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IS\Downloads\"/>
    </mc:Choice>
  </mc:AlternateContent>
  <xr:revisionPtr revIDLastSave="0" documentId="13_ncr:1_{9AE9BAAE-955C-4CE1-8A6F-EDE573DC34F5}" xr6:coauthVersionLast="36" xr6:coauthVersionMax="47" xr10:uidLastSave="{00000000-0000-0000-0000-000000000000}"/>
  <bookViews>
    <workbookView xWindow="0" yWindow="0" windowWidth="28800" windowHeight="12225" tabRatio="860" firstSheet="23" activeTab="39" xr2:uid="{00000000-000D-0000-FFFF-FFFF00000000}"/>
  </bookViews>
  <sheets>
    <sheet name="Production Summary" sheetId="40" r:id="rId1"/>
    <sheet name="Raipur-1" sheetId="17" r:id="rId2"/>
    <sheet name="Raipur-2" sheetId="43" r:id="rId3"/>
    <sheet name="Raipur-3" sheetId="44" r:id="rId4"/>
    <sheet name="Bhilai" sheetId="45" r:id="rId5"/>
    <sheet name="Bilaspur" sheetId="48" r:id="rId6"/>
    <sheet name="Raigarh" sheetId="46" r:id="rId7"/>
    <sheet name="Odisha" sheetId="53" r:id="rId8"/>
    <sheet name="Mahasamund" sheetId="52" r:id="rId9"/>
    <sheet name="Rajnandgaon" sheetId="47" r:id="rId10"/>
    <sheet name="Korba" sheetId="49" r:id="rId11"/>
    <sheet name="Nagpur" sheetId="51" state="hidden" r:id="rId12"/>
    <sheet name="Other States" sheetId="50" state="hidden" r:id="rId13"/>
    <sheet name="Jagdalpur" sheetId="54" state="hidden" r:id="rId14"/>
    <sheet name="Upcoming City" sheetId="55" state="hidden" r:id="rId15"/>
    <sheet name="Reporting" sheetId="76" state="hidden" r:id="rId16"/>
    <sheet name="Distributor Master" sheetId="73" r:id="rId17"/>
    <sheet name="City Wise Sales Report" sheetId="41" r:id="rId18"/>
    <sheet name="SO Wise Sale" sheetId="74" state="hidden" r:id="rId19"/>
    <sheet name="Working" sheetId="75" state="hidden" r:id="rId20"/>
    <sheet name="Raipur-1 R" sheetId="58" r:id="rId21"/>
    <sheet name="Raipur-2 R" sheetId="59" r:id="rId22"/>
    <sheet name="Raipur-3 R" sheetId="60" r:id="rId23"/>
    <sheet name="Bhilai R" sheetId="61" r:id="rId24"/>
    <sheet name="Rajnandgaon R" sheetId="62" r:id="rId25"/>
    <sheet name="Raigarh R" sheetId="63" r:id="rId26"/>
    <sheet name="Korba R" sheetId="64" r:id="rId27"/>
    <sheet name="Bilaspur R" sheetId="65" r:id="rId28"/>
    <sheet name="Odisha R" sheetId="66" r:id="rId29"/>
    <sheet name="Nagpur R" sheetId="67" r:id="rId30"/>
    <sheet name="Other States R" sheetId="68" r:id="rId31"/>
    <sheet name="Mahasamund R" sheetId="69" r:id="rId32"/>
    <sheet name="Jagdalpur R" sheetId="70" r:id="rId33"/>
    <sheet name="Config" sheetId="77" r:id="rId34"/>
    <sheet name="Import Log" sheetId="78" r:id="rId35"/>
    <sheet name="PM Master" sheetId="79" r:id="rId36"/>
    <sheet name="Report A" sheetId="80" r:id="rId37"/>
    <sheet name="Report B" sheetId="81" r:id="rId38"/>
    <sheet name="Extra Orders" sheetId="82" r:id="rId39"/>
    <sheet name="Day Book" sheetId="83" r:id="rId40"/>
  </sheets>
  <externalReferences>
    <externalReference r:id="rId41"/>
    <externalReference r:id="rId42"/>
    <externalReference r:id="rId43"/>
    <externalReference r:id="rId44"/>
  </externalReferences>
  <definedNames>
    <definedName name="_xlnm._FilterDatabase" localSheetId="4" hidden="1">Bhilai!$B$2:$EI$4</definedName>
    <definedName name="_xlnm._FilterDatabase" localSheetId="23" hidden="1">'Bhilai R'!$B$2:$EI$4</definedName>
    <definedName name="_xlnm._FilterDatabase" localSheetId="5" hidden="1">Bilaspur!$B$2:$EI$4</definedName>
    <definedName name="_xlnm._FilterDatabase" localSheetId="27" hidden="1">'Bilaspur R'!$B$2:$EI$4</definedName>
    <definedName name="_xlnm._FilterDatabase" localSheetId="34" hidden="1">'Import Log'!$A$1:$G$28</definedName>
    <definedName name="_xlnm._FilterDatabase" localSheetId="13" hidden="1">Jagdalpur!$B$2:$EI$4</definedName>
    <definedName name="_xlnm._FilterDatabase" localSheetId="32" hidden="1">'Jagdalpur R'!$B$2:$EI$4</definedName>
    <definedName name="_xlnm._FilterDatabase" localSheetId="10" hidden="1">Korba!$B$2:$EI$4</definedName>
    <definedName name="_xlnm._FilterDatabase" localSheetId="26" hidden="1">'Korba R'!$B$2:$EI$4</definedName>
    <definedName name="_xlnm._FilterDatabase" localSheetId="8" hidden="1">Mahasamund!$B$2:$EI$4</definedName>
    <definedName name="_xlnm._FilterDatabase" localSheetId="31" hidden="1">'Mahasamund R'!$B$2:$EI$4</definedName>
    <definedName name="_xlnm._FilterDatabase" localSheetId="11" hidden="1">Nagpur!$B$2:$EI$4</definedName>
    <definedName name="_xlnm._FilterDatabase" localSheetId="29" hidden="1">'Nagpur R'!$B$2:$EI$4</definedName>
    <definedName name="_xlnm._FilterDatabase" localSheetId="7" hidden="1">Odisha!$B$2:$EI$4</definedName>
    <definedName name="_xlnm._FilterDatabase" localSheetId="28" hidden="1">'Odisha R'!$B$2:$EI$4</definedName>
    <definedName name="_xlnm._FilterDatabase" localSheetId="12" hidden="1">'Other States'!$B$2:$EI$4</definedName>
    <definedName name="_xlnm._FilterDatabase" localSheetId="30" hidden="1">'Other States R'!$B$2:$EI$4</definedName>
    <definedName name="_xlnm._FilterDatabase" localSheetId="6" hidden="1">Raigarh!$B$2:$EI$4</definedName>
    <definedName name="_xlnm._FilterDatabase" localSheetId="25" hidden="1">'Raigarh R'!$B$2:$EI$4</definedName>
    <definedName name="_xlnm._FilterDatabase" localSheetId="1" hidden="1">'Raipur-1'!$B$2:$EI$4</definedName>
    <definedName name="_xlnm._FilterDatabase" localSheetId="20" hidden="1">'Raipur-1 R'!$B$4:$EK$68</definedName>
    <definedName name="_xlnm._FilterDatabase" localSheetId="2" hidden="1">'Raipur-2'!$B$2:$EI$4</definedName>
    <definedName name="_xlnm._FilterDatabase" localSheetId="21" hidden="1">'Raipur-2 R'!$B$2:$EI$4</definedName>
    <definedName name="_xlnm._FilterDatabase" localSheetId="3" hidden="1">'Raipur-3'!$B$2:$EI$4</definedName>
    <definedName name="_xlnm._FilterDatabase" localSheetId="22" hidden="1">'Raipur-3 R'!$B$2:$EI$4</definedName>
    <definedName name="_xlnm._FilterDatabase" localSheetId="9" hidden="1">Rajnandgaon!$B$2:$EI$4</definedName>
    <definedName name="_xlnm._FilterDatabase" localSheetId="24" hidden="1">'Rajnandgaon R'!$B$2:$EI$4</definedName>
    <definedName name="_xlnm._FilterDatabase" localSheetId="37" hidden="1">'Report B'!$A$1:$AA$864</definedName>
    <definedName name="_xlnm._FilterDatabase" localSheetId="14" hidden="1">'Upcoming City'!$B$2:$EI$4</definedName>
  </definedNames>
  <calcPr calcId="191029"/>
</workbook>
</file>

<file path=xl/calcChain.xml><?xml version="1.0" encoding="utf-8"?>
<calcChain xmlns="http://schemas.openxmlformats.org/spreadsheetml/2006/main">
  <c r="H30" i="40" l="1"/>
  <c r="H29" i="40"/>
  <c r="H28" i="40"/>
  <c r="H18" i="40"/>
  <c r="CO7" i="64" l="1"/>
  <c r="CN7" i="64"/>
  <c r="BH6" i="64"/>
  <c r="BE6" i="64"/>
  <c r="AE57" i="66"/>
  <c r="AE56" i="66"/>
  <c r="AE55" i="66"/>
  <c r="AE54" i="66"/>
  <c r="BH68" i="65"/>
  <c r="BE68" i="65"/>
  <c r="AQ68" i="65"/>
  <c r="AN68" i="65"/>
  <c r="EH38" i="64"/>
  <c r="EF38" i="64"/>
  <c r="ED38" i="64"/>
  <c r="EB38" i="64"/>
  <c r="DZ38" i="64"/>
  <c r="DX38" i="64"/>
  <c r="DS38" i="64"/>
  <c r="DV38" i="64" s="1"/>
  <c r="DR38" i="64"/>
  <c r="DP38" i="64"/>
  <c r="DO38" i="64"/>
  <c r="DM38" i="64"/>
  <c r="DK38" i="64"/>
  <c r="DI38" i="64"/>
  <c r="DG38" i="64"/>
  <c r="DE38" i="64"/>
  <c r="DC38" i="64"/>
  <c r="DA38" i="64"/>
  <c r="CY38" i="64"/>
  <c r="CW38" i="64"/>
  <c r="CU38" i="64"/>
  <c r="CS38" i="64"/>
  <c r="CQ38" i="64"/>
  <c r="CO38" i="64"/>
  <c r="CN38" i="64"/>
  <c r="CM38" i="64"/>
  <c r="CK38" i="64"/>
  <c r="CE38" i="64"/>
  <c r="CB38" i="64"/>
  <c r="BY38" i="64"/>
  <c r="BV38" i="64"/>
  <c r="BS38" i="64"/>
  <c r="BP38" i="64"/>
  <c r="BM38" i="64"/>
  <c r="BL38" i="64"/>
  <c r="BI38" i="64"/>
  <c r="BH38" i="64"/>
  <c r="BE38" i="64"/>
  <c r="BB38" i="64"/>
  <c r="AY38" i="64"/>
  <c r="AV38" i="64"/>
  <c r="AU38" i="64"/>
  <c r="AT38" i="64"/>
  <c r="AR38" i="64"/>
  <c r="AQ38" i="64"/>
  <c r="AN38" i="64"/>
  <c r="AK38" i="64"/>
  <c r="AH38" i="64"/>
  <c r="AE38" i="64"/>
  <c r="AB38" i="64"/>
  <c r="Z38" i="64"/>
  <c r="Y38" i="64"/>
  <c r="W38" i="64"/>
  <c r="V38" i="64"/>
  <c r="T38" i="64"/>
  <c r="S38" i="64"/>
  <c r="Q38" i="64"/>
  <c r="P38" i="64"/>
  <c r="N38" i="64"/>
  <c r="M38" i="64"/>
  <c r="K38" i="64"/>
  <c r="J38" i="64"/>
  <c r="G38" i="64"/>
  <c r="D38" i="64"/>
  <c r="EH37" i="64"/>
  <c r="EF37" i="64"/>
  <c r="ED37" i="64"/>
  <c r="EB37" i="64"/>
  <c r="DZ37" i="64"/>
  <c r="DX37" i="64"/>
  <c r="DS37" i="64"/>
  <c r="DV37" i="64" s="1"/>
  <c r="DR37" i="64"/>
  <c r="DP37" i="64"/>
  <c r="DO37" i="64"/>
  <c r="DM37" i="64"/>
  <c r="DK37" i="64"/>
  <c r="DI37" i="64"/>
  <c r="DG37" i="64"/>
  <c r="DE37" i="64"/>
  <c r="DC37" i="64"/>
  <c r="DA37" i="64"/>
  <c r="CY37" i="64"/>
  <c r="CW37" i="64"/>
  <c r="CU37" i="64"/>
  <c r="CS37" i="64"/>
  <c r="CQ37" i="64"/>
  <c r="CO37" i="64"/>
  <c r="CN37" i="64"/>
  <c r="CM37" i="64"/>
  <c r="CK37" i="64"/>
  <c r="CE37" i="64"/>
  <c r="CB37" i="64"/>
  <c r="BY37" i="64"/>
  <c r="BV37" i="64"/>
  <c r="BS37" i="64"/>
  <c r="BP37" i="64"/>
  <c r="BM37" i="64"/>
  <c r="BL37" i="64"/>
  <c r="BI37" i="64"/>
  <c r="BH37" i="64"/>
  <c r="BE37" i="64"/>
  <c r="BB37" i="64"/>
  <c r="AY37" i="64"/>
  <c r="AV37" i="64"/>
  <c r="AU37" i="64"/>
  <c r="AT37" i="64"/>
  <c r="AR37" i="64"/>
  <c r="AQ37" i="64"/>
  <c r="AN37" i="64"/>
  <c r="AK37" i="64"/>
  <c r="AH37" i="64"/>
  <c r="AE37" i="64"/>
  <c r="AB37" i="64"/>
  <c r="Z37" i="64"/>
  <c r="Y37" i="64"/>
  <c r="W37" i="64"/>
  <c r="V37" i="64"/>
  <c r="T37" i="64"/>
  <c r="S37" i="64"/>
  <c r="Q37" i="64"/>
  <c r="P37" i="64"/>
  <c r="N37" i="64"/>
  <c r="M37" i="64"/>
  <c r="K37" i="64"/>
  <c r="J37" i="64"/>
  <c r="G37" i="64"/>
  <c r="D37" i="64"/>
  <c r="EH8" i="63"/>
  <c r="EF8" i="63"/>
  <c r="ED8" i="63"/>
  <c r="EB8" i="63"/>
  <c r="DZ8" i="63"/>
  <c r="DX8" i="63"/>
  <c r="DS8" i="63"/>
  <c r="DV8" i="63" s="1"/>
  <c r="DR8" i="63"/>
  <c r="DP8" i="63"/>
  <c r="DO8" i="63"/>
  <c r="DM8" i="63"/>
  <c r="DK8" i="63"/>
  <c r="DI8" i="63"/>
  <c r="DG8" i="63"/>
  <c r="DE8" i="63"/>
  <c r="DC8" i="63"/>
  <c r="DA8" i="63"/>
  <c r="CY8" i="63"/>
  <c r="CW8" i="63"/>
  <c r="CU8" i="63"/>
  <c r="CS8" i="63"/>
  <c r="CQ8" i="63"/>
  <c r="CO8" i="63"/>
  <c r="CN8" i="63"/>
  <c r="CM8" i="63"/>
  <c r="CK8" i="63"/>
  <c r="CE8" i="63"/>
  <c r="CB8" i="63"/>
  <c r="BY8" i="63"/>
  <c r="BV8" i="63"/>
  <c r="BS8" i="63"/>
  <c r="BP8" i="63"/>
  <c r="BM8" i="63"/>
  <c r="BL8" i="63"/>
  <c r="BI8" i="63"/>
  <c r="BH8" i="63"/>
  <c r="BE8" i="63"/>
  <c r="BB8" i="63"/>
  <c r="AY8" i="63"/>
  <c r="AV8" i="63"/>
  <c r="AU8" i="63"/>
  <c r="AT8" i="63"/>
  <c r="AR8" i="63"/>
  <c r="AQ8" i="63"/>
  <c r="AN8" i="63"/>
  <c r="AK8" i="63"/>
  <c r="AH8" i="63"/>
  <c r="AE8" i="63"/>
  <c r="AB8" i="63"/>
  <c r="Z8" i="63"/>
  <c r="Y8" i="63"/>
  <c r="W8" i="63"/>
  <c r="V8" i="63"/>
  <c r="T8" i="63"/>
  <c r="S8" i="63"/>
  <c r="Q8" i="63"/>
  <c r="P8" i="63"/>
  <c r="N8" i="63"/>
  <c r="M8" i="63"/>
  <c r="K8" i="63"/>
  <c r="J8" i="63"/>
  <c r="G8" i="63"/>
  <c r="D8" i="63"/>
  <c r="EH7" i="63"/>
  <c r="EF7" i="63"/>
  <c r="ED7" i="63"/>
  <c r="EB7" i="63"/>
  <c r="DZ7" i="63"/>
  <c r="DX7" i="63"/>
  <c r="DS7" i="63"/>
  <c r="DV7" i="63" s="1"/>
  <c r="DR7" i="63"/>
  <c r="DP7" i="63"/>
  <c r="DO7" i="63"/>
  <c r="DM7" i="63"/>
  <c r="DK7" i="63"/>
  <c r="DI7" i="63"/>
  <c r="DG7" i="63"/>
  <c r="DE7" i="63"/>
  <c r="DC7" i="63"/>
  <c r="DA7" i="63"/>
  <c r="CY7" i="63"/>
  <c r="CW7" i="63"/>
  <c r="CU7" i="63"/>
  <c r="CS7" i="63"/>
  <c r="CQ7" i="63"/>
  <c r="CO7" i="63"/>
  <c r="CN7" i="63"/>
  <c r="CM7" i="63"/>
  <c r="CK7" i="63"/>
  <c r="CE7" i="63"/>
  <c r="CB7" i="63"/>
  <c r="BY7" i="63"/>
  <c r="BV7" i="63"/>
  <c r="BS7" i="63"/>
  <c r="BP7" i="63"/>
  <c r="BM7" i="63"/>
  <c r="BL7" i="63"/>
  <c r="BI7" i="63"/>
  <c r="BH7" i="63"/>
  <c r="BE7" i="63"/>
  <c r="BB7" i="63"/>
  <c r="AY7" i="63"/>
  <c r="AV7" i="63"/>
  <c r="AU7" i="63"/>
  <c r="AT7" i="63"/>
  <c r="AR7" i="63"/>
  <c r="AQ7" i="63"/>
  <c r="AN7" i="63"/>
  <c r="AK7" i="63"/>
  <c r="AH7" i="63"/>
  <c r="AE7" i="63"/>
  <c r="AB7" i="63"/>
  <c r="Z7" i="63"/>
  <c r="Y7" i="63"/>
  <c r="W7" i="63"/>
  <c r="V7" i="63"/>
  <c r="T7" i="63"/>
  <c r="S7" i="63"/>
  <c r="Q7" i="63"/>
  <c r="P7" i="63"/>
  <c r="N7" i="63"/>
  <c r="M7" i="63"/>
  <c r="K7" i="63"/>
  <c r="J7" i="63"/>
  <c r="G7" i="63"/>
  <c r="D7" i="63"/>
  <c r="EH6" i="63"/>
  <c r="EF6" i="63"/>
  <c r="ED6" i="63"/>
  <c r="EB6" i="63"/>
  <c r="DZ6" i="63"/>
  <c r="DX6" i="63"/>
  <c r="DS6" i="63"/>
  <c r="DV6" i="63" s="1"/>
  <c r="DR6" i="63"/>
  <c r="DP6" i="63"/>
  <c r="DO6" i="63"/>
  <c r="DM6" i="63"/>
  <c r="DK6" i="63"/>
  <c r="DI6" i="63"/>
  <c r="DG6" i="63"/>
  <c r="DE6" i="63"/>
  <c r="DC6" i="63"/>
  <c r="DA6" i="63"/>
  <c r="CY6" i="63"/>
  <c r="CW6" i="63"/>
  <c r="CU6" i="63"/>
  <c r="CS6" i="63"/>
  <c r="CQ6" i="63"/>
  <c r="CO6" i="63"/>
  <c r="CN6" i="63"/>
  <c r="CM6" i="63"/>
  <c r="CK6" i="63"/>
  <c r="CE6" i="63"/>
  <c r="CB6" i="63"/>
  <c r="BY6" i="63"/>
  <c r="BV6" i="63"/>
  <c r="BS6" i="63"/>
  <c r="BP6" i="63"/>
  <c r="BM6" i="63"/>
  <c r="BL6" i="63"/>
  <c r="BI6" i="63"/>
  <c r="BH6" i="63"/>
  <c r="BE6" i="63"/>
  <c r="BB6" i="63"/>
  <c r="AY6" i="63"/>
  <c r="AV6" i="63"/>
  <c r="AU6" i="63"/>
  <c r="AT6" i="63"/>
  <c r="AR6" i="63"/>
  <c r="AQ6" i="63"/>
  <c r="AN6" i="63"/>
  <c r="AK6" i="63"/>
  <c r="AH6" i="63"/>
  <c r="AE6" i="63"/>
  <c r="AB6" i="63"/>
  <c r="Z6" i="63"/>
  <c r="Y6" i="63"/>
  <c r="W6" i="63"/>
  <c r="V6" i="63"/>
  <c r="T6" i="63"/>
  <c r="S6" i="63"/>
  <c r="Q6" i="63"/>
  <c r="P6" i="63"/>
  <c r="N6" i="63"/>
  <c r="M6" i="63"/>
  <c r="K6" i="63"/>
  <c r="J6" i="63"/>
  <c r="G6" i="63"/>
  <c r="D6" i="63"/>
  <c r="T17" i="63"/>
  <c r="S17" i="63"/>
  <c r="W17" i="63"/>
  <c r="V17" i="63"/>
  <c r="EH21" i="61"/>
  <c r="EF21" i="61"/>
  <c r="ED21" i="61"/>
  <c r="EB21" i="61"/>
  <c r="DZ21" i="61"/>
  <c r="DX21" i="61"/>
  <c r="DS21" i="61"/>
  <c r="DV21" i="61" s="1"/>
  <c r="DR21" i="61"/>
  <c r="DP21" i="61"/>
  <c r="DO21" i="61"/>
  <c r="DM21" i="61"/>
  <c r="DK21" i="61"/>
  <c r="DI21" i="61"/>
  <c r="DG21" i="61"/>
  <c r="DE21" i="61"/>
  <c r="DC21" i="61"/>
  <c r="DA21" i="61"/>
  <c r="CY21" i="61"/>
  <c r="CW21" i="61"/>
  <c r="CU21" i="61"/>
  <c r="CS21" i="61"/>
  <c r="CQ21" i="61"/>
  <c r="CO21" i="61"/>
  <c r="CN21" i="61"/>
  <c r="CM21" i="61"/>
  <c r="CK21" i="61"/>
  <c r="CE21" i="61"/>
  <c r="CB21" i="61"/>
  <c r="BY21" i="61"/>
  <c r="BV21" i="61"/>
  <c r="BS21" i="61"/>
  <c r="BP21" i="61"/>
  <c r="BM21" i="61"/>
  <c r="BL21" i="61"/>
  <c r="BI21" i="61"/>
  <c r="BH21" i="61"/>
  <c r="BE21" i="61"/>
  <c r="BB21" i="61"/>
  <c r="AY21" i="61"/>
  <c r="AV21" i="61"/>
  <c r="AU21" i="61"/>
  <c r="AT21" i="61"/>
  <c r="AR21" i="61"/>
  <c r="AQ21" i="61"/>
  <c r="AN21" i="61"/>
  <c r="AK21" i="61"/>
  <c r="AH21" i="61"/>
  <c r="AE21" i="61"/>
  <c r="AB21" i="61"/>
  <c r="Z21" i="61"/>
  <c r="Y21" i="61"/>
  <c r="W21" i="61"/>
  <c r="V21" i="61"/>
  <c r="T21" i="61"/>
  <c r="S21" i="61"/>
  <c r="Q21" i="61"/>
  <c r="P21" i="61"/>
  <c r="N21" i="61"/>
  <c r="M21" i="61"/>
  <c r="K21" i="61"/>
  <c r="J21" i="61"/>
  <c r="G21" i="61"/>
  <c r="D21" i="61"/>
  <c r="EH20" i="61"/>
  <c r="EF20" i="61"/>
  <c r="ED20" i="61"/>
  <c r="EB20" i="61"/>
  <c r="DZ20" i="61"/>
  <c r="DX20" i="61"/>
  <c r="DS20" i="61"/>
  <c r="DV20" i="61" s="1"/>
  <c r="DR20" i="61"/>
  <c r="DP20" i="61"/>
  <c r="DO20" i="61"/>
  <c r="DM20" i="61"/>
  <c r="DK20" i="61"/>
  <c r="DI20" i="61"/>
  <c r="DG20" i="61"/>
  <c r="DE20" i="61"/>
  <c r="DC20" i="61"/>
  <c r="DA20" i="61"/>
  <c r="CY20" i="61"/>
  <c r="CW20" i="61"/>
  <c r="CU20" i="61"/>
  <c r="CS20" i="61"/>
  <c r="CQ20" i="61"/>
  <c r="CO20" i="61"/>
  <c r="CN20" i="61"/>
  <c r="CM20" i="61"/>
  <c r="CK20" i="61"/>
  <c r="CE20" i="61"/>
  <c r="CB20" i="61"/>
  <c r="BY20" i="61"/>
  <c r="BV20" i="61"/>
  <c r="BS20" i="61"/>
  <c r="BP20" i="61"/>
  <c r="BM20" i="61"/>
  <c r="BL20" i="61"/>
  <c r="BI20" i="61"/>
  <c r="BH20" i="61"/>
  <c r="BE20" i="61"/>
  <c r="BB20" i="61"/>
  <c r="AY20" i="61"/>
  <c r="AV20" i="61"/>
  <c r="AU20" i="61"/>
  <c r="AT20" i="61"/>
  <c r="AR20" i="61"/>
  <c r="AQ20" i="61"/>
  <c r="AN20" i="61"/>
  <c r="AK20" i="61"/>
  <c r="AH20" i="61"/>
  <c r="AE20" i="61"/>
  <c r="AB20" i="61"/>
  <c r="Z20" i="61"/>
  <c r="Y20" i="61"/>
  <c r="W20" i="61"/>
  <c r="V20" i="61"/>
  <c r="T20" i="61"/>
  <c r="S20" i="61"/>
  <c r="Q20" i="61"/>
  <c r="P20" i="61"/>
  <c r="N20" i="61"/>
  <c r="M20" i="61"/>
  <c r="K20" i="61"/>
  <c r="J20" i="61"/>
  <c r="G20" i="61"/>
  <c r="D20" i="61"/>
  <c r="EH19" i="61"/>
  <c r="EF19" i="61"/>
  <c r="ED19" i="61"/>
  <c r="EB19" i="61"/>
  <c r="DZ19" i="61"/>
  <c r="DX19" i="61"/>
  <c r="DS19" i="61"/>
  <c r="DV19" i="61" s="1"/>
  <c r="DR19" i="61"/>
  <c r="DP19" i="61"/>
  <c r="DO19" i="61"/>
  <c r="DM19" i="61"/>
  <c r="DK19" i="61"/>
  <c r="DI19" i="61"/>
  <c r="DG19" i="61"/>
  <c r="DE19" i="61"/>
  <c r="DC19" i="61"/>
  <c r="DA19" i="61"/>
  <c r="CY19" i="61"/>
  <c r="CW19" i="61"/>
  <c r="CU19" i="61"/>
  <c r="CS19" i="61"/>
  <c r="CQ19" i="61"/>
  <c r="CO19" i="61"/>
  <c r="CN19" i="61"/>
  <c r="CM19" i="61"/>
  <c r="CK19" i="61"/>
  <c r="CE19" i="61"/>
  <c r="CB19" i="61"/>
  <c r="BY19" i="61"/>
  <c r="BV19" i="61"/>
  <c r="BS19" i="61"/>
  <c r="BP19" i="61"/>
  <c r="BM19" i="61"/>
  <c r="BL19" i="61"/>
  <c r="BI19" i="61"/>
  <c r="BH19" i="61"/>
  <c r="BE19" i="61"/>
  <c r="BB19" i="61"/>
  <c r="AY19" i="61"/>
  <c r="AV19" i="61"/>
  <c r="AU19" i="61"/>
  <c r="AT19" i="61"/>
  <c r="AR19" i="61"/>
  <c r="AQ19" i="61"/>
  <c r="AN19" i="61"/>
  <c r="AK19" i="61"/>
  <c r="AH19" i="61"/>
  <c r="AE19" i="61"/>
  <c r="AB19" i="61"/>
  <c r="Z19" i="61"/>
  <c r="Y19" i="61"/>
  <c r="W19" i="61"/>
  <c r="V19" i="61"/>
  <c r="T19" i="61"/>
  <c r="S19" i="61"/>
  <c r="Q19" i="61"/>
  <c r="P19" i="61"/>
  <c r="N19" i="61"/>
  <c r="M19" i="61"/>
  <c r="K19" i="61"/>
  <c r="J19" i="61"/>
  <c r="G19" i="61"/>
  <c r="D19" i="61"/>
  <c r="EH18" i="61"/>
  <c r="EF18" i="61"/>
  <c r="ED18" i="61"/>
  <c r="EB18" i="61"/>
  <c r="DZ18" i="61"/>
  <c r="DX18" i="61"/>
  <c r="DS18" i="61"/>
  <c r="DV18" i="61" s="1"/>
  <c r="DR18" i="61"/>
  <c r="DP18" i="61"/>
  <c r="DO18" i="61"/>
  <c r="DM18" i="61"/>
  <c r="DK18" i="61"/>
  <c r="DI18" i="61"/>
  <c r="DG18" i="61"/>
  <c r="DE18" i="61"/>
  <c r="DC18" i="61"/>
  <c r="DA18" i="61"/>
  <c r="CY18" i="61"/>
  <c r="CW18" i="61"/>
  <c r="CU18" i="61"/>
  <c r="CS18" i="61"/>
  <c r="CQ18" i="61"/>
  <c r="CO18" i="61"/>
  <c r="CN18" i="61"/>
  <c r="CM18" i="61"/>
  <c r="CK18" i="61"/>
  <c r="CE18" i="61"/>
  <c r="CB18" i="61"/>
  <c r="BY18" i="61"/>
  <c r="BV18" i="61"/>
  <c r="BS18" i="61"/>
  <c r="BP18" i="61"/>
  <c r="BM18" i="61"/>
  <c r="BL18" i="61"/>
  <c r="BI18" i="61"/>
  <c r="BH18" i="61"/>
  <c r="BE18" i="61"/>
  <c r="BB18" i="61"/>
  <c r="AY18" i="61"/>
  <c r="AV18" i="61"/>
  <c r="AU18" i="61"/>
  <c r="AT18" i="61"/>
  <c r="AR18" i="61"/>
  <c r="AQ18" i="61"/>
  <c r="AN18" i="61"/>
  <c r="AK18" i="61"/>
  <c r="AH18" i="61"/>
  <c r="AE18" i="61"/>
  <c r="AB18" i="61"/>
  <c r="Z18" i="61"/>
  <c r="Y18" i="61"/>
  <c r="W18" i="61"/>
  <c r="V18" i="61"/>
  <c r="T18" i="61"/>
  <c r="S18" i="61"/>
  <c r="Q18" i="61"/>
  <c r="P18" i="61"/>
  <c r="N18" i="61"/>
  <c r="M18" i="61"/>
  <c r="K18" i="61"/>
  <c r="J18" i="61"/>
  <c r="G18" i="61"/>
  <c r="D18" i="61"/>
  <c r="EH17" i="61"/>
  <c r="EF17" i="61"/>
  <c r="ED17" i="61"/>
  <c r="EB17" i="61"/>
  <c r="DZ17" i="61"/>
  <c r="DX17" i="61"/>
  <c r="DS17" i="61"/>
  <c r="DV17" i="61" s="1"/>
  <c r="DR17" i="61"/>
  <c r="DP17" i="61"/>
  <c r="DO17" i="61"/>
  <c r="DM17" i="61"/>
  <c r="DK17" i="61"/>
  <c r="DI17" i="61"/>
  <c r="DG17" i="61"/>
  <c r="DE17" i="61"/>
  <c r="DC17" i="61"/>
  <c r="DA17" i="61"/>
  <c r="CY17" i="61"/>
  <c r="CW17" i="61"/>
  <c r="CU17" i="61"/>
  <c r="CS17" i="61"/>
  <c r="CQ17" i="61"/>
  <c r="CO17" i="61"/>
  <c r="CN17" i="61"/>
  <c r="CM17" i="61"/>
  <c r="CK17" i="61"/>
  <c r="CE17" i="61"/>
  <c r="CB17" i="61"/>
  <c r="BY17" i="61"/>
  <c r="BV17" i="61"/>
  <c r="BS17" i="61"/>
  <c r="BP17" i="61"/>
  <c r="BM17" i="61"/>
  <c r="BL17" i="61"/>
  <c r="BI17" i="61"/>
  <c r="BH17" i="61"/>
  <c r="BE17" i="61"/>
  <c r="BB17" i="61"/>
  <c r="AY17" i="61"/>
  <c r="AV17" i="61"/>
  <c r="AU17" i="61"/>
  <c r="AT17" i="61"/>
  <c r="AR17" i="61"/>
  <c r="AQ17" i="61"/>
  <c r="AN17" i="61"/>
  <c r="AK17" i="61"/>
  <c r="AH17" i="61"/>
  <c r="AE17" i="61"/>
  <c r="AB17" i="61"/>
  <c r="Z17" i="61"/>
  <c r="Y17" i="61"/>
  <c r="W17" i="61"/>
  <c r="V17" i="61"/>
  <c r="T17" i="61"/>
  <c r="S17" i="61"/>
  <c r="Q17" i="61"/>
  <c r="P17" i="61"/>
  <c r="N17" i="61"/>
  <c r="M17" i="61"/>
  <c r="K17" i="61"/>
  <c r="J17" i="61"/>
  <c r="G17" i="61"/>
  <c r="D17" i="61"/>
  <c r="AB33" i="61"/>
  <c r="AR34" i="59"/>
  <c r="AQ34" i="59"/>
  <c r="BL30" i="59"/>
  <c r="AT32" i="59"/>
  <c r="AR32" i="59"/>
  <c r="AQ32" i="59"/>
  <c r="AO32" i="59"/>
  <c r="AN32" i="59"/>
  <c r="BH29" i="59"/>
  <c r="BE29" i="59"/>
  <c r="BI30" i="59"/>
  <c r="BH30" i="59"/>
  <c r="BF30" i="59"/>
  <c r="BE30" i="59"/>
  <c r="BC30" i="59"/>
  <c r="BB30" i="59"/>
  <c r="AZ30" i="59"/>
  <c r="AY30" i="59"/>
  <c r="AW30" i="59"/>
  <c r="AV30" i="59"/>
  <c r="AU30" i="59"/>
  <c r="AT30" i="59"/>
  <c r="AR30" i="59"/>
  <c r="AQ30" i="59"/>
  <c r="AO30" i="59"/>
  <c r="AN30" i="59"/>
  <c r="AL30" i="59"/>
  <c r="AK30" i="59"/>
  <c r="AI30" i="59"/>
  <c r="AH30" i="59"/>
  <c r="AF30" i="59"/>
  <c r="AE30" i="59"/>
  <c r="AC30" i="59"/>
  <c r="AB30" i="59"/>
  <c r="Z30" i="59"/>
  <c r="Y30" i="59"/>
  <c r="W30" i="59"/>
  <c r="V30" i="59"/>
  <c r="T30" i="59"/>
  <c r="S30" i="59"/>
  <c r="Q30" i="59"/>
  <c r="P30" i="59"/>
  <c r="N30" i="59"/>
  <c r="M30" i="59"/>
  <c r="K30" i="59"/>
  <c r="J30" i="59"/>
  <c r="H30" i="59"/>
  <c r="G30" i="59"/>
  <c r="E30" i="59"/>
  <c r="D30" i="59"/>
  <c r="BH28" i="59"/>
  <c r="BE28" i="59"/>
  <c r="AU28" i="59"/>
  <c r="AQ28" i="59"/>
  <c r="BH26" i="59"/>
  <c r="BE26" i="59"/>
  <c r="AQ26" i="59"/>
  <c r="AN26" i="59"/>
  <c r="BH25" i="59"/>
  <c r="BE25" i="59"/>
  <c r="AQ25" i="59"/>
  <c r="AN25" i="59"/>
  <c r="BI24" i="59"/>
  <c r="BH24" i="59"/>
  <c r="BE24" i="59"/>
  <c r="BC24" i="59"/>
  <c r="BB24" i="59"/>
  <c r="AZ24" i="59"/>
  <c r="AY24" i="59"/>
  <c r="AW24" i="59"/>
  <c r="AV24" i="59"/>
  <c r="AU24" i="59"/>
  <c r="AT24" i="59"/>
  <c r="AR24" i="59"/>
  <c r="AQ24" i="59"/>
  <c r="AO24" i="59"/>
  <c r="AN24" i="59"/>
  <c r="AL24" i="59"/>
  <c r="AK24" i="59"/>
  <c r="AI24" i="59"/>
  <c r="AH24" i="59"/>
  <c r="AF24" i="59"/>
  <c r="AE24" i="59"/>
  <c r="AC24" i="59"/>
  <c r="AB24" i="59"/>
  <c r="Z24" i="59"/>
  <c r="Y24" i="59"/>
  <c r="W24" i="59"/>
  <c r="V24" i="59"/>
  <c r="T24" i="59"/>
  <c r="S24" i="59"/>
  <c r="Q24" i="59"/>
  <c r="P24" i="59"/>
  <c r="BI34" i="58"/>
  <c r="BH34" i="58"/>
  <c r="BE34" i="58"/>
  <c r="AT34" i="58"/>
  <c r="AQ34" i="58"/>
  <c r="AN34" i="58"/>
  <c r="BH33" i="58"/>
  <c r="BE33" i="58"/>
  <c r="AR33" i="58"/>
  <c r="EH36" i="66"/>
  <c r="EF36" i="66"/>
  <c r="ED36" i="66"/>
  <c r="EB36" i="66"/>
  <c r="DZ36" i="66"/>
  <c r="DX36" i="66"/>
  <c r="DV36" i="66"/>
  <c r="DT36" i="66"/>
  <c r="DS36" i="66"/>
  <c r="DR36" i="66"/>
  <c r="DP36" i="66"/>
  <c r="DO36" i="66"/>
  <c r="DN36" i="66"/>
  <c r="DM36" i="66"/>
  <c r="DL36" i="66"/>
  <c r="DK36" i="66"/>
  <c r="DJ36" i="66"/>
  <c r="DI36" i="66"/>
  <c r="DH36" i="66"/>
  <c r="DG36" i="66"/>
  <c r="DF36" i="66"/>
  <c r="DE36" i="66"/>
  <c r="DD36" i="66"/>
  <c r="DC36" i="66"/>
  <c r="DB36" i="66"/>
  <c r="DA36" i="66"/>
  <c r="CZ36" i="66"/>
  <c r="CY36" i="66"/>
  <c r="CX36" i="66"/>
  <c r="CW36" i="66"/>
  <c r="CV36" i="66"/>
  <c r="CU36" i="66"/>
  <c r="CT36" i="66"/>
  <c r="CS36" i="66"/>
  <c r="CR36" i="66"/>
  <c r="CQ36" i="66"/>
  <c r="CO36" i="66"/>
  <c r="CM36" i="66"/>
  <c r="CI36" i="66"/>
  <c r="CF36" i="66"/>
  <c r="CE36" i="66"/>
  <c r="CC36" i="66"/>
  <c r="CB36" i="66"/>
  <c r="BZ36" i="66"/>
  <c r="BY36" i="66"/>
  <c r="BW36" i="66"/>
  <c r="BV36" i="66"/>
  <c r="BT36" i="66"/>
  <c r="BS36" i="66"/>
  <c r="BQ36" i="66"/>
  <c r="BP36" i="66"/>
  <c r="BN36" i="66"/>
  <c r="BM36" i="66"/>
  <c r="BL36" i="66"/>
  <c r="BI36" i="66"/>
  <c r="BH36" i="66"/>
  <c r="BE36" i="66"/>
  <c r="BC36" i="66"/>
  <c r="BB36" i="66"/>
  <c r="AZ36" i="66"/>
  <c r="AY36" i="66"/>
  <c r="AW36" i="66"/>
  <c r="AV36" i="66"/>
  <c r="AU36" i="66"/>
  <c r="AT36" i="66"/>
  <c r="AR36" i="66"/>
  <c r="AQ36" i="66"/>
  <c r="AO36" i="66"/>
  <c r="AN36" i="66"/>
  <c r="AL36" i="66"/>
  <c r="AK36" i="66"/>
  <c r="AI36" i="66"/>
  <c r="AH36" i="66"/>
  <c r="AF36" i="66"/>
  <c r="AE36" i="66"/>
  <c r="AC36" i="66"/>
  <c r="AB36" i="66"/>
  <c r="Z36" i="66"/>
  <c r="Y36" i="66"/>
  <c r="W36" i="66"/>
  <c r="V36" i="66"/>
  <c r="T36" i="66"/>
  <c r="S36" i="66"/>
  <c r="Q36" i="66"/>
  <c r="P36" i="66"/>
  <c r="N36" i="66"/>
  <c r="M36" i="66"/>
  <c r="K36" i="66"/>
  <c r="J36" i="66"/>
  <c r="H36" i="66"/>
  <c r="G36" i="66"/>
  <c r="E36" i="66"/>
  <c r="D36" i="66"/>
  <c r="EH33" i="61"/>
  <c r="EF33" i="61"/>
  <c r="ED33" i="61"/>
  <c r="EB33" i="61"/>
  <c r="DZ33" i="61"/>
  <c r="DX33" i="61"/>
  <c r="DV33" i="61"/>
  <c r="DT33" i="61"/>
  <c r="DS33" i="61"/>
  <c r="DR33" i="61"/>
  <c r="DP33" i="61"/>
  <c r="DO33" i="61"/>
  <c r="DN33" i="61"/>
  <c r="DM33" i="61"/>
  <c r="DL33" i="61"/>
  <c r="DK33" i="61"/>
  <c r="DJ33" i="61"/>
  <c r="DI33" i="61"/>
  <c r="DH33" i="61"/>
  <c r="DG33" i="61"/>
  <c r="DF33" i="61"/>
  <c r="DE33" i="61"/>
  <c r="DD33" i="61"/>
  <c r="DC33" i="61"/>
  <c r="DB33" i="61"/>
  <c r="DA33" i="61"/>
  <c r="CZ33" i="61"/>
  <c r="CY33" i="61"/>
  <c r="CX33" i="61"/>
  <c r="CW33" i="61"/>
  <c r="CV33" i="61"/>
  <c r="CU33" i="61"/>
  <c r="CT33" i="61"/>
  <c r="CS33" i="61"/>
  <c r="CR33" i="61"/>
  <c r="CQ33" i="61"/>
  <c r="CO33" i="61"/>
  <c r="CM33" i="61"/>
  <c r="CI33" i="61"/>
  <c r="CF33" i="61"/>
  <c r="CE33" i="61"/>
  <c r="CC33" i="61"/>
  <c r="CB33" i="61"/>
  <c r="BZ33" i="61"/>
  <c r="BY33" i="61"/>
  <c r="BW33" i="61"/>
  <c r="BV33" i="61"/>
  <c r="BT33" i="61"/>
  <c r="BS33" i="61"/>
  <c r="BQ33" i="61"/>
  <c r="BP33" i="61"/>
  <c r="BN33" i="61"/>
  <c r="BM33" i="61"/>
  <c r="BL33" i="61"/>
  <c r="BI33" i="61"/>
  <c r="BH33" i="61"/>
  <c r="BE33" i="61"/>
  <c r="BC33" i="61"/>
  <c r="BB33" i="61"/>
  <c r="AZ33" i="61"/>
  <c r="AY33" i="61"/>
  <c r="AW33" i="61"/>
  <c r="AV33" i="61"/>
  <c r="AU33" i="61"/>
  <c r="AT33" i="61"/>
  <c r="AR33" i="61"/>
  <c r="AQ33" i="61"/>
  <c r="AO33" i="61"/>
  <c r="AN33" i="61"/>
  <c r="AL33" i="61"/>
  <c r="AK33" i="61"/>
  <c r="AI33" i="61"/>
  <c r="AH33" i="61"/>
  <c r="AF33" i="61"/>
  <c r="AE33" i="61"/>
  <c r="AC33" i="61"/>
  <c r="Z33" i="61"/>
  <c r="Y33" i="61"/>
  <c r="W33" i="61"/>
  <c r="V33" i="61"/>
  <c r="T33" i="61"/>
  <c r="S33" i="61"/>
  <c r="Q33" i="61"/>
  <c r="P33" i="61"/>
  <c r="N33" i="61"/>
  <c r="M33" i="61"/>
  <c r="K33" i="61"/>
  <c r="J33" i="61"/>
  <c r="H33" i="61"/>
  <c r="G33" i="61"/>
  <c r="E33" i="61"/>
  <c r="D33" i="61"/>
  <c r="EH35" i="59"/>
  <c r="EF35" i="59"/>
  <c r="ED35" i="59"/>
  <c r="EB35" i="59"/>
  <c r="DZ35" i="59"/>
  <c r="DX35" i="59"/>
  <c r="DV35" i="59"/>
  <c r="DT35" i="59"/>
  <c r="DS35" i="59"/>
  <c r="DR35" i="59"/>
  <c r="DP35" i="59"/>
  <c r="DO35" i="59"/>
  <c r="DN35" i="59"/>
  <c r="DM35" i="59"/>
  <c r="DL35" i="59"/>
  <c r="DK35" i="59"/>
  <c r="DJ35" i="59"/>
  <c r="DI35" i="59"/>
  <c r="DH35" i="59"/>
  <c r="DG35" i="59"/>
  <c r="DF35" i="59"/>
  <c r="DE35" i="59"/>
  <c r="DD35" i="59"/>
  <c r="DC35" i="59"/>
  <c r="DB35" i="59"/>
  <c r="DA35" i="59"/>
  <c r="CZ35" i="59"/>
  <c r="CY35" i="59"/>
  <c r="CX35" i="59"/>
  <c r="CW35" i="59"/>
  <c r="CV35" i="59"/>
  <c r="CU35" i="59"/>
  <c r="CT35" i="59"/>
  <c r="CS35" i="59"/>
  <c r="CR35" i="59"/>
  <c r="CQ35" i="59"/>
  <c r="CO35" i="59"/>
  <c r="CM35" i="59"/>
  <c r="CI35" i="59"/>
  <c r="CF35" i="59"/>
  <c r="CE35" i="59"/>
  <c r="CC35" i="59"/>
  <c r="CB35" i="59"/>
  <c r="BZ35" i="59"/>
  <c r="BY35" i="59"/>
  <c r="BW35" i="59"/>
  <c r="BV35" i="59"/>
  <c r="BT35" i="59"/>
  <c r="BS35" i="59"/>
  <c r="BQ35" i="59"/>
  <c r="BP35" i="59"/>
  <c r="BN35" i="59"/>
  <c r="BM35" i="59"/>
  <c r="BL35" i="59"/>
  <c r="BI35" i="59"/>
  <c r="BH35" i="59"/>
  <c r="BE35" i="59"/>
  <c r="BC35" i="59"/>
  <c r="BB35" i="59"/>
  <c r="AZ35" i="59"/>
  <c r="AY35" i="59"/>
  <c r="AW35" i="59"/>
  <c r="AV35" i="59"/>
  <c r="AU35" i="59"/>
  <c r="AT35" i="59"/>
  <c r="AR35" i="59"/>
  <c r="AQ35" i="59"/>
  <c r="AO35" i="59"/>
  <c r="AN35" i="59"/>
  <c r="AL35" i="59"/>
  <c r="AK35" i="59"/>
  <c r="AI35" i="59"/>
  <c r="AH35" i="59"/>
  <c r="AF35" i="59"/>
  <c r="AE35" i="59"/>
  <c r="AC35" i="59"/>
  <c r="AB35" i="59"/>
  <c r="Z35" i="59"/>
  <c r="Y35" i="59"/>
  <c r="W35" i="59"/>
  <c r="V35" i="59"/>
  <c r="T35" i="59"/>
  <c r="S35" i="59"/>
  <c r="Q35" i="59"/>
  <c r="P35" i="59"/>
  <c r="N35" i="59"/>
  <c r="M35" i="59"/>
  <c r="K35" i="59"/>
  <c r="J35" i="59"/>
  <c r="H35" i="59"/>
  <c r="G35" i="59"/>
  <c r="E35" i="59"/>
  <c r="D35" i="59"/>
  <c r="BE32" i="58"/>
  <c r="BH31" i="58"/>
  <c r="BE31" i="58"/>
  <c r="AQ31" i="58"/>
  <c r="AN31" i="58"/>
  <c r="BH30" i="58"/>
  <c r="BE30" i="58"/>
  <c r="AQ30" i="58"/>
  <c r="AN30" i="58"/>
  <c r="E29" i="58"/>
  <c r="D29" i="58"/>
  <c r="AR29" i="58"/>
  <c r="AQ29" i="58"/>
  <c r="BT29" i="58"/>
  <c r="BS29" i="58"/>
  <c r="AU27" i="58"/>
  <c r="AT27" i="58"/>
  <c r="AR27" i="58"/>
  <c r="AQ27" i="58"/>
  <c r="AO27" i="58"/>
  <c r="AN27" i="58"/>
  <c r="BH25" i="58"/>
  <c r="BE25" i="58"/>
  <c r="BH24" i="58"/>
  <c r="BE24" i="58"/>
  <c r="AQ24" i="58"/>
  <c r="AN24" i="58"/>
  <c r="BH23" i="58"/>
  <c r="BE23" i="58"/>
  <c r="AQ23" i="58"/>
  <c r="AN23" i="58"/>
  <c r="BH22" i="58"/>
  <c r="BE22" i="58"/>
  <c r="AQ22" i="58"/>
  <c r="AN22" i="58"/>
  <c r="AU21" i="58"/>
  <c r="BH20" i="58"/>
  <c r="BE20" i="58"/>
  <c r="AU19" i="58"/>
  <c r="AQ20" i="58"/>
  <c r="AN20" i="58"/>
  <c r="BH27" i="59"/>
  <c r="BE27" i="59"/>
  <c r="AQ27" i="59"/>
  <c r="AN27" i="59"/>
  <c r="BH18" i="58"/>
  <c r="BE18" i="58"/>
  <c r="AQ18" i="58"/>
  <c r="AN18" i="58"/>
  <c r="AU16" i="58"/>
  <c r="BH15" i="58"/>
  <c r="BE15" i="58"/>
  <c r="AQ15" i="58"/>
  <c r="AN15" i="58"/>
  <c r="BH14" i="58"/>
  <c r="BE14" i="58"/>
  <c r="AQ14" i="58"/>
  <c r="AN14" i="58"/>
  <c r="BH13" i="58"/>
  <c r="BE13" i="58"/>
  <c r="AQ13" i="58"/>
  <c r="AN13" i="58"/>
  <c r="BH12" i="58"/>
  <c r="BE12" i="58"/>
  <c r="AQ12" i="58"/>
  <c r="AN12" i="58"/>
  <c r="BE10" i="58"/>
  <c r="AO10" i="58"/>
  <c r="AN10" i="58"/>
  <c r="BH9" i="58"/>
  <c r="BE9" i="58"/>
  <c r="AQ9" i="58"/>
  <c r="AN9" i="58"/>
  <c r="BH11" i="58"/>
  <c r="BE11" i="58"/>
  <c r="BH8" i="58"/>
  <c r="BE8" i="58"/>
  <c r="AQ11" i="58"/>
  <c r="AN11" i="58"/>
  <c r="AQ8" i="58"/>
  <c r="AN8" i="58"/>
  <c r="BH7" i="58"/>
  <c r="BE7" i="58"/>
  <c r="AQ7" i="58"/>
  <c r="AN7" i="58"/>
  <c r="BE6" i="58"/>
  <c r="AR6" i="58"/>
  <c r="AQ6" i="58"/>
  <c r="AN6" i="58"/>
  <c r="CO68" i="62"/>
  <c r="CN68" i="62"/>
  <c r="CM68" i="62"/>
  <c r="CK68" i="62"/>
  <c r="CE68" i="62"/>
  <c r="CB68" i="62"/>
  <c r="BY68" i="62"/>
  <c r="BV68" i="62"/>
  <c r="BS68" i="62"/>
  <c r="BP68" i="62"/>
  <c r="BM68" i="62"/>
  <c r="BL68" i="62"/>
  <c r="BI68" i="62"/>
  <c r="BH68" i="62"/>
  <c r="BE68" i="62"/>
  <c r="BB68" i="62"/>
  <c r="AY68" i="62"/>
  <c r="AV68" i="62"/>
  <c r="AU68" i="62"/>
  <c r="AT68" i="62"/>
  <c r="AR68" i="62"/>
  <c r="AQ68" i="62"/>
  <c r="AN68" i="62"/>
  <c r="AK68" i="62"/>
  <c r="AH68" i="62"/>
  <c r="AE68" i="62"/>
  <c r="AB68" i="62"/>
  <c r="Z68" i="62"/>
  <c r="Y68" i="62"/>
  <c r="W68" i="62"/>
  <c r="V68" i="62"/>
  <c r="T68" i="62"/>
  <c r="S68" i="62"/>
  <c r="Q68" i="62"/>
  <c r="P68" i="62"/>
  <c r="N68" i="62"/>
  <c r="M68" i="62"/>
  <c r="K68" i="62"/>
  <c r="J68" i="62"/>
  <c r="G68" i="62"/>
  <c r="D68" i="62"/>
  <c r="CO62" i="65"/>
  <c r="CN62" i="65"/>
  <c r="CM62" i="65"/>
  <c r="CK62" i="65"/>
  <c r="CE62" i="65"/>
  <c r="CB62" i="65"/>
  <c r="BY62" i="65"/>
  <c r="BV62" i="65"/>
  <c r="BS62" i="65"/>
  <c r="BP62" i="65"/>
  <c r="BM62" i="65"/>
  <c r="BL62" i="65"/>
  <c r="BI62" i="65"/>
  <c r="BH62" i="65"/>
  <c r="BE62" i="65"/>
  <c r="BB62" i="65"/>
  <c r="AY62" i="65"/>
  <c r="AV62" i="65"/>
  <c r="AU62" i="65"/>
  <c r="AT62" i="65"/>
  <c r="AR62" i="65"/>
  <c r="AQ62" i="65"/>
  <c r="AN62" i="65"/>
  <c r="AK62" i="65"/>
  <c r="AH62" i="65"/>
  <c r="AE62" i="65"/>
  <c r="AB62" i="65"/>
  <c r="Z62" i="65"/>
  <c r="Y62" i="65"/>
  <c r="W62" i="65"/>
  <c r="V62" i="65"/>
  <c r="T62" i="65"/>
  <c r="S62" i="65"/>
  <c r="Q62" i="65"/>
  <c r="P62" i="65"/>
  <c r="N62" i="65"/>
  <c r="M62" i="65"/>
  <c r="K62" i="65"/>
  <c r="J62" i="65"/>
  <c r="G62" i="65"/>
  <c r="D62" i="65"/>
  <c r="EH39" i="64"/>
  <c r="EF39" i="64"/>
  <c r="ED39" i="64"/>
  <c r="EB39" i="64"/>
  <c r="DZ39" i="64"/>
  <c r="DX39" i="64"/>
  <c r="DS39" i="64"/>
  <c r="DV39" i="64" s="1"/>
  <c r="DR39" i="64"/>
  <c r="DP39" i="64"/>
  <c r="DO39" i="64"/>
  <c r="DM39" i="64"/>
  <c r="DK39" i="64"/>
  <c r="DI39" i="64"/>
  <c r="DG39" i="64"/>
  <c r="DE39" i="64"/>
  <c r="DC39" i="64"/>
  <c r="DA39" i="64"/>
  <c r="CY39" i="64"/>
  <c r="CW39" i="64"/>
  <c r="CU39" i="64"/>
  <c r="CS39" i="64"/>
  <c r="CQ39" i="64"/>
  <c r="CO39" i="64"/>
  <c r="CN39" i="64"/>
  <c r="CM39" i="64"/>
  <c r="CK39" i="64"/>
  <c r="CF39" i="64"/>
  <c r="CE39" i="64"/>
  <c r="CB39" i="64"/>
  <c r="BZ39" i="64"/>
  <c r="BY39" i="64"/>
  <c r="BV39" i="64"/>
  <c r="BS39" i="64"/>
  <c r="BQ39" i="64"/>
  <c r="BP39" i="64"/>
  <c r="BN39" i="64"/>
  <c r="BM39" i="64"/>
  <c r="BL39" i="64"/>
  <c r="BI39" i="64"/>
  <c r="BH39" i="64"/>
  <c r="BE39" i="64"/>
  <c r="BB39" i="64"/>
  <c r="AY39" i="64"/>
  <c r="AV39" i="64"/>
  <c r="AU39" i="64"/>
  <c r="AT39" i="64"/>
  <c r="AR39" i="64"/>
  <c r="AQ39" i="64"/>
  <c r="AN39" i="64"/>
  <c r="AK39" i="64"/>
  <c r="AH39" i="64"/>
  <c r="AE39" i="64"/>
  <c r="AB39" i="64"/>
  <c r="Y39" i="64"/>
  <c r="W39" i="64"/>
  <c r="V39" i="64"/>
  <c r="S39" i="64"/>
  <c r="P39" i="64"/>
  <c r="N39" i="64"/>
  <c r="M39" i="64"/>
  <c r="K39" i="64"/>
  <c r="J39" i="64"/>
  <c r="G39" i="64"/>
  <c r="D39" i="64"/>
  <c r="EH37" i="62"/>
  <c r="EF37" i="62"/>
  <c r="ED37" i="62"/>
  <c r="EB37" i="62"/>
  <c r="DZ37" i="62"/>
  <c r="DX37" i="62"/>
  <c r="DS37" i="62"/>
  <c r="DV37" i="62" s="1"/>
  <c r="DR37" i="62"/>
  <c r="DP37" i="62"/>
  <c r="DO37" i="62"/>
  <c r="DM37" i="62"/>
  <c r="DK37" i="62"/>
  <c r="DI37" i="62"/>
  <c r="DG37" i="62"/>
  <c r="DE37" i="62"/>
  <c r="DC37" i="62"/>
  <c r="DA37" i="62"/>
  <c r="CY37" i="62"/>
  <c r="CW37" i="62"/>
  <c r="CU37" i="62"/>
  <c r="CS37" i="62"/>
  <c r="CQ37" i="62"/>
  <c r="CO37" i="62"/>
  <c r="CN37" i="62"/>
  <c r="CM37" i="62"/>
  <c r="CK37" i="62"/>
  <c r="CF37" i="62"/>
  <c r="CE37" i="62"/>
  <c r="CB37" i="62"/>
  <c r="BZ37" i="62"/>
  <c r="BY37" i="62"/>
  <c r="BV37" i="62"/>
  <c r="BS37" i="62"/>
  <c r="BQ37" i="62"/>
  <c r="BP37" i="62"/>
  <c r="BN37" i="62"/>
  <c r="BM37" i="62"/>
  <c r="BL37" i="62"/>
  <c r="BI37" i="62"/>
  <c r="BH37" i="62"/>
  <c r="BE37" i="62"/>
  <c r="BB37" i="62"/>
  <c r="AY37" i="62"/>
  <c r="AV37" i="62"/>
  <c r="AU37" i="62"/>
  <c r="AT37" i="62"/>
  <c r="AR37" i="62"/>
  <c r="AQ37" i="62"/>
  <c r="AN37" i="62"/>
  <c r="AK37" i="62"/>
  <c r="AH37" i="62"/>
  <c r="AE37" i="62"/>
  <c r="AB37" i="62"/>
  <c r="Y37" i="62"/>
  <c r="W37" i="62"/>
  <c r="V37" i="62"/>
  <c r="S37" i="62"/>
  <c r="P37" i="62"/>
  <c r="N37" i="62"/>
  <c r="M37" i="62"/>
  <c r="K37" i="62"/>
  <c r="J37" i="62"/>
  <c r="G37" i="62"/>
  <c r="D37" i="62"/>
  <c r="EH15" i="61"/>
  <c r="EF15" i="61"/>
  <c r="ED15" i="61"/>
  <c r="EB15" i="61"/>
  <c r="DZ15" i="61"/>
  <c r="DX15" i="61"/>
  <c r="DS15" i="61"/>
  <c r="DV15" i="61" s="1"/>
  <c r="DR15" i="61"/>
  <c r="DP15" i="61"/>
  <c r="DO15" i="61"/>
  <c r="DM15" i="61"/>
  <c r="DK15" i="61"/>
  <c r="DI15" i="61"/>
  <c r="DG15" i="61"/>
  <c r="DE15" i="61"/>
  <c r="DC15" i="61"/>
  <c r="DA15" i="61"/>
  <c r="CY15" i="61"/>
  <c r="CW15" i="61"/>
  <c r="CU15" i="61"/>
  <c r="CS15" i="61"/>
  <c r="CQ15" i="61"/>
  <c r="CO15" i="61"/>
  <c r="CN15" i="61"/>
  <c r="CM15" i="61"/>
  <c r="CK15" i="61"/>
  <c r="CF15" i="61"/>
  <c r="CE15" i="61"/>
  <c r="CB15" i="61"/>
  <c r="BZ15" i="61"/>
  <c r="BY15" i="61"/>
  <c r="BV15" i="61"/>
  <c r="BS15" i="61"/>
  <c r="BQ15" i="61"/>
  <c r="BP15" i="61"/>
  <c r="BN15" i="61"/>
  <c r="BM15" i="61"/>
  <c r="BL15" i="61"/>
  <c r="BI15" i="61"/>
  <c r="BH15" i="61"/>
  <c r="BE15" i="61"/>
  <c r="BB15" i="61"/>
  <c r="AY15" i="61"/>
  <c r="AV15" i="61"/>
  <c r="AU15" i="61"/>
  <c r="AT15" i="61"/>
  <c r="AR15" i="61"/>
  <c r="AQ15" i="61"/>
  <c r="AN15" i="61"/>
  <c r="AK15" i="61"/>
  <c r="AH15" i="61"/>
  <c r="AE15" i="61"/>
  <c r="AB15" i="61"/>
  <c r="Y15" i="61"/>
  <c r="W15" i="61"/>
  <c r="V15" i="61"/>
  <c r="S15" i="61"/>
  <c r="P15" i="61"/>
  <c r="N15" i="61"/>
  <c r="M15" i="61"/>
  <c r="K15" i="61"/>
  <c r="J15" i="61"/>
  <c r="G15" i="61"/>
  <c r="D15" i="61"/>
  <c r="EH14" i="61"/>
  <c r="EF14" i="61"/>
  <c r="ED14" i="61"/>
  <c r="EB14" i="61"/>
  <c r="DZ14" i="61"/>
  <c r="DX14" i="61"/>
  <c r="DS14" i="61"/>
  <c r="DV14" i="61" s="1"/>
  <c r="DR14" i="61"/>
  <c r="DP14" i="61"/>
  <c r="DO14" i="61"/>
  <c r="DM14" i="61"/>
  <c r="DK14" i="61"/>
  <c r="DI14" i="61"/>
  <c r="DG14" i="61"/>
  <c r="DE14" i="61"/>
  <c r="DC14" i="61"/>
  <c r="DA14" i="61"/>
  <c r="CY14" i="61"/>
  <c r="CW14" i="61"/>
  <c r="CU14" i="61"/>
  <c r="CS14" i="61"/>
  <c r="CQ14" i="61"/>
  <c r="CO14" i="61"/>
  <c r="CN14" i="61"/>
  <c r="CM14" i="61"/>
  <c r="CK14" i="61"/>
  <c r="CF14" i="61"/>
  <c r="CE14" i="61"/>
  <c r="CB14" i="61"/>
  <c r="BZ14" i="61"/>
  <c r="BY14" i="61"/>
  <c r="BV14" i="61"/>
  <c r="BS14" i="61"/>
  <c r="BQ14" i="61"/>
  <c r="BP14" i="61"/>
  <c r="BN14" i="61"/>
  <c r="BM14" i="61"/>
  <c r="BL14" i="61"/>
  <c r="BI14" i="61"/>
  <c r="BH14" i="61"/>
  <c r="BE14" i="61"/>
  <c r="BB14" i="61"/>
  <c r="AY14" i="61"/>
  <c r="AV14" i="61"/>
  <c r="AU14" i="61"/>
  <c r="AT14" i="61"/>
  <c r="AR14" i="61"/>
  <c r="AQ14" i="61"/>
  <c r="AN14" i="61"/>
  <c r="AK14" i="61"/>
  <c r="AH14" i="61"/>
  <c r="AE14" i="61"/>
  <c r="AB14" i="61"/>
  <c r="Y14" i="61"/>
  <c r="W14" i="61"/>
  <c r="V14" i="61"/>
  <c r="S14" i="61"/>
  <c r="P14" i="61"/>
  <c r="N14" i="61"/>
  <c r="M14" i="61"/>
  <c r="K14" i="61"/>
  <c r="J14" i="61"/>
  <c r="G14" i="61"/>
  <c r="D14" i="61"/>
  <c r="EH13" i="61"/>
  <c r="EF13" i="61"/>
  <c r="ED13" i="61"/>
  <c r="EB13" i="61"/>
  <c r="DZ13" i="61"/>
  <c r="DX13" i="61"/>
  <c r="DS13" i="61"/>
  <c r="DV13" i="61" s="1"/>
  <c r="DR13" i="61"/>
  <c r="DP13" i="61"/>
  <c r="DO13" i="61"/>
  <c r="DM13" i="61"/>
  <c r="DK13" i="61"/>
  <c r="DI13" i="61"/>
  <c r="DG13" i="61"/>
  <c r="DE13" i="61"/>
  <c r="DC13" i="61"/>
  <c r="DA13" i="61"/>
  <c r="CY13" i="61"/>
  <c r="CW13" i="61"/>
  <c r="CU13" i="61"/>
  <c r="CS13" i="61"/>
  <c r="CQ13" i="61"/>
  <c r="CO13" i="61"/>
  <c r="CN13" i="61"/>
  <c r="CM13" i="61"/>
  <c r="CK13" i="61"/>
  <c r="CF13" i="61"/>
  <c r="CE13" i="61"/>
  <c r="CB13" i="61"/>
  <c r="BZ13" i="61"/>
  <c r="BY13" i="61"/>
  <c r="BV13" i="61"/>
  <c r="BS13" i="61"/>
  <c r="BQ13" i="61"/>
  <c r="BP13" i="61"/>
  <c r="BN13" i="61"/>
  <c r="BM13" i="61"/>
  <c r="BL13" i="61"/>
  <c r="BI13" i="61"/>
  <c r="BH13" i="61"/>
  <c r="BE13" i="61"/>
  <c r="BB13" i="61"/>
  <c r="AY13" i="61"/>
  <c r="AV13" i="61"/>
  <c r="AU13" i="61"/>
  <c r="AT13" i="61"/>
  <c r="AR13" i="61"/>
  <c r="AQ13" i="61"/>
  <c r="AN13" i="61"/>
  <c r="AK13" i="61"/>
  <c r="AH13" i="61"/>
  <c r="AE13" i="61"/>
  <c r="AB13" i="61"/>
  <c r="Y13" i="61"/>
  <c r="W13" i="61"/>
  <c r="V13" i="61"/>
  <c r="S13" i="61"/>
  <c r="P13" i="61"/>
  <c r="N13" i="61"/>
  <c r="M13" i="61"/>
  <c r="K13" i="61"/>
  <c r="J13" i="61"/>
  <c r="G13" i="61"/>
  <c r="D13" i="61"/>
  <c r="EH12" i="61"/>
  <c r="EF12" i="61"/>
  <c r="ED12" i="61"/>
  <c r="EB12" i="61"/>
  <c r="DZ12" i="61"/>
  <c r="DX12" i="61"/>
  <c r="DS12" i="61"/>
  <c r="DV12" i="61" s="1"/>
  <c r="DR12" i="61"/>
  <c r="DP12" i="61"/>
  <c r="DO12" i="61"/>
  <c r="DM12" i="61"/>
  <c r="DK12" i="61"/>
  <c r="DI12" i="61"/>
  <c r="DG12" i="61"/>
  <c r="DE12" i="61"/>
  <c r="DC12" i="61"/>
  <c r="DA12" i="61"/>
  <c r="CY12" i="61"/>
  <c r="CW12" i="61"/>
  <c r="CU12" i="61"/>
  <c r="CS12" i="61"/>
  <c r="CQ12" i="61"/>
  <c r="CO12" i="61"/>
  <c r="CN12" i="61"/>
  <c r="CM12" i="61"/>
  <c r="CK12" i="61"/>
  <c r="CF12" i="61"/>
  <c r="CE12" i="61"/>
  <c r="CB12" i="61"/>
  <c r="BZ12" i="61"/>
  <c r="BY12" i="61"/>
  <c r="BV12" i="61"/>
  <c r="BS12" i="61"/>
  <c r="BQ12" i="61"/>
  <c r="BP12" i="61"/>
  <c r="BN12" i="61"/>
  <c r="BM12" i="61"/>
  <c r="BL12" i="61"/>
  <c r="BI12" i="61"/>
  <c r="BH12" i="61"/>
  <c r="BE12" i="61"/>
  <c r="BB12" i="61"/>
  <c r="AY12" i="61"/>
  <c r="AV12" i="61"/>
  <c r="AU12" i="61"/>
  <c r="AT12" i="61"/>
  <c r="AR12" i="61"/>
  <c r="AQ12" i="61"/>
  <c r="AN12" i="61"/>
  <c r="AK12" i="61"/>
  <c r="AH12" i="61"/>
  <c r="AE12" i="61"/>
  <c r="AB12" i="61"/>
  <c r="Y12" i="61"/>
  <c r="W12" i="61"/>
  <c r="V12" i="61"/>
  <c r="S12" i="61"/>
  <c r="P12" i="61"/>
  <c r="N12" i="61"/>
  <c r="M12" i="61"/>
  <c r="K12" i="61"/>
  <c r="J12" i="61"/>
  <c r="G12" i="61"/>
  <c r="D12" i="61"/>
  <c r="EH7" i="59"/>
  <c r="EF7" i="59"/>
  <c r="ED7" i="59"/>
  <c r="EB7" i="59"/>
  <c r="DZ7" i="59"/>
  <c r="DX7" i="59"/>
  <c r="DS7" i="59"/>
  <c r="DV7" i="59" s="1"/>
  <c r="DR7" i="59"/>
  <c r="DP7" i="59"/>
  <c r="DO7" i="59"/>
  <c r="DM7" i="59"/>
  <c r="DK7" i="59"/>
  <c r="DI7" i="59"/>
  <c r="DG7" i="59"/>
  <c r="DE7" i="59"/>
  <c r="DC7" i="59"/>
  <c r="DA7" i="59"/>
  <c r="CY7" i="59"/>
  <c r="CW7" i="59"/>
  <c r="CU7" i="59"/>
  <c r="CS7" i="59"/>
  <c r="CQ7" i="59"/>
  <c r="CO7" i="59"/>
  <c r="CN7" i="59"/>
  <c r="CM7" i="59"/>
  <c r="CK7" i="59"/>
  <c r="CF7" i="59"/>
  <c r="CE7" i="59"/>
  <c r="CB7" i="59"/>
  <c r="BZ7" i="59"/>
  <c r="BY7" i="59"/>
  <c r="BV7" i="59"/>
  <c r="BS7" i="59"/>
  <c r="BQ7" i="59"/>
  <c r="BP7" i="59"/>
  <c r="BN7" i="59"/>
  <c r="BM7" i="59"/>
  <c r="BL7" i="59"/>
  <c r="BI7" i="59"/>
  <c r="BH7" i="59"/>
  <c r="BE7" i="59"/>
  <c r="BB7" i="59"/>
  <c r="AY7" i="59"/>
  <c r="AV7" i="59"/>
  <c r="AU7" i="59"/>
  <c r="AT7" i="59"/>
  <c r="AR7" i="59"/>
  <c r="AQ7" i="59"/>
  <c r="AN7" i="59"/>
  <c r="AK7" i="59"/>
  <c r="AH7" i="59"/>
  <c r="AE7" i="59"/>
  <c r="AB7" i="59"/>
  <c r="Y7" i="59"/>
  <c r="W7" i="59"/>
  <c r="V7" i="59"/>
  <c r="S7" i="59"/>
  <c r="P7" i="59"/>
  <c r="N7" i="59"/>
  <c r="M7" i="59"/>
  <c r="K7" i="59"/>
  <c r="J7" i="59"/>
  <c r="G7" i="59"/>
  <c r="D7" i="59"/>
  <c r="EH6" i="59"/>
  <c r="EF6" i="59"/>
  <c r="ED6" i="59"/>
  <c r="EB6" i="59"/>
  <c r="DZ6" i="59"/>
  <c r="DX6" i="59"/>
  <c r="DS6" i="59"/>
  <c r="DV6" i="59" s="1"/>
  <c r="DR6" i="59"/>
  <c r="DP6" i="59"/>
  <c r="DO6" i="59"/>
  <c r="DM6" i="59"/>
  <c r="DK6" i="59"/>
  <c r="DI6" i="59"/>
  <c r="DG6" i="59"/>
  <c r="DE6" i="59"/>
  <c r="DC6" i="59"/>
  <c r="DA6" i="59"/>
  <c r="CY6" i="59"/>
  <c r="CW6" i="59"/>
  <c r="CU6" i="59"/>
  <c r="CS6" i="59"/>
  <c r="CQ6" i="59"/>
  <c r="CO6" i="59"/>
  <c r="CN6" i="59"/>
  <c r="CM6" i="59"/>
  <c r="CK6" i="59"/>
  <c r="CF6" i="59"/>
  <c r="CE6" i="59"/>
  <c r="CB6" i="59"/>
  <c r="BZ6" i="59"/>
  <c r="BY6" i="59"/>
  <c r="BV6" i="59"/>
  <c r="BS6" i="59"/>
  <c r="BQ6" i="59"/>
  <c r="BP6" i="59"/>
  <c r="BN6" i="59"/>
  <c r="BM6" i="59"/>
  <c r="BL6" i="59"/>
  <c r="BI6" i="59"/>
  <c r="BH6" i="59"/>
  <c r="BE6" i="59"/>
  <c r="BB6" i="59"/>
  <c r="AY6" i="59"/>
  <c r="AV6" i="59"/>
  <c r="AU6" i="59"/>
  <c r="AT6" i="59"/>
  <c r="AR6" i="59"/>
  <c r="AQ6" i="59"/>
  <c r="AN6" i="59"/>
  <c r="AK6" i="59"/>
  <c r="AH6" i="59"/>
  <c r="AE6" i="59"/>
  <c r="AB6" i="59"/>
  <c r="Y6" i="59"/>
  <c r="W6" i="59"/>
  <c r="V6" i="59"/>
  <c r="S6" i="59"/>
  <c r="P6" i="59"/>
  <c r="N6" i="59"/>
  <c r="M6" i="59"/>
  <c r="K6" i="59"/>
  <c r="J6" i="59"/>
  <c r="G6" i="59"/>
  <c r="D6" i="59"/>
  <c r="EH8" i="61"/>
  <c r="EF8" i="61"/>
  <c r="ED8" i="61"/>
  <c r="EB8" i="61"/>
  <c r="DZ8" i="61"/>
  <c r="DX8" i="61"/>
  <c r="DS8" i="61"/>
  <c r="DV8" i="61" s="1"/>
  <c r="DR8" i="61"/>
  <c r="DP8" i="61"/>
  <c r="DO8" i="61"/>
  <c r="DM8" i="61"/>
  <c r="DK8" i="61"/>
  <c r="DI8" i="61"/>
  <c r="DG8" i="61"/>
  <c r="DE8" i="61"/>
  <c r="DC8" i="61"/>
  <c r="DA8" i="61"/>
  <c r="CY8" i="61"/>
  <c r="CW8" i="61"/>
  <c r="CU8" i="61"/>
  <c r="CS8" i="61"/>
  <c r="CQ8" i="61"/>
  <c r="CO8" i="61"/>
  <c r="CN8" i="61"/>
  <c r="CM8" i="61"/>
  <c r="CK8" i="61"/>
  <c r="CE8" i="61"/>
  <c r="CB8" i="61"/>
  <c r="BY8" i="61"/>
  <c r="BV8" i="61"/>
  <c r="BS8" i="61"/>
  <c r="BP8" i="61"/>
  <c r="BM8" i="61"/>
  <c r="BL8" i="61"/>
  <c r="BI8" i="61"/>
  <c r="BH8" i="61"/>
  <c r="BE8" i="61"/>
  <c r="BB8" i="61"/>
  <c r="AY8" i="61"/>
  <c r="AV8" i="61"/>
  <c r="AU8" i="61"/>
  <c r="AT8" i="61"/>
  <c r="AR8" i="61"/>
  <c r="AQ8" i="61"/>
  <c r="AN8" i="61"/>
  <c r="AK8" i="61"/>
  <c r="AH8" i="61"/>
  <c r="AE8" i="61"/>
  <c r="AB8" i="61"/>
  <c r="Z8" i="61"/>
  <c r="Y8" i="61"/>
  <c r="W8" i="61"/>
  <c r="V8" i="61"/>
  <c r="T8" i="61"/>
  <c r="S8" i="61"/>
  <c r="Q8" i="61"/>
  <c r="P8" i="61"/>
  <c r="N8" i="61"/>
  <c r="M8" i="61"/>
  <c r="K8" i="61"/>
  <c r="J8" i="61"/>
  <c r="G8" i="61"/>
  <c r="D8" i="61"/>
  <c r="EH7" i="61"/>
  <c r="EF7" i="61"/>
  <c r="ED7" i="61"/>
  <c r="EB7" i="61"/>
  <c r="DZ7" i="61"/>
  <c r="DX7" i="61"/>
  <c r="DS7" i="61"/>
  <c r="DV7" i="61" s="1"/>
  <c r="DR7" i="61"/>
  <c r="DP7" i="61"/>
  <c r="DO7" i="61"/>
  <c r="DM7" i="61"/>
  <c r="DK7" i="61"/>
  <c r="DI7" i="61"/>
  <c r="DG7" i="61"/>
  <c r="DE7" i="61"/>
  <c r="DC7" i="61"/>
  <c r="DA7" i="61"/>
  <c r="CY7" i="61"/>
  <c r="CW7" i="61"/>
  <c r="CU7" i="61"/>
  <c r="CS7" i="61"/>
  <c r="CQ7" i="61"/>
  <c r="CO7" i="61"/>
  <c r="CN7" i="61"/>
  <c r="CM7" i="61"/>
  <c r="CK7" i="61"/>
  <c r="CE7" i="61"/>
  <c r="CB7" i="61"/>
  <c r="BY7" i="61"/>
  <c r="BV7" i="61"/>
  <c r="BS7" i="61"/>
  <c r="BP7" i="61"/>
  <c r="BM7" i="61"/>
  <c r="BL7" i="61"/>
  <c r="BI7" i="61"/>
  <c r="BH7" i="61"/>
  <c r="BE7" i="61"/>
  <c r="BB7" i="61"/>
  <c r="AY7" i="61"/>
  <c r="AV7" i="61"/>
  <c r="AU7" i="61"/>
  <c r="AT7" i="61"/>
  <c r="AR7" i="61"/>
  <c r="AQ7" i="61"/>
  <c r="AN7" i="61"/>
  <c r="AK7" i="61"/>
  <c r="AH7" i="61"/>
  <c r="AE7" i="61"/>
  <c r="AB7" i="61"/>
  <c r="Z7" i="61"/>
  <c r="Y7" i="61"/>
  <c r="W7" i="61"/>
  <c r="V7" i="61"/>
  <c r="T7" i="61"/>
  <c r="S7" i="61"/>
  <c r="Q7" i="61"/>
  <c r="P7" i="61"/>
  <c r="N7" i="61"/>
  <c r="M7" i="61"/>
  <c r="K7" i="61"/>
  <c r="J7" i="61"/>
  <c r="G7" i="61"/>
  <c r="D7" i="61"/>
  <c r="EH6" i="61"/>
  <c r="EF6" i="61"/>
  <c r="ED6" i="61"/>
  <c r="EB6" i="61"/>
  <c r="DZ6" i="61"/>
  <c r="DX6" i="61"/>
  <c r="DS6" i="61"/>
  <c r="DV6" i="61" s="1"/>
  <c r="DR6" i="61"/>
  <c r="DP6" i="61"/>
  <c r="DO6" i="61"/>
  <c r="DM6" i="61"/>
  <c r="DK6" i="61"/>
  <c r="DI6" i="61"/>
  <c r="DG6" i="61"/>
  <c r="DE6" i="61"/>
  <c r="DC6" i="61"/>
  <c r="DA6" i="61"/>
  <c r="CY6" i="61"/>
  <c r="CW6" i="61"/>
  <c r="CU6" i="61"/>
  <c r="CS6" i="61"/>
  <c r="CQ6" i="61"/>
  <c r="CO6" i="61"/>
  <c r="CN6" i="61"/>
  <c r="CM6" i="61"/>
  <c r="CK6" i="61"/>
  <c r="CE6" i="61"/>
  <c r="CB6" i="61"/>
  <c r="BY6" i="61"/>
  <c r="BV6" i="61"/>
  <c r="BS6" i="61"/>
  <c r="BP6" i="61"/>
  <c r="BM6" i="61"/>
  <c r="BL6" i="61"/>
  <c r="BI6" i="61"/>
  <c r="BH6" i="61"/>
  <c r="BE6" i="61"/>
  <c r="BB6" i="61"/>
  <c r="AY6" i="61"/>
  <c r="AV6" i="61"/>
  <c r="AU6" i="61"/>
  <c r="AT6" i="61"/>
  <c r="AR6" i="61"/>
  <c r="AQ6" i="61"/>
  <c r="AN6" i="61"/>
  <c r="AK6" i="61"/>
  <c r="AH6" i="61"/>
  <c r="AE6" i="61"/>
  <c r="AB6" i="61"/>
  <c r="Z6" i="61"/>
  <c r="Y6" i="61"/>
  <c r="W6" i="61"/>
  <c r="V6" i="61"/>
  <c r="T6" i="61"/>
  <c r="S6" i="61"/>
  <c r="Q6" i="61"/>
  <c r="P6" i="61"/>
  <c r="N6" i="61"/>
  <c r="M6" i="61"/>
  <c r="K6" i="61"/>
  <c r="J6" i="61"/>
  <c r="G6" i="61"/>
  <c r="D6" i="61"/>
  <c r="AN32" i="60"/>
  <c r="AN31" i="60"/>
  <c r="AN30" i="60"/>
  <c r="AN29" i="60"/>
  <c r="AN28" i="60"/>
  <c r="AN27" i="60"/>
  <c r="AN26" i="60"/>
  <c r="AN25" i="60"/>
  <c r="AN50" i="60"/>
  <c r="AN49" i="60"/>
  <c r="AN48" i="60"/>
  <c r="AN47" i="60"/>
  <c r="AN46" i="60"/>
  <c r="AN45" i="60"/>
  <c r="AN44" i="60"/>
  <c r="AN43" i="60"/>
  <c r="AN42" i="60"/>
  <c r="AN41" i="60"/>
  <c r="AN40" i="60"/>
  <c r="AN39" i="60"/>
  <c r="AN38" i="60"/>
  <c r="AN37" i="60"/>
  <c r="AN36" i="60"/>
  <c r="AN35" i="60"/>
  <c r="AN34" i="60"/>
  <c r="AN33" i="60"/>
  <c r="AN23" i="60"/>
  <c r="AN22" i="60"/>
  <c r="AN21" i="60"/>
  <c r="AN20" i="60"/>
  <c r="AN19" i="60"/>
  <c r="AN18" i="60"/>
  <c r="AN17" i="60"/>
  <c r="AN16" i="60"/>
  <c r="AN15" i="60"/>
  <c r="AN14" i="60"/>
  <c r="AN13" i="60"/>
  <c r="AN12" i="60"/>
  <c r="AN11" i="60"/>
  <c r="AN10" i="60"/>
  <c r="AN9" i="60"/>
  <c r="AN8" i="60"/>
  <c r="AN7" i="60"/>
  <c r="AN6" i="60"/>
  <c r="AK49" i="60"/>
  <c r="AK48" i="60"/>
  <c r="AK47" i="60"/>
  <c r="AK46" i="60"/>
  <c r="AK45" i="60"/>
  <c r="AK44" i="60"/>
  <c r="AK43" i="60"/>
  <c r="AK42" i="60"/>
  <c r="AK41" i="60"/>
  <c r="AK40" i="60"/>
  <c r="AK39" i="60"/>
  <c r="AK38" i="60"/>
  <c r="AK37" i="60"/>
  <c r="AK36" i="60"/>
  <c r="AK35" i="60"/>
  <c r="AK34" i="60"/>
  <c r="AK33" i="60"/>
  <c r="AK32" i="60"/>
  <c r="AK23" i="60"/>
  <c r="AK22" i="60"/>
  <c r="AK21" i="60"/>
  <c r="AK20" i="60"/>
  <c r="AK19" i="60"/>
  <c r="AK18" i="60"/>
  <c r="AK17" i="60"/>
  <c r="AK16" i="60"/>
  <c r="AK15" i="60"/>
  <c r="AK14" i="60"/>
  <c r="AK13" i="60"/>
  <c r="AK12" i="60"/>
  <c r="AK11" i="60"/>
  <c r="AK10" i="60"/>
  <c r="AK9" i="60"/>
  <c r="AK8" i="60"/>
  <c r="AK7" i="60"/>
  <c r="AH50" i="60"/>
  <c r="AH49" i="60"/>
  <c r="AH48" i="60"/>
  <c r="AH47" i="60"/>
  <c r="AH46" i="60"/>
  <c r="AH45" i="60"/>
  <c r="AH44" i="60"/>
  <c r="AH43" i="60"/>
  <c r="AH42" i="60"/>
  <c r="AH41" i="60"/>
  <c r="AH40" i="60"/>
  <c r="AH39" i="60"/>
  <c r="AH38" i="60"/>
  <c r="AH37" i="60"/>
  <c r="AH36" i="60"/>
  <c r="AH35" i="60"/>
  <c r="AH34" i="60"/>
  <c r="AH33" i="60"/>
  <c r="AH23" i="60"/>
  <c r="AH22" i="60"/>
  <c r="AH21" i="60"/>
  <c r="AH20" i="60"/>
  <c r="AH19" i="60"/>
  <c r="AH18" i="60"/>
  <c r="AH17" i="60"/>
  <c r="AH16" i="60"/>
  <c r="AH15" i="60"/>
  <c r="AH14" i="60"/>
  <c r="AH13" i="60"/>
  <c r="AH12" i="60"/>
  <c r="AH11" i="60"/>
  <c r="AH10" i="60"/>
  <c r="AH9" i="60"/>
  <c r="AH8" i="60"/>
  <c r="AH7" i="60"/>
  <c r="AH6" i="60"/>
  <c r="Y31" i="60"/>
  <c r="Y30" i="60"/>
  <c r="Y29" i="60"/>
  <c r="Y28" i="60"/>
  <c r="Y27" i="60"/>
  <c r="Y26" i="60"/>
  <c r="Y25" i="60"/>
  <c r="Y24" i="60"/>
  <c r="AE50" i="60" l="1"/>
  <c r="AE49" i="60"/>
  <c r="AE48" i="60"/>
  <c r="AE47" i="60"/>
  <c r="AE46" i="60"/>
  <c r="AE45" i="60"/>
  <c r="AE44" i="60"/>
  <c r="AE43" i="60"/>
  <c r="AE42" i="60"/>
  <c r="AE41" i="60"/>
  <c r="AE40" i="60"/>
  <c r="AE39" i="60"/>
  <c r="AE38" i="60"/>
  <c r="AE37" i="60"/>
  <c r="AE36" i="60"/>
  <c r="AE35" i="60"/>
  <c r="AE34" i="60"/>
  <c r="AE33" i="60"/>
  <c r="AO22" i="61" l="1"/>
  <c r="AR47" i="61"/>
  <c r="AR28" i="61"/>
  <c r="J6" i="64" l="1"/>
  <c r="DH27" i="59"/>
  <c r="DG27" i="59"/>
  <c r="CZ6" i="58"/>
  <c r="CY6" i="58"/>
  <c r="DP23" i="60"/>
  <c r="DO23" i="60"/>
  <c r="DM23" i="60"/>
  <c r="DK23" i="60"/>
  <c r="DI23" i="60"/>
  <c r="DG23" i="60"/>
  <c r="DE23" i="60"/>
  <c r="DC23" i="60"/>
  <c r="DA23" i="60"/>
  <c r="CY23" i="60"/>
  <c r="CW23" i="60"/>
  <c r="CU23" i="60"/>
  <c r="CS23" i="60"/>
  <c r="CQ23" i="60"/>
  <c r="DP22" i="60"/>
  <c r="DO22" i="60"/>
  <c r="DM22" i="60"/>
  <c r="DK22" i="60"/>
  <c r="DI22" i="60"/>
  <c r="DG22" i="60"/>
  <c r="DE22" i="60"/>
  <c r="DC22" i="60"/>
  <c r="DA22" i="60"/>
  <c r="CY22" i="60"/>
  <c r="CW22" i="60"/>
  <c r="CU22" i="60"/>
  <c r="CS22" i="60"/>
  <c r="CQ22" i="60"/>
  <c r="DP21" i="60"/>
  <c r="DO21" i="60"/>
  <c r="DM21" i="60"/>
  <c r="DK21" i="60"/>
  <c r="DI21" i="60"/>
  <c r="DG21" i="60"/>
  <c r="DE21" i="60"/>
  <c r="DC21" i="60"/>
  <c r="DA21" i="60"/>
  <c r="CY21" i="60"/>
  <c r="CW21" i="60"/>
  <c r="CU21" i="60"/>
  <c r="CS21" i="60"/>
  <c r="CQ21" i="60"/>
  <c r="DP20" i="60"/>
  <c r="DO20" i="60"/>
  <c r="DM20" i="60"/>
  <c r="DK20" i="60"/>
  <c r="DI20" i="60"/>
  <c r="DG20" i="60"/>
  <c r="DE20" i="60"/>
  <c r="DC20" i="60"/>
  <c r="DA20" i="60"/>
  <c r="CY20" i="60"/>
  <c r="CW20" i="60"/>
  <c r="CU20" i="60"/>
  <c r="CS20" i="60"/>
  <c r="CQ20" i="60"/>
  <c r="DP19" i="60"/>
  <c r="DO19" i="60"/>
  <c r="DM19" i="60"/>
  <c r="DK19" i="60"/>
  <c r="DI19" i="60"/>
  <c r="DG19" i="60"/>
  <c r="DE19" i="60"/>
  <c r="DC19" i="60"/>
  <c r="DA19" i="60"/>
  <c r="CY19" i="60"/>
  <c r="CW19" i="60"/>
  <c r="CU19" i="60"/>
  <c r="CS19" i="60"/>
  <c r="CQ19" i="60"/>
  <c r="DP18" i="60"/>
  <c r="DO18" i="60"/>
  <c r="DM18" i="60"/>
  <c r="DK18" i="60"/>
  <c r="DI18" i="60"/>
  <c r="DG18" i="60"/>
  <c r="DE18" i="60"/>
  <c r="DC18" i="60"/>
  <c r="DA18" i="60"/>
  <c r="CY18" i="60"/>
  <c r="CW18" i="60"/>
  <c r="CU18" i="60"/>
  <c r="CS18" i="60"/>
  <c r="CQ18" i="60"/>
  <c r="DP17" i="60"/>
  <c r="DO17" i="60"/>
  <c r="DM17" i="60"/>
  <c r="DK17" i="60"/>
  <c r="DI17" i="60"/>
  <c r="DG17" i="60"/>
  <c r="DE17" i="60"/>
  <c r="DC17" i="60"/>
  <c r="DA17" i="60"/>
  <c r="CY17" i="60"/>
  <c r="CW17" i="60"/>
  <c r="CU17" i="60"/>
  <c r="CS17" i="60"/>
  <c r="CQ17" i="60"/>
  <c r="DP16" i="60"/>
  <c r="DO16" i="60"/>
  <c r="DM16" i="60"/>
  <c r="DK16" i="60"/>
  <c r="DI16" i="60"/>
  <c r="DG16" i="60"/>
  <c r="DE16" i="60"/>
  <c r="DC16" i="60"/>
  <c r="DA16" i="60"/>
  <c r="CY16" i="60"/>
  <c r="CW16" i="60"/>
  <c r="CU16" i="60"/>
  <c r="CS16" i="60"/>
  <c r="CQ16" i="60"/>
  <c r="DP15" i="60"/>
  <c r="DO15" i="60"/>
  <c r="DM15" i="60"/>
  <c r="DK15" i="60"/>
  <c r="DI15" i="60"/>
  <c r="DG15" i="60"/>
  <c r="DE15" i="60"/>
  <c r="DC15" i="60"/>
  <c r="DA15" i="60"/>
  <c r="CY15" i="60"/>
  <c r="CW15" i="60"/>
  <c r="CU15" i="60"/>
  <c r="CS15" i="60"/>
  <c r="CQ15" i="60"/>
  <c r="DP14" i="60"/>
  <c r="DO14" i="60"/>
  <c r="DM14" i="60"/>
  <c r="DK14" i="60"/>
  <c r="DI14" i="60"/>
  <c r="DG14" i="60"/>
  <c r="DE14" i="60"/>
  <c r="DC14" i="60"/>
  <c r="DA14" i="60"/>
  <c r="CY14" i="60"/>
  <c r="CW14" i="60"/>
  <c r="CU14" i="60"/>
  <c r="CS14" i="60"/>
  <c r="CQ14" i="60"/>
  <c r="DP13" i="60"/>
  <c r="DO13" i="60"/>
  <c r="DM13" i="60"/>
  <c r="DK13" i="60"/>
  <c r="DI13" i="60"/>
  <c r="DG13" i="60"/>
  <c r="DE13" i="60"/>
  <c r="DC13" i="60"/>
  <c r="DA13" i="60"/>
  <c r="CY13" i="60"/>
  <c r="CW13" i="60"/>
  <c r="CU13" i="60"/>
  <c r="CS13" i="60"/>
  <c r="CQ13" i="60"/>
  <c r="DP12" i="60"/>
  <c r="DO12" i="60"/>
  <c r="DM12" i="60"/>
  <c r="DK12" i="60"/>
  <c r="DI12" i="60"/>
  <c r="DG12" i="60"/>
  <c r="DE12" i="60"/>
  <c r="DC12" i="60"/>
  <c r="DA12" i="60"/>
  <c r="CY12" i="60"/>
  <c r="CW12" i="60"/>
  <c r="CU12" i="60"/>
  <c r="CS12" i="60"/>
  <c r="CQ12" i="60"/>
  <c r="DP11" i="60"/>
  <c r="DO11" i="60"/>
  <c r="DM11" i="60"/>
  <c r="DK11" i="60"/>
  <c r="DI11" i="60"/>
  <c r="DG11" i="60"/>
  <c r="DE11" i="60"/>
  <c r="DC11" i="60"/>
  <c r="DA11" i="60"/>
  <c r="CY11" i="60"/>
  <c r="CW11" i="60"/>
  <c r="CU11" i="60"/>
  <c r="CS11" i="60"/>
  <c r="CQ11" i="60"/>
  <c r="AN35" i="66" l="1"/>
  <c r="AN34" i="66"/>
  <c r="AN33" i="66"/>
  <c r="AN32" i="66"/>
  <c r="AN31" i="66"/>
  <c r="AN30" i="66"/>
  <c r="AN29" i="66"/>
  <c r="AN28" i="66"/>
  <c r="AN27" i="66"/>
  <c r="AN26" i="66"/>
  <c r="AN25" i="66"/>
  <c r="AN24" i="66"/>
  <c r="AN23" i="66"/>
  <c r="AN22" i="66"/>
  <c r="AN21" i="66"/>
  <c r="AN20" i="66"/>
  <c r="AN19" i="66"/>
  <c r="AN18" i="66"/>
  <c r="AN17" i="66"/>
  <c r="AN16" i="66"/>
  <c r="AN15" i="66"/>
  <c r="AN14" i="66"/>
  <c r="AN13" i="66"/>
  <c r="AN12" i="66"/>
  <c r="AN11" i="66"/>
  <c r="AN10" i="66"/>
  <c r="AN9" i="66"/>
  <c r="AN8" i="66"/>
  <c r="AN7" i="66"/>
  <c r="AN6" i="66"/>
  <c r="AK35" i="66"/>
  <c r="AK34" i="66"/>
  <c r="AK33" i="66"/>
  <c r="AK32" i="66"/>
  <c r="AK31" i="66"/>
  <c r="AK30" i="66"/>
  <c r="AK29" i="66"/>
  <c r="AK28" i="66"/>
  <c r="AK27" i="66"/>
  <c r="AK26" i="66"/>
  <c r="AK25" i="66"/>
  <c r="AK24" i="66"/>
  <c r="AK23" i="66"/>
  <c r="AK22" i="66"/>
  <c r="AK21" i="66"/>
  <c r="AK20" i="66"/>
  <c r="AK19" i="66"/>
  <c r="AK18" i="66"/>
  <c r="AK17" i="66"/>
  <c r="AK16" i="66"/>
  <c r="AK15" i="66"/>
  <c r="AK14" i="66"/>
  <c r="AK13" i="66"/>
  <c r="AK12" i="66"/>
  <c r="AK11" i="66"/>
  <c r="AK10" i="66"/>
  <c r="AK9" i="66"/>
  <c r="AK8" i="66"/>
  <c r="AK7" i="66"/>
  <c r="AK6" i="66"/>
  <c r="AH35" i="66"/>
  <c r="AH34" i="66"/>
  <c r="AH33" i="66"/>
  <c r="AH32" i="66"/>
  <c r="AH31" i="66"/>
  <c r="AH30" i="66"/>
  <c r="AH29" i="66"/>
  <c r="AH28" i="66"/>
  <c r="AH27" i="66"/>
  <c r="AH26" i="66"/>
  <c r="AH25" i="66"/>
  <c r="AH24" i="66"/>
  <c r="AH23" i="66"/>
  <c r="AH22" i="66"/>
  <c r="AH21" i="66"/>
  <c r="AH20" i="66"/>
  <c r="AH19" i="66"/>
  <c r="AH18" i="66"/>
  <c r="AH17" i="66"/>
  <c r="AH16" i="66"/>
  <c r="AH15" i="66"/>
  <c r="AH14" i="66"/>
  <c r="AH13" i="66"/>
  <c r="AH12" i="66"/>
  <c r="AH11" i="66"/>
  <c r="AH10" i="66"/>
  <c r="AH9" i="66"/>
  <c r="AH8" i="66"/>
  <c r="AH7" i="66"/>
  <c r="AH6" i="66"/>
  <c r="C336" i="73" l="1"/>
  <c r="C335" i="73"/>
  <c r="C334" i="73"/>
  <c r="C333" i="73"/>
  <c r="C332" i="73"/>
  <c r="C331" i="73"/>
  <c r="C330" i="73"/>
  <c r="C329" i="73"/>
  <c r="C328" i="73"/>
  <c r="C327" i="73"/>
  <c r="C326" i="73"/>
  <c r="C325" i="73"/>
  <c r="C324" i="73"/>
  <c r="C323" i="73"/>
  <c r="C322" i="73"/>
  <c r="C321" i="73"/>
  <c r="C320" i="73"/>
  <c r="C319" i="73"/>
  <c r="C318" i="73"/>
  <c r="C317" i="73"/>
  <c r="C316" i="73"/>
  <c r="C315" i="73"/>
  <c r="C314" i="73"/>
  <c r="C313" i="73"/>
  <c r="C312" i="73"/>
  <c r="C311" i="73"/>
  <c r="C310" i="73"/>
  <c r="C309" i="73"/>
  <c r="C308" i="73"/>
  <c r="C307" i="73"/>
  <c r="C306" i="73"/>
  <c r="C305" i="73"/>
  <c r="C304" i="73"/>
  <c r="C303" i="73"/>
  <c r="C302" i="73"/>
  <c r="C301" i="73"/>
  <c r="C300" i="73"/>
  <c r="C299" i="73"/>
  <c r="C298" i="73"/>
  <c r="C297" i="73"/>
  <c r="C296" i="73"/>
  <c r="C295" i="73"/>
  <c r="C294" i="73"/>
  <c r="C293" i="73"/>
  <c r="C292" i="73"/>
  <c r="C291" i="73"/>
  <c r="C290" i="73"/>
  <c r="C289" i="73"/>
  <c r="C288" i="73"/>
  <c r="C287" i="73"/>
  <c r="C286" i="73"/>
  <c r="C285" i="73"/>
  <c r="C284" i="73"/>
  <c r="C283" i="73"/>
  <c r="C282" i="73"/>
  <c r="C281" i="73"/>
  <c r="C280" i="73"/>
  <c r="C279" i="73"/>
  <c r="C278" i="73"/>
  <c r="C277" i="73"/>
  <c r="C276" i="73"/>
  <c r="C275" i="73"/>
  <c r="C274" i="73"/>
  <c r="C273" i="73"/>
  <c r="C272" i="73"/>
  <c r="C271" i="73"/>
  <c r="C270" i="73"/>
  <c r="C269" i="73"/>
  <c r="C268" i="73"/>
  <c r="C267" i="73"/>
  <c r="C266" i="73"/>
  <c r="C265" i="73"/>
  <c r="C264" i="73"/>
  <c r="C263" i="73"/>
  <c r="C262" i="73"/>
  <c r="C261" i="73"/>
  <c r="C260" i="73"/>
  <c r="C259" i="73"/>
  <c r="C258" i="73"/>
  <c r="C257" i="73"/>
  <c r="C256" i="73"/>
  <c r="C255" i="73"/>
  <c r="C254" i="73"/>
  <c r="C253" i="73"/>
  <c r="C252" i="73"/>
  <c r="C251" i="73"/>
  <c r="C250" i="73"/>
  <c r="C249" i="73"/>
  <c r="C248" i="73"/>
  <c r="C247" i="73"/>
  <c r="C246" i="73"/>
  <c r="C245" i="73"/>
  <c r="C244" i="73"/>
  <c r="C243" i="73"/>
  <c r="C242" i="73"/>
  <c r="C241" i="73"/>
  <c r="C240" i="73"/>
  <c r="C239" i="73"/>
  <c r="C238" i="73"/>
  <c r="C237" i="73"/>
  <c r="C236" i="73"/>
  <c r="C235" i="73"/>
  <c r="C234" i="73"/>
  <c r="C233" i="73"/>
  <c r="C232" i="73"/>
  <c r="C231" i="73"/>
  <c r="C230" i="73"/>
  <c r="C229" i="73"/>
  <c r="C228" i="73"/>
  <c r="C227" i="73"/>
  <c r="C226" i="73"/>
  <c r="C225" i="73"/>
  <c r="C224" i="73"/>
  <c r="C223" i="73"/>
  <c r="C222" i="73"/>
  <c r="C221" i="73"/>
  <c r="C220" i="73"/>
  <c r="C219" i="73"/>
  <c r="C218" i="73"/>
  <c r="C217" i="73"/>
  <c r="C216" i="73"/>
  <c r="C215" i="73"/>
  <c r="C214" i="73"/>
  <c r="C213" i="73"/>
  <c r="C212" i="73"/>
  <c r="C211" i="73"/>
  <c r="C210" i="73"/>
  <c r="C209" i="73"/>
  <c r="C208" i="73"/>
  <c r="C207" i="73"/>
  <c r="C206" i="73"/>
  <c r="C205" i="73"/>
  <c r="C204" i="73"/>
  <c r="C203" i="73"/>
  <c r="C202" i="73"/>
  <c r="C201" i="73"/>
  <c r="C200" i="73"/>
  <c r="C199" i="73"/>
  <c r="C198" i="73"/>
  <c r="C197" i="73"/>
  <c r="C196" i="73"/>
  <c r="C195" i="73"/>
  <c r="C194" i="73"/>
  <c r="C193" i="73"/>
  <c r="C192" i="73"/>
  <c r="C191" i="73"/>
  <c r="C190" i="73"/>
  <c r="C189" i="73"/>
  <c r="C188" i="73"/>
  <c r="C187" i="73"/>
  <c r="C186" i="73"/>
  <c r="C185" i="73"/>
  <c r="C184" i="73"/>
  <c r="C183" i="73"/>
  <c r="C182" i="73"/>
  <c r="C181" i="73"/>
  <c r="C180" i="73"/>
  <c r="C179" i="73"/>
  <c r="C178" i="73"/>
  <c r="C177" i="73"/>
  <c r="C176" i="73"/>
  <c r="C175" i="73"/>
  <c r="C174" i="73"/>
  <c r="C173" i="73"/>
  <c r="C172" i="73"/>
  <c r="C171" i="73"/>
  <c r="C170" i="73"/>
  <c r="C169" i="73"/>
  <c r="C168" i="73"/>
  <c r="C167" i="73"/>
  <c r="C166" i="73"/>
  <c r="C165" i="73"/>
  <c r="C164" i="73"/>
  <c r="C163" i="73"/>
  <c r="C162" i="73"/>
  <c r="C161" i="73"/>
  <c r="C160" i="73"/>
  <c r="C159" i="73"/>
  <c r="C158" i="73"/>
  <c r="C157" i="73"/>
  <c r="C156" i="73"/>
  <c r="C155" i="73"/>
  <c r="C154" i="73"/>
  <c r="C153" i="73"/>
  <c r="C152" i="73"/>
  <c r="C151" i="73"/>
  <c r="C150" i="73"/>
  <c r="C149" i="73"/>
  <c r="C148" i="73"/>
  <c r="C147" i="73"/>
  <c r="C146" i="73"/>
  <c r="C145" i="73"/>
  <c r="C144" i="73"/>
  <c r="C143" i="73"/>
  <c r="C142" i="73"/>
  <c r="C141" i="73"/>
  <c r="C140" i="73"/>
  <c r="C139" i="73"/>
  <c r="C138" i="73"/>
  <c r="C137" i="73"/>
  <c r="C136" i="73"/>
  <c r="C135" i="73"/>
  <c r="C134" i="73"/>
  <c r="C133" i="73"/>
  <c r="C132" i="73"/>
  <c r="C131" i="73"/>
  <c r="C130" i="73"/>
  <c r="C129" i="73"/>
  <c r="C128" i="73"/>
  <c r="C127" i="73"/>
  <c r="C126" i="73"/>
  <c r="C125" i="73"/>
  <c r="C124" i="73"/>
  <c r="C123" i="73"/>
  <c r="C122" i="73"/>
  <c r="C121" i="73"/>
  <c r="C120" i="73"/>
  <c r="C119" i="73"/>
  <c r="C118" i="73"/>
  <c r="C117" i="73"/>
  <c r="C116" i="73"/>
  <c r="C115" i="73"/>
  <c r="C114" i="73"/>
  <c r="C113" i="73"/>
  <c r="C112" i="73"/>
  <c r="C111" i="73"/>
  <c r="C110" i="73"/>
  <c r="C109" i="73"/>
  <c r="C108" i="73"/>
  <c r="C107" i="73"/>
  <c r="C106" i="73"/>
  <c r="C105" i="73"/>
  <c r="C104" i="73"/>
  <c r="C103" i="73"/>
  <c r="C102" i="73"/>
  <c r="C101" i="73"/>
  <c r="C100" i="73"/>
  <c r="C99" i="73"/>
  <c r="C98" i="73"/>
  <c r="C97" i="73"/>
  <c r="C96" i="73"/>
  <c r="C95" i="73"/>
  <c r="C94" i="73"/>
  <c r="C93" i="73"/>
  <c r="C92" i="73"/>
  <c r="C91" i="73"/>
  <c r="C90" i="73"/>
  <c r="C89" i="73"/>
  <c r="C88" i="73"/>
  <c r="C87" i="73"/>
  <c r="C86" i="73"/>
  <c r="C85" i="73"/>
  <c r="C84" i="73"/>
  <c r="C83" i="73"/>
  <c r="C82" i="73"/>
  <c r="C81" i="73"/>
  <c r="C80" i="73"/>
  <c r="C79" i="73"/>
  <c r="C78" i="73"/>
  <c r="C77" i="73"/>
  <c r="C76" i="73"/>
  <c r="C75" i="73"/>
  <c r="C74" i="73"/>
  <c r="C73" i="73"/>
  <c r="C72" i="73"/>
  <c r="C71" i="73"/>
  <c r="C70" i="73"/>
  <c r="C69" i="73"/>
  <c r="C68" i="73"/>
  <c r="C67" i="73"/>
  <c r="C66" i="73"/>
  <c r="C65" i="73"/>
  <c r="C64" i="73"/>
  <c r="C63" i="73"/>
  <c r="C62" i="73"/>
  <c r="C61" i="73"/>
  <c r="C60" i="73"/>
  <c r="C59" i="73"/>
  <c r="C58" i="73"/>
  <c r="C57" i="73"/>
  <c r="C56" i="73"/>
  <c r="C55" i="73"/>
  <c r="C54" i="73"/>
  <c r="C53" i="73"/>
  <c r="C52" i="73"/>
  <c r="C51" i="73"/>
  <c r="C50" i="73"/>
  <c r="C49" i="73"/>
  <c r="C48" i="73"/>
  <c r="C47" i="73"/>
  <c r="C46" i="73"/>
  <c r="C45" i="73"/>
  <c r="C44" i="73"/>
  <c r="C43" i="73"/>
  <c r="C42" i="73"/>
  <c r="C41" i="73"/>
  <c r="C40" i="73"/>
  <c r="C39" i="73"/>
  <c r="C38" i="73"/>
  <c r="C37" i="73"/>
  <c r="C36" i="73"/>
  <c r="C35" i="73"/>
  <c r="C34" i="73"/>
  <c r="C33" i="73"/>
  <c r="C32" i="73"/>
  <c r="C31" i="73"/>
  <c r="C30" i="73"/>
  <c r="C29" i="73"/>
  <c r="C28" i="73"/>
  <c r="C27" i="73"/>
  <c r="C26" i="73"/>
  <c r="C25" i="73"/>
  <c r="C24" i="73"/>
  <c r="C23" i="73"/>
  <c r="C22" i="73"/>
  <c r="C21" i="73"/>
  <c r="C20" i="73"/>
  <c r="C19" i="73"/>
  <c r="C18" i="73"/>
  <c r="C17" i="73"/>
  <c r="C16" i="73"/>
  <c r="C15" i="73"/>
  <c r="C14" i="73"/>
  <c r="C13" i="73"/>
  <c r="C12" i="73"/>
  <c r="C11" i="73"/>
  <c r="C10" i="73"/>
  <c r="C9" i="73"/>
  <c r="C8" i="73"/>
  <c r="C7" i="73"/>
  <c r="C6" i="73"/>
  <c r="C5" i="73"/>
  <c r="CY10" i="58" l="1"/>
  <c r="E68" i="63"/>
  <c r="D68" i="63"/>
  <c r="E67" i="63"/>
  <c r="D67" i="63"/>
  <c r="E66" i="63"/>
  <c r="D66" i="63"/>
  <c r="E65" i="63"/>
  <c r="D65" i="63"/>
  <c r="E64" i="63"/>
  <c r="D64" i="63"/>
  <c r="E63" i="63"/>
  <c r="D63" i="63"/>
  <c r="E62" i="63"/>
  <c r="D62" i="63"/>
  <c r="E61" i="63"/>
  <c r="D61" i="63"/>
  <c r="E60" i="63"/>
  <c r="D60" i="63"/>
  <c r="E59" i="63"/>
  <c r="D59" i="63"/>
  <c r="E58" i="63"/>
  <c r="D58" i="63"/>
  <c r="E57" i="63"/>
  <c r="D57" i="63"/>
  <c r="E56" i="63"/>
  <c r="D56" i="63"/>
  <c r="E55" i="63"/>
  <c r="D55" i="63"/>
  <c r="E54" i="63"/>
  <c r="D54" i="63"/>
  <c r="E53" i="63"/>
  <c r="D53" i="63"/>
  <c r="E52" i="63"/>
  <c r="D52" i="63"/>
  <c r="E51" i="63"/>
  <c r="D51" i="63"/>
  <c r="E50" i="63"/>
  <c r="D50" i="63"/>
  <c r="E49" i="63"/>
  <c r="D49" i="63"/>
  <c r="E48" i="63"/>
  <c r="D48" i="63"/>
  <c r="E47" i="63"/>
  <c r="D47" i="63"/>
  <c r="E46" i="63"/>
  <c r="D46" i="63"/>
  <c r="E45" i="63"/>
  <c r="D45" i="63"/>
  <c r="E44" i="63"/>
  <c r="D44" i="63"/>
  <c r="E43" i="63"/>
  <c r="D43" i="63"/>
  <c r="E42" i="63"/>
  <c r="D42" i="63"/>
  <c r="E41" i="63"/>
  <c r="D41" i="63"/>
  <c r="E40" i="63"/>
  <c r="D40" i="63"/>
  <c r="E39" i="63"/>
  <c r="D39" i="63"/>
  <c r="E38" i="63"/>
  <c r="D38" i="63"/>
  <c r="E37" i="63"/>
  <c r="D37" i="63"/>
  <c r="E36" i="63"/>
  <c r="D36" i="63"/>
  <c r="E35" i="63"/>
  <c r="D35" i="63"/>
  <c r="E34" i="63"/>
  <c r="D34" i="63"/>
  <c r="E33" i="63"/>
  <c r="D33" i="63"/>
  <c r="E32" i="63"/>
  <c r="D32" i="63"/>
  <c r="E31" i="63"/>
  <c r="D31" i="63"/>
  <c r="E30" i="63"/>
  <c r="D30" i="63"/>
  <c r="E29" i="63"/>
  <c r="D29" i="63"/>
  <c r="E28" i="63"/>
  <c r="D28" i="63"/>
  <c r="E27" i="63"/>
  <c r="D27" i="63"/>
  <c r="G13" i="58"/>
  <c r="D13" i="58"/>
  <c r="E61" i="65"/>
  <c r="E60" i="65"/>
  <c r="E59" i="65"/>
  <c r="E58" i="65"/>
  <c r="E57" i="65"/>
  <c r="E56" i="65"/>
  <c r="E55" i="65"/>
  <c r="E54" i="65"/>
  <c r="E53" i="65"/>
  <c r="ES68" i="47"/>
  <c r="ES67" i="47"/>
  <c r="ES66" i="47"/>
  <c r="ES65" i="47"/>
  <c r="ES64" i="47"/>
  <c r="ES63" i="47"/>
  <c r="ES62" i="47"/>
  <c r="ES61" i="47"/>
  <c r="ES60" i="47"/>
  <c r="ES59" i="47"/>
  <c r="ES58" i="47"/>
  <c r="ES57" i="47"/>
  <c r="ES56" i="47"/>
  <c r="ES55" i="47"/>
  <c r="ES54" i="47"/>
  <c r="ES53" i="47"/>
  <c r="ES52" i="47"/>
  <c r="ES51" i="47"/>
  <c r="ES50" i="47"/>
  <c r="ES49" i="47"/>
  <c r="ES48" i="47"/>
  <c r="ES47" i="47"/>
  <c r="ES46" i="47"/>
  <c r="ES45" i="47"/>
  <c r="ES44" i="47"/>
  <c r="ES43" i="47"/>
  <c r="ES42" i="47"/>
  <c r="ES41" i="47"/>
  <c r="ES40" i="47"/>
  <c r="ES39" i="47"/>
  <c r="ES38" i="47"/>
  <c r="ES37" i="47"/>
  <c r="ES36" i="47"/>
  <c r="ES35" i="47"/>
  <c r="ES34" i="47"/>
  <c r="ES33" i="47"/>
  <c r="ES32" i="47"/>
  <c r="ES31" i="47"/>
  <c r="ES30" i="47"/>
  <c r="ES29" i="47"/>
  <c r="ES28" i="47"/>
  <c r="ES27" i="47"/>
  <c r="ES26" i="47"/>
  <c r="ES25" i="47"/>
  <c r="ES24" i="47"/>
  <c r="ES23" i="47"/>
  <c r="ES22" i="47"/>
  <c r="ES21" i="47"/>
  <c r="ES20" i="47"/>
  <c r="ES19" i="47"/>
  <c r="ES18" i="47"/>
  <c r="ES17" i="47"/>
  <c r="ES16" i="47"/>
  <c r="ES15" i="47"/>
  <c r="ES14" i="47"/>
  <c r="ES13" i="47"/>
  <c r="ES12" i="47"/>
  <c r="ES11" i="47"/>
  <c r="ES10" i="47"/>
  <c r="ES9" i="47"/>
  <c r="ES8" i="47"/>
  <c r="ES7" i="47"/>
  <c r="ES47" i="53"/>
  <c r="ES46" i="53"/>
  <c r="ES45" i="53"/>
  <c r="ES44" i="53"/>
  <c r="ES43" i="53"/>
  <c r="ES42" i="53"/>
  <c r="ES41" i="53"/>
  <c r="ES40" i="53"/>
  <c r="ES39" i="53"/>
  <c r="ES38" i="53"/>
  <c r="ES37" i="53"/>
  <c r="ES36" i="53"/>
  <c r="ES35" i="53"/>
  <c r="ES34" i="53"/>
  <c r="ES33" i="53"/>
  <c r="ES32" i="53"/>
  <c r="ES31" i="53"/>
  <c r="ES30" i="53"/>
  <c r="ES29" i="53"/>
  <c r="ES28" i="53"/>
  <c r="ES27" i="53"/>
  <c r="ES26" i="53"/>
  <c r="ES25" i="53"/>
  <c r="ES24" i="53"/>
  <c r="ES23" i="53"/>
  <c r="ES22" i="53"/>
  <c r="ES21" i="53"/>
  <c r="ES20" i="53"/>
  <c r="ES19" i="53"/>
  <c r="ES18" i="53"/>
  <c r="ES17" i="53"/>
  <c r="ES16" i="53"/>
  <c r="ES15" i="53"/>
  <c r="ES14" i="53"/>
  <c r="ES13" i="53"/>
  <c r="ES12" i="53"/>
  <c r="ES11" i="53"/>
  <c r="ES10" i="53"/>
  <c r="ES9" i="53"/>
  <c r="ES8" i="53"/>
  <c r="ES7" i="53"/>
  <c r="ES46" i="46"/>
  <c r="ES45" i="46"/>
  <c r="ES44" i="46"/>
  <c r="ES43" i="46"/>
  <c r="ES42" i="46"/>
  <c r="ES41" i="46"/>
  <c r="ES40" i="46"/>
  <c r="ES39" i="46"/>
  <c r="ES38" i="46"/>
  <c r="ES37" i="46"/>
  <c r="ES36" i="46"/>
  <c r="ES35" i="46"/>
  <c r="ES34" i="46"/>
  <c r="ES33" i="46"/>
  <c r="ES32" i="46"/>
  <c r="ES31" i="46"/>
  <c r="ES30" i="46"/>
  <c r="ES29" i="46"/>
  <c r="ES40" i="48"/>
  <c r="ES39" i="48"/>
  <c r="ES38" i="48"/>
  <c r="ES37" i="48"/>
  <c r="ES36" i="48"/>
  <c r="ES35" i="48"/>
  <c r="ES34" i="48"/>
  <c r="ES33" i="48"/>
  <c r="ES32" i="48"/>
  <c r="ES31" i="48"/>
  <c r="ES30" i="48"/>
  <c r="ES29" i="48"/>
  <c r="ES28" i="48"/>
  <c r="ES27" i="48"/>
  <c r="ES26" i="48"/>
  <c r="ES25" i="48"/>
  <c r="ES24" i="48"/>
  <c r="ES23" i="48"/>
  <c r="ES22" i="48"/>
  <c r="ES21" i="48"/>
  <c r="ES20" i="48"/>
  <c r="ES19" i="48"/>
  <c r="ES18" i="48"/>
  <c r="ES17" i="48"/>
  <c r="ES16" i="48"/>
  <c r="ES15" i="48"/>
  <c r="ES14" i="48"/>
  <c r="ES13" i="48"/>
  <c r="ES12" i="48"/>
  <c r="ES11" i="48"/>
  <c r="ES10" i="48"/>
  <c r="ES9" i="48"/>
  <c r="ES8" i="48"/>
  <c r="ES7" i="48"/>
  <c r="ES53" i="45"/>
  <c r="ES52" i="45"/>
  <c r="ES51" i="45"/>
  <c r="ES50" i="45"/>
  <c r="ES49" i="45"/>
  <c r="ES48" i="45"/>
  <c r="ES47" i="45"/>
  <c r="ES46" i="45"/>
  <c r="ES45" i="45"/>
  <c r="ES44" i="45"/>
  <c r="ES43" i="45"/>
  <c r="ES42" i="45"/>
  <c r="ES41" i="45"/>
  <c r="ES40" i="45"/>
  <c r="ES39" i="45"/>
  <c r="ES38" i="45"/>
  <c r="ES37" i="45"/>
  <c r="ES36" i="45"/>
  <c r="ES35" i="45"/>
  <c r="ES34" i="45"/>
  <c r="ES33" i="45"/>
  <c r="ES32" i="45"/>
  <c r="ES31" i="45"/>
  <c r="ES30" i="45"/>
  <c r="ES29" i="45"/>
  <c r="ES28" i="45"/>
  <c r="ES27" i="45"/>
  <c r="ES26" i="45"/>
  <c r="ES25" i="45"/>
  <c r="ES24" i="45"/>
  <c r="ES23" i="45"/>
  <c r="ES22" i="45"/>
  <c r="ES21" i="45"/>
  <c r="ES20" i="45"/>
  <c r="ES19" i="45"/>
  <c r="ES18" i="45"/>
  <c r="ES17" i="45"/>
  <c r="ES16" i="45"/>
  <c r="ES15" i="45"/>
  <c r="ES14" i="45"/>
  <c r="ES13" i="45"/>
  <c r="ES12" i="45"/>
  <c r="ES11" i="45"/>
  <c r="ES10" i="45"/>
  <c r="ES9" i="45"/>
  <c r="ES8" i="45"/>
  <c r="ES7" i="45"/>
  <c r="ES68" i="44"/>
  <c r="ES67" i="44"/>
  <c r="ES66" i="44"/>
  <c r="ES65" i="44"/>
  <c r="ES64" i="44"/>
  <c r="ES63" i="44"/>
  <c r="ES62" i="44"/>
  <c r="ES61" i="44"/>
  <c r="ES60" i="44"/>
  <c r="ES59" i="44"/>
  <c r="ES58" i="44"/>
  <c r="ES57" i="44"/>
  <c r="ES56" i="44"/>
  <c r="ES55" i="44"/>
  <c r="ES54" i="44"/>
  <c r="ES53" i="44"/>
  <c r="ES52" i="44"/>
  <c r="ES51" i="44"/>
  <c r="ES50" i="44"/>
  <c r="ES49" i="44"/>
  <c r="ES48" i="44"/>
  <c r="ES47" i="44"/>
  <c r="ES46" i="44"/>
  <c r="ES45" i="44"/>
  <c r="ES44" i="44"/>
  <c r="ES43" i="44"/>
  <c r="ES42" i="44"/>
  <c r="ES41" i="44"/>
  <c r="ES40" i="44"/>
  <c r="ES39" i="44"/>
  <c r="ES38" i="44"/>
  <c r="ES37" i="44"/>
  <c r="ES36" i="44"/>
  <c r="ES35" i="44"/>
  <c r="ES34" i="44"/>
  <c r="ES33" i="44"/>
  <c r="ES32" i="44"/>
  <c r="ES31" i="44"/>
  <c r="ES30" i="44"/>
  <c r="ES29" i="44"/>
  <c r="ES28" i="44"/>
  <c r="ES27" i="44"/>
  <c r="ES26" i="44"/>
  <c r="ES25" i="44"/>
  <c r="ES24" i="44"/>
  <c r="ES23" i="44"/>
  <c r="ES22" i="44"/>
  <c r="ES21" i="44"/>
  <c r="ES20" i="44"/>
  <c r="ES19" i="44"/>
  <c r="ES18" i="44"/>
  <c r="ES17" i="44"/>
  <c r="ES16" i="44"/>
  <c r="ES15" i="44"/>
  <c r="ES14" i="44"/>
  <c r="ES13" i="44"/>
  <c r="ES12" i="44"/>
  <c r="ES11" i="44"/>
  <c r="ES10" i="44"/>
  <c r="ES9" i="44"/>
  <c r="ES52" i="43"/>
  <c r="ES51" i="43"/>
  <c r="ES50" i="43"/>
  <c r="ES49" i="43"/>
  <c r="ES48" i="43"/>
  <c r="ES47" i="43"/>
  <c r="ES46" i="43"/>
  <c r="ES45" i="43"/>
  <c r="ES44" i="43"/>
  <c r="ES43" i="43"/>
  <c r="ES42" i="43"/>
  <c r="ES41" i="43"/>
  <c r="ES40" i="43"/>
  <c r="ES39" i="43"/>
  <c r="ES38" i="43"/>
  <c r="ES37" i="43"/>
  <c r="ES36" i="43"/>
  <c r="ES35" i="43"/>
  <c r="ES34" i="43"/>
  <c r="ES33" i="43"/>
  <c r="ES32" i="43"/>
  <c r="ES31" i="43"/>
  <c r="ES30" i="43"/>
  <c r="ES29" i="43"/>
  <c r="ES28" i="43"/>
  <c r="ES27" i="43"/>
  <c r="ES26" i="43"/>
  <c r="ES25" i="43"/>
  <c r="ES24" i="43"/>
  <c r="ES23" i="43"/>
  <c r="ES22" i="43"/>
  <c r="ES21" i="43"/>
  <c r="ES20" i="43"/>
  <c r="ES19" i="43"/>
  <c r="ES18" i="43"/>
  <c r="ES17" i="43"/>
  <c r="ES16" i="43"/>
  <c r="ES15" i="43"/>
  <c r="ES14" i="43"/>
  <c r="ES13" i="43"/>
  <c r="ES12" i="43"/>
  <c r="ES11" i="43"/>
  <c r="ES10" i="43"/>
  <c r="ES9" i="43"/>
  <c r="ES8" i="43"/>
  <c r="ES7" i="43"/>
  <c r="ES68" i="17"/>
  <c r="ES67" i="17"/>
  <c r="ES66" i="17"/>
  <c r="ES65" i="17"/>
  <c r="ES64" i="17"/>
  <c r="ES63" i="17"/>
  <c r="ES62" i="17"/>
  <c r="ES61" i="17"/>
  <c r="ES60" i="17"/>
  <c r="ES59" i="17"/>
  <c r="ES58" i="17"/>
  <c r="ES57" i="17"/>
  <c r="ES56" i="17"/>
  <c r="ES55" i="17"/>
  <c r="ES54" i="17"/>
  <c r="ES53" i="17"/>
  <c r="ES52" i="17"/>
  <c r="ES51" i="17"/>
  <c r="ES50" i="17"/>
  <c r="ES49" i="17"/>
  <c r="ES48" i="17"/>
  <c r="ES47" i="17"/>
  <c r="ES46" i="17"/>
  <c r="ES45" i="17"/>
  <c r="ES44" i="17"/>
  <c r="ES43" i="17"/>
  <c r="ES42" i="17"/>
  <c r="ES41" i="17"/>
  <c r="ES40" i="17"/>
  <c r="ES39" i="17"/>
  <c r="ES38" i="17"/>
  <c r="ES37" i="17"/>
  <c r="ES36" i="17"/>
  <c r="ES35" i="17"/>
  <c r="ES34" i="17"/>
  <c r="ES33" i="17"/>
  <c r="ES32" i="17"/>
  <c r="ES31" i="17"/>
  <c r="ES30" i="17"/>
  <c r="ES29" i="17"/>
  <c r="ES28" i="17"/>
  <c r="ES27" i="17"/>
  <c r="ES26" i="17"/>
  <c r="ES25" i="17"/>
  <c r="ES24" i="17"/>
  <c r="ES23" i="17"/>
  <c r="ES22" i="17"/>
  <c r="ES21" i="17"/>
  <c r="ES20" i="17"/>
  <c r="ES19" i="17"/>
  <c r="ES18" i="17"/>
  <c r="ES17" i="17"/>
  <c r="ES16" i="17"/>
  <c r="ES15" i="17"/>
  <c r="ES14" i="17"/>
  <c r="ES13" i="17"/>
  <c r="ES12" i="17"/>
  <c r="ES11" i="17"/>
  <c r="ES10" i="17"/>
  <c r="ES9" i="17"/>
  <c r="ES8" i="17"/>
  <c r="ES7" i="17"/>
  <c r="DR46" i="58" l="1"/>
  <c r="EF68" i="70"/>
  <c r="EF67" i="70"/>
  <c r="EF66" i="70"/>
  <c r="EF65" i="70"/>
  <c r="EF64" i="70"/>
  <c r="EF63" i="70"/>
  <c r="EF62" i="70"/>
  <c r="EF61" i="70"/>
  <c r="EF60" i="70"/>
  <c r="EF59" i="70"/>
  <c r="EF58" i="70"/>
  <c r="EF57" i="70"/>
  <c r="EF56" i="70"/>
  <c r="EF55" i="70"/>
  <c r="EF54" i="70"/>
  <c r="EF53" i="70"/>
  <c r="EF52" i="70"/>
  <c r="EF51" i="70"/>
  <c r="EF50" i="70"/>
  <c r="EF49" i="70"/>
  <c r="EF48" i="70"/>
  <c r="EF47" i="70"/>
  <c r="EF46" i="70"/>
  <c r="EF45" i="70"/>
  <c r="EF44" i="70"/>
  <c r="EF43" i="70"/>
  <c r="EF42" i="70"/>
  <c r="EF41" i="70"/>
  <c r="EF40" i="70"/>
  <c r="EF39" i="70"/>
  <c r="EF38" i="70"/>
  <c r="EF37" i="70"/>
  <c r="EF36" i="70"/>
  <c r="EF35" i="70"/>
  <c r="EF34" i="70"/>
  <c r="EF33" i="70"/>
  <c r="EF32" i="70"/>
  <c r="EF31" i="70"/>
  <c r="EF30" i="70"/>
  <c r="EF29" i="70"/>
  <c r="EF28" i="70"/>
  <c r="EF27" i="70"/>
  <c r="EF26" i="70"/>
  <c r="EF25" i="70"/>
  <c r="EF24" i="70"/>
  <c r="EF23" i="70"/>
  <c r="EF22" i="70"/>
  <c r="EF21" i="70"/>
  <c r="EF20" i="70"/>
  <c r="EF19" i="70"/>
  <c r="EF18" i="70"/>
  <c r="EF17" i="70"/>
  <c r="EF16" i="70"/>
  <c r="EF15" i="70"/>
  <c r="EF14" i="70"/>
  <c r="EF13" i="70"/>
  <c r="EF12" i="70"/>
  <c r="EF11" i="70"/>
  <c r="EF10" i="70"/>
  <c r="EF9" i="70"/>
  <c r="EF8" i="70"/>
  <c r="EF7" i="70"/>
  <c r="EF6" i="70"/>
  <c r="EF68" i="69"/>
  <c r="EF67" i="69"/>
  <c r="EF66" i="69"/>
  <c r="EF65" i="69"/>
  <c r="EF64" i="69"/>
  <c r="EF63" i="69"/>
  <c r="EF62" i="69"/>
  <c r="EF61" i="69"/>
  <c r="EF60" i="69"/>
  <c r="EF59" i="69"/>
  <c r="EF58" i="69"/>
  <c r="EF57" i="69"/>
  <c r="EF56" i="69"/>
  <c r="EF55" i="69"/>
  <c r="EF54" i="69"/>
  <c r="EF53" i="69"/>
  <c r="EF52" i="69"/>
  <c r="EF51" i="69"/>
  <c r="EF50" i="69"/>
  <c r="EF49" i="69"/>
  <c r="EF48" i="69"/>
  <c r="EF47" i="69"/>
  <c r="EF46" i="69"/>
  <c r="EF45" i="69"/>
  <c r="EF44" i="69"/>
  <c r="EF43" i="69"/>
  <c r="EF42" i="69"/>
  <c r="EF41" i="69"/>
  <c r="EF40" i="69"/>
  <c r="EF39" i="69"/>
  <c r="EF38" i="69"/>
  <c r="EF37" i="69"/>
  <c r="EF36" i="69"/>
  <c r="EF35" i="69"/>
  <c r="EF34" i="69"/>
  <c r="EF33" i="69"/>
  <c r="EF32" i="69"/>
  <c r="EF31" i="69"/>
  <c r="EF30" i="69"/>
  <c r="EF29" i="69"/>
  <c r="EF28" i="69"/>
  <c r="EF27" i="69"/>
  <c r="EF26" i="69"/>
  <c r="EF25" i="69"/>
  <c r="EF24" i="69"/>
  <c r="EF23" i="69"/>
  <c r="EF22" i="69"/>
  <c r="EF21" i="69"/>
  <c r="EF20" i="69"/>
  <c r="EF19" i="69"/>
  <c r="EF18" i="69"/>
  <c r="EF17" i="69"/>
  <c r="EF16" i="69"/>
  <c r="EF15" i="69"/>
  <c r="EF14" i="69"/>
  <c r="EF13" i="69"/>
  <c r="EF12" i="69"/>
  <c r="EF11" i="69"/>
  <c r="EF10" i="69"/>
  <c r="EF9" i="69"/>
  <c r="EF8" i="69"/>
  <c r="EF7" i="69"/>
  <c r="EF6" i="69"/>
  <c r="EF68" i="68"/>
  <c r="EF67" i="68"/>
  <c r="EF66" i="68"/>
  <c r="EF65" i="68"/>
  <c r="EF64" i="68"/>
  <c r="EF63" i="68"/>
  <c r="EF62" i="68"/>
  <c r="EF61" i="68"/>
  <c r="EF60" i="68"/>
  <c r="EF59" i="68"/>
  <c r="EF58" i="68"/>
  <c r="EF57" i="68"/>
  <c r="EF56" i="68"/>
  <c r="EF55" i="68"/>
  <c r="EF54" i="68"/>
  <c r="EF53" i="68"/>
  <c r="EF52" i="68"/>
  <c r="EF51" i="68"/>
  <c r="EF50" i="68"/>
  <c r="EF49" i="68"/>
  <c r="EF48" i="68"/>
  <c r="EF47" i="68"/>
  <c r="EF46" i="68"/>
  <c r="EF45" i="68"/>
  <c r="EF44" i="68"/>
  <c r="EF43" i="68"/>
  <c r="EF42" i="68"/>
  <c r="EF41" i="68"/>
  <c r="EF40" i="68"/>
  <c r="EF39" i="68"/>
  <c r="EF38" i="68"/>
  <c r="EF37" i="68"/>
  <c r="EF36" i="68"/>
  <c r="EF35" i="68"/>
  <c r="EF34" i="68"/>
  <c r="EF33" i="68"/>
  <c r="EF32" i="68"/>
  <c r="EF31" i="68"/>
  <c r="EF30" i="68"/>
  <c r="EF29" i="68"/>
  <c r="EF28" i="68"/>
  <c r="EF27" i="68"/>
  <c r="EF26" i="68"/>
  <c r="EF25" i="68"/>
  <c r="EF24" i="68"/>
  <c r="EF23" i="68"/>
  <c r="EF22" i="68"/>
  <c r="EF21" i="68"/>
  <c r="EF20" i="68"/>
  <c r="EF19" i="68"/>
  <c r="EF18" i="68"/>
  <c r="EF17" i="68"/>
  <c r="EF16" i="68"/>
  <c r="EF15" i="68"/>
  <c r="EF14" i="68"/>
  <c r="EF13" i="68"/>
  <c r="EF12" i="68"/>
  <c r="EF11" i="68"/>
  <c r="EF10" i="68"/>
  <c r="EF9" i="68"/>
  <c r="EF8" i="68"/>
  <c r="EF7" i="68"/>
  <c r="EF6" i="68"/>
  <c r="EF68" i="67"/>
  <c r="EF67" i="67"/>
  <c r="EF66" i="67"/>
  <c r="EF65" i="67"/>
  <c r="EF64" i="67"/>
  <c r="EF63" i="67"/>
  <c r="EF62" i="67"/>
  <c r="EF61" i="67"/>
  <c r="EF60" i="67"/>
  <c r="EF59" i="67"/>
  <c r="EF58" i="67"/>
  <c r="EF57" i="67"/>
  <c r="EF56" i="67"/>
  <c r="EF55" i="67"/>
  <c r="EF54" i="67"/>
  <c r="EF53" i="67"/>
  <c r="EF52" i="67"/>
  <c r="EF51" i="67"/>
  <c r="EF50" i="67"/>
  <c r="EF49" i="67"/>
  <c r="EF48" i="67"/>
  <c r="EF47" i="67"/>
  <c r="EF46" i="67"/>
  <c r="EF45" i="67"/>
  <c r="EF44" i="67"/>
  <c r="EF43" i="67"/>
  <c r="EF42" i="67"/>
  <c r="EF41" i="67"/>
  <c r="EF40" i="67"/>
  <c r="EF39" i="67"/>
  <c r="EF38" i="67"/>
  <c r="EF37" i="67"/>
  <c r="EF36" i="67"/>
  <c r="EF35" i="67"/>
  <c r="EF34" i="67"/>
  <c r="EF33" i="67"/>
  <c r="EF32" i="67"/>
  <c r="EF31" i="67"/>
  <c r="EF30" i="67"/>
  <c r="EF29" i="67"/>
  <c r="EF28" i="67"/>
  <c r="EF27" i="67"/>
  <c r="EF26" i="67"/>
  <c r="EF25" i="67"/>
  <c r="EF24" i="67"/>
  <c r="EF23" i="67"/>
  <c r="EF22" i="67"/>
  <c r="EF21" i="67"/>
  <c r="EF20" i="67"/>
  <c r="EF19" i="67"/>
  <c r="EF18" i="67"/>
  <c r="EF17" i="67"/>
  <c r="EF16" i="67"/>
  <c r="EF15" i="67"/>
  <c r="EF14" i="67"/>
  <c r="EF13" i="67"/>
  <c r="EF12" i="67"/>
  <c r="EF11" i="67"/>
  <c r="EF10" i="67"/>
  <c r="EF9" i="67"/>
  <c r="EF8" i="67"/>
  <c r="EF7" i="67"/>
  <c r="EF6" i="67"/>
  <c r="EF68" i="66"/>
  <c r="EF67" i="66"/>
  <c r="EF66" i="66"/>
  <c r="EF65" i="66"/>
  <c r="EF64" i="66"/>
  <c r="EF63" i="66"/>
  <c r="EF62" i="66"/>
  <c r="EF61" i="66"/>
  <c r="EF60" i="66"/>
  <c r="EF59" i="66"/>
  <c r="EF58" i="66"/>
  <c r="EF57" i="66"/>
  <c r="EF56" i="66"/>
  <c r="EF55" i="66"/>
  <c r="EF54" i="66"/>
  <c r="EF53" i="66"/>
  <c r="EF52" i="66"/>
  <c r="EF51" i="66"/>
  <c r="EF50" i="66"/>
  <c r="EF49" i="66"/>
  <c r="EF48" i="66"/>
  <c r="EF47" i="66"/>
  <c r="EF46" i="66"/>
  <c r="EF45" i="66"/>
  <c r="EF44" i="66"/>
  <c r="EF43" i="66"/>
  <c r="EF42" i="66"/>
  <c r="EF41" i="66"/>
  <c r="EF40" i="66"/>
  <c r="EF39" i="66"/>
  <c r="EF38" i="66"/>
  <c r="EF37" i="66"/>
  <c r="EF35" i="66"/>
  <c r="EF34" i="66"/>
  <c r="EF33" i="66"/>
  <c r="EF32" i="66"/>
  <c r="EF31" i="66"/>
  <c r="EF30" i="66"/>
  <c r="EF29" i="66"/>
  <c r="EF28" i="66"/>
  <c r="EF27" i="66"/>
  <c r="EF26" i="66"/>
  <c r="EF25" i="66"/>
  <c r="EF24" i="66"/>
  <c r="EF23" i="66"/>
  <c r="EF22" i="66"/>
  <c r="EF21" i="66"/>
  <c r="EF20" i="66"/>
  <c r="EF19" i="66"/>
  <c r="EF18" i="66"/>
  <c r="EF17" i="66"/>
  <c r="EF16" i="66"/>
  <c r="EF15" i="66"/>
  <c r="EF14" i="66"/>
  <c r="EF13" i="66"/>
  <c r="EF12" i="66"/>
  <c r="EF11" i="66"/>
  <c r="EF10" i="66"/>
  <c r="EF9" i="66"/>
  <c r="EF8" i="66"/>
  <c r="EF7" i="66"/>
  <c r="EF6" i="66"/>
  <c r="EF68" i="65"/>
  <c r="EF67" i="65"/>
  <c r="EF66" i="65"/>
  <c r="EF65" i="65"/>
  <c r="EF64" i="65"/>
  <c r="EF63" i="65"/>
  <c r="EF62" i="65"/>
  <c r="EF61" i="65"/>
  <c r="EF60" i="65"/>
  <c r="EF59" i="65"/>
  <c r="EF58" i="65"/>
  <c r="EF57" i="65"/>
  <c r="EF56" i="65"/>
  <c r="EF55" i="65"/>
  <c r="EF54" i="65"/>
  <c r="EF53" i="65"/>
  <c r="EF52" i="65"/>
  <c r="EF51" i="65"/>
  <c r="EF50" i="65"/>
  <c r="EF49" i="65"/>
  <c r="EF48" i="65"/>
  <c r="EF47" i="65"/>
  <c r="EF46" i="65"/>
  <c r="EF45" i="65"/>
  <c r="EF44" i="65"/>
  <c r="EF43" i="65"/>
  <c r="EF42" i="65"/>
  <c r="EF41" i="65"/>
  <c r="EF40" i="65"/>
  <c r="EF39" i="65"/>
  <c r="EF38" i="65"/>
  <c r="EF37" i="65"/>
  <c r="EF36" i="65"/>
  <c r="EF35" i="65"/>
  <c r="EF34" i="65"/>
  <c r="EF33" i="65"/>
  <c r="EF32" i="65"/>
  <c r="EF31" i="65"/>
  <c r="EF30" i="65"/>
  <c r="EF29" i="65"/>
  <c r="EF28" i="65"/>
  <c r="EF27" i="65"/>
  <c r="EF26" i="65"/>
  <c r="EF25" i="65"/>
  <c r="EF24" i="65"/>
  <c r="EF23" i="65"/>
  <c r="EF22" i="65"/>
  <c r="EF21" i="65"/>
  <c r="EF20" i="65"/>
  <c r="EF19" i="65"/>
  <c r="EF18" i="65"/>
  <c r="EF17" i="65"/>
  <c r="EF16" i="65"/>
  <c r="EF15" i="65"/>
  <c r="EF14" i="65"/>
  <c r="EF13" i="65"/>
  <c r="EF12" i="65"/>
  <c r="EF11" i="65"/>
  <c r="EF10" i="65"/>
  <c r="EF9" i="65"/>
  <c r="EF8" i="65"/>
  <c r="EF7" i="65"/>
  <c r="EF6" i="65"/>
  <c r="EF68" i="64"/>
  <c r="EF67" i="64"/>
  <c r="EF66" i="64"/>
  <c r="EF65" i="64"/>
  <c r="EF64" i="64"/>
  <c r="EF63" i="64"/>
  <c r="EF62" i="64"/>
  <c r="EF61" i="64"/>
  <c r="EF60" i="64"/>
  <c r="EF59" i="64"/>
  <c r="EF58" i="64"/>
  <c r="EF57" i="64"/>
  <c r="EF56" i="64"/>
  <c r="EF55" i="64"/>
  <c r="EF54" i="64"/>
  <c r="EF53" i="64"/>
  <c r="EF52" i="64"/>
  <c r="EF51" i="64"/>
  <c r="EF50" i="64"/>
  <c r="EF49" i="64"/>
  <c r="EF48" i="64"/>
  <c r="EF47" i="64"/>
  <c r="EF46" i="64"/>
  <c r="EF45" i="64"/>
  <c r="EF44" i="64"/>
  <c r="EF43" i="64"/>
  <c r="EF42" i="64"/>
  <c r="EF41" i="64"/>
  <c r="EF40" i="64"/>
  <c r="EF36" i="64"/>
  <c r="EF35" i="64"/>
  <c r="EF34" i="64"/>
  <c r="EF33" i="64"/>
  <c r="EF32" i="64"/>
  <c r="EF31" i="64"/>
  <c r="EF30" i="64"/>
  <c r="EF29" i="64"/>
  <c r="EF28" i="64"/>
  <c r="EF27" i="64"/>
  <c r="EF26" i="64"/>
  <c r="EF25" i="64"/>
  <c r="EF24" i="64"/>
  <c r="EF23" i="64"/>
  <c r="EF22" i="64"/>
  <c r="EF21" i="64"/>
  <c r="EF20" i="64"/>
  <c r="EF19" i="64"/>
  <c r="EF18" i="64"/>
  <c r="EF17" i="64"/>
  <c r="EF16" i="64"/>
  <c r="EF15" i="64"/>
  <c r="EF14" i="64"/>
  <c r="EF13" i="64"/>
  <c r="EF12" i="64"/>
  <c r="EF11" i="64"/>
  <c r="EF10" i="64"/>
  <c r="EF9" i="64"/>
  <c r="EF8" i="64"/>
  <c r="EF7" i="64"/>
  <c r="EF6" i="64"/>
  <c r="EF68" i="63"/>
  <c r="EF67" i="63"/>
  <c r="EF66" i="63"/>
  <c r="EF65" i="63"/>
  <c r="EF64" i="63"/>
  <c r="EF63" i="63"/>
  <c r="EF62" i="63"/>
  <c r="EF61" i="63"/>
  <c r="EF60" i="63"/>
  <c r="EF59" i="63"/>
  <c r="EF58" i="63"/>
  <c r="EF57" i="63"/>
  <c r="EF56" i="63"/>
  <c r="EF55" i="63"/>
  <c r="EF54" i="63"/>
  <c r="EF53" i="63"/>
  <c r="EF52" i="63"/>
  <c r="EF51" i="63"/>
  <c r="EF50" i="63"/>
  <c r="EF49" i="63"/>
  <c r="EF48" i="63"/>
  <c r="EF47" i="63"/>
  <c r="EF46" i="63"/>
  <c r="EF45" i="63"/>
  <c r="EF44" i="63"/>
  <c r="EF43" i="63"/>
  <c r="EF42" i="63"/>
  <c r="EF41" i="63"/>
  <c r="EF40" i="63"/>
  <c r="EF39" i="63"/>
  <c r="EF38" i="63"/>
  <c r="EF37" i="63"/>
  <c r="EF36" i="63"/>
  <c r="EF35" i="63"/>
  <c r="EF34" i="63"/>
  <c r="EF33" i="63"/>
  <c r="EF32" i="63"/>
  <c r="EF31" i="63"/>
  <c r="EF30" i="63"/>
  <c r="EF29" i="63"/>
  <c r="EF28" i="63"/>
  <c r="EF27" i="63"/>
  <c r="EF26" i="63"/>
  <c r="EF25" i="63"/>
  <c r="EF24" i="63"/>
  <c r="EF23" i="63"/>
  <c r="EF22" i="63"/>
  <c r="EF21" i="63"/>
  <c r="EF20" i="63"/>
  <c r="EF19" i="63"/>
  <c r="EF18" i="63"/>
  <c r="EF17" i="63"/>
  <c r="EF16" i="63"/>
  <c r="EF15" i="63"/>
  <c r="EF14" i="63"/>
  <c r="EF13" i="63"/>
  <c r="EF12" i="63"/>
  <c r="EF11" i="63"/>
  <c r="EF10" i="63"/>
  <c r="EF9" i="63"/>
  <c r="EF68" i="62"/>
  <c r="EF67" i="62"/>
  <c r="EF66" i="62"/>
  <c r="EF65" i="62"/>
  <c r="EF64" i="62"/>
  <c r="EF63" i="62"/>
  <c r="EF62" i="62"/>
  <c r="EF61" i="62"/>
  <c r="EF60" i="62"/>
  <c r="EF59" i="62"/>
  <c r="EF58" i="62"/>
  <c r="EF57" i="62"/>
  <c r="EF56" i="62"/>
  <c r="EF55" i="62"/>
  <c r="EF54" i="62"/>
  <c r="EF53" i="62"/>
  <c r="EF52" i="62"/>
  <c r="EF51" i="62"/>
  <c r="EF50" i="62"/>
  <c r="EF49" i="62"/>
  <c r="EF48" i="62"/>
  <c r="EF47" i="62"/>
  <c r="EF46" i="62"/>
  <c r="EF45" i="62"/>
  <c r="EF44" i="62"/>
  <c r="EF43" i="62"/>
  <c r="EF42" i="62"/>
  <c r="EF41" i="62"/>
  <c r="EF40" i="62"/>
  <c r="EF39" i="62"/>
  <c r="EF38" i="62"/>
  <c r="EF36" i="62"/>
  <c r="EF35" i="62"/>
  <c r="EF34" i="62"/>
  <c r="EF33" i="62"/>
  <c r="EF32" i="62"/>
  <c r="EF31" i="62"/>
  <c r="EF30" i="62"/>
  <c r="EF29" i="62"/>
  <c r="EF28" i="62"/>
  <c r="EF27" i="62"/>
  <c r="EF26" i="62"/>
  <c r="EF25" i="62"/>
  <c r="EF24" i="62"/>
  <c r="EF23" i="62"/>
  <c r="EF22" i="62"/>
  <c r="EF21" i="62"/>
  <c r="EF20" i="62"/>
  <c r="EF19" i="62"/>
  <c r="EF18" i="62"/>
  <c r="EF17" i="62"/>
  <c r="EF16" i="62"/>
  <c r="EF15" i="62"/>
  <c r="EF14" i="62"/>
  <c r="EF13" i="62"/>
  <c r="EF12" i="62"/>
  <c r="EF11" i="62"/>
  <c r="EF10" i="62"/>
  <c r="EF9" i="62"/>
  <c r="EF8" i="62"/>
  <c r="EF7" i="62"/>
  <c r="EF6" i="62"/>
  <c r="EF67" i="59"/>
  <c r="EF66" i="59"/>
  <c r="EF65" i="59"/>
  <c r="EF64" i="59"/>
  <c r="EF63" i="59"/>
  <c r="EF62" i="59"/>
  <c r="EF61" i="59"/>
  <c r="EF60" i="59"/>
  <c r="EF59" i="59"/>
  <c r="EF58" i="59"/>
  <c r="EF57" i="59"/>
  <c r="EF56" i="59"/>
  <c r="EF55" i="59"/>
  <c r="EF54" i="59"/>
  <c r="EF53" i="59"/>
  <c r="EF52" i="59"/>
  <c r="EF51" i="59"/>
  <c r="EF50" i="59"/>
  <c r="EF49" i="59"/>
  <c r="EF48" i="59"/>
  <c r="EF47" i="59"/>
  <c r="EF46" i="59"/>
  <c r="EF45" i="59"/>
  <c r="EF44" i="59"/>
  <c r="EF43" i="59"/>
  <c r="EF42" i="59"/>
  <c r="EF41" i="59"/>
  <c r="EF40" i="59"/>
  <c r="EF39" i="59"/>
  <c r="EF38" i="59"/>
  <c r="EF37" i="59"/>
  <c r="EF36" i="59"/>
  <c r="EF34" i="59"/>
  <c r="EF33" i="59"/>
  <c r="EF32" i="59"/>
  <c r="EF31" i="59"/>
  <c r="EF30" i="59"/>
  <c r="EF29" i="59"/>
  <c r="EF28" i="59"/>
  <c r="EF27" i="59"/>
  <c r="EF26" i="59"/>
  <c r="EF25" i="59"/>
  <c r="EF24" i="59"/>
  <c r="EF23" i="59"/>
  <c r="EF22" i="59"/>
  <c r="EF21" i="59"/>
  <c r="EF20" i="59"/>
  <c r="EF19" i="59"/>
  <c r="EF18" i="59"/>
  <c r="EF17" i="59"/>
  <c r="EF16" i="59"/>
  <c r="EF15" i="59"/>
  <c r="EF14" i="59"/>
  <c r="EF13" i="59"/>
  <c r="EF12" i="59"/>
  <c r="EF11" i="59"/>
  <c r="EF10" i="59"/>
  <c r="EF9" i="59"/>
  <c r="EF8" i="59"/>
  <c r="EF68" i="61"/>
  <c r="EF67" i="61"/>
  <c r="EF66" i="61"/>
  <c r="EF65" i="61"/>
  <c r="EF64" i="61"/>
  <c r="EF63" i="61"/>
  <c r="EF62" i="61"/>
  <c r="EF61" i="61"/>
  <c r="EF60" i="61"/>
  <c r="EF59" i="61"/>
  <c r="EF58" i="61"/>
  <c r="EF57" i="61"/>
  <c r="EF56" i="61"/>
  <c r="EF55" i="61"/>
  <c r="EF54" i="61"/>
  <c r="EF53" i="61"/>
  <c r="EF52" i="61"/>
  <c r="EF51" i="61"/>
  <c r="EF50" i="61"/>
  <c r="EF49" i="61"/>
  <c r="EF48" i="61"/>
  <c r="EF47" i="61"/>
  <c r="EF46" i="61"/>
  <c r="EF45" i="61"/>
  <c r="EF44" i="61"/>
  <c r="EF43" i="61"/>
  <c r="EF42" i="61"/>
  <c r="EF41" i="61"/>
  <c r="EF40" i="61"/>
  <c r="EF39" i="61"/>
  <c r="EF38" i="61"/>
  <c r="EF37" i="61"/>
  <c r="EF36" i="61"/>
  <c r="EF35" i="61"/>
  <c r="EF34" i="61"/>
  <c r="EF32" i="61"/>
  <c r="EF31" i="61"/>
  <c r="EF30" i="61"/>
  <c r="EF29" i="61"/>
  <c r="EF28" i="61"/>
  <c r="EF27" i="61"/>
  <c r="EF26" i="61"/>
  <c r="EF25" i="61"/>
  <c r="EF24" i="61"/>
  <c r="EF23" i="61"/>
  <c r="EF22" i="61"/>
  <c r="EF16" i="61"/>
  <c r="EF11" i="61"/>
  <c r="J50" i="60" l="1"/>
  <c r="J49" i="60"/>
  <c r="J48" i="60"/>
  <c r="J47" i="60"/>
  <c r="J46" i="60"/>
  <c r="J45" i="60"/>
  <c r="J44" i="60"/>
  <c r="J43" i="60"/>
  <c r="J42" i="60"/>
  <c r="J41" i="60"/>
  <c r="J40" i="60"/>
  <c r="J39" i="60"/>
  <c r="J38" i="60"/>
  <c r="J37" i="60"/>
  <c r="J36" i="60"/>
  <c r="J35" i="60"/>
  <c r="J34" i="60"/>
  <c r="J33" i="60"/>
  <c r="EF68" i="60"/>
  <c r="EF67" i="60"/>
  <c r="EF66" i="60"/>
  <c r="EF65" i="60"/>
  <c r="EF64" i="60"/>
  <c r="EF63" i="60"/>
  <c r="EF62" i="60"/>
  <c r="EF61" i="60"/>
  <c r="EF60" i="60"/>
  <c r="EF59" i="60"/>
  <c r="EF58" i="60"/>
  <c r="EF57" i="60"/>
  <c r="EF56" i="60"/>
  <c r="EF55" i="60"/>
  <c r="EF54" i="60"/>
  <c r="EF53" i="60"/>
  <c r="EF52" i="60"/>
  <c r="EF51" i="60"/>
  <c r="EF50" i="60"/>
  <c r="EF49" i="60"/>
  <c r="EF48" i="60"/>
  <c r="EF47" i="60"/>
  <c r="EF46" i="60"/>
  <c r="EF45" i="60"/>
  <c r="EF44" i="60"/>
  <c r="EF43" i="60"/>
  <c r="EF42" i="60"/>
  <c r="EF41" i="60"/>
  <c r="EF40" i="60"/>
  <c r="EF39" i="60"/>
  <c r="EF38" i="60"/>
  <c r="EF37" i="60"/>
  <c r="EF36" i="60"/>
  <c r="EF35" i="60"/>
  <c r="EF34" i="60"/>
  <c r="EF33" i="60"/>
  <c r="EF23" i="60"/>
  <c r="EF22" i="60"/>
  <c r="EF21" i="60"/>
  <c r="EF20" i="60"/>
  <c r="EF19" i="60"/>
  <c r="EF18" i="60"/>
  <c r="EF17" i="60"/>
  <c r="EF16" i="60"/>
  <c r="EF15" i="60"/>
  <c r="EF14" i="60"/>
  <c r="EF13" i="60"/>
  <c r="EF12" i="60"/>
  <c r="EF11" i="60"/>
  <c r="EF10" i="60"/>
  <c r="EF9" i="60"/>
  <c r="EF8" i="60"/>
  <c r="DX23" i="60"/>
  <c r="DS23" i="60"/>
  <c r="DV23" i="60" s="1"/>
  <c r="CF23" i="60"/>
  <c r="CB23" i="60"/>
  <c r="BZ23" i="60"/>
  <c r="BV23" i="60"/>
  <c r="BS23" i="60"/>
  <c r="BQ23" i="60"/>
  <c r="BP23" i="60"/>
  <c r="BN23" i="60"/>
  <c r="BM23" i="60"/>
  <c r="BI23" i="60"/>
  <c r="BE23" i="60"/>
  <c r="BB23" i="60"/>
  <c r="AY23" i="60"/>
  <c r="AV23" i="60"/>
  <c r="AR23" i="60"/>
  <c r="AE23" i="60"/>
  <c r="AB23" i="60"/>
  <c r="Y23" i="60"/>
  <c r="W23" i="60"/>
  <c r="S23" i="60"/>
  <c r="P23" i="60"/>
  <c r="N23" i="60"/>
  <c r="K23" i="60"/>
  <c r="J23" i="60"/>
  <c r="G23" i="60"/>
  <c r="D23" i="60"/>
  <c r="CF16" i="61"/>
  <c r="CF36" i="60"/>
  <c r="CF35" i="60"/>
  <c r="CF34" i="60"/>
  <c r="CF33" i="60"/>
  <c r="CF22" i="60"/>
  <c r="CF21" i="60"/>
  <c r="CF20" i="60"/>
  <c r="CF19" i="60"/>
  <c r="CF18" i="60"/>
  <c r="CF17" i="60"/>
  <c r="CF16" i="60"/>
  <c r="CF15" i="60"/>
  <c r="CF14" i="60"/>
  <c r="CF13" i="60"/>
  <c r="CF12" i="60"/>
  <c r="CF11" i="60"/>
  <c r="CF10" i="60"/>
  <c r="DT68" i="62" l="1"/>
  <c r="DP68" i="62"/>
  <c r="DN68" i="62"/>
  <c r="DL68" i="62"/>
  <c r="DJ68" i="62"/>
  <c r="DH68" i="62"/>
  <c r="DF68" i="62"/>
  <c r="DD68" i="62"/>
  <c r="DB68" i="62"/>
  <c r="CZ68" i="62"/>
  <c r="CX68" i="62"/>
  <c r="CV68" i="62"/>
  <c r="CT68" i="62"/>
  <c r="CR68" i="62"/>
  <c r="DT67" i="62"/>
  <c r="DP67" i="62"/>
  <c r="DN67" i="62"/>
  <c r="DL67" i="62"/>
  <c r="DJ67" i="62"/>
  <c r="DH67" i="62"/>
  <c r="DF67" i="62"/>
  <c r="DD67" i="62"/>
  <c r="DB67" i="62"/>
  <c r="CZ67" i="62"/>
  <c r="CX67" i="62"/>
  <c r="CV67" i="62"/>
  <c r="CT67" i="62"/>
  <c r="CR67" i="62"/>
  <c r="DT66" i="62"/>
  <c r="DP66" i="62"/>
  <c r="DN66" i="62"/>
  <c r="DL66" i="62"/>
  <c r="DJ66" i="62"/>
  <c r="DH66" i="62"/>
  <c r="DF66" i="62"/>
  <c r="DD66" i="62"/>
  <c r="DB66" i="62"/>
  <c r="CZ66" i="62"/>
  <c r="CX66" i="62"/>
  <c r="CV66" i="62"/>
  <c r="CT66" i="62"/>
  <c r="CR66" i="62"/>
  <c r="DT65" i="62"/>
  <c r="DP65" i="62"/>
  <c r="DN65" i="62"/>
  <c r="DL65" i="62"/>
  <c r="DJ65" i="62"/>
  <c r="DH65" i="62"/>
  <c r="DF65" i="62"/>
  <c r="DD65" i="62"/>
  <c r="DB65" i="62"/>
  <c r="CZ65" i="62"/>
  <c r="CX65" i="62"/>
  <c r="CV65" i="62"/>
  <c r="CT65" i="62"/>
  <c r="CR65" i="62"/>
  <c r="DT64" i="62"/>
  <c r="DP64" i="62"/>
  <c r="DN64" i="62"/>
  <c r="DL64" i="62"/>
  <c r="DJ64" i="62"/>
  <c r="DH64" i="62"/>
  <c r="DF64" i="62"/>
  <c r="DD64" i="62"/>
  <c r="DB64" i="62"/>
  <c r="CZ64" i="62"/>
  <c r="CX64" i="62"/>
  <c r="CV64" i="62"/>
  <c r="CT64" i="62"/>
  <c r="CR64" i="62"/>
  <c r="DT63" i="62"/>
  <c r="DP63" i="62"/>
  <c r="DN63" i="62"/>
  <c r="DL63" i="62"/>
  <c r="DJ63" i="62"/>
  <c r="DH63" i="62"/>
  <c r="DF63" i="62"/>
  <c r="DD63" i="62"/>
  <c r="DB63" i="62"/>
  <c r="CZ63" i="62"/>
  <c r="CX63" i="62"/>
  <c r="CV63" i="62"/>
  <c r="CT63" i="62"/>
  <c r="CR63" i="62"/>
  <c r="DT62" i="62"/>
  <c r="DP62" i="62"/>
  <c r="DN62" i="62"/>
  <c r="DL62" i="62"/>
  <c r="DJ62" i="62"/>
  <c r="DH62" i="62"/>
  <c r="DF62" i="62"/>
  <c r="DD62" i="62"/>
  <c r="DB62" i="62"/>
  <c r="CZ62" i="62"/>
  <c r="CX62" i="62"/>
  <c r="CV62" i="62"/>
  <c r="CT62" i="62"/>
  <c r="CR62" i="62"/>
  <c r="DT61" i="62"/>
  <c r="DP61" i="62"/>
  <c r="DN61" i="62"/>
  <c r="DL61" i="62"/>
  <c r="DJ61" i="62"/>
  <c r="DH61" i="62"/>
  <c r="DF61" i="62"/>
  <c r="DD61" i="62"/>
  <c r="DB61" i="62"/>
  <c r="CZ61" i="62"/>
  <c r="CX61" i="62"/>
  <c r="CV61" i="62"/>
  <c r="CT61" i="62"/>
  <c r="CR61" i="62"/>
  <c r="DT60" i="62"/>
  <c r="DP60" i="62"/>
  <c r="DN60" i="62"/>
  <c r="DL60" i="62"/>
  <c r="DJ60" i="62"/>
  <c r="DH60" i="62"/>
  <c r="DF60" i="62"/>
  <c r="DD60" i="62"/>
  <c r="DB60" i="62"/>
  <c r="CZ60" i="62"/>
  <c r="CX60" i="62"/>
  <c r="CV60" i="62"/>
  <c r="CT60" i="62"/>
  <c r="CR60" i="62"/>
  <c r="DT59" i="62"/>
  <c r="DP59" i="62"/>
  <c r="DN59" i="62"/>
  <c r="DL59" i="62"/>
  <c r="DJ59" i="62"/>
  <c r="DH59" i="62"/>
  <c r="DF59" i="62"/>
  <c r="DD59" i="62"/>
  <c r="DB59" i="62"/>
  <c r="CZ59" i="62"/>
  <c r="CX59" i="62"/>
  <c r="CV59" i="62"/>
  <c r="CT59" i="62"/>
  <c r="CR59" i="62"/>
  <c r="DT58" i="62"/>
  <c r="DP58" i="62"/>
  <c r="DN58" i="62"/>
  <c r="DL58" i="62"/>
  <c r="DJ58" i="62"/>
  <c r="DH58" i="62"/>
  <c r="DF58" i="62"/>
  <c r="DD58" i="62"/>
  <c r="DB58" i="62"/>
  <c r="CZ58" i="62"/>
  <c r="CX58" i="62"/>
  <c r="CV58" i="62"/>
  <c r="CT58" i="62"/>
  <c r="CR58" i="62"/>
  <c r="DT57" i="62"/>
  <c r="DP57" i="62"/>
  <c r="DN57" i="62"/>
  <c r="DL57" i="62"/>
  <c r="DJ57" i="62"/>
  <c r="DH57" i="62"/>
  <c r="DF57" i="62"/>
  <c r="DD57" i="62"/>
  <c r="DB57" i="62"/>
  <c r="CZ57" i="62"/>
  <c r="CX57" i="62"/>
  <c r="CV57" i="62"/>
  <c r="CT57" i="62"/>
  <c r="CR57" i="62"/>
  <c r="DT56" i="62"/>
  <c r="DP56" i="62"/>
  <c r="DN56" i="62"/>
  <c r="DL56" i="62"/>
  <c r="DJ56" i="62"/>
  <c r="DH56" i="62"/>
  <c r="DF56" i="62"/>
  <c r="DD56" i="62"/>
  <c r="DB56" i="62"/>
  <c r="CZ56" i="62"/>
  <c r="CX56" i="62"/>
  <c r="CV56" i="62"/>
  <c r="CT56" i="62"/>
  <c r="CR56" i="62"/>
  <c r="DT55" i="62"/>
  <c r="DP55" i="62"/>
  <c r="DN55" i="62"/>
  <c r="DL55" i="62"/>
  <c r="DJ55" i="62"/>
  <c r="DH55" i="62"/>
  <c r="DF55" i="62"/>
  <c r="DD55" i="62"/>
  <c r="DB55" i="62"/>
  <c r="CZ55" i="62"/>
  <c r="CX55" i="62"/>
  <c r="CV55" i="62"/>
  <c r="CT55" i="62"/>
  <c r="CR55" i="62"/>
  <c r="DT54" i="62"/>
  <c r="DP54" i="62"/>
  <c r="DN54" i="62"/>
  <c r="DL54" i="62"/>
  <c r="DJ54" i="62"/>
  <c r="DH54" i="62"/>
  <c r="DF54" i="62"/>
  <c r="DD54" i="62"/>
  <c r="DB54" i="62"/>
  <c r="CZ54" i="62"/>
  <c r="CX54" i="62"/>
  <c r="CV54" i="62"/>
  <c r="CT54" i="62"/>
  <c r="CR54" i="62"/>
  <c r="DT53" i="62"/>
  <c r="DP53" i="62"/>
  <c r="DN53" i="62"/>
  <c r="DL53" i="62"/>
  <c r="DJ53" i="62"/>
  <c r="DH53" i="62"/>
  <c r="DF53" i="62"/>
  <c r="DD53" i="62"/>
  <c r="DB53" i="62"/>
  <c r="CZ53" i="62"/>
  <c r="CX53" i="62"/>
  <c r="CV53" i="62"/>
  <c r="CT53" i="62"/>
  <c r="CR53" i="62"/>
  <c r="DT52" i="62"/>
  <c r="DP52" i="62"/>
  <c r="DN52" i="62"/>
  <c r="DL52" i="62"/>
  <c r="DJ52" i="62"/>
  <c r="DH52" i="62"/>
  <c r="DF52" i="62"/>
  <c r="DD52" i="62"/>
  <c r="DB52" i="62"/>
  <c r="CZ52" i="62"/>
  <c r="CX52" i="62"/>
  <c r="CV52" i="62"/>
  <c r="CT52" i="62"/>
  <c r="CR52" i="62"/>
  <c r="DT51" i="62"/>
  <c r="DP51" i="62"/>
  <c r="DN51" i="62"/>
  <c r="DL51" i="62"/>
  <c r="DJ51" i="62"/>
  <c r="DH51" i="62"/>
  <c r="DF51" i="62"/>
  <c r="DD51" i="62"/>
  <c r="DB51" i="62"/>
  <c r="CZ51" i="62"/>
  <c r="CX51" i="62"/>
  <c r="CV51" i="62"/>
  <c r="CT51" i="62"/>
  <c r="CR51" i="62"/>
  <c r="DT50" i="62"/>
  <c r="DP50" i="62"/>
  <c r="DN50" i="62"/>
  <c r="DL50" i="62"/>
  <c r="DJ50" i="62"/>
  <c r="DH50" i="62"/>
  <c r="DF50" i="62"/>
  <c r="DD50" i="62"/>
  <c r="DB50" i="62"/>
  <c r="CZ50" i="62"/>
  <c r="CX50" i="62"/>
  <c r="CV50" i="62"/>
  <c r="CT50" i="62"/>
  <c r="CR50" i="62"/>
  <c r="DT49" i="62"/>
  <c r="DP49" i="62"/>
  <c r="DN49" i="62"/>
  <c r="DL49" i="62"/>
  <c r="DJ49" i="62"/>
  <c r="DH49" i="62"/>
  <c r="DF49" i="62"/>
  <c r="DD49" i="62"/>
  <c r="DB49" i="62"/>
  <c r="CZ49" i="62"/>
  <c r="CX49" i="62"/>
  <c r="CV49" i="62"/>
  <c r="CT49" i="62"/>
  <c r="CR49" i="62"/>
  <c r="DT48" i="62"/>
  <c r="DP48" i="62"/>
  <c r="DN48" i="62"/>
  <c r="DL48" i="62"/>
  <c r="DJ48" i="62"/>
  <c r="DH48" i="62"/>
  <c r="DF48" i="62"/>
  <c r="DD48" i="62"/>
  <c r="DB48" i="62"/>
  <c r="CZ48" i="62"/>
  <c r="CX48" i="62"/>
  <c r="CV48" i="62"/>
  <c r="CT48" i="62"/>
  <c r="CR48" i="62"/>
  <c r="DT47" i="62"/>
  <c r="DP47" i="62"/>
  <c r="DN47" i="62"/>
  <c r="DL47" i="62"/>
  <c r="DJ47" i="62"/>
  <c r="DH47" i="62"/>
  <c r="DF47" i="62"/>
  <c r="DD47" i="62"/>
  <c r="DB47" i="62"/>
  <c r="CZ47" i="62"/>
  <c r="CX47" i="62"/>
  <c r="CV47" i="62"/>
  <c r="CT47" i="62"/>
  <c r="CR47" i="62"/>
  <c r="DT46" i="62"/>
  <c r="DP46" i="62"/>
  <c r="DN46" i="62"/>
  <c r="DL46" i="62"/>
  <c r="DJ46" i="62"/>
  <c r="DH46" i="62"/>
  <c r="DF46" i="62"/>
  <c r="DD46" i="62"/>
  <c r="DB46" i="62"/>
  <c r="CZ46" i="62"/>
  <c r="CX46" i="62"/>
  <c r="CV46" i="62"/>
  <c r="CT46" i="62"/>
  <c r="CR46" i="62"/>
  <c r="DT45" i="62"/>
  <c r="DP45" i="62"/>
  <c r="DN45" i="62"/>
  <c r="DL45" i="62"/>
  <c r="DJ45" i="62"/>
  <c r="DH45" i="62"/>
  <c r="DF45" i="62"/>
  <c r="DD45" i="62"/>
  <c r="DB45" i="62"/>
  <c r="CZ45" i="62"/>
  <c r="CX45" i="62"/>
  <c r="CV45" i="62"/>
  <c r="CT45" i="62"/>
  <c r="CR45" i="62"/>
  <c r="DT44" i="62"/>
  <c r="DP44" i="62"/>
  <c r="DN44" i="62"/>
  <c r="DL44" i="62"/>
  <c r="DJ44" i="62"/>
  <c r="DH44" i="62"/>
  <c r="DF44" i="62"/>
  <c r="DD44" i="62"/>
  <c r="DB44" i="62"/>
  <c r="CZ44" i="62"/>
  <c r="CX44" i="62"/>
  <c r="CV44" i="62"/>
  <c r="CT44" i="62"/>
  <c r="CR44" i="62"/>
  <c r="DT43" i="62"/>
  <c r="DP43" i="62"/>
  <c r="DN43" i="62"/>
  <c r="DL43" i="62"/>
  <c r="DJ43" i="62"/>
  <c r="DH43" i="62"/>
  <c r="DF43" i="62"/>
  <c r="DD43" i="62"/>
  <c r="DB43" i="62"/>
  <c r="CZ43" i="62"/>
  <c r="CX43" i="62"/>
  <c r="CV43" i="62"/>
  <c r="CT43" i="62"/>
  <c r="CR43" i="62"/>
  <c r="DT42" i="62"/>
  <c r="DP42" i="62"/>
  <c r="DN42" i="62"/>
  <c r="DL42" i="62"/>
  <c r="DJ42" i="62"/>
  <c r="DH42" i="62"/>
  <c r="DF42" i="62"/>
  <c r="DD42" i="62"/>
  <c r="DB42" i="62"/>
  <c r="CZ42" i="62"/>
  <c r="CX42" i="62"/>
  <c r="CV42" i="62"/>
  <c r="CT42" i="62"/>
  <c r="CR42" i="62"/>
  <c r="DT41" i="62"/>
  <c r="DP41" i="62"/>
  <c r="DN41" i="62"/>
  <c r="DL41" i="62"/>
  <c r="DJ41" i="62"/>
  <c r="DH41" i="62"/>
  <c r="DF41" i="62"/>
  <c r="DD41" i="62"/>
  <c r="DB41" i="62"/>
  <c r="CZ41" i="62"/>
  <c r="CX41" i="62"/>
  <c r="CV41" i="62"/>
  <c r="CT41" i="62"/>
  <c r="CR41" i="62"/>
  <c r="DT40" i="62"/>
  <c r="DP40" i="62"/>
  <c r="DN40" i="62"/>
  <c r="DL40" i="62"/>
  <c r="DJ40" i="62"/>
  <c r="DH40" i="62"/>
  <c r="DF40" i="62"/>
  <c r="DD40" i="62"/>
  <c r="DB40" i="62"/>
  <c r="CZ40" i="62"/>
  <c r="CX40" i="62"/>
  <c r="CV40" i="62"/>
  <c r="CT40" i="62"/>
  <c r="CR40" i="62"/>
  <c r="DT39" i="62"/>
  <c r="DP39" i="62"/>
  <c r="DN39" i="62"/>
  <c r="DL39" i="62"/>
  <c r="DJ39" i="62"/>
  <c r="DH39" i="62"/>
  <c r="DF39" i="62"/>
  <c r="DD39" i="62"/>
  <c r="DB39" i="62"/>
  <c r="CZ39" i="62"/>
  <c r="CX39" i="62"/>
  <c r="CV39" i="62"/>
  <c r="CT39" i="62"/>
  <c r="CR39" i="62"/>
  <c r="DT38" i="62"/>
  <c r="DP38" i="62"/>
  <c r="DN38" i="62"/>
  <c r="DL38" i="62"/>
  <c r="DJ38" i="62"/>
  <c r="DH38" i="62"/>
  <c r="DF38" i="62"/>
  <c r="DD38" i="62"/>
  <c r="DB38" i="62"/>
  <c r="CZ38" i="62"/>
  <c r="CX38" i="62"/>
  <c r="CV38" i="62"/>
  <c r="CT38" i="62"/>
  <c r="CR38" i="62"/>
  <c r="DX22" i="60"/>
  <c r="DS22" i="60"/>
  <c r="DV22" i="60" s="1"/>
  <c r="CB22" i="60"/>
  <c r="BZ22" i="60"/>
  <c r="BV22" i="60"/>
  <c r="BS22" i="60"/>
  <c r="BQ22" i="60"/>
  <c r="BP22" i="60"/>
  <c r="BN22" i="60"/>
  <c r="BM22" i="60"/>
  <c r="BI22" i="60"/>
  <c r="BE22" i="60"/>
  <c r="BB22" i="60"/>
  <c r="AY22" i="60"/>
  <c r="AV22" i="60"/>
  <c r="AR22" i="60"/>
  <c r="AE22" i="60"/>
  <c r="AB22" i="60"/>
  <c r="Y22" i="60"/>
  <c r="W22" i="60"/>
  <c r="S22" i="60"/>
  <c r="P22" i="60"/>
  <c r="N22" i="60"/>
  <c r="K22" i="60"/>
  <c r="J22" i="60"/>
  <c r="G22" i="60"/>
  <c r="D22" i="60"/>
  <c r="DX21" i="60"/>
  <c r="DS21" i="60"/>
  <c r="DV21" i="60" s="1"/>
  <c r="CB21" i="60"/>
  <c r="BZ21" i="60"/>
  <c r="BV21" i="60"/>
  <c r="BS21" i="60"/>
  <c r="BQ21" i="60"/>
  <c r="BP21" i="60"/>
  <c r="BN21" i="60"/>
  <c r="BM21" i="60"/>
  <c r="BI21" i="60"/>
  <c r="BE21" i="60"/>
  <c r="BB21" i="60"/>
  <c r="AY21" i="60"/>
  <c r="AV21" i="60"/>
  <c r="AR21" i="60"/>
  <c r="AE21" i="60"/>
  <c r="AB21" i="60"/>
  <c r="Y21" i="60"/>
  <c r="W21" i="60"/>
  <c r="S21" i="60"/>
  <c r="P21" i="60"/>
  <c r="N21" i="60"/>
  <c r="K21" i="60"/>
  <c r="J21" i="60"/>
  <c r="G21" i="60"/>
  <c r="D21" i="60"/>
  <c r="DX20" i="60"/>
  <c r="DS20" i="60"/>
  <c r="DV20" i="60" s="1"/>
  <c r="CB20" i="60"/>
  <c r="BZ20" i="60"/>
  <c r="BV20" i="60"/>
  <c r="BS20" i="60"/>
  <c r="BQ20" i="60"/>
  <c r="BP20" i="60"/>
  <c r="BN20" i="60"/>
  <c r="BM20" i="60"/>
  <c r="BI20" i="60"/>
  <c r="BE20" i="60"/>
  <c r="BB20" i="60"/>
  <c r="AY20" i="60"/>
  <c r="AV20" i="60"/>
  <c r="AR20" i="60"/>
  <c r="AE20" i="60"/>
  <c r="AB20" i="60"/>
  <c r="Y20" i="60"/>
  <c r="W20" i="60"/>
  <c r="S20" i="60"/>
  <c r="P20" i="60"/>
  <c r="N20" i="60"/>
  <c r="K20" i="60"/>
  <c r="J20" i="60"/>
  <c r="G20" i="60"/>
  <c r="D20" i="60"/>
  <c r="DX19" i="60"/>
  <c r="DS19" i="60"/>
  <c r="DV19" i="60" s="1"/>
  <c r="CB19" i="60"/>
  <c r="BZ19" i="60"/>
  <c r="BV19" i="60"/>
  <c r="BS19" i="60"/>
  <c r="BQ19" i="60"/>
  <c r="BP19" i="60"/>
  <c r="BN19" i="60"/>
  <c r="BM19" i="60"/>
  <c r="BI19" i="60"/>
  <c r="BE19" i="60"/>
  <c r="BB19" i="60"/>
  <c r="AY19" i="60"/>
  <c r="AV19" i="60"/>
  <c r="AR19" i="60"/>
  <c r="AE19" i="60"/>
  <c r="AB19" i="60"/>
  <c r="Y19" i="60"/>
  <c r="W19" i="60"/>
  <c r="S19" i="60"/>
  <c r="P19" i="60"/>
  <c r="N19" i="60"/>
  <c r="K19" i="60"/>
  <c r="J19" i="60"/>
  <c r="G19" i="60"/>
  <c r="D19" i="60"/>
  <c r="DX18" i="60"/>
  <c r="DS18" i="60"/>
  <c r="DV18" i="60" s="1"/>
  <c r="CB18" i="60"/>
  <c r="BZ18" i="60"/>
  <c r="BV18" i="60"/>
  <c r="BS18" i="60"/>
  <c r="BQ18" i="60"/>
  <c r="BP18" i="60"/>
  <c r="BN18" i="60"/>
  <c r="BM18" i="60"/>
  <c r="BI18" i="60"/>
  <c r="BE18" i="60"/>
  <c r="BB18" i="60"/>
  <c r="AY18" i="60"/>
  <c r="AV18" i="60"/>
  <c r="AR18" i="60"/>
  <c r="AE18" i="60"/>
  <c r="AB18" i="60"/>
  <c r="Y18" i="60"/>
  <c r="W18" i="60"/>
  <c r="S18" i="60"/>
  <c r="P18" i="60"/>
  <c r="N18" i="60"/>
  <c r="K18" i="60"/>
  <c r="J18" i="60"/>
  <c r="G18" i="60"/>
  <c r="D18" i="60"/>
  <c r="DX17" i="60"/>
  <c r="DV17" i="60"/>
  <c r="DS17" i="60"/>
  <c r="CB17" i="60"/>
  <c r="BZ17" i="60"/>
  <c r="BV17" i="60"/>
  <c r="BS17" i="60"/>
  <c r="BQ17" i="60"/>
  <c r="BP17" i="60"/>
  <c r="BN17" i="60"/>
  <c r="BM17" i="60"/>
  <c r="BI17" i="60"/>
  <c r="BE17" i="60"/>
  <c r="BB17" i="60"/>
  <c r="AY17" i="60"/>
  <c r="AV17" i="60"/>
  <c r="AR17" i="60"/>
  <c r="AE17" i="60"/>
  <c r="AB17" i="60"/>
  <c r="Y17" i="60"/>
  <c r="W17" i="60"/>
  <c r="S17" i="60"/>
  <c r="P17" i="60"/>
  <c r="N17" i="60"/>
  <c r="K17" i="60"/>
  <c r="J17" i="60"/>
  <c r="G17" i="60"/>
  <c r="D17" i="60"/>
  <c r="DX16" i="60"/>
  <c r="DS16" i="60"/>
  <c r="DV16" i="60" s="1"/>
  <c r="CB16" i="60"/>
  <c r="BZ16" i="60"/>
  <c r="BV16" i="60"/>
  <c r="BS16" i="60"/>
  <c r="BQ16" i="60"/>
  <c r="BP16" i="60"/>
  <c r="BN16" i="60"/>
  <c r="BM16" i="60"/>
  <c r="BI16" i="60"/>
  <c r="BE16" i="60"/>
  <c r="BB16" i="60"/>
  <c r="AY16" i="60"/>
  <c r="AV16" i="60"/>
  <c r="AR16" i="60"/>
  <c r="AE16" i="60"/>
  <c r="AB16" i="60"/>
  <c r="Y16" i="60"/>
  <c r="W16" i="60"/>
  <c r="S16" i="60"/>
  <c r="P16" i="60"/>
  <c r="N16" i="60"/>
  <c r="K16" i="60"/>
  <c r="J16" i="60"/>
  <c r="G16" i="60"/>
  <c r="D16" i="60"/>
  <c r="DX15" i="60"/>
  <c r="DS15" i="60"/>
  <c r="DV15" i="60" s="1"/>
  <c r="CB15" i="60"/>
  <c r="BZ15" i="60"/>
  <c r="BV15" i="60"/>
  <c r="BS15" i="60"/>
  <c r="BQ15" i="60"/>
  <c r="BP15" i="60"/>
  <c r="BN15" i="60"/>
  <c r="BM15" i="60"/>
  <c r="BI15" i="60"/>
  <c r="BE15" i="60"/>
  <c r="BB15" i="60"/>
  <c r="AY15" i="60"/>
  <c r="AV15" i="60"/>
  <c r="AR15" i="60"/>
  <c r="AE15" i="60"/>
  <c r="AB15" i="60"/>
  <c r="Y15" i="60"/>
  <c r="W15" i="60"/>
  <c r="S15" i="60"/>
  <c r="P15" i="60"/>
  <c r="N15" i="60"/>
  <c r="K15" i="60"/>
  <c r="J15" i="60"/>
  <c r="G15" i="60"/>
  <c r="D15" i="60"/>
  <c r="DX14" i="60"/>
  <c r="DS14" i="60"/>
  <c r="DV14" i="60" s="1"/>
  <c r="CB14" i="60"/>
  <c r="BZ14" i="60"/>
  <c r="BV14" i="60"/>
  <c r="BS14" i="60"/>
  <c r="BQ14" i="60"/>
  <c r="BP14" i="60"/>
  <c r="BN14" i="60"/>
  <c r="BM14" i="60"/>
  <c r="BI14" i="60"/>
  <c r="BE14" i="60"/>
  <c r="BB14" i="60"/>
  <c r="AY14" i="60"/>
  <c r="AV14" i="60"/>
  <c r="AR14" i="60"/>
  <c r="AE14" i="60"/>
  <c r="AB14" i="60"/>
  <c r="Y14" i="60"/>
  <c r="W14" i="60"/>
  <c r="S14" i="60"/>
  <c r="P14" i="60"/>
  <c r="N14" i="60"/>
  <c r="K14" i="60"/>
  <c r="J14" i="60"/>
  <c r="G14" i="60"/>
  <c r="D14" i="60"/>
  <c r="DX13" i="60"/>
  <c r="DS13" i="60"/>
  <c r="DV13" i="60" s="1"/>
  <c r="CB13" i="60"/>
  <c r="BZ13" i="60"/>
  <c r="BV13" i="60"/>
  <c r="BS13" i="60"/>
  <c r="BQ13" i="60"/>
  <c r="BP13" i="60"/>
  <c r="BN13" i="60"/>
  <c r="BM13" i="60"/>
  <c r="BI13" i="60"/>
  <c r="BE13" i="60"/>
  <c r="BB13" i="60"/>
  <c r="AY13" i="60"/>
  <c r="AV13" i="60"/>
  <c r="AR13" i="60"/>
  <c r="AE13" i="60"/>
  <c r="AB13" i="60"/>
  <c r="Y13" i="60"/>
  <c r="W13" i="60"/>
  <c r="S13" i="60"/>
  <c r="P13" i="60"/>
  <c r="N13" i="60"/>
  <c r="K13" i="60"/>
  <c r="J13" i="60"/>
  <c r="G13" i="60"/>
  <c r="D13" i="60"/>
  <c r="DX12" i="60"/>
  <c r="DS12" i="60"/>
  <c r="DV12" i="60" s="1"/>
  <c r="CB12" i="60"/>
  <c r="BZ12" i="60"/>
  <c r="BV12" i="60"/>
  <c r="BS12" i="60"/>
  <c r="BQ12" i="60"/>
  <c r="BP12" i="60"/>
  <c r="BN12" i="60"/>
  <c r="BM12" i="60"/>
  <c r="BI12" i="60"/>
  <c r="BE12" i="60"/>
  <c r="BB12" i="60"/>
  <c r="AY12" i="60"/>
  <c r="AV12" i="60"/>
  <c r="AR12" i="60"/>
  <c r="AE12" i="60"/>
  <c r="AB12" i="60"/>
  <c r="Y12" i="60"/>
  <c r="W12" i="60"/>
  <c r="S12" i="60"/>
  <c r="P12" i="60"/>
  <c r="N12" i="60"/>
  <c r="K12" i="60"/>
  <c r="J12" i="60"/>
  <c r="G12" i="60"/>
  <c r="D12" i="60"/>
  <c r="DX11" i="60"/>
  <c r="DS11" i="60"/>
  <c r="DV11" i="60" s="1"/>
  <c r="CB11" i="60"/>
  <c r="BZ11" i="60"/>
  <c r="BV11" i="60"/>
  <c r="BS11" i="60"/>
  <c r="BQ11" i="60"/>
  <c r="BP11" i="60"/>
  <c r="BN11" i="60"/>
  <c r="BM11" i="60"/>
  <c r="BI11" i="60"/>
  <c r="BE11" i="60"/>
  <c r="BB11" i="60"/>
  <c r="AY11" i="60"/>
  <c r="AV11" i="60"/>
  <c r="AR11" i="60"/>
  <c r="AE11" i="60"/>
  <c r="AB11" i="60"/>
  <c r="Y11" i="60"/>
  <c r="W11" i="60"/>
  <c r="S11" i="60"/>
  <c r="P11" i="60"/>
  <c r="N11" i="60"/>
  <c r="K11" i="60"/>
  <c r="J11" i="60"/>
  <c r="G11" i="60"/>
  <c r="D11" i="60"/>
  <c r="BZ10" i="60"/>
  <c r="BI10" i="60"/>
  <c r="AR10" i="60"/>
  <c r="W26" i="60"/>
  <c r="W25" i="60"/>
  <c r="W24" i="60"/>
  <c r="W10" i="60"/>
  <c r="N25" i="60"/>
  <c r="K25" i="60"/>
  <c r="J25" i="60"/>
  <c r="N24" i="60"/>
  <c r="K24" i="60"/>
  <c r="J24" i="60"/>
  <c r="N10" i="60"/>
  <c r="K10" i="60"/>
  <c r="J10" i="60"/>
  <c r="CF8" i="59" l="1"/>
  <c r="DX49" i="60"/>
  <c r="DS49" i="60"/>
  <c r="DV49" i="60" s="1"/>
  <c r="DP49" i="60"/>
  <c r="DM49" i="60"/>
  <c r="DK49" i="60"/>
  <c r="DI49" i="60"/>
  <c r="DG49" i="60"/>
  <c r="DE49" i="60"/>
  <c r="DC49" i="60"/>
  <c r="DA49" i="60"/>
  <c r="CY49" i="60"/>
  <c r="CW49" i="60"/>
  <c r="CU49" i="60"/>
  <c r="CS49" i="60"/>
  <c r="CQ49" i="60"/>
  <c r="CB49" i="60"/>
  <c r="BY49" i="60"/>
  <c r="BV49" i="60"/>
  <c r="BS49" i="60"/>
  <c r="BP49" i="60"/>
  <c r="BM49" i="60"/>
  <c r="BI49" i="60"/>
  <c r="BE49" i="60"/>
  <c r="BB49" i="60"/>
  <c r="AY49" i="60"/>
  <c r="AV49" i="60"/>
  <c r="AR49" i="60"/>
  <c r="AB49" i="60"/>
  <c r="Z49" i="60"/>
  <c r="W49" i="60"/>
  <c r="T49" i="60"/>
  <c r="Q49" i="60"/>
  <c r="N49" i="60"/>
  <c r="K49" i="60"/>
  <c r="G49" i="60"/>
  <c r="D49" i="60"/>
  <c r="DX48" i="60"/>
  <c r="DS48" i="60"/>
  <c r="DV48" i="60" s="1"/>
  <c r="DP48" i="60"/>
  <c r="DM48" i="60"/>
  <c r="DK48" i="60"/>
  <c r="DI48" i="60"/>
  <c r="DG48" i="60"/>
  <c r="DE48" i="60"/>
  <c r="DC48" i="60"/>
  <c r="DA48" i="60"/>
  <c r="CY48" i="60"/>
  <c r="CW48" i="60"/>
  <c r="CU48" i="60"/>
  <c r="CS48" i="60"/>
  <c r="CQ48" i="60"/>
  <c r="CB48" i="60"/>
  <c r="BY48" i="60"/>
  <c r="BV48" i="60"/>
  <c r="BS48" i="60"/>
  <c r="BP48" i="60"/>
  <c r="BM48" i="60"/>
  <c r="BI48" i="60"/>
  <c r="BE48" i="60"/>
  <c r="BB48" i="60"/>
  <c r="AY48" i="60"/>
  <c r="AV48" i="60"/>
  <c r="AR48" i="60"/>
  <c r="AB48" i="60"/>
  <c r="Z48" i="60"/>
  <c r="W48" i="60"/>
  <c r="T48" i="60"/>
  <c r="Q48" i="60"/>
  <c r="N48" i="60"/>
  <c r="K48" i="60"/>
  <c r="G48" i="60"/>
  <c r="D48" i="60"/>
  <c r="DX47" i="60"/>
  <c r="DS47" i="60"/>
  <c r="DV47" i="60" s="1"/>
  <c r="DP47" i="60"/>
  <c r="DM47" i="60"/>
  <c r="DK47" i="60"/>
  <c r="DI47" i="60"/>
  <c r="DG47" i="60"/>
  <c r="DE47" i="60"/>
  <c r="DC47" i="60"/>
  <c r="DA47" i="60"/>
  <c r="CY47" i="60"/>
  <c r="CW47" i="60"/>
  <c r="CU47" i="60"/>
  <c r="CS47" i="60"/>
  <c r="CQ47" i="60"/>
  <c r="CB47" i="60"/>
  <c r="BY47" i="60"/>
  <c r="BV47" i="60"/>
  <c r="BS47" i="60"/>
  <c r="BP47" i="60"/>
  <c r="BM47" i="60"/>
  <c r="BI47" i="60"/>
  <c r="BE47" i="60"/>
  <c r="BB47" i="60"/>
  <c r="AY47" i="60"/>
  <c r="AV47" i="60"/>
  <c r="AR47" i="60"/>
  <c r="AB47" i="60"/>
  <c r="Z47" i="60"/>
  <c r="W47" i="60"/>
  <c r="T47" i="60"/>
  <c r="Q47" i="60"/>
  <c r="N47" i="60"/>
  <c r="K47" i="60"/>
  <c r="G47" i="60"/>
  <c r="D47" i="60"/>
  <c r="DX46" i="60"/>
  <c r="DS46" i="60"/>
  <c r="DV46" i="60" s="1"/>
  <c r="DP46" i="60"/>
  <c r="DM46" i="60"/>
  <c r="DK46" i="60"/>
  <c r="DI46" i="60"/>
  <c r="DG46" i="60"/>
  <c r="DE46" i="60"/>
  <c r="DC46" i="60"/>
  <c r="DA46" i="60"/>
  <c r="CY46" i="60"/>
  <c r="CW46" i="60"/>
  <c r="CU46" i="60"/>
  <c r="CS46" i="60"/>
  <c r="CQ46" i="60"/>
  <c r="CB46" i="60"/>
  <c r="BY46" i="60"/>
  <c r="BV46" i="60"/>
  <c r="BS46" i="60"/>
  <c r="BP46" i="60"/>
  <c r="BM46" i="60"/>
  <c r="BI46" i="60"/>
  <c r="BE46" i="60"/>
  <c r="BB46" i="60"/>
  <c r="AY46" i="60"/>
  <c r="AV46" i="60"/>
  <c r="AR46" i="60"/>
  <c r="AB46" i="60"/>
  <c r="Z46" i="60"/>
  <c r="W46" i="60"/>
  <c r="T46" i="60"/>
  <c r="Q46" i="60"/>
  <c r="N46" i="60"/>
  <c r="K46" i="60"/>
  <c r="G46" i="60"/>
  <c r="D46" i="60"/>
  <c r="DX45" i="60"/>
  <c r="DS45" i="60"/>
  <c r="DV45" i="60" s="1"/>
  <c r="DP45" i="60"/>
  <c r="DM45" i="60"/>
  <c r="DK45" i="60"/>
  <c r="DI45" i="60"/>
  <c r="DG45" i="60"/>
  <c r="DE45" i="60"/>
  <c r="DC45" i="60"/>
  <c r="DA45" i="60"/>
  <c r="CY45" i="60"/>
  <c r="CW45" i="60"/>
  <c r="CU45" i="60"/>
  <c r="CS45" i="60"/>
  <c r="CQ45" i="60"/>
  <c r="CB45" i="60"/>
  <c r="BY45" i="60"/>
  <c r="BV45" i="60"/>
  <c r="BS45" i="60"/>
  <c r="BP45" i="60"/>
  <c r="BM45" i="60"/>
  <c r="BI45" i="60"/>
  <c r="BE45" i="60"/>
  <c r="BB45" i="60"/>
  <c r="AY45" i="60"/>
  <c r="AV45" i="60"/>
  <c r="AR45" i="60"/>
  <c r="AB45" i="60"/>
  <c r="Z45" i="60"/>
  <c r="W45" i="60"/>
  <c r="T45" i="60"/>
  <c r="Q45" i="60"/>
  <c r="N45" i="60"/>
  <c r="K45" i="60"/>
  <c r="G45" i="60"/>
  <c r="D45" i="60"/>
  <c r="DX44" i="60"/>
  <c r="DS44" i="60"/>
  <c r="DV44" i="60" s="1"/>
  <c r="DP44" i="60"/>
  <c r="DM44" i="60"/>
  <c r="DK44" i="60"/>
  <c r="DI44" i="60"/>
  <c r="DG44" i="60"/>
  <c r="DE44" i="60"/>
  <c r="DC44" i="60"/>
  <c r="DA44" i="60"/>
  <c r="CY44" i="60"/>
  <c r="CW44" i="60"/>
  <c r="CU44" i="60"/>
  <c r="CS44" i="60"/>
  <c r="CQ44" i="60"/>
  <c r="CB44" i="60"/>
  <c r="BY44" i="60"/>
  <c r="BV44" i="60"/>
  <c r="BS44" i="60"/>
  <c r="BP44" i="60"/>
  <c r="BM44" i="60"/>
  <c r="BI44" i="60"/>
  <c r="BE44" i="60"/>
  <c r="BB44" i="60"/>
  <c r="AY44" i="60"/>
  <c r="AV44" i="60"/>
  <c r="AR44" i="60"/>
  <c r="AB44" i="60"/>
  <c r="Z44" i="60"/>
  <c r="W44" i="60"/>
  <c r="T44" i="60"/>
  <c r="Q44" i="60"/>
  <c r="N44" i="60"/>
  <c r="K44" i="60"/>
  <c r="G44" i="60"/>
  <c r="D44" i="60"/>
  <c r="DX43" i="60"/>
  <c r="DS43" i="60"/>
  <c r="DV43" i="60" s="1"/>
  <c r="DP43" i="60"/>
  <c r="DM43" i="60"/>
  <c r="DK43" i="60"/>
  <c r="DI43" i="60"/>
  <c r="DG43" i="60"/>
  <c r="DE43" i="60"/>
  <c r="DC43" i="60"/>
  <c r="DA43" i="60"/>
  <c r="CY43" i="60"/>
  <c r="CW43" i="60"/>
  <c r="CU43" i="60"/>
  <c r="CS43" i="60"/>
  <c r="CQ43" i="60"/>
  <c r="CB43" i="60"/>
  <c r="BY43" i="60"/>
  <c r="BV43" i="60"/>
  <c r="BS43" i="60"/>
  <c r="BP43" i="60"/>
  <c r="BM43" i="60"/>
  <c r="BI43" i="60"/>
  <c r="BE43" i="60"/>
  <c r="BB43" i="60"/>
  <c r="AY43" i="60"/>
  <c r="AV43" i="60"/>
  <c r="AR43" i="60"/>
  <c r="AB43" i="60"/>
  <c r="Z43" i="60"/>
  <c r="W43" i="60"/>
  <c r="T43" i="60"/>
  <c r="Q43" i="60"/>
  <c r="N43" i="60"/>
  <c r="K43" i="60"/>
  <c r="G43" i="60"/>
  <c r="D43" i="60"/>
  <c r="DX42" i="60"/>
  <c r="DS42" i="60"/>
  <c r="DV42" i="60" s="1"/>
  <c r="DP42" i="60"/>
  <c r="DM42" i="60"/>
  <c r="DK42" i="60"/>
  <c r="DI42" i="60"/>
  <c r="DG42" i="60"/>
  <c r="DE42" i="60"/>
  <c r="DC42" i="60"/>
  <c r="DA42" i="60"/>
  <c r="CY42" i="60"/>
  <c r="CW42" i="60"/>
  <c r="CU42" i="60"/>
  <c r="CS42" i="60"/>
  <c r="CQ42" i="60"/>
  <c r="CB42" i="60"/>
  <c r="BY42" i="60"/>
  <c r="BV42" i="60"/>
  <c r="BS42" i="60"/>
  <c r="BP42" i="60"/>
  <c r="BM42" i="60"/>
  <c r="BI42" i="60"/>
  <c r="BE42" i="60"/>
  <c r="BB42" i="60"/>
  <c r="AY42" i="60"/>
  <c r="AV42" i="60"/>
  <c r="AR42" i="60"/>
  <c r="AB42" i="60"/>
  <c r="Z42" i="60"/>
  <c r="W42" i="60"/>
  <c r="T42" i="60"/>
  <c r="Q42" i="60"/>
  <c r="N42" i="60"/>
  <c r="K42" i="60"/>
  <c r="G42" i="60"/>
  <c r="D42" i="60"/>
  <c r="DX41" i="60"/>
  <c r="DS41" i="60"/>
  <c r="DV41" i="60" s="1"/>
  <c r="DP41" i="60"/>
  <c r="DM41" i="60"/>
  <c r="DK41" i="60"/>
  <c r="DI41" i="60"/>
  <c r="DG41" i="60"/>
  <c r="DE41" i="60"/>
  <c r="DC41" i="60"/>
  <c r="DA41" i="60"/>
  <c r="CY41" i="60"/>
  <c r="CW41" i="60"/>
  <c r="CU41" i="60"/>
  <c r="CS41" i="60"/>
  <c r="CQ41" i="60"/>
  <c r="CB41" i="60"/>
  <c r="BY41" i="60"/>
  <c r="BV41" i="60"/>
  <c r="BS41" i="60"/>
  <c r="BP41" i="60"/>
  <c r="BM41" i="60"/>
  <c r="BI41" i="60"/>
  <c r="BE41" i="60"/>
  <c r="BB41" i="60"/>
  <c r="AY41" i="60"/>
  <c r="AV41" i="60"/>
  <c r="AR41" i="60"/>
  <c r="AB41" i="60"/>
  <c r="Z41" i="60"/>
  <c r="W41" i="60"/>
  <c r="T41" i="60"/>
  <c r="Q41" i="60"/>
  <c r="N41" i="60"/>
  <c r="K41" i="60"/>
  <c r="G41" i="60"/>
  <c r="D41" i="60"/>
  <c r="DX40" i="60"/>
  <c r="DS40" i="60"/>
  <c r="DV40" i="60" s="1"/>
  <c r="DP40" i="60"/>
  <c r="DM40" i="60"/>
  <c r="DK40" i="60"/>
  <c r="DI40" i="60"/>
  <c r="DG40" i="60"/>
  <c r="DE40" i="60"/>
  <c r="DC40" i="60"/>
  <c r="DA40" i="60"/>
  <c r="CY40" i="60"/>
  <c r="CW40" i="60"/>
  <c r="CU40" i="60"/>
  <c r="CS40" i="60"/>
  <c r="CQ40" i="60"/>
  <c r="CB40" i="60"/>
  <c r="BY40" i="60"/>
  <c r="BV40" i="60"/>
  <c r="BS40" i="60"/>
  <c r="BP40" i="60"/>
  <c r="BM40" i="60"/>
  <c r="BI40" i="60"/>
  <c r="BE40" i="60"/>
  <c r="BB40" i="60"/>
  <c r="AY40" i="60"/>
  <c r="AV40" i="60"/>
  <c r="AR40" i="60"/>
  <c r="AB40" i="60"/>
  <c r="Z40" i="60"/>
  <c r="W40" i="60"/>
  <c r="T40" i="60"/>
  <c r="Q40" i="60"/>
  <c r="N40" i="60"/>
  <c r="K40" i="60"/>
  <c r="G40" i="60"/>
  <c r="D40" i="60"/>
  <c r="DX39" i="60"/>
  <c r="DS39" i="60"/>
  <c r="DV39" i="60" s="1"/>
  <c r="DP39" i="60"/>
  <c r="DM39" i="60"/>
  <c r="DK39" i="60"/>
  <c r="DI39" i="60"/>
  <c r="DG39" i="60"/>
  <c r="DE39" i="60"/>
  <c r="DC39" i="60"/>
  <c r="DA39" i="60"/>
  <c r="CY39" i="60"/>
  <c r="CW39" i="60"/>
  <c r="CU39" i="60"/>
  <c r="CS39" i="60"/>
  <c r="CQ39" i="60"/>
  <c r="CB39" i="60"/>
  <c r="BY39" i="60"/>
  <c r="BV39" i="60"/>
  <c r="BS39" i="60"/>
  <c r="BP39" i="60"/>
  <c r="BM39" i="60"/>
  <c r="BI39" i="60"/>
  <c r="BE39" i="60"/>
  <c r="BB39" i="60"/>
  <c r="AY39" i="60"/>
  <c r="AV39" i="60"/>
  <c r="AR39" i="60"/>
  <c r="AB39" i="60"/>
  <c r="Z39" i="60"/>
  <c r="W39" i="60"/>
  <c r="T39" i="60"/>
  <c r="Q39" i="60"/>
  <c r="N39" i="60"/>
  <c r="K39" i="60"/>
  <c r="G39" i="60"/>
  <c r="D39" i="60"/>
  <c r="DX38" i="60"/>
  <c r="DS38" i="60"/>
  <c r="DV38" i="60" s="1"/>
  <c r="DP38" i="60"/>
  <c r="DM38" i="60"/>
  <c r="DK38" i="60"/>
  <c r="DI38" i="60"/>
  <c r="DG38" i="60"/>
  <c r="DE38" i="60"/>
  <c r="DC38" i="60"/>
  <c r="DA38" i="60"/>
  <c r="CY38" i="60"/>
  <c r="CW38" i="60"/>
  <c r="CU38" i="60"/>
  <c r="CS38" i="60"/>
  <c r="CQ38" i="60"/>
  <c r="CB38" i="60"/>
  <c r="BY38" i="60"/>
  <c r="BV38" i="60"/>
  <c r="BS38" i="60"/>
  <c r="BP38" i="60"/>
  <c r="BM38" i="60"/>
  <c r="BI38" i="60"/>
  <c r="BE38" i="60"/>
  <c r="BB38" i="60"/>
  <c r="AY38" i="60"/>
  <c r="AV38" i="60"/>
  <c r="AR38" i="60"/>
  <c r="AB38" i="60"/>
  <c r="Z38" i="60"/>
  <c r="W38" i="60"/>
  <c r="T38" i="60"/>
  <c r="Q38" i="60"/>
  <c r="N38" i="60"/>
  <c r="K38" i="60"/>
  <c r="G38" i="60"/>
  <c r="D38" i="60"/>
  <c r="DS37" i="60"/>
  <c r="D37" i="60"/>
  <c r="DX36" i="60"/>
  <c r="DS36" i="60"/>
  <c r="DV36" i="60" s="1"/>
  <c r="DR36" i="60"/>
  <c r="DP36" i="60"/>
  <c r="DM36" i="60"/>
  <c r="DK36" i="60"/>
  <c r="DI36" i="60"/>
  <c r="DG36" i="60"/>
  <c r="DE36" i="60"/>
  <c r="DC36" i="60"/>
  <c r="DA36" i="60"/>
  <c r="CY36" i="60"/>
  <c r="CW36" i="60"/>
  <c r="CU36" i="60"/>
  <c r="CS36" i="60"/>
  <c r="CQ36" i="60"/>
  <c r="CM36" i="60"/>
  <c r="CB36" i="60"/>
  <c r="BZ36" i="60"/>
  <c r="BY36" i="60"/>
  <c r="BV36" i="60"/>
  <c r="BS36" i="60"/>
  <c r="BQ36" i="60"/>
  <c r="BP36" i="60"/>
  <c r="BN36" i="60"/>
  <c r="BM36" i="60"/>
  <c r="BL36" i="60"/>
  <c r="BI36" i="60"/>
  <c r="BH36" i="60"/>
  <c r="BE36" i="60"/>
  <c r="BB36" i="60"/>
  <c r="AY36" i="60"/>
  <c r="AV36" i="60"/>
  <c r="AU36" i="60"/>
  <c r="AT36" i="60"/>
  <c r="AR36" i="60"/>
  <c r="AQ36" i="60"/>
  <c r="AB36" i="60"/>
  <c r="Y36" i="60"/>
  <c r="W36" i="60"/>
  <c r="V36" i="60"/>
  <c r="S36" i="60"/>
  <c r="P36" i="60"/>
  <c r="N36" i="60"/>
  <c r="M36" i="60"/>
  <c r="K36" i="60"/>
  <c r="G36" i="60"/>
  <c r="D36" i="60"/>
  <c r="DX35" i="60"/>
  <c r="DS35" i="60"/>
  <c r="DV35" i="60" s="1"/>
  <c r="DR35" i="60"/>
  <c r="DP35" i="60"/>
  <c r="DM35" i="60"/>
  <c r="DK35" i="60"/>
  <c r="DI35" i="60"/>
  <c r="DG35" i="60"/>
  <c r="DE35" i="60"/>
  <c r="DC35" i="60"/>
  <c r="DA35" i="60"/>
  <c r="CY35" i="60"/>
  <c r="CW35" i="60"/>
  <c r="CU35" i="60"/>
  <c r="CS35" i="60"/>
  <c r="CQ35" i="60"/>
  <c r="CM35" i="60"/>
  <c r="CB35" i="60"/>
  <c r="BZ35" i="60"/>
  <c r="BY35" i="60"/>
  <c r="BV35" i="60"/>
  <c r="BS35" i="60"/>
  <c r="BQ35" i="60"/>
  <c r="BP35" i="60"/>
  <c r="BN35" i="60"/>
  <c r="BM35" i="60"/>
  <c r="BL35" i="60"/>
  <c r="BI35" i="60"/>
  <c r="BH35" i="60"/>
  <c r="BE35" i="60"/>
  <c r="BB35" i="60"/>
  <c r="AY35" i="60"/>
  <c r="AV35" i="60"/>
  <c r="AU35" i="60"/>
  <c r="AT35" i="60"/>
  <c r="AR35" i="60"/>
  <c r="AQ35" i="60"/>
  <c r="AB35" i="60"/>
  <c r="Y35" i="60"/>
  <c r="W35" i="60"/>
  <c r="V35" i="60"/>
  <c r="S35" i="60"/>
  <c r="P35" i="60"/>
  <c r="N35" i="60"/>
  <c r="M35" i="60"/>
  <c r="K35" i="60"/>
  <c r="G35" i="60"/>
  <c r="D35" i="60"/>
  <c r="DX34" i="60"/>
  <c r="DS34" i="60"/>
  <c r="DV34" i="60" s="1"/>
  <c r="DR34" i="60"/>
  <c r="DP34" i="60"/>
  <c r="DM34" i="60"/>
  <c r="DK34" i="60"/>
  <c r="DI34" i="60"/>
  <c r="DG34" i="60"/>
  <c r="DE34" i="60"/>
  <c r="DC34" i="60"/>
  <c r="DA34" i="60"/>
  <c r="CY34" i="60"/>
  <c r="CW34" i="60"/>
  <c r="CU34" i="60"/>
  <c r="CS34" i="60"/>
  <c r="CQ34" i="60"/>
  <c r="CM34" i="60"/>
  <c r="CB34" i="60"/>
  <c r="BZ34" i="60"/>
  <c r="BY34" i="60"/>
  <c r="BV34" i="60"/>
  <c r="BS34" i="60"/>
  <c r="BQ34" i="60"/>
  <c r="BP34" i="60"/>
  <c r="BN34" i="60"/>
  <c r="BM34" i="60"/>
  <c r="BL34" i="60"/>
  <c r="BI34" i="60"/>
  <c r="BH34" i="60"/>
  <c r="BE34" i="60"/>
  <c r="BB34" i="60"/>
  <c r="AY34" i="60"/>
  <c r="AV34" i="60"/>
  <c r="AU34" i="60"/>
  <c r="AT34" i="60"/>
  <c r="AR34" i="60"/>
  <c r="AQ34" i="60"/>
  <c r="AB34" i="60"/>
  <c r="Y34" i="60"/>
  <c r="W34" i="60"/>
  <c r="V34" i="60"/>
  <c r="S34" i="60"/>
  <c r="P34" i="60"/>
  <c r="N34" i="60"/>
  <c r="M34" i="60"/>
  <c r="K34" i="60"/>
  <c r="G34" i="60"/>
  <c r="D34" i="60"/>
  <c r="DX33" i="60"/>
  <c r="DV33" i="60"/>
  <c r="DS33" i="60"/>
  <c r="DR33" i="60"/>
  <c r="DP33" i="60"/>
  <c r="DM33" i="60"/>
  <c r="DK33" i="60"/>
  <c r="DI33" i="60"/>
  <c r="DG33" i="60"/>
  <c r="DE33" i="60"/>
  <c r="DC33" i="60"/>
  <c r="DA33" i="60"/>
  <c r="CY33" i="60"/>
  <c r="CW33" i="60"/>
  <c r="CU33" i="60"/>
  <c r="CS33" i="60"/>
  <c r="CQ33" i="60"/>
  <c r="CM33" i="60"/>
  <c r="CB33" i="60"/>
  <c r="BZ33" i="60"/>
  <c r="BY33" i="60"/>
  <c r="BV33" i="60"/>
  <c r="BS33" i="60"/>
  <c r="BQ33" i="60"/>
  <c r="BP33" i="60"/>
  <c r="BN33" i="60"/>
  <c r="BM33" i="60"/>
  <c r="BL33" i="60"/>
  <c r="BI33" i="60"/>
  <c r="BH33" i="60"/>
  <c r="BE33" i="60"/>
  <c r="BB33" i="60"/>
  <c r="AY33" i="60"/>
  <c r="AV33" i="60"/>
  <c r="AU33" i="60"/>
  <c r="AT33" i="60"/>
  <c r="AR33" i="60"/>
  <c r="AQ33" i="60"/>
  <c r="AB33" i="60"/>
  <c r="Y33" i="60"/>
  <c r="W33" i="60"/>
  <c r="V33" i="60"/>
  <c r="S33" i="60"/>
  <c r="P33" i="60"/>
  <c r="N33" i="60"/>
  <c r="M33" i="60"/>
  <c r="K33" i="60"/>
  <c r="G33" i="60"/>
  <c r="D33" i="60"/>
  <c r="DS9" i="60"/>
  <c r="DV9" i="60" s="1"/>
  <c r="DS8" i="60"/>
  <c r="DV8" i="60" s="1"/>
  <c r="DS7" i="60"/>
  <c r="DS6" i="60"/>
  <c r="DP10" i="60"/>
  <c r="DM10" i="60"/>
  <c r="DK10" i="60"/>
  <c r="DI10" i="60"/>
  <c r="DG10" i="60"/>
  <c r="DE10" i="60"/>
  <c r="DC10" i="60"/>
  <c r="DA10" i="60"/>
  <c r="CY10" i="60"/>
  <c r="CW10" i="60"/>
  <c r="CU10" i="60"/>
  <c r="CS10" i="60"/>
  <c r="CQ10" i="60"/>
  <c r="BE10" i="60"/>
  <c r="D10" i="60"/>
  <c r="DX62" i="65"/>
  <c r="DT62" i="65"/>
  <c r="DP62" i="65"/>
  <c r="DM62" i="65"/>
  <c r="DK62" i="65"/>
  <c r="DI62" i="65"/>
  <c r="DG62" i="65"/>
  <c r="DE62" i="65"/>
  <c r="DC62" i="65"/>
  <c r="DA62" i="65"/>
  <c r="CY62" i="65"/>
  <c r="CW62" i="65"/>
  <c r="CU62" i="65"/>
  <c r="CS62" i="65"/>
  <c r="CQ62" i="65"/>
  <c r="DX68" i="62"/>
  <c r="DX9" i="60"/>
  <c r="DP9" i="60"/>
  <c r="DM9" i="60"/>
  <c r="DK9" i="60"/>
  <c r="DI9" i="60"/>
  <c r="DG9" i="60"/>
  <c r="DE9" i="60"/>
  <c r="DC9" i="60"/>
  <c r="DA9" i="60"/>
  <c r="CY9" i="60"/>
  <c r="CW9" i="60"/>
  <c r="CU9" i="60"/>
  <c r="CS9" i="60"/>
  <c r="CQ9" i="60"/>
  <c r="CB9" i="60"/>
  <c r="BY9" i="60"/>
  <c r="BV9" i="60"/>
  <c r="BS9" i="60"/>
  <c r="BP9" i="60"/>
  <c r="BM9" i="60"/>
  <c r="BI9" i="60"/>
  <c r="BE9" i="60"/>
  <c r="BB9" i="60"/>
  <c r="AY9" i="60"/>
  <c r="AV9" i="60"/>
  <c r="AR9" i="60"/>
  <c r="AE9" i="60"/>
  <c r="AB9" i="60"/>
  <c r="Z9" i="60"/>
  <c r="W9" i="60"/>
  <c r="T9" i="60"/>
  <c r="Q9" i="60"/>
  <c r="N9" i="60"/>
  <c r="K9" i="60"/>
  <c r="J9" i="60"/>
  <c r="G9" i="60"/>
  <c r="D9" i="60"/>
  <c r="DX8" i="60"/>
  <c r="DP8" i="60"/>
  <c r="DM8" i="60"/>
  <c r="DK8" i="60"/>
  <c r="DI8" i="60"/>
  <c r="DG8" i="60"/>
  <c r="DE8" i="60"/>
  <c r="DC8" i="60"/>
  <c r="DA8" i="60"/>
  <c r="CY8" i="60"/>
  <c r="CW8" i="60"/>
  <c r="CU8" i="60"/>
  <c r="CS8" i="60"/>
  <c r="CQ8" i="60"/>
  <c r="CB8" i="60"/>
  <c r="BY8" i="60"/>
  <c r="BV8" i="60"/>
  <c r="BS8" i="60"/>
  <c r="BP8" i="60"/>
  <c r="BM8" i="60"/>
  <c r="BI8" i="60"/>
  <c r="BE8" i="60"/>
  <c r="BB8" i="60"/>
  <c r="AY8" i="60"/>
  <c r="AV8" i="60"/>
  <c r="AR8" i="60"/>
  <c r="AE8" i="60"/>
  <c r="AB8" i="60"/>
  <c r="Z8" i="60"/>
  <c r="W8" i="60"/>
  <c r="T8" i="60"/>
  <c r="Q8" i="60"/>
  <c r="N8" i="60"/>
  <c r="K8" i="60"/>
  <c r="J8" i="60"/>
  <c r="G8" i="60"/>
  <c r="D8" i="60"/>
  <c r="EF7" i="60"/>
  <c r="DX7" i="60"/>
  <c r="DV7" i="60"/>
  <c r="DP7" i="60"/>
  <c r="DM7" i="60"/>
  <c r="DK7" i="60"/>
  <c r="DI7" i="60"/>
  <c r="DG7" i="60"/>
  <c r="DE7" i="60"/>
  <c r="DC7" i="60"/>
  <c r="DA7" i="60"/>
  <c r="CY7" i="60"/>
  <c r="CW7" i="60"/>
  <c r="CU7" i="60"/>
  <c r="CS7" i="60"/>
  <c r="CQ7" i="60"/>
  <c r="CB7" i="60"/>
  <c r="BY7" i="60"/>
  <c r="BV7" i="60"/>
  <c r="BS7" i="60"/>
  <c r="BP7" i="60"/>
  <c r="BM7" i="60"/>
  <c r="BI7" i="60"/>
  <c r="BE7" i="60"/>
  <c r="BB7" i="60"/>
  <c r="AY7" i="60"/>
  <c r="AV7" i="60"/>
  <c r="AR7" i="60"/>
  <c r="AE7" i="60"/>
  <c r="AB7" i="60"/>
  <c r="Z7" i="60"/>
  <c r="W7" i="60"/>
  <c r="T7" i="60"/>
  <c r="Q7" i="60"/>
  <c r="N7" i="60"/>
  <c r="K7" i="60"/>
  <c r="J7" i="60"/>
  <c r="G7" i="60"/>
  <c r="D7" i="60"/>
  <c r="AE6" i="60" l="1"/>
  <c r="D6" i="60"/>
  <c r="CO47" i="63" l="1"/>
  <c r="EC76" i="17" l="1"/>
  <c r="EC76" i="44"/>
  <c r="EC76" i="45"/>
  <c r="EC76" i="48"/>
  <c r="EC76" i="46"/>
  <c r="EC76" i="53"/>
  <c r="EC76" i="52"/>
  <c r="EC76" i="47"/>
  <c r="EC76" i="49"/>
  <c r="EC76" i="43"/>
  <c r="EB76" i="17"/>
  <c r="EB76" i="44"/>
  <c r="EB76" i="45"/>
  <c r="EB76" i="48"/>
  <c r="EB76" i="46"/>
  <c r="EB76" i="53"/>
  <c r="EB76" i="52"/>
  <c r="EB76" i="47"/>
  <c r="EB76" i="49"/>
  <c r="EB76" i="43"/>
  <c r="DZ76" i="17"/>
  <c r="DZ76" i="44"/>
  <c r="DZ76" i="45"/>
  <c r="DZ76" i="48"/>
  <c r="DZ76" i="46"/>
  <c r="DZ76" i="53"/>
  <c r="DZ76" i="52"/>
  <c r="DZ76" i="47"/>
  <c r="DZ76" i="49"/>
  <c r="DZ76" i="43"/>
  <c r="DX76" i="17"/>
  <c r="DX76" i="44"/>
  <c r="DX76" i="45"/>
  <c r="DX76" i="48"/>
  <c r="DX76" i="46"/>
  <c r="DX76" i="53"/>
  <c r="DX76" i="52"/>
  <c r="DX76" i="47"/>
  <c r="DX76" i="49"/>
  <c r="DX76" i="43"/>
  <c r="DW76" i="17"/>
  <c r="DW76" i="44"/>
  <c r="DW76" i="45"/>
  <c r="DW76" i="48"/>
  <c r="DW76" i="46"/>
  <c r="DW76" i="53"/>
  <c r="DW76" i="52"/>
  <c r="DW76" i="47"/>
  <c r="DW76" i="49"/>
  <c r="DW76" i="43"/>
  <c r="DV76" i="17"/>
  <c r="DV76" i="44"/>
  <c r="DV76" i="45"/>
  <c r="DV76" i="48"/>
  <c r="DV76" i="46"/>
  <c r="DV76" i="53"/>
  <c r="DV76" i="52"/>
  <c r="DV76" i="47"/>
  <c r="DV76" i="49"/>
  <c r="DV76" i="43"/>
  <c r="DS76" i="17"/>
  <c r="DS76" i="44"/>
  <c r="DS76" i="45"/>
  <c r="DS76" i="48"/>
  <c r="DS76" i="46"/>
  <c r="DS76" i="53"/>
  <c r="DS76" i="52"/>
  <c r="DS76" i="47"/>
  <c r="DS76" i="49"/>
  <c r="DS76" i="43"/>
  <c r="D70" i="46"/>
  <c r="E70" i="46"/>
  <c r="F70" i="46"/>
  <c r="G70" i="46"/>
  <c r="H70" i="46"/>
  <c r="I70" i="46"/>
  <c r="J70" i="46"/>
  <c r="K70" i="46"/>
  <c r="L70" i="46"/>
  <c r="M70" i="46"/>
  <c r="N70" i="46"/>
  <c r="O70" i="46"/>
  <c r="P70" i="46"/>
  <c r="Q70" i="46"/>
  <c r="R70" i="46"/>
  <c r="S70" i="46"/>
  <c r="T70" i="46"/>
  <c r="U70" i="46"/>
  <c r="V70" i="46"/>
  <c r="W70" i="46"/>
  <c r="X70" i="46"/>
  <c r="Y70" i="46"/>
  <c r="Z70" i="46"/>
  <c r="AA70" i="46"/>
  <c r="AB70" i="46"/>
  <c r="AC70" i="46"/>
  <c r="AD70" i="46"/>
  <c r="AE70" i="46"/>
  <c r="AF70" i="46"/>
  <c r="AG70" i="46"/>
  <c r="AH70" i="46"/>
  <c r="AI70" i="46"/>
  <c r="AJ70" i="46"/>
  <c r="AK70" i="46"/>
  <c r="AL70" i="46"/>
  <c r="AM70" i="46"/>
  <c r="AN70" i="46"/>
  <c r="AO70" i="46"/>
  <c r="AP70" i="46"/>
  <c r="AQ70" i="46"/>
  <c r="AR70" i="46"/>
  <c r="AS70" i="46"/>
  <c r="AT70" i="46"/>
  <c r="AU70" i="46"/>
  <c r="AV70" i="46"/>
  <c r="AW70" i="46"/>
  <c r="AX70" i="46"/>
  <c r="AY70" i="46"/>
  <c r="AZ70" i="46"/>
  <c r="BA70" i="46"/>
  <c r="BB70" i="46"/>
  <c r="BC70" i="46"/>
  <c r="BD70" i="46"/>
  <c r="BE70" i="46"/>
  <c r="BF70" i="46"/>
  <c r="BG70" i="46"/>
  <c r="BH70" i="46"/>
  <c r="BI70" i="46"/>
  <c r="BJ70" i="46"/>
  <c r="BK70" i="46"/>
  <c r="BL70" i="46"/>
  <c r="BM70" i="46"/>
  <c r="BN70" i="46"/>
  <c r="BO70" i="46"/>
  <c r="BP70" i="46"/>
  <c r="BQ70" i="46"/>
  <c r="BR70" i="46"/>
  <c r="BS70" i="46"/>
  <c r="BT70" i="46"/>
  <c r="BU70" i="46"/>
  <c r="BV70" i="46"/>
  <c r="BW70" i="46"/>
  <c r="BX70" i="46"/>
  <c r="BY70" i="46"/>
  <c r="BZ70" i="46"/>
  <c r="CA70" i="46"/>
  <c r="CB70" i="46"/>
  <c r="CC70" i="46"/>
  <c r="CD70" i="46"/>
  <c r="CE70" i="46"/>
  <c r="CF70" i="46"/>
  <c r="CG70" i="46"/>
  <c r="CI70" i="46"/>
  <c r="CJ70" i="46"/>
  <c r="CK70" i="46"/>
  <c r="CL70" i="46"/>
  <c r="CM70" i="46"/>
  <c r="CN70" i="46"/>
  <c r="CO70" i="46"/>
  <c r="AD76" i="46"/>
  <c r="CO33" i="58" l="1"/>
  <c r="EH74" i="17"/>
  <c r="EG74" i="17"/>
  <c r="EF74" i="17"/>
  <c r="EE74" i="17"/>
  <c r="ED74" i="17"/>
  <c r="EC74" i="17"/>
  <c r="EB74" i="17"/>
  <c r="EA74" i="17"/>
  <c r="DZ74" i="17"/>
  <c r="DY74" i="17"/>
  <c r="DX74" i="17"/>
  <c r="DW74" i="17"/>
  <c r="DV74" i="17"/>
  <c r="DU74" i="17"/>
  <c r="DT74" i="17"/>
  <c r="DS74" i="17"/>
  <c r="DR74" i="17"/>
  <c r="DQ74" i="17"/>
  <c r="DP74" i="17"/>
  <c r="DO74" i="17"/>
  <c r="DN74" i="17"/>
  <c r="DM74" i="17"/>
  <c r="DL74" i="17"/>
  <c r="DK74" i="17"/>
  <c r="DJ74" i="17"/>
  <c r="DI74" i="17"/>
  <c r="DH74" i="17"/>
  <c r="DG74" i="17"/>
  <c r="DF74" i="17"/>
  <c r="DE74" i="17"/>
  <c r="DD74" i="17"/>
  <c r="DC74" i="17"/>
  <c r="DB74" i="17"/>
  <c r="DA74" i="17"/>
  <c r="CZ74" i="17"/>
  <c r="CY74" i="17"/>
  <c r="CX74" i="17"/>
  <c r="CW74" i="17"/>
  <c r="CV74" i="17"/>
  <c r="CU74" i="17"/>
  <c r="CT74" i="17"/>
  <c r="CS74" i="17"/>
  <c r="CR74" i="17"/>
  <c r="CQ74" i="17"/>
  <c r="CO74" i="17"/>
  <c r="CN74" i="17"/>
  <c r="CM74" i="17"/>
  <c r="CL74" i="17"/>
  <c r="CK74" i="17"/>
  <c r="CJ74" i="17"/>
  <c r="CI74" i="17"/>
  <c r="CH74" i="17"/>
  <c r="CG74" i="17"/>
  <c r="CF74" i="17"/>
  <c r="CE74" i="17"/>
  <c r="CD74" i="17"/>
  <c r="CC74" i="17"/>
  <c r="CB74" i="17"/>
  <c r="CA74" i="17"/>
  <c r="BZ74" i="17"/>
  <c r="BY74" i="17"/>
  <c r="BX74" i="17"/>
  <c r="BW74" i="17"/>
  <c r="BV74" i="17"/>
  <c r="BU74" i="17"/>
  <c r="BT74" i="17"/>
  <c r="BS74" i="17"/>
  <c r="BR74" i="17"/>
  <c r="BQ74" i="17"/>
  <c r="BP74" i="17"/>
  <c r="BO74" i="17"/>
  <c r="BN74" i="17"/>
  <c r="BM74" i="17"/>
  <c r="BL74" i="17"/>
  <c r="BK74" i="17"/>
  <c r="BJ74" i="17"/>
  <c r="BI74" i="17"/>
  <c r="BH74" i="17"/>
  <c r="BG74" i="17"/>
  <c r="BF74" i="17"/>
  <c r="BE74" i="17"/>
  <c r="BD74" i="17"/>
  <c r="BC74" i="17"/>
  <c r="BB74" i="17"/>
  <c r="BA74" i="17"/>
  <c r="AZ74" i="17"/>
  <c r="AY74" i="17"/>
  <c r="AX74" i="17"/>
  <c r="AW74" i="17"/>
  <c r="AV74" i="17"/>
  <c r="AU74" i="17"/>
  <c r="AT74" i="17"/>
  <c r="AS74" i="17"/>
  <c r="AR74" i="17"/>
  <c r="AQ74" i="17"/>
  <c r="AP74" i="17"/>
  <c r="AO74" i="17"/>
  <c r="AN74" i="17"/>
  <c r="AM74" i="17"/>
  <c r="AL74" i="17"/>
  <c r="AK74" i="17"/>
  <c r="AJ74" i="17"/>
  <c r="AI74" i="17"/>
  <c r="AH74" i="17"/>
  <c r="AG74" i="17"/>
  <c r="AF74" i="17"/>
  <c r="AE74" i="17"/>
  <c r="AD74" i="17"/>
  <c r="AC74" i="17"/>
  <c r="AB74" i="17"/>
  <c r="AA74" i="17"/>
  <c r="Z74" i="17"/>
  <c r="Y74" i="17"/>
  <c r="X74" i="17"/>
  <c r="W74" i="17"/>
  <c r="V74" i="17"/>
  <c r="U74" i="17"/>
  <c r="T74" i="17"/>
  <c r="S74" i="17"/>
  <c r="R74" i="17"/>
  <c r="Q74" i="17"/>
  <c r="P74" i="17"/>
  <c r="O74" i="17"/>
  <c r="N74" i="17"/>
  <c r="M74" i="17"/>
  <c r="L74" i="17"/>
  <c r="K74" i="17"/>
  <c r="J74" i="17"/>
  <c r="I74" i="17"/>
  <c r="H74" i="17"/>
  <c r="G74" i="17"/>
  <c r="F74" i="17"/>
  <c r="E74" i="17"/>
  <c r="EH72" i="17"/>
  <c r="EG72" i="17"/>
  <c r="EF72" i="17"/>
  <c r="EE72" i="17"/>
  <c r="ED72" i="17"/>
  <c r="EC72" i="17"/>
  <c r="EB72" i="17"/>
  <c r="EA72" i="17"/>
  <c r="DZ72" i="17"/>
  <c r="DY72" i="17"/>
  <c r="DX72" i="17"/>
  <c r="DW72" i="17"/>
  <c r="DV72" i="17"/>
  <c r="DU72" i="17"/>
  <c r="DT72" i="17"/>
  <c r="DS72" i="17"/>
  <c r="DR72" i="17"/>
  <c r="DQ72" i="17"/>
  <c r="DP72" i="17"/>
  <c r="DO72" i="17"/>
  <c r="DN72" i="17"/>
  <c r="DM72" i="17"/>
  <c r="DL72" i="17"/>
  <c r="DK72" i="17"/>
  <c r="DJ72" i="17"/>
  <c r="DI72" i="17"/>
  <c r="DH72" i="17"/>
  <c r="DG72" i="17"/>
  <c r="DF72" i="17"/>
  <c r="DE72" i="17"/>
  <c r="DD72" i="17"/>
  <c r="DC72" i="17"/>
  <c r="DB72" i="17"/>
  <c r="DA72" i="17"/>
  <c r="CZ72" i="17"/>
  <c r="CY72" i="17"/>
  <c r="CX72" i="17"/>
  <c r="CW72" i="17"/>
  <c r="CV72" i="17"/>
  <c r="CU72" i="17"/>
  <c r="CT72" i="17"/>
  <c r="CS72" i="17"/>
  <c r="CR72" i="17"/>
  <c r="CQ72" i="17"/>
  <c r="CO72" i="17"/>
  <c r="CN72" i="17"/>
  <c r="CM72" i="17"/>
  <c r="CL72" i="17"/>
  <c r="CK72" i="17"/>
  <c r="CJ72" i="17"/>
  <c r="CI72" i="17"/>
  <c r="CH72" i="17"/>
  <c r="CG72" i="17"/>
  <c r="CF72" i="17"/>
  <c r="CE72" i="17"/>
  <c r="CD72" i="17"/>
  <c r="CC72" i="17"/>
  <c r="CB72" i="17"/>
  <c r="CA72" i="17"/>
  <c r="BZ72" i="17"/>
  <c r="BY72" i="17"/>
  <c r="BX72" i="17"/>
  <c r="BW72" i="17"/>
  <c r="BV72" i="17"/>
  <c r="BU72" i="17"/>
  <c r="BT72" i="17"/>
  <c r="BS72" i="17"/>
  <c r="BR72" i="17"/>
  <c r="BQ72" i="17"/>
  <c r="BP72" i="17"/>
  <c r="BO72" i="17"/>
  <c r="BN72" i="17"/>
  <c r="BM72" i="17"/>
  <c r="BL72" i="17"/>
  <c r="BK72" i="17"/>
  <c r="BJ72" i="17"/>
  <c r="BI72" i="17"/>
  <c r="BH72" i="17"/>
  <c r="BG72" i="17"/>
  <c r="BF72" i="17"/>
  <c r="BE72" i="17"/>
  <c r="BD72" i="17"/>
  <c r="BC72" i="17"/>
  <c r="BB72" i="17"/>
  <c r="BA72" i="17"/>
  <c r="AZ72" i="17"/>
  <c r="AY72" i="17"/>
  <c r="AX72" i="17"/>
  <c r="AW72" i="17"/>
  <c r="AV72" i="17"/>
  <c r="AU72" i="17"/>
  <c r="AT72" i="17"/>
  <c r="AS72" i="17"/>
  <c r="AR72" i="17"/>
  <c r="AQ72" i="17"/>
  <c r="AP72" i="17"/>
  <c r="AO72" i="17"/>
  <c r="AN72" i="17"/>
  <c r="AM72" i="17"/>
  <c r="AL72" i="17"/>
  <c r="AK72" i="17"/>
  <c r="AJ72" i="17"/>
  <c r="AI72" i="17"/>
  <c r="AH72" i="17"/>
  <c r="AG72" i="17"/>
  <c r="AF72" i="17"/>
  <c r="AE72" i="17"/>
  <c r="AD72" i="17"/>
  <c r="AC72" i="17"/>
  <c r="AB72" i="17"/>
  <c r="AA72" i="17"/>
  <c r="Z72" i="17"/>
  <c r="Y72" i="17"/>
  <c r="X72" i="17"/>
  <c r="W72" i="17"/>
  <c r="V72" i="17"/>
  <c r="U72" i="17"/>
  <c r="T72" i="17"/>
  <c r="S72" i="17"/>
  <c r="R72" i="17"/>
  <c r="Q72" i="17"/>
  <c r="P72" i="17"/>
  <c r="O72" i="17"/>
  <c r="N72" i="17"/>
  <c r="M72" i="17"/>
  <c r="L72" i="17"/>
  <c r="K72" i="17"/>
  <c r="J72" i="17"/>
  <c r="I72" i="17"/>
  <c r="H72" i="17"/>
  <c r="G72" i="17"/>
  <c r="F72" i="17"/>
  <c r="E72" i="17"/>
  <c r="EH71" i="17"/>
  <c r="EG71" i="17"/>
  <c r="EF71" i="17"/>
  <c r="EE71" i="17"/>
  <c r="ED71" i="17"/>
  <c r="EC71" i="17"/>
  <c r="EB71" i="17"/>
  <c r="EA71" i="17"/>
  <c r="DZ71" i="17"/>
  <c r="DY71" i="17"/>
  <c r="DX71" i="17"/>
  <c r="DW71" i="17"/>
  <c r="DV71" i="17"/>
  <c r="DU71" i="17"/>
  <c r="DT71" i="17"/>
  <c r="DS71" i="17"/>
  <c r="DR71" i="17"/>
  <c r="DQ71" i="17"/>
  <c r="DP71" i="17"/>
  <c r="DO71" i="17"/>
  <c r="DN71" i="17"/>
  <c r="DM71" i="17"/>
  <c r="DL71" i="17"/>
  <c r="DK71" i="17"/>
  <c r="DJ71" i="17"/>
  <c r="DI71" i="17"/>
  <c r="DH71" i="17"/>
  <c r="DG71" i="17"/>
  <c r="DF71" i="17"/>
  <c r="DE71" i="17"/>
  <c r="DD71" i="17"/>
  <c r="DC71" i="17"/>
  <c r="DB71" i="17"/>
  <c r="DA71" i="17"/>
  <c r="CZ71" i="17"/>
  <c r="CY71" i="17"/>
  <c r="CX71" i="17"/>
  <c r="CW71" i="17"/>
  <c r="CV71" i="17"/>
  <c r="CU71" i="17"/>
  <c r="CT71" i="17"/>
  <c r="CS71" i="17"/>
  <c r="CR71" i="17"/>
  <c r="CQ71" i="17"/>
  <c r="CO71" i="17"/>
  <c r="CN71" i="17"/>
  <c r="CM71" i="17"/>
  <c r="CL71" i="17"/>
  <c r="CK71" i="17"/>
  <c r="CJ71" i="17"/>
  <c r="CI71" i="17"/>
  <c r="CG71" i="17"/>
  <c r="CF71" i="17"/>
  <c r="CE71" i="17"/>
  <c r="CD71" i="17"/>
  <c r="CC71" i="17"/>
  <c r="CB71" i="17"/>
  <c r="CA71" i="17"/>
  <c r="BZ71" i="17"/>
  <c r="BY71" i="17"/>
  <c r="BX71" i="17"/>
  <c r="BW71" i="17"/>
  <c r="BV71" i="17"/>
  <c r="BU71" i="17"/>
  <c r="BT71" i="17"/>
  <c r="BS71" i="17"/>
  <c r="BR71" i="17"/>
  <c r="BQ71" i="17"/>
  <c r="BP71" i="17"/>
  <c r="BO71" i="17"/>
  <c r="BN71" i="17"/>
  <c r="BM71" i="17"/>
  <c r="BL71" i="17"/>
  <c r="BK71" i="17"/>
  <c r="BJ71" i="17"/>
  <c r="BI71" i="17"/>
  <c r="BH71" i="17"/>
  <c r="BG71" i="17"/>
  <c r="BF71" i="17"/>
  <c r="BE71" i="17"/>
  <c r="BD71" i="17"/>
  <c r="BC71" i="17"/>
  <c r="BB71" i="17"/>
  <c r="BA71" i="17"/>
  <c r="AZ71" i="17"/>
  <c r="AY71" i="17"/>
  <c r="AX71" i="17"/>
  <c r="AW71" i="17"/>
  <c r="AV71" i="17"/>
  <c r="AU71" i="17"/>
  <c r="AT71" i="17"/>
  <c r="AS71" i="17"/>
  <c r="AR71" i="17"/>
  <c r="AQ71" i="17"/>
  <c r="AP71" i="17"/>
  <c r="AO71" i="17"/>
  <c r="AN71" i="17"/>
  <c r="AM71" i="17"/>
  <c r="AL71" i="17"/>
  <c r="AK71" i="17"/>
  <c r="AJ71" i="17"/>
  <c r="AI71" i="17"/>
  <c r="AH71" i="17"/>
  <c r="AG71" i="17"/>
  <c r="AF71" i="17"/>
  <c r="AE71" i="17"/>
  <c r="AD71" i="17"/>
  <c r="AC71" i="17"/>
  <c r="AB71" i="17"/>
  <c r="AA71" i="17"/>
  <c r="Z71" i="17"/>
  <c r="Y71" i="17"/>
  <c r="X71" i="17"/>
  <c r="W71" i="17"/>
  <c r="V71" i="17"/>
  <c r="U71" i="17"/>
  <c r="T71" i="17"/>
  <c r="S71" i="17"/>
  <c r="R71" i="17"/>
  <c r="Q71" i="17"/>
  <c r="P71" i="17"/>
  <c r="O71" i="17"/>
  <c r="N71" i="17"/>
  <c r="M71" i="17"/>
  <c r="L71" i="17"/>
  <c r="K71" i="17"/>
  <c r="J71" i="17"/>
  <c r="I71" i="17"/>
  <c r="H71" i="17"/>
  <c r="G71" i="17"/>
  <c r="F71" i="17"/>
  <c r="E71" i="17"/>
  <c r="EH70" i="17"/>
  <c r="EG70" i="17"/>
  <c r="EF70" i="17"/>
  <c r="EE70" i="17"/>
  <c r="ED70" i="17"/>
  <c r="EC70" i="17"/>
  <c r="EB70" i="17"/>
  <c r="EA70" i="17"/>
  <c r="DZ70" i="17"/>
  <c r="DY70" i="17"/>
  <c r="DX70" i="17"/>
  <c r="DW70" i="17"/>
  <c r="DV70" i="17"/>
  <c r="DU70" i="17"/>
  <c r="DT70" i="17"/>
  <c r="DS70" i="17"/>
  <c r="DR70" i="17"/>
  <c r="DQ70" i="17"/>
  <c r="DP70" i="17"/>
  <c r="DO70" i="17"/>
  <c r="DN70" i="17"/>
  <c r="DM70" i="17"/>
  <c r="DL70" i="17"/>
  <c r="DK70" i="17"/>
  <c r="DJ70" i="17"/>
  <c r="DI70" i="17"/>
  <c r="DH70" i="17"/>
  <c r="DG70" i="17"/>
  <c r="DF70" i="17"/>
  <c r="DE70" i="17"/>
  <c r="DD70" i="17"/>
  <c r="DC70" i="17"/>
  <c r="DB70" i="17"/>
  <c r="DA70" i="17"/>
  <c r="CZ70" i="17"/>
  <c r="CY70" i="17"/>
  <c r="CX70" i="17"/>
  <c r="CW70" i="17"/>
  <c r="CV70" i="17"/>
  <c r="CU70" i="17"/>
  <c r="CT70" i="17"/>
  <c r="CS70" i="17"/>
  <c r="CR70" i="17"/>
  <c r="CQ70" i="17"/>
  <c r="CO70" i="17"/>
  <c r="CN70" i="17"/>
  <c r="CM70" i="17"/>
  <c r="CL70" i="17"/>
  <c r="CK70" i="17"/>
  <c r="CJ70" i="17"/>
  <c r="CI70" i="17"/>
  <c r="CG70" i="17"/>
  <c r="CF70" i="17"/>
  <c r="CE70" i="17"/>
  <c r="CD70" i="17"/>
  <c r="CC70" i="17"/>
  <c r="CB70" i="17"/>
  <c r="CA70" i="17"/>
  <c r="BZ70" i="17"/>
  <c r="BY70" i="17"/>
  <c r="BX70" i="17"/>
  <c r="BW70" i="17"/>
  <c r="BV70" i="17"/>
  <c r="BU70" i="17"/>
  <c r="BT70" i="17"/>
  <c r="BS70" i="17"/>
  <c r="BR70" i="17"/>
  <c r="BQ70" i="17"/>
  <c r="BP70" i="17"/>
  <c r="BO70" i="17"/>
  <c r="BN70" i="17"/>
  <c r="BM70" i="17"/>
  <c r="BL70" i="17"/>
  <c r="BK70" i="17"/>
  <c r="BJ70" i="17"/>
  <c r="BI70" i="17"/>
  <c r="BH70" i="17"/>
  <c r="BG70" i="17"/>
  <c r="BF70" i="17"/>
  <c r="BE70" i="17"/>
  <c r="BD70" i="17"/>
  <c r="BC70" i="17"/>
  <c r="BB70" i="17"/>
  <c r="BA70" i="17"/>
  <c r="AZ70" i="17"/>
  <c r="AY70" i="17"/>
  <c r="AX70" i="17"/>
  <c r="AW70" i="17"/>
  <c r="AV70" i="17"/>
  <c r="AU70" i="17"/>
  <c r="AT70" i="17"/>
  <c r="AS70" i="17"/>
  <c r="AR70" i="17"/>
  <c r="AQ70" i="17"/>
  <c r="AP70" i="17"/>
  <c r="AO70" i="17"/>
  <c r="AN70" i="17"/>
  <c r="AM70" i="17"/>
  <c r="AL70" i="17"/>
  <c r="AK70" i="17"/>
  <c r="AJ70" i="17"/>
  <c r="AI70" i="17"/>
  <c r="AH70" i="17"/>
  <c r="AG70" i="17"/>
  <c r="AF70" i="17"/>
  <c r="AE70" i="17"/>
  <c r="AD70" i="17"/>
  <c r="AC70" i="17"/>
  <c r="AB70" i="17"/>
  <c r="AA70" i="17"/>
  <c r="Z70" i="17"/>
  <c r="Y70" i="17"/>
  <c r="X70" i="17"/>
  <c r="W70" i="17"/>
  <c r="V70" i="17"/>
  <c r="U70" i="17"/>
  <c r="T70" i="17"/>
  <c r="S70" i="17"/>
  <c r="R70" i="17"/>
  <c r="Q70" i="17"/>
  <c r="P70" i="17"/>
  <c r="O70" i="17"/>
  <c r="N70" i="17"/>
  <c r="M70" i="17"/>
  <c r="L70" i="17"/>
  <c r="K70" i="17"/>
  <c r="J70" i="17"/>
  <c r="I70" i="17"/>
  <c r="H70" i="17"/>
  <c r="G70" i="17"/>
  <c r="F70" i="17"/>
  <c r="E70" i="17"/>
  <c r="D74" i="17"/>
  <c r="D72" i="17"/>
  <c r="DT24" i="59" l="1"/>
  <c r="DP24" i="59"/>
  <c r="DN24" i="59"/>
  <c r="DL24" i="59"/>
  <c r="DJ24" i="59"/>
  <c r="DH24" i="59"/>
  <c r="DF24" i="59"/>
  <c r="DD24" i="59"/>
  <c r="DB24" i="59"/>
  <c r="CZ24" i="59"/>
  <c r="CX24" i="59"/>
  <c r="CV24" i="59"/>
  <c r="CT24" i="59"/>
  <c r="CR24" i="59"/>
  <c r="CO24" i="59"/>
  <c r="CF24" i="59"/>
  <c r="CC24" i="59"/>
  <c r="BZ24" i="59"/>
  <c r="BW24" i="59"/>
  <c r="BT24" i="59"/>
  <c r="BQ24" i="59"/>
  <c r="BN24" i="59"/>
  <c r="N24" i="59"/>
  <c r="K24" i="59"/>
  <c r="J24" i="59"/>
  <c r="H24" i="59"/>
  <c r="E24" i="59"/>
  <c r="DW5" i="43"/>
  <c r="DW5" i="44"/>
  <c r="DW5" i="45"/>
  <c r="DW5" i="48"/>
  <c r="DW5" i="46"/>
  <c r="DW5" i="53"/>
  <c r="DW5" i="52"/>
  <c r="DW5" i="47"/>
  <c r="DW5" i="49"/>
  <c r="DW5" i="51"/>
  <c r="DW5" i="50"/>
  <c r="DW5" i="54"/>
  <c r="DW5" i="55"/>
  <c r="DW5" i="58"/>
  <c r="DW5" i="59"/>
  <c r="DW5" i="60"/>
  <c r="DW5" i="61"/>
  <c r="DW5" i="62"/>
  <c r="DW5" i="63"/>
  <c r="DW5" i="64"/>
  <c r="DW5" i="65"/>
  <c r="DW5" i="66"/>
  <c r="DW5" i="67"/>
  <c r="DW5" i="68"/>
  <c r="DW5" i="69"/>
  <c r="DW5" i="70"/>
  <c r="DW5" i="17"/>
  <c r="DV5" i="43"/>
  <c r="DV5" i="44"/>
  <c r="DV5" i="45"/>
  <c r="DV5" i="48"/>
  <c r="DV5" i="46"/>
  <c r="DV5" i="53"/>
  <c r="DV5" i="52"/>
  <c r="DV5" i="47"/>
  <c r="DV5" i="49"/>
  <c r="DV5" i="51"/>
  <c r="DV5" i="50"/>
  <c r="DV5" i="54"/>
  <c r="DV5" i="55"/>
  <c r="DV5" i="58"/>
  <c r="DV5" i="59"/>
  <c r="DV5" i="60"/>
  <c r="DV5" i="61"/>
  <c r="DV5" i="62"/>
  <c r="DV5" i="63"/>
  <c r="DV5" i="64"/>
  <c r="DV5" i="65"/>
  <c r="DV5" i="66"/>
  <c r="DV5" i="67"/>
  <c r="DV5" i="68"/>
  <c r="DV5" i="69"/>
  <c r="DV5" i="70"/>
  <c r="DV5" i="17"/>
  <c r="BH6" i="58"/>
  <c r="G6" i="58"/>
  <c r="D6" i="58"/>
  <c r="DV55" i="67"/>
  <c r="DV33" i="66"/>
  <c r="DV38" i="63"/>
  <c r="DV32" i="61"/>
  <c r="DV16" i="61"/>
  <c r="DW73" i="59"/>
  <c r="DV34" i="59"/>
  <c r="DW72" i="59"/>
  <c r="DV55" i="58"/>
  <c r="DV39" i="58"/>
  <c r="DW72" i="58"/>
  <c r="DV19" i="58"/>
  <c r="DV8" i="58"/>
  <c r="N71" i="40"/>
  <c r="DV24" i="59" s="1"/>
  <c r="K71" i="40"/>
  <c r="DW74" i="43"/>
  <c r="DW73" i="43"/>
  <c r="DW72" i="43"/>
  <c r="DW71" i="43"/>
  <c r="DW70" i="43"/>
  <c r="DW73" i="44"/>
  <c r="DW72" i="44"/>
  <c r="DW71" i="44"/>
  <c r="DW70" i="44"/>
  <c r="E215" i="40" s="1"/>
  <c r="DW74" i="45"/>
  <c r="DW73" i="45"/>
  <c r="DW72" i="45"/>
  <c r="DW71" i="45"/>
  <c r="DW70" i="45"/>
  <c r="DW75" i="45" s="1"/>
  <c r="DW74" i="48"/>
  <c r="DW73" i="48"/>
  <c r="DW72" i="48"/>
  <c r="DW71" i="48"/>
  <c r="DW70" i="48"/>
  <c r="DW74" i="46"/>
  <c r="DW73" i="46"/>
  <c r="DW72" i="46"/>
  <c r="DW71" i="46"/>
  <c r="DW70" i="46"/>
  <c r="DW75" i="46" s="1"/>
  <c r="DW74" i="53"/>
  <c r="DW73" i="53"/>
  <c r="DW72" i="53"/>
  <c r="DW71" i="53"/>
  <c r="DW70" i="53"/>
  <c r="DW75" i="53" s="1"/>
  <c r="DW74" i="52"/>
  <c r="DW73" i="52"/>
  <c r="DW72" i="52"/>
  <c r="DW71" i="52"/>
  <c r="DW70" i="52"/>
  <c r="DW75" i="52" s="1"/>
  <c r="DW73" i="47"/>
  <c r="DW72" i="47"/>
  <c r="DW71" i="47"/>
  <c r="DW70" i="47"/>
  <c r="DW75" i="47" s="1"/>
  <c r="DW74" i="49"/>
  <c r="DW73" i="49"/>
  <c r="DW72" i="49"/>
  <c r="DW71" i="49"/>
  <c r="DW70" i="49"/>
  <c r="DW76" i="51"/>
  <c r="DV76" i="51" s="1"/>
  <c r="DW73" i="51"/>
  <c r="DW72" i="51"/>
  <c r="DW71" i="51"/>
  <c r="DW70" i="51"/>
  <c r="DW73" i="50"/>
  <c r="DW72" i="50"/>
  <c r="DW71" i="50"/>
  <c r="DW70" i="50"/>
  <c r="DW76" i="54"/>
  <c r="DV76" i="54" s="1"/>
  <c r="DW73" i="54"/>
  <c r="DW72" i="54"/>
  <c r="DW71" i="54"/>
  <c r="DW70" i="54"/>
  <c r="DW76" i="55"/>
  <c r="DV76" i="55" s="1"/>
  <c r="DW73" i="55"/>
  <c r="DW72" i="55"/>
  <c r="DW71" i="55"/>
  <c r="DW70" i="55"/>
  <c r="DW76" i="58"/>
  <c r="DV76" i="58" s="1"/>
  <c r="DW73" i="58"/>
  <c r="DW76" i="59"/>
  <c r="DW71" i="59"/>
  <c r="DW70" i="59"/>
  <c r="DW74" i="60"/>
  <c r="DW73" i="60"/>
  <c r="DW72" i="60"/>
  <c r="DW71" i="60"/>
  <c r="DW70" i="60"/>
  <c r="DW76" i="61"/>
  <c r="DV76" i="61" s="1"/>
  <c r="DW73" i="61"/>
  <c r="DW72" i="61"/>
  <c r="DW71" i="61"/>
  <c r="DW70" i="61"/>
  <c r="DW76" i="62"/>
  <c r="DV76" i="62" s="1"/>
  <c r="DW73" i="62"/>
  <c r="DW72" i="62"/>
  <c r="DW71" i="62"/>
  <c r="DW70" i="62"/>
  <c r="DW76" i="63"/>
  <c r="DW73" i="63"/>
  <c r="DW72" i="63"/>
  <c r="DW71" i="63"/>
  <c r="DW70" i="63"/>
  <c r="DW76" i="64"/>
  <c r="DW73" i="64"/>
  <c r="DW72" i="64"/>
  <c r="DW71" i="64"/>
  <c r="DW70" i="64"/>
  <c r="DW76" i="65"/>
  <c r="DV76" i="65" s="1"/>
  <c r="DW73" i="65"/>
  <c r="DW72" i="65"/>
  <c r="DW71" i="65"/>
  <c r="DW70" i="65"/>
  <c r="DW76" i="66"/>
  <c r="DV76" i="66" s="1"/>
  <c r="DW73" i="66"/>
  <c r="DW72" i="66"/>
  <c r="DW71" i="66"/>
  <c r="DW70" i="66"/>
  <c r="DW76" i="67"/>
  <c r="DV76" i="67" s="1"/>
  <c r="DW73" i="67"/>
  <c r="DW72" i="67"/>
  <c r="DW71" i="67"/>
  <c r="DW70" i="67"/>
  <c r="DW76" i="68"/>
  <c r="DW73" i="68"/>
  <c r="DW72" i="68"/>
  <c r="DW71" i="68"/>
  <c r="DW70" i="68"/>
  <c r="DW76" i="69"/>
  <c r="DV76" i="69" s="1"/>
  <c r="DW73" i="69"/>
  <c r="DW72" i="69"/>
  <c r="DW71" i="69"/>
  <c r="DW70" i="69"/>
  <c r="DW76" i="70"/>
  <c r="DV76" i="70" s="1"/>
  <c r="DW73" i="70"/>
  <c r="DW72" i="70"/>
  <c r="DW71" i="70"/>
  <c r="DW70" i="70"/>
  <c r="DW75" i="17"/>
  <c r="DV76" i="59"/>
  <c r="DV76" i="63"/>
  <c r="DV76" i="64"/>
  <c r="DV76" i="68"/>
  <c r="DV74" i="43"/>
  <c r="DV73" i="43"/>
  <c r="DV72" i="43"/>
  <c r="DV71" i="43"/>
  <c r="DV70" i="43"/>
  <c r="W30" i="40" s="1"/>
  <c r="DV73" i="44"/>
  <c r="DV72" i="44"/>
  <c r="DV71" i="44"/>
  <c r="DV70" i="44"/>
  <c r="C215" i="40" s="1"/>
  <c r="DV74" i="45"/>
  <c r="DV73" i="45"/>
  <c r="DV72" i="45"/>
  <c r="DV71" i="45"/>
  <c r="DV70" i="45"/>
  <c r="W31" i="40" s="1"/>
  <c r="DV74" i="48"/>
  <c r="DV73" i="48"/>
  <c r="DV72" i="48"/>
  <c r="DV71" i="48"/>
  <c r="DV70" i="48"/>
  <c r="W33" i="40" s="1"/>
  <c r="DV74" i="46"/>
  <c r="DV73" i="46"/>
  <c r="DV72" i="46"/>
  <c r="DV71" i="46"/>
  <c r="DV70" i="46"/>
  <c r="W32" i="40" s="1"/>
  <c r="DV74" i="53"/>
  <c r="DV73" i="53"/>
  <c r="DV72" i="53"/>
  <c r="DV71" i="53"/>
  <c r="DV70" i="53"/>
  <c r="W35" i="40" s="1"/>
  <c r="DV74" i="52"/>
  <c r="DV73" i="52"/>
  <c r="DV72" i="52"/>
  <c r="DV71" i="52"/>
  <c r="DV70" i="52"/>
  <c r="W34" i="40" s="1"/>
  <c r="DV73" i="47"/>
  <c r="DV72" i="47"/>
  <c r="DV71" i="47"/>
  <c r="DV70" i="47"/>
  <c r="W36" i="40" s="1"/>
  <c r="DV74" i="49"/>
  <c r="DV73" i="49"/>
  <c r="DV72" i="49"/>
  <c r="DV71" i="49"/>
  <c r="DV70" i="49"/>
  <c r="DV73" i="51"/>
  <c r="DV72" i="51"/>
  <c r="DV71" i="51"/>
  <c r="DV70" i="51"/>
  <c r="DV73" i="50"/>
  <c r="DV72" i="50"/>
  <c r="DV71" i="50"/>
  <c r="DV70" i="50"/>
  <c r="DV73" i="54"/>
  <c r="DV72" i="54"/>
  <c r="DV71" i="54"/>
  <c r="DV70" i="54"/>
  <c r="DV73" i="55"/>
  <c r="DV72" i="55"/>
  <c r="DV71" i="55"/>
  <c r="DV70" i="55"/>
  <c r="AC68" i="59"/>
  <c r="AB68" i="59" s="1"/>
  <c r="AC67" i="59"/>
  <c r="AB67" i="59" s="1"/>
  <c r="AC66" i="59"/>
  <c r="AB66" i="59" s="1"/>
  <c r="AC65" i="59"/>
  <c r="AB65" i="59" s="1"/>
  <c r="AC64" i="59"/>
  <c r="AB64" i="59" s="1"/>
  <c r="AC63" i="59"/>
  <c r="AB63" i="59" s="1"/>
  <c r="AC62" i="59"/>
  <c r="AB62" i="59" s="1"/>
  <c r="AC61" i="59"/>
  <c r="AB61" i="59" s="1"/>
  <c r="AC60" i="59"/>
  <c r="AB60" i="59" s="1"/>
  <c r="AC59" i="59"/>
  <c r="AB59" i="59" s="1"/>
  <c r="AC58" i="59"/>
  <c r="AB58" i="59" s="1"/>
  <c r="AC57" i="59"/>
  <c r="AB57" i="59" s="1"/>
  <c r="AC56" i="59"/>
  <c r="AB56" i="59" s="1"/>
  <c r="AC55" i="59"/>
  <c r="AB55" i="59" s="1"/>
  <c r="AC54" i="59"/>
  <c r="AB54" i="59" s="1"/>
  <c r="AC53" i="59"/>
  <c r="AB53" i="59" s="1"/>
  <c r="AC52" i="59"/>
  <c r="AB52" i="59" s="1"/>
  <c r="AC51" i="59"/>
  <c r="AB51" i="59" s="1"/>
  <c r="AC50" i="59"/>
  <c r="AB50" i="59" s="1"/>
  <c r="AC49" i="59"/>
  <c r="AB49" i="59" s="1"/>
  <c r="AC48" i="59"/>
  <c r="AB48" i="59" s="1"/>
  <c r="AC47" i="59"/>
  <c r="AB47" i="59" s="1"/>
  <c r="AC46" i="59"/>
  <c r="AB46" i="59" s="1"/>
  <c r="AC45" i="59"/>
  <c r="AB45" i="59" s="1"/>
  <c r="AC44" i="59"/>
  <c r="AB44" i="59" s="1"/>
  <c r="AC43" i="59"/>
  <c r="AB43" i="59" s="1"/>
  <c r="AC42" i="59"/>
  <c r="AB42" i="59" s="1"/>
  <c r="AC41" i="59"/>
  <c r="AB41" i="59" s="1"/>
  <c r="AC40" i="59"/>
  <c r="AB40" i="59" s="1"/>
  <c r="AC39" i="59"/>
  <c r="AB39" i="59" s="1"/>
  <c r="AC38" i="59"/>
  <c r="AB38" i="59" s="1"/>
  <c r="AC37" i="59"/>
  <c r="AB37" i="59" s="1"/>
  <c r="AC36" i="59"/>
  <c r="AB36" i="59" s="1"/>
  <c r="AC34" i="59"/>
  <c r="AB34" i="59" s="1"/>
  <c r="AC33" i="59"/>
  <c r="AB33" i="59" s="1"/>
  <c r="AC32" i="59"/>
  <c r="AB32" i="59" s="1"/>
  <c r="AC31" i="59"/>
  <c r="AB31" i="59" s="1"/>
  <c r="AC29" i="59"/>
  <c r="AB29" i="59" s="1"/>
  <c r="AC28" i="59"/>
  <c r="AB28" i="59" s="1"/>
  <c r="AC27" i="59"/>
  <c r="AB27" i="59" s="1"/>
  <c r="AC26" i="59"/>
  <c r="AB26" i="59" s="1"/>
  <c r="AC25" i="59"/>
  <c r="AB25" i="59" s="1"/>
  <c r="AC23" i="59"/>
  <c r="AB23" i="59" s="1"/>
  <c r="AC22" i="59"/>
  <c r="AB22" i="59" s="1"/>
  <c r="AC21" i="59"/>
  <c r="AB21" i="59" s="1"/>
  <c r="AC20" i="59"/>
  <c r="AB20" i="59" s="1"/>
  <c r="AC19" i="59"/>
  <c r="AB19" i="59" s="1"/>
  <c r="AC18" i="59"/>
  <c r="AB18" i="59" s="1"/>
  <c r="AC17" i="59"/>
  <c r="AB17" i="59" s="1"/>
  <c r="AC16" i="59"/>
  <c r="AB16" i="59" s="1"/>
  <c r="AC15" i="59"/>
  <c r="AB15" i="59" s="1"/>
  <c r="AC14" i="59"/>
  <c r="AB14" i="59" s="1"/>
  <c r="AC13" i="59"/>
  <c r="AB13" i="59" s="1"/>
  <c r="AC12" i="59"/>
  <c r="AB12" i="59" s="1"/>
  <c r="AC11" i="59"/>
  <c r="AB11" i="59" s="1"/>
  <c r="AC10" i="59"/>
  <c r="AB10" i="59" s="1"/>
  <c r="AC9" i="59"/>
  <c r="AB9" i="59" s="1"/>
  <c r="AC8" i="59"/>
  <c r="AB8" i="59" s="1"/>
  <c r="AC68" i="63"/>
  <c r="AB68" i="63" s="1"/>
  <c r="AC67" i="63"/>
  <c r="AB67" i="63" s="1"/>
  <c r="AC66" i="63"/>
  <c r="AB66" i="63" s="1"/>
  <c r="AC65" i="63"/>
  <c r="AB65" i="63" s="1"/>
  <c r="AC64" i="63"/>
  <c r="AB64" i="63" s="1"/>
  <c r="AC63" i="63"/>
  <c r="AB63" i="63" s="1"/>
  <c r="AC62" i="63"/>
  <c r="AB62" i="63" s="1"/>
  <c r="AC61" i="63"/>
  <c r="AB61" i="63" s="1"/>
  <c r="AC60" i="63"/>
  <c r="AB60" i="63" s="1"/>
  <c r="AC59" i="63"/>
  <c r="AB59" i="63" s="1"/>
  <c r="AC58" i="63"/>
  <c r="AB58" i="63" s="1"/>
  <c r="AC57" i="63"/>
  <c r="AB57" i="63" s="1"/>
  <c r="AC56" i="63"/>
  <c r="AB56" i="63" s="1"/>
  <c r="AC55" i="63"/>
  <c r="AB55" i="63" s="1"/>
  <c r="AC54" i="63"/>
  <c r="AB54" i="63" s="1"/>
  <c r="AC53" i="63"/>
  <c r="AB53" i="63" s="1"/>
  <c r="AC52" i="63"/>
  <c r="AB52" i="63" s="1"/>
  <c r="AC51" i="63"/>
  <c r="AB51" i="63" s="1"/>
  <c r="AC50" i="63"/>
  <c r="AB50" i="63" s="1"/>
  <c r="AC49" i="63"/>
  <c r="AB49" i="63" s="1"/>
  <c r="AC48" i="63"/>
  <c r="AB48" i="63" s="1"/>
  <c r="AC47" i="63"/>
  <c r="AB47" i="63" s="1"/>
  <c r="AC46" i="63"/>
  <c r="AB46" i="63" s="1"/>
  <c r="AC45" i="63"/>
  <c r="AB45" i="63" s="1"/>
  <c r="AC44" i="63"/>
  <c r="AB44" i="63" s="1"/>
  <c r="AC43" i="63"/>
  <c r="AB43" i="63" s="1"/>
  <c r="AC42" i="63"/>
  <c r="AB42" i="63" s="1"/>
  <c r="AC41" i="63"/>
  <c r="AB41" i="63" s="1"/>
  <c r="AC40" i="63"/>
  <c r="AB40" i="63" s="1"/>
  <c r="AC39" i="63"/>
  <c r="AB39" i="63" s="1"/>
  <c r="AC38" i="63"/>
  <c r="AB38" i="63" s="1"/>
  <c r="AC37" i="63"/>
  <c r="AB37" i="63" s="1"/>
  <c r="AC36" i="63"/>
  <c r="AB36" i="63" s="1"/>
  <c r="AC35" i="63"/>
  <c r="AB35" i="63" s="1"/>
  <c r="AC34" i="63"/>
  <c r="AB34" i="63" s="1"/>
  <c r="AC33" i="63"/>
  <c r="AB33" i="63" s="1"/>
  <c r="AC32" i="63"/>
  <c r="AB32" i="63" s="1"/>
  <c r="AC31" i="63"/>
  <c r="AB31" i="63" s="1"/>
  <c r="AC30" i="63"/>
  <c r="AB30" i="63" s="1"/>
  <c r="AC29" i="63"/>
  <c r="AB29" i="63" s="1"/>
  <c r="AC28" i="63"/>
  <c r="AB28" i="63" s="1"/>
  <c r="AC27" i="63"/>
  <c r="AB27" i="63" s="1"/>
  <c r="AC26" i="63"/>
  <c r="AB26" i="63" s="1"/>
  <c r="AC25" i="63"/>
  <c r="AB25" i="63" s="1"/>
  <c r="AC24" i="63"/>
  <c r="AB24" i="63" s="1"/>
  <c r="AC23" i="63"/>
  <c r="AB23" i="63" s="1"/>
  <c r="AC22" i="63"/>
  <c r="AB22" i="63" s="1"/>
  <c r="AC21" i="63"/>
  <c r="AB21" i="63" s="1"/>
  <c r="AC20" i="63"/>
  <c r="AB20" i="63" s="1"/>
  <c r="AC19" i="63"/>
  <c r="AB19" i="63" s="1"/>
  <c r="AC18" i="63"/>
  <c r="AB18" i="63" s="1"/>
  <c r="AC17" i="63"/>
  <c r="AB17" i="63" s="1"/>
  <c r="AC16" i="63"/>
  <c r="AB16" i="63" s="1"/>
  <c r="AC15" i="63"/>
  <c r="AB15" i="63" s="1"/>
  <c r="AC14" i="63"/>
  <c r="AB14" i="63" s="1"/>
  <c r="AC13" i="63"/>
  <c r="AB13" i="63" s="1"/>
  <c r="AC12" i="63"/>
  <c r="AB12" i="63" s="1"/>
  <c r="AC11" i="63"/>
  <c r="AB11" i="63" s="1"/>
  <c r="AC10" i="63"/>
  <c r="AB10" i="63" s="1"/>
  <c r="AC9" i="63"/>
  <c r="AB9" i="63" s="1"/>
  <c r="AB16" i="61"/>
  <c r="AC68" i="61"/>
  <c r="AB68" i="61" s="1"/>
  <c r="AC67" i="61"/>
  <c r="AB67" i="61" s="1"/>
  <c r="AC66" i="61"/>
  <c r="AB66" i="61" s="1"/>
  <c r="AC65" i="61"/>
  <c r="AB65" i="61" s="1"/>
  <c r="AC64" i="61"/>
  <c r="AB64" i="61" s="1"/>
  <c r="AC63" i="61"/>
  <c r="AB63" i="61" s="1"/>
  <c r="AC62" i="61"/>
  <c r="AB62" i="61" s="1"/>
  <c r="AC61" i="61"/>
  <c r="AB61" i="61" s="1"/>
  <c r="AC60" i="61"/>
  <c r="AB60" i="61" s="1"/>
  <c r="AC59" i="61"/>
  <c r="AB59" i="61" s="1"/>
  <c r="AC58" i="61"/>
  <c r="AB58" i="61" s="1"/>
  <c r="AC57" i="61"/>
  <c r="AB57" i="61" s="1"/>
  <c r="AC56" i="61"/>
  <c r="AB56" i="61" s="1"/>
  <c r="AC55" i="61"/>
  <c r="AB55" i="61" s="1"/>
  <c r="AC54" i="61"/>
  <c r="AB54" i="61" s="1"/>
  <c r="AC53" i="61"/>
  <c r="AB53" i="61" s="1"/>
  <c r="AC52" i="61"/>
  <c r="AB52" i="61" s="1"/>
  <c r="AC51" i="61"/>
  <c r="AB51" i="61" s="1"/>
  <c r="AC50" i="61"/>
  <c r="AB50" i="61" s="1"/>
  <c r="AC49" i="61"/>
  <c r="AB49" i="61" s="1"/>
  <c r="AC48" i="61"/>
  <c r="AB48" i="61" s="1"/>
  <c r="AC47" i="61"/>
  <c r="AB47" i="61" s="1"/>
  <c r="AC46" i="61"/>
  <c r="AB46" i="61" s="1"/>
  <c r="AC45" i="61"/>
  <c r="AB45" i="61" s="1"/>
  <c r="AC44" i="61"/>
  <c r="AB44" i="61" s="1"/>
  <c r="AC43" i="61"/>
  <c r="AB43" i="61" s="1"/>
  <c r="AC42" i="61"/>
  <c r="AB42" i="61" s="1"/>
  <c r="AC41" i="61"/>
  <c r="AB41" i="61" s="1"/>
  <c r="AC40" i="61"/>
  <c r="AB40" i="61" s="1"/>
  <c r="AC39" i="61"/>
  <c r="AB39" i="61" s="1"/>
  <c r="AC38" i="61"/>
  <c r="AB38" i="61" s="1"/>
  <c r="AC37" i="61"/>
  <c r="AB37" i="61" s="1"/>
  <c r="AC36" i="61"/>
  <c r="AB36" i="61" s="1"/>
  <c r="AC35" i="61"/>
  <c r="AB35" i="61" s="1"/>
  <c r="AC34" i="61"/>
  <c r="AB34" i="61" s="1"/>
  <c r="AC32" i="61"/>
  <c r="AB32" i="61" s="1"/>
  <c r="AC31" i="61"/>
  <c r="AB31" i="61" s="1"/>
  <c r="AC30" i="61"/>
  <c r="AB30" i="61" s="1"/>
  <c r="AC29" i="61"/>
  <c r="AB29" i="61" s="1"/>
  <c r="AC28" i="61"/>
  <c r="AB28" i="61" s="1"/>
  <c r="AC27" i="61"/>
  <c r="AB27" i="61" s="1"/>
  <c r="AC26" i="61"/>
  <c r="AB26" i="61" s="1"/>
  <c r="AC25" i="61"/>
  <c r="AB25" i="61" s="1"/>
  <c r="AC24" i="61"/>
  <c r="AB24" i="61" s="1"/>
  <c r="AC23" i="61"/>
  <c r="AB23" i="61" s="1"/>
  <c r="AC22" i="61"/>
  <c r="AB22" i="61" s="1"/>
  <c r="AC11" i="61"/>
  <c r="AB11" i="61" s="1"/>
  <c r="AC10" i="61"/>
  <c r="AB10" i="61" s="1"/>
  <c r="AC9" i="61"/>
  <c r="AB9" i="61" s="1"/>
  <c r="AB32" i="60"/>
  <c r="AB31" i="60"/>
  <c r="AB30" i="60"/>
  <c r="AB29" i="60"/>
  <c r="AB28" i="60"/>
  <c r="AB27" i="60"/>
  <c r="AB26" i="60"/>
  <c r="AB25" i="60"/>
  <c r="AB24" i="60"/>
  <c r="AB10" i="60"/>
  <c r="AC68" i="60"/>
  <c r="AB68" i="60" s="1"/>
  <c r="AC67" i="60"/>
  <c r="AB67" i="60" s="1"/>
  <c r="AC66" i="60"/>
  <c r="AB66" i="60" s="1"/>
  <c r="AC65" i="60"/>
  <c r="AB65" i="60" s="1"/>
  <c r="AC64" i="60"/>
  <c r="AB64" i="60" s="1"/>
  <c r="AC63" i="60"/>
  <c r="AB63" i="60" s="1"/>
  <c r="AC62" i="60"/>
  <c r="AB62" i="60" s="1"/>
  <c r="AC61" i="60"/>
  <c r="AB61" i="60" s="1"/>
  <c r="AC60" i="60"/>
  <c r="AB60" i="60" s="1"/>
  <c r="AC59" i="60"/>
  <c r="AB59" i="60" s="1"/>
  <c r="AC58" i="60"/>
  <c r="AB58" i="60" s="1"/>
  <c r="AC57" i="60"/>
  <c r="AB57" i="60" s="1"/>
  <c r="AC56" i="60"/>
  <c r="AB56" i="60" s="1"/>
  <c r="AC55" i="60"/>
  <c r="AB55" i="60" s="1"/>
  <c r="AC54" i="60"/>
  <c r="AB54" i="60" s="1"/>
  <c r="AC53" i="60"/>
  <c r="AB53" i="60" s="1"/>
  <c r="AC52" i="60"/>
  <c r="AB52" i="60" s="1"/>
  <c r="AC51" i="60"/>
  <c r="AB51" i="60" s="1"/>
  <c r="AB50" i="60"/>
  <c r="AB37" i="60"/>
  <c r="AB6" i="60"/>
  <c r="AE16" i="61"/>
  <c r="AE10" i="60"/>
  <c r="DM63" i="65"/>
  <c r="DK63" i="65"/>
  <c r="DI63" i="65"/>
  <c r="DG63" i="65"/>
  <c r="DE63" i="65"/>
  <c r="DC63" i="65"/>
  <c r="DA63" i="65"/>
  <c r="CY63" i="65"/>
  <c r="CW63" i="65"/>
  <c r="CU63" i="65"/>
  <c r="CS63" i="65"/>
  <c r="CQ63" i="65"/>
  <c r="DV8" i="59" l="1"/>
  <c r="DV49" i="59"/>
  <c r="DV48" i="61"/>
  <c r="DV18" i="64"/>
  <c r="DV68" i="70"/>
  <c r="DV68" i="62"/>
  <c r="DV66" i="62"/>
  <c r="DV64" i="62"/>
  <c r="DV62" i="62"/>
  <c r="DV60" i="62"/>
  <c r="DV58" i="62"/>
  <c r="DV56" i="62"/>
  <c r="DV54" i="62"/>
  <c r="DV52" i="62"/>
  <c r="DV50" i="62"/>
  <c r="DV48" i="62"/>
  <c r="DV46" i="62"/>
  <c r="DV44" i="62"/>
  <c r="DV42" i="62"/>
  <c r="DV67" i="62"/>
  <c r="DV65" i="62"/>
  <c r="DV63" i="62"/>
  <c r="DV61" i="62"/>
  <c r="DV53" i="62"/>
  <c r="DV45" i="62"/>
  <c r="DV38" i="62"/>
  <c r="DV55" i="62"/>
  <c r="DV47" i="62"/>
  <c r="DV41" i="62"/>
  <c r="DV39" i="62"/>
  <c r="DV51" i="62"/>
  <c r="DV49" i="62"/>
  <c r="DV40" i="62"/>
  <c r="DV59" i="62"/>
  <c r="DV57" i="62"/>
  <c r="DV43" i="62"/>
  <c r="DV27" i="58"/>
  <c r="DV65" i="59"/>
  <c r="DV68" i="61"/>
  <c r="DV19" i="65"/>
  <c r="DW75" i="49"/>
  <c r="DW75" i="43"/>
  <c r="DV75" i="17"/>
  <c r="E142" i="40"/>
  <c r="C142" i="40"/>
  <c r="DV75" i="46"/>
  <c r="E71" i="40"/>
  <c r="DW75" i="48"/>
  <c r="DV11" i="58"/>
  <c r="DV30" i="58"/>
  <c r="DV43" i="58"/>
  <c r="DV59" i="58"/>
  <c r="DV12" i="59"/>
  <c r="DV22" i="59"/>
  <c r="DV53" i="59"/>
  <c r="DV36" i="61"/>
  <c r="DV52" i="61"/>
  <c r="DV13" i="62"/>
  <c r="DV14" i="63"/>
  <c r="DV46" i="63"/>
  <c r="DV34" i="64"/>
  <c r="DV35" i="65"/>
  <c r="DV54" i="66"/>
  <c r="DV14" i="68"/>
  <c r="DV36" i="69"/>
  <c r="DV15" i="58"/>
  <c r="DV22" i="58"/>
  <c r="DV31" i="58"/>
  <c r="DV47" i="58"/>
  <c r="DV63" i="58"/>
  <c r="DV16" i="59"/>
  <c r="DV26" i="59"/>
  <c r="DV41" i="59"/>
  <c r="DV57" i="59"/>
  <c r="DV24" i="61"/>
  <c r="DV40" i="61"/>
  <c r="DV56" i="61"/>
  <c r="DV21" i="62"/>
  <c r="DV22" i="63"/>
  <c r="DV54" i="63"/>
  <c r="DV50" i="64"/>
  <c r="DV53" i="65"/>
  <c r="DV13" i="67"/>
  <c r="DV35" i="68"/>
  <c r="DV68" i="69"/>
  <c r="DV7" i="58"/>
  <c r="DV16" i="58"/>
  <c r="DV23" i="58"/>
  <c r="DV35" i="58"/>
  <c r="DV51" i="58"/>
  <c r="DV67" i="58"/>
  <c r="DV20" i="59"/>
  <c r="DV30" i="59"/>
  <c r="DV45" i="59"/>
  <c r="DV61" i="59"/>
  <c r="DV28" i="61"/>
  <c r="DV44" i="61"/>
  <c r="DV60" i="61"/>
  <c r="DV29" i="62"/>
  <c r="DV30" i="63"/>
  <c r="DV65" i="63"/>
  <c r="DV66" i="64"/>
  <c r="DV12" i="66"/>
  <c r="DV34" i="67"/>
  <c r="DV56" i="68"/>
  <c r="DV37" i="70"/>
  <c r="DV15" i="69"/>
  <c r="C71" i="40"/>
  <c r="F215" i="40"/>
  <c r="DV12" i="58"/>
  <c r="DV20" i="58"/>
  <c r="DV26" i="58"/>
  <c r="DV34" i="58"/>
  <c r="DV42" i="58"/>
  <c r="DV50" i="58"/>
  <c r="DV58" i="58"/>
  <c r="DV66" i="58"/>
  <c r="DV11" i="59"/>
  <c r="DV19" i="59"/>
  <c r="DV23" i="59"/>
  <c r="DV31" i="59"/>
  <c r="DV38" i="59"/>
  <c r="DV46" i="59"/>
  <c r="DV54" i="59"/>
  <c r="DV62" i="59"/>
  <c r="DV23" i="61"/>
  <c r="DV31" i="61"/>
  <c r="DV39" i="61"/>
  <c r="DV47" i="61"/>
  <c r="DV55" i="61"/>
  <c r="DV63" i="61"/>
  <c r="DV8" i="62"/>
  <c r="DV16" i="62"/>
  <c r="DV24" i="62"/>
  <c r="DV32" i="62"/>
  <c r="DV9" i="63"/>
  <c r="DV17" i="63"/>
  <c r="DV25" i="63"/>
  <c r="DV33" i="63"/>
  <c r="DV41" i="63"/>
  <c r="DV49" i="63"/>
  <c r="DV57" i="63"/>
  <c r="DV9" i="64"/>
  <c r="DV25" i="64"/>
  <c r="DV41" i="64"/>
  <c r="DV57" i="64"/>
  <c r="DV10" i="65"/>
  <c r="DV26" i="65"/>
  <c r="DV42" i="65"/>
  <c r="DV63" i="65"/>
  <c r="DV21" i="66"/>
  <c r="DV42" i="66"/>
  <c r="DV64" i="66"/>
  <c r="DV22" i="67"/>
  <c r="DV43" i="67"/>
  <c r="DV65" i="67"/>
  <c r="DV23" i="68"/>
  <c r="DV44" i="68"/>
  <c r="DV66" i="68"/>
  <c r="DV24" i="69"/>
  <c r="DV51" i="69"/>
  <c r="DV20" i="70"/>
  <c r="DV52" i="70"/>
  <c r="DV64" i="61"/>
  <c r="DV9" i="62"/>
  <c r="DV17" i="62"/>
  <c r="DV25" i="62"/>
  <c r="DV33" i="62"/>
  <c r="DV10" i="63"/>
  <c r="DV18" i="63"/>
  <c r="DV26" i="63"/>
  <c r="DV34" i="63"/>
  <c r="DV42" i="63"/>
  <c r="DV50" i="63"/>
  <c r="DV58" i="63"/>
  <c r="DV10" i="64"/>
  <c r="DV26" i="64"/>
  <c r="DV42" i="64"/>
  <c r="DV58" i="64"/>
  <c r="DV11" i="65"/>
  <c r="DV27" i="65"/>
  <c r="DV43" i="65"/>
  <c r="DV64" i="65"/>
  <c r="DV22" i="66"/>
  <c r="DV44" i="66"/>
  <c r="DV65" i="66"/>
  <c r="DV23" i="67"/>
  <c r="DV45" i="67"/>
  <c r="DV66" i="67"/>
  <c r="DV24" i="68"/>
  <c r="DV46" i="68"/>
  <c r="DV67" i="68"/>
  <c r="DV25" i="69"/>
  <c r="DV52" i="69"/>
  <c r="DV21" i="70"/>
  <c r="DV53" i="70"/>
  <c r="DV38" i="58"/>
  <c r="DV46" i="58"/>
  <c r="DV54" i="58"/>
  <c r="DV62" i="58"/>
  <c r="DV15" i="59"/>
  <c r="DV27" i="59"/>
  <c r="DV42" i="59"/>
  <c r="DV50" i="59"/>
  <c r="DV58" i="59"/>
  <c r="DV66" i="59"/>
  <c r="DV11" i="61"/>
  <c r="DV27" i="61"/>
  <c r="DV35" i="61"/>
  <c r="DV43" i="61"/>
  <c r="DV51" i="61"/>
  <c r="DV59" i="61"/>
  <c r="DV67" i="61"/>
  <c r="DV12" i="62"/>
  <c r="DV20" i="62"/>
  <c r="DV28" i="62"/>
  <c r="DV36" i="62"/>
  <c r="DV13" i="63"/>
  <c r="DV21" i="63"/>
  <c r="DV29" i="63"/>
  <c r="DV37" i="63"/>
  <c r="DV45" i="63"/>
  <c r="DV53" i="63"/>
  <c r="DV64" i="63"/>
  <c r="DV17" i="64"/>
  <c r="DV33" i="64"/>
  <c r="DV49" i="64"/>
  <c r="DV65" i="64"/>
  <c r="DV18" i="65"/>
  <c r="DV34" i="65"/>
  <c r="DV52" i="65"/>
  <c r="DV10" i="66"/>
  <c r="DV32" i="66"/>
  <c r="DV53" i="66"/>
  <c r="DV11" i="67"/>
  <c r="DV33" i="67"/>
  <c r="DV54" i="67"/>
  <c r="DV12" i="68"/>
  <c r="DV34" i="68"/>
  <c r="DV55" i="68"/>
  <c r="DV13" i="69"/>
  <c r="DV35" i="69"/>
  <c r="DV67" i="69"/>
  <c r="DV36" i="70"/>
  <c r="DV67" i="70"/>
  <c r="DV63" i="70"/>
  <c r="DV59" i="70"/>
  <c r="DV55" i="70"/>
  <c r="DV51" i="70"/>
  <c r="DV47" i="70"/>
  <c r="DV43" i="70"/>
  <c r="DV39" i="70"/>
  <c r="DV35" i="70"/>
  <c r="DV31" i="70"/>
  <c r="DV27" i="70"/>
  <c r="DV23" i="70"/>
  <c r="DV19" i="70"/>
  <c r="DV15" i="70"/>
  <c r="DV11" i="70"/>
  <c r="DV7" i="70"/>
  <c r="DV66" i="69"/>
  <c r="DV62" i="69"/>
  <c r="DV58" i="69"/>
  <c r="DV54" i="69"/>
  <c r="DV50" i="69"/>
  <c r="DV46" i="69"/>
  <c r="DV42" i="69"/>
  <c r="DV38" i="69"/>
  <c r="DV34" i="69"/>
  <c r="DV30" i="69"/>
  <c r="DV26" i="69"/>
  <c r="DV22" i="69"/>
  <c r="DV18" i="69"/>
  <c r="DV14" i="69"/>
  <c r="DV10" i="69"/>
  <c r="DV6" i="69"/>
  <c r="DV65" i="68"/>
  <c r="DV61" i="68"/>
  <c r="DV57" i="68"/>
  <c r="DV53" i="68"/>
  <c r="DV49" i="68"/>
  <c r="DV45" i="68"/>
  <c r="DV41" i="68"/>
  <c r="DV37" i="68"/>
  <c r="DV33" i="68"/>
  <c r="DV29" i="68"/>
  <c r="DV25" i="68"/>
  <c r="DV21" i="68"/>
  <c r="DV17" i="68"/>
  <c r="DV13" i="68"/>
  <c r="DV9" i="68"/>
  <c r="DV68" i="67"/>
  <c r="DV64" i="67"/>
  <c r="DV60" i="67"/>
  <c r="DV56" i="67"/>
  <c r="DV52" i="67"/>
  <c r="DV48" i="67"/>
  <c r="DV44" i="67"/>
  <c r="DV40" i="67"/>
  <c r="DV36" i="67"/>
  <c r="DV32" i="67"/>
  <c r="DV28" i="67"/>
  <c r="DV24" i="67"/>
  <c r="DV20" i="67"/>
  <c r="DV16" i="67"/>
  <c r="DV12" i="67"/>
  <c r="DV8" i="67"/>
  <c r="DV67" i="66"/>
  <c r="DV63" i="66"/>
  <c r="DV59" i="66"/>
  <c r="DV55" i="66"/>
  <c r="DV51" i="66"/>
  <c r="DV47" i="66"/>
  <c r="DV43" i="66"/>
  <c r="DV39" i="66"/>
  <c r="DV35" i="66"/>
  <c r="DV31" i="66"/>
  <c r="DV27" i="66"/>
  <c r="DV23" i="66"/>
  <c r="DV19" i="66"/>
  <c r="DV15" i="66"/>
  <c r="DV11" i="66"/>
  <c r="DV7" i="66"/>
  <c r="DV66" i="65"/>
  <c r="DV58" i="65"/>
  <c r="DV54" i="65"/>
  <c r="DV50" i="65"/>
  <c r="DV46" i="65"/>
  <c r="DV66" i="70"/>
  <c r="DV62" i="70"/>
  <c r="DV58" i="70"/>
  <c r="DV54" i="70"/>
  <c r="DV50" i="70"/>
  <c r="DV46" i="70"/>
  <c r="DV42" i="70"/>
  <c r="DV38" i="70"/>
  <c r="DV34" i="70"/>
  <c r="DV30" i="70"/>
  <c r="DV26" i="70"/>
  <c r="DV22" i="70"/>
  <c r="DV18" i="70"/>
  <c r="DV14" i="70"/>
  <c r="DV10" i="70"/>
  <c r="DV6" i="70"/>
  <c r="DV65" i="69"/>
  <c r="DV61" i="69"/>
  <c r="DV57" i="69"/>
  <c r="DV53" i="69"/>
  <c r="DV49" i="69"/>
  <c r="DV45" i="69"/>
  <c r="DV41" i="69"/>
  <c r="DV37" i="69"/>
  <c r="DV65" i="70"/>
  <c r="DV57" i="70"/>
  <c r="DV49" i="70"/>
  <c r="DV41" i="70"/>
  <c r="DV33" i="70"/>
  <c r="DV25" i="70"/>
  <c r="DV17" i="70"/>
  <c r="DV9" i="70"/>
  <c r="DV64" i="69"/>
  <c r="DV56" i="69"/>
  <c r="DV48" i="69"/>
  <c r="DV40" i="69"/>
  <c r="DV33" i="69"/>
  <c r="DV28" i="69"/>
  <c r="DV23" i="69"/>
  <c r="DV17" i="69"/>
  <c r="DV12" i="69"/>
  <c r="DV7" i="69"/>
  <c r="DV64" i="68"/>
  <c r="DV59" i="68"/>
  <c r="DV54" i="68"/>
  <c r="DV48" i="68"/>
  <c r="DV43" i="68"/>
  <c r="DV38" i="68"/>
  <c r="DV32" i="68"/>
  <c r="DV27" i="68"/>
  <c r="DV22" i="68"/>
  <c r="DV16" i="68"/>
  <c r="DV11" i="68"/>
  <c r="DV6" i="68"/>
  <c r="DV63" i="67"/>
  <c r="DV58" i="67"/>
  <c r="DV53" i="67"/>
  <c r="DV47" i="67"/>
  <c r="DV42" i="67"/>
  <c r="DV37" i="67"/>
  <c r="DV31" i="67"/>
  <c r="DV26" i="67"/>
  <c r="DV21" i="67"/>
  <c r="DV15" i="67"/>
  <c r="DV10" i="67"/>
  <c r="DV68" i="66"/>
  <c r="DV62" i="66"/>
  <c r="DV57" i="66"/>
  <c r="DV52" i="66"/>
  <c r="DV46" i="66"/>
  <c r="DV41" i="66"/>
  <c r="DV30" i="66"/>
  <c r="DV25" i="66"/>
  <c r="DV20" i="66"/>
  <c r="DV14" i="66"/>
  <c r="DV9" i="66"/>
  <c r="DV67" i="65"/>
  <c r="DV61" i="65"/>
  <c r="DV56" i="65"/>
  <c r="DV51" i="65"/>
  <c r="DV45" i="65"/>
  <c r="DV41" i="65"/>
  <c r="DV37" i="65"/>
  <c r="DV33" i="65"/>
  <c r="DV29" i="65"/>
  <c r="DV25" i="65"/>
  <c r="DV21" i="65"/>
  <c r="DV17" i="65"/>
  <c r="DV13" i="65"/>
  <c r="DV9" i="65"/>
  <c r="DV68" i="64"/>
  <c r="DV64" i="64"/>
  <c r="DV60" i="64"/>
  <c r="DV56" i="64"/>
  <c r="DV52" i="64"/>
  <c r="DV48" i="64"/>
  <c r="DV44" i="64"/>
  <c r="DV40" i="64"/>
  <c r="DV36" i="64"/>
  <c r="DV32" i="64"/>
  <c r="DV28" i="64"/>
  <c r="DV24" i="64"/>
  <c r="DV20" i="64"/>
  <c r="DV16" i="64"/>
  <c r="DV12" i="64"/>
  <c r="DV8" i="64"/>
  <c r="DV67" i="63"/>
  <c r="DV63" i="63"/>
  <c r="DV59" i="63"/>
  <c r="DV64" i="70"/>
  <c r="DV56" i="70"/>
  <c r="DV48" i="70"/>
  <c r="DV40" i="70"/>
  <c r="DV32" i="70"/>
  <c r="DV24" i="70"/>
  <c r="DV16" i="70"/>
  <c r="DV8" i="70"/>
  <c r="DV63" i="69"/>
  <c r="DV55" i="69"/>
  <c r="DV47" i="69"/>
  <c r="DV39" i="69"/>
  <c r="DV32" i="69"/>
  <c r="DV27" i="69"/>
  <c r="DV21" i="69"/>
  <c r="DV16" i="69"/>
  <c r="DV11" i="69"/>
  <c r="DV68" i="68"/>
  <c r="DV63" i="68"/>
  <c r="DV58" i="68"/>
  <c r="DV52" i="68"/>
  <c r="DV47" i="68"/>
  <c r="DV42" i="68"/>
  <c r="DV36" i="68"/>
  <c r="DV31" i="68"/>
  <c r="DV26" i="68"/>
  <c r="DV20" i="68"/>
  <c r="DV15" i="68"/>
  <c r="DV10" i="68"/>
  <c r="DV67" i="67"/>
  <c r="DV62" i="67"/>
  <c r="DV57" i="67"/>
  <c r="DV51" i="67"/>
  <c r="DV46" i="67"/>
  <c r="DV41" i="67"/>
  <c r="DV35" i="67"/>
  <c r="DV30" i="67"/>
  <c r="DV25" i="67"/>
  <c r="DV19" i="67"/>
  <c r="DV14" i="67"/>
  <c r="DV9" i="67"/>
  <c r="DV66" i="66"/>
  <c r="DV61" i="66"/>
  <c r="DV56" i="66"/>
  <c r="DV50" i="66"/>
  <c r="DV45" i="66"/>
  <c r="DV40" i="66"/>
  <c r="DV34" i="66"/>
  <c r="DV29" i="66"/>
  <c r="DV24" i="66"/>
  <c r="DV18" i="66"/>
  <c r="DV13" i="66"/>
  <c r="DV8" i="66"/>
  <c r="DV65" i="65"/>
  <c r="DV60" i="65"/>
  <c r="DV55" i="65"/>
  <c r="DV49" i="65"/>
  <c r="DV44" i="65"/>
  <c r="DV40" i="65"/>
  <c r="DV36" i="65"/>
  <c r="DV32" i="65"/>
  <c r="DV28" i="65"/>
  <c r="DV24" i="65"/>
  <c r="DV20" i="65"/>
  <c r="DV16" i="65"/>
  <c r="DV12" i="65"/>
  <c r="DV8" i="65"/>
  <c r="DV67" i="64"/>
  <c r="DV63" i="64"/>
  <c r="DV59" i="64"/>
  <c r="DV55" i="64"/>
  <c r="DV51" i="64"/>
  <c r="DV47" i="64"/>
  <c r="DV43" i="64"/>
  <c r="DV35" i="64"/>
  <c r="DV31" i="64"/>
  <c r="DV27" i="64"/>
  <c r="DV23" i="64"/>
  <c r="DV19" i="64"/>
  <c r="DV15" i="64"/>
  <c r="DV11" i="64"/>
  <c r="DV7" i="64"/>
  <c r="DV66" i="63"/>
  <c r="DV62" i="63"/>
  <c r="DV9" i="58"/>
  <c r="DV13" i="58"/>
  <c r="DV17" i="58"/>
  <c r="DV21" i="58"/>
  <c r="DV24" i="58"/>
  <c r="DV28" i="58"/>
  <c r="DV32" i="58"/>
  <c r="DV36" i="58"/>
  <c r="DV40" i="58"/>
  <c r="DV44" i="58"/>
  <c r="DV48" i="58"/>
  <c r="DV52" i="58"/>
  <c r="DV56" i="58"/>
  <c r="DV60" i="58"/>
  <c r="DV64" i="58"/>
  <c r="DV68" i="58"/>
  <c r="DV9" i="59"/>
  <c r="DV13" i="59"/>
  <c r="DV17" i="59"/>
  <c r="DV21" i="59"/>
  <c r="DV28" i="59"/>
  <c r="DV32" i="59"/>
  <c r="DV36" i="59"/>
  <c r="DV39" i="59"/>
  <c r="DV43" i="59"/>
  <c r="DV47" i="59"/>
  <c r="DV51" i="59"/>
  <c r="DV55" i="59"/>
  <c r="DV59" i="59"/>
  <c r="DV63" i="59"/>
  <c r="DV67" i="59"/>
  <c r="DV9" i="61"/>
  <c r="DV25" i="61"/>
  <c r="DV29" i="61"/>
  <c r="DV37" i="61"/>
  <c r="DV41" i="61"/>
  <c r="DV45" i="61"/>
  <c r="DV49" i="61"/>
  <c r="DV53" i="61"/>
  <c r="DV57" i="61"/>
  <c r="DV61" i="61"/>
  <c r="DV65" i="61"/>
  <c r="DV6" i="62"/>
  <c r="DV10" i="62"/>
  <c r="DV14" i="62"/>
  <c r="DV18" i="62"/>
  <c r="DV22" i="62"/>
  <c r="DV26" i="62"/>
  <c r="DV30" i="62"/>
  <c r="DV34" i="62"/>
  <c r="DV11" i="63"/>
  <c r="DV15" i="63"/>
  <c r="DV19" i="63"/>
  <c r="DV23" i="63"/>
  <c r="DV27" i="63"/>
  <c r="DV31" i="63"/>
  <c r="DV35" i="63"/>
  <c r="DV39" i="63"/>
  <c r="DV43" i="63"/>
  <c r="DV47" i="63"/>
  <c r="DV51" i="63"/>
  <c r="DV55" i="63"/>
  <c r="DV60" i="63"/>
  <c r="DV68" i="63"/>
  <c r="DV13" i="64"/>
  <c r="DV21" i="64"/>
  <c r="DV29" i="64"/>
  <c r="DV45" i="64"/>
  <c r="DV53" i="64"/>
  <c r="DV61" i="64"/>
  <c r="DV6" i="65"/>
  <c r="DV14" i="65"/>
  <c r="DV22" i="65"/>
  <c r="DV30" i="65"/>
  <c r="DV38" i="65"/>
  <c r="DV47" i="65"/>
  <c r="DV57" i="65"/>
  <c r="DV68" i="65"/>
  <c r="DV16" i="66"/>
  <c r="DV26" i="66"/>
  <c r="DV37" i="66"/>
  <c r="DV48" i="66"/>
  <c r="DV58" i="66"/>
  <c r="DV6" i="67"/>
  <c r="DV17" i="67"/>
  <c r="DV27" i="67"/>
  <c r="DV38" i="67"/>
  <c r="DV49" i="67"/>
  <c r="DV59" i="67"/>
  <c r="DV7" i="68"/>
  <c r="DV18" i="68"/>
  <c r="DV28" i="68"/>
  <c r="DV39" i="68"/>
  <c r="DV50" i="68"/>
  <c r="DV60" i="68"/>
  <c r="DV8" i="69"/>
  <c r="DV19" i="69"/>
  <c r="DV29" i="69"/>
  <c r="DV43" i="69"/>
  <c r="DV59" i="69"/>
  <c r="DV12" i="70"/>
  <c r="DV28" i="70"/>
  <c r="DV44" i="70"/>
  <c r="DV60" i="70"/>
  <c r="DV6" i="58"/>
  <c r="DV10" i="58"/>
  <c r="DV14" i="58"/>
  <c r="DV18" i="58"/>
  <c r="DV25" i="58"/>
  <c r="DV29" i="58"/>
  <c r="DV33" i="58"/>
  <c r="DV37" i="58"/>
  <c r="DV41" i="58"/>
  <c r="DV45" i="58"/>
  <c r="DV49" i="58"/>
  <c r="DV53" i="58"/>
  <c r="DV57" i="58"/>
  <c r="DV61" i="58"/>
  <c r="DV65" i="58"/>
  <c r="DV10" i="59"/>
  <c r="DV14" i="59"/>
  <c r="DV18" i="59"/>
  <c r="DV25" i="59"/>
  <c r="DV29" i="59"/>
  <c r="DV33" i="59"/>
  <c r="DV37" i="59"/>
  <c r="DV40" i="59"/>
  <c r="DV44" i="59"/>
  <c r="DV48" i="59"/>
  <c r="DV52" i="59"/>
  <c r="DV56" i="59"/>
  <c r="DV60" i="59"/>
  <c r="DV64" i="59"/>
  <c r="DV68" i="59"/>
  <c r="DV10" i="61"/>
  <c r="DV22" i="61"/>
  <c r="DV26" i="61"/>
  <c r="DV30" i="61"/>
  <c r="DV34" i="61"/>
  <c r="DV38" i="61"/>
  <c r="DV42" i="61"/>
  <c r="DV46" i="61"/>
  <c r="DV50" i="61"/>
  <c r="DV54" i="61"/>
  <c r="DV58" i="61"/>
  <c r="DV62" i="61"/>
  <c r="DV66" i="61"/>
  <c r="DV7" i="62"/>
  <c r="DV11" i="62"/>
  <c r="DV15" i="62"/>
  <c r="DV19" i="62"/>
  <c r="DV23" i="62"/>
  <c r="DV27" i="62"/>
  <c r="DV31" i="62"/>
  <c r="DV35" i="62"/>
  <c r="DV12" i="63"/>
  <c r="DV16" i="63"/>
  <c r="DV20" i="63"/>
  <c r="DV24" i="63"/>
  <c r="DV28" i="63"/>
  <c r="DV32" i="63"/>
  <c r="DV36" i="63"/>
  <c r="DV40" i="63"/>
  <c r="DV44" i="63"/>
  <c r="DV48" i="63"/>
  <c r="DV52" i="63"/>
  <c r="DV56" i="63"/>
  <c r="DV61" i="63"/>
  <c r="DV6" i="64"/>
  <c r="DV14" i="64"/>
  <c r="DV22" i="64"/>
  <c r="DV30" i="64"/>
  <c r="DV46" i="64"/>
  <c r="DV54" i="64"/>
  <c r="DV62" i="64"/>
  <c r="DV7" i="65"/>
  <c r="DV15" i="65"/>
  <c r="DV23" i="65"/>
  <c r="DV31" i="65"/>
  <c r="DV39" i="65"/>
  <c r="DV48" i="65"/>
  <c r="DV59" i="65"/>
  <c r="DV6" i="66"/>
  <c r="DV17" i="66"/>
  <c r="DV28" i="66"/>
  <c r="DV38" i="66"/>
  <c r="DV49" i="66"/>
  <c r="DV60" i="66"/>
  <c r="DV7" i="67"/>
  <c r="DV18" i="67"/>
  <c r="DV29" i="67"/>
  <c r="DV39" i="67"/>
  <c r="DV50" i="67"/>
  <c r="DV61" i="67"/>
  <c r="DV8" i="68"/>
  <c r="DV19" i="68"/>
  <c r="DV30" i="68"/>
  <c r="DV40" i="68"/>
  <c r="DV51" i="68"/>
  <c r="DV62" i="68"/>
  <c r="DV9" i="69"/>
  <c r="DV20" i="69"/>
  <c r="DV31" i="69"/>
  <c r="DV44" i="69"/>
  <c r="DV60" i="69"/>
  <c r="DV13" i="70"/>
  <c r="DV29" i="70"/>
  <c r="DV45" i="70"/>
  <c r="DV61" i="70"/>
  <c r="DW70" i="58"/>
  <c r="DW71" i="58"/>
  <c r="DV75" i="53"/>
  <c r="DV75" i="48"/>
  <c r="DV75" i="47"/>
  <c r="DV75" i="52"/>
  <c r="DV75" i="43"/>
  <c r="DV75" i="49"/>
  <c r="DV75" i="45"/>
  <c r="F71" i="40" l="1"/>
  <c r="P71" i="40" s="1"/>
  <c r="F142" i="40"/>
  <c r="DV71" i="59"/>
  <c r="DV70" i="64"/>
  <c r="DV70" i="58"/>
  <c r="DV71" i="64"/>
  <c r="DV70" i="70"/>
  <c r="DV73" i="70"/>
  <c r="DV73" i="63"/>
  <c r="DV72" i="63"/>
  <c r="DV70" i="63"/>
  <c r="DV72" i="62"/>
  <c r="DV73" i="62"/>
  <c r="DV71" i="62"/>
  <c r="DV70" i="59"/>
  <c r="DV73" i="58"/>
  <c r="DV72" i="66"/>
  <c r="DV72" i="65"/>
  <c r="DV73" i="67"/>
  <c r="DV72" i="70"/>
  <c r="DV73" i="59"/>
  <c r="DV73" i="66"/>
  <c r="DV72" i="61"/>
  <c r="DV72" i="59"/>
  <c r="DV72" i="68"/>
  <c r="DV71" i="69"/>
  <c r="DV71" i="63"/>
  <c r="DV70" i="69"/>
  <c r="DV70" i="67"/>
  <c r="DV71" i="67"/>
  <c r="DV71" i="70"/>
  <c r="DV70" i="68"/>
  <c r="DV71" i="68"/>
  <c r="DV73" i="69"/>
  <c r="DV72" i="64"/>
  <c r="DV70" i="62"/>
  <c r="DV73" i="61"/>
  <c r="DV72" i="58"/>
  <c r="DV71" i="65"/>
  <c r="DV72" i="67"/>
  <c r="DV73" i="68"/>
  <c r="DV71" i="66"/>
  <c r="DV71" i="58"/>
  <c r="DV73" i="64"/>
  <c r="DV72" i="69"/>
  <c r="DV70" i="66"/>
  <c r="EC5" i="43"/>
  <c r="EC5" i="44"/>
  <c r="EC5" i="45"/>
  <c r="EC5" i="48"/>
  <c r="EC5" i="46"/>
  <c r="EC5" i="53"/>
  <c r="EC5" i="52"/>
  <c r="EC5" i="47"/>
  <c r="EC5" i="49"/>
  <c r="EC5" i="51"/>
  <c r="EC5" i="50"/>
  <c r="EC5" i="54"/>
  <c r="EC5" i="55"/>
  <c r="EC5" i="58"/>
  <c r="EC5" i="59"/>
  <c r="EC5" i="60"/>
  <c r="EC5" i="61"/>
  <c r="EC5" i="62"/>
  <c r="EC5" i="63"/>
  <c r="EC5" i="64"/>
  <c r="EC5" i="65"/>
  <c r="EC5" i="66"/>
  <c r="EC5" i="67"/>
  <c r="EC5" i="68"/>
  <c r="EC5" i="69"/>
  <c r="EC5" i="70"/>
  <c r="EC5" i="17"/>
  <c r="EB5" i="43"/>
  <c r="EB5" i="44"/>
  <c r="EB5" i="45"/>
  <c r="EB5" i="48"/>
  <c r="EB5" i="46"/>
  <c r="EB5" i="53"/>
  <c r="EB5" i="52"/>
  <c r="EB5" i="47"/>
  <c r="EB5" i="49"/>
  <c r="EB5" i="51"/>
  <c r="EB5" i="50"/>
  <c r="EB5" i="54"/>
  <c r="EB5" i="55"/>
  <c r="EB5" i="58"/>
  <c r="EB5" i="59"/>
  <c r="EB5" i="60"/>
  <c r="EB5" i="61"/>
  <c r="EB5" i="62"/>
  <c r="EB5" i="63"/>
  <c r="EB5" i="64"/>
  <c r="EB5" i="65"/>
  <c r="EB5" i="66"/>
  <c r="EB5" i="67"/>
  <c r="EB5" i="68"/>
  <c r="EB5" i="69"/>
  <c r="EB5" i="70"/>
  <c r="EB5" i="17"/>
  <c r="I71" i="40" l="1"/>
  <c r="G71" i="40"/>
  <c r="N15" i="40"/>
  <c r="K15" i="40"/>
  <c r="N66" i="40"/>
  <c r="K66" i="40"/>
  <c r="AB76" i="51"/>
  <c r="AB76" i="54"/>
  <c r="AB76" i="55"/>
  <c r="AB76" i="58"/>
  <c r="AB76" i="59"/>
  <c r="AB76" i="60"/>
  <c r="AB76" i="61"/>
  <c r="AB76" i="62"/>
  <c r="AB76" i="63"/>
  <c r="AB76" i="64"/>
  <c r="AB76" i="65"/>
  <c r="AB76" i="66"/>
  <c r="AB76" i="67"/>
  <c r="AB76" i="68"/>
  <c r="AB76" i="69"/>
  <c r="AB76" i="70"/>
  <c r="EC74" i="43"/>
  <c r="EB74" i="43"/>
  <c r="EC73" i="43"/>
  <c r="EB73" i="43"/>
  <c r="EC72" i="43"/>
  <c r="EB72" i="43"/>
  <c r="EC71" i="43"/>
  <c r="EB71" i="43"/>
  <c r="EC70" i="43"/>
  <c r="EC75" i="43" s="1"/>
  <c r="EB70" i="43"/>
  <c r="EB75" i="43" s="1"/>
  <c r="EC73" i="44"/>
  <c r="EB73" i="44"/>
  <c r="EC72" i="44"/>
  <c r="EB72" i="44"/>
  <c r="EC71" i="44"/>
  <c r="EB71" i="44"/>
  <c r="EC70" i="44"/>
  <c r="EB70" i="44"/>
  <c r="EC74" i="45"/>
  <c r="EB74" i="45"/>
  <c r="EC73" i="45"/>
  <c r="EB73" i="45"/>
  <c r="EC72" i="45"/>
  <c r="EB72" i="45"/>
  <c r="EC71" i="45"/>
  <c r="EB71" i="45"/>
  <c r="EC70" i="45"/>
  <c r="EC75" i="45" s="1"/>
  <c r="EB70" i="45"/>
  <c r="EB75" i="45" s="1"/>
  <c r="EC74" i="48"/>
  <c r="EB74" i="48"/>
  <c r="EC73" i="48"/>
  <c r="EB73" i="48"/>
  <c r="EC72" i="48"/>
  <c r="EB72" i="48"/>
  <c r="EC71" i="48"/>
  <c r="EB71" i="48"/>
  <c r="EC70" i="48"/>
  <c r="EC75" i="48" s="1"/>
  <c r="EB70" i="48"/>
  <c r="EB75" i="48" s="1"/>
  <c r="EC74" i="46"/>
  <c r="EB74" i="46"/>
  <c r="EC73" i="46"/>
  <c r="EB73" i="46"/>
  <c r="EC72" i="46"/>
  <c r="EB72" i="46"/>
  <c r="EC71" i="46"/>
  <c r="EB71" i="46"/>
  <c r="EC70" i="46"/>
  <c r="EC75" i="46" s="1"/>
  <c r="EB70" i="46"/>
  <c r="EB75" i="46" s="1"/>
  <c r="EC74" i="53"/>
  <c r="EB74" i="53"/>
  <c r="EC73" i="53"/>
  <c r="EB73" i="53"/>
  <c r="EC72" i="53"/>
  <c r="EB72" i="53"/>
  <c r="EC71" i="53"/>
  <c r="EB71" i="53"/>
  <c r="EC70" i="53"/>
  <c r="EC75" i="53" s="1"/>
  <c r="EB70" i="53"/>
  <c r="EB75" i="53" s="1"/>
  <c r="EC74" i="52"/>
  <c r="EB74" i="52"/>
  <c r="EC73" i="52"/>
  <c r="EB73" i="52"/>
  <c r="EC72" i="52"/>
  <c r="EB72" i="52"/>
  <c r="EC71" i="52"/>
  <c r="EB71" i="52"/>
  <c r="EC70" i="52"/>
  <c r="EB70" i="52"/>
  <c r="EC73" i="47"/>
  <c r="EB73" i="47"/>
  <c r="EC72" i="47"/>
  <c r="EB72" i="47"/>
  <c r="EC71" i="47"/>
  <c r="EB71" i="47"/>
  <c r="EC70" i="47"/>
  <c r="EC75" i="47" s="1"/>
  <c r="EB70" i="47"/>
  <c r="EB75" i="47" s="1"/>
  <c r="EC74" i="49"/>
  <c r="EB74" i="49"/>
  <c r="EC73" i="49"/>
  <c r="EB73" i="49"/>
  <c r="EC72" i="49"/>
  <c r="EB72" i="49"/>
  <c r="EC71" i="49"/>
  <c r="EB71" i="49"/>
  <c r="EC70" i="49"/>
  <c r="EC75" i="49" s="1"/>
  <c r="EB70" i="49"/>
  <c r="EB75" i="49" s="1"/>
  <c r="EC73" i="51"/>
  <c r="EB73" i="51"/>
  <c r="EC72" i="51"/>
  <c r="EB72" i="51"/>
  <c r="EC71" i="51"/>
  <c r="EB71" i="51"/>
  <c r="EC70" i="51"/>
  <c r="EC74" i="51" s="1"/>
  <c r="EB70" i="51"/>
  <c r="EB74" i="51" s="1"/>
  <c r="EC73" i="50"/>
  <c r="EB73" i="50"/>
  <c r="EC72" i="50"/>
  <c r="EB72" i="50"/>
  <c r="EC71" i="50"/>
  <c r="EB71" i="50"/>
  <c r="EC70" i="50"/>
  <c r="EC75" i="50" s="1"/>
  <c r="EB70" i="50"/>
  <c r="EB75" i="50" s="1"/>
  <c r="EC73" i="54"/>
  <c r="EB73" i="54"/>
  <c r="EC72" i="54"/>
  <c r="EB72" i="54"/>
  <c r="EC71" i="54"/>
  <c r="EB71" i="54"/>
  <c r="EC70" i="54"/>
  <c r="EC74" i="54" s="1"/>
  <c r="EB70" i="54"/>
  <c r="EB74" i="54" s="1"/>
  <c r="EC73" i="55"/>
  <c r="EB73" i="55"/>
  <c r="EC72" i="55"/>
  <c r="EB72" i="55"/>
  <c r="EC71" i="55"/>
  <c r="EB71" i="55"/>
  <c r="EC70" i="55"/>
  <c r="EC74" i="55" s="1"/>
  <c r="EB70" i="55"/>
  <c r="EB74" i="55" s="1"/>
  <c r="EC73" i="58"/>
  <c r="EC72" i="58"/>
  <c r="EC71" i="58"/>
  <c r="EC70" i="58"/>
  <c r="EC74" i="58" s="1"/>
  <c r="EC73" i="59"/>
  <c r="EC72" i="59"/>
  <c r="EC71" i="59"/>
  <c r="EC70" i="59"/>
  <c r="EC74" i="59" s="1"/>
  <c r="EC74" i="60"/>
  <c r="EC73" i="60"/>
  <c r="EC72" i="60"/>
  <c r="EC71" i="60"/>
  <c r="EC70" i="60"/>
  <c r="EC75" i="60" s="1"/>
  <c r="EC73" i="61"/>
  <c r="EC72" i="61"/>
  <c r="EC71" i="61"/>
  <c r="EC70" i="61"/>
  <c r="EC74" i="61" s="1"/>
  <c r="EC73" i="62"/>
  <c r="EC72" i="62"/>
  <c r="EC71" i="62"/>
  <c r="EC70" i="62"/>
  <c r="EC74" i="62" s="1"/>
  <c r="EC73" i="63"/>
  <c r="EC72" i="63"/>
  <c r="EC71" i="63"/>
  <c r="EC70" i="63"/>
  <c r="EC74" i="63" s="1"/>
  <c r="EC73" i="64"/>
  <c r="EC72" i="64"/>
  <c r="EC71" i="64"/>
  <c r="EC70" i="64"/>
  <c r="EC74" i="64" s="1"/>
  <c r="EC73" i="65"/>
  <c r="EC71" i="65"/>
  <c r="EC70" i="65"/>
  <c r="EC74" i="65" s="1"/>
  <c r="EC73" i="66"/>
  <c r="EC71" i="66"/>
  <c r="EC70" i="66"/>
  <c r="EC74" i="66" s="1"/>
  <c r="EC73" i="67"/>
  <c r="EC72" i="67"/>
  <c r="EC71" i="67"/>
  <c r="EC70" i="67"/>
  <c r="EC74" i="67" s="1"/>
  <c r="EC73" i="68"/>
  <c r="EC72" i="68"/>
  <c r="EC71" i="68"/>
  <c r="EC70" i="68"/>
  <c r="EC74" i="68" s="1"/>
  <c r="EC73" i="69"/>
  <c r="EC72" i="69"/>
  <c r="EC71" i="69"/>
  <c r="EC70" i="69"/>
  <c r="EC74" i="69" s="1"/>
  <c r="EC73" i="70"/>
  <c r="EC72" i="70"/>
  <c r="EC71" i="70"/>
  <c r="EC70" i="70"/>
  <c r="EC74" i="70" s="1"/>
  <c r="EC75" i="17"/>
  <c r="EB75" i="17"/>
  <c r="EB67" i="60" l="1"/>
  <c r="EB23" i="60"/>
  <c r="EB22" i="60"/>
  <c r="EB17" i="60"/>
  <c r="EB12" i="60"/>
  <c r="EB20" i="60"/>
  <c r="EB21" i="60"/>
  <c r="EB15" i="60"/>
  <c r="EB16" i="60"/>
  <c r="EB13" i="60"/>
  <c r="EB11" i="60"/>
  <c r="EB19" i="60"/>
  <c r="EB18" i="60"/>
  <c r="EB14" i="60"/>
  <c r="EB46" i="60"/>
  <c r="EB42" i="60"/>
  <c r="EB38" i="60"/>
  <c r="EB33" i="60"/>
  <c r="EB62" i="65"/>
  <c r="EB68" i="62"/>
  <c r="EB71" i="61"/>
  <c r="EB44" i="60"/>
  <c r="EB40" i="60"/>
  <c r="EB9" i="60"/>
  <c r="EB7" i="60"/>
  <c r="EB49" i="60"/>
  <c r="EB45" i="60"/>
  <c r="EB41" i="60"/>
  <c r="EB36" i="60"/>
  <c r="EB8" i="60"/>
  <c r="EB48" i="60"/>
  <c r="EB35" i="60"/>
  <c r="EB43" i="60"/>
  <c r="EB39" i="60"/>
  <c r="EB34" i="60"/>
  <c r="EB47" i="60"/>
  <c r="EB24" i="59"/>
  <c r="EC75" i="44"/>
  <c r="E210" i="40"/>
  <c r="C137" i="40"/>
  <c r="E137" i="40"/>
  <c r="EB75" i="44"/>
  <c r="C210" i="40"/>
  <c r="EB75" i="52"/>
  <c r="C66" i="40"/>
  <c r="EC75" i="52"/>
  <c r="E66" i="40"/>
  <c r="EB37" i="58"/>
  <c r="EB39" i="70"/>
  <c r="EB41" i="69"/>
  <c r="EB43" i="68"/>
  <c r="EB45" i="67"/>
  <c r="EB47" i="66"/>
  <c r="EB49" i="65"/>
  <c r="EB46" i="63"/>
  <c r="EB53" i="58"/>
  <c r="EB55" i="70"/>
  <c r="EB57" i="69"/>
  <c r="EB59" i="68"/>
  <c r="EB61" i="67"/>
  <c r="EB63" i="66"/>
  <c r="EB65" i="65"/>
  <c r="EB48" i="62"/>
  <c r="EB6" i="60"/>
  <c r="EB7" i="70"/>
  <c r="EB9" i="69"/>
  <c r="EB11" i="68"/>
  <c r="EB13" i="67"/>
  <c r="EB15" i="66"/>
  <c r="EB17" i="65"/>
  <c r="EB19" i="64"/>
  <c r="EB50" i="61"/>
  <c r="EB21" i="58"/>
  <c r="EB23" i="70"/>
  <c r="EB25" i="69"/>
  <c r="EB27" i="68"/>
  <c r="EB29" i="67"/>
  <c r="EB31" i="66"/>
  <c r="EB33" i="65"/>
  <c r="EB48" i="64"/>
  <c r="EB68" i="59"/>
  <c r="EB64" i="59"/>
  <c r="EB60" i="59"/>
  <c r="EB56" i="59"/>
  <c r="EB52" i="59"/>
  <c r="EB48" i="59"/>
  <c r="EB44" i="59"/>
  <c r="EB40" i="59"/>
  <c r="EB36" i="59"/>
  <c r="EB32" i="59"/>
  <c r="EB28" i="59"/>
  <c r="EB20" i="59"/>
  <c r="EB16" i="59"/>
  <c r="EB12" i="59"/>
  <c r="EB8" i="59"/>
  <c r="EB66" i="60"/>
  <c r="EB62" i="60"/>
  <c r="EB58" i="60"/>
  <c r="EB54" i="60"/>
  <c r="EB50" i="60"/>
  <c r="EB30" i="60"/>
  <c r="EB26" i="60"/>
  <c r="EB10" i="60"/>
  <c r="EB65" i="61"/>
  <c r="EB61" i="61"/>
  <c r="EB57" i="61"/>
  <c r="EB53" i="61"/>
  <c r="EB49" i="61"/>
  <c r="EB45" i="61"/>
  <c r="EB41" i="61"/>
  <c r="EB37" i="61"/>
  <c r="EB29" i="61"/>
  <c r="EB25" i="61"/>
  <c r="EB9" i="61"/>
  <c r="EB67" i="62"/>
  <c r="EB63" i="62"/>
  <c r="EB59" i="62"/>
  <c r="EB55" i="62"/>
  <c r="EB51" i="62"/>
  <c r="EB47" i="62"/>
  <c r="EB43" i="62"/>
  <c r="EB39" i="62"/>
  <c r="EB35" i="62"/>
  <c r="EB31" i="62"/>
  <c r="EB27" i="62"/>
  <c r="EB23" i="62"/>
  <c r="EB19" i="62"/>
  <c r="EB15" i="62"/>
  <c r="EB11" i="62"/>
  <c r="EB7" i="62"/>
  <c r="EB65" i="63"/>
  <c r="EB61" i="63"/>
  <c r="EB57" i="63"/>
  <c r="EB53" i="63"/>
  <c r="EB49" i="63"/>
  <c r="EB45" i="63"/>
  <c r="EB41" i="63"/>
  <c r="EB37" i="63"/>
  <c r="EB33" i="63"/>
  <c r="EB29" i="63"/>
  <c r="EB25" i="63"/>
  <c r="EB21" i="63"/>
  <c r="EB17" i="63"/>
  <c r="EB13" i="63"/>
  <c r="EB9" i="63"/>
  <c r="EB67" i="64"/>
  <c r="EB63" i="64"/>
  <c r="EB59" i="64"/>
  <c r="EB55" i="64"/>
  <c r="EB51" i="64"/>
  <c r="EB47" i="64"/>
  <c r="EB43" i="64"/>
  <c r="EB35" i="64"/>
  <c r="EB31" i="64"/>
  <c r="EB27" i="64"/>
  <c r="EB23" i="64"/>
  <c r="EB67" i="59"/>
  <c r="EB63" i="59"/>
  <c r="EB59" i="59"/>
  <c r="EB55" i="59"/>
  <c r="EB51" i="59"/>
  <c r="EB47" i="59"/>
  <c r="EB43" i="59"/>
  <c r="EB39" i="59"/>
  <c r="EB31" i="59"/>
  <c r="EB27" i="59"/>
  <c r="EB23" i="59"/>
  <c r="EB19" i="59"/>
  <c r="EB15" i="59"/>
  <c r="EB11" i="59"/>
  <c r="EB65" i="60"/>
  <c r="EB61" i="60"/>
  <c r="EB57" i="60"/>
  <c r="EB53" i="60"/>
  <c r="EB37" i="60"/>
  <c r="EB29" i="60"/>
  <c r="EB25" i="60"/>
  <c r="EB68" i="61"/>
  <c r="EB64" i="61"/>
  <c r="EB60" i="61"/>
  <c r="EB56" i="61"/>
  <c r="EB52" i="61"/>
  <c r="EB48" i="61"/>
  <c r="EB44" i="61"/>
  <c r="EB40" i="61"/>
  <c r="EB36" i="61"/>
  <c r="EB32" i="61"/>
  <c r="EB28" i="61"/>
  <c r="EB24" i="61"/>
  <c r="EB16" i="61"/>
  <c r="EB66" i="62"/>
  <c r="EB62" i="62"/>
  <c r="EB58" i="62"/>
  <c r="EB54" i="62"/>
  <c r="EB50" i="62"/>
  <c r="EB46" i="62"/>
  <c r="EB42" i="62"/>
  <c r="EB38" i="62"/>
  <c r="EB34" i="62"/>
  <c r="EB30" i="62"/>
  <c r="EB26" i="62"/>
  <c r="EB22" i="62"/>
  <c r="EB18" i="62"/>
  <c r="EB14" i="62"/>
  <c r="EB10" i="62"/>
  <c r="EB68" i="63"/>
  <c r="EB64" i="63"/>
  <c r="EB60" i="63"/>
  <c r="EB56" i="63"/>
  <c r="EB52" i="63"/>
  <c r="EB48" i="63"/>
  <c r="EB44" i="63"/>
  <c r="EB40" i="63"/>
  <c r="EB36" i="63"/>
  <c r="EB32" i="63"/>
  <c r="EB28" i="63"/>
  <c r="EB24" i="63"/>
  <c r="EB20" i="63"/>
  <c r="EB16" i="63"/>
  <c r="EB12" i="63"/>
  <c r="EB66" i="64"/>
  <c r="EB62" i="64"/>
  <c r="EB58" i="64"/>
  <c r="EB54" i="64"/>
  <c r="EB66" i="59"/>
  <c r="EB62" i="59"/>
  <c r="EB58" i="59"/>
  <c r="EB54" i="59"/>
  <c r="EB50" i="59"/>
  <c r="EB46" i="59"/>
  <c r="EB42" i="59"/>
  <c r="EB38" i="59"/>
  <c r="EB34" i="59"/>
  <c r="EB30" i="59"/>
  <c r="EB26" i="59"/>
  <c r="EB22" i="59"/>
  <c r="EB18" i="59"/>
  <c r="EB14" i="59"/>
  <c r="EB10" i="59"/>
  <c r="EB68" i="60"/>
  <c r="EB64" i="60"/>
  <c r="EB60" i="60"/>
  <c r="EB56" i="60"/>
  <c r="EB52" i="60"/>
  <c r="EB32" i="60"/>
  <c r="EB28" i="60"/>
  <c r="EB24" i="60"/>
  <c r="EB67" i="61"/>
  <c r="EB63" i="61"/>
  <c r="EB59" i="61"/>
  <c r="EB55" i="61"/>
  <c r="EB51" i="61"/>
  <c r="EB47" i="61"/>
  <c r="EB43" i="61"/>
  <c r="EB39" i="61"/>
  <c r="EB35" i="61"/>
  <c r="EB31" i="61"/>
  <c r="EB27" i="61"/>
  <c r="EB23" i="61"/>
  <c r="EB11" i="61"/>
  <c r="EB65" i="62"/>
  <c r="EB61" i="62"/>
  <c r="EB57" i="62"/>
  <c r="EB53" i="62"/>
  <c r="EB49" i="62"/>
  <c r="EB45" i="62"/>
  <c r="EB41" i="62"/>
  <c r="EB33" i="62"/>
  <c r="EB29" i="62"/>
  <c r="EB25" i="62"/>
  <c r="EB21" i="62"/>
  <c r="EB17" i="62"/>
  <c r="EB13" i="62"/>
  <c r="EB9" i="62"/>
  <c r="EB67" i="63"/>
  <c r="EB63" i="63"/>
  <c r="EB59" i="63"/>
  <c r="EB55" i="63"/>
  <c r="EB51" i="63"/>
  <c r="EB47" i="63"/>
  <c r="EB43" i="63"/>
  <c r="EB39" i="63"/>
  <c r="EB35" i="63"/>
  <c r="EB31" i="63"/>
  <c r="EB27" i="63"/>
  <c r="EB23" i="63"/>
  <c r="EB19" i="63"/>
  <c r="EB15" i="63"/>
  <c r="EB11" i="63"/>
  <c r="EB65" i="64"/>
  <c r="EB61" i="64"/>
  <c r="EB57" i="64"/>
  <c r="EB53" i="64"/>
  <c r="EB49" i="64"/>
  <c r="EB45" i="64"/>
  <c r="EB41" i="64"/>
  <c r="EB33" i="64"/>
  <c r="EB29" i="64"/>
  <c r="EB25" i="64"/>
  <c r="EB65" i="59"/>
  <c r="EB49" i="59"/>
  <c r="EB33" i="59"/>
  <c r="EB17" i="59"/>
  <c r="EB63" i="60"/>
  <c r="EB31" i="60"/>
  <c r="EB62" i="61"/>
  <c r="EB46" i="61"/>
  <c r="EB30" i="61"/>
  <c r="EB60" i="62"/>
  <c r="EB44" i="62"/>
  <c r="EB28" i="62"/>
  <c r="EB12" i="62"/>
  <c r="EB58" i="63"/>
  <c r="EB42" i="63"/>
  <c r="EB26" i="63"/>
  <c r="EB10" i="63"/>
  <c r="EB56" i="64"/>
  <c r="EB46" i="64"/>
  <c r="EB30" i="64"/>
  <c r="EB22" i="64"/>
  <c r="EB18" i="64"/>
  <c r="EB14" i="64"/>
  <c r="EB10" i="64"/>
  <c r="EB68" i="65"/>
  <c r="EB64" i="65"/>
  <c r="EB60" i="65"/>
  <c r="EB56" i="65"/>
  <c r="EB52" i="65"/>
  <c r="EB48" i="65"/>
  <c r="EB44" i="65"/>
  <c r="EB40" i="65"/>
  <c r="EB36" i="65"/>
  <c r="EB32" i="65"/>
  <c r="EB28" i="65"/>
  <c r="EB24" i="65"/>
  <c r="EB20" i="65"/>
  <c r="EB16" i="65"/>
  <c r="EB12" i="65"/>
  <c r="EB8" i="65"/>
  <c r="EB66" i="66"/>
  <c r="EB62" i="66"/>
  <c r="EB58" i="66"/>
  <c r="EB54" i="66"/>
  <c r="EB50" i="66"/>
  <c r="EB46" i="66"/>
  <c r="EB42" i="66"/>
  <c r="EB38" i="66"/>
  <c r="EB34" i="66"/>
  <c r="EB30" i="66"/>
  <c r="EB26" i="66"/>
  <c r="EB22" i="66"/>
  <c r="EB18" i="66"/>
  <c r="EB14" i="66"/>
  <c r="EB10" i="66"/>
  <c r="EB68" i="67"/>
  <c r="EB64" i="67"/>
  <c r="EB60" i="67"/>
  <c r="EB56" i="67"/>
  <c r="EB52" i="67"/>
  <c r="EB48" i="67"/>
  <c r="EB44" i="67"/>
  <c r="EB40" i="67"/>
  <c r="EB36" i="67"/>
  <c r="EB32" i="67"/>
  <c r="EB28" i="67"/>
  <c r="EB24" i="67"/>
  <c r="EB20" i="67"/>
  <c r="EB16" i="67"/>
  <c r="EB12" i="67"/>
  <c r="EB8" i="67"/>
  <c r="EB66" i="68"/>
  <c r="EB62" i="68"/>
  <c r="EB58" i="68"/>
  <c r="EB54" i="68"/>
  <c r="EB50" i="68"/>
  <c r="EB46" i="68"/>
  <c r="EB42" i="68"/>
  <c r="EB38" i="68"/>
  <c r="EB34" i="68"/>
  <c r="EB30" i="68"/>
  <c r="EB26" i="68"/>
  <c r="EB22" i="68"/>
  <c r="EB18" i="68"/>
  <c r="EB14" i="68"/>
  <c r="EB10" i="68"/>
  <c r="EB68" i="69"/>
  <c r="EB64" i="69"/>
  <c r="EB60" i="69"/>
  <c r="EB56" i="69"/>
  <c r="EB52" i="69"/>
  <c r="EB48" i="69"/>
  <c r="EB44" i="69"/>
  <c r="EB40" i="69"/>
  <c r="EB36" i="69"/>
  <c r="EB32" i="69"/>
  <c r="EB28" i="69"/>
  <c r="EB24" i="69"/>
  <c r="EB20" i="69"/>
  <c r="EB16" i="69"/>
  <c r="EB12" i="69"/>
  <c r="EB8" i="69"/>
  <c r="EB66" i="70"/>
  <c r="EB62" i="70"/>
  <c r="EB58" i="70"/>
  <c r="EB54" i="70"/>
  <c r="EB50" i="70"/>
  <c r="EB46" i="70"/>
  <c r="EB42" i="70"/>
  <c r="EB38" i="70"/>
  <c r="EB34" i="70"/>
  <c r="EB30" i="70"/>
  <c r="EB26" i="70"/>
  <c r="EB22" i="70"/>
  <c r="EB18" i="70"/>
  <c r="EB14" i="70"/>
  <c r="EB10" i="70"/>
  <c r="EB68" i="58"/>
  <c r="EB64" i="58"/>
  <c r="EB60" i="58"/>
  <c r="EB56" i="58"/>
  <c r="EB52" i="58"/>
  <c r="EB48" i="58"/>
  <c r="EB44" i="58"/>
  <c r="EB40" i="58"/>
  <c r="EB36" i="58"/>
  <c r="EB32" i="58"/>
  <c r="EB28" i="58"/>
  <c r="EB24" i="58"/>
  <c r="EB20" i="58"/>
  <c r="EB16" i="58"/>
  <c r="EB12" i="58"/>
  <c r="EB8" i="58"/>
  <c r="EB6" i="65"/>
  <c r="EB6" i="69"/>
  <c r="EB61" i="59"/>
  <c r="EB45" i="59"/>
  <c r="EB29" i="59"/>
  <c r="EB13" i="59"/>
  <c r="EB59" i="60"/>
  <c r="EB27" i="60"/>
  <c r="EB58" i="61"/>
  <c r="EB42" i="61"/>
  <c r="EB26" i="61"/>
  <c r="EB10" i="61"/>
  <c r="EB56" i="62"/>
  <c r="EB40" i="62"/>
  <c r="EB24" i="62"/>
  <c r="EB8" i="62"/>
  <c r="EB54" i="63"/>
  <c r="EB38" i="63"/>
  <c r="EB22" i="63"/>
  <c r="EB68" i="64"/>
  <c r="EB52" i="64"/>
  <c r="EB44" i="64"/>
  <c r="EB36" i="64"/>
  <c r="EB28" i="64"/>
  <c r="EB21" i="64"/>
  <c r="EB17" i="64"/>
  <c r="EB13" i="64"/>
  <c r="EB9" i="64"/>
  <c r="EB67" i="65"/>
  <c r="EB63" i="65"/>
  <c r="EB59" i="65"/>
  <c r="EB55" i="65"/>
  <c r="EB51" i="65"/>
  <c r="EB47" i="65"/>
  <c r="EB43" i="65"/>
  <c r="EB39" i="65"/>
  <c r="EB35" i="65"/>
  <c r="EB31" i="65"/>
  <c r="EB27" i="65"/>
  <c r="EB23" i="65"/>
  <c r="EB19" i="65"/>
  <c r="EB15" i="65"/>
  <c r="EB11" i="65"/>
  <c r="EB7" i="65"/>
  <c r="EB65" i="66"/>
  <c r="EB61" i="66"/>
  <c r="EB57" i="66"/>
  <c r="EB53" i="66"/>
  <c r="EB49" i="66"/>
  <c r="EB45" i="66"/>
  <c r="EB41" i="66"/>
  <c r="EB37" i="66"/>
  <c r="EB33" i="66"/>
  <c r="EB29" i="66"/>
  <c r="EB25" i="66"/>
  <c r="EB21" i="66"/>
  <c r="EB17" i="66"/>
  <c r="EB13" i="66"/>
  <c r="EB9" i="66"/>
  <c r="EB67" i="67"/>
  <c r="EB63" i="67"/>
  <c r="EB59" i="67"/>
  <c r="EB55" i="67"/>
  <c r="EB51" i="67"/>
  <c r="EB47" i="67"/>
  <c r="EB43" i="67"/>
  <c r="EB39" i="67"/>
  <c r="EB35" i="67"/>
  <c r="EB31" i="67"/>
  <c r="EB27" i="67"/>
  <c r="EB23" i="67"/>
  <c r="EB19" i="67"/>
  <c r="EB15" i="67"/>
  <c r="EB11" i="67"/>
  <c r="EB7" i="67"/>
  <c r="EB65" i="68"/>
  <c r="EB61" i="68"/>
  <c r="EB57" i="68"/>
  <c r="EB53" i="68"/>
  <c r="EB49" i="68"/>
  <c r="EB45" i="68"/>
  <c r="EB41" i="68"/>
  <c r="EB37" i="68"/>
  <c r="EB33" i="68"/>
  <c r="EB29" i="68"/>
  <c r="EB25" i="68"/>
  <c r="EB21" i="68"/>
  <c r="EB17" i="68"/>
  <c r="EB13" i="68"/>
  <c r="EB9" i="68"/>
  <c r="EB67" i="69"/>
  <c r="EB63" i="69"/>
  <c r="EB59" i="69"/>
  <c r="EB55" i="69"/>
  <c r="EB51" i="69"/>
  <c r="EB47" i="69"/>
  <c r="EB43" i="69"/>
  <c r="EB39" i="69"/>
  <c r="EB35" i="69"/>
  <c r="EB31" i="69"/>
  <c r="EB27" i="69"/>
  <c r="EB23" i="69"/>
  <c r="EB19" i="69"/>
  <c r="EB15" i="69"/>
  <c r="EB11" i="69"/>
  <c r="EB7" i="69"/>
  <c r="EB65" i="70"/>
  <c r="EB61" i="70"/>
  <c r="EB57" i="70"/>
  <c r="EB53" i="70"/>
  <c r="EB49" i="70"/>
  <c r="EB45" i="70"/>
  <c r="EB41" i="70"/>
  <c r="EB37" i="70"/>
  <c r="EB33" i="70"/>
  <c r="EB29" i="70"/>
  <c r="EB25" i="70"/>
  <c r="EB21" i="70"/>
  <c r="EB17" i="70"/>
  <c r="EB13" i="70"/>
  <c r="EB9" i="70"/>
  <c r="EB67" i="58"/>
  <c r="EB63" i="58"/>
  <c r="EB59" i="58"/>
  <c r="EB55" i="58"/>
  <c r="EB51" i="58"/>
  <c r="EB47" i="58"/>
  <c r="EB43" i="58"/>
  <c r="EB39" i="58"/>
  <c r="EB35" i="58"/>
  <c r="EB31" i="58"/>
  <c r="EB27" i="58"/>
  <c r="EB23" i="58"/>
  <c r="EB19" i="58"/>
  <c r="EB15" i="58"/>
  <c r="EB11" i="58"/>
  <c r="EB7" i="58"/>
  <c r="EB6" i="62"/>
  <c r="EB6" i="66"/>
  <c r="EB6" i="70"/>
  <c r="EB57" i="59"/>
  <c r="EB41" i="59"/>
  <c r="EB25" i="59"/>
  <c r="EB9" i="59"/>
  <c r="EB55" i="60"/>
  <c r="EB54" i="61"/>
  <c r="EB38" i="61"/>
  <c r="EB22" i="61"/>
  <c r="EB52" i="62"/>
  <c r="EB36" i="62"/>
  <c r="EB20" i="62"/>
  <c r="EB66" i="63"/>
  <c r="EB50" i="63"/>
  <c r="EB34" i="63"/>
  <c r="EB18" i="63"/>
  <c r="EB64" i="64"/>
  <c r="EB50" i="64"/>
  <c r="EB42" i="64"/>
  <c r="EB34" i="64"/>
  <c r="EB26" i="64"/>
  <c r="EB20" i="64"/>
  <c r="EB16" i="64"/>
  <c r="EB12" i="64"/>
  <c r="EB8" i="64"/>
  <c r="EB66" i="65"/>
  <c r="EB58" i="65"/>
  <c r="EB54" i="65"/>
  <c r="EB50" i="65"/>
  <c r="EB46" i="65"/>
  <c r="EB42" i="65"/>
  <c r="EB38" i="65"/>
  <c r="EB34" i="65"/>
  <c r="EB30" i="65"/>
  <c r="EB26" i="65"/>
  <c r="EB22" i="65"/>
  <c r="EB18" i="65"/>
  <c r="EB14" i="65"/>
  <c r="EB10" i="65"/>
  <c r="EB68" i="66"/>
  <c r="EB64" i="66"/>
  <c r="EB60" i="66"/>
  <c r="EB56" i="66"/>
  <c r="EB52" i="66"/>
  <c r="EB48" i="66"/>
  <c r="EB44" i="66"/>
  <c r="EB40" i="66"/>
  <c r="EB32" i="66"/>
  <c r="EB28" i="66"/>
  <c r="EB24" i="66"/>
  <c r="EB20" i="66"/>
  <c r="EB16" i="66"/>
  <c r="EB12" i="66"/>
  <c r="EB8" i="66"/>
  <c r="EB66" i="67"/>
  <c r="EB62" i="67"/>
  <c r="EB58" i="67"/>
  <c r="EB54" i="67"/>
  <c r="EB50" i="67"/>
  <c r="EB46" i="67"/>
  <c r="EB42" i="67"/>
  <c r="EB38" i="67"/>
  <c r="EB34" i="67"/>
  <c r="EB30" i="67"/>
  <c r="EB26" i="67"/>
  <c r="EB22" i="67"/>
  <c r="EB18" i="67"/>
  <c r="EB14" i="67"/>
  <c r="EB10" i="67"/>
  <c r="EB68" i="68"/>
  <c r="EB64" i="68"/>
  <c r="EB60" i="68"/>
  <c r="EB56" i="68"/>
  <c r="EB52" i="68"/>
  <c r="EB48" i="68"/>
  <c r="EB44" i="68"/>
  <c r="EB40" i="68"/>
  <c r="EB36" i="68"/>
  <c r="EB32" i="68"/>
  <c r="EB28" i="68"/>
  <c r="EB24" i="68"/>
  <c r="EB20" i="68"/>
  <c r="EB16" i="68"/>
  <c r="EB12" i="68"/>
  <c r="EB8" i="68"/>
  <c r="EB66" i="69"/>
  <c r="EB62" i="69"/>
  <c r="EB58" i="69"/>
  <c r="EB54" i="69"/>
  <c r="EB50" i="69"/>
  <c r="EB46" i="69"/>
  <c r="EB42" i="69"/>
  <c r="EB38" i="69"/>
  <c r="EB34" i="69"/>
  <c r="EB30" i="69"/>
  <c r="EB26" i="69"/>
  <c r="EB22" i="69"/>
  <c r="EB18" i="69"/>
  <c r="EB14" i="69"/>
  <c r="EB10" i="69"/>
  <c r="EB68" i="70"/>
  <c r="EB64" i="70"/>
  <c r="EB60" i="70"/>
  <c r="EB56" i="70"/>
  <c r="EB52" i="70"/>
  <c r="EB48" i="70"/>
  <c r="EB44" i="70"/>
  <c r="EB40" i="70"/>
  <c r="EB36" i="70"/>
  <c r="EB32" i="70"/>
  <c r="EB28" i="70"/>
  <c r="EB24" i="70"/>
  <c r="EB20" i="70"/>
  <c r="EB16" i="70"/>
  <c r="EB12" i="70"/>
  <c r="EB8" i="70"/>
  <c r="EB66" i="58"/>
  <c r="EB62" i="58"/>
  <c r="EB58" i="58"/>
  <c r="EB54" i="58"/>
  <c r="EB50" i="58"/>
  <c r="EB46" i="58"/>
  <c r="EB42" i="58"/>
  <c r="EB38" i="58"/>
  <c r="EB34" i="58"/>
  <c r="EB30" i="58"/>
  <c r="EB26" i="58"/>
  <c r="EB22" i="58"/>
  <c r="EB18" i="58"/>
  <c r="EB14" i="58"/>
  <c r="EB10" i="58"/>
  <c r="EB6" i="67"/>
  <c r="EB6" i="58"/>
  <c r="EB9" i="58"/>
  <c r="EB25" i="58"/>
  <c r="EB41" i="58"/>
  <c r="EB57" i="58"/>
  <c r="EB11" i="70"/>
  <c r="EB27" i="70"/>
  <c r="EB43" i="70"/>
  <c r="EB59" i="70"/>
  <c r="EB13" i="69"/>
  <c r="EB29" i="69"/>
  <c r="EB45" i="69"/>
  <c r="EB61" i="69"/>
  <c r="EB15" i="68"/>
  <c r="EB31" i="68"/>
  <c r="EB47" i="68"/>
  <c r="EB63" i="68"/>
  <c r="EB17" i="67"/>
  <c r="EB33" i="67"/>
  <c r="EB49" i="67"/>
  <c r="EB65" i="67"/>
  <c r="EB19" i="66"/>
  <c r="EB35" i="66"/>
  <c r="EB51" i="66"/>
  <c r="EB67" i="66"/>
  <c r="EB21" i="65"/>
  <c r="EB37" i="65"/>
  <c r="EB53" i="65"/>
  <c r="EB7" i="64"/>
  <c r="EB24" i="64"/>
  <c r="EB60" i="64"/>
  <c r="EB62" i="63"/>
  <c r="EB64" i="62"/>
  <c r="EB66" i="61"/>
  <c r="EB21" i="59"/>
  <c r="EB6" i="68"/>
  <c r="EB13" i="58"/>
  <c r="EB29" i="58"/>
  <c r="EB45" i="58"/>
  <c r="EB61" i="58"/>
  <c r="EB15" i="70"/>
  <c r="EB31" i="70"/>
  <c r="EB47" i="70"/>
  <c r="EB63" i="70"/>
  <c r="EB17" i="69"/>
  <c r="EB33" i="69"/>
  <c r="EB49" i="69"/>
  <c r="EB65" i="69"/>
  <c r="EB19" i="68"/>
  <c r="EB35" i="68"/>
  <c r="EB51" i="68"/>
  <c r="EB67" i="68"/>
  <c r="EB21" i="67"/>
  <c r="EB37" i="67"/>
  <c r="EB53" i="67"/>
  <c r="EB7" i="66"/>
  <c r="EB23" i="66"/>
  <c r="EB39" i="66"/>
  <c r="EB55" i="66"/>
  <c r="EB9" i="65"/>
  <c r="EB25" i="65"/>
  <c r="EB41" i="65"/>
  <c r="EB57" i="65"/>
  <c r="EB11" i="64"/>
  <c r="EB32" i="64"/>
  <c r="EB14" i="63"/>
  <c r="EB16" i="62"/>
  <c r="EB37" i="59"/>
  <c r="AB66" i="62"/>
  <c r="AB62" i="62"/>
  <c r="AB58" i="62"/>
  <c r="AB54" i="62"/>
  <c r="AB50" i="62"/>
  <c r="AB46" i="62"/>
  <c r="AB42" i="62"/>
  <c r="AB38" i="62"/>
  <c r="AB34" i="62"/>
  <c r="AB30" i="62"/>
  <c r="AB26" i="62"/>
  <c r="AB22" i="62"/>
  <c r="AB18" i="62"/>
  <c r="AB14" i="62"/>
  <c r="AB10" i="62"/>
  <c r="AB68" i="64"/>
  <c r="AB64" i="64"/>
  <c r="AB60" i="64"/>
  <c r="AB56" i="64"/>
  <c r="AB52" i="64"/>
  <c r="AB48" i="64"/>
  <c r="AB44" i="64"/>
  <c r="AB40" i="64"/>
  <c r="AB36" i="64"/>
  <c r="AB32" i="64"/>
  <c r="AB28" i="64"/>
  <c r="AB24" i="64"/>
  <c r="AB20" i="64"/>
  <c r="AB16" i="64"/>
  <c r="AB12" i="64"/>
  <c r="AB8" i="64"/>
  <c r="AB66" i="65"/>
  <c r="AB58" i="65"/>
  <c r="AB54" i="65"/>
  <c r="AB50" i="65"/>
  <c r="AB46" i="65"/>
  <c r="AB42" i="65"/>
  <c r="AB38" i="65"/>
  <c r="AB34" i="65"/>
  <c r="AB30" i="65"/>
  <c r="AB26" i="65"/>
  <c r="AB22" i="65"/>
  <c r="AB18" i="65"/>
  <c r="AB14" i="65"/>
  <c r="AB10" i="65"/>
  <c r="AB68" i="66"/>
  <c r="AB64" i="66"/>
  <c r="AB60" i="66"/>
  <c r="AB56" i="66"/>
  <c r="AB52" i="66"/>
  <c r="AB48" i="66"/>
  <c r="AB44" i="66"/>
  <c r="AB40" i="66"/>
  <c r="AB32" i="66"/>
  <c r="AB28" i="66"/>
  <c r="AB24" i="66"/>
  <c r="AB20" i="66"/>
  <c r="AB16" i="66"/>
  <c r="AB12" i="66"/>
  <c r="AB8" i="66"/>
  <c r="AB66" i="67"/>
  <c r="AB62" i="67"/>
  <c r="AB58" i="67"/>
  <c r="AB54" i="67"/>
  <c r="AB50" i="67"/>
  <c r="AB46" i="67"/>
  <c r="AB42" i="67"/>
  <c r="AB38" i="67"/>
  <c r="AB34" i="67"/>
  <c r="AB30" i="67"/>
  <c r="AB26" i="67"/>
  <c r="AB22" i="67"/>
  <c r="AB18" i="67"/>
  <c r="AB14" i="67"/>
  <c r="AB10" i="67"/>
  <c r="AB68" i="68"/>
  <c r="AB64" i="68"/>
  <c r="AB60" i="68"/>
  <c r="AB56" i="68"/>
  <c r="AB52" i="68"/>
  <c r="AB48" i="68"/>
  <c r="AB44" i="68"/>
  <c r="AB40" i="68"/>
  <c r="AB36" i="68"/>
  <c r="AB32" i="68"/>
  <c r="AB28" i="68"/>
  <c r="AB24" i="68"/>
  <c r="AB20" i="68"/>
  <c r="AB16" i="68"/>
  <c r="AB12" i="68"/>
  <c r="AB8" i="68"/>
  <c r="AB66" i="69"/>
  <c r="AB62" i="69"/>
  <c r="AB58" i="69"/>
  <c r="AB54" i="69"/>
  <c r="AB50" i="69"/>
  <c r="AB46" i="69"/>
  <c r="AB42" i="69"/>
  <c r="AB38" i="69"/>
  <c r="AB34" i="69"/>
  <c r="AB30" i="69"/>
  <c r="AB26" i="69"/>
  <c r="AB22" i="69"/>
  <c r="AB18" i="69"/>
  <c r="AB14" i="69"/>
  <c r="AB10" i="69"/>
  <c r="AB68" i="70"/>
  <c r="AB64" i="70"/>
  <c r="AB60" i="70"/>
  <c r="AB56" i="70"/>
  <c r="AB52" i="70"/>
  <c r="AB48" i="70"/>
  <c r="AB44" i="70"/>
  <c r="AB40" i="70"/>
  <c r="AB36" i="70"/>
  <c r="AB32" i="70"/>
  <c r="AB28" i="70"/>
  <c r="AB24" i="70"/>
  <c r="AB20" i="70"/>
  <c r="AB16" i="70"/>
  <c r="AB12" i="70"/>
  <c r="AB8" i="70"/>
  <c r="AB66" i="58"/>
  <c r="AB62" i="58"/>
  <c r="AB58" i="58"/>
  <c r="AB54" i="58"/>
  <c r="AB50" i="58"/>
  <c r="AB46" i="58"/>
  <c r="AB42" i="58"/>
  <c r="AB38" i="58"/>
  <c r="AB34" i="58"/>
  <c r="AB30" i="58"/>
  <c r="AB26" i="58"/>
  <c r="AB22" i="58"/>
  <c r="AB18" i="58"/>
  <c r="AB14" i="58"/>
  <c r="AB10" i="58"/>
  <c r="AB64" i="62"/>
  <c r="AB56" i="62"/>
  <c r="AB48" i="62"/>
  <c r="AB40" i="62"/>
  <c r="AB32" i="62"/>
  <c r="AB24" i="62"/>
  <c r="AB16" i="62"/>
  <c r="AB8" i="62"/>
  <c r="AB62" i="64"/>
  <c r="AB54" i="64"/>
  <c r="AB46" i="64"/>
  <c r="AB30" i="64"/>
  <c r="AB22" i="64"/>
  <c r="AB10" i="64"/>
  <c r="AB64" i="65"/>
  <c r="AB56" i="65"/>
  <c r="AB48" i="65"/>
  <c r="AB40" i="65"/>
  <c r="AB32" i="65"/>
  <c r="AB24" i="65"/>
  <c r="AB16" i="65"/>
  <c r="AB8" i="65"/>
  <c r="AB62" i="66"/>
  <c r="AB54" i="66"/>
  <c r="AB50" i="66"/>
  <c r="AB38" i="66"/>
  <c r="AB30" i="66"/>
  <c r="AB22" i="66"/>
  <c r="AB14" i="66"/>
  <c r="AB68" i="67"/>
  <c r="AB65" i="62"/>
  <c r="AB61" i="62"/>
  <c r="AB57" i="62"/>
  <c r="AB53" i="62"/>
  <c r="AB49" i="62"/>
  <c r="AB45" i="62"/>
  <c r="AB41" i="62"/>
  <c r="AB33" i="62"/>
  <c r="AB29" i="62"/>
  <c r="AB25" i="62"/>
  <c r="AB21" i="62"/>
  <c r="AB17" i="62"/>
  <c r="AB13" i="62"/>
  <c r="AB9" i="62"/>
  <c r="AB67" i="64"/>
  <c r="AB63" i="64"/>
  <c r="AB59" i="64"/>
  <c r="AB55" i="64"/>
  <c r="AB51" i="64"/>
  <c r="AB47" i="64"/>
  <c r="AB43" i="64"/>
  <c r="AB35" i="64"/>
  <c r="AB31" i="64"/>
  <c r="AB27" i="64"/>
  <c r="AB23" i="64"/>
  <c r="AB19" i="64"/>
  <c r="AB15" i="64"/>
  <c r="AB11" i="64"/>
  <c r="AB7" i="64"/>
  <c r="AB65" i="65"/>
  <c r="AB61" i="65"/>
  <c r="AB57" i="65"/>
  <c r="AB53" i="65"/>
  <c r="AB49" i="65"/>
  <c r="AB45" i="65"/>
  <c r="AB41" i="65"/>
  <c r="AB37" i="65"/>
  <c r="AB33" i="65"/>
  <c r="AB29" i="65"/>
  <c r="AB25" i="65"/>
  <c r="AB21" i="65"/>
  <c r="AB17" i="65"/>
  <c r="AB13" i="65"/>
  <c r="AB9" i="65"/>
  <c r="AB67" i="66"/>
  <c r="AB63" i="66"/>
  <c r="AB59" i="66"/>
  <c r="AB55" i="66"/>
  <c r="AB51" i="66"/>
  <c r="AB47" i="66"/>
  <c r="AB43" i="66"/>
  <c r="AB39" i="66"/>
  <c r="AB35" i="66"/>
  <c r="AB31" i="66"/>
  <c r="AB27" i="66"/>
  <c r="AB23" i="66"/>
  <c r="AB19" i="66"/>
  <c r="AB15" i="66"/>
  <c r="AB11" i="66"/>
  <c r="AB7" i="66"/>
  <c r="AB65" i="67"/>
  <c r="AB61" i="67"/>
  <c r="AB57" i="67"/>
  <c r="AB53" i="67"/>
  <c r="AB49" i="67"/>
  <c r="AB45" i="67"/>
  <c r="AB41" i="67"/>
  <c r="AB37" i="67"/>
  <c r="AB33" i="67"/>
  <c r="AB29" i="67"/>
  <c r="AB25" i="67"/>
  <c r="AB21" i="67"/>
  <c r="AB17" i="67"/>
  <c r="AB13" i="67"/>
  <c r="AB9" i="67"/>
  <c r="AB67" i="68"/>
  <c r="AB63" i="68"/>
  <c r="AB59" i="68"/>
  <c r="AB55" i="68"/>
  <c r="AB51" i="68"/>
  <c r="AB47" i="68"/>
  <c r="AB43" i="68"/>
  <c r="AB39" i="68"/>
  <c r="AB35" i="68"/>
  <c r="AB31" i="68"/>
  <c r="AB27" i="68"/>
  <c r="AB23" i="68"/>
  <c r="AB19" i="68"/>
  <c r="AB15" i="68"/>
  <c r="AB11" i="68"/>
  <c r="AB7" i="68"/>
  <c r="AB65" i="69"/>
  <c r="AB61" i="69"/>
  <c r="AB57" i="69"/>
  <c r="AB53" i="69"/>
  <c r="AB49" i="69"/>
  <c r="AB45" i="69"/>
  <c r="AB41" i="69"/>
  <c r="AB37" i="69"/>
  <c r="AB33" i="69"/>
  <c r="AB29" i="69"/>
  <c r="AB25" i="69"/>
  <c r="AB21" i="69"/>
  <c r="AB17" i="69"/>
  <c r="AB13" i="69"/>
  <c r="AB9" i="69"/>
  <c r="AB67" i="70"/>
  <c r="AB63" i="70"/>
  <c r="AB59" i="70"/>
  <c r="AB55" i="70"/>
  <c r="AB51" i="70"/>
  <c r="AB47" i="70"/>
  <c r="AB43" i="70"/>
  <c r="AB39" i="70"/>
  <c r="AB35" i="70"/>
  <c r="AB31" i="70"/>
  <c r="AB27" i="70"/>
  <c r="AB23" i="70"/>
  <c r="AB19" i="70"/>
  <c r="AB15" i="70"/>
  <c r="AB11" i="70"/>
  <c r="AB7" i="70"/>
  <c r="AB65" i="58"/>
  <c r="AB61" i="58"/>
  <c r="AB57" i="58"/>
  <c r="AB53" i="58"/>
  <c r="AB49" i="58"/>
  <c r="AB45" i="58"/>
  <c r="AB41" i="58"/>
  <c r="AB37" i="58"/>
  <c r="AB33" i="58"/>
  <c r="AB29" i="58"/>
  <c r="AB25" i="58"/>
  <c r="AB21" i="58"/>
  <c r="AB17" i="58"/>
  <c r="AB13" i="58"/>
  <c r="AB9" i="58"/>
  <c r="AB60" i="62"/>
  <c r="AB52" i="62"/>
  <c r="AB44" i="62"/>
  <c r="AB36" i="62"/>
  <c r="AB28" i="62"/>
  <c r="AB20" i="62"/>
  <c r="AB12" i="62"/>
  <c r="AB66" i="64"/>
  <c r="AB58" i="64"/>
  <c r="AB50" i="64"/>
  <c r="AB42" i="64"/>
  <c r="AB34" i="64"/>
  <c r="AB26" i="64"/>
  <c r="AB18" i="64"/>
  <c r="AB14" i="64"/>
  <c r="AB68" i="65"/>
  <c r="AB60" i="65"/>
  <c r="AB52" i="65"/>
  <c r="AB44" i="65"/>
  <c r="AB36" i="65"/>
  <c r="AB28" i="65"/>
  <c r="AB20" i="65"/>
  <c r="AB12" i="65"/>
  <c r="AB66" i="66"/>
  <c r="AB58" i="66"/>
  <c r="AB46" i="66"/>
  <c r="AB42" i="66"/>
  <c r="AB34" i="66"/>
  <c r="AB26" i="66"/>
  <c r="AB18" i="66"/>
  <c r="AB59" i="62"/>
  <c r="AB43" i="62"/>
  <c r="AB27" i="62"/>
  <c r="AB11" i="62"/>
  <c r="AB57" i="64"/>
  <c r="AB41" i="64"/>
  <c r="AB25" i="64"/>
  <c r="AB9" i="64"/>
  <c r="AB55" i="65"/>
  <c r="AB39" i="65"/>
  <c r="AB23" i="65"/>
  <c r="AB7" i="65"/>
  <c r="AB53" i="66"/>
  <c r="AB37" i="66"/>
  <c r="AB21" i="66"/>
  <c r="AB9" i="66"/>
  <c r="AB60" i="67"/>
  <c r="AB52" i="67"/>
  <c r="AB44" i="67"/>
  <c r="AB36" i="67"/>
  <c r="AB28" i="67"/>
  <c r="AB20" i="67"/>
  <c r="AB12" i="67"/>
  <c r="AB66" i="68"/>
  <c r="AB58" i="68"/>
  <c r="AB50" i="68"/>
  <c r="AB42" i="68"/>
  <c r="AB34" i="68"/>
  <c r="AB26" i="68"/>
  <c r="AB18" i="68"/>
  <c r="AB10" i="68"/>
  <c r="AB64" i="69"/>
  <c r="AB56" i="69"/>
  <c r="AB48" i="69"/>
  <c r="AB40" i="69"/>
  <c r="AB32" i="69"/>
  <c r="AB24" i="69"/>
  <c r="AB16" i="69"/>
  <c r="AB8" i="69"/>
  <c r="AB62" i="70"/>
  <c r="AB54" i="70"/>
  <c r="AB46" i="70"/>
  <c r="AB38" i="70"/>
  <c r="AB30" i="70"/>
  <c r="AB22" i="70"/>
  <c r="AB14" i="70"/>
  <c r="AB68" i="58"/>
  <c r="AB60" i="58"/>
  <c r="AB52" i="58"/>
  <c r="AB44" i="58"/>
  <c r="AB36" i="58"/>
  <c r="AB28" i="58"/>
  <c r="AB20" i="58"/>
  <c r="AB12" i="58"/>
  <c r="AB51" i="62"/>
  <c r="AB19" i="62"/>
  <c r="AB49" i="64"/>
  <c r="AB17" i="64"/>
  <c r="AB47" i="65"/>
  <c r="AB15" i="65"/>
  <c r="AB45" i="66"/>
  <c r="AB13" i="66"/>
  <c r="AB56" i="67"/>
  <c r="AB40" i="67"/>
  <c r="AB24" i="67"/>
  <c r="AB8" i="67"/>
  <c r="AB54" i="68"/>
  <c r="AB38" i="68"/>
  <c r="AB22" i="68"/>
  <c r="AB68" i="69"/>
  <c r="AB52" i="69"/>
  <c r="AB36" i="69"/>
  <c r="AB20" i="69"/>
  <c r="AB66" i="70"/>
  <c r="AB50" i="70"/>
  <c r="AB34" i="70"/>
  <c r="AB10" i="70"/>
  <c r="AB56" i="58"/>
  <c r="AB40" i="58"/>
  <c r="AB24" i="58"/>
  <c r="AB8" i="58"/>
  <c r="AB63" i="62"/>
  <c r="AB47" i="62"/>
  <c r="AB31" i="62"/>
  <c r="AB15" i="62"/>
  <c r="AB45" i="64"/>
  <c r="AB29" i="64"/>
  <c r="AB13" i="64"/>
  <c r="AB59" i="65"/>
  <c r="AB43" i="65"/>
  <c r="AB27" i="65"/>
  <c r="AB11" i="65"/>
  <c r="AB57" i="66"/>
  <c r="AB41" i="66"/>
  <c r="AB25" i="66"/>
  <c r="AB10" i="66"/>
  <c r="AB63" i="67"/>
  <c r="AB55" i="67"/>
  <c r="AB47" i="67"/>
  <c r="AB39" i="67"/>
  <c r="AB31" i="67"/>
  <c r="AB23" i="67"/>
  <c r="AB15" i="67"/>
  <c r="AB7" i="67"/>
  <c r="AB61" i="68"/>
  <c r="AB53" i="68"/>
  <c r="AB45" i="68"/>
  <c r="AB37" i="68"/>
  <c r="AB29" i="68"/>
  <c r="AB21" i="68"/>
  <c r="AB13" i="68"/>
  <c r="AB67" i="69"/>
  <c r="AB59" i="69"/>
  <c r="AB51" i="69"/>
  <c r="AB43" i="69"/>
  <c r="AB35" i="69"/>
  <c r="AB27" i="69"/>
  <c r="AB19" i="69"/>
  <c r="AB11" i="69"/>
  <c r="AB65" i="70"/>
  <c r="AB57" i="70"/>
  <c r="AB49" i="70"/>
  <c r="AB41" i="70"/>
  <c r="AB33" i="70"/>
  <c r="AB25" i="70"/>
  <c r="AB17" i="70"/>
  <c r="AB9" i="70"/>
  <c r="AB63" i="58"/>
  <c r="AB55" i="58"/>
  <c r="AB47" i="58"/>
  <c r="AB39" i="58"/>
  <c r="AB31" i="58"/>
  <c r="AB23" i="58"/>
  <c r="AB15" i="58"/>
  <c r="AB7" i="58"/>
  <c r="AB55" i="62"/>
  <c r="AB39" i="62"/>
  <c r="AB23" i="62"/>
  <c r="AB7" i="62"/>
  <c r="AB53" i="64"/>
  <c r="AB21" i="64"/>
  <c r="AB67" i="65"/>
  <c r="AB51" i="65"/>
  <c r="AB35" i="65"/>
  <c r="AB19" i="65"/>
  <c r="AB65" i="66"/>
  <c r="AB49" i="66"/>
  <c r="AB33" i="66"/>
  <c r="AB17" i="66"/>
  <c r="AB67" i="67"/>
  <c r="AB59" i="67"/>
  <c r="AB51" i="67"/>
  <c r="AB43" i="67"/>
  <c r="AB35" i="67"/>
  <c r="AB27" i="67"/>
  <c r="AB19" i="67"/>
  <c r="AB11" i="67"/>
  <c r="AB65" i="68"/>
  <c r="AB57" i="68"/>
  <c r="AB49" i="68"/>
  <c r="AB41" i="68"/>
  <c r="AB33" i="68"/>
  <c r="AB25" i="68"/>
  <c r="AB17" i="68"/>
  <c r="AB9" i="68"/>
  <c r="AB63" i="69"/>
  <c r="AB55" i="69"/>
  <c r="AB47" i="69"/>
  <c r="AB39" i="69"/>
  <c r="AB31" i="69"/>
  <c r="AB23" i="69"/>
  <c r="AB15" i="69"/>
  <c r="AB7" i="69"/>
  <c r="AB61" i="70"/>
  <c r="AB53" i="70"/>
  <c r="AB45" i="70"/>
  <c r="AB37" i="70"/>
  <c r="AB29" i="70"/>
  <c r="AB21" i="70"/>
  <c r="AB13" i="70"/>
  <c r="AB67" i="58"/>
  <c r="AB59" i="58"/>
  <c r="AB51" i="58"/>
  <c r="AB43" i="58"/>
  <c r="AB35" i="58"/>
  <c r="AB27" i="58"/>
  <c r="AB19" i="58"/>
  <c r="AB11" i="58"/>
  <c r="AB67" i="62"/>
  <c r="AB35" i="62"/>
  <c r="AB65" i="64"/>
  <c r="AB33" i="64"/>
  <c r="AB63" i="65"/>
  <c r="AB31" i="65"/>
  <c r="AB61" i="66"/>
  <c r="AB29" i="66"/>
  <c r="AB64" i="67"/>
  <c r="AB48" i="67"/>
  <c r="AB32" i="67"/>
  <c r="AB16" i="67"/>
  <c r="AB62" i="68"/>
  <c r="AB46" i="68"/>
  <c r="AB30" i="68"/>
  <c r="AB14" i="68"/>
  <c r="AB60" i="69"/>
  <c r="AB44" i="69"/>
  <c r="AB28" i="69"/>
  <c r="AB12" i="69"/>
  <c r="AB58" i="70"/>
  <c r="AB42" i="70"/>
  <c r="AB26" i="70"/>
  <c r="AB18" i="70"/>
  <c r="AB64" i="58"/>
  <c r="AB48" i="58"/>
  <c r="AB32" i="58"/>
  <c r="AB16" i="58"/>
  <c r="AB61" i="64"/>
  <c r="EB6" i="64"/>
  <c r="EB17" i="58"/>
  <c r="EB33" i="58"/>
  <c r="EB49" i="58"/>
  <c r="EB65" i="58"/>
  <c r="EB19" i="70"/>
  <c r="EB35" i="70"/>
  <c r="EB51" i="70"/>
  <c r="EB67" i="70"/>
  <c r="EB21" i="69"/>
  <c r="EB37" i="69"/>
  <c r="EB53" i="69"/>
  <c r="EB7" i="68"/>
  <c r="EB23" i="68"/>
  <c r="EB39" i="68"/>
  <c r="EB55" i="68"/>
  <c r="EB9" i="67"/>
  <c r="EB25" i="67"/>
  <c r="EB41" i="67"/>
  <c r="EB57" i="67"/>
  <c r="EB11" i="66"/>
  <c r="EB27" i="66"/>
  <c r="EB43" i="66"/>
  <c r="EB59" i="66"/>
  <c r="EB13" i="65"/>
  <c r="EB29" i="65"/>
  <c r="EB45" i="65"/>
  <c r="EB61" i="65"/>
  <c r="EB15" i="64"/>
  <c r="EB40" i="64"/>
  <c r="EB30" i="63"/>
  <c r="EB32" i="62"/>
  <c r="EB34" i="61"/>
  <c r="EB51" i="60"/>
  <c r="EB53" i="59"/>
  <c r="F137" i="40" l="1"/>
  <c r="F210" i="40"/>
  <c r="EB70" i="60"/>
  <c r="EB75" i="60" s="1"/>
  <c r="EB71" i="60"/>
  <c r="EB74" i="60"/>
  <c r="EB72" i="60"/>
  <c r="F66" i="40"/>
  <c r="P66" i="40" s="1"/>
  <c r="EB73" i="60"/>
  <c r="I66" i="40" l="1"/>
  <c r="G66" i="40"/>
  <c r="G10" i="60"/>
  <c r="P10" i="60"/>
  <c r="S10" i="60"/>
  <c r="Y10" i="60"/>
  <c r="AV10" i="60"/>
  <c r="AY10" i="60"/>
  <c r="BB10" i="60"/>
  <c r="BM10" i="60"/>
  <c r="BN10" i="60"/>
  <c r="BP10" i="60"/>
  <c r="BQ10" i="60"/>
  <c r="BS10" i="60"/>
  <c r="BV10" i="60"/>
  <c r="CB10" i="60"/>
  <c r="DS10" i="60"/>
  <c r="DV10" i="60" s="1"/>
  <c r="DX10" i="60"/>
  <c r="ET10" i="60"/>
  <c r="ET11" i="60"/>
  <c r="ET12" i="60"/>
  <c r="CY8" i="58"/>
  <c r="D8" i="58"/>
  <c r="BI48" i="66"/>
  <c r="BF48" i="66"/>
  <c r="BC48" i="66"/>
  <c r="AZ48" i="66"/>
  <c r="AW48" i="66"/>
  <c r="AR48" i="66"/>
  <c r="AO48" i="66"/>
  <c r="AL48" i="66"/>
  <c r="AI48" i="66"/>
  <c r="AF48" i="66"/>
  <c r="AC48" i="66"/>
  <c r="Z48" i="66"/>
  <c r="W48" i="66"/>
  <c r="T48" i="66"/>
  <c r="Q48" i="66"/>
  <c r="N48" i="66"/>
  <c r="K48" i="66"/>
  <c r="J48" i="66"/>
  <c r="H48" i="66"/>
  <c r="E48" i="66"/>
  <c r="DT17" i="63"/>
  <c r="DP17" i="63"/>
  <c r="DN17" i="63"/>
  <c r="DL17" i="63"/>
  <c r="DJ17" i="63"/>
  <c r="DH17" i="63"/>
  <c r="DF17" i="63"/>
  <c r="DD17" i="63"/>
  <c r="DB17" i="63"/>
  <c r="CZ17" i="63"/>
  <c r="CX17" i="63"/>
  <c r="CV17" i="63"/>
  <c r="CT17" i="63"/>
  <c r="CR17" i="63"/>
  <c r="CF17" i="63"/>
  <c r="CC17" i="63"/>
  <c r="BZ17" i="63"/>
  <c r="BW17" i="63"/>
  <c r="BT17" i="63"/>
  <c r="BQ17" i="63"/>
  <c r="BN17" i="63"/>
  <c r="BI17" i="63"/>
  <c r="BF17" i="63"/>
  <c r="BC17" i="63"/>
  <c r="AZ17" i="63"/>
  <c r="AW17" i="63"/>
  <c r="AR17" i="63"/>
  <c r="AO17" i="63"/>
  <c r="AL17" i="63"/>
  <c r="AI17" i="63"/>
  <c r="AF17" i="63"/>
  <c r="Z17" i="63"/>
  <c r="Q17" i="63"/>
  <c r="N17" i="63"/>
  <c r="K17" i="63"/>
  <c r="H17" i="63"/>
  <c r="E17" i="63"/>
  <c r="G2" i="40"/>
  <c r="D9" i="58"/>
  <c r="CO9" i="58"/>
  <c r="D10" i="58"/>
  <c r="T11" i="58"/>
  <c r="Q11" i="58"/>
  <c r="G11" i="58"/>
  <c r="D11" i="58"/>
  <c r="G34" i="59"/>
  <c r="D34" i="59"/>
  <c r="E24" i="61" l="1"/>
  <c r="E23" i="61"/>
  <c r="E22" i="61"/>
  <c r="E16" i="61"/>
  <c r="E11" i="61"/>
  <c r="E10" i="61"/>
  <c r="E9" i="61"/>
  <c r="G24" i="61"/>
  <c r="G23" i="61"/>
  <c r="G22" i="61"/>
  <c r="G16" i="61"/>
  <c r="G11" i="61"/>
  <c r="G10" i="61"/>
  <c r="G9" i="61"/>
  <c r="E68" i="60"/>
  <c r="E67" i="60"/>
  <c r="E66" i="60"/>
  <c r="E65" i="60"/>
  <c r="E64" i="60"/>
  <c r="E63" i="60"/>
  <c r="E62" i="60"/>
  <c r="E61" i="60"/>
  <c r="E60" i="60"/>
  <c r="E59" i="60"/>
  <c r="E58" i="60"/>
  <c r="E57" i="60"/>
  <c r="E56" i="60"/>
  <c r="E55" i="60"/>
  <c r="E54" i="60"/>
  <c r="E53" i="60"/>
  <c r="E52" i="60"/>
  <c r="E51" i="60"/>
  <c r="E50" i="60"/>
  <c r="E32" i="60"/>
  <c r="E31" i="60"/>
  <c r="E30" i="60"/>
  <c r="E29" i="60"/>
  <c r="E28" i="60"/>
  <c r="E27" i="60"/>
  <c r="E26" i="60"/>
  <c r="E25" i="60"/>
  <c r="E24" i="60"/>
  <c r="G62" i="60"/>
  <c r="G61" i="60"/>
  <c r="G60" i="60"/>
  <c r="G59" i="60"/>
  <c r="G58" i="60"/>
  <c r="G57" i="60"/>
  <c r="G56" i="60"/>
  <c r="G55" i="60"/>
  <c r="G54" i="60"/>
  <c r="G53" i="60"/>
  <c r="G52" i="60"/>
  <c r="G51" i="60"/>
  <c r="G50" i="60"/>
  <c r="G37" i="60"/>
  <c r="G32" i="60"/>
  <c r="G31" i="60"/>
  <c r="G30" i="60"/>
  <c r="G29" i="60"/>
  <c r="G28" i="60"/>
  <c r="G27" i="60"/>
  <c r="G26" i="60"/>
  <c r="G25" i="60"/>
  <c r="G24" i="60"/>
  <c r="G6" i="60"/>
  <c r="G32" i="59"/>
  <c r="D32" i="59"/>
  <c r="D29" i="59"/>
  <c r="D28" i="59"/>
  <c r="G27" i="58"/>
  <c r="D30" i="58"/>
  <c r="D27" i="58"/>
  <c r="D26" i="58"/>
  <c r="D25" i="58"/>
  <c r="D24" i="58"/>
  <c r="D23" i="58"/>
  <c r="D20" i="58"/>
  <c r="G15" i="58"/>
  <c r="CO12" i="58"/>
  <c r="D12" i="58"/>
  <c r="DT27" i="59"/>
  <c r="DP27" i="59"/>
  <c r="DN27" i="59"/>
  <c r="DL27" i="59"/>
  <c r="DJ27" i="59"/>
  <c r="DF27" i="59"/>
  <c r="DD27" i="59"/>
  <c r="DB27" i="59"/>
  <c r="CZ27" i="59"/>
  <c r="CX27" i="59"/>
  <c r="CV27" i="59"/>
  <c r="CT27" i="59"/>
  <c r="CR27" i="59"/>
  <c r="CO27" i="59"/>
  <c r="CF27" i="59"/>
  <c r="CC27" i="59"/>
  <c r="BZ27" i="59"/>
  <c r="BW27" i="59"/>
  <c r="BT27" i="59"/>
  <c r="BQ27" i="59"/>
  <c r="BN27" i="59"/>
  <c r="BC27" i="59"/>
  <c r="AZ27" i="59"/>
  <c r="AW27" i="59"/>
  <c r="AL27" i="59"/>
  <c r="AI27" i="59"/>
  <c r="AF27" i="59"/>
  <c r="Z27" i="59"/>
  <c r="V27" i="59"/>
  <c r="T27" i="59"/>
  <c r="P27" i="59"/>
  <c r="N27" i="59"/>
  <c r="K27" i="59"/>
  <c r="J27" i="59"/>
  <c r="H27" i="59"/>
  <c r="E27" i="59"/>
  <c r="N70" i="40"/>
  <c r="N69" i="40"/>
  <c r="N67" i="40"/>
  <c r="N65" i="40"/>
  <c r="N64" i="40"/>
  <c r="N62" i="40"/>
  <c r="N61" i="40"/>
  <c r="N60" i="40"/>
  <c r="N59" i="40"/>
  <c r="N58" i="40"/>
  <c r="N57" i="40"/>
  <c r="N56" i="40"/>
  <c r="N55" i="40"/>
  <c r="N54" i="40"/>
  <c r="N53" i="40"/>
  <c r="N52" i="40"/>
  <c r="N51" i="40"/>
  <c r="N50" i="40"/>
  <c r="N49" i="40"/>
  <c r="M47" i="40"/>
  <c r="N47" i="40" s="1"/>
  <c r="N46" i="40"/>
  <c r="N45" i="40"/>
  <c r="N44" i="40"/>
  <c r="N43" i="40"/>
  <c r="CI68" i="65" s="1"/>
  <c r="N42" i="40"/>
  <c r="N40" i="40"/>
  <c r="N39" i="40"/>
  <c r="N38" i="40"/>
  <c r="N37" i="40"/>
  <c r="N36" i="40"/>
  <c r="N34" i="40"/>
  <c r="N32" i="40"/>
  <c r="N31" i="40"/>
  <c r="N30" i="40"/>
  <c r="N29" i="40"/>
  <c r="N28" i="40"/>
  <c r="N26" i="40"/>
  <c r="N25" i="40"/>
  <c r="N23" i="40"/>
  <c r="N22" i="40"/>
  <c r="N21" i="40"/>
  <c r="N20" i="40"/>
  <c r="N19" i="40"/>
  <c r="N18" i="40"/>
  <c r="N16" i="40"/>
  <c r="N14" i="40"/>
  <c r="N10" i="40"/>
  <c r="N9" i="40"/>
  <c r="N8" i="40"/>
  <c r="N7" i="40"/>
  <c r="N5" i="40"/>
  <c r="N4" i="40"/>
  <c r="AQ47" i="61" l="1"/>
  <c r="AQ28" i="61"/>
  <c r="AN22" i="61"/>
  <c r="AE58" i="61"/>
  <c r="AE54" i="61"/>
  <c r="AE57" i="61"/>
  <c r="AE56" i="61"/>
  <c r="AE55" i="61"/>
  <c r="P49" i="60"/>
  <c r="P45" i="60"/>
  <c r="P41" i="60"/>
  <c r="P43" i="60"/>
  <c r="P9" i="60"/>
  <c r="P7" i="60"/>
  <c r="P48" i="60"/>
  <c r="P44" i="60"/>
  <c r="P40" i="60"/>
  <c r="P8" i="60"/>
  <c r="P47" i="60"/>
  <c r="P39" i="60"/>
  <c r="P46" i="60"/>
  <c r="P42" i="60"/>
  <c r="P38" i="60"/>
  <c r="BS17" i="63"/>
  <c r="BS24" i="59"/>
  <c r="CN23" i="60"/>
  <c r="CN67" i="62"/>
  <c r="CN65" i="62"/>
  <c r="CN63" i="62"/>
  <c r="CN61" i="62"/>
  <c r="CN66" i="62"/>
  <c r="CN64" i="62"/>
  <c r="CN62" i="62"/>
  <c r="CN60" i="62"/>
  <c r="CN59" i="62"/>
  <c r="CN57" i="62"/>
  <c r="CN55" i="62"/>
  <c r="CN53" i="62"/>
  <c r="CN51" i="62"/>
  <c r="CN49" i="62"/>
  <c r="CN47" i="62"/>
  <c r="CN45" i="62"/>
  <c r="CN43" i="62"/>
  <c r="CN58" i="62"/>
  <c r="CN56" i="62"/>
  <c r="CN54" i="62"/>
  <c r="CN52" i="62"/>
  <c r="CN50" i="62"/>
  <c r="CN48" i="62"/>
  <c r="CN46" i="62"/>
  <c r="CN44" i="62"/>
  <c r="CN42" i="62"/>
  <c r="CN40" i="62"/>
  <c r="CN22" i="60"/>
  <c r="CN19" i="60"/>
  <c r="CN12" i="60"/>
  <c r="CN10" i="60"/>
  <c r="CN20" i="60"/>
  <c r="CN41" i="62"/>
  <c r="CN39" i="62"/>
  <c r="CN38" i="62"/>
  <c r="CN21" i="60"/>
  <c r="CN15" i="60"/>
  <c r="CN18" i="60"/>
  <c r="CN16" i="60"/>
  <c r="CN13" i="60"/>
  <c r="CN14" i="60"/>
  <c r="CN17" i="60"/>
  <c r="CN11" i="60"/>
  <c r="CN67" i="60"/>
  <c r="CN63" i="60"/>
  <c r="CN59" i="60"/>
  <c r="CN55" i="60"/>
  <c r="CN51" i="60"/>
  <c r="CN47" i="60"/>
  <c r="CN43" i="60"/>
  <c r="CN39" i="60"/>
  <c r="CN35" i="60"/>
  <c r="CN31" i="60"/>
  <c r="CN27" i="60"/>
  <c r="CN9" i="60"/>
  <c r="CN68" i="60"/>
  <c r="CN66" i="60"/>
  <c r="CN64" i="60"/>
  <c r="CN62" i="60"/>
  <c r="CN60" i="60"/>
  <c r="CN58" i="60"/>
  <c r="CN56" i="60"/>
  <c r="CN54" i="60"/>
  <c r="CN52" i="60"/>
  <c r="CN50" i="60"/>
  <c r="CN48" i="60"/>
  <c r="CN46" i="60"/>
  <c r="CN44" i="60"/>
  <c r="CN42" i="60"/>
  <c r="CN40" i="60"/>
  <c r="CN38" i="60"/>
  <c r="CN36" i="60"/>
  <c r="CN34" i="60"/>
  <c r="CN32" i="60"/>
  <c r="CN30" i="60"/>
  <c r="CN28" i="60"/>
  <c r="CN26" i="60"/>
  <c r="CN24" i="60"/>
  <c r="CN8" i="60"/>
  <c r="CN65" i="60"/>
  <c r="CN61" i="60"/>
  <c r="CN57" i="60"/>
  <c r="CN53" i="60"/>
  <c r="CN49" i="60"/>
  <c r="CN45" i="60"/>
  <c r="CN41" i="60"/>
  <c r="CN37" i="60"/>
  <c r="CN33" i="60"/>
  <c r="CN29" i="60"/>
  <c r="CN25" i="60"/>
  <c r="CN7" i="60"/>
  <c r="CN6" i="64"/>
  <c r="DE67" i="62"/>
  <c r="DE65" i="62"/>
  <c r="DE63" i="62"/>
  <c r="DE61" i="62"/>
  <c r="DE68" i="62"/>
  <c r="DE66" i="62"/>
  <c r="DE64" i="62"/>
  <c r="DE62" i="62"/>
  <c r="DE60" i="62"/>
  <c r="DE59" i="62"/>
  <c r="DE57" i="62"/>
  <c r="DE55" i="62"/>
  <c r="DE53" i="62"/>
  <c r="DE51" i="62"/>
  <c r="DE49" i="62"/>
  <c r="DE47" i="62"/>
  <c r="DE45" i="62"/>
  <c r="DE43" i="62"/>
  <c r="DE58" i="62"/>
  <c r="DE56" i="62"/>
  <c r="DE54" i="62"/>
  <c r="DE52" i="62"/>
  <c r="DE50" i="62"/>
  <c r="DE48" i="62"/>
  <c r="DE46" i="62"/>
  <c r="DE44" i="62"/>
  <c r="DE42" i="62"/>
  <c r="DE40" i="62"/>
  <c r="DE41" i="62"/>
  <c r="DE39" i="62"/>
  <c r="DE38" i="62"/>
  <c r="DE24" i="59"/>
  <c r="DS67" i="62"/>
  <c r="DS65" i="62"/>
  <c r="DS63" i="62"/>
  <c r="DS61" i="62"/>
  <c r="DS59" i="62"/>
  <c r="DS57" i="62"/>
  <c r="DS55" i="62"/>
  <c r="DS53" i="62"/>
  <c r="DS51" i="62"/>
  <c r="DS49" i="62"/>
  <c r="DS47" i="62"/>
  <c r="DS45" i="62"/>
  <c r="DS43" i="62"/>
  <c r="DS62" i="62"/>
  <c r="DS60" i="62"/>
  <c r="DS56" i="62"/>
  <c r="DS48" i="62"/>
  <c r="DS58" i="62"/>
  <c r="DS50" i="62"/>
  <c r="DS42" i="62"/>
  <c r="DS40" i="62"/>
  <c r="DS46" i="62"/>
  <c r="DS44" i="62"/>
  <c r="DS68" i="62"/>
  <c r="DS64" i="62"/>
  <c r="DS54" i="62"/>
  <c r="DS52" i="62"/>
  <c r="DS41" i="62"/>
  <c r="DS38" i="62"/>
  <c r="DS66" i="62"/>
  <c r="DS39" i="62"/>
  <c r="DS62" i="65"/>
  <c r="DV62" i="65" s="1"/>
  <c r="DS24" i="59"/>
  <c r="D23" i="61"/>
  <c r="D24" i="59"/>
  <c r="S47" i="60"/>
  <c r="S43" i="60"/>
  <c r="S39" i="60"/>
  <c r="S9" i="60"/>
  <c r="S7" i="60"/>
  <c r="S45" i="60"/>
  <c r="S41" i="60"/>
  <c r="S48" i="60"/>
  <c r="S44" i="60"/>
  <c r="S8" i="60"/>
  <c r="S46" i="60"/>
  <c r="S42" i="60"/>
  <c r="S38" i="60"/>
  <c r="S49" i="60"/>
  <c r="S40" i="60"/>
  <c r="AH27" i="59"/>
  <c r="AT23" i="60"/>
  <c r="AT21" i="60"/>
  <c r="AT16" i="60"/>
  <c r="AT14" i="60"/>
  <c r="AT11" i="60"/>
  <c r="AT19" i="60"/>
  <c r="AT22" i="60"/>
  <c r="AT20" i="60"/>
  <c r="AT13" i="60"/>
  <c r="AT10" i="60"/>
  <c r="AT18" i="60"/>
  <c r="AT17" i="60"/>
  <c r="AT12" i="60"/>
  <c r="AT15" i="60"/>
  <c r="AT46" i="60"/>
  <c r="AT42" i="60"/>
  <c r="AT38" i="60"/>
  <c r="AT8" i="60"/>
  <c r="AT48" i="60"/>
  <c r="AT47" i="60"/>
  <c r="AT49" i="60"/>
  <c r="AT45" i="60"/>
  <c r="AT41" i="60"/>
  <c r="AT9" i="60"/>
  <c r="AT7" i="60"/>
  <c r="AT44" i="60"/>
  <c r="AT40" i="60"/>
  <c r="AT43" i="60"/>
  <c r="AT39" i="60"/>
  <c r="BB27" i="59"/>
  <c r="BL23" i="60"/>
  <c r="BL21" i="60"/>
  <c r="BL16" i="60"/>
  <c r="BL14" i="60"/>
  <c r="BL11" i="60"/>
  <c r="BL19" i="60"/>
  <c r="BL22" i="60"/>
  <c r="BL15" i="60"/>
  <c r="BL13" i="60"/>
  <c r="BL20" i="60"/>
  <c r="BL10" i="60"/>
  <c r="BL18" i="60"/>
  <c r="BL17" i="60"/>
  <c r="BL12" i="60"/>
  <c r="BL46" i="60"/>
  <c r="BL42" i="60"/>
  <c r="BL38" i="60"/>
  <c r="BL8" i="60"/>
  <c r="BL47" i="60"/>
  <c r="BL39" i="60"/>
  <c r="BL49" i="60"/>
  <c r="BL45" i="60"/>
  <c r="BL41" i="60"/>
  <c r="BL9" i="60"/>
  <c r="BL7" i="60"/>
  <c r="BL48" i="60"/>
  <c r="BL44" i="60"/>
  <c r="BL40" i="60"/>
  <c r="BL43" i="60"/>
  <c r="BL24" i="59"/>
  <c r="BV17" i="63"/>
  <c r="BV24" i="59"/>
  <c r="CO23" i="60"/>
  <c r="CO67" i="62"/>
  <c r="CO65" i="62"/>
  <c r="CO63" i="62"/>
  <c r="CO61" i="62"/>
  <c r="CO60" i="62"/>
  <c r="CO59" i="62"/>
  <c r="CO57" i="62"/>
  <c r="CO55" i="62"/>
  <c r="CO53" i="62"/>
  <c r="CO51" i="62"/>
  <c r="CO49" i="62"/>
  <c r="CO47" i="62"/>
  <c r="CO45" i="62"/>
  <c r="CO43" i="62"/>
  <c r="CO66" i="62"/>
  <c r="CO64" i="62"/>
  <c r="CO62" i="62"/>
  <c r="CO56" i="62"/>
  <c r="CO48" i="62"/>
  <c r="CO41" i="62"/>
  <c r="CO39" i="62"/>
  <c r="CO20" i="60"/>
  <c r="CO17" i="60"/>
  <c r="CO15" i="60"/>
  <c r="CO18" i="60"/>
  <c r="CO58" i="62"/>
  <c r="CO50" i="62"/>
  <c r="CO54" i="62"/>
  <c r="CO40" i="62"/>
  <c r="CO16" i="60"/>
  <c r="CO13" i="60"/>
  <c r="CO10" i="60"/>
  <c r="CO44" i="62"/>
  <c r="CO19" i="60"/>
  <c r="CO14" i="60"/>
  <c r="CO46" i="62"/>
  <c r="CO12" i="60"/>
  <c r="CO11" i="60"/>
  <c r="CO52" i="62"/>
  <c r="CO42" i="62"/>
  <c r="CO38" i="62"/>
  <c r="CO22" i="60"/>
  <c r="CO21" i="60"/>
  <c r="CO68" i="60"/>
  <c r="CO66" i="60"/>
  <c r="CO64" i="60"/>
  <c r="CO62" i="60"/>
  <c r="CO60" i="60"/>
  <c r="CO58" i="60"/>
  <c r="CO56" i="60"/>
  <c r="CO54" i="60"/>
  <c r="CO52" i="60"/>
  <c r="CO50" i="60"/>
  <c r="CO48" i="60"/>
  <c r="CO46" i="60"/>
  <c r="CO44" i="60"/>
  <c r="CO42" i="60"/>
  <c r="CO40" i="60"/>
  <c r="CO38" i="60"/>
  <c r="CO36" i="60"/>
  <c r="CO34" i="60"/>
  <c r="CO32" i="60"/>
  <c r="CO30" i="60"/>
  <c r="CO28" i="60"/>
  <c r="CO26" i="60"/>
  <c r="CO24" i="60"/>
  <c r="CO8" i="60"/>
  <c r="CO67" i="60"/>
  <c r="CO65" i="60"/>
  <c r="CO63" i="60"/>
  <c r="CO61" i="60"/>
  <c r="CO59" i="60"/>
  <c r="CO57" i="60"/>
  <c r="CO55" i="60"/>
  <c r="CO53" i="60"/>
  <c r="CO51" i="60"/>
  <c r="CO49" i="60"/>
  <c r="CO47" i="60"/>
  <c r="CO45" i="60"/>
  <c r="CO43" i="60"/>
  <c r="CO41" i="60"/>
  <c r="CO39" i="60"/>
  <c r="CO37" i="60"/>
  <c r="CO35" i="60"/>
  <c r="CO33" i="60"/>
  <c r="CO31" i="60"/>
  <c r="CO29" i="60"/>
  <c r="CO27" i="60"/>
  <c r="CO25" i="60"/>
  <c r="CO9" i="60"/>
  <c r="CO7" i="60"/>
  <c r="CO6" i="64"/>
  <c r="CW67" i="62"/>
  <c r="CW65" i="62"/>
  <c r="CW63" i="62"/>
  <c r="CW61" i="62"/>
  <c r="CW60" i="62"/>
  <c r="CW59" i="62"/>
  <c r="CW57" i="62"/>
  <c r="CW55" i="62"/>
  <c r="CW53" i="62"/>
  <c r="CW51" i="62"/>
  <c r="CW49" i="62"/>
  <c r="CW47" i="62"/>
  <c r="CW45" i="62"/>
  <c r="CW43" i="62"/>
  <c r="CW66" i="62"/>
  <c r="CW42" i="62"/>
  <c r="CW40" i="62"/>
  <c r="CW68" i="62"/>
  <c r="CW64" i="62"/>
  <c r="CW62" i="62"/>
  <c r="CW58" i="62"/>
  <c r="CW50" i="62"/>
  <c r="CW52" i="62"/>
  <c r="CW44" i="62"/>
  <c r="CW39" i="62"/>
  <c r="CW54" i="62"/>
  <c r="CW56" i="62"/>
  <c r="CW46" i="62"/>
  <c r="CW38" i="62"/>
  <c r="CW48" i="62"/>
  <c r="CW41" i="62"/>
  <c r="CW24" i="59"/>
  <c r="DI67" i="62"/>
  <c r="DI65" i="62"/>
  <c r="DI63" i="62"/>
  <c r="DI61" i="62"/>
  <c r="DI68" i="62"/>
  <c r="DI66" i="62"/>
  <c r="DI64" i="62"/>
  <c r="DI62" i="62"/>
  <c r="DI60" i="62"/>
  <c r="DI59" i="62"/>
  <c r="DI57" i="62"/>
  <c r="DI55" i="62"/>
  <c r="DI53" i="62"/>
  <c r="DI51" i="62"/>
  <c r="DI49" i="62"/>
  <c r="DI47" i="62"/>
  <c r="DI45" i="62"/>
  <c r="DI43" i="62"/>
  <c r="DI40" i="62"/>
  <c r="DI58" i="62"/>
  <c r="DI50" i="62"/>
  <c r="DI42" i="62"/>
  <c r="DI52" i="62"/>
  <c r="DI44" i="62"/>
  <c r="DI54" i="62"/>
  <c r="DI48" i="62"/>
  <c r="DI41" i="62"/>
  <c r="DI39" i="62"/>
  <c r="DI38" i="62"/>
  <c r="DI56" i="62"/>
  <c r="DI46" i="62"/>
  <c r="DI24" i="59"/>
  <c r="DC68" i="62"/>
  <c r="DC66" i="62"/>
  <c r="DC64" i="62"/>
  <c r="DC62" i="62"/>
  <c r="DC67" i="62"/>
  <c r="DC65" i="62"/>
  <c r="DC63" i="62"/>
  <c r="DC61" i="62"/>
  <c r="DC58" i="62"/>
  <c r="DC56" i="62"/>
  <c r="DC54" i="62"/>
  <c r="DC52" i="62"/>
  <c r="DC50" i="62"/>
  <c r="DC48" i="62"/>
  <c r="DC46" i="62"/>
  <c r="DC44" i="62"/>
  <c r="DC41" i="62"/>
  <c r="DC55" i="62"/>
  <c r="DC47" i="62"/>
  <c r="DC42" i="62"/>
  <c r="DC40" i="62"/>
  <c r="DC57" i="62"/>
  <c r="DC49" i="62"/>
  <c r="DC38" i="62"/>
  <c r="DC59" i="62"/>
  <c r="DC43" i="62"/>
  <c r="DC53" i="62"/>
  <c r="DC39" i="62"/>
  <c r="DC60" i="62"/>
  <c r="DC51" i="62"/>
  <c r="DC45" i="62"/>
  <c r="DC24" i="59"/>
  <c r="DZ8" i="59"/>
  <c r="DZ23" i="60"/>
  <c r="DZ19" i="60"/>
  <c r="DZ16" i="60"/>
  <c r="DZ14" i="60"/>
  <c r="DZ17" i="60"/>
  <c r="DZ22" i="60"/>
  <c r="DZ18" i="60"/>
  <c r="DZ12" i="60"/>
  <c r="DZ21" i="60"/>
  <c r="DZ20" i="60"/>
  <c r="DZ15" i="60"/>
  <c r="DZ13" i="60"/>
  <c r="DZ11" i="60"/>
  <c r="DZ47" i="60"/>
  <c r="DZ43" i="60"/>
  <c r="DZ39" i="60"/>
  <c r="DZ34" i="60"/>
  <c r="DZ41" i="60"/>
  <c r="DZ8" i="60"/>
  <c r="DZ44" i="60"/>
  <c r="DZ40" i="60"/>
  <c r="DZ7" i="60"/>
  <c r="DZ46" i="60"/>
  <c r="DZ42" i="60"/>
  <c r="DZ38" i="60"/>
  <c r="DZ33" i="60"/>
  <c r="DZ62" i="65"/>
  <c r="DZ68" i="62"/>
  <c r="DZ49" i="60"/>
  <c r="DZ45" i="60"/>
  <c r="DZ36" i="60"/>
  <c r="DZ48" i="60"/>
  <c r="DZ35" i="60"/>
  <c r="DZ9" i="60"/>
  <c r="DZ24" i="59"/>
  <c r="AQ23" i="60"/>
  <c r="AQ20" i="60"/>
  <c r="AQ17" i="60"/>
  <c r="AQ15" i="60"/>
  <c r="AQ10" i="60"/>
  <c r="AQ18" i="60"/>
  <c r="AQ19" i="60"/>
  <c r="AQ12" i="60"/>
  <c r="AQ16" i="60"/>
  <c r="AQ22" i="60"/>
  <c r="AQ21" i="60"/>
  <c r="AQ14" i="60"/>
  <c r="AQ13" i="60"/>
  <c r="AQ11" i="60"/>
  <c r="AQ48" i="60"/>
  <c r="AQ44" i="60"/>
  <c r="AQ40" i="60"/>
  <c r="AQ8" i="60"/>
  <c r="AQ49" i="60"/>
  <c r="AQ7" i="60"/>
  <c r="AQ47" i="60"/>
  <c r="AQ43" i="60"/>
  <c r="AQ39" i="60"/>
  <c r="AQ46" i="60"/>
  <c r="AQ42" i="60"/>
  <c r="AQ38" i="60"/>
  <c r="AQ41" i="60"/>
  <c r="AQ9" i="60"/>
  <c r="AQ45" i="60"/>
  <c r="CE27" i="59"/>
  <c r="CE36" i="60"/>
  <c r="CE35" i="60"/>
  <c r="CE23" i="60"/>
  <c r="CE34" i="60"/>
  <c r="CE37" i="60"/>
  <c r="CE33" i="60"/>
  <c r="CE20" i="60"/>
  <c r="CE17" i="60"/>
  <c r="CE15" i="60"/>
  <c r="CE18" i="60"/>
  <c r="CE14" i="60"/>
  <c r="CE22" i="60"/>
  <c r="CE21" i="60"/>
  <c r="CE12" i="60"/>
  <c r="CE11" i="60"/>
  <c r="CE19" i="60"/>
  <c r="CE16" i="60"/>
  <c r="CE13" i="60"/>
  <c r="CE10" i="60"/>
  <c r="CE8" i="59"/>
  <c r="CE47" i="60"/>
  <c r="CE43" i="60"/>
  <c r="CE39" i="60"/>
  <c r="CE9" i="60"/>
  <c r="CE7" i="60"/>
  <c r="CE44" i="60"/>
  <c r="CE46" i="60"/>
  <c r="CE42" i="60"/>
  <c r="CE38" i="60"/>
  <c r="CE8" i="60"/>
  <c r="CE49" i="60"/>
  <c r="CE45" i="60"/>
  <c r="CE41" i="60"/>
  <c r="CE48" i="60"/>
  <c r="CE40" i="60"/>
  <c r="CE24" i="59"/>
  <c r="CU68" i="62"/>
  <c r="CU66" i="62"/>
  <c r="CU64" i="62"/>
  <c r="CU62" i="62"/>
  <c r="CU58" i="62"/>
  <c r="CU56" i="62"/>
  <c r="CU54" i="62"/>
  <c r="CU52" i="62"/>
  <c r="CU50" i="62"/>
  <c r="CU48" i="62"/>
  <c r="CU46" i="62"/>
  <c r="CU44" i="62"/>
  <c r="CU67" i="62"/>
  <c r="CU60" i="62"/>
  <c r="CU41" i="62"/>
  <c r="CU53" i="62"/>
  <c r="CU45" i="62"/>
  <c r="CU65" i="62"/>
  <c r="CU55" i="62"/>
  <c r="CU47" i="62"/>
  <c r="CU38" i="62"/>
  <c r="CU61" i="62"/>
  <c r="CU42" i="62"/>
  <c r="CU59" i="62"/>
  <c r="CU57" i="62"/>
  <c r="CU43" i="62"/>
  <c r="CU40" i="62"/>
  <c r="CU63" i="62"/>
  <c r="CU51" i="62"/>
  <c r="CU49" i="62"/>
  <c r="CU39" i="62"/>
  <c r="CU24" i="59"/>
  <c r="DG17" i="63"/>
  <c r="DG68" i="62"/>
  <c r="DG66" i="62"/>
  <c r="DG64" i="62"/>
  <c r="DG62" i="62"/>
  <c r="DG58" i="62"/>
  <c r="DG56" i="62"/>
  <c r="DG54" i="62"/>
  <c r="DG52" i="62"/>
  <c r="DG50" i="62"/>
  <c r="DG48" i="62"/>
  <c r="DG46" i="62"/>
  <c r="DG44" i="62"/>
  <c r="DG42" i="62"/>
  <c r="DG65" i="62"/>
  <c r="DG41" i="62"/>
  <c r="DG39" i="62"/>
  <c r="DG67" i="62"/>
  <c r="DG61" i="62"/>
  <c r="DG53" i="62"/>
  <c r="DG45" i="62"/>
  <c r="DG55" i="62"/>
  <c r="DG47" i="62"/>
  <c r="DG40" i="62"/>
  <c r="DG38" i="62"/>
  <c r="DG49" i="62"/>
  <c r="DG59" i="62"/>
  <c r="DG43" i="62"/>
  <c r="DG57" i="62"/>
  <c r="DG63" i="62"/>
  <c r="DG60" i="62"/>
  <c r="DG51" i="62"/>
  <c r="DG24" i="59"/>
  <c r="DX17" i="63"/>
  <c r="DX8" i="59"/>
  <c r="DX9" i="59"/>
  <c r="DX24" i="59"/>
  <c r="G27" i="59"/>
  <c r="G24" i="59"/>
  <c r="V23" i="60"/>
  <c r="V21" i="60"/>
  <c r="V16" i="60"/>
  <c r="V14" i="60"/>
  <c r="V11" i="60"/>
  <c r="V25" i="60"/>
  <c r="V10" i="60"/>
  <c r="V19" i="60"/>
  <c r="V22" i="60"/>
  <c r="V13" i="60"/>
  <c r="V18" i="60"/>
  <c r="V17" i="60"/>
  <c r="V12" i="60"/>
  <c r="V20" i="60"/>
  <c r="V15" i="60"/>
  <c r="V24" i="60"/>
  <c r="V26" i="60"/>
  <c r="V49" i="60"/>
  <c r="V45" i="60"/>
  <c r="V41" i="60"/>
  <c r="V47" i="60"/>
  <c r="V39" i="60"/>
  <c r="V9" i="60"/>
  <c r="V7" i="60"/>
  <c r="V42" i="60"/>
  <c r="V38" i="60"/>
  <c r="V48" i="60"/>
  <c r="V44" i="60"/>
  <c r="V40" i="60"/>
  <c r="V8" i="60"/>
  <c r="V43" i="60"/>
  <c r="V46" i="60"/>
  <c r="AU23" i="60"/>
  <c r="AU22" i="60"/>
  <c r="AU19" i="60"/>
  <c r="AU12" i="60"/>
  <c r="AU20" i="60"/>
  <c r="AU21" i="60"/>
  <c r="AU14" i="60"/>
  <c r="AU10" i="60"/>
  <c r="AU18" i="60"/>
  <c r="AU17" i="60"/>
  <c r="AU11" i="60"/>
  <c r="AU15" i="60"/>
  <c r="AU16" i="60"/>
  <c r="AU13" i="60"/>
  <c r="AU49" i="60"/>
  <c r="AU45" i="60"/>
  <c r="AU41" i="60"/>
  <c r="AU9" i="60"/>
  <c r="AU7" i="60"/>
  <c r="AU43" i="60"/>
  <c r="AU46" i="60"/>
  <c r="AU42" i="60"/>
  <c r="AU48" i="60"/>
  <c r="AU44" i="60"/>
  <c r="AU40" i="60"/>
  <c r="AU47" i="60"/>
  <c r="AU39" i="60"/>
  <c r="AU38" i="60"/>
  <c r="AU8" i="60"/>
  <c r="BM17" i="63"/>
  <c r="BM24" i="59"/>
  <c r="BY17" i="63"/>
  <c r="BY23" i="60"/>
  <c r="BY18" i="60"/>
  <c r="BY13" i="60"/>
  <c r="BY21" i="60"/>
  <c r="BY22" i="60"/>
  <c r="BY17" i="60"/>
  <c r="BY12" i="60"/>
  <c r="BY11" i="60"/>
  <c r="BY15" i="60"/>
  <c r="BY10" i="60"/>
  <c r="BY19" i="60"/>
  <c r="BY16" i="60"/>
  <c r="BY20" i="60"/>
  <c r="BY14" i="60"/>
  <c r="BY24" i="59"/>
  <c r="CK23" i="60"/>
  <c r="CK66" i="62"/>
  <c r="CK64" i="62"/>
  <c r="CK62" i="62"/>
  <c r="CK67" i="62"/>
  <c r="CK65" i="62"/>
  <c r="CK63" i="62"/>
  <c r="CK61" i="62"/>
  <c r="CK58" i="62"/>
  <c r="CK56" i="62"/>
  <c r="CK54" i="62"/>
  <c r="CK52" i="62"/>
  <c r="CK50" i="62"/>
  <c r="CK48" i="62"/>
  <c r="CK46" i="62"/>
  <c r="CK44" i="62"/>
  <c r="CK60" i="62"/>
  <c r="CK59" i="62"/>
  <c r="CK57" i="62"/>
  <c r="CK55" i="62"/>
  <c r="CK53" i="62"/>
  <c r="CK51" i="62"/>
  <c r="CK49" i="62"/>
  <c r="CK47" i="62"/>
  <c r="CK45" i="62"/>
  <c r="CK43" i="62"/>
  <c r="CK41" i="62"/>
  <c r="CK42" i="62"/>
  <c r="CK40" i="62"/>
  <c r="CK18" i="60"/>
  <c r="CK13" i="60"/>
  <c r="CK38" i="62"/>
  <c r="CK21" i="60"/>
  <c r="CK39" i="62"/>
  <c r="CK22" i="60"/>
  <c r="CK20" i="60"/>
  <c r="CK12" i="60"/>
  <c r="CK11" i="60"/>
  <c r="CK17" i="60"/>
  <c r="CK19" i="60"/>
  <c r="CK16" i="60"/>
  <c r="CK15" i="60"/>
  <c r="CK10" i="60"/>
  <c r="CK14" i="60"/>
  <c r="CK22" i="61"/>
  <c r="CK36" i="60"/>
  <c r="CK9" i="60"/>
  <c r="CK46" i="60"/>
  <c r="CK42" i="60"/>
  <c r="CK38" i="60"/>
  <c r="CK33" i="60"/>
  <c r="CK47" i="60"/>
  <c r="CK39" i="60"/>
  <c r="CK35" i="60"/>
  <c r="CK8" i="60"/>
  <c r="CK49" i="60"/>
  <c r="CK45" i="60"/>
  <c r="CK41" i="60"/>
  <c r="CK48" i="60"/>
  <c r="CK44" i="60"/>
  <c r="CK40" i="60"/>
  <c r="CK43" i="60"/>
  <c r="CK16" i="61"/>
  <c r="CK34" i="60"/>
  <c r="CK7" i="60"/>
  <c r="CK47" i="61"/>
  <c r="CQ17" i="63"/>
  <c r="CQ68" i="62"/>
  <c r="CQ66" i="62"/>
  <c r="CQ64" i="62"/>
  <c r="CQ62" i="62"/>
  <c r="CQ58" i="62"/>
  <c r="CQ56" i="62"/>
  <c r="CQ54" i="62"/>
  <c r="CQ52" i="62"/>
  <c r="CQ50" i="62"/>
  <c r="CQ48" i="62"/>
  <c r="CQ46" i="62"/>
  <c r="CQ44" i="62"/>
  <c r="CQ61" i="62"/>
  <c r="CQ41" i="62"/>
  <c r="CQ65" i="62"/>
  <c r="CQ55" i="62"/>
  <c r="CQ47" i="62"/>
  <c r="CQ67" i="62"/>
  <c r="CQ63" i="62"/>
  <c r="CQ57" i="62"/>
  <c r="CQ49" i="62"/>
  <c r="CQ42" i="62"/>
  <c r="CQ40" i="62"/>
  <c r="CQ38" i="62"/>
  <c r="CQ59" i="62"/>
  <c r="CQ53" i="62"/>
  <c r="CQ43" i="62"/>
  <c r="CQ60" i="62"/>
  <c r="CQ51" i="62"/>
  <c r="CQ45" i="62"/>
  <c r="CQ39" i="62"/>
  <c r="CQ24" i="59"/>
  <c r="CY17" i="63"/>
  <c r="CY68" i="62"/>
  <c r="CY66" i="62"/>
  <c r="CY64" i="62"/>
  <c r="CY62" i="62"/>
  <c r="CY67" i="62"/>
  <c r="CY65" i="62"/>
  <c r="CY63" i="62"/>
  <c r="CY61" i="62"/>
  <c r="CY58" i="62"/>
  <c r="CY56" i="62"/>
  <c r="CY54" i="62"/>
  <c r="CY52" i="62"/>
  <c r="CY50" i="62"/>
  <c r="CY48" i="62"/>
  <c r="CY46" i="62"/>
  <c r="CY44" i="62"/>
  <c r="CY59" i="62"/>
  <c r="CY57" i="62"/>
  <c r="CY55" i="62"/>
  <c r="CY53" i="62"/>
  <c r="CY51" i="62"/>
  <c r="CY49" i="62"/>
  <c r="CY47" i="62"/>
  <c r="CY45" i="62"/>
  <c r="CY43" i="62"/>
  <c r="CY41" i="62"/>
  <c r="CY60" i="62"/>
  <c r="CY38" i="62"/>
  <c r="CY39" i="62"/>
  <c r="CY42" i="62"/>
  <c r="CY40" i="62"/>
  <c r="CY24" i="59"/>
  <c r="DK68" i="62"/>
  <c r="DK66" i="62"/>
  <c r="DK64" i="62"/>
  <c r="DK62" i="62"/>
  <c r="DK60" i="62"/>
  <c r="DK58" i="62"/>
  <c r="DK56" i="62"/>
  <c r="DK54" i="62"/>
  <c r="DK52" i="62"/>
  <c r="DK50" i="62"/>
  <c r="DK48" i="62"/>
  <c r="DK46" i="62"/>
  <c r="DK44" i="62"/>
  <c r="DK42" i="62"/>
  <c r="DK63" i="62"/>
  <c r="DK41" i="62"/>
  <c r="DK39" i="62"/>
  <c r="DK65" i="62"/>
  <c r="DK59" i="62"/>
  <c r="DK51" i="62"/>
  <c r="DK43" i="62"/>
  <c r="DK67" i="62"/>
  <c r="DK61" i="62"/>
  <c r="DK53" i="62"/>
  <c r="DK45" i="62"/>
  <c r="DK38" i="62"/>
  <c r="DK47" i="62"/>
  <c r="DK49" i="62"/>
  <c r="DK55" i="62"/>
  <c r="DK57" i="62"/>
  <c r="DK40" i="62"/>
  <c r="DK24" i="59"/>
  <c r="DO68" i="62"/>
  <c r="DO66" i="62"/>
  <c r="DO64" i="62"/>
  <c r="DO62" i="62"/>
  <c r="DO60" i="62"/>
  <c r="DO67" i="62"/>
  <c r="DO65" i="62"/>
  <c r="DO63" i="62"/>
  <c r="DO61" i="62"/>
  <c r="DO58" i="62"/>
  <c r="DO56" i="62"/>
  <c r="DO54" i="62"/>
  <c r="DO52" i="62"/>
  <c r="DO50" i="62"/>
  <c r="DO48" i="62"/>
  <c r="DO46" i="62"/>
  <c r="DO44" i="62"/>
  <c r="DO42" i="62"/>
  <c r="DO59" i="62"/>
  <c r="DO57" i="62"/>
  <c r="DO55" i="62"/>
  <c r="DO53" i="62"/>
  <c r="DO51" i="62"/>
  <c r="DO49" i="62"/>
  <c r="DO47" i="62"/>
  <c r="DO45" i="62"/>
  <c r="DO43" i="62"/>
  <c r="DO41" i="62"/>
  <c r="DO39" i="62"/>
  <c r="DO38" i="62"/>
  <c r="DO40" i="62"/>
  <c r="DO48" i="60"/>
  <c r="DO44" i="60"/>
  <c r="DO40" i="60"/>
  <c r="DO35" i="60"/>
  <c r="DO62" i="65"/>
  <c r="DO9" i="60"/>
  <c r="DO7" i="60"/>
  <c r="DO49" i="60"/>
  <c r="DO45" i="60"/>
  <c r="DO41" i="60"/>
  <c r="DO36" i="60"/>
  <c r="DO47" i="60"/>
  <c r="DO43" i="60"/>
  <c r="DO39" i="60"/>
  <c r="DO34" i="60"/>
  <c r="DO46" i="60"/>
  <c r="DO42" i="60"/>
  <c r="DO38" i="60"/>
  <c r="DO33" i="60"/>
  <c r="DO10" i="60"/>
  <c r="DO8" i="60"/>
  <c r="DO24" i="59"/>
  <c r="ED65" i="61"/>
  <c r="ED61" i="61"/>
  <c r="ED57" i="61"/>
  <c r="ED53" i="61"/>
  <c r="ED49" i="61"/>
  <c r="ED45" i="61"/>
  <c r="ED41" i="61"/>
  <c r="ED37" i="61"/>
  <c r="ED29" i="61"/>
  <c r="ED25" i="61"/>
  <c r="ED63" i="61"/>
  <c r="ED55" i="61"/>
  <c r="ED47" i="61"/>
  <c r="ED39" i="61"/>
  <c r="ED31" i="61"/>
  <c r="ED27" i="61"/>
  <c r="ED11" i="61"/>
  <c r="ED52" i="61"/>
  <c r="ED28" i="61"/>
  <c r="ED66" i="61"/>
  <c r="ED62" i="61"/>
  <c r="ED58" i="61"/>
  <c r="ED54" i="61"/>
  <c r="ED50" i="61"/>
  <c r="ED46" i="61"/>
  <c r="ED42" i="61"/>
  <c r="ED38" i="61"/>
  <c r="ED34" i="61"/>
  <c r="ED30" i="61"/>
  <c r="ED26" i="61"/>
  <c r="ED22" i="61"/>
  <c r="ED67" i="61"/>
  <c r="ED59" i="61"/>
  <c r="ED51" i="61"/>
  <c r="ED43" i="61"/>
  <c r="ED35" i="61"/>
  <c r="ED23" i="61"/>
  <c r="ED68" i="61"/>
  <c r="ED64" i="61"/>
  <c r="ED60" i="61"/>
  <c r="ED56" i="61"/>
  <c r="ED48" i="61"/>
  <c r="ED44" i="61"/>
  <c r="ED40" i="61"/>
  <c r="ED36" i="61"/>
  <c r="ED32" i="61"/>
  <c r="ED24" i="61"/>
  <c r="ED16" i="61"/>
  <c r="ED68" i="60"/>
  <c r="ED64" i="60"/>
  <c r="ED60" i="60"/>
  <c r="ED56" i="60"/>
  <c r="ED52" i="60"/>
  <c r="ED48" i="60"/>
  <c r="ED44" i="60"/>
  <c r="ED40" i="60"/>
  <c r="ED36" i="60"/>
  <c r="ED21" i="60"/>
  <c r="ED17" i="60"/>
  <c r="ED13" i="60"/>
  <c r="ED9" i="60"/>
  <c r="ED43" i="60"/>
  <c r="ED39" i="60"/>
  <c r="ED35" i="60"/>
  <c r="ED22" i="60"/>
  <c r="ED10" i="60"/>
  <c r="ED65" i="60"/>
  <c r="ED61" i="60"/>
  <c r="ED57" i="60"/>
  <c r="ED53" i="60"/>
  <c r="ED49" i="60"/>
  <c r="ED45" i="60"/>
  <c r="ED41" i="60"/>
  <c r="ED37" i="60"/>
  <c r="ED33" i="60"/>
  <c r="ED20" i="60"/>
  <c r="ED16" i="60"/>
  <c r="ED12" i="60"/>
  <c r="ED8" i="60"/>
  <c r="ED66" i="60"/>
  <c r="ED62" i="60"/>
  <c r="ED58" i="60"/>
  <c r="ED54" i="60"/>
  <c r="ED50" i="60"/>
  <c r="ED46" i="60"/>
  <c r="ED42" i="60"/>
  <c r="ED38" i="60"/>
  <c r="ED34" i="60"/>
  <c r="ED23" i="60"/>
  <c r="ED19" i="60"/>
  <c r="ED15" i="60"/>
  <c r="ED11" i="60"/>
  <c r="ED67" i="60"/>
  <c r="ED63" i="60"/>
  <c r="ED59" i="60"/>
  <c r="ED55" i="60"/>
  <c r="ED51" i="60"/>
  <c r="ED47" i="60"/>
  <c r="ED18" i="60"/>
  <c r="ED14" i="60"/>
  <c r="ED68" i="62"/>
  <c r="ED66" i="62"/>
  <c r="ED64" i="62"/>
  <c r="ED62" i="62"/>
  <c r="ED60" i="62"/>
  <c r="ED58" i="62"/>
  <c r="ED56" i="62"/>
  <c r="ED54" i="62"/>
  <c r="ED52" i="62"/>
  <c r="ED50" i="62"/>
  <c r="ED48" i="62"/>
  <c r="ED46" i="62"/>
  <c r="ED44" i="62"/>
  <c r="ED42" i="62"/>
  <c r="ED40" i="62"/>
  <c r="ED38" i="62"/>
  <c r="ED65" i="62"/>
  <c r="ED61" i="62"/>
  <c r="ED57" i="62"/>
  <c r="ED53" i="62"/>
  <c r="ED49" i="62"/>
  <c r="ED45" i="62"/>
  <c r="ED41" i="62"/>
  <c r="ED63" i="62"/>
  <c r="ED55" i="62"/>
  <c r="ED47" i="62"/>
  <c r="ED39" i="62"/>
  <c r="ED51" i="62"/>
  <c r="ED59" i="62"/>
  <c r="ED67" i="62"/>
  <c r="ED43" i="62"/>
  <c r="ED7" i="60"/>
  <c r="ED62" i="65"/>
  <c r="ED24" i="59"/>
  <c r="M23" i="60"/>
  <c r="M21" i="60"/>
  <c r="M16" i="60"/>
  <c r="M14" i="60"/>
  <c r="M11" i="60"/>
  <c r="M19" i="60"/>
  <c r="M22" i="60"/>
  <c r="M13" i="60"/>
  <c r="M18" i="60"/>
  <c r="M17" i="60"/>
  <c r="M12" i="60"/>
  <c r="M25" i="60"/>
  <c r="M24" i="60"/>
  <c r="M10" i="60"/>
  <c r="M20" i="60"/>
  <c r="M15" i="60"/>
  <c r="M47" i="60"/>
  <c r="M43" i="60"/>
  <c r="M39" i="60"/>
  <c r="M9" i="60"/>
  <c r="M7" i="60"/>
  <c r="M49" i="60"/>
  <c r="M40" i="60"/>
  <c r="M46" i="60"/>
  <c r="M42" i="60"/>
  <c r="M38" i="60"/>
  <c r="M45" i="60"/>
  <c r="M41" i="60"/>
  <c r="M48" i="60"/>
  <c r="M44" i="60"/>
  <c r="M8" i="60"/>
  <c r="M24" i="59"/>
  <c r="Y47" i="60"/>
  <c r="Y43" i="60"/>
  <c r="Y39" i="60"/>
  <c r="Y9" i="60"/>
  <c r="Y7" i="60"/>
  <c r="Y40" i="60"/>
  <c r="Y46" i="60"/>
  <c r="Y42" i="60"/>
  <c r="Y38" i="60"/>
  <c r="Y49" i="60"/>
  <c r="Y45" i="60"/>
  <c r="Y41" i="60"/>
  <c r="Y48" i="60"/>
  <c r="Y44" i="60"/>
  <c r="Y8" i="60"/>
  <c r="AV27" i="59"/>
  <c r="BH23" i="60"/>
  <c r="BH20" i="60"/>
  <c r="BH17" i="60"/>
  <c r="BH15" i="60"/>
  <c r="BH10" i="60"/>
  <c r="BH18" i="60"/>
  <c r="BH22" i="60"/>
  <c r="BH11" i="60"/>
  <c r="BH12" i="60"/>
  <c r="BH19" i="60"/>
  <c r="BH16" i="60"/>
  <c r="BH13" i="60"/>
  <c r="BH21" i="60"/>
  <c r="BH14" i="60"/>
  <c r="BH48" i="60"/>
  <c r="BH44" i="60"/>
  <c r="BH40" i="60"/>
  <c r="BH8" i="60"/>
  <c r="BH49" i="60"/>
  <c r="BH47" i="60"/>
  <c r="BH43" i="60"/>
  <c r="BH39" i="60"/>
  <c r="BH46" i="60"/>
  <c r="BH42" i="60"/>
  <c r="BH38" i="60"/>
  <c r="BH45" i="60"/>
  <c r="BH41" i="60"/>
  <c r="BH9" i="60"/>
  <c r="BH7" i="60"/>
  <c r="BP17" i="63"/>
  <c r="BP24" i="59"/>
  <c r="CB17" i="63"/>
  <c r="CB24" i="59"/>
  <c r="CM27" i="59"/>
  <c r="CM23" i="60"/>
  <c r="CM66" i="62"/>
  <c r="CM64" i="62"/>
  <c r="CM62" i="62"/>
  <c r="CM60" i="62"/>
  <c r="CM58" i="62"/>
  <c r="CM56" i="62"/>
  <c r="CM54" i="62"/>
  <c r="CM52" i="62"/>
  <c r="CM50" i="62"/>
  <c r="CM48" i="62"/>
  <c r="CM46" i="62"/>
  <c r="CM44" i="62"/>
  <c r="CM67" i="62"/>
  <c r="CM53" i="62"/>
  <c r="CM45" i="62"/>
  <c r="CM38" i="62"/>
  <c r="CM21" i="60"/>
  <c r="CM16" i="60"/>
  <c r="CM14" i="60"/>
  <c r="CM11" i="60"/>
  <c r="CM19" i="60"/>
  <c r="CM65" i="62"/>
  <c r="CM55" i="62"/>
  <c r="CM47" i="62"/>
  <c r="CM22" i="60"/>
  <c r="CM57" i="62"/>
  <c r="CM42" i="62"/>
  <c r="CM41" i="62"/>
  <c r="CM17" i="60"/>
  <c r="CM63" i="62"/>
  <c r="CM59" i="62"/>
  <c r="CM43" i="62"/>
  <c r="CM40" i="62"/>
  <c r="CM15" i="60"/>
  <c r="CM10" i="60"/>
  <c r="CM49" i="62"/>
  <c r="CM18" i="60"/>
  <c r="CM13" i="60"/>
  <c r="CM61" i="62"/>
  <c r="CM51" i="62"/>
  <c r="CM39" i="62"/>
  <c r="CM20" i="60"/>
  <c r="CM12" i="60"/>
  <c r="CM49" i="60"/>
  <c r="CM45" i="60"/>
  <c r="CM41" i="60"/>
  <c r="CM8" i="60"/>
  <c r="CM48" i="60"/>
  <c r="CM44" i="60"/>
  <c r="CM40" i="60"/>
  <c r="CM9" i="60"/>
  <c r="CM7" i="60"/>
  <c r="CM47" i="60"/>
  <c r="CM43" i="60"/>
  <c r="CM39" i="60"/>
  <c r="CM46" i="60"/>
  <c r="CM42" i="60"/>
  <c r="CM38" i="60"/>
  <c r="CM24" i="59"/>
  <c r="CS67" i="62"/>
  <c r="CS65" i="62"/>
  <c r="CS63" i="62"/>
  <c r="CS61" i="62"/>
  <c r="CS68" i="62"/>
  <c r="CS66" i="62"/>
  <c r="CS64" i="62"/>
  <c r="CS62" i="62"/>
  <c r="CS60" i="62"/>
  <c r="CS59" i="62"/>
  <c r="CS57" i="62"/>
  <c r="CS55" i="62"/>
  <c r="CS53" i="62"/>
  <c r="CS51" i="62"/>
  <c r="CS49" i="62"/>
  <c r="CS47" i="62"/>
  <c r="CS45" i="62"/>
  <c r="CS43" i="62"/>
  <c r="CS42" i="62"/>
  <c r="CS40" i="62"/>
  <c r="CS52" i="62"/>
  <c r="CS44" i="62"/>
  <c r="CS54" i="62"/>
  <c r="CS46" i="62"/>
  <c r="CS39" i="62"/>
  <c r="CS58" i="62"/>
  <c r="CS56" i="62"/>
  <c r="CS38" i="62"/>
  <c r="CS50" i="62"/>
  <c r="CS48" i="62"/>
  <c r="CS41" i="62"/>
  <c r="CS24" i="59"/>
  <c r="DA67" i="62"/>
  <c r="DA65" i="62"/>
  <c r="DA63" i="62"/>
  <c r="DA61" i="62"/>
  <c r="DA60" i="62"/>
  <c r="DA59" i="62"/>
  <c r="DA57" i="62"/>
  <c r="DA55" i="62"/>
  <c r="DA53" i="62"/>
  <c r="DA51" i="62"/>
  <c r="DA49" i="62"/>
  <c r="DA47" i="62"/>
  <c r="DA45" i="62"/>
  <c r="DA43" i="62"/>
  <c r="DA64" i="62"/>
  <c r="DA42" i="62"/>
  <c r="DA40" i="62"/>
  <c r="DA56" i="62"/>
  <c r="DA48" i="62"/>
  <c r="DA41" i="62"/>
  <c r="DA68" i="62"/>
  <c r="DA62" i="62"/>
  <c r="DA58" i="62"/>
  <c r="DA50" i="62"/>
  <c r="DA39" i="62"/>
  <c r="DA66" i="62"/>
  <c r="DA54" i="62"/>
  <c r="DA52" i="62"/>
  <c r="DA46" i="62"/>
  <c r="DA44" i="62"/>
  <c r="DA38" i="62"/>
  <c r="DA24" i="59"/>
  <c r="DM67" i="62"/>
  <c r="DM65" i="62"/>
  <c r="DM63" i="62"/>
  <c r="DM61" i="62"/>
  <c r="DM59" i="62"/>
  <c r="DM57" i="62"/>
  <c r="DM55" i="62"/>
  <c r="DM53" i="62"/>
  <c r="DM51" i="62"/>
  <c r="DM49" i="62"/>
  <c r="DM47" i="62"/>
  <c r="DM45" i="62"/>
  <c r="DM43" i="62"/>
  <c r="DM62" i="62"/>
  <c r="DM40" i="62"/>
  <c r="DM56" i="62"/>
  <c r="DM48" i="62"/>
  <c r="DM58" i="62"/>
  <c r="DM50" i="62"/>
  <c r="DM42" i="62"/>
  <c r="DM68" i="62"/>
  <c r="DM44" i="62"/>
  <c r="DM64" i="62"/>
  <c r="DM54" i="62"/>
  <c r="DM41" i="62"/>
  <c r="DM66" i="62"/>
  <c r="DM52" i="62"/>
  <c r="DM39" i="62"/>
  <c r="DM38" i="62"/>
  <c r="DM60" i="62"/>
  <c r="DM46" i="62"/>
  <c r="DM24" i="59"/>
  <c r="DR23" i="60"/>
  <c r="DR67" i="62"/>
  <c r="DR65" i="62"/>
  <c r="DR63" i="62"/>
  <c r="DR61" i="62"/>
  <c r="DR59" i="62"/>
  <c r="DR57" i="62"/>
  <c r="DR55" i="62"/>
  <c r="DR53" i="62"/>
  <c r="DR51" i="62"/>
  <c r="DR49" i="62"/>
  <c r="DR47" i="62"/>
  <c r="DR45" i="62"/>
  <c r="DR43" i="62"/>
  <c r="DR68" i="62"/>
  <c r="DR60" i="62"/>
  <c r="DR40" i="62"/>
  <c r="DR66" i="62"/>
  <c r="DR64" i="62"/>
  <c r="DR62" i="62"/>
  <c r="DR54" i="62"/>
  <c r="DR46" i="62"/>
  <c r="DR41" i="62"/>
  <c r="DR39" i="62"/>
  <c r="DR22" i="60"/>
  <c r="DR19" i="60"/>
  <c r="DR12" i="60"/>
  <c r="DR25" i="60"/>
  <c r="DR20" i="60"/>
  <c r="DR17" i="60"/>
  <c r="DR56" i="62"/>
  <c r="DR48" i="62"/>
  <c r="DR50" i="62"/>
  <c r="DR44" i="62"/>
  <c r="DR21" i="60"/>
  <c r="DR16" i="60"/>
  <c r="DR15" i="60"/>
  <c r="DR26" i="60"/>
  <c r="DR14" i="60"/>
  <c r="DR13" i="60"/>
  <c r="DR24" i="60"/>
  <c r="DR58" i="62"/>
  <c r="DR52" i="62"/>
  <c r="DR42" i="62"/>
  <c r="DR38" i="62"/>
  <c r="DR18" i="60"/>
  <c r="DR11" i="60"/>
  <c r="DR10" i="60"/>
  <c r="DR46" i="60"/>
  <c r="DR42" i="60"/>
  <c r="DR38" i="60"/>
  <c r="DR48" i="60"/>
  <c r="DR62" i="65"/>
  <c r="DR9" i="60"/>
  <c r="DR7" i="60"/>
  <c r="DR47" i="60"/>
  <c r="DR43" i="60"/>
  <c r="DR49" i="60"/>
  <c r="DR45" i="60"/>
  <c r="DR41" i="60"/>
  <c r="DR8" i="60"/>
  <c r="DR44" i="60"/>
  <c r="DR40" i="60"/>
  <c r="DR39" i="60"/>
  <c r="DR24" i="59"/>
  <c r="EH67" i="61"/>
  <c r="EH63" i="61"/>
  <c r="EH59" i="61"/>
  <c r="EH55" i="61"/>
  <c r="EH51" i="61"/>
  <c r="EH47" i="61"/>
  <c r="EH43" i="61"/>
  <c r="EH39" i="61"/>
  <c r="EH35" i="61"/>
  <c r="EH31" i="61"/>
  <c r="EH27" i="61"/>
  <c r="EH23" i="61"/>
  <c r="EH11" i="61"/>
  <c r="EH65" i="61"/>
  <c r="EH57" i="61"/>
  <c r="EH49" i="61"/>
  <c r="EH41" i="61"/>
  <c r="EH46" i="61"/>
  <c r="EH30" i="61"/>
  <c r="EH22" i="61"/>
  <c r="EH68" i="61"/>
  <c r="EH64" i="61"/>
  <c r="EH60" i="61"/>
  <c r="EH56" i="61"/>
  <c r="EH52" i="61"/>
  <c r="EH48" i="61"/>
  <c r="EH44" i="61"/>
  <c r="EH40" i="61"/>
  <c r="EH36" i="61"/>
  <c r="EH32" i="61"/>
  <c r="EH28" i="61"/>
  <c r="EH24" i="61"/>
  <c r="EH16" i="61"/>
  <c r="EH61" i="61"/>
  <c r="EH53" i="61"/>
  <c r="EH45" i="61"/>
  <c r="EH37" i="61"/>
  <c r="EH29" i="61"/>
  <c r="EH25" i="61"/>
  <c r="EH66" i="61"/>
  <c r="EH62" i="61"/>
  <c r="EH58" i="61"/>
  <c r="EH54" i="61"/>
  <c r="EH50" i="61"/>
  <c r="EH42" i="61"/>
  <c r="EH38" i="61"/>
  <c r="EH34" i="61"/>
  <c r="EH26" i="61"/>
  <c r="EH66" i="60"/>
  <c r="EH62" i="60"/>
  <c r="EH58" i="60"/>
  <c r="EH54" i="60"/>
  <c r="EH50" i="60"/>
  <c r="EH46" i="60"/>
  <c r="EH42" i="60"/>
  <c r="EH38" i="60"/>
  <c r="EH34" i="60"/>
  <c r="EH22" i="60"/>
  <c r="EH20" i="60"/>
  <c r="EH18" i="60"/>
  <c r="EH16" i="60"/>
  <c r="EH14" i="60"/>
  <c r="EH12" i="60"/>
  <c r="EH10" i="60"/>
  <c r="EH8" i="60"/>
  <c r="EH49" i="60"/>
  <c r="EH45" i="60"/>
  <c r="EH67" i="60"/>
  <c r="EH63" i="60"/>
  <c r="EH59" i="60"/>
  <c r="EH55" i="60"/>
  <c r="EH51" i="60"/>
  <c r="EH47" i="60"/>
  <c r="EH43" i="60"/>
  <c r="EH39" i="60"/>
  <c r="EH35" i="60"/>
  <c r="EH68" i="60"/>
  <c r="EH64" i="60"/>
  <c r="EH60" i="60"/>
  <c r="EH56" i="60"/>
  <c r="EH52" i="60"/>
  <c r="EH48" i="60"/>
  <c r="EH44" i="60"/>
  <c r="EH40" i="60"/>
  <c r="EH36" i="60"/>
  <c r="EH23" i="60"/>
  <c r="EH21" i="60"/>
  <c r="EH19" i="60"/>
  <c r="EH17" i="60"/>
  <c r="EH15" i="60"/>
  <c r="EH13" i="60"/>
  <c r="EH11" i="60"/>
  <c r="EH9" i="60"/>
  <c r="EH65" i="60"/>
  <c r="EH61" i="60"/>
  <c r="EH57" i="60"/>
  <c r="EH53" i="60"/>
  <c r="EH41" i="60"/>
  <c r="EH37" i="60"/>
  <c r="EH33" i="60"/>
  <c r="EH68" i="62"/>
  <c r="EH66" i="62"/>
  <c r="EH64" i="62"/>
  <c r="EH62" i="62"/>
  <c r="EH60" i="62"/>
  <c r="EH58" i="62"/>
  <c r="EH56" i="62"/>
  <c r="EH54" i="62"/>
  <c r="EH52" i="62"/>
  <c r="EH50" i="62"/>
  <c r="EH48" i="62"/>
  <c r="EH46" i="62"/>
  <c r="EH44" i="62"/>
  <c r="EH42" i="62"/>
  <c r="EH40" i="62"/>
  <c r="EH38" i="62"/>
  <c r="EH67" i="62"/>
  <c r="EH63" i="62"/>
  <c r="EH59" i="62"/>
  <c r="EH55" i="62"/>
  <c r="EH51" i="62"/>
  <c r="EH47" i="62"/>
  <c r="EH43" i="62"/>
  <c r="EH39" i="62"/>
  <c r="EH61" i="62"/>
  <c r="EH41" i="62"/>
  <c r="EH49" i="62"/>
  <c r="EH57" i="62"/>
  <c r="EH53" i="62"/>
  <c r="EH45" i="62"/>
  <c r="EH65" i="62"/>
  <c r="EH62" i="65"/>
  <c r="EH7" i="60"/>
  <c r="EH24" i="59"/>
  <c r="CI17" i="63"/>
  <c r="CI24" i="59"/>
  <c r="AE56" i="64"/>
  <c r="AE54" i="64"/>
  <c r="AE55" i="64"/>
  <c r="DS27" i="59"/>
  <c r="DO27" i="59"/>
  <c r="DZ67" i="59"/>
  <c r="DZ63" i="59"/>
  <c r="DZ59" i="59"/>
  <c r="DZ55" i="59"/>
  <c r="DZ51" i="59"/>
  <c r="DZ47" i="59"/>
  <c r="DZ43" i="59"/>
  <c r="DZ39" i="59"/>
  <c r="DZ31" i="59"/>
  <c r="DZ27" i="59"/>
  <c r="DZ23" i="59"/>
  <c r="DZ19" i="59"/>
  <c r="DZ15" i="59"/>
  <c r="DZ11" i="59"/>
  <c r="DZ65" i="60"/>
  <c r="DZ61" i="60"/>
  <c r="DZ57" i="60"/>
  <c r="DZ53" i="60"/>
  <c r="DZ37" i="60"/>
  <c r="DZ29" i="60"/>
  <c r="DZ25" i="60"/>
  <c r="DZ68" i="61"/>
  <c r="DZ64" i="61"/>
  <c r="DZ60" i="61"/>
  <c r="DZ56" i="61"/>
  <c r="DZ52" i="61"/>
  <c r="DZ66" i="59"/>
  <c r="DZ62" i="59"/>
  <c r="DZ58" i="59"/>
  <c r="DZ54" i="59"/>
  <c r="DZ50" i="59"/>
  <c r="DZ46" i="59"/>
  <c r="DZ42" i="59"/>
  <c r="DZ38" i="59"/>
  <c r="DZ34" i="59"/>
  <c r="DZ30" i="59"/>
  <c r="DZ26" i="59"/>
  <c r="DZ22" i="59"/>
  <c r="DZ18" i="59"/>
  <c r="DZ14" i="59"/>
  <c r="DZ10" i="59"/>
  <c r="DZ68" i="60"/>
  <c r="DZ64" i="60"/>
  <c r="DZ60" i="60"/>
  <c r="DZ56" i="60"/>
  <c r="DZ65" i="59"/>
  <c r="DZ61" i="59"/>
  <c r="DZ57" i="59"/>
  <c r="DZ53" i="59"/>
  <c r="DZ49" i="59"/>
  <c r="DZ45" i="59"/>
  <c r="DZ41" i="59"/>
  <c r="DZ37" i="59"/>
  <c r="DZ33" i="59"/>
  <c r="DZ29" i="59"/>
  <c r="DZ25" i="59"/>
  <c r="DZ21" i="59"/>
  <c r="DZ17" i="59"/>
  <c r="DZ13" i="59"/>
  <c r="DZ9" i="59"/>
  <c r="DZ67" i="60"/>
  <c r="DZ63" i="60"/>
  <c r="DZ59" i="60"/>
  <c r="DZ55" i="60"/>
  <c r="DZ51" i="60"/>
  <c r="DZ31" i="60"/>
  <c r="DZ27" i="60"/>
  <c r="DZ66" i="61"/>
  <c r="DZ62" i="61"/>
  <c r="DZ58" i="61"/>
  <c r="DZ54" i="61"/>
  <c r="DZ60" i="59"/>
  <c r="DZ44" i="59"/>
  <c r="DZ28" i="59"/>
  <c r="DZ12" i="59"/>
  <c r="DZ58" i="60"/>
  <c r="DZ32" i="60"/>
  <c r="DZ24" i="60"/>
  <c r="DZ63" i="61"/>
  <c r="DZ55" i="61"/>
  <c r="DZ49" i="61"/>
  <c r="DZ45" i="61"/>
  <c r="DZ41" i="61"/>
  <c r="DZ37" i="61"/>
  <c r="DZ29" i="61"/>
  <c r="DZ25" i="61"/>
  <c r="DZ9" i="61"/>
  <c r="DZ67" i="62"/>
  <c r="DZ63" i="62"/>
  <c r="DZ59" i="62"/>
  <c r="DZ55" i="62"/>
  <c r="DZ51" i="62"/>
  <c r="DZ47" i="62"/>
  <c r="DZ43" i="62"/>
  <c r="DZ39" i="62"/>
  <c r="DZ35" i="62"/>
  <c r="DZ31" i="62"/>
  <c r="DZ27" i="62"/>
  <c r="DZ23" i="62"/>
  <c r="DZ19" i="62"/>
  <c r="DZ15" i="62"/>
  <c r="DZ11" i="62"/>
  <c r="DZ7" i="62"/>
  <c r="DZ65" i="63"/>
  <c r="DZ61" i="63"/>
  <c r="DZ57" i="63"/>
  <c r="DZ53" i="63"/>
  <c r="DZ49" i="63"/>
  <c r="DZ45" i="63"/>
  <c r="DZ41" i="63"/>
  <c r="DZ37" i="63"/>
  <c r="DZ33" i="63"/>
  <c r="DZ29" i="63"/>
  <c r="DZ25" i="63"/>
  <c r="DZ21" i="63"/>
  <c r="DZ17" i="63"/>
  <c r="DZ13" i="63"/>
  <c r="DZ9" i="63"/>
  <c r="DZ67" i="64"/>
  <c r="DZ63" i="64"/>
  <c r="DZ59" i="64"/>
  <c r="DZ55" i="64"/>
  <c r="DZ51" i="64"/>
  <c r="DZ47" i="64"/>
  <c r="DZ43" i="64"/>
  <c r="DZ35" i="64"/>
  <c r="DZ31" i="64"/>
  <c r="DZ27" i="64"/>
  <c r="DZ23" i="64"/>
  <c r="DZ19" i="64"/>
  <c r="DZ15" i="64"/>
  <c r="DZ11" i="64"/>
  <c r="DZ7" i="64"/>
  <c r="DZ65" i="65"/>
  <c r="DZ61" i="65"/>
  <c r="DZ57" i="65"/>
  <c r="DZ53" i="65"/>
  <c r="DZ49" i="65"/>
  <c r="DZ45" i="65"/>
  <c r="DZ41" i="65"/>
  <c r="DZ37" i="65"/>
  <c r="DZ33" i="65"/>
  <c r="DZ29" i="65"/>
  <c r="DZ25" i="65"/>
  <c r="DZ21" i="65"/>
  <c r="DZ17" i="65"/>
  <c r="DZ13" i="65"/>
  <c r="DZ9" i="65"/>
  <c r="DZ67" i="66"/>
  <c r="DZ63" i="66"/>
  <c r="DZ59" i="66"/>
  <c r="DZ55" i="66"/>
  <c r="DZ51" i="66"/>
  <c r="DZ47" i="66"/>
  <c r="DZ43" i="66"/>
  <c r="DZ39" i="66"/>
  <c r="DZ35" i="66"/>
  <c r="DZ31" i="66"/>
  <c r="DZ27" i="66"/>
  <c r="DZ23" i="66"/>
  <c r="DZ19" i="66"/>
  <c r="DZ15" i="66"/>
  <c r="DZ11" i="66"/>
  <c r="DZ7" i="66"/>
  <c r="DZ65" i="67"/>
  <c r="DZ61" i="67"/>
  <c r="DZ57" i="67"/>
  <c r="DZ53" i="67"/>
  <c r="DZ49" i="67"/>
  <c r="DZ45" i="67"/>
  <c r="DZ41" i="67"/>
  <c r="DZ37" i="67"/>
  <c r="DZ33" i="67"/>
  <c r="DZ29" i="67"/>
  <c r="DZ25" i="67"/>
  <c r="DZ21" i="67"/>
  <c r="DZ17" i="67"/>
  <c r="DZ13" i="67"/>
  <c r="DZ9" i="67"/>
  <c r="DZ67" i="68"/>
  <c r="DZ63" i="68"/>
  <c r="DZ59" i="68"/>
  <c r="DZ55" i="68"/>
  <c r="DZ51" i="68"/>
  <c r="DZ47" i="68"/>
  <c r="DZ43" i="68"/>
  <c r="DZ39" i="68"/>
  <c r="DZ35" i="68"/>
  <c r="DZ31" i="68"/>
  <c r="DZ27" i="68"/>
  <c r="DZ23" i="68"/>
  <c r="DZ19" i="68"/>
  <c r="DZ15" i="68"/>
  <c r="DZ11" i="68"/>
  <c r="DZ7" i="68"/>
  <c r="DZ65" i="69"/>
  <c r="DZ61" i="69"/>
  <c r="DZ57" i="69"/>
  <c r="DZ53" i="69"/>
  <c r="DZ49" i="69"/>
  <c r="DZ45" i="69"/>
  <c r="DZ41" i="69"/>
  <c r="DZ37" i="69"/>
  <c r="DZ33" i="69"/>
  <c r="DZ29" i="69"/>
  <c r="DZ25" i="69"/>
  <c r="DZ21" i="69"/>
  <c r="DZ17" i="69"/>
  <c r="DZ13" i="69"/>
  <c r="DZ9" i="69"/>
  <c r="DZ67" i="70"/>
  <c r="DZ63" i="70"/>
  <c r="DZ59" i="70"/>
  <c r="DZ55" i="70"/>
  <c r="DZ51" i="70"/>
  <c r="DZ47" i="70"/>
  <c r="DZ43" i="70"/>
  <c r="DZ39" i="70"/>
  <c r="DZ35" i="70"/>
  <c r="DZ31" i="70"/>
  <c r="DZ27" i="70"/>
  <c r="DZ23" i="70"/>
  <c r="DZ19" i="70"/>
  <c r="DZ15" i="70"/>
  <c r="DZ11" i="70"/>
  <c r="DZ7" i="70"/>
  <c r="DZ65" i="58"/>
  <c r="DZ61" i="58"/>
  <c r="DZ57" i="58"/>
  <c r="DZ53" i="58"/>
  <c r="DZ49" i="58"/>
  <c r="DZ45" i="58"/>
  <c r="DZ41" i="58"/>
  <c r="DZ37" i="58"/>
  <c r="DZ33" i="58"/>
  <c r="DZ29" i="58"/>
  <c r="DZ25" i="58"/>
  <c r="DZ21" i="58"/>
  <c r="DZ17" i="58"/>
  <c r="DZ13" i="58"/>
  <c r="DZ9" i="58"/>
  <c r="DZ6" i="60"/>
  <c r="DZ6" i="64"/>
  <c r="DZ6" i="68"/>
  <c r="DZ48" i="59"/>
  <c r="DZ62" i="60"/>
  <c r="DZ26" i="60"/>
  <c r="DZ50" i="61"/>
  <c r="DZ38" i="61"/>
  <c r="DZ26" i="61"/>
  <c r="DZ52" i="62"/>
  <c r="DZ40" i="62"/>
  <c r="DZ28" i="62"/>
  <c r="DZ16" i="62"/>
  <c r="DZ8" i="62"/>
  <c r="DZ58" i="63"/>
  <c r="DZ46" i="63"/>
  <c r="DZ38" i="63"/>
  <c r="DZ26" i="63"/>
  <c r="DZ14" i="63"/>
  <c r="DZ68" i="64"/>
  <c r="DZ56" i="64"/>
  <c r="DZ44" i="64"/>
  <c r="DZ32" i="64"/>
  <c r="DZ24" i="64"/>
  <c r="DZ12" i="64"/>
  <c r="DZ58" i="65"/>
  <c r="DZ46" i="65"/>
  <c r="DZ34" i="65"/>
  <c r="DZ22" i="65"/>
  <c r="DZ10" i="65"/>
  <c r="DZ64" i="66"/>
  <c r="DZ52" i="66"/>
  <c r="DZ40" i="66"/>
  <c r="DZ28" i="66"/>
  <c r="DZ16" i="66"/>
  <c r="DZ8" i="66"/>
  <c r="DZ58" i="67"/>
  <c r="DZ46" i="67"/>
  <c r="DZ34" i="67"/>
  <c r="DZ26" i="67"/>
  <c r="DZ14" i="67"/>
  <c r="DZ64" i="68"/>
  <c r="DZ52" i="68"/>
  <c r="DZ40" i="68"/>
  <c r="DZ28" i="68"/>
  <c r="DZ20" i="68"/>
  <c r="DZ8" i="68"/>
  <c r="DZ58" i="69"/>
  <c r="DZ46" i="69"/>
  <c r="DZ38" i="69"/>
  <c r="DZ26" i="69"/>
  <c r="DZ14" i="69"/>
  <c r="DZ64" i="70"/>
  <c r="DZ52" i="70"/>
  <c r="DZ44" i="70"/>
  <c r="DZ32" i="70"/>
  <c r="DZ20" i="70"/>
  <c r="DZ12" i="70"/>
  <c r="DZ62" i="58"/>
  <c r="DZ50" i="58"/>
  <c r="DZ42" i="58"/>
  <c r="DZ30" i="58"/>
  <c r="DZ18" i="58"/>
  <c r="DZ6" i="58"/>
  <c r="DZ56" i="59"/>
  <c r="DZ40" i="59"/>
  <c r="DZ54" i="60"/>
  <c r="DZ30" i="60"/>
  <c r="DZ10" i="60"/>
  <c r="DZ61" i="61"/>
  <c r="DZ53" i="61"/>
  <c r="DZ48" i="61"/>
  <c r="DZ44" i="61"/>
  <c r="DZ40" i="61"/>
  <c r="DZ36" i="61"/>
  <c r="DZ32" i="61"/>
  <c r="DZ28" i="61"/>
  <c r="DZ24" i="61"/>
  <c r="DZ16" i="61"/>
  <c r="DZ66" i="62"/>
  <c r="DZ62" i="62"/>
  <c r="DZ58" i="62"/>
  <c r="DZ54" i="62"/>
  <c r="DZ50" i="62"/>
  <c r="DZ46" i="62"/>
  <c r="DZ42" i="62"/>
  <c r="DZ38" i="62"/>
  <c r="DZ34" i="62"/>
  <c r="DZ30" i="62"/>
  <c r="DZ26" i="62"/>
  <c r="DZ22" i="62"/>
  <c r="DZ18" i="62"/>
  <c r="DZ14" i="62"/>
  <c r="DZ10" i="62"/>
  <c r="DZ68" i="63"/>
  <c r="DZ64" i="63"/>
  <c r="DZ60" i="63"/>
  <c r="DZ56" i="63"/>
  <c r="DZ52" i="63"/>
  <c r="DZ48" i="63"/>
  <c r="DZ44" i="63"/>
  <c r="DZ40" i="63"/>
  <c r="DZ36" i="63"/>
  <c r="DZ32" i="63"/>
  <c r="DZ28" i="63"/>
  <c r="DZ24" i="63"/>
  <c r="DZ20" i="63"/>
  <c r="DZ16" i="63"/>
  <c r="DZ12" i="63"/>
  <c r="DZ66" i="64"/>
  <c r="DZ62" i="64"/>
  <c r="DZ58" i="64"/>
  <c r="DZ54" i="64"/>
  <c r="DZ50" i="64"/>
  <c r="DZ46" i="64"/>
  <c r="DZ42" i="64"/>
  <c r="DZ34" i="64"/>
  <c r="DZ30" i="64"/>
  <c r="DZ26" i="64"/>
  <c r="DZ22" i="64"/>
  <c r="DZ18" i="64"/>
  <c r="DZ14" i="64"/>
  <c r="DZ10" i="64"/>
  <c r="DZ68" i="65"/>
  <c r="DZ64" i="65"/>
  <c r="DZ60" i="65"/>
  <c r="DZ56" i="65"/>
  <c r="DZ52" i="65"/>
  <c r="DZ48" i="65"/>
  <c r="DZ44" i="65"/>
  <c r="DZ40" i="65"/>
  <c r="DZ36" i="65"/>
  <c r="DZ32" i="65"/>
  <c r="DZ28" i="65"/>
  <c r="DZ24" i="65"/>
  <c r="DZ20" i="65"/>
  <c r="DZ16" i="65"/>
  <c r="DZ12" i="65"/>
  <c r="DZ8" i="65"/>
  <c r="DZ66" i="66"/>
  <c r="DZ62" i="66"/>
  <c r="DZ58" i="66"/>
  <c r="DZ54" i="66"/>
  <c r="DZ50" i="66"/>
  <c r="DZ46" i="66"/>
  <c r="DZ42" i="66"/>
  <c r="DZ38" i="66"/>
  <c r="DZ34" i="66"/>
  <c r="DZ30" i="66"/>
  <c r="DZ26" i="66"/>
  <c r="DZ22" i="66"/>
  <c r="DZ18" i="66"/>
  <c r="DZ14" i="66"/>
  <c r="DZ10" i="66"/>
  <c r="DZ68" i="67"/>
  <c r="DZ64" i="67"/>
  <c r="DZ60" i="67"/>
  <c r="DZ56" i="67"/>
  <c r="DZ52" i="67"/>
  <c r="DZ48" i="67"/>
  <c r="DZ44" i="67"/>
  <c r="DZ40" i="67"/>
  <c r="DZ36" i="67"/>
  <c r="DZ32" i="67"/>
  <c r="DZ28" i="67"/>
  <c r="DZ24" i="67"/>
  <c r="DZ20" i="67"/>
  <c r="DZ16" i="67"/>
  <c r="DZ12" i="67"/>
  <c r="DZ8" i="67"/>
  <c r="DZ66" i="68"/>
  <c r="DZ62" i="68"/>
  <c r="DZ58" i="68"/>
  <c r="DZ54" i="68"/>
  <c r="DZ50" i="68"/>
  <c r="DZ46" i="68"/>
  <c r="DZ42" i="68"/>
  <c r="DZ38" i="68"/>
  <c r="DZ34" i="68"/>
  <c r="DZ30" i="68"/>
  <c r="DZ26" i="68"/>
  <c r="DZ22" i="68"/>
  <c r="DZ18" i="68"/>
  <c r="DZ14" i="68"/>
  <c r="DZ10" i="68"/>
  <c r="DZ68" i="69"/>
  <c r="DZ64" i="69"/>
  <c r="DZ60" i="69"/>
  <c r="DZ56" i="69"/>
  <c r="DZ52" i="69"/>
  <c r="DZ48" i="69"/>
  <c r="DZ44" i="69"/>
  <c r="DZ40" i="69"/>
  <c r="DZ36" i="69"/>
  <c r="DZ32" i="69"/>
  <c r="DZ28" i="69"/>
  <c r="DZ24" i="69"/>
  <c r="DZ20" i="69"/>
  <c r="DZ16" i="69"/>
  <c r="DZ12" i="69"/>
  <c r="DZ8" i="69"/>
  <c r="DZ66" i="70"/>
  <c r="DZ62" i="70"/>
  <c r="DZ58" i="70"/>
  <c r="DZ54" i="70"/>
  <c r="DZ50" i="70"/>
  <c r="DZ46" i="70"/>
  <c r="DZ42" i="70"/>
  <c r="DZ38" i="70"/>
  <c r="DZ34" i="70"/>
  <c r="DZ30" i="70"/>
  <c r="DZ26" i="70"/>
  <c r="DZ22" i="70"/>
  <c r="DZ18" i="70"/>
  <c r="DZ14" i="70"/>
  <c r="DZ10" i="70"/>
  <c r="DZ68" i="58"/>
  <c r="DZ64" i="58"/>
  <c r="DZ60" i="58"/>
  <c r="DZ56" i="58"/>
  <c r="DZ52" i="58"/>
  <c r="DZ48" i="58"/>
  <c r="DZ44" i="58"/>
  <c r="DZ40" i="58"/>
  <c r="DZ36" i="58"/>
  <c r="DZ32" i="58"/>
  <c r="DZ28" i="58"/>
  <c r="DZ24" i="58"/>
  <c r="DZ20" i="58"/>
  <c r="DZ16" i="58"/>
  <c r="DZ12" i="58"/>
  <c r="DZ8" i="58"/>
  <c r="DZ6" i="65"/>
  <c r="DZ6" i="69"/>
  <c r="DZ32" i="59"/>
  <c r="DZ50" i="60"/>
  <c r="DZ65" i="61"/>
  <c r="DZ42" i="61"/>
  <c r="DZ30" i="61"/>
  <c r="DZ60" i="62"/>
  <c r="DZ48" i="62"/>
  <c r="DZ36" i="62"/>
  <c r="DZ20" i="62"/>
  <c r="DZ66" i="63"/>
  <c r="DZ50" i="63"/>
  <c r="DZ34" i="63"/>
  <c r="DZ18" i="63"/>
  <c r="DZ64" i="64"/>
  <c r="DZ48" i="64"/>
  <c r="DZ36" i="64"/>
  <c r="DZ20" i="64"/>
  <c r="DZ66" i="65"/>
  <c r="DZ54" i="65"/>
  <c r="DZ38" i="65"/>
  <c r="DZ26" i="65"/>
  <c r="DZ14" i="65"/>
  <c r="DZ60" i="66"/>
  <c r="DZ44" i="66"/>
  <c r="DZ32" i="66"/>
  <c r="DZ20" i="66"/>
  <c r="DZ62" i="67"/>
  <c r="DZ50" i="67"/>
  <c r="DZ38" i="67"/>
  <c r="DZ22" i="67"/>
  <c r="DZ10" i="67"/>
  <c r="DZ60" i="68"/>
  <c r="DZ48" i="68"/>
  <c r="DZ32" i="68"/>
  <c r="DZ16" i="68"/>
  <c r="DZ66" i="69"/>
  <c r="DZ50" i="69"/>
  <c r="DZ34" i="69"/>
  <c r="DZ22" i="69"/>
  <c r="DZ10" i="69"/>
  <c r="DZ60" i="70"/>
  <c r="DZ40" i="70"/>
  <c r="DZ24" i="70"/>
  <c r="DZ8" i="70"/>
  <c r="DZ58" i="58"/>
  <c r="DZ38" i="58"/>
  <c r="DZ22" i="58"/>
  <c r="DZ10" i="58"/>
  <c r="DZ6" i="67"/>
  <c r="DZ68" i="59"/>
  <c r="DZ52" i="59"/>
  <c r="DZ36" i="59"/>
  <c r="DZ20" i="59"/>
  <c r="DZ66" i="60"/>
  <c r="DZ52" i="60"/>
  <c r="DZ28" i="60"/>
  <c r="DZ67" i="61"/>
  <c r="DZ59" i="61"/>
  <c r="DZ51" i="61"/>
  <c r="DZ47" i="61"/>
  <c r="DZ43" i="61"/>
  <c r="DZ39" i="61"/>
  <c r="DZ35" i="61"/>
  <c r="DZ31" i="61"/>
  <c r="DZ27" i="61"/>
  <c r="DZ23" i="61"/>
  <c r="DZ11" i="61"/>
  <c r="DZ65" i="62"/>
  <c r="DZ61" i="62"/>
  <c r="DZ57" i="62"/>
  <c r="DZ53" i="62"/>
  <c r="DZ49" i="62"/>
  <c r="DZ45" i="62"/>
  <c r="DZ41" i="62"/>
  <c r="DZ33" i="62"/>
  <c r="DZ29" i="62"/>
  <c r="DZ25" i="62"/>
  <c r="DZ21" i="62"/>
  <c r="DZ17" i="62"/>
  <c r="DZ13" i="62"/>
  <c r="DZ9" i="62"/>
  <c r="DZ67" i="63"/>
  <c r="DZ63" i="63"/>
  <c r="DZ59" i="63"/>
  <c r="DZ55" i="63"/>
  <c r="DZ51" i="63"/>
  <c r="DZ47" i="63"/>
  <c r="DZ43" i="63"/>
  <c r="DZ39" i="63"/>
  <c r="DZ35" i="63"/>
  <c r="DZ31" i="63"/>
  <c r="DZ27" i="63"/>
  <c r="DZ23" i="63"/>
  <c r="DZ19" i="63"/>
  <c r="DZ15" i="63"/>
  <c r="DZ11" i="63"/>
  <c r="DZ65" i="64"/>
  <c r="DZ61" i="64"/>
  <c r="DZ57" i="64"/>
  <c r="DZ53" i="64"/>
  <c r="DZ49" i="64"/>
  <c r="DZ45" i="64"/>
  <c r="DZ41" i="64"/>
  <c r="DZ33" i="64"/>
  <c r="DZ29" i="64"/>
  <c r="DZ25" i="64"/>
  <c r="DZ21" i="64"/>
  <c r="DZ17" i="64"/>
  <c r="DZ13" i="64"/>
  <c r="DZ9" i="64"/>
  <c r="DZ67" i="65"/>
  <c r="DZ63" i="65"/>
  <c r="DZ59" i="65"/>
  <c r="DZ55" i="65"/>
  <c r="DZ51" i="65"/>
  <c r="DZ47" i="65"/>
  <c r="DZ43" i="65"/>
  <c r="DZ39" i="65"/>
  <c r="DZ35" i="65"/>
  <c r="DZ31" i="65"/>
  <c r="DZ27" i="65"/>
  <c r="DZ23" i="65"/>
  <c r="DZ19" i="65"/>
  <c r="DZ15" i="65"/>
  <c r="DZ11" i="65"/>
  <c r="DZ7" i="65"/>
  <c r="DZ65" i="66"/>
  <c r="DZ61" i="66"/>
  <c r="DZ57" i="66"/>
  <c r="DZ53" i="66"/>
  <c r="DZ49" i="66"/>
  <c r="DZ45" i="66"/>
  <c r="DZ41" i="66"/>
  <c r="DZ37" i="66"/>
  <c r="DZ33" i="66"/>
  <c r="DZ29" i="66"/>
  <c r="DZ25" i="66"/>
  <c r="DZ21" i="66"/>
  <c r="DZ17" i="66"/>
  <c r="DZ13" i="66"/>
  <c r="DZ9" i="66"/>
  <c r="DZ67" i="67"/>
  <c r="DZ63" i="67"/>
  <c r="DZ59" i="67"/>
  <c r="DZ55" i="67"/>
  <c r="DZ51" i="67"/>
  <c r="DZ47" i="67"/>
  <c r="DZ43" i="67"/>
  <c r="DZ39" i="67"/>
  <c r="DZ35" i="67"/>
  <c r="DZ31" i="67"/>
  <c r="DZ27" i="67"/>
  <c r="DZ23" i="67"/>
  <c r="DZ19" i="67"/>
  <c r="DZ15" i="67"/>
  <c r="DZ11" i="67"/>
  <c r="DZ7" i="67"/>
  <c r="DZ65" i="68"/>
  <c r="DZ61" i="68"/>
  <c r="DZ57" i="68"/>
  <c r="DZ53" i="68"/>
  <c r="DZ49" i="68"/>
  <c r="DZ45" i="68"/>
  <c r="DZ41" i="68"/>
  <c r="DZ37" i="68"/>
  <c r="DZ33" i="68"/>
  <c r="DZ29" i="68"/>
  <c r="DZ25" i="68"/>
  <c r="DZ21" i="68"/>
  <c r="DZ17" i="68"/>
  <c r="DZ13" i="68"/>
  <c r="DZ9" i="68"/>
  <c r="DZ67" i="69"/>
  <c r="DZ63" i="69"/>
  <c r="DZ59" i="69"/>
  <c r="DZ55" i="69"/>
  <c r="DZ51" i="69"/>
  <c r="DZ47" i="69"/>
  <c r="DZ43" i="69"/>
  <c r="DZ39" i="69"/>
  <c r="DZ35" i="69"/>
  <c r="DZ31" i="69"/>
  <c r="DZ27" i="69"/>
  <c r="DZ23" i="69"/>
  <c r="DZ19" i="69"/>
  <c r="DZ15" i="69"/>
  <c r="DZ11" i="69"/>
  <c r="DZ7" i="69"/>
  <c r="DZ65" i="70"/>
  <c r="DZ61" i="70"/>
  <c r="DZ57" i="70"/>
  <c r="DZ53" i="70"/>
  <c r="DZ49" i="70"/>
  <c r="DZ45" i="70"/>
  <c r="DZ41" i="70"/>
  <c r="DZ37" i="70"/>
  <c r="DZ33" i="70"/>
  <c r="DZ29" i="70"/>
  <c r="DZ25" i="70"/>
  <c r="DZ21" i="70"/>
  <c r="DZ17" i="70"/>
  <c r="DZ13" i="70"/>
  <c r="DZ9" i="70"/>
  <c r="DZ67" i="58"/>
  <c r="DZ63" i="58"/>
  <c r="DZ59" i="58"/>
  <c r="DZ55" i="58"/>
  <c r="DZ51" i="58"/>
  <c r="DZ47" i="58"/>
  <c r="DZ43" i="58"/>
  <c r="DZ39" i="58"/>
  <c r="DZ35" i="58"/>
  <c r="DZ31" i="58"/>
  <c r="DZ27" i="58"/>
  <c r="DZ23" i="58"/>
  <c r="DZ19" i="58"/>
  <c r="DZ15" i="58"/>
  <c r="DZ11" i="58"/>
  <c r="DZ7" i="58"/>
  <c r="DZ6" i="62"/>
  <c r="DZ6" i="66"/>
  <c r="DZ6" i="70"/>
  <c r="DZ64" i="59"/>
  <c r="DZ16" i="59"/>
  <c r="DZ57" i="61"/>
  <c r="DZ46" i="61"/>
  <c r="DZ34" i="61"/>
  <c r="DZ22" i="61"/>
  <c r="DZ10" i="61"/>
  <c r="DZ64" i="62"/>
  <c r="DZ56" i="62"/>
  <c r="DZ44" i="62"/>
  <c r="DZ32" i="62"/>
  <c r="DZ24" i="62"/>
  <c r="DZ12" i="62"/>
  <c r="DZ62" i="63"/>
  <c r="DZ54" i="63"/>
  <c r="DZ42" i="63"/>
  <c r="DZ30" i="63"/>
  <c r="DZ22" i="63"/>
  <c r="DZ10" i="63"/>
  <c r="DZ60" i="64"/>
  <c r="DZ52" i="64"/>
  <c r="DZ40" i="64"/>
  <c r="DZ28" i="64"/>
  <c r="DZ16" i="64"/>
  <c r="DZ8" i="64"/>
  <c r="DZ50" i="65"/>
  <c r="DZ42" i="65"/>
  <c r="DZ30" i="65"/>
  <c r="DZ18" i="65"/>
  <c r="DZ68" i="66"/>
  <c r="DZ56" i="66"/>
  <c r="DZ48" i="66"/>
  <c r="DZ24" i="66"/>
  <c r="DZ12" i="66"/>
  <c r="DZ66" i="67"/>
  <c r="DZ54" i="67"/>
  <c r="DZ42" i="67"/>
  <c r="DZ30" i="67"/>
  <c r="DZ18" i="67"/>
  <c r="DZ68" i="68"/>
  <c r="DZ56" i="68"/>
  <c r="DZ44" i="68"/>
  <c r="DZ36" i="68"/>
  <c r="DZ24" i="68"/>
  <c r="DZ12" i="68"/>
  <c r="DZ62" i="69"/>
  <c r="DZ54" i="69"/>
  <c r="DZ42" i="69"/>
  <c r="DZ30" i="69"/>
  <c r="DZ18" i="69"/>
  <c r="DZ68" i="70"/>
  <c r="DZ56" i="70"/>
  <c r="DZ48" i="70"/>
  <c r="DZ36" i="70"/>
  <c r="DZ28" i="70"/>
  <c r="DZ16" i="70"/>
  <c r="DZ66" i="58"/>
  <c r="DZ54" i="58"/>
  <c r="DZ46" i="58"/>
  <c r="DZ34" i="58"/>
  <c r="DZ26" i="58"/>
  <c r="DZ14" i="58"/>
  <c r="CO17" i="63"/>
  <c r="M17" i="63"/>
  <c r="M48" i="66"/>
  <c r="Y48" i="66"/>
  <c r="Y17" i="63"/>
  <c r="AK48" i="66"/>
  <c r="AK17" i="63"/>
  <c r="AU17" i="63"/>
  <c r="AU48" i="66"/>
  <c r="BE48" i="66"/>
  <c r="BE17" i="63"/>
  <c r="CK17" i="63"/>
  <c r="CW27" i="59"/>
  <c r="CW17" i="63"/>
  <c r="DI27" i="59"/>
  <c r="DI17" i="63"/>
  <c r="DC27" i="59"/>
  <c r="DC17" i="63"/>
  <c r="EB72" i="63"/>
  <c r="EB73" i="64"/>
  <c r="D27" i="59"/>
  <c r="DX27" i="59"/>
  <c r="D25" i="60"/>
  <c r="D27" i="60"/>
  <c r="D29" i="60"/>
  <c r="D31" i="60"/>
  <c r="D51" i="60"/>
  <c r="D53" i="60"/>
  <c r="D55" i="60"/>
  <c r="D57" i="60"/>
  <c r="D59" i="60"/>
  <c r="D61" i="60"/>
  <c r="D63" i="60"/>
  <c r="D65" i="60"/>
  <c r="D67" i="60"/>
  <c r="P11" i="58"/>
  <c r="P48" i="66"/>
  <c r="P17" i="63"/>
  <c r="AN48" i="66"/>
  <c r="AN17" i="63"/>
  <c r="AV48" i="66"/>
  <c r="AV17" i="63"/>
  <c r="BH48" i="66"/>
  <c r="BH17" i="63"/>
  <c r="CM17" i="63"/>
  <c r="DK27" i="59"/>
  <c r="DK17" i="63"/>
  <c r="DO17" i="63"/>
  <c r="ED17" i="63"/>
  <c r="BM27" i="59"/>
  <c r="BS27" i="59"/>
  <c r="BY27" i="59"/>
  <c r="D9" i="61"/>
  <c r="D11" i="61"/>
  <c r="D48" i="66"/>
  <c r="D17" i="63"/>
  <c r="S27" i="59"/>
  <c r="S11" i="58"/>
  <c r="S48" i="66"/>
  <c r="AE48" i="66"/>
  <c r="AE17" i="63"/>
  <c r="AQ48" i="66"/>
  <c r="AQ17" i="63"/>
  <c r="AY48" i="66"/>
  <c r="AY17" i="63"/>
  <c r="CE17" i="63"/>
  <c r="CN17" i="63"/>
  <c r="CS27" i="59"/>
  <c r="CS17" i="63"/>
  <c r="DA27" i="59"/>
  <c r="DA17" i="63"/>
  <c r="DM27" i="59"/>
  <c r="DM17" i="63"/>
  <c r="DR37" i="58"/>
  <c r="DR17" i="63"/>
  <c r="EH17" i="63"/>
  <c r="M27" i="59"/>
  <c r="AY27" i="59"/>
  <c r="CQ27" i="59"/>
  <c r="ED27" i="59"/>
  <c r="D24" i="60"/>
  <c r="D26" i="60"/>
  <c r="D28" i="60"/>
  <c r="D30" i="60"/>
  <c r="D32" i="60"/>
  <c r="D50" i="60"/>
  <c r="D52" i="60"/>
  <c r="D54" i="60"/>
  <c r="D56" i="60"/>
  <c r="D58" i="60"/>
  <c r="D60" i="60"/>
  <c r="D62" i="60"/>
  <c r="D64" i="60"/>
  <c r="D66" i="60"/>
  <c r="D68" i="60"/>
  <c r="G17" i="63"/>
  <c r="G48" i="66"/>
  <c r="V48" i="66"/>
  <c r="AH48" i="66"/>
  <c r="AH17" i="63"/>
  <c r="AT48" i="66"/>
  <c r="AT17" i="63"/>
  <c r="BB48" i="66"/>
  <c r="BB17" i="63"/>
  <c r="BL17" i="63"/>
  <c r="CU27" i="59"/>
  <c r="CU17" i="63"/>
  <c r="DE27" i="59"/>
  <c r="DE17" i="63"/>
  <c r="DS17" i="63"/>
  <c r="Y27" i="59"/>
  <c r="AE27" i="59"/>
  <c r="AK27" i="59"/>
  <c r="BP27" i="59"/>
  <c r="BV27" i="59"/>
  <c r="CB27" i="59"/>
  <c r="CI27" i="59"/>
  <c r="CY27" i="59"/>
  <c r="D10" i="61"/>
  <c r="D16" i="61"/>
  <c r="D22" i="61"/>
  <c r="D24" i="61"/>
  <c r="CP7" i="43"/>
  <c r="CP8" i="43"/>
  <c r="CP9" i="43"/>
  <c r="CP10" i="43"/>
  <c r="CP11" i="43"/>
  <c r="CP12" i="43"/>
  <c r="CP13" i="43"/>
  <c r="CP14" i="43"/>
  <c r="CP15" i="43"/>
  <c r="CP16" i="43"/>
  <c r="CP17" i="43"/>
  <c r="CP18" i="43"/>
  <c r="CP19" i="43"/>
  <c r="CP20" i="43"/>
  <c r="CP21" i="43"/>
  <c r="CP22" i="43"/>
  <c r="CP23" i="43"/>
  <c r="CP24" i="43"/>
  <c r="CP25" i="43"/>
  <c r="CP26" i="43"/>
  <c r="CP27" i="43"/>
  <c r="CP28" i="43"/>
  <c r="CP29" i="43"/>
  <c r="CP30" i="43"/>
  <c r="CP31" i="43"/>
  <c r="CP32" i="43"/>
  <c r="CP33" i="43"/>
  <c r="CP34" i="43"/>
  <c r="CP35" i="43"/>
  <c r="CP36" i="43"/>
  <c r="CP37" i="43"/>
  <c r="CP38" i="43"/>
  <c r="CP39" i="43"/>
  <c r="CP40" i="43"/>
  <c r="CP41" i="43"/>
  <c r="CP42" i="43"/>
  <c r="CP43" i="43"/>
  <c r="CP44" i="43"/>
  <c r="CP45" i="43"/>
  <c r="CP46" i="43"/>
  <c r="CP47" i="43"/>
  <c r="CP48" i="43"/>
  <c r="CP49" i="43"/>
  <c r="CP50" i="43"/>
  <c r="CP51" i="43"/>
  <c r="CP52" i="43"/>
  <c r="CP53" i="43"/>
  <c r="CP54" i="43"/>
  <c r="CP6" i="44"/>
  <c r="CP7" i="44"/>
  <c r="CP8" i="44"/>
  <c r="CP9" i="44"/>
  <c r="CP10" i="44"/>
  <c r="CP11" i="44"/>
  <c r="CP12" i="44"/>
  <c r="CP13" i="44"/>
  <c r="CP14" i="44"/>
  <c r="CP15" i="44"/>
  <c r="CP16" i="44"/>
  <c r="CP17" i="44"/>
  <c r="CP18" i="44"/>
  <c r="CP19" i="44"/>
  <c r="CP20" i="44"/>
  <c r="CP21" i="44"/>
  <c r="CP22" i="44"/>
  <c r="CP23" i="44"/>
  <c r="CP24" i="44"/>
  <c r="CP25" i="44"/>
  <c r="CP26" i="44"/>
  <c r="CP27" i="44"/>
  <c r="CP28" i="44"/>
  <c r="CP29" i="44"/>
  <c r="CP30" i="44"/>
  <c r="CP31" i="44"/>
  <c r="CP32" i="44"/>
  <c r="CP33" i="44"/>
  <c r="CP34" i="44"/>
  <c r="CP35" i="44"/>
  <c r="CP36" i="44"/>
  <c r="CP37" i="44"/>
  <c r="CP38" i="44"/>
  <c r="CP39" i="44"/>
  <c r="CP40" i="44"/>
  <c r="CP41" i="44"/>
  <c r="CP42" i="44"/>
  <c r="CP43" i="44"/>
  <c r="CP44" i="44"/>
  <c r="CP45" i="44"/>
  <c r="CP46" i="44"/>
  <c r="CP47" i="44"/>
  <c r="CP48" i="44"/>
  <c r="CP49" i="44"/>
  <c r="CP50" i="44"/>
  <c r="CP51" i="44"/>
  <c r="CP52" i="44"/>
  <c r="CP53" i="44"/>
  <c r="CP54" i="44"/>
  <c r="CP55" i="44"/>
  <c r="CP56" i="44"/>
  <c r="CP57" i="44"/>
  <c r="CP58" i="44"/>
  <c r="CP59" i="44"/>
  <c r="CP60" i="44"/>
  <c r="CP61" i="44"/>
  <c r="CP62" i="44"/>
  <c r="CP63" i="44"/>
  <c r="DV70" i="61" l="1"/>
  <c r="DV71" i="61"/>
  <c r="DV73" i="65"/>
  <c r="DV70" i="65"/>
  <c r="EI9" i="44"/>
  <c r="EI10" i="44"/>
  <c r="EI12" i="44"/>
  <c r="EI11" i="44"/>
  <c r="EI27" i="43"/>
  <c r="EB70" i="66"/>
  <c r="EB74" i="66" s="1"/>
  <c r="EB71" i="66"/>
  <c r="EB70" i="69"/>
  <c r="EB74" i="69" s="1"/>
  <c r="EB71" i="69"/>
  <c r="EB72" i="69"/>
  <c r="EB70" i="68"/>
  <c r="EB74" i="68" s="1"/>
  <c r="EB71" i="68"/>
  <c r="EB73" i="65"/>
  <c r="EB71" i="58"/>
  <c r="EB70" i="58"/>
  <c r="EB74" i="58" s="1"/>
  <c r="EB70" i="64"/>
  <c r="EB74" i="64" s="1"/>
  <c r="EB71" i="64"/>
  <c r="EB72" i="61"/>
  <c r="EB70" i="61"/>
  <c r="EB74" i="61" s="1"/>
  <c r="EB73" i="69"/>
  <c r="EB70" i="62"/>
  <c r="EB74" i="62" s="1"/>
  <c r="EB71" i="62"/>
  <c r="EB72" i="64"/>
  <c r="EB73" i="58"/>
  <c r="EB73" i="66"/>
  <c r="EB73" i="63"/>
  <c r="EB73" i="59"/>
  <c r="EB72" i="58"/>
  <c r="EB70" i="70"/>
  <c r="EB74" i="70" s="1"/>
  <c r="EB71" i="70"/>
  <c r="EB72" i="70"/>
  <c r="EB73" i="70"/>
  <c r="EB70" i="67"/>
  <c r="EB74" i="67" s="1"/>
  <c r="EB71" i="67"/>
  <c r="EB72" i="68"/>
  <c r="EB73" i="68"/>
  <c r="EB71" i="65"/>
  <c r="EB70" i="65"/>
  <c r="EB74" i="65" s="1"/>
  <c r="EB72" i="67"/>
  <c r="EB73" i="67"/>
  <c r="EB73" i="61"/>
  <c r="EB70" i="63"/>
  <c r="EB74" i="63" s="1"/>
  <c r="EB71" i="63"/>
  <c r="EB72" i="59"/>
  <c r="EB72" i="62"/>
  <c r="EB73" i="62"/>
  <c r="EB71" i="59"/>
  <c r="EB70" i="59"/>
  <c r="EB74" i="59" s="1"/>
  <c r="AH71" i="48"/>
  <c r="D71" i="48"/>
  <c r="AN71" i="48"/>
  <c r="AQ71" i="48"/>
  <c r="AU71" i="48"/>
  <c r="BB71" i="48"/>
  <c r="BH71" i="48"/>
  <c r="BL71" i="48"/>
  <c r="BS71" i="48"/>
  <c r="CF71" i="48"/>
  <c r="CO14" i="58" l="1"/>
  <c r="CO31" i="63"/>
  <c r="CO27" i="63"/>
  <c r="CO42" i="63"/>
  <c r="CO33" i="63"/>
  <c r="CO40" i="63"/>
  <c r="CO39" i="63"/>
  <c r="CO38" i="63"/>
  <c r="CO43" i="63"/>
  <c r="CO30" i="63"/>
  <c r="CO28" i="63"/>
  <c r="CO68" i="63"/>
  <c r="CN68" i="63"/>
  <c r="CO67" i="63"/>
  <c r="CN67" i="63"/>
  <c r="CO66" i="63"/>
  <c r="CN66" i="63"/>
  <c r="CO65" i="63"/>
  <c r="CN65" i="63"/>
  <c r="CO64" i="63"/>
  <c r="CN64" i="63"/>
  <c r="CO63" i="63"/>
  <c r="CN63" i="63"/>
  <c r="CO62" i="63"/>
  <c r="CN62" i="63"/>
  <c r="CO61" i="63"/>
  <c r="CN61" i="63"/>
  <c r="CO60" i="63"/>
  <c r="CN60" i="63"/>
  <c r="CO59" i="63"/>
  <c r="CN59" i="63"/>
  <c r="CO58" i="63"/>
  <c r="CN58" i="63"/>
  <c r="CO57" i="63"/>
  <c r="CN57" i="63"/>
  <c r="CO56" i="63"/>
  <c r="CN56" i="63"/>
  <c r="CO55" i="63"/>
  <c r="CN55" i="63"/>
  <c r="CO54" i="63"/>
  <c r="CN54" i="63"/>
  <c r="CO53" i="63"/>
  <c r="CN53" i="63"/>
  <c r="CO52" i="63"/>
  <c r="CN52" i="63"/>
  <c r="CO51" i="63"/>
  <c r="CN51" i="63"/>
  <c r="CO50" i="63"/>
  <c r="CN50" i="63"/>
  <c r="CO49" i="63"/>
  <c r="CN49" i="63"/>
  <c r="CO48" i="63"/>
  <c r="CN48" i="63"/>
  <c r="CO46" i="63"/>
  <c r="CN46" i="63"/>
  <c r="CO45" i="63"/>
  <c r="CN45" i="63"/>
  <c r="CO44" i="63"/>
  <c r="CN44" i="63"/>
  <c r="CO41" i="63"/>
  <c r="CN41" i="63"/>
  <c r="CO37" i="63"/>
  <c r="CN37" i="63"/>
  <c r="CO36" i="63"/>
  <c r="CN36" i="63"/>
  <c r="CO35" i="63"/>
  <c r="CN35" i="63"/>
  <c r="CO34" i="63"/>
  <c r="CN34" i="63"/>
  <c r="CO32" i="63"/>
  <c r="CN32" i="63"/>
  <c r="CO29" i="63"/>
  <c r="CN29" i="63"/>
  <c r="EH28" i="63" l="1"/>
  <c r="ED28" i="63"/>
  <c r="DX28" i="63"/>
  <c r="DT28" i="63"/>
  <c r="DS28" i="63"/>
  <c r="DR28" i="63"/>
  <c r="DP28" i="63"/>
  <c r="DO28" i="63"/>
  <c r="DN28" i="63"/>
  <c r="DM28" i="63"/>
  <c r="DL28" i="63"/>
  <c r="DK28" i="63"/>
  <c r="DJ28" i="63"/>
  <c r="DI28" i="63"/>
  <c r="DH28" i="63"/>
  <c r="DG28" i="63"/>
  <c r="DF28" i="63"/>
  <c r="DE28" i="63"/>
  <c r="DD28" i="63"/>
  <c r="DC28" i="63"/>
  <c r="DB28" i="63"/>
  <c r="DA28" i="63"/>
  <c r="CZ28" i="63"/>
  <c r="CY28" i="63"/>
  <c r="CX28" i="63"/>
  <c r="CW28" i="63"/>
  <c r="CV28" i="63"/>
  <c r="CU28" i="63"/>
  <c r="CT28" i="63"/>
  <c r="CS28" i="63"/>
  <c r="CR28" i="63"/>
  <c r="CQ28" i="63"/>
  <c r="EH26" i="63"/>
  <c r="ED26" i="63"/>
  <c r="DX26" i="63"/>
  <c r="DT26" i="63"/>
  <c r="DS26" i="63"/>
  <c r="DR26" i="63"/>
  <c r="DP26" i="63"/>
  <c r="DO26" i="63"/>
  <c r="DN26" i="63"/>
  <c r="DM26" i="63"/>
  <c r="DL26" i="63"/>
  <c r="DK26" i="63"/>
  <c r="DJ26" i="63"/>
  <c r="DI26" i="63"/>
  <c r="DH26" i="63"/>
  <c r="DG26" i="63"/>
  <c r="DF26" i="63"/>
  <c r="DE26" i="63"/>
  <c r="DD26" i="63"/>
  <c r="DC26" i="63"/>
  <c r="DB26" i="63"/>
  <c r="DA26" i="63"/>
  <c r="CZ26" i="63"/>
  <c r="CY26" i="63"/>
  <c r="CX26" i="63"/>
  <c r="CW26" i="63"/>
  <c r="CV26" i="63"/>
  <c r="CU26" i="63"/>
  <c r="CT26" i="63"/>
  <c r="CS26" i="63"/>
  <c r="CR26" i="63"/>
  <c r="CQ26" i="63"/>
  <c r="CO26" i="63"/>
  <c r="CM26" i="63"/>
  <c r="CK26" i="63"/>
  <c r="CI26" i="63"/>
  <c r="CF26" i="63"/>
  <c r="CE26" i="63"/>
  <c r="CC26" i="63"/>
  <c r="CB26" i="63"/>
  <c r="BZ26" i="63"/>
  <c r="BY26" i="63"/>
  <c r="BW26" i="63"/>
  <c r="BV26" i="63"/>
  <c r="BT26" i="63"/>
  <c r="BS26" i="63"/>
  <c r="BQ26" i="63"/>
  <c r="BP26" i="63"/>
  <c r="BN26" i="63"/>
  <c r="BM26" i="63"/>
  <c r="BL26" i="63"/>
  <c r="BI26" i="63"/>
  <c r="BH26" i="63"/>
  <c r="BF26" i="63"/>
  <c r="BE26" i="63"/>
  <c r="BC26" i="63"/>
  <c r="BB26" i="63"/>
  <c r="AZ26" i="63"/>
  <c r="AY26" i="63"/>
  <c r="AW26" i="63"/>
  <c r="AV26" i="63"/>
  <c r="AU26" i="63"/>
  <c r="AT26" i="63"/>
  <c r="AR26" i="63"/>
  <c r="AQ26" i="63"/>
  <c r="AO26" i="63"/>
  <c r="AN26" i="63"/>
  <c r="AL26" i="63"/>
  <c r="AK26" i="63"/>
  <c r="AI26" i="63"/>
  <c r="AH26" i="63"/>
  <c r="AF26" i="63"/>
  <c r="AE26" i="63"/>
  <c r="Z26" i="63"/>
  <c r="Y26" i="63"/>
  <c r="W26" i="63"/>
  <c r="V26" i="63"/>
  <c r="T26" i="63"/>
  <c r="S26" i="63"/>
  <c r="Q26" i="63"/>
  <c r="P26" i="63"/>
  <c r="N26" i="63"/>
  <c r="M26" i="63"/>
  <c r="K26" i="63"/>
  <c r="J26" i="63"/>
  <c r="H26" i="63"/>
  <c r="G26" i="63"/>
  <c r="E26" i="63"/>
  <c r="D26" i="63"/>
  <c r="AU67" i="63"/>
  <c r="AU66" i="63"/>
  <c r="AU65" i="63"/>
  <c r="AU64" i="63"/>
  <c r="AU63" i="63"/>
  <c r="AU62" i="63"/>
  <c r="AU61" i="63"/>
  <c r="AU60" i="63"/>
  <c r="AU59" i="63"/>
  <c r="AU58" i="63"/>
  <c r="AU57" i="63"/>
  <c r="AU56" i="63"/>
  <c r="AU55" i="63"/>
  <c r="AU54" i="63"/>
  <c r="AU53" i="63"/>
  <c r="AU52" i="63"/>
  <c r="AU51" i="63"/>
  <c r="AU50" i="63"/>
  <c r="AU49" i="63"/>
  <c r="AU48" i="63"/>
  <c r="AU47" i="63"/>
  <c r="AU46" i="63"/>
  <c r="AU45" i="63"/>
  <c r="AU44" i="63"/>
  <c r="AU43" i="63"/>
  <c r="AU42" i="63"/>
  <c r="AU41" i="63"/>
  <c r="AU40" i="63"/>
  <c r="AU39" i="63"/>
  <c r="AU38" i="63"/>
  <c r="AU37" i="63"/>
  <c r="AU36" i="63"/>
  <c r="AU35" i="63"/>
  <c r="AU34" i="63"/>
  <c r="AU33" i="63"/>
  <c r="AU32" i="63"/>
  <c r="AU31" i="63"/>
  <c r="AU30" i="63"/>
  <c r="AU29" i="63"/>
  <c r="AU28" i="63"/>
  <c r="AU27" i="63"/>
  <c r="AU25" i="63"/>
  <c r="AU24" i="63"/>
  <c r="AU23" i="63"/>
  <c r="AU22" i="63"/>
  <c r="AU21" i="63"/>
  <c r="AU20" i="63"/>
  <c r="AU19" i="63"/>
  <c r="AU18" i="63"/>
  <c r="AU16" i="63"/>
  <c r="AU15" i="63"/>
  <c r="AU14" i="63"/>
  <c r="CO21" i="58"/>
  <c r="CO19" i="58"/>
  <c r="CO16" i="58"/>
  <c r="E28" i="61" l="1"/>
  <c r="H28" i="61"/>
  <c r="J28" i="61"/>
  <c r="K28" i="61"/>
  <c r="N28" i="61"/>
  <c r="Q28" i="61"/>
  <c r="T28" i="61"/>
  <c r="W28" i="61"/>
  <c r="Z28" i="61"/>
  <c r="AF28" i="61"/>
  <c r="AI28" i="61"/>
  <c r="AL28" i="61"/>
  <c r="AO28" i="61"/>
  <c r="AW28" i="61"/>
  <c r="AZ28" i="61"/>
  <c r="BC28" i="61"/>
  <c r="BF28" i="61"/>
  <c r="BI28" i="61"/>
  <c r="BN28" i="61"/>
  <c r="BQ28" i="61"/>
  <c r="BT28" i="61"/>
  <c r="BW28" i="61"/>
  <c r="BZ28" i="61"/>
  <c r="CC28" i="61"/>
  <c r="CF28" i="61"/>
  <c r="CO28" i="61"/>
  <c r="CR28" i="61"/>
  <c r="CT28" i="61"/>
  <c r="CV28" i="61"/>
  <c r="CX28" i="61"/>
  <c r="CZ28" i="61"/>
  <c r="DB28" i="61"/>
  <c r="DD28" i="61"/>
  <c r="DF28" i="61"/>
  <c r="DH28" i="61"/>
  <c r="DJ28" i="61"/>
  <c r="DL28" i="61"/>
  <c r="DN28" i="61"/>
  <c r="DP28" i="61"/>
  <c r="DT28" i="61"/>
  <c r="E47" i="61"/>
  <c r="H47" i="61"/>
  <c r="J47" i="61"/>
  <c r="K47" i="61"/>
  <c r="N47" i="61"/>
  <c r="Q47" i="61"/>
  <c r="T47" i="61"/>
  <c r="W47" i="61"/>
  <c r="Z47" i="61"/>
  <c r="AF47" i="61"/>
  <c r="AI47" i="61"/>
  <c r="AL47" i="61"/>
  <c r="AO47" i="61"/>
  <c r="AW47" i="61"/>
  <c r="AZ47" i="61"/>
  <c r="BC47" i="61"/>
  <c r="BF47" i="61"/>
  <c r="BI47" i="61"/>
  <c r="BN47" i="61"/>
  <c r="BQ47" i="61"/>
  <c r="BT47" i="61"/>
  <c r="BW47" i="61"/>
  <c r="BZ47" i="61"/>
  <c r="CC47" i="61"/>
  <c r="CF47" i="61"/>
  <c r="CR47" i="61"/>
  <c r="CT47" i="61"/>
  <c r="CV47" i="61"/>
  <c r="CX47" i="61"/>
  <c r="CZ47" i="61"/>
  <c r="DB47" i="61"/>
  <c r="DD47" i="61"/>
  <c r="DF47" i="61"/>
  <c r="DH47" i="61"/>
  <c r="DJ47" i="61"/>
  <c r="DL47" i="61"/>
  <c r="DN47" i="61"/>
  <c r="DP47" i="61"/>
  <c r="DT47" i="61"/>
  <c r="BQ35" i="58"/>
  <c r="BQ61" i="60"/>
  <c r="EF16" i="58" l="1"/>
  <c r="DT16" i="58"/>
  <c r="DP16" i="58"/>
  <c r="DN16" i="58"/>
  <c r="DL16" i="58"/>
  <c r="DJ16" i="58"/>
  <c r="DH16" i="58"/>
  <c r="DF16" i="58"/>
  <c r="DD16" i="58"/>
  <c r="DB16" i="58"/>
  <c r="CZ16" i="58"/>
  <c r="CX16" i="58"/>
  <c r="CV16" i="58"/>
  <c r="CT16" i="58"/>
  <c r="CR16" i="58"/>
  <c r="CF16" i="58"/>
  <c r="CC16" i="58"/>
  <c r="BZ16" i="58"/>
  <c r="BW16" i="58"/>
  <c r="BT16" i="58"/>
  <c r="BQ16" i="58"/>
  <c r="BN16" i="58"/>
  <c r="BI16" i="58"/>
  <c r="BF16" i="58"/>
  <c r="BC16" i="58"/>
  <c r="AZ16" i="58"/>
  <c r="AW16" i="58"/>
  <c r="AR16" i="58"/>
  <c r="AO16" i="58"/>
  <c r="AL16" i="58"/>
  <c r="AI16" i="58"/>
  <c r="AF16" i="58"/>
  <c r="AC16" i="58"/>
  <c r="Z16" i="58"/>
  <c r="W16" i="58"/>
  <c r="T16" i="58"/>
  <c r="Q16" i="58"/>
  <c r="N16" i="58"/>
  <c r="K16" i="58"/>
  <c r="J16" i="58"/>
  <c r="H16" i="58"/>
  <c r="E16" i="58"/>
  <c r="DP9" i="61"/>
  <c r="DM9" i="61"/>
  <c r="DK9" i="61"/>
  <c r="DI9" i="61"/>
  <c r="DG9" i="61"/>
  <c r="DE9" i="61"/>
  <c r="DC9" i="61"/>
  <c r="DA9" i="61"/>
  <c r="CY9" i="61"/>
  <c r="CW9" i="61"/>
  <c r="CU9" i="61"/>
  <c r="CS9" i="61"/>
  <c r="CQ9" i="61"/>
  <c r="EI14" i="44" l="1"/>
  <c r="EI18" i="44"/>
  <c r="EI20" i="44"/>
  <c r="EI22" i="44"/>
  <c r="EI16" i="44"/>
  <c r="EI13" i="44"/>
  <c r="EI15" i="44"/>
  <c r="EI17" i="44"/>
  <c r="EI19" i="44"/>
  <c r="EI21" i="44"/>
  <c r="Q27" i="58"/>
  <c r="EF27" i="58"/>
  <c r="DT27" i="58"/>
  <c r="DP27" i="58"/>
  <c r="DN27" i="58"/>
  <c r="DL27" i="58"/>
  <c r="DJ27" i="58"/>
  <c r="DH27" i="58"/>
  <c r="DF27" i="58"/>
  <c r="DD27" i="58"/>
  <c r="DB27" i="58"/>
  <c r="CZ27" i="58"/>
  <c r="CX27" i="58"/>
  <c r="CV27" i="58"/>
  <c r="CT27" i="58"/>
  <c r="CR27" i="58"/>
  <c r="CF27" i="58"/>
  <c r="CC27" i="58"/>
  <c r="BZ27" i="58"/>
  <c r="BW27" i="58"/>
  <c r="BT27" i="58"/>
  <c r="BQ27" i="58"/>
  <c r="BN27" i="58"/>
  <c r="BI27" i="58"/>
  <c r="BF27" i="58"/>
  <c r="BC27" i="58"/>
  <c r="AZ27" i="58"/>
  <c r="AW27" i="58"/>
  <c r="AL27" i="58"/>
  <c r="AI27" i="58"/>
  <c r="AF27" i="58"/>
  <c r="AC27" i="58"/>
  <c r="Z27" i="58"/>
  <c r="W27" i="58"/>
  <c r="T27" i="58"/>
  <c r="N27" i="58"/>
  <c r="K27" i="58"/>
  <c r="J27" i="58"/>
  <c r="DT34" i="59"/>
  <c r="DP34" i="59"/>
  <c r="DN34" i="59"/>
  <c r="DL34" i="59"/>
  <c r="DJ34" i="59"/>
  <c r="DH34" i="59"/>
  <c r="DF34" i="59"/>
  <c r="DD34" i="59"/>
  <c r="DB34" i="59"/>
  <c r="CZ34" i="59"/>
  <c r="CX34" i="59"/>
  <c r="CV34" i="59"/>
  <c r="CT34" i="59"/>
  <c r="CR34" i="59"/>
  <c r="CF34" i="59"/>
  <c r="CC34" i="59"/>
  <c r="BZ34" i="59"/>
  <c r="BW34" i="59"/>
  <c r="BT34" i="59"/>
  <c r="BQ34" i="59"/>
  <c r="BN34" i="59"/>
  <c r="BI34" i="59"/>
  <c r="BF34" i="59"/>
  <c r="BC34" i="59"/>
  <c r="AZ34" i="59"/>
  <c r="AW34" i="59"/>
  <c r="AO34" i="59"/>
  <c r="AL34" i="59"/>
  <c r="AI34" i="59"/>
  <c r="AF34" i="59"/>
  <c r="Z34" i="59"/>
  <c r="W34" i="59"/>
  <c r="T34" i="59"/>
  <c r="P34" i="59"/>
  <c r="N34" i="59"/>
  <c r="K34" i="59"/>
  <c r="J34" i="59"/>
  <c r="EH73" i="44" l="1"/>
  <c r="EG73" i="44"/>
  <c r="EF73" i="44"/>
  <c r="EE73" i="44"/>
  <c r="ED73" i="44"/>
  <c r="EA73" i="44"/>
  <c r="DZ73" i="44"/>
  <c r="DY73" i="44"/>
  <c r="DX73" i="44"/>
  <c r="DU73" i="44"/>
  <c r="DT73" i="44"/>
  <c r="DS73" i="44"/>
  <c r="DR73" i="44"/>
  <c r="DQ73" i="44"/>
  <c r="DP73" i="44"/>
  <c r="DO73" i="44"/>
  <c r="DN73" i="44"/>
  <c r="DM73" i="44"/>
  <c r="DL73" i="44"/>
  <c r="DK73" i="44"/>
  <c r="DJ73" i="44"/>
  <c r="DI73" i="44"/>
  <c r="DH73" i="44"/>
  <c r="DG73" i="44"/>
  <c r="DF73" i="44"/>
  <c r="DE73" i="44"/>
  <c r="DD73" i="44"/>
  <c r="DC73" i="44"/>
  <c r="DB73" i="44"/>
  <c r="DA73" i="44"/>
  <c r="CZ73" i="44"/>
  <c r="CY73" i="44"/>
  <c r="CX73" i="44"/>
  <c r="CW73" i="44"/>
  <c r="CV73" i="44"/>
  <c r="CU73" i="44"/>
  <c r="CT73" i="44"/>
  <c r="CS73" i="44"/>
  <c r="CR73" i="44"/>
  <c r="CQ73" i="44"/>
  <c r="CO73" i="44"/>
  <c r="CN73" i="44"/>
  <c r="CM73" i="44"/>
  <c r="CL73" i="44"/>
  <c r="CK73" i="44"/>
  <c r="CJ73" i="44"/>
  <c r="CI73" i="44"/>
  <c r="CH73" i="44"/>
  <c r="CG73" i="44"/>
  <c r="CF73" i="44"/>
  <c r="CE73" i="44"/>
  <c r="CD73" i="44"/>
  <c r="CC73" i="44"/>
  <c r="CB73" i="44"/>
  <c r="CA73" i="44"/>
  <c r="BZ73" i="44"/>
  <c r="BY73" i="44"/>
  <c r="BX73" i="44"/>
  <c r="BW73" i="44"/>
  <c r="BV73" i="44"/>
  <c r="BU73" i="44"/>
  <c r="BT73" i="44"/>
  <c r="BS73" i="44"/>
  <c r="BR73" i="44"/>
  <c r="BQ73" i="44"/>
  <c r="BP73" i="44"/>
  <c r="BO73" i="44"/>
  <c r="BN73" i="44"/>
  <c r="BM73" i="44"/>
  <c r="BL73" i="44"/>
  <c r="BK73" i="44"/>
  <c r="BJ73" i="44"/>
  <c r="BI73" i="44"/>
  <c r="BH73" i="44"/>
  <c r="BG73" i="44"/>
  <c r="BF73" i="44"/>
  <c r="BE73" i="44"/>
  <c r="BD73" i="44"/>
  <c r="BC73" i="44"/>
  <c r="BB73" i="44"/>
  <c r="BA73" i="44"/>
  <c r="AZ73" i="44"/>
  <c r="AY73" i="44"/>
  <c r="AX73" i="44"/>
  <c r="AW73" i="44"/>
  <c r="AV73" i="44"/>
  <c r="AU73" i="44"/>
  <c r="AT73" i="44"/>
  <c r="AS73" i="44"/>
  <c r="AR73" i="44"/>
  <c r="AQ73" i="44"/>
  <c r="AP73" i="44"/>
  <c r="AO73" i="44"/>
  <c r="AN73" i="44"/>
  <c r="AM73" i="44"/>
  <c r="AL73" i="44"/>
  <c r="AK73" i="44"/>
  <c r="AJ73" i="44"/>
  <c r="AI73" i="44"/>
  <c r="AH73" i="44"/>
  <c r="AG73" i="44"/>
  <c r="AF73" i="44"/>
  <c r="AE73" i="44"/>
  <c r="AD73" i="44"/>
  <c r="AC73" i="44"/>
  <c r="AB73" i="44"/>
  <c r="AA73" i="44"/>
  <c r="Z73" i="44"/>
  <c r="Y73" i="44"/>
  <c r="X73" i="44"/>
  <c r="W73" i="44"/>
  <c r="V73" i="44"/>
  <c r="U73" i="44"/>
  <c r="T73" i="44"/>
  <c r="S73" i="44"/>
  <c r="R73" i="44"/>
  <c r="Q73" i="44"/>
  <c r="P73" i="44"/>
  <c r="O73" i="44"/>
  <c r="N73" i="44"/>
  <c r="M73" i="44"/>
  <c r="L73" i="44"/>
  <c r="K73" i="44"/>
  <c r="J73" i="44"/>
  <c r="I73" i="44"/>
  <c r="H73" i="44"/>
  <c r="G73" i="44"/>
  <c r="F73" i="44"/>
  <c r="E73" i="44"/>
  <c r="D73" i="44"/>
  <c r="EH72" i="44"/>
  <c r="EG72" i="44"/>
  <c r="EF72" i="44"/>
  <c r="EE72" i="44"/>
  <c r="ED72" i="44"/>
  <c r="EA72" i="44"/>
  <c r="DZ72" i="44"/>
  <c r="DY72" i="44"/>
  <c r="DX72" i="44"/>
  <c r="DU72" i="44"/>
  <c r="DT72" i="44"/>
  <c r="DS72" i="44"/>
  <c r="DR72" i="44"/>
  <c r="DQ72" i="44"/>
  <c r="DP72" i="44"/>
  <c r="DO72" i="44"/>
  <c r="DN72" i="44"/>
  <c r="DM72" i="44"/>
  <c r="DL72" i="44"/>
  <c r="DK72" i="44"/>
  <c r="DJ72" i="44"/>
  <c r="DI72" i="44"/>
  <c r="DH72" i="44"/>
  <c r="DG72" i="44"/>
  <c r="DF72" i="44"/>
  <c r="DE72" i="44"/>
  <c r="DD72" i="44"/>
  <c r="DC72" i="44"/>
  <c r="DB72" i="44"/>
  <c r="DA72" i="44"/>
  <c r="CZ72" i="44"/>
  <c r="CY72" i="44"/>
  <c r="CX72" i="44"/>
  <c r="CW72" i="44"/>
  <c r="CV72" i="44"/>
  <c r="CU72" i="44"/>
  <c r="CT72" i="44"/>
  <c r="CS72" i="44"/>
  <c r="CR72" i="44"/>
  <c r="CQ72" i="44"/>
  <c r="CO72" i="44"/>
  <c r="CN72" i="44"/>
  <c r="CM72" i="44"/>
  <c r="CL72" i="44"/>
  <c r="CK72" i="44"/>
  <c r="CJ72" i="44"/>
  <c r="CI72" i="44"/>
  <c r="CH72" i="44"/>
  <c r="CG72" i="44"/>
  <c r="CF72" i="44"/>
  <c r="CE72" i="44"/>
  <c r="CD72" i="44"/>
  <c r="CC72" i="44"/>
  <c r="CB72" i="44"/>
  <c r="CA72" i="44"/>
  <c r="BZ72" i="44"/>
  <c r="BY72" i="44"/>
  <c r="BX72" i="44"/>
  <c r="BW72" i="44"/>
  <c r="BV72" i="44"/>
  <c r="BU72" i="44"/>
  <c r="BT72" i="44"/>
  <c r="BS72" i="44"/>
  <c r="BR72" i="44"/>
  <c r="BQ72" i="44"/>
  <c r="BP72" i="44"/>
  <c r="BO72" i="44"/>
  <c r="BN72" i="44"/>
  <c r="BM72" i="44"/>
  <c r="BL72" i="44"/>
  <c r="BK72" i="44"/>
  <c r="BJ72" i="44"/>
  <c r="BI72" i="44"/>
  <c r="BH72" i="44"/>
  <c r="BG72" i="44"/>
  <c r="BF72" i="44"/>
  <c r="BE72" i="44"/>
  <c r="BD72" i="44"/>
  <c r="BC72" i="44"/>
  <c r="BB72" i="44"/>
  <c r="BA72" i="44"/>
  <c r="AZ72" i="44"/>
  <c r="AY72" i="44"/>
  <c r="AX72" i="44"/>
  <c r="AW72" i="44"/>
  <c r="AV72" i="44"/>
  <c r="AU72" i="44"/>
  <c r="AT72" i="44"/>
  <c r="AS72" i="44"/>
  <c r="AR72" i="44"/>
  <c r="AQ72" i="44"/>
  <c r="AP72" i="44"/>
  <c r="AO72" i="44"/>
  <c r="AN72" i="44"/>
  <c r="AM72" i="44"/>
  <c r="AL72" i="44"/>
  <c r="AK72" i="44"/>
  <c r="AJ72" i="44"/>
  <c r="AI72" i="44"/>
  <c r="AH72" i="44"/>
  <c r="AG72" i="44"/>
  <c r="AF72" i="44"/>
  <c r="AE72" i="44"/>
  <c r="AD72" i="44"/>
  <c r="AC72" i="44"/>
  <c r="AB72" i="44"/>
  <c r="AA72" i="44"/>
  <c r="Z72" i="44"/>
  <c r="Y72" i="44"/>
  <c r="X72" i="44"/>
  <c r="W72" i="44"/>
  <c r="V72" i="44"/>
  <c r="U72" i="44"/>
  <c r="T72" i="44"/>
  <c r="S72" i="44"/>
  <c r="R72" i="44"/>
  <c r="Q72" i="44"/>
  <c r="P72" i="44"/>
  <c r="O72" i="44"/>
  <c r="N72" i="44"/>
  <c r="M72" i="44"/>
  <c r="L72" i="44"/>
  <c r="K72" i="44"/>
  <c r="J72" i="44"/>
  <c r="I72" i="44"/>
  <c r="H72" i="44"/>
  <c r="G72" i="44"/>
  <c r="F72" i="44"/>
  <c r="E72" i="44"/>
  <c r="D72" i="44"/>
  <c r="CO25" i="58"/>
  <c r="DT31" i="66"/>
  <c r="DP31" i="66"/>
  <c r="DN31" i="66"/>
  <c r="DL31" i="66"/>
  <c r="DJ31" i="66"/>
  <c r="DH31" i="66"/>
  <c r="DF31" i="66"/>
  <c r="DD31" i="66"/>
  <c r="DB31" i="66"/>
  <c r="CZ31" i="66"/>
  <c r="CX31" i="66"/>
  <c r="CV31" i="66"/>
  <c r="CT31" i="66"/>
  <c r="CR31" i="66"/>
  <c r="CO31" i="66"/>
  <c r="CC31" i="66"/>
  <c r="BZ31" i="66"/>
  <c r="BW31" i="66"/>
  <c r="BT31" i="66"/>
  <c r="BQ31" i="66"/>
  <c r="BN31" i="66"/>
  <c r="BI31" i="66"/>
  <c r="BF31" i="66"/>
  <c r="BC31" i="66"/>
  <c r="AZ31" i="66"/>
  <c r="AW31" i="66"/>
  <c r="AR31" i="66"/>
  <c r="AF31" i="66"/>
  <c r="AC31" i="66"/>
  <c r="Z31" i="66"/>
  <c r="W31" i="66"/>
  <c r="T31" i="66"/>
  <c r="Q31" i="66"/>
  <c r="N31" i="66"/>
  <c r="K31" i="66"/>
  <c r="J31" i="66"/>
  <c r="H31" i="66"/>
  <c r="E31" i="66"/>
  <c r="BV52" i="60"/>
  <c r="BV53" i="60"/>
  <c r="BV54" i="60"/>
  <c r="BV55" i="60"/>
  <c r="BV56" i="60"/>
  <c r="BV57" i="60"/>
  <c r="BV58" i="60"/>
  <c r="BV59" i="60"/>
  <c r="BV60" i="60"/>
  <c r="BV51" i="60"/>
  <c r="BV24" i="60"/>
  <c r="BV25" i="60"/>
  <c r="BV26" i="60"/>
  <c r="BV27" i="60"/>
  <c r="BV28" i="60"/>
  <c r="BV29" i="60"/>
  <c r="BV30" i="60"/>
  <c r="BV31" i="60"/>
  <c r="BV32" i="60"/>
  <c r="AK51" i="60"/>
  <c r="AK52" i="60"/>
  <c r="AK53" i="60"/>
  <c r="AK54" i="60"/>
  <c r="AK55" i="60"/>
  <c r="AK56" i="60"/>
  <c r="AK57" i="60"/>
  <c r="AK58" i="60"/>
  <c r="AK59" i="60"/>
  <c r="AK60" i="60"/>
  <c r="AK61" i="60"/>
  <c r="AK62" i="60"/>
  <c r="AK63" i="60"/>
  <c r="AK24" i="60"/>
  <c r="AK25" i="60"/>
  <c r="AK26" i="60"/>
  <c r="AK27" i="60"/>
  <c r="AK28" i="60"/>
  <c r="AK29" i="60"/>
  <c r="AK30" i="60"/>
  <c r="AK31" i="60"/>
  <c r="CF21" i="69" l="1"/>
  <c r="CB21" i="69"/>
  <c r="BY21" i="69"/>
  <c r="BV21" i="69"/>
  <c r="BS21" i="69"/>
  <c r="BP21" i="69"/>
  <c r="BM21" i="69"/>
  <c r="BI21" i="69"/>
  <c r="BE21" i="69"/>
  <c r="BB21" i="69"/>
  <c r="AY21" i="69"/>
  <c r="AV21" i="69"/>
  <c r="AR21" i="69"/>
  <c r="AO21" i="69"/>
  <c r="AK21" i="69"/>
  <c r="AI21" i="69"/>
  <c r="AF21" i="69"/>
  <c r="Z21" i="69"/>
  <c r="W21" i="69"/>
  <c r="T21" i="69"/>
  <c r="Q21" i="69"/>
  <c r="N21" i="69"/>
  <c r="K21" i="69"/>
  <c r="J21" i="69"/>
  <c r="H21" i="69"/>
  <c r="E21" i="69"/>
  <c r="CF52" i="65"/>
  <c r="CB52" i="65"/>
  <c r="BY52" i="65"/>
  <c r="BV52" i="65"/>
  <c r="BS52" i="65"/>
  <c r="BP52" i="65"/>
  <c r="BM52" i="65"/>
  <c r="BI52" i="65"/>
  <c r="BE52" i="65"/>
  <c r="BB52" i="65"/>
  <c r="AY52" i="65"/>
  <c r="AV52" i="65"/>
  <c r="AR52" i="65"/>
  <c r="AO52" i="65"/>
  <c r="AK52" i="65"/>
  <c r="AI52" i="65"/>
  <c r="AF52" i="65"/>
  <c r="Z52" i="65"/>
  <c r="W52" i="65"/>
  <c r="T52" i="65"/>
  <c r="Q52" i="65"/>
  <c r="N52" i="65"/>
  <c r="K52" i="65"/>
  <c r="J52" i="65"/>
  <c r="H52" i="65"/>
  <c r="E52" i="65"/>
  <c r="CF51" i="65"/>
  <c r="CB51" i="65"/>
  <c r="BY51" i="65"/>
  <c r="BV51" i="65"/>
  <c r="BS51" i="65"/>
  <c r="BP51" i="65"/>
  <c r="BM51" i="65"/>
  <c r="BI51" i="65"/>
  <c r="BE51" i="65"/>
  <c r="BB51" i="65"/>
  <c r="AY51" i="65"/>
  <c r="AV51" i="65"/>
  <c r="AR51" i="65"/>
  <c r="AO51" i="65"/>
  <c r="AK51" i="65"/>
  <c r="AI51" i="65"/>
  <c r="AF51" i="65"/>
  <c r="Z51" i="65"/>
  <c r="W51" i="65"/>
  <c r="T51" i="65"/>
  <c r="Q51" i="65"/>
  <c r="N51" i="65"/>
  <c r="K51" i="65"/>
  <c r="J51" i="65"/>
  <c r="H51" i="65"/>
  <c r="E51" i="65"/>
  <c r="CF50" i="65"/>
  <c r="CB50" i="65"/>
  <c r="BY50" i="65"/>
  <c r="BV50" i="65"/>
  <c r="BS50" i="65"/>
  <c r="BP50" i="65"/>
  <c r="BM50" i="65"/>
  <c r="BI50" i="65"/>
  <c r="BE50" i="65"/>
  <c r="BB50" i="65"/>
  <c r="AY50" i="65"/>
  <c r="AV50" i="65"/>
  <c r="AR50" i="65"/>
  <c r="AO50" i="65"/>
  <c r="AK50" i="65"/>
  <c r="AI50" i="65"/>
  <c r="AF50" i="65"/>
  <c r="Z50" i="65"/>
  <c r="W50" i="65"/>
  <c r="T50" i="65"/>
  <c r="Q50" i="65"/>
  <c r="N50" i="65"/>
  <c r="K50" i="65"/>
  <c r="J50" i="65"/>
  <c r="H50" i="65"/>
  <c r="E50" i="65"/>
  <c r="CF49" i="65"/>
  <c r="CB49" i="65"/>
  <c r="BY49" i="65"/>
  <c r="BV49" i="65"/>
  <c r="BS49" i="65"/>
  <c r="BP49" i="65"/>
  <c r="BM49" i="65"/>
  <c r="BI49" i="65"/>
  <c r="BE49" i="65"/>
  <c r="BB49" i="65"/>
  <c r="AY49" i="65"/>
  <c r="AV49" i="65"/>
  <c r="AR49" i="65"/>
  <c r="AO49" i="65"/>
  <c r="AK49" i="65"/>
  <c r="AI49" i="65"/>
  <c r="AF49" i="65"/>
  <c r="Z49" i="65"/>
  <c r="W49" i="65"/>
  <c r="T49" i="65"/>
  <c r="Q49" i="65"/>
  <c r="N49" i="65"/>
  <c r="K49" i="65"/>
  <c r="J49" i="65"/>
  <c r="H49" i="65"/>
  <c r="E49" i="65"/>
  <c r="CF48" i="65"/>
  <c r="CB48" i="65"/>
  <c r="BY48" i="65"/>
  <c r="BV48" i="65"/>
  <c r="BS48" i="65"/>
  <c r="BP48" i="65"/>
  <c r="BM48" i="65"/>
  <c r="BI48" i="65"/>
  <c r="BE48" i="65"/>
  <c r="BB48" i="65"/>
  <c r="AY48" i="65"/>
  <c r="AV48" i="65"/>
  <c r="AR48" i="65"/>
  <c r="AO48" i="65"/>
  <c r="AK48" i="65"/>
  <c r="AI48" i="65"/>
  <c r="AF48" i="65"/>
  <c r="Z48" i="65"/>
  <c r="W48" i="65"/>
  <c r="T48" i="65"/>
  <c r="Q48" i="65"/>
  <c r="N48" i="65"/>
  <c r="K48" i="65"/>
  <c r="J48" i="65"/>
  <c r="H48" i="65"/>
  <c r="E48" i="65"/>
  <c r="CF47" i="65"/>
  <c r="CB47" i="65"/>
  <c r="BY47" i="65"/>
  <c r="BV47" i="65"/>
  <c r="BS47" i="65"/>
  <c r="BP47" i="65"/>
  <c r="BM47" i="65"/>
  <c r="BI47" i="65"/>
  <c r="BE47" i="65"/>
  <c r="BB47" i="65"/>
  <c r="AY47" i="65"/>
  <c r="AV47" i="65"/>
  <c r="AR47" i="65"/>
  <c r="AO47" i="65"/>
  <c r="AK47" i="65"/>
  <c r="AI47" i="65"/>
  <c r="AF47" i="65"/>
  <c r="Z47" i="65"/>
  <c r="W47" i="65"/>
  <c r="T47" i="65"/>
  <c r="Q47" i="65"/>
  <c r="N47" i="65"/>
  <c r="K47" i="65"/>
  <c r="J47" i="65"/>
  <c r="H47" i="65"/>
  <c r="E47" i="65"/>
  <c r="CF46" i="65"/>
  <c r="CB46" i="65"/>
  <c r="BY46" i="65"/>
  <c r="BV46" i="65"/>
  <c r="BS46" i="65"/>
  <c r="BP46" i="65"/>
  <c r="BM46" i="65"/>
  <c r="BI46" i="65"/>
  <c r="BE46" i="65"/>
  <c r="BB46" i="65"/>
  <c r="AY46" i="65"/>
  <c r="AV46" i="65"/>
  <c r="AR46" i="65"/>
  <c r="AO46" i="65"/>
  <c r="AK46" i="65"/>
  <c r="AI46" i="65"/>
  <c r="AF46" i="65"/>
  <c r="Z46" i="65"/>
  <c r="W46" i="65"/>
  <c r="T46" i="65"/>
  <c r="Q46" i="65"/>
  <c r="N46" i="65"/>
  <c r="K46" i="65"/>
  <c r="J46" i="65"/>
  <c r="H46" i="65"/>
  <c r="E46" i="65"/>
  <c r="CF45" i="65"/>
  <c r="CB45" i="65"/>
  <c r="BY45" i="65"/>
  <c r="BV45" i="65"/>
  <c r="BS45" i="65"/>
  <c r="BP45" i="65"/>
  <c r="BM45" i="65"/>
  <c r="BI45" i="65"/>
  <c r="BE45" i="65"/>
  <c r="BB45" i="65"/>
  <c r="AY45" i="65"/>
  <c r="AV45" i="65"/>
  <c r="AR45" i="65"/>
  <c r="AO45" i="65"/>
  <c r="AK45" i="65"/>
  <c r="AI45" i="65"/>
  <c r="AF45" i="65"/>
  <c r="Z45" i="65"/>
  <c r="W45" i="65"/>
  <c r="T45" i="65"/>
  <c r="Q45" i="65"/>
  <c r="N45" i="65"/>
  <c r="K45" i="65"/>
  <c r="J45" i="65"/>
  <c r="H45" i="65"/>
  <c r="E45" i="65"/>
  <c r="CF44" i="65"/>
  <c r="CB44" i="65"/>
  <c r="BY44" i="65"/>
  <c r="BV44" i="65"/>
  <c r="BS44" i="65"/>
  <c r="BP44" i="65"/>
  <c r="BM44" i="65"/>
  <c r="BI44" i="65"/>
  <c r="BE44" i="65"/>
  <c r="BB44" i="65"/>
  <c r="AY44" i="65"/>
  <c r="AV44" i="65"/>
  <c r="AR44" i="65"/>
  <c r="AO44" i="65"/>
  <c r="AK44" i="65"/>
  <c r="AI44" i="65"/>
  <c r="AF44" i="65"/>
  <c r="Z44" i="65"/>
  <c r="W44" i="65"/>
  <c r="T44" i="65"/>
  <c r="Q44" i="65"/>
  <c r="N44" i="65"/>
  <c r="K44" i="65"/>
  <c r="J44" i="65"/>
  <c r="H44" i="65"/>
  <c r="E44" i="65"/>
  <c r="CF43" i="65"/>
  <c r="CB43" i="65"/>
  <c r="BY43" i="65"/>
  <c r="BV43" i="65"/>
  <c r="BS43" i="65"/>
  <c r="BP43" i="65"/>
  <c r="BM43" i="65"/>
  <c r="BI43" i="65"/>
  <c r="BE43" i="65"/>
  <c r="BB43" i="65"/>
  <c r="AY43" i="65"/>
  <c r="AV43" i="65"/>
  <c r="AR43" i="65"/>
  <c r="AO43" i="65"/>
  <c r="AK43" i="65"/>
  <c r="AI43" i="65"/>
  <c r="AF43" i="65"/>
  <c r="Z43" i="65"/>
  <c r="W43" i="65"/>
  <c r="T43" i="65"/>
  <c r="Q43" i="65"/>
  <c r="N43" i="65"/>
  <c r="K43" i="65"/>
  <c r="J43" i="65"/>
  <c r="H43" i="65"/>
  <c r="E43" i="65"/>
  <c r="CF22" i="61"/>
  <c r="CB22" i="61"/>
  <c r="BY22" i="61"/>
  <c r="BV22" i="61"/>
  <c r="BS22" i="61"/>
  <c r="BP22" i="61"/>
  <c r="BM22" i="61"/>
  <c r="BI22" i="61"/>
  <c r="BE22" i="61"/>
  <c r="BB22" i="61"/>
  <c r="AY22" i="61"/>
  <c r="AV22" i="61"/>
  <c r="AR22" i="61"/>
  <c r="AK22" i="61"/>
  <c r="AI22" i="61"/>
  <c r="AF22" i="61"/>
  <c r="Z22" i="61"/>
  <c r="W22" i="61"/>
  <c r="T22" i="61"/>
  <c r="Q22" i="61"/>
  <c r="N22" i="61"/>
  <c r="K22" i="61"/>
  <c r="J22" i="61"/>
  <c r="CB16" i="61"/>
  <c r="BY16" i="61"/>
  <c r="BV16" i="61"/>
  <c r="BS16" i="61"/>
  <c r="BP16" i="61"/>
  <c r="BM16" i="61"/>
  <c r="BI16" i="61"/>
  <c r="BE16" i="61"/>
  <c r="BB16" i="61"/>
  <c r="AY16" i="61"/>
  <c r="AV16" i="61"/>
  <c r="AR16" i="61"/>
  <c r="AO16" i="61"/>
  <c r="AK16" i="61"/>
  <c r="AI16" i="61"/>
  <c r="Z16" i="61"/>
  <c r="W16" i="61"/>
  <c r="T16" i="61"/>
  <c r="Q16" i="61"/>
  <c r="N16" i="61"/>
  <c r="K16" i="61"/>
  <c r="J16" i="61"/>
  <c r="CB11" i="61"/>
  <c r="BY11" i="61"/>
  <c r="BV11" i="61"/>
  <c r="BS11" i="61"/>
  <c r="BP11" i="61"/>
  <c r="BM11" i="61"/>
  <c r="BI11" i="61"/>
  <c r="BE11" i="61"/>
  <c r="BB11" i="61"/>
  <c r="AY11" i="61"/>
  <c r="AV11" i="61"/>
  <c r="AR11" i="61"/>
  <c r="AO11" i="61"/>
  <c r="AK11" i="61"/>
  <c r="AI11" i="61"/>
  <c r="AF11" i="61"/>
  <c r="Z11" i="61"/>
  <c r="W11" i="61"/>
  <c r="T11" i="61"/>
  <c r="Q11" i="61"/>
  <c r="N11" i="61"/>
  <c r="K11" i="61"/>
  <c r="J11" i="61"/>
  <c r="CB10" i="61"/>
  <c r="BY10" i="61"/>
  <c r="BV10" i="61"/>
  <c r="BS10" i="61"/>
  <c r="BP10" i="61"/>
  <c r="BM10" i="61"/>
  <c r="BI10" i="61"/>
  <c r="BE10" i="61"/>
  <c r="BB10" i="61"/>
  <c r="AY10" i="61"/>
  <c r="AV10" i="61"/>
  <c r="AR10" i="61"/>
  <c r="AO10" i="61"/>
  <c r="AK10" i="61"/>
  <c r="AI10" i="61"/>
  <c r="AF10" i="61"/>
  <c r="Z10" i="61"/>
  <c r="W10" i="61"/>
  <c r="T10" i="61"/>
  <c r="Q10" i="61"/>
  <c r="N10" i="61"/>
  <c r="K10" i="61"/>
  <c r="J10" i="61"/>
  <c r="CB9" i="61"/>
  <c r="BY9" i="61"/>
  <c r="BV9" i="61"/>
  <c r="BS9" i="61"/>
  <c r="BP9" i="61"/>
  <c r="BM9" i="61"/>
  <c r="BI9" i="61"/>
  <c r="BE9" i="61"/>
  <c r="BB9" i="61"/>
  <c r="AY9" i="61"/>
  <c r="AV9" i="61"/>
  <c r="AR9" i="61"/>
  <c r="AO9" i="61"/>
  <c r="AK9" i="61"/>
  <c r="AI9" i="61"/>
  <c r="AF9" i="61"/>
  <c r="Z9" i="61"/>
  <c r="W9" i="61"/>
  <c r="T9" i="61"/>
  <c r="Q9" i="61"/>
  <c r="N9" i="61"/>
  <c r="K9" i="61"/>
  <c r="J9" i="61"/>
  <c r="CB50" i="60"/>
  <c r="CB37" i="60"/>
  <c r="AK50" i="60"/>
  <c r="AK6" i="60"/>
  <c r="CO14" i="63" l="1"/>
  <c r="DN32" i="59" l="1"/>
  <c r="DH32" i="59"/>
  <c r="DB32" i="59"/>
  <c r="CZ32" i="59"/>
  <c r="CX32" i="59"/>
  <c r="AY24" i="60"/>
  <c r="AY25" i="60"/>
  <c r="AY26" i="60"/>
  <c r="AY27" i="60"/>
  <c r="AY28" i="60"/>
  <c r="AY29" i="60"/>
  <c r="AY30" i="60"/>
  <c r="AY31" i="60"/>
  <c r="AY32" i="60"/>
  <c r="AY37" i="60"/>
  <c r="AY50" i="60"/>
  <c r="AY51" i="60"/>
  <c r="AY52" i="60"/>
  <c r="AY53" i="60"/>
  <c r="AY54" i="60"/>
  <c r="AY55" i="60"/>
  <c r="AY56" i="60"/>
  <c r="AY57" i="60"/>
  <c r="AY58" i="60"/>
  <c r="AY59" i="60"/>
  <c r="AY60" i="60"/>
  <c r="AY61" i="60"/>
  <c r="AY62" i="60"/>
  <c r="DT9" i="61"/>
  <c r="DX9" i="61"/>
  <c r="EF9" i="61"/>
  <c r="CQ10" i="61"/>
  <c r="CS10" i="61"/>
  <c r="CU10" i="61"/>
  <c r="CW10" i="61"/>
  <c r="CY10" i="61"/>
  <c r="DA10" i="61"/>
  <c r="DC10" i="61"/>
  <c r="DE10" i="61"/>
  <c r="DG10" i="61"/>
  <c r="DI10" i="61"/>
  <c r="DK10" i="61"/>
  <c r="DM10" i="61"/>
  <c r="DP10" i="61"/>
  <c r="DT10" i="61"/>
  <c r="DX10" i="61"/>
  <c r="EF10" i="61"/>
  <c r="CQ11" i="61"/>
  <c r="CS11" i="61"/>
  <c r="CU11" i="61"/>
  <c r="CW11" i="61"/>
  <c r="CY11" i="61"/>
  <c r="DA11" i="61"/>
  <c r="DC11" i="61"/>
  <c r="DE11" i="61"/>
  <c r="DG11" i="61"/>
  <c r="DI11" i="61"/>
  <c r="DK11" i="61"/>
  <c r="DM11" i="61"/>
  <c r="DP11" i="61"/>
  <c r="DT11" i="61"/>
  <c r="DX11" i="61"/>
  <c r="AW40" i="61" l="1"/>
  <c r="H7" i="66" l="1"/>
  <c r="H8" i="66"/>
  <c r="H9" i="66"/>
  <c r="H10" i="66"/>
  <c r="H11" i="66"/>
  <c r="H12" i="66"/>
  <c r="H13" i="66"/>
  <c r="H14" i="66"/>
  <c r="H15" i="66"/>
  <c r="H16" i="66"/>
  <c r="H17" i="66"/>
  <c r="H18" i="66"/>
  <c r="H19" i="66"/>
  <c r="H20" i="66"/>
  <c r="H21" i="66"/>
  <c r="H22" i="66"/>
  <c r="H23" i="66"/>
  <c r="H24" i="66"/>
  <c r="H25" i="66"/>
  <c r="H26" i="66"/>
  <c r="H27" i="66"/>
  <c r="H28" i="66"/>
  <c r="H29" i="66"/>
  <c r="H30" i="66"/>
  <c r="H32" i="66"/>
  <c r="H33" i="66"/>
  <c r="H34" i="66"/>
  <c r="H35" i="66"/>
  <c r="H37" i="66"/>
  <c r="H38" i="66"/>
  <c r="H39" i="66"/>
  <c r="H40" i="66"/>
  <c r="H41" i="66"/>
  <c r="H42" i="66"/>
  <c r="H43" i="66"/>
  <c r="H44" i="66"/>
  <c r="H45" i="66"/>
  <c r="H46" i="66"/>
  <c r="H47" i="66"/>
  <c r="H49" i="66"/>
  <c r="H50" i="66"/>
  <c r="H51" i="66"/>
  <c r="H52" i="66"/>
  <c r="H53" i="66"/>
  <c r="H54" i="66"/>
  <c r="H55" i="66"/>
  <c r="H56" i="66"/>
  <c r="H57" i="66"/>
  <c r="H58" i="66"/>
  <c r="H59" i="66"/>
  <c r="H60" i="66"/>
  <c r="H61" i="66"/>
  <c r="H62" i="66"/>
  <c r="H63" i="66"/>
  <c r="H64" i="66"/>
  <c r="H65" i="66"/>
  <c r="H66" i="66"/>
  <c r="H67" i="66"/>
  <c r="H68" i="66"/>
  <c r="H6" i="66"/>
  <c r="E7" i="66"/>
  <c r="E8" i="66"/>
  <c r="E9" i="66"/>
  <c r="E10" i="66"/>
  <c r="E11" i="66"/>
  <c r="E12" i="66"/>
  <c r="E13" i="66"/>
  <c r="E14" i="66"/>
  <c r="E15" i="66"/>
  <c r="E16" i="66"/>
  <c r="E17" i="66"/>
  <c r="E18" i="66"/>
  <c r="E19" i="66"/>
  <c r="E20" i="66"/>
  <c r="E21" i="66"/>
  <c r="E22" i="66"/>
  <c r="E23" i="66"/>
  <c r="E24" i="66"/>
  <c r="E25" i="66"/>
  <c r="E26" i="66"/>
  <c r="E27" i="66"/>
  <c r="E28" i="66"/>
  <c r="E29" i="66"/>
  <c r="E30" i="66"/>
  <c r="E32" i="66"/>
  <c r="E33" i="66"/>
  <c r="E34" i="66"/>
  <c r="E35" i="66"/>
  <c r="E37" i="66"/>
  <c r="E38" i="66"/>
  <c r="E39" i="66"/>
  <c r="E40" i="66"/>
  <c r="E41" i="66"/>
  <c r="E42" i="66"/>
  <c r="E43" i="66"/>
  <c r="E44" i="66"/>
  <c r="E45" i="66"/>
  <c r="E46" i="66"/>
  <c r="E47" i="66"/>
  <c r="E49" i="66"/>
  <c r="E50" i="66"/>
  <c r="E51" i="66"/>
  <c r="E52" i="66"/>
  <c r="E53" i="66"/>
  <c r="E54" i="66"/>
  <c r="E55" i="66"/>
  <c r="E56" i="66"/>
  <c r="E57" i="66"/>
  <c r="E58" i="66"/>
  <c r="E59" i="66"/>
  <c r="E60" i="66"/>
  <c r="E61" i="66"/>
  <c r="E62" i="66"/>
  <c r="E63" i="66"/>
  <c r="E64" i="66"/>
  <c r="E65" i="66"/>
  <c r="E66" i="66"/>
  <c r="E67" i="66"/>
  <c r="E68" i="66"/>
  <c r="E6" i="66"/>
  <c r="AR32" i="58" l="1"/>
  <c r="H32" i="58"/>
  <c r="E32" i="58"/>
  <c r="EF18" i="58" l="1"/>
  <c r="DT18" i="58"/>
  <c r="DP18" i="58"/>
  <c r="DN18" i="58"/>
  <c r="DL18" i="58"/>
  <c r="DJ18" i="58"/>
  <c r="DG18" i="58"/>
  <c r="DF18" i="58"/>
  <c r="DD18" i="58"/>
  <c r="DB18" i="58"/>
  <c r="CZ18" i="58"/>
  <c r="CX18" i="58"/>
  <c r="CV18" i="58"/>
  <c r="CT18" i="58"/>
  <c r="CR18" i="58"/>
  <c r="CO18" i="58"/>
  <c r="CF18" i="58"/>
  <c r="CC18" i="58"/>
  <c r="BZ18" i="58"/>
  <c r="BW18" i="58"/>
  <c r="BT18" i="58"/>
  <c r="BQ18" i="58"/>
  <c r="BN18" i="58"/>
  <c r="BC18" i="58"/>
  <c r="AZ18" i="58"/>
  <c r="AW18" i="58"/>
  <c r="AL18" i="58"/>
  <c r="AI18" i="58"/>
  <c r="AF18" i="58"/>
  <c r="AC18" i="58"/>
  <c r="Z18" i="58"/>
  <c r="V18" i="58"/>
  <c r="T18" i="58"/>
  <c r="P18" i="58"/>
  <c r="N18" i="58"/>
  <c r="K18" i="58"/>
  <c r="J18" i="58"/>
  <c r="H18" i="58"/>
  <c r="E18" i="58"/>
  <c r="E57" i="76"/>
  <c r="E56" i="76"/>
  <c r="E55" i="76"/>
  <c r="E54" i="76"/>
  <c r="D58" i="76"/>
  <c r="E51" i="76"/>
  <c r="E45" i="76"/>
  <c r="D45" i="76"/>
  <c r="D35" i="76"/>
  <c r="D34" i="76"/>
  <c r="D33" i="76"/>
  <c r="D32" i="76"/>
  <c r="D31" i="76"/>
  <c r="E23" i="76"/>
  <c r="E22" i="76"/>
  <c r="E17" i="76"/>
  <c r="E16" i="76"/>
  <c r="F62" i="76"/>
  <c r="F61" i="76"/>
  <c r="F60" i="76"/>
  <c r="F52" i="76"/>
  <c r="F45" i="76" l="1"/>
  <c r="DX16" i="61"/>
  <c r="DT16" i="61"/>
  <c r="DP16" i="61"/>
  <c r="DM16" i="61"/>
  <c r="DK16" i="61"/>
  <c r="DI16" i="61"/>
  <c r="DG16" i="61"/>
  <c r="DE16" i="61"/>
  <c r="DC16" i="61"/>
  <c r="DA16" i="61"/>
  <c r="CY16" i="61"/>
  <c r="CW16" i="61"/>
  <c r="CU16" i="61"/>
  <c r="CS16" i="61"/>
  <c r="CQ16" i="61"/>
  <c r="C68" i="59" l="1"/>
  <c r="A68" i="59" s="1"/>
  <c r="C67" i="59"/>
  <c r="A67" i="59" s="1"/>
  <c r="C66" i="59"/>
  <c r="A66" i="59" s="1"/>
  <c r="C65" i="59"/>
  <c r="A65" i="59" s="1"/>
  <c r="C64" i="59"/>
  <c r="A64" i="59" s="1"/>
  <c r="C63" i="59"/>
  <c r="A63" i="59" s="1"/>
  <c r="C62" i="59"/>
  <c r="A62" i="59" s="1"/>
  <c r="C61" i="59"/>
  <c r="A61" i="59" s="1"/>
  <c r="C60" i="59"/>
  <c r="A60" i="59" s="1"/>
  <c r="C59" i="59"/>
  <c r="A59" i="59" s="1"/>
  <c r="C58" i="59"/>
  <c r="A58" i="59" s="1"/>
  <c r="C57" i="59"/>
  <c r="A57" i="59" s="1"/>
  <c r="C56" i="59"/>
  <c r="A56" i="59" s="1"/>
  <c r="C55" i="59"/>
  <c r="A55" i="59" s="1"/>
  <c r="C54" i="59"/>
  <c r="A54" i="59" s="1"/>
  <c r="C53" i="59"/>
  <c r="A53" i="59" s="1"/>
  <c r="C52" i="59"/>
  <c r="A52" i="59" s="1"/>
  <c r="C51" i="59"/>
  <c r="C50" i="59"/>
  <c r="A50" i="59" s="1"/>
  <c r="C49" i="59"/>
  <c r="A49" i="59" s="1"/>
  <c r="C48" i="59"/>
  <c r="A48" i="59" s="1"/>
  <c r="C47" i="59"/>
  <c r="A47" i="59" s="1"/>
  <c r="C46" i="59"/>
  <c r="A46" i="59" s="1"/>
  <c r="C45" i="59"/>
  <c r="A45" i="59" s="1"/>
  <c r="C44" i="59"/>
  <c r="A44" i="59" s="1"/>
  <c r="C43" i="59"/>
  <c r="A43" i="59" s="1"/>
  <c r="C42" i="59"/>
  <c r="A42" i="59" s="1"/>
  <c r="C41" i="59"/>
  <c r="A41" i="59" s="1"/>
  <c r="C40" i="59"/>
  <c r="A40" i="59" s="1"/>
  <c r="C39" i="59"/>
  <c r="A39" i="59" s="1"/>
  <c r="C38" i="59"/>
  <c r="A38" i="59" s="1"/>
  <c r="C37" i="59"/>
  <c r="A37" i="59" s="1"/>
  <c r="C36" i="59"/>
  <c r="A36" i="59" s="1"/>
  <c r="C35" i="59"/>
  <c r="A35" i="59" s="1"/>
  <c r="C34" i="59"/>
  <c r="A34" i="59" s="1"/>
  <c r="C33" i="59"/>
  <c r="A33" i="59" s="1"/>
  <c r="C32" i="59"/>
  <c r="A32" i="59" s="1"/>
  <c r="C31" i="59"/>
  <c r="A31" i="59" s="1"/>
  <c r="C30" i="59"/>
  <c r="A30" i="59" s="1"/>
  <c r="C29" i="59"/>
  <c r="A29" i="59" s="1"/>
  <c r="C28" i="59"/>
  <c r="A28" i="59" s="1"/>
  <c r="C27" i="59"/>
  <c r="A27" i="59" s="1"/>
  <c r="C26" i="59"/>
  <c r="A26" i="59" s="1"/>
  <c r="C25" i="59"/>
  <c r="A25" i="59" s="1"/>
  <c r="C24" i="59"/>
  <c r="C23" i="59"/>
  <c r="A23" i="59" s="1"/>
  <c r="C22" i="59"/>
  <c r="A22" i="59" s="1"/>
  <c r="C21" i="59"/>
  <c r="A21" i="59" s="1"/>
  <c r="C20" i="59"/>
  <c r="A20" i="59" s="1"/>
  <c r="C19" i="59"/>
  <c r="A19" i="59" s="1"/>
  <c r="C18" i="59"/>
  <c r="A18" i="59" s="1"/>
  <c r="C17" i="59"/>
  <c r="A17" i="59" s="1"/>
  <c r="C16" i="59"/>
  <c r="A16" i="59" s="1"/>
  <c r="C15" i="59"/>
  <c r="A15" i="59" s="1"/>
  <c r="C14" i="59"/>
  <c r="A14" i="59" s="1"/>
  <c r="C13" i="59"/>
  <c r="A13" i="59" s="1"/>
  <c r="C12" i="59"/>
  <c r="A12" i="59" s="1"/>
  <c r="C11" i="59"/>
  <c r="A11" i="59" s="1"/>
  <c r="C10" i="59"/>
  <c r="A10" i="59" s="1"/>
  <c r="C9" i="59"/>
  <c r="A9" i="59" s="1"/>
  <c r="C8" i="59"/>
  <c r="A8" i="59" s="1"/>
  <c r="C7" i="59"/>
  <c r="A7" i="59" s="1"/>
  <c r="A51" i="59"/>
  <c r="C68" i="58"/>
  <c r="A68" i="58" s="1"/>
  <c r="C67" i="58"/>
  <c r="A67" i="58" s="1"/>
  <c r="C66" i="58"/>
  <c r="A66" i="58" s="1"/>
  <c r="C65" i="58"/>
  <c r="A65" i="58" s="1"/>
  <c r="C64" i="58"/>
  <c r="A64" i="58" s="1"/>
  <c r="C63" i="58"/>
  <c r="A63" i="58" s="1"/>
  <c r="C62" i="58"/>
  <c r="A62" i="58" s="1"/>
  <c r="C61" i="58"/>
  <c r="A61" i="58" s="1"/>
  <c r="C60" i="58"/>
  <c r="A60" i="58" s="1"/>
  <c r="C59" i="58"/>
  <c r="A59" i="58" s="1"/>
  <c r="C58" i="58"/>
  <c r="A58" i="58" s="1"/>
  <c r="C57" i="58"/>
  <c r="A57" i="58" s="1"/>
  <c r="C56" i="58"/>
  <c r="A56" i="58" s="1"/>
  <c r="C55" i="58"/>
  <c r="A55" i="58" s="1"/>
  <c r="C54" i="58"/>
  <c r="A54" i="58" s="1"/>
  <c r="C53" i="58"/>
  <c r="A53" i="58" s="1"/>
  <c r="C52" i="58"/>
  <c r="A52" i="58" s="1"/>
  <c r="C51" i="58"/>
  <c r="A51" i="58" s="1"/>
  <c r="C50" i="58"/>
  <c r="A50" i="58" s="1"/>
  <c r="C49" i="58"/>
  <c r="A49" i="58" s="1"/>
  <c r="C48" i="58"/>
  <c r="A48" i="58" s="1"/>
  <c r="C47" i="58"/>
  <c r="A47" i="58" s="1"/>
  <c r="C46" i="58"/>
  <c r="A46" i="58" s="1"/>
  <c r="C45" i="58"/>
  <c r="A45" i="58" s="1"/>
  <c r="C44" i="58"/>
  <c r="A44" i="58" s="1"/>
  <c r="C43" i="58"/>
  <c r="A43" i="58" s="1"/>
  <c r="C42" i="58"/>
  <c r="A42" i="58" s="1"/>
  <c r="C41" i="58"/>
  <c r="A41" i="58" s="1"/>
  <c r="C40" i="58"/>
  <c r="A40" i="58" s="1"/>
  <c r="C39" i="58"/>
  <c r="A39" i="58" s="1"/>
  <c r="C38" i="58"/>
  <c r="A38" i="58" s="1"/>
  <c r="C37" i="58"/>
  <c r="A37" i="58" s="1"/>
  <c r="C36" i="58"/>
  <c r="A36" i="58" s="1"/>
  <c r="C35" i="58"/>
  <c r="A35" i="58" s="1"/>
  <c r="C34" i="58"/>
  <c r="A34" i="58" s="1"/>
  <c r="C33" i="58"/>
  <c r="A33" i="58" s="1"/>
  <c r="C32" i="58"/>
  <c r="A32" i="58" s="1"/>
  <c r="C31" i="58"/>
  <c r="A31" i="58" s="1"/>
  <c r="C30" i="58"/>
  <c r="A30" i="58" s="1"/>
  <c r="C29" i="58"/>
  <c r="A29" i="58" s="1"/>
  <c r="C28" i="58"/>
  <c r="A28" i="58" s="1"/>
  <c r="C27" i="58"/>
  <c r="A27" i="58" s="1"/>
  <c r="C26" i="58"/>
  <c r="A26" i="58" s="1"/>
  <c r="C25" i="58"/>
  <c r="A25" i="58" s="1"/>
  <c r="C24" i="58"/>
  <c r="A24" i="58" s="1"/>
  <c r="C23" i="58"/>
  <c r="A23" i="58" s="1"/>
  <c r="C22" i="58"/>
  <c r="A22" i="58" s="1"/>
  <c r="C21" i="58"/>
  <c r="A21" i="58" s="1"/>
  <c r="C20" i="58"/>
  <c r="A20" i="58" s="1"/>
  <c r="C19" i="58"/>
  <c r="A19" i="58" s="1"/>
  <c r="C18" i="58"/>
  <c r="A18" i="58" s="1"/>
  <c r="C17" i="58"/>
  <c r="A17" i="58" s="1"/>
  <c r="C16" i="58"/>
  <c r="A16" i="58" s="1"/>
  <c r="C15" i="58"/>
  <c r="A15" i="58" s="1"/>
  <c r="C14" i="58"/>
  <c r="A14" i="58" s="1"/>
  <c r="C13" i="58"/>
  <c r="A13" i="58" s="1"/>
  <c r="C12" i="58"/>
  <c r="A12" i="58" s="1"/>
  <c r="C11" i="58"/>
  <c r="A11" i="58" s="1"/>
  <c r="C10" i="58"/>
  <c r="A10" i="58" s="1"/>
  <c r="C9" i="58"/>
  <c r="A9" i="58" s="1"/>
  <c r="C8" i="58"/>
  <c r="A8" i="58" s="1"/>
  <c r="C7" i="58"/>
  <c r="A7" i="58" s="1"/>
  <c r="BI6" i="62"/>
  <c r="A24" i="59" l="1"/>
  <c r="ES24" i="59"/>
  <c r="AB77" i="40"/>
  <c r="CO6" i="62"/>
  <c r="Q24" i="60"/>
  <c r="T24" i="60"/>
  <c r="AE24" i="60"/>
  <c r="AH24" i="60"/>
  <c r="AN24" i="60"/>
  <c r="AQ24" i="60"/>
  <c r="AV24" i="60"/>
  <c r="BB24" i="60"/>
  <c r="BE24" i="60"/>
  <c r="BH24" i="60"/>
  <c r="BN24" i="60"/>
  <c r="BQ24" i="60"/>
  <c r="BS24" i="60"/>
  <c r="BY24" i="60"/>
  <c r="CB24" i="60"/>
  <c r="CQ24" i="60"/>
  <c r="CS24" i="60"/>
  <c r="CU24" i="60"/>
  <c r="CW24" i="60"/>
  <c r="CY24" i="60"/>
  <c r="DA24" i="60"/>
  <c r="DC24" i="60"/>
  <c r="DE24" i="60"/>
  <c r="DG24" i="60"/>
  <c r="DI24" i="60"/>
  <c r="DK24" i="60"/>
  <c r="DM24" i="60"/>
  <c r="DP24" i="60"/>
  <c r="DT24" i="60"/>
  <c r="DX24" i="60"/>
  <c r="Q25" i="60"/>
  <c r="T25" i="60"/>
  <c r="AE25" i="60"/>
  <c r="AH25" i="60"/>
  <c r="AQ25" i="60"/>
  <c r="AV25" i="60"/>
  <c r="BB25" i="60"/>
  <c r="BE25" i="60"/>
  <c r="BH25" i="60"/>
  <c r="BN25" i="60"/>
  <c r="BQ25" i="60"/>
  <c r="BS25" i="60"/>
  <c r="BY25" i="60"/>
  <c r="CB25" i="60"/>
  <c r="CQ25" i="60"/>
  <c r="CS25" i="60"/>
  <c r="CU25" i="60"/>
  <c r="CW25" i="60"/>
  <c r="CY25" i="60"/>
  <c r="DA25" i="60"/>
  <c r="DC25" i="60"/>
  <c r="DE25" i="60"/>
  <c r="DG25" i="60"/>
  <c r="DI25" i="60"/>
  <c r="DK25" i="60"/>
  <c r="DM25" i="60"/>
  <c r="DP25" i="60"/>
  <c r="DT25" i="60"/>
  <c r="DX25" i="60"/>
  <c r="J26" i="60"/>
  <c r="K26" i="60"/>
  <c r="N26" i="60"/>
  <c r="Q26" i="60"/>
  <c r="T26" i="60"/>
  <c r="AE26" i="60"/>
  <c r="AH26" i="60"/>
  <c r="AQ26" i="60"/>
  <c r="AV26" i="60"/>
  <c r="BB26" i="60"/>
  <c r="BE26" i="60"/>
  <c r="BH26" i="60"/>
  <c r="BN26" i="60"/>
  <c r="BQ26" i="60"/>
  <c r="BS26" i="60"/>
  <c r="BY26" i="60"/>
  <c r="CB26" i="60"/>
  <c r="CQ26" i="60"/>
  <c r="CS26" i="60"/>
  <c r="CU26" i="60"/>
  <c r="CW26" i="60"/>
  <c r="CY26" i="60"/>
  <c r="DA26" i="60"/>
  <c r="DC26" i="60"/>
  <c r="DE26" i="60"/>
  <c r="DG26" i="60"/>
  <c r="DI26" i="60"/>
  <c r="DK26" i="60"/>
  <c r="DM26" i="60"/>
  <c r="DP26" i="60"/>
  <c r="DT26" i="60"/>
  <c r="DX26" i="60"/>
  <c r="J27" i="60"/>
  <c r="K27" i="60"/>
  <c r="N27" i="60"/>
  <c r="Q27" i="60"/>
  <c r="T27" i="60"/>
  <c r="W27" i="60"/>
  <c r="AE27" i="60"/>
  <c r="AH27" i="60"/>
  <c r="AQ27" i="60"/>
  <c r="AV27" i="60"/>
  <c r="BB27" i="60"/>
  <c r="BE27" i="60"/>
  <c r="BH27" i="60"/>
  <c r="BN27" i="60"/>
  <c r="BQ27" i="60"/>
  <c r="BS27" i="60"/>
  <c r="BY27" i="60"/>
  <c r="CB27" i="60"/>
  <c r="CQ27" i="60"/>
  <c r="CS27" i="60"/>
  <c r="CU27" i="60"/>
  <c r="CW27" i="60"/>
  <c r="CY27" i="60"/>
  <c r="DA27" i="60"/>
  <c r="DC27" i="60"/>
  <c r="DE27" i="60"/>
  <c r="DG27" i="60"/>
  <c r="DI27" i="60"/>
  <c r="DK27" i="60"/>
  <c r="DM27" i="60"/>
  <c r="DP27" i="60"/>
  <c r="DT27" i="60"/>
  <c r="DX27" i="60"/>
  <c r="J28" i="60"/>
  <c r="K28" i="60"/>
  <c r="N28" i="60"/>
  <c r="Q28" i="60"/>
  <c r="T28" i="60"/>
  <c r="W28" i="60"/>
  <c r="AE28" i="60"/>
  <c r="AH28" i="60"/>
  <c r="AQ28" i="60"/>
  <c r="AV28" i="60"/>
  <c r="BB28" i="60"/>
  <c r="BE28" i="60"/>
  <c r="BH28" i="60"/>
  <c r="BN28" i="60"/>
  <c r="BQ28" i="60"/>
  <c r="BS28" i="60"/>
  <c r="BY28" i="60"/>
  <c r="CB28" i="60"/>
  <c r="CQ28" i="60"/>
  <c r="CS28" i="60"/>
  <c r="CU28" i="60"/>
  <c r="CW28" i="60"/>
  <c r="CY28" i="60"/>
  <c r="DA28" i="60"/>
  <c r="DC28" i="60"/>
  <c r="DE28" i="60"/>
  <c r="DG28" i="60"/>
  <c r="DI28" i="60"/>
  <c r="DK28" i="60"/>
  <c r="DM28" i="60"/>
  <c r="DP28" i="60"/>
  <c r="DT28" i="60"/>
  <c r="DX28" i="60"/>
  <c r="J29" i="60"/>
  <c r="K29" i="60"/>
  <c r="N29" i="60"/>
  <c r="Q29" i="60"/>
  <c r="T29" i="60"/>
  <c r="W29" i="60"/>
  <c r="AE29" i="60"/>
  <c r="AH29" i="60"/>
  <c r="AQ29" i="60"/>
  <c r="AV29" i="60"/>
  <c r="BB29" i="60"/>
  <c r="BE29" i="60"/>
  <c r="BH29" i="60"/>
  <c r="BN29" i="60"/>
  <c r="BQ29" i="60"/>
  <c r="BS29" i="60"/>
  <c r="BZ29" i="60"/>
  <c r="CB29" i="60"/>
  <c r="CQ29" i="60"/>
  <c r="CS29" i="60"/>
  <c r="CU29" i="60"/>
  <c r="CW29" i="60"/>
  <c r="CY29" i="60"/>
  <c r="DA29" i="60"/>
  <c r="DC29" i="60"/>
  <c r="DE29" i="60"/>
  <c r="DG29" i="60"/>
  <c r="DI29" i="60"/>
  <c r="DK29" i="60"/>
  <c r="DM29" i="60"/>
  <c r="DP29" i="60"/>
  <c r="DT29" i="60"/>
  <c r="DX29" i="60"/>
  <c r="J30" i="60"/>
  <c r="K30" i="60"/>
  <c r="N30" i="60"/>
  <c r="Q30" i="60"/>
  <c r="T30" i="60"/>
  <c r="W30" i="60"/>
  <c r="AE30" i="60"/>
  <c r="AH30" i="60"/>
  <c r="AQ30" i="60"/>
  <c r="AV30" i="60"/>
  <c r="BB30" i="60"/>
  <c r="BE30" i="60"/>
  <c r="BH30" i="60"/>
  <c r="BN30" i="60"/>
  <c r="BQ30" i="60"/>
  <c r="BS30" i="60"/>
  <c r="BZ30" i="60"/>
  <c r="CB30" i="60"/>
  <c r="CQ30" i="60"/>
  <c r="CS30" i="60"/>
  <c r="CU30" i="60"/>
  <c r="CW30" i="60"/>
  <c r="CY30" i="60"/>
  <c r="DA30" i="60"/>
  <c r="DC30" i="60"/>
  <c r="DE30" i="60"/>
  <c r="DG30" i="60"/>
  <c r="DI30" i="60"/>
  <c r="DK30" i="60"/>
  <c r="DM30" i="60"/>
  <c r="DP30" i="60"/>
  <c r="DT30" i="60"/>
  <c r="DX30" i="60"/>
  <c r="J31" i="60"/>
  <c r="K31" i="60"/>
  <c r="N31" i="60"/>
  <c r="Q31" i="60"/>
  <c r="T31" i="60"/>
  <c r="W31" i="60"/>
  <c r="AE31" i="60"/>
  <c r="AH31" i="60"/>
  <c r="AQ31" i="60"/>
  <c r="AV31" i="60"/>
  <c r="BB31" i="60"/>
  <c r="BE31" i="60"/>
  <c r="BH31" i="60"/>
  <c r="BN31" i="60"/>
  <c r="BQ31" i="60"/>
  <c r="BS31" i="60"/>
  <c r="BZ31" i="60"/>
  <c r="CB31" i="60"/>
  <c r="CQ31" i="60"/>
  <c r="CS31" i="60"/>
  <c r="CU31" i="60"/>
  <c r="CW31" i="60"/>
  <c r="CY31" i="60"/>
  <c r="DA31" i="60"/>
  <c r="DC31" i="60"/>
  <c r="DE31" i="60"/>
  <c r="DG31" i="60"/>
  <c r="DI31" i="60"/>
  <c r="DK31" i="60"/>
  <c r="DM31" i="60"/>
  <c r="DP31" i="60"/>
  <c r="DT31" i="60"/>
  <c r="DX31" i="60"/>
  <c r="J32" i="60"/>
  <c r="K32" i="60"/>
  <c r="N32" i="60"/>
  <c r="Q32" i="60"/>
  <c r="T32" i="60"/>
  <c r="W32" i="60"/>
  <c r="Z32" i="60"/>
  <c r="AE32" i="60"/>
  <c r="AH32" i="60"/>
  <c r="AQ32" i="60"/>
  <c r="AV32" i="60"/>
  <c r="BB32" i="60"/>
  <c r="BE32" i="60"/>
  <c r="BH32" i="60"/>
  <c r="BN32" i="60"/>
  <c r="BQ32" i="60"/>
  <c r="BS32" i="60"/>
  <c r="BZ32" i="60"/>
  <c r="CB32" i="60"/>
  <c r="CQ32" i="60"/>
  <c r="CS32" i="60"/>
  <c r="CU32" i="60"/>
  <c r="CW32" i="60"/>
  <c r="CY32" i="60"/>
  <c r="DA32" i="60"/>
  <c r="DC32" i="60"/>
  <c r="DE32" i="60"/>
  <c r="DG32" i="60"/>
  <c r="DI32" i="60"/>
  <c r="DK32" i="60"/>
  <c r="DM32" i="60"/>
  <c r="DP32" i="60"/>
  <c r="DT32" i="60"/>
  <c r="DX32" i="60"/>
  <c r="DP68" i="59" l="1"/>
  <c r="DO68" i="59"/>
  <c r="DP67" i="59"/>
  <c r="DP66" i="59"/>
  <c r="DP65" i="59"/>
  <c r="DP64" i="59"/>
  <c r="DP63" i="59"/>
  <c r="DP62" i="59"/>
  <c r="DP61" i="59"/>
  <c r="DP60" i="59"/>
  <c r="DP59" i="59"/>
  <c r="DP58" i="59"/>
  <c r="DP57" i="59"/>
  <c r="DP56" i="59"/>
  <c r="DP55" i="59"/>
  <c r="DP54" i="59"/>
  <c r="DP53" i="59"/>
  <c r="DP52" i="59"/>
  <c r="DP51" i="59"/>
  <c r="DP50" i="59"/>
  <c r="DP49" i="59"/>
  <c r="DP48" i="59"/>
  <c r="DP47" i="59"/>
  <c r="DP46" i="59"/>
  <c r="DP45" i="59"/>
  <c r="DP44" i="59"/>
  <c r="DP43" i="59"/>
  <c r="DP42" i="59"/>
  <c r="DP41" i="59"/>
  <c r="DP40" i="59"/>
  <c r="DP39" i="59"/>
  <c r="DP38" i="59"/>
  <c r="DP37" i="59"/>
  <c r="DP36" i="59"/>
  <c r="DP33" i="59"/>
  <c r="DP32" i="59"/>
  <c r="DP31" i="59"/>
  <c r="DP30" i="59"/>
  <c r="DP29" i="59"/>
  <c r="DP28" i="59"/>
  <c r="DP26" i="59"/>
  <c r="DP25" i="59"/>
  <c r="DP23" i="59"/>
  <c r="DP22" i="59"/>
  <c r="DP21" i="59"/>
  <c r="DP20" i="59"/>
  <c r="DP19" i="59"/>
  <c r="DP18" i="59"/>
  <c r="DP17" i="59"/>
  <c r="DP16" i="59"/>
  <c r="DP15" i="59"/>
  <c r="DP14" i="59"/>
  <c r="DP13" i="59"/>
  <c r="DP12" i="59"/>
  <c r="DP11" i="59"/>
  <c r="DP10" i="59"/>
  <c r="DP9" i="59"/>
  <c r="DP8" i="59"/>
  <c r="DP68" i="60"/>
  <c r="DP67" i="60"/>
  <c r="DP66" i="60"/>
  <c r="DP65" i="60"/>
  <c r="DP64" i="60"/>
  <c r="DP63" i="60"/>
  <c r="DP62" i="60"/>
  <c r="DP61" i="60"/>
  <c r="DP60" i="60"/>
  <c r="DP59" i="60"/>
  <c r="DP58" i="60"/>
  <c r="DP57" i="60"/>
  <c r="DP56" i="60"/>
  <c r="DP55" i="60"/>
  <c r="DP54" i="60"/>
  <c r="DP53" i="60"/>
  <c r="DP52" i="60"/>
  <c r="DP51" i="60"/>
  <c r="DP50" i="60"/>
  <c r="DP37" i="60"/>
  <c r="DP68" i="61"/>
  <c r="DP67" i="61"/>
  <c r="DP66" i="61"/>
  <c r="DP65" i="61"/>
  <c r="DP64" i="61"/>
  <c r="DP63" i="61"/>
  <c r="DP62" i="61"/>
  <c r="DP61" i="61"/>
  <c r="DP60" i="61"/>
  <c r="DP59" i="61"/>
  <c r="DP58" i="61"/>
  <c r="DP57" i="61"/>
  <c r="DP56" i="61"/>
  <c r="DP55" i="61"/>
  <c r="DP54" i="61"/>
  <c r="DP53" i="61"/>
  <c r="DP52" i="61"/>
  <c r="DP51" i="61"/>
  <c r="DP50" i="61"/>
  <c r="DP49" i="61"/>
  <c r="DP48" i="61"/>
  <c r="DP46" i="61"/>
  <c r="DP45" i="61"/>
  <c r="DP44" i="61"/>
  <c r="DP43" i="61"/>
  <c r="DP42" i="61"/>
  <c r="DP41" i="61"/>
  <c r="DP40" i="61"/>
  <c r="DP39" i="61"/>
  <c r="DP38" i="61"/>
  <c r="DP37" i="61"/>
  <c r="DP36" i="61"/>
  <c r="DP35" i="61"/>
  <c r="DP34" i="61"/>
  <c r="DP32" i="61"/>
  <c r="DP31" i="61"/>
  <c r="DP30" i="61"/>
  <c r="DP29" i="61"/>
  <c r="DP27" i="61"/>
  <c r="DP26" i="61"/>
  <c r="DP25" i="61"/>
  <c r="DP24" i="61"/>
  <c r="DP23" i="61"/>
  <c r="DP22" i="61"/>
  <c r="DP36" i="62"/>
  <c r="DP35" i="62"/>
  <c r="DP34" i="62"/>
  <c r="DP33" i="62"/>
  <c r="DP32" i="62"/>
  <c r="DP31" i="62"/>
  <c r="DP30" i="62"/>
  <c r="DP29" i="62"/>
  <c r="DP28" i="62"/>
  <c r="DP27" i="62"/>
  <c r="DP26" i="62"/>
  <c r="DP25" i="62"/>
  <c r="DP24" i="62"/>
  <c r="DP23" i="62"/>
  <c r="DP22" i="62"/>
  <c r="DP21" i="62"/>
  <c r="DP20" i="62"/>
  <c r="DP19" i="62"/>
  <c r="DP18" i="62"/>
  <c r="DP17" i="62"/>
  <c r="DP16" i="62"/>
  <c r="DP15" i="62"/>
  <c r="DP14" i="62"/>
  <c r="DP13" i="62"/>
  <c r="DP12" i="62"/>
  <c r="DP11" i="62"/>
  <c r="DP10" i="62"/>
  <c r="DP9" i="62"/>
  <c r="DP8" i="62"/>
  <c r="DP7" i="62"/>
  <c r="DP68" i="63"/>
  <c r="DP67" i="63"/>
  <c r="DP66" i="63"/>
  <c r="DP65" i="63"/>
  <c r="DP64" i="63"/>
  <c r="DP63" i="63"/>
  <c r="DP62" i="63"/>
  <c r="DP61" i="63"/>
  <c r="DP60" i="63"/>
  <c r="DP59" i="63"/>
  <c r="DP58" i="63"/>
  <c r="DP57" i="63"/>
  <c r="DP56" i="63"/>
  <c r="DP55" i="63"/>
  <c r="DP54" i="63"/>
  <c r="DP53" i="63"/>
  <c r="DP52" i="63"/>
  <c r="DP51" i="63"/>
  <c r="DP50" i="63"/>
  <c r="DP49" i="63"/>
  <c r="DP48" i="63"/>
  <c r="DP47" i="63"/>
  <c r="DP46" i="63"/>
  <c r="DP45" i="63"/>
  <c r="DP44" i="63"/>
  <c r="DP43" i="63"/>
  <c r="DP42" i="63"/>
  <c r="DP41" i="63"/>
  <c r="DP40" i="63"/>
  <c r="DP39" i="63"/>
  <c r="DP38" i="63"/>
  <c r="DP37" i="63"/>
  <c r="DP36" i="63"/>
  <c r="DP35" i="63"/>
  <c r="DP34" i="63"/>
  <c r="DP33" i="63"/>
  <c r="DP32" i="63"/>
  <c r="DP31" i="63"/>
  <c r="DP30" i="63"/>
  <c r="DP29" i="63"/>
  <c r="DP27" i="63"/>
  <c r="DP25" i="63"/>
  <c r="DP24" i="63"/>
  <c r="DP23" i="63"/>
  <c r="DP22" i="63"/>
  <c r="DP21" i="63"/>
  <c r="DP20" i="63"/>
  <c r="DP19" i="63"/>
  <c r="DP18" i="63"/>
  <c r="DP16" i="63"/>
  <c r="DP15" i="63"/>
  <c r="DP14" i="63"/>
  <c r="DP13" i="63"/>
  <c r="DP12" i="63"/>
  <c r="DP11" i="63"/>
  <c r="DP10" i="63"/>
  <c r="DP9" i="63"/>
  <c r="DP68" i="64"/>
  <c r="DP67" i="64"/>
  <c r="DP66" i="64"/>
  <c r="DP65" i="64"/>
  <c r="DP64" i="64"/>
  <c r="DP63" i="64"/>
  <c r="DP62" i="64"/>
  <c r="DP61" i="64"/>
  <c r="DP60" i="64"/>
  <c r="DP59" i="64"/>
  <c r="DP58" i="64"/>
  <c r="DP57" i="64"/>
  <c r="DP56" i="64"/>
  <c r="DP55" i="64"/>
  <c r="DP54" i="64"/>
  <c r="DP53" i="64"/>
  <c r="DO53" i="64"/>
  <c r="DP52" i="64"/>
  <c r="DP51" i="64"/>
  <c r="DP50" i="64"/>
  <c r="DP49" i="64"/>
  <c r="DP48" i="64"/>
  <c r="DP47" i="64"/>
  <c r="DP46" i="64"/>
  <c r="DP45" i="64"/>
  <c r="DP44" i="64"/>
  <c r="DP43" i="64"/>
  <c r="DP42" i="64"/>
  <c r="DP41" i="64"/>
  <c r="DP40" i="64"/>
  <c r="DP36" i="64"/>
  <c r="DP35" i="64"/>
  <c r="DP34" i="64"/>
  <c r="DP33" i="64"/>
  <c r="DP32" i="64"/>
  <c r="DP31" i="64"/>
  <c r="DP30" i="64"/>
  <c r="DP29" i="64"/>
  <c r="DP28" i="64"/>
  <c r="DP27" i="64"/>
  <c r="DP26" i="64"/>
  <c r="DP25" i="64"/>
  <c r="DP24" i="64"/>
  <c r="DP23" i="64"/>
  <c r="DP22" i="64"/>
  <c r="DP21" i="64"/>
  <c r="DP20" i="64"/>
  <c r="DP19" i="64"/>
  <c r="DP18" i="64"/>
  <c r="DP17" i="64"/>
  <c r="DP16" i="64"/>
  <c r="DP15" i="64"/>
  <c r="DP14" i="64"/>
  <c r="DP13" i="64"/>
  <c r="DP12" i="64"/>
  <c r="DP11" i="64"/>
  <c r="DP10" i="64"/>
  <c r="DP9" i="64"/>
  <c r="DP8" i="64"/>
  <c r="DP7" i="64"/>
  <c r="DP68" i="65"/>
  <c r="DP67" i="65"/>
  <c r="DP66" i="65"/>
  <c r="DP65" i="65"/>
  <c r="DP64" i="65"/>
  <c r="DP63" i="65"/>
  <c r="DP61" i="65"/>
  <c r="DP60" i="65"/>
  <c r="DP59" i="65"/>
  <c r="DP58" i="65"/>
  <c r="DP57" i="65"/>
  <c r="DP56" i="65"/>
  <c r="DP55" i="65"/>
  <c r="DP54" i="65"/>
  <c r="DP53" i="65"/>
  <c r="DP52" i="65"/>
  <c r="DP51" i="65"/>
  <c r="DP50" i="65"/>
  <c r="DP49" i="65"/>
  <c r="DP48" i="65"/>
  <c r="DP47" i="65"/>
  <c r="DP46" i="65"/>
  <c r="DP45" i="65"/>
  <c r="DP44" i="65"/>
  <c r="DP43" i="65"/>
  <c r="DP42" i="65"/>
  <c r="DP41" i="65"/>
  <c r="DP40" i="65"/>
  <c r="DP39" i="65"/>
  <c r="DP38" i="65"/>
  <c r="DP37" i="65"/>
  <c r="DP36" i="65"/>
  <c r="DP35" i="65"/>
  <c r="DP34" i="65"/>
  <c r="DP33" i="65"/>
  <c r="DP32" i="65"/>
  <c r="DP31" i="65"/>
  <c r="DP30" i="65"/>
  <c r="DP29" i="65"/>
  <c r="DP28" i="65"/>
  <c r="DP27" i="65"/>
  <c r="DP26" i="65"/>
  <c r="DP25" i="65"/>
  <c r="DP24" i="65"/>
  <c r="DP23" i="65"/>
  <c r="DP22" i="65"/>
  <c r="DP21" i="65"/>
  <c r="DP20" i="65"/>
  <c r="DP19" i="65"/>
  <c r="DP18" i="65"/>
  <c r="DP17" i="65"/>
  <c r="DP16" i="65"/>
  <c r="DP15" i="65"/>
  <c r="DP14" i="65"/>
  <c r="DP13" i="65"/>
  <c r="DP12" i="65"/>
  <c r="DP11" i="65"/>
  <c r="DP10" i="65"/>
  <c r="DP9" i="65"/>
  <c r="DP8" i="65"/>
  <c r="DP7" i="65"/>
  <c r="DP68" i="66"/>
  <c r="DP67" i="66"/>
  <c r="DP66" i="66"/>
  <c r="DP65" i="66"/>
  <c r="DP64" i="66"/>
  <c r="DP63" i="66"/>
  <c r="DP62" i="66"/>
  <c r="DP61" i="66"/>
  <c r="DP60" i="66"/>
  <c r="DP59" i="66"/>
  <c r="DP58" i="66"/>
  <c r="DP57" i="66"/>
  <c r="DP56" i="66"/>
  <c r="DP55" i="66"/>
  <c r="DP54" i="66"/>
  <c r="DP53" i="66"/>
  <c r="DP52" i="66"/>
  <c r="DP51" i="66"/>
  <c r="DP50" i="66"/>
  <c r="DP49" i="66"/>
  <c r="DO49" i="66"/>
  <c r="DP48" i="66"/>
  <c r="DP47" i="66"/>
  <c r="DP46" i="66"/>
  <c r="DP45" i="66"/>
  <c r="DP44" i="66"/>
  <c r="DP43" i="66"/>
  <c r="DP42" i="66"/>
  <c r="DP41" i="66"/>
  <c r="DP40" i="66"/>
  <c r="DP39" i="66"/>
  <c r="DP38" i="66"/>
  <c r="DP37" i="66"/>
  <c r="DP35" i="66"/>
  <c r="DP34" i="66"/>
  <c r="DP33" i="66"/>
  <c r="DP32" i="66"/>
  <c r="DP30" i="66"/>
  <c r="DP29" i="66"/>
  <c r="DP28" i="66"/>
  <c r="DP27" i="66"/>
  <c r="DP26" i="66"/>
  <c r="DP25" i="66"/>
  <c r="DP24" i="66"/>
  <c r="DP23" i="66"/>
  <c r="DP22" i="66"/>
  <c r="DP21" i="66"/>
  <c r="DP20" i="66"/>
  <c r="DP19" i="66"/>
  <c r="DP18" i="66"/>
  <c r="DP17" i="66"/>
  <c r="DO17" i="66"/>
  <c r="DP16" i="66"/>
  <c r="DP15" i="66"/>
  <c r="DP14" i="66"/>
  <c r="DP13" i="66"/>
  <c r="DP12" i="66"/>
  <c r="DP11" i="66"/>
  <c r="DP10" i="66"/>
  <c r="DP9" i="66"/>
  <c r="DP8" i="66"/>
  <c r="DP7" i="66"/>
  <c r="DP68" i="67"/>
  <c r="DP67" i="67"/>
  <c r="DP66" i="67"/>
  <c r="DP65" i="67"/>
  <c r="DP64" i="67"/>
  <c r="DP63" i="67"/>
  <c r="DP62" i="67"/>
  <c r="DP61" i="67"/>
  <c r="DP60" i="67"/>
  <c r="DP59" i="67"/>
  <c r="DP58" i="67"/>
  <c r="DP57" i="67"/>
  <c r="DP56" i="67"/>
  <c r="DP55" i="67"/>
  <c r="DP54" i="67"/>
  <c r="DP53" i="67"/>
  <c r="DP52" i="67"/>
  <c r="DP51" i="67"/>
  <c r="DP50" i="67"/>
  <c r="DP49" i="67"/>
  <c r="DP48" i="67"/>
  <c r="DP47" i="67"/>
  <c r="DP46" i="67"/>
  <c r="DP45" i="67"/>
  <c r="DP44" i="67"/>
  <c r="DP43" i="67"/>
  <c r="DP42" i="67"/>
  <c r="DP41" i="67"/>
  <c r="DP40" i="67"/>
  <c r="DP39" i="67"/>
  <c r="DP38" i="67"/>
  <c r="DP37" i="67"/>
  <c r="DP36" i="67"/>
  <c r="DP35" i="67"/>
  <c r="DP34" i="67"/>
  <c r="DP33" i="67"/>
  <c r="DP32" i="67"/>
  <c r="DP31" i="67"/>
  <c r="DP30" i="67"/>
  <c r="DP29" i="67"/>
  <c r="DP28" i="67"/>
  <c r="DP27" i="67"/>
  <c r="DP26" i="67"/>
  <c r="DP25" i="67"/>
  <c r="DP24" i="67"/>
  <c r="DP23" i="67"/>
  <c r="DP22" i="67"/>
  <c r="DP21" i="67"/>
  <c r="DP20" i="67"/>
  <c r="DP19" i="67"/>
  <c r="DP18" i="67"/>
  <c r="DP17" i="67"/>
  <c r="DP16" i="67"/>
  <c r="DP15" i="67"/>
  <c r="DP14" i="67"/>
  <c r="DP13" i="67"/>
  <c r="DP12" i="67"/>
  <c r="DP11" i="67"/>
  <c r="DP10" i="67"/>
  <c r="DP9" i="67"/>
  <c r="DP8" i="67"/>
  <c r="DP7" i="67"/>
  <c r="DP68" i="68"/>
  <c r="DP67" i="68"/>
  <c r="DP66" i="68"/>
  <c r="DP65" i="68"/>
  <c r="DP64" i="68"/>
  <c r="DP63" i="68"/>
  <c r="DP62" i="68"/>
  <c r="DP61" i="68"/>
  <c r="DP60" i="68"/>
  <c r="DP59" i="68"/>
  <c r="DP58" i="68"/>
  <c r="DP57" i="68"/>
  <c r="DP56" i="68"/>
  <c r="DP55" i="68"/>
  <c r="DP54" i="68"/>
  <c r="DP53" i="68"/>
  <c r="DP52" i="68"/>
  <c r="DP51" i="68"/>
  <c r="DP50" i="68"/>
  <c r="DP49" i="68"/>
  <c r="DP48" i="68"/>
  <c r="DP47" i="68"/>
  <c r="DP46" i="68"/>
  <c r="DP45" i="68"/>
  <c r="DP44" i="68"/>
  <c r="DP43" i="68"/>
  <c r="DP42" i="68"/>
  <c r="DP41" i="68"/>
  <c r="DP40" i="68"/>
  <c r="DP39" i="68"/>
  <c r="DP38" i="68"/>
  <c r="DP37" i="68"/>
  <c r="DP36" i="68"/>
  <c r="DP35" i="68"/>
  <c r="DP34" i="68"/>
  <c r="DP33" i="68"/>
  <c r="DP32" i="68"/>
  <c r="DP31" i="68"/>
  <c r="DP30" i="68"/>
  <c r="DP29" i="68"/>
  <c r="DP28" i="68"/>
  <c r="DP27" i="68"/>
  <c r="DP26" i="68"/>
  <c r="DP25" i="68"/>
  <c r="DP24" i="68"/>
  <c r="DP23" i="68"/>
  <c r="DP22" i="68"/>
  <c r="DP21" i="68"/>
  <c r="DP20" i="68"/>
  <c r="DP19" i="68"/>
  <c r="DP18" i="68"/>
  <c r="DP17" i="68"/>
  <c r="DP16" i="68"/>
  <c r="DP15" i="68"/>
  <c r="DP14" i="68"/>
  <c r="DP13" i="68"/>
  <c r="DP12" i="68"/>
  <c r="DP11" i="68"/>
  <c r="DP10" i="68"/>
  <c r="DP9" i="68"/>
  <c r="DP8" i="68"/>
  <c r="DP7" i="68"/>
  <c r="DP68" i="69"/>
  <c r="DP67" i="69"/>
  <c r="DP66" i="69"/>
  <c r="DP65" i="69"/>
  <c r="DP64" i="69"/>
  <c r="DP63" i="69"/>
  <c r="DP62" i="69"/>
  <c r="DP61" i="69"/>
  <c r="DP60" i="69"/>
  <c r="DP59" i="69"/>
  <c r="DP58" i="69"/>
  <c r="DP57" i="69"/>
  <c r="DP56" i="69"/>
  <c r="DP55" i="69"/>
  <c r="DP54" i="69"/>
  <c r="DP53" i="69"/>
  <c r="DP52" i="69"/>
  <c r="DP51" i="69"/>
  <c r="DP50" i="69"/>
  <c r="DP49" i="69"/>
  <c r="DP48" i="69"/>
  <c r="DP47" i="69"/>
  <c r="DP46" i="69"/>
  <c r="DP45" i="69"/>
  <c r="DP44" i="69"/>
  <c r="DP43" i="69"/>
  <c r="DO43" i="69"/>
  <c r="DP42" i="69"/>
  <c r="DP41" i="69"/>
  <c r="DP40" i="69"/>
  <c r="DP39" i="69"/>
  <c r="DP38" i="69"/>
  <c r="DP37" i="69"/>
  <c r="DP36" i="69"/>
  <c r="DP35" i="69"/>
  <c r="DP34" i="69"/>
  <c r="DP33" i="69"/>
  <c r="DP32" i="69"/>
  <c r="DP31" i="69"/>
  <c r="DP30" i="69"/>
  <c r="DP29" i="69"/>
  <c r="DP28" i="69"/>
  <c r="DP27" i="69"/>
  <c r="DP26" i="69"/>
  <c r="DP25" i="69"/>
  <c r="DP24" i="69"/>
  <c r="DP23" i="69"/>
  <c r="DP22" i="69"/>
  <c r="DP21" i="69"/>
  <c r="DP20" i="69"/>
  <c r="DP19" i="69"/>
  <c r="DP18" i="69"/>
  <c r="DP17" i="69"/>
  <c r="DP16" i="69"/>
  <c r="DP15" i="69"/>
  <c r="DP14" i="69"/>
  <c r="DP13" i="69"/>
  <c r="DP12" i="69"/>
  <c r="DP11" i="69"/>
  <c r="DP10" i="69"/>
  <c r="DP9" i="69"/>
  <c r="DP8" i="69"/>
  <c r="DP7" i="69"/>
  <c r="DP68" i="70"/>
  <c r="DP67" i="70"/>
  <c r="DP66" i="70"/>
  <c r="DP65" i="70"/>
  <c r="DP64" i="70"/>
  <c r="DP63" i="70"/>
  <c r="DP62" i="70"/>
  <c r="DP61" i="70"/>
  <c r="DP60" i="70"/>
  <c r="DP59" i="70"/>
  <c r="DP58" i="70"/>
  <c r="DP57" i="70"/>
  <c r="DP56" i="70"/>
  <c r="DP55" i="70"/>
  <c r="DP54" i="70"/>
  <c r="DP53" i="70"/>
  <c r="DP52" i="70"/>
  <c r="DP51" i="70"/>
  <c r="DP50" i="70"/>
  <c r="DP49" i="70"/>
  <c r="DP48" i="70"/>
  <c r="DP47" i="70"/>
  <c r="DP46" i="70"/>
  <c r="DP45" i="70"/>
  <c r="DP44" i="70"/>
  <c r="DP43" i="70"/>
  <c r="DP42" i="70"/>
  <c r="DP41" i="70"/>
  <c r="DP40" i="70"/>
  <c r="DP39" i="70"/>
  <c r="DP38" i="70"/>
  <c r="DP37" i="70"/>
  <c r="DP36" i="70"/>
  <c r="DP35" i="70"/>
  <c r="DP34" i="70"/>
  <c r="DP33" i="70"/>
  <c r="DP32" i="70"/>
  <c r="DP31" i="70"/>
  <c r="DP30" i="70"/>
  <c r="DP29" i="70"/>
  <c r="DP28" i="70"/>
  <c r="DP27" i="70"/>
  <c r="DP26" i="70"/>
  <c r="DP25" i="70"/>
  <c r="DP24" i="70"/>
  <c r="DP23" i="70"/>
  <c r="DP22" i="70"/>
  <c r="DP21" i="70"/>
  <c r="DP20" i="70"/>
  <c r="DP19" i="70"/>
  <c r="DP18" i="70"/>
  <c r="DP17" i="70"/>
  <c r="DP16" i="70"/>
  <c r="DP15" i="70"/>
  <c r="DP14" i="70"/>
  <c r="DP13" i="70"/>
  <c r="DP12" i="70"/>
  <c r="DP11" i="70"/>
  <c r="DP10" i="70"/>
  <c r="DP9" i="70"/>
  <c r="DP8" i="70"/>
  <c r="DP7" i="70"/>
  <c r="DP68" i="58"/>
  <c r="DP67" i="58"/>
  <c r="DP66" i="58"/>
  <c r="DP65" i="58"/>
  <c r="DP64" i="58"/>
  <c r="DP63" i="58"/>
  <c r="DP62" i="58"/>
  <c r="DP61" i="58"/>
  <c r="DP60" i="58"/>
  <c r="DP59" i="58"/>
  <c r="DP58" i="58"/>
  <c r="DP57" i="58"/>
  <c r="DP56" i="58"/>
  <c r="DP55" i="58"/>
  <c r="DP54" i="58"/>
  <c r="DP53" i="58"/>
  <c r="DP52" i="58"/>
  <c r="DP51" i="58"/>
  <c r="DP50" i="58"/>
  <c r="DP49" i="58"/>
  <c r="DP48" i="58"/>
  <c r="DP47" i="58"/>
  <c r="DP46" i="58"/>
  <c r="DP45" i="58"/>
  <c r="DP44" i="58"/>
  <c r="DP43" i="58"/>
  <c r="DP42" i="58"/>
  <c r="DP41" i="58"/>
  <c r="DP40" i="58"/>
  <c r="DP39" i="58"/>
  <c r="DP38" i="58"/>
  <c r="DP37" i="58"/>
  <c r="DP36" i="58"/>
  <c r="DP35" i="58"/>
  <c r="DP34" i="58"/>
  <c r="DP33" i="58"/>
  <c r="DP32" i="58"/>
  <c r="DP31" i="58"/>
  <c r="DP30" i="58"/>
  <c r="DP29" i="58"/>
  <c r="DP28" i="58"/>
  <c r="DP26" i="58"/>
  <c r="DP25" i="58"/>
  <c r="DP24" i="58"/>
  <c r="DP23" i="58"/>
  <c r="DP22" i="58"/>
  <c r="DP21" i="58"/>
  <c r="DP20" i="58"/>
  <c r="DP19" i="58"/>
  <c r="DP17" i="58"/>
  <c r="DP15" i="58"/>
  <c r="DP14" i="58"/>
  <c r="DP13" i="58"/>
  <c r="DP12" i="58"/>
  <c r="DP11" i="58"/>
  <c r="DP10" i="58"/>
  <c r="DP9" i="58"/>
  <c r="DP8" i="58"/>
  <c r="DP7" i="58"/>
  <c r="DP6" i="60"/>
  <c r="DP6" i="62"/>
  <c r="DP6" i="64"/>
  <c r="DP6" i="65"/>
  <c r="DP6" i="66"/>
  <c r="DP6" i="67"/>
  <c r="DP6" i="68"/>
  <c r="DP6" i="69"/>
  <c r="DP6" i="70"/>
  <c r="DP6" i="58"/>
  <c r="DO6" i="66"/>
  <c r="D71" i="17"/>
  <c r="P63" i="69"/>
  <c r="EH74" i="52"/>
  <c r="EG74" i="52"/>
  <c r="EF74" i="52"/>
  <c r="EE74" i="52"/>
  <c r="ED74" i="52"/>
  <c r="EA74" i="52"/>
  <c r="DZ74" i="52"/>
  <c r="DY74" i="52"/>
  <c r="DX74" i="52"/>
  <c r="DU74" i="52"/>
  <c r="DT74" i="52"/>
  <c r="DS74" i="52"/>
  <c r="DR74" i="52"/>
  <c r="DQ74" i="52"/>
  <c r="DP74" i="52"/>
  <c r="DO74" i="52"/>
  <c r="DN74" i="52"/>
  <c r="DM74" i="52"/>
  <c r="DL74" i="52"/>
  <c r="DK74" i="52"/>
  <c r="DJ74" i="52"/>
  <c r="DI74" i="52"/>
  <c r="DH74" i="52"/>
  <c r="DG74" i="52"/>
  <c r="DF74" i="52"/>
  <c r="DE74" i="52"/>
  <c r="DD74" i="52"/>
  <c r="DC74" i="52"/>
  <c r="DB74" i="52"/>
  <c r="DA74" i="52"/>
  <c r="CZ74" i="52"/>
  <c r="CY74" i="52"/>
  <c r="CX74" i="52"/>
  <c r="CW74" i="52"/>
  <c r="CV74" i="52"/>
  <c r="CU74" i="52"/>
  <c r="CT74" i="52"/>
  <c r="CS74" i="52"/>
  <c r="CR74" i="52"/>
  <c r="CQ74" i="52"/>
  <c r="CO74" i="52"/>
  <c r="CN74" i="52"/>
  <c r="CM74" i="52"/>
  <c r="CL74" i="52"/>
  <c r="CK74" i="52"/>
  <c r="CJ74" i="52"/>
  <c r="CI74" i="52"/>
  <c r="CH74" i="52"/>
  <c r="CG74" i="52"/>
  <c r="CF74" i="52"/>
  <c r="CE74" i="52"/>
  <c r="CD74" i="52"/>
  <c r="CC74" i="52"/>
  <c r="CB74" i="52"/>
  <c r="CA74" i="52"/>
  <c r="BZ74" i="52"/>
  <c r="BY74" i="52"/>
  <c r="BX74" i="52"/>
  <c r="BW74" i="52"/>
  <c r="BV74" i="52"/>
  <c r="BU74" i="52"/>
  <c r="BT74" i="52"/>
  <c r="BS74" i="52"/>
  <c r="BR74" i="52"/>
  <c r="BQ74" i="52"/>
  <c r="BP74" i="52"/>
  <c r="BO74" i="52"/>
  <c r="BN74" i="52"/>
  <c r="BM74" i="52"/>
  <c r="BL74" i="52"/>
  <c r="BK74" i="52"/>
  <c r="BJ74" i="52"/>
  <c r="BI74" i="52"/>
  <c r="BH74" i="52"/>
  <c r="BG74" i="52"/>
  <c r="BF74" i="52"/>
  <c r="BE74" i="52"/>
  <c r="BD74" i="52"/>
  <c r="BC74" i="52"/>
  <c r="BB74" i="52"/>
  <c r="BA74" i="52"/>
  <c r="AZ74" i="52"/>
  <c r="AY74" i="52"/>
  <c r="AX74" i="52"/>
  <c r="AW74" i="52"/>
  <c r="AV74" i="52"/>
  <c r="AU74" i="52"/>
  <c r="AT74" i="52"/>
  <c r="AS74" i="52"/>
  <c r="AR74" i="52"/>
  <c r="AQ74" i="52"/>
  <c r="AP74" i="52"/>
  <c r="AO74" i="52"/>
  <c r="AN74" i="52"/>
  <c r="AM74" i="52"/>
  <c r="AL74" i="52"/>
  <c r="AK74" i="52"/>
  <c r="AJ74" i="52"/>
  <c r="AI74" i="52"/>
  <c r="AH74" i="52"/>
  <c r="AG74" i="52"/>
  <c r="AF74" i="52"/>
  <c r="AE74" i="52"/>
  <c r="AD74" i="52"/>
  <c r="AC74" i="52"/>
  <c r="AB74" i="52"/>
  <c r="AA74" i="52"/>
  <c r="Z74" i="52"/>
  <c r="Y74" i="52"/>
  <c r="X74" i="52"/>
  <c r="W74" i="52"/>
  <c r="V74" i="52"/>
  <c r="U74" i="52"/>
  <c r="T74" i="52"/>
  <c r="S74" i="52"/>
  <c r="R74" i="52"/>
  <c r="Q74" i="52"/>
  <c r="P74" i="52"/>
  <c r="O74" i="52"/>
  <c r="N74" i="52"/>
  <c r="M74" i="52"/>
  <c r="L74" i="52"/>
  <c r="K74" i="52"/>
  <c r="J74" i="52"/>
  <c r="I74" i="52"/>
  <c r="H74" i="52"/>
  <c r="G74" i="52"/>
  <c r="F74" i="52"/>
  <c r="E74" i="52"/>
  <c r="D74" i="52"/>
  <c r="EH73" i="52"/>
  <c r="EG73" i="52"/>
  <c r="EF73" i="52"/>
  <c r="EE73" i="52"/>
  <c r="ED73" i="52"/>
  <c r="EA73" i="52"/>
  <c r="DZ73" i="52"/>
  <c r="DY73" i="52"/>
  <c r="DX73" i="52"/>
  <c r="DU73" i="52"/>
  <c r="DT73" i="52"/>
  <c r="DS73" i="52"/>
  <c r="DR73" i="52"/>
  <c r="DQ73" i="52"/>
  <c r="DP73" i="52"/>
  <c r="DO73" i="52"/>
  <c r="DN73" i="52"/>
  <c r="DM73" i="52"/>
  <c r="DL73" i="52"/>
  <c r="DK73" i="52"/>
  <c r="DJ73" i="52"/>
  <c r="DI73" i="52"/>
  <c r="DH73" i="52"/>
  <c r="DG73" i="52"/>
  <c r="DF73" i="52"/>
  <c r="DE73" i="52"/>
  <c r="DD73" i="52"/>
  <c r="DC73" i="52"/>
  <c r="DB73" i="52"/>
  <c r="DA73" i="52"/>
  <c r="CZ73" i="52"/>
  <c r="CY73" i="52"/>
  <c r="CX73" i="52"/>
  <c r="CW73" i="52"/>
  <c r="CV73" i="52"/>
  <c r="CU73" i="52"/>
  <c r="CT73" i="52"/>
  <c r="CS73" i="52"/>
  <c r="CR73" i="52"/>
  <c r="CQ73" i="52"/>
  <c r="CO73" i="52"/>
  <c r="CN73" i="52"/>
  <c r="CM73" i="52"/>
  <c r="CL73" i="52"/>
  <c r="CK73" i="52"/>
  <c r="CJ73" i="52"/>
  <c r="CI73" i="52"/>
  <c r="CH73" i="52"/>
  <c r="CG73" i="52"/>
  <c r="CF73" i="52"/>
  <c r="CE73" i="52"/>
  <c r="CD73" i="52"/>
  <c r="CC73" i="52"/>
  <c r="CB73" i="52"/>
  <c r="CA73" i="52"/>
  <c r="BZ73" i="52"/>
  <c r="BY73" i="52"/>
  <c r="BX73" i="52"/>
  <c r="BW73" i="52"/>
  <c r="BV73" i="52"/>
  <c r="BU73" i="52"/>
  <c r="BT73" i="52"/>
  <c r="BS73" i="52"/>
  <c r="BR73" i="52"/>
  <c r="BQ73" i="52"/>
  <c r="BP73" i="52"/>
  <c r="BO73" i="52"/>
  <c r="BN73" i="52"/>
  <c r="BM73" i="52"/>
  <c r="BL73" i="52"/>
  <c r="BK73" i="52"/>
  <c r="BJ73" i="52"/>
  <c r="BI73" i="52"/>
  <c r="BH73" i="52"/>
  <c r="BG73" i="52"/>
  <c r="BF73" i="52"/>
  <c r="BE73" i="52"/>
  <c r="BD73" i="52"/>
  <c r="BC73" i="52"/>
  <c r="BB73" i="52"/>
  <c r="BA73" i="52"/>
  <c r="AZ73" i="52"/>
  <c r="AY73" i="52"/>
  <c r="AX73" i="52"/>
  <c r="AW73" i="52"/>
  <c r="AV73" i="52"/>
  <c r="AU73" i="52"/>
  <c r="AT73" i="52"/>
  <c r="AS73" i="52"/>
  <c r="AR73" i="52"/>
  <c r="AQ73" i="52"/>
  <c r="AP73" i="52"/>
  <c r="AO73" i="52"/>
  <c r="AN73" i="52"/>
  <c r="AM73" i="52"/>
  <c r="AL73" i="52"/>
  <c r="AK73" i="52"/>
  <c r="AJ73" i="52"/>
  <c r="AI73" i="52"/>
  <c r="AH73" i="52"/>
  <c r="AG73" i="52"/>
  <c r="AF73" i="52"/>
  <c r="AE73" i="52"/>
  <c r="AD73" i="52"/>
  <c r="AC73" i="52"/>
  <c r="AB73" i="52"/>
  <c r="AA73" i="52"/>
  <c r="Z73" i="52"/>
  <c r="Y73" i="52"/>
  <c r="X73" i="52"/>
  <c r="W73" i="52"/>
  <c r="V73" i="52"/>
  <c r="U73" i="52"/>
  <c r="T73" i="52"/>
  <c r="S73" i="52"/>
  <c r="R73" i="52"/>
  <c r="Q73" i="52"/>
  <c r="P73" i="52"/>
  <c r="O73" i="52"/>
  <c r="N73" i="52"/>
  <c r="M73" i="52"/>
  <c r="L73" i="52"/>
  <c r="K73" i="52"/>
  <c r="J73" i="52"/>
  <c r="I73" i="52"/>
  <c r="H73" i="52"/>
  <c r="G73" i="52"/>
  <c r="F73" i="52"/>
  <c r="E73" i="52"/>
  <c r="D73" i="52"/>
  <c r="DO47" i="67"/>
  <c r="K61" i="40"/>
  <c r="AE61" i="40"/>
  <c r="AE60" i="40"/>
  <c r="AE59" i="40"/>
  <c r="CF47" i="66"/>
  <c r="CF50" i="63"/>
  <c r="CF49" i="63"/>
  <c r="CF48" i="63"/>
  <c r="CF47" i="63"/>
  <c r="CF46" i="63"/>
  <c r="CF45" i="63"/>
  <c r="CF44" i="63"/>
  <c r="CF43" i="63"/>
  <c r="CF42" i="63"/>
  <c r="CF41" i="63"/>
  <c r="CF40" i="63"/>
  <c r="CF39" i="63"/>
  <c r="CF38" i="63"/>
  <c r="CF37" i="63"/>
  <c r="CF36" i="63"/>
  <c r="CF35" i="63"/>
  <c r="CF34" i="63"/>
  <c r="CF33" i="63"/>
  <c r="CF32" i="63"/>
  <c r="CF31" i="63"/>
  <c r="CF30" i="63"/>
  <c r="CF29" i="63"/>
  <c r="CF28" i="63"/>
  <c r="CF27" i="63"/>
  <c r="DO13" i="68" l="1"/>
  <c r="DO6" i="68"/>
  <c r="DO47" i="61"/>
  <c r="DO28" i="61"/>
  <c r="DO9" i="61"/>
  <c r="DO16" i="58"/>
  <c r="DO27" i="58"/>
  <c r="DO34" i="59"/>
  <c r="DO31" i="66"/>
  <c r="DO10" i="61"/>
  <c r="DO11" i="61"/>
  <c r="DO6" i="64"/>
  <c r="DO45" i="68"/>
  <c r="DO19" i="65"/>
  <c r="DO6" i="70"/>
  <c r="DO6" i="62"/>
  <c r="DO15" i="67"/>
  <c r="DO51" i="65"/>
  <c r="DO21" i="64"/>
  <c r="DO18" i="58"/>
  <c r="DO16" i="61"/>
  <c r="DO25" i="60"/>
  <c r="DO31" i="60"/>
  <c r="DO32" i="60"/>
  <c r="DO26" i="60"/>
  <c r="DO30" i="60"/>
  <c r="DO27" i="60"/>
  <c r="DO29" i="60"/>
  <c r="DO24" i="60"/>
  <c r="DO28" i="60"/>
  <c r="DO67" i="59"/>
  <c r="DO65" i="59"/>
  <c r="DO63" i="59"/>
  <c r="DO61" i="59"/>
  <c r="DO59" i="59"/>
  <c r="DO57" i="59"/>
  <c r="DO55" i="59"/>
  <c r="DO53" i="59"/>
  <c r="DO51" i="59"/>
  <c r="DO49" i="59"/>
  <c r="DO47" i="59"/>
  <c r="DO45" i="59"/>
  <c r="DO43" i="59"/>
  <c r="DO41" i="59"/>
  <c r="DO39" i="59"/>
  <c r="DO37" i="59"/>
  <c r="DO33" i="59"/>
  <c r="DO31" i="59"/>
  <c r="DO29" i="59"/>
  <c r="DO26" i="59"/>
  <c r="DO22" i="59"/>
  <c r="DO20" i="59"/>
  <c r="DO18" i="59"/>
  <c r="DO16" i="59"/>
  <c r="DO14" i="59"/>
  <c r="DO12" i="59"/>
  <c r="DO10" i="59"/>
  <c r="DO8" i="59"/>
  <c r="DO68" i="60"/>
  <c r="DO66" i="60"/>
  <c r="DO64" i="60"/>
  <c r="DO62" i="60"/>
  <c r="DO60" i="60"/>
  <c r="DO58" i="60"/>
  <c r="DO56" i="60"/>
  <c r="DO54" i="60"/>
  <c r="DO52" i="60"/>
  <c r="DO50" i="60"/>
  <c r="DO67" i="61"/>
  <c r="DO65" i="61"/>
  <c r="DO63" i="61"/>
  <c r="DO61" i="61"/>
  <c r="DO59" i="61"/>
  <c r="DO57" i="61"/>
  <c r="DO55" i="61"/>
  <c r="DO53" i="61"/>
  <c r="DO51" i="61"/>
  <c r="DO49" i="61"/>
  <c r="DO45" i="61"/>
  <c r="DO43" i="61"/>
  <c r="DO41" i="61"/>
  <c r="DO39" i="61"/>
  <c r="DO37" i="61"/>
  <c r="DO35" i="61"/>
  <c r="DO31" i="61"/>
  <c r="DO29" i="61"/>
  <c r="DO27" i="61"/>
  <c r="DO25" i="61"/>
  <c r="DO23" i="61"/>
  <c r="DO62" i="59"/>
  <c r="DO54" i="59"/>
  <c r="DO46" i="59"/>
  <c r="DO38" i="59"/>
  <c r="DO30" i="59"/>
  <c r="DO21" i="59"/>
  <c r="DO13" i="59"/>
  <c r="DO67" i="60"/>
  <c r="DO59" i="60"/>
  <c r="DO51" i="60"/>
  <c r="DO66" i="61"/>
  <c r="DO58" i="61"/>
  <c r="DO50" i="61"/>
  <c r="DO42" i="61"/>
  <c r="DO34" i="61"/>
  <c r="DO26" i="61"/>
  <c r="DO35" i="62"/>
  <c r="DO33" i="62"/>
  <c r="DO31" i="62"/>
  <c r="DO29" i="62"/>
  <c r="DO27" i="62"/>
  <c r="DO25" i="62"/>
  <c r="DO23" i="62"/>
  <c r="DO21" i="62"/>
  <c r="DO19" i="62"/>
  <c r="DO17" i="62"/>
  <c r="DO15" i="62"/>
  <c r="DO13" i="62"/>
  <c r="DO11" i="62"/>
  <c r="DO9" i="62"/>
  <c r="DO7" i="62"/>
  <c r="DO67" i="63"/>
  <c r="DO65" i="63"/>
  <c r="DO63" i="63"/>
  <c r="DO61" i="63"/>
  <c r="DO59" i="63"/>
  <c r="DO57" i="63"/>
  <c r="DO55" i="63"/>
  <c r="DO53" i="63"/>
  <c r="DO51" i="63"/>
  <c r="DO49" i="63"/>
  <c r="DO47" i="63"/>
  <c r="DO45" i="63"/>
  <c r="DO43" i="63"/>
  <c r="DO41" i="63"/>
  <c r="DO39" i="63"/>
  <c r="DO37" i="63"/>
  <c r="DO35" i="63"/>
  <c r="DO33" i="63"/>
  <c r="DO31" i="63"/>
  <c r="DO29" i="63"/>
  <c r="DO24" i="63"/>
  <c r="DO22" i="63"/>
  <c r="DO20" i="63"/>
  <c r="DO18" i="63"/>
  <c r="DO16" i="63"/>
  <c r="DO14" i="63"/>
  <c r="DO12" i="63"/>
  <c r="DO10" i="63"/>
  <c r="DO68" i="64"/>
  <c r="DO66" i="64"/>
  <c r="DO64" i="64"/>
  <c r="DO62" i="64"/>
  <c r="DO60" i="64"/>
  <c r="DO58" i="64"/>
  <c r="DO56" i="64"/>
  <c r="DO54" i="64"/>
  <c r="DO64" i="59"/>
  <c r="DO56" i="59"/>
  <c r="DO48" i="59"/>
  <c r="DO40" i="59"/>
  <c r="DO32" i="59"/>
  <c r="DO23" i="59"/>
  <c r="DO15" i="59"/>
  <c r="DO61" i="60"/>
  <c r="DO53" i="60"/>
  <c r="DO37" i="60"/>
  <c r="DO68" i="61"/>
  <c r="DO60" i="61"/>
  <c r="DO52" i="61"/>
  <c r="DO44" i="61"/>
  <c r="DO36" i="61"/>
  <c r="DO66" i="59"/>
  <c r="DO58" i="59"/>
  <c r="DO50" i="59"/>
  <c r="DO42" i="59"/>
  <c r="DO25" i="59"/>
  <c r="DO17" i="59"/>
  <c r="DO9" i="59"/>
  <c r="DO63" i="60"/>
  <c r="DO55" i="60"/>
  <c r="DO62" i="61"/>
  <c r="DO54" i="61"/>
  <c r="DO46" i="61"/>
  <c r="DO38" i="61"/>
  <c r="DO30" i="61"/>
  <c r="DO22" i="61"/>
  <c r="DO36" i="62"/>
  <c r="DO34" i="62"/>
  <c r="DO32" i="62"/>
  <c r="DO30" i="62"/>
  <c r="DO28" i="62"/>
  <c r="DO26" i="62"/>
  <c r="DO24" i="62"/>
  <c r="DO22" i="62"/>
  <c r="DO20" i="62"/>
  <c r="DO18" i="62"/>
  <c r="DO16" i="62"/>
  <c r="DO14" i="62"/>
  <c r="DO12" i="62"/>
  <c r="DO10" i="62"/>
  <c r="DO8" i="62"/>
  <c r="DO68" i="63"/>
  <c r="DO66" i="63"/>
  <c r="DO64" i="63"/>
  <c r="DO62" i="63"/>
  <c r="DO60" i="63"/>
  <c r="DO58" i="63"/>
  <c r="DO56" i="63"/>
  <c r="DO54" i="63"/>
  <c r="DO52" i="63"/>
  <c r="DO50" i="63"/>
  <c r="DO48" i="63"/>
  <c r="DO46" i="63"/>
  <c r="DO44" i="63"/>
  <c r="DO42" i="63"/>
  <c r="DO40" i="63"/>
  <c r="DO38" i="63"/>
  <c r="DO36" i="63"/>
  <c r="DO34" i="63"/>
  <c r="DO32" i="63"/>
  <c r="DO30" i="63"/>
  <c r="DO27" i="63"/>
  <c r="DO25" i="63"/>
  <c r="DO23" i="63"/>
  <c r="DO21" i="63"/>
  <c r="DO19" i="63"/>
  <c r="DO15" i="63"/>
  <c r="DO13" i="63"/>
  <c r="DO11" i="63"/>
  <c r="DO9" i="63"/>
  <c r="DO67" i="64"/>
  <c r="DO65" i="64"/>
  <c r="DO63" i="64"/>
  <c r="DO61" i="64"/>
  <c r="DO59" i="64"/>
  <c r="DO57" i="64"/>
  <c r="DO55" i="64"/>
  <c r="DO60" i="59"/>
  <c r="DO28" i="59"/>
  <c r="DO57" i="60"/>
  <c r="DO40" i="61"/>
  <c r="DO52" i="59"/>
  <c r="DO19" i="59"/>
  <c r="DO64" i="61"/>
  <c r="DO32" i="61"/>
  <c r="DO52" i="64"/>
  <c r="DO50" i="64"/>
  <c r="DO48" i="64"/>
  <c r="DO46" i="64"/>
  <c r="DO44" i="64"/>
  <c r="DO42" i="64"/>
  <c r="DO40" i="64"/>
  <c r="DO36" i="64"/>
  <c r="DO34" i="64"/>
  <c r="DO32" i="64"/>
  <c r="DO30" i="64"/>
  <c r="DO28" i="64"/>
  <c r="DO26" i="64"/>
  <c r="DO24" i="64"/>
  <c r="DO22" i="64"/>
  <c r="DO20" i="64"/>
  <c r="DO18" i="64"/>
  <c r="DO16" i="64"/>
  <c r="DO14" i="64"/>
  <c r="DO12" i="64"/>
  <c r="DO10" i="64"/>
  <c r="DO8" i="64"/>
  <c r="DO68" i="65"/>
  <c r="DO66" i="65"/>
  <c r="DO64" i="65"/>
  <c r="DO60" i="65"/>
  <c r="DO58" i="65"/>
  <c r="DO56" i="65"/>
  <c r="DO54" i="65"/>
  <c r="DO52" i="65"/>
  <c r="DO50" i="65"/>
  <c r="DO48" i="65"/>
  <c r="DO46" i="65"/>
  <c r="DO44" i="65"/>
  <c r="DO42" i="65"/>
  <c r="DO40" i="65"/>
  <c r="DO38" i="65"/>
  <c r="DO36" i="65"/>
  <c r="DO34" i="65"/>
  <c r="DO32" i="65"/>
  <c r="DO30" i="65"/>
  <c r="DO28" i="65"/>
  <c r="DO26" i="65"/>
  <c r="DO24" i="65"/>
  <c r="DO22" i="65"/>
  <c r="DO20" i="65"/>
  <c r="DO18" i="65"/>
  <c r="DO16" i="65"/>
  <c r="DO14" i="65"/>
  <c r="DO12" i="65"/>
  <c r="DO10" i="65"/>
  <c r="DO8" i="65"/>
  <c r="DO68" i="66"/>
  <c r="DO66" i="66"/>
  <c r="DO64" i="66"/>
  <c r="DO62" i="66"/>
  <c r="DO60" i="66"/>
  <c r="DO58" i="66"/>
  <c r="DO56" i="66"/>
  <c r="DO54" i="66"/>
  <c r="DO52" i="66"/>
  <c r="DO50" i="66"/>
  <c r="DO48" i="66"/>
  <c r="DO46" i="66"/>
  <c r="DO44" i="66"/>
  <c r="DO42" i="66"/>
  <c r="DO40" i="66"/>
  <c r="DO38" i="66"/>
  <c r="DO34" i="66"/>
  <c r="DO32" i="66"/>
  <c r="DO30" i="66"/>
  <c r="DO28" i="66"/>
  <c r="DO26" i="66"/>
  <c r="DO24" i="66"/>
  <c r="DO22" i="66"/>
  <c r="DO20" i="66"/>
  <c r="DO18" i="66"/>
  <c r="DO16" i="66"/>
  <c r="DO14" i="66"/>
  <c r="DO12" i="66"/>
  <c r="DO10" i="66"/>
  <c r="DO8" i="66"/>
  <c r="DO68" i="67"/>
  <c r="DO66" i="67"/>
  <c r="DO64" i="67"/>
  <c r="DO62" i="67"/>
  <c r="DO60" i="67"/>
  <c r="DO58" i="67"/>
  <c r="DO56" i="67"/>
  <c r="DO54" i="67"/>
  <c r="DO52" i="67"/>
  <c r="DO50" i="67"/>
  <c r="DO48" i="67"/>
  <c r="DO46" i="67"/>
  <c r="DO44" i="67"/>
  <c r="DO42" i="67"/>
  <c r="DO40" i="67"/>
  <c r="DO38" i="67"/>
  <c r="DO36" i="67"/>
  <c r="DO34" i="67"/>
  <c r="DO32" i="67"/>
  <c r="DO30" i="67"/>
  <c r="DO28" i="67"/>
  <c r="DO26" i="67"/>
  <c r="DO24" i="67"/>
  <c r="DO22" i="67"/>
  <c r="DO20" i="67"/>
  <c r="DO18" i="67"/>
  <c r="DO16" i="67"/>
  <c r="DO14" i="67"/>
  <c r="DO12" i="67"/>
  <c r="DO10" i="67"/>
  <c r="DO8" i="67"/>
  <c r="DO68" i="68"/>
  <c r="DO66" i="68"/>
  <c r="DO64" i="68"/>
  <c r="DO62" i="68"/>
  <c r="DO60" i="68"/>
  <c r="DO58" i="68"/>
  <c r="DO56" i="68"/>
  <c r="DO54" i="68"/>
  <c r="DO52" i="68"/>
  <c r="DO50" i="68"/>
  <c r="DO48" i="68"/>
  <c r="DO46" i="68"/>
  <c r="DO44" i="68"/>
  <c r="DO42" i="68"/>
  <c r="DO40" i="68"/>
  <c r="DO38" i="68"/>
  <c r="DO36" i="68"/>
  <c r="DO34" i="68"/>
  <c r="DO32" i="68"/>
  <c r="DO30" i="68"/>
  <c r="DO28" i="68"/>
  <c r="DO26" i="68"/>
  <c r="DO24" i="68"/>
  <c r="DO22" i="68"/>
  <c r="DO20" i="68"/>
  <c r="DO18" i="68"/>
  <c r="DO16" i="68"/>
  <c r="DO14" i="68"/>
  <c r="DO12" i="68"/>
  <c r="DO10" i="68"/>
  <c r="DO8" i="68"/>
  <c r="DO68" i="69"/>
  <c r="DO66" i="69"/>
  <c r="DO64" i="69"/>
  <c r="DO62" i="69"/>
  <c r="DO60" i="69"/>
  <c r="DO58" i="69"/>
  <c r="DO56" i="69"/>
  <c r="DO54" i="69"/>
  <c r="DO52" i="69"/>
  <c r="DO50" i="69"/>
  <c r="DO48" i="69"/>
  <c r="DO46" i="69"/>
  <c r="DO44" i="69"/>
  <c r="DO42" i="69"/>
  <c r="DO40" i="69"/>
  <c r="DO38" i="69"/>
  <c r="DO36" i="69"/>
  <c r="DO34" i="69"/>
  <c r="DO44" i="59"/>
  <c r="DO11" i="59"/>
  <c r="DO56" i="61"/>
  <c r="DO24" i="61"/>
  <c r="DO36" i="59"/>
  <c r="DO47" i="64"/>
  <c r="DO31" i="64"/>
  <c r="DO23" i="64"/>
  <c r="DO15" i="64"/>
  <c r="DO7" i="64"/>
  <c r="DO61" i="65"/>
  <c r="DO53" i="65"/>
  <c r="DO45" i="65"/>
  <c r="DO37" i="65"/>
  <c r="DO29" i="65"/>
  <c r="DO21" i="65"/>
  <c r="DO13" i="65"/>
  <c r="DO67" i="66"/>
  <c r="DO59" i="66"/>
  <c r="DO51" i="66"/>
  <c r="DO43" i="66"/>
  <c r="DO35" i="66"/>
  <c r="DO27" i="66"/>
  <c r="DO19" i="66"/>
  <c r="DO11" i="66"/>
  <c r="DO65" i="67"/>
  <c r="DO57" i="67"/>
  <c r="DO49" i="67"/>
  <c r="DO41" i="67"/>
  <c r="DO33" i="67"/>
  <c r="DO25" i="67"/>
  <c r="DO17" i="67"/>
  <c r="DO9" i="67"/>
  <c r="DO63" i="68"/>
  <c r="DO55" i="68"/>
  <c r="DO47" i="68"/>
  <c r="DO39" i="68"/>
  <c r="DO31" i="68"/>
  <c r="DO23" i="68"/>
  <c r="DO15" i="68"/>
  <c r="DO7" i="68"/>
  <c r="DO61" i="69"/>
  <c r="DO53" i="69"/>
  <c r="DO45" i="69"/>
  <c r="DO37" i="69"/>
  <c r="DO32" i="69"/>
  <c r="DO30" i="69"/>
  <c r="DO28" i="69"/>
  <c r="DO26" i="69"/>
  <c r="DO24" i="69"/>
  <c r="DO22" i="69"/>
  <c r="DO20" i="69"/>
  <c r="DO18" i="69"/>
  <c r="DO16" i="69"/>
  <c r="DO14" i="69"/>
  <c r="DO12" i="69"/>
  <c r="DO10" i="69"/>
  <c r="DO8" i="69"/>
  <c r="DO68" i="70"/>
  <c r="DO66" i="70"/>
  <c r="DO64" i="70"/>
  <c r="DO62" i="70"/>
  <c r="DO60" i="70"/>
  <c r="DO58" i="70"/>
  <c r="DO56" i="70"/>
  <c r="DO54" i="70"/>
  <c r="DO52" i="70"/>
  <c r="DO50" i="70"/>
  <c r="DO48" i="70"/>
  <c r="DO46" i="70"/>
  <c r="DO44" i="70"/>
  <c r="DO42" i="70"/>
  <c r="DO40" i="70"/>
  <c r="DO38" i="70"/>
  <c r="DO36" i="70"/>
  <c r="DO34" i="70"/>
  <c r="DO32" i="70"/>
  <c r="DO30" i="70"/>
  <c r="DO28" i="70"/>
  <c r="DO26" i="70"/>
  <c r="DO24" i="70"/>
  <c r="DO22" i="70"/>
  <c r="DO20" i="70"/>
  <c r="DO18" i="70"/>
  <c r="DO16" i="70"/>
  <c r="DO14" i="70"/>
  <c r="DO12" i="70"/>
  <c r="DO65" i="60"/>
  <c r="DO49" i="64"/>
  <c r="DO41" i="64"/>
  <c r="DO33" i="64"/>
  <c r="DO25" i="64"/>
  <c r="DO17" i="64"/>
  <c r="DO9" i="64"/>
  <c r="DO63" i="65"/>
  <c r="DO55" i="65"/>
  <c r="DO47" i="65"/>
  <c r="DO39" i="65"/>
  <c r="DO31" i="65"/>
  <c r="DO23" i="65"/>
  <c r="DO15" i="65"/>
  <c r="DO7" i="65"/>
  <c r="DO61" i="66"/>
  <c r="DO53" i="66"/>
  <c r="DO45" i="66"/>
  <c r="DO37" i="66"/>
  <c r="DO29" i="66"/>
  <c r="DO21" i="66"/>
  <c r="DO13" i="66"/>
  <c r="DO67" i="67"/>
  <c r="DO59" i="67"/>
  <c r="DO51" i="67"/>
  <c r="DO43" i="67"/>
  <c r="DO35" i="67"/>
  <c r="DO27" i="67"/>
  <c r="DO19" i="67"/>
  <c r="DO11" i="67"/>
  <c r="DO65" i="68"/>
  <c r="DO57" i="68"/>
  <c r="DO49" i="68"/>
  <c r="DO41" i="68"/>
  <c r="DO33" i="68"/>
  <c r="DO25" i="68"/>
  <c r="DO17" i="68"/>
  <c r="DO9" i="68"/>
  <c r="DO63" i="69"/>
  <c r="DO55" i="69"/>
  <c r="DO47" i="69"/>
  <c r="DO39" i="69"/>
  <c r="DO51" i="64"/>
  <c r="DO43" i="64"/>
  <c r="DO35" i="64"/>
  <c r="DO27" i="64"/>
  <c r="DO19" i="64"/>
  <c r="DO11" i="64"/>
  <c r="DO65" i="65"/>
  <c r="DO57" i="65"/>
  <c r="DO49" i="65"/>
  <c r="DO41" i="65"/>
  <c r="DO33" i="65"/>
  <c r="DO25" i="65"/>
  <c r="DO17" i="65"/>
  <c r="DO9" i="65"/>
  <c r="DO63" i="66"/>
  <c r="DO55" i="66"/>
  <c r="DO47" i="66"/>
  <c r="DO39" i="66"/>
  <c r="DO23" i="66"/>
  <c r="DO15" i="66"/>
  <c r="DO7" i="66"/>
  <c r="DO61" i="67"/>
  <c r="DO53" i="67"/>
  <c r="DO45" i="67"/>
  <c r="DO37" i="67"/>
  <c r="DO29" i="67"/>
  <c r="DO21" i="67"/>
  <c r="DO13" i="67"/>
  <c r="DO67" i="68"/>
  <c r="DO59" i="68"/>
  <c r="DO51" i="68"/>
  <c r="DO43" i="68"/>
  <c r="DO35" i="68"/>
  <c r="DO27" i="68"/>
  <c r="DO19" i="68"/>
  <c r="DO11" i="68"/>
  <c r="DO65" i="69"/>
  <c r="DO57" i="69"/>
  <c r="DO49" i="69"/>
  <c r="DO41" i="69"/>
  <c r="DO33" i="69"/>
  <c r="DO31" i="69"/>
  <c r="DO29" i="69"/>
  <c r="DO27" i="69"/>
  <c r="DO25" i="69"/>
  <c r="DO23" i="69"/>
  <c r="DO21" i="69"/>
  <c r="DO19" i="69"/>
  <c r="DO17" i="69"/>
  <c r="DO15" i="69"/>
  <c r="DO13" i="69"/>
  <c r="DO11" i="69"/>
  <c r="DO9" i="69"/>
  <c r="DO7" i="69"/>
  <c r="DO67" i="70"/>
  <c r="DO65" i="70"/>
  <c r="DO63" i="70"/>
  <c r="DO61" i="70"/>
  <c r="DO59" i="70"/>
  <c r="DO57" i="70"/>
  <c r="DO55" i="70"/>
  <c r="DO53" i="70"/>
  <c r="DO51" i="70"/>
  <c r="DO49" i="70"/>
  <c r="DO47" i="70"/>
  <c r="DO45" i="70"/>
  <c r="DO43" i="70"/>
  <c r="DO41" i="70"/>
  <c r="DO39" i="70"/>
  <c r="DO37" i="70"/>
  <c r="DO35" i="70"/>
  <c r="DO33" i="70"/>
  <c r="DO31" i="70"/>
  <c r="DO29" i="70"/>
  <c r="DO27" i="70"/>
  <c r="DO25" i="70"/>
  <c r="DO23" i="70"/>
  <c r="DO21" i="70"/>
  <c r="DO19" i="70"/>
  <c r="DO17" i="70"/>
  <c r="DO15" i="70"/>
  <c r="DO13" i="70"/>
  <c r="DO11" i="70"/>
  <c r="DO6" i="69"/>
  <c r="DO6" i="65"/>
  <c r="DO6" i="60"/>
  <c r="DO8" i="58"/>
  <c r="DO10" i="58"/>
  <c r="DO12" i="58"/>
  <c r="DO14" i="58"/>
  <c r="DO19" i="58"/>
  <c r="DO21" i="58"/>
  <c r="DO23" i="58"/>
  <c r="DO25" i="58"/>
  <c r="DO29" i="58"/>
  <c r="DO31" i="58"/>
  <c r="DO33" i="58"/>
  <c r="DO35" i="58"/>
  <c r="DO37" i="58"/>
  <c r="DO39" i="58"/>
  <c r="DO41" i="58"/>
  <c r="DO43" i="58"/>
  <c r="DO45" i="58"/>
  <c r="DO47" i="58"/>
  <c r="DO49" i="58"/>
  <c r="DO51" i="58"/>
  <c r="DO53" i="58"/>
  <c r="DO55" i="58"/>
  <c r="DO57" i="58"/>
  <c r="DO59" i="58"/>
  <c r="DO61" i="58"/>
  <c r="DO63" i="58"/>
  <c r="DO65" i="58"/>
  <c r="DO67" i="58"/>
  <c r="DO7" i="70"/>
  <c r="DO9" i="70"/>
  <c r="DO51" i="69"/>
  <c r="DO21" i="68"/>
  <c r="DO53" i="68"/>
  <c r="DO23" i="67"/>
  <c r="DO55" i="67"/>
  <c r="DO25" i="66"/>
  <c r="DO57" i="66"/>
  <c r="DO27" i="65"/>
  <c r="DO59" i="65"/>
  <c r="DO29" i="64"/>
  <c r="DO59" i="69"/>
  <c r="DO29" i="68"/>
  <c r="DO61" i="68"/>
  <c r="DO31" i="67"/>
  <c r="DO63" i="67"/>
  <c r="DO33" i="66"/>
  <c r="DO65" i="66"/>
  <c r="DO35" i="65"/>
  <c r="DO67" i="65"/>
  <c r="DO6" i="58"/>
  <c r="DO6" i="67"/>
  <c r="DO7" i="58"/>
  <c r="DO9" i="58"/>
  <c r="DO11" i="58"/>
  <c r="DO13" i="58"/>
  <c r="DO15" i="58"/>
  <c r="DO17" i="58"/>
  <c r="DO20" i="58"/>
  <c r="DO22" i="58"/>
  <c r="DO24" i="58"/>
  <c r="DO26" i="58"/>
  <c r="DO28" i="58"/>
  <c r="DO30" i="58"/>
  <c r="DO32" i="58"/>
  <c r="DO34" i="58"/>
  <c r="DO36" i="58"/>
  <c r="DO38" i="58"/>
  <c r="DO40" i="58"/>
  <c r="DO42" i="58"/>
  <c r="DO44" i="58"/>
  <c r="DO46" i="58"/>
  <c r="DO48" i="58"/>
  <c r="DO50" i="58"/>
  <c r="DO52" i="58"/>
  <c r="DO54" i="58"/>
  <c r="DO56" i="58"/>
  <c r="DO58" i="58"/>
  <c r="DO60" i="58"/>
  <c r="DO62" i="58"/>
  <c r="DO64" i="58"/>
  <c r="DO66" i="58"/>
  <c r="DO68" i="58"/>
  <c r="DO8" i="70"/>
  <c r="DO10" i="70"/>
  <c r="DO35" i="69"/>
  <c r="DO67" i="69"/>
  <c r="DO37" i="68"/>
  <c r="DO7" i="67"/>
  <c r="DO39" i="67"/>
  <c r="DO9" i="66"/>
  <c r="DO41" i="66"/>
  <c r="DO11" i="65"/>
  <c r="DO43" i="65"/>
  <c r="DO13" i="64"/>
  <c r="DO45" i="64"/>
  <c r="DO48" i="61"/>
  <c r="DX29" i="58"/>
  <c r="CO26" i="59" l="1"/>
  <c r="CO24" i="58" l="1"/>
  <c r="CO23" i="58"/>
  <c r="C52" i="65"/>
  <c r="A52" i="65" s="1"/>
  <c r="DX52" i="65"/>
  <c r="DM21" i="69"/>
  <c r="DK21" i="69"/>
  <c r="DI21" i="69"/>
  <c r="DG21" i="69"/>
  <c r="DE21" i="69"/>
  <c r="DC21" i="69"/>
  <c r="DA21" i="69"/>
  <c r="CY21" i="69"/>
  <c r="CW21" i="69"/>
  <c r="CU21" i="69"/>
  <c r="CS21" i="69"/>
  <c r="CQ21" i="69"/>
  <c r="DM61" i="65"/>
  <c r="DK61" i="65"/>
  <c r="DI61" i="65"/>
  <c r="DG61" i="65"/>
  <c r="DE61" i="65"/>
  <c r="DC61" i="65"/>
  <c r="DA61" i="65"/>
  <c r="CY61" i="65"/>
  <c r="CW61" i="65"/>
  <c r="CU61" i="65"/>
  <c r="CS61" i="65"/>
  <c r="CQ61" i="65"/>
  <c r="DM60" i="65"/>
  <c r="DK60" i="65"/>
  <c r="DI60" i="65"/>
  <c r="DG60" i="65"/>
  <c r="DE60" i="65"/>
  <c r="DC60" i="65"/>
  <c r="DA60" i="65"/>
  <c r="CY60" i="65"/>
  <c r="CW60" i="65"/>
  <c r="CU60" i="65"/>
  <c r="CS60" i="65"/>
  <c r="CQ60" i="65"/>
  <c r="DM59" i="65"/>
  <c r="DK59" i="65"/>
  <c r="DI59" i="65"/>
  <c r="DG59" i="65"/>
  <c r="DE59" i="65"/>
  <c r="DC59" i="65"/>
  <c r="DA59" i="65"/>
  <c r="CY59" i="65"/>
  <c r="CW59" i="65"/>
  <c r="CU59" i="65"/>
  <c r="CS59" i="65"/>
  <c r="CQ59" i="65"/>
  <c r="DM58" i="65"/>
  <c r="DK58" i="65"/>
  <c r="DI58" i="65"/>
  <c r="DG58" i="65"/>
  <c r="DE58" i="65"/>
  <c r="DC58" i="65"/>
  <c r="DA58" i="65"/>
  <c r="CY58" i="65"/>
  <c r="CW58" i="65"/>
  <c r="CU58" i="65"/>
  <c r="CS58" i="65"/>
  <c r="CQ58" i="65"/>
  <c r="DM57" i="65"/>
  <c r="DK57" i="65"/>
  <c r="DI57" i="65"/>
  <c r="DG57" i="65"/>
  <c r="DE57" i="65"/>
  <c r="DC57" i="65"/>
  <c r="DA57" i="65"/>
  <c r="CY57" i="65"/>
  <c r="CW57" i="65"/>
  <c r="CU57" i="65"/>
  <c r="CS57" i="65"/>
  <c r="CQ57" i="65"/>
  <c r="DM56" i="65"/>
  <c r="DK56" i="65"/>
  <c r="DI56" i="65"/>
  <c r="DG56" i="65"/>
  <c r="DE56" i="65"/>
  <c r="DC56" i="65"/>
  <c r="DA56" i="65"/>
  <c r="CY56" i="65"/>
  <c r="CW56" i="65"/>
  <c r="CU56" i="65"/>
  <c r="CS56" i="65"/>
  <c r="CQ56" i="65"/>
  <c r="DM55" i="65"/>
  <c r="DK55" i="65"/>
  <c r="DI55" i="65"/>
  <c r="DG55" i="65"/>
  <c r="DE55" i="65"/>
  <c r="DC55" i="65"/>
  <c r="DA55" i="65"/>
  <c r="CY55" i="65"/>
  <c r="CW55" i="65"/>
  <c r="CU55" i="65"/>
  <c r="CS55" i="65"/>
  <c r="CQ55" i="65"/>
  <c r="DM54" i="65"/>
  <c r="DK54" i="65"/>
  <c r="DI54" i="65"/>
  <c r="DG54" i="65"/>
  <c r="DE54" i="65"/>
  <c r="DC54" i="65"/>
  <c r="DA54" i="65"/>
  <c r="CY54" i="65"/>
  <c r="CW54" i="65"/>
  <c r="CU54" i="65"/>
  <c r="CS54" i="65"/>
  <c r="CQ54" i="65"/>
  <c r="DM53" i="65"/>
  <c r="DK53" i="65"/>
  <c r="DI53" i="65"/>
  <c r="DG53" i="65"/>
  <c r="DE53" i="65"/>
  <c r="DC53" i="65"/>
  <c r="DA53" i="65"/>
  <c r="CY53" i="65"/>
  <c r="CW53" i="65"/>
  <c r="CU53" i="65"/>
  <c r="CS53" i="65"/>
  <c r="CQ53" i="65"/>
  <c r="DM52" i="65"/>
  <c r="DK52" i="65"/>
  <c r="DI52" i="65"/>
  <c r="DG52" i="65"/>
  <c r="DE52" i="65"/>
  <c r="DC52" i="65"/>
  <c r="DA52" i="65"/>
  <c r="CY52" i="65"/>
  <c r="CW52" i="65"/>
  <c r="CU52" i="65"/>
  <c r="CS52" i="65"/>
  <c r="CQ52" i="65"/>
  <c r="DM51" i="65"/>
  <c r="DK51" i="65"/>
  <c r="DI51" i="65"/>
  <c r="DG51" i="65"/>
  <c r="DE51" i="65"/>
  <c r="DC51" i="65"/>
  <c r="DA51" i="65"/>
  <c r="CY51" i="65"/>
  <c r="CW51" i="65"/>
  <c r="CU51" i="65"/>
  <c r="CS51" i="65"/>
  <c r="CQ51" i="65"/>
  <c r="DM50" i="65"/>
  <c r="DK50" i="65"/>
  <c r="DI50" i="65"/>
  <c r="DG50" i="65"/>
  <c r="DE50" i="65"/>
  <c r="DC50" i="65"/>
  <c r="DA50" i="65"/>
  <c r="CY50" i="65"/>
  <c r="CW50" i="65"/>
  <c r="CU50" i="65"/>
  <c r="CS50" i="65"/>
  <c r="CQ50" i="65"/>
  <c r="DM49" i="65"/>
  <c r="DK49" i="65"/>
  <c r="DI49" i="65"/>
  <c r="DG49" i="65"/>
  <c r="DE49" i="65"/>
  <c r="DC49" i="65"/>
  <c r="DA49" i="65"/>
  <c r="CY49" i="65"/>
  <c r="CW49" i="65"/>
  <c r="CU49" i="65"/>
  <c r="CS49" i="65"/>
  <c r="CQ49" i="65"/>
  <c r="DM48" i="65"/>
  <c r="DK48" i="65"/>
  <c r="DI48" i="65"/>
  <c r="DG48" i="65"/>
  <c r="DE48" i="65"/>
  <c r="DC48" i="65"/>
  <c r="DA48" i="65"/>
  <c r="CY48" i="65"/>
  <c r="CW48" i="65"/>
  <c r="CU48" i="65"/>
  <c r="CS48" i="65"/>
  <c r="CQ48" i="65"/>
  <c r="DM47" i="65"/>
  <c r="DK47" i="65"/>
  <c r="DI47" i="65"/>
  <c r="DG47" i="65"/>
  <c r="DE47" i="65"/>
  <c r="DC47" i="65"/>
  <c r="DA47" i="65"/>
  <c r="CY47" i="65"/>
  <c r="CW47" i="65"/>
  <c r="CU47" i="65"/>
  <c r="CS47" i="65"/>
  <c r="CQ47" i="65"/>
  <c r="DM46" i="65"/>
  <c r="DK46" i="65"/>
  <c r="DI46" i="65"/>
  <c r="DG46" i="65"/>
  <c r="DE46" i="65"/>
  <c r="DC46" i="65"/>
  <c r="DA46" i="65"/>
  <c r="CY46" i="65"/>
  <c r="CW46" i="65"/>
  <c r="CU46" i="65"/>
  <c r="CS46" i="65"/>
  <c r="CQ46" i="65"/>
  <c r="DM45" i="65"/>
  <c r="DK45" i="65"/>
  <c r="DI45" i="65"/>
  <c r="DG45" i="65"/>
  <c r="DE45" i="65"/>
  <c r="DC45" i="65"/>
  <c r="DA45" i="65"/>
  <c r="CY45" i="65"/>
  <c r="CW45" i="65"/>
  <c r="CU45" i="65"/>
  <c r="CS45" i="65"/>
  <c r="CQ45" i="65"/>
  <c r="DM44" i="65"/>
  <c r="DK44" i="65"/>
  <c r="DI44" i="65"/>
  <c r="DG44" i="65"/>
  <c r="DE44" i="65"/>
  <c r="DC44" i="65"/>
  <c r="DA44" i="65"/>
  <c r="CY44" i="65"/>
  <c r="CW44" i="65"/>
  <c r="CU44" i="65"/>
  <c r="CS44" i="65"/>
  <c r="CQ44" i="65"/>
  <c r="DM43" i="65"/>
  <c r="DK43" i="65"/>
  <c r="DI43" i="65"/>
  <c r="DG43" i="65"/>
  <c r="DE43" i="65"/>
  <c r="DC43" i="65"/>
  <c r="DA43" i="65"/>
  <c r="CY43" i="65"/>
  <c r="CW43" i="65"/>
  <c r="CU43" i="65"/>
  <c r="CS43" i="65"/>
  <c r="CQ43" i="65"/>
  <c r="DM13" i="63"/>
  <c r="DK13" i="63"/>
  <c r="DI13" i="63"/>
  <c r="DG13" i="63"/>
  <c r="DE13" i="63"/>
  <c r="DC13" i="63"/>
  <c r="DA13" i="63"/>
  <c r="CY13" i="63"/>
  <c r="CW13" i="63"/>
  <c r="CU13" i="63"/>
  <c r="CS13" i="63"/>
  <c r="CQ13" i="63"/>
  <c r="DM12" i="63"/>
  <c r="DK12" i="63"/>
  <c r="DI12" i="63"/>
  <c r="DG12" i="63"/>
  <c r="DE12" i="63"/>
  <c r="DC12" i="63"/>
  <c r="DA12" i="63"/>
  <c r="CY12" i="63"/>
  <c r="CW12" i="63"/>
  <c r="CU12" i="63"/>
  <c r="CS12" i="63"/>
  <c r="CQ12" i="63"/>
  <c r="DM11" i="63"/>
  <c r="DK11" i="63"/>
  <c r="DI11" i="63"/>
  <c r="DG11" i="63"/>
  <c r="DE11" i="63"/>
  <c r="DC11" i="63"/>
  <c r="DA11" i="63"/>
  <c r="CY11" i="63"/>
  <c r="CW11" i="63"/>
  <c r="CU11" i="63"/>
  <c r="CS11" i="63"/>
  <c r="CQ11" i="63"/>
  <c r="DM10" i="63"/>
  <c r="DK10" i="63"/>
  <c r="DI10" i="63"/>
  <c r="DG10" i="63"/>
  <c r="DE10" i="63"/>
  <c r="DC10" i="63"/>
  <c r="DA10" i="63"/>
  <c r="CY10" i="63"/>
  <c r="CW10" i="63"/>
  <c r="CU10" i="63"/>
  <c r="CS10" i="63"/>
  <c r="CQ10" i="63"/>
  <c r="DM9" i="63"/>
  <c r="DK9" i="63"/>
  <c r="DI9" i="63"/>
  <c r="DG9" i="63"/>
  <c r="DE9" i="63"/>
  <c r="DC9" i="63"/>
  <c r="DA9" i="63"/>
  <c r="CY9" i="63"/>
  <c r="CW9" i="63"/>
  <c r="CU9" i="63"/>
  <c r="CS9" i="63"/>
  <c r="CQ9" i="63"/>
  <c r="DM27" i="61"/>
  <c r="DK27" i="61"/>
  <c r="DI27" i="61"/>
  <c r="DG27" i="61"/>
  <c r="DE27" i="61"/>
  <c r="DC27" i="61"/>
  <c r="DA27" i="61"/>
  <c r="CY27" i="61"/>
  <c r="CW27" i="61"/>
  <c r="CU27" i="61"/>
  <c r="CS27" i="61"/>
  <c r="CQ27" i="61"/>
  <c r="DM26" i="61"/>
  <c r="DK26" i="61"/>
  <c r="DI26" i="61"/>
  <c r="DG26" i="61"/>
  <c r="DE26" i="61"/>
  <c r="DC26" i="61"/>
  <c r="DA26" i="61"/>
  <c r="CY26" i="61"/>
  <c r="CW26" i="61"/>
  <c r="CU26" i="61"/>
  <c r="CS26" i="61"/>
  <c r="CQ26" i="61"/>
  <c r="DM25" i="61"/>
  <c r="DK25" i="61"/>
  <c r="DI25" i="61"/>
  <c r="DG25" i="61"/>
  <c r="DE25" i="61"/>
  <c r="DC25" i="61"/>
  <c r="DA25" i="61"/>
  <c r="CY25" i="61"/>
  <c r="CW25" i="61"/>
  <c r="CU25" i="61"/>
  <c r="CS25" i="61"/>
  <c r="CQ25" i="61"/>
  <c r="DM24" i="61"/>
  <c r="DK24" i="61"/>
  <c r="DI24" i="61"/>
  <c r="DG24" i="61"/>
  <c r="DE24" i="61"/>
  <c r="DC24" i="61"/>
  <c r="DA24" i="61"/>
  <c r="CY24" i="61"/>
  <c r="CW24" i="61"/>
  <c r="CU24" i="61"/>
  <c r="CS24" i="61"/>
  <c r="CQ24" i="61"/>
  <c r="DM23" i="61"/>
  <c r="DK23" i="61"/>
  <c r="DI23" i="61"/>
  <c r="DG23" i="61"/>
  <c r="DE23" i="61"/>
  <c r="DC23" i="61"/>
  <c r="DA23" i="61"/>
  <c r="CY23" i="61"/>
  <c r="CW23" i="61"/>
  <c r="CU23" i="61"/>
  <c r="CS23" i="61"/>
  <c r="CQ23" i="61"/>
  <c r="DM22" i="61"/>
  <c r="DK22" i="61"/>
  <c r="DI22" i="61"/>
  <c r="DG22" i="61"/>
  <c r="DE22" i="61"/>
  <c r="DC22" i="61"/>
  <c r="DA22" i="61"/>
  <c r="CY22" i="61"/>
  <c r="CW22" i="61"/>
  <c r="CU22" i="61"/>
  <c r="CS22" i="61"/>
  <c r="CQ22" i="61"/>
  <c r="DM62" i="60"/>
  <c r="DK62" i="60"/>
  <c r="DI62" i="60"/>
  <c r="DG62" i="60"/>
  <c r="DE62" i="60"/>
  <c r="DC62" i="60"/>
  <c r="DA62" i="60"/>
  <c r="CY62" i="60"/>
  <c r="CW62" i="60"/>
  <c r="CU62" i="60"/>
  <c r="CS62" i="60"/>
  <c r="CQ62" i="60"/>
  <c r="DM61" i="60"/>
  <c r="DK61" i="60"/>
  <c r="DI61" i="60"/>
  <c r="DG61" i="60"/>
  <c r="DE61" i="60"/>
  <c r="DC61" i="60"/>
  <c r="DA61" i="60"/>
  <c r="CY61" i="60"/>
  <c r="CW61" i="60"/>
  <c r="CU61" i="60"/>
  <c r="CS61" i="60"/>
  <c r="CQ61" i="60"/>
  <c r="DM60" i="60"/>
  <c r="DK60" i="60"/>
  <c r="DI60" i="60"/>
  <c r="DG60" i="60"/>
  <c r="DE60" i="60"/>
  <c r="DC60" i="60"/>
  <c r="DA60" i="60"/>
  <c r="CY60" i="60"/>
  <c r="CW60" i="60"/>
  <c r="CU60" i="60"/>
  <c r="CS60" i="60"/>
  <c r="CQ60" i="60"/>
  <c r="DM59" i="60"/>
  <c r="DK59" i="60"/>
  <c r="DI59" i="60"/>
  <c r="DG59" i="60"/>
  <c r="DE59" i="60"/>
  <c r="DC59" i="60"/>
  <c r="DA59" i="60"/>
  <c r="CY59" i="60"/>
  <c r="CW59" i="60"/>
  <c r="CU59" i="60"/>
  <c r="CS59" i="60"/>
  <c r="CQ59" i="60"/>
  <c r="DM58" i="60"/>
  <c r="DK58" i="60"/>
  <c r="DI58" i="60"/>
  <c r="DG58" i="60"/>
  <c r="DE58" i="60"/>
  <c r="DC58" i="60"/>
  <c r="DA58" i="60"/>
  <c r="CY58" i="60"/>
  <c r="CW58" i="60"/>
  <c r="CU58" i="60"/>
  <c r="CS58" i="60"/>
  <c r="CQ58" i="60"/>
  <c r="DM57" i="60"/>
  <c r="DK57" i="60"/>
  <c r="DI57" i="60"/>
  <c r="DG57" i="60"/>
  <c r="DE57" i="60"/>
  <c r="DC57" i="60"/>
  <c r="DA57" i="60"/>
  <c r="CY57" i="60"/>
  <c r="CW57" i="60"/>
  <c r="CU57" i="60"/>
  <c r="CS57" i="60"/>
  <c r="CQ57" i="60"/>
  <c r="DM56" i="60"/>
  <c r="DK56" i="60"/>
  <c r="DI56" i="60"/>
  <c r="DG56" i="60"/>
  <c r="DE56" i="60"/>
  <c r="DC56" i="60"/>
  <c r="DA56" i="60"/>
  <c r="CY56" i="60"/>
  <c r="CW56" i="60"/>
  <c r="CU56" i="60"/>
  <c r="CS56" i="60"/>
  <c r="CQ56" i="60"/>
  <c r="DM55" i="60"/>
  <c r="DK55" i="60"/>
  <c r="DI55" i="60"/>
  <c r="DG55" i="60"/>
  <c r="DE55" i="60"/>
  <c r="DC55" i="60"/>
  <c r="DA55" i="60"/>
  <c r="CY55" i="60"/>
  <c r="CW55" i="60"/>
  <c r="CU55" i="60"/>
  <c r="CS55" i="60"/>
  <c r="CQ55" i="60"/>
  <c r="DM54" i="60"/>
  <c r="DK54" i="60"/>
  <c r="DI54" i="60"/>
  <c r="DG54" i="60"/>
  <c r="DE54" i="60"/>
  <c r="DC54" i="60"/>
  <c r="DA54" i="60"/>
  <c r="CY54" i="60"/>
  <c r="CW54" i="60"/>
  <c r="CU54" i="60"/>
  <c r="CS54" i="60"/>
  <c r="CQ54" i="60"/>
  <c r="DM53" i="60"/>
  <c r="DK53" i="60"/>
  <c r="DI53" i="60"/>
  <c r="DG53" i="60"/>
  <c r="DE53" i="60"/>
  <c r="DC53" i="60"/>
  <c r="DA53" i="60"/>
  <c r="CY53" i="60"/>
  <c r="CW53" i="60"/>
  <c r="CU53" i="60"/>
  <c r="CS53" i="60"/>
  <c r="CQ53" i="60"/>
  <c r="DM52" i="60"/>
  <c r="DK52" i="60"/>
  <c r="DI52" i="60"/>
  <c r="DG52" i="60"/>
  <c r="DE52" i="60"/>
  <c r="DC52" i="60"/>
  <c r="DA52" i="60"/>
  <c r="CY52" i="60"/>
  <c r="CW52" i="60"/>
  <c r="CU52" i="60"/>
  <c r="CS52" i="60"/>
  <c r="CQ52" i="60"/>
  <c r="DM51" i="60"/>
  <c r="DK51" i="60"/>
  <c r="DI51" i="60"/>
  <c r="DG51" i="60"/>
  <c r="DE51" i="60"/>
  <c r="DC51" i="60"/>
  <c r="DA51" i="60"/>
  <c r="CY51" i="60"/>
  <c r="CW51" i="60"/>
  <c r="CU51" i="60"/>
  <c r="CS51" i="60"/>
  <c r="CQ51" i="60"/>
  <c r="DM50" i="60"/>
  <c r="DK50" i="60"/>
  <c r="DI50" i="60"/>
  <c r="DG50" i="60"/>
  <c r="DE50" i="60"/>
  <c r="DC50" i="60"/>
  <c r="DA50" i="60"/>
  <c r="CY50" i="60"/>
  <c r="CW50" i="60"/>
  <c r="CU50" i="60"/>
  <c r="CS50" i="60"/>
  <c r="CQ50" i="60"/>
  <c r="DM37" i="60"/>
  <c r="DK37" i="60"/>
  <c r="DI37" i="60"/>
  <c r="DG37" i="60"/>
  <c r="DE37" i="60"/>
  <c r="DC37" i="60"/>
  <c r="DA37" i="60"/>
  <c r="CY37" i="60"/>
  <c r="CW37" i="60"/>
  <c r="CU37" i="60"/>
  <c r="CS37" i="60"/>
  <c r="CQ37" i="60"/>
  <c r="DM6" i="60"/>
  <c r="DK6" i="60"/>
  <c r="DI6" i="60"/>
  <c r="DG6" i="60"/>
  <c r="DE6" i="60"/>
  <c r="DC6" i="60"/>
  <c r="DA6" i="60"/>
  <c r="CY6" i="60"/>
  <c r="CW6" i="60"/>
  <c r="CU6" i="60"/>
  <c r="CS6" i="60"/>
  <c r="CQ6" i="60"/>
  <c r="EF19" i="58" l="1"/>
  <c r="DT19" i="58"/>
  <c r="DN19" i="58"/>
  <c r="DL19" i="58"/>
  <c r="DJ19" i="58"/>
  <c r="DH19" i="58"/>
  <c r="DF19" i="58"/>
  <c r="DD19" i="58"/>
  <c r="DB19" i="58"/>
  <c r="CZ19" i="58"/>
  <c r="CX19" i="58"/>
  <c r="CV19" i="58"/>
  <c r="CT19" i="58"/>
  <c r="CR19" i="58"/>
  <c r="CF19" i="58"/>
  <c r="CC19" i="58"/>
  <c r="BZ19" i="58"/>
  <c r="BW19" i="58"/>
  <c r="BT19" i="58"/>
  <c r="BQ19" i="58"/>
  <c r="BN19" i="58"/>
  <c r="BI19" i="58"/>
  <c r="BF19" i="58"/>
  <c r="BC19" i="58"/>
  <c r="AZ19" i="58"/>
  <c r="AW19" i="58"/>
  <c r="AR19" i="58"/>
  <c r="AO19" i="58"/>
  <c r="AL19" i="58"/>
  <c r="AI19" i="58"/>
  <c r="AF19" i="58"/>
  <c r="AC19" i="58"/>
  <c r="Z19" i="58"/>
  <c r="W19" i="58"/>
  <c r="T19" i="58"/>
  <c r="Q19" i="58"/>
  <c r="N19" i="58"/>
  <c r="K19" i="58"/>
  <c r="H19" i="58"/>
  <c r="E19" i="58"/>
  <c r="EF28" i="58"/>
  <c r="DT28" i="58"/>
  <c r="DN28" i="58"/>
  <c r="DL28" i="58"/>
  <c r="DJ28" i="58"/>
  <c r="DH28" i="58"/>
  <c r="DF28" i="58"/>
  <c r="DD28" i="58"/>
  <c r="DB28" i="58"/>
  <c r="CZ28" i="58"/>
  <c r="CX28" i="58"/>
  <c r="CV28" i="58"/>
  <c r="CT28" i="58"/>
  <c r="CR28" i="58"/>
  <c r="CF28" i="58"/>
  <c r="CC28" i="58"/>
  <c r="BZ28" i="58"/>
  <c r="BW28" i="58"/>
  <c r="BT28" i="58"/>
  <c r="BQ28" i="58"/>
  <c r="BN28" i="58"/>
  <c r="BI28" i="58"/>
  <c r="BF28" i="58"/>
  <c r="BC28" i="58"/>
  <c r="AZ28" i="58"/>
  <c r="AW28" i="58"/>
  <c r="AR28" i="58"/>
  <c r="AO28" i="58"/>
  <c r="AL28" i="58"/>
  <c r="AI28" i="58"/>
  <c r="AF28" i="58"/>
  <c r="AC28" i="58"/>
  <c r="Z28" i="58"/>
  <c r="W28" i="58"/>
  <c r="T28" i="58"/>
  <c r="Q28" i="58"/>
  <c r="N28" i="58"/>
  <c r="K28" i="58"/>
  <c r="H28" i="58"/>
  <c r="E28" i="58"/>
  <c r="DT32" i="59"/>
  <c r="DL32" i="59"/>
  <c r="DJ32" i="59"/>
  <c r="DF32" i="59"/>
  <c r="DD32" i="59"/>
  <c r="CV32" i="59"/>
  <c r="CT32" i="59"/>
  <c r="CR32" i="59"/>
  <c r="CF32" i="59"/>
  <c r="CC32" i="59"/>
  <c r="BZ32" i="59"/>
  <c r="BW32" i="59"/>
  <c r="BT32" i="59"/>
  <c r="BQ32" i="59"/>
  <c r="BN32" i="59"/>
  <c r="BI32" i="59"/>
  <c r="BF32" i="59"/>
  <c r="BC32" i="59"/>
  <c r="AZ32" i="59"/>
  <c r="AW32" i="59"/>
  <c r="AL32" i="59"/>
  <c r="AI32" i="59"/>
  <c r="AF32" i="59"/>
  <c r="Z32" i="59"/>
  <c r="W32" i="59"/>
  <c r="T32" i="59"/>
  <c r="P32" i="59"/>
  <c r="N32" i="59"/>
  <c r="K32" i="59"/>
  <c r="EL40" i="17" l="1"/>
  <c r="EM26" i="47"/>
  <c r="EL26" i="47"/>
  <c r="EN26" i="47" s="1"/>
  <c r="EO26" i="47" s="1"/>
  <c r="DF68" i="59" l="1"/>
  <c r="DF67" i="59"/>
  <c r="DF66" i="59"/>
  <c r="DF65" i="59"/>
  <c r="DF64" i="59"/>
  <c r="DF63" i="59"/>
  <c r="DF62" i="59"/>
  <c r="DF61" i="59"/>
  <c r="DF60" i="59"/>
  <c r="DF59" i="59"/>
  <c r="DF58" i="59"/>
  <c r="DF57" i="59"/>
  <c r="DF56" i="59"/>
  <c r="DF55" i="59"/>
  <c r="DF54" i="59"/>
  <c r="DF53" i="59"/>
  <c r="DF52" i="59"/>
  <c r="DF51" i="59"/>
  <c r="DF50" i="59"/>
  <c r="DF49" i="59"/>
  <c r="DF48" i="59"/>
  <c r="DF47" i="59"/>
  <c r="DF46" i="59"/>
  <c r="DF45" i="59"/>
  <c r="DF44" i="59"/>
  <c r="DF43" i="59"/>
  <c r="DF42" i="59"/>
  <c r="DF41" i="59"/>
  <c r="DF40" i="59"/>
  <c r="DF39" i="59"/>
  <c r="DF38" i="59"/>
  <c r="DF37" i="59"/>
  <c r="DF36" i="59"/>
  <c r="DF33" i="59"/>
  <c r="DF31" i="59"/>
  <c r="DF30" i="59"/>
  <c r="DF29" i="59"/>
  <c r="DF28" i="59"/>
  <c r="DF26" i="59"/>
  <c r="DF25" i="59"/>
  <c r="DF23" i="59"/>
  <c r="DF22" i="59"/>
  <c r="DF21" i="59"/>
  <c r="DF20" i="59"/>
  <c r="DF19" i="59"/>
  <c r="DF18" i="59"/>
  <c r="DF17" i="59"/>
  <c r="DF16" i="59"/>
  <c r="DF15" i="59"/>
  <c r="DF14" i="59"/>
  <c r="DF13" i="59"/>
  <c r="DF12" i="59"/>
  <c r="DF11" i="59"/>
  <c r="DF10" i="59"/>
  <c r="DF9" i="59"/>
  <c r="DF8" i="59"/>
  <c r="DF68" i="60"/>
  <c r="DF67" i="60"/>
  <c r="DF66" i="60"/>
  <c r="DF65" i="60"/>
  <c r="DF64" i="60"/>
  <c r="DF63" i="60"/>
  <c r="DF68" i="61"/>
  <c r="DF67" i="61"/>
  <c r="DF66" i="61"/>
  <c r="DF65" i="61"/>
  <c r="DF64" i="61"/>
  <c r="DF63" i="61"/>
  <c r="DF62" i="61"/>
  <c r="DF61" i="61"/>
  <c r="DF60" i="61"/>
  <c r="DF59" i="61"/>
  <c r="DF58" i="61"/>
  <c r="DF57" i="61"/>
  <c r="DF56" i="61"/>
  <c r="DF55" i="61"/>
  <c r="DF54" i="61"/>
  <c r="DF53" i="61"/>
  <c r="DF52" i="61"/>
  <c r="DF51" i="61"/>
  <c r="DF50" i="61"/>
  <c r="DF49" i="61"/>
  <c r="DF48" i="61"/>
  <c r="DF46" i="61"/>
  <c r="DF45" i="61"/>
  <c r="DF44" i="61"/>
  <c r="DF43" i="61"/>
  <c r="DF42" i="61"/>
  <c r="DF41" i="61"/>
  <c r="DF40" i="61"/>
  <c r="DF39" i="61"/>
  <c r="DF38" i="61"/>
  <c r="DF37" i="61"/>
  <c r="DF36" i="61"/>
  <c r="DF35" i="61"/>
  <c r="DF34" i="61"/>
  <c r="DF32" i="61"/>
  <c r="DF31" i="61"/>
  <c r="DF30" i="61"/>
  <c r="DF29" i="61"/>
  <c r="DF36" i="62"/>
  <c r="DF35" i="62"/>
  <c r="DF34" i="62"/>
  <c r="DF33" i="62"/>
  <c r="DF32" i="62"/>
  <c r="DF31" i="62"/>
  <c r="DF30" i="62"/>
  <c r="DF29" i="62"/>
  <c r="DF28" i="62"/>
  <c r="DF27" i="62"/>
  <c r="DF26" i="62"/>
  <c r="DF25" i="62"/>
  <c r="DF24" i="62"/>
  <c r="DF23" i="62"/>
  <c r="DF22" i="62"/>
  <c r="DF21" i="62"/>
  <c r="DF20" i="62"/>
  <c r="DF19" i="62"/>
  <c r="DF18" i="62"/>
  <c r="DF17" i="62"/>
  <c r="DF16" i="62"/>
  <c r="DF15" i="62"/>
  <c r="DF14" i="62"/>
  <c r="DF13" i="62"/>
  <c r="DF12" i="62"/>
  <c r="DF11" i="62"/>
  <c r="DF10" i="62"/>
  <c r="DF9" i="62"/>
  <c r="DF8" i="62"/>
  <c r="DF7" i="62"/>
  <c r="DF68" i="63"/>
  <c r="DF67" i="63"/>
  <c r="DF66" i="63"/>
  <c r="DF65" i="63"/>
  <c r="DF64" i="63"/>
  <c r="DF63" i="63"/>
  <c r="DF62" i="63"/>
  <c r="DF61" i="63"/>
  <c r="DF60" i="63"/>
  <c r="DF59" i="63"/>
  <c r="DF58" i="63"/>
  <c r="DF57" i="63"/>
  <c r="DF56" i="63"/>
  <c r="DF55" i="63"/>
  <c r="DF54" i="63"/>
  <c r="DF53" i="63"/>
  <c r="DF52" i="63"/>
  <c r="DF51" i="63"/>
  <c r="DF50" i="63"/>
  <c r="DF49" i="63"/>
  <c r="DF48" i="63"/>
  <c r="DF47" i="63"/>
  <c r="DF46" i="63"/>
  <c r="DF45" i="63"/>
  <c r="DF44" i="63"/>
  <c r="DF43" i="63"/>
  <c r="DF42" i="63"/>
  <c r="DF41" i="63"/>
  <c r="DF40" i="63"/>
  <c r="DF39" i="63"/>
  <c r="DF38" i="63"/>
  <c r="DF37" i="63"/>
  <c r="DF36" i="63"/>
  <c r="DF35" i="63"/>
  <c r="DF34" i="63"/>
  <c r="DF33" i="63"/>
  <c r="DF32" i="63"/>
  <c r="DF31" i="63"/>
  <c r="DF30" i="63"/>
  <c r="DF29" i="63"/>
  <c r="DF27" i="63"/>
  <c r="DF25" i="63"/>
  <c r="DF24" i="63"/>
  <c r="DF23" i="63"/>
  <c r="DF22" i="63"/>
  <c r="DF21" i="63"/>
  <c r="DF20" i="63"/>
  <c r="DF19" i="63"/>
  <c r="DF18" i="63"/>
  <c r="DF16" i="63"/>
  <c r="DF15" i="63"/>
  <c r="DF14" i="63"/>
  <c r="DF68" i="64"/>
  <c r="DF67" i="64"/>
  <c r="DF66" i="64"/>
  <c r="DF65" i="64"/>
  <c r="DF64" i="64"/>
  <c r="DF63" i="64"/>
  <c r="DF62" i="64"/>
  <c r="DF61" i="64"/>
  <c r="DF60" i="64"/>
  <c r="DF59" i="64"/>
  <c r="DF58" i="64"/>
  <c r="DF57" i="64"/>
  <c r="DF56" i="64"/>
  <c r="DF55" i="64"/>
  <c r="DF54" i="64"/>
  <c r="DF53" i="64"/>
  <c r="DF52" i="64"/>
  <c r="DF51" i="64"/>
  <c r="DF50" i="64"/>
  <c r="DF49" i="64"/>
  <c r="DF48" i="64"/>
  <c r="DF47" i="64"/>
  <c r="DF46" i="64"/>
  <c r="DF45" i="64"/>
  <c r="DF44" i="64"/>
  <c r="DF43" i="64"/>
  <c r="DF42" i="64"/>
  <c r="DF41" i="64"/>
  <c r="DF40" i="64"/>
  <c r="DF36" i="64"/>
  <c r="DF35" i="64"/>
  <c r="DF34" i="64"/>
  <c r="DF33" i="64"/>
  <c r="DF32" i="64"/>
  <c r="DF31" i="64"/>
  <c r="DF30" i="64"/>
  <c r="DF29" i="64"/>
  <c r="DF28" i="64"/>
  <c r="DF27" i="64"/>
  <c r="DF26" i="64"/>
  <c r="DF25" i="64"/>
  <c r="DF24" i="64"/>
  <c r="DF23" i="64"/>
  <c r="DF22" i="64"/>
  <c r="DF21" i="64"/>
  <c r="DF20" i="64"/>
  <c r="DF19" i="64"/>
  <c r="DF18" i="64"/>
  <c r="DF17" i="64"/>
  <c r="DF16" i="64"/>
  <c r="DF15" i="64"/>
  <c r="DF14" i="64"/>
  <c r="DF13" i="64"/>
  <c r="DF12" i="64"/>
  <c r="DF11" i="64"/>
  <c r="DF10" i="64"/>
  <c r="DF9" i="64"/>
  <c r="DF8" i="64"/>
  <c r="DF7" i="64"/>
  <c r="DF68" i="65"/>
  <c r="DF67" i="65"/>
  <c r="DF66" i="65"/>
  <c r="DF65" i="65"/>
  <c r="DF64" i="65"/>
  <c r="DF42" i="65"/>
  <c r="DF41" i="65"/>
  <c r="DF40" i="65"/>
  <c r="DF39" i="65"/>
  <c r="DF38" i="65"/>
  <c r="DF37" i="65"/>
  <c r="DF36" i="65"/>
  <c r="DF35" i="65"/>
  <c r="DF34" i="65"/>
  <c r="DF33" i="65"/>
  <c r="DF32" i="65"/>
  <c r="DF31" i="65"/>
  <c r="DF30" i="65"/>
  <c r="DF29" i="65"/>
  <c r="DF28" i="65"/>
  <c r="DF27" i="65"/>
  <c r="DF26" i="65"/>
  <c r="DF25" i="65"/>
  <c r="DF24" i="65"/>
  <c r="DF23" i="65"/>
  <c r="DF22" i="65"/>
  <c r="DF21" i="65"/>
  <c r="DF20" i="65"/>
  <c r="DF19" i="65"/>
  <c r="DF18" i="65"/>
  <c r="DF17" i="65"/>
  <c r="DF16" i="65"/>
  <c r="DF15" i="65"/>
  <c r="DF14" i="65"/>
  <c r="DF13" i="65"/>
  <c r="DF12" i="65"/>
  <c r="DF11" i="65"/>
  <c r="DF10" i="65"/>
  <c r="DF9" i="65"/>
  <c r="DF8" i="65"/>
  <c r="DF7" i="65"/>
  <c r="DF68" i="66"/>
  <c r="DF67" i="66"/>
  <c r="DF66" i="66"/>
  <c r="DF65" i="66"/>
  <c r="DF64" i="66"/>
  <c r="DF63" i="66"/>
  <c r="DF62" i="66"/>
  <c r="DF61" i="66"/>
  <c r="DF60" i="66"/>
  <c r="DF59" i="66"/>
  <c r="DF58" i="66"/>
  <c r="DF57" i="66"/>
  <c r="DF56" i="66"/>
  <c r="DF55" i="66"/>
  <c r="DF54" i="66"/>
  <c r="DF53" i="66"/>
  <c r="DF52" i="66"/>
  <c r="DF51" i="66"/>
  <c r="DF50" i="66"/>
  <c r="DF49" i="66"/>
  <c r="DF48" i="66"/>
  <c r="DF47" i="66"/>
  <c r="DF46" i="66"/>
  <c r="DF45" i="66"/>
  <c r="DF44" i="66"/>
  <c r="DF43" i="66"/>
  <c r="DF42" i="66"/>
  <c r="DF41" i="66"/>
  <c r="DF40" i="66"/>
  <c r="DF39" i="66"/>
  <c r="DF38" i="66"/>
  <c r="DF37" i="66"/>
  <c r="DF35" i="66"/>
  <c r="DF34" i="66"/>
  <c r="DF33" i="66"/>
  <c r="DF32" i="66"/>
  <c r="DF30" i="66"/>
  <c r="DF29" i="66"/>
  <c r="DF28" i="66"/>
  <c r="DF27" i="66"/>
  <c r="DF26" i="66"/>
  <c r="DF25" i="66"/>
  <c r="DF24" i="66"/>
  <c r="DF23" i="66"/>
  <c r="DF22" i="66"/>
  <c r="DF21" i="66"/>
  <c r="DF20" i="66"/>
  <c r="DF19" i="66"/>
  <c r="DF18" i="66"/>
  <c r="DF17" i="66"/>
  <c r="DF16" i="66"/>
  <c r="DF15" i="66"/>
  <c r="DF14" i="66"/>
  <c r="DF13" i="66"/>
  <c r="DF12" i="66"/>
  <c r="DF11" i="66"/>
  <c r="DF10" i="66"/>
  <c r="DF9" i="66"/>
  <c r="DF8" i="66"/>
  <c r="DF7" i="66"/>
  <c r="DF68" i="67"/>
  <c r="DF67" i="67"/>
  <c r="DF66" i="67"/>
  <c r="DF65" i="67"/>
  <c r="DF64" i="67"/>
  <c r="DF63" i="67"/>
  <c r="DF62" i="67"/>
  <c r="DF61" i="67"/>
  <c r="DF60" i="67"/>
  <c r="DF59" i="67"/>
  <c r="DF58" i="67"/>
  <c r="DF57" i="67"/>
  <c r="DF56" i="67"/>
  <c r="DF55" i="67"/>
  <c r="DF54" i="67"/>
  <c r="DF53" i="67"/>
  <c r="DF52" i="67"/>
  <c r="DF51" i="67"/>
  <c r="DF50" i="67"/>
  <c r="DF49" i="67"/>
  <c r="DF48" i="67"/>
  <c r="DF47" i="67"/>
  <c r="DF46" i="67"/>
  <c r="DF45" i="67"/>
  <c r="DF44" i="67"/>
  <c r="DF43" i="67"/>
  <c r="DF42" i="67"/>
  <c r="DF41" i="67"/>
  <c r="DF40" i="67"/>
  <c r="DF39" i="67"/>
  <c r="DF38" i="67"/>
  <c r="DF37" i="67"/>
  <c r="DF36" i="67"/>
  <c r="DF35" i="67"/>
  <c r="DF34" i="67"/>
  <c r="DF33" i="67"/>
  <c r="DF32" i="67"/>
  <c r="DF31" i="67"/>
  <c r="DF30" i="67"/>
  <c r="DF29" i="67"/>
  <c r="DF28" i="67"/>
  <c r="DF27" i="67"/>
  <c r="DF26" i="67"/>
  <c r="DF25" i="67"/>
  <c r="DF24" i="67"/>
  <c r="DF23" i="67"/>
  <c r="DF22" i="67"/>
  <c r="DF21" i="67"/>
  <c r="DF20" i="67"/>
  <c r="DF19" i="67"/>
  <c r="DF18" i="67"/>
  <c r="DF17" i="67"/>
  <c r="DF16" i="67"/>
  <c r="DF15" i="67"/>
  <c r="DF14" i="67"/>
  <c r="DF13" i="67"/>
  <c r="DF12" i="67"/>
  <c r="DF11" i="67"/>
  <c r="DF10" i="67"/>
  <c r="DF9" i="67"/>
  <c r="DF8" i="67"/>
  <c r="DF7" i="67"/>
  <c r="DF68" i="68"/>
  <c r="DF67" i="68"/>
  <c r="DF66" i="68"/>
  <c r="DF65" i="68"/>
  <c r="DF64" i="68"/>
  <c r="DF63" i="68"/>
  <c r="DF62" i="68"/>
  <c r="DF61" i="68"/>
  <c r="DF60" i="68"/>
  <c r="DF59" i="68"/>
  <c r="DF58" i="68"/>
  <c r="DF57" i="68"/>
  <c r="DF56" i="68"/>
  <c r="DF55" i="68"/>
  <c r="DF54" i="68"/>
  <c r="DF53" i="68"/>
  <c r="DF52" i="68"/>
  <c r="DF51" i="68"/>
  <c r="DF50" i="68"/>
  <c r="DF49" i="68"/>
  <c r="DF48" i="68"/>
  <c r="DF47" i="68"/>
  <c r="DF46" i="68"/>
  <c r="DF45" i="68"/>
  <c r="DF44" i="68"/>
  <c r="DF43" i="68"/>
  <c r="DF42" i="68"/>
  <c r="DF41" i="68"/>
  <c r="DF40" i="68"/>
  <c r="DF39" i="68"/>
  <c r="DF38" i="68"/>
  <c r="DF37" i="68"/>
  <c r="DF36" i="68"/>
  <c r="DF35" i="68"/>
  <c r="DF34" i="68"/>
  <c r="DF33" i="68"/>
  <c r="DF32" i="68"/>
  <c r="DF31" i="68"/>
  <c r="DF30" i="68"/>
  <c r="DF29" i="68"/>
  <c r="DF28" i="68"/>
  <c r="DF27" i="68"/>
  <c r="DF26" i="68"/>
  <c r="DF25" i="68"/>
  <c r="DF24" i="68"/>
  <c r="DF23" i="68"/>
  <c r="DF22" i="68"/>
  <c r="DF21" i="68"/>
  <c r="DF20" i="68"/>
  <c r="DF19" i="68"/>
  <c r="DF18" i="68"/>
  <c r="DF17" i="68"/>
  <c r="DF16" i="68"/>
  <c r="DF15" i="68"/>
  <c r="DF14" i="68"/>
  <c r="DF13" i="68"/>
  <c r="DF12" i="68"/>
  <c r="DF11" i="68"/>
  <c r="DF10" i="68"/>
  <c r="DF9" i="68"/>
  <c r="DF8" i="68"/>
  <c r="DF7" i="68"/>
  <c r="DF68" i="69"/>
  <c r="DF67" i="69"/>
  <c r="DF66" i="69"/>
  <c r="DF65" i="69"/>
  <c r="DF64" i="69"/>
  <c r="DF63" i="69"/>
  <c r="DF62" i="69"/>
  <c r="DF61" i="69"/>
  <c r="DF60" i="69"/>
  <c r="DF59" i="69"/>
  <c r="DF58" i="69"/>
  <c r="DF57" i="69"/>
  <c r="DF56" i="69"/>
  <c r="DF55" i="69"/>
  <c r="DF54" i="69"/>
  <c r="DF53" i="69"/>
  <c r="DF52" i="69"/>
  <c r="DF51" i="69"/>
  <c r="DF50" i="69"/>
  <c r="DF49" i="69"/>
  <c r="DF48" i="69"/>
  <c r="DF47" i="69"/>
  <c r="DF46" i="69"/>
  <c r="DF45" i="69"/>
  <c r="DF44" i="69"/>
  <c r="DF43" i="69"/>
  <c r="DF42" i="69"/>
  <c r="DF41" i="69"/>
  <c r="DF40" i="69"/>
  <c r="DF39" i="69"/>
  <c r="DF38" i="69"/>
  <c r="DF37" i="69"/>
  <c r="DF36" i="69"/>
  <c r="DF35" i="69"/>
  <c r="DF34" i="69"/>
  <c r="DF33" i="69"/>
  <c r="DF32" i="69"/>
  <c r="DF31" i="69"/>
  <c r="DF30" i="69"/>
  <c r="DF29" i="69"/>
  <c r="DF28" i="69"/>
  <c r="DF27" i="69"/>
  <c r="DF26" i="69"/>
  <c r="DF25" i="69"/>
  <c r="DF24" i="69"/>
  <c r="DF23" i="69"/>
  <c r="DF22" i="69"/>
  <c r="DF20" i="69"/>
  <c r="DF19" i="69"/>
  <c r="DF18" i="69"/>
  <c r="DF17" i="69"/>
  <c r="DF16" i="69"/>
  <c r="DF15" i="69"/>
  <c r="DF14" i="69"/>
  <c r="DF13" i="69"/>
  <c r="DF12" i="69"/>
  <c r="DF11" i="69"/>
  <c r="DF10" i="69"/>
  <c r="DF9" i="69"/>
  <c r="DF8" i="69"/>
  <c r="DF7" i="69"/>
  <c r="DF68" i="70"/>
  <c r="DF67" i="70"/>
  <c r="DF66" i="70"/>
  <c r="DF65" i="70"/>
  <c r="DF64" i="70"/>
  <c r="DF63" i="70"/>
  <c r="DF62" i="70"/>
  <c r="DF61" i="70"/>
  <c r="DF60" i="70"/>
  <c r="DF59" i="70"/>
  <c r="DF58" i="70"/>
  <c r="DF57" i="70"/>
  <c r="DF56" i="70"/>
  <c r="DF55" i="70"/>
  <c r="DF54" i="70"/>
  <c r="DF53" i="70"/>
  <c r="DF52" i="70"/>
  <c r="DF51" i="70"/>
  <c r="DF50" i="70"/>
  <c r="DF49" i="70"/>
  <c r="DF48" i="70"/>
  <c r="DF47" i="70"/>
  <c r="DF46" i="70"/>
  <c r="DF45" i="70"/>
  <c r="DF44" i="70"/>
  <c r="DF43" i="70"/>
  <c r="DF42" i="70"/>
  <c r="DF41" i="70"/>
  <c r="DF40" i="70"/>
  <c r="DF39" i="70"/>
  <c r="DF38" i="70"/>
  <c r="DF37" i="70"/>
  <c r="DF36" i="70"/>
  <c r="DF35" i="70"/>
  <c r="DF34" i="70"/>
  <c r="DF33" i="70"/>
  <c r="DF32" i="70"/>
  <c r="DF31" i="70"/>
  <c r="DF30" i="70"/>
  <c r="DF29" i="70"/>
  <c r="DF28" i="70"/>
  <c r="DF27" i="70"/>
  <c r="DF26" i="70"/>
  <c r="DF25" i="70"/>
  <c r="DF24" i="70"/>
  <c r="DF23" i="70"/>
  <c r="DF22" i="70"/>
  <c r="DF21" i="70"/>
  <c r="DF20" i="70"/>
  <c r="DF19" i="70"/>
  <c r="DF18" i="70"/>
  <c r="DF17" i="70"/>
  <c r="DF16" i="70"/>
  <c r="DF15" i="70"/>
  <c r="DF14" i="70"/>
  <c r="DF13" i="70"/>
  <c r="DF12" i="70"/>
  <c r="DF11" i="70"/>
  <c r="DF10" i="70"/>
  <c r="DF9" i="70"/>
  <c r="DF8" i="70"/>
  <c r="DF7" i="70"/>
  <c r="DF68" i="58"/>
  <c r="DF67" i="58"/>
  <c r="DF66" i="58"/>
  <c r="DF65" i="58"/>
  <c r="DF64" i="58"/>
  <c r="DF63" i="58"/>
  <c r="DF62" i="58"/>
  <c r="DF61" i="58"/>
  <c r="DF60" i="58"/>
  <c r="DF59" i="58"/>
  <c r="DF58" i="58"/>
  <c r="DF57" i="58"/>
  <c r="DF56" i="58"/>
  <c r="DF55" i="58"/>
  <c r="DF54" i="58"/>
  <c r="DF53" i="58"/>
  <c r="DF52" i="58"/>
  <c r="DF51" i="58"/>
  <c r="DF50" i="58"/>
  <c r="DF49" i="58"/>
  <c r="DF48" i="58"/>
  <c r="DF47" i="58"/>
  <c r="DF46" i="58"/>
  <c r="DF45" i="58"/>
  <c r="DF44" i="58"/>
  <c r="DF43" i="58"/>
  <c r="DF42" i="58"/>
  <c r="DF41" i="58"/>
  <c r="DF40" i="58"/>
  <c r="DF39" i="58"/>
  <c r="DF38" i="58"/>
  <c r="DF37" i="58"/>
  <c r="DF36" i="58"/>
  <c r="DF35" i="58"/>
  <c r="DF34" i="58"/>
  <c r="DF33" i="58"/>
  <c r="DF32" i="58"/>
  <c r="DF31" i="58"/>
  <c r="DF30" i="58"/>
  <c r="DF29" i="58"/>
  <c r="DF26" i="58"/>
  <c r="DF25" i="58"/>
  <c r="DF24" i="58"/>
  <c r="DF23" i="58"/>
  <c r="DF22" i="58"/>
  <c r="DF21" i="58"/>
  <c r="DF20" i="58"/>
  <c r="DF17" i="58"/>
  <c r="DF15" i="58"/>
  <c r="DF14" i="58"/>
  <c r="DF13" i="58"/>
  <c r="DF12" i="58"/>
  <c r="DF11" i="58"/>
  <c r="DF10" i="58"/>
  <c r="DF9" i="58"/>
  <c r="DF8" i="58"/>
  <c r="DF7" i="58"/>
  <c r="DF6" i="62"/>
  <c r="DF6" i="64"/>
  <c r="DF6" i="65"/>
  <c r="DF6" i="66"/>
  <c r="DF6" i="67"/>
  <c r="DF6" i="68"/>
  <c r="DF6" i="69"/>
  <c r="DF6" i="70"/>
  <c r="DF6" i="58"/>
  <c r="DD68" i="59"/>
  <c r="DD67" i="59"/>
  <c r="DD66" i="59"/>
  <c r="DD65" i="59"/>
  <c r="DD64" i="59"/>
  <c r="DD63" i="59"/>
  <c r="DD62" i="59"/>
  <c r="DD61" i="59"/>
  <c r="DD60" i="59"/>
  <c r="DD59" i="59"/>
  <c r="DD58" i="59"/>
  <c r="DD57" i="59"/>
  <c r="DD56" i="59"/>
  <c r="DD55" i="59"/>
  <c r="DD54" i="59"/>
  <c r="DD53" i="59"/>
  <c r="DD52" i="59"/>
  <c r="DD51" i="59"/>
  <c r="DD50" i="59"/>
  <c r="DD49" i="59"/>
  <c r="DD48" i="59"/>
  <c r="DD47" i="59"/>
  <c r="DD46" i="59"/>
  <c r="DD45" i="59"/>
  <c r="DD44" i="59"/>
  <c r="DD43" i="59"/>
  <c r="DD42" i="59"/>
  <c r="DD41" i="59"/>
  <c r="DD40" i="59"/>
  <c r="DD39" i="59"/>
  <c r="DD38" i="59"/>
  <c r="DD37" i="59"/>
  <c r="DD36" i="59"/>
  <c r="DD33" i="59"/>
  <c r="DD31" i="59"/>
  <c r="DD30" i="59"/>
  <c r="DD29" i="59"/>
  <c r="DD28" i="59"/>
  <c r="DD26" i="59"/>
  <c r="DD25" i="59"/>
  <c r="DD23" i="59"/>
  <c r="DD22" i="59"/>
  <c r="DD21" i="59"/>
  <c r="DD20" i="59"/>
  <c r="DD19" i="59"/>
  <c r="DD18" i="59"/>
  <c r="DD17" i="59"/>
  <c r="DD16" i="59"/>
  <c r="DD15" i="59"/>
  <c r="DD14" i="59"/>
  <c r="DD13" i="59"/>
  <c r="DD12" i="59"/>
  <c r="DD11" i="59"/>
  <c r="DD10" i="59"/>
  <c r="DD9" i="59"/>
  <c r="DD8" i="59"/>
  <c r="DD68" i="60"/>
  <c r="DD67" i="60"/>
  <c r="DD66" i="60"/>
  <c r="DD65" i="60"/>
  <c r="DD64" i="60"/>
  <c r="DD63" i="60"/>
  <c r="DD68" i="61"/>
  <c r="DD67" i="61"/>
  <c r="DD66" i="61"/>
  <c r="DD65" i="61"/>
  <c r="DD64" i="61"/>
  <c r="DD63" i="61"/>
  <c r="DD62" i="61"/>
  <c r="DD61" i="61"/>
  <c r="DD60" i="61"/>
  <c r="DD59" i="61"/>
  <c r="DD58" i="61"/>
  <c r="DD57" i="61"/>
  <c r="DD56" i="61"/>
  <c r="DD55" i="61"/>
  <c r="DD54" i="61"/>
  <c r="DD53" i="61"/>
  <c r="DD52" i="61"/>
  <c r="DD51" i="61"/>
  <c r="DD50" i="61"/>
  <c r="DD49" i="61"/>
  <c r="DD48" i="61"/>
  <c r="DD46" i="61"/>
  <c r="DD45" i="61"/>
  <c r="DD44" i="61"/>
  <c r="DD43" i="61"/>
  <c r="DD42" i="61"/>
  <c r="DD41" i="61"/>
  <c r="DD40" i="61"/>
  <c r="DD39" i="61"/>
  <c r="DD38" i="61"/>
  <c r="DD37" i="61"/>
  <c r="DD36" i="61"/>
  <c r="DD35" i="61"/>
  <c r="DD34" i="61"/>
  <c r="DD32" i="61"/>
  <c r="DD31" i="61"/>
  <c r="DD30" i="61"/>
  <c r="DD29" i="61"/>
  <c r="DD36" i="62"/>
  <c r="DD35" i="62"/>
  <c r="DD34" i="62"/>
  <c r="DD33" i="62"/>
  <c r="DD32" i="62"/>
  <c r="DD31" i="62"/>
  <c r="DD30" i="62"/>
  <c r="DD29" i="62"/>
  <c r="DD28" i="62"/>
  <c r="DD27" i="62"/>
  <c r="DD26" i="62"/>
  <c r="DD25" i="62"/>
  <c r="DD24" i="62"/>
  <c r="DD23" i="62"/>
  <c r="DD22" i="62"/>
  <c r="DD21" i="62"/>
  <c r="DD20" i="62"/>
  <c r="DD19" i="62"/>
  <c r="DD18" i="62"/>
  <c r="DD17" i="62"/>
  <c r="DD16" i="62"/>
  <c r="DD15" i="62"/>
  <c r="DD14" i="62"/>
  <c r="DD13" i="62"/>
  <c r="DD12" i="62"/>
  <c r="DD11" i="62"/>
  <c r="DD10" i="62"/>
  <c r="DD9" i="62"/>
  <c r="DD8" i="62"/>
  <c r="DD7" i="62"/>
  <c r="DD68" i="63"/>
  <c r="DD67" i="63"/>
  <c r="DD66" i="63"/>
  <c r="DD65" i="63"/>
  <c r="DD64" i="63"/>
  <c r="DD63" i="63"/>
  <c r="DD62" i="63"/>
  <c r="DD61" i="63"/>
  <c r="DD60" i="63"/>
  <c r="DD59" i="63"/>
  <c r="DD58" i="63"/>
  <c r="DD57" i="63"/>
  <c r="DD56" i="63"/>
  <c r="DD55" i="63"/>
  <c r="DD54" i="63"/>
  <c r="DD53" i="63"/>
  <c r="DD52" i="63"/>
  <c r="DD51" i="63"/>
  <c r="DD50" i="63"/>
  <c r="DD49" i="63"/>
  <c r="DD48" i="63"/>
  <c r="DD47" i="63"/>
  <c r="DD46" i="63"/>
  <c r="DD45" i="63"/>
  <c r="DD44" i="63"/>
  <c r="DD43" i="63"/>
  <c r="DD42" i="63"/>
  <c r="DD41" i="63"/>
  <c r="DD40" i="63"/>
  <c r="DD39" i="63"/>
  <c r="DD38" i="63"/>
  <c r="DD37" i="63"/>
  <c r="DD36" i="63"/>
  <c r="DD35" i="63"/>
  <c r="DD34" i="63"/>
  <c r="DD33" i="63"/>
  <c r="DD32" i="63"/>
  <c r="DD31" i="63"/>
  <c r="DD30" i="63"/>
  <c r="DD29" i="63"/>
  <c r="DD27" i="63"/>
  <c r="DD25" i="63"/>
  <c r="DD24" i="63"/>
  <c r="DD23" i="63"/>
  <c r="DD22" i="63"/>
  <c r="DD21" i="63"/>
  <c r="DD20" i="63"/>
  <c r="DD19" i="63"/>
  <c r="DD18" i="63"/>
  <c r="DD16" i="63"/>
  <c r="DD15" i="63"/>
  <c r="DD14" i="63"/>
  <c r="DD68" i="64"/>
  <c r="DD67" i="64"/>
  <c r="DD66" i="64"/>
  <c r="DD65" i="64"/>
  <c r="DD64" i="64"/>
  <c r="DD63" i="64"/>
  <c r="DD62" i="64"/>
  <c r="DD61" i="64"/>
  <c r="DD60" i="64"/>
  <c r="DD59" i="64"/>
  <c r="DD58" i="64"/>
  <c r="DD57" i="64"/>
  <c r="DD56" i="64"/>
  <c r="DD55" i="64"/>
  <c r="DD54" i="64"/>
  <c r="DD53" i="64"/>
  <c r="DD52" i="64"/>
  <c r="DD51" i="64"/>
  <c r="DD50" i="64"/>
  <c r="DD49" i="64"/>
  <c r="DD48" i="64"/>
  <c r="DD47" i="64"/>
  <c r="DD46" i="64"/>
  <c r="DD45" i="64"/>
  <c r="DD44" i="64"/>
  <c r="DD43" i="64"/>
  <c r="DD42" i="64"/>
  <c r="DD41" i="64"/>
  <c r="DD40" i="64"/>
  <c r="DD36" i="64"/>
  <c r="DD35" i="64"/>
  <c r="DD34" i="64"/>
  <c r="DD33" i="64"/>
  <c r="DD32" i="64"/>
  <c r="DD31" i="64"/>
  <c r="DD30" i="64"/>
  <c r="DD29" i="64"/>
  <c r="DD28" i="64"/>
  <c r="DD27" i="64"/>
  <c r="DD26" i="64"/>
  <c r="DD25" i="64"/>
  <c r="DD24" i="64"/>
  <c r="DD23" i="64"/>
  <c r="DD22" i="64"/>
  <c r="DD21" i="64"/>
  <c r="DD20" i="64"/>
  <c r="DD19" i="64"/>
  <c r="DD18" i="64"/>
  <c r="DD17" i="64"/>
  <c r="DD16" i="64"/>
  <c r="DD15" i="64"/>
  <c r="DD14" i="64"/>
  <c r="DD13" i="64"/>
  <c r="DD12" i="64"/>
  <c r="DD11" i="64"/>
  <c r="DD10" i="64"/>
  <c r="DD9" i="64"/>
  <c r="DD8" i="64"/>
  <c r="DD7" i="64"/>
  <c r="DD68" i="65"/>
  <c r="DD67" i="65"/>
  <c r="DD66" i="65"/>
  <c r="DD65" i="65"/>
  <c r="DD64" i="65"/>
  <c r="DD42" i="65"/>
  <c r="DD41" i="65"/>
  <c r="DD40" i="65"/>
  <c r="DD39" i="65"/>
  <c r="DD38" i="65"/>
  <c r="DD37" i="65"/>
  <c r="DD36" i="65"/>
  <c r="DD35" i="65"/>
  <c r="DD34" i="65"/>
  <c r="DD33" i="65"/>
  <c r="DD32" i="65"/>
  <c r="DD31" i="65"/>
  <c r="DD30" i="65"/>
  <c r="DD29" i="65"/>
  <c r="DD28" i="65"/>
  <c r="DD27" i="65"/>
  <c r="DD26" i="65"/>
  <c r="DD25" i="65"/>
  <c r="DD24" i="65"/>
  <c r="DD23" i="65"/>
  <c r="DD22" i="65"/>
  <c r="DD21" i="65"/>
  <c r="DD20" i="65"/>
  <c r="DD19" i="65"/>
  <c r="DD18" i="65"/>
  <c r="DD17" i="65"/>
  <c r="DD16" i="65"/>
  <c r="DD15" i="65"/>
  <c r="DD14" i="65"/>
  <c r="DD13" i="65"/>
  <c r="DD12" i="65"/>
  <c r="DD11" i="65"/>
  <c r="DD10" i="65"/>
  <c r="DD9" i="65"/>
  <c r="DD8" i="65"/>
  <c r="DD7" i="65"/>
  <c r="DD68" i="66"/>
  <c r="DD67" i="66"/>
  <c r="DD66" i="66"/>
  <c r="DD65" i="66"/>
  <c r="DD64" i="66"/>
  <c r="DD63" i="66"/>
  <c r="DD62" i="66"/>
  <c r="DD61" i="66"/>
  <c r="DD60" i="66"/>
  <c r="DD59" i="66"/>
  <c r="DD58" i="66"/>
  <c r="DD57" i="66"/>
  <c r="DD56" i="66"/>
  <c r="DD55" i="66"/>
  <c r="DD54" i="66"/>
  <c r="DD53" i="66"/>
  <c r="DD52" i="66"/>
  <c r="DD51" i="66"/>
  <c r="DD50" i="66"/>
  <c r="DD49" i="66"/>
  <c r="DD48" i="66"/>
  <c r="DD47" i="66"/>
  <c r="DD46" i="66"/>
  <c r="DD45" i="66"/>
  <c r="DD44" i="66"/>
  <c r="DD43" i="66"/>
  <c r="DD42" i="66"/>
  <c r="DD41" i="66"/>
  <c r="DD40" i="66"/>
  <c r="DD39" i="66"/>
  <c r="DD38" i="66"/>
  <c r="DD37" i="66"/>
  <c r="DD35" i="66"/>
  <c r="DD34" i="66"/>
  <c r="DD33" i="66"/>
  <c r="DD32" i="66"/>
  <c r="DD30" i="66"/>
  <c r="DD29" i="66"/>
  <c r="DD28" i="66"/>
  <c r="DD27" i="66"/>
  <c r="DD26" i="66"/>
  <c r="DD25" i="66"/>
  <c r="DD24" i="66"/>
  <c r="DD23" i="66"/>
  <c r="DD22" i="66"/>
  <c r="DD21" i="66"/>
  <c r="DD20" i="66"/>
  <c r="DD19" i="66"/>
  <c r="DD18" i="66"/>
  <c r="DD17" i="66"/>
  <c r="DD16" i="66"/>
  <c r="DD15" i="66"/>
  <c r="DD14" i="66"/>
  <c r="DD13" i="66"/>
  <c r="DD12" i="66"/>
  <c r="DD11" i="66"/>
  <c r="DD10" i="66"/>
  <c r="DD9" i="66"/>
  <c r="DD8" i="66"/>
  <c r="DD7" i="66"/>
  <c r="DD68" i="67"/>
  <c r="DD67" i="67"/>
  <c r="DD66" i="67"/>
  <c r="DD65" i="67"/>
  <c r="DD64" i="67"/>
  <c r="DD63" i="67"/>
  <c r="DD62" i="67"/>
  <c r="DD61" i="67"/>
  <c r="DD60" i="67"/>
  <c r="DD59" i="67"/>
  <c r="DD58" i="67"/>
  <c r="DD57" i="67"/>
  <c r="DD56" i="67"/>
  <c r="DD55" i="67"/>
  <c r="DD54" i="67"/>
  <c r="DD53" i="67"/>
  <c r="DD52" i="67"/>
  <c r="DD51" i="67"/>
  <c r="DD50" i="67"/>
  <c r="DD49" i="67"/>
  <c r="DD48" i="67"/>
  <c r="DD47" i="67"/>
  <c r="DD46" i="67"/>
  <c r="DD45" i="67"/>
  <c r="DD44" i="67"/>
  <c r="DD43" i="67"/>
  <c r="DD42" i="67"/>
  <c r="DD41" i="67"/>
  <c r="DD40" i="67"/>
  <c r="DD39" i="67"/>
  <c r="DD38" i="67"/>
  <c r="DD37" i="67"/>
  <c r="DD36" i="67"/>
  <c r="DD35" i="67"/>
  <c r="DD34" i="67"/>
  <c r="DD33" i="67"/>
  <c r="DD32" i="67"/>
  <c r="DD31" i="67"/>
  <c r="DD30" i="67"/>
  <c r="DD29" i="67"/>
  <c r="DD28" i="67"/>
  <c r="DD27" i="67"/>
  <c r="DD26" i="67"/>
  <c r="DD25" i="67"/>
  <c r="DD24" i="67"/>
  <c r="DD23" i="67"/>
  <c r="DD22" i="67"/>
  <c r="DD21" i="67"/>
  <c r="DD20" i="67"/>
  <c r="DD19" i="67"/>
  <c r="DD18" i="67"/>
  <c r="DD17" i="67"/>
  <c r="DD16" i="67"/>
  <c r="DD15" i="67"/>
  <c r="DD14" i="67"/>
  <c r="DD13" i="67"/>
  <c r="DD12" i="67"/>
  <c r="DD11" i="67"/>
  <c r="DD10" i="67"/>
  <c r="DD9" i="67"/>
  <c r="DD8" i="67"/>
  <c r="DD7" i="67"/>
  <c r="DD68" i="68"/>
  <c r="DD67" i="68"/>
  <c r="DD66" i="68"/>
  <c r="DD65" i="68"/>
  <c r="DD64" i="68"/>
  <c r="DD63" i="68"/>
  <c r="DD62" i="68"/>
  <c r="DD61" i="68"/>
  <c r="DD60" i="68"/>
  <c r="DD59" i="68"/>
  <c r="DD58" i="68"/>
  <c r="DD57" i="68"/>
  <c r="DD56" i="68"/>
  <c r="DD55" i="68"/>
  <c r="DD54" i="68"/>
  <c r="DD53" i="68"/>
  <c r="DD52" i="68"/>
  <c r="DD51" i="68"/>
  <c r="DD50" i="68"/>
  <c r="DD49" i="68"/>
  <c r="DD48" i="68"/>
  <c r="DD47" i="68"/>
  <c r="DD46" i="68"/>
  <c r="DD45" i="68"/>
  <c r="DD44" i="68"/>
  <c r="DD43" i="68"/>
  <c r="DD42" i="68"/>
  <c r="DD41" i="68"/>
  <c r="DD40" i="68"/>
  <c r="DD39" i="68"/>
  <c r="DD38" i="68"/>
  <c r="DD37" i="68"/>
  <c r="DD36" i="68"/>
  <c r="DD35" i="68"/>
  <c r="DD34" i="68"/>
  <c r="DD33" i="68"/>
  <c r="DD32" i="68"/>
  <c r="DD31" i="68"/>
  <c r="DD30" i="68"/>
  <c r="DD29" i="68"/>
  <c r="DD28" i="68"/>
  <c r="DD27" i="68"/>
  <c r="DD26" i="68"/>
  <c r="DD25" i="68"/>
  <c r="DD24" i="68"/>
  <c r="DD23" i="68"/>
  <c r="DD22" i="68"/>
  <c r="DD21" i="68"/>
  <c r="DD20" i="68"/>
  <c r="DD19" i="68"/>
  <c r="DD18" i="68"/>
  <c r="DD17" i="68"/>
  <c r="DD16" i="68"/>
  <c r="DD15" i="68"/>
  <c r="DD14" i="68"/>
  <c r="DD13" i="68"/>
  <c r="DD12" i="68"/>
  <c r="DD11" i="68"/>
  <c r="DD10" i="68"/>
  <c r="DD9" i="68"/>
  <c r="DD8" i="68"/>
  <c r="DD7" i="68"/>
  <c r="DD68" i="69"/>
  <c r="DD67" i="69"/>
  <c r="DD66" i="69"/>
  <c r="DD65" i="69"/>
  <c r="DD64" i="69"/>
  <c r="DD63" i="69"/>
  <c r="DD62" i="69"/>
  <c r="DD61" i="69"/>
  <c r="DD60" i="69"/>
  <c r="DD59" i="69"/>
  <c r="DD58" i="69"/>
  <c r="DD57" i="69"/>
  <c r="DD56" i="69"/>
  <c r="DD55" i="69"/>
  <c r="DD54" i="69"/>
  <c r="DD53" i="69"/>
  <c r="DD52" i="69"/>
  <c r="DD51" i="69"/>
  <c r="DD50" i="69"/>
  <c r="DD49" i="69"/>
  <c r="DD48" i="69"/>
  <c r="DD47" i="69"/>
  <c r="DD46" i="69"/>
  <c r="DD45" i="69"/>
  <c r="DD44" i="69"/>
  <c r="DD43" i="69"/>
  <c r="DD42" i="69"/>
  <c r="DD41" i="69"/>
  <c r="DD40" i="69"/>
  <c r="DD39" i="69"/>
  <c r="DD38" i="69"/>
  <c r="DD37" i="69"/>
  <c r="DD36" i="69"/>
  <c r="DD35" i="69"/>
  <c r="DD34" i="69"/>
  <c r="DD33" i="69"/>
  <c r="DD32" i="69"/>
  <c r="DD31" i="69"/>
  <c r="DD30" i="69"/>
  <c r="DD29" i="69"/>
  <c r="DD28" i="69"/>
  <c r="DD27" i="69"/>
  <c r="DD26" i="69"/>
  <c r="DD25" i="69"/>
  <c r="DD24" i="69"/>
  <c r="DD23" i="69"/>
  <c r="DD22" i="69"/>
  <c r="DD20" i="69"/>
  <c r="DD19" i="69"/>
  <c r="DD18" i="69"/>
  <c r="DD17" i="69"/>
  <c r="DD16" i="69"/>
  <c r="DD15" i="69"/>
  <c r="DD14" i="69"/>
  <c r="DD13" i="69"/>
  <c r="DD12" i="69"/>
  <c r="DD11" i="69"/>
  <c r="DD10" i="69"/>
  <c r="DD9" i="69"/>
  <c r="DD8" i="69"/>
  <c r="DD7" i="69"/>
  <c r="DD68" i="70"/>
  <c r="DD67" i="70"/>
  <c r="DD66" i="70"/>
  <c r="DD65" i="70"/>
  <c r="DD64" i="70"/>
  <c r="DD63" i="70"/>
  <c r="DD62" i="70"/>
  <c r="DD61" i="70"/>
  <c r="DD60" i="70"/>
  <c r="DD59" i="70"/>
  <c r="DD58" i="70"/>
  <c r="DD57" i="70"/>
  <c r="DD56" i="70"/>
  <c r="DD55" i="70"/>
  <c r="DD54" i="70"/>
  <c r="DD53" i="70"/>
  <c r="DD52" i="70"/>
  <c r="DD51" i="70"/>
  <c r="DD50" i="70"/>
  <c r="DD49" i="70"/>
  <c r="DD48" i="70"/>
  <c r="DD47" i="70"/>
  <c r="DD46" i="70"/>
  <c r="DD45" i="70"/>
  <c r="DD44" i="70"/>
  <c r="DD43" i="70"/>
  <c r="DD42" i="70"/>
  <c r="DD41" i="70"/>
  <c r="DD40" i="70"/>
  <c r="DD39" i="70"/>
  <c r="DD38" i="70"/>
  <c r="DD37" i="70"/>
  <c r="DD36" i="70"/>
  <c r="DD35" i="70"/>
  <c r="DD34" i="70"/>
  <c r="DD33" i="70"/>
  <c r="DD32" i="70"/>
  <c r="DD31" i="70"/>
  <c r="DD30" i="70"/>
  <c r="DD29" i="70"/>
  <c r="DD28" i="70"/>
  <c r="DD27" i="70"/>
  <c r="DD26" i="70"/>
  <c r="DD25" i="70"/>
  <c r="DD24" i="70"/>
  <c r="DD23" i="70"/>
  <c r="DD22" i="70"/>
  <c r="DD21" i="70"/>
  <c r="DD20" i="70"/>
  <c r="DD19" i="70"/>
  <c r="DD18" i="70"/>
  <c r="DD17" i="70"/>
  <c r="DD16" i="70"/>
  <c r="DD15" i="70"/>
  <c r="DD14" i="70"/>
  <c r="DD13" i="70"/>
  <c r="DD12" i="70"/>
  <c r="DD11" i="70"/>
  <c r="DD10" i="70"/>
  <c r="DD9" i="70"/>
  <c r="DD8" i="70"/>
  <c r="DD7" i="70"/>
  <c r="DD68" i="58"/>
  <c r="DD67" i="58"/>
  <c r="DD66" i="58"/>
  <c r="DD65" i="58"/>
  <c r="DD64" i="58"/>
  <c r="DD63" i="58"/>
  <c r="DD62" i="58"/>
  <c r="DD61" i="58"/>
  <c r="DD60" i="58"/>
  <c r="DD59" i="58"/>
  <c r="DD58" i="58"/>
  <c r="DD57" i="58"/>
  <c r="DD56" i="58"/>
  <c r="DD55" i="58"/>
  <c r="DD54" i="58"/>
  <c r="DD53" i="58"/>
  <c r="DD52" i="58"/>
  <c r="DD51" i="58"/>
  <c r="DD50" i="58"/>
  <c r="DD49" i="58"/>
  <c r="DD48" i="58"/>
  <c r="DD47" i="58"/>
  <c r="DD46" i="58"/>
  <c r="DD45" i="58"/>
  <c r="DD44" i="58"/>
  <c r="DD43" i="58"/>
  <c r="DD42" i="58"/>
  <c r="DD41" i="58"/>
  <c r="DD40" i="58"/>
  <c r="DD39" i="58"/>
  <c r="DD38" i="58"/>
  <c r="DD37" i="58"/>
  <c r="DD36" i="58"/>
  <c r="DD35" i="58"/>
  <c r="DD34" i="58"/>
  <c r="DD33" i="58"/>
  <c r="DD32" i="58"/>
  <c r="DD31" i="58"/>
  <c r="DD30" i="58"/>
  <c r="DD29" i="58"/>
  <c r="DD26" i="58"/>
  <c r="DD25" i="58"/>
  <c r="DD24" i="58"/>
  <c r="DD23" i="58"/>
  <c r="DD22" i="58"/>
  <c r="DD21" i="58"/>
  <c r="DD20" i="58"/>
  <c r="DD17" i="58"/>
  <c r="DD15" i="58"/>
  <c r="DD14" i="58"/>
  <c r="DD13" i="58"/>
  <c r="DD12" i="58"/>
  <c r="DD11" i="58"/>
  <c r="DD10" i="58"/>
  <c r="DD9" i="58"/>
  <c r="DD8" i="58"/>
  <c r="DD7" i="58"/>
  <c r="DD6" i="62"/>
  <c r="DD6" i="64"/>
  <c r="DD6" i="65"/>
  <c r="DD6" i="66"/>
  <c r="DD6" i="67"/>
  <c r="DD6" i="68"/>
  <c r="DD6" i="69"/>
  <c r="DD6" i="70"/>
  <c r="DD6" i="58"/>
  <c r="K60" i="40"/>
  <c r="K59" i="40"/>
  <c r="DE47" i="61" l="1"/>
  <c r="DE28" i="61"/>
  <c r="DE16" i="58"/>
  <c r="DE34" i="59"/>
  <c r="DE27" i="58"/>
  <c r="DE31" i="66"/>
  <c r="DE18" i="58"/>
  <c r="DC47" i="61"/>
  <c r="DC28" i="61"/>
  <c r="DC16" i="58"/>
  <c r="DC34" i="59"/>
  <c r="DC27" i="58"/>
  <c r="DC31" i="66"/>
  <c r="DC18" i="58"/>
  <c r="DC18" i="63"/>
  <c r="DC19" i="58"/>
  <c r="DC28" i="58"/>
  <c r="DC32" i="59"/>
  <c r="DE41" i="65"/>
  <c r="DE19" i="58"/>
  <c r="DE28" i="58"/>
  <c r="DE32" i="59"/>
  <c r="DC6" i="62"/>
  <c r="DC17" i="58"/>
  <c r="DC26" i="58"/>
  <c r="DC35" i="58"/>
  <c r="DC9" i="70"/>
  <c r="DC28" i="70"/>
  <c r="DC60" i="70"/>
  <c r="DC30" i="69"/>
  <c r="DC62" i="69"/>
  <c r="DC32" i="68"/>
  <c r="DC64" i="68"/>
  <c r="DC34" i="67"/>
  <c r="DC66" i="67"/>
  <c r="DC68" i="66"/>
  <c r="DC48" i="64"/>
  <c r="DC13" i="58"/>
  <c r="DC22" i="58"/>
  <c r="DC31" i="58"/>
  <c r="DC50" i="58"/>
  <c r="DC55" i="58"/>
  <c r="DC66" i="58"/>
  <c r="DC16" i="70"/>
  <c r="DC48" i="70"/>
  <c r="DC18" i="69"/>
  <c r="DC50" i="69"/>
  <c r="DC20" i="68"/>
  <c r="DC52" i="68"/>
  <c r="DC22" i="67"/>
  <c r="DC54" i="67"/>
  <c r="DC24" i="66"/>
  <c r="DC56" i="66"/>
  <c r="DC64" i="64"/>
  <c r="DC39" i="58"/>
  <c r="DC54" i="58"/>
  <c r="DC12" i="68"/>
  <c r="DC9" i="58"/>
  <c r="DC41" i="58"/>
  <c r="DC46" i="58"/>
  <c r="DC36" i="70"/>
  <c r="DC68" i="70"/>
  <c r="DC38" i="69"/>
  <c r="DC8" i="68"/>
  <c r="DC40" i="68"/>
  <c r="DC10" i="67"/>
  <c r="DC42" i="67"/>
  <c r="DC12" i="66"/>
  <c r="DC44" i="66"/>
  <c r="DC14" i="65"/>
  <c r="DC68" i="59"/>
  <c r="DC64" i="59"/>
  <c r="DC60" i="59"/>
  <c r="DC56" i="59"/>
  <c r="DC52" i="59"/>
  <c r="DC48" i="59"/>
  <c r="DC44" i="59"/>
  <c r="DC40" i="59"/>
  <c r="DC36" i="59"/>
  <c r="DC28" i="59"/>
  <c r="DC20" i="59"/>
  <c r="DC16" i="59"/>
  <c r="DC12" i="59"/>
  <c r="DC8" i="59"/>
  <c r="DC66" i="60"/>
  <c r="DC66" i="59"/>
  <c r="DC62" i="59"/>
  <c r="DC58" i="59"/>
  <c r="DC54" i="59"/>
  <c r="DC50" i="59"/>
  <c r="DC46" i="59"/>
  <c r="DC42" i="59"/>
  <c r="DC38" i="59"/>
  <c r="DC30" i="59"/>
  <c r="DC26" i="59"/>
  <c r="DC22" i="59"/>
  <c r="DC18" i="59"/>
  <c r="DC14" i="59"/>
  <c r="DC10" i="59"/>
  <c r="DC68" i="60"/>
  <c r="DC64" i="60"/>
  <c r="DC65" i="59"/>
  <c r="DC61" i="59"/>
  <c r="DC57" i="59"/>
  <c r="DC53" i="59"/>
  <c r="DC49" i="59"/>
  <c r="DC45" i="59"/>
  <c r="DC41" i="59"/>
  <c r="DC37" i="59"/>
  <c r="DC33" i="59"/>
  <c r="DC29" i="59"/>
  <c r="DC25" i="59"/>
  <c r="DC21" i="59"/>
  <c r="DC17" i="59"/>
  <c r="DC13" i="59"/>
  <c r="DC9" i="59"/>
  <c r="DC67" i="60"/>
  <c r="DC63" i="60"/>
  <c r="DC59" i="59"/>
  <c r="DC65" i="61"/>
  <c r="DC61" i="61"/>
  <c r="DC57" i="61"/>
  <c r="DC53" i="61"/>
  <c r="DC49" i="61"/>
  <c r="DC45" i="61"/>
  <c r="DC41" i="61"/>
  <c r="DC37" i="61"/>
  <c r="DC29" i="61"/>
  <c r="DC35" i="62"/>
  <c r="DC31" i="62"/>
  <c r="DC27" i="62"/>
  <c r="DC23" i="62"/>
  <c r="DC19" i="62"/>
  <c r="DC15" i="62"/>
  <c r="DC11" i="62"/>
  <c r="DC7" i="62"/>
  <c r="DC65" i="63"/>
  <c r="DC61" i="63"/>
  <c r="DC57" i="63"/>
  <c r="DC53" i="63"/>
  <c r="DC49" i="63"/>
  <c r="DC45" i="63"/>
  <c r="DC41" i="63"/>
  <c r="DC37" i="63"/>
  <c r="DC33" i="63"/>
  <c r="DC29" i="63"/>
  <c r="DC25" i="63"/>
  <c r="DC21" i="63"/>
  <c r="DC67" i="64"/>
  <c r="DC63" i="64"/>
  <c r="DC59" i="64"/>
  <c r="DC55" i="64"/>
  <c r="DC51" i="64"/>
  <c r="DC47" i="64"/>
  <c r="DC43" i="64"/>
  <c r="DC35" i="64"/>
  <c r="DC31" i="64"/>
  <c r="DC27" i="64"/>
  <c r="DC23" i="64"/>
  <c r="DC19" i="64"/>
  <c r="DC15" i="64"/>
  <c r="DC11" i="64"/>
  <c r="DC7" i="64"/>
  <c r="DC65" i="65"/>
  <c r="DC41" i="65"/>
  <c r="DC37" i="65"/>
  <c r="DC33" i="65"/>
  <c r="DC29" i="65"/>
  <c r="DC25" i="65"/>
  <c r="DC21" i="65"/>
  <c r="DC17" i="65"/>
  <c r="DC39" i="59"/>
  <c r="DC51" i="59"/>
  <c r="DC19" i="59"/>
  <c r="DC68" i="61"/>
  <c r="DC64" i="61"/>
  <c r="DC60" i="61"/>
  <c r="DC56" i="61"/>
  <c r="DC52" i="61"/>
  <c r="DC48" i="61"/>
  <c r="DC44" i="61"/>
  <c r="DC40" i="61"/>
  <c r="DC36" i="61"/>
  <c r="DC32" i="61"/>
  <c r="DC34" i="62"/>
  <c r="DC30" i="62"/>
  <c r="DC26" i="62"/>
  <c r="DC22" i="62"/>
  <c r="DC18" i="62"/>
  <c r="DC14" i="62"/>
  <c r="DC10" i="62"/>
  <c r="DC68" i="63"/>
  <c r="DC64" i="63"/>
  <c r="DC60" i="63"/>
  <c r="DC63" i="59"/>
  <c r="DC31" i="59"/>
  <c r="DC43" i="59"/>
  <c r="DC11" i="59"/>
  <c r="DC67" i="61"/>
  <c r="DC63" i="61"/>
  <c r="DC59" i="61"/>
  <c r="DC55" i="61"/>
  <c r="DC51" i="61"/>
  <c r="DC43" i="61"/>
  <c r="DC39" i="61"/>
  <c r="DC35" i="61"/>
  <c r="DC31" i="61"/>
  <c r="DC33" i="62"/>
  <c r="DC29" i="62"/>
  <c r="DC25" i="62"/>
  <c r="DC21" i="62"/>
  <c r="DC17" i="62"/>
  <c r="DC13" i="62"/>
  <c r="DC9" i="62"/>
  <c r="DC67" i="63"/>
  <c r="DC63" i="63"/>
  <c r="DC59" i="63"/>
  <c r="DC55" i="63"/>
  <c r="DC51" i="63"/>
  <c r="DC47" i="63"/>
  <c r="DC43" i="63"/>
  <c r="DC39" i="63"/>
  <c r="DC35" i="63"/>
  <c r="DC31" i="63"/>
  <c r="DC27" i="63"/>
  <c r="DC23" i="63"/>
  <c r="DC19" i="63"/>
  <c r="DC15" i="63"/>
  <c r="DC65" i="64"/>
  <c r="DC61" i="64"/>
  <c r="DC57" i="64"/>
  <c r="DC53" i="64"/>
  <c r="DC49" i="64"/>
  <c r="DC45" i="64"/>
  <c r="DC41" i="64"/>
  <c r="DC33" i="64"/>
  <c r="DC29" i="64"/>
  <c r="DC25" i="64"/>
  <c r="DC21" i="64"/>
  <c r="DC17" i="64"/>
  <c r="DC13" i="64"/>
  <c r="DC9" i="64"/>
  <c r="DC67" i="65"/>
  <c r="DC39" i="65"/>
  <c r="DC35" i="65"/>
  <c r="DC31" i="65"/>
  <c r="DC27" i="65"/>
  <c r="DC23" i="65"/>
  <c r="DC19" i="65"/>
  <c r="DC15" i="65"/>
  <c r="DC55" i="59"/>
  <c r="DC23" i="59"/>
  <c r="DC67" i="59"/>
  <c r="DC65" i="60"/>
  <c r="DC66" i="61"/>
  <c r="DC62" i="61"/>
  <c r="DC58" i="61"/>
  <c r="DC54" i="61"/>
  <c r="DC50" i="61"/>
  <c r="DC46" i="61"/>
  <c r="DC42" i="61"/>
  <c r="DC38" i="61"/>
  <c r="DC34" i="61"/>
  <c r="DC30" i="61"/>
  <c r="DC36" i="62"/>
  <c r="DC32" i="62"/>
  <c r="DC28" i="62"/>
  <c r="DC24" i="62"/>
  <c r="DC20" i="62"/>
  <c r="DC16" i="62"/>
  <c r="DC12" i="62"/>
  <c r="DC8" i="62"/>
  <c r="DC66" i="63"/>
  <c r="DC44" i="63"/>
  <c r="DC58" i="64"/>
  <c r="DC42" i="64"/>
  <c r="DC26" i="64"/>
  <c r="DC10" i="64"/>
  <c r="DC40" i="65"/>
  <c r="DC24" i="65"/>
  <c r="DC6" i="64"/>
  <c r="DC49" i="69"/>
  <c r="DC13" i="69"/>
  <c r="DC59" i="70"/>
  <c r="DC47" i="70"/>
  <c r="DC35" i="70"/>
  <c r="DC27" i="70"/>
  <c r="DC19" i="70"/>
  <c r="DC11" i="70"/>
  <c r="DC7" i="70"/>
  <c r="DC61" i="58"/>
  <c r="DC57" i="58"/>
  <c r="DC53" i="58"/>
  <c r="DC45" i="58"/>
  <c r="DC47" i="59"/>
  <c r="DC54" i="63"/>
  <c r="DC38" i="63"/>
  <c r="DC22" i="63"/>
  <c r="DC68" i="64"/>
  <c r="DC52" i="64"/>
  <c r="DC36" i="64"/>
  <c r="DC20" i="64"/>
  <c r="DC66" i="65"/>
  <c r="DC34" i="65"/>
  <c r="DC18" i="65"/>
  <c r="DC13" i="65"/>
  <c r="DC9" i="65"/>
  <c r="DC67" i="66"/>
  <c r="DC63" i="66"/>
  <c r="DC59" i="66"/>
  <c r="DC55" i="66"/>
  <c r="DC51" i="66"/>
  <c r="DC47" i="66"/>
  <c r="DC43" i="66"/>
  <c r="DC39" i="66"/>
  <c r="DC35" i="66"/>
  <c r="DC27" i="66"/>
  <c r="DC23" i="66"/>
  <c r="DC19" i="66"/>
  <c r="DC15" i="66"/>
  <c r="DC11" i="66"/>
  <c r="DC7" i="66"/>
  <c r="DC65" i="67"/>
  <c r="DC61" i="67"/>
  <c r="DC57" i="67"/>
  <c r="DC53" i="67"/>
  <c r="DC49" i="67"/>
  <c r="DC45" i="67"/>
  <c r="DC41" i="67"/>
  <c r="DC37" i="67"/>
  <c r="DC33" i="67"/>
  <c r="DC29" i="67"/>
  <c r="DC25" i="67"/>
  <c r="DC21" i="67"/>
  <c r="DC17" i="67"/>
  <c r="DC13" i="67"/>
  <c r="DC9" i="67"/>
  <c r="DC67" i="68"/>
  <c r="DC63" i="68"/>
  <c r="DC59" i="68"/>
  <c r="DC55" i="68"/>
  <c r="DC51" i="68"/>
  <c r="DC47" i="68"/>
  <c r="DC43" i="68"/>
  <c r="DC39" i="68"/>
  <c r="DC35" i="68"/>
  <c r="DC31" i="68"/>
  <c r="DC27" i="68"/>
  <c r="DC23" i="68"/>
  <c r="DC19" i="68"/>
  <c r="DC15" i="68"/>
  <c r="DC11" i="68"/>
  <c r="DC7" i="68"/>
  <c r="DC65" i="69"/>
  <c r="DC61" i="69"/>
  <c r="DC57" i="69"/>
  <c r="DC53" i="69"/>
  <c r="DC45" i="69"/>
  <c r="DC41" i="69"/>
  <c r="DC37" i="69"/>
  <c r="DC33" i="69"/>
  <c r="DC29" i="69"/>
  <c r="DC25" i="69"/>
  <c r="DC17" i="69"/>
  <c r="DC9" i="69"/>
  <c r="DC67" i="70"/>
  <c r="DC63" i="70"/>
  <c r="DC55" i="70"/>
  <c r="DC51" i="70"/>
  <c r="DC43" i="70"/>
  <c r="DC39" i="70"/>
  <c r="DC31" i="70"/>
  <c r="DC23" i="70"/>
  <c r="DC15" i="70"/>
  <c r="DC65" i="58"/>
  <c r="DC15" i="59"/>
  <c r="DC48" i="63"/>
  <c r="DC32" i="63"/>
  <c r="DC16" i="63"/>
  <c r="DC62" i="64"/>
  <c r="DC46" i="64"/>
  <c r="DC30" i="64"/>
  <c r="DC14" i="64"/>
  <c r="DC28" i="65"/>
  <c r="DC58" i="63"/>
  <c r="DC42" i="63"/>
  <c r="DC56" i="64"/>
  <c r="DC40" i="64"/>
  <c r="DC24" i="64"/>
  <c r="DC8" i="64"/>
  <c r="DC38" i="65"/>
  <c r="DC22" i="65"/>
  <c r="DC12" i="65"/>
  <c r="DC8" i="65"/>
  <c r="DC66" i="66"/>
  <c r="DC62" i="66"/>
  <c r="DC58" i="66"/>
  <c r="DC54" i="66"/>
  <c r="DC50" i="66"/>
  <c r="DC46" i="66"/>
  <c r="DC42" i="66"/>
  <c r="DC38" i="66"/>
  <c r="DC34" i="66"/>
  <c r="DC30" i="66"/>
  <c r="DC26" i="66"/>
  <c r="DC22" i="66"/>
  <c r="DC18" i="66"/>
  <c r="DC14" i="66"/>
  <c r="DC10" i="66"/>
  <c r="DC68" i="67"/>
  <c r="DC64" i="67"/>
  <c r="DC60" i="67"/>
  <c r="DC56" i="67"/>
  <c r="DC52" i="67"/>
  <c r="DC48" i="67"/>
  <c r="DC44" i="67"/>
  <c r="DC40" i="67"/>
  <c r="DC36" i="67"/>
  <c r="DC32" i="67"/>
  <c r="DC28" i="67"/>
  <c r="DC24" i="67"/>
  <c r="DC20" i="67"/>
  <c r="DC16" i="67"/>
  <c r="DC12" i="67"/>
  <c r="DC8" i="67"/>
  <c r="DC66" i="68"/>
  <c r="DC62" i="68"/>
  <c r="DC58" i="68"/>
  <c r="DC54" i="68"/>
  <c r="DC50" i="68"/>
  <c r="DC46" i="68"/>
  <c r="DC42" i="68"/>
  <c r="DC38" i="68"/>
  <c r="DC34" i="68"/>
  <c r="DC30" i="68"/>
  <c r="DC26" i="68"/>
  <c r="DC22" i="68"/>
  <c r="DC18" i="68"/>
  <c r="DC14" i="68"/>
  <c r="DC10" i="68"/>
  <c r="DC68" i="69"/>
  <c r="DC64" i="69"/>
  <c r="DC60" i="69"/>
  <c r="DC56" i="69"/>
  <c r="DC52" i="69"/>
  <c r="DC48" i="69"/>
  <c r="DC44" i="69"/>
  <c r="DC40" i="69"/>
  <c r="DC36" i="69"/>
  <c r="DC32" i="69"/>
  <c r="DC28" i="69"/>
  <c r="DC24" i="69"/>
  <c r="DC20" i="69"/>
  <c r="DC16" i="69"/>
  <c r="DC12" i="69"/>
  <c r="DC8" i="69"/>
  <c r="DC66" i="70"/>
  <c r="DC62" i="70"/>
  <c r="DC58" i="70"/>
  <c r="DC54" i="70"/>
  <c r="DC50" i="70"/>
  <c r="DC46" i="70"/>
  <c r="DC42" i="70"/>
  <c r="DC38" i="70"/>
  <c r="DC34" i="70"/>
  <c r="DC30" i="70"/>
  <c r="DC26" i="70"/>
  <c r="DC22" i="70"/>
  <c r="DC18" i="70"/>
  <c r="DC14" i="70"/>
  <c r="DC10" i="70"/>
  <c r="DC68" i="58"/>
  <c r="DC64" i="58"/>
  <c r="DC60" i="58"/>
  <c r="DC56" i="58"/>
  <c r="DC52" i="58"/>
  <c r="DC48" i="58"/>
  <c r="DC44" i="58"/>
  <c r="DC40" i="58"/>
  <c r="DC36" i="58"/>
  <c r="DC32" i="58"/>
  <c r="DC24" i="58"/>
  <c r="DC20" i="58"/>
  <c r="DC12" i="58"/>
  <c r="DC8" i="58"/>
  <c r="DC6" i="67"/>
  <c r="DC6" i="68"/>
  <c r="DC52" i="63"/>
  <c r="DC36" i="63"/>
  <c r="DC20" i="63"/>
  <c r="DC66" i="64"/>
  <c r="DC50" i="64"/>
  <c r="DC34" i="64"/>
  <c r="DC18" i="64"/>
  <c r="DC64" i="65"/>
  <c r="DC32" i="65"/>
  <c r="DC16" i="65"/>
  <c r="DC46" i="63"/>
  <c r="DC30" i="63"/>
  <c r="DC14" i="63"/>
  <c r="DC60" i="64"/>
  <c r="DC44" i="64"/>
  <c r="DC28" i="64"/>
  <c r="DC12" i="64"/>
  <c r="DC42" i="65"/>
  <c r="DC26" i="65"/>
  <c r="DC11" i="65"/>
  <c r="DC7" i="65"/>
  <c r="DC65" i="66"/>
  <c r="DC61" i="66"/>
  <c r="DC57" i="66"/>
  <c r="DC53" i="66"/>
  <c r="DC49" i="66"/>
  <c r="DC45" i="66"/>
  <c r="DC41" i="66"/>
  <c r="DC37" i="66"/>
  <c r="DC33" i="66"/>
  <c r="DC29" i="66"/>
  <c r="DC25" i="66"/>
  <c r="DC21" i="66"/>
  <c r="DC17" i="66"/>
  <c r="DC13" i="66"/>
  <c r="DC9" i="66"/>
  <c r="DC67" i="67"/>
  <c r="DC63" i="67"/>
  <c r="DC59" i="67"/>
  <c r="DC55" i="67"/>
  <c r="DC51" i="67"/>
  <c r="DC47" i="67"/>
  <c r="DC43" i="67"/>
  <c r="DC39" i="67"/>
  <c r="DC35" i="67"/>
  <c r="DC31" i="67"/>
  <c r="DC27" i="67"/>
  <c r="DC23" i="67"/>
  <c r="DC19" i="67"/>
  <c r="DC15" i="67"/>
  <c r="DC11" i="67"/>
  <c r="DC7" i="67"/>
  <c r="DC65" i="68"/>
  <c r="DC61" i="68"/>
  <c r="DC57" i="68"/>
  <c r="DC53" i="68"/>
  <c r="DC49" i="68"/>
  <c r="DC45" i="68"/>
  <c r="DC41" i="68"/>
  <c r="DC37" i="68"/>
  <c r="DC33" i="68"/>
  <c r="DC29" i="68"/>
  <c r="DC25" i="68"/>
  <c r="DC21" i="68"/>
  <c r="DC17" i="68"/>
  <c r="DC13" i="68"/>
  <c r="DC9" i="68"/>
  <c r="DC67" i="69"/>
  <c r="DC63" i="69"/>
  <c r="DC59" i="69"/>
  <c r="DC55" i="69"/>
  <c r="DC51" i="69"/>
  <c r="DC47" i="69"/>
  <c r="DC43" i="69"/>
  <c r="DC39" i="69"/>
  <c r="DC35" i="69"/>
  <c r="DC31" i="69"/>
  <c r="DC27" i="69"/>
  <c r="DC23" i="69"/>
  <c r="DC19" i="69"/>
  <c r="DC15" i="69"/>
  <c r="DC11" i="69"/>
  <c r="DC7" i="69"/>
  <c r="DC65" i="70"/>
  <c r="DC61" i="70"/>
  <c r="DC57" i="70"/>
  <c r="DC53" i="70"/>
  <c r="DC49" i="70"/>
  <c r="DC45" i="70"/>
  <c r="DC41" i="70"/>
  <c r="DC37" i="70"/>
  <c r="DC33" i="70"/>
  <c r="DC29" i="70"/>
  <c r="DC25" i="70"/>
  <c r="DC21" i="70"/>
  <c r="DC17" i="70"/>
  <c r="DC13" i="70"/>
  <c r="DC67" i="58"/>
  <c r="DC62" i="63"/>
  <c r="DC56" i="63"/>
  <c r="DC40" i="63"/>
  <c r="DC24" i="63"/>
  <c r="DC54" i="64"/>
  <c r="DC22" i="64"/>
  <c r="DC68" i="65"/>
  <c r="DC36" i="65"/>
  <c r="DC20" i="65"/>
  <c r="DC7" i="58"/>
  <c r="DC21" i="58"/>
  <c r="DC59" i="58"/>
  <c r="DC40" i="70"/>
  <c r="DC10" i="69"/>
  <c r="DC44" i="68"/>
  <c r="DC46" i="67"/>
  <c r="DC48" i="66"/>
  <c r="DC6" i="70"/>
  <c r="DC14" i="58"/>
  <c r="DC23" i="58"/>
  <c r="DC37" i="58"/>
  <c r="DC51" i="58"/>
  <c r="DC62" i="58"/>
  <c r="DC24" i="70"/>
  <c r="DC56" i="70"/>
  <c r="DC26" i="69"/>
  <c r="DC58" i="69"/>
  <c r="DC28" i="68"/>
  <c r="DC60" i="68"/>
  <c r="DC30" i="67"/>
  <c r="DC62" i="67"/>
  <c r="DC32" i="66"/>
  <c r="DC64" i="66"/>
  <c r="DC30" i="65"/>
  <c r="DC34" i="63"/>
  <c r="DC6" i="69"/>
  <c r="DC10" i="58"/>
  <c r="DC33" i="58"/>
  <c r="DC42" i="58"/>
  <c r="DC47" i="58"/>
  <c r="DC12" i="70"/>
  <c r="DC44" i="70"/>
  <c r="DC14" i="69"/>
  <c r="DC46" i="69"/>
  <c r="DC16" i="68"/>
  <c r="DC48" i="68"/>
  <c r="DC18" i="67"/>
  <c r="DC50" i="67"/>
  <c r="DC20" i="66"/>
  <c r="DC52" i="66"/>
  <c r="DC50" i="63"/>
  <c r="DC6" i="58"/>
  <c r="DC6" i="66"/>
  <c r="DC15" i="58"/>
  <c r="DC29" i="58"/>
  <c r="DC38" i="58"/>
  <c r="DC58" i="58"/>
  <c r="DC63" i="58"/>
  <c r="DC32" i="70"/>
  <c r="DC64" i="70"/>
  <c r="DC34" i="69"/>
  <c r="DC66" i="69"/>
  <c r="DC36" i="68"/>
  <c r="DC68" i="68"/>
  <c r="DC38" i="67"/>
  <c r="DC8" i="66"/>
  <c r="DC40" i="66"/>
  <c r="DC10" i="65"/>
  <c r="DC30" i="58"/>
  <c r="DC49" i="58"/>
  <c r="DC42" i="69"/>
  <c r="DC14" i="67"/>
  <c r="DC16" i="66"/>
  <c r="DC32" i="64"/>
  <c r="DC6" i="65"/>
  <c r="DC11" i="58"/>
  <c r="DC25" i="58"/>
  <c r="DC34" i="58"/>
  <c r="DC43" i="58"/>
  <c r="DC8" i="70"/>
  <c r="DC20" i="70"/>
  <c r="DC52" i="70"/>
  <c r="DC22" i="69"/>
  <c r="DC54" i="69"/>
  <c r="DC24" i="68"/>
  <c r="DC56" i="68"/>
  <c r="DC26" i="67"/>
  <c r="DC58" i="67"/>
  <c r="DC28" i="66"/>
  <c r="DC60" i="66"/>
  <c r="DC16" i="64"/>
  <c r="DE66" i="59"/>
  <c r="DE62" i="59"/>
  <c r="DE58" i="59"/>
  <c r="DE54" i="59"/>
  <c r="DE50" i="59"/>
  <c r="DE46" i="59"/>
  <c r="DE42" i="59"/>
  <c r="DE38" i="59"/>
  <c r="DE30" i="59"/>
  <c r="DE26" i="59"/>
  <c r="DE22" i="59"/>
  <c r="DE18" i="59"/>
  <c r="DE14" i="59"/>
  <c r="DE10" i="59"/>
  <c r="DE68" i="60"/>
  <c r="DE64" i="60"/>
  <c r="DE65" i="61"/>
  <c r="DE61" i="61"/>
  <c r="DE57" i="61"/>
  <c r="DE53" i="61"/>
  <c r="DE49" i="61"/>
  <c r="DE45" i="61"/>
  <c r="DE41" i="61"/>
  <c r="DE37" i="61"/>
  <c r="DE29" i="61"/>
  <c r="DE35" i="62"/>
  <c r="DE31" i="62"/>
  <c r="DE27" i="62"/>
  <c r="DE23" i="62"/>
  <c r="DE19" i="62"/>
  <c r="DE15" i="62"/>
  <c r="DE11" i="62"/>
  <c r="DE7" i="62"/>
  <c r="DE65" i="63"/>
  <c r="DE61" i="63"/>
  <c r="DE57" i="63"/>
  <c r="DE53" i="63"/>
  <c r="DE49" i="63"/>
  <c r="DE45" i="63"/>
  <c r="DE41" i="63"/>
  <c r="DE37" i="63"/>
  <c r="DE33" i="63"/>
  <c r="DE29" i="63"/>
  <c r="DE25" i="63"/>
  <c r="DE21" i="63"/>
  <c r="DE67" i="64"/>
  <c r="DE63" i="64"/>
  <c r="DE59" i="64"/>
  <c r="DE55" i="64"/>
  <c r="DE51" i="64"/>
  <c r="DE47" i="64"/>
  <c r="DE43" i="64"/>
  <c r="DE65" i="59"/>
  <c r="DE61" i="59"/>
  <c r="DE57" i="59"/>
  <c r="DE53" i="59"/>
  <c r="DE49" i="59"/>
  <c r="DE45" i="59"/>
  <c r="DE41" i="59"/>
  <c r="DE37" i="59"/>
  <c r="DE33" i="59"/>
  <c r="DE29" i="59"/>
  <c r="DE25" i="59"/>
  <c r="DE21" i="59"/>
  <c r="DE17" i="59"/>
  <c r="DE13" i="59"/>
  <c r="DE9" i="59"/>
  <c r="DE67" i="60"/>
  <c r="DE63" i="60"/>
  <c r="DE68" i="61"/>
  <c r="DE64" i="61"/>
  <c r="DE60" i="61"/>
  <c r="DE56" i="61"/>
  <c r="DE52" i="61"/>
  <c r="DE48" i="61"/>
  <c r="DE44" i="61"/>
  <c r="DE40" i="61"/>
  <c r="DE36" i="61"/>
  <c r="DE32" i="61"/>
  <c r="DE34" i="62"/>
  <c r="DE30" i="62"/>
  <c r="DE26" i="62"/>
  <c r="DE22" i="62"/>
  <c r="DE18" i="62"/>
  <c r="DE14" i="62"/>
  <c r="DE10" i="62"/>
  <c r="DE68" i="63"/>
  <c r="DE64" i="63"/>
  <c r="DE60" i="63"/>
  <c r="DE56" i="63"/>
  <c r="DE52" i="63"/>
  <c r="DE48" i="63"/>
  <c r="DE44" i="63"/>
  <c r="DE40" i="63"/>
  <c r="DE36" i="63"/>
  <c r="DE32" i="63"/>
  <c r="DE24" i="63"/>
  <c r="DE20" i="63"/>
  <c r="DE16" i="63"/>
  <c r="DE66" i="64"/>
  <c r="DE62" i="64"/>
  <c r="DE58" i="64"/>
  <c r="DE54" i="64"/>
  <c r="DE50" i="64"/>
  <c r="DE46" i="64"/>
  <c r="DE42" i="64"/>
  <c r="DE68" i="59"/>
  <c r="DE64" i="59"/>
  <c r="DE60" i="59"/>
  <c r="DE56" i="59"/>
  <c r="DE52" i="59"/>
  <c r="DE48" i="59"/>
  <c r="DE44" i="59"/>
  <c r="DE40" i="59"/>
  <c r="DE36" i="59"/>
  <c r="DE28" i="59"/>
  <c r="DE20" i="59"/>
  <c r="DE16" i="59"/>
  <c r="DE12" i="59"/>
  <c r="DE8" i="59"/>
  <c r="DE66" i="60"/>
  <c r="DE67" i="61"/>
  <c r="DE63" i="61"/>
  <c r="DE59" i="61"/>
  <c r="DE55" i="61"/>
  <c r="DE51" i="61"/>
  <c r="DE43" i="61"/>
  <c r="DE39" i="61"/>
  <c r="DE35" i="61"/>
  <c r="DE31" i="61"/>
  <c r="DE33" i="62"/>
  <c r="DE29" i="62"/>
  <c r="DE25" i="62"/>
  <c r="DE21" i="62"/>
  <c r="DE17" i="62"/>
  <c r="DE13" i="62"/>
  <c r="DE9" i="62"/>
  <c r="DE67" i="63"/>
  <c r="DE63" i="63"/>
  <c r="DE59" i="63"/>
  <c r="DE55" i="63"/>
  <c r="DE51" i="63"/>
  <c r="DE47" i="63"/>
  <c r="DE43" i="63"/>
  <c r="DE39" i="63"/>
  <c r="DE35" i="63"/>
  <c r="DE31" i="63"/>
  <c r="DE27" i="63"/>
  <c r="DE23" i="63"/>
  <c r="DE19" i="63"/>
  <c r="DE15" i="63"/>
  <c r="DE65" i="64"/>
  <c r="DE61" i="64"/>
  <c r="DE57" i="64"/>
  <c r="DE53" i="64"/>
  <c r="DE49" i="64"/>
  <c r="DE45" i="64"/>
  <c r="DE67" i="59"/>
  <c r="DE65" i="60"/>
  <c r="DE62" i="61"/>
  <c r="DE30" i="61"/>
  <c r="DE28" i="62"/>
  <c r="DE58" i="63"/>
  <c r="DE56" i="64"/>
  <c r="DE47" i="59"/>
  <c r="DE15" i="59"/>
  <c r="DE42" i="61"/>
  <c r="DE8" i="62"/>
  <c r="DE38" i="63"/>
  <c r="DE68" i="64"/>
  <c r="DE34" i="64"/>
  <c r="DE30" i="64"/>
  <c r="DE26" i="64"/>
  <c r="DE22" i="64"/>
  <c r="DE18" i="64"/>
  <c r="DE14" i="64"/>
  <c r="DE10" i="64"/>
  <c r="DE68" i="65"/>
  <c r="DE64" i="65"/>
  <c r="DE40" i="65"/>
  <c r="DE36" i="65"/>
  <c r="DE32" i="65"/>
  <c r="DE28" i="65"/>
  <c r="DE24" i="65"/>
  <c r="DE20" i="65"/>
  <c r="DE16" i="65"/>
  <c r="DE12" i="65"/>
  <c r="DE8" i="65"/>
  <c r="DE66" i="66"/>
  <c r="DE62" i="66"/>
  <c r="DE58" i="66"/>
  <c r="DE54" i="66"/>
  <c r="DE50" i="66"/>
  <c r="DE46" i="66"/>
  <c r="DE42" i="66"/>
  <c r="DE38" i="66"/>
  <c r="DE34" i="66"/>
  <c r="DE30" i="66"/>
  <c r="DE26" i="66"/>
  <c r="DE22" i="66"/>
  <c r="DE18" i="66"/>
  <c r="DE14" i="66"/>
  <c r="DE10" i="66"/>
  <c r="DE68" i="67"/>
  <c r="DE64" i="67"/>
  <c r="DE60" i="67"/>
  <c r="DE56" i="67"/>
  <c r="DE52" i="67"/>
  <c r="DE48" i="67"/>
  <c r="DE44" i="67"/>
  <c r="DE40" i="67"/>
  <c r="DE36" i="67"/>
  <c r="DE32" i="67"/>
  <c r="DE28" i="67"/>
  <c r="DE24" i="67"/>
  <c r="DE20" i="67"/>
  <c r="DE16" i="67"/>
  <c r="DE12" i="67"/>
  <c r="DE8" i="67"/>
  <c r="DE66" i="68"/>
  <c r="DE62" i="68"/>
  <c r="DE58" i="68"/>
  <c r="DE54" i="68"/>
  <c r="DE50" i="68"/>
  <c r="DE46" i="68"/>
  <c r="DE42" i="68"/>
  <c r="DE38" i="68"/>
  <c r="DE34" i="68"/>
  <c r="DE30" i="68"/>
  <c r="DE26" i="68"/>
  <c r="DE22" i="68"/>
  <c r="DE18" i="68"/>
  <c r="DE14" i="68"/>
  <c r="DE10" i="68"/>
  <c r="DE68" i="69"/>
  <c r="DE64" i="69"/>
  <c r="DE59" i="59"/>
  <c r="DE54" i="61"/>
  <c r="DE20" i="62"/>
  <c r="DE50" i="63"/>
  <c r="DE18" i="63"/>
  <c r="DE48" i="64"/>
  <c r="DE39" i="59"/>
  <c r="DE66" i="61"/>
  <c r="DE34" i="61"/>
  <c r="DE32" i="62"/>
  <c r="DE62" i="63"/>
  <c r="DE30" i="63"/>
  <c r="DE60" i="64"/>
  <c r="DE41" i="64"/>
  <c r="DE33" i="64"/>
  <c r="DE29" i="64"/>
  <c r="DE25" i="64"/>
  <c r="DE21" i="64"/>
  <c r="DE17" i="64"/>
  <c r="DE13" i="64"/>
  <c r="DE9" i="64"/>
  <c r="DE67" i="65"/>
  <c r="DE39" i="65"/>
  <c r="DE35" i="65"/>
  <c r="DE31" i="65"/>
  <c r="DE27" i="65"/>
  <c r="DE23" i="65"/>
  <c r="DE19" i="65"/>
  <c r="DE15" i="65"/>
  <c r="DE11" i="65"/>
  <c r="DE7" i="65"/>
  <c r="DE65" i="66"/>
  <c r="DE61" i="66"/>
  <c r="DE57" i="66"/>
  <c r="DE53" i="66"/>
  <c r="DE49" i="66"/>
  <c r="DE45" i="66"/>
  <c r="DE41" i="66"/>
  <c r="DE37" i="66"/>
  <c r="DE33" i="66"/>
  <c r="DE29" i="66"/>
  <c r="DE25" i="66"/>
  <c r="DE21" i="66"/>
  <c r="DE17" i="66"/>
  <c r="DE13" i="66"/>
  <c r="DE9" i="66"/>
  <c r="DE67" i="67"/>
  <c r="DE63" i="67"/>
  <c r="DE59" i="67"/>
  <c r="DE55" i="67"/>
  <c r="DE51" i="67"/>
  <c r="DE47" i="67"/>
  <c r="DE43" i="67"/>
  <c r="DE39" i="67"/>
  <c r="DE35" i="67"/>
  <c r="DE31" i="67"/>
  <c r="DE27" i="67"/>
  <c r="DE23" i="67"/>
  <c r="DE19" i="67"/>
  <c r="DE15" i="67"/>
  <c r="DE11" i="67"/>
  <c r="DE7" i="67"/>
  <c r="DE65" i="68"/>
  <c r="DE61" i="68"/>
  <c r="DE57" i="68"/>
  <c r="DE53" i="68"/>
  <c r="DE49" i="68"/>
  <c r="DE45" i="68"/>
  <c r="DE41" i="68"/>
  <c r="DE37" i="68"/>
  <c r="DE33" i="68"/>
  <c r="DE29" i="68"/>
  <c r="DE25" i="68"/>
  <c r="DE21" i="68"/>
  <c r="DE17" i="68"/>
  <c r="DE13" i="68"/>
  <c r="DE9" i="68"/>
  <c r="DE67" i="69"/>
  <c r="DE63" i="69"/>
  <c r="DE59" i="69"/>
  <c r="DE55" i="69"/>
  <c r="DE51" i="59"/>
  <c r="DE19" i="59"/>
  <c r="DE46" i="61"/>
  <c r="DE12" i="62"/>
  <c r="DE42" i="63"/>
  <c r="DE63" i="59"/>
  <c r="DE31" i="59"/>
  <c r="DE58" i="61"/>
  <c r="DE24" i="62"/>
  <c r="DE54" i="63"/>
  <c r="DE22" i="63"/>
  <c r="DE52" i="64"/>
  <c r="DE40" i="64"/>
  <c r="DE36" i="64"/>
  <c r="DE32" i="64"/>
  <c r="DE28" i="64"/>
  <c r="DE24" i="64"/>
  <c r="DE20" i="64"/>
  <c r="DE16" i="64"/>
  <c r="DE12" i="64"/>
  <c r="DE8" i="64"/>
  <c r="DE66" i="65"/>
  <c r="DE42" i="65"/>
  <c r="DE38" i="65"/>
  <c r="DE34" i="65"/>
  <c r="DE30" i="65"/>
  <c r="DE26" i="65"/>
  <c r="DE22" i="65"/>
  <c r="DE18" i="65"/>
  <c r="DE14" i="65"/>
  <c r="DE10" i="65"/>
  <c r="DE68" i="66"/>
  <c r="DE64" i="66"/>
  <c r="DE60" i="66"/>
  <c r="DE56" i="66"/>
  <c r="DE52" i="66"/>
  <c r="DE48" i="66"/>
  <c r="DE44" i="66"/>
  <c r="DE40" i="66"/>
  <c r="DE32" i="66"/>
  <c r="DE28" i="66"/>
  <c r="DE24" i="66"/>
  <c r="DE20" i="66"/>
  <c r="DE16" i="66"/>
  <c r="DE12" i="66"/>
  <c r="DE8" i="66"/>
  <c r="DE66" i="67"/>
  <c r="DE62" i="67"/>
  <c r="DE58" i="67"/>
  <c r="DE54" i="67"/>
  <c r="DE50" i="67"/>
  <c r="DE46" i="67"/>
  <c r="DE42" i="67"/>
  <c r="DE38" i="67"/>
  <c r="DE34" i="67"/>
  <c r="DE30" i="67"/>
  <c r="DE26" i="67"/>
  <c r="DE22" i="67"/>
  <c r="DE18" i="67"/>
  <c r="DE14" i="67"/>
  <c r="DE10" i="67"/>
  <c r="DE68" i="68"/>
  <c r="DE64" i="68"/>
  <c r="DE60" i="68"/>
  <c r="DE56" i="68"/>
  <c r="DE52" i="68"/>
  <c r="DE48" i="68"/>
  <c r="DE44" i="68"/>
  <c r="DE40" i="68"/>
  <c r="DE36" i="68"/>
  <c r="DE32" i="68"/>
  <c r="DE28" i="68"/>
  <c r="DE24" i="68"/>
  <c r="DE20" i="68"/>
  <c r="DE16" i="68"/>
  <c r="DE12" i="68"/>
  <c r="DE8" i="68"/>
  <c r="DE66" i="69"/>
  <c r="DE62" i="69"/>
  <c r="DE58" i="69"/>
  <c r="DE54" i="69"/>
  <c r="DE43" i="59"/>
  <c r="DE11" i="59"/>
  <c r="DE38" i="61"/>
  <c r="DE36" i="62"/>
  <c r="DE66" i="63"/>
  <c r="DE34" i="63"/>
  <c r="DE64" i="64"/>
  <c r="DE50" i="61"/>
  <c r="DE23" i="64"/>
  <c r="DE21" i="65"/>
  <c r="DE51" i="66"/>
  <c r="DE19" i="66"/>
  <c r="DE49" i="67"/>
  <c r="DE17" i="67"/>
  <c r="DE47" i="68"/>
  <c r="DE15" i="68"/>
  <c r="DE53" i="69"/>
  <c r="DE49" i="69"/>
  <c r="DE45" i="69"/>
  <c r="DE41" i="69"/>
  <c r="DE37" i="69"/>
  <c r="DE33" i="69"/>
  <c r="DE29" i="69"/>
  <c r="DE25" i="69"/>
  <c r="DE17" i="69"/>
  <c r="DE13" i="69"/>
  <c r="DE9" i="69"/>
  <c r="DE67" i="70"/>
  <c r="DE63" i="70"/>
  <c r="DE59" i="70"/>
  <c r="DE55" i="70"/>
  <c r="DE51" i="70"/>
  <c r="DE47" i="70"/>
  <c r="DE43" i="70"/>
  <c r="DE39" i="70"/>
  <c r="DE35" i="70"/>
  <c r="DE31" i="70"/>
  <c r="DE27" i="70"/>
  <c r="DE23" i="70"/>
  <c r="DE19" i="70"/>
  <c r="DE15" i="70"/>
  <c r="DE11" i="70"/>
  <c r="DE7" i="70"/>
  <c r="DE65" i="58"/>
  <c r="DE61" i="58"/>
  <c r="DE57" i="58"/>
  <c r="DE53" i="58"/>
  <c r="DE49" i="58"/>
  <c r="DE45" i="58"/>
  <c r="DE41" i="58"/>
  <c r="DE37" i="58"/>
  <c r="DE33" i="58"/>
  <c r="DE29" i="58"/>
  <c r="DE25" i="58"/>
  <c r="DE21" i="58"/>
  <c r="DE17" i="58"/>
  <c r="DE13" i="58"/>
  <c r="DE9" i="58"/>
  <c r="DE6" i="62"/>
  <c r="DE6" i="70"/>
  <c r="DE35" i="64"/>
  <c r="DE65" i="65"/>
  <c r="DE33" i="65"/>
  <c r="DE63" i="66"/>
  <c r="DE61" i="67"/>
  <c r="DE29" i="67"/>
  <c r="DE59" i="68"/>
  <c r="DE27" i="68"/>
  <c r="DE15" i="64"/>
  <c r="DE13" i="65"/>
  <c r="DE43" i="66"/>
  <c r="DE11" i="66"/>
  <c r="DE41" i="67"/>
  <c r="DE9" i="67"/>
  <c r="DE39" i="68"/>
  <c r="DE7" i="68"/>
  <c r="DE57" i="69"/>
  <c r="DE52" i="69"/>
  <c r="DE48" i="69"/>
  <c r="DE44" i="69"/>
  <c r="DE40" i="69"/>
  <c r="DE36" i="69"/>
  <c r="DE32" i="69"/>
  <c r="DE28" i="69"/>
  <c r="DE24" i="69"/>
  <c r="DE20" i="69"/>
  <c r="DE16" i="69"/>
  <c r="DE12" i="69"/>
  <c r="DE8" i="69"/>
  <c r="DE66" i="70"/>
  <c r="DE62" i="70"/>
  <c r="DE58" i="70"/>
  <c r="DE54" i="70"/>
  <c r="DE50" i="70"/>
  <c r="DE46" i="70"/>
  <c r="DE42" i="70"/>
  <c r="DE38" i="70"/>
  <c r="DE34" i="70"/>
  <c r="DE30" i="70"/>
  <c r="DE26" i="70"/>
  <c r="DE22" i="70"/>
  <c r="DE18" i="70"/>
  <c r="DE14" i="70"/>
  <c r="DE10" i="70"/>
  <c r="DE68" i="58"/>
  <c r="DE64" i="58"/>
  <c r="DE60" i="58"/>
  <c r="DE56" i="58"/>
  <c r="DE52" i="58"/>
  <c r="DE48" i="58"/>
  <c r="DE16" i="62"/>
  <c r="DE27" i="64"/>
  <c r="DE25" i="65"/>
  <c r="DE55" i="66"/>
  <c r="DE23" i="66"/>
  <c r="DE53" i="67"/>
  <c r="DE21" i="67"/>
  <c r="DE51" i="68"/>
  <c r="DE19" i="68"/>
  <c r="DE55" i="59"/>
  <c r="DE46" i="63"/>
  <c r="DE7" i="64"/>
  <c r="DE37" i="65"/>
  <c r="DE67" i="66"/>
  <c r="DE35" i="66"/>
  <c r="DE65" i="67"/>
  <c r="DE33" i="67"/>
  <c r="DE63" i="68"/>
  <c r="DE31" i="68"/>
  <c r="DE61" i="69"/>
  <c r="DE56" i="69"/>
  <c r="DE51" i="69"/>
  <c r="DE47" i="69"/>
  <c r="DE43" i="69"/>
  <c r="DE39" i="69"/>
  <c r="DE35" i="69"/>
  <c r="DE31" i="69"/>
  <c r="DE27" i="69"/>
  <c r="DE23" i="69"/>
  <c r="DE19" i="69"/>
  <c r="DE15" i="69"/>
  <c r="DE11" i="69"/>
  <c r="DE7" i="69"/>
  <c r="DE65" i="70"/>
  <c r="DE61" i="70"/>
  <c r="DE57" i="70"/>
  <c r="DE53" i="70"/>
  <c r="DE49" i="70"/>
  <c r="DE45" i="70"/>
  <c r="DE41" i="70"/>
  <c r="DE37" i="70"/>
  <c r="DE33" i="70"/>
  <c r="DE29" i="70"/>
  <c r="DE25" i="70"/>
  <c r="DE21" i="70"/>
  <c r="DE17" i="70"/>
  <c r="DE13" i="70"/>
  <c r="DE9" i="70"/>
  <c r="DE67" i="58"/>
  <c r="DE63" i="58"/>
  <c r="DE59" i="58"/>
  <c r="DE55" i="58"/>
  <c r="DE51" i="58"/>
  <c r="DE47" i="58"/>
  <c r="DE43" i="58"/>
  <c r="DE39" i="58"/>
  <c r="DE35" i="58"/>
  <c r="DE31" i="58"/>
  <c r="DE23" i="58"/>
  <c r="DE15" i="58"/>
  <c r="DE11" i="58"/>
  <c r="DE7" i="58"/>
  <c r="DE6" i="66"/>
  <c r="DE23" i="59"/>
  <c r="DE14" i="63"/>
  <c r="DE19" i="64"/>
  <c r="DE17" i="65"/>
  <c r="DE47" i="66"/>
  <c r="DE15" i="66"/>
  <c r="DE45" i="67"/>
  <c r="DE13" i="67"/>
  <c r="DE43" i="68"/>
  <c r="DE11" i="68"/>
  <c r="DE44" i="64"/>
  <c r="DE31" i="64"/>
  <c r="DE29" i="65"/>
  <c r="DE59" i="66"/>
  <c r="DE27" i="66"/>
  <c r="DE57" i="67"/>
  <c r="DE25" i="67"/>
  <c r="DE55" i="68"/>
  <c r="DE23" i="68"/>
  <c r="DE60" i="69"/>
  <c r="DE50" i="69"/>
  <c r="DE46" i="69"/>
  <c r="DE42" i="69"/>
  <c r="DE38" i="69"/>
  <c r="DE34" i="69"/>
  <c r="DE30" i="69"/>
  <c r="DE26" i="69"/>
  <c r="DE22" i="69"/>
  <c r="DE18" i="69"/>
  <c r="DE14" i="69"/>
  <c r="DE10" i="69"/>
  <c r="DE68" i="70"/>
  <c r="DE64" i="70"/>
  <c r="DE60" i="70"/>
  <c r="DE56" i="70"/>
  <c r="DE52" i="70"/>
  <c r="DE48" i="70"/>
  <c r="DE44" i="70"/>
  <c r="DE40" i="70"/>
  <c r="DE36" i="70"/>
  <c r="DE32" i="70"/>
  <c r="DE28" i="70"/>
  <c r="DE24" i="70"/>
  <c r="DE20" i="70"/>
  <c r="DE16" i="70"/>
  <c r="DE12" i="70"/>
  <c r="DE8" i="70"/>
  <c r="DE66" i="58"/>
  <c r="DE62" i="58"/>
  <c r="DE58" i="58"/>
  <c r="DE54" i="58"/>
  <c r="DE50" i="58"/>
  <c r="DE46" i="58"/>
  <c r="DE42" i="58"/>
  <c r="DE38" i="58"/>
  <c r="DE34" i="58"/>
  <c r="DE30" i="58"/>
  <c r="DE26" i="58"/>
  <c r="DE22" i="58"/>
  <c r="DE14" i="58"/>
  <c r="DE10" i="58"/>
  <c r="DE6" i="68"/>
  <c r="DE9" i="65"/>
  <c r="DE44" i="58"/>
  <c r="DE12" i="58"/>
  <c r="DE39" i="66"/>
  <c r="DE24" i="58"/>
  <c r="DE7" i="66"/>
  <c r="DE36" i="58"/>
  <c r="DE6" i="64"/>
  <c r="DE37" i="67"/>
  <c r="DE6" i="65"/>
  <c r="DE67" i="68"/>
  <c r="DE6" i="67"/>
  <c r="DE35" i="68"/>
  <c r="DE40" i="58"/>
  <c r="DE8" i="58"/>
  <c r="DE6" i="69"/>
  <c r="DE11" i="64"/>
  <c r="DE65" i="69"/>
  <c r="DE20" i="58"/>
  <c r="DE6" i="58"/>
  <c r="DE32" i="58"/>
  <c r="DQ5" i="43" l="1"/>
  <c r="DQ5" i="44"/>
  <c r="DQ5" i="45"/>
  <c r="DQ5" i="53"/>
  <c r="DQ5" i="46"/>
  <c r="DQ5" i="48"/>
  <c r="DQ5" i="47"/>
  <c r="DQ5" i="49"/>
  <c r="DQ5" i="51"/>
  <c r="DQ5" i="52"/>
  <c r="DQ5" i="50"/>
  <c r="DQ5" i="54"/>
  <c r="DQ5" i="55"/>
  <c r="DQ5" i="58"/>
  <c r="DQ5" i="59"/>
  <c r="DQ5" i="60"/>
  <c r="DQ5" i="61"/>
  <c r="DQ5" i="62"/>
  <c r="DQ5" i="63"/>
  <c r="DQ5" i="64"/>
  <c r="DQ5" i="65"/>
  <c r="DQ5" i="66"/>
  <c r="DQ5" i="67"/>
  <c r="DQ5" i="68"/>
  <c r="DQ5" i="69"/>
  <c r="DQ5" i="70"/>
  <c r="DQ5" i="17"/>
  <c r="DP5" i="43"/>
  <c r="DP5" i="44"/>
  <c r="DP5" i="45"/>
  <c r="DP5" i="53"/>
  <c r="DP5" i="46"/>
  <c r="DP5" i="48"/>
  <c r="DP5" i="47"/>
  <c r="DP5" i="49"/>
  <c r="DP5" i="51"/>
  <c r="DP5" i="52"/>
  <c r="DP5" i="50"/>
  <c r="DP5" i="54"/>
  <c r="DP5" i="55"/>
  <c r="DP5" i="58"/>
  <c r="DP5" i="59"/>
  <c r="DP5" i="60"/>
  <c r="DP5" i="61"/>
  <c r="DP5" i="62"/>
  <c r="DP5" i="63"/>
  <c r="DP5" i="64"/>
  <c r="DP5" i="65"/>
  <c r="DP5" i="66"/>
  <c r="DP5" i="67"/>
  <c r="DP5" i="68"/>
  <c r="DP5" i="69"/>
  <c r="DP5" i="70"/>
  <c r="DP5" i="17"/>
  <c r="DO5" i="43"/>
  <c r="DO5" i="44"/>
  <c r="DO5" i="45"/>
  <c r="DO5" i="53"/>
  <c r="DO5" i="46"/>
  <c r="DO5" i="48"/>
  <c r="DO5" i="47"/>
  <c r="DO5" i="49"/>
  <c r="DO5" i="51"/>
  <c r="DO5" i="52"/>
  <c r="DO5" i="50"/>
  <c r="DO5" i="54"/>
  <c r="DO5" i="55"/>
  <c r="DO5" i="58"/>
  <c r="DO5" i="59"/>
  <c r="DO5" i="60"/>
  <c r="DO5" i="61"/>
  <c r="DO5" i="62"/>
  <c r="DO5" i="63"/>
  <c r="DO5" i="64"/>
  <c r="DO5" i="65"/>
  <c r="DO5" i="66"/>
  <c r="DO5" i="67"/>
  <c r="DO5" i="68"/>
  <c r="DO5" i="69"/>
  <c r="DO5" i="70"/>
  <c r="DO5" i="17"/>
  <c r="DH5" i="43"/>
  <c r="DH5" i="44"/>
  <c r="DH5" i="45"/>
  <c r="DH5" i="53"/>
  <c r="DH5" i="46"/>
  <c r="DH5" i="48"/>
  <c r="DH5" i="47"/>
  <c r="DH5" i="49"/>
  <c r="DH5" i="51"/>
  <c r="DH5" i="52"/>
  <c r="DH5" i="50"/>
  <c r="DH5" i="54"/>
  <c r="DH5" i="55"/>
  <c r="DH5" i="58"/>
  <c r="DH5" i="59"/>
  <c r="DH5" i="60"/>
  <c r="DH5" i="61"/>
  <c r="DH5" i="62"/>
  <c r="DH5" i="63"/>
  <c r="DH5" i="64"/>
  <c r="DH5" i="65"/>
  <c r="DH5" i="66"/>
  <c r="DH5" i="67"/>
  <c r="DH5" i="68"/>
  <c r="DH5" i="69"/>
  <c r="DH5" i="70"/>
  <c r="DH5" i="17"/>
  <c r="DG5" i="43"/>
  <c r="DG5" i="44"/>
  <c r="DG5" i="45"/>
  <c r="DG5" i="53"/>
  <c r="DG5" i="46"/>
  <c r="DG5" i="48"/>
  <c r="DG5" i="47"/>
  <c r="DG5" i="49"/>
  <c r="DG5" i="51"/>
  <c r="DG5" i="52"/>
  <c r="DG5" i="50"/>
  <c r="DG5" i="54"/>
  <c r="DG5" i="55"/>
  <c r="DG5" i="58"/>
  <c r="DG5" i="59"/>
  <c r="DG5" i="60"/>
  <c r="DG5" i="61"/>
  <c r="DG5" i="62"/>
  <c r="DG5" i="63"/>
  <c r="DG5" i="64"/>
  <c r="DG5" i="65"/>
  <c r="DG5" i="66"/>
  <c r="DG5" i="67"/>
  <c r="DG5" i="68"/>
  <c r="DG5" i="69"/>
  <c r="DG5" i="70"/>
  <c r="DG5" i="17"/>
  <c r="DF5" i="43"/>
  <c r="DF5" i="44"/>
  <c r="DF5" i="45"/>
  <c r="DF5" i="53"/>
  <c r="DF5" i="46"/>
  <c r="DF5" i="48"/>
  <c r="DF5" i="47"/>
  <c r="DF5" i="49"/>
  <c r="DF5" i="51"/>
  <c r="DF5" i="52"/>
  <c r="DF5" i="50"/>
  <c r="DF5" i="54"/>
  <c r="DF5" i="55"/>
  <c r="DF5" i="58"/>
  <c r="DF5" i="59"/>
  <c r="DF5" i="60"/>
  <c r="DF5" i="61"/>
  <c r="DF5" i="62"/>
  <c r="DF5" i="63"/>
  <c r="DF5" i="64"/>
  <c r="DF5" i="65"/>
  <c r="DF5" i="66"/>
  <c r="DF5" i="67"/>
  <c r="DF5" i="68"/>
  <c r="DF5" i="69"/>
  <c r="DF5" i="70"/>
  <c r="DF5" i="17"/>
  <c r="DE5" i="43"/>
  <c r="DE5" i="44"/>
  <c r="DE5" i="45"/>
  <c r="DE5" i="53"/>
  <c r="DE5" i="46"/>
  <c r="DE5" i="48"/>
  <c r="DE5" i="47"/>
  <c r="DE5" i="49"/>
  <c r="DE5" i="51"/>
  <c r="DE5" i="52"/>
  <c r="DE5" i="50"/>
  <c r="DE5" i="54"/>
  <c r="DE5" i="55"/>
  <c r="DE5" i="58"/>
  <c r="DE5" i="59"/>
  <c r="DE5" i="60"/>
  <c r="DE5" i="61"/>
  <c r="DE5" i="62"/>
  <c r="DE5" i="63"/>
  <c r="DE5" i="64"/>
  <c r="DE5" i="65"/>
  <c r="DE5" i="66"/>
  <c r="DE5" i="67"/>
  <c r="DE5" i="68"/>
  <c r="DE5" i="69"/>
  <c r="DE5" i="70"/>
  <c r="DE5" i="17"/>
  <c r="DD5" i="43"/>
  <c r="DD5" i="44"/>
  <c r="DD5" i="45"/>
  <c r="DD5" i="53"/>
  <c r="DD5" i="46"/>
  <c r="DD5" i="48"/>
  <c r="DD5" i="47"/>
  <c r="DD5" i="49"/>
  <c r="DD5" i="51"/>
  <c r="DD5" i="52"/>
  <c r="DD5" i="50"/>
  <c r="DD5" i="54"/>
  <c r="DD5" i="55"/>
  <c r="DD5" i="58"/>
  <c r="DD5" i="59"/>
  <c r="DD5" i="60"/>
  <c r="DD5" i="61"/>
  <c r="DD5" i="62"/>
  <c r="DD5" i="63"/>
  <c r="DD5" i="64"/>
  <c r="DD5" i="65"/>
  <c r="DD5" i="66"/>
  <c r="DD5" i="67"/>
  <c r="DD5" i="68"/>
  <c r="DD5" i="69"/>
  <c r="DD5" i="70"/>
  <c r="DD5" i="17"/>
  <c r="DC5" i="43"/>
  <c r="DC5" i="44"/>
  <c r="DC5" i="45"/>
  <c r="DC5" i="53"/>
  <c r="DC5" i="46"/>
  <c r="DC5" i="48"/>
  <c r="DC5" i="47"/>
  <c r="DC5" i="49"/>
  <c r="DC5" i="51"/>
  <c r="DC5" i="52"/>
  <c r="DC5" i="50"/>
  <c r="DC5" i="54"/>
  <c r="DC5" i="55"/>
  <c r="DC5" i="58"/>
  <c r="DC5" i="59"/>
  <c r="DC5" i="60"/>
  <c r="DC5" i="61"/>
  <c r="DC5" i="62"/>
  <c r="DC5" i="63"/>
  <c r="DC5" i="64"/>
  <c r="DC5" i="65"/>
  <c r="DC5" i="66"/>
  <c r="DC5" i="67"/>
  <c r="DC5" i="68"/>
  <c r="DC5" i="69"/>
  <c r="DC5" i="70"/>
  <c r="DC5" i="17"/>
  <c r="DQ74" i="43"/>
  <c r="DQ73" i="43"/>
  <c r="DQ72" i="43"/>
  <c r="DQ71" i="43"/>
  <c r="DQ70" i="43"/>
  <c r="DQ75" i="43" s="1"/>
  <c r="DQ71" i="44"/>
  <c r="DQ70" i="44"/>
  <c r="DQ74" i="45"/>
  <c r="DQ73" i="45"/>
  <c r="DQ72" i="45"/>
  <c r="DQ71" i="45"/>
  <c r="DQ70" i="45"/>
  <c r="DQ75" i="45" s="1"/>
  <c r="DQ74" i="53"/>
  <c r="DQ73" i="53"/>
  <c r="DQ72" i="53"/>
  <c r="DQ71" i="53"/>
  <c r="DQ70" i="53"/>
  <c r="DQ75" i="53" s="1"/>
  <c r="DQ74" i="46"/>
  <c r="DQ73" i="46"/>
  <c r="DQ72" i="46"/>
  <c r="DQ71" i="46"/>
  <c r="DQ70" i="46"/>
  <c r="DQ75" i="46" s="1"/>
  <c r="DQ74" i="48"/>
  <c r="DQ73" i="48"/>
  <c r="DQ72" i="48"/>
  <c r="DQ71" i="48"/>
  <c r="DQ70" i="48"/>
  <c r="DQ75" i="48" s="1"/>
  <c r="DQ73" i="47"/>
  <c r="DQ72" i="47"/>
  <c r="DQ71" i="47"/>
  <c r="DQ70" i="47"/>
  <c r="DQ75" i="47" s="1"/>
  <c r="DQ74" i="49"/>
  <c r="DQ73" i="49"/>
  <c r="DQ72" i="49"/>
  <c r="DQ71" i="49"/>
  <c r="DQ70" i="49"/>
  <c r="DQ75" i="49" s="1"/>
  <c r="DQ73" i="51"/>
  <c r="DQ72" i="51"/>
  <c r="DQ71" i="51"/>
  <c r="DQ70" i="51"/>
  <c r="DQ74" i="51" s="1"/>
  <c r="DQ72" i="52"/>
  <c r="DQ71" i="52"/>
  <c r="DQ70" i="52"/>
  <c r="DQ75" i="52" s="1"/>
  <c r="DQ73" i="50"/>
  <c r="DQ72" i="50"/>
  <c r="DQ71" i="50"/>
  <c r="DQ70" i="50"/>
  <c r="DQ75" i="50" s="1"/>
  <c r="DQ73" i="54"/>
  <c r="DQ72" i="54"/>
  <c r="DQ71" i="54"/>
  <c r="DQ70" i="54"/>
  <c r="DQ74" i="54" s="1"/>
  <c r="DQ73" i="55"/>
  <c r="DQ72" i="55"/>
  <c r="DQ71" i="55"/>
  <c r="DQ70" i="55"/>
  <c r="DQ74" i="55" s="1"/>
  <c r="DQ73" i="58"/>
  <c r="DQ72" i="58"/>
  <c r="DQ71" i="58"/>
  <c r="DQ70" i="58"/>
  <c r="DQ74" i="58" s="1"/>
  <c r="DQ73" i="59"/>
  <c r="DQ72" i="59"/>
  <c r="DQ71" i="59"/>
  <c r="DQ70" i="59"/>
  <c r="DQ74" i="59" s="1"/>
  <c r="DQ74" i="60"/>
  <c r="DQ73" i="60"/>
  <c r="DQ72" i="60"/>
  <c r="DQ71" i="60"/>
  <c r="DQ70" i="60"/>
  <c r="DQ75" i="60" s="1"/>
  <c r="DQ73" i="61"/>
  <c r="DQ72" i="61"/>
  <c r="DQ71" i="61"/>
  <c r="DQ70" i="61"/>
  <c r="DQ74" i="61" s="1"/>
  <c r="DQ73" i="62"/>
  <c r="DQ72" i="62"/>
  <c r="DQ71" i="62"/>
  <c r="DQ70" i="62"/>
  <c r="DQ74" i="62" s="1"/>
  <c r="DQ73" i="63"/>
  <c r="DQ72" i="63"/>
  <c r="DQ71" i="63"/>
  <c r="DQ70" i="63"/>
  <c r="DQ74" i="63" s="1"/>
  <c r="DQ73" i="64"/>
  <c r="DQ72" i="64"/>
  <c r="DQ71" i="64"/>
  <c r="DQ70" i="64"/>
  <c r="DQ74" i="64" s="1"/>
  <c r="DQ73" i="65"/>
  <c r="DQ71" i="65"/>
  <c r="DQ70" i="65"/>
  <c r="DQ74" i="65" s="1"/>
  <c r="DQ73" i="66"/>
  <c r="DQ71" i="66"/>
  <c r="DQ70" i="66"/>
  <c r="DQ74" i="66" s="1"/>
  <c r="DQ73" i="67"/>
  <c r="DQ72" i="67"/>
  <c r="DQ71" i="67"/>
  <c r="DQ70" i="67"/>
  <c r="DQ74" i="67" s="1"/>
  <c r="DQ73" i="68"/>
  <c r="DQ72" i="68"/>
  <c r="DQ71" i="68"/>
  <c r="DQ70" i="68"/>
  <c r="DQ74" i="68" s="1"/>
  <c r="DQ73" i="69"/>
  <c r="DQ72" i="69"/>
  <c r="DQ71" i="69"/>
  <c r="DQ70" i="69"/>
  <c r="DQ74" i="69" s="1"/>
  <c r="DQ73" i="70"/>
  <c r="DQ72" i="70"/>
  <c r="DQ71" i="70"/>
  <c r="DQ70" i="70"/>
  <c r="DQ74" i="70" s="1"/>
  <c r="DP74" i="43"/>
  <c r="DO74" i="43"/>
  <c r="DP73" i="43"/>
  <c r="DO73" i="43"/>
  <c r="DP72" i="43"/>
  <c r="DO72" i="43"/>
  <c r="DP71" i="43"/>
  <c r="DO71" i="43"/>
  <c r="DP70" i="43"/>
  <c r="DP75" i="43" s="1"/>
  <c r="DO70" i="43"/>
  <c r="DO75" i="43" s="1"/>
  <c r="DP71" i="44"/>
  <c r="DO71" i="44"/>
  <c r="DP70" i="44"/>
  <c r="DO70" i="44"/>
  <c r="DP74" i="45"/>
  <c r="DO74" i="45"/>
  <c r="DP73" i="45"/>
  <c r="DO73" i="45"/>
  <c r="DP72" i="45"/>
  <c r="DO72" i="45"/>
  <c r="DP71" i="45"/>
  <c r="DO71" i="45"/>
  <c r="DP70" i="45"/>
  <c r="DP75" i="45" s="1"/>
  <c r="DO70" i="45"/>
  <c r="DO75" i="45" s="1"/>
  <c r="DP74" i="53"/>
  <c r="DO74" i="53"/>
  <c r="DP73" i="53"/>
  <c r="DO73" i="53"/>
  <c r="DP72" i="53"/>
  <c r="DO72" i="53"/>
  <c r="DP71" i="53"/>
  <c r="DO71" i="53"/>
  <c r="DP70" i="53"/>
  <c r="DP75" i="53" s="1"/>
  <c r="DO70" i="53"/>
  <c r="DO75" i="53" s="1"/>
  <c r="DP74" i="46"/>
  <c r="DO74" i="46"/>
  <c r="DP73" i="46"/>
  <c r="DO73" i="46"/>
  <c r="DP72" i="46"/>
  <c r="DO72" i="46"/>
  <c r="DP71" i="46"/>
  <c r="DO71" i="46"/>
  <c r="DP70" i="46"/>
  <c r="DP75" i="46" s="1"/>
  <c r="DO70" i="46"/>
  <c r="DO75" i="46" s="1"/>
  <c r="DP74" i="48"/>
  <c r="DO74" i="48"/>
  <c r="DP73" i="48"/>
  <c r="DO73" i="48"/>
  <c r="DP72" i="48"/>
  <c r="DO72" i="48"/>
  <c r="DP71" i="48"/>
  <c r="DO71" i="48"/>
  <c r="DP70" i="48"/>
  <c r="DP75" i="48" s="1"/>
  <c r="DO70" i="48"/>
  <c r="DO75" i="48" s="1"/>
  <c r="DP73" i="47"/>
  <c r="DO73" i="47"/>
  <c r="DP72" i="47"/>
  <c r="DO72" i="47"/>
  <c r="DP71" i="47"/>
  <c r="DO71" i="47"/>
  <c r="DP70" i="47"/>
  <c r="DP75" i="47" s="1"/>
  <c r="DO70" i="47"/>
  <c r="DO75" i="47" s="1"/>
  <c r="DP74" i="49"/>
  <c r="DO74" i="49"/>
  <c r="DP73" i="49"/>
  <c r="DO73" i="49"/>
  <c r="DP72" i="49"/>
  <c r="DO72" i="49"/>
  <c r="DP71" i="49"/>
  <c r="DO71" i="49"/>
  <c r="DP70" i="49"/>
  <c r="DP75" i="49" s="1"/>
  <c r="DO70" i="49"/>
  <c r="DO75" i="49" s="1"/>
  <c r="DP73" i="51"/>
  <c r="DO73" i="51"/>
  <c r="DP72" i="51"/>
  <c r="DO72" i="51"/>
  <c r="DP71" i="51"/>
  <c r="DO71" i="51"/>
  <c r="DP70" i="51"/>
  <c r="DP74" i="51" s="1"/>
  <c r="DO70" i="51"/>
  <c r="DP72" i="52"/>
  <c r="DO72" i="52"/>
  <c r="DP71" i="52"/>
  <c r="DO71" i="52"/>
  <c r="DP70" i="52"/>
  <c r="DP75" i="52" s="1"/>
  <c r="DO70" i="52"/>
  <c r="DO75" i="52" s="1"/>
  <c r="DP73" i="50"/>
  <c r="DO73" i="50"/>
  <c r="DP72" i="50"/>
  <c r="DO72" i="50"/>
  <c r="DP71" i="50"/>
  <c r="DO71" i="50"/>
  <c r="DP70" i="50"/>
  <c r="DP75" i="50" s="1"/>
  <c r="DO70" i="50"/>
  <c r="DO75" i="50" s="1"/>
  <c r="DP73" i="54"/>
  <c r="DO73" i="54"/>
  <c r="DP72" i="54"/>
  <c r="DO72" i="54"/>
  <c r="DP71" i="54"/>
  <c r="DO71" i="54"/>
  <c r="DP70" i="54"/>
  <c r="DP74" i="54" s="1"/>
  <c r="DO70" i="54"/>
  <c r="DO74" i="54" s="1"/>
  <c r="DO75" i="55"/>
  <c r="DP73" i="55"/>
  <c r="DO73" i="55"/>
  <c r="DP72" i="55"/>
  <c r="DO72" i="55"/>
  <c r="DP71" i="55"/>
  <c r="DO71" i="55"/>
  <c r="DP70" i="55"/>
  <c r="DP74" i="55" s="1"/>
  <c r="DO70" i="55"/>
  <c r="DO74" i="55" s="1"/>
  <c r="DO75" i="58"/>
  <c r="DP73" i="58"/>
  <c r="DO73" i="58"/>
  <c r="DP72" i="58"/>
  <c r="DO72" i="58"/>
  <c r="DP70" i="58"/>
  <c r="DP74" i="58" s="1"/>
  <c r="DO70" i="58"/>
  <c r="DP71" i="58"/>
  <c r="DO71" i="58"/>
  <c r="DO75" i="59"/>
  <c r="DP73" i="59"/>
  <c r="DO73" i="59"/>
  <c r="DO72" i="59"/>
  <c r="DP72" i="59"/>
  <c r="DO71" i="59"/>
  <c r="DP71" i="59"/>
  <c r="DO70" i="59"/>
  <c r="DP74" i="60"/>
  <c r="DO74" i="60"/>
  <c r="DO73" i="60"/>
  <c r="DP73" i="60"/>
  <c r="DP72" i="60"/>
  <c r="DO72" i="60"/>
  <c r="DP71" i="60"/>
  <c r="DP70" i="60"/>
  <c r="DP75" i="60" s="1"/>
  <c r="DO71" i="60"/>
  <c r="DO75" i="61"/>
  <c r="DO73" i="61"/>
  <c r="DP73" i="61"/>
  <c r="DP72" i="61"/>
  <c r="DO72" i="61"/>
  <c r="DP71" i="61"/>
  <c r="DO71" i="61"/>
  <c r="DO75" i="62"/>
  <c r="DO73" i="62"/>
  <c r="DP73" i="62"/>
  <c r="DP72" i="62"/>
  <c r="DO72" i="62"/>
  <c r="DO70" i="62"/>
  <c r="DP70" i="62"/>
  <c r="DP74" i="62" s="1"/>
  <c r="DP71" i="62"/>
  <c r="DO71" i="62"/>
  <c r="DO75" i="63"/>
  <c r="DP73" i="63"/>
  <c r="DO73" i="63"/>
  <c r="DP72" i="63"/>
  <c r="DO72" i="63"/>
  <c r="DP70" i="63"/>
  <c r="DP74" i="63" s="1"/>
  <c r="DO70" i="63"/>
  <c r="DP71" i="63"/>
  <c r="DO71" i="63"/>
  <c r="DO75" i="64"/>
  <c r="DO73" i="64"/>
  <c r="DP73" i="64"/>
  <c r="DO72" i="64"/>
  <c r="DP72" i="64"/>
  <c r="DP70" i="64"/>
  <c r="DP74" i="64" s="1"/>
  <c r="DO71" i="64"/>
  <c r="DO75" i="65"/>
  <c r="DP73" i="65"/>
  <c r="DO73" i="65"/>
  <c r="DO70" i="65"/>
  <c r="DP71" i="65"/>
  <c r="DO71" i="65"/>
  <c r="DO75" i="66"/>
  <c r="DP73" i="66"/>
  <c r="DO73" i="66"/>
  <c r="DO70" i="66"/>
  <c r="DP70" i="66"/>
  <c r="DP74" i="66" s="1"/>
  <c r="DP71" i="66"/>
  <c r="DO71" i="66"/>
  <c r="DO75" i="67"/>
  <c r="DP73" i="67"/>
  <c r="DO73" i="67"/>
  <c r="DP72" i="67"/>
  <c r="DO72" i="67"/>
  <c r="DP70" i="67"/>
  <c r="DP74" i="67" s="1"/>
  <c r="DO70" i="67"/>
  <c r="DP71" i="67"/>
  <c r="DO71" i="67"/>
  <c r="DO75" i="68"/>
  <c r="DO73" i="68"/>
  <c r="DP73" i="68"/>
  <c r="DO72" i="68"/>
  <c r="DP72" i="68"/>
  <c r="DP70" i="68"/>
  <c r="DP74" i="68" s="1"/>
  <c r="DO71" i="68"/>
  <c r="DO75" i="69"/>
  <c r="DP73" i="69"/>
  <c r="DO73" i="69"/>
  <c r="DP72" i="69"/>
  <c r="DO72" i="69"/>
  <c r="DP70" i="69"/>
  <c r="DP74" i="69" s="1"/>
  <c r="DO70" i="69"/>
  <c r="DP71" i="69"/>
  <c r="DO71" i="69"/>
  <c r="DO75" i="70"/>
  <c r="DP73" i="70"/>
  <c r="DO73" i="70"/>
  <c r="DO72" i="70"/>
  <c r="DP72" i="70"/>
  <c r="DP70" i="70"/>
  <c r="DP74" i="70" s="1"/>
  <c r="DP71" i="70"/>
  <c r="DO70" i="70"/>
  <c r="DF74" i="43"/>
  <c r="DE74" i="43"/>
  <c r="DF73" i="43"/>
  <c r="DE73" i="43"/>
  <c r="DF72" i="43"/>
  <c r="DE72" i="43"/>
  <c r="DF71" i="43"/>
  <c r="DE71" i="43"/>
  <c r="DF70" i="43"/>
  <c r="DF75" i="43" s="1"/>
  <c r="DE70" i="43"/>
  <c r="DE75" i="43" s="1"/>
  <c r="DF71" i="44"/>
  <c r="DE71" i="44"/>
  <c r="DF70" i="44"/>
  <c r="DE70" i="44"/>
  <c r="DF74" i="45"/>
  <c r="DE74" i="45"/>
  <c r="DF73" i="45"/>
  <c r="DE73" i="45"/>
  <c r="DF72" i="45"/>
  <c r="DE72" i="45"/>
  <c r="DF71" i="45"/>
  <c r="DE71" i="45"/>
  <c r="DF70" i="45"/>
  <c r="DF75" i="45" s="1"/>
  <c r="DE70" i="45"/>
  <c r="DE75" i="45" s="1"/>
  <c r="DF74" i="53"/>
  <c r="DE74" i="53"/>
  <c r="DF73" i="53"/>
  <c r="DE73" i="53"/>
  <c r="DF72" i="53"/>
  <c r="DE72" i="53"/>
  <c r="DF71" i="53"/>
  <c r="DE71" i="53"/>
  <c r="DF70" i="53"/>
  <c r="DF75" i="53" s="1"/>
  <c r="DE70" i="53"/>
  <c r="DE75" i="53" s="1"/>
  <c r="DF74" i="46"/>
  <c r="DE74" i="46"/>
  <c r="DF73" i="46"/>
  <c r="DE73" i="46"/>
  <c r="DF72" i="46"/>
  <c r="DE72" i="46"/>
  <c r="DF71" i="46"/>
  <c r="DE71" i="46"/>
  <c r="DF70" i="46"/>
  <c r="DF75" i="46" s="1"/>
  <c r="DE70" i="46"/>
  <c r="DF74" i="48"/>
  <c r="DE74" i="48"/>
  <c r="DF73" i="48"/>
  <c r="DE73" i="48"/>
  <c r="DF72" i="48"/>
  <c r="DE72" i="48"/>
  <c r="DF71" i="48"/>
  <c r="DE71" i="48"/>
  <c r="DF70" i="48"/>
  <c r="DF75" i="48" s="1"/>
  <c r="DE70" i="48"/>
  <c r="DE75" i="48" s="1"/>
  <c r="DF73" i="47"/>
  <c r="DE73" i="47"/>
  <c r="DF72" i="47"/>
  <c r="DE72" i="47"/>
  <c r="DF71" i="47"/>
  <c r="DE71" i="47"/>
  <c r="DF70" i="47"/>
  <c r="DF75" i="47" s="1"/>
  <c r="DE70" i="47"/>
  <c r="DE75" i="47" s="1"/>
  <c r="DF74" i="49"/>
  <c r="DE74" i="49"/>
  <c r="DF73" i="49"/>
  <c r="DE73" i="49"/>
  <c r="DF72" i="49"/>
  <c r="DE72" i="49"/>
  <c r="DF71" i="49"/>
  <c r="DE71" i="49"/>
  <c r="DF70" i="49"/>
  <c r="DF75" i="49" s="1"/>
  <c r="DE70" i="49"/>
  <c r="DE75" i="49" s="1"/>
  <c r="DF70" i="51"/>
  <c r="DF74" i="51" s="1"/>
  <c r="DE70" i="51"/>
  <c r="DE74" i="51" s="1"/>
  <c r="DF72" i="52"/>
  <c r="DE72" i="52"/>
  <c r="DF71" i="52"/>
  <c r="DE71" i="52"/>
  <c r="DF70" i="52"/>
  <c r="DF75" i="52" s="1"/>
  <c r="DE70" i="52"/>
  <c r="DE75" i="52" s="1"/>
  <c r="DF73" i="50"/>
  <c r="DE73" i="50"/>
  <c r="DF72" i="50"/>
  <c r="DE72" i="50"/>
  <c r="DF71" i="50"/>
  <c r="DE71" i="50"/>
  <c r="DF70" i="50"/>
  <c r="DF75" i="50" s="1"/>
  <c r="DE70" i="50"/>
  <c r="DE75" i="50" s="1"/>
  <c r="DF70" i="54"/>
  <c r="DF74" i="54" s="1"/>
  <c r="DE70" i="54"/>
  <c r="DE74" i="54" s="1"/>
  <c r="DF70" i="55"/>
  <c r="DF74" i="55" s="1"/>
  <c r="DE70" i="55"/>
  <c r="DE74" i="55" s="1"/>
  <c r="DF73" i="58"/>
  <c r="DE73" i="58"/>
  <c r="DF72" i="58"/>
  <c r="DE72" i="58"/>
  <c r="DE70" i="58"/>
  <c r="DE74" i="58" s="1"/>
  <c r="DF71" i="58"/>
  <c r="DE71" i="58"/>
  <c r="DE73" i="59"/>
  <c r="DF73" i="59"/>
  <c r="DF72" i="59"/>
  <c r="DE72" i="59"/>
  <c r="DF71" i="59"/>
  <c r="DE70" i="59"/>
  <c r="DE74" i="59" s="1"/>
  <c r="DF73" i="60"/>
  <c r="DF72" i="60"/>
  <c r="DF71" i="60"/>
  <c r="DF74" i="60"/>
  <c r="DE74" i="60"/>
  <c r="DE73" i="60"/>
  <c r="DE72" i="60"/>
  <c r="DE71" i="60"/>
  <c r="DF71" i="61"/>
  <c r="DF73" i="61"/>
  <c r="DE73" i="61"/>
  <c r="DF72" i="61"/>
  <c r="DE72" i="61"/>
  <c r="DE71" i="61"/>
  <c r="DE72" i="62"/>
  <c r="DF72" i="62"/>
  <c r="DF70" i="62"/>
  <c r="DF74" i="62" s="1"/>
  <c r="DF71" i="62"/>
  <c r="DE70" i="62"/>
  <c r="DE74" i="62" s="1"/>
  <c r="DF70" i="63"/>
  <c r="DF74" i="63" s="1"/>
  <c r="DE70" i="63"/>
  <c r="DE74" i="63" s="1"/>
  <c r="DF71" i="64"/>
  <c r="DE71" i="64"/>
  <c r="DF73" i="65"/>
  <c r="DE73" i="65"/>
  <c r="DF70" i="65"/>
  <c r="DF74" i="65" s="1"/>
  <c r="DE71" i="65"/>
  <c r="DF73" i="66"/>
  <c r="DE73" i="66"/>
  <c r="DF70" i="66"/>
  <c r="DF74" i="66" s="1"/>
  <c r="DE70" i="66"/>
  <c r="DE74" i="66" s="1"/>
  <c r="DF71" i="66"/>
  <c r="DE71" i="66"/>
  <c r="DF70" i="67"/>
  <c r="DF74" i="67" s="1"/>
  <c r="DE70" i="67"/>
  <c r="DE74" i="67" s="1"/>
  <c r="DF70" i="68"/>
  <c r="DF74" i="68" s="1"/>
  <c r="DE70" i="68"/>
  <c r="DE74" i="68" s="1"/>
  <c r="DF70" i="69"/>
  <c r="DF74" i="69" s="1"/>
  <c r="DE70" i="69"/>
  <c r="DE74" i="69" s="1"/>
  <c r="DE70" i="70"/>
  <c r="DE74" i="70" s="1"/>
  <c r="DF70" i="70"/>
  <c r="DF74" i="70" s="1"/>
  <c r="DF75" i="17"/>
  <c r="DE75" i="17"/>
  <c r="DD74" i="43"/>
  <c r="DC74" i="43"/>
  <c r="DD73" i="43"/>
  <c r="DC73" i="43"/>
  <c r="DD72" i="43"/>
  <c r="DC72" i="43"/>
  <c r="DD71" i="43"/>
  <c r="DC71" i="43"/>
  <c r="DD70" i="43"/>
  <c r="DD75" i="43" s="1"/>
  <c r="DC70" i="43"/>
  <c r="DC75" i="43" s="1"/>
  <c r="DD71" i="44"/>
  <c r="DC71" i="44"/>
  <c r="DD70" i="44"/>
  <c r="DC70" i="44"/>
  <c r="DD74" i="45"/>
  <c r="DC74" i="45"/>
  <c r="DD73" i="45"/>
  <c r="DC73" i="45"/>
  <c r="DD72" i="45"/>
  <c r="DC72" i="45"/>
  <c r="DD71" i="45"/>
  <c r="DC71" i="45"/>
  <c r="DD70" i="45"/>
  <c r="DD75" i="45" s="1"/>
  <c r="DC70" i="45"/>
  <c r="DC75" i="45" s="1"/>
  <c r="DD74" i="53"/>
  <c r="DC74" i="53"/>
  <c r="DD73" i="53"/>
  <c r="DC73" i="53"/>
  <c r="DD72" i="53"/>
  <c r="DC72" i="53"/>
  <c r="DD71" i="53"/>
  <c r="DC71" i="53"/>
  <c r="DD70" i="53"/>
  <c r="DD75" i="53" s="1"/>
  <c r="DC70" i="53"/>
  <c r="DC75" i="53" s="1"/>
  <c r="DD74" i="46"/>
  <c r="DC74" i="46"/>
  <c r="DD73" i="46"/>
  <c r="DC73" i="46"/>
  <c r="DD72" i="46"/>
  <c r="DC72" i="46"/>
  <c r="DD71" i="46"/>
  <c r="DC71" i="46"/>
  <c r="DD70" i="46"/>
  <c r="DC70" i="46"/>
  <c r="DD74" i="48"/>
  <c r="DC74" i="48"/>
  <c r="DD73" i="48"/>
  <c r="DC73" i="48"/>
  <c r="DD72" i="48"/>
  <c r="DC72" i="48"/>
  <c r="DD71" i="48"/>
  <c r="DC71" i="48"/>
  <c r="DD70" i="48"/>
  <c r="DD75" i="48" s="1"/>
  <c r="DC70" i="48"/>
  <c r="DC75" i="48" s="1"/>
  <c r="DD73" i="47"/>
  <c r="DC73" i="47"/>
  <c r="DD72" i="47"/>
  <c r="DC72" i="47"/>
  <c r="DD71" i="47"/>
  <c r="DC71" i="47"/>
  <c r="DD70" i="47"/>
  <c r="DD75" i="47" s="1"/>
  <c r="DC70" i="47"/>
  <c r="DC75" i="47" s="1"/>
  <c r="DD74" i="49"/>
  <c r="DC74" i="49"/>
  <c r="DD73" i="49"/>
  <c r="DC73" i="49"/>
  <c r="DD72" i="49"/>
  <c r="DC72" i="49"/>
  <c r="DD71" i="49"/>
  <c r="DC71" i="49"/>
  <c r="DD70" i="49"/>
  <c r="DD75" i="49" s="1"/>
  <c r="DC70" i="49"/>
  <c r="DC75" i="49" s="1"/>
  <c r="DD70" i="51"/>
  <c r="DD74" i="51" s="1"/>
  <c r="DC70" i="51"/>
  <c r="DC74" i="51" s="1"/>
  <c r="DD72" i="52"/>
  <c r="DC72" i="52"/>
  <c r="DD71" i="52"/>
  <c r="DC71" i="52"/>
  <c r="DD70" i="52"/>
  <c r="DD75" i="52" s="1"/>
  <c r="DC70" i="52"/>
  <c r="DC75" i="52" s="1"/>
  <c r="DD73" i="50"/>
  <c r="DC73" i="50"/>
  <c r="DD72" i="50"/>
  <c r="DC72" i="50"/>
  <c r="DD71" i="50"/>
  <c r="DC71" i="50"/>
  <c r="DD70" i="50"/>
  <c r="DD75" i="50" s="1"/>
  <c r="DC70" i="50"/>
  <c r="DC75" i="50" s="1"/>
  <c r="DD70" i="54"/>
  <c r="DD74" i="54" s="1"/>
  <c r="DC70" i="54"/>
  <c r="DC74" i="54" s="1"/>
  <c r="DD70" i="55"/>
  <c r="DD74" i="55" s="1"/>
  <c r="DC70" i="55"/>
  <c r="DC74" i="55" s="1"/>
  <c r="DD73" i="58"/>
  <c r="DC73" i="58"/>
  <c r="DD72" i="58"/>
  <c r="DC72" i="58"/>
  <c r="DC71" i="58"/>
  <c r="DD71" i="58"/>
  <c r="DC73" i="59"/>
  <c r="DD73" i="59"/>
  <c r="DD72" i="59"/>
  <c r="DC72" i="59"/>
  <c r="DD70" i="59"/>
  <c r="DD74" i="59" s="1"/>
  <c r="DC71" i="59"/>
  <c r="DD73" i="60"/>
  <c r="DD72" i="60"/>
  <c r="DD71" i="60"/>
  <c r="DD74" i="60"/>
  <c r="DC74" i="60"/>
  <c r="DC73" i="60"/>
  <c r="DC72" i="60"/>
  <c r="DC70" i="60"/>
  <c r="DC75" i="60" s="1"/>
  <c r="DD71" i="61"/>
  <c r="DD73" i="61"/>
  <c r="DC73" i="61"/>
  <c r="DD70" i="61"/>
  <c r="DD74" i="61" s="1"/>
  <c r="DC72" i="61"/>
  <c r="DC70" i="61"/>
  <c r="DC74" i="61" s="1"/>
  <c r="DC71" i="61"/>
  <c r="DC72" i="62"/>
  <c r="DD72" i="62"/>
  <c r="DD70" i="62"/>
  <c r="DD74" i="62" s="1"/>
  <c r="DD71" i="62"/>
  <c r="DC70" i="62"/>
  <c r="DC74" i="62" s="1"/>
  <c r="DD70" i="63"/>
  <c r="DD74" i="63" s="1"/>
  <c r="DC70" i="63"/>
  <c r="DC74" i="63" s="1"/>
  <c r="DD71" i="64"/>
  <c r="DC70" i="64"/>
  <c r="DC74" i="64" s="1"/>
  <c r="DD73" i="65"/>
  <c r="DC73" i="65"/>
  <c r="DD71" i="65"/>
  <c r="DC70" i="65"/>
  <c r="DC74" i="65" s="1"/>
  <c r="DD73" i="66"/>
  <c r="DC73" i="66"/>
  <c r="DD70" i="66"/>
  <c r="DD74" i="66" s="1"/>
  <c r="DC70" i="66"/>
  <c r="DC74" i="66" s="1"/>
  <c r="DD71" i="66"/>
  <c r="DC71" i="66"/>
  <c r="DD70" i="67"/>
  <c r="DD74" i="67" s="1"/>
  <c r="DC70" i="67"/>
  <c r="DC74" i="67" s="1"/>
  <c r="DD70" i="68"/>
  <c r="DD74" i="68" s="1"/>
  <c r="DC70" i="68"/>
  <c r="DC74" i="68" s="1"/>
  <c r="DD70" i="69"/>
  <c r="DD74" i="69" s="1"/>
  <c r="DC70" i="69"/>
  <c r="DC74" i="69" s="1"/>
  <c r="DC70" i="70"/>
  <c r="DC74" i="70" s="1"/>
  <c r="DD70" i="70"/>
  <c r="DD74" i="70" s="1"/>
  <c r="DD75" i="17"/>
  <c r="DC75" i="17"/>
  <c r="DO74" i="59" l="1"/>
  <c r="DO74" i="70"/>
  <c r="DO74" i="66"/>
  <c r="DO74" i="62"/>
  <c r="DO74" i="58"/>
  <c r="DO74" i="69"/>
  <c r="DO74" i="67"/>
  <c r="E132" i="40"/>
  <c r="D132" i="40"/>
  <c r="C132" i="40"/>
  <c r="DQ75" i="44"/>
  <c r="E205" i="40"/>
  <c r="DP75" i="44"/>
  <c r="D205" i="40"/>
  <c r="DO75" i="44"/>
  <c r="C205" i="40"/>
  <c r="DQ75" i="17"/>
  <c r="E61" i="40"/>
  <c r="DP75" i="17"/>
  <c r="D61" i="40"/>
  <c r="E37" i="76" s="1"/>
  <c r="DO75" i="17"/>
  <c r="C61" i="40"/>
  <c r="D37" i="76" s="1"/>
  <c r="DO74" i="63"/>
  <c r="DO74" i="65"/>
  <c r="DD75" i="44"/>
  <c r="D204" i="40"/>
  <c r="DF75" i="44"/>
  <c r="D203" i="40"/>
  <c r="DC75" i="44"/>
  <c r="C204" i="40"/>
  <c r="DE75" i="44"/>
  <c r="C203" i="40"/>
  <c r="D131" i="40"/>
  <c r="D130" i="40"/>
  <c r="C131" i="40"/>
  <c r="C130" i="40"/>
  <c r="DC75" i="46"/>
  <c r="C60" i="40"/>
  <c r="D43" i="76" s="1"/>
  <c r="DD75" i="46"/>
  <c r="D60" i="40"/>
  <c r="E43" i="76" s="1"/>
  <c r="DE75" i="46"/>
  <c r="C59" i="40"/>
  <c r="D51" i="76" s="1"/>
  <c r="F51" i="76" s="1"/>
  <c r="DO74" i="51"/>
  <c r="DO70" i="61"/>
  <c r="DO74" i="61" s="1"/>
  <c r="DP70" i="61"/>
  <c r="DP74" i="61" s="1"/>
  <c r="DP71" i="68"/>
  <c r="DP71" i="64"/>
  <c r="DO70" i="68"/>
  <c r="DO74" i="68" s="1"/>
  <c r="DP70" i="65"/>
  <c r="DP74" i="65" s="1"/>
  <c r="DO70" i="64"/>
  <c r="DO74" i="64" s="1"/>
  <c r="DO70" i="60"/>
  <c r="DO75" i="60" s="1"/>
  <c r="DP70" i="59"/>
  <c r="DP74" i="59" s="1"/>
  <c r="DO71" i="70"/>
  <c r="DE70" i="65"/>
  <c r="DE74" i="65" s="1"/>
  <c r="DF71" i="65"/>
  <c r="DE70" i="60"/>
  <c r="DE75" i="60" s="1"/>
  <c r="DF70" i="58"/>
  <c r="DF74" i="58" s="1"/>
  <c r="DE70" i="61"/>
  <c r="DE74" i="61" s="1"/>
  <c r="DF70" i="60"/>
  <c r="DF75" i="60" s="1"/>
  <c r="DF70" i="59"/>
  <c r="DF74" i="59" s="1"/>
  <c r="DE71" i="62"/>
  <c r="DE70" i="64"/>
  <c r="DE74" i="64" s="1"/>
  <c r="DF70" i="64"/>
  <c r="DF74" i="64" s="1"/>
  <c r="DF70" i="61"/>
  <c r="DF74" i="61" s="1"/>
  <c r="DE71" i="59"/>
  <c r="DC71" i="65"/>
  <c r="DC70" i="58"/>
  <c r="DC74" i="58" s="1"/>
  <c r="DD70" i="65"/>
  <c r="DD74" i="65" s="1"/>
  <c r="DC71" i="62"/>
  <c r="DD72" i="61"/>
  <c r="DC70" i="59"/>
  <c r="DC74" i="59" s="1"/>
  <c r="DD70" i="58"/>
  <c r="DD74" i="58" s="1"/>
  <c r="DD70" i="60"/>
  <c r="DD75" i="60" s="1"/>
  <c r="DC71" i="60"/>
  <c r="DC71" i="64"/>
  <c r="DD71" i="59"/>
  <c r="DD70" i="64"/>
  <c r="DD74" i="64" s="1"/>
  <c r="EF20" i="58"/>
  <c r="DT20" i="58"/>
  <c r="DN20" i="58"/>
  <c r="DL20" i="58"/>
  <c r="DJ20" i="58"/>
  <c r="DH20" i="58"/>
  <c r="DB20" i="58"/>
  <c r="CZ20" i="58"/>
  <c r="CX20" i="58"/>
  <c r="CV20" i="58"/>
  <c r="CT20" i="58"/>
  <c r="CR20" i="58"/>
  <c r="CF20" i="58"/>
  <c r="CC20" i="58"/>
  <c r="BZ20" i="58"/>
  <c r="BW20" i="58"/>
  <c r="BT20" i="58"/>
  <c r="BQ20" i="58"/>
  <c r="BN20" i="58"/>
  <c r="BC20" i="58"/>
  <c r="AZ20" i="58"/>
  <c r="AW20" i="58"/>
  <c r="AL20" i="58"/>
  <c r="AI20" i="58"/>
  <c r="AF20" i="58"/>
  <c r="AC20" i="58"/>
  <c r="Z20" i="58"/>
  <c r="W20" i="58"/>
  <c r="T20" i="58"/>
  <c r="Q20" i="58"/>
  <c r="N20" i="58"/>
  <c r="K20" i="58"/>
  <c r="H20" i="58"/>
  <c r="EF29" i="58"/>
  <c r="DT29" i="58"/>
  <c r="DN29" i="58"/>
  <c r="DL29" i="58"/>
  <c r="DJ29" i="58"/>
  <c r="DH29" i="58"/>
  <c r="DB29" i="58"/>
  <c r="CZ29" i="58"/>
  <c r="CX29" i="58"/>
  <c r="CV29" i="58"/>
  <c r="CT29" i="58"/>
  <c r="CR29" i="58"/>
  <c r="CF29" i="58"/>
  <c r="CC29" i="58"/>
  <c r="BZ29" i="58"/>
  <c r="BW29" i="58"/>
  <c r="BQ29" i="58"/>
  <c r="BN29" i="58"/>
  <c r="BI29" i="58"/>
  <c r="BF29" i="58"/>
  <c r="BC29" i="58"/>
  <c r="AZ29" i="58"/>
  <c r="AW29" i="58"/>
  <c r="AO29" i="58"/>
  <c r="AL29" i="58"/>
  <c r="AI29" i="58"/>
  <c r="AF29" i="58"/>
  <c r="AC29" i="58"/>
  <c r="Z29" i="58"/>
  <c r="W29" i="58"/>
  <c r="T29" i="58"/>
  <c r="Q29" i="58"/>
  <c r="N29" i="58"/>
  <c r="K29" i="58"/>
  <c r="H29" i="58"/>
  <c r="AQ29" i="59"/>
  <c r="F37" i="76" l="1"/>
  <c r="F43" i="76"/>
  <c r="F132" i="40"/>
  <c r="G132" i="40" s="1"/>
  <c r="F205" i="40"/>
  <c r="G205" i="40" s="1"/>
  <c r="F204" i="40"/>
  <c r="G204" i="40" s="1"/>
  <c r="AF60" i="40"/>
  <c r="AD60" i="40" s="1"/>
  <c r="F131" i="40"/>
  <c r="G131" i="40" s="1"/>
  <c r="F130" i="40"/>
  <c r="G130" i="40" s="1"/>
  <c r="F61" i="40"/>
  <c r="AF61" i="40"/>
  <c r="AD61" i="40" s="1"/>
  <c r="F59" i="40"/>
  <c r="G59" i="40" s="1"/>
  <c r="AC59" i="40" s="1"/>
  <c r="AF59" i="40"/>
  <c r="AD59" i="40" s="1"/>
  <c r="F60" i="40"/>
  <c r="G60" i="40" s="1"/>
  <c r="AC60" i="40" s="1"/>
  <c r="F203" i="40"/>
  <c r="G203" i="40" s="1"/>
  <c r="A6" i="74"/>
  <c r="AW63" i="60"/>
  <c r="AW64" i="60"/>
  <c r="AW65" i="60"/>
  <c r="AW66" i="60"/>
  <c r="AW67" i="60"/>
  <c r="AW68" i="60"/>
  <c r="DX68" i="60"/>
  <c r="DX67" i="60"/>
  <c r="DX66" i="60"/>
  <c r="DX65" i="60"/>
  <c r="DX64" i="60"/>
  <c r="DX63" i="60"/>
  <c r="I59" i="40" l="1"/>
  <c r="I61" i="40"/>
  <c r="G61" i="40"/>
  <c r="AC61" i="40" s="1"/>
  <c r="I60" i="40"/>
  <c r="C35" i="74"/>
  <c r="L66" i="75" l="1"/>
  <c r="L65" i="75"/>
  <c r="L64" i="75"/>
  <c r="L63" i="75"/>
  <c r="L62" i="75"/>
  <c r="L61" i="75"/>
  <c r="L59" i="75"/>
  <c r="L58" i="75"/>
  <c r="L57" i="75"/>
  <c r="L56" i="75"/>
  <c r="L55" i="75"/>
  <c r="L54" i="75"/>
  <c r="L53" i="75"/>
  <c r="L52" i="75"/>
  <c r="L51" i="75"/>
  <c r="L50" i="75"/>
  <c r="L47" i="75"/>
  <c r="L46" i="75"/>
  <c r="L45" i="75"/>
  <c r="L44" i="75"/>
  <c r="L43" i="75"/>
  <c r="L42" i="75"/>
  <c r="L40" i="75"/>
  <c r="L39" i="75"/>
  <c r="L38" i="75"/>
  <c r="L37" i="75"/>
  <c r="L32" i="75"/>
  <c r="L31" i="75"/>
  <c r="L30" i="75"/>
  <c r="L29" i="75"/>
  <c r="L28" i="75"/>
  <c r="L25" i="75"/>
  <c r="L23" i="75"/>
  <c r="L22" i="75"/>
  <c r="L21" i="75"/>
  <c r="L20" i="75"/>
  <c r="L19" i="75"/>
  <c r="L18" i="75"/>
  <c r="L16" i="75"/>
  <c r="L10" i="75"/>
  <c r="L9" i="75"/>
  <c r="L8" i="75"/>
  <c r="L7" i="75"/>
  <c r="L6" i="75"/>
  <c r="L5" i="75"/>
  <c r="L4" i="75"/>
  <c r="DB89" i="75"/>
  <c r="Z81" i="75"/>
  <c r="Y81" i="75"/>
  <c r="Z80" i="75"/>
  <c r="Y80" i="75"/>
  <c r="Z79" i="75"/>
  <c r="Y79" i="75"/>
  <c r="Z78" i="75"/>
  <c r="Y78" i="75"/>
  <c r="Z76" i="75"/>
  <c r="Y76" i="75"/>
  <c r="AD74" i="75"/>
  <c r="AH74" i="75" s="1"/>
  <c r="AG66" i="75"/>
  <c r="R66" i="75"/>
  <c r="O66" i="75"/>
  <c r="AG65" i="75"/>
  <c r="R65" i="75"/>
  <c r="O65" i="75"/>
  <c r="AG64" i="75"/>
  <c r="O64" i="75"/>
  <c r="AG63" i="75"/>
  <c r="R63" i="75"/>
  <c r="O63" i="75"/>
  <c r="AG62" i="75"/>
  <c r="R62" i="75"/>
  <c r="AN48" i="75" s="1"/>
  <c r="O62" i="75"/>
  <c r="AG61" i="75"/>
  <c r="R61" i="75"/>
  <c r="O61" i="75"/>
  <c r="AG60" i="75"/>
  <c r="AG59" i="75"/>
  <c r="R59" i="75"/>
  <c r="O59" i="75"/>
  <c r="AG58" i="75"/>
  <c r="R58" i="75"/>
  <c r="O58" i="75"/>
  <c r="AG57" i="75"/>
  <c r="R57" i="75"/>
  <c r="O57" i="75"/>
  <c r="AG56" i="75"/>
  <c r="R56" i="75"/>
  <c r="O56" i="75"/>
  <c r="R55" i="75"/>
  <c r="O55" i="75"/>
  <c r="R54" i="75"/>
  <c r="O54" i="75"/>
  <c r="R53" i="75"/>
  <c r="O53" i="75"/>
  <c r="AN52" i="75"/>
  <c r="AG52" i="75"/>
  <c r="R52" i="75"/>
  <c r="O52" i="75"/>
  <c r="AG51" i="75"/>
  <c r="R51" i="75"/>
  <c r="O51" i="75"/>
  <c r="AN50" i="75"/>
  <c r="R50" i="75"/>
  <c r="O50" i="75"/>
  <c r="AN49" i="75"/>
  <c r="AG49" i="75"/>
  <c r="R49" i="75"/>
  <c r="O49" i="75"/>
  <c r="AG48" i="75"/>
  <c r="AN47" i="75"/>
  <c r="AG47" i="75"/>
  <c r="R47" i="75"/>
  <c r="O47" i="75"/>
  <c r="AN46" i="75"/>
  <c r="R46" i="75"/>
  <c r="O46" i="75"/>
  <c r="AN45" i="75"/>
  <c r="R45" i="75"/>
  <c r="AN44" i="75"/>
  <c r="R44" i="75"/>
  <c r="O44" i="75"/>
  <c r="AN43" i="75"/>
  <c r="U43" i="75"/>
  <c r="S43" i="75"/>
  <c r="R43" i="75"/>
  <c r="O43" i="75"/>
  <c r="AN42" i="75"/>
  <c r="R42" i="75"/>
  <c r="O42" i="75"/>
  <c r="AN41" i="75"/>
  <c r="AN40" i="75"/>
  <c r="R40" i="75"/>
  <c r="O40" i="75"/>
  <c r="AN39" i="75"/>
  <c r="R39" i="75"/>
  <c r="O39" i="75"/>
  <c r="AN38" i="75"/>
  <c r="AH38" i="75"/>
  <c r="R38" i="75"/>
  <c r="O38" i="75"/>
  <c r="AN37" i="75"/>
  <c r="AH37" i="75"/>
  <c r="R37" i="75"/>
  <c r="O37" i="75"/>
  <c r="AN36" i="75"/>
  <c r="AH36" i="75"/>
  <c r="R36" i="75"/>
  <c r="O36" i="75"/>
  <c r="AN35" i="75"/>
  <c r="AX34" i="75"/>
  <c r="AV34" i="75"/>
  <c r="AN34" i="75"/>
  <c r="R34" i="75"/>
  <c r="O34" i="75"/>
  <c r="AW33" i="75"/>
  <c r="AU33" i="75"/>
  <c r="AN33" i="75"/>
  <c r="AW32" i="75"/>
  <c r="AV32" i="75"/>
  <c r="AU32" i="75"/>
  <c r="AN32" i="75"/>
  <c r="R32" i="75"/>
  <c r="O32" i="75"/>
  <c r="AW31" i="75"/>
  <c r="AV31" i="75"/>
  <c r="AU31" i="75"/>
  <c r="AN31" i="75"/>
  <c r="R31" i="75"/>
  <c r="O31" i="75"/>
  <c r="AW30" i="75"/>
  <c r="AV30" i="75"/>
  <c r="AU30" i="75"/>
  <c r="AN30" i="75"/>
  <c r="R30" i="75"/>
  <c r="O30" i="75"/>
  <c r="AV29" i="75"/>
  <c r="AT29" i="75"/>
  <c r="S29" i="75"/>
  <c r="R29" i="75"/>
  <c r="O29" i="75"/>
  <c r="AV28" i="75"/>
  <c r="AT28" i="75"/>
  <c r="S28" i="75"/>
  <c r="R28" i="75"/>
  <c r="O28" i="75"/>
  <c r="AW27" i="75"/>
  <c r="AU27" i="75"/>
  <c r="AT26" i="75"/>
  <c r="R26" i="75"/>
  <c r="O26" i="75"/>
  <c r="AW25" i="75"/>
  <c r="AU25" i="75"/>
  <c r="R25" i="75"/>
  <c r="O25" i="75"/>
  <c r="AW24" i="75"/>
  <c r="AU24" i="75"/>
  <c r="AW23" i="75"/>
  <c r="AU23" i="75"/>
  <c r="R23" i="75"/>
  <c r="O23" i="75"/>
  <c r="AW22" i="75"/>
  <c r="AV22" i="75"/>
  <c r="AU22" i="75"/>
  <c r="R22" i="75"/>
  <c r="O22" i="75"/>
  <c r="AW21" i="75"/>
  <c r="AU21" i="75"/>
  <c r="R21" i="75"/>
  <c r="O21" i="75"/>
  <c r="AW20" i="75"/>
  <c r="AU20" i="75"/>
  <c r="R20" i="75"/>
  <c r="O20" i="75"/>
  <c r="AW19" i="75"/>
  <c r="AU19" i="75"/>
  <c r="R19" i="75"/>
  <c r="O19" i="75"/>
  <c r="AW18" i="75"/>
  <c r="AU18" i="75"/>
  <c r="R18" i="75"/>
  <c r="O18" i="75"/>
  <c r="AV17" i="75"/>
  <c r="AT17" i="75"/>
  <c r="AW16" i="75"/>
  <c r="AU16" i="75"/>
  <c r="R16" i="75"/>
  <c r="O16" i="75"/>
  <c r="AW15" i="75"/>
  <c r="AU15" i="75"/>
  <c r="R15" i="75"/>
  <c r="O15" i="75"/>
  <c r="AW14" i="75"/>
  <c r="AU14" i="75"/>
  <c r="R14" i="75"/>
  <c r="AW13" i="75"/>
  <c r="AU13" i="75"/>
  <c r="AI13" i="75"/>
  <c r="AW12" i="75"/>
  <c r="AU12" i="75"/>
  <c r="AT12" i="75"/>
  <c r="AW11" i="75"/>
  <c r="AU11" i="75"/>
  <c r="AT11" i="75"/>
  <c r="AW10" i="75"/>
  <c r="AU10" i="75"/>
  <c r="AT10" i="75"/>
  <c r="R10" i="75"/>
  <c r="O10" i="75"/>
  <c r="R9" i="75"/>
  <c r="O9" i="75"/>
  <c r="R8" i="75"/>
  <c r="O8" i="75"/>
  <c r="R7" i="75"/>
  <c r="O7" i="75"/>
  <c r="R6" i="75"/>
  <c r="O6" i="75"/>
  <c r="R5" i="75"/>
  <c r="O5" i="75"/>
  <c r="AB4" i="75"/>
  <c r="R4" i="75"/>
  <c r="W4" i="75" s="1"/>
  <c r="O4" i="75"/>
  <c r="I2" i="75"/>
  <c r="AD1" i="75"/>
  <c r="U74" i="75" l="1"/>
  <c r="L11" i="75"/>
  <c r="J139" i="75"/>
  <c r="J72" i="75"/>
  <c r="EH74" i="46" l="1"/>
  <c r="EG74" i="46"/>
  <c r="EF74" i="46"/>
  <c r="EE74" i="46"/>
  <c r="ED74" i="46"/>
  <c r="EA74" i="46"/>
  <c r="DZ74" i="46"/>
  <c r="DY74" i="46"/>
  <c r="DX74" i="46"/>
  <c r="DU74" i="46"/>
  <c r="DT74" i="46"/>
  <c r="DS74" i="46"/>
  <c r="DR74" i="46"/>
  <c r="DN74" i="46"/>
  <c r="DM74" i="46"/>
  <c r="DL74" i="46"/>
  <c r="DK74" i="46"/>
  <c r="DJ74" i="46"/>
  <c r="DI74" i="46"/>
  <c r="DH74" i="46"/>
  <c r="DG74" i="46"/>
  <c r="DB74" i="46"/>
  <c r="DA74" i="46"/>
  <c r="CZ74" i="46"/>
  <c r="CY74" i="46"/>
  <c r="CX74" i="46"/>
  <c r="CW74" i="46"/>
  <c r="CV74" i="46"/>
  <c r="CU74" i="46"/>
  <c r="CT74" i="46"/>
  <c r="CS74" i="46"/>
  <c r="CR74" i="46"/>
  <c r="CQ74" i="46"/>
  <c r="CO74" i="46"/>
  <c r="CN74" i="46"/>
  <c r="CM74" i="46"/>
  <c r="CL74" i="46"/>
  <c r="CK74" i="46"/>
  <c r="CJ74" i="46"/>
  <c r="CI74" i="46"/>
  <c r="CG74" i="46"/>
  <c r="CF74" i="46"/>
  <c r="CE74" i="46"/>
  <c r="CD74" i="46"/>
  <c r="CC74" i="46"/>
  <c r="CB74" i="46"/>
  <c r="CA74" i="46"/>
  <c r="BZ74" i="46"/>
  <c r="BY74" i="46"/>
  <c r="BX74" i="46"/>
  <c r="BW74" i="46"/>
  <c r="BV74" i="46"/>
  <c r="BU74" i="46"/>
  <c r="BT74" i="46"/>
  <c r="BS74" i="46"/>
  <c r="BR74" i="46"/>
  <c r="BQ74" i="46"/>
  <c r="BP74" i="46"/>
  <c r="BO74" i="46"/>
  <c r="BN74" i="46"/>
  <c r="BM74" i="46"/>
  <c r="BL74" i="46"/>
  <c r="BK74" i="46"/>
  <c r="BJ74" i="46"/>
  <c r="BI74" i="46"/>
  <c r="BH74" i="46"/>
  <c r="BG74" i="46"/>
  <c r="BF74" i="46"/>
  <c r="BE74" i="46"/>
  <c r="BD74" i="46"/>
  <c r="BC74" i="46"/>
  <c r="BB74" i="46"/>
  <c r="BA74" i="46"/>
  <c r="AZ74" i="46"/>
  <c r="AY74" i="46"/>
  <c r="AX74" i="46"/>
  <c r="AW74" i="46"/>
  <c r="AV74" i="46"/>
  <c r="AU74" i="46"/>
  <c r="AT74" i="46"/>
  <c r="AS74" i="46"/>
  <c r="AR74" i="46"/>
  <c r="AQ74" i="46"/>
  <c r="AP74" i="46"/>
  <c r="AO74" i="46"/>
  <c r="AN74" i="46"/>
  <c r="AM74" i="46"/>
  <c r="AL74" i="46"/>
  <c r="AK74" i="46"/>
  <c r="AJ74" i="46"/>
  <c r="AI74" i="46"/>
  <c r="AH74" i="46"/>
  <c r="AG74" i="46"/>
  <c r="AF74" i="46"/>
  <c r="AE74" i="46"/>
  <c r="AD74" i="46"/>
  <c r="AC74" i="46"/>
  <c r="AB74" i="46"/>
  <c r="AA74" i="46"/>
  <c r="Z74" i="46"/>
  <c r="Y74" i="46"/>
  <c r="X74" i="46"/>
  <c r="W74" i="46"/>
  <c r="V74" i="46"/>
  <c r="U74" i="46"/>
  <c r="T74" i="46"/>
  <c r="S74" i="46"/>
  <c r="R74" i="46"/>
  <c r="Q74" i="46"/>
  <c r="P74" i="46"/>
  <c r="O74" i="46"/>
  <c r="N74" i="46"/>
  <c r="M74" i="46"/>
  <c r="L74" i="46"/>
  <c r="K74" i="46"/>
  <c r="J74" i="46"/>
  <c r="I74" i="46"/>
  <c r="H74" i="46"/>
  <c r="G74" i="46"/>
  <c r="F74" i="46"/>
  <c r="E74" i="46"/>
  <c r="EH73" i="46"/>
  <c r="EG73" i="46"/>
  <c r="EF73" i="46"/>
  <c r="EE73" i="46"/>
  <c r="ED73" i="46"/>
  <c r="EA73" i="46"/>
  <c r="DZ73" i="46"/>
  <c r="DY73" i="46"/>
  <c r="DX73" i="46"/>
  <c r="DU73" i="46"/>
  <c r="DT73" i="46"/>
  <c r="DS73" i="46"/>
  <c r="DR73" i="46"/>
  <c r="DN73" i="46"/>
  <c r="DM73" i="46"/>
  <c r="DL73" i="46"/>
  <c r="DK73" i="46"/>
  <c r="DJ73" i="46"/>
  <c r="DI73" i="46"/>
  <c r="DH73" i="46"/>
  <c r="DG73" i="46"/>
  <c r="DB73" i="46"/>
  <c r="DA73" i="46"/>
  <c r="CZ73" i="46"/>
  <c r="CY73" i="46"/>
  <c r="CX73" i="46"/>
  <c r="CW73" i="46"/>
  <c r="CV73" i="46"/>
  <c r="CU73" i="46"/>
  <c r="CT73" i="46"/>
  <c r="CS73" i="46"/>
  <c r="CR73" i="46"/>
  <c r="CQ73" i="46"/>
  <c r="CO73" i="46"/>
  <c r="CN73" i="46"/>
  <c r="CM73" i="46"/>
  <c r="CL73" i="46"/>
  <c r="CK73" i="46"/>
  <c r="CJ73" i="46"/>
  <c r="CI73" i="46"/>
  <c r="CG73" i="46"/>
  <c r="CF73" i="46"/>
  <c r="CE73" i="46"/>
  <c r="CD73" i="46"/>
  <c r="CC73" i="46"/>
  <c r="CB73" i="46"/>
  <c r="CA73" i="46"/>
  <c r="BZ73" i="46"/>
  <c r="BY73" i="46"/>
  <c r="BX73" i="46"/>
  <c r="BW73" i="46"/>
  <c r="BV73" i="46"/>
  <c r="BU73" i="46"/>
  <c r="BT73" i="46"/>
  <c r="BS73" i="46"/>
  <c r="BR73" i="46"/>
  <c r="BQ73" i="46"/>
  <c r="BP73" i="46"/>
  <c r="BO73" i="46"/>
  <c r="BN73" i="46"/>
  <c r="BM73" i="46"/>
  <c r="BL73" i="46"/>
  <c r="BK73" i="46"/>
  <c r="BJ73" i="46"/>
  <c r="BI73" i="46"/>
  <c r="BH73" i="46"/>
  <c r="BG73" i="46"/>
  <c r="BF73" i="46"/>
  <c r="BE73" i="46"/>
  <c r="BD73" i="46"/>
  <c r="BC73" i="46"/>
  <c r="BB73" i="46"/>
  <c r="BA73" i="46"/>
  <c r="AZ73" i="46"/>
  <c r="AY73" i="46"/>
  <c r="AX73" i="46"/>
  <c r="AW73" i="46"/>
  <c r="AV73" i="46"/>
  <c r="AU73" i="46"/>
  <c r="AT73" i="46"/>
  <c r="AS73" i="46"/>
  <c r="AR73" i="46"/>
  <c r="AQ73" i="46"/>
  <c r="AP73" i="46"/>
  <c r="AO73" i="46"/>
  <c r="AN73" i="46"/>
  <c r="AM73" i="46"/>
  <c r="AL73" i="46"/>
  <c r="AK73" i="46"/>
  <c r="AJ73" i="46"/>
  <c r="AI73" i="46"/>
  <c r="AH73" i="46"/>
  <c r="AG73" i="46"/>
  <c r="AF73" i="46"/>
  <c r="AE73" i="46"/>
  <c r="AD73" i="46"/>
  <c r="AC73" i="46"/>
  <c r="AB73" i="46"/>
  <c r="AA73" i="46"/>
  <c r="Z73" i="46"/>
  <c r="Y73" i="46"/>
  <c r="X73" i="46"/>
  <c r="W73" i="46"/>
  <c r="V73" i="46"/>
  <c r="U73" i="46"/>
  <c r="T73" i="46"/>
  <c r="S73" i="46"/>
  <c r="R73" i="46"/>
  <c r="Q73" i="46"/>
  <c r="P73" i="46"/>
  <c r="O73" i="46"/>
  <c r="N73" i="46"/>
  <c r="M73" i="46"/>
  <c r="L73" i="46"/>
  <c r="K73" i="46"/>
  <c r="J73" i="46"/>
  <c r="I73" i="46"/>
  <c r="H73" i="46"/>
  <c r="G73" i="46"/>
  <c r="F73" i="46"/>
  <c r="E73" i="46"/>
  <c r="D73" i="46"/>
  <c r="D74" i="46"/>
  <c r="A19" i="74" l="1"/>
  <c r="A14" i="74"/>
  <c r="M32" i="74"/>
  <c r="P31" i="74" s="1"/>
  <c r="H29" i="74"/>
  <c r="B29" i="74"/>
  <c r="P30" i="74" l="1"/>
  <c r="P32" i="74" s="1"/>
  <c r="G40" i="74"/>
  <c r="G46" i="74"/>
  <c r="G45" i="74"/>
  <c r="G44" i="74"/>
  <c r="G43" i="74"/>
  <c r="G42" i="74"/>
  <c r="G39" i="74"/>
  <c r="G38" i="74"/>
  <c r="G37" i="74"/>
  <c r="G36" i="74"/>
  <c r="G35" i="74"/>
  <c r="G47" i="74"/>
  <c r="F40" i="74" l="1"/>
  <c r="F46" i="74" l="1"/>
  <c r="F45" i="74"/>
  <c r="F44" i="74"/>
  <c r="F43" i="74"/>
  <c r="F42" i="74"/>
  <c r="F39" i="74"/>
  <c r="F37" i="74"/>
  <c r="F36" i="74"/>
  <c r="F38" i="74"/>
  <c r="F47" i="74"/>
  <c r="A23" i="74" l="1"/>
  <c r="A22" i="74"/>
  <c r="A21" i="74"/>
  <c r="A20" i="74"/>
  <c r="A18" i="74"/>
  <c r="A17" i="74"/>
  <c r="A16" i="74"/>
  <c r="A15" i="74"/>
  <c r="A13" i="74"/>
  <c r="A12" i="74"/>
  <c r="A11" i="74"/>
  <c r="A10" i="74"/>
  <c r="A9" i="74"/>
  <c r="A8" i="74"/>
  <c r="A7" i="74"/>
  <c r="A5" i="74"/>
  <c r="A4" i="74"/>
  <c r="A3" i="74"/>
  <c r="D5" i="47"/>
  <c r="CO7" i="66"/>
  <c r="AX29" i="75" s="1"/>
  <c r="CO8" i="66"/>
  <c r="CO9" i="66"/>
  <c r="CO10" i="66"/>
  <c r="CO11" i="66"/>
  <c r="CO12" i="66"/>
  <c r="CO13" i="66"/>
  <c r="CO14" i="66"/>
  <c r="CO15" i="66"/>
  <c r="CO16" i="66"/>
  <c r="CO17" i="66"/>
  <c r="CO18" i="66"/>
  <c r="CO19" i="66"/>
  <c r="CO20" i="66"/>
  <c r="CO21" i="66"/>
  <c r="CO22" i="66"/>
  <c r="CO23" i="66"/>
  <c r="CO24" i="66"/>
  <c r="CO25" i="66"/>
  <c r="CO26" i="66"/>
  <c r="CO27" i="66"/>
  <c r="CO28" i="66"/>
  <c r="CO29" i="66"/>
  <c r="CO30" i="66"/>
  <c r="CO32" i="66"/>
  <c r="CO33" i="66"/>
  <c r="CO34" i="66"/>
  <c r="CO35" i="66"/>
  <c r="E38" i="65"/>
  <c r="E39" i="65"/>
  <c r="E37" i="65"/>
  <c r="CO25" i="59" l="1"/>
  <c r="DT68" i="69" l="1"/>
  <c r="DN68" i="69"/>
  <c r="DL68" i="69"/>
  <c r="DJ68" i="69"/>
  <c r="DH68" i="69"/>
  <c r="DB68" i="69"/>
  <c r="CZ68" i="69"/>
  <c r="CX68" i="69"/>
  <c r="CV68" i="69"/>
  <c r="CT68" i="69"/>
  <c r="CR68" i="69"/>
  <c r="CF68" i="69"/>
  <c r="CC68" i="69"/>
  <c r="BZ68" i="69"/>
  <c r="BW68" i="69"/>
  <c r="BT68" i="69"/>
  <c r="BQ68" i="69"/>
  <c r="BN68" i="69"/>
  <c r="BI68" i="69"/>
  <c r="BF68" i="69"/>
  <c r="BC68" i="69"/>
  <c r="AZ68" i="69"/>
  <c r="AW68" i="69"/>
  <c r="AR68" i="69"/>
  <c r="AO68" i="69"/>
  <c r="AL68" i="69"/>
  <c r="AI68" i="69"/>
  <c r="AF68" i="69"/>
  <c r="AC68" i="69"/>
  <c r="Z68" i="69"/>
  <c r="W68" i="69"/>
  <c r="T68" i="69"/>
  <c r="Q68" i="69"/>
  <c r="N68" i="69"/>
  <c r="K68" i="69"/>
  <c r="H68" i="69"/>
  <c r="E68" i="69"/>
  <c r="DT67" i="69"/>
  <c r="DN67" i="69"/>
  <c r="DL67" i="69"/>
  <c r="DJ67" i="69"/>
  <c r="DH67" i="69"/>
  <c r="DB67" i="69"/>
  <c r="CZ67" i="69"/>
  <c r="CX67" i="69"/>
  <c r="CV67" i="69"/>
  <c r="CT67" i="69"/>
  <c r="CR67" i="69"/>
  <c r="CF67" i="69"/>
  <c r="CC67" i="69"/>
  <c r="BZ67" i="69"/>
  <c r="BW67" i="69"/>
  <c r="BT67" i="69"/>
  <c r="BQ67" i="69"/>
  <c r="BN67" i="69"/>
  <c r="BI67" i="69"/>
  <c r="BF67" i="69"/>
  <c r="BC67" i="69"/>
  <c r="AZ67" i="69"/>
  <c r="AW67" i="69"/>
  <c r="AR67" i="69"/>
  <c r="AO67" i="69"/>
  <c r="AL67" i="69"/>
  <c r="AI67" i="69"/>
  <c r="AF67" i="69"/>
  <c r="AC67" i="69"/>
  <c r="Z67" i="69"/>
  <c r="W67" i="69"/>
  <c r="T67" i="69"/>
  <c r="Q67" i="69"/>
  <c r="N67" i="69"/>
  <c r="K67" i="69"/>
  <c r="H67" i="69"/>
  <c r="E67" i="69"/>
  <c r="DT66" i="69"/>
  <c r="DN66" i="69"/>
  <c r="DL66" i="69"/>
  <c r="DJ66" i="69"/>
  <c r="DH66" i="69"/>
  <c r="DB66" i="69"/>
  <c r="CZ66" i="69"/>
  <c r="CX66" i="69"/>
  <c r="CV66" i="69"/>
  <c r="CT66" i="69"/>
  <c r="CR66" i="69"/>
  <c r="CF66" i="69"/>
  <c r="CC66" i="69"/>
  <c r="BZ66" i="69"/>
  <c r="BW66" i="69"/>
  <c r="BT66" i="69"/>
  <c r="BQ66" i="69"/>
  <c r="BN66" i="69"/>
  <c r="BI66" i="69"/>
  <c r="BF66" i="69"/>
  <c r="BC66" i="69"/>
  <c r="AZ66" i="69"/>
  <c r="AW66" i="69"/>
  <c r="AR66" i="69"/>
  <c r="AO66" i="69"/>
  <c r="AL66" i="69"/>
  <c r="AI66" i="69"/>
  <c r="AF66" i="69"/>
  <c r="AC66" i="69"/>
  <c r="Z66" i="69"/>
  <c r="W66" i="69"/>
  <c r="T66" i="69"/>
  <c r="Q66" i="69"/>
  <c r="N66" i="69"/>
  <c r="K66" i="69"/>
  <c r="H66" i="69"/>
  <c r="E66" i="69"/>
  <c r="DT65" i="69"/>
  <c r="DN65" i="69"/>
  <c r="DL65" i="69"/>
  <c r="DJ65" i="69"/>
  <c r="DH65" i="69"/>
  <c r="DB65" i="69"/>
  <c r="CZ65" i="69"/>
  <c r="CX65" i="69"/>
  <c r="CV65" i="69"/>
  <c r="CT65" i="69"/>
  <c r="CR65" i="69"/>
  <c r="CF65" i="69"/>
  <c r="CC65" i="69"/>
  <c r="BZ65" i="69"/>
  <c r="BW65" i="69"/>
  <c r="BT65" i="69"/>
  <c r="BQ65" i="69"/>
  <c r="BN65" i="69"/>
  <c r="BI65" i="69"/>
  <c r="BF65" i="69"/>
  <c r="BC65" i="69"/>
  <c r="AZ65" i="69"/>
  <c r="AW65" i="69"/>
  <c r="AR65" i="69"/>
  <c r="AO65" i="69"/>
  <c r="AL65" i="69"/>
  <c r="AI65" i="69"/>
  <c r="AF65" i="69"/>
  <c r="AC65" i="69"/>
  <c r="Z65" i="69"/>
  <c r="W65" i="69"/>
  <c r="T65" i="69"/>
  <c r="Q65" i="69"/>
  <c r="N65" i="69"/>
  <c r="K65" i="69"/>
  <c r="H65" i="69"/>
  <c r="E65" i="69"/>
  <c r="DT64" i="69"/>
  <c r="DN64" i="69"/>
  <c r="DL64" i="69"/>
  <c r="DJ64" i="69"/>
  <c r="DH64" i="69"/>
  <c r="DB64" i="69"/>
  <c r="CZ64" i="69"/>
  <c r="CX64" i="69"/>
  <c r="CV64" i="69"/>
  <c r="CT64" i="69"/>
  <c r="CR64" i="69"/>
  <c r="CF64" i="69"/>
  <c r="CC64" i="69"/>
  <c r="BZ64" i="69"/>
  <c r="BW64" i="69"/>
  <c r="BT64" i="69"/>
  <c r="BQ64" i="69"/>
  <c r="BN64" i="69"/>
  <c r="BI64" i="69"/>
  <c r="BF64" i="69"/>
  <c r="BC64" i="69"/>
  <c r="AZ64" i="69"/>
  <c r="AW64" i="69"/>
  <c r="AR64" i="69"/>
  <c r="AO64" i="69"/>
  <c r="AL64" i="69"/>
  <c r="AI64" i="69"/>
  <c r="AF64" i="69"/>
  <c r="AC64" i="69"/>
  <c r="Z64" i="69"/>
  <c r="W64" i="69"/>
  <c r="T64" i="69"/>
  <c r="Q64" i="69"/>
  <c r="N64" i="69"/>
  <c r="K64" i="69"/>
  <c r="H64" i="69"/>
  <c r="E64" i="69"/>
  <c r="DT63" i="69"/>
  <c r="DN63" i="69"/>
  <c r="DL63" i="69"/>
  <c r="DJ63" i="69"/>
  <c r="DH63" i="69"/>
  <c r="DB63" i="69"/>
  <c r="CZ63" i="69"/>
  <c r="CX63" i="69"/>
  <c r="CV63" i="69"/>
  <c r="CT63" i="69"/>
  <c r="CR63" i="69"/>
  <c r="CF63" i="69"/>
  <c r="CC63" i="69"/>
  <c r="BZ63" i="69"/>
  <c r="BW63" i="69"/>
  <c r="BT63" i="69"/>
  <c r="BQ63" i="69"/>
  <c r="BN63" i="69"/>
  <c r="BI63" i="69"/>
  <c r="BF63" i="69"/>
  <c r="BC63" i="69"/>
  <c r="AZ63" i="69"/>
  <c r="AW63" i="69"/>
  <c r="AR63" i="69"/>
  <c r="AO63" i="69"/>
  <c r="AL63" i="69"/>
  <c r="AI63" i="69"/>
  <c r="AF63" i="69"/>
  <c r="AC63" i="69"/>
  <c r="Z63" i="69"/>
  <c r="W63" i="69"/>
  <c r="T63" i="69"/>
  <c r="N63" i="69"/>
  <c r="K63" i="69"/>
  <c r="H63" i="69"/>
  <c r="E63" i="69"/>
  <c r="DT62" i="69"/>
  <c r="DN62" i="69"/>
  <c r="DL62" i="69"/>
  <c r="DJ62" i="69"/>
  <c r="DH62" i="69"/>
  <c r="DB62" i="69"/>
  <c r="CZ62" i="69"/>
  <c r="CX62" i="69"/>
  <c r="CV62" i="69"/>
  <c r="CT62" i="69"/>
  <c r="CR62" i="69"/>
  <c r="CF62" i="69"/>
  <c r="CC62" i="69"/>
  <c r="BZ62" i="69"/>
  <c r="BW62" i="69"/>
  <c r="BT62" i="69"/>
  <c r="BQ62" i="69"/>
  <c r="BN62" i="69"/>
  <c r="BI62" i="69"/>
  <c r="BF62" i="69"/>
  <c r="BC62" i="69"/>
  <c r="AZ62" i="69"/>
  <c r="AW62" i="69"/>
  <c r="AR62" i="69"/>
  <c r="AO62" i="69"/>
  <c r="AL62" i="69"/>
  <c r="AI62" i="69"/>
  <c r="AF62" i="69"/>
  <c r="AC62" i="69"/>
  <c r="Z62" i="69"/>
  <c r="W62" i="69"/>
  <c r="T62" i="69"/>
  <c r="Q62" i="69"/>
  <c r="N62" i="69"/>
  <c r="K62" i="69"/>
  <c r="H62" i="69"/>
  <c r="E62" i="69"/>
  <c r="DT61" i="69"/>
  <c r="DN61" i="69"/>
  <c r="DL61" i="69"/>
  <c r="DJ61" i="69"/>
  <c r="DH61" i="69"/>
  <c r="DB61" i="69"/>
  <c r="CZ61" i="69"/>
  <c r="CX61" i="69"/>
  <c r="CV61" i="69"/>
  <c r="CT61" i="69"/>
  <c r="CR61" i="69"/>
  <c r="CF61" i="69"/>
  <c r="CC61" i="69"/>
  <c r="BZ61" i="69"/>
  <c r="BW61" i="69"/>
  <c r="BT61" i="69"/>
  <c r="BQ61" i="69"/>
  <c r="BN61" i="69"/>
  <c r="BI61" i="69"/>
  <c r="BF61" i="69"/>
  <c r="BC61" i="69"/>
  <c r="AZ61" i="69"/>
  <c r="AW61" i="69"/>
  <c r="AR61" i="69"/>
  <c r="AO61" i="69"/>
  <c r="AL61" i="69"/>
  <c r="AI61" i="69"/>
  <c r="AF61" i="69"/>
  <c r="AC61" i="69"/>
  <c r="Z61" i="69"/>
  <c r="W61" i="69"/>
  <c r="T61" i="69"/>
  <c r="Q61" i="69"/>
  <c r="N61" i="69"/>
  <c r="K61" i="69"/>
  <c r="H61" i="69"/>
  <c r="E61" i="69"/>
  <c r="DT60" i="69"/>
  <c r="DN60" i="69"/>
  <c r="DL60" i="69"/>
  <c r="DJ60" i="69"/>
  <c r="DH60" i="69"/>
  <c r="DB60" i="69"/>
  <c r="CZ60" i="69"/>
  <c r="CX60" i="69"/>
  <c r="CV60" i="69"/>
  <c r="CT60" i="69"/>
  <c r="CR60" i="69"/>
  <c r="CF60" i="69"/>
  <c r="CC60" i="69"/>
  <c r="BZ60" i="69"/>
  <c r="BW60" i="69"/>
  <c r="BT60" i="69"/>
  <c r="BQ60" i="69"/>
  <c r="BN60" i="69"/>
  <c r="BI60" i="69"/>
  <c r="BF60" i="69"/>
  <c r="BC60" i="69"/>
  <c r="AZ60" i="69"/>
  <c r="AW60" i="69"/>
  <c r="AR60" i="69"/>
  <c r="AO60" i="69"/>
  <c r="AL60" i="69"/>
  <c r="AI60" i="69"/>
  <c r="AF60" i="69"/>
  <c r="AC60" i="69"/>
  <c r="Z60" i="69"/>
  <c r="W60" i="69"/>
  <c r="T60" i="69"/>
  <c r="Q60" i="69"/>
  <c r="N60" i="69"/>
  <c r="K60" i="69"/>
  <c r="H60" i="69"/>
  <c r="E60" i="69"/>
  <c r="DT59" i="69"/>
  <c r="DN59" i="69"/>
  <c r="DL59" i="69"/>
  <c r="DJ59" i="69"/>
  <c r="DH59" i="69"/>
  <c r="DB59" i="69"/>
  <c r="CZ59" i="69"/>
  <c r="CX59" i="69"/>
  <c r="CV59" i="69"/>
  <c r="CT59" i="69"/>
  <c r="CR59" i="69"/>
  <c r="CF59" i="69"/>
  <c r="CC59" i="69"/>
  <c r="BZ59" i="69"/>
  <c r="BW59" i="69"/>
  <c r="BT59" i="69"/>
  <c r="BQ59" i="69"/>
  <c r="BN59" i="69"/>
  <c r="BI59" i="69"/>
  <c r="BF59" i="69"/>
  <c r="BC59" i="69"/>
  <c r="AZ59" i="69"/>
  <c r="AW59" i="69"/>
  <c r="AR59" i="69"/>
  <c r="AO59" i="69"/>
  <c r="AL59" i="69"/>
  <c r="AI59" i="69"/>
  <c r="AF59" i="69"/>
  <c r="AC59" i="69"/>
  <c r="Z59" i="69"/>
  <c r="W59" i="69"/>
  <c r="T59" i="69"/>
  <c r="Q59" i="69"/>
  <c r="N59" i="69"/>
  <c r="K59" i="69"/>
  <c r="H59" i="69"/>
  <c r="E59" i="69"/>
  <c r="DT58" i="69"/>
  <c r="DN58" i="69"/>
  <c r="DL58" i="69"/>
  <c r="DJ58" i="69"/>
  <c r="DH58" i="69"/>
  <c r="DB58" i="69"/>
  <c r="CZ58" i="69"/>
  <c r="CX58" i="69"/>
  <c r="CV58" i="69"/>
  <c r="CT58" i="69"/>
  <c r="CR58" i="69"/>
  <c r="CF58" i="69"/>
  <c r="CC58" i="69"/>
  <c r="BZ58" i="69"/>
  <c r="BW58" i="69"/>
  <c r="BT58" i="69"/>
  <c r="BQ58" i="69"/>
  <c r="BN58" i="69"/>
  <c r="BI58" i="69"/>
  <c r="BF58" i="69"/>
  <c r="BC58" i="69"/>
  <c r="AZ58" i="69"/>
  <c r="AW58" i="69"/>
  <c r="AR58" i="69"/>
  <c r="AO58" i="69"/>
  <c r="AL58" i="69"/>
  <c r="AI58" i="69"/>
  <c r="AF58" i="69"/>
  <c r="AC58" i="69"/>
  <c r="Z58" i="69"/>
  <c r="W58" i="69"/>
  <c r="T58" i="69"/>
  <c r="Q58" i="69"/>
  <c r="N58" i="69"/>
  <c r="K58" i="69"/>
  <c r="H58" i="69"/>
  <c r="E58" i="69"/>
  <c r="DT57" i="69"/>
  <c r="DN57" i="69"/>
  <c r="DL57" i="69"/>
  <c r="DJ57" i="69"/>
  <c r="DH57" i="69"/>
  <c r="DB57" i="69"/>
  <c r="CZ57" i="69"/>
  <c r="CX57" i="69"/>
  <c r="CV57" i="69"/>
  <c r="CT57" i="69"/>
  <c r="CR57" i="69"/>
  <c r="CF57" i="69"/>
  <c r="CC57" i="69"/>
  <c r="BZ57" i="69"/>
  <c r="BW57" i="69"/>
  <c r="BT57" i="69"/>
  <c r="BQ57" i="69"/>
  <c r="BN57" i="69"/>
  <c r="BI57" i="69"/>
  <c r="BF57" i="69"/>
  <c r="BC57" i="69"/>
  <c r="AZ57" i="69"/>
  <c r="AW57" i="69"/>
  <c r="AR57" i="69"/>
  <c r="AO57" i="69"/>
  <c r="AL57" i="69"/>
  <c r="AI57" i="69"/>
  <c r="AF57" i="69"/>
  <c r="AC57" i="69"/>
  <c r="Z57" i="69"/>
  <c r="W57" i="69"/>
  <c r="T57" i="69"/>
  <c r="Q57" i="69"/>
  <c r="N57" i="69"/>
  <c r="K57" i="69"/>
  <c r="H57" i="69"/>
  <c r="E57" i="69"/>
  <c r="DT56" i="69"/>
  <c r="DN56" i="69"/>
  <c r="DL56" i="69"/>
  <c r="DJ56" i="69"/>
  <c r="DH56" i="69"/>
  <c r="DB56" i="69"/>
  <c r="CZ56" i="69"/>
  <c r="CX56" i="69"/>
  <c r="CV56" i="69"/>
  <c r="CT56" i="69"/>
  <c r="CR56" i="69"/>
  <c r="CF56" i="69"/>
  <c r="CC56" i="69"/>
  <c r="BZ56" i="69"/>
  <c r="BW56" i="69"/>
  <c r="BT56" i="69"/>
  <c r="BQ56" i="69"/>
  <c r="BN56" i="69"/>
  <c r="BI56" i="69"/>
  <c r="BF56" i="69"/>
  <c r="BC56" i="69"/>
  <c r="AZ56" i="69"/>
  <c r="AW56" i="69"/>
  <c r="AR56" i="69"/>
  <c r="AO56" i="69"/>
  <c r="AL56" i="69"/>
  <c r="AI56" i="69"/>
  <c r="AF56" i="69"/>
  <c r="AC56" i="69"/>
  <c r="Z56" i="69"/>
  <c r="W56" i="69"/>
  <c r="T56" i="69"/>
  <c r="Q56" i="69"/>
  <c r="N56" i="69"/>
  <c r="K56" i="69"/>
  <c r="H56" i="69"/>
  <c r="E56" i="69"/>
  <c r="DT55" i="69"/>
  <c r="DN55" i="69"/>
  <c r="DL55" i="69"/>
  <c r="DJ55" i="69"/>
  <c r="DH55" i="69"/>
  <c r="DB55" i="69"/>
  <c r="CZ55" i="69"/>
  <c r="CX55" i="69"/>
  <c r="CV55" i="69"/>
  <c r="CT55" i="69"/>
  <c r="CR55" i="69"/>
  <c r="CF55" i="69"/>
  <c r="CC55" i="69"/>
  <c r="BZ55" i="69"/>
  <c r="BW55" i="69"/>
  <c r="BT55" i="69"/>
  <c r="BQ55" i="69"/>
  <c r="BN55" i="69"/>
  <c r="BI55" i="69"/>
  <c r="BF55" i="69"/>
  <c r="BC55" i="69"/>
  <c r="AZ55" i="69"/>
  <c r="AW55" i="69"/>
  <c r="AR55" i="69"/>
  <c r="AO55" i="69"/>
  <c r="AL55" i="69"/>
  <c r="AI55" i="69"/>
  <c r="AF55" i="69"/>
  <c r="AC55" i="69"/>
  <c r="Z55" i="69"/>
  <c r="W55" i="69"/>
  <c r="T55" i="69"/>
  <c r="Q55" i="69"/>
  <c r="N55" i="69"/>
  <c r="K55" i="69"/>
  <c r="H55" i="69"/>
  <c r="E55" i="69"/>
  <c r="DT54" i="69"/>
  <c r="DN54" i="69"/>
  <c r="DL54" i="69"/>
  <c r="DJ54" i="69"/>
  <c r="DH54" i="69"/>
  <c r="DB54" i="69"/>
  <c r="CZ54" i="69"/>
  <c r="CX54" i="69"/>
  <c r="CV54" i="69"/>
  <c r="CT54" i="69"/>
  <c r="CR54" i="69"/>
  <c r="CF54" i="69"/>
  <c r="CC54" i="69"/>
  <c r="BZ54" i="69"/>
  <c r="BW54" i="69"/>
  <c r="BT54" i="69"/>
  <c r="BQ54" i="69"/>
  <c r="BN54" i="69"/>
  <c r="BI54" i="69"/>
  <c r="BF54" i="69"/>
  <c r="BC54" i="69"/>
  <c r="AZ54" i="69"/>
  <c r="AW54" i="69"/>
  <c r="AR54" i="69"/>
  <c r="AO54" i="69"/>
  <c r="AL54" i="69"/>
  <c r="AI54" i="69"/>
  <c r="AF54" i="69"/>
  <c r="AC54" i="69"/>
  <c r="Z54" i="69"/>
  <c r="W54" i="69"/>
  <c r="T54" i="69"/>
  <c r="Q54" i="69"/>
  <c r="N54" i="69"/>
  <c r="K54" i="69"/>
  <c r="H54" i="69"/>
  <c r="E54" i="69"/>
  <c r="DT53" i="69"/>
  <c r="DN53" i="69"/>
  <c r="DL53" i="69"/>
  <c r="DJ53" i="69"/>
  <c r="DH53" i="69"/>
  <c r="DB53" i="69"/>
  <c r="CZ53" i="69"/>
  <c r="CX53" i="69"/>
  <c r="CV53" i="69"/>
  <c r="CT53" i="69"/>
  <c r="CR53" i="69"/>
  <c r="CF53" i="69"/>
  <c r="CC53" i="69"/>
  <c r="BZ53" i="69"/>
  <c r="BW53" i="69"/>
  <c r="BT53" i="69"/>
  <c r="BQ53" i="69"/>
  <c r="BN53" i="69"/>
  <c r="BI53" i="69"/>
  <c r="BF53" i="69"/>
  <c r="BC53" i="69"/>
  <c r="AZ53" i="69"/>
  <c r="AW53" i="69"/>
  <c r="AR53" i="69"/>
  <c r="AO53" i="69"/>
  <c r="AL53" i="69"/>
  <c r="AI53" i="69"/>
  <c r="AF53" i="69"/>
  <c r="AC53" i="69"/>
  <c r="Z53" i="69"/>
  <c r="W53" i="69"/>
  <c r="T53" i="69"/>
  <c r="Q53" i="69"/>
  <c r="N53" i="69"/>
  <c r="K53" i="69"/>
  <c r="H53" i="69"/>
  <c r="E53" i="69"/>
  <c r="DT52" i="69"/>
  <c r="DN52" i="69"/>
  <c r="DL52" i="69"/>
  <c r="DJ52" i="69"/>
  <c r="DH52" i="69"/>
  <c r="DB52" i="69"/>
  <c r="CZ52" i="69"/>
  <c r="CX52" i="69"/>
  <c r="CV52" i="69"/>
  <c r="CT52" i="69"/>
  <c r="CR52" i="69"/>
  <c r="CF52" i="69"/>
  <c r="CC52" i="69"/>
  <c r="BZ52" i="69"/>
  <c r="BW52" i="69"/>
  <c r="BT52" i="69"/>
  <c r="BQ52" i="69"/>
  <c r="BN52" i="69"/>
  <c r="BI52" i="69"/>
  <c r="BF52" i="69"/>
  <c r="BC52" i="69"/>
  <c r="AZ52" i="69"/>
  <c r="AW52" i="69"/>
  <c r="AR52" i="69"/>
  <c r="AO52" i="69"/>
  <c r="AL52" i="69"/>
  <c r="AI52" i="69"/>
  <c r="AF52" i="69"/>
  <c r="AC52" i="69"/>
  <c r="Z52" i="69"/>
  <c r="W52" i="69"/>
  <c r="T52" i="69"/>
  <c r="Q52" i="69"/>
  <c r="N52" i="69"/>
  <c r="K52" i="69"/>
  <c r="H52" i="69"/>
  <c r="E52" i="69"/>
  <c r="DT51" i="69"/>
  <c r="DN51" i="69"/>
  <c r="DL51" i="69"/>
  <c r="DJ51" i="69"/>
  <c r="DH51" i="69"/>
  <c r="DB51" i="69"/>
  <c r="CZ51" i="69"/>
  <c r="CX51" i="69"/>
  <c r="CV51" i="69"/>
  <c r="CT51" i="69"/>
  <c r="CR51" i="69"/>
  <c r="CF51" i="69"/>
  <c r="CC51" i="69"/>
  <c r="BZ51" i="69"/>
  <c r="BW51" i="69"/>
  <c r="BT51" i="69"/>
  <c r="BQ51" i="69"/>
  <c r="BN51" i="69"/>
  <c r="BI51" i="69"/>
  <c r="BF51" i="69"/>
  <c r="BC51" i="69"/>
  <c r="AZ51" i="69"/>
  <c r="AW51" i="69"/>
  <c r="AR51" i="69"/>
  <c r="AO51" i="69"/>
  <c r="AL51" i="69"/>
  <c r="AI51" i="69"/>
  <c r="AF51" i="69"/>
  <c r="AC51" i="69"/>
  <c r="Z51" i="69"/>
  <c r="W51" i="69"/>
  <c r="T51" i="69"/>
  <c r="Q51" i="69"/>
  <c r="N51" i="69"/>
  <c r="K51" i="69"/>
  <c r="H51" i="69"/>
  <c r="E51" i="69"/>
  <c r="DT50" i="69"/>
  <c r="DN50" i="69"/>
  <c r="DL50" i="69"/>
  <c r="DJ50" i="69"/>
  <c r="DH50" i="69"/>
  <c r="DB50" i="69"/>
  <c r="CZ50" i="69"/>
  <c r="CX50" i="69"/>
  <c r="CV50" i="69"/>
  <c r="CT50" i="69"/>
  <c r="CR50" i="69"/>
  <c r="CF50" i="69"/>
  <c r="CC50" i="69"/>
  <c r="BZ50" i="69"/>
  <c r="BW50" i="69"/>
  <c r="BT50" i="69"/>
  <c r="BQ50" i="69"/>
  <c r="BN50" i="69"/>
  <c r="BI50" i="69"/>
  <c r="BF50" i="69"/>
  <c r="BC50" i="69"/>
  <c r="AZ50" i="69"/>
  <c r="AW50" i="69"/>
  <c r="AR50" i="69"/>
  <c r="AO50" i="69"/>
  <c r="AL50" i="69"/>
  <c r="AI50" i="69"/>
  <c r="AF50" i="69"/>
  <c r="AC50" i="69"/>
  <c r="Z50" i="69"/>
  <c r="W50" i="69"/>
  <c r="T50" i="69"/>
  <c r="Q50" i="69"/>
  <c r="N50" i="69"/>
  <c r="K50" i="69"/>
  <c r="H50" i="69"/>
  <c r="E50" i="69"/>
  <c r="DT49" i="69"/>
  <c r="DN49" i="69"/>
  <c r="DL49" i="69"/>
  <c r="DJ49" i="69"/>
  <c r="DH49" i="69"/>
  <c r="DB49" i="69"/>
  <c r="CZ49" i="69"/>
  <c r="CX49" i="69"/>
  <c r="CV49" i="69"/>
  <c r="CT49" i="69"/>
  <c r="CR49" i="69"/>
  <c r="CF49" i="69"/>
  <c r="CC49" i="69"/>
  <c r="BZ49" i="69"/>
  <c r="BW49" i="69"/>
  <c r="BT49" i="69"/>
  <c r="BQ49" i="69"/>
  <c r="BN49" i="69"/>
  <c r="BI49" i="69"/>
  <c r="BF49" i="69"/>
  <c r="BC49" i="69"/>
  <c r="AZ49" i="69"/>
  <c r="AW49" i="69"/>
  <c r="AR49" i="69"/>
  <c r="AO49" i="69"/>
  <c r="AL49" i="69"/>
  <c r="AI49" i="69"/>
  <c r="AF49" i="69"/>
  <c r="AC49" i="69"/>
  <c r="Z49" i="69"/>
  <c r="W49" i="69"/>
  <c r="T49" i="69"/>
  <c r="Q49" i="69"/>
  <c r="N49" i="69"/>
  <c r="K49" i="69"/>
  <c r="H49" i="69"/>
  <c r="E49" i="69"/>
  <c r="DT48" i="69"/>
  <c r="DN48" i="69"/>
  <c r="DL48" i="69"/>
  <c r="DJ48" i="69"/>
  <c r="DH48" i="69"/>
  <c r="DB48" i="69"/>
  <c r="CZ48" i="69"/>
  <c r="CX48" i="69"/>
  <c r="CV48" i="69"/>
  <c r="CT48" i="69"/>
  <c r="CR48" i="69"/>
  <c r="CF48" i="69"/>
  <c r="CC48" i="69"/>
  <c r="BZ48" i="69"/>
  <c r="BW48" i="69"/>
  <c r="BT48" i="69"/>
  <c r="BQ48" i="69"/>
  <c r="BN48" i="69"/>
  <c r="BI48" i="69"/>
  <c r="BF48" i="69"/>
  <c r="BC48" i="69"/>
  <c r="AZ48" i="69"/>
  <c r="AW48" i="69"/>
  <c r="AR48" i="69"/>
  <c r="AO48" i="69"/>
  <c r="AL48" i="69"/>
  <c r="AI48" i="69"/>
  <c r="AF48" i="69"/>
  <c r="AC48" i="69"/>
  <c r="Z48" i="69"/>
  <c r="W48" i="69"/>
  <c r="T48" i="69"/>
  <c r="Q48" i="69"/>
  <c r="N48" i="69"/>
  <c r="K48" i="69"/>
  <c r="H48" i="69"/>
  <c r="E48" i="69"/>
  <c r="DT47" i="69"/>
  <c r="DN47" i="69"/>
  <c r="DL47" i="69"/>
  <c r="DJ47" i="69"/>
  <c r="DH47" i="69"/>
  <c r="DB47" i="69"/>
  <c r="CZ47" i="69"/>
  <c r="CX47" i="69"/>
  <c r="CV47" i="69"/>
  <c r="CT47" i="69"/>
  <c r="CR47" i="69"/>
  <c r="CF47" i="69"/>
  <c r="CC47" i="69"/>
  <c r="BZ47" i="69"/>
  <c r="BW47" i="69"/>
  <c r="BT47" i="69"/>
  <c r="BQ47" i="69"/>
  <c r="BN47" i="69"/>
  <c r="BI47" i="69"/>
  <c r="BF47" i="69"/>
  <c r="BC47" i="69"/>
  <c r="AZ47" i="69"/>
  <c r="AW47" i="69"/>
  <c r="AR47" i="69"/>
  <c r="AO47" i="69"/>
  <c r="AL47" i="69"/>
  <c r="AI47" i="69"/>
  <c r="AF47" i="69"/>
  <c r="AC47" i="69"/>
  <c r="Z47" i="69"/>
  <c r="W47" i="69"/>
  <c r="T47" i="69"/>
  <c r="Q47" i="69"/>
  <c r="N47" i="69"/>
  <c r="K47" i="69"/>
  <c r="H47" i="69"/>
  <c r="E47" i="69"/>
  <c r="DT46" i="69"/>
  <c r="DN46" i="69"/>
  <c r="DL46" i="69"/>
  <c r="DJ46" i="69"/>
  <c r="DH46" i="69"/>
  <c r="DB46" i="69"/>
  <c r="CZ46" i="69"/>
  <c r="CX46" i="69"/>
  <c r="CV46" i="69"/>
  <c r="CT46" i="69"/>
  <c r="CR46" i="69"/>
  <c r="CF46" i="69"/>
  <c r="CC46" i="69"/>
  <c r="BZ46" i="69"/>
  <c r="BW46" i="69"/>
  <c r="BT46" i="69"/>
  <c r="BQ46" i="69"/>
  <c r="BN46" i="69"/>
  <c r="BI46" i="69"/>
  <c r="BF46" i="69"/>
  <c r="BC46" i="69"/>
  <c r="AZ46" i="69"/>
  <c r="AW46" i="69"/>
  <c r="AR46" i="69"/>
  <c r="AO46" i="69"/>
  <c r="AL46" i="69"/>
  <c r="AI46" i="69"/>
  <c r="AF46" i="69"/>
  <c r="AC46" i="69"/>
  <c r="Z46" i="69"/>
  <c r="W46" i="69"/>
  <c r="T46" i="69"/>
  <c r="Q46" i="69"/>
  <c r="N46" i="69"/>
  <c r="K46" i="69"/>
  <c r="H46" i="69"/>
  <c r="E46" i="69"/>
  <c r="DT45" i="69"/>
  <c r="DN45" i="69"/>
  <c r="DL45" i="69"/>
  <c r="DJ45" i="69"/>
  <c r="DH45" i="69"/>
  <c r="DB45" i="69"/>
  <c r="CZ45" i="69"/>
  <c r="CX45" i="69"/>
  <c r="CV45" i="69"/>
  <c r="CT45" i="69"/>
  <c r="CR45" i="69"/>
  <c r="CF45" i="69"/>
  <c r="CC45" i="69"/>
  <c r="BZ45" i="69"/>
  <c r="BW45" i="69"/>
  <c r="BT45" i="69"/>
  <c r="BQ45" i="69"/>
  <c r="BN45" i="69"/>
  <c r="BI45" i="69"/>
  <c r="BF45" i="69"/>
  <c r="BC45" i="69"/>
  <c r="AZ45" i="69"/>
  <c r="AW45" i="69"/>
  <c r="AR45" i="69"/>
  <c r="AO45" i="69"/>
  <c r="AL45" i="69"/>
  <c r="AI45" i="69"/>
  <c r="AF45" i="69"/>
  <c r="AC45" i="69"/>
  <c r="Z45" i="69"/>
  <c r="W45" i="69"/>
  <c r="T45" i="69"/>
  <c r="Q45" i="69"/>
  <c r="N45" i="69"/>
  <c r="K45" i="69"/>
  <c r="H45" i="69"/>
  <c r="E45" i="69"/>
  <c r="DT44" i="69"/>
  <c r="DN44" i="69"/>
  <c r="DL44" i="69"/>
  <c r="DJ44" i="69"/>
  <c r="DH44" i="69"/>
  <c r="DB44" i="69"/>
  <c r="CZ44" i="69"/>
  <c r="CX44" i="69"/>
  <c r="CV44" i="69"/>
  <c r="CT44" i="69"/>
  <c r="CR44" i="69"/>
  <c r="CF44" i="69"/>
  <c r="CC44" i="69"/>
  <c r="BZ44" i="69"/>
  <c r="BW44" i="69"/>
  <c r="BT44" i="69"/>
  <c r="BQ44" i="69"/>
  <c r="BN44" i="69"/>
  <c r="BI44" i="69"/>
  <c r="BF44" i="69"/>
  <c r="BC44" i="69"/>
  <c r="AZ44" i="69"/>
  <c r="AW44" i="69"/>
  <c r="AR44" i="69"/>
  <c r="AO44" i="69"/>
  <c r="AL44" i="69"/>
  <c r="AI44" i="69"/>
  <c r="AF44" i="69"/>
  <c r="AC44" i="69"/>
  <c r="Z44" i="69"/>
  <c r="W44" i="69"/>
  <c r="T44" i="69"/>
  <c r="Q44" i="69"/>
  <c r="N44" i="69"/>
  <c r="K44" i="69"/>
  <c r="H44" i="69"/>
  <c r="E44" i="69"/>
  <c r="DT43" i="69"/>
  <c r="DN43" i="69"/>
  <c r="DL43" i="69"/>
  <c r="DJ43" i="69"/>
  <c r="DH43" i="69"/>
  <c r="DB43" i="69"/>
  <c r="CZ43" i="69"/>
  <c r="CX43" i="69"/>
  <c r="CV43" i="69"/>
  <c r="CT43" i="69"/>
  <c r="CR43" i="69"/>
  <c r="CF43" i="69"/>
  <c r="CC43" i="69"/>
  <c r="BZ43" i="69"/>
  <c r="BW43" i="69"/>
  <c r="BT43" i="69"/>
  <c r="BQ43" i="69"/>
  <c r="BN43" i="69"/>
  <c r="BI43" i="69"/>
  <c r="BF43" i="69"/>
  <c r="BC43" i="69"/>
  <c r="AZ43" i="69"/>
  <c r="AW43" i="69"/>
  <c r="AR43" i="69"/>
  <c r="AO43" i="69"/>
  <c r="AL43" i="69"/>
  <c r="AI43" i="69"/>
  <c r="AF43" i="69"/>
  <c r="AC43" i="69"/>
  <c r="Z43" i="69"/>
  <c r="W43" i="69"/>
  <c r="T43" i="69"/>
  <c r="Q43" i="69"/>
  <c r="N43" i="69"/>
  <c r="K43" i="69"/>
  <c r="H43" i="69"/>
  <c r="E43" i="69"/>
  <c r="DT42" i="69"/>
  <c r="DN42" i="69"/>
  <c r="DL42" i="69"/>
  <c r="DJ42" i="69"/>
  <c r="DH42" i="69"/>
  <c r="DB42" i="69"/>
  <c r="CZ42" i="69"/>
  <c r="CX42" i="69"/>
  <c r="CV42" i="69"/>
  <c r="CT42" i="69"/>
  <c r="CR42" i="69"/>
  <c r="CF42" i="69"/>
  <c r="CC42" i="69"/>
  <c r="BZ42" i="69"/>
  <c r="BW42" i="69"/>
  <c r="BT42" i="69"/>
  <c r="BQ42" i="69"/>
  <c r="BN42" i="69"/>
  <c r="BI42" i="69"/>
  <c r="BF42" i="69"/>
  <c r="BC42" i="69"/>
  <c r="AZ42" i="69"/>
  <c r="AW42" i="69"/>
  <c r="AR42" i="69"/>
  <c r="AO42" i="69"/>
  <c r="AL42" i="69"/>
  <c r="AI42" i="69"/>
  <c r="AF42" i="69"/>
  <c r="AC42" i="69"/>
  <c r="Z42" i="69"/>
  <c r="W42" i="69"/>
  <c r="T42" i="69"/>
  <c r="Q42" i="69"/>
  <c r="N42" i="69"/>
  <c r="K42" i="69"/>
  <c r="H42" i="69"/>
  <c r="E42" i="69"/>
  <c r="DT41" i="69"/>
  <c r="DN41" i="69"/>
  <c r="DL41" i="69"/>
  <c r="DJ41" i="69"/>
  <c r="DH41" i="69"/>
  <c r="DB41" i="69"/>
  <c r="CZ41" i="69"/>
  <c r="CX41" i="69"/>
  <c r="CV41" i="69"/>
  <c r="CT41" i="69"/>
  <c r="CR41" i="69"/>
  <c r="CF41" i="69"/>
  <c r="CC41" i="69"/>
  <c r="BZ41" i="69"/>
  <c r="BW41" i="69"/>
  <c r="BT41" i="69"/>
  <c r="BQ41" i="69"/>
  <c r="BN41" i="69"/>
  <c r="BI41" i="69"/>
  <c r="BF41" i="69"/>
  <c r="BC41" i="69"/>
  <c r="AZ41" i="69"/>
  <c r="AW41" i="69"/>
  <c r="AR41" i="69"/>
  <c r="AO41" i="69"/>
  <c r="AL41" i="69"/>
  <c r="AI41" i="69"/>
  <c r="AF41" i="69"/>
  <c r="AC41" i="69"/>
  <c r="Z41" i="69"/>
  <c r="W41" i="69"/>
  <c r="T41" i="69"/>
  <c r="Q41" i="69"/>
  <c r="N41" i="69"/>
  <c r="K41" i="69"/>
  <c r="H41" i="69"/>
  <c r="E41" i="69"/>
  <c r="DT40" i="69"/>
  <c r="DN40" i="69"/>
  <c r="DL40" i="69"/>
  <c r="DJ40" i="69"/>
  <c r="DH40" i="69"/>
  <c r="DB40" i="69"/>
  <c r="CZ40" i="69"/>
  <c r="CX40" i="69"/>
  <c r="CV40" i="69"/>
  <c r="CT40" i="69"/>
  <c r="CR40" i="69"/>
  <c r="CF40" i="69"/>
  <c r="CC40" i="69"/>
  <c r="BZ40" i="69"/>
  <c r="BW40" i="69"/>
  <c r="BT40" i="69"/>
  <c r="BQ40" i="69"/>
  <c r="BN40" i="69"/>
  <c r="BI40" i="69"/>
  <c r="BF40" i="69"/>
  <c r="BC40" i="69"/>
  <c r="AZ40" i="69"/>
  <c r="AW40" i="69"/>
  <c r="AR40" i="69"/>
  <c r="AO40" i="69"/>
  <c r="AL40" i="69"/>
  <c r="AI40" i="69"/>
  <c r="AF40" i="69"/>
  <c r="AC40" i="69"/>
  <c r="Z40" i="69"/>
  <c r="W40" i="69"/>
  <c r="T40" i="69"/>
  <c r="Q40" i="69"/>
  <c r="N40" i="69"/>
  <c r="K40" i="69"/>
  <c r="H40" i="69"/>
  <c r="E40" i="69"/>
  <c r="DT36" i="69"/>
  <c r="DN36" i="69"/>
  <c r="DL36" i="69"/>
  <c r="DJ36" i="69"/>
  <c r="DH36" i="69"/>
  <c r="DB36" i="69"/>
  <c r="CZ36" i="69"/>
  <c r="CX36" i="69"/>
  <c r="CV36" i="69"/>
  <c r="CT36" i="69"/>
  <c r="CR36" i="69"/>
  <c r="CF36" i="69"/>
  <c r="CC36" i="69"/>
  <c r="BZ36" i="69"/>
  <c r="BW36" i="69"/>
  <c r="BT36" i="69"/>
  <c r="BQ36" i="69"/>
  <c r="BN36" i="69"/>
  <c r="BI36" i="69"/>
  <c r="BF36" i="69"/>
  <c r="BC36" i="69"/>
  <c r="AZ36" i="69"/>
  <c r="AW36" i="69"/>
  <c r="AR36" i="69"/>
  <c r="AO36" i="69"/>
  <c r="AL36" i="69"/>
  <c r="AI36" i="69"/>
  <c r="AF36" i="69"/>
  <c r="AC36" i="69"/>
  <c r="Z36" i="69"/>
  <c r="W36" i="69"/>
  <c r="T36" i="69"/>
  <c r="Q36" i="69"/>
  <c r="N36" i="69"/>
  <c r="K36" i="69"/>
  <c r="H36" i="69"/>
  <c r="E36" i="69"/>
  <c r="DT35" i="69"/>
  <c r="DN35" i="69"/>
  <c r="DL35" i="69"/>
  <c r="DJ35" i="69"/>
  <c r="DH35" i="69"/>
  <c r="DB35" i="69"/>
  <c r="CZ35" i="69"/>
  <c r="CX35" i="69"/>
  <c r="CV35" i="69"/>
  <c r="CT35" i="69"/>
  <c r="CR35" i="69"/>
  <c r="CF35" i="69"/>
  <c r="CC35" i="69"/>
  <c r="BZ35" i="69"/>
  <c r="BW35" i="69"/>
  <c r="BT35" i="69"/>
  <c r="BQ35" i="69"/>
  <c r="BN35" i="69"/>
  <c r="BI35" i="69"/>
  <c r="BF35" i="69"/>
  <c r="BC35" i="69"/>
  <c r="AZ35" i="69"/>
  <c r="AW35" i="69"/>
  <c r="AR35" i="69"/>
  <c r="AO35" i="69"/>
  <c r="AL35" i="69"/>
  <c r="AI35" i="69"/>
  <c r="AF35" i="69"/>
  <c r="AC35" i="69"/>
  <c r="Z35" i="69"/>
  <c r="W35" i="69"/>
  <c r="T35" i="69"/>
  <c r="Q35" i="69"/>
  <c r="N35" i="69"/>
  <c r="K35" i="69"/>
  <c r="H35" i="69"/>
  <c r="E35" i="69"/>
  <c r="DT34" i="69"/>
  <c r="DN34" i="69"/>
  <c r="DL34" i="69"/>
  <c r="DJ34" i="69"/>
  <c r="DH34" i="69"/>
  <c r="DB34" i="69"/>
  <c r="CZ34" i="69"/>
  <c r="CX34" i="69"/>
  <c r="CV34" i="69"/>
  <c r="CT34" i="69"/>
  <c r="CR34" i="69"/>
  <c r="CF34" i="69"/>
  <c r="CC34" i="69"/>
  <c r="BZ34" i="69"/>
  <c r="BW34" i="69"/>
  <c r="BT34" i="69"/>
  <c r="BQ34" i="69"/>
  <c r="BN34" i="69"/>
  <c r="BI34" i="69"/>
  <c r="BF34" i="69"/>
  <c r="BC34" i="69"/>
  <c r="AZ34" i="69"/>
  <c r="AW34" i="69"/>
  <c r="AR34" i="69"/>
  <c r="AO34" i="69"/>
  <c r="AL34" i="69"/>
  <c r="AI34" i="69"/>
  <c r="AF34" i="69"/>
  <c r="AC34" i="69"/>
  <c r="Z34" i="69"/>
  <c r="W34" i="69"/>
  <c r="T34" i="69"/>
  <c r="Q34" i="69"/>
  <c r="N34" i="69"/>
  <c r="K34" i="69"/>
  <c r="H34" i="69"/>
  <c r="E34" i="69"/>
  <c r="DT33" i="69"/>
  <c r="DN33" i="69"/>
  <c r="DL33" i="69"/>
  <c r="DJ33" i="69"/>
  <c r="DH33" i="69"/>
  <c r="DB33" i="69"/>
  <c r="CZ33" i="69"/>
  <c r="CX33" i="69"/>
  <c r="CV33" i="69"/>
  <c r="CT33" i="69"/>
  <c r="CR33" i="69"/>
  <c r="CF33" i="69"/>
  <c r="CC33" i="69"/>
  <c r="BZ33" i="69"/>
  <c r="BW33" i="69"/>
  <c r="BT33" i="69"/>
  <c r="BQ33" i="69"/>
  <c r="BN33" i="69"/>
  <c r="BI33" i="69"/>
  <c r="BF33" i="69"/>
  <c r="BC33" i="69"/>
  <c r="AZ33" i="69"/>
  <c r="AW33" i="69"/>
  <c r="AR33" i="69"/>
  <c r="AO33" i="69"/>
  <c r="AL33" i="69"/>
  <c r="AI33" i="69"/>
  <c r="AF33" i="69"/>
  <c r="AC33" i="69"/>
  <c r="Z33" i="69"/>
  <c r="W33" i="69"/>
  <c r="T33" i="69"/>
  <c r="Q33" i="69"/>
  <c r="N33" i="69"/>
  <c r="K33" i="69"/>
  <c r="H33" i="69"/>
  <c r="E33" i="69"/>
  <c r="DT32" i="69"/>
  <c r="DN32" i="69"/>
  <c r="DL32" i="69"/>
  <c r="DJ32" i="69"/>
  <c r="DH32" i="69"/>
  <c r="DB32" i="69"/>
  <c r="CZ32" i="69"/>
  <c r="CX32" i="69"/>
  <c r="CV32" i="69"/>
  <c r="CT32" i="69"/>
  <c r="CR32" i="69"/>
  <c r="CF32" i="69"/>
  <c r="CC32" i="69"/>
  <c r="BZ32" i="69"/>
  <c r="BW32" i="69"/>
  <c r="BT32" i="69"/>
  <c r="BQ32" i="69"/>
  <c r="BN32" i="69"/>
  <c r="BI32" i="69"/>
  <c r="BF32" i="69"/>
  <c r="BC32" i="69"/>
  <c r="AZ32" i="69"/>
  <c r="AW32" i="69"/>
  <c r="AR32" i="69"/>
  <c r="AO32" i="69"/>
  <c r="AL32" i="69"/>
  <c r="AI32" i="69"/>
  <c r="AF32" i="69"/>
  <c r="AC32" i="69"/>
  <c r="Z32" i="69"/>
  <c r="W32" i="69"/>
  <c r="T32" i="69"/>
  <c r="Q32" i="69"/>
  <c r="N32" i="69"/>
  <c r="K32" i="69"/>
  <c r="H32" i="69"/>
  <c r="E32" i="69"/>
  <c r="DT31" i="69"/>
  <c r="DN31" i="69"/>
  <c r="DL31" i="69"/>
  <c r="DJ31" i="69"/>
  <c r="DH31" i="69"/>
  <c r="DB31" i="69"/>
  <c r="CZ31" i="69"/>
  <c r="CX31" i="69"/>
  <c r="CV31" i="69"/>
  <c r="CT31" i="69"/>
  <c r="CR31" i="69"/>
  <c r="CF31" i="69"/>
  <c r="CC31" i="69"/>
  <c r="BZ31" i="69"/>
  <c r="BW31" i="69"/>
  <c r="BT31" i="69"/>
  <c r="BQ31" i="69"/>
  <c r="BN31" i="69"/>
  <c r="BI31" i="69"/>
  <c r="BF31" i="69"/>
  <c r="BC31" i="69"/>
  <c r="AZ31" i="69"/>
  <c r="AW31" i="69"/>
  <c r="AR31" i="69"/>
  <c r="AO31" i="69"/>
  <c r="AL31" i="69"/>
  <c r="AI31" i="69"/>
  <c r="AF31" i="69"/>
  <c r="AC31" i="69"/>
  <c r="Z31" i="69"/>
  <c r="W31" i="69"/>
  <c r="T31" i="69"/>
  <c r="Q31" i="69"/>
  <c r="N31" i="69"/>
  <c r="K31" i="69"/>
  <c r="H31" i="69"/>
  <c r="E31" i="69"/>
  <c r="DT30" i="69"/>
  <c r="DN30" i="69"/>
  <c r="DL30" i="69"/>
  <c r="DJ30" i="69"/>
  <c r="DH30" i="69"/>
  <c r="DB30" i="69"/>
  <c r="CZ30" i="69"/>
  <c r="CX30" i="69"/>
  <c r="CV30" i="69"/>
  <c r="CT30" i="69"/>
  <c r="CR30" i="69"/>
  <c r="CF30" i="69"/>
  <c r="CC30" i="69"/>
  <c r="BZ30" i="69"/>
  <c r="BW30" i="69"/>
  <c r="BT30" i="69"/>
  <c r="BQ30" i="69"/>
  <c r="BN30" i="69"/>
  <c r="BI30" i="69"/>
  <c r="BF30" i="69"/>
  <c r="BC30" i="69"/>
  <c r="AZ30" i="69"/>
  <c r="AW30" i="69"/>
  <c r="AR30" i="69"/>
  <c r="AO30" i="69"/>
  <c r="AL30" i="69"/>
  <c r="AI30" i="69"/>
  <c r="AF30" i="69"/>
  <c r="AC30" i="69"/>
  <c r="Z30" i="69"/>
  <c r="W30" i="69"/>
  <c r="T30" i="69"/>
  <c r="Q30" i="69"/>
  <c r="N30" i="69"/>
  <c r="K30" i="69"/>
  <c r="H30" i="69"/>
  <c r="E30" i="69"/>
  <c r="DT29" i="69"/>
  <c r="DN29" i="69"/>
  <c r="DL29" i="69"/>
  <c r="DJ29" i="69"/>
  <c r="DH29" i="69"/>
  <c r="DB29" i="69"/>
  <c r="CZ29" i="69"/>
  <c r="CX29" i="69"/>
  <c r="CV29" i="69"/>
  <c r="CT29" i="69"/>
  <c r="CR29" i="69"/>
  <c r="CF29" i="69"/>
  <c r="CC29" i="69"/>
  <c r="BZ29" i="69"/>
  <c r="BW29" i="69"/>
  <c r="BT29" i="69"/>
  <c r="BQ29" i="69"/>
  <c r="BN29" i="69"/>
  <c r="BI29" i="69"/>
  <c r="BF29" i="69"/>
  <c r="BC29" i="69"/>
  <c r="AZ29" i="69"/>
  <c r="AW29" i="69"/>
  <c r="AR29" i="69"/>
  <c r="AO29" i="69"/>
  <c r="AL29" i="69"/>
  <c r="AI29" i="69"/>
  <c r="AF29" i="69"/>
  <c r="AC29" i="69"/>
  <c r="Z29" i="69"/>
  <c r="W29" i="69"/>
  <c r="T29" i="69"/>
  <c r="Q29" i="69"/>
  <c r="N29" i="69"/>
  <c r="K29" i="69"/>
  <c r="H29" i="69"/>
  <c r="E29" i="69"/>
  <c r="DT28" i="69"/>
  <c r="DN28" i="69"/>
  <c r="DL28" i="69"/>
  <c r="DJ28" i="69"/>
  <c r="DH28" i="69"/>
  <c r="DB28" i="69"/>
  <c r="CZ28" i="69"/>
  <c r="CX28" i="69"/>
  <c r="CV28" i="69"/>
  <c r="CT28" i="69"/>
  <c r="CR28" i="69"/>
  <c r="CF28" i="69"/>
  <c r="CC28" i="69"/>
  <c r="BZ28" i="69"/>
  <c r="BW28" i="69"/>
  <c r="BT28" i="69"/>
  <c r="BQ28" i="69"/>
  <c r="BN28" i="69"/>
  <c r="BI28" i="69"/>
  <c r="BF28" i="69"/>
  <c r="BC28" i="69"/>
  <c r="AZ28" i="69"/>
  <c r="AW28" i="69"/>
  <c r="AR28" i="69"/>
  <c r="AO28" i="69"/>
  <c r="AL28" i="69"/>
  <c r="AI28" i="69"/>
  <c r="AF28" i="69"/>
  <c r="AC28" i="69"/>
  <c r="Z28" i="69"/>
  <c r="W28" i="69"/>
  <c r="T28" i="69"/>
  <c r="Q28" i="69"/>
  <c r="N28" i="69"/>
  <c r="K28" i="69"/>
  <c r="H28" i="69"/>
  <c r="E28" i="69"/>
  <c r="DT27" i="69"/>
  <c r="DN27" i="69"/>
  <c r="DL27" i="69"/>
  <c r="DJ27" i="69"/>
  <c r="DH27" i="69"/>
  <c r="DB27" i="69"/>
  <c r="CZ27" i="69"/>
  <c r="CX27" i="69"/>
  <c r="CV27" i="69"/>
  <c r="CT27" i="69"/>
  <c r="CR27" i="69"/>
  <c r="CF27" i="69"/>
  <c r="CC27" i="69"/>
  <c r="BZ27" i="69"/>
  <c r="BW27" i="69"/>
  <c r="BT27" i="69"/>
  <c r="BQ27" i="69"/>
  <c r="BN27" i="69"/>
  <c r="BI27" i="69"/>
  <c r="BF27" i="69"/>
  <c r="BC27" i="69"/>
  <c r="AZ27" i="69"/>
  <c r="AW27" i="69"/>
  <c r="AR27" i="69"/>
  <c r="AO27" i="69"/>
  <c r="AL27" i="69"/>
  <c r="AI27" i="69"/>
  <c r="AF27" i="69"/>
  <c r="AC27" i="69"/>
  <c r="Z27" i="69"/>
  <c r="W27" i="69"/>
  <c r="T27" i="69"/>
  <c r="Q27" i="69"/>
  <c r="N27" i="69"/>
  <c r="K27" i="69"/>
  <c r="H27" i="69"/>
  <c r="E27" i="69"/>
  <c r="DT26" i="69"/>
  <c r="DN26" i="69"/>
  <c r="DL26" i="69"/>
  <c r="DJ26" i="69"/>
  <c r="DH26" i="69"/>
  <c r="DB26" i="69"/>
  <c r="CZ26" i="69"/>
  <c r="CX26" i="69"/>
  <c r="CV26" i="69"/>
  <c r="CT26" i="69"/>
  <c r="CR26" i="69"/>
  <c r="CF26" i="69"/>
  <c r="CC26" i="69"/>
  <c r="BZ26" i="69"/>
  <c r="BW26" i="69"/>
  <c r="BT26" i="69"/>
  <c r="BQ26" i="69"/>
  <c r="BN26" i="69"/>
  <c r="BI26" i="69"/>
  <c r="BF26" i="69"/>
  <c r="BC26" i="69"/>
  <c r="AZ26" i="69"/>
  <c r="AW26" i="69"/>
  <c r="AR26" i="69"/>
  <c r="AO26" i="69"/>
  <c r="AL26" i="69"/>
  <c r="AI26" i="69"/>
  <c r="AF26" i="69"/>
  <c r="AC26" i="69"/>
  <c r="Z26" i="69"/>
  <c r="W26" i="69"/>
  <c r="T26" i="69"/>
  <c r="Q26" i="69"/>
  <c r="N26" i="69"/>
  <c r="K26" i="69"/>
  <c r="H26" i="69"/>
  <c r="E26" i="69"/>
  <c r="DT25" i="69"/>
  <c r="DN25" i="69"/>
  <c r="DL25" i="69"/>
  <c r="DJ25" i="69"/>
  <c r="DH25" i="69"/>
  <c r="DB25" i="69"/>
  <c r="CZ25" i="69"/>
  <c r="CX25" i="69"/>
  <c r="CV25" i="69"/>
  <c r="CT25" i="69"/>
  <c r="CR25" i="69"/>
  <c r="CF25" i="69"/>
  <c r="CC25" i="69"/>
  <c r="BZ25" i="69"/>
  <c r="BW25" i="69"/>
  <c r="BT25" i="69"/>
  <c r="BQ25" i="69"/>
  <c r="BN25" i="69"/>
  <c r="BI25" i="69"/>
  <c r="BF25" i="69"/>
  <c r="BC25" i="69"/>
  <c r="AZ25" i="69"/>
  <c r="AW25" i="69"/>
  <c r="AR25" i="69"/>
  <c r="AO25" i="69"/>
  <c r="AL25" i="69"/>
  <c r="AI25" i="69"/>
  <c r="AF25" i="69"/>
  <c r="AC25" i="69"/>
  <c r="Z25" i="69"/>
  <c r="W25" i="69"/>
  <c r="T25" i="69"/>
  <c r="Q25" i="69"/>
  <c r="N25" i="69"/>
  <c r="K25" i="69"/>
  <c r="H25" i="69"/>
  <c r="E25" i="69"/>
  <c r="DT24" i="69"/>
  <c r="DN24" i="69"/>
  <c r="DL24" i="69"/>
  <c r="DJ24" i="69"/>
  <c r="DH24" i="69"/>
  <c r="DB24" i="69"/>
  <c r="CZ24" i="69"/>
  <c r="CX24" i="69"/>
  <c r="CV24" i="69"/>
  <c r="CT24" i="69"/>
  <c r="CR24" i="69"/>
  <c r="CF24" i="69"/>
  <c r="CC24" i="69"/>
  <c r="BZ24" i="69"/>
  <c r="BW24" i="69"/>
  <c r="BT24" i="69"/>
  <c r="BQ24" i="69"/>
  <c r="BN24" i="69"/>
  <c r="BI24" i="69"/>
  <c r="BF24" i="69"/>
  <c r="BC24" i="69"/>
  <c r="AZ24" i="69"/>
  <c r="AW24" i="69"/>
  <c r="AR24" i="69"/>
  <c r="AO24" i="69"/>
  <c r="AL24" i="69"/>
  <c r="AI24" i="69"/>
  <c r="AF24" i="69"/>
  <c r="AC24" i="69"/>
  <c r="Z24" i="69"/>
  <c r="W24" i="69"/>
  <c r="T24" i="69"/>
  <c r="Q24" i="69"/>
  <c r="N24" i="69"/>
  <c r="K24" i="69"/>
  <c r="H24" i="69"/>
  <c r="E24" i="69"/>
  <c r="DT23" i="69"/>
  <c r="DN23" i="69"/>
  <c r="DL23" i="69"/>
  <c r="DJ23" i="69"/>
  <c r="DH23" i="69"/>
  <c r="DB23" i="69"/>
  <c r="CZ23" i="69"/>
  <c r="CX23" i="69"/>
  <c r="CV23" i="69"/>
  <c r="CT23" i="69"/>
  <c r="CR23" i="69"/>
  <c r="CF23" i="69"/>
  <c r="CC23" i="69"/>
  <c r="BZ23" i="69"/>
  <c r="BW23" i="69"/>
  <c r="BT23" i="69"/>
  <c r="BQ23" i="69"/>
  <c r="BN23" i="69"/>
  <c r="BI23" i="69"/>
  <c r="BF23" i="69"/>
  <c r="BC23" i="69"/>
  <c r="AZ23" i="69"/>
  <c r="AW23" i="69"/>
  <c r="AR23" i="69"/>
  <c r="AO23" i="69"/>
  <c r="AL23" i="69"/>
  <c r="AI23" i="69"/>
  <c r="AF23" i="69"/>
  <c r="AC23" i="69"/>
  <c r="Z23" i="69"/>
  <c r="W23" i="69"/>
  <c r="T23" i="69"/>
  <c r="Q23" i="69"/>
  <c r="N23" i="69"/>
  <c r="K23" i="69"/>
  <c r="H23" i="69"/>
  <c r="E23" i="69"/>
  <c r="DT22" i="69"/>
  <c r="DN22" i="69"/>
  <c r="DL22" i="69"/>
  <c r="DJ22" i="69"/>
  <c r="DH22" i="69"/>
  <c r="DB22" i="69"/>
  <c r="CZ22" i="69"/>
  <c r="CX22" i="69"/>
  <c r="CV22" i="69"/>
  <c r="CT22" i="69"/>
  <c r="CR22" i="69"/>
  <c r="CF22" i="69"/>
  <c r="CC22" i="69"/>
  <c r="BZ22" i="69"/>
  <c r="BW22" i="69"/>
  <c r="BT22" i="69"/>
  <c r="BQ22" i="69"/>
  <c r="BN22" i="69"/>
  <c r="BI22" i="69"/>
  <c r="BF22" i="69"/>
  <c r="BC22" i="69"/>
  <c r="AZ22" i="69"/>
  <c r="AW22" i="69"/>
  <c r="AR22" i="69"/>
  <c r="AO22" i="69"/>
  <c r="AL22" i="69"/>
  <c r="AI22" i="69"/>
  <c r="AF22" i="69"/>
  <c r="AC22" i="69"/>
  <c r="Z22" i="69"/>
  <c r="W22" i="69"/>
  <c r="T22" i="69"/>
  <c r="Q22" i="69"/>
  <c r="N22" i="69"/>
  <c r="K22" i="69"/>
  <c r="H22" i="69"/>
  <c r="E22" i="69"/>
  <c r="DT20" i="69"/>
  <c r="DN20" i="69"/>
  <c r="DL20" i="69"/>
  <c r="DJ20" i="69"/>
  <c r="DH20" i="69"/>
  <c r="DB20" i="69"/>
  <c r="CZ20" i="69"/>
  <c r="CX20" i="69"/>
  <c r="CV20" i="69"/>
  <c r="CT20" i="69"/>
  <c r="CR20" i="69"/>
  <c r="CF20" i="69"/>
  <c r="CC20" i="69"/>
  <c r="BZ20" i="69"/>
  <c r="BW20" i="69"/>
  <c r="BT20" i="69"/>
  <c r="BQ20" i="69"/>
  <c r="BN20" i="69"/>
  <c r="BI20" i="69"/>
  <c r="BF20" i="69"/>
  <c r="BC20" i="69"/>
  <c r="AZ20" i="69"/>
  <c r="AW20" i="69"/>
  <c r="AR20" i="69"/>
  <c r="AO20" i="69"/>
  <c r="AL20" i="69"/>
  <c r="AI20" i="69"/>
  <c r="AF20" i="69"/>
  <c r="AC20" i="69"/>
  <c r="Z20" i="69"/>
  <c r="W20" i="69"/>
  <c r="T20" i="69"/>
  <c r="Q20" i="69"/>
  <c r="N20" i="69"/>
  <c r="K20" i="69"/>
  <c r="H20" i="69"/>
  <c r="E20" i="69"/>
  <c r="DT19" i="69"/>
  <c r="DN19" i="69"/>
  <c r="DL19" i="69"/>
  <c r="DJ19" i="69"/>
  <c r="DH19" i="69"/>
  <c r="DB19" i="69"/>
  <c r="CZ19" i="69"/>
  <c r="CX19" i="69"/>
  <c r="CV19" i="69"/>
  <c r="CT19" i="69"/>
  <c r="CR19" i="69"/>
  <c r="CF19" i="69"/>
  <c r="CC19" i="69"/>
  <c r="BZ19" i="69"/>
  <c r="BW19" i="69"/>
  <c r="BT19" i="69"/>
  <c r="BQ19" i="69"/>
  <c r="BN19" i="69"/>
  <c r="BI19" i="69"/>
  <c r="BF19" i="69"/>
  <c r="BC19" i="69"/>
  <c r="AZ19" i="69"/>
  <c r="AW19" i="69"/>
  <c r="AR19" i="69"/>
  <c r="AO19" i="69"/>
  <c r="AL19" i="69"/>
  <c r="AI19" i="69"/>
  <c r="AF19" i="69"/>
  <c r="AC19" i="69"/>
  <c r="Z19" i="69"/>
  <c r="W19" i="69"/>
  <c r="T19" i="69"/>
  <c r="Q19" i="69"/>
  <c r="N19" i="69"/>
  <c r="K19" i="69"/>
  <c r="H19" i="69"/>
  <c r="E19" i="69"/>
  <c r="DT18" i="69"/>
  <c r="DN18" i="69"/>
  <c r="DL18" i="69"/>
  <c r="DJ18" i="69"/>
  <c r="DH18" i="69"/>
  <c r="DB18" i="69"/>
  <c r="CZ18" i="69"/>
  <c r="CX18" i="69"/>
  <c r="CV18" i="69"/>
  <c r="CT18" i="69"/>
  <c r="CR18" i="69"/>
  <c r="CF18" i="69"/>
  <c r="CC18" i="69"/>
  <c r="BZ18" i="69"/>
  <c r="BW18" i="69"/>
  <c r="BT18" i="69"/>
  <c r="BQ18" i="69"/>
  <c r="BN18" i="69"/>
  <c r="BI18" i="69"/>
  <c r="BF18" i="69"/>
  <c r="BC18" i="69"/>
  <c r="AZ18" i="69"/>
  <c r="AW18" i="69"/>
  <c r="AR18" i="69"/>
  <c r="AO18" i="69"/>
  <c r="AL18" i="69"/>
  <c r="AI18" i="69"/>
  <c r="AF18" i="69"/>
  <c r="AC18" i="69"/>
  <c r="Z18" i="69"/>
  <c r="W18" i="69"/>
  <c r="T18" i="69"/>
  <c r="Q18" i="69"/>
  <c r="N18" i="69"/>
  <c r="K18" i="69"/>
  <c r="H18" i="69"/>
  <c r="E18" i="69"/>
  <c r="DT17" i="69"/>
  <c r="DN17" i="69"/>
  <c r="DL17" i="69"/>
  <c r="DJ17" i="69"/>
  <c r="DH17" i="69"/>
  <c r="DB17" i="69"/>
  <c r="CZ17" i="69"/>
  <c r="CX17" i="69"/>
  <c r="CV17" i="69"/>
  <c r="CT17" i="69"/>
  <c r="CR17" i="69"/>
  <c r="CF17" i="69"/>
  <c r="CC17" i="69"/>
  <c r="BZ17" i="69"/>
  <c r="BW17" i="69"/>
  <c r="BT17" i="69"/>
  <c r="BQ17" i="69"/>
  <c r="BN17" i="69"/>
  <c r="BI17" i="69"/>
  <c r="BF17" i="69"/>
  <c r="BC17" i="69"/>
  <c r="AZ17" i="69"/>
  <c r="AW17" i="69"/>
  <c r="AR17" i="69"/>
  <c r="AO17" i="69"/>
  <c r="AL17" i="69"/>
  <c r="AI17" i="69"/>
  <c r="AF17" i="69"/>
  <c r="AC17" i="69"/>
  <c r="Z17" i="69"/>
  <c r="W17" i="69"/>
  <c r="T17" i="69"/>
  <c r="Q17" i="69"/>
  <c r="N17" i="69"/>
  <c r="K17" i="69"/>
  <c r="H17" i="69"/>
  <c r="E17" i="69"/>
  <c r="DT16" i="69"/>
  <c r="DN16" i="69"/>
  <c r="DL16" i="69"/>
  <c r="DJ16" i="69"/>
  <c r="DH16" i="69"/>
  <c r="DB16" i="69"/>
  <c r="CZ16" i="69"/>
  <c r="CX16" i="69"/>
  <c r="CV16" i="69"/>
  <c r="CT16" i="69"/>
  <c r="CR16" i="69"/>
  <c r="CF16" i="69"/>
  <c r="CC16" i="69"/>
  <c r="BZ16" i="69"/>
  <c r="BW16" i="69"/>
  <c r="BT16" i="69"/>
  <c r="BQ16" i="69"/>
  <c r="BN16" i="69"/>
  <c r="BI16" i="69"/>
  <c r="BF16" i="69"/>
  <c r="BC16" i="69"/>
  <c r="AZ16" i="69"/>
  <c r="AW16" i="69"/>
  <c r="AR16" i="69"/>
  <c r="AO16" i="69"/>
  <c r="AL16" i="69"/>
  <c r="AI16" i="69"/>
  <c r="AF16" i="69"/>
  <c r="AC16" i="69"/>
  <c r="Z16" i="69"/>
  <c r="W16" i="69"/>
  <c r="T16" i="69"/>
  <c r="Q16" i="69"/>
  <c r="N16" i="69"/>
  <c r="K16" i="69"/>
  <c r="H16" i="69"/>
  <c r="E16" i="69"/>
  <c r="DT15" i="69"/>
  <c r="DN15" i="69"/>
  <c r="DL15" i="69"/>
  <c r="DJ15" i="69"/>
  <c r="DH15" i="69"/>
  <c r="DB15" i="69"/>
  <c r="CZ15" i="69"/>
  <c r="CX15" i="69"/>
  <c r="CV15" i="69"/>
  <c r="CT15" i="69"/>
  <c r="CR15" i="69"/>
  <c r="CF15" i="69"/>
  <c r="CC15" i="69"/>
  <c r="BZ15" i="69"/>
  <c r="BW15" i="69"/>
  <c r="BT15" i="69"/>
  <c r="BQ15" i="69"/>
  <c r="BN15" i="69"/>
  <c r="BI15" i="69"/>
  <c r="BF15" i="69"/>
  <c r="BC15" i="69"/>
  <c r="AZ15" i="69"/>
  <c r="AW15" i="69"/>
  <c r="AR15" i="69"/>
  <c r="AO15" i="69"/>
  <c r="AL15" i="69"/>
  <c r="AI15" i="69"/>
  <c r="AF15" i="69"/>
  <c r="AC15" i="69"/>
  <c r="Z15" i="69"/>
  <c r="W15" i="69"/>
  <c r="T15" i="69"/>
  <c r="Q15" i="69"/>
  <c r="N15" i="69"/>
  <c r="K15" i="69"/>
  <c r="H15" i="69"/>
  <c r="E15" i="69"/>
  <c r="DT14" i="69"/>
  <c r="DN14" i="69"/>
  <c r="DL14" i="69"/>
  <c r="DJ14" i="69"/>
  <c r="DH14" i="69"/>
  <c r="DB14" i="69"/>
  <c r="CZ14" i="69"/>
  <c r="CX14" i="69"/>
  <c r="CV14" i="69"/>
  <c r="CT14" i="69"/>
  <c r="CR14" i="69"/>
  <c r="CF14" i="69"/>
  <c r="CC14" i="69"/>
  <c r="BZ14" i="69"/>
  <c r="BW14" i="69"/>
  <c r="BT14" i="69"/>
  <c r="BQ14" i="69"/>
  <c r="BN14" i="69"/>
  <c r="BI14" i="69"/>
  <c r="BF14" i="69"/>
  <c r="BC14" i="69"/>
  <c r="AZ14" i="69"/>
  <c r="AW14" i="69"/>
  <c r="AR14" i="69"/>
  <c r="AO14" i="69"/>
  <c r="AL14" i="69"/>
  <c r="AI14" i="69"/>
  <c r="AF14" i="69"/>
  <c r="AC14" i="69"/>
  <c r="Z14" i="69"/>
  <c r="W14" i="69"/>
  <c r="T14" i="69"/>
  <c r="Q14" i="69"/>
  <c r="N14" i="69"/>
  <c r="K14" i="69"/>
  <c r="H14" i="69"/>
  <c r="E14" i="69"/>
  <c r="DT10" i="69"/>
  <c r="DN10" i="69"/>
  <c r="DL10" i="69"/>
  <c r="DJ10" i="69"/>
  <c r="DH10" i="69"/>
  <c r="DB10" i="69"/>
  <c r="CZ10" i="69"/>
  <c r="CX10" i="69"/>
  <c r="CV10" i="69"/>
  <c r="CT10" i="69"/>
  <c r="CR10" i="69"/>
  <c r="CF10" i="69"/>
  <c r="CC10" i="69"/>
  <c r="BZ10" i="69"/>
  <c r="BW10" i="69"/>
  <c r="BT10" i="69"/>
  <c r="BQ10" i="69"/>
  <c r="BN10" i="69"/>
  <c r="BI10" i="69"/>
  <c r="BF10" i="69"/>
  <c r="BC10" i="69"/>
  <c r="AZ10" i="69"/>
  <c r="AW10" i="69"/>
  <c r="AR10" i="69"/>
  <c r="AO10" i="69"/>
  <c r="AL10" i="69"/>
  <c r="AI10" i="69"/>
  <c r="AF10" i="69"/>
  <c r="AC10" i="69"/>
  <c r="Z10" i="69"/>
  <c r="W10" i="69"/>
  <c r="T10" i="69"/>
  <c r="Q10" i="69"/>
  <c r="N10" i="69"/>
  <c r="K10" i="69"/>
  <c r="H10" i="69"/>
  <c r="E10" i="69"/>
  <c r="DT39" i="69"/>
  <c r="DN39" i="69"/>
  <c r="DL39" i="69"/>
  <c r="DJ39" i="69"/>
  <c r="DH39" i="69"/>
  <c r="DB39" i="69"/>
  <c r="CZ39" i="69"/>
  <c r="CX39" i="69"/>
  <c r="CV39" i="69"/>
  <c r="CT39" i="69"/>
  <c r="CR39" i="69"/>
  <c r="CF39" i="69"/>
  <c r="CC39" i="69"/>
  <c r="BZ39" i="69"/>
  <c r="BW39" i="69"/>
  <c r="BT39" i="69"/>
  <c r="BQ39" i="69"/>
  <c r="BN39" i="69"/>
  <c r="BI39" i="69"/>
  <c r="BF39" i="69"/>
  <c r="BC39" i="69"/>
  <c r="AZ39" i="69"/>
  <c r="AW39" i="69"/>
  <c r="AR39" i="69"/>
  <c r="AO39" i="69"/>
  <c r="AL39" i="69"/>
  <c r="AI39" i="69"/>
  <c r="AF39" i="69"/>
  <c r="AC39" i="69"/>
  <c r="Z39" i="69"/>
  <c r="W39" i="69"/>
  <c r="T39" i="69"/>
  <c r="Q39" i="69"/>
  <c r="N39" i="69"/>
  <c r="K39" i="69"/>
  <c r="H39" i="69"/>
  <c r="E39" i="69"/>
  <c r="DT37" i="69"/>
  <c r="DN37" i="69"/>
  <c r="DL37" i="69"/>
  <c r="DJ37" i="69"/>
  <c r="DH37" i="69"/>
  <c r="DB37" i="69"/>
  <c r="CZ37" i="69"/>
  <c r="CX37" i="69"/>
  <c r="CV37" i="69"/>
  <c r="CT37" i="69"/>
  <c r="CR37" i="69"/>
  <c r="CF37" i="69"/>
  <c r="CC37" i="69"/>
  <c r="BZ37" i="69"/>
  <c r="BW37" i="69"/>
  <c r="BT37" i="69"/>
  <c r="BQ37" i="69"/>
  <c r="BN37" i="69"/>
  <c r="BI37" i="69"/>
  <c r="BF37" i="69"/>
  <c r="BC37" i="69"/>
  <c r="AZ37" i="69"/>
  <c r="AW37" i="69"/>
  <c r="AR37" i="69"/>
  <c r="AO37" i="69"/>
  <c r="AL37" i="69"/>
  <c r="AI37" i="69"/>
  <c r="AF37" i="69"/>
  <c r="AC37" i="69"/>
  <c r="Z37" i="69"/>
  <c r="W37" i="69"/>
  <c r="T37" i="69"/>
  <c r="Q37" i="69"/>
  <c r="N37" i="69"/>
  <c r="K37" i="69"/>
  <c r="H37" i="69"/>
  <c r="E37" i="69"/>
  <c r="DT38" i="69" l="1"/>
  <c r="DN38" i="69"/>
  <c r="DL38" i="69"/>
  <c r="DJ38" i="69"/>
  <c r="DH38" i="69"/>
  <c r="DB38" i="69"/>
  <c r="CZ38" i="69"/>
  <c r="CX38" i="69"/>
  <c r="CV38" i="69"/>
  <c r="CT38" i="69"/>
  <c r="CR38" i="69"/>
  <c r="CF38" i="69"/>
  <c r="CC38" i="69"/>
  <c r="BZ38" i="69"/>
  <c r="BW38" i="69"/>
  <c r="BT38" i="69"/>
  <c r="BQ38" i="69"/>
  <c r="BN38" i="69"/>
  <c r="BI38" i="69"/>
  <c r="BF38" i="69"/>
  <c r="BC38" i="69"/>
  <c r="AZ38" i="69"/>
  <c r="AW38" i="69"/>
  <c r="AR38" i="69"/>
  <c r="AO38" i="69"/>
  <c r="AL38" i="69"/>
  <c r="AI38" i="69"/>
  <c r="AF38" i="69"/>
  <c r="AC38" i="69"/>
  <c r="Z38" i="69"/>
  <c r="W38" i="69"/>
  <c r="T38" i="69"/>
  <c r="Q38" i="69"/>
  <c r="N38" i="69"/>
  <c r="K38" i="69"/>
  <c r="H38" i="69"/>
  <c r="E38" i="69"/>
  <c r="EH74" i="53"/>
  <c r="EG74" i="53"/>
  <c r="EF74" i="53"/>
  <c r="EE74" i="53"/>
  <c r="ED74" i="53"/>
  <c r="EA74" i="53"/>
  <c r="DZ74" i="53"/>
  <c r="DY74" i="53"/>
  <c r="DX74" i="53"/>
  <c r="DU74" i="53"/>
  <c r="DT74" i="53"/>
  <c r="DS74" i="53"/>
  <c r="DR74" i="53"/>
  <c r="DN74" i="53"/>
  <c r="DM74" i="53"/>
  <c r="DL74" i="53"/>
  <c r="DK74" i="53"/>
  <c r="DJ74" i="53"/>
  <c r="DI74" i="53"/>
  <c r="DH74" i="53"/>
  <c r="DG74" i="53"/>
  <c r="DB74" i="53"/>
  <c r="DA74" i="53"/>
  <c r="CZ74" i="53"/>
  <c r="CY74" i="53"/>
  <c r="CX74" i="53"/>
  <c r="CW74" i="53"/>
  <c r="CV74" i="53"/>
  <c r="CU74" i="53"/>
  <c r="CT74" i="53"/>
  <c r="CS74" i="53"/>
  <c r="CR74" i="53"/>
  <c r="CQ74" i="53"/>
  <c r="CO74" i="53"/>
  <c r="CN74" i="53"/>
  <c r="CM74" i="53"/>
  <c r="CL74" i="53"/>
  <c r="CK74" i="53"/>
  <c r="CJ74" i="53"/>
  <c r="CI74" i="53"/>
  <c r="CG74" i="53"/>
  <c r="CF74" i="53"/>
  <c r="CE74" i="53"/>
  <c r="CD74" i="53"/>
  <c r="CC74" i="53"/>
  <c r="CB74" i="53"/>
  <c r="CA74" i="53"/>
  <c r="BZ74" i="53"/>
  <c r="BY74" i="53"/>
  <c r="BX74" i="53"/>
  <c r="BW74" i="53"/>
  <c r="BV74" i="53"/>
  <c r="BU74" i="53"/>
  <c r="BT74" i="53"/>
  <c r="BS74" i="53"/>
  <c r="BR74" i="53"/>
  <c r="BQ74" i="53"/>
  <c r="BP74" i="53"/>
  <c r="BO74" i="53"/>
  <c r="BN74" i="53"/>
  <c r="BM74" i="53"/>
  <c r="BL74" i="53"/>
  <c r="BK74" i="53"/>
  <c r="BJ74" i="53"/>
  <c r="BI74" i="53"/>
  <c r="BH74" i="53"/>
  <c r="BG74" i="53"/>
  <c r="BF74" i="53"/>
  <c r="BE74" i="53"/>
  <c r="BD74" i="53"/>
  <c r="BC74" i="53"/>
  <c r="BB74" i="53"/>
  <c r="BA74" i="53"/>
  <c r="AZ74" i="53"/>
  <c r="AY74" i="53"/>
  <c r="AX74" i="53"/>
  <c r="AW74" i="53"/>
  <c r="AV74" i="53"/>
  <c r="AU74" i="53"/>
  <c r="AT74" i="53"/>
  <c r="AS74" i="53"/>
  <c r="AR74" i="53"/>
  <c r="AQ74" i="53"/>
  <c r="AP74" i="53"/>
  <c r="AO74" i="53"/>
  <c r="AN74" i="53"/>
  <c r="AM74" i="53"/>
  <c r="AL74" i="53"/>
  <c r="AK74" i="53"/>
  <c r="AJ74" i="53"/>
  <c r="AI74" i="53"/>
  <c r="AH74" i="53"/>
  <c r="AG74" i="53"/>
  <c r="AF74" i="53"/>
  <c r="AE74" i="53"/>
  <c r="AD74" i="53"/>
  <c r="AC74" i="53"/>
  <c r="AB74" i="53"/>
  <c r="AA74" i="53"/>
  <c r="Z74" i="53"/>
  <c r="Y74" i="53"/>
  <c r="X74" i="53"/>
  <c r="W74" i="53"/>
  <c r="V74" i="53"/>
  <c r="U74" i="53"/>
  <c r="T74" i="53"/>
  <c r="S74" i="53"/>
  <c r="R74" i="53"/>
  <c r="Q74" i="53"/>
  <c r="P74" i="53"/>
  <c r="O74" i="53"/>
  <c r="N74" i="53"/>
  <c r="M74" i="53"/>
  <c r="L74" i="53"/>
  <c r="K74" i="53"/>
  <c r="J74" i="53"/>
  <c r="I74" i="53"/>
  <c r="H74" i="53"/>
  <c r="G74" i="53"/>
  <c r="F74" i="53"/>
  <c r="E74" i="53"/>
  <c r="EH73" i="53"/>
  <c r="EG73" i="53"/>
  <c r="EF73" i="53"/>
  <c r="EE73" i="53"/>
  <c r="ED73" i="53"/>
  <c r="EA73" i="53"/>
  <c r="DZ73" i="53"/>
  <c r="DY73" i="53"/>
  <c r="DX73" i="53"/>
  <c r="DU73" i="53"/>
  <c r="DT73" i="53"/>
  <c r="DS73" i="53"/>
  <c r="DR73" i="53"/>
  <c r="DN73" i="53"/>
  <c r="DM73" i="53"/>
  <c r="DL73" i="53"/>
  <c r="DK73" i="53"/>
  <c r="DJ73" i="53"/>
  <c r="DI73" i="53"/>
  <c r="DH73" i="53"/>
  <c r="DG73" i="53"/>
  <c r="DB73" i="53"/>
  <c r="DA73" i="53"/>
  <c r="CZ73" i="53"/>
  <c r="CY73" i="53"/>
  <c r="CX73" i="53"/>
  <c r="CW73" i="53"/>
  <c r="CV73" i="53"/>
  <c r="CU73" i="53"/>
  <c r="CT73" i="53"/>
  <c r="CS73" i="53"/>
  <c r="CR73" i="53"/>
  <c r="CQ73" i="53"/>
  <c r="CO73" i="53"/>
  <c r="CN73" i="53"/>
  <c r="CM73" i="53"/>
  <c r="CL73" i="53"/>
  <c r="CK73" i="53"/>
  <c r="CJ73" i="53"/>
  <c r="CI73" i="53"/>
  <c r="CG73" i="53"/>
  <c r="CF73" i="53"/>
  <c r="CE73" i="53"/>
  <c r="CD73" i="53"/>
  <c r="CC73" i="53"/>
  <c r="CB73" i="53"/>
  <c r="CA73" i="53"/>
  <c r="BZ73" i="53"/>
  <c r="BY73" i="53"/>
  <c r="BX73" i="53"/>
  <c r="BW73" i="53"/>
  <c r="BV73" i="53"/>
  <c r="BU73" i="53"/>
  <c r="BT73" i="53"/>
  <c r="BS73" i="53"/>
  <c r="BR73" i="53"/>
  <c r="BQ73" i="53"/>
  <c r="BP73" i="53"/>
  <c r="BO73" i="53"/>
  <c r="BN73" i="53"/>
  <c r="BM73" i="53"/>
  <c r="BL73" i="53"/>
  <c r="BK73" i="53"/>
  <c r="BJ73" i="53"/>
  <c r="BI73" i="53"/>
  <c r="BH73" i="53"/>
  <c r="BG73" i="53"/>
  <c r="BF73" i="53"/>
  <c r="BE73" i="53"/>
  <c r="BD73" i="53"/>
  <c r="BC73" i="53"/>
  <c r="BB73" i="53"/>
  <c r="BA73" i="53"/>
  <c r="AZ73" i="53"/>
  <c r="AY73" i="53"/>
  <c r="AX73" i="53"/>
  <c r="AW73" i="53"/>
  <c r="AV73" i="53"/>
  <c r="AU73" i="53"/>
  <c r="AT73" i="53"/>
  <c r="AS73" i="53"/>
  <c r="AR73" i="53"/>
  <c r="AQ73" i="53"/>
  <c r="AP73" i="53"/>
  <c r="AO73" i="53"/>
  <c r="AN73" i="53"/>
  <c r="AM73" i="53"/>
  <c r="AL73" i="53"/>
  <c r="AK73" i="53"/>
  <c r="AJ73" i="53"/>
  <c r="AI73" i="53"/>
  <c r="AH73" i="53"/>
  <c r="AG73" i="53"/>
  <c r="AF73" i="53"/>
  <c r="AE73" i="53"/>
  <c r="AD73" i="53"/>
  <c r="AC73" i="53"/>
  <c r="AB73" i="53"/>
  <c r="AA73" i="53"/>
  <c r="Z73" i="53"/>
  <c r="Y73" i="53"/>
  <c r="X73" i="53"/>
  <c r="W73" i="53"/>
  <c r="V73" i="53"/>
  <c r="U73" i="53"/>
  <c r="T73" i="53"/>
  <c r="S73" i="53"/>
  <c r="R73" i="53"/>
  <c r="Q73" i="53"/>
  <c r="P73" i="53"/>
  <c r="O73" i="53"/>
  <c r="N73" i="53"/>
  <c r="M73" i="53"/>
  <c r="L73" i="53"/>
  <c r="K73" i="53"/>
  <c r="J73" i="53"/>
  <c r="I73" i="53"/>
  <c r="H73" i="53"/>
  <c r="G73" i="53"/>
  <c r="F73" i="53"/>
  <c r="E73" i="53"/>
  <c r="D73" i="53"/>
  <c r="D74" i="53"/>
  <c r="EH74" i="48"/>
  <c r="EG74" i="48"/>
  <c r="EF74" i="48"/>
  <c r="EE74" i="48"/>
  <c r="ED74" i="48"/>
  <c r="EA74" i="48"/>
  <c r="DZ74" i="48"/>
  <c r="DY74" i="48"/>
  <c r="DX74" i="48"/>
  <c r="DU74" i="48"/>
  <c r="DT74" i="48"/>
  <c r="DS74" i="48"/>
  <c r="DR74" i="48"/>
  <c r="DN74" i="48"/>
  <c r="DM74" i="48"/>
  <c r="DL74" i="48"/>
  <c r="DK74" i="48"/>
  <c r="DJ74" i="48"/>
  <c r="DI74" i="48"/>
  <c r="DH74" i="48"/>
  <c r="DG74" i="48"/>
  <c r="DB74" i="48"/>
  <c r="DA74" i="48"/>
  <c r="CZ74" i="48"/>
  <c r="CY74" i="48"/>
  <c r="CX74" i="48"/>
  <c r="CW74" i="48"/>
  <c r="CV74" i="48"/>
  <c r="CU74" i="48"/>
  <c r="CT74" i="48"/>
  <c r="CS74" i="48"/>
  <c r="CR74" i="48"/>
  <c r="CQ74" i="48"/>
  <c r="CO74" i="48"/>
  <c r="CN74" i="48"/>
  <c r="CM74" i="48"/>
  <c r="CL74" i="48"/>
  <c r="CK74" i="48"/>
  <c r="CJ74" i="48"/>
  <c r="CI74" i="48"/>
  <c r="CG74" i="48"/>
  <c r="CF74" i="48"/>
  <c r="CE74" i="48"/>
  <c r="CD74" i="48"/>
  <c r="CC74" i="48"/>
  <c r="CB74" i="48"/>
  <c r="CA74" i="48"/>
  <c r="BZ74" i="48"/>
  <c r="BY74" i="48"/>
  <c r="BX74" i="48"/>
  <c r="BW74" i="48"/>
  <c r="BV74" i="48"/>
  <c r="BU74" i="48"/>
  <c r="BT74" i="48"/>
  <c r="BS74" i="48"/>
  <c r="BR74" i="48"/>
  <c r="BQ74" i="48"/>
  <c r="BP74" i="48"/>
  <c r="BO74" i="48"/>
  <c r="BN74" i="48"/>
  <c r="BM74" i="48"/>
  <c r="BL74" i="48"/>
  <c r="BK74" i="48"/>
  <c r="BJ74" i="48"/>
  <c r="BI74" i="48"/>
  <c r="BH74" i="48"/>
  <c r="BG74" i="48"/>
  <c r="BF74" i="48"/>
  <c r="BE74" i="48"/>
  <c r="BD74" i="48"/>
  <c r="BC74" i="48"/>
  <c r="BB74" i="48"/>
  <c r="BA74" i="48"/>
  <c r="AZ74" i="48"/>
  <c r="AY74" i="48"/>
  <c r="AX74" i="48"/>
  <c r="AW74" i="48"/>
  <c r="AV74" i="48"/>
  <c r="AU74" i="48"/>
  <c r="AT74" i="48"/>
  <c r="AS74" i="48"/>
  <c r="AR74" i="48"/>
  <c r="AQ74" i="48"/>
  <c r="AP74" i="48"/>
  <c r="AO74" i="48"/>
  <c r="AN74" i="48"/>
  <c r="AM74" i="48"/>
  <c r="AL74" i="48"/>
  <c r="AK74" i="48"/>
  <c r="AJ74" i="48"/>
  <c r="AI74" i="48"/>
  <c r="AH74" i="48"/>
  <c r="AG74" i="48"/>
  <c r="AF74" i="48"/>
  <c r="AE74" i="48"/>
  <c r="AD74" i="48"/>
  <c r="AC74" i="48"/>
  <c r="AB74" i="48"/>
  <c r="AA74" i="48"/>
  <c r="Z74" i="48"/>
  <c r="Y74" i="48"/>
  <c r="X74" i="48"/>
  <c r="W74" i="48"/>
  <c r="V74" i="48"/>
  <c r="U74" i="48"/>
  <c r="T74" i="48"/>
  <c r="S74" i="48"/>
  <c r="R74" i="48"/>
  <c r="Q74" i="48"/>
  <c r="P74" i="48"/>
  <c r="O74" i="48"/>
  <c r="N74" i="48"/>
  <c r="M74" i="48"/>
  <c r="L74" i="48"/>
  <c r="K74" i="48"/>
  <c r="J74" i="48"/>
  <c r="I74" i="48"/>
  <c r="H74" i="48"/>
  <c r="G74" i="48"/>
  <c r="F74" i="48"/>
  <c r="E74" i="48"/>
  <c r="EH73" i="48"/>
  <c r="EG73" i="48"/>
  <c r="EF73" i="48"/>
  <c r="EE73" i="48"/>
  <c r="ED73" i="48"/>
  <c r="EA73" i="48"/>
  <c r="DZ73" i="48"/>
  <c r="DY73" i="48"/>
  <c r="DX73" i="48"/>
  <c r="DU73" i="48"/>
  <c r="DT73" i="48"/>
  <c r="DS73" i="48"/>
  <c r="DR73" i="48"/>
  <c r="DN73" i="48"/>
  <c r="DM73" i="48"/>
  <c r="DL73" i="48"/>
  <c r="DK73" i="48"/>
  <c r="DJ73" i="48"/>
  <c r="DI73" i="48"/>
  <c r="DH73" i="48"/>
  <c r="DG73" i="48"/>
  <c r="DB73" i="48"/>
  <c r="DA73" i="48"/>
  <c r="CZ73" i="48"/>
  <c r="CY73" i="48"/>
  <c r="CX73" i="48"/>
  <c r="CW73" i="48"/>
  <c r="CV73" i="48"/>
  <c r="CU73" i="48"/>
  <c r="CT73" i="48"/>
  <c r="CS73" i="48"/>
  <c r="CR73" i="48"/>
  <c r="CQ73" i="48"/>
  <c r="CO73" i="48"/>
  <c r="CN73" i="48"/>
  <c r="CM73" i="48"/>
  <c r="CL73" i="48"/>
  <c r="CK73" i="48"/>
  <c r="CJ73" i="48"/>
  <c r="CI73" i="48"/>
  <c r="CG73" i="48"/>
  <c r="CF73" i="48"/>
  <c r="CE73" i="48"/>
  <c r="CD73" i="48"/>
  <c r="CC73" i="48"/>
  <c r="CB73" i="48"/>
  <c r="CA73" i="48"/>
  <c r="BZ73" i="48"/>
  <c r="BY73" i="48"/>
  <c r="BX73" i="48"/>
  <c r="BW73" i="48"/>
  <c r="BV73" i="48"/>
  <c r="BU73" i="48"/>
  <c r="BT73" i="48"/>
  <c r="BS73" i="48"/>
  <c r="BR73" i="48"/>
  <c r="BQ73" i="48"/>
  <c r="BP73" i="48"/>
  <c r="BO73" i="48"/>
  <c r="BN73" i="48"/>
  <c r="BM73" i="48"/>
  <c r="BL73" i="48"/>
  <c r="BK73" i="48"/>
  <c r="BJ73" i="48"/>
  <c r="BI73" i="48"/>
  <c r="BH73" i="48"/>
  <c r="BG73" i="48"/>
  <c r="BF73" i="48"/>
  <c r="BE73" i="48"/>
  <c r="BD73" i="48"/>
  <c r="BC73" i="48"/>
  <c r="BB73" i="48"/>
  <c r="BA73" i="48"/>
  <c r="AZ73" i="48"/>
  <c r="AY73" i="48"/>
  <c r="AX73" i="48"/>
  <c r="AW73" i="48"/>
  <c r="AV73" i="48"/>
  <c r="AU73" i="48"/>
  <c r="AT73" i="48"/>
  <c r="AS73" i="48"/>
  <c r="AR73" i="48"/>
  <c r="AQ73" i="48"/>
  <c r="AP73" i="48"/>
  <c r="AO73" i="48"/>
  <c r="AN73" i="48"/>
  <c r="AM73" i="48"/>
  <c r="AL73" i="48"/>
  <c r="AK73" i="48"/>
  <c r="AJ73" i="48"/>
  <c r="AI73" i="48"/>
  <c r="AH73" i="48"/>
  <c r="AG73" i="48"/>
  <c r="AF73" i="48"/>
  <c r="AE73" i="48"/>
  <c r="AD73" i="48"/>
  <c r="AC73" i="48"/>
  <c r="AB73" i="48"/>
  <c r="AA73" i="48"/>
  <c r="Z73" i="48"/>
  <c r="Y73" i="48"/>
  <c r="X73" i="48"/>
  <c r="W73" i="48"/>
  <c r="V73" i="48"/>
  <c r="U73" i="48"/>
  <c r="T73" i="48"/>
  <c r="S73" i="48"/>
  <c r="R73" i="48"/>
  <c r="Q73" i="48"/>
  <c r="P73" i="48"/>
  <c r="O73" i="48"/>
  <c r="N73" i="48"/>
  <c r="M73" i="48"/>
  <c r="L73" i="48"/>
  <c r="K73" i="48"/>
  <c r="J73" i="48"/>
  <c r="I73" i="48"/>
  <c r="H73" i="48"/>
  <c r="G73" i="48"/>
  <c r="F73" i="48"/>
  <c r="E73" i="48"/>
  <c r="EH72" i="48"/>
  <c r="EG72" i="48"/>
  <c r="EF72" i="48"/>
  <c r="EE72" i="48"/>
  <c r="ED72" i="48"/>
  <c r="EA72" i="48"/>
  <c r="DZ72" i="48"/>
  <c r="DY72" i="48"/>
  <c r="DX72" i="48"/>
  <c r="DU72" i="48"/>
  <c r="DT72" i="48"/>
  <c r="DS72" i="48"/>
  <c r="DR72" i="48"/>
  <c r="DN72" i="48"/>
  <c r="DM72" i="48"/>
  <c r="DL72" i="48"/>
  <c r="DK72" i="48"/>
  <c r="DJ72" i="48"/>
  <c r="DI72" i="48"/>
  <c r="DH72" i="48"/>
  <c r="DG72" i="48"/>
  <c r="DB72" i="48"/>
  <c r="DA72" i="48"/>
  <c r="CZ72" i="48"/>
  <c r="CY72" i="48"/>
  <c r="CX72" i="48"/>
  <c r="CW72" i="48"/>
  <c r="CV72" i="48"/>
  <c r="CU72" i="48"/>
  <c r="CT72" i="48"/>
  <c r="CS72" i="48"/>
  <c r="CR72" i="48"/>
  <c r="CQ72" i="48"/>
  <c r="CO72" i="48"/>
  <c r="CN72" i="48"/>
  <c r="CM72" i="48"/>
  <c r="CL72" i="48"/>
  <c r="CK72" i="48"/>
  <c r="CJ72" i="48"/>
  <c r="CI72" i="48"/>
  <c r="CG72" i="48"/>
  <c r="CF72" i="48"/>
  <c r="CE72" i="48"/>
  <c r="CD72" i="48"/>
  <c r="CC72" i="48"/>
  <c r="CB72" i="48"/>
  <c r="CA72" i="48"/>
  <c r="BZ72" i="48"/>
  <c r="BY72" i="48"/>
  <c r="BX72" i="48"/>
  <c r="BW72" i="48"/>
  <c r="BV72" i="48"/>
  <c r="BU72" i="48"/>
  <c r="BT72" i="48"/>
  <c r="BS72" i="48"/>
  <c r="BR72" i="48"/>
  <c r="BQ72" i="48"/>
  <c r="BP72" i="48"/>
  <c r="BO72" i="48"/>
  <c r="BN72" i="48"/>
  <c r="BM72" i="48"/>
  <c r="BL72" i="48"/>
  <c r="BK72" i="48"/>
  <c r="BJ72" i="48"/>
  <c r="BI72" i="48"/>
  <c r="BH72" i="48"/>
  <c r="BG72" i="48"/>
  <c r="BF72" i="48"/>
  <c r="BE72" i="48"/>
  <c r="BD72" i="48"/>
  <c r="BC72" i="48"/>
  <c r="BB72" i="48"/>
  <c r="BA72" i="48"/>
  <c r="AZ72" i="48"/>
  <c r="AY72" i="48"/>
  <c r="AX72" i="48"/>
  <c r="AW72" i="48"/>
  <c r="AV72" i="48"/>
  <c r="AU72" i="48"/>
  <c r="AT72" i="48"/>
  <c r="AS72" i="48"/>
  <c r="AR72" i="48"/>
  <c r="AQ72" i="48"/>
  <c r="AP72" i="48"/>
  <c r="AO72" i="48"/>
  <c r="AN72" i="48"/>
  <c r="AM72" i="48"/>
  <c r="AL72" i="48"/>
  <c r="AK72" i="48"/>
  <c r="AJ72" i="48"/>
  <c r="AI72" i="48"/>
  <c r="AH72" i="48"/>
  <c r="AG72" i="48"/>
  <c r="AF72" i="48"/>
  <c r="AE72" i="48"/>
  <c r="AD72" i="48"/>
  <c r="AC72" i="48"/>
  <c r="AB72" i="48"/>
  <c r="AA72" i="48"/>
  <c r="Z72" i="48"/>
  <c r="Y72" i="48"/>
  <c r="X72" i="48"/>
  <c r="W72" i="48"/>
  <c r="V72" i="48"/>
  <c r="U72" i="48"/>
  <c r="T72" i="48"/>
  <c r="S72" i="48"/>
  <c r="R72" i="48"/>
  <c r="Q72" i="48"/>
  <c r="P72" i="48"/>
  <c r="O72" i="48"/>
  <c r="N72" i="48"/>
  <c r="M72" i="48"/>
  <c r="L72" i="48"/>
  <c r="K72" i="48"/>
  <c r="J72" i="48"/>
  <c r="I72" i="48"/>
  <c r="H72" i="48"/>
  <c r="G72" i="48"/>
  <c r="F72" i="48"/>
  <c r="E72" i="48"/>
  <c r="EH71" i="48"/>
  <c r="EG71" i="48"/>
  <c r="EF71" i="48"/>
  <c r="EE71" i="48"/>
  <c r="ED71" i="48"/>
  <c r="EA71" i="48"/>
  <c r="DZ71" i="48"/>
  <c r="DY71" i="48"/>
  <c r="DX71" i="48"/>
  <c r="DU71" i="48"/>
  <c r="DT71" i="48"/>
  <c r="DS71" i="48"/>
  <c r="DR71" i="48"/>
  <c r="DN71" i="48"/>
  <c r="DM71" i="48"/>
  <c r="DL71" i="48"/>
  <c r="DK71" i="48"/>
  <c r="DJ71" i="48"/>
  <c r="DI71" i="48"/>
  <c r="DH71" i="48"/>
  <c r="DG71" i="48"/>
  <c r="DB71" i="48"/>
  <c r="DA71" i="48"/>
  <c r="CZ71" i="48"/>
  <c r="CY71" i="48"/>
  <c r="CX71" i="48"/>
  <c r="CW71" i="48"/>
  <c r="CV71" i="48"/>
  <c r="CU71" i="48"/>
  <c r="CT71" i="48"/>
  <c r="CS71" i="48"/>
  <c r="CR71" i="48"/>
  <c r="CQ71" i="48"/>
  <c r="CO71" i="48"/>
  <c r="AW26" i="75" s="1"/>
  <c r="CN71" i="48"/>
  <c r="AU26" i="75" s="1"/>
  <c r="CM71" i="48"/>
  <c r="CL71" i="48"/>
  <c r="CK71" i="48"/>
  <c r="CJ71" i="48"/>
  <c r="CI71" i="48"/>
  <c r="CG71" i="48"/>
  <c r="CE71" i="48"/>
  <c r="CD71" i="48"/>
  <c r="CC71" i="48"/>
  <c r="CB71" i="48"/>
  <c r="CA71" i="48"/>
  <c r="BZ71" i="48"/>
  <c r="BY71" i="48"/>
  <c r="BX71" i="48"/>
  <c r="BW71" i="48"/>
  <c r="BV71" i="48"/>
  <c r="BU71" i="48"/>
  <c r="BT71" i="48"/>
  <c r="BR71" i="48"/>
  <c r="BQ71" i="48"/>
  <c r="BP71" i="48"/>
  <c r="BO71" i="48"/>
  <c r="BN71" i="48"/>
  <c r="BM71" i="48"/>
  <c r="BK71" i="48"/>
  <c r="BJ71" i="48"/>
  <c r="BI71" i="48"/>
  <c r="BG71" i="48"/>
  <c r="BF71" i="48"/>
  <c r="BE71" i="48"/>
  <c r="BD71" i="48"/>
  <c r="BC71" i="48"/>
  <c r="BA71" i="48"/>
  <c r="AZ71" i="48"/>
  <c r="AY71" i="48"/>
  <c r="AX71" i="48"/>
  <c r="AW71" i="48"/>
  <c r="AV71" i="48"/>
  <c r="AT71" i="48"/>
  <c r="AS71" i="48"/>
  <c r="AR71" i="48"/>
  <c r="AP71" i="48"/>
  <c r="AO71" i="48"/>
  <c r="AM71" i="48"/>
  <c r="AL71" i="48"/>
  <c r="AK71" i="48"/>
  <c r="AJ71" i="48"/>
  <c r="AI71" i="48"/>
  <c r="AG71" i="48"/>
  <c r="AF71" i="48"/>
  <c r="AE71" i="48"/>
  <c r="AD71" i="48"/>
  <c r="AC71" i="48"/>
  <c r="AB71" i="48"/>
  <c r="AA71" i="48"/>
  <c r="Z71" i="48"/>
  <c r="Y71" i="48"/>
  <c r="X71" i="48"/>
  <c r="W71" i="48"/>
  <c r="V71" i="48"/>
  <c r="U71" i="48"/>
  <c r="T71" i="48"/>
  <c r="S71" i="48"/>
  <c r="R71" i="48"/>
  <c r="Q71" i="48"/>
  <c r="P71" i="48"/>
  <c r="O71" i="48"/>
  <c r="N71" i="48"/>
  <c r="M71" i="48"/>
  <c r="L71" i="48"/>
  <c r="K71" i="48"/>
  <c r="J71" i="48"/>
  <c r="I71" i="48"/>
  <c r="H71" i="48"/>
  <c r="G71" i="48"/>
  <c r="X83" i="40" s="1"/>
  <c r="F71" i="48"/>
  <c r="E71" i="48"/>
  <c r="D74" i="48"/>
  <c r="D73" i="48"/>
  <c r="D72" i="48"/>
  <c r="DT32" i="64"/>
  <c r="DN32" i="64"/>
  <c r="DL32" i="64"/>
  <c r="DJ32" i="64"/>
  <c r="DH32" i="64"/>
  <c r="DB32" i="64"/>
  <c r="CZ32" i="64"/>
  <c r="CX32" i="64"/>
  <c r="CV32" i="64"/>
  <c r="CT32" i="64"/>
  <c r="CR32" i="64"/>
  <c r="CF32" i="64"/>
  <c r="CC32" i="64"/>
  <c r="BZ32" i="64"/>
  <c r="BW32" i="64"/>
  <c r="BT32" i="64"/>
  <c r="BQ32" i="64"/>
  <c r="BN32" i="64"/>
  <c r="BI32" i="64"/>
  <c r="BF32" i="64"/>
  <c r="BC32" i="64"/>
  <c r="AZ32" i="64"/>
  <c r="AW32" i="64"/>
  <c r="AR32" i="64"/>
  <c r="AO32" i="64"/>
  <c r="AL32" i="64"/>
  <c r="AI32" i="64"/>
  <c r="AF32" i="64"/>
  <c r="AC32" i="64"/>
  <c r="Z32" i="64"/>
  <c r="W32" i="64"/>
  <c r="T32" i="64"/>
  <c r="Q32" i="64"/>
  <c r="N32" i="64"/>
  <c r="K32" i="64"/>
  <c r="H32" i="64"/>
  <c r="E32" i="64"/>
  <c r="EH74" i="49"/>
  <c r="EG74" i="49"/>
  <c r="EF74" i="49"/>
  <c r="EE74" i="49"/>
  <c r="ED74" i="49"/>
  <c r="EA74" i="49"/>
  <c r="DZ74" i="49"/>
  <c r="DY74" i="49"/>
  <c r="DX74" i="49"/>
  <c r="DU74" i="49"/>
  <c r="DT74" i="49"/>
  <c r="DS74" i="49"/>
  <c r="DR74" i="49"/>
  <c r="DN74" i="49"/>
  <c r="DM74" i="49"/>
  <c r="DL74" i="49"/>
  <c r="DK74" i="49"/>
  <c r="DJ74" i="49"/>
  <c r="DI74" i="49"/>
  <c r="DH74" i="49"/>
  <c r="DG74" i="49"/>
  <c r="DB74" i="49"/>
  <c r="DA74" i="49"/>
  <c r="CZ74" i="49"/>
  <c r="CY74" i="49"/>
  <c r="CX74" i="49"/>
  <c r="CW74" i="49"/>
  <c r="CV74" i="49"/>
  <c r="CU74" i="49"/>
  <c r="CT74" i="49"/>
  <c r="CS74" i="49"/>
  <c r="CR74" i="49"/>
  <c r="CQ74" i="49"/>
  <c r="CO74" i="49"/>
  <c r="CN74" i="49"/>
  <c r="CM74" i="49"/>
  <c r="CL74" i="49"/>
  <c r="CK74" i="49"/>
  <c r="CJ74" i="49"/>
  <c r="CI74" i="49"/>
  <c r="CG74" i="49"/>
  <c r="CF74" i="49"/>
  <c r="CE74" i="49"/>
  <c r="CD74" i="49"/>
  <c r="CC74" i="49"/>
  <c r="CB74" i="49"/>
  <c r="CA74" i="49"/>
  <c r="BZ74" i="49"/>
  <c r="BY74" i="49"/>
  <c r="BX74" i="49"/>
  <c r="BW74" i="49"/>
  <c r="BV74" i="49"/>
  <c r="BU74" i="49"/>
  <c r="BT74" i="49"/>
  <c r="BS74" i="49"/>
  <c r="BR74" i="49"/>
  <c r="BQ74" i="49"/>
  <c r="BP74" i="49"/>
  <c r="BO74" i="49"/>
  <c r="BN74" i="49"/>
  <c r="BM74" i="49"/>
  <c r="BL74" i="49"/>
  <c r="BK74" i="49"/>
  <c r="BJ74" i="49"/>
  <c r="BI74" i="49"/>
  <c r="BH74" i="49"/>
  <c r="BG74" i="49"/>
  <c r="BF74" i="49"/>
  <c r="BE74" i="49"/>
  <c r="BD74" i="49"/>
  <c r="BC74" i="49"/>
  <c r="BB74" i="49"/>
  <c r="BA74" i="49"/>
  <c r="AZ74" i="49"/>
  <c r="AY74" i="49"/>
  <c r="AX74" i="49"/>
  <c r="AW74" i="49"/>
  <c r="AV74" i="49"/>
  <c r="AU74" i="49"/>
  <c r="AT74" i="49"/>
  <c r="AS74" i="49"/>
  <c r="AR74" i="49"/>
  <c r="AQ74" i="49"/>
  <c r="AP74" i="49"/>
  <c r="AO74" i="49"/>
  <c r="AN74" i="49"/>
  <c r="AM74" i="49"/>
  <c r="AL74" i="49"/>
  <c r="AK74" i="49"/>
  <c r="AJ74" i="49"/>
  <c r="AI74" i="49"/>
  <c r="AH74" i="49"/>
  <c r="AG74" i="49"/>
  <c r="AF74" i="49"/>
  <c r="AE74" i="49"/>
  <c r="AD74" i="49"/>
  <c r="AC74" i="49"/>
  <c r="AB74" i="49"/>
  <c r="AA74" i="49"/>
  <c r="Z74" i="49"/>
  <c r="Y74" i="49"/>
  <c r="X74" i="49"/>
  <c r="W74" i="49"/>
  <c r="V74" i="49"/>
  <c r="U74" i="49"/>
  <c r="T74" i="49"/>
  <c r="S74" i="49"/>
  <c r="R74" i="49"/>
  <c r="Q74" i="49"/>
  <c r="P74" i="49"/>
  <c r="O74" i="49"/>
  <c r="N74" i="49"/>
  <c r="M74" i="49"/>
  <c r="L74" i="49"/>
  <c r="K74" i="49"/>
  <c r="J74" i="49"/>
  <c r="I74" i="49"/>
  <c r="H74" i="49"/>
  <c r="G74" i="49"/>
  <c r="F74" i="49"/>
  <c r="E74" i="49"/>
  <c r="EH73" i="49"/>
  <c r="EG73" i="49"/>
  <c r="EF73" i="49"/>
  <c r="EE73" i="49"/>
  <c r="ED73" i="49"/>
  <c r="EA73" i="49"/>
  <c r="DZ73" i="49"/>
  <c r="DY73" i="49"/>
  <c r="DX73" i="49"/>
  <c r="DU73" i="49"/>
  <c r="DT73" i="49"/>
  <c r="DS73" i="49"/>
  <c r="DR73" i="49"/>
  <c r="DN73" i="49"/>
  <c r="DM73" i="49"/>
  <c r="DL73" i="49"/>
  <c r="DK73" i="49"/>
  <c r="DJ73" i="49"/>
  <c r="DI73" i="49"/>
  <c r="DH73" i="49"/>
  <c r="DG73" i="49"/>
  <c r="DB73" i="49"/>
  <c r="DA73" i="49"/>
  <c r="CZ73" i="49"/>
  <c r="CY73" i="49"/>
  <c r="CX73" i="49"/>
  <c r="CW73" i="49"/>
  <c r="CV73" i="49"/>
  <c r="CU73" i="49"/>
  <c r="CT73" i="49"/>
  <c r="CS73" i="49"/>
  <c r="CR73" i="49"/>
  <c r="CQ73" i="49"/>
  <c r="CO73" i="49"/>
  <c r="CN73" i="49"/>
  <c r="CM73" i="49"/>
  <c r="CL73" i="49"/>
  <c r="CK73" i="49"/>
  <c r="CJ73" i="49"/>
  <c r="CI73" i="49"/>
  <c r="CG73" i="49"/>
  <c r="CF73" i="49"/>
  <c r="CE73" i="49"/>
  <c r="CD73" i="49"/>
  <c r="CC73" i="49"/>
  <c r="CB73" i="49"/>
  <c r="CA73" i="49"/>
  <c r="BZ73" i="49"/>
  <c r="BY73" i="49"/>
  <c r="BX73" i="49"/>
  <c r="BW73" i="49"/>
  <c r="BV73" i="49"/>
  <c r="BU73" i="49"/>
  <c r="BT73" i="49"/>
  <c r="BS73" i="49"/>
  <c r="BR73" i="49"/>
  <c r="BQ73" i="49"/>
  <c r="BP73" i="49"/>
  <c r="BO73" i="49"/>
  <c r="BN73" i="49"/>
  <c r="BM73" i="49"/>
  <c r="BL73" i="49"/>
  <c r="BK73" i="49"/>
  <c r="BJ73" i="49"/>
  <c r="BI73" i="49"/>
  <c r="BH73" i="49"/>
  <c r="BG73" i="49"/>
  <c r="BF73" i="49"/>
  <c r="BE73" i="49"/>
  <c r="BD73" i="49"/>
  <c r="BC73" i="49"/>
  <c r="BB73" i="49"/>
  <c r="BA73" i="49"/>
  <c r="AZ73" i="49"/>
  <c r="AY73" i="49"/>
  <c r="AX73" i="49"/>
  <c r="AW73" i="49"/>
  <c r="AV73" i="49"/>
  <c r="AU73" i="49"/>
  <c r="AT73" i="49"/>
  <c r="AS73" i="49"/>
  <c r="AR73" i="49"/>
  <c r="AQ73" i="49"/>
  <c r="AP73" i="49"/>
  <c r="AO73" i="49"/>
  <c r="AN73" i="49"/>
  <c r="AM73" i="49"/>
  <c r="AL73" i="49"/>
  <c r="AK73" i="49"/>
  <c r="AJ73" i="49"/>
  <c r="AI73" i="49"/>
  <c r="AH73" i="49"/>
  <c r="AG73" i="49"/>
  <c r="AF73" i="49"/>
  <c r="AE73" i="49"/>
  <c r="AD73" i="49"/>
  <c r="AC73" i="49"/>
  <c r="AB73" i="49"/>
  <c r="AA73" i="49"/>
  <c r="Z73" i="49"/>
  <c r="Y73" i="49"/>
  <c r="X73" i="49"/>
  <c r="W73" i="49"/>
  <c r="V73" i="49"/>
  <c r="U73" i="49"/>
  <c r="T73" i="49"/>
  <c r="S73" i="49"/>
  <c r="R73" i="49"/>
  <c r="Q73" i="49"/>
  <c r="P73" i="49"/>
  <c r="O73" i="49"/>
  <c r="N73" i="49"/>
  <c r="M73" i="49"/>
  <c r="L73" i="49"/>
  <c r="K73" i="49"/>
  <c r="J73" i="49"/>
  <c r="I73" i="49"/>
  <c r="H73" i="49"/>
  <c r="G73" i="49"/>
  <c r="F73" i="49"/>
  <c r="E73" i="49"/>
  <c r="EH72" i="49"/>
  <c r="EG72" i="49"/>
  <c r="EF72" i="49"/>
  <c r="EE72" i="49"/>
  <c r="ED72" i="49"/>
  <c r="EA72" i="49"/>
  <c r="DZ72" i="49"/>
  <c r="DY72" i="49"/>
  <c r="DX72" i="49"/>
  <c r="DU72" i="49"/>
  <c r="DT72" i="49"/>
  <c r="DS72" i="49"/>
  <c r="DR72" i="49"/>
  <c r="DN72" i="49"/>
  <c r="DM72" i="49"/>
  <c r="DL72" i="49"/>
  <c r="DK72" i="49"/>
  <c r="DJ72" i="49"/>
  <c r="DI72" i="49"/>
  <c r="DH72" i="49"/>
  <c r="DG72" i="49"/>
  <c r="DB72" i="49"/>
  <c r="DA72" i="49"/>
  <c r="CZ72" i="49"/>
  <c r="CY72" i="49"/>
  <c r="CX72" i="49"/>
  <c r="CW72" i="49"/>
  <c r="CV72" i="49"/>
  <c r="CU72" i="49"/>
  <c r="CT72" i="49"/>
  <c r="CS72" i="49"/>
  <c r="CR72" i="49"/>
  <c r="CQ72" i="49"/>
  <c r="CO72" i="49"/>
  <c r="CN72" i="49"/>
  <c r="CM72" i="49"/>
  <c r="CL72" i="49"/>
  <c r="CK72" i="49"/>
  <c r="CJ72" i="49"/>
  <c r="CI72" i="49"/>
  <c r="CG72" i="49"/>
  <c r="CF72" i="49"/>
  <c r="CE72" i="49"/>
  <c r="CD72" i="49"/>
  <c r="CC72" i="49"/>
  <c r="CB72" i="49"/>
  <c r="CA72" i="49"/>
  <c r="BZ72" i="49"/>
  <c r="BY72" i="49"/>
  <c r="BX72" i="49"/>
  <c r="BW72" i="49"/>
  <c r="BV72" i="49"/>
  <c r="BU72" i="49"/>
  <c r="BT72" i="49"/>
  <c r="BS72" i="49"/>
  <c r="BR72" i="49"/>
  <c r="BQ72" i="49"/>
  <c r="BP72" i="49"/>
  <c r="BO72" i="49"/>
  <c r="BN72" i="49"/>
  <c r="BM72" i="49"/>
  <c r="BL72" i="49"/>
  <c r="BK72" i="49"/>
  <c r="BJ72" i="49"/>
  <c r="BI72" i="49"/>
  <c r="BH72" i="49"/>
  <c r="BG72" i="49"/>
  <c r="BF72" i="49"/>
  <c r="BE72" i="49"/>
  <c r="BD72" i="49"/>
  <c r="BC72" i="49"/>
  <c r="BB72" i="49"/>
  <c r="BA72" i="49"/>
  <c r="AZ72" i="49"/>
  <c r="AY72" i="49"/>
  <c r="AX72" i="49"/>
  <c r="AW72" i="49"/>
  <c r="AV72" i="49"/>
  <c r="AU72" i="49"/>
  <c r="AT72" i="49"/>
  <c r="AS72" i="49"/>
  <c r="AR72" i="49"/>
  <c r="AQ72" i="49"/>
  <c r="AP72" i="49"/>
  <c r="AO72" i="49"/>
  <c r="AN72" i="49"/>
  <c r="AM72" i="49"/>
  <c r="AL72" i="49"/>
  <c r="AK72" i="49"/>
  <c r="AJ72" i="49"/>
  <c r="AI72" i="49"/>
  <c r="AH72" i="49"/>
  <c r="AG72" i="49"/>
  <c r="AF72" i="49"/>
  <c r="AE72" i="49"/>
  <c r="AD72" i="49"/>
  <c r="AC72" i="49"/>
  <c r="AB72" i="49"/>
  <c r="AA72" i="49"/>
  <c r="Z72" i="49"/>
  <c r="Y72" i="49"/>
  <c r="X72" i="49"/>
  <c r="W72" i="49"/>
  <c r="V72" i="49"/>
  <c r="U72" i="49"/>
  <c r="T72" i="49"/>
  <c r="S72" i="49"/>
  <c r="R72" i="49"/>
  <c r="Q72" i="49"/>
  <c r="P72" i="49"/>
  <c r="O72" i="49"/>
  <c r="N72" i="49"/>
  <c r="M72" i="49"/>
  <c r="L72" i="49"/>
  <c r="K72" i="49"/>
  <c r="J72" i="49"/>
  <c r="I72" i="49"/>
  <c r="H72" i="49"/>
  <c r="G72" i="49"/>
  <c r="F72" i="49"/>
  <c r="E72" i="49"/>
  <c r="EH71" i="49"/>
  <c r="EG71" i="49"/>
  <c r="EF71" i="49"/>
  <c r="EE71" i="49"/>
  <c r="ED71" i="49"/>
  <c r="EA71" i="49"/>
  <c r="DZ71" i="49"/>
  <c r="DY71" i="49"/>
  <c r="DX71" i="49"/>
  <c r="DU71" i="49"/>
  <c r="DT71" i="49"/>
  <c r="DS71" i="49"/>
  <c r="DR71" i="49"/>
  <c r="DN71" i="49"/>
  <c r="DM71" i="49"/>
  <c r="DL71" i="49"/>
  <c r="DK71" i="49"/>
  <c r="DJ71" i="49"/>
  <c r="DI71" i="49"/>
  <c r="DH71" i="49"/>
  <c r="DG71" i="49"/>
  <c r="DB71" i="49"/>
  <c r="DA71" i="49"/>
  <c r="CZ71" i="49"/>
  <c r="CY71" i="49"/>
  <c r="CX71" i="49"/>
  <c r="CW71" i="49"/>
  <c r="CV71" i="49"/>
  <c r="CU71" i="49"/>
  <c r="CT71" i="49"/>
  <c r="CS71" i="49"/>
  <c r="CR71" i="49"/>
  <c r="CQ71" i="49"/>
  <c r="CO71" i="49"/>
  <c r="CN71" i="49"/>
  <c r="CM71" i="49"/>
  <c r="CL71" i="49"/>
  <c r="CK71" i="49"/>
  <c r="CJ71" i="49"/>
  <c r="CI71" i="49"/>
  <c r="CH71" i="49"/>
  <c r="CG71" i="49"/>
  <c r="CF71" i="49"/>
  <c r="CE71" i="49"/>
  <c r="CD71" i="49"/>
  <c r="CC71" i="49"/>
  <c r="CB71" i="49"/>
  <c r="CA71" i="49"/>
  <c r="BZ71" i="49"/>
  <c r="BY71" i="49"/>
  <c r="BX71" i="49"/>
  <c r="BW71" i="49"/>
  <c r="BV71" i="49"/>
  <c r="BU71" i="49"/>
  <c r="BT71" i="49"/>
  <c r="BS71" i="49"/>
  <c r="BR71" i="49"/>
  <c r="BQ71" i="49"/>
  <c r="BP71" i="49"/>
  <c r="BO71" i="49"/>
  <c r="BN71" i="49"/>
  <c r="BM71" i="49"/>
  <c r="BL71" i="49"/>
  <c r="BK71" i="49"/>
  <c r="BJ71" i="49"/>
  <c r="BI71" i="49"/>
  <c r="BH71" i="49"/>
  <c r="BG71" i="49"/>
  <c r="BF71" i="49"/>
  <c r="BE71" i="49"/>
  <c r="BD71" i="49"/>
  <c r="BC71" i="49"/>
  <c r="BB71" i="49"/>
  <c r="BA71" i="49"/>
  <c r="AZ71" i="49"/>
  <c r="AY71" i="49"/>
  <c r="AX71" i="49"/>
  <c r="AW71" i="49"/>
  <c r="AV71" i="49"/>
  <c r="AU71" i="49"/>
  <c r="AT71" i="49"/>
  <c r="AS71" i="49"/>
  <c r="AR71" i="49"/>
  <c r="AQ71" i="49"/>
  <c r="AP71" i="49"/>
  <c r="AO71" i="49"/>
  <c r="AN71" i="49"/>
  <c r="AM71" i="49"/>
  <c r="AL71" i="49"/>
  <c r="AK71" i="49"/>
  <c r="AJ71" i="49"/>
  <c r="AI71" i="49"/>
  <c r="AH71" i="49"/>
  <c r="AG71" i="49"/>
  <c r="AF71" i="49"/>
  <c r="AE71" i="49"/>
  <c r="AD71" i="49"/>
  <c r="AC71" i="49"/>
  <c r="AB71" i="49"/>
  <c r="AA71" i="49"/>
  <c r="Z71" i="49"/>
  <c r="Y71" i="49"/>
  <c r="X71" i="49"/>
  <c r="W71" i="49"/>
  <c r="V71" i="49"/>
  <c r="U71" i="49"/>
  <c r="T71" i="49"/>
  <c r="S71" i="49"/>
  <c r="R71" i="49"/>
  <c r="Q71" i="49"/>
  <c r="P71" i="49"/>
  <c r="O71" i="49"/>
  <c r="N71" i="49"/>
  <c r="M71" i="49"/>
  <c r="L71" i="49"/>
  <c r="K71" i="49"/>
  <c r="J71" i="49"/>
  <c r="I71" i="49"/>
  <c r="H71" i="49"/>
  <c r="G71" i="49"/>
  <c r="F71" i="49"/>
  <c r="E71" i="49"/>
  <c r="D74" i="49"/>
  <c r="D72" i="49"/>
  <c r="EH72" i="46"/>
  <c r="EG72" i="46"/>
  <c r="EF72" i="46"/>
  <c r="EE72" i="46"/>
  <c r="ED72" i="46"/>
  <c r="EA72" i="46"/>
  <c r="DZ72" i="46"/>
  <c r="DY72" i="46"/>
  <c r="DX72" i="46"/>
  <c r="DU72" i="46"/>
  <c r="DT72" i="46"/>
  <c r="DS72" i="46"/>
  <c r="DR72" i="46"/>
  <c r="DN72" i="46"/>
  <c r="DM72" i="46"/>
  <c r="DL72" i="46"/>
  <c r="DK72" i="46"/>
  <c r="DJ72" i="46"/>
  <c r="DI72" i="46"/>
  <c r="DH72" i="46"/>
  <c r="DG72" i="46"/>
  <c r="DB72" i="46"/>
  <c r="DA72" i="46"/>
  <c r="CZ72" i="46"/>
  <c r="CY72" i="46"/>
  <c r="CX72" i="46"/>
  <c r="CW72" i="46"/>
  <c r="CV72" i="46"/>
  <c r="CU72" i="46"/>
  <c r="CT72" i="46"/>
  <c r="CS72" i="46"/>
  <c r="CR72" i="46"/>
  <c r="CQ72" i="46"/>
  <c r="CO72" i="46"/>
  <c r="CN72" i="46"/>
  <c r="CM72" i="46"/>
  <c r="CL72" i="46"/>
  <c r="CK72" i="46"/>
  <c r="CJ72" i="46"/>
  <c r="CI72" i="46"/>
  <c r="CG72" i="46"/>
  <c r="CF72" i="46"/>
  <c r="CE72" i="46"/>
  <c r="CD72" i="46"/>
  <c r="CC72" i="46"/>
  <c r="CB72" i="46"/>
  <c r="CA72" i="46"/>
  <c r="BZ72" i="46"/>
  <c r="BY72" i="46"/>
  <c r="BX72" i="46"/>
  <c r="BW72" i="46"/>
  <c r="BV72" i="46"/>
  <c r="BU72" i="46"/>
  <c r="BT72" i="46"/>
  <c r="BS72" i="46"/>
  <c r="BR72" i="46"/>
  <c r="BQ72" i="46"/>
  <c r="BP72" i="46"/>
  <c r="BO72" i="46"/>
  <c r="BN72" i="46"/>
  <c r="BM72" i="46"/>
  <c r="BL72" i="46"/>
  <c r="BK72" i="46"/>
  <c r="BJ72" i="46"/>
  <c r="BI72" i="46"/>
  <c r="BH72" i="46"/>
  <c r="BG72" i="46"/>
  <c r="BF72" i="46"/>
  <c r="BE72" i="46"/>
  <c r="BD72" i="46"/>
  <c r="BC72" i="46"/>
  <c r="BB72" i="46"/>
  <c r="BA72" i="46"/>
  <c r="AZ72" i="46"/>
  <c r="AY72" i="46"/>
  <c r="AX72" i="46"/>
  <c r="AW72" i="46"/>
  <c r="AV72" i="46"/>
  <c r="AU72" i="46"/>
  <c r="AT72" i="46"/>
  <c r="AS72" i="46"/>
  <c r="AR72" i="46"/>
  <c r="AQ72" i="46"/>
  <c r="AP72" i="46"/>
  <c r="AO72" i="46"/>
  <c r="AN72" i="46"/>
  <c r="AM72" i="46"/>
  <c r="AL72" i="46"/>
  <c r="AK72" i="46"/>
  <c r="AJ72" i="46"/>
  <c r="AI72" i="46"/>
  <c r="AH72" i="46"/>
  <c r="AG72" i="46"/>
  <c r="AF72" i="46"/>
  <c r="AE72" i="46"/>
  <c r="AD72" i="46"/>
  <c r="AC72" i="46"/>
  <c r="AB72" i="46"/>
  <c r="AA72" i="46"/>
  <c r="Z72" i="46"/>
  <c r="Y72" i="46"/>
  <c r="X72" i="46"/>
  <c r="W72" i="46"/>
  <c r="V72" i="46"/>
  <c r="U72" i="46"/>
  <c r="T72" i="46"/>
  <c r="S72" i="46"/>
  <c r="R72" i="46"/>
  <c r="Q72" i="46"/>
  <c r="P72" i="46"/>
  <c r="O72" i="46"/>
  <c r="N72" i="46"/>
  <c r="M72" i="46"/>
  <c r="L72" i="46"/>
  <c r="K72" i="46"/>
  <c r="J72" i="46"/>
  <c r="I72" i="46"/>
  <c r="H72" i="46"/>
  <c r="G72" i="46"/>
  <c r="F72" i="46"/>
  <c r="E72" i="46"/>
  <c r="D72" i="46"/>
  <c r="EH71" i="46"/>
  <c r="EG71" i="46"/>
  <c r="EF71" i="46"/>
  <c r="EE71" i="46"/>
  <c r="ED71" i="46"/>
  <c r="EA71" i="46"/>
  <c r="DZ71" i="46"/>
  <c r="DY71" i="46"/>
  <c r="DX71" i="46"/>
  <c r="DU71" i="46"/>
  <c r="DT71" i="46"/>
  <c r="DS71" i="46"/>
  <c r="DR71" i="46"/>
  <c r="DN71" i="46"/>
  <c r="DM71" i="46"/>
  <c r="DL71" i="46"/>
  <c r="DK71" i="46"/>
  <c r="DJ71" i="46"/>
  <c r="DI71" i="46"/>
  <c r="DH71" i="46"/>
  <c r="DG71" i="46"/>
  <c r="DB71" i="46"/>
  <c r="DA71" i="46"/>
  <c r="CZ71" i="46"/>
  <c r="CY71" i="46"/>
  <c r="CX71" i="46"/>
  <c r="CW71" i="46"/>
  <c r="CV71" i="46"/>
  <c r="CU71" i="46"/>
  <c r="CT71" i="46"/>
  <c r="CS71" i="46"/>
  <c r="CR71" i="46"/>
  <c r="CQ71" i="46"/>
  <c r="CO71" i="46"/>
  <c r="CN71" i="46"/>
  <c r="CM71" i="46"/>
  <c r="CL71" i="46"/>
  <c r="CK71" i="46"/>
  <c r="CJ71" i="46"/>
  <c r="CI71" i="46"/>
  <c r="CG71" i="46"/>
  <c r="CF71" i="46"/>
  <c r="CE71" i="46"/>
  <c r="CD71" i="46"/>
  <c r="CC71" i="46"/>
  <c r="CB71" i="46"/>
  <c r="CA71" i="46"/>
  <c r="BZ71" i="46"/>
  <c r="BY71" i="46"/>
  <c r="BX71" i="46"/>
  <c r="BW71" i="46"/>
  <c r="BV71" i="46"/>
  <c r="BU71" i="46"/>
  <c r="BT71" i="46"/>
  <c r="BS71" i="46"/>
  <c r="BR71" i="46"/>
  <c r="BQ71" i="46"/>
  <c r="BP71" i="46"/>
  <c r="BO71" i="46"/>
  <c r="BN71" i="46"/>
  <c r="BM71" i="46"/>
  <c r="BL71" i="46"/>
  <c r="BK71" i="46"/>
  <c r="BJ71" i="46"/>
  <c r="BI71" i="46"/>
  <c r="BH71" i="46"/>
  <c r="BG71" i="46"/>
  <c r="BF71" i="46"/>
  <c r="BE71" i="46"/>
  <c r="BD71" i="46"/>
  <c r="BC71" i="46"/>
  <c r="BB71" i="46"/>
  <c r="BA71" i="46"/>
  <c r="AZ71" i="46"/>
  <c r="AY71" i="46"/>
  <c r="AX71" i="46"/>
  <c r="AW71" i="46"/>
  <c r="AV71" i="46"/>
  <c r="AU71" i="46"/>
  <c r="AT71" i="46"/>
  <c r="AS71" i="46"/>
  <c r="AR71" i="46"/>
  <c r="AQ71" i="46"/>
  <c r="AP71" i="46"/>
  <c r="AO71" i="46"/>
  <c r="AN71" i="46"/>
  <c r="AM71" i="46"/>
  <c r="AL71" i="46"/>
  <c r="AK71" i="46"/>
  <c r="AJ71" i="46"/>
  <c r="AI71" i="46"/>
  <c r="AH71" i="46"/>
  <c r="AG71" i="46"/>
  <c r="AF71" i="46"/>
  <c r="AE71" i="46"/>
  <c r="AD71" i="46"/>
  <c r="AC71" i="46"/>
  <c r="AB71" i="46"/>
  <c r="AA71" i="46"/>
  <c r="Z71" i="46"/>
  <c r="Y71" i="46"/>
  <c r="X71" i="46"/>
  <c r="W71" i="46"/>
  <c r="V71" i="46"/>
  <c r="U71" i="46"/>
  <c r="T71" i="46"/>
  <c r="S71" i="46"/>
  <c r="R71" i="46"/>
  <c r="Q71" i="46"/>
  <c r="P71" i="46"/>
  <c r="O71" i="46"/>
  <c r="N71" i="46"/>
  <c r="M71" i="46"/>
  <c r="L71" i="46"/>
  <c r="K71" i="46"/>
  <c r="J71" i="46"/>
  <c r="I71" i="46"/>
  <c r="H71" i="46"/>
  <c r="G71" i="46"/>
  <c r="F71" i="46"/>
  <c r="E71" i="46"/>
  <c r="D71" i="46"/>
  <c r="D73" i="47"/>
  <c r="G72" i="47"/>
  <c r="EH72" i="47"/>
  <c r="EG72" i="47"/>
  <c r="EF72" i="47"/>
  <c r="EE72" i="47"/>
  <c r="ED72" i="47"/>
  <c r="EA72" i="47"/>
  <c r="DZ72" i="47"/>
  <c r="DY72" i="47"/>
  <c r="DX72" i="47"/>
  <c r="DU72" i="47"/>
  <c r="DT72" i="47"/>
  <c r="DS72" i="47"/>
  <c r="DR72" i="47"/>
  <c r="DN72" i="47"/>
  <c r="DM72" i="47"/>
  <c r="DL72" i="47"/>
  <c r="DK72" i="47"/>
  <c r="DJ72" i="47"/>
  <c r="DI72" i="47"/>
  <c r="DH72" i="47"/>
  <c r="DG72" i="47"/>
  <c r="DB72" i="47"/>
  <c r="DA72" i="47"/>
  <c r="CZ72" i="47"/>
  <c r="CY72" i="47"/>
  <c r="CX72" i="47"/>
  <c r="CW72" i="47"/>
  <c r="CV72" i="47"/>
  <c r="CU72" i="47"/>
  <c r="CT72" i="47"/>
  <c r="CS72" i="47"/>
  <c r="CR72" i="47"/>
  <c r="CQ72" i="47"/>
  <c r="CO72" i="47"/>
  <c r="CN72" i="47"/>
  <c r="CM72" i="47"/>
  <c r="CL72" i="47"/>
  <c r="CK72" i="47"/>
  <c r="CJ72" i="47"/>
  <c r="CI72" i="47"/>
  <c r="CG72" i="47"/>
  <c r="CF72" i="47"/>
  <c r="CE72" i="47"/>
  <c r="CD72" i="47"/>
  <c r="CC72" i="47"/>
  <c r="CB72" i="47"/>
  <c r="CA72" i="47"/>
  <c r="BZ72" i="47"/>
  <c r="BY72" i="47"/>
  <c r="BX72" i="47"/>
  <c r="BW72" i="47"/>
  <c r="BV72" i="47"/>
  <c r="BU72" i="47"/>
  <c r="BT72" i="47"/>
  <c r="BS72" i="47"/>
  <c r="BR72" i="47"/>
  <c r="BQ72" i="47"/>
  <c r="BP72" i="47"/>
  <c r="BO72" i="47"/>
  <c r="BN72" i="47"/>
  <c r="BM72" i="47"/>
  <c r="BL72" i="47"/>
  <c r="BK72" i="47"/>
  <c r="BJ72" i="47"/>
  <c r="BI72" i="47"/>
  <c r="BH72" i="47"/>
  <c r="BG72" i="47"/>
  <c r="BF72" i="47"/>
  <c r="BE72" i="47"/>
  <c r="BD72" i="47"/>
  <c r="BC72" i="47"/>
  <c r="BB72" i="47"/>
  <c r="BA72" i="47"/>
  <c r="AZ72" i="47"/>
  <c r="AY72" i="47"/>
  <c r="AX72" i="47"/>
  <c r="AW72" i="47"/>
  <c r="AV72" i="47"/>
  <c r="AU72" i="47"/>
  <c r="AT72" i="47"/>
  <c r="AS72" i="47"/>
  <c r="AR72" i="47"/>
  <c r="AQ72" i="47"/>
  <c r="AP72" i="47"/>
  <c r="AO72" i="47"/>
  <c r="AN72" i="47"/>
  <c r="AM72" i="47"/>
  <c r="AL72" i="47"/>
  <c r="AK72" i="47"/>
  <c r="AJ72" i="47"/>
  <c r="AI72" i="47"/>
  <c r="AH72" i="47"/>
  <c r="AG72" i="47"/>
  <c r="AF72" i="47"/>
  <c r="AE72" i="47"/>
  <c r="AD72" i="47"/>
  <c r="AC72" i="47"/>
  <c r="AB72" i="47"/>
  <c r="AA72" i="47"/>
  <c r="Z72" i="47"/>
  <c r="Y72" i="47"/>
  <c r="X72" i="47"/>
  <c r="W72" i="47"/>
  <c r="V72" i="47"/>
  <c r="U72" i="47"/>
  <c r="T72" i="47"/>
  <c r="S72" i="47"/>
  <c r="R72" i="47"/>
  <c r="Q72" i="47"/>
  <c r="P72" i="47"/>
  <c r="O72" i="47"/>
  <c r="N72" i="47"/>
  <c r="M72" i="47"/>
  <c r="L72" i="47"/>
  <c r="K72" i="47"/>
  <c r="J72" i="47"/>
  <c r="I72" i="47"/>
  <c r="H72" i="47"/>
  <c r="F72" i="47"/>
  <c r="E72" i="47"/>
  <c r="D72" i="47"/>
  <c r="D71" i="47"/>
  <c r="EH74" i="45"/>
  <c r="EG74" i="45"/>
  <c r="EF74" i="45"/>
  <c r="EE74" i="45"/>
  <c r="ED74" i="45"/>
  <c r="EA74" i="45"/>
  <c r="DZ74" i="45"/>
  <c r="DY74" i="45"/>
  <c r="DX74" i="45"/>
  <c r="DU74" i="45"/>
  <c r="DT74" i="45"/>
  <c r="DS74" i="45"/>
  <c r="DR74" i="45"/>
  <c r="DN74" i="45"/>
  <c r="DM74" i="45"/>
  <c r="DL74" i="45"/>
  <c r="DK74" i="45"/>
  <c r="DJ74" i="45"/>
  <c r="DI74" i="45"/>
  <c r="DH74" i="45"/>
  <c r="DG74" i="45"/>
  <c r="DB74" i="45"/>
  <c r="DA74" i="45"/>
  <c r="CZ74" i="45"/>
  <c r="CY74" i="45"/>
  <c r="CX74" i="45"/>
  <c r="CW74" i="45"/>
  <c r="CV74" i="45"/>
  <c r="CU74" i="45"/>
  <c r="CT74" i="45"/>
  <c r="CS74" i="45"/>
  <c r="CR74" i="45"/>
  <c r="CQ74" i="45"/>
  <c r="CO74" i="45"/>
  <c r="CN74" i="45"/>
  <c r="CM74" i="45"/>
  <c r="CL74" i="45"/>
  <c r="CK74" i="45"/>
  <c r="CJ74" i="45"/>
  <c r="CI74" i="45"/>
  <c r="CH74" i="45"/>
  <c r="CG74" i="45"/>
  <c r="CF74" i="45"/>
  <c r="CE74" i="45"/>
  <c r="CD74" i="45"/>
  <c r="CC74" i="45"/>
  <c r="CB74" i="45"/>
  <c r="CA74" i="45"/>
  <c r="BZ74" i="45"/>
  <c r="BY74" i="45"/>
  <c r="BX74" i="45"/>
  <c r="BW74" i="45"/>
  <c r="BV74" i="45"/>
  <c r="BU74" i="45"/>
  <c r="BT74" i="45"/>
  <c r="BS74" i="45"/>
  <c r="BR74" i="45"/>
  <c r="BQ74" i="45"/>
  <c r="BP74" i="45"/>
  <c r="BO74" i="45"/>
  <c r="BN74" i="45"/>
  <c r="BM74" i="45"/>
  <c r="BL74" i="45"/>
  <c r="BK74" i="45"/>
  <c r="BJ74" i="45"/>
  <c r="BI74" i="45"/>
  <c r="BH74" i="45"/>
  <c r="BG74" i="45"/>
  <c r="BF74" i="45"/>
  <c r="BE74" i="45"/>
  <c r="BD74" i="45"/>
  <c r="BC74" i="45"/>
  <c r="BB74" i="45"/>
  <c r="BA74" i="45"/>
  <c r="AZ74" i="45"/>
  <c r="AY74" i="45"/>
  <c r="AX74" i="45"/>
  <c r="AW74" i="45"/>
  <c r="AV74" i="45"/>
  <c r="AU74" i="45"/>
  <c r="AT74" i="45"/>
  <c r="AS74" i="45"/>
  <c r="AR74" i="45"/>
  <c r="AQ74" i="45"/>
  <c r="AP74" i="45"/>
  <c r="AO74" i="45"/>
  <c r="AN74" i="45"/>
  <c r="AM74" i="45"/>
  <c r="AL74" i="45"/>
  <c r="AK74" i="45"/>
  <c r="AJ74" i="45"/>
  <c r="AI74" i="45"/>
  <c r="AH74" i="45"/>
  <c r="AG74" i="45"/>
  <c r="AF74" i="45"/>
  <c r="AE74" i="45"/>
  <c r="AD74" i="45"/>
  <c r="AC74" i="45"/>
  <c r="AB74" i="45"/>
  <c r="AA74" i="45"/>
  <c r="Z74" i="45"/>
  <c r="Y74" i="45"/>
  <c r="X74" i="45"/>
  <c r="W74" i="45"/>
  <c r="V74" i="45"/>
  <c r="U74" i="45"/>
  <c r="T74" i="45"/>
  <c r="S74" i="45"/>
  <c r="R74" i="45"/>
  <c r="Q74" i="45"/>
  <c r="P74" i="45"/>
  <c r="O74" i="45"/>
  <c r="N74" i="45"/>
  <c r="M74" i="45"/>
  <c r="L74" i="45"/>
  <c r="K74" i="45"/>
  <c r="J74" i="45"/>
  <c r="I74" i="45"/>
  <c r="H74" i="45"/>
  <c r="G74" i="45"/>
  <c r="F74" i="45"/>
  <c r="E74" i="45"/>
  <c r="D74" i="45"/>
  <c r="EH72" i="45"/>
  <c r="EG72" i="45"/>
  <c r="EF72" i="45"/>
  <c r="EE72" i="45"/>
  <c r="ED72" i="45"/>
  <c r="EA72" i="45"/>
  <c r="DZ72" i="45"/>
  <c r="DY72" i="45"/>
  <c r="DX72" i="45"/>
  <c r="DU72" i="45"/>
  <c r="DT72" i="45"/>
  <c r="DS72" i="45"/>
  <c r="DR72" i="45"/>
  <c r="DN72" i="45"/>
  <c r="DM72" i="45"/>
  <c r="DL72" i="45"/>
  <c r="DK72" i="45"/>
  <c r="DJ72" i="45"/>
  <c r="DI72" i="45"/>
  <c r="DH72" i="45"/>
  <c r="DG72" i="45"/>
  <c r="DB72" i="45"/>
  <c r="DA72" i="45"/>
  <c r="CZ72" i="45"/>
  <c r="CY72" i="45"/>
  <c r="CX72" i="45"/>
  <c r="CW72" i="45"/>
  <c r="CV72" i="45"/>
  <c r="CU72" i="45"/>
  <c r="CT72" i="45"/>
  <c r="CS72" i="45"/>
  <c r="CR72" i="45"/>
  <c r="CQ72" i="45"/>
  <c r="CO72" i="45"/>
  <c r="CN72" i="45"/>
  <c r="CM72" i="45"/>
  <c r="CL72" i="45"/>
  <c r="CK72" i="45"/>
  <c r="CJ72" i="45"/>
  <c r="CI72" i="45"/>
  <c r="CH72" i="45"/>
  <c r="CG72" i="45"/>
  <c r="CF72" i="45"/>
  <c r="CE72" i="45"/>
  <c r="CD72" i="45"/>
  <c r="CC72" i="45"/>
  <c r="CB72" i="45"/>
  <c r="CA72" i="45"/>
  <c r="BZ72" i="45"/>
  <c r="BY72" i="45"/>
  <c r="BX72" i="45"/>
  <c r="BW72" i="45"/>
  <c r="BV72" i="45"/>
  <c r="BU72" i="45"/>
  <c r="BT72" i="45"/>
  <c r="BS72" i="45"/>
  <c r="BR72" i="45"/>
  <c r="BQ72" i="45"/>
  <c r="BP72" i="45"/>
  <c r="BO72" i="45"/>
  <c r="BN72" i="45"/>
  <c r="BM72" i="45"/>
  <c r="BL72" i="45"/>
  <c r="BK72" i="45"/>
  <c r="BJ72" i="45"/>
  <c r="BI72" i="45"/>
  <c r="BH72" i="45"/>
  <c r="BG72" i="45"/>
  <c r="BF72" i="45"/>
  <c r="BE72" i="45"/>
  <c r="BD72" i="45"/>
  <c r="BC72" i="45"/>
  <c r="BB72" i="45"/>
  <c r="BA72" i="45"/>
  <c r="AZ72" i="45"/>
  <c r="AY72" i="45"/>
  <c r="AX72" i="45"/>
  <c r="AW72" i="45"/>
  <c r="AV72" i="45"/>
  <c r="AU72" i="45"/>
  <c r="AT72" i="45"/>
  <c r="AS72" i="45"/>
  <c r="AR72" i="45"/>
  <c r="AQ72" i="45"/>
  <c r="AP72" i="45"/>
  <c r="AO72" i="45"/>
  <c r="AN72" i="45"/>
  <c r="AM72" i="45"/>
  <c r="AL72" i="45"/>
  <c r="AK72" i="45"/>
  <c r="AJ72" i="45"/>
  <c r="AI72" i="45"/>
  <c r="AH72" i="45"/>
  <c r="AG72" i="45"/>
  <c r="AF72" i="45"/>
  <c r="AE72" i="45"/>
  <c r="AD72" i="45"/>
  <c r="AC72" i="45"/>
  <c r="AB72" i="45"/>
  <c r="AA72" i="45"/>
  <c r="Z72" i="45"/>
  <c r="Y72" i="45"/>
  <c r="X72" i="45"/>
  <c r="W72" i="45"/>
  <c r="V72" i="45"/>
  <c r="U72" i="45"/>
  <c r="T72" i="45"/>
  <c r="S72" i="45"/>
  <c r="R72" i="45"/>
  <c r="Q72" i="45"/>
  <c r="P72" i="45"/>
  <c r="O72" i="45"/>
  <c r="N72" i="45"/>
  <c r="M72" i="45"/>
  <c r="L72" i="45"/>
  <c r="K72" i="45"/>
  <c r="J72" i="45"/>
  <c r="I72" i="45"/>
  <c r="H72" i="45"/>
  <c r="G72" i="45"/>
  <c r="F72" i="45"/>
  <c r="E72" i="45"/>
  <c r="EH73" i="45"/>
  <c r="EG73" i="45"/>
  <c r="EF73" i="45"/>
  <c r="EE73" i="45"/>
  <c r="ED73" i="45"/>
  <c r="EA73" i="45"/>
  <c r="DZ73" i="45"/>
  <c r="DY73" i="45"/>
  <c r="DX73" i="45"/>
  <c r="DU73" i="45"/>
  <c r="DT73" i="45"/>
  <c r="DS73" i="45"/>
  <c r="DR73" i="45"/>
  <c r="DN73" i="45"/>
  <c r="DM73" i="45"/>
  <c r="DL73" i="45"/>
  <c r="DK73" i="45"/>
  <c r="DJ73" i="45"/>
  <c r="DI73" i="45"/>
  <c r="DH73" i="45"/>
  <c r="DG73" i="45"/>
  <c r="DB73" i="45"/>
  <c r="DA73" i="45"/>
  <c r="CZ73" i="45"/>
  <c r="CY73" i="45"/>
  <c r="CX73" i="45"/>
  <c r="CW73" i="45"/>
  <c r="CV73" i="45"/>
  <c r="CU73" i="45"/>
  <c r="CT73" i="45"/>
  <c r="CS73" i="45"/>
  <c r="CR73" i="45"/>
  <c r="CQ73" i="45"/>
  <c r="CO73" i="45"/>
  <c r="CN73" i="45"/>
  <c r="CM73" i="45"/>
  <c r="CL73" i="45"/>
  <c r="CK73" i="45"/>
  <c r="CJ73" i="45"/>
  <c r="CI73" i="45"/>
  <c r="CH73" i="45"/>
  <c r="CG73" i="45"/>
  <c r="CF73" i="45"/>
  <c r="CE73" i="45"/>
  <c r="CD73" i="45"/>
  <c r="CC73" i="45"/>
  <c r="CB73" i="45"/>
  <c r="CA73" i="45"/>
  <c r="BZ73" i="45"/>
  <c r="BY73" i="45"/>
  <c r="BX73" i="45"/>
  <c r="BW73" i="45"/>
  <c r="BV73" i="45"/>
  <c r="BU73" i="45"/>
  <c r="BT73" i="45"/>
  <c r="BS73" i="45"/>
  <c r="BR73" i="45"/>
  <c r="BQ73" i="45"/>
  <c r="BP73" i="45"/>
  <c r="BO73" i="45"/>
  <c r="BN73" i="45"/>
  <c r="BM73" i="45"/>
  <c r="BL73" i="45"/>
  <c r="BK73" i="45"/>
  <c r="BJ73" i="45"/>
  <c r="BI73" i="45"/>
  <c r="BH73" i="45"/>
  <c r="BG73" i="45"/>
  <c r="BF73" i="45"/>
  <c r="BE73" i="45"/>
  <c r="BD73" i="45"/>
  <c r="BC73" i="45"/>
  <c r="BB73" i="45"/>
  <c r="BA73" i="45"/>
  <c r="AZ73" i="45"/>
  <c r="AY73" i="45"/>
  <c r="AX73" i="45"/>
  <c r="AW73" i="45"/>
  <c r="AV73" i="45"/>
  <c r="AU73" i="45"/>
  <c r="AT73" i="45"/>
  <c r="AS73" i="45"/>
  <c r="AR73" i="45"/>
  <c r="AQ73" i="45"/>
  <c r="AP73" i="45"/>
  <c r="AO73" i="45"/>
  <c r="AN73" i="45"/>
  <c r="AM73" i="45"/>
  <c r="AL73" i="45"/>
  <c r="AK73" i="45"/>
  <c r="AJ73" i="45"/>
  <c r="AI73" i="45"/>
  <c r="AH73" i="45"/>
  <c r="AG73" i="45"/>
  <c r="AF73" i="45"/>
  <c r="AE73" i="45"/>
  <c r="AD73" i="45"/>
  <c r="AC73" i="45"/>
  <c r="AB73" i="45"/>
  <c r="AA73" i="45"/>
  <c r="Z73" i="45"/>
  <c r="Y73" i="45"/>
  <c r="X73" i="45"/>
  <c r="W73" i="45"/>
  <c r="V73" i="45"/>
  <c r="U73" i="45"/>
  <c r="T73" i="45"/>
  <c r="S73" i="45"/>
  <c r="R73" i="45"/>
  <c r="Q73" i="45"/>
  <c r="P73" i="45"/>
  <c r="O73" i="45"/>
  <c r="N73" i="45"/>
  <c r="M73" i="45"/>
  <c r="L73" i="45"/>
  <c r="K73" i="45"/>
  <c r="J73" i="45"/>
  <c r="I73" i="45"/>
  <c r="H73" i="45"/>
  <c r="G73" i="45"/>
  <c r="F73" i="45"/>
  <c r="E73" i="45"/>
  <c r="D73" i="45"/>
  <c r="EF68" i="59"/>
  <c r="DT68" i="59"/>
  <c r="DN68" i="59"/>
  <c r="DL68" i="59"/>
  <c r="DJ68" i="59"/>
  <c r="DH68" i="59"/>
  <c r="DB68" i="59"/>
  <c r="CZ68" i="59"/>
  <c r="CX68" i="59"/>
  <c r="CV68" i="59"/>
  <c r="CT68" i="59"/>
  <c r="CR68" i="59"/>
  <c r="CF68" i="59"/>
  <c r="CC68" i="59"/>
  <c r="BZ68" i="59"/>
  <c r="BW68" i="59"/>
  <c r="BT68" i="59"/>
  <c r="BQ68" i="59"/>
  <c r="BN68" i="59"/>
  <c r="BI68" i="59"/>
  <c r="BF68" i="59"/>
  <c r="BC68" i="59"/>
  <c r="AZ68" i="59"/>
  <c r="AW68" i="59"/>
  <c r="AR68" i="59"/>
  <c r="AO68" i="59"/>
  <c r="AL68" i="59"/>
  <c r="AI68" i="59"/>
  <c r="AF68" i="59"/>
  <c r="Z68" i="59"/>
  <c r="W68" i="59"/>
  <c r="T68" i="59"/>
  <c r="Q68" i="59"/>
  <c r="N68" i="59"/>
  <c r="K68" i="59"/>
  <c r="H68" i="59"/>
  <c r="E68" i="59"/>
  <c r="DT67" i="59"/>
  <c r="DN67" i="59"/>
  <c r="DL67" i="59"/>
  <c r="DJ67" i="59"/>
  <c r="DH67" i="59"/>
  <c r="DB67" i="59"/>
  <c r="CZ67" i="59"/>
  <c r="CX67" i="59"/>
  <c r="CV67" i="59"/>
  <c r="CT67" i="59"/>
  <c r="CR67" i="59"/>
  <c r="CF67" i="59"/>
  <c r="CC67" i="59"/>
  <c r="BZ67" i="59"/>
  <c r="BW67" i="59"/>
  <c r="BT67" i="59"/>
  <c r="BQ67" i="59"/>
  <c r="BN67" i="59"/>
  <c r="BI67" i="59"/>
  <c r="BF67" i="59"/>
  <c r="BC67" i="59"/>
  <c r="AZ67" i="59"/>
  <c r="AW67" i="59"/>
  <c r="AR67" i="59"/>
  <c r="AO67" i="59"/>
  <c r="AL67" i="59"/>
  <c r="AI67" i="59"/>
  <c r="AF67" i="59"/>
  <c r="Z67" i="59"/>
  <c r="W67" i="59"/>
  <c r="T67" i="59"/>
  <c r="Q67" i="59"/>
  <c r="N67" i="59"/>
  <c r="K67" i="59"/>
  <c r="H67" i="59"/>
  <c r="E67" i="59"/>
  <c r="DT64" i="59"/>
  <c r="DN64" i="59"/>
  <c r="DL64" i="59"/>
  <c r="DJ64" i="59"/>
  <c r="DH64" i="59"/>
  <c r="DB64" i="59"/>
  <c r="CZ64" i="59"/>
  <c r="CX64" i="59"/>
  <c r="CV64" i="59"/>
  <c r="CT64" i="59"/>
  <c r="CR64" i="59"/>
  <c r="CF64" i="59"/>
  <c r="CC64" i="59"/>
  <c r="BZ64" i="59"/>
  <c r="BW64" i="59"/>
  <c r="BT64" i="59"/>
  <c r="BQ64" i="59"/>
  <c r="BN64" i="59"/>
  <c r="BI64" i="59"/>
  <c r="BF64" i="59"/>
  <c r="BC64" i="59"/>
  <c r="AZ64" i="59"/>
  <c r="AW64" i="59"/>
  <c r="AR64" i="59"/>
  <c r="AO64" i="59"/>
  <c r="AL64" i="59"/>
  <c r="AI64" i="59"/>
  <c r="AF64" i="59"/>
  <c r="Z64" i="59"/>
  <c r="W64" i="59"/>
  <c r="T64" i="59"/>
  <c r="Q64" i="59"/>
  <c r="N64" i="59"/>
  <c r="K64" i="59"/>
  <c r="H64" i="59"/>
  <c r="E64" i="59"/>
  <c r="DT63" i="59"/>
  <c r="DN63" i="59"/>
  <c r="DL63" i="59"/>
  <c r="DJ63" i="59"/>
  <c r="DH63" i="59"/>
  <c r="DB63" i="59"/>
  <c r="CZ63" i="59"/>
  <c r="CX63" i="59"/>
  <c r="CV63" i="59"/>
  <c r="CT63" i="59"/>
  <c r="CR63" i="59"/>
  <c r="CF63" i="59"/>
  <c r="CC63" i="59"/>
  <c r="BZ63" i="59"/>
  <c r="BW63" i="59"/>
  <c r="BT63" i="59"/>
  <c r="BQ63" i="59"/>
  <c r="BN63" i="59"/>
  <c r="BI63" i="59"/>
  <c r="BF63" i="59"/>
  <c r="BC63" i="59"/>
  <c r="AZ63" i="59"/>
  <c r="AW63" i="59"/>
  <c r="AR63" i="59"/>
  <c r="AO63" i="59"/>
  <c r="AL63" i="59"/>
  <c r="AI63" i="59"/>
  <c r="AF63" i="59"/>
  <c r="Z63" i="59"/>
  <c r="W63" i="59"/>
  <c r="T63" i="59"/>
  <c r="Q63" i="59"/>
  <c r="N63" i="59"/>
  <c r="K63" i="59"/>
  <c r="H63" i="59"/>
  <c r="E63" i="59"/>
  <c r="DT61" i="59"/>
  <c r="DN61" i="59"/>
  <c r="DL61" i="59"/>
  <c r="DJ61" i="59"/>
  <c r="DH61" i="59"/>
  <c r="DB61" i="59"/>
  <c r="CZ61" i="59"/>
  <c r="CX61" i="59"/>
  <c r="CV61" i="59"/>
  <c r="CT61" i="59"/>
  <c r="CR61" i="59"/>
  <c r="CF61" i="59"/>
  <c r="CC61" i="59"/>
  <c r="BZ61" i="59"/>
  <c r="BW61" i="59"/>
  <c r="BT61" i="59"/>
  <c r="BQ61" i="59"/>
  <c r="BN61" i="59"/>
  <c r="BI61" i="59"/>
  <c r="BF61" i="59"/>
  <c r="BC61" i="59"/>
  <c r="AZ61" i="59"/>
  <c r="AW61" i="59"/>
  <c r="AR61" i="59"/>
  <c r="AO61" i="59"/>
  <c r="AL61" i="59"/>
  <c r="AI61" i="59"/>
  <c r="AF61" i="59"/>
  <c r="Z61" i="59"/>
  <c r="W61" i="59"/>
  <c r="T61" i="59"/>
  <c r="Q61" i="59"/>
  <c r="N61" i="59"/>
  <c r="K61" i="59"/>
  <c r="H61" i="59"/>
  <c r="E61" i="59"/>
  <c r="DT57" i="59"/>
  <c r="DN57" i="59"/>
  <c r="DL57" i="59"/>
  <c r="DJ57" i="59"/>
  <c r="DH57" i="59"/>
  <c r="DB57" i="59"/>
  <c r="CZ57" i="59"/>
  <c r="CX57" i="59"/>
  <c r="CV57" i="59"/>
  <c r="CT57" i="59"/>
  <c r="CR57" i="59"/>
  <c r="CF57" i="59"/>
  <c r="CC57" i="59"/>
  <c r="BZ57" i="59"/>
  <c r="BW57" i="59"/>
  <c r="BT57" i="59"/>
  <c r="BQ57" i="59"/>
  <c r="BN57" i="59"/>
  <c r="BI57" i="59"/>
  <c r="BF57" i="59"/>
  <c r="BC57" i="59"/>
  <c r="AZ57" i="59"/>
  <c r="AW57" i="59"/>
  <c r="AR57" i="59"/>
  <c r="AO57" i="59"/>
  <c r="AL57" i="59"/>
  <c r="AI57" i="59"/>
  <c r="AF57" i="59"/>
  <c r="Z57" i="59"/>
  <c r="W57" i="59"/>
  <c r="T57" i="59"/>
  <c r="Q57" i="59"/>
  <c r="N57" i="59"/>
  <c r="K57" i="59"/>
  <c r="H57" i="59"/>
  <c r="E57" i="59"/>
  <c r="DT55" i="59"/>
  <c r="DN55" i="59"/>
  <c r="DL55" i="59"/>
  <c r="DJ55" i="59"/>
  <c r="DH55" i="59"/>
  <c r="DB55" i="59"/>
  <c r="CZ55" i="59"/>
  <c r="CX55" i="59"/>
  <c r="CV55" i="59"/>
  <c r="CT55" i="59"/>
  <c r="CR55" i="59"/>
  <c r="CF55" i="59"/>
  <c r="CC55" i="59"/>
  <c r="BZ55" i="59"/>
  <c r="BW55" i="59"/>
  <c r="BT55" i="59"/>
  <c r="BQ55" i="59"/>
  <c r="BN55" i="59"/>
  <c r="BI55" i="59"/>
  <c r="BF55" i="59"/>
  <c r="BC55" i="59"/>
  <c r="AZ55" i="59"/>
  <c r="AW55" i="59"/>
  <c r="AR55" i="59"/>
  <c r="AO55" i="59"/>
  <c r="AL55" i="59"/>
  <c r="AI55" i="59"/>
  <c r="AF55" i="59"/>
  <c r="Z55" i="59"/>
  <c r="W55" i="59"/>
  <c r="T55" i="59"/>
  <c r="Q55" i="59"/>
  <c r="N55" i="59"/>
  <c r="K55" i="59"/>
  <c r="H55" i="59"/>
  <c r="E55" i="59"/>
  <c r="DT51" i="59"/>
  <c r="DN51" i="59"/>
  <c r="DL51" i="59"/>
  <c r="DJ51" i="59"/>
  <c r="DH51" i="59"/>
  <c r="DB51" i="59"/>
  <c r="CZ51" i="59"/>
  <c r="CX51" i="59"/>
  <c r="CV51" i="59"/>
  <c r="CT51" i="59"/>
  <c r="CR51" i="59"/>
  <c r="CF51" i="59"/>
  <c r="CC51" i="59"/>
  <c r="BZ51" i="59"/>
  <c r="BW51" i="59"/>
  <c r="BT51" i="59"/>
  <c r="BQ51" i="59"/>
  <c r="BN51" i="59"/>
  <c r="BI51" i="59"/>
  <c r="BF51" i="59"/>
  <c r="BC51" i="59"/>
  <c r="AZ51" i="59"/>
  <c r="AW51" i="59"/>
  <c r="AR51" i="59"/>
  <c r="AO51" i="59"/>
  <c r="AL51" i="59"/>
  <c r="AI51" i="59"/>
  <c r="AF51" i="59"/>
  <c r="Z51" i="59"/>
  <c r="W51" i="59"/>
  <c r="T51" i="59"/>
  <c r="Q51" i="59"/>
  <c r="N51" i="59"/>
  <c r="K51" i="59"/>
  <c r="H51" i="59"/>
  <c r="E51" i="59"/>
  <c r="DT50" i="59"/>
  <c r="DN50" i="59"/>
  <c r="DL50" i="59"/>
  <c r="DJ50" i="59"/>
  <c r="DH50" i="59"/>
  <c r="DB50" i="59"/>
  <c r="CZ50" i="59"/>
  <c r="CX50" i="59"/>
  <c r="CV50" i="59"/>
  <c r="CT50" i="59"/>
  <c r="CR50" i="59"/>
  <c r="CF50" i="59"/>
  <c r="CC50" i="59"/>
  <c r="BZ50" i="59"/>
  <c r="BW50" i="59"/>
  <c r="BT50" i="59"/>
  <c r="BQ50" i="59"/>
  <c r="BN50" i="59"/>
  <c r="BI50" i="59"/>
  <c r="BF50" i="59"/>
  <c r="BC50" i="59"/>
  <c r="AZ50" i="59"/>
  <c r="AW50" i="59"/>
  <c r="AR50" i="59"/>
  <c r="AO50" i="59"/>
  <c r="AL50" i="59"/>
  <c r="AI50" i="59"/>
  <c r="AF50" i="59"/>
  <c r="Z50" i="59"/>
  <c r="W50" i="59"/>
  <c r="T50" i="59"/>
  <c r="Q50" i="59"/>
  <c r="N50" i="59"/>
  <c r="K50" i="59"/>
  <c r="H50" i="59"/>
  <c r="E50" i="59"/>
  <c r="DT49" i="59"/>
  <c r="DN49" i="59"/>
  <c r="DL49" i="59"/>
  <c r="DJ49" i="59"/>
  <c r="DH49" i="59"/>
  <c r="DB49" i="59"/>
  <c r="CZ49" i="59"/>
  <c r="CX49" i="59"/>
  <c r="CV49" i="59"/>
  <c r="CT49" i="59"/>
  <c r="CR49" i="59"/>
  <c r="CF49" i="59"/>
  <c r="CC49" i="59"/>
  <c r="BZ49" i="59"/>
  <c r="BW49" i="59"/>
  <c r="BT49" i="59"/>
  <c r="BQ49" i="59"/>
  <c r="BN49" i="59"/>
  <c r="BI49" i="59"/>
  <c r="BF49" i="59"/>
  <c r="BC49" i="59"/>
  <c r="AZ49" i="59"/>
  <c r="AW49" i="59"/>
  <c r="AR49" i="59"/>
  <c r="AO49" i="59"/>
  <c r="AL49" i="59"/>
  <c r="AI49" i="59"/>
  <c r="AF49" i="59"/>
  <c r="Z49" i="59"/>
  <c r="W49" i="59"/>
  <c r="T49" i="59"/>
  <c r="Q49" i="59"/>
  <c r="N49" i="59"/>
  <c r="K49" i="59"/>
  <c r="H49" i="59"/>
  <c r="E49" i="59"/>
  <c r="DT48" i="59"/>
  <c r="DN48" i="59"/>
  <c r="DL48" i="59"/>
  <c r="DJ48" i="59"/>
  <c r="DH48" i="59"/>
  <c r="DB48" i="59"/>
  <c r="CZ48" i="59"/>
  <c r="CX48" i="59"/>
  <c r="CV48" i="59"/>
  <c r="CT48" i="59"/>
  <c r="CR48" i="59"/>
  <c r="CF48" i="59"/>
  <c r="CC48" i="59"/>
  <c r="BZ48" i="59"/>
  <c r="BW48" i="59"/>
  <c r="BT48" i="59"/>
  <c r="BQ48" i="59"/>
  <c r="BN48" i="59"/>
  <c r="BI48" i="59"/>
  <c r="BF48" i="59"/>
  <c r="BC48" i="59"/>
  <c r="AZ48" i="59"/>
  <c r="AW48" i="59"/>
  <c r="AR48" i="59"/>
  <c r="AO48" i="59"/>
  <c r="AL48" i="59"/>
  <c r="AI48" i="59"/>
  <c r="AF48" i="59"/>
  <c r="Z48" i="59"/>
  <c r="W48" i="59"/>
  <c r="T48" i="59"/>
  <c r="Q48" i="59"/>
  <c r="N48" i="59"/>
  <c r="K48" i="59"/>
  <c r="H48" i="59"/>
  <c r="E48" i="59"/>
  <c r="DT47" i="59"/>
  <c r="DN47" i="59"/>
  <c r="DL47" i="59"/>
  <c r="DJ47" i="59"/>
  <c r="DH47" i="59"/>
  <c r="DB47" i="59"/>
  <c r="CZ47" i="59"/>
  <c r="CX47" i="59"/>
  <c r="CV47" i="59"/>
  <c r="CT47" i="59"/>
  <c r="CR47" i="59"/>
  <c r="CF47" i="59"/>
  <c r="CC47" i="59"/>
  <c r="BZ47" i="59"/>
  <c r="BW47" i="59"/>
  <c r="BT47" i="59"/>
  <c r="BQ47" i="59"/>
  <c r="BN47" i="59"/>
  <c r="BI47" i="59"/>
  <c r="BF47" i="59"/>
  <c r="BC47" i="59"/>
  <c r="AZ47" i="59"/>
  <c r="AW47" i="59"/>
  <c r="AR47" i="59"/>
  <c r="AO47" i="59"/>
  <c r="AL47" i="59"/>
  <c r="AI47" i="59"/>
  <c r="AF47" i="59"/>
  <c r="Z47" i="59"/>
  <c r="W47" i="59"/>
  <c r="T47" i="59"/>
  <c r="Q47" i="59"/>
  <c r="N47" i="59"/>
  <c r="K47" i="59"/>
  <c r="H47" i="59"/>
  <c r="E47" i="59"/>
  <c r="DT46" i="59"/>
  <c r="DN46" i="59"/>
  <c r="DL46" i="59"/>
  <c r="DJ46" i="59"/>
  <c r="DH46" i="59"/>
  <c r="DB46" i="59"/>
  <c r="CZ46" i="59"/>
  <c r="CX46" i="59"/>
  <c r="CV46" i="59"/>
  <c r="CT46" i="59"/>
  <c r="CR46" i="59"/>
  <c r="CF46" i="59"/>
  <c r="CC46" i="59"/>
  <c r="BZ46" i="59"/>
  <c r="BW46" i="59"/>
  <c r="BT46" i="59"/>
  <c r="BQ46" i="59"/>
  <c r="BN46" i="59"/>
  <c r="BI46" i="59"/>
  <c r="BF46" i="59"/>
  <c r="BC46" i="59"/>
  <c r="AZ46" i="59"/>
  <c r="AW46" i="59"/>
  <c r="AR46" i="59"/>
  <c r="AO46" i="59"/>
  <c r="AL46" i="59"/>
  <c r="AI46" i="59"/>
  <c r="AF46" i="59"/>
  <c r="Z46" i="59"/>
  <c r="W46" i="59"/>
  <c r="T46" i="59"/>
  <c r="Q46" i="59"/>
  <c r="N46" i="59"/>
  <c r="K46" i="59"/>
  <c r="H46" i="59"/>
  <c r="E46" i="59"/>
  <c r="DT45" i="59"/>
  <c r="DN45" i="59"/>
  <c r="DL45" i="59"/>
  <c r="DJ45" i="59"/>
  <c r="DH45" i="59"/>
  <c r="DB45" i="59"/>
  <c r="CZ45" i="59"/>
  <c r="CX45" i="59"/>
  <c r="CV45" i="59"/>
  <c r="CT45" i="59"/>
  <c r="CR45" i="59"/>
  <c r="CF45" i="59"/>
  <c r="CC45" i="59"/>
  <c r="BZ45" i="59"/>
  <c r="BW45" i="59"/>
  <c r="BT45" i="59"/>
  <c r="BQ45" i="59"/>
  <c r="BN45" i="59"/>
  <c r="BI45" i="59"/>
  <c r="BF45" i="59"/>
  <c r="BC45" i="59"/>
  <c r="AZ45" i="59"/>
  <c r="AW45" i="59"/>
  <c r="AR45" i="59"/>
  <c r="AO45" i="59"/>
  <c r="AL45" i="59"/>
  <c r="AI45" i="59"/>
  <c r="AF45" i="59"/>
  <c r="Z45" i="59"/>
  <c r="W45" i="59"/>
  <c r="T45" i="59"/>
  <c r="Q45" i="59"/>
  <c r="N45" i="59"/>
  <c r="K45" i="59"/>
  <c r="H45" i="59"/>
  <c r="E45" i="59"/>
  <c r="DT41" i="59"/>
  <c r="DN41" i="59"/>
  <c r="DL41" i="59"/>
  <c r="DJ41" i="59"/>
  <c r="DH41" i="59"/>
  <c r="DB41" i="59"/>
  <c r="CZ41" i="59"/>
  <c r="CX41" i="59"/>
  <c r="CV41" i="59"/>
  <c r="CT41" i="59"/>
  <c r="CR41" i="59"/>
  <c r="CF41" i="59"/>
  <c r="CC41" i="59"/>
  <c r="BZ41" i="59"/>
  <c r="BW41" i="59"/>
  <c r="BT41" i="59"/>
  <c r="BQ41" i="59"/>
  <c r="BN41" i="59"/>
  <c r="BI41" i="59"/>
  <c r="BF41" i="59"/>
  <c r="BC41" i="59"/>
  <c r="AZ41" i="59"/>
  <c r="AW41" i="59"/>
  <c r="AR41" i="59"/>
  <c r="AO41" i="59"/>
  <c r="AL41" i="59"/>
  <c r="AI41" i="59"/>
  <c r="AF41" i="59"/>
  <c r="Z41" i="59"/>
  <c r="W41" i="59"/>
  <c r="T41" i="59"/>
  <c r="Q41" i="59"/>
  <c r="N41" i="59"/>
  <c r="K41" i="59"/>
  <c r="H41" i="59"/>
  <c r="E41" i="59"/>
  <c r="DT40" i="59"/>
  <c r="DN40" i="59"/>
  <c r="DL40" i="59"/>
  <c r="DJ40" i="59"/>
  <c r="DH40" i="59"/>
  <c r="DB40" i="59"/>
  <c r="CZ40" i="59"/>
  <c r="CX40" i="59"/>
  <c r="CV40" i="59"/>
  <c r="CT40" i="59"/>
  <c r="CR40" i="59"/>
  <c r="CF40" i="59"/>
  <c r="CC40" i="59"/>
  <c r="BZ40" i="59"/>
  <c r="BW40" i="59"/>
  <c r="BT40" i="59"/>
  <c r="BQ40" i="59"/>
  <c r="BN40" i="59"/>
  <c r="BI40" i="59"/>
  <c r="BF40" i="59"/>
  <c r="BC40" i="59"/>
  <c r="AZ40" i="59"/>
  <c r="AW40" i="59"/>
  <c r="AR40" i="59"/>
  <c r="AO40" i="59"/>
  <c r="AL40" i="59"/>
  <c r="AI40" i="59"/>
  <c r="AF40" i="59"/>
  <c r="Z40" i="59"/>
  <c r="W40" i="59"/>
  <c r="T40" i="59"/>
  <c r="Q40" i="59"/>
  <c r="N40" i="59"/>
  <c r="K40" i="59"/>
  <c r="H40" i="59"/>
  <c r="E40" i="59"/>
  <c r="DT39" i="59"/>
  <c r="DN39" i="59"/>
  <c r="DL39" i="59"/>
  <c r="DJ39" i="59"/>
  <c r="DH39" i="59"/>
  <c r="DB39" i="59"/>
  <c r="CZ39" i="59"/>
  <c r="CX39" i="59"/>
  <c r="CV39" i="59"/>
  <c r="CT39" i="59"/>
  <c r="CR39" i="59"/>
  <c r="CF39" i="59"/>
  <c r="CC39" i="59"/>
  <c r="BZ39" i="59"/>
  <c r="BW39" i="59"/>
  <c r="BT39" i="59"/>
  <c r="BQ39" i="59"/>
  <c r="BN39" i="59"/>
  <c r="BI39" i="59"/>
  <c r="BF39" i="59"/>
  <c r="BC39" i="59"/>
  <c r="AZ39" i="59"/>
  <c r="AW39" i="59"/>
  <c r="AR39" i="59"/>
  <c r="AO39" i="59"/>
  <c r="AL39" i="59"/>
  <c r="AI39" i="59"/>
  <c r="AF39" i="59"/>
  <c r="Z39" i="59"/>
  <c r="W39" i="59"/>
  <c r="T39" i="59"/>
  <c r="Q39" i="59"/>
  <c r="N39" i="59"/>
  <c r="K39" i="59"/>
  <c r="H39" i="59"/>
  <c r="E39" i="59"/>
  <c r="DT38" i="59"/>
  <c r="DN38" i="59"/>
  <c r="DL38" i="59"/>
  <c r="DJ38" i="59"/>
  <c r="DH38" i="59"/>
  <c r="DB38" i="59"/>
  <c r="CZ38" i="59"/>
  <c r="CX38" i="59"/>
  <c r="CV38" i="59"/>
  <c r="CT38" i="59"/>
  <c r="CR38" i="59"/>
  <c r="CF38" i="59"/>
  <c r="CC38" i="59"/>
  <c r="BZ38" i="59"/>
  <c r="BW38" i="59"/>
  <c r="BT38" i="59"/>
  <c r="BQ38" i="59"/>
  <c r="BN38" i="59"/>
  <c r="BI38" i="59"/>
  <c r="BF38" i="59"/>
  <c r="BC38" i="59"/>
  <c r="AZ38" i="59"/>
  <c r="AW38" i="59"/>
  <c r="AR38" i="59"/>
  <c r="AO38" i="59"/>
  <c r="AL38" i="59"/>
  <c r="AI38" i="59"/>
  <c r="AF38" i="59"/>
  <c r="Z38" i="59"/>
  <c r="W38" i="59"/>
  <c r="T38" i="59"/>
  <c r="Q38" i="59"/>
  <c r="N38" i="59"/>
  <c r="K38" i="59"/>
  <c r="H38" i="59"/>
  <c r="E38" i="59"/>
  <c r="DT37" i="59"/>
  <c r="DN37" i="59"/>
  <c r="DL37" i="59"/>
  <c r="DJ37" i="59"/>
  <c r="DH37" i="59"/>
  <c r="DB37" i="59"/>
  <c r="CZ37" i="59"/>
  <c r="CX37" i="59"/>
  <c r="CV37" i="59"/>
  <c r="CT37" i="59"/>
  <c r="CR37" i="59"/>
  <c r="CF37" i="59"/>
  <c r="CC37" i="59"/>
  <c r="BZ37" i="59"/>
  <c r="BW37" i="59"/>
  <c r="BT37" i="59"/>
  <c r="BQ37" i="59"/>
  <c r="BN37" i="59"/>
  <c r="BI37" i="59"/>
  <c r="BF37" i="59"/>
  <c r="BC37" i="59"/>
  <c r="AZ37" i="59"/>
  <c r="AW37" i="59"/>
  <c r="AR37" i="59"/>
  <c r="AO37" i="59"/>
  <c r="AL37" i="59"/>
  <c r="AI37" i="59"/>
  <c r="AF37" i="59"/>
  <c r="Z37" i="59"/>
  <c r="W37" i="59"/>
  <c r="T37" i="59"/>
  <c r="Q37" i="59"/>
  <c r="N37" i="59"/>
  <c r="K37" i="59"/>
  <c r="H37" i="59"/>
  <c r="E37" i="59"/>
  <c r="DT33" i="59"/>
  <c r="DN33" i="59"/>
  <c r="DL33" i="59"/>
  <c r="DJ33" i="59"/>
  <c r="DH33" i="59"/>
  <c r="DB33" i="59"/>
  <c r="CZ33" i="59"/>
  <c r="CX33" i="59"/>
  <c r="CV33" i="59"/>
  <c r="CT33" i="59"/>
  <c r="CR33" i="59"/>
  <c r="CF33" i="59"/>
  <c r="CC33" i="59"/>
  <c r="BZ33" i="59"/>
  <c r="BW33" i="59"/>
  <c r="BT33" i="59"/>
  <c r="BQ33" i="59"/>
  <c r="BN33" i="59"/>
  <c r="BI33" i="59"/>
  <c r="BF33" i="59"/>
  <c r="BC33" i="59"/>
  <c r="AZ33" i="59"/>
  <c r="AW33" i="59"/>
  <c r="AR33" i="59"/>
  <c r="AO33" i="59"/>
  <c r="AL33" i="59"/>
  <c r="AI33" i="59"/>
  <c r="AF33" i="59"/>
  <c r="Z33" i="59"/>
  <c r="W33" i="59"/>
  <c r="T33" i="59"/>
  <c r="Q33" i="59"/>
  <c r="N33" i="59"/>
  <c r="K33" i="59"/>
  <c r="H33" i="59"/>
  <c r="E33" i="59"/>
  <c r="DT31" i="59"/>
  <c r="DN31" i="59"/>
  <c r="DL31" i="59"/>
  <c r="DJ31" i="59"/>
  <c r="DH31" i="59"/>
  <c r="DB31" i="59"/>
  <c r="CZ31" i="59"/>
  <c r="CX31" i="59"/>
  <c r="CV31" i="59"/>
  <c r="CT31" i="59"/>
  <c r="CR31" i="59"/>
  <c r="CF31" i="59"/>
  <c r="CC31" i="59"/>
  <c r="BZ31" i="59"/>
  <c r="BW31" i="59"/>
  <c r="BT31" i="59"/>
  <c r="BQ31" i="59"/>
  <c r="BN31" i="59"/>
  <c r="BI31" i="59"/>
  <c r="BF31" i="59"/>
  <c r="BC31" i="59"/>
  <c r="AZ31" i="59"/>
  <c r="AW31" i="59"/>
  <c r="AR31" i="59"/>
  <c r="AO31" i="59"/>
  <c r="AL31" i="59"/>
  <c r="AI31" i="59"/>
  <c r="AF31" i="59"/>
  <c r="Z31" i="59"/>
  <c r="W31" i="59"/>
  <c r="T31" i="59"/>
  <c r="Q31" i="59"/>
  <c r="N31" i="59"/>
  <c r="K31" i="59"/>
  <c r="H31" i="59"/>
  <c r="E31" i="59"/>
  <c r="DT23" i="59"/>
  <c r="DN23" i="59"/>
  <c r="DL23" i="59"/>
  <c r="DJ23" i="59"/>
  <c r="DH23" i="59"/>
  <c r="DB23" i="59"/>
  <c r="CZ23" i="59"/>
  <c r="CX23" i="59"/>
  <c r="CV23" i="59"/>
  <c r="CT23" i="59"/>
  <c r="CR23" i="59"/>
  <c r="CF23" i="59"/>
  <c r="CC23" i="59"/>
  <c r="BZ23" i="59"/>
  <c r="BW23" i="59"/>
  <c r="BT23" i="59"/>
  <c r="BQ23" i="59"/>
  <c r="BN23" i="59"/>
  <c r="BI23" i="59"/>
  <c r="BF23" i="59"/>
  <c r="BC23" i="59"/>
  <c r="AZ23" i="59"/>
  <c r="AW23" i="59"/>
  <c r="AR23" i="59"/>
  <c r="AO23" i="59"/>
  <c r="AL23" i="59"/>
  <c r="AI23" i="59"/>
  <c r="AF23" i="59"/>
  <c r="Z23" i="59"/>
  <c r="W23" i="59"/>
  <c r="T23" i="59"/>
  <c r="Q23" i="59"/>
  <c r="N23" i="59"/>
  <c r="K23" i="59"/>
  <c r="H23" i="59"/>
  <c r="E23" i="59"/>
  <c r="DT22" i="59"/>
  <c r="DN22" i="59"/>
  <c r="DL22" i="59"/>
  <c r="DJ22" i="59"/>
  <c r="DH22" i="59"/>
  <c r="DB22" i="59"/>
  <c r="CZ22" i="59"/>
  <c r="CX22" i="59"/>
  <c r="CV22" i="59"/>
  <c r="CT22" i="59"/>
  <c r="CR22" i="59"/>
  <c r="CF22" i="59"/>
  <c r="CC22" i="59"/>
  <c r="BZ22" i="59"/>
  <c r="BW22" i="59"/>
  <c r="BT22" i="59"/>
  <c r="BQ22" i="59"/>
  <c r="BN22" i="59"/>
  <c r="BI22" i="59"/>
  <c r="BF22" i="59"/>
  <c r="BC22" i="59"/>
  <c r="AZ22" i="59"/>
  <c r="AW22" i="59"/>
  <c r="AR22" i="59"/>
  <c r="AO22" i="59"/>
  <c r="AL22" i="59"/>
  <c r="AI22" i="59"/>
  <c r="AF22" i="59"/>
  <c r="Z22" i="59"/>
  <c r="W22" i="59"/>
  <c r="T22" i="59"/>
  <c r="Q22" i="59"/>
  <c r="N22" i="59"/>
  <c r="K22" i="59"/>
  <c r="H22" i="59"/>
  <c r="E22" i="59"/>
  <c r="DT21" i="59"/>
  <c r="DN21" i="59"/>
  <c r="DL21" i="59"/>
  <c r="DJ21" i="59"/>
  <c r="DH21" i="59"/>
  <c r="DB21" i="59"/>
  <c r="CZ21" i="59"/>
  <c r="CX21" i="59"/>
  <c r="CV21" i="59"/>
  <c r="CT21" i="59"/>
  <c r="CR21" i="59"/>
  <c r="CF21" i="59"/>
  <c r="CC21" i="59"/>
  <c r="BZ21" i="59"/>
  <c r="BW21" i="59"/>
  <c r="BT21" i="59"/>
  <c r="BQ21" i="59"/>
  <c r="BN21" i="59"/>
  <c r="BI21" i="59"/>
  <c r="BF21" i="59"/>
  <c r="BC21" i="59"/>
  <c r="AZ21" i="59"/>
  <c r="AW21" i="59"/>
  <c r="AR21" i="59"/>
  <c r="AO21" i="59"/>
  <c r="AL21" i="59"/>
  <c r="AI21" i="59"/>
  <c r="AF21" i="59"/>
  <c r="Z21" i="59"/>
  <c r="W21" i="59"/>
  <c r="T21" i="59"/>
  <c r="Q21" i="59"/>
  <c r="N21" i="59"/>
  <c r="K21" i="59"/>
  <c r="H21" i="59"/>
  <c r="E21" i="59"/>
  <c r="DT20" i="59"/>
  <c r="DN20" i="59"/>
  <c r="DL20" i="59"/>
  <c r="DJ20" i="59"/>
  <c r="DH20" i="59"/>
  <c r="DB20" i="59"/>
  <c r="CZ20" i="59"/>
  <c r="CX20" i="59"/>
  <c r="CV20" i="59"/>
  <c r="CT20" i="59"/>
  <c r="CR20" i="59"/>
  <c r="CF20" i="59"/>
  <c r="CC20" i="59"/>
  <c r="BZ20" i="59"/>
  <c r="BW20" i="59"/>
  <c r="BT20" i="59"/>
  <c r="BQ20" i="59"/>
  <c r="BN20" i="59"/>
  <c r="BI20" i="59"/>
  <c r="BF20" i="59"/>
  <c r="BC20" i="59"/>
  <c r="AZ20" i="59"/>
  <c r="AW20" i="59"/>
  <c r="AR20" i="59"/>
  <c r="AO20" i="59"/>
  <c r="AL20" i="59"/>
  <c r="AI20" i="59"/>
  <c r="AF20" i="59"/>
  <c r="Z20" i="59"/>
  <c r="W20" i="59"/>
  <c r="T20" i="59"/>
  <c r="Q20" i="59"/>
  <c r="N20" i="59"/>
  <c r="K20" i="59"/>
  <c r="H20" i="59"/>
  <c r="E20" i="59"/>
  <c r="DT19" i="59"/>
  <c r="DN19" i="59"/>
  <c r="DL19" i="59"/>
  <c r="DJ19" i="59"/>
  <c r="DH19" i="59"/>
  <c r="DB19" i="59"/>
  <c r="CZ19" i="59"/>
  <c r="CX19" i="59"/>
  <c r="CV19" i="59"/>
  <c r="CT19" i="59"/>
  <c r="CR19" i="59"/>
  <c r="CF19" i="59"/>
  <c r="CC19" i="59"/>
  <c r="BZ19" i="59"/>
  <c r="BW19" i="59"/>
  <c r="BT19" i="59"/>
  <c r="BQ19" i="59"/>
  <c r="BN19" i="59"/>
  <c r="BI19" i="59"/>
  <c r="BF19" i="59"/>
  <c r="BC19" i="59"/>
  <c r="AZ19" i="59"/>
  <c r="AW19" i="59"/>
  <c r="AR19" i="59"/>
  <c r="AO19" i="59"/>
  <c r="AL19" i="59"/>
  <c r="AI19" i="59"/>
  <c r="AF19" i="59"/>
  <c r="Z19" i="59"/>
  <c r="W19" i="59"/>
  <c r="T19" i="59"/>
  <c r="Q19" i="59"/>
  <c r="N19" i="59"/>
  <c r="K19" i="59"/>
  <c r="H19" i="59"/>
  <c r="E19" i="59"/>
  <c r="DT18" i="59"/>
  <c r="DN18" i="59"/>
  <c r="DL18" i="59"/>
  <c r="DJ18" i="59"/>
  <c r="DH18" i="59"/>
  <c r="DB18" i="59"/>
  <c r="CZ18" i="59"/>
  <c r="CX18" i="59"/>
  <c r="CV18" i="59"/>
  <c r="CT18" i="59"/>
  <c r="CR18" i="59"/>
  <c r="CF18" i="59"/>
  <c r="CC18" i="59"/>
  <c r="BZ18" i="59"/>
  <c r="BW18" i="59"/>
  <c r="BT18" i="59"/>
  <c r="BQ18" i="59"/>
  <c r="BN18" i="59"/>
  <c r="BI18" i="59"/>
  <c r="BF18" i="59"/>
  <c r="BC18" i="59"/>
  <c r="AZ18" i="59"/>
  <c r="AW18" i="59"/>
  <c r="AR18" i="59"/>
  <c r="AO18" i="59"/>
  <c r="AL18" i="59"/>
  <c r="AI18" i="59"/>
  <c r="AF18" i="59"/>
  <c r="Z18" i="59"/>
  <c r="W18" i="59"/>
  <c r="T18" i="59"/>
  <c r="Q18" i="59"/>
  <c r="N18" i="59"/>
  <c r="K18" i="59"/>
  <c r="H18" i="59"/>
  <c r="E18" i="59"/>
  <c r="DT17" i="59"/>
  <c r="DN17" i="59"/>
  <c r="DL17" i="59"/>
  <c r="DJ17" i="59"/>
  <c r="DH17" i="59"/>
  <c r="DB17" i="59"/>
  <c r="CZ17" i="59"/>
  <c r="CX17" i="59"/>
  <c r="CV17" i="59"/>
  <c r="CT17" i="59"/>
  <c r="CR17" i="59"/>
  <c r="CF17" i="59"/>
  <c r="CC17" i="59"/>
  <c r="BZ17" i="59"/>
  <c r="BW17" i="59"/>
  <c r="BT17" i="59"/>
  <c r="BQ17" i="59"/>
  <c r="BN17" i="59"/>
  <c r="BI17" i="59"/>
  <c r="BF17" i="59"/>
  <c r="BC17" i="59"/>
  <c r="AZ17" i="59"/>
  <c r="AW17" i="59"/>
  <c r="AR17" i="59"/>
  <c r="AO17" i="59"/>
  <c r="AL17" i="59"/>
  <c r="AI17" i="59"/>
  <c r="AF17" i="59"/>
  <c r="Z17" i="59"/>
  <c r="W17" i="59"/>
  <c r="T17" i="59"/>
  <c r="Q17" i="59"/>
  <c r="N17" i="59"/>
  <c r="K17" i="59"/>
  <c r="H17" i="59"/>
  <c r="E17" i="59"/>
  <c r="DT16" i="59"/>
  <c r="DN16" i="59"/>
  <c r="DL16" i="59"/>
  <c r="DJ16" i="59"/>
  <c r="DH16" i="59"/>
  <c r="DB16" i="59"/>
  <c r="CZ16" i="59"/>
  <c r="CX16" i="59"/>
  <c r="CV16" i="59"/>
  <c r="CT16" i="59"/>
  <c r="CR16" i="59"/>
  <c r="CF16" i="59"/>
  <c r="CC16" i="59"/>
  <c r="BZ16" i="59"/>
  <c r="BW16" i="59"/>
  <c r="BT16" i="59"/>
  <c r="BQ16" i="59"/>
  <c r="BN16" i="59"/>
  <c r="BI16" i="59"/>
  <c r="BF16" i="59"/>
  <c r="BC16" i="59"/>
  <c r="AZ16" i="59"/>
  <c r="AW16" i="59"/>
  <c r="AR16" i="59"/>
  <c r="AO16" i="59"/>
  <c r="AL16" i="59"/>
  <c r="AI16" i="59"/>
  <c r="AF16" i="59"/>
  <c r="Z16" i="59"/>
  <c r="W16" i="59"/>
  <c r="T16" i="59"/>
  <c r="Q16" i="59"/>
  <c r="N16" i="59"/>
  <c r="K16" i="59"/>
  <c r="H16" i="59"/>
  <c r="E16" i="59"/>
  <c r="DT15" i="59"/>
  <c r="DN15" i="59"/>
  <c r="DL15" i="59"/>
  <c r="DJ15" i="59"/>
  <c r="DH15" i="59"/>
  <c r="DB15" i="59"/>
  <c r="CZ15" i="59"/>
  <c r="CX15" i="59"/>
  <c r="CV15" i="59"/>
  <c r="CT15" i="59"/>
  <c r="CR15" i="59"/>
  <c r="CF15" i="59"/>
  <c r="CC15" i="59"/>
  <c r="BZ15" i="59"/>
  <c r="BW15" i="59"/>
  <c r="BT15" i="59"/>
  <c r="BQ15" i="59"/>
  <c r="BN15" i="59"/>
  <c r="BI15" i="59"/>
  <c r="BF15" i="59"/>
  <c r="BC15" i="59"/>
  <c r="AZ15" i="59"/>
  <c r="AW15" i="59"/>
  <c r="AR15" i="59"/>
  <c r="AO15" i="59"/>
  <c r="AL15" i="59"/>
  <c r="AI15" i="59"/>
  <c r="AF15" i="59"/>
  <c r="Z15" i="59"/>
  <c r="W15" i="59"/>
  <c r="T15" i="59"/>
  <c r="Q15" i="59"/>
  <c r="N15" i="59"/>
  <c r="K15" i="59"/>
  <c r="H15" i="59"/>
  <c r="E15" i="59"/>
  <c r="DT14" i="59"/>
  <c r="DN14" i="59"/>
  <c r="DL14" i="59"/>
  <c r="DJ14" i="59"/>
  <c r="DH14" i="59"/>
  <c r="DB14" i="59"/>
  <c r="CZ14" i="59"/>
  <c r="CX14" i="59"/>
  <c r="CV14" i="59"/>
  <c r="CT14" i="59"/>
  <c r="CR14" i="59"/>
  <c r="CF14" i="59"/>
  <c r="CC14" i="59"/>
  <c r="BZ14" i="59"/>
  <c r="BW14" i="59"/>
  <c r="BT14" i="59"/>
  <c r="BQ14" i="59"/>
  <c r="BN14" i="59"/>
  <c r="BI14" i="59"/>
  <c r="BF14" i="59"/>
  <c r="BC14" i="59"/>
  <c r="AZ14" i="59"/>
  <c r="AW14" i="59"/>
  <c r="AR14" i="59"/>
  <c r="AO14" i="59"/>
  <c r="AL14" i="59"/>
  <c r="AI14" i="59"/>
  <c r="AF14" i="59"/>
  <c r="Z14" i="59"/>
  <c r="W14" i="59"/>
  <c r="T14" i="59"/>
  <c r="Q14" i="59"/>
  <c r="N14" i="59"/>
  <c r="K14" i="59"/>
  <c r="H14" i="59"/>
  <c r="E14" i="59"/>
  <c r="DT13" i="59"/>
  <c r="DN13" i="59"/>
  <c r="DL13" i="59"/>
  <c r="DJ13" i="59"/>
  <c r="DH13" i="59"/>
  <c r="DB13" i="59"/>
  <c r="CZ13" i="59"/>
  <c r="CX13" i="59"/>
  <c r="CV13" i="59"/>
  <c r="CT13" i="59"/>
  <c r="CR13" i="59"/>
  <c r="CF13" i="59"/>
  <c r="CC13" i="59"/>
  <c r="BZ13" i="59"/>
  <c r="BW13" i="59"/>
  <c r="BT13" i="59"/>
  <c r="BQ13" i="59"/>
  <c r="BN13" i="59"/>
  <c r="BI13" i="59"/>
  <c r="BF13" i="59"/>
  <c r="BC13" i="59"/>
  <c r="AZ13" i="59"/>
  <c r="AW13" i="59"/>
  <c r="AR13" i="59"/>
  <c r="AO13" i="59"/>
  <c r="AL13" i="59"/>
  <c r="AI13" i="59"/>
  <c r="AF13" i="59"/>
  <c r="Z13" i="59"/>
  <c r="W13" i="59"/>
  <c r="T13" i="59"/>
  <c r="Q13" i="59"/>
  <c r="N13" i="59"/>
  <c r="K13" i="59"/>
  <c r="H13" i="59"/>
  <c r="E13" i="59"/>
  <c r="DT12" i="59"/>
  <c r="DN12" i="59"/>
  <c r="DL12" i="59"/>
  <c r="DJ12" i="59"/>
  <c r="DH12" i="59"/>
  <c r="DB12" i="59"/>
  <c r="CZ12" i="59"/>
  <c r="CX12" i="59"/>
  <c r="CV12" i="59"/>
  <c r="CT12" i="59"/>
  <c r="CR12" i="59"/>
  <c r="CF12" i="59"/>
  <c r="CC12" i="59"/>
  <c r="BZ12" i="59"/>
  <c r="BW12" i="59"/>
  <c r="BT12" i="59"/>
  <c r="BQ12" i="59"/>
  <c r="BN12" i="59"/>
  <c r="BI12" i="59"/>
  <c r="BF12" i="59"/>
  <c r="BC12" i="59"/>
  <c r="AZ12" i="59"/>
  <c r="AW12" i="59"/>
  <c r="AR12" i="59"/>
  <c r="AO12" i="59"/>
  <c r="AL12" i="59"/>
  <c r="AI12" i="59"/>
  <c r="AF12" i="59"/>
  <c r="Z12" i="59"/>
  <c r="W12" i="59"/>
  <c r="T12" i="59"/>
  <c r="Q12" i="59"/>
  <c r="N12" i="59"/>
  <c r="K12" i="59"/>
  <c r="H12" i="59"/>
  <c r="E12" i="59"/>
  <c r="DT11" i="59"/>
  <c r="DN11" i="59"/>
  <c r="DL11" i="59"/>
  <c r="DJ11" i="59"/>
  <c r="DH11" i="59"/>
  <c r="DB11" i="59"/>
  <c r="CZ11" i="59"/>
  <c r="CX11" i="59"/>
  <c r="CV11" i="59"/>
  <c r="CT11" i="59"/>
  <c r="CR11" i="59"/>
  <c r="CF11" i="59"/>
  <c r="CC11" i="59"/>
  <c r="BZ11" i="59"/>
  <c r="BW11" i="59"/>
  <c r="BT11" i="59"/>
  <c r="BQ11" i="59"/>
  <c r="BN11" i="59"/>
  <c r="BI11" i="59"/>
  <c r="BF11" i="59"/>
  <c r="BC11" i="59"/>
  <c r="AZ11" i="59"/>
  <c r="AW11" i="59"/>
  <c r="AR11" i="59"/>
  <c r="AO11" i="59"/>
  <c r="AL11" i="59"/>
  <c r="AI11" i="59"/>
  <c r="AF11" i="59"/>
  <c r="Z11" i="59"/>
  <c r="W11" i="59"/>
  <c r="T11" i="59"/>
  <c r="Q11" i="59"/>
  <c r="N11" i="59"/>
  <c r="K11" i="59"/>
  <c r="H11" i="59"/>
  <c r="E11" i="59"/>
  <c r="DT10" i="59"/>
  <c r="DN10" i="59"/>
  <c r="DL10" i="59"/>
  <c r="DJ10" i="59"/>
  <c r="DH10" i="59"/>
  <c r="DB10" i="59"/>
  <c r="CZ10" i="59"/>
  <c r="CX10" i="59"/>
  <c r="CV10" i="59"/>
  <c r="CT10" i="59"/>
  <c r="CR10" i="59"/>
  <c r="CF10" i="59"/>
  <c r="CC10" i="59"/>
  <c r="BZ10" i="59"/>
  <c r="BW10" i="59"/>
  <c r="BT10" i="59"/>
  <c r="BQ10" i="59"/>
  <c r="BN10" i="59"/>
  <c r="BI10" i="59"/>
  <c r="BF10" i="59"/>
  <c r="BC10" i="59"/>
  <c r="AZ10" i="59"/>
  <c r="AW10" i="59"/>
  <c r="AR10" i="59"/>
  <c r="AO10" i="59"/>
  <c r="AL10" i="59"/>
  <c r="AI10" i="59"/>
  <c r="AF10" i="59"/>
  <c r="Z10" i="59"/>
  <c r="W10" i="59"/>
  <c r="T10" i="59"/>
  <c r="Q10" i="59"/>
  <c r="N10" i="59"/>
  <c r="K10" i="59"/>
  <c r="H10" i="59"/>
  <c r="E10" i="59"/>
  <c r="DT9" i="59"/>
  <c r="DN9" i="59"/>
  <c r="DL9" i="59"/>
  <c r="DJ9" i="59"/>
  <c r="DH9" i="59"/>
  <c r="DB9" i="59"/>
  <c r="CZ9" i="59"/>
  <c r="CX9" i="59"/>
  <c r="CV9" i="59"/>
  <c r="CT9" i="59"/>
  <c r="CR9" i="59"/>
  <c r="CF9" i="59"/>
  <c r="CC9" i="59"/>
  <c r="BZ9" i="59"/>
  <c r="BW9" i="59"/>
  <c r="BT9" i="59"/>
  <c r="BQ9" i="59"/>
  <c r="BN9" i="59"/>
  <c r="BI9" i="59"/>
  <c r="BF9" i="59"/>
  <c r="BC9" i="59"/>
  <c r="AZ9" i="59"/>
  <c r="AW9" i="59"/>
  <c r="AR9" i="59"/>
  <c r="AO9" i="59"/>
  <c r="AL9" i="59"/>
  <c r="AI9" i="59"/>
  <c r="AF9" i="59"/>
  <c r="Z9" i="59"/>
  <c r="W9" i="59"/>
  <c r="T9" i="59"/>
  <c r="Q9" i="59"/>
  <c r="N9" i="59"/>
  <c r="K9" i="59"/>
  <c r="H9" i="59"/>
  <c r="E9" i="59"/>
  <c r="EH74" i="43"/>
  <c r="EG74" i="43"/>
  <c r="EF74" i="43"/>
  <c r="EE74" i="43"/>
  <c r="ED74" i="43"/>
  <c r="EA74" i="43"/>
  <c r="DZ74" i="43"/>
  <c r="DY74" i="43"/>
  <c r="DX74" i="43"/>
  <c r="DU74" i="43"/>
  <c r="DT74" i="43"/>
  <c r="DS74" i="43"/>
  <c r="DR74" i="43"/>
  <c r="DN74" i="43"/>
  <c r="DM74" i="43"/>
  <c r="DL74" i="43"/>
  <c r="DK74" i="43"/>
  <c r="DJ74" i="43"/>
  <c r="DI74" i="43"/>
  <c r="DH74" i="43"/>
  <c r="DG74" i="43"/>
  <c r="DB74" i="43"/>
  <c r="DA74" i="43"/>
  <c r="CZ74" i="43"/>
  <c r="CY74" i="43"/>
  <c r="CX74" i="43"/>
  <c r="CW74" i="43"/>
  <c r="CV74" i="43"/>
  <c r="CU74" i="43"/>
  <c r="CT74" i="43"/>
  <c r="CS74" i="43"/>
  <c r="CR74" i="43"/>
  <c r="CQ74" i="43"/>
  <c r="CO74" i="43"/>
  <c r="CN74" i="43"/>
  <c r="CM74" i="43"/>
  <c r="CL74" i="43"/>
  <c r="CK74" i="43"/>
  <c r="CJ74" i="43"/>
  <c r="CI74" i="43"/>
  <c r="CH74" i="43"/>
  <c r="CG74" i="43"/>
  <c r="CF74" i="43"/>
  <c r="CE74" i="43"/>
  <c r="CD74" i="43"/>
  <c r="CC74" i="43"/>
  <c r="CB74" i="43"/>
  <c r="CA74" i="43"/>
  <c r="BZ74" i="43"/>
  <c r="BY74" i="43"/>
  <c r="BX74" i="43"/>
  <c r="BW74" i="43"/>
  <c r="BV74" i="43"/>
  <c r="BU74" i="43"/>
  <c r="BT74" i="43"/>
  <c r="BS74" i="43"/>
  <c r="BR74" i="43"/>
  <c r="BQ74" i="43"/>
  <c r="BP74" i="43"/>
  <c r="BO74" i="43"/>
  <c r="BN74" i="43"/>
  <c r="BM74" i="43"/>
  <c r="BL74" i="43"/>
  <c r="BK74" i="43"/>
  <c r="BJ74" i="43"/>
  <c r="BI74" i="43"/>
  <c r="BH74" i="43"/>
  <c r="BG74" i="43"/>
  <c r="BF74" i="43"/>
  <c r="BE74" i="43"/>
  <c r="BD74" i="43"/>
  <c r="BC74" i="43"/>
  <c r="BB74" i="43"/>
  <c r="BA74" i="43"/>
  <c r="AZ74" i="43"/>
  <c r="AY74" i="43"/>
  <c r="AX74" i="43"/>
  <c r="AW74" i="43"/>
  <c r="AV74" i="43"/>
  <c r="AU74" i="43"/>
  <c r="AT74" i="43"/>
  <c r="AS74" i="43"/>
  <c r="AR74" i="43"/>
  <c r="AQ74" i="43"/>
  <c r="AP74" i="43"/>
  <c r="AO74" i="43"/>
  <c r="AN74" i="43"/>
  <c r="AM74" i="43"/>
  <c r="AL74" i="43"/>
  <c r="AK74" i="43"/>
  <c r="AJ74" i="43"/>
  <c r="AI74" i="43"/>
  <c r="AH74" i="43"/>
  <c r="AG74" i="43"/>
  <c r="AF74" i="43"/>
  <c r="AE74" i="43"/>
  <c r="AD74" i="43"/>
  <c r="AC74" i="43"/>
  <c r="AB74" i="43"/>
  <c r="AA74" i="43"/>
  <c r="Z74" i="43"/>
  <c r="Y74" i="43"/>
  <c r="X74" i="43"/>
  <c r="W74" i="43"/>
  <c r="V74" i="43"/>
  <c r="U74" i="43"/>
  <c r="T74" i="43"/>
  <c r="S74" i="43"/>
  <c r="R74" i="43"/>
  <c r="Q74" i="43"/>
  <c r="P74" i="43"/>
  <c r="O74" i="43"/>
  <c r="N74" i="43"/>
  <c r="M74" i="43"/>
  <c r="L74" i="43"/>
  <c r="K74" i="43"/>
  <c r="J74" i="43"/>
  <c r="I74" i="43"/>
  <c r="H74" i="43"/>
  <c r="G74" i="43"/>
  <c r="F74" i="43"/>
  <c r="E74" i="43"/>
  <c r="D74" i="43"/>
  <c r="EH73" i="43"/>
  <c r="EG73" i="43"/>
  <c r="EF73" i="43"/>
  <c r="EE73" i="43"/>
  <c r="ED73" i="43"/>
  <c r="EA73" i="43"/>
  <c r="DZ73" i="43"/>
  <c r="DY73" i="43"/>
  <c r="DX73" i="43"/>
  <c r="DU73" i="43"/>
  <c r="DT73" i="43"/>
  <c r="DS73" i="43"/>
  <c r="DR73" i="43"/>
  <c r="DN73" i="43"/>
  <c r="DM73" i="43"/>
  <c r="DL73" i="43"/>
  <c r="DK73" i="43"/>
  <c r="DJ73" i="43"/>
  <c r="DI73" i="43"/>
  <c r="DH73" i="43"/>
  <c r="DG73" i="43"/>
  <c r="DB73" i="43"/>
  <c r="DA73" i="43"/>
  <c r="CZ73" i="43"/>
  <c r="CY73" i="43"/>
  <c r="CX73" i="43"/>
  <c r="CW73" i="43"/>
  <c r="CV73" i="43"/>
  <c r="CU73" i="43"/>
  <c r="CT73" i="43"/>
  <c r="CS73" i="43"/>
  <c r="CR73" i="43"/>
  <c r="CQ73" i="43"/>
  <c r="CO73" i="43"/>
  <c r="CN73" i="43"/>
  <c r="CM73" i="43"/>
  <c r="CL73" i="43"/>
  <c r="CK73" i="43"/>
  <c r="CJ73" i="43"/>
  <c r="CI73" i="43"/>
  <c r="CH73" i="43"/>
  <c r="CG73" i="43"/>
  <c r="CF73" i="43"/>
  <c r="CE73" i="43"/>
  <c r="CD73" i="43"/>
  <c r="CC73" i="43"/>
  <c r="CB73" i="43"/>
  <c r="CA73" i="43"/>
  <c r="BZ73" i="43"/>
  <c r="BY73" i="43"/>
  <c r="BX73" i="43"/>
  <c r="BW73" i="43"/>
  <c r="BV73" i="43"/>
  <c r="BU73" i="43"/>
  <c r="BT73" i="43"/>
  <c r="BS73" i="43"/>
  <c r="BR73" i="43"/>
  <c r="BQ73" i="43"/>
  <c r="BP73" i="43"/>
  <c r="BO73" i="43"/>
  <c r="BN73" i="43"/>
  <c r="BM73" i="43"/>
  <c r="BL73" i="43"/>
  <c r="BK73" i="43"/>
  <c r="BJ73" i="43"/>
  <c r="BI73" i="43"/>
  <c r="BH73" i="43"/>
  <c r="BG73" i="43"/>
  <c r="BF73" i="43"/>
  <c r="BE73" i="43"/>
  <c r="BD73" i="43"/>
  <c r="BC73" i="43"/>
  <c r="BB73" i="43"/>
  <c r="BA73" i="43"/>
  <c r="AZ73" i="43"/>
  <c r="AY73" i="43"/>
  <c r="AX73" i="43"/>
  <c r="AW73" i="43"/>
  <c r="AV73" i="43"/>
  <c r="AU73" i="43"/>
  <c r="AT73" i="43"/>
  <c r="AS73" i="43"/>
  <c r="AR73" i="43"/>
  <c r="AQ73" i="43"/>
  <c r="AP73" i="43"/>
  <c r="AO73" i="43"/>
  <c r="AN73" i="43"/>
  <c r="AM73" i="43"/>
  <c r="AL73" i="43"/>
  <c r="AK73" i="43"/>
  <c r="AJ73" i="43"/>
  <c r="AI73" i="43"/>
  <c r="AH73" i="43"/>
  <c r="AG73" i="43"/>
  <c r="AF73" i="43"/>
  <c r="AE73" i="43"/>
  <c r="AD73" i="43"/>
  <c r="AC73" i="43"/>
  <c r="AB73" i="43"/>
  <c r="AA73" i="43"/>
  <c r="Z73" i="43"/>
  <c r="Y73" i="43"/>
  <c r="X73" i="43"/>
  <c r="W73" i="43"/>
  <c r="V73" i="43"/>
  <c r="U73" i="43"/>
  <c r="T73" i="43"/>
  <c r="S73" i="43"/>
  <c r="R73" i="43"/>
  <c r="Q73" i="43"/>
  <c r="P73" i="43"/>
  <c r="O73" i="43"/>
  <c r="N73" i="43"/>
  <c r="M73" i="43"/>
  <c r="L73" i="43"/>
  <c r="K73" i="43"/>
  <c r="J73" i="43"/>
  <c r="I73" i="43"/>
  <c r="H73" i="43"/>
  <c r="G73" i="43"/>
  <c r="F73" i="43"/>
  <c r="E73" i="43"/>
  <c r="D73" i="43"/>
  <c r="EH72" i="43"/>
  <c r="EG72" i="43"/>
  <c r="EF72" i="43"/>
  <c r="EE72" i="43"/>
  <c r="ED72" i="43"/>
  <c r="EA72" i="43"/>
  <c r="DZ72" i="43"/>
  <c r="DY72" i="43"/>
  <c r="DX72" i="43"/>
  <c r="DU72" i="43"/>
  <c r="DT72" i="43"/>
  <c r="DS72" i="43"/>
  <c r="DR72" i="43"/>
  <c r="DN72" i="43"/>
  <c r="DM72" i="43"/>
  <c r="DL72" i="43"/>
  <c r="DK72" i="43"/>
  <c r="DJ72" i="43"/>
  <c r="DI72" i="43"/>
  <c r="DH72" i="43"/>
  <c r="DG72" i="43"/>
  <c r="DB72" i="43"/>
  <c r="DA72" i="43"/>
  <c r="CZ72" i="43"/>
  <c r="CY72" i="43"/>
  <c r="CX72" i="43"/>
  <c r="CW72" i="43"/>
  <c r="CV72" i="43"/>
  <c r="CU72" i="43"/>
  <c r="CT72" i="43"/>
  <c r="CS72" i="43"/>
  <c r="CR72" i="43"/>
  <c r="CQ72" i="43"/>
  <c r="CO72" i="43"/>
  <c r="CN72" i="43"/>
  <c r="CM72" i="43"/>
  <c r="CL72" i="43"/>
  <c r="CK72" i="43"/>
  <c r="CJ72" i="43"/>
  <c r="CI72" i="43"/>
  <c r="CH72" i="43"/>
  <c r="CG72" i="43"/>
  <c r="CF72" i="43"/>
  <c r="CE72" i="43"/>
  <c r="CD72" i="43"/>
  <c r="CC72" i="43"/>
  <c r="CB72" i="43"/>
  <c r="CA72" i="43"/>
  <c r="BZ72" i="43"/>
  <c r="BY72" i="43"/>
  <c r="BX72" i="43"/>
  <c r="BW72" i="43"/>
  <c r="BV72" i="43"/>
  <c r="BU72" i="43"/>
  <c r="BT72" i="43"/>
  <c r="BS72" i="43"/>
  <c r="BR72" i="43"/>
  <c r="BQ72" i="43"/>
  <c r="BP72" i="43"/>
  <c r="BO72" i="43"/>
  <c r="BN72" i="43"/>
  <c r="BM72" i="43"/>
  <c r="BL72" i="43"/>
  <c r="BK72" i="43"/>
  <c r="BJ72" i="43"/>
  <c r="BI72" i="43"/>
  <c r="BH72" i="43"/>
  <c r="BG72" i="43"/>
  <c r="BF72" i="43"/>
  <c r="BE72" i="43"/>
  <c r="BD72" i="43"/>
  <c r="BC72" i="43"/>
  <c r="BB72" i="43"/>
  <c r="BA72" i="43"/>
  <c r="AZ72" i="43"/>
  <c r="AY72" i="43"/>
  <c r="AX72" i="43"/>
  <c r="AW72" i="43"/>
  <c r="AV72" i="43"/>
  <c r="AU72" i="43"/>
  <c r="AT72" i="43"/>
  <c r="AS72" i="43"/>
  <c r="AR72" i="43"/>
  <c r="AQ72" i="43"/>
  <c r="AP72" i="43"/>
  <c r="AO72" i="43"/>
  <c r="AN72" i="43"/>
  <c r="AM72" i="43"/>
  <c r="AL72" i="43"/>
  <c r="AK72" i="43"/>
  <c r="AJ72" i="43"/>
  <c r="AI72" i="43"/>
  <c r="AH72" i="43"/>
  <c r="AG72" i="43"/>
  <c r="AF72" i="43"/>
  <c r="AE72" i="43"/>
  <c r="AD72" i="43"/>
  <c r="AC72" i="43"/>
  <c r="AB72" i="43"/>
  <c r="AA72" i="43"/>
  <c r="Z72" i="43"/>
  <c r="Y72" i="43"/>
  <c r="X72" i="43"/>
  <c r="W72" i="43"/>
  <c r="V72" i="43"/>
  <c r="U72" i="43"/>
  <c r="T72" i="43"/>
  <c r="S72" i="43"/>
  <c r="R72" i="43"/>
  <c r="Q72" i="43"/>
  <c r="P72" i="43"/>
  <c r="O72" i="43"/>
  <c r="N72" i="43"/>
  <c r="M72" i="43"/>
  <c r="L72" i="43"/>
  <c r="K72" i="43"/>
  <c r="J72" i="43"/>
  <c r="I72" i="43"/>
  <c r="H72" i="43"/>
  <c r="G72" i="43"/>
  <c r="F72" i="43"/>
  <c r="E72" i="43"/>
  <c r="D72" i="43"/>
  <c r="DT30" i="59"/>
  <c r="DN30" i="59"/>
  <c r="DL30" i="59"/>
  <c r="DJ30" i="59"/>
  <c r="DH30" i="59"/>
  <c r="DB30" i="59"/>
  <c r="CZ30" i="59"/>
  <c r="CX30" i="59"/>
  <c r="CV30" i="59"/>
  <c r="CT30" i="59"/>
  <c r="CR30" i="59"/>
  <c r="CO30" i="59"/>
  <c r="CF30" i="59"/>
  <c r="CC30" i="59"/>
  <c r="BZ30" i="59"/>
  <c r="BW30" i="59"/>
  <c r="BT30" i="59"/>
  <c r="BQ30" i="59"/>
  <c r="BN30" i="59"/>
  <c r="DT29" i="59"/>
  <c r="DN29" i="59"/>
  <c r="DL29" i="59"/>
  <c r="DJ29" i="59"/>
  <c r="DH29" i="59"/>
  <c r="DB29" i="59"/>
  <c r="CZ29" i="59"/>
  <c r="CX29" i="59"/>
  <c r="CV29" i="59"/>
  <c r="CT29" i="59"/>
  <c r="CR29" i="59"/>
  <c r="CF29" i="59"/>
  <c r="CC29" i="59"/>
  <c r="BZ29" i="59"/>
  <c r="BW29" i="59"/>
  <c r="BT29" i="59"/>
  <c r="BQ29" i="59"/>
  <c r="BN29" i="59"/>
  <c r="BC29" i="59"/>
  <c r="AZ29" i="59"/>
  <c r="AW29" i="59"/>
  <c r="AO29" i="59"/>
  <c r="AL29" i="59"/>
  <c r="AI29" i="59"/>
  <c r="AF29" i="59"/>
  <c r="Z29" i="59"/>
  <c r="W29" i="59"/>
  <c r="T29" i="59"/>
  <c r="Q29" i="59"/>
  <c r="N29" i="59"/>
  <c r="K29" i="59"/>
  <c r="H29" i="59"/>
  <c r="DT28" i="59"/>
  <c r="DN28" i="59"/>
  <c r="DL28" i="59"/>
  <c r="DJ28" i="59"/>
  <c r="DH28" i="59"/>
  <c r="DB28" i="59"/>
  <c r="CZ28" i="59"/>
  <c r="CX28" i="59"/>
  <c r="CV28" i="59"/>
  <c r="CT28" i="59"/>
  <c r="CR28" i="59"/>
  <c r="CF28" i="59"/>
  <c r="CC28" i="59"/>
  <c r="BZ28" i="59"/>
  <c r="BW28" i="59"/>
  <c r="BT28" i="59"/>
  <c r="BQ28" i="59"/>
  <c r="BN28" i="59"/>
  <c r="BC28" i="59"/>
  <c r="AZ28" i="59"/>
  <c r="AW28" i="59"/>
  <c r="AO28" i="59"/>
  <c r="AL28" i="59"/>
  <c r="AI28" i="59"/>
  <c r="AF28" i="59"/>
  <c r="Z28" i="59"/>
  <c r="W28" i="59"/>
  <c r="T28" i="59"/>
  <c r="Q28" i="59"/>
  <c r="N28" i="59"/>
  <c r="K28" i="59"/>
  <c r="H28" i="59"/>
  <c r="S8" i="74" l="1"/>
  <c r="EF14" i="58"/>
  <c r="DT14" i="58"/>
  <c r="DN14" i="58"/>
  <c r="DL14" i="58"/>
  <c r="DJ14" i="58"/>
  <c r="DH14" i="58"/>
  <c r="DB14" i="58"/>
  <c r="CZ14" i="58"/>
  <c r="CX14" i="58"/>
  <c r="CV14" i="58"/>
  <c r="CT14" i="58"/>
  <c r="CR14" i="58"/>
  <c r="CF14" i="58"/>
  <c r="CC14" i="58"/>
  <c r="BZ14" i="58"/>
  <c r="BW14" i="58"/>
  <c r="BT14" i="58"/>
  <c r="BQ14" i="58"/>
  <c r="BN14" i="58"/>
  <c r="BC14" i="58"/>
  <c r="AZ14" i="58"/>
  <c r="AW14" i="58"/>
  <c r="AL14" i="58"/>
  <c r="AI14" i="58"/>
  <c r="AF14" i="58"/>
  <c r="AC14" i="58"/>
  <c r="Z14" i="58"/>
  <c r="W14" i="58"/>
  <c r="T14" i="58"/>
  <c r="Q14" i="58"/>
  <c r="N14" i="58"/>
  <c r="K14" i="58"/>
  <c r="H14" i="58"/>
  <c r="E14" i="58"/>
  <c r="EF13" i="58"/>
  <c r="DT13" i="58"/>
  <c r="DN13" i="58"/>
  <c r="DL13" i="58"/>
  <c r="DJ13" i="58"/>
  <c r="DH13" i="58"/>
  <c r="DB13" i="58"/>
  <c r="CZ13" i="58"/>
  <c r="CX13" i="58"/>
  <c r="CV13" i="58"/>
  <c r="CT13" i="58"/>
  <c r="CR13" i="58"/>
  <c r="CF13" i="58"/>
  <c r="CC13" i="58"/>
  <c r="BZ13" i="58"/>
  <c r="BW13" i="58"/>
  <c r="BT13" i="58"/>
  <c r="BQ13" i="58"/>
  <c r="BN13" i="58"/>
  <c r="BC13" i="58"/>
  <c r="AZ13" i="58"/>
  <c r="AW13" i="58"/>
  <c r="AL13" i="58"/>
  <c r="AI13" i="58"/>
  <c r="AF13" i="58"/>
  <c r="AC13" i="58"/>
  <c r="Z13" i="58"/>
  <c r="W13" i="58"/>
  <c r="T13" i="58"/>
  <c r="Q13" i="58"/>
  <c r="N13" i="58"/>
  <c r="K13" i="58"/>
  <c r="EF12" i="58"/>
  <c r="DT12" i="58"/>
  <c r="DN12" i="58"/>
  <c r="DL12" i="58"/>
  <c r="DJ12" i="58"/>
  <c r="DH12" i="58"/>
  <c r="DB12" i="58"/>
  <c r="CZ12" i="58"/>
  <c r="CX12" i="58"/>
  <c r="CV12" i="58"/>
  <c r="CT12" i="58"/>
  <c r="CR12" i="58"/>
  <c r="CF12" i="58"/>
  <c r="CC12" i="58"/>
  <c r="BZ12" i="58"/>
  <c r="BW12" i="58"/>
  <c r="BT12" i="58"/>
  <c r="BQ12" i="58"/>
  <c r="BN12" i="58"/>
  <c r="BC12" i="58"/>
  <c r="AZ12" i="58"/>
  <c r="AW12" i="58"/>
  <c r="AL12" i="58"/>
  <c r="AI12" i="58"/>
  <c r="AF12" i="58"/>
  <c r="AC12" i="58"/>
  <c r="Z12" i="58"/>
  <c r="W12" i="58"/>
  <c r="T12" i="58"/>
  <c r="Q12" i="58"/>
  <c r="N12" i="58"/>
  <c r="K12" i="58"/>
  <c r="H12" i="58"/>
  <c r="EF11" i="58"/>
  <c r="DT11" i="58"/>
  <c r="DN11" i="58"/>
  <c r="DL11" i="58"/>
  <c r="DJ11" i="58"/>
  <c r="DH11" i="58"/>
  <c r="DB11" i="58"/>
  <c r="CZ11" i="58"/>
  <c r="CX11" i="58"/>
  <c r="CV11" i="58"/>
  <c r="CT11" i="58"/>
  <c r="CR11" i="58"/>
  <c r="CF11" i="58"/>
  <c r="CC11" i="58"/>
  <c r="BZ11" i="58"/>
  <c r="BW11" i="58"/>
  <c r="BT11" i="58"/>
  <c r="BQ11" i="58"/>
  <c r="BN11" i="58"/>
  <c r="BC11" i="58"/>
  <c r="AZ11" i="58"/>
  <c r="AW11" i="58"/>
  <c r="AL11" i="58"/>
  <c r="AI11" i="58"/>
  <c r="AF11" i="58"/>
  <c r="AC11" i="58"/>
  <c r="Z11" i="58"/>
  <c r="W11" i="58"/>
  <c r="N11" i="58"/>
  <c r="K11" i="58"/>
  <c r="EF10" i="58"/>
  <c r="DT10" i="58"/>
  <c r="DN10" i="58"/>
  <c r="DL10" i="58"/>
  <c r="DJ10" i="58"/>
  <c r="DH10" i="58"/>
  <c r="DB10" i="58"/>
  <c r="CX10" i="58"/>
  <c r="CV10" i="58"/>
  <c r="CT10" i="58"/>
  <c r="CR10" i="58"/>
  <c r="CF10" i="58"/>
  <c r="CC10" i="58"/>
  <c r="BZ10" i="58"/>
  <c r="BW10" i="58"/>
  <c r="BT10" i="58"/>
  <c r="BQ10" i="58"/>
  <c r="BN10" i="58"/>
  <c r="BI10" i="58"/>
  <c r="BC10" i="58"/>
  <c r="AZ10" i="58"/>
  <c r="AW10" i="58"/>
  <c r="AR10" i="58"/>
  <c r="AL10" i="58"/>
  <c r="AI10" i="58"/>
  <c r="AF10" i="58"/>
  <c r="AC10" i="58"/>
  <c r="Z10" i="58"/>
  <c r="W10" i="58"/>
  <c r="T10" i="58"/>
  <c r="Q10" i="58"/>
  <c r="N10" i="58"/>
  <c r="K10" i="58"/>
  <c r="H10" i="58"/>
  <c r="EF9" i="58"/>
  <c r="DT9" i="58"/>
  <c r="DN9" i="58"/>
  <c r="DL9" i="58"/>
  <c r="DJ9" i="58"/>
  <c r="DH9" i="58"/>
  <c r="DB9" i="58"/>
  <c r="CZ9" i="58"/>
  <c r="CX9" i="58"/>
  <c r="CV9" i="58"/>
  <c r="CT9" i="58"/>
  <c r="CR9" i="58"/>
  <c r="CF9" i="58"/>
  <c r="CC9" i="58"/>
  <c r="BZ9" i="58"/>
  <c r="BW9" i="58"/>
  <c r="BT9" i="58"/>
  <c r="BQ9" i="58"/>
  <c r="BN9" i="58"/>
  <c r="BC9" i="58"/>
  <c r="AZ9" i="58"/>
  <c r="AW9" i="58"/>
  <c r="AL9" i="58"/>
  <c r="AI9" i="58"/>
  <c r="AF9" i="58"/>
  <c r="AC9" i="58"/>
  <c r="Z9" i="58"/>
  <c r="W9" i="58"/>
  <c r="T9" i="58"/>
  <c r="Q9" i="58"/>
  <c r="N9" i="58"/>
  <c r="K9" i="58"/>
  <c r="H9" i="58"/>
  <c r="EF17" i="58"/>
  <c r="DT17" i="58"/>
  <c r="DN17" i="58"/>
  <c r="DL17" i="58"/>
  <c r="DJ17" i="58"/>
  <c r="DH17" i="58"/>
  <c r="DB17" i="58"/>
  <c r="CZ17" i="58"/>
  <c r="CX17" i="58"/>
  <c r="CV17" i="58"/>
  <c r="CT17" i="58"/>
  <c r="CR17" i="58"/>
  <c r="CF17" i="58"/>
  <c r="CC17" i="58"/>
  <c r="BZ17" i="58"/>
  <c r="BW17" i="58"/>
  <c r="BT17" i="58"/>
  <c r="BQ17" i="58"/>
  <c r="BN17" i="58"/>
  <c r="BI17" i="58"/>
  <c r="BF17" i="58"/>
  <c r="BC17" i="58"/>
  <c r="AZ17" i="58"/>
  <c r="AW17" i="58"/>
  <c r="AR17" i="58"/>
  <c r="AO17" i="58"/>
  <c r="AL17" i="58"/>
  <c r="AI17" i="58"/>
  <c r="AF17" i="58"/>
  <c r="AC17" i="58"/>
  <c r="Z17" i="58"/>
  <c r="W17" i="58"/>
  <c r="T17" i="58"/>
  <c r="Q17" i="58"/>
  <c r="N17" i="58"/>
  <c r="K17" i="58"/>
  <c r="H17" i="58"/>
  <c r="E17" i="58"/>
  <c r="EF36" i="58"/>
  <c r="DT36" i="58"/>
  <c r="DN36" i="58"/>
  <c r="DL36" i="58"/>
  <c r="DJ36" i="58"/>
  <c r="DH36" i="58"/>
  <c r="DB36" i="58"/>
  <c r="CZ36" i="58"/>
  <c r="CX36" i="58"/>
  <c r="CV36" i="58"/>
  <c r="CT36" i="58"/>
  <c r="CR36" i="58"/>
  <c r="CF36" i="58"/>
  <c r="CC36" i="58"/>
  <c r="BZ36" i="58"/>
  <c r="BW36" i="58"/>
  <c r="BT36" i="58"/>
  <c r="BQ36" i="58"/>
  <c r="BN36" i="58"/>
  <c r="BI36" i="58"/>
  <c r="BF36" i="58"/>
  <c r="BC36" i="58"/>
  <c r="AZ36" i="58"/>
  <c r="AW36" i="58"/>
  <c r="AR36" i="58"/>
  <c r="AO36" i="58"/>
  <c r="AL36" i="58"/>
  <c r="AI36" i="58"/>
  <c r="AF36" i="58"/>
  <c r="AC36" i="58"/>
  <c r="Z36" i="58"/>
  <c r="W36" i="58"/>
  <c r="T36" i="58"/>
  <c r="Q36" i="58"/>
  <c r="N36" i="58"/>
  <c r="K36" i="58"/>
  <c r="H36" i="58"/>
  <c r="E36" i="58"/>
  <c r="EF35" i="58"/>
  <c r="DT35" i="58"/>
  <c r="DN35" i="58"/>
  <c r="DL35" i="58"/>
  <c r="DJ35" i="58"/>
  <c r="DH35" i="58"/>
  <c r="DB35" i="58"/>
  <c r="CZ35" i="58"/>
  <c r="CX35" i="58"/>
  <c r="CV35" i="58"/>
  <c r="CT35" i="58"/>
  <c r="CR35" i="58"/>
  <c r="CF35" i="58"/>
  <c r="CC35" i="58"/>
  <c r="BZ35" i="58"/>
  <c r="BW35" i="58"/>
  <c r="BT35" i="58"/>
  <c r="BN35" i="58"/>
  <c r="BI35" i="58"/>
  <c r="BF35" i="58"/>
  <c r="BC35" i="58"/>
  <c r="AZ35" i="58"/>
  <c r="AW35" i="58"/>
  <c r="AR35" i="58"/>
  <c r="AO35" i="58"/>
  <c r="AL35" i="58"/>
  <c r="AI35" i="58"/>
  <c r="AF35" i="58"/>
  <c r="AC35" i="58"/>
  <c r="Z35" i="58"/>
  <c r="W35" i="58"/>
  <c r="T35" i="58"/>
  <c r="Q35" i="58"/>
  <c r="N35" i="58"/>
  <c r="K35" i="58"/>
  <c r="H35" i="58"/>
  <c r="E35" i="58"/>
  <c r="EF34" i="58"/>
  <c r="DT34" i="58"/>
  <c r="DN34" i="58"/>
  <c r="DL34" i="58"/>
  <c r="DJ34" i="58"/>
  <c r="DH34" i="58"/>
  <c r="DB34" i="58"/>
  <c r="CZ34" i="58"/>
  <c r="CX34" i="58"/>
  <c r="CV34" i="58"/>
  <c r="CT34" i="58"/>
  <c r="CR34" i="58"/>
  <c r="CF34" i="58"/>
  <c r="CC34" i="58"/>
  <c r="BZ34" i="58"/>
  <c r="BW34" i="58"/>
  <c r="BT34" i="58"/>
  <c r="BQ34" i="58"/>
  <c r="BN34" i="58"/>
  <c r="BC34" i="58"/>
  <c r="AZ34" i="58"/>
  <c r="AW34" i="58"/>
  <c r="AL34" i="58"/>
  <c r="AI34" i="58"/>
  <c r="AF34" i="58"/>
  <c r="AC34" i="58"/>
  <c r="Z34" i="58"/>
  <c r="W34" i="58"/>
  <c r="T34" i="58"/>
  <c r="Q34" i="58"/>
  <c r="N34" i="58"/>
  <c r="K34" i="58"/>
  <c r="H34" i="58"/>
  <c r="E34" i="58"/>
  <c r="EF67" i="58"/>
  <c r="DT67" i="58"/>
  <c r="DN67" i="58"/>
  <c r="DL67" i="58"/>
  <c r="DJ67" i="58"/>
  <c r="DH67" i="58"/>
  <c r="DB67" i="58"/>
  <c r="CZ67" i="58"/>
  <c r="CX67" i="58"/>
  <c r="CV67" i="58"/>
  <c r="CT67" i="58"/>
  <c r="CR67" i="58"/>
  <c r="CF67" i="58"/>
  <c r="CC67" i="58"/>
  <c r="BZ67" i="58"/>
  <c r="BW67" i="58"/>
  <c r="BT67" i="58"/>
  <c r="BQ67" i="58"/>
  <c r="BN67" i="58"/>
  <c r="BI67" i="58"/>
  <c r="BF67" i="58"/>
  <c r="BC67" i="58"/>
  <c r="AZ67" i="58"/>
  <c r="AW67" i="58"/>
  <c r="AR67" i="58"/>
  <c r="AO67" i="58"/>
  <c r="AL67" i="58"/>
  <c r="AI67" i="58"/>
  <c r="AF67" i="58"/>
  <c r="AC67" i="58"/>
  <c r="Z67" i="58"/>
  <c r="W67" i="58"/>
  <c r="T67" i="58"/>
  <c r="Q67" i="58"/>
  <c r="N67" i="58"/>
  <c r="K67" i="58"/>
  <c r="H67" i="58"/>
  <c r="E67" i="58"/>
  <c r="EF54" i="58"/>
  <c r="DT54" i="58"/>
  <c r="DN54" i="58"/>
  <c r="DL54" i="58"/>
  <c r="DJ54" i="58"/>
  <c r="DH54" i="58"/>
  <c r="DB54" i="58"/>
  <c r="CZ54" i="58"/>
  <c r="CX54" i="58"/>
  <c r="CV54" i="58"/>
  <c r="CT54" i="58"/>
  <c r="CR54" i="58"/>
  <c r="CF54" i="58"/>
  <c r="CC54" i="58"/>
  <c r="BZ54" i="58"/>
  <c r="BW54" i="58"/>
  <c r="BT54" i="58"/>
  <c r="BQ54" i="58"/>
  <c r="BN54" i="58"/>
  <c r="BI54" i="58"/>
  <c r="BF54" i="58"/>
  <c r="BC54" i="58"/>
  <c r="AZ54" i="58"/>
  <c r="AW54" i="58"/>
  <c r="AR54" i="58"/>
  <c r="AO54" i="58"/>
  <c r="AL54" i="58"/>
  <c r="AI54" i="58"/>
  <c r="AF54" i="58"/>
  <c r="AC54" i="58"/>
  <c r="Z54" i="58"/>
  <c r="W54" i="58"/>
  <c r="T54" i="58"/>
  <c r="Q54" i="58"/>
  <c r="N54" i="58"/>
  <c r="K54" i="58"/>
  <c r="H54" i="58"/>
  <c r="E54" i="58"/>
  <c r="EF53" i="58"/>
  <c r="DT53" i="58"/>
  <c r="DN53" i="58"/>
  <c r="DL53" i="58"/>
  <c r="DJ53" i="58"/>
  <c r="DH53" i="58"/>
  <c r="DB53" i="58"/>
  <c r="CZ53" i="58"/>
  <c r="CX53" i="58"/>
  <c r="CV53" i="58"/>
  <c r="CT53" i="58"/>
  <c r="CR53" i="58"/>
  <c r="CF53" i="58"/>
  <c r="CC53" i="58"/>
  <c r="BZ53" i="58"/>
  <c r="BW53" i="58"/>
  <c r="BT53" i="58"/>
  <c r="BQ53" i="58"/>
  <c r="BN53" i="58"/>
  <c r="BI53" i="58"/>
  <c r="BF53" i="58"/>
  <c r="BC53" i="58"/>
  <c r="AZ53" i="58"/>
  <c r="AW53" i="58"/>
  <c r="AR53" i="58"/>
  <c r="AO53" i="58"/>
  <c r="AL53" i="58"/>
  <c r="AI53" i="58"/>
  <c r="AF53" i="58"/>
  <c r="AC53" i="58"/>
  <c r="Z53" i="58"/>
  <c r="W53" i="58"/>
  <c r="T53" i="58"/>
  <c r="Q53" i="58"/>
  <c r="N53" i="58"/>
  <c r="K53" i="58"/>
  <c r="H53" i="58"/>
  <c r="E53" i="58"/>
  <c r="EF52" i="58"/>
  <c r="DT52" i="58"/>
  <c r="DN52" i="58"/>
  <c r="DL52" i="58"/>
  <c r="DJ52" i="58"/>
  <c r="DH52" i="58"/>
  <c r="DB52" i="58"/>
  <c r="CZ52" i="58"/>
  <c r="CX52" i="58"/>
  <c r="CV52" i="58"/>
  <c r="CT52" i="58"/>
  <c r="CR52" i="58"/>
  <c r="CF52" i="58"/>
  <c r="CC52" i="58"/>
  <c r="BZ52" i="58"/>
  <c r="BW52" i="58"/>
  <c r="BT52" i="58"/>
  <c r="BQ52" i="58"/>
  <c r="BN52" i="58"/>
  <c r="BI52" i="58"/>
  <c r="BF52" i="58"/>
  <c r="BC52" i="58"/>
  <c r="AZ52" i="58"/>
  <c r="AW52" i="58"/>
  <c r="AR52" i="58"/>
  <c r="AO52" i="58"/>
  <c r="AL52" i="58"/>
  <c r="AI52" i="58"/>
  <c r="AF52" i="58"/>
  <c r="AC52" i="58"/>
  <c r="Z52" i="58"/>
  <c r="W52" i="58"/>
  <c r="T52" i="58"/>
  <c r="Q52" i="58"/>
  <c r="N52" i="58"/>
  <c r="K52" i="58"/>
  <c r="H52" i="58"/>
  <c r="E52" i="58"/>
  <c r="EF51" i="58"/>
  <c r="DT51" i="58"/>
  <c r="DN51" i="58"/>
  <c r="DL51" i="58"/>
  <c r="DJ51" i="58"/>
  <c r="DH51" i="58"/>
  <c r="DB51" i="58"/>
  <c r="CZ51" i="58"/>
  <c r="CX51" i="58"/>
  <c r="CV51" i="58"/>
  <c r="CT51" i="58"/>
  <c r="CR51" i="58"/>
  <c r="CF51" i="58"/>
  <c r="CC51" i="58"/>
  <c r="BZ51" i="58"/>
  <c r="BW51" i="58"/>
  <c r="BT51" i="58"/>
  <c r="BQ51" i="58"/>
  <c r="BN51" i="58"/>
  <c r="BI51" i="58"/>
  <c r="BF51" i="58"/>
  <c r="BC51" i="58"/>
  <c r="AZ51" i="58"/>
  <c r="AW51" i="58"/>
  <c r="AR51" i="58"/>
  <c r="AO51" i="58"/>
  <c r="AL51" i="58"/>
  <c r="AI51" i="58"/>
  <c r="AF51" i="58"/>
  <c r="AC51" i="58"/>
  <c r="Z51" i="58"/>
  <c r="W51" i="58"/>
  <c r="T51" i="58"/>
  <c r="Q51" i="58"/>
  <c r="N51" i="58"/>
  <c r="K51" i="58"/>
  <c r="H51" i="58"/>
  <c r="E51" i="58"/>
  <c r="EF50" i="58"/>
  <c r="DT50" i="58"/>
  <c r="DN50" i="58"/>
  <c r="DL50" i="58"/>
  <c r="DJ50" i="58"/>
  <c r="DH50" i="58"/>
  <c r="DB50" i="58"/>
  <c r="CZ50" i="58"/>
  <c r="CX50" i="58"/>
  <c r="CV50" i="58"/>
  <c r="CT50" i="58"/>
  <c r="CR50" i="58"/>
  <c r="CF50" i="58"/>
  <c r="CC50" i="58"/>
  <c r="BZ50" i="58"/>
  <c r="BW50" i="58"/>
  <c r="BT50" i="58"/>
  <c r="BQ50" i="58"/>
  <c r="BN50" i="58"/>
  <c r="BI50" i="58"/>
  <c r="BF50" i="58"/>
  <c r="BC50" i="58"/>
  <c r="AZ50" i="58"/>
  <c r="AW50" i="58"/>
  <c r="AR50" i="58"/>
  <c r="AO50" i="58"/>
  <c r="AL50" i="58"/>
  <c r="AI50" i="58"/>
  <c r="AF50" i="58"/>
  <c r="AC50" i="58"/>
  <c r="Z50" i="58"/>
  <c r="W50" i="58"/>
  <c r="T50" i="58"/>
  <c r="Q50" i="58"/>
  <c r="N50" i="58"/>
  <c r="K50" i="58"/>
  <c r="H50" i="58"/>
  <c r="E50" i="58"/>
  <c r="EF49" i="58"/>
  <c r="DT49" i="58"/>
  <c r="DN49" i="58"/>
  <c r="DL49" i="58"/>
  <c r="DJ49" i="58"/>
  <c r="DH49" i="58"/>
  <c r="DB49" i="58"/>
  <c r="CZ49" i="58"/>
  <c r="CX49" i="58"/>
  <c r="CV49" i="58"/>
  <c r="CT49" i="58"/>
  <c r="CR49" i="58"/>
  <c r="CF49" i="58"/>
  <c r="CC49" i="58"/>
  <c r="BZ49" i="58"/>
  <c r="BW49" i="58"/>
  <c r="BT49" i="58"/>
  <c r="BQ49" i="58"/>
  <c r="BN49" i="58"/>
  <c r="BI49" i="58"/>
  <c r="BF49" i="58"/>
  <c r="BC49" i="58"/>
  <c r="AZ49" i="58"/>
  <c r="AW49" i="58"/>
  <c r="AR49" i="58"/>
  <c r="AO49" i="58"/>
  <c r="AL49" i="58"/>
  <c r="AI49" i="58"/>
  <c r="AF49" i="58"/>
  <c r="AC49" i="58"/>
  <c r="Z49" i="58"/>
  <c r="W49" i="58"/>
  <c r="T49" i="58"/>
  <c r="Q49" i="58"/>
  <c r="N49" i="58"/>
  <c r="K49" i="58"/>
  <c r="H49" i="58"/>
  <c r="E49" i="58"/>
  <c r="EF48" i="58"/>
  <c r="DT48" i="58"/>
  <c r="DN48" i="58"/>
  <c r="DL48" i="58"/>
  <c r="DJ48" i="58"/>
  <c r="DH48" i="58"/>
  <c r="DB48" i="58"/>
  <c r="CZ48" i="58"/>
  <c r="CX48" i="58"/>
  <c r="CV48" i="58"/>
  <c r="CT48" i="58"/>
  <c r="CR48" i="58"/>
  <c r="CF48" i="58"/>
  <c r="CC48" i="58"/>
  <c r="BZ48" i="58"/>
  <c r="BW48" i="58"/>
  <c r="BT48" i="58"/>
  <c r="BQ48" i="58"/>
  <c r="BN48" i="58"/>
  <c r="BI48" i="58"/>
  <c r="BF48" i="58"/>
  <c r="BC48" i="58"/>
  <c r="AZ48" i="58"/>
  <c r="AW48" i="58"/>
  <c r="AR48" i="58"/>
  <c r="AO48" i="58"/>
  <c r="AL48" i="58"/>
  <c r="AI48" i="58"/>
  <c r="AF48" i="58"/>
  <c r="AC48" i="58"/>
  <c r="Z48" i="58"/>
  <c r="W48" i="58"/>
  <c r="T48" i="58"/>
  <c r="Q48" i="58"/>
  <c r="N48" i="58"/>
  <c r="K48" i="58"/>
  <c r="H48" i="58"/>
  <c r="E48" i="58"/>
  <c r="EF47" i="58"/>
  <c r="DT47" i="58"/>
  <c r="DN47" i="58"/>
  <c r="DL47" i="58"/>
  <c r="DJ47" i="58"/>
  <c r="DH47" i="58"/>
  <c r="DB47" i="58"/>
  <c r="CZ47" i="58"/>
  <c r="CX47" i="58"/>
  <c r="CV47" i="58"/>
  <c r="CT47" i="58"/>
  <c r="CR47" i="58"/>
  <c r="CF47" i="58"/>
  <c r="CC47" i="58"/>
  <c r="BZ47" i="58"/>
  <c r="BW47" i="58"/>
  <c r="BT47" i="58"/>
  <c r="BQ47" i="58"/>
  <c r="BN47" i="58"/>
  <c r="BI47" i="58"/>
  <c r="BF47" i="58"/>
  <c r="BC47" i="58"/>
  <c r="AZ47" i="58"/>
  <c r="AW47" i="58"/>
  <c r="AR47" i="58"/>
  <c r="AO47" i="58"/>
  <c r="AL47" i="58"/>
  <c r="AI47" i="58"/>
  <c r="AF47" i="58"/>
  <c r="AC47" i="58"/>
  <c r="Z47" i="58"/>
  <c r="W47" i="58"/>
  <c r="T47" i="58"/>
  <c r="Q47" i="58"/>
  <c r="N47" i="58"/>
  <c r="K47" i="58"/>
  <c r="H47" i="58"/>
  <c r="E47" i="58"/>
  <c r="EF46" i="58"/>
  <c r="DT46" i="58"/>
  <c r="DN46" i="58"/>
  <c r="DL46" i="58"/>
  <c r="DJ46" i="58"/>
  <c r="DH46" i="58"/>
  <c r="DB46" i="58"/>
  <c r="CZ46" i="58"/>
  <c r="CX46" i="58"/>
  <c r="CV46" i="58"/>
  <c r="CT46" i="58"/>
  <c r="CR46" i="58"/>
  <c r="CF46" i="58"/>
  <c r="CC46" i="58"/>
  <c r="BZ46" i="58"/>
  <c r="BW46" i="58"/>
  <c r="BT46" i="58"/>
  <c r="BQ46" i="58"/>
  <c r="BN46" i="58"/>
  <c r="BI46" i="58"/>
  <c r="BF46" i="58"/>
  <c r="BC46" i="58"/>
  <c r="AZ46" i="58"/>
  <c r="AW46" i="58"/>
  <c r="AR46" i="58"/>
  <c r="AO46" i="58"/>
  <c r="AL46" i="58"/>
  <c r="AI46" i="58"/>
  <c r="AF46" i="58"/>
  <c r="AC46" i="58"/>
  <c r="Z46" i="58"/>
  <c r="W46" i="58"/>
  <c r="T46" i="58"/>
  <c r="Q46" i="58"/>
  <c r="N46" i="58"/>
  <c r="K46" i="58"/>
  <c r="H46" i="58"/>
  <c r="E46" i="58"/>
  <c r="AE36" i="75"/>
  <c r="AE37" i="75"/>
  <c r="AF36" i="75"/>
  <c r="AG36" i="75"/>
  <c r="AF37" i="75"/>
  <c r="AG37" i="75"/>
  <c r="EF44" i="58"/>
  <c r="DT44" i="58"/>
  <c r="DN44" i="58"/>
  <c r="DL44" i="58"/>
  <c r="DJ44" i="58"/>
  <c r="DH44" i="58"/>
  <c r="DB44" i="58"/>
  <c r="CZ44" i="58"/>
  <c r="CX44" i="58"/>
  <c r="CV44" i="58"/>
  <c r="CT44" i="58"/>
  <c r="CR44" i="58"/>
  <c r="CF44" i="58"/>
  <c r="CC44" i="58"/>
  <c r="BZ44" i="58"/>
  <c r="BW44" i="58"/>
  <c r="BT44" i="58"/>
  <c r="BQ44" i="58"/>
  <c r="BN44" i="58"/>
  <c r="BI44" i="58"/>
  <c r="BF44" i="58"/>
  <c r="BC44" i="58"/>
  <c r="AZ44" i="58"/>
  <c r="AW44" i="58"/>
  <c r="AR44" i="58"/>
  <c r="AO44" i="58"/>
  <c r="AL44" i="58"/>
  <c r="AI44" i="58"/>
  <c r="AF44" i="58"/>
  <c r="AC44" i="58"/>
  <c r="Z44" i="58"/>
  <c r="W44" i="58"/>
  <c r="T44" i="58"/>
  <c r="Q44" i="58"/>
  <c r="N44" i="58"/>
  <c r="K44" i="58"/>
  <c r="H44" i="58"/>
  <c r="E44" i="58"/>
  <c r="EF43" i="58"/>
  <c r="DT43" i="58"/>
  <c r="DN43" i="58"/>
  <c r="DL43" i="58"/>
  <c r="DJ43" i="58"/>
  <c r="DH43" i="58"/>
  <c r="DB43" i="58"/>
  <c r="CZ43" i="58"/>
  <c r="CX43" i="58"/>
  <c r="CV43" i="58"/>
  <c r="CT43" i="58"/>
  <c r="CR43" i="58"/>
  <c r="CF43" i="58"/>
  <c r="CC43" i="58"/>
  <c r="BZ43" i="58"/>
  <c r="BW43" i="58"/>
  <c r="BT43" i="58"/>
  <c r="BQ43" i="58"/>
  <c r="BN43" i="58"/>
  <c r="BI43" i="58"/>
  <c r="BF43" i="58"/>
  <c r="BC43" i="58"/>
  <c r="AZ43" i="58"/>
  <c r="AW43" i="58"/>
  <c r="AR43" i="58"/>
  <c r="AO43" i="58"/>
  <c r="AL43" i="58"/>
  <c r="AI43" i="58"/>
  <c r="AF43" i="58"/>
  <c r="AC43" i="58"/>
  <c r="Z43" i="58"/>
  <c r="W43" i="58"/>
  <c r="T43" i="58"/>
  <c r="Q43" i="58"/>
  <c r="N43" i="58"/>
  <c r="K43" i="58"/>
  <c r="H43" i="58"/>
  <c r="E43" i="58"/>
  <c r="EF15" i="58"/>
  <c r="DT15" i="58"/>
  <c r="DN15" i="58"/>
  <c r="DL15" i="58"/>
  <c r="DJ15" i="58"/>
  <c r="DH15" i="58"/>
  <c r="DB15" i="58"/>
  <c r="CZ15" i="58"/>
  <c r="CX15" i="58"/>
  <c r="CV15" i="58"/>
  <c r="CT15" i="58"/>
  <c r="CR15" i="58"/>
  <c r="CF15" i="58"/>
  <c r="CC15" i="58"/>
  <c r="BZ15" i="58"/>
  <c r="BW15" i="58"/>
  <c r="BT15" i="58"/>
  <c r="BQ15" i="58"/>
  <c r="BN15" i="58"/>
  <c r="BC15" i="58"/>
  <c r="AZ15" i="58"/>
  <c r="AW15" i="58"/>
  <c r="AL15" i="58"/>
  <c r="AI15" i="58"/>
  <c r="AF15" i="58"/>
  <c r="AC15" i="58"/>
  <c r="Z15" i="58"/>
  <c r="W15" i="58"/>
  <c r="T15" i="58"/>
  <c r="Q15" i="58"/>
  <c r="N15" i="58"/>
  <c r="K15" i="58"/>
  <c r="E15" i="58"/>
  <c r="EF8" i="58"/>
  <c r="DT8" i="58"/>
  <c r="DN8" i="58"/>
  <c r="DL8" i="58"/>
  <c r="DJ8" i="58"/>
  <c r="DH8" i="58"/>
  <c r="DB8" i="58"/>
  <c r="CX8" i="58"/>
  <c r="CV8" i="58"/>
  <c r="CT8" i="58"/>
  <c r="CR8" i="58"/>
  <c r="CF8" i="58"/>
  <c r="CC8" i="58"/>
  <c r="BZ8" i="58"/>
  <c r="BW8" i="58"/>
  <c r="BT8" i="58"/>
  <c r="BQ8" i="58"/>
  <c r="BN8" i="58"/>
  <c r="BC8" i="58"/>
  <c r="AZ8" i="58"/>
  <c r="AW8" i="58"/>
  <c r="AL8" i="58"/>
  <c r="AI8" i="58"/>
  <c r="AF8" i="58"/>
  <c r="AC8" i="58"/>
  <c r="Z8" i="58"/>
  <c r="W8" i="58"/>
  <c r="T8" i="58"/>
  <c r="Q8" i="58"/>
  <c r="N8" i="58"/>
  <c r="K8" i="58"/>
  <c r="H8" i="58"/>
  <c r="EF7" i="58"/>
  <c r="DT7" i="58"/>
  <c r="DN7" i="58"/>
  <c r="DL7" i="58"/>
  <c r="DJ7" i="58"/>
  <c r="DH7" i="58"/>
  <c r="DB7" i="58"/>
  <c r="CZ7" i="58"/>
  <c r="CX7" i="58"/>
  <c r="CV7" i="58"/>
  <c r="CT7" i="58"/>
  <c r="CR7" i="58"/>
  <c r="CF7" i="58"/>
  <c r="CC7" i="58"/>
  <c r="BZ7" i="58"/>
  <c r="BW7" i="58"/>
  <c r="BT7" i="58"/>
  <c r="BQ7" i="58"/>
  <c r="BN7" i="58"/>
  <c r="BC7" i="58"/>
  <c r="AZ7" i="58"/>
  <c r="AW7" i="58"/>
  <c r="AL7" i="58"/>
  <c r="AI7" i="58"/>
  <c r="AF7" i="58"/>
  <c r="AC7" i="58"/>
  <c r="Z7" i="58"/>
  <c r="W7" i="58"/>
  <c r="T7" i="58"/>
  <c r="Q7" i="58"/>
  <c r="N7" i="58"/>
  <c r="K7" i="58"/>
  <c r="H7" i="58"/>
  <c r="E7" i="58"/>
  <c r="EF6" i="58"/>
  <c r="DT6" i="58"/>
  <c r="DN6" i="58"/>
  <c r="DL6" i="58"/>
  <c r="DJ6" i="58"/>
  <c r="DH6" i="58"/>
  <c r="DB6" i="58"/>
  <c r="CX6" i="58"/>
  <c r="CV6" i="58"/>
  <c r="CT6" i="58"/>
  <c r="CR6" i="58"/>
  <c r="CF6" i="58"/>
  <c r="CC6" i="58"/>
  <c r="BZ6" i="58"/>
  <c r="BW6" i="58"/>
  <c r="BT6" i="58"/>
  <c r="BQ6" i="58"/>
  <c r="BN6" i="58"/>
  <c r="BC6" i="58"/>
  <c r="AZ6" i="58"/>
  <c r="AW6" i="58"/>
  <c r="AL6" i="58"/>
  <c r="AI6" i="58"/>
  <c r="AF6" i="58"/>
  <c r="AC6" i="58"/>
  <c r="Z6" i="58"/>
  <c r="W6" i="58"/>
  <c r="T6" i="58"/>
  <c r="Q6" i="58"/>
  <c r="N6" i="58"/>
  <c r="K6" i="58"/>
  <c r="EF30" i="58"/>
  <c r="DT30" i="58"/>
  <c r="DN30" i="58"/>
  <c r="DL30" i="58"/>
  <c r="DJ30" i="58"/>
  <c r="DH30" i="58"/>
  <c r="DB30" i="58"/>
  <c r="CZ30" i="58"/>
  <c r="CX30" i="58"/>
  <c r="CV30" i="58"/>
  <c r="CT30" i="58"/>
  <c r="CR30" i="58"/>
  <c r="CO30" i="58"/>
  <c r="CF30" i="58"/>
  <c r="CC30" i="58"/>
  <c r="BZ30" i="58"/>
  <c r="BW30" i="58"/>
  <c r="BT30" i="58"/>
  <c r="BQ30" i="58"/>
  <c r="BN30" i="58"/>
  <c r="BC30" i="58"/>
  <c r="AZ30" i="58"/>
  <c r="AW30" i="58"/>
  <c r="AL30" i="58"/>
  <c r="AI30" i="58"/>
  <c r="AF30" i="58"/>
  <c r="AC30" i="58"/>
  <c r="Z30" i="58"/>
  <c r="W30" i="58"/>
  <c r="T30" i="58"/>
  <c r="Q30" i="58"/>
  <c r="N30" i="58"/>
  <c r="K30" i="58"/>
  <c r="H30" i="58"/>
  <c r="AH40" i="75" l="1"/>
  <c r="AH39" i="75"/>
  <c r="CM73" i="47"/>
  <c r="CM72" i="52"/>
  <c r="CM71" i="44" l="1"/>
  <c r="EH71" i="44"/>
  <c r="EG71" i="44"/>
  <c r="EF71" i="44"/>
  <c r="EE71" i="44"/>
  <c r="ED71" i="44"/>
  <c r="EA71" i="44"/>
  <c r="DZ71" i="44"/>
  <c r="DY71" i="44"/>
  <c r="DX71" i="44"/>
  <c r="DU71" i="44"/>
  <c r="DT71" i="44"/>
  <c r="DS71" i="44"/>
  <c r="DR71" i="44"/>
  <c r="DN71" i="44"/>
  <c r="DM71" i="44"/>
  <c r="DL71" i="44"/>
  <c r="DK71" i="44"/>
  <c r="DJ71" i="44"/>
  <c r="DI71" i="44"/>
  <c r="DH71" i="44"/>
  <c r="DG71" i="44"/>
  <c r="DB71" i="44"/>
  <c r="DA71" i="44"/>
  <c r="CZ71" i="44"/>
  <c r="CY71" i="44"/>
  <c r="CX71" i="44"/>
  <c r="CW71" i="44"/>
  <c r="CV71" i="44"/>
  <c r="CU71" i="44"/>
  <c r="CT71" i="44"/>
  <c r="CS71" i="44"/>
  <c r="CR71" i="44"/>
  <c r="CQ71" i="44"/>
  <c r="CO71" i="44"/>
  <c r="CN71" i="44"/>
  <c r="CL71" i="44"/>
  <c r="CK71" i="44"/>
  <c r="CJ71" i="44"/>
  <c r="CI71" i="44"/>
  <c r="CH71" i="44"/>
  <c r="CG71" i="44"/>
  <c r="CF71" i="44"/>
  <c r="CE71" i="44"/>
  <c r="CD71" i="44"/>
  <c r="CC71" i="44"/>
  <c r="CB71" i="44"/>
  <c r="CA71" i="44"/>
  <c r="BZ71" i="44"/>
  <c r="BY71" i="44"/>
  <c r="BX71" i="44"/>
  <c r="BW71" i="44"/>
  <c r="BV71" i="44"/>
  <c r="BU71" i="44"/>
  <c r="BT71" i="44"/>
  <c r="BS71" i="44"/>
  <c r="BR71" i="44"/>
  <c r="BQ71" i="44"/>
  <c r="BP71" i="44"/>
  <c r="BO71" i="44"/>
  <c r="BN71" i="44"/>
  <c r="BM71" i="44"/>
  <c r="BL71" i="44"/>
  <c r="BK71" i="44"/>
  <c r="BJ71" i="44"/>
  <c r="BI71" i="44"/>
  <c r="BH71" i="44"/>
  <c r="BG71" i="44"/>
  <c r="BF71" i="44"/>
  <c r="BE71" i="44"/>
  <c r="BD71" i="44"/>
  <c r="BC71" i="44"/>
  <c r="BB71" i="44"/>
  <c r="BA71" i="44"/>
  <c r="AZ71" i="44"/>
  <c r="AY71" i="44"/>
  <c r="AX71" i="44"/>
  <c r="AW71" i="44"/>
  <c r="AV71" i="44"/>
  <c r="AU71" i="44"/>
  <c r="AT71" i="44"/>
  <c r="AS71" i="44"/>
  <c r="AR71" i="44"/>
  <c r="AQ71" i="44"/>
  <c r="AP71" i="44"/>
  <c r="AO71" i="44"/>
  <c r="AN71" i="44"/>
  <c r="AM71" i="44"/>
  <c r="AL71" i="44"/>
  <c r="AK71" i="44"/>
  <c r="AJ71" i="44"/>
  <c r="AI71" i="44"/>
  <c r="AH71" i="44"/>
  <c r="AG71" i="44"/>
  <c r="AF71" i="44"/>
  <c r="AE71" i="44"/>
  <c r="AD71" i="44"/>
  <c r="AC71" i="44"/>
  <c r="AB71" i="44"/>
  <c r="AA71" i="44"/>
  <c r="Z71" i="44"/>
  <c r="Y71" i="44"/>
  <c r="X71" i="44"/>
  <c r="W71" i="44"/>
  <c r="V71" i="44"/>
  <c r="U71" i="44"/>
  <c r="T71" i="44"/>
  <c r="S71" i="44"/>
  <c r="R71" i="44"/>
  <c r="Q71" i="44"/>
  <c r="P71" i="44"/>
  <c r="O71" i="44"/>
  <c r="N71" i="44"/>
  <c r="M71" i="44"/>
  <c r="L71" i="44"/>
  <c r="K71" i="44"/>
  <c r="J71" i="44"/>
  <c r="I71" i="44"/>
  <c r="H71" i="44"/>
  <c r="G71" i="44"/>
  <c r="F71" i="44"/>
  <c r="E71" i="44"/>
  <c r="D71" i="44"/>
  <c r="EF55" i="58"/>
  <c r="DT55" i="58"/>
  <c r="DN55" i="58"/>
  <c r="DL55" i="58"/>
  <c r="DJ55" i="58"/>
  <c r="DH55" i="58"/>
  <c r="DB55" i="58"/>
  <c r="CZ55" i="58"/>
  <c r="CX55" i="58"/>
  <c r="CV55" i="58"/>
  <c r="CT55" i="58"/>
  <c r="CR55" i="58"/>
  <c r="CF55" i="58"/>
  <c r="CC55" i="58"/>
  <c r="BZ55" i="58"/>
  <c r="BW55" i="58"/>
  <c r="BT55" i="58"/>
  <c r="BQ55" i="58"/>
  <c r="BN55" i="58"/>
  <c r="BI55" i="58"/>
  <c r="BF55" i="58"/>
  <c r="BC55" i="58"/>
  <c r="AZ55" i="58"/>
  <c r="AW55" i="58"/>
  <c r="AR55" i="58"/>
  <c r="AO55" i="58"/>
  <c r="AL55" i="58"/>
  <c r="AI55" i="58"/>
  <c r="AF55" i="58"/>
  <c r="AC55" i="58"/>
  <c r="Z55" i="58"/>
  <c r="W55" i="58"/>
  <c r="T55" i="58"/>
  <c r="Q55" i="58"/>
  <c r="N55" i="58"/>
  <c r="K55" i="58"/>
  <c r="H55" i="58"/>
  <c r="E55" i="58"/>
  <c r="EF31" i="58"/>
  <c r="DT31" i="58"/>
  <c r="DN31" i="58"/>
  <c r="DL31" i="58"/>
  <c r="DJ31" i="58"/>
  <c r="DH31" i="58"/>
  <c r="DB31" i="58"/>
  <c r="CZ31" i="58"/>
  <c r="CX31" i="58"/>
  <c r="CV31" i="58"/>
  <c r="CT31" i="58"/>
  <c r="CR31" i="58"/>
  <c r="CF31" i="58"/>
  <c r="CC31" i="58"/>
  <c r="BZ31" i="58"/>
  <c r="BW31" i="58"/>
  <c r="BT31" i="58"/>
  <c r="BQ31" i="58"/>
  <c r="BN31" i="58"/>
  <c r="BC31" i="58"/>
  <c r="AZ31" i="58"/>
  <c r="AW31" i="58"/>
  <c r="AL31" i="58"/>
  <c r="AI31" i="58"/>
  <c r="AF31" i="58"/>
  <c r="AC31" i="58"/>
  <c r="Z31" i="58"/>
  <c r="W31" i="58"/>
  <c r="T31" i="58"/>
  <c r="Q31" i="58"/>
  <c r="N31" i="58"/>
  <c r="K31" i="58"/>
  <c r="H31" i="58"/>
  <c r="E31" i="58"/>
  <c r="EF32" i="58"/>
  <c r="DT32" i="58"/>
  <c r="DN32" i="58"/>
  <c r="DL32" i="58"/>
  <c r="DJ32" i="58"/>
  <c r="DH32" i="58"/>
  <c r="DB32" i="58"/>
  <c r="CZ32" i="58"/>
  <c r="CX32" i="58"/>
  <c r="CV32" i="58"/>
  <c r="CT32" i="58"/>
  <c r="CR32" i="58"/>
  <c r="CO32" i="58"/>
  <c r="CF32" i="58"/>
  <c r="CC32" i="58"/>
  <c r="BZ32" i="58"/>
  <c r="BW32" i="58"/>
  <c r="BT32" i="58"/>
  <c r="BQ32" i="58"/>
  <c r="BN32" i="58"/>
  <c r="BI32" i="58"/>
  <c r="BC32" i="58"/>
  <c r="AZ32" i="58"/>
  <c r="AW32" i="58"/>
  <c r="AO32" i="58"/>
  <c r="AL32" i="58"/>
  <c r="AI32" i="58"/>
  <c r="AF32" i="58"/>
  <c r="AC32" i="58"/>
  <c r="Z32" i="58"/>
  <c r="W32" i="58"/>
  <c r="T32" i="58"/>
  <c r="Q32" i="58"/>
  <c r="N32" i="58"/>
  <c r="K32" i="58"/>
  <c r="AT70" i="52"/>
  <c r="AT70" i="50"/>
  <c r="AT70" i="47"/>
  <c r="EA76" i="17"/>
  <c r="EA76" i="43"/>
  <c r="EA76" i="45"/>
  <c r="EA76" i="47"/>
  <c r="EA76" i="46"/>
  <c r="EA76" i="49"/>
  <c r="EA76" i="48"/>
  <c r="EA76" i="53"/>
  <c r="EA76" i="52"/>
  <c r="EA76" i="50"/>
  <c r="EA76" i="44"/>
  <c r="DZ76" i="50"/>
  <c r="DY76" i="17"/>
  <c r="DY76" i="43"/>
  <c r="DY76" i="45"/>
  <c r="DY76" i="47"/>
  <c r="DY76" i="46"/>
  <c r="DY76" i="49"/>
  <c r="DY76" i="48"/>
  <c r="DY76" i="53"/>
  <c r="DY76" i="52"/>
  <c r="DY76" i="50"/>
  <c r="DY76" i="44"/>
  <c r="DX76" i="50"/>
  <c r="DW76" i="50" s="1"/>
  <c r="DT26" i="59"/>
  <c r="DN26" i="59"/>
  <c r="DL26" i="59"/>
  <c r="DJ26" i="59"/>
  <c r="DH26" i="59"/>
  <c r="DB26" i="59"/>
  <c r="CZ26" i="59"/>
  <c r="CX26" i="59"/>
  <c r="CV26" i="59"/>
  <c r="CT26" i="59"/>
  <c r="CR26" i="59"/>
  <c r="CF26" i="59"/>
  <c r="CC26" i="59"/>
  <c r="BZ26" i="59"/>
  <c r="BW26" i="59"/>
  <c r="BT26" i="59"/>
  <c r="BQ26" i="59"/>
  <c r="BN26" i="59"/>
  <c r="BC26" i="59"/>
  <c r="AZ26" i="59"/>
  <c r="AW26" i="59"/>
  <c r="AL26" i="59"/>
  <c r="AI26" i="59"/>
  <c r="AF26" i="59"/>
  <c r="Z26" i="59"/>
  <c r="W26" i="59"/>
  <c r="T26" i="59"/>
  <c r="Q26" i="59"/>
  <c r="N26" i="59"/>
  <c r="K26" i="59"/>
  <c r="H26" i="59"/>
  <c r="E26" i="59"/>
  <c r="DT25" i="59"/>
  <c r="DN25" i="59"/>
  <c r="DL25" i="59"/>
  <c r="DJ25" i="59"/>
  <c r="DH25" i="59"/>
  <c r="DB25" i="59"/>
  <c r="CZ25" i="59"/>
  <c r="CX25" i="59"/>
  <c r="CV25" i="59"/>
  <c r="CT25" i="59"/>
  <c r="CR25" i="59"/>
  <c r="CF25" i="59"/>
  <c r="CC25" i="59"/>
  <c r="BZ25" i="59"/>
  <c r="BW25" i="59"/>
  <c r="BT25" i="59"/>
  <c r="BQ25" i="59"/>
  <c r="BN25" i="59"/>
  <c r="BC25" i="59"/>
  <c r="AZ25" i="59"/>
  <c r="AW25" i="59"/>
  <c r="AL25" i="59"/>
  <c r="AI25" i="59"/>
  <c r="AF25" i="59"/>
  <c r="Z25" i="59"/>
  <c r="W25" i="59"/>
  <c r="T25" i="59"/>
  <c r="Q25" i="59"/>
  <c r="N25" i="59"/>
  <c r="K25" i="59"/>
  <c r="H25" i="59"/>
  <c r="E25" i="59"/>
  <c r="DT8" i="59"/>
  <c r="DN8" i="59"/>
  <c r="DL8" i="59"/>
  <c r="DJ8" i="59"/>
  <c r="DH8" i="59"/>
  <c r="DB8" i="59"/>
  <c r="CZ8" i="59"/>
  <c r="CX8" i="59"/>
  <c r="CV8" i="59"/>
  <c r="CT8" i="59"/>
  <c r="CR8" i="59"/>
  <c r="CC8" i="59"/>
  <c r="BZ8" i="59"/>
  <c r="BW8" i="59"/>
  <c r="BT8" i="59"/>
  <c r="BQ8" i="59"/>
  <c r="BN8" i="59"/>
  <c r="BI8" i="59"/>
  <c r="BF8" i="59"/>
  <c r="BC8" i="59"/>
  <c r="AZ8" i="59"/>
  <c r="AW8" i="59"/>
  <c r="AR8" i="59"/>
  <c r="AO8" i="59"/>
  <c r="AL8" i="59"/>
  <c r="AI8" i="59"/>
  <c r="AF8" i="59"/>
  <c r="Z8" i="59"/>
  <c r="W8" i="59"/>
  <c r="T8" i="59"/>
  <c r="Q8" i="59"/>
  <c r="N8" i="59"/>
  <c r="K8" i="59"/>
  <c r="H8" i="59"/>
  <c r="E8" i="59"/>
  <c r="EF33" i="58"/>
  <c r="DT33" i="58"/>
  <c r="DN33" i="58"/>
  <c r="DL33" i="58"/>
  <c r="DJ33" i="58"/>
  <c r="DH33" i="58"/>
  <c r="DB33" i="58"/>
  <c r="CZ33" i="58"/>
  <c r="CX33" i="58"/>
  <c r="CV33" i="58"/>
  <c r="CT33" i="58"/>
  <c r="CR33" i="58"/>
  <c r="CF33" i="58"/>
  <c r="CC33" i="58"/>
  <c r="BZ33" i="58"/>
  <c r="BW33" i="58"/>
  <c r="BT33" i="58"/>
  <c r="BQ33" i="58"/>
  <c r="BN33" i="58"/>
  <c r="BC33" i="58"/>
  <c r="AZ33" i="58"/>
  <c r="AW33" i="58"/>
  <c r="AO33" i="58"/>
  <c r="AL33" i="58"/>
  <c r="AI33" i="58"/>
  <c r="AF33" i="58"/>
  <c r="AC33" i="58"/>
  <c r="Z33" i="58"/>
  <c r="W33" i="58"/>
  <c r="T33" i="58"/>
  <c r="Q33" i="58"/>
  <c r="N33" i="58"/>
  <c r="K33" i="58"/>
  <c r="H33" i="58"/>
  <c r="E33" i="58"/>
  <c r="EF26" i="58"/>
  <c r="DT26" i="58"/>
  <c r="DN26" i="58"/>
  <c r="DL26" i="58"/>
  <c r="DJ26" i="58"/>
  <c r="DH26" i="58"/>
  <c r="DB26" i="58"/>
  <c r="CZ26" i="58"/>
  <c r="CX26" i="58"/>
  <c r="CV26" i="58"/>
  <c r="CT26" i="58"/>
  <c r="CR26" i="58"/>
  <c r="CF26" i="58"/>
  <c r="CC26" i="58"/>
  <c r="BZ26" i="58"/>
  <c r="BW26" i="58"/>
  <c r="BT26" i="58"/>
  <c r="BQ26" i="58"/>
  <c r="BN26" i="58"/>
  <c r="BI26" i="58"/>
  <c r="BF26" i="58"/>
  <c r="BC26" i="58"/>
  <c r="AZ26" i="58"/>
  <c r="AW26" i="58"/>
  <c r="AR26" i="58"/>
  <c r="AO26" i="58"/>
  <c r="AL26" i="58"/>
  <c r="AI26" i="58"/>
  <c r="AF26" i="58"/>
  <c r="AC26" i="58"/>
  <c r="Z26" i="58"/>
  <c r="W26" i="58"/>
  <c r="T26" i="58"/>
  <c r="Q26" i="58"/>
  <c r="N26" i="58"/>
  <c r="K26" i="58"/>
  <c r="H26" i="58"/>
  <c r="EF25" i="58"/>
  <c r="DT25" i="58"/>
  <c r="DN25" i="58"/>
  <c r="DL25" i="58"/>
  <c r="DJ25" i="58"/>
  <c r="DH25" i="58"/>
  <c r="DB25" i="58"/>
  <c r="CZ25" i="58"/>
  <c r="CX25" i="58"/>
  <c r="CV25" i="58"/>
  <c r="CT25" i="58"/>
  <c r="CR25" i="58"/>
  <c r="CF25" i="58"/>
  <c r="CC25" i="58"/>
  <c r="BZ25" i="58"/>
  <c r="BW25" i="58"/>
  <c r="BT25" i="58"/>
  <c r="BQ25" i="58"/>
  <c r="BN25" i="58"/>
  <c r="BC25" i="58"/>
  <c r="AZ25" i="58"/>
  <c r="AW25" i="58"/>
  <c r="AR25" i="58"/>
  <c r="AO25" i="58"/>
  <c r="AL25" i="58"/>
  <c r="AI25" i="58"/>
  <c r="AF25" i="58"/>
  <c r="AC25" i="58"/>
  <c r="Z25" i="58"/>
  <c r="W25" i="58"/>
  <c r="T25" i="58"/>
  <c r="Q25" i="58"/>
  <c r="N25" i="58"/>
  <c r="K25" i="58"/>
  <c r="H25" i="58"/>
  <c r="EF24" i="58"/>
  <c r="DT24" i="58"/>
  <c r="DN24" i="58"/>
  <c r="DL24" i="58"/>
  <c r="DJ24" i="58"/>
  <c r="DH24" i="58"/>
  <c r="DB24" i="58"/>
  <c r="CZ24" i="58"/>
  <c r="CX24" i="58"/>
  <c r="CV24" i="58"/>
  <c r="CT24" i="58"/>
  <c r="CR24" i="58"/>
  <c r="CF24" i="58"/>
  <c r="CC24" i="58"/>
  <c r="BZ24" i="58"/>
  <c r="BW24" i="58"/>
  <c r="BT24" i="58"/>
  <c r="BQ24" i="58"/>
  <c r="BN24" i="58"/>
  <c r="BC24" i="58"/>
  <c r="AZ24" i="58"/>
  <c r="AW24" i="58"/>
  <c r="AL24" i="58"/>
  <c r="AI24" i="58"/>
  <c r="AF24" i="58"/>
  <c r="AC24" i="58"/>
  <c r="Z24" i="58"/>
  <c r="W24" i="58"/>
  <c r="T24" i="58"/>
  <c r="Q24" i="58"/>
  <c r="N24" i="58"/>
  <c r="K24" i="58"/>
  <c r="H24" i="58"/>
  <c r="EF23" i="58"/>
  <c r="DT23" i="58"/>
  <c r="DN23" i="58"/>
  <c r="DL23" i="58"/>
  <c r="DJ23" i="58"/>
  <c r="DH23" i="58"/>
  <c r="DB23" i="58"/>
  <c r="CZ23" i="58"/>
  <c r="CX23" i="58"/>
  <c r="CV23" i="58"/>
  <c r="CT23" i="58"/>
  <c r="CR23" i="58"/>
  <c r="CF23" i="58"/>
  <c r="CC23" i="58"/>
  <c r="BZ23" i="58"/>
  <c r="BW23" i="58"/>
  <c r="BT23" i="58"/>
  <c r="BQ23" i="58"/>
  <c r="BN23" i="58"/>
  <c r="BC23" i="58"/>
  <c r="AZ23" i="58"/>
  <c r="AW23" i="58"/>
  <c r="AL23" i="58"/>
  <c r="AI23" i="58"/>
  <c r="AF23" i="58"/>
  <c r="AC23" i="58"/>
  <c r="Z23" i="58"/>
  <c r="W23" i="58"/>
  <c r="T23" i="58"/>
  <c r="Q23" i="58"/>
  <c r="N23" i="58"/>
  <c r="K23" i="58"/>
  <c r="H23" i="58"/>
  <c r="EF22" i="58"/>
  <c r="DT22" i="58"/>
  <c r="DN22" i="58"/>
  <c r="DL22" i="58"/>
  <c r="DJ22" i="58"/>
  <c r="DH22" i="58"/>
  <c r="DB22" i="58"/>
  <c r="CZ22" i="58"/>
  <c r="CX22" i="58"/>
  <c r="CV22" i="58"/>
  <c r="CT22" i="58"/>
  <c r="CR22" i="58"/>
  <c r="CF22" i="58"/>
  <c r="CC22" i="58"/>
  <c r="BZ22" i="58"/>
  <c r="BW22" i="58"/>
  <c r="BT22" i="58"/>
  <c r="BQ22" i="58"/>
  <c r="BN22" i="58"/>
  <c r="BC22" i="58"/>
  <c r="AZ22" i="58"/>
  <c r="AW22" i="58"/>
  <c r="AL22" i="58"/>
  <c r="AI22" i="58"/>
  <c r="AF22" i="58"/>
  <c r="AC22" i="58"/>
  <c r="Z22" i="58"/>
  <c r="W22" i="58"/>
  <c r="T22" i="58"/>
  <c r="Q22" i="58"/>
  <c r="N22" i="58"/>
  <c r="K22" i="58"/>
  <c r="H22" i="58"/>
  <c r="E22" i="58"/>
  <c r="EF21" i="58"/>
  <c r="DT21" i="58"/>
  <c r="DN21" i="58"/>
  <c r="DL21" i="58"/>
  <c r="DJ21" i="58"/>
  <c r="DH21" i="58"/>
  <c r="DB21" i="58"/>
  <c r="CZ21" i="58"/>
  <c r="CX21" i="58"/>
  <c r="CV21" i="58"/>
  <c r="CT21" i="58"/>
  <c r="CR21" i="58"/>
  <c r="CF21" i="58"/>
  <c r="CC21" i="58"/>
  <c r="BZ21" i="58"/>
  <c r="BW21" i="58"/>
  <c r="BT21" i="58"/>
  <c r="BQ21" i="58"/>
  <c r="BN21" i="58"/>
  <c r="BI21" i="58"/>
  <c r="BF21" i="58"/>
  <c r="BC21" i="58"/>
  <c r="AZ21" i="58"/>
  <c r="AW21" i="58"/>
  <c r="AR21" i="58"/>
  <c r="AO21" i="58"/>
  <c r="AL21" i="58"/>
  <c r="AI21" i="58"/>
  <c r="AF21" i="58"/>
  <c r="AC21" i="58"/>
  <c r="Z21" i="58"/>
  <c r="W21" i="58"/>
  <c r="T21" i="58"/>
  <c r="Q21" i="58"/>
  <c r="N21" i="58"/>
  <c r="K21" i="58"/>
  <c r="H21" i="58"/>
  <c r="E21" i="58"/>
  <c r="DX62" i="60"/>
  <c r="DT62" i="60"/>
  <c r="CF62" i="60"/>
  <c r="CC62" i="60"/>
  <c r="BZ62" i="60"/>
  <c r="BW62" i="60"/>
  <c r="BT62" i="60"/>
  <c r="BQ62" i="60"/>
  <c r="BN62" i="60"/>
  <c r="BI62" i="60"/>
  <c r="BF62" i="60"/>
  <c r="BC62" i="60"/>
  <c r="AV62" i="60"/>
  <c r="AR62" i="60"/>
  <c r="AO62" i="60"/>
  <c r="AI62" i="60"/>
  <c r="AF62" i="60"/>
  <c r="Z62" i="60"/>
  <c r="W62" i="60"/>
  <c r="T62" i="60"/>
  <c r="Q62" i="60"/>
  <c r="N62" i="60"/>
  <c r="K62" i="60"/>
  <c r="DX61" i="60"/>
  <c r="DT61" i="60"/>
  <c r="CF61" i="60"/>
  <c r="CC61" i="60"/>
  <c r="BZ61" i="60"/>
  <c r="BW61" i="60"/>
  <c r="BT61" i="60"/>
  <c r="BN61" i="60"/>
  <c r="BI61" i="60"/>
  <c r="BF61" i="60"/>
  <c r="BC61" i="60"/>
  <c r="AV61" i="60"/>
  <c r="AR61" i="60"/>
  <c r="AO61" i="60"/>
  <c r="AI61" i="60"/>
  <c r="AF61" i="60"/>
  <c r="Z61" i="60"/>
  <c r="W61" i="60"/>
  <c r="T61" i="60"/>
  <c r="Q61" i="60"/>
  <c r="N61" i="60"/>
  <c r="K61" i="60"/>
  <c r="DX60" i="60"/>
  <c r="DT60" i="60"/>
  <c r="CF60" i="60"/>
  <c r="CC60" i="60"/>
  <c r="BZ60" i="60"/>
  <c r="BT60" i="60"/>
  <c r="BQ60" i="60"/>
  <c r="BN60" i="60"/>
  <c r="BI60" i="60"/>
  <c r="BF60" i="60"/>
  <c r="BC60" i="60"/>
  <c r="AV60" i="60"/>
  <c r="AR60" i="60"/>
  <c r="AO60" i="60"/>
  <c r="AI60" i="60"/>
  <c r="AF60" i="60"/>
  <c r="Z60" i="60"/>
  <c r="W60" i="60"/>
  <c r="T60" i="60"/>
  <c r="Q60" i="60"/>
  <c r="N60" i="60"/>
  <c r="K60" i="60"/>
  <c r="DX59" i="60"/>
  <c r="DT59" i="60"/>
  <c r="CF59" i="60"/>
  <c r="CC59" i="60"/>
  <c r="BZ59" i="60"/>
  <c r="BT59" i="60"/>
  <c r="BQ59" i="60"/>
  <c r="BN59" i="60"/>
  <c r="BI59" i="60"/>
  <c r="BF59" i="60"/>
  <c r="BC59" i="60"/>
  <c r="AV59" i="60"/>
  <c r="AR59" i="60"/>
  <c r="AO59" i="60"/>
  <c r="AI59" i="60"/>
  <c r="AF59" i="60"/>
  <c r="Z59" i="60"/>
  <c r="W59" i="60"/>
  <c r="T59" i="60"/>
  <c r="Q59" i="60"/>
  <c r="N59" i="60"/>
  <c r="K59" i="60"/>
  <c r="DX58" i="60"/>
  <c r="DT58" i="60"/>
  <c r="CF58" i="60"/>
  <c r="CC58" i="60"/>
  <c r="BZ58" i="60"/>
  <c r="BT58" i="60"/>
  <c r="BQ58" i="60"/>
  <c r="BN58" i="60"/>
  <c r="BI58" i="60"/>
  <c r="BF58" i="60"/>
  <c r="BC58" i="60"/>
  <c r="AV58" i="60"/>
  <c r="AR58" i="60"/>
  <c r="AO58" i="60"/>
  <c r="AI58" i="60"/>
  <c r="AF58" i="60"/>
  <c r="Z58" i="60"/>
  <c r="W58" i="60"/>
  <c r="T58" i="60"/>
  <c r="Q58" i="60"/>
  <c r="N58" i="60"/>
  <c r="K58" i="60"/>
  <c r="DX57" i="60"/>
  <c r="DT57" i="60"/>
  <c r="CF57" i="60"/>
  <c r="CC57" i="60"/>
  <c r="BZ57" i="60"/>
  <c r="BT57" i="60"/>
  <c r="BQ57" i="60"/>
  <c r="BN57" i="60"/>
  <c r="BI57" i="60"/>
  <c r="BF57" i="60"/>
  <c r="BC57" i="60"/>
  <c r="AV57" i="60"/>
  <c r="AR57" i="60"/>
  <c r="AO57" i="60"/>
  <c r="AI57" i="60"/>
  <c r="AF57" i="60"/>
  <c r="Z57" i="60"/>
  <c r="W57" i="60"/>
  <c r="T57" i="60"/>
  <c r="Q57" i="60"/>
  <c r="N57" i="60"/>
  <c r="K57" i="60"/>
  <c r="DX56" i="60"/>
  <c r="DT56" i="60"/>
  <c r="CF56" i="60"/>
  <c r="CC56" i="60"/>
  <c r="BZ56" i="60"/>
  <c r="BT56" i="60"/>
  <c r="BQ56" i="60"/>
  <c r="BN56" i="60"/>
  <c r="BI56" i="60"/>
  <c r="BF56" i="60"/>
  <c r="BC56" i="60"/>
  <c r="AV56" i="60"/>
  <c r="AR56" i="60"/>
  <c r="AO56" i="60"/>
  <c r="AI56" i="60"/>
  <c r="AF56" i="60"/>
  <c r="Z56" i="60"/>
  <c r="W56" i="60"/>
  <c r="T56" i="60"/>
  <c r="Q56" i="60"/>
  <c r="N56" i="60"/>
  <c r="K56" i="60"/>
  <c r="DX55" i="60"/>
  <c r="DT55" i="60"/>
  <c r="CF55" i="60"/>
  <c r="CC55" i="60"/>
  <c r="BZ55" i="60"/>
  <c r="BT55" i="60"/>
  <c r="BQ55" i="60"/>
  <c r="BN55" i="60"/>
  <c r="BI55" i="60"/>
  <c r="BF55" i="60"/>
  <c r="BC55" i="60"/>
  <c r="AV55" i="60"/>
  <c r="AR55" i="60"/>
  <c r="AO55" i="60"/>
  <c r="AI55" i="60"/>
  <c r="AF55" i="60"/>
  <c r="Z55" i="60"/>
  <c r="W55" i="60"/>
  <c r="T55" i="60"/>
  <c r="Q55" i="60"/>
  <c r="N55" i="60"/>
  <c r="K55" i="60"/>
  <c r="DX54" i="60"/>
  <c r="DT54" i="60"/>
  <c r="CF54" i="60"/>
  <c r="CC54" i="60"/>
  <c r="BZ54" i="60"/>
  <c r="BT54" i="60"/>
  <c r="BQ54" i="60"/>
  <c r="BN54" i="60"/>
  <c r="BI54" i="60"/>
  <c r="BF54" i="60"/>
  <c r="BC54" i="60"/>
  <c r="AV54" i="60"/>
  <c r="AR54" i="60"/>
  <c r="AO54" i="60"/>
  <c r="AI54" i="60"/>
  <c r="AF54" i="60"/>
  <c r="Z54" i="60"/>
  <c r="W54" i="60"/>
  <c r="T54" i="60"/>
  <c r="Q54" i="60"/>
  <c r="N54" i="60"/>
  <c r="K54" i="60"/>
  <c r="DX53" i="60"/>
  <c r="DT53" i="60"/>
  <c r="CF53" i="60"/>
  <c r="CC53" i="60"/>
  <c r="BZ53" i="60"/>
  <c r="BT53" i="60"/>
  <c r="BQ53" i="60"/>
  <c r="BN53" i="60"/>
  <c r="BI53" i="60"/>
  <c r="BF53" i="60"/>
  <c r="BC53" i="60"/>
  <c r="AV53" i="60"/>
  <c r="AR53" i="60"/>
  <c r="AO53" i="60"/>
  <c r="AI53" i="60"/>
  <c r="AF53" i="60"/>
  <c r="Z53" i="60"/>
  <c r="W53" i="60"/>
  <c r="T53" i="60"/>
  <c r="Q53" i="60"/>
  <c r="N53" i="60"/>
  <c r="K53" i="60"/>
  <c r="DX52" i="60"/>
  <c r="DT52" i="60"/>
  <c r="CF52" i="60"/>
  <c r="CC52" i="60"/>
  <c r="BZ52" i="60"/>
  <c r="BT52" i="60"/>
  <c r="BQ52" i="60"/>
  <c r="BN52" i="60"/>
  <c r="BI52" i="60"/>
  <c r="BF52" i="60"/>
  <c r="BC52" i="60"/>
  <c r="AV52" i="60"/>
  <c r="AR52" i="60"/>
  <c r="AO52" i="60"/>
  <c r="AI52" i="60"/>
  <c r="AF52" i="60"/>
  <c r="Z52" i="60"/>
  <c r="W52" i="60"/>
  <c r="T52" i="60"/>
  <c r="Q52" i="60"/>
  <c r="N52" i="60"/>
  <c r="K52" i="60"/>
  <c r="DX51" i="60"/>
  <c r="DT51" i="60"/>
  <c r="CF51" i="60"/>
  <c r="CC51" i="60"/>
  <c r="BZ51" i="60"/>
  <c r="BT51" i="60"/>
  <c r="BQ51" i="60"/>
  <c r="BN51" i="60"/>
  <c r="BI51" i="60"/>
  <c r="BF51" i="60"/>
  <c r="BC51" i="60"/>
  <c r="AV51" i="60"/>
  <c r="AR51" i="60"/>
  <c r="AO51" i="60"/>
  <c r="AI51" i="60"/>
  <c r="AF51" i="60"/>
  <c r="Z51" i="60"/>
  <c r="W51" i="60"/>
  <c r="T51" i="60"/>
  <c r="Q51" i="60"/>
  <c r="N51" i="60"/>
  <c r="K51" i="60"/>
  <c r="DX50" i="60"/>
  <c r="DT50" i="60"/>
  <c r="BY50" i="60"/>
  <c r="BV50" i="60"/>
  <c r="BS50" i="60"/>
  <c r="BP50" i="60"/>
  <c r="BM50" i="60"/>
  <c r="BI50" i="60"/>
  <c r="BE50" i="60"/>
  <c r="BB50" i="60"/>
  <c r="AV50" i="60"/>
  <c r="AR50" i="60"/>
  <c r="Z50" i="60"/>
  <c r="W50" i="60"/>
  <c r="T50" i="60"/>
  <c r="Q50" i="60"/>
  <c r="N50" i="60"/>
  <c r="K50" i="60"/>
  <c r="DX37" i="60"/>
  <c r="BY37" i="60"/>
  <c r="BV37" i="60"/>
  <c r="BS37" i="60"/>
  <c r="BP37" i="60"/>
  <c r="BM37" i="60"/>
  <c r="BI37" i="60"/>
  <c r="BE37" i="60"/>
  <c r="BB37" i="60"/>
  <c r="AV37" i="60"/>
  <c r="AR37" i="60"/>
  <c r="Z37" i="60"/>
  <c r="W37" i="60"/>
  <c r="T37" i="60"/>
  <c r="Q37" i="60"/>
  <c r="N37" i="60"/>
  <c r="K37" i="60"/>
  <c r="EF6" i="60"/>
  <c r="DX6" i="60"/>
  <c r="CB6" i="60"/>
  <c r="BY6" i="60"/>
  <c r="BV6" i="60"/>
  <c r="BS6" i="60"/>
  <c r="BP6" i="60"/>
  <c r="BM6" i="60"/>
  <c r="BI6" i="60"/>
  <c r="BE6" i="60"/>
  <c r="BB6" i="60"/>
  <c r="AY6" i="60"/>
  <c r="AV6" i="60"/>
  <c r="AR6" i="60"/>
  <c r="Z6" i="60"/>
  <c r="W6" i="60"/>
  <c r="T6" i="60"/>
  <c r="Q6" i="60"/>
  <c r="N6" i="60"/>
  <c r="K6" i="60"/>
  <c r="DV76" i="50" l="1"/>
  <c r="DV75" i="50" s="1"/>
  <c r="DW75" i="50"/>
  <c r="D116" i="40"/>
  <c r="F116" i="40" s="1"/>
  <c r="G116" i="40" s="1"/>
  <c r="D112" i="75"/>
  <c r="F112" i="75" s="1"/>
  <c r="J112" i="75" s="1"/>
  <c r="EH70" i="44"/>
  <c r="EG70" i="44"/>
  <c r="EF70" i="44"/>
  <c r="EE70" i="44"/>
  <c r="ED70" i="44"/>
  <c r="EA70" i="44"/>
  <c r="DZ70" i="44"/>
  <c r="C209" i="40" s="1"/>
  <c r="DY70" i="44"/>
  <c r="DX70" i="44"/>
  <c r="DU70" i="44"/>
  <c r="E214" i="40" s="1"/>
  <c r="DT70" i="44"/>
  <c r="DS70" i="44"/>
  <c r="C214" i="40" s="1"/>
  <c r="DR70" i="44"/>
  <c r="DN70" i="44"/>
  <c r="DM70" i="44"/>
  <c r="DL70" i="44"/>
  <c r="DK70" i="44"/>
  <c r="DJ70" i="44"/>
  <c r="DI70" i="44"/>
  <c r="DH70" i="44"/>
  <c r="DG70" i="44"/>
  <c r="DB70" i="44"/>
  <c r="DA70" i="44"/>
  <c r="CZ70" i="44"/>
  <c r="CY70" i="44"/>
  <c r="CX70" i="44"/>
  <c r="CW70" i="44"/>
  <c r="CV70" i="44"/>
  <c r="CU70" i="44"/>
  <c r="CT70" i="44"/>
  <c r="CS70" i="44"/>
  <c r="CR70" i="44"/>
  <c r="CQ70" i="44"/>
  <c r="CO70" i="44"/>
  <c r="CN70" i="44"/>
  <c r="CM70" i="44"/>
  <c r="D181" i="75" s="1"/>
  <c r="F181" i="75" s="1"/>
  <c r="J181" i="75" s="1"/>
  <c r="CL70" i="44"/>
  <c r="CK70" i="44"/>
  <c r="CJ70" i="44"/>
  <c r="CI70" i="44"/>
  <c r="CH70" i="44"/>
  <c r="CH75" i="44" s="1"/>
  <c r="CG70" i="44"/>
  <c r="CF70" i="44"/>
  <c r="CE70" i="44"/>
  <c r="CD70" i="44"/>
  <c r="CC70" i="44"/>
  <c r="CB70" i="44"/>
  <c r="CA70" i="44"/>
  <c r="BZ70" i="44"/>
  <c r="BY70" i="44"/>
  <c r="BX70" i="44"/>
  <c r="BW70" i="44"/>
  <c r="BV70" i="44"/>
  <c r="BU70" i="44"/>
  <c r="BT70" i="44"/>
  <c r="BS70" i="44"/>
  <c r="BR70" i="44"/>
  <c r="BQ70" i="44"/>
  <c r="BP70" i="44"/>
  <c r="BO70" i="44"/>
  <c r="BN70" i="44"/>
  <c r="BM70" i="44"/>
  <c r="BL70" i="44"/>
  <c r="BK70" i="44"/>
  <c r="C167" i="75" s="1"/>
  <c r="F167" i="75" s="1"/>
  <c r="J167" i="75" s="1"/>
  <c r="BJ70" i="44"/>
  <c r="BI70" i="44"/>
  <c r="BH70" i="44"/>
  <c r="BG70" i="44"/>
  <c r="BF70" i="44"/>
  <c r="BE70" i="44"/>
  <c r="BD70" i="44"/>
  <c r="BC70" i="44"/>
  <c r="BB70" i="44"/>
  <c r="BA70" i="44"/>
  <c r="AZ70" i="44"/>
  <c r="AY70" i="44"/>
  <c r="AX70" i="44"/>
  <c r="AW70" i="44"/>
  <c r="AV70" i="44"/>
  <c r="AU70" i="44"/>
  <c r="AT70" i="44"/>
  <c r="C158" i="75" s="1"/>
  <c r="F158" i="75" s="1"/>
  <c r="J158" i="75" s="1"/>
  <c r="AS70" i="44"/>
  <c r="AR70" i="44"/>
  <c r="AQ70" i="44"/>
  <c r="AP70" i="44"/>
  <c r="AO70" i="44"/>
  <c r="AN70" i="44"/>
  <c r="AM70" i="44"/>
  <c r="AL70" i="44"/>
  <c r="AK70" i="44"/>
  <c r="AJ70" i="44"/>
  <c r="AI70" i="44"/>
  <c r="AH70" i="44"/>
  <c r="AG70" i="44"/>
  <c r="AF70" i="44"/>
  <c r="AE70" i="44"/>
  <c r="AD70" i="44"/>
  <c r="AC70" i="44"/>
  <c r="AB70" i="44"/>
  <c r="AA70" i="44"/>
  <c r="Z70" i="44"/>
  <c r="Y70" i="44"/>
  <c r="X70" i="44"/>
  <c r="W70" i="44"/>
  <c r="V70" i="44"/>
  <c r="U70" i="44"/>
  <c r="T70" i="44"/>
  <c r="S70" i="44"/>
  <c r="R70" i="44"/>
  <c r="Q70" i="44"/>
  <c r="P70" i="44"/>
  <c r="O70" i="44"/>
  <c r="E144" i="75" s="1"/>
  <c r="N70" i="44"/>
  <c r="D144" i="75" s="1"/>
  <c r="M70" i="44"/>
  <c r="C144" i="75" s="1"/>
  <c r="L70" i="44"/>
  <c r="K70" i="44"/>
  <c r="J70" i="44"/>
  <c r="I70" i="44"/>
  <c r="E198" i="75" l="1"/>
  <c r="E209" i="40"/>
  <c r="C198" i="75"/>
  <c r="F144" i="75"/>
  <c r="J144" i="75" s="1"/>
  <c r="E150" i="40"/>
  <c r="E142" i="75"/>
  <c r="C151" i="40"/>
  <c r="C143" i="75"/>
  <c r="D151" i="40"/>
  <c r="D143" i="75"/>
  <c r="E151" i="40"/>
  <c r="E143" i="75"/>
  <c r="C153" i="40"/>
  <c r="C145" i="75"/>
  <c r="D153" i="40"/>
  <c r="D145" i="75"/>
  <c r="E153" i="40"/>
  <c r="E145" i="75"/>
  <c r="C154" i="40"/>
  <c r="C146" i="75"/>
  <c r="D154" i="40"/>
  <c r="D146" i="75"/>
  <c r="E154" i="40"/>
  <c r="E146" i="75"/>
  <c r="C155" i="40"/>
  <c r="C147" i="75"/>
  <c r="D155" i="40"/>
  <c r="D147" i="75"/>
  <c r="E155" i="40"/>
  <c r="E147" i="75"/>
  <c r="C158" i="40"/>
  <c r="C150" i="75"/>
  <c r="D158" i="40"/>
  <c r="D150" i="75"/>
  <c r="E158" i="40"/>
  <c r="E150" i="75"/>
  <c r="C159" i="40"/>
  <c r="C151" i="75"/>
  <c r="D159" i="40"/>
  <c r="D151" i="75"/>
  <c r="E159" i="40"/>
  <c r="E151" i="75"/>
  <c r="C160" i="40"/>
  <c r="C152" i="75"/>
  <c r="D160" i="40"/>
  <c r="D152" i="75"/>
  <c r="E160" i="40"/>
  <c r="E152" i="75"/>
  <c r="C162" i="40"/>
  <c r="C154" i="75"/>
  <c r="D162" i="40"/>
  <c r="D154" i="75"/>
  <c r="E162" i="40"/>
  <c r="E154" i="75"/>
  <c r="C163" i="40"/>
  <c r="C155" i="75"/>
  <c r="D163" i="40"/>
  <c r="D155" i="75"/>
  <c r="E163" i="40"/>
  <c r="E155" i="75"/>
  <c r="C164" i="40"/>
  <c r="C156" i="75"/>
  <c r="D164" i="40"/>
  <c r="D156" i="75"/>
  <c r="E164" i="40"/>
  <c r="E156" i="75"/>
  <c r="C165" i="40"/>
  <c r="C157" i="75"/>
  <c r="D165" i="40"/>
  <c r="D157" i="75"/>
  <c r="E165" i="40"/>
  <c r="E157" i="75"/>
  <c r="C167" i="40"/>
  <c r="F167" i="40" s="1"/>
  <c r="C159" i="75"/>
  <c r="F159" i="75" s="1"/>
  <c r="J159" i="75" s="1"/>
  <c r="C169" i="40"/>
  <c r="C161" i="75"/>
  <c r="D169" i="40"/>
  <c r="D161" i="75"/>
  <c r="E169" i="40"/>
  <c r="E161" i="75"/>
  <c r="C170" i="40"/>
  <c r="C162" i="75"/>
  <c r="D170" i="40"/>
  <c r="D162" i="75"/>
  <c r="E170" i="40"/>
  <c r="E162" i="75"/>
  <c r="C172" i="40"/>
  <c r="C164" i="75"/>
  <c r="D172" i="40"/>
  <c r="D164" i="75"/>
  <c r="E172" i="40"/>
  <c r="E164" i="75"/>
  <c r="C173" i="40"/>
  <c r="C165" i="75"/>
  <c r="D173" i="40"/>
  <c r="D165" i="75"/>
  <c r="E173" i="40"/>
  <c r="E165" i="75"/>
  <c r="C174" i="40"/>
  <c r="C166" i="75"/>
  <c r="D174" i="40"/>
  <c r="D166" i="75"/>
  <c r="E174" i="40"/>
  <c r="E166" i="75"/>
  <c r="C176" i="40"/>
  <c r="F176" i="40" s="1"/>
  <c r="C168" i="75"/>
  <c r="F168" i="75" s="1"/>
  <c r="J168" i="75" s="1"/>
  <c r="C178" i="40"/>
  <c r="C170" i="75"/>
  <c r="D178" i="40"/>
  <c r="D170" i="75"/>
  <c r="E178" i="40"/>
  <c r="E170" i="75"/>
  <c r="C180" i="40"/>
  <c r="C172" i="75"/>
  <c r="D180" i="40"/>
  <c r="D172" i="75"/>
  <c r="E180" i="40"/>
  <c r="E172" i="75"/>
  <c r="C181" i="40"/>
  <c r="C173" i="75"/>
  <c r="D181" i="40"/>
  <c r="D173" i="75"/>
  <c r="E181" i="40"/>
  <c r="E173" i="75"/>
  <c r="C182" i="40"/>
  <c r="C174" i="75"/>
  <c r="D182" i="40"/>
  <c r="D174" i="75"/>
  <c r="E182" i="40"/>
  <c r="E174" i="75"/>
  <c r="C183" i="40"/>
  <c r="C175" i="75"/>
  <c r="D183" i="40"/>
  <c r="D175" i="75"/>
  <c r="E183" i="40"/>
  <c r="E175" i="75"/>
  <c r="C184" i="40"/>
  <c r="C176" i="75"/>
  <c r="D184" i="40"/>
  <c r="D176" i="75"/>
  <c r="E184" i="40"/>
  <c r="E176" i="75"/>
  <c r="C186" i="40"/>
  <c r="C178" i="75"/>
  <c r="D186" i="40"/>
  <c r="D178" i="75"/>
  <c r="E186" i="40"/>
  <c r="E178" i="75"/>
  <c r="D187" i="40"/>
  <c r="D179" i="75"/>
  <c r="E187" i="40"/>
  <c r="E179" i="75"/>
  <c r="D188" i="40"/>
  <c r="D180" i="75"/>
  <c r="E188" i="40"/>
  <c r="E180" i="75"/>
  <c r="D190" i="40"/>
  <c r="F190" i="40" s="1"/>
  <c r="D182" i="75"/>
  <c r="F182" i="75" s="1"/>
  <c r="J182" i="75" s="1"/>
  <c r="D191" i="40"/>
  <c r="F191" i="40" s="1"/>
  <c r="D183" i="75"/>
  <c r="F183" i="75" s="1"/>
  <c r="J183" i="75" s="1"/>
  <c r="C193" i="40"/>
  <c r="C185" i="75"/>
  <c r="D193" i="40"/>
  <c r="D185" i="75"/>
  <c r="C194" i="40"/>
  <c r="C186" i="75"/>
  <c r="D194" i="40"/>
  <c r="D186" i="75"/>
  <c r="C195" i="40"/>
  <c r="C187" i="75"/>
  <c r="D195" i="40"/>
  <c r="D187" i="75"/>
  <c r="C196" i="40"/>
  <c r="C188" i="75"/>
  <c r="D196" i="40"/>
  <c r="D188" i="75"/>
  <c r="C197" i="40"/>
  <c r="C189" i="75"/>
  <c r="D197" i="40"/>
  <c r="D189" i="75"/>
  <c r="C198" i="40"/>
  <c r="C190" i="75"/>
  <c r="D198" i="40"/>
  <c r="D190" i="75"/>
  <c r="C199" i="40"/>
  <c r="C191" i="75"/>
  <c r="D199" i="40"/>
  <c r="D191" i="75"/>
  <c r="C200" i="40"/>
  <c r="C192" i="75"/>
  <c r="D200" i="40"/>
  <c r="D192" i="75"/>
  <c r="C201" i="40"/>
  <c r="C193" i="75"/>
  <c r="D201" i="40"/>
  <c r="D193" i="75"/>
  <c r="C202" i="40"/>
  <c r="C194" i="75"/>
  <c r="D202" i="40"/>
  <c r="D194" i="75"/>
  <c r="C206" i="40"/>
  <c r="F206" i="40" s="1"/>
  <c r="C195" i="75"/>
  <c r="F195" i="75" s="1"/>
  <c r="J195" i="75" s="1"/>
  <c r="C202" i="75"/>
  <c r="D214" i="40"/>
  <c r="D202" i="75"/>
  <c r="E202" i="75"/>
  <c r="C208" i="40"/>
  <c r="C197" i="75"/>
  <c r="E208" i="40"/>
  <c r="E197" i="75"/>
  <c r="C211" i="40"/>
  <c r="C199" i="75"/>
  <c r="E211" i="40"/>
  <c r="E199" i="75"/>
  <c r="C212" i="40"/>
  <c r="C200" i="75"/>
  <c r="E212" i="40"/>
  <c r="E200" i="75"/>
  <c r="D213" i="40"/>
  <c r="F213" i="40" s="1"/>
  <c r="D201" i="75"/>
  <c r="F201" i="75" s="1"/>
  <c r="J201" i="75" s="1"/>
  <c r="D189" i="40"/>
  <c r="F189" i="40" s="1"/>
  <c r="G189" i="40" s="1"/>
  <c r="CM75" i="44"/>
  <c r="M75" i="44"/>
  <c r="C152" i="40"/>
  <c r="N75" i="44"/>
  <c r="D152" i="40"/>
  <c r="O75" i="44"/>
  <c r="E152" i="40"/>
  <c r="AT75" i="44"/>
  <c r="C166" i="40"/>
  <c r="F166" i="40" s="1"/>
  <c r="BK75" i="44"/>
  <c r="C175" i="40"/>
  <c r="F175" i="40" s="1"/>
  <c r="DZ75" i="44"/>
  <c r="EA75" i="44"/>
  <c r="F198" i="75" l="1"/>
  <c r="J198" i="75" s="1"/>
  <c r="F164" i="40"/>
  <c r="F173" i="40"/>
  <c r="F172" i="40"/>
  <c r="F163" i="40"/>
  <c r="F200" i="75"/>
  <c r="J200" i="75" s="1"/>
  <c r="F212" i="40"/>
  <c r="F199" i="75"/>
  <c r="J199" i="75" s="1"/>
  <c r="F211" i="40"/>
  <c r="F197" i="75"/>
  <c r="J197" i="75" s="1"/>
  <c r="F208" i="40"/>
  <c r="F202" i="75"/>
  <c r="J202" i="75" s="1"/>
  <c r="F214" i="40"/>
  <c r="F194" i="75"/>
  <c r="J194" i="75" s="1"/>
  <c r="F202" i="40"/>
  <c r="F193" i="75"/>
  <c r="J193" i="75" s="1"/>
  <c r="F201" i="40"/>
  <c r="F192" i="75"/>
  <c r="J192" i="75" s="1"/>
  <c r="F200" i="40"/>
  <c r="F191" i="75"/>
  <c r="J191" i="75" s="1"/>
  <c r="F199" i="40"/>
  <c r="F190" i="75"/>
  <c r="J190" i="75" s="1"/>
  <c r="F198" i="40"/>
  <c r="F189" i="75"/>
  <c r="J189" i="75" s="1"/>
  <c r="F197" i="40"/>
  <c r="F188" i="75"/>
  <c r="J188" i="75" s="1"/>
  <c r="F196" i="40"/>
  <c r="F187" i="75"/>
  <c r="J187" i="75" s="1"/>
  <c r="F195" i="40"/>
  <c r="F186" i="75"/>
  <c r="J186" i="75" s="1"/>
  <c r="F194" i="40"/>
  <c r="F185" i="75"/>
  <c r="J185" i="75" s="1"/>
  <c r="F193" i="40"/>
  <c r="F180" i="75"/>
  <c r="J180" i="75" s="1"/>
  <c r="F188" i="40"/>
  <c r="F179" i="75"/>
  <c r="J179" i="75" s="1"/>
  <c r="F187" i="40"/>
  <c r="F178" i="75"/>
  <c r="J178" i="75" s="1"/>
  <c r="F186" i="40"/>
  <c r="G186" i="40" s="1"/>
  <c r="F176" i="75"/>
  <c r="J176" i="75" s="1"/>
  <c r="F184" i="40"/>
  <c r="F175" i="75"/>
  <c r="J175" i="75" s="1"/>
  <c r="F183" i="40"/>
  <c r="F174" i="75"/>
  <c r="J174" i="75" s="1"/>
  <c r="F182" i="40"/>
  <c r="F173" i="75"/>
  <c r="J173" i="75" s="1"/>
  <c r="F181" i="40"/>
  <c r="F172" i="75"/>
  <c r="J172" i="75" s="1"/>
  <c r="F180" i="40"/>
  <c r="F170" i="75"/>
  <c r="J170" i="75" s="1"/>
  <c r="J169" i="75" s="1"/>
  <c r="F178" i="40"/>
  <c r="F166" i="75"/>
  <c r="J166" i="75" s="1"/>
  <c r="F174" i="40"/>
  <c r="F165" i="75"/>
  <c r="J165" i="75" s="1"/>
  <c r="F164" i="75"/>
  <c r="J164" i="75" s="1"/>
  <c r="F162" i="75"/>
  <c r="J162" i="75" s="1"/>
  <c r="F170" i="40"/>
  <c r="F161" i="75"/>
  <c r="J161" i="75" s="1"/>
  <c r="F169" i="40"/>
  <c r="F157" i="75"/>
  <c r="J157" i="75" s="1"/>
  <c r="F165" i="40"/>
  <c r="F156" i="75"/>
  <c r="J156" i="75" s="1"/>
  <c r="F155" i="75"/>
  <c r="J155" i="75" s="1"/>
  <c r="F154" i="75"/>
  <c r="J154" i="75" s="1"/>
  <c r="F162" i="40"/>
  <c r="F152" i="75"/>
  <c r="J152" i="75" s="1"/>
  <c r="F160" i="40"/>
  <c r="F151" i="75"/>
  <c r="J151" i="75" s="1"/>
  <c r="F159" i="40"/>
  <c r="F150" i="75"/>
  <c r="J150" i="75" s="1"/>
  <c r="F158" i="40"/>
  <c r="G158" i="40" s="1"/>
  <c r="F147" i="75"/>
  <c r="J147" i="75" s="1"/>
  <c r="F155" i="40"/>
  <c r="F146" i="75"/>
  <c r="J146" i="75" s="1"/>
  <c r="F154" i="40"/>
  <c r="F145" i="75"/>
  <c r="J145" i="75" s="1"/>
  <c r="F153" i="40"/>
  <c r="F143" i="75"/>
  <c r="J143" i="75" s="1"/>
  <c r="F151" i="40"/>
  <c r="F209" i="40"/>
  <c r="F152" i="40"/>
  <c r="DX61" i="65"/>
  <c r="DT61" i="65"/>
  <c r="CF61" i="65"/>
  <c r="CC61" i="65"/>
  <c r="BZ61" i="65"/>
  <c r="BW61" i="65"/>
  <c r="BT61" i="65"/>
  <c r="BQ61" i="65"/>
  <c r="BN61" i="65"/>
  <c r="BI61" i="65"/>
  <c r="BF61" i="65"/>
  <c r="BC61" i="65"/>
  <c r="AZ61" i="65"/>
  <c r="AV61" i="65"/>
  <c r="AR61" i="65"/>
  <c r="AO61" i="65"/>
  <c r="AL61" i="65"/>
  <c r="AI61" i="65"/>
  <c r="AF61" i="65"/>
  <c r="AC61" i="65"/>
  <c r="Z61" i="65"/>
  <c r="W61" i="65"/>
  <c r="T61" i="65"/>
  <c r="Q61" i="65"/>
  <c r="N61" i="65"/>
  <c r="K61" i="65"/>
  <c r="G61" i="65"/>
  <c r="D61" i="65"/>
  <c r="J160" i="75" l="1"/>
  <c r="J196" i="75"/>
  <c r="J149" i="75"/>
  <c r="J153" i="75"/>
  <c r="J171" i="75"/>
  <c r="J184" i="75"/>
  <c r="J163" i="75"/>
  <c r="J177" i="75"/>
  <c r="CD70" i="53" l="1"/>
  <c r="CD71" i="53"/>
  <c r="DX60" i="65"/>
  <c r="DX59" i="65"/>
  <c r="DX58" i="65"/>
  <c r="DX57" i="65"/>
  <c r="DX56" i="65"/>
  <c r="DX55" i="65"/>
  <c r="DX54" i="65"/>
  <c r="DX53" i="65"/>
  <c r="AV60" i="65"/>
  <c r="AV59" i="65"/>
  <c r="AV58" i="65"/>
  <c r="AV57" i="65"/>
  <c r="AV56" i="65"/>
  <c r="AV55" i="65"/>
  <c r="AV54" i="65"/>
  <c r="AV53" i="65"/>
  <c r="G60" i="65"/>
  <c r="G59" i="65"/>
  <c r="G58" i="65"/>
  <c r="G57" i="65"/>
  <c r="G56" i="65"/>
  <c r="G55" i="65"/>
  <c r="G54" i="65"/>
  <c r="G53" i="65"/>
  <c r="D60" i="65"/>
  <c r="D59" i="65"/>
  <c r="D58" i="65"/>
  <c r="D57" i="65"/>
  <c r="D56" i="65"/>
  <c r="D55" i="65"/>
  <c r="D54" i="65"/>
  <c r="D53" i="65"/>
  <c r="AI68" i="58"/>
  <c r="EF66" i="58"/>
  <c r="EF65" i="58"/>
  <c r="EF64" i="58"/>
  <c r="EF63" i="58"/>
  <c r="EF62" i="58"/>
  <c r="EF61" i="58"/>
  <c r="EF60" i="58"/>
  <c r="EF59" i="58"/>
  <c r="EF58" i="58"/>
  <c r="EF57" i="58"/>
  <c r="EF56" i="58"/>
  <c r="EF45" i="58"/>
  <c r="EF42" i="58"/>
  <c r="EF41" i="58"/>
  <c r="EF40" i="58"/>
  <c r="EF39" i="58"/>
  <c r="EF38" i="58"/>
  <c r="EF37" i="58"/>
  <c r="EF68" i="58"/>
  <c r="DX21" i="69" l="1"/>
  <c r="DX51" i="65"/>
  <c r="DX50" i="65"/>
  <c r="DX49" i="65"/>
  <c r="DX48" i="65"/>
  <c r="DX47" i="65"/>
  <c r="DX46" i="65"/>
  <c r="DX45" i="65"/>
  <c r="DX44" i="65"/>
  <c r="DX43" i="65"/>
  <c r="E57" i="61"/>
  <c r="Y28" i="61" l="1"/>
  <c r="Y47" i="61"/>
  <c r="Y16" i="58"/>
  <c r="Y34" i="59"/>
  <c r="Y27" i="58"/>
  <c r="Y31" i="66"/>
  <c r="DS47" i="61"/>
  <c r="DS28" i="61"/>
  <c r="DS16" i="58"/>
  <c r="DS27" i="58"/>
  <c r="DS34" i="59"/>
  <c r="DS31" i="66"/>
  <c r="AE47" i="61"/>
  <c r="AE28" i="61"/>
  <c r="AE16" i="58"/>
  <c r="AE27" i="58"/>
  <c r="AE34" i="59"/>
  <c r="AE31" i="66"/>
  <c r="BH47" i="61"/>
  <c r="BH28" i="61"/>
  <c r="BH16" i="58"/>
  <c r="BH34" i="59"/>
  <c r="BH27" i="58"/>
  <c r="BH31" i="66"/>
  <c r="BH50" i="65"/>
  <c r="BH46" i="65"/>
  <c r="BH51" i="65"/>
  <c r="BH47" i="65"/>
  <c r="BH43" i="65"/>
  <c r="BH22" i="61"/>
  <c r="BH21" i="69"/>
  <c r="BH49" i="65"/>
  <c r="BH45" i="65"/>
  <c r="BH16" i="61"/>
  <c r="BH10" i="61"/>
  <c r="BH52" i="65"/>
  <c r="BH48" i="65"/>
  <c r="BH44" i="65"/>
  <c r="BH11" i="61"/>
  <c r="BH9" i="61"/>
  <c r="AH28" i="61"/>
  <c r="AH47" i="61"/>
  <c r="AH16" i="58"/>
  <c r="AH34" i="59"/>
  <c r="AH27" i="58"/>
  <c r="AH21" i="69"/>
  <c r="AH49" i="65"/>
  <c r="AH45" i="65"/>
  <c r="AH22" i="61"/>
  <c r="AH50" i="65"/>
  <c r="AH46" i="65"/>
  <c r="AH11" i="61"/>
  <c r="AH9" i="61"/>
  <c r="AH16" i="61"/>
  <c r="AH10" i="61"/>
  <c r="AH52" i="65"/>
  <c r="AH51" i="65"/>
  <c r="AH48" i="65"/>
  <c r="AH47" i="65"/>
  <c r="AH44" i="65"/>
  <c r="AH43" i="65"/>
  <c r="DX28" i="61"/>
  <c r="DX47" i="61"/>
  <c r="DX16" i="58"/>
  <c r="DX34" i="59"/>
  <c r="DX27" i="58"/>
  <c r="DX31" i="66"/>
  <c r="AN47" i="61"/>
  <c r="AN28" i="61"/>
  <c r="AN16" i="58"/>
  <c r="AN34" i="59"/>
  <c r="AN52" i="65"/>
  <c r="AN48" i="65"/>
  <c r="AN44" i="65"/>
  <c r="AN21" i="69"/>
  <c r="AN49" i="65"/>
  <c r="AN45" i="65"/>
  <c r="AN50" i="65"/>
  <c r="AN47" i="65"/>
  <c r="AN43" i="65"/>
  <c r="AN11" i="61"/>
  <c r="AN9" i="61"/>
  <c r="AN51" i="65"/>
  <c r="AN46" i="65"/>
  <c r="AN16" i="61"/>
  <c r="AN10" i="61"/>
  <c r="CM28" i="61"/>
  <c r="CM47" i="61"/>
  <c r="CM16" i="58"/>
  <c r="CM27" i="58"/>
  <c r="CM34" i="59"/>
  <c r="CM31" i="66"/>
  <c r="CM51" i="65"/>
  <c r="CM47" i="65"/>
  <c r="CM43" i="65"/>
  <c r="CM52" i="65"/>
  <c r="CM48" i="65"/>
  <c r="CM44" i="65"/>
  <c r="CM50" i="65"/>
  <c r="CM46" i="65"/>
  <c r="CM16" i="61"/>
  <c r="CM11" i="61"/>
  <c r="CM9" i="61"/>
  <c r="CM49" i="65"/>
  <c r="CM22" i="61"/>
  <c r="CM21" i="69"/>
  <c r="CM45" i="65"/>
  <c r="CM10" i="61"/>
  <c r="CM18" i="58"/>
  <c r="CM26" i="60"/>
  <c r="CM29" i="60"/>
  <c r="CM31" i="60"/>
  <c r="CM25" i="60"/>
  <c r="CM27" i="60"/>
  <c r="CM24" i="60"/>
  <c r="CM28" i="60"/>
  <c r="CM30" i="60"/>
  <c r="CM32" i="60"/>
  <c r="AK28" i="61"/>
  <c r="AK47" i="61"/>
  <c r="AK16" i="58"/>
  <c r="AK34" i="59"/>
  <c r="AK27" i="58"/>
  <c r="AK23" i="61"/>
  <c r="AK27" i="61"/>
  <c r="AK26" i="61"/>
  <c r="AK24" i="61"/>
  <c r="AK25" i="61"/>
  <c r="AE21" i="69"/>
  <c r="AE49" i="65"/>
  <c r="AE45" i="65"/>
  <c r="AE11" i="61"/>
  <c r="AE9" i="61"/>
  <c r="AE51" i="65"/>
  <c r="AE47" i="65"/>
  <c r="AE22" i="61"/>
  <c r="AE10" i="61"/>
  <c r="AE48" i="65"/>
  <c r="AE50" i="65"/>
  <c r="AE46" i="65"/>
  <c r="AE43" i="65"/>
  <c r="AE52" i="65"/>
  <c r="AE44" i="65"/>
  <c r="AE18" i="58"/>
  <c r="Y50" i="65"/>
  <c r="Y46" i="65"/>
  <c r="Y52" i="65"/>
  <c r="Y48" i="65"/>
  <c r="Y49" i="65"/>
  <c r="Y45" i="65"/>
  <c r="Y11" i="61"/>
  <c r="Y51" i="65"/>
  <c r="Y47" i="65"/>
  <c r="Y43" i="65"/>
  <c r="Y22" i="61"/>
  <c r="Y16" i="61"/>
  <c r="Y10" i="61"/>
  <c r="Y44" i="65"/>
  <c r="Y21" i="69"/>
  <c r="Y9" i="61"/>
  <c r="Y18" i="58"/>
  <c r="Y32" i="60"/>
  <c r="DS9" i="61"/>
  <c r="DS11" i="61"/>
  <c r="DS10" i="61"/>
  <c r="DS18" i="58"/>
  <c r="DS16" i="61"/>
  <c r="DS26" i="60"/>
  <c r="DV26" i="60" s="1"/>
  <c r="DS29" i="60"/>
  <c r="DV29" i="60" s="1"/>
  <c r="DS25" i="60"/>
  <c r="DV25" i="60" s="1"/>
  <c r="DS27" i="60"/>
  <c r="DV27" i="60" s="1"/>
  <c r="DS24" i="60"/>
  <c r="DV24" i="60" s="1"/>
  <c r="DS28" i="60"/>
  <c r="DV28" i="60" s="1"/>
  <c r="DS30" i="60"/>
  <c r="DV30" i="60" s="1"/>
  <c r="DS31" i="60"/>
  <c r="DV31" i="60" s="1"/>
  <c r="DS32" i="60"/>
  <c r="DV32" i="60" s="1"/>
  <c r="AK18" i="58"/>
  <c r="AH18" i="58"/>
  <c r="DX18" i="58"/>
  <c r="Y19" i="58"/>
  <c r="Y28" i="58"/>
  <c r="Y32" i="59"/>
  <c r="AE56" i="63"/>
  <c r="AE54" i="63"/>
  <c r="AE19" i="58"/>
  <c r="AE28" i="58"/>
  <c r="AE32" i="59"/>
  <c r="AH19" i="58"/>
  <c r="AH28" i="58"/>
  <c r="AH32" i="59"/>
  <c r="AK19" i="58"/>
  <c r="AK28" i="58"/>
  <c r="AK32" i="59"/>
  <c r="AN19" i="58"/>
  <c r="AN28" i="58"/>
  <c r="BH19" i="58"/>
  <c r="BH28" i="58"/>
  <c r="BH32" i="59"/>
  <c r="DX19" i="58"/>
  <c r="DX28" i="58"/>
  <c r="DX32" i="59"/>
  <c r="DS19" i="58"/>
  <c r="DS28" i="58"/>
  <c r="DS32" i="59"/>
  <c r="CM19" i="58"/>
  <c r="CM28" i="58"/>
  <c r="CM32" i="59"/>
  <c r="AE20" i="58"/>
  <c r="AE29" i="58"/>
  <c r="AH20" i="58"/>
  <c r="AH29" i="58"/>
  <c r="DX20" i="58"/>
  <c r="BH29" i="58"/>
  <c r="AK20" i="58"/>
  <c r="AK29" i="58"/>
  <c r="CM20" i="58"/>
  <c r="CM29" i="58"/>
  <c r="Y20" i="58"/>
  <c r="Y29" i="58"/>
  <c r="AN29" i="58"/>
  <c r="DS20" i="58"/>
  <c r="DS29" i="58"/>
  <c r="Y68" i="69"/>
  <c r="Y67" i="69"/>
  <c r="Y66" i="69"/>
  <c r="Y65" i="69"/>
  <c r="Y64" i="69"/>
  <c r="Y63" i="69"/>
  <c r="Y62" i="69"/>
  <c r="Y61" i="69"/>
  <c r="Y60" i="69"/>
  <c r="Y59" i="69"/>
  <c r="Y58" i="69"/>
  <c r="Y57" i="69"/>
  <c r="Y56" i="69"/>
  <c r="Y55" i="69"/>
  <c r="Y54" i="69"/>
  <c r="Y53" i="69"/>
  <c r="Y52" i="69"/>
  <c r="Y51" i="69"/>
  <c r="Y50" i="69"/>
  <c r="Y49" i="69"/>
  <c r="Y48" i="69"/>
  <c r="Y47" i="69"/>
  <c r="Y46" i="69"/>
  <c r="Y45" i="69"/>
  <c r="Y44" i="69"/>
  <c r="Y43" i="69"/>
  <c r="Y42" i="69"/>
  <c r="Y41" i="69"/>
  <c r="Y40" i="69"/>
  <c r="Y36" i="69"/>
  <c r="Y35" i="69"/>
  <c r="Y34" i="69"/>
  <c r="Y33" i="69"/>
  <c r="Y32" i="69"/>
  <c r="Y31" i="69"/>
  <c r="Y30" i="69"/>
  <c r="Y29" i="69"/>
  <c r="Y28" i="69"/>
  <c r="Y27" i="69"/>
  <c r="Y26" i="69"/>
  <c r="Y25" i="69"/>
  <c r="Y24" i="69"/>
  <c r="Y23" i="69"/>
  <c r="Y22" i="69"/>
  <c r="Y20" i="69"/>
  <c r="Y19" i="69"/>
  <c r="Y18" i="69"/>
  <c r="Y17" i="69"/>
  <c r="Y16" i="69"/>
  <c r="Y15" i="69"/>
  <c r="Y14" i="69"/>
  <c r="Y10" i="69"/>
  <c r="Y39" i="69"/>
  <c r="Y37" i="69"/>
  <c r="Y38" i="69"/>
  <c r="Y32" i="64"/>
  <c r="Y68" i="59"/>
  <c r="Y67" i="59"/>
  <c r="Y64" i="59"/>
  <c r="Y63" i="59"/>
  <c r="Y61" i="59"/>
  <c r="Y57" i="59"/>
  <c r="Y55" i="59"/>
  <c r="Y51" i="59"/>
  <c r="Y50" i="59"/>
  <c r="Y49" i="59"/>
  <c r="Y48" i="59"/>
  <c r="Y47" i="59"/>
  <c r="Y46" i="59"/>
  <c r="Y45" i="59"/>
  <c r="Y41" i="59"/>
  <c r="Y40" i="59"/>
  <c r="Y39" i="59"/>
  <c r="Y38" i="59"/>
  <c r="Y37" i="59"/>
  <c r="Y33" i="59"/>
  <c r="Y31" i="59"/>
  <c r="Y23" i="59"/>
  <c r="Y22" i="59"/>
  <c r="Y21" i="59"/>
  <c r="Y20" i="59"/>
  <c r="Y19" i="59"/>
  <c r="Y18" i="59"/>
  <c r="Y17" i="59"/>
  <c r="Y16" i="59"/>
  <c r="Y15" i="59"/>
  <c r="Y14" i="59"/>
  <c r="Y13" i="59"/>
  <c r="Y12" i="59"/>
  <c r="Y11" i="59"/>
  <c r="Y10" i="59"/>
  <c r="Y9" i="59"/>
  <c r="Y29" i="59"/>
  <c r="Y28" i="59"/>
  <c r="Y14" i="58"/>
  <c r="Y13" i="58"/>
  <c r="Y12" i="58"/>
  <c r="Y11" i="58"/>
  <c r="Y10" i="58"/>
  <c r="Y9" i="58"/>
  <c r="Y17" i="58"/>
  <c r="Y36" i="58"/>
  <c r="Y35" i="58"/>
  <c r="Y34" i="58"/>
  <c r="Y67" i="58"/>
  <c r="Y54" i="58"/>
  <c r="Y53" i="58"/>
  <c r="Y52" i="58"/>
  <c r="Y51" i="58"/>
  <c r="Y50" i="58"/>
  <c r="Y49" i="58"/>
  <c r="Y48" i="58"/>
  <c r="Y47" i="58"/>
  <c r="Y46" i="58"/>
  <c r="Y44" i="58"/>
  <c r="Y43" i="58"/>
  <c r="Y15" i="58"/>
  <c r="Y8" i="58"/>
  <c r="Y7" i="58"/>
  <c r="Y6" i="58"/>
  <c r="Y30" i="58"/>
  <c r="AE68" i="69"/>
  <c r="AE67" i="69"/>
  <c r="AE66" i="69"/>
  <c r="AE65" i="69"/>
  <c r="AE64" i="69"/>
  <c r="AE63" i="69"/>
  <c r="AE62" i="69"/>
  <c r="AE61" i="69"/>
  <c r="AE60" i="69"/>
  <c r="AE59" i="69"/>
  <c r="AE58" i="69"/>
  <c r="AE57" i="69"/>
  <c r="AE56" i="69"/>
  <c r="AE55" i="69"/>
  <c r="AE54" i="69"/>
  <c r="AE53" i="69"/>
  <c r="AE52" i="69"/>
  <c r="AE51" i="69"/>
  <c r="AE50" i="69"/>
  <c r="AE49" i="69"/>
  <c r="AE48" i="69"/>
  <c r="AE47" i="69"/>
  <c r="AE46" i="69"/>
  <c r="AE45" i="69"/>
  <c r="AE44" i="69"/>
  <c r="AE43" i="69"/>
  <c r="AE42" i="69"/>
  <c r="AE41" i="69"/>
  <c r="AE40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0" i="69"/>
  <c r="AE19" i="69"/>
  <c r="AE18" i="69"/>
  <c r="AE17" i="69"/>
  <c r="AE16" i="69"/>
  <c r="AE15" i="69"/>
  <c r="AE14" i="69"/>
  <c r="AE10" i="69"/>
  <c r="AE39" i="69"/>
  <c r="AE37" i="69"/>
  <c r="AE38" i="69"/>
  <c r="AE32" i="64"/>
  <c r="AE68" i="59"/>
  <c r="AE67" i="59"/>
  <c r="AE64" i="59"/>
  <c r="AE63" i="59"/>
  <c r="AE61" i="59"/>
  <c r="AE57" i="59"/>
  <c r="AE55" i="59"/>
  <c r="AE51" i="59"/>
  <c r="AE50" i="59"/>
  <c r="AE49" i="59"/>
  <c r="AE48" i="59"/>
  <c r="AE47" i="59"/>
  <c r="AE46" i="59"/>
  <c r="AE45" i="59"/>
  <c r="AE41" i="59"/>
  <c r="AE40" i="59"/>
  <c r="AE39" i="59"/>
  <c r="AE38" i="59"/>
  <c r="AE37" i="59"/>
  <c r="AE33" i="59"/>
  <c r="AE31" i="59"/>
  <c r="AE23" i="59"/>
  <c r="AE22" i="59"/>
  <c r="AE21" i="59"/>
  <c r="AE20" i="59"/>
  <c r="AE19" i="59"/>
  <c r="AE18" i="59"/>
  <c r="AE17" i="59"/>
  <c r="AE16" i="59"/>
  <c r="AE15" i="59"/>
  <c r="AE14" i="59"/>
  <c r="AE13" i="59"/>
  <c r="AE12" i="59"/>
  <c r="AE11" i="59"/>
  <c r="AE10" i="59"/>
  <c r="AE9" i="59"/>
  <c r="AE29" i="59"/>
  <c r="AE28" i="59"/>
  <c r="AE14" i="58"/>
  <c r="AE13" i="58"/>
  <c r="AE12" i="58"/>
  <c r="AE11" i="58"/>
  <c r="AE10" i="58"/>
  <c r="AE9" i="58"/>
  <c r="AE17" i="58"/>
  <c r="AE36" i="58"/>
  <c r="AE35" i="58"/>
  <c r="AE34" i="58"/>
  <c r="AE67" i="58"/>
  <c r="AE54" i="58"/>
  <c r="AE53" i="58"/>
  <c r="AE52" i="58"/>
  <c r="AE51" i="58"/>
  <c r="AE50" i="58"/>
  <c r="AE49" i="58"/>
  <c r="AE48" i="58"/>
  <c r="AE47" i="58"/>
  <c r="AE46" i="58"/>
  <c r="AE44" i="58"/>
  <c r="AE43" i="58"/>
  <c r="AE15" i="58"/>
  <c r="AE8" i="58"/>
  <c r="AE7" i="58"/>
  <c r="AE6" i="58"/>
  <c r="AE30" i="58"/>
  <c r="AH68" i="69"/>
  <c r="AH67" i="69"/>
  <c r="AH66" i="69"/>
  <c r="AH65" i="69"/>
  <c r="AH64" i="69"/>
  <c r="AH63" i="69"/>
  <c r="AH62" i="69"/>
  <c r="AH61" i="69"/>
  <c r="AH60" i="69"/>
  <c r="AH59" i="69"/>
  <c r="AH58" i="69"/>
  <c r="AH57" i="69"/>
  <c r="AH56" i="69"/>
  <c r="AH55" i="69"/>
  <c r="AH54" i="69"/>
  <c r="AH53" i="69"/>
  <c r="AH52" i="69"/>
  <c r="AH51" i="69"/>
  <c r="AH50" i="69"/>
  <c r="AH49" i="69"/>
  <c r="AH48" i="69"/>
  <c r="AH47" i="69"/>
  <c r="AH46" i="69"/>
  <c r="AH45" i="69"/>
  <c r="AH44" i="69"/>
  <c r="AH43" i="69"/>
  <c r="AH42" i="69"/>
  <c r="AH41" i="69"/>
  <c r="AH40" i="69"/>
  <c r="AH36" i="69"/>
  <c r="AH35" i="69"/>
  <c r="AH34" i="69"/>
  <c r="AH33" i="69"/>
  <c r="AH32" i="69"/>
  <c r="AH31" i="69"/>
  <c r="AH30" i="69"/>
  <c r="AH29" i="69"/>
  <c r="AH28" i="69"/>
  <c r="AH27" i="69"/>
  <c r="AH26" i="69"/>
  <c r="AH25" i="69"/>
  <c r="AH24" i="69"/>
  <c r="AH23" i="69"/>
  <c r="AH22" i="69"/>
  <c r="AH20" i="69"/>
  <c r="AH19" i="69"/>
  <c r="AH18" i="69"/>
  <c r="AH17" i="69"/>
  <c r="AH16" i="69"/>
  <c r="AH15" i="69"/>
  <c r="AH14" i="69"/>
  <c r="AH10" i="69"/>
  <c r="AH39" i="69"/>
  <c r="AH37" i="69"/>
  <c r="AH38" i="69"/>
  <c r="AH32" i="64"/>
  <c r="AH68" i="59"/>
  <c r="AH67" i="59"/>
  <c r="AH64" i="59"/>
  <c r="AH63" i="59"/>
  <c r="AH61" i="59"/>
  <c r="AH57" i="59"/>
  <c r="AH55" i="59"/>
  <c r="AH51" i="59"/>
  <c r="AH50" i="59"/>
  <c r="AH49" i="59"/>
  <c r="AH48" i="59"/>
  <c r="AH47" i="59"/>
  <c r="AH46" i="59"/>
  <c r="AH45" i="59"/>
  <c r="AH41" i="59"/>
  <c r="AH40" i="59"/>
  <c r="AH39" i="59"/>
  <c r="AH38" i="59"/>
  <c r="AH37" i="59"/>
  <c r="AH33" i="59"/>
  <c r="AH31" i="59"/>
  <c r="AH23" i="59"/>
  <c r="AH22" i="59"/>
  <c r="AH21" i="59"/>
  <c r="AH20" i="59"/>
  <c r="AH19" i="59"/>
  <c r="AH18" i="59"/>
  <c r="AH17" i="59"/>
  <c r="AH16" i="59"/>
  <c r="AH15" i="59"/>
  <c r="AH14" i="59"/>
  <c r="AH13" i="59"/>
  <c r="AH12" i="59"/>
  <c r="AH11" i="59"/>
  <c r="AH10" i="59"/>
  <c r="AH9" i="59"/>
  <c r="AH29" i="59"/>
  <c r="AH28" i="59"/>
  <c r="AH14" i="58"/>
  <c r="AH13" i="58"/>
  <c r="AH12" i="58"/>
  <c r="AH11" i="58"/>
  <c r="AH10" i="58"/>
  <c r="AH9" i="58"/>
  <c r="AH17" i="58"/>
  <c r="AH36" i="58"/>
  <c r="AH35" i="58"/>
  <c r="AH34" i="58"/>
  <c r="AH67" i="58"/>
  <c r="AH54" i="58"/>
  <c r="AH53" i="58"/>
  <c r="AH52" i="58"/>
  <c r="AH51" i="58"/>
  <c r="AH50" i="58"/>
  <c r="AH49" i="58"/>
  <c r="AH48" i="58"/>
  <c r="AH47" i="58"/>
  <c r="AH46" i="58"/>
  <c r="AH44" i="58"/>
  <c r="AH43" i="58"/>
  <c r="AH15" i="58"/>
  <c r="AH8" i="58"/>
  <c r="AH7" i="58"/>
  <c r="AH6" i="58"/>
  <c r="AH30" i="58"/>
  <c r="AK68" i="69"/>
  <c r="AK67" i="69"/>
  <c r="AK66" i="69"/>
  <c r="AK65" i="69"/>
  <c r="AK64" i="69"/>
  <c r="AK63" i="69"/>
  <c r="AK62" i="69"/>
  <c r="AK61" i="69"/>
  <c r="AK60" i="69"/>
  <c r="AK59" i="69"/>
  <c r="AK58" i="69"/>
  <c r="AK57" i="69"/>
  <c r="AK56" i="69"/>
  <c r="AK55" i="69"/>
  <c r="AK54" i="69"/>
  <c r="AK53" i="69"/>
  <c r="AK52" i="69"/>
  <c r="AK51" i="69"/>
  <c r="AK50" i="69"/>
  <c r="AK49" i="69"/>
  <c r="AK48" i="69"/>
  <c r="AK47" i="69"/>
  <c r="AK46" i="69"/>
  <c r="AK45" i="69"/>
  <c r="AK44" i="69"/>
  <c r="AK43" i="69"/>
  <c r="AK42" i="69"/>
  <c r="AK41" i="69"/>
  <c r="AK40" i="69"/>
  <c r="AK36" i="69"/>
  <c r="AK35" i="69"/>
  <c r="AK34" i="69"/>
  <c r="AK33" i="69"/>
  <c r="AK32" i="69"/>
  <c r="AK31" i="69"/>
  <c r="AK30" i="69"/>
  <c r="AK29" i="69"/>
  <c r="AK28" i="69"/>
  <c r="AK27" i="69"/>
  <c r="AK26" i="69"/>
  <c r="AK25" i="69"/>
  <c r="AK24" i="69"/>
  <c r="AK23" i="69"/>
  <c r="AK22" i="69"/>
  <c r="AK20" i="69"/>
  <c r="AK19" i="69"/>
  <c r="AK18" i="69"/>
  <c r="AK17" i="69"/>
  <c r="AK16" i="69"/>
  <c r="AK15" i="69"/>
  <c r="AK14" i="69"/>
  <c r="AK10" i="69"/>
  <c r="AK39" i="69"/>
  <c r="AK37" i="69"/>
  <c r="AK38" i="69"/>
  <c r="AK32" i="64"/>
  <c r="AK68" i="59"/>
  <c r="AK67" i="59"/>
  <c r="AK64" i="59"/>
  <c r="AK63" i="59"/>
  <c r="AK61" i="59"/>
  <c r="AK57" i="59"/>
  <c r="AK55" i="59"/>
  <c r="AK51" i="59"/>
  <c r="AK50" i="59"/>
  <c r="AK49" i="59"/>
  <c r="AK48" i="59"/>
  <c r="AK47" i="59"/>
  <c r="AK46" i="59"/>
  <c r="AK45" i="59"/>
  <c r="AK41" i="59"/>
  <c r="AK40" i="59"/>
  <c r="AK39" i="59"/>
  <c r="AK38" i="59"/>
  <c r="AK37" i="59"/>
  <c r="AK33" i="59"/>
  <c r="AK31" i="59"/>
  <c r="AK23" i="59"/>
  <c r="AK22" i="59"/>
  <c r="AK21" i="59"/>
  <c r="AK20" i="59"/>
  <c r="AK19" i="59"/>
  <c r="AK18" i="59"/>
  <c r="AK17" i="59"/>
  <c r="AK16" i="59"/>
  <c r="AK15" i="59"/>
  <c r="AK14" i="59"/>
  <c r="AK13" i="59"/>
  <c r="AK12" i="59"/>
  <c r="AK11" i="59"/>
  <c r="AK10" i="59"/>
  <c r="AK9" i="59"/>
  <c r="AK29" i="59"/>
  <c r="AK28" i="59"/>
  <c r="AK14" i="58"/>
  <c r="AK13" i="58"/>
  <c r="AK12" i="58"/>
  <c r="AK11" i="58"/>
  <c r="AK10" i="58"/>
  <c r="AK9" i="58"/>
  <c r="AK17" i="58"/>
  <c r="AK36" i="58"/>
  <c r="AK35" i="58"/>
  <c r="AK34" i="58"/>
  <c r="AK67" i="58"/>
  <c r="AK54" i="58"/>
  <c r="AK53" i="58"/>
  <c r="AK52" i="58"/>
  <c r="AK51" i="58"/>
  <c r="AK50" i="58"/>
  <c r="AK49" i="58"/>
  <c r="AK48" i="58"/>
  <c r="AK47" i="58"/>
  <c r="AK46" i="58"/>
  <c r="AK44" i="58"/>
  <c r="AK43" i="58"/>
  <c r="AK15" i="58"/>
  <c r="AK8" i="58"/>
  <c r="AK7" i="58"/>
  <c r="AK6" i="58"/>
  <c r="AK30" i="58"/>
  <c r="AN68" i="69"/>
  <c r="AN67" i="69"/>
  <c r="AN66" i="69"/>
  <c r="AN65" i="69"/>
  <c r="AN64" i="69"/>
  <c r="AN63" i="69"/>
  <c r="AN62" i="69"/>
  <c r="AN61" i="69"/>
  <c r="AN60" i="69"/>
  <c r="AN59" i="69"/>
  <c r="AN58" i="69"/>
  <c r="AN57" i="69"/>
  <c r="AN56" i="69"/>
  <c r="AN55" i="69"/>
  <c r="AN54" i="69"/>
  <c r="AN53" i="69"/>
  <c r="AN52" i="69"/>
  <c r="AN51" i="69"/>
  <c r="AN50" i="69"/>
  <c r="AN49" i="69"/>
  <c r="AN48" i="69"/>
  <c r="AN47" i="69"/>
  <c r="AN46" i="69"/>
  <c r="AN45" i="69"/>
  <c r="AN44" i="69"/>
  <c r="AN43" i="69"/>
  <c r="AN42" i="69"/>
  <c r="AN41" i="69"/>
  <c r="AN40" i="69"/>
  <c r="AN36" i="69"/>
  <c r="AN35" i="69"/>
  <c r="AN34" i="69"/>
  <c r="AN33" i="69"/>
  <c r="AN32" i="69"/>
  <c r="AN31" i="69"/>
  <c r="AN30" i="69"/>
  <c r="AN29" i="69"/>
  <c r="AN28" i="69"/>
  <c r="AN27" i="69"/>
  <c r="AN26" i="69"/>
  <c r="AN25" i="69"/>
  <c r="AN24" i="69"/>
  <c r="AN23" i="69"/>
  <c r="AN22" i="69"/>
  <c r="AN20" i="69"/>
  <c r="AN19" i="69"/>
  <c r="AN18" i="69"/>
  <c r="AN17" i="69"/>
  <c r="AN16" i="69"/>
  <c r="AN15" i="69"/>
  <c r="AN14" i="69"/>
  <c r="AN10" i="69"/>
  <c r="AN39" i="69"/>
  <c r="AN37" i="69"/>
  <c r="AN38" i="69"/>
  <c r="AN32" i="64"/>
  <c r="AN68" i="59"/>
  <c r="AN67" i="59"/>
  <c r="AN64" i="59"/>
  <c r="AN63" i="59"/>
  <c r="AN61" i="59"/>
  <c r="AN57" i="59"/>
  <c r="AN55" i="59"/>
  <c r="AN51" i="59"/>
  <c r="AN50" i="59"/>
  <c r="AN49" i="59"/>
  <c r="AN48" i="59"/>
  <c r="AN47" i="59"/>
  <c r="AN46" i="59"/>
  <c r="AN45" i="59"/>
  <c r="AN41" i="59"/>
  <c r="AN40" i="59"/>
  <c r="AN39" i="59"/>
  <c r="AN38" i="59"/>
  <c r="AN37" i="59"/>
  <c r="AN33" i="59"/>
  <c r="AN31" i="59"/>
  <c r="AN23" i="59"/>
  <c r="AN22" i="59"/>
  <c r="AN21" i="59"/>
  <c r="AN20" i="59"/>
  <c r="AN19" i="59"/>
  <c r="AN18" i="59"/>
  <c r="AN17" i="59"/>
  <c r="AN16" i="59"/>
  <c r="AN15" i="59"/>
  <c r="AN14" i="59"/>
  <c r="AN13" i="59"/>
  <c r="AN12" i="59"/>
  <c r="AN11" i="59"/>
  <c r="AN10" i="59"/>
  <c r="AN9" i="59"/>
  <c r="AN29" i="59"/>
  <c r="AN28" i="59"/>
  <c r="AN17" i="58"/>
  <c r="AN36" i="58"/>
  <c r="AN35" i="58"/>
  <c r="AN67" i="58"/>
  <c r="AN54" i="58"/>
  <c r="AN53" i="58"/>
  <c r="AN52" i="58"/>
  <c r="AN51" i="58"/>
  <c r="AN50" i="58"/>
  <c r="AN49" i="58"/>
  <c r="AN48" i="58"/>
  <c r="AN47" i="58"/>
  <c r="AN46" i="58"/>
  <c r="AN44" i="58"/>
  <c r="AN43" i="58"/>
  <c r="BH68" i="69"/>
  <c r="BH67" i="69"/>
  <c r="BH66" i="69"/>
  <c r="BH65" i="69"/>
  <c r="BH64" i="69"/>
  <c r="BH63" i="69"/>
  <c r="BH62" i="69"/>
  <c r="BH61" i="69"/>
  <c r="BH60" i="69"/>
  <c r="BH59" i="69"/>
  <c r="BH58" i="69"/>
  <c r="BH57" i="69"/>
  <c r="BH56" i="69"/>
  <c r="BH55" i="69"/>
  <c r="BH54" i="69"/>
  <c r="BH53" i="69"/>
  <c r="BH52" i="69"/>
  <c r="BH51" i="69"/>
  <c r="BH50" i="69"/>
  <c r="BH49" i="69"/>
  <c r="BH48" i="69"/>
  <c r="BH47" i="69"/>
  <c r="BH46" i="69"/>
  <c r="BH45" i="69"/>
  <c r="BH44" i="69"/>
  <c r="BH43" i="69"/>
  <c r="BH42" i="69"/>
  <c r="BH41" i="69"/>
  <c r="BH40" i="69"/>
  <c r="BH36" i="69"/>
  <c r="BH35" i="69"/>
  <c r="BH34" i="69"/>
  <c r="BH33" i="69"/>
  <c r="BH32" i="69"/>
  <c r="BH31" i="69"/>
  <c r="BH30" i="69"/>
  <c r="BH29" i="69"/>
  <c r="BH28" i="69"/>
  <c r="BH27" i="69"/>
  <c r="BH26" i="69"/>
  <c r="BH25" i="69"/>
  <c r="BH24" i="69"/>
  <c r="BH23" i="69"/>
  <c r="BH22" i="69"/>
  <c r="BH20" i="69"/>
  <c r="BH19" i="69"/>
  <c r="BH18" i="69"/>
  <c r="BH17" i="69"/>
  <c r="BH16" i="69"/>
  <c r="BH15" i="69"/>
  <c r="BH14" i="69"/>
  <c r="BH10" i="69"/>
  <c r="BH39" i="69"/>
  <c r="BH37" i="69"/>
  <c r="BH38" i="69"/>
  <c r="BH32" i="64"/>
  <c r="BH68" i="59"/>
  <c r="BH67" i="59"/>
  <c r="BH64" i="59"/>
  <c r="BH63" i="59"/>
  <c r="BH61" i="59"/>
  <c r="BH57" i="59"/>
  <c r="BH55" i="59"/>
  <c r="BH51" i="59"/>
  <c r="BH50" i="59"/>
  <c r="BH49" i="59"/>
  <c r="BH48" i="59"/>
  <c r="BH47" i="59"/>
  <c r="BH46" i="59"/>
  <c r="BH45" i="59"/>
  <c r="BH41" i="59"/>
  <c r="BH40" i="59"/>
  <c r="BH39" i="59"/>
  <c r="BH38" i="59"/>
  <c r="BH37" i="59"/>
  <c r="BH33" i="59"/>
  <c r="BH31" i="59"/>
  <c r="BH23" i="59"/>
  <c r="BH22" i="59"/>
  <c r="BH21" i="59"/>
  <c r="BH20" i="59"/>
  <c r="BH19" i="59"/>
  <c r="BH18" i="59"/>
  <c r="BH17" i="59"/>
  <c r="BH16" i="59"/>
  <c r="BH15" i="59"/>
  <c r="BH14" i="59"/>
  <c r="BH13" i="59"/>
  <c r="BH12" i="59"/>
  <c r="BH11" i="59"/>
  <c r="BH10" i="59"/>
  <c r="BH9" i="59"/>
  <c r="BH10" i="58"/>
  <c r="BH17" i="58"/>
  <c r="BH36" i="58"/>
  <c r="BH35" i="58"/>
  <c r="BH67" i="58"/>
  <c r="BH54" i="58"/>
  <c r="BH53" i="58"/>
  <c r="BH52" i="58"/>
  <c r="BH51" i="58"/>
  <c r="BH50" i="58"/>
  <c r="BH49" i="58"/>
  <c r="BH48" i="58"/>
  <c r="BH47" i="58"/>
  <c r="BH46" i="58"/>
  <c r="BH44" i="58"/>
  <c r="BH43" i="58"/>
  <c r="DX68" i="69"/>
  <c r="DX67" i="69"/>
  <c r="DX66" i="69"/>
  <c r="DX65" i="69"/>
  <c r="DX64" i="69"/>
  <c r="DX63" i="69"/>
  <c r="DX62" i="69"/>
  <c r="DX61" i="69"/>
  <c r="DX60" i="69"/>
  <c r="DX59" i="69"/>
  <c r="DX58" i="69"/>
  <c r="DX57" i="69"/>
  <c r="DX56" i="69"/>
  <c r="DX55" i="69"/>
  <c r="DX54" i="69"/>
  <c r="DX53" i="69"/>
  <c r="DX52" i="69"/>
  <c r="DX51" i="69"/>
  <c r="DX50" i="69"/>
  <c r="DX49" i="69"/>
  <c r="DX48" i="69"/>
  <c r="DX47" i="69"/>
  <c r="DX46" i="69"/>
  <c r="DX45" i="69"/>
  <c r="DX44" i="69"/>
  <c r="DX43" i="69"/>
  <c r="DX42" i="69"/>
  <c r="DX41" i="69"/>
  <c r="DX40" i="69"/>
  <c r="DX36" i="69"/>
  <c r="DX35" i="69"/>
  <c r="DX34" i="69"/>
  <c r="DX33" i="69"/>
  <c r="DX32" i="69"/>
  <c r="DX31" i="69"/>
  <c r="DX30" i="69"/>
  <c r="DX29" i="69"/>
  <c r="DX28" i="69"/>
  <c r="DX27" i="69"/>
  <c r="DX26" i="69"/>
  <c r="DX25" i="69"/>
  <c r="DX24" i="69"/>
  <c r="DX23" i="69"/>
  <c r="DX22" i="69"/>
  <c r="DX20" i="69"/>
  <c r="DX19" i="69"/>
  <c r="DX18" i="69"/>
  <c r="DX17" i="69"/>
  <c r="DX16" i="69"/>
  <c r="DX15" i="69"/>
  <c r="DX14" i="69"/>
  <c r="DX10" i="69"/>
  <c r="DX39" i="69"/>
  <c r="DX37" i="69"/>
  <c r="DX38" i="69"/>
  <c r="DX32" i="64"/>
  <c r="DX68" i="59"/>
  <c r="DX67" i="59"/>
  <c r="DX64" i="59"/>
  <c r="DX63" i="59"/>
  <c r="DX61" i="59"/>
  <c r="DX57" i="59"/>
  <c r="DX55" i="59"/>
  <c r="DX51" i="59"/>
  <c r="DX50" i="59"/>
  <c r="DX49" i="59"/>
  <c r="DX48" i="59"/>
  <c r="DX47" i="59"/>
  <c r="DX46" i="59"/>
  <c r="DX45" i="59"/>
  <c r="DX41" i="59"/>
  <c r="DX40" i="59"/>
  <c r="DX39" i="59"/>
  <c r="DX38" i="59"/>
  <c r="DX37" i="59"/>
  <c r="DX33" i="59"/>
  <c r="DX31" i="59"/>
  <c r="DX23" i="59"/>
  <c r="DX22" i="59"/>
  <c r="DX21" i="59"/>
  <c r="DX20" i="59"/>
  <c r="DX19" i="59"/>
  <c r="DX18" i="59"/>
  <c r="DX17" i="59"/>
  <c r="DX16" i="59"/>
  <c r="DX15" i="59"/>
  <c r="DX14" i="59"/>
  <c r="DX13" i="59"/>
  <c r="DX12" i="59"/>
  <c r="DX11" i="59"/>
  <c r="DX10" i="59"/>
  <c r="DX30" i="59"/>
  <c r="DX29" i="59"/>
  <c r="DX28" i="59"/>
  <c r="DX14" i="58"/>
  <c r="DX13" i="58"/>
  <c r="DX12" i="58"/>
  <c r="DX11" i="58"/>
  <c r="DX10" i="58"/>
  <c r="DX9" i="58"/>
  <c r="DX17" i="58"/>
  <c r="DX36" i="58"/>
  <c r="DX35" i="58"/>
  <c r="DX34" i="58"/>
  <c r="DX67" i="58"/>
  <c r="DX54" i="58"/>
  <c r="DX53" i="58"/>
  <c r="DX52" i="58"/>
  <c r="DX51" i="58"/>
  <c r="DX50" i="58"/>
  <c r="DX49" i="58"/>
  <c r="DX48" i="58"/>
  <c r="DX47" i="58"/>
  <c r="DX46" i="58"/>
  <c r="DX44" i="58"/>
  <c r="DX43" i="58"/>
  <c r="DX15" i="58"/>
  <c r="DX8" i="58"/>
  <c r="DX7" i="58"/>
  <c r="DX6" i="58"/>
  <c r="DX30" i="58"/>
  <c r="DS68" i="69"/>
  <c r="DS67" i="69"/>
  <c r="DS66" i="69"/>
  <c r="DS65" i="69"/>
  <c r="DS64" i="69"/>
  <c r="DS63" i="69"/>
  <c r="DS62" i="69"/>
  <c r="DS61" i="69"/>
  <c r="DS60" i="69"/>
  <c r="DS59" i="69"/>
  <c r="DS58" i="69"/>
  <c r="DS57" i="69"/>
  <c r="DS56" i="69"/>
  <c r="DS55" i="69"/>
  <c r="DS54" i="69"/>
  <c r="DS53" i="69"/>
  <c r="DS52" i="69"/>
  <c r="DS51" i="69"/>
  <c r="DS50" i="69"/>
  <c r="DS49" i="69"/>
  <c r="DS48" i="69"/>
  <c r="DS47" i="69"/>
  <c r="DS46" i="69"/>
  <c r="DS45" i="69"/>
  <c r="DS44" i="69"/>
  <c r="DS43" i="69"/>
  <c r="DS42" i="69"/>
  <c r="DS41" i="69"/>
  <c r="DS40" i="69"/>
  <c r="DS36" i="69"/>
  <c r="DS35" i="69"/>
  <c r="DS34" i="69"/>
  <c r="DS33" i="69"/>
  <c r="DS32" i="69"/>
  <c r="DS31" i="69"/>
  <c r="DS30" i="69"/>
  <c r="DS29" i="69"/>
  <c r="DS28" i="69"/>
  <c r="DS27" i="69"/>
  <c r="DS26" i="69"/>
  <c r="DS25" i="69"/>
  <c r="DS24" i="69"/>
  <c r="DS23" i="69"/>
  <c r="DS22" i="69"/>
  <c r="DS20" i="69"/>
  <c r="DS19" i="69"/>
  <c r="DS18" i="69"/>
  <c r="DS17" i="69"/>
  <c r="DS16" i="69"/>
  <c r="DS15" i="69"/>
  <c r="DS14" i="69"/>
  <c r="DS10" i="69"/>
  <c r="DS39" i="69"/>
  <c r="DS37" i="69"/>
  <c r="DS38" i="69"/>
  <c r="DS32" i="64"/>
  <c r="DS68" i="59"/>
  <c r="DS67" i="59"/>
  <c r="DS64" i="59"/>
  <c r="DS63" i="59"/>
  <c r="DS61" i="59"/>
  <c r="DS57" i="59"/>
  <c r="DS55" i="59"/>
  <c r="DS51" i="59"/>
  <c r="DS50" i="59"/>
  <c r="DS49" i="59"/>
  <c r="DS48" i="59"/>
  <c r="DS47" i="59"/>
  <c r="DS46" i="59"/>
  <c r="DS45" i="59"/>
  <c r="DS41" i="59"/>
  <c r="DS40" i="59"/>
  <c r="DS39" i="59"/>
  <c r="DS38" i="59"/>
  <c r="DS37" i="59"/>
  <c r="DS33" i="59"/>
  <c r="DS31" i="59"/>
  <c r="DS23" i="59"/>
  <c r="DS22" i="59"/>
  <c r="DS21" i="59"/>
  <c r="DS20" i="59"/>
  <c r="DS19" i="59"/>
  <c r="DS18" i="59"/>
  <c r="DS17" i="59"/>
  <c r="DS16" i="59"/>
  <c r="DS15" i="59"/>
  <c r="DS14" i="59"/>
  <c r="DS13" i="59"/>
  <c r="DS12" i="59"/>
  <c r="DS11" i="59"/>
  <c r="DS10" i="59"/>
  <c r="DS9" i="59"/>
  <c r="DS30" i="59"/>
  <c r="DS29" i="59"/>
  <c r="DS28" i="59"/>
  <c r="DS14" i="58"/>
  <c r="DS13" i="58"/>
  <c r="DS12" i="58"/>
  <c r="DS11" i="58"/>
  <c r="DS10" i="58"/>
  <c r="DS9" i="58"/>
  <c r="DS17" i="58"/>
  <c r="DS36" i="58"/>
  <c r="DS35" i="58"/>
  <c r="DS34" i="58"/>
  <c r="DS67" i="58"/>
  <c r="DS54" i="58"/>
  <c r="DS53" i="58"/>
  <c r="DS52" i="58"/>
  <c r="DS51" i="58"/>
  <c r="DS50" i="58"/>
  <c r="DS49" i="58"/>
  <c r="DS48" i="58"/>
  <c r="DS47" i="58"/>
  <c r="DS46" i="58"/>
  <c r="DS44" i="58"/>
  <c r="DS43" i="58"/>
  <c r="DS15" i="58"/>
  <c r="DS8" i="58"/>
  <c r="DS7" i="58"/>
  <c r="DS6" i="58"/>
  <c r="DS30" i="58"/>
  <c r="CM68" i="69"/>
  <c r="CM67" i="69"/>
  <c r="CM66" i="69"/>
  <c r="CM65" i="69"/>
  <c r="CM64" i="69"/>
  <c r="CM63" i="69"/>
  <c r="CM62" i="69"/>
  <c r="CM61" i="69"/>
  <c r="CM60" i="69"/>
  <c r="CM59" i="69"/>
  <c r="CM58" i="69"/>
  <c r="CM57" i="69"/>
  <c r="CM56" i="69"/>
  <c r="CM55" i="69"/>
  <c r="CM54" i="69"/>
  <c r="CM53" i="69"/>
  <c r="CM52" i="69"/>
  <c r="CM51" i="69"/>
  <c r="CM50" i="69"/>
  <c r="CM49" i="69"/>
  <c r="CM48" i="69"/>
  <c r="CM47" i="69"/>
  <c r="CM46" i="69"/>
  <c r="CM45" i="69"/>
  <c r="CM44" i="69"/>
  <c r="CM43" i="69"/>
  <c r="CM42" i="69"/>
  <c r="CM41" i="69"/>
  <c r="CM40" i="69"/>
  <c r="CM36" i="69"/>
  <c r="CM35" i="69"/>
  <c r="CM34" i="69"/>
  <c r="CM33" i="69"/>
  <c r="CM32" i="69"/>
  <c r="CM31" i="69"/>
  <c r="CM30" i="69"/>
  <c r="CM29" i="69"/>
  <c r="CM28" i="69"/>
  <c r="CM27" i="69"/>
  <c r="CM26" i="69"/>
  <c r="CM25" i="69"/>
  <c r="CM24" i="69"/>
  <c r="CM23" i="69"/>
  <c r="CM22" i="69"/>
  <c r="CM20" i="69"/>
  <c r="CM19" i="69"/>
  <c r="CM18" i="69"/>
  <c r="CM17" i="69"/>
  <c r="CM16" i="69"/>
  <c r="CM15" i="69"/>
  <c r="CM14" i="69"/>
  <c r="CM10" i="69"/>
  <c r="CM39" i="69"/>
  <c r="CM37" i="69"/>
  <c r="CM38" i="69"/>
  <c r="CM32" i="64"/>
  <c r="CM68" i="59"/>
  <c r="CM67" i="59"/>
  <c r="CM64" i="59"/>
  <c r="CM63" i="59"/>
  <c r="CM61" i="59"/>
  <c r="CM57" i="59"/>
  <c r="CM55" i="59"/>
  <c r="CM51" i="59"/>
  <c r="CM50" i="59"/>
  <c r="CM49" i="59"/>
  <c r="CM48" i="59"/>
  <c r="CM47" i="59"/>
  <c r="CM46" i="59"/>
  <c r="CM45" i="59"/>
  <c r="CM41" i="59"/>
  <c r="CM40" i="59"/>
  <c r="CM39" i="59"/>
  <c r="CM38" i="59"/>
  <c r="CM37" i="59"/>
  <c r="CM33" i="59"/>
  <c r="CM31" i="59"/>
  <c r="CM23" i="59"/>
  <c r="CM22" i="59"/>
  <c r="CM21" i="59"/>
  <c r="CM20" i="59"/>
  <c r="CM19" i="59"/>
  <c r="CM18" i="59"/>
  <c r="CM17" i="59"/>
  <c r="CM16" i="59"/>
  <c r="CM15" i="59"/>
  <c r="CM14" i="59"/>
  <c r="CM13" i="59"/>
  <c r="CM12" i="59"/>
  <c r="CM11" i="59"/>
  <c r="CM10" i="59"/>
  <c r="CM9" i="59"/>
  <c r="CM30" i="59"/>
  <c r="CM29" i="59"/>
  <c r="CM28" i="59"/>
  <c r="CM14" i="58"/>
  <c r="CM13" i="58"/>
  <c r="CM12" i="58"/>
  <c r="CM11" i="58"/>
  <c r="CM10" i="58"/>
  <c r="CM9" i="58"/>
  <c r="CM17" i="58"/>
  <c r="CM36" i="58"/>
  <c r="CM35" i="58"/>
  <c r="CM34" i="58"/>
  <c r="CM67" i="58"/>
  <c r="CM54" i="58"/>
  <c r="CM53" i="58"/>
  <c r="CM52" i="58"/>
  <c r="CM51" i="58"/>
  <c r="CM50" i="58"/>
  <c r="CM49" i="58"/>
  <c r="CM48" i="58"/>
  <c r="CM47" i="58"/>
  <c r="CM46" i="58"/>
  <c r="CM44" i="58"/>
  <c r="CM43" i="58"/>
  <c r="CM15" i="58"/>
  <c r="CM8" i="58"/>
  <c r="CM7" i="58"/>
  <c r="CM6" i="58"/>
  <c r="CM30" i="58"/>
  <c r="Y55" i="58"/>
  <c r="Y31" i="58"/>
  <c r="Y32" i="58"/>
  <c r="AE55" i="58"/>
  <c r="AE31" i="58"/>
  <c r="AE32" i="58"/>
  <c r="AH55" i="58"/>
  <c r="AH31" i="58"/>
  <c r="AH32" i="58"/>
  <c r="AK55" i="58"/>
  <c r="AK31" i="58"/>
  <c r="AK32" i="58"/>
  <c r="AN55" i="58"/>
  <c r="AN32" i="58"/>
  <c r="BH55" i="58"/>
  <c r="BH32" i="58"/>
  <c r="DX55" i="58"/>
  <c r="DX31" i="58"/>
  <c r="DX32" i="58"/>
  <c r="DS55" i="58"/>
  <c r="DS31" i="58"/>
  <c r="DS32" i="58"/>
  <c r="CM55" i="58"/>
  <c r="CM31" i="58"/>
  <c r="CM32" i="58"/>
  <c r="Y26" i="59"/>
  <c r="Y25" i="59"/>
  <c r="Y8" i="59"/>
  <c r="Y33" i="58"/>
  <c r="Y26" i="58"/>
  <c r="Y25" i="58"/>
  <c r="Y24" i="58"/>
  <c r="Y23" i="58"/>
  <c r="Y22" i="58"/>
  <c r="Y21" i="58"/>
  <c r="AE26" i="59"/>
  <c r="AE25" i="59"/>
  <c r="AE8" i="59"/>
  <c r="AE33" i="58"/>
  <c r="AE26" i="58"/>
  <c r="AE25" i="58"/>
  <c r="AE24" i="58"/>
  <c r="AE23" i="58"/>
  <c r="AE22" i="58"/>
  <c r="AE21" i="58"/>
  <c r="AH26" i="59"/>
  <c r="AH25" i="59"/>
  <c r="AH8" i="59"/>
  <c r="AH33" i="58"/>
  <c r="AH26" i="58"/>
  <c r="AH25" i="58"/>
  <c r="AH24" i="58"/>
  <c r="AH23" i="58"/>
  <c r="AH22" i="58"/>
  <c r="AH21" i="58"/>
  <c r="AK26" i="59"/>
  <c r="AK25" i="59"/>
  <c r="AK8" i="59"/>
  <c r="AK33" i="58"/>
  <c r="AK26" i="58"/>
  <c r="AK25" i="58"/>
  <c r="AK24" i="58"/>
  <c r="AK23" i="58"/>
  <c r="AK22" i="58"/>
  <c r="AK21" i="58"/>
  <c r="AN8" i="59"/>
  <c r="AN33" i="58"/>
  <c r="AN26" i="58"/>
  <c r="AN25" i="58"/>
  <c r="AN21" i="58"/>
  <c r="BH8" i="59"/>
  <c r="BH26" i="58"/>
  <c r="BH21" i="58"/>
  <c r="DX26" i="59"/>
  <c r="DX25" i="59"/>
  <c r="DX33" i="58"/>
  <c r="DX26" i="58"/>
  <c r="DX25" i="58"/>
  <c r="DX24" i="58"/>
  <c r="DX23" i="58"/>
  <c r="DX22" i="58"/>
  <c r="DX21" i="58"/>
  <c r="DS26" i="59"/>
  <c r="DS25" i="59"/>
  <c r="DS8" i="59"/>
  <c r="DS33" i="58"/>
  <c r="DS26" i="58"/>
  <c r="DS25" i="58"/>
  <c r="DS24" i="58"/>
  <c r="DS23" i="58"/>
  <c r="DS22" i="58"/>
  <c r="DS21" i="58"/>
  <c r="CM26" i="59"/>
  <c r="CM25" i="59"/>
  <c r="CM8" i="59"/>
  <c r="CM33" i="58"/>
  <c r="CM26" i="58"/>
  <c r="CM25" i="58"/>
  <c r="CM24" i="58"/>
  <c r="CM23" i="58"/>
  <c r="CM22" i="58"/>
  <c r="CM21" i="58"/>
  <c r="AH62" i="60"/>
  <c r="AH61" i="60"/>
  <c r="AH60" i="60"/>
  <c r="AH59" i="60"/>
  <c r="AH58" i="60"/>
  <c r="AH57" i="60"/>
  <c r="AH56" i="60"/>
  <c r="AH55" i="60"/>
  <c r="AH54" i="60"/>
  <c r="AH53" i="60"/>
  <c r="AH52" i="60"/>
  <c r="AH51" i="60"/>
  <c r="AH61" i="65"/>
  <c r="AK61" i="65"/>
  <c r="AN62" i="60"/>
  <c r="AN61" i="60"/>
  <c r="AN60" i="60"/>
  <c r="AN59" i="60"/>
  <c r="AN58" i="60"/>
  <c r="AN57" i="60"/>
  <c r="AN56" i="60"/>
  <c r="AN55" i="60"/>
  <c r="AN54" i="60"/>
  <c r="AN53" i="60"/>
  <c r="AN52" i="60"/>
  <c r="AN51" i="60"/>
  <c r="AN61" i="65"/>
  <c r="BH62" i="60"/>
  <c r="BH61" i="60"/>
  <c r="BH60" i="60"/>
  <c r="BH59" i="60"/>
  <c r="BH58" i="60"/>
  <c r="BH57" i="60"/>
  <c r="BH56" i="60"/>
  <c r="BH55" i="60"/>
  <c r="BH54" i="60"/>
  <c r="BH53" i="60"/>
  <c r="BH52" i="60"/>
  <c r="BH51" i="60"/>
  <c r="BH50" i="60"/>
  <c r="BH37" i="60"/>
  <c r="BH6" i="60"/>
  <c r="BH61" i="65"/>
  <c r="DS62" i="60"/>
  <c r="DV62" i="60" s="1"/>
  <c r="DS61" i="60"/>
  <c r="DV61" i="60" s="1"/>
  <c r="DS60" i="60"/>
  <c r="DV60" i="60" s="1"/>
  <c r="DS59" i="60"/>
  <c r="DV59" i="60" s="1"/>
  <c r="DS58" i="60"/>
  <c r="DV58" i="60" s="1"/>
  <c r="DS57" i="60"/>
  <c r="DV57" i="60" s="1"/>
  <c r="DS56" i="60"/>
  <c r="DV56" i="60" s="1"/>
  <c r="DS55" i="60"/>
  <c r="DV55" i="60" s="1"/>
  <c r="DS54" i="60"/>
  <c r="DV54" i="60" s="1"/>
  <c r="DS53" i="60"/>
  <c r="DV53" i="60" s="1"/>
  <c r="DS52" i="60"/>
  <c r="DV52" i="60" s="1"/>
  <c r="DS51" i="60"/>
  <c r="DV51" i="60" s="1"/>
  <c r="DS50" i="60"/>
  <c r="DV50" i="60" s="1"/>
  <c r="DV37" i="60"/>
  <c r="DV6" i="60"/>
  <c r="DS61" i="65"/>
  <c r="CM62" i="60"/>
  <c r="CM61" i="60"/>
  <c r="CM60" i="60"/>
  <c r="CM59" i="60"/>
  <c r="CM58" i="60"/>
  <c r="CM57" i="60"/>
  <c r="CM56" i="60"/>
  <c r="CM55" i="60"/>
  <c r="CM54" i="60"/>
  <c r="CM53" i="60"/>
  <c r="CM52" i="60"/>
  <c r="CM51" i="60"/>
  <c r="CM50" i="60"/>
  <c r="CM37" i="60"/>
  <c r="CM6" i="60"/>
  <c r="CM61" i="65"/>
  <c r="Y62" i="60"/>
  <c r="Y61" i="60"/>
  <c r="Y60" i="60"/>
  <c r="Y59" i="60"/>
  <c r="Y58" i="60"/>
  <c r="Y57" i="60"/>
  <c r="Y56" i="60"/>
  <c r="Y55" i="60"/>
  <c r="Y54" i="60"/>
  <c r="Y53" i="60"/>
  <c r="Y52" i="60"/>
  <c r="Y51" i="60"/>
  <c r="Y50" i="60"/>
  <c r="Y37" i="60"/>
  <c r="Y6" i="60"/>
  <c r="Y61" i="65"/>
  <c r="AE62" i="60"/>
  <c r="AE61" i="60"/>
  <c r="AE60" i="60"/>
  <c r="AE59" i="60"/>
  <c r="AE58" i="60"/>
  <c r="AE57" i="60"/>
  <c r="AE56" i="60"/>
  <c r="AE55" i="60"/>
  <c r="AE54" i="60"/>
  <c r="AE53" i="60"/>
  <c r="AE52" i="60"/>
  <c r="AE51" i="60"/>
  <c r="AE61" i="65"/>
  <c r="AH68" i="58"/>
  <c r="AE56" i="65"/>
  <c r="AE54" i="65"/>
  <c r="AE56" i="67"/>
  <c r="AE54" i="67"/>
  <c r="EH71" i="45"/>
  <c r="EG71" i="45"/>
  <c r="EF71" i="45"/>
  <c r="EE71" i="45"/>
  <c r="ED71" i="45"/>
  <c r="EA71" i="45"/>
  <c r="DZ71" i="45"/>
  <c r="DY71" i="45"/>
  <c r="DX71" i="45"/>
  <c r="DU71" i="45"/>
  <c r="DT71" i="45"/>
  <c r="DS71" i="45"/>
  <c r="DR71" i="45"/>
  <c r="DN71" i="45"/>
  <c r="DM71" i="45"/>
  <c r="DL71" i="45"/>
  <c r="DK71" i="45"/>
  <c r="DJ71" i="45"/>
  <c r="DI71" i="45"/>
  <c r="DH71" i="45"/>
  <c r="DG71" i="45"/>
  <c r="DB71" i="45"/>
  <c r="DA71" i="45"/>
  <c r="CZ71" i="45"/>
  <c r="CY71" i="45"/>
  <c r="CX71" i="45"/>
  <c r="CW71" i="45"/>
  <c r="CV71" i="45"/>
  <c r="CU71" i="45"/>
  <c r="CT71" i="45"/>
  <c r="CS71" i="45"/>
  <c r="CR71" i="45"/>
  <c r="CQ71" i="45"/>
  <c r="CO71" i="45"/>
  <c r="CN71" i="45"/>
  <c r="CM71" i="45"/>
  <c r="CL71" i="45"/>
  <c r="CK71" i="45"/>
  <c r="CJ71" i="45"/>
  <c r="CI71" i="45"/>
  <c r="CH71" i="45"/>
  <c r="CG71" i="45"/>
  <c r="CF71" i="45"/>
  <c r="S4" i="74" s="1"/>
  <c r="CE71" i="45"/>
  <c r="CD71" i="45"/>
  <c r="CC71" i="45"/>
  <c r="CB71" i="45"/>
  <c r="CA71" i="45"/>
  <c r="BZ71" i="45"/>
  <c r="BY71" i="45"/>
  <c r="BX71" i="45"/>
  <c r="BW71" i="45"/>
  <c r="BV71" i="45"/>
  <c r="BU71" i="45"/>
  <c r="BT71" i="45"/>
  <c r="BS71" i="45"/>
  <c r="BR71" i="45"/>
  <c r="BQ71" i="45"/>
  <c r="BP71" i="45"/>
  <c r="BO71" i="45"/>
  <c r="BN71" i="45"/>
  <c r="BM71" i="45"/>
  <c r="BL71" i="45"/>
  <c r="BK71" i="45"/>
  <c r="BJ71" i="45"/>
  <c r="BI71" i="45"/>
  <c r="BH71" i="45"/>
  <c r="BG71" i="45"/>
  <c r="BF71" i="45"/>
  <c r="BE71" i="45"/>
  <c r="BD71" i="45"/>
  <c r="BC71" i="45"/>
  <c r="BB71" i="45"/>
  <c r="BA71" i="45"/>
  <c r="AZ71" i="45"/>
  <c r="AY71" i="45"/>
  <c r="AX71" i="45"/>
  <c r="AW71" i="45"/>
  <c r="AV71" i="45"/>
  <c r="AU71" i="45"/>
  <c r="AT71" i="45"/>
  <c r="AS71" i="45"/>
  <c r="AR71" i="45"/>
  <c r="AQ71" i="45"/>
  <c r="AP71" i="45"/>
  <c r="AO71" i="45"/>
  <c r="AN71" i="45"/>
  <c r="AL71" i="45"/>
  <c r="AK71" i="45"/>
  <c r="AJ71" i="45"/>
  <c r="AI71" i="45"/>
  <c r="AH71" i="45"/>
  <c r="AG71" i="45"/>
  <c r="AF71" i="45"/>
  <c r="AE71" i="45"/>
  <c r="AD71" i="45"/>
  <c r="AC71" i="45"/>
  <c r="AB71" i="45"/>
  <c r="AA71" i="45"/>
  <c r="Z71" i="45"/>
  <c r="Y71" i="45"/>
  <c r="X71" i="45"/>
  <c r="W71" i="45"/>
  <c r="V71" i="45"/>
  <c r="U71" i="45"/>
  <c r="T71" i="45"/>
  <c r="S71" i="45"/>
  <c r="R71" i="45"/>
  <c r="Q71" i="45"/>
  <c r="P71" i="45"/>
  <c r="O71" i="45"/>
  <c r="N71" i="45"/>
  <c r="M71" i="45"/>
  <c r="L71" i="45"/>
  <c r="K71" i="45"/>
  <c r="J71" i="45"/>
  <c r="I71" i="45"/>
  <c r="H71" i="45"/>
  <c r="G71" i="45"/>
  <c r="F71" i="45"/>
  <c r="E71" i="45"/>
  <c r="D71" i="45"/>
  <c r="AT70" i="45"/>
  <c r="AQ70" i="45"/>
  <c r="I70" i="43"/>
  <c r="DV72" i="60" l="1"/>
  <c r="DV71" i="60"/>
  <c r="DV73" i="60"/>
  <c r="X81" i="40"/>
  <c r="Z77" i="75"/>
  <c r="W81" i="40"/>
  <c r="Y77" i="75"/>
  <c r="AM71" i="45"/>
  <c r="BI6" i="69" l="1"/>
  <c r="N68" i="70" l="1"/>
  <c r="N67" i="70"/>
  <c r="N66" i="70"/>
  <c r="N65" i="70"/>
  <c r="N64" i="70"/>
  <c r="N63" i="70"/>
  <c r="N62" i="70"/>
  <c r="N61" i="70"/>
  <c r="N60" i="70"/>
  <c r="N59" i="70"/>
  <c r="N58" i="70"/>
  <c r="N57" i="70"/>
  <c r="N56" i="70"/>
  <c r="N55" i="70"/>
  <c r="N54" i="70"/>
  <c r="N53" i="70"/>
  <c r="N52" i="70"/>
  <c r="N51" i="70"/>
  <c r="N50" i="70"/>
  <c r="N49" i="70"/>
  <c r="N48" i="70"/>
  <c r="N47" i="70"/>
  <c r="N46" i="70"/>
  <c r="N45" i="70"/>
  <c r="N44" i="70"/>
  <c r="N43" i="70"/>
  <c r="N42" i="70"/>
  <c r="N41" i="70"/>
  <c r="N40" i="70"/>
  <c r="N39" i="70"/>
  <c r="N38" i="70"/>
  <c r="N37" i="70"/>
  <c r="N36" i="70"/>
  <c r="N35" i="70"/>
  <c r="N34" i="70"/>
  <c r="N33" i="70"/>
  <c r="N32" i="70"/>
  <c r="N31" i="70"/>
  <c r="N30" i="70"/>
  <c r="N29" i="70"/>
  <c r="N28" i="70"/>
  <c r="N27" i="70"/>
  <c r="N26" i="70"/>
  <c r="N25" i="70"/>
  <c r="N24" i="70"/>
  <c r="N23" i="70"/>
  <c r="N22" i="70"/>
  <c r="N21" i="70"/>
  <c r="N20" i="70"/>
  <c r="N19" i="70"/>
  <c r="N18" i="70"/>
  <c r="N17" i="70"/>
  <c r="N16" i="70"/>
  <c r="N15" i="70"/>
  <c r="N14" i="70"/>
  <c r="N13" i="70"/>
  <c r="N12" i="70"/>
  <c r="N11" i="70"/>
  <c r="N10" i="70"/>
  <c r="N9" i="70"/>
  <c r="N8" i="70"/>
  <c r="N7" i="70"/>
  <c r="N6" i="70"/>
  <c r="C7" i="70"/>
  <c r="A7" i="70" s="1"/>
  <c r="C68" i="70"/>
  <c r="C67" i="70"/>
  <c r="C66" i="70"/>
  <c r="C65" i="70"/>
  <c r="C64" i="70"/>
  <c r="C63" i="70"/>
  <c r="C62" i="70"/>
  <c r="C61" i="70"/>
  <c r="C60" i="70"/>
  <c r="C59" i="70"/>
  <c r="C58" i="70"/>
  <c r="C57" i="70"/>
  <c r="C56" i="70"/>
  <c r="C55" i="70"/>
  <c r="C54" i="70"/>
  <c r="C53" i="70"/>
  <c r="C52" i="70"/>
  <c r="C51" i="70"/>
  <c r="C50" i="70"/>
  <c r="C49" i="70"/>
  <c r="C48" i="70"/>
  <c r="C47" i="70"/>
  <c r="C46" i="70"/>
  <c r="C45" i="70"/>
  <c r="C44" i="70"/>
  <c r="C43" i="70"/>
  <c r="C42" i="70"/>
  <c r="C41" i="70"/>
  <c r="C40" i="70"/>
  <c r="C39" i="70"/>
  <c r="C38" i="70"/>
  <c r="C37" i="70"/>
  <c r="C36" i="70"/>
  <c r="C35" i="70"/>
  <c r="C34" i="70"/>
  <c r="C33" i="70"/>
  <c r="C32" i="70"/>
  <c r="C31" i="70"/>
  <c r="C30" i="70"/>
  <c r="C29" i="70"/>
  <c r="C28" i="70"/>
  <c r="C27" i="70"/>
  <c r="C26" i="70"/>
  <c r="C25" i="70"/>
  <c r="C24" i="70"/>
  <c r="C23" i="70"/>
  <c r="C22" i="70"/>
  <c r="C21" i="70"/>
  <c r="C20" i="70"/>
  <c r="C19" i="70"/>
  <c r="C18" i="70"/>
  <c r="C17" i="70"/>
  <c r="C16" i="70"/>
  <c r="C15" i="70"/>
  <c r="C14" i="70"/>
  <c r="C13" i="70"/>
  <c r="C12" i="70"/>
  <c r="C11" i="70"/>
  <c r="C10" i="70"/>
  <c r="C9" i="70"/>
  <c r="C8" i="70"/>
  <c r="C6" i="70"/>
  <c r="AL42" i="40" l="1"/>
  <c r="AL37" i="40"/>
  <c r="V28" i="61" l="1"/>
  <c r="V47" i="61"/>
  <c r="V16" i="58"/>
  <c r="V34" i="59"/>
  <c r="V27" i="58"/>
  <c r="V31" i="66"/>
  <c r="V52" i="65"/>
  <c r="V48" i="65"/>
  <c r="V44" i="65"/>
  <c r="V21" i="69"/>
  <c r="V49" i="65"/>
  <c r="V45" i="65"/>
  <c r="V47" i="65"/>
  <c r="V43" i="65"/>
  <c r="V50" i="65"/>
  <c r="V46" i="65"/>
  <c r="V11" i="61"/>
  <c r="V9" i="61"/>
  <c r="V51" i="65"/>
  <c r="V22" i="61"/>
  <c r="V10" i="61"/>
  <c r="V16" i="61"/>
  <c r="S28" i="61"/>
  <c r="S47" i="61"/>
  <c r="S16" i="58"/>
  <c r="S27" i="58"/>
  <c r="S34" i="59"/>
  <c r="S31" i="66"/>
  <c r="S50" i="65"/>
  <c r="S46" i="65"/>
  <c r="S51" i="65"/>
  <c r="S47" i="65"/>
  <c r="S43" i="65"/>
  <c r="S21" i="69"/>
  <c r="S49" i="65"/>
  <c r="S45" i="65"/>
  <c r="S22" i="61"/>
  <c r="S16" i="61"/>
  <c r="S10" i="61"/>
  <c r="S52" i="65"/>
  <c r="S44" i="65"/>
  <c r="S48" i="65"/>
  <c r="S9" i="61"/>
  <c r="S11" i="61"/>
  <c r="S18" i="58"/>
  <c r="S26" i="60"/>
  <c r="S27" i="60"/>
  <c r="S30" i="60"/>
  <c r="S32" i="60"/>
  <c r="S24" i="60"/>
  <c r="S28" i="60"/>
  <c r="S25" i="60"/>
  <c r="S29" i="60"/>
  <c r="S31" i="60"/>
  <c r="P47" i="61"/>
  <c r="P28" i="61"/>
  <c r="P16" i="58"/>
  <c r="P27" i="58"/>
  <c r="P31" i="66"/>
  <c r="P52" i="65"/>
  <c r="P48" i="65"/>
  <c r="P44" i="65"/>
  <c r="P21" i="69"/>
  <c r="P49" i="65"/>
  <c r="P45" i="65"/>
  <c r="P50" i="65"/>
  <c r="P46" i="65"/>
  <c r="P22" i="61"/>
  <c r="P51" i="65"/>
  <c r="P47" i="65"/>
  <c r="P43" i="65"/>
  <c r="P11" i="61"/>
  <c r="P9" i="61"/>
  <c r="P10" i="61"/>
  <c r="P16" i="61"/>
  <c r="P24" i="60"/>
  <c r="P28" i="60"/>
  <c r="P27" i="60"/>
  <c r="P32" i="60"/>
  <c r="P25" i="60"/>
  <c r="P29" i="60"/>
  <c r="P31" i="60"/>
  <c r="P26" i="60"/>
  <c r="P30" i="60"/>
  <c r="V27" i="60"/>
  <c r="V28" i="60"/>
  <c r="V29" i="60"/>
  <c r="V30" i="60"/>
  <c r="V31" i="60"/>
  <c r="V32" i="60"/>
  <c r="V19" i="58"/>
  <c r="V28" i="58"/>
  <c r="V32" i="59"/>
  <c r="S19" i="58"/>
  <c r="S28" i="58"/>
  <c r="S32" i="59"/>
  <c r="P19" i="58"/>
  <c r="P28" i="58"/>
  <c r="V20" i="58"/>
  <c r="V29" i="58"/>
  <c r="S20" i="58"/>
  <c r="S29" i="58"/>
  <c r="P20" i="58"/>
  <c r="P29" i="58"/>
  <c r="S68" i="69"/>
  <c r="S67" i="69"/>
  <c r="S66" i="69"/>
  <c r="S65" i="69"/>
  <c r="S64" i="69"/>
  <c r="S63" i="69"/>
  <c r="S62" i="69"/>
  <c r="S61" i="69"/>
  <c r="S60" i="69"/>
  <c r="S59" i="69"/>
  <c r="S58" i="69"/>
  <c r="S57" i="69"/>
  <c r="S56" i="69"/>
  <c r="S55" i="69"/>
  <c r="S54" i="69"/>
  <c r="S53" i="69"/>
  <c r="S52" i="69"/>
  <c r="S51" i="69"/>
  <c r="S50" i="69"/>
  <c r="S49" i="69"/>
  <c r="S48" i="69"/>
  <c r="S47" i="69"/>
  <c r="S46" i="69"/>
  <c r="S45" i="69"/>
  <c r="S44" i="69"/>
  <c r="S43" i="69"/>
  <c r="S42" i="69"/>
  <c r="S41" i="69"/>
  <c r="S40" i="69"/>
  <c r="S36" i="69"/>
  <c r="S35" i="69"/>
  <c r="S34" i="69"/>
  <c r="S33" i="69"/>
  <c r="S32" i="69"/>
  <c r="S31" i="69"/>
  <c r="S30" i="69"/>
  <c r="S29" i="69"/>
  <c r="S28" i="69"/>
  <c r="S27" i="69"/>
  <c r="S26" i="69"/>
  <c r="S25" i="69"/>
  <c r="S24" i="69"/>
  <c r="S23" i="69"/>
  <c r="S22" i="69"/>
  <c r="S20" i="69"/>
  <c r="S19" i="69"/>
  <c r="S18" i="69"/>
  <c r="S17" i="69"/>
  <c r="S16" i="69"/>
  <c r="S15" i="69"/>
  <c r="S14" i="69"/>
  <c r="S10" i="69"/>
  <c r="S39" i="69"/>
  <c r="S37" i="69"/>
  <c r="S38" i="69"/>
  <c r="S32" i="64"/>
  <c r="S68" i="59"/>
  <c r="S67" i="59"/>
  <c r="S64" i="59"/>
  <c r="S63" i="59"/>
  <c r="S61" i="59"/>
  <c r="S57" i="59"/>
  <c r="S55" i="59"/>
  <c r="S51" i="59"/>
  <c r="S50" i="59"/>
  <c r="S49" i="59"/>
  <c r="S48" i="59"/>
  <c r="S47" i="59"/>
  <c r="S46" i="59"/>
  <c r="S45" i="59"/>
  <c r="S41" i="59"/>
  <c r="S40" i="59"/>
  <c r="S39" i="59"/>
  <c r="S38" i="59"/>
  <c r="S37" i="59"/>
  <c r="S33" i="59"/>
  <c r="S31" i="59"/>
  <c r="S23" i="59"/>
  <c r="S22" i="59"/>
  <c r="S21" i="59"/>
  <c r="S20" i="59"/>
  <c r="S19" i="59"/>
  <c r="S18" i="59"/>
  <c r="S17" i="59"/>
  <c r="S16" i="59"/>
  <c r="S15" i="59"/>
  <c r="S14" i="59"/>
  <c r="S13" i="59"/>
  <c r="S12" i="59"/>
  <c r="S11" i="59"/>
  <c r="S10" i="59"/>
  <c r="S9" i="59"/>
  <c r="S29" i="59"/>
  <c r="S28" i="59"/>
  <c r="S14" i="58"/>
  <c r="S13" i="58"/>
  <c r="S12" i="58"/>
  <c r="S10" i="58"/>
  <c r="S9" i="58"/>
  <c r="S17" i="58"/>
  <c r="S36" i="58"/>
  <c r="S35" i="58"/>
  <c r="S34" i="58"/>
  <c r="S67" i="58"/>
  <c r="S54" i="58"/>
  <c r="S53" i="58"/>
  <c r="S52" i="58"/>
  <c r="S51" i="58"/>
  <c r="S50" i="58"/>
  <c r="S49" i="58"/>
  <c r="S48" i="58"/>
  <c r="S47" i="58"/>
  <c r="S46" i="58"/>
  <c r="S44" i="58"/>
  <c r="S43" i="58"/>
  <c r="S15" i="58"/>
  <c r="S8" i="58"/>
  <c r="S7" i="58"/>
  <c r="S6" i="58"/>
  <c r="S30" i="58"/>
  <c r="P68" i="69"/>
  <c r="P67" i="69"/>
  <c r="P66" i="69"/>
  <c r="P65" i="69"/>
  <c r="P64" i="69"/>
  <c r="P62" i="69"/>
  <c r="P61" i="69"/>
  <c r="P60" i="69"/>
  <c r="P59" i="69"/>
  <c r="P58" i="69"/>
  <c r="P57" i="69"/>
  <c r="P56" i="69"/>
  <c r="P55" i="69"/>
  <c r="P54" i="69"/>
  <c r="P53" i="69"/>
  <c r="P52" i="69"/>
  <c r="P51" i="69"/>
  <c r="P50" i="69"/>
  <c r="P49" i="69"/>
  <c r="P48" i="69"/>
  <c r="P47" i="69"/>
  <c r="P46" i="69"/>
  <c r="P45" i="69"/>
  <c r="P44" i="69"/>
  <c r="P43" i="69"/>
  <c r="P42" i="69"/>
  <c r="P41" i="69"/>
  <c r="P40" i="69"/>
  <c r="P36" i="69"/>
  <c r="P35" i="69"/>
  <c r="P34" i="69"/>
  <c r="P33" i="69"/>
  <c r="P32" i="69"/>
  <c r="P31" i="69"/>
  <c r="P30" i="69"/>
  <c r="P29" i="69"/>
  <c r="P28" i="69"/>
  <c r="P27" i="69"/>
  <c r="P26" i="69"/>
  <c r="P25" i="69"/>
  <c r="P24" i="69"/>
  <c r="P23" i="69"/>
  <c r="P22" i="69"/>
  <c r="P20" i="69"/>
  <c r="P19" i="69"/>
  <c r="P18" i="69"/>
  <c r="P17" i="69"/>
  <c r="P16" i="69"/>
  <c r="P15" i="69"/>
  <c r="P14" i="69"/>
  <c r="P10" i="69"/>
  <c r="P39" i="69"/>
  <c r="P37" i="69"/>
  <c r="P38" i="69"/>
  <c r="P32" i="64"/>
  <c r="P68" i="59"/>
  <c r="P67" i="59"/>
  <c r="P64" i="59"/>
  <c r="P63" i="59"/>
  <c r="P61" i="59"/>
  <c r="P57" i="59"/>
  <c r="P55" i="59"/>
  <c r="P51" i="59"/>
  <c r="P50" i="59"/>
  <c r="P49" i="59"/>
  <c r="P48" i="59"/>
  <c r="P47" i="59"/>
  <c r="P46" i="59"/>
  <c r="P45" i="59"/>
  <c r="P41" i="59"/>
  <c r="P40" i="59"/>
  <c r="P39" i="59"/>
  <c r="P38" i="59"/>
  <c r="P37" i="59"/>
  <c r="P33" i="59"/>
  <c r="P31" i="59"/>
  <c r="P23" i="59"/>
  <c r="P22" i="59"/>
  <c r="P21" i="59"/>
  <c r="P20" i="59"/>
  <c r="P19" i="59"/>
  <c r="P18" i="59"/>
  <c r="P17" i="59"/>
  <c r="P16" i="59"/>
  <c r="P15" i="59"/>
  <c r="P14" i="59"/>
  <c r="P13" i="59"/>
  <c r="P12" i="59"/>
  <c r="P11" i="59"/>
  <c r="P10" i="59"/>
  <c r="P9" i="59"/>
  <c r="P29" i="59"/>
  <c r="P28" i="59"/>
  <c r="P14" i="58"/>
  <c r="P13" i="58"/>
  <c r="P12" i="58"/>
  <c r="P10" i="58"/>
  <c r="P9" i="58"/>
  <c r="P17" i="58"/>
  <c r="P36" i="58"/>
  <c r="P35" i="58"/>
  <c r="P34" i="58"/>
  <c r="P67" i="58"/>
  <c r="P54" i="58"/>
  <c r="P53" i="58"/>
  <c r="P52" i="58"/>
  <c r="P51" i="58"/>
  <c r="P50" i="58"/>
  <c r="P49" i="58"/>
  <c r="P48" i="58"/>
  <c r="P47" i="58"/>
  <c r="P46" i="58"/>
  <c r="P44" i="58"/>
  <c r="P43" i="58"/>
  <c r="P15" i="58"/>
  <c r="P8" i="58"/>
  <c r="P7" i="58"/>
  <c r="P6" i="58"/>
  <c r="P30" i="58"/>
  <c r="V68" i="69"/>
  <c r="V67" i="69"/>
  <c r="V66" i="69"/>
  <c r="V65" i="69"/>
  <c r="V64" i="69"/>
  <c r="V63" i="69"/>
  <c r="V62" i="69"/>
  <c r="V61" i="69"/>
  <c r="V60" i="69"/>
  <c r="V59" i="69"/>
  <c r="V58" i="69"/>
  <c r="V57" i="69"/>
  <c r="V56" i="69"/>
  <c r="V55" i="69"/>
  <c r="V54" i="69"/>
  <c r="V53" i="69"/>
  <c r="V52" i="69"/>
  <c r="V51" i="69"/>
  <c r="V50" i="69"/>
  <c r="V49" i="69"/>
  <c r="V48" i="69"/>
  <c r="V47" i="69"/>
  <c r="V46" i="69"/>
  <c r="V45" i="69"/>
  <c r="V44" i="69"/>
  <c r="V43" i="69"/>
  <c r="V42" i="69"/>
  <c r="V41" i="69"/>
  <c r="V40" i="69"/>
  <c r="V36" i="69"/>
  <c r="V35" i="69"/>
  <c r="V34" i="69"/>
  <c r="V33" i="69"/>
  <c r="V32" i="69"/>
  <c r="V31" i="69"/>
  <c r="V30" i="69"/>
  <c r="V29" i="69"/>
  <c r="V28" i="69"/>
  <c r="V27" i="69"/>
  <c r="V26" i="69"/>
  <c r="V25" i="69"/>
  <c r="V24" i="69"/>
  <c r="V23" i="69"/>
  <c r="V22" i="69"/>
  <c r="V20" i="69"/>
  <c r="V19" i="69"/>
  <c r="V18" i="69"/>
  <c r="V17" i="69"/>
  <c r="V16" i="69"/>
  <c r="V15" i="69"/>
  <c r="V14" i="69"/>
  <c r="V10" i="69"/>
  <c r="V39" i="69"/>
  <c r="V37" i="69"/>
  <c r="V38" i="69"/>
  <c r="V32" i="64"/>
  <c r="V68" i="59"/>
  <c r="V67" i="59"/>
  <c r="V64" i="59"/>
  <c r="V63" i="59"/>
  <c r="V61" i="59"/>
  <c r="V57" i="59"/>
  <c r="V55" i="59"/>
  <c r="V51" i="59"/>
  <c r="V50" i="59"/>
  <c r="V49" i="59"/>
  <c r="V48" i="59"/>
  <c r="V47" i="59"/>
  <c r="V46" i="59"/>
  <c r="V45" i="59"/>
  <c r="V41" i="59"/>
  <c r="V40" i="59"/>
  <c r="V39" i="59"/>
  <c r="V38" i="59"/>
  <c r="V37" i="59"/>
  <c r="V33" i="59"/>
  <c r="V31" i="59"/>
  <c r="V23" i="59"/>
  <c r="V22" i="59"/>
  <c r="V21" i="59"/>
  <c r="V20" i="59"/>
  <c r="V19" i="59"/>
  <c r="V18" i="59"/>
  <c r="V17" i="59"/>
  <c r="V16" i="59"/>
  <c r="V15" i="59"/>
  <c r="V14" i="59"/>
  <c r="V13" i="59"/>
  <c r="V12" i="59"/>
  <c r="V11" i="59"/>
  <c r="V10" i="59"/>
  <c r="V9" i="59"/>
  <c r="V29" i="59"/>
  <c r="V28" i="59"/>
  <c r="V14" i="58"/>
  <c r="V13" i="58"/>
  <c r="V12" i="58"/>
  <c r="V11" i="58"/>
  <c r="V10" i="58"/>
  <c r="V9" i="58"/>
  <c r="V17" i="58"/>
  <c r="V36" i="58"/>
  <c r="V35" i="58"/>
  <c r="V34" i="58"/>
  <c r="V67" i="58"/>
  <c r="V54" i="58"/>
  <c r="V53" i="58"/>
  <c r="V52" i="58"/>
  <c r="V51" i="58"/>
  <c r="V50" i="58"/>
  <c r="V49" i="58"/>
  <c r="V48" i="58"/>
  <c r="V47" i="58"/>
  <c r="V46" i="58"/>
  <c r="V44" i="58"/>
  <c r="V43" i="58"/>
  <c r="V15" i="58"/>
  <c r="V8" i="58"/>
  <c r="V7" i="58"/>
  <c r="V6" i="58"/>
  <c r="V30" i="58"/>
  <c r="S55" i="58"/>
  <c r="S31" i="58"/>
  <c r="S32" i="58"/>
  <c r="P55" i="58"/>
  <c r="P31" i="58"/>
  <c r="P32" i="58"/>
  <c r="V55" i="58"/>
  <c r="V31" i="58"/>
  <c r="V32" i="58"/>
  <c r="S26" i="59"/>
  <c r="S25" i="59"/>
  <c r="S8" i="59"/>
  <c r="S33" i="58"/>
  <c r="S26" i="58"/>
  <c r="S25" i="58"/>
  <c r="S24" i="58"/>
  <c r="S23" i="58"/>
  <c r="S22" i="58"/>
  <c r="S21" i="58"/>
  <c r="P26" i="59"/>
  <c r="P25" i="59"/>
  <c r="P8" i="59"/>
  <c r="P33" i="58"/>
  <c r="P26" i="58"/>
  <c r="P25" i="58"/>
  <c r="P24" i="58"/>
  <c r="P23" i="58"/>
  <c r="P22" i="58"/>
  <c r="P21" i="58"/>
  <c r="V26" i="59"/>
  <c r="V25" i="59"/>
  <c r="V8" i="59"/>
  <c r="V33" i="58"/>
  <c r="V26" i="58"/>
  <c r="V25" i="58"/>
  <c r="V24" i="58"/>
  <c r="V23" i="58"/>
  <c r="V22" i="58"/>
  <c r="V21" i="58"/>
  <c r="S62" i="60"/>
  <c r="S61" i="60"/>
  <c r="S60" i="60"/>
  <c r="S59" i="60"/>
  <c r="S58" i="60"/>
  <c r="S57" i="60"/>
  <c r="S56" i="60"/>
  <c r="S55" i="60"/>
  <c r="S54" i="60"/>
  <c r="S53" i="60"/>
  <c r="S52" i="60"/>
  <c r="S51" i="60"/>
  <c r="S50" i="60"/>
  <c r="S37" i="60"/>
  <c r="S6" i="60"/>
  <c r="S61" i="65"/>
  <c r="P62" i="60"/>
  <c r="P61" i="60"/>
  <c r="P60" i="60"/>
  <c r="P59" i="60"/>
  <c r="P58" i="60"/>
  <c r="P57" i="60"/>
  <c r="P56" i="60"/>
  <c r="P55" i="60"/>
  <c r="P54" i="60"/>
  <c r="P53" i="60"/>
  <c r="P52" i="60"/>
  <c r="P51" i="60"/>
  <c r="P50" i="60"/>
  <c r="P37" i="60"/>
  <c r="P6" i="60"/>
  <c r="P61" i="65"/>
  <c r="V62" i="60"/>
  <c r="V61" i="60"/>
  <c r="V60" i="60"/>
  <c r="V59" i="60"/>
  <c r="V58" i="60"/>
  <c r="V57" i="60"/>
  <c r="V56" i="60"/>
  <c r="V55" i="60"/>
  <c r="V54" i="60"/>
  <c r="V53" i="60"/>
  <c r="V52" i="60"/>
  <c r="V51" i="60"/>
  <c r="V50" i="60"/>
  <c r="V37" i="60"/>
  <c r="V6" i="60"/>
  <c r="V61" i="65"/>
  <c r="D71" i="53"/>
  <c r="C32" i="66" l="1"/>
  <c r="A32" i="66" s="1"/>
  <c r="BI6" i="66"/>
  <c r="EH71" i="53"/>
  <c r="EG71" i="53"/>
  <c r="EF71" i="53"/>
  <c r="EE71" i="53"/>
  <c r="ED71" i="53"/>
  <c r="EA71" i="53"/>
  <c r="DZ71" i="53"/>
  <c r="DY71" i="53"/>
  <c r="DX71" i="53"/>
  <c r="DU71" i="53"/>
  <c r="DT71" i="53"/>
  <c r="DS71" i="53"/>
  <c r="DR71" i="53"/>
  <c r="DN71" i="53"/>
  <c r="DM71" i="53"/>
  <c r="DL71" i="53"/>
  <c r="DK71" i="53"/>
  <c r="DJ71" i="53"/>
  <c r="DI71" i="53"/>
  <c r="DH71" i="53"/>
  <c r="DG71" i="53"/>
  <c r="DB71" i="53"/>
  <c r="DA71" i="53"/>
  <c r="CZ71" i="53"/>
  <c r="CY71" i="53"/>
  <c r="CX71" i="53"/>
  <c r="CW71" i="53"/>
  <c r="CV71" i="53"/>
  <c r="CU71" i="53"/>
  <c r="CT71" i="53"/>
  <c r="CS71" i="53"/>
  <c r="CR71" i="53"/>
  <c r="CQ71" i="53"/>
  <c r="CO71" i="53"/>
  <c r="AW28" i="75" s="1"/>
  <c r="CN71" i="53"/>
  <c r="AU28" i="75" s="1"/>
  <c r="CM71" i="53"/>
  <c r="CL71" i="53"/>
  <c r="CK71" i="53"/>
  <c r="CJ71" i="53"/>
  <c r="CI71" i="53"/>
  <c r="CG71" i="53"/>
  <c r="CF71" i="53"/>
  <c r="CE71" i="53"/>
  <c r="CC71" i="53"/>
  <c r="CB71" i="53"/>
  <c r="CA71" i="53"/>
  <c r="BZ71" i="53"/>
  <c r="BY71" i="53"/>
  <c r="BX71" i="53"/>
  <c r="BW71" i="53"/>
  <c r="BV71" i="53"/>
  <c r="BU71" i="53"/>
  <c r="BT71" i="53"/>
  <c r="BS71" i="53"/>
  <c r="BR71" i="53"/>
  <c r="BQ71" i="53"/>
  <c r="BP71" i="53"/>
  <c r="BO71" i="53"/>
  <c r="BN71" i="53"/>
  <c r="BM71" i="53"/>
  <c r="BL71" i="53"/>
  <c r="BK71" i="53"/>
  <c r="BJ71" i="53"/>
  <c r="BI71" i="53"/>
  <c r="BH71" i="53"/>
  <c r="BG71" i="53"/>
  <c r="BF71" i="53"/>
  <c r="BE71" i="53"/>
  <c r="BD71" i="53"/>
  <c r="BC71" i="53"/>
  <c r="BB71" i="53"/>
  <c r="BA71" i="53"/>
  <c r="AZ71" i="53"/>
  <c r="AY71" i="53"/>
  <c r="AX71" i="53"/>
  <c r="AW71" i="53"/>
  <c r="AV71" i="53"/>
  <c r="AU71" i="53"/>
  <c r="AT71" i="53"/>
  <c r="AS71" i="53"/>
  <c r="AR71" i="53"/>
  <c r="AQ71" i="53"/>
  <c r="AP71" i="53"/>
  <c r="AO71" i="53"/>
  <c r="AN71" i="53"/>
  <c r="AM71" i="53"/>
  <c r="AL71" i="53"/>
  <c r="AK71" i="53"/>
  <c r="AJ71" i="53"/>
  <c r="AI71" i="53"/>
  <c r="AH71" i="53"/>
  <c r="AG71" i="53"/>
  <c r="AF71" i="53"/>
  <c r="AE71" i="53"/>
  <c r="AD71" i="53"/>
  <c r="AC71" i="53"/>
  <c r="AB71" i="53"/>
  <c r="AA71" i="53"/>
  <c r="Z71" i="53"/>
  <c r="Y71" i="53"/>
  <c r="X71" i="53"/>
  <c r="W71" i="53"/>
  <c r="V71" i="53"/>
  <c r="U71" i="53"/>
  <c r="T71" i="53"/>
  <c r="S71" i="53"/>
  <c r="R71" i="53"/>
  <c r="Q71" i="53"/>
  <c r="P71" i="53"/>
  <c r="O71" i="53"/>
  <c r="N71" i="53"/>
  <c r="M71" i="53"/>
  <c r="L71" i="53"/>
  <c r="K71" i="53"/>
  <c r="J71" i="53"/>
  <c r="H71" i="53"/>
  <c r="G71" i="53"/>
  <c r="E71" i="53"/>
  <c r="EH72" i="53"/>
  <c r="EG72" i="53"/>
  <c r="EF72" i="53"/>
  <c r="EE72" i="53"/>
  <c r="ED72" i="53"/>
  <c r="EA72" i="53"/>
  <c r="DZ72" i="53"/>
  <c r="DY72" i="53"/>
  <c r="DX72" i="53"/>
  <c r="DU72" i="53"/>
  <c r="DT72" i="53"/>
  <c r="DS72" i="53"/>
  <c r="DR72" i="53"/>
  <c r="DN72" i="53"/>
  <c r="DM72" i="53"/>
  <c r="DL72" i="53"/>
  <c r="DK72" i="53"/>
  <c r="DJ72" i="53"/>
  <c r="DI72" i="53"/>
  <c r="DH72" i="53"/>
  <c r="DG72" i="53"/>
  <c r="DB72" i="53"/>
  <c r="DA72" i="53"/>
  <c r="CZ72" i="53"/>
  <c r="CY72" i="53"/>
  <c r="CX72" i="53"/>
  <c r="CW72" i="53"/>
  <c r="CV72" i="53"/>
  <c r="CU72" i="53"/>
  <c r="CT72" i="53"/>
  <c r="CS72" i="53"/>
  <c r="CR72" i="53"/>
  <c r="CQ72" i="53"/>
  <c r="CO72" i="53"/>
  <c r="AW29" i="75" s="1"/>
  <c r="CN72" i="53"/>
  <c r="AU29" i="75" s="1"/>
  <c r="CM72" i="53"/>
  <c r="CL72" i="53"/>
  <c r="CK72" i="53"/>
  <c r="CJ72" i="53"/>
  <c r="CI72" i="53"/>
  <c r="CH72" i="53"/>
  <c r="CG72" i="53"/>
  <c r="CF72" i="53"/>
  <c r="CE72" i="53"/>
  <c r="CD72" i="53"/>
  <c r="CC72" i="53"/>
  <c r="CB72" i="53"/>
  <c r="CA72" i="53"/>
  <c r="BZ72" i="53"/>
  <c r="BY72" i="53"/>
  <c r="BX72" i="53"/>
  <c r="BW72" i="53"/>
  <c r="BV72" i="53"/>
  <c r="BU72" i="53"/>
  <c r="BT72" i="53"/>
  <c r="BS72" i="53"/>
  <c r="BR72" i="53"/>
  <c r="BQ72" i="53"/>
  <c r="BP72" i="53"/>
  <c r="BO72" i="53"/>
  <c r="BN72" i="53"/>
  <c r="BM72" i="53"/>
  <c r="BL72" i="53"/>
  <c r="BK72" i="53"/>
  <c r="BJ72" i="53"/>
  <c r="BI72" i="53"/>
  <c r="BH72" i="53"/>
  <c r="BG72" i="53"/>
  <c r="BF72" i="53"/>
  <c r="BE72" i="53"/>
  <c r="BD72" i="53"/>
  <c r="BC72" i="53"/>
  <c r="BB72" i="53"/>
  <c r="BA72" i="53"/>
  <c r="AZ72" i="53"/>
  <c r="AY72" i="53"/>
  <c r="AX72" i="53"/>
  <c r="AW72" i="53"/>
  <c r="AV72" i="53"/>
  <c r="AU72" i="53"/>
  <c r="AT72" i="53"/>
  <c r="AS72" i="53"/>
  <c r="AR72" i="53"/>
  <c r="AQ72" i="53"/>
  <c r="AP72" i="53"/>
  <c r="AO72" i="53"/>
  <c r="AN72" i="53"/>
  <c r="AM72" i="53"/>
  <c r="AL72" i="53"/>
  <c r="AK72" i="53"/>
  <c r="AJ72" i="53"/>
  <c r="AI72" i="53"/>
  <c r="AH72" i="53"/>
  <c r="AG72" i="53"/>
  <c r="AF72" i="53"/>
  <c r="AE72" i="53"/>
  <c r="AD72" i="53"/>
  <c r="AC72" i="53"/>
  <c r="AB72" i="53"/>
  <c r="AA72" i="53"/>
  <c r="Z72" i="53"/>
  <c r="Y72" i="53"/>
  <c r="X72" i="53"/>
  <c r="W72" i="53"/>
  <c r="V72" i="53"/>
  <c r="U72" i="53"/>
  <c r="T72" i="53"/>
  <c r="S72" i="53"/>
  <c r="R72" i="53"/>
  <c r="Q72" i="53"/>
  <c r="P72" i="53"/>
  <c r="O72" i="53"/>
  <c r="N72" i="53"/>
  <c r="M72" i="53"/>
  <c r="L72" i="53"/>
  <c r="K72" i="53"/>
  <c r="J72" i="53"/>
  <c r="H72" i="53"/>
  <c r="G72" i="53"/>
  <c r="E72" i="53"/>
  <c r="D72" i="53"/>
  <c r="AE56" i="59"/>
  <c r="AE54" i="59"/>
  <c r="E52" i="59"/>
  <c r="I71" i="53"/>
  <c r="F71" i="53"/>
  <c r="AY29" i="75" l="1"/>
  <c r="S7" i="74"/>
  <c r="Z4" i="40"/>
  <c r="B7" i="53"/>
  <c r="AI37" i="41"/>
  <c r="AM37" i="41" s="1"/>
  <c r="AL50" i="40" l="1"/>
  <c r="EF70" i="48"/>
  <c r="EF75" i="48" s="1"/>
  <c r="EG5" i="59"/>
  <c r="EG5" i="60"/>
  <c r="EG5" i="61"/>
  <c r="EG5" i="62"/>
  <c r="EG5" i="63"/>
  <c r="EG5" i="64"/>
  <c r="EG5" i="65"/>
  <c r="EG5" i="66"/>
  <c r="EG5" i="67"/>
  <c r="EG5" i="68"/>
  <c r="EG5" i="69"/>
  <c r="EG5" i="70"/>
  <c r="EG5" i="58"/>
  <c r="EF5" i="59"/>
  <c r="EF5" i="60"/>
  <c r="EF5" i="61"/>
  <c r="EF5" i="62"/>
  <c r="EF5" i="63"/>
  <c r="EF5" i="64"/>
  <c r="EF5" i="65"/>
  <c r="EF5" i="66"/>
  <c r="EF5" i="67"/>
  <c r="EF5" i="68"/>
  <c r="EF5" i="69"/>
  <c r="EF5" i="70"/>
  <c r="EF5" i="58"/>
  <c r="EG5" i="43"/>
  <c r="EG5" i="44"/>
  <c r="EG5" i="45"/>
  <c r="EG5" i="47"/>
  <c r="EG5" i="46"/>
  <c r="EG5" i="49"/>
  <c r="EG5" i="48"/>
  <c r="EG5" i="53"/>
  <c r="EG5" i="51"/>
  <c r="EG5" i="52"/>
  <c r="EG5" i="50"/>
  <c r="EG5" i="54"/>
  <c r="EG5" i="55"/>
  <c r="EG5" i="17"/>
  <c r="EF5" i="43"/>
  <c r="EF5" i="44"/>
  <c r="EF5" i="45"/>
  <c r="EF5" i="47"/>
  <c r="EF5" i="46"/>
  <c r="EF5" i="49"/>
  <c r="EF5" i="48"/>
  <c r="EF5" i="53"/>
  <c r="EF5" i="51"/>
  <c r="EF5" i="52"/>
  <c r="EF5" i="50"/>
  <c r="EF5" i="54"/>
  <c r="EF5" i="55"/>
  <c r="EF5" i="17"/>
  <c r="I72" i="53"/>
  <c r="F72" i="53"/>
  <c r="K68" i="40"/>
  <c r="G212" i="40" s="1"/>
  <c r="EG71" i="43"/>
  <c r="EG70" i="43"/>
  <c r="EG75" i="43" s="1"/>
  <c r="EG75" i="44"/>
  <c r="EG70" i="45"/>
  <c r="EG75" i="45" s="1"/>
  <c r="EG73" i="47"/>
  <c r="EG71" i="47"/>
  <c r="EG70" i="47"/>
  <c r="EG75" i="47" s="1"/>
  <c r="EG70" i="46"/>
  <c r="EG75" i="46" s="1"/>
  <c r="EG70" i="49"/>
  <c r="EG75" i="49" s="1"/>
  <c r="EG70" i="48"/>
  <c r="EG70" i="53"/>
  <c r="EG73" i="51"/>
  <c r="EG72" i="51"/>
  <c r="EG71" i="51"/>
  <c r="EG70" i="51"/>
  <c r="EG74" i="51" s="1"/>
  <c r="EG72" i="52"/>
  <c r="EG71" i="52"/>
  <c r="EG70" i="52"/>
  <c r="EG75" i="52" s="1"/>
  <c r="EG73" i="50"/>
  <c r="EG72" i="50"/>
  <c r="EG71" i="50"/>
  <c r="EG70" i="50"/>
  <c r="EG75" i="50" s="1"/>
  <c r="EG73" i="54"/>
  <c r="EG72" i="54"/>
  <c r="EG71" i="54"/>
  <c r="EG70" i="54"/>
  <c r="EG74" i="54" s="1"/>
  <c r="EG73" i="55"/>
  <c r="EG72" i="55"/>
  <c r="EG71" i="55"/>
  <c r="EG70" i="55"/>
  <c r="EG74" i="55" s="1"/>
  <c r="EG73" i="58"/>
  <c r="EG72" i="58"/>
  <c r="EG71" i="58"/>
  <c r="EG70" i="58"/>
  <c r="EG74" i="58" s="1"/>
  <c r="EG73" i="59"/>
  <c r="EG72" i="59"/>
  <c r="EG71" i="59"/>
  <c r="EG70" i="59"/>
  <c r="EG74" i="59" s="1"/>
  <c r="EG74" i="60"/>
  <c r="EG73" i="60"/>
  <c r="EG72" i="60"/>
  <c r="EG71" i="60"/>
  <c r="EG70" i="60"/>
  <c r="EG75" i="60" s="1"/>
  <c r="EG73" i="61"/>
  <c r="EG72" i="61"/>
  <c r="EG71" i="61"/>
  <c r="EG70" i="61"/>
  <c r="EG74" i="61" s="1"/>
  <c r="EG73" i="62"/>
  <c r="EG72" i="62"/>
  <c r="EG71" i="62"/>
  <c r="EG70" i="62"/>
  <c r="EG74" i="62" s="1"/>
  <c r="EG73" i="63"/>
  <c r="EG72" i="63"/>
  <c r="EG71" i="63"/>
  <c r="EG70" i="63"/>
  <c r="EG74" i="63" s="1"/>
  <c r="EG73" i="64"/>
  <c r="EG72" i="64"/>
  <c r="EG71" i="64"/>
  <c r="EG70" i="64"/>
  <c r="EG74" i="64" s="1"/>
  <c r="EG73" i="65"/>
  <c r="EG71" i="65"/>
  <c r="EG70" i="65"/>
  <c r="EG74" i="65" s="1"/>
  <c r="EG73" i="66"/>
  <c r="EG71" i="66"/>
  <c r="EG70" i="66"/>
  <c r="EG74" i="66" s="1"/>
  <c r="EG73" i="67"/>
  <c r="EG72" i="67"/>
  <c r="EG71" i="67"/>
  <c r="EG70" i="67"/>
  <c r="EG74" i="67" s="1"/>
  <c r="EG73" i="68"/>
  <c r="EG72" i="68"/>
  <c r="EG71" i="68"/>
  <c r="EG70" i="68"/>
  <c r="EG74" i="68" s="1"/>
  <c r="EG73" i="69"/>
  <c r="EG72" i="69"/>
  <c r="EG71" i="69"/>
  <c r="EG70" i="69"/>
  <c r="EG74" i="69" s="1"/>
  <c r="EG73" i="70"/>
  <c r="EG72" i="70"/>
  <c r="EG71" i="70"/>
  <c r="EG70" i="70"/>
  <c r="EG74" i="70" s="1"/>
  <c r="EG75" i="17"/>
  <c r="EF71" i="43"/>
  <c r="EF70" i="43"/>
  <c r="EF75" i="43" s="1"/>
  <c r="EF75" i="44"/>
  <c r="AD37" i="41"/>
  <c r="H37" i="41"/>
  <c r="EF70" i="45"/>
  <c r="EF75" i="45" s="1"/>
  <c r="EF73" i="47"/>
  <c r="EF71" i="47"/>
  <c r="J37" i="41" s="1"/>
  <c r="EF70" i="47"/>
  <c r="EF75" i="47" s="1"/>
  <c r="L37" i="41"/>
  <c r="EF70" i="46"/>
  <c r="EF75" i="46" s="1"/>
  <c r="N37" i="41"/>
  <c r="EF70" i="49"/>
  <c r="EF75" i="49" s="1"/>
  <c r="P37" i="41"/>
  <c r="R37" i="41"/>
  <c r="EF70" i="53"/>
  <c r="EF75" i="53" s="1"/>
  <c r="EF73" i="51"/>
  <c r="EF72" i="51"/>
  <c r="EF71" i="51"/>
  <c r="T37" i="41" s="1"/>
  <c r="EF70" i="51"/>
  <c r="EF74" i="51" s="1"/>
  <c r="EF72" i="52"/>
  <c r="EF71" i="52"/>
  <c r="V37" i="41" s="1"/>
  <c r="EF70" i="52"/>
  <c r="EF75" i="52" s="1"/>
  <c r="EF73" i="50"/>
  <c r="EF72" i="50"/>
  <c r="EF71" i="50"/>
  <c r="AB37" i="41" s="1"/>
  <c r="EF70" i="50"/>
  <c r="EF75" i="50" s="1"/>
  <c r="EF73" i="54"/>
  <c r="EF72" i="54"/>
  <c r="EF71" i="54"/>
  <c r="AF37" i="41" s="1"/>
  <c r="EF70" i="54"/>
  <c r="EF74" i="54" s="1"/>
  <c r="EF73" i="55"/>
  <c r="EF72" i="55"/>
  <c r="EF71" i="55"/>
  <c r="EF70" i="55"/>
  <c r="EF74" i="55" s="1"/>
  <c r="EF73" i="58"/>
  <c r="EF72" i="58"/>
  <c r="EF71" i="58"/>
  <c r="EF70" i="58"/>
  <c r="EF74" i="58" s="1"/>
  <c r="EF73" i="59"/>
  <c r="EF72" i="59"/>
  <c r="EF71" i="59"/>
  <c r="EF70" i="59"/>
  <c r="EF74" i="59" s="1"/>
  <c r="EF74" i="60"/>
  <c r="EF73" i="60"/>
  <c r="EF72" i="60"/>
  <c r="EF71" i="60"/>
  <c r="EF70" i="60"/>
  <c r="EF75" i="60" s="1"/>
  <c r="EF73" i="61"/>
  <c r="EF72" i="61"/>
  <c r="EF71" i="61"/>
  <c r="EF70" i="61"/>
  <c r="EF74" i="61" s="1"/>
  <c r="EF73" i="62"/>
  <c r="EF72" i="62"/>
  <c r="EF71" i="62"/>
  <c r="EF70" i="62"/>
  <c r="EF74" i="62" s="1"/>
  <c r="EF73" i="63"/>
  <c r="EF72" i="63"/>
  <c r="EF71" i="63"/>
  <c r="EF70" i="63"/>
  <c r="EF74" i="63" s="1"/>
  <c r="EF73" i="64"/>
  <c r="EF72" i="64"/>
  <c r="EF71" i="64"/>
  <c r="EF70" i="64"/>
  <c r="EF74" i="64" s="1"/>
  <c r="EF73" i="65"/>
  <c r="EF71" i="65"/>
  <c r="EF70" i="65"/>
  <c r="EF74" i="65" s="1"/>
  <c r="EF73" i="66"/>
  <c r="EF71" i="66"/>
  <c r="EF70" i="66"/>
  <c r="EF74" i="66" s="1"/>
  <c r="EF73" i="67"/>
  <c r="EF72" i="67"/>
  <c r="EF71" i="67"/>
  <c r="EF70" i="67"/>
  <c r="EF74" i="67" s="1"/>
  <c r="EF73" i="68"/>
  <c r="EF72" i="68"/>
  <c r="EF71" i="68"/>
  <c r="EF70" i="68"/>
  <c r="EF74" i="68" s="1"/>
  <c r="EF73" i="69"/>
  <c r="EF72" i="69"/>
  <c r="EF71" i="69"/>
  <c r="EF70" i="69"/>
  <c r="EF74" i="69" s="1"/>
  <c r="EF73" i="70"/>
  <c r="EF72" i="70"/>
  <c r="EF71" i="70"/>
  <c r="EF70" i="70"/>
  <c r="EF74" i="70" s="1"/>
  <c r="F37" i="41"/>
  <c r="AJ37" i="41" l="1"/>
  <c r="E131" i="75"/>
  <c r="C131" i="75"/>
  <c r="C64" i="75"/>
  <c r="AO50" i="75" s="1"/>
  <c r="AM50" i="75" s="1"/>
  <c r="AF85" i="75" s="1"/>
  <c r="EG75" i="48"/>
  <c r="E64" i="75"/>
  <c r="C139" i="40"/>
  <c r="E139" i="40"/>
  <c r="AH37" i="41"/>
  <c r="D37" i="41"/>
  <c r="Z37" i="41" s="1"/>
  <c r="EG75" i="53"/>
  <c r="E68" i="40"/>
  <c r="EF75" i="17"/>
  <c r="C68" i="40"/>
  <c r="D57" i="76" s="1"/>
  <c r="F57" i="76" s="1"/>
  <c r="F131" i="75" l="1"/>
  <c r="J131" i="75" s="1"/>
  <c r="X37" i="41"/>
  <c r="AL37" i="41" s="1"/>
  <c r="F64" i="75"/>
  <c r="M64" i="75" s="1"/>
  <c r="F139" i="40"/>
  <c r="G139" i="40" s="1"/>
  <c r="F68" i="40"/>
  <c r="AM50" i="40"/>
  <c r="AK50" i="40" s="1"/>
  <c r="AD88" i="40" s="1"/>
  <c r="P68" i="40" l="1"/>
  <c r="G68" i="40"/>
  <c r="AJ50" i="40" s="1"/>
  <c r="AC88" i="40" s="1"/>
  <c r="J64" i="75"/>
  <c r="AL50" i="75" s="1"/>
  <c r="AE85" i="75" s="1"/>
  <c r="I68" i="40"/>
  <c r="K9" i="40" l="1"/>
  <c r="K10" i="40"/>
  <c r="G155" i="40" s="1"/>
  <c r="AR10" i="40"/>
  <c r="AS10" i="40"/>
  <c r="AU10" i="40"/>
  <c r="G154" i="40" l="1"/>
  <c r="AG13" i="40" l="1"/>
  <c r="BI6" i="65" l="1"/>
  <c r="DX22" i="61" l="1"/>
  <c r="K64" i="40" l="1"/>
  <c r="G208" i="40" s="1"/>
  <c r="DZ75" i="58"/>
  <c r="DZ75" i="59"/>
  <c r="DZ75" i="61"/>
  <c r="DZ75" i="62"/>
  <c r="DZ75" i="63"/>
  <c r="DZ75" i="64"/>
  <c r="DZ75" i="65"/>
  <c r="DZ75" i="66"/>
  <c r="DZ75" i="67"/>
  <c r="DZ75" i="68"/>
  <c r="DZ75" i="69"/>
  <c r="DZ75" i="70"/>
  <c r="DZ75" i="55"/>
  <c r="EA75" i="17"/>
  <c r="EA71" i="43"/>
  <c r="DZ71" i="43"/>
  <c r="EA70" i="43"/>
  <c r="EA75" i="43" s="1"/>
  <c r="DZ70" i="43"/>
  <c r="EA70" i="45"/>
  <c r="EA75" i="45" s="1"/>
  <c r="DZ70" i="45"/>
  <c r="EA73" i="47"/>
  <c r="DZ73" i="47"/>
  <c r="EA71" i="47"/>
  <c r="DZ71" i="47"/>
  <c r="EA70" i="47"/>
  <c r="EA75" i="47" s="1"/>
  <c r="DZ70" i="47"/>
  <c r="DZ75" i="47" s="1"/>
  <c r="EA70" i="46"/>
  <c r="EA75" i="46" s="1"/>
  <c r="DZ70" i="46"/>
  <c r="DZ75" i="46" s="1"/>
  <c r="EA70" i="49"/>
  <c r="EA75" i="49" s="1"/>
  <c r="DZ70" i="49"/>
  <c r="EA70" i="48"/>
  <c r="DZ70" i="48"/>
  <c r="EA70" i="53"/>
  <c r="EA75" i="53" s="1"/>
  <c r="DZ70" i="53"/>
  <c r="DZ75" i="53" s="1"/>
  <c r="EA73" i="51"/>
  <c r="DZ73" i="51"/>
  <c r="EA72" i="51"/>
  <c r="DZ72" i="51"/>
  <c r="EA71" i="51"/>
  <c r="DZ71" i="51"/>
  <c r="EA70" i="51"/>
  <c r="EA74" i="51" s="1"/>
  <c r="DZ70" i="51"/>
  <c r="DZ74" i="51" s="1"/>
  <c r="EA72" i="52"/>
  <c r="DZ72" i="52"/>
  <c r="EA71" i="52"/>
  <c r="DZ71" i="52"/>
  <c r="EA70" i="52"/>
  <c r="DZ70" i="52"/>
  <c r="EA73" i="50"/>
  <c r="DZ73" i="50"/>
  <c r="EA72" i="50"/>
  <c r="DZ72" i="50"/>
  <c r="EA71" i="50"/>
  <c r="DZ71" i="50"/>
  <c r="EA70" i="50"/>
  <c r="EA75" i="50" s="1"/>
  <c r="DZ70" i="50"/>
  <c r="EA73" i="54"/>
  <c r="DZ73" i="54"/>
  <c r="EA72" i="54"/>
  <c r="DZ72" i="54"/>
  <c r="EA71" i="54"/>
  <c r="DZ71" i="54"/>
  <c r="EA70" i="54"/>
  <c r="EA74" i="54" s="1"/>
  <c r="DZ70" i="54"/>
  <c r="DZ74" i="54" s="1"/>
  <c r="EA73" i="58"/>
  <c r="EA72" i="58"/>
  <c r="EA71" i="58"/>
  <c r="EA70" i="58"/>
  <c r="EA74" i="58" s="1"/>
  <c r="EA73" i="59"/>
  <c r="EA72" i="59"/>
  <c r="EA71" i="59"/>
  <c r="DZ71" i="59"/>
  <c r="EA70" i="59"/>
  <c r="EA74" i="59" s="1"/>
  <c r="EA74" i="60"/>
  <c r="DZ74" i="60"/>
  <c r="EA73" i="60"/>
  <c r="DZ73" i="60"/>
  <c r="EA72" i="60"/>
  <c r="DZ72" i="60"/>
  <c r="EA71" i="60"/>
  <c r="DZ71" i="60"/>
  <c r="EA70" i="60"/>
  <c r="EA75" i="60" s="1"/>
  <c r="DZ75" i="60" s="1"/>
  <c r="DZ70" i="60"/>
  <c r="EA73" i="61"/>
  <c r="EA72" i="61"/>
  <c r="EA71" i="61"/>
  <c r="EA70" i="61"/>
  <c r="EA74" i="61" s="1"/>
  <c r="EA73" i="62"/>
  <c r="EA72" i="62"/>
  <c r="EA71" i="62"/>
  <c r="EA70" i="62"/>
  <c r="EA74" i="62" s="1"/>
  <c r="EA73" i="63"/>
  <c r="EA72" i="63"/>
  <c r="EA71" i="63"/>
  <c r="EA70" i="63"/>
  <c r="EA74" i="63" s="1"/>
  <c r="EA73" i="64"/>
  <c r="EA72" i="64"/>
  <c r="EA71" i="64"/>
  <c r="EA70" i="64"/>
  <c r="EA74" i="64" s="1"/>
  <c r="EA73" i="65"/>
  <c r="EA71" i="65"/>
  <c r="EA70" i="65"/>
  <c r="EA74" i="65" s="1"/>
  <c r="EA73" i="66"/>
  <c r="EA71" i="66"/>
  <c r="EA70" i="66"/>
  <c r="EA74" i="66" s="1"/>
  <c r="EA73" i="67"/>
  <c r="EA72" i="67"/>
  <c r="EA71" i="67"/>
  <c r="EA70" i="67"/>
  <c r="EA74" i="67" s="1"/>
  <c r="EA73" i="68"/>
  <c r="EA72" i="68"/>
  <c r="EA71" i="68"/>
  <c r="EA70" i="68"/>
  <c r="EA74" i="68" s="1"/>
  <c r="EA73" i="69"/>
  <c r="EA72" i="69"/>
  <c r="EA71" i="69"/>
  <c r="EA70" i="69"/>
  <c r="EA74" i="69" s="1"/>
  <c r="EA73" i="70"/>
  <c r="EA72" i="70"/>
  <c r="EA71" i="70"/>
  <c r="EA70" i="70"/>
  <c r="EA74" i="70" s="1"/>
  <c r="EA73" i="55"/>
  <c r="DZ73" i="55"/>
  <c r="EA72" i="55"/>
  <c r="DZ72" i="55"/>
  <c r="EA71" i="55"/>
  <c r="DZ71" i="55"/>
  <c r="EA70" i="55"/>
  <c r="DZ70" i="55"/>
  <c r="EA5" i="17"/>
  <c r="EA5" i="43"/>
  <c r="EA5" i="44"/>
  <c r="EA5" i="45"/>
  <c r="EA5" i="47"/>
  <c r="EA5" i="46"/>
  <c r="EA5" i="49"/>
  <c r="EA5" i="48"/>
  <c r="EA5" i="53"/>
  <c r="EA5" i="51"/>
  <c r="EA5" i="52"/>
  <c r="EA5" i="50"/>
  <c r="EA5" i="54"/>
  <c r="EA5" i="58"/>
  <c r="EA5" i="59"/>
  <c r="EA5" i="60"/>
  <c r="EA5" i="61"/>
  <c r="EA5" i="62"/>
  <c r="EA5" i="63"/>
  <c r="EA5" i="64"/>
  <c r="EA5" i="65"/>
  <c r="EA5" i="66"/>
  <c r="EA5" i="67"/>
  <c r="EA5" i="68"/>
  <c r="EA5" i="69"/>
  <c r="EA5" i="70"/>
  <c r="EA5" i="55"/>
  <c r="DZ5" i="17"/>
  <c r="DZ5" i="43"/>
  <c r="DZ5" i="44"/>
  <c r="DZ5" i="45"/>
  <c r="DZ5" i="47"/>
  <c r="DZ5" i="46"/>
  <c r="DZ5" i="49"/>
  <c r="DZ5" i="48"/>
  <c r="DZ5" i="53"/>
  <c r="DZ5" i="51"/>
  <c r="DZ5" i="52"/>
  <c r="DZ5" i="50"/>
  <c r="DZ5" i="54"/>
  <c r="DZ5" i="58"/>
  <c r="DZ5" i="59"/>
  <c r="DZ5" i="60"/>
  <c r="DZ5" i="61"/>
  <c r="DZ5" i="62"/>
  <c r="DZ5" i="63"/>
  <c r="DZ5" i="64"/>
  <c r="DZ5" i="65"/>
  <c r="DZ5" i="66"/>
  <c r="DZ5" i="67"/>
  <c r="DZ5" i="68"/>
  <c r="DZ5" i="69"/>
  <c r="DZ5" i="70"/>
  <c r="DZ5" i="55"/>
  <c r="K31" i="40"/>
  <c r="G175" i="40" s="1"/>
  <c r="K22" i="40"/>
  <c r="AT75" i="17"/>
  <c r="AT71" i="43"/>
  <c r="AT70" i="43"/>
  <c r="AT75" i="43" s="1"/>
  <c r="AT75" i="45"/>
  <c r="AT73" i="47"/>
  <c r="AT71" i="47"/>
  <c r="AT75" i="47"/>
  <c r="AT75" i="46"/>
  <c r="AT70" i="49"/>
  <c r="AT75" i="49" s="1"/>
  <c r="AT70" i="48"/>
  <c r="AT70" i="53"/>
  <c r="AT75" i="53" s="1"/>
  <c r="AT73" i="51"/>
  <c r="AT72" i="51"/>
  <c r="AT71" i="51"/>
  <c r="AT70" i="51"/>
  <c r="AT74" i="51" s="1"/>
  <c r="AT72" i="52"/>
  <c r="AT71" i="52"/>
  <c r="AT75" i="52"/>
  <c r="AT73" i="50"/>
  <c r="AT72" i="50"/>
  <c r="AT71" i="50"/>
  <c r="AT75" i="50"/>
  <c r="AT73" i="54"/>
  <c r="AT72" i="54"/>
  <c r="AT71" i="54"/>
  <c r="AT70" i="54"/>
  <c r="AT74" i="54" s="1"/>
  <c r="AT73" i="55"/>
  <c r="AT72" i="55"/>
  <c r="AT71" i="55"/>
  <c r="AT70" i="55"/>
  <c r="AT5" i="17"/>
  <c r="AT5" i="43"/>
  <c r="AT5" i="44"/>
  <c r="AT5" i="45"/>
  <c r="AT5" i="47"/>
  <c r="AT5" i="46"/>
  <c r="AT5" i="49"/>
  <c r="AT5" i="48"/>
  <c r="AT5" i="53"/>
  <c r="AT5" i="51"/>
  <c r="AT5" i="52"/>
  <c r="AT5" i="50"/>
  <c r="AT5" i="54"/>
  <c r="AT5" i="58"/>
  <c r="AT5" i="59"/>
  <c r="AT5" i="60"/>
  <c r="AT5" i="61"/>
  <c r="AT5" i="62"/>
  <c r="AT5" i="63"/>
  <c r="AT5" i="64"/>
  <c r="AT5" i="65"/>
  <c r="AT5" i="66"/>
  <c r="AT5" i="67"/>
  <c r="AT5" i="68"/>
  <c r="AT5" i="69"/>
  <c r="AT5" i="70"/>
  <c r="AT5" i="55"/>
  <c r="BK5" i="17"/>
  <c r="BK5" i="43"/>
  <c r="BK5" i="44"/>
  <c r="BK5" i="45"/>
  <c r="BK5" i="47"/>
  <c r="BK5" i="46"/>
  <c r="BK5" i="49"/>
  <c r="BK5" i="48"/>
  <c r="BK5" i="53"/>
  <c r="BK5" i="51"/>
  <c r="BK5" i="52"/>
  <c r="BK5" i="50"/>
  <c r="BK5" i="54"/>
  <c r="BK5" i="58"/>
  <c r="BK5" i="59"/>
  <c r="BK5" i="60"/>
  <c r="BK5" i="61"/>
  <c r="BK5" i="62"/>
  <c r="BK5" i="63"/>
  <c r="BK5" i="64"/>
  <c r="BK5" i="65"/>
  <c r="BK5" i="66"/>
  <c r="BK5" i="67"/>
  <c r="BK5" i="68"/>
  <c r="BK5" i="69"/>
  <c r="BK5" i="70"/>
  <c r="BK5" i="55"/>
  <c r="BK75" i="17"/>
  <c r="BK71" i="43"/>
  <c r="BK70" i="43"/>
  <c r="BK75" i="43" s="1"/>
  <c r="BK70" i="45"/>
  <c r="BK75" i="45" s="1"/>
  <c r="BK73" i="47"/>
  <c r="BK71" i="47"/>
  <c r="BK70" i="47"/>
  <c r="BK75" i="47" s="1"/>
  <c r="BK75" i="46"/>
  <c r="BK70" i="49"/>
  <c r="BK75" i="49" s="1"/>
  <c r="BK70" i="48"/>
  <c r="BK70" i="53"/>
  <c r="BK75" i="53" s="1"/>
  <c r="BK73" i="51"/>
  <c r="BK72" i="51"/>
  <c r="BK71" i="51"/>
  <c r="BK70" i="51"/>
  <c r="BK74" i="51" s="1"/>
  <c r="BK72" i="52"/>
  <c r="BK71" i="52"/>
  <c r="BK70" i="52"/>
  <c r="BK75" i="52" s="1"/>
  <c r="BK73" i="50"/>
  <c r="BK72" i="50"/>
  <c r="BK71" i="50"/>
  <c r="BK70" i="50"/>
  <c r="BK75" i="50" s="1"/>
  <c r="BK73" i="54"/>
  <c r="BK72" i="54"/>
  <c r="BK71" i="54"/>
  <c r="BK70" i="54"/>
  <c r="BK74" i="54" s="1"/>
  <c r="BK73" i="58"/>
  <c r="BK72" i="58"/>
  <c r="BK70" i="58"/>
  <c r="BK74" i="58" s="1"/>
  <c r="BK73" i="59"/>
  <c r="BK72" i="59"/>
  <c r="BK71" i="59"/>
  <c r="BK74" i="60"/>
  <c r="BK73" i="60"/>
  <c r="BK72" i="60"/>
  <c r="BK70" i="60"/>
  <c r="BK71" i="60"/>
  <c r="BK73" i="61"/>
  <c r="BK72" i="61"/>
  <c r="BK70" i="61"/>
  <c r="BK74" i="61" s="1"/>
  <c r="BK73" i="62"/>
  <c r="BK72" i="62"/>
  <c r="BK70" i="62"/>
  <c r="BK74" i="62" s="1"/>
  <c r="BK71" i="62"/>
  <c r="BK73" i="63"/>
  <c r="BK72" i="63"/>
  <c r="BK70" i="63"/>
  <c r="BK74" i="63" s="1"/>
  <c r="BK71" i="63"/>
  <c r="BK73" i="64"/>
  <c r="BK72" i="64"/>
  <c r="BK70" i="64"/>
  <c r="BK74" i="64" s="1"/>
  <c r="BK71" i="64"/>
  <c r="BK73" i="65"/>
  <c r="BK70" i="65"/>
  <c r="BK74" i="65" s="1"/>
  <c r="BK71" i="65"/>
  <c r="BK73" i="66"/>
  <c r="BK70" i="66"/>
  <c r="BK74" i="66" s="1"/>
  <c r="BK71" i="66"/>
  <c r="BK73" i="67"/>
  <c r="BK72" i="67"/>
  <c r="BK70" i="67"/>
  <c r="BK74" i="67" s="1"/>
  <c r="BK73" i="68"/>
  <c r="BK72" i="68"/>
  <c r="BK70" i="68"/>
  <c r="BK74" i="68" s="1"/>
  <c r="BK71" i="68"/>
  <c r="BK73" i="69"/>
  <c r="BK72" i="69"/>
  <c r="BK70" i="69"/>
  <c r="BK74" i="69" s="1"/>
  <c r="BK71" i="69"/>
  <c r="BK73" i="70"/>
  <c r="BK72" i="70"/>
  <c r="BK70" i="70"/>
  <c r="BK74" i="70" s="1"/>
  <c r="BK71" i="70"/>
  <c r="BK73" i="55"/>
  <c r="BK72" i="55"/>
  <c r="BK71" i="55"/>
  <c r="BK70" i="55"/>
  <c r="CD5" i="17"/>
  <c r="CD5" i="43"/>
  <c r="CD5" i="44"/>
  <c r="CD5" i="45"/>
  <c r="CD5" i="47"/>
  <c r="CD5" i="46"/>
  <c r="CD5" i="49"/>
  <c r="CD5" i="48"/>
  <c r="CD5" i="53"/>
  <c r="CD5" i="51"/>
  <c r="CD5" i="52"/>
  <c r="CD5" i="50"/>
  <c r="CD5" i="54"/>
  <c r="CD5" i="58"/>
  <c r="CD5" i="59"/>
  <c r="CD5" i="60"/>
  <c r="CD5" i="61"/>
  <c r="CD5" i="62"/>
  <c r="CD5" i="63"/>
  <c r="CD5" i="64"/>
  <c r="CD5" i="65"/>
  <c r="CD5" i="66"/>
  <c r="CD5" i="67"/>
  <c r="CD5" i="68"/>
  <c r="CD5" i="69"/>
  <c r="CD5" i="70"/>
  <c r="CD5" i="55"/>
  <c r="CC5" i="17"/>
  <c r="CC5" i="43"/>
  <c r="CC5" i="44"/>
  <c r="CC5" i="45"/>
  <c r="CC5" i="47"/>
  <c r="CC5" i="46"/>
  <c r="CC5" i="49"/>
  <c r="CC5" i="48"/>
  <c r="CC5" i="53"/>
  <c r="CC5" i="51"/>
  <c r="CC5" i="52"/>
  <c r="CC5" i="50"/>
  <c r="CC5" i="54"/>
  <c r="CC5" i="58"/>
  <c r="CC5" i="59"/>
  <c r="CC5" i="60"/>
  <c r="CC5" i="61"/>
  <c r="CC5" i="62"/>
  <c r="CC5" i="63"/>
  <c r="CC5" i="64"/>
  <c r="CC5" i="65"/>
  <c r="CC5" i="66"/>
  <c r="CC5" i="67"/>
  <c r="CC5" i="68"/>
  <c r="CC5" i="69"/>
  <c r="CC5" i="70"/>
  <c r="CC5" i="55"/>
  <c r="CB5" i="17"/>
  <c r="CB5" i="43"/>
  <c r="CB5" i="44"/>
  <c r="CB5" i="45"/>
  <c r="CB5" i="47"/>
  <c r="CB5" i="46"/>
  <c r="CB5" i="49"/>
  <c r="CB5" i="48"/>
  <c r="CB5" i="53"/>
  <c r="CB5" i="51"/>
  <c r="CB5" i="52"/>
  <c r="CB5" i="50"/>
  <c r="CB5" i="54"/>
  <c r="CB5" i="58"/>
  <c r="CB5" i="59"/>
  <c r="CB5" i="60"/>
  <c r="CB5" i="61"/>
  <c r="CB5" i="62"/>
  <c r="CB5" i="63"/>
  <c r="CB5" i="64"/>
  <c r="CB5" i="65"/>
  <c r="CB5" i="66"/>
  <c r="CB5" i="67"/>
  <c r="CB5" i="68"/>
  <c r="CB5" i="69"/>
  <c r="CB5" i="70"/>
  <c r="CB5" i="55"/>
  <c r="CM73" i="55"/>
  <c r="CM72" i="55"/>
  <c r="CM71" i="55"/>
  <c r="CM70" i="55"/>
  <c r="CM74" i="55" s="1"/>
  <c r="CM5" i="55"/>
  <c r="CM73" i="54"/>
  <c r="CM72" i="54"/>
  <c r="CM71" i="54"/>
  <c r="CM70" i="54"/>
  <c r="CM74" i="54" s="1"/>
  <c r="C65" i="40" l="1"/>
  <c r="C136" i="40"/>
  <c r="EA75" i="52"/>
  <c r="E65" i="40"/>
  <c r="DZ75" i="17"/>
  <c r="DZ74" i="55"/>
  <c r="AU47" i="61"/>
  <c r="AU28" i="61"/>
  <c r="AU34" i="59"/>
  <c r="AU31" i="66"/>
  <c r="AU21" i="69"/>
  <c r="AU49" i="65"/>
  <c r="AU45" i="65"/>
  <c r="AU22" i="61"/>
  <c r="AU50" i="65"/>
  <c r="AU46" i="65"/>
  <c r="AU11" i="61"/>
  <c r="AU9" i="61"/>
  <c r="AU51" i="65"/>
  <c r="AU16" i="61"/>
  <c r="AU10" i="61"/>
  <c r="AU47" i="65"/>
  <c r="AU43" i="65"/>
  <c r="AU44" i="65"/>
  <c r="AU52" i="65"/>
  <c r="AU48" i="65"/>
  <c r="BE47" i="61"/>
  <c r="BE28" i="61"/>
  <c r="BE16" i="58"/>
  <c r="BE27" i="58"/>
  <c r="BE34" i="59"/>
  <c r="BE31" i="66"/>
  <c r="AT47" i="61"/>
  <c r="AT28" i="61"/>
  <c r="AT16" i="58"/>
  <c r="AT34" i="59"/>
  <c r="AT52" i="65"/>
  <c r="AT48" i="65"/>
  <c r="AT44" i="65"/>
  <c r="AT21" i="69"/>
  <c r="AT49" i="65"/>
  <c r="AT45" i="65"/>
  <c r="AT22" i="61"/>
  <c r="AT11" i="61"/>
  <c r="AT9" i="61"/>
  <c r="AT51" i="65"/>
  <c r="AT16" i="61"/>
  <c r="AT50" i="65"/>
  <c r="AT47" i="65"/>
  <c r="AT46" i="65"/>
  <c r="AT43" i="65"/>
  <c r="AT10" i="61"/>
  <c r="AU28" i="58"/>
  <c r="AT19" i="58"/>
  <c r="AT28" i="58"/>
  <c r="AU32" i="59"/>
  <c r="BE19" i="58"/>
  <c r="BE28" i="58"/>
  <c r="BE32" i="59"/>
  <c r="C90" i="75"/>
  <c r="F90" i="75" s="1"/>
  <c r="J90" i="75" s="1"/>
  <c r="C62" i="75"/>
  <c r="AU30" i="66"/>
  <c r="AU26" i="66"/>
  <c r="AU22" i="66"/>
  <c r="AU18" i="66"/>
  <c r="AU14" i="66"/>
  <c r="AU10" i="66"/>
  <c r="AU6" i="66"/>
  <c r="AU29" i="66"/>
  <c r="AU25" i="66"/>
  <c r="AU21" i="66"/>
  <c r="AU17" i="66"/>
  <c r="AU13" i="66"/>
  <c r="AU9" i="66"/>
  <c r="AU28" i="66"/>
  <c r="AU24" i="66"/>
  <c r="AU20" i="66"/>
  <c r="AU16" i="66"/>
  <c r="AU12" i="66"/>
  <c r="AU8" i="66"/>
  <c r="AU29" i="58"/>
  <c r="AU27" i="66"/>
  <c r="AU23" i="66"/>
  <c r="AU19" i="66"/>
  <c r="AU15" i="66"/>
  <c r="AU11" i="66"/>
  <c r="AU7" i="66"/>
  <c r="AU67" i="66"/>
  <c r="AU63" i="66"/>
  <c r="AU59" i="66"/>
  <c r="AU55" i="66"/>
  <c r="AU51" i="66"/>
  <c r="AU47" i="66"/>
  <c r="AU43" i="66"/>
  <c r="AU39" i="66"/>
  <c r="AU34" i="66"/>
  <c r="AU66" i="66"/>
  <c r="AU62" i="66"/>
  <c r="AU58" i="66"/>
  <c r="AU54" i="66"/>
  <c r="AU50" i="66"/>
  <c r="AU46" i="66"/>
  <c r="AU42" i="66"/>
  <c r="AU38" i="66"/>
  <c r="AU33" i="66"/>
  <c r="AU65" i="66"/>
  <c r="AU61" i="66"/>
  <c r="AU57" i="66"/>
  <c r="AU53" i="66"/>
  <c r="AU49" i="66"/>
  <c r="AU45" i="66"/>
  <c r="AU41" i="66"/>
  <c r="AU37" i="66"/>
  <c r="AU32" i="66"/>
  <c r="AU64" i="66"/>
  <c r="AU60" i="66"/>
  <c r="AU56" i="66"/>
  <c r="AU52" i="66"/>
  <c r="AU44" i="66"/>
  <c r="AU40" i="66"/>
  <c r="AU35" i="66"/>
  <c r="BE29" i="58"/>
  <c r="C129" i="75"/>
  <c r="E129" i="75"/>
  <c r="AT29" i="58"/>
  <c r="BK75" i="48"/>
  <c r="C31" i="75"/>
  <c r="AT75" i="48"/>
  <c r="C22" i="75"/>
  <c r="EA75" i="48"/>
  <c r="E62" i="75"/>
  <c r="AT68" i="69"/>
  <c r="AT67" i="69"/>
  <c r="AT66" i="69"/>
  <c r="AT65" i="69"/>
  <c r="AT64" i="69"/>
  <c r="AT63" i="69"/>
  <c r="AT62" i="69"/>
  <c r="AT61" i="69"/>
  <c r="AT60" i="69"/>
  <c r="AT59" i="69"/>
  <c r="AT58" i="69"/>
  <c r="AT57" i="69"/>
  <c r="AT56" i="69"/>
  <c r="AT55" i="69"/>
  <c r="AT54" i="69"/>
  <c r="AT53" i="69"/>
  <c r="AT52" i="69"/>
  <c r="AT51" i="69"/>
  <c r="AT50" i="69"/>
  <c r="AT49" i="69"/>
  <c r="AT48" i="69"/>
  <c r="AT47" i="69"/>
  <c r="AT46" i="69"/>
  <c r="AT45" i="69"/>
  <c r="AT44" i="69"/>
  <c r="AT43" i="69"/>
  <c r="AT42" i="69"/>
  <c r="AT41" i="69"/>
  <c r="AT40" i="69"/>
  <c r="AT36" i="69"/>
  <c r="AT35" i="69"/>
  <c r="AT34" i="69"/>
  <c r="AT33" i="69"/>
  <c r="AT32" i="69"/>
  <c r="AT31" i="69"/>
  <c r="AT30" i="69"/>
  <c r="AT29" i="69"/>
  <c r="AT28" i="69"/>
  <c r="AT27" i="69"/>
  <c r="AT26" i="69"/>
  <c r="AT25" i="69"/>
  <c r="AT24" i="69"/>
  <c r="AT23" i="69"/>
  <c r="AT22" i="69"/>
  <c r="AT20" i="69"/>
  <c r="AT19" i="69"/>
  <c r="AT18" i="69"/>
  <c r="AT17" i="69"/>
  <c r="AT16" i="69"/>
  <c r="AT15" i="69"/>
  <c r="AT14" i="69"/>
  <c r="AT10" i="69"/>
  <c r="AT39" i="69"/>
  <c r="AT37" i="69"/>
  <c r="AT38" i="69"/>
  <c r="AT32" i="64"/>
  <c r="AT68" i="59"/>
  <c r="AT67" i="59"/>
  <c r="AT64" i="59"/>
  <c r="AT63" i="59"/>
  <c r="AT61" i="59"/>
  <c r="AT57" i="59"/>
  <c r="AT55" i="59"/>
  <c r="AT51" i="59"/>
  <c r="AT50" i="59"/>
  <c r="AT49" i="59"/>
  <c r="AT48" i="59"/>
  <c r="AT47" i="59"/>
  <c r="AT46" i="59"/>
  <c r="AT45" i="59"/>
  <c r="AT41" i="59"/>
  <c r="AT40" i="59"/>
  <c r="AT39" i="59"/>
  <c r="AT38" i="59"/>
  <c r="AT37" i="59"/>
  <c r="AT33" i="59"/>
  <c r="AT31" i="59"/>
  <c r="AT23" i="59"/>
  <c r="AT22" i="59"/>
  <c r="AT21" i="59"/>
  <c r="AT20" i="59"/>
  <c r="AT19" i="59"/>
  <c r="AT18" i="59"/>
  <c r="AT17" i="59"/>
  <c r="AT16" i="59"/>
  <c r="AT15" i="59"/>
  <c r="AT14" i="59"/>
  <c r="AT13" i="59"/>
  <c r="AT12" i="59"/>
  <c r="AT11" i="59"/>
  <c r="AT10" i="59"/>
  <c r="AT9" i="59"/>
  <c r="AT10" i="58"/>
  <c r="AT17" i="58"/>
  <c r="AT36" i="58"/>
  <c r="AT35" i="58"/>
  <c r="AT67" i="58"/>
  <c r="AT54" i="58"/>
  <c r="AT53" i="58"/>
  <c r="AT52" i="58"/>
  <c r="AT51" i="58"/>
  <c r="AT50" i="58"/>
  <c r="AT49" i="58"/>
  <c r="AT48" i="58"/>
  <c r="AT47" i="58"/>
  <c r="AT46" i="58"/>
  <c r="AT44" i="58"/>
  <c r="AT43" i="58"/>
  <c r="AU68" i="69"/>
  <c r="AU67" i="69"/>
  <c r="AU66" i="69"/>
  <c r="AU65" i="69"/>
  <c r="AU64" i="69"/>
  <c r="AU63" i="69"/>
  <c r="AU62" i="69"/>
  <c r="AU61" i="69"/>
  <c r="AU60" i="69"/>
  <c r="AU59" i="69"/>
  <c r="AU58" i="69"/>
  <c r="AU57" i="69"/>
  <c r="AU56" i="69"/>
  <c r="AU55" i="69"/>
  <c r="AU54" i="69"/>
  <c r="AU53" i="69"/>
  <c r="AU52" i="69"/>
  <c r="AU51" i="69"/>
  <c r="AU50" i="69"/>
  <c r="AU49" i="69"/>
  <c r="AU48" i="69"/>
  <c r="AU47" i="69"/>
  <c r="AU46" i="69"/>
  <c r="AU45" i="69"/>
  <c r="AU44" i="69"/>
  <c r="AU43" i="69"/>
  <c r="AU42" i="69"/>
  <c r="AU41" i="69"/>
  <c r="AU40" i="69"/>
  <c r="AU36" i="69"/>
  <c r="AU35" i="69"/>
  <c r="AU34" i="69"/>
  <c r="AU33" i="69"/>
  <c r="AU32" i="69"/>
  <c r="AU31" i="69"/>
  <c r="AU30" i="69"/>
  <c r="AU29" i="69"/>
  <c r="AU28" i="69"/>
  <c r="AU27" i="69"/>
  <c r="AU26" i="69"/>
  <c r="AU25" i="69"/>
  <c r="AU24" i="69"/>
  <c r="AU23" i="69"/>
  <c r="AU22" i="69"/>
  <c r="AU20" i="69"/>
  <c r="AU19" i="69"/>
  <c r="AU18" i="69"/>
  <c r="AU17" i="69"/>
  <c r="AU16" i="69"/>
  <c r="AU15" i="69"/>
  <c r="AU14" i="69"/>
  <c r="AU10" i="69"/>
  <c r="AU39" i="69"/>
  <c r="AU37" i="69"/>
  <c r="AU38" i="69"/>
  <c r="AU32" i="64"/>
  <c r="AU68" i="59"/>
  <c r="AU67" i="59"/>
  <c r="AU64" i="59"/>
  <c r="AU63" i="59"/>
  <c r="AU61" i="59"/>
  <c r="AU57" i="59"/>
  <c r="AU55" i="59"/>
  <c r="AU51" i="59"/>
  <c r="AU50" i="59"/>
  <c r="AU49" i="59"/>
  <c r="AU48" i="59"/>
  <c r="AU47" i="59"/>
  <c r="AU46" i="59"/>
  <c r="AU45" i="59"/>
  <c r="AU41" i="59"/>
  <c r="AU40" i="59"/>
  <c r="AU39" i="59"/>
  <c r="AU38" i="59"/>
  <c r="AU37" i="59"/>
  <c r="AU33" i="59"/>
  <c r="AU31" i="59"/>
  <c r="AU23" i="59"/>
  <c r="AU22" i="59"/>
  <c r="AU21" i="59"/>
  <c r="AU20" i="59"/>
  <c r="AU19" i="59"/>
  <c r="AU18" i="59"/>
  <c r="AU17" i="59"/>
  <c r="AU16" i="59"/>
  <c r="AU15" i="59"/>
  <c r="AU14" i="59"/>
  <c r="AU13" i="59"/>
  <c r="AU12" i="59"/>
  <c r="AU11" i="59"/>
  <c r="AU10" i="59"/>
  <c r="AU9" i="59"/>
  <c r="AU29" i="59"/>
  <c r="AU10" i="58"/>
  <c r="AU17" i="58"/>
  <c r="AU36" i="58"/>
  <c r="AU35" i="58"/>
  <c r="AU34" i="58"/>
  <c r="AU67" i="58"/>
  <c r="AU54" i="58"/>
  <c r="AU53" i="58"/>
  <c r="AU52" i="58"/>
  <c r="AU51" i="58"/>
  <c r="AU50" i="58"/>
  <c r="AU49" i="58"/>
  <c r="AU48" i="58"/>
  <c r="AU47" i="58"/>
  <c r="AU46" i="58"/>
  <c r="AU44" i="58"/>
  <c r="AU43" i="58"/>
  <c r="AU6" i="58"/>
  <c r="BE68" i="69"/>
  <c r="BE67" i="69"/>
  <c r="BE66" i="69"/>
  <c r="BE65" i="69"/>
  <c r="BE64" i="69"/>
  <c r="BE63" i="69"/>
  <c r="BE62" i="69"/>
  <c r="BE61" i="69"/>
  <c r="BE60" i="69"/>
  <c r="BE59" i="69"/>
  <c r="BE58" i="69"/>
  <c r="BE57" i="69"/>
  <c r="BE56" i="69"/>
  <c r="BE55" i="69"/>
  <c r="BE54" i="69"/>
  <c r="BE53" i="69"/>
  <c r="BE52" i="69"/>
  <c r="BE51" i="69"/>
  <c r="BE50" i="69"/>
  <c r="BE49" i="69"/>
  <c r="BE48" i="69"/>
  <c r="BE47" i="69"/>
  <c r="BE46" i="69"/>
  <c r="BE45" i="69"/>
  <c r="BE44" i="69"/>
  <c r="BE43" i="69"/>
  <c r="BE42" i="69"/>
  <c r="BE41" i="69"/>
  <c r="BE40" i="69"/>
  <c r="BE36" i="69"/>
  <c r="BE35" i="69"/>
  <c r="BE34" i="69"/>
  <c r="BE33" i="69"/>
  <c r="BE32" i="69"/>
  <c r="BE31" i="69"/>
  <c r="BE30" i="69"/>
  <c r="BE29" i="69"/>
  <c r="BE28" i="69"/>
  <c r="BE27" i="69"/>
  <c r="BE26" i="69"/>
  <c r="BE25" i="69"/>
  <c r="BE24" i="69"/>
  <c r="BE23" i="69"/>
  <c r="BE22" i="69"/>
  <c r="BE20" i="69"/>
  <c r="BE19" i="69"/>
  <c r="BE18" i="69"/>
  <c r="BE17" i="69"/>
  <c r="BE16" i="69"/>
  <c r="BE15" i="69"/>
  <c r="BE14" i="69"/>
  <c r="BE10" i="69"/>
  <c r="BE39" i="69"/>
  <c r="BE37" i="69"/>
  <c r="BE38" i="69"/>
  <c r="BE32" i="64"/>
  <c r="BE68" i="59"/>
  <c r="BE67" i="59"/>
  <c r="BE64" i="59"/>
  <c r="BE63" i="59"/>
  <c r="BE61" i="59"/>
  <c r="BE57" i="59"/>
  <c r="BE55" i="59"/>
  <c r="BE51" i="59"/>
  <c r="BE50" i="59"/>
  <c r="BE49" i="59"/>
  <c r="BE48" i="59"/>
  <c r="BE47" i="59"/>
  <c r="BE46" i="59"/>
  <c r="BE45" i="59"/>
  <c r="BE41" i="59"/>
  <c r="BE40" i="59"/>
  <c r="BE39" i="59"/>
  <c r="BE38" i="59"/>
  <c r="BE37" i="59"/>
  <c r="BE33" i="59"/>
  <c r="BE31" i="59"/>
  <c r="BE23" i="59"/>
  <c r="BE22" i="59"/>
  <c r="BE21" i="59"/>
  <c r="BE20" i="59"/>
  <c r="BE19" i="59"/>
  <c r="BE18" i="59"/>
  <c r="BE17" i="59"/>
  <c r="BE16" i="59"/>
  <c r="BE15" i="59"/>
  <c r="BE14" i="59"/>
  <c r="BE13" i="59"/>
  <c r="BE12" i="59"/>
  <c r="BE11" i="59"/>
  <c r="BE10" i="59"/>
  <c r="BE9" i="59"/>
  <c r="BE17" i="58"/>
  <c r="BE36" i="58"/>
  <c r="BE35" i="58"/>
  <c r="BE67" i="58"/>
  <c r="BE54" i="58"/>
  <c r="BE53" i="58"/>
  <c r="BE52" i="58"/>
  <c r="BE51" i="58"/>
  <c r="BE50" i="58"/>
  <c r="BE49" i="58"/>
  <c r="BE48" i="58"/>
  <c r="BE47" i="58"/>
  <c r="BE46" i="58"/>
  <c r="BE44" i="58"/>
  <c r="BE43" i="58"/>
  <c r="C94" i="40"/>
  <c r="F94" i="40" s="1"/>
  <c r="G94" i="40" s="1"/>
  <c r="E136" i="40"/>
  <c r="G166" i="40"/>
  <c r="AT55" i="58"/>
  <c r="AT32" i="58"/>
  <c r="AU55" i="58"/>
  <c r="AU32" i="58"/>
  <c r="BE55" i="58"/>
  <c r="AT8" i="59"/>
  <c r="AT26" i="58"/>
  <c r="AT21" i="58"/>
  <c r="AU8" i="59"/>
  <c r="AU33" i="58"/>
  <c r="AU26" i="58"/>
  <c r="AU25" i="58"/>
  <c r="BE8" i="59"/>
  <c r="BE26" i="58"/>
  <c r="BE21" i="58"/>
  <c r="AT62" i="60"/>
  <c r="AT61" i="60"/>
  <c r="AT60" i="60"/>
  <c r="AT59" i="60"/>
  <c r="AT58" i="60"/>
  <c r="AT57" i="60"/>
  <c r="AT56" i="60"/>
  <c r="AT55" i="60"/>
  <c r="AT54" i="60"/>
  <c r="AT53" i="60"/>
  <c r="AT52" i="60"/>
  <c r="AT51" i="60"/>
  <c r="AT50" i="60"/>
  <c r="AT37" i="60"/>
  <c r="AT6" i="60"/>
  <c r="AT61" i="65"/>
  <c r="AU62" i="60"/>
  <c r="AU61" i="60"/>
  <c r="AU60" i="60"/>
  <c r="AU59" i="60"/>
  <c r="AU58" i="60"/>
  <c r="AU57" i="60"/>
  <c r="AU56" i="60"/>
  <c r="AU55" i="60"/>
  <c r="AU54" i="60"/>
  <c r="AU53" i="60"/>
  <c r="AU52" i="60"/>
  <c r="AU51" i="60"/>
  <c r="AU50" i="60"/>
  <c r="AU37" i="60"/>
  <c r="AU6" i="60"/>
  <c r="AU61" i="65"/>
  <c r="BE62" i="60"/>
  <c r="BE61" i="60"/>
  <c r="BE60" i="60"/>
  <c r="BE59" i="60"/>
  <c r="BE58" i="60"/>
  <c r="BE57" i="60"/>
  <c r="BE56" i="60"/>
  <c r="BE55" i="60"/>
  <c r="BE54" i="60"/>
  <c r="BE53" i="60"/>
  <c r="BE52" i="60"/>
  <c r="BE51" i="60"/>
  <c r="BE61" i="65"/>
  <c r="DZ75" i="52"/>
  <c r="DZ75" i="49"/>
  <c r="AT66" i="59"/>
  <c r="AT65" i="59"/>
  <c r="AT62" i="59"/>
  <c r="AT60" i="59"/>
  <c r="AT59" i="59"/>
  <c r="AT58" i="59"/>
  <c r="AT56" i="59"/>
  <c r="AT54" i="59"/>
  <c r="AT53" i="59"/>
  <c r="AT52" i="59"/>
  <c r="AT44" i="59"/>
  <c r="AT43" i="59"/>
  <c r="AT42" i="59"/>
  <c r="AT36" i="59"/>
  <c r="AT68" i="60"/>
  <c r="AT67" i="60"/>
  <c r="AT66" i="60"/>
  <c r="AT65" i="60"/>
  <c r="AT64" i="60"/>
  <c r="AT63" i="60"/>
  <c r="AT68" i="61"/>
  <c r="AT67" i="61"/>
  <c r="AT66" i="61"/>
  <c r="AT65" i="61"/>
  <c r="AT64" i="61"/>
  <c r="AT63" i="61"/>
  <c r="AT62" i="61"/>
  <c r="AT61" i="61"/>
  <c r="AT60" i="61"/>
  <c r="AT59" i="61"/>
  <c r="AT58" i="61"/>
  <c r="AT57" i="61"/>
  <c r="AT56" i="61"/>
  <c r="AT55" i="61"/>
  <c r="AT54" i="61"/>
  <c r="AT53" i="61"/>
  <c r="AT52" i="61"/>
  <c r="AT51" i="61"/>
  <c r="AT50" i="61"/>
  <c r="AT49" i="61"/>
  <c r="AT48" i="61"/>
  <c r="AT46" i="61"/>
  <c r="AT45" i="61"/>
  <c r="AT44" i="61"/>
  <c r="AT43" i="61"/>
  <c r="AT42" i="61"/>
  <c r="AT41" i="61"/>
  <c r="AT40" i="61"/>
  <c r="AT39" i="61"/>
  <c r="AT38" i="61"/>
  <c r="AT37" i="61"/>
  <c r="AT36" i="61"/>
  <c r="AT35" i="61"/>
  <c r="AT34" i="61"/>
  <c r="AT32" i="61"/>
  <c r="AT31" i="61"/>
  <c r="AT30" i="61"/>
  <c r="AT29" i="61"/>
  <c r="AT27" i="61"/>
  <c r="AT26" i="61"/>
  <c r="AT25" i="61"/>
  <c r="AT24" i="61"/>
  <c r="AT23" i="61"/>
  <c r="AT67" i="62"/>
  <c r="AT66" i="62"/>
  <c r="AT65" i="62"/>
  <c r="AT64" i="62"/>
  <c r="AT63" i="62"/>
  <c r="AT62" i="62"/>
  <c r="AT61" i="62"/>
  <c r="AT60" i="62"/>
  <c r="AT59" i="62"/>
  <c r="AT58" i="62"/>
  <c r="AT57" i="62"/>
  <c r="AT56" i="62"/>
  <c r="AT55" i="62"/>
  <c r="AT54" i="62"/>
  <c r="AT53" i="62"/>
  <c r="AT52" i="62"/>
  <c r="AT51" i="62"/>
  <c r="AT50" i="62"/>
  <c r="AT49" i="62"/>
  <c r="AT48" i="62"/>
  <c r="AT47" i="62"/>
  <c r="AT46" i="62"/>
  <c r="AT45" i="62"/>
  <c r="AT44" i="62"/>
  <c r="AT43" i="62"/>
  <c r="AT42" i="62"/>
  <c r="AT41" i="62"/>
  <c r="AT40" i="62"/>
  <c r="AT39" i="62"/>
  <c r="AT38" i="62"/>
  <c r="AT36" i="62"/>
  <c r="AT35" i="62"/>
  <c r="AT34" i="62"/>
  <c r="AT33" i="62"/>
  <c r="AT32" i="62"/>
  <c r="AT31" i="62"/>
  <c r="AT30" i="62"/>
  <c r="AT29" i="62"/>
  <c r="AT28" i="62"/>
  <c r="AT27" i="62"/>
  <c r="AT26" i="62"/>
  <c r="AT25" i="62"/>
  <c r="AT24" i="62"/>
  <c r="AT23" i="62"/>
  <c r="AT22" i="62"/>
  <c r="AT21" i="62"/>
  <c r="AT20" i="62"/>
  <c r="AT19" i="62"/>
  <c r="AT18" i="62"/>
  <c r="AT17" i="62"/>
  <c r="AT16" i="62"/>
  <c r="AT15" i="62"/>
  <c r="AT14" i="62"/>
  <c r="AT13" i="62"/>
  <c r="AT12" i="62"/>
  <c r="AT11" i="62"/>
  <c r="AT10" i="62"/>
  <c r="AT9" i="62"/>
  <c r="AT8" i="62"/>
  <c r="AT7" i="62"/>
  <c r="AT68" i="63"/>
  <c r="AT67" i="63"/>
  <c r="AT66" i="63"/>
  <c r="AT65" i="63"/>
  <c r="AT64" i="63"/>
  <c r="AT63" i="63"/>
  <c r="AT62" i="63"/>
  <c r="AT61" i="63"/>
  <c r="AT60" i="63"/>
  <c r="AT59" i="63"/>
  <c r="AT58" i="63"/>
  <c r="AT57" i="63"/>
  <c r="AT56" i="63"/>
  <c r="AT55" i="63"/>
  <c r="AT54" i="63"/>
  <c r="AT53" i="63"/>
  <c r="AT52" i="63"/>
  <c r="AT51" i="63"/>
  <c r="AT50" i="63"/>
  <c r="AT49" i="63"/>
  <c r="AT48" i="63"/>
  <c r="AT47" i="63"/>
  <c r="AT46" i="63"/>
  <c r="AT45" i="63"/>
  <c r="AT44" i="63"/>
  <c r="AT43" i="63"/>
  <c r="AT42" i="63"/>
  <c r="AT41" i="63"/>
  <c r="AT40" i="63"/>
  <c r="AT39" i="63"/>
  <c r="AT38" i="63"/>
  <c r="AT37" i="63"/>
  <c r="AT36" i="63"/>
  <c r="AT35" i="63"/>
  <c r="AT34" i="63"/>
  <c r="AT33" i="63"/>
  <c r="AT32" i="63"/>
  <c r="AT31" i="63"/>
  <c r="AT30" i="63"/>
  <c r="AT29" i="63"/>
  <c r="AT28" i="63"/>
  <c r="AT27" i="63"/>
  <c r="AT25" i="63"/>
  <c r="AT24" i="63"/>
  <c r="AT23" i="63"/>
  <c r="AT22" i="63"/>
  <c r="AT21" i="63"/>
  <c r="AT20" i="63"/>
  <c r="AT19" i="63"/>
  <c r="AT18" i="63"/>
  <c r="AT16" i="63"/>
  <c r="AT15" i="63"/>
  <c r="AT14" i="63"/>
  <c r="AT13" i="63"/>
  <c r="AT12" i="63"/>
  <c r="AT11" i="63"/>
  <c r="AT10" i="63"/>
  <c r="AT9" i="63"/>
  <c r="AT68" i="64"/>
  <c r="AT67" i="64"/>
  <c r="AT66" i="64"/>
  <c r="AT65" i="64"/>
  <c r="AT64" i="64"/>
  <c r="AT63" i="64"/>
  <c r="AT62" i="64"/>
  <c r="AT61" i="64"/>
  <c r="AT60" i="64"/>
  <c r="AT59" i="64"/>
  <c r="AT58" i="64"/>
  <c r="AT57" i="64"/>
  <c r="AT56" i="64"/>
  <c r="AT55" i="64"/>
  <c r="AT54" i="64"/>
  <c r="AT53" i="64"/>
  <c r="AT52" i="64"/>
  <c r="AT51" i="64"/>
  <c r="AT50" i="64"/>
  <c r="AT49" i="64"/>
  <c r="AT48" i="64"/>
  <c r="AT47" i="64"/>
  <c r="AT46" i="64"/>
  <c r="AT45" i="64"/>
  <c r="AT44" i="64"/>
  <c r="AT43" i="64"/>
  <c r="AT42" i="64"/>
  <c r="AT41" i="64"/>
  <c r="AT40" i="64"/>
  <c r="AT36" i="64"/>
  <c r="AT35" i="64"/>
  <c r="AT34" i="64"/>
  <c r="AT33" i="64"/>
  <c r="AT31" i="64"/>
  <c r="AT30" i="64"/>
  <c r="AT29" i="64"/>
  <c r="AT28" i="64"/>
  <c r="AT27" i="64"/>
  <c r="AT26" i="64"/>
  <c r="AT25" i="64"/>
  <c r="AT24" i="64"/>
  <c r="AT23" i="64"/>
  <c r="AT22" i="64"/>
  <c r="AT21" i="64"/>
  <c r="AT20" i="64"/>
  <c r="AT19" i="64"/>
  <c r="AT18" i="64"/>
  <c r="AT17" i="64"/>
  <c r="AT16" i="64"/>
  <c r="AT15" i="64"/>
  <c r="AT14" i="64"/>
  <c r="AT13" i="64"/>
  <c r="AT12" i="64"/>
  <c r="AT11" i="64"/>
  <c r="AT10" i="64"/>
  <c r="AT9" i="64"/>
  <c r="AT8" i="64"/>
  <c r="AT7" i="64"/>
  <c r="AT67" i="65"/>
  <c r="AT66" i="65"/>
  <c r="AT65" i="65"/>
  <c r="AT64" i="65"/>
  <c r="AT63" i="65"/>
  <c r="AT60" i="65"/>
  <c r="AT59" i="65"/>
  <c r="AT58" i="65"/>
  <c r="AT57" i="65"/>
  <c r="AT56" i="65"/>
  <c r="AT55" i="65"/>
  <c r="AT54" i="65"/>
  <c r="AT53" i="65"/>
  <c r="AT42" i="65"/>
  <c r="AT41" i="65"/>
  <c r="AT40" i="65"/>
  <c r="AT39" i="65"/>
  <c r="AT38" i="65"/>
  <c r="AT37" i="65"/>
  <c r="AT36" i="65"/>
  <c r="AT35" i="65"/>
  <c r="AT34" i="65"/>
  <c r="AT33" i="65"/>
  <c r="AT32" i="65"/>
  <c r="AT31" i="65"/>
  <c r="AT30" i="65"/>
  <c r="AT29" i="65"/>
  <c r="AT28" i="65"/>
  <c r="AT27" i="65"/>
  <c r="AT26" i="65"/>
  <c r="AT25" i="65"/>
  <c r="AT24" i="65"/>
  <c r="AT23" i="65"/>
  <c r="AT22" i="65"/>
  <c r="AT21" i="65"/>
  <c r="AT20" i="65"/>
  <c r="AT19" i="65"/>
  <c r="AT18" i="65"/>
  <c r="AT17" i="65"/>
  <c r="AT16" i="65"/>
  <c r="AT15" i="65"/>
  <c r="AT14" i="65"/>
  <c r="AT13" i="65"/>
  <c r="AT12" i="65"/>
  <c r="AT11" i="65"/>
  <c r="AT10" i="65"/>
  <c r="AT9" i="65"/>
  <c r="AT8" i="65"/>
  <c r="AT7" i="65"/>
  <c r="AT68" i="66"/>
  <c r="AT67" i="66"/>
  <c r="AT66" i="66"/>
  <c r="AT65" i="66"/>
  <c r="AT64" i="66"/>
  <c r="AT63" i="66"/>
  <c r="AT62" i="66"/>
  <c r="AT61" i="66"/>
  <c r="AT60" i="66"/>
  <c r="AT59" i="66"/>
  <c r="AT58" i="66"/>
  <c r="AT57" i="66"/>
  <c r="AT56" i="66"/>
  <c r="AT55" i="66"/>
  <c r="AT54" i="66"/>
  <c r="AT53" i="66"/>
  <c r="AT52" i="66"/>
  <c r="AT51" i="66"/>
  <c r="AT50" i="66"/>
  <c r="AT49" i="66"/>
  <c r="AT47" i="66"/>
  <c r="AT46" i="66"/>
  <c r="AT45" i="66"/>
  <c r="AT44" i="66"/>
  <c r="AT43" i="66"/>
  <c r="AT42" i="66"/>
  <c r="AT41" i="66"/>
  <c r="AT40" i="66"/>
  <c r="AT39" i="66"/>
  <c r="AT38" i="66"/>
  <c r="AT37" i="66"/>
  <c r="AT68" i="67"/>
  <c r="AT67" i="67"/>
  <c r="AT66" i="67"/>
  <c r="AT65" i="67"/>
  <c r="AT64" i="67"/>
  <c r="AT63" i="67"/>
  <c r="AT62" i="67"/>
  <c r="AT61" i="67"/>
  <c r="AT60" i="67"/>
  <c r="AT59" i="67"/>
  <c r="AT58" i="67"/>
  <c r="AT57" i="67"/>
  <c r="AT56" i="67"/>
  <c r="AT55" i="67"/>
  <c r="AT54" i="67"/>
  <c r="AT53" i="67"/>
  <c r="AT52" i="67"/>
  <c r="AT51" i="67"/>
  <c r="AT50" i="67"/>
  <c r="AT49" i="67"/>
  <c r="AT48" i="67"/>
  <c r="AT47" i="67"/>
  <c r="AT46" i="67"/>
  <c r="AT45" i="67"/>
  <c r="AT44" i="67"/>
  <c r="AT43" i="67"/>
  <c r="AT42" i="67"/>
  <c r="AT41" i="67"/>
  <c r="AT40" i="67"/>
  <c r="AT39" i="67"/>
  <c r="AT38" i="67"/>
  <c r="AT37" i="67"/>
  <c r="AT36" i="67"/>
  <c r="AT35" i="67"/>
  <c r="AT34" i="67"/>
  <c r="AT33" i="67"/>
  <c r="AT32" i="67"/>
  <c r="AT31" i="67"/>
  <c r="AT30" i="67"/>
  <c r="AT29" i="67"/>
  <c r="AT28" i="67"/>
  <c r="AT27" i="67"/>
  <c r="AT26" i="67"/>
  <c r="AT25" i="67"/>
  <c r="AT24" i="67"/>
  <c r="AT23" i="67"/>
  <c r="AT22" i="67"/>
  <c r="AT21" i="67"/>
  <c r="AT20" i="67"/>
  <c r="AT19" i="67"/>
  <c r="AT18" i="67"/>
  <c r="AT17" i="67"/>
  <c r="AT16" i="67"/>
  <c r="AT15" i="67"/>
  <c r="AT14" i="67"/>
  <c r="AT13" i="67"/>
  <c r="AT12" i="67"/>
  <c r="AT11" i="67"/>
  <c r="AT10" i="67"/>
  <c r="AT9" i="67"/>
  <c r="AT8" i="67"/>
  <c r="AT7" i="67"/>
  <c r="AT68" i="68"/>
  <c r="AT67" i="68"/>
  <c r="AT66" i="68"/>
  <c r="AT65" i="68"/>
  <c r="AT64" i="68"/>
  <c r="AT63" i="68"/>
  <c r="AT62" i="68"/>
  <c r="AT61" i="68"/>
  <c r="AT60" i="68"/>
  <c r="AT59" i="68"/>
  <c r="AT58" i="68"/>
  <c r="AT57" i="68"/>
  <c r="AT56" i="68"/>
  <c r="AT55" i="68"/>
  <c r="AT54" i="68"/>
  <c r="AT53" i="68"/>
  <c r="AT52" i="68"/>
  <c r="AT51" i="68"/>
  <c r="AT50" i="68"/>
  <c r="AT49" i="68"/>
  <c r="AT48" i="68"/>
  <c r="AT47" i="68"/>
  <c r="AT46" i="68"/>
  <c r="AT45" i="68"/>
  <c r="AT44" i="68"/>
  <c r="AT43" i="68"/>
  <c r="AT42" i="68"/>
  <c r="AT41" i="68"/>
  <c r="AT40" i="68"/>
  <c r="AT39" i="68"/>
  <c r="AT38" i="68"/>
  <c r="AT37" i="68"/>
  <c r="AT36" i="68"/>
  <c r="AT35" i="68"/>
  <c r="AT34" i="68"/>
  <c r="AT33" i="68"/>
  <c r="AT32" i="68"/>
  <c r="AT31" i="68"/>
  <c r="AT30" i="68"/>
  <c r="AT29" i="68"/>
  <c r="AT28" i="68"/>
  <c r="AT27" i="68"/>
  <c r="AT26" i="68"/>
  <c r="AT25" i="68"/>
  <c r="AT24" i="68"/>
  <c r="AT23" i="68"/>
  <c r="AT22" i="68"/>
  <c r="AT21" i="68"/>
  <c r="AT20" i="68"/>
  <c r="AT19" i="68"/>
  <c r="AT18" i="68"/>
  <c r="AT17" i="68"/>
  <c r="AT16" i="68"/>
  <c r="AT15" i="68"/>
  <c r="AT14" i="68"/>
  <c r="AT13" i="68"/>
  <c r="AT12" i="68"/>
  <c r="AT11" i="68"/>
  <c r="AT10" i="68"/>
  <c r="AT9" i="68"/>
  <c r="AT8" i="68"/>
  <c r="AT7" i="68"/>
  <c r="AT13" i="69"/>
  <c r="AT12" i="69"/>
  <c r="AT11" i="69"/>
  <c r="AT9" i="69"/>
  <c r="AT8" i="69"/>
  <c r="AT7" i="69"/>
  <c r="AT68" i="70"/>
  <c r="AT67" i="70"/>
  <c r="AT66" i="70"/>
  <c r="AT65" i="70"/>
  <c r="AT64" i="70"/>
  <c r="AT63" i="70"/>
  <c r="AT62" i="70"/>
  <c r="AT61" i="70"/>
  <c r="AT60" i="70"/>
  <c r="AT59" i="70"/>
  <c r="AT58" i="70"/>
  <c r="AT57" i="70"/>
  <c r="AT56" i="70"/>
  <c r="AT55" i="70"/>
  <c r="AT54" i="70"/>
  <c r="AT53" i="70"/>
  <c r="AT52" i="70"/>
  <c r="AT51" i="70"/>
  <c r="AT50" i="70"/>
  <c r="AT49" i="70"/>
  <c r="AT48" i="70"/>
  <c r="AT47" i="70"/>
  <c r="AT46" i="70"/>
  <c r="AT45" i="70"/>
  <c r="AT44" i="70"/>
  <c r="AT43" i="70"/>
  <c r="AT42" i="70"/>
  <c r="AT41" i="70"/>
  <c r="AT40" i="70"/>
  <c r="AT39" i="70"/>
  <c r="AT38" i="70"/>
  <c r="AT37" i="70"/>
  <c r="AT36" i="70"/>
  <c r="AT35" i="70"/>
  <c r="AT34" i="70"/>
  <c r="AT33" i="70"/>
  <c r="AT32" i="70"/>
  <c r="AT31" i="70"/>
  <c r="AT30" i="70"/>
  <c r="AT29" i="70"/>
  <c r="AT28" i="70"/>
  <c r="AT27" i="70"/>
  <c r="AT26" i="70"/>
  <c r="AT25" i="70"/>
  <c r="AT24" i="70"/>
  <c r="AT23" i="70"/>
  <c r="AT22" i="70"/>
  <c r="AT21" i="70"/>
  <c r="AT20" i="70"/>
  <c r="AT19" i="70"/>
  <c r="AT18" i="70"/>
  <c r="AT17" i="70"/>
  <c r="AT16" i="70"/>
  <c r="AT15" i="70"/>
  <c r="AT14" i="70"/>
  <c r="AT13" i="70"/>
  <c r="AT12" i="70"/>
  <c r="AT11" i="70"/>
  <c r="AT10" i="70"/>
  <c r="AT9" i="70"/>
  <c r="AT8" i="70"/>
  <c r="AT7" i="70"/>
  <c r="AT68" i="58"/>
  <c r="AT66" i="58"/>
  <c r="AT65" i="58"/>
  <c r="AT64" i="58"/>
  <c r="AT63" i="58"/>
  <c r="AT62" i="58"/>
  <c r="AT61" i="58"/>
  <c r="AT60" i="58"/>
  <c r="AT59" i="58"/>
  <c r="AT58" i="58"/>
  <c r="AT57" i="58"/>
  <c r="AT56" i="58"/>
  <c r="AT45" i="58"/>
  <c r="AT42" i="58"/>
  <c r="AT41" i="58"/>
  <c r="AT40" i="58"/>
  <c r="AT39" i="58"/>
  <c r="AT38" i="58"/>
  <c r="AT37" i="58"/>
  <c r="AT6" i="62"/>
  <c r="AT6" i="65"/>
  <c r="AT6" i="67"/>
  <c r="AT6" i="68"/>
  <c r="AT6" i="69"/>
  <c r="AT6" i="70"/>
  <c r="AT74" i="55"/>
  <c r="C22" i="40"/>
  <c r="D16" i="76" s="1"/>
  <c r="F16" i="76" s="1"/>
  <c r="BK74" i="55"/>
  <c r="C31" i="40"/>
  <c r="D22" i="76" s="1"/>
  <c r="F22" i="76" s="1"/>
  <c r="DX68" i="70"/>
  <c r="DX67" i="70"/>
  <c r="DX66" i="70"/>
  <c r="DX65" i="70"/>
  <c r="DX64" i="70"/>
  <c r="DX63" i="70"/>
  <c r="DX62" i="70"/>
  <c r="DX61" i="70"/>
  <c r="DX60" i="70"/>
  <c r="DX59" i="70"/>
  <c r="DX58" i="70"/>
  <c r="DX57" i="70"/>
  <c r="DX56" i="70"/>
  <c r="DX55" i="70"/>
  <c r="DX54" i="70"/>
  <c r="DX53" i="70"/>
  <c r="DX52" i="70"/>
  <c r="DX51" i="70"/>
  <c r="DX50" i="70"/>
  <c r="DX49" i="70"/>
  <c r="DX48" i="70"/>
  <c r="DX47" i="70"/>
  <c r="DX46" i="70"/>
  <c r="DX45" i="70"/>
  <c r="DX44" i="70"/>
  <c r="DX43" i="70"/>
  <c r="DX42" i="70"/>
  <c r="DX41" i="70"/>
  <c r="DX40" i="70"/>
  <c r="DX39" i="70"/>
  <c r="DX38" i="70"/>
  <c r="DX37" i="70"/>
  <c r="DX36" i="70"/>
  <c r="DX35" i="70"/>
  <c r="DX34" i="70"/>
  <c r="DX33" i="70"/>
  <c r="DX32" i="70"/>
  <c r="DX31" i="70"/>
  <c r="DX30" i="70"/>
  <c r="DX29" i="70"/>
  <c r="DX28" i="70"/>
  <c r="DX27" i="70"/>
  <c r="DX26" i="70"/>
  <c r="DX25" i="70"/>
  <c r="DX24" i="70"/>
  <c r="DX23" i="70"/>
  <c r="DX22" i="70"/>
  <c r="DX21" i="70"/>
  <c r="DX20" i="70"/>
  <c r="DX19" i="70"/>
  <c r="DX18" i="70"/>
  <c r="DX17" i="70"/>
  <c r="DX16" i="70"/>
  <c r="DX15" i="70"/>
  <c r="DX14" i="70"/>
  <c r="DX13" i="70"/>
  <c r="DX12" i="70"/>
  <c r="DX11" i="70"/>
  <c r="DX10" i="70"/>
  <c r="DX9" i="70"/>
  <c r="DX8" i="70"/>
  <c r="DX7" i="70"/>
  <c r="DX6" i="70"/>
  <c r="DX13" i="69"/>
  <c r="DX12" i="69"/>
  <c r="DX11" i="69"/>
  <c r="DX9" i="69"/>
  <c r="DX8" i="69"/>
  <c r="DX7" i="69"/>
  <c r="DX6" i="69"/>
  <c r="DX68" i="68"/>
  <c r="DX67" i="68"/>
  <c r="DX66" i="68"/>
  <c r="DX65" i="68"/>
  <c r="DX64" i="68"/>
  <c r="DX63" i="68"/>
  <c r="DX62" i="68"/>
  <c r="DX61" i="68"/>
  <c r="DX60" i="68"/>
  <c r="DX59" i="68"/>
  <c r="DX58" i="68"/>
  <c r="DX57" i="68"/>
  <c r="DX56" i="68"/>
  <c r="DX55" i="68"/>
  <c r="DX54" i="68"/>
  <c r="DX53" i="68"/>
  <c r="DX52" i="68"/>
  <c r="DX51" i="68"/>
  <c r="DX50" i="68"/>
  <c r="DX49" i="68"/>
  <c r="DX48" i="68"/>
  <c r="DX47" i="68"/>
  <c r="DX46" i="68"/>
  <c r="DX45" i="68"/>
  <c r="DX44" i="68"/>
  <c r="DX43" i="68"/>
  <c r="DX42" i="68"/>
  <c r="DX41" i="68"/>
  <c r="DX40" i="68"/>
  <c r="DX39" i="68"/>
  <c r="DX38" i="68"/>
  <c r="DX37" i="68"/>
  <c r="DX36" i="68"/>
  <c r="DX35" i="68"/>
  <c r="DX34" i="68"/>
  <c r="DX33" i="68"/>
  <c r="DX32" i="68"/>
  <c r="DX31" i="68"/>
  <c r="DX30" i="68"/>
  <c r="DX29" i="68"/>
  <c r="DX28" i="68"/>
  <c r="DX27" i="68"/>
  <c r="DX26" i="68"/>
  <c r="DX25" i="68"/>
  <c r="DX24" i="68"/>
  <c r="DX23" i="68"/>
  <c r="DX22" i="68"/>
  <c r="DX21" i="68"/>
  <c r="DX20" i="68"/>
  <c r="DX19" i="68"/>
  <c r="DX18" i="68"/>
  <c r="DX17" i="68"/>
  <c r="DX16" i="68"/>
  <c r="DX15" i="68"/>
  <c r="DX14" i="68"/>
  <c r="DX13" i="68"/>
  <c r="DX12" i="68"/>
  <c r="DX11" i="68"/>
  <c r="DX10" i="68"/>
  <c r="DX9" i="68"/>
  <c r="DX8" i="68"/>
  <c r="DX7" i="68"/>
  <c r="DX6" i="68"/>
  <c r="DX68" i="67"/>
  <c r="DX67" i="67"/>
  <c r="DX66" i="67"/>
  <c r="DX65" i="67"/>
  <c r="DX64" i="67"/>
  <c r="DX63" i="67"/>
  <c r="DX62" i="67"/>
  <c r="DX61" i="67"/>
  <c r="DX60" i="67"/>
  <c r="DX59" i="67"/>
  <c r="DX58" i="67"/>
  <c r="DX57" i="67"/>
  <c r="DX56" i="67"/>
  <c r="DX55" i="67"/>
  <c r="DX54" i="67"/>
  <c r="DX53" i="67"/>
  <c r="DX52" i="67"/>
  <c r="DX51" i="67"/>
  <c r="DX50" i="67"/>
  <c r="DX49" i="67"/>
  <c r="DX48" i="67"/>
  <c r="DX47" i="67"/>
  <c r="DX46" i="67"/>
  <c r="DX45" i="67"/>
  <c r="DX44" i="67"/>
  <c r="DX43" i="67"/>
  <c r="DX42" i="67"/>
  <c r="DX41" i="67"/>
  <c r="DX40" i="67"/>
  <c r="DX39" i="67"/>
  <c r="DX38" i="67"/>
  <c r="DX37" i="67"/>
  <c r="DX36" i="67"/>
  <c r="DX35" i="67"/>
  <c r="DX34" i="67"/>
  <c r="DX33" i="67"/>
  <c r="DX32" i="67"/>
  <c r="DX31" i="67"/>
  <c r="DX30" i="67"/>
  <c r="DX29" i="67"/>
  <c r="DX28" i="67"/>
  <c r="DX27" i="67"/>
  <c r="DX26" i="67"/>
  <c r="DX25" i="67"/>
  <c r="DX24" i="67"/>
  <c r="DX23" i="67"/>
  <c r="DX22" i="67"/>
  <c r="DX21" i="67"/>
  <c r="DX20" i="67"/>
  <c r="DX19" i="67"/>
  <c r="DX18" i="67"/>
  <c r="DX17" i="67"/>
  <c r="DX16" i="67"/>
  <c r="DX15" i="67"/>
  <c r="DX14" i="67"/>
  <c r="DX13" i="67"/>
  <c r="DX12" i="67"/>
  <c r="DX11" i="67"/>
  <c r="DX10" i="67"/>
  <c r="DX9" i="67"/>
  <c r="DX8" i="67"/>
  <c r="DX7" i="67"/>
  <c r="DX6" i="67"/>
  <c r="DX68" i="66"/>
  <c r="DX67" i="66"/>
  <c r="DX66" i="66"/>
  <c r="DX65" i="66"/>
  <c r="DX64" i="66"/>
  <c r="DX63" i="66"/>
  <c r="DX62" i="66"/>
  <c r="DX61" i="66"/>
  <c r="DX60" i="66"/>
  <c r="DX59" i="66"/>
  <c r="DX58" i="66"/>
  <c r="DX57" i="66"/>
  <c r="DX56" i="66"/>
  <c r="DX55" i="66"/>
  <c r="DX54" i="66"/>
  <c r="DX53" i="66"/>
  <c r="DX52" i="66"/>
  <c r="DX51" i="66"/>
  <c r="DX50" i="66"/>
  <c r="DX49" i="66"/>
  <c r="DX48" i="66"/>
  <c r="DX47" i="66"/>
  <c r="DX46" i="66"/>
  <c r="DX45" i="66"/>
  <c r="DX44" i="66"/>
  <c r="DX43" i="66"/>
  <c r="DX42" i="66"/>
  <c r="DX41" i="66"/>
  <c r="DX40" i="66"/>
  <c r="DX39" i="66"/>
  <c r="DX38" i="66"/>
  <c r="DX37" i="66"/>
  <c r="DX35" i="66"/>
  <c r="DX34" i="66"/>
  <c r="DX33" i="66"/>
  <c r="DX32" i="66"/>
  <c r="DX30" i="66"/>
  <c r="DX29" i="66"/>
  <c r="DX28" i="66"/>
  <c r="DX27" i="66"/>
  <c r="DX26" i="66"/>
  <c r="DX25" i="66"/>
  <c r="DX24" i="66"/>
  <c r="DX23" i="66"/>
  <c r="DX22" i="66"/>
  <c r="DX21" i="66"/>
  <c r="DX20" i="66"/>
  <c r="DX19" i="66"/>
  <c r="DX18" i="66"/>
  <c r="DX17" i="66"/>
  <c r="DX16" i="66"/>
  <c r="DX15" i="66"/>
  <c r="DX14" i="66"/>
  <c r="DX13" i="66"/>
  <c r="DX12" i="66"/>
  <c r="DX11" i="66"/>
  <c r="DX10" i="66"/>
  <c r="DX9" i="66"/>
  <c r="DX8" i="66"/>
  <c r="DX7" i="66"/>
  <c r="DX6" i="66"/>
  <c r="DX68" i="65"/>
  <c r="DX67" i="65"/>
  <c r="DX66" i="65"/>
  <c r="DX65" i="65"/>
  <c r="DX64" i="65"/>
  <c r="DX63" i="65"/>
  <c r="DX42" i="65"/>
  <c r="DX41" i="65"/>
  <c r="DX40" i="65"/>
  <c r="DX39" i="65"/>
  <c r="DX38" i="65"/>
  <c r="DX37" i="65"/>
  <c r="DX36" i="65"/>
  <c r="DX35" i="65"/>
  <c r="DX34" i="65"/>
  <c r="DX33" i="65"/>
  <c r="DX32" i="65"/>
  <c r="DX31" i="65"/>
  <c r="DX30" i="65"/>
  <c r="DX29" i="65"/>
  <c r="DX28" i="65"/>
  <c r="DX27" i="65"/>
  <c r="DX26" i="65"/>
  <c r="DX25" i="65"/>
  <c r="DX24" i="65"/>
  <c r="DX23" i="65"/>
  <c r="DX22" i="65"/>
  <c r="DX21" i="65"/>
  <c r="DX20" i="65"/>
  <c r="DX19" i="65"/>
  <c r="DX18" i="65"/>
  <c r="DX17" i="65"/>
  <c r="DX16" i="65"/>
  <c r="DX15" i="65"/>
  <c r="DX14" i="65"/>
  <c r="DX13" i="65"/>
  <c r="DX12" i="65"/>
  <c r="DX11" i="65"/>
  <c r="DX10" i="65"/>
  <c r="DX9" i="65"/>
  <c r="DX8" i="65"/>
  <c r="DX7" i="65"/>
  <c r="DX6" i="65"/>
  <c r="DX68" i="64"/>
  <c r="DX67" i="64"/>
  <c r="DX66" i="64"/>
  <c r="DX65" i="64"/>
  <c r="DX64" i="64"/>
  <c r="DX63" i="64"/>
  <c r="DX62" i="64"/>
  <c r="DX61" i="64"/>
  <c r="DX60" i="64"/>
  <c r="DX59" i="64"/>
  <c r="DX58" i="64"/>
  <c r="DX57" i="64"/>
  <c r="DX56" i="64"/>
  <c r="DX55" i="64"/>
  <c r="DX54" i="64"/>
  <c r="DX53" i="64"/>
  <c r="DX52" i="64"/>
  <c r="DX51" i="64"/>
  <c r="DX50" i="64"/>
  <c r="DX49" i="64"/>
  <c r="DX48" i="64"/>
  <c r="DX47" i="64"/>
  <c r="DX46" i="64"/>
  <c r="DX45" i="64"/>
  <c r="DX44" i="64"/>
  <c r="DX43" i="64"/>
  <c r="DX42" i="64"/>
  <c r="DX41" i="64"/>
  <c r="DX40" i="64"/>
  <c r="DX36" i="64"/>
  <c r="DX35" i="64"/>
  <c r="DX34" i="64"/>
  <c r="DX33" i="64"/>
  <c r="DX31" i="64"/>
  <c r="DX30" i="64"/>
  <c r="DX29" i="64"/>
  <c r="DX28" i="64"/>
  <c r="DX27" i="64"/>
  <c r="DX26" i="64"/>
  <c r="DX25" i="64"/>
  <c r="DX24" i="64"/>
  <c r="DX23" i="64"/>
  <c r="DX22" i="64"/>
  <c r="DX21" i="64"/>
  <c r="DX20" i="64"/>
  <c r="DX19" i="64"/>
  <c r="DX18" i="64"/>
  <c r="DX17" i="64"/>
  <c r="DX16" i="64"/>
  <c r="DX15" i="64"/>
  <c r="DX14" i="64"/>
  <c r="DX13" i="64"/>
  <c r="DX12" i="64"/>
  <c r="DX11" i="64"/>
  <c r="DX10" i="64"/>
  <c r="DX9" i="64"/>
  <c r="DX8" i="64"/>
  <c r="DX7" i="64"/>
  <c r="DX6" i="64"/>
  <c r="DX68" i="63"/>
  <c r="DX67" i="63"/>
  <c r="DX66" i="63"/>
  <c r="DX65" i="63"/>
  <c r="DX64" i="63"/>
  <c r="DX63" i="63"/>
  <c r="DX62" i="63"/>
  <c r="DX61" i="63"/>
  <c r="DX60" i="63"/>
  <c r="DX59" i="63"/>
  <c r="DX58" i="63"/>
  <c r="DX57" i="63"/>
  <c r="DX56" i="63"/>
  <c r="DX55" i="63"/>
  <c r="DX54" i="63"/>
  <c r="DX53" i="63"/>
  <c r="DX52" i="63"/>
  <c r="DX51" i="63"/>
  <c r="DX50" i="63"/>
  <c r="DX49" i="63"/>
  <c r="DX48" i="63"/>
  <c r="DX47" i="63"/>
  <c r="DX46" i="63"/>
  <c r="DX45" i="63"/>
  <c r="DX44" i="63"/>
  <c r="DX43" i="63"/>
  <c r="DX42" i="63"/>
  <c r="DX41" i="63"/>
  <c r="DX40" i="63"/>
  <c r="DX39" i="63"/>
  <c r="DX38" i="63"/>
  <c r="DX37" i="63"/>
  <c r="DX36" i="63"/>
  <c r="DX35" i="63"/>
  <c r="DX34" i="63"/>
  <c r="DX33" i="63"/>
  <c r="DX32" i="63"/>
  <c r="DX31" i="63"/>
  <c r="DX30" i="63"/>
  <c r="DX29" i="63"/>
  <c r="DX27" i="63"/>
  <c r="DX25" i="63"/>
  <c r="DX24" i="63"/>
  <c r="DX23" i="63"/>
  <c r="DX22" i="63"/>
  <c r="DX21" i="63"/>
  <c r="DX20" i="63"/>
  <c r="DX19" i="63"/>
  <c r="DX18" i="63"/>
  <c r="DX16" i="63"/>
  <c r="DX15" i="63"/>
  <c r="DX14" i="63"/>
  <c r="DX13" i="63"/>
  <c r="DX12" i="63"/>
  <c r="DX11" i="63"/>
  <c r="DX10" i="63"/>
  <c r="DX9" i="63"/>
  <c r="DX67" i="62"/>
  <c r="DX66" i="62"/>
  <c r="DX65" i="62"/>
  <c r="DX64" i="62"/>
  <c r="DX63" i="62"/>
  <c r="DX62" i="62"/>
  <c r="DX61" i="62"/>
  <c r="DX60" i="62"/>
  <c r="DX59" i="62"/>
  <c r="DX58" i="62"/>
  <c r="DX57" i="62"/>
  <c r="DX56" i="62"/>
  <c r="DX55" i="62"/>
  <c r="DX54" i="62"/>
  <c r="DX53" i="62"/>
  <c r="DX52" i="62"/>
  <c r="DX51" i="62"/>
  <c r="DX50" i="62"/>
  <c r="DX49" i="62"/>
  <c r="DX48" i="62"/>
  <c r="DX47" i="62"/>
  <c r="DX46" i="62"/>
  <c r="DX45" i="62"/>
  <c r="DX44" i="62"/>
  <c r="DX43" i="62"/>
  <c r="DX42" i="62"/>
  <c r="DX41" i="62"/>
  <c r="DX40" i="62"/>
  <c r="DX39" i="62"/>
  <c r="DX38" i="62"/>
  <c r="DX36" i="62"/>
  <c r="DX35" i="62"/>
  <c r="DX34" i="62"/>
  <c r="DX33" i="62"/>
  <c r="DX32" i="62"/>
  <c r="DX31" i="62"/>
  <c r="DX30" i="62"/>
  <c r="DX29" i="62"/>
  <c r="DX28" i="62"/>
  <c r="DX27" i="62"/>
  <c r="DX26" i="62"/>
  <c r="DX25" i="62"/>
  <c r="DX24" i="62"/>
  <c r="DX23" i="62"/>
  <c r="DX22" i="62"/>
  <c r="DX21" i="62"/>
  <c r="DX20" i="62"/>
  <c r="DX19" i="62"/>
  <c r="DX18" i="62"/>
  <c r="DX17" i="62"/>
  <c r="DX16" i="62"/>
  <c r="DX15" i="62"/>
  <c r="DX14" i="62"/>
  <c r="DX13" i="62"/>
  <c r="DX12" i="62"/>
  <c r="DX11" i="62"/>
  <c r="DX10" i="62"/>
  <c r="DX9" i="62"/>
  <c r="DX8" i="62"/>
  <c r="DX7" i="62"/>
  <c r="DX6" i="62"/>
  <c r="DX68" i="61"/>
  <c r="DX67" i="61"/>
  <c r="DX66" i="61"/>
  <c r="DX65" i="61"/>
  <c r="DX64" i="61"/>
  <c r="DX63" i="61"/>
  <c r="DX62" i="61"/>
  <c r="DX61" i="61"/>
  <c r="DX60" i="61"/>
  <c r="DX59" i="61"/>
  <c r="DX58" i="61"/>
  <c r="DX57" i="61"/>
  <c r="DX56" i="61"/>
  <c r="DX55" i="61"/>
  <c r="DX54" i="61"/>
  <c r="DX53" i="61"/>
  <c r="DX52" i="61"/>
  <c r="DX51" i="61"/>
  <c r="DX50" i="61"/>
  <c r="DX49" i="61"/>
  <c r="DX48" i="61"/>
  <c r="DX46" i="61"/>
  <c r="DX45" i="61"/>
  <c r="DX44" i="61"/>
  <c r="DX43" i="61"/>
  <c r="DX42" i="61"/>
  <c r="DX41" i="61"/>
  <c r="DX40" i="61"/>
  <c r="DX39" i="61"/>
  <c r="DX38" i="61"/>
  <c r="DX37" i="61"/>
  <c r="DX36" i="61"/>
  <c r="DX35" i="61"/>
  <c r="DX34" i="61"/>
  <c r="DX32" i="61"/>
  <c r="DX31" i="61"/>
  <c r="DX30" i="61"/>
  <c r="DX29" i="61"/>
  <c r="DX27" i="61"/>
  <c r="DX26" i="61"/>
  <c r="DX25" i="61"/>
  <c r="DX24" i="61"/>
  <c r="DX23" i="61"/>
  <c r="DX66" i="59"/>
  <c r="DX65" i="59"/>
  <c r="DX62" i="59"/>
  <c r="DX60" i="59"/>
  <c r="DX59" i="59"/>
  <c r="DX58" i="59"/>
  <c r="DX56" i="59"/>
  <c r="DX54" i="59"/>
  <c r="DX53" i="59"/>
  <c r="DX52" i="59"/>
  <c r="DX44" i="59"/>
  <c r="DX43" i="59"/>
  <c r="DX42" i="59"/>
  <c r="DX36" i="59"/>
  <c r="DX68" i="58"/>
  <c r="DX66" i="58"/>
  <c r="DX65" i="58"/>
  <c r="DX64" i="58"/>
  <c r="DX63" i="58"/>
  <c r="DX62" i="58"/>
  <c r="DX61" i="58"/>
  <c r="DX60" i="58"/>
  <c r="DX59" i="58"/>
  <c r="DX58" i="58"/>
  <c r="DX57" i="58"/>
  <c r="DX56" i="58"/>
  <c r="DX45" i="58"/>
  <c r="DX42" i="58"/>
  <c r="DX41" i="58"/>
  <c r="DX40" i="58"/>
  <c r="DX39" i="58"/>
  <c r="DX38" i="58"/>
  <c r="DX37" i="58"/>
  <c r="AE56" i="58"/>
  <c r="EA74" i="55"/>
  <c r="DZ75" i="43"/>
  <c r="D55" i="76"/>
  <c r="F55" i="76" s="1"/>
  <c r="DZ75" i="50"/>
  <c r="DZ75" i="48"/>
  <c r="DZ75" i="45"/>
  <c r="BK71" i="67"/>
  <c r="BK70" i="59"/>
  <c r="BK74" i="59" s="1"/>
  <c r="BK71" i="58"/>
  <c r="BK71" i="61"/>
  <c r="F62" i="75" l="1"/>
  <c r="H62" i="75" s="1"/>
  <c r="F129" i="75"/>
  <c r="J129" i="75" s="1"/>
  <c r="F136" i="40"/>
  <c r="AO37" i="75"/>
  <c r="AM37" i="75" s="1"/>
  <c r="F22" i="75"/>
  <c r="H22" i="75" s="1"/>
  <c r="AO42" i="75"/>
  <c r="AM42" i="75" s="1"/>
  <c r="F31" i="75"/>
  <c r="F31" i="40"/>
  <c r="AM42" i="40"/>
  <c r="AK42" i="40" s="1"/>
  <c r="F22" i="40"/>
  <c r="AM37" i="40"/>
  <c r="AK37" i="40" s="1"/>
  <c r="DZ72" i="58"/>
  <c r="DZ72" i="61"/>
  <c r="DZ72" i="64"/>
  <c r="DZ73" i="69"/>
  <c r="AT72" i="63"/>
  <c r="AT74" i="60"/>
  <c r="DZ73" i="64"/>
  <c r="DZ73" i="66"/>
  <c r="DZ73" i="58"/>
  <c r="DZ72" i="62"/>
  <c r="DZ73" i="62"/>
  <c r="DZ73" i="63"/>
  <c r="DZ72" i="69"/>
  <c r="DZ73" i="61"/>
  <c r="DZ72" i="63"/>
  <c r="DZ73" i="65"/>
  <c r="DZ72" i="68"/>
  <c r="DZ73" i="68"/>
  <c r="DZ73" i="59"/>
  <c r="DZ72" i="67"/>
  <c r="DZ73" i="67"/>
  <c r="DZ72" i="70"/>
  <c r="DZ73" i="70"/>
  <c r="AT72" i="70"/>
  <c r="AT73" i="70"/>
  <c r="AT72" i="68"/>
  <c r="AT73" i="68"/>
  <c r="AT73" i="66"/>
  <c r="AT72" i="64"/>
  <c r="AT73" i="64"/>
  <c r="AT72" i="62"/>
  <c r="AT73" i="62"/>
  <c r="AT73" i="60"/>
  <c r="AT72" i="58"/>
  <c r="AT73" i="58"/>
  <c r="AT72" i="69"/>
  <c r="AT73" i="69"/>
  <c r="AT72" i="67"/>
  <c r="AT73" i="67"/>
  <c r="AT73" i="65"/>
  <c r="AT73" i="63"/>
  <c r="AT72" i="61"/>
  <c r="AT73" i="61"/>
  <c r="AT72" i="60"/>
  <c r="AT72" i="59"/>
  <c r="AT73" i="59"/>
  <c r="AT71" i="58"/>
  <c r="AT70" i="58"/>
  <c r="AT74" i="58" s="1"/>
  <c r="AT71" i="70"/>
  <c r="AT70" i="70"/>
  <c r="AT74" i="70" s="1"/>
  <c r="AT71" i="69"/>
  <c r="AT70" i="69"/>
  <c r="AT74" i="69" s="1"/>
  <c r="AT71" i="68"/>
  <c r="AT70" i="68"/>
  <c r="AT74" i="68" s="1"/>
  <c r="AT71" i="67"/>
  <c r="AT70" i="67"/>
  <c r="AT74" i="67" s="1"/>
  <c r="AT71" i="66"/>
  <c r="AT70" i="66"/>
  <c r="AT74" i="66" s="1"/>
  <c r="AT71" i="65"/>
  <c r="AT70" i="65"/>
  <c r="AT74" i="65" s="1"/>
  <c r="AT71" i="64"/>
  <c r="AT70" i="64"/>
  <c r="AT74" i="64" s="1"/>
  <c r="AT71" i="63"/>
  <c r="AT70" i="63"/>
  <c r="AT74" i="63" s="1"/>
  <c r="AT71" i="62"/>
  <c r="AT70" i="62"/>
  <c r="AT74" i="62" s="1"/>
  <c r="AT71" i="61"/>
  <c r="AT70" i="61"/>
  <c r="AT74" i="61" s="1"/>
  <c r="AT71" i="60"/>
  <c r="AT70" i="60"/>
  <c r="AT71" i="59"/>
  <c r="AT70" i="59"/>
  <c r="AT74" i="59" s="1"/>
  <c r="DZ71" i="58"/>
  <c r="DZ70" i="58"/>
  <c r="DZ74" i="58" s="1"/>
  <c r="DZ72" i="59"/>
  <c r="DZ70" i="59"/>
  <c r="DZ74" i="59" s="1"/>
  <c r="DZ71" i="61"/>
  <c r="DZ70" i="61"/>
  <c r="DZ74" i="61" s="1"/>
  <c r="DZ71" i="62"/>
  <c r="DZ70" i="62"/>
  <c r="DZ74" i="62" s="1"/>
  <c r="DZ71" i="63"/>
  <c r="DZ70" i="63"/>
  <c r="DZ74" i="63" s="1"/>
  <c r="DZ71" i="64"/>
  <c r="DZ70" i="64"/>
  <c r="DZ74" i="64" s="1"/>
  <c r="DZ71" i="65"/>
  <c r="DZ70" i="65"/>
  <c r="DZ74" i="65" s="1"/>
  <c r="DZ71" i="66"/>
  <c r="DZ70" i="66"/>
  <c r="DZ74" i="66" s="1"/>
  <c r="DZ71" i="67"/>
  <c r="DZ70" i="67"/>
  <c r="DZ74" i="67" s="1"/>
  <c r="DZ71" i="68"/>
  <c r="DZ70" i="68"/>
  <c r="DZ74" i="68" s="1"/>
  <c r="DZ71" i="69"/>
  <c r="DZ70" i="69"/>
  <c r="DZ74" i="69" s="1"/>
  <c r="DZ71" i="70"/>
  <c r="DZ70" i="70"/>
  <c r="DZ74" i="70" s="1"/>
  <c r="G31" i="40" l="1"/>
  <c r="AJ42" i="40" s="1"/>
  <c r="P31" i="40"/>
  <c r="I22" i="40"/>
  <c r="P22" i="40"/>
  <c r="J62" i="75"/>
  <c r="M62" i="75"/>
  <c r="I31" i="40"/>
  <c r="G22" i="40"/>
  <c r="AJ37" i="40" s="1"/>
  <c r="M31" i="75"/>
  <c r="J31" i="75"/>
  <c r="AL42" i="75" s="1"/>
  <c r="M22" i="75"/>
  <c r="J22" i="75"/>
  <c r="AL37" i="75" s="1"/>
  <c r="AM16" i="41"/>
  <c r="AA16" i="41" l="1"/>
  <c r="W13" i="41"/>
  <c r="AF13" i="41"/>
  <c r="AG13" i="41"/>
  <c r="AH13" i="41"/>
  <c r="AI13" i="41"/>
  <c r="E71" i="43" l="1"/>
  <c r="G71" i="43"/>
  <c r="H71" i="43"/>
  <c r="I71" i="43"/>
  <c r="J71" i="43"/>
  <c r="K71" i="43"/>
  <c r="L71" i="43"/>
  <c r="M71" i="43"/>
  <c r="N71" i="43"/>
  <c r="O71" i="43"/>
  <c r="P71" i="43"/>
  <c r="Q71" i="43"/>
  <c r="R71" i="43"/>
  <c r="S71" i="43"/>
  <c r="T71" i="43"/>
  <c r="U71" i="43"/>
  <c r="V71" i="43"/>
  <c r="W71" i="43"/>
  <c r="X71" i="43"/>
  <c r="Y71" i="43"/>
  <c r="Z71" i="43"/>
  <c r="AA71" i="43"/>
  <c r="AB71" i="43"/>
  <c r="AC71" i="43"/>
  <c r="AD71" i="43"/>
  <c r="AE71" i="43"/>
  <c r="AF71" i="43"/>
  <c r="AG71" i="43"/>
  <c r="AH71" i="43"/>
  <c r="AI71" i="43"/>
  <c r="AJ71" i="43"/>
  <c r="AK71" i="43"/>
  <c r="AL71" i="43"/>
  <c r="AM71" i="43"/>
  <c r="AN71" i="43"/>
  <c r="AO71" i="43"/>
  <c r="AP71" i="43"/>
  <c r="AQ71" i="43"/>
  <c r="AR71" i="43"/>
  <c r="AS71" i="43"/>
  <c r="AU71" i="43"/>
  <c r="AV71" i="43"/>
  <c r="AW71" i="43"/>
  <c r="AX71" i="43"/>
  <c r="AY71" i="43"/>
  <c r="AZ71" i="43"/>
  <c r="BA71" i="43"/>
  <c r="BB71" i="43"/>
  <c r="BC71" i="43"/>
  <c r="BD71" i="43"/>
  <c r="BE71" i="43"/>
  <c r="BF71" i="43"/>
  <c r="BG71" i="43"/>
  <c r="BH71" i="43"/>
  <c r="BI71" i="43"/>
  <c r="BJ71" i="43"/>
  <c r="BL71" i="43"/>
  <c r="BM71" i="43"/>
  <c r="BN71" i="43"/>
  <c r="BO71" i="43"/>
  <c r="BP71" i="43"/>
  <c r="BQ71" i="43"/>
  <c r="BR71" i="43"/>
  <c r="BS71" i="43"/>
  <c r="BT71" i="43"/>
  <c r="BU71" i="43"/>
  <c r="BV71" i="43"/>
  <c r="BW71" i="43"/>
  <c r="BX71" i="43"/>
  <c r="BY71" i="43"/>
  <c r="BZ71" i="43"/>
  <c r="CA71" i="43"/>
  <c r="CB71" i="43"/>
  <c r="CC71" i="43"/>
  <c r="CD71" i="43"/>
  <c r="CE71" i="43"/>
  <c r="CF71" i="43"/>
  <c r="S3" i="74" s="1"/>
  <c r="CG71" i="43"/>
  <c r="CH71" i="43"/>
  <c r="CI71" i="43"/>
  <c r="CJ71" i="43"/>
  <c r="CK71" i="43"/>
  <c r="CL71" i="43"/>
  <c r="CM71" i="43"/>
  <c r="CN71" i="43"/>
  <c r="CO71" i="43"/>
  <c r="CQ71" i="43"/>
  <c r="CR71" i="43"/>
  <c r="CS71" i="43"/>
  <c r="CT71" i="43"/>
  <c r="CU71" i="43"/>
  <c r="CV71" i="43"/>
  <c r="CW71" i="43"/>
  <c r="CX71" i="43"/>
  <c r="CY71" i="43"/>
  <c r="CZ71" i="43"/>
  <c r="DA71" i="43"/>
  <c r="DB71" i="43"/>
  <c r="DG71" i="43"/>
  <c r="DH71" i="43"/>
  <c r="DI71" i="43"/>
  <c r="DJ71" i="43"/>
  <c r="DK71" i="43"/>
  <c r="DL71" i="43"/>
  <c r="DM71" i="43"/>
  <c r="DN71" i="43"/>
  <c r="DR71" i="43"/>
  <c r="DS71" i="43"/>
  <c r="DT71" i="43"/>
  <c r="DU71" i="43"/>
  <c r="DX71" i="43"/>
  <c r="DY71" i="43"/>
  <c r="ED71" i="43"/>
  <c r="EE71" i="43"/>
  <c r="EH71" i="43"/>
  <c r="D71" i="43"/>
  <c r="W79" i="40" l="1"/>
  <c r="Y75" i="75"/>
  <c r="Y82" i="75" s="1"/>
  <c r="X79" i="40"/>
  <c r="Z75" i="75"/>
  <c r="Z82" i="75" s="1"/>
  <c r="CM5" i="54" l="1"/>
  <c r="CM5" i="51"/>
  <c r="CM66" i="59"/>
  <c r="CM65" i="59"/>
  <c r="CM62" i="59"/>
  <c r="CM60" i="59"/>
  <c r="CM59" i="59"/>
  <c r="CM58" i="59"/>
  <c r="CM56" i="59"/>
  <c r="CM54" i="59"/>
  <c r="CM53" i="59"/>
  <c r="CM52" i="59"/>
  <c r="CM44" i="59"/>
  <c r="CM43" i="59"/>
  <c r="CM42" i="59"/>
  <c r="CM36" i="59"/>
  <c r="CM68" i="60"/>
  <c r="CM67" i="60"/>
  <c r="CM66" i="60"/>
  <c r="CM65" i="60"/>
  <c r="CM64" i="60"/>
  <c r="CM63" i="60"/>
  <c r="CM68" i="61"/>
  <c r="CM67" i="61"/>
  <c r="CM66" i="61"/>
  <c r="CM65" i="61"/>
  <c r="CM64" i="61"/>
  <c r="CM63" i="61"/>
  <c r="CM62" i="61"/>
  <c r="CM61" i="61"/>
  <c r="CM60" i="61"/>
  <c r="CM59" i="61"/>
  <c r="CM58" i="61"/>
  <c r="CM57" i="61"/>
  <c r="CM56" i="61"/>
  <c r="CM55" i="61"/>
  <c r="CM54" i="61"/>
  <c r="CM53" i="61"/>
  <c r="CM52" i="61"/>
  <c r="CM51" i="61"/>
  <c r="CM50" i="61"/>
  <c r="CM49" i="61"/>
  <c r="CM48" i="61"/>
  <c r="CM46" i="61"/>
  <c r="CM45" i="61"/>
  <c r="CM44" i="61"/>
  <c r="CM43" i="61"/>
  <c r="CM42" i="61"/>
  <c r="CM41" i="61"/>
  <c r="CM40" i="61"/>
  <c r="CM39" i="61"/>
  <c r="CM38" i="61"/>
  <c r="CM37" i="61"/>
  <c r="CM36" i="61"/>
  <c r="CM35" i="61"/>
  <c r="CM34" i="61"/>
  <c r="CM32" i="61"/>
  <c r="CM31" i="61"/>
  <c r="CM30" i="61"/>
  <c r="CM29" i="61"/>
  <c r="CM27" i="61"/>
  <c r="CM26" i="61"/>
  <c r="CM25" i="61"/>
  <c r="CM24" i="61"/>
  <c r="CM23" i="61"/>
  <c r="CM36" i="62"/>
  <c r="CM35" i="62"/>
  <c r="CM34" i="62"/>
  <c r="CM33" i="62"/>
  <c r="CM32" i="62"/>
  <c r="CM31" i="62"/>
  <c r="CM30" i="62"/>
  <c r="CM29" i="62"/>
  <c r="CM28" i="62"/>
  <c r="CM27" i="62"/>
  <c r="CM26" i="62"/>
  <c r="CM25" i="62"/>
  <c r="CM24" i="62"/>
  <c r="CM23" i="62"/>
  <c r="CM22" i="62"/>
  <c r="CM21" i="62"/>
  <c r="CM20" i="62"/>
  <c r="CM19" i="62"/>
  <c r="CM18" i="62"/>
  <c r="CM17" i="62"/>
  <c r="CM16" i="62"/>
  <c r="CM15" i="62"/>
  <c r="CM14" i="62"/>
  <c r="CM13" i="62"/>
  <c r="CM12" i="62"/>
  <c r="CM11" i="62"/>
  <c r="CM10" i="62"/>
  <c r="CM9" i="62"/>
  <c r="CM8" i="62"/>
  <c r="CM7" i="62"/>
  <c r="CM68" i="63"/>
  <c r="CM67" i="63"/>
  <c r="CM66" i="63"/>
  <c r="CM65" i="63"/>
  <c r="CM64" i="63"/>
  <c r="CM63" i="63"/>
  <c r="CM62" i="63"/>
  <c r="CM61" i="63"/>
  <c r="CM60" i="63"/>
  <c r="CM59" i="63"/>
  <c r="CM58" i="63"/>
  <c r="CM57" i="63"/>
  <c r="CM56" i="63"/>
  <c r="CM55" i="63"/>
  <c r="CM54" i="63"/>
  <c r="CM53" i="63"/>
  <c r="CM52" i="63"/>
  <c r="CM51" i="63"/>
  <c r="CM50" i="63"/>
  <c r="CM49" i="63"/>
  <c r="CM48" i="63"/>
  <c r="CM47" i="63"/>
  <c r="CM46" i="63"/>
  <c r="CM45" i="63"/>
  <c r="CM44" i="63"/>
  <c r="CM43" i="63"/>
  <c r="CM42" i="63"/>
  <c r="CM41" i="63"/>
  <c r="CM40" i="63"/>
  <c r="CM39" i="63"/>
  <c r="CM38" i="63"/>
  <c r="CM37" i="63"/>
  <c r="CM36" i="63"/>
  <c r="CM35" i="63"/>
  <c r="CM34" i="63"/>
  <c r="CM33" i="63"/>
  <c r="CM32" i="63"/>
  <c r="CM31" i="63"/>
  <c r="CM30" i="63"/>
  <c r="CM29" i="63"/>
  <c r="CM28" i="63"/>
  <c r="CM27" i="63"/>
  <c r="CM25" i="63"/>
  <c r="CM24" i="63"/>
  <c r="CM23" i="63"/>
  <c r="CM22" i="63"/>
  <c r="CM21" i="63"/>
  <c r="CM20" i="63"/>
  <c r="CM19" i="63"/>
  <c r="CM18" i="63"/>
  <c r="CM16" i="63"/>
  <c r="CM15" i="63"/>
  <c r="CM14" i="63"/>
  <c r="CM13" i="63"/>
  <c r="CM12" i="63"/>
  <c r="CM11" i="63"/>
  <c r="CM10" i="63"/>
  <c r="CM9" i="63"/>
  <c r="CM68" i="64"/>
  <c r="CM67" i="64"/>
  <c r="CM66" i="64"/>
  <c r="CM65" i="64"/>
  <c r="CM64" i="64"/>
  <c r="CM63" i="64"/>
  <c r="CM62" i="64"/>
  <c r="CM61" i="64"/>
  <c r="CM60" i="64"/>
  <c r="CM59" i="64"/>
  <c r="CM58" i="64"/>
  <c r="CM57" i="64"/>
  <c r="CM56" i="64"/>
  <c r="CM55" i="64"/>
  <c r="CM54" i="64"/>
  <c r="CM53" i="64"/>
  <c r="CM52" i="64"/>
  <c r="CM51" i="64"/>
  <c r="CM50" i="64"/>
  <c r="CM49" i="64"/>
  <c r="CM48" i="64"/>
  <c r="CM47" i="64"/>
  <c r="CM46" i="64"/>
  <c r="CM45" i="64"/>
  <c r="CM44" i="64"/>
  <c r="CM43" i="64"/>
  <c r="CM42" i="64"/>
  <c r="CM41" i="64"/>
  <c r="CM40" i="64"/>
  <c r="CM36" i="64"/>
  <c r="CM35" i="64"/>
  <c r="CM34" i="64"/>
  <c r="CM33" i="64"/>
  <c r="CM31" i="64"/>
  <c r="CM30" i="64"/>
  <c r="CM29" i="64"/>
  <c r="CM28" i="64"/>
  <c r="CM27" i="64"/>
  <c r="CM26" i="64"/>
  <c r="CM25" i="64"/>
  <c r="CM24" i="64"/>
  <c r="CM23" i="64"/>
  <c r="CM22" i="64"/>
  <c r="CM21" i="64"/>
  <c r="CM20" i="64"/>
  <c r="CM19" i="64"/>
  <c r="CM18" i="64"/>
  <c r="CM17" i="64"/>
  <c r="CM16" i="64"/>
  <c r="CM15" i="64"/>
  <c r="CM14" i="64"/>
  <c r="CM13" i="64"/>
  <c r="CM12" i="64"/>
  <c r="CM11" i="64"/>
  <c r="CM10" i="64"/>
  <c r="CM9" i="64"/>
  <c r="CM8" i="64"/>
  <c r="CM7" i="64"/>
  <c r="CM68" i="65"/>
  <c r="CM67" i="65"/>
  <c r="CM66" i="65"/>
  <c r="CM65" i="65"/>
  <c r="CM64" i="65"/>
  <c r="CM63" i="65"/>
  <c r="CM60" i="65"/>
  <c r="CM59" i="65"/>
  <c r="CM58" i="65"/>
  <c r="CM57" i="65"/>
  <c r="CM56" i="65"/>
  <c r="CM55" i="65"/>
  <c r="CM54" i="65"/>
  <c r="CM53" i="65"/>
  <c r="CM42" i="65"/>
  <c r="CM41" i="65"/>
  <c r="CM40" i="65"/>
  <c r="CM39" i="65"/>
  <c r="CM38" i="65"/>
  <c r="CM37" i="65"/>
  <c r="CM36" i="65"/>
  <c r="CM35" i="65"/>
  <c r="CM34" i="65"/>
  <c r="CM33" i="65"/>
  <c r="CM32" i="65"/>
  <c r="CM31" i="65"/>
  <c r="CM30" i="65"/>
  <c r="CM29" i="65"/>
  <c r="CM28" i="65"/>
  <c r="CM27" i="65"/>
  <c r="CM26" i="65"/>
  <c r="CM25" i="65"/>
  <c r="CM24" i="65"/>
  <c r="CM23" i="65"/>
  <c r="CM22" i="65"/>
  <c r="CM21" i="65"/>
  <c r="CM20" i="65"/>
  <c r="CM19" i="65"/>
  <c r="CM18" i="65"/>
  <c r="CM17" i="65"/>
  <c r="CM16" i="65"/>
  <c r="CM15" i="65"/>
  <c r="CM14" i="65"/>
  <c r="CM13" i="65"/>
  <c r="CM12" i="65"/>
  <c r="CM11" i="65"/>
  <c r="CM10" i="65"/>
  <c r="CM9" i="65"/>
  <c r="CM8" i="65"/>
  <c r="CM7" i="65"/>
  <c r="CM68" i="66"/>
  <c r="CM67" i="66"/>
  <c r="CM66" i="66"/>
  <c r="CM65" i="66"/>
  <c r="CM64" i="66"/>
  <c r="CM63" i="66"/>
  <c r="CM62" i="66"/>
  <c r="CM61" i="66"/>
  <c r="CM60" i="66"/>
  <c r="CM59" i="66"/>
  <c r="CM58" i="66"/>
  <c r="CM57" i="66"/>
  <c r="CM56" i="66"/>
  <c r="CM55" i="66"/>
  <c r="CM54" i="66"/>
  <c r="CM53" i="66"/>
  <c r="CM52" i="66"/>
  <c r="CM51" i="66"/>
  <c r="CM50" i="66"/>
  <c r="CM49" i="66"/>
  <c r="CM48" i="66"/>
  <c r="CM47" i="66"/>
  <c r="CM46" i="66"/>
  <c r="CM45" i="66"/>
  <c r="CM44" i="66"/>
  <c r="CM43" i="66"/>
  <c r="CM42" i="66"/>
  <c r="CM41" i="66"/>
  <c r="CM40" i="66"/>
  <c r="CM39" i="66"/>
  <c r="CM38" i="66"/>
  <c r="CM37" i="66"/>
  <c r="CM35" i="66"/>
  <c r="CM34" i="66"/>
  <c r="CM33" i="66"/>
  <c r="CM32" i="66"/>
  <c r="CM30" i="66"/>
  <c r="CM29" i="66"/>
  <c r="CM28" i="66"/>
  <c r="CM27" i="66"/>
  <c r="CM26" i="66"/>
  <c r="CM25" i="66"/>
  <c r="CM24" i="66"/>
  <c r="CM23" i="66"/>
  <c r="CM22" i="66"/>
  <c r="CM21" i="66"/>
  <c r="CM20" i="66"/>
  <c r="CM19" i="66"/>
  <c r="CM18" i="66"/>
  <c r="CM17" i="66"/>
  <c r="CM16" i="66"/>
  <c r="CM15" i="66"/>
  <c r="CM14" i="66"/>
  <c r="CM13" i="66"/>
  <c r="CM12" i="66"/>
  <c r="CM11" i="66"/>
  <c r="CM10" i="66"/>
  <c r="CM9" i="66"/>
  <c r="CM8" i="66"/>
  <c r="CM7" i="66"/>
  <c r="CM68" i="67"/>
  <c r="CM67" i="67"/>
  <c r="CM66" i="67"/>
  <c r="CM65" i="67"/>
  <c r="CM64" i="67"/>
  <c r="CM63" i="67"/>
  <c r="CM62" i="67"/>
  <c r="CM61" i="67"/>
  <c r="CM60" i="67"/>
  <c r="CM59" i="67"/>
  <c r="CM58" i="67"/>
  <c r="CM57" i="67"/>
  <c r="CM56" i="67"/>
  <c r="CM55" i="67"/>
  <c r="CM54" i="67"/>
  <c r="CM53" i="67"/>
  <c r="CM52" i="67"/>
  <c r="CM51" i="67"/>
  <c r="CM50" i="67"/>
  <c r="CM49" i="67"/>
  <c r="CM48" i="67"/>
  <c r="CM47" i="67"/>
  <c r="CM46" i="67"/>
  <c r="CM45" i="67"/>
  <c r="CM44" i="67"/>
  <c r="CM43" i="67"/>
  <c r="CM42" i="67"/>
  <c r="CM41" i="67"/>
  <c r="CM40" i="67"/>
  <c r="CM39" i="67"/>
  <c r="CM38" i="67"/>
  <c r="CM37" i="67"/>
  <c r="CM36" i="67"/>
  <c r="CM35" i="67"/>
  <c r="CM34" i="67"/>
  <c r="CM33" i="67"/>
  <c r="CM32" i="67"/>
  <c r="CM31" i="67"/>
  <c r="CM30" i="67"/>
  <c r="CM29" i="67"/>
  <c r="CM28" i="67"/>
  <c r="CM27" i="67"/>
  <c r="CM26" i="67"/>
  <c r="CM25" i="67"/>
  <c r="CM24" i="67"/>
  <c r="CM23" i="67"/>
  <c r="CM22" i="67"/>
  <c r="CM21" i="67"/>
  <c r="CM20" i="67"/>
  <c r="CM19" i="67"/>
  <c r="CM18" i="67"/>
  <c r="CM17" i="67"/>
  <c r="CM16" i="67"/>
  <c r="CM15" i="67"/>
  <c r="CM14" i="67"/>
  <c r="CM13" i="67"/>
  <c r="CM12" i="67"/>
  <c r="CM11" i="67"/>
  <c r="CM10" i="67"/>
  <c r="CM9" i="67"/>
  <c r="CM8" i="67"/>
  <c r="CM7" i="67"/>
  <c r="CM68" i="68"/>
  <c r="CM67" i="68"/>
  <c r="CM66" i="68"/>
  <c r="CM65" i="68"/>
  <c r="CM64" i="68"/>
  <c r="CM63" i="68"/>
  <c r="CM62" i="68"/>
  <c r="CM61" i="68"/>
  <c r="CM60" i="68"/>
  <c r="CM59" i="68"/>
  <c r="CM58" i="68"/>
  <c r="CM57" i="68"/>
  <c r="CM56" i="68"/>
  <c r="CM55" i="68"/>
  <c r="CM54" i="68"/>
  <c r="CM53" i="68"/>
  <c r="CM52" i="68"/>
  <c r="CM51" i="68"/>
  <c r="CM50" i="68"/>
  <c r="CM49" i="68"/>
  <c r="CM48" i="68"/>
  <c r="CM47" i="68"/>
  <c r="CM46" i="68"/>
  <c r="CM45" i="68"/>
  <c r="CM44" i="68"/>
  <c r="CM43" i="68"/>
  <c r="CM42" i="68"/>
  <c r="CM41" i="68"/>
  <c r="CM40" i="68"/>
  <c r="CM39" i="68"/>
  <c r="CM38" i="68"/>
  <c r="CM37" i="68"/>
  <c r="CM36" i="68"/>
  <c r="CM35" i="68"/>
  <c r="CM34" i="68"/>
  <c r="CM33" i="68"/>
  <c r="CM32" i="68"/>
  <c r="CM31" i="68"/>
  <c r="CM30" i="68"/>
  <c r="CM29" i="68"/>
  <c r="CM28" i="68"/>
  <c r="CM27" i="68"/>
  <c r="CM26" i="68"/>
  <c r="CM25" i="68"/>
  <c r="CM24" i="68"/>
  <c r="CM23" i="68"/>
  <c r="CM22" i="68"/>
  <c r="CM21" i="68"/>
  <c r="CM20" i="68"/>
  <c r="CM19" i="68"/>
  <c r="CM18" i="68"/>
  <c r="CM17" i="68"/>
  <c r="CM16" i="68"/>
  <c r="CM15" i="68"/>
  <c r="CM14" i="68"/>
  <c r="CM13" i="68"/>
  <c r="CM12" i="68"/>
  <c r="CM11" i="68"/>
  <c r="CM10" i="68"/>
  <c r="CM9" i="68"/>
  <c r="CM8" i="68"/>
  <c r="CM7" i="68"/>
  <c r="CM13" i="69"/>
  <c r="CM12" i="69"/>
  <c r="CM11" i="69"/>
  <c r="CM9" i="69"/>
  <c r="CM8" i="69"/>
  <c r="CM7" i="69"/>
  <c r="CM68" i="70"/>
  <c r="CM67" i="70"/>
  <c r="CM66" i="70"/>
  <c r="CM65" i="70"/>
  <c r="CM64" i="70"/>
  <c r="CM63" i="70"/>
  <c r="CM62" i="70"/>
  <c r="CM61" i="70"/>
  <c r="CM60" i="70"/>
  <c r="CM59" i="70"/>
  <c r="CM58" i="70"/>
  <c r="CM57" i="70"/>
  <c r="CM56" i="70"/>
  <c r="CM55" i="70"/>
  <c r="CM54" i="70"/>
  <c r="CM53" i="70"/>
  <c r="CM52" i="70"/>
  <c r="CM51" i="70"/>
  <c r="CM50" i="70"/>
  <c r="CM49" i="70"/>
  <c r="CM48" i="70"/>
  <c r="CM47" i="70"/>
  <c r="CM46" i="70"/>
  <c r="CM45" i="70"/>
  <c r="CM44" i="70"/>
  <c r="CM43" i="70"/>
  <c r="CM42" i="70"/>
  <c r="CM41" i="70"/>
  <c r="CM40" i="70"/>
  <c r="CM39" i="70"/>
  <c r="CM38" i="70"/>
  <c r="CM37" i="70"/>
  <c r="CM36" i="70"/>
  <c r="CM35" i="70"/>
  <c r="CM34" i="70"/>
  <c r="CM33" i="70"/>
  <c r="CM32" i="70"/>
  <c r="CM31" i="70"/>
  <c r="CM30" i="70"/>
  <c r="CM29" i="70"/>
  <c r="CM28" i="70"/>
  <c r="CM27" i="70"/>
  <c r="CM26" i="70"/>
  <c r="CM25" i="70"/>
  <c r="CM24" i="70"/>
  <c r="CM23" i="70"/>
  <c r="CM22" i="70"/>
  <c r="CM21" i="70"/>
  <c r="CM20" i="70"/>
  <c r="CM19" i="70"/>
  <c r="CM18" i="70"/>
  <c r="CM17" i="70"/>
  <c r="CM16" i="70"/>
  <c r="CM15" i="70"/>
  <c r="CM14" i="70"/>
  <c r="CM13" i="70"/>
  <c r="CM12" i="70"/>
  <c r="CM11" i="70"/>
  <c r="CM10" i="70"/>
  <c r="CM9" i="70"/>
  <c r="CM8" i="70"/>
  <c r="CM7" i="70"/>
  <c r="CM68" i="58"/>
  <c r="CM66" i="58"/>
  <c r="CM65" i="58"/>
  <c r="CM64" i="58"/>
  <c r="CM63" i="58"/>
  <c r="CM62" i="58"/>
  <c r="CM61" i="58"/>
  <c r="CM60" i="58"/>
  <c r="CM59" i="58"/>
  <c r="CM58" i="58"/>
  <c r="CM57" i="58"/>
  <c r="CM56" i="58"/>
  <c r="CM45" i="58"/>
  <c r="CM42" i="58"/>
  <c r="CM41" i="58"/>
  <c r="CM40" i="58"/>
  <c r="CM39" i="58"/>
  <c r="CM38" i="58"/>
  <c r="CM37" i="58"/>
  <c r="CM6" i="62"/>
  <c r="CM6" i="64"/>
  <c r="CM6" i="65"/>
  <c r="CM6" i="66"/>
  <c r="CM6" i="67"/>
  <c r="CM6" i="68"/>
  <c r="CM6" i="69"/>
  <c r="CM6" i="70"/>
  <c r="CL70" i="52"/>
  <c r="CM70" i="52"/>
  <c r="CM75" i="52" s="1"/>
  <c r="CN70" i="52"/>
  <c r="W51" i="41" s="1"/>
  <c r="CL70" i="43"/>
  <c r="CM70" i="43"/>
  <c r="CM75" i="43" s="1"/>
  <c r="CN70" i="43"/>
  <c r="CL70" i="45"/>
  <c r="CM70" i="45"/>
  <c r="CM75" i="45" s="1"/>
  <c r="CN70" i="45"/>
  <c r="CL70" i="47"/>
  <c r="CM70" i="47"/>
  <c r="CM75" i="47" s="1"/>
  <c r="CN70" i="47"/>
  <c r="CM75" i="46"/>
  <c r="CL70" i="49"/>
  <c r="CM70" i="49"/>
  <c r="CM75" i="49" s="1"/>
  <c r="CN70" i="49"/>
  <c r="CL70" i="48"/>
  <c r="CM70" i="48"/>
  <c r="CN70" i="48"/>
  <c r="CL70" i="53"/>
  <c r="CM70" i="53"/>
  <c r="CM75" i="53" s="1"/>
  <c r="CN70" i="53"/>
  <c r="CL70" i="50"/>
  <c r="CM70" i="50"/>
  <c r="CM75" i="50" s="1"/>
  <c r="CN70" i="50"/>
  <c r="V42" i="75" s="1"/>
  <c r="CL70" i="58"/>
  <c r="CL70" i="59"/>
  <c r="CL70" i="60"/>
  <c r="CL70" i="61"/>
  <c r="CL70" i="62"/>
  <c r="CL70" i="63"/>
  <c r="CL70" i="64"/>
  <c r="CL70" i="65"/>
  <c r="CL70" i="66"/>
  <c r="CL70" i="67"/>
  <c r="CL70" i="68"/>
  <c r="CL70" i="69"/>
  <c r="CL70" i="70"/>
  <c r="CM75" i="17"/>
  <c r="CM5" i="43"/>
  <c r="CM5" i="44"/>
  <c r="CM5" i="45"/>
  <c r="CM5" i="47"/>
  <c r="CM5" i="46"/>
  <c r="CM5" i="49"/>
  <c r="CM5" i="48"/>
  <c r="CM5" i="53"/>
  <c r="CM5" i="52"/>
  <c r="CM5" i="50"/>
  <c r="CM5" i="58"/>
  <c r="CM5" i="59"/>
  <c r="CM5" i="60"/>
  <c r="CM5" i="61"/>
  <c r="CM5" i="62"/>
  <c r="CM5" i="63"/>
  <c r="CM5" i="64"/>
  <c r="CM5" i="65"/>
  <c r="CM5" i="66"/>
  <c r="CM5" i="67"/>
  <c r="CM5" i="68"/>
  <c r="CM5" i="69"/>
  <c r="CM5" i="70"/>
  <c r="CM5" i="17"/>
  <c r="CM75" i="48" l="1"/>
  <c r="CM70" i="67"/>
  <c r="CM70" i="58"/>
  <c r="CM70" i="61"/>
  <c r="CM70" i="68"/>
  <c r="CM70" i="69"/>
  <c r="CM70" i="70"/>
  <c r="CM70" i="65"/>
  <c r="CM70" i="64"/>
  <c r="CM70" i="63"/>
  <c r="CM70" i="60"/>
  <c r="CM70" i="59"/>
  <c r="CM70" i="66"/>
  <c r="CM70" i="62"/>
  <c r="EI5" i="43" l="1"/>
  <c r="EI5" i="44"/>
  <c r="EI5" i="45"/>
  <c r="EI5" i="47"/>
  <c r="EI5" i="46"/>
  <c r="EI5" i="49"/>
  <c r="EI5" i="48"/>
  <c r="EI5" i="53"/>
  <c r="EI5" i="51"/>
  <c r="EI5" i="52"/>
  <c r="EI5" i="50"/>
  <c r="EI5" i="54"/>
  <c r="EI5" i="58"/>
  <c r="EI5" i="59"/>
  <c r="EI5" i="60"/>
  <c r="EI5" i="61"/>
  <c r="EI5" i="62"/>
  <c r="EI5" i="63"/>
  <c r="EI5" i="64"/>
  <c r="EI5" i="65"/>
  <c r="EI5" i="66"/>
  <c r="EI5" i="67"/>
  <c r="EI5" i="68"/>
  <c r="EI5" i="69"/>
  <c r="EI5" i="70"/>
  <c r="EI5" i="17"/>
  <c r="EH5" i="43"/>
  <c r="EH5" i="44"/>
  <c r="EH5" i="45"/>
  <c r="EH5" i="47"/>
  <c r="EH5" i="46"/>
  <c r="EH5" i="49"/>
  <c r="EH5" i="48"/>
  <c r="EH5" i="53"/>
  <c r="EH5" i="51"/>
  <c r="EH5" i="52"/>
  <c r="EH5" i="50"/>
  <c r="EH5" i="54"/>
  <c r="EH5" i="58"/>
  <c r="EH5" i="59"/>
  <c r="EH5" i="60"/>
  <c r="EH5" i="61"/>
  <c r="EH5" i="62"/>
  <c r="EH5" i="63"/>
  <c r="EH5" i="64"/>
  <c r="EH5" i="65"/>
  <c r="EH5" i="66"/>
  <c r="EH5" i="67"/>
  <c r="EH5" i="68"/>
  <c r="EH5" i="69"/>
  <c r="EH5" i="70"/>
  <c r="EH5" i="17"/>
  <c r="EE5" i="43"/>
  <c r="EE5" i="44"/>
  <c r="EE5" i="45"/>
  <c r="EE5" i="47"/>
  <c r="EE5" i="46"/>
  <c r="EE5" i="49"/>
  <c r="EE5" i="48"/>
  <c r="EE5" i="53"/>
  <c r="EE5" i="51"/>
  <c r="EE5" i="52"/>
  <c r="EE5" i="50"/>
  <c r="EE5" i="54"/>
  <c r="EE5" i="58"/>
  <c r="EE5" i="59"/>
  <c r="EE5" i="60"/>
  <c r="EE5" i="61"/>
  <c r="EE5" i="62"/>
  <c r="EE5" i="63"/>
  <c r="EE5" i="64"/>
  <c r="EE5" i="65"/>
  <c r="EE5" i="66"/>
  <c r="EE5" i="67"/>
  <c r="EE5" i="68"/>
  <c r="EE5" i="69"/>
  <c r="EE5" i="70"/>
  <c r="EE5" i="17"/>
  <c r="ED5" i="43"/>
  <c r="ED5" i="44"/>
  <c r="ED5" i="45"/>
  <c r="ED5" i="47"/>
  <c r="ED5" i="46"/>
  <c r="ED5" i="49"/>
  <c r="ED5" i="48"/>
  <c r="ED5" i="53"/>
  <c r="ED5" i="51"/>
  <c r="ED5" i="52"/>
  <c r="ED5" i="50"/>
  <c r="ED5" i="54"/>
  <c r="ED5" i="58"/>
  <c r="ED5" i="59"/>
  <c r="ED5" i="60"/>
  <c r="ED5" i="61"/>
  <c r="ED5" i="62"/>
  <c r="ED5" i="63"/>
  <c r="ED5" i="64"/>
  <c r="ED5" i="65"/>
  <c r="ED5" i="66"/>
  <c r="ED5" i="67"/>
  <c r="ED5" i="68"/>
  <c r="ED5" i="69"/>
  <c r="ED5" i="70"/>
  <c r="ED5" i="17"/>
  <c r="DY5" i="43"/>
  <c r="DY5" i="44"/>
  <c r="DY5" i="45"/>
  <c r="DY5" i="47"/>
  <c r="DY5" i="46"/>
  <c r="DY5" i="49"/>
  <c r="DY5" i="48"/>
  <c r="DY5" i="53"/>
  <c r="DY5" i="51"/>
  <c r="DY5" i="52"/>
  <c r="DY5" i="50"/>
  <c r="DY5" i="54"/>
  <c r="DY5" i="58"/>
  <c r="DY5" i="59"/>
  <c r="DY5" i="60"/>
  <c r="DY5" i="61"/>
  <c r="DY5" i="62"/>
  <c r="DY5" i="63"/>
  <c r="DY5" i="64"/>
  <c r="DY5" i="65"/>
  <c r="DY5" i="66"/>
  <c r="DY5" i="67"/>
  <c r="DY5" i="68"/>
  <c r="DY5" i="69"/>
  <c r="DY5" i="70"/>
  <c r="DY5" i="17"/>
  <c r="DX5" i="43"/>
  <c r="DX5" i="44"/>
  <c r="DX5" i="45"/>
  <c r="DX5" i="47"/>
  <c r="DX5" i="46"/>
  <c r="DX5" i="49"/>
  <c r="DX5" i="48"/>
  <c r="DX5" i="53"/>
  <c r="DX5" i="51"/>
  <c r="DX5" i="52"/>
  <c r="DX5" i="50"/>
  <c r="DX5" i="54"/>
  <c r="DX5" i="58"/>
  <c r="DX5" i="59"/>
  <c r="DX5" i="60"/>
  <c r="DX5" i="61"/>
  <c r="DX5" i="62"/>
  <c r="DX5" i="63"/>
  <c r="DX5" i="64"/>
  <c r="DX5" i="65"/>
  <c r="DX5" i="66"/>
  <c r="DX5" i="67"/>
  <c r="DX5" i="68"/>
  <c r="DX5" i="69"/>
  <c r="DX5" i="70"/>
  <c r="DX5" i="17"/>
  <c r="DU5" i="43"/>
  <c r="DU5" i="44"/>
  <c r="DU5" i="45"/>
  <c r="DU5" i="47"/>
  <c r="DU5" i="46"/>
  <c r="DU5" i="49"/>
  <c r="DU5" i="48"/>
  <c r="DU5" i="53"/>
  <c r="DU5" i="51"/>
  <c r="DU5" i="52"/>
  <c r="DU5" i="50"/>
  <c r="DU5" i="54"/>
  <c r="DU5" i="58"/>
  <c r="DU5" i="59"/>
  <c r="DU5" i="60"/>
  <c r="DU5" i="61"/>
  <c r="DU5" i="62"/>
  <c r="DU5" i="63"/>
  <c r="DU5" i="64"/>
  <c r="DU5" i="65"/>
  <c r="DU5" i="66"/>
  <c r="DU5" i="67"/>
  <c r="DU5" i="68"/>
  <c r="DU5" i="69"/>
  <c r="DU5" i="70"/>
  <c r="DU5" i="17"/>
  <c r="DT5" i="43"/>
  <c r="DT5" i="44"/>
  <c r="DT5" i="45"/>
  <c r="DT5" i="47"/>
  <c r="DT5" i="46"/>
  <c r="DT5" i="49"/>
  <c r="DT5" i="48"/>
  <c r="DT5" i="53"/>
  <c r="DT5" i="51"/>
  <c r="DT5" i="52"/>
  <c r="DT5" i="50"/>
  <c r="DT5" i="54"/>
  <c r="DT5" i="58"/>
  <c r="DT5" i="59"/>
  <c r="DT5" i="60"/>
  <c r="DT5" i="61"/>
  <c r="DT5" i="62"/>
  <c r="DT5" i="63"/>
  <c r="DT5" i="64"/>
  <c r="DT5" i="65"/>
  <c r="DT5" i="66"/>
  <c r="DT5" i="67"/>
  <c r="DT5" i="68"/>
  <c r="DT5" i="69"/>
  <c r="DT5" i="70"/>
  <c r="DT5" i="17"/>
  <c r="DS5" i="43"/>
  <c r="DS5" i="44"/>
  <c r="DS5" i="45"/>
  <c r="DS5" i="47"/>
  <c r="DS5" i="46"/>
  <c r="DS5" i="49"/>
  <c r="DS5" i="48"/>
  <c r="DS5" i="53"/>
  <c r="DS5" i="51"/>
  <c r="DS5" i="52"/>
  <c r="DS5" i="50"/>
  <c r="DS5" i="54"/>
  <c r="DS5" i="58"/>
  <c r="DS5" i="59"/>
  <c r="DS5" i="60"/>
  <c r="DS5" i="61"/>
  <c r="DS5" i="62"/>
  <c r="DS5" i="63"/>
  <c r="DS5" i="64"/>
  <c r="DS5" i="65"/>
  <c r="DS5" i="66"/>
  <c r="DS5" i="67"/>
  <c r="DS5" i="68"/>
  <c r="DS5" i="69"/>
  <c r="DS5" i="70"/>
  <c r="DS5" i="17"/>
  <c r="DR5" i="43"/>
  <c r="DR5" i="44"/>
  <c r="DR5" i="45"/>
  <c r="DR5" i="47"/>
  <c r="DR5" i="46"/>
  <c r="DR5" i="49"/>
  <c r="DR5" i="48"/>
  <c r="DR5" i="53"/>
  <c r="DR5" i="51"/>
  <c r="DR5" i="52"/>
  <c r="DR5" i="50"/>
  <c r="DR5" i="54"/>
  <c r="DR5" i="58"/>
  <c r="DR5" i="59"/>
  <c r="DR5" i="60"/>
  <c r="DR5" i="61"/>
  <c r="DR5" i="62"/>
  <c r="DR5" i="63"/>
  <c r="DR5" i="64"/>
  <c r="DR5" i="65"/>
  <c r="DR5" i="66"/>
  <c r="DR5" i="67"/>
  <c r="DR5" i="68"/>
  <c r="DR5" i="69"/>
  <c r="DR5" i="70"/>
  <c r="DR5" i="17"/>
  <c r="DN5" i="43"/>
  <c r="DN5" i="44"/>
  <c r="DN5" i="45"/>
  <c r="DN5" i="47"/>
  <c r="DN5" i="46"/>
  <c r="DN5" i="49"/>
  <c r="DN5" i="48"/>
  <c r="DN5" i="53"/>
  <c r="DN5" i="51"/>
  <c r="DN5" i="52"/>
  <c r="DN5" i="50"/>
  <c r="DN5" i="54"/>
  <c r="DN5" i="58"/>
  <c r="DN5" i="59"/>
  <c r="DN5" i="60"/>
  <c r="DN5" i="61"/>
  <c r="DN5" i="62"/>
  <c r="DN5" i="63"/>
  <c r="DN5" i="64"/>
  <c r="DN5" i="65"/>
  <c r="DN5" i="66"/>
  <c r="DN5" i="67"/>
  <c r="DN5" i="68"/>
  <c r="DN5" i="69"/>
  <c r="DN5" i="70"/>
  <c r="DN5" i="17"/>
  <c r="DM5" i="43"/>
  <c r="DM5" i="44"/>
  <c r="DM5" i="45"/>
  <c r="DM5" i="47"/>
  <c r="DM5" i="46"/>
  <c r="DM5" i="49"/>
  <c r="DM5" i="48"/>
  <c r="DM5" i="53"/>
  <c r="DM5" i="51"/>
  <c r="DM5" i="52"/>
  <c r="DM5" i="50"/>
  <c r="DM5" i="54"/>
  <c r="DM5" i="58"/>
  <c r="DM5" i="59"/>
  <c r="DM5" i="60"/>
  <c r="DM5" i="61"/>
  <c r="DM5" i="62"/>
  <c r="DM5" i="63"/>
  <c r="DM5" i="64"/>
  <c r="DM5" i="65"/>
  <c r="DM5" i="66"/>
  <c r="DM5" i="67"/>
  <c r="DM5" i="68"/>
  <c r="DM5" i="69"/>
  <c r="DM5" i="70"/>
  <c r="DM5" i="17"/>
  <c r="DL5" i="43"/>
  <c r="DL5" i="44"/>
  <c r="DL5" i="45"/>
  <c r="DL5" i="47"/>
  <c r="DL5" i="46"/>
  <c r="DL5" i="49"/>
  <c r="DL5" i="48"/>
  <c r="DL5" i="53"/>
  <c r="DL5" i="51"/>
  <c r="DL5" i="52"/>
  <c r="DL5" i="50"/>
  <c r="DL5" i="54"/>
  <c r="DL5" i="58"/>
  <c r="DL5" i="59"/>
  <c r="DL5" i="60"/>
  <c r="DL5" i="61"/>
  <c r="DL5" i="62"/>
  <c r="DL5" i="63"/>
  <c r="DL5" i="64"/>
  <c r="DL5" i="65"/>
  <c r="DL5" i="66"/>
  <c r="DL5" i="67"/>
  <c r="DL5" i="68"/>
  <c r="DL5" i="69"/>
  <c r="DL5" i="70"/>
  <c r="DL5" i="17"/>
  <c r="DK5" i="43"/>
  <c r="DK5" i="44"/>
  <c r="DK5" i="45"/>
  <c r="DK5" i="47"/>
  <c r="DK5" i="46"/>
  <c r="DK5" i="49"/>
  <c r="DK5" i="48"/>
  <c r="DK5" i="53"/>
  <c r="DK5" i="51"/>
  <c r="DK5" i="52"/>
  <c r="DK5" i="50"/>
  <c r="DK5" i="54"/>
  <c r="DK5" i="58"/>
  <c r="DK5" i="59"/>
  <c r="DK5" i="60"/>
  <c r="DK5" i="61"/>
  <c r="DK5" i="62"/>
  <c r="DK5" i="63"/>
  <c r="DK5" i="64"/>
  <c r="DK5" i="65"/>
  <c r="DK5" i="66"/>
  <c r="DK5" i="67"/>
  <c r="DK5" i="68"/>
  <c r="DK5" i="69"/>
  <c r="DK5" i="70"/>
  <c r="DK5" i="17"/>
  <c r="DJ5" i="43"/>
  <c r="DJ5" i="44"/>
  <c r="DJ5" i="45"/>
  <c r="DJ5" i="47"/>
  <c r="DJ5" i="46"/>
  <c r="DJ5" i="49"/>
  <c r="DJ5" i="48"/>
  <c r="DJ5" i="53"/>
  <c r="DJ5" i="51"/>
  <c r="DJ5" i="52"/>
  <c r="DJ5" i="50"/>
  <c r="DJ5" i="54"/>
  <c r="DJ5" i="58"/>
  <c r="DJ5" i="59"/>
  <c r="DJ5" i="60"/>
  <c r="DJ5" i="61"/>
  <c r="DJ5" i="62"/>
  <c r="DJ5" i="63"/>
  <c r="DJ5" i="64"/>
  <c r="DJ5" i="65"/>
  <c r="DJ5" i="66"/>
  <c r="DJ5" i="67"/>
  <c r="DJ5" i="68"/>
  <c r="DJ5" i="69"/>
  <c r="DJ5" i="70"/>
  <c r="DJ5" i="17"/>
  <c r="DI5" i="43"/>
  <c r="DI5" i="44"/>
  <c r="DI5" i="45"/>
  <c r="DI5" i="47"/>
  <c r="DI5" i="46"/>
  <c r="DI5" i="49"/>
  <c r="DI5" i="48"/>
  <c r="DI5" i="53"/>
  <c r="DI5" i="51"/>
  <c r="DI5" i="52"/>
  <c r="DI5" i="50"/>
  <c r="DI5" i="54"/>
  <c r="DI5" i="58"/>
  <c r="DI5" i="59"/>
  <c r="DI5" i="60"/>
  <c r="DI5" i="61"/>
  <c r="DI5" i="62"/>
  <c r="DI5" i="63"/>
  <c r="DI5" i="64"/>
  <c r="DI5" i="65"/>
  <c r="DI5" i="66"/>
  <c r="DI5" i="67"/>
  <c r="DI5" i="68"/>
  <c r="DI5" i="69"/>
  <c r="DI5" i="70"/>
  <c r="DI5" i="17"/>
  <c r="DB5" i="43"/>
  <c r="DB5" i="44"/>
  <c r="DB5" i="45"/>
  <c r="DB5" i="47"/>
  <c r="DB5" i="46"/>
  <c r="DB5" i="49"/>
  <c r="DB5" i="48"/>
  <c r="DB5" i="53"/>
  <c r="DB5" i="51"/>
  <c r="DB5" i="52"/>
  <c r="DB5" i="50"/>
  <c r="DB5" i="54"/>
  <c r="DB5" i="58"/>
  <c r="DB5" i="59"/>
  <c r="DB5" i="60"/>
  <c r="DB5" i="61"/>
  <c r="DB5" i="62"/>
  <c r="DB5" i="63"/>
  <c r="DB5" i="64"/>
  <c r="DB5" i="65"/>
  <c r="DB5" i="66"/>
  <c r="DB5" i="67"/>
  <c r="DB5" i="68"/>
  <c r="DB5" i="69"/>
  <c r="DB5" i="70"/>
  <c r="DB5" i="17"/>
  <c r="DA5" i="43"/>
  <c r="DA5" i="44"/>
  <c r="DA5" i="45"/>
  <c r="DA5" i="47"/>
  <c r="DA5" i="46"/>
  <c r="DA5" i="49"/>
  <c r="DA5" i="48"/>
  <c r="DA5" i="53"/>
  <c r="DA5" i="51"/>
  <c r="DA5" i="52"/>
  <c r="DA5" i="50"/>
  <c r="DA5" i="54"/>
  <c r="DA5" i="58"/>
  <c r="DA5" i="59"/>
  <c r="DA5" i="60"/>
  <c r="DA5" i="61"/>
  <c r="DA5" i="62"/>
  <c r="DA5" i="63"/>
  <c r="DA5" i="64"/>
  <c r="DA5" i="65"/>
  <c r="DA5" i="66"/>
  <c r="DA5" i="67"/>
  <c r="DA5" i="68"/>
  <c r="DA5" i="69"/>
  <c r="DA5" i="70"/>
  <c r="DA5" i="17"/>
  <c r="CZ5" i="43"/>
  <c r="CZ5" i="44"/>
  <c r="CZ5" i="45"/>
  <c r="CZ5" i="47"/>
  <c r="CZ5" i="46"/>
  <c r="CZ5" i="49"/>
  <c r="CZ5" i="48"/>
  <c r="CZ5" i="53"/>
  <c r="CZ5" i="51"/>
  <c r="CZ5" i="52"/>
  <c r="CZ5" i="50"/>
  <c r="CZ5" i="54"/>
  <c r="CZ5" i="58"/>
  <c r="CZ5" i="59"/>
  <c r="CZ5" i="60"/>
  <c r="CZ5" i="61"/>
  <c r="CZ5" i="62"/>
  <c r="CZ5" i="63"/>
  <c r="CZ5" i="64"/>
  <c r="CZ5" i="65"/>
  <c r="CZ5" i="66"/>
  <c r="CZ5" i="67"/>
  <c r="CZ5" i="68"/>
  <c r="CZ5" i="69"/>
  <c r="CZ5" i="70"/>
  <c r="CZ5" i="17"/>
  <c r="CY5" i="43"/>
  <c r="CY5" i="44"/>
  <c r="CY5" i="45"/>
  <c r="CY5" i="47"/>
  <c r="CY5" i="46"/>
  <c r="CY5" i="49"/>
  <c r="CY5" i="48"/>
  <c r="CY5" i="53"/>
  <c r="CY5" i="51"/>
  <c r="CY5" i="52"/>
  <c r="CY5" i="50"/>
  <c r="CY5" i="54"/>
  <c r="CY5" i="58"/>
  <c r="CY5" i="59"/>
  <c r="CY5" i="60"/>
  <c r="CY5" i="61"/>
  <c r="CY5" i="62"/>
  <c r="CY5" i="63"/>
  <c r="CY5" i="64"/>
  <c r="CY5" i="65"/>
  <c r="CY5" i="66"/>
  <c r="CY5" i="67"/>
  <c r="CY5" i="68"/>
  <c r="CY5" i="69"/>
  <c r="CY5" i="70"/>
  <c r="CY5" i="17"/>
  <c r="CX5" i="43"/>
  <c r="CX5" i="44"/>
  <c r="CX5" i="45"/>
  <c r="CX5" i="47"/>
  <c r="CX5" i="46"/>
  <c r="CX5" i="49"/>
  <c r="CX5" i="48"/>
  <c r="CX5" i="53"/>
  <c r="CX5" i="51"/>
  <c r="CX5" i="52"/>
  <c r="CX5" i="50"/>
  <c r="CX5" i="54"/>
  <c r="CX5" i="58"/>
  <c r="CX5" i="59"/>
  <c r="CX5" i="60"/>
  <c r="CX5" i="61"/>
  <c r="CX5" i="62"/>
  <c r="CX5" i="63"/>
  <c r="CX5" i="64"/>
  <c r="CX5" i="65"/>
  <c r="CX5" i="66"/>
  <c r="CX5" i="67"/>
  <c r="CX5" i="68"/>
  <c r="CX5" i="69"/>
  <c r="CX5" i="70"/>
  <c r="CX5" i="17"/>
  <c r="CW5" i="43"/>
  <c r="CW5" i="44"/>
  <c r="CW5" i="45"/>
  <c r="CW5" i="47"/>
  <c r="CW5" i="46"/>
  <c r="CW5" i="49"/>
  <c r="CW5" i="48"/>
  <c r="CW5" i="53"/>
  <c r="CW5" i="51"/>
  <c r="CW5" i="52"/>
  <c r="CW5" i="50"/>
  <c r="CW5" i="54"/>
  <c r="CW5" i="58"/>
  <c r="CW5" i="59"/>
  <c r="CW5" i="60"/>
  <c r="CW5" i="61"/>
  <c r="CW5" i="62"/>
  <c r="CW5" i="63"/>
  <c r="CW5" i="64"/>
  <c r="CW5" i="65"/>
  <c r="CW5" i="66"/>
  <c r="CW5" i="67"/>
  <c r="CW5" i="68"/>
  <c r="CW5" i="69"/>
  <c r="CW5" i="70"/>
  <c r="CW5" i="17"/>
  <c r="CV5" i="43"/>
  <c r="CV5" i="44"/>
  <c r="CV5" i="45"/>
  <c r="CV5" i="47"/>
  <c r="CV5" i="46"/>
  <c r="CV5" i="49"/>
  <c r="CV5" i="48"/>
  <c r="CV5" i="53"/>
  <c r="CV5" i="51"/>
  <c r="CV5" i="52"/>
  <c r="CV5" i="50"/>
  <c r="CV5" i="54"/>
  <c r="CV5" i="58"/>
  <c r="CV5" i="59"/>
  <c r="CV5" i="60"/>
  <c r="CV5" i="61"/>
  <c r="CV5" i="62"/>
  <c r="CV5" i="63"/>
  <c r="CV5" i="64"/>
  <c r="CV5" i="65"/>
  <c r="CV5" i="66"/>
  <c r="CV5" i="67"/>
  <c r="CV5" i="68"/>
  <c r="CV5" i="69"/>
  <c r="CV5" i="70"/>
  <c r="CV5" i="17"/>
  <c r="CU5" i="43"/>
  <c r="CU5" i="44"/>
  <c r="CU5" i="45"/>
  <c r="CU5" i="47"/>
  <c r="CU5" i="46"/>
  <c r="CU5" i="49"/>
  <c r="CU5" i="48"/>
  <c r="CU5" i="53"/>
  <c r="CU5" i="51"/>
  <c r="CU5" i="52"/>
  <c r="CU5" i="50"/>
  <c r="CU5" i="54"/>
  <c r="CU5" i="58"/>
  <c r="CU5" i="59"/>
  <c r="CU5" i="60"/>
  <c r="CU5" i="61"/>
  <c r="CU5" i="62"/>
  <c r="CU5" i="63"/>
  <c r="CU5" i="64"/>
  <c r="CU5" i="65"/>
  <c r="CU5" i="66"/>
  <c r="CU5" i="67"/>
  <c r="CU5" i="68"/>
  <c r="CU5" i="69"/>
  <c r="CU5" i="70"/>
  <c r="CU5" i="17"/>
  <c r="CT5" i="43"/>
  <c r="CT5" i="44"/>
  <c r="CT5" i="45"/>
  <c r="CT5" i="47"/>
  <c r="CT5" i="46"/>
  <c r="CT5" i="49"/>
  <c r="CT5" i="48"/>
  <c r="CT5" i="53"/>
  <c r="CT5" i="51"/>
  <c r="CT5" i="52"/>
  <c r="CT5" i="50"/>
  <c r="CT5" i="54"/>
  <c r="CT5" i="58"/>
  <c r="CT5" i="59"/>
  <c r="CT5" i="60"/>
  <c r="CT5" i="61"/>
  <c r="CT5" i="62"/>
  <c r="CT5" i="63"/>
  <c r="CT5" i="64"/>
  <c r="CT5" i="65"/>
  <c r="CT5" i="66"/>
  <c r="CT5" i="67"/>
  <c r="CT5" i="68"/>
  <c r="CT5" i="69"/>
  <c r="CT5" i="70"/>
  <c r="CT5" i="17"/>
  <c r="CS5" i="43"/>
  <c r="CS5" i="44"/>
  <c r="CS5" i="45"/>
  <c r="CS5" i="47"/>
  <c r="CS5" i="46"/>
  <c r="CS5" i="49"/>
  <c r="CS5" i="48"/>
  <c r="CS5" i="53"/>
  <c r="CS5" i="51"/>
  <c r="CS5" i="52"/>
  <c r="CS5" i="50"/>
  <c r="CS5" i="54"/>
  <c r="CS5" i="58"/>
  <c r="CS5" i="59"/>
  <c r="CS5" i="60"/>
  <c r="CS5" i="61"/>
  <c r="CS5" i="62"/>
  <c r="CS5" i="63"/>
  <c r="CS5" i="64"/>
  <c r="CS5" i="65"/>
  <c r="CS5" i="66"/>
  <c r="CS5" i="67"/>
  <c r="CS5" i="68"/>
  <c r="CS5" i="69"/>
  <c r="CS5" i="70"/>
  <c r="CS5" i="17"/>
  <c r="CR5" i="43"/>
  <c r="CR5" i="44"/>
  <c r="CR5" i="45"/>
  <c r="CR5" i="47"/>
  <c r="CR5" i="46"/>
  <c r="CR5" i="49"/>
  <c r="CR5" i="48"/>
  <c r="CR5" i="53"/>
  <c r="CR5" i="51"/>
  <c r="CR5" i="52"/>
  <c r="CR5" i="50"/>
  <c r="CR5" i="54"/>
  <c r="CR5" i="58"/>
  <c r="CR5" i="59"/>
  <c r="CR5" i="60"/>
  <c r="CR5" i="61"/>
  <c r="CR5" i="62"/>
  <c r="CR5" i="63"/>
  <c r="CR5" i="64"/>
  <c r="CR5" i="65"/>
  <c r="CR5" i="66"/>
  <c r="CR5" i="67"/>
  <c r="CR5" i="68"/>
  <c r="CR5" i="69"/>
  <c r="CR5" i="70"/>
  <c r="CR5" i="17"/>
  <c r="CQ5" i="43"/>
  <c r="CQ5" i="44"/>
  <c r="CQ5" i="45"/>
  <c r="CQ5" i="47"/>
  <c r="CQ5" i="46"/>
  <c r="CQ5" i="49"/>
  <c r="CQ5" i="48"/>
  <c r="CQ5" i="53"/>
  <c r="CQ5" i="51"/>
  <c r="CQ5" i="52"/>
  <c r="CQ5" i="50"/>
  <c r="CQ5" i="54"/>
  <c r="CQ5" i="58"/>
  <c r="CQ5" i="59"/>
  <c r="CQ5" i="60"/>
  <c r="CQ5" i="61"/>
  <c r="CQ5" i="62"/>
  <c r="CQ5" i="63"/>
  <c r="CQ5" i="64"/>
  <c r="CQ5" i="65"/>
  <c r="CQ5" i="66"/>
  <c r="CQ5" i="67"/>
  <c r="CQ5" i="68"/>
  <c r="CQ5" i="69"/>
  <c r="CQ5" i="70"/>
  <c r="CQ5" i="17"/>
  <c r="CO5" i="43"/>
  <c r="CO5" i="44"/>
  <c r="CO5" i="45"/>
  <c r="CO5" i="47"/>
  <c r="CO5" i="46"/>
  <c r="CO5" i="49"/>
  <c r="CO5" i="48"/>
  <c r="CO5" i="53"/>
  <c r="CO5" i="51"/>
  <c r="CO5" i="52"/>
  <c r="CO5" i="50"/>
  <c r="CO5" i="54"/>
  <c r="CO5" i="58"/>
  <c r="CO5" i="59"/>
  <c r="CO5" i="60"/>
  <c r="CO5" i="61"/>
  <c r="CO5" i="62"/>
  <c r="CO5" i="63"/>
  <c r="CO5" i="64"/>
  <c r="CO5" i="65"/>
  <c r="CO5" i="66"/>
  <c r="CO5" i="67"/>
  <c r="CO5" i="68"/>
  <c r="CO5" i="69"/>
  <c r="CO5" i="70"/>
  <c r="CO5" i="17"/>
  <c r="CN5" i="43"/>
  <c r="CN5" i="44"/>
  <c r="CN5" i="45"/>
  <c r="CN5" i="47"/>
  <c r="CN5" i="46"/>
  <c r="CN5" i="49"/>
  <c r="CN5" i="48"/>
  <c r="CN5" i="53"/>
  <c r="CN5" i="51"/>
  <c r="CN5" i="52"/>
  <c r="CN5" i="50"/>
  <c r="CN5" i="54"/>
  <c r="CN5" i="58"/>
  <c r="CN5" i="59"/>
  <c r="CN5" i="60"/>
  <c r="CN5" i="61"/>
  <c r="CN5" i="62"/>
  <c r="CN5" i="63"/>
  <c r="CN5" i="64"/>
  <c r="CN5" i="65"/>
  <c r="CN5" i="66"/>
  <c r="CN5" i="67"/>
  <c r="CN5" i="68"/>
  <c r="CN5" i="69"/>
  <c r="CN5" i="70"/>
  <c r="CN5" i="17"/>
  <c r="CL5" i="43"/>
  <c r="CL5" i="44"/>
  <c r="CL5" i="45"/>
  <c r="CL5" i="47"/>
  <c r="CL5" i="46"/>
  <c r="CL5" i="49"/>
  <c r="CL5" i="48"/>
  <c r="CL5" i="53"/>
  <c r="CL5" i="51"/>
  <c r="CL5" i="52"/>
  <c r="CL5" i="50"/>
  <c r="CL5" i="54"/>
  <c r="CL5" i="58"/>
  <c r="CL5" i="59"/>
  <c r="CL5" i="60"/>
  <c r="CL5" i="61"/>
  <c r="CL5" i="62"/>
  <c r="CL5" i="63"/>
  <c r="CL5" i="64"/>
  <c r="CL5" i="65"/>
  <c r="CL5" i="66"/>
  <c r="CL5" i="67"/>
  <c r="CL5" i="68"/>
  <c r="CL5" i="69"/>
  <c r="CL5" i="70"/>
  <c r="CL5" i="17"/>
  <c r="CK5" i="43"/>
  <c r="CK5" i="44"/>
  <c r="CK5" i="45"/>
  <c r="CK5" i="47"/>
  <c r="CK5" i="46"/>
  <c r="CK5" i="49"/>
  <c r="CK5" i="48"/>
  <c r="CK5" i="53"/>
  <c r="CK5" i="51"/>
  <c r="CK5" i="52"/>
  <c r="CK5" i="50"/>
  <c r="CK5" i="54"/>
  <c r="CK5" i="58"/>
  <c r="CK5" i="59"/>
  <c r="CK5" i="60"/>
  <c r="CK5" i="61"/>
  <c r="CK5" i="62"/>
  <c r="CK5" i="63"/>
  <c r="CK5" i="64"/>
  <c r="CK5" i="65"/>
  <c r="CK5" i="66"/>
  <c r="CK5" i="67"/>
  <c r="CK5" i="68"/>
  <c r="CK5" i="69"/>
  <c r="CK5" i="70"/>
  <c r="CK5" i="17"/>
  <c r="CJ5" i="43"/>
  <c r="CJ5" i="44"/>
  <c r="CJ5" i="45"/>
  <c r="CJ5" i="47"/>
  <c r="CJ5" i="46"/>
  <c r="CJ5" i="49"/>
  <c r="CJ5" i="48"/>
  <c r="CJ5" i="53"/>
  <c r="CJ5" i="51"/>
  <c r="CJ5" i="52"/>
  <c r="CJ5" i="50"/>
  <c r="CJ5" i="54"/>
  <c r="CJ5" i="58"/>
  <c r="CJ5" i="59"/>
  <c r="CJ5" i="60"/>
  <c r="CJ5" i="61"/>
  <c r="CJ5" i="62"/>
  <c r="CJ5" i="63"/>
  <c r="CJ5" i="64"/>
  <c r="CJ5" i="65"/>
  <c r="CJ5" i="66"/>
  <c r="CJ5" i="67"/>
  <c r="CJ5" i="68"/>
  <c r="CJ5" i="69"/>
  <c r="CJ5" i="70"/>
  <c r="CJ5" i="17"/>
  <c r="CI5" i="43"/>
  <c r="CI5" i="44"/>
  <c r="CI5" i="45"/>
  <c r="CI5" i="47"/>
  <c r="CI5" i="46"/>
  <c r="CI5" i="49"/>
  <c r="CI5" i="48"/>
  <c r="CI5" i="53"/>
  <c r="CI5" i="51"/>
  <c r="CI5" i="52"/>
  <c r="CI5" i="50"/>
  <c r="CI5" i="54"/>
  <c r="CI5" i="58"/>
  <c r="CI5" i="59"/>
  <c r="CI5" i="60"/>
  <c r="CI5" i="61"/>
  <c r="CI5" i="62"/>
  <c r="CI5" i="63"/>
  <c r="CI5" i="64"/>
  <c r="CI5" i="65"/>
  <c r="CI5" i="66"/>
  <c r="CI5" i="67"/>
  <c r="CI5" i="68"/>
  <c r="CI5" i="69"/>
  <c r="CI5" i="70"/>
  <c r="CI5" i="17"/>
  <c r="CH5" i="43"/>
  <c r="CH5" i="44"/>
  <c r="CH5" i="45"/>
  <c r="CH5" i="47"/>
  <c r="CH5" i="46"/>
  <c r="CH5" i="49"/>
  <c r="CH5" i="48"/>
  <c r="CH5" i="53"/>
  <c r="CH5" i="51"/>
  <c r="CH5" i="52"/>
  <c r="CH5" i="50"/>
  <c r="CH5" i="54"/>
  <c r="CH5" i="58"/>
  <c r="CH5" i="59"/>
  <c r="CH5" i="60"/>
  <c r="CH5" i="61"/>
  <c r="CH5" i="62"/>
  <c r="CH5" i="63"/>
  <c r="CH5" i="64"/>
  <c r="CH5" i="65"/>
  <c r="CH5" i="66"/>
  <c r="CH5" i="67"/>
  <c r="CH5" i="68"/>
  <c r="CH5" i="69"/>
  <c r="CH5" i="70"/>
  <c r="CH5" i="17"/>
  <c r="CG5" i="43"/>
  <c r="CG5" i="44"/>
  <c r="CG5" i="45"/>
  <c r="CG5" i="47"/>
  <c r="CG5" i="46"/>
  <c r="CG5" i="49"/>
  <c r="CG5" i="48"/>
  <c r="CG5" i="53"/>
  <c r="CG5" i="51"/>
  <c r="CG5" i="52"/>
  <c r="CG5" i="50"/>
  <c r="CG5" i="54"/>
  <c r="CG5" i="58"/>
  <c r="CG5" i="59"/>
  <c r="CG5" i="60"/>
  <c r="CG5" i="61"/>
  <c r="CG5" i="62"/>
  <c r="CG5" i="63"/>
  <c r="CG5" i="64"/>
  <c r="CG5" i="65"/>
  <c r="CG5" i="66"/>
  <c r="CG5" i="67"/>
  <c r="CG5" i="68"/>
  <c r="CG5" i="69"/>
  <c r="CG5" i="70"/>
  <c r="CG5" i="17"/>
  <c r="CF5" i="43"/>
  <c r="CF5" i="44"/>
  <c r="CF5" i="45"/>
  <c r="CF5" i="47"/>
  <c r="CF5" i="46"/>
  <c r="CF5" i="49"/>
  <c r="CF5" i="48"/>
  <c r="CF5" i="53"/>
  <c r="CF5" i="51"/>
  <c r="CF5" i="52"/>
  <c r="CF5" i="50"/>
  <c r="CF5" i="54"/>
  <c r="CF5" i="58"/>
  <c r="CF5" i="59"/>
  <c r="CF5" i="60"/>
  <c r="CF5" i="61"/>
  <c r="CF5" i="62"/>
  <c r="CF5" i="63"/>
  <c r="CF5" i="64"/>
  <c r="CF5" i="65"/>
  <c r="CF5" i="66"/>
  <c r="CF5" i="67"/>
  <c r="CF5" i="68"/>
  <c r="CF5" i="69"/>
  <c r="CF5" i="70"/>
  <c r="CF5" i="17"/>
  <c r="CE5" i="43"/>
  <c r="CE5" i="44"/>
  <c r="CE5" i="45"/>
  <c r="CE5" i="47"/>
  <c r="CE5" i="46"/>
  <c r="CE5" i="49"/>
  <c r="CE5" i="48"/>
  <c r="CE5" i="53"/>
  <c r="CE5" i="51"/>
  <c r="CE5" i="52"/>
  <c r="CE5" i="50"/>
  <c r="CE5" i="54"/>
  <c r="CE5" i="58"/>
  <c r="CE5" i="59"/>
  <c r="CE5" i="60"/>
  <c r="CE5" i="61"/>
  <c r="CE5" i="62"/>
  <c r="CE5" i="63"/>
  <c r="CE5" i="64"/>
  <c r="CE5" i="65"/>
  <c r="CE5" i="66"/>
  <c r="CE5" i="67"/>
  <c r="CE5" i="68"/>
  <c r="CE5" i="69"/>
  <c r="CE5" i="70"/>
  <c r="CE5" i="17"/>
  <c r="CA5" i="43"/>
  <c r="CA5" i="44"/>
  <c r="CA5" i="45"/>
  <c r="CA5" i="47"/>
  <c r="CA5" i="46"/>
  <c r="CA5" i="49"/>
  <c r="CA5" i="48"/>
  <c r="CA5" i="53"/>
  <c r="CA5" i="51"/>
  <c r="CA5" i="52"/>
  <c r="CA5" i="50"/>
  <c r="CA5" i="54"/>
  <c r="CA5" i="58"/>
  <c r="CA5" i="59"/>
  <c r="CA5" i="60"/>
  <c r="CA5" i="61"/>
  <c r="CA5" i="62"/>
  <c r="CA5" i="63"/>
  <c r="CA5" i="64"/>
  <c r="CA5" i="65"/>
  <c r="CA5" i="66"/>
  <c r="CA5" i="67"/>
  <c r="CA5" i="68"/>
  <c r="CA5" i="69"/>
  <c r="CA5" i="70"/>
  <c r="CA5" i="17"/>
  <c r="BZ5" i="43"/>
  <c r="BZ5" i="44"/>
  <c r="BZ5" i="45"/>
  <c r="BZ5" i="47"/>
  <c r="BZ5" i="46"/>
  <c r="BZ5" i="49"/>
  <c r="BZ5" i="48"/>
  <c r="BZ5" i="53"/>
  <c r="BZ5" i="51"/>
  <c r="BZ5" i="52"/>
  <c r="BZ5" i="50"/>
  <c r="BZ5" i="54"/>
  <c r="BZ5" i="58"/>
  <c r="BZ5" i="59"/>
  <c r="BZ5" i="60"/>
  <c r="BZ5" i="61"/>
  <c r="BZ5" i="62"/>
  <c r="BZ5" i="63"/>
  <c r="BZ5" i="64"/>
  <c r="BZ5" i="65"/>
  <c r="BZ5" i="66"/>
  <c r="BZ5" i="67"/>
  <c r="BZ5" i="68"/>
  <c r="BZ5" i="69"/>
  <c r="BZ5" i="70"/>
  <c r="BZ5" i="17"/>
  <c r="BY5" i="43"/>
  <c r="BY5" i="44"/>
  <c r="BY5" i="45"/>
  <c r="BY5" i="47"/>
  <c r="BY5" i="46"/>
  <c r="BY5" i="49"/>
  <c r="BY5" i="48"/>
  <c r="BY5" i="53"/>
  <c r="BY5" i="51"/>
  <c r="BY5" i="52"/>
  <c r="BY5" i="50"/>
  <c r="BY5" i="54"/>
  <c r="BY5" i="58"/>
  <c r="BY5" i="59"/>
  <c r="BY5" i="60"/>
  <c r="BY5" i="61"/>
  <c r="BY5" i="62"/>
  <c r="BY5" i="63"/>
  <c r="BY5" i="64"/>
  <c r="BY5" i="65"/>
  <c r="BY5" i="66"/>
  <c r="BY5" i="67"/>
  <c r="BY5" i="68"/>
  <c r="BY5" i="69"/>
  <c r="BY5" i="70"/>
  <c r="BY5" i="17"/>
  <c r="BX5" i="43"/>
  <c r="BX5" i="44"/>
  <c r="BX5" i="45"/>
  <c r="BX5" i="47"/>
  <c r="BX5" i="46"/>
  <c r="BX5" i="49"/>
  <c r="BX5" i="48"/>
  <c r="BX5" i="53"/>
  <c r="BX5" i="51"/>
  <c r="BX5" i="52"/>
  <c r="BX5" i="50"/>
  <c r="BX5" i="54"/>
  <c r="BX5" i="58"/>
  <c r="BX5" i="59"/>
  <c r="BX5" i="60"/>
  <c r="BX5" i="61"/>
  <c r="BX5" i="62"/>
  <c r="BX5" i="63"/>
  <c r="BX5" i="64"/>
  <c r="BX5" i="65"/>
  <c r="BX5" i="66"/>
  <c r="BX5" i="67"/>
  <c r="BX5" i="68"/>
  <c r="BX5" i="69"/>
  <c r="BX5" i="70"/>
  <c r="BX5" i="17"/>
  <c r="BW5" i="43"/>
  <c r="BW5" i="44"/>
  <c r="BW5" i="45"/>
  <c r="BW5" i="47"/>
  <c r="BW5" i="46"/>
  <c r="BW5" i="49"/>
  <c r="BW5" i="48"/>
  <c r="BW5" i="53"/>
  <c r="BW5" i="51"/>
  <c r="BW5" i="52"/>
  <c r="BW5" i="50"/>
  <c r="BW5" i="54"/>
  <c r="BW5" i="58"/>
  <c r="BW5" i="59"/>
  <c r="BW5" i="60"/>
  <c r="BW5" i="61"/>
  <c r="BW5" i="62"/>
  <c r="BW5" i="63"/>
  <c r="BW5" i="64"/>
  <c r="BW5" i="65"/>
  <c r="BW5" i="66"/>
  <c r="BW5" i="67"/>
  <c r="BW5" i="68"/>
  <c r="BW5" i="69"/>
  <c r="BW5" i="70"/>
  <c r="BW5" i="17"/>
  <c r="BV5" i="43"/>
  <c r="BV5" i="44"/>
  <c r="BV5" i="45"/>
  <c r="BV5" i="47"/>
  <c r="BV5" i="46"/>
  <c r="BV5" i="49"/>
  <c r="BV5" i="48"/>
  <c r="BV5" i="53"/>
  <c r="BV5" i="51"/>
  <c r="BV5" i="52"/>
  <c r="BV5" i="50"/>
  <c r="BV5" i="54"/>
  <c r="BV5" i="58"/>
  <c r="BV5" i="59"/>
  <c r="BV5" i="60"/>
  <c r="BV5" i="61"/>
  <c r="BV5" i="62"/>
  <c r="BV5" i="63"/>
  <c r="BV5" i="64"/>
  <c r="BV5" i="65"/>
  <c r="BV5" i="66"/>
  <c r="BV5" i="67"/>
  <c r="BV5" i="68"/>
  <c r="BV5" i="69"/>
  <c r="BV5" i="70"/>
  <c r="BV5" i="17"/>
  <c r="BU5" i="43"/>
  <c r="BU5" i="44"/>
  <c r="BU5" i="45"/>
  <c r="BU5" i="47"/>
  <c r="BU5" i="46"/>
  <c r="BU5" i="49"/>
  <c r="BU5" i="48"/>
  <c r="BU5" i="53"/>
  <c r="BU5" i="51"/>
  <c r="BU5" i="52"/>
  <c r="BU5" i="50"/>
  <c r="BU5" i="54"/>
  <c r="BU5" i="58"/>
  <c r="BU5" i="59"/>
  <c r="BU5" i="60"/>
  <c r="BU5" i="61"/>
  <c r="BU5" i="62"/>
  <c r="BU5" i="63"/>
  <c r="BU5" i="64"/>
  <c r="BU5" i="65"/>
  <c r="BU5" i="66"/>
  <c r="BU5" i="67"/>
  <c r="BU5" i="68"/>
  <c r="BU5" i="69"/>
  <c r="BU5" i="70"/>
  <c r="BU5" i="17"/>
  <c r="BT5" i="43"/>
  <c r="BT5" i="44"/>
  <c r="BT5" i="45"/>
  <c r="BT5" i="47"/>
  <c r="BT5" i="46"/>
  <c r="BT5" i="49"/>
  <c r="BT5" i="48"/>
  <c r="BT5" i="53"/>
  <c r="BT5" i="51"/>
  <c r="BT5" i="52"/>
  <c r="BT5" i="50"/>
  <c r="BT5" i="54"/>
  <c r="BT5" i="58"/>
  <c r="BT5" i="59"/>
  <c r="BT5" i="60"/>
  <c r="BT5" i="61"/>
  <c r="BT5" i="62"/>
  <c r="BT5" i="63"/>
  <c r="BT5" i="64"/>
  <c r="BT5" i="65"/>
  <c r="BT5" i="66"/>
  <c r="BT5" i="67"/>
  <c r="BT5" i="68"/>
  <c r="BT5" i="69"/>
  <c r="BT5" i="70"/>
  <c r="BT5" i="17"/>
  <c r="BS5" i="43"/>
  <c r="BS5" i="44"/>
  <c r="BS5" i="45"/>
  <c r="BS5" i="47"/>
  <c r="BS5" i="46"/>
  <c r="BS5" i="49"/>
  <c r="BS5" i="48"/>
  <c r="BS5" i="53"/>
  <c r="BS5" i="51"/>
  <c r="BS5" i="52"/>
  <c r="BS5" i="50"/>
  <c r="BS5" i="54"/>
  <c r="BS5" i="58"/>
  <c r="BS5" i="59"/>
  <c r="BS5" i="60"/>
  <c r="BS5" i="61"/>
  <c r="BS5" i="62"/>
  <c r="BS5" i="63"/>
  <c r="BS5" i="64"/>
  <c r="BS5" i="65"/>
  <c r="BS5" i="66"/>
  <c r="BS5" i="67"/>
  <c r="BS5" i="68"/>
  <c r="BS5" i="69"/>
  <c r="BS5" i="70"/>
  <c r="BS5" i="17"/>
  <c r="BR5" i="43"/>
  <c r="BR5" i="44"/>
  <c r="BR5" i="45"/>
  <c r="BR5" i="47"/>
  <c r="BR5" i="46"/>
  <c r="BR5" i="49"/>
  <c r="BR5" i="48"/>
  <c r="BR5" i="53"/>
  <c r="BR5" i="51"/>
  <c r="BR5" i="52"/>
  <c r="BR5" i="50"/>
  <c r="BR5" i="54"/>
  <c r="BR5" i="58"/>
  <c r="BR5" i="59"/>
  <c r="BR5" i="60"/>
  <c r="BR5" i="61"/>
  <c r="BR5" i="62"/>
  <c r="BR5" i="63"/>
  <c r="BR5" i="64"/>
  <c r="BR5" i="65"/>
  <c r="BR5" i="66"/>
  <c r="BR5" i="67"/>
  <c r="BR5" i="68"/>
  <c r="BR5" i="69"/>
  <c r="BR5" i="70"/>
  <c r="BR5" i="17"/>
  <c r="BQ5" i="43"/>
  <c r="BQ5" i="44"/>
  <c r="BQ5" i="45"/>
  <c r="BQ5" i="47"/>
  <c r="BQ5" i="46"/>
  <c r="BQ5" i="49"/>
  <c r="BQ5" i="48"/>
  <c r="BQ5" i="53"/>
  <c r="BQ5" i="51"/>
  <c r="BQ5" i="52"/>
  <c r="BQ5" i="50"/>
  <c r="BQ5" i="54"/>
  <c r="BQ5" i="58"/>
  <c r="BQ5" i="59"/>
  <c r="BQ5" i="60"/>
  <c r="BQ5" i="61"/>
  <c r="BQ5" i="62"/>
  <c r="BQ5" i="63"/>
  <c r="BQ5" i="64"/>
  <c r="BQ5" i="65"/>
  <c r="BQ5" i="66"/>
  <c r="BQ5" i="67"/>
  <c r="BQ5" i="68"/>
  <c r="BQ5" i="69"/>
  <c r="BQ5" i="70"/>
  <c r="BQ5" i="17"/>
  <c r="BP5" i="43"/>
  <c r="BP5" i="44"/>
  <c r="BP5" i="45"/>
  <c r="BP5" i="47"/>
  <c r="BP5" i="46"/>
  <c r="BP5" i="49"/>
  <c r="BP5" i="48"/>
  <c r="BP5" i="53"/>
  <c r="BP5" i="51"/>
  <c r="BP5" i="52"/>
  <c r="BP5" i="50"/>
  <c r="BP5" i="54"/>
  <c r="BP5" i="58"/>
  <c r="BP5" i="59"/>
  <c r="BP5" i="60"/>
  <c r="BP5" i="61"/>
  <c r="BP5" i="62"/>
  <c r="BP5" i="63"/>
  <c r="BP5" i="64"/>
  <c r="BP5" i="65"/>
  <c r="BP5" i="66"/>
  <c r="BP5" i="67"/>
  <c r="BP5" i="68"/>
  <c r="BP5" i="69"/>
  <c r="BP5" i="70"/>
  <c r="BP5" i="17"/>
  <c r="BO5" i="43"/>
  <c r="BO5" i="44"/>
  <c r="BO5" i="45"/>
  <c r="BO5" i="47"/>
  <c r="BO5" i="46"/>
  <c r="BO5" i="49"/>
  <c r="BO5" i="48"/>
  <c r="BO5" i="53"/>
  <c r="BO5" i="51"/>
  <c r="BO5" i="52"/>
  <c r="BO5" i="50"/>
  <c r="BO5" i="54"/>
  <c r="BO5" i="58"/>
  <c r="BO5" i="59"/>
  <c r="BO5" i="60"/>
  <c r="BO5" i="61"/>
  <c r="BO5" i="62"/>
  <c r="BO5" i="63"/>
  <c r="BO5" i="64"/>
  <c r="BO5" i="65"/>
  <c r="BO5" i="66"/>
  <c r="BO5" i="67"/>
  <c r="BO5" i="68"/>
  <c r="BO5" i="69"/>
  <c r="BO5" i="70"/>
  <c r="BO5" i="17"/>
  <c r="BN5" i="43"/>
  <c r="BN5" i="44"/>
  <c r="BN5" i="45"/>
  <c r="BN5" i="47"/>
  <c r="BN5" i="46"/>
  <c r="BN5" i="49"/>
  <c r="BN5" i="48"/>
  <c r="BN5" i="53"/>
  <c r="BN5" i="51"/>
  <c r="BN5" i="52"/>
  <c r="BN5" i="50"/>
  <c r="BN5" i="54"/>
  <c r="BN5" i="58"/>
  <c r="BN5" i="59"/>
  <c r="BN5" i="60"/>
  <c r="BN5" i="61"/>
  <c r="BN5" i="62"/>
  <c r="BN5" i="63"/>
  <c r="BN5" i="64"/>
  <c r="BN5" i="65"/>
  <c r="BN5" i="66"/>
  <c r="BN5" i="67"/>
  <c r="BN5" i="68"/>
  <c r="BN5" i="69"/>
  <c r="BN5" i="70"/>
  <c r="BN5" i="17"/>
  <c r="BM5" i="43"/>
  <c r="BM5" i="44"/>
  <c r="BM5" i="45"/>
  <c r="BM5" i="47"/>
  <c r="BM5" i="46"/>
  <c r="BM5" i="49"/>
  <c r="BM5" i="48"/>
  <c r="BM5" i="53"/>
  <c r="BM5" i="51"/>
  <c r="BM5" i="52"/>
  <c r="BM5" i="50"/>
  <c r="BM5" i="54"/>
  <c r="BM5" i="58"/>
  <c r="BM5" i="59"/>
  <c r="BM5" i="60"/>
  <c r="BM5" i="61"/>
  <c r="BM5" i="62"/>
  <c r="BM5" i="63"/>
  <c r="BM5" i="64"/>
  <c r="BM5" i="65"/>
  <c r="BM5" i="66"/>
  <c r="BM5" i="67"/>
  <c r="BM5" i="68"/>
  <c r="BM5" i="69"/>
  <c r="BM5" i="70"/>
  <c r="BM5" i="17"/>
  <c r="BL5" i="43"/>
  <c r="BL5" i="44"/>
  <c r="BL5" i="45"/>
  <c r="BL5" i="47"/>
  <c r="BL5" i="46"/>
  <c r="BL5" i="49"/>
  <c r="BL5" i="48"/>
  <c r="BL5" i="53"/>
  <c r="BL5" i="51"/>
  <c r="BL5" i="52"/>
  <c r="BL5" i="50"/>
  <c r="BL5" i="54"/>
  <c r="BL5" i="58"/>
  <c r="BL5" i="59"/>
  <c r="BL5" i="60"/>
  <c r="BL5" i="61"/>
  <c r="BL5" i="62"/>
  <c r="BL5" i="63"/>
  <c r="BL5" i="64"/>
  <c r="BL5" i="65"/>
  <c r="BL5" i="66"/>
  <c r="BL5" i="67"/>
  <c r="BL5" i="68"/>
  <c r="BL5" i="69"/>
  <c r="BL5" i="70"/>
  <c r="BL5" i="17"/>
  <c r="BJ5" i="43"/>
  <c r="BJ5" i="44"/>
  <c r="BJ5" i="45"/>
  <c r="BJ5" i="47"/>
  <c r="BJ5" i="46"/>
  <c r="BJ5" i="49"/>
  <c r="BJ5" i="48"/>
  <c r="BJ5" i="53"/>
  <c r="BJ5" i="51"/>
  <c r="BJ5" i="52"/>
  <c r="BJ5" i="50"/>
  <c r="BJ5" i="54"/>
  <c r="BJ5" i="58"/>
  <c r="BJ5" i="59"/>
  <c r="BJ5" i="60"/>
  <c r="BJ5" i="61"/>
  <c r="BJ5" i="62"/>
  <c r="BJ5" i="63"/>
  <c r="BJ5" i="64"/>
  <c r="BJ5" i="65"/>
  <c r="BJ5" i="66"/>
  <c r="BJ5" i="67"/>
  <c r="BJ5" i="68"/>
  <c r="BJ5" i="69"/>
  <c r="BJ5" i="70"/>
  <c r="BJ5" i="17"/>
  <c r="BI5" i="43"/>
  <c r="BI5" i="44"/>
  <c r="BI5" i="45"/>
  <c r="BI5" i="47"/>
  <c r="BI5" i="46"/>
  <c r="BI5" i="49"/>
  <c r="BI5" i="48"/>
  <c r="BI5" i="53"/>
  <c r="BI5" i="51"/>
  <c r="BI5" i="52"/>
  <c r="BI5" i="50"/>
  <c r="BI5" i="54"/>
  <c r="BI5" i="58"/>
  <c r="BI5" i="59"/>
  <c r="BI5" i="60"/>
  <c r="BI5" i="61"/>
  <c r="BI5" i="62"/>
  <c r="BI5" i="63"/>
  <c r="BI5" i="64"/>
  <c r="BI5" i="65"/>
  <c r="BI5" i="66"/>
  <c r="BI5" i="67"/>
  <c r="BI5" i="68"/>
  <c r="BI5" i="69"/>
  <c r="BI5" i="70"/>
  <c r="BI5" i="17"/>
  <c r="BH5" i="43"/>
  <c r="BH5" i="44"/>
  <c r="BH5" i="45"/>
  <c r="BH5" i="47"/>
  <c r="BH5" i="46"/>
  <c r="BH5" i="49"/>
  <c r="BH5" i="48"/>
  <c r="BH5" i="53"/>
  <c r="BH5" i="51"/>
  <c r="BH5" i="52"/>
  <c r="BH5" i="50"/>
  <c r="BH5" i="54"/>
  <c r="BH5" i="58"/>
  <c r="BH5" i="59"/>
  <c r="BH5" i="60"/>
  <c r="BH5" i="61"/>
  <c r="BH5" i="62"/>
  <c r="BH5" i="63"/>
  <c r="BH5" i="64"/>
  <c r="BH5" i="65"/>
  <c r="BH5" i="66"/>
  <c r="BH5" i="67"/>
  <c r="BH5" i="68"/>
  <c r="BH5" i="69"/>
  <c r="BH5" i="70"/>
  <c r="BH5" i="17"/>
  <c r="BG5" i="43"/>
  <c r="BG5" i="44"/>
  <c r="BG5" i="45"/>
  <c r="BG5" i="47"/>
  <c r="BG5" i="46"/>
  <c r="BG5" i="49"/>
  <c r="BG5" i="48"/>
  <c r="BG5" i="53"/>
  <c r="BG5" i="51"/>
  <c r="BG5" i="52"/>
  <c r="BG5" i="50"/>
  <c r="BG5" i="54"/>
  <c r="BG5" i="58"/>
  <c r="BG5" i="59"/>
  <c r="BG5" i="60"/>
  <c r="BG5" i="61"/>
  <c r="BG5" i="62"/>
  <c r="BG5" i="63"/>
  <c r="BG5" i="64"/>
  <c r="BG5" i="65"/>
  <c r="BG5" i="66"/>
  <c r="BG5" i="67"/>
  <c r="BG5" i="68"/>
  <c r="BG5" i="69"/>
  <c r="BG5" i="70"/>
  <c r="BG5" i="17"/>
  <c r="BF5" i="43"/>
  <c r="BF5" i="44"/>
  <c r="BF5" i="45"/>
  <c r="BF5" i="47"/>
  <c r="BF5" i="46"/>
  <c r="BF5" i="49"/>
  <c r="BF5" i="48"/>
  <c r="BF5" i="53"/>
  <c r="BF5" i="51"/>
  <c r="BF5" i="52"/>
  <c r="BF5" i="50"/>
  <c r="BF5" i="54"/>
  <c r="BF5" i="58"/>
  <c r="BF5" i="59"/>
  <c r="BF5" i="60"/>
  <c r="BF5" i="61"/>
  <c r="BF5" i="62"/>
  <c r="BF5" i="63"/>
  <c r="BF5" i="64"/>
  <c r="BF5" i="65"/>
  <c r="BF5" i="66"/>
  <c r="BF5" i="67"/>
  <c r="BF5" i="68"/>
  <c r="BF5" i="69"/>
  <c r="BF5" i="70"/>
  <c r="BF5" i="17"/>
  <c r="BE5" i="43"/>
  <c r="BE5" i="44"/>
  <c r="BE5" i="45"/>
  <c r="BE5" i="47"/>
  <c r="BE5" i="46"/>
  <c r="BE5" i="49"/>
  <c r="BE5" i="48"/>
  <c r="BE5" i="53"/>
  <c r="BE5" i="51"/>
  <c r="BE5" i="52"/>
  <c r="BE5" i="50"/>
  <c r="BE5" i="54"/>
  <c r="BE5" i="58"/>
  <c r="BE5" i="59"/>
  <c r="BE5" i="60"/>
  <c r="BE5" i="61"/>
  <c r="BE5" i="62"/>
  <c r="BE5" i="63"/>
  <c r="BE5" i="64"/>
  <c r="BE5" i="65"/>
  <c r="BE5" i="66"/>
  <c r="BE5" i="67"/>
  <c r="BE5" i="68"/>
  <c r="BE5" i="69"/>
  <c r="BE5" i="70"/>
  <c r="BE5" i="17"/>
  <c r="BD5" i="43"/>
  <c r="BD5" i="44"/>
  <c r="BD5" i="45"/>
  <c r="BD5" i="47"/>
  <c r="BD5" i="46"/>
  <c r="BD5" i="49"/>
  <c r="BD5" i="48"/>
  <c r="BD5" i="53"/>
  <c r="BD5" i="51"/>
  <c r="BD5" i="52"/>
  <c r="BD5" i="50"/>
  <c r="BD5" i="54"/>
  <c r="BD5" i="58"/>
  <c r="BD5" i="59"/>
  <c r="BD5" i="60"/>
  <c r="BD5" i="61"/>
  <c r="BD5" i="62"/>
  <c r="BD5" i="63"/>
  <c r="BD5" i="64"/>
  <c r="BD5" i="65"/>
  <c r="BD5" i="66"/>
  <c r="BD5" i="67"/>
  <c r="BD5" i="68"/>
  <c r="BD5" i="69"/>
  <c r="BD5" i="70"/>
  <c r="BD5" i="17"/>
  <c r="BC5" i="43"/>
  <c r="BC5" i="44"/>
  <c r="BC5" i="45"/>
  <c r="BC5" i="47"/>
  <c r="BC5" i="46"/>
  <c r="BC5" i="49"/>
  <c r="BC5" i="48"/>
  <c r="BC5" i="53"/>
  <c r="BC5" i="51"/>
  <c r="BC5" i="52"/>
  <c r="BC5" i="50"/>
  <c r="BC5" i="54"/>
  <c r="BC5" i="58"/>
  <c r="BC5" i="59"/>
  <c r="BC5" i="60"/>
  <c r="BC5" i="61"/>
  <c r="BC5" i="62"/>
  <c r="BC5" i="63"/>
  <c r="BC5" i="64"/>
  <c r="BC5" i="65"/>
  <c r="BC5" i="66"/>
  <c r="BC5" i="67"/>
  <c r="BC5" i="68"/>
  <c r="BC5" i="69"/>
  <c r="BC5" i="70"/>
  <c r="BC5" i="17"/>
  <c r="BB5" i="43"/>
  <c r="BB5" i="44"/>
  <c r="BB5" i="45"/>
  <c r="BB5" i="47"/>
  <c r="BB5" i="46"/>
  <c r="BB5" i="49"/>
  <c r="BB5" i="48"/>
  <c r="BB5" i="53"/>
  <c r="BB5" i="51"/>
  <c r="BB5" i="52"/>
  <c r="BB5" i="50"/>
  <c r="BB5" i="54"/>
  <c r="BB5" i="58"/>
  <c r="BB5" i="59"/>
  <c r="BB5" i="60"/>
  <c r="BB5" i="61"/>
  <c r="BB5" i="62"/>
  <c r="BB5" i="63"/>
  <c r="BB5" i="64"/>
  <c r="BB5" i="65"/>
  <c r="BB5" i="66"/>
  <c r="BB5" i="67"/>
  <c r="BB5" i="68"/>
  <c r="BB5" i="69"/>
  <c r="BB5" i="70"/>
  <c r="BB5" i="17"/>
  <c r="BA5" i="43"/>
  <c r="BA5" i="44"/>
  <c r="BA5" i="45"/>
  <c r="BA5" i="47"/>
  <c r="BA5" i="46"/>
  <c r="BA5" i="49"/>
  <c r="BA5" i="48"/>
  <c r="BA5" i="53"/>
  <c r="BA5" i="51"/>
  <c r="BA5" i="52"/>
  <c r="BA5" i="50"/>
  <c r="BA5" i="54"/>
  <c r="BA5" i="58"/>
  <c r="BA5" i="59"/>
  <c r="BA5" i="60"/>
  <c r="BA5" i="61"/>
  <c r="BA5" i="62"/>
  <c r="BA5" i="63"/>
  <c r="BA5" i="64"/>
  <c r="BA5" i="65"/>
  <c r="BA5" i="66"/>
  <c r="BA5" i="67"/>
  <c r="BA5" i="68"/>
  <c r="BA5" i="69"/>
  <c r="BA5" i="70"/>
  <c r="BA5" i="17"/>
  <c r="AZ5" i="43"/>
  <c r="AZ5" i="44"/>
  <c r="AZ5" i="45"/>
  <c r="AZ5" i="47"/>
  <c r="AZ5" i="46"/>
  <c r="AZ5" i="49"/>
  <c r="AZ5" i="48"/>
  <c r="AZ5" i="53"/>
  <c r="AZ5" i="51"/>
  <c r="AZ5" i="52"/>
  <c r="AZ5" i="50"/>
  <c r="AZ5" i="54"/>
  <c r="AZ5" i="58"/>
  <c r="AZ5" i="59"/>
  <c r="AZ5" i="60"/>
  <c r="AZ5" i="61"/>
  <c r="AZ5" i="62"/>
  <c r="AZ5" i="63"/>
  <c r="AZ5" i="64"/>
  <c r="AZ5" i="65"/>
  <c r="AZ5" i="66"/>
  <c r="AZ5" i="67"/>
  <c r="AZ5" i="68"/>
  <c r="AZ5" i="69"/>
  <c r="AZ5" i="70"/>
  <c r="AZ5" i="17"/>
  <c r="AY5" i="43"/>
  <c r="AY5" i="44"/>
  <c r="AY5" i="45"/>
  <c r="AY5" i="47"/>
  <c r="AY5" i="46"/>
  <c r="AY5" i="49"/>
  <c r="AY5" i="48"/>
  <c r="AY5" i="53"/>
  <c r="AY5" i="51"/>
  <c r="AY5" i="52"/>
  <c r="AY5" i="50"/>
  <c r="AY5" i="54"/>
  <c r="AY5" i="58"/>
  <c r="AY5" i="59"/>
  <c r="AY5" i="60"/>
  <c r="AY5" i="61"/>
  <c r="AY5" i="62"/>
  <c r="AY5" i="63"/>
  <c r="AY5" i="64"/>
  <c r="AY5" i="65"/>
  <c r="AY5" i="66"/>
  <c r="AY5" i="67"/>
  <c r="AY5" i="68"/>
  <c r="AY5" i="69"/>
  <c r="AY5" i="70"/>
  <c r="AY5" i="17"/>
  <c r="AX5" i="43"/>
  <c r="AX5" i="44"/>
  <c r="AX5" i="45"/>
  <c r="AX5" i="47"/>
  <c r="AX5" i="46"/>
  <c r="AX5" i="49"/>
  <c r="AX5" i="48"/>
  <c r="AX5" i="53"/>
  <c r="AX5" i="51"/>
  <c r="AX5" i="52"/>
  <c r="AX5" i="50"/>
  <c r="AX5" i="54"/>
  <c r="AX5" i="58"/>
  <c r="AX5" i="59"/>
  <c r="AX5" i="60"/>
  <c r="AX5" i="61"/>
  <c r="AX5" i="62"/>
  <c r="AX5" i="63"/>
  <c r="AX5" i="64"/>
  <c r="AX5" i="65"/>
  <c r="AX5" i="66"/>
  <c r="AX5" i="67"/>
  <c r="AX5" i="68"/>
  <c r="AX5" i="69"/>
  <c r="AX5" i="70"/>
  <c r="AX5" i="17"/>
  <c r="AW5" i="43"/>
  <c r="AW5" i="44"/>
  <c r="AW5" i="45"/>
  <c r="AW5" i="47"/>
  <c r="AW5" i="46"/>
  <c r="AW5" i="49"/>
  <c r="AW5" i="48"/>
  <c r="AW5" i="53"/>
  <c r="AW5" i="51"/>
  <c r="AW5" i="52"/>
  <c r="AW5" i="50"/>
  <c r="AW5" i="54"/>
  <c r="AW5" i="58"/>
  <c r="AW5" i="59"/>
  <c r="AW5" i="60"/>
  <c r="AW5" i="61"/>
  <c r="AW5" i="62"/>
  <c r="AW5" i="63"/>
  <c r="AW5" i="64"/>
  <c r="AW5" i="65"/>
  <c r="AW5" i="66"/>
  <c r="AW5" i="67"/>
  <c r="AW5" i="68"/>
  <c r="AW5" i="69"/>
  <c r="AW5" i="70"/>
  <c r="AW5" i="17"/>
  <c r="AV5" i="43"/>
  <c r="AV5" i="44"/>
  <c r="AV5" i="45"/>
  <c r="AV5" i="47"/>
  <c r="AV5" i="46"/>
  <c r="AV5" i="49"/>
  <c r="AV5" i="48"/>
  <c r="AV5" i="53"/>
  <c r="AV5" i="51"/>
  <c r="AV5" i="52"/>
  <c r="AV5" i="50"/>
  <c r="AV5" i="54"/>
  <c r="AV5" i="58"/>
  <c r="AV5" i="59"/>
  <c r="AV5" i="60"/>
  <c r="AV5" i="61"/>
  <c r="AV5" i="62"/>
  <c r="AV5" i="63"/>
  <c r="AV5" i="64"/>
  <c r="AV5" i="65"/>
  <c r="AV5" i="66"/>
  <c r="AV5" i="67"/>
  <c r="AV5" i="68"/>
  <c r="AV5" i="69"/>
  <c r="AV5" i="70"/>
  <c r="AV5" i="17"/>
  <c r="AU5" i="43"/>
  <c r="AU5" i="44"/>
  <c r="AU5" i="45"/>
  <c r="AU5" i="47"/>
  <c r="AU5" i="46"/>
  <c r="AU5" i="49"/>
  <c r="AU5" i="48"/>
  <c r="AU5" i="53"/>
  <c r="AU5" i="51"/>
  <c r="AU5" i="52"/>
  <c r="AU5" i="50"/>
  <c r="AU5" i="54"/>
  <c r="AU5" i="58"/>
  <c r="AU5" i="59"/>
  <c r="AU5" i="60"/>
  <c r="AU5" i="61"/>
  <c r="AU5" i="62"/>
  <c r="AU5" i="63"/>
  <c r="AU5" i="64"/>
  <c r="AU5" i="65"/>
  <c r="AU5" i="66"/>
  <c r="AU5" i="67"/>
  <c r="AU5" i="68"/>
  <c r="AU5" i="69"/>
  <c r="AU5" i="70"/>
  <c r="AU5" i="17"/>
  <c r="AS5" i="43"/>
  <c r="AS5" i="44"/>
  <c r="AS5" i="45"/>
  <c r="AS5" i="47"/>
  <c r="AS5" i="46"/>
  <c r="AS5" i="49"/>
  <c r="AS5" i="48"/>
  <c r="AS5" i="53"/>
  <c r="AS5" i="51"/>
  <c r="AS5" i="52"/>
  <c r="AS5" i="50"/>
  <c r="AS5" i="54"/>
  <c r="AS5" i="58"/>
  <c r="AS5" i="59"/>
  <c r="AS5" i="60"/>
  <c r="AS5" i="61"/>
  <c r="AS5" i="62"/>
  <c r="AS5" i="63"/>
  <c r="AS5" i="64"/>
  <c r="AS5" i="65"/>
  <c r="AS5" i="66"/>
  <c r="AS5" i="67"/>
  <c r="AS5" i="68"/>
  <c r="AS5" i="69"/>
  <c r="AS5" i="70"/>
  <c r="AS5" i="17"/>
  <c r="AR5" i="43"/>
  <c r="AR5" i="44"/>
  <c r="AR5" i="45"/>
  <c r="AR5" i="47"/>
  <c r="AR5" i="46"/>
  <c r="AR5" i="49"/>
  <c r="AR5" i="48"/>
  <c r="AR5" i="53"/>
  <c r="AR5" i="51"/>
  <c r="AR5" i="52"/>
  <c r="AR5" i="50"/>
  <c r="AR5" i="54"/>
  <c r="AR5" i="58"/>
  <c r="AR5" i="59"/>
  <c r="AR5" i="60"/>
  <c r="AR5" i="61"/>
  <c r="AR5" i="62"/>
  <c r="AR5" i="63"/>
  <c r="AR5" i="64"/>
  <c r="AR5" i="65"/>
  <c r="AR5" i="66"/>
  <c r="AR5" i="67"/>
  <c r="AR5" i="68"/>
  <c r="AR5" i="69"/>
  <c r="AR5" i="70"/>
  <c r="AR5" i="17"/>
  <c r="AQ5" i="43"/>
  <c r="AQ5" i="44"/>
  <c r="AQ5" i="45"/>
  <c r="AQ5" i="47"/>
  <c r="AQ5" i="46"/>
  <c r="AQ5" i="49"/>
  <c r="AQ5" i="48"/>
  <c r="AQ5" i="53"/>
  <c r="AQ5" i="51"/>
  <c r="AQ5" i="52"/>
  <c r="AQ5" i="50"/>
  <c r="AQ5" i="54"/>
  <c r="AQ5" i="58"/>
  <c r="AQ5" i="59"/>
  <c r="AQ5" i="60"/>
  <c r="AQ5" i="61"/>
  <c r="AQ5" i="62"/>
  <c r="AQ5" i="63"/>
  <c r="AQ5" i="64"/>
  <c r="AQ5" i="65"/>
  <c r="AQ5" i="66"/>
  <c r="AQ5" i="67"/>
  <c r="AQ5" i="68"/>
  <c r="AQ5" i="69"/>
  <c r="AQ5" i="70"/>
  <c r="AQ5" i="17"/>
  <c r="AP5" i="43"/>
  <c r="AP5" i="44"/>
  <c r="AP5" i="45"/>
  <c r="AP5" i="47"/>
  <c r="AP5" i="46"/>
  <c r="AP5" i="49"/>
  <c r="AP5" i="48"/>
  <c r="AP5" i="53"/>
  <c r="AP5" i="51"/>
  <c r="AP5" i="52"/>
  <c r="AP5" i="50"/>
  <c r="AP5" i="54"/>
  <c r="AP5" i="58"/>
  <c r="AP5" i="59"/>
  <c r="AP5" i="60"/>
  <c r="AP5" i="61"/>
  <c r="AP5" i="62"/>
  <c r="AP5" i="63"/>
  <c r="AP5" i="64"/>
  <c r="AP5" i="65"/>
  <c r="AP5" i="66"/>
  <c r="AP5" i="67"/>
  <c r="AP5" i="68"/>
  <c r="AP5" i="69"/>
  <c r="AP5" i="70"/>
  <c r="AP5" i="17"/>
  <c r="AO5" i="43"/>
  <c r="AO5" i="44"/>
  <c r="AO5" i="45"/>
  <c r="AO5" i="47"/>
  <c r="AO5" i="46"/>
  <c r="AO5" i="49"/>
  <c r="AO5" i="48"/>
  <c r="AO5" i="53"/>
  <c r="AO5" i="51"/>
  <c r="AO5" i="52"/>
  <c r="AO5" i="50"/>
  <c r="AO5" i="54"/>
  <c r="AO5" i="58"/>
  <c r="AO5" i="59"/>
  <c r="AO5" i="60"/>
  <c r="AO5" i="61"/>
  <c r="AO5" i="62"/>
  <c r="AO5" i="63"/>
  <c r="AO5" i="64"/>
  <c r="AO5" i="65"/>
  <c r="AO5" i="66"/>
  <c r="AO5" i="67"/>
  <c r="AO5" i="68"/>
  <c r="AO5" i="69"/>
  <c r="AO5" i="70"/>
  <c r="AO5" i="17"/>
  <c r="AN5" i="43"/>
  <c r="AN5" i="44"/>
  <c r="AN5" i="45"/>
  <c r="AN5" i="47"/>
  <c r="AN5" i="46"/>
  <c r="AN5" i="49"/>
  <c r="AN5" i="48"/>
  <c r="AN5" i="53"/>
  <c r="AN5" i="51"/>
  <c r="AN5" i="52"/>
  <c r="AN5" i="50"/>
  <c r="AN5" i="54"/>
  <c r="AN5" i="58"/>
  <c r="AN5" i="59"/>
  <c r="AN5" i="60"/>
  <c r="AN5" i="61"/>
  <c r="AN5" i="62"/>
  <c r="AN5" i="63"/>
  <c r="AN5" i="64"/>
  <c r="AN5" i="65"/>
  <c r="AN5" i="66"/>
  <c r="AN5" i="67"/>
  <c r="AN5" i="68"/>
  <c r="AN5" i="69"/>
  <c r="AN5" i="70"/>
  <c r="AN5" i="17"/>
  <c r="AM5" i="43"/>
  <c r="AM5" i="44"/>
  <c r="AM5" i="45"/>
  <c r="AM5" i="47"/>
  <c r="AM5" i="46"/>
  <c r="AM5" i="49"/>
  <c r="AM5" i="48"/>
  <c r="AM5" i="53"/>
  <c r="AM5" i="51"/>
  <c r="AM5" i="52"/>
  <c r="AM5" i="50"/>
  <c r="AM5" i="54"/>
  <c r="AM5" i="58"/>
  <c r="AM5" i="59"/>
  <c r="AM5" i="60"/>
  <c r="AM5" i="61"/>
  <c r="AM5" i="62"/>
  <c r="AM5" i="63"/>
  <c r="AM5" i="64"/>
  <c r="AM5" i="65"/>
  <c r="AM5" i="66"/>
  <c r="AM5" i="67"/>
  <c r="AM5" i="68"/>
  <c r="AM5" i="69"/>
  <c r="AM5" i="70"/>
  <c r="AM5" i="17"/>
  <c r="AL5" i="43"/>
  <c r="AL5" i="44"/>
  <c r="AL5" i="45"/>
  <c r="AL5" i="47"/>
  <c r="AL5" i="46"/>
  <c r="AL5" i="49"/>
  <c r="AL5" i="48"/>
  <c r="AL5" i="53"/>
  <c r="AL5" i="51"/>
  <c r="AL5" i="52"/>
  <c r="AL5" i="50"/>
  <c r="AL5" i="54"/>
  <c r="AL5" i="58"/>
  <c r="AL5" i="59"/>
  <c r="AL5" i="60"/>
  <c r="AL5" i="61"/>
  <c r="AL5" i="62"/>
  <c r="AL5" i="63"/>
  <c r="AL5" i="64"/>
  <c r="AL5" i="65"/>
  <c r="AL5" i="66"/>
  <c r="AL5" i="67"/>
  <c r="AL5" i="68"/>
  <c r="AL5" i="69"/>
  <c r="AL5" i="70"/>
  <c r="AL5" i="17"/>
  <c r="AK5" i="43"/>
  <c r="AK5" i="44"/>
  <c r="AK5" i="45"/>
  <c r="AK5" i="47"/>
  <c r="AK5" i="46"/>
  <c r="AK5" i="49"/>
  <c r="AK5" i="48"/>
  <c r="AK5" i="53"/>
  <c r="AK5" i="51"/>
  <c r="AK5" i="52"/>
  <c r="AK5" i="50"/>
  <c r="AK5" i="54"/>
  <c r="AK5" i="58"/>
  <c r="AK5" i="59"/>
  <c r="AK5" i="60"/>
  <c r="AK5" i="61"/>
  <c r="AK5" i="62"/>
  <c r="AK5" i="63"/>
  <c r="AK5" i="64"/>
  <c r="AK5" i="65"/>
  <c r="AK5" i="66"/>
  <c r="AK5" i="67"/>
  <c r="AK5" i="68"/>
  <c r="AK5" i="69"/>
  <c r="AK5" i="70"/>
  <c r="AK5" i="17"/>
  <c r="AJ5" i="43"/>
  <c r="AJ5" i="44"/>
  <c r="AJ5" i="45"/>
  <c r="AJ5" i="47"/>
  <c r="AJ5" i="46"/>
  <c r="AJ5" i="49"/>
  <c r="AJ5" i="48"/>
  <c r="AJ5" i="53"/>
  <c r="AJ5" i="51"/>
  <c r="AJ5" i="52"/>
  <c r="AJ5" i="50"/>
  <c r="AJ5" i="54"/>
  <c r="AJ5" i="58"/>
  <c r="AJ5" i="59"/>
  <c r="AJ5" i="60"/>
  <c r="AJ5" i="61"/>
  <c r="AJ5" i="62"/>
  <c r="AJ5" i="63"/>
  <c r="AJ5" i="64"/>
  <c r="AJ5" i="65"/>
  <c r="AJ5" i="66"/>
  <c r="AJ5" i="67"/>
  <c r="AJ5" i="68"/>
  <c r="AJ5" i="69"/>
  <c r="AJ5" i="70"/>
  <c r="AJ5" i="17"/>
  <c r="AI5" i="43"/>
  <c r="AI5" i="44"/>
  <c r="AI5" i="45"/>
  <c r="AI5" i="47"/>
  <c r="AI5" i="46"/>
  <c r="AI5" i="49"/>
  <c r="AI5" i="48"/>
  <c r="AI5" i="53"/>
  <c r="AI5" i="51"/>
  <c r="AI5" i="52"/>
  <c r="AI5" i="50"/>
  <c r="AI5" i="54"/>
  <c r="AI5" i="58"/>
  <c r="AI5" i="59"/>
  <c r="AI5" i="60"/>
  <c r="AI5" i="61"/>
  <c r="AI5" i="62"/>
  <c r="AI5" i="63"/>
  <c r="AI5" i="64"/>
  <c r="AI5" i="65"/>
  <c r="AI5" i="66"/>
  <c r="AI5" i="67"/>
  <c r="AI5" i="68"/>
  <c r="AI5" i="69"/>
  <c r="AI5" i="70"/>
  <c r="AI5" i="17"/>
  <c r="AH5" i="43"/>
  <c r="AH5" i="44"/>
  <c r="AH5" i="45"/>
  <c r="AH5" i="47"/>
  <c r="AH5" i="46"/>
  <c r="AH5" i="49"/>
  <c r="AH5" i="48"/>
  <c r="AH5" i="53"/>
  <c r="AH5" i="51"/>
  <c r="AH5" i="52"/>
  <c r="AH5" i="50"/>
  <c r="AH5" i="54"/>
  <c r="AH5" i="58"/>
  <c r="AH5" i="59"/>
  <c r="AH5" i="60"/>
  <c r="AH5" i="61"/>
  <c r="AH5" i="62"/>
  <c r="AH5" i="63"/>
  <c r="AH5" i="64"/>
  <c r="AH5" i="65"/>
  <c r="AH5" i="66"/>
  <c r="AH5" i="67"/>
  <c r="AH5" i="68"/>
  <c r="AH5" i="69"/>
  <c r="AH5" i="70"/>
  <c r="AH5" i="17"/>
  <c r="AG5" i="43"/>
  <c r="AG5" i="44"/>
  <c r="AG5" i="45"/>
  <c r="AG5" i="47"/>
  <c r="AG5" i="46"/>
  <c r="AG5" i="49"/>
  <c r="AG5" i="48"/>
  <c r="AG5" i="53"/>
  <c r="AG5" i="51"/>
  <c r="AG5" i="52"/>
  <c r="AG5" i="50"/>
  <c r="AG5" i="54"/>
  <c r="AG5" i="58"/>
  <c r="AG5" i="59"/>
  <c r="AG5" i="60"/>
  <c r="AG5" i="61"/>
  <c r="AG5" i="62"/>
  <c r="AG5" i="63"/>
  <c r="AG5" i="64"/>
  <c r="AG5" i="65"/>
  <c r="AG5" i="66"/>
  <c r="AG5" i="67"/>
  <c r="AG5" i="68"/>
  <c r="AG5" i="69"/>
  <c r="AG5" i="70"/>
  <c r="AG5" i="17"/>
  <c r="AF5" i="43"/>
  <c r="AF5" i="44"/>
  <c r="AF5" i="45"/>
  <c r="AF5" i="47"/>
  <c r="AF5" i="46"/>
  <c r="AF5" i="49"/>
  <c r="AF5" i="48"/>
  <c r="AF5" i="53"/>
  <c r="AF5" i="51"/>
  <c r="AF5" i="52"/>
  <c r="AF5" i="50"/>
  <c r="AF5" i="54"/>
  <c r="AF5" i="58"/>
  <c r="AF5" i="59"/>
  <c r="AF5" i="60"/>
  <c r="AF5" i="61"/>
  <c r="AF5" i="62"/>
  <c r="AF5" i="63"/>
  <c r="AF5" i="64"/>
  <c r="AF5" i="65"/>
  <c r="AF5" i="66"/>
  <c r="AF5" i="67"/>
  <c r="AF5" i="68"/>
  <c r="AF5" i="69"/>
  <c r="AF5" i="70"/>
  <c r="AF5" i="17"/>
  <c r="AE5" i="43"/>
  <c r="AE5" i="44"/>
  <c r="AE5" i="45"/>
  <c r="AE5" i="47"/>
  <c r="AE5" i="46"/>
  <c r="AE5" i="49"/>
  <c r="AE5" i="48"/>
  <c r="AE5" i="53"/>
  <c r="AE5" i="51"/>
  <c r="AE5" i="52"/>
  <c r="AE5" i="50"/>
  <c r="AE5" i="54"/>
  <c r="AE5" i="58"/>
  <c r="AE5" i="59"/>
  <c r="AE5" i="60"/>
  <c r="AE5" i="61"/>
  <c r="AE5" i="62"/>
  <c r="AE5" i="63"/>
  <c r="AE5" i="64"/>
  <c r="AE5" i="65"/>
  <c r="AE5" i="66"/>
  <c r="AE5" i="67"/>
  <c r="AE5" i="68"/>
  <c r="AE5" i="69"/>
  <c r="AE5" i="70"/>
  <c r="AE5" i="17"/>
  <c r="AD5" i="43"/>
  <c r="AD5" i="44"/>
  <c r="AD5" i="45"/>
  <c r="AD5" i="47"/>
  <c r="AD5" i="46"/>
  <c r="AD5" i="49"/>
  <c r="AD5" i="48"/>
  <c r="AD5" i="53"/>
  <c r="AD5" i="51"/>
  <c r="AD5" i="52"/>
  <c r="AD5" i="50"/>
  <c r="AD5" i="54"/>
  <c r="AD5" i="58"/>
  <c r="AD5" i="59"/>
  <c r="AD5" i="60"/>
  <c r="AD5" i="61"/>
  <c r="AD5" i="62"/>
  <c r="AD5" i="63"/>
  <c r="AD5" i="64"/>
  <c r="AD5" i="65"/>
  <c r="AD5" i="66"/>
  <c r="AD5" i="67"/>
  <c r="AD5" i="68"/>
  <c r="AD5" i="69"/>
  <c r="AD5" i="70"/>
  <c r="AD5" i="17"/>
  <c r="AC5" i="43"/>
  <c r="AC5" i="44"/>
  <c r="AC5" i="45"/>
  <c r="AC5" i="47"/>
  <c r="AC5" i="46"/>
  <c r="AC5" i="49"/>
  <c r="AC5" i="48"/>
  <c r="AC5" i="53"/>
  <c r="AC5" i="51"/>
  <c r="AC5" i="52"/>
  <c r="AC5" i="50"/>
  <c r="AC5" i="54"/>
  <c r="AC5" i="58"/>
  <c r="AC5" i="59"/>
  <c r="AC5" i="60"/>
  <c r="AC5" i="61"/>
  <c r="AC5" i="62"/>
  <c r="AC5" i="63"/>
  <c r="AC5" i="64"/>
  <c r="AC5" i="65"/>
  <c r="AC5" i="66"/>
  <c r="AC5" i="67"/>
  <c r="AC5" i="68"/>
  <c r="AC5" i="69"/>
  <c r="AC5" i="70"/>
  <c r="AC5" i="17"/>
  <c r="AB5" i="43"/>
  <c r="AB5" i="44"/>
  <c r="AB5" i="45"/>
  <c r="AB5" i="47"/>
  <c r="AB5" i="46"/>
  <c r="AB5" i="49"/>
  <c r="AB5" i="48"/>
  <c r="AB5" i="53"/>
  <c r="AB5" i="51"/>
  <c r="AB5" i="52"/>
  <c r="AB5" i="50"/>
  <c r="AB5" i="54"/>
  <c r="AB5" i="58"/>
  <c r="AB5" i="59"/>
  <c r="AB5" i="60"/>
  <c r="AB5" i="61"/>
  <c r="AB5" i="62"/>
  <c r="AB5" i="63"/>
  <c r="AB5" i="64"/>
  <c r="AB5" i="65"/>
  <c r="AB5" i="66"/>
  <c r="AB5" i="67"/>
  <c r="AB5" i="68"/>
  <c r="AB5" i="69"/>
  <c r="AB5" i="70"/>
  <c r="AB5" i="17"/>
  <c r="AA5" i="43"/>
  <c r="AA5" i="44"/>
  <c r="AA5" i="45"/>
  <c r="AA5" i="47"/>
  <c r="AA5" i="46"/>
  <c r="AA5" i="49"/>
  <c r="AA5" i="48"/>
  <c r="AA5" i="53"/>
  <c r="AA5" i="51"/>
  <c r="AA5" i="52"/>
  <c r="AA5" i="50"/>
  <c r="AA5" i="54"/>
  <c r="AA5" i="58"/>
  <c r="AA5" i="59"/>
  <c r="AA5" i="60"/>
  <c r="AA5" i="61"/>
  <c r="AA5" i="62"/>
  <c r="AA5" i="63"/>
  <c r="AA5" i="64"/>
  <c r="AA5" i="65"/>
  <c r="AA5" i="66"/>
  <c r="AA5" i="67"/>
  <c r="AA5" i="68"/>
  <c r="AA5" i="69"/>
  <c r="AA5" i="70"/>
  <c r="AA5" i="17"/>
  <c r="Z5" i="43"/>
  <c r="Z5" i="44"/>
  <c r="Z5" i="45"/>
  <c r="Z5" i="47"/>
  <c r="Z5" i="46"/>
  <c r="Z5" i="49"/>
  <c r="Z5" i="48"/>
  <c r="Z5" i="53"/>
  <c r="Z5" i="51"/>
  <c r="Z5" i="52"/>
  <c r="Z5" i="50"/>
  <c r="Z5" i="54"/>
  <c r="Z5" i="58"/>
  <c r="Z5" i="59"/>
  <c r="Z5" i="60"/>
  <c r="Z5" i="61"/>
  <c r="Z5" i="62"/>
  <c r="Z5" i="63"/>
  <c r="Z5" i="64"/>
  <c r="Z5" i="65"/>
  <c r="Z5" i="66"/>
  <c r="Z5" i="67"/>
  <c r="Z5" i="68"/>
  <c r="Z5" i="69"/>
  <c r="Z5" i="70"/>
  <c r="Z5" i="17"/>
  <c r="Y5" i="43"/>
  <c r="Y5" i="44"/>
  <c r="Y5" i="45"/>
  <c r="Y5" i="47"/>
  <c r="Y5" i="46"/>
  <c r="Y5" i="49"/>
  <c r="Y5" i="48"/>
  <c r="Y5" i="53"/>
  <c r="Y5" i="51"/>
  <c r="Y5" i="52"/>
  <c r="Y5" i="50"/>
  <c r="Y5" i="54"/>
  <c r="Y5" i="58"/>
  <c r="Y5" i="59"/>
  <c r="Y5" i="60"/>
  <c r="Y5" i="61"/>
  <c r="Y5" i="62"/>
  <c r="Y5" i="63"/>
  <c r="Y5" i="64"/>
  <c r="Y5" i="65"/>
  <c r="Y5" i="66"/>
  <c r="Y5" i="67"/>
  <c r="Y5" i="68"/>
  <c r="Y5" i="69"/>
  <c r="Y5" i="70"/>
  <c r="Y5" i="17"/>
  <c r="X5" i="43"/>
  <c r="X5" i="44"/>
  <c r="X5" i="45"/>
  <c r="X5" i="47"/>
  <c r="X5" i="46"/>
  <c r="X5" i="49"/>
  <c r="X5" i="48"/>
  <c r="X5" i="53"/>
  <c r="X5" i="51"/>
  <c r="X5" i="52"/>
  <c r="X5" i="50"/>
  <c r="X5" i="54"/>
  <c r="X5" i="58"/>
  <c r="X5" i="59"/>
  <c r="X5" i="60"/>
  <c r="X5" i="61"/>
  <c r="X5" i="62"/>
  <c r="X5" i="63"/>
  <c r="X5" i="64"/>
  <c r="X5" i="65"/>
  <c r="X5" i="66"/>
  <c r="X5" i="67"/>
  <c r="X5" i="68"/>
  <c r="X5" i="69"/>
  <c r="X5" i="70"/>
  <c r="X5" i="17"/>
  <c r="W5" i="43"/>
  <c r="W5" i="44"/>
  <c r="W5" i="45"/>
  <c r="W5" i="47"/>
  <c r="W5" i="46"/>
  <c r="W5" i="49"/>
  <c r="W5" i="48"/>
  <c r="W5" i="53"/>
  <c r="W5" i="51"/>
  <c r="W5" i="52"/>
  <c r="W5" i="50"/>
  <c r="W5" i="54"/>
  <c r="W5" i="58"/>
  <c r="W5" i="59"/>
  <c r="W5" i="60"/>
  <c r="W5" i="61"/>
  <c r="W5" i="62"/>
  <c r="W5" i="63"/>
  <c r="W5" i="64"/>
  <c r="W5" i="65"/>
  <c r="W5" i="66"/>
  <c r="W5" i="67"/>
  <c r="W5" i="68"/>
  <c r="W5" i="69"/>
  <c r="W5" i="70"/>
  <c r="W5" i="17"/>
  <c r="V5" i="43"/>
  <c r="V5" i="44"/>
  <c r="V5" i="45"/>
  <c r="V5" i="47"/>
  <c r="V5" i="46"/>
  <c r="V5" i="49"/>
  <c r="V5" i="48"/>
  <c r="V5" i="53"/>
  <c r="V5" i="51"/>
  <c r="V5" i="52"/>
  <c r="V5" i="50"/>
  <c r="V5" i="54"/>
  <c r="V5" i="58"/>
  <c r="V5" i="59"/>
  <c r="V5" i="60"/>
  <c r="V5" i="61"/>
  <c r="V5" i="62"/>
  <c r="V5" i="63"/>
  <c r="V5" i="64"/>
  <c r="V5" i="65"/>
  <c r="V5" i="66"/>
  <c r="V5" i="67"/>
  <c r="V5" i="68"/>
  <c r="V5" i="69"/>
  <c r="V5" i="70"/>
  <c r="V5" i="17"/>
  <c r="U5" i="43"/>
  <c r="U5" i="44"/>
  <c r="U5" i="45"/>
  <c r="U5" i="47"/>
  <c r="U5" i="46"/>
  <c r="U5" i="49"/>
  <c r="U5" i="48"/>
  <c r="U5" i="53"/>
  <c r="U5" i="51"/>
  <c r="U5" i="52"/>
  <c r="U5" i="50"/>
  <c r="U5" i="54"/>
  <c r="U5" i="58"/>
  <c r="U5" i="59"/>
  <c r="U5" i="60"/>
  <c r="U5" i="61"/>
  <c r="U5" i="62"/>
  <c r="U5" i="63"/>
  <c r="U5" i="64"/>
  <c r="U5" i="65"/>
  <c r="U5" i="66"/>
  <c r="U5" i="67"/>
  <c r="U5" i="68"/>
  <c r="U5" i="69"/>
  <c r="U5" i="70"/>
  <c r="U5" i="17"/>
  <c r="T5" i="43"/>
  <c r="T5" i="44"/>
  <c r="T5" i="45"/>
  <c r="T5" i="47"/>
  <c r="T5" i="46"/>
  <c r="T5" i="49"/>
  <c r="T5" i="48"/>
  <c r="T5" i="53"/>
  <c r="T5" i="51"/>
  <c r="T5" i="52"/>
  <c r="T5" i="50"/>
  <c r="T5" i="54"/>
  <c r="T5" i="58"/>
  <c r="T5" i="59"/>
  <c r="T5" i="60"/>
  <c r="T5" i="61"/>
  <c r="T5" i="62"/>
  <c r="T5" i="63"/>
  <c r="T5" i="64"/>
  <c r="T5" i="65"/>
  <c r="T5" i="66"/>
  <c r="T5" i="67"/>
  <c r="T5" i="68"/>
  <c r="T5" i="69"/>
  <c r="T5" i="70"/>
  <c r="T5" i="17"/>
  <c r="S5" i="43"/>
  <c r="S5" i="44"/>
  <c r="S5" i="45"/>
  <c r="S5" i="47"/>
  <c r="S5" i="46"/>
  <c r="S5" i="49"/>
  <c r="S5" i="48"/>
  <c r="S5" i="53"/>
  <c r="S5" i="51"/>
  <c r="S5" i="52"/>
  <c r="S5" i="50"/>
  <c r="S5" i="54"/>
  <c r="S5" i="58"/>
  <c r="S5" i="59"/>
  <c r="S5" i="60"/>
  <c r="S5" i="61"/>
  <c r="S5" i="62"/>
  <c r="S5" i="63"/>
  <c r="S5" i="64"/>
  <c r="S5" i="65"/>
  <c r="S5" i="66"/>
  <c r="S5" i="67"/>
  <c r="S5" i="68"/>
  <c r="S5" i="69"/>
  <c r="S5" i="70"/>
  <c r="S5" i="17"/>
  <c r="R5" i="43"/>
  <c r="R5" i="44"/>
  <c r="R5" i="45"/>
  <c r="R5" i="47"/>
  <c r="R5" i="46"/>
  <c r="R5" i="49"/>
  <c r="R5" i="48"/>
  <c r="R5" i="53"/>
  <c r="R5" i="51"/>
  <c r="R5" i="52"/>
  <c r="R5" i="50"/>
  <c r="R5" i="54"/>
  <c r="R5" i="58"/>
  <c r="R5" i="59"/>
  <c r="R5" i="60"/>
  <c r="R5" i="61"/>
  <c r="R5" i="62"/>
  <c r="R5" i="63"/>
  <c r="R5" i="64"/>
  <c r="R5" i="65"/>
  <c r="R5" i="66"/>
  <c r="R5" i="67"/>
  <c r="R5" i="68"/>
  <c r="R5" i="69"/>
  <c r="R5" i="70"/>
  <c r="R5" i="17"/>
  <c r="Q5" i="43"/>
  <c r="Q5" i="44"/>
  <c r="Q5" i="45"/>
  <c r="Q5" i="47"/>
  <c r="Q5" i="46"/>
  <c r="Q5" i="49"/>
  <c r="Q5" i="48"/>
  <c r="Q5" i="53"/>
  <c r="Q5" i="51"/>
  <c r="Q5" i="52"/>
  <c r="Q5" i="50"/>
  <c r="Q5" i="54"/>
  <c r="Q5" i="58"/>
  <c r="Q5" i="59"/>
  <c r="Q5" i="60"/>
  <c r="Q5" i="61"/>
  <c r="Q5" i="62"/>
  <c r="Q5" i="63"/>
  <c r="Q5" i="64"/>
  <c r="Q5" i="65"/>
  <c r="Q5" i="66"/>
  <c r="Q5" i="67"/>
  <c r="Q5" i="68"/>
  <c r="Q5" i="69"/>
  <c r="Q5" i="70"/>
  <c r="Q5" i="17"/>
  <c r="P5" i="43"/>
  <c r="P5" i="44"/>
  <c r="P5" i="45"/>
  <c r="P5" i="47"/>
  <c r="P5" i="46"/>
  <c r="P5" i="49"/>
  <c r="P5" i="48"/>
  <c r="P5" i="53"/>
  <c r="P5" i="51"/>
  <c r="P5" i="52"/>
  <c r="P5" i="50"/>
  <c r="P5" i="54"/>
  <c r="P5" i="58"/>
  <c r="P5" i="59"/>
  <c r="P5" i="60"/>
  <c r="P5" i="61"/>
  <c r="P5" i="62"/>
  <c r="P5" i="63"/>
  <c r="P5" i="64"/>
  <c r="P5" i="65"/>
  <c r="P5" i="66"/>
  <c r="P5" i="67"/>
  <c r="P5" i="68"/>
  <c r="P5" i="69"/>
  <c r="P5" i="70"/>
  <c r="P5" i="17"/>
  <c r="O5" i="43"/>
  <c r="O5" i="44"/>
  <c r="O5" i="45"/>
  <c r="O5" i="47"/>
  <c r="O5" i="46"/>
  <c r="O5" i="49"/>
  <c r="O5" i="48"/>
  <c r="O5" i="53"/>
  <c r="O5" i="51"/>
  <c r="O5" i="52"/>
  <c r="O5" i="50"/>
  <c r="O5" i="54"/>
  <c r="O5" i="58"/>
  <c r="O5" i="59"/>
  <c r="O5" i="60"/>
  <c r="O5" i="61"/>
  <c r="O5" i="62"/>
  <c r="O5" i="63"/>
  <c r="O5" i="64"/>
  <c r="O5" i="65"/>
  <c r="O5" i="66"/>
  <c r="O5" i="67"/>
  <c r="O5" i="68"/>
  <c r="O5" i="69"/>
  <c r="O5" i="70"/>
  <c r="O5" i="17"/>
  <c r="N5" i="43"/>
  <c r="N5" i="44"/>
  <c r="N5" i="45"/>
  <c r="N5" i="47"/>
  <c r="N5" i="46"/>
  <c r="N5" i="49"/>
  <c r="N5" i="48"/>
  <c r="N5" i="53"/>
  <c r="N5" i="51"/>
  <c r="N5" i="52"/>
  <c r="N5" i="50"/>
  <c r="N5" i="54"/>
  <c r="N5" i="58"/>
  <c r="N5" i="59"/>
  <c r="N5" i="60"/>
  <c r="N5" i="61"/>
  <c r="N5" i="62"/>
  <c r="N5" i="63"/>
  <c r="N5" i="64"/>
  <c r="N5" i="65"/>
  <c r="N5" i="66"/>
  <c r="N5" i="67"/>
  <c r="N5" i="68"/>
  <c r="N5" i="69"/>
  <c r="N5" i="70"/>
  <c r="N5" i="17"/>
  <c r="M5" i="43"/>
  <c r="M5" i="44"/>
  <c r="M5" i="45"/>
  <c r="M5" i="47"/>
  <c r="M5" i="46"/>
  <c r="M5" i="49"/>
  <c r="M5" i="48"/>
  <c r="M5" i="53"/>
  <c r="M5" i="51"/>
  <c r="M5" i="52"/>
  <c r="M5" i="50"/>
  <c r="M5" i="54"/>
  <c r="M5" i="58"/>
  <c r="M5" i="59"/>
  <c r="M5" i="60"/>
  <c r="M5" i="61"/>
  <c r="M5" i="62"/>
  <c r="M5" i="63"/>
  <c r="M5" i="64"/>
  <c r="M5" i="65"/>
  <c r="M5" i="66"/>
  <c r="M5" i="67"/>
  <c r="M5" i="68"/>
  <c r="M5" i="69"/>
  <c r="M5" i="70"/>
  <c r="M5" i="17"/>
  <c r="L5" i="43"/>
  <c r="L5" i="44"/>
  <c r="L5" i="45"/>
  <c r="L5" i="47"/>
  <c r="L5" i="46"/>
  <c r="L5" i="49"/>
  <c r="L5" i="48"/>
  <c r="L5" i="53"/>
  <c r="L5" i="51"/>
  <c r="L5" i="52"/>
  <c r="L5" i="50"/>
  <c r="L5" i="54"/>
  <c r="L5" i="58"/>
  <c r="L5" i="59"/>
  <c r="L5" i="60"/>
  <c r="L5" i="61"/>
  <c r="L5" i="62"/>
  <c r="L5" i="63"/>
  <c r="L5" i="64"/>
  <c r="L5" i="65"/>
  <c r="L5" i="66"/>
  <c r="L5" i="67"/>
  <c r="L5" i="68"/>
  <c r="L5" i="69"/>
  <c r="L5" i="70"/>
  <c r="L5" i="17"/>
  <c r="K5" i="43"/>
  <c r="K5" i="44"/>
  <c r="K5" i="45"/>
  <c r="K5" i="47"/>
  <c r="K5" i="46"/>
  <c r="K5" i="49"/>
  <c r="K5" i="48"/>
  <c r="K5" i="53"/>
  <c r="K5" i="51"/>
  <c r="K5" i="52"/>
  <c r="K5" i="50"/>
  <c r="K5" i="54"/>
  <c r="K5" i="58"/>
  <c r="K5" i="59"/>
  <c r="K5" i="60"/>
  <c r="K5" i="61"/>
  <c r="K5" i="62"/>
  <c r="K5" i="63"/>
  <c r="K5" i="64"/>
  <c r="K5" i="65"/>
  <c r="K5" i="66"/>
  <c r="K5" i="67"/>
  <c r="K5" i="68"/>
  <c r="K5" i="69"/>
  <c r="K5" i="70"/>
  <c r="K5" i="17"/>
  <c r="J5" i="43"/>
  <c r="J5" i="44"/>
  <c r="J5" i="45"/>
  <c r="J5" i="47"/>
  <c r="J5" i="46"/>
  <c r="J5" i="49"/>
  <c r="J5" i="48"/>
  <c r="J5" i="53"/>
  <c r="J5" i="51"/>
  <c r="J5" i="52"/>
  <c r="J5" i="50"/>
  <c r="J5" i="54"/>
  <c r="J5" i="58"/>
  <c r="J5" i="59"/>
  <c r="J5" i="60"/>
  <c r="J5" i="61"/>
  <c r="J5" i="62"/>
  <c r="J5" i="63"/>
  <c r="J5" i="64"/>
  <c r="J5" i="65"/>
  <c r="J5" i="66"/>
  <c r="J5" i="67"/>
  <c r="J5" i="68"/>
  <c r="J5" i="69"/>
  <c r="J5" i="70"/>
  <c r="J5" i="17"/>
  <c r="I5" i="43"/>
  <c r="I5" i="44"/>
  <c r="I5" i="45"/>
  <c r="I5" i="47"/>
  <c r="I5" i="46"/>
  <c r="I5" i="49"/>
  <c r="I5" i="48"/>
  <c r="I5" i="53"/>
  <c r="I5" i="51"/>
  <c r="I5" i="52"/>
  <c r="I5" i="50"/>
  <c r="I5" i="54"/>
  <c r="I5" i="58"/>
  <c r="I5" i="59"/>
  <c r="I5" i="60"/>
  <c r="I5" i="61"/>
  <c r="I5" i="62"/>
  <c r="I5" i="63"/>
  <c r="I5" i="64"/>
  <c r="I5" i="65"/>
  <c r="I5" i="66"/>
  <c r="I5" i="67"/>
  <c r="I5" i="68"/>
  <c r="I5" i="69"/>
  <c r="I5" i="70"/>
  <c r="I5" i="17"/>
  <c r="H5" i="43"/>
  <c r="H5" i="44"/>
  <c r="H5" i="45"/>
  <c r="H5" i="47"/>
  <c r="H5" i="46"/>
  <c r="H5" i="49"/>
  <c r="H5" i="48"/>
  <c r="H5" i="53"/>
  <c r="H5" i="51"/>
  <c r="H5" i="52"/>
  <c r="H5" i="50"/>
  <c r="H5" i="54"/>
  <c r="H5" i="58"/>
  <c r="H5" i="59"/>
  <c r="H5" i="60"/>
  <c r="H5" i="61"/>
  <c r="H5" i="62"/>
  <c r="H5" i="63"/>
  <c r="H5" i="64"/>
  <c r="H5" i="65"/>
  <c r="H5" i="66"/>
  <c r="H5" i="67"/>
  <c r="H5" i="68"/>
  <c r="H5" i="69"/>
  <c r="H5" i="70"/>
  <c r="H5" i="17"/>
  <c r="G5" i="43"/>
  <c r="G5" i="44"/>
  <c r="G5" i="45"/>
  <c r="G5" i="47"/>
  <c r="G5" i="46"/>
  <c r="G5" i="49"/>
  <c r="G5" i="48"/>
  <c r="G5" i="53"/>
  <c r="G5" i="51"/>
  <c r="G5" i="52"/>
  <c r="G5" i="50"/>
  <c r="G5" i="54"/>
  <c r="G5" i="58"/>
  <c r="G5" i="59"/>
  <c r="G5" i="60"/>
  <c r="G5" i="61"/>
  <c r="G5" i="62"/>
  <c r="G5" i="63"/>
  <c r="G5" i="64"/>
  <c r="G5" i="65"/>
  <c r="G5" i="66"/>
  <c r="G5" i="67"/>
  <c r="G5" i="68"/>
  <c r="G5" i="69"/>
  <c r="G5" i="70"/>
  <c r="G5" i="17"/>
  <c r="F5" i="43"/>
  <c r="F5" i="44"/>
  <c r="F5" i="45"/>
  <c r="F5" i="47"/>
  <c r="F5" i="46"/>
  <c r="F5" i="49"/>
  <c r="F5" i="48"/>
  <c r="F5" i="53"/>
  <c r="F5" i="51"/>
  <c r="F5" i="52"/>
  <c r="F5" i="50"/>
  <c r="F5" i="54"/>
  <c r="F5" i="58"/>
  <c r="F5" i="59"/>
  <c r="F5" i="60"/>
  <c r="F5" i="61"/>
  <c r="F5" i="62"/>
  <c r="F5" i="63"/>
  <c r="F5" i="64"/>
  <c r="F5" i="65"/>
  <c r="F5" i="66"/>
  <c r="F5" i="67"/>
  <c r="F5" i="68"/>
  <c r="F5" i="69"/>
  <c r="F5" i="70"/>
  <c r="F5" i="17"/>
  <c r="E5" i="43"/>
  <c r="E5" i="44"/>
  <c r="E5" i="45"/>
  <c r="E5" i="47"/>
  <c r="E5" i="46"/>
  <c r="E5" i="49"/>
  <c r="E5" i="48"/>
  <c r="E5" i="53"/>
  <c r="E5" i="51"/>
  <c r="E5" i="52"/>
  <c r="E5" i="50"/>
  <c r="E5" i="54"/>
  <c r="E5" i="58"/>
  <c r="E5" i="59"/>
  <c r="E5" i="60"/>
  <c r="E5" i="61"/>
  <c r="E5" i="62"/>
  <c r="E5" i="63"/>
  <c r="E5" i="64"/>
  <c r="E5" i="65"/>
  <c r="E5" i="66"/>
  <c r="E5" i="67"/>
  <c r="E5" i="68"/>
  <c r="E5" i="69"/>
  <c r="E5" i="70"/>
  <c r="E5" i="17"/>
  <c r="D5" i="43"/>
  <c r="D5" i="44"/>
  <c r="D5" i="45"/>
  <c r="D5" i="46"/>
  <c r="D5" i="49"/>
  <c r="D5" i="48"/>
  <c r="D5" i="53"/>
  <c r="D5" i="51"/>
  <c r="D5" i="52"/>
  <c r="D5" i="50"/>
  <c r="D5" i="54"/>
  <c r="D5" i="58"/>
  <c r="D5" i="59"/>
  <c r="D5" i="60"/>
  <c r="D5" i="61"/>
  <c r="D5" i="62"/>
  <c r="D5" i="63"/>
  <c r="D5" i="64"/>
  <c r="D5" i="65"/>
  <c r="D5" i="66"/>
  <c r="D5" i="67"/>
  <c r="D5" i="68"/>
  <c r="D5" i="69"/>
  <c r="D5" i="70"/>
  <c r="D5" i="17"/>
  <c r="R5" i="55" l="1"/>
  <c r="Q5" i="55"/>
  <c r="P5" i="55"/>
  <c r="M5" i="55"/>
  <c r="N5" i="55"/>
  <c r="O5" i="55"/>
  <c r="I5" i="55"/>
  <c r="H5" i="55"/>
  <c r="G5" i="55"/>
  <c r="L5" i="55"/>
  <c r="K5" i="55"/>
  <c r="J5" i="55"/>
  <c r="L71" i="51"/>
  <c r="M71" i="51"/>
  <c r="N71" i="51"/>
  <c r="O71" i="51"/>
  <c r="P71" i="51"/>
  <c r="Q71" i="51"/>
  <c r="R71" i="51"/>
  <c r="L72" i="51"/>
  <c r="M72" i="51"/>
  <c r="N72" i="51"/>
  <c r="O72" i="51"/>
  <c r="P72" i="51"/>
  <c r="Q72" i="51"/>
  <c r="R72" i="51"/>
  <c r="L73" i="51"/>
  <c r="M73" i="51"/>
  <c r="N73" i="51"/>
  <c r="O73" i="51"/>
  <c r="P73" i="51"/>
  <c r="Q73" i="51"/>
  <c r="R73" i="51"/>
  <c r="K70" i="51"/>
  <c r="L70" i="51"/>
  <c r="L74" i="51" s="1"/>
  <c r="M70" i="51"/>
  <c r="N70" i="51"/>
  <c r="N74" i="51" s="1"/>
  <c r="O70" i="51"/>
  <c r="O74" i="51" s="1"/>
  <c r="P70" i="51"/>
  <c r="M74" i="51" l="1"/>
  <c r="M75" i="58"/>
  <c r="M75" i="59"/>
  <c r="M75" i="60"/>
  <c r="M75" i="61"/>
  <c r="M75" i="62"/>
  <c r="M75" i="63"/>
  <c r="M75" i="64"/>
  <c r="M75" i="65"/>
  <c r="M75" i="66"/>
  <c r="M75" i="67"/>
  <c r="M75" i="68"/>
  <c r="M75" i="69"/>
  <c r="N67" i="60" l="1"/>
  <c r="N68" i="60"/>
  <c r="N67" i="61"/>
  <c r="N68" i="61"/>
  <c r="N67" i="62"/>
  <c r="N67" i="63"/>
  <c r="N68" i="63"/>
  <c r="N67" i="64"/>
  <c r="N68" i="64"/>
  <c r="N67" i="65"/>
  <c r="N68" i="65"/>
  <c r="N67" i="66"/>
  <c r="N68" i="66"/>
  <c r="N67" i="67"/>
  <c r="N68" i="67"/>
  <c r="N67" i="68"/>
  <c r="N68" i="68"/>
  <c r="N68" i="58"/>
  <c r="N36" i="59"/>
  <c r="N42" i="59"/>
  <c r="N43" i="59"/>
  <c r="N44" i="59"/>
  <c r="N52" i="59"/>
  <c r="N53" i="59"/>
  <c r="N54" i="59"/>
  <c r="N56" i="59"/>
  <c r="N58" i="59"/>
  <c r="N59" i="59"/>
  <c r="N60" i="59"/>
  <c r="N62" i="59"/>
  <c r="N65" i="59"/>
  <c r="N66" i="59"/>
  <c r="N63" i="60"/>
  <c r="N64" i="60"/>
  <c r="N65" i="60"/>
  <c r="N66" i="60"/>
  <c r="N29" i="61"/>
  <c r="N30" i="61"/>
  <c r="N31" i="61"/>
  <c r="N32" i="61"/>
  <c r="N34" i="61"/>
  <c r="N35" i="61"/>
  <c r="N36" i="61"/>
  <c r="N37" i="61"/>
  <c r="N38" i="61"/>
  <c r="N39" i="61"/>
  <c r="N40" i="61"/>
  <c r="N41" i="61"/>
  <c r="N42" i="61"/>
  <c r="N43" i="61"/>
  <c r="N44" i="61"/>
  <c r="N45" i="61"/>
  <c r="N46" i="61"/>
  <c r="N48" i="61"/>
  <c r="N49" i="61"/>
  <c r="N50" i="61"/>
  <c r="N51" i="61"/>
  <c r="N52" i="61"/>
  <c r="N53" i="61"/>
  <c r="N54" i="61"/>
  <c r="N55" i="61"/>
  <c r="N56" i="61"/>
  <c r="N57" i="61"/>
  <c r="N58" i="61"/>
  <c r="N59" i="61"/>
  <c r="N60" i="61"/>
  <c r="N61" i="61"/>
  <c r="N62" i="61"/>
  <c r="N63" i="61"/>
  <c r="N64" i="61"/>
  <c r="N65" i="61"/>
  <c r="N66" i="61"/>
  <c r="N28" i="62"/>
  <c r="N29" i="62"/>
  <c r="N30" i="62"/>
  <c r="N31" i="62"/>
  <c r="N32" i="62"/>
  <c r="N33" i="62"/>
  <c r="N34" i="62"/>
  <c r="N35" i="62"/>
  <c r="N36" i="62"/>
  <c r="N38" i="62"/>
  <c r="N39" i="62"/>
  <c r="N40" i="62"/>
  <c r="N41" i="62"/>
  <c r="N42" i="62"/>
  <c r="N43" i="62"/>
  <c r="N44" i="62"/>
  <c r="N45" i="62"/>
  <c r="N46" i="62"/>
  <c r="N47" i="62"/>
  <c r="N48" i="62"/>
  <c r="N49" i="62"/>
  <c r="N50" i="62"/>
  <c r="N51" i="62"/>
  <c r="N52" i="62"/>
  <c r="N53" i="62"/>
  <c r="N54" i="62"/>
  <c r="N55" i="62"/>
  <c r="N56" i="62"/>
  <c r="N57" i="62"/>
  <c r="N58" i="62"/>
  <c r="N59" i="62"/>
  <c r="N60" i="62"/>
  <c r="N61" i="62"/>
  <c r="N62" i="62"/>
  <c r="N63" i="62"/>
  <c r="N64" i="62"/>
  <c r="N65" i="62"/>
  <c r="N66" i="62"/>
  <c r="N28" i="63"/>
  <c r="N29" i="63"/>
  <c r="N30" i="63"/>
  <c r="N31" i="63"/>
  <c r="N32" i="63"/>
  <c r="N33" i="63"/>
  <c r="N34" i="63"/>
  <c r="N35" i="63"/>
  <c r="N36" i="63"/>
  <c r="N37" i="63"/>
  <c r="N38" i="63"/>
  <c r="N39" i="63"/>
  <c r="N40" i="63"/>
  <c r="N41" i="63"/>
  <c r="N42" i="63"/>
  <c r="N43" i="63"/>
  <c r="N44" i="63"/>
  <c r="N45" i="63"/>
  <c r="N46" i="63"/>
  <c r="N47" i="63"/>
  <c r="N48" i="63"/>
  <c r="N49" i="63"/>
  <c r="N50" i="63"/>
  <c r="N51" i="63"/>
  <c r="N52" i="63"/>
  <c r="N53" i="63"/>
  <c r="N54" i="63"/>
  <c r="N55" i="63"/>
  <c r="N56" i="63"/>
  <c r="N57" i="63"/>
  <c r="N58" i="63"/>
  <c r="N59" i="63"/>
  <c r="N60" i="63"/>
  <c r="N61" i="63"/>
  <c r="N62" i="63"/>
  <c r="N63" i="63"/>
  <c r="N64" i="63"/>
  <c r="N65" i="63"/>
  <c r="N66" i="63"/>
  <c r="N28" i="64"/>
  <c r="N29" i="64"/>
  <c r="N30" i="64"/>
  <c r="N31" i="64"/>
  <c r="N33" i="64"/>
  <c r="N34" i="64"/>
  <c r="N35" i="64"/>
  <c r="N36" i="64"/>
  <c r="N40" i="64"/>
  <c r="N41" i="64"/>
  <c r="N42" i="64"/>
  <c r="N43" i="64"/>
  <c r="N44" i="64"/>
  <c r="N45" i="64"/>
  <c r="N46" i="64"/>
  <c r="N47" i="64"/>
  <c r="N48" i="64"/>
  <c r="N49" i="64"/>
  <c r="N50" i="64"/>
  <c r="N51" i="64"/>
  <c r="N52" i="64"/>
  <c r="N53" i="64"/>
  <c r="N54" i="64"/>
  <c r="N55" i="64"/>
  <c r="N56" i="64"/>
  <c r="N57" i="64"/>
  <c r="N58" i="64"/>
  <c r="N59" i="64"/>
  <c r="N60" i="64"/>
  <c r="N61" i="64"/>
  <c r="N62" i="64"/>
  <c r="N63" i="64"/>
  <c r="N64" i="64"/>
  <c r="N65" i="64"/>
  <c r="N66" i="64"/>
  <c r="N28" i="65"/>
  <c r="N29" i="65"/>
  <c r="N30" i="65"/>
  <c r="N31" i="65"/>
  <c r="N32" i="65"/>
  <c r="N33" i="65"/>
  <c r="N34" i="65"/>
  <c r="N35" i="65"/>
  <c r="N36" i="65"/>
  <c r="N37" i="65"/>
  <c r="N38" i="65"/>
  <c r="N39" i="65"/>
  <c r="N40" i="65"/>
  <c r="N41" i="65"/>
  <c r="N42" i="65"/>
  <c r="N53" i="65"/>
  <c r="N54" i="65"/>
  <c r="N55" i="65"/>
  <c r="N56" i="65"/>
  <c r="N57" i="65"/>
  <c r="N58" i="65"/>
  <c r="N59" i="65"/>
  <c r="N60" i="65"/>
  <c r="N63" i="65"/>
  <c r="N64" i="65"/>
  <c r="N65" i="65"/>
  <c r="N66" i="65"/>
  <c r="N28" i="66"/>
  <c r="N29" i="66"/>
  <c r="N30" i="66"/>
  <c r="N32" i="66"/>
  <c r="N33" i="66"/>
  <c r="N34" i="66"/>
  <c r="N35" i="66"/>
  <c r="N37" i="66"/>
  <c r="N38" i="66"/>
  <c r="N39" i="66"/>
  <c r="N40" i="66"/>
  <c r="N41" i="66"/>
  <c r="N42" i="66"/>
  <c r="N43" i="66"/>
  <c r="N44" i="66"/>
  <c r="N45" i="66"/>
  <c r="N46" i="66"/>
  <c r="N47" i="66"/>
  <c r="N49" i="66"/>
  <c r="N50" i="66"/>
  <c r="N51" i="66"/>
  <c r="N52" i="66"/>
  <c r="N53" i="66"/>
  <c r="N54" i="66"/>
  <c r="N55" i="66"/>
  <c r="N56" i="66"/>
  <c r="N57" i="66"/>
  <c r="N58" i="66"/>
  <c r="N59" i="66"/>
  <c r="N60" i="66"/>
  <c r="N61" i="66"/>
  <c r="N62" i="66"/>
  <c r="N63" i="66"/>
  <c r="N64" i="66"/>
  <c r="N65" i="66"/>
  <c r="N66" i="66"/>
  <c r="N28" i="67"/>
  <c r="N29" i="67"/>
  <c r="N30" i="67"/>
  <c r="N31" i="67"/>
  <c r="N32" i="67"/>
  <c r="N33" i="67"/>
  <c r="N34" i="67"/>
  <c r="N35" i="67"/>
  <c r="N36" i="67"/>
  <c r="N37" i="67"/>
  <c r="N38" i="67"/>
  <c r="N39" i="67"/>
  <c r="N40" i="67"/>
  <c r="N41" i="67"/>
  <c r="N42" i="67"/>
  <c r="N43" i="67"/>
  <c r="N44" i="67"/>
  <c r="N45" i="67"/>
  <c r="N46" i="67"/>
  <c r="N47" i="67"/>
  <c r="N48" i="67"/>
  <c r="N49" i="67"/>
  <c r="N50" i="67"/>
  <c r="N51" i="67"/>
  <c r="N52" i="67"/>
  <c r="N53" i="67"/>
  <c r="N54" i="67"/>
  <c r="N55" i="67"/>
  <c r="N56" i="67"/>
  <c r="N57" i="67"/>
  <c r="N58" i="67"/>
  <c r="N59" i="67"/>
  <c r="N60" i="67"/>
  <c r="N61" i="67"/>
  <c r="N62" i="67"/>
  <c r="N63" i="67"/>
  <c r="N64" i="67"/>
  <c r="N65" i="67"/>
  <c r="N66" i="67"/>
  <c r="N28" i="68"/>
  <c r="N29" i="68"/>
  <c r="N30" i="68"/>
  <c r="N31" i="68"/>
  <c r="N32" i="68"/>
  <c r="N33" i="68"/>
  <c r="N34" i="68"/>
  <c r="N35" i="68"/>
  <c r="N36" i="68"/>
  <c r="N37" i="68"/>
  <c r="N38" i="68"/>
  <c r="N39" i="68"/>
  <c r="N40" i="68"/>
  <c r="N41" i="68"/>
  <c r="N42" i="68"/>
  <c r="N43" i="68"/>
  <c r="N44" i="68"/>
  <c r="N45" i="68"/>
  <c r="N46" i="68"/>
  <c r="N47" i="68"/>
  <c r="N48" i="68"/>
  <c r="N49" i="68"/>
  <c r="N50" i="68"/>
  <c r="N51" i="68"/>
  <c r="N52" i="68"/>
  <c r="N53" i="68"/>
  <c r="N54" i="68"/>
  <c r="N55" i="68"/>
  <c r="N56" i="68"/>
  <c r="N57" i="68"/>
  <c r="N58" i="68"/>
  <c r="N59" i="68"/>
  <c r="N60" i="68"/>
  <c r="N61" i="68"/>
  <c r="N62" i="68"/>
  <c r="N63" i="68"/>
  <c r="N64" i="68"/>
  <c r="N65" i="68"/>
  <c r="N66" i="68"/>
  <c r="N37" i="58"/>
  <c r="N38" i="58"/>
  <c r="N39" i="58"/>
  <c r="N40" i="58"/>
  <c r="N41" i="58"/>
  <c r="N42" i="58"/>
  <c r="N45" i="58"/>
  <c r="N56" i="58"/>
  <c r="N57" i="58"/>
  <c r="N58" i="58"/>
  <c r="N59" i="58"/>
  <c r="N60" i="58"/>
  <c r="N61" i="58"/>
  <c r="N62" i="58"/>
  <c r="N63" i="58"/>
  <c r="N64" i="58"/>
  <c r="N65" i="58"/>
  <c r="N66" i="58"/>
  <c r="N23" i="61"/>
  <c r="N24" i="61"/>
  <c r="N25" i="61"/>
  <c r="N26" i="61"/>
  <c r="N27" i="61"/>
  <c r="N7" i="62"/>
  <c r="N8" i="62"/>
  <c r="N9" i="62"/>
  <c r="N10" i="62"/>
  <c r="N11" i="62"/>
  <c r="N12" i="62"/>
  <c r="N13" i="62"/>
  <c r="N14" i="62"/>
  <c r="N15" i="62"/>
  <c r="N16" i="62"/>
  <c r="N17" i="62"/>
  <c r="N18" i="62"/>
  <c r="N19" i="62"/>
  <c r="N20" i="62"/>
  <c r="N21" i="62"/>
  <c r="N22" i="62"/>
  <c r="N23" i="62"/>
  <c r="N24" i="62"/>
  <c r="N25" i="62"/>
  <c r="N26" i="62"/>
  <c r="N27" i="62"/>
  <c r="N9" i="63"/>
  <c r="N10" i="63"/>
  <c r="N11" i="63"/>
  <c r="N12" i="63"/>
  <c r="N13" i="63"/>
  <c r="N14" i="63"/>
  <c r="N15" i="63"/>
  <c r="N16" i="63"/>
  <c r="N18" i="63"/>
  <c r="N19" i="63"/>
  <c r="N20" i="63"/>
  <c r="N21" i="63"/>
  <c r="N22" i="63"/>
  <c r="N23" i="63"/>
  <c r="N24" i="63"/>
  <c r="N25" i="63"/>
  <c r="N27" i="63"/>
  <c r="N7" i="64"/>
  <c r="N8" i="64"/>
  <c r="N9" i="64"/>
  <c r="N10" i="64"/>
  <c r="N11" i="64"/>
  <c r="N12" i="64"/>
  <c r="N13" i="64"/>
  <c r="N14" i="64"/>
  <c r="N15" i="64"/>
  <c r="N16" i="64"/>
  <c r="N17" i="64"/>
  <c r="N18" i="64"/>
  <c r="N19" i="64"/>
  <c r="N20" i="64"/>
  <c r="N21" i="64"/>
  <c r="N22" i="64"/>
  <c r="N23" i="64"/>
  <c r="N24" i="64"/>
  <c r="N25" i="64"/>
  <c r="N26" i="64"/>
  <c r="N27" i="64"/>
  <c r="N7" i="65"/>
  <c r="N8" i="65"/>
  <c r="N9" i="65"/>
  <c r="N10" i="65"/>
  <c r="N11" i="65"/>
  <c r="N12" i="65"/>
  <c r="N13" i="65"/>
  <c r="N14" i="65"/>
  <c r="N15" i="65"/>
  <c r="N16" i="65"/>
  <c r="N17" i="65"/>
  <c r="N18" i="65"/>
  <c r="N19" i="65"/>
  <c r="N20" i="65"/>
  <c r="N21" i="65"/>
  <c r="N22" i="65"/>
  <c r="N23" i="65"/>
  <c r="N24" i="65"/>
  <c r="N25" i="65"/>
  <c r="N26" i="65"/>
  <c r="N27" i="65"/>
  <c r="N7" i="66"/>
  <c r="N8" i="66"/>
  <c r="N9" i="66"/>
  <c r="N10" i="66"/>
  <c r="N11" i="66"/>
  <c r="N12" i="66"/>
  <c r="N13" i="66"/>
  <c r="N14" i="66"/>
  <c r="N15" i="66"/>
  <c r="N16" i="66"/>
  <c r="N17" i="66"/>
  <c r="N18" i="66"/>
  <c r="N19" i="66"/>
  <c r="N20" i="66"/>
  <c r="N21" i="66"/>
  <c r="N22" i="66"/>
  <c r="N23" i="66"/>
  <c r="N24" i="66"/>
  <c r="N25" i="66"/>
  <c r="N26" i="66"/>
  <c r="N27" i="66"/>
  <c r="N7" i="67"/>
  <c r="N8" i="67"/>
  <c r="N9" i="67"/>
  <c r="N10" i="67"/>
  <c r="N11" i="67"/>
  <c r="N12" i="67"/>
  <c r="N13" i="67"/>
  <c r="N14" i="67"/>
  <c r="N15" i="67"/>
  <c r="N16" i="67"/>
  <c r="N17" i="67"/>
  <c r="N18" i="67"/>
  <c r="N19" i="67"/>
  <c r="N20" i="67"/>
  <c r="N21" i="67"/>
  <c r="N22" i="67"/>
  <c r="N23" i="67"/>
  <c r="N24" i="67"/>
  <c r="N25" i="67"/>
  <c r="N26" i="67"/>
  <c r="N27" i="67"/>
  <c r="N7" i="68"/>
  <c r="N8" i="68"/>
  <c r="N9" i="68"/>
  <c r="N10" i="68"/>
  <c r="N11" i="68"/>
  <c r="N12" i="68"/>
  <c r="N13" i="68"/>
  <c r="N14" i="68"/>
  <c r="N15" i="68"/>
  <c r="N16" i="68"/>
  <c r="N17" i="68"/>
  <c r="N18" i="68"/>
  <c r="N19" i="68"/>
  <c r="N20" i="68"/>
  <c r="N21" i="68"/>
  <c r="N22" i="68"/>
  <c r="N23" i="68"/>
  <c r="N24" i="68"/>
  <c r="N25" i="68"/>
  <c r="N26" i="68"/>
  <c r="N27" i="68"/>
  <c r="N7" i="69"/>
  <c r="N8" i="69"/>
  <c r="N9" i="69"/>
  <c r="N11" i="69"/>
  <c r="N12" i="69"/>
  <c r="N13" i="69"/>
  <c r="N6" i="62"/>
  <c r="N6" i="64"/>
  <c r="N6" i="65"/>
  <c r="N6" i="66"/>
  <c r="N6" i="67"/>
  <c r="N6" i="68"/>
  <c r="N6" i="69"/>
  <c r="K7" i="40"/>
  <c r="L74" i="60"/>
  <c r="O74" i="60"/>
  <c r="L73" i="47"/>
  <c r="M73" i="47"/>
  <c r="N73" i="47"/>
  <c r="O73" i="47"/>
  <c r="P73" i="47"/>
  <c r="Q73" i="47"/>
  <c r="L73" i="50"/>
  <c r="M73" i="50"/>
  <c r="N73" i="50"/>
  <c r="O73" i="50"/>
  <c r="P73" i="50"/>
  <c r="Q73" i="50"/>
  <c r="L73" i="54"/>
  <c r="M73" i="54"/>
  <c r="N73" i="54"/>
  <c r="O73" i="54"/>
  <c r="P73" i="54"/>
  <c r="Q73" i="54"/>
  <c r="L73" i="58"/>
  <c r="O73" i="58"/>
  <c r="L73" i="59"/>
  <c r="O73" i="59"/>
  <c r="L73" i="60"/>
  <c r="O73" i="60"/>
  <c r="L73" i="61"/>
  <c r="O73" i="61"/>
  <c r="L73" i="62"/>
  <c r="O73" i="62"/>
  <c r="L73" i="63"/>
  <c r="O73" i="63"/>
  <c r="L73" i="64"/>
  <c r="O73" i="64"/>
  <c r="L73" i="65"/>
  <c r="O73" i="65"/>
  <c r="L73" i="66"/>
  <c r="O73" i="66"/>
  <c r="L73" i="67"/>
  <c r="O73" i="67"/>
  <c r="L73" i="68"/>
  <c r="O73" i="68"/>
  <c r="L73" i="69"/>
  <c r="O73" i="69"/>
  <c r="L73" i="70"/>
  <c r="N73" i="70"/>
  <c r="O73" i="70"/>
  <c r="L72" i="52"/>
  <c r="M72" i="52"/>
  <c r="N72" i="52"/>
  <c r="O72" i="52"/>
  <c r="P72" i="52"/>
  <c r="L72" i="50"/>
  <c r="M72" i="50"/>
  <c r="N72" i="50"/>
  <c r="O72" i="50"/>
  <c r="P72" i="50"/>
  <c r="L72" i="54"/>
  <c r="M72" i="54"/>
  <c r="N72" i="54"/>
  <c r="O72" i="54"/>
  <c r="P72" i="54"/>
  <c r="L72" i="58"/>
  <c r="O72" i="58"/>
  <c r="L72" i="59"/>
  <c r="O72" i="59"/>
  <c r="L72" i="60"/>
  <c r="O72" i="60"/>
  <c r="L72" i="61"/>
  <c r="O72" i="61"/>
  <c r="L72" i="62"/>
  <c r="O72" i="62"/>
  <c r="L72" i="63"/>
  <c r="O72" i="63"/>
  <c r="L72" i="64"/>
  <c r="O72" i="64"/>
  <c r="L72" i="67"/>
  <c r="O72" i="67"/>
  <c r="L72" i="68"/>
  <c r="O72" i="68"/>
  <c r="L72" i="69"/>
  <c r="O72" i="69"/>
  <c r="L72" i="70"/>
  <c r="N72" i="70"/>
  <c r="O72" i="70"/>
  <c r="L71" i="47"/>
  <c r="M71" i="47"/>
  <c r="N71" i="47"/>
  <c r="O71" i="47"/>
  <c r="P71" i="47"/>
  <c r="Q71" i="47"/>
  <c r="L71" i="52"/>
  <c r="M71" i="52"/>
  <c r="N71" i="52"/>
  <c r="O71" i="52"/>
  <c r="P71" i="52"/>
  <c r="Q71" i="52"/>
  <c r="L71" i="50"/>
  <c r="M71" i="50"/>
  <c r="N71" i="50"/>
  <c r="O71" i="50"/>
  <c r="P71" i="50"/>
  <c r="Q71" i="50"/>
  <c r="L71" i="54"/>
  <c r="M71" i="54"/>
  <c r="N71" i="54"/>
  <c r="O71" i="54"/>
  <c r="P71" i="54"/>
  <c r="Q71" i="54"/>
  <c r="L71" i="58"/>
  <c r="O71" i="58"/>
  <c r="L71" i="59"/>
  <c r="O71" i="59"/>
  <c r="L71" i="60"/>
  <c r="O71" i="60"/>
  <c r="L71" i="61"/>
  <c r="O71" i="61"/>
  <c r="L71" i="62"/>
  <c r="O71" i="62"/>
  <c r="L71" i="63"/>
  <c r="O71" i="63"/>
  <c r="L71" i="64"/>
  <c r="O71" i="64"/>
  <c r="L71" i="65"/>
  <c r="O71" i="65"/>
  <c r="L71" i="66"/>
  <c r="O71" i="66"/>
  <c r="L71" i="67"/>
  <c r="O71" i="67"/>
  <c r="L71" i="68"/>
  <c r="O71" i="68"/>
  <c r="L71" i="69"/>
  <c r="O71" i="69"/>
  <c r="L71" i="70"/>
  <c r="N71" i="70"/>
  <c r="O71" i="70"/>
  <c r="M70" i="43"/>
  <c r="N70" i="43"/>
  <c r="N75" i="43" s="1"/>
  <c r="O70" i="43"/>
  <c r="O75" i="43" s="1"/>
  <c r="P70" i="43"/>
  <c r="M70" i="45"/>
  <c r="M75" i="45" s="1"/>
  <c r="N70" i="45"/>
  <c r="N75" i="45" s="1"/>
  <c r="O70" i="45"/>
  <c r="O75" i="45" s="1"/>
  <c r="P70" i="45"/>
  <c r="M70" i="47"/>
  <c r="M75" i="47" s="1"/>
  <c r="N70" i="47"/>
  <c r="N75" i="47" s="1"/>
  <c r="O70" i="47"/>
  <c r="O75" i="47" s="1"/>
  <c r="P70" i="47"/>
  <c r="M75" i="46"/>
  <c r="N75" i="46"/>
  <c r="O75" i="46"/>
  <c r="M70" i="49"/>
  <c r="M75" i="49" s="1"/>
  <c r="N70" i="49"/>
  <c r="N75" i="49" s="1"/>
  <c r="O70" i="49"/>
  <c r="O75" i="49" s="1"/>
  <c r="P70" i="49"/>
  <c r="M70" i="48"/>
  <c r="N70" i="48"/>
  <c r="N75" i="48" s="1"/>
  <c r="O70" i="48"/>
  <c r="O75" i="48" s="1"/>
  <c r="P70" i="48"/>
  <c r="M70" i="53"/>
  <c r="M75" i="53" s="1"/>
  <c r="N70" i="53"/>
  <c r="N75" i="53" s="1"/>
  <c r="O70" i="53"/>
  <c r="O75" i="53" s="1"/>
  <c r="P70" i="53"/>
  <c r="M70" i="52"/>
  <c r="M75" i="52" s="1"/>
  <c r="N70" i="52"/>
  <c r="N75" i="52" s="1"/>
  <c r="O70" i="52"/>
  <c r="O75" i="52" s="1"/>
  <c r="P70" i="52"/>
  <c r="M70" i="50"/>
  <c r="M75" i="50" s="1"/>
  <c r="N70" i="50"/>
  <c r="N75" i="50" s="1"/>
  <c r="O70" i="50"/>
  <c r="O75" i="50" s="1"/>
  <c r="P70" i="50"/>
  <c r="M70" i="54"/>
  <c r="M74" i="54" s="1"/>
  <c r="N70" i="54"/>
  <c r="N74" i="54" s="1"/>
  <c r="O70" i="54"/>
  <c r="O74" i="54" s="1"/>
  <c r="P70" i="54"/>
  <c r="O70" i="58"/>
  <c r="O74" i="58" s="1"/>
  <c r="O70" i="59"/>
  <c r="O74" i="59" s="1"/>
  <c r="O70" i="60"/>
  <c r="O70" i="61"/>
  <c r="O74" i="61" s="1"/>
  <c r="O70" i="62"/>
  <c r="O74" i="62" s="1"/>
  <c r="O70" i="63"/>
  <c r="O74" i="63" s="1"/>
  <c r="O70" i="64"/>
  <c r="O74" i="64" s="1"/>
  <c r="O70" i="65"/>
  <c r="O74" i="65" s="1"/>
  <c r="O70" i="66"/>
  <c r="O74" i="66" s="1"/>
  <c r="O70" i="67"/>
  <c r="O74" i="67" s="1"/>
  <c r="O70" i="68"/>
  <c r="O74" i="68" s="1"/>
  <c r="O70" i="69"/>
  <c r="O74" i="69" s="1"/>
  <c r="N70" i="70"/>
  <c r="N74" i="70" s="1"/>
  <c r="O70" i="70"/>
  <c r="O74" i="70" s="1"/>
  <c r="M75" i="17"/>
  <c r="N75" i="17"/>
  <c r="O75" i="17"/>
  <c r="M47" i="61" l="1"/>
  <c r="M28" i="61"/>
  <c r="M16" i="58"/>
  <c r="M34" i="59"/>
  <c r="M27" i="58"/>
  <c r="M31" i="66"/>
  <c r="M50" i="65"/>
  <c r="M46" i="65"/>
  <c r="M51" i="65"/>
  <c r="M47" i="65"/>
  <c r="M43" i="65"/>
  <c r="M22" i="61"/>
  <c r="M44" i="65"/>
  <c r="M16" i="61"/>
  <c r="M10" i="61"/>
  <c r="M52" i="65"/>
  <c r="M48" i="65"/>
  <c r="M9" i="61"/>
  <c r="M45" i="65"/>
  <c r="M21" i="69"/>
  <c r="M49" i="65"/>
  <c r="M11" i="61"/>
  <c r="M18" i="58"/>
  <c r="M26" i="60"/>
  <c r="M29" i="60"/>
  <c r="M27" i="60"/>
  <c r="M30" i="60"/>
  <c r="M32" i="60"/>
  <c r="M28" i="60"/>
  <c r="M31" i="60"/>
  <c r="M75" i="43"/>
  <c r="M19" i="58"/>
  <c r="M28" i="58"/>
  <c r="M32" i="59"/>
  <c r="C77" i="75"/>
  <c r="C78" i="75"/>
  <c r="E76" i="75"/>
  <c r="M20" i="58"/>
  <c r="M29" i="58"/>
  <c r="E77" i="75"/>
  <c r="D77" i="75"/>
  <c r="M75" i="48"/>
  <c r="M68" i="69"/>
  <c r="M67" i="69"/>
  <c r="M66" i="69"/>
  <c r="M65" i="69"/>
  <c r="M64" i="69"/>
  <c r="M63" i="69"/>
  <c r="M62" i="69"/>
  <c r="M61" i="69"/>
  <c r="M60" i="69"/>
  <c r="M59" i="69"/>
  <c r="M58" i="69"/>
  <c r="M57" i="69"/>
  <c r="M56" i="69"/>
  <c r="M55" i="69"/>
  <c r="M54" i="69"/>
  <c r="M53" i="69"/>
  <c r="M52" i="69"/>
  <c r="M51" i="69"/>
  <c r="M50" i="69"/>
  <c r="M49" i="69"/>
  <c r="M48" i="69"/>
  <c r="M47" i="69"/>
  <c r="M46" i="69"/>
  <c r="M45" i="69"/>
  <c r="M44" i="69"/>
  <c r="M43" i="69"/>
  <c r="M42" i="69"/>
  <c r="M41" i="69"/>
  <c r="M40" i="69"/>
  <c r="M36" i="69"/>
  <c r="M35" i="69"/>
  <c r="M34" i="69"/>
  <c r="M33" i="69"/>
  <c r="M32" i="69"/>
  <c r="M31" i="69"/>
  <c r="M30" i="69"/>
  <c r="M29" i="69"/>
  <c r="M28" i="69"/>
  <c r="M27" i="69"/>
  <c r="M26" i="69"/>
  <c r="M25" i="69"/>
  <c r="M24" i="69"/>
  <c r="M23" i="69"/>
  <c r="M22" i="69"/>
  <c r="M20" i="69"/>
  <c r="M19" i="69"/>
  <c r="M18" i="69"/>
  <c r="M17" i="69"/>
  <c r="M16" i="69"/>
  <c r="M15" i="69"/>
  <c r="M14" i="69"/>
  <c r="M10" i="69"/>
  <c r="M39" i="69"/>
  <c r="M37" i="69"/>
  <c r="M38" i="69"/>
  <c r="M32" i="64"/>
  <c r="M68" i="59"/>
  <c r="M67" i="59"/>
  <c r="M64" i="59"/>
  <c r="M63" i="59"/>
  <c r="M61" i="59"/>
  <c r="M57" i="59"/>
  <c r="M55" i="59"/>
  <c r="M51" i="59"/>
  <c r="M50" i="59"/>
  <c r="M49" i="59"/>
  <c r="M48" i="59"/>
  <c r="M47" i="59"/>
  <c r="M46" i="59"/>
  <c r="M45" i="59"/>
  <c r="M41" i="59"/>
  <c r="M40" i="59"/>
  <c r="M39" i="59"/>
  <c r="M38" i="59"/>
  <c r="M37" i="59"/>
  <c r="M33" i="59"/>
  <c r="M31" i="59"/>
  <c r="M23" i="59"/>
  <c r="M22" i="59"/>
  <c r="M21" i="59"/>
  <c r="M20" i="59"/>
  <c r="M19" i="59"/>
  <c r="M18" i="59"/>
  <c r="M17" i="59"/>
  <c r="M16" i="59"/>
  <c r="M15" i="59"/>
  <c r="M14" i="59"/>
  <c r="M13" i="59"/>
  <c r="M12" i="59"/>
  <c r="M11" i="59"/>
  <c r="M10" i="59"/>
  <c r="M9" i="59"/>
  <c r="M29" i="59"/>
  <c r="M28" i="59"/>
  <c r="M14" i="58"/>
  <c r="M13" i="58"/>
  <c r="M12" i="58"/>
  <c r="M11" i="58"/>
  <c r="M10" i="58"/>
  <c r="M9" i="58"/>
  <c r="M17" i="58"/>
  <c r="M36" i="58"/>
  <c r="M35" i="58"/>
  <c r="M34" i="58"/>
  <c r="M67" i="58"/>
  <c r="M54" i="58"/>
  <c r="M53" i="58"/>
  <c r="M52" i="58"/>
  <c r="M51" i="58"/>
  <c r="M50" i="58"/>
  <c r="M49" i="58"/>
  <c r="M48" i="58"/>
  <c r="M47" i="58"/>
  <c r="M46" i="58"/>
  <c r="M44" i="58"/>
  <c r="M43" i="58"/>
  <c r="M15" i="58"/>
  <c r="M8" i="58"/>
  <c r="M7" i="58"/>
  <c r="M6" i="58"/>
  <c r="M30" i="58"/>
  <c r="C82" i="40"/>
  <c r="E81" i="40"/>
  <c r="D81" i="40"/>
  <c r="E80" i="40"/>
  <c r="C81" i="40"/>
  <c r="G152" i="40"/>
  <c r="M55" i="58"/>
  <c r="M31" i="58"/>
  <c r="M32" i="58"/>
  <c r="M26" i="59"/>
  <c r="M25" i="59"/>
  <c r="M8" i="59"/>
  <c r="M33" i="58"/>
  <c r="M26" i="58"/>
  <c r="M25" i="58"/>
  <c r="M24" i="58"/>
  <c r="M23" i="58"/>
  <c r="M22" i="58"/>
  <c r="M21" i="58"/>
  <c r="M62" i="60"/>
  <c r="M61" i="60"/>
  <c r="M60" i="60"/>
  <c r="M59" i="60"/>
  <c r="M58" i="60"/>
  <c r="M57" i="60"/>
  <c r="M56" i="60"/>
  <c r="M55" i="60"/>
  <c r="M54" i="60"/>
  <c r="M53" i="60"/>
  <c r="M52" i="60"/>
  <c r="M51" i="60"/>
  <c r="M50" i="60"/>
  <c r="M37" i="60"/>
  <c r="M6" i="60"/>
  <c r="M61" i="65"/>
  <c r="M68" i="70"/>
  <c r="M67" i="70"/>
  <c r="M66" i="70"/>
  <c r="M65" i="70"/>
  <c r="M64" i="70"/>
  <c r="M63" i="70"/>
  <c r="M62" i="70"/>
  <c r="M61" i="70"/>
  <c r="M60" i="70"/>
  <c r="M59" i="70"/>
  <c r="M58" i="70"/>
  <c r="M57" i="70"/>
  <c r="M56" i="70"/>
  <c r="M55" i="70"/>
  <c r="M54" i="70"/>
  <c r="M53" i="70"/>
  <c r="M52" i="70"/>
  <c r="M51" i="70"/>
  <c r="M50" i="70"/>
  <c r="M49" i="70"/>
  <c r="M48" i="70"/>
  <c r="M47" i="70"/>
  <c r="M46" i="70"/>
  <c r="M45" i="70"/>
  <c r="M44" i="70"/>
  <c r="M43" i="70"/>
  <c r="M42" i="70"/>
  <c r="M41" i="70"/>
  <c r="M40" i="70"/>
  <c r="M39" i="70"/>
  <c r="M38" i="70"/>
  <c r="M37" i="70"/>
  <c r="M36" i="70"/>
  <c r="M35" i="70"/>
  <c r="M34" i="70"/>
  <c r="M33" i="70"/>
  <c r="M32" i="70"/>
  <c r="M31" i="70"/>
  <c r="M30" i="70"/>
  <c r="M29" i="70"/>
  <c r="M28" i="70"/>
  <c r="M27" i="70"/>
  <c r="M26" i="70"/>
  <c r="M25" i="70"/>
  <c r="M24" i="70"/>
  <c r="M23" i="70"/>
  <c r="M22" i="70"/>
  <c r="M21" i="70"/>
  <c r="M20" i="70"/>
  <c r="M19" i="70"/>
  <c r="M18" i="70"/>
  <c r="M17" i="70"/>
  <c r="M16" i="70"/>
  <c r="M15" i="70"/>
  <c r="M14" i="70"/>
  <c r="M13" i="70"/>
  <c r="M12" i="70"/>
  <c r="M11" i="70"/>
  <c r="M10" i="70"/>
  <c r="M9" i="70"/>
  <c r="M8" i="70"/>
  <c r="M7" i="70"/>
  <c r="M6" i="70"/>
  <c r="N70" i="62"/>
  <c r="N74" i="62" s="1"/>
  <c r="N72" i="63"/>
  <c r="N71" i="66"/>
  <c r="M6" i="64"/>
  <c r="N71" i="58"/>
  <c r="N72" i="69"/>
  <c r="M9" i="66"/>
  <c r="M18" i="66"/>
  <c r="M35" i="65"/>
  <c r="M11" i="64"/>
  <c r="M28" i="64"/>
  <c r="M39" i="62"/>
  <c r="M13" i="62"/>
  <c r="M24" i="68"/>
  <c r="M25" i="63"/>
  <c r="M38" i="58"/>
  <c r="M7" i="68"/>
  <c r="M21" i="67"/>
  <c r="M22" i="62"/>
  <c r="M31" i="68"/>
  <c r="M60" i="66"/>
  <c r="N71" i="69"/>
  <c r="N71" i="63"/>
  <c r="N73" i="60"/>
  <c r="M11" i="69"/>
  <c r="M13" i="67"/>
  <c r="M15" i="65"/>
  <c r="M8" i="64"/>
  <c r="M10" i="62"/>
  <c r="M21" i="68"/>
  <c r="M18" i="67"/>
  <c r="M28" i="65"/>
  <c r="M25" i="64"/>
  <c r="M22" i="63"/>
  <c r="M19" i="62"/>
  <c r="M39" i="67"/>
  <c r="M31" i="65"/>
  <c r="M35" i="62"/>
  <c r="M44" i="66"/>
  <c r="M56" i="59"/>
  <c r="M15" i="68"/>
  <c r="M8" i="67"/>
  <c r="M10" i="65"/>
  <c r="M12" i="63"/>
  <c r="M16" i="68"/>
  <c r="M26" i="66"/>
  <c r="M23" i="65"/>
  <c r="M20" i="64"/>
  <c r="M27" i="61"/>
  <c r="M39" i="66"/>
  <c r="M31" i="64"/>
  <c r="M35" i="61"/>
  <c r="M56" i="63"/>
  <c r="M68" i="66"/>
  <c r="M6" i="69"/>
  <c r="M12" i="68"/>
  <c r="M14" i="66"/>
  <c r="M7" i="65"/>
  <c r="M9" i="63"/>
  <c r="M26" i="67"/>
  <c r="M23" i="66"/>
  <c r="M20" i="65"/>
  <c r="M17" i="64"/>
  <c r="M27" i="62"/>
  <c r="M24" i="61"/>
  <c r="M35" i="66"/>
  <c r="M39" i="63"/>
  <c r="M31" i="61"/>
  <c r="M60" i="62"/>
  <c r="M68" i="64"/>
  <c r="M6" i="68"/>
  <c r="M11" i="68"/>
  <c r="M12" i="67"/>
  <c r="M13" i="66"/>
  <c r="M14" i="65"/>
  <c r="M15" i="64"/>
  <c r="M7" i="64"/>
  <c r="M9" i="62"/>
  <c r="M28" i="68"/>
  <c r="M20" i="68"/>
  <c r="M25" i="67"/>
  <c r="M17" i="67"/>
  <c r="M22" i="66"/>
  <c r="M27" i="65"/>
  <c r="M19" i="65"/>
  <c r="M24" i="64"/>
  <c r="M16" i="64"/>
  <c r="M21" i="63"/>
  <c r="M26" i="62"/>
  <c r="M18" i="62"/>
  <c r="M23" i="61"/>
  <c r="M39" i="68"/>
  <c r="M35" i="67"/>
  <c r="M35" i="63"/>
  <c r="M31" i="62"/>
  <c r="M52" i="68"/>
  <c r="M44" i="62"/>
  <c r="M68" i="58"/>
  <c r="M65" i="59"/>
  <c r="M65" i="60"/>
  <c r="M61" i="61"/>
  <c r="M65" i="61"/>
  <c r="M61" i="62"/>
  <c r="M65" i="62"/>
  <c r="M61" i="63"/>
  <c r="M65" i="63"/>
  <c r="M61" i="64"/>
  <c r="M65" i="64"/>
  <c r="M65" i="65"/>
  <c r="M61" i="66"/>
  <c r="M65" i="66"/>
  <c r="M61" i="67"/>
  <c r="M65" i="67"/>
  <c r="M61" i="68"/>
  <c r="M65" i="68"/>
  <c r="M61" i="58"/>
  <c r="M65" i="58"/>
  <c r="M53" i="59"/>
  <c r="M41" i="61"/>
  <c r="M45" i="61"/>
  <c r="M49" i="61"/>
  <c r="M53" i="61"/>
  <c r="M57" i="61"/>
  <c r="M41" i="62"/>
  <c r="M45" i="62"/>
  <c r="M49" i="62"/>
  <c r="M53" i="62"/>
  <c r="M57" i="62"/>
  <c r="M41" i="63"/>
  <c r="M45" i="63"/>
  <c r="M49" i="63"/>
  <c r="M53" i="63"/>
  <c r="M57" i="63"/>
  <c r="M41" i="64"/>
  <c r="M45" i="64"/>
  <c r="M49" i="64"/>
  <c r="M53" i="64"/>
  <c r="M57" i="64"/>
  <c r="M41" i="65"/>
  <c r="M53" i="65"/>
  <c r="M57" i="65"/>
  <c r="M41" i="66"/>
  <c r="M45" i="66"/>
  <c r="M49" i="66"/>
  <c r="M53" i="66"/>
  <c r="M57" i="66"/>
  <c r="M41" i="67"/>
  <c r="M45" i="67"/>
  <c r="M49" i="67"/>
  <c r="M53" i="67"/>
  <c r="M57" i="67"/>
  <c r="M41" i="68"/>
  <c r="M45" i="68"/>
  <c r="M49" i="68"/>
  <c r="M53" i="68"/>
  <c r="M57" i="68"/>
  <c r="M41" i="58"/>
  <c r="M45" i="58"/>
  <c r="M57" i="58"/>
  <c r="M62" i="59"/>
  <c r="M66" i="59"/>
  <c r="M66" i="60"/>
  <c r="M62" i="61"/>
  <c r="M66" i="61"/>
  <c r="M62" i="62"/>
  <c r="M66" i="62"/>
  <c r="M62" i="63"/>
  <c r="M66" i="63"/>
  <c r="M62" i="64"/>
  <c r="M66" i="64"/>
  <c r="M66" i="65"/>
  <c r="M62" i="66"/>
  <c r="M66" i="66"/>
  <c r="M62" i="67"/>
  <c r="M66" i="67"/>
  <c r="M62" i="68"/>
  <c r="M66" i="68"/>
  <c r="M62" i="58"/>
  <c r="M66" i="58"/>
  <c r="M42" i="59"/>
  <c r="M54" i="59"/>
  <c r="M58" i="59"/>
  <c r="M42" i="61"/>
  <c r="M46" i="61"/>
  <c r="M50" i="61"/>
  <c r="M54" i="61"/>
  <c r="M58" i="61"/>
  <c r="M42" i="62"/>
  <c r="M46" i="62"/>
  <c r="M50" i="62"/>
  <c r="M54" i="62"/>
  <c r="M58" i="62"/>
  <c r="M42" i="63"/>
  <c r="M46" i="63"/>
  <c r="M50" i="63"/>
  <c r="M54" i="63"/>
  <c r="M58" i="63"/>
  <c r="M42" i="64"/>
  <c r="M46" i="64"/>
  <c r="M50" i="64"/>
  <c r="M54" i="64"/>
  <c r="M58" i="64"/>
  <c r="M42" i="65"/>
  <c r="M54" i="65"/>
  <c r="M58" i="65"/>
  <c r="M42" i="66"/>
  <c r="M46" i="66"/>
  <c r="M50" i="66"/>
  <c r="M54" i="66"/>
  <c r="M58" i="66"/>
  <c r="M42" i="67"/>
  <c r="M46" i="67"/>
  <c r="M50" i="67"/>
  <c r="M54" i="67"/>
  <c r="M58" i="67"/>
  <c r="M42" i="68"/>
  <c r="M46" i="68"/>
  <c r="M50" i="68"/>
  <c r="M54" i="68"/>
  <c r="M58" i="68"/>
  <c r="M42" i="58"/>
  <c r="M58" i="58"/>
  <c r="M63" i="60"/>
  <c r="M67" i="60"/>
  <c r="M63" i="61"/>
  <c r="M67" i="61"/>
  <c r="M63" i="62"/>
  <c r="M67" i="62"/>
  <c r="M63" i="63"/>
  <c r="M67" i="63"/>
  <c r="M63" i="64"/>
  <c r="M67" i="64"/>
  <c r="M63" i="65"/>
  <c r="M67" i="65"/>
  <c r="M63" i="66"/>
  <c r="M67" i="66"/>
  <c r="M63" i="67"/>
  <c r="M67" i="67"/>
  <c r="M63" i="68"/>
  <c r="M67" i="68"/>
  <c r="M63" i="58"/>
  <c r="M43" i="59"/>
  <c r="M59" i="59"/>
  <c r="M43" i="61"/>
  <c r="M51" i="61"/>
  <c r="M55" i="61"/>
  <c r="M59" i="61"/>
  <c r="M43" i="62"/>
  <c r="M47" i="62"/>
  <c r="M51" i="62"/>
  <c r="M55" i="62"/>
  <c r="M59" i="62"/>
  <c r="M43" i="63"/>
  <c r="M47" i="63"/>
  <c r="M51" i="63"/>
  <c r="M55" i="63"/>
  <c r="M59" i="63"/>
  <c r="M43" i="64"/>
  <c r="M47" i="64"/>
  <c r="M51" i="64"/>
  <c r="M55" i="64"/>
  <c r="M59" i="64"/>
  <c r="M55" i="65"/>
  <c r="M59" i="65"/>
  <c r="M43" i="66"/>
  <c r="M47" i="66"/>
  <c r="M51" i="66"/>
  <c r="M55" i="66"/>
  <c r="M59" i="66"/>
  <c r="M43" i="67"/>
  <c r="M47" i="67"/>
  <c r="M51" i="67"/>
  <c r="M55" i="67"/>
  <c r="M59" i="67"/>
  <c r="M43" i="68"/>
  <c r="M47" i="68"/>
  <c r="M51" i="68"/>
  <c r="M55" i="68"/>
  <c r="M59" i="68"/>
  <c r="M59" i="58"/>
  <c r="M64" i="61"/>
  <c r="M64" i="63"/>
  <c r="M64" i="65"/>
  <c r="M64" i="67"/>
  <c r="M44" i="59"/>
  <c r="M60" i="59"/>
  <c r="M52" i="61"/>
  <c r="M48" i="62"/>
  <c r="M44" i="63"/>
  <c r="M60" i="63"/>
  <c r="M56" i="64"/>
  <c r="M44" i="67"/>
  <c r="M60" i="67"/>
  <c r="M56" i="68"/>
  <c r="M36" i="59"/>
  <c r="M32" i="61"/>
  <c r="M36" i="61"/>
  <c r="M40" i="61"/>
  <c r="M32" i="62"/>
  <c r="M36" i="62"/>
  <c r="M40" i="62"/>
  <c r="M32" i="63"/>
  <c r="M36" i="63"/>
  <c r="M40" i="63"/>
  <c r="M36" i="64"/>
  <c r="M40" i="64"/>
  <c r="M32" i="65"/>
  <c r="M36" i="65"/>
  <c r="M40" i="65"/>
  <c r="M32" i="66"/>
  <c r="M40" i="66"/>
  <c r="M32" i="67"/>
  <c r="M36" i="67"/>
  <c r="M40" i="67"/>
  <c r="M32" i="68"/>
  <c r="M36" i="68"/>
  <c r="M40" i="68"/>
  <c r="M40" i="58"/>
  <c r="M25" i="61"/>
  <c r="M16" i="62"/>
  <c r="M20" i="62"/>
  <c r="M24" i="62"/>
  <c r="M28" i="62"/>
  <c r="M19" i="63"/>
  <c r="M23" i="63"/>
  <c r="M27" i="63"/>
  <c r="M18" i="64"/>
  <c r="M22" i="64"/>
  <c r="M26" i="64"/>
  <c r="M17" i="65"/>
  <c r="M21" i="65"/>
  <c r="M25" i="65"/>
  <c r="M16" i="66"/>
  <c r="M20" i="66"/>
  <c r="M24" i="66"/>
  <c r="M28" i="66"/>
  <c r="M19" i="67"/>
  <c r="M23" i="67"/>
  <c r="M27" i="67"/>
  <c r="M18" i="68"/>
  <c r="M22" i="68"/>
  <c r="M26" i="68"/>
  <c r="M7" i="62"/>
  <c r="M11" i="62"/>
  <c r="M15" i="62"/>
  <c r="M10" i="63"/>
  <c r="M14" i="63"/>
  <c r="M9" i="64"/>
  <c r="M13" i="64"/>
  <c r="M8" i="65"/>
  <c r="M12" i="65"/>
  <c r="M7" i="66"/>
  <c r="M11" i="66"/>
  <c r="M15" i="66"/>
  <c r="M10" i="67"/>
  <c r="M14" i="67"/>
  <c r="M9" i="68"/>
  <c r="M13" i="68"/>
  <c r="M8" i="69"/>
  <c r="M12" i="69"/>
  <c r="M6" i="62"/>
  <c r="M6" i="66"/>
  <c r="M64" i="60"/>
  <c r="M64" i="62"/>
  <c r="M64" i="64"/>
  <c r="M64" i="66"/>
  <c r="M64" i="68"/>
  <c r="M64" i="58"/>
  <c r="M52" i="59"/>
  <c r="M44" i="61"/>
  <c r="M60" i="61"/>
  <c r="M56" i="62"/>
  <c r="M52" i="63"/>
  <c r="M48" i="64"/>
  <c r="M60" i="65"/>
  <c r="M56" i="66"/>
  <c r="M52" i="67"/>
  <c r="M48" i="68"/>
  <c r="M56" i="58"/>
  <c r="M30" i="61"/>
  <c r="M34" i="61"/>
  <c r="M38" i="61"/>
  <c r="M30" i="62"/>
  <c r="M34" i="62"/>
  <c r="M30" i="63"/>
  <c r="M34" i="63"/>
  <c r="M38" i="63"/>
  <c r="M30" i="64"/>
  <c r="M34" i="65"/>
  <c r="M30" i="66"/>
  <c r="M38" i="66"/>
  <c r="M30" i="67"/>
  <c r="M38" i="67"/>
  <c r="M34" i="68"/>
  <c r="M68" i="61"/>
  <c r="M68" i="63"/>
  <c r="M68" i="65"/>
  <c r="M68" i="67"/>
  <c r="M56" i="61"/>
  <c r="M52" i="62"/>
  <c r="M48" i="63"/>
  <c r="M44" i="64"/>
  <c r="M60" i="64"/>
  <c r="M56" i="65"/>
  <c r="M52" i="66"/>
  <c r="M48" i="67"/>
  <c r="M44" i="68"/>
  <c r="M60" i="68"/>
  <c r="M29" i="61"/>
  <c r="M37" i="61"/>
  <c r="M29" i="62"/>
  <c r="M33" i="62"/>
  <c r="M29" i="63"/>
  <c r="M33" i="63"/>
  <c r="M37" i="63"/>
  <c r="M29" i="64"/>
  <c r="M33" i="64"/>
  <c r="M29" i="65"/>
  <c r="M33" i="65"/>
  <c r="M37" i="65"/>
  <c r="M29" i="66"/>
  <c r="M33" i="66"/>
  <c r="M37" i="66"/>
  <c r="M29" i="67"/>
  <c r="M33" i="67"/>
  <c r="M37" i="67"/>
  <c r="M29" i="68"/>
  <c r="M33" i="68"/>
  <c r="M37" i="68"/>
  <c r="M37" i="58"/>
  <c r="M26" i="61"/>
  <c r="M17" i="62"/>
  <c r="M21" i="62"/>
  <c r="M25" i="62"/>
  <c r="M16" i="63"/>
  <c r="M20" i="63"/>
  <c r="M24" i="63"/>
  <c r="M28" i="63"/>
  <c r="M19" i="64"/>
  <c r="M23" i="64"/>
  <c r="M27" i="64"/>
  <c r="M18" i="65"/>
  <c r="M22" i="65"/>
  <c r="M26" i="65"/>
  <c r="M17" i="66"/>
  <c r="M21" i="66"/>
  <c r="M25" i="66"/>
  <c r="M16" i="67"/>
  <c r="M20" i="67"/>
  <c r="M24" i="67"/>
  <c r="M28" i="67"/>
  <c r="M19" i="68"/>
  <c r="M23" i="68"/>
  <c r="M27" i="68"/>
  <c r="M8" i="62"/>
  <c r="M12" i="62"/>
  <c r="M11" i="63"/>
  <c r="M15" i="63"/>
  <c r="M10" i="64"/>
  <c r="M14" i="64"/>
  <c r="M9" i="65"/>
  <c r="M13" i="65"/>
  <c r="M8" i="66"/>
  <c r="M12" i="66"/>
  <c r="M7" i="67"/>
  <c r="M11" i="67"/>
  <c r="M15" i="67"/>
  <c r="M10" i="68"/>
  <c r="M14" i="68"/>
  <c r="M9" i="69"/>
  <c r="M13" i="69"/>
  <c r="M6" i="67"/>
  <c r="M38" i="62"/>
  <c r="M34" i="64"/>
  <c r="M30" i="65"/>
  <c r="M38" i="65"/>
  <c r="M34" i="66"/>
  <c r="M34" i="67"/>
  <c r="M30" i="68"/>
  <c r="M38" i="68"/>
  <c r="M6" i="65"/>
  <c r="M7" i="69"/>
  <c r="M8" i="68"/>
  <c r="M9" i="67"/>
  <c r="M10" i="66"/>
  <c r="M11" i="65"/>
  <c r="M12" i="64"/>
  <c r="M13" i="63"/>
  <c r="M14" i="62"/>
  <c r="M25" i="68"/>
  <c r="M17" i="68"/>
  <c r="M22" i="67"/>
  <c r="M27" i="66"/>
  <c r="M19" i="66"/>
  <c r="M24" i="65"/>
  <c r="M16" i="65"/>
  <c r="M21" i="64"/>
  <c r="M18" i="63"/>
  <c r="M23" i="62"/>
  <c r="M39" i="58"/>
  <c r="M35" i="68"/>
  <c r="M31" i="67"/>
  <c r="M39" i="65"/>
  <c r="M35" i="64"/>
  <c r="M31" i="63"/>
  <c r="M39" i="61"/>
  <c r="M60" i="58"/>
  <c r="M56" i="67"/>
  <c r="M52" i="64"/>
  <c r="M48" i="61"/>
  <c r="M68" i="68"/>
  <c r="M68" i="60"/>
  <c r="N72" i="58"/>
  <c r="N72" i="68"/>
  <c r="N71" i="68"/>
  <c r="N71" i="67"/>
  <c r="N72" i="64"/>
  <c r="N71" i="64"/>
  <c r="N72" i="62"/>
  <c r="N71" i="60"/>
  <c r="N72" i="59"/>
  <c r="N71" i="59"/>
  <c r="N73" i="58"/>
  <c r="N73" i="69"/>
  <c r="N70" i="68"/>
  <c r="N74" i="68" s="1"/>
  <c r="N73" i="67"/>
  <c r="N72" i="67"/>
  <c r="N73" i="66"/>
  <c r="N73" i="65"/>
  <c r="N73" i="63"/>
  <c r="N70" i="63"/>
  <c r="N74" i="63" s="1"/>
  <c r="N73" i="62"/>
  <c r="N73" i="61"/>
  <c r="N72" i="61"/>
  <c r="N74" i="60"/>
  <c r="N72" i="60"/>
  <c r="N70" i="60"/>
  <c r="N73" i="59"/>
  <c r="N70" i="58"/>
  <c r="N74" i="58" s="1"/>
  <c r="N73" i="68"/>
  <c r="N73" i="64"/>
  <c r="N70" i="69"/>
  <c r="N74" i="69" s="1"/>
  <c r="N71" i="65"/>
  <c r="N70" i="61"/>
  <c r="N74" i="61" s="1"/>
  <c r="N70" i="67"/>
  <c r="N74" i="67" s="1"/>
  <c r="N70" i="64"/>
  <c r="N74" i="64" s="1"/>
  <c r="N70" i="59"/>
  <c r="N74" i="59" s="1"/>
  <c r="N70" i="66"/>
  <c r="N74" i="66" s="1"/>
  <c r="N71" i="61"/>
  <c r="N71" i="62"/>
  <c r="N70" i="65"/>
  <c r="N74" i="65" s="1"/>
  <c r="F77" i="75" l="1"/>
  <c r="J77" i="75" s="1"/>
  <c r="F81" i="40"/>
  <c r="G81" i="40" s="1"/>
  <c r="M72" i="70"/>
  <c r="M73" i="70"/>
  <c r="M71" i="70"/>
  <c r="M70" i="70"/>
  <c r="M74" i="70" s="1"/>
  <c r="M71" i="67"/>
  <c r="M72" i="62"/>
  <c r="M73" i="66"/>
  <c r="M70" i="66"/>
  <c r="M74" i="66" s="1"/>
  <c r="M73" i="61"/>
  <c r="M71" i="60"/>
  <c r="M73" i="65"/>
  <c r="M71" i="65"/>
  <c r="M72" i="58"/>
  <c r="M72" i="60"/>
  <c r="M73" i="59"/>
  <c r="M71" i="62"/>
  <c r="M72" i="68"/>
  <c r="M73" i="69"/>
  <c r="M71" i="69"/>
  <c r="M73" i="58"/>
  <c r="M70" i="58"/>
  <c r="M74" i="58" s="1"/>
  <c r="M70" i="67"/>
  <c r="M74" i="67" s="1"/>
  <c r="M71" i="64"/>
  <c r="M70" i="63"/>
  <c r="M74" i="63" s="1"/>
  <c r="M70" i="64"/>
  <c r="M74" i="64" s="1"/>
  <c r="M72" i="63"/>
  <c r="M73" i="62"/>
  <c r="M71" i="59"/>
  <c r="M70" i="69"/>
  <c r="M74" i="69" s="1"/>
  <c r="M71" i="63"/>
  <c r="M70" i="62"/>
  <c r="M74" i="62" s="1"/>
  <c r="M70" i="60"/>
  <c r="M72" i="69"/>
  <c r="M72" i="64"/>
  <c r="M72" i="59"/>
  <c r="M73" i="67"/>
  <c r="M73" i="63"/>
  <c r="M71" i="66"/>
  <c r="M71" i="58"/>
  <c r="M70" i="68"/>
  <c r="M74" i="68" s="1"/>
  <c r="M71" i="61"/>
  <c r="M72" i="67"/>
  <c r="M72" i="61"/>
  <c r="M74" i="60"/>
  <c r="M73" i="60"/>
  <c r="M70" i="61"/>
  <c r="M74" i="61" s="1"/>
  <c r="M71" i="68"/>
  <c r="M70" i="59"/>
  <c r="M74" i="59" s="1"/>
  <c r="M70" i="65"/>
  <c r="M74" i="65" s="1"/>
  <c r="M73" i="68"/>
  <c r="M73" i="64"/>
  <c r="H38" i="41"/>
  <c r="H36" i="41"/>
  <c r="H35" i="41"/>
  <c r="H34" i="41"/>
  <c r="H47" i="41"/>
  <c r="H46" i="41"/>
  <c r="H45" i="41"/>
  <c r="H44" i="41"/>
  <c r="H43" i="41"/>
  <c r="H42" i="41"/>
  <c r="H41" i="41"/>
  <c r="H40" i="41"/>
  <c r="H39" i="41"/>
  <c r="I51" i="41"/>
  <c r="I49" i="41"/>
  <c r="I48" i="41"/>
  <c r="H33" i="41"/>
  <c r="H32" i="41"/>
  <c r="H31" i="41"/>
  <c r="H30" i="41"/>
  <c r="H29" i="41"/>
  <c r="H28" i="41"/>
  <c r="H27" i="41"/>
  <c r="H26" i="41"/>
  <c r="H25" i="41"/>
  <c r="H24" i="41"/>
  <c r="H23" i="41"/>
  <c r="H22" i="41"/>
  <c r="H21" i="41"/>
  <c r="H20" i="41"/>
  <c r="H19" i="41"/>
  <c r="H18" i="41"/>
  <c r="I17" i="41"/>
  <c r="H17" i="41"/>
  <c r="H16" i="41"/>
  <c r="H6" i="41"/>
  <c r="S78" i="40" l="1"/>
  <c r="AF77" i="40"/>
  <c r="Q29" i="40" l="1"/>
  <c r="Q28" i="40"/>
  <c r="AQ16" i="58" l="1"/>
  <c r="AQ31" i="66"/>
  <c r="AQ50" i="65"/>
  <c r="AQ46" i="65"/>
  <c r="AQ51" i="65"/>
  <c r="AQ47" i="65"/>
  <c r="AQ43" i="65"/>
  <c r="AQ52" i="65"/>
  <c r="AQ48" i="65"/>
  <c r="AQ44" i="65"/>
  <c r="AQ16" i="61"/>
  <c r="AQ10" i="61"/>
  <c r="AQ22" i="61"/>
  <c r="AQ21" i="69"/>
  <c r="AQ45" i="65"/>
  <c r="AQ9" i="61"/>
  <c r="AQ11" i="61"/>
  <c r="AQ49" i="65"/>
  <c r="AQ32" i="58"/>
  <c r="AQ19" i="58"/>
  <c r="AQ28" i="58"/>
  <c r="AQ68" i="69"/>
  <c r="AQ67" i="69"/>
  <c r="AQ66" i="69"/>
  <c r="AQ65" i="69"/>
  <c r="AQ64" i="69"/>
  <c r="AQ63" i="69"/>
  <c r="AQ62" i="69"/>
  <c r="AQ61" i="69"/>
  <c r="AQ60" i="69"/>
  <c r="AQ59" i="69"/>
  <c r="AQ58" i="69"/>
  <c r="AQ57" i="69"/>
  <c r="AQ56" i="69"/>
  <c r="AQ55" i="69"/>
  <c r="AQ54" i="69"/>
  <c r="AQ53" i="69"/>
  <c r="AQ52" i="69"/>
  <c r="AQ51" i="69"/>
  <c r="AQ50" i="69"/>
  <c r="AQ49" i="69"/>
  <c r="AQ48" i="69"/>
  <c r="AQ47" i="69"/>
  <c r="AQ46" i="69"/>
  <c r="AQ45" i="69"/>
  <c r="AQ44" i="69"/>
  <c r="AQ43" i="69"/>
  <c r="AQ42" i="69"/>
  <c r="AQ41" i="69"/>
  <c r="AQ40" i="69"/>
  <c r="AQ36" i="69"/>
  <c r="AQ35" i="69"/>
  <c r="AQ34" i="69"/>
  <c r="AQ33" i="69"/>
  <c r="AQ32" i="69"/>
  <c r="AQ31" i="69"/>
  <c r="AQ30" i="69"/>
  <c r="AQ29" i="69"/>
  <c r="AQ28" i="69"/>
  <c r="AQ27" i="69"/>
  <c r="AQ26" i="69"/>
  <c r="AQ25" i="69"/>
  <c r="AQ24" i="69"/>
  <c r="AQ23" i="69"/>
  <c r="AQ22" i="69"/>
  <c r="AQ20" i="69"/>
  <c r="AQ19" i="69"/>
  <c r="AQ18" i="69"/>
  <c r="AQ17" i="69"/>
  <c r="AQ16" i="69"/>
  <c r="AQ15" i="69"/>
  <c r="AQ14" i="69"/>
  <c r="AQ10" i="69"/>
  <c r="AQ39" i="69"/>
  <c r="AQ37" i="69"/>
  <c r="AQ38" i="69"/>
  <c r="AQ32" i="64"/>
  <c r="AQ68" i="59"/>
  <c r="AQ67" i="59"/>
  <c r="AQ64" i="59"/>
  <c r="AQ63" i="59"/>
  <c r="AQ61" i="59"/>
  <c r="AQ57" i="59"/>
  <c r="AQ55" i="59"/>
  <c r="AQ51" i="59"/>
  <c r="AQ50" i="59"/>
  <c r="AQ49" i="59"/>
  <c r="AQ48" i="59"/>
  <c r="AQ47" i="59"/>
  <c r="AQ46" i="59"/>
  <c r="AQ45" i="59"/>
  <c r="AQ41" i="59"/>
  <c r="AQ40" i="59"/>
  <c r="AQ39" i="59"/>
  <c r="AQ38" i="59"/>
  <c r="AQ37" i="59"/>
  <c r="AQ33" i="59"/>
  <c r="AQ31" i="59"/>
  <c r="AQ23" i="59"/>
  <c r="AQ22" i="59"/>
  <c r="AQ21" i="59"/>
  <c r="AQ20" i="59"/>
  <c r="AQ19" i="59"/>
  <c r="AQ18" i="59"/>
  <c r="AQ17" i="59"/>
  <c r="AQ16" i="59"/>
  <c r="AQ15" i="59"/>
  <c r="AQ14" i="59"/>
  <c r="AQ13" i="59"/>
  <c r="AQ12" i="59"/>
  <c r="AQ11" i="59"/>
  <c r="AQ10" i="59"/>
  <c r="AQ9" i="59"/>
  <c r="AQ10" i="58"/>
  <c r="AQ17" i="58"/>
  <c r="AQ36" i="58"/>
  <c r="AQ35" i="58"/>
  <c r="AQ67" i="58"/>
  <c r="AQ54" i="58"/>
  <c r="AQ53" i="58"/>
  <c r="AQ52" i="58"/>
  <c r="AQ51" i="58"/>
  <c r="AQ50" i="58"/>
  <c r="AQ49" i="58"/>
  <c r="AQ48" i="58"/>
  <c r="AQ47" i="58"/>
  <c r="AQ46" i="58"/>
  <c r="AQ44" i="58"/>
  <c r="AQ43" i="58"/>
  <c r="AQ55" i="58"/>
  <c r="AQ8" i="59"/>
  <c r="AQ33" i="58"/>
  <c r="AQ26" i="58"/>
  <c r="AQ25" i="58"/>
  <c r="AQ21" i="58"/>
  <c r="AQ62" i="60"/>
  <c r="AQ61" i="60"/>
  <c r="AQ60" i="60"/>
  <c r="AQ59" i="60"/>
  <c r="AQ58" i="60"/>
  <c r="AQ57" i="60"/>
  <c r="AQ56" i="60"/>
  <c r="AQ55" i="60"/>
  <c r="AQ54" i="60"/>
  <c r="AQ53" i="60"/>
  <c r="AQ52" i="60"/>
  <c r="AQ51" i="60"/>
  <c r="AQ50" i="60"/>
  <c r="AQ37" i="60"/>
  <c r="AQ6" i="60"/>
  <c r="AQ61" i="65"/>
  <c r="F71" i="43"/>
  <c r="AX22" i="75" l="1"/>
  <c r="AY22" i="75" s="1"/>
  <c r="DT6" i="67"/>
  <c r="DN6" i="67"/>
  <c r="DL6" i="67"/>
  <c r="DJ6" i="67"/>
  <c r="DH6" i="67"/>
  <c r="DB6" i="67"/>
  <c r="CZ6" i="67"/>
  <c r="CX6" i="67"/>
  <c r="CV6" i="67"/>
  <c r="CT6" i="67"/>
  <c r="CR6" i="67"/>
  <c r="CF6" i="67"/>
  <c r="CC6" i="67"/>
  <c r="BZ6" i="67"/>
  <c r="BW6" i="67"/>
  <c r="BT6" i="67"/>
  <c r="BQ6" i="67"/>
  <c r="BN6" i="67"/>
  <c r="BF6" i="67"/>
  <c r="BC6" i="67"/>
  <c r="AZ6" i="67"/>
  <c r="AW6" i="67"/>
  <c r="AR6" i="67"/>
  <c r="AO6" i="67"/>
  <c r="AL6" i="67"/>
  <c r="AI6" i="67"/>
  <c r="AF6" i="67"/>
  <c r="AC6" i="67"/>
  <c r="Z6" i="67"/>
  <c r="W6" i="67"/>
  <c r="T6" i="67"/>
  <c r="Q6" i="67"/>
  <c r="K6" i="67"/>
  <c r="H6" i="67"/>
  <c r="E6" i="67"/>
  <c r="DT21" i="69" l="1"/>
  <c r="DT51" i="65"/>
  <c r="DT50" i="65"/>
  <c r="DT49" i="65"/>
  <c r="DT48" i="65"/>
  <c r="DT47" i="65"/>
  <c r="DT46" i="65"/>
  <c r="DT45" i="65"/>
  <c r="DT44" i="65"/>
  <c r="DT43" i="65"/>
  <c r="DT22" i="61"/>
  <c r="E41" i="58" l="1"/>
  <c r="E40" i="58"/>
  <c r="E39" i="58"/>
  <c r="AH55" i="41"/>
  <c r="X55" i="41"/>
  <c r="X52" i="41"/>
  <c r="Y38" i="41"/>
  <c r="EH70" i="53"/>
  <c r="EE70" i="53"/>
  <c r="ED70" i="53"/>
  <c r="DY70" i="53"/>
  <c r="DX70" i="53"/>
  <c r="DU70" i="53"/>
  <c r="DT70" i="53"/>
  <c r="DS70" i="53"/>
  <c r="DR70" i="53"/>
  <c r="DN70" i="53"/>
  <c r="DM70" i="53"/>
  <c r="DL70" i="53"/>
  <c r="DK70" i="53"/>
  <c r="DJ70" i="53"/>
  <c r="DI70" i="53"/>
  <c r="DH70" i="53"/>
  <c r="DG70" i="53"/>
  <c r="DB70" i="53"/>
  <c r="DA70" i="53"/>
  <c r="CZ70" i="53"/>
  <c r="CY70" i="53"/>
  <c r="CX70" i="53"/>
  <c r="CW70" i="53"/>
  <c r="CV70" i="53"/>
  <c r="CU70" i="53"/>
  <c r="CT70" i="53"/>
  <c r="CS70" i="53"/>
  <c r="CR70" i="53"/>
  <c r="CQ70" i="53"/>
  <c r="CO70" i="53"/>
  <c r="CK70" i="53"/>
  <c r="CJ70" i="53"/>
  <c r="CI70" i="53"/>
  <c r="CG70" i="53"/>
  <c r="CF70" i="53"/>
  <c r="CE70" i="53"/>
  <c r="CC70" i="53"/>
  <c r="CB70" i="53"/>
  <c r="CA70" i="53"/>
  <c r="BZ70" i="53"/>
  <c r="BY70" i="53"/>
  <c r="BX70" i="53"/>
  <c r="BW70" i="53"/>
  <c r="BV70" i="53"/>
  <c r="BU70" i="53"/>
  <c r="BT70" i="53"/>
  <c r="BS70" i="53"/>
  <c r="BR70" i="53"/>
  <c r="BQ70" i="53"/>
  <c r="BP70" i="53"/>
  <c r="BO70" i="53"/>
  <c r="BN70" i="53"/>
  <c r="BM70" i="53"/>
  <c r="BL70" i="53"/>
  <c r="BJ70" i="53"/>
  <c r="BI70" i="53"/>
  <c r="BH70" i="53"/>
  <c r="BG70" i="53"/>
  <c r="BF70" i="53"/>
  <c r="BE70" i="53"/>
  <c r="BD70" i="53"/>
  <c r="BC70" i="53"/>
  <c r="BB70" i="53"/>
  <c r="BA70" i="53"/>
  <c r="AZ70" i="53"/>
  <c r="AY70" i="53"/>
  <c r="AW70" i="53"/>
  <c r="AV70" i="53"/>
  <c r="AU70" i="53"/>
  <c r="AS70" i="53"/>
  <c r="AR70" i="53"/>
  <c r="AQ70" i="53"/>
  <c r="AP70" i="53"/>
  <c r="AO70" i="53"/>
  <c r="AN70" i="53"/>
  <c r="AM70" i="53"/>
  <c r="AL70" i="53"/>
  <c r="AK70" i="53"/>
  <c r="AJ70" i="53"/>
  <c r="AI70" i="53"/>
  <c r="AH70" i="53"/>
  <c r="AG70" i="53"/>
  <c r="AF70" i="53"/>
  <c r="AE70" i="53"/>
  <c r="AD70" i="53"/>
  <c r="AC70" i="53"/>
  <c r="AB70" i="53"/>
  <c r="AA70" i="53"/>
  <c r="Z70" i="53"/>
  <c r="Y70" i="53"/>
  <c r="X70" i="53"/>
  <c r="W70" i="53"/>
  <c r="V70" i="53"/>
  <c r="U70" i="53"/>
  <c r="T70" i="53"/>
  <c r="S70" i="53"/>
  <c r="R70" i="53"/>
  <c r="Q70" i="53"/>
  <c r="Q75" i="53" s="1"/>
  <c r="L70" i="53"/>
  <c r="L75" i="53" s="1"/>
  <c r="K70" i="53"/>
  <c r="J70" i="53"/>
  <c r="I70" i="53"/>
  <c r="H70" i="53"/>
  <c r="G70" i="53"/>
  <c r="F70" i="53"/>
  <c r="AG41" i="75" s="1"/>
  <c r="E70" i="53"/>
  <c r="Q50" i="41"/>
  <c r="Q48" i="41"/>
  <c r="P31" i="41"/>
  <c r="EH70" i="48"/>
  <c r="EE70" i="48"/>
  <c r="ED70" i="48"/>
  <c r="DY70" i="48"/>
  <c r="DX70" i="48"/>
  <c r="DU70" i="48"/>
  <c r="DT70" i="48"/>
  <c r="DS70" i="48"/>
  <c r="DR70" i="48"/>
  <c r="DN70" i="48"/>
  <c r="DM70" i="48"/>
  <c r="DL70" i="48"/>
  <c r="DK70" i="48"/>
  <c r="DJ70" i="48"/>
  <c r="DI70" i="48"/>
  <c r="DH70" i="48"/>
  <c r="DG70" i="48"/>
  <c r="DB70" i="48"/>
  <c r="DA70" i="48"/>
  <c r="CZ70" i="48"/>
  <c r="CY70" i="48"/>
  <c r="CX70" i="48"/>
  <c r="CW70" i="48"/>
  <c r="CV70" i="48"/>
  <c r="CU70" i="48"/>
  <c r="CT70" i="48"/>
  <c r="CS70" i="48"/>
  <c r="CR70" i="48"/>
  <c r="CQ70" i="48"/>
  <c r="CO70" i="48"/>
  <c r="CK70" i="48"/>
  <c r="CJ70" i="48"/>
  <c r="CI70" i="48"/>
  <c r="CG70" i="48"/>
  <c r="CF70" i="48"/>
  <c r="CE70" i="48"/>
  <c r="CD70" i="48"/>
  <c r="CC70" i="48"/>
  <c r="CB70" i="48"/>
  <c r="CA70" i="48"/>
  <c r="BZ70" i="48"/>
  <c r="BY70" i="48"/>
  <c r="BX70" i="48"/>
  <c r="BW70" i="48"/>
  <c r="BV70" i="48"/>
  <c r="BU70" i="48"/>
  <c r="BT70" i="48"/>
  <c r="BS70" i="48"/>
  <c r="BR70" i="48"/>
  <c r="BQ70" i="48"/>
  <c r="BP70" i="48"/>
  <c r="BO70" i="48"/>
  <c r="BN70" i="48"/>
  <c r="BM70" i="48"/>
  <c r="BL70" i="48"/>
  <c r="BJ70" i="48"/>
  <c r="BI70" i="48"/>
  <c r="BH70" i="48"/>
  <c r="BG70" i="48"/>
  <c r="BF70" i="48"/>
  <c r="BE70" i="48"/>
  <c r="BD70" i="48"/>
  <c r="BC70" i="48"/>
  <c r="BB70" i="48"/>
  <c r="BA70" i="48"/>
  <c r="AZ70" i="48"/>
  <c r="AY70" i="48"/>
  <c r="AW70" i="48"/>
  <c r="AV70" i="48"/>
  <c r="AU70" i="48"/>
  <c r="AS70" i="48"/>
  <c r="AR70" i="48"/>
  <c r="AQ70" i="48"/>
  <c r="AP70" i="48"/>
  <c r="AO70" i="48"/>
  <c r="AN70" i="48"/>
  <c r="AM70" i="48"/>
  <c r="AL70" i="48"/>
  <c r="AK70" i="48"/>
  <c r="AJ70" i="48"/>
  <c r="AI70" i="48"/>
  <c r="AH70" i="48"/>
  <c r="AG70" i="48"/>
  <c r="AF70" i="48"/>
  <c r="AE70" i="48"/>
  <c r="AD70" i="48"/>
  <c r="AC70" i="48"/>
  <c r="AB70" i="48"/>
  <c r="AA70" i="48"/>
  <c r="Z70" i="48"/>
  <c r="Y70" i="48"/>
  <c r="X70" i="48"/>
  <c r="W70" i="48"/>
  <c r="V70" i="48"/>
  <c r="U70" i="48"/>
  <c r="T70" i="48"/>
  <c r="S70" i="48"/>
  <c r="R70" i="48"/>
  <c r="Q70" i="48"/>
  <c r="L70" i="48"/>
  <c r="K70" i="48"/>
  <c r="J70" i="48"/>
  <c r="H70" i="48"/>
  <c r="G70" i="48"/>
  <c r="F70" i="48"/>
  <c r="E70" i="48"/>
  <c r="EH70" i="49"/>
  <c r="EE70" i="49"/>
  <c r="ED70" i="49"/>
  <c r="DY70" i="49"/>
  <c r="DX70" i="49"/>
  <c r="DU70" i="49"/>
  <c r="DT70" i="49"/>
  <c r="DS70" i="49"/>
  <c r="DR70" i="49"/>
  <c r="DN70" i="49"/>
  <c r="DM70" i="49"/>
  <c r="DL70" i="49"/>
  <c r="DK70" i="49"/>
  <c r="DJ70" i="49"/>
  <c r="DI70" i="49"/>
  <c r="DH70" i="49"/>
  <c r="DG70" i="49"/>
  <c r="DB70" i="49"/>
  <c r="DA70" i="49"/>
  <c r="CZ70" i="49"/>
  <c r="CY70" i="49"/>
  <c r="CX70" i="49"/>
  <c r="CW70" i="49"/>
  <c r="CV70" i="49"/>
  <c r="CU70" i="49"/>
  <c r="CT70" i="49"/>
  <c r="CS70" i="49"/>
  <c r="CR70" i="49"/>
  <c r="CQ70" i="49"/>
  <c r="CO70" i="49"/>
  <c r="CK70" i="49"/>
  <c r="CJ70" i="49"/>
  <c r="CI70" i="49"/>
  <c r="CG70" i="49"/>
  <c r="CF70" i="49"/>
  <c r="O48" i="41" s="1"/>
  <c r="CE70" i="49"/>
  <c r="CD70" i="49"/>
  <c r="CC70" i="49"/>
  <c r="CB70" i="49"/>
  <c r="CA70" i="49"/>
  <c r="BZ70" i="49"/>
  <c r="BY70" i="49"/>
  <c r="BX70" i="49"/>
  <c r="BW70" i="49"/>
  <c r="BV70" i="49"/>
  <c r="BU70" i="49"/>
  <c r="BT70" i="49"/>
  <c r="BS70" i="49"/>
  <c r="BR70" i="49"/>
  <c r="BQ70" i="49"/>
  <c r="BP70" i="49"/>
  <c r="BO70" i="49"/>
  <c r="BN70" i="49"/>
  <c r="BM70" i="49"/>
  <c r="BL70" i="49"/>
  <c r="BJ70" i="49"/>
  <c r="BI70" i="49"/>
  <c r="BH70" i="49"/>
  <c r="BG70" i="49"/>
  <c r="BF70" i="49"/>
  <c r="BE70" i="49"/>
  <c r="BD70" i="49"/>
  <c r="BC70" i="49"/>
  <c r="BB70" i="49"/>
  <c r="BA70" i="49"/>
  <c r="AZ70" i="49"/>
  <c r="AY70" i="49"/>
  <c r="AX70" i="49"/>
  <c r="AW70" i="49"/>
  <c r="AV70" i="49"/>
  <c r="AU70" i="49"/>
  <c r="AS70" i="49"/>
  <c r="AR70" i="49"/>
  <c r="AQ70" i="49"/>
  <c r="AP70" i="49"/>
  <c r="AO70" i="49"/>
  <c r="AN70" i="49"/>
  <c r="AM70" i="49"/>
  <c r="AL70" i="49"/>
  <c r="AK70" i="49"/>
  <c r="AJ70" i="49"/>
  <c r="AI70" i="49"/>
  <c r="AH70" i="49"/>
  <c r="AG70" i="49"/>
  <c r="AF70" i="49"/>
  <c r="AE70" i="49"/>
  <c r="AD70" i="49"/>
  <c r="AC70" i="49"/>
  <c r="AB70" i="49"/>
  <c r="AA70" i="49"/>
  <c r="Z70" i="49"/>
  <c r="Y70" i="49"/>
  <c r="X70" i="49"/>
  <c r="W70" i="49"/>
  <c r="V70" i="49"/>
  <c r="U70" i="49"/>
  <c r="T70" i="49"/>
  <c r="S70" i="49"/>
  <c r="R70" i="49"/>
  <c r="Q70" i="49"/>
  <c r="Q75" i="49" s="1"/>
  <c r="L70" i="49"/>
  <c r="L75" i="49" s="1"/>
  <c r="K70" i="49"/>
  <c r="J70" i="49"/>
  <c r="H70" i="49"/>
  <c r="G70" i="49"/>
  <c r="AF43" i="75" s="1"/>
  <c r="F70" i="49"/>
  <c r="AG43" i="75" s="1"/>
  <c r="E70" i="49"/>
  <c r="EH70" i="46"/>
  <c r="EE70" i="46"/>
  <c r="ED70" i="46"/>
  <c r="DY70" i="46"/>
  <c r="DX70" i="46"/>
  <c r="DU70" i="46"/>
  <c r="DT70" i="46"/>
  <c r="DS70" i="46"/>
  <c r="DR70" i="46"/>
  <c r="DN70" i="46"/>
  <c r="DM70" i="46"/>
  <c r="DL70" i="46"/>
  <c r="DK70" i="46"/>
  <c r="DJ70" i="46"/>
  <c r="DI70" i="46"/>
  <c r="DH70" i="46"/>
  <c r="DG70" i="46"/>
  <c r="DB70" i="46"/>
  <c r="DA70" i="46"/>
  <c r="CZ70" i="46"/>
  <c r="CY70" i="46"/>
  <c r="CX70" i="46"/>
  <c r="CW70" i="46"/>
  <c r="CV70" i="46"/>
  <c r="CU70" i="46"/>
  <c r="CT70" i="46"/>
  <c r="CS70" i="46"/>
  <c r="CR70" i="46"/>
  <c r="CQ70" i="46"/>
  <c r="X32" i="75"/>
  <c r="Q75" i="46"/>
  <c r="L75" i="46"/>
  <c r="X82" i="40"/>
  <c r="AG40" i="75"/>
  <c r="EH73" i="47"/>
  <c r="EE73" i="47"/>
  <c r="ED73" i="47"/>
  <c r="DY73" i="47"/>
  <c r="DX73" i="47"/>
  <c r="DU73" i="47"/>
  <c r="DT73" i="47"/>
  <c r="DS73" i="47"/>
  <c r="DR73" i="47"/>
  <c r="DN73" i="47"/>
  <c r="DM73" i="47"/>
  <c r="DL73" i="47"/>
  <c r="DK73" i="47"/>
  <c r="DJ73" i="47"/>
  <c r="DI73" i="47"/>
  <c r="DH73" i="47"/>
  <c r="DG73" i="47"/>
  <c r="DB73" i="47"/>
  <c r="DA73" i="47"/>
  <c r="CZ73" i="47"/>
  <c r="CY73" i="47"/>
  <c r="CX73" i="47"/>
  <c r="CW73" i="47"/>
  <c r="CV73" i="47"/>
  <c r="CU73" i="47"/>
  <c r="CT73" i="47"/>
  <c r="CS73" i="47"/>
  <c r="CR73" i="47"/>
  <c r="CQ73" i="47"/>
  <c r="CO73" i="47"/>
  <c r="CN73" i="47"/>
  <c r="CL73" i="47"/>
  <c r="CK73" i="47"/>
  <c r="CJ73" i="47"/>
  <c r="CI73" i="47"/>
  <c r="CG73" i="47"/>
  <c r="CF73" i="47"/>
  <c r="CE73" i="47"/>
  <c r="CD73" i="47"/>
  <c r="CC73" i="47"/>
  <c r="CB73" i="47"/>
  <c r="CA73" i="47"/>
  <c r="BZ73" i="47"/>
  <c r="BY73" i="47"/>
  <c r="BX73" i="47"/>
  <c r="BW73" i="47"/>
  <c r="BV73" i="47"/>
  <c r="BU73" i="47"/>
  <c r="BT73" i="47"/>
  <c r="BS73" i="47"/>
  <c r="BR73" i="47"/>
  <c r="BQ73" i="47"/>
  <c r="BP73" i="47"/>
  <c r="BO73" i="47"/>
  <c r="BN73" i="47"/>
  <c r="BM73" i="47"/>
  <c r="BL73" i="47"/>
  <c r="BJ73" i="47"/>
  <c r="BI73" i="47"/>
  <c r="BH73" i="47"/>
  <c r="BG73" i="47"/>
  <c r="BF73" i="47"/>
  <c r="BE73" i="47"/>
  <c r="BD73" i="47"/>
  <c r="BC73" i="47"/>
  <c r="BB73" i="47"/>
  <c r="BA73" i="47"/>
  <c r="AZ73" i="47"/>
  <c r="AY73" i="47"/>
  <c r="AX73" i="47"/>
  <c r="AW73" i="47"/>
  <c r="AV73" i="47"/>
  <c r="AU73" i="47"/>
  <c r="AS73" i="47"/>
  <c r="AR73" i="47"/>
  <c r="AQ73" i="47"/>
  <c r="AP73" i="47"/>
  <c r="AO73" i="47"/>
  <c r="AN73" i="47"/>
  <c r="AM73" i="47"/>
  <c r="AL73" i="47"/>
  <c r="AK73" i="47"/>
  <c r="AJ73" i="47"/>
  <c r="AI73" i="47"/>
  <c r="AH73" i="47"/>
  <c r="AG73" i="47"/>
  <c r="AF73" i="47"/>
  <c r="AE73" i="47"/>
  <c r="AD73" i="47"/>
  <c r="AC73" i="47"/>
  <c r="AB73" i="47"/>
  <c r="AA73" i="47"/>
  <c r="Z73" i="47"/>
  <c r="Y73" i="47"/>
  <c r="X73" i="47"/>
  <c r="W73" i="47"/>
  <c r="V73" i="47"/>
  <c r="U73" i="47"/>
  <c r="T73" i="47"/>
  <c r="S73" i="47"/>
  <c r="R73" i="47"/>
  <c r="K73" i="47"/>
  <c r="J73" i="47"/>
  <c r="I73" i="47"/>
  <c r="H73" i="47"/>
  <c r="G73" i="47"/>
  <c r="F73" i="47"/>
  <c r="E73" i="47"/>
  <c r="EH71" i="47"/>
  <c r="EE71" i="47"/>
  <c r="ED71" i="47"/>
  <c r="DY71" i="47"/>
  <c r="DX71" i="47"/>
  <c r="DU71" i="47"/>
  <c r="DT71" i="47"/>
  <c r="DS71" i="47"/>
  <c r="DR71" i="47"/>
  <c r="DN71" i="47"/>
  <c r="DM71" i="47"/>
  <c r="DL71" i="47"/>
  <c r="DK71" i="47"/>
  <c r="DJ71" i="47"/>
  <c r="DI71" i="47"/>
  <c r="DH71" i="47"/>
  <c r="DG71" i="47"/>
  <c r="DB71" i="47"/>
  <c r="DA71" i="47"/>
  <c r="CZ71" i="47"/>
  <c r="CY71" i="47"/>
  <c r="CX71" i="47"/>
  <c r="CW71" i="47"/>
  <c r="CV71" i="47"/>
  <c r="CU71" i="47"/>
  <c r="CT71" i="47"/>
  <c r="CS71" i="47"/>
  <c r="CR71" i="47"/>
  <c r="CQ71" i="47"/>
  <c r="CO71" i="47"/>
  <c r="AW17" i="75" s="1"/>
  <c r="AW37" i="75" s="1"/>
  <c r="CN71" i="47"/>
  <c r="AU17" i="75" s="1"/>
  <c r="CL71" i="47"/>
  <c r="CK71" i="47"/>
  <c r="CJ71" i="47"/>
  <c r="CI71" i="47"/>
  <c r="CG71" i="47"/>
  <c r="CF71" i="47"/>
  <c r="S5" i="74" s="1"/>
  <c r="CE71" i="47"/>
  <c r="CD71" i="47"/>
  <c r="CC71" i="47"/>
  <c r="CB71" i="47"/>
  <c r="CA71" i="47"/>
  <c r="BZ71" i="47"/>
  <c r="BY71" i="47"/>
  <c r="BX71" i="47"/>
  <c r="BW71" i="47"/>
  <c r="BV71" i="47"/>
  <c r="BU71" i="47"/>
  <c r="BT71" i="47"/>
  <c r="BS71" i="47"/>
  <c r="BR71" i="47"/>
  <c r="BQ71" i="47"/>
  <c r="BP71" i="47"/>
  <c r="BO71" i="47"/>
  <c r="BN71" i="47"/>
  <c r="BM71" i="47"/>
  <c r="BL71" i="47"/>
  <c r="BJ71" i="47"/>
  <c r="BI71" i="47"/>
  <c r="BH71" i="47"/>
  <c r="BG71" i="47"/>
  <c r="BF71" i="47"/>
  <c r="BE71" i="47"/>
  <c r="BD71" i="47"/>
  <c r="BC71" i="47"/>
  <c r="BB71" i="47"/>
  <c r="BA71" i="47"/>
  <c r="AZ71" i="47"/>
  <c r="AY71" i="47"/>
  <c r="AX71" i="47"/>
  <c r="AW71" i="47"/>
  <c r="AV71" i="47"/>
  <c r="AU71" i="47"/>
  <c r="AS71" i="47"/>
  <c r="AR71" i="47"/>
  <c r="AQ71" i="47"/>
  <c r="AP71" i="47"/>
  <c r="AO71" i="47"/>
  <c r="AN71" i="47"/>
  <c r="AM71" i="47"/>
  <c r="AL71" i="47"/>
  <c r="AK71" i="47"/>
  <c r="AJ71" i="47"/>
  <c r="AI71" i="47"/>
  <c r="AH71" i="47"/>
  <c r="AG71" i="47"/>
  <c r="AF71" i="47"/>
  <c r="AE71" i="47"/>
  <c r="AD71" i="47"/>
  <c r="AC71" i="47"/>
  <c r="AB71" i="47"/>
  <c r="AA71" i="47"/>
  <c r="Z71" i="47"/>
  <c r="Y71" i="47"/>
  <c r="X71" i="47"/>
  <c r="W71" i="47"/>
  <c r="V71" i="47"/>
  <c r="U71" i="47"/>
  <c r="T71" i="47"/>
  <c r="S71" i="47"/>
  <c r="R71" i="47"/>
  <c r="K71" i="47"/>
  <c r="J71" i="47"/>
  <c r="H71" i="47"/>
  <c r="G71" i="47"/>
  <c r="F71" i="47"/>
  <c r="E71" i="47"/>
  <c r="EH70" i="47"/>
  <c r="EE70" i="47"/>
  <c r="ED70" i="47"/>
  <c r="DY70" i="47"/>
  <c r="DX70" i="47"/>
  <c r="DU70" i="47"/>
  <c r="DT70" i="47"/>
  <c r="DS70" i="47"/>
  <c r="DR70" i="47"/>
  <c r="DN70" i="47"/>
  <c r="DM70" i="47"/>
  <c r="DL70" i="47"/>
  <c r="DK70" i="47"/>
  <c r="DJ70" i="47"/>
  <c r="DI70" i="47"/>
  <c r="DH70" i="47"/>
  <c r="DG70" i="47"/>
  <c r="DB70" i="47"/>
  <c r="DA70" i="47"/>
  <c r="CZ70" i="47"/>
  <c r="CY70" i="47"/>
  <c r="CX70" i="47"/>
  <c r="CW70" i="47"/>
  <c r="CV70" i="47"/>
  <c r="CU70" i="47"/>
  <c r="CT70" i="47"/>
  <c r="CS70" i="47"/>
  <c r="CR70" i="47"/>
  <c r="CQ70" i="47"/>
  <c r="CO70" i="47"/>
  <c r="CK70" i="47"/>
  <c r="CJ70" i="47"/>
  <c r="CI70" i="47"/>
  <c r="CG70" i="47"/>
  <c r="CF70" i="47"/>
  <c r="K48" i="41" s="1"/>
  <c r="CE70" i="47"/>
  <c r="CD70" i="47"/>
  <c r="CC70" i="47"/>
  <c r="CB70" i="47"/>
  <c r="CA70" i="47"/>
  <c r="BZ70" i="47"/>
  <c r="BY70" i="47"/>
  <c r="BX70" i="47"/>
  <c r="BW70" i="47"/>
  <c r="BV70" i="47"/>
  <c r="BU70" i="47"/>
  <c r="BT70" i="47"/>
  <c r="BS70" i="47"/>
  <c r="BR70" i="47"/>
  <c r="BQ70" i="47"/>
  <c r="BP70" i="47"/>
  <c r="BO70" i="47"/>
  <c r="BN70" i="47"/>
  <c r="BM70" i="47"/>
  <c r="BL70" i="47"/>
  <c r="BJ70" i="47"/>
  <c r="BI70" i="47"/>
  <c r="BH70" i="47"/>
  <c r="BG70" i="47"/>
  <c r="BF70" i="47"/>
  <c r="BE70" i="47"/>
  <c r="BD70" i="47"/>
  <c r="BC70" i="47"/>
  <c r="BB70" i="47"/>
  <c r="BA70" i="47"/>
  <c r="AZ70" i="47"/>
  <c r="AY70" i="47"/>
  <c r="AX70" i="47"/>
  <c r="AW70" i="47"/>
  <c r="AV70" i="47"/>
  <c r="AU70" i="47"/>
  <c r="AS70" i="47"/>
  <c r="AR70" i="47"/>
  <c r="AQ70" i="47"/>
  <c r="AP70" i="47"/>
  <c r="AO70" i="47"/>
  <c r="AN70" i="47"/>
  <c r="AM70" i="47"/>
  <c r="AL70" i="47"/>
  <c r="AK70" i="47"/>
  <c r="AJ70" i="47"/>
  <c r="AI70" i="47"/>
  <c r="AH70" i="47"/>
  <c r="AG70" i="47"/>
  <c r="AF70" i="47"/>
  <c r="AE70" i="47"/>
  <c r="AD70" i="47"/>
  <c r="AC70" i="47"/>
  <c r="AB70" i="47"/>
  <c r="AA70" i="47"/>
  <c r="Z70" i="47"/>
  <c r="Y70" i="47"/>
  <c r="X70" i="47"/>
  <c r="W70" i="47"/>
  <c r="V70" i="47"/>
  <c r="U70" i="47"/>
  <c r="T70" i="47"/>
  <c r="S70" i="47"/>
  <c r="R70" i="47"/>
  <c r="Q70" i="47"/>
  <c r="Q75" i="47" s="1"/>
  <c r="L70" i="47"/>
  <c r="L75" i="47" s="1"/>
  <c r="K70" i="47"/>
  <c r="J70" i="47"/>
  <c r="H70" i="47"/>
  <c r="G70" i="47"/>
  <c r="X80" i="40" s="1"/>
  <c r="F70" i="47"/>
  <c r="AG39" i="75" s="1"/>
  <c r="E70" i="47"/>
  <c r="I71" i="52"/>
  <c r="EH72" i="52"/>
  <c r="EE72" i="52"/>
  <c r="ED72" i="52"/>
  <c r="DY72" i="52"/>
  <c r="DX72" i="52"/>
  <c r="DU72" i="52"/>
  <c r="DT72" i="52"/>
  <c r="DS72" i="52"/>
  <c r="DR72" i="52"/>
  <c r="DN72" i="52"/>
  <c r="DM72" i="52"/>
  <c r="DL72" i="52"/>
  <c r="DK72" i="52"/>
  <c r="DJ72" i="52"/>
  <c r="DI72" i="52"/>
  <c r="DH72" i="52"/>
  <c r="DG72" i="52"/>
  <c r="DB72" i="52"/>
  <c r="DA72" i="52"/>
  <c r="CZ72" i="52"/>
  <c r="CY72" i="52"/>
  <c r="CX72" i="52"/>
  <c r="CW72" i="52"/>
  <c r="CV72" i="52"/>
  <c r="CU72" i="52"/>
  <c r="CT72" i="52"/>
  <c r="CS72" i="52"/>
  <c r="CR72" i="52"/>
  <c r="CQ72" i="52"/>
  <c r="CO72" i="52"/>
  <c r="CN72" i="52"/>
  <c r="CL72" i="52"/>
  <c r="CK72" i="52"/>
  <c r="CJ72" i="52"/>
  <c r="CI72" i="52"/>
  <c r="CH72" i="52"/>
  <c r="CG72" i="52"/>
  <c r="CF72" i="52"/>
  <c r="CE72" i="52"/>
  <c r="CD72" i="52"/>
  <c r="CC72" i="52"/>
  <c r="CB72" i="52"/>
  <c r="CA72" i="52"/>
  <c r="BZ72" i="52"/>
  <c r="BY72" i="52"/>
  <c r="BX72" i="52"/>
  <c r="BW72" i="52"/>
  <c r="BV72" i="52"/>
  <c r="BU72" i="52"/>
  <c r="BT72" i="52"/>
  <c r="BS72" i="52"/>
  <c r="BR72" i="52"/>
  <c r="BQ72" i="52"/>
  <c r="BP72" i="52"/>
  <c r="BO72" i="52"/>
  <c r="BN72" i="52"/>
  <c r="BM72" i="52"/>
  <c r="BL72" i="52"/>
  <c r="BJ72" i="52"/>
  <c r="BI72" i="52"/>
  <c r="BH72" i="52"/>
  <c r="BG72" i="52"/>
  <c r="BF72" i="52"/>
  <c r="BE72" i="52"/>
  <c r="BD72" i="52"/>
  <c r="BC72" i="52"/>
  <c r="BB72" i="52"/>
  <c r="BA72" i="52"/>
  <c r="AZ72" i="52"/>
  <c r="AY72" i="52"/>
  <c r="AX72" i="52"/>
  <c r="AW72" i="52"/>
  <c r="AV72" i="52"/>
  <c r="AU72" i="52"/>
  <c r="AS72" i="52"/>
  <c r="AR72" i="52"/>
  <c r="AQ72" i="52"/>
  <c r="AP72" i="52"/>
  <c r="AO72" i="52"/>
  <c r="AN72" i="52"/>
  <c r="AM72" i="52"/>
  <c r="AL72" i="52"/>
  <c r="AK72" i="52"/>
  <c r="AJ72" i="52"/>
  <c r="AI72" i="52"/>
  <c r="AH72" i="52"/>
  <c r="AG72" i="52"/>
  <c r="AF72" i="52"/>
  <c r="AE72" i="52"/>
  <c r="AD72" i="52"/>
  <c r="AC72" i="52"/>
  <c r="AB72" i="52"/>
  <c r="AA72" i="52"/>
  <c r="Z72" i="52"/>
  <c r="Y72" i="52"/>
  <c r="X72" i="52"/>
  <c r="W72" i="52"/>
  <c r="V72" i="52"/>
  <c r="U72" i="52"/>
  <c r="T72" i="52"/>
  <c r="S72" i="52"/>
  <c r="R72" i="52"/>
  <c r="Q72" i="52"/>
  <c r="K72" i="52"/>
  <c r="J72" i="52"/>
  <c r="I72" i="52"/>
  <c r="H72" i="52"/>
  <c r="G72" i="52"/>
  <c r="F72" i="52"/>
  <c r="E78" i="40" s="1"/>
  <c r="E72" i="52"/>
  <c r="EH71" i="52"/>
  <c r="EE71" i="52"/>
  <c r="ED71" i="52"/>
  <c r="V36" i="41" s="1"/>
  <c r="DY71" i="52"/>
  <c r="DX71" i="52"/>
  <c r="V35" i="41" s="1"/>
  <c r="DU71" i="52"/>
  <c r="DT71" i="52"/>
  <c r="DS71" i="52"/>
  <c r="DR71" i="52"/>
  <c r="DN71" i="52"/>
  <c r="DM71" i="52"/>
  <c r="DL71" i="52"/>
  <c r="DK71" i="52"/>
  <c r="DJ71" i="52"/>
  <c r="DI71" i="52"/>
  <c r="DH71" i="52"/>
  <c r="DG71" i="52"/>
  <c r="DB71" i="52"/>
  <c r="DA71" i="52"/>
  <c r="CZ71" i="52"/>
  <c r="CY71" i="52"/>
  <c r="CX71" i="52"/>
  <c r="CW71" i="52"/>
  <c r="CV71" i="52"/>
  <c r="CU71" i="52"/>
  <c r="CT71" i="52"/>
  <c r="CS71" i="52"/>
  <c r="CR71" i="52"/>
  <c r="CQ71" i="52"/>
  <c r="CO71" i="52"/>
  <c r="CN71" i="52"/>
  <c r="CL71" i="52"/>
  <c r="CK71" i="52"/>
  <c r="W50" i="41" s="1"/>
  <c r="CJ71" i="52"/>
  <c r="CI71" i="52"/>
  <c r="W49" i="41" s="1"/>
  <c r="CH71" i="52"/>
  <c r="CG71" i="52"/>
  <c r="CF71" i="52"/>
  <c r="CE71" i="52"/>
  <c r="CD71" i="52"/>
  <c r="CC71" i="52"/>
  <c r="CB71" i="52"/>
  <c r="CA71" i="52"/>
  <c r="BZ71" i="52"/>
  <c r="BY71" i="52"/>
  <c r="BX71" i="52"/>
  <c r="BW71" i="52"/>
  <c r="BV71" i="52"/>
  <c r="V31" i="41" s="1"/>
  <c r="BU71" i="52"/>
  <c r="BT71" i="52"/>
  <c r="BS71" i="52"/>
  <c r="V30" i="41" s="1"/>
  <c r="BR71" i="52"/>
  <c r="BQ71" i="52"/>
  <c r="BP71" i="52"/>
  <c r="BO71" i="52"/>
  <c r="BN71" i="52"/>
  <c r="BM71" i="52"/>
  <c r="BL71" i="52"/>
  <c r="BJ71" i="52"/>
  <c r="BI71" i="52"/>
  <c r="BH71" i="52"/>
  <c r="BG71" i="52"/>
  <c r="BF71" i="52"/>
  <c r="BE71" i="52"/>
  <c r="BD71" i="52"/>
  <c r="BC71" i="52"/>
  <c r="BB71" i="52"/>
  <c r="BA71" i="52"/>
  <c r="AZ71" i="52"/>
  <c r="AY71" i="52"/>
  <c r="AX71" i="52"/>
  <c r="AW71" i="52"/>
  <c r="AV71" i="52"/>
  <c r="AU71" i="52"/>
  <c r="AS71" i="52"/>
  <c r="AR71" i="52"/>
  <c r="AQ71" i="52"/>
  <c r="AP71" i="52"/>
  <c r="AO71" i="52"/>
  <c r="AN71" i="52"/>
  <c r="AM71" i="52"/>
  <c r="AL71" i="52"/>
  <c r="AK71" i="52"/>
  <c r="AJ71" i="52"/>
  <c r="AI71" i="52"/>
  <c r="AH71" i="52"/>
  <c r="AG71" i="52"/>
  <c r="AF71" i="52"/>
  <c r="AE71" i="52"/>
  <c r="AD71" i="52"/>
  <c r="AC71" i="52"/>
  <c r="AB71" i="52"/>
  <c r="AA71" i="52"/>
  <c r="Z71" i="52"/>
  <c r="Y71" i="52"/>
  <c r="X71" i="52"/>
  <c r="W71" i="52"/>
  <c r="V71" i="52"/>
  <c r="U71" i="52"/>
  <c r="T71" i="52"/>
  <c r="S71" i="52"/>
  <c r="R71" i="52"/>
  <c r="K71" i="52"/>
  <c r="J71" i="52"/>
  <c r="H71" i="52"/>
  <c r="G71" i="52"/>
  <c r="F71" i="52"/>
  <c r="E71" i="52"/>
  <c r="EH70" i="52"/>
  <c r="EE70" i="52"/>
  <c r="ED70" i="52"/>
  <c r="DY70" i="52"/>
  <c r="DX70" i="52"/>
  <c r="DU70" i="52"/>
  <c r="DT70" i="52"/>
  <c r="DS70" i="52"/>
  <c r="DR70" i="52"/>
  <c r="DN70" i="52"/>
  <c r="DM70" i="52"/>
  <c r="DL70" i="52"/>
  <c r="DK70" i="52"/>
  <c r="DJ70" i="52"/>
  <c r="DI70" i="52"/>
  <c r="DH70" i="52"/>
  <c r="DG70" i="52"/>
  <c r="DB70" i="52"/>
  <c r="DA70" i="52"/>
  <c r="CZ70" i="52"/>
  <c r="CY70" i="52"/>
  <c r="CX70" i="52"/>
  <c r="CW70" i="52"/>
  <c r="CV70" i="52"/>
  <c r="CU70" i="52"/>
  <c r="CT70" i="52"/>
  <c r="CS70" i="52"/>
  <c r="CR70" i="52"/>
  <c r="CQ70" i="52"/>
  <c r="CO70" i="52"/>
  <c r="CK70" i="52"/>
  <c r="CJ70" i="52"/>
  <c r="CI70" i="52"/>
  <c r="CH70" i="52"/>
  <c r="CH75" i="52" s="1"/>
  <c r="CG70" i="52"/>
  <c r="CF70" i="52"/>
  <c r="CE70" i="52"/>
  <c r="CD70" i="52"/>
  <c r="CC70" i="52"/>
  <c r="CB70" i="52"/>
  <c r="CA70" i="52"/>
  <c r="BZ70" i="52"/>
  <c r="BY70" i="52"/>
  <c r="BX70" i="52"/>
  <c r="BW70" i="52"/>
  <c r="BV70" i="52"/>
  <c r="BU70" i="52"/>
  <c r="BT70" i="52"/>
  <c r="BS70" i="52"/>
  <c r="BR70" i="52"/>
  <c r="BQ70" i="52"/>
  <c r="BP70" i="52"/>
  <c r="BO70" i="52"/>
  <c r="BN70" i="52"/>
  <c r="BM70" i="52"/>
  <c r="BL70" i="52"/>
  <c r="BJ70" i="52"/>
  <c r="BI70" i="52"/>
  <c r="BH70" i="52"/>
  <c r="BG70" i="52"/>
  <c r="BF70" i="52"/>
  <c r="BE70" i="52"/>
  <c r="V25" i="41" s="1"/>
  <c r="BD70" i="52"/>
  <c r="BC70" i="52"/>
  <c r="BB70" i="52"/>
  <c r="BA70" i="52"/>
  <c r="AZ70" i="52"/>
  <c r="AY70" i="52"/>
  <c r="AX70" i="52"/>
  <c r="AW70" i="52"/>
  <c r="AV70" i="52"/>
  <c r="AU70" i="52"/>
  <c r="V21" i="41" s="1"/>
  <c r="AS70" i="52"/>
  <c r="AR70" i="52"/>
  <c r="AQ70" i="52"/>
  <c r="AP70" i="52"/>
  <c r="AO70" i="52"/>
  <c r="AN70" i="52"/>
  <c r="AM70" i="52"/>
  <c r="AL70" i="52"/>
  <c r="AK70" i="52"/>
  <c r="AJ70" i="52"/>
  <c r="AI70" i="52"/>
  <c r="AH70" i="52"/>
  <c r="AG70" i="52"/>
  <c r="AF70" i="52"/>
  <c r="AE70" i="52"/>
  <c r="X34" i="75" s="1"/>
  <c r="AD70" i="52"/>
  <c r="AC70" i="52"/>
  <c r="AB70" i="52"/>
  <c r="AA70" i="52"/>
  <c r="Z70" i="52"/>
  <c r="Y70" i="52"/>
  <c r="X70" i="52"/>
  <c r="W70" i="52"/>
  <c r="V70" i="52"/>
  <c r="U70" i="52"/>
  <c r="T70" i="52"/>
  <c r="S70" i="52"/>
  <c r="R70" i="52"/>
  <c r="Q70" i="52"/>
  <c r="Q75" i="52" s="1"/>
  <c r="L70" i="52"/>
  <c r="L75" i="52" s="1"/>
  <c r="K70" i="52"/>
  <c r="J70" i="52"/>
  <c r="I70" i="52"/>
  <c r="H70" i="52"/>
  <c r="G70" i="52"/>
  <c r="F70" i="52"/>
  <c r="E70" i="52"/>
  <c r="EH73" i="50"/>
  <c r="EE73" i="50"/>
  <c r="ED73" i="50"/>
  <c r="DY73" i="50"/>
  <c r="DX73" i="50"/>
  <c r="DU73" i="50"/>
  <c r="DT73" i="50"/>
  <c r="DS73" i="50"/>
  <c r="DR73" i="50"/>
  <c r="DN73" i="50"/>
  <c r="DM73" i="50"/>
  <c r="DL73" i="50"/>
  <c r="DK73" i="50"/>
  <c r="DJ73" i="50"/>
  <c r="DI73" i="50"/>
  <c r="DH73" i="50"/>
  <c r="DG73" i="50"/>
  <c r="DB73" i="50"/>
  <c r="DA73" i="50"/>
  <c r="CZ73" i="50"/>
  <c r="CY73" i="50"/>
  <c r="CX73" i="50"/>
  <c r="CW73" i="50"/>
  <c r="CV73" i="50"/>
  <c r="CU73" i="50"/>
  <c r="CT73" i="50"/>
  <c r="CS73" i="50"/>
  <c r="CR73" i="50"/>
  <c r="CQ73" i="50"/>
  <c r="CO73" i="50"/>
  <c r="CN73" i="50"/>
  <c r="CL73" i="50"/>
  <c r="CK73" i="50"/>
  <c r="CJ73" i="50"/>
  <c r="CI73" i="50"/>
  <c r="CH73" i="50"/>
  <c r="CG73" i="50"/>
  <c r="CF73" i="50"/>
  <c r="CE73" i="50"/>
  <c r="CD73" i="50"/>
  <c r="CC73" i="50"/>
  <c r="CB73" i="50"/>
  <c r="CA73" i="50"/>
  <c r="BZ73" i="50"/>
  <c r="BY73" i="50"/>
  <c r="BX73" i="50"/>
  <c r="BW73" i="50"/>
  <c r="BV73" i="50"/>
  <c r="BU73" i="50"/>
  <c r="BT73" i="50"/>
  <c r="BS73" i="50"/>
  <c r="BR73" i="50"/>
  <c r="BQ73" i="50"/>
  <c r="BP73" i="50"/>
  <c r="BO73" i="50"/>
  <c r="BN73" i="50"/>
  <c r="BM73" i="50"/>
  <c r="BL73" i="50"/>
  <c r="BJ73" i="50"/>
  <c r="BI73" i="50"/>
  <c r="BH73" i="50"/>
  <c r="BG73" i="50"/>
  <c r="BF73" i="50"/>
  <c r="BE73" i="50"/>
  <c r="BD73" i="50"/>
  <c r="BC73" i="50"/>
  <c r="BB73" i="50"/>
  <c r="BA73" i="50"/>
  <c r="AZ73" i="50"/>
  <c r="AY73" i="50"/>
  <c r="AX73" i="50"/>
  <c r="AW73" i="50"/>
  <c r="AV73" i="50"/>
  <c r="AU73" i="50"/>
  <c r="AS73" i="50"/>
  <c r="AR73" i="50"/>
  <c r="AQ73" i="50"/>
  <c r="AP73" i="50"/>
  <c r="AO73" i="50"/>
  <c r="AN73" i="50"/>
  <c r="AM73" i="50"/>
  <c r="AL73" i="50"/>
  <c r="AK73" i="50"/>
  <c r="AJ73" i="50"/>
  <c r="AI73" i="50"/>
  <c r="AH73" i="50"/>
  <c r="AG73" i="50"/>
  <c r="AF73" i="50"/>
  <c r="AE73" i="50"/>
  <c r="AD73" i="50"/>
  <c r="AC73" i="50"/>
  <c r="AB73" i="50"/>
  <c r="AA73" i="50"/>
  <c r="Z73" i="50"/>
  <c r="Y73" i="50"/>
  <c r="X73" i="50"/>
  <c r="W73" i="50"/>
  <c r="V73" i="50"/>
  <c r="U73" i="50"/>
  <c r="T73" i="50"/>
  <c r="S73" i="50"/>
  <c r="R73" i="50"/>
  <c r="K73" i="50"/>
  <c r="J73" i="50"/>
  <c r="I73" i="50"/>
  <c r="H73" i="50"/>
  <c r="G73" i="50"/>
  <c r="F73" i="50"/>
  <c r="E73" i="50"/>
  <c r="EH72" i="50"/>
  <c r="EE72" i="50"/>
  <c r="ED72" i="50"/>
  <c r="DY72" i="50"/>
  <c r="DX72" i="50"/>
  <c r="DU72" i="50"/>
  <c r="DT72" i="50"/>
  <c r="DS72" i="50"/>
  <c r="DR72" i="50"/>
  <c r="DN72" i="50"/>
  <c r="DM72" i="50"/>
  <c r="DL72" i="50"/>
  <c r="DK72" i="50"/>
  <c r="DJ72" i="50"/>
  <c r="DI72" i="50"/>
  <c r="DH72" i="50"/>
  <c r="DG72" i="50"/>
  <c r="DB72" i="50"/>
  <c r="DA72" i="50"/>
  <c r="CZ72" i="50"/>
  <c r="CY72" i="50"/>
  <c r="CX72" i="50"/>
  <c r="CW72" i="50"/>
  <c r="CV72" i="50"/>
  <c r="CU72" i="50"/>
  <c r="CT72" i="50"/>
  <c r="CS72" i="50"/>
  <c r="CR72" i="50"/>
  <c r="CQ72" i="50"/>
  <c r="CO72" i="50"/>
  <c r="CN72" i="50"/>
  <c r="CL72" i="50"/>
  <c r="CK72" i="50"/>
  <c r="CJ72" i="50"/>
  <c r="CI72" i="50"/>
  <c r="CH72" i="50"/>
  <c r="CG72" i="50"/>
  <c r="CF72" i="50"/>
  <c r="CE72" i="50"/>
  <c r="CD72" i="50"/>
  <c r="CC72" i="50"/>
  <c r="CB72" i="50"/>
  <c r="CA72" i="50"/>
  <c r="BZ72" i="50"/>
  <c r="BY72" i="50"/>
  <c r="BX72" i="50"/>
  <c r="BW72" i="50"/>
  <c r="BV72" i="50"/>
  <c r="BU72" i="50"/>
  <c r="BT72" i="50"/>
  <c r="BS72" i="50"/>
  <c r="BR72" i="50"/>
  <c r="BQ72" i="50"/>
  <c r="BP72" i="50"/>
  <c r="BO72" i="50"/>
  <c r="BN72" i="50"/>
  <c r="BM72" i="50"/>
  <c r="BL72" i="50"/>
  <c r="BJ72" i="50"/>
  <c r="BI72" i="50"/>
  <c r="BH72" i="50"/>
  <c r="BG72" i="50"/>
  <c r="BF72" i="50"/>
  <c r="BE72" i="50"/>
  <c r="BD72" i="50"/>
  <c r="BC72" i="50"/>
  <c r="BB72" i="50"/>
  <c r="BA72" i="50"/>
  <c r="AZ72" i="50"/>
  <c r="AY72" i="50"/>
  <c r="AX72" i="50"/>
  <c r="AW72" i="50"/>
  <c r="AV72" i="50"/>
  <c r="AU72" i="50"/>
  <c r="AS72" i="50"/>
  <c r="AR72" i="50"/>
  <c r="AQ72" i="50"/>
  <c r="AP72" i="50"/>
  <c r="AO72" i="50"/>
  <c r="AN72" i="50"/>
  <c r="AM72" i="50"/>
  <c r="AL72" i="50"/>
  <c r="AK72" i="50"/>
  <c r="AJ72" i="50"/>
  <c r="AI72" i="50"/>
  <c r="AH72" i="50"/>
  <c r="AG72" i="50"/>
  <c r="AF72" i="50"/>
  <c r="AE72" i="50"/>
  <c r="AD72" i="50"/>
  <c r="AC72" i="50"/>
  <c r="AB72" i="50"/>
  <c r="AA72" i="50"/>
  <c r="Z72" i="50"/>
  <c r="Y72" i="50"/>
  <c r="X72" i="50"/>
  <c r="W72" i="50"/>
  <c r="V72" i="50"/>
  <c r="U72" i="50"/>
  <c r="T72" i="50"/>
  <c r="S72" i="50"/>
  <c r="R72" i="50"/>
  <c r="Q72" i="50"/>
  <c r="K72" i="50"/>
  <c r="J72" i="50"/>
  <c r="I72" i="50"/>
  <c r="H72" i="50"/>
  <c r="G72" i="50"/>
  <c r="F72" i="50"/>
  <c r="E72" i="50"/>
  <c r="EH71" i="50"/>
  <c r="EE71" i="50"/>
  <c r="ED71" i="50"/>
  <c r="DY71" i="50"/>
  <c r="DX71" i="50"/>
  <c r="DU71" i="50"/>
  <c r="DT71" i="50"/>
  <c r="DS71" i="50"/>
  <c r="DR71" i="50"/>
  <c r="DN71" i="50"/>
  <c r="DM71" i="50"/>
  <c r="DL71" i="50"/>
  <c r="DK71" i="50"/>
  <c r="DJ71" i="50"/>
  <c r="DI71" i="50"/>
  <c r="DH71" i="50"/>
  <c r="DG71" i="50"/>
  <c r="DB71" i="50"/>
  <c r="DA71" i="50"/>
  <c r="CZ71" i="50"/>
  <c r="CY71" i="50"/>
  <c r="CX71" i="50"/>
  <c r="CW71" i="50"/>
  <c r="CV71" i="50"/>
  <c r="CU71" i="50"/>
  <c r="CT71" i="50"/>
  <c r="CS71" i="50"/>
  <c r="CR71" i="50"/>
  <c r="CQ71" i="50"/>
  <c r="CO71" i="50"/>
  <c r="CN71" i="50"/>
  <c r="CL71" i="50"/>
  <c r="CK71" i="50"/>
  <c r="CJ71" i="50"/>
  <c r="CI71" i="50"/>
  <c r="CH71" i="50"/>
  <c r="CG71" i="50"/>
  <c r="CF71" i="50"/>
  <c r="CE71" i="50"/>
  <c r="CD71" i="50"/>
  <c r="CC71" i="50"/>
  <c r="CB71" i="50"/>
  <c r="CA71" i="50"/>
  <c r="BZ71" i="50"/>
  <c r="BY71" i="50"/>
  <c r="BX71" i="50"/>
  <c r="BW71" i="50"/>
  <c r="BV71" i="50"/>
  <c r="BU71" i="50"/>
  <c r="BT71" i="50"/>
  <c r="BS71" i="50"/>
  <c r="BR71" i="50"/>
  <c r="BQ71" i="50"/>
  <c r="BP71" i="50"/>
  <c r="BO71" i="50"/>
  <c r="BN71" i="50"/>
  <c r="BM71" i="50"/>
  <c r="BL71" i="50"/>
  <c r="BJ71" i="50"/>
  <c r="BI71" i="50"/>
  <c r="BH71" i="50"/>
  <c r="BG71" i="50"/>
  <c r="BF71" i="50"/>
  <c r="BE71" i="50"/>
  <c r="BD71" i="50"/>
  <c r="BC71" i="50"/>
  <c r="BB71" i="50"/>
  <c r="BA71" i="50"/>
  <c r="AZ71" i="50"/>
  <c r="AY71" i="50"/>
  <c r="AX71" i="50"/>
  <c r="AW71" i="50"/>
  <c r="AV71" i="50"/>
  <c r="AU71" i="50"/>
  <c r="AS71" i="50"/>
  <c r="AR71" i="50"/>
  <c r="AQ71" i="50"/>
  <c r="AP71" i="50"/>
  <c r="AO71" i="50"/>
  <c r="AN71" i="50"/>
  <c r="AM71" i="50"/>
  <c r="AL71" i="50"/>
  <c r="AK71" i="50"/>
  <c r="AJ71" i="50"/>
  <c r="AI71" i="50"/>
  <c r="AH71" i="50"/>
  <c r="AG71" i="50"/>
  <c r="AF71" i="50"/>
  <c r="AE71" i="50"/>
  <c r="AD71" i="50"/>
  <c r="AC71" i="50"/>
  <c r="AB71" i="50"/>
  <c r="AA71" i="50"/>
  <c r="Z71" i="50"/>
  <c r="Y71" i="50"/>
  <c r="X71" i="50"/>
  <c r="W71" i="50"/>
  <c r="V71" i="50"/>
  <c r="U71" i="50"/>
  <c r="T71" i="50"/>
  <c r="S71" i="50"/>
  <c r="R71" i="50"/>
  <c r="K71" i="50"/>
  <c r="J71" i="50"/>
  <c r="I71" i="50"/>
  <c r="H71" i="50"/>
  <c r="G71" i="50"/>
  <c r="F71" i="50"/>
  <c r="E71" i="50"/>
  <c r="EH70" i="50"/>
  <c r="EE70" i="50"/>
  <c r="ED70" i="50"/>
  <c r="DY70" i="50"/>
  <c r="DX70" i="50"/>
  <c r="DU70" i="50"/>
  <c r="DT70" i="50"/>
  <c r="DS70" i="50"/>
  <c r="DR70" i="50"/>
  <c r="DN70" i="50"/>
  <c r="DM70" i="50"/>
  <c r="DL70" i="50"/>
  <c r="DK70" i="50"/>
  <c r="DJ70" i="50"/>
  <c r="DI70" i="50"/>
  <c r="DH70" i="50"/>
  <c r="DG70" i="50"/>
  <c r="DB70" i="50"/>
  <c r="DA70" i="50"/>
  <c r="CZ70" i="50"/>
  <c r="CY70" i="50"/>
  <c r="CX70" i="50"/>
  <c r="CW70" i="50"/>
  <c r="CV70" i="50"/>
  <c r="CU70" i="50"/>
  <c r="CT70" i="50"/>
  <c r="CS70" i="50"/>
  <c r="CR70" i="50"/>
  <c r="CQ70" i="50"/>
  <c r="CO70" i="50"/>
  <c r="V43" i="75" s="1"/>
  <c r="V45" i="75" s="1"/>
  <c r="CK70" i="50"/>
  <c r="CJ70" i="50"/>
  <c r="CI70" i="50"/>
  <c r="CH70" i="50"/>
  <c r="CH75" i="50" s="1"/>
  <c r="CG70" i="50"/>
  <c r="CF70" i="50"/>
  <c r="CE70" i="50"/>
  <c r="CD70" i="50"/>
  <c r="CC70" i="50"/>
  <c r="CB70" i="50"/>
  <c r="CA70" i="50"/>
  <c r="BZ70" i="50"/>
  <c r="BY70" i="50"/>
  <c r="BX70" i="50"/>
  <c r="BW70" i="50"/>
  <c r="BV70" i="50"/>
  <c r="BU70" i="50"/>
  <c r="BT70" i="50"/>
  <c r="BS70" i="50"/>
  <c r="AB30" i="41" s="1"/>
  <c r="BR70" i="50"/>
  <c r="BQ70" i="50"/>
  <c r="BP70" i="50"/>
  <c r="BO70" i="50"/>
  <c r="BN70" i="50"/>
  <c r="BM70" i="50"/>
  <c r="BL70" i="50"/>
  <c r="BJ70" i="50"/>
  <c r="BI70" i="50"/>
  <c r="BH70" i="50"/>
  <c r="BG70" i="50"/>
  <c r="BF70" i="50"/>
  <c r="BE70" i="50"/>
  <c r="BD70" i="50"/>
  <c r="BC70" i="50"/>
  <c r="BB70" i="50"/>
  <c r="BA70" i="50"/>
  <c r="AZ70" i="50"/>
  <c r="AY70" i="50"/>
  <c r="AX70" i="50"/>
  <c r="AW70" i="50"/>
  <c r="AV70" i="50"/>
  <c r="AU70" i="50"/>
  <c r="AS70" i="50"/>
  <c r="AR70" i="50"/>
  <c r="AQ70" i="50"/>
  <c r="AP70" i="50"/>
  <c r="AO70" i="50"/>
  <c r="AN70" i="50"/>
  <c r="AM70" i="50"/>
  <c r="AL70" i="50"/>
  <c r="AK70" i="50"/>
  <c r="AJ70" i="50"/>
  <c r="AI70" i="50"/>
  <c r="AH70" i="50"/>
  <c r="AG70" i="50"/>
  <c r="AF70" i="50"/>
  <c r="AE70" i="50"/>
  <c r="AD70" i="50"/>
  <c r="AC70" i="50"/>
  <c r="AB70" i="50"/>
  <c r="AA70" i="50"/>
  <c r="Z70" i="50"/>
  <c r="Y70" i="50"/>
  <c r="X70" i="50"/>
  <c r="W70" i="50"/>
  <c r="V70" i="50"/>
  <c r="U70" i="50"/>
  <c r="T70" i="50"/>
  <c r="S70" i="50"/>
  <c r="R70" i="50"/>
  <c r="Q70" i="50"/>
  <c r="Q75" i="50" s="1"/>
  <c r="L70" i="50"/>
  <c r="L75" i="50" s="1"/>
  <c r="K70" i="50"/>
  <c r="J70" i="50"/>
  <c r="I70" i="50"/>
  <c r="H70" i="50"/>
  <c r="G70" i="50"/>
  <c r="F70" i="50"/>
  <c r="E70" i="50"/>
  <c r="W83" i="40"/>
  <c r="D78" i="40"/>
  <c r="AE48" i="41"/>
  <c r="I6" i="41"/>
  <c r="EH70" i="45"/>
  <c r="EE70" i="45"/>
  <c r="ED70" i="45"/>
  <c r="DY70" i="45"/>
  <c r="DX70" i="45"/>
  <c r="DU70" i="45"/>
  <c r="DT70" i="45"/>
  <c r="DS70" i="45"/>
  <c r="DR70" i="45"/>
  <c r="DN70" i="45"/>
  <c r="DM70" i="45"/>
  <c r="DL70" i="45"/>
  <c r="DK70" i="45"/>
  <c r="DJ70" i="45"/>
  <c r="DI70" i="45"/>
  <c r="DH70" i="45"/>
  <c r="DG70" i="45"/>
  <c r="DB70" i="45"/>
  <c r="DA70" i="45"/>
  <c r="CZ70" i="45"/>
  <c r="CY70" i="45"/>
  <c r="CX70" i="45"/>
  <c r="CW70" i="45"/>
  <c r="CV70" i="45"/>
  <c r="CU70" i="45"/>
  <c r="CT70" i="45"/>
  <c r="CS70" i="45"/>
  <c r="CR70" i="45"/>
  <c r="CQ70" i="45"/>
  <c r="CO70" i="45"/>
  <c r="CK70" i="45"/>
  <c r="CJ70" i="45"/>
  <c r="CI70" i="45"/>
  <c r="CG70" i="45"/>
  <c r="CF70" i="45"/>
  <c r="CE70" i="45"/>
  <c r="CD70" i="45"/>
  <c r="CC70" i="45"/>
  <c r="CB70" i="45"/>
  <c r="CA70" i="45"/>
  <c r="BZ70" i="45"/>
  <c r="BY70" i="45"/>
  <c r="BX70" i="45"/>
  <c r="BW70" i="45"/>
  <c r="BV70" i="45"/>
  <c r="BU70" i="45"/>
  <c r="BT70" i="45"/>
  <c r="BS70" i="45"/>
  <c r="BR70" i="45"/>
  <c r="BQ70" i="45"/>
  <c r="BP70" i="45"/>
  <c r="BO70" i="45"/>
  <c r="BN70" i="45"/>
  <c r="BM70" i="45"/>
  <c r="BL70" i="45"/>
  <c r="BJ70" i="45"/>
  <c r="BI70" i="45"/>
  <c r="BH70" i="45"/>
  <c r="BG70" i="45"/>
  <c r="BF70" i="45"/>
  <c r="BE70" i="45"/>
  <c r="BD70" i="45"/>
  <c r="BC70" i="45"/>
  <c r="BB70" i="45"/>
  <c r="BA70" i="45"/>
  <c r="AZ70" i="45"/>
  <c r="AY70" i="45"/>
  <c r="AW70" i="45"/>
  <c r="AV70" i="45"/>
  <c r="AU70" i="45"/>
  <c r="AS70" i="45"/>
  <c r="AR70" i="45"/>
  <c r="AP70" i="45"/>
  <c r="AO70" i="45"/>
  <c r="AN70" i="45"/>
  <c r="AM70" i="45"/>
  <c r="AL70" i="45"/>
  <c r="AK70" i="45"/>
  <c r="AJ70" i="45"/>
  <c r="AI70" i="45"/>
  <c r="AH70" i="45"/>
  <c r="AG70" i="45"/>
  <c r="AF70" i="45"/>
  <c r="AE70" i="45"/>
  <c r="AD70" i="45"/>
  <c r="AC70" i="45"/>
  <c r="AB70" i="45"/>
  <c r="AA70" i="45"/>
  <c r="Z70" i="45"/>
  <c r="Y70" i="45"/>
  <c r="X70" i="45"/>
  <c r="W70" i="45"/>
  <c r="V70" i="45"/>
  <c r="U70" i="45"/>
  <c r="T70" i="45"/>
  <c r="S70" i="45"/>
  <c r="R70" i="45"/>
  <c r="Q70" i="45"/>
  <c r="Q75" i="45" s="1"/>
  <c r="L70" i="45"/>
  <c r="L75" i="45" s="1"/>
  <c r="K70" i="45"/>
  <c r="J70" i="45"/>
  <c r="H70" i="45"/>
  <c r="G70" i="45"/>
  <c r="F70" i="45"/>
  <c r="AG38" i="75" s="1"/>
  <c r="E70" i="45"/>
  <c r="E15" i="41"/>
  <c r="E10" i="41"/>
  <c r="G49" i="41"/>
  <c r="D38" i="41"/>
  <c r="D36" i="41"/>
  <c r="D35" i="41"/>
  <c r="E51" i="41"/>
  <c r="E50" i="41"/>
  <c r="E49" i="41"/>
  <c r="E48" i="41"/>
  <c r="D30" i="41"/>
  <c r="D29" i="41"/>
  <c r="D28" i="41"/>
  <c r="D27" i="41"/>
  <c r="E26" i="41"/>
  <c r="D26" i="41"/>
  <c r="E25" i="41"/>
  <c r="D25" i="41"/>
  <c r="E24" i="41"/>
  <c r="D24" i="41"/>
  <c r="E23" i="41"/>
  <c r="D23" i="41"/>
  <c r="E22" i="41"/>
  <c r="D22" i="41"/>
  <c r="D21" i="41"/>
  <c r="E20" i="41"/>
  <c r="D20" i="41"/>
  <c r="E19" i="41"/>
  <c r="D19" i="41"/>
  <c r="E18" i="41"/>
  <c r="D18" i="41"/>
  <c r="E17" i="41"/>
  <c r="D17" i="41"/>
  <c r="D16" i="41"/>
  <c r="C141" i="40" l="1"/>
  <c r="Y34" i="75"/>
  <c r="D117" i="40"/>
  <c r="F117" i="40" s="1"/>
  <c r="C133" i="40"/>
  <c r="F133" i="40" s="1"/>
  <c r="W48" i="41"/>
  <c r="S9" i="74"/>
  <c r="S10" i="74" s="1"/>
  <c r="E75" i="75"/>
  <c r="C79" i="75"/>
  <c r="E82" i="75"/>
  <c r="C84" i="75"/>
  <c r="D86" i="75"/>
  <c r="E87" i="75"/>
  <c r="C89" i="75"/>
  <c r="C93" i="75"/>
  <c r="D94" i="75"/>
  <c r="C98" i="75"/>
  <c r="C101" i="75"/>
  <c r="D103" i="75"/>
  <c r="E104" i="75"/>
  <c r="C106" i="75"/>
  <c r="D107" i="75"/>
  <c r="E109" i="75"/>
  <c r="E111" i="75"/>
  <c r="D116" i="75"/>
  <c r="D118" i="75"/>
  <c r="D120" i="75"/>
  <c r="D122" i="75"/>
  <c r="D124" i="75"/>
  <c r="C133" i="75"/>
  <c r="E128" i="75"/>
  <c r="X34" i="40"/>
  <c r="Z34" i="75"/>
  <c r="D82" i="40"/>
  <c r="D78" i="75"/>
  <c r="C76" i="75"/>
  <c r="D79" i="75"/>
  <c r="C83" i="75"/>
  <c r="D84" i="75"/>
  <c r="E86" i="75"/>
  <c r="C88" i="75"/>
  <c r="D89" i="75"/>
  <c r="D93" i="75"/>
  <c r="E94" i="75"/>
  <c r="C97" i="75"/>
  <c r="D98" i="75"/>
  <c r="D101" i="75"/>
  <c r="E103" i="75"/>
  <c r="C105" i="75"/>
  <c r="D106" i="75"/>
  <c r="E107" i="75"/>
  <c r="D110" i="75"/>
  <c r="D113" i="75"/>
  <c r="F113" i="75" s="1"/>
  <c r="J113" i="75" s="1"/>
  <c r="C117" i="75"/>
  <c r="C119" i="75"/>
  <c r="C121" i="75"/>
  <c r="C123" i="75"/>
  <c r="C125" i="75"/>
  <c r="D133" i="75"/>
  <c r="C130" i="75"/>
  <c r="X85" i="40"/>
  <c r="Y23" i="75"/>
  <c r="AF41" i="75"/>
  <c r="V35" i="40"/>
  <c r="X35" i="75"/>
  <c r="Y35" i="75"/>
  <c r="C75" i="75"/>
  <c r="D76" i="75"/>
  <c r="E79" i="75"/>
  <c r="C82" i="75"/>
  <c r="D83" i="75"/>
  <c r="E84" i="75"/>
  <c r="C87" i="75"/>
  <c r="D88" i="75"/>
  <c r="E89" i="75"/>
  <c r="E93" i="75"/>
  <c r="D97" i="75"/>
  <c r="E98" i="75"/>
  <c r="E101" i="75"/>
  <c r="C104" i="75"/>
  <c r="D105" i="75"/>
  <c r="E106" i="75"/>
  <c r="E110" i="75"/>
  <c r="D114" i="75"/>
  <c r="F114" i="75" s="1"/>
  <c r="J114" i="75" s="1"/>
  <c r="D117" i="75"/>
  <c r="D119" i="75"/>
  <c r="D121" i="75"/>
  <c r="D123" i="75"/>
  <c r="D125" i="75"/>
  <c r="E133" i="75"/>
  <c r="E130" i="75"/>
  <c r="X35" i="40"/>
  <c r="Z35" i="75"/>
  <c r="X84" i="40"/>
  <c r="Y22" i="75"/>
  <c r="D75" i="75"/>
  <c r="E78" i="75"/>
  <c r="D82" i="75"/>
  <c r="E83" i="75"/>
  <c r="C86" i="75"/>
  <c r="D87" i="75"/>
  <c r="E88" i="75"/>
  <c r="C91" i="75"/>
  <c r="F91" i="75" s="1"/>
  <c r="J91" i="75" s="1"/>
  <c r="C94" i="75"/>
  <c r="E97" i="75"/>
  <c r="C99" i="75"/>
  <c r="F99" i="75" s="1"/>
  <c r="J99" i="75" s="1"/>
  <c r="C103" i="75"/>
  <c r="D104" i="75"/>
  <c r="E105" i="75"/>
  <c r="C107" i="75"/>
  <c r="D109" i="75"/>
  <c r="D111" i="75"/>
  <c r="C116" i="75"/>
  <c r="F116" i="75" s="1"/>
  <c r="J116" i="75" s="1"/>
  <c r="C118" i="75"/>
  <c r="C120" i="75"/>
  <c r="C122" i="75"/>
  <c r="C124" i="75"/>
  <c r="C126" i="75"/>
  <c r="F126" i="75" s="1"/>
  <c r="J126" i="75" s="1"/>
  <c r="C128" i="75"/>
  <c r="D132" i="75"/>
  <c r="F132" i="75" s="1"/>
  <c r="J132" i="75" s="1"/>
  <c r="AU37" i="75"/>
  <c r="W19" i="40"/>
  <c r="AF38" i="75"/>
  <c r="Y19" i="75"/>
  <c r="V31" i="40"/>
  <c r="X31" i="75"/>
  <c r="X31" i="40"/>
  <c r="Z31" i="75"/>
  <c r="Y31" i="75"/>
  <c r="W18" i="40"/>
  <c r="AF39" i="75"/>
  <c r="Y18" i="75"/>
  <c r="V36" i="40"/>
  <c r="X36" i="75"/>
  <c r="X36" i="40"/>
  <c r="Z36" i="75"/>
  <c r="Y36" i="75"/>
  <c r="C96" i="75"/>
  <c r="D74" i="75"/>
  <c r="D96" i="75"/>
  <c r="E74" i="75"/>
  <c r="E96" i="75"/>
  <c r="AF40" i="75"/>
  <c r="Y20" i="75"/>
  <c r="X32" i="40"/>
  <c r="Z32" i="75"/>
  <c r="Y32" i="75"/>
  <c r="AG42" i="75"/>
  <c r="W21" i="40"/>
  <c r="AF42" i="75"/>
  <c r="Y21" i="75"/>
  <c r="L75" i="48"/>
  <c r="Q75" i="48"/>
  <c r="V33" i="40"/>
  <c r="X33" i="75"/>
  <c r="X33" i="40"/>
  <c r="Z33" i="75"/>
  <c r="Y33" i="75"/>
  <c r="C79" i="40"/>
  <c r="D79" i="40"/>
  <c r="E79" i="40"/>
  <c r="C80" i="40"/>
  <c r="D80" i="40"/>
  <c r="E82" i="40"/>
  <c r="C83" i="40"/>
  <c r="D83" i="40"/>
  <c r="E83" i="40"/>
  <c r="C86" i="40"/>
  <c r="D86" i="40"/>
  <c r="E86" i="40"/>
  <c r="C87" i="40"/>
  <c r="D87" i="40"/>
  <c r="E87" i="40"/>
  <c r="C88" i="40"/>
  <c r="D88" i="40"/>
  <c r="E88" i="40"/>
  <c r="C90" i="40"/>
  <c r="D90" i="40"/>
  <c r="E90" i="40"/>
  <c r="C91" i="40"/>
  <c r="D91" i="40"/>
  <c r="E91" i="40"/>
  <c r="C92" i="40"/>
  <c r="D92" i="40"/>
  <c r="E92" i="40"/>
  <c r="C93" i="40"/>
  <c r="D93" i="40"/>
  <c r="E93" i="40"/>
  <c r="C95" i="40"/>
  <c r="F95" i="40" s="1"/>
  <c r="C97" i="40"/>
  <c r="D97" i="40"/>
  <c r="E97" i="40"/>
  <c r="C98" i="40"/>
  <c r="D98" i="40"/>
  <c r="E98" i="40"/>
  <c r="C100" i="40"/>
  <c r="D100" i="40"/>
  <c r="E100" i="40"/>
  <c r="C101" i="40"/>
  <c r="D101" i="40"/>
  <c r="E101" i="40"/>
  <c r="C102" i="40"/>
  <c r="D102" i="40"/>
  <c r="E102" i="40"/>
  <c r="C103" i="40"/>
  <c r="F103" i="40" s="1"/>
  <c r="C105" i="40"/>
  <c r="D105" i="40"/>
  <c r="E105" i="40"/>
  <c r="C107" i="40"/>
  <c r="D107" i="40"/>
  <c r="E107" i="40"/>
  <c r="C108" i="40"/>
  <c r="D108" i="40"/>
  <c r="E108" i="40"/>
  <c r="C109" i="40"/>
  <c r="D109" i="40"/>
  <c r="E109" i="40"/>
  <c r="C110" i="40"/>
  <c r="D110" i="40"/>
  <c r="E110" i="40"/>
  <c r="C111" i="40"/>
  <c r="D111" i="40"/>
  <c r="E111" i="40"/>
  <c r="D113" i="40"/>
  <c r="E113" i="40"/>
  <c r="D114" i="40"/>
  <c r="E114" i="40"/>
  <c r="D115" i="40"/>
  <c r="E115" i="40"/>
  <c r="D118" i="40"/>
  <c r="F118" i="40" s="1"/>
  <c r="C120" i="40"/>
  <c r="D120" i="40"/>
  <c r="C121" i="40"/>
  <c r="D121" i="40"/>
  <c r="C122" i="40"/>
  <c r="D122" i="40"/>
  <c r="C123" i="40"/>
  <c r="D123" i="40"/>
  <c r="C124" i="40"/>
  <c r="D124" i="40"/>
  <c r="C125" i="40"/>
  <c r="D125" i="40"/>
  <c r="C126" i="40"/>
  <c r="D126" i="40"/>
  <c r="C127" i="40"/>
  <c r="D127" i="40"/>
  <c r="C128" i="40"/>
  <c r="D128" i="40"/>
  <c r="C129" i="40"/>
  <c r="D129" i="40"/>
  <c r="D141" i="40"/>
  <c r="E141" i="40"/>
  <c r="C135" i="40"/>
  <c r="E135" i="40"/>
  <c r="C138" i="40"/>
  <c r="E138" i="40"/>
  <c r="D140" i="40"/>
  <c r="F140" i="40" s="1"/>
  <c r="AA49" i="41"/>
  <c r="AJ7" i="41"/>
  <c r="M48" i="41"/>
  <c r="M50" i="41"/>
  <c r="L35" i="41"/>
  <c r="L31" i="41"/>
  <c r="M49" i="41"/>
  <c r="L36" i="41"/>
  <c r="P30" i="41"/>
  <c r="AK7" i="41"/>
  <c r="AK17" i="41"/>
  <c r="AK50" i="41"/>
  <c r="AJ35" i="41"/>
  <c r="W22" i="40"/>
  <c r="V7" i="41"/>
  <c r="D53" i="41"/>
  <c r="G48" i="41"/>
  <c r="AA48" i="41" s="1"/>
  <c r="AJ17" i="41"/>
  <c r="AK24" i="41"/>
  <c r="AK6" i="41"/>
  <c r="AJ20" i="41"/>
  <c r="AJ25" i="41"/>
  <c r="AJ31" i="41"/>
  <c r="AK18" i="41"/>
  <c r="AK19" i="41"/>
  <c r="AK25" i="41"/>
  <c r="AJ30" i="41"/>
  <c r="AK49" i="41"/>
  <c r="AJ36" i="41"/>
  <c r="L30" i="41"/>
  <c r="P36" i="41"/>
  <c r="P35" i="41"/>
  <c r="AJ16" i="41"/>
  <c r="V34" i="40"/>
  <c r="V16" i="41"/>
  <c r="V32" i="40"/>
  <c r="L16" i="41"/>
  <c r="E8" i="41"/>
  <c r="E14" i="41"/>
  <c r="E7" i="41"/>
  <c r="E12" i="41"/>
  <c r="E11" i="41"/>
  <c r="AL55" i="41"/>
  <c r="F82" i="40" l="1"/>
  <c r="F78" i="75"/>
  <c r="J78" i="75" s="1"/>
  <c r="F118" i="75"/>
  <c r="J118" i="75" s="1"/>
  <c r="F89" i="75"/>
  <c r="J89" i="75" s="1"/>
  <c r="F128" i="75"/>
  <c r="J128" i="75" s="1"/>
  <c r="F109" i="75"/>
  <c r="J109" i="75" s="1"/>
  <c r="F111" i="75"/>
  <c r="J111" i="75" s="1"/>
  <c r="F103" i="75"/>
  <c r="J103" i="75" s="1"/>
  <c r="F93" i="75"/>
  <c r="J93" i="75" s="1"/>
  <c r="F120" i="75"/>
  <c r="J120" i="75" s="1"/>
  <c r="F94" i="75"/>
  <c r="J94" i="75" s="1"/>
  <c r="F105" i="75"/>
  <c r="J105" i="75" s="1"/>
  <c r="F82" i="75"/>
  <c r="J82" i="75" s="1"/>
  <c r="E80" i="75"/>
  <c r="F98" i="75"/>
  <c r="J98" i="75" s="1"/>
  <c r="F123" i="75"/>
  <c r="J123" i="75" s="1"/>
  <c r="X86" i="40"/>
  <c r="F133" i="75"/>
  <c r="J133" i="75" s="1"/>
  <c r="F79" i="75"/>
  <c r="J79" i="75" s="1"/>
  <c r="F124" i="75"/>
  <c r="J124" i="75" s="1"/>
  <c r="F106" i="75"/>
  <c r="J106" i="75" s="1"/>
  <c r="F101" i="75"/>
  <c r="J101" i="75" s="1"/>
  <c r="J100" i="75" s="1"/>
  <c r="F86" i="75"/>
  <c r="J86" i="75" s="1"/>
  <c r="F84" i="75"/>
  <c r="J84" i="75" s="1"/>
  <c r="D80" i="75"/>
  <c r="F104" i="75"/>
  <c r="J104" i="75" s="1"/>
  <c r="F75" i="75"/>
  <c r="J75" i="75" s="1"/>
  <c r="F107" i="75"/>
  <c r="J107" i="75" s="1"/>
  <c r="F87" i="75"/>
  <c r="J87" i="75" s="1"/>
  <c r="F119" i="75"/>
  <c r="J119" i="75" s="1"/>
  <c r="F122" i="75"/>
  <c r="J122" i="75" s="1"/>
  <c r="F97" i="75"/>
  <c r="J97" i="75" s="1"/>
  <c r="F88" i="75"/>
  <c r="J88" i="75" s="1"/>
  <c r="F130" i="75"/>
  <c r="J130" i="75" s="1"/>
  <c r="F121" i="75"/>
  <c r="J121" i="75" s="1"/>
  <c r="F110" i="75"/>
  <c r="J110" i="75" s="1"/>
  <c r="F76" i="75"/>
  <c r="J76" i="75" s="1"/>
  <c r="F141" i="40"/>
  <c r="F125" i="75"/>
  <c r="J125" i="75" s="1"/>
  <c r="F117" i="75"/>
  <c r="J117" i="75" s="1"/>
  <c r="F83" i="75"/>
  <c r="J83" i="75" s="1"/>
  <c r="F107" i="40"/>
  <c r="F86" i="40"/>
  <c r="G86" i="40" s="1"/>
  <c r="F110" i="40"/>
  <c r="F96" i="75"/>
  <c r="F113" i="40"/>
  <c r="G113" i="40" s="1"/>
  <c r="F111" i="40"/>
  <c r="F105" i="40"/>
  <c r="F102" i="40"/>
  <c r="F83" i="40"/>
  <c r="G83" i="40" s="1"/>
  <c r="F80" i="40"/>
  <c r="F93" i="40"/>
  <c r="AK13" i="41"/>
  <c r="J127" i="75" l="1"/>
  <c r="J108" i="75"/>
  <c r="F95" i="75"/>
  <c r="J92" i="75"/>
  <c r="J81" i="75"/>
  <c r="J102" i="75"/>
  <c r="J85" i="75"/>
  <c r="F92" i="75"/>
  <c r="J115" i="75"/>
  <c r="F100" i="75"/>
  <c r="J96" i="75"/>
  <c r="J95" i="75" s="1"/>
  <c r="D7" i="41"/>
  <c r="D72" i="45"/>
  <c r="F6" i="41" l="1"/>
  <c r="Z37" i="58" l="1"/>
  <c r="Z38" i="58"/>
  <c r="Z39" i="58"/>
  <c r="Z40" i="58"/>
  <c r="Z41" i="58"/>
  <c r="Z42" i="58"/>
  <c r="Z45" i="58"/>
  <c r="Z56" i="58"/>
  <c r="Z57" i="58"/>
  <c r="Z58" i="58"/>
  <c r="Z59" i="58"/>
  <c r="Z60" i="58"/>
  <c r="Z61" i="58"/>
  <c r="Z62" i="58"/>
  <c r="Z63" i="58"/>
  <c r="Z64" i="58"/>
  <c r="Z65" i="58"/>
  <c r="Z66" i="58"/>
  <c r="Z68" i="58"/>
  <c r="Z63" i="60"/>
  <c r="Z64" i="60"/>
  <c r="Z65" i="60"/>
  <c r="Z66" i="60"/>
  <c r="Z67" i="60"/>
  <c r="Z68" i="60"/>
  <c r="Z23" i="61"/>
  <c r="Z24" i="61"/>
  <c r="Z25" i="61"/>
  <c r="Z26" i="61"/>
  <c r="Z27" i="61"/>
  <c r="Z29" i="61"/>
  <c r="Z30" i="61"/>
  <c r="Z31" i="61"/>
  <c r="Z32" i="61"/>
  <c r="Z34" i="61"/>
  <c r="Z35" i="61"/>
  <c r="Z36" i="61"/>
  <c r="Z37" i="61"/>
  <c r="Z38" i="61"/>
  <c r="Z39" i="61"/>
  <c r="Z40" i="61"/>
  <c r="Z41" i="61"/>
  <c r="Z42" i="61"/>
  <c r="Z43" i="61"/>
  <c r="Z44" i="61"/>
  <c r="Z45" i="61"/>
  <c r="Z46" i="61"/>
  <c r="Z48" i="61"/>
  <c r="Z49" i="61"/>
  <c r="Z50" i="61"/>
  <c r="Z51" i="61"/>
  <c r="Z52" i="61"/>
  <c r="Z53" i="61"/>
  <c r="Z54" i="61"/>
  <c r="Z55" i="61"/>
  <c r="Z56" i="61"/>
  <c r="Z57" i="61"/>
  <c r="Z58" i="61"/>
  <c r="Z59" i="61"/>
  <c r="Z60" i="61"/>
  <c r="Z61" i="61"/>
  <c r="Z62" i="61"/>
  <c r="Z63" i="61"/>
  <c r="Z64" i="61"/>
  <c r="Z65" i="61"/>
  <c r="Z66" i="61"/>
  <c r="Z67" i="61"/>
  <c r="Z68" i="61"/>
  <c r="Z7" i="62"/>
  <c r="Z8" i="62"/>
  <c r="Z9" i="62"/>
  <c r="Z10" i="62"/>
  <c r="Z11" i="62"/>
  <c r="Z12" i="62"/>
  <c r="Z13" i="62"/>
  <c r="Z14" i="62"/>
  <c r="Z15" i="62"/>
  <c r="Z16" i="62"/>
  <c r="Z17" i="62"/>
  <c r="Z18" i="62"/>
  <c r="Z19" i="62"/>
  <c r="Z20" i="62"/>
  <c r="Z21" i="62"/>
  <c r="Z22" i="62"/>
  <c r="Z23" i="62"/>
  <c r="Z24" i="62"/>
  <c r="Z25" i="62"/>
  <c r="Z26" i="62"/>
  <c r="Z27" i="62"/>
  <c r="Z28" i="62"/>
  <c r="Z29" i="62"/>
  <c r="Z30" i="62"/>
  <c r="Z31" i="62"/>
  <c r="Z32" i="62"/>
  <c r="Z33" i="62"/>
  <c r="Z34" i="62"/>
  <c r="Z35" i="62"/>
  <c r="Z36" i="62"/>
  <c r="Z38" i="62"/>
  <c r="Z39" i="62"/>
  <c r="Z40" i="62"/>
  <c r="Z41" i="62"/>
  <c r="Z42" i="62"/>
  <c r="Z43" i="62"/>
  <c r="Z44" i="62"/>
  <c r="Z45" i="62"/>
  <c r="Z46" i="62"/>
  <c r="Z47" i="62"/>
  <c r="Z48" i="62"/>
  <c r="Z49" i="62"/>
  <c r="Z50" i="62"/>
  <c r="Z51" i="62"/>
  <c r="Z52" i="62"/>
  <c r="Z53" i="62"/>
  <c r="Z54" i="62"/>
  <c r="Z55" i="62"/>
  <c r="Z56" i="62"/>
  <c r="Z57" i="62"/>
  <c r="Z58" i="62"/>
  <c r="Z59" i="62"/>
  <c r="Z60" i="62"/>
  <c r="Z61" i="62"/>
  <c r="Z62" i="62"/>
  <c r="Z63" i="62"/>
  <c r="Z64" i="62"/>
  <c r="Z65" i="62"/>
  <c r="Z66" i="62"/>
  <c r="Z67" i="62"/>
  <c r="Z9" i="63"/>
  <c r="Z10" i="63"/>
  <c r="Z11" i="63"/>
  <c r="Z12" i="63"/>
  <c r="Z13" i="63"/>
  <c r="Z14" i="63"/>
  <c r="Z15" i="63"/>
  <c r="Z16" i="63"/>
  <c r="Z18" i="63"/>
  <c r="Z19" i="63"/>
  <c r="Z20" i="63"/>
  <c r="Z21" i="63"/>
  <c r="Z22" i="63"/>
  <c r="Z23" i="63"/>
  <c r="Z24" i="63"/>
  <c r="Z25" i="63"/>
  <c r="Z27" i="63"/>
  <c r="Z28" i="63"/>
  <c r="Z29" i="63"/>
  <c r="Z30" i="63"/>
  <c r="Z31" i="63"/>
  <c r="Z32" i="63"/>
  <c r="Z33" i="63"/>
  <c r="Z34" i="63"/>
  <c r="Z35" i="63"/>
  <c r="Z36" i="63"/>
  <c r="Z37" i="63"/>
  <c r="Z38" i="63"/>
  <c r="Z39" i="63"/>
  <c r="Z40" i="63"/>
  <c r="Z41" i="63"/>
  <c r="Z42" i="63"/>
  <c r="Z43" i="63"/>
  <c r="Z44" i="63"/>
  <c r="Z45" i="63"/>
  <c r="Z46" i="63"/>
  <c r="Z47" i="63"/>
  <c r="Z48" i="63"/>
  <c r="Z49" i="63"/>
  <c r="Z50" i="63"/>
  <c r="Z51" i="63"/>
  <c r="Z52" i="63"/>
  <c r="Z53" i="63"/>
  <c r="Z54" i="63"/>
  <c r="Z55" i="63"/>
  <c r="Z56" i="63"/>
  <c r="Z57" i="63"/>
  <c r="Z58" i="63"/>
  <c r="Z59" i="63"/>
  <c r="Z60" i="63"/>
  <c r="Z61" i="63"/>
  <c r="Z62" i="63"/>
  <c r="Z63" i="63"/>
  <c r="Z64" i="63"/>
  <c r="Z65" i="63"/>
  <c r="Z66" i="63"/>
  <c r="Z67" i="63"/>
  <c r="Z68" i="63"/>
  <c r="Z7" i="64"/>
  <c r="Z8" i="64"/>
  <c r="Z9" i="64"/>
  <c r="Z10" i="64"/>
  <c r="Z11" i="64"/>
  <c r="Z12" i="64"/>
  <c r="Z13" i="64"/>
  <c r="Z14" i="64"/>
  <c r="Z15" i="64"/>
  <c r="Z16" i="64"/>
  <c r="Z17" i="64"/>
  <c r="Z18" i="64"/>
  <c r="Z19" i="64"/>
  <c r="Z20" i="64"/>
  <c r="Z21" i="64"/>
  <c r="Z22" i="64"/>
  <c r="Z23" i="64"/>
  <c r="Z24" i="64"/>
  <c r="Z25" i="64"/>
  <c r="Z26" i="64"/>
  <c r="Z27" i="64"/>
  <c r="Z28" i="64"/>
  <c r="Z29" i="64"/>
  <c r="Z30" i="64"/>
  <c r="Z31" i="64"/>
  <c r="Z33" i="64"/>
  <c r="Z34" i="64"/>
  <c r="Z35" i="64"/>
  <c r="Z36" i="64"/>
  <c r="Z40" i="64"/>
  <c r="Z41" i="64"/>
  <c r="Z42" i="64"/>
  <c r="Z43" i="64"/>
  <c r="Z44" i="64"/>
  <c r="Z45" i="64"/>
  <c r="Z46" i="64"/>
  <c r="Z47" i="64"/>
  <c r="Z48" i="64"/>
  <c r="Z49" i="64"/>
  <c r="Z50" i="64"/>
  <c r="Z51" i="64"/>
  <c r="Z52" i="64"/>
  <c r="Z53" i="64"/>
  <c r="Z54" i="64"/>
  <c r="Z55" i="64"/>
  <c r="Z56" i="64"/>
  <c r="Z57" i="64"/>
  <c r="Z58" i="64"/>
  <c r="Z59" i="64"/>
  <c r="Z60" i="64"/>
  <c r="Z61" i="64"/>
  <c r="Z62" i="64"/>
  <c r="Z63" i="64"/>
  <c r="Z64" i="64"/>
  <c r="Z65" i="64"/>
  <c r="Z66" i="64"/>
  <c r="Z67" i="64"/>
  <c r="Z68" i="64"/>
  <c r="Z7" i="65"/>
  <c r="Z8" i="65"/>
  <c r="Z9" i="65"/>
  <c r="Z10" i="65"/>
  <c r="Z11" i="65"/>
  <c r="Z12" i="65"/>
  <c r="Z13" i="65"/>
  <c r="Z14" i="65"/>
  <c r="Z15" i="65"/>
  <c r="Z16" i="65"/>
  <c r="Z17" i="65"/>
  <c r="Z18" i="65"/>
  <c r="Z19" i="65"/>
  <c r="Z20" i="65"/>
  <c r="Z21" i="65"/>
  <c r="Z22" i="65"/>
  <c r="Z23" i="65"/>
  <c r="Z24" i="65"/>
  <c r="Z25" i="65"/>
  <c r="Z26" i="65"/>
  <c r="Z27" i="65"/>
  <c r="Z28" i="65"/>
  <c r="Z29" i="65"/>
  <c r="Z30" i="65"/>
  <c r="Z31" i="65"/>
  <c r="Z32" i="65"/>
  <c r="Z33" i="65"/>
  <c r="Z34" i="65"/>
  <c r="Z35" i="65"/>
  <c r="Z36" i="65"/>
  <c r="Z37" i="65"/>
  <c r="Z38" i="65"/>
  <c r="Z39" i="65"/>
  <c r="Z40" i="65"/>
  <c r="Z41" i="65"/>
  <c r="Z42" i="65"/>
  <c r="Z53" i="65"/>
  <c r="Z54" i="65"/>
  <c r="Z55" i="65"/>
  <c r="Z56" i="65"/>
  <c r="Z57" i="65"/>
  <c r="Z58" i="65"/>
  <c r="Z59" i="65"/>
  <c r="Z60" i="65"/>
  <c r="Z63" i="65"/>
  <c r="Z64" i="65"/>
  <c r="Z65" i="65"/>
  <c r="Z66" i="65"/>
  <c r="Z67" i="65"/>
  <c r="Z68" i="65"/>
  <c r="Z7" i="66"/>
  <c r="Z8" i="66"/>
  <c r="Z9" i="66"/>
  <c r="Z10" i="66"/>
  <c r="Z11" i="66"/>
  <c r="Z12" i="66"/>
  <c r="Z13" i="66"/>
  <c r="Z14" i="66"/>
  <c r="Z15" i="66"/>
  <c r="Z16" i="66"/>
  <c r="Z17" i="66"/>
  <c r="Z18" i="66"/>
  <c r="Z19" i="66"/>
  <c r="Z20" i="66"/>
  <c r="Z21" i="66"/>
  <c r="Z22" i="66"/>
  <c r="Z23" i="66"/>
  <c r="Z24" i="66"/>
  <c r="Z25" i="66"/>
  <c r="Z26" i="66"/>
  <c r="Z27" i="66"/>
  <c r="Z28" i="66"/>
  <c r="Z29" i="66"/>
  <c r="Z30" i="66"/>
  <c r="Z32" i="66"/>
  <c r="Z33" i="66"/>
  <c r="Z34" i="66"/>
  <c r="Z35" i="66"/>
  <c r="Z37" i="66"/>
  <c r="Z38" i="66"/>
  <c r="Z39" i="66"/>
  <c r="Z40" i="66"/>
  <c r="Z41" i="66"/>
  <c r="Z42" i="66"/>
  <c r="Z43" i="66"/>
  <c r="Z44" i="66"/>
  <c r="Z45" i="66"/>
  <c r="Z46" i="66"/>
  <c r="Z47" i="66"/>
  <c r="Z49" i="66"/>
  <c r="Z50" i="66"/>
  <c r="Z51" i="66"/>
  <c r="Z52" i="66"/>
  <c r="Z53" i="66"/>
  <c r="Z54" i="66"/>
  <c r="Z55" i="66"/>
  <c r="Z56" i="66"/>
  <c r="Z57" i="66"/>
  <c r="Z58" i="66"/>
  <c r="Z59" i="66"/>
  <c r="Z60" i="66"/>
  <c r="Z61" i="66"/>
  <c r="Z62" i="66"/>
  <c r="Z63" i="66"/>
  <c r="Z64" i="66"/>
  <c r="Z65" i="66"/>
  <c r="Z66" i="66"/>
  <c r="Z67" i="66"/>
  <c r="Z68" i="66"/>
  <c r="Z7" i="67"/>
  <c r="Z8" i="67"/>
  <c r="Z9" i="67"/>
  <c r="Z10" i="67"/>
  <c r="Z11" i="67"/>
  <c r="Z12" i="67"/>
  <c r="Z13" i="67"/>
  <c r="Z14" i="67"/>
  <c r="Z15" i="67"/>
  <c r="Z16" i="67"/>
  <c r="Z17" i="67"/>
  <c r="Z18" i="67"/>
  <c r="Z19" i="67"/>
  <c r="Z20" i="67"/>
  <c r="Z21" i="67"/>
  <c r="Z22" i="67"/>
  <c r="Z23" i="67"/>
  <c r="Z24" i="67"/>
  <c r="Z25" i="67"/>
  <c r="Z26" i="67"/>
  <c r="Z27" i="67"/>
  <c r="Z28" i="67"/>
  <c r="Z29" i="67"/>
  <c r="Z30" i="67"/>
  <c r="Z31" i="67"/>
  <c r="Z32" i="67"/>
  <c r="Z33" i="67"/>
  <c r="Z34" i="67"/>
  <c r="Z35" i="67"/>
  <c r="Z36" i="67"/>
  <c r="Z37" i="67"/>
  <c r="Z38" i="67"/>
  <c r="Z39" i="67"/>
  <c r="Z40" i="67"/>
  <c r="Z41" i="67"/>
  <c r="Z42" i="67"/>
  <c r="Z43" i="67"/>
  <c r="Z44" i="67"/>
  <c r="Z45" i="67"/>
  <c r="Z46" i="67"/>
  <c r="Z47" i="67"/>
  <c r="Z48" i="67"/>
  <c r="Z49" i="67"/>
  <c r="Z50" i="67"/>
  <c r="Z51" i="67"/>
  <c r="Z52" i="67"/>
  <c r="Z53" i="67"/>
  <c r="Z54" i="67"/>
  <c r="Z55" i="67"/>
  <c r="Z56" i="67"/>
  <c r="Z57" i="67"/>
  <c r="Z58" i="67"/>
  <c r="Z59" i="67"/>
  <c r="Z60" i="67"/>
  <c r="Z61" i="67"/>
  <c r="Z62" i="67"/>
  <c r="Z63" i="67"/>
  <c r="Z64" i="67"/>
  <c r="Z65" i="67"/>
  <c r="Z66" i="67"/>
  <c r="Z67" i="67"/>
  <c r="Z68" i="67"/>
  <c r="Z7" i="68"/>
  <c r="Z8" i="68"/>
  <c r="Z9" i="68"/>
  <c r="Z10" i="68"/>
  <c r="Z11" i="68"/>
  <c r="Z12" i="68"/>
  <c r="Z13" i="68"/>
  <c r="Z14" i="68"/>
  <c r="Z15" i="68"/>
  <c r="Z16" i="68"/>
  <c r="Z17" i="68"/>
  <c r="Z18" i="68"/>
  <c r="Z19" i="68"/>
  <c r="Z20" i="68"/>
  <c r="Z21" i="68"/>
  <c r="Z22" i="68"/>
  <c r="Z23" i="68"/>
  <c r="Z24" i="68"/>
  <c r="Z25" i="68"/>
  <c r="Z26" i="68"/>
  <c r="Z27" i="68"/>
  <c r="Z28" i="68"/>
  <c r="Z29" i="68"/>
  <c r="Z30" i="68"/>
  <c r="Z31" i="68"/>
  <c r="Z32" i="68"/>
  <c r="Z33" i="68"/>
  <c r="Z34" i="68"/>
  <c r="Z35" i="68"/>
  <c r="Z36" i="68"/>
  <c r="Z37" i="68"/>
  <c r="Z38" i="68"/>
  <c r="Z39" i="68"/>
  <c r="Z40" i="68"/>
  <c r="Z41" i="68"/>
  <c r="Z42" i="68"/>
  <c r="Z43" i="68"/>
  <c r="Z44" i="68"/>
  <c r="Z45" i="68"/>
  <c r="Z46" i="68"/>
  <c r="Z47" i="68"/>
  <c r="Z48" i="68"/>
  <c r="Z49" i="68"/>
  <c r="Z50" i="68"/>
  <c r="Z51" i="68"/>
  <c r="Z52" i="68"/>
  <c r="Z53" i="68"/>
  <c r="Z54" i="68"/>
  <c r="Z55" i="68"/>
  <c r="Z56" i="68"/>
  <c r="Z57" i="68"/>
  <c r="Z58" i="68"/>
  <c r="Z59" i="68"/>
  <c r="Z60" i="68"/>
  <c r="Z61" i="68"/>
  <c r="Z62" i="68"/>
  <c r="Z63" i="68"/>
  <c r="Z64" i="68"/>
  <c r="Z65" i="68"/>
  <c r="Z66" i="68"/>
  <c r="Z67" i="68"/>
  <c r="Z68" i="68"/>
  <c r="Z7" i="69"/>
  <c r="Z8" i="69"/>
  <c r="Z9" i="69"/>
  <c r="Z11" i="69"/>
  <c r="Z12" i="69"/>
  <c r="Z13" i="69"/>
  <c r="Z7" i="70"/>
  <c r="Z8" i="70"/>
  <c r="Z9" i="70"/>
  <c r="Z10" i="70"/>
  <c r="Z11" i="70"/>
  <c r="Z12" i="70"/>
  <c r="Z13" i="70"/>
  <c r="Z14" i="70"/>
  <c r="Z15" i="70"/>
  <c r="Z16" i="70"/>
  <c r="Z17" i="70"/>
  <c r="Z18" i="70"/>
  <c r="Z19" i="70"/>
  <c r="Z20" i="70"/>
  <c r="Z21" i="70"/>
  <c r="Z22" i="70"/>
  <c r="Z23" i="70"/>
  <c r="Z24" i="70"/>
  <c r="Z25" i="70"/>
  <c r="Z26" i="70"/>
  <c r="Z27" i="70"/>
  <c r="Z28" i="70"/>
  <c r="Z29" i="70"/>
  <c r="Z30" i="70"/>
  <c r="Z31" i="70"/>
  <c r="Z32" i="70"/>
  <c r="Z33" i="70"/>
  <c r="Z34" i="70"/>
  <c r="Z35" i="70"/>
  <c r="Z36" i="70"/>
  <c r="Z37" i="70"/>
  <c r="Z38" i="70"/>
  <c r="Z39" i="70"/>
  <c r="Z40" i="70"/>
  <c r="Z41" i="70"/>
  <c r="Z42" i="70"/>
  <c r="Z43" i="70"/>
  <c r="Z44" i="70"/>
  <c r="Z45" i="70"/>
  <c r="Z46" i="70"/>
  <c r="Z47" i="70"/>
  <c r="Z48" i="70"/>
  <c r="Z49" i="70"/>
  <c r="Z50" i="70"/>
  <c r="Z51" i="70"/>
  <c r="Z52" i="70"/>
  <c r="Z53" i="70"/>
  <c r="Z54" i="70"/>
  <c r="Z55" i="70"/>
  <c r="Z56" i="70"/>
  <c r="Z57" i="70"/>
  <c r="Z58" i="70"/>
  <c r="Z59" i="70"/>
  <c r="Z60" i="70"/>
  <c r="Z61" i="70"/>
  <c r="Z62" i="70"/>
  <c r="Z63" i="70"/>
  <c r="Z64" i="70"/>
  <c r="Z65" i="70"/>
  <c r="Z66" i="70"/>
  <c r="Z67" i="70"/>
  <c r="Z68" i="70"/>
  <c r="Z36" i="59"/>
  <c r="Z42" i="59"/>
  <c r="Z43" i="59"/>
  <c r="Z44" i="59"/>
  <c r="Z52" i="59"/>
  <c r="Z53" i="59"/>
  <c r="Z54" i="59"/>
  <c r="Z56" i="59"/>
  <c r="Z58" i="59"/>
  <c r="Z59" i="59"/>
  <c r="Z60" i="59"/>
  <c r="Z62" i="59"/>
  <c r="Z65" i="59"/>
  <c r="Z66" i="59"/>
  <c r="Z6" i="62"/>
  <c r="Z6" i="64"/>
  <c r="Z6" i="65"/>
  <c r="Z6" i="66"/>
  <c r="Z6" i="68"/>
  <c r="Z6" i="69"/>
  <c r="Z6" i="70"/>
  <c r="Y6" i="67" l="1"/>
  <c r="Y37" i="58"/>
  <c r="Y39" i="58"/>
  <c r="Y41" i="58"/>
  <c r="Y45" i="58"/>
  <c r="Y57" i="58"/>
  <c r="Y59" i="58"/>
  <c r="Y61" i="58"/>
  <c r="Y63" i="58"/>
  <c r="Y65" i="58"/>
  <c r="Y63" i="60"/>
  <c r="Y65" i="60"/>
  <c r="Y67" i="60"/>
  <c r="Y23" i="61"/>
  <c r="Y25" i="61"/>
  <c r="Y27" i="61"/>
  <c r="Y29" i="61"/>
  <c r="Y31" i="61"/>
  <c r="Y35" i="61"/>
  <c r="Y37" i="61"/>
  <c r="Y39" i="61"/>
  <c r="Y41" i="61"/>
  <c r="Y43" i="61"/>
  <c r="Y45" i="61"/>
  <c r="Y49" i="61"/>
  <c r="Y51" i="61"/>
  <c r="Y38" i="58"/>
  <c r="Y40" i="58"/>
  <c r="Y42" i="58"/>
  <c r="Y56" i="58"/>
  <c r="Y58" i="58"/>
  <c r="Y60" i="58"/>
  <c r="Y62" i="58"/>
  <c r="Y64" i="58"/>
  <c r="Y66" i="58"/>
  <c r="Y68" i="58"/>
  <c r="Y64" i="60"/>
  <c r="Y66" i="60"/>
  <c r="Y68" i="60"/>
  <c r="Y24" i="61"/>
  <c r="Y26" i="61"/>
  <c r="Y30" i="61"/>
  <c r="Y32" i="61"/>
  <c r="Y34" i="61"/>
  <c r="Y36" i="61"/>
  <c r="Y38" i="61"/>
  <c r="Y40" i="61"/>
  <c r="Y42" i="61"/>
  <c r="Y44" i="61"/>
  <c r="Y46" i="61"/>
  <c r="Y48" i="61"/>
  <c r="Y50" i="61"/>
  <c r="Y52" i="61"/>
  <c r="Y54" i="61"/>
  <c r="Y56" i="61"/>
  <c r="Y58" i="61"/>
  <c r="Y60" i="61"/>
  <c r="Y62" i="61"/>
  <c r="Y64" i="61"/>
  <c r="Y66" i="61"/>
  <c r="Y68" i="61"/>
  <c r="Y8" i="62"/>
  <c r="Y10" i="62"/>
  <c r="Y12" i="62"/>
  <c r="Y14" i="62"/>
  <c r="Y16" i="62"/>
  <c r="Y18" i="62"/>
  <c r="Y20" i="62"/>
  <c r="Y22" i="62"/>
  <c r="Y24" i="62"/>
  <c r="Y26" i="62"/>
  <c r="Y28" i="62"/>
  <c r="Y30" i="62"/>
  <c r="Y32" i="62"/>
  <c r="Y34" i="62"/>
  <c r="Y36" i="62"/>
  <c r="Y38" i="62"/>
  <c r="Y40" i="62"/>
  <c r="Y42" i="62"/>
  <c r="Y44" i="62"/>
  <c r="Y46" i="62"/>
  <c r="Y48" i="62"/>
  <c r="Y50" i="62"/>
  <c r="Y52" i="62"/>
  <c r="Y54" i="62"/>
  <c r="Y56" i="62"/>
  <c r="Y58" i="62"/>
  <c r="Y60" i="62"/>
  <c r="Y62" i="62"/>
  <c r="Y64" i="62"/>
  <c r="Y66" i="62"/>
  <c r="Y10" i="63"/>
  <c r="Y12" i="63"/>
  <c r="Y14" i="63"/>
  <c r="Y16" i="63"/>
  <c r="Y18" i="63"/>
  <c r="Y20" i="63"/>
  <c r="Y22" i="63"/>
  <c r="Y24" i="63"/>
  <c r="Y28" i="63"/>
  <c r="Y30" i="63"/>
  <c r="Y32" i="63"/>
  <c r="Y34" i="63"/>
  <c r="Y36" i="63"/>
  <c r="Y38" i="63"/>
  <c r="Y40" i="63"/>
  <c r="Y42" i="63"/>
  <c r="Y44" i="63"/>
  <c r="Y46" i="63"/>
  <c r="Y48" i="63"/>
  <c r="Y50" i="63"/>
  <c r="Y52" i="63"/>
  <c r="Y54" i="63"/>
  <c r="Y56" i="63"/>
  <c r="Y58" i="63"/>
  <c r="Y60" i="63"/>
  <c r="Y62" i="63"/>
  <c r="Y64" i="63"/>
  <c r="Y66" i="63"/>
  <c r="Y68" i="63"/>
  <c r="Y8" i="64"/>
  <c r="Y10" i="64"/>
  <c r="Y12" i="64"/>
  <c r="Y14" i="64"/>
  <c r="Y16" i="64"/>
  <c r="Y18" i="64"/>
  <c r="Y20" i="64"/>
  <c r="Y22" i="64"/>
  <c r="Y24" i="64"/>
  <c r="Y26" i="64"/>
  <c r="Y28" i="64"/>
  <c r="Y30" i="64"/>
  <c r="Y34" i="64"/>
  <c r="Y36" i="64"/>
  <c r="Y53" i="61"/>
  <c r="Y55" i="61"/>
  <c r="Y57" i="61"/>
  <c r="Y59" i="61"/>
  <c r="Y61" i="61"/>
  <c r="Y63" i="61"/>
  <c r="Y65" i="61"/>
  <c r="Y67" i="61"/>
  <c r="Y7" i="62"/>
  <c r="Y9" i="62"/>
  <c r="Y11" i="62"/>
  <c r="Y13" i="62"/>
  <c r="Y15" i="62"/>
  <c r="Y17" i="62"/>
  <c r="Y19" i="62"/>
  <c r="Y21" i="62"/>
  <c r="Y23" i="62"/>
  <c r="Y25" i="62"/>
  <c r="Y27" i="62"/>
  <c r="Y29" i="62"/>
  <c r="Y31" i="62"/>
  <c r="Y33" i="62"/>
  <c r="Y35" i="62"/>
  <c r="Y39" i="62"/>
  <c r="Y41" i="62"/>
  <c r="Y43" i="62"/>
  <c r="Y45" i="62"/>
  <c r="Y47" i="62"/>
  <c r="Y49" i="62"/>
  <c r="Y51" i="62"/>
  <c r="Y53" i="62"/>
  <c r="Y55" i="62"/>
  <c r="Y57" i="62"/>
  <c r="Y59" i="62"/>
  <c r="Y61" i="62"/>
  <c r="Y63" i="62"/>
  <c r="Y65" i="62"/>
  <c r="Y67" i="62"/>
  <c r="Y9" i="63"/>
  <c r="Y11" i="63"/>
  <c r="Y13" i="63"/>
  <c r="Y15" i="63"/>
  <c r="Y19" i="63"/>
  <c r="Y21" i="63"/>
  <c r="Y23" i="63"/>
  <c r="Y25" i="63"/>
  <c r="Y27" i="63"/>
  <c r="Y29" i="63"/>
  <c r="Y31" i="63"/>
  <c r="Y33" i="63"/>
  <c r="Y35" i="63"/>
  <c r="Y37" i="63"/>
  <c r="Y39" i="63"/>
  <c r="Y41" i="63"/>
  <c r="Y43" i="63"/>
  <c r="Y45" i="63"/>
  <c r="Y47" i="63"/>
  <c r="Y49" i="63"/>
  <c r="Y51" i="63"/>
  <c r="Y53" i="63"/>
  <c r="Y55" i="63"/>
  <c r="Y57" i="63"/>
  <c r="Y59" i="63"/>
  <c r="Y61" i="63"/>
  <c r="Y63" i="63"/>
  <c r="Y65" i="63"/>
  <c r="Y67" i="63"/>
  <c r="Y7" i="64"/>
  <c r="Y9" i="64"/>
  <c r="Y11" i="64"/>
  <c r="Y13" i="64"/>
  <c r="Y15" i="64"/>
  <c r="Y17" i="64"/>
  <c r="Y19" i="64"/>
  <c r="Y21" i="64"/>
  <c r="Y23" i="64"/>
  <c r="Y25" i="64"/>
  <c r="Y27" i="64"/>
  <c r="Y29" i="64"/>
  <c r="Y31" i="64"/>
  <c r="Y33" i="64"/>
  <c r="Y35" i="64"/>
  <c r="Y41" i="64"/>
  <c r="Y43" i="64"/>
  <c r="Y45" i="64"/>
  <c r="Y47" i="64"/>
  <c r="Y49" i="64"/>
  <c r="Y51" i="64"/>
  <c r="Y53" i="64"/>
  <c r="Y55" i="64"/>
  <c r="Y57" i="64"/>
  <c r="Y59" i="64"/>
  <c r="Y61" i="64"/>
  <c r="Y63" i="64"/>
  <c r="Y65" i="64"/>
  <c r="Y67" i="64"/>
  <c r="Y7" i="65"/>
  <c r="Y9" i="65"/>
  <c r="Y11" i="65"/>
  <c r="Y13" i="65"/>
  <c r="Y15" i="65"/>
  <c r="Y17" i="65"/>
  <c r="Y19" i="65"/>
  <c r="Y21" i="65"/>
  <c r="Y23" i="65"/>
  <c r="Y25" i="65"/>
  <c r="Y27" i="65"/>
  <c r="Y29" i="65"/>
  <c r="Y31" i="65"/>
  <c r="Y33" i="65"/>
  <c r="Y35" i="65"/>
  <c r="Y37" i="65"/>
  <c r="Y39" i="65"/>
  <c r="Y41" i="65"/>
  <c r="Y53" i="65"/>
  <c r="Y55" i="65"/>
  <c r="Y57" i="65"/>
  <c r="Y59" i="65"/>
  <c r="Y63" i="65"/>
  <c r="Y65" i="65"/>
  <c r="Y67" i="65"/>
  <c r="Y7" i="66"/>
  <c r="Y9" i="66"/>
  <c r="Y11" i="66"/>
  <c r="Y13" i="66"/>
  <c r="Y15" i="66"/>
  <c r="Y17" i="66"/>
  <c r="Y19" i="66"/>
  <c r="Y21" i="66"/>
  <c r="Y23" i="66"/>
  <c r="Y25" i="66"/>
  <c r="Y27" i="66"/>
  <c r="Y29" i="66"/>
  <c r="Y33" i="66"/>
  <c r="Y35" i="66"/>
  <c r="Y37" i="66"/>
  <c r="Y39" i="66"/>
  <c r="Y41" i="66"/>
  <c r="Y43" i="66"/>
  <c r="Y45" i="66"/>
  <c r="Y47" i="66"/>
  <c r="Y49" i="66"/>
  <c r="Y51" i="66"/>
  <c r="Y53" i="66"/>
  <c r="Y55" i="66"/>
  <c r="Y57" i="66"/>
  <c r="Y59" i="66"/>
  <c r="Y61" i="66"/>
  <c r="Y63" i="66"/>
  <c r="Y65" i="66"/>
  <c r="Y67" i="66"/>
  <c r="Y7" i="67"/>
  <c r="Y9" i="67"/>
  <c r="Y11" i="67"/>
  <c r="Y13" i="67"/>
  <c r="Y15" i="67"/>
  <c r="Y17" i="67"/>
  <c r="Y19" i="67"/>
  <c r="Y21" i="67"/>
  <c r="Y23" i="67"/>
  <c r="Y25" i="67"/>
  <c r="Y27" i="67"/>
  <c r="Y29" i="67"/>
  <c r="Y31" i="67"/>
  <c r="Y33" i="67"/>
  <c r="Y35" i="67"/>
  <c r="Y37" i="67"/>
  <c r="Y39" i="67"/>
  <c r="Y41" i="67"/>
  <c r="Y43" i="67"/>
  <c r="Y45" i="67"/>
  <c r="Y47" i="67"/>
  <c r="Y49" i="67"/>
  <c r="Y51" i="67"/>
  <c r="Y53" i="67"/>
  <c r="Y55" i="67"/>
  <c r="Y57" i="67"/>
  <c r="Y59" i="67"/>
  <c r="Y61" i="67"/>
  <c r="Y63" i="67"/>
  <c r="Y65" i="67"/>
  <c r="Y67" i="67"/>
  <c r="Y7" i="68"/>
  <c r="Y9" i="68"/>
  <c r="Y11" i="68"/>
  <c r="Y13" i="68"/>
  <c r="Y15" i="68"/>
  <c r="Y17" i="68"/>
  <c r="Y19" i="68"/>
  <c r="Y21" i="68"/>
  <c r="Y23" i="68"/>
  <c r="Y25" i="68"/>
  <c r="Y27" i="68"/>
  <c r="Y29" i="68"/>
  <c r="Y31" i="68"/>
  <c r="Y33" i="68"/>
  <c r="Y35" i="68"/>
  <c r="Y37" i="68"/>
  <c r="Y39" i="68"/>
  <c r="Y41" i="68"/>
  <c r="Y43" i="68"/>
  <c r="Y45" i="68"/>
  <c r="Y47" i="68"/>
  <c r="Y49" i="68"/>
  <c r="Y51" i="68"/>
  <c r="Y53" i="68"/>
  <c r="Y55" i="68"/>
  <c r="Y57" i="68"/>
  <c r="Y59" i="68"/>
  <c r="Y61" i="68"/>
  <c r="Y63" i="68"/>
  <c r="Y65" i="68"/>
  <c r="Y67" i="68"/>
  <c r="Y7" i="69"/>
  <c r="Y9" i="69"/>
  <c r="Y11" i="69"/>
  <c r="Y13" i="69"/>
  <c r="Y40" i="64"/>
  <c r="Y42" i="64"/>
  <c r="Y44" i="64"/>
  <c r="Y46" i="64"/>
  <c r="Y48" i="64"/>
  <c r="Y50" i="64"/>
  <c r="Y52" i="64"/>
  <c r="Y54" i="64"/>
  <c r="Y56" i="64"/>
  <c r="Y58" i="64"/>
  <c r="Y60" i="64"/>
  <c r="Y62" i="64"/>
  <c r="Y64" i="64"/>
  <c r="Y66" i="64"/>
  <c r="Y68" i="64"/>
  <c r="Y8" i="65"/>
  <c r="Y10" i="65"/>
  <c r="Y12" i="65"/>
  <c r="Y14" i="65"/>
  <c r="Y16" i="65"/>
  <c r="Y18" i="65"/>
  <c r="Y20" i="65"/>
  <c r="Y22" i="65"/>
  <c r="Y24" i="65"/>
  <c r="Y26" i="65"/>
  <c r="Y28" i="65"/>
  <c r="Y30" i="65"/>
  <c r="Y32" i="65"/>
  <c r="Y34" i="65"/>
  <c r="Y36" i="65"/>
  <c r="Y38" i="65"/>
  <c r="Y40" i="65"/>
  <c r="Y42" i="65"/>
  <c r="Y54" i="65"/>
  <c r="Y56" i="65"/>
  <c r="Y58" i="65"/>
  <c r="Y60" i="65"/>
  <c r="Y64" i="65"/>
  <c r="Y66" i="65"/>
  <c r="Y68" i="65"/>
  <c r="Y8" i="66"/>
  <c r="Y10" i="66"/>
  <c r="Y12" i="66"/>
  <c r="Y14" i="66"/>
  <c r="Y16" i="66"/>
  <c r="Y18" i="66"/>
  <c r="Y20" i="66"/>
  <c r="Y22" i="66"/>
  <c r="Y24" i="66"/>
  <c r="Y26" i="66"/>
  <c r="Y28" i="66"/>
  <c r="Y30" i="66"/>
  <c r="Y32" i="66"/>
  <c r="Y34" i="66"/>
  <c r="Y38" i="66"/>
  <c r="Y40" i="66"/>
  <c r="Y42" i="66"/>
  <c r="Y44" i="66"/>
  <c r="Y46" i="66"/>
  <c r="Y50" i="66"/>
  <c r="Y52" i="66"/>
  <c r="Y54" i="66"/>
  <c r="Y56" i="66"/>
  <c r="Y58" i="66"/>
  <c r="Y60" i="66"/>
  <c r="Y62" i="66"/>
  <c r="Y64" i="66"/>
  <c r="Y66" i="66"/>
  <c r="Y68" i="66"/>
  <c r="Y8" i="67"/>
  <c r="Y10" i="67"/>
  <c r="Y12" i="67"/>
  <c r="Y14" i="67"/>
  <c r="Y16" i="67"/>
  <c r="Y18" i="67"/>
  <c r="Y20" i="67"/>
  <c r="Y22" i="67"/>
  <c r="Y24" i="67"/>
  <c r="Y26" i="67"/>
  <c r="Y28" i="67"/>
  <c r="Y30" i="67"/>
  <c r="Y32" i="67"/>
  <c r="Y34" i="67"/>
  <c r="Y36" i="67"/>
  <c r="Y38" i="67"/>
  <c r="Y40" i="67"/>
  <c r="Y42" i="67"/>
  <c r="Y44" i="67"/>
  <c r="Y46" i="67"/>
  <c r="Y48" i="67"/>
  <c r="Y50" i="67"/>
  <c r="Y52" i="67"/>
  <c r="Y54" i="67"/>
  <c r="Y56" i="67"/>
  <c r="Y58" i="67"/>
  <c r="Y60" i="67"/>
  <c r="Y62" i="67"/>
  <c r="Y64" i="67"/>
  <c r="Y66" i="67"/>
  <c r="Y68" i="67"/>
  <c r="Y8" i="68"/>
  <c r="Y10" i="68"/>
  <c r="Y12" i="68"/>
  <c r="Y14" i="68"/>
  <c r="Y16" i="68"/>
  <c r="Y18" i="68"/>
  <c r="Y20" i="68"/>
  <c r="Y22" i="68"/>
  <c r="Y24" i="68"/>
  <c r="Y26" i="68"/>
  <c r="Y28" i="68"/>
  <c r="Y30" i="68"/>
  <c r="Y32" i="68"/>
  <c r="Y34" i="68"/>
  <c r="Y36" i="68"/>
  <c r="Y38" i="68"/>
  <c r="Y40" i="68"/>
  <c r="Y42" i="68"/>
  <c r="Y44" i="68"/>
  <c r="Y46" i="68"/>
  <c r="Y48" i="68"/>
  <c r="Y50" i="68"/>
  <c r="Y52" i="68"/>
  <c r="Y54" i="68"/>
  <c r="Y56" i="68"/>
  <c r="Y58" i="68"/>
  <c r="Y60" i="68"/>
  <c r="Y62" i="68"/>
  <c r="Y64" i="68"/>
  <c r="Y66" i="68"/>
  <c r="Y68" i="68"/>
  <c r="Y8" i="69"/>
  <c r="Y12" i="69"/>
  <c r="Y7" i="70"/>
  <c r="Y9" i="70"/>
  <c r="Y11" i="70"/>
  <c r="Y13" i="70"/>
  <c r="Y15" i="70"/>
  <c r="Y17" i="70"/>
  <c r="Y19" i="70"/>
  <c r="Y21" i="70"/>
  <c r="Y23" i="70"/>
  <c r="Y25" i="70"/>
  <c r="Y27" i="70"/>
  <c r="Y29" i="70"/>
  <c r="Y31" i="70"/>
  <c r="Y33" i="70"/>
  <c r="Y35" i="70"/>
  <c r="Y37" i="70"/>
  <c r="Y39" i="70"/>
  <c r="Y41" i="70"/>
  <c r="Y43" i="70"/>
  <c r="Y45" i="70"/>
  <c r="Y47" i="70"/>
  <c r="Y49" i="70"/>
  <c r="Y51" i="70"/>
  <c r="Y53" i="70"/>
  <c r="Y55" i="70"/>
  <c r="Y57" i="70"/>
  <c r="Y59" i="70"/>
  <c r="Y61" i="70"/>
  <c r="Y63" i="70"/>
  <c r="Y65" i="70"/>
  <c r="Y67" i="70"/>
  <c r="Y43" i="59"/>
  <c r="Y59" i="59"/>
  <c r="Y6" i="70"/>
  <c r="Y54" i="59"/>
  <c r="Y58" i="59"/>
  <c r="Y62" i="59"/>
  <c r="Y66" i="59"/>
  <c r="Y6" i="64"/>
  <c r="Y8" i="70"/>
  <c r="Y10" i="70"/>
  <c r="Y12" i="70"/>
  <c r="Y14" i="70"/>
  <c r="Y16" i="70"/>
  <c r="Y18" i="70"/>
  <c r="Y20" i="70"/>
  <c r="Y22" i="70"/>
  <c r="Y24" i="70"/>
  <c r="Y26" i="70"/>
  <c r="Y28" i="70"/>
  <c r="Y30" i="70"/>
  <c r="Y32" i="70"/>
  <c r="Y34" i="70"/>
  <c r="Y36" i="70"/>
  <c r="Y38" i="70"/>
  <c r="Y40" i="70"/>
  <c r="Y42" i="70"/>
  <c r="Y44" i="70"/>
  <c r="Y46" i="70"/>
  <c r="Y48" i="70"/>
  <c r="Y50" i="70"/>
  <c r="Y52" i="70"/>
  <c r="Y54" i="70"/>
  <c r="Y56" i="70"/>
  <c r="Y58" i="70"/>
  <c r="Y60" i="70"/>
  <c r="Y62" i="70"/>
  <c r="Y64" i="70"/>
  <c r="Y66" i="70"/>
  <c r="Y68" i="70"/>
  <c r="Y36" i="59"/>
  <c r="Y42" i="59"/>
  <c r="Y44" i="59"/>
  <c r="Y52" i="59"/>
  <c r="Y56" i="59"/>
  <c r="Y60" i="59"/>
  <c r="Y6" i="68"/>
  <c r="Y6" i="65"/>
  <c r="Y6" i="69"/>
  <c r="Y53" i="59"/>
  <c r="Y65" i="59"/>
  <c r="Y6" i="62"/>
  <c r="Y6" i="66"/>
  <c r="DS70" i="55"/>
  <c r="DT70" i="55"/>
  <c r="DT74" i="55" s="1"/>
  <c r="DS71" i="55"/>
  <c r="Y70" i="55"/>
  <c r="Z70" i="55"/>
  <c r="Z74" i="55" s="1"/>
  <c r="Y71" i="55"/>
  <c r="Z71" i="55"/>
  <c r="Y72" i="55"/>
  <c r="Z72" i="55"/>
  <c r="Y73" i="55"/>
  <c r="Z73" i="55"/>
  <c r="AA73" i="55"/>
  <c r="AA72" i="55"/>
  <c r="AA71" i="55"/>
  <c r="AA70" i="55"/>
  <c r="AA74" i="55" s="1"/>
  <c r="Y75" i="55"/>
  <c r="DT71" i="55"/>
  <c r="DS72" i="55"/>
  <c r="DT72" i="55"/>
  <c r="DS73" i="55"/>
  <c r="DT73" i="55"/>
  <c r="DU73" i="55"/>
  <c r="DU72" i="55"/>
  <c r="DU71" i="55"/>
  <c r="DU70" i="55"/>
  <c r="DU74" i="55" s="1"/>
  <c r="DS75" i="55"/>
  <c r="DU5" i="55"/>
  <c r="DT5" i="55"/>
  <c r="DS5" i="55"/>
  <c r="AA5" i="55"/>
  <c r="Z5" i="55"/>
  <c r="Y5" i="55"/>
  <c r="DT36" i="59"/>
  <c r="DT42" i="59"/>
  <c r="DT43" i="59"/>
  <c r="DT44" i="59"/>
  <c r="DT52" i="59"/>
  <c r="DT53" i="59"/>
  <c r="DT54" i="59"/>
  <c r="DT56" i="59"/>
  <c r="DT58" i="59"/>
  <c r="DT59" i="59"/>
  <c r="DT60" i="59"/>
  <c r="DT62" i="59"/>
  <c r="DT65" i="59"/>
  <c r="DT66" i="59"/>
  <c r="DT63" i="60"/>
  <c r="DT64" i="60"/>
  <c r="DT65" i="60"/>
  <c r="DT66" i="60"/>
  <c r="DT67" i="60"/>
  <c r="DT68" i="60"/>
  <c r="DT23" i="61"/>
  <c r="DT24" i="61"/>
  <c r="DT25" i="61"/>
  <c r="DT26" i="61"/>
  <c r="DT27" i="61"/>
  <c r="DT29" i="61"/>
  <c r="DT30" i="61"/>
  <c r="DT31" i="61"/>
  <c r="DT32" i="61"/>
  <c r="DT34" i="61"/>
  <c r="DT35" i="61"/>
  <c r="DT36" i="61"/>
  <c r="DT37" i="61"/>
  <c r="DT38" i="61"/>
  <c r="DT39" i="61"/>
  <c r="DT40" i="61"/>
  <c r="DT41" i="61"/>
  <c r="DT42" i="61"/>
  <c r="DT43" i="61"/>
  <c r="DT44" i="61"/>
  <c r="DT45" i="61"/>
  <c r="DT46" i="61"/>
  <c r="DT48" i="61"/>
  <c r="DT49" i="61"/>
  <c r="DT50" i="61"/>
  <c r="DT51" i="61"/>
  <c r="DT52" i="61"/>
  <c r="DT53" i="61"/>
  <c r="DT54" i="61"/>
  <c r="DT55" i="61"/>
  <c r="DT56" i="61"/>
  <c r="DT57" i="61"/>
  <c r="DT58" i="61"/>
  <c r="DT59" i="61"/>
  <c r="DT60" i="61"/>
  <c r="DT61" i="61"/>
  <c r="DT62" i="61"/>
  <c r="DT63" i="61"/>
  <c r="DT64" i="61"/>
  <c r="DT65" i="61"/>
  <c r="DT66" i="61"/>
  <c r="DT67" i="61"/>
  <c r="DT68" i="61"/>
  <c r="DT7" i="62"/>
  <c r="DT8" i="62"/>
  <c r="DT9" i="62"/>
  <c r="DT10" i="62"/>
  <c r="DT11" i="62"/>
  <c r="DT12" i="62"/>
  <c r="DT13" i="62"/>
  <c r="DT14" i="62"/>
  <c r="DT15" i="62"/>
  <c r="DT16" i="62"/>
  <c r="DT17" i="62"/>
  <c r="DT18" i="62"/>
  <c r="DT19" i="62"/>
  <c r="DT20" i="62"/>
  <c r="DT21" i="62"/>
  <c r="DT22" i="62"/>
  <c r="DT23" i="62"/>
  <c r="DT24" i="62"/>
  <c r="DT25" i="62"/>
  <c r="DT26" i="62"/>
  <c r="DT27" i="62"/>
  <c r="DT28" i="62"/>
  <c r="DT29" i="62"/>
  <c r="DT30" i="62"/>
  <c r="DT31" i="62"/>
  <c r="DT32" i="62"/>
  <c r="DT33" i="62"/>
  <c r="DT34" i="62"/>
  <c r="DT35" i="62"/>
  <c r="DT36" i="62"/>
  <c r="DT9" i="63"/>
  <c r="DT10" i="63"/>
  <c r="DT11" i="63"/>
  <c r="DT12" i="63"/>
  <c r="DT13" i="63"/>
  <c r="DT14" i="63"/>
  <c r="DT15" i="63"/>
  <c r="DT16" i="63"/>
  <c r="DT18" i="63"/>
  <c r="DT19" i="63"/>
  <c r="DT20" i="63"/>
  <c r="DT21" i="63"/>
  <c r="DT22" i="63"/>
  <c r="DT23" i="63"/>
  <c r="DT24" i="63"/>
  <c r="DT25" i="63"/>
  <c r="DT27" i="63"/>
  <c r="DT29" i="63"/>
  <c r="DT30" i="63"/>
  <c r="DT31" i="63"/>
  <c r="DT32" i="63"/>
  <c r="DT33" i="63"/>
  <c r="DT34" i="63"/>
  <c r="DT35" i="63"/>
  <c r="DT36" i="63"/>
  <c r="DT37" i="63"/>
  <c r="DT38" i="63"/>
  <c r="DT39" i="63"/>
  <c r="DT40" i="63"/>
  <c r="DT41" i="63"/>
  <c r="DT42" i="63"/>
  <c r="DT43" i="63"/>
  <c r="DT44" i="63"/>
  <c r="DT45" i="63"/>
  <c r="DT46" i="63"/>
  <c r="DT47" i="63"/>
  <c r="DT48" i="63"/>
  <c r="DT49" i="63"/>
  <c r="DT50" i="63"/>
  <c r="DT51" i="63"/>
  <c r="DT52" i="63"/>
  <c r="DT53" i="63"/>
  <c r="DT54" i="63"/>
  <c r="DT55" i="63"/>
  <c r="DT56" i="63"/>
  <c r="DT57" i="63"/>
  <c r="DT58" i="63"/>
  <c r="DT59" i="63"/>
  <c r="DT60" i="63"/>
  <c r="DT61" i="63"/>
  <c r="DT62" i="63"/>
  <c r="DT63" i="63"/>
  <c r="DT64" i="63"/>
  <c r="DT65" i="63"/>
  <c r="DT66" i="63"/>
  <c r="DT67" i="63"/>
  <c r="DT68" i="63"/>
  <c r="DT7" i="64"/>
  <c r="DT8" i="64"/>
  <c r="DT9" i="64"/>
  <c r="DT10" i="64"/>
  <c r="DT11" i="64"/>
  <c r="DT12" i="64"/>
  <c r="DT13" i="64"/>
  <c r="DT14" i="64"/>
  <c r="DT15" i="64"/>
  <c r="DT16" i="64"/>
  <c r="DT17" i="64"/>
  <c r="DT18" i="64"/>
  <c r="DT19" i="64"/>
  <c r="DT20" i="64"/>
  <c r="DT21" i="64"/>
  <c r="DT22" i="64"/>
  <c r="DT23" i="64"/>
  <c r="DT24" i="64"/>
  <c r="DT25" i="64"/>
  <c r="DT26" i="64"/>
  <c r="DT27" i="64"/>
  <c r="DT28" i="64"/>
  <c r="DT29" i="64"/>
  <c r="DT30" i="64"/>
  <c r="DT31" i="64"/>
  <c r="DT33" i="64"/>
  <c r="DT34" i="64"/>
  <c r="DT35" i="64"/>
  <c r="DT36" i="64"/>
  <c r="DT40" i="64"/>
  <c r="DT41" i="64"/>
  <c r="DT42" i="64"/>
  <c r="DT43" i="64"/>
  <c r="DT44" i="64"/>
  <c r="DT45" i="64"/>
  <c r="DT46" i="64"/>
  <c r="DT47" i="64"/>
  <c r="DT48" i="64"/>
  <c r="DT49" i="64"/>
  <c r="DT50" i="64"/>
  <c r="DT51" i="64"/>
  <c r="DT52" i="64"/>
  <c r="DT53" i="64"/>
  <c r="DT54" i="64"/>
  <c r="DT55" i="64"/>
  <c r="DT56" i="64"/>
  <c r="DT57" i="64"/>
  <c r="DT58" i="64"/>
  <c r="DT59" i="64"/>
  <c r="DT60" i="64"/>
  <c r="DT61" i="64"/>
  <c r="DT62" i="64"/>
  <c r="DT63" i="64"/>
  <c r="DT64" i="64"/>
  <c r="DT65" i="64"/>
  <c r="DT66" i="64"/>
  <c r="DT67" i="64"/>
  <c r="DT68" i="64"/>
  <c r="DT7" i="65"/>
  <c r="DT8" i="65"/>
  <c r="DT9" i="65"/>
  <c r="DT10" i="65"/>
  <c r="DT11" i="65"/>
  <c r="DT12" i="65"/>
  <c r="DT13" i="65"/>
  <c r="DT14" i="65"/>
  <c r="DT15" i="65"/>
  <c r="DT16" i="65"/>
  <c r="DT17" i="65"/>
  <c r="DT18" i="65"/>
  <c r="DT19" i="65"/>
  <c r="DT20" i="65"/>
  <c r="DT21" i="65"/>
  <c r="DT22" i="65"/>
  <c r="DT23" i="65"/>
  <c r="DT24" i="65"/>
  <c r="DT25" i="65"/>
  <c r="DT26" i="65"/>
  <c r="DT27" i="65"/>
  <c r="DT28" i="65"/>
  <c r="DT29" i="65"/>
  <c r="DT30" i="65"/>
  <c r="DT31" i="65"/>
  <c r="DT32" i="65"/>
  <c r="DT33" i="65"/>
  <c r="DT34" i="65"/>
  <c r="DT35" i="65"/>
  <c r="DT36" i="65"/>
  <c r="DT37" i="65"/>
  <c r="DT38" i="65"/>
  <c r="DT39" i="65"/>
  <c r="DT40" i="65"/>
  <c r="DT41" i="65"/>
  <c r="DT42" i="65"/>
  <c r="DT52" i="65"/>
  <c r="DT53" i="65"/>
  <c r="DT54" i="65"/>
  <c r="DT55" i="65"/>
  <c r="DT56" i="65"/>
  <c r="DT57" i="65"/>
  <c r="DT58" i="65"/>
  <c r="DT59" i="65"/>
  <c r="DT60" i="65"/>
  <c r="DT63" i="65"/>
  <c r="DT64" i="65"/>
  <c r="DT65" i="65"/>
  <c r="DT66" i="65"/>
  <c r="DT67" i="65"/>
  <c r="DT68" i="65"/>
  <c r="DT7" i="66"/>
  <c r="DT8" i="66"/>
  <c r="DT9" i="66"/>
  <c r="DT10" i="66"/>
  <c r="DT11" i="66"/>
  <c r="DT12" i="66"/>
  <c r="DT13" i="66"/>
  <c r="DT14" i="66"/>
  <c r="DT15" i="66"/>
  <c r="DT16" i="66"/>
  <c r="DT17" i="66"/>
  <c r="DT18" i="66"/>
  <c r="DT19" i="66"/>
  <c r="DT20" i="66"/>
  <c r="DT21" i="66"/>
  <c r="DT22" i="66"/>
  <c r="DT23" i="66"/>
  <c r="DT24" i="66"/>
  <c r="DT25" i="66"/>
  <c r="DT26" i="66"/>
  <c r="DT27" i="66"/>
  <c r="DT28" i="66"/>
  <c r="DT29" i="66"/>
  <c r="DT30" i="66"/>
  <c r="DT32" i="66"/>
  <c r="DT33" i="66"/>
  <c r="DT34" i="66"/>
  <c r="DT35" i="66"/>
  <c r="DT37" i="66"/>
  <c r="DT38" i="66"/>
  <c r="DT39" i="66"/>
  <c r="DT40" i="66"/>
  <c r="DT41" i="66"/>
  <c r="DT42" i="66"/>
  <c r="DT43" i="66"/>
  <c r="DT44" i="66"/>
  <c r="DT45" i="66"/>
  <c r="DT46" i="66"/>
  <c r="DT47" i="66"/>
  <c r="DT48" i="66"/>
  <c r="DT49" i="66"/>
  <c r="DT50" i="66"/>
  <c r="DT51" i="66"/>
  <c r="DT52" i="66"/>
  <c r="DT53" i="66"/>
  <c r="DT54" i="66"/>
  <c r="DT55" i="66"/>
  <c r="DT56" i="66"/>
  <c r="DT57" i="66"/>
  <c r="DT58" i="66"/>
  <c r="DT59" i="66"/>
  <c r="DT60" i="66"/>
  <c r="DT61" i="66"/>
  <c r="DT62" i="66"/>
  <c r="DT63" i="66"/>
  <c r="DT64" i="66"/>
  <c r="DT65" i="66"/>
  <c r="DT66" i="66"/>
  <c r="DT67" i="66"/>
  <c r="DT68" i="66"/>
  <c r="DT7" i="67"/>
  <c r="DT8" i="67"/>
  <c r="DT9" i="67"/>
  <c r="DT10" i="67"/>
  <c r="DT11" i="67"/>
  <c r="DT12" i="67"/>
  <c r="DT13" i="67"/>
  <c r="DT14" i="67"/>
  <c r="DT15" i="67"/>
  <c r="DT16" i="67"/>
  <c r="DT17" i="67"/>
  <c r="DT18" i="67"/>
  <c r="DT19" i="67"/>
  <c r="DT20" i="67"/>
  <c r="DT21" i="67"/>
  <c r="DT22" i="67"/>
  <c r="DT23" i="67"/>
  <c r="DT24" i="67"/>
  <c r="DT25" i="67"/>
  <c r="DT26" i="67"/>
  <c r="DT27" i="67"/>
  <c r="DT28" i="67"/>
  <c r="DT29" i="67"/>
  <c r="DT30" i="67"/>
  <c r="DT31" i="67"/>
  <c r="DT32" i="67"/>
  <c r="DT33" i="67"/>
  <c r="DT34" i="67"/>
  <c r="DT35" i="67"/>
  <c r="DT36" i="67"/>
  <c r="DT37" i="67"/>
  <c r="DT38" i="67"/>
  <c r="DT39" i="67"/>
  <c r="DT40" i="67"/>
  <c r="DT41" i="67"/>
  <c r="DT42" i="67"/>
  <c r="DT43" i="67"/>
  <c r="DT44" i="67"/>
  <c r="DT45" i="67"/>
  <c r="DT46" i="67"/>
  <c r="DT47" i="67"/>
  <c r="DT48" i="67"/>
  <c r="DT49" i="67"/>
  <c r="DT50" i="67"/>
  <c r="DT51" i="67"/>
  <c r="DT52" i="67"/>
  <c r="DT53" i="67"/>
  <c r="DT54" i="67"/>
  <c r="DT55" i="67"/>
  <c r="DT56" i="67"/>
  <c r="DT57" i="67"/>
  <c r="DT58" i="67"/>
  <c r="DT59" i="67"/>
  <c r="DT60" i="67"/>
  <c r="DT61" i="67"/>
  <c r="DT62" i="67"/>
  <c r="DT63" i="67"/>
  <c r="DT64" i="67"/>
  <c r="DT65" i="67"/>
  <c r="DT66" i="67"/>
  <c r="DT67" i="67"/>
  <c r="DT68" i="67"/>
  <c r="DT7" i="68"/>
  <c r="DT8" i="68"/>
  <c r="DT9" i="68"/>
  <c r="DT10" i="68"/>
  <c r="DT11" i="68"/>
  <c r="DT12" i="68"/>
  <c r="DT13" i="68"/>
  <c r="DT14" i="68"/>
  <c r="DT15" i="68"/>
  <c r="DT16" i="68"/>
  <c r="DT17" i="68"/>
  <c r="DT18" i="68"/>
  <c r="DT19" i="68"/>
  <c r="DT20" i="68"/>
  <c r="DT21" i="68"/>
  <c r="DT22" i="68"/>
  <c r="DT23" i="68"/>
  <c r="DT24" i="68"/>
  <c r="DT25" i="68"/>
  <c r="DT26" i="68"/>
  <c r="DT27" i="68"/>
  <c r="DT28" i="68"/>
  <c r="DT29" i="68"/>
  <c r="DT30" i="68"/>
  <c r="DT31" i="68"/>
  <c r="DT32" i="68"/>
  <c r="DT33" i="68"/>
  <c r="DT34" i="68"/>
  <c r="DT35" i="68"/>
  <c r="DT36" i="68"/>
  <c r="DT37" i="68"/>
  <c r="DT38" i="68"/>
  <c r="DT39" i="68"/>
  <c r="DT40" i="68"/>
  <c r="DT41" i="68"/>
  <c r="DT42" i="68"/>
  <c r="DT43" i="68"/>
  <c r="DT44" i="68"/>
  <c r="DT45" i="68"/>
  <c r="DT46" i="68"/>
  <c r="DT47" i="68"/>
  <c r="DT48" i="68"/>
  <c r="DT49" i="68"/>
  <c r="DT50" i="68"/>
  <c r="DT51" i="68"/>
  <c r="DT52" i="68"/>
  <c r="DT53" i="68"/>
  <c r="DT54" i="68"/>
  <c r="DT55" i="68"/>
  <c r="DT56" i="68"/>
  <c r="DT57" i="68"/>
  <c r="DT58" i="68"/>
  <c r="DT59" i="68"/>
  <c r="DT60" i="68"/>
  <c r="DT61" i="68"/>
  <c r="DT62" i="68"/>
  <c r="DT63" i="68"/>
  <c r="DT64" i="68"/>
  <c r="DT65" i="68"/>
  <c r="DT66" i="68"/>
  <c r="DT67" i="68"/>
  <c r="DT68" i="68"/>
  <c r="DT7" i="69"/>
  <c r="DT8" i="69"/>
  <c r="DT9" i="69"/>
  <c r="DT11" i="69"/>
  <c r="DT12" i="69"/>
  <c r="DT13" i="69"/>
  <c r="DT7" i="70"/>
  <c r="DT8" i="70"/>
  <c r="DT9" i="70"/>
  <c r="DT10" i="70"/>
  <c r="DT11" i="70"/>
  <c r="DT12" i="70"/>
  <c r="DT13" i="70"/>
  <c r="DT14" i="70"/>
  <c r="DT15" i="70"/>
  <c r="DT16" i="70"/>
  <c r="DT17" i="70"/>
  <c r="DT18" i="70"/>
  <c r="DT19" i="70"/>
  <c r="DT20" i="70"/>
  <c r="DT21" i="70"/>
  <c r="DT22" i="70"/>
  <c r="DT23" i="70"/>
  <c r="DT24" i="70"/>
  <c r="DT25" i="70"/>
  <c r="DT26" i="70"/>
  <c r="DT27" i="70"/>
  <c r="DT28" i="70"/>
  <c r="DT29" i="70"/>
  <c r="DT30" i="70"/>
  <c r="DT31" i="70"/>
  <c r="DT32" i="70"/>
  <c r="DT33" i="70"/>
  <c r="DT34" i="70"/>
  <c r="DT35" i="70"/>
  <c r="DT36" i="70"/>
  <c r="DT37" i="70"/>
  <c r="DT38" i="70"/>
  <c r="DT39" i="70"/>
  <c r="DT40" i="70"/>
  <c r="DT41" i="70"/>
  <c r="DT42" i="70"/>
  <c r="DT43" i="70"/>
  <c r="DT44" i="70"/>
  <c r="DT45" i="70"/>
  <c r="DT46" i="70"/>
  <c r="DT47" i="70"/>
  <c r="DT48" i="70"/>
  <c r="DT49" i="70"/>
  <c r="DT50" i="70"/>
  <c r="DT51" i="70"/>
  <c r="DT52" i="70"/>
  <c r="DT53" i="70"/>
  <c r="DT54" i="70"/>
  <c r="DT55" i="70"/>
  <c r="DT56" i="70"/>
  <c r="DT57" i="70"/>
  <c r="DT58" i="70"/>
  <c r="DT59" i="70"/>
  <c r="DT60" i="70"/>
  <c r="DT61" i="70"/>
  <c r="DT62" i="70"/>
  <c r="DT63" i="70"/>
  <c r="DT64" i="70"/>
  <c r="DT65" i="70"/>
  <c r="DT66" i="70"/>
  <c r="DT67" i="70"/>
  <c r="DT68" i="70"/>
  <c r="DT37" i="58"/>
  <c r="DT38" i="58"/>
  <c r="DT39" i="58"/>
  <c r="DT40" i="58"/>
  <c r="DT41" i="58"/>
  <c r="DT42" i="58"/>
  <c r="DT45" i="58"/>
  <c r="DT56" i="58"/>
  <c r="DT57" i="58"/>
  <c r="DT58" i="58"/>
  <c r="DT59" i="58"/>
  <c r="DT60" i="58"/>
  <c r="DT61" i="58"/>
  <c r="DT62" i="58"/>
  <c r="DT63" i="58"/>
  <c r="DT64" i="58"/>
  <c r="DT65" i="58"/>
  <c r="DT66" i="58"/>
  <c r="DT68" i="58"/>
  <c r="DT6" i="62"/>
  <c r="DT6" i="64"/>
  <c r="DT6" i="65"/>
  <c r="DT6" i="66"/>
  <c r="DT6" i="68"/>
  <c r="DT6" i="69"/>
  <c r="DT6" i="70"/>
  <c r="Z73" i="58"/>
  <c r="Z73" i="61"/>
  <c r="Z71" i="67"/>
  <c r="DU70" i="60"/>
  <c r="DU75" i="60" s="1"/>
  <c r="DU71" i="60"/>
  <c r="DU72" i="60"/>
  <c r="DU73" i="60"/>
  <c r="DU74" i="60"/>
  <c r="DS76" i="60"/>
  <c r="K70" i="40"/>
  <c r="DU70" i="58"/>
  <c r="DU74" i="58" s="1"/>
  <c r="DU70" i="61"/>
  <c r="DU74" i="61" s="1"/>
  <c r="DU70" i="62"/>
  <c r="DU74" i="62" s="1"/>
  <c r="DU70" i="63"/>
  <c r="DU74" i="63" s="1"/>
  <c r="DU70" i="64"/>
  <c r="DU74" i="64" s="1"/>
  <c r="DU70" i="65"/>
  <c r="DU74" i="65" s="1"/>
  <c r="DU70" i="66"/>
  <c r="DU74" i="66" s="1"/>
  <c r="DU70" i="67"/>
  <c r="DU74" i="67" s="1"/>
  <c r="DU70" i="68"/>
  <c r="DU74" i="68" s="1"/>
  <c r="DU70" i="69"/>
  <c r="DU74" i="69" s="1"/>
  <c r="DU70" i="70"/>
  <c r="DU74" i="70" s="1"/>
  <c r="DU70" i="59"/>
  <c r="DU74" i="59" s="1"/>
  <c r="DU72" i="58"/>
  <c r="DU72" i="61"/>
  <c r="DU72" i="62"/>
  <c r="DU72" i="63"/>
  <c r="DU72" i="64"/>
  <c r="DU72" i="65"/>
  <c r="DU72" i="66"/>
  <c r="DU72" i="67"/>
  <c r="DU72" i="68"/>
  <c r="DU72" i="69"/>
  <c r="DU72" i="70"/>
  <c r="DU72" i="59"/>
  <c r="DU73" i="58"/>
  <c r="DU73" i="61"/>
  <c r="DU73" i="62"/>
  <c r="DU73" i="63"/>
  <c r="DU73" i="64"/>
  <c r="DU73" i="65"/>
  <c r="DU73" i="66"/>
  <c r="DU73" i="67"/>
  <c r="DU73" i="68"/>
  <c r="DU73" i="69"/>
  <c r="DU73" i="70"/>
  <c r="DU73" i="59"/>
  <c r="DU71" i="59"/>
  <c r="DU71" i="61"/>
  <c r="DU71" i="62"/>
  <c r="DU71" i="63"/>
  <c r="DU71" i="64"/>
  <c r="DU71" i="65"/>
  <c r="DU71" i="66"/>
  <c r="DU71" i="67"/>
  <c r="DU71" i="68"/>
  <c r="DU71" i="69"/>
  <c r="DU71" i="70"/>
  <c r="DU71" i="58"/>
  <c r="DS75" i="59"/>
  <c r="DS75" i="61"/>
  <c r="DS75" i="62"/>
  <c r="DS75" i="63"/>
  <c r="DS75" i="64"/>
  <c r="DS75" i="65"/>
  <c r="DS75" i="66"/>
  <c r="DS75" i="67"/>
  <c r="DS75" i="68"/>
  <c r="DS75" i="69"/>
  <c r="DS75" i="70"/>
  <c r="DS75" i="58"/>
  <c r="Z72" i="63"/>
  <c r="AA70" i="59"/>
  <c r="AA74" i="59" s="1"/>
  <c r="AA70" i="60"/>
  <c r="AA74" i="60" s="1"/>
  <c r="AA70" i="61"/>
  <c r="AA74" i="61" s="1"/>
  <c r="AA70" i="62"/>
  <c r="AA74" i="62" s="1"/>
  <c r="AA70" i="63"/>
  <c r="AA74" i="63" s="1"/>
  <c r="AA70" i="64"/>
  <c r="AA74" i="64" s="1"/>
  <c r="AA70" i="65"/>
  <c r="AA74" i="65" s="1"/>
  <c r="AA70" i="66"/>
  <c r="AA74" i="66" s="1"/>
  <c r="AA70" i="67"/>
  <c r="AA74" i="67" s="1"/>
  <c r="AA70" i="68"/>
  <c r="AA74" i="68" s="1"/>
  <c r="AA70" i="69"/>
  <c r="AA74" i="69" s="1"/>
  <c r="AA70" i="70"/>
  <c r="AA74" i="70" s="1"/>
  <c r="AA70" i="58"/>
  <c r="AA74" i="58" s="1"/>
  <c r="AA71" i="59"/>
  <c r="AA71" i="60"/>
  <c r="AA71" i="61"/>
  <c r="AA71" i="62"/>
  <c r="AA71" i="63"/>
  <c r="AA71" i="64"/>
  <c r="AA71" i="65"/>
  <c r="AA71" i="66"/>
  <c r="AA71" i="67"/>
  <c r="AA71" i="68"/>
  <c r="AA71" i="69"/>
  <c r="AA71" i="70"/>
  <c r="AA71" i="58"/>
  <c r="AA72" i="59"/>
  <c r="AA72" i="60"/>
  <c r="AA72" i="61"/>
  <c r="AA72" i="62"/>
  <c r="AA72" i="63"/>
  <c r="AA72" i="64"/>
  <c r="AA72" i="65"/>
  <c r="AA72" i="66"/>
  <c r="AA72" i="67"/>
  <c r="AA72" i="68"/>
  <c r="AA72" i="69"/>
  <c r="AA72" i="70"/>
  <c r="AA72" i="58"/>
  <c r="AA73" i="59"/>
  <c r="AA73" i="60"/>
  <c r="AA73" i="61"/>
  <c r="AA73" i="62"/>
  <c r="AA73" i="63"/>
  <c r="AA73" i="64"/>
  <c r="AA73" i="65"/>
  <c r="AA73" i="66"/>
  <c r="AA73" i="67"/>
  <c r="AA73" i="68"/>
  <c r="AA73" i="69"/>
  <c r="AA73" i="70"/>
  <c r="AA73" i="58"/>
  <c r="Y75" i="59"/>
  <c r="Y75" i="60"/>
  <c r="Y75" i="61"/>
  <c r="Y75" i="62"/>
  <c r="Y75" i="63"/>
  <c r="Y75" i="64"/>
  <c r="Y75" i="65"/>
  <c r="Y75" i="66"/>
  <c r="Y75" i="67"/>
  <c r="Y75" i="68"/>
  <c r="Y75" i="69"/>
  <c r="Y75" i="70"/>
  <c r="Y75" i="58"/>
  <c r="G142" i="40" l="1"/>
  <c r="G215" i="40"/>
  <c r="Y74" i="55"/>
  <c r="G214" i="40"/>
  <c r="G141" i="40"/>
  <c r="DS74" i="55"/>
  <c r="DS6" i="70"/>
  <c r="DS6" i="69"/>
  <c r="DS6" i="68"/>
  <c r="DS6" i="67"/>
  <c r="DS6" i="66"/>
  <c r="DS6" i="65"/>
  <c r="DS6" i="64"/>
  <c r="DS6" i="62"/>
  <c r="DS18" i="66"/>
  <c r="DS21" i="69"/>
  <c r="DS50" i="65"/>
  <c r="DS48" i="65"/>
  <c r="DS46" i="65"/>
  <c r="DS44" i="65"/>
  <c r="DS22" i="61"/>
  <c r="DS51" i="65"/>
  <c r="DS49" i="65"/>
  <c r="DS47" i="65"/>
  <c r="DS45" i="65"/>
  <c r="DS43" i="65"/>
  <c r="Z73" i="68"/>
  <c r="Z70" i="63"/>
  <c r="Z74" i="63" s="1"/>
  <c r="DT72" i="70"/>
  <c r="DT73" i="67"/>
  <c r="DT73" i="64"/>
  <c r="DT72" i="61"/>
  <c r="DT71" i="59"/>
  <c r="DS44" i="70"/>
  <c r="DS62" i="68"/>
  <c r="Z71" i="59"/>
  <c r="DS44" i="64"/>
  <c r="DS36" i="70"/>
  <c r="DS43" i="68"/>
  <c r="DS42" i="63"/>
  <c r="Y70" i="68"/>
  <c r="Y74" i="68" s="1"/>
  <c r="Y70" i="66"/>
  <c r="Y74" i="66" s="1"/>
  <c r="DS28" i="70"/>
  <c r="DS20" i="68"/>
  <c r="Y71" i="62"/>
  <c r="Y71" i="59"/>
  <c r="DS20" i="70"/>
  <c r="DS52" i="67"/>
  <c r="DS38" i="61"/>
  <c r="Y70" i="65"/>
  <c r="Y74" i="65" s="1"/>
  <c r="Y71" i="63"/>
  <c r="Y71" i="64"/>
  <c r="Y73" i="59"/>
  <c r="DS12" i="70"/>
  <c r="DS20" i="67"/>
  <c r="DS68" i="70"/>
  <c r="DS50" i="66"/>
  <c r="DS62" i="59"/>
  <c r="DS60" i="70"/>
  <c r="DS37" i="58"/>
  <c r="DS45" i="58"/>
  <c r="DS61" i="58"/>
  <c r="DS63" i="60"/>
  <c r="DV63" i="60" s="1"/>
  <c r="DS25" i="61"/>
  <c r="DS41" i="61"/>
  <c r="DS49" i="61"/>
  <c r="DS57" i="61"/>
  <c r="DS65" i="61"/>
  <c r="DS11" i="62"/>
  <c r="DS19" i="62"/>
  <c r="DS27" i="62"/>
  <c r="DS35" i="62"/>
  <c r="DS13" i="63"/>
  <c r="DS21" i="63"/>
  <c r="DS29" i="63"/>
  <c r="DS37" i="63"/>
  <c r="DS45" i="63"/>
  <c r="DS53" i="63"/>
  <c r="DS61" i="63"/>
  <c r="DS7" i="64"/>
  <c r="DS15" i="64"/>
  <c r="DS23" i="64"/>
  <c r="DS31" i="64"/>
  <c r="DS47" i="64"/>
  <c r="DS55" i="64"/>
  <c r="DS63" i="64"/>
  <c r="DS9" i="65"/>
  <c r="DS17" i="65"/>
  <c r="DS25" i="65"/>
  <c r="DS33" i="65"/>
  <c r="DS41" i="65"/>
  <c r="DS57" i="65"/>
  <c r="DS65" i="65"/>
  <c r="DS11" i="66"/>
  <c r="DS19" i="66"/>
  <c r="DS27" i="66"/>
  <c r="DS35" i="66"/>
  <c r="DS43" i="66"/>
  <c r="DS51" i="66"/>
  <c r="DS59" i="66"/>
  <c r="DS67" i="66"/>
  <c r="DS13" i="67"/>
  <c r="DS21" i="67"/>
  <c r="DS29" i="67"/>
  <c r="DS37" i="67"/>
  <c r="DS45" i="67"/>
  <c r="DS53" i="67"/>
  <c r="DS61" i="67"/>
  <c r="DS7" i="68"/>
  <c r="DS15" i="68"/>
  <c r="DS23" i="68"/>
  <c r="DS31" i="68"/>
  <c r="DS39" i="68"/>
  <c r="DS47" i="68"/>
  <c r="DS55" i="68"/>
  <c r="DS63" i="68"/>
  <c r="DS9" i="69"/>
  <c r="DS38" i="58"/>
  <c r="DS62" i="58"/>
  <c r="DS64" i="60"/>
  <c r="DV64" i="60" s="1"/>
  <c r="DS26" i="61"/>
  <c r="DS34" i="61"/>
  <c r="DS42" i="61"/>
  <c r="DS50" i="61"/>
  <c r="DS58" i="61"/>
  <c r="DS66" i="61"/>
  <c r="DS12" i="62"/>
  <c r="DS20" i="62"/>
  <c r="DS28" i="62"/>
  <c r="DS36" i="62"/>
  <c r="DS14" i="63"/>
  <c r="DS22" i="63"/>
  <c r="DS30" i="63"/>
  <c r="DS38" i="63"/>
  <c r="DS46" i="63"/>
  <c r="DS54" i="63"/>
  <c r="DS62" i="63"/>
  <c r="DS8" i="64"/>
  <c r="DS16" i="64"/>
  <c r="DS24" i="64"/>
  <c r="DS40" i="64"/>
  <c r="DS48" i="64"/>
  <c r="DS56" i="64"/>
  <c r="DS64" i="64"/>
  <c r="DS10" i="65"/>
  <c r="DS18" i="65"/>
  <c r="DS26" i="65"/>
  <c r="DS34" i="65"/>
  <c r="DS42" i="65"/>
  <c r="DS58" i="65"/>
  <c r="DS66" i="65"/>
  <c r="DS12" i="66"/>
  <c r="DS20" i="66"/>
  <c r="DS28" i="66"/>
  <c r="DS44" i="66"/>
  <c r="DS52" i="66"/>
  <c r="DS60" i="66"/>
  <c r="DS68" i="66"/>
  <c r="DS14" i="67"/>
  <c r="DS22" i="67"/>
  <c r="DS30" i="67"/>
  <c r="DS38" i="67"/>
  <c r="DS46" i="67"/>
  <c r="DS54" i="67"/>
  <c r="DS62" i="67"/>
  <c r="DS8" i="68"/>
  <c r="DS16" i="68"/>
  <c r="DS24" i="68"/>
  <c r="DS32" i="68"/>
  <c r="DS40" i="68"/>
  <c r="DS48" i="68"/>
  <c r="DS56" i="68"/>
  <c r="DS64" i="68"/>
  <c r="DS39" i="58"/>
  <c r="DS63" i="58"/>
  <c r="DS65" i="60"/>
  <c r="DV65" i="60" s="1"/>
  <c r="DS27" i="61"/>
  <c r="DS35" i="61"/>
  <c r="DS43" i="61"/>
  <c r="DS51" i="61"/>
  <c r="DS59" i="61"/>
  <c r="DS67" i="61"/>
  <c r="DS13" i="62"/>
  <c r="DS21" i="62"/>
  <c r="DS29" i="62"/>
  <c r="DS15" i="63"/>
  <c r="DS23" i="63"/>
  <c r="DS31" i="63"/>
  <c r="DS39" i="63"/>
  <c r="DS47" i="63"/>
  <c r="DS55" i="63"/>
  <c r="DS63" i="63"/>
  <c r="DS9" i="64"/>
  <c r="DS17" i="64"/>
  <c r="DS25" i="64"/>
  <c r="DS33" i="64"/>
  <c r="DS41" i="64"/>
  <c r="DS49" i="64"/>
  <c r="DS57" i="64"/>
  <c r="DS65" i="64"/>
  <c r="DS11" i="65"/>
  <c r="DS19" i="65"/>
  <c r="DS27" i="65"/>
  <c r="DS35" i="65"/>
  <c r="DS59" i="65"/>
  <c r="DS67" i="65"/>
  <c r="DS13" i="66"/>
  <c r="DS21" i="66"/>
  <c r="DS29" i="66"/>
  <c r="DS37" i="66"/>
  <c r="DS45" i="66"/>
  <c r="DS53" i="66"/>
  <c r="DS61" i="66"/>
  <c r="DS7" i="67"/>
  <c r="DS15" i="67"/>
  <c r="DS23" i="67"/>
  <c r="DS31" i="67"/>
  <c r="DS39" i="67"/>
  <c r="DS47" i="67"/>
  <c r="DS55" i="67"/>
  <c r="DS63" i="67"/>
  <c r="DS9" i="68"/>
  <c r="DS17" i="68"/>
  <c r="DS25" i="68"/>
  <c r="DS33" i="68"/>
  <c r="DS41" i="68"/>
  <c r="DS49" i="68"/>
  <c r="DS57" i="68"/>
  <c r="DS65" i="68"/>
  <c r="DS11" i="69"/>
  <c r="DS40" i="58"/>
  <c r="DS56" i="58"/>
  <c r="DS64" i="58"/>
  <c r="DS66" i="60"/>
  <c r="DV66" i="60" s="1"/>
  <c r="DS36" i="61"/>
  <c r="DS44" i="61"/>
  <c r="DS52" i="61"/>
  <c r="DS60" i="61"/>
  <c r="DS68" i="61"/>
  <c r="DS14" i="62"/>
  <c r="DS22" i="62"/>
  <c r="DS30" i="62"/>
  <c r="DS16" i="63"/>
  <c r="DS24" i="63"/>
  <c r="DS32" i="63"/>
  <c r="DS40" i="63"/>
  <c r="DS48" i="63"/>
  <c r="DS56" i="63"/>
  <c r="DS64" i="63"/>
  <c r="DS10" i="64"/>
  <c r="DS18" i="64"/>
  <c r="DS26" i="64"/>
  <c r="DS34" i="64"/>
  <c r="DS42" i="64"/>
  <c r="DS50" i="64"/>
  <c r="DS58" i="64"/>
  <c r="DS66" i="64"/>
  <c r="DS12" i="65"/>
  <c r="DS20" i="65"/>
  <c r="DS28" i="65"/>
  <c r="DS36" i="65"/>
  <c r="DS52" i="65"/>
  <c r="DS60" i="65"/>
  <c r="DS68" i="65"/>
  <c r="DS14" i="66"/>
  <c r="DS22" i="66"/>
  <c r="DS30" i="66"/>
  <c r="DS38" i="66"/>
  <c r="DS46" i="66"/>
  <c r="DS54" i="66"/>
  <c r="DS62" i="66"/>
  <c r="DS8" i="67"/>
  <c r="DS16" i="67"/>
  <c r="DS24" i="67"/>
  <c r="DS32" i="67"/>
  <c r="DS40" i="67"/>
  <c r="DS48" i="67"/>
  <c r="DS56" i="67"/>
  <c r="DS64" i="67"/>
  <c r="DS10" i="68"/>
  <c r="DS18" i="68"/>
  <c r="DS26" i="68"/>
  <c r="DS34" i="68"/>
  <c r="DS42" i="68"/>
  <c r="DS50" i="68"/>
  <c r="DS58" i="68"/>
  <c r="DS66" i="68"/>
  <c r="DS12" i="69"/>
  <c r="DS41" i="58"/>
  <c r="DS57" i="58"/>
  <c r="DS65" i="58"/>
  <c r="DS67" i="60"/>
  <c r="DV67" i="60" s="1"/>
  <c r="DS29" i="61"/>
  <c r="DS37" i="61"/>
  <c r="DS45" i="61"/>
  <c r="DS53" i="61"/>
  <c r="DS61" i="61"/>
  <c r="DS7" i="62"/>
  <c r="DS15" i="62"/>
  <c r="DS23" i="62"/>
  <c r="DS31" i="62"/>
  <c r="DS9" i="63"/>
  <c r="DS25" i="63"/>
  <c r="DS33" i="63"/>
  <c r="DS41" i="63"/>
  <c r="DS49" i="63"/>
  <c r="DS57" i="63"/>
  <c r="DS65" i="63"/>
  <c r="DS11" i="64"/>
  <c r="DS19" i="64"/>
  <c r="DS27" i="64"/>
  <c r="DS35" i="64"/>
  <c r="DS43" i="64"/>
  <c r="DS51" i="64"/>
  <c r="DS59" i="64"/>
  <c r="DS67" i="64"/>
  <c r="DS13" i="65"/>
  <c r="DS21" i="65"/>
  <c r="DS29" i="65"/>
  <c r="DS37" i="65"/>
  <c r="DS53" i="65"/>
  <c r="DS7" i="66"/>
  <c r="DS15" i="66"/>
  <c r="DS23" i="66"/>
  <c r="DS39" i="66"/>
  <c r="DS47" i="66"/>
  <c r="DS55" i="66"/>
  <c r="DS63" i="66"/>
  <c r="DS9" i="67"/>
  <c r="DS17" i="67"/>
  <c r="DS25" i="67"/>
  <c r="DS33" i="67"/>
  <c r="DS41" i="67"/>
  <c r="DS49" i="67"/>
  <c r="DS57" i="67"/>
  <c r="DS65" i="67"/>
  <c r="DS11" i="68"/>
  <c r="DS59" i="58"/>
  <c r="DS23" i="61"/>
  <c r="DS31" i="61"/>
  <c r="DS39" i="61"/>
  <c r="DS55" i="61"/>
  <c r="DS63" i="61"/>
  <c r="DS9" i="62"/>
  <c r="DS17" i="62"/>
  <c r="DS25" i="62"/>
  <c r="DS33" i="62"/>
  <c r="DS11" i="63"/>
  <c r="DS19" i="63"/>
  <c r="DS27" i="63"/>
  <c r="DS35" i="63"/>
  <c r="DS43" i="63"/>
  <c r="DS51" i="63"/>
  <c r="DS59" i="63"/>
  <c r="DS67" i="63"/>
  <c r="DS13" i="64"/>
  <c r="DS21" i="64"/>
  <c r="DS29" i="64"/>
  <c r="DS45" i="64"/>
  <c r="DS53" i="64"/>
  <c r="DS61" i="64"/>
  <c r="DS7" i="65"/>
  <c r="DS15" i="65"/>
  <c r="DS23" i="65"/>
  <c r="DS31" i="65"/>
  <c r="DS39" i="65"/>
  <c r="DS55" i="65"/>
  <c r="DS63" i="65"/>
  <c r="DS9" i="66"/>
  <c r="DS17" i="66"/>
  <c r="DS25" i="66"/>
  <c r="DS33" i="66"/>
  <c r="DS41" i="66"/>
  <c r="DS49" i="66"/>
  <c r="DS57" i="66"/>
  <c r="DS65" i="66"/>
  <c r="DS11" i="67"/>
  <c r="DS19" i="67"/>
  <c r="DS27" i="67"/>
  <c r="DS35" i="67"/>
  <c r="DS43" i="67"/>
  <c r="DS51" i="67"/>
  <c r="DS59" i="67"/>
  <c r="DS67" i="67"/>
  <c r="DS13" i="68"/>
  <c r="DS21" i="68"/>
  <c r="DS29" i="68"/>
  <c r="DS37" i="68"/>
  <c r="DS45" i="68"/>
  <c r="DS53" i="68"/>
  <c r="DS61" i="68"/>
  <c r="DS7" i="69"/>
  <c r="DS60" i="58"/>
  <c r="DS68" i="58"/>
  <c r="DS24" i="61"/>
  <c r="DS32" i="61"/>
  <c r="DS40" i="61"/>
  <c r="DS48" i="61"/>
  <c r="DS56" i="61"/>
  <c r="DS64" i="61"/>
  <c r="DS10" i="62"/>
  <c r="DS18" i="62"/>
  <c r="DS26" i="62"/>
  <c r="DS34" i="62"/>
  <c r="DS12" i="63"/>
  <c r="DS20" i="63"/>
  <c r="DS36" i="63"/>
  <c r="DS44" i="63"/>
  <c r="DS52" i="63"/>
  <c r="DS60" i="63"/>
  <c r="DS68" i="63"/>
  <c r="DS14" i="64"/>
  <c r="DS22" i="64"/>
  <c r="DS30" i="64"/>
  <c r="DS46" i="64"/>
  <c r="DS54" i="64"/>
  <c r="DS62" i="64"/>
  <c r="DS8" i="65"/>
  <c r="DS16" i="65"/>
  <c r="DS24" i="65"/>
  <c r="DS32" i="65"/>
  <c r="DS40" i="65"/>
  <c r="DS58" i="58"/>
  <c r="DS62" i="61"/>
  <c r="DS66" i="63"/>
  <c r="DS68" i="64"/>
  <c r="DS32" i="66"/>
  <c r="DS64" i="66"/>
  <c r="DS34" i="67"/>
  <c r="DS66" i="67"/>
  <c r="DS28" i="68"/>
  <c r="DS51" i="68"/>
  <c r="DS8" i="69"/>
  <c r="DS7" i="70"/>
  <c r="DS15" i="70"/>
  <c r="DS23" i="70"/>
  <c r="DS31" i="70"/>
  <c r="DS39" i="70"/>
  <c r="DS47" i="70"/>
  <c r="DS55" i="70"/>
  <c r="DS63" i="70"/>
  <c r="DS65" i="59"/>
  <c r="DS66" i="58"/>
  <c r="DS68" i="60"/>
  <c r="DV68" i="60" s="1"/>
  <c r="DS8" i="62"/>
  <c r="DS10" i="63"/>
  <c r="DS12" i="64"/>
  <c r="DS14" i="65"/>
  <c r="DS64" i="65"/>
  <c r="DS34" i="66"/>
  <c r="DS66" i="66"/>
  <c r="DS36" i="67"/>
  <c r="DS68" i="67"/>
  <c r="DS30" i="68"/>
  <c r="DS52" i="68"/>
  <c r="DS13" i="69"/>
  <c r="DS8" i="70"/>
  <c r="DS16" i="70"/>
  <c r="DS24" i="70"/>
  <c r="DS32" i="70"/>
  <c r="DS40" i="70"/>
  <c r="DS48" i="70"/>
  <c r="DS56" i="70"/>
  <c r="DS64" i="70"/>
  <c r="DS42" i="59"/>
  <c r="DS58" i="59"/>
  <c r="DS66" i="59"/>
  <c r="DS16" i="62"/>
  <c r="DS18" i="63"/>
  <c r="DS20" i="64"/>
  <c r="DS22" i="65"/>
  <c r="DS8" i="66"/>
  <c r="DS40" i="66"/>
  <c r="DS10" i="67"/>
  <c r="DS42" i="67"/>
  <c r="DS12" i="68"/>
  <c r="DS35" i="68"/>
  <c r="DS54" i="68"/>
  <c r="DS9" i="70"/>
  <c r="DS17" i="70"/>
  <c r="DS25" i="70"/>
  <c r="DS33" i="70"/>
  <c r="DS41" i="70"/>
  <c r="DS49" i="70"/>
  <c r="DS57" i="70"/>
  <c r="DS65" i="70"/>
  <c r="DS43" i="59"/>
  <c r="DS59" i="59"/>
  <c r="DS24" i="62"/>
  <c r="DS28" i="64"/>
  <c r="DS30" i="65"/>
  <c r="DS10" i="66"/>
  <c r="DS42" i="66"/>
  <c r="DS12" i="67"/>
  <c r="DS44" i="67"/>
  <c r="DS14" i="68"/>
  <c r="DS36" i="68"/>
  <c r="DS59" i="68"/>
  <c r="DS10" i="70"/>
  <c r="DS18" i="70"/>
  <c r="DS26" i="70"/>
  <c r="DS34" i="70"/>
  <c r="DS42" i="70"/>
  <c r="DS50" i="70"/>
  <c r="DS58" i="70"/>
  <c r="DS66" i="70"/>
  <c r="DS36" i="59"/>
  <c r="DS44" i="59"/>
  <c r="DS52" i="59"/>
  <c r="DS60" i="59"/>
  <c r="DS30" i="61"/>
  <c r="DS32" i="62"/>
  <c r="DS34" i="63"/>
  <c r="DS36" i="64"/>
  <c r="DS38" i="65"/>
  <c r="DS16" i="66"/>
  <c r="DS48" i="66"/>
  <c r="DS18" i="67"/>
  <c r="DS50" i="67"/>
  <c r="DS19" i="68"/>
  <c r="DS38" i="68"/>
  <c r="DS60" i="68"/>
  <c r="DS11" i="70"/>
  <c r="DS19" i="70"/>
  <c r="DS27" i="70"/>
  <c r="DS35" i="70"/>
  <c r="DS43" i="70"/>
  <c r="DS51" i="70"/>
  <c r="DS59" i="70"/>
  <c r="DS67" i="70"/>
  <c r="DS53" i="59"/>
  <c r="DS42" i="58"/>
  <c r="DS46" i="61"/>
  <c r="DS50" i="63"/>
  <c r="DS52" i="64"/>
  <c r="DS54" i="65"/>
  <c r="DS24" i="66"/>
  <c r="DS56" i="66"/>
  <c r="DS26" i="67"/>
  <c r="DS58" i="67"/>
  <c r="DS22" i="68"/>
  <c r="DS44" i="68"/>
  <c r="DS67" i="68"/>
  <c r="DS13" i="70"/>
  <c r="DS21" i="70"/>
  <c r="DS29" i="70"/>
  <c r="DS37" i="70"/>
  <c r="DS45" i="70"/>
  <c r="DS53" i="70"/>
  <c r="DS61" i="70"/>
  <c r="DS54" i="61"/>
  <c r="DS58" i="63"/>
  <c r="DS60" i="64"/>
  <c r="DS56" i="65"/>
  <c r="DS26" i="66"/>
  <c r="DS58" i="66"/>
  <c r="DS28" i="67"/>
  <c r="DS60" i="67"/>
  <c r="DS27" i="68"/>
  <c r="DS46" i="68"/>
  <c r="DS68" i="68"/>
  <c r="DS14" i="70"/>
  <c r="DS22" i="70"/>
  <c r="DS30" i="70"/>
  <c r="DS38" i="70"/>
  <c r="DS46" i="70"/>
  <c r="DS54" i="70"/>
  <c r="DS62" i="70"/>
  <c r="DS56" i="59"/>
  <c r="DS54" i="59"/>
  <c r="DS52" i="70"/>
  <c r="Z73" i="59"/>
  <c r="Z72" i="59"/>
  <c r="Z70" i="59"/>
  <c r="Z74" i="59" s="1"/>
  <c r="Z73" i="70"/>
  <c r="Z72" i="70"/>
  <c r="Z71" i="70"/>
  <c r="Z73" i="69"/>
  <c r="Z72" i="69"/>
  <c r="Z71" i="69"/>
  <c r="Z72" i="68"/>
  <c r="Z71" i="68"/>
  <c r="Z73" i="67"/>
  <c r="Z72" i="67"/>
  <c r="Z70" i="67"/>
  <c r="Z74" i="67" s="1"/>
  <c r="Z73" i="66"/>
  <c r="Z72" i="66"/>
  <c r="Z73" i="65"/>
  <c r="Z72" i="65"/>
  <c r="Z70" i="65"/>
  <c r="Z74" i="65" s="1"/>
  <c r="Z73" i="64"/>
  <c r="Z72" i="64"/>
  <c r="Z70" i="64"/>
  <c r="Z74" i="64" s="1"/>
  <c r="Z73" i="63"/>
  <c r="Z71" i="63"/>
  <c r="Z73" i="62"/>
  <c r="Z72" i="62"/>
  <c r="Z71" i="62"/>
  <c r="Z72" i="61"/>
  <c r="Z71" i="61"/>
  <c r="Z73" i="60"/>
  <c r="Z72" i="60"/>
  <c r="Z71" i="60"/>
  <c r="Z72" i="58"/>
  <c r="Z71" i="58"/>
  <c r="DT73" i="58"/>
  <c r="DT72" i="58"/>
  <c r="DT70" i="58"/>
  <c r="DT74" i="58" s="1"/>
  <c r="DT73" i="70"/>
  <c r="DT70" i="70"/>
  <c r="DT74" i="70" s="1"/>
  <c r="DT73" i="69"/>
  <c r="DT72" i="69"/>
  <c r="DT70" i="69"/>
  <c r="DT74" i="69" s="1"/>
  <c r="DT73" i="68"/>
  <c r="DT72" i="68"/>
  <c r="DT70" i="68"/>
  <c r="DT74" i="68" s="1"/>
  <c r="DT71" i="67"/>
  <c r="DT73" i="66"/>
  <c r="DT72" i="66"/>
  <c r="DT73" i="65"/>
  <c r="DT72" i="65"/>
  <c r="DT71" i="65"/>
  <c r="DT72" i="64"/>
  <c r="DT73" i="63"/>
  <c r="DT72" i="63"/>
  <c r="DT71" i="63"/>
  <c r="DT73" i="62"/>
  <c r="DT72" i="62"/>
  <c r="DT71" i="62"/>
  <c r="DT73" i="61"/>
  <c r="DT71" i="61"/>
  <c r="DT74" i="60"/>
  <c r="DT73" i="60"/>
  <c r="DT72" i="60"/>
  <c r="DT71" i="60"/>
  <c r="DT73" i="59"/>
  <c r="DT70" i="59"/>
  <c r="DT74" i="59" s="1"/>
  <c r="DT71" i="70"/>
  <c r="DT70" i="67"/>
  <c r="DT74" i="67" s="1"/>
  <c r="DT70" i="61"/>
  <c r="DT74" i="61" s="1"/>
  <c r="DT70" i="60"/>
  <c r="DT75" i="60" s="1"/>
  <c r="DT71" i="64"/>
  <c r="DT70" i="65"/>
  <c r="DT74" i="65" s="1"/>
  <c r="Z70" i="58"/>
  <c r="Z74" i="58" s="1"/>
  <c r="Z70" i="62"/>
  <c r="Z74" i="62" s="1"/>
  <c r="Z71" i="65"/>
  <c r="Z70" i="70"/>
  <c r="Z74" i="70" s="1"/>
  <c r="Z70" i="61"/>
  <c r="Z74" i="61" s="1"/>
  <c r="Z71" i="64"/>
  <c r="Z70" i="66"/>
  <c r="Z74" i="66" s="1"/>
  <c r="Z70" i="69"/>
  <c r="Z74" i="69" s="1"/>
  <c r="Z70" i="60"/>
  <c r="Z74" i="60" s="1"/>
  <c r="Z70" i="68"/>
  <c r="Z74" i="68" s="1"/>
  <c r="Z71" i="66"/>
  <c r="Y70" i="67"/>
  <c r="Y74" i="67" s="1"/>
  <c r="DT72" i="59"/>
  <c r="DT70" i="64"/>
  <c r="DT74" i="64" s="1"/>
  <c r="DT71" i="69"/>
  <c r="DT71" i="58"/>
  <c r="DT70" i="63"/>
  <c r="DT74" i="63" s="1"/>
  <c r="DT71" i="68"/>
  <c r="DT72" i="67"/>
  <c r="DT70" i="62"/>
  <c r="DT74" i="62" s="1"/>
  <c r="DT70" i="66"/>
  <c r="DT74" i="66" s="1"/>
  <c r="DT71" i="66"/>
  <c r="DV74" i="60" l="1"/>
  <c r="DV70" i="60"/>
  <c r="DS71" i="61"/>
  <c r="Y71" i="61"/>
  <c r="Y70" i="58"/>
  <c r="Y74" i="58" s="1"/>
  <c r="DS70" i="63"/>
  <c r="DS74" i="63" s="1"/>
  <c r="DS71" i="58"/>
  <c r="DS71" i="66"/>
  <c r="DS70" i="67"/>
  <c r="DS74" i="67" s="1"/>
  <c r="Y70" i="69"/>
  <c r="Y74" i="69" s="1"/>
  <c r="Y70" i="70"/>
  <c r="Y74" i="70" s="1"/>
  <c r="Y73" i="70"/>
  <c r="Y72" i="62"/>
  <c r="Y72" i="61"/>
  <c r="Y72" i="60"/>
  <c r="Y72" i="58"/>
  <c r="Y70" i="59"/>
  <c r="Y74" i="59" s="1"/>
  <c r="DS70" i="64"/>
  <c r="DS74" i="64" s="1"/>
  <c r="DS70" i="66"/>
  <c r="DS74" i="66" s="1"/>
  <c r="Y71" i="60"/>
  <c r="DS70" i="58"/>
  <c r="DS74" i="58" s="1"/>
  <c r="DS73" i="66"/>
  <c r="Y72" i="70"/>
  <c r="DS71" i="70"/>
  <c r="DS72" i="68"/>
  <c r="DS72" i="66"/>
  <c r="DS71" i="69"/>
  <c r="DS73" i="70"/>
  <c r="DS71" i="65"/>
  <c r="DS73" i="65"/>
  <c r="DS73" i="60"/>
  <c r="DS73" i="67"/>
  <c r="DS72" i="58"/>
  <c r="Y73" i="66"/>
  <c r="Y72" i="59"/>
  <c r="Y71" i="65"/>
  <c r="Y70" i="64"/>
  <c r="Y74" i="64" s="1"/>
  <c r="Y73" i="61"/>
  <c r="DS71" i="59"/>
  <c r="DS74" i="60"/>
  <c r="DS71" i="60"/>
  <c r="Y73" i="65"/>
  <c r="DS72" i="70"/>
  <c r="DS72" i="65"/>
  <c r="DS72" i="67"/>
  <c r="DS70" i="60"/>
  <c r="DS75" i="60" s="1"/>
  <c r="DS72" i="69"/>
  <c r="DS73" i="62"/>
  <c r="DS73" i="61"/>
  <c r="DS71" i="64"/>
  <c r="Y71" i="68"/>
  <c r="Y71" i="69"/>
  <c r="Y71" i="70"/>
  <c r="Y73" i="62"/>
  <c r="Y73" i="60"/>
  <c r="Y73" i="58"/>
  <c r="DS72" i="59"/>
  <c r="DS73" i="69"/>
  <c r="DS70" i="59"/>
  <c r="DS74" i="59" s="1"/>
  <c r="DS70" i="70"/>
  <c r="DS74" i="70" s="1"/>
  <c r="DS71" i="67"/>
  <c r="DS73" i="64"/>
  <c r="DS71" i="68"/>
  <c r="DS73" i="63"/>
  <c r="Y71" i="66"/>
  <c r="Y71" i="67"/>
  <c r="Y73" i="64"/>
  <c r="Y73" i="63"/>
  <c r="DS70" i="69"/>
  <c r="DS74" i="69" s="1"/>
  <c r="DS72" i="62"/>
  <c r="DS72" i="61"/>
  <c r="Y72" i="67"/>
  <c r="Y72" i="68"/>
  <c r="Y72" i="69"/>
  <c r="Y73" i="69"/>
  <c r="DS70" i="65"/>
  <c r="DS74" i="65" s="1"/>
  <c r="DS72" i="64"/>
  <c r="DS73" i="58"/>
  <c r="DS72" i="63"/>
  <c r="Y72" i="66"/>
  <c r="DS70" i="68"/>
  <c r="DS74" i="68" s="1"/>
  <c r="Y72" i="65"/>
  <c r="Y72" i="64"/>
  <c r="Y72" i="63"/>
  <c r="Y71" i="58"/>
  <c r="DS71" i="62"/>
  <c r="DS73" i="59"/>
  <c r="DS73" i="68"/>
  <c r="DS71" i="63"/>
  <c r="DS70" i="62"/>
  <c r="DS74" i="62" s="1"/>
  <c r="DS70" i="61"/>
  <c r="DS74" i="61" s="1"/>
  <c r="DS72" i="60"/>
  <c r="Y73" i="67"/>
  <c r="Y73" i="68"/>
  <c r="Y70" i="63"/>
  <c r="Y74" i="63" s="1"/>
  <c r="Y70" i="62"/>
  <c r="Y74" i="62" s="1"/>
  <c r="Y70" i="61"/>
  <c r="Y74" i="61" s="1"/>
  <c r="Y70" i="60"/>
  <c r="Y74" i="60" s="1"/>
  <c r="Z75" i="44"/>
  <c r="F14" i="41"/>
  <c r="AA75" i="44"/>
  <c r="DT75" i="44"/>
  <c r="AF34" i="41"/>
  <c r="DU75" i="44"/>
  <c r="DS70" i="43"/>
  <c r="J34" i="41"/>
  <c r="L34" i="41"/>
  <c r="DS70" i="51"/>
  <c r="T34" i="41" s="1"/>
  <c r="AB34" i="41"/>
  <c r="DS70" i="54"/>
  <c r="DS71" i="51"/>
  <c r="DS71" i="54"/>
  <c r="AD34" i="41"/>
  <c r="DS72" i="51"/>
  <c r="DS72" i="54"/>
  <c r="DS73" i="51"/>
  <c r="DS73" i="54"/>
  <c r="I34" i="41"/>
  <c r="DT73" i="51"/>
  <c r="DT73" i="54"/>
  <c r="DT70" i="43"/>
  <c r="DT75" i="43" s="1"/>
  <c r="DT75" i="45"/>
  <c r="K34" i="41"/>
  <c r="M34" i="41"/>
  <c r="DT75" i="49"/>
  <c r="Q34" i="41"/>
  <c r="DT70" i="51"/>
  <c r="U34" i="41" s="1"/>
  <c r="DT75" i="52"/>
  <c r="AC34" i="41"/>
  <c r="DT70" i="54"/>
  <c r="DT74" i="54" s="1"/>
  <c r="DT75" i="48"/>
  <c r="DT71" i="51"/>
  <c r="DT71" i="54"/>
  <c r="AE34" i="41"/>
  <c r="DT72" i="51"/>
  <c r="DT72" i="54"/>
  <c r="DT75" i="47"/>
  <c r="DT75" i="50"/>
  <c r="DU70" i="43"/>
  <c r="DU75" i="45"/>
  <c r="DU75" i="46"/>
  <c r="DU75" i="48"/>
  <c r="DU75" i="53"/>
  <c r="DU70" i="51"/>
  <c r="DU74" i="51" s="1"/>
  <c r="DU75" i="52"/>
  <c r="DU75" i="50"/>
  <c r="DU70" i="54"/>
  <c r="DU74" i="54" s="1"/>
  <c r="DU75" i="49"/>
  <c r="DU71" i="51"/>
  <c r="DU71" i="54"/>
  <c r="DU72" i="51"/>
  <c r="DU72" i="54"/>
  <c r="DU73" i="51"/>
  <c r="DU73" i="54"/>
  <c r="DU75" i="47"/>
  <c r="DS75" i="45"/>
  <c r="DS75" i="47"/>
  <c r="DS75" i="52"/>
  <c r="Y70" i="43"/>
  <c r="J14" i="41"/>
  <c r="L14" i="41"/>
  <c r="Y70" i="51"/>
  <c r="T14" i="41" s="1"/>
  <c r="AB14" i="41"/>
  <c r="Y70" i="54"/>
  <c r="Y71" i="51"/>
  <c r="Y71" i="54"/>
  <c r="AD14" i="41"/>
  <c r="Y72" i="51"/>
  <c r="Y72" i="54"/>
  <c r="H14" i="41"/>
  <c r="Y73" i="51"/>
  <c r="Y73" i="54"/>
  <c r="Z70" i="43"/>
  <c r="Z75" i="43" s="1"/>
  <c r="Z75" i="45"/>
  <c r="K14" i="41"/>
  <c r="M14" i="41"/>
  <c r="Q14" i="41"/>
  <c r="S14" i="41"/>
  <c r="Z70" i="51"/>
  <c r="U14" i="41" s="1"/>
  <c r="Z75" i="52"/>
  <c r="Z70" i="54"/>
  <c r="Z74" i="54" s="1"/>
  <c r="Z75" i="48"/>
  <c r="Z71" i="51"/>
  <c r="Z71" i="54"/>
  <c r="AE14" i="41"/>
  <c r="Z72" i="51"/>
  <c r="Z72" i="54"/>
  <c r="I14" i="41"/>
  <c r="Z73" i="51"/>
  <c r="Z73" i="54"/>
  <c r="Z75" i="47"/>
  <c r="AA70" i="43"/>
  <c r="AA75" i="43" s="1"/>
  <c r="AA75" i="45"/>
  <c r="AA75" i="46"/>
  <c r="AA75" i="48"/>
  <c r="AA75" i="53"/>
  <c r="AA70" i="51"/>
  <c r="AA74" i="51" s="1"/>
  <c r="AA75" i="52"/>
  <c r="AA70" i="54"/>
  <c r="AA74" i="54" s="1"/>
  <c r="AA71" i="51"/>
  <c r="AA71" i="54"/>
  <c r="AA72" i="51"/>
  <c r="AA72" i="54"/>
  <c r="AA73" i="51"/>
  <c r="AA73" i="54"/>
  <c r="AA75" i="47"/>
  <c r="AA75" i="50"/>
  <c r="Y75" i="45"/>
  <c r="Y75" i="49"/>
  <c r="Y75" i="52"/>
  <c r="Y75" i="50"/>
  <c r="C70" i="40" l="1"/>
  <c r="D59" i="76" s="1"/>
  <c r="DU75" i="43"/>
  <c r="E70" i="40"/>
  <c r="AA75" i="17"/>
  <c r="Z75" i="17"/>
  <c r="DU75" i="17"/>
  <c r="E66" i="75"/>
  <c r="DT75" i="17"/>
  <c r="D66" i="75"/>
  <c r="Y30" i="75"/>
  <c r="Y37" i="75" s="1"/>
  <c r="C66" i="75"/>
  <c r="DS75" i="43"/>
  <c r="W37" i="40"/>
  <c r="Y75" i="17"/>
  <c r="Y75" i="43"/>
  <c r="Y74" i="54"/>
  <c r="DS75" i="17"/>
  <c r="DS74" i="54"/>
  <c r="Y75" i="44"/>
  <c r="Y75" i="47"/>
  <c r="DT75" i="46"/>
  <c r="Z75" i="46"/>
  <c r="Y75" i="46"/>
  <c r="DS75" i="46"/>
  <c r="F34" i="41"/>
  <c r="AH34" i="41"/>
  <c r="DS75" i="50"/>
  <c r="Z75" i="50"/>
  <c r="AC14" i="41"/>
  <c r="AI34" i="41"/>
  <c r="G14" i="41"/>
  <c r="G34" i="41"/>
  <c r="AH14" i="41"/>
  <c r="Z75" i="53"/>
  <c r="DS75" i="53"/>
  <c r="R34" i="41"/>
  <c r="Y75" i="53"/>
  <c r="R14" i="41"/>
  <c r="DT75" i="53"/>
  <c r="S34" i="41"/>
  <c r="Z74" i="51"/>
  <c r="Y74" i="51"/>
  <c r="DT74" i="51"/>
  <c r="DS74" i="51"/>
  <c r="Y75" i="48"/>
  <c r="P14" i="41"/>
  <c r="DS75" i="48"/>
  <c r="P34" i="41"/>
  <c r="AA75" i="49"/>
  <c r="N34" i="41"/>
  <c r="Z75" i="49"/>
  <c r="O14" i="41"/>
  <c r="N14" i="41"/>
  <c r="O34" i="41"/>
  <c r="D70" i="40"/>
  <c r="E59" i="76" s="1"/>
  <c r="DS75" i="49"/>
  <c r="EL9" i="46"/>
  <c r="F59" i="76" l="1"/>
  <c r="F66" i="75"/>
  <c r="M66" i="75" s="1"/>
  <c r="AM51" i="40"/>
  <c r="AK51" i="40" s="1"/>
  <c r="AD86" i="40" s="1"/>
  <c r="AT13" i="75"/>
  <c r="AO51" i="75"/>
  <c r="AM51" i="75" s="1"/>
  <c r="AF83" i="75" s="1"/>
  <c r="D34" i="41"/>
  <c r="Z34" i="41" s="1"/>
  <c r="D14" i="41"/>
  <c r="Z14" i="41" s="1"/>
  <c r="Y34" i="41"/>
  <c r="AM34" i="41" s="1"/>
  <c r="Y14" i="41"/>
  <c r="AA34" i="41"/>
  <c r="AA14" i="41"/>
  <c r="AI14" i="41"/>
  <c r="C110" i="17"/>
  <c r="C111" i="17"/>
  <c r="J66" i="75" l="1"/>
  <c r="AE83" i="75" s="1"/>
  <c r="X34" i="41"/>
  <c r="AL34" i="41" s="1"/>
  <c r="X14" i="41"/>
  <c r="AL14" i="41" s="1"/>
  <c r="AM14" i="41"/>
  <c r="C112" i="17"/>
  <c r="AL51" i="75" l="1"/>
  <c r="J85" i="44" l="1"/>
  <c r="L70" i="43"/>
  <c r="L75" i="43" s="1"/>
  <c r="L75" i="44"/>
  <c r="L70" i="54"/>
  <c r="L74" i="54" s="1"/>
  <c r="L70" i="55"/>
  <c r="L74" i="55" s="1"/>
  <c r="L71" i="55"/>
  <c r="L72" i="55"/>
  <c r="L73" i="55"/>
  <c r="L70" i="58"/>
  <c r="L74" i="58" s="1"/>
  <c r="L70" i="59"/>
  <c r="L74" i="59" s="1"/>
  <c r="L70" i="60"/>
  <c r="L70" i="61"/>
  <c r="L74" i="61" s="1"/>
  <c r="L70" i="62"/>
  <c r="L74" i="62" s="1"/>
  <c r="L70" i="63"/>
  <c r="L74" i="63" s="1"/>
  <c r="L70" i="64"/>
  <c r="L74" i="64" s="1"/>
  <c r="L70" i="65"/>
  <c r="L74" i="65" s="1"/>
  <c r="L70" i="66"/>
  <c r="L74" i="66" s="1"/>
  <c r="L70" i="67"/>
  <c r="L74" i="67" s="1"/>
  <c r="L70" i="68"/>
  <c r="L74" i="68" s="1"/>
  <c r="L70" i="69"/>
  <c r="L74" i="69" s="1"/>
  <c r="L70" i="70"/>
  <c r="L74" i="70" s="1"/>
  <c r="C55" i="61"/>
  <c r="C56" i="61"/>
  <c r="A56" i="61" s="1"/>
  <c r="C57" i="61"/>
  <c r="A57" i="61" s="1"/>
  <c r="C58" i="61"/>
  <c r="A58" i="61" s="1"/>
  <c r="C59" i="61"/>
  <c r="A59" i="61" s="1"/>
  <c r="C60" i="61"/>
  <c r="A60" i="61" s="1"/>
  <c r="C61" i="61"/>
  <c r="A61" i="61" s="1"/>
  <c r="C62" i="61"/>
  <c r="A62" i="61" s="1"/>
  <c r="C63" i="61"/>
  <c r="A63" i="61" s="1"/>
  <c r="C64" i="61"/>
  <c r="A64" i="61" s="1"/>
  <c r="C65" i="61"/>
  <c r="A65" i="61" s="1"/>
  <c r="C66" i="61"/>
  <c r="A66" i="61" s="1"/>
  <c r="C67" i="61"/>
  <c r="A67" i="61" s="1"/>
  <c r="C68" i="61"/>
  <c r="A68" i="61" s="1"/>
  <c r="K85" i="43"/>
  <c r="K85" i="45"/>
  <c r="K85" i="47"/>
  <c r="K85" i="46"/>
  <c r="K85" i="49"/>
  <c r="K85" i="48"/>
  <c r="K85" i="53"/>
  <c r="K84" i="51"/>
  <c r="K85" i="52"/>
  <c r="K85" i="50"/>
  <c r="K84" i="54"/>
  <c r="K84" i="58"/>
  <c r="K84" i="59"/>
  <c r="K84" i="60"/>
  <c r="K84" i="61"/>
  <c r="K84" i="62"/>
  <c r="K84" i="63"/>
  <c r="K84" i="64"/>
  <c r="K84" i="65"/>
  <c r="K84" i="66"/>
  <c r="K84" i="67"/>
  <c r="K84" i="68"/>
  <c r="K84" i="69"/>
  <c r="K84" i="70"/>
  <c r="K85" i="17"/>
  <c r="E7" i="40" l="1"/>
  <c r="E7" i="75"/>
  <c r="L75" i="17"/>
  <c r="E6" i="75"/>
  <c r="E6" i="40"/>
  <c r="K66" i="59"/>
  <c r="K65" i="59"/>
  <c r="K62" i="59"/>
  <c r="K60" i="59"/>
  <c r="K59" i="59"/>
  <c r="K58" i="59"/>
  <c r="K56" i="59"/>
  <c r="K54" i="59"/>
  <c r="K53" i="59"/>
  <c r="K52" i="59"/>
  <c r="K44" i="59"/>
  <c r="K43" i="59"/>
  <c r="K42" i="59"/>
  <c r="K36" i="59"/>
  <c r="K68" i="60"/>
  <c r="K67" i="60"/>
  <c r="K66" i="60"/>
  <c r="K65" i="60"/>
  <c r="K64" i="60"/>
  <c r="K63" i="60"/>
  <c r="K68" i="61"/>
  <c r="K67" i="61"/>
  <c r="K66" i="61"/>
  <c r="K65" i="61"/>
  <c r="K64" i="61"/>
  <c r="K63" i="61"/>
  <c r="K62" i="61"/>
  <c r="K61" i="61"/>
  <c r="K60" i="61"/>
  <c r="K59" i="61"/>
  <c r="K58" i="61"/>
  <c r="K57" i="61"/>
  <c r="K56" i="61"/>
  <c r="K55" i="61"/>
  <c r="K54" i="61"/>
  <c r="K53" i="61"/>
  <c r="K52" i="61"/>
  <c r="K51" i="61"/>
  <c r="K50" i="61"/>
  <c r="K49" i="61"/>
  <c r="K48" i="61"/>
  <c r="K46" i="61"/>
  <c r="K45" i="61"/>
  <c r="K44" i="61"/>
  <c r="K43" i="61"/>
  <c r="K42" i="61"/>
  <c r="K41" i="61"/>
  <c r="K40" i="61"/>
  <c r="K39" i="61"/>
  <c r="K38" i="61"/>
  <c r="K37" i="61"/>
  <c r="K36" i="61"/>
  <c r="K35" i="61"/>
  <c r="K34" i="61"/>
  <c r="K32" i="61"/>
  <c r="K31" i="61"/>
  <c r="K30" i="61"/>
  <c r="K29" i="61"/>
  <c r="K27" i="61"/>
  <c r="K26" i="61"/>
  <c r="K25" i="61"/>
  <c r="K24" i="61"/>
  <c r="K23" i="61"/>
  <c r="K67" i="62"/>
  <c r="K66" i="62"/>
  <c r="K65" i="62"/>
  <c r="K64" i="62"/>
  <c r="K63" i="62"/>
  <c r="K62" i="62"/>
  <c r="K61" i="62"/>
  <c r="K60" i="62"/>
  <c r="K59" i="62"/>
  <c r="K58" i="62"/>
  <c r="K57" i="62"/>
  <c r="K56" i="62"/>
  <c r="K55" i="62"/>
  <c r="K54" i="62"/>
  <c r="K53" i="62"/>
  <c r="K52" i="62"/>
  <c r="K51" i="62"/>
  <c r="K50" i="62"/>
  <c r="K49" i="62"/>
  <c r="K48" i="62"/>
  <c r="K47" i="62"/>
  <c r="K46" i="62"/>
  <c r="K45" i="62"/>
  <c r="K44" i="62"/>
  <c r="K43" i="62"/>
  <c r="K42" i="62"/>
  <c r="K41" i="62"/>
  <c r="K40" i="62"/>
  <c r="K39" i="62"/>
  <c r="K38" i="62"/>
  <c r="K36" i="62"/>
  <c r="K35" i="62"/>
  <c r="K34" i="62"/>
  <c r="K33" i="62"/>
  <c r="K32" i="62"/>
  <c r="K31" i="62"/>
  <c r="K30" i="62"/>
  <c r="K29" i="62"/>
  <c r="K28" i="62"/>
  <c r="K27" i="62"/>
  <c r="K26" i="62"/>
  <c r="K25" i="62"/>
  <c r="K24" i="62"/>
  <c r="K23" i="62"/>
  <c r="K22" i="62"/>
  <c r="K21" i="62"/>
  <c r="K20" i="62"/>
  <c r="K19" i="62"/>
  <c r="K18" i="62"/>
  <c r="K17" i="62"/>
  <c r="K16" i="62"/>
  <c r="K15" i="62"/>
  <c r="K14" i="62"/>
  <c r="K13" i="62"/>
  <c r="K12" i="62"/>
  <c r="K11" i="62"/>
  <c r="K10" i="62"/>
  <c r="K9" i="62"/>
  <c r="K8" i="62"/>
  <c r="K7" i="62"/>
  <c r="K68" i="63"/>
  <c r="K67" i="63"/>
  <c r="K66" i="63"/>
  <c r="K65" i="63"/>
  <c r="K64" i="63"/>
  <c r="K63" i="63"/>
  <c r="K62" i="63"/>
  <c r="K61" i="63"/>
  <c r="K60" i="63"/>
  <c r="K59" i="63"/>
  <c r="K58" i="63"/>
  <c r="K57" i="63"/>
  <c r="K56" i="63"/>
  <c r="K55" i="63"/>
  <c r="K54" i="63"/>
  <c r="K53" i="63"/>
  <c r="K52" i="63"/>
  <c r="K51" i="63"/>
  <c r="K50" i="63"/>
  <c r="K49" i="63"/>
  <c r="K48" i="63"/>
  <c r="K47" i="63"/>
  <c r="K46" i="63"/>
  <c r="K45" i="63"/>
  <c r="K44" i="63"/>
  <c r="K43" i="63"/>
  <c r="K42" i="63"/>
  <c r="K41" i="63"/>
  <c r="K40" i="63"/>
  <c r="K39" i="63"/>
  <c r="K38" i="63"/>
  <c r="K37" i="63"/>
  <c r="K36" i="63"/>
  <c r="K35" i="63"/>
  <c r="K34" i="63"/>
  <c r="K33" i="63"/>
  <c r="K32" i="63"/>
  <c r="K31" i="63"/>
  <c r="K30" i="63"/>
  <c r="K29" i="63"/>
  <c r="K28" i="63"/>
  <c r="K27" i="63"/>
  <c r="K25" i="63"/>
  <c r="K24" i="63"/>
  <c r="K23" i="63"/>
  <c r="K22" i="63"/>
  <c r="K21" i="63"/>
  <c r="K20" i="63"/>
  <c r="K19" i="63"/>
  <c r="K18" i="63"/>
  <c r="K16" i="63"/>
  <c r="K15" i="63"/>
  <c r="K14" i="63"/>
  <c r="K13" i="63"/>
  <c r="K12" i="63"/>
  <c r="K11" i="63"/>
  <c r="K10" i="63"/>
  <c r="K9" i="63"/>
  <c r="K68" i="64"/>
  <c r="K67" i="64"/>
  <c r="K66" i="64"/>
  <c r="K65" i="64"/>
  <c r="K64" i="64"/>
  <c r="K63" i="64"/>
  <c r="K62" i="64"/>
  <c r="K61" i="64"/>
  <c r="K60" i="64"/>
  <c r="K59" i="64"/>
  <c r="K58" i="64"/>
  <c r="K57" i="64"/>
  <c r="K56" i="64"/>
  <c r="K55" i="64"/>
  <c r="K54" i="64"/>
  <c r="K53" i="64"/>
  <c r="K52" i="64"/>
  <c r="K51" i="64"/>
  <c r="K50" i="64"/>
  <c r="K49" i="64"/>
  <c r="K48" i="64"/>
  <c r="K47" i="64"/>
  <c r="K46" i="64"/>
  <c r="K45" i="64"/>
  <c r="K44" i="64"/>
  <c r="K43" i="64"/>
  <c r="K42" i="64"/>
  <c r="K41" i="64"/>
  <c r="K40" i="64"/>
  <c r="K36" i="64"/>
  <c r="K35" i="64"/>
  <c r="K34" i="64"/>
  <c r="K33" i="64"/>
  <c r="K31" i="64"/>
  <c r="K30" i="64"/>
  <c r="K29" i="64"/>
  <c r="K28" i="64"/>
  <c r="K27" i="64"/>
  <c r="K26" i="64"/>
  <c r="K25" i="64"/>
  <c r="K24" i="64"/>
  <c r="K23" i="64"/>
  <c r="K22" i="64"/>
  <c r="K21" i="64"/>
  <c r="K20" i="64"/>
  <c r="K19" i="64"/>
  <c r="K18" i="64"/>
  <c r="K17" i="64"/>
  <c r="K16" i="64"/>
  <c r="K15" i="64"/>
  <c r="K14" i="64"/>
  <c r="K13" i="64"/>
  <c r="K12" i="64"/>
  <c r="K11" i="64"/>
  <c r="K10" i="64"/>
  <c r="K9" i="64"/>
  <c r="K8" i="64"/>
  <c r="K7" i="64"/>
  <c r="K68" i="65"/>
  <c r="K67" i="65"/>
  <c r="K66" i="65"/>
  <c r="K65" i="65"/>
  <c r="K64" i="65"/>
  <c r="K63" i="65"/>
  <c r="K60" i="65"/>
  <c r="K59" i="65"/>
  <c r="K58" i="65"/>
  <c r="K57" i="65"/>
  <c r="K56" i="65"/>
  <c r="K55" i="65"/>
  <c r="K54" i="65"/>
  <c r="K53" i="65"/>
  <c r="K42" i="65"/>
  <c r="K41" i="65"/>
  <c r="K40" i="65"/>
  <c r="K39" i="65"/>
  <c r="K38" i="65"/>
  <c r="K37" i="65"/>
  <c r="K36" i="65"/>
  <c r="K35" i="65"/>
  <c r="K34" i="65"/>
  <c r="K33" i="65"/>
  <c r="K32" i="65"/>
  <c r="K31" i="65"/>
  <c r="K30" i="65"/>
  <c r="K29" i="65"/>
  <c r="K28" i="65"/>
  <c r="K27" i="65"/>
  <c r="K26" i="65"/>
  <c r="K25" i="65"/>
  <c r="K24" i="65"/>
  <c r="K23" i="65"/>
  <c r="K22" i="65"/>
  <c r="K21" i="65"/>
  <c r="K20" i="65"/>
  <c r="K19" i="65"/>
  <c r="K18" i="65"/>
  <c r="K17" i="65"/>
  <c r="K16" i="65"/>
  <c r="K15" i="65"/>
  <c r="K14" i="65"/>
  <c r="K13" i="65"/>
  <c r="K12" i="65"/>
  <c r="K11" i="65"/>
  <c r="K10" i="65"/>
  <c r="K9" i="65"/>
  <c r="K8" i="65"/>
  <c r="K7" i="65"/>
  <c r="K68" i="66"/>
  <c r="K67" i="66"/>
  <c r="K66" i="66"/>
  <c r="K65" i="66"/>
  <c r="K64" i="66"/>
  <c r="K63" i="66"/>
  <c r="K62" i="66"/>
  <c r="K61" i="66"/>
  <c r="K60" i="66"/>
  <c r="K59" i="66"/>
  <c r="K58" i="66"/>
  <c r="K57" i="66"/>
  <c r="K56" i="66"/>
  <c r="K55" i="66"/>
  <c r="K54" i="66"/>
  <c r="K53" i="66"/>
  <c r="K52" i="66"/>
  <c r="K51" i="66"/>
  <c r="K50" i="66"/>
  <c r="K49" i="66"/>
  <c r="K47" i="66"/>
  <c r="K46" i="66"/>
  <c r="K45" i="66"/>
  <c r="K44" i="66"/>
  <c r="K43" i="66"/>
  <c r="K42" i="66"/>
  <c r="K41" i="66"/>
  <c r="K40" i="66"/>
  <c r="K39" i="66"/>
  <c r="K38" i="66"/>
  <c r="K37" i="66"/>
  <c r="K35" i="66"/>
  <c r="K34" i="66"/>
  <c r="K33" i="66"/>
  <c r="K32" i="66"/>
  <c r="K30" i="66"/>
  <c r="K29" i="66"/>
  <c r="K28" i="66"/>
  <c r="K27" i="66"/>
  <c r="K26" i="66"/>
  <c r="K25" i="66"/>
  <c r="K24" i="66"/>
  <c r="K23" i="66"/>
  <c r="K22" i="66"/>
  <c r="K21" i="66"/>
  <c r="K20" i="66"/>
  <c r="K19" i="66"/>
  <c r="K18" i="66"/>
  <c r="K17" i="66"/>
  <c r="K16" i="66"/>
  <c r="K15" i="66"/>
  <c r="K14" i="66"/>
  <c r="K13" i="66"/>
  <c r="K12" i="66"/>
  <c r="K11" i="66"/>
  <c r="K10" i="66"/>
  <c r="K9" i="66"/>
  <c r="K8" i="66"/>
  <c r="K7" i="66"/>
  <c r="K68" i="67"/>
  <c r="K67" i="67"/>
  <c r="K66" i="67"/>
  <c r="K65" i="67"/>
  <c r="K64" i="67"/>
  <c r="K63" i="67"/>
  <c r="K62" i="67"/>
  <c r="K61" i="67"/>
  <c r="K60" i="67"/>
  <c r="K59" i="67"/>
  <c r="K58" i="67"/>
  <c r="K57" i="67"/>
  <c r="K56" i="67"/>
  <c r="K55" i="67"/>
  <c r="K54" i="67"/>
  <c r="K53" i="67"/>
  <c r="K52" i="67"/>
  <c r="K51" i="67"/>
  <c r="K50" i="67"/>
  <c r="K49" i="67"/>
  <c r="K48" i="67"/>
  <c r="K47" i="67"/>
  <c r="K46" i="67"/>
  <c r="K45" i="67"/>
  <c r="K44" i="67"/>
  <c r="K43" i="67"/>
  <c r="K42" i="67"/>
  <c r="K41" i="67"/>
  <c r="K40" i="67"/>
  <c r="K39" i="67"/>
  <c r="K38" i="67"/>
  <c r="K37" i="67"/>
  <c r="K36" i="67"/>
  <c r="K35" i="67"/>
  <c r="K34" i="67"/>
  <c r="K33" i="67"/>
  <c r="K32" i="67"/>
  <c r="K31" i="67"/>
  <c r="K30" i="67"/>
  <c r="K29" i="67"/>
  <c r="K28" i="67"/>
  <c r="K27" i="67"/>
  <c r="K26" i="67"/>
  <c r="K25" i="67"/>
  <c r="K24" i="67"/>
  <c r="K23" i="67"/>
  <c r="K22" i="67"/>
  <c r="K21" i="67"/>
  <c r="K20" i="67"/>
  <c r="K19" i="67"/>
  <c r="K18" i="67"/>
  <c r="K17" i="67"/>
  <c r="K16" i="67"/>
  <c r="K15" i="67"/>
  <c r="K14" i="67"/>
  <c r="K13" i="67"/>
  <c r="K12" i="67"/>
  <c r="K11" i="67"/>
  <c r="K10" i="67"/>
  <c r="K9" i="67"/>
  <c r="K8" i="67"/>
  <c r="K7" i="67"/>
  <c r="K68" i="68"/>
  <c r="K67" i="68"/>
  <c r="K66" i="68"/>
  <c r="K65" i="68"/>
  <c r="K64" i="68"/>
  <c r="K63" i="68"/>
  <c r="K62" i="68"/>
  <c r="K61" i="68"/>
  <c r="K60" i="68"/>
  <c r="K59" i="68"/>
  <c r="K58" i="68"/>
  <c r="K57" i="68"/>
  <c r="K56" i="68"/>
  <c r="K55" i="68"/>
  <c r="K54" i="68"/>
  <c r="K53" i="68"/>
  <c r="K52" i="68"/>
  <c r="K51" i="68"/>
  <c r="K50" i="68"/>
  <c r="K49" i="68"/>
  <c r="K48" i="68"/>
  <c r="K47" i="68"/>
  <c r="K46" i="68"/>
  <c r="K45" i="68"/>
  <c r="K44" i="68"/>
  <c r="K43" i="68"/>
  <c r="K42" i="68"/>
  <c r="K41" i="68"/>
  <c r="K40" i="68"/>
  <c r="K39" i="68"/>
  <c r="K38" i="68"/>
  <c r="K37" i="68"/>
  <c r="K36" i="68"/>
  <c r="K35" i="68"/>
  <c r="K34" i="68"/>
  <c r="K33" i="68"/>
  <c r="K32" i="68"/>
  <c r="K31" i="68"/>
  <c r="K30" i="68"/>
  <c r="K29" i="68"/>
  <c r="K28" i="68"/>
  <c r="K27" i="68"/>
  <c r="K26" i="68"/>
  <c r="K25" i="68"/>
  <c r="K24" i="68"/>
  <c r="K23" i="68"/>
  <c r="K22" i="68"/>
  <c r="K21" i="68"/>
  <c r="K20" i="68"/>
  <c r="K19" i="68"/>
  <c r="K18" i="68"/>
  <c r="K17" i="68"/>
  <c r="K16" i="68"/>
  <c r="K15" i="68"/>
  <c r="K14" i="68"/>
  <c r="K13" i="68"/>
  <c r="K12" i="68"/>
  <c r="K11" i="68"/>
  <c r="K10" i="68"/>
  <c r="K9" i="68"/>
  <c r="K8" i="68"/>
  <c r="K7" i="68"/>
  <c r="K13" i="69"/>
  <c r="K12" i="69"/>
  <c r="K11" i="69"/>
  <c r="K9" i="69"/>
  <c r="K8" i="69"/>
  <c r="K7" i="69"/>
  <c r="K68" i="70"/>
  <c r="K67" i="70"/>
  <c r="K66" i="70"/>
  <c r="K65" i="70"/>
  <c r="K64" i="70"/>
  <c r="K63" i="70"/>
  <c r="K62" i="70"/>
  <c r="K61" i="70"/>
  <c r="K60" i="70"/>
  <c r="K59" i="70"/>
  <c r="K58" i="70"/>
  <c r="K57" i="70"/>
  <c r="K56" i="70"/>
  <c r="K55" i="70"/>
  <c r="K54" i="70"/>
  <c r="K53" i="70"/>
  <c r="K52" i="70"/>
  <c r="K51" i="70"/>
  <c r="K50" i="70"/>
  <c r="K49" i="70"/>
  <c r="K48" i="70"/>
  <c r="K47" i="70"/>
  <c r="K46" i="70"/>
  <c r="K45" i="70"/>
  <c r="K44" i="70"/>
  <c r="K43" i="70"/>
  <c r="K42" i="70"/>
  <c r="K41" i="70"/>
  <c r="K40" i="70"/>
  <c r="K39" i="70"/>
  <c r="K38" i="70"/>
  <c r="K37" i="70"/>
  <c r="K36" i="70"/>
  <c r="K35" i="70"/>
  <c r="K34" i="70"/>
  <c r="K33" i="70"/>
  <c r="K32" i="70"/>
  <c r="K31" i="70"/>
  <c r="K30" i="70"/>
  <c r="K29" i="70"/>
  <c r="K28" i="70"/>
  <c r="K27" i="70"/>
  <c r="K26" i="70"/>
  <c r="K25" i="70"/>
  <c r="K24" i="70"/>
  <c r="K23" i="70"/>
  <c r="K22" i="70"/>
  <c r="K21" i="70"/>
  <c r="K20" i="70"/>
  <c r="K19" i="70"/>
  <c r="K18" i="70"/>
  <c r="K17" i="70"/>
  <c r="K16" i="70"/>
  <c r="K15" i="70"/>
  <c r="K14" i="70"/>
  <c r="K13" i="70"/>
  <c r="K12" i="70"/>
  <c r="K11" i="70"/>
  <c r="K10" i="70"/>
  <c r="K9" i="70"/>
  <c r="K8" i="70"/>
  <c r="K7" i="70"/>
  <c r="K68" i="58"/>
  <c r="K66" i="58"/>
  <c r="K65" i="58"/>
  <c r="K64" i="58"/>
  <c r="K63" i="58"/>
  <c r="K62" i="58"/>
  <c r="K61" i="58"/>
  <c r="K60" i="58"/>
  <c r="K59" i="58"/>
  <c r="K58" i="58"/>
  <c r="K57" i="58"/>
  <c r="K56" i="58"/>
  <c r="K45" i="58"/>
  <c r="K42" i="58"/>
  <c r="K41" i="58"/>
  <c r="K40" i="58"/>
  <c r="K39" i="58"/>
  <c r="K38" i="58"/>
  <c r="K37" i="58"/>
  <c r="K6" i="62"/>
  <c r="K6" i="64"/>
  <c r="K6" i="65"/>
  <c r="K6" i="66"/>
  <c r="K6" i="68"/>
  <c r="K6" i="69"/>
  <c r="K6" i="70"/>
  <c r="K6" i="40"/>
  <c r="G80" i="40" s="1"/>
  <c r="J75" i="55"/>
  <c r="K84" i="55"/>
  <c r="K73" i="54"/>
  <c r="J73" i="54"/>
  <c r="K72" i="54"/>
  <c r="J72" i="54"/>
  <c r="K71" i="54"/>
  <c r="J71" i="54"/>
  <c r="K70" i="54"/>
  <c r="K74" i="54" s="1"/>
  <c r="J70" i="54"/>
  <c r="K73" i="55"/>
  <c r="J73" i="55"/>
  <c r="K72" i="55"/>
  <c r="J72" i="55"/>
  <c r="K71" i="55"/>
  <c r="J71" i="55"/>
  <c r="K70" i="55"/>
  <c r="K74" i="55" s="1"/>
  <c r="J70" i="55"/>
  <c r="AB8" i="41"/>
  <c r="K70" i="43"/>
  <c r="K75" i="43" s="1"/>
  <c r="J70" i="43"/>
  <c r="G8" i="41"/>
  <c r="K75" i="44"/>
  <c r="I8" i="41"/>
  <c r="H8" i="41"/>
  <c r="AE8" i="41"/>
  <c r="AD8" i="41"/>
  <c r="K75" i="45"/>
  <c r="K75" i="47"/>
  <c r="J8" i="41"/>
  <c r="K75" i="46"/>
  <c r="L8" i="41"/>
  <c r="K75" i="49"/>
  <c r="K75" i="48"/>
  <c r="S8" i="41"/>
  <c r="K73" i="51"/>
  <c r="J73" i="51"/>
  <c r="K72" i="51"/>
  <c r="J72" i="51"/>
  <c r="K71" i="51"/>
  <c r="J71" i="51"/>
  <c r="K74" i="51"/>
  <c r="J70" i="51"/>
  <c r="T8" i="41" s="1"/>
  <c r="K75" i="52"/>
  <c r="J75" i="49"/>
  <c r="J75" i="58"/>
  <c r="J75" i="59"/>
  <c r="J75" i="60"/>
  <c r="J75" i="61"/>
  <c r="J75" i="62"/>
  <c r="J75" i="63"/>
  <c r="J75" i="64"/>
  <c r="J75" i="65"/>
  <c r="J75" i="66"/>
  <c r="J75" i="67"/>
  <c r="J75" i="68"/>
  <c r="J75" i="69"/>
  <c r="J75" i="70"/>
  <c r="D7" i="75" l="1"/>
  <c r="Z7" i="75" s="1"/>
  <c r="AA7" i="75" s="1"/>
  <c r="D6" i="40"/>
  <c r="E5" i="76" s="1"/>
  <c r="J19" i="58"/>
  <c r="J28" i="58"/>
  <c r="J32" i="59"/>
  <c r="C6" i="75"/>
  <c r="J20" i="58"/>
  <c r="J29" i="58"/>
  <c r="K75" i="17"/>
  <c r="D6" i="75"/>
  <c r="J68" i="69"/>
  <c r="J67" i="69"/>
  <c r="J66" i="69"/>
  <c r="J65" i="69"/>
  <c r="J64" i="69"/>
  <c r="J63" i="69"/>
  <c r="J62" i="69"/>
  <c r="J61" i="69"/>
  <c r="J60" i="69"/>
  <c r="J59" i="69"/>
  <c r="J58" i="69"/>
  <c r="J57" i="69"/>
  <c r="J56" i="69"/>
  <c r="J55" i="69"/>
  <c r="J54" i="69"/>
  <c r="J53" i="69"/>
  <c r="J52" i="69"/>
  <c r="J51" i="69"/>
  <c r="J50" i="69"/>
  <c r="J49" i="69"/>
  <c r="J48" i="69"/>
  <c r="J47" i="69"/>
  <c r="J46" i="69"/>
  <c r="J45" i="69"/>
  <c r="J44" i="69"/>
  <c r="J43" i="69"/>
  <c r="J42" i="69"/>
  <c r="J41" i="69"/>
  <c r="J40" i="69"/>
  <c r="J36" i="69"/>
  <c r="J35" i="69"/>
  <c r="J34" i="69"/>
  <c r="J33" i="69"/>
  <c r="J32" i="69"/>
  <c r="J31" i="69"/>
  <c r="J30" i="69"/>
  <c r="J29" i="69"/>
  <c r="J28" i="69"/>
  <c r="J27" i="69"/>
  <c r="J26" i="69"/>
  <c r="J25" i="69"/>
  <c r="J24" i="69"/>
  <c r="J23" i="69"/>
  <c r="J22" i="69"/>
  <c r="J20" i="69"/>
  <c r="J19" i="69"/>
  <c r="J18" i="69"/>
  <c r="J17" i="69"/>
  <c r="J16" i="69"/>
  <c r="J15" i="69"/>
  <c r="J14" i="69"/>
  <c r="J10" i="69"/>
  <c r="J39" i="69"/>
  <c r="J37" i="69"/>
  <c r="J38" i="69"/>
  <c r="J32" i="64"/>
  <c r="J68" i="59"/>
  <c r="J67" i="59"/>
  <c r="J64" i="59"/>
  <c r="J63" i="59"/>
  <c r="J61" i="59"/>
  <c r="J57" i="59"/>
  <c r="J55" i="59"/>
  <c r="J51" i="59"/>
  <c r="J50" i="59"/>
  <c r="J49" i="59"/>
  <c r="J48" i="59"/>
  <c r="J47" i="59"/>
  <c r="J46" i="59"/>
  <c r="J45" i="59"/>
  <c r="J41" i="59"/>
  <c r="J40" i="59"/>
  <c r="J39" i="59"/>
  <c r="J38" i="59"/>
  <c r="J37" i="59"/>
  <c r="J33" i="59"/>
  <c r="J31" i="59"/>
  <c r="J23" i="59"/>
  <c r="J22" i="59"/>
  <c r="J21" i="59"/>
  <c r="J20" i="59"/>
  <c r="J19" i="59"/>
  <c r="J18" i="59"/>
  <c r="J17" i="59"/>
  <c r="J16" i="59"/>
  <c r="J15" i="59"/>
  <c r="J14" i="59"/>
  <c r="J13" i="59"/>
  <c r="J12" i="59"/>
  <c r="J11" i="59"/>
  <c r="J10" i="59"/>
  <c r="J9" i="59"/>
  <c r="J29" i="59"/>
  <c r="J28" i="59"/>
  <c r="J14" i="58"/>
  <c r="J13" i="58"/>
  <c r="J12" i="58"/>
  <c r="J11" i="58"/>
  <c r="J10" i="58"/>
  <c r="J9" i="58"/>
  <c r="J17" i="58"/>
  <c r="J36" i="58"/>
  <c r="J35" i="58"/>
  <c r="J34" i="58"/>
  <c r="J67" i="58"/>
  <c r="J54" i="58"/>
  <c r="J53" i="58"/>
  <c r="J52" i="58"/>
  <c r="J51" i="58"/>
  <c r="J50" i="58"/>
  <c r="J49" i="58"/>
  <c r="J48" i="58"/>
  <c r="J47" i="58"/>
  <c r="J46" i="58"/>
  <c r="J44" i="58"/>
  <c r="J43" i="58"/>
  <c r="J15" i="58"/>
  <c r="J8" i="58"/>
  <c r="J7" i="58"/>
  <c r="J6" i="58"/>
  <c r="J30" i="58"/>
  <c r="J55" i="58"/>
  <c r="J31" i="58"/>
  <c r="J32" i="58"/>
  <c r="J26" i="59"/>
  <c r="J25" i="59"/>
  <c r="J8" i="59"/>
  <c r="J33" i="58"/>
  <c r="J26" i="58"/>
  <c r="J25" i="58"/>
  <c r="J24" i="58"/>
  <c r="J23" i="58"/>
  <c r="J22" i="58"/>
  <c r="J21" i="58"/>
  <c r="G151" i="40"/>
  <c r="J62" i="60"/>
  <c r="J61" i="60"/>
  <c r="J60" i="60"/>
  <c r="J59" i="60"/>
  <c r="J58" i="60"/>
  <c r="J57" i="60"/>
  <c r="J56" i="60"/>
  <c r="J55" i="60"/>
  <c r="J54" i="60"/>
  <c r="J53" i="60"/>
  <c r="J52" i="60"/>
  <c r="J51" i="60"/>
  <c r="J6" i="60"/>
  <c r="J61" i="65"/>
  <c r="J6" i="69"/>
  <c r="J7" i="69"/>
  <c r="J6" i="62"/>
  <c r="J6" i="70"/>
  <c r="J6" i="66"/>
  <c r="J6" i="65"/>
  <c r="D7" i="40"/>
  <c r="J62" i="59"/>
  <c r="C6" i="40"/>
  <c r="D5" i="76" s="1"/>
  <c r="K75" i="50"/>
  <c r="AC8" i="41"/>
  <c r="AH8" i="41"/>
  <c r="J25" i="68"/>
  <c r="J64" i="65"/>
  <c r="J33" i="64"/>
  <c r="J45" i="61"/>
  <c r="J56" i="68"/>
  <c r="J11" i="65"/>
  <c r="J49" i="62"/>
  <c r="J33" i="65"/>
  <c r="J61" i="58"/>
  <c r="J17" i="67"/>
  <c r="J55" i="64"/>
  <c r="J19" i="70"/>
  <c r="J47" i="67"/>
  <c r="J27" i="63"/>
  <c r="J48" i="70"/>
  <c r="J19" i="66"/>
  <c r="J47" i="63"/>
  <c r="J39" i="66"/>
  <c r="J19" i="62"/>
  <c r="J75" i="46"/>
  <c r="J75" i="47"/>
  <c r="J75" i="17"/>
  <c r="J62" i="58"/>
  <c r="J21" i="70"/>
  <c r="J49" i="70"/>
  <c r="J26" i="68"/>
  <c r="J57" i="68"/>
  <c r="J29" i="67"/>
  <c r="J48" i="67"/>
  <c r="J20" i="66"/>
  <c r="J43" i="66"/>
  <c r="J12" i="65"/>
  <c r="J42" i="65"/>
  <c r="J65" i="65"/>
  <c r="J57" i="64"/>
  <c r="J28" i="63"/>
  <c r="J59" i="63"/>
  <c r="J20" i="62"/>
  <c r="J50" i="62"/>
  <c r="J46" i="61"/>
  <c r="J43" i="59"/>
  <c r="J65" i="58"/>
  <c r="J31" i="70"/>
  <c r="J50" i="70"/>
  <c r="J38" i="68"/>
  <c r="J58" i="68"/>
  <c r="J30" i="67"/>
  <c r="J53" i="67"/>
  <c r="J21" i="66"/>
  <c r="J52" i="66"/>
  <c r="J13" i="65"/>
  <c r="J66" i="65"/>
  <c r="J29" i="63"/>
  <c r="J60" i="63"/>
  <c r="J21" i="62"/>
  <c r="J51" i="62"/>
  <c r="J27" i="61"/>
  <c r="J53" i="59"/>
  <c r="J45" i="58"/>
  <c r="J66" i="58"/>
  <c r="J33" i="70"/>
  <c r="J51" i="70"/>
  <c r="J39" i="68"/>
  <c r="J62" i="68"/>
  <c r="J31" i="67"/>
  <c r="J61" i="67"/>
  <c r="J22" i="66"/>
  <c r="J56" i="66"/>
  <c r="J14" i="65"/>
  <c r="J16" i="64"/>
  <c r="J31" i="63"/>
  <c r="J61" i="63"/>
  <c r="J33" i="62"/>
  <c r="J53" i="62"/>
  <c r="J53" i="61"/>
  <c r="J59" i="59"/>
  <c r="J75" i="44"/>
  <c r="D8" i="41" s="1"/>
  <c r="J34" i="70"/>
  <c r="J62" i="70"/>
  <c r="J10" i="68"/>
  <c r="J41" i="68"/>
  <c r="J9" i="67"/>
  <c r="J32" i="67"/>
  <c r="J66" i="67"/>
  <c r="J23" i="66"/>
  <c r="J57" i="66"/>
  <c r="J26" i="65"/>
  <c r="J17" i="64"/>
  <c r="J40" i="64"/>
  <c r="J9" i="63"/>
  <c r="J43" i="63"/>
  <c r="J62" i="63"/>
  <c r="J34" i="62"/>
  <c r="J57" i="62"/>
  <c r="J29" i="61"/>
  <c r="J63" i="61"/>
  <c r="J63" i="60"/>
  <c r="J60" i="59"/>
  <c r="J16" i="70"/>
  <c r="J35" i="70"/>
  <c r="J63" i="70"/>
  <c r="J19" i="68"/>
  <c r="J42" i="68"/>
  <c r="J13" i="67"/>
  <c r="J33" i="67"/>
  <c r="J67" i="67"/>
  <c r="J35" i="66"/>
  <c r="J58" i="66"/>
  <c r="J27" i="65"/>
  <c r="J18" i="64"/>
  <c r="J52" i="64"/>
  <c r="J10" i="63"/>
  <c r="J44" i="63"/>
  <c r="J67" i="63"/>
  <c r="J35" i="62"/>
  <c r="J67" i="62"/>
  <c r="J30" i="61"/>
  <c r="J67" i="61"/>
  <c r="J64" i="60"/>
  <c r="J36" i="59"/>
  <c r="J75" i="52"/>
  <c r="J75" i="53"/>
  <c r="J75" i="48"/>
  <c r="J17" i="70"/>
  <c r="J36" i="70"/>
  <c r="J64" i="70"/>
  <c r="J23" i="68"/>
  <c r="J43" i="68"/>
  <c r="J15" i="67"/>
  <c r="J45" i="67"/>
  <c r="J68" i="67"/>
  <c r="J37" i="66"/>
  <c r="J59" i="66"/>
  <c r="J28" i="65"/>
  <c r="J19" i="64"/>
  <c r="J53" i="64"/>
  <c r="J14" i="63"/>
  <c r="J45" i="63"/>
  <c r="J13" i="62"/>
  <c r="J36" i="62"/>
  <c r="J31" i="61"/>
  <c r="J68" i="61"/>
  <c r="J65" i="60"/>
  <c r="J84" i="51"/>
  <c r="J84" i="62"/>
  <c r="J84" i="70"/>
  <c r="J85" i="43"/>
  <c r="J85" i="52"/>
  <c r="J84" i="63"/>
  <c r="J85" i="17"/>
  <c r="J84" i="64"/>
  <c r="J84" i="67"/>
  <c r="J85" i="47"/>
  <c r="J84" i="54"/>
  <c r="J84" i="65"/>
  <c r="J84" i="66"/>
  <c r="J84" i="59"/>
  <c r="J85" i="46"/>
  <c r="J84" i="58"/>
  <c r="J85" i="48"/>
  <c r="J84" i="60"/>
  <c r="J84" i="68"/>
  <c r="J85" i="45"/>
  <c r="J85" i="53"/>
  <c r="J84" i="61"/>
  <c r="J84" i="69"/>
  <c r="J85" i="50"/>
  <c r="J85" i="49"/>
  <c r="J18" i="70"/>
  <c r="J47" i="70"/>
  <c r="J65" i="70"/>
  <c r="J24" i="68"/>
  <c r="J55" i="68"/>
  <c r="J16" i="67"/>
  <c r="J46" i="67"/>
  <c r="J7" i="66"/>
  <c r="J38" i="66"/>
  <c r="J9" i="65"/>
  <c r="J29" i="65"/>
  <c r="J63" i="65"/>
  <c r="J24" i="64"/>
  <c r="J54" i="64"/>
  <c r="J23" i="63"/>
  <c r="J46" i="63"/>
  <c r="J18" i="62"/>
  <c r="J44" i="61"/>
  <c r="J66" i="60"/>
  <c r="K8" i="41"/>
  <c r="J75" i="45"/>
  <c r="F8" i="41"/>
  <c r="J75" i="43"/>
  <c r="R8" i="41"/>
  <c r="K75" i="53"/>
  <c r="Q8" i="41"/>
  <c r="P8" i="41"/>
  <c r="M8" i="41"/>
  <c r="O8" i="41"/>
  <c r="N8" i="41"/>
  <c r="U8" i="41"/>
  <c r="J74" i="51"/>
  <c r="J58" i="59"/>
  <c r="J62" i="61"/>
  <c r="J50" i="61"/>
  <c r="J38" i="61"/>
  <c r="J26" i="61"/>
  <c r="J64" i="62"/>
  <c r="J52" i="62"/>
  <c r="J40" i="62"/>
  <c r="J28" i="62"/>
  <c r="J16" i="62"/>
  <c r="J66" i="63"/>
  <c r="J54" i="63"/>
  <c r="J42" i="63"/>
  <c r="J30" i="63"/>
  <c r="J18" i="63"/>
  <c r="J68" i="64"/>
  <c r="J56" i="64"/>
  <c r="J44" i="64"/>
  <c r="J20" i="64"/>
  <c r="J8" i="64"/>
  <c r="J58" i="65"/>
  <c r="J34" i="65"/>
  <c r="J22" i="65"/>
  <c r="J10" i="65"/>
  <c r="J60" i="66"/>
  <c r="J24" i="66"/>
  <c r="J12" i="66"/>
  <c r="J62" i="67"/>
  <c r="J50" i="67"/>
  <c r="J38" i="67"/>
  <c r="J26" i="67"/>
  <c r="J14" i="67"/>
  <c r="J64" i="68"/>
  <c r="J52" i="68"/>
  <c r="J40" i="68"/>
  <c r="J28" i="68"/>
  <c r="J16" i="68"/>
  <c r="J68" i="70"/>
  <c r="J56" i="70"/>
  <c r="J44" i="70"/>
  <c r="J32" i="70"/>
  <c r="J20" i="70"/>
  <c r="J8" i="70"/>
  <c r="J58" i="58"/>
  <c r="J61" i="61"/>
  <c r="J49" i="61"/>
  <c r="J37" i="61"/>
  <c r="J25" i="61"/>
  <c r="J63" i="62"/>
  <c r="J56" i="59"/>
  <c r="J42" i="59"/>
  <c r="J66" i="61"/>
  <c r="J52" i="61"/>
  <c r="J36" i="61"/>
  <c r="J56" i="62"/>
  <c r="J43" i="62"/>
  <c r="J30" i="62"/>
  <c r="J17" i="62"/>
  <c r="J65" i="63"/>
  <c r="J52" i="63"/>
  <c r="J39" i="63"/>
  <c r="J13" i="63"/>
  <c r="J62" i="64"/>
  <c r="J49" i="64"/>
  <c r="J36" i="64"/>
  <c r="J23" i="64"/>
  <c r="J10" i="64"/>
  <c r="J59" i="65"/>
  <c r="J32" i="65"/>
  <c r="J19" i="65"/>
  <c r="J68" i="66"/>
  <c r="J55" i="66"/>
  <c r="J42" i="66"/>
  <c r="J29" i="66"/>
  <c r="J16" i="66"/>
  <c r="J65" i="67"/>
  <c r="J52" i="67"/>
  <c r="J39" i="67"/>
  <c r="J25" i="67"/>
  <c r="J12" i="67"/>
  <c r="J61" i="68"/>
  <c r="J48" i="68"/>
  <c r="J35" i="68"/>
  <c r="J22" i="68"/>
  <c r="J9" i="68"/>
  <c r="J67" i="70"/>
  <c r="J54" i="70"/>
  <c r="J41" i="70"/>
  <c r="J28" i="70"/>
  <c r="J15" i="70"/>
  <c r="J64" i="58"/>
  <c r="J38" i="58"/>
  <c r="J65" i="61"/>
  <c r="J51" i="61"/>
  <c r="J35" i="61"/>
  <c r="J55" i="62"/>
  <c r="J42" i="62"/>
  <c r="J29" i="62"/>
  <c r="J15" i="62"/>
  <c r="J64" i="63"/>
  <c r="J51" i="63"/>
  <c r="J38" i="63"/>
  <c r="J25" i="63"/>
  <c r="J12" i="63"/>
  <c r="J61" i="64"/>
  <c r="J48" i="64"/>
  <c r="J35" i="64"/>
  <c r="J22" i="64"/>
  <c r="J9" i="64"/>
  <c r="J57" i="65"/>
  <c r="J31" i="65"/>
  <c r="J18" i="65"/>
  <c r="J67" i="66"/>
  <c r="J54" i="66"/>
  <c r="J41" i="66"/>
  <c r="J28" i="66"/>
  <c r="J15" i="66"/>
  <c r="J64" i="67"/>
  <c r="J51" i="67"/>
  <c r="J37" i="67"/>
  <c r="J24" i="67"/>
  <c r="J11" i="67"/>
  <c r="J60" i="68"/>
  <c r="J47" i="68"/>
  <c r="J34" i="68"/>
  <c r="J21" i="68"/>
  <c r="J8" i="68"/>
  <c r="J66" i="70"/>
  <c r="J53" i="70"/>
  <c r="J40" i="70"/>
  <c r="J27" i="70"/>
  <c r="J14" i="70"/>
  <c r="J63" i="58"/>
  <c r="J37" i="58"/>
  <c r="J54" i="59"/>
  <c r="J64" i="61"/>
  <c r="J48" i="61"/>
  <c r="J34" i="61"/>
  <c r="J54" i="62"/>
  <c r="J41" i="62"/>
  <c r="J27" i="62"/>
  <c r="J14" i="62"/>
  <c r="J63" i="63"/>
  <c r="J50" i="63"/>
  <c r="J37" i="63"/>
  <c r="J24" i="63"/>
  <c r="J11" i="63"/>
  <c r="J60" i="64"/>
  <c r="J47" i="64"/>
  <c r="J34" i="64"/>
  <c r="J21" i="64"/>
  <c r="J7" i="64"/>
  <c r="J56" i="65"/>
  <c r="J30" i="65"/>
  <c r="J17" i="65"/>
  <c r="J66" i="66"/>
  <c r="J53" i="66"/>
  <c r="J40" i="66"/>
  <c r="J27" i="66"/>
  <c r="J14" i="66"/>
  <c r="J63" i="67"/>
  <c r="J49" i="67"/>
  <c r="J36" i="67"/>
  <c r="J23" i="67"/>
  <c r="J10" i="67"/>
  <c r="J59" i="68"/>
  <c r="J46" i="68"/>
  <c r="J33" i="68"/>
  <c r="J20" i="68"/>
  <c r="J7" i="68"/>
  <c r="J68" i="58"/>
  <c r="J22" i="70"/>
  <c r="J37" i="70"/>
  <c r="J52" i="70"/>
  <c r="J8" i="69"/>
  <c r="J11" i="68"/>
  <c r="J27" i="68"/>
  <c r="J44" i="68"/>
  <c r="J63" i="68"/>
  <c r="J18" i="67"/>
  <c r="J34" i="67"/>
  <c r="J54" i="67"/>
  <c r="J8" i="66"/>
  <c r="J25" i="66"/>
  <c r="J44" i="66"/>
  <c r="J61" i="66"/>
  <c r="J15" i="65"/>
  <c r="J35" i="65"/>
  <c r="J67" i="65"/>
  <c r="J25" i="64"/>
  <c r="J41" i="64"/>
  <c r="J58" i="64"/>
  <c r="J15" i="63"/>
  <c r="J32" i="63"/>
  <c r="J48" i="63"/>
  <c r="J68" i="63"/>
  <c r="J22" i="62"/>
  <c r="J38" i="62"/>
  <c r="J58" i="62"/>
  <c r="J32" i="61"/>
  <c r="J54" i="61"/>
  <c r="J67" i="60"/>
  <c r="J44" i="59"/>
  <c r="J39" i="58"/>
  <c r="J7" i="70"/>
  <c r="J23" i="70"/>
  <c r="J38" i="70"/>
  <c r="J55" i="70"/>
  <c r="J9" i="69"/>
  <c r="J12" i="68"/>
  <c r="J29" i="68"/>
  <c r="J45" i="68"/>
  <c r="J65" i="68"/>
  <c r="J19" i="67"/>
  <c r="J35" i="67"/>
  <c r="J55" i="67"/>
  <c r="J9" i="66"/>
  <c r="J26" i="66"/>
  <c r="J45" i="66"/>
  <c r="J62" i="66"/>
  <c r="J16" i="65"/>
  <c r="J36" i="65"/>
  <c r="J68" i="65"/>
  <c r="J26" i="64"/>
  <c r="J42" i="64"/>
  <c r="J59" i="64"/>
  <c r="J16" i="63"/>
  <c r="J33" i="63"/>
  <c r="J49" i="63"/>
  <c r="J7" i="62"/>
  <c r="J23" i="62"/>
  <c r="J39" i="62"/>
  <c r="J59" i="62"/>
  <c r="J55" i="61"/>
  <c r="J68" i="60"/>
  <c r="J40" i="58"/>
  <c r="J9" i="70"/>
  <c r="J24" i="70"/>
  <c r="J39" i="70"/>
  <c r="J57" i="70"/>
  <c r="J13" i="68"/>
  <c r="J30" i="68"/>
  <c r="J49" i="68"/>
  <c r="J66" i="68"/>
  <c r="J20" i="67"/>
  <c r="J40" i="67"/>
  <c r="J56" i="67"/>
  <c r="J10" i="66"/>
  <c r="J30" i="66"/>
  <c r="J46" i="66"/>
  <c r="J63" i="66"/>
  <c r="J20" i="65"/>
  <c r="J37" i="65"/>
  <c r="J53" i="65"/>
  <c r="J11" i="64"/>
  <c r="J27" i="64"/>
  <c r="J43" i="64"/>
  <c r="J63" i="64"/>
  <c r="J34" i="63"/>
  <c r="J53" i="63"/>
  <c r="J8" i="62"/>
  <c r="J24" i="62"/>
  <c r="J44" i="62"/>
  <c r="J60" i="62"/>
  <c r="J39" i="61"/>
  <c r="J56" i="61"/>
  <c r="J65" i="59"/>
  <c r="J41" i="58"/>
  <c r="J56" i="58"/>
  <c r="J10" i="70"/>
  <c r="J25" i="70"/>
  <c r="J42" i="70"/>
  <c r="J58" i="70"/>
  <c r="J11" i="69"/>
  <c r="J14" i="68"/>
  <c r="J31" i="68"/>
  <c r="J50" i="68"/>
  <c r="J67" i="68"/>
  <c r="J21" i="67"/>
  <c r="J41" i="67"/>
  <c r="J57" i="67"/>
  <c r="J11" i="66"/>
  <c r="J47" i="66"/>
  <c r="J64" i="66"/>
  <c r="J21" i="65"/>
  <c r="J38" i="65"/>
  <c r="J54" i="65"/>
  <c r="J12" i="64"/>
  <c r="J28" i="64"/>
  <c r="J45" i="64"/>
  <c r="J64" i="64"/>
  <c r="J19" i="63"/>
  <c r="J35" i="63"/>
  <c r="J55" i="63"/>
  <c r="J9" i="62"/>
  <c r="J25" i="62"/>
  <c r="J45" i="62"/>
  <c r="J61" i="62"/>
  <c r="J40" i="61"/>
  <c r="J57" i="61"/>
  <c r="J66" i="59"/>
  <c r="J42" i="58"/>
  <c r="J57" i="58"/>
  <c r="J11" i="70"/>
  <c r="J26" i="70"/>
  <c r="J43" i="70"/>
  <c r="J59" i="70"/>
  <c r="J12" i="69"/>
  <c r="J15" i="68"/>
  <c r="J32" i="68"/>
  <c r="J51" i="68"/>
  <c r="J68" i="68"/>
  <c r="J22" i="67"/>
  <c r="J42" i="67"/>
  <c r="J58" i="67"/>
  <c r="J13" i="66"/>
  <c r="J32" i="66"/>
  <c r="J49" i="66"/>
  <c r="J65" i="66"/>
  <c r="J23" i="65"/>
  <c r="J39" i="65"/>
  <c r="J55" i="65"/>
  <c r="J13" i="64"/>
  <c r="J29" i="64"/>
  <c r="J46" i="64"/>
  <c r="J65" i="64"/>
  <c r="J20" i="63"/>
  <c r="J36" i="63"/>
  <c r="J56" i="63"/>
  <c r="J10" i="62"/>
  <c r="J26" i="62"/>
  <c r="J46" i="62"/>
  <c r="J62" i="62"/>
  <c r="J41" i="61"/>
  <c r="J58" i="61"/>
  <c r="J59" i="58"/>
  <c r="J12" i="70"/>
  <c r="J29" i="70"/>
  <c r="J45" i="70"/>
  <c r="J60" i="70"/>
  <c r="J13" i="69"/>
  <c r="J17" i="68"/>
  <c r="J36" i="68"/>
  <c r="J53" i="68"/>
  <c r="J7" i="67"/>
  <c r="J27" i="67"/>
  <c r="J43" i="67"/>
  <c r="J59" i="67"/>
  <c r="J17" i="66"/>
  <c r="J33" i="66"/>
  <c r="J50" i="66"/>
  <c r="J7" i="65"/>
  <c r="J24" i="65"/>
  <c r="J40" i="65"/>
  <c r="J60" i="65"/>
  <c r="J14" i="64"/>
  <c r="J30" i="64"/>
  <c r="J50" i="64"/>
  <c r="J66" i="64"/>
  <c r="J21" i="63"/>
  <c r="J40" i="63"/>
  <c r="J57" i="63"/>
  <c r="J11" i="62"/>
  <c r="J31" i="62"/>
  <c r="J47" i="62"/>
  <c r="J65" i="62"/>
  <c r="J23" i="61"/>
  <c r="J42" i="61"/>
  <c r="J59" i="61"/>
  <c r="J60" i="58"/>
  <c r="J13" i="70"/>
  <c r="J30" i="70"/>
  <c r="J46" i="70"/>
  <c r="J61" i="70"/>
  <c r="J18" i="68"/>
  <c r="J37" i="68"/>
  <c r="J54" i="68"/>
  <c r="J8" i="67"/>
  <c r="J28" i="67"/>
  <c r="J44" i="67"/>
  <c r="J60" i="67"/>
  <c r="J18" i="66"/>
  <c r="J34" i="66"/>
  <c r="J51" i="66"/>
  <c r="J8" i="65"/>
  <c r="J25" i="65"/>
  <c r="J41" i="65"/>
  <c r="J15" i="64"/>
  <c r="J31" i="64"/>
  <c r="J51" i="64"/>
  <c r="J67" i="64"/>
  <c r="J22" i="63"/>
  <c r="J41" i="63"/>
  <c r="J58" i="63"/>
  <c r="J12" i="62"/>
  <c r="J32" i="62"/>
  <c r="J48" i="62"/>
  <c r="J66" i="62"/>
  <c r="J24" i="61"/>
  <c r="J43" i="61"/>
  <c r="J60" i="61"/>
  <c r="J52" i="59"/>
  <c r="J84" i="55"/>
  <c r="J74" i="54"/>
  <c r="J74" i="55"/>
  <c r="J75" i="50"/>
  <c r="K72" i="68"/>
  <c r="K72" i="64"/>
  <c r="K71" i="63"/>
  <c r="K73" i="65"/>
  <c r="K73" i="61"/>
  <c r="K70" i="70"/>
  <c r="K74" i="70" s="1"/>
  <c r="K70" i="66"/>
  <c r="K74" i="66" s="1"/>
  <c r="K71" i="62"/>
  <c r="K71" i="58"/>
  <c r="K73" i="68"/>
  <c r="K71" i="69"/>
  <c r="K72" i="62"/>
  <c r="K74" i="60"/>
  <c r="K71" i="70"/>
  <c r="K72" i="70"/>
  <c r="K70" i="69"/>
  <c r="K74" i="69" s="1"/>
  <c r="K73" i="69"/>
  <c r="K71" i="67"/>
  <c r="K72" i="67"/>
  <c r="K73" i="67"/>
  <c r="K71" i="66"/>
  <c r="K71" i="65"/>
  <c r="K73" i="64"/>
  <c r="K72" i="63"/>
  <c r="K73" i="63"/>
  <c r="K73" i="62"/>
  <c r="K71" i="61"/>
  <c r="K73" i="60"/>
  <c r="K71" i="59"/>
  <c r="K72" i="59"/>
  <c r="K73" i="59"/>
  <c r="K72" i="58"/>
  <c r="K72" i="69"/>
  <c r="K71" i="68"/>
  <c r="K70" i="64"/>
  <c r="K74" i="64" s="1"/>
  <c r="K72" i="61"/>
  <c r="K71" i="60"/>
  <c r="K73" i="70"/>
  <c r="K73" i="66"/>
  <c r="K72" i="60"/>
  <c r="K73" i="58"/>
  <c r="K70" i="67"/>
  <c r="K74" i="67" s="1"/>
  <c r="K71" i="64"/>
  <c r="K70" i="68"/>
  <c r="K74" i="68" s="1"/>
  <c r="K70" i="61"/>
  <c r="K74" i="61" s="1"/>
  <c r="K70" i="59"/>
  <c r="K74" i="59" s="1"/>
  <c r="K70" i="60"/>
  <c r="K70" i="65"/>
  <c r="K74" i="65" s="1"/>
  <c r="K70" i="62"/>
  <c r="K74" i="62" s="1"/>
  <c r="K70" i="63"/>
  <c r="K74" i="63" s="1"/>
  <c r="K70" i="58"/>
  <c r="K74" i="58" s="1"/>
  <c r="X6" i="40" l="1"/>
  <c r="Y6" i="40" s="1"/>
  <c r="AC7" i="40" s="1"/>
  <c r="AD7" i="40" s="1"/>
  <c r="F5" i="76"/>
  <c r="X7" i="40"/>
  <c r="Y7" i="40" s="1"/>
  <c r="E6" i="76"/>
  <c r="Z6" i="75"/>
  <c r="AA6" i="75" s="1"/>
  <c r="AE7" i="75" s="1"/>
  <c r="F6" i="75"/>
  <c r="Y8" i="41"/>
  <c r="AI8" i="41"/>
  <c r="AA8" i="41"/>
  <c r="Z8" i="41"/>
  <c r="J71" i="67"/>
  <c r="J71" i="62"/>
  <c r="J73" i="58"/>
  <c r="J70" i="69"/>
  <c r="J74" i="69" s="1"/>
  <c r="J71" i="64"/>
  <c r="J71" i="65"/>
  <c r="J73" i="66"/>
  <c r="J70" i="61"/>
  <c r="J74" i="61" s="1"/>
  <c r="J70" i="63"/>
  <c r="J74" i="63" s="1"/>
  <c r="J71" i="66"/>
  <c r="J70" i="59"/>
  <c r="J74" i="59" s="1"/>
  <c r="J72" i="63"/>
  <c r="J70" i="67"/>
  <c r="J74" i="67" s="1"/>
  <c r="J73" i="64"/>
  <c r="J71" i="70"/>
  <c r="J71" i="58"/>
  <c r="J73" i="69"/>
  <c r="J73" i="59"/>
  <c r="J72" i="69"/>
  <c r="J70" i="64"/>
  <c r="J74" i="64" s="1"/>
  <c r="J72" i="59"/>
  <c r="J72" i="70"/>
  <c r="J70" i="70"/>
  <c r="J74" i="70" s="1"/>
  <c r="J72" i="68"/>
  <c r="J71" i="69"/>
  <c r="J73" i="61"/>
  <c r="J70" i="66"/>
  <c r="J74" i="66" s="1"/>
  <c r="J73" i="63"/>
  <c r="J73" i="70"/>
  <c r="J72" i="62"/>
  <c r="J70" i="62"/>
  <c r="J74" i="62" s="1"/>
  <c r="J71" i="60"/>
  <c r="J72" i="64"/>
  <c r="J73" i="67"/>
  <c r="J72" i="67"/>
  <c r="J72" i="60"/>
  <c r="J70" i="65"/>
  <c r="J74" i="65" s="1"/>
  <c r="J72" i="58"/>
  <c r="J70" i="60"/>
  <c r="J73" i="60"/>
  <c r="J71" i="63"/>
  <c r="J73" i="65"/>
  <c r="J70" i="68"/>
  <c r="J74" i="68" s="1"/>
  <c r="J71" i="61"/>
  <c r="J74" i="60"/>
  <c r="J73" i="68"/>
  <c r="J70" i="58"/>
  <c r="J74" i="58" s="1"/>
  <c r="J73" i="62"/>
  <c r="J71" i="68"/>
  <c r="J72" i="61"/>
  <c r="J71" i="59"/>
  <c r="M6" i="75" l="1"/>
  <c r="J6" i="75"/>
  <c r="AF7" i="75"/>
  <c r="AM8" i="41"/>
  <c r="X8" i="41"/>
  <c r="AL8" i="41" s="1"/>
  <c r="B3" i="58" l="1"/>
  <c r="B3" i="59"/>
  <c r="B3" i="60"/>
  <c r="B3" i="61"/>
  <c r="B3" i="62"/>
  <c r="B3" i="63"/>
  <c r="B3" i="64"/>
  <c r="B3" i="65"/>
  <c r="B3" i="66"/>
  <c r="B3" i="67"/>
  <c r="B3" i="68"/>
  <c r="B3" i="69"/>
  <c r="B3" i="70"/>
  <c r="CO98" i="47" l="1"/>
  <c r="CH68" i="17" l="1"/>
  <c r="CH71" i="17" l="1"/>
  <c r="CH70" i="17"/>
  <c r="CH48" i="53"/>
  <c r="CH49" i="53"/>
  <c r="CH50" i="53"/>
  <c r="CH52" i="53"/>
  <c r="CH53" i="53"/>
  <c r="CH54" i="53"/>
  <c r="CH55" i="53"/>
  <c r="CH56" i="53"/>
  <c r="CH57" i="53"/>
  <c r="CH58" i="53"/>
  <c r="CH59" i="53"/>
  <c r="CH60" i="53"/>
  <c r="CH61" i="53"/>
  <c r="CH62" i="53"/>
  <c r="CH63" i="53"/>
  <c r="CH64" i="53"/>
  <c r="CH65" i="53"/>
  <c r="CH66" i="53"/>
  <c r="CH67" i="53"/>
  <c r="CH68" i="53"/>
  <c r="CH72" i="48"/>
  <c r="CH74" i="48"/>
  <c r="CH25" i="49"/>
  <c r="CH26" i="49"/>
  <c r="CH27" i="49"/>
  <c r="CH28" i="49"/>
  <c r="CH29" i="49"/>
  <c r="CH30" i="49"/>
  <c r="CH31" i="49"/>
  <c r="CH32" i="49"/>
  <c r="CH33" i="49"/>
  <c r="CH34" i="49"/>
  <c r="CH35" i="49"/>
  <c r="CH36" i="49"/>
  <c r="CH38" i="49"/>
  <c r="CH39" i="49"/>
  <c r="CH40" i="49"/>
  <c r="CH41" i="49"/>
  <c r="CH42" i="49"/>
  <c r="CH43" i="49"/>
  <c r="CH44" i="49"/>
  <c r="CH45" i="49"/>
  <c r="CH46" i="49"/>
  <c r="CH47" i="49"/>
  <c r="CH48" i="49"/>
  <c r="CH49" i="49"/>
  <c r="CH50" i="49"/>
  <c r="CH51" i="49"/>
  <c r="CH52" i="49"/>
  <c r="CH53" i="49"/>
  <c r="CH54" i="49"/>
  <c r="CH55" i="49"/>
  <c r="CH56" i="49"/>
  <c r="CH57" i="49"/>
  <c r="CH58" i="49"/>
  <c r="CH59" i="49"/>
  <c r="CH60" i="49"/>
  <c r="CH61" i="49"/>
  <c r="CH62" i="49"/>
  <c r="CH63" i="49"/>
  <c r="CH64" i="49"/>
  <c r="CH65" i="49"/>
  <c r="CH66" i="49"/>
  <c r="CH67" i="49"/>
  <c r="CH68" i="49"/>
  <c r="CH51" i="46"/>
  <c r="CH52" i="46"/>
  <c r="CH53" i="46"/>
  <c r="CH54" i="46"/>
  <c r="CH55" i="46"/>
  <c r="CH56" i="46"/>
  <c r="CH57" i="46"/>
  <c r="CH58" i="46"/>
  <c r="CH59" i="46"/>
  <c r="CH60" i="46"/>
  <c r="CH61" i="46"/>
  <c r="CH62" i="46"/>
  <c r="CH63" i="46"/>
  <c r="CH64" i="46"/>
  <c r="CH65" i="46"/>
  <c r="CH66" i="46"/>
  <c r="CH67" i="46"/>
  <c r="CH68" i="46"/>
  <c r="CH70" i="46" l="1"/>
  <c r="CH75" i="46" s="1"/>
  <c r="CH74" i="46"/>
  <c r="CH73" i="46"/>
  <c r="CH71" i="48"/>
  <c r="CH74" i="53"/>
  <c r="CH73" i="53"/>
  <c r="CH73" i="48"/>
  <c r="CH73" i="49"/>
  <c r="CH74" i="49"/>
  <c r="CH72" i="49"/>
  <c r="CH72" i="46"/>
  <c r="CH71" i="46"/>
  <c r="CH72" i="47"/>
  <c r="CH71" i="53"/>
  <c r="CH70" i="53"/>
  <c r="CH75" i="53" s="1"/>
  <c r="AX70" i="48"/>
  <c r="AX70" i="45"/>
  <c r="AX70" i="53"/>
  <c r="AK48" i="41"/>
  <c r="CH70" i="48"/>
  <c r="CH75" i="48" s="1"/>
  <c r="CH70" i="49"/>
  <c r="CH75" i="49" s="1"/>
  <c r="CH73" i="47"/>
  <c r="CH70" i="47"/>
  <c r="CH75" i="47" s="1"/>
  <c r="CH71" i="47"/>
  <c r="CH70" i="45"/>
  <c r="CH75" i="45" s="1"/>
  <c r="I70" i="48" l="1"/>
  <c r="I71" i="47"/>
  <c r="I70" i="47"/>
  <c r="CH5" i="55"/>
  <c r="CH70" i="43" l="1"/>
  <c r="CH75" i="43" s="1"/>
  <c r="CH73" i="51"/>
  <c r="CH72" i="51"/>
  <c r="CH71" i="51"/>
  <c r="CH70" i="51"/>
  <c r="CH74" i="51" s="1"/>
  <c r="CH73" i="54"/>
  <c r="CH72" i="54"/>
  <c r="CH71" i="54"/>
  <c r="CH70" i="54"/>
  <c r="CH74" i="54" s="1"/>
  <c r="CH73" i="55"/>
  <c r="CH72" i="55"/>
  <c r="CH71" i="55"/>
  <c r="CH70" i="55"/>
  <c r="CH74" i="55" s="1"/>
  <c r="CH73" i="58"/>
  <c r="CH72" i="58"/>
  <c r="CH71" i="58"/>
  <c r="CH70" i="58"/>
  <c r="CH74" i="58" s="1"/>
  <c r="CH73" i="59"/>
  <c r="CH72" i="59"/>
  <c r="CH71" i="59"/>
  <c r="CH70" i="59"/>
  <c r="CH74" i="59" s="1"/>
  <c r="CH74" i="60"/>
  <c r="CH73" i="60"/>
  <c r="CH72" i="60"/>
  <c r="CH71" i="60"/>
  <c r="CH70" i="60"/>
  <c r="CH73" i="61"/>
  <c r="CH72" i="61"/>
  <c r="CH71" i="61"/>
  <c r="CH70" i="61"/>
  <c r="CH74" i="61" s="1"/>
  <c r="CH73" i="62"/>
  <c r="CH72" i="62"/>
  <c r="CH71" i="62"/>
  <c r="CH70" i="62"/>
  <c r="CH74" i="62" s="1"/>
  <c r="CH73" i="63"/>
  <c r="CH72" i="63"/>
  <c r="CH71" i="63"/>
  <c r="CH70" i="63"/>
  <c r="CH74" i="63" s="1"/>
  <c r="CH73" i="64"/>
  <c r="CH72" i="64"/>
  <c r="CH71" i="64"/>
  <c r="CH70" i="64"/>
  <c r="CH74" i="64" s="1"/>
  <c r="CH73" i="65"/>
  <c r="CH71" i="65"/>
  <c r="CH70" i="65"/>
  <c r="CH74" i="65" s="1"/>
  <c r="CH73" i="66"/>
  <c r="CH71" i="66"/>
  <c r="CH70" i="66"/>
  <c r="CH74" i="66" s="1"/>
  <c r="CH73" i="67"/>
  <c r="CH72" i="67"/>
  <c r="CH71" i="67"/>
  <c r="CH70" i="67"/>
  <c r="CH74" i="67" s="1"/>
  <c r="CH73" i="68"/>
  <c r="CH72" i="68"/>
  <c r="CH71" i="68"/>
  <c r="CH70" i="68"/>
  <c r="CH74" i="68" s="1"/>
  <c r="CH73" i="69"/>
  <c r="CH72" i="69"/>
  <c r="CH71" i="69"/>
  <c r="CH70" i="69"/>
  <c r="CH74" i="69" s="1"/>
  <c r="CH73" i="70"/>
  <c r="CH72" i="70"/>
  <c r="CH71" i="70"/>
  <c r="CH70" i="70"/>
  <c r="CH74" i="70" s="1"/>
  <c r="CH75" i="17"/>
  <c r="ES25" i="46" l="1"/>
  <c r="ES24" i="46"/>
  <c r="ES23" i="46"/>
  <c r="ES22" i="46"/>
  <c r="ES21" i="46"/>
  <c r="ES20" i="46"/>
  <c r="ES19" i="46"/>
  <c r="ES18" i="46"/>
  <c r="ES17" i="46"/>
  <c r="ES16" i="46"/>
  <c r="ES15" i="46"/>
  <c r="ES14" i="46"/>
  <c r="ES13" i="46"/>
  <c r="ES12" i="46"/>
  <c r="ES11" i="46"/>
  <c r="ES10" i="46"/>
  <c r="ES9" i="46"/>
  <c r="ES8" i="46"/>
  <c r="ES7" i="46"/>
  <c r="ES6" i="46"/>
  <c r="AV34" i="40" l="1"/>
  <c r="AT34" i="40"/>
  <c r="AU33" i="40"/>
  <c r="AS33" i="40"/>
  <c r="AU32" i="40"/>
  <c r="AT32" i="40"/>
  <c r="AS32" i="40"/>
  <c r="AU31" i="40"/>
  <c r="AT31" i="40"/>
  <c r="AS31" i="40"/>
  <c r="AU30" i="40"/>
  <c r="AS30" i="40"/>
  <c r="AT30" i="40"/>
  <c r="AR29" i="40"/>
  <c r="AT29" i="40"/>
  <c r="AT28" i="40"/>
  <c r="AR28" i="40"/>
  <c r="AR26" i="40"/>
  <c r="AU27" i="40"/>
  <c r="AS27" i="40"/>
  <c r="AU25" i="40"/>
  <c r="AS25" i="40"/>
  <c r="AU24" i="40"/>
  <c r="AS24" i="40"/>
  <c r="AU23" i="40"/>
  <c r="AS23" i="40"/>
  <c r="AV22" i="40"/>
  <c r="AU22" i="40"/>
  <c r="AT22" i="40"/>
  <c r="AS22" i="40"/>
  <c r="AU21" i="40"/>
  <c r="AS21" i="40"/>
  <c r="AU20" i="40"/>
  <c r="AS20" i="40"/>
  <c r="AU19" i="40"/>
  <c r="AS19" i="40"/>
  <c r="AU18" i="40"/>
  <c r="AS18" i="40"/>
  <c r="AT17" i="40"/>
  <c r="AR17" i="40"/>
  <c r="AU16" i="40"/>
  <c r="AS16" i="40"/>
  <c r="AU15" i="40"/>
  <c r="AS15" i="40"/>
  <c r="AU14" i="40"/>
  <c r="AS14" i="40"/>
  <c r="AW22" i="40" l="1"/>
  <c r="AU13" i="40"/>
  <c r="AS13" i="40"/>
  <c r="AU12" i="40"/>
  <c r="AS12" i="40"/>
  <c r="AR12" i="40"/>
  <c r="AU11" i="40"/>
  <c r="AS11" i="40"/>
  <c r="AR11" i="40"/>
  <c r="Q43" i="40" l="1"/>
  <c r="S43" i="40"/>
  <c r="C41" i="60" l="1"/>
  <c r="EM68" i="44" l="1"/>
  <c r="EM58" i="44"/>
  <c r="EM53" i="44"/>
  <c r="I70" i="45" l="1"/>
  <c r="EM70" i="44"/>
  <c r="EM72" i="44" s="1"/>
  <c r="DN84" i="54"/>
  <c r="DL84" i="54"/>
  <c r="DJ84" i="54"/>
  <c r="DN73" i="54"/>
  <c r="DM73" i="54"/>
  <c r="DL73" i="54"/>
  <c r="DK73" i="54"/>
  <c r="DJ73" i="54"/>
  <c r="DI73" i="54"/>
  <c r="DN72" i="54"/>
  <c r="DM72" i="54"/>
  <c r="DL72" i="54"/>
  <c r="DK72" i="54"/>
  <c r="DJ72" i="54"/>
  <c r="DI72" i="54"/>
  <c r="DN71" i="54"/>
  <c r="DM71" i="54"/>
  <c r="DL71" i="54"/>
  <c r="DK71" i="54"/>
  <c r="DJ71" i="54"/>
  <c r="DI71" i="54"/>
  <c r="DN70" i="54"/>
  <c r="DN74" i="54" s="1"/>
  <c r="DM70" i="54"/>
  <c r="DL70" i="54"/>
  <c r="DL74" i="54" s="1"/>
  <c r="DK70" i="54"/>
  <c r="DJ70" i="54"/>
  <c r="DJ74" i="54" s="1"/>
  <c r="DI70" i="54"/>
  <c r="DN84" i="55"/>
  <c r="DL84" i="55"/>
  <c r="DJ84" i="55"/>
  <c r="DM75" i="55"/>
  <c r="DK75" i="55"/>
  <c r="DI75" i="55"/>
  <c r="DN73" i="55"/>
  <c r="DM73" i="55"/>
  <c r="DL73" i="55"/>
  <c r="DK73" i="55"/>
  <c r="DJ73" i="55"/>
  <c r="DI73" i="55"/>
  <c r="DN72" i="55"/>
  <c r="DM72" i="55"/>
  <c r="DL72" i="55"/>
  <c r="DK72" i="55"/>
  <c r="DJ72" i="55"/>
  <c r="DI72" i="55"/>
  <c r="DN71" i="55"/>
  <c r="DM71" i="55"/>
  <c r="DL71" i="55"/>
  <c r="DK71" i="55"/>
  <c r="DJ71" i="55"/>
  <c r="DI71" i="55"/>
  <c r="DN70" i="55"/>
  <c r="DN74" i="55" s="1"/>
  <c r="DM70" i="55"/>
  <c r="DL70" i="55"/>
  <c r="DL74" i="55" s="1"/>
  <c r="DK70" i="55"/>
  <c r="DJ70" i="55"/>
  <c r="DJ74" i="55" s="1"/>
  <c r="DI70" i="55"/>
  <c r="DI74" i="55" s="1"/>
  <c r="DN5" i="55"/>
  <c r="DM5" i="55"/>
  <c r="DL5" i="55"/>
  <c r="DK5" i="55"/>
  <c r="DJ5" i="55"/>
  <c r="DI5" i="55"/>
  <c r="DN85" i="50"/>
  <c r="DL85" i="50"/>
  <c r="DJ85" i="50"/>
  <c r="DI75" i="50"/>
  <c r="DN75" i="50"/>
  <c r="DL75" i="50"/>
  <c r="DJ75" i="50"/>
  <c r="DB84" i="55"/>
  <c r="CZ84" i="55"/>
  <c r="DB70" i="55"/>
  <c r="DB74" i="55" s="1"/>
  <c r="DA70" i="55"/>
  <c r="DA74" i="55" s="1"/>
  <c r="CZ70" i="55"/>
  <c r="CZ74" i="55" s="1"/>
  <c r="CY70" i="55"/>
  <c r="CY74" i="55" s="1"/>
  <c r="DB5" i="55"/>
  <c r="DA5" i="55"/>
  <c r="CZ5" i="55"/>
  <c r="CY5" i="55"/>
  <c r="DI74" i="54" l="1"/>
  <c r="DM74" i="55"/>
  <c r="DK74" i="54"/>
  <c r="DK75" i="50"/>
  <c r="DM75" i="50"/>
  <c r="DK74" i="55"/>
  <c r="DM74" i="54"/>
  <c r="AE68" i="40"/>
  <c r="AE67" i="40"/>
  <c r="AE66" i="40"/>
  <c r="DN70" i="51"/>
  <c r="DM70" i="51"/>
  <c r="DL70" i="51"/>
  <c r="DK70" i="51"/>
  <c r="DJ70" i="51"/>
  <c r="DI70" i="51"/>
  <c r="Q46" i="41"/>
  <c r="Q45" i="41"/>
  <c r="Q44" i="41"/>
  <c r="DN68" i="60" l="1"/>
  <c r="DL68" i="60"/>
  <c r="DJ68" i="60"/>
  <c r="DN67" i="60"/>
  <c r="DL67" i="60"/>
  <c r="DJ67" i="60"/>
  <c r="DN66" i="60"/>
  <c r="DL66" i="60"/>
  <c r="DJ66" i="60"/>
  <c r="DN65" i="60"/>
  <c r="DL65" i="60"/>
  <c r="DJ65" i="60"/>
  <c r="DN64" i="60"/>
  <c r="DL64" i="60"/>
  <c r="DJ64" i="60"/>
  <c r="DN63" i="60"/>
  <c r="DL63" i="60"/>
  <c r="DJ63" i="60"/>
  <c r="DN68" i="61"/>
  <c r="DL68" i="61"/>
  <c r="DJ68" i="61"/>
  <c r="DN67" i="61"/>
  <c r="DL67" i="61"/>
  <c r="DJ67" i="61"/>
  <c r="DN66" i="61"/>
  <c r="DL66" i="61"/>
  <c r="DJ66" i="61"/>
  <c r="DN65" i="61"/>
  <c r="DL65" i="61"/>
  <c r="DJ65" i="61"/>
  <c r="DN64" i="61"/>
  <c r="DL64" i="61"/>
  <c r="DJ64" i="61"/>
  <c r="DN63" i="61"/>
  <c r="DL63" i="61"/>
  <c r="DJ63" i="61"/>
  <c r="DN62" i="61"/>
  <c r="DL62" i="61"/>
  <c r="DJ62" i="61"/>
  <c r="DN61" i="61"/>
  <c r="DL61" i="61"/>
  <c r="DJ61" i="61"/>
  <c r="DN60" i="61"/>
  <c r="DL60" i="61"/>
  <c r="DJ60" i="61"/>
  <c r="DN59" i="61"/>
  <c r="DL59" i="61"/>
  <c r="DJ59" i="61"/>
  <c r="DN58" i="61"/>
  <c r="DL58" i="61"/>
  <c r="DJ58" i="61"/>
  <c r="DN57" i="61"/>
  <c r="DL57" i="61"/>
  <c r="DJ57" i="61"/>
  <c r="DN56" i="61"/>
  <c r="DL56" i="61"/>
  <c r="DJ56" i="61"/>
  <c r="DN55" i="61"/>
  <c r="DL55" i="61"/>
  <c r="DJ55" i="61"/>
  <c r="DN54" i="61"/>
  <c r="DL54" i="61"/>
  <c r="DJ54" i="61"/>
  <c r="DN53" i="61"/>
  <c r="DL53" i="61"/>
  <c r="DJ53" i="61"/>
  <c r="DN52" i="61"/>
  <c r="DL52" i="61"/>
  <c r="DJ52" i="61"/>
  <c r="DN51" i="61"/>
  <c r="DL51" i="61"/>
  <c r="DJ51" i="61"/>
  <c r="DN50" i="61"/>
  <c r="DL50" i="61"/>
  <c r="DJ50" i="61"/>
  <c r="DN49" i="61"/>
  <c r="DL49" i="61"/>
  <c r="DJ49" i="61"/>
  <c r="DN48" i="61"/>
  <c r="DL48" i="61"/>
  <c r="DJ48" i="61"/>
  <c r="DN46" i="61"/>
  <c r="DL46" i="61"/>
  <c r="DJ46" i="61"/>
  <c r="DN45" i="61"/>
  <c r="DL45" i="61"/>
  <c r="DJ45" i="61"/>
  <c r="DN44" i="61"/>
  <c r="DL44" i="61"/>
  <c r="DJ44" i="61"/>
  <c r="DN43" i="61"/>
  <c r="DL43" i="61"/>
  <c r="DJ43" i="61"/>
  <c r="DN42" i="61"/>
  <c r="DL42" i="61"/>
  <c r="DJ42" i="61"/>
  <c r="DN41" i="61"/>
  <c r="DL41" i="61"/>
  <c r="DJ41" i="61"/>
  <c r="DN40" i="61"/>
  <c r="DL40" i="61"/>
  <c r="DJ40" i="61"/>
  <c r="DN39" i="61"/>
  <c r="DL39" i="61"/>
  <c r="DJ39" i="61"/>
  <c r="DN38" i="61"/>
  <c r="DL38" i="61"/>
  <c r="DJ38" i="61"/>
  <c r="DN37" i="61"/>
  <c r="DL37" i="61"/>
  <c r="DJ37" i="61"/>
  <c r="DN36" i="61"/>
  <c r="DL36" i="61"/>
  <c r="DJ36" i="61"/>
  <c r="DN35" i="61"/>
  <c r="DL35" i="61"/>
  <c r="DJ35" i="61"/>
  <c r="DN34" i="61"/>
  <c r="DL34" i="61"/>
  <c r="DJ34" i="61"/>
  <c r="DN32" i="61"/>
  <c r="DL32" i="61"/>
  <c r="DJ32" i="61"/>
  <c r="DN31" i="61"/>
  <c r="DL31" i="61"/>
  <c r="DJ31" i="61"/>
  <c r="DN30" i="61"/>
  <c r="DL30" i="61"/>
  <c r="DJ30" i="61"/>
  <c r="DN29" i="61"/>
  <c r="DL29" i="61"/>
  <c r="DJ29" i="61"/>
  <c r="DN36" i="62"/>
  <c r="DL36" i="62"/>
  <c r="DJ36" i="62"/>
  <c r="DN35" i="62"/>
  <c r="DL35" i="62"/>
  <c r="DJ35" i="62"/>
  <c r="DN34" i="62"/>
  <c r="DL34" i="62"/>
  <c r="DJ34" i="62"/>
  <c r="DN33" i="62"/>
  <c r="DL33" i="62"/>
  <c r="DJ33" i="62"/>
  <c r="DN32" i="62"/>
  <c r="DL32" i="62"/>
  <c r="DJ32" i="62"/>
  <c r="DN31" i="62"/>
  <c r="DL31" i="62"/>
  <c r="DJ31" i="62"/>
  <c r="DN30" i="62"/>
  <c r="DL30" i="62"/>
  <c r="DJ30" i="62"/>
  <c r="DN29" i="62"/>
  <c r="DL29" i="62"/>
  <c r="DJ29" i="62"/>
  <c r="DN28" i="62"/>
  <c r="DL28" i="62"/>
  <c r="DJ28" i="62"/>
  <c r="DN27" i="62"/>
  <c r="DL27" i="62"/>
  <c r="DJ27" i="62"/>
  <c r="DN26" i="62"/>
  <c r="DL26" i="62"/>
  <c r="DJ26" i="62"/>
  <c r="DN25" i="62"/>
  <c r="DL25" i="62"/>
  <c r="DJ25" i="62"/>
  <c r="DN24" i="62"/>
  <c r="DL24" i="62"/>
  <c r="DJ24" i="62"/>
  <c r="DN23" i="62"/>
  <c r="DL23" i="62"/>
  <c r="DJ23" i="62"/>
  <c r="DN22" i="62"/>
  <c r="DL22" i="62"/>
  <c r="DJ22" i="62"/>
  <c r="DN21" i="62"/>
  <c r="DL21" i="62"/>
  <c r="DJ21" i="62"/>
  <c r="DN20" i="62"/>
  <c r="DL20" i="62"/>
  <c r="DJ20" i="62"/>
  <c r="DN19" i="62"/>
  <c r="DL19" i="62"/>
  <c r="DJ19" i="62"/>
  <c r="DN18" i="62"/>
  <c r="DL18" i="62"/>
  <c r="DJ18" i="62"/>
  <c r="DN17" i="62"/>
  <c r="DL17" i="62"/>
  <c r="DJ17" i="62"/>
  <c r="DN16" i="62"/>
  <c r="DL16" i="62"/>
  <c r="DJ16" i="62"/>
  <c r="DN15" i="62"/>
  <c r="DL15" i="62"/>
  <c r="DJ15" i="62"/>
  <c r="DN14" i="62"/>
  <c r="DL14" i="62"/>
  <c r="DJ14" i="62"/>
  <c r="DN13" i="62"/>
  <c r="DL13" i="62"/>
  <c r="DJ13" i="62"/>
  <c r="DN12" i="62"/>
  <c r="DL12" i="62"/>
  <c r="DJ12" i="62"/>
  <c r="DN11" i="62"/>
  <c r="DL11" i="62"/>
  <c r="DJ11" i="62"/>
  <c r="DN10" i="62"/>
  <c r="DL10" i="62"/>
  <c r="DJ10" i="62"/>
  <c r="DN9" i="62"/>
  <c r="DL9" i="62"/>
  <c r="DJ9" i="62"/>
  <c r="DN8" i="62"/>
  <c r="DL8" i="62"/>
  <c r="DJ8" i="62"/>
  <c r="DN7" i="62"/>
  <c r="DL7" i="62"/>
  <c r="DJ7" i="62"/>
  <c r="DN6" i="62"/>
  <c r="DL6" i="62"/>
  <c r="DJ6" i="62"/>
  <c r="DN68" i="63"/>
  <c r="DL68" i="63"/>
  <c r="DJ68" i="63"/>
  <c r="DN67" i="63"/>
  <c r="DL67" i="63"/>
  <c r="DJ67" i="63"/>
  <c r="DN66" i="63"/>
  <c r="DL66" i="63"/>
  <c r="DJ66" i="63"/>
  <c r="DN65" i="63"/>
  <c r="DL65" i="63"/>
  <c r="DJ65" i="63"/>
  <c r="DN64" i="63"/>
  <c r="DL64" i="63"/>
  <c r="DJ64" i="63"/>
  <c r="DN63" i="63"/>
  <c r="DL63" i="63"/>
  <c r="DJ63" i="63"/>
  <c r="DN62" i="63"/>
  <c r="DL62" i="63"/>
  <c r="DJ62" i="63"/>
  <c r="DN61" i="63"/>
  <c r="DL61" i="63"/>
  <c r="DJ61" i="63"/>
  <c r="DN60" i="63"/>
  <c r="DL60" i="63"/>
  <c r="DJ60" i="63"/>
  <c r="DN59" i="63"/>
  <c r="DL59" i="63"/>
  <c r="DJ59" i="63"/>
  <c r="DN58" i="63"/>
  <c r="DL58" i="63"/>
  <c r="DJ58" i="63"/>
  <c r="DN57" i="63"/>
  <c r="DL57" i="63"/>
  <c r="DJ57" i="63"/>
  <c r="DN56" i="63"/>
  <c r="DL56" i="63"/>
  <c r="DJ56" i="63"/>
  <c r="DN55" i="63"/>
  <c r="DL55" i="63"/>
  <c r="DJ55" i="63"/>
  <c r="DN54" i="63"/>
  <c r="DL54" i="63"/>
  <c r="DJ54" i="63"/>
  <c r="DN53" i="63"/>
  <c r="DL53" i="63"/>
  <c r="DJ53" i="63"/>
  <c r="DN52" i="63"/>
  <c r="DL52" i="63"/>
  <c r="DJ52" i="63"/>
  <c r="DN51" i="63"/>
  <c r="DL51" i="63"/>
  <c r="DJ51" i="63"/>
  <c r="DN50" i="63"/>
  <c r="DL50" i="63"/>
  <c r="DJ50" i="63"/>
  <c r="DN49" i="63"/>
  <c r="DL49" i="63"/>
  <c r="DJ49" i="63"/>
  <c r="DN48" i="63"/>
  <c r="DL48" i="63"/>
  <c r="DJ48" i="63"/>
  <c r="DN47" i="63"/>
  <c r="DL47" i="63"/>
  <c r="DJ47" i="63"/>
  <c r="DN46" i="63"/>
  <c r="DL46" i="63"/>
  <c r="DJ46" i="63"/>
  <c r="DN45" i="63"/>
  <c r="DL45" i="63"/>
  <c r="DJ45" i="63"/>
  <c r="DN44" i="63"/>
  <c r="DL44" i="63"/>
  <c r="DJ44" i="63"/>
  <c r="DN43" i="63"/>
  <c r="DL43" i="63"/>
  <c r="DJ43" i="63"/>
  <c r="DN42" i="63"/>
  <c r="DL42" i="63"/>
  <c r="DJ42" i="63"/>
  <c r="DN41" i="63"/>
  <c r="DL41" i="63"/>
  <c r="DJ41" i="63"/>
  <c r="DN40" i="63"/>
  <c r="DL40" i="63"/>
  <c r="DJ40" i="63"/>
  <c r="DN39" i="63"/>
  <c r="DL39" i="63"/>
  <c r="DJ39" i="63"/>
  <c r="DN38" i="63"/>
  <c r="DL38" i="63"/>
  <c r="DJ38" i="63"/>
  <c r="DN37" i="63"/>
  <c r="DL37" i="63"/>
  <c r="DJ37" i="63"/>
  <c r="DN36" i="63"/>
  <c r="DL36" i="63"/>
  <c r="DJ36" i="63"/>
  <c r="DN35" i="63"/>
  <c r="DL35" i="63"/>
  <c r="DJ35" i="63"/>
  <c r="DN34" i="63"/>
  <c r="DL34" i="63"/>
  <c r="DJ34" i="63"/>
  <c r="DN33" i="63"/>
  <c r="DL33" i="63"/>
  <c r="DJ33" i="63"/>
  <c r="DN32" i="63"/>
  <c r="DL32" i="63"/>
  <c r="DJ32" i="63"/>
  <c r="DN31" i="63"/>
  <c r="DL31" i="63"/>
  <c r="DJ31" i="63"/>
  <c r="DN30" i="63"/>
  <c r="DL30" i="63"/>
  <c r="DJ30" i="63"/>
  <c r="DN29" i="63"/>
  <c r="DL29" i="63"/>
  <c r="DJ29" i="63"/>
  <c r="DN27" i="63"/>
  <c r="DL27" i="63"/>
  <c r="DJ27" i="63"/>
  <c r="DN25" i="63"/>
  <c r="DL25" i="63"/>
  <c r="DJ25" i="63"/>
  <c r="DN24" i="63"/>
  <c r="DL24" i="63"/>
  <c r="DJ24" i="63"/>
  <c r="DN23" i="63"/>
  <c r="DL23" i="63"/>
  <c r="DJ23" i="63"/>
  <c r="DN22" i="63"/>
  <c r="DL22" i="63"/>
  <c r="DJ22" i="63"/>
  <c r="DN21" i="63"/>
  <c r="DL21" i="63"/>
  <c r="DJ21" i="63"/>
  <c r="DN20" i="63"/>
  <c r="DL20" i="63"/>
  <c r="DJ20" i="63"/>
  <c r="DN19" i="63"/>
  <c r="DL19" i="63"/>
  <c r="DJ19" i="63"/>
  <c r="DN18" i="63"/>
  <c r="DL18" i="63"/>
  <c r="DJ18" i="63"/>
  <c r="DN16" i="63"/>
  <c r="DL16" i="63"/>
  <c r="DJ16" i="63"/>
  <c r="DN15" i="63"/>
  <c r="DL15" i="63"/>
  <c r="DJ15" i="63"/>
  <c r="DN14" i="63"/>
  <c r="DL14" i="63"/>
  <c r="DJ14" i="63"/>
  <c r="DN68" i="64"/>
  <c r="DL68" i="64"/>
  <c r="DJ68" i="64"/>
  <c r="DN67" i="64"/>
  <c r="DL67" i="64"/>
  <c r="DJ67" i="64"/>
  <c r="DN66" i="64"/>
  <c r="DL66" i="64"/>
  <c r="DJ66" i="64"/>
  <c r="DN65" i="64"/>
  <c r="DL65" i="64"/>
  <c r="DJ65" i="64"/>
  <c r="DN64" i="64"/>
  <c r="DL64" i="64"/>
  <c r="DJ64" i="64"/>
  <c r="DN63" i="64"/>
  <c r="DL63" i="64"/>
  <c r="DJ63" i="64"/>
  <c r="DN62" i="64"/>
  <c r="DL62" i="64"/>
  <c r="DJ62" i="64"/>
  <c r="DN61" i="64"/>
  <c r="DL61" i="64"/>
  <c r="DJ61" i="64"/>
  <c r="DN60" i="64"/>
  <c r="DL60" i="64"/>
  <c r="DJ60" i="64"/>
  <c r="DN59" i="64"/>
  <c r="DL59" i="64"/>
  <c r="DJ59" i="64"/>
  <c r="DN58" i="64"/>
  <c r="DL58" i="64"/>
  <c r="DJ58" i="64"/>
  <c r="DN57" i="64"/>
  <c r="DL57" i="64"/>
  <c r="DJ57" i="64"/>
  <c r="DN56" i="64"/>
  <c r="DL56" i="64"/>
  <c r="DJ56" i="64"/>
  <c r="DN55" i="64"/>
  <c r="DL55" i="64"/>
  <c r="DJ55" i="64"/>
  <c r="DN54" i="64"/>
  <c r="DL54" i="64"/>
  <c r="DJ54" i="64"/>
  <c r="DN53" i="64"/>
  <c r="DL53" i="64"/>
  <c r="DJ53" i="64"/>
  <c r="DN52" i="64"/>
  <c r="DL52" i="64"/>
  <c r="DJ52" i="64"/>
  <c r="DN51" i="64"/>
  <c r="DL51" i="64"/>
  <c r="DJ51" i="64"/>
  <c r="DN50" i="64"/>
  <c r="DL50" i="64"/>
  <c r="DJ50" i="64"/>
  <c r="DN49" i="64"/>
  <c r="DL49" i="64"/>
  <c r="DJ49" i="64"/>
  <c r="DN48" i="64"/>
  <c r="DL48" i="64"/>
  <c r="DJ48" i="64"/>
  <c r="DN47" i="64"/>
  <c r="DL47" i="64"/>
  <c r="DJ47" i="64"/>
  <c r="DN46" i="64"/>
  <c r="DL46" i="64"/>
  <c r="DJ46" i="64"/>
  <c r="DN45" i="64"/>
  <c r="DL45" i="64"/>
  <c r="DJ45" i="64"/>
  <c r="DN44" i="64"/>
  <c r="DL44" i="64"/>
  <c r="DJ44" i="64"/>
  <c r="DN43" i="64"/>
  <c r="DL43" i="64"/>
  <c r="DJ43" i="64"/>
  <c r="DN42" i="64"/>
  <c r="DL42" i="64"/>
  <c r="DJ42" i="64"/>
  <c r="DN41" i="64"/>
  <c r="DL41" i="64"/>
  <c r="DJ41" i="64"/>
  <c r="DN40" i="64"/>
  <c r="DL40" i="64"/>
  <c r="DJ40" i="64"/>
  <c r="DN36" i="64"/>
  <c r="DL36" i="64"/>
  <c r="DJ36" i="64"/>
  <c r="DN35" i="64"/>
  <c r="DL35" i="64"/>
  <c r="DJ35" i="64"/>
  <c r="DN34" i="64"/>
  <c r="DL34" i="64"/>
  <c r="DJ34" i="64"/>
  <c r="DN33" i="64"/>
  <c r="DL33" i="64"/>
  <c r="DJ33" i="64"/>
  <c r="DN31" i="64"/>
  <c r="DL31" i="64"/>
  <c r="DJ31" i="64"/>
  <c r="DN30" i="64"/>
  <c r="DL30" i="64"/>
  <c r="DJ30" i="64"/>
  <c r="DN29" i="64"/>
  <c r="DL29" i="64"/>
  <c r="DJ29" i="64"/>
  <c r="DN28" i="64"/>
  <c r="DL28" i="64"/>
  <c r="DJ28" i="64"/>
  <c r="DN27" i="64"/>
  <c r="DL27" i="64"/>
  <c r="DJ27" i="64"/>
  <c r="DN26" i="64"/>
  <c r="DL26" i="64"/>
  <c r="DJ26" i="64"/>
  <c r="DN25" i="64"/>
  <c r="DL25" i="64"/>
  <c r="DJ25" i="64"/>
  <c r="DN24" i="64"/>
  <c r="DL24" i="64"/>
  <c r="DJ24" i="64"/>
  <c r="DN23" i="64"/>
  <c r="DL23" i="64"/>
  <c r="DJ23" i="64"/>
  <c r="DN22" i="64"/>
  <c r="DL22" i="64"/>
  <c r="DJ22" i="64"/>
  <c r="DN21" i="64"/>
  <c r="DL21" i="64"/>
  <c r="DJ21" i="64"/>
  <c r="DN20" i="64"/>
  <c r="DL20" i="64"/>
  <c r="DJ20" i="64"/>
  <c r="DN19" i="64"/>
  <c r="DL19" i="64"/>
  <c r="DJ19" i="64"/>
  <c r="DN18" i="64"/>
  <c r="DL18" i="64"/>
  <c r="DJ18" i="64"/>
  <c r="DN17" i="64"/>
  <c r="DL17" i="64"/>
  <c r="DJ17" i="64"/>
  <c r="DN16" i="64"/>
  <c r="DL16" i="64"/>
  <c r="DJ16" i="64"/>
  <c r="DN15" i="64"/>
  <c r="DL15" i="64"/>
  <c r="DJ15" i="64"/>
  <c r="DN14" i="64"/>
  <c r="DL14" i="64"/>
  <c r="DJ14" i="64"/>
  <c r="DN13" i="64"/>
  <c r="DL13" i="64"/>
  <c r="DJ13" i="64"/>
  <c r="DN12" i="64"/>
  <c r="DL12" i="64"/>
  <c r="DJ12" i="64"/>
  <c r="DN11" i="64"/>
  <c r="DL11" i="64"/>
  <c r="DJ11" i="64"/>
  <c r="DN10" i="64"/>
  <c r="DL10" i="64"/>
  <c r="DJ10" i="64"/>
  <c r="DN9" i="64"/>
  <c r="DL9" i="64"/>
  <c r="DJ9" i="64"/>
  <c r="DN8" i="64"/>
  <c r="DL8" i="64"/>
  <c r="DJ8" i="64"/>
  <c r="DN7" i="64"/>
  <c r="DL7" i="64"/>
  <c r="DJ7" i="64"/>
  <c r="DN6" i="64"/>
  <c r="DL6" i="64"/>
  <c r="DJ6" i="64"/>
  <c r="DN68" i="65"/>
  <c r="DL68" i="65"/>
  <c r="DJ68" i="65"/>
  <c r="DN67" i="65"/>
  <c r="DL67" i="65"/>
  <c r="DJ67" i="65"/>
  <c r="DN66" i="65"/>
  <c r="DL66" i="65"/>
  <c r="DJ66" i="65"/>
  <c r="DN65" i="65"/>
  <c r="DL65" i="65"/>
  <c r="DJ65" i="65"/>
  <c r="DN64" i="65"/>
  <c r="DL64" i="65"/>
  <c r="DJ64" i="65"/>
  <c r="DN42" i="65"/>
  <c r="DL42" i="65"/>
  <c r="DJ42" i="65"/>
  <c r="DN41" i="65"/>
  <c r="DL41" i="65"/>
  <c r="DJ41" i="65"/>
  <c r="DN40" i="65"/>
  <c r="DL40" i="65"/>
  <c r="DJ40" i="65"/>
  <c r="DN39" i="65"/>
  <c r="DL39" i="65"/>
  <c r="DJ39" i="65"/>
  <c r="DN38" i="65"/>
  <c r="DL38" i="65"/>
  <c r="DJ38" i="65"/>
  <c r="DN37" i="65"/>
  <c r="DL37" i="65"/>
  <c r="DJ37" i="65"/>
  <c r="DN36" i="65"/>
  <c r="DL36" i="65"/>
  <c r="DJ36" i="65"/>
  <c r="DN35" i="65"/>
  <c r="DL35" i="65"/>
  <c r="DJ35" i="65"/>
  <c r="DN34" i="65"/>
  <c r="DL34" i="65"/>
  <c r="DJ34" i="65"/>
  <c r="DN33" i="65"/>
  <c r="DL33" i="65"/>
  <c r="DJ33" i="65"/>
  <c r="DN32" i="65"/>
  <c r="DL32" i="65"/>
  <c r="DJ32" i="65"/>
  <c r="DN31" i="65"/>
  <c r="DL31" i="65"/>
  <c r="DJ31" i="65"/>
  <c r="DN30" i="65"/>
  <c r="DL30" i="65"/>
  <c r="DJ30" i="65"/>
  <c r="DN29" i="65"/>
  <c r="DL29" i="65"/>
  <c r="DJ29" i="65"/>
  <c r="DN28" i="65"/>
  <c r="DL28" i="65"/>
  <c r="DJ28" i="65"/>
  <c r="DN27" i="65"/>
  <c r="DL27" i="65"/>
  <c r="DJ27" i="65"/>
  <c r="DN26" i="65"/>
  <c r="DL26" i="65"/>
  <c r="DJ26" i="65"/>
  <c r="DN25" i="65"/>
  <c r="DL25" i="65"/>
  <c r="DJ25" i="65"/>
  <c r="DN24" i="65"/>
  <c r="DL24" i="65"/>
  <c r="DJ24" i="65"/>
  <c r="DN23" i="65"/>
  <c r="DL23" i="65"/>
  <c r="DJ23" i="65"/>
  <c r="DN22" i="65"/>
  <c r="DL22" i="65"/>
  <c r="DJ22" i="65"/>
  <c r="DN21" i="65"/>
  <c r="DL21" i="65"/>
  <c r="DJ21" i="65"/>
  <c r="DN20" i="65"/>
  <c r="DL20" i="65"/>
  <c r="DJ20" i="65"/>
  <c r="DN19" i="65"/>
  <c r="DL19" i="65"/>
  <c r="DJ19" i="65"/>
  <c r="DN18" i="65"/>
  <c r="DL18" i="65"/>
  <c r="DJ18" i="65"/>
  <c r="DN17" i="65"/>
  <c r="DL17" i="65"/>
  <c r="DJ17" i="65"/>
  <c r="DN16" i="65"/>
  <c r="DL16" i="65"/>
  <c r="DJ16" i="65"/>
  <c r="DN15" i="65"/>
  <c r="DL15" i="65"/>
  <c r="DJ15" i="65"/>
  <c r="DN14" i="65"/>
  <c r="DL14" i="65"/>
  <c r="DJ14" i="65"/>
  <c r="DN13" i="65"/>
  <c r="DL13" i="65"/>
  <c r="DJ13" i="65"/>
  <c r="DN12" i="65"/>
  <c r="DL12" i="65"/>
  <c r="DJ12" i="65"/>
  <c r="DN11" i="65"/>
  <c r="DL11" i="65"/>
  <c r="DJ11" i="65"/>
  <c r="DN10" i="65"/>
  <c r="DL10" i="65"/>
  <c r="DJ10" i="65"/>
  <c r="DN9" i="65"/>
  <c r="DL9" i="65"/>
  <c r="DJ9" i="65"/>
  <c r="DN8" i="65"/>
  <c r="DL8" i="65"/>
  <c r="DJ8" i="65"/>
  <c r="DN7" i="65"/>
  <c r="DL7" i="65"/>
  <c r="DJ7" i="65"/>
  <c r="DN6" i="65"/>
  <c r="DL6" i="65"/>
  <c r="DJ6" i="65"/>
  <c r="DN68" i="66"/>
  <c r="DL68" i="66"/>
  <c r="DJ68" i="66"/>
  <c r="DN67" i="66"/>
  <c r="DL67" i="66"/>
  <c r="DJ67" i="66"/>
  <c r="DN66" i="66"/>
  <c r="DL66" i="66"/>
  <c r="DJ66" i="66"/>
  <c r="DN65" i="66"/>
  <c r="DL65" i="66"/>
  <c r="DJ65" i="66"/>
  <c r="DN64" i="66"/>
  <c r="DL64" i="66"/>
  <c r="DJ64" i="66"/>
  <c r="DN63" i="66"/>
  <c r="DL63" i="66"/>
  <c r="DJ63" i="66"/>
  <c r="DN62" i="66"/>
  <c r="DL62" i="66"/>
  <c r="DJ62" i="66"/>
  <c r="DN61" i="66"/>
  <c r="DL61" i="66"/>
  <c r="DJ61" i="66"/>
  <c r="DN60" i="66"/>
  <c r="DL60" i="66"/>
  <c r="DJ60" i="66"/>
  <c r="DN59" i="66"/>
  <c r="DL59" i="66"/>
  <c r="DJ59" i="66"/>
  <c r="DN58" i="66"/>
  <c r="DL58" i="66"/>
  <c r="DJ58" i="66"/>
  <c r="DN57" i="66"/>
  <c r="DL57" i="66"/>
  <c r="DJ57" i="66"/>
  <c r="DN56" i="66"/>
  <c r="DL56" i="66"/>
  <c r="DJ56" i="66"/>
  <c r="DN55" i="66"/>
  <c r="DL55" i="66"/>
  <c r="DJ55" i="66"/>
  <c r="DN54" i="66"/>
  <c r="DL54" i="66"/>
  <c r="DJ54" i="66"/>
  <c r="DN53" i="66"/>
  <c r="DL53" i="66"/>
  <c r="DJ53" i="66"/>
  <c r="DN52" i="66"/>
  <c r="DL52" i="66"/>
  <c r="DJ52" i="66"/>
  <c r="DN51" i="66"/>
  <c r="DL51" i="66"/>
  <c r="DJ51" i="66"/>
  <c r="DN50" i="66"/>
  <c r="DL50" i="66"/>
  <c r="DJ50" i="66"/>
  <c r="DN49" i="66"/>
  <c r="DL49" i="66"/>
  <c r="DJ49" i="66"/>
  <c r="DN48" i="66"/>
  <c r="DL48" i="66"/>
  <c r="DJ48" i="66"/>
  <c r="DN47" i="66"/>
  <c r="DL47" i="66"/>
  <c r="DJ47" i="66"/>
  <c r="DN46" i="66"/>
  <c r="DL46" i="66"/>
  <c r="DJ46" i="66"/>
  <c r="DN45" i="66"/>
  <c r="DL45" i="66"/>
  <c r="DJ45" i="66"/>
  <c r="DN44" i="66"/>
  <c r="DL44" i="66"/>
  <c r="DJ44" i="66"/>
  <c r="DN43" i="66"/>
  <c r="DL43" i="66"/>
  <c r="DJ43" i="66"/>
  <c r="DN42" i="66"/>
  <c r="DL42" i="66"/>
  <c r="DJ42" i="66"/>
  <c r="DN41" i="66"/>
  <c r="DL41" i="66"/>
  <c r="DJ41" i="66"/>
  <c r="DN40" i="66"/>
  <c r="DL40" i="66"/>
  <c r="DJ40" i="66"/>
  <c r="DN39" i="66"/>
  <c r="DL39" i="66"/>
  <c r="DJ39" i="66"/>
  <c r="DN38" i="66"/>
  <c r="DL38" i="66"/>
  <c r="DJ38" i="66"/>
  <c r="DN37" i="66"/>
  <c r="DL37" i="66"/>
  <c r="DJ37" i="66"/>
  <c r="DN35" i="66"/>
  <c r="DL35" i="66"/>
  <c r="DJ35" i="66"/>
  <c r="DN34" i="66"/>
  <c r="DL34" i="66"/>
  <c r="DJ34" i="66"/>
  <c r="DN33" i="66"/>
  <c r="DL33" i="66"/>
  <c r="DJ33" i="66"/>
  <c r="DN32" i="66"/>
  <c r="DL32" i="66"/>
  <c r="DJ32" i="66"/>
  <c r="DN30" i="66"/>
  <c r="DL30" i="66"/>
  <c r="DJ30" i="66"/>
  <c r="DN29" i="66"/>
  <c r="DL29" i="66"/>
  <c r="DJ29" i="66"/>
  <c r="DN28" i="66"/>
  <c r="DL28" i="66"/>
  <c r="DJ28" i="66"/>
  <c r="DN27" i="66"/>
  <c r="DL27" i="66"/>
  <c r="DJ27" i="66"/>
  <c r="DN26" i="66"/>
  <c r="DL26" i="66"/>
  <c r="DJ26" i="66"/>
  <c r="DN25" i="66"/>
  <c r="DL25" i="66"/>
  <c r="DJ25" i="66"/>
  <c r="DN24" i="66"/>
  <c r="DL24" i="66"/>
  <c r="DJ24" i="66"/>
  <c r="DN23" i="66"/>
  <c r="DL23" i="66"/>
  <c r="DJ23" i="66"/>
  <c r="DN22" i="66"/>
  <c r="DL22" i="66"/>
  <c r="DJ22" i="66"/>
  <c r="DN21" i="66"/>
  <c r="DL21" i="66"/>
  <c r="DJ21" i="66"/>
  <c r="DN20" i="66"/>
  <c r="DL20" i="66"/>
  <c r="DJ20" i="66"/>
  <c r="DN19" i="66"/>
  <c r="DL19" i="66"/>
  <c r="DJ19" i="66"/>
  <c r="DN18" i="66"/>
  <c r="DL18" i="66"/>
  <c r="DJ18" i="66"/>
  <c r="DN17" i="66"/>
  <c r="DL17" i="66"/>
  <c r="DJ17" i="66"/>
  <c r="DN16" i="66"/>
  <c r="DL16" i="66"/>
  <c r="DJ16" i="66"/>
  <c r="DN15" i="66"/>
  <c r="DL15" i="66"/>
  <c r="DJ15" i="66"/>
  <c r="DN14" i="66"/>
  <c r="DL14" i="66"/>
  <c r="DJ14" i="66"/>
  <c r="DN13" i="66"/>
  <c r="DL13" i="66"/>
  <c r="DJ13" i="66"/>
  <c r="DN12" i="66"/>
  <c r="DL12" i="66"/>
  <c r="DJ12" i="66"/>
  <c r="DN11" i="66"/>
  <c r="DL11" i="66"/>
  <c r="DJ11" i="66"/>
  <c r="DN10" i="66"/>
  <c r="DL10" i="66"/>
  <c r="DJ10" i="66"/>
  <c r="DN9" i="66"/>
  <c r="DL9" i="66"/>
  <c r="DJ9" i="66"/>
  <c r="DN8" i="66"/>
  <c r="DL8" i="66"/>
  <c r="DJ8" i="66"/>
  <c r="DN7" i="66"/>
  <c r="DL7" i="66"/>
  <c r="DJ7" i="66"/>
  <c r="DN6" i="66"/>
  <c r="DL6" i="66"/>
  <c r="DJ6" i="66"/>
  <c r="DN68" i="67"/>
  <c r="DL68" i="67"/>
  <c r="DJ68" i="67"/>
  <c r="DN67" i="67"/>
  <c r="DL67" i="67"/>
  <c r="DJ67" i="67"/>
  <c r="DN66" i="67"/>
  <c r="DL66" i="67"/>
  <c r="DJ66" i="67"/>
  <c r="DN65" i="67"/>
  <c r="DL65" i="67"/>
  <c r="DJ65" i="67"/>
  <c r="DN64" i="67"/>
  <c r="DL64" i="67"/>
  <c r="DJ64" i="67"/>
  <c r="DN63" i="67"/>
  <c r="DL63" i="67"/>
  <c r="DJ63" i="67"/>
  <c r="DN62" i="67"/>
  <c r="DL62" i="67"/>
  <c r="DJ62" i="67"/>
  <c r="DN61" i="67"/>
  <c r="DL61" i="67"/>
  <c r="DJ61" i="67"/>
  <c r="DN60" i="67"/>
  <c r="DL60" i="67"/>
  <c r="DJ60" i="67"/>
  <c r="DN59" i="67"/>
  <c r="DL59" i="67"/>
  <c r="DJ59" i="67"/>
  <c r="DN58" i="67"/>
  <c r="DL58" i="67"/>
  <c r="DJ58" i="67"/>
  <c r="DN57" i="67"/>
  <c r="DL57" i="67"/>
  <c r="DJ57" i="67"/>
  <c r="DN56" i="67"/>
  <c r="DL56" i="67"/>
  <c r="DJ56" i="67"/>
  <c r="DN55" i="67"/>
  <c r="DL55" i="67"/>
  <c r="DJ55" i="67"/>
  <c r="DN54" i="67"/>
  <c r="DL54" i="67"/>
  <c r="DJ54" i="67"/>
  <c r="DN53" i="67"/>
  <c r="DL53" i="67"/>
  <c r="DJ53" i="67"/>
  <c r="DN52" i="67"/>
  <c r="DL52" i="67"/>
  <c r="DJ52" i="67"/>
  <c r="DN51" i="67"/>
  <c r="DL51" i="67"/>
  <c r="DJ51" i="67"/>
  <c r="DN50" i="67"/>
  <c r="DL50" i="67"/>
  <c r="DJ50" i="67"/>
  <c r="DN49" i="67"/>
  <c r="DL49" i="67"/>
  <c r="DJ49" i="67"/>
  <c r="DN48" i="67"/>
  <c r="DL48" i="67"/>
  <c r="DJ48" i="67"/>
  <c r="DN47" i="67"/>
  <c r="DL47" i="67"/>
  <c r="DJ47" i="67"/>
  <c r="DN46" i="67"/>
  <c r="DL46" i="67"/>
  <c r="DJ46" i="67"/>
  <c r="DN45" i="67"/>
  <c r="DL45" i="67"/>
  <c r="DJ45" i="67"/>
  <c r="DN44" i="67"/>
  <c r="DL44" i="67"/>
  <c r="DJ44" i="67"/>
  <c r="DN43" i="67"/>
  <c r="DL43" i="67"/>
  <c r="DJ43" i="67"/>
  <c r="DN42" i="67"/>
  <c r="DL42" i="67"/>
  <c r="DJ42" i="67"/>
  <c r="DN41" i="67"/>
  <c r="DL41" i="67"/>
  <c r="DJ41" i="67"/>
  <c r="DN40" i="67"/>
  <c r="DL40" i="67"/>
  <c r="DJ40" i="67"/>
  <c r="DN39" i="67"/>
  <c r="DL39" i="67"/>
  <c r="DJ39" i="67"/>
  <c r="DN38" i="67"/>
  <c r="DL38" i="67"/>
  <c r="DJ38" i="67"/>
  <c r="DN37" i="67"/>
  <c r="DL37" i="67"/>
  <c r="DJ37" i="67"/>
  <c r="DN36" i="67"/>
  <c r="DL36" i="67"/>
  <c r="DJ36" i="67"/>
  <c r="DN35" i="67"/>
  <c r="DL35" i="67"/>
  <c r="DJ35" i="67"/>
  <c r="DN34" i="67"/>
  <c r="DL34" i="67"/>
  <c r="DJ34" i="67"/>
  <c r="DN33" i="67"/>
  <c r="DL33" i="67"/>
  <c r="DJ33" i="67"/>
  <c r="DN32" i="67"/>
  <c r="DL32" i="67"/>
  <c r="DJ32" i="67"/>
  <c r="DN31" i="67"/>
  <c r="DL31" i="67"/>
  <c r="DJ31" i="67"/>
  <c r="DN30" i="67"/>
  <c r="DL30" i="67"/>
  <c r="DJ30" i="67"/>
  <c r="DN29" i="67"/>
  <c r="DL29" i="67"/>
  <c r="DJ29" i="67"/>
  <c r="DN28" i="67"/>
  <c r="DL28" i="67"/>
  <c r="DJ28" i="67"/>
  <c r="DN27" i="67"/>
  <c r="DL27" i="67"/>
  <c r="DJ27" i="67"/>
  <c r="DN26" i="67"/>
  <c r="DL26" i="67"/>
  <c r="DJ26" i="67"/>
  <c r="DN25" i="67"/>
  <c r="DL25" i="67"/>
  <c r="DJ25" i="67"/>
  <c r="DN24" i="67"/>
  <c r="DL24" i="67"/>
  <c r="DJ24" i="67"/>
  <c r="DN23" i="67"/>
  <c r="DL23" i="67"/>
  <c r="DJ23" i="67"/>
  <c r="DN22" i="67"/>
  <c r="DL22" i="67"/>
  <c r="DJ22" i="67"/>
  <c r="DN21" i="67"/>
  <c r="DL21" i="67"/>
  <c r="DJ21" i="67"/>
  <c r="DN20" i="67"/>
  <c r="DL20" i="67"/>
  <c r="DJ20" i="67"/>
  <c r="DN19" i="67"/>
  <c r="DL19" i="67"/>
  <c r="DJ19" i="67"/>
  <c r="DN18" i="67"/>
  <c r="DL18" i="67"/>
  <c r="DJ18" i="67"/>
  <c r="DN17" i="67"/>
  <c r="DL17" i="67"/>
  <c r="DJ17" i="67"/>
  <c r="DN16" i="67"/>
  <c r="DL16" i="67"/>
  <c r="DJ16" i="67"/>
  <c r="DN15" i="67"/>
  <c r="DL15" i="67"/>
  <c r="DJ15" i="67"/>
  <c r="DN14" i="67"/>
  <c r="DL14" i="67"/>
  <c r="DJ14" i="67"/>
  <c r="DN13" i="67"/>
  <c r="DL13" i="67"/>
  <c r="DJ13" i="67"/>
  <c r="DN12" i="67"/>
  <c r="DL12" i="67"/>
  <c r="DJ12" i="67"/>
  <c r="DN11" i="67"/>
  <c r="DL11" i="67"/>
  <c r="DJ11" i="67"/>
  <c r="DN10" i="67"/>
  <c r="DL10" i="67"/>
  <c r="DJ10" i="67"/>
  <c r="DN9" i="67"/>
  <c r="DL9" i="67"/>
  <c r="DJ9" i="67"/>
  <c r="DN8" i="67"/>
  <c r="DL8" i="67"/>
  <c r="DJ8" i="67"/>
  <c r="DN7" i="67"/>
  <c r="DL7" i="67"/>
  <c r="DJ7" i="67"/>
  <c r="DN68" i="68"/>
  <c r="DL68" i="68"/>
  <c r="DJ68" i="68"/>
  <c r="DN67" i="68"/>
  <c r="DL67" i="68"/>
  <c r="DJ67" i="68"/>
  <c r="DN66" i="68"/>
  <c r="DL66" i="68"/>
  <c r="DJ66" i="68"/>
  <c r="DN65" i="68"/>
  <c r="DL65" i="68"/>
  <c r="DJ65" i="68"/>
  <c r="DN64" i="68"/>
  <c r="DL64" i="68"/>
  <c r="DJ64" i="68"/>
  <c r="DN63" i="68"/>
  <c r="DL63" i="68"/>
  <c r="DJ63" i="68"/>
  <c r="DN62" i="68"/>
  <c r="DL62" i="68"/>
  <c r="DJ62" i="68"/>
  <c r="DN61" i="68"/>
  <c r="DL61" i="68"/>
  <c r="DJ61" i="68"/>
  <c r="DN60" i="68"/>
  <c r="DL60" i="68"/>
  <c r="DJ60" i="68"/>
  <c r="DN59" i="68"/>
  <c r="DL59" i="68"/>
  <c r="DJ59" i="68"/>
  <c r="DN58" i="68"/>
  <c r="DL58" i="68"/>
  <c r="DJ58" i="68"/>
  <c r="DN57" i="68"/>
  <c r="DL57" i="68"/>
  <c r="DJ57" i="68"/>
  <c r="DN56" i="68"/>
  <c r="DL56" i="68"/>
  <c r="DJ56" i="68"/>
  <c r="DN55" i="68"/>
  <c r="DL55" i="68"/>
  <c r="DJ55" i="68"/>
  <c r="DN54" i="68"/>
  <c r="DL54" i="68"/>
  <c r="DJ54" i="68"/>
  <c r="DN53" i="68"/>
  <c r="DL53" i="68"/>
  <c r="DJ53" i="68"/>
  <c r="DN52" i="68"/>
  <c r="DL52" i="68"/>
  <c r="DJ52" i="68"/>
  <c r="DN51" i="68"/>
  <c r="DL51" i="68"/>
  <c r="DJ51" i="68"/>
  <c r="DN50" i="68"/>
  <c r="DL50" i="68"/>
  <c r="DJ50" i="68"/>
  <c r="DN49" i="68"/>
  <c r="DL49" i="68"/>
  <c r="DJ49" i="68"/>
  <c r="DN48" i="68"/>
  <c r="DL48" i="68"/>
  <c r="DJ48" i="68"/>
  <c r="DN47" i="68"/>
  <c r="DL47" i="68"/>
  <c r="DJ47" i="68"/>
  <c r="DN46" i="68"/>
  <c r="DL46" i="68"/>
  <c r="DJ46" i="68"/>
  <c r="DN45" i="68"/>
  <c r="DL45" i="68"/>
  <c r="DJ45" i="68"/>
  <c r="DN44" i="68"/>
  <c r="DL44" i="68"/>
  <c r="DJ44" i="68"/>
  <c r="DN43" i="68"/>
  <c r="DL43" i="68"/>
  <c r="DJ43" i="68"/>
  <c r="DN42" i="68"/>
  <c r="DL42" i="68"/>
  <c r="DJ42" i="68"/>
  <c r="DN41" i="68"/>
  <c r="DL41" i="68"/>
  <c r="DJ41" i="68"/>
  <c r="DN40" i="68"/>
  <c r="DL40" i="68"/>
  <c r="DJ40" i="68"/>
  <c r="DN39" i="68"/>
  <c r="DL39" i="68"/>
  <c r="DJ39" i="68"/>
  <c r="DN38" i="68"/>
  <c r="DL38" i="68"/>
  <c r="DJ38" i="68"/>
  <c r="DN37" i="68"/>
  <c r="DL37" i="68"/>
  <c r="DJ37" i="68"/>
  <c r="DN36" i="68"/>
  <c r="DL36" i="68"/>
  <c r="DJ36" i="68"/>
  <c r="DN35" i="68"/>
  <c r="DL35" i="68"/>
  <c r="DJ35" i="68"/>
  <c r="DN34" i="68"/>
  <c r="DL34" i="68"/>
  <c r="DJ34" i="68"/>
  <c r="DN33" i="68"/>
  <c r="DL33" i="68"/>
  <c r="DJ33" i="68"/>
  <c r="DN32" i="68"/>
  <c r="DL32" i="68"/>
  <c r="DJ32" i="68"/>
  <c r="DN31" i="68"/>
  <c r="DL31" i="68"/>
  <c r="DJ31" i="68"/>
  <c r="DN30" i="68"/>
  <c r="DL30" i="68"/>
  <c r="DJ30" i="68"/>
  <c r="DN29" i="68"/>
  <c r="DL29" i="68"/>
  <c r="DJ29" i="68"/>
  <c r="DN28" i="68"/>
  <c r="DL28" i="68"/>
  <c r="DJ28" i="68"/>
  <c r="DN27" i="68"/>
  <c r="DL27" i="68"/>
  <c r="DJ27" i="68"/>
  <c r="DN26" i="68"/>
  <c r="DL26" i="68"/>
  <c r="DJ26" i="68"/>
  <c r="DN25" i="68"/>
  <c r="DL25" i="68"/>
  <c r="DJ25" i="68"/>
  <c r="DN24" i="68"/>
  <c r="DL24" i="68"/>
  <c r="DJ24" i="68"/>
  <c r="DN23" i="68"/>
  <c r="DL23" i="68"/>
  <c r="DJ23" i="68"/>
  <c r="DN22" i="68"/>
  <c r="DL22" i="68"/>
  <c r="DJ22" i="68"/>
  <c r="DN21" i="68"/>
  <c r="DL21" i="68"/>
  <c r="DJ21" i="68"/>
  <c r="DN20" i="68"/>
  <c r="DL20" i="68"/>
  <c r="DJ20" i="68"/>
  <c r="DN19" i="68"/>
  <c r="DL19" i="68"/>
  <c r="DJ19" i="68"/>
  <c r="DN18" i="68"/>
  <c r="DL18" i="68"/>
  <c r="DJ18" i="68"/>
  <c r="DN17" i="68"/>
  <c r="DL17" i="68"/>
  <c r="DJ17" i="68"/>
  <c r="DN16" i="68"/>
  <c r="DL16" i="68"/>
  <c r="DJ16" i="68"/>
  <c r="DN15" i="68"/>
  <c r="DL15" i="68"/>
  <c r="DJ15" i="68"/>
  <c r="DN14" i="68"/>
  <c r="DL14" i="68"/>
  <c r="DJ14" i="68"/>
  <c r="DN13" i="68"/>
  <c r="DL13" i="68"/>
  <c r="DJ13" i="68"/>
  <c r="DN12" i="68"/>
  <c r="DL12" i="68"/>
  <c r="DJ12" i="68"/>
  <c r="DN11" i="68"/>
  <c r="DL11" i="68"/>
  <c r="DJ11" i="68"/>
  <c r="DN10" i="68"/>
  <c r="DL10" i="68"/>
  <c r="DJ10" i="68"/>
  <c r="DN9" i="68"/>
  <c r="DL9" i="68"/>
  <c r="DJ9" i="68"/>
  <c r="DN8" i="68"/>
  <c r="DL8" i="68"/>
  <c r="DJ8" i="68"/>
  <c r="DN7" i="68"/>
  <c r="DL7" i="68"/>
  <c r="DJ7" i="68"/>
  <c r="DN6" i="68"/>
  <c r="DL6" i="68"/>
  <c r="DJ6" i="68"/>
  <c r="DN13" i="69"/>
  <c r="DL13" i="69"/>
  <c r="DJ13" i="69"/>
  <c r="DN12" i="69"/>
  <c r="DL12" i="69"/>
  <c r="DJ12" i="69"/>
  <c r="DN11" i="69"/>
  <c r="DL11" i="69"/>
  <c r="DJ11" i="69"/>
  <c r="DN9" i="69"/>
  <c r="DL9" i="69"/>
  <c r="DJ9" i="69"/>
  <c r="DN8" i="69"/>
  <c r="DL8" i="69"/>
  <c r="DJ8" i="69"/>
  <c r="DN7" i="69"/>
  <c r="DL7" i="69"/>
  <c r="DJ7" i="69"/>
  <c r="DN6" i="69"/>
  <c r="DL6" i="69"/>
  <c r="DJ6" i="69"/>
  <c r="DN68" i="70"/>
  <c r="DL68" i="70"/>
  <c r="DJ68" i="70"/>
  <c r="DN67" i="70"/>
  <c r="DL67" i="70"/>
  <c r="DJ67" i="70"/>
  <c r="DN66" i="70"/>
  <c r="DL66" i="70"/>
  <c r="DJ66" i="70"/>
  <c r="DN65" i="70"/>
  <c r="DL65" i="70"/>
  <c r="DJ65" i="70"/>
  <c r="DN64" i="70"/>
  <c r="DL64" i="70"/>
  <c r="DJ64" i="70"/>
  <c r="DN63" i="70"/>
  <c r="DL63" i="70"/>
  <c r="DJ63" i="70"/>
  <c r="DN62" i="70"/>
  <c r="DL62" i="70"/>
  <c r="DJ62" i="70"/>
  <c r="DN61" i="70"/>
  <c r="DL61" i="70"/>
  <c r="DJ61" i="70"/>
  <c r="DN60" i="70"/>
  <c r="DL60" i="70"/>
  <c r="DJ60" i="70"/>
  <c r="DN59" i="70"/>
  <c r="DL59" i="70"/>
  <c r="DJ59" i="70"/>
  <c r="DN58" i="70"/>
  <c r="DL58" i="70"/>
  <c r="DJ58" i="70"/>
  <c r="DN57" i="70"/>
  <c r="DL57" i="70"/>
  <c r="DJ57" i="70"/>
  <c r="DN56" i="70"/>
  <c r="DL56" i="70"/>
  <c r="DJ56" i="70"/>
  <c r="DN55" i="70"/>
  <c r="DL55" i="70"/>
  <c r="DJ55" i="70"/>
  <c r="DN54" i="70"/>
  <c r="DL54" i="70"/>
  <c r="DJ54" i="70"/>
  <c r="DN53" i="70"/>
  <c r="DL53" i="70"/>
  <c r="DJ53" i="70"/>
  <c r="DN52" i="70"/>
  <c r="DL52" i="70"/>
  <c r="DJ52" i="70"/>
  <c r="DN51" i="70"/>
  <c r="DL51" i="70"/>
  <c r="DJ51" i="70"/>
  <c r="DN50" i="70"/>
  <c r="DL50" i="70"/>
  <c r="DJ50" i="70"/>
  <c r="DN49" i="70"/>
  <c r="DL49" i="70"/>
  <c r="DJ49" i="70"/>
  <c r="DN48" i="70"/>
  <c r="DL48" i="70"/>
  <c r="DJ48" i="70"/>
  <c r="DN47" i="70"/>
  <c r="DL47" i="70"/>
  <c r="DJ47" i="70"/>
  <c r="DN46" i="70"/>
  <c r="DL46" i="70"/>
  <c r="DJ46" i="70"/>
  <c r="DN45" i="70"/>
  <c r="DL45" i="70"/>
  <c r="DJ45" i="70"/>
  <c r="DN44" i="70"/>
  <c r="DL44" i="70"/>
  <c r="DJ44" i="70"/>
  <c r="DN43" i="70"/>
  <c r="DL43" i="70"/>
  <c r="DJ43" i="70"/>
  <c r="DN42" i="70"/>
  <c r="DL42" i="70"/>
  <c r="DJ42" i="70"/>
  <c r="DN41" i="70"/>
  <c r="DL41" i="70"/>
  <c r="DJ41" i="70"/>
  <c r="DN40" i="70"/>
  <c r="DL40" i="70"/>
  <c r="DJ40" i="70"/>
  <c r="DN39" i="70"/>
  <c r="DL39" i="70"/>
  <c r="DJ39" i="70"/>
  <c r="DN38" i="70"/>
  <c r="DL38" i="70"/>
  <c r="DJ38" i="70"/>
  <c r="DN37" i="70"/>
  <c r="DL37" i="70"/>
  <c r="DJ37" i="70"/>
  <c r="DN36" i="70"/>
  <c r="DL36" i="70"/>
  <c r="DJ36" i="70"/>
  <c r="DN35" i="70"/>
  <c r="DL35" i="70"/>
  <c r="DJ35" i="70"/>
  <c r="DN34" i="70"/>
  <c r="DL34" i="70"/>
  <c r="DJ34" i="70"/>
  <c r="DN33" i="70"/>
  <c r="DL33" i="70"/>
  <c r="DJ33" i="70"/>
  <c r="DN32" i="70"/>
  <c r="DL32" i="70"/>
  <c r="DJ32" i="70"/>
  <c r="DN31" i="70"/>
  <c r="DL31" i="70"/>
  <c r="DJ31" i="70"/>
  <c r="DN30" i="70"/>
  <c r="DL30" i="70"/>
  <c r="DJ30" i="70"/>
  <c r="DN29" i="70"/>
  <c r="DL29" i="70"/>
  <c r="DJ29" i="70"/>
  <c r="DN28" i="70"/>
  <c r="DL28" i="70"/>
  <c r="DJ28" i="70"/>
  <c r="DN27" i="70"/>
  <c r="DL27" i="70"/>
  <c r="DJ27" i="70"/>
  <c r="DN26" i="70"/>
  <c r="DL26" i="70"/>
  <c r="DJ26" i="70"/>
  <c r="DN25" i="70"/>
  <c r="DL25" i="70"/>
  <c r="DJ25" i="70"/>
  <c r="DN24" i="70"/>
  <c r="DL24" i="70"/>
  <c r="DJ24" i="70"/>
  <c r="DN23" i="70"/>
  <c r="DL23" i="70"/>
  <c r="DJ23" i="70"/>
  <c r="DN22" i="70"/>
  <c r="DL22" i="70"/>
  <c r="DJ22" i="70"/>
  <c r="DN21" i="70"/>
  <c r="DL21" i="70"/>
  <c r="DJ21" i="70"/>
  <c r="DN20" i="70"/>
  <c r="DL20" i="70"/>
  <c r="DJ20" i="70"/>
  <c r="DN19" i="70"/>
  <c r="DL19" i="70"/>
  <c r="DJ19" i="70"/>
  <c r="DN18" i="70"/>
  <c r="DL18" i="70"/>
  <c r="DJ18" i="70"/>
  <c r="DN17" i="70"/>
  <c r="DL17" i="70"/>
  <c r="DJ17" i="70"/>
  <c r="DN16" i="70"/>
  <c r="DL16" i="70"/>
  <c r="DJ16" i="70"/>
  <c r="DN15" i="70"/>
  <c r="DL15" i="70"/>
  <c r="DJ15" i="70"/>
  <c r="DN14" i="70"/>
  <c r="DL14" i="70"/>
  <c r="DJ14" i="70"/>
  <c r="DN13" i="70"/>
  <c r="DL13" i="70"/>
  <c r="DJ13" i="70"/>
  <c r="DN12" i="70"/>
  <c r="DL12" i="70"/>
  <c r="DJ12" i="70"/>
  <c r="DN11" i="70"/>
  <c r="DL11" i="70"/>
  <c r="DJ11" i="70"/>
  <c r="DN10" i="70"/>
  <c r="DL10" i="70"/>
  <c r="DJ10" i="70"/>
  <c r="DN9" i="70"/>
  <c r="DL9" i="70"/>
  <c r="DJ9" i="70"/>
  <c r="DN8" i="70"/>
  <c r="DL8" i="70"/>
  <c r="DJ8" i="70"/>
  <c r="DN7" i="70"/>
  <c r="DL7" i="70"/>
  <c r="DJ7" i="70"/>
  <c r="DN6" i="70"/>
  <c r="DL6" i="70"/>
  <c r="DJ6" i="70"/>
  <c r="DN66" i="59"/>
  <c r="DL66" i="59"/>
  <c r="DJ66" i="59"/>
  <c r="DN65" i="59"/>
  <c r="DL65" i="59"/>
  <c r="DJ65" i="59"/>
  <c r="DN62" i="59"/>
  <c r="DL62" i="59"/>
  <c r="DJ62" i="59"/>
  <c r="DN60" i="59"/>
  <c r="DL60" i="59"/>
  <c r="DJ60" i="59"/>
  <c r="DN59" i="59"/>
  <c r="DL59" i="59"/>
  <c r="DJ59" i="59"/>
  <c r="DN58" i="59"/>
  <c r="DL58" i="59"/>
  <c r="DJ58" i="59"/>
  <c r="DN56" i="59"/>
  <c r="DL56" i="59"/>
  <c r="DJ56" i="59"/>
  <c r="DN54" i="59"/>
  <c r="DL54" i="59"/>
  <c r="DJ54" i="59"/>
  <c r="DN53" i="59"/>
  <c r="DL53" i="59"/>
  <c r="DJ53" i="59"/>
  <c r="DN52" i="59"/>
  <c r="DL52" i="59"/>
  <c r="DJ52" i="59"/>
  <c r="DN44" i="59"/>
  <c r="DL44" i="59"/>
  <c r="DJ44" i="59"/>
  <c r="DN43" i="59"/>
  <c r="DL43" i="59"/>
  <c r="DJ43" i="59"/>
  <c r="DN42" i="59"/>
  <c r="DL42" i="59"/>
  <c r="DJ42" i="59"/>
  <c r="DN36" i="59"/>
  <c r="DL36" i="59"/>
  <c r="DJ36" i="59"/>
  <c r="DN68" i="58"/>
  <c r="DL68" i="58"/>
  <c r="DJ68" i="58"/>
  <c r="DN66" i="58"/>
  <c r="DL66" i="58"/>
  <c r="DJ66" i="58"/>
  <c r="DN65" i="58"/>
  <c r="DL65" i="58"/>
  <c r="DJ65" i="58"/>
  <c r="DN64" i="58"/>
  <c r="DL64" i="58"/>
  <c r="DJ64" i="58"/>
  <c r="DN63" i="58"/>
  <c r="DL63" i="58"/>
  <c r="DJ63" i="58"/>
  <c r="DN62" i="58"/>
  <c r="DL62" i="58"/>
  <c r="DJ62" i="58"/>
  <c r="DN61" i="58"/>
  <c r="DL61" i="58"/>
  <c r="DJ61" i="58"/>
  <c r="DN60" i="58"/>
  <c r="DL60" i="58"/>
  <c r="DJ60" i="58"/>
  <c r="DN59" i="58"/>
  <c r="DL59" i="58"/>
  <c r="DJ59" i="58"/>
  <c r="DN58" i="58"/>
  <c r="DL58" i="58"/>
  <c r="DJ58" i="58"/>
  <c r="DN57" i="58"/>
  <c r="DL57" i="58"/>
  <c r="DJ57" i="58"/>
  <c r="DN56" i="58"/>
  <c r="DL56" i="58"/>
  <c r="DJ56" i="58"/>
  <c r="DN45" i="58"/>
  <c r="DL45" i="58"/>
  <c r="DJ45" i="58"/>
  <c r="DN42" i="58"/>
  <c r="DL42" i="58"/>
  <c r="DJ42" i="58"/>
  <c r="DN41" i="58"/>
  <c r="DL41" i="58"/>
  <c r="DJ41" i="58"/>
  <c r="DN40" i="58"/>
  <c r="DL40" i="58"/>
  <c r="DJ40" i="58"/>
  <c r="DN39" i="58"/>
  <c r="DL39" i="58"/>
  <c r="DJ39" i="58"/>
  <c r="DN38" i="58"/>
  <c r="DL38" i="58"/>
  <c r="DJ38" i="58"/>
  <c r="DN37" i="58"/>
  <c r="DL37" i="58"/>
  <c r="DJ37" i="58"/>
  <c r="U46" i="41"/>
  <c r="O46" i="41"/>
  <c r="T46" i="41"/>
  <c r="P46" i="41"/>
  <c r="N46" i="41"/>
  <c r="U45" i="41"/>
  <c r="S45" i="41"/>
  <c r="O45" i="41"/>
  <c r="T45" i="41"/>
  <c r="R45" i="41"/>
  <c r="N45" i="41"/>
  <c r="T44" i="41"/>
  <c r="P44" i="41"/>
  <c r="N44" i="41"/>
  <c r="U44" i="41"/>
  <c r="O44" i="41"/>
  <c r="DM75" i="48"/>
  <c r="DM74" i="51"/>
  <c r="DK75" i="49"/>
  <c r="DK74" i="51"/>
  <c r="DK75" i="52"/>
  <c r="DI75" i="46"/>
  <c r="DI75" i="53"/>
  <c r="DN70" i="43"/>
  <c r="DN75" i="43" s="1"/>
  <c r="DM70" i="43"/>
  <c r="DL70" i="43"/>
  <c r="DL75" i="43" s="1"/>
  <c r="DK70" i="43"/>
  <c r="DJ70" i="43"/>
  <c r="DJ75" i="43" s="1"/>
  <c r="DI70" i="43"/>
  <c r="F129" i="40"/>
  <c r="F128" i="40"/>
  <c r="F127" i="40"/>
  <c r="DN75" i="44"/>
  <c r="DL75" i="44"/>
  <c r="DJ75" i="44"/>
  <c r="I46" i="41"/>
  <c r="AD46" i="41"/>
  <c r="AE45" i="41"/>
  <c r="AD45" i="41"/>
  <c r="AE44" i="41"/>
  <c r="AD44" i="41"/>
  <c r="DN75" i="45"/>
  <c r="DM75" i="45"/>
  <c r="DL75" i="45"/>
  <c r="DJ75" i="45"/>
  <c r="DN75" i="47"/>
  <c r="DL75" i="47"/>
  <c r="DJ75" i="47"/>
  <c r="DN75" i="46"/>
  <c r="L46" i="41"/>
  <c r="DL75" i="46"/>
  <c r="DK75" i="46"/>
  <c r="DJ75" i="46"/>
  <c r="DN75" i="49"/>
  <c r="DL75" i="49"/>
  <c r="DJ75" i="49"/>
  <c r="DN75" i="48"/>
  <c r="DL75" i="48"/>
  <c r="P45" i="41"/>
  <c r="DJ75" i="48"/>
  <c r="DN75" i="53"/>
  <c r="R46" i="41"/>
  <c r="DL75" i="53"/>
  <c r="DJ75" i="53"/>
  <c r="DN73" i="51"/>
  <c r="DM73" i="51"/>
  <c r="DL73" i="51"/>
  <c r="DK73" i="51"/>
  <c r="DJ73" i="51"/>
  <c r="DI73" i="51"/>
  <c r="DN72" i="51"/>
  <c r="DM72" i="51"/>
  <c r="DL72" i="51"/>
  <c r="DK72" i="51"/>
  <c r="DJ72" i="51"/>
  <c r="DI72" i="51"/>
  <c r="DN71" i="51"/>
  <c r="DM71" i="51"/>
  <c r="DL71" i="51"/>
  <c r="DK71" i="51"/>
  <c r="DJ71" i="51"/>
  <c r="DI71" i="51"/>
  <c r="DN74" i="51"/>
  <c r="DL74" i="51"/>
  <c r="DJ74" i="51"/>
  <c r="DN75" i="52"/>
  <c r="DL75" i="52"/>
  <c r="DJ75" i="52"/>
  <c r="DN85" i="43"/>
  <c r="DN85" i="44"/>
  <c r="DN85" i="45"/>
  <c r="DN85" i="47"/>
  <c r="DN85" i="46"/>
  <c r="DN85" i="49"/>
  <c r="DN85" i="48"/>
  <c r="DN85" i="53"/>
  <c r="DN84" i="51"/>
  <c r="DN85" i="52"/>
  <c r="DN85" i="17"/>
  <c r="DL85" i="43"/>
  <c r="DL85" i="44"/>
  <c r="DL85" i="45"/>
  <c r="DL85" i="47"/>
  <c r="DL85" i="46"/>
  <c r="DL85" i="49"/>
  <c r="DL85" i="48"/>
  <c r="DL85" i="53"/>
  <c r="DL84" i="51"/>
  <c r="DL85" i="52"/>
  <c r="DL85" i="17"/>
  <c r="DJ85" i="43"/>
  <c r="DJ85" i="44"/>
  <c r="DJ85" i="45"/>
  <c r="DJ85" i="47"/>
  <c r="DJ85" i="46"/>
  <c r="DJ85" i="49"/>
  <c r="DJ85" i="48"/>
  <c r="DJ85" i="53"/>
  <c r="DJ84" i="51"/>
  <c r="DJ85" i="52"/>
  <c r="DJ85" i="17"/>
  <c r="K58" i="40"/>
  <c r="G202" i="40" s="1"/>
  <c r="K57" i="40"/>
  <c r="G201" i="40" s="1"/>
  <c r="K56" i="40"/>
  <c r="G200" i="40" s="1"/>
  <c r="DI28" i="61" l="1"/>
  <c r="DI47" i="61"/>
  <c r="DI16" i="58"/>
  <c r="DI27" i="58"/>
  <c r="DI34" i="59"/>
  <c r="DI31" i="66"/>
  <c r="DI18" i="58"/>
  <c r="DK47" i="61"/>
  <c r="DK28" i="61"/>
  <c r="DK16" i="58"/>
  <c r="DK34" i="59"/>
  <c r="DK27" i="58"/>
  <c r="DK31" i="66"/>
  <c r="DK18" i="58"/>
  <c r="DM28" i="61"/>
  <c r="DM47" i="61"/>
  <c r="DM16" i="58"/>
  <c r="DM34" i="59"/>
  <c r="DM27" i="58"/>
  <c r="DM31" i="66"/>
  <c r="DM32" i="59"/>
  <c r="DM18" i="58"/>
  <c r="DM19" i="58"/>
  <c r="DM28" i="58"/>
  <c r="DK19" i="58"/>
  <c r="DK28" i="58"/>
  <c r="DK32" i="59"/>
  <c r="DI19" i="58"/>
  <c r="DI28" i="58"/>
  <c r="DI32" i="59"/>
  <c r="DM29" i="58"/>
  <c r="DM20" i="58"/>
  <c r="DI29" i="58"/>
  <c r="DI20" i="58"/>
  <c r="DK29" i="58"/>
  <c r="DK20" i="58"/>
  <c r="DJ75" i="17"/>
  <c r="DL75" i="17"/>
  <c r="DN75" i="17"/>
  <c r="DI68" i="69"/>
  <c r="DI67" i="69"/>
  <c r="DI66" i="69"/>
  <c r="DI65" i="69"/>
  <c r="DI64" i="69"/>
  <c r="DI63" i="69"/>
  <c r="DI62" i="69"/>
  <c r="DI61" i="69"/>
  <c r="DI60" i="69"/>
  <c r="DI59" i="69"/>
  <c r="DI58" i="69"/>
  <c r="DI57" i="69"/>
  <c r="DI56" i="69"/>
  <c r="DI55" i="69"/>
  <c r="DI54" i="69"/>
  <c r="DI53" i="69"/>
  <c r="DI52" i="69"/>
  <c r="DI51" i="69"/>
  <c r="DI50" i="69"/>
  <c r="DI49" i="69"/>
  <c r="DI48" i="69"/>
  <c r="DI47" i="69"/>
  <c r="DI46" i="69"/>
  <c r="DI45" i="69"/>
  <c r="DI44" i="69"/>
  <c r="DI43" i="69"/>
  <c r="DI42" i="69"/>
  <c r="DI41" i="69"/>
  <c r="DI40" i="69"/>
  <c r="DI36" i="69"/>
  <c r="DI35" i="69"/>
  <c r="DI34" i="69"/>
  <c r="DI33" i="69"/>
  <c r="DI32" i="69"/>
  <c r="DI31" i="69"/>
  <c r="DI30" i="69"/>
  <c r="DI29" i="69"/>
  <c r="DI28" i="69"/>
  <c r="DI27" i="69"/>
  <c r="DI26" i="69"/>
  <c r="DI25" i="69"/>
  <c r="DI24" i="69"/>
  <c r="DI23" i="69"/>
  <c r="DI22" i="69"/>
  <c r="DI20" i="69"/>
  <c r="DI19" i="69"/>
  <c r="DI18" i="69"/>
  <c r="DI17" i="69"/>
  <c r="DI16" i="69"/>
  <c r="DI15" i="69"/>
  <c r="DI14" i="69"/>
  <c r="DI10" i="69"/>
  <c r="DI39" i="69"/>
  <c r="DI37" i="69"/>
  <c r="DI38" i="69"/>
  <c r="DI32" i="64"/>
  <c r="DI68" i="59"/>
  <c r="DI67" i="59"/>
  <c r="DI64" i="59"/>
  <c r="DI63" i="59"/>
  <c r="DI61" i="59"/>
  <c r="DI57" i="59"/>
  <c r="DI55" i="59"/>
  <c r="DI51" i="59"/>
  <c r="DI50" i="59"/>
  <c r="DI49" i="59"/>
  <c r="DI48" i="59"/>
  <c r="DI47" i="59"/>
  <c r="DI46" i="59"/>
  <c r="DI45" i="59"/>
  <c r="DI41" i="59"/>
  <c r="DI40" i="59"/>
  <c r="DI39" i="59"/>
  <c r="DI38" i="59"/>
  <c r="DI37" i="59"/>
  <c r="DI33" i="59"/>
  <c r="DI31" i="59"/>
  <c r="DI23" i="59"/>
  <c r="DI22" i="59"/>
  <c r="DI21" i="59"/>
  <c r="DI20" i="59"/>
  <c r="DI19" i="59"/>
  <c r="DI18" i="59"/>
  <c r="DI17" i="59"/>
  <c r="DI16" i="59"/>
  <c r="DI15" i="59"/>
  <c r="DI14" i="59"/>
  <c r="DI13" i="59"/>
  <c r="DI12" i="59"/>
  <c r="DI11" i="59"/>
  <c r="DI10" i="59"/>
  <c r="DI9" i="59"/>
  <c r="DI30" i="59"/>
  <c r="DI29" i="59"/>
  <c r="DI28" i="59"/>
  <c r="DI14" i="58"/>
  <c r="DI13" i="58"/>
  <c r="DI12" i="58"/>
  <c r="DI11" i="58"/>
  <c r="DI10" i="58"/>
  <c r="DI9" i="58"/>
  <c r="DI17" i="58"/>
  <c r="DI36" i="58"/>
  <c r="DI35" i="58"/>
  <c r="DI34" i="58"/>
  <c r="DI67" i="58"/>
  <c r="DI54" i="58"/>
  <c r="DI53" i="58"/>
  <c r="DI52" i="58"/>
  <c r="DI51" i="58"/>
  <c r="DI50" i="58"/>
  <c r="DI49" i="58"/>
  <c r="DI48" i="58"/>
  <c r="DI47" i="58"/>
  <c r="DI46" i="58"/>
  <c r="DI44" i="58"/>
  <c r="DI43" i="58"/>
  <c r="DI15" i="58"/>
  <c r="DI8" i="58"/>
  <c r="DI7" i="58"/>
  <c r="DI6" i="58"/>
  <c r="DI30" i="58"/>
  <c r="DK68" i="69"/>
  <c r="DK67" i="69"/>
  <c r="DK66" i="69"/>
  <c r="DK65" i="69"/>
  <c r="DK64" i="69"/>
  <c r="DK63" i="69"/>
  <c r="DK62" i="69"/>
  <c r="DK61" i="69"/>
  <c r="DK60" i="69"/>
  <c r="DK59" i="69"/>
  <c r="DK58" i="69"/>
  <c r="DK57" i="69"/>
  <c r="DK56" i="69"/>
  <c r="DK55" i="69"/>
  <c r="DK54" i="69"/>
  <c r="DK53" i="69"/>
  <c r="DK52" i="69"/>
  <c r="DK51" i="69"/>
  <c r="DK50" i="69"/>
  <c r="DK49" i="69"/>
  <c r="DK48" i="69"/>
  <c r="DK47" i="69"/>
  <c r="DK46" i="69"/>
  <c r="DK45" i="69"/>
  <c r="DK44" i="69"/>
  <c r="DK43" i="69"/>
  <c r="DK42" i="69"/>
  <c r="DK41" i="69"/>
  <c r="DK40" i="69"/>
  <c r="DK36" i="69"/>
  <c r="DK35" i="69"/>
  <c r="DK34" i="69"/>
  <c r="DK33" i="69"/>
  <c r="DK32" i="69"/>
  <c r="DK31" i="69"/>
  <c r="DK30" i="69"/>
  <c r="DK29" i="69"/>
  <c r="DK28" i="69"/>
  <c r="DK27" i="69"/>
  <c r="DK26" i="69"/>
  <c r="DK25" i="69"/>
  <c r="DK24" i="69"/>
  <c r="DK23" i="69"/>
  <c r="DK22" i="69"/>
  <c r="DK20" i="69"/>
  <c r="DK19" i="69"/>
  <c r="DK18" i="69"/>
  <c r="DK17" i="69"/>
  <c r="DK16" i="69"/>
  <c r="DK15" i="69"/>
  <c r="DK14" i="69"/>
  <c r="DK10" i="69"/>
  <c r="DK39" i="69"/>
  <c r="DK37" i="69"/>
  <c r="DK38" i="69"/>
  <c r="DK32" i="64"/>
  <c r="DK68" i="59"/>
  <c r="DK67" i="59"/>
  <c r="DK64" i="59"/>
  <c r="DK63" i="59"/>
  <c r="DK61" i="59"/>
  <c r="DK57" i="59"/>
  <c r="DK55" i="59"/>
  <c r="DK51" i="59"/>
  <c r="DK50" i="59"/>
  <c r="DK49" i="59"/>
  <c r="DK48" i="59"/>
  <c r="DK47" i="59"/>
  <c r="DK46" i="59"/>
  <c r="DK45" i="59"/>
  <c r="DK41" i="59"/>
  <c r="DK40" i="59"/>
  <c r="DK39" i="59"/>
  <c r="DK38" i="59"/>
  <c r="DK37" i="59"/>
  <c r="DK33" i="59"/>
  <c r="DK31" i="59"/>
  <c r="DK23" i="59"/>
  <c r="DK22" i="59"/>
  <c r="DK21" i="59"/>
  <c r="DK20" i="59"/>
  <c r="DK19" i="59"/>
  <c r="DK18" i="59"/>
  <c r="DK17" i="59"/>
  <c r="DK16" i="59"/>
  <c r="DK15" i="59"/>
  <c r="DK14" i="59"/>
  <c r="DK13" i="59"/>
  <c r="DK12" i="59"/>
  <c r="DK11" i="59"/>
  <c r="DK10" i="59"/>
  <c r="DK9" i="59"/>
  <c r="DK30" i="59"/>
  <c r="DK29" i="59"/>
  <c r="DK28" i="59"/>
  <c r="DK14" i="58"/>
  <c r="DK13" i="58"/>
  <c r="DK12" i="58"/>
  <c r="DK11" i="58"/>
  <c r="DK10" i="58"/>
  <c r="DK9" i="58"/>
  <c r="DK17" i="58"/>
  <c r="DK36" i="58"/>
  <c r="DK35" i="58"/>
  <c r="DK34" i="58"/>
  <c r="DK67" i="58"/>
  <c r="DK54" i="58"/>
  <c r="DK53" i="58"/>
  <c r="DK52" i="58"/>
  <c r="DK51" i="58"/>
  <c r="DK50" i="58"/>
  <c r="DK49" i="58"/>
  <c r="DK48" i="58"/>
  <c r="DK47" i="58"/>
  <c r="DK46" i="58"/>
  <c r="DK44" i="58"/>
  <c r="DK43" i="58"/>
  <c r="DK15" i="58"/>
  <c r="DK8" i="58"/>
  <c r="DK7" i="58"/>
  <c r="DK6" i="58"/>
  <c r="DK30" i="58"/>
  <c r="DM68" i="69"/>
  <c r="DM67" i="69"/>
  <c r="DM66" i="69"/>
  <c r="DM65" i="69"/>
  <c r="DM64" i="69"/>
  <c r="DM63" i="69"/>
  <c r="DM62" i="69"/>
  <c r="DM61" i="69"/>
  <c r="DM60" i="69"/>
  <c r="DM59" i="69"/>
  <c r="DM58" i="69"/>
  <c r="DM57" i="69"/>
  <c r="DM56" i="69"/>
  <c r="DM55" i="69"/>
  <c r="DM54" i="69"/>
  <c r="DM53" i="69"/>
  <c r="DM52" i="69"/>
  <c r="DM51" i="69"/>
  <c r="DM50" i="69"/>
  <c r="DM49" i="69"/>
  <c r="DM48" i="69"/>
  <c r="DM47" i="69"/>
  <c r="DM46" i="69"/>
  <c r="DM45" i="69"/>
  <c r="DM44" i="69"/>
  <c r="DM43" i="69"/>
  <c r="DM42" i="69"/>
  <c r="DM41" i="69"/>
  <c r="DM40" i="69"/>
  <c r="DM36" i="69"/>
  <c r="DM35" i="69"/>
  <c r="DM34" i="69"/>
  <c r="DM33" i="69"/>
  <c r="DM32" i="69"/>
  <c r="DM31" i="69"/>
  <c r="DM30" i="69"/>
  <c r="DM29" i="69"/>
  <c r="DM28" i="69"/>
  <c r="DM27" i="69"/>
  <c r="DM26" i="69"/>
  <c r="DM25" i="69"/>
  <c r="DM24" i="69"/>
  <c r="DM23" i="69"/>
  <c r="DM22" i="69"/>
  <c r="DM20" i="69"/>
  <c r="DM19" i="69"/>
  <c r="DM18" i="69"/>
  <c r="DM17" i="69"/>
  <c r="DM16" i="69"/>
  <c r="DM15" i="69"/>
  <c r="DM14" i="69"/>
  <c r="DM10" i="69"/>
  <c r="DM39" i="69"/>
  <c r="DM37" i="69"/>
  <c r="DM38" i="69"/>
  <c r="DM32" i="64"/>
  <c r="DM68" i="59"/>
  <c r="DM67" i="59"/>
  <c r="DM64" i="59"/>
  <c r="DM63" i="59"/>
  <c r="DM61" i="59"/>
  <c r="DM57" i="59"/>
  <c r="DM55" i="59"/>
  <c r="DM51" i="59"/>
  <c r="DM50" i="59"/>
  <c r="DM49" i="59"/>
  <c r="DM48" i="59"/>
  <c r="DM47" i="59"/>
  <c r="DM46" i="59"/>
  <c r="DM45" i="59"/>
  <c r="DM41" i="59"/>
  <c r="DM40" i="59"/>
  <c r="DM39" i="59"/>
  <c r="DM38" i="59"/>
  <c r="DM37" i="59"/>
  <c r="DM33" i="59"/>
  <c r="DM31" i="59"/>
  <c r="DM23" i="59"/>
  <c r="DM22" i="59"/>
  <c r="DM21" i="59"/>
  <c r="DM20" i="59"/>
  <c r="DM19" i="59"/>
  <c r="DM18" i="59"/>
  <c r="DM17" i="59"/>
  <c r="DM16" i="59"/>
  <c r="DM15" i="59"/>
  <c r="DM14" i="59"/>
  <c r="DM13" i="59"/>
  <c r="DM12" i="59"/>
  <c r="DM11" i="59"/>
  <c r="DM10" i="59"/>
  <c r="DM9" i="59"/>
  <c r="DM30" i="59"/>
  <c r="DM29" i="59"/>
  <c r="DM28" i="59"/>
  <c r="DM14" i="58"/>
  <c r="DM13" i="58"/>
  <c r="DM12" i="58"/>
  <c r="DM11" i="58"/>
  <c r="DM10" i="58"/>
  <c r="DM9" i="58"/>
  <c r="DM17" i="58"/>
  <c r="DM36" i="58"/>
  <c r="DM35" i="58"/>
  <c r="DM34" i="58"/>
  <c r="DM67" i="58"/>
  <c r="DM54" i="58"/>
  <c r="DM53" i="58"/>
  <c r="DM52" i="58"/>
  <c r="DM51" i="58"/>
  <c r="DM50" i="58"/>
  <c r="DM49" i="58"/>
  <c r="DM48" i="58"/>
  <c r="DM47" i="58"/>
  <c r="DM46" i="58"/>
  <c r="DM44" i="58"/>
  <c r="DM43" i="58"/>
  <c r="DM15" i="58"/>
  <c r="DM8" i="58"/>
  <c r="DM7" i="58"/>
  <c r="DM6" i="58"/>
  <c r="DM30" i="58"/>
  <c r="DI55" i="58"/>
  <c r="DI31" i="58"/>
  <c r="DI32" i="58"/>
  <c r="DK55" i="58"/>
  <c r="DK31" i="58"/>
  <c r="DK32" i="58"/>
  <c r="DM55" i="58"/>
  <c r="DM31" i="58"/>
  <c r="DM32" i="58"/>
  <c r="DI26" i="59"/>
  <c r="DI25" i="59"/>
  <c r="DI8" i="59"/>
  <c r="DI33" i="58"/>
  <c r="DI26" i="58"/>
  <c r="DI25" i="58"/>
  <c r="DI24" i="58"/>
  <c r="DI23" i="58"/>
  <c r="DI22" i="58"/>
  <c r="DI21" i="58"/>
  <c r="DK26" i="59"/>
  <c r="DK25" i="59"/>
  <c r="DK8" i="59"/>
  <c r="DK33" i="58"/>
  <c r="DK26" i="58"/>
  <c r="DK25" i="58"/>
  <c r="DK24" i="58"/>
  <c r="DK23" i="58"/>
  <c r="DK22" i="58"/>
  <c r="DK21" i="58"/>
  <c r="DM26" i="59"/>
  <c r="DM25" i="59"/>
  <c r="DM8" i="59"/>
  <c r="DM33" i="58"/>
  <c r="DM26" i="58"/>
  <c r="DM25" i="58"/>
  <c r="DM24" i="58"/>
  <c r="DM23" i="58"/>
  <c r="DM22" i="58"/>
  <c r="DM21" i="58"/>
  <c r="G127" i="40"/>
  <c r="G128" i="40"/>
  <c r="G129" i="40"/>
  <c r="DI6" i="67"/>
  <c r="DK6" i="67"/>
  <c r="DM6" i="67"/>
  <c r="DI75" i="45"/>
  <c r="DM75" i="43"/>
  <c r="DI75" i="17"/>
  <c r="DK75" i="44"/>
  <c r="DI75" i="47"/>
  <c r="DM75" i="47"/>
  <c r="DI75" i="44"/>
  <c r="DM75" i="44"/>
  <c r="DK75" i="43"/>
  <c r="DK75" i="47"/>
  <c r="DM85" i="43"/>
  <c r="DM42" i="59"/>
  <c r="DM57" i="58"/>
  <c r="DM58" i="59"/>
  <c r="DM9" i="69"/>
  <c r="DM39" i="58"/>
  <c r="DM11" i="70"/>
  <c r="DM61" i="70"/>
  <c r="DM7" i="69"/>
  <c r="DM84" i="51"/>
  <c r="DM41" i="58"/>
  <c r="DM27" i="70"/>
  <c r="DM85" i="50"/>
  <c r="DM84" i="55"/>
  <c r="DM84" i="54"/>
  <c r="DM68" i="61"/>
  <c r="DM68" i="63"/>
  <c r="DM66" i="63"/>
  <c r="DM68" i="64"/>
  <c r="DM66" i="64"/>
  <c r="DM66" i="65"/>
  <c r="DM64" i="65"/>
  <c r="DM68" i="60"/>
  <c r="DM66" i="60"/>
  <c r="DM64" i="60"/>
  <c r="DM66" i="61"/>
  <c r="DM64" i="61"/>
  <c r="DM62" i="61"/>
  <c r="DM60" i="61"/>
  <c r="DM58" i="61"/>
  <c r="DM56" i="61"/>
  <c r="DM54" i="61"/>
  <c r="DM52" i="61"/>
  <c r="DM50" i="61"/>
  <c r="DM48" i="61"/>
  <c r="DM46" i="61"/>
  <c r="DM44" i="61"/>
  <c r="DM42" i="61"/>
  <c r="DM40" i="61"/>
  <c r="DM64" i="63"/>
  <c r="DM62" i="63"/>
  <c r="DM60" i="63"/>
  <c r="DM58" i="63"/>
  <c r="DM56" i="63"/>
  <c r="DM54" i="63"/>
  <c r="DM52" i="63"/>
  <c r="DM50" i="63"/>
  <c r="DM48" i="63"/>
  <c r="DM46" i="63"/>
  <c r="DM44" i="63"/>
  <c r="DM42" i="63"/>
  <c r="DM40" i="63"/>
  <c r="DM38" i="63"/>
  <c r="DM64" i="64"/>
  <c r="DM62" i="64"/>
  <c r="DM60" i="64"/>
  <c r="DM58" i="64"/>
  <c r="DM56" i="64"/>
  <c r="DM54" i="64"/>
  <c r="DM52" i="64"/>
  <c r="DM50" i="64"/>
  <c r="DM48" i="64"/>
  <c r="DM46" i="64"/>
  <c r="DM44" i="64"/>
  <c r="DM42" i="64"/>
  <c r="DM40" i="64"/>
  <c r="DM33" i="65"/>
  <c r="DM38" i="61"/>
  <c r="DM36" i="61"/>
  <c r="DM36" i="62"/>
  <c r="DM36" i="63"/>
  <c r="DM34" i="63"/>
  <c r="DM36" i="64"/>
  <c r="DM34" i="64"/>
  <c r="DM42" i="65"/>
  <c r="DM34" i="61"/>
  <c r="DM32" i="61"/>
  <c r="DM30" i="61"/>
  <c r="DM34" i="62"/>
  <c r="DM32" i="62"/>
  <c r="DM30" i="62"/>
  <c r="DM28" i="62"/>
  <c r="DM26" i="62"/>
  <c r="DM24" i="62"/>
  <c r="DM22" i="62"/>
  <c r="DM20" i="62"/>
  <c r="DM18" i="62"/>
  <c r="DM16" i="62"/>
  <c r="DM14" i="62"/>
  <c r="DM12" i="62"/>
  <c r="DM10" i="62"/>
  <c r="DM8" i="62"/>
  <c r="DM32" i="63"/>
  <c r="DM30" i="63"/>
  <c r="DM24" i="63"/>
  <c r="DM22" i="63"/>
  <c r="DM20" i="63"/>
  <c r="DM18" i="63"/>
  <c r="DM16" i="63"/>
  <c r="DM14" i="63"/>
  <c r="DM30" i="64"/>
  <c r="DM28" i="64"/>
  <c r="DM26" i="64"/>
  <c r="DM24" i="64"/>
  <c r="DM22" i="64"/>
  <c r="DM20" i="64"/>
  <c r="DM18" i="64"/>
  <c r="DM16" i="64"/>
  <c r="DM14" i="64"/>
  <c r="DM12" i="64"/>
  <c r="DM10" i="64"/>
  <c r="DM8" i="64"/>
  <c r="DM6" i="64"/>
  <c r="DM40" i="65"/>
  <c r="DM38" i="65"/>
  <c r="DM36" i="65"/>
  <c r="DM6" i="62"/>
  <c r="DM67" i="63"/>
  <c r="DM67" i="64"/>
  <c r="DM65" i="64"/>
  <c r="DM67" i="65"/>
  <c r="DM65" i="65"/>
  <c r="DM34" i="65"/>
  <c r="DM39" i="61"/>
  <c r="DM37" i="61"/>
  <c r="DM35" i="62"/>
  <c r="DM37" i="63"/>
  <c r="DM35" i="63"/>
  <c r="DM35" i="64"/>
  <c r="DM33" i="64"/>
  <c r="DM35" i="61"/>
  <c r="DM31" i="61"/>
  <c r="DM29" i="61"/>
  <c r="DM33" i="62"/>
  <c r="DM31" i="62"/>
  <c r="DM29" i="62"/>
  <c r="DM27" i="62"/>
  <c r="DM25" i="62"/>
  <c r="DM23" i="62"/>
  <c r="DM21" i="62"/>
  <c r="DM19" i="62"/>
  <c r="DM17" i="62"/>
  <c r="DM15" i="62"/>
  <c r="DM13" i="62"/>
  <c r="DM11" i="62"/>
  <c r="DM9" i="62"/>
  <c r="DM7" i="62"/>
  <c r="DM33" i="63"/>
  <c r="DM31" i="63"/>
  <c r="DM29" i="63"/>
  <c r="DM27" i="63"/>
  <c r="DM25" i="63"/>
  <c r="DM23" i="63"/>
  <c r="DM21" i="63"/>
  <c r="DM19" i="63"/>
  <c r="DM15" i="63"/>
  <c r="DM31" i="64"/>
  <c r="DM29" i="64"/>
  <c r="DM27" i="64"/>
  <c r="DM25" i="64"/>
  <c r="DM23" i="64"/>
  <c r="DM21" i="64"/>
  <c r="DM19" i="64"/>
  <c r="DM17" i="64"/>
  <c r="DM15" i="64"/>
  <c r="DM13" i="64"/>
  <c r="DM11" i="64"/>
  <c r="DM9" i="64"/>
  <c r="DM7" i="64"/>
  <c r="DM68" i="65"/>
  <c r="DM41" i="65"/>
  <c r="DM39" i="65"/>
  <c r="DM37" i="65"/>
  <c r="DM35" i="65"/>
  <c r="DM53" i="61"/>
  <c r="DM57" i="63"/>
  <c r="DM41" i="63"/>
  <c r="DM51" i="64"/>
  <c r="DM65" i="66"/>
  <c r="DM33" i="66"/>
  <c r="DM64" i="67"/>
  <c r="DM32" i="67"/>
  <c r="DM63" i="68"/>
  <c r="DM31" i="68"/>
  <c r="DM12" i="69"/>
  <c r="DM59" i="70"/>
  <c r="DM43" i="70"/>
  <c r="DM55" i="61"/>
  <c r="DM59" i="63"/>
  <c r="DM43" i="63"/>
  <c r="DM53" i="64"/>
  <c r="DM32" i="65"/>
  <c r="DM30" i="65"/>
  <c r="DM28" i="65"/>
  <c r="DM17" i="65"/>
  <c r="DM15" i="65"/>
  <c r="DM13" i="65"/>
  <c r="DM11" i="65"/>
  <c r="DM63" i="66"/>
  <c r="DM61" i="66"/>
  <c r="DM59" i="66"/>
  <c r="DM48" i="66"/>
  <c r="DM46" i="66"/>
  <c r="DM44" i="66"/>
  <c r="DM42" i="66"/>
  <c r="DM29" i="66"/>
  <c r="DM27" i="66"/>
  <c r="DM16" i="66"/>
  <c r="DM14" i="66"/>
  <c r="DM12" i="66"/>
  <c r="DM10" i="66"/>
  <c r="DM62" i="67"/>
  <c r="DM60" i="67"/>
  <c r="DM58" i="67"/>
  <c r="DM47" i="67"/>
  <c r="DM45" i="67"/>
  <c r="DM43" i="67"/>
  <c r="DM41" i="67"/>
  <c r="DM30" i="67"/>
  <c r="DM28" i="67"/>
  <c r="DM26" i="67"/>
  <c r="DM15" i="67"/>
  <c r="DM13" i="67"/>
  <c r="DM11" i="67"/>
  <c r="DM9" i="67"/>
  <c r="DM61" i="68"/>
  <c r="DM59" i="68"/>
  <c r="DM57" i="68"/>
  <c r="DM46" i="68"/>
  <c r="DM44" i="68"/>
  <c r="DM42" i="68"/>
  <c r="DM40" i="68"/>
  <c r="DM29" i="68"/>
  <c r="DM27" i="68"/>
  <c r="DM25" i="68"/>
  <c r="DM14" i="68"/>
  <c r="DM12" i="68"/>
  <c r="DM10" i="68"/>
  <c r="DM8" i="68"/>
  <c r="DM66" i="70"/>
  <c r="DM64" i="70"/>
  <c r="DM57" i="70"/>
  <c r="DM50" i="70"/>
  <c r="DM48" i="70"/>
  <c r="DM63" i="60"/>
  <c r="DM57" i="61"/>
  <c r="DM41" i="61"/>
  <c r="DM61" i="63"/>
  <c r="DM45" i="63"/>
  <c r="DM55" i="64"/>
  <c r="DM26" i="65"/>
  <c r="DM57" i="66"/>
  <c r="DM25" i="66"/>
  <c r="DM56" i="67"/>
  <c r="DM24" i="67"/>
  <c r="DM55" i="68"/>
  <c r="DM23" i="68"/>
  <c r="DM8" i="69"/>
  <c r="DM55" i="70"/>
  <c r="DM65" i="60"/>
  <c r="DM59" i="61"/>
  <c r="DM43" i="61"/>
  <c r="DM63" i="63"/>
  <c r="DM47" i="63"/>
  <c r="DM57" i="64"/>
  <c r="DM41" i="64"/>
  <c r="DM24" i="65"/>
  <c r="DM22" i="65"/>
  <c r="DM20" i="65"/>
  <c r="DM9" i="65"/>
  <c r="DM7" i="65"/>
  <c r="DM68" i="66"/>
  <c r="DM66" i="66"/>
  <c r="DM55" i="66"/>
  <c r="DM53" i="66"/>
  <c r="DM51" i="66"/>
  <c r="DM40" i="66"/>
  <c r="DM38" i="66"/>
  <c r="DM34" i="66"/>
  <c r="DM23" i="66"/>
  <c r="DM21" i="66"/>
  <c r="DM19" i="66"/>
  <c r="DM8" i="66"/>
  <c r="DM6" i="66"/>
  <c r="DM67" i="67"/>
  <c r="DM65" i="67"/>
  <c r="DM54" i="67"/>
  <c r="DM52" i="67"/>
  <c r="DM50" i="67"/>
  <c r="DM39" i="67"/>
  <c r="DM37" i="67"/>
  <c r="DM35" i="67"/>
  <c r="DM33" i="67"/>
  <c r="DM22" i="67"/>
  <c r="DM20" i="67"/>
  <c r="DM18" i="67"/>
  <c r="DM7" i="67"/>
  <c r="DM68" i="68"/>
  <c r="DM66" i="68"/>
  <c r="DM64" i="68"/>
  <c r="DM53" i="68"/>
  <c r="DM51" i="68"/>
  <c r="DM49" i="68"/>
  <c r="DM38" i="68"/>
  <c r="DM36" i="68"/>
  <c r="DM34" i="68"/>
  <c r="DM32" i="68"/>
  <c r="DM21" i="68"/>
  <c r="DM19" i="68"/>
  <c r="DM17" i="68"/>
  <c r="DM6" i="68"/>
  <c r="DM6" i="69"/>
  <c r="DM62" i="70"/>
  <c r="DM60" i="70"/>
  <c r="DM53" i="70"/>
  <c r="DM46" i="70"/>
  <c r="DM44" i="70"/>
  <c r="DM67" i="60"/>
  <c r="DM61" i="61"/>
  <c r="DM45" i="61"/>
  <c r="DM65" i="63"/>
  <c r="DM49" i="63"/>
  <c r="DM59" i="64"/>
  <c r="DM43" i="64"/>
  <c r="DM18" i="65"/>
  <c r="DM49" i="66"/>
  <c r="DM17" i="66"/>
  <c r="DM48" i="67"/>
  <c r="DM16" i="67"/>
  <c r="DM47" i="68"/>
  <c r="DM15" i="68"/>
  <c r="DM13" i="69"/>
  <c r="DM67" i="70"/>
  <c r="DM51" i="70"/>
  <c r="DM63" i="61"/>
  <c r="DM51" i="63"/>
  <c r="DM61" i="64"/>
  <c r="DM45" i="64"/>
  <c r="DM31" i="65"/>
  <c r="DM29" i="65"/>
  <c r="DM27" i="65"/>
  <c r="DM16" i="65"/>
  <c r="DM14" i="65"/>
  <c r="DM12" i="65"/>
  <c r="DM64" i="66"/>
  <c r="DM62" i="66"/>
  <c r="DM60" i="66"/>
  <c r="DM58" i="66"/>
  <c r="DM47" i="66"/>
  <c r="DM45" i="66"/>
  <c r="DM43" i="66"/>
  <c r="DM32" i="66"/>
  <c r="DM30" i="66"/>
  <c r="DM28" i="66"/>
  <c r="DM26" i="66"/>
  <c r="DM15" i="66"/>
  <c r="DM13" i="66"/>
  <c r="DM11" i="66"/>
  <c r="DM63" i="67"/>
  <c r="DM61" i="67"/>
  <c r="DM59" i="67"/>
  <c r="DM57" i="67"/>
  <c r="DM46" i="67"/>
  <c r="DM44" i="67"/>
  <c r="DM42" i="67"/>
  <c r="DM65" i="61"/>
  <c r="DM49" i="61"/>
  <c r="DM53" i="63"/>
  <c r="DM63" i="64"/>
  <c r="DM47" i="64"/>
  <c r="DM10" i="65"/>
  <c r="DM41" i="66"/>
  <c r="DM9" i="66"/>
  <c r="DM40" i="67"/>
  <c r="DM8" i="67"/>
  <c r="DM67" i="61"/>
  <c r="DM51" i="61"/>
  <c r="DM55" i="63"/>
  <c r="DM39" i="63"/>
  <c r="DM49" i="64"/>
  <c r="DM25" i="65"/>
  <c r="DM23" i="65"/>
  <c r="DM21" i="65"/>
  <c r="DM19" i="65"/>
  <c r="DM8" i="65"/>
  <c r="DM6" i="65"/>
  <c r="DM67" i="66"/>
  <c r="DM56" i="66"/>
  <c r="DM54" i="66"/>
  <c r="DM52" i="66"/>
  <c r="DM50" i="66"/>
  <c r="DM39" i="66"/>
  <c r="DM37" i="66"/>
  <c r="DM35" i="66"/>
  <c r="DM24" i="66"/>
  <c r="DM22" i="66"/>
  <c r="DM20" i="66"/>
  <c r="DM18" i="66"/>
  <c r="DM7" i="66"/>
  <c r="DM68" i="67"/>
  <c r="DM66" i="67"/>
  <c r="DM55" i="67"/>
  <c r="DM53" i="67"/>
  <c r="DM51" i="67"/>
  <c r="DM49" i="67"/>
  <c r="DM38" i="67"/>
  <c r="DM36" i="67"/>
  <c r="DM34" i="67"/>
  <c r="DM23" i="67"/>
  <c r="DM21" i="67"/>
  <c r="DM19" i="67"/>
  <c r="DM17" i="67"/>
  <c r="DM67" i="68"/>
  <c r="DM65" i="68"/>
  <c r="DM54" i="68"/>
  <c r="DM52" i="68"/>
  <c r="DM50" i="68"/>
  <c r="DM48" i="68"/>
  <c r="DM37" i="68"/>
  <c r="DM35" i="68"/>
  <c r="DM33" i="68"/>
  <c r="DM22" i="68"/>
  <c r="DM20" i="68"/>
  <c r="DM18" i="68"/>
  <c r="DM16" i="68"/>
  <c r="DK85" i="45"/>
  <c r="DM85" i="53"/>
  <c r="DK38" i="58"/>
  <c r="DM59" i="58"/>
  <c r="DM66" i="58"/>
  <c r="DM68" i="58"/>
  <c r="DM44" i="59"/>
  <c r="DM53" i="59"/>
  <c r="DM60" i="59"/>
  <c r="DM6" i="70"/>
  <c r="DK8" i="70"/>
  <c r="DM13" i="70"/>
  <c r="DM20" i="70"/>
  <c r="DM22" i="70"/>
  <c r="DK24" i="70"/>
  <c r="DM29" i="70"/>
  <c r="DM36" i="70"/>
  <c r="DM38" i="70"/>
  <c r="DK40" i="70"/>
  <c r="DK44" i="70"/>
  <c r="DM68" i="70"/>
  <c r="DK64" i="68"/>
  <c r="DK33" i="67"/>
  <c r="DK31" i="70"/>
  <c r="DK32" i="68"/>
  <c r="DK85" i="44"/>
  <c r="DM85" i="48"/>
  <c r="DM45" i="58"/>
  <c r="DM61" i="58"/>
  <c r="DK65" i="58"/>
  <c r="DM62" i="59"/>
  <c r="DK66" i="59"/>
  <c r="DM15" i="70"/>
  <c r="DK19" i="70"/>
  <c r="DM31" i="70"/>
  <c r="DK35" i="70"/>
  <c r="DK51" i="70"/>
  <c r="DM13" i="68"/>
  <c r="DM30" i="68"/>
  <c r="DK85" i="49"/>
  <c r="DK62" i="59"/>
  <c r="DM85" i="49"/>
  <c r="DM38" i="58"/>
  <c r="DK42" i="58"/>
  <c r="DM56" i="58"/>
  <c r="DK58" i="58"/>
  <c r="DM63" i="58"/>
  <c r="DK43" i="59"/>
  <c r="DK59" i="59"/>
  <c r="DM8" i="70"/>
  <c r="DM10" i="70"/>
  <c r="DK12" i="70"/>
  <c r="DM17" i="70"/>
  <c r="DM24" i="70"/>
  <c r="DM26" i="70"/>
  <c r="DK28" i="70"/>
  <c r="DM33" i="70"/>
  <c r="DM40" i="70"/>
  <c r="DM42" i="70"/>
  <c r="DK60" i="70"/>
  <c r="DM11" i="68"/>
  <c r="DM28" i="68"/>
  <c r="DM62" i="68"/>
  <c r="DM31" i="67"/>
  <c r="DM85" i="46"/>
  <c r="DM40" i="58"/>
  <c r="DM65" i="58"/>
  <c r="DK54" i="59"/>
  <c r="DM66" i="59"/>
  <c r="DK7" i="70"/>
  <c r="DM19" i="70"/>
  <c r="DK23" i="70"/>
  <c r="DM35" i="70"/>
  <c r="DK39" i="70"/>
  <c r="DM49" i="70"/>
  <c r="DK56" i="70"/>
  <c r="DK67" i="70"/>
  <c r="DM9" i="68"/>
  <c r="DM26" i="68"/>
  <c r="DM45" i="68"/>
  <c r="DM60" i="68"/>
  <c r="DM14" i="67"/>
  <c r="DM29" i="67"/>
  <c r="DK15" i="70"/>
  <c r="DK15" i="68"/>
  <c r="DK85" i="17"/>
  <c r="DM85" i="47"/>
  <c r="DM42" i="58"/>
  <c r="DM58" i="58"/>
  <c r="DM60" i="58"/>
  <c r="DK62" i="58"/>
  <c r="DM36" i="59"/>
  <c r="DM43" i="59"/>
  <c r="DM52" i="59"/>
  <c r="DM59" i="59"/>
  <c r="DM12" i="70"/>
  <c r="DM14" i="70"/>
  <c r="DK16" i="70"/>
  <c r="DM21" i="70"/>
  <c r="DM28" i="70"/>
  <c r="DM30" i="70"/>
  <c r="DK32" i="70"/>
  <c r="DM37" i="70"/>
  <c r="DM47" i="70"/>
  <c r="DM58" i="70"/>
  <c r="DM7" i="68"/>
  <c r="DM24" i="68"/>
  <c r="DM43" i="68"/>
  <c r="DM58" i="68"/>
  <c r="DM12" i="67"/>
  <c r="DM27" i="67"/>
  <c r="DK61" i="58"/>
  <c r="DK85" i="52"/>
  <c r="DM85" i="17"/>
  <c r="DM85" i="45"/>
  <c r="I45" i="41"/>
  <c r="DM37" i="58"/>
  <c r="DK39" i="58"/>
  <c r="DK57" i="58"/>
  <c r="DK42" i="59"/>
  <c r="DM54" i="59"/>
  <c r="DK58" i="59"/>
  <c r="DM7" i="70"/>
  <c r="DK11" i="70"/>
  <c r="DM23" i="70"/>
  <c r="DK27" i="70"/>
  <c r="DM39" i="70"/>
  <c r="DM45" i="70"/>
  <c r="DM54" i="70"/>
  <c r="DM56" i="70"/>
  <c r="DM65" i="70"/>
  <c r="DK9" i="69"/>
  <c r="DM41" i="68"/>
  <c r="DM56" i="68"/>
  <c r="DM10" i="67"/>
  <c r="DM25" i="67"/>
  <c r="DK85" i="50"/>
  <c r="DK84" i="55"/>
  <c r="DK84" i="54"/>
  <c r="DK35" i="62"/>
  <c r="DK33" i="64"/>
  <c r="DK7" i="62"/>
  <c r="DK68" i="65"/>
  <c r="DK35" i="65"/>
  <c r="DK68" i="61"/>
  <c r="DK66" i="63"/>
  <c r="DK64" i="65"/>
  <c r="DK40" i="61"/>
  <c r="DK38" i="63"/>
  <c r="DK36" i="61"/>
  <c r="DK34" i="63"/>
  <c r="DK42" i="65"/>
  <c r="DK65" i="64"/>
  <c r="DK34" i="65"/>
  <c r="DK10" i="65"/>
  <c r="DK41" i="66"/>
  <c r="DK9" i="66"/>
  <c r="DK40" i="67"/>
  <c r="DK8" i="67"/>
  <c r="DK39" i="68"/>
  <c r="DK7" i="68"/>
  <c r="DK63" i="70"/>
  <c r="DK47" i="70"/>
  <c r="DK19" i="65"/>
  <c r="DK50" i="66"/>
  <c r="DK18" i="66"/>
  <c r="DK49" i="67"/>
  <c r="DK17" i="67"/>
  <c r="DK48" i="68"/>
  <c r="DK16" i="68"/>
  <c r="DK68" i="70"/>
  <c r="DK52" i="70"/>
  <c r="DK65" i="66"/>
  <c r="DK33" i="66"/>
  <c r="DK64" i="67"/>
  <c r="DK32" i="67"/>
  <c r="DK63" i="68"/>
  <c r="DK31" i="68"/>
  <c r="DK12" i="69"/>
  <c r="DK59" i="70"/>
  <c r="DK43" i="70"/>
  <c r="DK11" i="65"/>
  <c r="DK42" i="66"/>
  <c r="DK10" i="66"/>
  <c r="DK41" i="67"/>
  <c r="DK9" i="67"/>
  <c r="DK40" i="68"/>
  <c r="DK8" i="68"/>
  <c r="DK64" i="70"/>
  <c r="DK48" i="70"/>
  <c r="DK26" i="65"/>
  <c r="DK57" i="66"/>
  <c r="DK25" i="66"/>
  <c r="DK56" i="67"/>
  <c r="DK24" i="67"/>
  <c r="DK55" i="68"/>
  <c r="DK23" i="68"/>
  <c r="DK8" i="69"/>
  <c r="DK55" i="70"/>
  <c r="DK66" i="66"/>
  <c r="DK34" i="66"/>
  <c r="DK65" i="67"/>
  <c r="DK18" i="65"/>
  <c r="DK49" i="66"/>
  <c r="DK17" i="66"/>
  <c r="DK48" i="67"/>
  <c r="DK16" i="67"/>
  <c r="DK47" i="68"/>
  <c r="DK27" i="65"/>
  <c r="DK58" i="66"/>
  <c r="DK26" i="66"/>
  <c r="DK57" i="67"/>
  <c r="DK25" i="67"/>
  <c r="DK56" i="68"/>
  <c r="DK24" i="68"/>
  <c r="DI16" i="70"/>
  <c r="DI85" i="50"/>
  <c r="DI84" i="55"/>
  <c r="DI84" i="54"/>
  <c r="DK85" i="48"/>
  <c r="DM85" i="52"/>
  <c r="DM85" i="44"/>
  <c r="DM62" i="58"/>
  <c r="DM64" i="58"/>
  <c r="DK66" i="58"/>
  <c r="DM56" i="59"/>
  <c r="DM65" i="59"/>
  <c r="DM9" i="70"/>
  <c r="DM16" i="70"/>
  <c r="DM18" i="70"/>
  <c r="DK20" i="70"/>
  <c r="DM25" i="70"/>
  <c r="DM32" i="70"/>
  <c r="DM34" i="70"/>
  <c r="DK36" i="70"/>
  <c r="DM41" i="70"/>
  <c r="DM52" i="70"/>
  <c r="DM63" i="70"/>
  <c r="DM11" i="69"/>
  <c r="DM39" i="68"/>
  <c r="D44" i="41"/>
  <c r="D45" i="41"/>
  <c r="G45" i="41"/>
  <c r="D46" i="41"/>
  <c r="DK75" i="17"/>
  <c r="DK84" i="51"/>
  <c r="DK85" i="46"/>
  <c r="DK85" i="43"/>
  <c r="DK40" i="58"/>
  <c r="DK59" i="58"/>
  <c r="DK63" i="58"/>
  <c r="DK36" i="59"/>
  <c r="DK44" i="59"/>
  <c r="DK52" i="59"/>
  <c r="DK56" i="59"/>
  <c r="DK60" i="59"/>
  <c r="DK9" i="70"/>
  <c r="DK13" i="70"/>
  <c r="DK17" i="70"/>
  <c r="DK21" i="70"/>
  <c r="DK25" i="70"/>
  <c r="DK29" i="70"/>
  <c r="DK33" i="70"/>
  <c r="DK37" i="70"/>
  <c r="DK41" i="70"/>
  <c r="DK45" i="70"/>
  <c r="DK49" i="70"/>
  <c r="DK53" i="70"/>
  <c r="DK57" i="70"/>
  <c r="DK61" i="70"/>
  <c r="DK65" i="70"/>
  <c r="DK6" i="69"/>
  <c r="DK11" i="68"/>
  <c r="DK19" i="68"/>
  <c r="DK27" i="68"/>
  <c r="DK35" i="68"/>
  <c r="DK43" i="68"/>
  <c r="DK51" i="68"/>
  <c r="DK59" i="68"/>
  <c r="DK67" i="68"/>
  <c r="DK12" i="67"/>
  <c r="DK20" i="67"/>
  <c r="DK28" i="67"/>
  <c r="DK36" i="67"/>
  <c r="DK44" i="67"/>
  <c r="DK52" i="67"/>
  <c r="DK60" i="67"/>
  <c r="DK68" i="67"/>
  <c r="DK13" i="66"/>
  <c r="DK21" i="66"/>
  <c r="DK29" i="66"/>
  <c r="DK37" i="66"/>
  <c r="DK45" i="66"/>
  <c r="DK53" i="66"/>
  <c r="DK61" i="66"/>
  <c r="DK6" i="65"/>
  <c r="DK14" i="65"/>
  <c r="DK22" i="65"/>
  <c r="DK30" i="65"/>
  <c r="DK38" i="65"/>
  <c r="DK17" i="64"/>
  <c r="DK49" i="64"/>
  <c r="DK18" i="63"/>
  <c r="DK50" i="63"/>
  <c r="DK19" i="62"/>
  <c r="DK52" i="61"/>
  <c r="DK68" i="60"/>
  <c r="DK64" i="60"/>
  <c r="DK67" i="61"/>
  <c r="DK63" i="61"/>
  <c r="DK59" i="61"/>
  <c r="DK55" i="61"/>
  <c r="DK51" i="61"/>
  <c r="DK43" i="61"/>
  <c r="DK39" i="61"/>
  <c r="DK35" i="61"/>
  <c r="DK31" i="61"/>
  <c r="DK34" i="62"/>
  <c r="DK30" i="62"/>
  <c r="DK26" i="62"/>
  <c r="DK22" i="62"/>
  <c r="DK18" i="62"/>
  <c r="DK14" i="62"/>
  <c r="DK10" i="62"/>
  <c r="DK6" i="62"/>
  <c r="DK65" i="63"/>
  <c r="DK61" i="63"/>
  <c r="DK57" i="63"/>
  <c r="DK53" i="63"/>
  <c r="DK49" i="63"/>
  <c r="DK45" i="63"/>
  <c r="DK41" i="63"/>
  <c r="DK37" i="63"/>
  <c r="DK33" i="63"/>
  <c r="DK29" i="63"/>
  <c r="DK25" i="63"/>
  <c r="DK21" i="63"/>
  <c r="DK68" i="64"/>
  <c r="DK64" i="64"/>
  <c r="DK60" i="64"/>
  <c r="DK56" i="64"/>
  <c r="DK52" i="64"/>
  <c r="DK48" i="64"/>
  <c r="DK44" i="64"/>
  <c r="DK40" i="64"/>
  <c r="DK36" i="64"/>
  <c r="DK28" i="64"/>
  <c r="DK24" i="64"/>
  <c r="DK20" i="64"/>
  <c r="DK16" i="64"/>
  <c r="DK12" i="64"/>
  <c r="DK8" i="64"/>
  <c r="DK67" i="65"/>
  <c r="DK67" i="60"/>
  <c r="DK63" i="60"/>
  <c r="DK66" i="61"/>
  <c r="DK62" i="61"/>
  <c r="DK58" i="61"/>
  <c r="DK54" i="61"/>
  <c r="DK50" i="61"/>
  <c r="DK46" i="61"/>
  <c r="DK42" i="61"/>
  <c r="DK38" i="61"/>
  <c r="DK34" i="61"/>
  <c r="DK30" i="61"/>
  <c r="DK33" i="62"/>
  <c r="DK29" i="62"/>
  <c r="DK25" i="62"/>
  <c r="DK21" i="62"/>
  <c r="DK17" i="62"/>
  <c r="DK13" i="62"/>
  <c r="DK9" i="62"/>
  <c r="DK68" i="63"/>
  <c r="DK64" i="63"/>
  <c r="DK60" i="63"/>
  <c r="DK56" i="63"/>
  <c r="DK52" i="63"/>
  <c r="DK48" i="63"/>
  <c r="DK44" i="63"/>
  <c r="DK40" i="63"/>
  <c r="DK36" i="63"/>
  <c r="DK32" i="63"/>
  <c r="DK24" i="63"/>
  <c r="DK20" i="63"/>
  <c r="DK16" i="63"/>
  <c r="DK67" i="64"/>
  <c r="DK63" i="64"/>
  <c r="DK59" i="64"/>
  <c r="DK55" i="64"/>
  <c r="DK51" i="64"/>
  <c r="DK47" i="64"/>
  <c r="DK43" i="64"/>
  <c r="DK35" i="64"/>
  <c r="DK31" i="64"/>
  <c r="DK27" i="64"/>
  <c r="DK23" i="64"/>
  <c r="DK19" i="64"/>
  <c r="DK15" i="64"/>
  <c r="DK11" i="64"/>
  <c r="DK7" i="64"/>
  <c r="DK66" i="65"/>
  <c r="DK66" i="60"/>
  <c r="DK65" i="61"/>
  <c r="DK61" i="61"/>
  <c r="DK57" i="61"/>
  <c r="DK53" i="61"/>
  <c r="DK49" i="61"/>
  <c r="DK45" i="61"/>
  <c r="DK41" i="61"/>
  <c r="DK37" i="61"/>
  <c r="DK29" i="61"/>
  <c r="DK36" i="62"/>
  <c r="DK32" i="62"/>
  <c r="DK28" i="62"/>
  <c r="DK24" i="62"/>
  <c r="DK20" i="62"/>
  <c r="DK16" i="62"/>
  <c r="DK12" i="62"/>
  <c r="DK8" i="62"/>
  <c r="DK67" i="63"/>
  <c r="DK63" i="63"/>
  <c r="DK59" i="63"/>
  <c r="DK55" i="63"/>
  <c r="DK51" i="63"/>
  <c r="DK47" i="63"/>
  <c r="DK43" i="63"/>
  <c r="DK39" i="63"/>
  <c r="DK35" i="63"/>
  <c r="DK31" i="63"/>
  <c r="DK27" i="63"/>
  <c r="DK23" i="63"/>
  <c r="DK19" i="63"/>
  <c r="DK15" i="63"/>
  <c r="DK66" i="64"/>
  <c r="DK62" i="64"/>
  <c r="DK58" i="64"/>
  <c r="DK54" i="64"/>
  <c r="DK50" i="64"/>
  <c r="DK46" i="64"/>
  <c r="DK42" i="64"/>
  <c r="DK34" i="64"/>
  <c r="DK30" i="64"/>
  <c r="DK26" i="64"/>
  <c r="DK22" i="64"/>
  <c r="DK18" i="64"/>
  <c r="DK14" i="64"/>
  <c r="DK10" i="64"/>
  <c r="DK6" i="64"/>
  <c r="DK65" i="65"/>
  <c r="DK65" i="60"/>
  <c r="DK64" i="61"/>
  <c r="DK48" i="61"/>
  <c r="DK32" i="61"/>
  <c r="DK31" i="62"/>
  <c r="DK15" i="62"/>
  <c r="DK62" i="63"/>
  <c r="DK46" i="63"/>
  <c r="DK30" i="63"/>
  <c r="DK14" i="63"/>
  <c r="DK61" i="64"/>
  <c r="DK45" i="64"/>
  <c r="DK29" i="64"/>
  <c r="DK13" i="64"/>
  <c r="DK41" i="65"/>
  <c r="DK37" i="65"/>
  <c r="DK33" i="65"/>
  <c r="DK29" i="65"/>
  <c r="DK25" i="65"/>
  <c r="DK21" i="65"/>
  <c r="DK17" i="65"/>
  <c r="DK13" i="65"/>
  <c r="DK9" i="65"/>
  <c r="DK68" i="66"/>
  <c r="DK64" i="66"/>
  <c r="DK60" i="66"/>
  <c r="DK56" i="66"/>
  <c r="DK52" i="66"/>
  <c r="DK48" i="66"/>
  <c r="DK44" i="66"/>
  <c r="DK40" i="66"/>
  <c r="DK32" i="66"/>
  <c r="DK28" i="66"/>
  <c r="DK24" i="66"/>
  <c r="DK20" i="66"/>
  <c r="DK16" i="66"/>
  <c r="DK12" i="66"/>
  <c r="DK8" i="66"/>
  <c r="DK67" i="67"/>
  <c r="DK63" i="67"/>
  <c r="DK59" i="67"/>
  <c r="DK55" i="67"/>
  <c r="DK51" i="67"/>
  <c r="DK47" i="67"/>
  <c r="DK43" i="67"/>
  <c r="DK39" i="67"/>
  <c r="DK35" i="67"/>
  <c r="DK31" i="67"/>
  <c r="DK27" i="67"/>
  <c r="DK23" i="67"/>
  <c r="DK19" i="67"/>
  <c r="DK15" i="67"/>
  <c r="DK11" i="67"/>
  <c r="DK7" i="67"/>
  <c r="DK66" i="68"/>
  <c r="DK62" i="68"/>
  <c r="DK58" i="68"/>
  <c r="DK54" i="68"/>
  <c r="DK50" i="68"/>
  <c r="DK46" i="68"/>
  <c r="DK42" i="68"/>
  <c r="DK38" i="68"/>
  <c r="DK34" i="68"/>
  <c r="DK30" i="68"/>
  <c r="DK26" i="68"/>
  <c r="DK22" i="68"/>
  <c r="DK18" i="68"/>
  <c r="DK14" i="68"/>
  <c r="DK10" i="68"/>
  <c r="DK6" i="68"/>
  <c r="DK13" i="69"/>
  <c r="DK60" i="61"/>
  <c r="DK44" i="61"/>
  <c r="DK27" i="62"/>
  <c r="DK11" i="62"/>
  <c r="DK58" i="63"/>
  <c r="DK42" i="63"/>
  <c r="DK57" i="64"/>
  <c r="DK41" i="64"/>
  <c r="DK25" i="64"/>
  <c r="DK9" i="64"/>
  <c r="DK40" i="65"/>
  <c r="DK36" i="65"/>
  <c r="DK32" i="65"/>
  <c r="DK28" i="65"/>
  <c r="DK24" i="65"/>
  <c r="DK20" i="65"/>
  <c r="DK16" i="65"/>
  <c r="DK12" i="65"/>
  <c r="DK8" i="65"/>
  <c r="DK67" i="66"/>
  <c r="DK63" i="66"/>
  <c r="DK59" i="66"/>
  <c r="DK55" i="66"/>
  <c r="DK51" i="66"/>
  <c r="DK47" i="66"/>
  <c r="DK43" i="66"/>
  <c r="DK39" i="66"/>
  <c r="DK35" i="66"/>
  <c r="DK27" i="66"/>
  <c r="DK23" i="66"/>
  <c r="DK19" i="66"/>
  <c r="DK15" i="66"/>
  <c r="DK11" i="66"/>
  <c r="DK7" i="66"/>
  <c r="DK66" i="67"/>
  <c r="DK62" i="67"/>
  <c r="DK58" i="67"/>
  <c r="DK54" i="67"/>
  <c r="DK50" i="67"/>
  <c r="DK46" i="67"/>
  <c r="DK42" i="67"/>
  <c r="DK38" i="67"/>
  <c r="DK34" i="67"/>
  <c r="DK30" i="67"/>
  <c r="DK26" i="67"/>
  <c r="DK22" i="67"/>
  <c r="DK18" i="67"/>
  <c r="DK14" i="67"/>
  <c r="DK10" i="67"/>
  <c r="DK65" i="68"/>
  <c r="DK61" i="68"/>
  <c r="DK57" i="68"/>
  <c r="DK53" i="68"/>
  <c r="DK49" i="68"/>
  <c r="DK45" i="68"/>
  <c r="DK41" i="68"/>
  <c r="DK37" i="68"/>
  <c r="DK33" i="68"/>
  <c r="DK29" i="68"/>
  <c r="DK25" i="68"/>
  <c r="DK21" i="68"/>
  <c r="DK17" i="68"/>
  <c r="DK13" i="68"/>
  <c r="DK9" i="68"/>
  <c r="DK85" i="53"/>
  <c r="DK85" i="47"/>
  <c r="DK37" i="58"/>
  <c r="DK41" i="58"/>
  <c r="DK45" i="58"/>
  <c r="DK56" i="58"/>
  <c r="DK60" i="58"/>
  <c r="DK64" i="58"/>
  <c r="DK68" i="58"/>
  <c r="DK53" i="59"/>
  <c r="DK65" i="59"/>
  <c r="DK6" i="70"/>
  <c r="DK10" i="70"/>
  <c r="DK14" i="70"/>
  <c r="DK18" i="70"/>
  <c r="DK22" i="70"/>
  <c r="DK26" i="70"/>
  <c r="DK30" i="70"/>
  <c r="DK34" i="70"/>
  <c r="DK38" i="70"/>
  <c r="DK42" i="70"/>
  <c r="DK46" i="70"/>
  <c r="DK50" i="70"/>
  <c r="DK54" i="70"/>
  <c r="DK58" i="70"/>
  <c r="DK62" i="70"/>
  <c r="DK66" i="70"/>
  <c r="DK7" i="69"/>
  <c r="DK11" i="69"/>
  <c r="DK12" i="68"/>
  <c r="DK20" i="68"/>
  <c r="DK28" i="68"/>
  <c r="DK36" i="68"/>
  <c r="DK44" i="68"/>
  <c r="DK52" i="68"/>
  <c r="DK60" i="68"/>
  <c r="DK68" i="68"/>
  <c r="DK13" i="67"/>
  <c r="DK21" i="67"/>
  <c r="DK29" i="67"/>
  <c r="DK37" i="67"/>
  <c r="DK45" i="67"/>
  <c r="DK53" i="67"/>
  <c r="DK61" i="67"/>
  <c r="DK6" i="66"/>
  <c r="DK14" i="66"/>
  <c r="DK22" i="66"/>
  <c r="DK30" i="66"/>
  <c r="DK38" i="66"/>
  <c r="DK46" i="66"/>
  <c r="DK54" i="66"/>
  <c r="DK62" i="66"/>
  <c r="DK7" i="65"/>
  <c r="DK15" i="65"/>
  <c r="DK23" i="65"/>
  <c r="DK31" i="65"/>
  <c r="DK39" i="65"/>
  <c r="DK21" i="64"/>
  <c r="DK53" i="64"/>
  <c r="DK22" i="63"/>
  <c r="DK54" i="63"/>
  <c r="DK23" i="62"/>
  <c r="DK56" i="61"/>
  <c r="DI85" i="45"/>
  <c r="DI62" i="58"/>
  <c r="DI85" i="17"/>
  <c r="DI38" i="58"/>
  <c r="DI8" i="70"/>
  <c r="DI85" i="48"/>
  <c r="DI67" i="60"/>
  <c r="DI65" i="60"/>
  <c r="DI63" i="60"/>
  <c r="DI68" i="61"/>
  <c r="DI66" i="61"/>
  <c r="DI64" i="61"/>
  <c r="DI62" i="61"/>
  <c r="DI60" i="61"/>
  <c r="DI58" i="61"/>
  <c r="DI56" i="61"/>
  <c r="DI54" i="61"/>
  <c r="DI52" i="61"/>
  <c r="DI50" i="61"/>
  <c r="DI48" i="61"/>
  <c r="DI46" i="61"/>
  <c r="DI44" i="61"/>
  <c r="DI42" i="61"/>
  <c r="DI40" i="61"/>
  <c r="DI38" i="61"/>
  <c r="DI36" i="61"/>
  <c r="DI34" i="61"/>
  <c r="DI32" i="61"/>
  <c r="DI30" i="61"/>
  <c r="DI35" i="62"/>
  <c r="DI33" i="62"/>
  <c r="DI31" i="62"/>
  <c r="DI29" i="62"/>
  <c r="DI27" i="62"/>
  <c r="DI25" i="62"/>
  <c r="DI64" i="60"/>
  <c r="DI63" i="61"/>
  <c r="DI55" i="61"/>
  <c r="DI39" i="61"/>
  <c r="DI31" i="61"/>
  <c r="DI30" i="62"/>
  <c r="DI66" i="60"/>
  <c r="DI65" i="61"/>
  <c r="DI57" i="61"/>
  <c r="DI49" i="61"/>
  <c r="DI41" i="61"/>
  <c r="DI32" i="62"/>
  <c r="DI24" i="62"/>
  <c r="DI22" i="62"/>
  <c r="DI20" i="62"/>
  <c r="DI18" i="62"/>
  <c r="DI16" i="62"/>
  <c r="DI14" i="62"/>
  <c r="DI12" i="62"/>
  <c r="DI10" i="62"/>
  <c r="DI8" i="62"/>
  <c r="DI6" i="62"/>
  <c r="DI67" i="63"/>
  <c r="DI65" i="63"/>
  <c r="DI63" i="63"/>
  <c r="DI61" i="63"/>
  <c r="DI59" i="63"/>
  <c r="DI57" i="63"/>
  <c r="DI55" i="63"/>
  <c r="DI53" i="63"/>
  <c r="DI51" i="63"/>
  <c r="DI49" i="63"/>
  <c r="DI47" i="63"/>
  <c r="DI45" i="63"/>
  <c r="DI43" i="63"/>
  <c r="DI41" i="63"/>
  <c r="DI39" i="63"/>
  <c r="DI37" i="63"/>
  <c r="DI35" i="63"/>
  <c r="DI33" i="63"/>
  <c r="DI31" i="63"/>
  <c r="DI29" i="63"/>
  <c r="DI27" i="63"/>
  <c r="DI25" i="63"/>
  <c r="DI23" i="63"/>
  <c r="DI21" i="63"/>
  <c r="DI19" i="63"/>
  <c r="DI15" i="63"/>
  <c r="DI68" i="64"/>
  <c r="DI66" i="64"/>
  <c r="DI64" i="64"/>
  <c r="DI62" i="64"/>
  <c r="DI60" i="64"/>
  <c r="DI58" i="64"/>
  <c r="DI56" i="64"/>
  <c r="DI54" i="64"/>
  <c r="DI52" i="64"/>
  <c r="DI50" i="64"/>
  <c r="DI48" i="64"/>
  <c r="DI46" i="64"/>
  <c r="DI44" i="64"/>
  <c r="DI42" i="64"/>
  <c r="DI40" i="64"/>
  <c r="DI36" i="64"/>
  <c r="DI34" i="64"/>
  <c r="DI30" i="64"/>
  <c r="DI28" i="64"/>
  <c r="DI26" i="64"/>
  <c r="DI24" i="64"/>
  <c r="DI68" i="60"/>
  <c r="DI67" i="61"/>
  <c r="DI59" i="61"/>
  <c r="DI61" i="61"/>
  <c r="DI51" i="61"/>
  <c r="DI35" i="61"/>
  <c r="DI34" i="62"/>
  <c r="DI19" i="62"/>
  <c r="DI11" i="62"/>
  <c r="DI66" i="63"/>
  <c r="DI58" i="63"/>
  <c r="DI50" i="63"/>
  <c r="DI42" i="63"/>
  <c r="DI34" i="63"/>
  <c r="DI18" i="63"/>
  <c r="DI65" i="64"/>
  <c r="DI57" i="64"/>
  <c r="DI49" i="64"/>
  <c r="DI41" i="64"/>
  <c r="DI33" i="64"/>
  <c r="DI25" i="64"/>
  <c r="DI53" i="61"/>
  <c r="DI37" i="61"/>
  <c r="DI36" i="62"/>
  <c r="DI21" i="62"/>
  <c r="DI13" i="62"/>
  <c r="DI68" i="63"/>
  <c r="DI60" i="63"/>
  <c r="DI52" i="63"/>
  <c r="DI44" i="63"/>
  <c r="DI36" i="63"/>
  <c r="DI20" i="63"/>
  <c r="DI67" i="64"/>
  <c r="DI59" i="64"/>
  <c r="DI51" i="64"/>
  <c r="DI43" i="64"/>
  <c r="DI35" i="64"/>
  <c r="DI27" i="64"/>
  <c r="DI22" i="64"/>
  <c r="DI20" i="64"/>
  <c r="DI18" i="64"/>
  <c r="DI16" i="64"/>
  <c r="DI14" i="64"/>
  <c r="DI12" i="64"/>
  <c r="DI10" i="64"/>
  <c r="DI8" i="64"/>
  <c r="DI6" i="64"/>
  <c r="DI67" i="65"/>
  <c r="DI65" i="65"/>
  <c r="DI41" i="65"/>
  <c r="DI39" i="65"/>
  <c r="DI37" i="65"/>
  <c r="DI35" i="65"/>
  <c r="DI33" i="65"/>
  <c r="DI31" i="65"/>
  <c r="DI29" i="65"/>
  <c r="DI27" i="65"/>
  <c r="DI25" i="65"/>
  <c r="DI23" i="65"/>
  <c r="DI21" i="65"/>
  <c r="DI19" i="65"/>
  <c r="DI17" i="65"/>
  <c r="DI15" i="65"/>
  <c r="DI13" i="65"/>
  <c r="DI11" i="65"/>
  <c r="DI9" i="65"/>
  <c r="DI7" i="65"/>
  <c r="DI68" i="66"/>
  <c r="DI66" i="66"/>
  <c r="DI64" i="66"/>
  <c r="DI62" i="66"/>
  <c r="DI60" i="66"/>
  <c r="DI58" i="66"/>
  <c r="DI56" i="66"/>
  <c r="DI54" i="66"/>
  <c r="DI52" i="66"/>
  <c r="DI50" i="66"/>
  <c r="DI48" i="66"/>
  <c r="DI46" i="66"/>
  <c r="DI44" i="66"/>
  <c r="DI42" i="66"/>
  <c r="DI40" i="66"/>
  <c r="DI38" i="66"/>
  <c r="DI34" i="66"/>
  <c r="DI32" i="66"/>
  <c r="DI30" i="66"/>
  <c r="DI28" i="66"/>
  <c r="DI26" i="66"/>
  <c r="DI24" i="66"/>
  <c r="DI22" i="66"/>
  <c r="DI20" i="66"/>
  <c r="DI18" i="66"/>
  <c r="DI16" i="66"/>
  <c r="DI14" i="66"/>
  <c r="DI12" i="66"/>
  <c r="DI10" i="66"/>
  <c r="DI8" i="66"/>
  <c r="DI6" i="66"/>
  <c r="DI67" i="67"/>
  <c r="DI65" i="67"/>
  <c r="DI63" i="67"/>
  <c r="DI61" i="67"/>
  <c r="DI59" i="67"/>
  <c r="DI57" i="67"/>
  <c r="DI55" i="67"/>
  <c r="DI53" i="67"/>
  <c r="DI51" i="67"/>
  <c r="DI49" i="67"/>
  <c r="DI47" i="67"/>
  <c r="DI45" i="67"/>
  <c r="DI43" i="67"/>
  <c r="DI41" i="67"/>
  <c r="DI39" i="67"/>
  <c r="DI37" i="67"/>
  <c r="DI35" i="67"/>
  <c r="DI33" i="67"/>
  <c r="DI31" i="67"/>
  <c r="DI29" i="67"/>
  <c r="DI27" i="67"/>
  <c r="DI25" i="67"/>
  <c r="DI23" i="67"/>
  <c r="DI21" i="67"/>
  <c r="DI19" i="67"/>
  <c r="DI17" i="67"/>
  <c r="DI15" i="67"/>
  <c r="DI13" i="67"/>
  <c r="DI11" i="67"/>
  <c r="DI9" i="67"/>
  <c r="DI7" i="67"/>
  <c r="DI68" i="68"/>
  <c r="DI66" i="68"/>
  <c r="DI64" i="68"/>
  <c r="DI62" i="68"/>
  <c r="DI60" i="68"/>
  <c r="DI58" i="68"/>
  <c r="DI56" i="68"/>
  <c r="DI54" i="68"/>
  <c r="DI52" i="68"/>
  <c r="DI50" i="68"/>
  <c r="DI48" i="68"/>
  <c r="DI46" i="68"/>
  <c r="DI44" i="68"/>
  <c r="DI42" i="68"/>
  <c r="DI40" i="68"/>
  <c r="DI38" i="68"/>
  <c r="DI36" i="68"/>
  <c r="DI34" i="68"/>
  <c r="DI32" i="68"/>
  <c r="DI30" i="68"/>
  <c r="DI28" i="68"/>
  <c r="DI26" i="68"/>
  <c r="DI24" i="68"/>
  <c r="DI22" i="68"/>
  <c r="DI20" i="68"/>
  <c r="DI18" i="68"/>
  <c r="DI16" i="68"/>
  <c r="DI14" i="68"/>
  <c r="DI12" i="68"/>
  <c r="DI10" i="68"/>
  <c r="DI8" i="68"/>
  <c r="DI6" i="68"/>
  <c r="DI43" i="61"/>
  <c r="DI26" i="62"/>
  <c r="DI23" i="62"/>
  <c r="DI15" i="62"/>
  <c r="DI7" i="62"/>
  <c r="DI62" i="63"/>
  <c r="DI54" i="63"/>
  <c r="DI46" i="63"/>
  <c r="DI38" i="63"/>
  <c r="DI30" i="63"/>
  <c r="DI22" i="63"/>
  <c r="DI14" i="63"/>
  <c r="DI61" i="64"/>
  <c r="DI53" i="64"/>
  <c r="DI45" i="64"/>
  <c r="DI29" i="64"/>
  <c r="DI9" i="62"/>
  <c r="DI40" i="63"/>
  <c r="DI19" i="64"/>
  <c r="DI11" i="64"/>
  <c r="DI66" i="65"/>
  <c r="DI42" i="65"/>
  <c r="DI34" i="65"/>
  <c r="DI26" i="65"/>
  <c r="DI18" i="65"/>
  <c r="DI10" i="65"/>
  <c r="DI65" i="66"/>
  <c r="DI57" i="66"/>
  <c r="DI49" i="66"/>
  <c r="DI41" i="66"/>
  <c r="DI33" i="66"/>
  <c r="DI25" i="66"/>
  <c r="DI17" i="66"/>
  <c r="DI9" i="66"/>
  <c r="DI64" i="67"/>
  <c r="DI56" i="67"/>
  <c r="DI48" i="67"/>
  <c r="DI40" i="67"/>
  <c r="DI32" i="67"/>
  <c r="DI24" i="67"/>
  <c r="DI16" i="67"/>
  <c r="DI8" i="67"/>
  <c r="DI63" i="68"/>
  <c r="DI55" i="68"/>
  <c r="DI47" i="68"/>
  <c r="DI39" i="68"/>
  <c r="DI31" i="68"/>
  <c r="DI23" i="68"/>
  <c r="DI15" i="68"/>
  <c r="DI7" i="68"/>
  <c r="DI12" i="69"/>
  <c r="DI8" i="69"/>
  <c r="DI6" i="69"/>
  <c r="DI67" i="70"/>
  <c r="DI65" i="70"/>
  <c r="DI63" i="70"/>
  <c r="DI61" i="70"/>
  <c r="DI59" i="70"/>
  <c r="DI57" i="70"/>
  <c r="DI55" i="70"/>
  <c r="DI53" i="70"/>
  <c r="DI51" i="70"/>
  <c r="DI49" i="70"/>
  <c r="DI47" i="70"/>
  <c r="DI45" i="70"/>
  <c r="DI43" i="70"/>
  <c r="DI41" i="70"/>
  <c r="DI39" i="70"/>
  <c r="DI37" i="70"/>
  <c r="DI35" i="70"/>
  <c r="DI33" i="70"/>
  <c r="DI31" i="70"/>
  <c r="DI29" i="70"/>
  <c r="DI27" i="70"/>
  <c r="DI25" i="70"/>
  <c r="DI23" i="70"/>
  <c r="DI21" i="70"/>
  <c r="DI19" i="70"/>
  <c r="DI17" i="70"/>
  <c r="DI15" i="70"/>
  <c r="DI13" i="70"/>
  <c r="DI11" i="70"/>
  <c r="DI9" i="70"/>
  <c r="DI7" i="70"/>
  <c r="DI66" i="59"/>
  <c r="DI62" i="59"/>
  <c r="DI60" i="59"/>
  <c r="DI58" i="59"/>
  <c r="DI56" i="59"/>
  <c r="DI54" i="59"/>
  <c r="DI52" i="59"/>
  <c r="DI44" i="59"/>
  <c r="DI42" i="59"/>
  <c r="DI36" i="59"/>
  <c r="DI65" i="58"/>
  <c r="DI63" i="58"/>
  <c r="DI61" i="58"/>
  <c r="DI59" i="58"/>
  <c r="DI57" i="58"/>
  <c r="DI45" i="58"/>
  <c r="DI41" i="58"/>
  <c r="DI39" i="58"/>
  <c r="DI37" i="58"/>
  <c r="DI64" i="63"/>
  <c r="DI32" i="63"/>
  <c r="DI63" i="64"/>
  <c r="DI31" i="64"/>
  <c r="DI21" i="64"/>
  <c r="DI13" i="64"/>
  <c r="DI68" i="65"/>
  <c r="DI36" i="65"/>
  <c r="DI28" i="65"/>
  <c r="DI20" i="65"/>
  <c r="DI12" i="65"/>
  <c r="DI67" i="66"/>
  <c r="DI59" i="66"/>
  <c r="DI51" i="66"/>
  <c r="DI43" i="66"/>
  <c r="DI35" i="66"/>
  <c r="DI27" i="66"/>
  <c r="DI19" i="66"/>
  <c r="DI11" i="66"/>
  <c r="DI66" i="67"/>
  <c r="DI58" i="67"/>
  <c r="DI50" i="67"/>
  <c r="DI42" i="67"/>
  <c r="DI34" i="67"/>
  <c r="DI26" i="67"/>
  <c r="DI18" i="67"/>
  <c r="DI10" i="67"/>
  <c r="DI65" i="68"/>
  <c r="DI57" i="68"/>
  <c r="DI49" i="68"/>
  <c r="DI41" i="68"/>
  <c r="DI33" i="68"/>
  <c r="DI25" i="68"/>
  <c r="DI17" i="68"/>
  <c r="DI9" i="68"/>
  <c r="DI45" i="61"/>
  <c r="DI56" i="63"/>
  <c r="DI24" i="63"/>
  <c r="DI55" i="64"/>
  <c r="DI23" i="64"/>
  <c r="DI15" i="64"/>
  <c r="DI7" i="64"/>
  <c r="DI38" i="65"/>
  <c r="DI30" i="65"/>
  <c r="DI22" i="65"/>
  <c r="DI14" i="65"/>
  <c r="DI6" i="65"/>
  <c r="DI61" i="66"/>
  <c r="DI53" i="66"/>
  <c r="DI45" i="66"/>
  <c r="DI37" i="66"/>
  <c r="DI29" i="66"/>
  <c r="DI21" i="66"/>
  <c r="DI13" i="66"/>
  <c r="DI68" i="67"/>
  <c r="DI60" i="67"/>
  <c r="DI52" i="67"/>
  <c r="DI44" i="67"/>
  <c r="DI36" i="67"/>
  <c r="DI28" i="67"/>
  <c r="DI20" i="67"/>
  <c r="DI12" i="67"/>
  <c r="DI67" i="68"/>
  <c r="DI59" i="68"/>
  <c r="DI51" i="68"/>
  <c r="DI43" i="68"/>
  <c r="DI35" i="68"/>
  <c r="DI27" i="68"/>
  <c r="DI19" i="68"/>
  <c r="DI11" i="68"/>
  <c r="DI13" i="69"/>
  <c r="DI11" i="69"/>
  <c r="DI9" i="69"/>
  <c r="DI7" i="69"/>
  <c r="DI68" i="70"/>
  <c r="DI66" i="70"/>
  <c r="DI64" i="70"/>
  <c r="DI62" i="70"/>
  <c r="DI60" i="70"/>
  <c r="DI58" i="70"/>
  <c r="DI56" i="70"/>
  <c r="DI54" i="70"/>
  <c r="DI52" i="70"/>
  <c r="DI50" i="70"/>
  <c r="DI48" i="70"/>
  <c r="DI46" i="70"/>
  <c r="DI44" i="70"/>
  <c r="DI42" i="70"/>
  <c r="DI40" i="70"/>
  <c r="DI38" i="70"/>
  <c r="DI36" i="70"/>
  <c r="DI34" i="70"/>
  <c r="DI32" i="70"/>
  <c r="DI30" i="70"/>
  <c r="DI28" i="70"/>
  <c r="DI26" i="70"/>
  <c r="DI24" i="70"/>
  <c r="DI29" i="61"/>
  <c r="DI28" i="62"/>
  <c r="DI17" i="62"/>
  <c r="DI48" i="63"/>
  <c r="DI16" i="63"/>
  <c r="DI47" i="64"/>
  <c r="DI17" i="64"/>
  <c r="DI9" i="64"/>
  <c r="DI64" i="65"/>
  <c r="DI40" i="65"/>
  <c r="DI32" i="65"/>
  <c r="DI24" i="65"/>
  <c r="DI16" i="65"/>
  <c r="DI8" i="65"/>
  <c r="DI63" i="66"/>
  <c r="DI55" i="66"/>
  <c r="DI47" i="66"/>
  <c r="DI39" i="66"/>
  <c r="DI23" i="66"/>
  <c r="DI15" i="66"/>
  <c r="DI7" i="66"/>
  <c r="DI62" i="67"/>
  <c r="DI54" i="67"/>
  <c r="DI46" i="67"/>
  <c r="DI38" i="67"/>
  <c r="DI30" i="67"/>
  <c r="DI22" i="67"/>
  <c r="DI14" i="67"/>
  <c r="DI61" i="68"/>
  <c r="DI53" i="68"/>
  <c r="DI45" i="68"/>
  <c r="DI37" i="68"/>
  <c r="DI29" i="68"/>
  <c r="DI21" i="68"/>
  <c r="DI13" i="68"/>
  <c r="DI85" i="52"/>
  <c r="DI85" i="49"/>
  <c r="DI85" i="44"/>
  <c r="DI60" i="58"/>
  <c r="DI68" i="58"/>
  <c r="DI53" i="59"/>
  <c r="DI6" i="70"/>
  <c r="DI14" i="70"/>
  <c r="DI22" i="70"/>
  <c r="DI84" i="51"/>
  <c r="DI85" i="46"/>
  <c r="DI85" i="43"/>
  <c r="DI42" i="58"/>
  <c r="DI58" i="58"/>
  <c r="DI66" i="58"/>
  <c r="DI43" i="59"/>
  <c r="DI59" i="59"/>
  <c r="DI12" i="70"/>
  <c r="DI20" i="70"/>
  <c r="DI85" i="53"/>
  <c r="DI85" i="47"/>
  <c r="DI40" i="58"/>
  <c r="DI56" i="58"/>
  <c r="DI64" i="58"/>
  <c r="DI65" i="59"/>
  <c r="DI10" i="70"/>
  <c r="DI18" i="70"/>
  <c r="S44" i="41"/>
  <c r="R44" i="41"/>
  <c r="S46" i="41"/>
  <c r="DK75" i="48"/>
  <c r="M45" i="41"/>
  <c r="M44" i="41"/>
  <c r="L44" i="41"/>
  <c r="L45" i="41"/>
  <c r="M46" i="41"/>
  <c r="K44" i="41"/>
  <c r="K45" i="41"/>
  <c r="K46" i="41"/>
  <c r="J45" i="41"/>
  <c r="J44" i="41"/>
  <c r="J46" i="41"/>
  <c r="AE46" i="41"/>
  <c r="AG44" i="41"/>
  <c r="I44" i="41"/>
  <c r="F44" i="41"/>
  <c r="G44" i="41"/>
  <c r="G46" i="41"/>
  <c r="DM75" i="52"/>
  <c r="DM75" i="53"/>
  <c r="DM75" i="49"/>
  <c r="DM75" i="46"/>
  <c r="DK75" i="53"/>
  <c r="DK75" i="45"/>
  <c r="DI75" i="52"/>
  <c r="DI74" i="51"/>
  <c r="DI75" i="48"/>
  <c r="DI75" i="43"/>
  <c r="DI75" i="49"/>
  <c r="DM75" i="17"/>
  <c r="X45" i="41" l="1"/>
  <c r="X46" i="41"/>
  <c r="Y46" i="41"/>
  <c r="Y45" i="41"/>
  <c r="X44" i="41"/>
  <c r="Y44" i="41"/>
  <c r="Z46" i="41"/>
  <c r="AA44" i="41"/>
  <c r="Z45" i="41"/>
  <c r="AA45" i="41"/>
  <c r="AA46" i="41"/>
  <c r="A1" i="73" l="1"/>
  <c r="A68" i="70" l="1"/>
  <c r="A67" i="70"/>
  <c r="A66" i="70"/>
  <c r="A65" i="70"/>
  <c r="A64" i="70"/>
  <c r="A63" i="70"/>
  <c r="A62" i="70"/>
  <c r="A61" i="70"/>
  <c r="A60" i="70"/>
  <c r="A59" i="70"/>
  <c r="A58" i="70"/>
  <c r="A57" i="70"/>
  <c r="A56" i="70"/>
  <c r="A55" i="70"/>
  <c r="A54" i="70"/>
  <c r="A53" i="70"/>
  <c r="A52" i="70"/>
  <c r="A51" i="70"/>
  <c r="A50" i="70"/>
  <c r="A49" i="70"/>
  <c r="A48" i="70"/>
  <c r="A47" i="70"/>
  <c r="A46" i="70"/>
  <c r="A45" i="70"/>
  <c r="A44" i="70"/>
  <c r="A43" i="70"/>
  <c r="A42" i="70"/>
  <c r="A41" i="70"/>
  <c r="A40" i="70"/>
  <c r="A39" i="70"/>
  <c r="A38" i="70"/>
  <c r="A37" i="70"/>
  <c r="A36" i="70"/>
  <c r="A35" i="70"/>
  <c r="A34" i="70"/>
  <c r="A33" i="70"/>
  <c r="A32" i="70"/>
  <c r="A31" i="70"/>
  <c r="A30" i="70"/>
  <c r="A29" i="70"/>
  <c r="A28" i="70"/>
  <c r="A27" i="70"/>
  <c r="A26" i="70"/>
  <c r="A25" i="70"/>
  <c r="A24" i="70"/>
  <c r="A23" i="70"/>
  <c r="A22" i="70"/>
  <c r="A21" i="70"/>
  <c r="A20" i="70"/>
  <c r="A19" i="70"/>
  <c r="A18" i="70"/>
  <c r="A17" i="70"/>
  <c r="A16" i="70"/>
  <c r="A15" i="70"/>
  <c r="A14" i="70"/>
  <c r="A13" i="70"/>
  <c r="A12" i="70"/>
  <c r="A11" i="70"/>
  <c r="A10" i="70"/>
  <c r="A9" i="70"/>
  <c r="A8" i="70"/>
  <c r="A6" i="70"/>
  <c r="C33" i="66"/>
  <c r="A33" i="66" s="1"/>
  <c r="C34" i="66"/>
  <c r="A34" i="66" s="1"/>
  <c r="C35" i="66"/>
  <c r="A35" i="66" s="1"/>
  <c r="C36" i="66"/>
  <c r="A36" i="66" s="1"/>
  <c r="C37" i="66"/>
  <c r="A37" i="66" s="1"/>
  <c r="C38" i="66"/>
  <c r="A38" i="66" s="1"/>
  <c r="C39" i="66"/>
  <c r="A39" i="66" s="1"/>
  <c r="C40" i="66"/>
  <c r="A40" i="66" s="1"/>
  <c r="C41" i="66"/>
  <c r="A41" i="66" s="1"/>
  <c r="C42" i="66"/>
  <c r="A42" i="66" s="1"/>
  <c r="C43" i="66"/>
  <c r="A43" i="66" s="1"/>
  <c r="C44" i="66"/>
  <c r="A44" i="66" s="1"/>
  <c r="C45" i="66"/>
  <c r="A45" i="66" s="1"/>
  <c r="C46" i="66"/>
  <c r="A46" i="66" s="1"/>
  <c r="C47" i="66"/>
  <c r="A47" i="66" s="1"/>
  <c r="C48" i="66"/>
  <c r="A48" i="66" s="1"/>
  <c r="C49" i="66"/>
  <c r="A49" i="66" s="1"/>
  <c r="C50" i="66"/>
  <c r="A50" i="66" s="1"/>
  <c r="C51" i="66"/>
  <c r="A51" i="66" s="1"/>
  <c r="C52" i="66"/>
  <c r="A52" i="66" s="1"/>
  <c r="C26" i="66"/>
  <c r="A26" i="66" s="1"/>
  <c r="C27" i="66"/>
  <c r="A27" i="66" s="1"/>
  <c r="C28" i="66"/>
  <c r="A28" i="66" s="1"/>
  <c r="C29" i="66"/>
  <c r="A29" i="66" s="1"/>
  <c r="C30" i="66"/>
  <c r="A30" i="66" s="1"/>
  <c r="C31" i="66"/>
  <c r="A31" i="66" s="1"/>
  <c r="C7" i="66"/>
  <c r="A7" i="66" s="1"/>
  <c r="C8" i="66"/>
  <c r="A8" i="66" s="1"/>
  <c r="C9" i="66"/>
  <c r="A9" i="66" s="1"/>
  <c r="C10" i="66"/>
  <c r="A10" i="66" s="1"/>
  <c r="C11" i="66"/>
  <c r="A11" i="66" s="1"/>
  <c r="C12" i="66"/>
  <c r="A12" i="66" s="1"/>
  <c r="C13" i="66"/>
  <c r="A13" i="66" s="1"/>
  <c r="C14" i="66"/>
  <c r="A14" i="66" s="1"/>
  <c r="C15" i="66"/>
  <c r="A15" i="66" s="1"/>
  <c r="C16" i="66"/>
  <c r="A16" i="66" s="1"/>
  <c r="C17" i="66"/>
  <c r="A17" i="66" s="1"/>
  <c r="C18" i="66"/>
  <c r="A18" i="66" s="1"/>
  <c r="C19" i="66"/>
  <c r="A19" i="66" s="1"/>
  <c r="C20" i="66"/>
  <c r="A20" i="66" s="1"/>
  <c r="C21" i="66"/>
  <c r="A21" i="66" s="1"/>
  <c r="C22" i="66"/>
  <c r="A22" i="66" s="1"/>
  <c r="C23" i="66"/>
  <c r="A23" i="66" s="1"/>
  <c r="C24" i="66"/>
  <c r="A24" i="66" s="1"/>
  <c r="C25" i="66"/>
  <c r="A25" i="66" s="1"/>
  <c r="C6" i="66"/>
  <c r="A6" i="66" s="1"/>
  <c r="AS29" i="40" l="1"/>
  <c r="AU29" i="40"/>
  <c r="AS28" i="40"/>
  <c r="AU28" i="40"/>
  <c r="C6" i="59" l="1"/>
  <c r="A6" i="59" s="1"/>
  <c r="AR13" i="40" l="1"/>
  <c r="C68" i="68"/>
  <c r="A68" i="68" s="1"/>
  <c r="C67" i="68"/>
  <c r="A67" i="68" s="1"/>
  <c r="C66" i="68"/>
  <c r="A66" i="68" s="1"/>
  <c r="C65" i="68"/>
  <c r="A65" i="68" s="1"/>
  <c r="C64" i="68"/>
  <c r="A64" i="68" s="1"/>
  <c r="C63" i="68"/>
  <c r="A63" i="68" s="1"/>
  <c r="C62" i="68"/>
  <c r="A62" i="68" s="1"/>
  <c r="C61" i="68"/>
  <c r="A61" i="68" s="1"/>
  <c r="C60" i="68"/>
  <c r="A60" i="68" s="1"/>
  <c r="C59" i="68"/>
  <c r="A59" i="68" s="1"/>
  <c r="C58" i="68"/>
  <c r="A58" i="68" s="1"/>
  <c r="C57" i="68"/>
  <c r="A57" i="68" s="1"/>
  <c r="C56" i="68"/>
  <c r="A56" i="68" s="1"/>
  <c r="C55" i="68"/>
  <c r="A55" i="68" s="1"/>
  <c r="C54" i="68"/>
  <c r="A54" i="68" s="1"/>
  <c r="C53" i="68"/>
  <c r="A53" i="68" s="1"/>
  <c r="C52" i="68"/>
  <c r="A52" i="68" s="1"/>
  <c r="C51" i="68"/>
  <c r="A51" i="68" s="1"/>
  <c r="C50" i="68"/>
  <c r="A50" i="68" s="1"/>
  <c r="C49" i="68"/>
  <c r="A49" i="68" s="1"/>
  <c r="C48" i="68"/>
  <c r="A48" i="68" s="1"/>
  <c r="C47" i="68"/>
  <c r="A47" i="68" s="1"/>
  <c r="C46" i="68"/>
  <c r="A46" i="68" s="1"/>
  <c r="C45" i="68"/>
  <c r="A45" i="68" s="1"/>
  <c r="C44" i="68"/>
  <c r="A44" i="68" s="1"/>
  <c r="C43" i="68"/>
  <c r="A43" i="68" s="1"/>
  <c r="C42" i="68"/>
  <c r="A42" i="68" s="1"/>
  <c r="C41" i="68"/>
  <c r="A41" i="68" s="1"/>
  <c r="C40" i="68"/>
  <c r="A40" i="68" s="1"/>
  <c r="C39" i="68"/>
  <c r="A39" i="68" s="1"/>
  <c r="C38" i="68"/>
  <c r="A38" i="68" s="1"/>
  <c r="C37" i="68"/>
  <c r="A37" i="68" s="1"/>
  <c r="C36" i="68"/>
  <c r="A36" i="68" s="1"/>
  <c r="C35" i="68"/>
  <c r="A35" i="68" s="1"/>
  <c r="C34" i="68"/>
  <c r="A34" i="68" s="1"/>
  <c r="C33" i="68"/>
  <c r="A33" i="68" s="1"/>
  <c r="C32" i="68"/>
  <c r="A32" i="68" s="1"/>
  <c r="C31" i="68"/>
  <c r="A31" i="68" s="1"/>
  <c r="C30" i="68"/>
  <c r="A30" i="68" s="1"/>
  <c r="C29" i="68"/>
  <c r="A29" i="68" s="1"/>
  <c r="C28" i="68"/>
  <c r="A28" i="68" s="1"/>
  <c r="C27" i="68"/>
  <c r="A27" i="68" s="1"/>
  <c r="C26" i="68"/>
  <c r="A26" i="68" s="1"/>
  <c r="C25" i="68"/>
  <c r="A25" i="68" s="1"/>
  <c r="C24" i="68"/>
  <c r="A24" i="68" s="1"/>
  <c r="C23" i="68"/>
  <c r="A23" i="68" s="1"/>
  <c r="C22" i="68"/>
  <c r="A22" i="68" s="1"/>
  <c r="C21" i="68"/>
  <c r="A21" i="68" s="1"/>
  <c r="C20" i="68"/>
  <c r="A20" i="68" s="1"/>
  <c r="C19" i="68"/>
  <c r="A19" i="68" s="1"/>
  <c r="C18" i="68"/>
  <c r="A18" i="68" s="1"/>
  <c r="C17" i="68"/>
  <c r="A17" i="68" s="1"/>
  <c r="C16" i="68"/>
  <c r="A16" i="68" s="1"/>
  <c r="C15" i="68"/>
  <c r="A15" i="68" s="1"/>
  <c r="C14" i="68"/>
  <c r="A14" i="68" s="1"/>
  <c r="C13" i="68"/>
  <c r="A13" i="68" s="1"/>
  <c r="C12" i="68"/>
  <c r="A12" i="68" s="1"/>
  <c r="C11" i="68"/>
  <c r="A11" i="68" s="1"/>
  <c r="C10" i="68"/>
  <c r="A10" i="68" s="1"/>
  <c r="C9" i="68"/>
  <c r="A9" i="68" s="1"/>
  <c r="C8" i="68"/>
  <c r="A8" i="68" s="1"/>
  <c r="C7" i="68"/>
  <c r="A7" i="68" s="1"/>
  <c r="C6" i="68"/>
  <c r="A6" i="68" s="1"/>
  <c r="C7" i="69"/>
  <c r="A7" i="69" s="1"/>
  <c r="C8" i="69"/>
  <c r="A8" i="69" s="1"/>
  <c r="C9" i="69"/>
  <c r="A9" i="69" s="1"/>
  <c r="C10" i="69"/>
  <c r="AT33" i="75" s="1"/>
  <c r="C11" i="69"/>
  <c r="A11" i="69" s="1"/>
  <c r="C12" i="69"/>
  <c r="A12" i="69" s="1"/>
  <c r="C13" i="69"/>
  <c r="A13" i="69" s="1"/>
  <c r="C14" i="69"/>
  <c r="A14" i="69" s="1"/>
  <c r="C15" i="69"/>
  <c r="A15" i="69" s="1"/>
  <c r="C16" i="69"/>
  <c r="A16" i="69" s="1"/>
  <c r="C17" i="69"/>
  <c r="A17" i="69" s="1"/>
  <c r="C18" i="69"/>
  <c r="A18" i="69" s="1"/>
  <c r="C19" i="69"/>
  <c r="A19" i="69" s="1"/>
  <c r="C20" i="69"/>
  <c r="A20" i="69" s="1"/>
  <c r="C21" i="69"/>
  <c r="A21" i="69" s="1"/>
  <c r="C22" i="69"/>
  <c r="A22" i="69" s="1"/>
  <c r="C23" i="69"/>
  <c r="A23" i="69" s="1"/>
  <c r="C24" i="69"/>
  <c r="A24" i="69" s="1"/>
  <c r="C25" i="69"/>
  <c r="A25" i="69" s="1"/>
  <c r="C26" i="69"/>
  <c r="A26" i="69" s="1"/>
  <c r="C27" i="69"/>
  <c r="A27" i="69" s="1"/>
  <c r="C28" i="69"/>
  <c r="A28" i="69" s="1"/>
  <c r="C29" i="69"/>
  <c r="A29" i="69" s="1"/>
  <c r="C30" i="69"/>
  <c r="A30" i="69" s="1"/>
  <c r="C31" i="69"/>
  <c r="A31" i="69" s="1"/>
  <c r="C32" i="69"/>
  <c r="A32" i="69" s="1"/>
  <c r="C33" i="69"/>
  <c r="A33" i="69" s="1"/>
  <c r="C34" i="69"/>
  <c r="A34" i="69" s="1"/>
  <c r="C35" i="69"/>
  <c r="A35" i="69" s="1"/>
  <c r="C36" i="69"/>
  <c r="A36" i="69" s="1"/>
  <c r="C37" i="69"/>
  <c r="A37" i="69" s="1"/>
  <c r="C38" i="69"/>
  <c r="A38" i="69" s="1"/>
  <c r="C39" i="69"/>
  <c r="A39" i="69" s="1"/>
  <c r="C40" i="69"/>
  <c r="A40" i="69" s="1"/>
  <c r="C41" i="69"/>
  <c r="A41" i="69" s="1"/>
  <c r="C42" i="69"/>
  <c r="A42" i="69" s="1"/>
  <c r="C43" i="69"/>
  <c r="A43" i="69" s="1"/>
  <c r="C44" i="69"/>
  <c r="A44" i="69" s="1"/>
  <c r="C45" i="69"/>
  <c r="A45" i="69" s="1"/>
  <c r="C46" i="69"/>
  <c r="A46" i="69" s="1"/>
  <c r="C47" i="69"/>
  <c r="A47" i="69" s="1"/>
  <c r="C48" i="69"/>
  <c r="A48" i="69" s="1"/>
  <c r="C49" i="69"/>
  <c r="A49" i="69" s="1"/>
  <c r="C50" i="69"/>
  <c r="A50" i="69" s="1"/>
  <c r="C51" i="69"/>
  <c r="A51" i="69" s="1"/>
  <c r="C52" i="69"/>
  <c r="A52" i="69" s="1"/>
  <c r="C53" i="69"/>
  <c r="A53" i="69" s="1"/>
  <c r="C54" i="69"/>
  <c r="A54" i="69" s="1"/>
  <c r="C55" i="69"/>
  <c r="A55" i="69" s="1"/>
  <c r="C56" i="69"/>
  <c r="A56" i="69" s="1"/>
  <c r="C57" i="69"/>
  <c r="A57" i="69" s="1"/>
  <c r="C58" i="69"/>
  <c r="A58" i="69" s="1"/>
  <c r="C59" i="69"/>
  <c r="A59" i="69" s="1"/>
  <c r="C60" i="69"/>
  <c r="A60" i="69" s="1"/>
  <c r="C61" i="69"/>
  <c r="A61" i="69" s="1"/>
  <c r="C62" i="69"/>
  <c r="A62" i="69" s="1"/>
  <c r="C63" i="69"/>
  <c r="A63" i="69" s="1"/>
  <c r="C64" i="69"/>
  <c r="A64" i="69" s="1"/>
  <c r="C65" i="69"/>
  <c r="A65" i="69" s="1"/>
  <c r="C66" i="69"/>
  <c r="A66" i="69" s="1"/>
  <c r="C67" i="69"/>
  <c r="A67" i="69" s="1"/>
  <c r="C68" i="69"/>
  <c r="A68" i="69" s="1"/>
  <c r="C6" i="69"/>
  <c r="A6" i="69" s="1"/>
  <c r="C7" i="67"/>
  <c r="A7" i="67" s="1"/>
  <c r="C8" i="67"/>
  <c r="A8" i="67" s="1"/>
  <c r="C9" i="67"/>
  <c r="A9" i="67" s="1"/>
  <c r="C10" i="67"/>
  <c r="A10" i="67" s="1"/>
  <c r="C11" i="67"/>
  <c r="A11" i="67" s="1"/>
  <c r="C12" i="67"/>
  <c r="A12" i="67" s="1"/>
  <c r="C13" i="67"/>
  <c r="A13" i="67" s="1"/>
  <c r="C14" i="67"/>
  <c r="A14" i="67" s="1"/>
  <c r="C15" i="67"/>
  <c r="A15" i="67" s="1"/>
  <c r="C16" i="67"/>
  <c r="A16" i="67" s="1"/>
  <c r="C17" i="67"/>
  <c r="A17" i="67" s="1"/>
  <c r="C18" i="67"/>
  <c r="A18" i="67" s="1"/>
  <c r="C19" i="67"/>
  <c r="A19" i="67" s="1"/>
  <c r="C20" i="67"/>
  <c r="A20" i="67" s="1"/>
  <c r="C21" i="67"/>
  <c r="A21" i="67" s="1"/>
  <c r="C22" i="67"/>
  <c r="AT30" i="75" s="1"/>
  <c r="C23" i="67"/>
  <c r="AT31" i="75" s="1"/>
  <c r="C24" i="67"/>
  <c r="AT32" i="75" s="1"/>
  <c r="C25" i="67"/>
  <c r="A25" i="67" s="1"/>
  <c r="C26" i="67"/>
  <c r="A26" i="67" s="1"/>
  <c r="C27" i="67"/>
  <c r="A27" i="67" s="1"/>
  <c r="C28" i="67"/>
  <c r="A28" i="67" s="1"/>
  <c r="C29" i="67"/>
  <c r="A29" i="67" s="1"/>
  <c r="C30" i="67"/>
  <c r="A30" i="67" s="1"/>
  <c r="C31" i="67"/>
  <c r="A31" i="67" s="1"/>
  <c r="C32" i="67"/>
  <c r="A32" i="67" s="1"/>
  <c r="C33" i="67"/>
  <c r="A33" i="67" s="1"/>
  <c r="C34" i="67"/>
  <c r="A34" i="67" s="1"/>
  <c r="C35" i="67"/>
  <c r="A35" i="67" s="1"/>
  <c r="C36" i="67"/>
  <c r="A36" i="67" s="1"/>
  <c r="C37" i="67"/>
  <c r="A37" i="67" s="1"/>
  <c r="C38" i="67"/>
  <c r="A38" i="67" s="1"/>
  <c r="C39" i="67"/>
  <c r="A39" i="67" s="1"/>
  <c r="C40" i="67"/>
  <c r="A40" i="67" s="1"/>
  <c r="C41" i="67"/>
  <c r="A41" i="67" s="1"/>
  <c r="C42" i="67"/>
  <c r="A42" i="67" s="1"/>
  <c r="C43" i="67"/>
  <c r="A43" i="67" s="1"/>
  <c r="C44" i="67"/>
  <c r="A44" i="67" s="1"/>
  <c r="C45" i="67"/>
  <c r="A45" i="67" s="1"/>
  <c r="C46" i="67"/>
  <c r="A46" i="67" s="1"/>
  <c r="C47" i="67"/>
  <c r="A47" i="67" s="1"/>
  <c r="C48" i="67"/>
  <c r="A48" i="67" s="1"/>
  <c r="C49" i="67"/>
  <c r="A49" i="67" s="1"/>
  <c r="C50" i="67"/>
  <c r="A50" i="67" s="1"/>
  <c r="C51" i="67"/>
  <c r="A51" i="67" s="1"/>
  <c r="C52" i="67"/>
  <c r="A52" i="67" s="1"/>
  <c r="C53" i="67"/>
  <c r="A53" i="67" s="1"/>
  <c r="C54" i="67"/>
  <c r="A54" i="67" s="1"/>
  <c r="C55" i="67"/>
  <c r="A55" i="67" s="1"/>
  <c r="C56" i="67"/>
  <c r="A56" i="67" s="1"/>
  <c r="C57" i="67"/>
  <c r="A57" i="67" s="1"/>
  <c r="C58" i="67"/>
  <c r="A58" i="67" s="1"/>
  <c r="C59" i="67"/>
  <c r="A59" i="67" s="1"/>
  <c r="C60" i="67"/>
  <c r="A60" i="67" s="1"/>
  <c r="C61" i="67"/>
  <c r="A61" i="67" s="1"/>
  <c r="C62" i="67"/>
  <c r="A62" i="67" s="1"/>
  <c r="C63" i="67"/>
  <c r="A63" i="67" s="1"/>
  <c r="C64" i="67"/>
  <c r="A64" i="67" s="1"/>
  <c r="C65" i="67"/>
  <c r="A65" i="67" s="1"/>
  <c r="C66" i="67"/>
  <c r="A66" i="67" s="1"/>
  <c r="C67" i="67"/>
  <c r="A67" i="67" s="1"/>
  <c r="C68" i="67"/>
  <c r="A68" i="67" s="1"/>
  <c r="C6" i="67"/>
  <c r="C53" i="66"/>
  <c r="A53" i="66" s="1"/>
  <c r="C54" i="66"/>
  <c r="A54" i="66" s="1"/>
  <c r="C55" i="66"/>
  <c r="A55" i="66" s="1"/>
  <c r="C56" i="66"/>
  <c r="A56" i="66" s="1"/>
  <c r="C57" i="66"/>
  <c r="A57" i="66" s="1"/>
  <c r="C58" i="66"/>
  <c r="A58" i="66" s="1"/>
  <c r="C59" i="66"/>
  <c r="A59" i="66" s="1"/>
  <c r="C60" i="66"/>
  <c r="A60" i="66" s="1"/>
  <c r="C61" i="66"/>
  <c r="A61" i="66" s="1"/>
  <c r="C62" i="66"/>
  <c r="A62" i="66" s="1"/>
  <c r="C63" i="66"/>
  <c r="A63" i="66" s="1"/>
  <c r="C64" i="66"/>
  <c r="A64" i="66" s="1"/>
  <c r="C65" i="66"/>
  <c r="A65" i="66" s="1"/>
  <c r="C66" i="66"/>
  <c r="A66" i="66" s="1"/>
  <c r="C67" i="66"/>
  <c r="A67" i="66" s="1"/>
  <c r="C68" i="66"/>
  <c r="A68" i="66" s="1"/>
  <c r="C7" i="65"/>
  <c r="A7" i="65" s="1"/>
  <c r="C8" i="65"/>
  <c r="A8" i="65" s="1"/>
  <c r="C9" i="65"/>
  <c r="A9" i="65" s="1"/>
  <c r="C10" i="65"/>
  <c r="A10" i="65" s="1"/>
  <c r="C11" i="65"/>
  <c r="A11" i="65" s="1"/>
  <c r="C12" i="65"/>
  <c r="A12" i="65" s="1"/>
  <c r="C13" i="65"/>
  <c r="A13" i="65" s="1"/>
  <c r="C14" i="65"/>
  <c r="A14" i="65" s="1"/>
  <c r="C15" i="65"/>
  <c r="A15" i="65" s="1"/>
  <c r="C16" i="65"/>
  <c r="A16" i="65" s="1"/>
  <c r="C17" i="65"/>
  <c r="A17" i="65" s="1"/>
  <c r="C18" i="65"/>
  <c r="A18" i="65" s="1"/>
  <c r="C19" i="65"/>
  <c r="A19" i="65" s="1"/>
  <c r="C20" i="65"/>
  <c r="A20" i="65" s="1"/>
  <c r="C21" i="65"/>
  <c r="A21" i="65" s="1"/>
  <c r="C22" i="65"/>
  <c r="A22" i="65" s="1"/>
  <c r="C23" i="65"/>
  <c r="A23" i="65" s="1"/>
  <c r="C24" i="65"/>
  <c r="A24" i="65" s="1"/>
  <c r="C25" i="65"/>
  <c r="A25" i="65" s="1"/>
  <c r="C26" i="65"/>
  <c r="A26" i="65" s="1"/>
  <c r="C27" i="65"/>
  <c r="A27" i="65" s="1"/>
  <c r="C28" i="65"/>
  <c r="A28" i="65" s="1"/>
  <c r="C29" i="65"/>
  <c r="A29" i="65" s="1"/>
  <c r="C30" i="65"/>
  <c r="A30" i="65" s="1"/>
  <c r="C31" i="65"/>
  <c r="A31" i="65" s="1"/>
  <c r="C32" i="65"/>
  <c r="A32" i="65" s="1"/>
  <c r="C33" i="65"/>
  <c r="A33" i="65" s="1"/>
  <c r="C34" i="65"/>
  <c r="A34" i="65" s="1"/>
  <c r="C35" i="65"/>
  <c r="A35" i="65" s="1"/>
  <c r="C36" i="65"/>
  <c r="A36" i="65" s="1"/>
  <c r="C37" i="65"/>
  <c r="A37" i="65" s="1"/>
  <c r="C38" i="65"/>
  <c r="A38" i="65" s="1"/>
  <c r="C39" i="65"/>
  <c r="A39" i="65" s="1"/>
  <c r="C40" i="65"/>
  <c r="AT27" i="75" s="1"/>
  <c r="C41" i="65"/>
  <c r="A41" i="65" s="1"/>
  <c r="C42" i="65"/>
  <c r="A42" i="65" s="1"/>
  <c r="C43" i="65"/>
  <c r="A43" i="65" s="1"/>
  <c r="C44" i="65"/>
  <c r="A44" i="65" s="1"/>
  <c r="C45" i="65"/>
  <c r="A45" i="65" s="1"/>
  <c r="C46" i="65"/>
  <c r="A46" i="65" s="1"/>
  <c r="C47" i="65"/>
  <c r="A47" i="65" s="1"/>
  <c r="C48" i="65"/>
  <c r="A48" i="65" s="1"/>
  <c r="C49" i="65"/>
  <c r="A49" i="65" s="1"/>
  <c r="C50" i="65"/>
  <c r="A50" i="65" s="1"/>
  <c r="C51" i="65"/>
  <c r="A51" i="65" s="1"/>
  <c r="C53" i="65"/>
  <c r="A53" i="65" s="1"/>
  <c r="C54" i="65"/>
  <c r="A54" i="65" s="1"/>
  <c r="C55" i="65"/>
  <c r="A55" i="65" s="1"/>
  <c r="C56" i="65"/>
  <c r="A56" i="65" s="1"/>
  <c r="C57" i="65"/>
  <c r="A57" i="65" s="1"/>
  <c r="C58" i="65"/>
  <c r="A58" i="65" s="1"/>
  <c r="C59" i="65"/>
  <c r="A59" i="65" s="1"/>
  <c r="C60" i="65"/>
  <c r="A60" i="65" s="1"/>
  <c r="C61" i="65"/>
  <c r="A61" i="65" s="1"/>
  <c r="C62" i="65"/>
  <c r="A62" i="65" s="1"/>
  <c r="C63" i="65"/>
  <c r="A63" i="65" s="1"/>
  <c r="C64" i="65"/>
  <c r="A64" i="65" s="1"/>
  <c r="C65" i="65"/>
  <c r="A65" i="65" s="1"/>
  <c r="C66" i="65"/>
  <c r="A66" i="65" s="1"/>
  <c r="C67" i="65"/>
  <c r="A67" i="65" s="1"/>
  <c r="C68" i="65"/>
  <c r="A68" i="65" s="1"/>
  <c r="C6" i="65"/>
  <c r="A6" i="65" s="1"/>
  <c r="C7" i="64"/>
  <c r="AT22" i="75" s="1"/>
  <c r="C8" i="64"/>
  <c r="AT23" i="75" s="1"/>
  <c r="C9" i="64"/>
  <c r="A9" i="64" s="1"/>
  <c r="C10" i="64"/>
  <c r="A10" i="64" s="1"/>
  <c r="C11" i="64"/>
  <c r="A11" i="64" s="1"/>
  <c r="C12" i="64"/>
  <c r="A12" i="64" s="1"/>
  <c r="C13" i="64"/>
  <c r="A13" i="64" s="1"/>
  <c r="C14" i="64"/>
  <c r="A14" i="64" s="1"/>
  <c r="C15" i="64"/>
  <c r="A15" i="64" s="1"/>
  <c r="C16" i="64"/>
  <c r="A16" i="64" s="1"/>
  <c r="C17" i="64"/>
  <c r="A17" i="64" s="1"/>
  <c r="C18" i="64"/>
  <c r="A18" i="64" s="1"/>
  <c r="C19" i="64"/>
  <c r="A19" i="64" s="1"/>
  <c r="C20" i="64"/>
  <c r="A20" i="64" s="1"/>
  <c r="C21" i="64"/>
  <c r="AT24" i="75" s="1"/>
  <c r="C22" i="64"/>
  <c r="AT25" i="75" s="1"/>
  <c r="C23" i="64"/>
  <c r="A23" i="64" s="1"/>
  <c r="C24" i="64"/>
  <c r="A24" i="64" s="1"/>
  <c r="C25" i="64"/>
  <c r="A25" i="64" s="1"/>
  <c r="C26" i="64"/>
  <c r="A26" i="64" s="1"/>
  <c r="C27" i="64"/>
  <c r="A27" i="64" s="1"/>
  <c r="C28" i="64"/>
  <c r="A28" i="64" s="1"/>
  <c r="C29" i="64"/>
  <c r="A29" i="64" s="1"/>
  <c r="C30" i="64"/>
  <c r="A30" i="64" s="1"/>
  <c r="C31" i="64"/>
  <c r="A31" i="64" s="1"/>
  <c r="C32" i="64"/>
  <c r="A32" i="64" s="1"/>
  <c r="C33" i="64"/>
  <c r="A33" i="64" s="1"/>
  <c r="C34" i="64"/>
  <c r="A34" i="64" s="1"/>
  <c r="C35" i="64"/>
  <c r="A35" i="64" s="1"/>
  <c r="C36" i="64"/>
  <c r="A36" i="64" s="1"/>
  <c r="C37" i="64"/>
  <c r="A37" i="64" s="1"/>
  <c r="C38" i="64"/>
  <c r="A38" i="64" s="1"/>
  <c r="C39" i="64"/>
  <c r="A39" i="64" s="1"/>
  <c r="C40" i="64"/>
  <c r="A40" i="64" s="1"/>
  <c r="C41" i="64"/>
  <c r="A41" i="64" s="1"/>
  <c r="C42" i="64"/>
  <c r="A42" i="64" s="1"/>
  <c r="C43" i="64"/>
  <c r="A43" i="64" s="1"/>
  <c r="C44" i="64"/>
  <c r="A44" i="64" s="1"/>
  <c r="C45" i="64"/>
  <c r="A45" i="64" s="1"/>
  <c r="C46" i="64"/>
  <c r="A46" i="64" s="1"/>
  <c r="C47" i="64"/>
  <c r="A47" i="64" s="1"/>
  <c r="C48" i="64"/>
  <c r="A48" i="64" s="1"/>
  <c r="C49" i="64"/>
  <c r="A49" i="64" s="1"/>
  <c r="C50" i="64"/>
  <c r="A50" i="64" s="1"/>
  <c r="C51" i="64"/>
  <c r="A51" i="64" s="1"/>
  <c r="C52" i="64"/>
  <c r="A52" i="64" s="1"/>
  <c r="C53" i="64"/>
  <c r="A53" i="64" s="1"/>
  <c r="C54" i="64"/>
  <c r="A54" i="64" s="1"/>
  <c r="C55" i="64"/>
  <c r="A55" i="64" s="1"/>
  <c r="C56" i="64"/>
  <c r="A56" i="64" s="1"/>
  <c r="C57" i="64"/>
  <c r="A57" i="64" s="1"/>
  <c r="C58" i="64"/>
  <c r="A58" i="64" s="1"/>
  <c r="C59" i="64"/>
  <c r="A59" i="64" s="1"/>
  <c r="C60" i="64"/>
  <c r="A60" i="64" s="1"/>
  <c r="C61" i="64"/>
  <c r="A61" i="64" s="1"/>
  <c r="C62" i="64"/>
  <c r="A62" i="64" s="1"/>
  <c r="C63" i="64"/>
  <c r="A63" i="64" s="1"/>
  <c r="C64" i="64"/>
  <c r="A64" i="64" s="1"/>
  <c r="C65" i="64"/>
  <c r="A65" i="64" s="1"/>
  <c r="C66" i="64"/>
  <c r="A66" i="64" s="1"/>
  <c r="C67" i="64"/>
  <c r="A67" i="64" s="1"/>
  <c r="C68" i="64"/>
  <c r="A68" i="64" s="1"/>
  <c r="C6" i="64"/>
  <c r="AT21" i="75" s="1"/>
  <c r="C7" i="63"/>
  <c r="AT18" i="75" s="1"/>
  <c r="C8" i="63"/>
  <c r="A8" i="63" s="1"/>
  <c r="C9" i="63"/>
  <c r="A9" i="63" s="1"/>
  <c r="C10" i="63"/>
  <c r="A10" i="63" s="1"/>
  <c r="C11" i="63"/>
  <c r="AT19" i="75" s="1"/>
  <c r="C12" i="63"/>
  <c r="A12" i="63" s="1"/>
  <c r="C13" i="63"/>
  <c r="A13" i="63" s="1"/>
  <c r="C14" i="63"/>
  <c r="A14" i="63" s="1"/>
  <c r="C15" i="63"/>
  <c r="A15" i="63" s="1"/>
  <c r="C16" i="63"/>
  <c r="A16" i="63" s="1"/>
  <c r="C17" i="63"/>
  <c r="A17" i="63" s="1"/>
  <c r="C18" i="63"/>
  <c r="AT20" i="75" s="1"/>
  <c r="C19" i="63"/>
  <c r="A19" i="63" s="1"/>
  <c r="C20" i="63"/>
  <c r="A20" i="63" s="1"/>
  <c r="C21" i="63"/>
  <c r="A21" i="63" s="1"/>
  <c r="C22" i="63"/>
  <c r="A22" i="63" s="1"/>
  <c r="C23" i="63"/>
  <c r="A23" i="63" s="1"/>
  <c r="C24" i="63"/>
  <c r="A24" i="63" s="1"/>
  <c r="C25" i="63"/>
  <c r="A25" i="63" s="1"/>
  <c r="C26" i="63"/>
  <c r="A26" i="63" s="1"/>
  <c r="C27" i="63"/>
  <c r="A27" i="63" s="1"/>
  <c r="C28" i="63"/>
  <c r="A28" i="63" s="1"/>
  <c r="C29" i="63"/>
  <c r="A29" i="63" s="1"/>
  <c r="C30" i="63"/>
  <c r="A30" i="63" s="1"/>
  <c r="C31" i="63"/>
  <c r="A31" i="63" s="1"/>
  <c r="C32" i="63"/>
  <c r="A32" i="63" s="1"/>
  <c r="C33" i="63"/>
  <c r="A33" i="63" s="1"/>
  <c r="C34" i="63"/>
  <c r="A34" i="63" s="1"/>
  <c r="C35" i="63"/>
  <c r="A35" i="63" s="1"/>
  <c r="C36" i="63"/>
  <c r="A36" i="63" s="1"/>
  <c r="C37" i="63"/>
  <c r="A37" i="63" s="1"/>
  <c r="C38" i="63"/>
  <c r="A38" i="63" s="1"/>
  <c r="C39" i="63"/>
  <c r="A39" i="63" s="1"/>
  <c r="C40" i="63"/>
  <c r="A40" i="63" s="1"/>
  <c r="C41" i="63"/>
  <c r="A41" i="63" s="1"/>
  <c r="C42" i="63"/>
  <c r="A42" i="63" s="1"/>
  <c r="C43" i="63"/>
  <c r="A43" i="63" s="1"/>
  <c r="C44" i="63"/>
  <c r="A44" i="63" s="1"/>
  <c r="C45" i="63"/>
  <c r="A45" i="63" s="1"/>
  <c r="C46" i="63"/>
  <c r="A46" i="63" s="1"/>
  <c r="C47" i="63"/>
  <c r="A47" i="63" s="1"/>
  <c r="C48" i="63"/>
  <c r="A48" i="63" s="1"/>
  <c r="C49" i="63"/>
  <c r="A49" i="63" s="1"/>
  <c r="C50" i="63"/>
  <c r="A50" i="63" s="1"/>
  <c r="C51" i="63"/>
  <c r="A51" i="63" s="1"/>
  <c r="C52" i="63"/>
  <c r="A52" i="63" s="1"/>
  <c r="C53" i="63"/>
  <c r="A53" i="63" s="1"/>
  <c r="C54" i="63"/>
  <c r="A54" i="63" s="1"/>
  <c r="C55" i="63"/>
  <c r="A55" i="63" s="1"/>
  <c r="C56" i="63"/>
  <c r="A56" i="63" s="1"/>
  <c r="C57" i="63"/>
  <c r="A57" i="63" s="1"/>
  <c r="C58" i="63"/>
  <c r="A58" i="63" s="1"/>
  <c r="C59" i="63"/>
  <c r="A59" i="63" s="1"/>
  <c r="C60" i="63"/>
  <c r="A60" i="63" s="1"/>
  <c r="C61" i="63"/>
  <c r="A61" i="63" s="1"/>
  <c r="C62" i="63"/>
  <c r="A62" i="63" s="1"/>
  <c r="C63" i="63"/>
  <c r="A63" i="63" s="1"/>
  <c r="C64" i="63"/>
  <c r="A64" i="63" s="1"/>
  <c r="C65" i="63"/>
  <c r="A65" i="63" s="1"/>
  <c r="C66" i="63"/>
  <c r="A66" i="63" s="1"/>
  <c r="C67" i="63"/>
  <c r="A67" i="63" s="1"/>
  <c r="C68" i="63"/>
  <c r="A68" i="63" s="1"/>
  <c r="C6" i="63"/>
  <c r="A6" i="63" s="1"/>
  <c r="C7" i="62"/>
  <c r="A7" i="62" s="1"/>
  <c r="C8" i="62"/>
  <c r="A8" i="62" s="1"/>
  <c r="C9" i="62"/>
  <c r="A9" i="62" s="1"/>
  <c r="C10" i="62"/>
  <c r="A10" i="62" s="1"/>
  <c r="C11" i="62"/>
  <c r="A11" i="62" s="1"/>
  <c r="C12" i="62"/>
  <c r="A12" i="62" s="1"/>
  <c r="C13" i="62"/>
  <c r="A13" i="62" s="1"/>
  <c r="C14" i="62"/>
  <c r="A14" i="62" s="1"/>
  <c r="C15" i="62"/>
  <c r="A15" i="62" s="1"/>
  <c r="C16" i="62"/>
  <c r="A16" i="62" s="1"/>
  <c r="C17" i="62"/>
  <c r="A17" i="62" s="1"/>
  <c r="C18" i="62"/>
  <c r="A18" i="62" s="1"/>
  <c r="C19" i="62"/>
  <c r="A19" i="62" s="1"/>
  <c r="C20" i="62"/>
  <c r="A20" i="62" s="1"/>
  <c r="C21" i="62"/>
  <c r="A21" i="62" s="1"/>
  <c r="C22" i="62"/>
  <c r="A22" i="62" s="1"/>
  <c r="C23" i="62"/>
  <c r="A23" i="62" s="1"/>
  <c r="C24" i="62"/>
  <c r="A24" i="62" s="1"/>
  <c r="C25" i="62"/>
  <c r="A25" i="62" s="1"/>
  <c r="C26" i="62"/>
  <c r="A26" i="62" s="1"/>
  <c r="C27" i="62"/>
  <c r="A27" i="62" s="1"/>
  <c r="C28" i="62"/>
  <c r="A28" i="62" s="1"/>
  <c r="C29" i="62"/>
  <c r="A29" i="62" s="1"/>
  <c r="C30" i="62"/>
  <c r="A30" i="62" s="1"/>
  <c r="C31" i="62"/>
  <c r="A31" i="62" s="1"/>
  <c r="C32" i="62"/>
  <c r="A32" i="62" s="1"/>
  <c r="C33" i="62"/>
  <c r="A33" i="62" s="1"/>
  <c r="C34" i="62"/>
  <c r="A34" i="62" s="1"/>
  <c r="C35" i="62"/>
  <c r="A35" i="62" s="1"/>
  <c r="C36" i="62"/>
  <c r="A36" i="62" s="1"/>
  <c r="C37" i="62"/>
  <c r="A37" i="62" s="1"/>
  <c r="C38" i="62"/>
  <c r="A38" i="62" s="1"/>
  <c r="C39" i="62"/>
  <c r="A39" i="62" s="1"/>
  <c r="C40" i="62"/>
  <c r="A40" i="62" s="1"/>
  <c r="C41" i="62"/>
  <c r="A41" i="62" s="1"/>
  <c r="C42" i="62"/>
  <c r="A42" i="62" s="1"/>
  <c r="C43" i="62"/>
  <c r="A43" i="62" s="1"/>
  <c r="C44" i="62"/>
  <c r="A44" i="62" s="1"/>
  <c r="C45" i="62"/>
  <c r="A45" i="62" s="1"/>
  <c r="C46" i="62"/>
  <c r="A46" i="62" s="1"/>
  <c r="C47" i="62"/>
  <c r="A47" i="62" s="1"/>
  <c r="C48" i="62"/>
  <c r="A48" i="62" s="1"/>
  <c r="C49" i="62"/>
  <c r="A49" i="62" s="1"/>
  <c r="C50" i="62"/>
  <c r="A50" i="62" s="1"/>
  <c r="C51" i="62"/>
  <c r="A51" i="62" s="1"/>
  <c r="C52" i="62"/>
  <c r="A52" i="62" s="1"/>
  <c r="C53" i="62"/>
  <c r="A53" i="62" s="1"/>
  <c r="C54" i="62"/>
  <c r="A54" i="62" s="1"/>
  <c r="C55" i="62"/>
  <c r="A55" i="62" s="1"/>
  <c r="C56" i="62"/>
  <c r="A56" i="62" s="1"/>
  <c r="C57" i="62"/>
  <c r="A57" i="62" s="1"/>
  <c r="C58" i="62"/>
  <c r="A58" i="62" s="1"/>
  <c r="C59" i="62"/>
  <c r="A59" i="62" s="1"/>
  <c r="C60" i="62"/>
  <c r="A60" i="62" s="1"/>
  <c r="C61" i="62"/>
  <c r="A61" i="62" s="1"/>
  <c r="C62" i="62"/>
  <c r="A62" i="62" s="1"/>
  <c r="C63" i="62"/>
  <c r="A63" i="62" s="1"/>
  <c r="C64" i="62"/>
  <c r="A64" i="62" s="1"/>
  <c r="C65" i="62"/>
  <c r="A65" i="62" s="1"/>
  <c r="C66" i="62"/>
  <c r="A66" i="62" s="1"/>
  <c r="C67" i="62"/>
  <c r="A67" i="62" s="1"/>
  <c r="C68" i="62"/>
  <c r="A68" i="62" s="1"/>
  <c r="C6" i="62"/>
  <c r="A6" i="62" s="1"/>
  <c r="C7" i="61"/>
  <c r="A7" i="61" s="1"/>
  <c r="C8" i="61"/>
  <c r="A8" i="61" s="1"/>
  <c r="C9" i="61"/>
  <c r="A9" i="61" s="1"/>
  <c r="C10" i="61"/>
  <c r="A10" i="61" s="1"/>
  <c r="C11" i="61"/>
  <c r="A11" i="61" s="1"/>
  <c r="C12" i="61"/>
  <c r="A12" i="61" s="1"/>
  <c r="C13" i="61"/>
  <c r="A13" i="61" s="1"/>
  <c r="C14" i="61"/>
  <c r="A14" i="61" s="1"/>
  <c r="C15" i="61"/>
  <c r="A15" i="61" s="1"/>
  <c r="C16" i="61"/>
  <c r="A16" i="61" s="1"/>
  <c r="C17" i="61"/>
  <c r="A17" i="61" s="1"/>
  <c r="C18" i="61"/>
  <c r="A18" i="61" s="1"/>
  <c r="C19" i="61"/>
  <c r="A19" i="61" s="1"/>
  <c r="C20" i="61"/>
  <c r="A20" i="61" s="1"/>
  <c r="C21" i="61"/>
  <c r="AT15" i="75" s="1"/>
  <c r="C22" i="61"/>
  <c r="A22" i="61" s="1"/>
  <c r="C23" i="61"/>
  <c r="A23" i="61" s="1"/>
  <c r="C24" i="61"/>
  <c r="A24" i="61" s="1"/>
  <c r="C25" i="61"/>
  <c r="A25" i="61" s="1"/>
  <c r="C26" i="61"/>
  <c r="A26" i="61" s="1"/>
  <c r="C27" i="61"/>
  <c r="A27" i="61" s="1"/>
  <c r="C28" i="61"/>
  <c r="A28" i="61" s="1"/>
  <c r="C29" i="61"/>
  <c r="A29" i="61" s="1"/>
  <c r="C30" i="61"/>
  <c r="A30" i="61" s="1"/>
  <c r="C31" i="61"/>
  <c r="A31" i="61" s="1"/>
  <c r="C32" i="61"/>
  <c r="A32" i="61" s="1"/>
  <c r="C33" i="61"/>
  <c r="A33" i="61" s="1"/>
  <c r="C34" i="61"/>
  <c r="A34" i="61" s="1"/>
  <c r="C35" i="61"/>
  <c r="A35" i="61" s="1"/>
  <c r="C36" i="61"/>
  <c r="A36" i="61" s="1"/>
  <c r="C37" i="61"/>
  <c r="A37" i="61" s="1"/>
  <c r="C38" i="61"/>
  <c r="A38" i="61" s="1"/>
  <c r="C39" i="61"/>
  <c r="A39" i="61" s="1"/>
  <c r="C40" i="61"/>
  <c r="A40" i="61" s="1"/>
  <c r="C41" i="61"/>
  <c r="A41" i="61" s="1"/>
  <c r="C42" i="61"/>
  <c r="A42" i="61" s="1"/>
  <c r="C43" i="61"/>
  <c r="A43" i="61" s="1"/>
  <c r="C44" i="61"/>
  <c r="A44" i="61" s="1"/>
  <c r="C45" i="61"/>
  <c r="A45" i="61" s="1"/>
  <c r="C46" i="61"/>
  <c r="A46" i="61" s="1"/>
  <c r="C47" i="61"/>
  <c r="A47" i="61" s="1"/>
  <c r="C48" i="61"/>
  <c r="A48" i="61" s="1"/>
  <c r="C49" i="61"/>
  <c r="A49" i="61" s="1"/>
  <c r="C50" i="61"/>
  <c r="AT16" i="75" s="1"/>
  <c r="C51" i="61"/>
  <c r="A51" i="61" s="1"/>
  <c r="C52" i="61"/>
  <c r="A52" i="61" s="1"/>
  <c r="C53" i="61"/>
  <c r="A53" i="61" s="1"/>
  <c r="C54" i="61"/>
  <c r="A54" i="61" s="1"/>
  <c r="A55" i="61"/>
  <c r="C6" i="61"/>
  <c r="A6" i="61" s="1"/>
  <c r="C7" i="60"/>
  <c r="A7" i="60" s="1"/>
  <c r="C8" i="60"/>
  <c r="A8" i="60" s="1"/>
  <c r="C9" i="60"/>
  <c r="A9" i="60" s="1"/>
  <c r="C10" i="60"/>
  <c r="C11" i="60"/>
  <c r="C12" i="60"/>
  <c r="C13" i="60"/>
  <c r="A13" i="60" s="1"/>
  <c r="C14" i="60"/>
  <c r="A14" i="60" s="1"/>
  <c r="C15" i="60"/>
  <c r="A15" i="60" s="1"/>
  <c r="C16" i="60"/>
  <c r="A16" i="60" s="1"/>
  <c r="C17" i="60"/>
  <c r="A17" i="60" s="1"/>
  <c r="C18" i="60"/>
  <c r="A18" i="60" s="1"/>
  <c r="C19" i="60"/>
  <c r="A19" i="60" s="1"/>
  <c r="C20" i="60"/>
  <c r="A20" i="60" s="1"/>
  <c r="C21" i="60"/>
  <c r="A21" i="60" s="1"/>
  <c r="C22" i="60"/>
  <c r="A22" i="60" s="1"/>
  <c r="C23" i="60"/>
  <c r="A23" i="60" s="1"/>
  <c r="C24" i="60"/>
  <c r="A24" i="60" s="1"/>
  <c r="C25" i="60"/>
  <c r="A25" i="60" s="1"/>
  <c r="C26" i="60"/>
  <c r="A26" i="60" s="1"/>
  <c r="C27" i="60"/>
  <c r="A27" i="60" s="1"/>
  <c r="C28" i="60"/>
  <c r="A28" i="60" s="1"/>
  <c r="C29" i="60"/>
  <c r="A29" i="60" s="1"/>
  <c r="C30" i="60"/>
  <c r="A30" i="60" s="1"/>
  <c r="C31" i="60"/>
  <c r="A31" i="60" s="1"/>
  <c r="C32" i="60"/>
  <c r="A32" i="60" s="1"/>
  <c r="C33" i="60"/>
  <c r="A33" i="60" s="1"/>
  <c r="C34" i="60"/>
  <c r="A34" i="60" s="1"/>
  <c r="C35" i="60"/>
  <c r="A35" i="60" s="1"/>
  <c r="C36" i="60"/>
  <c r="A36" i="60" s="1"/>
  <c r="C37" i="60"/>
  <c r="A37" i="60" s="1"/>
  <c r="C38" i="60"/>
  <c r="A38" i="60" s="1"/>
  <c r="C39" i="60"/>
  <c r="A39" i="60" s="1"/>
  <c r="C40" i="60"/>
  <c r="A40" i="60" s="1"/>
  <c r="A41" i="60"/>
  <c r="C42" i="60"/>
  <c r="A42" i="60" s="1"/>
  <c r="C43" i="60"/>
  <c r="A43" i="60" s="1"/>
  <c r="C44" i="60"/>
  <c r="A44" i="60" s="1"/>
  <c r="C45" i="60"/>
  <c r="A45" i="60" s="1"/>
  <c r="C46" i="60"/>
  <c r="A46" i="60" s="1"/>
  <c r="C47" i="60"/>
  <c r="A47" i="60" s="1"/>
  <c r="C48" i="60"/>
  <c r="A48" i="60" s="1"/>
  <c r="C49" i="60"/>
  <c r="A49" i="60" s="1"/>
  <c r="C50" i="60"/>
  <c r="A50" i="60" s="1"/>
  <c r="C51" i="60"/>
  <c r="A51" i="60" s="1"/>
  <c r="C52" i="60"/>
  <c r="A52" i="60" s="1"/>
  <c r="C53" i="60"/>
  <c r="A53" i="60" s="1"/>
  <c r="C54" i="60"/>
  <c r="AT14" i="75" s="1"/>
  <c r="C55" i="60"/>
  <c r="A55" i="60" s="1"/>
  <c r="C56" i="60"/>
  <c r="A56" i="60" s="1"/>
  <c r="C57" i="60"/>
  <c r="A57" i="60" s="1"/>
  <c r="C58" i="60"/>
  <c r="A58" i="60" s="1"/>
  <c r="C59" i="60"/>
  <c r="A59" i="60" s="1"/>
  <c r="C60" i="60"/>
  <c r="A60" i="60" s="1"/>
  <c r="C61" i="60"/>
  <c r="A61" i="60" s="1"/>
  <c r="C62" i="60"/>
  <c r="A62" i="60" s="1"/>
  <c r="C63" i="60"/>
  <c r="A63" i="60" s="1"/>
  <c r="C64" i="60"/>
  <c r="A64" i="60" s="1"/>
  <c r="C65" i="60"/>
  <c r="A65" i="60" s="1"/>
  <c r="C66" i="60"/>
  <c r="A66" i="60" s="1"/>
  <c r="C67" i="60"/>
  <c r="A67" i="60" s="1"/>
  <c r="C68" i="60"/>
  <c r="A68" i="60" s="1"/>
  <c r="C6" i="60"/>
  <c r="A6" i="60" s="1"/>
  <c r="C6" i="58"/>
  <c r="A6" i="58" s="1"/>
  <c r="A11" i="60" l="1"/>
  <c r="ES11" i="60"/>
  <c r="A10" i="60"/>
  <c r="ES10" i="60"/>
  <c r="A12" i="60"/>
  <c r="ES12" i="60"/>
  <c r="A6" i="67"/>
  <c r="ES6" i="67"/>
  <c r="A50" i="61"/>
  <c r="AR16" i="40"/>
  <c r="A7" i="64"/>
  <c r="AR22" i="40"/>
  <c r="A22" i="64"/>
  <c r="AR25" i="40"/>
  <c r="A8" i="64"/>
  <c r="AR23" i="40"/>
  <c r="A6" i="64"/>
  <c r="AR21" i="40"/>
  <c r="A21" i="64"/>
  <c r="AR24" i="40"/>
  <c r="A23" i="67"/>
  <c r="AR31" i="40"/>
  <c r="A21" i="61"/>
  <c r="AR15" i="40"/>
  <c r="A24" i="67"/>
  <c r="AR32" i="40"/>
  <c r="A10" i="69"/>
  <c r="AR33" i="40"/>
  <c r="A11" i="63"/>
  <c r="AR19" i="40"/>
  <c r="A18" i="63"/>
  <c r="AR20" i="40"/>
  <c r="A7" i="63"/>
  <c r="AR18" i="40"/>
  <c r="A40" i="65"/>
  <c r="AR27" i="40"/>
  <c r="A22" i="67"/>
  <c r="AR30" i="40"/>
  <c r="A54" i="60"/>
  <c r="AR14" i="40"/>
  <c r="AV17" i="40" l="1"/>
  <c r="AX17" i="75"/>
  <c r="AY17" i="75" s="1"/>
  <c r="E38" i="58"/>
  <c r="D39" i="65"/>
  <c r="D38" i="65"/>
  <c r="D37" i="65"/>
  <c r="D36" i="65"/>
  <c r="D35" i="65"/>
  <c r="D34" i="65"/>
  <c r="D33" i="65"/>
  <c r="D32" i="65"/>
  <c r="D31" i="65"/>
  <c r="D30" i="65"/>
  <c r="D29" i="65"/>
  <c r="D28" i="65"/>
  <c r="D27" i="65"/>
  <c r="D26" i="65"/>
  <c r="D25" i="65"/>
  <c r="D24" i="65"/>
  <c r="D23" i="65"/>
  <c r="D22" i="65"/>
  <c r="D21" i="65"/>
  <c r="D20" i="65"/>
  <c r="D19" i="65"/>
  <c r="D18" i="65"/>
  <c r="D17" i="65"/>
  <c r="D16" i="65"/>
  <c r="D15" i="65"/>
  <c r="D14" i="65"/>
  <c r="D13" i="65"/>
  <c r="D12" i="65"/>
  <c r="D11" i="65"/>
  <c r="D10" i="65"/>
  <c r="D9" i="65"/>
  <c r="D8" i="65"/>
  <c r="D7" i="65"/>
  <c r="D6" i="65"/>
  <c r="CO25" i="67" l="1"/>
  <c r="CO24" i="67"/>
  <c r="CO23" i="67"/>
  <c r="CO22" i="67"/>
  <c r="AV29" i="40"/>
  <c r="AW29" i="40" s="1"/>
  <c r="CO6" i="66"/>
  <c r="CO6" i="68"/>
  <c r="AV30" i="40" l="1"/>
  <c r="AW30" i="40" s="1"/>
  <c r="AX30" i="75"/>
  <c r="AY30" i="75" s="1"/>
  <c r="AV31" i="40"/>
  <c r="AW31" i="40" s="1"/>
  <c r="AX31" i="75"/>
  <c r="AY31" i="75" s="1"/>
  <c r="AV32" i="40"/>
  <c r="AW32" i="40" s="1"/>
  <c r="AX32" i="75"/>
  <c r="AY32" i="75" s="1"/>
  <c r="AV28" i="40"/>
  <c r="AW28" i="40" s="1"/>
  <c r="AX28" i="75"/>
  <c r="AY28" i="75" s="1"/>
  <c r="H93" i="58"/>
  <c r="DH68" i="60" l="1"/>
  <c r="DB68" i="60"/>
  <c r="CZ68" i="60"/>
  <c r="CX68" i="60"/>
  <c r="CV68" i="60"/>
  <c r="CT68" i="60"/>
  <c r="CR68" i="60"/>
  <c r="CF68" i="60"/>
  <c r="CC68" i="60"/>
  <c r="BZ68" i="60"/>
  <c r="BW68" i="60"/>
  <c r="BT68" i="60"/>
  <c r="BQ68" i="60"/>
  <c r="BN68" i="60"/>
  <c r="BI68" i="60"/>
  <c r="BF68" i="60"/>
  <c r="BC68" i="60"/>
  <c r="AZ68" i="60"/>
  <c r="AR68" i="60"/>
  <c r="AO68" i="60"/>
  <c r="AL68" i="60"/>
  <c r="AI68" i="60"/>
  <c r="AF68" i="60"/>
  <c r="W68" i="60"/>
  <c r="T68" i="60"/>
  <c r="Q68" i="60"/>
  <c r="H68" i="60"/>
  <c r="DH67" i="60"/>
  <c r="DB67" i="60"/>
  <c r="CZ67" i="60"/>
  <c r="CX67" i="60"/>
  <c r="CV67" i="60"/>
  <c r="CT67" i="60"/>
  <c r="CR67" i="60"/>
  <c r="CF67" i="60"/>
  <c r="CC67" i="60"/>
  <c r="BZ67" i="60"/>
  <c r="BW67" i="60"/>
  <c r="BT67" i="60"/>
  <c r="BQ67" i="60"/>
  <c r="BN67" i="60"/>
  <c r="BI67" i="60"/>
  <c r="BF67" i="60"/>
  <c r="BC67" i="60"/>
  <c r="AZ67" i="60"/>
  <c r="AR67" i="60"/>
  <c r="AO67" i="60"/>
  <c r="AL67" i="60"/>
  <c r="AI67" i="60"/>
  <c r="AF67" i="60"/>
  <c r="W67" i="60"/>
  <c r="T67" i="60"/>
  <c r="Q67" i="60"/>
  <c r="H67" i="60"/>
  <c r="DH66" i="60"/>
  <c r="DB66" i="60"/>
  <c r="CZ66" i="60"/>
  <c r="CX66" i="60"/>
  <c r="CV66" i="60"/>
  <c r="CT66" i="60"/>
  <c r="CR66" i="60"/>
  <c r="CF66" i="60"/>
  <c r="CC66" i="60"/>
  <c r="BZ66" i="60"/>
  <c r="BW66" i="60"/>
  <c r="BT66" i="60"/>
  <c r="BQ66" i="60"/>
  <c r="BN66" i="60"/>
  <c r="BI66" i="60"/>
  <c r="BF66" i="60"/>
  <c r="BC66" i="60"/>
  <c r="AZ66" i="60"/>
  <c r="AR66" i="60"/>
  <c r="AO66" i="60"/>
  <c r="AL66" i="60"/>
  <c r="AI66" i="60"/>
  <c r="AF66" i="60"/>
  <c r="W66" i="60"/>
  <c r="T66" i="60"/>
  <c r="Q66" i="60"/>
  <c r="H66" i="60"/>
  <c r="DH65" i="60"/>
  <c r="DB65" i="60"/>
  <c r="CZ65" i="60"/>
  <c r="CX65" i="60"/>
  <c r="CV65" i="60"/>
  <c r="CT65" i="60"/>
  <c r="CR65" i="60"/>
  <c r="CF65" i="60"/>
  <c r="CC65" i="60"/>
  <c r="BZ65" i="60"/>
  <c r="BW65" i="60"/>
  <c r="BT65" i="60"/>
  <c r="BQ65" i="60"/>
  <c r="BN65" i="60"/>
  <c r="BI65" i="60"/>
  <c r="BF65" i="60"/>
  <c r="BC65" i="60"/>
  <c r="AZ65" i="60"/>
  <c r="AR65" i="60"/>
  <c r="AO65" i="60"/>
  <c r="AL65" i="60"/>
  <c r="AI65" i="60"/>
  <c r="AF65" i="60"/>
  <c r="W65" i="60"/>
  <c r="T65" i="60"/>
  <c r="Q65" i="60"/>
  <c r="H65" i="60"/>
  <c r="DH64" i="60"/>
  <c r="DB64" i="60"/>
  <c r="CZ64" i="60"/>
  <c r="CX64" i="60"/>
  <c r="CV64" i="60"/>
  <c r="CT64" i="60"/>
  <c r="CR64" i="60"/>
  <c r="CF64" i="60"/>
  <c r="CC64" i="60"/>
  <c r="BZ64" i="60"/>
  <c r="BW64" i="60"/>
  <c r="BT64" i="60"/>
  <c r="BQ64" i="60"/>
  <c r="BN64" i="60"/>
  <c r="BI64" i="60"/>
  <c r="BF64" i="60"/>
  <c r="BC64" i="60"/>
  <c r="AZ64" i="60"/>
  <c r="AR64" i="60"/>
  <c r="AO64" i="60"/>
  <c r="AL64" i="60"/>
  <c r="AI64" i="60"/>
  <c r="AF64" i="60"/>
  <c r="W64" i="60"/>
  <c r="T64" i="60"/>
  <c r="Q64" i="60"/>
  <c r="H64" i="60"/>
  <c r="DH63" i="60"/>
  <c r="DB63" i="60"/>
  <c r="CZ63" i="60"/>
  <c r="CX63" i="60"/>
  <c r="CV63" i="60"/>
  <c r="CT63" i="60"/>
  <c r="CR63" i="60"/>
  <c r="CF63" i="60"/>
  <c r="CC63" i="60"/>
  <c r="BZ63" i="60"/>
  <c r="BW63" i="60"/>
  <c r="BT63" i="60"/>
  <c r="BQ63" i="60"/>
  <c r="BN63" i="60"/>
  <c r="BI63" i="60"/>
  <c r="BF63" i="60"/>
  <c r="BC63" i="60"/>
  <c r="AZ63" i="60"/>
  <c r="AR63" i="60"/>
  <c r="AO63" i="60"/>
  <c r="AI63" i="60"/>
  <c r="AF63" i="60"/>
  <c r="W63" i="60"/>
  <c r="T63" i="60"/>
  <c r="Q63" i="60"/>
  <c r="H63" i="60"/>
  <c r="DH68" i="61"/>
  <c r="DB68" i="61"/>
  <c r="CZ68" i="61"/>
  <c r="CX68" i="61"/>
  <c r="CV68" i="61"/>
  <c r="CT68" i="61"/>
  <c r="CR68" i="61"/>
  <c r="CF68" i="61"/>
  <c r="CC68" i="61"/>
  <c r="BZ68" i="61"/>
  <c r="BW68" i="61"/>
  <c r="BT68" i="61"/>
  <c r="BQ68" i="61"/>
  <c r="BN68" i="61"/>
  <c r="BI68" i="61"/>
  <c r="BF68" i="61"/>
  <c r="BC68" i="61"/>
  <c r="AZ68" i="61"/>
  <c r="AW68" i="61"/>
  <c r="AR68" i="61"/>
  <c r="AO68" i="61"/>
  <c r="AL68" i="61"/>
  <c r="AI68" i="61"/>
  <c r="AF68" i="61"/>
  <c r="W68" i="61"/>
  <c r="T68" i="61"/>
  <c r="Q68" i="61"/>
  <c r="H68" i="61"/>
  <c r="E68" i="61"/>
  <c r="DH67" i="61"/>
  <c r="DB67" i="61"/>
  <c r="CZ67" i="61"/>
  <c r="CX67" i="61"/>
  <c r="CV67" i="61"/>
  <c r="CT67" i="61"/>
  <c r="CR67" i="61"/>
  <c r="CF67" i="61"/>
  <c r="CC67" i="61"/>
  <c r="BZ67" i="61"/>
  <c r="BW67" i="61"/>
  <c r="BT67" i="61"/>
  <c r="BQ67" i="61"/>
  <c r="BN67" i="61"/>
  <c r="BI67" i="61"/>
  <c r="BF67" i="61"/>
  <c r="BC67" i="61"/>
  <c r="AZ67" i="61"/>
  <c r="AW67" i="61"/>
  <c r="AR67" i="61"/>
  <c r="AO67" i="61"/>
  <c r="AL67" i="61"/>
  <c r="AI67" i="61"/>
  <c r="AF67" i="61"/>
  <c r="W67" i="61"/>
  <c r="T67" i="61"/>
  <c r="Q67" i="61"/>
  <c r="H67" i="61"/>
  <c r="E67" i="61"/>
  <c r="DH66" i="61"/>
  <c r="DB66" i="61"/>
  <c r="CZ66" i="61"/>
  <c r="CX66" i="61"/>
  <c r="CV66" i="61"/>
  <c r="CT66" i="61"/>
  <c r="CR66" i="61"/>
  <c r="CF66" i="61"/>
  <c r="CC66" i="61"/>
  <c r="BZ66" i="61"/>
  <c r="BW66" i="61"/>
  <c r="BT66" i="61"/>
  <c r="BQ66" i="61"/>
  <c r="BN66" i="61"/>
  <c r="BI66" i="61"/>
  <c r="BF66" i="61"/>
  <c r="BC66" i="61"/>
  <c r="AZ66" i="61"/>
  <c r="AW66" i="61"/>
  <c r="AR66" i="61"/>
  <c r="AO66" i="61"/>
  <c r="AL66" i="61"/>
  <c r="AI66" i="61"/>
  <c r="AF66" i="61"/>
  <c r="W66" i="61"/>
  <c r="T66" i="61"/>
  <c r="Q66" i="61"/>
  <c r="H66" i="61"/>
  <c r="E66" i="61"/>
  <c r="DH65" i="61"/>
  <c r="DB65" i="61"/>
  <c r="CZ65" i="61"/>
  <c r="CX65" i="61"/>
  <c r="CV65" i="61"/>
  <c r="CT65" i="61"/>
  <c r="CR65" i="61"/>
  <c r="CF65" i="61"/>
  <c r="CC65" i="61"/>
  <c r="BZ65" i="61"/>
  <c r="BW65" i="61"/>
  <c r="BT65" i="61"/>
  <c r="BQ65" i="61"/>
  <c r="BN65" i="61"/>
  <c r="BI65" i="61"/>
  <c r="BF65" i="61"/>
  <c r="BC65" i="61"/>
  <c r="AZ65" i="61"/>
  <c r="AW65" i="61"/>
  <c r="AR65" i="61"/>
  <c r="AO65" i="61"/>
  <c r="AL65" i="61"/>
  <c r="AI65" i="61"/>
  <c r="AF65" i="61"/>
  <c r="W65" i="61"/>
  <c r="T65" i="61"/>
  <c r="Q65" i="61"/>
  <c r="H65" i="61"/>
  <c r="E65" i="61"/>
  <c r="DH64" i="61"/>
  <c r="DB64" i="61"/>
  <c r="CZ64" i="61"/>
  <c r="CX64" i="61"/>
  <c r="CV64" i="61"/>
  <c r="CT64" i="61"/>
  <c r="CR64" i="61"/>
  <c r="CF64" i="61"/>
  <c r="CC64" i="61"/>
  <c r="BZ64" i="61"/>
  <c r="BW64" i="61"/>
  <c r="BT64" i="61"/>
  <c r="BQ64" i="61"/>
  <c r="BN64" i="61"/>
  <c r="BI64" i="61"/>
  <c r="BF64" i="61"/>
  <c r="BC64" i="61"/>
  <c r="AZ64" i="61"/>
  <c r="AW64" i="61"/>
  <c r="AR64" i="61"/>
  <c r="AO64" i="61"/>
  <c r="AL64" i="61"/>
  <c r="AI64" i="61"/>
  <c r="AF64" i="61"/>
  <c r="W64" i="61"/>
  <c r="T64" i="61"/>
  <c r="Q64" i="61"/>
  <c r="H64" i="61"/>
  <c r="E64" i="61"/>
  <c r="DH63" i="61"/>
  <c r="DB63" i="61"/>
  <c r="CZ63" i="61"/>
  <c r="CX63" i="61"/>
  <c r="CV63" i="61"/>
  <c r="CT63" i="61"/>
  <c r="CR63" i="61"/>
  <c r="CF63" i="61"/>
  <c r="CC63" i="61"/>
  <c r="BZ63" i="61"/>
  <c r="BW63" i="61"/>
  <c r="BT63" i="61"/>
  <c r="BQ63" i="61"/>
  <c r="BN63" i="61"/>
  <c r="BI63" i="61"/>
  <c r="BF63" i="61"/>
  <c r="BC63" i="61"/>
  <c r="AZ63" i="61"/>
  <c r="AW63" i="61"/>
  <c r="AR63" i="61"/>
  <c r="AO63" i="61"/>
  <c r="AL63" i="61"/>
  <c r="AI63" i="61"/>
  <c r="AF63" i="61"/>
  <c r="W63" i="61"/>
  <c r="T63" i="61"/>
  <c r="Q63" i="61"/>
  <c r="H63" i="61"/>
  <c r="E63" i="61"/>
  <c r="DH62" i="61"/>
  <c r="DB62" i="61"/>
  <c r="CZ62" i="61"/>
  <c r="CX62" i="61"/>
  <c r="CV62" i="61"/>
  <c r="CT62" i="61"/>
  <c r="CR62" i="61"/>
  <c r="CF62" i="61"/>
  <c r="CC62" i="61"/>
  <c r="BZ62" i="61"/>
  <c r="BW62" i="61"/>
  <c r="BT62" i="61"/>
  <c r="BQ62" i="61"/>
  <c r="BN62" i="61"/>
  <c r="BI62" i="61"/>
  <c r="BF62" i="61"/>
  <c r="BC62" i="61"/>
  <c r="AZ62" i="61"/>
  <c r="AW62" i="61"/>
  <c r="AR62" i="61"/>
  <c r="AO62" i="61"/>
  <c r="AL62" i="61"/>
  <c r="AI62" i="61"/>
  <c r="AF62" i="61"/>
  <c r="W62" i="61"/>
  <c r="T62" i="61"/>
  <c r="Q62" i="61"/>
  <c r="H62" i="61"/>
  <c r="E62" i="61"/>
  <c r="DH61" i="61"/>
  <c r="DB61" i="61"/>
  <c r="CZ61" i="61"/>
  <c r="CX61" i="61"/>
  <c r="CV61" i="61"/>
  <c r="CT61" i="61"/>
  <c r="CR61" i="61"/>
  <c r="CF61" i="61"/>
  <c r="CC61" i="61"/>
  <c r="BZ61" i="61"/>
  <c r="BW61" i="61"/>
  <c r="BT61" i="61"/>
  <c r="BQ61" i="61"/>
  <c r="BN61" i="61"/>
  <c r="BI61" i="61"/>
  <c r="BF61" i="61"/>
  <c r="BC61" i="61"/>
  <c r="AZ61" i="61"/>
  <c r="AW61" i="61"/>
  <c r="AR61" i="61"/>
  <c r="AO61" i="61"/>
  <c r="AL61" i="61"/>
  <c r="AI61" i="61"/>
  <c r="AF61" i="61"/>
  <c r="W61" i="61"/>
  <c r="T61" i="61"/>
  <c r="Q61" i="61"/>
  <c r="H61" i="61"/>
  <c r="E61" i="61"/>
  <c r="DH60" i="61"/>
  <c r="DB60" i="61"/>
  <c r="CZ60" i="61"/>
  <c r="CX60" i="61"/>
  <c r="CV60" i="61"/>
  <c r="CT60" i="61"/>
  <c r="CR60" i="61"/>
  <c r="CF60" i="61"/>
  <c r="CC60" i="61"/>
  <c r="BZ60" i="61"/>
  <c r="BW60" i="61"/>
  <c r="BT60" i="61"/>
  <c r="BQ60" i="61"/>
  <c r="BN60" i="61"/>
  <c r="BI60" i="61"/>
  <c r="BF60" i="61"/>
  <c r="BC60" i="61"/>
  <c r="AZ60" i="61"/>
  <c r="AW60" i="61"/>
  <c r="AR60" i="61"/>
  <c r="AO60" i="61"/>
  <c r="AL60" i="61"/>
  <c r="AI60" i="61"/>
  <c r="AF60" i="61"/>
  <c r="W60" i="61"/>
  <c r="T60" i="61"/>
  <c r="Q60" i="61"/>
  <c r="H60" i="61"/>
  <c r="E60" i="61"/>
  <c r="DH59" i="61"/>
  <c r="DB59" i="61"/>
  <c r="CZ59" i="61"/>
  <c r="CX59" i="61"/>
  <c r="CV59" i="61"/>
  <c r="CT59" i="61"/>
  <c r="CR59" i="61"/>
  <c r="CF59" i="61"/>
  <c r="CC59" i="61"/>
  <c r="BZ59" i="61"/>
  <c r="BW59" i="61"/>
  <c r="BT59" i="61"/>
  <c r="BQ59" i="61"/>
  <c r="BN59" i="61"/>
  <c r="BI59" i="61"/>
  <c r="BF59" i="61"/>
  <c r="BC59" i="61"/>
  <c r="AZ59" i="61"/>
  <c r="AW59" i="61"/>
  <c r="AR59" i="61"/>
  <c r="AO59" i="61"/>
  <c r="AL59" i="61"/>
  <c r="AI59" i="61"/>
  <c r="AF59" i="61"/>
  <c r="W59" i="61"/>
  <c r="T59" i="61"/>
  <c r="Q59" i="61"/>
  <c r="H59" i="61"/>
  <c r="E59" i="61"/>
  <c r="DH58" i="61"/>
  <c r="DB58" i="61"/>
  <c r="CZ58" i="61"/>
  <c r="CX58" i="61"/>
  <c r="CV58" i="61"/>
  <c r="CT58" i="61"/>
  <c r="CR58" i="61"/>
  <c r="CF58" i="61"/>
  <c r="CC58" i="61"/>
  <c r="BZ58" i="61"/>
  <c r="BW58" i="61"/>
  <c r="BT58" i="61"/>
  <c r="BQ58" i="61"/>
  <c r="BN58" i="61"/>
  <c r="BI58" i="61"/>
  <c r="BF58" i="61"/>
  <c r="BC58" i="61"/>
  <c r="AZ58" i="61"/>
  <c r="AW58" i="61"/>
  <c r="AR58" i="61"/>
  <c r="AO58" i="61"/>
  <c r="AL58" i="61"/>
  <c r="AI58" i="61"/>
  <c r="AF58" i="61"/>
  <c r="W58" i="61"/>
  <c r="T58" i="61"/>
  <c r="Q58" i="61"/>
  <c r="H58" i="61"/>
  <c r="E58" i="61"/>
  <c r="DH57" i="61"/>
  <c r="DB57" i="61"/>
  <c r="CZ57" i="61"/>
  <c r="CX57" i="61"/>
  <c r="CV57" i="61"/>
  <c r="CT57" i="61"/>
  <c r="CR57" i="61"/>
  <c r="CF57" i="61"/>
  <c r="CC57" i="61"/>
  <c r="BZ57" i="61"/>
  <c r="BW57" i="61"/>
  <c r="BT57" i="61"/>
  <c r="BQ57" i="61"/>
  <c r="BN57" i="61"/>
  <c r="BI57" i="61"/>
  <c r="BF57" i="61"/>
  <c r="BC57" i="61"/>
  <c r="AZ57" i="61"/>
  <c r="AW57" i="61"/>
  <c r="AR57" i="61"/>
  <c r="AO57" i="61"/>
  <c r="AL57" i="61"/>
  <c r="AI57" i="61"/>
  <c r="AF57" i="61"/>
  <c r="W57" i="61"/>
  <c r="T57" i="61"/>
  <c r="Q57" i="61"/>
  <c r="H57" i="61"/>
  <c r="DH56" i="61"/>
  <c r="DB56" i="61"/>
  <c r="CZ56" i="61"/>
  <c r="CX56" i="61"/>
  <c r="CV56" i="61"/>
  <c r="CT56" i="61"/>
  <c r="CR56" i="61"/>
  <c r="CF56" i="61"/>
  <c r="CC56" i="61"/>
  <c r="BZ56" i="61"/>
  <c r="BW56" i="61"/>
  <c r="BT56" i="61"/>
  <c r="BQ56" i="61"/>
  <c r="BN56" i="61"/>
  <c r="BI56" i="61"/>
  <c r="BF56" i="61"/>
  <c r="BC56" i="61"/>
  <c r="AZ56" i="61"/>
  <c r="AW56" i="61"/>
  <c r="AR56" i="61"/>
  <c r="AO56" i="61"/>
  <c r="AL56" i="61"/>
  <c r="AI56" i="61"/>
  <c r="AF56" i="61"/>
  <c r="W56" i="61"/>
  <c r="T56" i="61"/>
  <c r="Q56" i="61"/>
  <c r="H56" i="61"/>
  <c r="E56" i="61"/>
  <c r="DH55" i="61"/>
  <c r="DB55" i="61"/>
  <c r="CZ55" i="61"/>
  <c r="CX55" i="61"/>
  <c r="CV55" i="61"/>
  <c r="CT55" i="61"/>
  <c r="CR55" i="61"/>
  <c r="CF55" i="61"/>
  <c r="CC55" i="61"/>
  <c r="BZ55" i="61"/>
  <c r="BW55" i="61"/>
  <c r="BT55" i="61"/>
  <c r="BQ55" i="61"/>
  <c r="BN55" i="61"/>
  <c r="BI55" i="61"/>
  <c r="BF55" i="61"/>
  <c r="BC55" i="61"/>
  <c r="AZ55" i="61"/>
  <c r="AW55" i="61"/>
  <c r="AR55" i="61"/>
  <c r="AO55" i="61"/>
  <c r="AL55" i="61"/>
  <c r="AI55" i="61"/>
  <c r="AF55" i="61"/>
  <c r="W55" i="61"/>
  <c r="T55" i="61"/>
  <c r="Q55" i="61"/>
  <c r="H55" i="61"/>
  <c r="E55" i="61"/>
  <c r="DH54" i="61"/>
  <c r="DB54" i="61"/>
  <c r="CZ54" i="61"/>
  <c r="CX54" i="61"/>
  <c r="CV54" i="61"/>
  <c r="CT54" i="61"/>
  <c r="CR54" i="61"/>
  <c r="CF54" i="61"/>
  <c r="CC54" i="61"/>
  <c r="BZ54" i="61"/>
  <c r="BW54" i="61"/>
  <c r="BT54" i="61"/>
  <c r="BQ54" i="61"/>
  <c r="BN54" i="61"/>
  <c r="BI54" i="61"/>
  <c r="BF54" i="61"/>
  <c r="BC54" i="61"/>
  <c r="AZ54" i="61"/>
  <c r="AW54" i="61"/>
  <c r="AR54" i="61"/>
  <c r="AO54" i="61"/>
  <c r="AL54" i="61"/>
  <c r="AI54" i="61"/>
  <c r="AF54" i="61"/>
  <c r="W54" i="61"/>
  <c r="T54" i="61"/>
  <c r="Q54" i="61"/>
  <c r="H54" i="61"/>
  <c r="E54" i="61"/>
  <c r="DH53" i="61"/>
  <c r="DB53" i="61"/>
  <c r="CZ53" i="61"/>
  <c r="CX53" i="61"/>
  <c r="CV53" i="61"/>
  <c r="CT53" i="61"/>
  <c r="CR53" i="61"/>
  <c r="CF53" i="61"/>
  <c r="CC53" i="61"/>
  <c r="BZ53" i="61"/>
  <c r="BW53" i="61"/>
  <c r="BT53" i="61"/>
  <c r="BQ53" i="61"/>
  <c r="BN53" i="61"/>
  <c r="BI53" i="61"/>
  <c r="BF53" i="61"/>
  <c r="BC53" i="61"/>
  <c r="AZ53" i="61"/>
  <c r="AW53" i="61"/>
  <c r="AR53" i="61"/>
  <c r="AO53" i="61"/>
  <c r="AL53" i="61"/>
  <c r="AI53" i="61"/>
  <c r="AF53" i="61"/>
  <c r="W53" i="61"/>
  <c r="T53" i="61"/>
  <c r="Q53" i="61"/>
  <c r="H53" i="61"/>
  <c r="E53" i="61"/>
  <c r="DH52" i="61"/>
  <c r="DB52" i="61"/>
  <c r="CZ52" i="61"/>
  <c r="CX52" i="61"/>
  <c r="CV52" i="61"/>
  <c r="CT52" i="61"/>
  <c r="CR52" i="61"/>
  <c r="CF52" i="61"/>
  <c r="CC52" i="61"/>
  <c r="BZ52" i="61"/>
  <c r="BW52" i="61"/>
  <c r="BT52" i="61"/>
  <c r="BQ52" i="61"/>
  <c r="BN52" i="61"/>
  <c r="BI52" i="61"/>
  <c r="BF52" i="61"/>
  <c r="BC52" i="61"/>
  <c r="AZ52" i="61"/>
  <c r="AW52" i="61"/>
  <c r="AR52" i="61"/>
  <c r="AO52" i="61"/>
  <c r="AL52" i="61"/>
  <c r="AI52" i="61"/>
  <c r="AF52" i="61"/>
  <c r="W52" i="61"/>
  <c r="T52" i="61"/>
  <c r="Q52" i="61"/>
  <c r="H52" i="61"/>
  <c r="E52" i="61"/>
  <c r="DH51" i="61"/>
  <c r="DB51" i="61"/>
  <c r="CZ51" i="61"/>
  <c r="CX51" i="61"/>
  <c r="CV51" i="61"/>
  <c r="CT51" i="61"/>
  <c r="CR51" i="61"/>
  <c r="CF51" i="61"/>
  <c r="CC51" i="61"/>
  <c r="BZ51" i="61"/>
  <c r="BW51" i="61"/>
  <c r="BT51" i="61"/>
  <c r="BQ51" i="61"/>
  <c r="BN51" i="61"/>
  <c r="BI51" i="61"/>
  <c r="BF51" i="61"/>
  <c r="BC51" i="61"/>
  <c r="AZ51" i="61"/>
  <c r="AW51" i="61"/>
  <c r="AR51" i="61"/>
  <c r="AO51" i="61"/>
  <c r="AL51" i="61"/>
  <c r="AI51" i="61"/>
  <c r="AF51" i="61"/>
  <c r="W51" i="61"/>
  <c r="T51" i="61"/>
  <c r="Q51" i="61"/>
  <c r="H51" i="61"/>
  <c r="E51" i="61"/>
  <c r="DH50" i="61"/>
  <c r="DB50" i="61"/>
  <c r="CZ50" i="61"/>
  <c r="CX50" i="61"/>
  <c r="CV50" i="61"/>
  <c r="CT50" i="61"/>
  <c r="CR50" i="61"/>
  <c r="CF50" i="61"/>
  <c r="CC50" i="61"/>
  <c r="BZ50" i="61"/>
  <c r="BW50" i="61"/>
  <c r="BT50" i="61"/>
  <c r="BQ50" i="61"/>
  <c r="BN50" i="61"/>
  <c r="BI50" i="61"/>
  <c r="BF50" i="61"/>
  <c r="BC50" i="61"/>
  <c r="AZ50" i="61"/>
  <c r="AW50" i="61"/>
  <c r="AR50" i="61"/>
  <c r="AO50" i="61"/>
  <c r="AL50" i="61"/>
  <c r="AI50" i="61"/>
  <c r="AF50" i="61"/>
  <c r="W50" i="61"/>
  <c r="T50" i="61"/>
  <c r="Q50" i="61"/>
  <c r="H50" i="61"/>
  <c r="E50" i="61"/>
  <c r="DH49" i="61"/>
  <c r="DB49" i="61"/>
  <c r="CZ49" i="61"/>
  <c r="CX49" i="61"/>
  <c r="CV49" i="61"/>
  <c r="CT49" i="61"/>
  <c r="CR49" i="61"/>
  <c r="CF49" i="61"/>
  <c r="CC49" i="61"/>
  <c r="BZ49" i="61"/>
  <c r="BW49" i="61"/>
  <c r="BT49" i="61"/>
  <c r="BQ49" i="61"/>
  <c r="BN49" i="61"/>
  <c r="BI49" i="61"/>
  <c r="BF49" i="61"/>
  <c r="BC49" i="61"/>
  <c r="AZ49" i="61"/>
  <c r="AW49" i="61"/>
  <c r="AR49" i="61"/>
  <c r="AO49" i="61"/>
  <c r="AL49" i="61"/>
  <c r="AI49" i="61"/>
  <c r="AF49" i="61"/>
  <c r="W49" i="61"/>
  <c r="T49" i="61"/>
  <c r="Q49" i="61"/>
  <c r="H49" i="61"/>
  <c r="E49" i="61"/>
  <c r="DH48" i="61"/>
  <c r="DB48" i="61"/>
  <c r="CZ48" i="61"/>
  <c r="CX48" i="61"/>
  <c r="CV48" i="61"/>
  <c r="CT48" i="61"/>
  <c r="CR48" i="61"/>
  <c r="CF48" i="61"/>
  <c r="CC48" i="61"/>
  <c r="BZ48" i="61"/>
  <c r="BW48" i="61"/>
  <c r="BT48" i="61"/>
  <c r="BQ48" i="61"/>
  <c r="BN48" i="61"/>
  <c r="BI48" i="61"/>
  <c r="BF48" i="61"/>
  <c r="BC48" i="61"/>
  <c r="AZ48" i="61"/>
  <c r="AW48" i="61"/>
  <c r="AR48" i="61"/>
  <c r="AO48" i="61"/>
  <c r="AL48" i="61"/>
  <c r="AI48" i="61"/>
  <c r="AF48" i="61"/>
  <c r="W48" i="61"/>
  <c r="T48" i="61"/>
  <c r="Q48" i="61"/>
  <c r="H48" i="61"/>
  <c r="E48" i="61"/>
  <c r="DH46" i="61"/>
  <c r="DB46" i="61"/>
  <c r="CZ46" i="61"/>
  <c r="CX46" i="61"/>
  <c r="CV46" i="61"/>
  <c r="CT46" i="61"/>
  <c r="CR46" i="61"/>
  <c r="CF46" i="61"/>
  <c r="CC46" i="61"/>
  <c r="BZ46" i="61"/>
  <c r="BW46" i="61"/>
  <c r="BT46" i="61"/>
  <c r="BQ46" i="61"/>
  <c r="BN46" i="61"/>
  <c r="BI46" i="61"/>
  <c r="BF46" i="61"/>
  <c r="BC46" i="61"/>
  <c r="AZ46" i="61"/>
  <c r="AW46" i="61"/>
  <c r="AR46" i="61"/>
  <c r="AO46" i="61"/>
  <c r="AL46" i="61"/>
  <c r="AI46" i="61"/>
  <c r="AF46" i="61"/>
  <c r="W46" i="61"/>
  <c r="T46" i="61"/>
  <c r="Q46" i="61"/>
  <c r="H46" i="61"/>
  <c r="E46" i="61"/>
  <c r="DH45" i="61"/>
  <c r="DB45" i="61"/>
  <c r="CZ45" i="61"/>
  <c r="CX45" i="61"/>
  <c r="CV45" i="61"/>
  <c r="CT45" i="61"/>
  <c r="CR45" i="61"/>
  <c r="CF45" i="61"/>
  <c r="CC45" i="61"/>
  <c r="BZ45" i="61"/>
  <c r="BW45" i="61"/>
  <c r="BT45" i="61"/>
  <c r="BQ45" i="61"/>
  <c r="BN45" i="61"/>
  <c r="BI45" i="61"/>
  <c r="BF45" i="61"/>
  <c r="BC45" i="61"/>
  <c r="AZ45" i="61"/>
  <c r="AW45" i="61"/>
  <c r="AR45" i="61"/>
  <c r="AO45" i="61"/>
  <c r="AL45" i="61"/>
  <c r="AI45" i="61"/>
  <c r="AF45" i="61"/>
  <c r="W45" i="61"/>
  <c r="T45" i="61"/>
  <c r="Q45" i="61"/>
  <c r="H45" i="61"/>
  <c r="E45" i="61"/>
  <c r="DH44" i="61"/>
  <c r="DB44" i="61"/>
  <c r="CZ44" i="61"/>
  <c r="CX44" i="61"/>
  <c r="CV44" i="61"/>
  <c r="CT44" i="61"/>
  <c r="CR44" i="61"/>
  <c r="CF44" i="61"/>
  <c r="CC44" i="61"/>
  <c r="BZ44" i="61"/>
  <c r="BW44" i="61"/>
  <c r="BT44" i="61"/>
  <c r="BQ44" i="61"/>
  <c r="BN44" i="61"/>
  <c r="BI44" i="61"/>
  <c r="BF44" i="61"/>
  <c r="BC44" i="61"/>
  <c r="AZ44" i="61"/>
  <c r="AW44" i="61"/>
  <c r="AR44" i="61"/>
  <c r="AO44" i="61"/>
  <c r="AL44" i="61"/>
  <c r="AI44" i="61"/>
  <c r="AF44" i="61"/>
  <c r="W44" i="61"/>
  <c r="T44" i="61"/>
  <c r="Q44" i="61"/>
  <c r="H44" i="61"/>
  <c r="E44" i="61"/>
  <c r="DH43" i="61"/>
  <c r="DB43" i="61"/>
  <c r="CZ43" i="61"/>
  <c r="CX43" i="61"/>
  <c r="CV43" i="61"/>
  <c r="CT43" i="61"/>
  <c r="CR43" i="61"/>
  <c r="CF43" i="61"/>
  <c r="CC43" i="61"/>
  <c r="BZ43" i="61"/>
  <c r="BW43" i="61"/>
  <c r="BT43" i="61"/>
  <c r="BQ43" i="61"/>
  <c r="BN43" i="61"/>
  <c r="BI43" i="61"/>
  <c r="BF43" i="61"/>
  <c r="BC43" i="61"/>
  <c r="AZ43" i="61"/>
  <c r="AW43" i="61"/>
  <c r="AR43" i="61"/>
  <c r="AO43" i="61"/>
  <c r="AL43" i="61"/>
  <c r="AI43" i="61"/>
  <c r="AF43" i="61"/>
  <c r="W43" i="61"/>
  <c r="T43" i="61"/>
  <c r="Q43" i="61"/>
  <c r="H43" i="61"/>
  <c r="E43" i="61"/>
  <c r="DH42" i="61"/>
  <c r="DB42" i="61"/>
  <c r="CZ42" i="61"/>
  <c r="CX42" i="61"/>
  <c r="CV42" i="61"/>
  <c r="CT42" i="61"/>
  <c r="CR42" i="61"/>
  <c r="CF42" i="61"/>
  <c r="CC42" i="61"/>
  <c r="BZ42" i="61"/>
  <c r="BW42" i="61"/>
  <c r="BT42" i="61"/>
  <c r="BQ42" i="61"/>
  <c r="BN42" i="61"/>
  <c r="BI42" i="61"/>
  <c r="BF42" i="61"/>
  <c r="BC42" i="61"/>
  <c r="AZ42" i="61"/>
  <c r="AW42" i="61"/>
  <c r="AR42" i="61"/>
  <c r="AO42" i="61"/>
  <c r="AL42" i="61"/>
  <c r="AI42" i="61"/>
  <c r="AF42" i="61"/>
  <c r="W42" i="61"/>
  <c r="T42" i="61"/>
  <c r="Q42" i="61"/>
  <c r="H42" i="61"/>
  <c r="E42" i="61"/>
  <c r="DH41" i="61"/>
  <c r="DB41" i="61"/>
  <c r="CZ41" i="61"/>
  <c r="CX41" i="61"/>
  <c r="CV41" i="61"/>
  <c r="CT41" i="61"/>
  <c r="CR41" i="61"/>
  <c r="CF41" i="61"/>
  <c r="CC41" i="61"/>
  <c r="BZ41" i="61"/>
  <c r="BW41" i="61"/>
  <c r="BT41" i="61"/>
  <c r="BQ41" i="61"/>
  <c r="BN41" i="61"/>
  <c r="BI41" i="61"/>
  <c r="BF41" i="61"/>
  <c r="BC41" i="61"/>
  <c r="AZ41" i="61"/>
  <c r="AW41" i="61"/>
  <c r="AR41" i="61"/>
  <c r="AO41" i="61"/>
  <c r="AL41" i="61"/>
  <c r="AI41" i="61"/>
  <c r="AF41" i="61"/>
  <c r="W41" i="61"/>
  <c r="T41" i="61"/>
  <c r="Q41" i="61"/>
  <c r="H41" i="61"/>
  <c r="E41" i="61"/>
  <c r="DH40" i="61"/>
  <c r="DB40" i="61"/>
  <c r="CZ40" i="61"/>
  <c r="CX40" i="61"/>
  <c r="CV40" i="61"/>
  <c r="CT40" i="61"/>
  <c r="CR40" i="61"/>
  <c r="CF40" i="61"/>
  <c r="CC40" i="61"/>
  <c r="BZ40" i="61"/>
  <c r="BW40" i="61"/>
  <c r="BT40" i="61"/>
  <c r="BQ40" i="61"/>
  <c r="BN40" i="61"/>
  <c r="BI40" i="61"/>
  <c r="BF40" i="61"/>
  <c r="BC40" i="61"/>
  <c r="AZ40" i="61"/>
  <c r="AR40" i="61"/>
  <c r="AO40" i="61"/>
  <c r="AL40" i="61"/>
  <c r="AI40" i="61"/>
  <c r="AF40" i="61"/>
  <c r="W40" i="61"/>
  <c r="T40" i="61"/>
  <c r="Q40" i="61"/>
  <c r="H40" i="61"/>
  <c r="E40" i="61"/>
  <c r="DH39" i="61"/>
  <c r="DB39" i="61"/>
  <c r="CZ39" i="61"/>
  <c r="CX39" i="61"/>
  <c r="CV39" i="61"/>
  <c r="CT39" i="61"/>
  <c r="CR39" i="61"/>
  <c r="CF39" i="61"/>
  <c r="CC39" i="61"/>
  <c r="BZ39" i="61"/>
  <c r="BW39" i="61"/>
  <c r="BT39" i="61"/>
  <c r="BQ39" i="61"/>
  <c r="BN39" i="61"/>
  <c r="BI39" i="61"/>
  <c r="BF39" i="61"/>
  <c r="BC39" i="61"/>
  <c r="AZ39" i="61"/>
  <c r="AW39" i="61"/>
  <c r="AR39" i="61"/>
  <c r="AO39" i="61"/>
  <c r="AL39" i="61"/>
  <c r="AI39" i="61"/>
  <c r="AF39" i="61"/>
  <c r="W39" i="61"/>
  <c r="T39" i="61"/>
  <c r="Q39" i="61"/>
  <c r="H39" i="61"/>
  <c r="E39" i="61"/>
  <c r="DH38" i="61"/>
  <c r="DB38" i="61"/>
  <c r="CZ38" i="61"/>
  <c r="CX38" i="61"/>
  <c r="CV38" i="61"/>
  <c r="CT38" i="61"/>
  <c r="CR38" i="61"/>
  <c r="CF38" i="61"/>
  <c r="CC38" i="61"/>
  <c r="BZ38" i="61"/>
  <c r="BW38" i="61"/>
  <c r="BT38" i="61"/>
  <c r="BQ38" i="61"/>
  <c r="BN38" i="61"/>
  <c r="BI38" i="61"/>
  <c r="BF38" i="61"/>
  <c r="BC38" i="61"/>
  <c r="AZ38" i="61"/>
  <c r="AW38" i="61"/>
  <c r="AR38" i="61"/>
  <c r="AO38" i="61"/>
  <c r="AL38" i="61"/>
  <c r="AI38" i="61"/>
  <c r="AF38" i="61"/>
  <c r="W38" i="61"/>
  <c r="T38" i="61"/>
  <c r="Q38" i="61"/>
  <c r="H38" i="61"/>
  <c r="E38" i="61"/>
  <c r="DH37" i="61"/>
  <c r="DB37" i="61"/>
  <c r="CZ37" i="61"/>
  <c r="CX37" i="61"/>
  <c r="CV37" i="61"/>
  <c r="CT37" i="61"/>
  <c r="CR37" i="61"/>
  <c r="CF37" i="61"/>
  <c r="CC37" i="61"/>
  <c r="BZ37" i="61"/>
  <c r="BW37" i="61"/>
  <c r="BT37" i="61"/>
  <c r="BQ37" i="61"/>
  <c r="BN37" i="61"/>
  <c r="BI37" i="61"/>
  <c r="BF37" i="61"/>
  <c r="BC37" i="61"/>
  <c r="AZ37" i="61"/>
  <c r="AW37" i="61"/>
  <c r="AR37" i="61"/>
  <c r="AO37" i="61"/>
  <c r="AL37" i="61"/>
  <c r="AI37" i="61"/>
  <c r="AF37" i="61"/>
  <c r="W37" i="61"/>
  <c r="T37" i="61"/>
  <c r="Q37" i="61"/>
  <c r="H37" i="61"/>
  <c r="E37" i="61"/>
  <c r="DH36" i="61"/>
  <c r="DB36" i="61"/>
  <c r="CZ36" i="61"/>
  <c r="CX36" i="61"/>
  <c r="CV36" i="61"/>
  <c r="CT36" i="61"/>
  <c r="CR36" i="61"/>
  <c r="CF36" i="61"/>
  <c r="CC36" i="61"/>
  <c r="BZ36" i="61"/>
  <c r="BW36" i="61"/>
  <c r="BT36" i="61"/>
  <c r="BQ36" i="61"/>
  <c r="BN36" i="61"/>
  <c r="BI36" i="61"/>
  <c r="BF36" i="61"/>
  <c r="BC36" i="61"/>
  <c r="AZ36" i="61"/>
  <c r="AW36" i="61"/>
  <c r="AR36" i="61"/>
  <c r="AO36" i="61"/>
  <c r="AL36" i="61"/>
  <c r="AI36" i="61"/>
  <c r="AF36" i="61"/>
  <c r="W36" i="61"/>
  <c r="T36" i="61"/>
  <c r="Q36" i="61"/>
  <c r="H36" i="61"/>
  <c r="E36" i="61"/>
  <c r="DH35" i="61"/>
  <c r="DB35" i="61"/>
  <c r="CZ35" i="61"/>
  <c r="CX35" i="61"/>
  <c r="CV35" i="61"/>
  <c r="CT35" i="61"/>
  <c r="CR35" i="61"/>
  <c r="CF35" i="61"/>
  <c r="CC35" i="61"/>
  <c r="BZ35" i="61"/>
  <c r="BW35" i="61"/>
  <c r="BT35" i="61"/>
  <c r="BQ35" i="61"/>
  <c r="BN35" i="61"/>
  <c r="BI35" i="61"/>
  <c r="BF35" i="61"/>
  <c r="BC35" i="61"/>
  <c r="AZ35" i="61"/>
  <c r="AW35" i="61"/>
  <c r="AR35" i="61"/>
  <c r="AO35" i="61"/>
  <c r="AL35" i="61"/>
  <c r="AI35" i="61"/>
  <c r="AF35" i="61"/>
  <c r="W35" i="61"/>
  <c r="T35" i="61"/>
  <c r="Q35" i="61"/>
  <c r="H35" i="61"/>
  <c r="E35" i="61"/>
  <c r="DH34" i="61"/>
  <c r="DB34" i="61"/>
  <c r="CZ34" i="61"/>
  <c r="CX34" i="61"/>
  <c r="CV34" i="61"/>
  <c r="CT34" i="61"/>
  <c r="CR34" i="61"/>
  <c r="CF34" i="61"/>
  <c r="CC34" i="61"/>
  <c r="BZ34" i="61"/>
  <c r="BW34" i="61"/>
  <c r="BT34" i="61"/>
  <c r="BQ34" i="61"/>
  <c r="BN34" i="61"/>
  <c r="BI34" i="61"/>
  <c r="BF34" i="61"/>
  <c r="BC34" i="61"/>
  <c r="AZ34" i="61"/>
  <c r="AW34" i="61"/>
  <c r="AR34" i="61"/>
  <c r="AO34" i="61"/>
  <c r="AL34" i="61"/>
  <c r="AI34" i="61"/>
  <c r="AF34" i="61"/>
  <c r="W34" i="61"/>
  <c r="T34" i="61"/>
  <c r="Q34" i="61"/>
  <c r="H34" i="61"/>
  <c r="E34" i="61"/>
  <c r="DH32" i="61"/>
  <c r="DB32" i="61"/>
  <c r="CZ32" i="61"/>
  <c r="CX32" i="61"/>
  <c r="CV32" i="61"/>
  <c r="CT32" i="61"/>
  <c r="CR32" i="61"/>
  <c r="CF32" i="61"/>
  <c r="CC32" i="61"/>
  <c r="BZ32" i="61"/>
  <c r="BW32" i="61"/>
  <c r="BT32" i="61"/>
  <c r="BQ32" i="61"/>
  <c r="BN32" i="61"/>
  <c r="BI32" i="61"/>
  <c r="BF32" i="61"/>
  <c r="BC32" i="61"/>
  <c r="AZ32" i="61"/>
  <c r="AW32" i="61"/>
  <c r="AR32" i="61"/>
  <c r="AO32" i="61"/>
  <c r="AL32" i="61"/>
  <c r="AI32" i="61"/>
  <c r="AF32" i="61"/>
  <c r="W32" i="61"/>
  <c r="T32" i="61"/>
  <c r="Q32" i="61"/>
  <c r="H32" i="61"/>
  <c r="E32" i="61"/>
  <c r="DH31" i="61"/>
  <c r="DB31" i="61"/>
  <c r="CZ31" i="61"/>
  <c r="CX31" i="61"/>
  <c r="CV31" i="61"/>
  <c r="CT31" i="61"/>
  <c r="CR31" i="61"/>
  <c r="CF31" i="61"/>
  <c r="CC31" i="61"/>
  <c r="BZ31" i="61"/>
  <c r="BW31" i="61"/>
  <c r="BT31" i="61"/>
  <c r="BQ31" i="61"/>
  <c r="BN31" i="61"/>
  <c r="BI31" i="61"/>
  <c r="BF31" i="61"/>
  <c r="BC31" i="61"/>
  <c r="AZ31" i="61"/>
  <c r="AW31" i="61"/>
  <c r="AR31" i="61"/>
  <c r="AO31" i="61"/>
  <c r="AL31" i="61"/>
  <c r="AI31" i="61"/>
  <c r="AF31" i="61"/>
  <c r="W31" i="61"/>
  <c r="T31" i="61"/>
  <c r="Q31" i="61"/>
  <c r="H31" i="61"/>
  <c r="E31" i="61"/>
  <c r="DH30" i="61"/>
  <c r="DB30" i="61"/>
  <c r="CZ30" i="61"/>
  <c r="CX30" i="61"/>
  <c r="CV30" i="61"/>
  <c r="CT30" i="61"/>
  <c r="CR30" i="61"/>
  <c r="CF30" i="61"/>
  <c r="CC30" i="61"/>
  <c r="BZ30" i="61"/>
  <c r="BW30" i="61"/>
  <c r="BT30" i="61"/>
  <c r="BQ30" i="61"/>
  <c r="BN30" i="61"/>
  <c r="BI30" i="61"/>
  <c r="BF30" i="61"/>
  <c r="BC30" i="61"/>
  <c r="AZ30" i="61"/>
  <c r="AW30" i="61"/>
  <c r="AR30" i="61"/>
  <c r="AO30" i="61"/>
  <c r="AL30" i="61"/>
  <c r="AI30" i="61"/>
  <c r="AF30" i="61"/>
  <c r="W30" i="61"/>
  <c r="T30" i="61"/>
  <c r="Q30" i="61"/>
  <c r="H30" i="61"/>
  <c r="E30" i="61"/>
  <c r="DH29" i="61"/>
  <c r="DB29" i="61"/>
  <c r="CZ29" i="61"/>
  <c r="CX29" i="61"/>
  <c r="CV29" i="61"/>
  <c r="CT29" i="61"/>
  <c r="CR29" i="61"/>
  <c r="CF29" i="61"/>
  <c r="CC29" i="61"/>
  <c r="BZ29" i="61"/>
  <c r="BW29" i="61"/>
  <c r="BT29" i="61"/>
  <c r="BQ29" i="61"/>
  <c r="BN29" i="61"/>
  <c r="BI29" i="61"/>
  <c r="BF29" i="61"/>
  <c r="BC29" i="61"/>
  <c r="AZ29" i="61"/>
  <c r="AW29" i="61"/>
  <c r="AR29" i="61"/>
  <c r="AO29" i="61"/>
  <c r="AL29" i="61"/>
  <c r="AI29" i="61"/>
  <c r="AF29" i="61"/>
  <c r="W29" i="61"/>
  <c r="T29" i="61"/>
  <c r="Q29" i="61"/>
  <c r="H29" i="61"/>
  <c r="E29" i="61"/>
  <c r="CF27" i="61"/>
  <c r="CC27" i="61"/>
  <c r="BZ27" i="61"/>
  <c r="BW27" i="61"/>
  <c r="BT27" i="61"/>
  <c r="BQ27" i="61"/>
  <c r="BN27" i="61"/>
  <c r="BI27" i="61"/>
  <c r="BF27" i="61"/>
  <c r="BC27" i="61"/>
  <c r="AZ27" i="61"/>
  <c r="AW27" i="61"/>
  <c r="AR27" i="61"/>
  <c r="AO27" i="61"/>
  <c r="AL27" i="61"/>
  <c r="AI27" i="61"/>
  <c r="AF27" i="61"/>
  <c r="W27" i="61"/>
  <c r="T27" i="61"/>
  <c r="Q27" i="61"/>
  <c r="H27" i="61"/>
  <c r="E27" i="61"/>
  <c r="CF26" i="61"/>
  <c r="CC26" i="61"/>
  <c r="BZ26" i="61"/>
  <c r="BW26" i="61"/>
  <c r="BT26" i="61"/>
  <c r="BQ26" i="61"/>
  <c r="BN26" i="61"/>
  <c r="BI26" i="61"/>
  <c r="BF26" i="61"/>
  <c r="BC26" i="61"/>
  <c r="AZ26" i="61"/>
  <c r="AW26" i="61"/>
  <c r="AR26" i="61"/>
  <c r="AO26" i="61"/>
  <c r="AL26" i="61"/>
  <c r="AI26" i="61"/>
  <c r="AF26" i="61"/>
  <c r="W26" i="61"/>
  <c r="T26" i="61"/>
  <c r="Q26" i="61"/>
  <c r="H26" i="61"/>
  <c r="E26" i="61"/>
  <c r="CF25" i="61"/>
  <c r="CC25" i="61"/>
  <c r="BZ25" i="61"/>
  <c r="BW25" i="61"/>
  <c r="BT25" i="61"/>
  <c r="BQ25" i="61"/>
  <c r="BN25" i="61"/>
  <c r="BI25" i="61"/>
  <c r="BF25" i="61"/>
  <c r="BC25" i="61"/>
  <c r="AZ25" i="61"/>
  <c r="AW25" i="61"/>
  <c r="AR25" i="61"/>
  <c r="AO25" i="61"/>
  <c r="AL25" i="61"/>
  <c r="AI25" i="61"/>
  <c r="AF25" i="61"/>
  <c r="W25" i="61"/>
  <c r="T25" i="61"/>
  <c r="Q25" i="61"/>
  <c r="H25" i="61"/>
  <c r="E25" i="61"/>
  <c r="CF24" i="61"/>
  <c r="CC24" i="61"/>
  <c r="BZ24" i="61"/>
  <c r="BW24" i="61"/>
  <c r="BT24" i="61"/>
  <c r="BQ24" i="61"/>
  <c r="BN24" i="61"/>
  <c r="BI24" i="61"/>
  <c r="BF24" i="61"/>
  <c r="BC24" i="61"/>
  <c r="AZ24" i="61"/>
  <c r="AW24" i="61"/>
  <c r="AR24" i="61"/>
  <c r="AO24" i="61"/>
  <c r="AL24" i="61"/>
  <c r="AI24" i="61"/>
  <c r="AF24" i="61"/>
  <c r="W24" i="61"/>
  <c r="T24" i="61"/>
  <c r="Q24" i="61"/>
  <c r="CC23" i="61"/>
  <c r="BZ23" i="61"/>
  <c r="BW23" i="61"/>
  <c r="BT23" i="61"/>
  <c r="BQ23" i="61"/>
  <c r="BN23" i="61"/>
  <c r="BI23" i="61"/>
  <c r="BF23" i="61"/>
  <c r="BC23" i="61"/>
  <c r="AZ23" i="61"/>
  <c r="AW23" i="61"/>
  <c r="AR23" i="61"/>
  <c r="AO23" i="61"/>
  <c r="AL23" i="61"/>
  <c r="AI23" i="61"/>
  <c r="AF23" i="61"/>
  <c r="W23" i="61"/>
  <c r="T23" i="61"/>
  <c r="Q23" i="61"/>
  <c r="CF67" i="62"/>
  <c r="CC67" i="62"/>
  <c r="BZ67" i="62"/>
  <c r="BW67" i="62"/>
  <c r="BT67" i="62"/>
  <c r="BQ67" i="62"/>
  <c r="BN67" i="62"/>
  <c r="BI67" i="62"/>
  <c r="BF67" i="62"/>
  <c r="BC67" i="62"/>
  <c r="AZ67" i="62"/>
  <c r="AW67" i="62"/>
  <c r="AR67" i="62"/>
  <c r="AO67" i="62"/>
  <c r="AL67" i="62"/>
  <c r="AI67" i="62"/>
  <c r="AF67" i="62"/>
  <c r="AC67" i="62"/>
  <c r="W67" i="62"/>
  <c r="T67" i="62"/>
  <c r="Q67" i="62"/>
  <c r="H67" i="62"/>
  <c r="E67" i="62"/>
  <c r="CF66" i="62"/>
  <c r="CC66" i="62"/>
  <c r="BZ66" i="62"/>
  <c r="BW66" i="62"/>
  <c r="BT66" i="62"/>
  <c r="BQ66" i="62"/>
  <c r="BN66" i="62"/>
  <c r="BI66" i="62"/>
  <c r="BF66" i="62"/>
  <c r="BC66" i="62"/>
  <c r="AZ66" i="62"/>
  <c r="AW66" i="62"/>
  <c r="AR66" i="62"/>
  <c r="AO66" i="62"/>
  <c r="AL66" i="62"/>
  <c r="AI66" i="62"/>
  <c r="AF66" i="62"/>
  <c r="AC66" i="62"/>
  <c r="W66" i="62"/>
  <c r="T66" i="62"/>
  <c r="Q66" i="62"/>
  <c r="H66" i="62"/>
  <c r="E66" i="62"/>
  <c r="CF65" i="62"/>
  <c r="CC65" i="62"/>
  <c r="BZ65" i="62"/>
  <c r="BW65" i="62"/>
  <c r="BT65" i="62"/>
  <c r="BQ65" i="62"/>
  <c r="BN65" i="62"/>
  <c r="BI65" i="62"/>
  <c r="BF65" i="62"/>
  <c r="BC65" i="62"/>
  <c r="AZ65" i="62"/>
  <c r="AW65" i="62"/>
  <c r="AR65" i="62"/>
  <c r="AO65" i="62"/>
  <c r="AL65" i="62"/>
  <c r="AI65" i="62"/>
  <c r="AF65" i="62"/>
  <c r="AC65" i="62"/>
  <c r="W65" i="62"/>
  <c r="T65" i="62"/>
  <c r="Q65" i="62"/>
  <c r="H65" i="62"/>
  <c r="E65" i="62"/>
  <c r="CF64" i="62"/>
  <c r="CC64" i="62"/>
  <c r="BZ64" i="62"/>
  <c r="BW64" i="62"/>
  <c r="BT64" i="62"/>
  <c r="BQ64" i="62"/>
  <c r="BN64" i="62"/>
  <c r="BI64" i="62"/>
  <c r="BF64" i="62"/>
  <c r="BC64" i="62"/>
  <c r="AZ64" i="62"/>
  <c r="AW64" i="62"/>
  <c r="AR64" i="62"/>
  <c r="AO64" i="62"/>
  <c r="AL64" i="62"/>
  <c r="AI64" i="62"/>
  <c r="AF64" i="62"/>
  <c r="AC64" i="62"/>
  <c r="W64" i="62"/>
  <c r="T64" i="62"/>
  <c r="Q64" i="62"/>
  <c r="H64" i="62"/>
  <c r="E64" i="62"/>
  <c r="CF63" i="62"/>
  <c r="CC63" i="62"/>
  <c r="BZ63" i="62"/>
  <c r="BW63" i="62"/>
  <c r="BT63" i="62"/>
  <c r="BQ63" i="62"/>
  <c r="BN63" i="62"/>
  <c r="BI63" i="62"/>
  <c r="BF63" i="62"/>
  <c r="BC63" i="62"/>
  <c r="AZ63" i="62"/>
  <c r="AW63" i="62"/>
  <c r="AR63" i="62"/>
  <c r="AO63" i="62"/>
  <c r="AL63" i="62"/>
  <c r="AI63" i="62"/>
  <c r="AF63" i="62"/>
  <c r="AC63" i="62"/>
  <c r="W63" i="62"/>
  <c r="T63" i="62"/>
  <c r="Q63" i="62"/>
  <c r="H63" i="62"/>
  <c r="E63" i="62"/>
  <c r="CF62" i="62"/>
  <c r="CC62" i="62"/>
  <c r="BZ62" i="62"/>
  <c r="BW62" i="62"/>
  <c r="BT62" i="62"/>
  <c r="BQ62" i="62"/>
  <c r="BN62" i="62"/>
  <c r="BI62" i="62"/>
  <c r="BF62" i="62"/>
  <c r="BC62" i="62"/>
  <c r="AZ62" i="62"/>
  <c r="AW62" i="62"/>
  <c r="AR62" i="62"/>
  <c r="AO62" i="62"/>
  <c r="AL62" i="62"/>
  <c r="AI62" i="62"/>
  <c r="AF62" i="62"/>
  <c r="AC62" i="62"/>
  <c r="W62" i="62"/>
  <c r="T62" i="62"/>
  <c r="Q62" i="62"/>
  <c r="H62" i="62"/>
  <c r="E62" i="62"/>
  <c r="CF61" i="62"/>
  <c r="CC61" i="62"/>
  <c r="BZ61" i="62"/>
  <c r="BW61" i="62"/>
  <c r="BT61" i="62"/>
  <c r="BQ61" i="62"/>
  <c r="BN61" i="62"/>
  <c r="BI61" i="62"/>
  <c r="BF61" i="62"/>
  <c r="BC61" i="62"/>
  <c r="AZ61" i="62"/>
  <c r="AW61" i="62"/>
  <c r="AR61" i="62"/>
  <c r="AO61" i="62"/>
  <c r="AL61" i="62"/>
  <c r="AI61" i="62"/>
  <c r="AF61" i="62"/>
  <c r="AC61" i="62"/>
  <c r="W61" i="62"/>
  <c r="T61" i="62"/>
  <c r="Q61" i="62"/>
  <c r="H61" i="62"/>
  <c r="E61" i="62"/>
  <c r="CF60" i="62"/>
  <c r="CC60" i="62"/>
  <c r="BZ60" i="62"/>
  <c r="BW60" i="62"/>
  <c r="BT60" i="62"/>
  <c r="BQ60" i="62"/>
  <c r="BN60" i="62"/>
  <c r="BI60" i="62"/>
  <c r="BF60" i="62"/>
  <c r="BC60" i="62"/>
  <c r="AZ60" i="62"/>
  <c r="AW60" i="62"/>
  <c r="AR60" i="62"/>
  <c r="AO60" i="62"/>
  <c r="AL60" i="62"/>
  <c r="AI60" i="62"/>
  <c r="AF60" i="62"/>
  <c r="AC60" i="62"/>
  <c r="W60" i="62"/>
  <c r="T60" i="62"/>
  <c r="Q60" i="62"/>
  <c r="H60" i="62"/>
  <c r="E60" i="62"/>
  <c r="CF59" i="62"/>
  <c r="CC59" i="62"/>
  <c r="BZ59" i="62"/>
  <c r="BW59" i="62"/>
  <c r="BT59" i="62"/>
  <c r="BQ59" i="62"/>
  <c r="BN59" i="62"/>
  <c r="BI59" i="62"/>
  <c r="BF59" i="62"/>
  <c r="BC59" i="62"/>
  <c r="AZ59" i="62"/>
  <c r="AW59" i="62"/>
  <c r="AR59" i="62"/>
  <c r="AO59" i="62"/>
  <c r="AL59" i="62"/>
  <c r="AI59" i="62"/>
  <c r="AF59" i="62"/>
  <c r="AC59" i="62"/>
  <c r="W59" i="62"/>
  <c r="T59" i="62"/>
  <c r="Q59" i="62"/>
  <c r="H59" i="62"/>
  <c r="E59" i="62"/>
  <c r="CF58" i="62"/>
  <c r="CC58" i="62"/>
  <c r="BZ58" i="62"/>
  <c r="BW58" i="62"/>
  <c r="BT58" i="62"/>
  <c r="BQ58" i="62"/>
  <c r="BN58" i="62"/>
  <c r="BI58" i="62"/>
  <c r="BF58" i="62"/>
  <c r="BC58" i="62"/>
  <c r="AZ58" i="62"/>
  <c r="AW58" i="62"/>
  <c r="AR58" i="62"/>
  <c r="AO58" i="62"/>
  <c r="AL58" i="62"/>
  <c r="AI58" i="62"/>
  <c r="AF58" i="62"/>
  <c r="AC58" i="62"/>
  <c r="W58" i="62"/>
  <c r="T58" i="62"/>
  <c r="Q58" i="62"/>
  <c r="H58" i="62"/>
  <c r="E58" i="62"/>
  <c r="CF57" i="62"/>
  <c r="CC57" i="62"/>
  <c r="BZ57" i="62"/>
  <c r="BW57" i="62"/>
  <c r="BT57" i="62"/>
  <c r="BQ57" i="62"/>
  <c r="BN57" i="62"/>
  <c r="BI57" i="62"/>
  <c r="BF57" i="62"/>
  <c r="BC57" i="62"/>
  <c r="AZ57" i="62"/>
  <c r="AW57" i="62"/>
  <c r="AR57" i="62"/>
  <c r="AO57" i="62"/>
  <c r="AL57" i="62"/>
  <c r="AI57" i="62"/>
  <c r="AF57" i="62"/>
  <c r="AC57" i="62"/>
  <c r="W57" i="62"/>
  <c r="T57" i="62"/>
  <c r="Q57" i="62"/>
  <c r="H57" i="62"/>
  <c r="E57" i="62"/>
  <c r="CF56" i="62"/>
  <c r="CC56" i="62"/>
  <c r="BZ56" i="62"/>
  <c r="BW56" i="62"/>
  <c r="BT56" i="62"/>
  <c r="BQ56" i="62"/>
  <c r="BN56" i="62"/>
  <c r="BI56" i="62"/>
  <c r="BF56" i="62"/>
  <c r="BC56" i="62"/>
  <c r="AZ56" i="62"/>
  <c r="AW56" i="62"/>
  <c r="AR56" i="62"/>
  <c r="AO56" i="62"/>
  <c r="AL56" i="62"/>
  <c r="AI56" i="62"/>
  <c r="AF56" i="62"/>
  <c r="AC56" i="62"/>
  <c r="W56" i="62"/>
  <c r="T56" i="62"/>
  <c r="Q56" i="62"/>
  <c r="H56" i="62"/>
  <c r="E56" i="62"/>
  <c r="CF55" i="62"/>
  <c r="CC55" i="62"/>
  <c r="BZ55" i="62"/>
  <c r="BW55" i="62"/>
  <c r="BT55" i="62"/>
  <c r="BQ55" i="62"/>
  <c r="BN55" i="62"/>
  <c r="BI55" i="62"/>
  <c r="BF55" i="62"/>
  <c r="BC55" i="62"/>
  <c r="AZ55" i="62"/>
  <c r="AW55" i="62"/>
  <c r="AR55" i="62"/>
  <c r="AO55" i="62"/>
  <c r="AL55" i="62"/>
  <c r="AI55" i="62"/>
  <c r="AF55" i="62"/>
  <c r="AC55" i="62"/>
  <c r="W55" i="62"/>
  <c r="T55" i="62"/>
  <c r="Q55" i="62"/>
  <c r="H55" i="62"/>
  <c r="E55" i="62"/>
  <c r="CF54" i="62"/>
  <c r="CC54" i="62"/>
  <c r="BZ54" i="62"/>
  <c r="BW54" i="62"/>
  <c r="BT54" i="62"/>
  <c r="BQ54" i="62"/>
  <c r="BN54" i="62"/>
  <c r="BI54" i="62"/>
  <c r="BF54" i="62"/>
  <c r="BC54" i="62"/>
  <c r="AZ54" i="62"/>
  <c r="AW54" i="62"/>
  <c r="AR54" i="62"/>
  <c r="AO54" i="62"/>
  <c r="AL54" i="62"/>
  <c r="AI54" i="62"/>
  <c r="AF54" i="62"/>
  <c r="AC54" i="62"/>
  <c r="W54" i="62"/>
  <c r="T54" i="62"/>
  <c r="Q54" i="62"/>
  <c r="H54" i="62"/>
  <c r="E54" i="62"/>
  <c r="CF53" i="62"/>
  <c r="CC53" i="62"/>
  <c r="BZ53" i="62"/>
  <c r="BW53" i="62"/>
  <c r="BT53" i="62"/>
  <c r="BQ53" i="62"/>
  <c r="BN53" i="62"/>
  <c r="BI53" i="62"/>
  <c r="BF53" i="62"/>
  <c r="BC53" i="62"/>
  <c r="AZ53" i="62"/>
  <c r="AW53" i="62"/>
  <c r="AR53" i="62"/>
  <c r="AO53" i="62"/>
  <c r="AL53" i="62"/>
  <c r="AI53" i="62"/>
  <c r="AF53" i="62"/>
  <c r="AC53" i="62"/>
  <c r="W53" i="62"/>
  <c r="T53" i="62"/>
  <c r="Q53" i="62"/>
  <c r="H53" i="62"/>
  <c r="E53" i="62"/>
  <c r="CF52" i="62"/>
  <c r="CC52" i="62"/>
  <c r="BZ52" i="62"/>
  <c r="BW52" i="62"/>
  <c r="BT52" i="62"/>
  <c r="BQ52" i="62"/>
  <c r="BN52" i="62"/>
  <c r="BI52" i="62"/>
  <c r="BF52" i="62"/>
  <c r="BC52" i="62"/>
  <c r="AZ52" i="62"/>
  <c r="AW52" i="62"/>
  <c r="AR52" i="62"/>
  <c r="AO52" i="62"/>
  <c r="AL52" i="62"/>
  <c r="AI52" i="62"/>
  <c r="AF52" i="62"/>
  <c r="AC52" i="62"/>
  <c r="W52" i="62"/>
  <c r="T52" i="62"/>
  <c r="Q52" i="62"/>
  <c r="H52" i="62"/>
  <c r="E52" i="62"/>
  <c r="CF51" i="62"/>
  <c r="CC51" i="62"/>
  <c r="BZ51" i="62"/>
  <c r="BW51" i="62"/>
  <c r="BT51" i="62"/>
  <c r="BQ51" i="62"/>
  <c r="BN51" i="62"/>
  <c r="BI51" i="62"/>
  <c r="BF51" i="62"/>
  <c r="BC51" i="62"/>
  <c r="AZ51" i="62"/>
  <c r="AW51" i="62"/>
  <c r="AR51" i="62"/>
  <c r="AO51" i="62"/>
  <c r="AL51" i="62"/>
  <c r="AI51" i="62"/>
  <c r="AF51" i="62"/>
  <c r="AC51" i="62"/>
  <c r="W51" i="62"/>
  <c r="T51" i="62"/>
  <c r="Q51" i="62"/>
  <c r="H51" i="62"/>
  <c r="E51" i="62"/>
  <c r="CF50" i="62"/>
  <c r="CC50" i="62"/>
  <c r="BZ50" i="62"/>
  <c r="BW50" i="62"/>
  <c r="BT50" i="62"/>
  <c r="BQ50" i="62"/>
  <c r="BN50" i="62"/>
  <c r="BI50" i="62"/>
  <c r="BF50" i="62"/>
  <c r="BC50" i="62"/>
  <c r="AZ50" i="62"/>
  <c r="AW50" i="62"/>
  <c r="AR50" i="62"/>
  <c r="AO50" i="62"/>
  <c r="AL50" i="62"/>
  <c r="AI50" i="62"/>
  <c r="AF50" i="62"/>
  <c r="AC50" i="62"/>
  <c r="W50" i="62"/>
  <c r="T50" i="62"/>
  <c r="Q50" i="62"/>
  <c r="H50" i="62"/>
  <c r="E50" i="62"/>
  <c r="CF49" i="62"/>
  <c r="CC49" i="62"/>
  <c r="BZ49" i="62"/>
  <c r="BW49" i="62"/>
  <c r="BT49" i="62"/>
  <c r="BQ49" i="62"/>
  <c r="BN49" i="62"/>
  <c r="BI49" i="62"/>
  <c r="BF49" i="62"/>
  <c r="BC49" i="62"/>
  <c r="AZ49" i="62"/>
  <c r="AW49" i="62"/>
  <c r="AR49" i="62"/>
  <c r="AO49" i="62"/>
  <c r="AL49" i="62"/>
  <c r="AI49" i="62"/>
  <c r="AF49" i="62"/>
  <c r="AC49" i="62"/>
  <c r="W49" i="62"/>
  <c r="T49" i="62"/>
  <c r="Q49" i="62"/>
  <c r="H49" i="62"/>
  <c r="E49" i="62"/>
  <c r="CF48" i="62"/>
  <c r="CC48" i="62"/>
  <c r="BZ48" i="62"/>
  <c r="BW48" i="62"/>
  <c r="BT48" i="62"/>
  <c r="BQ48" i="62"/>
  <c r="BN48" i="62"/>
  <c r="BI48" i="62"/>
  <c r="BF48" i="62"/>
  <c r="BC48" i="62"/>
  <c r="AZ48" i="62"/>
  <c r="AW48" i="62"/>
  <c r="AR48" i="62"/>
  <c r="AO48" i="62"/>
  <c r="AL48" i="62"/>
  <c r="AI48" i="62"/>
  <c r="AF48" i="62"/>
  <c r="AC48" i="62"/>
  <c r="W48" i="62"/>
  <c r="T48" i="62"/>
  <c r="Q48" i="62"/>
  <c r="H48" i="62"/>
  <c r="E48" i="62"/>
  <c r="CF47" i="62"/>
  <c r="CC47" i="62"/>
  <c r="BZ47" i="62"/>
  <c r="BW47" i="62"/>
  <c r="BT47" i="62"/>
  <c r="BQ47" i="62"/>
  <c r="BN47" i="62"/>
  <c r="BI47" i="62"/>
  <c r="BF47" i="62"/>
  <c r="BC47" i="62"/>
  <c r="AZ47" i="62"/>
  <c r="AW47" i="62"/>
  <c r="AR47" i="62"/>
  <c r="AO47" i="62"/>
  <c r="AL47" i="62"/>
  <c r="AI47" i="62"/>
  <c r="AF47" i="62"/>
  <c r="AC47" i="62"/>
  <c r="W47" i="62"/>
  <c r="T47" i="62"/>
  <c r="Q47" i="62"/>
  <c r="H47" i="62"/>
  <c r="E47" i="62"/>
  <c r="CF46" i="62"/>
  <c r="CC46" i="62"/>
  <c r="BZ46" i="62"/>
  <c r="BW46" i="62"/>
  <c r="BT46" i="62"/>
  <c r="BQ46" i="62"/>
  <c r="BN46" i="62"/>
  <c r="BI46" i="62"/>
  <c r="BF46" i="62"/>
  <c r="BC46" i="62"/>
  <c r="AZ46" i="62"/>
  <c r="AW46" i="62"/>
  <c r="AR46" i="62"/>
  <c r="AO46" i="62"/>
  <c r="AL46" i="62"/>
  <c r="AI46" i="62"/>
  <c r="AF46" i="62"/>
  <c r="AC46" i="62"/>
  <c r="W46" i="62"/>
  <c r="T46" i="62"/>
  <c r="Q46" i="62"/>
  <c r="H46" i="62"/>
  <c r="E46" i="62"/>
  <c r="CF45" i="62"/>
  <c r="CC45" i="62"/>
  <c r="BZ45" i="62"/>
  <c r="BW45" i="62"/>
  <c r="BT45" i="62"/>
  <c r="BQ45" i="62"/>
  <c r="BN45" i="62"/>
  <c r="BI45" i="62"/>
  <c r="BF45" i="62"/>
  <c r="BC45" i="62"/>
  <c r="AZ45" i="62"/>
  <c r="AW45" i="62"/>
  <c r="AR45" i="62"/>
  <c r="AO45" i="62"/>
  <c r="AL45" i="62"/>
  <c r="AI45" i="62"/>
  <c r="AF45" i="62"/>
  <c r="AC45" i="62"/>
  <c r="W45" i="62"/>
  <c r="T45" i="62"/>
  <c r="Q45" i="62"/>
  <c r="H45" i="62"/>
  <c r="E45" i="62"/>
  <c r="CF44" i="62"/>
  <c r="CC44" i="62"/>
  <c r="BZ44" i="62"/>
  <c r="BW44" i="62"/>
  <c r="BT44" i="62"/>
  <c r="BQ44" i="62"/>
  <c r="BN44" i="62"/>
  <c r="BI44" i="62"/>
  <c r="BF44" i="62"/>
  <c r="BC44" i="62"/>
  <c r="AZ44" i="62"/>
  <c r="AW44" i="62"/>
  <c r="AR44" i="62"/>
  <c r="AO44" i="62"/>
  <c r="AL44" i="62"/>
  <c r="AI44" i="62"/>
  <c r="AF44" i="62"/>
  <c r="AC44" i="62"/>
  <c r="W44" i="62"/>
  <c r="T44" i="62"/>
  <c r="Q44" i="62"/>
  <c r="H44" i="62"/>
  <c r="E44" i="62"/>
  <c r="CF43" i="62"/>
  <c r="CC43" i="62"/>
  <c r="BZ43" i="62"/>
  <c r="BW43" i="62"/>
  <c r="BT43" i="62"/>
  <c r="BQ43" i="62"/>
  <c r="BN43" i="62"/>
  <c r="BI43" i="62"/>
  <c r="BF43" i="62"/>
  <c r="BC43" i="62"/>
  <c r="AZ43" i="62"/>
  <c r="AW43" i="62"/>
  <c r="AR43" i="62"/>
  <c r="AO43" i="62"/>
  <c r="AL43" i="62"/>
  <c r="AI43" i="62"/>
  <c r="AF43" i="62"/>
  <c r="AC43" i="62"/>
  <c r="W43" i="62"/>
  <c r="T43" i="62"/>
  <c r="Q43" i="62"/>
  <c r="H43" i="62"/>
  <c r="E43" i="62"/>
  <c r="CF42" i="62"/>
  <c r="CC42" i="62"/>
  <c r="BZ42" i="62"/>
  <c r="BW42" i="62"/>
  <c r="BT42" i="62"/>
  <c r="BQ42" i="62"/>
  <c r="BN42" i="62"/>
  <c r="BI42" i="62"/>
  <c r="BF42" i="62"/>
  <c r="BC42" i="62"/>
  <c r="AZ42" i="62"/>
  <c r="AW42" i="62"/>
  <c r="AR42" i="62"/>
  <c r="AO42" i="62"/>
  <c r="AL42" i="62"/>
  <c r="AI42" i="62"/>
  <c r="AF42" i="62"/>
  <c r="AC42" i="62"/>
  <c r="W42" i="62"/>
  <c r="T42" i="62"/>
  <c r="Q42" i="62"/>
  <c r="H42" i="62"/>
  <c r="E42" i="62"/>
  <c r="CF41" i="62"/>
  <c r="CC41" i="62"/>
  <c r="BZ41" i="62"/>
  <c r="BW41" i="62"/>
  <c r="BT41" i="62"/>
  <c r="BQ41" i="62"/>
  <c r="BN41" i="62"/>
  <c r="BI41" i="62"/>
  <c r="BF41" i="62"/>
  <c r="BC41" i="62"/>
  <c r="AZ41" i="62"/>
  <c r="AW41" i="62"/>
  <c r="AR41" i="62"/>
  <c r="AO41" i="62"/>
  <c r="AL41" i="62"/>
  <c r="AI41" i="62"/>
  <c r="AF41" i="62"/>
  <c r="AC41" i="62"/>
  <c r="W41" i="62"/>
  <c r="T41" i="62"/>
  <c r="Q41" i="62"/>
  <c r="H41" i="62"/>
  <c r="E41" i="62"/>
  <c r="CF40" i="62"/>
  <c r="CC40" i="62"/>
  <c r="BZ40" i="62"/>
  <c r="BW40" i="62"/>
  <c r="BT40" i="62"/>
  <c r="BQ40" i="62"/>
  <c r="BN40" i="62"/>
  <c r="BI40" i="62"/>
  <c r="BF40" i="62"/>
  <c r="BC40" i="62"/>
  <c r="AZ40" i="62"/>
  <c r="AW40" i="62"/>
  <c r="AR40" i="62"/>
  <c r="AO40" i="62"/>
  <c r="AL40" i="62"/>
  <c r="AI40" i="62"/>
  <c r="AF40" i="62"/>
  <c r="AC40" i="62"/>
  <c r="W40" i="62"/>
  <c r="T40" i="62"/>
  <c r="Q40" i="62"/>
  <c r="H40" i="62"/>
  <c r="E40" i="62"/>
  <c r="CF39" i="62"/>
  <c r="CC39" i="62"/>
  <c r="BZ39" i="62"/>
  <c r="BW39" i="62"/>
  <c r="BT39" i="62"/>
  <c r="BQ39" i="62"/>
  <c r="BN39" i="62"/>
  <c r="BI39" i="62"/>
  <c r="BF39" i="62"/>
  <c r="BC39" i="62"/>
  <c r="AZ39" i="62"/>
  <c r="AW39" i="62"/>
  <c r="AR39" i="62"/>
  <c r="AO39" i="62"/>
  <c r="AL39" i="62"/>
  <c r="AI39" i="62"/>
  <c r="AF39" i="62"/>
  <c r="AC39" i="62"/>
  <c r="W39" i="62"/>
  <c r="T39" i="62"/>
  <c r="Q39" i="62"/>
  <c r="H39" i="62"/>
  <c r="E39" i="62"/>
  <c r="CF38" i="62"/>
  <c r="CC38" i="62"/>
  <c r="BZ38" i="62"/>
  <c r="BW38" i="62"/>
  <c r="BT38" i="62"/>
  <c r="BQ38" i="62"/>
  <c r="BN38" i="62"/>
  <c r="BI38" i="62"/>
  <c r="BF38" i="62"/>
  <c r="BC38" i="62"/>
  <c r="AZ38" i="62"/>
  <c r="AW38" i="62"/>
  <c r="AR38" i="62"/>
  <c r="AO38" i="62"/>
  <c r="AL38" i="62"/>
  <c r="AI38" i="62"/>
  <c r="AF38" i="62"/>
  <c r="AC38" i="62"/>
  <c r="W38" i="62"/>
  <c r="T38" i="62"/>
  <c r="Q38" i="62"/>
  <c r="H38" i="62"/>
  <c r="E38" i="62"/>
  <c r="DH36" i="62"/>
  <c r="DB36" i="62"/>
  <c r="CZ36" i="62"/>
  <c r="CX36" i="62"/>
  <c r="CV36" i="62"/>
  <c r="CT36" i="62"/>
  <c r="CR36" i="62"/>
  <c r="CF36" i="62"/>
  <c r="CC36" i="62"/>
  <c r="BZ36" i="62"/>
  <c r="BW36" i="62"/>
  <c r="BT36" i="62"/>
  <c r="BQ36" i="62"/>
  <c r="BN36" i="62"/>
  <c r="BI36" i="62"/>
  <c r="BF36" i="62"/>
  <c r="BC36" i="62"/>
  <c r="AZ36" i="62"/>
  <c r="AW36" i="62"/>
  <c r="AR36" i="62"/>
  <c r="AO36" i="62"/>
  <c r="AL36" i="62"/>
  <c r="AI36" i="62"/>
  <c r="AF36" i="62"/>
  <c r="AC36" i="62"/>
  <c r="W36" i="62"/>
  <c r="T36" i="62"/>
  <c r="Q36" i="62"/>
  <c r="H36" i="62"/>
  <c r="E36" i="62"/>
  <c r="DH35" i="62"/>
  <c r="DB35" i="62"/>
  <c r="CZ35" i="62"/>
  <c r="CX35" i="62"/>
  <c r="CV35" i="62"/>
  <c r="CT35" i="62"/>
  <c r="CR35" i="62"/>
  <c r="CF35" i="62"/>
  <c r="CC35" i="62"/>
  <c r="BZ35" i="62"/>
  <c r="BW35" i="62"/>
  <c r="BT35" i="62"/>
  <c r="BQ35" i="62"/>
  <c r="BN35" i="62"/>
  <c r="BI35" i="62"/>
  <c r="BF35" i="62"/>
  <c r="BC35" i="62"/>
  <c r="AZ35" i="62"/>
  <c r="AW35" i="62"/>
  <c r="AR35" i="62"/>
  <c r="AO35" i="62"/>
  <c r="AL35" i="62"/>
  <c r="AI35" i="62"/>
  <c r="AF35" i="62"/>
  <c r="AC35" i="62"/>
  <c r="W35" i="62"/>
  <c r="T35" i="62"/>
  <c r="Q35" i="62"/>
  <c r="H35" i="62"/>
  <c r="E35" i="62"/>
  <c r="DH34" i="62"/>
  <c r="DB34" i="62"/>
  <c r="CZ34" i="62"/>
  <c r="CX34" i="62"/>
  <c r="CV34" i="62"/>
  <c r="CT34" i="62"/>
  <c r="CR34" i="62"/>
  <c r="CF34" i="62"/>
  <c r="CC34" i="62"/>
  <c r="BZ34" i="62"/>
  <c r="BW34" i="62"/>
  <c r="BT34" i="62"/>
  <c r="BQ34" i="62"/>
  <c r="BN34" i="62"/>
  <c r="BI34" i="62"/>
  <c r="BF34" i="62"/>
  <c r="BC34" i="62"/>
  <c r="AZ34" i="62"/>
  <c r="AW34" i="62"/>
  <c r="AR34" i="62"/>
  <c r="AO34" i="62"/>
  <c r="AL34" i="62"/>
  <c r="AI34" i="62"/>
  <c r="AF34" i="62"/>
  <c r="AC34" i="62"/>
  <c r="W34" i="62"/>
  <c r="T34" i="62"/>
  <c r="Q34" i="62"/>
  <c r="H34" i="62"/>
  <c r="E34" i="62"/>
  <c r="DH33" i="62"/>
  <c r="DB33" i="62"/>
  <c r="CZ33" i="62"/>
  <c r="CX33" i="62"/>
  <c r="CV33" i="62"/>
  <c r="CT33" i="62"/>
  <c r="CR33" i="62"/>
  <c r="CF33" i="62"/>
  <c r="CC33" i="62"/>
  <c r="BZ33" i="62"/>
  <c r="BW33" i="62"/>
  <c r="BT33" i="62"/>
  <c r="BQ33" i="62"/>
  <c r="BN33" i="62"/>
  <c r="BI33" i="62"/>
  <c r="BF33" i="62"/>
  <c r="BC33" i="62"/>
  <c r="AZ33" i="62"/>
  <c r="AW33" i="62"/>
  <c r="AR33" i="62"/>
  <c r="AO33" i="62"/>
  <c r="AL33" i="62"/>
  <c r="AI33" i="62"/>
  <c r="AF33" i="62"/>
  <c r="AC33" i="62"/>
  <c r="W33" i="62"/>
  <c r="T33" i="62"/>
  <c r="Q33" i="62"/>
  <c r="H33" i="62"/>
  <c r="E33" i="62"/>
  <c r="DH32" i="62"/>
  <c r="DB32" i="62"/>
  <c r="CZ32" i="62"/>
  <c r="CX32" i="62"/>
  <c r="CV32" i="62"/>
  <c r="CT32" i="62"/>
  <c r="CR32" i="62"/>
  <c r="CF32" i="62"/>
  <c r="CC32" i="62"/>
  <c r="BZ32" i="62"/>
  <c r="BW32" i="62"/>
  <c r="BT32" i="62"/>
  <c r="BQ32" i="62"/>
  <c r="BN32" i="62"/>
  <c r="BI32" i="62"/>
  <c r="BF32" i="62"/>
  <c r="BC32" i="62"/>
  <c r="AZ32" i="62"/>
  <c r="AW32" i="62"/>
  <c r="AR32" i="62"/>
  <c r="AO32" i="62"/>
  <c r="AL32" i="62"/>
  <c r="AI32" i="62"/>
  <c r="AF32" i="62"/>
  <c r="AC32" i="62"/>
  <c r="W32" i="62"/>
  <c r="T32" i="62"/>
  <c r="Q32" i="62"/>
  <c r="H32" i="62"/>
  <c r="E32" i="62"/>
  <c r="DH31" i="62"/>
  <c r="DB31" i="62"/>
  <c r="CZ31" i="62"/>
  <c r="CX31" i="62"/>
  <c r="CV31" i="62"/>
  <c r="CT31" i="62"/>
  <c r="CR31" i="62"/>
  <c r="CF31" i="62"/>
  <c r="CC31" i="62"/>
  <c r="BZ31" i="62"/>
  <c r="BW31" i="62"/>
  <c r="BT31" i="62"/>
  <c r="BQ31" i="62"/>
  <c r="BN31" i="62"/>
  <c r="BI31" i="62"/>
  <c r="BF31" i="62"/>
  <c r="BC31" i="62"/>
  <c r="AZ31" i="62"/>
  <c r="AW31" i="62"/>
  <c r="AR31" i="62"/>
  <c r="AO31" i="62"/>
  <c r="AL31" i="62"/>
  <c r="AI31" i="62"/>
  <c r="AF31" i="62"/>
  <c r="AC31" i="62"/>
  <c r="W31" i="62"/>
  <c r="T31" i="62"/>
  <c r="Q31" i="62"/>
  <c r="H31" i="62"/>
  <c r="E31" i="62"/>
  <c r="DH30" i="62"/>
  <c r="DB30" i="62"/>
  <c r="CZ30" i="62"/>
  <c r="CX30" i="62"/>
  <c r="CV30" i="62"/>
  <c r="CT30" i="62"/>
  <c r="CR30" i="62"/>
  <c r="CF30" i="62"/>
  <c r="CC30" i="62"/>
  <c r="BZ30" i="62"/>
  <c r="BW30" i="62"/>
  <c r="BT30" i="62"/>
  <c r="BQ30" i="62"/>
  <c r="BN30" i="62"/>
  <c r="BI30" i="62"/>
  <c r="BF30" i="62"/>
  <c r="BC30" i="62"/>
  <c r="AZ30" i="62"/>
  <c r="AW30" i="62"/>
  <c r="AR30" i="62"/>
  <c r="AO30" i="62"/>
  <c r="AL30" i="62"/>
  <c r="AI30" i="62"/>
  <c r="AF30" i="62"/>
  <c r="AC30" i="62"/>
  <c r="W30" i="62"/>
  <c r="T30" i="62"/>
  <c r="Q30" i="62"/>
  <c r="H30" i="62"/>
  <c r="E30" i="62"/>
  <c r="DH29" i="62"/>
  <c r="DB29" i="62"/>
  <c r="CZ29" i="62"/>
  <c r="CX29" i="62"/>
  <c r="CV29" i="62"/>
  <c r="CT29" i="62"/>
  <c r="CR29" i="62"/>
  <c r="CF29" i="62"/>
  <c r="CC29" i="62"/>
  <c r="BZ29" i="62"/>
  <c r="BW29" i="62"/>
  <c r="BT29" i="62"/>
  <c r="BQ29" i="62"/>
  <c r="BN29" i="62"/>
  <c r="BI29" i="62"/>
  <c r="BF29" i="62"/>
  <c r="BC29" i="62"/>
  <c r="AZ29" i="62"/>
  <c r="AW29" i="62"/>
  <c r="AR29" i="62"/>
  <c r="AO29" i="62"/>
  <c r="AL29" i="62"/>
  <c r="AI29" i="62"/>
  <c r="AF29" i="62"/>
  <c r="AC29" i="62"/>
  <c r="W29" i="62"/>
  <c r="T29" i="62"/>
  <c r="Q29" i="62"/>
  <c r="H29" i="62"/>
  <c r="E29" i="62"/>
  <c r="DH28" i="62"/>
  <c r="DB28" i="62"/>
  <c r="CZ28" i="62"/>
  <c r="CX28" i="62"/>
  <c r="CV28" i="62"/>
  <c r="CT28" i="62"/>
  <c r="CR28" i="62"/>
  <c r="CF28" i="62"/>
  <c r="CC28" i="62"/>
  <c r="BZ28" i="62"/>
  <c r="BW28" i="62"/>
  <c r="BT28" i="62"/>
  <c r="BQ28" i="62"/>
  <c r="BN28" i="62"/>
  <c r="BI28" i="62"/>
  <c r="BF28" i="62"/>
  <c r="BC28" i="62"/>
  <c r="AZ28" i="62"/>
  <c r="AW28" i="62"/>
  <c r="AR28" i="62"/>
  <c r="AO28" i="62"/>
  <c r="AL28" i="62"/>
  <c r="AI28" i="62"/>
  <c r="AF28" i="62"/>
  <c r="AC28" i="62"/>
  <c r="W28" i="62"/>
  <c r="T28" i="62"/>
  <c r="Q28" i="62"/>
  <c r="H28" i="62"/>
  <c r="E28" i="62"/>
  <c r="DH27" i="62"/>
  <c r="DB27" i="62"/>
  <c r="CZ27" i="62"/>
  <c r="CX27" i="62"/>
  <c r="CV27" i="62"/>
  <c r="CT27" i="62"/>
  <c r="CR27" i="62"/>
  <c r="CF27" i="62"/>
  <c r="CC27" i="62"/>
  <c r="BZ27" i="62"/>
  <c r="BW27" i="62"/>
  <c r="BT27" i="62"/>
  <c r="BQ27" i="62"/>
  <c r="BN27" i="62"/>
  <c r="BI27" i="62"/>
  <c r="BF27" i="62"/>
  <c r="BC27" i="62"/>
  <c r="AZ27" i="62"/>
  <c r="AW27" i="62"/>
  <c r="AR27" i="62"/>
  <c r="AO27" i="62"/>
  <c r="AL27" i="62"/>
  <c r="AI27" i="62"/>
  <c r="AF27" i="62"/>
  <c r="AC27" i="62"/>
  <c r="W27" i="62"/>
  <c r="T27" i="62"/>
  <c r="Q27" i="62"/>
  <c r="H27" i="62"/>
  <c r="E27" i="62"/>
  <c r="DH26" i="62"/>
  <c r="DB26" i="62"/>
  <c r="CZ26" i="62"/>
  <c r="CX26" i="62"/>
  <c r="CV26" i="62"/>
  <c r="CT26" i="62"/>
  <c r="CR26" i="62"/>
  <c r="CF26" i="62"/>
  <c r="CC26" i="62"/>
  <c r="BZ26" i="62"/>
  <c r="BW26" i="62"/>
  <c r="BT26" i="62"/>
  <c r="BQ26" i="62"/>
  <c r="BN26" i="62"/>
  <c r="BI26" i="62"/>
  <c r="BF26" i="62"/>
  <c r="BC26" i="62"/>
  <c r="AZ26" i="62"/>
  <c r="AW26" i="62"/>
  <c r="AR26" i="62"/>
  <c r="AO26" i="62"/>
  <c r="AL26" i="62"/>
  <c r="AI26" i="62"/>
  <c r="AF26" i="62"/>
  <c r="AC26" i="62"/>
  <c r="W26" i="62"/>
  <c r="T26" i="62"/>
  <c r="Q26" i="62"/>
  <c r="H26" i="62"/>
  <c r="E26" i="62"/>
  <c r="DH25" i="62"/>
  <c r="DB25" i="62"/>
  <c r="CZ25" i="62"/>
  <c r="CX25" i="62"/>
  <c r="CV25" i="62"/>
  <c r="CT25" i="62"/>
  <c r="CR25" i="62"/>
  <c r="CF25" i="62"/>
  <c r="CC25" i="62"/>
  <c r="BZ25" i="62"/>
  <c r="BW25" i="62"/>
  <c r="BT25" i="62"/>
  <c r="BQ25" i="62"/>
  <c r="BN25" i="62"/>
  <c r="BI25" i="62"/>
  <c r="BF25" i="62"/>
  <c r="BC25" i="62"/>
  <c r="AZ25" i="62"/>
  <c r="AW25" i="62"/>
  <c r="AR25" i="62"/>
  <c r="AO25" i="62"/>
  <c r="AL25" i="62"/>
  <c r="AI25" i="62"/>
  <c r="AF25" i="62"/>
  <c r="AC25" i="62"/>
  <c r="W25" i="62"/>
  <c r="T25" i="62"/>
  <c r="Q25" i="62"/>
  <c r="H25" i="62"/>
  <c r="E25" i="62"/>
  <c r="DH24" i="62"/>
  <c r="DB24" i="62"/>
  <c r="CZ24" i="62"/>
  <c r="CX24" i="62"/>
  <c r="CV24" i="62"/>
  <c r="CT24" i="62"/>
  <c r="CR24" i="62"/>
  <c r="CF24" i="62"/>
  <c r="CC24" i="62"/>
  <c r="BZ24" i="62"/>
  <c r="BW24" i="62"/>
  <c r="BT24" i="62"/>
  <c r="BQ24" i="62"/>
  <c r="BN24" i="62"/>
  <c r="BI24" i="62"/>
  <c r="BF24" i="62"/>
  <c r="BC24" i="62"/>
  <c r="AZ24" i="62"/>
  <c r="AW24" i="62"/>
  <c r="AR24" i="62"/>
  <c r="AO24" i="62"/>
  <c r="AL24" i="62"/>
  <c r="AI24" i="62"/>
  <c r="AF24" i="62"/>
  <c r="AC24" i="62"/>
  <c r="W24" i="62"/>
  <c r="T24" i="62"/>
  <c r="Q24" i="62"/>
  <c r="H24" i="62"/>
  <c r="E24" i="62"/>
  <c r="DH23" i="62"/>
  <c r="DB23" i="62"/>
  <c r="CZ23" i="62"/>
  <c r="CX23" i="62"/>
  <c r="CV23" i="62"/>
  <c r="CT23" i="62"/>
  <c r="CR23" i="62"/>
  <c r="CF23" i="62"/>
  <c r="CC23" i="62"/>
  <c r="BZ23" i="62"/>
  <c r="BW23" i="62"/>
  <c r="BT23" i="62"/>
  <c r="BQ23" i="62"/>
  <c r="BN23" i="62"/>
  <c r="BI23" i="62"/>
  <c r="BF23" i="62"/>
  <c r="BC23" i="62"/>
  <c r="AZ23" i="62"/>
  <c r="AW23" i="62"/>
  <c r="AR23" i="62"/>
  <c r="AO23" i="62"/>
  <c r="AL23" i="62"/>
  <c r="AI23" i="62"/>
  <c r="AF23" i="62"/>
  <c r="AC23" i="62"/>
  <c r="W23" i="62"/>
  <c r="T23" i="62"/>
  <c r="Q23" i="62"/>
  <c r="H23" i="62"/>
  <c r="E23" i="62"/>
  <c r="DH22" i="62"/>
  <c r="DB22" i="62"/>
  <c r="CZ22" i="62"/>
  <c r="CX22" i="62"/>
  <c r="CV22" i="62"/>
  <c r="CT22" i="62"/>
  <c r="CR22" i="62"/>
  <c r="CF22" i="62"/>
  <c r="CC22" i="62"/>
  <c r="BZ22" i="62"/>
  <c r="BW22" i="62"/>
  <c r="BT22" i="62"/>
  <c r="BQ22" i="62"/>
  <c r="BN22" i="62"/>
  <c r="BI22" i="62"/>
  <c r="BF22" i="62"/>
  <c r="BC22" i="62"/>
  <c r="AZ22" i="62"/>
  <c r="AW22" i="62"/>
  <c r="AR22" i="62"/>
  <c r="AO22" i="62"/>
  <c r="AL22" i="62"/>
  <c r="AI22" i="62"/>
  <c r="AF22" i="62"/>
  <c r="AC22" i="62"/>
  <c r="W22" i="62"/>
  <c r="T22" i="62"/>
  <c r="Q22" i="62"/>
  <c r="H22" i="62"/>
  <c r="E22" i="62"/>
  <c r="DH21" i="62"/>
  <c r="DB21" i="62"/>
  <c r="CZ21" i="62"/>
  <c r="CX21" i="62"/>
  <c r="CV21" i="62"/>
  <c r="CT21" i="62"/>
  <c r="CR21" i="62"/>
  <c r="CF21" i="62"/>
  <c r="CC21" i="62"/>
  <c r="BZ21" i="62"/>
  <c r="BW21" i="62"/>
  <c r="BT21" i="62"/>
  <c r="BQ21" i="62"/>
  <c r="BN21" i="62"/>
  <c r="BI21" i="62"/>
  <c r="BF21" i="62"/>
  <c r="BC21" i="62"/>
  <c r="AZ21" i="62"/>
  <c r="AW21" i="62"/>
  <c r="AR21" i="62"/>
  <c r="AO21" i="62"/>
  <c r="AL21" i="62"/>
  <c r="AI21" i="62"/>
  <c r="AF21" i="62"/>
  <c r="AC21" i="62"/>
  <c r="W21" i="62"/>
  <c r="T21" i="62"/>
  <c r="Q21" i="62"/>
  <c r="H21" i="62"/>
  <c r="E21" i="62"/>
  <c r="DH20" i="62"/>
  <c r="DB20" i="62"/>
  <c r="CZ20" i="62"/>
  <c r="CX20" i="62"/>
  <c r="CV20" i="62"/>
  <c r="CT20" i="62"/>
  <c r="CR20" i="62"/>
  <c r="CF20" i="62"/>
  <c r="CC20" i="62"/>
  <c r="BZ20" i="62"/>
  <c r="BW20" i="62"/>
  <c r="BT20" i="62"/>
  <c r="BQ20" i="62"/>
  <c r="BN20" i="62"/>
  <c r="BI20" i="62"/>
  <c r="BF20" i="62"/>
  <c r="BC20" i="62"/>
  <c r="AZ20" i="62"/>
  <c r="AW20" i="62"/>
  <c r="AR20" i="62"/>
  <c r="AO20" i="62"/>
  <c r="AL20" i="62"/>
  <c r="AI20" i="62"/>
  <c r="AF20" i="62"/>
  <c r="AC20" i="62"/>
  <c r="W20" i="62"/>
  <c r="T20" i="62"/>
  <c r="Q20" i="62"/>
  <c r="H20" i="62"/>
  <c r="E20" i="62"/>
  <c r="DH19" i="62"/>
  <c r="DB19" i="62"/>
  <c r="CZ19" i="62"/>
  <c r="CX19" i="62"/>
  <c r="CV19" i="62"/>
  <c r="CT19" i="62"/>
  <c r="CR19" i="62"/>
  <c r="CF19" i="62"/>
  <c r="CC19" i="62"/>
  <c r="BZ19" i="62"/>
  <c r="BW19" i="62"/>
  <c r="BT19" i="62"/>
  <c r="BQ19" i="62"/>
  <c r="BN19" i="62"/>
  <c r="BI19" i="62"/>
  <c r="BF19" i="62"/>
  <c r="BC19" i="62"/>
  <c r="AZ19" i="62"/>
  <c r="AW19" i="62"/>
  <c r="AR19" i="62"/>
  <c r="AO19" i="62"/>
  <c r="AL19" i="62"/>
  <c r="AI19" i="62"/>
  <c r="AF19" i="62"/>
  <c r="AC19" i="62"/>
  <c r="W19" i="62"/>
  <c r="T19" i="62"/>
  <c r="Q19" i="62"/>
  <c r="H19" i="62"/>
  <c r="E19" i="62"/>
  <c r="DH18" i="62"/>
  <c r="DB18" i="62"/>
  <c r="CZ18" i="62"/>
  <c r="CX18" i="62"/>
  <c r="CV18" i="62"/>
  <c r="CT18" i="62"/>
  <c r="CR18" i="62"/>
  <c r="CF18" i="62"/>
  <c r="CC18" i="62"/>
  <c r="BZ18" i="62"/>
  <c r="BW18" i="62"/>
  <c r="BT18" i="62"/>
  <c r="BQ18" i="62"/>
  <c r="BN18" i="62"/>
  <c r="BI18" i="62"/>
  <c r="BF18" i="62"/>
  <c r="BC18" i="62"/>
  <c r="AZ18" i="62"/>
  <c r="AW18" i="62"/>
  <c r="AR18" i="62"/>
  <c r="AO18" i="62"/>
  <c r="AL18" i="62"/>
  <c r="AI18" i="62"/>
  <c r="AF18" i="62"/>
  <c r="AC18" i="62"/>
  <c r="W18" i="62"/>
  <c r="T18" i="62"/>
  <c r="Q18" i="62"/>
  <c r="H18" i="62"/>
  <c r="E18" i="62"/>
  <c r="DH17" i="62"/>
  <c r="DB17" i="62"/>
  <c r="CZ17" i="62"/>
  <c r="CX17" i="62"/>
  <c r="CV17" i="62"/>
  <c r="CT17" i="62"/>
  <c r="CR17" i="62"/>
  <c r="CF17" i="62"/>
  <c r="CC17" i="62"/>
  <c r="BZ17" i="62"/>
  <c r="BW17" i="62"/>
  <c r="BT17" i="62"/>
  <c r="BQ17" i="62"/>
  <c r="BN17" i="62"/>
  <c r="BI17" i="62"/>
  <c r="BF17" i="62"/>
  <c r="BC17" i="62"/>
  <c r="AZ17" i="62"/>
  <c r="AW17" i="62"/>
  <c r="AR17" i="62"/>
  <c r="AO17" i="62"/>
  <c r="AL17" i="62"/>
  <c r="AI17" i="62"/>
  <c r="AF17" i="62"/>
  <c r="AC17" i="62"/>
  <c r="W17" i="62"/>
  <c r="T17" i="62"/>
  <c r="Q17" i="62"/>
  <c r="H17" i="62"/>
  <c r="E17" i="62"/>
  <c r="DH16" i="62"/>
  <c r="DB16" i="62"/>
  <c r="CZ16" i="62"/>
  <c r="CX16" i="62"/>
  <c r="CV16" i="62"/>
  <c r="CT16" i="62"/>
  <c r="CR16" i="62"/>
  <c r="CF16" i="62"/>
  <c r="CC16" i="62"/>
  <c r="BZ16" i="62"/>
  <c r="BW16" i="62"/>
  <c r="BT16" i="62"/>
  <c r="BQ16" i="62"/>
  <c r="BN16" i="62"/>
  <c r="BI16" i="62"/>
  <c r="BF16" i="62"/>
  <c r="BC16" i="62"/>
  <c r="AZ16" i="62"/>
  <c r="AW16" i="62"/>
  <c r="AR16" i="62"/>
  <c r="AO16" i="62"/>
  <c r="AL16" i="62"/>
  <c r="AI16" i="62"/>
  <c r="AF16" i="62"/>
  <c r="AC16" i="62"/>
  <c r="W16" i="62"/>
  <c r="T16" i="62"/>
  <c r="Q16" i="62"/>
  <c r="H16" i="62"/>
  <c r="E16" i="62"/>
  <c r="DH15" i="62"/>
  <c r="DB15" i="62"/>
  <c r="CZ15" i="62"/>
  <c r="CX15" i="62"/>
  <c r="CV15" i="62"/>
  <c r="CT15" i="62"/>
  <c r="CR15" i="62"/>
  <c r="CF15" i="62"/>
  <c r="CC15" i="62"/>
  <c r="BZ15" i="62"/>
  <c r="BW15" i="62"/>
  <c r="BT15" i="62"/>
  <c r="BQ15" i="62"/>
  <c r="BN15" i="62"/>
  <c r="BI15" i="62"/>
  <c r="BF15" i="62"/>
  <c r="BC15" i="62"/>
  <c r="AZ15" i="62"/>
  <c r="AW15" i="62"/>
  <c r="AR15" i="62"/>
  <c r="AO15" i="62"/>
  <c r="AL15" i="62"/>
  <c r="AI15" i="62"/>
  <c r="AF15" i="62"/>
  <c r="AC15" i="62"/>
  <c r="W15" i="62"/>
  <c r="T15" i="62"/>
  <c r="Q15" i="62"/>
  <c r="H15" i="62"/>
  <c r="E15" i="62"/>
  <c r="DH14" i="62"/>
  <c r="DB14" i="62"/>
  <c r="CZ14" i="62"/>
  <c r="CX14" i="62"/>
  <c r="CV14" i="62"/>
  <c r="CT14" i="62"/>
  <c r="CR14" i="62"/>
  <c r="CF14" i="62"/>
  <c r="CC14" i="62"/>
  <c r="BZ14" i="62"/>
  <c r="BW14" i="62"/>
  <c r="BT14" i="62"/>
  <c r="BQ14" i="62"/>
  <c r="BN14" i="62"/>
  <c r="BI14" i="62"/>
  <c r="BF14" i="62"/>
  <c r="BC14" i="62"/>
  <c r="AZ14" i="62"/>
  <c r="AW14" i="62"/>
  <c r="AR14" i="62"/>
  <c r="AO14" i="62"/>
  <c r="AL14" i="62"/>
  <c r="AI14" i="62"/>
  <c r="AF14" i="62"/>
  <c r="AC14" i="62"/>
  <c r="W14" i="62"/>
  <c r="T14" i="62"/>
  <c r="Q14" i="62"/>
  <c r="H14" i="62"/>
  <c r="E14" i="62"/>
  <c r="DH13" i="62"/>
  <c r="DB13" i="62"/>
  <c r="CZ13" i="62"/>
  <c r="CX13" i="62"/>
  <c r="CV13" i="62"/>
  <c r="CT13" i="62"/>
  <c r="CR13" i="62"/>
  <c r="CF13" i="62"/>
  <c r="CC13" i="62"/>
  <c r="BZ13" i="62"/>
  <c r="BW13" i="62"/>
  <c r="BT13" i="62"/>
  <c r="BQ13" i="62"/>
  <c r="BN13" i="62"/>
  <c r="BI13" i="62"/>
  <c r="BF13" i="62"/>
  <c r="BC13" i="62"/>
  <c r="AZ13" i="62"/>
  <c r="AW13" i="62"/>
  <c r="AR13" i="62"/>
  <c r="AO13" i="62"/>
  <c r="AL13" i="62"/>
  <c r="AI13" i="62"/>
  <c r="AF13" i="62"/>
  <c r="AC13" i="62"/>
  <c r="W13" i="62"/>
  <c r="T13" i="62"/>
  <c r="Q13" i="62"/>
  <c r="H13" i="62"/>
  <c r="E13" i="62"/>
  <c r="DH12" i="62"/>
  <c r="DB12" i="62"/>
  <c r="CZ12" i="62"/>
  <c r="CX12" i="62"/>
  <c r="CV12" i="62"/>
  <c r="CT12" i="62"/>
  <c r="CR12" i="62"/>
  <c r="CF12" i="62"/>
  <c r="CC12" i="62"/>
  <c r="BZ12" i="62"/>
  <c r="BW12" i="62"/>
  <c r="BT12" i="62"/>
  <c r="BQ12" i="62"/>
  <c r="BN12" i="62"/>
  <c r="BI12" i="62"/>
  <c r="BF12" i="62"/>
  <c r="BC12" i="62"/>
  <c r="AZ12" i="62"/>
  <c r="AW12" i="62"/>
  <c r="AR12" i="62"/>
  <c r="AO12" i="62"/>
  <c r="AL12" i="62"/>
  <c r="AI12" i="62"/>
  <c r="AF12" i="62"/>
  <c r="AC12" i="62"/>
  <c r="W12" i="62"/>
  <c r="T12" i="62"/>
  <c r="Q12" i="62"/>
  <c r="H12" i="62"/>
  <c r="E12" i="62"/>
  <c r="DH11" i="62"/>
  <c r="DB11" i="62"/>
  <c r="CZ11" i="62"/>
  <c r="CX11" i="62"/>
  <c r="CV11" i="62"/>
  <c r="CT11" i="62"/>
  <c r="CR11" i="62"/>
  <c r="CF11" i="62"/>
  <c r="CC11" i="62"/>
  <c r="BZ11" i="62"/>
  <c r="BW11" i="62"/>
  <c r="BT11" i="62"/>
  <c r="BQ11" i="62"/>
  <c r="BN11" i="62"/>
  <c r="BI11" i="62"/>
  <c r="BF11" i="62"/>
  <c r="BC11" i="62"/>
  <c r="AZ11" i="62"/>
  <c r="AW11" i="62"/>
  <c r="AR11" i="62"/>
  <c r="AO11" i="62"/>
  <c r="AL11" i="62"/>
  <c r="AI11" i="62"/>
  <c r="AF11" i="62"/>
  <c r="AC11" i="62"/>
  <c r="W11" i="62"/>
  <c r="T11" i="62"/>
  <c r="Q11" i="62"/>
  <c r="H11" i="62"/>
  <c r="E11" i="62"/>
  <c r="DH10" i="62"/>
  <c r="DB10" i="62"/>
  <c r="CZ10" i="62"/>
  <c r="CX10" i="62"/>
  <c r="CV10" i="62"/>
  <c r="CT10" i="62"/>
  <c r="CR10" i="62"/>
  <c r="CF10" i="62"/>
  <c r="CC10" i="62"/>
  <c r="BZ10" i="62"/>
  <c r="BW10" i="62"/>
  <c r="BT10" i="62"/>
  <c r="BQ10" i="62"/>
  <c r="BN10" i="62"/>
  <c r="BI10" i="62"/>
  <c r="BF10" i="62"/>
  <c r="BC10" i="62"/>
  <c r="AZ10" i="62"/>
  <c r="AW10" i="62"/>
  <c r="AR10" i="62"/>
  <c r="AO10" i="62"/>
  <c r="AL10" i="62"/>
  <c r="AI10" i="62"/>
  <c r="AF10" i="62"/>
  <c r="AC10" i="62"/>
  <c r="W10" i="62"/>
  <c r="T10" i="62"/>
  <c r="Q10" i="62"/>
  <c r="H10" i="62"/>
  <c r="E10" i="62"/>
  <c r="DH9" i="62"/>
  <c r="DB9" i="62"/>
  <c r="CZ9" i="62"/>
  <c r="CX9" i="62"/>
  <c r="CV9" i="62"/>
  <c r="CT9" i="62"/>
  <c r="CR9" i="62"/>
  <c r="CF9" i="62"/>
  <c r="CC9" i="62"/>
  <c r="BZ9" i="62"/>
  <c r="BW9" i="62"/>
  <c r="BT9" i="62"/>
  <c r="BQ9" i="62"/>
  <c r="BN9" i="62"/>
  <c r="BI9" i="62"/>
  <c r="BF9" i="62"/>
  <c r="BC9" i="62"/>
  <c r="AZ9" i="62"/>
  <c r="AW9" i="62"/>
  <c r="AR9" i="62"/>
  <c r="AO9" i="62"/>
  <c r="AL9" i="62"/>
  <c r="AI9" i="62"/>
  <c r="AF9" i="62"/>
  <c r="AC9" i="62"/>
  <c r="W9" i="62"/>
  <c r="T9" i="62"/>
  <c r="Q9" i="62"/>
  <c r="H9" i="62"/>
  <c r="E9" i="62"/>
  <c r="DH8" i="62"/>
  <c r="DB8" i="62"/>
  <c r="CZ8" i="62"/>
  <c r="CX8" i="62"/>
  <c r="CV8" i="62"/>
  <c r="CT8" i="62"/>
  <c r="CR8" i="62"/>
  <c r="CF8" i="62"/>
  <c r="CC8" i="62"/>
  <c r="BZ8" i="62"/>
  <c r="BW8" i="62"/>
  <c r="BT8" i="62"/>
  <c r="BQ8" i="62"/>
  <c r="BN8" i="62"/>
  <c r="BI8" i="62"/>
  <c r="BF8" i="62"/>
  <c r="BC8" i="62"/>
  <c r="AZ8" i="62"/>
  <c r="AW8" i="62"/>
  <c r="AR8" i="62"/>
  <c r="AO8" i="62"/>
  <c r="AL8" i="62"/>
  <c r="AI8" i="62"/>
  <c r="AF8" i="62"/>
  <c r="AC8" i="62"/>
  <c r="W8" i="62"/>
  <c r="T8" i="62"/>
  <c r="Q8" i="62"/>
  <c r="H8" i="62"/>
  <c r="E8" i="62"/>
  <c r="DH7" i="62"/>
  <c r="DB7" i="62"/>
  <c r="CZ7" i="62"/>
  <c r="CX7" i="62"/>
  <c r="CV7" i="62"/>
  <c r="CT7" i="62"/>
  <c r="CR7" i="62"/>
  <c r="CF7" i="62"/>
  <c r="CC7" i="62"/>
  <c r="BZ7" i="62"/>
  <c r="BW7" i="62"/>
  <c r="BT7" i="62"/>
  <c r="BQ7" i="62"/>
  <c r="BN7" i="62"/>
  <c r="BI7" i="62"/>
  <c r="BF7" i="62"/>
  <c r="BC7" i="62"/>
  <c r="AZ7" i="62"/>
  <c r="AW7" i="62"/>
  <c r="AR7" i="62"/>
  <c r="AO7" i="62"/>
  <c r="AL7" i="62"/>
  <c r="AI7" i="62"/>
  <c r="AF7" i="62"/>
  <c r="AC7" i="62"/>
  <c r="W7" i="62"/>
  <c r="T7" i="62"/>
  <c r="Q7" i="62"/>
  <c r="H7" i="62"/>
  <c r="E7" i="62"/>
  <c r="DH6" i="62"/>
  <c r="DB6" i="62"/>
  <c r="CZ6" i="62"/>
  <c r="CX6" i="62"/>
  <c r="CV6" i="62"/>
  <c r="CT6" i="62"/>
  <c r="CR6" i="62"/>
  <c r="CF6" i="62"/>
  <c r="CC6" i="62"/>
  <c r="BZ6" i="62"/>
  <c r="BW6" i="62"/>
  <c r="BT6" i="62"/>
  <c r="BQ6" i="62"/>
  <c r="BN6" i="62"/>
  <c r="BF6" i="62"/>
  <c r="BC6" i="62"/>
  <c r="AZ6" i="62"/>
  <c r="AW6" i="62"/>
  <c r="AR6" i="62"/>
  <c r="AO6" i="62"/>
  <c r="AL6" i="62"/>
  <c r="AI6" i="62"/>
  <c r="AF6" i="62"/>
  <c r="AC6" i="62"/>
  <c r="W6" i="62"/>
  <c r="T6" i="62"/>
  <c r="Q6" i="62"/>
  <c r="H6" i="62"/>
  <c r="E6" i="62"/>
  <c r="DH68" i="63"/>
  <c r="DB68" i="63"/>
  <c r="CZ68" i="63"/>
  <c r="CX68" i="63"/>
  <c r="CV68" i="63"/>
  <c r="CT68" i="63"/>
  <c r="CR68" i="63"/>
  <c r="CF68" i="63"/>
  <c r="CC68" i="63"/>
  <c r="BZ68" i="63"/>
  <c r="BW68" i="63"/>
  <c r="BT68" i="63"/>
  <c r="BQ68" i="63"/>
  <c r="BN68" i="63"/>
  <c r="BI68" i="63"/>
  <c r="BF68" i="63"/>
  <c r="BC68" i="63"/>
  <c r="AZ68" i="63"/>
  <c r="AW68" i="63"/>
  <c r="AR68" i="63"/>
  <c r="AO68" i="63"/>
  <c r="AL68" i="63"/>
  <c r="AI68" i="63"/>
  <c r="AF68" i="63"/>
  <c r="W68" i="63"/>
  <c r="T68" i="63"/>
  <c r="Q68" i="63"/>
  <c r="H68" i="63"/>
  <c r="DH67" i="63"/>
  <c r="DB67" i="63"/>
  <c r="CZ67" i="63"/>
  <c r="CX67" i="63"/>
  <c r="CV67" i="63"/>
  <c r="CT67" i="63"/>
  <c r="CR67" i="63"/>
  <c r="CF67" i="63"/>
  <c r="CC67" i="63"/>
  <c r="BZ67" i="63"/>
  <c r="BW67" i="63"/>
  <c r="BT67" i="63"/>
  <c r="BQ67" i="63"/>
  <c r="BN67" i="63"/>
  <c r="BI67" i="63"/>
  <c r="BF67" i="63"/>
  <c r="BC67" i="63"/>
  <c r="AZ67" i="63"/>
  <c r="AW67" i="63"/>
  <c r="AR67" i="63"/>
  <c r="AO67" i="63"/>
  <c r="AL67" i="63"/>
  <c r="AI67" i="63"/>
  <c r="AF67" i="63"/>
  <c r="W67" i="63"/>
  <c r="T67" i="63"/>
  <c r="Q67" i="63"/>
  <c r="H67" i="63"/>
  <c r="DH66" i="63"/>
  <c r="DB66" i="63"/>
  <c r="CZ66" i="63"/>
  <c r="CX66" i="63"/>
  <c r="CV66" i="63"/>
  <c r="CT66" i="63"/>
  <c r="CR66" i="63"/>
  <c r="CF66" i="63"/>
  <c r="CC66" i="63"/>
  <c r="BZ66" i="63"/>
  <c r="BW66" i="63"/>
  <c r="BT66" i="63"/>
  <c r="BQ66" i="63"/>
  <c r="BN66" i="63"/>
  <c r="BI66" i="63"/>
  <c r="BF66" i="63"/>
  <c r="BC66" i="63"/>
  <c r="AZ66" i="63"/>
  <c r="AW66" i="63"/>
  <c r="AR66" i="63"/>
  <c r="AO66" i="63"/>
  <c r="AL66" i="63"/>
  <c r="AI66" i="63"/>
  <c r="AF66" i="63"/>
  <c r="W66" i="63"/>
  <c r="T66" i="63"/>
  <c r="Q66" i="63"/>
  <c r="H66" i="63"/>
  <c r="DH65" i="63"/>
  <c r="DB65" i="63"/>
  <c r="CZ65" i="63"/>
  <c r="CX65" i="63"/>
  <c r="CV65" i="63"/>
  <c r="CT65" i="63"/>
  <c r="CR65" i="63"/>
  <c r="CF65" i="63"/>
  <c r="CC65" i="63"/>
  <c r="BZ65" i="63"/>
  <c r="BW65" i="63"/>
  <c r="BT65" i="63"/>
  <c r="BQ65" i="63"/>
  <c r="BN65" i="63"/>
  <c r="BI65" i="63"/>
  <c r="BF65" i="63"/>
  <c r="BC65" i="63"/>
  <c r="AZ65" i="63"/>
  <c r="AW65" i="63"/>
  <c r="AR65" i="63"/>
  <c r="AO65" i="63"/>
  <c r="AL65" i="63"/>
  <c r="AI65" i="63"/>
  <c r="AF65" i="63"/>
  <c r="W65" i="63"/>
  <c r="T65" i="63"/>
  <c r="Q65" i="63"/>
  <c r="H65" i="63"/>
  <c r="DH64" i="63"/>
  <c r="DB64" i="63"/>
  <c r="CZ64" i="63"/>
  <c r="CX64" i="63"/>
  <c r="CV64" i="63"/>
  <c r="CT64" i="63"/>
  <c r="CR64" i="63"/>
  <c r="CF64" i="63"/>
  <c r="CC64" i="63"/>
  <c r="BZ64" i="63"/>
  <c r="BW64" i="63"/>
  <c r="BT64" i="63"/>
  <c r="BQ64" i="63"/>
  <c r="BN64" i="63"/>
  <c r="BI64" i="63"/>
  <c r="BF64" i="63"/>
  <c r="BC64" i="63"/>
  <c r="AZ64" i="63"/>
  <c r="AW64" i="63"/>
  <c r="AR64" i="63"/>
  <c r="AO64" i="63"/>
  <c r="AL64" i="63"/>
  <c r="AI64" i="63"/>
  <c r="AF64" i="63"/>
  <c r="W64" i="63"/>
  <c r="T64" i="63"/>
  <c r="Q64" i="63"/>
  <c r="H64" i="63"/>
  <c r="DH63" i="63"/>
  <c r="DB63" i="63"/>
  <c r="CZ63" i="63"/>
  <c r="CX63" i="63"/>
  <c r="CV63" i="63"/>
  <c r="CT63" i="63"/>
  <c r="CR63" i="63"/>
  <c r="CF63" i="63"/>
  <c r="CC63" i="63"/>
  <c r="BZ63" i="63"/>
  <c r="BW63" i="63"/>
  <c r="BT63" i="63"/>
  <c r="BQ63" i="63"/>
  <c r="BN63" i="63"/>
  <c r="BI63" i="63"/>
  <c r="BF63" i="63"/>
  <c r="BC63" i="63"/>
  <c r="AZ63" i="63"/>
  <c r="AW63" i="63"/>
  <c r="AR63" i="63"/>
  <c r="AO63" i="63"/>
  <c r="AL63" i="63"/>
  <c r="AI63" i="63"/>
  <c r="AF63" i="63"/>
  <c r="W63" i="63"/>
  <c r="T63" i="63"/>
  <c r="Q63" i="63"/>
  <c r="H63" i="63"/>
  <c r="DH62" i="63"/>
  <c r="DB62" i="63"/>
  <c r="CZ62" i="63"/>
  <c r="CX62" i="63"/>
  <c r="CV62" i="63"/>
  <c r="CT62" i="63"/>
  <c r="CR62" i="63"/>
  <c r="CF62" i="63"/>
  <c r="CC62" i="63"/>
  <c r="BZ62" i="63"/>
  <c r="BW62" i="63"/>
  <c r="BT62" i="63"/>
  <c r="BQ62" i="63"/>
  <c r="BN62" i="63"/>
  <c r="BI62" i="63"/>
  <c r="BF62" i="63"/>
  <c r="BC62" i="63"/>
  <c r="AZ62" i="63"/>
  <c r="AW62" i="63"/>
  <c r="AR62" i="63"/>
  <c r="AO62" i="63"/>
  <c r="AL62" i="63"/>
  <c r="AI62" i="63"/>
  <c r="AF62" i="63"/>
  <c r="W62" i="63"/>
  <c r="T62" i="63"/>
  <c r="Q62" i="63"/>
  <c r="H62" i="63"/>
  <c r="DH61" i="63"/>
  <c r="DB61" i="63"/>
  <c r="CZ61" i="63"/>
  <c r="CX61" i="63"/>
  <c r="CV61" i="63"/>
  <c r="CT61" i="63"/>
  <c r="CR61" i="63"/>
  <c r="CF61" i="63"/>
  <c r="CC61" i="63"/>
  <c r="BZ61" i="63"/>
  <c r="BW61" i="63"/>
  <c r="BT61" i="63"/>
  <c r="BQ61" i="63"/>
  <c r="BN61" i="63"/>
  <c r="BI61" i="63"/>
  <c r="BF61" i="63"/>
  <c r="BC61" i="63"/>
  <c r="AZ61" i="63"/>
  <c r="AW61" i="63"/>
  <c r="AR61" i="63"/>
  <c r="AO61" i="63"/>
  <c r="AL61" i="63"/>
  <c r="AI61" i="63"/>
  <c r="AF61" i="63"/>
  <c r="W61" i="63"/>
  <c r="T61" i="63"/>
  <c r="Q61" i="63"/>
  <c r="H61" i="63"/>
  <c r="DH60" i="63"/>
  <c r="DB60" i="63"/>
  <c r="CZ60" i="63"/>
  <c r="CX60" i="63"/>
  <c r="CV60" i="63"/>
  <c r="CT60" i="63"/>
  <c r="CR60" i="63"/>
  <c r="CF60" i="63"/>
  <c r="CC60" i="63"/>
  <c r="BZ60" i="63"/>
  <c r="BW60" i="63"/>
  <c r="BT60" i="63"/>
  <c r="BQ60" i="63"/>
  <c r="BN60" i="63"/>
  <c r="BI60" i="63"/>
  <c r="BF60" i="63"/>
  <c r="BC60" i="63"/>
  <c r="AZ60" i="63"/>
  <c r="AW60" i="63"/>
  <c r="AR60" i="63"/>
  <c r="AO60" i="63"/>
  <c r="AL60" i="63"/>
  <c r="AI60" i="63"/>
  <c r="AF60" i="63"/>
  <c r="W60" i="63"/>
  <c r="T60" i="63"/>
  <c r="Q60" i="63"/>
  <c r="H60" i="63"/>
  <c r="DH59" i="63"/>
  <c r="DB59" i="63"/>
  <c r="CZ59" i="63"/>
  <c r="CX59" i="63"/>
  <c r="CV59" i="63"/>
  <c r="CT59" i="63"/>
  <c r="CR59" i="63"/>
  <c r="CF59" i="63"/>
  <c r="CC59" i="63"/>
  <c r="BZ59" i="63"/>
  <c r="BW59" i="63"/>
  <c r="BT59" i="63"/>
  <c r="BQ59" i="63"/>
  <c r="BN59" i="63"/>
  <c r="BI59" i="63"/>
  <c r="BF59" i="63"/>
  <c r="BC59" i="63"/>
  <c r="AZ59" i="63"/>
  <c r="AW59" i="63"/>
  <c r="AR59" i="63"/>
  <c r="AO59" i="63"/>
  <c r="AL59" i="63"/>
  <c r="AI59" i="63"/>
  <c r="AF59" i="63"/>
  <c r="W59" i="63"/>
  <c r="T59" i="63"/>
  <c r="Q59" i="63"/>
  <c r="H59" i="63"/>
  <c r="DH58" i="63"/>
  <c r="DB58" i="63"/>
  <c r="CZ58" i="63"/>
  <c r="CX58" i="63"/>
  <c r="CV58" i="63"/>
  <c r="CT58" i="63"/>
  <c r="CR58" i="63"/>
  <c r="CF58" i="63"/>
  <c r="CC58" i="63"/>
  <c r="BZ58" i="63"/>
  <c r="BW58" i="63"/>
  <c r="BT58" i="63"/>
  <c r="BQ58" i="63"/>
  <c r="BN58" i="63"/>
  <c r="BI58" i="63"/>
  <c r="BF58" i="63"/>
  <c r="BC58" i="63"/>
  <c r="AZ58" i="63"/>
  <c r="AW58" i="63"/>
  <c r="AR58" i="63"/>
  <c r="AO58" i="63"/>
  <c r="AL58" i="63"/>
  <c r="AI58" i="63"/>
  <c r="AF58" i="63"/>
  <c r="W58" i="63"/>
  <c r="T58" i="63"/>
  <c r="Q58" i="63"/>
  <c r="H58" i="63"/>
  <c r="DH57" i="63"/>
  <c r="DB57" i="63"/>
  <c r="CZ57" i="63"/>
  <c r="CX57" i="63"/>
  <c r="CV57" i="63"/>
  <c r="CT57" i="63"/>
  <c r="CR57" i="63"/>
  <c r="CF57" i="63"/>
  <c r="CC57" i="63"/>
  <c r="BZ57" i="63"/>
  <c r="BW57" i="63"/>
  <c r="BT57" i="63"/>
  <c r="BQ57" i="63"/>
  <c r="BN57" i="63"/>
  <c r="BI57" i="63"/>
  <c r="BF57" i="63"/>
  <c r="BC57" i="63"/>
  <c r="AZ57" i="63"/>
  <c r="AW57" i="63"/>
  <c r="AR57" i="63"/>
  <c r="AO57" i="63"/>
  <c r="AL57" i="63"/>
  <c r="AI57" i="63"/>
  <c r="AF57" i="63"/>
  <c r="W57" i="63"/>
  <c r="T57" i="63"/>
  <c r="Q57" i="63"/>
  <c r="H57" i="63"/>
  <c r="DH56" i="63"/>
  <c r="DB56" i="63"/>
  <c r="CZ56" i="63"/>
  <c r="CX56" i="63"/>
  <c r="CV56" i="63"/>
  <c r="CT56" i="63"/>
  <c r="CR56" i="63"/>
  <c r="CF56" i="63"/>
  <c r="CC56" i="63"/>
  <c r="BZ56" i="63"/>
  <c r="BW56" i="63"/>
  <c r="BT56" i="63"/>
  <c r="BQ56" i="63"/>
  <c r="BN56" i="63"/>
  <c r="BI56" i="63"/>
  <c r="BF56" i="63"/>
  <c r="BC56" i="63"/>
  <c r="AZ56" i="63"/>
  <c r="AW56" i="63"/>
  <c r="AR56" i="63"/>
  <c r="AO56" i="63"/>
  <c r="AL56" i="63"/>
  <c r="AI56" i="63"/>
  <c r="AF56" i="63"/>
  <c r="W56" i="63"/>
  <c r="T56" i="63"/>
  <c r="Q56" i="63"/>
  <c r="H56" i="63"/>
  <c r="DH55" i="63"/>
  <c r="DB55" i="63"/>
  <c r="CZ55" i="63"/>
  <c r="CX55" i="63"/>
  <c r="CV55" i="63"/>
  <c r="CT55" i="63"/>
  <c r="CR55" i="63"/>
  <c r="CF55" i="63"/>
  <c r="CC55" i="63"/>
  <c r="BZ55" i="63"/>
  <c r="BW55" i="63"/>
  <c r="BT55" i="63"/>
  <c r="BQ55" i="63"/>
  <c r="BN55" i="63"/>
  <c r="BI55" i="63"/>
  <c r="BF55" i="63"/>
  <c r="BC55" i="63"/>
  <c r="AZ55" i="63"/>
  <c r="AW55" i="63"/>
  <c r="AR55" i="63"/>
  <c r="AO55" i="63"/>
  <c r="AL55" i="63"/>
  <c r="AI55" i="63"/>
  <c r="AF55" i="63"/>
  <c r="W55" i="63"/>
  <c r="T55" i="63"/>
  <c r="Q55" i="63"/>
  <c r="H55" i="63"/>
  <c r="DH54" i="63"/>
  <c r="DB54" i="63"/>
  <c r="CZ54" i="63"/>
  <c r="CX54" i="63"/>
  <c r="CV54" i="63"/>
  <c r="CT54" i="63"/>
  <c r="CR54" i="63"/>
  <c r="CF54" i="63"/>
  <c r="CC54" i="63"/>
  <c r="BZ54" i="63"/>
  <c r="BW54" i="63"/>
  <c r="BT54" i="63"/>
  <c r="BQ54" i="63"/>
  <c r="BN54" i="63"/>
  <c r="BI54" i="63"/>
  <c r="BF54" i="63"/>
  <c r="BC54" i="63"/>
  <c r="AZ54" i="63"/>
  <c r="AW54" i="63"/>
  <c r="AR54" i="63"/>
  <c r="AO54" i="63"/>
  <c r="AL54" i="63"/>
  <c r="AI54" i="63"/>
  <c r="AF54" i="63"/>
  <c r="W54" i="63"/>
  <c r="T54" i="63"/>
  <c r="Q54" i="63"/>
  <c r="H54" i="63"/>
  <c r="DH53" i="63"/>
  <c r="DB53" i="63"/>
  <c r="CZ53" i="63"/>
  <c r="CX53" i="63"/>
  <c r="CV53" i="63"/>
  <c r="CT53" i="63"/>
  <c r="CR53" i="63"/>
  <c r="CF53" i="63"/>
  <c r="CC53" i="63"/>
  <c r="BZ53" i="63"/>
  <c r="BW53" i="63"/>
  <c r="BT53" i="63"/>
  <c r="BQ53" i="63"/>
  <c r="BN53" i="63"/>
  <c r="BI53" i="63"/>
  <c r="BF53" i="63"/>
  <c r="BC53" i="63"/>
  <c r="AZ53" i="63"/>
  <c r="AW53" i="63"/>
  <c r="AR53" i="63"/>
  <c r="AO53" i="63"/>
  <c r="AL53" i="63"/>
  <c r="AI53" i="63"/>
  <c r="AF53" i="63"/>
  <c r="W53" i="63"/>
  <c r="T53" i="63"/>
  <c r="Q53" i="63"/>
  <c r="H53" i="63"/>
  <c r="DH52" i="63"/>
  <c r="DB52" i="63"/>
  <c r="CZ52" i="63"/>
  <c r="CX52" i="63"/>
  <c r="CV52" i="63"/>
  <c r="CT52" i="63"/>
  <c r="CR52" i="63"/>
  <c r="CF52" i="63"/>
  <c r="CC52" i="63"/>
  <c r="BZ52" i="63"/>
  <c r="BW52" i="63"/>
  <c r="BT52" i="63"/>
  <c r="BQ52" i="63"/>
  <c r="BN52" i="63"/>
  <c r="BI52" i="63"/>
  <c r="BF52" i="63"/>
  <c r="BC52" i="63"/>
  <c r="AZ52" i="63"/>
  <c r="AW52" i="63"/>
  <c r="AR52" i="63"/>
  <c r="AO52" i="63"/>
  <c r="AL52" i="63"/>
  <c r="AI52" i="63"/>
  <c r="AF52" i="63"/>
  <c r="W52" i="63"/>
  <c r="T52" i="63"/>
  <c r="Q52" i="63"/>
  <c r="H52" i="63"/>
  <c r="DH51" i="63"/>
  <c r="DB51" i="63"/>
  <c r="CZ51" i="63"/>
  <c r="CX51" i="63"/>
  <c r="CV51" i="63"/>
  <c r="CT51" i="63"/>
  <c r="CR51" i="63"/>
  <c r="CF51" i="63"/>
  <c r="CC51" i="63"/>
  <c r="BZ51" i="63"/>
  <c r="BW51" i="63"/>
  <c r="BT51" i="63"/>
  <c r="BQ51" i="63"/>
  <c r="BN51" i="63"/>
  <c r="BI51" i="63"/>
  <c r="BF51" i="63"/>
  <c r="BC51" i="63"/>
  <c r="AZ51" i="63"/>
  <c r="AW51" i="63"/>
  <c r="AR51" i="63"/>
  <c r="AO51" i="63"/>
  <c r="AL51" i="63"/>
  <c r="AI51" i="63"/>
  <c r="AF51" i="63"/>
  <c r="W51" i="63"/>
  <c r="T51" i="63"/>
  <c r="Q51" i="63"/>
  <c r="H51" i="63"/>
  <c r="DH50" i="63"/>
  <c r="DB50" i="63"/>
  <c r="CZ50" i="63"/>
  <c r="CX50" i="63"/>
  <c r="CV50" i="63"/>
  <c r="CT50" i="63"/>
  <c r="CR50" i="63"/>
  <c r="CC50" i="63"/>
  <c r="BZ50" i="63"/>
  <c r="BW50" i="63"/>
  <c r="BT50" i="63"/>
  <c r="BQ50" i="63"/>
  <c r="BN50" i="63"/>
  <c r="BI50" i="63"/>
  <c r="BF50" i="63"/>
  <c r="BC50" i="63"/>
  <c r="AZ50" i="63"/>
  <c r="AW50" i="63"/>
  <c r="AR50" i="63"/>
  <c r="AO50" i="63"/>
  <c r="AL50" i="63"/>
  <c r="AI50" i="63"/>
  <c r="AF50" i="63"/>
  <c r="W50" i="63"/>
  <c r="T50" i="63"/>
  <c r="Q50" i="63"/>
  <c r="H50" i="63"/>
  <c r="DH49" i="63"/>
  <c r="DB49" i="63"/>
  <c r="CZ49" i="63"/>
  <c r="CX49" i="63"/>
  <c r="CV49" i="63"/>
  <c r="CT49" i="63"/>
  <c r="CR49" i="63"/>
  <c r="CC49" i="63"/>
  <c r="BZ49" i="63"/>
  <c r="BW49" i="63"/>
  <c r="BT49" i="63"/>
  <c r="BQ49" i="63"/>
  <c r="BN49" i="63"/>
  <c r="BI49" i="63"/>
  <c r="BF49" i="63"/>
  <c r="BC49" i="63"/>
  <c r="AZ49" i="63"/>
  <c r="AW49" i="63"/>
  <c r="AR49" i="63"/>
  <c r="AO49" i="63"/>
  <c r="AL49" i="63"/>
  <c r="AI49" i="63"/>
  <c r="AF49" i="63"/>
  <c r="W49" i="63"/>
  <c r="T49" i="63"/>
  <c r="Q49" i="63"/>
  <c r="H49" i="63"/>
  <c r="DH48" i="63"/>
  <c r="DB48" i="63"/>
  <c r="CZ48" i="63"/>
  <c r="CX48" i="63"/>
  <c r="CV48" i="63"/>
  <c r="CT48" i="63"/>
  <c r="CR48" i="63"/>
  <c r="CC48" i="63"/>
  <c r="BZ48" i="63"/>
  <c r="BW48" i="63"/>
  <c r="BT48" i="63"/>
  <c r="BQ48" i="63"/>
  <c r="BN48" i="63"/>
  <c r="BI48" i="63"/>
  <c r="BF48" i="63"/>
  <c r="BC48" i="63"/>
  <c r="AZ48" i="63"/>
  <c r="AW48" i="63"/>
  <c r="AR48" i="63"/>
  <c r="AO48" i="63"/>
  <c r="AL48" i="63"/>
  <c r="AI48" i="63"/>
  <c r="AF48" i="63"/>
  <c r="W48" i="63"/>
  <c r="T48" i="63"/>
  <c r="Q48" i="63"/>
  <c r="H48" i="63"/>
  <c r="DH47" i="63"/>
  <c r="DB47" i="63"/>
  <c r="CZ47" i="63"/>
  <c r="CX47" i="63"/>
  <c r="CV47" i="63"/>
  <c r="CT47" i="63"/>
  <c r="CR47" i="63"/>
  <c r="CC47" i="63"/>
  <c r="BZ47" i="63"/>
  <c r="BW47" i="63"/>
  <c r="BT47" i="63"/>
  <c r="BQ47" i="63"/>
  <c r="BN47" i="63"/>
  <c r="BI47" i="63"/>
  <c r="BF47" i="63"/>
  <c r="BC47" i="63"/>
  <c r="AZ47" i="63"/>
  <c r="AW47" i="63"/>
  <c r="AR47" i="63"/>
  <c r="AO47" i="63"/>
  <c r="AL47" i="63"/>
  <c r="AI47" i="63"/>
  <c r="AF47" i="63"/>
  <c r="W47" i="63"/>
  <c r="T47" i="63"/>
  <c r="Q47" i="63"/>
  <c r="H47" i="63"/>
  <c r="DH46" i="63"/>
  <c r="DB46" i="63"/>
  <c r="CZ46" i="63"/>
  <c r="CX46" i="63"/>
  <c r="CV46" i="63"/>
  <c r="CT46" i="63"/>
  <c r="CR46" i="63"/>
  <c r="CC46" i="63"/>
  <c r="BZ46" i="63"/>
  <c r="BW46" i="63"/>
  <c r="BT46" i="63"/>
  <c r="BQ46" i="63"/>
  <c r="BN46" i="63"/>
  <c r="BI46" i="63"/>
  <c r="BF46" i="63"/>
  <c r="BC46" i="63"/>
  <c r="AZ46" i="63"/>
  <c r="AW46" i="63"/>
  <c r="AR46" i="63"/>
  <c r="AO46" i="63"/>
  <c r="AL46" i="63"/>
  <c r="AI46" i="63"/>
  <c r="AF46" i="63"/>
  <c r="W46" i="63"/>
  <c r="T46" i="63"/>
  <c r="Q46" i="63"/>
  <c r="H46" i="63"/>
  <c r="DH45" i="63"/>
  <c r="DB45" i="63"/>
  <c r="CZ45" i="63"/>
  <c r="CX45" i="63"/>
  <c r="CV45" i="63"/>
  <c r="CT45" i="63"/>
  <c r="CR45" i="63"/>
  <c r="CC45" i="63"/>
  <c r="BZ45" i="63"/>
  <c r="BW45" i="63"/>
  <c r="BT45" i="63"/>
  <c r="BQ45" i="63"/>
  <c r="BN45" i="63"/>
  <c r="BI45" i="63"/>
  <c r="BF45" i="63"/>
  <c r="BC45" i="63"/>
  <c r="AZ45" i="63"/>
  <c r="AW45" i="63"/>
  <c r="AR45" i="63"/>
  <c r="AO45" i="63"/>
  <c r="AL45" i="63"/>
  <c r="AI45" i="63"/>
  <c r="AF45" i="63"/>
  <c r="W45" i="63"/>
  <c r="T45" i="63"/>
  <c r="Q45" i="63"/>
  <c r="H45" i="63"/>
  <c r="DH44" i="63"/>
  <c r="DB44" i="63"/>
  <c r="CZ44" i="63"/>
  <c r="CX44" i="63"/>
  <c r="CV44" i="63"/>
  <c r="CT44" i="63"/>
  <c r="CR44" i="63"/>
  <c r="CC44" i="63"/>
  <c r="BZ44" i="63"/>
  <c r="BW44" i="63"/>
  <c r="BT44" i="63"/>
  <c r="BQ44" i="63"/>
  <c r="BN44" i="63"/>
  <c r="BI44" i="63"/>
  <c r="BF44" i="63"/>
  <c r="BC44" i="63"/>
  <c r="AZ44" i="63"/>
  <c r="AW44" i="63"/>
  <c r="AR44" i="63"/>
  <c r="AO44" i="63"/>
  <c r="AL44" i="63"/>
  <c r="AI44" i="63"/>
  <c r="AF44" i="63"/>
  <c r="W44" i="63"/>
  <c r="T44" i="63"/>
  <c r="Q44" i="63"/>
  <c r="H44" i="63"/>
  <c r="DH43" i="63"/>
  <c r="DB43" i="63"/>
  <c r="CZ43" i="63"/>
  <c r="CX43" i="63"/>
  <c r="CV43" i="63"/>
  <c r="CT43" i="63"/>
  <c r="CR43" i="63"/>
  <c r="CC43" i="63"/>
  <c r="BZ43" i="63"/>
  <c r="BW43" i="63"/>
  <c r="BT43" i="63"/>
  <c r="BQ43" i="63"/>
  <c r="BN43" i="63"/>
  <c r="BI43" i="63"/>
  <c r="BF43" i="63"/>
  <c r="BC43" i="63"/>
  <c r="AZ43" i="63"/>
  <c r="AW43" i="63"/>
  <c r="AR43" i="63"/>
  <c r="AO43" i="63"/>
  <c r="AL43" i="63"/>
  <c r="AI43" i="63"/>
  <c r="AF43" i="63"/>
  <c r="W43" i="63"/>
  <c r="T43" i="63"/>
  <c r="Q43" i="63"/>
  <c r="H43" i="63"/>
  <c r="DH42" i="63"/>
  <c r="DB42" i="63"/>
  <c r="CZ42" i="63"/>
  <c r="CX42" i="63"/>
  <c r="CV42" i="63"/>
  <c r="CT42" i="63"/>
  <c r="CR42" i="63"/>
  <c r="CC42" i="63"/>
  <c r="BZ42" i="63"/>
  <c r="BW42" i="63"/>
  <c r="BT42" i="63"/>
  <c r="BQ42" i="63"/>
  <c r="BN42" i="63"/>
  <c r="BI42" i="63"/>
  <c r="BF42" i="63"/>
  <c r="BC42" i="63"/>
  <c r="AZ42" i="63"/>
  <c r="AW42" i="63"/>
  <c r="AR42" i="63"/>
  <c r="AO42" i="63"/>
  <c r="AL42" i="63"/>
  <c r="AI42" i="63"/>
  <c r="AF42" i="63"/>
  <c r="W42" i="63"/>
  <c r="T42" i="63"/>
  <c r="Q42" i="63"/>
  <c r="H42" i="63"/>
  <c r="DH41" i="63"/>
  <c r="DB41" i="63"/>
  <c r="CZ41" i="63"/>
  <c r="CX41" i="63"/>
  <c r="CV41" i="63"/>
  <c r="CT41" i="63"/>
  <c r="CR41" i="63"/>
  <c r="CC41" i="63"/>
  <c r="BZ41" i="63"/>
  <c r="BW41" i="63"/>
  <c r="BT41" i="63"/>
  <c r="BQ41" i="63"/>
  <c r="BN41" i="63"/>
  <c r="BI41" i="63"/>
  <c r="BF41" i="63"/>
  <c r="BC41" i="63"/>
  <c r="AZ41" i="63"/>
  <c r="AW41" i="63"/>
  <c r="AR41" i="63"/>
  <c r="AO41" i="63"/>
  <c r="AL41" i="63"/>
  <c r="AI41" i="63"/>
  <c r="AF41" i="63"/>
  <c r="W41" i="63"/>
  <c r="T41" i="63"/>
  <c r="Q41" i="63"/>
  <c r="H41" i="63"/>
  <c r="DH40" i="63"/>
  <c r="DB40" i="63"/>
  <c r="CZ40" i="63"/>
  <c r="CX40" i="63"/>
  <c r="CV40" i="63"/>
  <c r="CT40" i="63"/>
  <c r="CR40" i="63"/>
  <c r="CC40" i="63"/>
  <c r="BZ40" i="63"/>
  <c r="BW40" i="63"/>
  <c r="BT40" i="63"/>
  <c r="BQ40" i="63"/>
  <c r="BN40" i="63"/>
  <c r="BI40" i="63"/>
  <c r="BF40" i="63"/>
  <c r="BC40" i="63"/>
  <c r="AZ40" i="63"/>
  <c r="AW40" i="63"/>
  <c r="AR40" i="63"/>
  <c r="AO40" i="63"/>
  <c r="AL40" i="63"/>
  <c r="AI40" i="63"/>
  <c r="AF40" i="63"/>
  <c r="W40" i="63"/>
  <c r="T40" i="63"/>
  <c r="Q40" i="63"/>
  <c r="H40" i="63"/>
  <c r="DH39" i="63"/>
  <c r="DB39" i="63"/>
  <c r="CZ39" i="63"/>
  <c r="CX39" i="63"/>
  <c r="CV39" i="63"/>
  <c r="CT39" i="63"/>
  <c r="CR39" i="63"/>
  <c r="CC39" i="63"/>
  <c r="BZ39" i="63"/>
  <c r="BW39" i="63"/>
  <c r="BT39" i="63"/>
  <c r="BQ39" i="63"/>
  <c r="BN39" i="63"/>
  <c r="BI39" i="63"/>
  <c r="BF39" i="63"/>
  <c r="BC39" i="63"/>
  <c r="AZ39" i="63"/>
  <c r="AW39" i="63"/>
  <c r="AR39" i="63"/>
  <c r="AO39" i="63"/>
  <c r="AL39" i="63"/>
  <c r="AI39" i="63"/>
  <c r="AF39" i="63"/>
  <c r="W39" i="63"/>
  <c r="T39" i="63"/>
  <c r="Q39" i="63"/>
  <c r="H39" i="63"/>
  <c r="DH38" i="63"/>
  <c r="DB38" i="63"/>
  <c r="CZ38" i="63"/>
  <c r="CX38" i="63"/>
  <c r="CV38" i="63"/>
  <c r="CT38" i="63"/>
  <c r="CR38" i="63"/>
  <c r="CC38" i="63"/>
  <c r="BZ38" i="63"/>
  <c r="BW38" i="63"/>
  <c r="BT38" i="63"/>
  <c r="BQ38" i="63"/>
  <c r="BN38" i="63"/>
  <c r="BI38" i="63"/>
  <c r="BF38" i="63"/>
  <c r="BC38" i="63"/>
  <c r="AZ38" i="63"/>
  <c r="AW38" i="63"/>
  <c r="AR38" i="63"/>
  <c r="AO38" i="63"/>
  <c r="AL38" i="63"/>
  <c r="AI38" i="63"/>
  <c r="AF38" i="63"/>
  <c r="W38" i="63"/>
  <c r="T38" i="63"/>
  <c r="Q38" i="63"/>
  <c r="H38" i="63"/>
  <c r="DH37" i="63"/>
  <c r="DB37" i="63"/>
  <c r="CZ37" i="63"/>
  <c r="CX37" i="63"/>
  <c r="CV37" i="63"/>
  <c r="CT37" i="63"/>
  <c r="CR37" i="63"/>
  <c r="CC37" i="63"/>
  <c r="BZ37" i="63"/>
  <c r="BW37" i="63"/>
  <c r="BT37" i="63"/>
  <c r="BQ37" i="63"/>
  <c r="BN37" i="63"/>
  <c r="BI37" i="63"/>
  <c r="BF37" i="63"/>
  <c r="BC37" i="63"/>
  <c r="AZ37" i="63"/>
  <c r="AW37" i="63"/>
  <c r="AR37" i="63"/>
  <c r="AO37" i="63"/>
  <c r="AL37" i="63"/>
  <c r="AI37" i="63"/>
  <c r="AF37" i="63"/>
  <c r="W37" i="63"/>
  <c r="T37" i="63"/>
  <c r="Q37" i="63"/>
  <c r="H37" i="63"/>
  <c r="DH36" i="63"/>
  <c r="DB36" i="63"/>
  <c r="CZ36" i="63"/>
  <c r="CX36" i="63"/>
  <c r="CV36" i="63"/>
  <c r="CT36" i="63"/>
  <c r="CR36" i="63"/>
  <c r="CC36" i="63"/>
  <c r="BZ36" i="63"/>
  <c r="BW36" i="63"/>
  <c r="BT36" i="63"/>
  <c r="BQ36" i="63"/>
  <c r="BN36" i="63"/>
  <c r="BI36" i="63"/>
  <c r="BF36" i="63"/>
  <c r="BC36" i="63"/>
  <c r="AZ36" i="63"/>
  <c r="AW36" i="63"/>
  <c r="AR36" i="63"/>
  <c r="AO36" i="63"/>
  <c r="AL36" i="63"/>
  <c r="AI36" i="63"/>
  <c r="AF36" i="63"/>
  <c r="W36" i="63"/>
  <c r="T36" i="63"/>
  <c r="Q36" i="63"/>
  <c r="H36" i="63"/>
  <c r="DH35" i="63"/>
  <c r="DB35" i="63"/>
  <c r="CZ35" i="63"/>
  <c r="CX35" i="63"/>
  <c r="CV35" i="63"/>
  <c r="CT35" i="63"/>
  <c r="CR35" i="63"/>
  <c r="CC35" i="63"/>
  <c r="BZ35" i="63"/>
  <c r="BW35" i="63"/>
  <c r="BT35" i="63"/>
  <c r="BQ35" i="63"/>
  <c r="BN35" i="63"/>
  <c r="BI35" i="63"/>
  <c r="BF35" i="63"/>
  <c r="BC35" i="63"/>
  <c r="AZ35" i="63"/>
  <c r="AW35" i="63"/>
  <c r="AR35" i="63"/>
  <c r="AO35" i="63"/>
  <c r="AL35" i="63"/>
  <c r="AI35" i="63"/>
  <c r="AF35" i="63"/>
  <c r="W35" i="63"/>
  <c r="T35" i="63"/>
  <c r="Q35" i="63"/>
  <c r="H35" i="63"/>
  <c r="DH34" i="63"/>
  <c r="DB34" i="63"/>
  <c r="CZ34" i="63"/>
  <c r="CX34" i="63"/>
  <c r="CV34" i="63"/>
  <c r="CT34" i="63"/>
  <c r="CR34" i="63"/>
  <c r="CC34" i="63"/>
  <c r="BZ34" i="63"/>
  <c r="BW34" i="63"/>
  <c r="BT34" i="63"/>
  <c r="BQ34" i="63"/>
  <c r="BN34" i="63"/>
  <c r="BI34" i="63"/>
  <c r="BF34" i="63"/>
  <c r="BC34" i="63"/>
  <c r="AZ34" i="63"/>
  <c r="AW34" i="63"/>
  <c r="AR34" i="63"/>
  <c r="AO34" i="63"/>
  <c r="AL34" i="63"/>
  <c r="AI34" i="63"/>
  <c r="AF34" i="63"/>
  <c r="W34" i="63"/>
  <c r="T34" i="63"/>
  <c r="Q34" i="63"/>
  <c r="H34" i="63"/>
  <c r="DH33" i="63"/>
  <c r="DB33" i="63"/>
  <c r="CZ33" i="63"/>
  <c r="CX33" i="63"/>
  <c r="CV33" i="63"/>
  <c r="CT33" i="63"/>
  <c r="CR33" i="63"/>
  <c r="CC33" i="63"/>
  <c r="BZ33" i="63"/>
  <c r="BW33" i="63"/>
  <c r="BT33" i="63"/>
  <c r="BQ33" i="63"/>
  <c r="BN33" i="63"/>
  <c r="BI33" i="63"/>
  <c r="BF33" i="63"/>
  <c r="BC33" i="63"/>
  <c r="AZ33" i="63"/>
  <c r="AW33" i="63"/>
  <c r="AR33" i="63"/>
  <c r="AO33" i="63"/>
  <c r="AL33" i="63"/>
  <c r="AI33" i="63"/>
  <c r="AF33" i="63"/>
  <c r="W33" i="63"/>
  <c r="T33" i="63"/>
  <c r="Q33" i="63"/>
  <c r="H33" i="63"/>
  <c r="DH32" i="63"/>
  <c r="DB32" i="63"/>
  <c r="CZ32" i="63"/>
  <c r="CX32" i="63"/>
  <c r="CV32" i="63"/>
  <c r="CT32" i="63"/>
  <c r="CR32" i="63"/>
  <c r="CC32" i="63"/>
  <c r="BZ32" i="63"/>
  <c r="BW32" i="63"/>
  <c r="BT32" i="63"/>
  <c r="BQ32" i="63"/>
  <c r="BN32" i="63"/>
  <c r="BI32" i="63"/>
  <c r="BF32" i="63"/>
  <c r="BC32" i="63"/>
  <c r="AZ32" i="63"/>
  <c r="AW32" i="63"/>
  <c r="AR32" i="63"/>
  <c r="AO32" i="63"/>
  <c r="AL32" i="63"/>
  <c r="AI32" i="63"/>
  <c r="AF32" i="63"/>
  <c r="W32" i="63"/>
  <c r="T32" i="63"/>
  <c r="Q32" i="63"/>
  <c r="H32" i="63"/>
  <c r="DH31" i="63"/>
  <c r="DB31" i="63"/>
  <c r="CZ31" i="63"/>
  <c r="CX31" i="63"/>
  <c r="CV31" i="63"/>
  <c r="CT31" i="63"/>
  <c r="CR31" i="63"/>
  <c r="CC31" i="63"/>
  <c r="BZ31" i="63"/>
  <c r="BW31" i="63"/>
  <c r="BT31" i="63"/>
  <c r="BQ31" i="63"/>
  <c r="BN31" i="63"/>
  <c r="BI31" i="63"/>
  <c r="BF31" i="63"/>
  <c r="BC31" i="63"/>
  <c r="AZ31" i="63"/>
  <c r="AW31" i="63"/>
  <c r="AR31" i="63"/>
  <c r="AO31" i="63"/>
  <c r="AL31" i="63"/>
  <c r="AI31" i="63"/>
  <c r="AF31" i="63"/>
  <c r="W31" i="63"/>
  <c r="T31" i="63"/>
  <c r="Q31" i="63"/>
  <c r="H31" i="63"/>
  <c r="DH30" i="63"/>
  <c r="DB30" i="63"/>
  <c r="CZ30" i="63"/>
  <c r="CX30" i="63"/>
  <c r="CV30" i="63"/>
  <c r="CT30" i="63"/>
  <c r="CR30" i="63"/>
  <c r="CC30" i="63"/>
  <c r="BZ30" i="63"/>
  <c r="BW30" i="63"/>
  <c r="BT30" i="63"/>
  <c r="BQ30" i="63"/>
  <c r="BN30" i="63"/>
  <c r="BI30" i="63"/>
  <c r="BF30" i="63"/>
  <c r="BC30" i="63"/>
  <c r="AZ30" i="63"/>
  <c r="AW30" i="63"/>
  <c r="AR30" i="63"/>
  <c r="AO30" i="63"/>
  <c r="AL30" i="63"/>
  <c r="AI30" i="63"/>
  <c r="AF30" i="63"/>
  <c r="W30" i="63"/>
  <c r="T30" i="63"/>
  <c r="Q30" i="63"/>
  <c r="H30" i="63"/>
  <c r="DH29" i="63"/>
  <c r="DB29" i="63"/>
  <c r="CZ29" i="63"/>
  <c r="CX29" i="63"/>
  <c r="CV29" i="63"/>
  <c r="CT29" i="63"/>
  <c r="CR29" i="63"/>
  <c r="CC29" i="63"/>
  <c r="BZ29" i="63"/>
  <c r="BW29" i="63"/>
  <c r="BT29" i="63"/>
  <c r="BQ29" i="63"/>
  <c r="BN29" i="63"/>
  <c r="BI29" i="63"/>
  <c r="BF29" i="63"/>
  <c r="BC29" i="63"/>
  <c r="AZ29" i="63"/>
  <c r="AW29" i="63"/>
  <c r="AR29" i="63"/>
  <c r="AO29" i="63"/>
  <c r="AL29" i="63"/>
  <c r="AI29" i="63"/>
  <c r="AF29" i="63"/>
  <c r="W29" i="63"/>
  <c r="T29" i="63"/>
  <c r="Q29" i="63"/>
  <c r="H29" i="63"/>
  <c r="CC28" i="63"/>
  <c r="BZ28" i="63"/>
  <c r="BW28" i="63"/>
  <c r="BT28" i="63"/>
  <c r="BQ28" i="63"/>
  <c r="BN28" i="63"/>
  <c r="BI28" i="63"/>
  <c r="BF28" i="63"/>
  <c r="BC28" i="63"/>
  <c r="AZ28" i="63"/>
  <c r="AW28" i="63"/>
  <c r="AR28" i="63"/>
  <c r="AO28" i="63"/>
  <c r="AL28" i="63"/>
  <c r="AI28" i="63"/>
  <c r="AF28" i="63"/>
  <c r="W28" i="63"/>
  <c r="T28" i="63"/>
  <c r="Q28" i="63"/>
  <c r="H28" i="63"/>
  <c r="DH27" i="63"/>
  <c r="DB27" i="63"/>
  <c r="CZ27" i="63"/>
  <c r="CX27" i="63"/>
  <c r="CV27" i="63"/>
  <c r="CT27" i="63"/>
  <c r="CR27" i="63"/>
  <c r="CC27" i="63"/>
  <c r="BZ27" i="63"/>
  <c r="BW27" i="63"/>
  <c r="BT27" i="63"/>
  <c r="BQ27" i="63"/>
  <c r="BN27" i="63"/>
  <c r="BI27" i="63"/>
  <c r="BF27" i="63"/>
  <c r="BC27" i="63"/>
  <c r="AZ27" i="63"/>
  <c r="AW27" i="63"/>
  <c r="AR27" i="63"/>
  <c r="AO27" i="63"/>
  <c r="AL27" i="63"/>
  <c r="AI27" i="63"/>
  <c r="AF27" i="63"/>
  <c r="W27" i="63"/>
  <c r="T27" i="63"/>
  <c r="Q27" i="63"/>
  <c r="H27" i="63"/>
  <c r="DH25" i="63"/>
  <c r="DB25" i="63"/>
  <c r="CZ25" i="63"/>
  <c r="CX25" i="63"/>
  <c r="CV25" i="63"/>
  <c r="CT25" i="63"/>
  <c r="CR25" i="63"/>
  <c r="CF25" i="63"/>
  <c r="CC25" i="63"/>
  <c r="BZ25" i="63"/>
  <c r="BW25" i="63"/>
  <c r="BT25" i="63"/>
  <c r="BQ25" i="63"/>
  <c r="BN25" i="63"/>
  <c r="BI25" i="63"/>
  <c r="BF25" i="63"/>
  <c r="BC25" i="63"/>
  <c r="AZ25" i="63"/>
  <c r="AW25" i="63"/>
  <c r="AR25" i="63"/>
  <c r="AO25" i="63"/>
  <c r="AL25" i="63"/>
  <c r="AI25" i="63"/>
  <c r="AF25" i="63"/>
  <c r="W25" i="63"/>
  <c r="T25" i="63"/>
  <c r="Q25" i="63"/>
  <c r="H25" i="63"/>
  <c r="E25" i="63"/>
  <c r="DH24" i="63"/>
  <c r="DB24" i="63"/>
  <c r="CZ24" i="63"/>
  <c r="CX24" i="63"/>
  <c r="CV24" i="63"/>
  <c r="CT24" i="63"/>
  <c r="CR24" i="63"/>
  <c r="CF24" i="63"/>
  <c r="CC24" i="63"/>
  <c r="BZ24" i="63"/>
  <c r="BW24" i="63"/>
  <c r="BT24" i="63"/>
  <c r="BQ24" i="63"/>
  <c r="BN24" i="63"/>
  <c r="BI24" i="63"/>
  <c r="BF24" i="63"/>
  <c r="BC24" i="63"/>
  <c r="AZ24" i="63"/>
  <c r="AW24" i="63"/>
  <c r="AR24" i="63"/>
  <c r="AO24" i="63"/>
  <c r="AL24" i="63"/>
  <c r="AI24" i="63"/>
  <c r="AF24" i="63"/>
  <c r="W24" i="63"/>
  <c r="T24" i="63"/>
  <c r="Q24" i="63"/>
  <c r="H24" i="63"/>
  <c r="E24" i="63"/>
  <c r="DH23" i="63"/>
  <c r="DB23" i="63"/>
  <c r="CZ23" i="63"/>
  <c r="CX23" i="63"/>
  <c r="CV23" i="63"/>
  <c r="CT23" i="63"/>
  <c r="CR23" i="63"/>
  <c r="CF23" i="63"/>
  <c r="CC23" i="63"/>
  <c r="BZ23" i="63"/>
  <c r="BW23" i="63"/>
  <c r="BT23" i="63"/>
  <c r="BQ23" i="63"/>
  <c r="BN23" i="63"/>
  <c r="BI23" i="63"/>
  <c r="BF23" i="63"/>
  <c r="BC23" i="63"/>
  <c r="AZ23" i="63"/>
  <c r="AW23" i="63"/>
  <c r="AR23" i="63"/>
  <c r="AO23" i="63"/>
  <c r="AL23" i="63"/>
  <c r="AI23" i="63"/>
  <c r="AF23" i="63"/>
  <c r="W23" i="63"/>
  <c r="T23" i="63"/>
  <c r="Q23" i="63"/>
  <c r="H23" i="63"/>
  <c r="E23" i="63"/>
  <c r="DH22" i="63"/>
  <c r="DB22" i="63"/>
  <c r="CZ22" i="63"/>
  <c r="CX22" i="63"/>
  <c r="CV22" i="63"/>
  <c r="CT22" i="63"/>
  <c r="CR22" i="63"/>
  <c r="CF22" i="63"/>
  <c r="CC22" i="63"/>
  <c r="BZ22" i="63"/>
  <c r="BW22" i="63"/>
  <c r="BT22" i="63"/>
  <c r="BQ22" i="63"/>
  <c r="BN22" i="63"/>
  <c r="BI22" i="63"/>
  <c r="BF22" i="63"/>
  <c r="BC22" i="63"/>
  <c r="AZ22" i="63"/>
  <c r="AW22" i="63"/>
  <c r="AR22" i="63"/>
  <c r="AO22" i="63"/>
  <c r="AL22" i="63"/>
  <c r="AI22" i="63"/>
  <c r="AF22" i="63"/>
  <c r="W22" i="63"/>
  <c r="T22" i="63"/>
  <c r="Q22" i="63"/>
  <c r="H22" i="63"/>
  <c r="E22" i="63"/>
  <c r="DH21" i="63"/>
  <c r="DB21" i="63"/>
  <c r="CZ21" i="63"/>
  <c r="CX21" i="63"/>
  <c r="CV21" i="63"/>
  <c r="CT21" i="63"/>
  <c r="CR21" i="63"/>
  <c r="CF21" i="63"/>
  <c r="CC21" i="63"/>
  <c r="BZ21" i="63"/>
  <c r="BW21" i="63"/>
  <c r="BT21" i="63"/>
  <c r="BQ21" i="63"/>
  <c r="BN21" i="63"/>
  <c r="BI21" i="63"/>
  <c r="BF21" i="63"/>
  <c r="BC21" i="63"/>
  <c r="AZ21" i="63"/>
  <c r="AW21" i="63"/>
  <c r="AR21" i="63"/>
  <c r="AO21" i="63"/>
  <c r="AL21" i="63"/>
  <c r="AI21" i="63"/>
  <c r="AF21" i="63"/>
  <c r="W21" i="63"/>
  <c r="T21" i="63"/>
  <c r="Q21" i="63"/>
  <c r="H21" i="63"/>
  <c r="E21" i="63"/>
  <c r="DH20" i="63"/>
  <c r="DB20" i="63"/>
  <c r="CZ20" i="63"/>
  <c r="CX20" i="63"/>
  <c r="CV20" i="63"/>
  <c r="CT20" i="63"/>
  <c r="CR20" i="63"/>
  <c r="CF20" i="63"/>
  <c r="CC20" i="63"/>
  <c r="BZ20" i="63"/>
  <c r="BW20" i="63"/>
  <c r="BT20" i="63"/>
  <c r="BQ20" i="63"/>
  <c r="BN20" i="63"/>
  <c r="BI20" i="63"/>
  <c r="BF20" i="63"/>
  <c r="BC20" i="63"/>
  <c r="AZ20" i="63"/>
  <c r="AW20" i="63"/>
  <c r="AR20" i="63"/>
  <c r="AO20" i="63"/>
  <c r="AL20" i="63"/>
  <c r="AI20" i="63"/>
  <c r="AF20" i="63"/>
  <c r="W20" i="63"/>
  <c r="T20" i="63"/>
  <c r="Q20" i="63"/>
  <c r="H20" i="63"/>
  <c r="E20" i="63"/>
  <c r="DH19" i="63"/>
  <c r="DB19" i="63"/>
  <c r="CZ19" i="63"/>
  <c r="CX19" i="63"/>
  <c r="CV19" i="63"/>
  <c r="CT19" i="63"/>
  <c r="CR19" i="63"/>
  <c r="CF19" i="63"/>
  <c r="CC19" i="63"/>
  <c r="BZ19" i="63"/>
  <c r="BW19" i="63"/>
  <c r="BT19" i="63"/>
  <c r="BQ19" i="63"/>
  <c r="BN19" i="63"/>
  <c r="BI19" i="63"/>
  <c r="BF19" i="63"/>
  <c r="BC19" i="63"/>
  <c r="AZ19" i="63"/>
  <c r="AW19" i="63"/>
  <c r="AR19" i="63"/>
  <c r="AO19" i="63"/>
  <c r="AL19" i="63"/>
  <c r="AI19" i="63"/>
  <c r="AF19" i="63"/>
  <c r="W19" i="63"/>
  <c r="T19" i="63"/>
  <c r="Q19" i="63"/>
  <c r="H19" i="63"/>
  <c r="E19" i="63"/>
  <c r="DH18" i="63"/>
  <c r="DB18" i="63"/>
  <c r="CZ18" i="63"/>
  <c r="CX18" i="63"/>
  <c r="CV18" i="63"/>
  <c r="CT18" i="63"/>
  <c r="CR18" i="63"/>
  <c r="CF18" i="63"/>
  <c r="CC18" i="63"/>
  <c r="BZ18" i="63"/>
  <c r="BW18" i="63"/>
  <c r="BT18" i="63"/>
  <c r="BQ18" i="63"/>
  <c r="BN18" i="63"/>
  <c r="BI18" i="63"/>
  <c r="BF18" i="63"/>
  <c r="BC18" i="63"/>
  <c r="AZ18" i="63"/>
  <c r="AW18" i="63"/>
  <c r="AR18" i="63"/>
  <c r="AO18" i="63"/>
  <c r="AL18" i="63"/>
  <c r="AI18" i="63"/>
  <c r="AF18" i="63"/>
  <c r="W18" i="63"/>
  <c r="T18" i="63"/>
  <c r="Q18" i="63"/>
  <c r="H18" i="63"/>
  <c r="E18" i="63"/>
  <c r="DH16" i="63"/>
  <c r="DB16" i="63"/>
  <c r="CZ16" i="63"/>
  <c r="CX16" i="63"/>
  <c r="CV16" i="63"/>
  <c r="CT16" i="63"/>
  <c r="CR16" i="63"/>
  <c r="CF16" i="63"/>
  <c r="CC16" i="63"/>
  <c r="BZ16" i="63"/>
  <c r="BW16" i="63"/>
  <c r="BT16" i="63"/>
  <c r="BQ16" i="63"/>
  <c r="BN16" i="63"/>
  <c r="BI16" i="63"/>
  <c r="BF16" i="63"/>
  <c r="BC16" i="63"/>
  <c r="AZ16" i="63"/>
  <c r="AW16" i="63"/>
  <c r="AR16" i="63"/>
  <c r="AO16" i="63"/>
  <c r="AL16" i="63"/>
  <c r="AI16" i="63"/>
  <c r="AF16" i="63"/>
  <c r="W16" i="63"/>
  <c r="T16" i="63"/>
  <c r="Q16" i="63"/>
  <c r="H16" i="63"/>
  <c r="E16" i="63"/>
  <c r="DH15" i="63"/>
  <c r="DB15" i="63"/>
  <c r="CZ15" i="63"/>
  <c r="CX15" i="63"/>
  <c r="CV15" i="63"/>
  <c r="CT15" i="63"/>
  <c r="CR15" i="63"/>
  <c r="CF15" i="63"/>
  <c r="CC15" i="63"/>
  <c r="BZ15" i="63"/>
  <c r="BW15" i="63"/>
  <c r="BT15" i="63"/>
  <c r="BQ15" i="63"/>
  <c r="BN15" i="63"/>
  <c r="BI15" i="63"/>
  <c r="BF15" i="63"/>
  <c r="BC15" i="63"/>
  <c r="AZ15" i="63"/>
  <c r="AW15" i="63"/>
  <c r="AR15" i="63"/>
  <c r="AO15" i="63"/>
  <c r="AL15" i="63"/>
  <c r="AI15" i="63"/>
  <c r="AF15" i="63"/>
  <c r="W15" i="63"/>
  <c r="T15" i="63"/>
  <c r="Q15" i="63"/>
  <c r="H15" i="63"/>
  <c r="E15" i="63"/>
  <c r="DH14" i="63"/>
  <c r="DB14" i="63"/>
  <c r="CZ14" i="63"/>
  <c r="CX14" i="63"/>
  <c r="CV14" i="63"/>
  <c r="CT14" i="63"/>
  <c r="CR14" i="63"/>
  <c r="CF14" i="63"/>
  <c r="CC14" i="63"/>
  <c r="BZ14" i="63"/>
  <c r="BW14" i="63"/>
  <c r="BT14" i="63"/>
  <c r="BQ14" i="63"/>
  <c r="BN14" i="63"/>
  <c r="BI14" i="63"/>
  <c r="BF14" i="63"/>
  <c r="BC14" i="63"/>
  <c r="AZ14" i="63"/>
  <c r="AW14" i="63"/>
  <c r="AR14" i="63"/>
  <c r="AO14" i="63"/>
  <c r="AL14" i="63"/>
  <c r="AI14" i="63"/>
  <c r="AF14" i="63"/>
  <c r="W14" i="63"/>
  <c r="T14" i="63"/>
  <c r="Q14" i="63"/>
  <c r="H14" i="63"/>
  <c r="E14" i="63"/>
  <c r="CC13" i="63"/>
  <c r="BZ13" i="63"/>
  <c r="BW13" i="63"/>
  <c r="BT13" i="63"/>
  <c r="BQ13" i="63"/>
  <c r="BN13" i="63"/>
  <c r="BI13" i="63"/>
  <c r="BF13" i="63"/>
  <c r="BC13" i="63"/>
  <c r="AZ13" i="63"/>
  <c r="AW13" i="63"/>
  <c r="AR13" i="63"/>
  <c r="AO13" i="63"/>
  <c r="AL13" i="63"/>
  <c r="AI13" i="63"/>
  <c r="AF13" i="63"/>
  <c r="W13" i="63"/>
  <c r="T13" i="63"/>
  <c r="Q13" i="63"/>
  <c r="H13" i="63"/>
  <c r="E13" i="63"/>
  <c r="CC12" i="63"/>
  <c r="BZ12" i="63"/>
  <c r="BW12" i="63"/>
  <c r="BT12" i="63"/>
  <c r="BQ12" i="63"/>
  <c r="BN12" i="63"/>
  <c r="BI12" i="63"/>
  <c r="BF12" i="63"/>
  <c r="BC12" i="63"/>
  <c r="AZ12" i="63"/>
  <c r="AW12" i="63"/>
  <c r="AR12" i="63"/>
  <c r="AO12" i="63"/>
  <c r="AL12" i="63"/>
  <c r="AI12" i="63"/>
  <c r="AF12" i="63"/>
  <c r="W12" i="63"/>
  <c r="T12" i="63"/>
  <c r="Q12" i="63"/>
  <c r="H12" i="63"/>
  <c r="E12" i="63"/>
  <c r="CC11" i="63"/>
  <c r="BZ11" i="63"/>
  <c r="BW11" i="63"/>
  <c r="BT11" i="63"/>
  <c r="BQ11" i="63"/>
  <c r="BN11" i="63"/>
  <c r="BI11" i="63"/>
  <c r="BF11" i="63"/>
  <c r="BC11" i="63"/>
  <c r="AZ11" i="63"/>
  <c r="AW11" i="63"/>
  <c r="AR11" i="63"/>
  <c r="AO11" i="63"/>
  <c r="AL11" i="63"/>
  <c r="AI11" i="63"/>
  <c r="AF11" i="63"/>
  <c r="W11" i="63"/>
  <c r="T11" i="63"/>
  <c r="Q11" i="63"/>
  <c r="H11" i="63"/>
  <c r="E11" i="63"/>
  <c r="CC10" i="63"/>
  <c r="BZ10" i="63"/>
  <c r="BW10" i="63"/>
  <c r="BT10" i="63"/>
  <c r="BQ10" i="63"/>
  <c r="BN10" i="63"/>
  <c r="BI10" i="63"/>
  <c r="BF10" i="63"/>
  <c r="BC10" i="63"/>
  <c r="AZ10" i="63"/>
  <c r="AW10" i="63"/>
  <c r="AR10" i="63"/>
  <c r="AO10" i="63"/>
  <c r="AL10" i="63"/>
  <c r="AI10" i="63"/>
  <c r="AF10" i="63"/>
  <c r="W10" i="63"/>
  <c r="T10" i="63"/>
  <c r="Q10" i="63"/>
  <c r="H10" i="63"/>
  <c r="E10" i="63"/>
  <c r="CC9" i="63"/>
  <c r="BZ9" i="63"/>
  <c r="BW9" i="63"/>
  <c r="BT9" i="63"/>
  <c r="BQ9" i="63"/>
  <c r="BN9" i="63"/>
  <c r="BI9" i="63"/>
  <c r="BF9" i="63"/>
  <c r="BC9" i="63"/>
  <c r="AZ9" i="63"/>
  <c r="AW9" i="63"/>
  <c r="AR9" i="63"/>
  <c r="AO9" i="63"/>
  <c r="AL9" i="63"/>
  <c r="AI9" i="63"/>
  <c r="AF9" i="63"/>
  <c r="W9" i="63"/>
  <c r="T9" i="63"/>
  <c r="Q9" i="63"/>
  <c r="H9" i="63"/>
  <c r="E9" i="63"/>
  <c r="DH68" i="64"/>
  <c r="DB68" i="64"/>
  <c r="CZ68" i="64"/>
  <c r="CX68" i="64"/>
  <c r="CV68" i="64"/>
  <c r="CT68" i="64"/>
  <c r="CR68" i="64"/>
  <c r="CF68" i="64"/>
  <c r="CC68" i="64"/>
  <c r="BZ68" i="64"/>
  <c r="BW68" i="64"/>
  <c r="BT68" i="64"/>
  <c r="BQ68" i="64"/>
  <c r="BN68" i="64"/>
  <c r="BI68" i="64"/>
  <c r="BF68" i="64"/>
  <c r="BC68" i="64"/>
  <c r="AZ68" i="64"/>
  <c r="AW68" i="64"/>
  <c r="AR68" i="64"/>
  <c r="AO68" i="64"/>
  <c r="AL68" i="64"/>
  <c r="AI68" i="64"/>
  <c r="AF68" i="64"/>
  <c r="AC68" i="64"/>
  <c r="W68" i="64"/>
  <c r="T68" i="64"/>
  <c r="Q68" i="64"/>
  <c r="H68" i="64"/>
  <c r="E68" i="64"/>
  <c r="DH67" i="64"/>
  <c r="DB67" i="64"/>
  <c r="CZ67" i="64"/>
  <c r="CX67" i="64"/>
  <c r="CV67" i="64"/>
  <c r="CT67" i="64"/>
  <c r="CR67" i="64"/>
  <c r="CF67" i="64"/>
  <c r="CC67" i="64"/>
  <c r="BZ67" i="64"/>
  <c r="BW67" i="64"/>
  <c r="BT67" i="64"/>
  <c r="BQ67" i="64"/>
  <c r="BN67" i="64"/>
  <c r="BI67" i="64"/>
  <c r="BF67" i="64"/>
  <c r="BC67" i="64"/>
  <c r="AZ67" i="64"/>
  <c r="AW67" i="64"/>
  <c r="AR67" i="64"/>
  <c r="AO67" i="64"/>
  <c r="AL67" i="64"/>
  <c r="AI67" i="64"/>
  <c r="AF67" i="64"/>
  <c r="AC67" i="64"/>
  <c r="W67" i="64"/>
  <c r="T67" i="64"/>
  <c r="Q67" i="64"/>
  <c r="H67" i="64"/>
  <c r="E67" i="64"/>
  <c r="DH66" i="64"/>
  <c r="DB66" i="64"/>
  <c r="CZ66" i="64"/>
  <c r="CX66" i="64"/>
  <c r="CV66" i="64"/>
  <c r="CT66" i="64"/>
  <c r="CR66" i="64"/>
  <c r="CF66" i="64"/>
  <c r="CC66" i="64"/>
  <c r="BZ66" i="64"/>
  <c r="BW66" i="64"/>
  <c r="BT66" i="64"/>
  <c r="BQ66" i="64"/>
  <c r="BN66" i="64"/>
  <c r="BI66" i="64"/>
  <c r="BF66" i="64"/>
  <c r="BC66" i="64"/>
  <c r="AZ66" i="64"/>
  <c r="AW66" i="64"/>
  <c r="AR66" i="64"/>
  <c r="AO66" i="64"/>
  <c r="AL66" i="64"/>
  <c r="AI66" i="64"/>
  <c r="AF66" i="64"/>
  <c r="AC66" i="64"/>
  <c r="W66" i="64"/>
  <c r="T66" i="64"/>
  <c r="Q66" i="64"/>
  <c r="H66" i="64"/>
  <c r="E66" i="64"/>
  <c r="DH65" i="64"/>
  <c r="DB65" i="64"/>
  <c r="CZ65" i="64"/>
  <c r="CX65" i="64"/>
  <c r="CV65" i="64"/>
  <c r="CT65" i="64"/>
  <c r="CR65" i="64"/>
  <c r="CF65" i="64"/>
  <c r="CC65" i="64"/>
  <c r="BZ65" i="64"/>
  <c r="BW65" i="64"/>
  <c r="BT65" i="64"/>
  <c r="BQ65" i="64"/>
  <c r="BN65" i="64"/>
  <c r="BI65" i="64"/>
  <c r="BF65" i="64"/>
  <c r="BC65" i="64"/>
  <c r="AZ65" i="64"/>
  <c r="AW65" i="64"/>
  <c r="AR65" i="64"/>
  <c r="AO65" i="64"/>
  <c r="AL65" i="64"/>
  <c r="AI65" i="64"/>
  <c r="AF65" i="64"/>
  <c r="AC65" i="64"/>
  <c r="W65" i="64"/>
  <c r="T65" i="64"/>
  <c r="Q65" i="64"/>
  <c r="H65" i="64"/>
  <c r="E65" i="64"/>
  <c r="DH64" i="64"/>
  <c r="DB64" i="64"/>
  <c r="CZ64" i="64"/>
  <c r="CX64" i="64"/>
  <c r="CV64" i="64"/>
  <c r="CT64" i="64"/>
  <c r="CR64" i="64"/>
  <c r="CF64" i="64"/>
  <c r="CC64" i="64"/>
  <c r="BZ64" i="64"/>
  <c r="BW64" i="64"/>
  <c r="BT64" i="64"/>
  <c r="BQ64" i="64"/>
  <c r="BN64" i="64"/>
  <c r="BI64" i="64"/>
  <c r="BF64" i="64"/>
  <c r="BC64" i="64"/>
  <c r="AZ64" i="64"/>
  <c r="AW64" i="64"/>
  <c r="AR64" i="64"/>
  <c r="AO64" i="64"/>
  <c r="AL64" i="64"/>
  <c r="AI64" i="64"/>
  <c r="AF64" i="64"/>
  <c r="AC64" i="64"/>
  <c r="W64" i="64"/>
  <c r="T64" i="64"/>
  <c r="Q64" i="64"/>
  <c r="H64" i="64"/>
  <c r="E64" i="64"/>
  <c r="DH63" i="64"/>
  <c r="DB63" i="64"/>
  <c r="CZ63" i="64"/>
  <c r="CX63" i="64"/>
  <c r="CV63" i="64"/>
  <c r="CT63" i="64"/>
  <c r="CR63" i="64"/>
  <c r="CF63" i="64"/>
  <c r="CC63" i="64"/>
  <c r="BZ63" i="64"/>
  <c r="BW63" i="64"/>
  <c r="BT63" i="64"/>
  <c r="BQ63" i="64"/>
  <c r="BN63" i="64"/>
  <c r="BI63" i="64"/>
  <c r="BF63" i="64"/>
  <c r="BC63" i="64"/>
  <c r="AZ63" i="64"/>
  <c r="AW63" i="64"/>
  <c r="AR63" i="64"/>
  <c r="AO63" i="64"/>
  <c r="AL63" i="64"/>
  <c r="AI63" i="64"/>
  <c r="AF63" i="64"/>
  <c r="AC63" i="64"/>
  <c r="W63" i="64"/>
  <c r="T63" i="64"/>
  <c r="Q63" i="64"/>
  <c r="H63" i="64"/>
  <c r="E63" i="64"/>
  <c r="DH62" i="64"/>
  <c r="DB62" i="64"/>
  <c r="CZ62" i="64"/>
  <c r="CX62" i="64"/>
  <c r="CV62" i="64"/>
  <c r="CT62" i="64"/>
  <c r="CR62" i="64"/>
  <c r="CF62" i="64"/>
  <c r="CC62" i="64"/>
  <c r="BZ62" i="64"/>
  <c r="BW62" i="64"/>
  <c r="BT62" i="64"/>
  <c r="BQ62" i="64"/>
  <c r="BN62" i="64"/>
  <c r="BI62" i="64"/>
  <c r="BF62" i="64"/>
  <c r="BC62" i="64"/>
  <c r="AZ62" i="64"/>
  <c r="AW62" i="64"/>
  <c r="AR62" i="64"/>
  <c r="AO62" i="64"/>
  <c r="AL62" i="64"/>
  <c r="AI62" i="64"/>
  <c r="AF62" i="64"/>
  <c r="AC62" i="64"/>
  <c r="W62" i="64"/>
  <c r="T62" i="64"/>
  <c r="Q62" i="64"/>
  <c r="H62" i="64"/>
  <c r="E62" i="64"/>
  <c r="DH61" i="64"/>
  <c r="DB61" i="64"/>
  <c r="CZ61" i="64"/>
  <c r="CX61" i="64"/>
  <c r="CV61" i="64"/>
  <c r="CT61" i="64"/>
  <c r="CR61" i="64"/>
  <c r="CF61" i="64"/>
  <c r="CC61" i="64"/>
  <c r="BZ61" i="64"/>
  <c r="BW61" i="64"/>
  <c r="BT61" i="64"/>
  <c r="BQ61" i="64"/>
  <c r="BN61" i="64"/>
  <c r="BI61" i="64"/>
  <c r="BF61" i="64"/>
  <c r="BC61" i="64"/>
  <c r="AZ61" i="64"/>
  <c r="AW61" i="64"/>
  <c r="AR61" i="64"/>
  <c r="AO61" i="64"/>
  <c r="AL61" i="64"/>
  <c r="AI61" i="64"/>
  <c r="AF61" i="64"/>
  <c r="AC61" i="64"/>
  <c r="W61" i="64"/>
  <c r="T61" i="64"/>
  <c r="Q61" i="64"/>
  <c r="H61" i="64"/>
  <c r="E61" i="64"/>
  <c r="DH60" i="64"/>
  <c r="DB60" i="64"/>
  <c r="CZ60" i="64"/>
  <c r="CX60" i="64"/>
  <c r="CV60" i="64"/>
  <c r="CT60" i="64"/>
  <c r="CR60" i="64"/>
  <c r="CF60" i="64"/>
  <c r="CC60" i="64"/>
  <c r="BZ60" i="64"/>
  <c r="BW60" i="64"/>
  <c r="BT60" i="64"/>
  <c r="BQ60" i="64"/>
  <c r="BN60" i="64"/>
  <c r="BI60" i="64"/>
  <c r="BF60" i="64"/>
  <c r="BC60" i="64"/>
  <c r="AZ60" i="64"/>
  <c r="AW60" i="64"/>
  <c r="AR60" i="64"/>
  <c r="AO60" i="64"/>
  <c r="AL60" i="64"/>
  <c r="AI60" i="64"/>
  <c r="AF60" i="64"/>
  <c r="AC60" i="64"/>
  <c r="W60" i="64"/>
  <c r="T60" i="64"/>
  <c r="Q60" i="64"/>
  <c r="H60" i="64"/>
  <c r="E60" i="64"/>
  <c r="DH59" i="64"/>
  <c r="DB59" i="64"/>
  <c r="CZ59" i="64"/>
  <c r="CX59" i="64"/>
  <c r="CV59" i="64"/>
  <c r="CT59" i="64"/>
  <c r="CR59" i="64"/>
  <c r="CF59" i="64"/>
  <c r="CC59" i="64"/>
  <c r="BZ59" i="64"/>
  <c r="BW59" i="64"/>
  <c r="BT59" i="64"/>
  <c r="BQ59" i="64"/>
  <c r="BN59" i="64"/>
  <c r="BI59" i="64"/>
  <c r="BF59" i="64"/>
  <c r="BC59" i="64"/>
  <c r="AZ59" i="64"/>
  <c r="AW59" i="64"/>
  <c r="AR59" i="64"/>
  <c r="AO59" i="64"/>
  <c r="AL59" i="64"/>
  <c r="AI59" i="64"/>
  <c r="AF59" i="64"/>
  <c r="AC59" i="64"/>
  <c r="W59" i="64"/>
  <c r="T59" i="64"/>
  <c r="Q59" i="64"/>
  <c r="H59" i="64"/>
  <c r="E59" i="64"/>
  <c r="DH58" i="64"/>
  <c r="DB58" i="64"/>
  <c r="CZ58" i="64"/>
  <c r="CX58" i="64"/>
  <c r="CV58" i="64"/>
  <c r="CT58" i="64"/>
  <c r="CR58" i="64"/>
  <c r="CF58" i="64"/>
  <c r="CC58" i="64"/>
  <c r="BZ58" i="64"/>
  <c r="BW58" i="64"/>
  <c r="BT58" i="64"/>
  <c r="BQ58" i="64"/>
  <c r="BN58" i="64"/>
  <c r="BI58" i="64"/>
  <c r="BF58" i="64"/>
  <c r="BC58" i="64"/>
  <c r="AZ58" i="64"/>
  <c r="AW58" i="64"/>
  <c r="AR58" i="64"/>
  <c r="AO58" i="64"/>
  <c r="AL58" i="64"/>
  <c r="AI58" i="64"/>
  <c r="AF58" i="64"/>
  <c r="AC58" i="64"/>
  <c r="W58" i="64"/>
  <c r="T58" i="64"/>
  <c r="Q58" i="64"/>
  <c r="H58" i="64"/>
  <c r="E58" i="64"/>
  <c r="DH57" i="64"/>
  <c r="DB57" i="64"/>
  <c r="CZ57" i="64"/>
  <c r="CX57" i="64"/>
  <c r="CV57" i="64"/>
  <c r="CT57" i="64"/>
  <c r="CR57" i="64"/>
  <c r="CF57" i="64"/>
  <c r="CC57" i="64"/>
  <c r="BZ57" i="64"/>
  <c r="BW57" i="64"/>
  <c r="BT57" i="64"/>
  <c r="BQ57" i="64"/>
  <c r="BN57" i="64"/>
  <c r="BI57" i="64"/>
  <c r="BF57" i="64"/>
  <c r="BC57" i="64"/>
  <c r="AZ57" i="64"/>
  <c r="AW57" i="64"/>
  <c r="AR57" i="64"/>
  <c r="AO57" i="64"/>
  <c r="AL57" i="64"/>
  <c r="AI57" i="64"/>
  <c r="AF57" i="64"/>
  <c r="AC57" i="64"/>
  <c r="W57" i="64"/>
  <c r="T57" i="64"/>
  <c r="Q57" i="64"/>
  <c r="H57" i="64"/>
  <c r="E57" i="64"/>
  <c r="DH56" i="64"/>
  <c r="DB56" i="64"/>
  <c r="CZ56" i="64"/>
  <c r="CX56" i="64"/>
  <c r="CV56" i="64"/>
  <c r="CT56" i="64"/>
  <c r="CR56" i="64"/>
  <c r="CF56" i="64"/>
  <c r="CC56" i="64"/>
  <c r="BZ56" i="64"/>
  <c r="BW56" i="64"/>
  <c r="BT56" i="64"/>
  <c r="BQ56" i="64"/>
  <c r="BN56" i="64"/>
  <c r="BI56" i="64"/>
  <c r="BF56" i="64"/>
  <c r="BC56" i="64"/>
  <c r="AZ56" i="64"/>
  <c r="AW56" i="64"/>
  <c r="AR56" i="64"/>
  <c r="AO56" i="64"/>
  <c r="AL56" i="64"/>
  <c r="AI56" i="64"/>
  <c r="AF56" i="64"/>
  <c r="AC56" i="64"/>
  <c r="W56" i="64"/>
  <c r="T56" i="64"/>
  <c r="Q56" i="64"/>
  <c r="H56" i="64"/>
  <c r="E56" i="64"/>
  <c r="DH55" i="64"/>
  <c r="DB55" i="64"/>
  <c r="CZ55" i="64"/>
  <c r="CX55" i="64"/>
  <c r="CV55" i="64"/>
  <c r="CT55" i="64"/>
  <c r="CR55" i="64"/>
  <c r="CF55" i="64"/>
  <c r="CC55" i="64"/>
  <c r="BZ55" i="64"/>
  <c r="BW55" i="64"/>
  <c r="BT55" i="64"/>
  <c r="BQ55" i="64"/>
  <c r="BN55" i="64"/>
  <c r="BI55" i="64"/>
  <c r="BF55" i="64"/>
  <c r="BC55" i="64"/>
  <c r="AZ55" i="64"/>
  <c r="AW55" i="64"/>
  <c r="AR55" i="64"/>
  <c r="AO55" i="64"/>
  <c r="AL55" i="64"/>
  <c r="AI55" i="64"/>
  <c r="AF55" i="64"/>
  <c r="AC55" i="64"/>
  <c r="W55" i="64"/>
  <c r="T55" i="64"/>
  <c r="Q55" i="64"/>
  <c r="H55" i="64"/>
  <c r="E55" i="64"/>
  <c r="DH54" i="64"/>
  <c r="DB54" i="64"/>
  <c r="CZ54" i="64"/>
  <c r="CX54" i="64"/>
  <c r="CV54" i="64"/>
  <c r="CT54" i="64"/>
  <c r="CR54" i="64"/>
  <c r="CF54" i="64"/>
  <c r="CC54" i="64"/>
  <c r="BZ54" i="64"/>
  <c r="BW54" i="64"/>
  <c r="BT54" i="64"/>
  <c r="BQ54" i="64"/>
  <c r="BN54" i="64"/>
  <c r="BI54" i="64"/>
  <c r="BF54" i="64"/>
  <c r="BC54" i="64"/>
  <c r="AZ54" i="64"/>
  <c r="AW54" i="64"/>
  <c r="AR54" i="64"/>
  <c r="AO54" i="64"/>
  <c r="AL54" i="64"/>
  <c r="AI54" i="64"/>
  <c r="AF54" i="64"/>
  <c r="AC54" i="64"/>
  <c r="W54" i="64"/>
  <c r="T54" i="64"/>
  <c r="Q54" i="64"/>
  <c r="H54" i="64"/>
  <c r="E54" i="64"/>
  <c r="DH53" i="64"/>
  <c r="DB53" i="64"/>
  <c r="CZ53" i="64"/>
  <c r="CX53" i="64"/>
  <c r="CV53" i="64"/>
  <c r="CT53" i="64"/>
  <c r="CR53" i="64"/>
  <c r="CF53" i="64"/>
  <c r="CC53" i="64"/>
  <c r="BZ53" i="64"/>
  <c r="BW53" i="64"/>
  <c r="BT53" i="64"/>
  <c r="BQ53" i="64"/>
  <c r="BN53" i="64"/>
  <c r="BI53" i="64"/>
  <c r="BF53" i="64"/>
  <c r="BC53" i="64"/>
  <c r="AZ53" i="64"/>
  <c r="AW53" i="64"/>
  <c r="AR53" i="64"/>
  <c r="AO53" i="64"/>
  <c r="AL53" i="64"/>
  <c r="AI53" i="64"/>
  <c r="AF53" i="64"/>
  <c r="AC53" i="64"/>
  <c r="W53" i="64"/>
  <c r="T53" i="64"/>
  <c r="Q53" i="64"/>
  <c r="H53" i="64"/>
  <c r="E53" i="64"/>
  <c r="DH52" i="64"/>
  <c r="DB52" i="64"/>
  <c r="CZ52" i="64"/>
  <c r="CX52" i="64"/>
  <c r="CV52" i="64"/>
  <c r="CT52" i="64"/>
  <c r="CR52" i="64"/>
  <c r="CF52" i="64"/>
  <c r="CC52" i="64"/>
  <c r="BZ52" i="64"/>
  <c r="BW52" i="64"/>
  <c r="BT52" i="64"/>
  <c r="BQ52" i="64"/>
  <c r="BN52" i="64"/>
  <c r="BI52" i="64"/>
  <c r="BF52" i="64"/>
  <c r="BC52" i="64"/>
  <c r="AZ52" i="64"/>
  <c r="AW52" i="64"/>
  <c r="AR52" i="64"/>
  <c r="AO52" i="64"/>
  <c r="AL52" i="64"/>
  <c r="AI52" i="64"/>
  <c r="AF52" i="64"/>
  <c r="AC52" i="64"/>
  <c r="W52" i="64"/>
  <c r="T52" i="64"/>
  <c r="Q52" i="64"/>
  <c r="H52" i="64"/>
  <c r="E52" i="64"/>
  <c r="DH51" i="64"/>
  <c r="DB51" i="64"/>
  <c r="CZ51" i="64"/>
  <c r="CX51" i="64"/>
  <c r="CV51" i="64"/>
  <c r="CT51" i="64"/>
  <c r="CR51" i="64"/>
  <c r="CF51" i="64"/>
  <c r="CC51" i="64"/>
  <c r="BZ51" i="64"/>
  <c r="BW51" i="64"/>
  <c r="BT51" i="64"/>
  <c r="BQ51" i="64"/>
  <c r="BN51" i="64"/>
  <c r="BI51" i="64"/>
  <c r="BF51" i="64"/>
  <c r="BC51" i="64"/>
  <c r="AZ51" i="64"/>
  <c r="AW51" i="64"/>
  <c r="AR51" i="64"/>
  <c r="AO51" i="64"/>
  <c r="AL51" i="64"/>
  <c r="AI51" i="64"/>
  <c r="AF51" i="64"/>
  <c r="AC51" i="64"/>
  <c r="W51" i="64"/>
  <c r="T51" i="64"/>
  <c r="Q51" i="64"/>
  <c r="H51" i="64"/>
  <c r="E51" i="64"/>
  <c r="DH50" i="64"/>
  <c r="DB50" i="64"/>
  <c r="CZ50" i="64"/>
  <c r="CX50" i="64"/>
  <c r="CV50" i="64"/>
  <c r="CT50" i="64"/>
  <c r="CR50" i="64"/>
  <c r="CF50" i="64"/>
  <c r="CC50" i="64"/>
  <c r="BZ50" i="64"/>
  <c r="BW50" i="64"/>
  <c r="BT50" i="64"/>
  <c r="BQ50" i="64"/>
  <c r="BN50" i="64"/>
  <c r="BI50" i="64"/>
  <c r="BF50" i="64"/>
  <c r="BC50" i="64"/>
  <c r="AZ50" i="64"/>
  <c r="AW50" i="64"/>
  <c r="AR50" i="64"/>
  <c r="AO50" i="64"/>
  <c r="AL50" i="64"/>
  <c r="AI50" i="64"/>
  <c r="AF50" i="64"/>
  <c r="AC50" i="64"/>
  <c r="W50" i="64"/>
  <c r="T50" i="64"/>
  <c r="Q50" i="64"/>
  <c r="H50" i="64"/>
  <c r="E50" i="64"/>
  <c r="DH49" i="64"/>
  <c r="DB49" i="64"/>
  <c r="CZ49" i="64"/>
  <c r="CX49" i="64"/>
  <c r="CV49" i="64"/>
  <c r="CT49" i="64"/>
  <c r="CR49" i="64"/>
  <c r="CF49" i="64"/>
  <c r="CC49" i="64"/>
  <c r="BZ49" i="64"/>
  <c r="BW49" i="64"/>
  <c r="BT49" i="64"/>
  <c r="BQ49" i="64"/>
  <c r="BN49" i="64"/>
  <c r="BI49" i="64"/>
  <c r="BF49" i="64"/>
  <c r="BC49" i="64"/>
  <c r="AZ49" i="64"/>
  <c r="AW49" i="64"/>
  <c r="AR49" i="64"/>
  <c r="AO49" i="64"/>
  <c r="AL49" i="64"/>
  <c r="AI49" i="64"/>
  <c r="AF49" i="64"/>
  <c r="AC49" i="64"/>
  <c r="W49" i="64"/>
  <c r="T49" i="64"/>
  <c r="Q49" i="64"/>
  <c r="H49" i="64"/>
  <c r="E49" i="64"/>
  <c r="DH48" i="64"/>
  <c r="DB48" i="64"/>
  <c r="CZ48" i="64"/>
  <c r="CX48" i="64"/>
  <c r="CV48" i="64"/>
  <c r="CT48" i="64"/>
  <c r="CR48" i="64"/>
  <c r="CF48" i="64"/>
  <c r="CC48" i="64"/>
  <c r="BZ48" i="64"/>
  <c r="BW48" i="64"/>
  <c r="BT48" i="64"/>
  <c r="BQ48" i="64"/>
  <c r="BN48" i="64"/>
  <c r="BI48" i="64"/>
  <c r="BF48" i="64"/>
  <c r="BC48" i="64"/>
  <c r="AZ48" i="64"/>
  <c r="AW48" i="64"/>
  <c r="AR48" i="64"/>
  <c r="AO48" i="64"/>
  <c r="AL48" i="64"/>
  <c r="AI48" i="64"/>
  <c r="AF48" i="64"/>
  <c r="AC48" i="64"/>
  <c r="W48" i="64"/>
  <c r="T48" i="64"/>
  <c r="Q48" i="64"/>
  <c r="H48" i="64"/>
  <c r="E48" i="64"/>
  <c r="DH47" i="64"/>
  <c r="DB47" i="64"/>
  <c r="CZ47" i="64"/>
  <c r="CX47" i="64"/>
  <c r="CV47" i="64"/>
  <c r="CT47" i="64"/>
  <c r="CR47" i="64"/>
  <c r="CF47" i="64"/>
  <c r="CC47" i="64"/>
  <c r="BZ47" i="64"/>
  <c r="BW47" i="64"/>
  <c r="BT47" i="64"/>
  <c r="BQ47" i="64"/>
  <c r="BN47" i="64"/>
  <c r="BI47" i="64"/>
  <c r="BF47" i="64"/>
  <c r="BC47" i="64"/>
  <c r="AZ47" i="64"/>
  <c r="AW47" i="64"/>
  <c r="AR47" i="64"/>
  <c r="AO47" i="64"/>
  <c r="AL47" i="64"/>
  <c r="AI47" i="64"/>
  <c r="AF47" i="64"/>
  <c r="AC47" i="64"/>
  <c r="W47" i="64"/>
  <c r="T47" i="64"/>
  <c r="Q47" i="64"/>
  <c r="H47" i="64"/>
  <c r="E47" i="64"/>
  <c r="DH46" i="64"/>
  <c r="DB46" i="64"/>
  <c r="CZ46" i="64"/>
  <c r="CX46" i="64"/>
  <c r="CV46" i="64"/>
  <c r="CT46" i="64"/>
  <c r="CR46" i="64"/>
  <c r="CF46" i="64"/>
  <c r="CC46" i="64"/>
  <c r="BZ46" i="64"/>
  <c r="BW46" i="64"/>
  <c r="BT46" i="64"/>
  <c r="BQ46" i="64"/>
  <c r="BN46" i="64"/>
  <c r="BI46" i="64"/>
  <c r="BF46" i="64"/>
  <c r="BC46" i="64"/>
  <c r="AZ46" i="64"/>
  <c r="AW46" i="64"/>
  <c r="AR46" i="64"/>
  <c r="AO46" i="64"/>
  <c r="AL46" i="64"/>
  <c r="AI46" i="64"/>
  <c r="AF46" i="64"/>
  <c r="AC46" i="64"/>
  <c r="W46" i="64"/>
  <c r="T46" i="64"/>
  <c r="Q46" i="64"/>
  <c r="H46" i="64"/>
  <c r="E46" i="64"/>
  <c r="DH45" i="64"/>
  <c r="DB45" i="64"/>
  <c r="CZ45" i="64"/>
  <c r="CX45" i="64"/>
  <c r="CV45" i="64"/>
  <c r="CT45" i="64"/>
  <c r="CR45" i="64"/>
  <c r="CF45" i="64"/>
  <c r="CC45" i="64"/>
  <c r="BZ45" i="64"/>
  <c r="BW45" i="64"/>
  <c r="BT45" i="64"/>
  <c r="BQ45" i="64"/>
  <c r="BN45" i="64"/>
  <c r="BI45" i="64"/>
  <c r="BF45" i="64"/>
  <c r="BC45" i="64"/>
  <c r="AZ45" i="64"/>
  <c r="AW45" i="64"/>
  <c r="AR45" i="64"/>
  <c r="AO45" i="64"/>
  <c r="AL45" i="64"/>
  <c r="AI45" i="64"/>
  <c r="AF45" i="64"/>
  <c r="AC45" i="64"/>
  <c r="W45" i="64"/>
  <c r="T45" i="64"/>
  <c r="Q45" i="64"/>
  <c r="H45" i="64"/>
  <c r="E45" i="64"/>
  <c r="DH44" i="64"/>
  <c r="DB44" i="64"/>
  <c r="CZ44" i="64"/>
  <c r="CX44" i="64"/>
  <c r="CV44" i="64"/>
  <c r="CT44" i="64"/>
  <c r="CR44" i="64"/>
  <c r="CF44" i="64"/>
  <c r="CC44" i="64"/>
  <c r="BZ44" i="64"/>
  <c r="BW44" i="64"/>
  <c r="BT44" i="64"/>
  <c r="BQ44" i="64"/>
  <c r="BN44" i="64"/>
  <c r="BI44" i="64"/>
  <c r="BF44" i="64"/>
  <c r="BC44" i="64"/>
  <c r="AZ44" i="64"/>
  <c r="AW44" i="64"/>
  <c r="AR44" i="64"/>
  <c r="AO44" i="64"/>
  <c r="AL44" i="64"/>
  <c r="AI44" i="64"/>
  <c r="AF44" i="64"/>
  <c r="AC44" i="64"/>
  <c r="W44" i="64"/>
  <c r="T44" i="64"/>
  <c r="Q44" i="64"/>
  <c r="H44" i="64"/>
  <c r="E44" i="64"/>
  <c r="DH43" i="64"/>
  <c r="DB43" i="64"/>
  <c r="CZ43" i="64"/>
  <c r="CX43" i="64"/>
  <c r="CV43" i="64"/>
  <c r="CT43" i="64"/>
  <c r="CR43" i="64"/>
  <c r="CF43" i="64"/>
  <c r="CC43" i="64"/>
  <c r="BZ43" i="64"/>
  <c r="BW43" i="64"/>
  <c r="BT43" i="64"/>
  <c r="BQ43" i="64"/>
  <c r="BN43" i="64"/>
  <c r="BI43" i="64"/>
  <c r="BF43" i="64"/>
  <c r="BC43" i="64"/>
  <c r="AZ43" i="64"/>
  <c r="AW43" i="64"/>
  <c r="AR43" i="64"/>
  <c r="AO43" i="64"/>
  <c r="AL43" i="64"/>
  <c r="AI43" i="64"/>
  <c r="AF43" i="64"/>
  <c r="AC43" i="64"/>
  <c r="W43" i="64"/>
  <c r="T43" i="64"/>
  <c r="Q43" i="64"/>
  <c r="H43" i="64"/>
  <c r="E43" i="64"/>
  <c r="DH42" i="64"/>
  <c r="DB42" i="64"/>
  <c r="CZ42" i="64"/>
  <c r="CX42" i="64"/>
  <c r="CV42" i="64"/>
  <c r="CT42" i="64"/>
  <c r="CR42" i="64"/>
  <c r="CF42" i="64"/>
  <c r="CC42" i="64"/>
  <c r="BZ42" i="64"/>
  <c r="BW42" i="64"/>
  <c r="BT42" i="64"/>
  <c r="BQ42" i="64"/>
  <c r="BN42" i="64"/>
  <c r="BI42" i="64"/>
  <c r="BF42" i="64"/>
  <c r="BC42" i="64"/>
  <c r="AZ42" i="64"/>
  <c r="AW42" i="64"/>
  <c r="AR42" i="64"/>
  <c r="AO42" i="64"/>
  <c r="AL42" i="64"/>
  <c r="AI42" i="64"/>
  <c r="AF42" i="64"/>
  <c r="AC42" i="64"/>
  <c r="W42" i="64"/>
  <c r="T42" i="64"/>
  <c r="Q42" i="64"/>
  <c r="H42" i="64"/>
  <c r="E42" i="64"/>
  <c r="DH41" i="64"/>
  <c r="DB41" i="64"/>
  <c r="CZ41" i="64"/>
  <c r="CX41" i="64"/>
  <c r="CV41" i="64"/>
  <c r="CT41" i="64"/>
  <c r="CR41" i="64"/>
  <c r="CF41" i="64"/>
  <c r="CC41" i="64"/>
  <c r="BZ41" i="64"/>
  <c r="BW41" i="64"/>
  <c r="BT41" i="64"/>
  <c r="BQ41" i="64"/>
  <c r="BN41" i="64"/>
  <c r="BI41" i="64"/>
  <c r="BF41" i="64"/>
  <c r="BC41" i="64"/>
  <c r="AZ41" i="64"/>
  <c r="AW41" i="64"/>
  <c r="AR41" i="64"/>
  <c r="AO41" i="64"/>
  <c r="AL41" i="64"/>
  <c r="AI41" i="64"/>
  <c r="AF41" i="64"/>
  <c r="AC41" i="64"/>
  <c r="W41" i="64"/>
  <c r="T41" i="64"/>
  <c r="Q41" i="64"/>
  <c r="H41" i="64"/>
  <c r="E41" i="64"/>
  <c r="DH40" i="64"/>
  <c r="DB40" i="64"/>
  <c r="CZ40" i="64"/>
  <c r="CX40" i="64"/>
  <c r="CV40" i="64"/>
  <c r="CT40" i="64"/>
  <c r="CR40" i="64"/>
  <c r="CF40" i="64"/>
  <c r="CC40" i="64"/>
  <c r="BZ40" i="64"/>
  <c r="BW40" i="64"/>
  <c r="BT40" i="64"/>
  <c r="BQ40" i="64"/>
  <c r="BN40" i="64"/>
  <c r="BI40" i="64"/>
  <c r="BF40" i="64"/>
  <c r="BC40" i="64"/>
  <c r="AZ40" i="64"/>
  <c r="AW40" i="64"/>
  <c r="AR40" i="64"/>
  <c r="AO40" i="64"/>
  <c r="AL40" i="64"/>
  <c r="AI40" i="64"/>
  <c r="AF40" i="64"/>
  <c r="AC40" i="64"/>
  <c r="W40" i="64"/>
  <c r="T40" i="64"/>
  <c r="Q40" i="64"/>
  <c r="H40" i="64"/>
  <c r="E40" i="64"/>
  <c r="DH36" i="64"/>
  <c r="DB36" i="64"/>
  <c r="CZ36" i="64"/>
  <c r="CX36" i="64"/>
  <c r="CV36" i="64"/>
  <c r="CT36" i="64"/>
  <c r="CR36" i="64"/>
  <c r="CF36" i="64"/>
  <c r="CC36" i="64"/>
  <c r="BZ36" i="64"/>
  <c r="BW36" i="64"/>
  <c r="BT36" i="64"/>
  <c r="BQ36" i="64"/>
  <c r="BN36" i="64"/>
  <c r="BI36" i="64"/>
  <c r="BF36" i="64"/>
  <c r="BC36" i="64"/>
  <c r="AZ36" i="64"/>
  <c r="AW36" i="64"/>
  <c r="AR36" i="64"/>
  <c r="AO36" i="64"/>
  <c r="AL36" i="64"/>
  <c r="AI36" i="64"/>
  <c r="AF36" i="64"/>
  <c r="AC36" i="64"/>
  <c r="W36" i="64"/>
  <c r="T36" i="64"/>
  <c r="Q36" i="64"/>
  <c r="H36" i="64"/>
  <c r="E36" i="64"/>
  <c r="DH35" i="64"/>
  <c r="DB35" i="64"/>
  <c r="CZ35" i="64"/>
  <c r="CX35" i="64"/>
  <c r="CV35" i="64"/>
  <c r="CT35" i="64"/>
  <c r="CR35" i="64"/>
  <c r="CF35" i="64"/>
  <c r="CC35" i="64"/>
  <c r="BZ35" i="64"/>
  <c r="BW35" i="64"/>
  <c r="BT35" i="64"/>
  <c r="BQ35" i="64"/>
  <c r="BN35" i="64"/>
  <c r="BI35" i="64"/>
  <c r="BF35" i="64"/>
  <c r="BC35" i="64"/>
  <c r="AZ35" i="64"/>
  <c r="AW35" i="64"/>
  <c r="AR35" i="64"/>
  <c r="AO35" i="64"/>
  <c r="AL35" i="64"/>
  <c r="AI35" i="64"/>
  <c r="AF35" i="64"/>
  <c r="AC35" i="64"/>
  <c r="W35" i="64"/>
  <c r="T35" i="64"/>
  <c r="Q35" i="64"/>
  <c r="H35" i="64"/>
  <c r="E35" i="64"/>
  <c r="DH34" i="64"/>
  <c r="DB34" i="64"/>
  <c r="CZ34" i="64"/>
  <c r="CX34" i="64"/>
  <c r="CV34" i="64"/>
  <c r="CT34" i="64"/>
  <c r="CR34" i="64"/>
  <c r="CF34" i="64"/>
  <c r="CC34" i="64"/>
  <c r="BZ34" i="64"/>
  <c r="BW34" i="64"/>
  <c r="BT34" i="64"/>
  <c r="BQ34" i="64"/>
  <c r="BN34" i="64"/>
  <c r="BI34" i="64"/>
  <c r="BF34" i="64"/>
  <c r="BC34" i="64"/>
  <c r="AZ34" i="64"/>
  <c r="AW34" i="64"/>
  <c r="AR34" i="64"/>
  <c r="AO34" i="64"/>
  <c r="AL34" i="64"/>
  <c r="AI34" i="64"/>
  <c r="AF34" i="64"/>
  <c r="AC34" i="64"/>
  <c r="W34" i="64"/>
  <c r="T34" i="64"/>
  <c r="Q34" i="64"/>
  <c r="H34" i="64"/>
  <c r="E34" i="64"/>
  <c r="DH33" i="64"/>
  <c r="DB33" i="64"/>
  <c r="CZ33" i="64"/>
  <c r="CX33" i="64"/>
  <c r="CV33" i="64"/>
  <c r="CT33" i="64"/>
  <c r="CR33" i="64"/>
  <c r="CF33" i="64"/>
  <c r="CC33" i="64"/>
  <c r="BZ33" i="64"/>
  <c r="BW33" i="64"/>
  <c r="BT33" i="64"/>
  <c r="BQ33" i="64"/>
  <c r="BN33" i="64"/>
  <c r="BI33" i="64"/>
  <c r="BF33" i="64"/>
  <c r="BC33" i="64"/>
  <c r="AZ33" i="64"/>
  <c r="AW33" i="64"/>
  <c r="AR33" i="64"/>
  <c r="AO33" i="64"/>
  <c r="AL33" i="64"/>
  <c r="AI33" i="64"/>
  <c r="AF33" i="64"/>
  <c r="AC33" i="64"/>
  <c r="W33" i="64"/>
  <c r="T33" i="64"/>
  <c r="Q33" i="64"/>
  <c r="H33" i="64"/>
  <c r="E33" i="64"/>
  <c r="DH31" i="64"/>
  <c r="DB31" i="64"/>
  <c r="CZ31" i="64"/>
  <c r="CX31" i="64"/>
  <c r="CV31" i="64"/>
  <c r="CT31" i="64"/>
  <c r="CR31" i="64"/>
  <c r="CF31" i="64"/>
  <c r="CC31" i="64"/>
  <c r="BZ31" i="64"/>
  <c r="BW31" i="64"/>
  <c r="BT31" i="64"/>
  <c r="BQ31" i="64"/>
  <c r="BN31" i="64"/>
  <c r="BI31" i="64"/>
  <c r="BF31" i="64"/>
  <c r="BC31" i="64"/>
  <c r="AZ31" i="64"/>
  <c r="AW31" i="64"/>
  <c r="AR31" i="64"/>
  <c r="AO31" i="64"/>
  <c r="AL31" i="64"/>
  <c r="AI31" i="64"/>
  <c r="AF31" i="64"/>
  <c r="AC31" i="64"/>
  <c r="W31" i="64"/>
  <c r="T31" i="64"/>
  <c r="Q31" i="64"/>
  <c r="H31" i="64"/>
  <c r="E31" i="64"/>
  <c r="DH30" i="64"/>
  <c r="DB30" i="64"/>
  <c r="CZ30" i="64"/>
  <c r="CX30" i="64"/>
  <c r="CV30" i="64"/>
  <c r="CT30" i="64"/>
  <c r="CR30" i="64"/>
  <c r="CF30" i="64"/>
  <c r="CC30" i="64"/>
  <c r="BZ30" i="64"/>
  <c r="BW30" i="64"/>
  <c r="BT30" i="64"/>
  <c r="BQ30" i="64"/>
  <c r="BN30" i="64"/>
  <c r="BI30" i="64"/>
  <c r="BF30" i="64"/>
  <c r="BC30" i="64"/>
  <c r="AZ30" i="64"/>
  <c r="AW30" i="64"/>
  <c r="AR30" i="64"/>
  <c r="AO30" i="64"/>
  <c r="AL30" i="64"/>
  <c r="AI30" i="64"/>
  <c r="AF30" i="64"/>
  <c r="AC30" i="64"/>
  <c r="W30" i="64"/>
  <c r="T30" i="64"/>
  <c r="Q30" i="64"/>
  <c r="H30" i="64"/>
  <c r="E30" i="64"/>
  <c r="DH29" i="64"/>
  <c r="DB29" i="64"/>
  <c r="CZ29" i="64"/>
  <c r="CX29" i="64"/>
  <c r="CV29" i="64"/>
  <c r="CT29" i="64"/>
  <c r="CR29" i="64"/>
  <c r="CF29" i="64"/>
  <c r="CC29" i="64"/>
  <c r="BZ29" i="64"/>
  <c r="BW29" i="64"/>
  <c r="BT29" i="64"/>
  <c r="BQ29" i="64"/>
  <c r="BN29" i="64"/>
  <c r="BI29" i="64"/>
  <c r="BF29" i="64"/>
  <c r="BC29" i="64"/>
  <c r="AZ29" i="64"/>
  <c r="AW29" i="64"/>
  <c r="AR29" i="64"/>
  <c r="AO29" i="64"/>
  <c r="AL29" i="64"/>
  <c r="AI29" i="64"/>
  <c r="AF29" i="64"/>
  <c r="AC29" i="64"/>
  <c r="W29" i="64"/>
  <c r="T29" i="64"/>
  <c r="Q29" i="64"/>
  <c r="H29" i="64"/>
  <c r="E29" i="64"/>
  <c r="DH28" i="64"/>
  <c r="DB28" i="64"/>
  <c r="CZ28" i="64"/>
  <c r="CX28" i="64"/>
  <c r="CV28" i="64"/>
  <c r="CT28" i="64"/>
  <c r="CR28" i="64"/>
  <c r="CF28" i="64"/>
  <c r="CC28" i="64"/>
  <c r="BZ28" i="64"/>
  <c r="BW28" i="64"/>
  <c r="BT28" i="64"/>
  <c r="BQ28" i="64"/>
  <c r="BN28" i="64"/>
  <c r="BI28" i="64"/>
  <c r="BF28" i="64"/>
  <c r="BC28" i="64"/>
  <c r="AZ28" i="64"/>
  <c r="AW28" i="64"/>
  <c r="AR28" i="64"/>
  <c r="AO28" i="64"/>
  <c r="AL28" i="64"/>
  <c r="AI28" i="64"/>
  <c r="AF28" i="64"/>
  <c r="AC28" i="64"/>
  <c r="W28" i="64"/>
  <c r="T28" i="64"/>
  <c r="Q28" i="64"/>
  <c r="H28" i="64"/>
  <c r="E28" i="64"/>
  <c r="DH27" i="64"/>
  <c r="DB27" i="64"/>
  <c r="CZ27" i="64"/>
  <c r="CX27" i="64"/>
  <c r="CV27" i="64"/>
  <c r="CT27" i="64"/>
  <c r="CR27" i="64"/>
  <c r="CF27" i="64"/>
  <c r="CC27" i="64"/>
  <c r="BZ27" i="64"/>
  <c r="BW27" i="64"/>
  <c r="BT27" i="64"/>
  <c r="BQ27" i="64"/>
  <c r="BN27" i="64"/>
  <c r="BI27" i="64"/>
  <c r="BF27" i="64"/>
  <c r="BC27" i="64"/>
  <c r="AZ27" i="64"/>
  <c r="AW27" i="64"/>
  <c r="AR27" i="64"/>
  <c r="AO27" i="64"/>
  <c r="AL27" i="64"/>
  <c r="AI27" i="64"/>
  <c r="AF27" i="64"/>
  <c r="AC27" i="64"/>
  <c r="W27" i="64"/>
  <c r="T27" i="64"/>
  <c r="Q27" i="64"/>
  <c r="H27" i="64"/>
  <c r="E27" i="64"/>
  <c r="DH26" i="64"/>
  <c r="DB26" i="64"/>
  <c r="CZ26" i="64"/>
  <c r="CX26" i="64"/>
  <c r="CV26" i="64"/>
  <c r="CT26" i="64"/>
  <c r="CR26" i="64"/>
  <c r="CF26" i="64"/>
  <c r="CC26" i="64"/>
  <c r="BZ26" i="64"/>
  <c r="BW26" i="64"/>
  <c r="BT26" i="64"/>
  <c r="BQ26" i="64"/>
  <c r="BN26" i="64"/>
  <c r="BI26" i="64"/>
  <c r="BF26" i="64"/>
  <c r="BC26" i="64"/>
  <c r="AZ26" i="64"/>
  <c r="AW26" i="64"/>
  <c r="AR26" i="64"/>
  <c r="AO26" i="64"/>
  <c r="AL26" i="64"/>
  <c r="AI26" i="64"/>
  <c r="AF26" i="64"/>
  <c r="AC26" i="64"/>
  <c r="W26" i="64"/>
  <c r="T26" i="64"/>
  <c r="Q26" i="64"/>
  <c r="H26" i="64"/>
  <c r="E26" i="64"/>
  <c r="DH25" i="64"/>
  <c r="DB25" i="64"/>
  <c r="CZ25" i="64"/>
  <c r="CX25" i="64"/>
  <c r="CV25" i="64"/>
  <c r="CT25" i="64"/>
  <c r="CR25" i="64"/>
  <c r="CF25" i="64"/>
  <c r="CC25" i="64"/>
  <c r="BZ25" i="64"/>
  <c r="BW25" i="64"/>
  <c r="BT25" i="64"/>
  <c r="BQ25" i="64"/>
  <c r="BN25" i="64"/>
  <c r="BI25" i="64"/>
  <c r="BF25" i="64"/>
  <c r="BC25" i="64"/>
  <c r="AZ25" i="64"/>
  <c r="AW25" i="64"/>
  <c r="AR25" i="64"/>
  <c r="AO25" i="64"/>
  <c r="AL25" i="64"/>
  <c r="AI25" i="64"/>
  <c r="AF25" i="64"/>
  <c r="AC25" i="64"/>
  <c r="W25" i="64"/>
  <c r="T25" i="64"/>
  <c r="Q25" i="64"/>
  <c r="H25" i="64"/>
  <c r="E25" i="64"/>
  <c r="DH24" i="64"/>
  <c r="DB24" i="64"/>
  <c r="CZ24" i="64"/>
  <c r="CX24" i="64"/>
  <c r="CV24" i="64"/>
  <c r="CT24" i="64"/>
  <c r="CR24" i="64"/>
  <c r="CF24" i="64"/>
  <c r="CC24" i="64"/>
  <c r="BZ24" i="64"/>
  <c r="BW24" i="64"/>
  <c r="BT24" i="64"/>
  <c r="BQ24" i="64"/>
  <c r="BN24" i="64"/>
  <c r="BI24" i="64"/>
  <c r="BF24" i="64"/>
  <c r="BC24" i="64"/>
  <c r="AZ24" i="64"/>
  <c r="AW24" i="64"/>
  <c r="AR24" i="64"/>
  <c r="AO24" i="64"/>
  <c r="AL24" i="64"/>
  <c r="AI24" i="64"/>
  <c r="AF24" i="64"/>
  <c r="AC24" i="64"/>
  <c r="W24" i="64"/>
  <c r="T24" i="64"/>
  <c r="Q24" i="64"/>
  <c r="H24" i="64"/>
  <c r="E24" i="64"/>
  <c r="DH23" i="64"/>
  <c r="DB23" i="64"/>
  <c r="CZ23" i="64"/>
  <c r="CX23" i="64"/>
  <c r="CV23" i="64"/>
  <c r="CT23" i="64"/>
  <c r="CR23" i="64"/>
  <c r="CF23" i="64"/>
  <c r="CC23" i="64"/>
  <c r="BZ23" i="64"/>
  <c r="BW23" i="64"/>
  <c r="BT23" i="64"/>
  <c r="BQ23" i="64"/>
  <c r="BN23" i="64"/>
  <c r="BI23" i="64"/>
  <c r="BF23" i="64"/>
  <c r="BC23" i="64"/>
  <c r="AZ23" i="64"/>
  <c r="AW23" i="64"/>
  <c r="AR23" i="64"/>
  <c r="AO23" i="64"/>
  <c r="AL23" i="64"/>
  <c r="AI23" i="64"/>
  <c r="AF23" i="64"/>
  <c r="AC23" i="64"/>
  <c r="W23" i="64"/>
  <c r="T23" i="64"/>
  <c r="Q23" i="64"/>
  <c r="H23" i="64"/>
  <c r="E23" i="64"/>
  <c r="DH22" i="64"/>
  <c r="DB22" i="64"/>
  <c r="CZ22" i="64"/>
  <c r="CX22" i="64"/>
  <c r="CV22" i="64"/>
  <c r="CT22" i="64"/>
  <c r="CR22" i="64"/>
  <c r="CF22" i="64"/>
  <c r="CC22" i="64"/>
  <c r="BZ22" i="64"/>
  <c r="BW22" i="64"/>
  <c r="BT22" i="64"/>
  <c r="BQ22" i="64"/>
  <c r="BN22" i="64"/>
  <c r="BI22" i="64"/>
  <c r="BF22" i="64"/>
  <c r="BC22" i="64"/>
  <c r="AZ22" i="64"/>
  <c r="AW22" i="64"/>
  <c r="AR22" i="64"/>
  <c r="AO22" i="64"/>
  <c r="AL22" i="64"/>
  <c r="AI22" i="64"/>
  <c r="AF22" i="64"/>
  <c r="AC22" i="64"/>
  <c r="W22" i="64"/>
  <c r="T22" i="64"/>
  <c r="Q22" i="64"/>
  <c r="H22" i="64"/>
  <c r="E22" i="64"/>
  <c r="DH21" i="64"/>
  <c r="DB21" i="64"/>
  <c r="CZ21" i="64"/>
  <c r="CX21" i="64"/>
  <c r="CV21" i="64"/>
  <c r="CT21" i="64"/>
  <c r="CR21" i="64"/>
  <c r="CF21" i="64"/>
  <c r="CC21" i="64"/>
  <c r="BZ21" i="64"/>
  <c r="BW21" i="64"/>
  <c r="BT21" i="64"/>
  <c r="BQ21" i="64"/>
  <c r="BN21" i="64"/>
  <c r="BI21" i="64"/>
  <c r="BF21" i="64"/>
  <c r="BC21" i="64"/>
  <c r="AZ21" i="64"/>
  <c r="AW21" i="64"/>
  <c r="AR21" i="64"/>
  <c r="AO21" i="64"/>
  <c r="AL21" i="64"/>
  <c r="AI21" i="64"/>
  <c r="AF21" i="64"/>
  <c r="AC21" i="64"/>
  <c r="W21" i="64"/>
  <c r="T21" i="64"/>
  <c r="Q21" i="64"/>
  <c r="H21" i="64"/>
  <c r="E21" i="64"/>
  <c r="DH20" i="64"/>
  <c r="DB20" i="64"/>
  <c r="CZ20" i="64"/>
  <c r="CX20" i="64"/>
  <c r="CV20" i="64"/>
  <c r="CT20" i="64"/>
  <c r="CR20" i="64"/>
  <c r="CF20" i="64"/>
  <c r="CC20" i="64"/>
  <c r="BZ20" i="64"/>
  <c r="BW20" i="64"/>
  <c r="BT20" i="64"/>
  <c r="BQ20" i="64"/>
  <c r="BN20" i="64"/>
  <c r="BI20" i="64"/>
  <c r="BF20" i="64"/>
  <c r="BC20" i="64"/>
  <c r="AZ20" i="64"/>
  <c r="AW20" i="64"/>
  <c r="AR20" i="64"/>
  <c r="AO20" i="64"/>
  <c r="AL20" i="64"/>
  <c r="AI20" i="64"/>
  <c r="AF20" i="64"/>
  <c r="AC20" i="64"/>
  <c r="W20" i="64"/>
  <c r="T20" i="64"/>
  <c r="Q20" i="64"/>
  <c r="H20" i="64"/>
  <c r="E20" i="64"/>
  <c r="DH19" i="64"/>
  <c r="DB19" i="64"/>
  <c r="CZ19" i="64"/>
  <c r="CX19" i="64"/>
  <c r="CV19" i="64"/>
  <c r="CT19" i="64"/>
  <c r="CR19" i="64"/>
  <c r="CF19" i="64"/>
  <c r="CC19" i="64"/>
  <c r="BZ19" i="64"/>
  <c r="BW19" i="64"/>
  <c r="BT19" i="64"/>
  <c r="BQ19" i="64"/>
  <c r="BN19" i="64"/>
  <c r="BI19" i="64"/>
  <c r="BF19" i="64"/>
  <c r="BC19" i="64"/>
  <c r="AZ19" i="64"/>
  <c r="AW19" i="64"/>
  <c r="AR19" i="64"/>
  <c r="AO19" i="64"/>
  <c r="AL19" i="64"/>
  <c r="AI19" i="64"/>
  <c r="AF19" i="64"/>
  <c r="AC19" i="64"/>
  <c r="W19" i="64"/>
  <c r="T19" i="64"/>
  <c r="Q19" i="64"/>
  <c r="H19" i="64"/>
  <c r="E19" i="64"/>
  <c r="DH18" i="64"/>
  <c r="DB18" i="64"/>
  <c r="CZ18" i="64"/>
  <c r="CX18" i="64"/>
  <c r="CV18" i="64"/>
  <c r="CT18" i="64"/>
  <c r="CR18" i="64"/>
  <c r="CF18" i="64"/>
  <c r="CC18" i="64"/>
  <c r="BZ18" i="64"/>
  <c r="BW18" i="64"/>
  <c r="BT18" i="64"/>
  <c r="BQ18" i="64"/>
  <c r="BN18" i="64"/>
  <c r="BI18" i="64"/>
  <c r="BF18" i="64"/>
  <c r="BC18" i="64"/>
  <c r="AZ18" i="64"/>
  <c r="AW18" i="64"/>
  <c r="AR18" i="64"/>
  <c r="AO18" i="64"/>
  <c r="AL18" i="64"/>
  <c r="AI18" i="64"/>
  <c r="AF18" i="64"/>
  <c r="AC18" i="64"/>
  <c r="W18" i="64"/>
  <c r="T18" i="64"/>
  <c r="Q18" i="64"/>
  <c r="H18" i="64"/>
  <c r="E18" i="64"/>
  <c r="DH17" i="64"/>
  <c r="DB17" i="64"/>
  <c r="CZ17" i="64"/>
  <c r="CX17" i="64"/>
  <c r="CV17" i="64"/>
  <c r="CT17" i="64"/>
  <c r="CR17" i="64"/>
  <c r="CF17" i="64"/>
  <c r="CC17" i="64"/>
  <c r="BZ17" i="64"/>
  <c r="BW17" i="64"/>
  <c r="BT17" i="64"/>
  <c r="BQ17" i="64"/>
  <c r="BN17" i="64"/>
  <c r="BI17" i="64"/>
  <c r="BF17" i="64"/>
  <c r="BC17" i="64"/>
  <c r="AZ17" i="64"/>
  <c r="AW17" i="64"/>
  <c r="AR17" i="64"/>
  <c r="AO17" i="64"/>
  <c r="AL17" i="64"/>
  <c r="AI17" i="64"/>
  <c r="AF17" i="64"/>
  <c r="AC17" i="64"/>
  <c r="W17" i="64"/>
  <c r="T17" i="64"/>
  <c r="Q17" i="64"/>
  <c r="H17" i="64"/>
  <c r="E17" i="64"/>
  <c r="DH16" i="64"/>
  <c r="DB16" i="64"/>
  <c r="CZ16" i="64"/>
  <c r="CX16" i="64"/>
  <c r="CV16" i="64"/>
  <c r="CT16" i="64"/>
  <c r="CR16" i="64"/>
  <c r="CF16" i="64"/>
  <c r="CC16" i="64"/>
  <c r="BZ16" i="64"/>
  <c r="BW16" i="64"/>
  <c r="BT16" i="64"/>
  <c r="BQ16" i="64"/>
  <c r="BN16" i="64"/>
  <c r="BI16" i="64"/>
  <c r="BF16" i="64"/>
  <c r="BC16" i="64"/>
  <c r="AZ16" i="64"/>
  <c r="AW16" i="64"/>
  <c r="AR16" i="64"/>
  <c r="AO16" i="64"/>
  <c r="AL16" i="64"/>
  <c r="AI16" i="64"/>
  <c r="AF16" i="64"/>
  <c r="AC16" i="64"/>
  <c r="W16" i="64"/>
  <c r="T16" i="64"/>
  <c r="Q16" i="64"/>
  <c r="H16" i="64"/>
  <c r="E16" i="64"/>
  <c r="DH15" i="64"/>
  <c r="DB15" i="64"/>
  <c r="CZ15" i="64"/>
  <c r="CX15" i="64"/>
  <c r="CV15" i="64"/>
  <c r="CT15" i="64"/>
  <c r="CR15" i="64"/>
  <c r="CF15" i="64"/>
  <c r="CC15" i="64"/>
  <c r="BZ15" i="64"/>
  <c r="BW15" i="64"/>
  <c r="BT15" i="64"/>
  <c r="BQ15" i="64"/>
  <c r="BN15" i="64"/>
  <c r="BI15" i="64"/>
  <c r="BF15" i="64"/>
  <c r="BC15" i="64"/>
  <c r="AZ15" i="64"/>
  <c r="AW15" i="64"/>
  <c r="AR15" i="64"/>
  <c r="AO15" i="64"/>
  <c r="AL15" i="64"/>
  <c r="AI15" i="64"/>
  <c r="AF15" i="64"/>
  <c r="AC15" i="64"/>
  <c r="W15" i="64"/>
  <c r="T15" i="64"/>
  <c r="Q15" i="64"/>
  <c r="H15" i="64"/>
  <c r="E15" i="64"/>
  <c r="DH14" i="64"/>
  <c r="DB14" i="64"/>
  <c r="CZ14" i="64"/>
  <c r="CX14" i="64"/>
  <c r="CV14" i="64"/>
  <c r="CT14" i="64"/>
  <c r="CR14" i="64"/>
  <c r="CF14" i="64"/>
  <c r="CC14" i="64"/>
  <c r="BZ14" i="64"/>
  <c r="BW14" i="64"/>
  <c r="BT14" i="64"/>
  <c r="BQ14" i="64"/>
  <c r="BN14" i="64"/>
  <c r="BI14" i="64"/>
  <c r="BF14" i="64"/>
  <c r="BC14" i="64"/>
  <c r="AZ14" i="64"/>
  <c r="AW14" i="64"/>
  <c r="AR14" i="64"/>
  <c r="AO14" i="64"/>
  <c r="AL14" i="64"/>
  <c r="AI14" i="64"/>
  <c r="AF14" i="64"/>
  <c r="AC14" i="64"/>
  <c r="W14" i="64"/>
  <c r="T14" i="64"/>
  <c r="Q14" i="64"/>
  <c r="H14" i="64"/>
  <c r="E14" i="64"/>
  <c r="DH13" i="64"/>
  <c r="DB13" i="64"/>
  <c r="CZ13" i="64"/>
  <c r="CX13" i="64"/>
  <c r="CV13" i="64"/>
  <c r="CT13" i="64"/>
  <c r="CR13" i="64"/>
  <c r="CF13" i="64"/>
  <c r="CC13" i="64"/>
  <c r="BZ13" i="64"/>
  <c r="BW13" i="64"/>
  <c r="BT13" i="64"/>
  <c r="BQ13" i="64"/>
  <c r="BN13" i="64"/>
  <c r="BI13" i="64"/>
  <c r="BF13" i="64"/>
  <c r="BC13" i="64"/>
  <c r="AZ13" i="64"/>
  <c r="AW13" i="64"/>
  <c r="AR13" i="64"/>
  <c r="AO13" i="64"/>
  <c r="AL13" i="64"/>
  <c r="AI13" i="64"/>
  <c r="AF13" i="64"/>
  <c r="AC13" i="64"/>
  <c r="W13" i="64"/>
  <c r="T13" i="64"/>
  <c r="Q13" i="64"/>
  <c r="H13" i="64"/>
  <c r="E13" i="64"/>
  <c r="DH12" i="64"/>
  <c r="DB12" i="64"/>
  <c r="CZ12" i="64"/>
  <c r="CX12" i="64"/>
  <c r="CV12" i="64"/>
  <c r="CT12" i="64"/>
  <c r="CR12" i="64"/>
  <c r="CF12" i="64"/>
  <c r="CC12" i="64"/>
  <c r="BZ12" i="64"/>
  <c r="BW12" i="64"/>
  <c r="BT12" i="64"/>
  <c r="BQ12" i="64"/>
  <c r="BN12" i="64"/>
  <c r="BI12" i="64"/>
  <c r="BF12" i="64"/>
  <c r="BC12" i="64"/>
  <c r="AZ12" i="64"/>
  <c r="AW12" i="64"/>
  <c r="AR12" i="64"/>
  <c r="AO12" i="64"/>
  <c r="AL12" i="64"/>
  <c r="AI12" i="64"/>
  <c r="AF12" i="64"/>
  <c r="AC12" i="64"/>
  <c r="W12" i="64"/>
  <c r="T12" i="64"/>
  <c r="Q12" i="64"/>
  <c r="H12" i="64"/>
  <c r="E12" i="64"/>
  <c r="DH11" i="64"/>
  <c r="DB11" i="64"/>
  <c r="CZ11" i="64"/>
  <c r="CX11" i="64"/>
  <c r="CV11" i="64"/>
  <c r="CT11" i="64"/>
  <c r="CR11" i="64"/>
  <c r="CF11" i="64"/>
  <c r="CC11" i="64"/>
  <c r="BZ11" i="64"/>
  <c r="BW11" i="64"/>
  <c r="BT11" i="64"/>
  <c r="BQ11" i="64"/>
  <c r="BN11" i="64"/>
  <c r="BI11" i="64"/>
  <c r="BF11" i="64"/>
  <c r="BC11" i="64"/>
  <c r="AZ11" i="64"/>
  <c r="AW11" i="64"/>
  <c r="AR11" i="64"/>
  <c r="AO11" i="64"/>
  <c r="AL11" i="64"/>
  <c r="AI11" i="64"/>
  <c r="AF11" i="64"/>
  <c r="AC11" i="64"/>
  <c r="W11" i="64"/>
  <c r="T11" i="64"/>
  <c r="Q11" i="64"/>
  <c r="H11" i="64"/>
  <c r="E11" i="64"/>
  <c r="DH10" i="64"/>
  <c r="DB10" i="64"/>
  <c r="CZ10" i="64"/>
  <c r="CX10" i="64"/>
  <c r="CV10" i="64"/>
  <c r="CT10" i="64"/>
  <c r="CR10" i="64"/>
  <c r="CF10" i="64"/>
  <c r="CC10" i="64"/>
  <c r="BZ10" i="64"/>
  <c r="BW10" i="64"/>
  <c r="BT10" i="64"/>
  <c r="BQ10" i="64"/>
  <c r="BN10" i="64"/>
  <c r="BI10" i="64"/>
  <c r="BF10" i="64"/>
  <c r="BC10" i="64"/>
  <c r="AZ10" i="64"/>
  <c r="AW10" i="64"/>
  <c r="AR10" i="64"/>
  <c r="AO10" i="64"/>
  <c r="AL10" i="64"/>
  <c r="AI10" i="64"/>
  <c r="AF10" i="64"/>
  <c r="AC10" i="64"/>
  <c r="W10" i="64"/>
  <c r="T10" i="64"/>
  <c r="Q10" i="64"/>
  <c r="H10" i="64"/>
  <c r="E10" i="64"/>
  <c r="DH9" i="64"/>
  <c r="DB9" i="64"/>
  <c r="CZ9" i="64"/>
  <c r="CX9" i="64"/>
  <c r="CV9" i="64"/>
  <c r="CT9" i="64"/>
  <c r="CR9" i="64"/>
  <c r="CF9" i="64"/>
  <c r="CC9" i="64"/>
  <c r="BZ9" i="64"/>
  <c r="BW9" i="64"/>
  <c r="BT9" i="64"/>
  <c r="BQ9" i="64"/>
  <c r="BN9" i="64"/>
  <c r="BI9" i="64"/>
  <c r="BF9" i="64"/>
  <c r="BC9" i="64"/>
  <c r="AZ9" i="64"/>
  <c r="AW9" i="64"/>
  <c r="AR9" i="64"/>
  <c r="AO9" i="64"/>
  <c r="AL9" i="64"/>
  <c r="AI9" i="64"/>
  <c r="AF9" i="64"/>
  <c r="AC9" i="64"/>
  <c r="W9" i="64"/>
  <c r="T9" i="64"/>
  <c r="Q9" i="64"/>
  <c r="H9" i="64"/>
  <c r="E9" i="64"/>
  <c r="DH8" i="64"/>
  <c r="DB8" i="64"/>
  <c r="CZ8" i="64"/>
  <c r="CX8" i="64"/>
  <c r="CV8" i="64"/>
  <c r="CT8" i="64"/>
  <c r="CR8" i="64"/>
  <c r="CF8" i="64"/>
  <c r="CC8" i="64"/>
  <c r="BZ8" i="64"/>
  <c r="BW8" i="64"/>
  <c r="BT8" i="64"/>
  <c r="BQ8" i="64"/>
  <c r="BN8" i="64"/>
  <c r="BI8" i="64"/>
  <c r="BF8" i="64"/>
  <c r="BC8" i="64"/>
  <c r="AZ8" i="64"/>
  <c r="AW8" i="64"/>
  <c r="AR8" i="64"/>
  <c r="AO8" i="64"/>
  <c r="AL8" i="64"/>
  <c r="AI8" i="64"/>
  <c r="AF8" i="64"/>
  <c r="AC8" i="64"/>
  <c r="W8" i="64"/>
  <c r="T8" i="64"/>
  <c r="Q8" i="64"/>
  <c r="H8" i="64"/>
  <c r="E8" i="64"/>
  <c r="DH7" i="64"/>
  <c r="DB7" i="64"/>
  <c r="CZ7" i="64"/>
  <c r="CX7" i="64"/>
  <c r="CV7" i="64"/>
  <c r="CT7" i="64"/>
  <c r="CR7" i="64"/>
  <c r="CF7" i="64"/>
  <c r="CC7" i="64"/>
  <c r="BZ7" i="64"/>
  <c r="BW7" i="64"/>
  <c r="BT7" i="64"/>
  <c r="BQ7" i="64"/>
  <c r="BN7" i="64"/>
  <c r="BI7" i="64"/>
  <c r="BF7" i="64"/>
  <c r="BC7" i="64"/>
  <c r="AZ7" i="64"/>
  <c r="AW7" i="64"/>
  <c r="AR7" i="64"/>
  <c r="AO7" i="64"/>
  <c r="AL7" i="64"/>
  <c r="AI7" i="64"/>
  <c r="AF7" i="64"/>
  <c r="AC7" i="64"/>
  <c r="W7" i="64"/>
  <c r="T7" i="64"/>
  <c r="Q7" i="64"/>
  <c r="H7" i="64"/>
  <c r="E7" i="64"/>
  <c r="DH6" i="64"/>
  <c r="DB6" i="64"/>
  <c r="CZ6" i="64"/>
  <c r="CX6" i="64"/>
  <c r="CV6" i="64"/>
  <c r="CT6" i="64"/>
  <c r="CR6" i="64"/>
  <c r="CF6" i="64"/>
  <c r="CC6" i="64"/>
  <c r="BZ6" i="64"/>
  <c r="BW6" i="64"/>
  <c r="BT6" i="64"/>
  <c r="BQ6" i="64"/>
  <c r="BN6" i="64"/>
  <c r="BC6" i="64"/>
  <c r="AZ6" i="64"/>
  <c r="AW6" i="64"/>
  <c r="AR6" i="64"/>
  <c r="AO6" i="64"/>
  <c r="AL6" i="64"/>
  <c r="AI6" i="64"/>
  <c r="AF6" i="64"/>
  <c r="AC6" i="64"/>
  <c r="W6" i="64"/>
  <c r="T6" i="64"/>
  <c r="Q6" i="64"/>
  <c r="H6" i="64"/>
  <c r="E6" i="64"/>
  <c r="DH68" i="65"/>
  <c r="DB68" i="65"/>
  <c r="CZ68" i="65"/>
  <c r="CX68" i="65"/>
  <c r="CV68" i="65"/>
  <c r="CT68" i="65"/>
  <c r="CR68" i="65"/>
  <c r="CF68" i="65"/>
  <c r="CC68" i="65"/>
  <c r="BZ68" i="65"/>
  <c r="BW68" i="65"/>
  <c r="BT68" i="65"/>
  <c r="BQ68" i="65"/>
  <c r="BN68" i="65"/>
  <c r="BC68" i="65"/>
  <c r="AZ68" i="65"/>
  <c r="AW68" i="65"/>
  <c r="AL68" i="65"/>
  <c r="AI68" i="65"/>
  <c r="AF68" i="65"/>
  <c r="AC68" i="65"/>
  <c r="W68" i="65"/>
  <c r="T68" i="65"/>
  <c r="Q68" i="65"/>
  <c r="H68" i="65"/>
  <c r="E68" i="65"/>
  <c r="DH67" i="65"/>
  <c r="DB67" i="65"/>
  <c r="CZ67" i="65"/>
  <c r="CX67" i="65"/>
  <c r="CV67" i="65"/>
  <c r="CT67" i="65"/>
  <c r="CR67" i="65"/>
  <c r="CF67" i="65"/>
  <c r="CC67" i="65"/>
  <c r="BZ67" i="65"/>
  <c r="BW67" i="65"/>
  <c r="BT67" i="65"/>
  <c r="BQ67" i="65"/>
  <c r="BN67" i="65"/>
  <c r="BI67" i="65"/>
  <c r="BF67" i="65"/>
  <c r="BC67" i="65"/>
  <c r="AZ67" i="65"/>
  <c r="AW67" i="65"/>
  <c r="AR67" i="65"/>
  <c r="AO67" i="65"/>
  <c r="AL67" i="65"/>
  <c r="AI67" i="65"/>
  <c r="AF67" i="65"/>
  <c r="AC67" i="65"/>
  <c r="W67" i="65"/>
  <c r="T67" i="65"/>
  <c r="Q67" i="65"/>
  <c r="H67" i="65"/>
  <c r="E67" i="65"/>
  <c r="DH66" i="65"/>
  <c r="DB66" i="65"/>
  <c r="CZ66" i="65"/>
  <c r="CX66" i="65"/>
  <c r="CV66" i="65"/>
  <c r="CT66" i="65"/>
  <c r="CR66" i="65"/>
  <c r="CF66" i="65"/>
  <c r="CC66" i="65"/>
  <c r="BZ66" i="65"/>
  <c r="BW66" i="65"/>
  <c r="BT66" i="65"/>
  <c r="BQ66" i="65"/>
  <c r="BN66" i="65"/>
  <c r="BI66" i="65"/>
  <c r="BF66" i="65"/>
  <c r="BC66" i="65"/>
  <c r="AZ66" i="65"/>
  <c r="AW66" i="65"/>
  <c r="AR66" i="65"/>
  <c r="AO66" i="65"/>
  <c r="AL66" i="65"/>
  <c r="AI66" i="65"/>
  <c r="AF66" i="65"/>
  <c r="AC66" i="65"/>
  <c r="W66" i="65"/>
  <c r="T66" i="65"/>
  <c r="Q66" i="65"/>
  <c r="H66" i="65"/>
  <c r="E66" i="65"/>
  <c r="DH65" i="65"/>
  <c r="DB65" i="65"/>
  <c r="CZ65" i="65"/>
  <c r="CX65" i="65"/>
  <c r="CV65" i="65"/>
  <c r="CT65" i="65"/>
  <c r="CR65" i="65"/>
  <c r="CF65" i="65"/>
  <c r="CC65" i="65"/>
  <c r="BZ65" i="65"/>
  <c r="BW65" i="65"/>
  <c r="BT65" i="65"/>
  <c r="BQ65" i="65"/>
  <c r="BN65" i="65"/>
  <c r="BI65" i="65"/>
  <c r="BF65" i="65"/>
  <c r="BC65" i="65"/>
  <c r="AZ65" i="65"/>
  <c r="AW65" i="65"/>
  <c r="AR65" i="65"/>
  <c r="AO65" i="65"/>
  <c r="AL65" i="65"/>
  <c r="AI65" i="65"/>
  <c r="AF65" i="65"/>
  <c r="AC65" i="65"/>
  <c r="W65" i="65"/>
  <c r="T65" i="65"/>
  <c r="Q65" i="65"/>
  <c r="H65" i="65"/>
  <c r="E65" i="65"/>
  <c r="DH64" i="65"/>
  <c r="DB64" i="65"/>
  <c r="CZ64" i="65"/>
  <c r="CX64" i="65"/>
  <c r="CV64" i="65"/>
  <c r="CT64" i="65"/>
  <c r="CR64" i="65"/>
  <c r="CF64" i="65"/>
  <c r="CC64" i="65"/>
  <c r="BZ64" i="65"/>
  <c r="BW64" i="65"/>
  <c r="BT64" i="65"/>
  <c r="BQ64" i="65"/>
  <c r="BN64" i="65"/>
  <c r="BI64" i="65"/>
  <c r="BF64" i="65"/>
  <c r="BC64" i="65"/>
  <c r="AZ64" i="65"/>
  <c r="AW64" i="65"/>
  <c r="AR64" i="65"/>
  <c r="AO64" i="65"/>
  <c r="AL64" i="65"/>
  <c r="AI64" i="65"/>
  <c r="AF64" i="65"/>
  <c r="AC64" i="65"/>
  <c r="W64" i="65"/>
  <c r="T64" i="65"/>
  <c r="Q64" i="65"/>
  <c r="H64" i="65"/>
  <c r="E64" i="65"/>
  <c r="CF63" i="65"/>
  <c r="CC63" i="65"/>
  <c r="BZ63" i="65"/>
  <c r="BW63" i="65"/>
  <c r="BT63" i="65"/>
  <c r="BQ63" i="65"/>
  <c r="BN63" i="65"/>
  <c r="BI63" i="65"/>
  <c r="BF63" i="65"/>
  <c r="BC63" i="65"/>
  <c r="AZ63" i="65"/>
  <c r="AW63" i="65"/>
  <c r="AR63" i="65"/>
  <c r="AO63" i="65"/>
  <c r="AL63" i="65"/>
  <c r="AI63" i="65"/>
  <c r="AF63" i="65"/>
  <c r="AC63" i="65"/>
  <c r="W63" i="65"/>
  <c r="T63" i="65"/>
  <c r="Q63" i="65"/>
  <c r="H63" i="65"/>
  <c r="E63" i="65"/>
  <c r="CF60" i="65"/>
  <c r="CC60" i="65"/>
  <c r="BZ60" i="65"/>
  <c r="BW60" i="65"/>
  <c r="BT60" i="65"/>
  <c r="BQ60" i="65"/>
  <c r="BN60" i="65"/>
  <c r="BI60" i="65"/>
  <c r="BF60" i="65"/>
  <c r="BC60" i="65"/>
  <c r="AZ60" i="65"/>
  <c r="AR60" i="65"/>
  <c r="AO60" i="65"/>
  <c r="AL60" i="65"/>
  <c r="AI60" i="65"/>
  <c r="AF60" i="65"/>
  <c r="AC60" i="65"/>
  <c r="W60" i="65"/>
  <c r="T60" i="65"/>
  <c r="Q60" i="65"/>
  <c r="CF59" i="65"/>
  <c r="CC59" i="65"/>
  <c r="BZ59" i="65"/>
  <c r="BW59" i="65"/>
  <c r="BT59" i="65"/>
  <c r="BQ59" i="65"/>
  <c r="BN59" i="65"/>
  <c r="BI59" i="65"/>
  <c r="BF59" i="65"/>
  <c r="BC59" i="65"/>
  <c r="AZ59" i="65"/>
  <c r="AR59" i="65"/>
  <c r="AO59" i="65"/>
  <c r="AL59" i="65"/>
  <c r="AI59" i="65"/>
  <c r="AF59" i="65"/>
  <c r="AC59" i="65"/>
  <c r="W59" i="65"/>
  <c r="T59" i="65"/>
  <c r="Q59" i="65"/>
  <c r="CF58" i="65"/>
  <c r="CC58" i="65"/>
  <c r="BZ58" i="65"/>
  <c r="BW58" i="65"/>
  <c r="BT58" i="65"/>
  <c r="BQ58" i="65"/>
  <c r="BN58" i="65"/>
  <c r="BI58" i="65"/>
  <c r="BF58" i="65"/>
  <c r="BC58" i="65"/>
  <c r="AZ58" i="65"/>
  <c r="AR58" i="65"/>
  <c r="AO58" i="65"/>
  <c r="AL58" i="65"/>
  <c r="AI58" i="65"/>
  <c r="AF58" i="65"/>
  <c r="AC58" i="65"/>
  <c r="W58" i="65"/>
  <c r="T58" i="65"/>
  <c r="Q58" i="65"/>
  <c r="CF57" i="65"/>
  <c r="CC57" i="65"/>
  <c r="BZ57" i="65"/>
  <c r="BW57" i="65"/>
  <c r="BT57" i="65"/>
  <c r="BQ57" i="65"/>
  <c r="BN57" i="65"/>
  <c r="BI57" i="65"/>
  <c r="BF57" i="65"/>
  <c r="BC57" i="65"/>
  <c r="AZ57" i="65"/>
  <c r="AR57" i="65"/>
  <c r="AO57" i="65"/>
  <c r="AL57" i="65"/>
  <c r="AI57" i="65"/>
  <c r="AF57" i="65"/>
  <c r="AC57" i="65"/>
  <c r="W57" i="65"/>
  <c r="T57" i="65"/>
  <c r="Q57" i="65"/>
  <c r="CF56" i="65"/>
  <c r="CC56" i="65"/>
  <c r="BZ56" i="65"/>
  <c r="BW56" i="65"/>
  <c r="BT56" i="65"/>
  <c r="BQ56" i="65"/>
  <c r="BN56" i="65"/>
  <c r="BI56" i="65"/>
  <c r="BF56" i="65"/>
  <c r="BC56" i="65"/>
  <c r="AZ56" i="65"/>
  <c r="AR56" i="65"/>
  <c r="AO56" i="65"/>
  <c r="AL56" i="65"/>
  <c r="AI56" i="65"/>
  <c r="AF56" i="65"/>
  <c r="AC56" i="65"/>
  <c r="W56" i="65"/>
  <c r="T56" i="65"/>
  <c r="Q56" i="65"/>
  <c r="CF55" i="65"/>
  <c r="CC55" i="65"/>
  <c r="BZ55" i="65"/>
  <c r="BW55" i="65"/>
  <c r="BT55" i="65"/>
  <c r="BQ55" i="65"/>
  <c r="BN55" i="65"/>
  <c r="BI55" i="65"/>
  <c r="BF55" i="65"/>
  <c r="BC55" i="65"/>
  <c r="AZ55" i="65"/>
  <c r="AR55" i="65"/>
  <c r="AO55" i="65"/>
  <c r="AL55" i="65"/>
  <c r="AI55" i="65"/>
  <c r="AF55" i="65"/>
  <c r="AC55" i="65"/>
  <c r="W55" i="65"/>
  <c r="T55" i="65"/>
  <c r="Q55" i="65"/>
  <c r="CF54" i="65"/>
  <c r="CC54" i="65"/>
  <c r="BZ54" i="65"/>
  <c r="BW54" i="65"/>
  <c r="BT54" i="65"/>
  <c r="BQ54" i="65"/>
  <c r="BN54" i="65"/>
  <c r="BI54" i="65"/>
  <c r="BF54" i="65"/>
  <c r="BC54" i="65"/>
  <c r="AZ54" i="65"/>
  <c r="AR54" i="65"/>
  <c r="AO54" i="65"/>
  <c r="AL54" i="65"/>
  <c r="AI54" i="65"/>
  <c r="AF54" i="65"/>
  <c r="AC54" i="65"/>
  <c r="W54" i="65"/>
  <c r="T54" i="65"/>
  <c r="Q54" i="65"/>
  <c r="CF53" i="65"/>
  <c r="CC53" i="65"/>
  <c r="BZ53" i="65"/>
  <c r="BW53" i="65"/>
  <c r="BT53" i="65"/>
  <c r="BQ53" i="65"/>
  <c r="BN53" i="65"/>
  <c r="BI53" i="65"/>
  <c r="BF53" i="65"/>
  <c r="BC53" i="65"/>
  <c r="AZ53" i="65"/>
  <c r="AR53" i="65"/>
  <c r="AO53" i="65"/>
  <c r="AL53" i="65"/>
  <c r="AI53" i="65"/>
  <c r="AF53" i="65"/>
  <c r="AC53" i="65"/>
  <c r="W53" i="65"/>
  <c r="T53" i="65"/>
  <c r="Q53" i="65"/>
  <c r="DH42" i="65"/>
  <c r="DB42" i="65"/>
  <c r="CZ42" i="65"/>
  <c r="CX42" i="65"/>
  <c r="CV42" i="65"/>
  <c r="CT42" i="65"/>
  <c r="CR42" i="65"/>
  <c r="CF42" i="65"/>
  <c r="CC42" i="65"/>
  <c r="BZ42" i="65"/>
  <c r="BW42" i="65"/>
  <c r="BT42" i="65"/>
  <c r="BQ42" i="65"/>
  <c r="BN42" i="65"/>
  <c r="BI42" i="65"/>
  <c r="BF42" i="65"/>
  <c r="BC42" i="65"/>
  <c r="AZ42" i="65"/>
  <c r="AW42" i="65"/>
  <c r="AR42" i="65"/>
  <c r="AO42" i="65"/>
  <c r="AL42" i="65"/>
  <c r="AI42" i="65"/>
  <c r="AF42" i="65"/>
  <c r="AC42" i="65"/>
  <c r="W42" i="65"/>
  <c r="T42" i="65"/>
  <c r="Q42" i="65"/>
  <c r="H42" i="65"/>
  <c r="E42" i="65"/>
  <c r="DH41" i="65"/>
  <c r="DB41" i="65"/>
  <c r="CZ41" i="65"/>
  <c r="CX41" i="65"/>
  <c r="CV41" i="65"/>
  <c r="CT41" i="65"/>
  <c r="CR41" i="65"/>
  <c r="CF41" i="65"/>
  <c r="CC41" i="65"/>
  <c r="BZ41" i="65"/>
  <c r="BW41" i="65"/>
  <c r="BT41" i="65"/>
  <c r="BQ41" i="65"/>
  <c r="BN41" i="65"/>
  <c r="BI41" i="65"/>
  <c r="BF41" i="65"/>
  <c r="BC41" i="65"/>
  <c r="AZ41" i="65"/>
  <c r="AW41" i="65"/>
  <c r="AR41" i="65"/>
  <c r="AO41" i="65"/>
  <c r="AL41" i="65"/>
  <c r="AI41" i="65"/>
  <c r="AF41" i="65"/>
  <c r="AC41" i="65"/>
  <c r="W41" i="65"/>
  <c r="T41" i="65"/>
  <c r="Q41" i="65"/>
  <c r="H41" i="65"/>
  <c r="E41" i="65"/>
  <c r="DH40" i="65"/>
  <c r="DB40" i="65"/>
  <c r="CZ40" i="65"/>
  <c r="CX40" i="65"/>
  <c r="CV40" i="65"/>
  <c r="CT40" i="65"/>
  <c r="CR40" i="65"/>
  <c r="CF40" i="65"/>
  <c r="CC40" i="65"/>
  <c r="BZ40" i="65"/>
  <c r="BW40" i="65"/>
  <c r="BT40" i="65"/>
  <c r="BQ40" i="65"/>
  <c r="BN40" i="65"/>
  <c r="BI40" i="65"/>
  <c r="BF40" i="65"/>
  <c r="BC40" i="65"/>
  <c r="AZ40" i="65"/>
  <c r="AW40" i="65"/>
  <c r="AR40" i="65"/>
  <c r="AO40" i="65"/>
  <c r="AL40" i="65"/>
  <c r="AI40" i="65"/>
  <c r="AF40" i="65"/>
  <c r="AC40" i="65"/>
  <c r="W40" i="65"/>
  <c r="T40" i="65"/>
  <c r="Q40" i="65"/>
  <c r="H40" i="65"/>
  <c r="E40" i="65"/>
  <c r="DH39" i="65"/>
  <c r="DB39" i="65"/>
  <c r="CZ39" i="65"/>
  <c r="CX39" i="65"/>
  <c r="CV39" i="65"/>
  <c r="CT39" i="65"/>
  <c r="CR39" i="65"/>
  <c r="CF39" i="65"/>
  <c r="CC39" i="65"/>
  <c r="BZ39" i="65"/>
  <c r="BW39" i="65"/>
  <c r="BT39" i="65"/>
  <c r="BQ39" i="65"/>
  <c r="BN39" i="65"/>
  <c r="BI39" i="65"/>
  <c r="BF39" i="65"/>
  <c r="BC39" i="65"/>
  <c r="AZ39" i="65"/>
  <c r="AW39" i="65"/>
  <c r="AR39" i="65"/>
  <c r="AO39" i="65"/>
  <c r="AL39" i="65"/>
  <c r="AI39" i="65"/>
  <c r="AF39" i="65"/>
  <c r="AC39" i="65"/>
  <c r="W39" i="65"/>
  <c r="T39" i="65"/>
  <c r="Q39" i="65"/>
  <c r="H39" i="65"/>
  <c r="DH38" i="65"/>
  <c r="DB38" i="65"/>
  <c r="CZ38" i="65"/>
  <c r="CX38" i="65"/>
  <c r="CV38" i="65"/>
  <c r="CT38" i="65"/>
  <c r="CR38" i="65"/>
  <c r="CF38" i="65"/>
  <c r="CC38" i="65"/>
  <c r="BZ38" i="65"/>
  <c r="BW38" i="65"/>
  <c r="BT38" i="65"/>
  <c r="BQ38" i="65"/>
  <c r="BN38" i="65"/>
  <c r="BI38" i="65"/>
  <c r="BF38" i="65"/>
  <c r="BC38" i="65"/>
  <c r="AZ38" i="65"/>
  <c r="AW38" i="65"/>
  <c r="AR38" i="65"/>
  <c r="AO38" i="65"/>
  <c r="AL38" i="65"/>
  <c r="AI38" i="65"/>
  <c r="AF38" i="65"/>
  <c r="AC38" i="65"/>
  <c r="W38" i="65"/>
  <c r="T38" i="65"/>
  <c r="Q38" i="65"/>
  <c r="H38" i="65"/>
  <c r="DH37" i="65"/>
  <c r="DB37" i="65"/>
  <c r="CZ37" i="65"/>
  <c r="CX37" i="65"/>
  <c r="CV37" i="65"/>
  <c r="CT37" i="65"/>
  <c r="CR37" i="65"/>
  <c r="CF37" i="65"/>
  <c r="CC37" i="65"/>
  <c r="BZ37" i="65"/>
  <c r="BW37" i="65"/>
  <c r="BT37" i="65"/>
  <c r="BQ37" i="65"/>
  <c r="BN37" i="65"/>
  <c r="BI37" i="65"/>
  <c r="BF37" i="65"/>
  <c r="BC37" i="65"/>
  <c r="AZ37" i="65"/>
  <c r="AW37" i="65"/>
  <c r="AR37" i="65"/>
  <c r="AO37" i="65"/>
  <c r="AL37" i="65"/>
  <c r="AI37" i="65"/>
  <c r="AF37" i="65"/>
  <c r="AC37" i="65"/>
  <c r="W37" i="65"/>
  <c r="T37" i="65"/>
  <c r="Q37" i="65"/>
  <c r="H37" i="65"/>
  <c r="DH36" i="65"/>
  <c r="DB36" i="65"/>
  <c r="CZ36" i="65"/>
  <c r="CX36" i="65"/>
  <c r="CV36" i="65"/>
  <c r="CT36" i="65"/>
  <c r="CR36" i="65"/>
  <c r="CF36" i="65"/>
  <c r="CC36" i="65"/>
  <c r="BZ36" i="65"/>
  <c r="BW36" i="65"/>
  <c r="BT36" i="65"/>
  <c r="BQ36" i="65"/>
  <c r="BN36" i="65"/>
  <c r="BI36" i="65"/>
  <c r="BF36" i="65"/>
  <c r="BC36" i="65"/>
  <c r="AZ36" i="65"/>
  <c r="AW36" i="65"/>
  <c r="AR36" i="65"/>
  <c r="AO36" i="65"/>
  <c r="AL36" i="65"/>
  <c r="AI36" i="65"/>
  <c r="AF36" i="65"/>
  <c r="AC36" i="65"/>
  <c r="W36" i="65"/>
  <c r="T36" i="65"/>
  <c r="Q36" i="65"/>
  <c r="H36" i="65"/>
  <c r="DH35" i="65"/>
  <c r="DB35" i="65"/>
  <c r="CZ35" i="65"/>
  <c r="CX35" i="65"/>
  <c r="CV35" i="65"/>
  <c r="CT35" i="65"/>
  <c r="CR35" i="65"/>
  <c r="CF35" i="65"/>
  <c r="CC35" i="65"/>
  <c r="BZ35" i="65"/>
  <c r="BW35" i="65"/>
  <c r="BT35" i="65"/>
  <c r="BQ35" i="65"/>
  <c r="BN35" i="65"/>
  <c r="BI35" i="65"/>
  <c r="BF35" i="65"/>
  <c r="BC35" i="65"/>
  <c r="AZ35" i="65"/>
  <c r="AW35" i="65"/>
  <c r="AR35" i="65"/>
  <c r="AO35" i="65"/>
  <c r="AL35" i="65"/>
  <c r="AI35" i="65"/>
  <c r="AF35" i="65"/>
  <c r="AC35" i="65"/>
  <c r="W35" i="65"/>
  <c r="T35" i="65"/>
  <c r="Q35" i="65"/>
  <c r="H35" i="65"/>
  <c r="DH34" i="65"/>
  <c r="DB34" i="65"/>
  <c r="CZ34" i="65"/>
  <c r="CX34" i="65"/>
  <c r="CV34" i="65"/>
  <c r="CT34" i="65"/>
  <c r="CR34" i="65"/>
  <c r="CF34" i="65"/>
  <c r="CC34" i="65"/>
  <c r="BZ34" i="65"/>
  <c r="BW34" i="65"/>
  <c r="BT34" i="65"/>
  <c r="BQ34" i="65"/>
  <c r="BN34" i="65"/>
  <c r="BI34" i="65"/>
  <c r="BF34" i="65"/>
  <c r="BC34" i="65"/>
  <c r="AZ34" i="65"/>
  <c r="AW34" i="65"/>
  <c r="AR34" i="65"/>
  <c r="AO34" i="65"/>
  <c r="AL34" i="65"/>
  <c r="AI34" i="65"/>
  <c r="AF34" i="65"/>
  <c r="AC34" i="65"/>
  <c r="W34" i="65"/>
  <c r="T34" i="65"/>
  <c r="Q34" i="65"/>
  <c r="H34" i="65"/>
  <c r="DH33" i="65"/>
  <c r="DB33" i="65"/>
  <c r="CZ33" i="65"/>
  <c r="CX33" i="65"/>
  <c r="CV33" i="65"/>
  <c r="CT33" i="65"/>
  <c r="CR33" i="65"/>
  <c r="CF33" i="65"/>
  <c r="CC33" i="65"/>
  <c r="BZ33" i="65"/>
  <c r="BW33" i="65"/>
  <c r="BT33" i="65"/>
  <c r="BQ33" i="65"/>
  <c r="BN33" i="65"/>
  <c r="BI33" i="65"/>
  <c r="BF33" i="65"/>
  <c r="BC33" i="65"/>
  <c r="AZ33" i="65"/>
  <c r="AW33" i="65"/>
  <c r="AR33" i="65"/>
  <c r="AO33" i="65"/>
  <c r="AL33" i="65"/>
  <c r="AI33" i="65"/>
  <c r="AF33" i="65"/>
  <c r="AC33" i="65"/>
  <c r="W33" i="65"/>
  <c r="T33" i="65"/>
  <c r="Q33" i="65"/>
  <c r="H33" i="65"/>
  <c r="DH32" i="65"/>
  <c r="DB32" i="65"/>
  <c r="CZ32" i="65"/>
  <c r="CX32" i="65"/>
  <c r="CV32" i="65"/>
  <c r="CT32" i="65"/>
  <c r="CR32" i="65"/>
  <c r="CF32" i="65"/>
  <c r="CC32" i="65"/>
  <c r="BZ32" i="65"/>
  <c r="BW32" i="65"/>
  <c r="BT32" i="65"/>
  <c r="BQ32" i="65"/>
  <c r="BN32" i="65"/>
  <c r="BI32" i="65"/>
  <c r="BF32" i="65"/>
  <c r="BC32" i="65"/>
  <c r="AZ32" i="65"/>
  <c r="AW32" i="65"/>
  <c r="AR32" i="65"/>
  <c r="AO32" i="65"/>
  <c r="AL32" i="65"/>
  <c r="AI32" i="65"/>
  <c r="AF32" i="65"/>
  <c r="AC32" i="65"/>
  <c r="W32" i="65"/>
  <c r="T32" i="65"/>
  <c r="Q32" i="65"/>
  <c r="H32" i="65"/>
  <c r="DH31" i="65"/>
  <c r="DB31" i="65"/>
  <c r="CZ31" i="65"/>
  <c r="CX31" i="65"/>
  <c r="CV31" i="65"/>
  <c r="CT31" i="65"/>
  <c r="CR31" i="65"/>
  <c r="CF31" i="65"/>
  <c r="CC31" i="65"/>
  <c r="BZ31" i="65"/>
  <c r="BW31" i="65"/>
  <c r="BT31" i="65"/>
  <c r="BQ31" i="65"/>
  <c r="BN31" i="65"/>
  <c r="BI31" i="65"/>
  <c r="BF31" i="65"/>
  <c r="BC31" i="65"/>
  <c r="AZ31" i="65"/>
  <c r="AW31" i="65"/>
  <c r="AR31" i="65"/>
  <c r="AO31" i="65"/>
  <c r="AL31" i="65"/>
  <c r="AI31" i="65"/>
  <c r="AF31" i="65"/>
  <c r="AC31" i="65"/>
  <c r="W31" i="65"/>
  <c r="T31" i="65"/>
  <c r="Q31" i="65"/>
  <c r="H31" i="65"/>
  <c r="DH30" i="65"/>
  <c r="DB30" i="65"/>
  <c r="CZ30" i="65"/>
  <c r="CX30" i="65"/>
  <c r="CV30" i="65"/>
  <c r="CT30" i="65"/>
  <c r="CR30" i="65"/>
  <c r="CF30" i="65"/>
  <c r="CC30" i="65"/>
  <c r="BZ30" i="65"/>
  <c r="BW30" i="65"/>
  <c r="BT30" i="65"/>
  <c r="BQ30" i="65"/>
  <c r="BN30" i="65"/>
  <c r="BI30" i="65"/>
  <c r="BF30" i="65"/>
  <c r="BC30" i="65"/>
  <c r="AZ30" i="65"/>
  <c r="AW30" i="65"/>
  <c r="AR30" i="65"/>
  <c r="AO30" i="65"/>
  <c r="AL30" i="65"/>
  <c r="AI30" i="65"/>
  <c r="AF30" i="65"/>
  <c r="AC30" i="65"/>
  <c r="W30" i="65"/>
  <c r="T30" i="65"/>
  <c r="Q30" i="65"/>
  <c r="H30" i="65"/>
  <c r="DH29" i="65"/>
  <c r="DB29" i="65"/>
  <c r="CZ29" i="65"/>
  <c r="CX29" i="65"/>
  <c r="CV29" i="65"/>
  <c r="CT29" i="65"/>
  <c r="CR29" i="65"/>
  <c r="CF29" i="65"/>
  <c r="CC29" i="65"/>
  <c r="BZ29" i="65"/>
  <c r="BW29" i="65"/>
  <c r="BT29" i="65"/>
  <c r="BQ29" i="65"/>
  <c r="BN29" i="65"/>
  <c r="BI29" i="65"/>
  <c r="BF29" i="65"/>
  <c r="BC29" i="65"/>
  <c r="AZ29" i="65"/>
  <c r="AW29" i="65"/>
  <c r="AR29" i="65"/>
  <c r="AO29" i="65"/>
  <c r="AL29" i="65"/>
  <c r="AI29" i="65"/>
  <c r="AF29" i="65"/>
  <c r="AC29" i="65"/>
  <c r="W29" i="65"/>
  <c r="T29" i="65"/>
  <c r="Q29" i="65"/>
  <c r="H29" i="65"/>
  <c r="DH28" i="65"/>
  <c r="DB28" i="65"/>
  <c r="CZ28" i="65"/>
  <c r="CX28" i="65"/>
  <c r="CV28" i="65"/>
  <c r="CT28" i="65"/>
  <c r="CR28" i="65"/>
  <c r="CF28" i="65"/>
  <c r="CC28" i="65"/>
  <c r="BZ28" i="65"/>
  <c r="BW28" i="65"/>
  <c r="BT28" i="65"/>
  <c r="BQ28" i="65"/>
  <c r="BN28" i="65"/>
  <c r="BI28" i="65"/>
  <c r="BF28" i="65"/>
  <c r="BC28" i="65"/>
  <c r="AZ28" i="65"/>
  <c r="AW28" i="65"/>
  <c r="AR28" i="65"/>
  <c r="AO28" i="65"/>
  <c r="AL28" i="65"/>
  <c r="AI28" i="65"/>
  <c r="AF28" i="65"/>
  <c r="AC28" i="65"/>
  <c r="W28" i="65"/>
  <c r="T28" i="65"/>
  <c r="Q28" i="65"/>
  <c r="H28" i="65"/>
  <c r="DH27" i="65"/>
  <c r="DB27" i="65"/>
  <c r="CZ27" i="65"/>
  <c r="CX27" i="65"/>
  <c r="CV27" i="65"/>
  <c r="CT27" i="65"/>
  <c r="CR27" i="65"/>
  <c r="CF27" i="65"/>
  <c r="CC27" i="65"/>
  <c r="BZ27" i="65"/>
  <c r="BW27" i="65"/>
  <c r="BT27" i="65"/>
  <c r="BQ27" i="65"/>
  <c r="BN27" i="65"/>
  <c r="BI27" i="65"/>
  <c r="BF27" i="65"/>
  <c r="BC27" i="65"/>
  <c r="AZ27" i="65"/>
  <c r="AW27" i="65"/>
  <c r="AR27" i="65"/>
  <c r="AO27" i="65"/>
  <c r="AL27" i="65"/>
  <c r="AI27" i="65"/>
  <c r="AF27" i="65"/>
  <c r="AC27" i="65"/>
  <c r="W27" i="65"/>
  <c r="T27" i="65"/>
  <c r="Q27" i="65"/>
  <c r="H27" i="65"/>
  <c r="DH26" i="65"/>
  <c r="DB26" i="65"/>
  <c r="CZ26" i="65"/>
  <c r="CX26" i="65"/>
  <c r="CV26" i="65"/>
  <c r="CT26" i="65"/>
  <c r="CR26" i="65"/>
  <c r="CF26" i="65"/>
  <c r="CC26" i="65"/>
  <c r="BZ26" i="65"/>
  <c r="BW26" i="65"/>
  <c r="BT26" i="65"/>
  <c r="BQ26" i="65"/>
  <c r="BN26" i="65"/>
  <c r="BI26" i="65"/>
  <c r="BF26" i="65"/>
  <c r="BC26" i="65"/>
  <c r="AZ26" i="65"/>
  <c r="AW26" i="65"/>
  <c r="AR26" i="65"/>
  <c r="AO26" i="65"/>
  <c r="AL26" i="65"/>
  <c r="AI26" i="65"/>
  <c r="AF26" i="65"/>
  <c r="AC26" i="65"/>
  <c r="W26" i="65"/>
  <c r="T26" i="65"/>
  <c r="Q26" i="65"/>
  <c r="H26" i="65"/>
  <c r="DH25" i="65"/>
  <c r="DB25" i="65"/>
  <c r="CZ25" i="65"/>
  <c r="CX25" i="65"/>
  <c r="CV25" i="65"/>
  <c r="CT25" i="65"/>
  <c r="CR25" i="65"/>
  <c r="CF25" i="65"/>
  <c r="CC25" i="65"/>
  <c r="BZ25" i="65"/>
  <c r="BW25" i="65"/>
  <c r="BT25" i="65"/>
  <c r="BQ25" i="65"/>
  <c r="BN25" i="65"/>
  <c r="BI25" i="65"/>
  <c r="BF25" i="65"/>
  <c r="BC25" i="65"/>
  <c r="AZ25" i="65"/>
  <c r="AW25" i="65"/>
  <c r="AR25" i="65"/>
  <c r="AO25" i="65"/>
  <c r="AL25" i="65"/>
  <c r="AI25" i="65"/>
  <c r="AF25" i="65"/>
  <c r="AC25" i="65"/>
  <c r="W25" i="65"/>
  <c r="T25" i="65"/>
  <c r="Q25" i="65"/>
  <c r="H25" i="65"/>
  <c r="DH24" i="65"/>
  <c r="DB24" i="65"/>
  <c r="CZ24" i="65"/>
  <c r="CX24" i="65"/>
  <c r="CV24" i="65"/>
  <c r="CT24" i="65"/>
  <c r="CR24" i="65"/>
  <c r="CF24" i="65"/>
  <c r="CC24" i="65"/>
  <c r="BZ24" i="65"/>
  <c r="BW24" i="65"/>
  <c r="BT24" i="65"/>
  <c r="BQ24" i="65"/>
  <c r="BN24" i="65"/>
  <c r="BI24" i="65"/>
  <c r="BF24" i="65"/>
  <c r="BC24" i="65"/>
  <c r="AZ24" i="65"/>
  <c r="AW24" i="65"/>
  <c r="AR24" i="65"/>
  <c r="AO24" i="65"/>
  <c r="AL24" i="65"/>
  <c r="AI24" i="65"/>
  <c r="AF24" i="65"/>
  <c r="AC24" i="65"/>
  <c r="W24" i="65"/>
  <c r="T24" i="65"/>
  <c r="Q24" i="65"/>
  <c r="H24" i="65"/>
  <c r="DH23" i="65"/>
  <c r="DB23" i="65"/>
  <c r="CZ23" i="65"/>
  <c r="CX23" i="65"/>
  <c r="CV23" i="65"/>
  <c r="CT23" i="65"/>
  <c r="CR23" i="65"/>
  <c r="CF23" i="65"/>
  <c r="CC23" i="65"/>
  <c r="BZ23" i="65"/>
  <c r="BW23" i="65"/>
  <c r="BT23" i="65"/>
  <c r="BQ23" i="65"/>
  <c r="BN23" i="65"/>
  <c r="BI23" i="65"/>
  <c r="BF23" i="65"/>
  <c r="BC23" i="65"/>
  <c r="AZ23" i="65"/>
  <c r="AW23" i="65"/>
  <c r="AR23" i="65"/>
  <c r="AO23" i="65"/>
  <c r="AL23" i="65"/>
  <c r="AI23" i="65"/>
  <c r="AF23" i="65"/>
  <c r="AC23" i="65"/>
  <c r="W23" i="65"/>
  <c r="T23" i="65"/>
  <c r="Q23" i="65"/>
  <c r="H23" i="65"/>
  <c r="DH22" i="65"/>
  <c r="DB22" i="65"/>
  <c r="CZ22" i="65"/>
  <c r="CX22" i="65"/>
  <c r="CV22" i="65"/>
  <c r="CT22" i="65"/>
  <c r="CR22" i="65"/>
  <c r="CF22" i="65"/>
  <c r="CC22" i="65"/>
  <c r="BZ22" i="65"/>
  <c r="BW22" i="65"/>
  <c r="BT22" i="65"/>
  <c r="BQ22" i="65"/>
  <c r="BN22" i="65"/>
  <c r="BI22" i="65"/>
  <c r="BF22" i="65"/>
  <c r="BC22" i="65"/>
  <c r="AZ22" i="65"/>
  <c r="AW22" i="65"/>
  <c r="AR22" i="65"/>
  <c r="AO22" i="65"/>
  <c r="AL22" i="65"/>
  <c r="AI22" i="65"/>
  <c r="AF22" i="65"/>
  <c r="AC22" i="65"/>
  <c r="W22" i="65"/>
  <c r="T22" i="65"/>
  <c r="Q22" i="65"/>
  <c r="H22" i="65"/>
  <c r="DH21" i="65"/>
  <c r="DB21" i="65"/>
  <c r="CZ21" i="65"/>
  <c r="CX21" i="65"/>
  <c r="CV21" i="65"/>
  <c r="CT21" i="65"/>
  <c r="CR21" i="65"/>
  <c r="CF21" i="65"/>
  <c r="CC21" i="65"/>
  <c r="BZ21" i="65"/>
  <c r="BW21" i="65"/>
  <c r="BT21" i="65"/>
  <c r="BQ21" i="65"/>
  <c r="BN21" i="65"/>
  <c r="BI21" i="65"/>
  <c r="BF21" i="65"/>
  <c r="BC21" i="65"/>
  <c r="AZ21" i="65"/>
  <c r="AW21" i="65"/>
  <c r="AR21" i="65"/>
  <c r="AO21" i="65"/>
  <c r="AL21" i="65"/>
  <c r="AI21" i="65"/>
  <c r="AF21" i="65"/>
  <c r="AC21" i="65"/>
  <c r="W21" i="65"/>
  <c r="T21" i="65"/>
  <c r="Q21" i="65"/>
  <c r="H21" i="65"/>
  <c r="DH20" i="65"/>
  <c r="DB20" i="65"/>
  <c r="CZ20" i="65"/>
  <c r="CX20" i="65"/>
  <c r="CV20" i="65"/>
  <c r="CT20" i="65"/>
  <c r="CR20" i="65"/>
  <c r="CF20" i="65"/>
  <c r="CC20" i="65"/>
  <c r="BZ20" i="65"/>
  <c r="BW20" i="65"/>
  <c r="BT20" i="65"/>
  <c r="BQ20" i="65"/>
  <c r="BN20" i="65"/>
  <c r="BI20" i="65"/>
  <c r="BF20" i="65"/>
  <c r="BC20" i="65"/>
  <c r="AZ20" i="65"/>
  <c r="AW20" i="65"/>
  <c r="AR20" i="65"/>
  <c r="AO20" i="65"/>
  <c r="AL20" i="65"/>
  <c r="AI20" i="65"/>
  <c r="AF20" i="65"/>
  <c r="AC20" i="65"/>
  <c r="W20" i="65"/>
  <c r="T20" i="65"/>
  <c r="Q20" i="65"/>
  <c r="H20" i="65"/>
  <c r="DH19" i="65"/>
  <c r="DB19" i="65"/>
  <c r="CZ19" i="65"/>
  <c r="CX19" i="65"/>
  <c r="CV19" i="65"/>
  <c r="CT19" i="65"/>
  <c r="CR19" i="65"/>
  <c r="CF19" i="65"/>
  <c r="CC19" i="65"/>
  <c r="BZ19" i="65"/>
  <c r="BW19" i="65"/>
  <c r="BT19" i="65"/>
  <c r="BQ19" i="65"/>
  <c r="BN19" i="65"/>
  <c r="BI19" i="65"/>
  <c r="BF19" i="65"/>
  <c r="BC19" i="65"/>
  <c r="AZ19" i="65"/>
  <c r="AW19" i="65"/>
  <c r="AR19" i="65"/>
  <c r="AO19" i="65"/>
  <c r="AL19" i="65"/>
  <c r="AI19" i="65"/>
  <c r="AF19" i="65"/>
  <c r="AC19" i="65"/>
  <c r="W19" i="65"/>
  <c r="T19" i="65"/>
  <c r="Q19" i="65"/>
  <c r="H19" i="65"/>
  <c r="DH18" i="65"/>
  <c r="DB18" i="65"/>
  <c r="CZ18" i="65"/>
  <c r="CX18" i="65"/>
  <c r="CV18" i="65"/>
  <c r="CT18" i="65"/>
  <c r="CR18" i="65"/>
  <c r="CF18" i="65"/>
  <c r="CC18" i="65"/>
  <c r="BZ18" i="65"/>
  <c r="BW18" i="65"/>
  <c r="BT18" i="65"/>
  <c r="BQ18" i="65"/>
  <c r="BN18" i="65"/>
  <c r="BI18" i="65"/>
  <c r="BF18" i="65"/>
  <c r="BC18" i="65"/>
  <c r="AZ18" i="65"/>
  <c r="AW18" i="65"/>
  <c r="AR18" i="65"/>
  <c r="AO18" i="65"/>
  <c r="AL18" i="65"/>
  <c r="AI18" i="65"/>
  <c r="AF18" i="65"/>
  <c r="AC18" i="65"/>
  <c r="W18" i="65"/>
  <c r="T18" i="65"/>
  <c r="Q18" i="65"/>
  <c r="H18" i="65"/>
  <c r="DH17" i="65"/>
  <c r="DB17" i="65"/>
  <c r="CZ17" i="65"/>
  <c r="CX17" i="65"/>
  <c r="CV17" i="65"/>
  <c r="CT17" i="65"/>
  <c r="CR17" i="65"/>
  <c r="CF17" i="65"/>
  <c r="CC17" i="65"/>
  <c r="BZ17" i="65"/>
  <c r="BW17" i="65"/>
  <c r="BT17" i="65"/>
  <c r="BQ17" i="65"/>
  <c r="BN17" i="65"/>
  <c r="BI17" i="65"/>
  <c r="BF17" i="65"/>
  <c r="BC17" i="65"/>
  <c r="AZ17" i="65"/>
  <c r="AW17" i="65"/>
  <c r="AR17" i="65"/>
  <c r="AO17" i="65"/>
  <c r="AL17" i="65"/>
  <c r="AI17" i="65"/>
  <c r="AF17" i="65"/>
  <c r="AC17" i="65"/>
  <c r="W17" i="65"/>
  <c r="T17" i="65"/>
  <c r="Q17" i="65"/>
  <c r="H17" i="65"/>
  <c r="DH16" i="65"/>
  <c r="DB16" i="65"/>
  <c r="CZ16" i="65"/>
  <c r="CX16" i="65"/>
  <c r="CV16" i="65"/>
  <c r="CT16" i="65"/>
  <c r="CR16" i="65"/>
  <c r="CF16" i="65"/>
  <c r="CC16" i="65"/>
  <c r="BZ16" i="65"/>
  <c r="BW16" i="65"/>
  <c r="BT16" i="65"/>
  <c r="BQ16" i="65"/>
  <c r="BN16" i="65"/>
  <c r="BI16" i="65"/>
  <c r="BF16" i="65"/>
  <c r="BC16" i="65"/>
  <c r="AZ16" i="65"/>
  <c r="AW16" i="65"/>
  <c r="AR16" i="65"/>
  <c r="AO16" i="65"/>
  <c r="AL16" i="65"/>
  <c r="AI16" i="65"/>
  <c r="AF16" i="65"/>
  <c r="AC16" i="65"/>
  <c r="W16" i="65"/>
  <c r="T16" i="65"/>
  <c r="Q16" i="65"/>
  <c r="H16" i="65"/>
  <c r="DH15" i="65"/>
  <c r="DB15" i="65"/>
  <c r="CZ15" i="65"/>
  <c r="CX15" i="65"/>
  <c r="CV15" i="65"/>
  <c r="CT15" i="65"/>
  <c r="CR15" i="65"/>
  <c r="CF15" i="65"/>
  <c r="CC15" i="65"/>
  <c r="BZ15" i="65"/>
  <c r="BW15" i="65"/>
  <c r="BT15" i="65"/>
  <c r="BQ15" i="65"/>
  <c r="BN15" i="65"/>
  <c r="BI15" i="65"/>
  <c r="BF15" i="65"/>
  <c r="BC15" i="65"/>
  <c r="AZ15" i="65"/>
  <c r="AW15" i="65"/>
  <c r="AR15" i="65"/>
  <c r="AO15" i="65"/>
  <c r="AL15" i="65"/>
  <c r="AI15" i="65"/>
  <c r="AF15" i="65"/>
  <c r="AC15" i="65"/>
  <c r="W15" i="65"/>
  <c r="T15" i="65"/>
  <c r="Q15" i="65"/>
  <c r="H15" i="65"/>
  <c r="DH14" i="65"/>
  <c r="DB14" i="65"/>
  <c r="CZ14" i="65"/>
  <c r="CX14" i="65"/>
  <c r="CV14" i="65"/>
  <c r="CT14" i="65"/>
  <c r="CR14" i="65"/>
  <c r="CF14" i="65"/>
  <c r="CC14" i="65"/>
  <c r="BZ14" i="65"/>
  <c r="BW14" i="65"/>
  <c r="BT14" i="65"/>
  <c r="BQ14" i="65"/>
  <c r="BN14" i="65"/>
  <c r="BI14" i="65"/>
  <c r="BF14" i="65"/>
  <c r="BC14" i="65"/>
  <c r="AZ14" i="65"/>
  <c r="AW14" i="65"/>
  <c r="AR14" i="65"/>
  <c r="AO14" i="65"/>
  <c r="AL14" i="65"/>
  <c r="AI14" i="65"/>
  <c r="AF14" i="65"/>
  <c r="AC14" i="65"/>
  <c r="W14" i="65"/>
  <c r="T14" i="65"/>
  <c r="Q14" i="65"/>
  <c r="H14" i="65"/>
  <c r="DH13" i="65"/>
  <c r="DB13" i="65"/>
  <c r="CZ13" i="65"/>
  <c r="CX13" i="65"/>
  <c r="CV13" i="65"/>
  <c r="CT13" i="65"/>
  <c r="CR13" i="65"/>
  <c r="CF13" i="65"/>
  <c r="CC13" i="65"/>
  <c r="BZ13" i="65"/>
  <c r="BW13" i="65"/>
  <c r="BT13" i="65"/>
  <c r="BQ13" i="65"/>
  <c r="BN13" i="65"/>
  <c r="BI13" i="65"/>
  <c r="BF13" i="65"/>
  <c r="BC13" i="65"/>
  <c r="AZ13" i="65"/>
  <c r="AW13" i="65"/>
  <c r="AR13" i="65"/>
  <c r="AO13" i="65"/>
  <c r="AL13" i="65"/>
  <c r="AI13" i="65"/>
  <c r="AF13" i="65"/>
  <c r="AC13" i="65"/>
  <c r="W13" i="65"/>
  <c r="T13" i="65"/>
  <c r="Q13" i="65"/>
  <c r="H13" i="65"/>
  <c r="DH12" i="65"/>
  <c r="DB12" i="65"/>
  <c r="CZ12" i="65"/>
  <c r="CX12" i="65"/>
  <c r="CV12" i="65"/>
  <c r="CT12" i="65"/>
  <c r="CR12" i="65"/>
  <c r="CF12" i="65"/>
  <c r="CC12" i="65"/>
  <c r="BZ12" i="65"/>
  <c r="BW12" i="65"/>
  <c r="BT12" i="65"/>
  <c r="BQ12" i="65"/>
  <c r="BN12" i="65"/>
  <c r="BI12" i="65"/>
  <c r="BF12" i="65"/>
  <c r="BC12" i="65"/>
  <c r="AZ12" i="65"/>
  <c r="AW12" i="65"/>
  <c r="AR12" i="65"/>
  <c r="AO12" i="65"/>
  <c r="AL12" i="65"/>
  <c r="AI12" i="65"/>
  <c r="AF12" i="65"/>
  <c r="AC12" i="65"/>
  <c r="W12" i="65"/>
  <c r="T12" i="65"/>
  <c r="Q12" i="65"/>
  <c r="H12" i="65"/>
  <c r="DH11" i="65"/>
  <c r="DB11" i="65"/>
  <c r="CZ11" i="65"/>
  <c r="CX11" i="65"/>
  <c r="CV11" i="65"/>
  <c r="CT11" i="65"/>
  <c r="CR11" i="65"/>
  <c r="CF11" i="65"/>
  <c r="CC11" i="65"/>
  <c r="BZ11" i="65"/>
  <c r="BW11" i="65"/>
  <c r="BT11" i="65"/>
  <c r="BQ11" i="65"/>
  <c r="BN11" i="65"/>
  <c r="BI11" i="65"/>
  <c r="BF11" i="65"/>
  <c r="BC11" i="65"/>
  <c r="AZ11" i="65"/>
  <c r="AW11" i="65"/>
  <c r="AR11" i="65"/>
  <c r="AO11" i="65"/>
  <c r="AL11" i="65"/>
  <c r="AI11" i="65"/>
  <c r="AF11" i="65"/>
  <c r="AC11" i="65"/>
  <c r="W11" i="65"/>
  <c r="T11" i="65"/>
  <c r="Q11" i="65"/>
  <c r="H11" i="65"/>
  <c r="DH10" i="65"/>
  <c r="DB10" i="65"/>
  <c r="CZ10" i="65"/>
  <c r="CX10" i="65"/>
  <c r="CV10" i="65"/>
  <c r="CT10" i="65"/>
  <c r="CR10" i="65"/>
  <c r="CF10" i="65"/>
  <c r="CC10" i="65"/>
  <c r="BZ10" i="65"/>
  <c r="BW10" i="65"/>
  <c r="BT10" i="65"/>
  <c r="BQ10" i="65"/>
  <c r="BN10" i="65"/>
  <c r="BI10" i="65"/>
  <c r="BF10" i="65"/>
  <c r="BC10" i="65"/>
  <c r="AZ10" i="65"/>
  <c r="AW10" i="65"/>
  <c r="AR10" i="65"/>
  <c r="AO10" i="65"/>
  <c r="AL10" i="65"/>
  <c r="AI10" i="65"/>
  <c r="AF10" i="65"/>
  <c r="AC10" i="65"/>
  <c r="W10" i="65"/>
  <c r="T10" i="65"/>
  <c r="Q10" i="65"/>
  <c r="H10" i="65"/>
  <c r="DH9" i="65"/>
  <c r="DB9" i="65"/>
  <c r="CZ9" i="65"/>
  <c r="CX9" i="65"/>
  <c r="CV9" i="65"/>
  <c r="CT9" i="65"/>
  <c r="CR9" i="65"/>
  <c r="CF9" i="65"/>
  <c r="CC9" i="65"/>
  <c r="BZ9" i="65"/>
  <c r="BW9" i="65"/>
  <c r="BT9" i="65"/>
  <c r="BQ9" i="65"/>
  <c r="BN9" i="65"/>
  <c r="BI9" i="65"/>
  <c r="BF9" i="65"/>
  <c r="BC9" i="65"/>
  <c r="AZ9" i="65"/>
  <c r="AW9" i="65"/>
  <c r="AR9" i="65"/>
  <c r="AO9" i="65"/>
  <c r="AL9" i="65"/>
  <c r="AI9" i="65"/>
  <c r="AF9" i="65"/>
  <c r="AC9" i="65"/>
  <c r="W9" i="65"/>
  <c r="T9" i="65"/>
  <c r="Q9" i="65"/>
  <c r="H9" i="65"/>
  <c r="DH8" i="65"/>
  <c r="DB8" i="65"/>
  <c r="CZ8" i="65"/>
  <c r="CX8" i="65"/>
  <c r="CV8" i="65"/>
  <c r="CT8" i="65"/>
  <c r="CR8" i="65"/>
  <c r="CF8" i="65"/>
  <c r="CC8" i="65"/>
  <c r="BZ8" i="65"/>
  <c r="BW8" i="65"/>
  <c r="BT8" i="65"/>
  <c r="BQ8" i="65"/>
  <c r="BN8" i="65"/>
  <c r="BI8" i="65"/>
  <c r="BF8" i="65"/>
  <c r="BC8" i="65"/>
  <c r="AZ8" i="65"/>
  <c r="AW8" i="65"/>
  <c r="AR8" i="65"/>
  <c r="AO8" i="65"/>
  <c r="AL8" i="65"/>
  <c r="AI8" i="65"/>
  <c r="AF8" i="65"/>
  <c r="AC8" i="65"/>
  <c r="W8" i="65"/>
  <c r="T8" i="65"/>
  <c r="Q8" i="65"/>
  <c r="H8" i="65"/>
  <c r="DH7" i="65"/>
  <c r="DB7" i="65"/>
  <c r="CZ7" i="65"/>
  <c r="CX7" i="65"/>
  <c r="CV7" i="65"/>
  <c r="CT7" i="65"/>
  <c r="CR7" i="65"/>
  <c r="CF7" i="65"/>
  <c r="CC7" i="65"/>
  <c r="BZ7" i="65"/>
  <c r="BW7" i="65"/>
  <c r="BT7" i="65"/>
  <c r="BQ7" i="65"/>
  <c r="BN7" i="65"/>
  <c r="BI7" i="65"/>
  <c r="BF7" i="65"/>
  <c r="BC7" i="65"/>
  <c r="AZ7" i="65"/>
  <c r="AW7" i="65"/>
  <c r="AR7" i="65"/>
  <c r="AO7" i="65"/>
  <c r="AL7" i="65"/>
  <c r="AI7" i="65"/>
  <c r="AF7" i="65"/>
  <c r="AC7" i="65"/>
  <c r="W7" i="65"/>
  <c r="T7" i="65"/>
  <c r="Q7" i="65"/>
  <c r="H7" i="65"/>
  <c r="DH6" i="65"/>
  <c r="DB6" i="65"/>
  <c r="CZ6" i="65"/>
  <c r="CX6" i="65"/>
  <c r="CV6" i="65"/>
  <c r="CT6" i="65"/>
  <c r="CR6" i="65"/>
  <c r="CF6" i="65"/>
  <c r="CC6" i="65"/>
  <c r="BZ6" i="65"/>
  <c r="BW6" i="65"/>
  <c r="BT6" i="65"/>
  <c r="BQ6" i="65"/>
  <c r="BN6" i="65"/>
  <c r="BF6" i="65"/>
  <c r="BC6" i="65"/>
  <c r="AZ6" i="65"/>
  <c r="AW6" i="65"/>
  <c r="AR6" i="65"/>
  <c r="AO6" i="65"/>
  <c r="AL6" i="65"/>
  <c r="AI6" i="65"/>
  <c r="AF6" i="65"/>
  <c r="AC6" i="65"/>
  <c r="W6" i="65"/>
  <c r="T6" i="65"/>
  <c r="Q6" i="65"/>
  <c r="H6" i="65"/>
  <c r="DH68" i="66"/>
  <c r="DB68" i="66"/>
  <c r="CZ68" i="66"/>
  <c r="CX68" i="66"/>
  <c r="CV68" i="66"/>
  <c r="CT68" i="66"/>
  <c r="CR68" i="66"/>
  <c r="CF68" i="66"/>
  <c r="CC68" i="66"/>
  <c r="BZ68" i="66"/>
  <c r="BW68" i="66"/>
  <c r="BT68" i="66"/>
  <c r="BQ68" i="66"/>
  <c r="BN68" i="66"/>
  <c r="BI68" i="66"/>
  <c r="BF68" i="66"/>
  <c r="BC68" i="66"/>
  <c r="AZ68" i="66"/>
  <c r="AW68" i="66"/>
  <c r="AR68" i="66"/>
  <c r="AO68" i="66"/>
  <c r="AL68" i="66"/>
  <c r="AI68" i="66"/>
  <c r="AF68" i="66"/>
  <c r="AC68" i="66"/>
  <c r="W68" i="66"/>
  <c r="T68" i="66"/>
  <c r="Q68" i="66"/>
  <c r="DH67" i="66"/>
  <c r="DB67" i="66"/>
  <c r="CZ67" i="66"/>
  <c r="CX67" i="66"/>
  <c r="CV67" i="66"/>
  <c r="CT67" i="66"/>
  <c r="CR67" i="66"/>
  <c r="CF67" i="66"/>
  <c r="CC67" i="66"/>
  <c r="BZ67" i="66"/>
  <c r="BW67" i="66"/>
  <c r="BT67" i="66"/>
  <c r="BQ67" i="66"/>
  <c r="BN67" i="66"/>
  <c r="BI67" i="66"/>
  <c r="BF67" i="66"/>
  <c r="BC67" i="66"/>
  <c r="AZ67" i="66"/>
  <c r="AW67" i="66"/>
  <c r="AR67" i="66"/>
  <c r="AO67" i="66"/>
  <c r="AL67" i="66"/>
  <c r="AI67" i="66"/>
  <c r="AF67" i="66"/>
  <c r="AC67" i="66"/>
  <c r="W67" i="66"/>
  <c r="T67" i="66"/>
  <c r="Q67" i="66"/>
  <c r="DH66" i="66"/>
  <c r="DB66" i="66"/>
  <c r="CZ66" i="66"/>
  <c r="CX66" i="66"/>
  <c r="CV66" i="66"/>
  <c r="CT66" i="66"/>
  <c r="CR66" i="66"/>
  <c r="CF66" i="66"/>
  <c r="CC66" i="66"/>
  <c r="BZ66" i="66"/>
  <c r="BW66" i="66"/>
  <c r="BT66" i="66"/>
  <c r="BQ66" i="66"/>
  <c r="BN66" i="66"/>
  <c r="BI66" i="66"/>
  <c r="BF66" i="66"/>
  <c r="BC66" i="66"/>
  <c r="AZ66" i="66"/>
  <c r="AW66" i="66"/>
  <c r="AR66" i="66"/>
  <c r="AO66" i="66"/>
  <c r="AL66" i="66"/>
  <c r="AI66" i="66"/>
  <c r="AF66" i="66"/>
  <c r="AC66" i="66"/>
  <c r="W66" i="66"/>
  <c r="T66" i="66"/>
  <c r="Q66" i="66"/>
  <c r="DH65" i="66"/>
  <c r="DB65" i="66"/>
  <c r="CZ65" i="66"/>
  <c r="CX65" i="66"/>
  <c r="CV65" i="66"/>
  <c r="CT65" i="66"/>
  <c r="CR65" i="66"/>
  <c r="CF65" i="66"/>
  <c r="CC65" i="66"/>
  <c r="BZ65" i="66"/>
  <c r="BW65" i="66"/>
  <c r="BT65" i="66"/>
  <c r="BQ65" i="66"/>
  <c r="BN65" i="66"/>
  <c r="BI65" i="66"/>
  <c r="BF65" i="66"/>
  <c r="BC65" i="66"/>
  <c r="AZ65" i="66"/>
  <c r="AW65" i="66"/>
  <c r="AR65" i="66"/>
  <c r="AO65" i="66"/>
  <c r="AL65" i="66"/>
  <c r="AI65" i="66"/>
  <c r="AF65" i="66"/>
  <c r="AC65" i="66"/>
  <c r="W65" i="66"/>
  <c r="T65" i="66"/>
  <c r="Q65" i="66"/>
  <c r="DH64" i="66"/>
  <c r="DB64" i="66"/>
  <c r="CZ64" i="66"/>
  <c r="CX64" i="66"/>
  <c r="CV64" i="66"/>
  <c r="CT64" i="66"/>
  <c r="CR64" i="66"/>
  <c r="CF64" i="66"/>
  <c r="CC64" i="66"/>
  <c r="BZ64" i="66"/>
  <c r="BW64" i="66"/>
  <c r="BT64" i="66"/>
  <c r="BQ64" i="66"/>
  <c r="BN64" i="66"/>
  <c r="BI64" i="66"/>
  <c r="BF64" i="66"/>
  <c r="BC64" i="66"/>
  <c r="AZ64" i="66"/>
  <c r="AW64" i="66"/>
  <c r="AR64" i="66"/>
  <c r="AO64" i="66"/>
  <c r="AL64" i="66"/>
  <c r="AI64" i="66"/>
  <c r="AF64" i="66"/>
  <c r="AC64" i="66"/>
  <c r="W64" i="66"/>
  <c r="T64" i="66"/>
  <c r="Q64" i="66"/>
  <c r="DH63" i="66"/>
  <c r="DB63" i="66"/>
  <c r="CZ63" i="66"/>
  <c r="CX63" i="66"/>
  <c r="CV63" i="66"/>
  <c r="CT63" i="66"/>
  <c r="CR63" i="66"/>
  <c r="CF63" i="66"/>
  <c r="CC63" i="66"/>
  <c r="BZ63" i="66"/>
  <c r="BW63" i="66"/>
  <c r="BT63" i="66"/>
  <c r="BQ63" i="66"/>
  <c r="BN63" i="66"/>
  <c r="BI63" i="66"/>
  <c r="BF63" i="66"/>
  <c r="BC63" i="66"/>
  <c r="AZ63" i="66"/>
  <c r="AW63" i="66"/>
  <c r="AR63" i="66"/>
  <c r="AO63" i="66"/>
  <c r="AL63" i="66"/>
  <c r="AI63" i="66"/>
  <c r="AF63" i="66"/>
  <c r="AC63" i="66"/>
  <c r="W63" i="66"/>
  <c r="T63" i="66"/>
  <c r="Q63" i="66"/>
  <c r="DH62" i="66"/>
  <c r="DB62" i="66"/>
  <c r="CZ62" i="66"/>
  <c r="CX62" i="66"/>
  <c r="CV62" i="66"/>
  <c r="CT62" i="66"/>
  <c r="CR62" i="66"/>
  <c r="CF62" i="66"/>
  <c r="CC62" i="66"/>
  <c r="BZ62" i="66"/>
  <c r="BW62" i="66"/>
  <c r="BT62" i="66"/>
  <c r="BQ62" i="66"/>
  <c r="BN62" i="66"/>
  <c r="BI62" i="66"/>
  <c r="BF62" i="66"/>
  <c r="BC62" i="66"/>
  <c r="AZ62" i="66"/>
  <c r="AW62" i="66"/>
  <c r="AR62" i="66"/>
  <c r="AO62" i="66"/>
  <c r="AL62" i="66"/>
  <c r="AI62" i="66"/>
  <c r="AF62" i="66"/>
  <c r="AC62" i="66"/>
  <c r="W62" i="66"/>
  <c r="T62" i="66"/>
  <c r="Q62" i="66"/>
  <c r="DH61" i="66"/>
  <c r="DB61" i="66"/>
  <c r="CZ61" i="66"/>
  <c r="CX61" i="66"/>
  <c r="CV61" i="66"/>
  <c r="CT61" i="66"/>
  <c r="CR61" i="66"/>
  <c r="CF61" i="66"/>
  <c r="CC61" i="66"/>
  <c r="BZ61" i="66"/>
  <c r="BW61" i="66"/>
  <c r="BT61" i="66"/>
  <c r="BQ61" i="66"/>
  <c r="BN61" i="66"/>
  <c r="BI61" i="66"/>
  <c r="BF61" i="66"/>
  <c r="BC61" i="66"/>
  <c r="AZ61" i="66"/>
  <c r="AW61" i="66"/>
  <c r="AR61" i="66"/>
  <c r="AO61" i="66"/>
  <c r="AL61" i="66"/>
  <c r="AI61" i="66"/>
  <c r="AF61" i="66"/>
  <c r="AC61" i="66"/>
  <c r="W61" i="66"/>
  <c r="T61" i="66"/>
  <c r="Q61" i="66"/>
  <c r="DH60" i="66"/>
  <c r="DB60" i="66"/>
  <c r="CZ60" i="66"/>
  <c r="CX60" i="66"/>
  <c r="CV60" i="66"/>
  <c r="CT60" i="66"/>
  <c r="CR60" i="66"/>
  <c r="CF60" i="66"/>
  <c r="CC60" i="66"/>
  <c r="BZ60" i="66"/>
  <c r="BW60" i="66"/>
  <c r="BT60" i="66"/>
  <c r="BQ60" i="66"/>
  <c r="BN60" i="66"/>
  <c r="BI60" i="66"/>
  <c r="BF60" i="66"/>
  <c r="BC60" i="66"/>
  <c r="AZ60" i="66"/>
  <c r="AW60" i="66"/>
  <c r="AR60" i="66"/>
  <c r="AO60" i="66"/>
  <c r="AL60" i="66"/>
  <c r="AI60" i="66"/>
  <c r="AF60" i="66"/>
  <c r="AC60" i="66"/>
  <c r="W60" i="66"/>
  <c r="T60" i="66"/>
  <c r="Q60" i="66"/>
  <c r="DH59" i="66"/>
  <c r="DB59" i="66"/>
  <c r="CZ59" i="66"/>
  <c r="CX59" i="66"/>
  <c r="CV59" i="66"/>
  <c r="CT59" i="66"/>
  <c r="CR59" i="66"/>
  <c r="CF59" i="66"/>
  <c r="CC59" i="66"/>
  <c r="BZ59" i="66"/>
  <c r="BW59" i="66"/>
  <c r="BT59" i="66"/>
  <c r="BQ59" i="66"/>
  <c r="BN59" i="66"/>
  <c r="BI59" i="66"/>
  <c r="BF59" i="66"/>
  <c r="BC59" i="66"/>
  <c r="AZ59" i="66"/>
  <c r="AW59" i="66"/>
  <c r="AR59" i="66"/>
  <c r="AO59" i="66"/>
  <c r="AL59" i="66"/>
  <c r="AI59" i="66"/>
  <c r="AF59" i="66"/>
  <c r="AC59" i="66"/>
  <c r="W59" i="66"/>
  <c r="T59" i="66"/>
  <c r="Q59" i="66"/>
  <c r="DH58" i="66"/>
  <c r="DB58" i="66"/>
  <c r="CZ58" i="66"/>
  <c r="CX58" i="66"/>
  <c r="CV58" i="66"/>
  <c r="CT58" i="66"/>
  <c r="CR58" i="66"/>
  <c r="CF58" i="66"/>
  <c r="CC58" i="66"/>
  <c r="BZ58" i="66"/>
  <c r="BW58" i="66"/>
  <c r="BT58" i="66"/>
  <c r="BQ58" i="66"/>
  <c r="BN58" i="66"/>
  <c r="BI58" i="66"/>
  <c r="BF58" i="66"/>
  <c r="BC58" i="66"/>
  <c r="AZ58" i="66"/>
  <c r="AW58" i="66"/>
  <c r="AR58" i="66"/>
  <c r="AO58" i="66"/>
  <c r="AL58" i="66"/>
  <c r="AI58" i="66"/>
  <c r="AF58" i="66"/>
  <c r="AC58" i="66"/>
  <c r="W58" i="66"/>
  <c r="T58" i="66"/>
  <c r="Q58" i="66"/>
  <c r="DH57" i="66"/>
  <c r="DB57" i="66"/>
  <c r="CZ57" i="66"/>
  <c r="CX57" i="66"/>
  <c r="CV57" i="66"/>
  <c r="CT57" i="66"/>
  <c r="CR57" i="66"/>
  <c r="CF57" i="66"/>
  <c r="CC57" i="66"/>
  <c r="BZ57" i="66"/>
  <c r="BW57" i="66"/>
  <c r="BT57" i="66"/>
  <c r="BQ57" i="66"/>
  <c r="BN57" i="66"/>
  <c r="BI57" i="66"/>
  <c r="BF57" i="66"/>
  <c r="BC57" i="66"/>
  <c r="AZ57" i="66"/>
  <c r="AW57" i="66"/>
  <c r="AR57" i="66"/>
  <c r="AO57" i="66"/>
  <c r="AL57" i="66"/>
  <c r="AI57" i="66"/>
  <c r="AF57" i="66"/>
  <c r="AC57" i="66"/>
  <c r="W57" i="66"/>
  <c r="T57" i="66"/>
  <c r="Q57" i="66"/>
  <c r="DH56" i="66"/>
  <c r="DB56" i="66"/>
  <c r="CZ56" i="66"/>
  <c r="CX56" i="66"/>
  <c r="CV56" i="66"/>
  <c r="CT56" i="66"/>
  <c r="CR56" i="66"/>
  <c r="CF56" i="66"/>
  <c r="CC56" i="66"/>
  <c r="BZ56" i="66"/>
  <c r="BW56" i="66"/>
  <c r="BT56" i="66"/>
  <c r="BQ56" i="66"/>
  <c r="BN56" i="66"/>
  <c r="BI56" i="66"/>
  <c r="BF56" i="66"/>
  <c r="BC56" i="66"/>
  <c r="AZ56" i="66"/>
  <c r="AW56" i="66"/>
  <c r="AR56" i="66"/>
  <c r="AO56" i="66"/>
  <c r="AL56" i="66"/>
  <c r="AI56" i="66"/>
  <c r="AF56" i="66"/>
  <c r="AC56" i="66"/>
  <c r="W56" i="66"/>
  <c r="T56" i="66"/>
  <c r="Q56" i="66"/>
  <c r="DH55" i="66"/>
  <c r="DB55" i="66"/>
  <c r="CZ55" i="66"/>
  <c r="CX55" i="66"/>
  <c r="CV55" i="66"/>
  <c r="CT55" i="66"/>
  <c r="CR55" i="66"/>
  <c r="CF55" i="66"/>
  <c r="CC55" i="66"/>
  <c r="BZ55" i="66"/>
  <c r="BW55" i="66"/>
  <c r="BT55" i="66"/>
  <c r="BQ55" i="66"/>
  <c r="BN55" i="66"/>
  <c r="BI55" i="66"/>
  <c r="BF55" i="66"/>
  <c r="BC55" i="66"/>
  <c r="AZ55" i="66"/>
  <c r="AW55" i="66"/>
  <c r="AR55" i="66"/>
  <c r="AO55" i="66"/>
  <c r="AL55" i="66"/>
  <c r="AI55" i="66"/>
  <c r="AF55" i="66"/>
  <c r="AC55" i="66"/>
  <c r="W55" i="66"/>
  <c r="T55" i="66"/>
  <c r="Q55" i="66"/>
  <c r="DH54" i="66"/>
  <c r="DB54" i="66"/>
  <c r="CZ54" i="66"/>
  <c r="CX54" i="66"/>
  <c r="CV54" i="66"/>
  <c r="CT54" i="66"/>
  <c r="CR54" i="66"/>
  <c r="CF54" i="66"/>
  <c r="CC54" i="66"/>
  <c r="BZ54" i="66"/>
  <c r="BW54" i="66"/>
  <c r="BT54" i="66"/>
  <c r="BQ54" i="66"/>
  <c r="BN54" i="66"/>
  <c r="BI54" i="66"/>
  <c r="BF54" i="66"/>
  <c r="BC54" i="66"/>
  <c r="AZ54" i="66"/>
  <c r="AW54" i="66"/>
  <c r="AR54" i="66"/>
  <c r="AO54" i="66"/>
  <c r="AL54" i="66"/>
  <c r="AI54" i="66"/>
  <c r="AF54" i="66"/>
  <c r="AC54" i="66"/>
  <c r="W54" i="66"/>
  <c r="T54" i="66"/>
  <c r="Q54" i="66"/>
  <c r="DH53" i="66"/>
  <c r="DB53" i="66"/>
  <c r="CZ53" i="66"/>
  <c r="CX53" i="66"/>
  <c r="CV53" i="66"/>
  <c r="CT53" i="66"/>
  <c r="CR53" i="66"/>
  <c r="CF53" i="66"/>
  <c r="CC53" i="66"/>
  <c r="BZ53" i="66"/>
  <c r="BW53" i="66"/>
  <c r="BT53" i="66"/>
  <c r="BQ53" i="66"/>
  <c r="BN53" i="66"/>
  <c r="BI53" i="66"/>
  <c r="BF53" i="66"/>
  <c r="BC53" i="66"/>
  <c r="AZ53" i="66"/>
  <c r="AW53" i="66"/>
  <c r="AR53" i="66"/>
  <c r="AO53" i="66"/>
  <c r="AL53" i="66"/>
  <c r="AI53" i="66"/>
  <c r="AF53" i="66"/>
  <c r="AC53" i="66"/>
  <c r="W53" i="66"/>
  <c r="T53" i="66"/>
  <c r="Q53" i="66"/>
  <c r="DH52" i="66"/>
  <c r="DB52" i="66"/>
  <c r="CZ52" i="66"/>
  <c r="CX52" i="66"/>
  <c r="CV52" i="66"/>
  <c r="CT52" i="66"/>
  <c r="CR52" i="66"/>
  <c r="CF52" i="66"/>
  <c r="CC52" i="66"/>
  <c r="BZ52" i="66"/>
  <c r="BW52" i="66"/>
  <c r="BT52" i="66"/>
  <c r="BQ52" i="66"/>
  <c r="BN52" i="66"/>
  <c r="BI52" i="66"/>
  <c r="BF52" i="66"/>
  <c r="BC52" i="66"/>
  <c r="AZ52" i="66"/>
  <c r="AW52" i="66"/>
  <c r="AR52" i="66"/>
  <c r="AO52" i="66"/>
  <c r="AL52" i="66"/>
  <c r="AI52" i="66"/>
  <c r="AF52" i="66"/>
  <c r="AC52" i="66"/>
  <c r="W52" i="66"/>
  <c r="T52" i="66"/>
  <c r="Q52" i="66"/>
  <c r="DH51" i="66"/>
  <c r="DB51" i="66"/>
  <c r="CZ51" i="66"/>
  <c r="CX51" i="66"/>
  <c r="CV51" i="66"/>
  <c r="CT51" i="66"/>
  <c r="CR51" i="66"/>
  <c r="CF51" i="66"/>
  <c r="CC51" i="66"/>
  <c r="BZ51" i="66"/>
  <c r="BW51" i="66"/>
  <c r="BT51" i="66"/>
  <c r="BQ51" i="66"/>
  <c r="BN51" i="66"/>
  <c r="BI51" i="66"/>
  <c r="BF51" i="66"/>
  <c r="BC51" i="66"/>
  <c r="AZ51" i="66"/>
  <c r="AW51" i="66"/>
  <c r="AR51" i="66"/>
  <c r="AO51" i="66"/>
  <c r="AL51" i="66"/>
  <c r="AI51" i="66"/>
  <c r="AF51" i="66"/>
  <c r="AC51" i="66"/>
  <c r="W51" i="66"/>
  <c r="T51" i="66"/>
  <c r="Q51" i="66"/>
  <c r="DH50" i="66"/>
  <c r="DB50" i="66"/>
  <c r="CZ50" i="66"/>
  <c r="CX50" i="66"/>
  <c r="CV50" i="66"/>
  <c r="CT50" i="66"/>
  <c r="CR50" i="66"/>
  <c r="CF50" i="66"/>
  <c r="CC50" i="66"/>
  <c r="BZ50" i="66"/>
  <c r="BW50" i="66"/>
  <c r="BT50" i="66"/>
  <c r="BQ50" i="66"/>
  <c r="BN50" i="66"/>
  <c r="BI50" i="66"/>
  <c r="BF50" i="66"/>
  <c r="BC50" i="66"/>
  <c r="AZ50" i="66"/>
  <c r="AW50" i="66"/>
  <c r="AR50" i="66"/>
  <c r="AO50" i="66"/>
  <c r="AL50" i="66"/>
  <c r="AI50" i="66"/>
  <c r="AF50" i="66"/>
  <c r="AC50" i="66"/>
  <c r="W50" i="66"/>
  <c r="T50" i="66"/>
  <c r="Q50" i="66"/>
  <c r="DH49" i="66"/>
  <c r="DB49" i="66"/>
  <c r="CZ49" i="66"/>
  <c r="CX49" i="66"/>
  <c r="CV49" i="66"/>
  <c r="CT49" i="66"/>
  <c r="CR49" i="66"/>
  <c r="CF49" i="66"/>
  <c r="CC49" i="66"/>
  <c r="BZ49" i="66"/>
  <c r="BW49" i="66"/>
  <c r="BT49" i="66"/>
  <c r="BQ49" i="66"/>
  <c r="BN49" i="66"/>
  <c r="BI49" i="66"/>
  <c r="BF49" i="66"/>
  <c r="BC49" i="66"/>
  <c r="AZ49" i="66"/>
  <c r="AW49" i="66"/>
  <c r="AR49" i="66"/>
  <c r="AO49" i="66"/>
  <c r="AL49" i="66"/>
  <c r="AI49" i="66"/>
  <c r="AF49" i="66"/>
  <c r="AC49" i="66"/>
  <c r="W49" i="66"/>
  <c r="T49" i="66"/>
  <c r="Q49" i="66"/>
  <c r="DH48" i="66"/>
  <c r="DB48" i="66"/>
  <c r="CZ48" i="66"/>
  <c r="CX48" i="66"/>
  <c r="CV48" i="66"/>
  <c r="CT48" i="66"/>
  <c r="CR48" i="66"/>
  <c r="CF48" i="66"/>
  <c r="CC48" i="66"/>
  <c r="BZ48" i="66"/>
  <c r="BW48" i="66"/>
  <c r="BT48" i="66"/>
  <c r="BQ48" i="66"/>
  <c r="BN48" i="66"/>
  <c r="DH47" i="66"/>
  <c r="DB47" i="66"/>
  <c r="CZ47" i="66"/>
  <c r="CX47" i="66"/>
  <c r="CV47" i="66"/>
  <c r="CT47" i="66"/>
  <c r="CR47" i="66"/>
  <c r="CC47" i="66"/>
  <c r="BZ47" i="66"/>
  <c r="BW47" i="66"/>
  <c r="BT47" i="66"/>
  <c r="BQ47" i="66"/>
  <c r="BN47" i="66"/>
  <c r="BI47" i="66"/>
  <c r="BF47" i="66"/>
  <c r="BC47" i="66"/>
  <c r="AZ47" i="66"/>
  <c r="AW47" i="66"/>
  <c r="AR47" i="66"/>
  <c r="AO47" i="66"/>
  <c r="AL47" i="66"/>
  <c r="AI47" i="66"/>
  <c r="AF47" i="66"/>
  <c r="AC47" i="66"/>
  <c r="W47" i="66"/>
  <c r="T47" i="66"/>
  <c r="Q47" i="66"/>
  <c r="DH46" i="66"/>
  <c r="DB46" i="66"/>
  <c r="CZ46" i="66"/>
  <c r="CX46" i="66"/>
  <c r="CV46" i="66"/>
  <c r="CT46" i="66"/>
  <c r="CR46" i="66"/>
  <c r="CF46" i="66"/>
  <c r="CC46" i="66"/>
  <c r="BZ46" i="66"/>
  <c r="BW46" i="66"/>
  <c r="BT46" i="66"/>
  <c r="BQ46" i="66"/>
  <c r="BN46" i="66"/>
  <c r="BI46" i="66"/>
  <c r="BF46" i="66"/>
  <c r="BC46" i="66"/>
  <c r="AZ46" i="66"/>
  <c r="AW46" i="66"/>
  <c r="AR46" i="66"/>
  <c r="AO46" i="66"/>
  <c r="AL46" i="66"/>
  <c r="AI46" i="66"/>
  <c r="AF46" i="66"/>
  <c r="AC46" i="66"/>
  <c r="W46" i="66"/>
  <c r="T46" i="66"/>
  <c r="Q46" i="66"/>
  <c r="DH45" i="66"/>
  <c r="DB45" i="66"/>
  <c r="CZ45" i="66"/>
  <c r="CX45" i="66"/>
  <c r="CV45" i="66"/>
  <c r="CT45" i="66"/>
  <c r="CR45" i="66"/>
  <c r="CF45" i="66"/>
  <c r="CC45" i="66"/>
  <c r="BZ45" i="66"/>
  <c r="BW45" i="66"/>
  <c r="BT45" i="66"/>
  <c r="BQ45" i="66"/>
  <c r="BN45" i="66"/>
  <c r="BI45" i="66"/>
  <c r="BF45" i="66"/>
  <c r="BC45" i="66"/>
  <c r="AZ45" i="66"/>
  <c r="AW45" i="66"/>
  <c r="AR45" i="66"/>
  <c r="AO45" i="66"/>
  <c r="AL45" i="66"/>
  <c r="AI45" i="66"/>
  <c r="AF45" i="66"/>
  <c r="AC45" i="66"/>
  <c r="W45" i="66"/>
  <c r="T45" i="66"/>
  <c r="Q45" i="66"/>
  <c r="DH44" i="66"/>
  <c r="DB44" i="66"/>
  <c r="CZ44" i="66"/>
  <c r="CX44" i="66"/>
  <c r="CV44" i="66"/>
  <c r="CT44" i="66"/>
  <c r="CR44" i="66"/>
  <c r="CF44" i="66"/>
  <c r="CC44" i="66"/>
  <c r="BZ44" i="66"/>
  <c r="BW44" i="66"/>
  <c r="BT44" i="66"/>
  <c r="BQ44" i="66"/>
  <c r="BN44" i="66"/>
  <c r="BI44" i="66"/>
  <c r="BF44" i="66"/>
  <c r="BC44" i="66"/>
  <c r="AZ44" i="66"/>
  <c r="AW44" i="66"/>
  <c r="AR44" i="66"/>
  <c r="AO44" i="66"/>
  <c r="AL44" i="66"/>
  <c r="AI44" i="66"/>
  <c r="AF44" i="66"/>
  <c r="AC44" i="66"/>
  <c r="W44" i="66"/>
  <c r="T44" i="66"/>
  <c r="Q44" i="66"/>
  <c r="DH43" i="66"/>
  <c r="DB43" i="66"/>
  <c r="CZ43" i="66"/>
  <c r="CX43" i="66"/>
  <c r="CV43" i="66"/>
  <c r="CT43" i="66"/>
  <c r="CR43" i="66"/>
  <c r="CF43" i="66"/>
  <c r="CC43" i="66"/>
  <c r="BZ43" i="66"/>
  <c r="BW43" i="66"/>
  <c r="BT43" i="66"/>
  <c r="BQ43" i="66"/>
  <c r="BN43" i="66"/>
  <c r="BI43" i="66"/>
  <c r="BF43" i="66"/>
  <c r="BC43" i="66"/>
  <c r="AZ43" i="66"/>
  <c r="AW43" i="66"/>
  <c r="AR43" i="66"/>
  <c r="AO43" i="66"/>
  <c r="AL43" i="66"/>
  <c r="AI43" i="66"/>
  <c r="AF43" i="66"/>
  <c r="AC43" i="66"/>
  <c r="W43" i="66"/>
  <c r="T43" i="66"/>
  <c r="Q43" i="66"/>
  <c r="DH42" i="66"/>
  <c r="DB42" i="66"/>
  <c r="CZ42" i="66"/>
  <c r="CX42" i="66"/>
  <c r="CV42" i="66"/>
  <c r="CT42" i="66"/>
  <c r="CR42" i="66"/>
  <c r="CF42" i="66"/>
  <c r="CC42" i="66"/>
  <c r="BZ42" i="66"/>
  <c r="BW42" i="66"/>
  <c r="BT42" i="66"/>
  <c r="BQ42" i="66"/>
  <c r="BN42" i="66"/>
  <c r="BI42" i="66"/>
  <c r="BF42" i="66"/>
  <c r="BC42" i="66"/>
  <c r="AZ42" i="66"/>
  <c r="AW42" i="66"/>
  <c r="AR42" i="66"/>
  <c r="AO42" i="66"/>
  <c r="AL42" i="66"/>
  <c r="AI42" i="66"/>
  <c r="AF42" i="66"/>
  <c r="AC42" i="66"/>
  <c r="W42" i="66"/>
  <c r="T42" i="66"/>
  <c r="Q42" i="66"/>
  <c r="DH41" i="66"/>
  <c r="DB41" i="66"/>
  <c r="CZ41" i="66"/>
  <c r="CX41" i="66"/>
  <c r="CV41" i="66"/>
  <c r="CT41" i="66"/>
  <c r="CR41" i="66"/>
  <c r="CF41" i="66"/>
  <c r="CC41" i="66"/>
  <c r="BZ41" i="66"/>
  <c r="BW41" i="66"/>
  <c r="BT41" i="66"/>
  <c r="BQ41" i="66"/>
  <c r="BN41" i="66"/>
  <c r="BI41" i="66"/>
  <c r="BF41" i="66"/>
  <c r="BC41" i="66"/>
  <c r="AZ41" i="66"/>
  <c r="AW41" i="66"/>
  <c r="AR41" i="66"/>
  <c r="AO41" i="66"/>
  <c r="AL41" i="66"/>
  <c r="AI41" i="66"/>
  <c r="AF41" i="66"/>
  <c r="AC41" i="66"/>
  <c r="W41" i="66"/>
  <c r="T41" i="66"/>
  <c r="Q41" i="66"/>
  <c r="DH40" i="66"/>
  <c r="DB40" i="66"/>
  <c r="CZ40" i="66"/>
  <c r="CX40" i="66"/>
  <c r="CV40" i="66"/>
  <c r="CT40" i="66"/>
  <c r="CR40" i="66"/>
  <c r="CF40" i="66"/>
  <c r="CC40" i="66"/>
  <c r="BZ40" i="66"/>
  <c r="BW40" i="66"/>
  <c r="BT40" i="66"/>
  <c r="BQ40" i="66"/>
  <c r="BN40" i="66"/>
  <c r="BI40" i="66"/>
  <c r="BF40" i="66"/>
  <c r="BC40" i="66"/>
  <c r="AZ40" i="66"/>
  <c r="AW40" i="66"/>
  <c r="AR40" i="66"/>
  <c r="AO40" i="66"/>
  <c r="AL40" i="66"/>
  <c r="AI40" i="66"/>
  <c r="AF40" i="66"/>
  <c r="AC40" i="66"/>
  <c r="W40" i="66"/>
  <c r="T40" i="66"/>
  <c r="Q40" i="66"/>
  <c r="DH39" i="66"/>
  <c r="DB39" i="66"/>
  <c r="CZ39" i="66"/>
  <c r="CX39" i="66"/>
  <c r="CV39" i="66"/>
  <c r="CT39" i="66"/>
  <c r="CR39" i="66"/>
  <c r="CF39" i="66"/>
  <c r="CC39" i="66"/>
  <c r="BZ39" i="66"/>
  <c r="BW39" i="66"/>
  <c r="BT39" i="66"/>
  <c r="BQ39" i="66"/>
  <c r="BN39" i="66"/>
  <c r="BI39" i="66"/>
  <c r="BF39" i="66"/>
  <c r="BC39" i="66"/>
  <c r="AZ39" i="66"/>
  <c r="AW39" i="66"/>
  <c r="AR39" i="66"/>
  <c r="AO39" i="66"/>
  <c r="AL39" i="66"/>
  <c r="AI39" i="66"/>
  <c r="AF39" i="66"/>
  <c r="AC39" i="66"/>
  <c r="W39" i="66"/>
  <c r="T39" i="66"/>
  <c r="Q39" i="66"/>
  <c r="DH38" i="66"/>
  <c r="DB38" i="66"/>
  <c r="CZ38" i="66"/>
  <c r="CX38" i="66"/>
  <c r="CV38" i="66"/>
  <c r="CT38" i="66"/>
  <c r="CR38" i="66"/>
  <c r="CF38" i="66"/>
  <c r="CC38" i="66"/>
  <c r="BZ38" i="66"/>
  <c r="BW38" i="66"/>
  <c r="BT38" i="66"/>
  <c r="BQ38" i="66"/>
  <c r="BN38" i="66"/>
  <c r="BI38" i="66"/>
  <c r="BF38" i="66"/>
  <c r="BC38" i="66"/>
  <c r="AZ38" i="66"/>
  <c r="AW38" i="66"/>
  <c r="AR38" i="66"/>
  <c r="AO38" i="66"/>
  <c r="AL38" i="66"/>
  <c r="AI38" i="66"/>
  <c r="AF38" i="66"/>
  <c r="AC38" i="66"/>
  <c r="W38" i="66"/>
  <c r="T38" i="66"/>
  <c r="Q38" i="66"/>
  <c r="DH37" i="66"/>
  <c r="DB37" i="66"/>
  <c r="CZ37" i="66"/>
  <c r="CX37" i="66"/>
  <c r="CV37" i="66"/>
  <c r="CT37" i="66"/>
  <c r="CR37" i="66"/>
  <c r="CF37" i="66"/>
  <c r="CC37" i="66"/>
  <c r="BZ37" i="66"/>
  <c r="BW37" i="66"/>
  <c r="BT37" i="66"/>
  <c r="BQ37" i="66"/>
  <c r="BN37" i="66"/>
  <c r="BI37" i="66"/>
  <c r="BF37" i="66"/>
  <c r="BC37" i="66"/>
  <c r="AZ37" i="66"/>
  <c r="AW37" i="66"/>
  <c r="AR37" i="66"/>
  <c r="AO37" i="66"/>
  <c r="AL37" i="66"/>
  <c r="AI37" i="66"/>
  <c r="AF37" i="66"/>
  <c r="AC37" i="66"/>
  <c r="W37" i="66"/>
  <c r="T37" i="66"/>
  <c r="Q37" i="66"/>
  <c r="DH35" i="66"/>
  <c r="DB35" i="66"/>
  <c r="CZ35" i="66"/>
  <c r="CX35" i="66"/>
  <c r="CV35" i="66"/>
  <c r="CT35" i="66"/>
  <c r="CR35" i="66"/>
  <c r="CC35" i="66"/>
  <c r="BZ35" i="66"/>
  <c r="BW35" i="66"/>
  <c r="BT35" i="66"/>
  <c r="BQ35" i="66"/>
  <c r="BN35" i="66"/>
  <c r="BI35" i="66"/>
  <c r="BF35" i="66"/>
  <c r="BC35" i="66"/>
  <c r="AZ35" i="66"/>
  <c r="AW35" i="66"/>
  <c r="AR35" i="66"/>
  <c r="AF35" i="66"/>
  <c r="AC35" i="66"/>
  <c r="W35" i="66"/>
  <c r="T35" i="66"/>
  <c r="Q35" i="66"/>
  <c r="DH34" i="66"/>
  <c r="DB34" i="66"/>
  <c r="CZ34" i="66"/>
  <c r="CX34" i="66"/>
  <c r="CV34" i="66"/>
  <c r="CT34" i="66"/>
  <c r="CR34" i="66"/>
  <c r="CC34" i="66"/>
  <c r="BZ34" i="66"/>
  <c r="BW34" i="66"/>
  <c r="BT34" i="66"/>
  <c r="BQ34" i="66"/>
  <c r="BN34" i="66"/>
  <c r="BI34" i="66"/>
  <c r="BF34" i="66"/>
  <c r="BC34" i="66"/>
  <c r="AZ34" i="66"/>
  <c r="AW34" i="66"/>
  <c r="AR34" i="66"/>
  <c r="AF34" i="66"/>
  <c r="AC34" i="66"/>
  <c r="W34" i="66"/>
  <c r="T34" i="66"/>
  <c r="Q34" i="66"/>
  <c r="DH33" i="66"/>
  <c r="DB33" i="66"/>
  <c r="CZ33" i="66"/>
  <c r="CX33" i="66"/>
  <c r="CV33" i="66"/>
  <c r="CT33" i="66"/>
  <c r="CR33" i="66"/>
  <c r="CC33" i="66"/>
  <c r="BZ33" i="66"/>
  <c r="BW33" i="66"/>
  <c r="BT33" i="66"/>
  <c r="BQ33" i="66"/>
  <c r="BN33" i="66"/>
  <c r="BI33" i="66"/>
  <c r="BF33" i="66"/>
  <c r="BC33" i="66"/>
  <c r="AZ33" i="66"/>
  <c r="AW33" i="66"/>
  <c r="AR33" i="66"/>
  <c r="AF33" i="66"/>
  <c r="AC33" i="66"/>
  <c r="W33" i="66"/>
  <c r="T33" i="66"/>
  <c r="Q33" i="66"/>
  <c r="DH32" i="66"/>
  <c r="DB32" i="66"/>
  <c r="CZ32" i="66"/>
  <c r="CX32" i="66"/>
  <c r="CV32" i="66"/>
  <c r="CT32" i="66"/>
  <c r="CR32" i="66"/>
  <c r="CC32" i="66"/>
  <c r="BZ32" i="66"/>
  <c r="BW32" i="66"/>
  <c r="BT32" i="66"/>
  <c r="BQ32" i="66"/>
  <c r="BN32" i="66"/>
  <c r="BI32" i="66"/>
  <c r="BF32" i="66"/>
  <c r="BC32" i="66"/>
  <c r="AZ32" i="66"/>
  <c r="AW32" i="66"/>
  <c r="AR32" i="66"/>
  <c r="AF32" i="66"/>
  <c r="AC32" i="66"/>
  <c r="W32" i="66"/>
  <c r="T32" i="66"/>
  <c r="Q32" i="66"/>
  <c r="DH30" i="66"/>
  <c r="DB30" i="66"/>
  <c r="CZ30" i="66"/>
  <c r="CX30" i="66"/>
  <c r="CV30" i="66"/>
  <c r="CT30" i="66"/>
  <c r="CR30" i="66"/>
  <c r="CC30" i="66"/>
  <c r="BZ30" i="66"/>
  <c r="BW30" i="66"/>
  <c r="BT30" i="66"/>
  <c r="BQ30" i="66"/>
  <c r="BN30" i="66"/>
  <c r="BI30" i="66"/>
  <c r="BF30" i="66"/>
  <c r="BC30" i="66"/>
  <c r="AZ30" i="66"/>
  <c r="AW30" i="66"/>
  <c r="AR30" i="66"/>
  <c r="AF30" i="66"/>
  <c r="AC30" i="66"/>
  <c r="W30" i="66"/>
  <c r="T30" i="66"/>
  <c r="Q30" i="66"/>
  <c r="DH29" i="66"/>
  <c r="DB29" i="66"/>
  <c r="CZ29" i="66"/>
  <c r="CX29" i="66"/>
  <c r="CV29" i="66"/>
  <c r="CT29" i="66"/>
  <c r="CR29" i="66"/>
  <c r="CC29" i="66"/>
  <c r="BZ29" i="66"/>
  <c r="BW29" i="66"/>
  <c r="BT29" i="66"/>
  <c r="BQ29" i="66"/>
  <c r="BN29" i="66"/>
  <c r="BI29" i="66"/>
  <c r="BF29" i="66"/>
  <c r="BC29" i="66"/>
  <c r="AZ29" i="66"/>
  <c r="AW29" i="66"/>
  <c r="AR29" i="66"/>
  <c r="AF29" i="66"/>
  <c r="AC29" i="66"/>
  <c r="W29" i="66"/>
  <c r="T29" i="66"/>
  <c r="Q29" i="66"/>
  <c r="DH28" i="66"/>
  <c r="DB28" i="66"/>
  <c r="CZ28" i="66"/>
  <c r="CX28" i="66"/>
  <c r="CV28" i="66"/>
  <c r="CT28" i="66"/>
  <c r="CR28" i="66"/>
  <c r="CC28" i="66"/>
  <c r="BZ28" i="66"/>
  <c r="BW28" i="66"/>
  <c r="BT28" i="66"/>
  <c r="BQ28" i="66"/>
  <c r="BN28" i="66"/>
  <c r="BI28" i="66"/>
  <c r="BF28" i="66"/>
  <c r="BC28" i="66"/>
  <c r="AZ28" i="66"/>
  <c r="AW28" i="66"/>
  <c r="AR28" i="66"/>
  <c r="AF28" i="66"/>
  <c r="AC28" i="66"/>
  <c r="W28" i="66"/>
  <c r="T28" i="66"/>
  <c r="Q28" i="66"/>
  <c r="DH27" i="66"/>
  <c r="DB27" i="66"/>
  <c r="CZ27" i="66"/>
  <c r="CX27" i="66"/>
  <c r="CV27" i="66"/>
  <c r="CT27" i="66"/>
  <c r="CR27" i="66"/>
  <c r="CC27" i="66"/>
  <c r="BZ27" i="66"/>
  <c r="BW27" i="66"/>
  <c r="BT27" i="66"/>
  <c r="BQ27" i="66"/>
  <c r="BN27" i="66"/>
  <c r="BI27" i="66"/>
  <c r="BF27" i="66"/>
  <c r="BC27" i="66"/>
  <c r="AZ27" i="66"/>
  <c r="AW27" i="66"/>
  <c r="AR27" i="66"/>
  <c r="AF27" i="66"/>
  <c r="AC27" i="66"/>
  <c r="W27" i="66"/>
  <c r="T27" i="66"/>
  <c r="Q27" i="66"/>
  <c r="DH26" i="66"/>
  <c r="DB26" i="66"/>
  <c r="CZ26" i="66"/>
  <c r="CX26" i="66"/>
  <c r="CV26" i="66"/>
  <c r="CT26" i="66"/>
  <c r="CR26" i="66"/>
  <c r="CC26" i="66"/>
  <c r="BZ26" i="66"/>
  <c r="BW26" i="66"/>
  <c r="BT26" i="66"/>
  <c r="BQ26" i="66"/>
  <c r="BN26" i="66"/>
  <c r="BI26" i="66"/>
  <c r="BF26" i="66"/>
  <c r="BC26" i="66"/>
  <c r="AZ26" i="66"/>
  <c r="AW26" i="66"/>
  <c r="AR26" i="66"/>
  <c r="AF26" i="66"/>
  <c r="AC26" i="66"/>
  <c r="W26" i="66"/>
  <c r="T26" i="66"/>
  <c r="Q26" i="66"/>
  <c r="DH25" i="66"/>
  <c r="DB25" i="66"/>
  <c r="CZ25" i="66"/>
  <c r="CX25" i="66"/>
  <c r="CV25" i="66"/>
  <c r="CT25" i="66"/>
  <c r="CR25" i="66"/>
  <c r="CC25" i="66"/>
  <c r="BZ25" i="66"/>
  <c r="BW25" i="66"/>
  <c r="BT25" i="66"/>
  <c r="BQ25" i="66"/>
  <c r="BN25" i="66"/>
  <c r="BI25" i="66"/>
  <c r="BF25" i="66"/>
  <c r="BC25" i="66"/>
  <c r="AZ25" i="66"/>
  <c r="AW25" i="66"/>
  <c r="AR25" i="66"/>
  <c r="AF25" i="66"/>
  <c r="AC25" i="66"/>
  <c r="W25" i="66"/>
  <c r="T25" i="66"/>
  <c r="Q25" i="66"/>
  <c r="DH24" i="66"/>
  <c r="DB24" i="66"/>
  <c r="CZ24" i="66"/>
  <c r="CX24" i="66"/>
  <c r="CV24" i="66"/>
  <c r="CT24" i="66"/>
  <c r="CR24" i="66"/>
  <c r="CC24" i="66"/>
  <c r="BZ24" i="66"/>
  <c r="BW24" i="66"/>
  <c r="BT24" i="66"/>
  <c r="BQ24" i="66"/>
  <c r="BN24" i="66"/>
  <c r="BI24" i="66"/>
  <c r="BF24" i="66"/>
  <c r="BC24" i="66"/>
  <c r="AZ24" i="66"/>
  <c r="AW24" i="66"/>
  <c r="AR24" i="66"/>
  <c r="AF24" i="66"/>
  <c r="AC24" i="66"/>
  <c r="W24" i="66"/>
  <c r="T24" i="66"/>
  <c r="Q24" i="66"/>
  <c r="DH23" i="66"/>
  <c r="DB23" i="66"/>
  <c r="CZ23" i="66"/>
  <c r="CX23" i="66"/>
  <c r="CV23" i="66"/>
  <c r="CT23" i="66"/>
  <c r="CR23" i="66"/>
  <c r="CC23" i="66"/>
  <c r="BZ23" i="66"/>
  <c r="BW23" i="66"/>
  <c r="BT23" i="66"/>
  <c r="BQ23" i="66"/>
  <c r="BN23" i="66"/>
  <c r="BI23" i="66"/>
  <c r="BF23" i="66"/>
  <c r="BC23" i="66"/>
  <c r="AZ23" i="66"/>
  <c r="AW23" i="66"/>
  <c r="AR23" i="66"/>
  <c r="AF23" i="66"/>
  <c r="AC23" i="66"/>
  <c r="W23" i="66"/>
  <c r="T23" i="66"/>
  <c r="Q23" i="66"/>
  <c r="DH22" i="66"/>
  <c r="DB22" i="66"/>
  <c r="CZ22" i="66"/>
  <c r="CX22" i="66"/>
  <c r="CV22" i="66"/>
  <c r="CT22" i="66"/>
  <c r="CR22" i="66"/>
  <c r="CC22" i="66"/>
  <c r="BZ22" i="66"/>
  <c r="BW22" i="66"/>
  <c r="BT22" i="66"/>
  <c r="BQ22" i="66"/>
  <c r="BN22" i="66"/>
  <c r="BI22" i="66"/>
  <c r="BF22" i="66"/>
  <c r="BC22" i="66"/>
  <c r="AZ22" i="66"/>
  <c r="AW22" i="66"/>
  <c r="AR22" i="66"/>
  <c r="AF22" i="66"/>
  <c r="AC22" i="66"/>
  <c r="W22" i="66"/>
  <c r="T22" i="66"/>
  <c r="Q22" i="66"/>
  <c r="DH21" i="66"/>
  <c r="DB21" i="66"/>
  <c r="CZ21" i="66"/>
  <c r="CX21" i="66"/>
  <c r="CV21" i="66"/>
  <c r="CT21" i="66"/>
  <c r="CR21" i="66"/>
  <c r="CC21" i="66"/>
  <c r="BZ21" i="66"/>
  <c r="BW21" i="66"/>
  <c r="BT21" i="66"/>
  <c r="BQ21" i="66"/>
  <c r="BN21" i="66"/>
  <c r="BI21" i="66"/>
  <c r="BF21" i="66"/>
  <c r="BC21" i="66"/>
  <c r="AZ21" i="66"/>
  <c r="AW21" i="66"/>
  <c r="AR21" i="66"/>
  <c r="AF21" i="66"/>
  <c r="AC21" i="66"/>
  <c r="W21" i="66"/>
  <c r="T21" i="66"/>
  <c r="Q21" i="66"/>
  <c r="DH20" i="66"/>
  <c r="DB20" i="66"/>
  <c r="CZ20" i="66"/>
  <c r="CX20" i="66"/>
  <c r="CV20" i="66"/>
  <c r="CT20" i="66"/>
  <c r="CR20" i="66"/>
  <c r="CC20" i="66"/>
  <c r="BZ20" i="66"/>
  <c r="BW20" i="66"/>
  <c r="BT20" i="66"/>
  <c r="BQ20" i="66"/>
  <c r="BN20" i="66"/>
  <c r="BI20" i="66"/>
  <c r="BF20" i="66"/>
  <c r="BC20" i="66"/>
  <c r="AZ20" i="66"/>
  <c r="AW20" i="66"/>
  <c r="AR20" i="66"/>
  <c r="AF20" i="66"/>
  <c r="AC20" i="66"/>
  <c r="W20" i="66"/>
  <c r="T20" i="66"/>
  <c r="Q20" i="66"/>
  <c r="DH19" i="66"/>
  <c r="DB19" i="66"/>
  <c r="CZ19" i="66"/>
  <c r="CX19" i="66"/>
  <c r="CV19" i="66"/>
  <c r="CT19" i="66"/>
  <c r="CR19" i="66"/>
  <c r="CC19" i="66"/>
  <c r="BZ19" i="66"/>
  <c r="BW19" i="66"/>
  <c r="BT19" i="66"/>
  <c r="BQ19" i="66"/>
  <c r="BN19" i="66"/>
  <c r="BI19" i="66"/>
  <c r="BF19" i="66"/>
  <c r="BC19" i="66"/>
  <c r="AZ19" i="66"/>
  <c r="AW19" i="66"/>
  <c r="AR19" i="66"/>
  <c r="AF19" i="66"/>
  <c r="AC19" i="66"/>
  <c r="W19" i="66"/>
  <c r="T19" i="66"/>
  <c r="Q19" i="66"/>
  <c r="DH18" i="66"/>
  <c r="DB18" i="66"/>
  <c r="CZ18" i="66"/>
  <c r="CX18" i="66"/>
  <c r="CV18" i="66"/>
  <c r="CT18" i="66"/>
  <c r="CR18" i="66"/>
  <c r="CC18" i="66"/>
  <c r="BZ18" i="66"/>
  <c r="BW18" i="66"/>
  <c r="BT18" i="66"/>
  <c r="BQ18" i="66"/>
  <c r="BN18" i="66"/>
  <c r="BI18" i="66"/>
  <c r="BF18" i="66"/>
  <c r="BC18" i="66"/>
  <c r="AZ18" i="66"/>
  <c r="AW18" i="66"/>
  <c r="AR18" i="66"/>
  <c r="AF18" i="66"/>
  <c r="AC18" i="66"/>
  <c r="W18" i="66"/>
  <c r="T18" i="66"/>
  <c r="Q18" i="66"/>
  <c r="DH17" i="66"/>
  <c r="DB17" i="66"/>
  <c r="CZ17" i="66"/>
  <c r="CX17" i="66"/>
  <c r="CV17" i="66"/>
  <c r="CT17" i="66"/>
  <c r="CR17" i="66"/>
  <c r="CC17" i="66"/>
  <c r="BZ17" i="66"/>
  <c r="BW17" i="66"/>
  <c r="BT17" i="66"/>
  <c r="BQ17" i="66"/>
  <c r="BN17" i="66"/>
  <c r="BI17" i="66"/>
  <c r="BF17" i="66"/>
  <c r="BC17" i="66"/>
  <c r="AZ17" i="66"/>
  <c r="AW17" i="66"/>
  <c r="AR17" i="66"/>
  <c r="AF17" i="66"/>
  <c r="AC17" i="66"/>
  <c r="W17" i="66"/>
  <c r="T17" i="66"/>
  <c r="Q17" i="66"/>
  <c r="DH16" i="66"/>
  <c r="DB16" i="66"/>
  <c r="CZ16" i="66"/>
  <c r="CX16" i="66"/>
  <c r="CV16" i="66"/>
  <c r="CT16" i="66"/>
  <c r="CR16" i="66"/>
  <c r="CC16" i="66"/>
  <c r="BZ16" i="66"/>
  <c r="BW16" i="66"/>
  <c r="BT16" i="66"/>
  <c r="BQ16" i="66"/>
  <c r="BN16" i="66"/>
  <c r="BI16" i="66"/>
  <c r="BF16" i="66"/>
  <c r="BC16" i="66"/>
  <c r="AZ16" i="66"/>
  <c r="AW16" i="66"/>
  <c r="AR16" i="66"/>
  <c r="AF16" i="66"/>
  <c r="AC16" i="66"/>
  <c r="W16" i="66"/>
  <c r="T16" i="66"/>
  <c r="Q16" i="66"/>
  <c r="DH15" i="66"/>
  <c r="DB15" i="66"/>
  <c r="CZ15" i="66"/>
  <c r="CX15" i="66"/>
  <c r="CV15" i="66"/>
  <c r="CT15" i="66"/>
  <c r="CR15" i="66"/>
  <c r="CC15" i="66"/>
  <c r="BZ15" i="66"/>
  <c r="BW15" i="66"/>
  <c r="BT15" i="66"/>
  <c r="BQ15" i="66"/>
  <c r="BN15" i="66"/>
  <c r="BI15" i="66"/>
  <c r="BF15" i="66"/>
  <c r="BC15" i="66"/>
  <c r="AZ15" i="66"/>
  <c r="AW15" i="66"/>
  <c r="AR15" i="66"/>
  <c r="AF15" i="66"/>
  <c r="AC15" i="66"/>
  <c r="W15" i="66"/>
  <c r="T15" i="66"/>
  <c r="Q15" i="66"/>
  <c r="DH14" i="66"/>
  <c r="DB14" i="66"/>
  <c r="CZ14" i="66"/>
  <c r="CX14" i="66"/>
  <c r="CV14" i="66"/>
  <c r="CT14" i="66"/>
  <c r="CR14" i="66"/>
  <c r="CC14" i="66"/>
  <c r="BZ14" i="66"/>
  <c r="BW14" i="66"/>
  <c r="BT14" i="66"/>
  <c r="BQ14" i="66"/>
  <c r="BN14" i="66"/>
  <c r="BI14" i="66"/>
  <c r="BF14" i="66"/>
  <c r="BC14" i="66"/>
  <c r="AZ14" i="66"/>
  <c r="AW14" i="66"/>
  <c r="AR14" i="66"/>
  <c r="AF14" i="66"/>
  <c r="AC14" i="66"/>
  <c r="W14" i="66"/>
  <c r="T14" i="66"/>
  <c r="Q14" i="66"/>
  <c r="DH13" i="66"/>
  <c r="DB13" i="66"/>
  <c r="CZ13" i="66"/>
  <c r="CX13" i="66"/>
  <c r="CV13" i="66"/>
  <c r="CT13" i="66"/>
  <c r="CR13" i="66"/>
  <c r="CC13" i="66"/>
  <c r="BZ13" i="66"/>
  <c r="BW13" i="66"/>
  <c r="BT13" i="66"/>
  <c r="BQ13" i="66"/>
  <c r="BN13" i="66"/>
  <c r="BI13" i="66"/>
  <c r="BF13" i="66"/>
  <c r="BC13" i="66"/>
  <c r="AZ13" i="66"/>
  <c r="AW13" i="66"/>
  <c r="AR13" i="66"/>
  <c r="AF13" i="66"/>
  <c r="AC13" i="66"/>
  <c r="W13" i="66"/>
  <c r="T13" i="66"/>
  <c r="Q13" i="66"/>
  <c r="DH12" i="66"/>
  <c r="DB12" i="66"/>
  <c r="CZ12" i="66"/>
  <c r="CX12" i="66"/>
  <c r="CV12" i="66"/>
  <c r="CT12" i="66"/>
  <c r="CR12" i="66"/>
  <c r="CC12" i="66"/>
  <c r="BZ12" i="66"/>
  <c r="BW12" i="66"/>
  <c r="BT12" i="66"/>
  <c r="BQ12" i="66"/>
  <c r="BN12" i="66"/>
  <c r="BI12" i="66"/>
  <c r="BF12" i="66"/>
  <c r="BC12" i="66"/>
  <c r="AZ12" i="66"/>
  <c r="AW12" i="66"/>
  <c r="AR12" i="66"/>
  <c r="AF12" i="66"/>
  <c r="AC12" i="66"/>
  <c r="W12" i="66"/>
  <c r="T12" i="66"/>
  <c r="Q12" i="66"/>
  <c r="DH11" i="66"/>
  <c r="DB11" i="66"/>
  <c r="CZ11" i="66"/>
  <c r="CX11" i="66"/>
  <c r="CV11" i="66"/>
  <c r="CT11" i="66"/>
  <c r="CR11" i="66"/>
  <c r="CC11" i="66"/>
  <c r="BZ11" i="66"/>
  <c r="BW11" i="66"/>
  <c r="BT11" i="66"/>
  <c r="BQ11" i="66"/>
  <c r="BN11" i="66"/>
  <c r="BI11" i="66"/>
  <c r="BF11" i="66"/>
  <c r="BC11" i="66"/>
  <c r="AZ11" i="66"/>
  <c r="AW11" i="66"/>
  <c r="AR11" i="66"/>
  <c r="AF11" i="66"/>
  <c r="AC11" i="66"/>
  <c r="W11" i="66"/>
  <c r="T11" i="66"/>
  <c r="Q11" i="66"/>
  <c r="DH10" i="66"/>
  <c r="DB10" i="66"/>
  <c r="CZ10" i="66"/>
  <c r="CX10" i="66"/>
  <c r="CV10" i="66"/>
  <c r="CT10" i="66"/>
  <c r="CR10" i="66"/>
  <c r="CC10" i="66"/>
  <c r="BZ10" i="66"/>
  <c r="BW10" i="66"/>
  <c r="BT10" i="66"/>
  <c r="BQ10" i="66"/>
  <c r="BN10" i="66"/>
  <c r="BI10" i="66"/>
  <c r="BF10" i="66"/>
  <c r="BC10" i="66"/>
  <c r="AZ10" i="66"/>
  <c r="AW10" i="66"/>
  <c r="AR10" i="66"/>
  <c r="AF10" i="66"/>
  <c r="AC10" i="66"/>
  <c r="W10" i="66"/>
  <c r="T10" i="66"/>
  <c r="Q10" i="66"/>
  <c r="DH9" i="66"/>
  <c r="DB9" i="66"/>
  <c r="CZ9" i="66"/>
  <c r="CX9" i="66"/>
  <c r="CV9" i="66"/>
  <c r="CT9" i="66"/>
  <c r="CR9" i="66"/>
  <c r="CC9" i="66"/>
  <c r="BZ9" i="66"/>
  <c r="BW9" i="66"/>
  <c r="BT9" i="66"/>
  <c r="BQ9" i="66"/>
  <c r="BN9" i="66"/>
  <c r="BI9" i="66"/>
  <c r="BF9" i="66"/>
  <c r="BC9" i="66"/>
  <c r="AZ9" i="66"/>
  <c r="AW9" i="66"/>
  <c r="AR9" i="66"/>
  <c r="AF9" i="66"/>
  <c r="AC9" i="66"/>
  <c r="W9" i="66"/>
  <c r="T9" i="66"/>
  <c r="Q9" i="66"/>
  <c r="DH8" i="66"/>
  <c r="DB8" i="66"/>
  <c r="CZ8" i="66"/>
  <c r="CX8" i="66"/>
  <c r="CV8" i="66"/>
  <c r="CT8" i="66"/>
  <c r="CR8" i="66"/>
  <c r="CC8" i="66"/>
  <c r="BZ8" i="66"/>
  <c r="BW8" i="66"/>
  <c r="BT8" i="66"/>
  <c r="BQ8" i="66"/>
  <c r="BN8" i="66"/>
  <c r="BI8" i="66"/>
  <c r="BF8" i="66"/>
  <c r="BC8" i="66"/>
  <c r="AZ8" i="66"/>
  <c r="AW8" i="66"/>
  <c r="AR8" i="66"/>
  <c r="AF8" i="66"/>
  <c r="AC8" i="66"/>
  <c r="W8" i="66"/>
  <c r="T8" i="66"/>
  <c r="Q8" i="66"/>
  <c r="DH7" i="66"/>
  <c r="DB7" i="66"/>
  <c r="CZ7" i="66"/>
  <c r="CX7" i="66"/>
  <c r="CV7" i="66"/>
  <c r="CT7" i="66"/>
  <c r="CR7" i="66"/>
  <c r="CC7" i="66"/>
  <c r="BZ7" i="66"/>
  <c r="BW7" i="66"/>
  <c r="BT7" i="66"/>
  <c r="BQ7" i="66"/>
  <c r="BN7" i="66"/>
  <c r="BI7" i="66"/>
  <c r="BF7" i="66"/>
  <c r="BC7" i="66"/>
  <c r="AZ7" i="66"/>
  <c r="AW7" i="66"/>
  <c r="AR7" i="66"/>
  <c r="AF7" i="66"/>
  <c r="AC7" i="66"/>
  <c r="W7" i="66"/>
  <c r="T7" i="66"/>
  <c r="Q7" i="66"/>
  <c r="DH6" i="66"/>
  <c r="DB6" i="66"/>
  <c r="CZ6" i="66"/>
  <c r="CX6" i="66"/>
  <c r="CV6" i="66"/>
  <c r="CT6" i="66"/>
  <c r="CR6" i="66"/>
  <c r="CC6" i="66"/>
  <c r="BZ6" i="66"/>
  <c r="BW6" i="66"/>
  <c r="BT6" i="66"/>
  <c r="BQ6" i="66"/>
  <c r="BN6" i="66"/>
  <c r="BF6" i="66"/>
  <c r="BC6" i="66"/>
  <c r="AZ6" i="66"/>
  <c r="AW6" i="66"/>
  <c r="AR6" i="66"/>
  <c r="AF6" i="66"/>
  <c r="AC6" i="66"/>
  <c r="W6" i="66"/>
  <c r="T6" i="66"/>
  <c r="Q6" i="66"/>
  <c r="DH68" i="67"/>
  <c r="DB68" i="67"/>
  <c r="CZ68" i="67"/>
  <c r="CX68" i="67"/>
  <c r="CV68" i="67"/>
  <c r="CT68" i="67"/>
  <c r="CR68" i="67"/>
  <c r="CF68" i="67"/>
  <c r="CC68" i="67"/>
  <c r="BZ68" i="67"/>
  <c r="BW68" i="67"/>
  <c r="BT68" i="67"/>
  <c r="BQ68" i="67"/>
  <c r="BN68" i="67"/>
  <c r="BI68" i="67"/>
  <c r="BF68" i="67"/>
  <c r="BC68" i="67"/>
  <c r="AZ68" i="67"/>
  <c r="AW68" i="67"/>
  <c r="AR68" i="67"/>
  <c r="AO68" i="67"/>
  <c r="AL68" i="67"/>
  <c r="AI68" i="67"/>
  <c r="AF68" i="67"/>
  <c r="AC68" i="67"/>
  <c r="W68" i="67"/>
  <c r="T68" i="67"/>
  <c r="Q68" i="67"/>
  <c r="H68" i="67"/>
  <c r="E68" i="67"/>
  <c r="DH67" i="67"/>
  <c r="DB67" i="67"/>
  <c r="CZ67" i="67"/>
  <c r="CX67" i="67"/>
  <c r="CV67" i="67"/>
  <c r="CT67" i="67"/>
  <c r="CR67" i="67"/>
  <c r="CF67" i="67"/>
  <c r="CC67" i="67"/>
  <c r="BZ67" i="67"/>
  <c r="BW67" i="67"/>
  <c r="BT67" i="67"/>
  <c r="BQ67" i="67"/>
  <c r="BN67" i="67"/>
  <c r="BI67" i="67"/>
  <c r="BF67" i="67"/>
  <c r="BC67" i="67"/>
  <c r="AZ67" i="67"/>
  <c r="AW67" i="67"/>
  <c r="AR67" i="67"/>
  <c r="AO67" i="67"/>
  <c r="AL67" i="67"/>
  <c r="AI67" i="67"/>
  <c r="AF67" i="67"/>
  <c r="AC67" i="67"/>
  <c r="W67" i="67"/>
  <c r="T67" i="67"/>
  <c r="Q67" i="67"/>
  <c r="H67" i="67"/>
  <c r="E67" i="67"/>
  <c r="DH66" i="67"/>
  <c r="DB66" i="67"/>
  <c r="CZ66" i="67"/>
  <c r="CX66" i="67"/>
  <c r="CV66" i="67"/>
  <c r="CT66" i="67"/>
  <c r="CR66" i="67"/>
  <c r="CF66" i="67"/>
  <c r="CC66" i="67"/>
  <c r="BZ66" i="67"/>
  <c r="BW66" i="67"/>
  <c r="BT66" i="67"/>
  <c r="BQ66" i="67"/>
  <c r="BN66" i="67"/>
  <c r="BI66" i="67"/>
  <c r="BF66" i="67"/>
  <c r="BC66" i="67"/>
  <c r="AZ66" i="67"/>
  <c r="AW66" i="67"/>
  <c r="AR66" i="67"/>
  <c r="AO66" i="67"/>
  <c r="AL66" i="67"/>
  <c r="AI66" i="67"/>
  <c r="AF66" i="67"/>
  <c r="AC66" i="67"/>
  <c r="W66" i="67"/>
  <c r="T66" i="67"/>
  <c r="Q66" i="67"/>
  <c r="H66" i="67"/>
  <c r="E66" i="67"/>
  <c r="DH65" i="67"/>
  <c r="DB65" i="67"/>
  <c r="CZ65" i="67"/>
  <c r="CX65" i="67"/>
  <c r="CV65" i="67"/>
  <c r="CT65" i="67"/>
  <c r="CR65" i="67"/>
  <c r="CF65" i="67"/>
  <c r="CC65" i="67"/>
  <c r="BZ65" i="67"/>
  <c r="BW65" i="67"/>
  <c r="BT65" i="67"/>
  <c r="BQ65" i="67"/>
  <c r="BN65" i="67"/>
  <c r="BI65" i="67"/>
  <c r="BF65" i="67"/>
  <c r="BC65" i="67"/>
  <c r="AZ65" i="67"/>
  <c r="AW65" i="67"/>
  <c r="AR65" i="67"/>
  <c r="AO65" i="67"/>
  <c r="AL65" i="67"/>
  <c r="AI65" i="67"/>
  <c r="AF65" i="67"/>
  <c r="AC65" i="67"/>
  <c r="W65" i="67"/>
  <c r="T65" i="67"/>
  <c r="Q65" i="67"/>
  <c r="H65" i="67"/>
  <c r="E65" i="67"/>
  <c r="DH64" i="67"/>
  <c r="DB64" i="67"/>
  <c r="CZ64" i="67"/>
  <c r="CX64" i="67"/>
  <c r="CV64" i="67"/>
  <c r="CT64" i="67"/>
  <c r="CR64" i="67"/>
  <c r="CF64" i="67"/>
  <c r="CC64" i="67"/>
  <c r="BZ64" i="67"/>
  <c r="BW64" i="67"/>
  <c r="BT64" i="67"/>
  <c r="BQ64" i="67"/>
  <c r="BN64" i="67"/>
  <c r="BI64" i="67"/>
  <c r="BF64" i="67"/>
  <c r="BC64" i="67"/>
  <c r="AZ64" i="67"/>
  <c r="AW64" i="67"/>
  <c r="AR64" i="67"/>
  <c r="AO64" i="67"/>
  <c r="AL64" i="67"/>
  <c r="AI64" i="67"/>
  <c r="AF64" i="67"/>
  <c r="AC64" i="67"/>
  <c r="W64" i="67"/>
  <c r="T64" i="67"/>
  <c r="Q64" i="67"/>
  <c r="H64" i="67"/>
  <c r="E64" i="67"/>
  <c r="DH63" i="67"/>
  <c r="DB63" i="67"/>
  <c r="CZ63" i="67"/>
  <c r="CX63" i="67"/>
  <c r="CV63" i="67"/>
  <c r="CT63" i="67"/>
  <c r="CR63" i="67"/>
  <c r="CF63" i="67"/>
  <c r="CC63" i="67"/>
  <c r="BZ63" i="67"/>
  <c r="BW63" i="67"/>
  <c r="BT63" i="67"/>
  <c r="BQ63" i="67"/>
  <c r="BN63" i="67"/>
  <c r="BI63" i="67"/>
  <c r="BF63" i="67"/>
  <c r="BC63" i="67"/>
  <c r="AZ63" i="67"/>
  <c r="AW63" i="67"/>
  <c r="AR63" i="67"/>
  <c r="AO63" i="67"/>
  <c r="AL63" i="67"/>
  <c r="AI63" i="67"/>
  <c r="AF63" i="67"/>
  <c r="AC63" i="67"/>
  <c r="W63" i="67"/>
  <c r="T63" i="67"/>
  <c r="Q63" i="67"/>
  <c r="H63" i="67"/>
  <c r="E63" i="67"/>
  <c r="DH62" i="67"/>
  <c r="DB62" i="67"/>
  <c r="CZ62" i="67"/>
  <c r="CX62" i="67"/>
  <c r="CV62" i="67"/>
  <c r="CT62" i="67"/>
  <c r="CR62" i="67"/>
  <c r="CF62" i="67"/>
  <c r="CC62" i="67"/>
  <c r="BZ62" i="67"/>
  <c r="BW62" i="67"/>
  <c r="BT62" i="67"/>
  <c r="BQ62" i="67"/>
  <c r="BN62" i="67"/>
  <c r="BI62" i="67"/>
  <c r="BF62" i="67"/>
  <c r="BC62" i="67"/>
  <c r="AZ62" i="67"/>
  <c r="AW62" i="67"/>
  <c r="AR62" i="67"/>
  <c r="AO62" i="67"/>
  <c r="AL62" i="67"/>
  <c r="AI62" i="67"/>
  <c r="AF62" i="67"/>
  <c r="AC62" i="67"/>
  <c r="W62" i="67"/>
  <c r="T62" i="67"/>
  <c r="Q62" i="67"/>
  <c r="H62" i="67"/>
  <c r="E62" i="67"/>
  <c r="DH61" i="67"/>
  <c r="DB61" i="67"/>
  <c r="CZ61" i="67"/>
  <c r="CX61" i="67"/>
  <c r="CV61" i="67"/>
  <c r="CT61" i="67"/>
  <c r="CR61" i="67"/>
  <c r="CF61" i="67"/>
  <c r="CC61" i="67"/>
  <c r="BZ61" i="67"/>
  <c r="BW61" i="67"/>
  <c r="BT61" i="67"/>
  <c r="BQ61" i="67"/>
  <c r="BN61" i="67"/>
  <c r="BI61" i="67"/>
  <c r="BF61" i="67"/>
  <c r="BC61" i="67"/>
  <c r="AZ61" i="67"/>
  <c r="AW61" i="67"/>
  <c r="AR61" i="67"/>
  <c r="AO61" i="67"/>
  <c r="AL61" i="67"/>
  <c r="AI61" i="67"/>
  <c r="AF61" i="67"/>
  <c r="AC61" i="67"/>
  <c r="W61" i="67"/>
  <c r="T61" i="67"/>
  <c r="Q61" i="67"/>
  <c r="H61" i="67"/>
  <c r="E61" i="67"/>
  <c r="DH60" i="67"/>
  <c r="DB60" i="67"/>
  <c r="CZ60" i="67"/>
  <c r="CX60" i="67"/>
  <c r="CV60" i="67"/>
  <c r="CT60" i="67"/>
  <c r="CR60" i="67"/>
  <c r="CF60" i="67"/>
  <c r="CC60" i="67"/>
  <c r="BZ60" i="67"/>
  <c r="BW60" i="67"/>
  <c r="BT60" i="67"/>
  <c r="BQ60" i="67"/>
  <c r="BN60" i="67"/>
  <c r="BI60" i="67"/>
  <c r="BF60" i="67"/>
  <c r="BC60" i="67"/>
  <c r="AZ60" i="67"/>
  <c r="AW60" i="67"/>
  <c r="AR60" i="67"/>
  <c r="AO60" i="67"/>
  <c r="AL60" i="67"/>
  <c r="AI60" i="67"/>
  <c r="AF60" i="67"/>
  <c r="AC60" i="67"/>
  <c r="W60" i="67"/>
  <c r="T60" i="67"/>
  <c r="Q60" i="67"/>
  <c r="H60" i="67"/>
  <c r="E60" i="67"/>
  <c r="DH59" i="67"/>
  <c r="DB59" i="67"/>
  <c r="CZ59" i="67"/>
  <c r="CX59" i="67"/>
  <c r="CV59" i="67"/>
  <c r="CT59" i="67"/>
  <c r="CR59" i="67"/>
  <c r="CF59" i="67"/>
  <c r="CC59" i="67"/>
  <c r="BZ59" i="67"/>
  <c r="BW59" i="67"/>
  <c r="BT59" i="67"/>
  <c r="BQ59" i="67"/>
  <c r="BN59" i="67"/>
  <c r="BI59" i="67"/>
  <c r="BF59" i="67"/>
  <c r="BC59" i="67"/>
  <c r="AZ59" i="67"/>
  <c r="AW59" i="67"/>
  <c r="AR59" i="67"/>
  <c r="AO59" i="67"/>
  <c r="AL59" i="67"/>
  <c r="AI59" i="67"/>
  <c r="AF59" i="67"/>
  <c r="AC59" i="67"/>
  <c r="W59" i="67"/>
  <c r="T59" i="67"/>
  <c r="Q59" i="67"/>
  <c r="H59" i="67"/>
  <c r="E59" i="67"/>
  <c r="DH58" i="67"/>
  <c r="DB58" i="67"/>
  <c r="CZ58" i="67"/>
  <c r="CX58" i="67"/>
  <c r="CV58" i="67"/>
  <c r="CT58" i="67"/>
  <c r="CR58" i="67"/>
  <c r="CF58" i="67"/>
  <c r="CC58" i="67"/>
  <c r="BZ58" i="67"/>
  <c r="BW58" i="67"/>
  <c r="BT58" i="67"/>
  <c r="BQ58" i="67"/>
  <c r="BN58" i="67"/>
  <c r="BI58" i="67"/>
  <c r="BF58" i="67"/>
  <c r="BC58" i="67"/>
  <c r="AZ58" i="67"/>
  <c r="AW58" i="67"/>
  <c r="AR58" i="67"/>
  <c r="AO58" i="67"/>
  <c r="AL58" i="67"/>
  <c r="AI58" i="67"/>
  <c r="AF58" i="67"/>
  <c r="AC58" i="67"/>
  <c r="W58" i="67"/>
  <c r="T58" i="67"/>
  <c r="Q58" i="67"/>
  <c r="H58" i="67"/>
  <c r="E58" i="67"/>
  <c r="DH57" i="67"/>
  <c r="DB57" i="67"/>
  <c r="CZ57" i="67"/>
  <c r="CX57" i="67"/>
  <c r="CV57" i="67"/>
  <c r="CT57" i="67"/>
  <c r="CR57" i="67"/>
  <c r="CF57" i="67"/>
  <c r="CC57" i="67"/>
  <c r="BZ57" i="67"/>
  <c r="BW57" i="67"/>
  <c r="BT57" i="67"/>
  <c r="BQ57" i="67"/>
  <c r="BN57" i="67"/>
  <c r="BI57" i="67"/>
  <c r="BF57" i="67"/>
  <c r="BC57" i="67"/>
  <c r="AZ57" i="67"/>
  <c r="AW57" i="67"/>
  <c r="AR57" i="67"/>
  <c r="AO57" i="67"/>
  <c r="AL57" i="67"/>
  <c r="AI57" i="67"/>
  <c r="AF57" i="67"/>
  <c r="AC57" i="67"/>
  <c r="W57" i="67"/>
  <c r="T57" i="67"/>
  <c r="Q57" i="67"/>
  <c r="H57" i="67"/>
  <c r="E57" i="67"/>
  <c r="DH56" i="67"/>
  <c r="DB56" i="67"/>
  <c r="CZ56" i="67"/>
  <c r="CX56" i="67"/>
  <c r="CV56" i="67"/>
  <c r="CT56" i="67"/>
  <c r="CR56" i="67"/>
  <c r="CF56" i="67"/>
  <c r="CC56" i="67"/>
  <c r="BZ56" i="67"/>
  <c r="BW56" i="67"/>
  <c r="BT56" i="67"/>
  <c r="BQ56" i="67"/>
  <c r="BN56" i="67"/>
  <c r="BI56" i="67"/>
  <c r="BF56" i="67"/>
  <c r="BC56" i="67"/>
  <c r="AZ56" i="67"/>
  <c r="AW56" i="67"/>
  <c r="AR56" i="67"/>
  <c r="AO56" i="67"/>
  <c r="AL56" i="67"/>
  <c r="AI56" i="67"/>
  <c r="AF56" i="67"/>
  <c r="AC56" i="67"/>
  <c r="W56" i="67"/>
  <c r="T56" i="67"/>
  <c r="Q56" i="67"/>
  <c r="H56" i="67"/>
  <c r="E56" i="67"/>
  <c r="DH55" i="67"/>
  <c r="DB55" i="67"/>
  <c r="CZ55" i="67"/>
  <c r="CX55" i="67"/>
  <c r="CV55" i="67"/>
  <c r="CT55" i="67"/>
  <c r="CR55" i="67"/>
  <c r="CF55" i="67"/>
  <c r="CC55" i="67"/>
  <c r="BZ55" i="67"/>
  <c r="BW55" i="67"/>
  <c r="BT55" i="67"/>
  <c r="BQ55" i="67"/>
  <c r="BN55" i="67"/>
  <c r="BI55" i="67"/>
  <c r="BF55" i="67"/>
  <c r="BC55" i="67"/>
  <c r="AZ55" i="67"/>
  <c r="AW55" i="67"/>
  <c r="AR55" i="67"/>
  <c r="AO55" i="67"/>
  <c r="AL55" i="67"/>
  <c r="AI55" i="67"/>
  <c r="AF55" i="67"/>
  <c r="AC55" i="67"/>
  <c r="W55" i="67"/>
  <c r="T55" i="67"/>
  <c r="Q55" i="67"/>
  <c r="H55" i="67"/>
  <c r="E55" i="67"/>
  <c r="DH54" i="67"/>
  <c r="DB54" i="67"/>
  <c r="CZ54" i="67"/>
  <c r="CX54" i="67"/>
  <c r="CV54" i="67"/>
  <c r="CT54" i="67"/>
  <c r="CR54" i="67"/>
  <c r="CF54" i="67"/>
  <c r="CC54" i="67"/>
  <c r="BZ54" i="67"/>
  <c r="BW54" i="67"/>
  <c r="BT54" i="67"/>
  <c r="BQ54" i="67"/>
  <c r="BN54" i="67"/>
  <c r="BI54" i="67"/>
  <c r="BF54" i="67"/>
  <c r="BC54" i="67"/>
  <c r="AZ54" i="67"/>
  <c r="AW54" i="67"/>
  <c r="AR54" i="67"/>
  <c r="AO54" i="67"/>
  <c r="AL54" i="67"/>
  <c r="AI54" i="67"/>
  <c r="AF54" i="67"/>
  <c r="AC54" i="67"/>
  <c r="W54" i="67"/>
  <c r="T54" i="67"/>
  <c r="Q54" i="67"/>
  <c r="H54" i="67"/>
  <c r="E54" i="67"/>
  <c r="DH53" i="67"/>
  <c r="DB53" i="67"/>
  <c r="CZ53" i="67"/>
  <c r="CX53" i="67"/>
  <c r="CV53" i="67"/>
  <c r="CT53" i="67"/>
  <c r="CR53" i="67"/>
  <c r="CF53" i="67"/>
  <c r="CC53" i="67"/>
  <c r="BZ53" i="67"/>
  <c r="BW53" i="67"/>
  <c r="BT53" i="67"/>
  <c r="BQ53" i="67"/>
  <c r="BN53" i="67"/>
  <c r="BI53" i="67"/>
  <c r="BF53" i="67"/>
  <c r="BC53" i="67"/>
  <c r="AZ53" i="67"/>
  <c r="AW53" i="67"/>
  <c r="AR53" i="67"/>
  <c r="AO53" i="67"/>
  <c r="AL53" i="67"/>
  <c r="AI53" i="67"/>
  <c r="AF53" i="67"/>
  <c r="AC53" i="67"/>
  <c r="W53" i="67"/>
  <c r="T53" i="67"/>
  <c r="Q53" i="67"/>
  <c r="H53" i="67"/>
  <c r="E53" i="67"/>
  <c r="DH52" i="67"/>
  <c r="DB52" i="67"/>
  <c r="CZ52" i="67"/>
  <c r="CX52" i="67"/>
  <c r="CV52" i="67"/>
  <c r="CT52" i="67"/>
  <c r="CR52" i="67"/>
  <c r="CF52" i="67"/>
  <c r="CC52" i="67"/>
  <c r="BZ52" i="67"/>
  <c r="BW52" i="67"/>
  <c r="BT52" i="67"/>
  <c r="BQ52" i="67"/>
  <c r="BN52" i="67"/>
  <c r="BI52" i="67"/>
  <c r="BF52" i="67"/>
  <c r="BC52" i="67"/>
  <c r="AZ52" i="67"/>
  <c r="AW52" i="67"/>
  <c r="AR52" i="67"/>
  <c r="AO52" i="67"/>
  <c r="AL52" i="67"/>
  <c r="AI52" i="67"/>
  <c r="AF52" i="67"/>
  <c r="AC52" i="67"/>
  <c r="W52" i="67"/>
  <c r="T52" i="67"/>
  <c r="Q52" i="67"/>
  <c r="H52" i="67"/>
  <c r="E52" i="67"/>
  <c r="DH51" i="67"/>
  <c r="DB51" i="67"/>
  <c r="CZ51" i="67"/>
  <c r="CX51" i="67"/>
  <c r="CV51" i="67"/>
  <c r="CT51" i="67"/>
  <c r="CR51" i="67"/>
  <c r="CF51" i="67"/>
  <c r="CC51" i="67"/>
  <c r="BZ51" i="67"/>
  <c r="BW51" i="67"/>
  <c r="BT51" i="67"/>
  <c r="BQ51" i="67"/>
  <c r="BN51" i="67"/>
  <c r="BI51" i="67"/>
  <c r="BF51" i="67"/>
  <c r="BC51" i="67"/>
  <c r="AZ51" i="67"/>
  <c r="AW51" i="67"/>
  <c r="AR51" i="67"/>
  <c r="AO51" i="67"/>
  <c r="AL51" i="67"/>
  <c r="AI51" i="67"/>
  <c r="AF51" i="67"/>
  <c r="AC51" i="67"/>
  <c r="W51" i="67"/>
  <c r="T51" i="67"/>
  <c r="Q51" i="67"/>
  <c r="H51" i="67"/>
  <c r="E51" i="67"/>
  <c r="DH50" i="67"/>
  <c r="DB50" i="67"/>
  <c r="CZ50" i="67"/>
  <c r="CX50" i="67"/>
  <c r="CV50" i="67"/>
  <c r="CT50" i="67"/>
  <c r="CR50" i="67"/>
  <c r="CF50" i="67"/>
  <c r="CC50" i="67"/>
  <c r="BZ50" i="67"/>
  <c r="BW50" i="67"/>
  <c r="BT50" i="67"/>
  <c r="BQ50" i="67"/>
  <c r="BN50" i="67"/>
  <c r="BI50" i="67"/>
  <c r="BF50" i="67"/>
  <c r="BC50" i="67"/>
  <c r="AZ50" i="67"/>
  <c r="AW50" i="67"/>
  <c r="AR50" i="67"/>
  <c r="AO50" i="67"/>
  <c r="AL50" i="67"/>
  <c r="AI50" i="67"/>
  <c r="AF50" i="67"/>
  <c r="AC50" i="67"/>
  <c r="W50" i="67"/>
  <c r="T50" i="67"/>
  <c r="Q50" i="67"/>
  <c r="H50" i="67"/>
  <c r="E50" i="67"/>
  <c r="DH49" i="67"/>
  <c r="DB49" i="67"/>
  <c r="CZ49" i="67"/>
  <c r="CX49" i="67"/>
  <c r="CV49" i="67"/>
  <c r="CT49" i="67"/>
  <c r="CR49" i="67"/>
  <c r="CF49" i="67"/>
  <c r="CC49" i="67"/>
  <c r="BZ49" i="67"/>
  <c r="BW49" i="67"/>
  <c r="BT49" i="67"/>
  <c r="BQ49" i="67"/>
  <c r="BN49" i="67"/>
  <c r="BI49" i="67"/>
  <c r="BF49" i="67"/>
  <c r="BC49" i="67"/>
  <c r="AZ49" i="67"/>
  <c r="AW49" i="67"/>
  <c r="AR49" i="67"/>
  <c r="AO49" i="67"/>
  <c r="AL49" i="67"/>
  <c r="AI49" i="67"/>
  <c r="AF49" i="67"/>
  <c r="AC49" i="67"/>
  <c r="W49" i="67"/>
  <c r="T49" i="67"/>
  <c r="Q49" i="67"/>
  <c r="H49" i="67"/>
  <c r="E49" i="67"/>
  <c r="DH48" i="67"/>
  <c r="DB48" i="67"/>
  <c r="CZ48" i="67"/>
  <c r="CX48" i="67"/>
  <c r="CV48" i="67"/>
  <c r="CT48" i="67"/>
  <c r="CR48" i="67"/>
  <c r="CF48" i="67"/>
  <c r="CC48" i="67"/>
  <c r="BZ48" i="67"/>
  <c r="BW48" i="67"/>
  <c r="BT48" i="67"/>
  <c r="BQ48" i="67"/>
  <c r="BN48" i="67"/>
  <c r="BI48" i="67"/>
  <c r="BF48" i="67"/>
  <c r="BC48" i="67"/>
  <c r="AZ48" i="67"/>
  <c r="AW48" i="67"/>
  <c r="AR48" i="67"/>
  <c r="AO48" i="67"/>
  <c r="AL48" i="67"/>
  <c r="AI48" i="67"/>
  <c r="AF48" i="67"/>
  <c r="AC48" i="67"/>
  <c r="W48" i="67"/>
  <c r="T48" i="67"/>
  <c r="Q48" i="67"/>
  <c r="H48" i="67"/>
  <c r="E48" i="67"/>
  <c r="DH47" i="67"/>
  <c r="DB47" i="67"/>
  <c r="CZ47" i="67"/>
  <c r="CX47" i="67"/>
  <c r="CV47" i="67"/>
  <c r="CT47" i="67"/>
  <c r="CR47" i="67"/>
  <c r="CF47" i="67"/>
  <c r="CC47" i="67"/>
  <c r="BZ47" i="67"/>
  <c r="BW47" i="67"/>
  <c r="BT47" i="67"/>
  <c r="BQ47" i="67"/>
  <c r="BN47" i="67"/>
  <c r="BI47" i="67"/>
  <c r="BF47" i="67"/>
  <c r="BC47" i="67"/>
  <c r="AZ47" i="67"/>
  <c r="AW47" i="67"/>
  <c r="AR47" i="67"/>
  <c r="AO47" i="67"/>
  <c r="AL47" i="67"/>
  <c r="AI47" i="67"/>
  <c r="AF47" i="67"/>
  <c r="AC47" i="67"/>
  <c r="W47" i="67"/>
  <c r="T47" i="67"/>
  <c r="Q47" i="67"/>
  <c r="H47" i="67"/>
  <c r="E47" i="67"/>
  <c r="DH46" i="67"/>
  <c r="DB46" i="67"/>
  <c r="CZ46" i="67"/>
  <c r="CX46" i="67"/>
  <c r="CV46" i="67"/>
  <c r="CT46" i="67"/>
  <c r="CR46" i="67"/>
  <c r="CF46" i="67"/>
  <c r="CC46" i="67"/>
  <c r="BZ46" i="67"/>
  <c r="BW46" i="67"/>
  <c r="BT46" i="67"/>
  <c r="BQ46" i="67"/>
  <c r="BN46" i="67"/>
  <c r="BI46" i="67"/>
  <c r="BF46" i="67"/>
  <c r="BC46" i="67"/>
  <c r="AZ46" i="67"/>
  <c r="AW46" i="67"/>
  <c r="AR46" i="67"/>
  <c r="AO46" i="67"/>
  <c r="AL46" i="67"/>
  <c r="AI46" i="67"/>
  <c r="AF46" i="67"/>
  <c r="AC46" i="67"/>
  <c r="W46" i="67"/>
  <c r="T46" i="67"/>
  <c r="Q46" i="67"/>
  <c r="H46" i="67"/>
  <c r="E46" i="67"/>
  <c r="DH45" i="67"/>
  <c r="DB45" i="67"/>
  <c r="CZ45" i="67"/>
  <c r="CX45" i="67"/>
  <c r="CV45" i="67"/>
  <c r="CT45" i="67"/>
  <c r="CR45" i="67"/>
  <c r="CF45" i="67"/>
  <c r="CC45" i="67"/>
  <c r="BZ45" i="67"/>
  <c r="BW45" i="67"/>
  <c r="BT45" i="67"/>
  <c r="BQ45" i="67"/>
  <c r="BN45" i="67"/>
  <c r="BI45" i="67"/>
  <c r="BF45" i="67"/>
  <c r="BC45" i="67"/>
  <c r="AZ45" i="67"/>
  <c r="AW45" i="67"/>
  <c r="AR45" i="67"/>
  <c r="AO45" i="67"/>
  <c r="AL45" i="67"/>
  <c r="AI45" i="67"/>
  <c r="AF45" i="67"/>
  <c r="AC45" i="67"/>
  <c r="W45" i="67"/>
  <c r="T45" i="67"/>
  <c r="Q45" i="67"/>
  <c r="H45" i="67"/>
  <c r="E45" i="67"/>
  <c r="DH44" i="67"/>
  <c r="DB44" i="67"/>
  <c r="CZ44" i="67"/>
  <c r="CX44" i="67"/>
  <c r="CV44" i="67"/>
  <c r="CT44" i="67"/>
  <c r="CR44" i="67"/>
  <c r="CF44" i="67"/>
  <c r="CC44" i="67"/>
  <c r="BZ44" i="67"/>
  <c r="BW44" i="67"/>
  <c r="BT44" i="67"/>
  <c r="BQ44" i="67"/>
  <c r="BN44" i="67"/>
  <c r="BI44" i="67"/>
  <c r="BF44" i="67"/>
  <c r="BC44" i="67"/>
  <c r="AZ44" i="67"/>
  <c r="AW44" i="67"/>
  <c r="AR44" i="67"/>
  <c r="AO44" i="67"/>
  <c r="AL44" i="67"/>
  <c r="AI44" i="67"/>
  <c r="AF44" i="67"/>
  <c r="AC44" i="67"/>
  <c r="W44" i="67"/>
  <c r="T44" i="67"/>
  <c r="Q44" i="67"/>
  <c r="H44" i="67"/>
  <c r="E44" i="67"/>
  <c r="DH43" i="67"/>
  <c r="DB43" i="67"/>
  <c r="CZ43" i="67"/>
  <c r="CX43" i="67"/>
  <c r="CV43" i="67"/>
  <c r="CT43" i="67"/>
  <c r="CR43" i="67"/>
  <c r="CF43" i="67"/>
  <c r="CC43" i="67"/>
  <c r="BZ43" i="67"/>
  <c r="BW43" i="67"/>
  <c r="BT43" i="67"/>
  <c r="BQ43" i="67"/>
  <c r="BN43" i="67"/>
  <c r="BI43" i="67"/>
  <c r="BF43" i="67"/>
  <c r="BC43" i="67"/>
  <c r="AZ43" i="67"/>
  <c r="AW43" i="67"/>
  <c r="AR43" i="67"/>
  <c r="AO43" i="67"/>
  <c r="AL43" i="67"/>
  <c r="AI43" i="67"/>
  <c r="AF43" i="67"/>
  <c r="AC43" i="67"/>
  <c r="W43" i="67"/>
  <c r="T43" i="67"/>
  <c r="Q43" i="67"/>
  <c r="H43" i="67"/>
  <c r="E43" i="67"/>
  <c r="DH42" i="67"/>
  <c r="DB42" i="67"/>
  <c r="CZ42" i="67"/>
  <c r="CX42" i="67"/>
  <c r="CV42" i="67"/>
  <c r="CT42" i="67"/>
  <c r="CR42" i="67"/>
  <c r="CF42" i="67"/>
  <c r="CC42" i="67"/>
  <c r="BZ42" i="67"/>
  <c r="BW42" i="67"/>
  <c r="BT42" i="67"/>
  <c r="BQ42" i="67"/>
  <c r="BN42" i="67"/>
  <c r="BI42" i="67"/>
  <c r="BF42" i="67"/>
  <c r="BC42" i="67"/>
  <c r="AZ42" i="67"/>
  <c r="AW42" i="67"/>
  <c r="AR42" i="67"/>
  <c r="AO42" i="67"/>
  <c r="AL42" i="67"/>
  <c r="AI42" i="67"/>
  <c r="AF42" i="67"/>
  <c r="AC42" i="67"/>
  <c r="W42" i="67"/>
  <c r="T42" i="67"/>
  <c r="Q42" i="67"/>
  <c r="H42" i="67"/>
  <c r="E42" i="67"/>
  <c r="DH41" i="67"/>
  <c r="DB41" i="67"/>
  <c r="CZ41" i="67"/>
  <c r="CX41" i="67"/>
  <c r="CV41" i="67"/>
  <c r="CT41" i="67"/>
  <c r="CR41" i="67"/>
  <c r="CF41" i="67"/>
  <c r="CC41" i="67"/>
  <c r="BZ41" i="67"/>
  <c r="BW41" i="67"/>
  <c r="BT41" i="67"/>
  <c r="BQ41" i="67"/>
  <c r="BN41" i="67"/>
  <c r="BI41" i="67"/>
  <c r="BF41" i="67"/>
  <c r="BC41" i="67"/>
  <c r="AZ41" i="67"/>
  <c r="AW41" i="67"/>
  <c r="AR41" i="67"/>
  <c r="AO41" i="67"/>
  <c r="AL41" i="67"/>
  <c r="AI41" i="67"/>
  <c r="AF41" i="67"/>
  <c r="AC41" i="67"/>
  <c r="W41" i="67"/>
  <c r="T41" i="67"/>
  <c r="Q41" i="67"/>
  <c r="H41" i="67"/>
  <c r="E41" i="67"/>
  <c r="DH40" i="67"/>
  <c r="DB40" i="67"/>
  <c r="CZ40" i="67"/>
  <c r="CX40" i="67"/>
  <c r="CV40" i="67"/>
  <c r="CT40" i="67"/>
  <c r="CR40" i="67"/>
  <c r="CF40" i="67"/>
  <c r="CC40" i="67"/>
  <c r="BZ40" i="67"/>
  <c r="BW40" i="67"/>
  <c r="BT40" i="67"/>
  <c r="BQ40" i="67"/>
  <c r="BN40" i="67"/>
  <c r="BI40" i="67"/>
  <c r="BF40" i="67"/>
  <c r="BC40" i="67"/>
  <c r="AZ40" i="67"/>
  <c r="AW40" i="67"/>
  <c r="AR40" i="67"/>
  <c r="AO40" i="67"/>
  <c r="AL40" i="67"/>
  <c r="AI40" i="67"/>
  <c r="AF40" i="67"/>
  <c r="AC40" i="67"/>
  <c r="W40" i="67"/>
  <c r="T40" i="67"/>
  <c r="Q40" i="67"/>
  <c r="H40" i="67"/>
  <c r="E40" i="67"/>
  <c r="DH39" i="67"/>
  <c r="DB39" i="67"/>
  <c r="CZ39" i="67"/>
  <c r="CX39" i="67"/>
  <c r="CV39" i="67"/>
  <c r="CT39" i="67"/>
  <c r="CR39" i="67"/>
  <c r="CF39" i="67"/>
  <c r="CC39" i="67"/>
  <c r="BZ39" i="67"/>
  <c r="BW39" i="67"/>
  <c r="BT39" i="67"/>
  <c r="BQ39" i="67"/>
  <c r="BN39" i="67"/>
  <c r="BI39" i="67"/>
  <c r="BF39" i="67"/>
  <c r="BC39" i="67"/>
  <c r="AZ39" i="67"/>
  <c r="AW39" i="67"/>
  <c r="AR39" i="67"/>
  <c r="AO39" i="67"/>
  <c r="AL39" i="67"/>
  <c r="AI39" i="67"/>
  <c r="AF39" i="67"/>
  <c r="AC39" i="67"/>
  <c r="W39" i="67"/>
  <c r="T39" i="67"/>
  <c r="Q39" i="67"/>
  <c r="H39" i="67"/>
  <c r="E39" i="67"/>
  <c r="DH38" i="67"/>
  <c r="DB38" i="67"/>
  <c r="CZ38" i="67"/>
  <c r="CX38" i="67"/>
  <c r="CV38" i="67"/>
  <c r="CT38" i="67"/>
  <c r="CR38" i="67"/>
  <c r="CF38" i="67"/>
  <c r="CC38" i="67"/>
  <c r="BZ38" i="67"/>
  <c r="BW38" i="67"/>
  <c r="BT38" i="67"/>
  <c r="BQ38" i="67"/>
  <c r="BN38" i="67"/>
  <c r="BI38" i="67"/>
  <c r="BF38" i="67"/>
  <c r="BC38" i="67"/>
  <c r="AZ38" i="67"/>
  <c r="AW38" i="67"/>
  <c r="AR38" i="67"/>
  <c r="AO38" i="67"/>
  <c r="AL38" i="67"/>
  <c r="AI38" i="67"/>
  <c r="AF38" i="67"/>
  <c r="AC38" i="67"/>
  <c r="W38" i="67"/>
  <c r="T38" i="67"/>
  <c r="Q38" i="67"/>
  <c r="H38" i="67"/>
  <c r="E38" i="67"/>
  <c r="DH37" i="67"/>
  <c r="DB37" i="67"/>
  <c r="CZ37" i="67"/>
  <c r="CX37" i="67"/>
  <c r="CV37" i="67"/>
  <c r="CT37" i="67"/>
  <c r="CR37" i="67"/>
  <c r="CF37" i="67"/>
  <c r="CC37" i="67"/>
  <c r="BZ37" i="67"/>
  <c r="BW37" i="67"/>
  <c r="BT37" i="67"/>
  <c r="BQ37" i="67"/>
  <c r="BN37" i="67"/>
  <c r="BI37" i="67"/>
  <c r="BF37" i="67"/>
  <c r="BC37" i="67"/>
  <c r="AZ37" i="67"/>
  <c r="AW37" i="67"/>
  <c r="AR37" i="67"/>
  <c r="AO37" i="67"/>
  <c r="AL37" i="67"/>
  <c r="AI37" i="67"/>
  <c r="AF37" i="67"/>
  <c r="AC37" i="67"/>
  <c r="W37" i="67"/>
  <c r="T37" i="67"/>
  <c r="Q37" i="67"/>
  <c r="H37" i="67"/>
  <c r="E37" i="67"/>
  <c r="DH36" i="67"/>
  <c r="DB36" i="67"/>
  <c r="CZ36" i="67"/>
  <c r="CX36" i="67"/>
  <c r="CV36" i="67"/>
  <c r="CT36" i="67"/>
  <c r="CR36" i="67"/>
  <c r="CF36" i="67"/>
  <c r="CC36" i="67"/>
  <c r="BZ36" i="67"/>
  <c r="BW36" i="67"/>
  <c r="BT36" i="67"/>
  <c r="BQ36" i="67"/>
  <c r="BN36" i="67"/>
  <c r="BI36" i="67"/>
  <c r="BF36" i="67"/>
  <c r="BC36" i="67"/>
  <c r="AZ36" i="67"/>
  <c r="AW36" i="67"/>
  <c r="AR36" i="67"/>
  <c r="AO36" i="67"/>
  <c r="AL36" i="67"/>
  <c r="AI36" i="67"/>
  <c r="AF36" i="67"/>
  <c r="AC36" i="67"/>
  <c r="W36" i="67"/>
  <c r="T36" i="67"/>
  <c r="Q36" i="67"/>
  <c r="H36" i="67"/>
  <c r="E36" i="67"/>
  <c r="DH35" i="67"/>
  <c r="DB35" i="67"/>
  <c r="CZ35" i="67"/>
  <c r="CX35" i="67"/>
  <c r="CV35" i="67"/>
  <c r="CT35" i="67"/>
  <c r="CR35" i="67"/>
  <c r="CF35" i="67"/>
  <c r="CC35" i="67"/>
  <c r="BZ35" i="67"/>
  <c r="BW35" i="67"/>
  <c r="BT35" i="67"/>
  <c r="BQ35" i="67"/>
  <c r="BN35" i="67"/>
  <c r="BI35" i="67"/>
  <c r="BF35" i="67"/>
  <c r="BC35" i="67"/>
  <c r="AZ35" i="67"/>
  <c r="AW35" i="67"/>
  <c r="AR35" i="67"/>
  <c r="AO35" i="67"/>
  <c r="AL35" i="67"/>
  <c r="AI35" i="67"/>
  <c r="AF35" i="67"/>
  <c r="AC35" i="67"/>
  <c r="W35" i="67"/>
  <c r="T35" i="67"/>
  <c r="Q35" i="67"/>
  <c r="H35" i="67"/>
  <c r="E35" i="67"/>
  <c r="DH34" i="67"/>
  <c r="DB34" i="67"/>
  <c r="CZ34" i="67"/>
  <c r="CX34" i="67"/>
  <c r="CV34" i="67"/>
  <c r="CT34" i="67"/>
  <c r="CR34" i="67"/>
  <c r="CF34" i="67"/>
  <c r="CC34" i="67"/>
  <c r="BZ34" i="67"/>
  <c r="BW34" i="67"/>
  <c r="BT34" i="67"/>
  <c r="BQ34" i="67"/>
  <c r="BN34" i="67"/>
  <c r="BI34" i="67"/>
  <c r="BF34" i="67"/>
  <c r="BC34" i="67"/>
  <c r="AZ34" i="67"/>
  <c r="AW34" i="67"/>
  <c r="AR34" i="67"/>
  <c r="AO34" i="67"/>
  <c r="AL34" i="67"/>
  <c r="AI34" i="67"/>
  <c r="AF34" i="67"/>
  <c r="AC34" i="67"/>
  <c r="W34" i="67"/>
  <c r="T34" i="67"/>
  <c r="Q34" i="67"/>
  <c r="H34" i="67"/>
  <c r="E34" i="67"/>
  <c r="DH33" i="67"/>
  <c r="DB33" i="67"/>
  <c r="CZ33" i="67"/>
  <c r="CX33" i="67"/>
  <c r="CV33" i="67"/>
  <c r="CT33" i="67"/>
  <c r="CR33" i="67"/>
  <c r="CF33" i="67"/>
  <c r="CC33" i="67"/>
  <c r="BZ33" i="67"/>
  <c r="BW33" i="67"/>
  <c r="BT33" i="67"/>
  <c r="BQ33" i="67"/>
  <c r="BN33" i="67"/>
  <c r="BI33" i="67"/>
  <c r="BF33" i="67"/>
  <c r="BC33" i="67"/>
  <c r="AZ33" i="67"/>
  <c r="AW33" i="67"/>
  <c r="AR33" i="67"/>
  <c r="AO33" i="67"/>
  <c r="AL33" i="67"/>
  <c r="AI33" i="67"/>
  <c r="AF33" i="67"/>
  <c r="AC33" i="67"/>
  <c r="W33" i="67"/>
  <c r="T33" i="67"/>
  <c r="Q33" i="67"/>
  <c r="H33" i="67"/>
  <c r="E33" i="67"/>
  <c r="DH32" i="67"/>
  <c r="DB32" i="67"/>
  <c r="CZ32" i="67"/>
  <c r="CX32" i="67"/>
  <c r="CV32" i="67"/>
  <c r="CT32" i="67"/>
  <c r="CR32" i="67"/>
  <c r="CF32" i="67"/>
  <c r="CC32" i="67"/>
  <c r="BZ32" i="67"/>
  <c r="BW32" i="67"/>
  <c r="BT32" i="67"/>
  <c r="BQ32" i="67"/>
  <c r="BN32" i="67"/>
  <c r="BI32" i="67"/>
  <c r="BF32" i="67"/>
  <c r="BC32" i="67"/>
  <c r="AZ32" i="67"/>
  <c r="AW32" i="67"/>
  <c r="AR32" i="67"/>
  <c r="AO32" i="67"/>
  <c r="AL32" i="67"/>
  <c r="AI32" i="67"/>
  <c r="AF32" i="67"/>
  <c r="AC32" i="67"/>
  <c r="W32" i="67"/>
  <c r="T32" i="67"/>
  <c r="Q32" i="67"/>
  <c r="H32" i="67"/>
  <c r="E32" i="67"/>
  <c r="DH31" i="67"/>
  <c r="DB31" i="67"/>
  <c r="CZ31" i="67"/>
  <c r="CX31" i="67"/>
  <c r="CV31" i="67"/>
  <c r="CT31" i="67"/>
  <c r="CR31" i="67"/>
  <c r="CF31" i="67"/>
  <c r="CC31" i="67"/>
  <c r="BZ31" i="67"/>
  <c r="BW31" i="67"/>
  <c r="BT31" i="67"/>
  <c r="BQ31" i="67"/>
  <c r="BN31" i="67"/>
  <c r="BI31" i="67"/>
  <c r="BF31" i="67"/>
  <c r="BC31" i="67"/>
  <c r="AZ31" i="67"/>
  <c r="AW31" i="67"/>
  <c r="AR31" i="67"/>
  <c r="AO31" i="67"/>
  <c r="AL31" i="67"/>
  <c r="AI31" i="67"/>
  <c r="AF31" i="67"/>
  <c r="AC31" i="67"/>
  <c r="W31" i="67"/>
  <c r="T31" i="67"/>
  <c r="Q31" i="67"/>
  <c r="H31" i="67"/>
  <c r="E31" i="67"/>
  <c r="DH30" i="67"/>
  <c r="DB30" i="67"/>
  <c r="CZ30" i="67"/>
  <c r="CX30" i="67"/>
  <c r="CV30" i="67"/>
  <c r="CT30" i="67"/>
  <c r="CR30" i="67"/>
  <c r="CF30" i="67"/>
  <c r="CC30" i="67"/>
  <c r="BZ30" i="67"/>
  <c r="BW30" i="67"/>
  <c r="BT30" i="67"/>
  <c r="BQ30" i="67"/>
  <c r="BN30" i="67"/>
  <c r="BI30" i="67"/>
  <c r="BF30" i="67"/>
  <c r="BC30" i="67"/>
  <c r="AZ30" i="67"/>
  <c r="AW30" i="67"/>
  <c r="AR30" i="67"/>
  <c r="AO30" i="67"/>
  <c r="AL30" i="67"/>
  <c r="AI30" i="67"/>
  <c r="AF30" i="67"/>
  <c r="AC30" i="67"/>
  <c r="W30" i="67"/>
  <c r="T30" i="67"/>
  <c r="Q30" i="67"/>
  <c r="H30" i="67"/>
  <c r="E30" i="67"/>
  <c r="DH29" i="67"/>
  <c r="DB29" i="67"/>
  <c r="CZ29" i="67"/>
  <c r="CX29" i="67"/>
  <c r="CV29" i="67"/>
  <c r="CT29" i="67"/>
  <c r="CR29" i="67"/>
  <c r="CF29" i="67"/>
  <c r="CC29" i="67"/>
  <c r="BZ29" i="67"/>
  <c r="BW29" i="67"/>
  <c r="BT29" i="67"/>
  <c r="BQ29" i="67"/>
  <c r="BN29" i="67"/>
  <c r="BI29" i="67"/>
  <c r="BF29" i="67"/>
  <c r="BC29" i="67"/>
  <c r="AZ29" i="67"/>
  <c r="AW29" i="67"/>
  <c r="AR29" i="67"/>
  <c r="AO29" i="67"/>
  <c r="AL29" i="67"/>
  <c r="AI29" i="67"/>
  <c r="AF29" i="67"/>
  <c r="AC29" i="67"/>
  <c r="W29" i="67"/>
  <c r="T29" i="67"/>
  <c r="Q29" i="67"/>
  <c r="H29" i="67"/>
  <c r="E29" i="67"/>
  <c r="DH28" i="67"/>
  <c r="DB28" i="67"/>
  <c r="CZ28" i="67"/>
  <c r="CX28" i="67"/>
  <c r="CV28" i="67"/>
  <c r="CT28" i="67"/>
  <c r="CR28" i="67"/>
  <c r="CF28" i="67"/>
  <c r="CC28" i="67"/>
  <c r="BZ28" i="67"/>
  <c r="BW28" i="67"/>
  <c r="BT28" i="67"/>
  <c r="BQ28" i="67"/>
  <c r="BN28" i="67"/>
  <c r="BI28" i="67"/>
  <c r="BF28" i="67"/>
  <c r="BC28" i="67"/>
  <c r="AZ28" i="67"/>
  <c r="AW28" i="67"/>
  <c r="AR28" i="67"/>
  <c r="AO28" i="67"/>
  <c r="AL28" i="67"/>
  <c r="AI28" i="67"/>
  <c r="AF28" i="67"/>
  <c r="AC28" i="67"/>
  <c r="W28" i="67"/>
  <c r="T28" i="67"/>
  <c r="Q28" i="67"/>
  <c r="H28" i="67"/>
  <c r="E28" i="67"/>
  <c r="DH27" i="67"/>
  <c r="DB27" i="67"/>
  <c r="CZ27" i="67"/>
  <c r="CX27" i="67"/>
  <c r="CV27" i="67"/>
  <c r="CT27" i="67"/>
  <c r="CR27" i="67"/>
  <c r="CF27" i="67"/>
  <c r="CC27" i="67"/>
  <c r="BZ27" i="67"/>
  <c r="BW27" i="67"/>
  <c r="BT27" i="67"/>
  <c r="BQ27" i="67"/>
  <c r="BN27" i="67"/>
  <c r="BI27" i="67"/>
  <c r="BF27" i="67"/>
  <c r="BC27" i="67"/>
  <c r="AZ27" i="67"/>
  <c r="AW27" i="67"/>
  <c r="AR27" i="67"/>
  <c r="AO27" i="67"/>
  <c r="AL27" i="67"/>
  <c r="AI27" i="67"/>
  <c r="AF27" i="67"/>
  <c r="AC27" i="67"/>
  <c r="W27" i="67"/>
  <c r="T27" i="67"/>
  <c r="Q27" i="67"/>
  <c r="H27" i="67"/>
  <c r="E27" i="67"/>
  <c r="DH26" i="67"/>
  <c r="DB26" i="67"/>
  <c r="CZ26" i="67"/>
  <c r="CX26" i="67"/>
  <c r="CV26" i="67"/>
  <c r="CT26" i="67"/>
  <c r="CR26" i="67"/>
  <c r="CF26" i="67"/>
  <c r="CC26" i="67"/>
  <c r="BZ26" i="67"/>
  <c r="BW26" i="67"/>
  <c r="BT26" i="67"/>
  <c r="BQ26" i="67"/>
  <c r="BN26" i="67"/>
  <c r="BI26" i="67"/>
  <c r="BF26" i="67"/>
  <c r="BC26" i="67"/>
  <c r="AZ26" i="67"/>
  <c r="AW26" i="67"/>
  <c r="AR26" i="67"/>
  <c r="AO26" i="67"/>
  <c r="AL26" i="67"/>
  <c r="AI26" i="67"/>
  <c r="AF26" i="67"/>
  <c r="AC26" i="67"/>
  <c r="W26" i="67"/>
  <c r="T26" i="67"/>
  <c r="Q26" i="67"/>
  <c r="H26" i="67"/>
  <c r="E26" i="67"/>
  <c r="DH25" i="67"/>
  <c r="DB25" i="67"/>
  <c r="CZ25" i="67"/>
  <c r="CX25" i="67"/>
  <c r="CV25" i="67"/>
  <c r="CT25" i="67"/>
  <c r="CR25" i="67"/>
  <c r="CF25" i="67"/>
  <c r="CC25" i="67"/>
  <c r="BZ25" i="67"/>
  <c r="BW25" i="67"/>
  <c r="BT25" i="67"/>
  <c r="BQ25" i="67"/>
  <c r="BN25" i="67"/>
  <c r="BI25" i="67"/>
  <c r="BF25" i="67"/>
  <c r="BC25" i="67"/>
  <c r="AZ25" i="67"/>
  <c r="AW25" i="67"/>
  <c r="AR25" i="67"/>
  <c r="AO25" i="67"/>
  <c r="AL25" i="67"/>
  <c r="AI25" i="67"/>
  <c r="AF25" i="67"/>
  <c r="AC25" i="67"/>
  <c r="W25" i="67"/>
  <c r="T25" i="67"/>
  <c r="Q25" i="67"/>
  <c r="H25" i="67"/>
  <c r="E25" i="67"/>
  <c r="DH24" i="67"/>
  <c r="DB24" i="67"/>
  <c r="CZ24" i="67"/>
  <c r="CX24" i="67"/>
  <c r="CV24" i="67"/>
  <c r="CT24" i="67"/>
  <c r="CR24" i="67"/>
  <c r="CF24" i="67"/>
  <c r="CC24" i="67"/>
  <c r="BZ24" i="67"/>
  <c r="BW24" i="67"/>
  <c r="BT24" i="67"/>
  <c r="BQ24" i="67"/>
  <c r="BN24" i="67"/>
  <c r="BI24" i="67"/>
  <c r="BF24" i="67"/>
  <c r="BC24" i="67"/>
  <c r="AZ24" i="67"/>
  <c r="AW24" i="67"/>
  <c r="AR24" i="67"/>
  <c r="AO24" i="67"/>
  <c r="AL24" i="67"/>
  <c r="AI24" i="67"/>
  <c r="AF24" i="67"/>
  <c r="AC24" i="67"/>
  <c r="W24" i="67"/>
  <c r="T24" i="67"/>
  <c r="Q24" i="67"/>
  <c r="H24" i="67"/>
  <c r="E24" i="67"/>
  <c r="DH23" i="67"/>
  <c r="DB23" i="67"/>
  <c r="CZ23" i="67"/>
  <c r="CX23" i="67"/>
  <c r="CV23" i="67"/>
  <c r="CT23" i="67"/>
  <c r="CR23" i="67"/>
  <c r="CF23" i="67"/>
  <c r="CC23" i="67"/>
  <c r="BZ23" i="67"/>
  <c r="BW23" i="67"/>
  <c r="BT23" i="67"/>
  <c r="BQ23" i="67"/>
  <c r="BN23" i="67"/>
  <c r="BI23" i="67"/>
  <c r="BF23" i="67"/>
  <c r="BC23" i="67"/>
  <c r="AZ23" i="67"/>
  <c r="AW23" i="67"/>
  <c r="AR23" i="67"/>
  <c r="AO23" i="67"/>
  <c r="AL23" i="67"/>
  <c r="AI23" i="67"/>
  <c r="AF23" i="67"/>
  <c r="AC23" i="67"/>
  <c r="W23" i="67"/>
  <c r="T23" i="67"/>
  <c r="Q23" i="67"/>
  <c r="H23" i="67"/>
  <c r="E23" i="67"/>
  <c r="DH22" i="67"/>
  <c r="DB22" i="67"/>
  <c r="CZ22" i="67"/>
  <c r="CX22" i="67"/>
  <c r="CV22" i="67"/>
  <c r="CT22" i="67"/>
  <c r="CR22" i="67"/>
  <c r="CF22" i="67"/>
  <c r="CC22" i="67"/>
  <c r="BZ22" i="67"/>
  <c r="BW22" i="67"/>
  <c r="BT22" i="67"/>
  <c r="BQ22" i="67"/>
  <c r="BN22" i="67"/>
  <c r="BI22" i="67"/>
  <c r="BF22" i="67"/>
  <c r="BC22" i="67"/>
  <c r="AZ22" i="67"/>
  <c r="AW22" i="67"/>
  <c r="AR22" i="67"/>
  <c r="AO22" i="67"/>
  <c r="AL22" i="67"/>
  <c r="AI22" i="67"/>
  <c r="AF22" i="67"/>
  <c r="AC22" i="67"/>
  <c r="W22" i="67"/>
  <c r="T22" i="67"/>
  <c r="Q22" i="67"/>
  <c r="H22" i="67"/>
  <c r="E22" i="67"/>
  <c r="DH21" i="67"/>
  <c r="DB21" i="67"/>
  <c r="CZ21" i="67"/>
  <c r="CX21" i="67"/>
  <c r="CV21" i="67"/>
  <c r="CT21" i="67"/>
  <c r="CR21" i="67"/>
  <c r="CF21" i="67"/>
  <c r="CC21" i="67"/>
  <c r="BZ21" i="67"/>
  <c r="BW21" i="67"/>
  <c r="BT21" i="67"/>
  <c r="BQ21" i="67"/>
  <c r="BN21" i="67"/>
  <c r="BI21" i="67"/>
  <c r="BF21" i="67"/>
  <c r="BC21" i="67"/>
  <c r="AZ21" i="67"/>
  <c r="AW21" i="67"/>
  <c r="AR21" i="67"/>
  <c r="AO21" i="67"/>
  <c r="AL21" i="67"/>
  <c r="AI21" i="67"/>
  <c r="AF21" i="67"/>
  <c r="AC21" i="67"/>
  <c r="W21" i="67"/>
  <c r="T21" i="67"/>
  <c r="Q21" i="67"/>
  <c r="H21" i="67"/>
  <c r="E21" i="67"/>
  <c r="DH20" i="67"/>
  <c r="DB20" i="67"/>
  <c r="CZ20" i="67"/>
  <c r="CX20" i="67"/>
  <c r="CV20" i="67"/>
  <c r="CT20" i="67"/>
  <c r="CR20" i="67"/>
  <c r="CF20" i="67"/>
  <c r="CC20" i="67"/>
  <c r="BZ20" i="67"/>
  <c r="BW20" i="67"/>
  <c r="BT20" i="67"/>
  <c r="BQ20" i="67"/>
  <c r="BN20" i="67"/>
  <c r="BI20" i="67"/>
  <c r="BF20" i="67"/>
  <c r="BC20" i="67"/>
  <c r="AZ20" i="67"/>
  <c r="AW20" i="67"/>
  <c r="AR20" i="67"/>
  <c r="AO20" i="67"/>
  <c r="AL20" i="67"/>
  <c r="AI20" i="67"/>
  <c r="AF20" i="67"/>
  <c r="AC20" i="67"/>
  <c r="W20" i="67"/>
  <c r="T20" i="67"/>
  <c r="Q20" i="67"/>
  <c r="H20" i="67"/>
  <c r="E20" i="67"/>
  <c r="DH19" i="67"/>
  <c r="DB19" i="67"/>
  <c r="CZ19" i="67"/>
  <c r="CX19" i="67"/>
  <c r="CV19" i="67"/>
  <c r="CT19" i="67"/>
  <c r="CR19" i="67"/>
  <c r="CF19" i="67"/>
  <c r="CC19" i="67"/>
  <c r="BZ19" i="67"/>
  <c r="BW19" i="67"/>
  <c r="BT19" i="67"/>
  <c r="BQ19" i="67"/>
  <c r="BN19" i="67"/>
  <c r="BI19" i="67"/>
  <c r="BF19" i="67"/>
  <c r="BC19" i="67"/>
  <c r="AZ19" i="67"/>
  <c r="AW19" i="67"/>
  <c r="AR19" i="67"/>
  <c r="AO19" i="67"/>
  <c r="AL19" i="67"/>
  <c r="AI19" i="67"/>
  <c r="AF19" i="67"/>
  <c r="AC19" i="67"/>
  <c r="W19" i="67"/>
  <c r="T19" i="67"/>
  <c r="Q19" i="67"/>
  <c r="H19" i="67"/>
  <c r="E19" i="67"/>
  <c r="DH18" i="67"/>
  <c r="DB18" i="67"/>
  <c r="CZ18" i="67"/>
  <c r="CX18" i="67"/>
  <c r="CV18" i="67"/>
  <c r="CT18" i="67"/>
  <c r="CR18" i="67"/>
  <c r="CF18" i="67"/>
  <c r="CC18" i="67"/>
  <c r="BZ18" i="67"/>
  <c r="BW18" i="67"/>
  <c r="BT18" i="67"/>
  <c r="BQ18" i="67"/>
  <c r="BN18" i="67"/>
  <c r="BI18" i="67"/>
  <c r="BF18" i="67"/>
  <c r="BC18" i="67"/>
  <c r="AZ18" i="67"/>
  <c r="AW18" i="67"/>
  <c r="AR18" i="67"/>
  <c r="AO18" i="67"/>
  <c r="AL18" i="67"/>
  <c r="AI18" i="67"/>
  <c r="AF18" i="67"/>
  <c r="AC18" i="67"/>
  <c r="W18" i="67"/>
  <c r="T18" i="67"/>
  <c r="Q18" i="67"/>
  <c r="H18" i="67"/>
  <c r="E18" i="67"/>
  <c r="DH17" i="67"/>
  <c r="DB17" i="67"/>
  <c r="CZ17" i="67"/>
  <c r="CX17" i="67"/>
  <c r="CV17" i="67"/>
  <c r="CT17" i="67"/>
  <c r="CR17" i="67"/>
  <c r="CF17" i="67"/>
  <c r="CC17" i="67"/>
  <c r="BZ17" i="67"/>
  <c r="BW17" i="67"/>
  <c r="BT17" i="67"/>
  <c r="BQ17" i="67"/>
  <c r="BN17" i="67"/>
  <c r="BI17" i="67"/>
  <c r="BF17" i="67"/>
  <c r="BC17" i="67"/>
  <c r="AZ17" i="67"/>
  <c r="AW17" i="67"/>
  <c r="AR17" i="67"/>
  <c r="AO17" i="67"/>
  <c r="AL17" i="67"/>
  <c r="AI17" i="67"/>
  <c r="AF17" i="67"/>
  <c r="AC17" i="67"/>
  <c r="W17" i="67"/>
  <c r="T17" i="67"/>
  <c r="Q17" i="67"/>
  <c r="H17" i="67"/>
  <c r="E17" i="67"/>
  <c r="DH16" i="67"/>
  <c r="DB16" i="67"/>
  <c r="CZ16" i="67"/>
  <c r="CX16" i="67"/>
  <c r="CV16" i="67"/>
  <c r="CT16" i="67"/>
  <c r="CR16" i="67"/>
  <c r="CF16" i="67"/>
  <c r="CC16" i="67"/>
  <c r="BZ16" i="67"/>
  <c r="BW16" i="67"/>
  <c r="BT16" i="67"/>
  <c r="BQ16" i="67"/>
  <c r="BN16" i="67"/>
  <c r="BI16" i="67"/>
  <c r="BF16" i="67"/>
  <c r="BC16" i="67"/>
  <c r="AZ16" i="67"/>
  <c r="AW16" i="67"/>
  <c r="AR16" i="67"/>
  <c r="AO16" i="67"/>
  <c r="AL16" i="67"/>
  <c r="AI16" i="67"/>
  <c r="AF16" i="67"/>
  <c r="AC16" i="67"/>
  <c r="W16" i="67"/>
  <c r="T16" i="67"/>
  <c r="Q16" i="67"/>
  <c r="H16" i="67"/>
  <c r="E16" i="67"/>
  <c r="DH15" i="67"/>
  <c r="DB15" i="67"/>
  <c r="CZ15" i="67"/>
  <c r="CX15" i="67"/>
  <c r="CV15" i="67"/>
  <c r="CT15" i="67"/>
  <c r="CR15" i="67"/>
  <c r="CF15" i="67"/>
  <c r="CC15" i="67"/>
  <c r="BZ15" i="67"/>
  <c r="BW15" i="67"/>
  <c r="BT15" i="67"/>
  <c r="BQ15" i="67"/>
  <c r="BN15" i="67"/>
  <c r="BI15" i="67"/>
  <c r="BF15" i="67"/>
  <c r="BC15" i="67"/>
  <c r="AZ15" i="67"/>
  <c r="AW15" i="67"/>
  <c r="AR15" i="67"/>
  <c r="AO15" i="67"/>
  <c r="AL15" i="67"/>
  <c r="AI15" i="67"/>
  <c r="AF15" i="67"/>
  <c r="AC15" i="67"/>
  <c r="W15" i="67"/>
  <c r="T15" i="67"/>
  <c r="Q15" i="67"/>
  <c r="H15" i="67"/>
  <c r="E15" i="67"/>
  <c r="DH14" i="67"/>
  <c r="DB14" i="67"/>
  <c r="CZ14" i="67"/>
  <c r="CX14" i="67"/>
  <c r="CV14" i="67"/>
  <c r="CT14" i="67"/>
  <c r="CR14" i="67"/>
  <c r="CF14" i="67"/>
  <c r="CC14" i="67"/>
  <c r="BZ14" i="67"/>
  <c r="BW14" i="67"/>
  <c r="BT14" i="67"/>
  <c r="BQ14" i="67"/>
  <c r="BN14" i="67"/>
  <c r="BI14" i="67"/>
  <c r="BF14" i="67"/>
  <c r="BC14" i="67"/>
  <c r="AZ14" i="67"/>
  <c r="AW14" i="67"/>
  <c r="AR14" i="67"/>
  <c r="AO14" i="67"/>
  <c r="AL14" i="67"/>
  <c r="AI14" i="67"/>
  <c r="AF14" i="67"/>
  <c r="AC14" i="67"/>
  <c r="W14" i="67"/>
  <c r="T14" i="67"/>
  <c r="Q14" i="67"/>
  <c r="H14" i="67"/>
  <c r="E14" i="67"/>
  <c r="DH13" i="67"/>
  <c r="DB13" i="67"/>
  <c r="CZ13" i="67"/>
  <c r="CX13" i="67"/>
  <c r="CV13" i="67"/>
  <c r="CT13" i="67"/>
  <c r="CR13" i="67"/>
  <c r="CF13" i="67"/>
  <c r="CC13" i="67"/>
  <c r="BZ13" i="67"/>
  <c r="BW13" i="67"/>
  <c r="BT13" i="67"/>
  <c r="BQ13" i="67"/>
  <c r="BN13" i="67"/>
  <c r="BI13" i="67"/>
  <c r="BF13" i="67"/>
  <c r="BC13" i="67"/>
  <c r="AZ13" i="67"/>
  <c r="AW13" i="67"/>
  <c r="AR13" i="67"/>
  <c r="AO13" i="67"/>
  <c r="AL13" i="67"/>
  <c r="AI13" i="67"/>
  <c r="AF13" i="67"/>
  <c r="AC13" i="67"/>
  <c r="W13" i="67"/>
  <c r="T13" i="67"/>
  <c r="Q13" i="67"/>
  <c r="H13" i="67"/>
  <c r="E13" i="67"/>
  <c r="DH12" i="67"/>
  <c r="DB12" i="67"/>
  <c r="CZ12" i="67"/>
  <c r="CX12" i="67"/>
  <c r="CV12" i="67"/>
  <c r="CT12" i="67"/>
  <c r="CR12" i="67"/>
  <c r="CF12" i="67"/>
  <c r="CC12" i="67"/>
  <c r="BZ12" i="67"/>
  <c r="BW12" i="67"/>
  <c r="BT12" i="67"/>
  <c r="BQ12" i="67"/>
  <c r="BN12" i="67"/>
  <c r="BI12" i="67"/>
  <c r="BF12" i="67"/>
  <c r="BC12" i="67"/>
  <c r="AZ12" i="67"/>
  <c r="AW12" i="67"/>
  <c r="AR12" i="67"/>
  <c r="AO12" i="67"/>
  <c r="AL12" i="67"/>
  <c r="AI12" i="67"/>
  <c r="AF12" i="67"/>
  <c r="AC12" i="67"/>
  <c r="W12" i="67"/>
  <c r="T12" i="67"/>
  <c r="Q12" i="67"/>
  <c r="H12" i="67"/>
  <c r="E12" i="67"/>
  <c r="DH11" i="67"/>
  <c r="DB11" i="67"/>
  <c r="CZ11" i="67"/>
  <c r="CX11" i="67"/>
  <c r="CV11" i="67"/>
  <c r="CT11" i="67"/>
  <c r="CR11" i="67"/>
  <c r="CF11" i="67"/>
  <c r="CC11" i="67"/>
  <c r="BZ11" i="67"/>
  <c r="BW11" i="67"/>
  <c r="BT11" i="67"/>
  <c r="BQ11" i="67"/>
  <c r="BN11" i="67"/>
  <c r="BI11" i="67"/>
  <c r="BF11" i="67"/>
  <c r="BC11" i="67"/>
  <c r="AZ11" i="67"/>
  <c r="AW11" i="67"/>
  <c r="AR11" i="67"/>
  <c r="AO11" i="67"/>
  <c r="AL11" i="67"/>
  <c r="AI11" i="67"/>
  <c r="AF11" i="67"/>
  <c r="AC11" i="67"/>
  <c r="W11" i="67"/>
  <c r="T11" i="67"/>
  <c r="Q11" i="67"/>
  <c r="H11" i="67"/>
  <c r="E11" i="67"/>
  <c r="DH10" i="67"/>
  <c r="DB10" i="67"/>
  <c r="CZ10" i="67"/>
  <c r="CX10" i="67"/>
  <c r="CV10" i="67"/>
  <c r="CT10" i="67"/>
  <c r="CR10" i="67"/>
  <c r="CF10" i="67"/>
  <c r="CC10" i="67"/>
  <c r="BZ10" i="67"/>
  <c r="BW10" i="67"/>
  <c r="BT10" i="67"/>
  <c r="BQ10" i="67"/>
  <c r="BN10" i="67"/>
  <c r="BI10" i="67"/>
  <c r="BF10" i="67"/>
  <c r="BC10" i="67"/>
  <c r="AZ10" i="67"/>
  <c r="AW10" i="67"/>
  <c r="AR10" i="67"/>
  <c r="AO10" i="67"/>
  <c r="AL10" i="67"/>
  <c r="AI10" i="67"/>
  <c r="AF10" i="67"/>
  <c r="AC10" i="67"/>
  <c r="W10" i="67"/>
  <c r="T10" i="67"/>
  <c r="Q10" i="67"/>
  <c r="H10" i="67"/>
  <c r="E10" i="67"/>
  <c r="DH9" i="67"/>
  <c r="DB9" i="67"/>
  <c r="CZ9" i="67"/>
  <c r="CX9" i="67"/>
  <c r="CV9" i="67"/>
  <c r="CT9" i="67"/>
  <c r="CR9" i="67"/>
  <c r="CF9" i="67"/>
  <c r="CC9" i="67"/>
  <c r="BZ9" i="67"/>
  <c r="BW9" i="67"/>
  <c r="BT9" i="67"/>
  <c r="BQ9" i="67"/>
  <c r="BN9" i="67"/>
  <c r="BI9" i="67"/>
  <c r="BF9" i="67"/>
  <c r="BC9" i="67"/>
  <c r="AZ9" i="67"/>
  <c r="AW9" i="67"/>
  <c r="AR9" i="67"/>
  <c r="AO9" i="67"/>
  <c r="AL9" i="67"/>
  <c r="AI9" i="67"/>
  <c r="AF9" i="67"/>
  <c r="AC9" i="67"/>
  <c r="W9" i="67"/>
  <c r="T9" i="67"/>
  <c r="Q9" i="67"/>
  <c r="H9" i="67"/>
  <c r="E9" i="67"/>
  <c r="DH8" i="67"/>
  <c r="DB8" i="67"/>
  <c r="CZ8" i="67"/>
  <c r="CX8" i="67"/>
  <c r="CV8" i="67"/>
  <c r="CT8" i="67"/>
  <c r="CR8" i="67"/>
  <c r="CF8" i="67"/>
  <c r="CC8" i="67"/>
  <c r="BZ8" i="67"/>
  <c r="BW8" i="67"/>
  <c r="BT8" i="67"/>
  <c r="BQ8" i="67"/>
  <c r="BN8" i="67"/>
  <c r="BI8" i="67"/>
  <c r="BF8" i="67"/>
  <c r="BC8" i="67"/>
  <c r="AZ8" i="67"/>
  <c r="AW8" i="67"/>
  <c r="AR8" i="67"/>
  <c r="AO8" i="67"/>
  <c r="AL8" i="67"/>
  <c r="AI8" i="67"/>
  <c r="AF8" i="67"/>
  <c r="AC8" i="67"/>
  <c r="W8" i="67"/>
  <c r="T8" i="67"/>
  <c r="Q8" i="67"/>
  <c r="H8" i="67"/>
  <c r="E8" i="67"/>
  <c r="DH7" i="67"/>
  <c r="DB7" i="67"/>
  <c r="CZ7" i="67"/>
  <c r="CX7" i="67"/>
  <c r="CV7" i="67"/>
  <c r="CT7" i="67"/>
  <c r="CR7" i="67"/>
  <c r="CF7" i="67"/>
  <c r="CC7" i="67"/>
  <c r="BZ7" i="67"/>
  <c r="BW7" i="67"/>
  <c r="BT7" i="67"/>
  <c r="BQ7" i="67"/>
  <c r="BN7" i="67"/>
  <c r="BI7" i="67"/>
  <c r="BF7" i="67"/>
  <c r="BC7" i="67"/>
  <c r="AZ7" i="67"/>
  <c r="AW7" i="67"/>
  <c r="AR7" i="67"/>
  <c r="AO7" i="67"/>
  <c r="AL7" i="67"/>
  <c r="AI7" i="67"/>
  <c r="AF7" i="67"/>
  <c r="AC7" i="67"/>
  <c r="W7" i="67"/>
  <c r="T7" i="67"/>
  <c r="Q7" i="67"/>
  <c r="H7" i="67"/>
  <c r="E7" i="67"/>
  <c r="DH68" i="68"/>
  <c r="DB68" i="68"/>
  <c r="CZ68" i="68"/>
  <c r="CX68" i="68"/>
  <c r="CV68" i="68"/>
  <c r="CT68" i="68"/>
  <c r="CR68" i="68"/>
  <c r="CF68" i="68"/>
  <c r="CC68" i="68"/>
  <c r="BZ68" i="68"/>
  <c r="BW68" i="68"/>
  <c r="BT68" i="68"/>
  <c r="BQ68" i="68"/>
  <c r="BN68" i="68"/>
  <c r="BI68" i="68"/>
  <c r="BF68" i="68"/>
  <c r="BC68" i="68"/>
  <c r="AZ68" i="68"/>
  <c r="AW68" i="68"/>
  <c r="AR68" i="68"/>
  <c r="AO68" i="68"/>
  <c r="AL68" i="68"/>
  <c r="AI68" i="68"/>
  <c r="AF68" i="68"/>
  <c r="AC68" i="68"/>
  <c r="W68" i="68"/>
  <c r="T68" i="68"/>
  <c r="Q68" i="68"/>
  <c r="H68" i="68"/>
  <c r="E68" i="68"/>
  <c r="DH67" i="68"/>
  <c r="DB67" i="68"/>
  <c r="CZ67" i="68"/>
  <c r="CX67" i="68"/>
  <c r="CV67" i="68"/>
  <c r="CT67" i="68"/>
  <c r="CR67" i="68"/>
  <c r="CF67" i="68"/>
  <c r="CC67" i="68"/>
  <c r="BZ67" i="68"/>
  <c r="BW67" i="68"/>
  <c r="BT67" i="68"/>
  <c r="BQ67" i="68"/>
  <c r="BN67" i="68"/>
  <c r="BI67" i="68"/>
  <c r="BF67" i="68"/>
  <c r="BC67" i="68"/>
  <c r="AZ67" i="68"/>
  <c r="AW67" i="68"/>
  <c r="AR67" i="68"/>
  <c r="AO67" i="68"/>
  <c r="AL67" i="68"/>
  <c r="AI67" i="68"/>
  <c r="AF67" i="68"/>
  <c r="AC67" i="68"/>
  <c r="W67" i="68"/>
  <c r="T67" i="68"/>
  <c r="Q67" i="68"/>
  <c r="H67" i="68"/>
  <c r="E67" i="68"/>
  <c r="DH66" i="68"/>
  <c r="DB66" i="68"/>
  <c r="CZ66" i="68"/>
  <c r="CX66" i="68"/>
  <c r="CV66" i="68"/>
  <c r="CT66" i="68"/>
  <c r="CR66" i="68"/>
  <c r="CF66" i="68"/>
  <c r="CC66" i="68"/>
  <c r="BZ66" i="68"/>
  <c r="BW66" i="68"/>
  <c r="BT66" i="68"/>
  <c r="BQ66" i="68"/>
  <c r="BN66" i="68"/>
  <c r="BI66" i="68"/>
  <c r="BF66" i="68"/>
  <c r="BC66" i="68"/>
  <c r="AZ66" i="68"/>
  <c r="AW66" i="68"/>
  <c r="AR66" i="68"/>
  <c r="AO66" i="68"/>
  <c r="AL66" i="68"/>
  <c r="AI66" i="68"/>
  <c r="AF66" i="68"/>
  <c r="AC66" i="68"/>
  <c r="W66" i="68"/>
  <c r="T66" i="68"/>
  <c r="Q66" i="68"/>
  <c r="H66" i="68"/>
  <c r="E66" i="68"/>
  <c r="DH65" i="68"/>
  <c r="DB65" i="68"/>
  <c r="CZ65" i="68"/>
  <c r="CX65" i="68"/>
  <c r="CV65" i="68"/>
  <c r="CT65" i="68"/>
  <c r="CR65" i="68"/>
  <c r="CF65" i="68"/>
  <c r="CC65" i="68"/>
  <c r="BZ65" i="68"/>
  <c r="BW65" i="68"/>
  <c r="BT65" i="68"/>
  <c r="BQ65" i="68"/>
  <c r="BN65" i="68"/>
  <c r="BI65" i="68"/>
  <c r="BF65" i="68"/>
  <c r="BC65" i="68"/>
  <c r="AZ65" i="68"/>
  <c r="AW65" i="68"/>
  <c r="AR65" i="68"/>
  <c r="AO65" i="68"/>
  <c r="AL65" i="68"/>
  <c r="AI65" i="68"/>
  <c r="AF65" i="68"/>
  <c r="AC65" i="68"/>
  <c r="W65" i="68"/>
  <c r="T65" i="68"/>
  <c r="Q65" i="68"/>
  <c r="H65" i="68"/>
  <c r="E65" i="68"/>
  <c r="DH64" i="68"/>
  <c r="DB64" i="68"/>
  <c r="CZ64" i="68"/>
  <c r="CX64" i="68"/>
  <c r="CV64" i="68"/>
  <c r="CT64" i="68"/>
  <c r="CR64" i="68"/>
  <c r="CF64" i="68"/>
  <c r="CC64" i="68"/>
  <c r="BZ64" i="68"/>
  <c r="BW64" i="68"/>
  <c r="BT64" i="68"/>
  <c r="BQ64" i="68"/>
  <c r="BN64" i="68"/>
  <c r="BI64" i="68"/>
  <c r="BF64" i="68"/>
  <c r="BC64" i="68"/>
  <c r="AZ64" i="68"/>
  <c r="AW64" i="68"/>
  <c r="AR64" i="68"/>
  <c r="AO64" i="68"/>
  <c r="AL64" i="68"/>
  <c r="AI64" i="68"/>
  <c r="AF64" i="68"/>
  <c r="AC64" i="68"/>
  <c r="W64" i="68"/>
  <c r="T64" i="68"/>
  <c r="Q64" i="68"/>
  <c r="H64" i="68"/>
  <c r="E64" i="68"/>
  <c r="DH63" i="68"/>
  <c r="DB63" i="68"/>
  <c r="CZ63" i="68"/>
  <c r="CX63" i="68"/>
  <c r="CV63" i="68"/>
  <c r="CT63" i="68"/>
  <c r="CR63" i="68"/>
  <c r="CF63" i="68"/>
  <c r="CC63" i="68"/>
  <c r="BZ63" i="68"/>
  <c r="BW63" i="68"/>
  <c r="BT63" i="68"/>
  <c r="BQ63" i="68"/>
  <c r="BN63" i="68"/>
  <c r="BI63" i="68"/>
  <c r="BF63" i="68"/>
  <c r="BC63" i="68"/>
  <c r="AZ63" i="68"/>
  <c r="AW63" i="68"/>
  <c r="AR63" i="68"/>
  <c r="AO63" i="68"/>
  <c r="AL63" i="68"/>
  <c r="AI63" i="68"/>
  <c r="AF63" i="68"/>
  <c r="AC63" i="68"/>
  <c r="W63" i="68"/>
  <c r="T63" i="68"/>
  <c r="Q63" i="68"/>
  <c r="H63" i="68"/>
  <c r="E63" i="68"/>
  <c r="DH62" i="68"/>
  <c r="DB62" i="68"/>
  <c r="CZ62" i="68"/>
  <c r="CX62" i="68"/>
  <c r="CV62" i="68"/>
  <c r="CT62" i="68"/>
  <c r="CR62" i="68"/>
  <c r="CF62" i="68"/>
  <c r="CC62" i="68"/>
  <c r="BZ62" i="68"/>
  <c r="BW62" i="68"/>
  <c r="BT62" i="68"/>
  <c r="BQ62" i="68"/>
  <c r="BN62" i="68"/>
  <c r="BI62" i="68"/>
  <c r="BF62" i="68"/>
  <c r="BC62" i="68"/>
  <c r="AZ62" i="68"/>
  <c r="AW62" i="68"/>
  <c r="AR62" i="68"/>
  <c r="AO62" i="68"/>
  <c r="AL62" i="68"/>
  <c r="AI62" i="68"/>
  <c r="AF62" i="68"/>
  <c r="AC62" i="68"/>
  <c r="W62" i="68"/>
  <c r="T62" i="68"/>
  <c r="Q62" i="68"/>
  <c r="H62" i="68"/>
  <c r="E62" i="68"/>
  <c r="DH61" i="68"/>
  <c r="DB61" i="68"/>
  <c r="CZ61" i="68"/>
  <c r="CX61" i="68"/>
  <c r="CV61" i="68"/>
  <c r="CT61" i="68"/>
  <c r="CR61" i="68"/>
  <c r="CF61" i="68"/>
  <c r="CC61" i="68"/>
  <c r="BZ61" i="68"/>
  <c r="BW61" i="68"/>
  <c r="BT61" i="68"/>
  <c r="BQ61" i="68"/>
  <c r="BN61" i="68"/>
  <c r="BI61" i="68"/>
  <c r="BF61" i="68"/>
  <c r="BC61" i="68"/>
  <c r="AZ61" i="68"/>
  <c r="AW61" i="68"/>
  <c r="AR61" i="68"/>
  <c r="AO61" i="68"/>
  <c r="AL61" i="68"/>
  <c r="AI61" i="68"/>
  <c r="AF61" i="68"/>
  <c r="AC61" i="68"/>
  <c r="W61" i="68"/>
  <c r="T61" i="68"/>
  <c r="Q61" i="68"/>
  <c r="H61" i="68"/>
  <c r="E61" i="68"/>
  <c r="DH60" i="68"/>
  <c r="DB60" i="68"/>
  <c r="CZ60" i="68"/>
  <c r="CX60" i="68"/>
  <c r="CV60" i="68"/>
  <c r="CT60" i="68"/>
  <c r="CR60" i="68"/>
  <c r="CF60" i="68"/>
  <c r="CC60" i="68"/>
  <c r="BZ60" i="68"/>
  <c r="BW60" i="68"/>
  <c r="BT60" i="68"/>
  <c r="BQ60" i="68"/>
  <c r="BN60" i="68"/>
  <c r="BI60" i="68"/>
  <c r="BF60" i="68"/>
  <c r="BC60" i="68"/>
  <c r="AZ60" i="68"/>
  <c r="AW60" i="68"/>
  <c r="AR60" i="68"/>
  <c r="AO60" i="68"/>
  <c r="AL60" i="68"/>
  <c r="AI60" i="68"/>
  <c r="AF60" i="68"/>
  <c r="AC60" i="68"/>
  <c r="W60" i="68"/>
  <c r="T60" i="68"/>
  <c r="Q60" i="68"/>
  <c r="H60" i="68"/>
  <c r="E60" i="68"/>
  <c r="DH59" i="68"/>
  <c r="DB59" i="68"/>
  <c r="CZ59" i="68"/>
  <c r="CX59" i="68"/>
  <c r="CV59" i="68"/>
  <c r="CT59" i="68"/>
  <c r="CR59" i="68"/>
  <c r="CF59" i="68"/>
  <c r="CC59" i="68"/>
  <c r="BZ59" i="68"/>
  <c r="BW59" i="68"/>
  <c r="BT59" i="68"/>
  <c r="BQ59" i="68"/>
  <c r="BN59" i="68"/>
  <c r="BI59" i="68"/>
  <c r="BF59" i="68"/>
  <c r="BC59" i="68"/>
  <c r="AZ59" i="68"/>
  <c r="AW59" i="68"/>
  <c r="AR59" i="68"/>
  <c r="AO59" i="68"/>
  <c r="AL59" i="68"/>
  <c r="AI59" i="68"/>
  <c r="AF59" i="68"/>
  <c r="AC59" i="68"/>
  <c r="W59" i="68"/>
  <c r="T59" i="68"/>
  <c r="Q59" i="68"/>
  <c r="H59" i="68"/>
  <c r="E59" i="68"/>
  <c r="DH58" i="68"/>
  <c r="DB58" i="68"/>
  <c r="CZ58" i="68"/>
  <c r="CX58" i="68"/>
  <c r="CV58" i="68"/>
  <c r="CT58" i="68"/>
  <c r="CR58" i="68"/>
  <c r="CF58" i="68"/>
  <c r="CC58" i="68"/>
  <c r="BZ58" i="68"/>
  <c r="BW58" i="68"/>
  <c r="BT58" i="68"/>
  <c r="BQ58" i="68"/>
  <c r="BN58" i="68"/>
  <c r="BI58" i="68"/>
  <c r="BF58" i="68"/>
  <c r="BC58" i="68"/>
  <c r="AZ58" i="68"/>
  <c r="AW58" i="68"/>
  <c r="AR58" i="68"/>
  <c r="AO58" i="68"/>
  <c r="AL58" i="68"/>
  <c r="AI58" i="68"/>
  <c r="AF58" i="68"/>
  <c r="AC58" i="68"/>
  <c r="W58" i="68"/>
  <c r="T58" i="68"/>
  <c r="Q58" i="68"/>
  <c r="H58" i="68"/>
  <c r="E58" i="68"/>
  <c r="DH57" i="68"/>
  <c r="DB57" i="68"/>
  <c r="CZ57" i="68"/>
  <c r="CX57" i="68"/>
  <c r="CV57" i="68"/>
  <c r="CT57" i="68"/>
  <c r="CR57" i="68"/>
  <c r="CF57" i="68"/>
  <c r="CC57" i="68"/>
  <c r="BZ57" i="68"/>
  <c r="BW57" i="68"/>
  <c r="BT57" i="68"/>
  <c r="BQ57" i="68"/>
  <c r="BN57" i="68"/>
  <c r="BI57" i="68"/>
  <c r="BF57" i="68"/>
  <c r="BC57" i="68"/>
  <c r="AZ57" i="68"/>
  <c r="AW57" i="68"/>
  <c r="AR57" i="68"/>
  <c r="AO57" i="68"/>
  <c r="AL57" i="68"/>
  <c r="AI57" i="68"/>
  <c r="AF57" i="68"/>
  <c r="AC57" i="68"/>
  <c r="W57" i="68"/>
  <c r="T57" i="68"/>
  <c r="Q57" i="68"/>
  <c r="H57" i="68"/>
  <c r="E57" i="68"/>
  <c r="DH56" i="68"/>
  <c r="DB56" i="68"/>
  <c r="CZ56" i="68"/>
  <c r="CX56" i="68"/>
  <c r="CV56" i="68"/>
  <c r="CT56" i="68"/>
  <c r="CR56" i="68"/>
  <c r="CF56" i="68"/>
  <c r="CC56" i="68"/>
  <c r="BZ56" i="68"/>
  <c r="BW56" i="68"/>
  <c r="BT56" i="68"/>
  <c r="BQ56" i="68"/>
  <c r="BN56" i="68"/>
  <c r="BI56" i="68"/>
  <c r="BF56" i="68"/>
  <c r="BC56" i="68"/>
  <c r="AZ56" i="68"/>
  <c r="AW56" i="68"/>
  <c r="AR56" i="68"/>
  <c r="AO56" i="68"/>
  <c r="AL56" i="68"/>
  <c r="AI56" i="68"/>
  <c r="AF56" i="68"/>
  <c r="AC56" i="68"/>
  <c r="W56" i="68"/>
  <c r="T56" i="68"/>
  <c r="Q56" i="68"/>
  <c r="H56" i="68"/>
  <c r="E56" i="68"/>
  <c r="DH55" i="68"/>
  <c r="DB55" i="68"/>
  <c r="CZ55" i="68"/>
  <c r="CX55" i="68"/>
  <c r="CV55" i="68"/>
  <c r="CT55" i="68"/>
  <c r="CR55" i="68"/>
  <c r="CF55" i="68"/>
  <c r="CC55" i="68"/>
  <c r="BZ55" i="68"/>
  <c r="BW55" i="68"/>
  <c r="BT55" i="68"/>
  <c r="BQ55" i="68"/>
  <c r="BN55" i="68"/>
  <c r="BI55" i="68"/>
  <c r="BF55" i="68"/>
  <c r="BC55" i="68"/>
  <c r="AZ55" i="68"/>
  <c r="AW55" i="68"/>
  <c r="AR55" i="68"/>
  <c r="AO55" i="68"/>
  <c r="AL55" i="68"/>
  <c r="AI55" i="68"/>
  <c r="AF55" i="68"/>
  <c r="AC55" i="68"/>
  <c r="W55" i="68"/>
  <c r="T55" i="68"/>
  <c r="Q55" i="68"/>
  <c r="H55" i="68"/>
  <c r="E55" i="68"/>
  <c r="DH54" i="68"/>
  <c r="DB54" i="68"/>
  <c r="CZ54" i="68"/>
  <c r="CX54" i="68"/>
  <c r="CV54" i="68"/>
  <c r="CT54" i="68"/>
  <c r="CR54" i="68"/>
  <c r="CF54" i="68"/>
  <c r="CC54" i="68"/>
  <c r="BZ54" i="68"/>
  <c r="BW54" i="68"/>
  <c r="BT54" i="68"/>
  <c r="BQ54" i="68"/>
  <c r="BN54" i="68"/>
  <c r="BI54" i="68"/>
  <c r="BF54" i="68"/>
  <c r="BC54" i="68"/>
  <c r="AZ54" i="68"/>
  <c r="AW54" i="68"/>
  <c r="AR54" i="68"/>
  <c r="AO54" i="68"/>
  <c r="AL54" i="68"/>
  <c r="AI54" i="68"/>
  <c r="AF54" i="68"/>
  <c r="AC54" i="68"/>
  <c r="W54" i="68"/>
  <c r="T54" i="68"/>
  <c r="Q54" i="68"/>
  <c r="H54" i="68"/>
  <c r="E54" i="68"/>
  <c r="DH53" i="68"/>
  <c r="DB53" i="68"/>
  <c r="CZ53" i="68"/>
  <c r="CX53" i="68"/>
  <c r="CV53" i="68"/>
  <c r="CT53" i="68"/>
  <c r="CR53" i="68"/>
  <c r="CF53" i="68"/>
  <c r="CC53" i="68"/>
  <c r="BZ53" i="68"/>
  <c r="BW53" i="68"/>
  <c r="BT53" i="68"/>
  <c r="BQ53" i="68"/>
  <c r="BN53" i="68"/>
  <c r="BI53" i="68"/>
  <c r="BF53" i="68"/>
  <c r="BC53" i="68"/>
  <c r="AZ53" i="68"/>
  <c r="AW53" i="68"/>
  <c r="AR53" i="68"/>
  <c r="AO53" i="68"/>
  <c r="AL53" i="68"/>
  <c r="AI53" i="68"/>
  <c r="AF53" i="68"/>
  <c r="AC53" i="68"/>
  <c r="W53" i="68"/>
  <c r="T53" i="68"/>
  <c r="Q53" i="68"/>
  <c r="H53" i="68"/>
  <c r="E53" i="68"/>
  <c r="DH52" i="68"/>
  <c r="DB52" i="68"/>
  <c r="CZ52" i="68"/>
  <c r="CX52" i="68"/>
  <c r="CV52" i="68"/>
  <c r="CT52" i="68"/>
  <c r="CR52" i="68"/>
  <c r="CF52" i="68"/>
  <c r="CC52" i="68"/>
  <c r="BZ52" i="68"/>
  <c r="BW52" i="68"/>
  <c r="BT52" i="68"/>
  <c r="BQ52" i="68"/>
  <c r="BN52" i="68"/>
  <c r="BI52" i="68"/>
  <c r="BF52" i="68"/>
  <c r="BC52" i="68"/>
  <c r="AZ52" i="68"/>
  <c r="AW52" i="68"/>
  <c r="AR52" i="68"/>
  <c r="AO52" i="68"/>
  <c r="AL52" i="68"/>
  <c r="AI52" i="68"/>
  <c r="AF52" i="68"/>
  <c r="AC52" i="68"/>
  <c r="W52" i="68"/>
  <c r="T52" i="68"/>
  <c r="Q52" i="68"/>
  <c r="H52" i="68"/>
  <c r="E52" i="68"/>
  <c r="DH51" i="68"/>
  <c r="DB51" i="68"/>
  <c r="CZ51" i="68"/>
  <c r="CX51" i="68"/>
  <c r="CV51" i="68"/>
  <c r="CT51" i="68"/>
  <c r="CR51" i="68"/>
  <c r="CF51" i="68"/>
  <c r="CC51" i="68"/>
  <c r="BZ51" i="68"/>
  <c r="BW51" i="68"/>
  <c r="BT51" i="68"/>
  <c r="BQ51" i="68"/>
  <c r="BN51" i="68"/>
  <c r="BI51" i="68"/>
  <c r="BF51" i="68"/>
  <c r="BC51" i="68"/>
  <c r="AZ51" i="68"/>
  <c r="AW51" i="68"/>
  <c r="AR51" i="68"/>
  <c r="AO51" i="68"/>
  <c r="AL51" i="68"/>
  <c r="AI51" i="68"/>
  <c r="AF51" i="68"/>
  <c r="AC51" i="68"/>
  <c r="W51" i="68"/>
  <c r="T51" i="68"/>
  <c r="Q51" i="68"/>
  <c r="H51" i="68"/>
  <c r="E51" i="68"/>
  <c r="DH50" i="68"/>
  <c r="DB50" i="68"/>
  <c r="CZ50" i="68"/>
  <c r="CX50" i="68"/>
  <c r="CV50" i="68"/>
  <c r="CT50" i="68"/>
  <c r="CR50" i="68"/>
  <c r="CF50" i="68"/>
  <c r="CC50" i="68"/>
  <c r="BZ50" i="68"/>
  <c r="BW50" i="68"/>
  <c r="BT50" i="68"/>
  <c r="BQ50" i="68"/>
  <c r="BN50" i="68"/>
  <c r="BI50" i="68"/>
  <c r="BF50" i="68"/>
  <c r="BC50" i="68"/>
  <c r="AZ50" i="68"/>
  <c r="AW50" i="68"/>
  <c r="AR50" i="68"/>
  <c r="AO50" i="68"/>
  <c r="AL50" i="68"/>
  <c r="AI50" i="68"/>
  <c r="AF50" i="68"/>
  <c r="AC50" i="68"/>
  <c r="W50" i="68"/>
  <c r="T50" i="68"/>
  <c r="Q50" i="68"/>
  <c r="H50" i="68"/>
  <c r="E50" i="68"/>
  <c r="DH49" i="68"/>
  <c r="DB49" i="68"/>
  <c r="CZ49" i="68"/>
  <c r="CX49" i="68"/>
  <c r="CV49" i="68"/>
  <c r="CT49" i="68"/>
  <c r="CR49" i="68"/>
  <c r="CF49" i="68"/>
  <c r="CC49" i="68"/>
  <c r="BZ49" i="68"/>
  <c r="BW49" i="68"/>
  <c r="BT49" i="68"/>
  <c r="BQ49" i="68"/>
  <c r="BN49" i="68"/>
  <c r="BI49" i="68"/>
  <c r="BF49" i="68"/>
  <c r="BC49" i="68"/>
  <c r="AZ49" i="68"/>
  <c r="AW49" i="68"/>
  <c r="AR49" i="68"/>
  <c r="AO49" i="68"/>
  <c r="AL49" i="68"/>
  <c r="AI49" i="68"/>
  <c r="AF49" i="68"/>
  <c r="AC49" i="68"/>
  <c r="W49" i="68"/>
  <c r="T49" i="68"/>
  <c r="Q49" i="68"/>
  <c r="H49" i="68"/>
  <c r="E49" i="68"/>
  <c r="DH48" i="68"/>
  <c r="DB48" i="68"/>
  <c r="CZ48" i="68"/>
  <c r="CX48" i="68"/>
  <c r="CV48" i="68"/>
  <c r="CT48" i="68"/>
  <c r="CR48" i="68"/>
  <c r="CF48" i="68"/>
  <c r="CC48" i="68"/>
  <c r="BZ48" i="68"/>
  <c r="BW48" i="68"/>
  <c r="BT48" i="68"/>
  <c r="BQ48" i="68"/>
  <c r="BN48" i="68"/>
  <c r="BI48" i="68"/>
  <c r="BF48" i="68"/>
  <c r="BC48" i="68"/>
  <c r="AZ48" i="68"/>
  <c r="AW48" i="68"/>
  <c r="AR48" i="68"/>
  <c r="AO48" i="68"/>
  <c r="AL48" i="68"/>
  <c r="AI48" i="68"/>
  <c r="AF48" i="68"/>
  <c r="AC48" i="68"/>
  <c r="W48" i="68"/>
  <c r="T48" i="68"/>
  <c r="Q48" i="68"/>
  <c r="H48" i="68"/>
  <c r="E48" i="68"/>
  <c r="DH47" i="68"/>
  <c r="DB47" i="68"/>
  <c r="CZ47" i="68"/>
  <c r="CX47" i="68"/>
  <c r="CV47" i="68"/>
  <c r="CT47" i="68"/>
  <c r="CR47" i="68"/>
  <c r="CF47" i="68"/>
  <c r="CC47" i="68"/>
  <c r="BZ47" i="68"/>
  <c r="BW47" i="68"/>
  <c r="BT47" i="68"/>
  <c r="BQ47" i="68"/>
  <c r="BN47" i="68"/>
  <c r="BI47" i="68"/>
  <c r="BF47" i="68"/>
  <c r="BC47" i="68"/>
  <c r="AZ47" i="68"/>
  <c r="AW47" i="68"/>
  <c r="AR47" i="68"/>
  <c r="AO47" i="68"/>
  <c r="AL47" i="68"/>
  <c r="AI47" i="68"/>
  <c r="AF47" i="68"/>
  <c r="AC47" i="68"/>
  <c r="W47" i="68"/>
  <c r="T47" i="68"/>
  <c r="Q47" i="68"/>
  <c r="H47" i="68"/>
  <c r="E47" i="68"/>
  <c r="DH46" i="68"/>
  <c r="DB46" i="68"/>
  <c r="CZ46" i="68"/>
  <c r="CX46" i="68"/>
  <c r="CV46" i="68"/>
  <c r="CT46" i="68"/>
  <c r="CR46" i="68"/>
  <c r="CF46" i="68"/>
  <c r="CC46" i="68"/>
  <c r="BZ46" i="68"/>
  <c r="BW46" i="68"/>
  <c r="BT46" i="68"/>
  <c r="BQ46" i="68"/>
  <c r="BN46" i="68"/>
  <c r="BI46" i="68"/>
  <c r="BF46" i="68"/>
  <c r="BC46" i="68"/>
  <c r="AZ46" i="68"/>
  <c r="AW46" i="68"/>
  <c r="AR46" i="68"/>
  <c r="AO46" i="68"/>
  <c r="AL46" i="68"/>
  <c r="AI46" i="68"/>
  <c r="AF46" i="68"/>
  <c r="AC46" i="68"/>
  <c r="W46" i="68"/>
  <c r="T46" i="68"/>
  <c r="Q46" i="68"/>
  <c r="H46" i="68"/>
  <c r="E46" i="68"/>
  <c r="DH45" i="68"/>
  <c r="DB45" i="68"/>
  <c r="CZ45" i="68"/>
  <c r="CX45" i="68"/>
  <c r="CV45" i="68"/>
  <c r="CT45" i="68"/>
  <c r="CR45" i="68"/>
  <c r="CF45" i="68"/>
  <c r="CC45" i="68"/>
  <c r="BZ45" i="68"/>
  <c r="BW45" i="68"/>
  <c r="BT45" i="68"/>
  <c r="BQ45" i="68"/>
  <c r="BN45" i="68"/>
  <c r="BI45" i="68"/>
  <c r="BF45" i="68"/>
  <c r="BC45" i="68"/>
  <c r="AZ45" i="68"/>
  <c r="AW45" i="68"/>
  <c r="AR45" i="68"/>
  <c r="AO45" i="68"/>
  <c r="AL45" i="68"/>
  <c r="AI45" i="68"/>
  <c r="AF45" i="68"/>
  <c r="AC45" i="68"/>
  <c r="W45" i="68"/>
  <c r="T45" i="68"/>
  <c r="Q45" i="68"/>
  <c r="H45" i="68"/>
  <c r="E45" i="68"/>
  <c r="DH44" i="68"/>
  <c r="DB44" i="68"/>
  <c r="CZ44" i="68"/>
  <c r="CX44" i="68"/>
  <c r="CV44" i="68"/>
  <c r="CT44" i="68"/>
  <c r="CR44" i="68"/>
  <c r="CF44" i="68"/>
  <c r="CC44" i="68"/>
  <c r="BZ44" i="68"/>
  <c r="BW44" i="68"/>
  <c r="BT44" i="68"/>
  <c r="BQ44" i="68"/>
  <c r="BN44" i="68"/>
  <c r="BI44" i="68"/>
  <c r="BF44" i="68"/>
  <c r="BC44" i="68"/>
  <c r="AZ44" i="68"/>
  <c r="AW44" i="68"/>
  <c r="AR44" i="68"/>
  <c r="AO44" i="68"/>
  <c r="AL44" i="68"/>
  <c r="AI44" i="68"/>
  <c r="AF44" i="68"/>
  <c r="AC44" i="68"/>
  <c r="W44" i="68"/>
  <c r="T44" i="68"/>
  <c r="Q44" i="68"/>
  <c r="H44" i="68"/>
  <c r="E44" i="68"/>
  <c r="DH43" i="68"/>
  <c r="DB43" i="68"/>
  <c r="CZ43" i="68"/>
  <c r="CX43" i="68"/>
  <c r="CV43" i="68"/>
  <c r="CT43" i="68"/>
  <c r="CR43" i="68"/>
  <c r="CF43" i="68"/>
  <c r="CC43" i="68"/>
  <c r="BZ43" i="68"/>
  <c r="BW43" i="68"/>
  <c r="BT43" i="68"/>
  <c r="BQ43" i="68"/>
  <c r="BN43" i="68"/>
  <c r="BI43" i="68"/>
  <c r="BF43" i="68"/>
  <c r="BC43" i="68"/>
  <c r="AZ43" i="68"/>
  <c r="AW43" i="68"/>
  <c r="AR43" i="68"/>
  <c r="AO43" i="68"/>
  <c r="AL43" i="68"/>
  <c r="AI43" i="68"/>
  <c r="AF43" i="68"/>
  <c r="AC43" i="68"/>
  <c r="W43" i="68"/>
  <c r="T43" i="68"/>
  <c r="Q43" i="68"/>
  <c r="H43" i="68"/>
  <c r="E43" i="68"/>
  <c r="DH42" i="68"/>
  <c r="DB42" i="68"/>
  <c r="CZ42" i="68"/>
  <c r="CX42" i="68"/>
  <c r="CV42" i="68"/>
  <c r="CT42" i="68"/>
  <c r="CR42" i="68"/>
  <c r="CF42" i="68"/>
  <c r="CC42" i="68"/>
  <c r="BZ42" i="68"/>
  <c r="BW42" i="68"/>
  <c r="BT42" i="68"/>
  <c r="BQ42" i="68"/>
  <c r="BN42" i="68"/>
  <c r="BI42" i="68"/>
  <c r="BF42" i="68"/>
  <c r="BC42" i="68"/>
  <c r="AZ42" i="68"/>
  <c r="AW42" i="68"/>
  <c r="AR42" i="68"/>
  <c r="AO42" i="68"/>
  <c r="AL42" i="68"/>
  <c r="AI42" i="68"/>
  <c r="AF42" i="68"/>
  <c r="AC42" i="68"/>
  <c r="W42" i="68"/>
  <c r="T42" i="68"/>
  <c r="Q42" i="68"/>
  <c r="H42" i="68"/>
  <c r="E42" i="68"/>
  <c r="DH41" i="68"/>
  <c r="DB41" i="68"/>
  <c r="CZ41" i="68"/>
  <c r="CX41" i="68"/>
  <c r="CV41" i="68"/>
  <c r="CT41" i="68"/>
  <c r="CR41" i="68"/>
  <c r="CF41" i="68"/>
  <c r="CC41" i="68"/>
  <c r="BZ41" i="68"/>
  <c r="BW41" i="68"/>
  <c r="BT41" i="68"/>
  <c r="BQ41" i="68"/>
  <c r="BN41" i="68"/>
  <c r="BI41" i="68"/>
  <c r="BF41" i="68"/>
  <c r="BC41" i="68"/>
  <c r="AZ41" i="68"/>
  <c r="AW41" i="68"/>
  <c r="AR41" i="68"/>
  <c r="AO41" i="68"/>
  <c r="AL41" i="68"/>
  <c r="AI41" i="68"/>
  <c r="AF41" i="68"/>
  <c r="AC41" i="68"/>
  <c r="W41" i="68"/>
  <c r="T41" i="68"/>
  <c r="Q41" i="68"/>
  <c r="H41" i="68"/>
  <c r="E41" i="68"/>
  <c r="DH40" i="68"/>
  <c r="DB40" i="68"/>
  <c r="CZ40" i="68"/>
  <c r="CX40" i="68"/>
  <c r="CV40" i="68"/>
  <c r="CT40" i="68"/>
  <c r="CR40" i="68"/>
  <c r="CF40" i="68"/>
  <c r="CC40" i="68"/>
  <c r="BZ40" i="68"/>
  <c r="BW40" i="68"/>
  <c r="BT40" i="68"/>
  <c r="BQ40" i="68"/>
  <c r="BN40" i="68"/>
  <c r="BI40" i="68"/>
  <c r="BF40" i="68"/>
  <c r="BC40" i="68"/>
  <c r="AZ40" i="68"/>
  <c r="AW40" i="68"/>
  <c r="AR40" i="68"/>
  <c r="AO40" i="68"/>
  <c r="AL40" i="68"/>
  <c r="AI40" i="68"/>
  <c r="AF40" i="68"/>
  <c r="AC40" i="68"/>
  <c r="W40" i="68"/>
  <c r="T40" i="68"/>
  <c r="Q40" i="68"/>
  <c r="H40" i="68"/>
  <c r="E40" i="68"/>
  <c r="DH39" i="68"/>
  <c r="DB39" i="68"/>
  <c r="CZ39" i="68"/>
  <c r="CX39" i="68"/>
  <c r="CV39" i="68"/>
  <c r="CT39" i="68"/>
  <c r="CR39" i="68"/>
  <c r="CF39" i="68"/>
  <c r="CC39" i="68"/>
  <c r="BZ39" i="68"/>
  <c r="BW39" i="68"/>
  <c r="BT39" i="68"/>
  <c r="BQ39" i="68"/>
  <c r="BN39" i="68"/>
  <c r="BI39" i="68"/>
  <c r="BF39" i="68"/>
  <c r="BC39" i="68"/>
  <c r="AZ39" i="68"/>
  <c r="AW39" i="68"/>
  <c r="AR39" i="68"/>
  <c r="AO39" i="68"/>
  <c r="AL39" i="68"/>
  <c r="AI39" i="68"/>
  <c r="AF39" i="68"/>
  <c r="AC39" i="68"/>
  <c r="W39" i="68"/>
  <c r="T39" i="68"/>
  <c r="Q39" i="68"/>
  <c r="H39" i="68"/>
  <c r="E39" i="68"/>
  <c r="DH38" i="68"/>
  <c r="DB38" i="68"/>
  <c r="CZ38" i="68"/>
  <c r="CX38" i="68"/>
  <c r="CV38" i="68"/>
  <c r="CT38" i="68"/>
  <c r="CR38" i="68"/>
  <c r="CF38" i="68"/>
  <c r="CC38" i="68"/>
  <c r="BZ38" i="68"/>
  <c r="BW38" i="68"/>
  <c r="BT38" i="68"/>
  <c r="BQ38" i="68"/>
  <c r="BN38" i="68"/>
  <c r="BI38" i="68"/>
  <c r="BF38" i="68"/>
  <c r="BC38" i="68"/>
  <c r="AZ38" i="68"/>
  <c r="AW38" i="68"/>
  <c r="AR38" i="68"/>
  <c r="AO38" i="68"/>
  <c r="AL38" i="68"/>
  <c r="AI38" i="68"/>
  <c r="AF38" i="68"/>
  <c r="AC38" i="68"/>
  <c r="W38" i="68"/>
  <c r="T38" i="68"/>
  <c r="Q38" i="68"/>
  <c r="H38" i="68"/>
  <c r="E38" i="68"/>
  <c r="DH37" i="68"/>
  <c r="DB37" i="68"/>
  <c r="CZ37" i="68"/>
  <c r="CX37" i="68"/>
  <c r="CV37" i="68"/>
  <c r="CT37" i="68"/>
  <c r="CR37" i="68"/>
  <c r="CF37" i="68"/>
  <c r="CC37" i="68"/>
  <c r="BZ37" i="68"/>
  <c r="BW37" i="68"/>
  <c r="BT37" i="68"/>
  <c r="BQ37" i="68"/>
  <c r="BN37" i="68"/>
  <c r="BI37" i="68"/>
  <c r="BF37" i="68"/>
  <c r="BC37" i="68"/>
  <c r="AZ37" i="68"/>
  <c r="AW37" i="68"/>
  <c r="AR37" i="68"/>
  <c r="AO37" i="68"/>
  <c r="AL37" i="68"/>
  <c r="AI37" i="68"/>
  <c r="AF37" i="68"/>
  <c r="AC37" i="68"/>
  <c r="W37" i="68"/>
  <c r="T37" i="68"/>
  <c r="Q37" i="68"/>
  <c r="H37" i="68"/>
  <c r="E37" i="68"/>
  <c r="DH36" i="68"/>
  <c r="DB36" i="68"/>
  <c r="CZ36" i="68"/>
  <c r="CX36" i="68"/>
  <c r="CV36" i="68"/>
  <c r="CT36" i="68"/>
  <c r="CR36" i="68"/>
  <c r="CF36" i="68"/>
  <c r="CC36" i="68"/>
  <c r="BZ36" i="68"/>
  <c r="BW36" i="68"/>
  <c r="BT36" i="68"/>
  <c r="BQ36" i="68"/>
  <c r="BN36" i="68"/>
  <c r="BI36" i="68"/>
  <c r="BF36" i="68"/>
  <c r="BC36" i="68"/>
  <c r="AZ36" i="68"/>
  <c r="AW36" i="68"/>
  <c r="AR36" i="68"/>
  <c r="AO36" i="68"/>
  <c r="AL36" i="68"/>
  <c r="AI36" i="68"/>
  <c r="AF36" i="68"/>
  <c r="AC36" i="68"/>
  <c r="W36" i="68"/>
  <c r="T36" i="68"/>
  <c r="Q36" i="68"/>
  <c r="H36" i="68"/>
  <c r="E36" i="68"/>
  <c r="DH35" i="68"/>
  <c r="DB35" i="68"/>
  <c r="CZ35" i="68"/>
  <c r="CX35" i="68"/>
  <c r="CV35" i="68"/>
  <c r="CT35" i="68"/>
  <c r="CR35" i="68"/>
  <c r="CF35" i="68"/>
  <c r="CC35" i="68"/>
  <c r="BZ35" i="68"/>
  <c r="BW35" i="68"/>
  <c r="BT35" i="68"/>
  <c r="BQ35" i="68"/>
  <c r="BN35" i="68"/>
  <c r="BI35" i="68"/>
  <c r="BF35" i="68"/>
  <c r="BC35" i="68"/>
  <c r="AZ35" i="68"/>
  <c r="AW35" i="68"/>
  <c r="AR35" i="68"/>
  <c r="AO35" i="68"/>
  <c r="AL35" i="68"/>
  <c r="AI35" i="68"/>
  <c r="AF35" i="68"/>
  <c r="AC35" i="68"/>
  <c r="W35" i="68"/>
  <c r="T35" i="68"/>
  <c r="Q35" i="68"/>
  <c r="H35" i="68"/>
  <c r="E35" i="68"/>
  <c r="DH34" i="68"/>
  <c r="DB34" i="68"/>
  <c r="CZ34" i="68"/>
  <c r="CX34" i="68"/>
  <c r="CV34" i="68"/>
  <c r="CT34" i="68"/>
  <c r="CR34" i="68"/>
  <c r="CF34" i="68"/>
  <c r="CC34" i="68"/>
  <c r="BZ34" i="68"/>
  <c r="BW34" i="68"/>
  <c r="BT34" i="68"/>
  <c r="BQ34" i="68"/>
  <c r="BN34" i="68"/>
  <c r="BI34" i="68"/>
  <c r="BF34" i="68"/>
  <c r="BC34" i="68"/>
  <c r="AZ34" i="68"/>
  <c r="AW34" i="68"/>
  <c r="AR34" i="68"/>
  <c r="AO34" i="68"/>
  <c r="AL34" i="68"/>
  <c r="AI34" i="68"/>
  <c r="AF34" i="68"/>
  <c r="AC34" i="68"/>
  <c r="W34" i="68"/>
  <c r="T34" i="68"/>
  <c r="Q34" i="68"/>
  <c r="H34" i="68"/>
  <c r="E34" i="68"/>
  <c r="DH33" i="68"/>
  <c r="DB33" i="68"/>
  <c r="CZ33" i="68"/>
  <c r="CX33" i="68"/>
  <c r="CV33" i="68"/>
  <c r="CT33" i="68"/>
  <c r="CR33" i="68"/>
  <c r="CF33" i="68"/>
  <c r="CC33" i="68"/>
  <c r="BZ33" i="68"/>
  <c r="BW33" i="68"/>
  <c r="BT33" i="68"/>
  <c r="BQ33" i="68"/>
  <c r="BN33" i="68"/>
  <c r="BI33" i="68"/>
  <c r="BF33" i="68"/>
  <c r="BC33" i="68"/>
  <c r="AZ33" i="68"/>
  <c r="AW33" i="68"/>
  <c r="AR33" i="68"/>
  <c r="AO33" i="68"/>
  <c r="AL33" i="68"/>
  <c r="AI33" i="68"/>
  <c r="AF33" i="68"/>
  <c r="AC33" i="68"/>
  <c r="W33" i="68"/>
  <c r="T33" i="68"/>
  <c r="Q33" i="68"/>
  <c r="H33" i="68"/>
  <c r="E33" i="68"/>
  <c r="DH32" i="68"/>
  <c r="DB32" i="68"/>
  <c r="CZ32" i="68"/>
  <c r="CX32" i="68"/>
  <c r="CV32" i="68"/>
  <c r="CT32" i="68"/>
  <c r="CR32" i="68"/>
  <c r="CF32" i="68"/>
  <c r="CC32" i="68"/>
  <c r="BZ32" i="68"/>
  <c r="BW32" i="68"/>
  <c r="BT32" i="68"/>
  <c r="BQ32" i="68"/>
  <c r="BN32" i="68"/>
  <c r="BI32" i="68"/>
  <c r="BF32" i="68"/>
  <c r="BC32" i="68"/>
  <c r="AZ32" i="68"/>
  <c r="AW32" i="68"/>
  <c r="AR32" i="68"/>
  <c r="AO32" i="68"/>
  <c r="AL32" i="68"/>
  <c r="AI32" i="68"/>
  <c r="AF32" i="68"/>
  <c r="AC32" i="68"/>
  <c r="W32" i="68"/>
  <c r="T32" i="68"/>
  <c r="Q32" i="68"/>
  <c r="H32" i="68"/>
  <c r="E32" i="68"/>
  <c r="DH31" i="68"/>
  <c r="DB31" i="68"/>
  <c r="CZ31" i="68"/>
  <c r="CX31" i="68"/>
  <c r="CV31" i="68"/>
  <c r="CT31" i="68"/>
  <c r="CR31" i="68"/>
  <c r="CF31" i="68"/>
  <c r="CC31" i="68"/>
  <c r="BZ31" i="68"/>
  <c r="BW31" i="68"/>
  <c r="BT31" i="68"/>
  <c r="BQ31" i="68"/>
  <c r="BN31" i="68"/>
  <c r="BI31" i="68"/>
  <c r="BF31" i="68"/>
  <c r="BC31" i="68"/>
  <c r="AZ31" i="68"/>
  <c r="AW31" i="68"/>
  <c r="AR31" i="68"/>
  <c r="AO31" i="68"/>
  <c r="AL31" i="68"/>
  <c r="AI31" i="68"/>
  <c r="AF31" i="68"/>
  <c r="AC31" i="68"/>
  <c r="W31" i="68"/>
  <c r="T31" i="68"/>
  <c r="Q31" i="68"/>
  <c r="H31" i="68"/>
  <c r="E31" i="68"/>
  <c r="DH30" i="68"/>
  <c r="DB30" i="68"/>
  <c r="CZ30" i="68"/>
  <c r="CX30" i="68"/>
  <c r="CV30" i="68"/>
  <c r="CT30" i="68"/>
  <c r="CR30" i="68"/>
  <c r="CF30" i="68"/>
  <c r="CC30" i="68"/>
  <c r="BZ30" i="68"/>
  <c r="BW30" i="68"/>
  <c r="BT30" i="68"/>
  <c r="BQ30" i="68"/>
  <c r="BN30" i="68"/>
  <c r="BI30" i="68"/>
  <c r="BF30" i="68"/>
  <c r="BC30" i="68"/>
  <c r="AZ30" i="68"/>
  <c r="AW30" i="68"/>
  <c r="AR30" i="68"/>
  <c r="AO30" i="68"/>
  <c r="AL30" i="68"/>
  <c r="AI30" i="68"/>
  <c r="AF30" i="68"/>
  <c r="AC30" i="68"/>
  <c r="W30" i="68"/>
  <c r="T30" i="68"/>
  <c r="Q30" i="68"/>
  <c r="H30" i="68"/>
  <c r="E30" i="68"/>
  <c r="DH29" i="68"/>
  <c r="DB29" i="68"/>
  <c r="CZ29" i="68"/>
  <c r="CX29" i="68"/>
  <c r="CV29" i="68"/>
  <c r="CT29" i="68"/>
  <c r="CR29" i="68"/>
  <c r="CF29" i="68"/>
  <c r="CC29" i="68"/>
  <c r="BZ29" i="68"/>
  <c r="BW29" i="68"/>
  <c r="BT29" i="68"/>
  <c r="BQ29" i="68"/>
  <c r="BN29" i="68"/>
  <c r="BI29" i="68"/>
  <c r="BF29" i="68"/>
  <c r="BC29" i="68"/>
  <c r="AZ29" i="68"/>
  <c r="AW29" i="68"/>
  <c r="AR29" i="68"/>
  <c r="AO29" i="68"/>
  <c r="AL29" i="68"/>
  <c r="AI29" i="68"/>
  <c r="AF29" i="68"/>
  <c r="AC29" i="68"/>
  <c r="W29" i="68"/>
  <c r="T29" i="68"/>
  <c r="Q29" i="68"/>
  <c r="H29" i="68"/>
  <c r="E29" i="68"/>
  <c r="DH28" i="68"/>
  <c r="DB28" i="68"/>
  <c r="CZ28" i="68"/>
  <c r="CX28" i="68"/>
  <c r="CV28" i="68"/>
  <c r="CT28" i="68"/>
  <c r="CR28" i="68"/>
  <c r="CF28" i="68"/>
  <c r="CC28" i="68"/>
  <c r="BZ28" i="68"/>
  <c r="BW28" i="68"/>
  <c r="BT28" i="68"/>
  <c r="BQ28" i="68"/>
  <c r="BN28" i="68"/>
  <c r="BI28" i="68"/>
  <c r="BF28" i="68"/>
  <c r="BC28" i="68"/>
  <c r="AZ28" i="68"/>
  <c r="AW28" i="68"/>
  <c r="AR28" i="68"/>
  <c r="AO28" i="68"/>
  <c r="AL28" i="68"/>
  <c r="AI28" i="68"/>
  <c r="AF28" i="68"/>
  <c r="AC28" i="68"/>
  <c r="W28" i="68"/>
  <c r="T28" i="68"/>
  <c r="Q28" i="68"/>
  <c r="H28" i="68"/>
  <c r="E28" i="68"/>
  <c r="DH27" i="68"/>
  <c r="DB27" i="68"/>
  <c r="CZ27" i="68"/>
  <c r="CX27" i="68"/>
  <c r="CV27" i="68"/>
  <c r="CT27" i="68"/>
  <c r="CR27" i="68"/>
  <c r="CF27" i="68"/>
  <c r="CC27" i="68"/>
  <c r="BZ27" i="68"/>
  <c r="BW27" i="68"/>
  <c r="BT27" i="68"/>
  <c r="BQ27" i="68"/>
  <c r="BN27" i="68"/>
  <c r="BI27" i="68"/>
  <c r="BF27" i="68"/>
  <c r="BC27" i="68"/>
  <c r="AZ27" i="68"/>
  <c r="AW27" i="68"/>
  <c r="AR27" i="68"/>
  <c r="AO27" i="68"/>
  <c r="AL27" i="68"/>
  <c r="AI27" i="68"/>
  <c r="AF27" i="68"/>
  <c r="AC27" i="68"/>
  <c r="W27" i="68"/>
  <c r="T27" i="68"/>
  <c r="Q27" i="68"/>
  <c r="H27" i="68"/>
  <c r="E27" i="68"/>
  <c r="DH26" i="68"/>
  <c r="DB26" i="68"/>
  <c r="CZ26" i="68"/>
  <c r="CX26" i="68"/>
  <c r="CV26" i="68"/>
  <c r="CT26" i="68"/>
  <c r="CR26" i="68"/>
  <c r="CF26" i="68"/>
  <c r="CC26" i="68"/>
  <c r="BZ26" i="68"/>
  <c r="BW26" i="68"/>
  <c r="BT26" i="68"/>
  <c r="BQ26" i="68"/>
  <c r="BN26" i="68"/>
  <c r="BI26" i="68"/>
  <c r="BF26" i="68"/>
  <c r="BC26" i="68"/>
  <c r="AZ26" i="68"/>
  <c r="AW26" i="68"/>
  <c r="AR26" i="68"/>
  <c r="AO26" i="68"/>
  <c r="AL26" i="68"/>
  <c r="AI26" i="68"/>
  <c r="AF26" i="68"/>
  <c r="AC26" i="68"/>
  <c r="W26" i="68"/>
  <c r="T26" i="68"/>
  <c r="Q26" i="68"/>
  <c r="H26" i="68"/>
  <c r="E26" i="68"/>
  <c r="DH25" i="68"/>
  <c r="DB25" i="68"/>
  <c r="CZ25" i="68"/>
  <c r="CX25" i="68"/>
  <c r="CV25" i="68"/>
  <c r="CT25" i="68"/>
  <c r="CR25" i="68"/>
  <c r="CF25" i="68"/>
  <c r="CC25" i="68"/>
  <c r="BZ25" i="68"/>
  <c r="BW25" i="68"/>
  <c r="BT25" i="68"/>
  <c r="BQ25" i="68"/>
  <c r="BN25" i="68"/>
  <c r="BI25" i="68"/>
  <c r="BF25" i="68"/>
  <c r="BC25" i="68"/>
  <c r="AZ25" i="68"/>
  <c r="AW25" i="68"/>
  <c r="AR25" i="68"/>
  <c r="AO25" i="68"/>
  <c r="AL25" i="68"/>
  <c r="AI25" i="68"/>
  <c r="AF25" i="68"/>
  <c r="AC25" i="68"/>
  <c r="W25" i="68"/>
  <c r="T25" i="68"/>
  <c r="Q25" i="68"/>
  <c r="H25" i="68"/>
  <c r="E25" i="68"/>
  <c r="DH24" i="68"/>
  <c r="DB24" i="68"/>
  <c r="CZ24" i="68"/>
  <c r="CX24" i="68"/>
  <c r="CV24" i="68"/>
  <c r="CT24" i="68"/>
  <c r="CR24" i="68"/>
  <c r="CF24" i="68"/>
  <c r="CC24" i="68"/>
  <c r="BZ24" i="68"/>
  <c r="BW24" i="68"/>
  <c r="BT24" i="68"/>
  <c r="BQ24" i="68"/>
  <c r="BN24" i="68"/>
  <c r="BI24" i="68"/>
  <c r="BF24" i="68"/>
  <c r="BC24" i="68"/>
  <c r="AZ24" i="68"/>
  <c r="AW24" i="68"/>
  <c r="AR24" i="68"/>
  <c r="AO24" i="68"/>
  <c r="AL24" i="68"/>
  <c r="AI24" i="68"/>
  <c r="AF24" i="68"/>
  <c r="AC24" i="68"/>
  <c r="W24" i="68"/>
  <c r="T24" i="68"/>
  <c r="Q24" i="68"/>
  <c r="H24" i="68"/>
  <c r="E24" i="68"/>
  <c r="DH23" i="68"/>
  <c r="DB23" i="68"/>
  <c r="CZ23" i="68"/>
  <c r="CX23" i="68"/>
  <c r="CV23" i="68"/>
  <c r="CT23" i="68"/>
  <c r="CR23" i="68"/>
  <c r="CF23" i="68"/>
  <c r="CC23" i="68"/>
  <c r="BZ23" i="68"/>
  <c r="BW23" i="68"/>
  <c r="BT23" i="68"/>
  <c r="BQ23" i="68"/>
  <c r="BN23" i="68"/>
  <c r="BI23" i="68"/>
  <c r="BF23" i="68"/>
  <c r="BC23" i="68"/>
  <c r="AZ23" i="68"/>
  <c r="AW23" i="68"/>
  <c r="AR23" i="68"/>
  <c r="AO23" i="68"/>
  <c r="AL23" i="68"/>
  <c r="AI23" i="68"/>
  <c r="AF23" i="68"/>
  <c r="AC23" i="68"/>
  <c r="W23" i="68"/>
  <c r="T23" i="68"/>
  <c r="Q23" i="68"/>
  <c r="H23" i="68"/>
  <c r="E23" i="68"/>
  <c r="DH22" i="68"/>
  <c r="DB22" i="68"/>
  <c r="CZ22" i="68"/>
  <c r="CX22" i="68"/>
  <c r="CV22" i="68"/>
  <c r="CT22" i="68"/>
  <c r="CR22" i="68"/>
  <c r="CF22" i="68"/>
  <c r="CC22" i="68"/>
  <c r="BZ22" i="68"/>
  <c r="BW22" i="68"/>
  <c r="BT22" i="68"/>
  <c r="BQ22" i="68"/>
  <c r="BN22" i="68"/>
  <c r="BI22" i="68"/>
  <c r="BF22" i="68"/>
  <c r="BC22" i="68"/>
  <c r="AZ22" i="68"/>
  <c r="AW22" i="68"/>
  <c r="AR22" i="68"/>
  <c r="AO22" i="68"/>
  <c r="AL22" i="68"/>
  <c r="AI22" i="68"/>
  <c r="AF22" i="68"/>
  <c r="AC22" i="68"/>
  <c r="W22" i="68"/>
  <c r="T22" i="68"/>
  <c r="Q22" i="68"/>
  <c r="H22" i="68"/>
  <c r="E22" i="68"/>
  <c r="DH21" i="68"/>
  <c r="DB21" i="68"/>
  <c r="CZ21" i="68"/>
  <c r="CX21" i="68"/>
  <c r="CV21" i="68"/>
  <c r="CT21" i="68"/>
  <c r="CR21" i="68"/>
  <c r="CF21" i="68"/>
  <c r="CC21" i="68"/>
  <c r="BZ21" i="68"/>
  <c r="BW21" i="68"/>
  <c r="BT21" i="68"/>
  <c r="BQ21" i="68"/>
  <c r="BN21" i="68"/>
  <c r="BI21" i="68"/>
  <c r="BF21" i="68"/>
  <c r="BC21" i="68"/>
  <c r="AZ21" i="68"/>
  <c r="AW21" i="68"/>
  <c r="AR21" i="68"/>
  <c r="AO21" i="68"/>
  <c r="AL21" i="68"/>
  <c r="AI21" i="68"/>
  <c r="AF21" i="68"/>
  <c r="AC21" i="68"/>
  <c r="W21" i="68"/>
  <c r="T21" i="68"/>
  <c r="Q21" i="68"/>
  <c r="H21" i="68"/>
  <c r="E21" i="68"/>
  <c r="DH20" i="68"/>
  <c r="DB20" i="68"/>
  <c r="CZ20" i="68"/>
  <c r="CX20" i="68"/>
  <c r="CV20" i="68"/>
  <c r="CT20" i="68"/>
  <c r="CR20" i="68"/>
  <c r="CF20" i="68"/>
  <c r="CC20" i="68"/>
  <c r="BZ20" i="68"/>
  <c r="BW20" i="68"/>
  <c r="BT20" i="68"/>
  <c r="BQ20" i="68"/>
  <c r="BN20" i="68"/>
  <c r="BI20" i="68"/>
  <c r="BF20" i="68"/>
  <c r="BC20" i="68"/>
  <c r="AZ20" i="68"/>
  <c r="AW20" i="68"/>
  <c r="AR20" i="68"/>
  <c r="AO20" i="68"/>
  <c r="AL20" i="68"/>
  <c r="AI20" i="68"/>
  <c r="AF20" i="68"/>
  <c r="AC20" i="68"/>
  <c r="W20" i="68"/>
  <c r="T20" i="68"/>
  <c r="Q20" i="68"/>
  <c r="H20" i="68"/>
  <c r="E20" i="68"/>
  <c r="DH19" i="68"/>
  <c r="DB19" i="68"/>
  <c r="CZ19" i="68"/>
  <c r="CX19" i="68"/>
  <c r="CV19" i="68"/>
  <c r="CT19" i="68"/>
  <c r="CR19" i="68"/>
  <c r="CF19" i="68"/>
  <c r="CC19" i="68"/>
  <c r="BZ19" i="68"/>
  <c r="BW19" i="68"/>
  <c r="BT19" i="68"/>
  <c r="BQ19" i="68"/>
  <c r="BN19" i="68"/>
  <c r="BI19" i="68"/>
  <c r="BF19" i="68"/>
  <c r="BC19" i="68"/>
  <c r="AZ19" i="68"/>
  <c r="AW19" i="68"/>
  <c r="AR19" i="68"/>
  <c r="AO19" i="68"/>
  <c r="AL19" i="68"/>
  <c r="AI19" i="68"/>
  <c r="AF19" i="68"/>
  <c r="AC19" i="68"/>
  <c r="W19" i="68"/>
  <c r="T19" i="68"/>
  <c r="Q19" i="68"/>
  <c r="H19" i="68"/>
  <c r="E19" i="68"/>
  <c r="DH18" i="68"/>
  <c r="DB18" i="68"/>
  <c r="CZ18" i="68"/>
  <c r="CX18" i="68"/>
  <c r="CV18" i="68"/>
  <c r="CT18" i="68"/>
  <c r="CR18" i="68"/>
  <c r="CF18" i="68"/>
  <c r="CC18" i="68"/>
  <c r="BZ18" i="68"/>
  <c r="BW18" i="68"/>
  <c r="BT18" i="68"/>
  <c r="BQ18" i="68"/>
  <c r="BN18" i="68"/>
  <c r="BI18" i="68"/>
  <c r="BF18" i="68"/>
  <c r="BC18" i="68"/>
  <c r="AZ18" i="68"/>
  <c r="AW18" i="68"/>
  <c r="AR18" i="68"/>
  <c r="AO18" i="68"/>
  <c r="AL18" i="68"/>
  <c r="AI18" i="68"/>
  <c r="AF18" i="68"/>
  <c r="AC18" i="68"/>
  <c r="W18" i="68"/>
  <c r="T18" i="68"/>
  <c r="Q18" i="68"/>
  <c r="H18" i="68"/>
  <c r="E18" i="68"/>
  <c r="DH17" i="68"/>
  <c r="DB17" i="68"/>
  <c r="CZ17" i="68"/>
  <c r="CX17" i="68"/>
  <c r="CV17" i="68"/>
  <c r="CT17" i="68"/>
  <c r="CR17" i="68"/>
  <c r="CF17" i="68"/>
  <c r="CC17" i="68"/>
  <c r="BZ17" i="68"/>
  <c r="BW17" i="68"/>
  <c r="BT17" i="68"/>
  <c r="BQ17" i="68"/>
  <c r="BN17" i="68"/>
  <c r="BI17" i="68"/>
  <c r="BF17" i="68"/>
  <c r="BC17" i="68"/>
  <c r="AZ17" i="68"/>
  <c r="AW17" i="68"/>
  <c r="AR17" i="68"/>
  <c r="AO17" i="68"/>
  <c r="AL17" i="68"/>
  <c r="AI17" i="68"/>
  <c r="AF17" i="68"/>
  <c r="AC17" i="68"/>
  <c r="W17" i="68"/>
  <c r="T17" i="68"/>
  <c r="Q17" i="68"/>
  <c r="H17" i="68"/>
  <c r="E17" i="68"/>
  <c r="DH16" i="68"/>
  <c r="DB16" i="68"/>
  <c r="CZ16" i="68"/>
  <c r="CX16" i="68"/>
  <c r="CV16" i="68"/>
  <c r="CT16" i="68"/>
  <c r="CR16" i="68"/>
  <c r="CF16" i="68"/>
  <c r="CC16" i="68"/>
  <c r="BZ16" i="68"/>
  <c r="BW16" i="68"/>
  <c r="BT16" i="68"/>
  <c r="BQ16" i="68"/>
  <c r="BN16" i="68"/>
  <c r="BI16" i="68"/>
  <c r="BF16" i="68"/>
  <c r="BC16" i="68"/>
  <c r="AZ16" i="68"/>
  <c r="AW16" i="68"/>
  <c r="AR16" i="68"/>
  <c r="AO16" i="68"/>
  <c r="AL16" i="68"/>
  <c r="AI16" i="68"/>
  <c r="AF16" i="68"/>
  <c r="AC16" i="68"/>
  <c r="W16" i="68"/>
  <c r="T16" i="68"/>
  <c r="Q16" i="68"/>
  <c r="H16" i="68"/>
  <c r="E16" i="68"/>
  <c r="DH15" i="68"/>
  <c r="DB15" i="68"/>
  <c r="CZ15" i="68"/>
  <c r="CX15" i="68"/>
  <c r="CV15" i="68"/>
  <c r="CT15" i="68"/>
  <c r="CR15" i="68"/>
  <c r="CF15" i="68"/>
  <c r="CC15" i="68"/>
  <c r="BZ15" i="68"/>
  <c r="BW15" i="68"/>
  <c r="BT15" i="68"/>
  <c r="BQ15" i="68"/>
  <c r="BN15" i="68"/>
  <c r="BI15" i="68"/>
  <c r="BF15" i="68"/>
  <c r="BC15" i="68"/>
  <c r="AZ15" i="68"/>
  <c r="AW15" i="68"/>
  <c r="AR15" i="68"/>
  <c r="AO15" i="68"/>
  <c r="AL15" i="68"/>
  <c r="AI15" i="68"/>
  <c r="AF15" i="68"/>
  <c r="AC15" i="68"/>
  <c r="W15" i="68"/>
  <c r="T15" i="68"/>
  <c r="Q15" i="68"/>
  <c r="H15" i="68"/>
  <c r="E15" i="68"/>
  <c r="DH14" i="68"/>
  <c r="DB14" i="68"/>
  <c r="CZ14" i="68"/>
  <c r="CX14" i="68"/>
  <c r="CV14" i="68"/>
  <c r="CT14" i="68"/>
  <c r="CR14" i="68"/>
  <c r="CF14" i="68"/>
  <c r="CC14" i="68"/>
  <c r="BZ14" i="68"/>
  <c r="BW14" i="68"/>
  <c r="BT14" i="68"/>
  <c r="BQ14" i="68"/>
  <c r="BN14" i="68"/>
  <c r="BI14" i="68"/>
  <c r="BF14" i="68"/>
  <c r="BC14" i="68"/>
  <c r="AZ14" i="68"/>
  <c r="AW14" i="68"/>
  <c r="AR14" i="68"/>
  <c r="AO14" i="68"/>
  <c r="AL14" i="68"/>
  <c r="AI14" i="68"/>
  <c r="AF14" i="68"/>
  <c r="AC14" i="68"/>
  <c r="W14" i="68"/>
  <c r="T14" i="68"/>
  <c r="Q14" i="68"/>
  <c r="H14" i="68"/>
  <c r="E14" i="68"/>
  <c r="DH13" i="68"/>
  <c r="DB13" i="68"/>
  <c r="CZ13" i="68"/>
  <c r="CX13" i="68"/>
  <c r="CV13" i="68"/>
  <c r="CT13" i="68"/>
  <c r="CR13" i="68"/>
  <c r="CF13" i="68"/>
  <c r="CC13" i="68"/>
  <c r="BZ13" i="68"/>
  <c r="BW13" i="68"/>
  <c r="BT13" i="68"/>
  <c r="BQ13" i="68"/>
  <c r="BN13" i="68"/>
  <c r="BI13" i="68"/>
  <c r="BF13" i="68"/>
  <c r="BC13" i="68"/>
  <c r="AZ13" i="68"/>
  <c r="AW13" i="68"/>
  <c r="AR13" i="68"/>
  <c r="AO13" i="68"/>
  <c r="AL13" i="68"/>
  <c r="AI13" i="68"/>
  <c r="AF13" i="68"/>
  <c r="AC13" i="68"/>
  <c r="W13" i="68"/>
  <c r="T13" i="68"/>
  <c r="Q13" i="68"/>
  <c r="H13" i="68"/>
  <c r="E13" i="68"/>
  <c r="DH12" i="68"/>
  <c r="DB12" i="68"/>
  <c r="CZ12" i="68"/>
  <c r="CX12" i="68"/>
  <c r="CV12" i="68"/>
  <c r="CT12" i="68"/>
  <c r="CR12" i="68"/>
  <c r="CF12" i="68"/>
  <c r="CC12" i="68"/>
  <c r="BZ12" i="68"/>
  <c r="BW12" i="68"/>
  <c r="BT12" i="68"/>
  <c r="BQ12" i="68"/>
  <c r="BN12" i="68"/>
  <c r="BI12" i="68"/>
  <c r="BF12" i="68"/>
  <c r="BC12" i="68"/>
  <c r="AZ12" i="68"/>
  <c r="AW12" i="68"/>
  <c r="AR12" i="68"/>
  <c r="AO12" i="68"/>
  <c r="AL12" i="68"/>
  <c r="AI12" i="68"/>
  <c r="AF12" i="68"/>
  <c r="AC12" i="68"/>
  <c r="W12" i="68"/>
  <c r="T12" i="68"/>
  <c r="Q12" i="68"/>
  <c r="H12" i="68"/>
  <c r="E12" i="68"/>
  <c r="DH11" i="68"/>
  <c r="DB11" i="68"/>
  <c r="CZ11" i="68"/>
  <c r="CX11" i="68"/>
  <c r="CV11" i="68"/>
  <c r="CT11" i="68"/>
  <c r="CR11" i="68"/>
  <c r="CF11" i="68"/>
  <c r="CC11" i="68"/>
  <c r="BZ11" i="68"/>
  <c r="BW11" i="68"/>
  <c r="BT11" i="68"/>
  <c r="BQ11" i="68"/>
  <c r="BN11" i="68"/>
  <c r="BI11" i="68"/>
  <c r="BF11" i="68"/>
  <c r="BC11" i="68"/>
  <c r="AZ11" i="68"/>
  <c r="AW11" i="68"/>
  <c r="AR11" i="68"/>
  <c r="AO11" i="68"/>
  <c r="AL11" i="68"/>
  <c r="AI11" i="68"/>
  <c r="AF11" i="68"/>
  <c r="AC11" i="68"/>
  <c r="W11" i="68"/>
  <c r="T11" i="68"/>
  <c r="Q11" i="68"/>
  <c r="H11" i="68"/>
  <c r="E11" i="68"/>
  <c r="DH10" i="68"/>
  <c r="DB10" i="68"/>
  <c r="CZ10" i="68"/>
  <c r="CX10" i="68"/>
  <c r="CV10" i="68"/>
  <c r="CT10" i="68"/>
  <c r="CR10" i="68"/>
  <c r="CF10" i="68"/>
  <c r="CC10" i="68"/>
  <c r="BZ10" i="68"/>
  <c r="BW10" i="68"/>
  <c r="BT10" i="68"/>
  <c r="BQ10" i="68"/>
  <c r="BN10" i="68"/>
  <c r="BI10" i="68"/>
  <c r="BF10" i="68"/>
  <c r="BC10" i="68"/>
  <c r="AZ10" i="68"/>
  <c r="AW10" i="68"/>
  <c r="AR10" i="68"/>
  <c r="AO10" i="68"/>
  <c r="AL10" i="68"/>
  <c r="AI10" i="68"/>
  <c r="AF10" i="68"/>
  <c r="AC10" i="68"/>
  <c r="W10" i="68"/>
  <c r="T10" i="68"/>
  <c r="Q10" i="68"/>
  <c r="H10" i="68"/>
  <c r="E10" i="68"/>
  <c r="DH9" i="68"/>
  <c r="DB9" i="68"/>
  <c r="CZ9" i="68"/>
  <c r="CX9" i="68"/>
  <c r="CV9" i="68"/>
  <c r="CT9" i="68"/>
  <c r="CR9" i="68"/>
  <c r="CF9" i="68"/>
  <c r="CC9" i="68"/>
  <c r="BZ9" i="68"/>
  <c r="BW9" i="68"/>
  <c r="BT9" i="68"/>
  <c r="BQ9" i="68"/>
  <c r="BN9" i="68"/>
  <c r="BI9" i="68"/>
  <c r="BF9" i="68"/>
  <c r="BC9" i="68"/>
  <c r="AZ9" i="68"/>
  <c r="AW9" i="68"/>
  <c r="AR9" i="68"/>
  <c r="AO9" i="68"/>
  <c r="AL9" i="68"/>
  <c r="AI9" i="68"/>
  <c r="AF9" i="68"/>
  <c r="AC9" i="68"/>
  <c r="W9" i="68"/>
  <c r="T9" i="68"/>
  <c r="Q9" i="68"/>
  <c r="H9" i="68"/>
  <c r="E9" i="68"/>
  <c r="DH8" i="68"/>
  <c r="DB8" i="68"/>
  <c r="CZ8" i="68"/>
  <c r="CX8" i="68"/>
  <c r="CV8" i="68"/>
  <c r="CT8" i="68"/>
  <c r="CR8" i="68"/>
  <c r="CF8" i="68"/>
  <c r="CC8" i="68"/>
  <c r="BZ8" i="68"/>
  <c r="BW8" i="68"/>
  <c r="BT8" i="68"/>
  <c r="BQ8" i="68"/>
  <c r="BN8" i="68"/>
  <c r="BI8" i="68"/>
  <c r="BF8" i="68"/>
  <c r="BC8" i="68"/>
  <c r="AZ8" i="68"/>
  <c r="AW8" i="68"/>
  <c r="AR8" i="68"/>
  <c r="AO8" i="68"/>
  <c r="AL8" i="68"/>
  <c r="AI8" i="68"/>
  <c r="AF8" i="68"/>
  <c r="AC8" i="68"/>
  <c r="W8" i="68"/>
  <c r="T8" i="68"/>
  <c r="Q8" i="68"/>
  <c r="H8" i="68"/>
  <c r="E8" i="68"/>
  <c r="DH7" i="68"/>
  <c r="DB7" i="68"/>
  <c r="CZ7" i="68"/>
  <c r="CX7" i="68"/>
  <c r="CV7" i="68"/>
  <c r="CT7" i="68"/>
  <c r="CR7" i="68"/>
  <c r="CF7" i="68"/>
  <c r="CC7" i="68"/>
  <c r="BZ7" i="68"/>
  <c r="BW7" i="68"/>
  <c r="BT7" i="68"/>
  <c r="BQ7" i="68"/>
  <c r="BN7" i="68"/>
  <c r="BI7" i="68"/>
  <c r="BF7" i="68"/>
  <c r="BC7" i="68"/>
  <c r="AZ7" i="68"/>
  <c r="AW7" i="68"/>
  <c r="AR7" i="68"/>
  <c r="AO7" i="68"/>
  <c r="AL7" i="68"/>
  <c r="AI7" i="68"/>
  <c r="AF7" i="68"/>
  <c r="AC7" i="68"/>
  <c r="W7" i="68"/>
  <c r="T7" i="68"/>
  <c r="Q7" i="68"/>
  <c r="H7" i="68"/>
  <c r="E7" i="68"/>
  <c r="DH6" i="68"/>
  <c r="DB6" i="68"/>
  <c r="CZ6" i="68"/>
  <c r="CX6" i="68"/>
  <c r="CV6" i="68"/>
  <c r="CT6" i="68"/>
  <c r="CR6" i="68"/>
  <c r="CF6" i="68"/>
  <c r="CC6" i="68"/>
  <c r="BZ6" i="68"/>
  <c r="BW6" i="68"/>
  <c r="BT6" i="68"/>
  <c r="BQ6" i="68"/>
  <c r="BN6" i="68"/>
  <c r="BF6" i="68"/>
  <c r="BC6" i="68"/>
  <c r="AZ6" i="68"/>
  <c r="AW6" i="68"/>
  <c r="AR6" i="68"/>
  <c r="AO6" i="68"/>
  <c r="AL6" i="68"/>
  <c r="AI6" i="68"/>
  <c r="AF6" i="68"/>
  <c r="AC6" i="68"/>
  <c r="W6" i="68"/>
  <c r="T6" i="68"/>
  <c r="Q6" i="68"/>
  <c r="H6" i="68"/>
  <c r="E6" i="68"/>
  <c r="DH13" i="69"/>
  <c r="DB13" i="69"/>
  <c r="CZ13" i="69"/>
  <c r="CX13" i="69"/>
  <c r="CV13" i="69"/>
  <c r="CT13" i="69"/>
  <c r="CR13" i="69"/>
  <c r="CF13" i="69"/>
  <c r="CC13" i="69"/>
  <c r="BZ13" i="69"/>
  <c r="BW13" i="69"/>
  <c r="BT13" i="69"/>
  <c r="BQ13" i="69"/>
  <c r="BN13" i="69"/>
  <c r="BI13" i="69"/>
  <c r="BF13" i="69"/>
  <c r="BC13" i="69"/>
  <c r="AZ13" i="69"/>
  <c r="AW13" i="69"/>
  <c r="AR13" i="69"/>
  <c r="AO13" i="69"/>
  <c r="AL13" i="69"/>
  <c r="AI13" i="69"/>
  <c r="AF13" i="69"/>
  <c r="AC13" i="69"/>
  <c r="W13" i="69"/>
  <c r="T13" i="69"/>
  <c r="Q13" i="69"/>
  <c r="H13" i="69"/>
  <c r="E13" i="69"/>
  <c r="DH12" i="69"/>
  <c r="DB12" i="69"/>
  <c r="CZ12" i="69"/>
  <c r="CX12" i="69"/>
  <c r="CV12" i="69"/>
  <c r="CT12" i="69"/>
  <c r="CR12" i="69"/>
  <c r="CF12" i="69"/>
  <c r="CC12" i="69"/>
  <c r="BZ12" i="69"/>
  <c r="BW12" i="69"/>
  <c r="BT12" i="69"/>
  <c r="BQ12" i="69"/>
  <c r="BN12" i="69"/>
  <c r="BI12" i="69"/>
  <c r="BF12" i="69"/>
  <c r="BC12" i="69"/>
  <c r="AZ12" i="69"/>
  <c r="AW12" i="69"/>
  <c r="AR12" i="69"/>
  <c r="AO12" i="69"/>
  <c r="AL12" i="69"/>
  <c r="AI12" i="69"/>
  <c r="AF12" i="69"/>
  <c r="AC12" i="69"/>
  <c r="W12" i="69"/>
  <c r="T12" i="69"/>
  <c r="Q12" i="69"/>
  <c r="H12" i="69"/>
  <c r="E12" i="69"/>
  <c r="DH11" i="69"/>
  <c r="DB11" i="69"/>
  <c r="CZ11" i="69"/>
  <c r="CX11" i="69"/>
  <c r="CV11" i="69"/>
  <c r="CT11" i="69"/>
  <c r="CR11" i="69"/>
  <c r="CF11" i="69"/>
  <c r="CC11" i="69"/>
  <c r="BZ11" i="69"/>
  <c r="BW11" i="69"/>
  <c r="BT11" i="69"/>
  <c r="BQ11" i="69"/>
  <c r="BN11" i="69"/>
  <c r="BI11" i="69"/>
  <c r="BF11" i="69"/>
  <c r="BC11" i="69"/>
  <c r="AZ11" i="69"/>
  <c r="AW11" i="69"/>
  <c r="AR11" i="69"/>
  <c r="AO11" i="69"/>
  <c r="AL11" i="69"/>
  <c r="AI11" i="69"/>
  <c r="AF11" i="69"/>
  <c r="AC11" i="69"/>
  <c r="W11" i="69"/>
  <c r="T11" i="69"/>
  <c r="Q11" i="69"/>
  <c r="H11" i="69"/>
  <c r="E11" i="69"/>
  <c r="DH9" i="69"/>
  <c r="DB9" i="69"/>
  <c r="CZ9" i="69"/>
  <c r="CX9" i="69"/>
  <c r="CV9" i="69"/>
  <c r="CT9" i="69"/>
  <c r="CR9" i="69"/>
  <c r="CF9" i="69"/>
  <c r="CC9" i="69"/>
  <c r="BZ9" i="69"/>
  <c r="BW9" i="69"/>
  <c r="BT9" i="69"/>
  <c r="BQ9" i="69"/>
  <c r="BN9" i="69"/>
  <c r="BI9" i="69"/>
  <c r="BF9" i="69"/>
  <c r="BC9" i="69"/>
  <c r="AZ9" i="69"/>
  <c r="AW9" i="69"/>
  <c r="AR9" i="69"/>
  <c r="AO9" i="69"/>
  <c r="AL9" i="69"/>
  <c r="AI9" i="69"/>
  <c r="AF9" i="69"/>
  <c r="AC9" i="69"/>
  <c r="W9" i="69"/>
  <c r="T9" i="69"/>
  <c r="Q9" i="69"/>
  <c r="H9" i="69"/>
  <c r="E9" i="69"/>
  <c r="DH8" i="69"/>
  <c r="DB8" i="69"/>
  <c r="CZ8" i="69"/>
  <c r="CX8" i="69"/>
  <c r="CV8" i="69"/>
  <c r="CT8" i="69"/>
  <c r="CR8" i="69"/>
  <c r="CF8" i="69"/>
  <c r="CC8" i="69"/>
  <c r="BZ8" i="69"/>
  <c r="BW8" i="69"/>
  <c r="BT8" i="69"/>
  <c r="BQ8" i="69"/>
  <c r="BN8" i="69"/>
  <c r="BI8" i="69"/>
  <c r="BF8" i="69"/>
  <c r="BC8" i="69"/>
  <c r="AZ8" i="69"/>
  <c r="AW8" i="69"/>
  <c r="AR8" i="69"/>
  <c r="AO8" i="69"/>
  <c r="AL8" i="69"/>
  <c r="AI8" i="69"/>
  <c r="AF8" i="69"/>
  <c r="AC8" i="69"/>
  <c r="W8" i="69"/>
  <c r="T8" i="69"/>
  <c r="Q8" i="69"/>
  <c r="H8" i="69"/>
  <c r="E8" i="69"/>
  <c r="DH7" i="69"/>
  <c r="DB7" i="69"/>
  <c r="CZ7" i="69"/>
  <c r="CX7" i="69"/>
  <c r="CV7" i="69"/>
  <c r="CT7" i="69"/>
  <c r="CR7" i="69"/>
  <c r="CF7" i="69"/>
  <c r="CC7" i="69"/>
  <c r="BZ7" i="69"/>
  <c r="BW7" i="69"/>
  <c r="BT7" i="69"/>
  <c r="BQ7" i="69"/>
  <c r="BN7" i="69"/>
  <c r="BI7" i="69"/>
  <c r="BF7" i="69"/>
  <c r="BC7" i="69"/>
  <c r="AZ7" i="69"/>
  <c r="AW7" i="69"/>
  <c r="AR7" i="69"/>
  <c r="AO7" i="69"/>
  <c r="AL7" i="69"/>
  <c r="AI7" i="69"/>
  <c r="AF7" i="69"/>
  <c r="AC7" i="69"/>
  <c r="W7" i="69"/>
  <c r="T7" i="69"/>
  <c r="Q7" i="69"/>
  <c r="H7" i="69"/>
  <c r="E7" i="69"/>
  <c r="DH6" i="69"/>
  <c r="DB6" i="69"/>
  <c r="CZ6" i="69"/>
  <c r="CX6" i="69"/>
  <c r="CV6" i="69"/>
  <c r="CT6" i="69"/>
  <c r="CR6" i="69"/>
  <c r="CF6" i="69"/>
  <c r="CC6" i="69"/>
  <c r="BZ6" i="69"/>
  <c r="BW6" i="69"/>
  <c r="BT6" i="69"/>
  <c r="BQ6" i="69"/>
  <c r="BN6" i="69"/>
  <c r="BF6" i="69"/>
  <c r="BC6" i="69"/>
  <c r="AZ6" i="69"/>
  <c r="AW6" i="69"/>
  <c r="AR6" i="69"/>
  <c r="AO6" i="69"/>
  <c r="AL6" i="69"/>
  <c r="AI6" i="69"/>
  <c r="AF6" i="69"/>
  <c r="AC6" i="69"/>
  <c r="W6" i="69"/>
  <c r="T6" i="69"/>
  <c r="Q6" i="69"/>
  <c r="H6" i="69"/>
  <c r="E6" i="69"/>
  <c r="DH68" i="70"/>
  <c r="DB68" i="70"/>
  <c r="CZ68" i="70"/>
  <c r="CX68" i="70"/>
  <c r="CV68" i="70"/>
  <c r="CT68" i="70"/>
  <c r="CR68" i="70"/>
  <c r="CF68" i="70"/>
  <c r="CC68" i="70"/>
  <c r="BZ68" i="70"/>
  <c r="BW68" i="70"/>
  <c r="BT68" i="70"/>
  <c r="BQ68" i="70"/>
  <c r="BN68" i="70"/>
  <c r="BI68" i="70"/>
  <c r="BF68" i="70"/>
  <c r="BC68" i="70"/>
  <c r="AZ68" i="70"/>
  <c r="AW68" i="70"/>
  <c r="AR68" i="70"/>
  <c r="AO68" i="70"/>
  <c r="AL68" i="70"/>
  <c r="AI68" i="70"/>
  <c r="AF68" i="70"/>
  <c r="AC68" i="70"/>
  <c r="W68" i="70"/>
  <c r="T68" i="70"/>
  <c r="Q68" i="70"/>
  <c r="H68" i="70"/>
  <c r="E68" i="70"/>
  <c r="DH67" i="70"/>
  <c r="DB67" i="70"/>
  <c r="CZ67" i="70"/>
  <c r="CX67" i="70"/>
  <c r="CV67" i="70"/>
  <c r="CT67" i="70"/>
  <c r="CR67" i="70"/>
  <c r="CF67" i="70"/>
  <c r="CC67" i="70"/>
  <c r="BZ67" i="70"/>
  <c r="BW67" i="70"/>
  <c r="BT67" i="70"/>
  <c r="BQ67" i="70"/>
  <c r="BN67" i="70"/>
  <c r="BI67" i="70"/>
  <c r="BF67" i="70"/>
  <c r="BC67" i="70"/>
  <c r="AZ67" i="70"/>
  <c r="AW67" i="70"/>
  <c r="AR67" i="70"/>
  <c r="AO67" i="70"/>
  <c r="AL67" i="70"/>
  <c r="AI67" i="70"/>
  <c r="AF67" i="70"/>
  <c r="AC67" i="70"/>
  <c r="W67" i="70"/>
  <c r="T67" i="70"/>
  <c r="Q67" i="70"/>
  <c r="H67" i="70"/>
  <c r="E67" i="70"/>
  <c r="DH66" i="70"/>
  <c r="DB66" i="70"/>
  <c r="CZ66" i="70"/>
  <c r="CX66" i="70"/>
  <c r="CV66" i="70"/>
  <c r="CT66" i="70"/>
  <c r="CR66" i="70"/>
  <c r="CF66" i="70"/>
  <c r="CC66" i="70"/>
  <c r="BZ66" i="70"/>
  <c r="BW66" i="70"/>
  <c r="BT66" i="70"/>
  <c r="BQ66" i="70"/>
  <c r="BN66" i="70"/>
  <c r="BI66" i="70"/>
  <c r="BF66" i="70"/>
  <c r="BC66" i="70"/>
  <c r="AZ66" i="70"/>
  <c r="AW66" i="70"/>
  <c r="AR66" i="70"/>
  <c r="AO66" i="70"/>
  <c r="AL66" i="70"/>
  <c r="AI66" i="70"/>
  <c r="AF66" i="70"/>
  <c r="AC66" i="70"/>
  <c r="W66" i="70"/>
  <c r="T66" i="70"/>
  <c r="Q66" i="70"/>
  <c r="H66" i="70"/>
  <c r="E66" i="70"/>
  <c r="DH65" i="70"/>
  <c r="DB65" i="70"/>
  <c r="CZ65" i="70"/>
  <c r="CX65" i="70"/>
  <c r="CV65" i="70"/>
  <c r="CT65" i="70"/>
  <c r="CR65" i="70"/>
  <c r="CF65" i="70"/>
  <c r="CC65" i="70"/>
  <c r="BZ65" i="70"/>
  <c r="BW65" i="70"/>
  <c r="BT65" i="70"/>
  <c r="BQ65" i="70"/>
  <c r="BN65" i="70"/>
  <c r="BI65" i="70"/>
  <c r="BF65" i="70"/>
  <c r="BC65" i="70"/>
  <c r="AZ65" i="70"/>
  <c r="AW65" i="70"/>
  <c r="AR65" i="70"/>
  <c r="AO65" i="70"/>
  <c r="AL65" i="70"/>
  <c r="AI65" i="70"/>
  <c r="AF65" i="70"/>
  <c r="AC65" i="70"/>
  <c r="W65" i="70"/>
  <c r="T65" i="70"/>
  <c r="Q65" i="70"/>
  <c r="H65" i="70"/>
  <c r="E65" i="70"/>
  <c r="DH64" i="70"/>
  <c r="DB64" i="70"/>
  <c r="CZ64" i="70"/>
  <c r="CX64" i="70"/>
  <c r="CV64" i="70"/>
  <c r="CT64" i="70"/>
  <c r="CR64" i="70"/>
  <c r="CF64" i="70"/>
  <c r="CC64" i="70"/>
  <c r="BZ64" i="70"/>
  <c r="BW64" i="70"/>
  <c r="BT64" i="70"/>
  <c r="BQ64" i="70"/>
  <c r="BN64" i="70"/>
  <c r="BI64" i="70"/>
  <c r="BF64" i="70"/>
  <c r="BC64" i="70"/>
  <c r="AZ64" i="70"/>
  <c r="AW64" i="70"/>
  <c r="AR64" i="70"/>
  <c r="AO64" i="70"/>
  <c r="AL64" i="70"/>
  <c r="AI64" i="70"/>
  <c r="AF64" i="70"/>
  <c r="AC64" i="70"/>
  <c r="W64" i="70"/>
  <c r="T64" i="70"/>
  <c r="Q64" i="70"/>
  <c r="H64" i="70"/>
  <c r="E64" i="70"/>
  <c r="DH63" i="70"/>
  <c r="DB63" i="70"/>
  <c r="CZ63" i="70"/>
  <c r="CX63" i="70"/>
  <c r="CV63" i="70"/>
  <c r="CT63" i="70"/>
  <c r="CR63" i="70"/>
  <c r="CF63" i="70"/>
  <c r="CC63" i="70"/>
  <c r="BZ63" i="70"/>
  <c r="BW63" i="70"/>
  <c r="BT63" i="70"/>
  <c r="BQ63" i="70"/>
  <c r="BN63" i="70"/>
  <c r="BI63" i="70"/>
  <c r="BF63" i="70"/>
  <c r="BC63" i="70"/>
  <c r="AZ63" i="70"/>
  <c r="AW63" i="70"/>
  <c r="AR63" i="70"/>
  <c r="AO63" i="70"/>
  <c r="AL63" i="70"/>
  <c r="AI63" i="70"/>
  <c r="AF63" i="70"/>
  <c r="AC63" i="70"/>
  <c r="W63" i="70"/>
  <c r="T63" i="70"/>
  <c r="Q63" i="70"/>
  <c r="H63" i="70"/>
  <c r="E63" i="70"/>
  <c r="DH62" i="70"/>
  <c r="DB62" i="70"/>
  <c r="CZ62" i="70"/>
  <c r="CX62" i="70"/>
  <c r="CV62" i="70"/>
  <c r="CT62" i="70"/>
  <c r="CR62" i="70"/>
  <c r="CF62" i="70"/>
  <c r="CC62" i="70"/>
  <c r="BZ62" i="70"/>
  <c r="BW62" i="70"/>
  <c r="BT62" i="70"/>
  <c r="BQ62" i="70"/>
  <c r="BN62" i="70"/>
  <c r="BI62" i="70"/>
  <c r="BF62" i="70"/>
  <c r="BC62" i="70"/>
  <c r="AZ62" i="70"/>
  <c r="AW62" i="70"/>
  <c r="AR62" i="70"/>
  <c r="AO62" i="70"/>
  <c r="AL62" i="70"/>
  <c r="AI62" i="70"/>
  <c r="AF62" i="70"/>
  <c r="AC62" i="70"/>
  <c r="W62" i="70"/>
  <c r="T62" i="70"/>
  <c r="Q62" i="70"/>
  <c r="H62" i="70"/>
  <c r="E62" i="70"/>
  <c r="DH61" i="70"/>
  <c r="DB61" i="70"/>
  <c r="CZ61" i="70"/>
  <c r="CX61" i="70"/>
  <c r="CV61" i="70"/>
  <c r="CT61" i="70"/>
  <c r="CR61" i="70"/>
  <c r="CF61" i="70"/>
  <c r="CC61" i="70"/>
  <c r="BZ61" i="70"/>
  <c r="BW61" i="70"/>
  <c r="BT61" i="70"/>
  <c r="BQ61" i="70"/>
  <c r="BN61" i="70"/>
  <c r="BI61" i="70"/>
  <c r="BF61" i="70"/>
  <c r="BC61" i="70"/>
  <c r="AZ61" i="70"/>
  <c r="AW61" i="70"/>
  <c r="AR61" i="70"/>
  <c r="AO61" i="70"/>
  <c r="AL61" i="70"/>
  <c r="AI61" i="70"/>
  <c r="AF61" i="70"/>
  <c r="AC61" i="70"/>
  <c r="W61" i="70"/>
  <c r="T61" i="70"/>
  <c r="Q61" i="70"/>
  <c r="H61" i="70"/>
  <c r="E61" i="70"/>
  <c r="DH60" i="70"/>
  <c r="DB60" i="70"/>
  <c r="CZ60" i="70"/>
  <c r="CX60" i="70"/>
  <c r="CV60" i="70"/>
  <c r="CT60" i="70"/>
  <c r="CR60" i="70"/>
  <c r="CF60" i="70"/>
  <c r="CC60" i="70"/>
  <c r="BZ60" i="70"/>
  <c r="BW60" i="70"/>
  <c r="BT60" i="70"/>
  <c r="BQ60" i="70"/>
  <c r="BN60" i="70"/>
  <c r="BI60" i="70"/>
  <c r="BF60" i="70"/>
  <c r="BC60" i="70"/>
  <c r="AZ60" i="70"/>
  <c r="AW60" i="70"/>
  <c r="AR60" i="70"/>
  <c r="AO60" i="70"/>
  <c r="AL60" i="70"/>
  <c r="AI60" i="70"/>
  <c r="AF60" i="70"/>
  <c r="AC60" i="70"/>
  <c r="W60" i="70"/>
  <c r="T60" i="70"/>
  <c r="Q60" i="70"/>
  <c r="H60" i="70"/>
  <c r="E60" i="70"/>
  <c r="DH59" i="70"/>
  <c r="DB59" i="70"/>
  <c r="CZ59" i="70"/>
  <c r="CX59" i="70"/>
  <c r="CV59" i="70"/>
  <c r="CT59" i="70"/>
  <c r="CR59" i="70"/>
  <c r="CF59" i="70"/>
  <c r="CC59" i="70"/>
  <c r="BZ59" i="70"/>
  <c r="BW59" i="70"/>
  <c r="BT59" i="70"/>
  <c r="BQ59" i="70"/>
  <c r="BN59" i="70"/>
  <c r="BI59" i="70"/>
  <c r="BF59" i="70"/>
  <c r="BC59" i="70"/>
  <c r="AZ59" i="70"/>
  <c r="AW59" i="70"/>
  <c r="AR59" i="70"/>
  <c r="AO59" i="70"/>
  <c r="AL59" i="70"/>
  <c r="AI59" i="70"/>
  <c r="AF59" i="70"/>
  <c r="AC59" i="70"/>
  <c r="W59" i="70"/>
  <c r="T59" i="70"/>
  <c r="Q59" i="70"/>
  <c r="H59" i="70"/>
  <c r="E59" i="70"/>
  <c r="DH58" i="70"/>
  <c r="DB58" i="70"/>
  <c r="CZ58" i="70"/>
  <c r="CX58" i="70"/>
  <c r="CV58" i="70"/>
  <c r="CT58" i="70"/>
  <c r="CR58" i="70"/>
  <c r="CF58" i="70"/>
  <c r="CC58" i="70"/>
  <c r="BZ58" i="70"/>
  <c r="BW58" i="70"/>
  <c r="BT58" i="70"/>
  <c r="BQ58" i="70"/>
  <c r="BN58" i="70"/>
  <c r="BI58" i="70"/>
  <c r="BF58" i="70"/>
  <c r="BC58" i="70"/>
  <c r="AZ58" i="70"/>
  <c r="AW58" i="70"/>
  <c r="AR58" i="70"/>
  <c r="AO58" i="70"/>
  <c r="AL58" i="70"/>
  <c r="AI58" i="70"/>
  <c r="AF58" i="70"/>
  <c r="AC58" i="70"/>
  <c r="W58" i="70"/>
  <c r="T58" i="70"/>
  <c r="Q58" i="70"/>
  <c r="H58" i="70"/>
  <c r="E58" i="70"/>
  <c r="DH57" i="70"/>
  <c r="DB57" i="70"/>
  <c r="CZ57" i="70"/>
  <c r="CX57" i="70"/>
  <c r="CV57" i="70"/>
  <c r="CT57" i="70"/>
  <c r="CR57" i="70"/>
  <c r="CF57" i="70"/>
  <c r="CC57" i="70"/>
  <c r="BZ57" i="70"/>
  <c r="BW57" i="70"/>
  <c r="BT57" i="70"/>
  <c r="BQ57" i="70"/>
  <c r="BN57" i="70"/>
  <c r="BI57" i="70"/>
  <c r="BF57" i="70"/>
  <c r="BC57" i="70"/>
  <c r="AZ57" i="70"/>
  <c r="AW57" i="70"/>
  <c r="AR57" i="70"/>
  <c r="AO57" i="70"/>
  <c r="AL57" i="70"/>
  <c r="AI57" i="70"/>
  <c r="AF57" i="70"/>
  <c r="AC57" i="70"/>
  <c r="W57" i="70"/>
  <c r="T57" i="70"/>
  <c r="Q57" i="70"/>
  <c r="H57" i="70"/>
  <c r="E57" i="70"/>
  <c r="DH56" i="70"/>
  <c r="DB56" i="70"/>
  <c r="CZ56" i="70"/>
  <c r="CX56" i="70"/>
  <c r="CV56" i="70"/>
  <c r="CT56" i="70"/>
  <c r="CR56" i="70"/>
  <c r="CF56" i="70"/>
  <c r="CC56" i="70"/>
  <c r="BZ56" i="70"/>
  <c r="BW56" i="70"/>
  <c r="BT56" i="70"/>
  <c r="BQ56" i="70"/>
  <c r="BN56" i="70"/>
  <c r="BI56" i="70"/>
  <c r="BF56" i="70"/>
  <c r="BC56" i="70"/>
  <c r="AZ56" i="70"/>
  <c r="AW56" i="70"/>
  <c r="AR56" i="70"/>
  <c r="AO56" i="70"/>
  <c r="AL56" i="70"/>
  <c r="AI56" i="70"/>
  <c r="AF56" i="70"/>
  <c r="AC56" i="70"/>
  <c r="W56" i="70"/>
  <c r="T56" i="70"/>
  <c r="Q56" i="70"/>
  <c r="H56" i="70"/>
  <c r="E56" i="70"/>
  <c r="DH55" i="70"/>
  <c r="DB55" i="70"/>
  <c r="CZ55" i="70"/>
  <c r="CX55" i="70"/>
  <c r="CV55" i="70"/>
  <c r="CT55" i="70"/>
  <c r="CR55" i="70"/>
  <c r="CF55" i="70"/>
  <c r="CC55" i="70"/>
  <c r="BZ55" i="70"/>
  <c r="BW55" i="70"/>
  <c r="BT55" i="70"/>
  <c r="BQ55" i="70"/>
  <c r="BN55" i="70"/>
  <c r="BI55" i="70"/>
  <c r="BF55" i="70"/>
  <c r="BC55" i="70"/>
  <c r="AZ55" i="70"/>
  <c r="AW55" i="70"/>
  <c r="AR55" i="70"/>
  <c r="AO55" i="70"/>
  <c r="AL55" i="70"/>
  <c r="AI55" i="70"/>
  <c r="AF55" i="70"/>
  <c r="AC55" i="70"/>
  <c r="W55" i="70"/>
  <c r="T55" i="70"/>
  <c r="Q55" i="70"/>
  <c r="H55" i="70"/>
  <c r="E55" i="70"/>
  <c r="DH54" i="70"/>
  <c r="DB54" i="70"/>
  <c r="CZ54" i="70"/>
  <c r="CX54" i="70"/>
  <c r="CV54" i="70"/>
  <c r="CT54" i="70"/>
  <c r="CR54" i="70"/>
  <c r="CF54" i="70"/>
  <c r="CC54" i="70"/>
  <c r="BZ54" i="70"/>
  <c r="BW54" i="70"/>
  <c r="BT54" i="70"/>
  <c r="BQ54" i="70"/>
  <c r="BN54" i="70"/>
  <c r="BI54" i="70"/>
  <c r="BF54" i="70"/>
  <c r="BC54" i="70"/>
  <c r="AZ54" i="70"/>
  <c r="AW54" i="70"/>
  <c r="AR54" i="70"/>
  <c r="AO54" i="70"/>
  <c r="AL54" i="70"/>
  <c r="AI54" i="70"/>
  <c r="AF54" i="70"/>
  <c r="AC54" i="70"/>
  <c r="W54" i="70"/>
  <c r="T54" i="70"/>
  <c r="Q54" i="70"/>
  <c r="H54" i="70"/>
  <c r="E54" i="70"/>
  <c r="DH53" i="70"/>
  <c r="DB53" i="70"/>
  <c r="CZ53" i="70"/>
  <c r="CX53" i="70"/>
  <c r="CV53" i="70"/>
  <c r="CT53" i="70"/>
  <c r="CR53" i="70"/>
  <c r="CF53" i="70"/>
  <c r="CC53" i="70"/>
  <c r="BZ53" i="70"/>
  <c r="BW53" i="70"/>
  <c r="BT53" i="70"/>
  <c r="BQ53" i="70"/>
  <c r="BN53" i="70"/>
  <c r="BI53" i="70"/>
  <c r="BF53" i="70"/>
  <c r="BC53" i="70"/>
  <c r="AZ53" i="70"/>
  <c r="AW53" i="70"/>
  <c r="AR53" i="70"/>
  <c r="AO53" i="70"/>
  <c r="AL53" i="70"/>
  <c r="AI53" i="70"/>
  <c r="AF53" i="70"/>
  <c r="AC53" i="70"/>
  <c r="W53" i="70"/>
  <c r="T53" i="70"/>
  <c r="Q53" i="70"/>
  <c r="H53" i="70"/>
  <c r="E53" i="70"/>
  <c r="DH52" i="70"/>
  <c r="DB52" i="70"/>
  <c r="CZ52" i="70"/>
  <c r="CX52" i="70"/>
  <c r="CV52" i="70"/>
  <c r="CT52" i="70"/>
  <c r="CR52" i="70"/>
  <c r="CF52" i="70"/>
  <c r="CC52" i="70"/>
  <c r="BZ52" i="70"/>
  <c r="BW52" i="70"/>
  <c r="BT52" i="70"/>
  <c r="BQ52" i="70"/>
  <c r="BN52" i="70"/>
  <c r="BI52" i="70"/>
  <c r="BF52" i="70"/>
  <c r="BC52" i="70"/>
  <c r="AZ52" i="70"/>
  <c r="AW52" i="70"/>
  <c r="AR52" i="70"/>
  <c r="AO52" i="70"/>
  <c r="AL52" i="70"/>
  <c r="AI52" i="70"/>
  <c r="AF52" i="70"/>
  <c r="AC52" i="70"/>
  <c r="W52" i="70"/>
  <c r="T52" i="70"/>
  <c r="Q52" i="70"/>
  <c r="H52" i="70"/>
  <c r="E52" i="70"/>
  <c r="DH51" i="70"/>
  <c r="DB51" i="70"/>
  <c r="CZ51" i="70"/>
  <c r="CX51" i="70"/>
  <c r="CV51" i="70"/>
  <c r="CT51" i="70"/>
  <c r="CR51" i="70"/>
  <c r="CF51" i="70"/>
  <c r="CC51" i="70"/>
  <c r="BZ51" i="70"/>
  <c r="BW51" i="70"/>
  <c r="BT51" i="70"/>
  <c r="BQ51" i="70"/>
  <c r="BN51" i="70"/>
  <c r="BI51" i="70"/>
  <c r="BF51" i="70"/>
  <c r="BC51" i="70"/>
  <c r="AZ51" i="70"/>
  <c r="AW51" i="70"/>
  <c r="AR51" i="70"/>
  <c r="AO51" i="70"/>
  <c r="AL51" i="70"/>
  <c r="AI51" i="70"/>
  <c r="AF51" i="70"/>
  <c r="AC51" i="70"/>
  <c r="W51" i="70"/>
  <c r="T51" i="70"/>
  <c r="Q51" i="70"/>
  <c r="H51" i="70"/>
  <c r="E51" i="70"/>
  <c r="DH50" i="70"/>
  <c r="DB50" i="70"/>
  <c r="CZ50" i="70"/>
  <c r="CX50" i="70"/>
  <c r="CV50" i="70"/>
  <c r="CT50" i="70"/>
  <c r="CR50" i="70"/>
  <c r="CF50" i="70"/>
  <c r="CC50" i="70"/>
  <c r="BZ50" i="70"/>
  <c r="BW50" i="70"/>
  <c r="BT50" i="70"/>
  <c r="BQ50" i="70"/>
  <c r="BN50" i="70"/>
  <c r="BI50" i="70"/>
  <c r="BF50" i="70"/>
  <c r="BC50" i="70"/>
  <c r="AZ50" i="70"/>
  <c r="AW50" i="70"/>
  <c r="AR50" i="70"/>
  <c r="AO50" i="70"/>
  <c r="AL50" i="70"/>
  <c r="AI50" i="70"/>
  <c r="AF50" i="70"/>
  <c r="AC50" i="70"/>
  <c r="W50" i="70"/>
  <c r="T50" i="70"/>
  <c r="Q50" i="70"/>
  <c r="H50" i="70"/>
  <c r="E50" i="70"/>
  <c r="DH49" i="70"/>
  <c r="DB49" i="70"/>
  <c r="CZ49" i="70"/>
  <c r="CX49" i="70"/>
  <c r="CV49" i="70"/>
  <c r="CT49" i="70"/>
  <c r="CR49" i="70"/>
  <c r="CF49" i="70"/>
  <c r="CC49" i="70"/>
  <c r="BZ49" i="70"/>
  <c r="BW49" i="70"/>
  <c r="BT49" i="70"/>
  <c r="BQ49" i="70"/>
  <c r="BN49" i="70"/>
  <c r="BI49" i="70"/>
  <c r="BF49" i="70"/>
  <c r="BC49" i="70"/>
  <c r="AZ49" i="70"/>
  <c r="AW49" i="70"/>
  <c r="AR49" i="70"/>
  <c r="AO49" i="70"/>
  <c r="AL49" i="70"/>
  <c r="AI49" i="70"/>
  <c r="AF49" i="70"/>
  <c r="AC49" i="70"/>
  <c r="W49" i="70"/>
  <c r="T49" i="70"/>
  <c r="Q49" i="70"/>
  <c r="H49" i="70"/>
  <c r="E49" i="70"/>
  <c r="DH48" i="70"/>
  <c r="DB48" i="70"/>
  <c r="CZ48" i="70"/>
  <c r="CX48" i="70"/>
  <c r="CV48" i="70"/>
  <c r="CT48" i="70"/>
  <c r="CR48" i="70"/>
  <c r="CF48" i="70"/>
  <c r="CC48" i="70"/>
  <c r="BZ48" i="70"/>
  <c r="BW48" i="70"/>
  <c r="BT48" i="70"/>
  <c r="BQ48" i="70"/>
  <c r="BN48" i="70"/>
  <c r="BI48" i="70"/>
  <c r="BF48" i="70"/>
  <c r="BC48" i="70"/>
  <c r="AZ48" i="70"/>
  <c r="AW48" i="70"/>
  <c r="AR48" i="70"/>
  <c r="AO48" i="70"/>
  <c r="AL48" i="70"/>
  <c r="AI48" i="70"/>
  <c r="AF48" i="70"/>
  <c r="AC48" i="70"/>
  <c r="W48" i="70"/>
  <c r="T48" i="70"/>
  <c r="Q48" i="70"/>
  <c r="H48" i="70"/>
  <c r="E48" i="70"/>
  <c r="DH47" i="70"/>
  <c r="DB47" i="70"/>
  <c r="CZ47" i="70"/>
  <c r="CX47" i="70"/>
  <c r="CV47" i="70"/>
  <c r="CT47" i="70"/>
  <c r="CR47" i="70"/>
  <c r="CF47" i="70"/>
  <c r="CC47" i="70"/>
  <c r="BZ47" i="70"/>
  <c r="BW47" i="70"/>
  <c r="BT47" i="70"/>
  <c r="BQ47" i="70"/>
  <c r="BN47" i="70"/>
  <c r="BI47" i="70"/>
  <c r="BF47" i="70"/>
  <c r="BC47" i="70"/>
  <c r="AZ47" i="70"/>
  <c r="AW47" i="70"/>
  <c r="AR47" i="70"/>
  <c r="AO47" i="70"/>
  <c r="AL47" i="70"/>
  <c r="AI47" i="70"/>
  <c r="AF47" i="70"/>
  <c r="AC47" i="70"/>
  <c r="W47" i="70"/>
  <c r="T47" i="70"/>
  <c r="Q47" i="70"/>
  <c r="H47" i="70"/>
  <c r="E47" i="70"/>
  <c r="DH46" i="70"/>
  <c r="DB46" i="70"/>
  <c r="CZ46" i="70"/>
  <c r="CX46" i="70"/>
  <c r="CV46" i="70"/>
  <c r="CT46" i="70"/>
  <c r="CR46" i="70"/>
  <c r="CF46" i="70"/>
  <c r="CC46" i="70"/>
  <c r="BZ46" i="70"/>
  <c r="BW46" i="70"/>
  <c r="BT46" i="70"/>
  <c r="BQ46" i="70"/>
  <c r="BN46" i="70"/>
  <c r="BI46" i="70"/>
  <c r="BF46" i="70"/>
  <c r="BC46" i="70"/>
  <c r="AZ46" i="70"/>
  <c r="AW46" i="70"/>
  <c r="AR46" i="70"/>
  <c r="AO46" i="70"/>
  <c r="AL46" i="70"/>
  <c r="AI46" i="70"/>
  <c r="AF46" i="70"/>
  <c r="AC46" i="70"/>
  <c r="W46" i="70"/>
  <c r="T46" i="70"/>
  <c r="Q46" i="70"/>
  <c r="H46" i="70"/>
  <c r="E46" i="70"/>
  <c r="DH45" i="70"/>
  <c r="DB45" i="70"/>
  <c r="CZ45" i="70"/>
  <c r="CX45" i="70"/>
  <c r="CV45" i="70"/>
  <c r="CT45" i="70"/>
  <c r="CR45" i="70"/>
  <c r="CF45" i="70"/>
  <c r="CC45" i="70"/>
  <c r="BZ45" i="70"/>
  <c r="BW45" i="70"/>
  <c r="BT45" i="70"/>
  <c r="BQ45" i="70"/>
  <c r="BN45" i="70"/>
  <c r="BI45" i="70"/>
  <c r="BF45" i="70"/>
  <c r="BC45" i="70"/>
  <c r="AZ45" i="70"/>
  <c r="AW45" i="70"/>
  <c r="AR45" i="70"/>
  <c r="AO45" i="70"/>
  <c r="AL45" i="70"/>
  <c r="AI45" i="70"/>
  <c r="AF45" i="70"/>
  <c r="AC45" i="70"/>
  <c r="W45" i="70"/>
  <c r="T45" i="70"/>
  <c r="Q45" i="70"/>
  <c r="H45" i="70"/>
  <c r="E45" i="70"/>
  <c r="DH44" i="70"/>
  <c r="DB44" i="70"/>
  <c r="CZ44" i="70"/>
  <c r="CX44" i="70"/>
  <c r="CV44" i="70"/>
  <c r="CT44" i="70"/>
  <c r="CR44" i="70"/>
  <c r="CF44" i="70"/>
  <c r="CC44" i="70"/>
  <c r="BZ44" i="70"/>
  <c r="BW44" i="70"/>
  <c r="BT44" i="70"/>
  <c r="BQ44" i="70"/>
  <c r="BN44" i="70"/>
  <c r="BI44" i="70"/>
  <c r="BF44" i="70"/>
  <c r="BC44" i="70"/>
  <c r="AZ44" i="70"/>
  <c r="AW44" i="70"/>
  <c r="AR44" i="70"/>
  <c r="AO44" i="70"/>
  <c r="AL44" i="70"/>
  <c r="AI44" i="70"/>
  <c r="AF44" i="70"/>
  <c r="AC44" i="70"/>
  <c r="W44" i="70"/>
  <c r="T44" i="70"/>
  <c r="Q44" i="70"/>
  <c r="H44" i="70"/>
  <c r="E44" i="70"/>
  <c r="DH43" i="70"/>
  <c r="DB43" i="70"/>
  <c r="CZ43" i="70"/>
  <c r="CX43" i="70"/>
  <c r="CV43" i="70"/>
  <c r="CT43" i="70"/>
  <c r="CR43" i="70"/>
  <c r="CF43" i="70"/>
  <c r="CC43" i="70"/>
  <c r="BZ43" i="70"/>
  <c r="BW43" i="70"/>
  <c r="BT43" i="70"/>
  <c r="BQ43" i="70"/>
  <c r="BN43" i="70"/>
  <c r="BI43" i="70"/>
  <c r="BF43" i="70"/>
  <c r="BC43" i="70"/>
  <c r="AZ43" i="70"/>
  <c r="AW43" i="70"/>
  <c r="AR43" i="70"/>
  <c r="AO43" i="70"/>
  <c r="AL43" i="70"/>
  <c r="AI43" i="70"/>
  <c r="AF43" i="70"/>
  <c r="AC43" i="70"/>
  <c r="W43" i="70"/>
  <c r="T43" i="70"/>
  <c r="Q43" i="70"/>
  <c r="H43" i="70"/>
  <c r="E43" i="70"/>
  <c r="DH42" i="70"/>
  <c r="DB42" i="70"/>
  <c r="CZ42" i="70"/>
  <c r="CX42" i="70"/>
  <c r="CV42" i="70"/>
  <c r="CT42" i="70"/>
  <c r="CR42" i="70"/>
  <c r="CF42" i="70"/>
  <c r="CC42" i="70"/>
  <c r="BZ42" i="70"/>
  <c r="BW42" i="70"/>
  <c r="BT42" i="70"/>
  <c r="BQ42" i="70"/>
  <c r="BN42" i="70"/>
  <c r="BI42" i="70"/>
  <c r="BF42" i="70"/>
  <c r="BC42" i="70"/>
  <c r="AZ42" i="70"/>
  <c r="AW42" i="70"/>
  <c r="AR42" i="70"/>
  <c r="AO42" i="70"/>
  <c r="AL42" i="70"/>
  <c r="AI42" i="70"/>
  <c r="AF42" i="70"/>
  <c r="AC42" i="70"/>
  <c r="W42" i="70"/>
  <c r="T42" i="70"/>
  <c r="Q42" i="70"/>
  <c r="H42" i="70"/>
  <c r="E42" i="70"/>
  <c r="DH41" i="70"/>
  <c r="DB41" i="70"/>
  <c r="CZ41" i="70"/>
  <c r="CX41" i="70"/>
  <c r="CV41" i="70"/>
  <c r="CT41" i="70"/>
  <c r="CR41" i="70"/>
  <c r="CF41" i="70"/>
  <c r="CC41" i="70"/>
  <c r="BZ41" i="70"/>
  <c r="BW41" i="70"/>
  <c r="BT41" i="70"/>
  <c r="BQ41" i="70"/>
  <c r="BN41" i="70"/>
  <c r="BI41" i="70"/>
  <c r="BF41" i="70"/>
  <c r="BC41" i="70"/>
  <c r="AZ41" i="70"/>
  <c r="AW41" i="70"/>
  <c r="AR41" i="70"/>
  <c r="AO41" i="70"/>
  <c r="AL41" i="70"/>
  <c r="AI41" i="70"/>
  <c r="AF41" i="70"/>
  <c r="AC41" i="70"/>
  <c r="W41" i="70"/>
  <c r="T41" i="70"/>
  <c r="Q41" i="70"/>
  <c r="H41" i="70"/>
  <c r="E41" i="70"/>
  <c r="DH40" i="70"/>
  <c r="DB40" i="70"/>
  <c r="CZ40" i="70"/>
  <c r="CX40" i="70"/>
  <c r="CV40" i="70"/>
  <c r="CT40" i="70"/>
  <c r="CR40" i="70"/>
  <c r="CF40" i="70"/>
  <c r="CC40" i="70"/>
  <c r="BZ40" i="70"/>
  <c r="BW40" i="70"/>
  <c r="BT40" i="70"/>
  <c r="BQ40" i="70"/>
  <c r="BN40" i="70"/>
  <c r="BI40" i="70"/>
  <c r="BF40" i="70"/>
  <c r="BC40" i="70"/>
  <c r="AZ40" i="70"/>
  <c r="AW40" i="70"/>
  <c r="AR40" i="70"/>
  <c r="AO40" i="70"/>
  <c r="AL40" i="70"/>
  <c r="AI40" i="70"/>
  <c r="AF40" i="70"/>
  <c r="AC40" i="70"/>
  <c r="W40" i="70"/>
  <c r="T40" i="70"/>
  <c r="Q40" i="70"/>
  <c r="H40" i="70"/>
  <c r="E40" i="70"/>
  <c r="DH39" i="70"/>
  <c r="DB39" i="70"/>
  <c r="CZ39" i="70"/>
  <c r="CX39" i="70"/>
  <c r="CV39" i="70"/>
  <c r="CT39" i="70"/>
  <c r="CR39" i="70"/>
  <c r="CF39" i="70"/>
  <c r="CC39" i="70"/>
  <c r="BZ39" i="70"/>
  <c r="BW39" i="70"/>
  <c r="BT39" i="70"/>
  <c r="BQ39" i="70"/>
  <c r="BN39" i="70"/>
  <c r="BI39" i="70"/>
  <c r="BF39" i="70"/>
  <c r="BC39" i="70"/>
  <c r="AZ39" i="70"/>
  <c r="AW39" i="70"/>
  <c r="AR39" i="70"/>
  <c r="AO39" i="70"/>
  <c r="AL39" i="70"/>
  <c r="AI39" i="70"/>
  <c r="AF39" i="70"/>
  <c r="AC39" i="70"/>
  <c r="W39" i="70"/>
  <c r="T39" i="70"/>
  <c r="Q39" i="70"/>
  <c r="H39" i="70"/>
  <c r="E39" i="70"/>
  <c r="DH38" i="70"/>
  <c r="DB38" i="70"/>
  <c r="CZ38" i="70"/>
  <c r="CX38" i="70"/>
  <c r="CV38" i="70"/>
  <c r="CT38" i="70"/>
  <c r="CR38" i="70"/>
  <c r="CF38" i="70"/>
  <c r="CC38" i="70"/>
  <c r="BZ38" i="70"/>
  <c r="BW38" i="70"/>
  <c r="BT38" i="70"/>
  <c r="BQ38" i="70"/>
  <c r="BN38" i="70"/>
  <c r="BI38" i="70"/>
  <c r="BF38" i="70"/>
  <c r="BC38" i="70"/>
  <c r="AZ38" i="70"/>
  <c r="AW38" i="70"/>
  <c r="AR38" i="70"/>
  <c r="AO38" i="70"/>
  <c r="AL38" i="70"/>
  <c r="AI38" i="70"/>
  <c r="AF38" i="70"/>
  <c r="AC38" i="70"/>
  <c r="W38" i="70"/>
  <c r="T38" i="70"/>
  <c r="Q38" i="70"/>
  <c r="H38" i="70"/>
  <c r="E38" i="70"/>
  <c r="DH37" i="70"/>
  <c r="DB37" i="70"/>
  <c r="CZ37" i="70"/>
  <c r="CX37" i="70"/>
  <c r="CV37" i="70"/>
  <c r="CT37" i="70"/>
  <c r="CR37" i="70"/>
  <c r="CF37" i="70"/>
  <c r="CC37" i="70"/>
  <c r="BZ37" i="70"/>
  <c r="BW37" i="70"/>
  <c r="BT37" i="70"/>
  <c r="BQ37" i="70"/>
  <c r="BN37" i="70"/>
  <c r="BI37" i="70"/>
  <c r="BF37" i="70"/>
  <c r="BC37" i="70"/>
  <c r="AZ37" i="70"/>
  <c r="AW37" i="70"/>
  <c r="AR37" i="70"/>
  <c r="AO37" i="70"/>
  <c r="AL37" i="70"/>
  <c r="AI37" i="70"/>
  <c r="AF37" i="70"/>
  <c r="AC37" i="70"/>
  <c r="W37" i="70"/>
  <c r="T37" i="70"/>
  <c r="Q37" i="70"/>
  <c r="H37" i="70"/>
  <c r="E37" i="70"/>
  <c r="DH36" i="70"/>
  <c r="DB36" i="70"/>
  <c r="CZ36" i="70"/>
  <c r="CX36" i="70"/>
  <c r="CV36" i="70"/>
  <c r="CT36" i="70"/>
  <c r="CR36" i="70"/>
  <c r="CF36" i="70"/>
  <c r="CC36" i="70"/>
  <c r="BZ36" i="70"/>
  <c r="BW36" i="70"/>
  <c r="BT36" i="70"/>
  <c r="BQ36" i="70"/>
  <c r="BN36" i="70"/>
  <c r="BI36" i="70"/>
  <c r="BF36" i="70"/>
  <c r="BC36" i="70"/>
  <c r="AZ36" i="70"/>
  <c r="AW36" i="70"/>
  <c r="AR36" i="70"/>
  <c r="AO36" i="70"/>
  <c r="AL36" i="70"/>
  <c r="AI36" i="70"/>
  <c r="AF36" i="70"/>
  <c r="AC36" i="70"/>
  <c r="W36" i="70"/>
  <c r="T36" i="70"/>
  <c r="Q36" i="70"/>
  <c r="H36" i="70"/>
  <c r="E36" i="70"/>
  <c r="DH35" i="70"/>
  <c r="DB35" i="70"/>
  <c r="CZ35" i="70"/>
  <c r="CX35" i="70"/>
  <c r="CV35" i="70"/>
  <c r="CT35" i="70"/>
  <c r="CR35" i="70"/>
  <c r="CF35" i="70"/>
  <c r="CC35" i="70"/>
  <c r="BZ35" i="70"/>
  <c r="BW35" i="70"/>
  <c r="BT35" i="70"/>
  <c r="BQ35" i="70"/>
  <c r="BN35" i="70"/>
  <c r="BI35" i="70"/>
  <c r="BF35" i="70"/>
  <c r="BC35" i="70"/>
  <c r="AZ35" i="70"/>
  <c r="AW35" i="70"/>
  <c r="AR35" i="70"/>
  <c r="AO35" i="70"/>
  <c r="AL35" i="70"/>
  <c r="AI35" i="70"/>
  <c r="AF35" i="70"/>
  <c r="AC35" i="70"/>
  <c r="W35" i="70"/>
  <c r="T35" i="70"/>
  <c r="Q35" i="70"/>
  <c r="H35" i="70"/>
  <c r="E35" i="70"/>
  <c r="DH34" i="70"/>
  <c r="DB34" i="70"/>
  <c r="CZ34" i="70"/>
  <c r="CX34" i="70"/>
  <c r="CV34" i="70"/>
  <c r="CT34" i="70"/>
  <c r="CR34" i="70"/>
  <c r="CF34" i="70"/>
  <c r="CC34" i="70"/>
  <c r="BZ34" i="70"/>
  <c r="BW34" i="70"/>
  <c r="BT34" i="70"/>
  <c r="BQ34" i="70"/>
  <c r="BN34" i="70"/>
  <c r="BI34" i="70"/>
  <c r="BF34" i="70"/>
  <c r="BC34" i="70"/>
  <c r="AZ34" i="70"/>
  <c r="AW34" i="70"/>
  <c r="AR34" i="70"/>
  <c r="AO34" i="70"/>
  <c r="AL34" i="70"/>
  <c r="AI34" i="70"/>
  <c r="AF34" i="70"/>
  <c r="AC34" i="70"/>
  <c r="W34" i="70"/>
  <c r="T34" i="70"/>
  <c r="Q34" i="70"/>
  <c r="H34" i="70"/>
  <c r="E34" i="70"/>
  <c r="DH33" i="70"/>
  <c r="DB33" i="70"/>
  <c r="CZ33" i="70"/>
  <c r="CX33" i="70"/>
  <c r="CV33" i="70"/>
  <c r="CT33" i="70"/>
  <c r="CR33" i="70"/>
  <c r="CF33" i="70"/>
  <c r="CC33" i="70"/>
  <c r="BZ33" i="70"/>
  <c r="BW33" i="70"/>
  <c r="BT33" i="70"/>
  <c r="BQ33" i="70"/>
  <c r="BN33" i="70"/>
  <c r="BI33" i="70"/>
  <c r="BF33" i="70"/>
  <c r="BC33" i="70"/>
  <c r="AZ33" i="70"/>
  <c r="AW33" i="70"/>
  <c r="AR33" i="70"/>
  <c r="AO33" i="70"/>
  <c r="AL33" i="70"/>
  <c r="AI33" i="70"/>
  <c r="AF33" i="70"/>
  <c r="AC33" i="70"/>
  <c r="W33" i="70"/>
  <c r="T33" i="70"/>
  <c r="Q33" i="70"/>
  <c r="H33" i="70"/>
  <c r="E33" i="70"/>
  <c r="DH32" i="70"/>
  <c r="DB32" i="70"/>
  <c r="CZ32" i="70"/>
  <c r="CX32" i="70"/>
  <c r="CV32" i="70"/>
  <c r="CT32" i="70"/>
  <c r="CR32" i="70"/>
  <c r="CF32" i="70"/>
  <c r="CC32" i="70"/>
  <c r="BZ32" i="70"/>
  <c r="BW32" i="70"/>
  <c r="BT32" i="70"/>
  <c r="BQ32" i="70"/>
  <c r="BN32" i="70"/>
  <c r="BI32" i="70"/>
  <c r="BF32" i="70"/>
  <c r="BC32" i="70"/>
  <c r="AZ32" i="70"/>
  <c r="AW32" i="70"/>
  <c r="AR32" i="70"/>
  <c r="AO32" i="70"/>
  <c r="AL32" i="70"/>
  <c r="AI32" i="70"/>
  <c r="AF32" i="70"/>
  <c r="AC32" i="70"/>
  <c r="W32" i="70"/>
  <c r="T32" i="70"/>
  <c r="Q32" i="70"/>
  <c r="H32" i="70"/>
  <c r="E32" i="70"/>
  <c r="DH31" i="70"/>
  <c r="DB31" i="70"/>
  <c r="CZ31" i="70"/>
  <c r="CX31" i="70"/>
  <c r="CV31" i="70"/>
  <c r="CT31" i="70"/>
  <c r="CR31" i="70"/>
  <c r="CF31" i="70"/>
  <c r="CC31" i="70"/>
  <c r="BZ31" i="70"/>
  <c r="BW31" i="70"/>
  <c r="BT31" i="70"/>
  <c r="BQ31" i="70"/>
  <c r="BN31" i="70"/>
  <c r="BI31" i="70"/>
  <c r="BF31" i="70"/>
  <c r="BC31" i="70"/>
  <c r="AZ31" i="70"/>
  <c r="AW31" i="70"/>
  <c r="AR31" i="70"/>
  <c r="AO31" i="70"/>
  <c r="AL31" i="70"/>
  <c r="AI31" i="70"/>
  <c r="AF31" i="70"/>
  <c r="AC31" i="70"/>
  <c r="W31" i="70"/>
  <c r="T31" i="70"/>
  <c r="Q31" i="70"/>
  <c r="H31" i="70"/>
  <c r="E31" i="70"/>
  <c r="DH30" i="70"/>
  <c r="DB30" i="70"/>
  <c r="CZ30" i="70"/>
  <c r="CX30" i="70"/>
  <c r="CV30" i="70"/>
  <c r="CT30" i="70"/>
  <c r="CR30" i="70"/>
  <c r="CF30" i="70"/>
  <c r="CC30" i="70"/>
  <c r="BZ30" i="70"/>
  <c r="BW30" i="70"/>
  <c r="BT30" i="70"/>
  <c r="BQ30" i="70"/>
  <c r="BN30" i="70"/>
  <c r="BI30" i="70"/>
  <c r="BF30" i="70"/>
  <c r="BC30" i="70"/>
  <c r="AZ30" i="70"/>
  <c r="AW30" i="70"/>
  <c r="AR30" i="70"/>
  <c r="AO30" i="70"/>
  <c r="AL30" i="70"/>
  <c r="AI30" i="70"/>
  <c r="AF30" i="70"/>
  <c r="AC30" i="70"/>
  <c r="W30" i="70"/>
  <c r="T30" i="70"/>
  <c r="Q30" i="70"/>
  <c r="H30" i="70"/>
  <c r="E30" i="70"/>
  <c r="DH29" i="70"/>
  <c r="DB29" i="70"/>
  <c r="CZ29" i="70"/>
  <c r="CX29" i="70"/>
  <c r="CV29" i="70"/>
  <c r="CT29" i="70"/>
  <c r="CR29" i="70"/>
  <c r="CF29" i="70"/>
  <c r="CC29" i="70"/>
  <c r="BZ29" i="70"/>
  <c r="BW29" i="70"/>
  <c r="BT29" i="70"/>
  <c r="BQ29" i="70"/>
  <c r="BN29" i="70"/>
  <c r="BI29" i="70"/>
  <c r="BF29" i="70"/>
  <c r="BC29" i="70"/>
  <c r="AZ29" i="70"/>
  <c r="AW29" i="70"/>
  <c r="AR29" i="70"/>
  <c r="AO29" i="70"/>
  <c r="AL29" i="70"/>
  <c r="AI29" i="70"/>
  <c r="AF29" i="70"/>
  <c r="AC29" i="70"/>
  <c r="W29" i="70"/>
  <c r="T29" i="70"/>
  <c r="Q29" i="70"/>
  <c r="H29" i="70"/>
  <c r="E29" i="70"/>
  <c r="DH28" i="70"/>
  <c r="DB28" i="70"/>
  <c r="CZ28" i="70"/>
  <c r="CX28" i="70"/>
  <c r="CV28" i="70"/>
  <c r="CT28" i="70"/>
  <c r="CR28" i="70"/>
  <c r="CF28" i="70"/>
  <c r="CC28" i="70"/>
  <c r="BZ28" i="70"/>
  <c r="BW28" i="70"/>
  <c r="BT28" i="70"/>
  <c r="BQ28" i="70"/>
  <c r="BN28" i="70"/>
  <c r="BI28" i="70"/>
  <c r="BF28" i="70"/>
  <c r="BC28" i="70"/>
  <c r="AZ28" i="70"/>
  <c r="AW28" i="70"/>
  <c r="AR28" i="70"/>
  <c r="AO28" i="70"/>
  <c r="AL28" i="70"/>
  <c r="AI28" i="70"/>
  <c r="AF28" i="70"/>
  <c r="AC28" i="70"/>
  <c r="W28" i="70"/>
  <c r="T28" i="70"/>
  <c r="Q28" i="70"/>
  <c r="H28" i="70"/>
  <c r="E28" i="70"/>
  <c r="DH27" i="70"/>
  <c r="DB27" i="70"/>
  <c r="CZ27" i="70"/>
  <c r="CX27" i="70"/>
  <c r="CV27" i="70"/>
  <c r="CT27" i="70"/>
  <c r="CR27" i="70"/>
  <c r="CF27" i="70"/>
  <c r="CC27" i="70"/>
  <c r="BZ27" i="70"/>
  <c r="BW27" i="70"/>
  <c r="BT27" i="70"/>
  <c r="BQ27" i="70"/>
  <c r="BN27" i="70"/>
  <c r="BI27" i="70"/>
  <c r="BF27" i="70"/>
  <c r="BC27" i="70"/>
  <c r="AZ27" i="70"/>
  <c r="AW27" i="70"/>
  <c r="AR27" i="70"/>
  <c r="AO27" i="70"/>
  <c r="AL27" i="70"/>
  <c r="AI27" i="70"/>
  <c r="AF27" i="70"/>
  <c r="AC27" i="70"/>
  <c r="W27" i="70"/>
  <c r="T27" i="70"/>
  <c r="Q27" i="70"/>
  <c r="H27" i="70"/>
  <c r="E27" i="70"/>
  <c r="DH26" i="70"/>
  <c r="DB26" i="70"/>
  <c r="CZ26" i="70"/>
  <c r="CX26" i="70"/>
  <c r="CV26" i="70"/>
  <c r="CT26" i="70"/>
  <c r="CR26" i="70"/>
  <c r="CF26" i="70"/>
  <c r="CC26" i="70"/>
  <c r="BZ26" i="70"/>
  <c r="BW26" i="70"/>
  <c r="BT26" i="70"/>
  <c r="BQ26" i="70"/>
  <c r="BN26" i="70"/>
  <c r="BI26" i="70"/>
  <c r="BF26" i="70"/>
  <c r="BC26" i="70"/>
  <c r="AZ26" i="70"/>
  <c r="AW26" i="70"/>
  <c r="AR26" i="70"/>
  <c r="AO26" i="70"/>
  <c r="AL26" i="70"/>
  <c r="AI26" i="70"/>
  <c r="AF26" i="70"/>
  <c r="AC26" i="70"/>
  <c r="W26" i="70"/>
  <c r="T26" i="70"/>
  <c r="Q26" i="70"/>
  <c r="H26" i="70"/>
  <c r="E26" i="70"/>
  <c r="DH25" i="70"/>
  <c r="DB25" i="70"/>
  <c r="CZ25" i="70"/>
  <c r="CX25" i="70"/>
  <c r="CV25" i="70"/>
  <c r="CT25" i="70"/>
  <c r="CR25" i="70"/>
  <c r="CF25" i="70"/>
  <c r="CC25" i="70"/>
  <c r="BZ25" i="70"/>
  <c r="BW25" i="70"/>
  <c r="BT25" i="70"/>
  <c r="BQ25" i="70"/>
  <c r="BN25" i="70"/>
  <c r="BI25" i="70"/>
  <c r="BF25" i="70"/>
  <c r="BC25" i="70"/>
  <c r="AZ25" i="70"/>
  <c r="AW25" i="70"/>
  <c r="AR25" i="70"/>
  <c r="AO25" i="70"/>
  <c r="AL25" i="70"/>
  <c r="AI25" i="70"/>
  <c r="AF25" i="70"/>
  <c r="AC25" i="70"/>
  <c r="W25" i="70"/>
  <c r="T25" i="70"/>
  <c r="Q25" i="70"/>
  <c r="H25" i="70"/>
  <c r="E25" i="70"/>
  <c r="DH24" i="70"/>
  <c r="DB24" i="70"/>
  <c r="CZ24" i="70"/>
  <c r="CX24" i="70"/>
  <c r="CV24" i="70"/>
  <c r="CT24" i="70"/>
  <c r="CR24" i="70"/>
  <c r="CF24" i="70"/>
  <c r="CC24" i="70"/>
  <c r="BZ24" i="70"/>
  <c r="BW24" i="70"/>
  <c r="BT24" i="70"/>
  <c r="BQ24" i="70"/>
  <c r="BN24" i="70"/>
  <c r="BI24" i="70"/>
  <c r="BF24" i="70"/>
  <c r="BC24" i="70"/>
  <c r="AZ24" i="70"/>
  <c r="AW24" i="70"/>
  <c r="AR24" i="70"/>
  <c r="AO24" i="70"/>
  <c r="AL24" i="70"/>
  <c r="AI24" i="70"/>
  <c r="AF24" i="70"/>
  <c r="AC24" i="70"/>
  <c r="W24" i="70"/>
  <c r="T24" i="70"/>
  <c r="Q24" i="70"/>
  <c r="H24" i="70"/>
  <c r="E24" i="70"/>
  <c r="DH23" i="70"/>
  <c r="DB23" i="70"/>
  <c r="CZ23" i="70"/>
  <c r="CX23" i="70"/>
  <c r="CV23" i="70"/>
  <c r="CT23" i="70"/>
  <c r="CR23" i="70"/>
  <c r="CF23" i="70"/>
  <c r="CC23" i="70"/>
  <c r="BZ23" i="70"/>
  <c r="BW23" i="70"/>
  <c r="BT23" i="70"/>
  <c r="BQ23" i="70"/>
  <c r="BN23" i="70"/>
  <c r="BI23" i="70"/>
  <c r="BF23" i="70"/>
  <c r="BC23" i="70"/>
  <c r="AZ23" i="70"/>
  <c r="AW23" i="70"/>
  <c r="AR23" i="70"/>
  <c r="AO23" i="70"/>
  <c r="AL23" i="70"/>
  <c r="AI23" i="70"/>
  <c r="AF23" i="70"/>
  <c r="AC23" i="70"/>
  <c r="W23" i="70"/>
  <c r="T23" i="70"/>
  <c r="Q23" i="70"/>
  <c r="H23" i="70"/>
  <c r="E23" i="70"/>
  <c r="DH22" i="70"/>
  <c r="DB22" i="70"/>
  <c r="CZ22" i="70"/>
  <c r="CX22" i="70"/>
  <c r="CV22" i="70"/>
  <c r="CT22" i="70"/>
  <c r="CR22" i="70"/>
  <c r="CF22" i="70"/>
  <c r="CC22" i="70"/>
  <c r="BZ22" i="70"/>
  <c r="BW22" i="70"/>
  <c r="BT22" i="70"/>
  <c r="BQ22" i="70"/>
  <c r="BN22" i="70"/>
  <c r="BI22" i="70"/>
  <c r="BF22" i="70"/>
  <c r="BC22" i="70"/>
  <c r="AZ22" i="70"/>
  <c r="AW22" i="70"/>
  <c r="AR22" i="70"/>
  <c r="AO22" i="70"/>
  <c r="AL22" i="70"/>
  <c r="AI22" i="70"/>
  <c r="AF22" i="70"/>
  <c r="AC22" i="70"/>
  <c r="W22" i="70"/>
  <c r="T22" i="70"/>
  <c r="Q22" i="70"/>
  <c r="H22" i="70"/>
  <c r="E22" i="70"/>
  <c r="DH21" i="70"/>
  <c r="DB21" i="70"/>
  <c r="CZ21" i="70"/>
  <c r="CX21" i="70"/>
  <c r="CV21" i="70"/>
  <c r="CT21" i="70"/>
  <c r="CR21" i="70"/>
  <c r="CF21" i="70"/>
  <c r="CC21" i="70"/>
  <c r="BZ21" i="70"/>
  <c r="BW21" i="70"/>
  <c r="BT21" i="70"/>
  <c r="BQ21" i="70"/>
  <c r="BN21" i="70"/>
  <c r="BI21" i="70"/>
  <c r="BF21" i="70"/>
  <c r="BC21" i="70"/>
  <c r="AZ21" i="70"/>
  <c r="AW21" i="70"/>
  <c r="AR21" i="70"/>
  <c r="AO21" i="70"/>
  <c r="AL21" i="70"/>
  <c r="AI21" i="70"/>
  <c r="AF21" i="70"/>
  <c r="AC21" i="70"/>
  <c r="W21" i="70"/>
  <c r="T21" i="70"/>
  <c r="Q21" i="70"/>
  <c r="H21" i="70"/>
  <c r="E21" i="70"/>
  <c r="DH20" i="70"/>
  <c r="DB20" i="70"/>
  <c r="CZ20" i="70"/>
  <c r="CX20" i="70"/>
  <c r="CV20" i="70"/>
  <c r="CT20" i="70"/>
  <c r="CR20" i="70"/>
  <c r="CF20" i="70"/>
  <c r="CC20" i="70"/>
  <c r="BZ20" i="70"/>
  <c r="BW20" i="70"/>
  <c r="BT20" i="70"/>
  <c r="BQ20" i="70"/>
  <c r="BN20" i="70"/>
  <c r="BI20" i="70"/>
  <c r="BF20" i="70"/>
  <c r="BC20" i="70"/>
  <c r="AZ20" i="70"/>
  <c r="AW20" i="70"/>
  <c r="AR20" i="70"/>
  <c r="AO20" i="70"/>
  <c r="AL20" i="70"/>
  <c r="AI20" i="70"/>
  <c r="AF20" i="70"/>
  <c r="AC20" i="70"/>
  <c r="W20" i="70"/>
  <c r="T20" i="70"/>
  <c r="Q20" i="70"/>
  <c r="H20" i="70"/>
  <c r="E20" i="70"/>
  <c r="DH19" i="70"/>
  <c r="DB19" i="70"/>
  <c r="CZ19" i="70"/>
  <c r="CX19" i="70"/>
  <c r="CV19" i="70"/>
  <c r="CT19" i="70"/>
  <c r="CR19" i="70"/>
  <c r="CF19" i="70"/>
  <c r="CC19" i="70"/>
  <c r="BZ19" i="70"/>
  <c r="BW19" i="70"/>
  <c r="BT19" i="70"/>
  <c r="BQ19" i="70"/>
  <c r="BN19" i="70"/>
  <c r="BI19" i="70"/>
  <c r="BF19" i="70"/>
  <c r="BC19" i="70"/>
  <c r="AZ19" i="70"/>
  <c r="AW19" i="70"/>
  <c r="AR19" i="70"/>
  <c r="AO19" i="70"/>
  <c r="AL19" i="70"/>
  <c r="AI19" i="70"/>
  <c r="AF19" i="70"/>
  <c r="AC19" i="70"/>
  <c r="W19" i="70"/>
  <c r="T19" i="70"/>
  <c r="Q19" i="70"/>
  <c r="H19" i="70"/>
  <c r="E19" i="70"/>
  <c r="DH18" i="70"/>
  <c r="DB18" i="70"/>
  <c r="CZ18" i="70"/>
  <c r="CX18" i="70"/>
  <c r="CV18" i="70"/>
  <c r="CT18" i="70"/>
  <c r="CR18" i="70"/>
  <c r="CF18" i="70"/>
  <c r="CC18" i="70"/>
  <c r="BZ18" i="70"/>
  <c r="BW18" i="70"/>
  <c r="BT18" i="70"/>
  <c r="BQ18" i="70"/>
  <c r="BN18" i="70"/>
  <c r="BI18" i="70"/>
  <c r="BF18" i="70"/>
  <c r="BC18" i="70"/>
  <c r="AZ18" i="70"/>
  <c r="AW18" i="70"/>
  <c r="AR18" i="70"/>
  <c r="AO18" i="70"/>
  <c r="AL18" i="70"/>
  <c r="AI18" i="70"/>
  <c r="AF18" i="70"/>
  <c r="AC18" i="70"/>
  <c r="W18" i="70"/>
  <c r="T18" i="70"/>
  <c r="Q18" i="70"/>
  <c r="H18" i="70"/>
  <c r="E18" i="70"/>
  <c r="DH17" i="70"/>
  <c r="DB17" i="70"/>
  <c r="CZ17" i="70"/>
  <c r="CX17" i="70"/>
  <c r="CV17" i="70"/>
  <c r="CT17" i="70"/>
  <c r="CR17" i="70"/>
  <c r="CF17" i="70"/>
  <c r="CC17" i="70"/>
  <c r="BZ17" i="70"/>
  <c r="BW17" i="70"/>
  <c r="BT17" i="70"/>
  <c r="BQ17" i="70"/>
  <c r="BN17" i="70"/>
  <c r="BI17" i="70"/>
  <c r="BF17" i="70"/>
  <c r="BC17" i="70"/>
  <c r="AZ17" i="70"/>
  <c r="AW17" i="70"/>
  <c r="AR17" i="70"/>
  <c r="AO17" i="70"/>
  <c r="AL17" i="70"/>
  <c r="AI17" i="70"/>
  <c r="AF17" i="70"/>
  <c r="AC17" i="70"/>
  <c r="W17" i="70"/>
  <c r="T17" i="70"/>
  <c r="Q17" i="70"/>
  <c r="H17" i="70"/>
  <c r="E17" i="70"/>
  <c r="DH16" i="70"/>
  <c r="DB16" i="70"/>
  <c r="CZ16" i="70"/>
  <c r="CX16" i="70"/>
  <c r="CV16" i="70"/>
  <c r="CT16" i="70"/>
  <c r="CR16" i="70"/>
  <c r="CF16" i="70"/>
  <c r="CC16" i="70"/>
  <c r="BZ16" i="70"/>
  <c r="BW16" i="70"/>
  <c r="BT16" i="70"/>
  <c r="BQ16" i="70"/>
  <c r="BN16" i="70"/>
  <c r="BI16" i="70"/>
  <c r="BF16" i="70"/>
  <c r="BC16" i="70"/>
  <c r="AZ16" i="70"/>
  <c r="AW16" i="70"/>
  <c r="AR16" i="70"/>
  <c r="AO16" i="70"/>
  <c r="AL16" i="70"/>
  <c r="AI16" i="70"/>
  <c r="AF16" i="70"/>
  <c r="AC16" i="70"/>
  <c r="W16" i="70"/>
  <c r="T16" i="70"/>
  <c r="Q16" i="70"/>
  <c r="H16" i="70"/>
  <c r="E16" i="70"/>
  <c r="DH15" i="70"/>
  <c r="DB15" i="70"/>
  <c r="CZ15" i="70"/>
  <c r="CX15" i="70"/>
  <c r="CV15" i="70"/>
  <c r="CT15" i="70"/>
  <c r="CR15" i="70"/>
  <c r="CF15" i="70"/>
  <c r="CC15" i="70"/>
  <c r="BZ15" i="70"/>
  <c r="BW15" i="70"/>
  <c r="BT15" i="70"/>
  <c r="BQ15" i="70"/>
  <c r="BN15" i="70"/>
  <c r="BI15" i="70"/>
  <c r="BF15" i="70"/>
  <c r="BC15" i="70"/>
  <c r="AZ15" i="70"/>
  <c r="AW15" i="70"/>
  <c r="AR15" i="70"/>
  <c r="AO15" i="70"/>
  <c r="AL15" i="70"/>
  <c r="AI15" i="70"/>
  <c r="AF15" i="70"/>
  <c r="AC15" i="70"/>
  <c r="W15" i="70"/>
  <c r="T15" i="70"/>
  <c r="Q15" i="70"/>
  <c r="H15" i="70"/>
  <c r="E15" i="70"/>
  <c r="DH14" i="70"/>
  <c r="DB14" i="70"/>
  <c r="CZ14" i="70"/>
  <c r="CX14" i="70"/>
  <c r="CV14" i="70"/>
  <c r="CT14" i="70"/>
  <c r="CR14" i="70"/>
  <c r="CF14" i="70"/>
  <c r="CC14" i="70"/>
  <c r="BZ14" i="70"/>
  <c r="BW14" i="70"/>
  <c r="BT14" i="70"/>
  <c r="BQ14" i="70"/>
  <c r="BN14" i="70"/>
  <c r="BI14" i="70"/>
  <c r="BF14" i="70"/>
  <c r="BC14" i="70"/>
  <c r="AZ14" i="70"/>
  <c r="AW14" i="70"/>
  <c r="AR14" i="70"/>
  <c r="AO14" i="70"/>
  <c r="AL14" i="70"/>
  <c r="AI14" i="70"/>
  <c r="AF14" i="70"/>
  <c r="AC14" i="70"/>
  <c r="W14" i="70"/>
  <c r="T14" i="70"/>
  <c r="Q14" i="70"/>
  <c r="H14" i="70"/>
  <c r="E14" i="70"/>
  <c r="DH13" i="70"/>
  <c r="DB13" i="70"/>
  <c r="CZ13" i="70"/>
  <c r="CX13" i="70"/>
  <c r="CV13" i="70"/>
  <c r="CT13" i="70"/>
  <c r="CR13" i="70"/>
  <c r="CF13" i="70"/>
  <c r="CC13" i="70"/>
  <c r="BZ13" i="70"/>
  <c r="BW13" i="70"/>
  <c r="BT13" i="70"/>
  <c r="BQ13" i="70"/>
  <c r="BN13" i="70"/>
  <c r="BI13" i="70"/>
  <c r="BF13" i="70"/>
  <c r="BC13" i="70"/>
  <c r="AZ13" i="70"/>
  <c r="AW13" i="70"/>
  <c r="AR13" i="70"/>
  <c r="AO13" i="70"/>
  <c r="AL13" i="70"/>
  <c r="AI13" i="70"/>
  <c r="AF13" i="70"/>
  <c r="AC13" i="70"/>
  <c r="W13" i="70"/>
  <c r="T13" i="70"/>
  <c r="Q13" i="70"/>
  <c r="H13" i="70"/>
  <c r="E13" i="70"/>
  <c r="DH12" i="70"/>
  <c r="DB12" i="70"/>
  <c r="CZ12" i="70"/>
  <c r="CX12" i="70"/>
  <c r="CV12" i="70"/>
  <c r="CT12" i="70"/>
  <c r="CR12" i="70"/>
  <c r="CF12" i="70"/>
  <c r="CC12" i="70"/>
  <c r="BZ12" i="70"/>
  <c r="BW12" i="70"/>
  <c r="BT12" i="70"/>
  <c r="BQ12" i="70"/>
  <c r="BN12" i="70"/>
  <c r="BI12" i="70"/>
  <c r="BF12" i="70"/>
  <c r="BC12" i="70"/>
  <c r="AZ12" i="70"/>
  <c r="AW12" i="70"/>
  <c r="AR12" i="70"/>
  <c r="AO12" i="70"/>
  <c r="AL12" i="70"/>
  <c r="AI12" i="70"/>
  <c r="AF12" i="70"/>
  <c r="AC12" i="70"/>
  <c r="W12" i="70"/>
  <c r="T12" i="70"/>
  <c r="Q12" i="70"/>
  <c r="H12" i="70"/>
  <c r="E12" i="70"/>
  <c r="DH11" i="70"/>
  <c r="DB11" i="70"/>
  <c r="CZ11" i="70"/>
  <c r="CX11" i="70"/>
  <c r="CV11" i="70"/>
  <c r="CT11" i="70"/>
  <c r="CR11" i="70"/>
  <c r="CF11" i="70"/>
  <c r="CC11" i="70"/>
  <c r="BZ11" i="70"/>
  <c r="BW11" i="70"/>
  <c r="BT11" i="70"/>
  <c r="BQ11" i="70"/>
  <c r="BN11" i="70"/>
  <c r="BI11" i="70"/>
  <c r="BF11" i="70"/>
  <c r="BC11" i="70"/>
  <c r="AZ11" i="70"/>
  <c r="AW11" i="70"/>
  <c r="AR11" i="70"/>
  <c r="AO11" i="70"/>
  <c r="AL11" i="70"/>
  <c r="AI11" i="70"/>
  <c r="AF11" i="70"/>
  <c r="AC11" i="70"/>
  <c r="W11" i="70"/>
  <c r="T11" i="70"/>
  <c r="Q11" i="70"/>
  <c r="H11" i="70"/>
  <c r="E11" i="70"/>
  <c r="DH10" i="70"/>
  <c r="DB10" i="70"/>
  <c r="CZ10" i="70"/>
  <c r="CX10" i="70"/>
  <c r="CV10" i="70"/>
  <c r="CT10" i="70"/>
  <c r="CR10" i="70"/>
  <c r="CF10" i="70"/>
  <c r="CC10" i="70"/>
  <c r="BZ10" i="70"/>
  <c r="BW10" i="70"/>
  <c r="BT10" i="70"/>
  <c r="BQ10" i="70"/>
  <c r="BN10" i="70"/>
  <c r="BI10" i="70"/>
  <c r="BF10" i="70"/>
  <c r="BC10" i="70"/>
  <c r="AZ10" i="70"/>
  <c r="AW10" i="70"/>
  <c r="AR10" i="70"/>
  <c r="AO10" i="70"/>
  <c r="AL10" i="70"/>
  <c r="AI10" i="70"/>
  <c r="AF10" i="70"/>
  <c r="AC10" i="70"/>
  <c r="W10" i="70"/>
  <c r="T10" i="70"/>
  <c r="Q10" i="70"/>
  <c r="H10" i="70"/>
  <c r="E10" i="70"/>
  <c r="DH9" i="70"/>
  <c r="DB9" i="70"/>
  <c r="CZ9" i="70"/>
  <c r="CX9" i="70"/>
  <c r="CV9" i="70"/>
  <c r="CT9" i="70"/>
  <c r="CR9" i="70"/>
  <c r="CF9" i="70"/>
  <c r="CC9" i="70"/>
  <c r="BZ9" i="70"/>
  <c r="BW9" i="70"/>
  <c r="BT9" i="70"/>
  <c r="BQ9" i="70"/>
  <c r="BN9" i="70"/>
  <c r="BI9" i="70"/>
  <c r="BF9" i="70"/>
  <c r="BC9" i="70"/>
  <c r="AZ9" i="70"/>
  <c r="AW9" i="70"/>
  <c r="AR9" i="70"/>
  <c r="AO9" i="70"/>
  <c r="AL9" i="70"/>
  <c r="AI9" i="70"/>
  <c r="AF9" i="70"/>
  <c r="AC9" i="70"/>
  <c r="W9" i="70"/>
  <c r="T9" i="70"/>
  <c r="Q9" i="70"/>
  <c r="H9" i="70"/>
  <c r="E9" i="70"/>
  <c r="DH8" i="70"/>
  <c r="DB8" i="70"/>
  <c r="CZ8" i="70"/>
  <c r="CX8" i="70"/>
  <c r="CV8" i="70"/>
  <c r="CT8" i="70"/>
  <c r="CR8" i="70"/>
  <c r="CF8" i="70"/>
  <c r="CC8" i="70"/>
  <c r="BZ8" i="70"/>
  <c r="BW8" i="70"/>
  <c r="BT8" i="70"/>
  <c r="BQ8" i="70"/>
  <c r="BN8" i="70"/>
  <c r="BI8" i="70"/>
  <c r="BF8" i="70"/>
  <c r="BC8" i="70"/>
  <c r="AZ8" i="70"/>
  <c r="AW8" i="70"/>
  <c r="AR8" i="70"/>
  <c r="AO8" i="70"/>
  <c r="AL8" i="70"/>
  <c r="AI8" i="70"/>
  <c r="AF8" i="70"/>
  <c r="AC8" i="70"/>
  <c r="W8" i="70"/>
  <c r="T8" i="70"/>
  <c r="Q8" i="70"/>
  <c r="H8" i="70"/>
  <c r="E8" i="70"/>
  <c r="DH7" i="70"/>
  <c r="DB7" i="70"/>
  <c r="CZ7" i="70"/>
  <c r="CX7" i="70"/>
  <c r="CV7" i="70"/>
  <c r="CT7" i="70"/>
  <c r="CR7" i="70"/>
  <c r="CF7" i="70"/>
  <c r="CC7" i="70"/>
  <c r="BZ7" i="70"/>
  <c r="BW7" i="70"/>
  <c r="BT7" i="70"/>
  <c r="BQ7" i="70"/>
  <c r="BN7" i="70"/>
  <c r="BI7" i="70"/>
  <c r="BF7" i="70"/>
  <c r="BC7" i="70"/>
  <c r="AZ7" i="70"/>
  <c r="AW7" i="70"/>
  <c r="AR7" i="70"/>
  <c r="AO7" i="70"/>
  <c r="AL7" i="70"/>
  <c r="AI7" i="70"/>
  <c r="AF7" i="70"/>
  <c r="AC7" i="70"/>
  <c r="W7" i="70"/>
  <c r="T7" i="70"/>
  <c r="Q7" i="70"/>
  <c r="H7" i="70"/>
  <c r="E7" i="70"/>
  <c r="DH6" i="70"/>
  <c r="DB6" i="70"/>
  <c r="CZ6" i="70"/>
  <c r="CX6" i="70"/>
  <c r="CV6" i="70"/>
  <c r="CT6" i="70"/>
  <c r="CR6" i="70"/>
  <c r="CF6" i="70"/>
  <c r="CC6" i="70"/>
  <c r="BZ6" i="70"/>
  <c r="BW6" i="70"/>
  <c r="BT6" i="70"/>
  <c r="BQ6" i="70"/>
  <c r="BN6" i="70"/>
  <c r="BF6" i="70"/>
  <c r="BC6" i="70"/>
  <c r="AZ6" i="70"/>
  <c r="AW6" i="70"/>
  <c r="AR6" i="70"/>
  <c r="AO6" i="70"/>
  <c r="AL6" i="70"/>
  <c r="AI6" i="70"/>
  <c r="AF6" i="70"/>
  <c r="AC6" i="70"/>
  <c r="W6" i="70"/>
  <c r="T6" i="70"/>
  <c r="Q6" i="70"/>
  <c r="H6" i="70"/>
  <c r="E6" i="70"/>
  <c r="DH66" i="59"/>
  <c r="DB66" i="59"/>
  <c r="CZ66" i="59"/>
  <c r="CX66" i="59"/>
  <c r="CV66" i="59"/>
  <c r="CT66" i="59"/>
  <c r="CR66" i="59"/>
  <c r="CF66" i="59"/>
  <c r="CC66" i="59"/>
  <c r="BZ66" i="59"/>
  <c r="BW66" i="59"/>
  <c r="BT66" i="59"/>
  <c r="BQ66" i="59"/>
  <c r="BN66" i="59"/>
  <c r="BI66" i="59"/>
  <c r="BF66" i="59"/>
  <c r="BC66" i="59"/>
  <c r="AZ66" i="59"/>
  <c r="AW66" i="59"/>
  <c r="AR66" i="59"/>
  <c r="AO66" i="59"/>
  <c r="AL66" i="59"/>
  <c r="AI66" i="59"/>
  <c r="AF66" i="59"/>
  <c r="W66" i="59"/>
  <c r="T66" i="59"/>
  <c r="Q66" i="59"/>
  <c r="H66" i="59"/>
  <c r="E66" i="59"/>
  <c r="DH65" i="59"/>
  <c r="DB65" i="59"/>
  <c r="CZ65" i="59"/>
  <c r="CX65" i="59"/>
  <c r="CV65" i="59"/>
  <c r="CT65" i="59"/>
  <c r="CR65" i="59"/>
  <c r="CF65" i="59"/>
  <c r="CC65" i="59"/>
  <c r="BZ65" i="59"/>
  <c r="BW65" i="59"/>
  <c r="BT65" i="59"/>
  <c r="BQ65" i="59"/>
  <c r="BN65" i="59"/>
  <c r="BI65" i="59"/>
  <c r="BF65" i="59"/>
  <c r="BC65" i="59"/>
  <c r="AZ65" i="59"/>
  <c r="AW65" i="59"/>
  <c r="AR65" i="59"/>
  <c r="AO65" i="59"/>
  <c r="AL65" i="59"/>
  <c r="AI65" i="59"/>
  <c r="AF65" i="59"/>
  <c r="W65" i="59"/>
  <c r="T65" i="59"/>
  <c r="Q65" i="59"/>
  <c r="H65" i="59"/>
  <c r="E65" i="59"/>
  <c r="DH62" i="59"/>
  <c r="DB62" i="59"/>
  <c r="CZ62" i="59"/>
  <c r="CX62" i="59"/>
  <c r="CV62" i="59"/>
  <c r="CT62" i="59"/>
  <c r="CR62" i="59"/>
  <c r="CF62" i="59"/>
  <c r="CC62" i="59"/>
  <c r="BZ62" i="59"/>
  <c r="BW62" i="59"/>
  <c r="BT62" i="59"/>
  <c r="BQ62" i="59"/>
  <c r="BN62" i="59"/>
  <c r="BI62" i="59"/>
  <c r="BF62" i="59"/>
  <c r="BC62" i="59"/>
  <c r="AZ62" i="59"/>
  <c r="AW62" i="59"/>
  <c r="AR62" i="59"/>
  <c r="AO62" i="59"/>
  <c r="AL62" i="59"/>
  <c r="AI62" i="59"/>
  <c r="AF62" i="59"/>
  <c r="W62" i="59"/>
  <c r="T62" i="59"/>
  <c r="Q62" i="59"/>
  <c r="H62" i="59"/>
  <c r="E62" i="59"/>
  <c r="DH60" i="59"/>
  <c r="DB60" i="59"/>
  <c r="CZ60" i="59"/>
  <c r="CX60" i="59"/>
  <c r="CV60" i="59"/>
  <c r="CT60" i="59"/>
  <c r="CR60" i="59"/>
  <c r="CF60" i="59"/>
  <c r="CC60" i="59"/>
  <c r="BZ60" i="59"/>
  <c r="BW60" i="59"/>
  <c r="BT60" i="59"/>
  <c r="BQ60" i="59"/>
  <c r="BN60" i="59"/>
  <c r="BI60" i="59"/>
  <c r="BF60" i="59"/>
  <c r="BC60" i="59"/>
  <c r="AZ60" i="59"/>
  <c r="AW60" i="59"/>
  <c r="AR60" i="59"/>
  <c r="AO60" i="59"/>
  <c r="AL60" i="59"/>
  <c r="AI60" i="59"/>
  <c r="AF60" i="59"/>
  <c r="W60" i="59"/>
  <c r="T60" i="59"/>
  <c r="Q60" i="59"/>
  <c r="H60" i="59"/>
  <c r="E60" i="59"/>
  <c r="DH59" i="59"/>
  <c r="DB59" i="59"/>
  <c r="CZ59" i="59"/>
  <c r="CX59" i="59"/>
  <c r="CV59" i="59"/>
  <c r="CT59" i="59"/>
  <c r="CR59" i="59"/>
  <c r="CF59" i="59"/>
  <c r="CC59" i="59"/>
  <c r="BZ59" i="59"/>
  <c r="BW59" i="59"/>
  <c r="BT59" i="59"/>
  <c r="BQ59" i="59"/>
  <c r="BN59" i="59"/>
  <c r="BI59" i="59"/>
  <c r="BF59" i="59"/>
  <c r="BC59" i="59"/>
  <c r="AZ59" i="59"/>
  <c r="AW59" i="59"/>
  <c r="AR59" i="59"/>
  <c r="AO59" i="59"/>
  <c r="AL59" i="59"/>
  <c r="AI59" i="59"/>
  <c r="AF59" i="59"/>
  <c r="W59" i="59"/>
  <c r="T59" i="59"/>
  <c r="Q59" i="59"/>
  <c r="H59" i="59"/>
  <c r="E59" i="59"/>
  <c r="DH58" i="59"/>
  <c r="DB58" i="59"/>
  <c r="CZ58" i="59"/>
  <c r="CX58" i="59"/>
  <c r="CV58" i="59"/>
  <c r="CT58" i="59"/>
  <c r="CR58" i="59"/>
  <c r="CF58" i="59"/>
  <c r="CC58" i="59"/>
  <c r="BZ58" i="59"/>
  <c r="BW58" i="59"/>
  <c r="BT58" i="59"/>
  <c r="BQ58" i="59"/>
  <c r="BN58" i="59"/>
  <c r="BI58" i="59"/>
  <c r="BF58" i="59"/>
  <c r="BC58" i="59"/>
  <c r="AZ58" i="59"/>
  <c r="AW58" i="59"/>
  <c r="AR58" i="59"/>
  <c r="AO58" i="59"/>
  <c r="AL58" i="59"/>
  <c r="AI58" i="59"/>
  <c r="AF58" i="59"/>
  <c r="W58" i="59"/>
  <c r="T58" i="59"/>
  <c r="Q58" i="59"/>
  <c r="H58" i="59"/>
  <c r="E58" i="59"/>
  <c r="DH56" i="59"/>
  <c r="DB56" i="59"/>
  <c r="CZ56" i="59"/>
  <c r="CX56" i="59"/>
  <c r="CV56" i="59"/>
  <c r="CT56" i="59"/>
  <c r="CR56" i="59"/>
  <c r="CF56" i="59"/>
  <c r="CC56" i="59"/>
  <c r="BZ56" i="59"/>
  <c r="BW56" i="59"/>
  <c r="BT56" i="59"/>
  <c r="BQ56" i="59"/>
  <c r="BN56" i="59"/>
  <c r="BI56" i="59"/>
  <c r="BF56" i="59"/>
  <c r="BC56" i="59"/>
  <c r="AZ56" i="59"/>
  <c r="AW56" i="59"/>
  <c r="AR56" i="59"/>
  <c r="AO56" i="59"/>
  <c r="AL56" i="59"/>
  <c r="AI56" i="59"/>
  <c r="AF56" i="59"/>
  <c r="W56" i="59"/>
  <c r="T56" i="59"/>
  <c r="Q56" i="59"/>
  <c r="H56" i="59"/>
  <c r="E56" i="59"/>
  <c r="DH54" i="59"/>
  <c r="DB54" i="59"/>
  <c r="CZ54" i="59"/>
  <c r="CX54" i="59"/>
  <c r="CV54" i="59"/>
  <c r="CT54" i="59"/>
  <c r="CR54" i="59"/>
  <c r="CF54" i="59"/>
  <c r="CC54" i="59"/>
  <c r="BZ54" i="59"/>
  <c r="BW54" i="59"/>
  <c r="BT54" i="59"/>
  <c r="BQ54" i="59"/>
  <c r="BN54" i="59"/>
  <c r="BI54" i="59"/>
  <c r="BF54" i="59"/>
  <c r="BC54" i="59"/>
  <c r="AZ54" i="59"/>
  <c r="AW54" i="59"/>
  <c r="AR54" i="59"/>
  <c r="AO54" i="59"/>
  <c r="AL54" i="59"/>
  <c r="AI54" i="59"/>
  <c r="AF54" i="59"/>
  <c r="W54" i="59"/>
  <c r="T54" i="59"/>
  <c r="Q54" i="59"/>
  <c r="H54" i="59"/>
  <c r="E54" i="59"/>
  <c r="DH53" i="59"/>
  <c r="DB53" i="59"/>
  <c r="CZ53" i="59"/>
  <c r="CX53" i="59"/>
  <c r="CV53" i="59"/>
  <c r="CT53" i="59"/>
  <c r="CR53" i="59"/>
  <c r="CF53" i="59"/>
  <c r="CC53" i="59"/>
  <c r="BZ53" i="59"/>
  <c r="BW53" i="59"/>
  <c r="BT53" i="59"/>
  <c r="BQ53" i="59"/>
  <c r="BN53" i="59"/>
  <c r="BI53" i="59"/>
  <c r="BF53" i="59"/>
  <c r="BC53" i="59"/>
  <c r="AZ53" i="59"/>
  <c r="AW53" i="59"/>
  <c r="AR53" i="59"/>
  <c r="AO53" i="59"/>
  <c r="AL53" i="59"/>
  <c r="AI53" i="59"/>
  <c r="AF53" i="59"/>
  <c r="W53" i="59"/>
  <c r="T53" i="59"/>
  <c r="Q53" i="59"/>
  <c r="H53" i="59"/>
  <c r="E53" i="59"/>
  <c r="DH52" i="59"/>
  <c r="DB52" i="59"/>
  <c r="CZ52" i="59"/>
  <c r="CX52" i="59"/>
  <c r="CV52" i="59"/>
  <c r="CT52" i="59"/>
  <c r="CR52" i="59"/>
  <c r="CF52" i="59"/>
  <c r="CC52" i="59"/>
  <c r="BZ52" i="59"/>
  <c r="BW52" i="59"/>
  <c r="BT52" i="59"/>
  <c r="BQ52" i="59"/>
  <c r="BN52" i="59"/>
  <c r="BI52" i="59"/>
  <c r="BF52" i="59"/>
  <c r="BC52" i="59"/>
  <c r="AZ52" i="59"/>
  <c r="AW52" i="59"/>
  <c r="AR52" i="59"/>
  <c r="AO52" i="59"/>
  <c r="AL52" i="59"/>
  <c r="AI52" i="59"/>
  <c r="AF52" i="59"/>
  <c r="W52" i="59"/>
  <c r="T52" i="59"/>
  <c r="Q52" i="59"/>
  <c r="H52" i="59"/>
  <c r="DH44" i="59"/>
  <c r="DB44" i="59"/>
  <c r="CZ44" i="59"/>
  <c r="CX44" i="59"/>
  <c r="CV44" i="59"/>
  <c r="CT44" i="59"/>
  <c r="CR44" i="59"/>
  <c r="CF44" i="59"/>
  <c r="CC44" i="59"/>
  <c r="BZ44" i="59"/>
  <c r="BW44" i="59"/>
  <c r="BT44" i="59"/>
  <c r="BQ44" i="59"/>
  <c r="BN44" i="59"/>
  <c r="BI44" i="59"/>
  <c r="BF44" i="59"/>
  <c r="BC44" i="59"/>
  <c r="AZ44" i="59"/>
  <c r="AW44" i="59"/>
  <c r="AR44" i="59"/>
  <c r="AO44" i="59"/>
  <c r="AL44" i="59"/>
  <c r="AI44" i="59"/>
  <c r="AF44" i="59"/>
  <c r="W44" i="59"/>
  <c r="T44" i="59"/>
  <c r="Q44" i="59"/>
  <c r="H44" i="59"/>
  <c r="E44" i="59"/>
  <c r="DH43" i="59"/>
  <c r="DB43" i="59"/>
  <c r="CZ43" i="59"/>
  <c r="CX43" i="59"/>
  <c r="CV43" i="59"/>
  <c r="CT43" i="59"/>
  <c r="CR43" i="59"/>
  <c r="CF43" i="59"/>
  <c r="CC43" i="59"/>
  <c r="BZ43" i="59"/>
  <c r="BW43" i="59"/>
  <c r="BT43" i="59"/>
  <c r="BQ43" i="59"/>
  <c r="BN43" i="59"/>
  <c r="BI43" i="59"/>
  <c r="BF43" i="59"/>
  <c r="BC43" i="59"/>
  <c r="AZ43" i="59"/>
  <c r="AW43" i="59"/>
  <c r="AR43" i="59"/>
  <c r="AO43" i="59"/>
  <c r="AL43" i="59"/>
  <c r="AI43" i="59"/>
  <c r="AF43" i="59"/>
  <c r="W43" i="59"/>
  <c r="T43" i="59"/>
  <c r="Q43" i="59"/>
  <c r="H43" i="59"/>
  <c r="E43" i="59"/>
  <c r="DH42" i="59"/>
  <c r="DB42" i="59"/>
  <c r="CZ42" i="59"/>
  <c r="CX42" i="59"/>
  <c r="CV42" i="59"/>
  <c r="CT42" i="59"/>
  <c r="CR42" i="59"/>
  <c r="CF42" i="59"/>
  <c r="CC42" i="59"/>
  <c r="BZ42" i="59"/>
  <c r="BW42" i="59"/>
  <c r="BT42" i="59"/>
  <c r="BQ42" i="59"/>
  <c r="BN42" i="59"/>
  <c r="BI42" i="59"/>
  <c r="BF42" i="59"/>
  <c r="BC42" i="59"/>
  <c r="AZ42" i="59"/>
  <c r="AW42" i="59"/>
  <c r="AR42" i="59"/>
  <c r="AO42" i="59"/>
  <c r="AL42" i="59"/>
  <c r="AI42" i="59"/>
  <c r="AF42" i="59"/>
  <c r="W42" i="59"/>
  <c r="T42" i="59"/>
  <c r="Q42" i="59"/>
  <c r="H42" i="59"/>
  <c r="E42" i="59"/>
  <c r="DH36" i="59"/>
  <c r="DB36" i="59"/>
  <c r="CZ36" i="59"/>
  <c r="CX36" i="59"/>
  <c r="CV36" i="59"/>
  <c r="CT36" i="59"/>
  <c r="CR36" i="59"/>
  <c r="CF36" i="59"/>
  <c r="CC36" i="59"/>
  <c r="BZ36" i="59"/>
  <c r="BW36" i="59"/>
  <c r="BT36" i="59"/>
  <c r="BQ36" i="59"/>
  <c r="BN36" i="59"/>
  <c r="BI36" i="59"/>
  <c r="BF36" i="59"/>
  <c r="BC36" i="59"/>
  <c r="AZ36" i="59"/>
  <c r="AW36" i="59"/>
  <c r="AR36" i="59"/>
  <c r="AO36" i="59"/>
  <c r="AL36" i="59"/>
  <c r="AI36" i="59"/>
  <c r="AF36" i="59"/>
  <c r="W36" i="59"/>
  <c r="T36" i="59"/>
  <c r="Q36" i="59"/>
  <c r="H36" i="59"/>
  <c r="E36" i="59"/>
  <c r="DH68" i="58"/>
  <c r="DB68" i="58"/>
  <c r="CZ68" i="58"/>
  <c r="CX68" i="58"/>
  <c r="CV68" i="58"/>
  <c r="CT68" i="58"/>
  <c r="CR68" i="58"/>
  <c r="CF68" i="58"/>
  <c r="CC68" i="58"/>
  <c r="BZ68" i="58"/>
  <c r="BW68" i="58"/>
  <c r="BT68" i="58"/>
  <c r="BQ68" i="58"/>
  <c r="BN68" i="58"/>
  <c r="BI68" i="58"/>
  <c r="BF68" i="58"/>
  <c r="BC68" i="58"/>
  <c r="AZ68" i="58"/>
  <c r="AW68" i="58"/>
  <c r="AR68" i="58"/>
  <c r="AO68" i="58"/>
  <c r="AL68" i="58"/>
  <c r="AF68" i="58"/>
  <c r="AC68" i="58"/>
  <c r="W68" i="58"/>
  <c r="T68" i="58"/>
  <c r="Q68" i="58"/>
  <c r="H68" i="58"/>
  <c r="E68" i="58"/>
  <c r="DH66" i="58"/>
  <c r="DB66" i="58"/>
  <c r="CZ66" i="58"/>
  <c r="CX66" i="58"/>
  <c r="CV66" i="58"/>
  <c r="CT66" i="58"/>
  <c r="CR66" i="58"/>
  <c r="CF66" i="58"/>
  <c r="CC66" i="58"/>
  <c r="BZ66" i="58"/>
  <c r="BW66" i="58"/>
  <c r="BT66" i="58"/>
  <c r="BQ66" i="58"/>
  <c r="BN66" i="58"/>
  <c r="BI66" i="58"/>
  <c r="BF66" i="58"/>
  <c r="BC66" i="58"/>
  <c r="AZ66" i="58"/>
  <c r="AW66" i="58"/>
  <c r="AR66" i="58"/>
  <c r="AO66" i="58"/>
  <c r="AL66" i="58"/>
  <c r="AI66" i="58"/>
  <c r="AF66" i="58"/>
  <c r="AC66" i="58"/>
  <c r="W66" i="58"/>
  <c r="T66" i="58"/>
  <c r="Q66" i="58"/>
  <c r="H66" i="58"/>
  <c r="E66" i="58"/>
  <c r="DH65" i="58"/>
  <c r="DB65" i="58"/>
  <c r="CZ65" i="58"/>
  <c r="CX65" i="58"/>
  <c r="CV65" i="58"/>
  <c r="CT65" i="58"/>
  <c r="CR65" i="58"/>
  <c r="CF65" i="58"/>
  <c r="CC65" i="58"/>
  <c r="BZ65" i="58"/>
  <c r="BW65" i="58"/>
  <c r="BT65" i="58"/>
  <c r="BQ65" i="58"/>
  <c r="BN65" i="58"/>
  <c r="BI65" i="58"/>
  <c r="BF65" i="58"/>
  <c r="BC65" i="58"/>
  <c r="AZ65" i="58"/>
  <c r="AW65" i="58"/>
  <c r="AR65" i="58"/>
  <c r="AO65" i="58"/>
  <c r="AL65" i="58"/>
  <c r="AI65" i="58"/>
  <c r="AF65" i="58"/>
  <c r="AC65" i="58"/>
  <c r="W65" i="58"/>
  <c r="T65" i="58"/>
  <c r="Q65" i="58"/>
  <c r="H65" i="58"/>
  <c r="E65" i="58"/>
  <c r="DH64" i="58"/>
  <c r="DB64" i="58"/>
  <c r="CZ64" i="58"/>
  <c r="CX64" i="58"/>
  <c r="CV64" i="58"/>
  <c r="CT64" i="58"/>
  <c r="CR64" i="58"/>
  <c r="CF64" i="58"/>
  <c r="CC64" i="58"/>
  <c r="BZ64" i="58"/>
  <c r="BW64" i="58"/>
  <c r="BT64" i="58"/>
  <c r="BQ64" i="58"/>
  <c r="BN64" i="58"/>
  <c r="BI64" i="58"/>
  <c r="BF64" i="58"/>
  <c r="BC64" i="58"/>
  <c r="AZ64" i="58"/>
  <c r="AW64" i="58"/>
  <c r="AR64" i="58"/>
  <c r="AO64" i="58"/>
  <c r="AL64" i="58"/>
  <c r="AI64" i="58"/>
  <c r="AF64" i="58"/>
  <c r="AC64" i="58"/>
  <c r="W64" i="58"/>
  <c r="T64" i="58"/>
  <c r="Q64" i="58"/>
  <c r="H64" i="58"/>
  <c r="E64" i="58"/>
  <c r="DH63" i="58"/>
  <c r="DB63" i="58"/>
  <c r="CZ63" i="58"/>
  <c r="CX63" i="58"/>
  <c r="CV63" i="58"/>
  <c r="CT63" i="58"/>
  <c r="CR63" i="58"/>
  <c r="CF63" i="58"/>
  <c r="CC63" i="58"/>
  <c r="BZ63" i="58"/>
  <c r="BW63" i="58"/>
  <c r="BT63" i="58"/>
  <c r="BQ63" i="58"/>
  <c r="BN63" i="58"/>
  <c r="BI63" i="58"/>
  <c r="BF63" i="58"/>
  <c r="BC63" i="58"/>
  <c r="AZ63" i="58"/>
  <c r="AW63" i="58"/>
  <c r="AR63" i="58"/>
  <c r="AO63" i="58"/>
  <c r="AL63" i="58"/>
  <c r="AI63" i="58"/>
  <c r="AF63" i="58"/>
  <c r="AC63" i="58"/>
  <c r="W63" i="58"/>
  <c r="T63" i="58"/>
  <c r="Q63" i="58"/>
  <c r="H63" i="58"/>
  <c r="E63" i="58"/>
  <c r="DH62" i="58"/>
  <c r="DB62" i="58"/>
  <c r="CZ62" i="58"/>
  <c r="CX62" i="58"/>
  <c r="CV62" i="58"/>
  <c r="CT62" i="58"/>
  <c r="CR62" i="58"/>
  <c r="CF62" i="58"/>
  <c r="CC62" i="58"/>
  <c r="BZ62" i="58"/>
  <c r="BW62" i="58"/>
  <c r="BT62" i="58"/>
  <c r="BQ62" i="58"/>
  <c r="BN62" i="58"/>
  <c r="BI62" i="58"/>
  <c r="BF62" i="58"/>
  <c r="BC62" i="58"/>
  <c r="AZ62" i="58"/>
  <c r="AW62" i="58"/>
  <c r="AR62" i="58"/>
  <c r="AO62" i="58"/>
  <c r="AL62" i="58"/>
  <c r="AI62" i="58"/>
  <c r="AF62" i="58"/>
  <c r="AC62" i="58"/>
  <c r="W62" i="58"/>
  <c r="T62" i="58"/>
  <c r="Q62" i="58"/>
  <c r="H62" i="58"/>
  <c r="E62" i="58"/>
  <c r="DH61" i="58"/>
  <c r="DB61" i="58"/>
  <c r="CZ61" i="58"/>
  <c r="CX61" i="58"/>
  <c r="CV61" i="58"/>
  <c r="CT61" i="58"/>
  <c r="CR61" i="58"/>
  <c r="CF61" i="58"/>
  <c r="CC61" i="58"/>
  <c r="BZ61" i="58"/>
  <c r="BW61" i="58"/>
  <c r="BT61" i="58"/>
  <c r="BQ61" i="58"/>
  <c r="BN61" i="58"/>
  <c r="BI61" i="58"/>
  <c r="BF61" i="58"/>
  <c r="BC61" i="58"/>
  <c r="AZ61" i="58"/>
  <c r="AW61" i="58"/>
  <c r="AR61" i="58"/>
  <c r="AO61" i="58"/>
  <c r="AL61" i="58"/>
  <c r="AI61" i="58"/>
  <c r="AF61" i="58"/>
  <c r="AC61" i="58"/>
  <c r="W61" i="58"/>
  <c r="T61" i="58"/>
  <c r="Q61" i="58"/>
  <c r="H61" i="58"/>
  <c r="E61" i="58"/>
  <c r="DH60" i="58"/>
  <c r="DB60" i="58"/>
  <c r="CZ60" i="58"/>
  <c r="CX60" i="58"/>
  <c r="CV60" i="58"/>
  <c r="CT60" i="58"/>
  <c r="CR60" i="58"/>
  <c r="CF60" i="58"/>
  <c r="CC60" i="58"/>
  <c r="BZ60" i="58"/>
  <c r="BW60" i="58"/>
  <c r="BT60" i="58"/>
  <c r="BQ60" i="58"/>
  <c r="BN60" i="58"/>
  <c r="BI60" i="58"/>
  <c r="BF60" i="58"/>
  <c r="BC60" i="58"/>
  <c r="AZ60" i="58"/>
  <c r="AW60" i="58"/>
  <c r="AR60" i="58"/>
  <c r="AO60" i="58"/>
  <c r="AL60" i="58"/>
  <c r="AI60" i="58"/>
  <c r="AF60" i="58"/>
  <c r="AC60" i="58"/>
  <c r="W60" i="58"/>
  <c r="T60" i="58"/>
  <c r="Q60" i="58"/>
  <c r="H60" i="58"/>
  <c r="E60" i="58"/>
  <c r="DH59" i="58"/>
  <c r="DB59" i="58"/>
  <c r="CZ59" i="58"/>
  <c r="CX59" i="58"/>
  <c r="CV59" i="58"/>
  <c r="CT59" i="58"/>
  <c r="CR59" i="58"/>
  <c r="CF59" i="58"/>
  <c r="CC59" i="58"/>
  <c r="BZ59" i="58"/>
  <c r="BW59" i="58"/>
  <c r="BT59" i="58"/>
  <c r="BQ59" i="58"/>
  <c r="BN59" i="58"/>
  <c r="BI59" i="58"/>
  <c r="BF59" i="58"/>
  <c r="BC59" i="58"/>
  <c r="AZ59" i="58"/>
  <c r="AW59" i="58"/>
  <c r="AR59" i="58"/>
  <c r="AO59" i="58"/>
  <c r="AL59" i="58"/>
  <c r="AI59" i="58"/>
  <c r="AF59" i="58"/>
  <c r="AC59" i="58"/>
  <c r="W59" i="58"/>
  <c r="T59" i="58"/>
  <c r="Q59" i="58"/>
  <c r="H59" i="58"/>
  <c r="E59" i="58"/>
  <c r="DH58" i="58"/>
  <c r="DB58" i="58"/>
  <c r="CZ58" i="58"/>
  <c r="CX58" i="58"/>
  <c r="CV58" i="58"/>
  <c r="CT58" i="58"/>
  <c r="CR58" i="58"/>
  <c r="CF58" i="58"/>
  <c r="CC58" i="58"/>
  <c r="BZ58" i="58"/>
  <c r="BW58" i="58"/>
  <c r="BT58" i="58"/>
  <c r="BQ58" i="58"/>
  <c r="BN58" i="58"/>
  <c r="BI58" i="58"/>
  <c r="BF58" i="58"/>
  <c r="BC58" i="58"/>
  <c r="AZ58" i="58"/>
  <c r="AW58" i="58"/>
  <c r="AR58" i="58"/>
  <c r="AO58" i="58"/>
  <c r="AL58" i="58"/>
  <c r="AI58" i="58"/>
  <c r="AF58" i="58"/>
  <c r="AC58" i="58"/>
  <c r="W58" i="58"/>
  <c r="T58" i="58"/>
  <c r="Q58" i="58"/>
  <c r="H58" i="58"/>
  <c r="E58" i="58"/>
  <c r="DH57" i="58"/>
  <c r="DB57" i="58"/>
  <c r="CZ57" i="58"/>
  <c r="CX57" i="58"/>
  <c r="CV57" i="58"/>
  <c r="CT57" i="58"/>
  <c r="CR57" i="58"/>
  <c r="CF57" i="58"/>
  <c r="CC57" i="58"/>
  <c r="BZ57" i="58"/>
  <c r="BW57" i="58"/>
  <c r="BT57" i="58"/>
  <c r="BQ57" i="58"/>
  <c r="BN57" i="58"/>
  <c r="BI57" i="58"/>
  <c r="BF57" i="58"/>
  <c r="BC57" i="58"/>
  <c r="AZ57" i="58"/>
  <c r="AW57" i="58"/>
  <c r="AR57" i="58"/>
  <c r="AO57" i="58"/>
  <c r="AL57" i="58"/>
  <c r="AI57" i="58"/>
  <c r="AF57" i="58"/>
  <c r="AC57" i="58"/>
  <c r="W57" i="58"/>
  <c r="T57" i="58"/>
  <c r="Q57" i="58"/>
  <c r="H57" i="58"/>
  <c r="E57" i="58"/>
  <c r="DH56" i="58"/>
  <c r="DB56" i="58"/>
  <c r="CZ56" i="58"/>
  <c r="CX56" i="58"/>
  <c r="CV56" i="58"/>
  <c r="CT56" i="58"/>
  <c r="CR56" i="58"/>
  <c r="CF56" i="58"/>
  <c r="CC56" i="58"/>
  <c r="BZ56" i="58"/>
  <c r="BW56" i="58"/>
  <c r="BT56" i="58"/>
  <c r="BQ56" i="58"/>
  <c r="BN56" i="58"/>
  <c r="BI56" i="58"/>
  <c r="BF56" i="58"/>
  <c r="BC56" i="58"/>
  <c r="AZ56" i="58"/>
  <c r="AW56" i="58"/>
  <c r="AR56" i="58"/>
  <c r="AO56" i="58"/>
  <c r="AL56" i="58"/>
  <c r="AI56" i="58"/>
  <c r="AF56" i="58"/>
  <c r="AC56" i="58"/>
  <c r="W56" i="58"/>
  <c r="T56" i="58"/>
  <c r="Q56" i="58"/>
  <c r="H56" i="58"/>
  <c r="E56" i="58"/>
  <c r="DH45" i="58"/>
  <c r="DB45" i="58"/>
  <c r="CZ45" i="58"/>
  <c r="CX45" i="58"/>
  <c r="CV45" i="58"/>
  <c r="CT45" i="58"/>
  <c r="CR45" i="58"/>
  <c r="CF45" i="58"/>
  <c r="CC45" i="58"/>
  <c r="BZ45" i="58"/>
  <c r="BW45" i="58"/>
  <c r="BT45" i="58"/>
  <c r="BQ45" i="58"/>
  <c r="BN45" i="58"/>
  <c r="BI45" i="58"/>
  <c r="BF45" i="58"/>
  <c r="BC45" i="58"/>
  <c r="AZ45" i="58"/>
  <c r="AW45" i="58"/>
  <c r="AR45" i="58"/>
  <c r="AO45" i="58"/>
  <c r="AL45" i="58"/>
  <c r="AI45" i="58"/>
  <c r="AF45" i="58"/>
  <c r="AC45" i="58"/>
  <c r="W45" i="58"/>
  <c r="T45" i="58"/>
  <c r="Q45" i="58"/>
  <c r="H45" i="58"/>
  <c r="E45" i="58"/>
  <c r="DH42" i="58"/>
  <c r="DB42" i="58"/>
  <c r="CZ42" i="58"/>
  <c r="CX42" i="58"/>
  <c r="CV42" i="58"/>
  <c r="CT42" i="58"/>
  <c r="CR42" i="58"/>
  <c r="CF42" i="58"/>
  <c r="CC42" i="58"/>
  <c r="BZ42" i="58"/>
  <c r="BW42" i="58"/>
  <c r="BT42" i="58"/>
  <c r="BQ42" i="58"/>
  <c r="BN42" i="58"/>
  <c r="BI42" i="58"/>
  <c r="BF42" i="58"/>
  <c r="BC42" i="58"/>
  <c r="AZ42" i="58"/>
  <c r="AW42" i="58"/>
  <c r="AR42" i="58"/>
  <c r="AO42" i="58"/>
  <c r="AL42" i="58"/>
  <c r="AI42" i="58"/>
  <c r="AF42" i="58"/>
  <c r="AC42" i="58"/>
  <c r="W42" i="58"/>
  <c r="T42" i="58"/>
  <c r="Q42" i="58"/>
  <c r="H42" i="58"/>
  <c r="E42" i="58"/>
  <c r="DH41" i="58"/>
  <c r="DB41" i="58"/>
  <c r="CZ41" i="58"/>
  <c r="CX41" i="58"/>
  <c r="CV41" i="58"/>
  <c r="CT41" i="58"/>
  <c r="CR41" i="58"/>
  <c r="CF41" i="58"/>
  <c r="CC41" i="58"/>
  <c r="BZ41" i="58"/>
  <c r="BW41" i="58"/>
  <c r="BT41" i="58"/>
  <c r="BQ41" i="58"/>
  <c r="BN41" i="58"/>
  <c r="BI41" i="58"/>
  <c r="BF41" i="58"/>
  <c r="BC41" i="58"/>
  <c r="AZ41" i="58"/>
  <c r="AW41" i="58"/>
  <c r="AR41" i="58"/>
  <c r="AO41" i="58"/>
  <c r="AL41" i="58"/>
  <c r="AI41" i="58"/>
  <c r="AF41" i="58"/>
  <c r="AC41" i="58"/>
  <c r="W41" i="58"/>
  <c r="T41" i="58"/>
  <c r="Q41" i="58"/>
  <c r="H41" i="58"/>
  <c r="DH40" i="58"/>
  <c r="DB40" i="58"/>
  <c r="CZ40" i="58"/>
  <c r="CX40" i="58"/>
  <c r="CV40" i="58"/>
  <c r="CT40" i="58"/>
  <c r="CR40" i="58"/>
  <c r="CF40" i="58"/>
  <c r="CC40" i="58"/>
  <c r="BZ40" i="58"/>
  <c r="BW40" i="58"/>
  <c r="BT40" i="58"/>
  <c r="BQ40" i="58"/>
  <c r="BN40" i="58"/>
  <c r="BI40" i="58"/>
  <c r="BF40" i="58"/>
  <c r="BC40" i="58"/>
  <c r="AZ40" i="58"/>
  <c r="AW40" i="58"/>
  <c r="AR40" i="58"/>
  <c r="AO40" i="58"/>
  <c r="AL40" i="58"/>
  <c r="AI40" i="58"/>
  <c r="AF40" i="58"/>
  <c r="AC40" i="58"/>
  <c r="W40" i="58"/>
  <c r="T40" i="58"/>
  <c r="Q40" i="58"/>
  <c r="H40" i="58"/>
  <c r="DH39" i="58"/>
  <c r="DB39" i="58"/>
  <c r="CZ39" i="58"/>
  <c r="CX39" i="58"/>
  <c r="CV39" i="58"/>
  <c r="CT39" i="58"/>
  <c r="CR39" i="58"/>
  <c r="CF39" i="58"/>
  <c r="CC39" i="58"/>
  <c r="BZ39" i="58"/>
  <c r="BW39" i="58"/>
  <c r="BT39" i="58"/>
  <c r="BQ39" i="58"/>
  <c r="BN39" i="58"/>
  <c r="BI39" i="58"/>
  <c r="BF39" i="58"/>
  <c r="BC39" i="58"/>
  <c r="AZ39" i="58"/>
  <c r="AW39" i="58"/>
  <c r="AR39" i="58"/>
  <c r="AO39" i="58"/>
  <c r="AL39" i="58"/>
  <c r="AI39" i="58"/>
  <c r="AF39" i="58"/>
  <c r="AC39" i="58"/>
  <c r="W39" i="58"/>
  <c r="T39" i="58"/>
  <c r="Q39" i="58"/>
  <c r="H39" i="58"/>
  <c r="DH38" i="58"/>
  <c r="DB38" i="58"/>
  <c r="CZ38" i="58"/>
  <c r="CX38" i="58"/>
  <c r="CV38" i="58"/>
  <c r="CT38" i="58"/>
  <c r="CR38" i="58"/>
  <c r="CF38" i="58"/>
  <c r="CC38" i="58"/>
  <c r="BZ38" i="58"/>
  <c r="BW38" i="58"/>
  <c r="BT38" i="58"/>
  <c r="BQ38" i="58"/>
  <c r="BN38" i="58"/>
  <c r="BI38" i="58"/>
  <c r="BF38" i="58"/>
  <c r="BC38" i="58"/>
  <c r="AZ38" i="58"/>
  <c r="AW38" i="58"/>
  <c r="AR38" i="58"/>
  <c r="AO38" i="58"/>
  <c r="AL38" i="58"/>
  <c r="AI38" i="58"/>
  <c r="AF38" i="58"/>
  <c r="AC38" i="58"/>
  <c r="W38" i="58"/>
  <c r="T38" i="58"/>
  <c r="Q38" i="58"/>
  <c r="H38" i="58"/>
  <c r="DH37" i="58"/>
  <c r="DB37" i="58"/>
  <c r="CZ37" i="58"/>
  <c r="CX37" i="58"/>
  <c r="CV37" i="58"/>
  <c r="CT37" i="58"/>
  <c r="CR37" i="58"/>
  <c r="CF37" i="58"/>
  <c r="CC37" i="58"/>
  <c r="BZ37" i="58"/>
  <c r="BW37" i="58"/>
  <c r="BT37" i="58"/>
  <c r="BQ37" i="58"/>
  <c r="BN37" i="58"/>
  <c r="BI37" i="58"/>
  <c r="BF37" i="58"/>
  <c r="BC37" i="58"/>
  <c r="AZ37" i="58"/>
  <c r="AW37" i="58"/>
  <c r="AR37" i="58"/>
  <c r="AO37" i="58"/>
  <c r="AL37" i="58"/>
  <c r="AI37" i="58"/>
  <c r="AF37" i="58"/>
  <c r="AC37" i="58"/>
  <c r="W37" i="58"/>
  <c r="T37" i="58"/>
  <c r="Q37" i="58"/>
  <c r="H37" i="58"/>
  <c r="E37" i="58"/>
  <c r="DH85" i="17"/>
  <c r="DB85" i="17"/>
  <c r="CZ85" i="17"/>
  <c r="CX85" i="17"/>
  <c r="CV85" i="17"/>
  <c r="CT85" i="17"/>
  <c r="CR85" i="17"/>
  <c r="CF85" i="17"/>
  <c r="CC85" i="17"/>
  <c r="BZ85" i="17"/>
  <c r="BW85" i="17"/>
  <c r="BT85" i="17"/>
  <c r="BQ85" i="17"/>
  <c r="BN85" i="17"/>
  <c r="BI85" i="17"/>
  <c r="BF85" i="17"/>
  <c r="BC85" i="17"/>
  <c r="AZ85" i="17"/>
  <c r="AW85" i="17"/>
  <c r="AR85" i="17"/>
  <c r="AO85" i="17"/>
  <c r="AL85" i="17"/>
  <c r="AI85" i="17"/>
  <c r="AF85" i="17"/>
  <c r="AC85" i="17"/>
  <c r="W85" i="17"/>
  <c r="T85" i="17"/>
  <c r="Q85" i="17"/>
  <c r="H85" i="17"/>
  <c r="E85" i="17"/>
  <c r="Q73" i="62" l="1"/>
  <c r="Q71" i="61"/>
  <c r="Q71" i="65"/>
  <c r="Q73" i="70"/>
  <c r="Q71" i="69"/>
  <c r="Q73" i="69"/>
  <c r="Q71" i="68"/>
  <c r="Q73" i="66"/>
  <c r="Q73" i="64"/>
  <c r="Q71" i="58"/>
  <c r="Q73" i="58"/>
  <c r="Q74" i="60"/>
  <c r="Q73" i="59"/>
  <c r="Q71" i="60"/>
  <c r="Q71" i="59"/>
  <c r="Q71" i="70"/>
  <c r="Q73" i="68"/>
  <c r="Q71" i="67"/>
  <c r="Q73" i="67"/>
  <c r="Q71" i="66"/>
  <c r="Q73" i="65"/>
  <c r="Q71" i="64"/>
  <c r="Q71" i="63"/>
  <c r="Q73" i="63"/>
  <c r="Q71" i="62"/>
  <c r="Q73" i="61"/>
  <c r="Q73" i="60"/>
  <c r="ES25" i="51"/>
  <c r="ES22" i="51"/>
  <c r="T71" i="65"/>
  <c r="AI71" i="65"/>
  <c r="BT71" i="65"/>
  <c r="CF71" i="65"/>
  <c r="E73" i="65"/>
  <c r="H73" i="65"/>
  <c r="AC73" i="65"/>
  <c r="AO73" i="65"/>
  <c r="BC73" i="65"/>
  <c r="CR73" i="65"/>
  <c r="CZ73" i="65"/>
  <c r="DH73" i="65"/>
  <c r="CV73" i="65"/>
  <c r="ES7" i="49"/>
  <c r="ES21" i="49"/>
  <c r="DX75" i="70"/>
  <c r="DW75" i="70" s="1"/>
  <c r="DG75" i="70"/>
  <c r="CW75" i="70"/>
  <c r="CU75" i="70"/>
  <c r="CS75" i="70"/>
  <c r="CQ75" i="70"/>
  <c r="CE75" i="70"/>
  <c r="CB75" i="70"/>
  <c r="BY75" i="70"/>
  <c r="BV75" i="70"/>
  <c r="BS75" i="70"/>
  <c r="BP75" i="70"/>
  <c r="BM75" i="70"/>
  <c r="BH75" i="70"/>
  <c r="BE75" i="70"/>
  <c r="BB75" i="70"/>
  <c r="AY75" i="70"/>
  <c r="AV75" i="70"/>
  <c r="AQ75" i="70"/>
  <c r="AN75" i="70"/>
  <c r="AK75" i="70"/>
  <c r="AH75" i="70"/>
  <c r="AE75" i="70"/>
  <c r="AB75" i="70"/>
  <c r="V75" i="70"/>
  <c r="S75" i="70"/>
  <c r="P75" i="70"/>
  <c r="G75" i="70"/>
  <c r="D75" i="70"/>
  <c r="EE73" i="70"/>
  <c r="DY73" i="70"/>
  <c r="DH73" i="70"/>
  <c r="CX73" i="70"/>
  <c r="CV73" i="70"/>
  <c r="CT73" i="70"/>
  <c r="CR73" i="70"/>
  <c r="CP73" i="70"/>
  <c r="CL73" i="70"/>
  <c r="CJ73" i="70"/>
  <c r="CG73" i="70"/>
  <c r="CF73" i="70"/>
  <c r="CD73" i="70"/>
  <c r="CC73" i="70"/>
  <c r="CA73" i="70"/>
  <c r="BZ73" i="70"/>
  <c r="BX73" i="70"/>
  <c r="BW73" i="70"/>
  <c r="BU73" i="70"/>
  <c r="BT73" i="70"/>
  <c r="BR73" i="70"/>
  <c r="BQ73" i="70"/>
  <c r="BO73" i="70"/>
  <c r="BN73" i="70"/>
  <c r="BJ73" i="70"/>
  <c r="BI73" i="70"/>
  <c r="BG73" i="70"/>
  <c r="BF73" i="70"/>
  <c r="BD73" i="70"/>
  <c r="BC73" i="70"/>
  <c r="BA73" i="70"/>
  <c r="AZ73" i="70"/>
  <c r="AX73" i="70"/>
  <c r="AW73" i="70"/>
  <c r="AS73" i="70"/>
  <c r="AR73" i="70"/>
  <c r="AP73" i="70"/>
  <c r="AO73" i="70"/>
  <c r="AM73" i="70"/>
  <c r="AL73" i="70"/>
  <c r="AJ73" i="70"/>
  <c r="AI73" i="70"/>
  <c r="AG73" i="70"/>
  <c r="AF73" i="70"/>
  <c r="AD73" i="70"/>
  <c r="AC73" i="70"/>
  <c r="X73" i="70"/>
  <c r="W73" i="70"/>
  <c r="U73" i="70"/>
  <c r="T73" i="70"/>
  <c r="R73" i="70"/>
  <c r="I73" i="70"/>
  <c r="H73" i="70"/>
  <c r="F73" i="70"/>
  <c r="E73" i="70"/>
  <c r="EE72" i="70"/>
  <c r="DY72" i="70"/>
  <c r="DH72" i="70"/>
  <c r="CX72" i="70"/>
  <c r="CV72" i="70"/>
  <c r="CT72" i="70"/>
  <c r="CR72" i="70"/>
  <c r="CP72" i="70"/>
  <c r="CL72" i="70"/>
  <c r="CJ72" i="70"/>
  <c r="CG72" i="70"/>
  <c r="CF72" i="70"/>
  <c r="CD72" i="70"/>
  <c r="CC72" i="70"/>
  <c r="CA72" i="70"/>
  <c r="BZ72" i="70"/>
  <c r="BX72" i="70"/>
  <c r="BW72" i="70"/>
  <c r="BU72" i="70"/>
  <c r="BT72" i="70"/>
  <c r="BR72" i="70"/>
  <c r="BQ72" i="70"/>
  <c r="BO72" i="70"/>
  <c r="BN72" i="70"/>
  <c r="BJ72" i="70"/>
  <c r="BI72" i="70"/>
  <c r="BG72" i="70"/>
  <c r="BF72" i="70"/>
  <c r="BD72" i="70"/>
  <c r="BC72" i="70"/>
  <c r="BA72" i="70"/>
  <c r="AZ72" i="70"/>
  <c r="AX72" i="70"/>
  <c r="AW72" i="70"/>
  <c r="AS72" i="70"/>
  <c r="AR72" i="70"/>
  <c r="AP72" i="70"/>
  <c r="AO72" i="70"/>
  <c r="AM72" i="70"/>
  <c r="AL72" i="70"/>
  <c r="AJ72" i="70"/>
  <c r="AI72" i="70"/>
  <c r="AG72" i="70"/>
  <c r="AF72" i="70"/>
  <c r="AD72" i="70"/>
  <c r="AC72" i="70"/>
  <c r="X72" i="70"/>
  <c r="W72" i="70"/>
  <c r="U72" i="70"/>
  <c r="T72" i="70"/>
  <c r="R72" i="70"/>
  <c r="Q72" i="70"/>
  <c r="I72" i="70"/>
  <c r="H72" i="70"/>
  <c r="F72" i="70"/>
  <c r="E72" i="70"/>
  <c r="EE71" i="70"/>
  <c r="DY71" i="70"/>
  <c r="DH71" i="70"/>
  <c r="CX71" i="70"/>
  <c r="CV71" i="70"/>
  <c r="CT71" i="70"/>
  <c r="CR71" i="70"/>
  <c r="CP71" i="70"/>
  <c r="CL71" i="70"/>
  <c r="CJ71" i="70"/>
  <c r="CG71" i="70"/>
  <c r="CF71" i="70"/>
  <c r="CD71" i="70"/>
  <c r="CC71" i="70"/>
  <c r="CA71" i="70"/>
  <c r="BZ71" i="70"/>
  <c r="BX71" i="70"/>
  <c r="BW71" i="70"/>
  <c r="BU71" i="70"/>
  <c r="BT71" i="70"/>
  <c r="BR71" i="70"/>
  <c r="BQ71" i="70"/>
  <c r="BO71" i="70"/>
  <c r="BN71" i="70"/>
  <c r="BJ71" i="70"/>
  <c r="BI71" i="70"/>
  <c r="BG71" i="70"/>
  <c r="BF71" i="70"/>
  <c r="BD71" i="70"/>
  <c r="BC71" i="70"/>
  <c r="BA71" i="70"/>
  <c r="AZ71" i="70"/>
  <c r="AX71" i="70"/>
  <c r="AW71" i="70"/>
  <c r="AS71" i="70"/>
  <c r="AR71" i="70"/>
  <c r="AP71" i="70"/>
  <c r="AO71" i="70"/>
  <c r="AM71" i="70"/>
  <c r="AL71" i="70"/>
  <c r="AJ71" i="70"/>
  <c r="AI71" i="70"/>
  <c r="AG71" i="70"/>
  <c r="AF71" i="70"/>
  <c r="AD71" i="70"/>
  <c r="AC71" i="70"/>
  <c r="X71" i="70"/>
  <c r="W71" i="70"/>
  <c r="U71" i="70"/>
  <c r="T71" i="70"/>
  <c r="R71" i="70"/>
  <c r="I71" i="70"/>
  <c r="H71" i="70"/>
  <c r="F71" i="70"/>
  <c r="E71" i="70"/>
  <c r="EE70" i="70"/>
  <c r="EE74" i="70" s="1"/>
  <c r="DY70" i="70"/>
  <c r="DY74" i="70" s="1"/>
  <c r="DH70" i="70"/>
  <c r="DH74" i="70" s="1"/>
  <c r="DB70" i="70"/>
  <c r="DB74" i="70" s="1"/>
  <c r="CZ70" i="70"/>
  <c r="CZ74" i="70" s="1"/>
  <c r="CX70" i="70"/>
  <c r="CX74" i="70" s="1"/>
  <c r="CV70" i="70"/>
  <c r="CV74" i="70" s="1"/>
  <c r="CT70" i="70"/>
  <c r="CT74" i="70" s="1"/>
  <c r="CR70" i="70"/>
  <c r="CR74" i="70" s="1"/>
  <c r="CP70" i="70"/>
  <c r="CP74" i="70" s="1"/>
  <c r="CL74" i="70"/>
  <c r="CJ70" i="70"/>
  <c r="CJ74" i="70" s="1"/>
  <c r="CG70" i="70"/>
  <c r="CG74" i="70" s="1"/>
  <c r="CF70" i="70"/>
  <c r="CF74" i="70" s="1"/>
  <c r="CD70" i="70"/>
  <c r="CD74" i="70" s="1"/>
  <c r="CC70" i="70"/>
  <c r="CC74" i="70" s="1"/>
  <c r="CA70" i="70"/>
  <c r="CA74" i="70" s="1"/>
  <c r="BZ70" i="70"/>
  <c r="BZ74" i="70" s="1"/>
  <c r="BX70" i="70"/>
  <c r="BX74" i="70" s="1"/>
  <c r="BW70" i="70"/>
  <c r="BW74" i="70" s="1"/>
  <c r="BU70" i="70"/>
  <c r="BU74" i="70" s="1"/>
  <c r="BT70" i="70"/>
  <c r="BT74" i="70" s="1"/>
  <c r="BR70" i="70"/>
  <c r="BR74" i="70" s="1"/>
  <c r="BQ70" i="70"/>
  <c r="BQ74" i="70" s="1"/>
  <c r="BO70" i="70"/>
  <c r="BO74" i="70" s="1"/>
  <c r="BN70" i="70"/>
  <c r="BN74" i="70" s="1"/>
  <c r="BJ70" i="70"/>
  <c r="BJ74" i="70" s="1"/>
  <c r="BI70" i="70"/>
  <c r="BI74" i="70" s="1"/>
  <c r="BG70" i="70"/>
  <c r="BG74" i="70" s="1"/>
  <c r="BF70" i="70"/>
  <c r="BF74" i="70" s="1"/>
  <c r="BD70" i="70"/>
  <c r="BD74" i="70" s="1"/>
  <c r="BC70" i="70"/>
  <c r="BC74" i="70" s="1"/>
  <c r="BA70" i="70"/>
  <c r="BA74" i="70" s="1"/>
  <c r="AZ70" i="70"/>
  <c r="AZ74" i="70" s="1"/>
  <c r="AX70" i="70"/>
  <c r="AX74" i="70" s="1"/>
  <c r="AW70" i="70"/>
  <c r="AW74" i="70" s="1"/>
  <c r="AS70" i="70"/>
  <c r="AS74" i="70" s="1"/>
  <c r="AR70" i="70"/>
  <c r="AR74" i="70" s="1"/>
  <c r="AP70" i="70"/>
  <c r="AP74" i="70" s="1"/>
  <c r="AO70" i="70"/>
  <c r="AO74" i="70" s="1"/>
  <c r="AM70" i="70"/>
  <c r="AM74" i="70" s="1"/>
  <c r="AL70" i="70"/>
  <c r="AL74" i="70" s="1"/>
  <c r="AJ70" i="70"/>
  <c r="AJ74" i="70" s="1"/>
  <c r="AI70" i="70"/>
  <c r="AI74" i="70" s="1"/>
  <c r="AG70" i="70"/>
  <c r="AG74" i="70" s="1"/>
  <c r="AF70" i="70"/>
  <c r="AF74" i="70" s="1"/>
  <c r="AD70" i="70"/>
  <c r="AD74" i="70" s="1"/>
  <c r="AC70" i="70"/>
  <c r="AC74" i="70" s="1"/>
  <c r="X70" i="70"/>
  <c r="X74" i="70" s="1"/>
  <c r="W70" i="70"/>
  <c r="W74" i="70" s="1"/>
  <c r="U70" i="70"/>
  <c r="U74" i="70" s="1"/>
  <c r="T70" i="70"/>
  <c r="T74" i="70" s="1"/>
  <c r="R70" i="70"/>
  <c r="R74" i="70" s="1"/>
  <c r="Q70" i="70"/>
  <c r="Q74" i="70" s="1"/>
  <c r="I70" i="70"/>
  <c r="I74" i="70" s="1"/>
  <c r="H70" i="70"/>
  <c r="H74" i="70" s="1"/>
  <c r="F70" i="70"/>
  <c r="F74" i="70" s="1"/>
  <c r="E70" i="70"/>
  <c r="E74" i="70" s="1"/>
  <c r="ES68" i="70"/>
  <c r="ES67" i="70"/>
  <c r="ES66" i="70"/>
  <c r="ES65" i="70"/>
  <c r="ES64" i="70"/>
  <c r="ES63" i="70"/>
  <c r="ES62" i="70"/>
  <c r="ES61" i="70"/>
  <c r="ES60" i="70"/>
  <c r="ES59" i="70"/>
  <c r="ES58" i="70"/>
  <c r="ES57" i="70"/>
  <c r="ES56" i="70"/>
  <c r="ES55" i="70"/>
  <c r="ES54" i="70"/>
  <c r="ES53" i="70"/>
  <c r="ES52" i="70"/>
  <c r="ES51" i="70"/>
  <c r="ES50" i="70"/>
  <c r="ES49" i="70"/>
  <c r="ES48" i="70"/>
  <c r="ES47" i="70"/>
  <c r="ES46" i="70"/>
  <c r="ES45" i="70"/>
  <c r="ES44" i="70"/>
  <c r="ES43" i="70"/>
  <c r="ES42" i="70"/>
  <c r="ES41" i="70"/>
  <c r="ES40" i="70"/>
  <c r="ES39" i="70"/>
  <c r="ES38" i="70"/>
  <c r="ES37" i="70"/>
  <c r="ES36" i="70"/>
  <c r="ES35" i="70"/>
  <c r="ES34" i="70"/>
  <c r="ES33" i="70"/>
  <c r="ES32" i="70"/>
  <c r="ES31" i="70"/>
  <c r="ES30" i="70"/>
  <c r="ES29" i="70"/>
  <c r="ES28" i="70"/>
  <c r="ES27" i="70"/>
  <c r="ES26" i="70"/>
  <c r="ES25" i="70"/>
  <c r="ES24" i="70"/>
  <c r="ES23" i="70"/>
  <c r="ES22" i="70"/>
  <c r="ES21" i="70"/>
  <c r="ES20" i="70"/>
  <c r="ES19" i="70"/>
  <c r="ES18" i="70"/>
  <c r="ES17" i="70"/>
  <c r="ES16" i="70"/>
  <c r="ES15" i="70"/>
  <c r="ES14" i="70"/>
  <c r="ES13" i="70"/>
  <c r="ES12" i="70"/>
  <c r="ES11" i="70"/>
  <c r="ES10" i="70"/>
  <c r="ES9" i="70"/>
  <c r="ES8" i="70"/>
  <c r="ES7" i="70"/>
  <c r="B7" i="70"/>
  <c r="B8" i="70" s="1"/>
  <c r="B9" i="70" s="1"/>
  <c r="B10" i="70" s="1"/>
  <c r="B11" i="70" s="1"/>
  <c r="B12" i="70" s="1"/>
  <c r="B13" i="70" s="1"/>
  <c r="B14" i="70" s="1"/>
  <c r="B15" i="70" s="1"/>
  <c r="B16" i="70" s="1"/>
  <c r="B17" i="70" s="1"/>
  <c r="B18" i="70" s="1"/>
  <c r="B19" i="70" s="1"/>
  <c r="B20" i="70" s="1"/>
  <c r="B21" i="70" s="1"/>
  <c r="B22" i="70" s="1"/>
  <c r="B23" i="70" s="1"/>
  <c r="B24" i="70" s="1"/>
  <c r="B25" i="70" s="1"/>
  <c r="B26" i="70" s="1"/>
  <c r="B27" i="70" s="1"/>
  <c r="B28" i="70" s="1"/>
  <c r="B29" i="70" s="1"/>
  <c r="B30" i="70" s="1"/>
  <c r="B31" i="70" s="1"/>
  <c r="B32" i="70" s="1"/>
  <c r="B33" i="70" s="1"/>
  <c r="B34" i="70" s="1"/>
  <c r="B35" i="70" s="1"/>
  <c r="B36" i="70" s="1"/>
  <c r="B37" i="70" s="1"/>
  <c r="B38" i="70" s="1"/>
  <c r="B39" i="70" s="1"/>
  <c r="B40" i="70" s="1"/>
  <c r="B41" i="70" s="1"/>
  <c r="B42" i="70" s="1"/>
  <c r="B43" i="70" s="1"/>
  <c r="B44" i="70" s="1"/>
  <c r="B45" i="70" s="1"/>
  <c r="B46" i="70" s="1"/>
  <c r="B47" i="70" s="1"/>
  <c r="B48" i="70" s="1"/>
  <c r="B49" i="70" s="1"/>
  <c r="B50" i="70" s="1"/>
  <c r="B51" i="70" s="1"/>
  <c r="B52" i="70" s="1"/>
  <c r="B53" i="70" s="1"/>
  <c r="B54" i="70" s="1"/>
  <c r="B55" i="70" s="1"/>
  <c r="B56" i="70" s="1"/>
  <c r="B57" i="70" s="1"/>
  <c r="B58" i="70" s="1"/>
  <c r="B59" i="70" s="1"/>
  <c r="B60" i="70" s="1"/>
  <c r="B61" i="70" s="1"/>
  <c r="B62" i="70" s="1"/>
  <c r="B63" i="70" s="1"/>
  <c r="B64" i="70" s="1"/>
  <c r="B65" i="70" s="1"/>
  <c r="B66" i="70" s="1"/>
  <c r="B67" i="70" s="1"/>
  <c r="B68" i="70" s="1"/>
  <c r="ES6" i="70"/>
  <c r="EK5" i="70"/>
  <c r="EJ5" i="70"/>
  <c r="CP5" i="70"/>
  <c r="C5" i="70"/>
  <c r="B5" i="70"/>
  <c r="ER3" i="70"/>
  <c r="DX75" i="69"/>
  <c r="DW75" i="69" s="1"/>
  <c r="DG75" i="69"/>
  <c r="CW75" i="69"/>
  <c r="CU75" i="69"/>
  <c r="CS75" i="69"/>
  <c r="CQ75" i="69"/>
  <c r="CE75" i="69"/>
  <c r="CB75" i="69"/>
  <c r="BY75" i="69"/>
  <c r="BV75" i="69"/>
  <c r="BS75" i="69"/>
  <c r="BP75" i="69"/>
  <c r="BM75" i="69"/>
  <c r="BH75" i="69"/>
  <c r="BE75" i="69"/>
  <c r="BB75" i="69"/>
  <c r="AY75" i="69"/>
  <c r="AV75" i="69"/>
  <c r="AQ75" i="69"/>
  <c r="AN75" i="69"/>
  <c r="AK75" i="69"/>
  <c r="AH75" i="69"/>
  <c r="AE75" i="69"/>
  <c r="AB75" i="69"/>
  <c r="V75" i="69"/>
  <c r="S75" i="69"/>
  <c r="P75" i="69"/>
  <c r="G75" i="69"/>
  <c r="D75" i="69"/>
  <c r="EE73" i="69"/>
  <c r="DY73" i="69"/>
  <c r="DH73" i="69"/>
  <c r="CX73" i="69"/>
  <c r="CV73" i="69"/>
  <c r="CT73" i="69"/>
  <c r="CR73" i="69"/>
  <c r="CP73" i="69"/>
  <c r="CL73" i="69"/>
  <c r="CJ73" i="69"/>
  <c r="CG73" i="69"/>
  <c r="CF73" i="69"/>
  <c r="CD73" i="69"/>
  <c r="CC73" i="69"/>
  <c r="CA73" i="69"/>
  <c r="BZ73" i="69"/>
  <c r="BX73" i="69"/>
  <c r="BW73" i="69"/>
  <c r="BU73" i="69"/>
  <c r="BT73" i="69"/>
  <c r="BR73" i="69"/>
  <c r="BQ73" i="69"/>
  <c r="BO73" i="69"/>
  <c r="BN73" i="69"/>
  <c r="BJ73" i="69"/>
  <c r="BI73" i="69"/>
  <c r="BG73" i="69"/>
  <c r="BF73" i="69"/>
  <c r="BD73" i="69"/>
  <c r="BC73" i="69"/>
  <c r="BA73" i="69"/>
  <c r="AZ73" i="69"/>
  <c r="AX73" i="69"/>
  <c r="AW73" i="69"/>
  <c r="AS73" i="69"/>
  <c r="AR73" i="69"/>
  <c r="AP73" i="69"/>
  <c r="AO73" i="69"/>
  <c r="AM73" i="69"/>
  <c r="AL73" i="69"/>
  <c r="AJ73" i="69"/>
  <c r="AI73" i="69"/>
  <c r="AG73" i="69"/>
  <c r="AF73" i="69"/>
  <c r="AD73" i="69"/>
  <c r="AC73" i="69"/>
  <c r="X73" i="69"/>
  <c r="W73" i="69"/>
  <c r="U73" i="69"/>
  <c r="T73" i="69"/>
  <c r="R73" i="69"/>
  <c r="I73" i="69"/>
  <c r="H73" i="69"/>
  <c r="F73" i="69"/>
  <c r="E73" i="69"/>
  <c r="EE72" i="69"/>
  <c r="DY72" i="69"/>
  <c r="DH72" i="69"/>
  <c r="CX72" i="69"/>
  <c r="CV72" i="69"/>
  <c r="CT72" i="69"/>
  <c r="CR72" i="69"/>
  <c r="CP72" i="69"/>
  <c r="CL72" i="69"/>
  <c r="CJ72" i="69"/>
  <c r="CG72" i="69"/>
  <c r="CF72" i="69"/>
  <c r="CD72" i="69"/>
  <c r="CC72" i="69"/>
  <c r="CA72" i="69"/>
  <c r="BZ72" i="69"/>
  <c r="BX72" i="69"/>
  <c r="BW72" i="69"/>
  <c r="BU72" i="69"/>
  <c r="BT72" i="69"/>
  <c r="BR72" i="69"/>
  <c r="BQ72" i="69"/>
  <c r="BO72" i="69"/>
  <c r="BN72" i="69"/>
  <c r="BJ72" i="69"/>
  <c r="BI72" i="69"/>
  <c r="BG72" i="69"/>
  <c r="BF72" i="69"/>
  <c r="BD72" i="69"/>
  <c r="BC72" i="69"/>
  <c r="BA72" i="69"/>
  <c r="AZ72" i="69"/>
  <c r="AX72" i="69"/>
  <c r="AW72" i="69"/>
  <c r="AS72" i="69"/>
  <c r="AR72" i="69"/>
  <c r="AP72" i="69"/>
  <c r="AO72" i="69"/>
  <c r="AM72" i="69"/>
  <c r="AL72" i="69"/>
  <c r="AJ72" i="69"/>
  <c r="AI72" i="69"/>
  <c r="AG72" i="69"/>
  <c r="AF72" i="69"/>
  <c r="AD72" i="69"/>
  <c r="AC72" i="69"/>
  <c r="X72" i="69"/>
  <c r="W72" i="69"/>
  <c r="U72" i="69"/>
  <c r="T72" i="69"/>
  <c r="R72" i="69"/>
  <c r="Q72" i="69"/>
  <c r="I72" i="69"/>
  <c r="H72" i="69"/>
  <c r="F72" i="69"/>
  <c r="E72" i="69"/>
  <c r="EE71" i="69"/>
  <c r="DY71" i="69"/>
  <c r="DH71" i="69"/>
  <c r="CX71" i="69"/>
  <c r="CV71" i="69"/>
  <c r="CT71" i="69"/>
  <c r="CR71" i="69"/>
  <c r="CP71" i="69"/>
  <c r="CL71" i="69"/>
  <c r="CJ71" i="69"/>
  <c r="CG71" i="69"/>
  <c r="CF71" i="69"/>
  <c r="CD71" i="69"/>
  <c r="CC71" i="69"/>
  <c r="CA71" i="69"/>
  <c r="BZ71" i="69"/>
  <c r="BX71" i="69"/>
  <c r="BW71" i="69"/>
  <c r="BU71" i="69"/>
  <c r="BT71" i="69"/>
  <c r="BR71" i="69"/>
  <c r="BQ71" i="69"/>
  <c r="BO71" i="69"/>
  <c r="BN71" i="69"/>
  <c r="BJ71" i="69"/>
  <c r="BI71" i="69"/>
  <c r="BG71" i="69"/>
  <c r="BF71" i="69"/>
  <c r="BD71" i="69"/>
  <c r="BC71" i="69"/>
  <c r="BA71" i="69"/>
  <c r="AZ71" i="69"/>
  <c r="AX71" i="69"/>
  <c r="AW71" i="69"/>
  <c r="AS71" i="69"/>
  <c r="AR71" i="69"/>
  <c r="AP71" i="69"/>
  <c r="AO71" i="69"/>
  <c r="AM71" i="69"/>
  <c r="AL71" i="69"/>
  <c r="AJ71" i="69"/>
  <c r="AI71" i="69"/>
  <c r="AG71" i="69"/>
  <c r="AF71" i="69"/>
  <c r="AD71" i="69"/>
  <c r="AC71" i="69"/>
  <c r="X71" i="69"/>
  <c r="W71" i="69"/>
  <c r="U71" i="69"/>
  <c r="T71" i="69"/>
  <c r="R71" i="69"/>
  <c r="I71" i="69"/>
  <c r="H71" i="69"/>
  <c r="F71" i="69"/>
  <c r="E71" i="69"/>
  <c r="EE70" i="69"/>
  <c r="EE74" i="69" s="1"/>
  <c r="DY70" i="69"/>
  <c r="DY74" i="69" s="1"/>
  <c r="DH70" i="69"/>
  <c r="DH74" i="69" s="1"/>
  <c r="DB70" i="69"/>
  <c r="DB74" i="69" s="1"/>
  <c r="CZ70" i="69"/>
  <c r="CZ74" i="69" s="1"/>
  <c r="CX70" i="69"/>
  <c r="CX74" i="69" s="1"/>
  <c r="CV70" i="69"/>
  <c r="CV74" i="69" s="1"/>
  <c r="CT70" i="69"/>
  <c r="CT74" i="69" s="1"/>
  <c r="CR70" i="69"/>
  <c r="CR74" i="69" s="1"/>
  <c r="CP70" i="69"/>
  <c r="CP74" i="69" s="1"/>
  <c r="CL74" i="69"/>
  <c r="CJ70" i="69"/>
  <c r="CJ74" i="69" s="1"/>
  <c r="CG70" i="69"/>
  <c r="CG74" i="69" s="1"/>
  <c r="CF70" i="69"/>
  <c r="CF74" i="69" s="1"/>
  <c r="CD70" i="69"/>
  <c r="CD74" i="69" s="1"/>
  <c r="CC70" i="69"/>
  <c r="CC74" i="69" s="1"/>
  <c r="CA70" i="69"/>
  <c r="CA74" i="69" s="1"/>
  <c r="BZ70" i="69"/>
  <c r="BZ74" i="69" s="1"/>
  <c r="BX70" i="69"/>
  <c r="BX74" i="69" s="1"/>
  <c r="BW70" i="69"/>
  <c r="BW74" i="69" s="1"/>
  <c r="BU70" i="69"/>
  <c r="BU74" i="69" s="1"/>
  <c r="BT70" i="69"/>
  <c r="BT74" i="69" s="1"/>
  <c r="BR70" i="69"/>
  <c r="BR74" i="69" s="1"/>
  <c r="BQ70" i="69"/>
  <c r="BQ74" i="69" s="1"/>
  <c r="BO70" i="69"/>
  <c r="BO74" i="69" s="1"/>
  <c r="BN70" i="69"/>
  <c r="BN74" i="69" s="1"/>
  <c r="BJ70" i="69"/>
  <c r="BJ74" i="69" s="1"/>
  <c r="BI70" i="69"/>
  <c r="BI74" i="69" s="1"/>
  <c r="BG70" i="69"/>
  <c r="BG74" i="69" s="1"/>
  <c r="BF70" i="69"/>
  <c r="BF74" i="69" s="1"/>
  <c r="BD70" i="69"/>
  <c r="BD74" i="69" s="1"/>
  <c r="BC70" i="69"/>
  <c r="BC74" i="69" s="1"/>
  <c r="BA70" i="69"/>
  <c r="BA74" i="69" s="1"/>
  <c r="AZ70" i="69"/>
  <c r="AZ74" i="69" s="1"/>
  <c r="AX70" i="69"/>
  <c r="AX74" i="69" s="1"/>
  <c r="AW70" i="69"/>
  <c r="AW74" i="69" s="1"/>
  <c r="AS70" i="69"/>
  <c r="AS74" i="69" s="1"/>
  <c r="AR70" i="69"/>
  <c r="AR74" i="69" s="1"/>
  <c r="AP70" i="69"/>
  <c r="AP74" i="69" s="1"/>
  <c r="AO70" i="69"/>
  <c r="AO74" i="69" s="1"/>
  <c r="AM70" i="69"/>
  <c r="AM74" i="69" s="1"/>
  <c r="AL70" i="69"/>
  <c r="AL74" i="69" s="1"/>
  <c r="AJ70" i="69"/>
  <c r="AJ74" i="69" s="1"/>
  <c r="AI70" i="69"/>
  <c r="AI74" i="69" s="1"/>
  <c r="AG70" i="69"/>
  <c r="AG74" i="69" s="1"/>
  <c r="AF70" i="69"/>
  <c r="AF74" i="69" s="1"/>
  <c r="AD70" i="69"/>
  <c r="AD74" i="69" s="1"/>
  <c r="AC70" i="69"/>
  <c r="AC74" i="69" s="1"/>
  <c r="X70" i="69"/>
  <c r="X74" i="69" s="1"/>
  <c r="W70" i="69"/>
  <c r="W74" i="69" s="1"/>
  <c r="U70" i="69"/>
  <c r="U74" i="69" s="1"/>
  <c r="T70" i="69"/>
  <c r="T74" i="69" s="1"/>
  <c r="R70" i="69"/>
  <c r="R74" i="69" s="1"/>
  <c r="Q70" i="69"/>
  <c r="Q74" i="69" s="1"/>
  <c r="I70" i="69"/>
  <c r="I74" i="69" s="1"/>
  <c r="H70" i="69"/>
  <c r="H74" i="69" s="1"/>
  <c r="F70" i="69"/>
  <c r="F74" i="69" s="1"/>
  <c r="E70" i="69"/>
  <c r="E74" i="69" s="1"/>
  <c r="ES68" i="69"/>
  <c r="ES67" i="69"/>
  <c r="ES66" i="69"/>
  <c r="ES65" i="69"/>
  <c r="ES64" i="69"/>
  <c r="ES63" i="69"/>
  <c r="ES62" i="69"/>
  <c r="ES61" i="69"/>
  <c r="ES60" i="69"/>
  <c r="ES59" i="69"/>
  <c r="ES58" i="69"/>
  <c r="ES57" i="69"/>
  <c r="ES56" i="69"/>
  <c r="ES55" i="69"/>
  <c r="ES54" i="69"/>
  <c r="ES53" i="69"/>
  <c r="ES52" i="69"/>
  <c r="ES51" i="69"/>
  <c r="ES50" i="69"/>
  <c r="ES49" i="69"/>
  <c r="ES48" i="69"/>
  <c r="ES47" i="69"/>
  <c r="ES46" i="69"/>
  <c r="ES45" i="69"/>
  <c r="ES44" i="69"/>
  <c r="ES43" i="69"/>
  <c r="ES42" i="69"/>
  <c r="ES41" i="69"/>
  <c r="ES40" i="69"/>
  <c r="ES39" i="69"/>
  <c r="ES38" i="69"/>
  <c r="ES37" i="69"/>
  <c r="ES36" i="69"/>
  <c r="ES35" i="69"/>
  <c r="ES34" i="69"/>
  <c r="ES33" i="69"/>
  <c r="ES32" i="69"/>
  <c r="ES31" i="69"/>
  <c r="ET31" i="69"/>
  <c r="ES30" i="69"/>
  <c r="ES29" i="69"/>
  <c r="ET29" i="69"/>
  <c r="ES28" i="69"/>
  <c r="ES27" i="69"/>
  <c r="ET27" i="69"/>
  <c r="ES26" i="69"/>
  <c r="ES25" i="69"/>
  <c r="ET25" i="69"/>
  <c r="ES24" i="69"/>
  <c r="ES23" i="69"/>
  <c r="ET23" i="69"/>
  <c r="ES22" i="69"/>
  <c r="ES21" i="69"/>
  <c r="ET21" i="69"/>
  <c r="ES20" i="69"/>
  <c r="ES19" i="69"/>
  <c r="ET19" i="69"/>
  <c r="ES18" i="69"/>
  <c r="ES17" i="69"/>
  <c r="ET17" i="69"/>
  <c r="ES16" i="69"/>
  <c r="ES15" i="69"/>
  <c r="ET15" i="69"/>
  <c r="ES14" i="69"/>
  <c r="ET14" i="69"/>
  <c r="ES13" i="69"/>
  <c r="ET13" i="69"/>
  <c r="ES12" i="69"/>
  <c r="ET12" i="69"/>
  <c r="ES11" i="69"/>
  <c r="ET11" i="69"/>
  <c r="ES10" i="69"/>
  <c r="ET10" i="69"/>
  <c r="ES9" i="69"/>
  <c r="ET9" i="69"/>
  <c r="ES8" i="69"/>
  <c r="ET8" i="69"/>
  <c r="ES7" i="69"/>
  <c r="ET7" i="69"/>
  <c r="B7" i="69"/>
  <c r="B8" i="69" s="1"/>
  <c r="B9" i="69" s="1"/>
  <c r="B10" i="69" s="1"/>
  <c r="B11" i="69" s="1"/>
  <c r="B12" i="69" s="1"/>
  <c r="B13" i="69" s="1"/>
  <c r="B14" i="69" s="1"/>
  <c r="B15" i="69" s="1"/>
  <c r="B16" i="69" s="1"/>
  <c r="B17" i="69" s="1"/>
  <c r="B18" i="69" s="1"/>
  <c r="B19" i="69" s="1"/>
  <c r="B20" i="69" s="1"/>
  <c r="B21" i="69" s="1"/>
  <c r="B22" i="69" s="1"/>
  <c r="B23" i="69" s="1"/>
  <c r="B24" i="69" s="1"/>
  <c r="B25" i="69" s="1"/>
  <c r="B26" i="69" s="1"/>
  <c r="B27" i="69" s="1"/>
  <c r="B28" i="69" s="1"/>
  <c r="B29" i="69" s="1"/>
  <c r="B30" i="69" s="1"/>
  <c r="B31" i="69" s="1"/>
  <c r="B32" i="69" s="1"/>
  <c r="B33" i="69" s="1"/>
  <c r="B34" i="69" s="1"/>
  <c r="B35" i="69" s="1"/>
  <c r="B36" i="69" s="1"/>
  <c r="B37" i="69" s="1"/>
  <c r="B38" i="69" s="1"/>
  <c r="B39" i="69" s="1"/>
  <c r="B40" i="69" s="1"/>
  <c r="B41" i="69" s="1"/>
  <c r="B42" i="69" s="1"/>
  <c r="B43" i="69" s="1"/>
  <c r="B44" i="69" s="1"/>
  <c r="B45" i="69" s="1"/>
  <c r="B46" i="69" s="1"/>
  <c r="B47" i="69" s="1"/>
  <c r="B48" i="69" s="1"/>
  <c r="B49" i="69" s="1"/>
  <c r="B50" i="69" s="1"/>
  <c r="B51" i="69" s="1"/>
  <c r="B52" i="69" s="1"/>
  <c r="B53" i="69" s="1"/>
  <c r="B54" i="69" s="1"/>
  <c r="B55" i="69" s="1"/>
  <c r="B56" i="69" s="1"/>
  <c r="B57" i="69" s="1"/>
  <c r="B58" i="69" s="1"/>
  <c r="B59" i="69" s="1"/>
  <c r="B60" i="69" s="1"/>
  <c r="B61" i="69" s="1"/>
  <c r="B62" i="69" s="1"/>
  <c r="B63" i="69" s="1"/>
  <c r="B64" i="69" s="1"/>
  <c r="B65" i="69" s="1"/>
  <c r="B66" i="69" s="1"/>
  <c r="B67" i="69" s="1"/>
  <c r="B68" i="69" s="1"/>
  <c r="ES6" i="69"/>
  <c r="EK5" i="69"/>
  <c r="EJ5" i="69"/>
  <c r="CP5" i="69"/>
  <c r="C5" i="69"/>
  <c r="B5" i="69"/>
  <c r="ER3" i="69"/>
  <c r="DX75" i="68"/>
  <c r="DW75" i="68" s="1"/>
  <c r="DG75" i="68"/>
  <c r="CW75" i="68"/>
  <c r="CU75" i="68"/>
  <c r="CS75" i="68"/>
  <c r="CQ75" i="68"/>
  <c r="CE75" i="68"/>
  <c r="CB75" i="68"/>
  <c r="BY75" i="68"/>
  <c r="BV75" i="68"/>
  <c r="BS75" i="68"/>
  <c r="BP75" i="68"/>
  <c r="BM75" i="68"/>
  <c r="BH75" i="68"/>
  <c r="BE75" i="68"/>
  <c r="BB75" i="68"/>
  <c r="AY75" i="68"/>
  <c r="AV75" i="68"/>
  <c r="AQ75" i="68"/>
  <c r="AN75" i="68"/>
  <c r="AK75" i="68"/>
  <c r="AH75" i="68"/>
  <c r="AE75" i="68"/>
  <c r="AB75" i="68"/>
  <c r="V75" i="68"/>
  <c r="S75" i="68"/>
  <c r="P75" i="68"/>
  <c r="G75" i="68"/>
  <c r="D75" i="68"/>
  <c r="EE73" i="68"/>
  <c r="DY73" i="68"/>
  <c r="DH73" i="68"/>
  <c r="CX73" i="68"/>
  <c r="CV73" i="68"/>
  <c r="CT73" i="68"/>
  <c r="CR73" i="68"/>
  <c r="CP73" i="68"/>
  <c r="CL73" i="68"/>
  <c r="CJ73" i="68"/>
  <c r="CG73" i="68"/>
  <c r="CF73" i="68"/>
  <c r="CD73" i="68"/>
  <c r="CC73" i="68"/>
  <c r="CA73" i="68"/>
  <c r="BZ73" i="68"/>
  <c r="BX73" i="68"/>
  <c r="BW73" i="68"/>
  <c r="BU73" i="68"/>
  <c r="BT73" i="68"/>
  <c r="BR73" i="68"/>
  <c r="BQ73" i="68"/>
  <c r="BO73" i="68"/>
  <c r="BN73" i="68"/>
  <c r="BJ73" i="68"/>
  <c r="BI73" i="68"/>
  <c r="BG73" i="68"/>
  <c r="BF73" i="68"/>
  <c r="BD73" i="68"/>
  <c r="BC73" i="68"/>
  <c r="BA73" i="68"/>
  <c r="AZ73" i="68"/>
  <c r="AX73" i="68"/>
  <c r="AW73" i="68"/>
  <c r="AS73" i="68"/>
  <c r="AR73" i="68"/>
  <c r="AP73" i="68"/>
  <c r="AO73" i="68"/>
  <c r="AM73" i="68"/>
  <c r="AL73" i="68"/>
  <c r="AJ73" i="68"/>
  <c r="AI73" i="68"/>
  <c r="AG73" i="68"/>
  <c r="AF73" i="68"/>
  <c r="AD73" i="68"/>
  <c r="AC73" i="68"/>
  <c r="X73" i="68"/>
  <c r="W73" i="68"/>
  <c r="U73" i="68"/>
  <c r="T73" i="68"/>
  <c r="R73" i="68"/>
  <c r="I73" i="68"/>
  <c r="H73" i="68"/>
  <c r="F73" i="68"/>
  <c r="E73" i="68"/>
  <c r="EE72" i="68"/>
  <c r="DY72" i="68"/>
  <c r="DH72" i="68"/>
  <c r="CX72" i="68"/>
  <c r="CV72" i="68"/>
  <c r="CT72" i="68"/>
  <c r="CR72" i="68"/>
  <c r="CP72" i="68"/>
  <c r="CL72" i="68"/>
  <c r="CJ72" i="68"/>
  <c r="CG72" i="68"/>
  <c r="CF72" i="68"/>
  <c r="CD72" i="68"/>
  <c r="CC72" i="68"/>
  <c r="CA72" i="68"/>
  <c r="BZ72" i="68"/>
  <c r="BX72" i="68"/>
  <c r="BW72" i="68"/>
  <c r="BU72" i="68"/>
  <c r="BT72" i="68"/>
  <c r="BR72" i="68"/>
  <c r="BQ72" i="68"/>
  <c r="BO72" i="68"/>
  <c r="BN72" i="68"/>
  <c r="BJ72" i="68"/>
  <c r="BI72" i="68"/>
  <c r="BG72" i="68"/>
  <c r="BF72" i="68"/>
  <c r="BD72" i="68"/>
  <c r="BC72" i="68"/>
  <c r="BA72" i="68"/>
  <c r="AZ72" i="68"/>
  <c r="AX72" i="68"/>
  <c r="AW72" i="68"/>
  <c r="AS72" i="68"/>
  <c r="AR72" i="68"/>
  <c r="AP72" i="68"/>
  <c r="AO72" i="68"/>
  <c r="AM72" i="68"/>
  <c r="AL72" i="68"/>
  <c r="AJ72" i="68"/>
  <c r="AI72" i="68"/>
  <c r="AG72" i="68"/>
  <c r="AF72" i="68"/>
  <c r="AD72" i="68"/>
  <c r="AC72" i="68"/>
  <c r="X72" i="68"/>
  <c r="W72" i="68"/>
  <c r="U72" i="68"/>
  <c r="T72" i="68"/>
  <c r="R72" i="68"/>
  <c r="Q72" i="68"/>
  <c r="I72" i="68"/>
  <c r="H72" i="68"/>
  <c r="F72" i="68"/>
  <c r="E72" i="68"/>
  <c r="EE71" i="68"/>
  <c r="DY71" i="68"/>
  <c r="DH71" i="68"/>
  <c r="CX71" i="68"/>
  <c r="CV71" i="68"/>
  <c r="CT71" i="68"/>
  <c r="CR71" i="68"/>
  <c r="CP71" i="68"/>
  <c r="CL71" i="68"/>
  <c r="CJ71" i="68"/>
  <c r="CG71" i="68"/>
  <c r="CF71" i="68"/>
  <c r="CD71" i="68"/>
  <c r="CC71" i="68"/>
  <c r="CA71" i="68"/>
  <c r="BZ71" i="68"/>
  <c r="BX71" i="68"/>
  <c r="BW71" i="68"/>
  <c r="BU71" i="68"/>
  <c r="BT71" i="68"/>
  <c r="BR71" i="68"/>
  <c r="BQ71" i="68"/>
  <c r="BO71" i="68"/>
  <c r="BN71" i="68"/>
  <c r="BJ71" i="68"/>
  <c r="BI71" i="68"/>
  <c r="BG71" i="68"/>
  <c r="BF71" i="68"/>
  <c r="BD71" i="68"/>
  <c r="BC71" i="68"/>
  <c r="BA71" i="68"/>
  <c r="AZ71" i="68"/>
  <c r="AX71" i="68"/>
  <c r="AW71" i="68"/>
  <c r="AS71" i="68"/>
  <c r="AR71" i="68"/>
  <c r="AP71" i="68"/>
  <c r="AO71" i="68"/>
  <c r="AM71" i="68"/>
  <c r="AL71" i="68"/>
  <c r="AJ71" i="68"/>
  <c r="AI71" i="68"/>
  <c r="AG71" i="68"/>
  <c r="AF71" i="68"/>
  <c r="AD71" i="68"/>
  <c r="AC71" i="68"/>
  <c r="X71" i="68"/>
  <c r="W71" i="68"/>
  <c r="U71" i="68"/>
  <c r="T71" i="68"/>
  <c r="R71" i="68"/>
  <c r="I71" i="68"/>
  <c r="H71" i="68"/>
  <c r="F71" i="68"/>
  <c r="E71" i="68"/>
  <c r="EE70" i="68"/>
  <c r="EE74" i="68" s="1"/>
  <c r="DY70" i="68"/>
  <c r="DY74" i="68" s="1"/>
  <c r="DH70" i="68"/>
  <c r="DH74" i="68" s="1"/>
  <c r="DB70" i="68"/>
  <c r="DB74" i="68" s="1"/>
  <c r="CZ70" i="68"/>
  <c r="CZ74" i="68" s="1"/>
  <c r="CX70" i="68"/>
  <c r="CX74" i="68" s="1"/>
  <c r="CV70" i="68"/>
  <c r="CV74" i="68" s="1"/>
  <c r="CT70" i="68"/>
  <c r="CT74" i="68" s="1"/>
  <c r="CR70" i="68"/>
  <c r="CR74" i="68" s="1"/>
  <c r="CP70" i="68"/>
  <c r="CP74" i="68" s="1"/>
  <c r="CL74" i="68"/>
  <c r="CJ70" i="68"/>
  <c r="CJ74" i="68" s="1"/>
  <c r="CG70" i="68"/>
  <c r="CG74" i="68" s="1"/>
  <c r="CF70" i="68"/>
  <c r="CF74" i="68" s="1"/>
  <c r="CD70" i="68"/>
  <c r="CD74" i="68" s="1"/>
  <c r="CC70" i="68"/>
  <c r="CC74" i="68" s="1"/>
  <c r="CA70" i="68"/>
  <c r="CA74" i="68" s="1"/>
  <c r="BZ70" i="68"/>
  <c r="BZ74" i="68" s="1"/>
  <c r="BX70" i="68"/>
  <c r="BX74" i="68" s="1"/>
  <c r="BW70" i="68"/>
  <c r="BW74" i="68" s="1"/>
  <c r="BU70" i="68"/>
  <c r="BU74" i="68" s="1"/>
  <c r="BT70" i="68"/>
  <c r="BT74" i="68" s="1"/>
  <c r="BR70" i="68"/>
  <c r="BR74" i="68" s="1"/>
  <c r="BQ70" i="68"/>
  <c r="BQ74" i="68" s="1"/>
  <c r="BO70" i="68"/>
  <c r="BO74" i="68" s="1"/>
  <c r="BN70" i="68"/>
  <c r="BN74" i="68" s="1"/>
  <c r="BJ70" i="68"/>
  <c r="BJ74" i="68" s="1"/>
  <c r="BI70" i="68"/>
  <c r="BI74" i="68" s="1"/>
  <c r="BG70" i="68"/>
  <c r="BG74" i="68" s="1"/>
  <c r="BF70" i="68"/>
  <c r="BF74" i="68" s="1"/>
  <c r="BD70" i="68"/>
  <c r="BD74" i="68" s="1"/>
  <c r="BC70" i="68"/>
  <c r="BC74" i="68" s="1"/>
  <c r="BA70" i="68"/>
  <c r="BA74" i="68" s="1"/>
  <c r="AZ70" i="68"/>
  <c r="AZ74" i="68" s="1"/>
  <c r="AX70" i="68"/>
  <c r="AX74" i="68" s="1"/>
  <c r="AW70" i="68"/>
  <c r="AW74" i="68" s="1"/>
  <c r="AS70" i="68"/>
  <c r="AS74" i="68" s="1"/>
  <c r="AR70" i="68"/>
  <c r="AR74" i="68" s="1"/>
  <c r="AP70" i="68"/>
  <c r="AP74" i="68" s="1"/>
  <c r="AO70" i="68"/>
  <c r="AO74" i="68" s="1"/>
  <c r="AM70" i="68"/>
  <c r="AM74" i="68" s="1"/>
  <c r="AL70" i="68"/>
  <c r="AL74" i="68" s="1"/>
  <c r="AJ70" i="68"/>
  <c r="AJ74" i="68" s="1"/>
  <c r="AI70" i="68"/>
  <c r="AI74" i="68" s="1"/>
  <c r="AG70" i="68"/>
  <c r="AG74" i="68" s="1"/>
  <c r="AF70" i="68"/>
  <c r="AF74" i="68" s="1"/>
  <c r="AD70" i="68"/>
  <c r="AD74" i="68" s="1"/>
  <c r="AC70" i="68"/>
  <c r="AC74" i="68" s="1"/>
  <c r="X70" i="68"/>
  <c r="X74" i="68" s="1"/>
  <c r="W70" i="68"/>
  <c r="W74" i="68" s="1"/>
  <c r="U70" i="68"/>
  <c r="U74" i="68" s="1"/>
  <c r="T70" i="68"/>
  <c r="T74" i="68" s="1"/>
  <c r="R70" i="68"/>
  <c r="R74" i="68" s="1"/>
  <c r="Q70" i="68"/>
  <c r="Q74" i="68" s="1"/>
  <c r="I70" i="68"/>
  <c r="I74" i="68" s="1"/>
  <c r="H70" i="68"/>
  <c r="H74" i="68" s="1"/>
  <c r="F70" i="68"/>
  <c r="F74" i="68" s="1"/>
  <c r="E70" i="68"/>
  <c r="E74" i="68" s="1"/>
  <c r="ES68" i="68"/>
  <c r="ES67" i="68"/>
  <c r="ES66" i="68"/>
  <c r="ES65" i="68"/>
  <c r="ES64" i="68"/>
  <c r="ES63" i="68"/>
  <c r="ES62" i="68"/>
  <c r="ES61" i="68"/>
  <c r="ES60" i="68"/>
  <c r="ES59" i="68"/>
  <c r="ES58" i="68"/>
  <c r="ES57" i="68"/>
  <c r="ES56" i="68"/>
  <c r="ES55" i="68"/>
  <c r="ES54" i="68"/>
  <c r="ES53" i="68"/>
  <c r="ES52" i="68"/>
  <c r="ES51" i="68"/>
  <c r="ES50" i="68"/>
  <c r="ES49" i="68"/>
  <c r="ES48" i="68"/>
  <c r="ES47" i="68"/>
  <c r="ES46" i="68"/>
  <c r="ES45" i="68"/>
  <c r="ES44" i="68"/>
  <c r="ES43" i="68"/>
  <c r="ES42" i="68"/>
  <c r="ES41" i="68"/>
  <c r="ES40" i="68"/>
  <c r="ES39" i="68"/>
  <c r="ES38" i="68"/>
  <c r="ES37" i="68"/>
  <c r="ES36" i="68"/>
  <c r="ES35" i="68"/>
  <c r="ES34" i="68"/>
  <c r="ES33" i="68"/>
  <c r="ES32" i="68"/>
  <c r="ES31" i="68"/>
  <c r="ES30" i="68"/>
  <c r="ES29" i="68"/>
  <c r="ES28" i="68"/>
  <c r="ES27" i="68"/>
  <c r="ES26" i="68"/>
  <c r="ES25" i="68"/>
  <c r="ES24" i="68"/>
  <c r="ES23" i="68"/>
  <c r="ES22" i="68"/>
  <c r="ES21" i="68"/>
  <c r="ES20" i="68"/>
  <c r="ES19" i="68"/>
  <c r="ES18" i="68"/>
  <c r="ES17" i="68"/>
  <c r="ES16" i="68"/>
  <c r="ES15" i="68"/>
  <c r="ES14" i="68"/>
  <c r="ES13" i="68"/>
  <c r="ES12" i="68"/>
  <c r="ES11" i="68"/>
  <c r="ES10" i="68"/>
  <c r="ES9" i="68"/>
  <c r="ES8" i="68"/>
  <c r="ES7" i="68"/>
  <c r="B7" i="68"/>
  <c r="B8" i="68" s="1"/>
  <c r="B9" i="68" s="1"/>
  <c r="B10" i="68" s="1"/>
  <c r="B11" i="68" s="1"/>
  <c r="B12" i="68" s="1"/>
  <c r="B13" i="68" s="1"/>
  <c r="B14" i="68" s="1"/>
  <c r="B15" i="68" s="1"/>
  <c r="B16" i="68" s="1"/>
  <c r="B17" i="68" s="1"/>
  <c r="B18" i="68" s="1"/>
  <c r="B19" i="68" s="1"/>
  <c r="B20" i="68" s="1"/>
  <c r="B21" i="68" s="1"/>
  <c r="B22" i="68" s="1"/>
  <c r="B23" i="68" s="1"/>
  <c r="B24" i="68" s="1"/>
  <c r="B25" i="68" s="1"/>
  <c r="B26" i="68" s="1"/>
  <c r="B27" i="68" s="1"/>
  <c r="B28" i="68" s="1"/>
  <c r="B29" i="68" s="1"/>
  <c r="B30" i="68" s="1"/>
  <c r="B31" i="68" s="1"/>
  <c r="B32" i="68" s="1"/>
  <c r="B33" i="68" s="1"/>
  <c r="B34" i="68" s="1"/>
  <c r="B35" i="68" s="1"/>
  <c r="B36" i="68" s="1"/>
  <c r="B37" i="68" s="1"/>
  <c r="B38" i="68" s="1"/>
  <c r="B39" i="68" s="1"/>
  <c r="B40" i="68" s="1"/>
  <c r="B41" i="68" s="1"/>
  <c r="B42" i="68" s="1"/>
  <c r="B43" i="68" s="1"/>
  <c r="B44" i="68" s="1"/>
  <c r="B45" i="68" s="1"/>
  <c r="B46" i="68" s="1"/>
  <c r="B47" i="68" s="1"/>
  <c r="B48" i="68" s="1"/>
  <c r="B49" i="68" s="1"/>
  <c r="B50" i="68" s="1"/>
  <c r="B51" i="68" s="1"/>
  <c r="B52" i="68" s="1"/>
  <c r="B53" i="68" s="1"/>
  <c r="B54" i="68" s="1"/>
  <c r="B55" i="68" s="1"/>
  <c r="B56" i="68" s="1"/>
  <c r="B57" i="68" s="1"/>
  <c r="B58" i="68" s="1"/>
  <c r="B59" i="68" s="1"/>
  <c r="B60" i="68" s="1"/>
  <c r="B61" i="68" s="1"/>
  <c r="B62" i="68" s="1"/>
  <c r="B63" i="68" s="1"/>
  <c r="B64" i="68" s="1"/>
  <c r="B65" i="68" s="1"/>
  <c r="B66" i="68" s="1"/>
  <c r="B67" i="68" s="1"/>
  <c r="B68" i="68" s="1"/>
  <c r="ES6" i="68"/>
  <c r="EK5" i="68"/>
  <c r="EJ5" i="68"/>
  <c r="CP5" i="68"/>
  <c r="C5" i="68"/>
  <c r="B5" i="68"/>
  <c r="ER3" i="68"/>
  <c r="E84" i="67"/>
  <c r="DX75" i="67"/>
  <c r="DW75" i="67" s="1"/>
  <c r="DG75" i="67"/>
  <c r="CW75" i="67"/>
  <c r="CU75" i="67"/>
  <c r="CS75" i="67"/>
  <c r="CQ75" i="67"/>
  <c r="CE75" i="67"/>
  <c r="CB75" i="67"/>
  <c r="BY75" i="67"/>
  <c r="BV75" i="67"/>
  <c r="BS75" i="67"/>
  <c r="BP75" i="67"/>
  <c r="BM75" i="67"/>
  <c r="BH75" i="67"/>
  <c r="BE75" i="67"/>
  <c r="BB75" i="67"/>
  <c r="AY75" i="67"/>
  <c r="AV75" i="67"/>
  <c r="AQ75" i="67"/>
  <c r="AN75" i="67"/>
  <c r="AK75" i="67"/>
  <c r="AH75" i="67"/>
  <c r="AE75" i="67"/>
  <c r="AB75" i="67"/>
  <c r="V75" i="67"/>
  <c r="S75" i="67"/>
  <c r="P75" i="67"/>
  <c r="G75" i="67"/>
  <c r="D75" i="67"/>
  <c r="EE73" i="67"/>
  <c r="DY73" i="67"/>
  <c r="DH73" i="67"/>
  <c r="CX73" i="67"/>
  <c r="CV73" i="67"/>
  <c r="CT73" i="67"/>
  <c r="CR73" i="67"/>
  <c r="CP73" i="67"/>
  <c r="CL73" i="67"/>
  <c r="CJ73" i="67"/>
  <c r="CG73" i="67"/>
  <c r="CF73" i="67"/>
  <c r="CD73" i="67"/>
  <c r="CC73" i="67"/>
  <c r="CA73" i="67"/>
  <c r="BZ73" i="67"/>
  <c r="BX73" i="67"/>
  <c r="BW73" i="67"/>
  <c r="BU73" i="67"/>
  <c r="BT73" i="67"/>
  <c r="BR73" i="67"/>
  <c r="BQ73" i="67"/>
  <c r="BO73" i="67"/>
  <c r="BN73" i="67"/>
  <c r="BJ73" i="67"/>
  <c r="BI73" i="67"/>
  <c r="BG73" i="67"/>
  <c r="BF73" i="67"/>
  <c r="BD73" i="67"/>
  <c r="BC73" i="67"/>
  <c r="BA73" i="67"/>
  <c r="AZ73" i="67"/>
  <c r="AX73" i="67"/>
  <c r="AW73" i="67"/>
  <c r="AS73" i="67"/>
  <c r="AR73" i="67"/>
  <c r="AP73" i="67"/>
  <c r="AO73" i="67"/>
  <c r="AM73" i="67"/>
  <c r="AL73" i="67"/>
  <c r="AJ73" i="67"/>
  <c r="AI73" i="67"/>
  <c r="AG73" i="67"/>
  <c r="AF73" i="67"/>
  <c r="AD73" i="67"/>
  <c r="AC73" i="67"/>
  <c r="X73" i="67"/>
  <c r="W73" i="67"/>
  <c r="U73" i="67"/>
  <c r="T73" i="67"/>
  <c r="R73" i="67"/>
  <c r="I73" i="67"/>
  <c r="H73" i="67"/>
  <c r="F73" i="67"/>
  <c r="E73" i="67"/>
  <c r="EE72" i="67"/>
  <c r="DY72" i="67"/>
  <c r="DH72" i="67"/>
  <c r="CX72" i="67"/>
  <c r="CV72" i="67"/>
  <c r="CT72" i="67"/>
  <c r="CR72" i="67"/>
  <c r="CP72" i="67"/>
  <c r="CL72" i="67"/>
  <c r="CJ72" i="67"/>
  <c r="CG72" i="67"/>
  <c r="CF72" i="67"/>
  <c r="CD72" i="67"/>
  <c r="CC72" i="67"/>
  <c r="CA72" i="67"/>
  <c r="BZ72" i="67"/>
  <c r="BX72" i="67"/>
  <c r="BW72" i="67"/>
  <c r="BU72" i="67"/>
  <c r="BT72" i="67"/>
  <c r="BR72" i="67"/>
  <c r="BQ72" i="67"/>
  <c r="BO72" i="67"/>
  <c r="BN72" i="67"/>
  <c r="BJ72" i="67"/>
  <c r="BI72" i="67"/>
  <c r="BG72" i="67"/>
  <c r="BF72" i="67"/>
  <c r="BD72" i="67"/>
  <c r="BC72" i="67"/>
  <c r="BA72" i="67"/>
  <c r="AZ72" i="67"/>
  <c r="AX72" i="67"/>
  <c r="AW72" i="67"/>
  <c r="AS72" i="67"/>
  <c r="AR72" i="67"/>
  <c r="AP72" i="67"/>
  <c r="AO72" i="67"/>
  <c r="AM72" i="67"/>
  <c r="AL72" i="67"/>
  <c r="AJ72" i="67"/>
  <c r="AI72" i="67"/>
  <c r="AG72" i="67"/>
  <c r="AF72" i="67"/>
  <c r="AD72" i="67"/>
  <c r="AC72" i="67"/>
  <c r="X72" i="67"/>
  <c r="W72" i="67"/>
  <c r="U72" i="67"/>
  <c r="T72" i="67"/>
  <c r="R72" i="67"/>
  <c r="Q72" i="67"/>
  <c r="I72" i="67"/>
  <c r="H72" i="67"/>
  <c r="F72" i="67"/>
  <c r="E72" i="67"/>
  <c r="EE71" i="67"/>
  <c r="DY71" i="67"/>
  <c r="DH71" i="67"/>
  <c r="CX71" i="67"/>
  <c r="CV71" i="67"/>
  <c r="CT71" i="67"/>
  <c r="CR71" i="67"/>
  <c r="CP71" i="67"/>
  <c r="CL71" i="67"/>
  <c r="CJ71" i="67"/>
  <c r="CG71" i="67"/>
  <c r="CF71" i="67"/>
  <c r="CD71" i="67"/>
  <c r="CC71" i="67"/>
  <c r="CA71" i="67"/>
  <c r="BZ71" i="67"/>
  <c r="BX71" i="67"/>
  <c r="BW71" i="67"/>
  <c r="BU71" i="67"/>
  <c r="BT71" i="67"/>
  <c r="BR71" i="67"/>
  <c r="BQ71" i="67"/>
  <c r="BO71" i="67"/>
  <c r="BN71" i="67"/>
  <c r="BJ71" i="67"/>
  <c r="BI71" i="67"/>
  <c r="BG71" i="67"/>
  <c r="BF71" i="67"/>
  <c r="BD71" i="67"/>
  <c r="BC71" i="67"/>
  <c r="BA71" i="67"/>
  <c r="AZ71" i="67"/>
  <c r="AX71" i="67"/>
  <c r="AW71" i="67"/>
  <c r="AS71" i="67"/>
  <c r="AR71" i="67"/>
  <c r="AP71" i="67"/>
  <c r="AO71" i="67"/>
  <c r="AM71" i="67"/>
  <c r="AL71" i="67"/>
  <c r="AJ71" i="67"/>
  <c r="AI71" i="67"/>
  <c r="AG71" i="67"/>
  <c r="AF71" i="67"/>
  <c r="AD71" i="67"/>
  <c r="AC71" i="67"/>
  <c r="X71" i="67"/>
  <c r="W71" i="67"/>
  <c r="U71" i="67"/>
  <c r="T71" i="67"/>
  <c r="R71" i="67"/>
  <c r="I71" i="67"/>
  <c r="H71" i="67"/>
  <c r="F71" i="67"/>
  <c r="E71" i="67"/>
  <c r="EE70" i="67"/>
  <c r="EE74" i="67" s="1"/>
  <c r="DY70" i="67"/>
  <c r="DY74" i="67" s="1"/>
  <c r="DH70" i="67"/>
  <c r="DH74" i="67" s="1"/>
  <c r="DB70" i="67"/>
  <c r="DB74" i="67" s="1"/>
  <c r="CZ70" i="67"/>
  <c r="CZ74" i="67" s="1"/>
  <c r="CX70" i="67"/>
  <c r="CX74" i="67" s="1"/>
  <c r="CV70" i="67"/>
  <c r="CV74" i="67" s="1"/>
  <c r="CT70" i="67"/>
  <c r="CT74" i="67" s="1"/>
  <c r="CR70" i="67"/>
  <c r="CR74" i="67" s="1"/>
  <c r="CP70" i="67"/>
  <c r="CP74" i="67" s="1"/>
  <c r="CL74" i="67"/>
  <c r="CJ70" i="67"/>
  <c r="CJ74" i="67" s="1"/>
  <c r="CG70" i="67"/>
  <c r="CG74" i="67" s="1"/>
  <c r="CF70" i="67"/>
  <c r="CF74" i="67" s="1"/>
  <c r="CD70" i="67"/>
  <c r="CD74" i="67" s="1"/>
  <c r="CC70" i="67"/>
  <c r="CC74" i="67" s="1"/>
  <c r="CA70" i="67"/>
  <c r="CA74" i="67" s="1"/>
  <c r="BZ70" i="67"/>
  <c r="BZ74" i="67" s="1"/>
  <c r="BX70" i="67"/>
  <c r="BX74" i="67" s="1"/>
  <c r="BW70" i="67"/>
  <c r="BW74" i="67" s="1"/>
  <c r="BU70" i="67"/>
  <c r="BU74" i="67" s="1"/>
  <c r="BT70" i="67"/>
  <c r="BT74" i="67" s="1"/>
  <c r="BR70" i="67"/>
  <c r="BR74" i="67" s="1"/>
  <c r="BQ70" i="67"/>
  <c r="BQ74" i="67" s="1"/>
  <c r="BO70" i="67"/>
  <c r="BO74" i="67" s="1"/>
  <c r="BN70" i="67"/>
  <c r="BN74" i="67" s="1"/>
  <c r="BJ70" i="67"/>
  <c r="BJ74" i="67" s="1"/>
  <c r="BI70" i="67"/>
  <c r="BI74" i="67" s="1"/>
  <c r="BG70" i="67"/>
  <c r="BG74" i="67" s="1"/>
  <c r="BF70" i="67"/>
  <c r="BF74" i="67" s="1"/>
  <c r="BD70" i="67"/>
  <c r="BD74" i="67" s="1"/>
  <c r="BC70" i="67"/>
  <c r="BC74" i="67" s="1"/>
  <c r="BA70" i="67"/>
  <c r="BA74" i="67" s="1"/>
  <c r="AZ70" i="67"/>
  <c r="AZ74" i="67" s="1"/>
  <c r="AX70" i="67"/>
  <c r="AX74" i="67" s="1"/>
  <c r="AW70" i="67"/>
  <c r="AW74" i="67" s="1"/>
  <c r="AS70" i="67"/>
  <c r="AS74" i="67" s="1"/>
  <c r="AR70" i="67"/>
  <c r="AR74" i="67" s="1"/>
  <c r="AP70" i="67"/>
  <c r="AP74" i="67" s="1"/>
  <c r="AO70" i="67"/>
  <c r="AO74" i="67" s="1"/>
  <c r="AM70" i="67"/>
  <c r="AM74" i="67" s="1"/>
  <c r="AL70" i="67"/>
  <c r="AL74" i="67" s="1"/>
  <c r="AJ70" i="67"/>
  <c r="AJ74" i="67" s="1"/>
  <c r="AI70" i="67"/>
  <c r="AI74" i="67" s="1"/>
  <c r="AG70" i="67"/>
  <c r="AG74" i="67" s="1"/>
  <c r="AF70" i="67"/>
  <c r="AF74" i="67" s="1"/>
  <c r="AD70" i="67"/>
  <c r="AD74" i="67" s="1"/>
  <c r="AC70" i="67"/>
  <c r="AC74" i="67" s="1"/>
  <c r="X70" i="67"/>
  <c r="X74" i="67" s="1"/>
  <c r="W70" i="67"/>
  <c r="W74" i="67" s="1"/>
  <c r="U70" i="67"/>
  <c r="U74" i="67" s="1"/>
  <c r="T70" i="67"/>
  <c r="T74" i="67" s="1"/>
  <c r="R70" i="67"/>
  <c r="R74" i="67" s="1"/>
  <c r="Q70" i="67"/>
  <c r="Q74" i="67" s="1"/>
  <c r="I70" i="67"/>
  <c r="I74" i="67" s="1"/>
  <c r="H70" i="67"/>
  <c r="H74" i="67" s="1"/>
  <c r="F70" i="67"/>
  <c r="F74" i="67" s="1"/>
  <c r="E70" i="67"/>
  <c r="E74" i="67" s="1"/>
  <c r="ES68" i="67"/>
  <c r="ES67" i="67"/>
  <c r="ES66" i="67"/>
  <c r="ES65" i="67"/>
  <c r="ES64" i="67"/>
  <c r="ES63" i="67"/>
  <c r="ES62" i="67"/>
  <c r="ES61" i="67"/>
  <c r="ES60" i="67"/>
  <c r="ES59" i="67"/>
  <c r="ES58" i="67"/>
  <c r="ES57" i="67"/>
  <c r="ES56" i="67"/>
  <c r="ES55" i="67"/>
  <c r="ES54" i="67"/>
  <c r="ES53" i="67"/>
  <c r="ES52" i="67"/>
  <c r="ES51" i="67"/>
  <c r="ES50" i="67"/>
  <c r="ES49" i="67"/>
  <c r="ES48" i="67"/>
  <c r="ES47" i="67"/>
  <c r="ES46" i="67"/>
  <c r="ES45" i="67"/>
  <c r="ES44" i="67"/>
  <c r="ES43" i="67"/>
  <c r="ES42" i="67"/>
  <c r="ES41" i="67"/>
  <c r="ES40" i="67"/>
  <c r="ES39" i="67"/>
  <c r="ES38" i="67"/>
  <c r="ES37" i="67"/>
  <c r="ES36" i="67"/>
  <c r="ES35" i="67"/>
  <c r="ES34" i="67"/>
  <c r="ES33" i="67"/>
  <c r="ES32" i="67"/>
  <c r="ES31" i="67"/>
  <c r="ES30" i="67"/>
  <c r="ES29" i="67"/>
  <c r="ES28" i="67"/>
  <c r="ES27" i="67"/>
  <c r="ES26" i="67"/>
  <c r="ES25" i="67"/>
  <c r="ES24" i="67"/>
  <c r="ES23" i="67"/>
  <c r="ES22" i="67"/>
  <c r="ES21" i="67"/>
  <c r="ES20" i="67"/>
  <c r="ES19" i="67"/>
  <c r="ES18" i="67"/>
  <c r="ES17" i="67"/>
  <c r="ES16" i="67"/>
  <c r="ES15" i="67"/>
  <c r="ES14" i="67"/>
  <c r="ES13" i="67"/>
  <c r="ES12" i="67"/>
  <c r="ES11" i="67"/>
  <c r="ES10" i="67"/>
  <c r="ES9" i="67"/>
  <c r="ES8" i="67"/>
  <c r="ES7" i="67"/>
  <c r="B7" i="67"/>
  <c r="B8" i="67" s="1"/>
  <c r="B9" i="67" s="1"/>
  <c r="B10" i="67" s="1"/>
  <c r="B11" i="67" s="1"/>
  <c r="B12" i="67" s="1"/>
  <c r="B13" i="67" s="1"/>
  <c r="B14" i="67" s="1"/>
  <c r="B15" i="67" s="1"/>
  <c r="B16" i="67" s="1"/>
  <c r="B17" i="67" s="1"/>
  <c r="B18" i="67" s="1"/>
  <c r="B19" i="67" s="1"/>
  <c r="B20" i="67" s="1"/>
  <c r="B21" i="67" s="1"/>
  <c r="B22" i="67" s="1"/>
  <c r="B23" i="67" s="1"/>
  <c r="B24" i="67" s="1"/>
  <c r="B25" i="67" s="1"/>
  <c r="B26" i="67" s="1"/>
  <c r="B27" i="67" s="1"/>
  <c r="B28" i="67" s="1"/>
  <c r="B29" i="67" s="1"/>
  <c r="B30" i="67" s="1"/>
  <c r="B31" i="67" s="1"/>
  <c r="B32" i="67" s="1"/>
  <c r="B33" i="67" s="1"/>
  <c r="B34" i="67" s="1"/>
  <c r="B35" i="67" s="1"/>
  <c r="B36" i="67" s="1"/>
  <c r="B37" i="67" s="1"/>
  <c r="B38" i="67" s="1"/>
  <c r="B39" i="67" s="1"/>
  <c r="B40" i="67" s="1"/>
  <c r="B41" i="67" s="1"/>
  <c r="B42" i="67" s="1"/>
  <c r="B43" i="67" s="1"/>
  <c r="B44" i="67" s="1"/>
  <c r="B45" i="67" s="1"/>
  <c r="B46" i="67" s="1"/>
  <c r="B47" i="67" s="1"/>
  <c r="B48" i="67" s="1"/>
  <c r="B49" i="67" s="1"/>
  <c r="B50" i="67" s="1"/>
  <c r="B51" i="67" s="1"/>
  <c r="B52" i="67" s="1"/>
  <c r="B53" i="67" s="1"/>
  <c r="B54" i="67" s="1"/>
  <c r="B55" i="67" s="1"/>
  <c r="B56" i="67" s="1"/>
  <c r="B57" i="67" s="1"/>
  <c r="B58" i="67" s="1"/>
  <c r="B59" i="67" s="1"/>
  <c r="B60" i="67" s="1"/>
  <c r="B61" i="67" s="1"/>
  <c r="B62" i="67" s="1"/>
  <c r="B63" i="67" s="1"/>
  <c r="B64" i="67" s="1"/>
  <c r="B65" i="67" s="1"/>
  <c r="B66" i="67" s="1"/>
  <c r="B67" i="67" s="1"/>
  <c r="B68" i="67" s="1"/>
  <c r="EK5" i="67"/>
  <c r="EJ5" i="67"/>
  <c r="CP5" i="67"/>
  <c r="C5" i="67"/>
  <c r="B5" i="67"/>
  <c r="ER3" i="67"/>
  <c r="DX75" i="66"/>
  <c r="DW75" i="66" s="1"/>
  <c r="DG75" i="66"/>
  <c r="CW75" i="66"/>
  <c r="CU75" i="66"/>
  <c r="CS75" i="66"/>
  <c r="CQ75" i="66"/>
  <c r="CE75" i="66"/>
  <c r="CB75" i="66"/>
  <c r="BY75" i="66"/>
  <c r="BV75" i="66"/>
  <c r="BS75" i="66"/>
  <c r="BP75" i="66"/>
  <c r="BM75" i="66"/>
  <c r="BH75" i="66"/>
  <c r="BE75" i="66"/>
  <c r="BB75" i="66"/>
  <c r="AY75" i="66"/>
  <c r="AV75" i="66"/>
  <c r="AQ75" i="66"/>
  <c r="AN75" i="66"/>
  <c r="AK75" i="66"/>
  <c r="AH75" i="66"/>
  <c r="AE75" i="66"/>
  <c r="AB75" i="66"/>
  <c r="V75" i="66"/>
  <c r="S75" i="66"/>
  <c r="P75" i="66"/>
  <c r="G75" i="66"/>
  <c r="D75" i="66"/>
  <c r="EI73" i="66"/>
  <c r="EE73" i="66"/>
  <c r="DY73" i="66"/>
  <c r="DH73" i="66"/>
  <c r="DB73" i="66"/>
  <c r="CZ73" i="66"/>
  <c r="CX73" i="66"/>
  <c r="CV73" i="66"/>
  <c r="CT73" i="66"/>
  <c r="CR73" i="66"/>
  <c r="CP73" i="66"/>
  <c r="CL73" i="66"/>
  <c r="CJ73" i="66"/>
  <c r="CG73" i="66"/>
  <c r="CF73" i="66"/>
  <c r="CD73" i="66"/>
  <c r="CC73" i="66"/>
  <c r="CA73" i="66"/>
  <c r="BZ73" i="66"/>
  <c r="BX73" i="66"/>
  <c r="BW73" i="66"/>
  <c r="BU73" i="66"/>
  <c r="BT73" i="66"/>
  <c r="BR73" i="66"/>
  <c r="BQ73" i="66"/>
  <c r="BO73" i="66"/>
  <c r="BN73" i="66"/>
  <c r="BJ73" i="66"/>
  <c r="BI73" i="66"/>
  <c r="BG73" i="66"/>
  <c r="BF73" i="66"/>
  <c r="BD73" i="66"/>
  <c r="BC73" i="66"/>
  <c r="BA73" i="66"/>
  <c r="AZ73" i="66"/>
  <c r="AX73" i="66"/>
  <c r="AW73" i="66"/>
  <c r="AS73" i="66"/>
  <c r="AR73" i="66"/>
  <c r="AP73" i="66"/>
  <c r="AO73" i="66"/>
  <c r="AM73" i="66"/>
  <c r="AL73" i="66"/>
  <c r="AJ73" i="66"/>
  <c r="AI73" i="66"/>
  <c r="AG73" i="66"/>
  <c r="AF73" i="66"/>
  <c r="AD73" i="66"/>
  <c r="AC73" i="66"/>
  <c r="X73" i="66"/>
  <c r="W73" i="66"/>
  <c r="U73" i="66"/>
  <c r="T73" i="66"/>
  <c r="R73" i="66"/>
  <c r="I73" i="66"/>
  <c r="H73" i="66"/>
  <c r="F73" i="66"/>
  <c r="E73" i="66"/>
  <c r="EI71" i="66"/>
  <c r="EE71" i="66"/>
  <c r="DY71" i="66"/>
  <c r="DH71" i="66"/>
  <c r="DB71" i="66"/>
  <c r="CZ71" i="66"/>
  <c r="CX71" i="66"/>
  <c r="CV71" i="66"/>
  <c r="CT71" i="66"/>
  <c r="CR71" i="66"/>
  <c r="CP71" i="66"/>
  <c r="CL71" i="66"/>
  <c r="CJ71" i="66"/>
  <c r="CG71" i="66"/>
  <c r="CF71" i="66"/>
  <c r="CD71" i="66"/>
  <c r="CC71" i="66"/>
  <c r="CA71" i="66"/>
  <c r="BZ71" i="66"/>
  <c r="BX71" i="66"/>
  <c r="BW71" i="66"/>
  <c r="BU71" i="66"/>
  <c r="BT71" i="66"/>
  <c r="BR71" i="66"/>
  <c r="BQ71" i="66"/>
  <c r="BO71" i="66"/>
  <c r="BN71" i="66"/>
  <c r="BJ71" i="66"/>
  <c r="BI71" i="66"/>
  <c r="BG71" i="66"/>
  <c r="BF71" i="66"/>
  <c r="BD71" i="66"/>
  <c r="BC71" i="66"/>
  <c r="BA71" i="66"/>
  <c r="AZ71" i="66"/>
  <c r="AX71" i="66"/>
  <c r="AW71" i="66"/>
  <c r="AS71" i="66"/>
  <c r="AR71" i="66"/>
  <c r="AP71" i="66"/>
  <c r="AO71" i="66"/>
  <c r="AM71" i="66"/>
  <c r="AL71" i="66"/>
  <c r="AJ71" i="66"/>
  <c r="AI71" i="66"/>
  <c r="AG71" i="66"/>
  <c r="AF71" i="66"/>
  <c r="AD71" i="66"/>
  <c r="AC71" i="66"/>
  <c r="X71" i="66"/>
  <c r="W71" i="66"/>
  <c r="U71" i="66"/>
  <c r="T71" i="66"/>
  <c r="R71" i="66"/>
  <c r="I71" i="66"/>
  <c r="H71" i="66"/>
  <c r="F71" i="66"/>
  <c r="E71" i="66"/>
  <c r="EE70" i="66"/>
  <c r="EE74" i="66" s="1"/>
  <c r="DY70" i="66"/>
  <c r="DY74" i="66" s="1"/>
  <c r="DH70" i="66"/>
  <c r="DH74" i="66" s="1"/>
  <c r="DB70" i="66"/>
  <c r="DB74" i="66" s="1"/>
  <c r="CZ70" i="66"/>
  <c r="CZ74" i="66" s="1"/>
  <c r="CX70" i="66"/>
  <c r="CX74" i="66" s="1"/>
  <c r="CV70" i="66"/>
  <c r="CV74" i="66" s="1"/>
  <c r="CT70" i="66"/>
  <c r="CT74" i="66" s="1"/>
  <c r="CR70" i="66"/>
  <c r="CR74" i="66" s="1"/>
  <c r="CP70" i="66"/>
  <c r="CP74" i="66" s="1"/>
  <c r="CL74" i="66"/>
  <c r="CJ70" i="66"/>
  <c r="CJ74" i="66" s="1"/>
  <c r="CG70" i="66"/>
  <c r="CG74" i="66" s="1"/>
  <c r="CF70" i="66"/>
  <c r="CF74" i="66" s="1"/>
  <c r="CD70" i="66"/>
  <c r="CD74" i="66" s="1"/>
  <c r="CC70" i="66"/>
  <c r="CC74" i="66" s="1"/>
  <c r="CA70" i="66"/>
  <c r="CA74" i="66" s="1"/>
  <c r="BZ70" i="66"/>
  <c r="BZ74" i="66" s="1"/>
  <c r="BX70" i="66"/>
  <c r="BX74" i="66" s="1"/>
  <c r="BW70" i="66"/>
  <c r="BW74" i="66" s="1"/>
  <c r="BU70" i="66"/>
  <c r="BU74" i="66" s="1"/>
  <c r="BT70" i="66"/>
  <c r="BT74" i="66" s="1"/>
  <c r="BR70" i="66"/>
  <c r="BR74" i="66" s="1"/>
  <c r="BQ70" i="66"/>
  <c r="BQ74" i="66" s="1"/>
  <c r="BO70" i="66"/>
  <c r="BO74" i="66" s="1"/>
  <c r="BN70" i="66"/>
  <c r="BN74" i="66" s="1"/>
  <c r="BJ70" i="66"/>
  <c r="BJ74" i="66" s="1"/>
  <c r="BI70" i="66"/>
  <c r="BI74" i="66" s="1"/>
  <c r="BG70" i="66"/>
  <c r="BG74" i="66" s="1"/>
  <c r="BF70" i="66"/>
  <c r="BF74" i="66" s="1"/>
  <c r="BD70" i="66"/>
  <c r="BD74" i="66" s="1"/>
  <c r="BC70" i="66"/>
  <c r="BC74" i="66" s="1"/>
  <c r="BA70" i="66"/>
  <c r="BA74" i="66" s="1"/>
  <c r="AZ70" i="66"/>
  <c r="AZ74" i="66" s="1"/>
  <c r="AX70" i="66"/>
  <c r="AX74" i="66" s="1"/>
  <c r="AW70" i="66"/>
  <c r="AW74" i="66" s="1"/>
  <c r="AS70" i="66"/>
  <c r="AS74" i="66" s="1"/>
  <c r="AR70" i="66"/>
  <c r="AR74" i="66" s="1"/>
  <c r="AP70" i="66"/>
  <c r="AP74" i="66" s="1"/>
  <c r="AO70" i="66"/>
  <c r="AO74" i="66" s="1"/>
  <c r="AM70" i="66"/>
  <c r="AM74" i="66" s="1"/>
  <c r="AL70" i="66"/>
  <c r="AL74" i="66" s="1"/>
  <c r="AJ70" i="66"/>
  <c r="AJ74" i="66" s="1"/>
  <c r="AI70" i="66"/>
  <c r="AI74" i="66" s="1"/>
  <c r="AG70" i="66"/>
  <c r="AG74" i="66" s="1"/>
  <c r="AF70" i="66"/>
  <c r="AF74" i="66" s="1"/>
  <c r="AD70" i="66"/>
  <c r="AD74" i="66" s="1"/>
  <c r="AC70" i="66"/>
  <c r="AC74" i="66" s="1"/>
  <c r="X70" i="66"/>
  <c r="X74" i="66" s="1"/>
  <c r="W70" i="66"/>
  <c r="W74" i="66" s="1"/>
  <c r="U70" i="66"/>
  <c r="U74" i="66" s="1"/>
  <c r="T70" i="66"/>
  <c r="T74" i="66" s="1"/>
  <c r="R70" i="66"/>
  <c r="R74" i="66" s="1"/>
  <c r="Q70" i="66"/>
  <c r="Q74" i="66" s="1"/>
  <c r="I70" i="66"/>
  <c r="I74" i="66" s="1"/>
  <c r="H70" i="66"/>
  <c r="H74" i="66" s="1"/>
  <c r="F70" i="66"/>
  <c r="F74" i="66" s="1"/>
  <c r="E70" i="66"/>
  <c r="E74" i="66" s="1"/>
  <c r="ET68" i="66"/>
  <c r="ES68" i="66"/>
  <c r="ET67" i="66"/>
  <c r="ES67" i="66"/>
  <c r="ET66" i="66"/>
  <c r="ES66" i="66"/>
  <c r="ET65" i="66"/>
  <c r="ES65" i="66"/>
  <c r="ET64" i="66"/>
  <c r="ES64" i="66"/>
  <c r="ET63" i="66"/>
  <c r="ES63" i="66"/>
  <c r="ET62" i="66"/>
  <c r="ES62" i="66"/>
  <c r="ET61" i="66"/>
  <c r="ES61" i="66"/>
  <c r="ET60" i="66"/>
  <c r="ES60" i="66"/>
  <c r="ET59" i="66"/>
  <c r="ES59" i="66"/>
  <c r="ET58" i="66"/>
  <c r="ES58" i="66"/>
  <c r="ET57" i="66"/>
  <c r="ES57" i="66"/>
  <c r="ET56" i="66"/>
  <c r="ES56" i="66"/>
  <c r="ET55" i="66"/>
  <c r="ES55" i="66"/>
  <c r="ET54" i="66"/>
  <c r="ES54" i="66"/>
  <c r="ET53" i="66"/>
  <c r="ES53" i="66"/>
  <c r="ET52" i="66"/>
  <c r="ES52" i="66"/>
  <c r="ET51" i="66"/>
  <c r="ES51" i="66"/>
  <c r="ET50" i="66"/>
  <c r="ES50" i="66"/>
  <c r="ET49" i="66"/>
  <c r="ES49" i="66"/>
  <c r="ET48" i="66"/>
  <c r="ES48" i="66"/>
  <c r="ET47" i="66"/>
  <c r="ES47" i="66"/>
  <c r="ET46" i="66"/>
  <c r="ES46" i="66"/>
  <c r="ET45" i="66"/>
  <c r="ES45" i="66"/>
  <c r="ET44" i="66"/>
  <c r="ES44" i="66"/>
  <c r="ET43" i="66"/>
  <c r="ES43" i="66"/>
  <c r="ET42" i="66"/>
  <c r="ES42" i="66"/>
  <c r="ET41" i="66"/>
  <c r="ES41" i="66"/>
  <c r="ET40" i="66"/>
  <c r="ES40" i="66"/>
  <c r="ET39" i="66"/>
  <c r="ES39" i="66"/>
  <c r="ET38" i="66"/>
  <c r="ES38" i="66"/>
  <c r="ET37" i="66"/>
  <c r="ES37" i="66"/>
  <c r="ET36" i="66"/>
  <c r="ES36" i="66"/>
  <c r="ET35" i="66"/>
  <c r="ES35" i="66"/>
  <c r="ET34" i="66"/>
  <c r="ES34" i="66"/>
  <c r="ET33" i="66"/>
  <c r="ES33" i="66"/>
  <c r="ET32" i="66"/>
  <c r="ES32" i="66"/>
  <c r="ET31" i="66"/>
  <c r="ES31" i="66"/>
  <c r="ET30" i="66"/>
  <c r="ES30" i="66"/>
  <c r="ET29" i="66"/>
  <c r="ES29" i="66"/>
  <c r="ET28" i="66"/>
  <c r="ES28" i="66"/>
  <c r="ET27" i="66"/>
  <c r="ES27" i="66"/>
  <c r="ET26" i="66"/>
  <c r="ES26" i="66"/>
  <c r="ET25" i="66"/>
  <c r="ES25" i="66"/>
  <c r="ET24" i="66"/>
  <c r="ES24" i="66"/>
  <c r="ET23" i="66"/>
  <c r="ES23" i="66"/>
  <c r="ET22" i="66"/>
  <c r="ES22" i="66"/>
  <c r="ET21" i="66"/>
  <c r="ES21" i="66"/>
  <c r="ET20" i="66"/>
  <c r="ES20" i="66"/>
  <c r="ET19" i="66"/>
  <c r="ES19" i="66"/>
  <c r="ET18" i="66"/>
  <c r="ES18" i="66"/>
  <c r="ET17" i="66"/>
  <c r="ES17" i="66"/>
  <c r="ET16" i="66"/>
  <c r="ES16" i="66"/>
  <c r="ET15" i="66"/>
  <c r="ES15" i="66"/>
  <c r="ET14" i="66"/>
  <c r="ES14" i="66"/>
  <c r="ET13" i="66"/>
  <c r="ES13" i="66"/>
  <c r="ET12" i="66"/>
  <c r="ES12" i="66"/>
  <c r="ET11" i="66"/>
  <c r="ES11" i="66"/>
  <c r="ET10" i="66"/>
  <c r="ES10" i="66"/>
  <c r="ET9" i="66"/>
  <c r="ES9" i="66"/>
  <c r="ET8" i="66"/>
  <c r="ES8" i="66"/>
  <c r="ET7" i="66"/>
  <c r="ES7" i="66"/>
  <c r="B7" i="66"/>
  <c r="B8" i="66" s="1"/>
  <c r="B9" i="66" s="1"/>
  <c r="B10" i="66" s="1"/>
  <c r="B11" i="66" s="1"/>
  <c r="B12" i="66" s="1"/>
  <c r="B13" i="66" s="1"/>
  <c r="B14" i="66" s="1"/>
  <c r="B15" i="66" s="1"/>
  <c r="B16" i="66" s="1"/>
  <c r="B17" i="66" s="1"/>
  <c r="B18" i="66" s="1"/>
  <c r="B19" i="66" s="1"/>
  <c r="B20" i="66" s="1"/>
  <c r="B21" i="66" s="1"/>
  <c r="B22" i="66" s="1"/>
  <c r="B23" i="66" s="1"/>
  <c r="B24" i="66" s="1"/>
  <c r="B25" i="66" s="1"/>
  <c r="B26" i="66" s="1"/>
  <c r="B27" i="66" s="1"/>
  <c r="B28" i="66" s="1"/>
  <c r="B29" i="66" s="1"/>
  <c r="B30" i="66" s="1"/>
  <c r="B31" i="66" s="1"/>
  <c r="B32" i="66" s="1"/>
  <c r="B33" i="66" s="1"/>
  <c r="B34" i="66" s="1"/>
  <c r="B35" i="66" s="1"/>
  <c r="B36" i="66" s="1"/>
  <c r="B37" i="66" s="1"/>
  <c r="B38" i="66" s="1"/>
  <c r="B39" i="66" s="1"/>
  <c r="B40" i="66" s="1"/>
  <c r="B41" i="66" s="1"/>
  <c r="B42" i="66" s="1"/>
  <c r="B43" i="66" s="1"/>
  <c r="B44" i="66" s="1"/>
  <c r="B45" i="66" s="1"/>
  <c r="B46" i="66" s="1"/>
  <c r="B47" i="66" s="1"/>
  <c r="B48" i="66" s="1"/>
  <c r="B49" i="66" s="1"/>
  <c r="B50" i="66" s="1"/>
  <c r="B51" i="66" s="1"/>
  <c r="B52" i="66" s="1"/>
  <c r="B53" i="66" s="1"/>
  <c r="B54" i="66" s="1"/>
  <c r="B55" i="66" s="1"/>
  <c r="B56" i="66" s="1"/>
  <c r="B57" i="66" s="1"/>
  <c r="B58" i="66" s="1"/>
  <c r="B59" i="66" s="1"/>
  <c r="B60" i="66" s="1"/>
  <c r="B61" i="66" s="1"/>
  <c r="B62" i="66" s="1"/>
  <c r="B63" i="66" s="1"/>
  <c r="B64" i="66" s="1"/>
  <c r="B65" i="66" s="1"/>
  <c r="B66" i="66" s="1"/>
  <c r="B67" i="66" s="1"/>
  <c r="B68" i="66" s="1"/>
  <c r="ET6" i="66"/>
  <c r="ES6" i="66"/>
  <c r="EK5" i="66"/>
  <c r="EJ5" i="66"/>
  <c r="CP5" i="66"/>
  <c r="C5" i="66"/>
  <c r="B5" i="66"/>
  <c r="ER3" i="66"/>
  <c r="E84" i="65"/>
  <c r="DX75" i="65"/>
  <c r="DW75" i="65" s="1"/>
  <c r="DG75" i="65"/>
  <c r="CW75" i="65"/>
  <c r="CU75" i="65"/>
  <c r="CS75" i="65"/>
  <c r="CQ75" i="65"/>
  <c r="CE75" i="65"/>
  <c r="CB75" i="65"/>
  <c r="BY75" i="65"/>
  <c r="BV75" i="65"/>
  <c r="BS75" i="65"/>
  <c r="BP75" i="65"/>
  <c r="BM75" i="65"/>
  <c r="BH75" i="65"/>
  <c r="BE75" i="65"/>
  <c r="BB75" i="65"/>
  <c r="AY75" i="65"/>
  <c r="AV75" i="65"/>
  <c r="AQ75" i="65"/>
  <c r="AN75" i="65"/>
  <c r="AK75" i="65"/>
  <c r="AH75" i="65"/>
  <c r="AE75" i="65"/>
  <c r="AB75" i="65"/>
  <c r="V75" i="65"/>
  <c r="S75" i="65"/>
  <c r="P75" i="65"/>
  <c r="G75" i="65"/>
  <c r="D75" i="65"/>
  <c r="EE73" i="65"/>
  <c r="DY73" i="65"/>
  <c r="DB73" i="65"/>
  <c r="CX73" i="65"/>
  <c r="CT73" i="65"/>
  <c r="CP73" i="65"/>
  <c r="CL73" i="65"/>
  <c r="CJ73" i="65"/>
  <c r="CG73" i="65"/>
  <c r="CF73" i="65"/>
  <c r="CD73" i="65"/>
  <c r="CC73" i="65"/>
  <c r="CA73" i="65"/>
  <c r="BZ73" i="65"/>
  <c r="BX73" i="65"/>
  <c r="BW73" i="65"/>
  <c r="BU73" i="65"/>
  <c r="BT73" i="65"/>
  <c r="BR73" i="65"/>
  <c r="BQ73" i="65"/>
  <c r="BO73" i="65"/>
  <c r="BN73" i="65"/>
  <c r="BJ73" i="65"/>
  <c r="BI73" i="65"/>
  <c r="BG73" i="65"/>
  <c r="BF73" i="65"/>
  <c r="BD73" i="65"/>
  <c r="BA73" i="65"/>
  <c r="AZ73" i="65"/>
  <c r="AX73" i="65"/>
  <c r="AW73" i="65"/>
  <c r="AS73" i="65"/>
  <c r="AR73" i="65"/>
  <c r="AP73" i="65"/>
  <c r="AM73" i="65"/>
  <c r="AL73" i="65"/>
  <c r="AJ73" i="65"/>
  <c r="AI73" i="65"/>
  <c r="AG73" i="65"/>
  <c r="AF73" i="65"/>
  <c r="AD73" i="65"/>
  <c r="X73" i="65"/>
  <c r="W73" i="65"/>
  <c r="U73" i="65"/>
  <c r="T73" i="65"/>
  <c r="R73" i="65"/>
  <c r="I73" i="65"/>
  <c r="F73" i="65"/>
  <c r="EE71" i="65"/>
  <c r="DY71" i="65"/>
  <c r="DH71" i="65"/>
  <c r="DB71" i="65"/>
  <c r="CZ71" i="65"/>
  <c r="CX71" i="65"/>
  <c r="CV71" i="65"/>
  <c r="CT71" i="65"/>
  <c r="CR71" i="65"/>
  <c r="CP71" i="65"/>
  <c r="CL71" i="65"/>
  <c r="CJ71" i="65"/>
  <c r="CG71" i="65"/>
  <c r="CD71" i="65"/>
  <c r="CC71" i="65"/>
  <c r="CA71" i="65"/>
  <c r="BZ71" i="65"/>
  <c r="BX71" i="65"/>
  <c r="BW71" i="65"/>
  <c r="BU71" i="65"/>
  <c r="BR71" i="65"/>
  <c r="BQ71" i="65"/>
  <c r="BO71" i="65"/>
  <c r="BN71" i="65"/>
  <c r="BJ71" i="65"/>
  <c r="BI71" i="65"/>
  <c r="BG71" i="65"/>
  <c r="BF71" i="65"/>
  <c r="BD71" i="65"/>
  <c r="BC71" i="65"/>
  <c r="BA71" i="65"/>
  <c r="AZ71" i="65"/>
  <c r="AX71" i="65"/>
  <c r="AW71" i="65"/>
  <c r="AS71" i="65"/>
  <c r="AR71" i="65"/>
  <c r="AP71" i="65"/>
  <c r="AO71" i="65"/>
  <c r="AM71" i="65"/>
  <c r="AL71" i="65"/>
  <c r="AJ71" i="65"/>
  <c r="AG71" i="65"/>
  <c r="AF71" i="65"/>
  <c r="AD71" i="65"/>
  <c r="AC71" i="65"/>
  <c r="X71" i="65"/>
  <c r="W71" i="65"/>
  <c r="U71" i="65"/>
  <c r="R71" i="65"/>
  <c r="I71" i="65"/>
  <c r="H71" i="65"/>
  <c r="F71" i="65"/>
  <c r="EE70" i="65"/>
  <c r="EE74" i="65" s="1"/>
  <c r="DY70" i="65"/>
  <c r="DY74" i="65" s="1"/>
  <c r="DH70" i="65"/>
  <c r="DH74" i="65" s="1"/>
  <c r="DB70" i="65"/>
  <c r="DB74" i="65" s="1"/>
  <c r="CZ70" i="65"/>
  <c r="CZ74" i="65" s="1"/>
  <c r="CX70" i="65"/>
  <c r="CX74" i="65" s="1"/>
  <c r="CV70" i="65"/>
  <c r="CV74" i="65" s="1"/>
  <c r="CT70" i="65"/>
  <c r="CT74" i="65" s="1"/>
  <c r="CR70" i="65"/>
  <c r="CR74" i="65" s="1"/>
  <c r="CP70" i="65"/>
  <c r="CP74" i="65" s="1"/>
  <c r="CL74" i="65"/>
  <c r="CJ70" i="65"/>
  <c r="CJ74" i="65" s="1"/>
  <c r="CG70" i="65"/>
  <c r="CG74" i="65" s="1"/>
  <c r="CF70" i="65"/>
  <c r="CF74" i="65" s="1"/>
  <c r="CD70" i="65"/>
  <c r="CD74" i="65" s="1"/>
  <c r="CC70" i="65"/>
  <c r="CC74" i="65" s="1"/>
  <c r="CA70" i="65"/>
  <c r="CA74" i="65" s="1"/>
  <c r="BZ70" i="65"/>
  <c r="BZ74" i="65" s="1"/>
  <c r="BX70" i="65"/>
  <c r="BX74" i="65" s="1"/>
  <c r="BW70" i="65"/>
  <c r="BW74" i="65" s="1"/>
  <c r="BU70" i="65"/>
  <c r="BU74" i="65" s="1"/>
  <c r="BR70" i="65"/>
  <c r="BR74" i="65" s="1"/>
  <c r="BQ70" i="65"/>
  <c r="BQ74" i="65" s="1"/>
  <c r="BO70" i="65"/>
  <c r="BO74" i="65" s="1"/>
  <c r="BN70" i="65"/>
  <c r="BN74" i="65" s="1"/>
  <c r="BJ70" i="65"/>
  <c r="BJ74" i="65" s="1"/>
  <c r="BI70" i="65"/>
  <c r="BI74" i="65" s="1"/>
  <c r="BG70" i="65"/>
  <c r="BG74" i="65" s="1"/>
  <c r="BF70" i="65"/>
  <c r="BF74" i="65" s="1"/>
  <c r="BD70" i="65"/>
  <c r="BD74" i="65" s="1"/>
  <c r="BC70" i="65"/>
  <c r="BC74" i="65" s="1"/>
  <c r="BA70" i="65"/>
  <c r="BA74" i="65" s="1"/>
  <c r="AZ70" i="65"/>
  <c r="AZ74" i="65" s="1"/>
  <c r="AX70" i="65"/>
  <c r="AX74" i="65" s="1"/>
  <c r="AW70" i="65"/>
  <c r="AW74" i="65" s="1"/>
  <c r="AS70" i="65"/>
  <c r="AS74" i="65" s="1"/>
  <c r="AR70" i="65"/>
  <c r="AR74" i="65" s="1"/>
  <c r="AP70" i="65"/>
  <c r="AP74" i="65" s="1"/>
  <c r="AO70" i="65"/>
  <c r="AO74" i="65" s="1"/>
  <c r="AM70" i="65"/>
  <c r="AM74" i="65" s="1"/>
  <c r="AL70" i="65"/>
  <c r="AL74" i="65" s="1"/>
  <c r="AJ70" i="65"/>
  <c r="AJ74" i="65" s="1"/>
  <c r="AG70" i="65"/>
  <c r="AG74" i="65" s="1"/>
  <c r="AF70" i="65"/>
  <c r="AF74" i="65" s="1"/>
  <c r="AD70" i="65"/>
  <c r="AD74" i="65" s="1"/>
  <c r="AC70" i="65"/>
  <c r="AC74" i="65" s="1"/>
  <c r="X70" i="65"/>
  <c r="X74" i="65" s="1"/>
  <c r="W70" i="65"/>
  <c r="W74" i="65" s="1"/>
  <c r="U70" i="65"/>
  <c r="U74" i="65" s="1"/>
  <c r="R70" i="65"/>
  <c r="R74" i="65" s="1"/>
  <c r="Q70" i="65"/>
  <c r="Q74" i="65" s="1"/>
  <c r="I70" i="65"/>
  <c r="I74" i="65" s="1"/>
  <c r="H70" i="65"/>
  <c r="H74" i="65" s="1"/>
  <c r="F70" i="65"/>
  <c r="F74" i="65" s="1"/>
  <c r="ES68" i="65"/>
  <c r="ES67" i="65"/>
  <c r="ES66" i="65"/>
  <c r="ES65" i="65"/>
  <c r="ES64" i="65"/>
  <c r="ES63" i="65"/>
  <c r="ES62" i="65"/>
  <c r="ES61" i="65"/>
  <c r="ES60" i="65"/>
  <c r="ES59" i="65"/>
  <c r="ES58" i="65"/>
  <c r="ES57" i="65"/>
  <c r="ES56" i="65"/>
  <c r="ES55" i="65"/>
  <c r="ES54" i="65"/>
  <c r="ES53" i="65"/>
  <c r="ES52" i="65"/>
  <c r="ES51" i="65"/>
  <c r="ES50" i="65"/>
  <c r="ES49" i="65"/>
  <c r="ES48" i="65"/>
  <c r="ES47" i="65"/>
  <c r="ES46" i="65"/>
  <c r="ES45" i="65"/>
  <c r="ES44" i="65"/>
  <c r="ES43" i="65"/>
  <c r="ES42" i="65"/>
  <c r="ES41" i="65"/>
  <c r="ES40" i="65"/>
  <c r="ES39" i="65"/>
  <c r="ES38" i="65"/>
  <c r="ES37" i="65"/>
  <c r="ES36" i="65"/>
  <c r="ES35" i="65"/>
  <c r="ES34" i="65"/>
  <c r="ES33" i="65"/>
  <c r="ES32" i="65"/>
  <c r="ES31" i="65"/>
  <c r="ES30" i="65"/>
  <c r="ES29" i="65"/>
  <c r="ES28" i="65"/>
  <c r="ES27" i="65"/>
  <c r="ES26" i="65"/>
  <c r="ES25" i="65"/>
  <c r="ES24" i="65"/>
  <c r="ES23" i="65"/>
  <c r="ES22" i="65"/>
  <c r="ES21" i="65"/>
  <c r="ES20" i="65"/>
  <c r="ES19" i="65"/>
  <c r="ES18" i="65"/>
  <c r="ES17" i="65"/>
  <c r="ES16" i="65"/>
  <c r="ES15" i="65"/>
  <c r="ES14" i="65"/>
  <c r="ES13" i="65"/>
  <c r="ES12" i="65"/>
  <c r="ES11" i="65"/>
  <c r="ES10" i="65"/>
  <c r="ES9" i="65"/>
  <c r="ES8" i="65"/>
  <c r="ES7" i="65"/>
  <c r="B7" i="65"/>
  <c r="B8" i="65" s="1"/>
  <c r="B9" i="65" s="1"/>
  <c r="B10" i="65" s="1"/>
  <c r="B11" i="65" s="1"/>
  <c r="B12" i="65" s="1"/>
  <c r="B13" i="65" s="1"/>
  <c r="B14" i="65" s="1"/>
  <c r="B15" i="65" s="1"/>
  <c r="B16" i="65" s="1"/>
  <c r="B17" i="65" s="1"/>
  <c r="B18" i="65" s="1"/>
  <c r="B19" i="65" s="1"/>
  <c r="B20" i="65" s="1"/>
  <c r="B21" i="65" s="1"/>
  <c r="B22" i="65" s="1"/>
  <c r="B23" i="65" s="1"/>
  <c r="B24" i="65" s="1"/>
  <c r="B25" i="65" s="1"/>
  <c r="B26" i="65" s="1"/>
  <c r="B27" i="65" s="1"/>
  <c r="B28" i="65" s="1"/>
  <c r="B29" i="65" s="1"/>
  <c r="B30" i="65" s="1"/>
  <c r="B31" i="65" s="1"/>
  <c r="B32" i="65" s="1"/>
  <c r="B33" i="65" s="1"/>
  <c r="B34" i="65" s="1"/>
  <c r="B35" i="65" s="1"/>
  <c r="B36" i="65" s="1"/>
  <c r="B37" i="65" s="1"/>
  <c r="B38" i="65" s="1"/>
  <c r="B39" i="65" s="1"/>
  <c r="B40" i="65" s="1"/>
  <c r="B41" i="65" s="1"/>
  <c r="B42" i="65" s="1"/>
  <c r="B43" i="65" s="1"/>
  <c r="B44" i="65" s="1"/>
  <c r="B45" i="65" s="1"/>
  <c r="B46" i="65" s="1"/>
  <c r="B47" i="65" s="1"/>
  <c r="B48" i="65" s="1"/>
  <c r="B49" i="65" s="1"/>
  <c r="B50" i="65" s="1"/>
  <c r="B51" i="65" s="1"/>
  <c r="B52" i="65" s="1"/>
  <c r="B53" i="65" s="1"/>
  <c r="B54" i="65" s="1"/>
  <c r="B55" i="65" s="1"/>
  <c r="B56" i="65" s="1"/>
  <c r="B57" i="65" s="1"/>
  <c r="B58" i="65" s="1"/>
  <c r="B59" i="65" s="1"/>
  <c r="B60" i="65" s="1"/>
  <c r="B61" i="65" s="1"/>
  <c r="B62" i="65" s="1"/>
  <c r="B63" i="65" s="1"/>
  <c r="B64" i="65" s="1"/>
  <c r="B65" i="65" s="1"/>
  <c r="B66" i="65" s="1"/>
  <c r="B67" i="65" s="1"/>
  <c r="B68" i="65" s="1"/>
  <c r="ES6" i="65"/>
  <c r="EK5" i="65"/>
  <c r="EJ5" i="65"/>
  <c r="CP5" i="65"/>
  <c r="C5" i="65"/>
  <c r="B5" i="65"/>
  <c r="ER3" i="65"/>
  <c r="DX75" i="64"/>
  <c r="DW75" i="64" s="1"/>
  <c r="DG75" i="64"/>
  <c r="CW75" i="64"/>
  <c r="CU75" i="64"/>
  <c r="CS75" i="64"/>
  <c r="CQ75" i="64"/>
  <c r="CE75" i="64"/>
  <c r="CB75" i="64"/>
  <c r="BY75" i="64"/>
  <c r="BV75" i="64"/>
  <c r="BS75" i="64"/>
  <c r="BP75" i="64"/>
  <c r="BM75" i="64"/>
  <c r="BH75" i="64"/>
  <c r="BE75" i="64"/>
  <c r="BB75" i="64"/>
  <c r="AY75" i="64"/>
  <c r="AV75" i="64"/>
  <c r="AQ75" i="64"/>
  <c r="AN75" i="64"/>
  <c r="AK75" i="64"/>
  <c r="AH75" i="64"/>
  <c r="AE75" i="64"/>
  <c r="AB75" i="64"/>
  <c r="V75" i="64"/>
  <c r="S75" i="64"/>
  <c r="P75" i="64"/>
  <c r="G75" i="64"/>
  <c r="D75" i="64"/>
  <c r="EI73" i="64"/>
  <c r="EE73" i="64"/>
  <c r="DY73" i="64"/>
  <c r="DH73" i="64"/>
  <c r="CX73" i="64"/>
  <c r="CV73" i="64"/>
  <c r="CT73" i="64"/>
  <c r="CR73" i="64"/>
  <c r="CP73" i="64"/>
  <c r="CL73" i="64"/>
  <c r="CJ73" i="64"/>
  <c r="CG73" i="64"/>
  <c r="CF73" i="64"/>
  <c r="CD73" i="64"/>
  <c r="CC73" i="64"/>
  <c r="CA73" i="64"/>
  <c r="BZ73" i="64"/>
  <c r="BX73" i="64"/>
  <c r="BW73" i="64"/>
  <c r="BU73" i="64"/>
  <c r="BT73" i="64"/>
  <c r="BR73" i="64"/>
  <c r="BQ73" i="64"/>
  <c r="BO73" i="64"/>
  <c r="BN73" i="64"/>
  <c r="BJ73" i="64"/>
  <c r="BI73" i="64"/>
  <c r="BG73" i="64"/>
  <c r="BF73" i="64"/>
  <c r="BD73" i="64"/>
  <c r="BC73" i="64"/>
  <c r="BA73" i="64"/>
  <c r="AZ73" i="64"/>
  <c r="AX73" i="64"/>
  <c r="AW73" i="64"/>
  <c r="AS73" i="64"/>
  <c r="AR73" i="64"/>
  <c r="AP73" i="64"/>
  <c r="AO73" i="64"/>
  <c r="AM73" i="64"/>
  <c r="AL73" i="64"/>
  <c r="AJ73" i="64"/>
  <c r="AI73" i="64"/>
  <c r="AG73" i="64"/>
  <c r="AF73" i="64"/>
  <c r="AD73" i="64"/>
  <c r="AC73" i="64"/>
  <c r="X73" i="64"/>
  <c r="W73" i="64"/>
  <c r="U73" i="64"/>
  <c r="T73" i="64"/>
  <c r="R73" i="64"/>
  <c r="I73" i="64"/>
  <c r="H73" i="64"/>
  <c r="F73" i="64"/>
  <c r="E73" i="64"/>
  <c r="EI72" i="64"/>
  <c r="EE72" i="64"/>
  <c r="DY72" i="64"/>
  <c r="DH72" i="64"/>
  <c r="CX72" i="64"/>
  <c r="CV72" i="64"/>
  <c r="CT72" i="64"/>
  <c r="CR72" i="64"/>
  <c r="CP72" i="64"/>
  <c r="CL72" i="64"/>
  <c r="CJ72" i="64"/>
  <c r="CG72" i="64"/>
  <c r="CF72" i="64"/>
  <c r="CD72" i="64"/>
  <c r="CC72" i="64"/>
  <c r="CA72" i="64"/>
  <c r="BZ72" i="64"/>
  <c r="BX72" i="64"/>
  <c r="BW72" i="64"/>
  <c r="BU72" i="64"/>
  <c r="BT72" i="64"/>
  <c r="BR72" i="64"/>
  <c r="BQ72" i="64"/>
  <c r="BO72" i="64"/>
  <c r="BN72" i="64"/>
  <c r="BJ72" i="64"/>
  <c r="BI72" i="64"/>
  <c r="BG72" i="64"/>
  <c r="BF72" i="64"/>
  <c r="BD72" i="64"/>
  <c r="BC72" i="64"/>
  <c r="BA72" i="64"/>
  <c r="AZ72" i="64"/>
  <c r="AX72" i="64"/>
  <c r="AW72" i="64"/>
  <c r="AS72" i="64"/>
  <c r="AR72" i="64"/>
  <c r="AP72" i="64"/>
  <c r="AO72" i="64"/>
  <c r="AM72" i="64"/>
  <c r="AL72" i="64"/>
  <c r="AJ72" i="64"/>
  <c r="AI72" i="64"/>
  <c r="AG72" i="64"/>
  <c r="AF72" i="64"/>
  <c r="AD72" i="64"/>
  <c r="AC72" i="64"/>
  <c r="X72" i="64"/>
  <c r="W72" i="64"/>
  <c r="U72" i="64"/>
  <c r="T72" i="64"/>
  <c r="R72" i="64"/>
  <c r="Q72" i="64"/>
  <c r="I72" i="64"/>
  <c r="H72" i="64"/>
  <c r="F72" i="64"/>
  <c r="E72" i="64"/>
  <c r="EI71" i="64"/>
  <c r="EE71" i="64"/>
  <c r="DY71" i="64"/>
  <c r="DH71" i="64"/>
  <c r="DB71" i="64"/>
  <c r="CZ71" i="64"/>
  <c r="CX71" i="64"/>
  <c r="CV71" i="64"/>
  <c r="CT71" i="64"/>
  <c r="CR71" i="64"/>
  <c r="CP71" i="64"/>
  <c r="CL71" i="64"/>
  <c r="CJ71" i="64"/>
  <c r="CG71" i="64"/>
  <c r="CF71" i="64"/>
  <c r="CD71" i="64"/>
  <c r="CC71" i="64"/>
  <c r="CA71" i="64"/>
  <c r="BZ71" i="64"/>
  <c r="BX71" i="64"/>
  <c r="BW71" i="64"/>
  <c r="BU71" i="64"/>
  <c r="BT71" i="64"/>
  <c r="BR71" i="64"/>
  <c r="BQ71" i="64"/>
  <c r="BO71" i="64"/>
  <c r="BN71" i="64"/>
  <c r="BJ71" i="64"/>
  <c r="BI71" i="64"/>
  <c r="BG71" i="64"/>
  <c r="BF71" i="64"/>
  <c r="BD71" i="64"/>
  <c r="BC71" i="64"/>
  <c r="BA71" i="64"/>
  <c r="AZ71" i="64"/>
  <c r="AX71" i="64"/>
  <c r="AW71" i="64"/>
  <c r="AS71" i="64"/>
  <c r="AR71" i="64"/>
  <c r="AP71" i="64"/>
  <c r="AO71" i="64"/>
  <c r="AM71" i="64"/>
  <c r="AL71" i="64"/>
  <c r="AJ71" i="64"/>
  <c r="AI71" i="64"/>
  <c r="AG71" i="64"/>
  <c r="AF71" i="64"/>
  <c r="AD71" i="64"/>
  <c r="AC71" i="64"/>
  <c r="X71" i="64"/>
  <c r="W71" i="64"/>
  <c r="U71" i="64"/>
  <c r="T71" i="64"/>
  <c r="R71" i="64"/>
  <c r="I71" i="64"/>
  <c r="H71" i="64"/>
  <c r="F71" i="64"/>
  <c r="E71" i="64"/>
  <c r="EE70" i="64"/>
  <c r="EE74" i="64" s="1"/>
  <c r="DY70" i="64"/>
  <c r="DY74" i="64" s="1"/>
  <c r="DH70" i="64"/>
  <c r="DH74" i="64" s="1"/>
  <c r="DB70" i="64"/>
  <c r="DB74" i="64" s="1"/>
  <c r="CZ70" i="64"/>
  <c r="CZ74" i="64" s="1"/>
  <c r="CX70" i="64"/>
  <c r="CX74" i="64" s="1"/>
  <c r="CV70" i="64"/>
  <c r="CV74" i="64" s="1"/>
  <c r="CT70" i="64"/>
  <c r="CT74" i="64" s="1"/>
  <c r="CR70" i="64"/>
  <c r="CR74" i="64" s="1"/>
  <c r="CP70" i="64"/>
  <c r="CP74" i="64" s="1"/>
  <c r="CL74" i="64"/>
  <c r="CJ70" i="64"/>
  <c r="CJ74" i="64" s="1"/>
  <c r="CG70" i="64"/>
  <c r="CG74" i="64" s="1"/>
  <c r="CF70" i="64"/>
  <c r="CF74" i="64" s="1"/>
  <c r="CD70" i="64"/>
  <c r="CD74" i="64" s="1"/>
  <c r="CC70" i="64"/>
  <c r="CC74" i="64" s="1"/>
  <c r="CA70" i="64"/>
  <c r="CA74" i="64" s="1"/>
  <c r="BZ70" i="64"/>
  <c r="BZ74" i="64" s="1"/>
  <c r="BX70" i="64"/>
  <c r="BX74" i="64" s="1"/>
  <c r="BW70" i="64"/>
  <c r="BW74" i="64" s="1"/>
  <c r="BU70" i="64"/>
  <c r="BU74" i="64" s="1"/>
  <c r="BT70" i="64"/>
  <c r="BT74" i="64" s="1"/>
  <c r="BR70" i="64"/>
  <c r="BR74" i="64" s="1"/>
  <c r="BQ70" i="64"/>
  <c r="BQ74" i="64" s="1"/>
  <c r="BO70" i="64"/>
  <c r="BO74" i="64" s="1"/>
  <c r="BN70" i="64"/>
  <c r="BN74" i="64" s="1"/>
  <c r="BJ70" i="64"/>
  <c r="BJ74" i="64" s="1"/>
  <c r="BI70" i="64"/>
  <c r="BI74" i="64" s="1"/>
  <c r="BG70" i="64"/>
  <c r="BG74" i="64" s="1"/>
  <c r="BF70" i="64"/>
  <c r="BF74" i="64" s="1"/>
  <c r="BD70" i="64"/>
  <c r="BD74" i="64" s="1"/>
  <c r="BC70" i="64"/>
  <c r="BC74" i="64" s="1"/>
  <c r="BA70" i="64"/>
  <c r="BA74" i="64" s="1"/>
  <c r="AZ70" i="64"/>
  <c r="AZ74" i="64" s="1"/>
  <c r="AX70" i="64"/>
  <c r="AX74" i="64" s="1"/>
  <c r="AW70" i="64"/>
  <c r="AW74" i="64" s="1"/>
  <c r="AS70" i="64"/>
  <c r="AS74" i="64" s="1"/>
  <c r="AR70" i="64"/>
  <c r="AR74" i="64" s="1"/>
  <c r="AP70" i="64"/>
  <c r="AP74" i="64" s="1"/>
  <c r="AO70" i="64"/>
  <c r="AO74" i="64" s="1"/>
  <c r="AM70" i="64"/>
  <c r="AM74" i="64" s="1"/>
  <c r="AL70" i="64"/>
  <c r="AL74" i="64" s="1"/>
  <c r="AJ70" i="64"/>
  <c r="AJ74" i="64" s="1"/>
  <c r="AI70" i="64"/>
  <c r="AI74" i="64" s="1"/>
  <c r="AG70" i="64"/>
  <c r="AG74" i="64" s="1"/>
  <c r="AF70" i="64"/>
  <c r="AF74" i="64" s="1"/>
  <c r="AD70" i="64"/>
  <c r="AD74" i="64" s="1"/>
  <c r="AC70" i="64"/>
  <c r="AC74" i="64" s="1"/>
  <c r="X70" i="64"/>
  <c r="X74" i="64" s="1"/>
  <c r="W70" i="64"/>
  <c r="W74" i="64" s="1"/>
  <c r="U70" i="64"/>
  <c r="U74" i="64" s="1"/>
  <c r="T70" i="64"/>
  <c r="T74" i="64" s="1"/>
  <c r="R70" i="64"/>
  <c r="R74" i="64" s="1"/>
  <c r="Q70" i="64"/>
  <c r="Q74" i="64" s="1"/>
  <c r="I70" i="64"/>
  <c r="I74" i="64" s="1"/>
  <c r="H70" i="64"/>
  <c r="H74" i="64" s="1"/>
  <c r="F70" i="64"/>
  <c r="F74" i="64" s="1"/>
  <c r="E70" i="64"/>
  <c r="E74" i="64" s="1"/>
  <c r="ET68" i="64"/>
  <c r="ES68" i="64"/>
  <c r="ET67" i="64"/>
  <c r="ES67" i="64"/>
  <c r="ET66" i="64"/>
  <c r="ES66" i="64"/>
  <c r="ET65" i="64"/>
  <c r="ES65" i="64"/>
  <c r="ET64" i="64"/>
  <c r="ES64" i="64"/>
  <c r="ET63" i="64"/>
  <c r="ES63" i="64"/>
  <c r="ET62" i="64"/>
  <c r="ES62" i="64"/>
  <c r="ET61" i="64"/>
  <c r="ES61" i="64"/>
  <c r="ET60" i="64"/>
  <c r="ES60" i="64"/>
  <c r="ET59" i="64"/>
  <c r="ES59" i="64"/>
  <c r="ET58" i="64"/>
  <c r="ES58" i="64"/>
  <c r="ET57" i="64"/>
  <c r="ES57" i="64"/>
  <c r="ET56" i="64"/>
  <c r="ES56" i="64"/>
  <c r="ET55" i="64"/>
  <c r="ES55" i="64"/>
  <c r="ET54" i="64"/>
  <c r="ES54" i="64"/>
  <c r="ET53" i="64"/>
  <c r="ES53" i="64"/>
  <c r="ET52" i="64"/>
  <c r="ES52" i="64"/>
  <c r="ET51" i="64"/>
  <c r="ES51" i="64"/>
  <c r="ET50" i="64"/>
  <c r="ES50" i="64"/>
  <c r="ET49" i="64"/>
  <c r="ES49" i="64"/>
  <c r="ET48" i="64"/>
  <c r="ES48" i="64"/>
  <c r="ET47" i="64"/>
  <c r="ES47" i="64"/>
  <c r="ET46" i="64"/>
  <c r="ES46" i="64"/>
  <c r="ET45" i="64"/>
  <c r="ES45" i="64"/>
  <c r="ET44" i="64"/>
  <c r="ES44" i="64"/>
  <c r="ET43" i="64"/>
  <c r="ES43" i="64"/>
  <c r="ET42" i="64"/>
  <c r="ES42" i="64"/>
  <c r="ET41" i="64"/>
  <c r="ES41" i="64"/>
  <c r="ET40" i="64"/>
  <c r="ES40" i="64"/>
  <c r="ET39" i="64"/>
  <c r="ES39" i="64"/>
  <c r="ET38" i="64"/>
  <c r="ES38" i="64"/>
  <c r="ET37" i="64"/>
  <c r="ES37" i="64"/>
  <c r="ET36" i="64"/>
  <c r="ES36" i="64"/>
  <c r="ET35" i="64"/>
  <c r="ES35" i="64"/>
  <c r="ET34" i="64"/>
  <c r="ES34" i="64"/>
  <c r="ET33" i="64"/>
  <c r="ES33" i="64"/>
  <c r="ET32" i="64"/>
  <c r="ES32" i="64"/>
  <c r="ET31" i="64"/>
  <c r="ES31" i="64"/>
  <c r="ET30" i="64"/>
  <c r="ES30" i="64"/>
  <c r="ET29" i="64"/>
  <c r="ES29" i="64"/>
  <c r="ET28" i="64"/>
  <c r="ES28" i="64"/>
  <c r="ET27" i="64"/>
  <c r="ES27" i="64"/>
  <c r="ET26" i="64"/>
  <c r="ES26" i="64"/>
  <c r="ET25" i="64"/>
  <c r="ES25" i="64"/>
  <c r="ET24" i="64"/>
  <c r="ES24" i="64"/>
  <c r="ET23" i="64"/>
  <c r="ES23" i="64"/>
  <c r="ET22" i="64"/>
  <c r="ES22" i="64"/>
  <c r="ET21" i="64"/>
  <c r="ES21" i="64"/>
  <c r="ET20" i="64"/>
  <c r="ES20" i="64"/>
  <c r="ET19" i="64"/>
  <c r="ES19" i="64"/>
  <c r="ET18" i="64"/>
  <c r="ES18" i="64"/>
  <c r="ET17" i="64"/>
  <c r="ES17" i="64"/>
  <c r="ET16" i="64"/>
  <c r="ES16" i="64"/>
  <c r="ET15" i="64"/>
  <c r="ES15" i="64"/>
  <c r="ET14" i="64"/>
  <c r="ES14" i="64"/>
  <c r="ET13" i="64"/>
  <c r="ES13" i="64"/>
  <c r="ET12" i="64"/>
  <c r="ES12" i="64"/>
  <c r="ET11" i="64"/>
  <c r="ES11" i="64"/>
  <c r="ET10" i="64"/>
  <c r="ES10" i="64"/>
  <c r="ET9" i="64"/>
  <c r="ES9" i="64"/>
  <c r="ET8" i="64"/>
  <c r="ES8" i="64"/>
  <c r="ET7" i="64"/>
  <c r="ES7" i="64"/>
  <c r="B7" i="64"/>
  <c r="B8" i="64" s="1"/>
  <c r="B9" i="64" s="1"/>
  <c r="B10" i="64" s="1"/>
  <c r="B11" i="64" s="1"/>
  <c r="B12" i="64" s="1"/>
  <c r="B13" i="64" s="1"/>
  <c r="B14" i="64" s="1"/>
  <c r="B15" i="64" s="1"/>
  <c r="B16" i="64" s="1"/>
  <c r="B17" i="64" s="1"/>
  <c r="B18" i="64" s="1"/>
  <c r="B19" i="64" s="1"/>
  <c r="B20" i="64" s="1"/>
  <c r="B21" i="64" s="1"/>
  <c r="B22" i="64" s="1"/>
  <c r="B23" i="64" s="1"/>
  <c r="B24" i="64" s="1"/>
  <c r="B25" i="64" s="1"/>
  <c r="B26" i="64" s="1"/>
  <c r="B27" i="64" s="1"/>
  <c r="B28" i="64" s="1"/>
  <c r="B29" i="64" s="1"/>
  <c r="B30" i="64" s="1"/>
  <c r="B31" i="64" s="1"/>
  <c r="B32" i="64" s="1"/>
  <c r="B33" i="64" s="1"/>
  <c r="B34" i="64" s="1"/>
  <c r="B35" i="64" s="1"/>
  <c r="B36" i="64" s="1"/>
  <c r="B37" i="64" s="1"/>
  <c r="B38" i="64" s="1"/>
  <c r="B39" i="64" s="1"/>
  <c r="B40" i="64" s="1"/>
  <c r="B41" i="64" s="1"/>
  <c r="B42" i="64" s="1"/>
  <c r="B43" i="64" s="1"/>
  <c r="B44" i="64" s="1"/>
  <c r="B45" i="64" s="1"/>
  <c r="B46" i="64" s="1"/>
  <c r="B47" i="64" s="1"/>
  <c r="B48" i="64" s="1"/>
  <c r="B49" i="64" s="1"/>
  <c r="B50" i="64" s="1"/>
  <c r="B51" i="64" s="1"/>
  <c r="B52" i="64" s="1"/>
  <c r="B53" i="64" s="1"/>
  <c r="B54" i="64" s="1"/>
  <c r="B55" i="64" s="1"/>
  <c r="B56" i="64" s="1"/>
  <c r="B57" i="64" s="1"/>
  <c r="B58" i="64" s="1"/>
  <c r="B59" i="64" s="1"/>
  <c r="B60" i="64" s="1"/>
  <c r="B61" i="64" s="1"/>
  <c r="B62" i="64" s="1"/>
  <c r="B63" i="64" s="1"/>
  <c r="B64" i="64" s="1"/>
  <c r="B65" i="64" s="1"/>
  <c r="B66" i="64" s="1"/>
  <c r="B67" i="64" s="1"/>
  <c r="B68" i="64" s="1"/>
  <c r="ET6" i="64"/>
  <c r="ES6" i="64"/>
  <c r="EK5" i="64"/>
  <c r="EJ5" i="64"/>
  <c r="CP5" i="64"/>
  <c r="C5" i="64"/>
  <c r="B5" i="64"/>
  <c r="ER3" i="64"/>
  <c r="DX75" i="63"/>
  <c r="DW75" i="63" s="1"/>
  <c r="DG75" i="63"/>
  <c r="CW75" i="63"/>
  <c r="CU75" i="63"/>
  <c r="CS75" i="63"/>
  <c r="CQ75" i="63"/>
  <c r="CE75" i="63"/>
  <c r="CB75" i="63"/>
  <c r="BY75" i="63"/>
  <c r="BV75" i="63"/>
  <c r="BS75" i="63"/>
  <c r="BP75" i="63"/>
  <c r="BM75" i="63"/>
  <c r="BH75" i="63"/>
  <c r="BE75" i="63"/>
  <c r="BB75" i="63"/>
  <c r="AY75" i="63"/>
  <c r="AV75" i="63"/>
  <c r="AQ75" i="63"/>
  <c r="AN75" i="63"/>
  <c r="AK75" i="63"/>
  <c r="AH75" i="63"/>
  <c r="AE75" i="63"/>
  <c r="AB75" i="63"/>
  <c r="V75" i="63"/>
  <c r="S75" i="63"/>
  <c r="P75" i="63"/>
  <c r="G75" i="63"/>
  <c r="D75" i="63"/>
  <c r="EI73" i="63"/>
  <c r="EE73" i="63"/>
  <c r="DY73" i="63"/>
  <c r="DH73" i="63"/>
  <c r="CX73" i="63"/>
  <c r="CV73" i="63"/>
  <c r="CT73" i="63"/>
  <c r="CR73" i="63"/>
  <c r="CP73" i="63"/>
  <c r="CL73" i="63"/>
  <c r="CJ73" i="63"/>
  <c r="CG73" i="63"/>
  <c r="CF73" i="63"/>
  <c r="CD73" i="63"/>
  <c r="CC73" i="63"/>
  <c r="CA73" i="63"/>
  <c r="BZ73" i="63"/>
  <c r="BX73" i="63"/>
  <c r="BW73" i="63"/>
  <c r="BU73" i="63"/>
  <c r="BT73" i="63"/>
  <c r="BR73" i="63"/>
  <c r="BQ73" i="63"/>
  <c r="BO73" i="63"/>
  <c r="BN73" i="63"/>
  <c r="BJ73" i="63"/>
  <c r="BI73" i="63"/>
  <c r="BG73" i="63"/>
  <c r="BF73" i="63"/>
  <c r="BD73" i="63"/>
  <c r="BC73" i="63"/>
  <c r="BA73" i="63"/>
  <c r="AZ73" i="63"/>
  <c r="AX73" i="63"/>
  <c r="AW73" i="63"/>
  <c r="AS73" i="63"/>
  <c r="AR73" i="63"/>
  <c r="AP73" i="63"/>
  <c r="AO73" i="63"/>
  <c r="AM73" i="63"/>
  <c r="AL73" i="63"/>
  <c r="AJ73" i="63"/>
  <c r="AI73" i="63"/>
  <c r="AG73" i="63"/>
  <c r="AF73" i="63"/>
  <c r="AD73" i="63"/>
  <c r="AC73" i="63"/>
  <c r="X73" i="63"/>
  <c r="W73" i="63"/>
  <c r="U73" i="63"/>
  <c r="T73" i="63"/>
  <c r="R73" i="63"/>
  <c r="I73" i="63"/>
  <c r="H73" i="63"/>
  <c r="F73" i="63"/>
  <c r="E73" i="63"/>
  <c r="EI72" i="63"/>
  <c r="EE72" i="63"/>
  <c r="DY72" i="63"/>
  <c r="DH72" i="63"/>
  <c r="CX72" i="63"/>
  <c r="CV72" i="63"/>
  <c r="CT72" i="63"/>
  <c r="CR72" i="63"/>
  <c r="CP72" i="63"/>
  <c r="CL72" i="63"/>
  <c r="CJ72" i="63"/>
  <c r="CG72" i="63"/>
  <c r="CF72" i="63"/>
  <c r="CD72" i="63"/>
  <c r="CC72" i="63"/>
  <c r="CA72" i="63"/>
  <c r="BZ72" i="63"/>
  <c r="BX72" i="63"/>
  <c r="BW72" i="63"/>
  <c r="BU72" i="63"/>
  <c r="BT72" i="63"/>
  <c r="BR72" i="63"/>
  <c r="BQ72" i="63"/>
  <c r="BO72" i="63"/>
  <c r="BN72" i="63"/>
  <c r="BJ72" i="63"/>
  <c r="BI72" i="63"/>
  <c r="BG72" i="63"/>
  <c r="BF72" i="63"/>
  <c r="BD72" i="63"/>
  <c r="BC72" i="63"/>
  <c r="BA72" i="63"/>
  <c r="AZ72" i="63"/>
  <c r="AX72" i="63"/>
  <c r="AW72" i="63"/>
  <c r="AS72" i="63"/>
  <c r="AR72" i="63"/>
  <c r="AP72" i="63"/>
  <c r="AO72" i="63"/>
  <c r="AM72" i="63"/>
  <c r="AL72" i="63"/>
  <c r="AJ72" i="63"/>
  <c r="AI72" i="63"/>
  <c r="AG72" i="63"/>
  <c r="AF72" i="63"/>
  <c r="AD72" i="63"/>
  <c r="AC72" i="63"/>
  <c r="X72" i="63"/>
  <c r="W72" i="63"/>
  <c r="U72" i="63"/>
  <c r="T72" i="63"/>
  <c r="R72" i="63"/>
  <c r="Q72" i="63"/>
  <c r="I72" i="63"/>
  <c r="H72" i="63"/>
  <c r="F72" i="63"/>
  <c r="E72" i="63"/>
  <c r="EI71" i="63"/>
  <c r="EE71" i="63"/>
  <c r="DY71" i="63"/>
  <c r="DH71" i="63"/>
  <c r="CX71" i="63"/>
  <c r="CV71" i="63"/>
  <c r="CT71" i="63"/>
  <c r="CR71" i="63"/>
  <c r="CP71" i="63"/>
  <c r="CL71" i="63"/>
  <c r="CJ71" i="63"/>
  <c r="CG71" i="63"/>
  <c r="CF71" i="63"/>
  <c r="CD71" i="63"/>
  <c r="CC71" i="63"/>
  <c r="CA71" i="63"/>
  <c r="BZ71" i="63"/>
  <c r="BX71" i="63"/>
  <c r="BW71" i="63"/>
  <c r="BU71" i="63"/>
  <c r="BT71" i="63"/>
  <c r="BR71" i="63"/>
  <c r="BQ71" i="63"/>
  <c r="BO71" i="63"/>
  <c r="BN71" i="63"/>
  <c r="BJ71" i="63"/>
  <c r="BI71" i="63"/>
  <c r="BG71" i="63"/>
  <c r="BF71" i="63"/>
  <c r="BD71" i="63"/>
  <c r="BC71" i="63"/>
  <c r="BA71" i="63"/>
  <c r="AZ71" i="63"/>
  <c r="AX71" i="63"/>
  <c r="AW71" i="63"/>
  <c r="AS71" i="63"/>
  <c r="AR71" i="63"/>
  <c r="AP71" i="63"/>
  <c r="AO71" i="63"/>
  <c r="AM71" i="63"/>
  <c r="AL71" i="63"/>
  <c r="AJ71" i="63"/>
  <c r="AI71" i="63"/>
  <c r="AG71" i="63"/>
  <c r="AF71" i="63"/>
  <c r="AD71" i="63"/>
  <c r="AC71" i="63"/>
  <c r="X71" i="63"/>
  <c r="W71" i="63"/>
  <c r="U71" i="63"/>
  <c r="T71" i="63"/>
  <c r="R71" i="63"/>
  <c r="I71" i="63"/>
  <c r="H71" i="63"/>
  <c r="F71" i="63"/>
  <c r="E71" i="63"/>
  <c r="EE70" i="63"/>
  <c r="EE74" i="63" s="1"/>
  <c r="DY70" i="63"/>
  <c r="DY74" i="63" s="1"/>
  <c r="DH70" i="63"/>
  <c r="DH74" i="63" s="1"/>
  <c r="DB70" i="63"/>
  <c r="DB74" i="63" s="1"/>
  <c r="CZ70" i="63"/>
  <c r="CZ74" i="63" s="1"/>
  <c r="CX70" i="63"/>
  <c r="CX74" i="63" s="1"/>
  <c r="CV70" i="63"/>
  <c r="CV74" i="63" s="1"/>
  <c r="CT70" i="63"/>
  <c r="CT74" i="63" s="1"/>
  <c r="CR70" i="63"/>
  <c r="CR74" i="63" s="1"/>
  <c r="CP70" i="63"/>
  <c r="CP74" i="63" s="1"/>
  <c r="CL74" i="63"/>
  <c r="CJ70" i="63"/>
  <c r="CJ74" i="63" s="1"/>
  <c r="CG70" i="63"/>
  <c r="CG74" i="63" s="1"/>
  <c r="CF70" i="63"/>
  <c r="CF74" i="63" s="1"/>
  <c r="CD70" i="63"/>
  <c r="CD74" i="63" s="1"/>
  <c r="CC70" i="63"/>
  <c r="CC74" i="63" s="1"/>
  <c r="CA70" i="63"/>
  <c r="CA74" i="63" s="1"/>
  <c r="BZ70" i="63"/>
  <c r="BZ74" i="63" s="1"/>
  <c r="BX70" i="63"/>
  <c r="BX74" i="63" s="1"/>
  <c r="BW70" i="63"/>
  <c r="BW74" i="63" s="1"/>
  <c r="BU70" i="63"/>
  <c r="BU74" i="63" s="1"/>
  <c r="BT70" i="63"/>
  <c r="BT74" i="63" s="1"/>
  <c r="BR70" i="63"/>
  <c r="BR74" i="63" s="1"/>
  <c r="BQ70" i="63"/>
  <c r="BQ74" i="63" s="1"/>
  <c r="BO70" i="63"/>
  <c r="BO74" i="63" s="1"/>
  <c r="BN70" i="63"/>
  <c r="BN74" i="63" s="1"/>
  <c r="BJ70" i="63"/>
  <c r="BJ74" i="63" s="1"/>
  <c r="BI70" i="63"/>
  <c r="BI74" i="63" s="1"/>
  <c r="BG70" i="63"/>
  <c r="BG74" i="63" s="1"/>
  <c r="BF70" i="63"/>
  <c r="BF74" i="63" s="1"/>
  <c r="BD70" i="63"/>
  <c r="BD74" i="63" s="1"/>
  <c r="BC70" i="63"/>
  <c r="BC74" i="63" s="1"/>
  <c r="BA70" i="63"/>
  <c r="BA74" i="63" s="1"/>
  <c r="AZ70" i="63"/>
  <c r="AZ74" i="63" s="1"/>
  <c r="AX70" i="63"/>
  <c r="AX74" i="63" s="1"/>
  <c r="AW70" i="63"/>
  <c r="AW74" i="63" s="1"/>
  <c r="AS70" i="63"/>
  <c r="AS74" i="63" s="1"/>
  <c r="AR70" i="63"/>
  <c r="AR74" i="63" s="1"/>
  <c r="AP70" i="63"/>
  <c r="AP74" i="63" s="1"/>
  <c r="AO70" i="63"/>
  <c r="AO74" i="63" s="1"/>
  <c r="AM70" i="63"/>
  <c r="AM74" i="63" s="1"/>
  <c r="AL70" i="63"/>
  <c r="AL74" i="63" s="1"/>
  <c r="AJ70" i="63"/>
  <c r="AJ74" i="63" s="1"/>
  <c r="AI70" i="63"/>
  <c r="AI74" i="63" s="1"/>
  <c r="AG70" i="63"/>
  <c r="AG74" i="63" s="1"/>
  <c r="AF70" i="63"/>
  <c r="AF74" i="63" s="1"/>
  <c r="AD70" i="63"/>
  <c r="AD74" i="63" s="1"/>
  <c r="AC70" i="63"/>
  <c r="AC74" i="63" s="1"/>
  <c r="X70" i="63"/>
  <c r="X74" i="63" s="1"/>
  <c r="W70" i="63"/>
  <c r="W74" i="63" s="1"/>
  <c r="U70" i="63"/>
  <c r="U74" i="63" s="1"/>
  <c r="T70" i="63"/>
  <c r="T74" i="63" s="1"/>
  <c r="R70" i="63"/>
  <c r="R74" i="63" s="1"/>
  <c r="Q70" i="63"/>
  <c r="Q74" i="63" s="1"/>
  <c r="I70" i="63"/>
  <c r="I74" i="63" s="1"/>
  <c r="H70" i="63"/>
  <c r="H74" i="63" s="1"/>
  <c r="F70" i="63"/>
  <c r="F74" i="63" s="1"/>
  <c r="E70" i="63"/>
  <c r="E74" i="63" s="1"/>
  <c r="ET68" i="63"/>
  <c r="ES68" i="63"/>
  <c r="ET67" i="63"/>
  <c r="ES67" i="63"/>
  <c r="ET66" i="63"/>
  <c r="ES66" i="63"/>
  <c r="ET65" i="63"/>
  <c r="ES65" i="63"/>
  <c r="ET64" i="63"/>
  <c r="ES64" i="63"/>
  <c r="ET63" i="63"/>
  <c r="ES63" i="63"/>
  <c r="ET62" i="63"/>
  <c r="ES62" i="63"/>
  <c r="ET61" i="63"/>
  <c r="ES61" i="63"/>
  <c r="ET60" i="63"/>
  <c r="ES60" i="63"/>
  <c r="ET59" i="63"/>
  <c r="ES59" i="63"/>
  <c r="ET58" i="63"/>
  <c r="ES58" i="63"/>
  <c r="ET57" i="63"/>
  <c r="ES57" i="63"/>
  <c r="ET56" i="63"/>
  <c r="ES56" i="63"/>
  <c r="ET55" i="63"/>
  <c r="ES55" i="63"/>
  <c r="ET54" i="63"/>
  <c r="ES54" i="63"/>
  <c r="ET53" i="63"/>
  <c r="ES53" i="63"/>
  <c r="ET52" i="63"/>
  <c r="ES52" i="63"/>
  <c r="ET51" i="63"/>
  <c r="ES51" i="63"/>
  <c r="ET50" i="63"/>
  <c r="ES50" i="63"/>
  <c r="ET49" i="63"/>
  <c r="ES49" i="63"/>
  <c r="ET48" i="63"/>
  <c r="ES48" i="63"/>
  <c r="ET47" i="63"/>
  <c r="ES47" i="63"/>
  <c r="ET46" i="63"/>
  <c r="ES46" i="63"/>
  <c r="ET45" i="63"/>
  <c r="ES45" i="63"/>
  <c r="ET44" i="63"/>
  <c r="ES44" i="63"/>
  <c r="ET43" i="63"/>
  <c r="ES43" i="63"/>
  <c r="ET42" i="63"/>
  <c r="ES42" i="63"/>
  <c r="ET41" i="63"/>
  <c r="ES41" i="63"/>
  <c r="ET40" i="63"/>
  <c r="ES40" i="63"/>
  <c r="ET39" i="63"/>
  <c r="ES39" i="63"/>
  <c r="ET38" i="63"/>
  <c r="ES38" i="63"/>
  <c r="ET37" i="63"/>
  <c r="ES37" i="63"/>
  <c r="ET36" i="63"/>
  <c r="ES36" i="63"/>
  <c r="ET35" i="63"/>
  <c r="ES35" i="63"/>
  <c r="ET34" i="63"/>
  <c r="ES34" i="63"/>
  <c r="ET33" i="63"/>
  <c r="ES33" i="63"/>
  <c r="ET32" i="63"/>
  <c r="ES32" i="63"/>
  <c r="ET31" i="63"/>
  <c r="ES31" i="63"/>
  <c r="ET30" i="63"/>
  <c r="ES30" i="63"/>
  <c r="ET29" i="63"/>
  <c r="ES29" i="63"/>
  <c r="ET28" i="63"/>
  <c r="ES28" i="63"/>
  <c r="ET27" i="63"/>
  <c r="ES27" i="63"/>
  <c r="ET26" i="63"/>
  <c r="ES26" i="63"/>
  <c r="ET25" i="63"/>
  <c r="ES25" i="63"/>
  <c r="ET24" i="63"/>
  <c r="ES24" i="63"/>
  <c r="ET23" i="63"/>
  <c r="ES23" i="63"/>
  <c r="ET22" i="63"/>
  <c r="ES22" i="63"/>
  <c r="ET21" i="63"/>
  <c r="ES21" i="63"/>
  <c r="ET20" i="63"/>
  <c r="ES20" i="63"/>
  <c r="ET19" i="63"/>
  <c r="ES19" i="63"/>
  <c r="ET18" i="63"/>
  <c r="ES18" i="63"/>
  <c r="ET17" i="63"/>
  <c r="ES17" i="63"/>
  <c r="ET16" i="63"/>
  <c r="ES16" i="63"/>
  <c r="ET15" i="63"/>
  <c r="ES15" i="63"/>
  <c r="ET14" i="63"/>
  <c r="ES14" i="63"/>
  <c r="ET13" i="63"/>
  <c r="ES13" i="63"/>
  <c r="ET12" i="63"/>
  <c r="ES12" i="63"/>
  <c r="ET11" i="63"/>
  <c r="ES11" i="63"/>
  <c r="ET10" i="63"/>
  <c r="ES10" i="63"/>
  <c r="ET9" i="63"/>
  <c r="ES9" i="63"/>
  <c r="ET8" i="63"/>
  <c r="ES8" i="63"/>
  <c r="ET7" i="63"/>
  <c r="ES7" i="63"/>
  <c r="B7" i="63"/>
  <c r="B8" i="63" s="1"/>
  <c r="B9" i="63" s="1"/>
  <c r="B10" i="63" s="1"/>
  <c r="B11" i="63" s="1"/>
  <c r="B12" i="63" s="1"/>
  <c r="B13" i="63" s="1"/>
  <c r="B14" i="63" s="1"/>
  <c r="B15" i="63" s="1"/>
  <c r="B16" i="63" s="1"/>
  <c r="B17" i="63" s="1"/>
  <c r="B18" i="63" s="1"/>
  <c r="B19" i="63" s="1"/>
  <c r="B20" i="63" s="1"/>
  <c r="B21" i="63" s="1"/>
  <c r="B22" i="63" s="1"/>
  <c r="B23" i="63" s="1"/>
  <c r="B24" i="63" s="1"/>
  <c r="B25" i="63" s="1"/>
  <c r="B26" i="63" s="1"/>
  <c r="B27" i="63" s="1"/>
  <c r="B28" i="63" s="1"/>
  <c r="B29" i="63" s="1"/>
  <c r="B30" i="63" s="1"/>
  <c r="B31" i="63" s="1"/>
  <c r="B32" i="63" s="1"/>
  <c r="B33" i="63" s="1"/>
  <c r="B34" i="63" s="1"/>
  <c r="B35" i="63" s="1"/>
  <c r="B36" i="63" s="1"/>
  <c r="B37" i="63" s="1"/>
  <c r="B38" i="63" s="1"/>
  <c r="B39" i="63" s="1"/>
  <c r="B40" i="63" s="1"/>
  <c r="B41" i="63" s="1"/>
  <c r="B42" i="63" s="1"/>
  <c r="B43" i="63" s="1"/>
  <c r="B44" i="63" s="1"/>
  <c r="B45" i="63" s="1"/>
  <c r="B46" i="63" s="1"/>
  <c r="B47" i="63" s="1"/>
  <c r="B48" i="63" s="1"/>
  <c r="B49" i="63" s="1"/>
  <c r="B50" i="63" s="1"/>
  <c r="B51" i="63" s="1"/>
  <c r="B52" i="63" s="1"/>
  <c r="B53" i="63" s="1"/>
  <c r="B54" i="63" s="1"/>
  <c r="B55" i="63" s="1"/>
  <c r="B56" i="63" s="1"/>
  <c r="B57" i="63" s="1"/>
  <c r="B58" i="63" s="1"/>
  <c r="B59" i="63" s="1"/>
  <c r="B60" i="63" s="1"/>
  <c r="B61" i="63" s="1"/>
  <c r="B62" i="63" s="1"/>
  <c r="B63" i="63" s="1"/>
  <c r="B64" i="63" s="1"/>
  <c r="B65" i="63" s="1"/>
  <c r="B66" i="63" s="1"/>
  <c r="B67" i="63" s="1"/>
  <c r="B68" i="63" s="1"/>
  <c r="ET6" i="63"/>
  <c r="ES6" i="63"/>
  <c r="EK5" i="63"/>
  <c r="EJ5" i="63"/>
  <c r="CP5" i="63"/>
  <c r="C5" i="63"/>
  <c r="B5" i="63"/>
  <c r="ER3" i="63"/>
  <c r="DX75" i="62"/>
  <c r="DW75" i="62" s="1"/>
  <c r="DG75" i="62"/>
  <c r="CW75" i="62"/>
  <c r="CU75" i="62"/>
  <c r="CS75" i="62"/>
  <c r="CQ75" i="62"/>
  <c r="CE75" i="62"/>
  <c r="CB75" i="62"/>
  <c r="BY75" i="62"/>
  <c r="BV75" i="62"/>
  <c r="BS75" i="62"/>
  <c r="BP75" i="62"/>
  <c r="BM75" i="62"/>
  <c r="BH75" i="62"/>
  <c r="BE75" i="62"/>
  <c r="BB75" i="62"/>
  <c r="AY75" i="62"/>
  <c r="AV75" i="62"/>
  <c r="AQ75" i="62"/>
  <c r="AN75" i="62"/>
  <c r="AK75" i="62"/>
  <c r="AH75" i="62"/>
  <c r="AE75" i="62"/>
  <c r="AB75" i="62"/>
  <c r="V75" i="62"/>
  <c r="S75" i="62"/>
  <c r="P75" i="62"/>
  <c r="G75" i="62"/>
  <c r="D75" i="62"/>
  <c r="EI73" i="62"/>
  <c r="EE73" i="62"/>
  <c r="DY73" i="62"/>
  <c r="DH73" i="62"/>
  <c r="CX73" i="62"/>
  <c r="CV73" i="62"/>
  <c r="CT73" i="62"/>
  <c r="CR73" i="62"/>
  <c r="CP73" i="62"/>
  <c r="CL73" i="62"/>
  <c r="CJ73" i="62"/>
  <c r="CG73" i="62"/>
  <c r="CF73" i="62"/>
  <c r="CD73" i="62"/>
  <c r="CC73" i="62"/>
  <c r="CA73" i="62"/>
  <c r="BZ73" i="62"/>
  <c r="BX73" i="62"/>
  <c r="BW73" i="62"/>
  <c r="BU73" i="62"/>
  <c r="BT73" i="62"/>
  <c r="BR73" i="62"/>
  <c r="BQ73" i="62"/>
  <c r="BO73" i="62"/>
  <c r="BN73" i="62"/>
  <c r="BJ73" i="62"/>
  <c r="BI73" i="62"/>
  <c r="BG73" i="62"/>
  <c r="BF73" i="62"/>
  <c r="BD73" i="62"/>
  <c r="BC73" i="62"/>
  <c r="BA73" i="62"/>
  <c r="AZ73" i="62"/>
  <c r="AX73" i="62"/>
  <c r="AW73" i="62"/>
  <c r="AS73" i="62"/>
  <c r="AR73" i="62"/>
  <c r="AP73" i="62"/>
  <c r="AO73" i="62"/>
  <c r="AM73" i="62"/>
  <c r="AL73" i="62"/>
  <c r="AJ73" i="62"/>
  <c r="AI73" i="62"/>
  <c r="AG73" i="62"/>
  <c r="AF73" i="62"/>
  <c r="AD73" i="62"/>
  <c r="AC73" i="62"/>
  <c r="X73" i="62"/>
  <c r="W73" i="62"/>
  <c r="U73" i="62"/>
  <c r="T73" i="62"/>
  <c r="R73" i="62"/>
  <c r="I73" i="62"/>
  <c r="H73" i="62"/>
  <c r="F73" i="62"/>
  <c r="E73" i="62"/>
  <c r="EI72" i="62"/>
  <c r="EE72" i="62"/>
  <c r="DY72" i="62"/>
  <c r="DH72" i="62"/>
  <c r="DB72" i="62"/>
  <c r="CZ72" i="62"/>
  <c r="CX72" i="62"/>
  <c r="CV72" i="62"/>
  <c r="CT72" i="62"/>
  <c r="CR72" i="62"/>
  <c r="CP72" i="62"/>
  <c r="CL72" i="62"/>
  <c r="CJ72" i="62"/>
  <c r="CG72" i="62"/>
  <c r="CF72" i="62"/>
  <c r="CD72" i="62"/>
  <c r="CC72" i="62"/>
  <c r="CA72" i="62"/>
  <c r="BZ72" i="62"/>
  <c r="BX72" i="62"/>
  <c r="BW72" i="62"/>
  <c r="BU72" i="62"/>
  <c r="BT72" i="62"/>
  <c r="BR72" i="62"/>
  <c r="BQ72" i="62"/>
  <c r="BO72" i="62"/>
  <c r="BN72" i="62"/>
  <c r="BJ72" i="62"/>
  <c r="BI72" i="62"/>
  <c r="BG72" i="62"/>
  <c r="BF72" i="62"/>
  <c r="BD72" i="62"/>
  <c r="BC72" i="62"/>
  <c r="BA72" i="62"/>
  <c r="AZ72" i="62"/>
  <c r="AX72" i="62"/>
  <c r="AW72" i="62"/>
  <c r="AS72" i="62"/>
  <c r="AR72" i="62"/>
  <c r="AP72" i="62"/>
  <c r="AO72" i="62"/>
  <c r="AM72" i="62"/>
  <c r="AL72" i="62"/>
  <c r="AJ72" i="62"/>
  <c r="AI72" i="62"/>
  <c r="AG72" i="62"/>
  <c r="AF72" i="62"/>
  <c r="AD72" i="62"/>
  <c r="AC72" i="62"/>
  <c r="X72" i="62"/>
  <c r="W72" i="62"/>
  <c r="U72" i="62"/>
  <c r="T72" i="62"/>
  <c r="R72" i="62"/>
  <c r="Q72" i="62"/>
  <c r="I72" i="62"/>
  <c r="H72" i="62"/>
  <c r="F72" i="62"/>
  <c r="E72" i="62"/>
  <c r="EI71" i="62"/>
  <c r="EE71" i="62"/>
  <c r="DY71" i="62"/>
  <c r="DH71" i="62"/>
  <c r="DB71" i="62"/>
  <c r="CZ71" i="62"/>
  <c r="CX71" i="62"/>
  <c r="CV71" i="62"/>
  <c r="CT71" i="62"/>
  <c r="CR71" i="62"/>
  <c r="CP71" i="62"/>
  <c r="CL71" i="62"/>
  <c r="CJ71" i="62"/>
  <c r="CG71" i="62"/>
  <c r="CF71" i="62"/>
  <c r="CD71" i="62"/>
  <c r="CC71" i="62"/>
  <c r="CA71" i="62"/>
  <c r="BZ71" i="62"/>
  <c r="BX71" i="62"/>
  <c r="BW71" i="62"/>
  <c r="BU71" i="62"/>
  <c r="BT71" i="62"/>
  <c r="BR71" i="62"/>
  <c r="BQ71" i="62"/>
  <c r="BO71" i="62"/>
  <c r="BN71" i="62"/>
  <c r="BJ71" i="62"/>
  <c r="BI71" i="62"/>
  <c r="BG71" i="62"/>
  <c r="BF71" i="62"/>
  <c r="BD71" i="62"/>
  <c r="BC71" i="62"/>
  <c r="BA71" i="62"/>
  <c r="AZ71" i="62"/>
  <c r="AX71" i="62"/>
  <c r="AW71" i="62"/>
  <c r="AS71" i="62"/>
  <c r="AR71" i="62"/>
  <c r="AP71" i="62"/>
  <c r="AO71" i="62"/>
  <c r="AM71" i="62"/>
  <c r="AL71" i="62"/>
  <c r="AJ71" i="62"/>
  <c r="AI71" i="62"/>
  <c r="AG71" i="62"/>
  <c r="AF71" i="62"/>
  <c r="AD71" i="62"/>
  <c r="AC71" i="62"/>
  <c r="X71" i="62"/>
  <c r="W71" i="62"/>
  <c r="U71" i="62"/>
  <c r="T71" i="62"/>
  <c r="R71" i="62"/>
  <c r="I71" i="62"/>
  <c r="H71" i="62"/>
  <c r="F71" i="62"/>
  <c r="E71" i="62"/>
  <c r="EE70" i="62"/>
  <c r="EE74" i="62" s="1"/>
  <c r="DY70" i="62"/>
  <c r="DY74" i="62" s="1"/>
  <c r="DH70" i="62"/>
  <c r="DH74" i="62" s="1"/>
  <c r="DB70" i="62"/>
  <c r="DB74" i="62" s="1"/>
  <c r="CZ70" i="62"/>
  <c r="CZ74" i="62" s="1"/>
  <c r="CX70" i="62"/>
  <c r="CX74" i="62" s="1"/>
  <c r="CV70" i="62"/>
  <c r="CV74" i="62" s="1"/>
  <c r="CT70" i="62"/>
  <c r="CT74" i="62" s="1"/>
  <c r="CR70" i="62"/>
  <c r="CR74" i="62" s="1"/>
  <c r="CP70" i="62"/>
  <c r="CP74" i="62" s="1"/>
  <c r="CL74" i="62"/>
  <c r="CJ70" i="62"/>
  <c r="CJ74" i="62" s="1"/>
  <c r="CG70" i="62"/>
  <c r="CG74" i="62" s="1"/>
  <c r="CF70" i="62"/>
  <c r="CF74" i="62" s="1"/>
  <c r="CD70" i="62"/>
  <c r="CD74" i="62" s="1"/>
  <c r="CC70" i="62"/>
  <c r="CC74" i="62" s="1"/>
  <c r="CA70" i="62"/>
  <c r="CA74" i="62" s="1"/>
  <c r="BZ70" i="62"/>
  <c r="BZ74" i="62" s="1"/>
  <c r="BX70" i="62"/>
  <c r="BX74" i="62" s="1"/>
  <c r="BW70" i="62"/>
  <c r="BW74" i="62" s="1"/>
  <c r="BU70" i="62"/>
  <c r="BU74" i="62" s="1"/>
  <c r="BT70" i="62"/>
  <c r="BT74" i="62" s="1"/>
  <c r="BR70" i="62"/>
  <c r="BR74" i="62" s="1"/>
  <c r="BQ70" i="62"/>
  <c r="BQ74" i="62" s="1"/>
  <c r="BO70" i="62"/>
  <c r="BO74" i="62" s="1"/>
  <c r="BN70" i="62"/>
  <c r="BN74" i="62" s="1"/>
  <c r="BJ70" i="62"/>
  <c r="BJ74" i="62" s="1"/>
  <c r="BI70" i="62"/>
  <c r="BI74" i="62" s="1"/>
  <c r="BG70" i="62"/>
  <c r="BG74" i="62" s="1"/>
  <c r="BF70" i="62"/>
  <c r="BF74" i="62" s="1"/>
  <c r="BD70" i="62"/>
  <c r="BD74" i="62" s="1"/>
  <c r="BC70" i="62"/>
  <c r="BC74" i="62" s="1"/>
  <c r="BA70" i="62"/>
  <c r="BA74" i="62" s="1"/>
  <c r="AZ70" i="62"/>
  <c r="AZ74" i="62" s="1"/>
  <c r="AX70" i="62"/>
  <c r="AX74" i="62" s="1"/>
  <c r="AW70" i="62"/>
  <c r="AW74" i="62" s="1"/>
  <c r="AS70" i="62"/>
  <c r="AS74" i="62" s="1"/>
  <c r="AR70" i="62"/>
  <c r="AR74" i="62" s="1"/>
  <c r="AP70" i="62"/>
  <c r="AP74" i="62" s="1"/>
  <c r="AO70" i="62"/>
  <c r="AO74" i="62" s="1"/>
  <c r="AM70" i="62"/>
  <c r="AM74" i="62" s="1"/>
  <c r="AL70" i="62"/>
  <c r="AL74" i="62" s="1"/>
  <c r="AJ70" i="62"/>
  <c r="AJ74" i="62" s="1"/>
  <c r="AI70" i="62"/>
  <c r="AI74" i="62" s="1"/>
  <c r="AG70" i="62"/>
  <c r="AG74" i="62" s="1"/>
  <c r="AF70" i="62"/>
  <c r="AF74" i="62" s="1"/>
  <c r="AD70" i="62"/>
  <c r="AD74" i="62" s="1"/>
  <c r="AC70" i="62"/>
  <c r="AC74" i="62" s="1"/>
  <c r="X70" i="62"/>
  <c r="X74" i="62" s="1"/>
  <c r="W70" i="62"/>
  <c r="W74" i="62" s="1"/>
  <c r="U70" i="62"/>
  <c r="U74" i="62" s="1"/>
  <c r="T70" i="62"/>
  <c r="T74" i="62" s="1"/>
  <c r="R70" i="62"/>
  <c r="R74" i="62" s="1"/>
  <c r="Q70" i="62"/>
  <c r="Q74" i="62" s="1"/>
  <c r="I70" i="62"/>
  <c r="I74" i="62" s="1"/>
  <c r="H70" i="62"/>
  <c r="H74" i="62" s="1"/>
  <c r="F70" i="62"/>
  <c r="F74" i="62" s="1"/>
  <c r="E70" i="62"/>
  <c r="E74" i="62" s="1"/>
  <c r="ET68" i="62"/>
  <c r="ES68" i="62"/>
  <c r="ET67" i="62"/>
  <c r="ES67" i="62"/>
  <c r="ET66" i="62"/>
  <c r="ES66" i="62"/>
  <c r="ET65" i="62"/>
  <c r="ES65" i="62"/>
  <c r="ET64" i="62"/>
  <c r="ES64" i="62"/>
  <c r="ET63" i="62"/>
  <c r="ES63" i="62"/>
  <c r="ET62" i="62"/>
  <c r="ES62" i="62"/>
  <c r="ET61" i="62"/>
  <c r="ES61" i="62"/>
  <c r="ET60" i="62"/>
  <c r="ES60" i="62"/>
  <c r="ET59" i="62"/>
  <c r="ES59" i="62"/>
  <c r="ET58" i="62"/>
  <c r="ES58" i="62"/>
  <c r="ET57" i="62"/>
  <c r="ES57" i="62"/>
  <c r="ET56" i="62"/>
  <c r="ES56" i="62"/>
  <c r="ET55" i="62"/>
  <c r="ES55" i="62"/>
  <c r="ET54" i="62"/>
  <c r="ES54" i="62"/>
  <c r="ET53" i="62"/>
  <c r="ES53" i="62"/>
  <c r="ET52" i="62"/>
  <c r="ES52" i="62"/>
  <c r="ET51" i="62"/>
  <c r="ES51" i="62"/>
  <c r="ET50" i="62"/>
  <c r="ES50" i="62"/>
  <c r="ET49" i="62"/>
  <c r="ES49" i="62"/>
  <c r="ET48" i="62"/>
  <c r="ES48" i="62"/>
  <c r="ET47" i="62"/>
  <c r="ES47" i="62"/>
  <c r="ET46" i="62"/>
  <c r="ES46" i="62"/>
  <c r="ET45" i="62"/>
  <c r="ES45" i="62"/>
  <c r="ET44" i="62"/>
  <c r="ES44" i="62"/>
  <c r="ET43" i="62"/>
  <c r="ES43" i="62"/>
  <c r="ET42" i="62"/>
  <c r="ES42" i="62"/>
  <c r="ET41" i="62"/>
  <c r="ES41" i="62"/>
  <c r="ET40" i="62"/>
  <c r="ES40" i="62"/>
  <c r="ET39" i="62"/>
  <c r="ES39" i="62"/>
  <c r="ET38" i="62"/>
  <c r="ES38" i="62"/>
  <c r="ET37" i="62"/>
  <c r="ES37" i="62"/>
  <c r="ET36" i="62"/>
  <c r="ES36" i="62"/>
  <c r="ET35" i="62"/>
  <c r="ES35" i="62"/>
  <c r="ET34" i="62"/>
  <c r="ES34" i="62"/>
  <c r="ET33" i="62"/>
  <c r="ES33" i="62"/>
  <c r="ET32" i="62"/>
  <c r="ES32" i="62"/>
  <c r="ET31" i="62"/>
  <c r="ES31" i="62"/>
  <c r="ET30" i="62"/>
  <c r="ES30" i="62"/>
  <c r="ET29" i="62"/>
  <c r="ES29" i="62"/>
  <c r="ET28" i="62"/>
  <c r="ES28" i="62"/>
  <c r="ET27" i="62"/>
  <c r="ES27" i="62"/>
  <c r="ET26" i="62"/>
  <c r="ES26" i="62"/>
  <c r="ET25" i="62"/>
  <c r="ES25" i="62"/>
  <c r="ET24" i="62"/>
  <c r="ES24" i="62"/>
  <c r="ET23" i="62"/>
  <c r="ES23" i="62"/>
  <c r="ET22" i="62"/>
  <c r="ES22" i="62"/>
  <c r="ET21" i="62"/>
  <c r="ES21" i="62"/>
  <c r="ET20" i="62"/>
  <c r="ES20" i="62"/>
  <c r="ET19" i="62"/>
  <c r="ES19" i="62"/>
  <c r="ET18" i="62"/>
  <c r="ES18" i="62"/>
  <c r="ET17" i="62"/>
  <c r="ES17" i="62"/>
  <c r="ET16" i="62"/>
  <c r="ES16" i="62"/>
  <c r="ET15" i="62"/>
  <c r="ES15" i="62"/>
  <c r="ET14" i="62"/>
  <c r="ES14" i="62"/>
  <c r="ET13" i="62"/>
  <c r="ES13" i="62"/>
  <c r="ET12" i="62"/>
  <c r="ES12" i="62"/>
  <c r="ET11" i="62"/>
  <c r="ES11" i="62"/>
  <c r="ET10" i="62"/>
  <c r="ES10" i="62"/>
  <c r="ET9" i="62"/>
  <c r="ES9" i="62"/>
  <c r="ET8" i="62"/>
  <c r="ES8" i="62"/>
  <c r="ET7" i="62"/>
  <c r="ES7" i="62"/>
  <c r="B7" i="62"/>
  <c r="B8" i="62" s="1"/>
  <c r="B9" i="62" s="1"/>
  <c r="B10" i="62" s="1"/>
  <c r="B11" i="62" s="1"/>
  <c r="B12" i="62" s="1"/>
  <c r="B13" i="62" s="1"/>
  <c r="B14" i="62" s="1"/>
  <c r="B15" i="62" s="1"/>
  <c r="B16" i="62" s="1"/>
  <c r="B17" i="62" s="1"/>
  <c r="B18" i="62" s="1"/>
  <c r="B19" i="62" s="1"/>
  <c r="B20" i="62" s="1"/>
  <c r="B21" i="62" s="1"/>
  <c r="B22" i="62" s="1"/>
  <c r="B23" i="62" s="1"/>
  <c r="B24" i="62" s="1"/>
  <c r="B25" i="62" s="1"/>
  <c r="B26" i="62" s="1"/>
  <c r="B27" i="62" s="1"/>
  <c r="B28" i="62" s="1"/>
  <c r="B29" i="62" s="1"/>
  <c r="B30" i="62" s="1"/>
  <c r="B31" i="62" s="1"/>
  <c r="B32" i="62" s="1"/>
  <c r="B33" i="62" s="1"/>
  <c r="B34" i="62" s="1"/>
  <c r="B35" i="62" s="1"/>
  <c r="B36" i="62" s="1"/>
  <c r="B37" i="62" s="1"/>
  <c r="B38" i="62" s="1"/>
  <c r="B39" i="62" s="1"/>
  <c r="B40" i="62" s="1"/>
  <c r="B41" i="62" s="1"/>
  <c r="B42" i="62" s="1"/>
  <c r="B43" i="62" s="1"/>
  <c r="B44" i="62" s="1"/>
  <c r="B45" i="62" s="1"/>
  <c r="B46" i="62" s="1"/>
  <c r="B47" i="62" s="1"/>
  <c r="B48" i="62" s="1"/>
  <c r="B49" i="62" s="1"/>
  <c r="B50" i="62" s="1"/>
  <c r="B51" i="62" s="1"/>
  <c r="B52" i="62" s="1"/>
  <c r="B53" i="62" s="1"/>
  <c r="B54" i="62" s="1"/>
  <c r="B55" i="62" s="1"/>
  <c r="B56" i="62" s="1"/>
  <c r="B57" i="62" s="1"/>
  <c r="B58" i="62" s="1"/>
  <c r="B59" i="62" s="1"/>
  <c r="B60" i="62" s="1"/>
  <c r="B61" i="62" s="1"/>
  <c r="B62" i="62" s="1"/>
  <c r="B63" i="62" s="1"/>
  <c r="B64" i="62" s="1"/>
  <c r="B65" i="62" s="1"/>
  <c r="B66" i="62" s="1"/>
  <c r="B67" i="62" s="1"/>
  <c r="B68" i="62" s="1"/>
  <c r="ET6" i="62"/>
  <c r="ES6" i="62"/>
  <c r="EK5" i="62"/>
  <c r="EJ5" i="62"/>
  <c r="CP5" i="62"/>
  <c r="C5" i="62"/>
  <c r="B5" i="62"/>
  <c r="ER3" i="62"/>
  <c r="DX75" i="61"/>
  <c r="DW75" i="61" s="1"/>
  <c r="DG75" i="61"/>
  <c r="CW75" i="61"/>
  <c r="CU75" i="61"/>
  <c r="CS75" i="61"/>
  <c r="CQ75" i="61"/>
  <c r="CE75" i="61"/>
  <c r="CB75" i="61"/>
  <c r="BY75" i="61"/>
  <c r="BV75" i="61"/>
  <c r="BS75" i="61"/>
  <c r="BP75" i="61"/>
  <c r="BM75" i="61"/>
  <c r="BH75" i="61"/>
  <c r="BE75" i="61"/>
  <c r="BB75" i="61"/>
  <c r="AY75" i="61"/>
  <c r="AV75" i="61"/>
  <c r="AQ75" i="61"/>
  <c r="AN75" i="61"/>
  <c r="AK75" i="61"/>
  <c r="AH75" i="61"/>
  <c r="AE75" i="61"/>
  <c r="AB75" i="61"/>
  <c r="V75" i="61"/>
  <c r="S75" i="61"/>
  <c r="P75" i="61"/>
  <c r="G75" i="61"/>
  <c r="D75" i="61"/>
  <c r="EE73" i="61"/>
  <c r="DY73" i="61"/>
  <c r="DH73" i="61"/>
  <c r="DB73" i="61"/>
  <c r="CZ73" i="61"/>
  <c r="CX73" i="61"/>
  <c r="CV73" i="61"/>
  <c r="CT73" i="61"/>
  <c r="CR73" i="61"/>
  <c r="CP73" i="61"/>
  <c r="CL73" i="61"/>
  <c r="CJ73" i="61"/>
  <c r="CG73" i="61"/>
  <c r="CF73" i="61"/>
  <c r="CD73" i="61"/>
  <c r="CC73" i="61"/>
  <c r="CA73" i="61"/>
  <c r="BZ73" i="61"/>
  <c r="BX73" i="61"/>
  <c r="BW73" i="61"/>
  <c r="BU73" i="61"/>
  <c r="BT73" i="61"/>
  <c r="BR73" i="61"/>
  <c r="BQ73" i="61"/>
  <c r="BO73" i="61"/>
  <c r="BN73" i="61"/>
  <c r="BJ73" i="61"/>
  <c r="BI73" i="61"/>
  <c r="BG73" i="61"/>
  <c r="BF73" i="61"/>
  <c r="BD73" i="61"/>
  <c r="BC73" i="61"/>
  <c r="BA73" i="61"/>
  <c r="AZ73" i="61"/>
  <c r="AX73" i="61"/>
  <c r="AW73" i="61"/>
  <c r="AS73" i="61"/>
  <c r="AR73" i="61"/>
  <c r="AP73" i="61"/>
  <c r="AO73" i="61"/>
  <c r="AM73" i="61"/>
  <c r="AL73" i="61"/>
  <c r="AJ73" i="61"/>
  <c r="AI73" i="61"/>
  <c r="AG73" i="61"/>
  <c r="AF73" i="61"/>
  <c r="AD73" i="61"/>
  <c r="AC73" i="61"/>
  <c r="X73" i="61"/>
  <c r="W73" i="61"/>
  <c r="U73" i="61"/>
  <c r="T73" i="61"/>
  <c r="R73" i="61"/>
  <c r="I73" i="61"/>
  <c r="H73" i="61"/>
  <c r="F73" i="61"/>
  <c r="E73" i="61"/>
  <c r="EE72" i="61"/>
  <c r="DY72" i="61"/>
  <c r="DH72" i="61"/>
  <c r="DB72" i="61"/>
  <c r="CZ72" i="61"/>
  <c r="CX72" i="61"/>
  <c r="CV72" i="61"/>
  <c r="CT72" i="61"/>
  <c r="CR72" i="61"/>
  <c r="CP72" i="61"/>
  <c r="CL72" i="61"/>
  <c r="CJ72" i="61"/>
  <c r="CG72" i="61"/>
  <c r="CF72" i="61"/>
  <c r="CD72" i="61"/>
  <c r="CC72" i="61"/>
  <c r="CA72" i="61"/>
  <c r="BZ72" i="61"/>
  <c r="BX72" i="61"/>
  <c r="BW72" i="61"/>
  <c r="BU72" i="61"/>
  <c r="BT72" i="61"/>
  <c r="BR72" i="61"/>
  <c r="BQ72" i="61"/>
  <c r="BO72" i="61"/>
  <c r="BN72" i="61"/>
  <c r="BJ72" i="61"/>
  <c r="BI72" i="61"/>
  <c r="BG72" i="61"/>
  <c r="BF72" i="61"/>
  <c r="BD72" i="61"/>
  <c r="BC72" i="61"/>
  <c r="BA72" i="61"/>
  <c r="AZ72" i="61"/>
  <c r="AX72" i="61"/>
  <c r="AW72" i="61"/>
  <c r="AS72" i="61"/>
  <c r="AR72" i="61"/>
  <c r="AP72" i="61"/>
  <c r="AO72" i="61"/>
  <c r="AM72" i="61"/>
  <c r="AL72" i="61"/>
  <c r="AJ72" i="61"/>
  <c r="AI72" i="61"/>
  <c r="AG72" i="61"/>
  <c r="AF72" i="61"/>
  <c r="AD72" i="61"/>
  <c r="AC72" i="61"/>
  <c r="X72" i="61"/>
  <c r="W72" i="61"/>
  <c r="U72" i="61"/>
  <c r="T72" i="61"/>
  <c r="R72" i="61"/>
  <c r="Q72" i="61"/>
  <c r="I72" i="61"/>
  <c r="H72" i="61"/>
  <c r="F72" i="61"/>
  <c r="E72" i="61"/>
  <c r="EE71" i="61"/>
  <c r="DY71" i="61"/>
  <c r="DH71" i="61"/>
  <c r="DB71" i="61"/>
  <c r="CZ71" i="61"/>
  <c r="CX71" i="61"/>
  <c r="CV71" i="61"/>
  <c r="CT71" i="61"/>
  <c r="CR71" i="61"/>
  <c r="CP71" i="61"/>
  <c r="CL71" i="61"/>
  <c r="CJ71" i="61"/>
  <c r="CG71" i="61"/>
  <c r="CF71" i="61"/>
  <c r="CD71" i="61"/>
  <c r="CC71" i="61"/>
  <c r="CA71" i="61"/>
  <c r="BZ71" i="61"/>
  <c r="BX71" i="61"/>
  <c r="BW71" i="61"/>
  <c r="BU71" i="61"/>
  <c r="BT71" i="61"/>
  <c r="BR71" i="61"/>
  <c r="BQ71" i="61"/>
  <c r="BO71" i="61"/>
  <c r="BN71" i="61"/>
  <c r="BJ71" i="61"/>
  <c r="BI71" i="61"/>
  <c r="BG71" i="61"/>
  <c r="BF71" i="61"/>
  <c r="BD71" i="61"/>
  <c r="BC71" i="61"/>
  <c r="BA71" i="61"/>
  <c r="AZ71" i="61"/>
  <c r="AX71" i="61"/>
  <c r="AW71" i="61"/>
  <c r="AS71" i="61"/>
  <c r="AR71" i="61"/>
  <c r="AP71" i="61"/>
  <c r="AO71" i="61"/>
  <c r="AM71" i="61"/>
  <c r="AL71" i="61"/>
  <c r="AJ71" i="61"/>
  <c r="AI71" i="61"/>
  <c r="AG71" i="61"/>
  <c r="AF71" i="61"/>
  <c r="AD71" i="61"/>
  <c r="AC71" i="61"/>
  <c r="X71" i="61"/>
  <c r="W71" i="61"/>
  <c r="U71" i="61"/>
  <c r="T71" i="61"/>
  <c r="R71" i="61"/>
  <c r="I71" i="61"/>
  <c r="F71" i="61"/>
  <c r="E71" i="61"/>
  <c r="EE70" i="61"/>
  <c r="EE74" i="61" s="1"/>
  <c r="DY70" i="61"/>
  <c r="DY74" i="61" s="1"/>
  <c r="DH70" i="61"/>
  <c r="DH74" i="61" s="1"/>
  <c r="DB70" i="61"/>
  <c r="DB74" i="61" s="1"/>
  <c r="CZ70" i="61"/>
  <c r="CZ74" i="61" s="1"/>
  <c r="CX70" i="61"/>
  <c r="CX74" i="61" s="1"/>
  <c r="CV70" i="61"/>
  <c r="CV74" i="61" s="1"/>
  <c r="CT70" i="61"/>
  <c r="CT74" i="61" s="1"/>
  <c r="CR70" i="61"/>
  <c r="CR74" i="61" s="1"/>
  <c r="CP70" i="61"/>
  <c r="CP74" i="61" s="1"/>
  <c r="CL74" i="61"/>
  <c r="CJ70" i="61"/>
  <c r="CJ74" i="61" s="1"/>
  <c r="CG70" i="61"/>
  <c r="CG74" i="61" s="1"/>
  <c r="CF70" i="61"/>
  <c r="CF74" i="61" s="1"/>
  <c r="CD70" i="61"/>
  <c r="CD74" i="61" s="1"/>
  <c r="CC70" i="61"/>
  <c r="CC74" i="61" s="1"/>
  <c r="CA70" i="61"/>
  <c r="CA74" i="61" s="1"/>
  <c r="BZ70" i="61"/>
  <c r="BZ74" i="61" s="1"/>
  <c r="BX70" i="61"/>
  <c r="BX74" i="61" s="1"/>
  <c r="BW70" i="61"/>
  <c r="BW74" i="61" s="1"/>
  <c r="BU70" i="61"/>
  <c r="BU74" i="61" s="1"/>
  <c r="BT70" i="61"/>
  <c r="BT74" i="61" s="1"/>
  <c r="BR70" i="61"/>
  <c r="BR74" i="61" s="1"/>
  <c r="BQ70" i="61"/>
  <c r="BQ74" i="61" s="1"/>
  <c r="BO70" i="61"/>
  <c r="BO74" i="61" s="1"/>
  <c r="BN70" i="61"/>
  <c r="BN74" i="61" s="1"/>
  <c r="BJ70" i="61"/>
  <c r="BJ74" i="61" s="1"/>
  <c r="BI70" i="61"/>
  <c r="BI74" i="61" s="1"/>
  <c r="BG70" i="61"/>
  <c r="BG74" i="61" s="1"/>
  <c r="BF70" i="61"/>
  <c r="BF74" i="61" s="1"/>
  <c r="BD70" i="61"/>
  <c r="BD74" i="61" s="1"/>
  <c r="BC70" i="61"/>
  <c r="BC74" i="61" s="1"/>
  <c r="BA70" i="61"/>
  <c r="BA74" i="61" s="1"/>
  <c r="AZ70" i="61"/>
  <c r="AZ74" i="61" s="1"/>
  <c r="AX70" i="61"/>
  <c r="AX74" i="61" s="1"/>
  <c r="AW70" i="61"/>
  <c r="AW74" i="61" s="1"/>
  <c r="AS70" i="61"/>
  <c r="AS74" i="61" s="1"/>
  <c r="AR70" i="61"/>
  <c r="AR74" i="61" s="1"/>
  <c r="AP70" i="61"/>
  <c r="AP74" i="61" s="1"/>
  <c r="AO70" i="61"/>
  <c r="AO74" i="61" s="1"/>
  <c r="AM70" i="61"/>
  <c r="AM74" i="61" s="1"/>
  <c r="AL70" i="61"/>
  <c r="AL74" i="61" s="1"/>
  <c r="AJ70" i="61"/>
  <c r="AJ74" i="61" s="1"/>
  <c r="AI70" i="61"/>
  <c r="AI74" i="61" s="1"/>
  <c r="AG70" i="61"/>
  <c r="AG74" i="61" s="1"/>
  <c r="AF70" i="61"/>
  <c r="AF74" i="61" s="1"/>
  <c r="AD70" i="61"/>
  <c r="AD74" i="61" s="1"/>
  <c r="AC70" i="61"/>
  <c r="AC74" i="61" s="1"/>
  <c r="X70" i="61"/>
  <c r="X74" i="61" s="1"/>
  <c r="W70" i="61"/>
  <c r="W74" i="61" s="1"/>
  <c r="U70" i="61"/>
  <c r="U74" i="61" s="1"/>
  <c r="T70" i="61"/>
  <c r="T74" i="61" s="1"/>
  <c r="R70" i="61"/>
  <c r="R74" i="61" s="1"/>
  <c r="Q70" i="61"/>
  <c r="Q74" i="61" s="1"/>
  <c r="I70" i="61"/>
  <c r="I74" i="61" s="1"/>
  <c r="F70" i="61"/>
  <c r="F74" i="61" s="1"/>
  <c r="E70" i="61"/>
  <c r="E74" i="61" s="1"/>
  <c r="ES68" i="61"/>
  <c r="ES67" i="61"/>
  <c r="ES66" i="61"/>
  <c r="ES65" i="61"/>
  <c r="ES64" i="61"/>
  <c r="ES63" i="61"/>
  <c r="ES62" i="61"/>
  <c r="ES61" i="61"/>
  <c r="ES60" i="61"/>
  <c r="ES59" i="61"/>
  <c r="ES58" i="61"/>
  <c r="ES57" i="61"/>
  <c r="ES56" i="61"/>
  <c r="ES55" i="61"/>
  <c r="ES54" i="61"/>
  <c r="ES53" i="61"/>
  <c r="ES52" i="61"/>
  <c r="ES51" i="61"/>
  <c r="ES50" i="61"/>
  <c r="ES49" i="61"/>
  <c r="ES48" i="61"/>
  <c r="ES47" i="61"/>
  <c r="ES46" i="61"/>
  <c r="ES45" i="61"/>
  <c r="ES44" i="61"/>
  <c r="ES43" i="61"/>
  <c r="ES42" i="61"/>
  <c r="ES41" i="61"/>
  <c r="ES40" i="61"/>
  <c r="ES39" i="61"/>
  <c r="ES38" i="61"/>
  <c r="ES37" i="61"/>
  <c r="ES36" i="61"/>
  <c r="ES35" i="61"/>
  <c r="ES34" i="61"/>
  <c r="ES33" i="61"/>
  <c r="ES32" i="61"/>
  <c r="ES31" i="61"/>
  <c r="ES30" i="61"/>
  <c r="ES29" i="61"/>
  <c r="ES28" i="61"/>
  <c r="ES27" i="61"/>
  <c r="ES26" i="61"/>
  <c r="ES25" i="61"/>
  <c r="ES24" i="61"/>
  <c r="ES23" i="61"/>
  <c r="ES22" i="61"/>
  <c r="ES21" i="61"/>
  <c r="ES20" i="61"/>
  <c r="ES19" i="61"/>
  <c r="ES18" i="61"/>
  <c r="ES17" i="61"/>
  <c r="ES16" i="61"/>
  <c r="ES15" i="61"/>
  <c r="ES14" i="61"/>
  <c r="ES13" i="61"/>
  <c r="ES12" i="61"/>
  <c r="ES11" i="61"/>
  <c r="ES10" i="61"/>
  <c r="ES9" i="61"/>
  <c r="ES8" i="61"/>
  <c r="ES7" i="61"/>
  <c r="B7" i="61"/>
  <c r="B8" i="61" s="1"/>
  <c r="B9" i="61" s="1"/>
  <c r="B10" i="61" s="1"/>
  <c r="B11" i="61" s="1"/>
  <c r="B12" i="61" s="1"/>
  <c r="B13" i="61" s="1"/>
  <c r="B14" i="61" s="1"/>
  <c r="B15" i="61" s="1"/>
  <c r="B16" i="61" s="1"/>
  <c r="B17" i="61" s="1"/>
  <c r="B18" i="61" s="1"/>
  <c r="B19" i="61" s="1"/>
  <c r="B20" i="61" s="1"/>
  <c r="B21" i="61" s="1"/>
  <c r="B22" i="61" s="1"/>
  <c r="B23" i="61" s="1"/>
  <c r="B24" i="61" s="1"/>
  <c r="B25" i="61" s="1"/>
  <c r="B26" i="61" s="1"/>
  <c r="B27" i="61" s="1"/>
  <c r="B28" i="61" s="1"/>
  <c r="B29" i="61" s="1"/>
  <c r="B30" i="61" s="1"/>
  <c r="B31" i="61" s="1"/>
  <c r="B32" i="61" s="1"/>
  <c r="B33" i="61" s="1"/>
  <c r="B34" i="61" s="1"/>
  <c r="B35" i="61" s="1"/>
  <c r="B36" i="61" s="1"/>
  <c r="B37" i="61" s="1"/>
  <c r="B38" i="61" s="1"/>
  <c r="B39" i="61" s="1"/>
  <c r="B40" i="61" s="1"/>
  <c r="B41" i="61" s="1"/>
  <c r="B42" i="61" s="1"/>
  <c r="B43" i="61" s="1"/>
  <c r="B44" i="61" s="1"/>
  <c r="B45" i="61" s="1"/>
  <c r="B46" i="61" s="1"/>
  <c r="B47" i="61" s="1"/>
  <c r="B48" i="61" s="1"/>
  <c r="B49" i="61" s="1"/>
  <c r="B50" i="61" s="1"/>
  <c r="B51" i="61" s="1"/>
  <c r="B52" i="61" s="1"/>
  <c r="B53" i="61" s="1"/>
  <c r="B54" i="61" s="1"/>
  <c r="B55" i="61" s="1"/>
  <c r="B56" i="61" s="1"/>
  <c r="B57" i="61" s="1"/>
  <c r="B58" i="61" s="1"/>
  <c r="B59" i="61" s="1"/>
  <c r="B60" i="61" s="1"/>
  <c r="B61" i="61" s="1"/>
  <c r="B62" i="61" s="1"/>
  <c r="B63" i="61" s="1"/>
  <c r="B64" i="61" s="1"/>
  <c r="B65" i="61" s="1"/>
  <c r="B66" i="61" s="1"/>
  <c r="B67" i="61" s="1"/>
  <c r="B68" i="61" s="1"/>
  <c r="ES6" i="61"/>
  <c r="EK5" i="61"/>
  <c r="EJ5" i="61"/>
  <c r="CP5" i="61"/>
  <c r="C5" i="61"/>
  <c r="B5" i="61"/>
  <c r="ER3" i="61"/>
  <c r="DX76" i="60"/>
  <c r="DW76" i="60" s="1"/>
  <c r="DG76" i="60"/>
  <c r="CW76" i="60"/>
  <c r="CU76" i="60"/>
  <c r="CS76" i="60"/>
  <c r="CQ76" i="60"/>
  <c r="CE76" i="60"/>
  <c r="CB76" i="60"/>
  <c r="BY76" i="60"/>
  <c r="BV76" i="60"/>
  <c r="BS76" i="60"/>
  <c r="BP76" i="60"/>
  <c r="BM76" i="60"/>
  <c r="BH76" i="60"/>
  <c r="BE76" i="60"/>
  <c r="BB76" i="60"/>
  <c r="AY76" i="60"/>
  <c r="AV76" i="60"/>
  <c r="AQ76" i="60"/>
  <c r="AN76" i="60"/>
  <c r="AK76" i="60"/>
  <c r="AH76" i="60"/>
  <c r="AE76" i="60"/>
  <c r="V76" i="60"/>
  <c r="S76" i="60"/>
  <c r="P76" i="60"/>
  <c r="G76" i="60"/>
  <c r="D76" i="60"/>
  <c r="EE74" i="60"/>
  <c r="DY74" i="60"/>
  <c r="DH74" i="60"/>
  <c r="DB74" i="60"/>
  <c r="CZ74" i="60"/>
  <c r="CX74" i="60"/>
  <c r="CV74" i="60"/>
  <c r="CT74" i="60"/>
  <c r="CR74" i="60"/>
  <c r="CP74" i="60"/>
  <c r="CL74" i="60"/>
  <c r="CJ74" i="60"/>
  <c r="CG74" i="60"/>
  <c r="CF74" i="60"/>
  <c r="CD74" i="60"/>
  <c r="CC74" i="60"/>
  <c r="CA74" i="60"/>
  <c r="BZ74" i="60"/>
  <c r="BX74" i="60"/>
  <c r="BW74" i="60"/>
  <c r="BU74" i="60"/>
  <c r="BT74" i="60"/>
  <c r="BR74" i="60"/>
  <c r="BQ74" i="60"/>
  <c r="BO74" i="60"/>
  <c r="BN74" i="60"/>
  <c r="BI74" i="60"/>
  <c r="BG74" i="60"/>
  <c r="BF74" i="60"/>
  <c r="BD74" i="60"/>
  <c r="BC74" i="60"/>
  <c r="BA74" i="60"/>
  <c r="AZ74" i="60"/>
  <c r="AX74" i="60"/>
  <c r="AW74" i="60"/>
  <c r="AS74" i="60"/>
  <c r="AR74" i="60"/>
  <c r="AP74" i="60"/>
  <c r="AO74" i="60"/>
  <c r="AM74" i="60"/>
  <c r="AL74" i="60"/>
  <c r="AJ74" i="60"/>
  <c r="AI74" i="60"/>
  <c r="AG74" i="60"/>
  <c r="AF74" i="60"/>
  <c r="AD74" i="60"/>
  <c r="AC74" i="60"/>
  <c r="X74" i="60"/>
  <c r="W74" i="60"/>
  <c r="U74" i="60"/>
  <c r="T74" i="60"/>
  <c r="R74" i="60"/>
  <c r="I74" i="60"/>
  <c r="H74" i="60"/>
  <c r="F74" i="60"/>
  <c r="E74" i="60"/>
  <c r="EE73" i="60"/>
  <c r="DY73" i="60"/>
  <c r="DH73" i="60"/>
  <c r="DB73" i="60"/>
  <c r="CZ73" i="60"/>
  <c r="CX73" i="60"/>
  <c r="CV73" i="60"/>
  <c r="CT73" i="60"/>
  <c r="CR73" i="60"/>
  <c r="CP73" i="60"/>
  <c r="CL73" i="60"/>
  <c r="CJ73" i="60"/>
  <c r="CG73" i="60"/>
  <c r="CF73" i="60"/>
  <c r="CD73" i="60"/>
  <c r="CC73" i="60"/>
  <c r="CA73" i="60"/>
  <c r="BZ73" i="60"/>
  <c r="BX73" i="60"/>
  <c r="BW73" i="60"/>
  <c r="BU73" i="60"/>
  <c r="BT73" i="60"/>
  <c r="BR73" i="60"/>
  <c r="BQ73" i="60"/>
  <c r="BO73" i="60"/>
  <c r="BN73" i="60"/>
  <c r="BJ73" i="60"/>
  <c r="BI73" i="60"/>
  <c r="BG73" i="60"/>
  <c r="BF73" i="60"/>
  <c r="BD73" i="60"/>
  <c r="BC73" i="60"/>
  <c r="BA73" i="60"/>
  <c r="AZ73" i="60"/>
  <c r="AX73" i="60"/>
  <c r="AW73" i="60"/>
  <c r="AS73" i="60"/>
  <c r="AR73" i="60"/>
  <c r="AP73" i="60"/>
  <c r="AO73" i="60"/>
  <c r="AM73" i="60"/>
  <c r="AL73" i="60"/>
  <c r="AJ73" i="60"/>
  <c r="AI73" i="60"/>
  <c r="AG73" i="60"/>
  <c r="AF73" i="60"/>
  <c r="AD73" i="60"/>
  <c r="AC73" i="60"/>
  <c r="X73" i="60"/>
  <c r="W73" i="60"/>
  <c r="U73" i="60"/>
  <c r="T73" i="60"/>
  <c r="R73" i="60"/>
  <c r="I73" i="60"/>
  <c r="H73" i="60"/>
  <c r="F73" i="60"/>
  <c r="E73" i="60"/>
  <c r="EE72" i="60"/>
  <c r="DY72" i="60"/>
  <c r="DH72" i="60"/>
  <c r="DB72" i="60"/>
  <c r="CZ72" i="60"/>
  <c r="CX72" i="60"/>
  <c r="CV72" i="60"/>
  <c r="CT72" i="60"/>
  <c r="CR72" i="60"/>
  <c r="CP72" i="60"/>
  <c r="CL72" i="60"/>
  <c r="CJ72" i="60"/>
  <c r="CG72" i="60"/>
  <c r="CF72" i="60"/>
  <c r="CD72" i="60"/>
  <c r="CC72" i="60"/>
  <c r="CA72" i="60"/>
  <c r="BZ72" i="60"/>
  <c r="BX72" i="60"/>
  <c r="BW72" i="60"/>
  <c r="BU72" i="60"/>
  <c r="BT72" i="60"/>
  <c r="BR72" i="60"/>
  <c r="BQ72" i="60"/>
  <c r="BO72" i="60"/>
  <c r="BN72" i="60"/>
  <c r="BJ72" i="60"/>
  <c r="BI72" i="60"/>
  <c r="BG72" i="60"/>
  <c r="BF72" i="60"/>
  <c r="BD72" i="60"/>
  <c r="BC72" i="60"/>
  <c r="BA72" i="60"/>
  <c r="AZ72" i="60"/>
  <c r="AX72" i="60"/>
  <c r="AW72" i="60"/>
  <c r="AS72" i="60"/>
  <c r="AR72" i="60"/>
  <c r="AP72" i="60"/>
  <c r="AO72" i="60"/>
  <c r="AM72" i="60"/>
  <c r="AL72" i="60"/>
  <c r="AJ72" i="60"/>
  <c r="AI72" i="60"/>
  <c r="AG72" i="60"/>
  <c r="AF72" i="60"/>
  <c r="AD72" i="60"/>
  <c r="AC72" i="60"/>
  <c r="X72" i="60"/>
  <c r="W72" i="60"/>
  <c r="U72" i="60"/>
  <c r="T72" i="60"/>
  <c r="R72" i="60"/>
  <c r="Q72" i="60"/>
  <c r="I72" i="60"/>
  <c r="H72" i="60"/>
  <c r="F72" i="60"/>
  <c r="E72" i="60"/>
  <c r="EE71" i="60"/>
  <c r="DY71" i="60"/>
  <c r="DH71" i="60"/>
  <c r="DB71" i="60"/>
  <c r="CZ71" i="60"/>
  <c r="CX71" i="60"/>
  <c r="CV71" i="60"/>
  <c r="CT71" i="60"/>
  <c r="CR71" i="60"/>
  <c r="CP71" i="60"/>
  <c r="CL71" i="60"/>
  <c r="CJ71" i="60"/>
  <c r="CG71" i="60"/>
  <c r="CF71" i="60"/>
  <c r="CD71" i="60"/>
  <c r="CC71" i="60"/>
  <c r="CA71" i="60"/>
  <c r="BZ71" i="60"/>
  <c r="BX71" i="60"/>
  <c r="BW71" i="60"/>
  <c r="BU71" i="60"/>
  <c r="BT71" i="60"/>
  <c r="BR71" i="60"/>
  <c r="BQ71" i="60"/>
  <c r="BO71" i="60"/>
  <c r="BN71" i="60"/>
  <c r="BJ71" i="60"/>
  <c r="BI71" i="60"/>
  <c r="BG71" i="60"/>
  <c r="BF71" i="60"/>
  <c r="BD71" i="60"/>
  <c r="BC71" i="60"/>
  <c r="BA71" i="60"/>
  <c r="AZ71" i="60"/>
  <c r="AX71" i="60"/>
  <c r="AW71" i="60"/>
  <c r="AS71" i="60"/>
  <c r="AR71" i="60"/>
  <c r="AP71" i="60"/>
  <c r="AO71" i="60"/>
  <c r="AM71" i="60"/>
  <c r="AL71" i="60"/>
  <c r="AJ71" i="60"/>
  <c r="AI71" i="60"/>
  <c r="AG71" i="60"/>
  <c r="AF71" i="60"/>
  <c r="AD71" i="60"/>
  <c r="AC71" i="60"/>
  <c r="X71" i="60"/>
  <c r="W71" i="60"/>
  <c r="U71" i="60"/>
  <c r="T71" i="60"/>
  <c r="R71" i="60"/>
  <c r="I71" i="60"/>
  <c r="H71" i="60"/>
  <c r="F71" i="60"/>
  <c r="E71" i="60"/>
  <c r="EE70" i="60"/>
  <c r="EE75" i="60" s="1"/>
  <c r="DY70" i="60"/>
  <c r="DY75" i="60" s="1"/>
  <c r="DH70" i="60"/>
  <c r="DH75" i="60" s="1"/>
  <c r="DB70" i="60"/>
  <c r="DB75" i="60" s="1"/>
  <c r="CZ70" i="60"/>
  <c r="CZ75" i="60" s="1"/>
  <c r="CX70" i="60"/>
  <c r="CX75" i="60" s="1"/>
  <c r="CV70" i="60"/>
  <c r="CV75" i="60" s="1"/>
  <c r="CT70" i="60"/>
  <c r="CT75" i="60" s="1"/>
  <c r="CR70" i="60"/>
  <c r="CR75" i="60" s="1"/>
  <c r="CP70" i="60"/>
  <c r="CP75" i="60" s="1"/>
  <c r="CL75" i="60"/>
  <c r="CJ70" i="60"/>
  <c r="CJ75" i="60" s="1"/>
  <c r="CG70" i="60"/>
  <c r="CG75" i="60" s="1"/>
  <c r="CF70" i="60"/>
  <c r="CF75" i="60" s="1"/>
  <c r="CD70" i="60"/>
  <c r="CD75" i="60" s="1"/>
  <c r="CC70" i="60"/>
  <c r="CC75" i="60" s="1"/>
  <c r="CA70" i="60"/>
  <c r="CA75" i="60" s="1"/>
  <c r="BZ70" i="60"/>
  <c r="BZ75" i="60" s="1"/>
  <c r="BX70" i="60"/>
  <c r="BX75" i="60" s="1"/>
  <c r="BW70" i="60"/>
  <c r="BW75" i="60" s="1"/>
  <c r="BU70" i="60"/>
  <c r="BU75" i="60" s="1"/>
  <c r="BT70" i="60"/>
  <c r="BT75" i="60" s="1"/>
  <c r="BR70" i="60"/>
  <c r="BR75" i="60" s="1"/>
  <c r="BQ70" i="60"/>
  <c r="BQ75" i="60" s="1"/>
  <c r="BO70" i="60"/>
  <c r="BO75" i="60" s="1"/>
  <c r="BN70" i="60"/>
  <c r="BN75" i="60" s="1"/>
  <c r="BJ70" i="60"/>
  <c r="BJ74" i="60" s="1"/>
  <c r="BI70" i="60"/>
  <c r="BI75" i="60" s="1"/>
  <c r="BG70" i="60"/>
  <c r="BG75" i="60" s="1"/>
  <c r="BF70" i="60"/>
  <c r="BF75" i="60" s="1"/>
  <c r="BD70" i="60"/>
  <c r="BD75" i="60" s="1"/>
  <c r="BC70" i="60"/>
  <c r="BC75" i="60" s="1"/>
  <c r="BA70" i="60"/>
  <c r="BA75" i="60" s="1"/>
  <c r="AZ70" i="60"/>
  <c r="AZ75" i="60" s="1"/>
  <c r="AX70" i="60"/>
  <c r="AX75" i="60" s="1"/>
  <c r="AW70" i="60"/>
  <c r="AW75" i="60" s="1"/>
  <c r="AS70" i="60"/>
  <c r="AS75" i="60" s="1"/>
  <c r="AR70" i="60"/>
  <c r="AR75" i="60" s="1"/>
  <c r="AP70" i="60"/>
  <c r="AP75" i="60" s="1"/>
  <c r="AO70" i="60"/>
  <c r="AO75" i="60" s="1"/>
  <c r="AM70" i="60"/>
  <c r="AM75" i="60" s="1"/>
  <c r="AL70" i="60"/>
  <c r="AL75" i="60" s="1"/>
  <c r="AJ70" i="60"/>
  <c r="AJ75" i="60" s="1"/>
  <c r="AI70" i="60"/>
  <c r="AI75" i="60" s="1"/>
  <c r="AG70" i="60"/>
  <c r="AG75" i="60" s="1"/>
  <c r="AF70" i="60"/>
  <c r="AF75" i="60" s="1"/>
  <c r="AD70" i="60"/>
  <c r="AD75" i="60" s="1"/>
  <c r="AC70" i="60"/>
  <c r="AC75" i="60" s="1"/>
  <c r="X70" i="60"/>
  <c r="X75" i="60" s="1"/>
  <c r="W70" i="60"/>
  <c r="W75" i="60" s="1"/>
  <c r="U70" i="60"/>
  <c r="U75" i="60" s="1"/>
  <c r="T70" i="60"/>
  <c r="T75" i="60" s="1"/>
  <c r="R70" i="60"/>
  <c r="R75" i="60" s="1"/>
  <c r="Q70" i="60"/>
  <c r="Q75" i="60" s="1"/>
  <c r="I70" i="60"/>
  <c r="I75" i="60" s="1"/>
  <c r="H70" i="60"/>
  <c r="H75" i="60" s="1"/>
  <c r="F70" i="60"/>
  <c r="F75" i="60" s="1"/>
  <c r="E70" i="60"/>
  <c r="E75" i="60" s="1"/>
  <c r="ES68" i="60"/>
  <c r="ES67" i="60"/>
  <c r="ES66" i="60"/>
  <c r="ES65" i="60"/>
  <c r="ES64" i="60"/>
  <c r="ES63" i="60"/>
  <c r="ES62" i="60"/>
  <c r="ES61" i="60"/>
  <c r="ES60" i="60"/>
  <c r="ES59" i="60"/>
  <c r="ES58" i="60"/>
  <c r="ES57" i="60"/>
  <c r="ES56" i="60"/>
  <c r="ES55" i="60"/>
  <c r="ES54" i="60"/>
  <c r="ES53" i="60"/>
  <c r="ES52" i="60"/>
  <c r="ES51" i="60"/>
  <c r="ES50" i="60"/>
  <c r="ES49" i="60"/>
  <c r="ES48" i="60"/>
  <c r="ES47" i="60"/>
  <c r="ES46" i="60"/>
  <c r="ES45" i="60"/>
  <c r="ES44" i="60"/>
  <c r="ES43" i="60"/>
  <c r="ES42" i="60"/>
  <c r="ES41" i="60"/>
  <c r="ES40" i="60"/>
  <c r="ES39" i="60"/>
  <c r="ES38" i="60"/>
  <c r="ES37" i="60"/>
  <c r="ES36" i="60"/>
  <c r="ES35" i="60"/>
  <c r="ES34" i="60"/>
  <c r="ES33" i="60"/>
  <c r="ES32" i="60"/>
  <c r="ES31" i="60"/>
  <c r="ES30" i="60"/>
  <c r="ES29" i="60"/>
  <c r="ES28" i="60"/>
  <c r="ES27" i="60"/>
  <c r="ES26" i="60"/>
  <c r="ES25" i="60"/>
  <c r="ES24" i="60"/>
  <c r="ES23" i="60"/>
  <c r="ES22" i="60"/>
  <c r="ES21" i="60"/>
  <c r="ES20" i="60"/>
  <c r="ES19" i="60"/>
  <c r="ES18" i="60"/>
  <c r="ES17" i="60"/>
  <c r="ES16" i="60"/>
  <c r="ES15" i="60"/>
  <c r="ES14" i="60"/>
  <c r="ES13" i="60"/>
  <c r="ES9" i="60"/>
  <c r="ES8" i="60"/>
  <c r="ES7" i="60"/>
  <c r="B7" i="60"/>
  <c r="B8" i="60" s="1"/>
  <c r="B9" i="60" s="1"/>
  <c r="B10" i="60" s="1"/>
  <c r="B11" i="60" s="1"/>
  <c r="B12" i="60" s="1"/>
  <c r="B13" i="60" s="1"/>
  <c r="B14" i="60" s="1"/>
  <c r="B15" i="60" s="1"/>
  <c r="B16" i="60" s="1"/>
  <c r="B17" i="60" s="1"/>
  <c r="B18" i="60" s="1"/>
  <c r="B19" i="60" s="1"/>
  <c r="B20" i="60" s="1"/>
  <c r="B21" i="60" s="1"/>
  <c r="B22" i="60" s="1"/>
  <c r="B23" i="60" s="1"/>
  <c r="B24" i="60" s="1"/>
  <c r="B25" i="60" s="1"/>
  <c r="B26" i="60" s="1"/>
  <c r="B27" i="60" s="1"/>
  <c r="B28" i="60" s="1"/>
  <c r="B29" i="60" s="1"/>
  <c r="B30" i="60" s="1"/>
  <c r="B31" i="60" s="1"/>
  <c r="B32" i="60" s="1"/>
  <c r="B33" i="60" s="1"/>
  <c r="B34" i="60" s="1"/>
  <c r="B35" i="60" s="1"/>
  <c r="B36" i="60" s="1"/>
  <c r="B37" i="60" s="1"/>
  <c r="B38" i="60" s="1"/>
  <c r="B39" i="60" s="1"/>
  <c r="B40" i="60" s="1"/>
  <c r="B41" i="60" s="1"/>
  <c r="B42" i="60" s="1"/>
  <c r="B43" i="60" s="1"/>
  <c r="B44" i="60" s="1"/>
  <c r="B45" i="60" s="1"/>
  <c r="B46" i="60" s="1"/>
  <c r="B47" i="60" s="1"/>
  <c r="B48" i="60" s="1"/>
  <c r="B49" i="60" s="1"/>
  <c r="B50" i="60" s="1"/>
  <c r="B51" i="60" s="1"/>
  <c r="B52" i="60" s="1"/>
  <c r="B53" i="60" s="1"/>
  <c r="B54" i="60" s="1"/>
  <c r="B55" i="60" s="1"/>
  <c r="B56" i="60" s="1"/>
  <c r="B57" i="60" s="1"/>
  <c r="B58" i="60" s="1"/>
  <c r="B59" i="60" s="1"/>
  <c r="B60" i="60" s="1"/>
  <c r="B61" i="60" s="1"/>
  <c r="B62" i="60" s="1"/>
  <c r="B63" i="60" s="1"/>
  <c r="B64" i="60" s="1"/>
  <c r="B65" i="60" s="1"/>
  <c r="B66" i="60" s="1"/>
  <c r="B67" i="60" s="1"/>
  <c r="B68" i="60" s="1"/>
  <c r="ES6" i="60"/>
  <c r="EK5" i="60"/>
  <c r="EJ5" i="60"/>
  <c r="CP5" i="60"/>
  <c r="C5" i="60"/>
  <c r="B5" i="60"/>
  <c r="ER3" i="60"/>
  <c r="DX75" i="59"/>
  <c r="DW75" i="59" s="1"/>
  <c r="DG75" i="59"/>
  <c r="CW75" i="59"/>
  <c r="CU75" i="59"/>
  <c r="CS75" i="59"/>
  <c r="CQ75" i="59"/>
  <c r="CE75" i="59"/>
  <c r="CB75" i="59"/>
  <c r="BY75" i="59"/>
  <c r="BV75" i="59"/>
  <c r="BS75" i="59"/>
  <c r="BP75" i="59"/>
  <c r="BM75" i="59"/>
  <c r="BH75" i="59"/>
  <c r="BE75" i="59"/>
  <c r="BB75" i="59"/>
  <c r="AY75" i="59"/>
  <c r="AV75" i="59"/>
  <c r="AQ75" i="59"/>
  <c r="AN75" i="59"/>
  <c r="AK75" i="59"/>
  <c r="AH75" i="59"/>
  <c r="AE75" i="59"/>
  <c r="AB75" i="59"/>
  <c r="V75" i="59"/>
  <c r="S75" i="59"/>
  <c r="P75" i="59"/>
  <c r="G75" i="59"/>
  <c r="D75" i="59"/>
  <c r="EI73" i="59"/>
  <c r="EE73" i="59"/>
  <c r="DY73" i="59"/>
  <c r="DH73" i="59"/>
  <c r="DB73" i="59"/>
  <c r="CZ73" i="59"/>
  <c r="CX73" i="59"/>
  <c r="CV73" i="59"/>
  <c r="CT73" i="59"/>
  <c r="CR73" i="59"/>
  <c r="CP73" i="59"/>
  <c r="CL73" i="59"/>
  <c r="CJ73" i="59"/>
  <c r="CG73" i="59"/>
  <c r="CF73" i="59"/>
  <c r="CD73" i="59"/>
  <c r="CC73" i="59"/>
  <c r="CA73" i="59"/>
  <c r="BZ73" i="59"/>
  <c r="BX73" i="59"/>
  <c r="BW73" i="59"/>
  <c r="BU73" i="59"/>
  <c r="BT73" i="59"/>
  <c r="BR73" i="59"/>
  <c r="BQ73" i="59"/>
  <c r="BO73" i="59"/>
  <c r="BN73" i="59"/>
  <c r="BJ73" i="59"/>
  <c r="BI73" i="59"/>
  <c r="BG73" i="59"/>
  <c r="BF73" i="59"/>
  <c r="BD73" i="59"/>
  <c r="BC73" i="59"/>
  <c r="BA73" i="59"/>
  <c r="AZ73" i="59"/>
  <c r="AX73" i="59"/>
  <c r="AW73" i="59"/>
  <c r="AS73" i="59"/>
  <c r="AR73" i="59"/>
  <c r="AP73" i="59"/>
  <c r="AO73" i="59"/>
  <c r="AM73" i="59"/>
  <c r="AL73" i="59"/>
  <c r="AJ73" i="59"/>
  <c r="AI73" i="59"/>
  <c r="AG73" i="59"/>
  <c r="AF73" i="59"/>
  <c r="AD73" i="59"/>
  <c r="AC73" i="59"/>
  <c r="X73" i="59"/>
  <c r="W73" i="59"/>
  <c r="U73" i="59"/>
  <c r="T73" i="59"/>
  <c r="R73" i="59"/>
  <c r="I73" i="59"/>
  <c r="H73" i="59"/>
  <c r="F73" i="59"/>
  <c r="E73" i="59"/>
  <c r="EI72" i="59"/>
  <c r="EE72" i="59"/>
  <c r="DY72" i="59"/>
  <c r="DH72" i="59"/>
  <c r="DB72" i="59"/>
  <c r="CZ72" i="59"/>
  <c r="CX72" i="59"/>
  <c r="CV72" i="59"/>
  <c r="CT72" i="59"/>
  <c r="CR72" i="59"/>
  <c r="CP72" i="59"/>
  <c r="CL72" i="59"/>
  <c r="CJ72" i="59"/>
  <c r="CG72" i="59"/>
  <c r="CF72" i="59"/>
  <c r="CD72" i="59"/>
  <c r="CC72" i="59"/>
  <c r="CA72" i="59"/>
  <c r="BZ72" i="59"/>
  <c r="BX72" i="59"/>
  <c r="BW72" i="59"/>
  <c r="BU72" i="59"/>
  <c r="BT72" i="59"/>
  <c r="BR72" i="59"/>
  <c r="BQ72" i="59"/>
  <c r="BO72" i="59"/>
  <c r="BN72" i="59"/>
  <c r="BJ72" i="59"/>
  <c r="BI72" i="59"/>
  <c r="BG72" i="59"/>
  <c r="BF72" i="59"/>
  <c r="BD72" i="59"/>
  <c r="BC72" i="59"/>
  <c r="BA72" i="59"/>
  <c r="AZ72" i="59"/>
  <c r="AX72" i="59"/>
  <c r="AW72" i="59"/>
  <c r="AS72" i="59"/>
  <c r="AR72" i="59"/>
  <c r="AP72" i="59"/>
  <c r="AO72" i="59"/>
  <c r="AM72" i="59"/>
  <c r="AL72" i="59"/>
  <c r="AJ72" i="59"/>
  <c r="AI72" i="59"/>
  <c r="AG72" i="59"/>
  <c r="AF72" i="59"/>
  <c r="AD72" i="59"/>
  <c r="AC72" i="59"/>
  <c r="X72" i="59"/>
  <c r="W72" i="59"/>
  <c r="U72" i="59"/>
  <c r="T72" i="59"/>
  <c r="R72" i="59"/>
  <c r="Q72" i="59"/>
  <c r="I72" i="59"/>
  <c r="H72" i="59"/>
  <c r="F72" i="59"/>
  <c r="E72" i="59"/>
  <c r="EI71" i="59"/>
  <c r="EE71" i="59"/>
  <c r="DY71" i="59"/>
  <c r="DH71" i="59"/>
  <c r="DB71" i="59"/>
  <c r="CZ71" i="59"/>
  <c r="CX71" i="59"/>
  <c r="CV71" i="59"/>
  <c r="CT71" i="59"/>
  <c r="CR71" i="59"/>
  <c r="CL71" i="59"/>
  <c r="CJ71" i="59"/>
  <c r="CG71" i="59"/>
  <c r="CF71" i="59"/>
  <c r="CD71" i="59"/>
  <c r="CC71" i="59"/>
  <c r="CA71" i="59"/>
  <c r="BZ71" i="59"/>
  <c r="BX71" i="59"/>
  <c r="BW71" i="59"/>
  <c r="BU71" i="59"/>
  <c r="BT71" i="59"/>
  <c r="BR71" i="59"/>
  <c r="BQ71" i="59"/>
  <c r="BO71" i="59"/>
  <c r="BN71" i="59"/>
  <c r="BJ71" i="59"/>
  <c r="BI71" i="59"/>
  <c r="BG71" i="59"/>
  <c r="BF71" i="59"/>
  <c r="BD71" i="59"/>
  <c r="BC71" i="59"/>
  <c r="BA71" i="59"/>
  <c r="AZ71" i="59"/>
  <c r="AX71" i="59"/>
  <c r="AW71" i="59"/>
  <c r="AS71" i="59"/>
  <c r="AR71" i="59"/>
  <c r="AP71" i="59"/>
  <c r="AO71" i="59"/>
  <c r="AM71" i="59"/>
  <c r="AL71" i="59"/>
  <c r="AJ71" i="59"/>
  <c r="AI71" i="59"/>
  <c r="AG71" i="59"/>
  <c r="AF71" i="59"/>
  <c r="AD71" i="59"/>
  <c r="AC71" i="59"/>
  <c r="X71" i="59"/>
  <c r="W71" i="59"/>
  <c r="U71" i="59"/>
  <c r="T71" i="59"/>
  <c r="R71" i="59"/>
  <c r="I71" i="59"/>
  <c r="H71" i="59"/>
  <c r="F71" i="59"/>
  <c r="E71" i="59"/>
  <c r="EI70" i="59"/>
  <c r="EE70" i="59"/>
  <c r="EE74" i="59" s="1"/>
  <c r="DY70" i="59"/>
  <c r="DY74" i="59" s="1"/>
  <c r="DH70" i="59"/>
  <c r="DH74" i="59" s="1"/>
  <c r="DB70" i="59"/>
  <c r="DB74" i="59" s="1"/>
  <c r="CZ70" i="59"/>
  <c r="CZ74" i="59" s="1"/>
  <c r="CX70" i="59"/>
  <c r="CX74" i="59" s="1"/>
  <c r="CV70" i="59"/>
  <c r="CV74" i="59" s="1"/>
  <c r="CT70" i="59"/>
  <c r="CT74" i="59" s="1"/>
  <c r="CR70" i="59"/>
  <c r="CR74" i="59" s="1"/>
  <c r="CL74" i="59"/>
  <c r="CJ70" i="59"/>
  <c r="CJ74" i="59" s="1"/>
  <c r="CG70" i="59"/>
  <c r="CG74" i="59" s="1"/>
  <c r="CF70" i="59"/>
  <c r="CF74" i="59" s="1"/>
  <c r="CD70" i="59"/>
  <c r="CD74" i="59" s="1"/>
  <c r="CC70" i="59"/>
  <c r="CC74" i="59" s="1"/>
  <c r="CA70" i="59"/>
  <c r="CA74" i="59" s="1"/>
  <c r="BZ70" i="59"/>
  <c r="BZ74" i="59" s="1"/>
  <c r="BX70" i="59"/>
  <c r="BX74" i="59" s="1"/>
  <c r="BW70" i="59"/>
  <c r="BW74" i="59" s="1"/>
  <c r="BU70" i="59"/>
  <c r="BU74" i="59" s="1"/>
  <c r="BT70" i="59"/>
  <c r="BT74" i="59" s="1"/>
  <c r="BR70" i="59"/>
  <c r="BR74" i="59" s="1"/>
  <c r="BQ70" i="59"/>
  <c r="BQ74" i="59" s="1"/>
  <c r="BO70" i="59"/>
  <c r="BO74" i="59" s="1"/>
  <c r="BN70" i="59"/>
  <c r="BN74" i="59" s="1"/>
  <c r="BJ70" i="59"/>
  <c r="BJ74" i="59" s="1"/>
  <c r="BI70" i="59"/>
  <c r="BI74" i="59" s="1"/>
  <c r="BG70" i="59"/>
  <c r="BG74" i="59" s="1"/>
  <c r="BF70" i="59"/>
  <c r="BF74" i="59" s="1"/>
  <c r="BD70" i="59"/>
  <c r="BD74" i="59" s="1"/>
  <c r="BC70" i="59"/>
  <c r="BC74" i="59" s="1"/>
  <c r="BA70" i="59"/>
  <c r="BA74" i="59" s="1"/>
  <c r="AZ70" i="59"/>
  <c r="AZ74" i="59" s="1"/>
  <c r="AX70" i="59"/>
  <c r="AX74" i="59" s="1"/>
  <c r="AW70" i="59"/>
  <c r="AW74" i="59" s="1"/>
  <c r="AS70" i="59"/>
  <c r="AS74" i="59" s="1"/>
  <c r="AR70" i="59"/>
  <c r="AR74" i="59" s="1"/>
  <c r="AP70" i="59"/>
  <c r="AP74" i="59" s="1"/>
  <c r="AO70" i="59"/>
  <c r="AO74" i="59" s="1"/>
  <c r="AM70" i="59"/>
  <c r="AM74" i="59" s="1"/>
  <c r="AL70" i="59"/>
  <c r="AL74" i="59" s="1"/>
  <c r="AJ70" i="59"/>
  <c r="AJ74" i="59" s="1"/>
  <c r="AI70" i="59"/>
  <c r="AI74" i="59" s="1"/>
  <c r="AG70" i="59"/>
  <c r="AG74" i="59" s="1"/>
  <c r="AF70" i="59"/>
  <c r="AF74" i="59" s="1"/>
  <c r="AD70" i="59"/>
  <c r="AD74" i="59" s="1"/>
  <c r="AC70" i="59"/>
  <c r="AC74" i="59" s="1"/>
  <c r="X70" i="59"/>
  <c r="X74" i="59" s="1"/>
  <c r="W70" i="59"/>
  <c r="W74" i="59" s="1"/>
  <c r="U70" i="59"/>
  <c r="U74" i="59" s="1"/>
  <c r="T70" i="59"/>
  <c r="T74" i="59" s="1"/>
  <c r="R70" i="59"/>
  <c r="R74" i="59" s="1"/>
  <c r="Q70" i="59"/>
  <c r="Q74" i="59" s="1"/>
  <c r="I70" i="59"/>
  <c r="I74" i="59" s="1"/>
  <c r="H70" i="59"/>
  <c r="H74" i="59" s="1"/>
  <c r="F70" i="59"/>
  <c r="F74" i="59" s="1"/>
  <c r="E70" i="59"/>
  <c r="E74" i="59" s="1"/>
  <c r="ET68" i="59"/>
  <c r="ES68" i="59"/>
  <c r="ET67" i="59"/>
  <c r="ES67" i="59"/>
  <c r="ET66" i="59"/>
  <c r="ES66" i="59"/>
  <c r="ET65" i="59"/>
  <c r="ES65" i="59"/>
  <c r="ET64" i="59"/>
  <c r="ES64" i="59"/>
  <c r="ET63" i="59"/>
  <c r="ES63" i="59"/>
  <c r="ET62" i="59"/>
  <c r="ES62" i="59"/>
  <c r="ET61" i="59"/>
  <c r="ES61" i="59"/>
  <c r="ET60" i="59"/>
  <c r="ES60" i="59"/>
  <c r="ET59" i="59"/>
  <c r="ES59" i="59"/>
  <c r="ET58" i="59"/>
  <c r="ES58" i="59"/>
  <c r="ET57" i="59"/>
  <c r="ES57" i="59"/>
  <c r="ET56" i="59"/>
  <c r="ES56" i="59"/>
  <c r="ET55" i="59"/>
  <c r="ES55" i="59"/>
  <c r="ET54" i="59"/>
  <c r="ES54" i="59"/>
  <c r="ET53" i="59"/>
  <c r="ES53" i="59"/>
  <c r="ET52" i="59"/>
  <c r="ES52" i="59"/>
  <c r="ET51" i="59"/>
  <c r="ES51" i="59"/>
  <c r="ET50" i="59"/>
  <c r="ES50" i="59"/>
  <c r="ET49" i="59"/>
  <c r="ES49" i="59"/>
  <c r="ET48" i="59"/>
  <c r="ES48" i="59"/>
  <c r="ET47" i="59"/>
  <c r="ES47" i="59"/>
  <c r="ET46" i="59"/>
  <c r="ES46" i="59"/>
  <c r="ET45" i="59"/>
  <c r="ES45" i="59"/>
  <c r="ET44" i="59"/>
  <c r="ES44" i="59"/>
  <c r="ET43" i="59"/>
  <c r="ES43" i="59"/>
  <c r="ET42" i="59"/>
  <c r="ES42" i="59"/>
  <c r="ET41" i="59"/>
  <c r="ES41" i="59"/>
  <c r="ET40" i="59"/>
  <c r="ES40" i="59"/>
  <c r="ET39" i="59"/>
  <c r="ES39" i="59"/>
  <c r="ET38" i="59"/>
  <c r="ES38" i="59"/>
  <c r="ET37" i="59"/>
  <c r="ES37" i="59"/>
  <c r="ET36" i="59"/>
  <c r="ES36" i="59"/>
  <c r="ET35" i="59"/>
  <c r="ES35" i="59"/>
  <c r="ET34" i="59"/>
  <c r="ES34" i="59"/>
  <c r="ET33" i="59"/>
  <c r="ES33" i="59"/>
  <c r="ET32" i="59"/>
  <c r="ES32" i="59"/>
  <c r="ET31" i="59"/>
  <c r="ES31" i="59"/>
  <c r="ET30" i="59"/>
  <c r="ES30" i="59"/>
  <c r="ET29" i="59"/>
  <c r="ES29" i="59"/>
  <c r="ET28" i="59"/>
  <c r="ES28" i="59"/>
  <c r="ET27" i="59"/>
  <c r="ES27" i="59"/>
  <c r="ET26" i="59"/>
  <c r="ES26" i="59"/>
  <c r="ET25" i="59"/>
  <c r="ES25" i="59"/>
  <c r="ET24" i="59"/>
  <c r="ET23" i="59"/>
  <c r="ES23" i="59"/>
  <c r="ET22" i="59"/>
  <c r="ES22" i="59"/>
  <c r="ET21" i="59"/>
  <c r="ES21" i="59"/>
  <c r="ET20" i="59"/>
  <c r="ES20" i="59"/>
  <c r="ET19" i="59"/>
  <c r="ES19" i="59"/>
  <c r="ET18" i="59"/>
  <c r="ES18" i="59"/>
  <c r="ET17" i="59"/>
  <c r="ES17" i="59"/>
  <c r="ET16" i="59"/>
  <c r="ES16" i="59"/>
  <c r="ET15" i="59"/>
  <c r="ES15" i="59"/>
  <c r="ET14" i="59"/>
  <c r="ES14" i="59"/>
  <c r="ET13" i="59"/>
  <c r="ES13" i="59"/>
  <c r="ET12" i="59"/>
  <c r="ES12" i="59"/>
  <c r="ET11" i="59"/>
  <c r="ES11" i="59"/>
  <c r="ET10" i="59"/>
  <c r="ES10" i="59"/>
  <c r="ET9" i="59"/>
  <c r="ES9" i="59"/>
  <c r="ET8" i="59"/>
  <c r="ES8" i="59"/>
  <c r="ET7" i="59"/>
  <c r="ES7" i="59"/>
  <c r="CP71" i="59"/>
  <c r="B7" i="59"/>
  <c r="B8" i="59" s="1"/>
  <c r="B9" i="59" s="1"/>
  <c r="B10" i="59" s="1"/>
  <c r="B11" i="59" s="1"/>
  <c r="B12" i="59" s="1"/>
  <c r="B13" i="59" s="1"/>
  <c r="B14" i="59" s="1"/>
  <c r="B15" i="59" s="1"/>
  <c r="B16" i="59" s="1"/>
  <c r="B17" i="59" s="1"/>
  <c r="B18" i="59" s="1"/>
  <c r="B19" i="59" s="1"/>
  <c r="B20" i="59" s="1"/>
  <c r="ET6" i="59"/>
  <c r="ES6" i="59"/>
  <c r="EK5" i="59"/>
  <c r="EJ5" i="59"/>
  <c r="CP5" i="59"/>
  <c r="C5" i="59"/>
  <c r="B5" i="59"/>
  <c r="ER3" i="59"/>
  <c r="ET55" i="58"/>
  <c r="ET61" i="58"/>
  <c r="DX75" i="58"/>
  <c r="DW75" i="58" s="1"/>
  <c r="DG75" i="58"/>
  <c r="CW75" i="58"/>
  <c r="CU75" i="58"/>
  <c r="CS75" i="58"/>
  <c r="CQ75" i="58"/>
  <c r="CE75" i="58"/>
  <c r="CB75" i="58"/>
  <c r="BY75" i="58"/>
  <c r="BV75" i="58"/>
  <c r="BS75" i="58"/>
  <c r="BP75" i="58"/>
  <c r="BM75" i="58"/>
  <c r="BH75" i="58"/>
  <c r="BE75" i="58"/>
  <c r="BB75" i="58"/>
  <c r="AY75" i="58"/>
  <c r="AV75" i="58"/>
  <c r="AQ75" i="58"/>
  <c r="AN75" i="58"/>
  <c r="AK75" i="58"/>
  <c r="AH75" i="58"/>
  <c r="AE75" i="58"/>
  <c r="AB75" i="58"/>
  <c r="V75" i="58"/>
  <c r="S75" i="58"/>
  <c r="P75" i="58"/>
  <c r="G75" i="58"/>
  <c r="D75" i="58"/>
  <c r="EE73" i="58"/>
  <c r="DY73" i="58"/>
  <c r="DH73" i="58"/>
  <c r="DB73" i="58"/>
  <c r="CZ73" i="58"/>
  <c r="CX73" i="58"/>
  <c r="CV73" i="58"/>
  <c r="CT73" i="58"/>
  <c r="CR73" i="58"/>
  <c r="CP73" i="58"/>
  <c r="CL73" i="58"/>
  <c r="CJ73" i="58"/>
  <c r="CG73" i="58"/>
  <c r="CF73" i="58"/>
  <c r="CD73" i="58"/>
  <c r="CC73" i="58"/>
  <c r="CA73" i="58"/>
  <c r="BZ73" i="58"/>
  <c r="BX73" i="58"/>
  <c r="BW73" i="58"/>
  <c r="BU73" i="58"/>
  <c r="BT73" i="58"/>
  <c r="BR73" i="58"/>
  <c r="BQ73" i="58"/>
  <c r="BO73" i="58"/>
  <c r="BN73" i="58"/>
  <c r="BJ73" i="58"/>
  <c r="BI73" i="58"/>
  <c r="BG73" i="58"/>
  <c r="BF73" i="58"/>
  <c r="BD73" i="58"/>
  <c r="BC73" i="58"/>
  <c r="BA73" i="58"/>
  <c r="AZ73" i="58"/>
  <c r="AX73" i="58"/>
  <c r="AW73" i="58"/>
  <c r="AS73" i="58"/>
  <c r="AR73" i="58"/>
  <c r="AP73" i="58"/>
  <c r="AO73" i="58"/>
  <c r="AM73" i="58"/>
  <c r="AL73" i="58"/>
  <c r="AJ73" i="58"/>
  <c r="AI73" i="58"/>
  <c r="AG73" i="58"/>
  <c r="AF73" i="58"/>
  <c r="AD73" i="58"/>
  <c r="AC73" i="58"/>
  <c r="X73" i="58"/>
  <c r="W73" i="58"/>
  <c r="U73" i="58"/>
  <c r="T73" i="58"/>
  <c r="R73" i="58"/>
  <c r="I73" i="58"/>
  <c r="H73" i="58"/>
  <c r="F73" i="58"/>
  <c r="E73" i="58"/>
  <c r="EE72" i="58"/>
  <c r="DY72" i="58"/>
  <c r="DH72" i="58"/>
  <c r="DB72" i="58"/>
  <c r="CZ72" i="58"/>
  <c r="CX72" i="58"/>
  <c r="CV72" i="58"/>
  <c r="CT72" i="58"/>
  <c r="CR72" i="58"/>
  <c r="CP72" i="58"/>
  <c r="CL72" i="58"/>
  <c r="CJ72" i="58"/>
  <c r="CG72" i="58"/>
  <c r="CF72" i="58"/>
  <c r="CD72" i="58"/>
  <c r="CC72" i="58"/>
  <c r="CA72" i="58"/>
  <c r="BZ72" i="58"/>
  <c r="BX72" i="58"/>
  <c r="BW72" i="58"/>
  <c r="BU72" i="58"/>
  <c r="BT72" i="58"/>
  <c r="BR72" i="58"/>
  <c r="BQ72" i="58"/>
  <c r="BO72" i="58"/>
  <c r="BN72" i="58"/>
  <c r="BJ72" i="58"/>
  <c r="BI72" i="58"/>
  <c r="BG72" i="58"/>
  <c r="BF72" i="58"/>
  <c r="BD72" i="58"/>
  <c r="BC72" i="58"/>
  <c r="BA72" i="58"/>
  <c r="AZ72" i="58"/>
  <c r="AX72" i="58"/>
  <c r="AW72" i="58"/>
  <c r="AS72" i="58"/>
  <c r="AR72" i="58"/>
  <c r="AP72" i="58"/>
  <c r="AO72" i="58"/>
  <c r="AM72" i="58"/>
  <c r="AL72" i="58"/>
  <c r="AJ72" i="58"/>
  <c r="AI72" i="58"/>
  <c r="AG72" i="58"/>
  <c r="AF72" i="58"/>
  <c r="AD72" i="58"/>
  <c r="AC72" i="58"/>
  <c r="X72" i="58"/>
  <c r="W72" i="58"/>
  <c r="U72" i="58"/>
  <c r="T72" i="58"/>
  <c r="R72" i="58"/>
  <c r="Q72" i="58"/>
  <c r="I72" i="58"/>
  <c r="H72" i="58"/>
  <c r="F72" i="58"/>
  <c r="E72" i="58"/>
  <c r="EI71" i="58"/>
  <c r="EE71" i="58"/>
  <c r="DY71" i="58"/>
  <c r="DH71" i="58"/>
  <c r="DB71" i="58"/>
  <c r="CZ71" i="58"/>
  <c r="CX71" i="58"/>
  <c r="CV71" i="58"/>
  <c r="CT71" i="58"/>
  <c r="CR71" i="58"/>
  <c r="CP71" i="58"/>
  <c r="CL71" i="58"/>
  <c r="CJ71" i="58"/>
  <c r="CG71" i="58"/>
  <c r="CF71" i="58"/>
  <c r="CD71" i="58"/>
  <c r="CC71" i="58"/>
  <c r="CA71" i="58"/>
  <c r="BZ71" i="58"/>
  <c r="BX71" i="58"/>
  <c r="BW71" i="58"/>
  <c r="BU71" i="58"/>
  <c r="BT71" i="58"/>
  <c r="BR71" i="58"/>
  <c r="BQ71" i="58"/>
  <c r="BO71" i="58"/>
  <c r="BN71" i="58"/>
  <c r="BJ71" i="58"/>
  <c r="BI71" i="58"/>
  <c r="BG71" i="58"/>
  <c r="BF71" i="58"/>
  <c r="BD71" i="58"/>
  <c r="BC71" i="58"/>
  <c r="BA71" i="58"/>
  <c r="AZ71" i="58"/>
  <c r="AX71" i="58"/>
  <c r="AW71" i="58"/>
  <c r="AS71" i="58"/>
  <c r="AR71" i="58"/>
  <c r="AP71" i="58"/>
  <c r="AO71" i="58"/>
  <c r="AM71" i="58"/>
  <c r="AL71" i="58"/>
  <c r="AJ71" i="58"/>
  <c r="AI71" i="58"/>
  <c r="AG71" i="58"/>
  <c r="AF71" i="58"/>
  <c r="AD71" i="58"/>
  <c r="AC71" i="58"/>
  <c r="X71" i="58"/>
  <c r="W71" i="58"/>
  <c r="U71" i="58"/>
  <c r="T71" i="58"/>
  <c r="R71" i="58"/>
  <c r="I71" i="58"/>
  <c r="H71" i="58"/>
  <c r="F71" i="58"/>
  <c r="E71" i="58"/>
  <c r="EE70" i="58"/>
  <c r="EE74" i="58" s="1"/>
  <c r="DY70" i="58"/>
  <c r="DY74" i="58" s="1"/>
  <c r="DH70" i="58"/>
  <c r="DH74" i="58" s="1"/>
  <c r="DB70" i="58"/>
  <c r="DB74" i="58" s="1"/>
  <c r="CZ70" i="58"/>
  <c r="CZ74" i="58" s="1"/>
  <c r="CX70" i="58"/>
  <c r="CX74" i="58" s="1"/>
  <c r="CV70" i="58"/>
  <c r="CV74" i="58" s="1"/>
  <c r="CT70" i="58"/>
  <c r="CT74" i="58" s="1"/>
  <c r="CR70" i="58"/>
  <c r="CR74" i="58" s="1"/>
  <c r="CP70" i="58"/>
  <c r="CP74" i="58" s="1"/>
  <c r="CL74" i="58"/>
  <c r="CJ70" i="58"/>
  <c r="CJ74" i="58" s="1"/>
  <c r="CG70" i="58"/>
  <c r="CG74" i="58" s="1"/>
  <c r="CF70" i="58"/>
  <c r="CF74" i="58" s="1"/>
  <c r="CD70" i="58"/>
  <c r="CD74" i="58" s="1"/>
  <c r="CC70" i="58"/>
  <c r="CC74" i="58" s="1"/>
  <c r="CA70" i="58"/>
  <c r="CA74" i="58" s="1"/>
  <c r="BZ70" i="58"/>
  <c r="BZ74" i="58" s="1"/>
  <c r="BX70" i="58"/>
  <c r="BX74" i="58" s="1"/>
  <c r="BW70" i="58"/>
  <c r="BW74" i="58" s="1"/>
  <c r="BU70" i="58"/>
  <c r="BU74" i="58" s="1"/>
  <c r="BT70" i="58"/>
  <c r="BT74" i="58" s="1"/>
  <c r="BR70" i="58"/>
  <c r="BR74" i="58" s="1"/>
  <c r="BQ70" i="58"/>
  <c r="BQ74" i="58" s="1"/>
  <c r="BO70" i="58"/>
  <c r="BO74" i="58" s="1"/>
  <c r="BN70" i="58"/>
  <c r="BN74" i="58" s="1"/>
  <c r="BJ70" i="58"/>
  <c r="BJ74" i="58" s="1"/>
  <c r="BI70" i="58"/>
  <c r="BI74" i="58" s="1"/>
  <c r="BG70" i="58"/>
  <c r="BG74" i="58" s="1"/>
  <c r="BF70" i="58"/>
  <c r="BF74" i="58" s="1"/>
  <c r="BD70" i="58"/>
  <c r="BD74" i="58" s="1"/>
  <c r="BC70" i="58"/>
  <c r="BC74" i="58" s="1"/>
  <c r="BA70" i="58"/>
  <c r="BA74" i="58" s="1"/>
  <c r="AZ70" i="58"/>
  <c r="AZ74" i="58" s="1"/>
  <c r="AX70" i="58"/>
  <c r="AX74" i="58" s="1"/>
  <c r="AW70" i="58"/>
  <c r="AW74" i="58" s="1"/>
  <c r="AS70" i="58"/>
  <c r="AS74" i="58" s="1"/>
  <c r="AR70" i="58"/>
  <c r="AR74" i="58" s="1"/>
  <c r="AP70" i="58"/>
  <c r="AP74" i="58" s="1"/>
  <c r="AO70" i="58"/>
  <c r="AO74" i="58" s="1"/>
  <c r="AM70" i="58"/>
  <c r="AM74" i="58" s="1"/>
  <c r="AL70" i="58"/>
  <c r="AL74" i="58" s="1"/>
  <c r="AJ70" i="58"/>
  <c r="AJ74" i="58" s="1"/>
  <c r="AI70" i="58"/>
  <c r="AI74" i="58" s="1"/>
  <c r="AG70" i="58"/>
  <c r="AG74" i="58" s="1"/>
  <c r="AF70" i="58"/>
  <c r="AF74" i="58" s="1"/>
  <c r="AD70" i="58"/>
  <c r="AD74" i="58" s="1"/>
  <c r="AC70" i="58"/>
  <c r="AC74" i="58" s="1"/>
  <c r="X70" i="58"/>
  <c r="X74" i="58" s="1"/>
  <c r="W70" i="58"/>
  <c r="W74" i="58" s="1"/>
  <c r="U70" i="58"/>
  <c r="U74" i="58" s="1"/>
  <c r="T70" i="58"/>
  <c r="T74" i="58" s="1"/>
  <c r="R70" i="58"/>
  <c r="R74" i="58" s="1"/>
  <c r="Q70" i="58"/>
  <c r="Q74" i="58" s="1"/>
  <c r="I70" i="58"/>
  <c r="I74" i="58" s="1"/>
  <c r="H70" i="58"/>
  <c r="H74" i="58" s="1"/>
  <c r="F70" i="58"/>
  <c r="F74" i="58" s="1"/>
  <c r="E70" i="58"/>
  <c r="E74" i="58" s="1"/>
  <c r="ES68" i="58"/>
  <c r="ES67" i="58"/>
  <c r="ES66" i="58"/>
  <c r="ES65" i="58"/>
  <c r="ET65" i="58"/>
  <c r="ES64" i="58"/>
  <c r="ES63" i="58"/>
  <c r="ES62" i="58"/>
  <c r="ES61" i="58"/>
  <c r="ES60" i="58"/>
  <c r="ES59" i="58"/>
  <c r="ES58" i="58"/>
  <c r="ES57" i="58"/>
  <c r="ES56" i="58"/>
  <c r="ES55" i="58"/>
  <c r="ES54" i="58"/>
  <c r="ES53" i="58"/>
  <c r="ES52" i="58"/>
  <c r="ES51" i="58"/>
  <c r="ES50" i="58"/>
  <c r="ES49" i="58"/>
  <c r="ET49" i="58"/>
  <c r="ES48" i="58"/>
  <c r="ES47" i="58"/>
  <c r="ES46" i="58"/>
  <c r="ES45" i="58"/>
  <c r="ES44" i="58"/>
  <c r="ES43" i="58"/>
  <c r="ES42" i="58"/>
  <c r="ES41" i="58"/>
  <c r="ES40" i="58"/>
  <c r="ES39" i="58"/>
  <c r="ES38" i="58"/>
  <c r="ES37" i="58"/>
  <c r="ES36" i="58"/>
  <c r="ES35" i="58"/>
  <c r="ES34" i="58"/>
  <c r="ES33" i="58"/>
  <c r="ES32" i="58"/>
  <c r="ES31" i="58"/>
  <c r="ES30" i="58"/>
  <c r="ES29" i="58"/>
  <c r="ES28" i="58"/>
  <c r="ES27" i="58"/>
  <c r="ES26" i="58"/>
  <c r="ES25" i="58"/>
  <c r="ES24" i="58"/>
  <c r="ES23" i="58"/>
  <c r="ES22" i="58"/>
  <c r="ET21" i="58"/>
  <c r="ES21" i="58"/>
  <c r="ET20" i="58"/>
  <c r="ES20" i="58"/>
  <c r="ET19" i="58"/>
  <c r="ES19" i="58"/>
  <c r="ET18" i="58"/>
  <c r="ES18" i="58"/>
  <c r="ET17" i="58"/>
  <c r="ES17" i="58"/>
  <c r="ET16" i="58"/>
  <c r="ES16" i="58"/>
  <c r="ET15" i="58"/>
  <c r="ES15" i="58"/>
  <c r="ET14" i="58"/>
  <c r="ES14" i="58"/>
  <c r="ET13" i="58"/>
  <c r="ES13" i="58"/>
  <c r="ET12" i="58"/>
  <c r="ES12" i="58"/>
  <c r="ET11" i="58"/>
  <c r="ES11" i="58"/>
  <c r="ET10" i="58"/>
  <c r="ES10" i="58"/>
  <c r="ET9" i="58"/>
  <c r="ES9" i="58"/>
  <c r="ET8" i="58"/>
  <c r="ES8" i="58"/>
  <c r="ET7" i="58"/>
  <c r="ES7" i="58"/>
  <c r="B7" i="58"/>
  <c r="B8" i="58" s="1"/>
  <c r="B9" i="58" s="1"/>
  <c r="B10" i="58" s="1"/>
  <c r="B11" i="58" s="1"/>
  <c r="B12" i="58" s="1"/>
  <c r="B13" i="58" s="1"/>
  <c r="B14" i="58" s="1"/>
  <c r="B15" i="58" s="1"/>
  <c r="ET6" i="58"/>
  <c r="ES6" i="58"/>
  <c r="EK5" i="58"/>
  <c r="EJ5" i="58"/>
  <c r="CP5" i="58"/>
  <c r="C5" i="58"/>
  <c r="B5" i="58"/>
  <c r="ER3" i="58"/>
  <c r="DV76" i="60" l="1"/>
  <c r="DV75" i="60" s="1"/>
  <c r="DW75" i="60"/>
  <c r="DV75" i="62"/>
  <c r="DV74" i="62" s="1"/>
  <c r="DW74" i="62"/>
  <c r="DV75" i="64"/>
  <c r="DV74" i="64" s="1"/>
  <c r="DW74" i="64"/>
  <c r="DV75" i="67"/>
  <c r="DV74" i="67" s="1"/>
  <c r="DW74" i="67"/>
  <c r="DV75" i="68"/>
  <c r="DV74" i="68" s="1"/>
  <c r="DW74" i="68"/>
  <c r="DV75" i="69"/>
  <c r="DV74" i="69" s="1"/>
  <c r="DW74" i="69"/>
  <c r="DV75" i="63"/>
  <c r="DV74" i="63" s="1"/>
  <c r="DW74" i="63"/>
  <c r="DV75" i="65"/>
  <c r="DV74" i="65" s="1"/>
  <c r="DW74" i="65"/>
  <c r="DV75" i="66"/>
  <c r="DV74" i="66" s="1"/>
  <c r="DW74" i="66"/>
  <c r="DV75" i="58"/>
  <c r="DV74" i="58" s="1"/>
  <c r="DW74" i="58"/>
  <c r="DV75" i="59"/>
  <c r="DV74" i="59" s="1"/>
  <c r="DW74" i="59"/>
  <c r="DV75" i="61"/>
  <c r="DV74" i="61" s="1"/>
  <c r="DW74" i="61"/>
  <c r="DV75" i="70"/>
  <c r="DV74" i="70" s="1"/>
  <c r="DW74" i="70"/>
  <c r="B16" i="58"/>
  <c r="B17" i="58" s="1"/>
  <c r="B18" i="58" s="1"/>
  <c r="B19" i="58" s="1"/>
  <c r="B20" i="58" s="1"/>
  <c r="B21" i="58" s="1"/>
  <c r="B22" i="58" s="1"/>
  <c r="B23" i="58" s="1"/>
  <c r="B24" i="58" s="1"/>
  <c r="B25" i="58" s="1"/>
  <c r="B26" i="58" s="1"/>
  <c r="B27" i="58" s="1"/>
  <c r="B28" i="58" s="1"/>
  <c r="B29" i="58" s="1"/>
  <c r="B30" i="58" s="1"/>
  <c r="B31" i="58" s="1"/>
  <c r="B32" i="58" s="1"/>
  <c r="B33" i="58" s="1"/>
  <c r="B34" i="58" s="1"/>
  <c r="B35" i="58" s="1"/>
  <c r="B36" i="58" s="1"/>
  <c r="B37" i="58" s="1"/>
  <c r="B38" i="58" s="1"/>
  <c r="B39" i="58" s="1"/>
  <c r="B40" i="58" s="1"/>
  <c r="B41" i="58" s="1"/>
  <c r="B42" i="58" s="1"/>
  <c r="B43" i="58" s="1"/>
  <c r="B44" i="58" s="1"/>
  <c r="B45" i="58" s="1"/>
  <c r="B46" i="58" s="1"/>
  <c r="B47" i="58" s="1"/>
  <c r="B48" i="58" s="1"/>
  <c r="B49" i="58" s="1"/>
  <c r="B50" i="58" s="1"/>
  <c r="B51" i="58" s="1"/>
  <c r="B52" i="58" s="1"/>
  <c r="B53" i="58" s="1"/>
  <c r="B54" i="58" s="1"/>
  <c r="B55" i="58" s="1"/>
  <c r="B56" i="58" s="1"/>
  <c r="B57" i="58" s="1"/>
  <c r="B58" i="58" s="1"/>
  <c r="B59" i="58" s="1"/>
  <c r="B60" i="58" s="1"/>
  <c r="B61" i="58" s="1"/>
  <c r="B62" i="58" s="1"/>
  <c r="B63" i="58" s="1"/>
  <c r="B64" i="58" s="1"/>
  <c r="B65" i="58" s="1"/>
  <c r="B66" i="58" s="1"/>
  <c r="B67" i="58" s="1"/>
  <c r="B68" i="58" s="1"/>
  <c r="B21" i="59"/>
  <c r="B22" i="59" s="1"/>
  <c r="B23" i="59" s="1"/>
  <c r="B24" i="59" s="1"/>
  <c r="B25" i="59" s="1"/>
  <c r="B26" i="59" s="1"/>
  <c r="B27" i="59" s="1"/>
  <c r="B28" i="59" s="1"/>
  <c r="B29" i="59" s="1"/>
  <c r="B30" i="59" s="1"/>
  <c r="B31" i="59" s="1"/>
  <c r="B32" i="59" s="1"/>
  <c r="B33" i="59" s="1"/>
  <c r="B34" i="59" s="1"/>
  <c r="B35" i="59" s="1"/>
  <c r="B36" i="59" s="1"/>
  <c r="B37" i="59" s="1"/>
  <c r="B38" i="59" s="1"/>
  <c r="B39" i="59" s="1"/>
  <c r="B40" i="59" s="1"/>
  <c r="B41" i="59" s="1"/>
  <c r="B42" i="59" s="1"/>
  <c r="B43" i="59" s="1"/>
  <c r="B44" i="59" s="1"/>
  <c r="B45" i="59" s="1"/>
  <c r="B46" i="59" s="1"/>
  <c r="B47" i="59" s="1"/>
  <c r="B48" i="59" s="1"/>
  <c r="B49" i="59" s="1"/>
  <c r="B50" i="59" s="1"/>
  <c r="B51" i="59" s="1"/>
  <c r="B52" i="59" s="1"/>
  <c r="B53" i="59" s="1"/>
  <c r="B54" i="59" s="1"/>
  <c r="B55" i="59" s="1"/>
  <c r="B56" i="59" s="1"/>
  <c r="B57" i="59" s="1"/>
  <c r="B58" i="59" s="1"/>
  <c r="B59" i="59" s="1"/>
  <c r="B60" i="59" s="1"/>
  <c r="B61" i="59" s="1"/>
  <c r="B62" i="59" s="1"/>
  <c r="B63" i="59" s="1"/>
  <c r="B64" i="59" s="1"/>
  <c r="B65" i="59" s="1"/>
  <c r="B66" i="59" s="1"/>
  <c r="B67" i="59" s="1"/>
  <c r="B68" i="59" s="1"/>
  <c r="ET70" i="62"/>
  <c r="E71" i="65"/>
  <c r="E70" i="65"/>
  <c r="E74" i="65" s="1"/>
  <c r="AI70" i="65"/>
  <c r="AI74" i="65" s="1"/>
  <c r="BT70" i="65"/>
  <c r="BT74" i="65" s="1"/>
  <c r="T70" i="65"/>
  <c r="T74" i="65" s="1"/>
  <c r="ET24" i="58"/>
  <c r="ET29" i="58"/>
  <c r="ET32" i="58"/>
  <c r="ET43" i="58"/>
  <c r="ET59" i="58"/>
  <c r="ET53" i="58"/>
  <c r="ET27" i="58"/>
  <c r="ET30" i="58"/>
  <c r="ET35" i="58"/>
  <c r="ET38" i="58"/>
  <c r="ET47" i="58"/>
  <c r="ET63" i="58"/>
  <c r="ET41" i="58"/>
  <c r="ET57" i="58"/>
  <c r="CP70" i="59"/>
  <c r="CP74" i="59" s="1"/>
  <c r="ET25" i="58"/>
  <c r="ET28" i="58"/>
  <c r="ET33" i="58"/>
  <c r="ET36" i="58"/>
  <c r="ET51" i="58"/>
  <c r="ET67" i="58"/>
  <c r="ET45" i="58"/>
  <c r="ET70" i="59"/>
  <c r="ET23" i="58"/>
  <c r="ET26" i="58"/>
  <c r="ET31" i="58"/>
  <c r="ET34" i="58"/>
  <c r="ET39" i="58"/>
  <c r="ET68" i="58"/>
  <c r="ET66" i="58"/>
  <c r="ET64" i="58"/>
  <c r="ET62" i="58"/>
  <c r="ET60" i="58"/>
  <c r="ET58" i="58"/>
  <c r="ET56" i="58"/>
  <c r="ET54" i="58"/>
  <c r="ET52" i="58"/>
  <c r="ET50" i="58"/>
  <c r="ET48" i="58"/>
  <c r="ET46" i="58"/>
  <c r="ET44" i="58"/>
  <c r="ET42" i="58"/>
  <c r="ET40" i="58"/>
  <c r="ET70" i="64"/>
  <c r="ET70" i="63"/>
  <c r="ET70" i="66"/>
  <c r="ET68" i="68"/>
  <c r="ET67" i="68"/>
  <c r="ET8" i="68"/>
  <c r="ET10" i="68"/>
  <c r="ET12" i="68"/>
  <c r="ET14" i="68"/>
  <c r="ET16" i="68"/>
  <c r="ET18" i="68"/>
  <c r="ET20" i="68"/>
  <c r="ET22" i="68"/>
  <c r="ET24" i="68"/>
  <c r="ET26" i="68"/>
  <c r="ET28" i="68"/>
  <c r="ET30" i="68"/>
  <c r="ET32" i="68"/>
  <c r="ET34" i="68"/>
  <c r="ET36" i="68"/>
  <c r="ET38" i="68"/>
  <c r="ET40" i="68"/>
  <c r="ET42" i="68"/>
  <c r="ET44" i="68"/>
  <c r="ET46" i="68"/>
  <c r="ET48" i="68"/>
  <c r="ET50" i="68"/>
  <c r="ET52" i="68"/>
  <c r="ET54" i="68"/>
  <c r="ET56" i="68"/>
  <c r="ET58" i="68"/>
  <c r="ET60" i="68"/>
  <c r="ET62" i="68"/>
  <c r="ET64" i="68"/>
  <c r="ET66" i="68"/>
  <c r="EI71" i="69"/>
  <c r="ET7" i="68"/>
  <c r="ET9" i="68"/>
  <c r="ET11" i="68"/>
  <c r="ET13" i="68"/>
  <c r="ET15" i="68"/>
  <c r="ET17" i="68"/>
  <c r="ET19" i="68"/>
  <c r="ET23" i="68"/>
  <c r="ET25" i="68"/>
  <c r="ET27" i="68"/>
  <c r="ET29" i="68"/>
  <c r="ET31" i="68"/>
  <c r="ET33" i="68"/>
  <c r="ET35" i="68"/>
  <c r="ET39" i="68"/>
  <c r="ET41" i="68"/>
  <c r="ET43" i="68"/>
  <c r="ET45" i="68"/>
  <c r="ET47" i="68"/>
  <c r="ET49" i="68"/>
  <c r="ET51" i="68"/>
  <c r="ET53" i="68"/>
  <c r="ET55" i="68"/>
  <c r="ET57" i="68"/>
  <c r="ET59" i="68"/>
  <c r="ET61" i="68"/>
  <c r="ET63" i="68"/>
  <c r="ET65" i="68"/>
  <c r="ET6" i="69"/>
  <c r="ET68" i="69"/>
  <c r="ET66" i="69"/>
  <c r="ET64" i="69"/>
  <c r="ET62" i="69"/>
  <c r="ET60" i="69"/>
  <c r="ET58" i="69"/>
  <c r="ET56" i="69"/>
  <c r="ET54" i="69"/>
  <c r="ET52" i="69"/>
  <c r="ET50" i="69"/>
  <c r="ET48" i="69"/>
  <c r="ET46" i="69"/>
  <c r="ET44" i="69"/>
  <c r="ET42" i="69"/>
  <c r="ET40" i="69"/>
  <c r="ET38" i="69"/>
  <c r="ET36" i="69"/>
  <c r="ET34" i="69"/>
  <c r="ET32" i="69"/>
  <c r="ET30" i="69"/>
  <c r="ET28" i="69"/>
  <c r="ET26" i="69"/>
  <c r="ET24" i="69"/>
  <c r="ET22" i="69"/>
  <c r="ET20" i="69"/>
  <c r="ET18" i="69"/>
  <c r="ET16" i="69"/>
  <c r="ET67" i="69"/>
  <c r="ET65" i="69"/>
  <c r="ET63" i="69"/>
  <c r="ET61" i="69"/>
  <c r="ET59" i="69"/>
  <c r="ET57" i="69"/>
  <c r="ET55" i="69"/>
  <c r="ET53" i="69"/>
  <c r="ET51" i="69"/>
  <c r="ET49" i="69"/>
  <c r="ET47" i="69"/>
  <c r="ET45" i="69"/>
  <c r="ET43" i="69"/>
  <c r="ET41" i="69"/>
  <c r="ET39" i="69"/>
  <c r="ET35" i="69"/>
  <c r="ET33" i="69"/>
  <c r="EI71" i="68" l="1"/>
  <c r="ET6" i="68"/>
  <c r="ET22" i="58"/>
  <c r="EI72" i="58"/>
  <c r="EI73" i="68"/>
  <c r="ET37" i="68"/>
  <c r="EI73" i="69"/>
  <c r="ET37" i="69"/>
  <c r="ET70" i="69" s="1"/>
  <c r="EI73" i="58"/>
  <c r="ET37" i="58"/>
  <c r="EI72" i="68"/>
  <c r="ET21" i="68"/>
  <c r="EI72" i="69"/>
  <c r="ET70" i="58" l="1"/>
  <c r="ET70" i="68"/>
  <c r="AV70" i="43" l="1"/>
  <c r="DB84" i="54" l="1"/>
  <c r="CZ84" i="54"/>
  <c r="DB70" i="54"/>
  <c r="DA70" i="54"/>
  <c r="CZ70" i="54"/>
  <c r="CY70" i="54"/>
  <c r="CY74" i="54" s="1"/>
  <c r="Z44" i="41"/>
  <c r="F135" i="40"/>
  <c r="G135" i="40" s="1"/>
  <c r="AD43" i="41"/>
  <c r="AE43" i="41"/>
  <c r="F126" i="40" l="1"/>
  <c r="F125" i="40"/>
  <c r="F124" i="40"/>
  <c r="CZ74" i="54"/>
  <c r="DA74" i="54"/>
  <c r="DB74" i="54"/>
  <c r="DB85" i="52"/>
  <c r="CZ85" i="52"/>
  <c r="DB84" i="51"/>
  <c r="CZ84" i="51"/>
  <c r="DB85" i="53"/>
  <c r="CZ85" i="53"/>
  <c r="DB85" i="48"/>
  <c r="CZ85" i="48"/>
  <c r="DB85" i="49"/>
  <c r="CZ85" i="49"/>
  <c r="DB85" i="46"/>
  <c r="CZ85" i="46"/>
  <c r="DB85" i="47"/>
  <c r="CZ85" i="47"/>
  <c r="DB85" i="45"/>
  <c r="CZ85" i="45"/>
  <c r="DB85" i="44"/>
  <c r="CZ85" i="44"/>
  <c r="DB85" i="43"/>
  <c r="CZ85" i="43"/>
  <c r="DB85" i="50"/>
  <c r="CZ85" i="50"/>
  <c r="K53" i="40"/>
  <c r="G197" i="40" s="1"/>
  <c r="CY75" i="52"/>
  <c r="CZ75" i="52"/>
  <c r="DA75" i="52"/>
  <c r="DB75" i="52"/>
  <c r="CY75" i="50"/>
  <c r="CZ75" i="50"/>
  <c r="DA75" i="50"/>
  <c r="DB75" i="50"/>
  <c r="CY70" i="51"/>
  <c r="CY74" i="51" s="1"/>
  <c r="CZ70" i="51"/>
  <c r="CZ74" i="51" s="1"/>
  <c r="DA70" i="51"/>
  <c r="DA74" i="51" s="1"/>
  <c r="DB70" i="51"/>
  <c r="DB74" i="51" s="1"/>
  <c r="DG70" i="51"/>
  <c r="CY75" i="53"/>
  <c r="CZ75" i="53"/>
  <c r="DA75" i="53"/>
  <c r="DB75" i="53"/>
  <c r="Q42" i="41"/>
  <c r="CY75" i="48"/>
  <c r="CZ75" i="48"/>
  <c r="DA75" i="48"/>
  <c r="DB75" i="48"/>
  <c r="P43" i="41"/>
  <c r="CY75" i="49"/>
  <c r="CZ75" i="49"/>
  <c r="DA75" i="49"/>
  <c r="DB75" i="49"/>
  <c r="CY75" i="46"/>
  <c r="CZ75" i="46"/>
  <c r="DA75" i="46"/>
  <c r="DB75" i="46"/>
  <c r="CY75" i="47"/>
  <c r="CZ75" i="47"/>
  <c r="DA75" i="47"/>
  <c r="DB75" i="47"/>
  <c r="CY75" i="45"/>
  <c r="CZ75" i="45"/>
  <c r="DA75" i="45"/>
  <c r="DB75" i="45"/>
  <c r="CY75" i="44"/>
  <c r="CZ75" i="44"/>
  <c r="DA75" i="44"/>
  <c r="DB75" i="44"/>
  <c r="DH75" i="44"/>
  <c r="CY70" i="43"/>
  <c r="CZ70" i="43"/>
  <c r="CZ75" i="43" s="1"/>
  <c r="DA70" i="43"/>
  <c r="DB70" i="43"/>
  <c r="DB75" i="43" s="1"/>
  <c r="DG70" i="43"/>
  <c r="CY75" i="17"/>
  <c r="K54" i="40"/>
  <c r="G198" i="40" s="1"/>
  <c r="AE63" i="40"/>
  <c r="AE64" i="40"/>
  <c r="AE65" i="40"/>
  <c r="CY47" i="61" l="1"/>
  <c r="CY28" i="61"/>
  <c r="CY16" i="58"/>
  <c r="CY27" i="58"/>
  <c r="CY34" i="59"/>
  <c r="DA28" i="61"/>
  <c r="DA47" i="61"/>
  <c r="DA16" i="58"/>
  <c r="DA27" i="58"/>
  <c r="DA34" i="59"/>
  <c r="DA31" i="66"/>
  <c r="DA32" i="59"/>
  <c r="DA18" i="58"/>
  <c r="CY31" i="66"/>
  <c r="CY32" i="59"/>
  <c r="CY18" i="58"/>
  <c r="CY19" i="58"/>
  <c r="CY28" i="58"/>
  <c r="DA19" i="58"/>
  <c r="DA28" i="58"/>
  <c r="CY29" i="58"/>
  <c r="CY20" i="58"/>
  <c r="DA29" i="58"/>
  <c r="DA20" i="58"/>
  <c r="CY75" i="43"/>
  <c r="DB75" i="17"/>
  <c r="DA75" i="17"/>
  <c r="CZ75" i="17"/>
  <c r="CY68" i="69"/>
  <c r="CY67" i="69"/>
  <c r="CY66" i="69"/>
  <c r="CY65" i="69"/>
  <c r="CY64" i="69"/>
  <c r="CY63" i="69"/>
  <c r="CY62" i="69"/>
  <c r="CY61" i="69"/>
  <c r="CY60" i="69"/>
  <c r="CY59" i="69"/>
  <c r="CY58" i="69"/>
  <c r="CY57" i="69"/>
  <c r="CY56" i="69"/>
  <c r="CY55" i="69"/>
  <c r="CY54" i="69"/>
  <c r="CY53" i="69"/>
  <c r="CY52" i="69"/>
  <c r="CY51" i="69"/>
  <c r="CY50" i="69"/>
  <c r="CY49" i="69"/>
  <c r="CY48" i="69"/>
  <c r="CY47" i="69"/>
  <c r="CY46" i="69"/>
  <c r="CY45" i="69"/>
  <c r="CY44" i="69"/>
  <c r="CY43" i="69"/>
  <c r="CY42" i="69"/>
  <c r="CY41" i="69"/>
  <c r="CY40" i="69"/>
  <c r="CY36" i="69"/>
  <c r="CY35" i="69"/>
  <c r="CY34" i="69"/>
  <c r="CY33" i="69"/>
  <c r="CY32" i="69"/>
  <c r="CY31" i="69"/>
  <c r="CY30" i="69"/>
  <c r="CY29" i="69"/>
  <c r="CY28" i="69"/>
  <c r="CY27" i="69"/>
  <c r="CY26" i="69"/>
  <c r="CY25" i="69"/>
  <c r="CY24" i="69"/>
  <c r="CY23" i="69"/>
  <c r="CY22" i="69"/>
  <c r="CY20" i="69"/>
  <c r="CY19" i="69"/>
  <c r="CY18" i="69"/>
  <c r="CY17" i="69"/>
  <c r="CY16" i="69"/>
  <c r="CY15" i="69"/>
  <c r="CY14" i="69"/>
  <c r="CY10" i="69"/>
  <c r="CY39" i="69"/>
  <c r="CY37" i="69"/>
  <c r="CY38" i="69"/>
  <c r="CY32" i="64"/>
  <c r="CY68" i="59"/>
  <c r="CY67" i="59"/>
  <c r="CY64" i="59"/>
  <c r="CY63" i="59"/>
  <c r="CY61" i="59"/>
  <c r="CY57" i="59"/>
  <c r="CY55" i="59"/>
  <c r="CY51" i="59"/>
  <c r="CY50" i="59"/>
  <c r="CY49" i="59"/>
  <c r="CY48" i="59"/>
  <c r="CY47" i="59"/>
  <c r="CY46" i="59"/>
  <c r="CY45" i="59"/>
  <c r="CY41" i="59"/>
  <c r="CY40" i="59"/>
  <c r="CY39" i="59"/>
  <c r="CY38" i="59"/>
  <c r="CY37" i="59"/>
  <c r="CY33" i="59"/>
  <c r="CY31" i="59"/>
  <c r="CY23" i="59"/>
  <c r="CY22" i="59"/>
  <c r="CY21" i="59"/>
  <c r="CY20" i="59"/>
  <c r="CY19" i="59"/>
  <c r="CY18" i="59"/>
  <c r="CY17" i="59"/>
  <c r="CY16" i="59"/>
  <c r="CY15" i="59"/>
  <c r="CY14" i="59"/>
  <c r="CY13" i="59"/>
  <c r="CY12" i="59"/>
  <c r="CY11" i="59"/>
  <c r="CY10" i="59"/>
  <c r="CY9" i="59"/>
  <c r="CY30" i="59"/>
  <c r="CY29" i="59"/>
  <c r="CY28" i="59"/>
  <c r="CY14" i="58"/>
  <c r="CY13" i="58"/>
  <c r="CY12" i="58"/>
  <c r="CY11" i="58"/>
  <c r="CY9" i="58"/>
  <c r="CY17" i="58"/>
  <c r="CY36" i="58"/>
  <c r="CY35" i="58"/>
  <c r="CY34" i="58"/>
  <c r="CY67" i="58"/>
  <c r="CY54" i="58"/>
  <c r="CY53" i="58"/>
  <c r="CY52" i="58"/>
  <c r="CY51" i="58"/>
  <c r="CY50" i="58"/>
  <c r="CY49" i="58"/>
  <c r="CY48" i="58"/>
  <c r="CY47" i="58"/>
  <c r="CY46" i="58"/>
  <c r="CY44" i="58"/>
  <c r="CY43" i="58"/>
  <c r="CY15" i="58"/>
  <c r="CY7" i="58"/>
  <c r="CY30" i="58"/>
  <c r="DA68" i="69"/>
  <c r="DA67" i="69"/>
  <c r="DA66" i="69"/>
  <c r="DA65" i="69"/>
  <c r="DA64" i="69"/>
  <c r="DA63" i="69"/>
  <c r="DA62" i="69"/>
  <c r="DA61" i="69"/>
  <c r="DA60" i="69"/>
  <c r="DA59" i="69"/>
  <c r="DA58" i="69"/>
  <c r="DA57" i="69"/>
  <c r="DA56" i="69"/>
  <c r="DA55" i="69"/>
  <c r="DA54" i="69"/>
  <c r="DA53" i="69"/>
  <c r="DA52" i="69"/>
  <c r="DA51" i="69"/>
  <c r="DA50" i="69"/>
  <c r="DA49" i="69"/>
  <c r="DA48" i="69"/>
  <c r="DA47" i="69"/>
  <c r="DA46" i="69"/>
  <c r="DA45" i="69"/>
  <c r="DA44" i="69"/>
  <c r="DA43" i="69"/>
  <c r="DA42" i="69"/>
  <c r="DA41" i="69"/>
  <c r="DA40" i="69"/>
  <c r="DA36" i="69"/>
  <c r="DA35" i="69"/>
  <c r="DA34" i="69"/>
  <c r="DA33" i="69"/>
  <c r="DA32" i="69"/>
  <c r="DA31" i="69"/>
  <c r="DA30" i="69"/>
  <c r="DA29" i="69"/>
  <c r="DA28" i="69"/>
  <c r="DA27" i="69"/>
  <c r="DA26" i="69"/>
  <c r="DA25" i="69"/>
  <c r="DA24" i="69"/>
  <c r="DA23" i="69"/>
  <c r="DA22" i="69"/>
  <c r="DA20" i="69"/>
  <c r="DA19" i="69"/>
  <c r="DA18" i="69"/>
  <c r="DA17" i="69"/>
  <c r="DA16" i="69"/>
  <c r="DA15" i="69"/>
  <c r="DA14" i="69"/>
  <c r="DA10" i="69"/>
  <c r="DA39" i="69"/>
  <c r="DA37" i="69"/>
  <c r="DA38" i="69"/>
  <c r="DA32" i="64"/>
  <c r="DA68" i="59"/>
  <c r="DA67" i="59"/>
  <c r="DA64" i="59"/>
  <c r="DA63" i="59"/>
  <c r="DA61" i="59"/>
  <c r="DA57" i="59"/>
  <c r="DA55" i="59"/>
  <c r="DA51" i="59"/>
  <c r="DA50" i="59"/>
  <c r="DA49" i="59"/>
  <c r="DA48" i="59"/>
  <c r="DA47" i="59"/>
  <c r="DA46" i="59"/>
  <c r="DA45" i="59"/>
  <c r="DA41" i="59"/>
  <c r="DA40" i="59"/>
  <c r="DA39" i="59"/>
  <c r="DA38" i="59"/>
  <c r="DA37" i="59"/>
  <c r="DA33" i="59"/>
  <c r="DA31" i="59"/>
  <c r="DA23" i="59"/>
  <c r="DA22" i="59"/>
  <c r="DA21" i="59"/>
  <c r="DA20" i="59"/>
  <c r="DA19" i="59"/>
  <c r="DA18" i="59"/>
  <c r="DA17" i="59"/>
  <c r="DA16" i="59"/>
  <c r="DA15" i="59"/>
  <c r="DA14" i="59"/>
  <c r="DA13" i="59"/>
  <c r="DA12" i="59"/>
  <c r="DA11" i="59"/>
  <c r="DA10" i="59"/>
  <c r="DA9" i="59"/>
  <c r="DA30" i="59"/>
  <c r="DA29" i="59"/>
  <c r="DA28" i="59"/>
  <c r="DA14" i="58"/>
  <c r="DA13" i="58"/>
  <c r="DA12" i="58"/>
  <c r="DA11" i="58"/>
  <c r="DA10" i="58"/>
  <c r="DA9" i="58"/>
  <c r="DA17" i="58"/>
  <c r="DA36" i="58"/>
  <c r="DA35" i="58"/>
  <c r="DA34" i="58"/>
  <c r="DA67" i="58"/>
  <c r="DA54" i="58"/>
  <c r="DA53" i="58"/>
  <c r="DA52" i="58"/>
  <c r="DA51" i="58"/>
  <c r="DA50" i="58"/>
  <c r="DA49" i="58"/>
  <c r="DA48" i="58"/>
  <c r="DA47" i="58"/>
  <c r="DA46" i="58"/>
  <c r="DA44" i="58"/>
  <c r="DA43" i="58"/>
  <c r="DA15" i="58"/>
  <c r="DA8" i="58"/>
  <c r="DA7" i="58"/>
  <c r="DA6" i="58"/>
  <c r="DA30" i="58"/>
  <c r="CY55" i="58"/>
  <c r="CY31" i="58"/>
  <c r="CY32" i="58"/>
  <c r="DA55" i="58"/>
  <c r="DA31" i="58"/>
  <c r="DA32" i="58"/>
  <c r="CY26" i="59"/>
  <c r="CY25" i="59"/>
  <c r="CY8" i="59"/>
  <c r="CY33" i="58"/>
  <c r="CY26" i="58"/>
  <c r="CY25" i="58"/>
  <c r="CY24" i="58"/>
  <c r="CY23" i="58"/>
  <c r="CY22" i="58"/>
  <c r="CY21" i="58"/>
  <c r="DA26" i="59"/>
  <c r="DA25" i="59"/>
  <c r="DA8" i="59"/>
  <c r="DA33" i="58"/>
  <c r="DA26" i="58"/>
  <c r="DA25" i="58"/>
  <c r="DA24" i="58"/>
  <c r="DA23" i="58"/>
  <c r="DA22" i="58"/>
  <c r="DA21" i="58"/>
  <c r="G124" i="40"/>
  <c r="G125" i="40"/>
  <c r="CY6" i="67"/>
  <c r="DA84" i="55"/>
  <c r="DA6" i="67"/>
  <c r="CY85" i="47"/>
  <c r="CY84" i="55"/>
  <c r="DA84" i="51"/>
  <c r="DA68" i="60"/>
  <c r="DA64" i="60"/>
  <c r="DA65" i="60"/>
  <c r="DA66" i="60"/>
  <c r="DA67" i="60"/>
  <c r="DA63" i="60"/>
  <c r="DA65" i="61"/>
  <c r="DA61" i="61"/>
  <c r="DA57" i="61"/>
  <c r="DA53" i="61"/>
  <c r="DA66" i="61"/>
  <c r="DA62" i="61"/>
  <c r="DA58" i="61"/>
  <c r="DA54" i="61"/>
  <c r="DA67" i="61"/>
  <c r="DA60" i="61"/>
  <c r="DA48" i="61"/>
  <c r="DA44" i="61"/>
  <c r="DA40" i="61"/>
  <c r="DA36" i="61"/>
  <c r="DA51" i="61"/>
  <c r="DA63" i="61"/>
  <c r="DA55" i="61"/>
  <c r="DA49" i="61"/>
  <c r="DA45" i="61"/>
  <c r="DA41" i="61"/>
  <c r="DA37" i="61"/>
  <c r="DA68" i="61"/>
  <c r="DA52" i="61"/>
  <c r="DA59" i="61"/>
  <c r="DA43" i="61"/>
  <c r="DA39" i="61"/>
  <c r="DA34" i="61"/>
  <c r="DA29" i="61"/>
  <c r="DA64" i="61"/>
  <c r="DA56" i="61"/>
  <c r="DA42" i="61"/>
  <c r="DA30" i="61"/>
  <c r="DA35" i="61"/>
  <c r="DA46" i="61"/>
  <c r="DA38" i="61"/>
  <c r="DA31" i="61"/>
  <c r="DA50" i="61"/>
  <c r="DA32" i="61"/>
  <c r="DA34" i="62"/>
  <c r="DA32" i="62"/>
  <c r="DA31" i="62"/>
  <c r="DA27" i="62"/>
  <c r="DA23" i="62"/>
  <c r="DA19" i="62"/>
  <c r="DA15" i="62"/>
  <c r="DA11" i="62"/>
  <c r="DA7" i="62"/>
  <c r="DA66" i="63"/>
  <c r="DA62" i="63"/>
  <c r="DA58" i="63"/>
  <c r="DA28" i="62"/>
  <c r="DA24" i="62"/>
  <c r="DA20" i="62"/>
  <c r="DA16" i="62"/>
  <c r="DA12" i="62"/>
  <c r="DA8" i="62"/>
  <c r="DA67" i="63"/>
  <c r="DA63" i="63"/>
  <c r="DA59" i="63"/>
  <c r="DA36" i="62"/>
  <c r="DA33" i="62"/>
  <c r="DA29" i="62"/>
  <c r="DA26" i="62"/>
  <c r="DA21" i="62"/>
  <c r="DA18" i="62"/>
  <c r="DA13" i="62"/>
  <c r="DA10" i="62"/>
  <c r="DA68" i="63"/>
  <c r="DA65" i="63"/>
  <c r="DA53" i="63"/>
  <c r="DA49" i="63"/>
  <c r="DA45" i="63"/>
  <c r="DA41" i="63"/>
  <c r="DA37" i="63"/>
  <c r="DA33" i="63"/>
  <c r="DA29" i="63"/>
  <c r="DA54" i="63"/>
  <c r="DA50" i="63"/>
  <c r="DA46" i="63"/>
  <c r="DA42" i="63"/>
  <c r="DA38" i="63"/>
  <c r="DA34" i="63"/>
  <c r="DA30" i="63"/>
  <c r="DA60" i="63"/>
  <c r="DA56" i="63"/>
  <c r="DA25" i="62"/>
  <c r="DA9" i="62"/>
  <c r="DA55" i="63"/>
  <c r="DA52" i="63"/>
  <c r="DA47" i="63"/>
  <c r="DA44" i="63"/>
  <c r="DA39" i="63"/>
  <c r="DA36" i="63"/>
  <c r="DA31" i="63"/>
  <c r="DA24" i="63"/>
  <c r="DA20" i="63"/>
  <c r="DA16" i="63"/>
  <c r="DA67" i="64"/>
  <c r="DA63" i="64"/>
  <c r="DA59" i="64"/>
  <c r="DA55" i="64"/>
  <c r="DA51" i="64"/>
  <c r="DA47" i="64"/>
  <c r="DA43" i="64"/>
  <c r="DA35" i="64"/>
  <c r="DA31" i="64"/>
  <c r="DA27" i="64"/>
  <c r="DA23" i="64"/>
  <c r="DA22" i="62"/>
  <c r="DA6" i="62"/>
  <c r="DA25" i="63"/>
  <c r="DA21" i="63"/>
  <c r="DA68" i="64"/>
  <c r="DA64" i="64"/>
  <c r="DA60" i="64"/>
  <c r="DA56" i="64"/>
  <c r="DA52" i="64"/>
  <c r="DA48" i="64"/>
  <c r="DA44" i="64"/>
  <c r="DA40" i="64"/>
  <c r="DA36" i="64"/>
  <c r="DA28" i="64"/>
  <c r="DA24" i="64"/>
  <c r="DA17" i="62"/>
  <c r="DA64" i="63"/>
  <c r="DA57" i="63"/>
  <c r="DA30" i="62"/>
  <c r="DA14" i="62"/>
  <c r="DA61" i="63"/>
  <c r="DA32" i="63"/>
  <c r="DA18" i="64"/>
  <c r="DA14" i="64"/>
  <c r="DA10" i="64"/>
  <c r="DA6" i="64"/>
  <c r="DA65" i="65"/>
  <c r="DA48" i="63"/>
  <c r="DA19" i="64"/>
  <c r="DA15" i="64"/>
  <c r="DA11" i="64"/>
  <c r="DA7" i="64"/>
  <c r="DA66" i="65"/>
  <c r="DA22" i="63"/>
  <c r="DA19" i="63"/>
  <c r="DA14" i="63"/>
  <c r="DA66" i="64"/>
  <c r="DA61" i="64"/>
  <c r="DA58" i="64"/>
  <c r="DA53" i="64"/>
  <c r="DA50" i="64"/>
  <c r="DA45" i="64"/>
  <c r="DA42" i="64"/>
  <c r="DA34" i="64"/>
  <c r="DA29" i="64"/>
  <c r="DA26" i="64"/>
  <c r="DA43" i="63"/>
  <c r="DA20" i="64"/>
  <c r="DA16" i="64"/>
  <c r="DA12" i="64"/>
  <c r="DA8" i="64"/>
  <c r="DA67" i="65"/>
  <c r="DA51" i="63"/>
  <c r="DA21" i="64"/>
  <c r="DA17" i="64"/>
  <c r="DA13" i="64"/>
  <c r="DA9" i="64"/>
  <c r="DA68" i="65"/>
  <c r="DA64" i="65"/>
  <c r="DA35" i="63"/>
  <c r="DA22" i="64"/>
  <c r="DA41" i="65"/>
  <c r="DA37" i="65"/>
  <c r="DA33" i="65"/>
  <c r="DA29" i="65"/>
  <c r="DA25" i="65"/>
  <c r="DA21" i="65"/>
  <c r="DA23" i="63"/>
  <c r="DA18" i="63"/>
  <c r="DA65" i="64"/>
  <c r="DA54" i="64"/>
  <c r="DA49" i="64"/>
  <c r="DA33" i="64"/>
  <c r="DA40" i="63"/>
  <c r="DA39" i="65"/>
  <c r="DA35" i="65"/>
  <c r="DA31" i="65"/>
  <c r="DA27" i="65"/>
  <c r="DA23" i="65"/>
  <c r="DA19" i="65"/>
  <c r="DA16" i="65"/>
  <c r="DA15" i="65"/>
  <c r="DA11" i="65"/>
  <c r="DA7" i="65"/>
  <c r="DA66" i="66"/>
  <c r="DA62" i="66"/>
  <c r="DA58" i="66"/>
  <c r="DA54" i="66"/>
  <c r="DA50" i="66"/>
  <c r="DA46" i="66"/>
  <c r="DA42" i="66"/>
  <c r="DA38" i="66"/>
  <c r="DA34" i="66"/>
  <c r="DA30" i="66"/>
  <c r="DA26" i="66"/>
  <c r="DA22" i="66"/>
  <c r="DA18" i="66"/>
  <c r="DA14" i="66"/>
  <c r="DA10" i="66"/>
  <c r="DA6" i="66"/>
  <c r="DA20" i="65"/>
  <c r="DA18" i="65"/>
  <c r="DA12" i="65"/>
  <c r="DA8" i="65"/>
  <c r="DA67" i="66"/>
  <c r="DA63" i="66"/>
  <c r="DA59" i="66"/>
  <c r="DA55" i="66"/>
  <c r="DA51" i="66"/>
  <c r="DA47" i="66"/>
  <c r="DA43" i="66"/>
  <c r="DA39" i="66"/>
  <c r="DA35" i="66"/>
  <c r="DA42" i="65"/>
  <c r="DA38" i="65"/>
  <c r="DA34" i="65"/>
  <c r="DA30" i="65"/>
  <c r="DA26" i="65"/>
  <c r="DA22" i="65"/>
  <c r="DA57" i="64"/>
  <c r="DA46" i="64"/>
  <c r="DA41" i="64"/>
  <c r="DA30" i="64"/>
  <c r="DA25" i="64"/>
  <c r="DA25" i="66"/>
  <c r="DA23" i="66"/>
  <c r="DA16" i="66"/>
  <c r="DA9" i="66"/>
  <c r="DA7" i="66"/>
  <c r="DA63" i="67"/>
  <c r="DA59" i="67"/>
  <c r="DA55" i="67"/>
  <c r="DA51" i="67"/>
  <c r="DA47" i="67"/>
  <c r="DA43" i="67"/>
  <c r="DA40" i="65"/>
  <c r="DA36" i="65"/>
  <c r="DA32" i="65"/>
  <c r="DA28" i="65"/>
  <c r="DA24" i="65"/>
  <c r="DA17" i="65"/>
  <c r="DA27" i="63"/>
  <c r="DA28" i="66"/>
  <c r="DA21" i="66"/>
  <c r="DA19" i="66"/>
  <c r="DA12" i="66"/>
  <c r="DA68" i="67"/>
  <c r="DA64" i="67"/>
  <c r="DA60" i="67"/>
  <c r="DA56" i="67"/>
  <c r="DA52" i="67"/>
  <c r="DA48" i="67"/>
  <c r="DA44" i="67"/>
  <c r="DA14" i="65"/>
  <c r="DA9" i="65"/>
  <c r="DA6" i="65"/>
  <c r="DA64" i="66"/>
  <c r="DA61" i="66"/>
  <c r="DA56" i="66"/>
  <c r="DA53" i="66"/>
  <c r="DA48" i="66"/>
  <c r="DA45" i="66"/>
  <c r="DA40" i="66"/>
  <c r="DA37" i="66"/>
  <c r="DA32" i="66"/>
  <c r="DA62" i="64"/>
  <c r="DA24" i="66"/>
  <c r="DA17" i="66"/>
  <c r="DA15" i="66"/>
  <c r="DA8" i="66"/>
  <c r="DA65" i="67"/>
  <c r="DA61" i="67"/>
  <c r="DA57" i="67"/>
  <c r="DA53" i="67"/>
  <c r="DA49" i="67"/>
  <c r="DA45" i="67"/>
  <c r="DA11" i="66"/>
  <c r="DA40" i="67"/>
  <c r="DA36" i="67"/>
  <c r="DA32" i="67"/>
  <c r="DA28" i="67"/>
  <c r="DA24" i="67"/>
  <c r="DA20" i="67"/>
  <c r="DA16" i="67"/>
  <c r="DA12" i="67"/>
  <c r="DA8" i="67"/>
  <c r="DA67" i="68"/>
  <c r="DA63" i="68"/>
  <c r="DA59" i="68"/>
  <c r="DA55" i="68"/>
  <c r="DA51" i="68"/>
  <c r="DA47" i="68"/>
  <c r="DA20" i="66"/>
  <c r="DA62" i="67"/>
  <c r="DA54" i="67"/>
  <c r="DA46" i="67"/>
  <c r="DA15" i="63"/>
  <c r="DA13" i="65"/>
  <c r="DA10" i="65"/>
  <c r="DA60" i="66"/>
  <c r="DA57" i="66"/>
  <c r="DA29" i="66"/>
  <c r="DA41" i="67"/>
  <c r="DA37" i="67"/>
  <c r="DA33" i="67"/>
  <c r="DA29" i="67"/>
  <c r="DA25" i="67"/>
  <c r="DA21" i="67"/>
  <c r="DA17" i="67"/>
  <c r="DA13" i="67"/>
  <c r="DA9" i="67"/>
  <c r="DA68" i="68"/>
  <c r="DA64" i="68"/>
  <c r="DA60" i="68"/>
  <c r="DA56" i="68"/>
  <c r="DA52" i="68"/>
  <c r="DA48" i="68"/>
  <c r="DA44" i="68"/>
  <c r="DA40" i="68"/>
  <c r="DA36" i="68"/>
  <c r="DA67" i="67"/>
  <c r="DA27" i="66"/>
  <c r="DA58" i="67"/>
  <c r="DA50" i="67"/>
  <c r="DA66" i="68"/>
  <c r="DA44" i="66"/>
  <c r="DA66" i="67"/>
  <c r="DA33" i="66"/>
  <c r="DA42" i="67"/>
  <c r="DA38" i="67"/>
  <c r="DA35" i="67"/>
  <c r="DA30" i="67"/>
  <c r="DA27" i="67"/>
  <c r="DA22" i="67"/>
  <c r="DA19" i="67"/>
  <c r="DA14" i="67"/>
  <c r="DA7" i="67"/>
  <c r="DA10" i="67"/>
  <c r="DA57" i="68"/>
  <c r="DA43" i="68"/>
  <c r="DA13" i="66"/>
  <c r="DA11" i="67"/>
  <c r="DA58" i="68"/>
  <c r="DA35" i="62"/>
  <c r="DA61" i="68"/>
  <c r="DA45" i="68"/>
  <c r="DA49" i="66"/>
  <c r="DA18" i="67"/>
  <c r="DA15" i="67"/>
  <c r="DA62" i="68"/>
  <c r="DA30" i="68"/>
  <c r="DA26" i="68"/>
  <c r="DA22" i="68"/>
  <c r="DA18" i="68"/>
  <c r="DA14" i="68"/>
  <c r="DA10" i="68"/>
  <c r="DA6" i="68"/>
  <c r="DA26" i="67"/>
  <c r="DA23" i="67"/>
  <c r="DA38" i="68"/>
  <c r="DA31" i="68"/>
  <c r="DA27" i="68"/>
  <c r="DA23" i="68"/>
  <c r="DA19" i="68"/>
  <c r="DA15" i="68"/>
  <c r="DA11" i="68"/>
  <c r="DA7" i="68"/>
  <c r="DA65" i="66"/>
  <c r="DA52" i="66"/>
  <c r="DA34" i="68"/>
  <c r="DA41" i="66"/>
  <c r="DA34" i="67"/>
  <c r="DA31" i="67"/>
  <c r="DA65" i="68"/>
  <c r="DA37" i="68"/>
  <c r="DA32" i="68"/>
  <c r="DA28" i="68"/>
  <c r="DA24" i="68"/>
  <c r="DA20" i="68"/>
  <c r="DA16" i="68"/>
  <c r="DA12" i="68"/>
  <c r="DA8" i="68"/>
  <c r="DA39" i="67"/>
  <c r="DA46" i="68"/>
  <c r="DA41" i="68"/>
  <c r="DA39" i="68"/>
  <c r="DA33" i="68"/>
  <c r="DA29" i="68"/>
  <c r="DA25" i="68"/>
  <c r="DA21" i="68"/>
  <c r="DA17" i="68"/>
  <c r="DA13" i="68"/>
  <c r="DA9" i="68"/>
  <c r="DA12" i="69"/>
  <c r="DA8" i="69"/>
  <c r="DA67" i="70"/>
  <c r="DA63" i="70"/>
  <c r="DA59" i="70"/>
  <c r="DA55" i="70"/>
  <c r="DA51" i="70"/>
  <c r="DA47" i="70"/>
  <c r="DA54" i="68"/>
  <c r="DA50" i="68"/>
  <c r="DA13" i="69"/>
  <c r="DA9" i="69"/>
  <c r="DA68" i="70"/>
  <c r="DA64" i="70"/>
  <c r="DA60" i="70"/>
  <c r="DA56" i="70"/>
  <c r="DA52" i="70"/>
  <c r="DA48" i="70"/>
  <c r="DA53" i="68"/>
  <c r="DA49" i="68"/>
  <c r="DA6" i="69"/>
  <c r="DA65" i="70"/>
  <c r="DA61" i="70"/>
  <c r="DA57" i="70"/>
  <c r="DA53" i="70"/>
  <c r="DA49" i="70"/>
  <c r="DA45" i="70"/>
  <c r="DA42" i="68"/>
  <c r="DA35" i="68"/>
  <c r="DA11" i="69"/>
  <c r="DA7" i="69"/>
  <c r="DA66" i="70"/>
  <c r="DA62" i="70"/>
  <c r="DA58" i="70"/>
  <c r="DA54" i="70"/>
  <c r="DA68" i="66"/>
  <c r="DA44" i="70"/>
  <c r="DA43" i="70"/>
  <c r="DA39" i="70"/>
  <c r="DA35" i="70"/>
  <c r="DA31" i="70"/>
  <c r="DA27" i="70"/>
  <c r="DA23" i="70"/>
  <c r="DA19" i="70"/>
  <c r="DA15" i="70"/>
  <c r="DA11" i="70"/>
  <c r="DA7" i="70"/>
  <c r="DA66" i="59"/>
  <c r="DA62" i="59"/>
  <c r="DA58" i="59"/>
  <c r="DA46" i="70"/>
  <c r="DA40" i="70"/>
  <c r="DA36" i="70"/>
  <c r="DA32" i="70"/>
  <c r="DA28" i="70"/>
  <c r="DA24" i="70"/>
  <c r="DA20" i="70"/>
  <c r="DA16" i="70"/>
  <c r="DA50" i="70"/>
  <c r="DA42" i="70"/>
  <c r="DA38" i="70"/>
  <c r="DA34" i="70"/>
  <c r="DA30" i="70"/>
  <c r="DA26" i="70"/>
  <c r="DA22" i="70"/>
  <c r="DA18" i="70"/>
  <c r="DA14" i="70"/>
  <c r="DA10" i="70"/>
  <c r="DA6" i="70"/>
  <c r="DA65" i="59"/>
  <c r="DA56" i="59"/>
  <c r="DA52" i="59"/>
  <c r="DA44" i="59"/>
  <c r="DA36" i="59"/>
  <c r="DA63" i="58"/>
  <c r="DA59" i="58"/>
  <c r="DA8" i="70"/>
  <c r="DA53" i="59"/>
  <c r="DA68" i="58"/>
  <c r="DA64" i="58"/>
  <c r="DA60" i="58"/>
  <c r="DA56" i="58"/>
  <c r="DA12" i="70"/>
  <c r="DA9" i="70"/>
  <c r="DA54" i="59"/>
  <c r="DA42" i="59"/>
  <c r="DA65" i="58"/>
  <c r="DA61" i="58"/>
  <c r="DA57" i="58"/>
  <c r="DA60" i="59"/>
  <c r="DA59" i="59"/>
  <c r="DA43" i="59"/>
  <c r="DA66" i="58"/>
  <c r="DA62" i="58"/>
  <c r="DA58" i="58"/>
  <c r="DA13" i="70"/>
  <c r="DA45" i="58"/>
  <c r="DA25" i="70"/>
  <c r="DA41" i="58"/>
  <c r="DA37" i="58"/>
  <c r="DA37" i="70"/>
  <c r="DA17" i="70"/>
  <c r="DA42" i="58"/>
  <c r="DA38" i="58"/>
  <c r="DA29" i="70"/>
  <c r="DA41" i="70"/>
  <c r="DA39" i="58"/>
  <c r="DA21" i="70"/>
  <c r="DA85" i="17"/>
  <c r="DA40" i="58"/>
  <c r="DA33" i="70"/>
  <c r="DA85" i="50"/>
  <c r="DA85" i="46"/>
  <c r="CY85" i="45"/>
  <c r="CY67" i="60"/>
  <c r="CY63" i="60"/>
  <c r="CY68" i="60"/>
  <c r="CY64" i="60"/>
  <c r="CY65" i="60"/>
  <c r="CY66" i="60"/>
  <c r="CY68" i="61"/>
  <c r="CY64" i="61"/>
  <c r="CY60" i="61"/>
  <c r="CY56" i="61"/>
  <c r="CY52" i="61"/>
  <c r="CY65" i="61"/>
  <c r="CY61" i="61"/>
  <c r="CY57" i="61"/>
  <c r="CY53" i="61"/>
  <c r="CY66" i="61"/>
  <c r="CY59" i="61"/>
  <c r="CY43" i="61"/>
  <c r="CY39" i="61"/>
  <c r="CY35" i="61"/>
  <c r="CY50" i="61"/>
  <c r="CY48" i="61"/>
  <c r="CY44" i="61"/>
  <c r="CY40" i="61"/>
  <c r="CY36" i="61"/>
  <c r="CY62" i="61"/>
  <c r="CY54" i="61"/>
  <c r="CY51" i="61"/>
  <c r="CY46" i="61"/>
  <c r="CY42" i="61"/>
  <c r="CY58" i="61"/>
  <c r="CY38" i="61"/>
  <c r="CY45" i="61"/>
  <c r="CY41" i="61"/>
  <c r="CY32" i="61"/>
  <c r="CY63" i="61"/>
  <c r="CY34" i="61"/>
  <c r="CY29" i="61"/>
  <c r="CY55" i="61"/>
  <c r="CY37" i="61"/>
  <c r="CY30" i="61"/>
  <c r="CY49" i="61"/>
  <c r="CY31" i="61"/>
  <c r="CY67" i="61"/>
  <c r="CY36" i="62"/>
  <c r="CY33" i="62"/>
  <c r="CY35" i="62"/>
  <c r="CY30" i="62"/>
  <c r="CY26" i="62"/>
  <c r="CY22" i="62"/>
  <c r="CY18" i="62"/>
  <c r="CY14" i="62"/>
  <c r="CY10" i="62"/>
  <c r="CY6" i="62"/>
  <c r="CY65" i="63"/>
  <c r="CY61" i="63"/>
  <c r="CY57" i="63"/>
  <c r="CY32" i="62"/>
  <c r="CY31" i="62"/>
  <c r="CY27" i="62"/>
  <c r="CY23" i="62"/>
  <c r="CY19" i="62"/>
  <c r="CY15" i="62"/>
  <c r="CY11" i="62"/>
  <c r="CY7" i="62"/>
  <c r="CY66" i="63"/>
  <c r="CY62" i="63"/>
  <c r="CY58" i="63"/>
  <c r="CY34" i="62"/>
  <c r="CY28" i="62"/>
  <c r="CY20" i="62"/>
  <c r="CY12" i="62"/>
  <c r="CY67" i="63"/>
  <c r="CY60" i="63"/>
  <c r="CY56" i="63"/>
  <c r="CY52" i="63"/>
  <c r="CY48" i="63"/>
  <c r="CY44" i="63"/>
  <c r="CY40" i="63"/>
  <c r="CY36" i="63"/>
  <c r="CY32" i="63"/>
  <c r="CY59" i="63"/>
  <c r="CY29" i="62"/>
  <c r="CY21" i="62"/>
  <c r="CY13" i="62"/>
  <c r="CY68" i="63"/>
  <c r="CY53" i="63"/>
  <c r="CY49" i="63"/>
  <c r="CY45" i="63"/>
  <c r="CY41" i="63"/>
  <c r="CY37" i="63"/>
  <c r="CY33" i="63"/>
  <c r="CY29" i="63"/>
  <c r="CY24" i="62"/>
  <c r="CY16" i="62"/>
  <c r="CY8" i="62"/>
  <c r="CY63" i="63"/>
  <c r="CY54" i="63"/>
  <c r="CY46" i="63"/>
  <c r="CY38" i="63"/>
  <c r="CY30" i="63"/>
  <c r="CY23" i="63"/>
  <c r="CY19" i="63"/>
  <c r="CY15" i="63"/>
  <c r="CY66" i="64"/>
  <c r="CY62" i="64"/>
  <c r="CY58" i="64"/>
  <c r="CY54" i="64"/>
  <c r="CY50" i="64"/>
  <c r="CY46" i="64"/>
  <c r="CY42" i="64"/>
  <c r="CY34" i="64"/>
  <c r="CY30" i="64"/>
  <c r="CY26" i="64"/>
  <c r="CY22" i="64"/>
  <c r="CY25" i="62"/>
  <c r="CY9" i="62"/>
  <c r="CY55" i="63"/>
  <c r="CY47" i="63"/>
  <c r="CY39" i="63"/>
  <c r="CY31" i="63"/>
  <c r="CY24" i="63"/>
  <c r="CY20" i="63"/>
  <c r="CY16" i="63"/>
  <c r="CY67" i="64"/>
  <c r="CY63" i="64"/>
  <c r="CY59" i="64"/>
  <c r="CY55" i="64"/>
  <c r="CY51" i="64"/>
  <c r="CY47" i="64"/>
  <c r="CY43" i="64"/>
  <c r="CY35" i="64"/>
  <c r="CY31" i="64"/>
  <c r="CY27" i="64"/>
  <c r="CY23" i="64"/>
  <c r="CY50" i="63"/>
  <c r="CY42" i="63"/>
  <c r="CY34" i="63"/>
  <c r="CY17" i="62"/>
  <c r="CY64" i="63"/>
  <c r="CY51" i="63"/>
  <c r="CY43" i="63"/>
  <c r="CY24" i="64"/>
  <c r="CY21" i="64"/>
  <c r="CY17" i="64"/>
  <c r="CY13" i="64"/>
  <c r="CY9" i="64"/>
  <c r="CY68" i="65"/>
  <c r="CY64" i="65"/>
  <c r="CY27" i="63"/>
  <c r="CY18" i="63"/>
  <c r="CY65" i="64"/>
  <c r="CY57" i="64"/>
  <c r="CY49" i="64"/>
  <c r="CY41" i="64"/>
  <c r="CY33" i="64"/>
  <c r="CY25" i="64"/>
  <c r="CY21" i="63"/>
  <c r="CY68" i="64"/>
  <c r="CY60" i="64"/>
  <c r="CY52" i="64"/>
  <c r="CY44" i="64"/>
  <c r="CY36" i="64"/>
  <c r="CY28" i="64"/>
  <c r="CY18" i="64"/>
  <c r="CY14" i="64"/>
  <c r="CY10" i="64"/>
  <c r="CY6" i="64"/>
  <c r="CY65" i="65"/>
  <c r="CY19" i="64"/>
  <c r="CY15" i="64"/>
  <c r="CY11" i="64"/>
  <c r="CY7" i="64"/>
  <c r="CY66" i="65"/>
  <c r="CY25" i="63"/>
  <c r="CY64" i="64"/>
  <c r="CY56" i="64"/>
  <c r="CY48" i="64"/>
  <c r="CY40" i="64"/>
  <c r="CY20" i="64"/>
  <c r="CY16" i="64"/>
  <c r="CY12" i="64"/>
  <c r="CY8" i="64"/>
  <c r="CY67" i="65"/>
  <c r="CY22" i="63"/>
  <c r="CY53" i="64"/>
  <c r="CY40" i="65"/>
  <c r="CY36" i="65"/>
  <c r="CY32" i="65"/>
  <c r="CY28" i="65"/>
  <c r="CY24" i="65"/>
  <c r="CY20" i="65"/>
  <c r="CY35" i="63"/>
  <c r="CY14" i="63"/>
  <c r="CY61" i="64"/>
  <c r="CY45" i="64"/>
  <c r="CY29" i="64"/>
  <c r="CY42" i="65"/>
  <c r="CY38" i="65"/>
  <c r="CY34" i="65"/>
  <c r="CY30" i="65"/>
  <c r="CY26" i="65"/>
  <c r="CY22" i="65"/>
  <c r="CY18" i="65"/>
  <c r="CY19" i="65"/>
  <c r="CY14" i="65"/>
  <c r="CY10" i="65"/>
  <c r="CY6" i="65"/>
  <c r="CY65" i="66"/>
  <c r="CY61" i="66"/>
  <c r="CY57" i="66"/>
  <c r="CY53" i="66"/>
  <c r="CY49" i="66"/>
  <c r="CY45" i="66"/>
  <c r="CY41" i="66"/>
  <c r="CY37" i="66"/>
  <c r="CY33" i="66"/>
  <c r="CY29" i="66"/>
  <c r="CY25" i="66"/>
  <c r="CY21" i="66"/>
  <c r="CY17" i="66"/>
  <c r="CY13" i="66"/>
  <c r="CY9" i="66"/>
  <c r="CY68" i="67"/>
  <c r="CY16" i="65"/>
  <c r="CY15" i="65"/>
  <c r="CY11" i="65"/>
  <c r="CY7" i="65"/>
  <c r="CY66" i="66"/>
  <c r="CY62" i="66"/>
  <c r="CY58" i="66"/>
  <c r="CY54" i="66"/>
  <c r="CY50" i="66"/>
  <c r="CY46" i="66"/>
  <c r="CY42" i="66"/>
  <c r="CY38" i="66"/>
  <c r="CY34" i="66"/>
  <c r="CY39" i="65"/>
  <c r="CY35" i="65"/>
  <c r="CY31" i="65"/>
  <c r="CY27" i="65"/>
  <c r="CY23" i="65"/>
  <c r="CY27" i="66"/>
  <c r="CY20" i="66"/>
  <c r="CY11" i="66"/>
  <c r="CY67" i="67"/>
  <c r="CY62" i="67"/>
  <c r="CY58" i="67"/>
  <c r="CY54" i="67"/>
  <c r="CY50" i="67"/>
  <c r="CY46" i="67"/>
  <c r="CY42" i="67"/>
  <c r="CY13" i="65"/>
  <c r="CY68" i="66"/>
  <c r="CY60" i="66"/>
  <c r="CY52" i="66"/>
  <c r="CY8" i="65"/>
  <c r="CY63" i="66"/>
  <c r="CY55" i="66"/>
  <c r="CY47" i="66"/>
  <c r="CY39" i="66"/>
  <c r="CY23" i="66"/>
  <c r="CY16" i="66"/>
  <c r="CY7" i="66"/>
  <c r="CY63" i="67"/>
  <c r="CY59" i="67"/>
  <c r="CY55" i="67"/>
  <c r="CY51" i="67"/>
  <c r="CY47" i="67"/>
  <c r="CY43" i="67"/>
  <c r="CY17" i="65"/>
  <c r="CY30" i="66"/>
  <c r="CY14" i="66"/>
  <c r="CY28" i="66"/>
  <c r="CY19" i="66"/>
  <c r="CY12" i="66"/>
  <c r="CY64" i="67"/>
  <c r="CY60" i="67"/>
  <c r="CY56" i="67"/>
  <c r="CY52" i="67"/>
  <c r="CY48" i="67"/>
  <c r="CY44" i="67"/>
  <c r="CY37" i="65"/>
  <c r="CY12" i="65"/>
  <c r="CY59" i="66"/>
  <c r="CY35" i="66"/>
  <c r="CY32" i="66"/>
  <c r="CY22" i="66"/>
  <c r="CY61" i="67"/>
  <c r="CY53" i="67"/>
  <c r="CY33" i="65"/>
  <c r="CY26" i="66"/>
  <c r="CY39" i="67"/>
  <c r="CY35" i="67"/>
  <c r="CY31" i="67"/>
  <c r="CY27" i="67"/>
  <c r="CY23" i="67"/>
  <c r="CY19" i="67"/>
  <c r="CY15" i="67"/>
  <c r="CY11" i="67"/>
  <c r="CY7" i="67"/>
  <c r="CY66" i="68"/>
  <c r="CY62" i="68"/>
  <c r="CY58" i="68"/>
  <c r="CY54" i="68"/>
  <c r="CY50" i="68"/>
  <c r="CY46" i="68"/>
  <c r="CY29" i="65"/>
  <c r="CY9" i="65"/>
  <c r="CY56" i="66"/>
  <c r="CY6" i="66"/>
  <c r="CY45" i="67"/>
  <c r="CY25" i="65"/>
  <c r="CY10" i="66"/>
  <c r="CY40" i="67"/>
  <c r="CY36" i="67"/>
  <c r="CY32" i="67"/>
  <c r="CY28" i="67"/>
  <c r="CY24" i="67"/>
  <c r="CY20" i="67"/>
  <c r="CY16" i="67"/>
  <c r="CY12" i="67"/>
  <c r="CY8" i="67"/>
  <c r="CY67" i="68"/>
  <c r="CY63" i="68"/>
  <c r="CY59" i="68"/>
  <c r="CY55" i="68"/>
  <c r="CY51" i="68"/>
  <c r="CY47" i="68"/>
  <c r="CY43" i="68"/>
  <c r="CY39" i="68"/>
  <c r="CY35" i="68"/>
  <c r="CY21" i="65"/>
  <c r="CY67" i="66"/>
  <c r="CY51" i="66"/>
  <c r="CY24" i="66"/>
  <c r="CY15" i="66"/>
  <c r="CY65" i="67"/>
  <c r="CY57" i="67"/>
  <c r="CY49" i="67"/>
  <c r="CY64" i="66"/>
  <c r="CY48" i="66"/>
  <c r="CY43" i="66"/>
  <c r="CY40" i="66"/>
  <c r="CY8" i="66"/>
  <c r="CY34" i="67"/>
  <c r="CY26" i="67"/>
  <c r="CY18" i="67"/>
  <c r="CY64" i="68"/>
  <c r="CY37" i="67"/>
  <c r="CY29" i="67"/>
  <c r="CY21" i="67"/>
  <c r="CY13" i="67"/>
  <c r="CY65" i="68"/>
  <c r="CY41" i="65"/>
  <c r="CY44" i="66"/>
  <c r="CY66" i="67"/>
  <c r="CY53" i="68"/>
  <c r="CY41" i="68"/>
  <c r="CY38" i="68"/>
  <c r="CY38" i="67"/>
  <c r="CY30" i="67"/>
  <c r="CY22" i="67"/>
  <c r="CY14" i="67"/>
  <c r="CY9" i="67"/>
  <c r="CY56" i="68"/>
  <c r="CY41" i="67"/>
  <c r="CY33" i="67"/>
  <c r="CY25" i="67"/>
  <c r="CY17" i="67"/>
  <c r="CY10" i="67"/>
  <c r="CY57" i="68"/>
  <c r="CY68" i="68"/>
  <c r="CY61" i="68"/>
  <c r="CY33" i="68"/>
  <c r="CY29" i="68"/>
  <c r="CY25" i="68"/>
  <c r="CY21" i="68"/>
  <c r="CY17" i="68"/>
  <c r="CY13" i="68"/>
  <c r="CY9" i="68"/>
  <c r="CY48" i="68"/>
  <c r="CY30" i="68"/>
  <c r="CY26" i="68"/>
  <c r="CY22" i="68"/>
  <c r="CY18" i="68"/>
  <c r="CY14" i="68"/>
  <c r="CY10" i="68"/>
  <c r="CY18" i="66"/>
  <c r="CY36" i="68"/>
  <c r="CY60" i="68"/>
  <c r="CY31" i="68"/>
  <c r="CY27" i="68"/>
  <c r="CY23" i="68"/>
  <c r="CY19" i="68"/>
  <c r="CY15" i="68"/>
  <c r="CY11" i="68"/>
  <c r="CY7" i="68"/>
  <c r="CY52" i="68"/>
  <c r="CY45" i="68"/>
  <c r="CY44" i="68"/>
  <c r="CY40" i="68"/>
  <c r="CY37" i="68"/>
  <c r="CY32" i="68"/>
  <c r="CY28" i="68"/>
  <c r="CY24" i="68"/>
  <c r="CY20" i="68"/>
  <c r="CY16" i="68"/>
  <c r="CY12" i="68"/>
  <c r="CY8" i="68"/>
  <c r="CY42" i="68"/>
  <c r="CY11" i="69"/>
  <c r="CY7" i="69"/>
  <c r="CY66" i="70"/>
  <c r="CY62" i="70"/>
  <c r="CY58" i="70"/>
  <c r="CY54" i="70"/>
  <c r="CY50" i="70"/>
  <c r="CY46" i="70"/>
  <c r="CY6" i="68"/>
  <c r="CY12" i="69"/>
  <c r="CY8" i="69"/>
  <c r="CY67" i="70"/>
  <c r="CY63" i="70"/>
  <c r="CY59" i="70"/>
  <c r="CY55" i="70"/>
  <c r="CY51" i="70"/>
  <c r="CY47" i="70"/>
  <c r="CY34" i="68"/>
  <c r="CY13" i="69"/>
  <c r="CY9" i="69"/>
  <c r="CY68" i="70"/>
  <c r="CY64" i="70"/>
  <c r="CY60" i="70"/>
  <c r="CY56" i="70"/>
  <c r="CY52" i="70"/>
  <c r="CY48" i="70"/>
  <c r="CY44" i="70"/>
  <c r="CY6" i="69"/>
  <c r="CY65" i="70"/>
  <c r="CY61" i="70"/>
  <c r="CY57" i="70"/>
  <c r="CY53" i="70"/>
  <c r="CY42" i="70"/>
  <c r="CY38" i="70"/>
  <c r="CY34" i="70"/>
  <c r="CY30" i="70"/>
  <c r="CY26" i="70"/>
  <c r="CY22" i="70"/>
  <c r="CY18" i="70"/>
  <c r="CY14" i="70"/>
  <c r="CY10" i="70"/>
  <c r="CY6" i="70"/>
  <c r="CY65" i="59"/>
  <c r="CY43" i="70"/>
  <c r="CY39" i="70"/>
  <c r="CY35" i="70"/>
  <c r="CY31" i="70"/>
  <c r="CY27" i="70"/>
  <c r="CY23" i="70"/>
  <c r="CY19" i="70"/>
  <c r="CY15" i="70"/>
  <c r="CY45" i="70"/>
  <c r="CY41" i="70"/>
  <c r="CY37" i="70"/>
  <c r="CY33" i="70"/>
  <c r="CY29" i="70"/>
  <c r="CY25" i="70"/>
  <c r="CY21" i="70"/>
  <c r="CY17" i="70"/>
  <c r="CY13" i="70"/>
  <c r="CY9" i="70"/>
  <c r="CY60" i="59"/>
  <c r="CY49" i="70"/>
  <c r="CY40" i="70"/>
  <c r="CY36" i="70"/>
  <c r="CY32" i="70"/>
  <c r="CY28" i="70"/>
  <c r="CY24" i="70"/>
  <c r="CY20" i="70"/>
  <c r="CY16" i="70"/>
  <c r="CY59" i="59"/>
  <c r="CY43" i="59"/>
  <c r="CY66" i="58"/>
  <c r="CY62" i="58"/>
  <c r="CY58" i="58"/>
  <c r="CY66" i="59"/>
  <c r="CY62" i="59"/>
  <c r="CY56" i="59"/>
  <c r="CY52" i="59"/>
  <c r="CY44" i="59"/>
  <c r="CY36" i="59"/>
  <c r="CY63" i="58"/>
  <c r="CY59" i="58"/>
  <c r="CY7" i="70"/>
  <c r="CY8" i="70"/>
  <c r="CY53" i="59"/>
  <c r="CY68" i="58"/>
  <c r="CY64" i="58"/>
  <c r="CY60" i="58"/>
  <c r="CY56" i="58"/>
  <c r="CY11" i="70"/>
  <c r="CY58" i="59"/>
  <c r="CY12" i="70"/>
  <c r="CY54" i="59"/>
  <c r="CY42" i="59"/>
  <c r="CY65" i="58"/>
  <c r="CY61" i="58"/>
  <c r="CY57" i="58"/>
  <c r="CY45" i="58"/>
  <c r="CY40" i="58"/>
  <c r="CY41" i="58"/>
  <c r="CY37" i="58"/>
  <c r="CY42" i="58"/>
  <c r="CY38" i="58"/>
  <c r="CY49" i="68"/>
  <c r="CY39" i="58"/>
  <c r="CY85" i="17"/>
  <c r="CY85" i="44"/>
  <c r="DA85" i="52"/>
  <c r="DA84" i="54"/>
  <c r="DA85" i="45"/>
  <c r="CY84" i="51"/>
  <c r="CY84" i="54"/>
  <c r="DG75" i="52"/>
  <c r="CY85" i="50"/>
  <c r="DA85" i="43"/>
  <c r="DA85" i="48"/>
  <c r="DA75" i="43"/>
  <c r="CY85" i="49"/>
  <c r="CY85" i="52"/>
  <c r="DA85" i="44"/>
  <c r="DA85" i="47"/>
  <c r="CY85" i="53"/>
  <c r="DA85" i="49"/>
  <c r="DA85" i="53"/>
  <c r="CY85" i="46"/>
  <c r="CY85" i="48"/>
  <c r="I70" i="49" l="1"/>
  <c r="CY73" i="59"/>
  <c r="CY73" i="65"/>
  <c r="CY72" i="61"/>
  <c r="DA72" i="61"/>
  <c r="DA73" i="60"/>
  <c r="CY70" i="69"/>
  <c r="CY74" i="69" s="1"/>
  <c r="CY73" i="66"/>
  <c r="CY70" i="65"/>
  <c r="CY74" i="65" s="1"/>
  <c r="CY71" i="65"/>
  <c r="CY72" i="62"/>
  <c r="CY72" i="60"/>
  <c r="DA70" i="67"/>
  <c r="DA74" i="67" s="1"/>
  <c r="DA70" i="66"/>
  <c r="DA74" i="66" s="1"/>
  <c r="DA71" i="66"/>
  <c r="DA71" i="64"/>
  <c r="DA70" i="64"/>
  <c r="DA74" i="64" s="1"/>
  <c r="CY73" i="58"/>
  <c r="CY71" i="64"/>
  <c r="CY70" i="64"/>
  <c r="CY74" i="64" s="1"/>
  <c r="CY73" i="61"/>
  <c r="CY73" i="60"/>
  <c r="DA72" i="58"/>
  <c r="DA73" i="59"/>
  <c r="DA70" i="70"/>
  <c r="DA74" i="70" s="1"/>
  <c r="CY71" i="58"/>
  <c r="CY70" i="58"/>
  <c r="CY74" i="58" s="1"/>
  <c r="CY70" i="70"/>
  <c r="CY74" i="70" s="1"/>
  <c r="CY70" i="68"/>
  <c r="CY74" i="68" s="1"/>
  <c r="CY70" i="67"/>
  <c r="CY74" i="67" s="1"/>
  <c r="CY71" i="66"/>
  <c r="CY70" i="66"/>
  <c r="CY74" i="66" s="1"/>
  <c r="CY71" i="60"/>
  <c r="CY70" i="60"/>
  <c r="CY75" i="60" s="1"/>
  <c r="DA70" i="58"/>
  <c r="DA74" i="58" s="1"/>
  <c r="DA71" i="58"/>
  <c r="DA70" i="68"/>
  <c r="DA74" i="68" s="1"/>
  <c r="DA73" i="66"/>
  <c r="DA71" i="65"/>
  <c r="DA70" i="65"/>
  <c r="DA74" i="65" s="1"/>
  <c r="DA73" i="65"/>
  <c r="DA71" i="61"/>
  <c r="DA70" i="61"/>
  <c r="DA74" i="61" s="1"/>
  <c r="DA72" i="60"/>
  <c r="CY72" i="59"/>
  <c r="CY71" i="61"/>
  <c r="CY70" i="61"/>
  <c r="CY74" i="61" s="1"/>
  <c r="DA73" i="61"/>
  <c r="CY70" i="63"/>
  <c r="CY74" i="63" s="1"/>
  <c r="DA71" i="59"/>
  <c r="DA70" i="59"/>
  <c r="DA74" i="59" s="1"/>
  <c r="CY71" i="62"/>
  <c r="CY70" i="62"/>
  <c r="CY74" i="62" s="1"/>
  <c r="CY74" i="60"/>
  <c r="DA73" i="58"/>
  <c r="DA72" i="59"/>
  <c r="DA70" i="69"/>
  <c r="DA74" i="69" s="1"/>
  <c r="DA71" i="62"/>
  <c r="DA70" i="62"/>
  <c r="DA74" i="62" s="1"/>
  <c r="DA71" i="60"/>
  <c r="DA70" i="60"/>
  <c r="DA75" i="60" s="1"/>
  <c r="CY71" i="59"/>
  <c r="CY70" i="59"/>
  <c r="CY74" i="59" s="1"/>
  <c r="CY72" i="58"/>
  <c r="DA70" i="63"/>
  <c r="DA74" i="63" s="1"/>
  <c r="DA72" i="62"/>
  <c r="DA74" i="60"/>
  <c r="E84" i="40" l="1"/>
  <c r="EK5" i="44"/>
  <c r="EJ5" i="44"/>
  <c r="CP5" i="44"/>
  <c r="C5" i="44"/>
  <c r="B5" i="44"/>
  <c r="EK5" i="45"/>
  <c r="EJ5" i="45"/>
  <c r="CP5" i="45"/>
  <c r="C5" i="45"/>
  <c r="B5" i="45"/>
  <c r="EK5" i="47"/>
  <c r="EJ5" i="47"/>
  <c r="CP5" i="47"/>
  <c r="C5" i="47"/>
  <c r="B5" i="47"/>
  <c r="EK5" i="46"/>
  <c r="EJ5" i="46"/>
  <c r="CP5" i="46"/>
  <c r="C5" i="46"/>
  <c r="B5" i="46"/>
  <c r="EK5" i="49"/>
  <c r="EJ5" i="49"/>
  <c r="CP5" i="49"/>
  <c r="C5" i="49"/>
  <c r="B5" i="49"/>
  <c r="EK5" i="48"/>
  <c r="EJ5" i="48"/>
  <c r="CP5" i="48"/>
  <c r="C5" i="48"/>
  <c r="B5" i="48"/>
  <c r="EK5" i="53"/>
  <c r="EJ5" i="53"/>
  <c r="CP5" i="53"/>
  <c r="C5" i="53"/>
  <c r="B5" i="53"/>
  <c r="EK5" i="51"/>
  <c r="EJ5" i="51"/>
  <c r="CP5" i="51"/>
  <c r="C5" i="51"/>
  <c r="B5" i="51"/>
  <c r="EK5" i="50"/>
  <c r="EJ5" i="50"/>
  <c r="CP5" i="50"/>
  <c r="C5" i="50"/>
  <c r="B5" i="50"/>
  <c r="EK5" i="52"/>
  <c r="EJ5" i="52"/>
  <c r="CP5" i="52"/>
  <c r="C5" i="52"/>
  <c r="B5" i="52"/>
  <c r="EK5" i="54"/>
  <c r="EJ5" i="54"/>
  <c r="CP5" i="54"/>
  <c r="C5" i="54"/>
  <c r="B5" i="54"/>
  <c r="EK5" i="55"/>
  <c r="EJ5" i="55"/>
  <c r="EI5" i="55"/>
  <c r="EH5" i="55"/>
  <c r="EE5" i="55"/>
  <c r="ED5" i="55"/>
  <c r="DY5" i="55"/>
  <c r="DX5" i="55"/>
  <c r="DR5" i="55"/>
  <c r="CX5" i="55"/>
  <c r="CW5" i="55"/>
  <c r="CV5" i="55"/>
  <c r="CU5" i="55"/>
  <c r="CT5" i="55"/>
  <c r="CS5" i="55"/>
  <c r="CR5" i="55"/>
  <c r="CQ5" i="55"/>
  <c r="CP5" i="55"/>
  <c r="CO5" i="55"/>
  <c r="CN5" i="55"/>
  <c r="CL5" i="55"/>
  <c r="CK5" i="55"/>
  <c r="CJ5" i="55"/>
  <c r="CI5" i="55"/>
  <c r="CG5" i="55"/>
  <c r="CF5" i="55"/>
  <c r="CE5" i="55"/>
  <c r="CA5" i="55"/>
  <c r="BZ5" i="55"/>
  <c r="BY5" i="55"/>
  <c r="BX5" i="55"/>
  <c r="BW5" i="55"/>
  <c r="BV5" i="55"/>
  <c r="BU5" i="55"/>
  <c r="BT5" i="55"/>
  <c r="BS5" i="55"/>
  <c r="BR5" i="55"/>
  <c r="BQ5" i="55"/>
  <c r="BP5" i="55"/>
  <c r="BO5" i="55"/>
  <c r="BN5" i="55"/>
  <c r="BM5" i="55"/>
  <c r="BL5" i="55"/>
  <c r="BJ5" i="55"/>
  <c r="BI5" i="55"/>
  <c r="BH5" i="55"/>
  <c r="BG5" i="55"/>
  <c r="BF5" i="55"/>
  <c r="BE5" i="55"/>
  <c r="BD5" i="55"/>
  <c r="BC5" i="55"/>
  <c r="BB5" i="55"/>
  <c r="BA5" i="55"/>
  <c r="AZ5" i="55"/>
  <c r="AY5" i="55"/>
  <c r="AX5" i="55"/>
  <c r="AW5" i="55"/>
  <c r="AV5" i="55"/>
  <c r="AU5" i="55"/>
  <c r="AS5" i="55"/>
  <c r="AR5" i="55"/>
  <c r="AQ5" i="55"/>
  <c r="AP5" i="55"/>
  <c r="AO5" i="55"/>
  <c r="AN5" i="55"/>
  <c r="AM5" i="55"/>
  <c r="AL5" i="55"/>
  <c r="AK5" i="55"/>
  <c r="AJ5" i="55"/>
  <c r="AI5" i="55"/>
  <c r="AH5" i="55"/>
  <c r="AG5" i="55"/>
  <c r="AF5" i="55"/>
  <c r="AE5" i="55"/>
  <c r="AD5" i="55"/>
  <c r="AC5" i="55"/>
  <c r="AB5" i="55"/>
  <c r="X5" i="55"/>
  <c r="W5" i="55"/>
  <c r="V5" i="55"/>
  <c r="U5" i="55"/>
  <c r="T5" i="55"/>
  <c r="S5" i="55"/>
  <c r="F5" i="55"/>
  <c r="E5" i="55"/>
  <c r="D5" i="55"/>
  <c r="C5" i="55"/>
  <c r="B5" i="55"/>
  <c r="EK5" i="43"/>
  <c r="EJ5" i="43"/>
  <c r="CP5" i="43"/>
  <c r="C5" i="43"/>
  <c r="B5" i="43"/>
  <c r="EK5" i="17"/>
  <c r="EJ5" i="17"/>
  <c r="CP5" i="17"/>
  <c r="C5" i="17"/>
  <c r="B5" i="17"/>
  <c r="AH52" i="41" l="1"/>
  <c r="AI38" i="41"/>
  <c r="AI36" i="41"/>
  <c r="Z52" i="41"/>
  <c r="AA38" i="41"/>
  <c r="CO85" i="50"/>
  <c r="CN85" i="50"/>
  <c r="CO84" i="51"/>
  <c r="CN84" i="51"/>
  <c r="AU26" i="40"/>
  <c r="AS26" i="40"/>
  <c r="F123" i="40" l="1"/>
  <c r="F122" i="40"/>
  <c r="F121" i="40"/>
  <c r="F120" i="40"/>
  <c r="E6" i="41"/>
  <c r="E13" i="41" l="1"/>
  <c r="Z55" i="41"/>
  <c r="D84" i="51"/>
  <c r="D85" i="48"/>
  <c r="B3" i="55"/>
  <c r="E85" i="48" l="1"/>
  <c r="E84" i="51"/>
  <c r="DH84" i="55"/>
  <c r="CX84" i="55"/>
  <c r="CV84" i="55"/>
  <c r="CT84" i="55"/>
  <c r="CR84" i="55"/>
  <c r="CF84" i="55"/>
  <c r="CC84" i="55"/>
  <c r="BZ84" i="55"/>
  <c r="BW84" i="55"/>
  <c r="BT84" i="55"/>
  <c r="BQ84" i="55"/>
  <c r="BN84" i="55"/>
  <c r="BI84" i="55"/>
  <c r="BF84" i="55"/>
  <c r="BC84" i="55"/>
  <c r="AZ84" i="55"/>
  <c r="AW84" i="55"/>
  <c r="AR84" i="55"/>
  <c r="AO84" i="55"/>
  <c r="AL84" i="55"/>
  <c r="AI84" i="55"/>
  <c r="AF84" i="55"/>
  <c r="AC84" i="55"/>
  <c r="W84" i="55"/>
  <c r="T84" i="55"/>
  <c r="Q84" i="55"/>
  <c r="H84" i="55"/>
  <c r="E84" i="55"/>
  <c r="DX75" i="55"/>
  <c r="DW75" i="55" s="1"/>
  <c r="DG75" i="55"/>
  <c r="CW75" i="55"/>
  <c r="CU75" i="55"/>
  <c r="CS75" i="55"/>
  <c r="CQ75" i="55"/>
  <c r="CE75" i="55"/>
  <c r="CB75" i="55"/>
  <c r="BY75" i="55"/>
  <c r="BV75" i="55"/>
  <c r="BS75" i="55"/>
  <c r="BP75" i="55"/>
  <c r="BM75" i="55"/>
  <c r="BH75" i="55"/>
  <c r="BE75" i="55"/>
  <c r="BB75" i="55"/>
  <c r="AY75" i="55"/>
  <c r="AV75" i="55"/>
  <c r="AQ75" i="55"/>
  <c r="AN75" i="55"/>
  <c r="AK75" i="55"/>
  <c r="AH75" i="55"/>
  <c r="AE75" i="55"/>
  <c r="AB75" i="55"/>
  <c r="V75" i="55"/>
  <c r="S75" i="55"/>
  <c r="P75" i="55"/>
  <c r="G75" i="55"/>
  <c r="D75" i="55"/>
  <c r="EH73" i="55"/>
  <c r="EE73" i="55"/>
  <c r="ED73" i="55"/>
  <c r="DY73" i="55"/>
  <c r="DX73" i="55"/>
  <c r="DR73" i="55"/>
  <c r="DH73" i="55"/>
  <c r="DG73" i="55"/>
  <c r="CX73" i="55"/>
  <c r="CW73" i="55"/>
  <c r="CV73" i="55"/>
  <c r="CU73" i="55"/>
  <c r="CT73" i="55"/>
  <c r="CS73" i="55"/>
  <c r="CR73" i="55"/>
  <c r="CQ73" i="55"/>
  <c r="CO73" i="55"/>
  <c r="CN73" i="55"/>
  <c r="CL73" i="55"/>
  <c r="CK73" i="55"/>
  <c r="CJ73" i="55"/>
  <c r="CI73" i="55"/>
  <c r="CG73" i="55"/>
  <c r="CF73" i="55"/>
  <c r="CE73" i="55"/>
  <c r="CD73" i="55"/>
  <c r="CC73" i="55"/>
  <c r="CB73" i="55"/>
  <c r="CA73" i="55"/>
  <c r="BZ73" i="55"/>
  <c r="BY73" i="55"/>
  <c r="BX73" i="55"/>
  <c r="BW73" i="55"/>
  <c r="BV73" i="55"/>
  <c r="BU73" i="55"/>
  <c r="BT73" i="55"/>
  <c r="BS73" i="55"/>
  <c r="BR73" i="55"/>
  <c r="BQ73" i="55"/>
  <c r="BP73" i="55"/>
  <c r="BO73" i="55"/>
  <c r="BN73" i="55"/>
  <c r="BM73" i="55"/>
  <c r="BL73" i="55"/>
  <c r="BJ73" i="55"/>
  <c r="BI73" i="55"/>
  <c r="BH73" i="55"/>
  <c r="BG73" i="55"/>
  <c r="BF73" i="55"/>
  <c r="BE73" i="55"/>
  <c r="BD73" i="55"/>
  <c r="BC73" i="55"/>
  <c r="BB73" i="55"/>
  <c r="BA73" i="55"/>
  <c r="AZ73" i="55"/>
  <c r="AY73" i="55"/>
  <c r="AX73" i="55"/>
  <c r="AW73" i="55"/>
  <c r="AV73" i="55"/>
  <c r="AU73" i="55"/>
  <c r="AS73" i="55"/>
  <c r="AR73" i="55"/>
  <c r="AQ73" i="55"/>
  <c r="AP73" i="55"/>
  <c r="AO73" i="55"/>
  <c r="AN73" i="55"/>
  <c r="AM73" i="55"/>
  <c r="AL73" i="55"/>
  <c r="AK73" i="55"/>
  <c r="AJ73" i="55"/>
  <c r="AI73" i="55"/>
  <c r="AH73" i="55"/>
  <c r="AG73" i="55"/>
  <c r="AF73" i="55"/>
  <c r="AE73" i="55"/>
  <c r="AD73" i="55"/>
  <c r="AC73" i="55"/>
  <c r="AB73" i="55"/>
  <c r="X73" i="55"/>
  <c r="W73" i="55"/>
  <c r="V73" i="55"/>
  <c r="U73" i="55"/>
  <c r="T73" i="55"/>
  <c r="S73" i="55"/>
  <c r="R73" i="55"/>
  <c r="Q73" i="55"/>
  <c r="P73" i="55"/>
  <c r="I73" i="55"/>
  <c r="H73" i="55"/>
  <c r="G73" i="55"/>
  <c r="F73" i="55"/>
  <c r="E73" i="55"/>
  <c r="D73" i="55"/>
  <c r="EH72" i="55"/>
  <c r="EE72" i="55"/>
  <c r="ED72" i="55"/>
  <c r="DY72" i="55"/>
  <c r="DX72" i="55"/>
  <c r="DR72" i="55"/>
  <c r="DH72" i="55"/>
  <c r="DG72" i="55"/>
  <c r="CX72" i="55"/>
  <c r="CW72" i="55"/>
  <c r="CV72" i="55"/>
  <c r="CU72" i="55"/>
  <c r="CT72" i="55"/>
  <c r="CS72" i="55"/>
  <c r="CR72" i="55"/>
  <c r="CQ72" i="55"/>
  <c r="CO72" i="55"/>
  <c r="CN72" i="55"/>
  <c r="CL72" i="55"/>
  <c r="CK72" i="55"/>
  <c r="CJ72" i="55"/>
  <c r="CI72" i="55"/>
  <c r="CG72" i="55"/>
  <c r="CF72" i="55"/>
  <c r="CE72" i="55"/>
  <c r="CD72" i="55"/>
  <c r="CC72" i="55"/>
  <c r="CB72" i="55"/>
  <c r="CA72" i="55"/>
  <c r="BZ72" i="55"/>
  <c r="BY72" i="55"/>
  <c r="BX72" i="55"/>
  <c r="BW72" i="55"/>
  <c r="BV72" i="55"/>
  <c r="BU72" i="55"/>
  <c r="BT72" i="55"/>
  <c r="BS72" i="55"/>
  <c r="BR72" i="55"/>
  <c r="BQ72" i="55"/>
  <c r="BP72" i="55"/>
  <c r="BO72" i="55"/>
  <c r="BN72" i="55"/>
  <c r="BM72" i="55"/>
  <c r="BL72" i="55"/>
  <c r="BJ72" i="55"/>
  <c r="BI72" i="55"/>
  <c r="BH72" i="55"/>
  <c r="BG72" i="55"/>
  <c r="BF72" i="55"/>
  <c r="BE72" i="55"/>
  <c r="BD72" i="55"/>
  <c r="BC72" i="55"/>
  <c r="BB72" i="55"/>
  <c r="BA72" i="55"/>
  <c r="AZ72" i="55"/>
  <c r="AY72" i="55"/>
  <c r="AX72" i="55"/>
  <c r="AW72" i="55"/>
  <c r="AV72" i="55"/>
  <c r="AU72" i="55"/>
  <c r="AS72" i="55"/>
  <c r="AR72" i="55"/>
  <c r="AQ72" i="55"/>
  <c r="AP72" i="55"/>
  <c r="AO72" i="55"/>
  <c r="AN72" i="55"/>
  <c r="AM72" i="55"/>
  <c r="AL72" i="55"/>
  <c r="AK72" i="55"/>
  <c r="AJ72" i="55"/>
  <c r="AI72" i="55"/>
  <c r="AH72" i="55"/>
  <c r="AG72" i="55"/>
  <c r="AF72" i="55"/>
  <c r="AE72" i="55"/>
  <c r="AD72" i="55"/>
  <c r="AC72" i="55"/>
  <c r="AB72" i="55"/>
  <c r="X72" i="55"/>
  <c r="W72" i="55"/>
  <c r="V72" i="55"/>
  <c r="U72" i="55"/>
  <c r="T72" i="55"/>
  <c r="S72" i="55"/>
  <c r="R72" i="55"/>
  <c r="Q72" i="55"/>
  <c r="P72" i="55"/>
  <c r="I72" i="55"/>
  <c r="H72" i="55"/>
  <c r="G72" i="55"/>
  <c r="F72" i="55"/>
  <c r="E72" i="55"/>
  <c r="D72" i="55"/>
  <c r="EH71" i="55"/>
  <c r="EE71" i="55"/>
  <c r="ED71" i="55"/>
  <c r="DY71" i="55"/>
  <c r="DX71" i="55"/>
  <c r="DR71" i="55"/>
  <c r="DH71" i="55"/>
  <c r="DG71" i="55"/>
  <c r="CX71" i="55"/>
  <c r="CW71" i="55"/>
  <c r="CV71" i="55"/>
  <c r="CU71" i="55"/>
  <c r="CT71" i="55"/>
  <c r="CS71" i="55"/>
  <c r="CR71" i="55"/>
  <c r="CQ71" i="55"/>
  <c r="CO71" i="55"/>
  <c r="CN71" i="55"/>
  <c r="CL71" i="55"/>
  <c r="CK71" i="55"/>
  <c r="CJ71" i="55"/>
  <c r="CI71" i="55"/>
  <c r="CG71" i="55"/>
  <c r="CF71" i="55"/>
  <c r="CE71" i="55"/>
  <c r="CD71" i="55"/>
  <c r="CC71" i="55"/>
  <c r="CB71" i="55"/>
  <c r="CA71" i="55"/>
  <c r="BZ71" i="55"/>
  <c r="BY71" i="55"/>
  <c r="BX71" i="55"/>
  <c r="BW71" i="55"/>
  <c r="BV71" i="55"/>
  <c r="BU71" i="55"/>
  <c r="BT71" i="55"/>
  <c r="BS71" i="55"/>
  <c r="BR71" i="55"/>
  <c r="BQ71" i="55"/>
  <c r="BP71" i="55"/>
  <c r="BO71" i="55"/>
  <c r="BN71" i="55"/>
  <c r="BM71" i="55"/>
  <c r="BL71" i="55"/>
  <c r="BJ71" i="55"/>
  <c r="BI71" i="55"/>
  <c r="BH71" i="55"/>
  <c r="BG71" i="55"/>
  <c r="BF71" i="55"/>
  <c r="BE71" i="55"/>
  <c r="BD71" i="55"/>
  <c r="BC71" i="55"/>
  <c r="BB71" i="55"/>
  <c r="BA71" i="55"/>
  <c r="AZ71" i="55"/>
  <c r="AY71" i="55"/>
  <c r="AX71" i="55"/>
  <c r="AW71" i="55"/>
  <c r="AV71" i="55"/>
  <c r="AU71" i="55"/>
  <c r="AS71" i="55"/>
  <c r="AR71" i="55"/>
  <c r="AQ71" i="55"/>
  <c r="AP71" i="55"/>
  <c r="AO71" i="55"/>
  <c r="AN71" i="55"/>
  <c r="AM71" i="55"/>
  <c r="AL71" i="55"/>
  <c r="AK71" i="55"/>
  <c r="AJ71" i="55"/>
  <c r="AI71" i="55"/>
  <c r="AH71" i="55"/>
  <c r="AG71" i="55"/>
  <c r="AF71" i="55"/>
  <c r="AE71" i="55"/>
  <c r="AD71" i="55"/>
  <c r="AC71" i="55"/>
  <c r="AB71" i="55"/>
  <c r="X71" i="55"/>
  <c r="W71" i="55"/>
  <c r="V71" i="55"/>
  <c r="U71" i="55"/>
  <c r="T71" i="55"/>
  <c r="S71" i="55"/>
  <c r="R71" i="55"/>
  <c r="Q71" i="55"/>
  <c r="P71" i="55"/>
  <c r="I71" i="55"/>
  <c r="H71" i="55"/>
  <c r="G71" i="55"/>
  <c r="F71" i="55"/>
  <c r="E71" i="55"/>
  <c r="D71" i="55"/>
  <c r="EH70" i="55"/>
  <c r="EH74" i="55" s="1"/>
  <c r="EE70" i="55"/>
  <c r="ED70" i="55"/>
  <c r="ED74" i="55" s="1"/>
  <c r="DY70" i="55"/>
  <c r="DX70" i="55"/>
  <c r="D54" i="75" s="1"/>
  <c r="DR70" i="55"/>
  <c r="C54" i="75" s="1"/>
  <c r="DH70" i="55"/>
  <c r="D53" i="75" s="1"/>
  <c r="DG70" i="55"/>
  <c r="CX70" i="55"/>
  <c r="CX74" i="55" s="1"/>
  <c r="CW70" i="55"/>
  <c r="CV70" i="55"/>
  <c r="CV74" i="55" s="1"/>
  <c r="CU70" i="55"/>
  <c r="CT70" i="55"/>
  <c r="CT74" i="55" s="1"/>
  <c r="CS70" i="55"/>
  <c r="CR70" i="55"/>
  <c r="CR74" i="55" s="1"/>
  <c r="CQ70" i="55"/>
  <c r="CO70" i="55"/>
  <c r="CO74" i="55" s="1"/>
  <c r="CN70" i="55"/>
  <c r="CN74" i="55" s="1"/>
  <c r="CL70" i="55"/>
  <c r="CL74" i="55" s="1"/>
  <c r="CK70" i="55"/>
  <c r="CK74" i="55" s="1"/>
  <c r="CJ70" i="55"/>
  <c r="CJ74" i="55" s="1"/>
  <c r="CI70" i="55"/>
  <c r="CI74" i="55" s="1"/>
  <c r="CG70" i="55"/>
  <c r="CG74" i="55" s="1"/>
  <c r="CF70" i="55"/>
  <c r="CF74" i="55" s="1"/>
  <c r="CE70" i="55"/>
  <c r="CD70" i="55"/>
  <c r="CD74" i="55" s="1"/>
  <c r="CC70" i="55"/>
  <c r="CC74" i="55" s="1"/>
  <c r="CB70" i="55"/>
  <c r="CA70" i="55"/>
  <c r="CA74" i="55" s="1"/>
  <c r="BZ70" i="55"/>
  <c r="BZ74" i="55" s="1"/>
  <c r="BY70" i="55"/>
  <c r="BX70" i="55"/>
  <c r="BX74" i="55" s="1"/>
  <c r="BW70" i="55"/>
  <c r="BW74" i="55" s="1"/>
  <c r="BV70" i="55"/>
  <c r="BU70" i="55"/>
  <c r="BU74" i="55" s="1"/>
  <c r="BT70" i="55"/>
  <c r="BT74" i="55" s="1"/>
  <c r="BS70" i="55"/>
  <c r="BR70" i="55"/>
  <c r="BR74" i="55" s="1"/>
  <c r="BQ70" i="55"/>
  <c r="BQ74" i="55" s="1"/>
  <c r="BP70" i="55"/>
  <c r="BO70" i="55"/>
  <c r="BO74" i="55" s="1"/>
  <c r="BN70" i="55"/>
  <c r="BN74" i="55" s="1"/>
  <c r="BM70" i="55"/>
  <c r="BL70" i="55"/>
  <c r="BL74" i="55" s="1"/>
  <c r="BJ70" i="55"/>
  <c r="BJ74" i="55" s="1"/>
  <c r="BI70" i="55"/>
  <c r="BI74" i="55" s="1"/>
  <c r="BH70" i="55"/>
  <c r="BG70" i="55"/>
  <c r="BG74" i="55" s="1"/>
  <c r="BF70" i="55"/>
  <c r="BF74" i="55" s="1"/>
  <c r="BE70" i="55"/>
  <c r="BD70" i="55"/>
  <c r="BD74" i="55" s="1"/>
  <c r="BC70" i="55"/>
  <c r="BC74" i="55" s="1"/>
  <c r="BB70" i="55"/>
  <c r="BA70" i="55"/>
  <c r="BA74" i="55" s="1"/>
  <c r="AZ70" i="55"/>
  <c r="AZ74" i="55" s="1"/>
  <c r="AY70" i="55"/>
  <c r="AX70" i="55"/>
  <c r="AX74" i="55" s="1"/>
  <c r="AW70" i="55"/>
  <c r="AW74" i="55" s="1"/>
  <c r="AV70" i="55"/>
  <c r="AU70" i="55"/>
  <c r="AU74" i="55" s="1"/>
  <c r="AS70" i="55"/>
  <c r="AS74" i="55" s="1"/>
  <c r="AR70" i="55"/>
  <c r="AR74" i="55" s="1"/>
  <c r="AQ70" i="55"/>
  <c r="AP70" i="55"/>
  <c r="AP74" i="55" s="1"/>
  <c r="AO70" i="55"/>
  <c r="AO74" i="55" s="1"/>
  <c r="AN70" i="55"/>
  <c r="AM70" i="55"/>
  <c r="AM74" i="55" s="1"/>
  <c r="AL70" i="55"/>
  <c r="AL74" i="55" s="1"/>
  <c r="AK70" i="55"/>
  <c r="AJ70" i="55"/>
  <c r="AJ74" i="55" s="1"/>
  <c r="AI70" i="55"/>
  <c r="AI74" i="55" s="1"/>
  <c r="AH70" i="55"/>
  <c r="AG70" i="55"/>
  <c r="AG74" i="55" s="1"/>
  <c r="AF70" i="55"/>
  <c r="AF74" i="55" s="1"/>
  <c r="AE70" i="55"/>
  <c r="AD70" i="55"/>
  <c r="AC70" i="55"/>
  <c r="AB70" i="55"/>
  <c r="X70" i="55"/>
  <c r="X74" i="55" s="1"/>
  <c r="W70" i="55"/>
  <c r="W74" i="55" s="1"/>
  <c r="V70" i="55"/>
  <c r="U70" i="55"/>
  <c r="U74" i="55" s="1"/>
  <c r="T70" i="55"/>
  <c r="T74" i="55" s="1"/>
  <c r="S70" i="55"/>
  <c r="R70" i="55"/>
  <c r="R74" i="55" s="1"/>
  <c r="Q70" i="55"/>
  <c r="Q74" i="55" s="1"/>
  <c r="P70" i="55"/>
  <c r="C7" i="40" s="1"/>
  <c r="D6" i="76" s="1"/>
  <c r="F6" i="76" s="1"/>
  <c r="I70" i="55"/>
  <c r="I74" i="55" s="1"/>
  <c r="H70" i="55"/>
  <c r="H74" i="55" s="1"/>
  <c r="G70" i="55"/>
  <c r="F70" i="55"/>
  <c r="F74" i="55" s="1"/>
  <c r="E70" i="55"/>
  <c r="E74" i="55" s="1"/>
  <c r="D70" i="55"/>
  <c r="ES68" i="55"/>
  <c r="CP68" i="55"/>
  <c r="ES67" i="55"/>
  <c r="CP67" i="55"/>
  <c r="ES66" i="55"/>
  <c r="CP66" i="55"/>
  <c r="ES65" i="55"/>
  <c r="CP65" i="55"/>
  <c r="ES64" i="55"/>
  <c r="CP64" i="55"/>
  <c r="ES63" i="55"/>
  <c r="CP63" i="55"/>
  <c r="ES62" i="55"/>
  <c r="CP62" i="55"/>
  <c r="ES61" i="55"/>
  <c r="CP61" i="55"/>
  <c r="ES60" i="55"/>
  <c r="CP60" i="55"/>
  <c r="ES59" i="55"/>
  <c r="CP59" i="55"/>
  <c r="ES58" i="55"/>
  <c r="CP58" i="55"/>
  <c r="ES57" i="55"/>
  <c r="CP57" i="55"/>
  <c r="ES56" i="55"/>
  <c r="CP56" i="55"/>
  <c r="ES55" i="55"/>
  <c r="CP55" i="55"/>
  <c r="ES54" i="55"/>
  <c r="CP54" i="55"/>
  <c r="ES53" i="55"/>
  <c r="CP53" i="55"/>
  <c r="ES52" i="55"/>
  <c r="CP52" i="55"/>
  <c r="ES51" i="55"/>
  <c r="CP51" i="55"/>
  <c r="ES50" i="55"/>
  <c r="CP50" i="55"/>
  <c r="ES49" i="55"/>
  <c r="CP49" i="55"/>
  <c r="ES48" i="55"/>
  <c r="CP48" i="55"/>
  <c r="ES47" i="55"/>
  <c r="CP47" i="55"/>
  <c r="ES46" i="55"/>
  <c r="CP46" i="55"/>
  <c r="ES45" i="55"/>
  <c r="CP45" i="55"/>
  <c r="ES44" i="55"/>
  <c r="CP44" i="55"/>
  <c r="ES43" i="55"/>
  <c r="CP43" i="55"/>
  <c r="ES42" i="55"/>
  <c r="CP42" i="55"/>
  <c r="ES41" i="55"/>
  <c r="CP41" i="55"/>
  <c r="ES40" i="55"/>
  <c r="CP40" i="55"/>
  <c r="ES39" i="55"/>
  <c r="CP39" i="55"/>
  <c r="ES38" i="55"/>
  <c r="CP38" i="55"/>
  <c r="ES37" i="55"/>
  <c r="CP37" i="55"/>
  <c r="ES36" i="55"/>
  <c r="CP36" i="55"/>
  <c r="ES35" i="55"/>
  <c r="CP35" i="55"/>
  <c r="ES34" i="55"/>
  <c r="CP34" i="55"/>
  <c r="ES33" i="55"/>
  <c r="CP33" i="55"/>
  <c r="ES32" i="55"/>
  <c r="CP32" i="55"/>
  <c r="ES31" i="55"/>
  <c r="CP31" i="55"/>
  <c r="ES30" i="55"/>
  <c r="CP30" i="55"/>
  <c r="ES29" i="55"/>
  <c r="CP29" i="55"/>
  <c r="ES28" i="55"/>
  <c r="CP28" i="55"/>
  <c r="ES27" i="55"/>
  <c r="CP27" i="55"/>
  <c r="ES26" i="55"/>
  <c r="CP26" i="55"/>
  <c r="ES25" i="55"/>
  <c r="CP25" i="55"/>
  <c r="ES24" i="55"/>
  <c r="CP24" i="55"/>
  <c r="ES23" i="55"/>
  <c r="CP23" i="55"/>
  <c r="ES22" i="55"/>
  <c r="CP22" i="55"/>
  <c r="ES21" i="55"/>
  <c r="CP21" i="55"/>
  <c r="ES20" i="55"/>
  <c r="CP20" i="55"/>
  <c r="ES19" i="55"/>
  <c r="CP19" i="55"/>
  <c r="ES18" i="55"/>
  <c r="CP18" i="55"/>
  <c r="ES17" i="55"/>
  <c r="CP17" i="55"/>
  <c r="ES16" i="55"/>
  <c r="CP16" i="55"/>
  <c r="ES15" i="55"/>
  <c r="CP15" i="55"/>
  <c r="ES14" i="55"/>
  <c r="CP14" i="55"/>
  <c r="ES13" i="55"/>
  <c r="CP13" i="55"/>
  <c r="ES12" i="55"/>
  <c r="CP12" i="55"/>
  <c r="ES11" i="55"/>
  <c r="CP11" i="55"/>
  <c r="ES10" i="55"/>
  <c r="CP10" i="55"/>
  <c r="ES9" i="55"/>
  <c r="CP9" i="55"/>
  <c r="ES8" i="55"/>
  <c r="CP8" i="55"/>
  <c r="ES7" i="55"/>
  <c r="CP7" i="55"/>
  <c r="B7" i="55"/>
  <c r="B8" i="55" s="1"/>
  <c r="B9" i="55" s="1"/>
  <c r="B10" i="55" s="1"/>
  <c r="B11" i="55" s="1"/>
  <c r="B12" i="55" s="1"/>
  <c r="B13" i="55" s="1"/>
  <c r="B14" i="55" s="1"/>
  <c r="B15" i="55" s="1"/>
  <c r="B16" i="55" s="1"/>
  <c r="B17" i="55" s="1"/>
  <c r="B18" i="55" s="1"/>
  <c r="B19" i="55" s="1"/>
  <c r="B20" i="55" s="1"/>
  <c r="B21" i="55" s="1"/>
  <c r="B22" i="55" s="1"/>
  <c r="B23" i="55" s="1"/>
  <c r="B24" i="55" s="1"/>
  <c r="B25" i="55" s="1"/>
  <c r="B26" i="55" s="1"/>
  <c r="B27" i="55" s="1"/>
  <c r="B28" i="55" s="1"/>
  <c r="B29" i="55" s="1"/>
  <c r="B30" i="55" s="1"/>
  <c r="B31" i="55" s="1"/>
  <c r="B32" i="55" s="1"/>
  <c r="B33" i="55" s="1"/>
  <c r="B34" i="55" s="1"/>
  <c r="B35" i="55" s="1"/>
  <c r="B36" i="55" s="1"/>
  <c r="B37" i="55" s="1"/>
  <c r="B38" i="55" s="1"/>
  <c r="B39" i="55" s="1"/>
  <c r="B40" i="55" s="1"/>
  <c r="B41" i="55" s="1"/>
  <c r="B42" i="55" s="1"/>
  <c r="B43" i="55" s="1"/>
  <c r="B44" i="55" s="1"/>
  <c r="B45" i="55" s="1"/>
  <c r="B46" i="55" s="1"/>
  <c r="B47" i="55" s="1"/>
  <c r="B48" i="55" s="1"/>
  <c r="B49" i="55" s="1"/>
  <c r="B50" i="55" s="1"/>
  <c r="B51" i="55" s="1"/>
  <c r="B52" i="55" s="1"/>
  <c r="B53" i="55" s="1"/>
  <c r="B54" i="55" s="1"/>
  <c r="B55" i="55" s="1"/>
  <c r="B56" i="55" s="1"/>
  <c r="B57" i="55" s="1"/>
  <c r="B58" i="55" s="1"/>
  <c r="B59" i="55" s="1"/>
  <c r="B60" i="55" s="1"/>
  <c r="B61" i="55" s="1"/>
  <c r="B62" i="55" s="1"/>
  <c r="B63" i="55" s="1"/>
  <c r="B64" i="55" s="1"/>
  <c r="B65" i="55" s="1"/>
  <c r="B66" i="55" s="1"/>
  <c r="B67" i="55" s="1"/>
  <c r="B68" i="55" s="1"/>
  <c r="ES6" i="55"/>
  <c r="CP6" i="55"/>
  <c r="ER3" i="55"/>
  <c r="DH84" i="54"/>
  <c r="CX84" i="54"/>
  <c r="CV84" i="54"/>
  <c r="CT84" i="54"/>
  <c r="CR84" i="54"/>
  <c r="CF84" i="54"/>
  <c r="CC84" i="54"/>
  <c r="BZ84" i="54"/>
  <c r="BW84" i="54"/>
  <c r="BT84" i="54"/>
  <c r="BQ84" i="54"/>
  <c r="BN84" i="54"/>
  <c r="BI84" i="54"/>
  <c r="BF84" i="54"/>
  <c r="BC84" i="54"/>
  <c r="AZ84" i="54"/>
  <c r="AW84" i="54"/>
  <c r="AR84" i="54"/>
  <c r="AO84" i="54"/>
  <c r="AL84" i="54"/>
  <c r="AI84" i="54"/>
  <c r="AF84" i="54"/>
  <c r="AC84" i="54"/>
  <c r="W84" i="54"/>
  <c r="T84" i="54"/>
  <c r="Q84" i="54"/>
  <c r="H84" i="54"/>
  <c r="E84" i="54"/>
  <c r="P74" i="54"/>
  <c r="EH73" i="54"/>
  <c r="EE73" i="54"/>
  <c r="ED73" i="54"/>
  <c r="DY73" i="54"/>
  <c r="DX73" i="54"/>
  <c r="DR73" i="54"/>
  <c r="DH73" i="54"/>
  <c r="DG73" i="54"/>
  <c r="CX73" i="54"/>
  <c r="CW73" i="54"/>
  <c r="CV73" i="54"/>
  <c r="CU73" i="54"/>
  <c r="CT73" i="54"/>
  <c r="CS73" i="54"/>
  <c r="CR73" i="54"/>
  <c r="CQ73" i="54"/>
  <c r="CO73" i="54"/>
  <c r="CN73" i="54"/>
  <c r="CL73" i="54"/>
  <c r="CK73" i="54"/>
  <c r="CJ73" i="54"/>
  <c r="CI73" i="54"/>
  <c r="CG73" i="54"/>
  <c r="CF73" i="54"/>
  <c r="CE73" i="54"/>
  <c r="CD73" i="54"/>
  <c r="CC73" i="54"/>
  <c r="CB73" i="54"/>
  <c r="CA73" i="54"/>
  <c r="BZ73" i="54"/>
  <c r="BY73" i="54"/>
  <c r="BX73" i="54"/>
  <c r="BW73" i="54"/>
  <c r="BV73" i="54"/>
  <c r="BU73" i="54"/>
  <c r="BT73" i="54"/>
  <c r="BS73" i="54"/>
  <c r="BR73" i="54"/>
  <c r="BQ73" i="54"/>
  <c r="BP73" i="54"/>
  <c r="BO73" i="54"/>
  <c r="BN73" i="54"/>
  <c r="BM73" i="54"/>
  <c r="BL73" i="54"/>
  <c r="BJ73" i="54"/>
  <c r="BI73" i="54"/>
  <c r="BH73" i="54"/>
  <c r="BG73" i="54"/>
  <c r="BF73" i="54"/>
  <c r="BE73" i="54"/>
  <c r="BD73" i="54"/>
  <c r="BC73" i="54"/>
  <c r="BB73" i="54"/>
  <c r="BA73" i="54"/>
  <c r="AZ73" i="54"/>
  <c r="AY73" i="54"/>
  <c r="AX73" i="54"/>
  <c r="AW73" i="54"/>
  <c r="AV73" i="54"/>
  <c r="AU73" i="54"/>
  <c r="AS73" i="54"/>
  <c r="AR73" i="54"/>
  <c r="AQ73" i="54"/>
  <c r="AP73" i="54"/>
  <c r="AO73" i="54"/>
  <c r="AN73" i="54"/>
  <c r="AM73" i="54"/>
  <c r="AL73" i="54"/>
  <c r="AK73" i="54"/>
  <c r="AJ73" i="54"/>
  <c r="AI73" i="54"/>
  <c r="AH73" i="54"/>
  <c r="AG73" i="54"/>
  <c r="AF73" i="54"/>
  <c r="AE73" i="54"/>
  <c r="AD73" i="54"/>
  <c r="AC73" i="54"/>
  <c r="AB73" i="54"/>
  <c r="X73" i="54"/>
  <c r="W73" i="54"/>
  <c r="V73" i="54"/>
  <c r="U73" i="54"/>
  <c r="T73" i="54"/>
  <c r="S73" i="54"/>
  <c r="R73" i="54"/>
  <c r="I73" i="54"/>
  <c r="H73" i="54"/>
  <c r="G73" i="54"/>
  <c r="F73" i="54"/>
  <c r="E73" i="54"/>
  <c r="D73" i="54"/>
  <c r="EH72" i="54"/>
  <c r="EE72" i="54"/>
  <c r="ED72" i="54"/>
  <c r="DY72" i="54"/>
  <c r="DX72" i="54"/>
  <c r="DR72" i="54"/>
  <c r="DH72" i="54"/>
  <c r="DG72" i="54"/>
  <c r="CX72" i="54"/>
  <c r="CW72" i="54"/>
  <c r="CV72" i="54"/>
  <c r="CU72" i="54"/>
  <c r="CT72" i="54"/>
  <c r="CS72" i="54"/>
  <c r="CR72" i="54"/>
  <c r="CQ72" i="54"/>
  <c r="CO72" i="54"/>
  <c r="CN72" i="54"/>
  <c r="CL72" i="54"/>
  <c r="CK72" i="54"/>
  <c r="CJ72" i="54"/>
  <c r="CI72" i="54"/>
  <c r="CG72" i="54"/>
  <c r="CF72" i="54"/>
  <c r="CE72" i="54"/>
  <c r="CD72" i="54"/>
  <c r="CC72" i="54"/>
  <c r="CB72" i="54"/>
  <c r="CA72" i="54"/>
  <c r="BZ72" i="54"/>
  <c r="BY72" i="54"/>
  <c r="BX72" i="54"/>
  <c r="BW72" i="54"/>
  <c r="BV72" i="54"/>
  <c r="BU72" i="54"/>
  <c r="BT72" i="54"/>
  <c r="BS72" i="54"/>
  <c r="BR72" i="54"/>
  <c r="BQ72" i="54"/>
  <c r="BP72" i="54"/>
  <c r="BO72" i="54"/>
  <c r="BN72" i="54"/>
  <c r="BM72" i="54"/>
  <c r="BL72" i="54"/>
  <c r="BJ72" i="54"/>
  <c r="BI72" i="54"/>
  <c r="BH72" i="54"/>
  <c r="BG72" i="54"/>
  <c r="BF72" i="54"/>
  <c r="BE72" i="54"/>
  <c r="BD72" i="54"/>
  <c r="BC72" i="54"/>
  <c r="BB72" i="54"/>
  <c r="BA72" i="54"/>
  <c r="AZ72" i="54"/>
  <c r="AY72" i="54"/>
  <c r="AX72" i="54"/>
  <c r="AW72" i="54"/>
  <c r="AV72" i="54"/>
  <c r="AU72" i="54"/>
  <c r="AS72" i="54"/>
  <c r="AR72" i="54"/>
  <c r="AQ72" i="54"/>
  <c r="AP72" i="54"/>
  <c r="AO72" i="54"/>
  <c r="AN72" i="54"/>
  <c r="AM72" i="54"/>
  <c r="AL72" i="54"/>
  <c r="AK72" i="54"/>
  <c r="AJ72" i="54"/>
  <c r="AI72" i="54"/>
  <c r="AH72" i="54"/>
  <c r="AG72" i="54"/>
  <c r="AF72" i="54"/>
  <c r="AE72" i="54"/>
  <c r="AD72" i="54"/>
  <c r="AC72" i="54"/>
  <c r="AB72" i="54"/>
  <c r="X72" i="54"/>
  <c r="W72" i="54"/>
  <c r="V72" i="54"/>
  <c r="U72" i="54"/>
  <c r="T72" i="54"/>
  <c r="S72" i="54"/>
  <c r="R72" i="54"/>
  <c r="Q72" i="54"/>
  <c r="I72" i="54"/>
  <c r="H72" i="54"/>
  <c r="G72" i="54"/>
  <c r="F72" i="54"/>
  <c r="E72" i="54"/>
  <c r="D72" i="54"/>
  <c r="EH71" i="54"/>
  <c r="EE71" i="54"/>
  <c r="ED71" i="54"/>
  <c r="DY71" i="54"/>
  <c r="DX71" i="54"/>
  <c r="DR71" i="54"/>
  <c r="DH71" i="54"/>
  <c r="DG71" i="54"/>
  <c r="CX71" i="54"/>
  <c r="CW71" i="54"/>
  <c r="CV71" i="54"/>
  <c r="CU71" i="54"/>
  <c r="CT71" i="54"/>
  <c r="CS71" i="54"/>
  <c r="CR71" i="54"/>
  <c r="CQ71" i="54"/>
  <c r="CO71" i="54"/>
  <c r="CN71" i="54"/>
  <c r="CL71" i="54"/>
  <c r="CK71" i="54"/>
  <c r="CJ71" i="54"/>
  <c r="CI71" i="54"/>
  <c r="CG71" i="54"/>
  <c r="CF71" i="54"/>
  <c r="CE71" i="54"/>
  <c r="CD71" i="54"/>
  <c r="CC71" i="54"/>
  <c r="CB71" i="54"/>
  <c r="CA71" i="54"/>
  <c r="BZ71" i="54"/>
  <c r="BY71" i="54"/>
  <c r="BX71" i="54"/>
  <c r="BW71" i="54"/>
  <c r="BV71" i="54"/>
  <c r="BU71" i="54"/>
  <c r="BT71" i="54"/>
  <c r="BS71" i="54"/>
  <c r="BR71" i="54"/>
  <c r="BQ71" i="54"/>
  <c r="BP71" i="54"/>
  <c r="BO71" i="54"/>
  <c r="BN71" i="54"/>
  <c r="BM71" i="54"/>
  <c r="BL71" i="54"/>
  <c r="BJ71" i="54"/>
  <c r="BI71" i="54"/>
  <c r="BH71" i="54"/>
  <c r="BG71" i="54"/>
  <c r="BF71" i="54"/>
  <c r="BE71" i="54"/>
  <c r="BD71" i="54"/>
  <c r="BC71" i="54"/>
  <c r="BB71" i="54"/>
  <c r="BA71" i="54"/>
  <c r="AZ71" i="54"/>
  <c r="AY71" i="54"/>
  <c r="AX71" i="54"/>
  <c r="AW71" i="54"/>
  <c r="AV71" i="54"/>
  <c r="AU71" i="54"/>
  <c r="AS71" i="54"/>
  <c r="AR71" i="54"/>
  <c r="AQ71" i="54"/>
  <c r="AP71" i="54"/>
  <c r="AO71" i="54"/>
  <c r="AN71" i="54"/>
  <c r="AM71" i="54"/>
  <c r="AL71" i="54"/>
  <c r="AK71" i="54"/>
  <c r="AJ71" i="54"/>
  <c r="AI71" i="54"/>
  <c r="AH71" i="54"/>
  <c r="AG71" i="54"/>
  <c r="AF71" i="54"/>
  <c r="AE71" i="54"/>
  <c r="AD71" i="54"/>
  <c r="AC71" i="54"/>
  <c r="AB71" i="54"/>
  <c r="X71" i="54"/>
  <c r="W71" i="54"/>
  <c r="V71" i="54"/>
  <c r="U71" i="54"/>
  <c r="T71" i="54"/>
  <c r="S71" i="54"/>
  <c r="R71" i="54"/>
  <c r="I71" i="54"/>
  <c r="H71" i="54"/>
  <c r="G71" i="54"/>
  <c r="F71" i="54"/>
  <c r="E71" i="54"/>
  <c r="D71" i="54"/>
  <c r="EH70" i="54"/>
  <c r="D58" i="75" s="1"/>
  <c r="EE70" i="54"/>
  <c r="ED70" i="54"/>
  <c r="D57" i="75" s="1"/>
  <c r="DY70" i="54"/>
  <c r="DY74" i="54" s="1"/>
  <c r="DX70" i="54"/>
  <c r="D56" i="75" s="1"/>
  <c r="DR70" i="54"/>
  <c r="DH70" i="54"/>
  <c r="DG70" i="54"/>
  <c r="CX70" i="54"/>
  <c r="CX74" i="54" s="1"/>
  <c r="CW70" i="54"/>
  <c r="CV70" i="54"/>
  <c r="CV74" i="54" s="1"/>
  <c r="CU70" i="54"/>
  <c r="CT70" i="54"/>
  <c r="CT74" i="54" s="1"/>
  <c r="CS70" i="54"/>
  <c r="CR70" i="54"/>
  <c r="CR74" i="54" s="1"/>
  <c r="CQ70" i="54"/>
  <c r="CO70" i="54"/>
  <c r="CO74" i="54" s="1"/>
  <c r="CN70" i="54"/>
  <c r="CN74" i="54" s="1"/>
  <c r="CL70" i="54"/>
  <c r="CL74" i="54" s="1"/>
  <c r="CK70" i="54"/>
  <c r="CK74" i="54" s="1"/>
  <c r="CJ70" i="54"/>
  <c r="CJ74" i="54" s="1"/>
  <c r="CI70" i="54"/>
  <c r="CI74" i="54" s="1"/>
  <c r="CG70" i="54"/>
  <c r="CG74" i="54" s="1"/>
  <c r="CF70" i="54"/>
  <c r="CF74" i="54" s="1"/>
  <c r="CE70" i="54"/>
  <c r="CD70" i="54"/>
  <c r="CD74" i="54" s="1"/>
  <c r="CC70" i="54"/>
  <c r="CC74" i="54" s="1"/>
  <c r="CB70" i="54"/>
  <c r="CA70" i="54"/>
  <c r="CA74" i="54" s="1"/>
  <c r="BZ70" i="54"/>
  <c r="BZ74" i="54" s="1"/>
  <c r="BY70" i="54"/>
  <c r="BX70" i="54"/>
  <c r="BX74" i="54" s="1"/>
  <c r="BW70" i="54"/>
  <c r="BW74" i="54" s="1"/>
  <c r="BV70" i="54"/>
  <c r="BU70" i="54"/>
  <c r="BU74" i="54" s="1"/>
  <c r="BT70" i="54"/>
  <c r="BT74" i="54" s="1"/>
  <c r="BS70" i="54"/>
  <c r="BR70" i="54"/>
  <c r="BR74" i="54" s="1"/>
  <c r="BQ70" i="54"/>
  <c r="BQ74" i="54" s="1"/>
  <c r="BP70" i="54"/>
  <c r="BO70" i="54"/>
  <c r="BO74" i="54" s="1"/>
  <c r="BN70" i="54"/>
  <c r="BN74" i="54" s="1"/>
  <c r="BM70" i="54"/>
  <c r="BL70" i="54"/>
  <c r="BL74" i="54" s="1"/>
  <c r="BJ70" i="54"/>
  <c r="BJ74" i="54" s="1"/>
  <c r="BI70" i="54"/>
  <c r="BI74" i="54" s="1"/>
  <c r="BH70" i="54"/>
  <c r="BH74" i="54" s="1"/>
  <c r="BG70" i="54"/>
  <c r="BG74" i="54" s="1"/>
  <c r="BF70" i="54"/>
  <c r="BF74" i="54" s="1"/>
  <c r="BE70" i="54"/>
  <c r="BD70" i="54"/>
  <c r="BD74" i="54" s="1"/>
  <c r="BC70" i="54"/>
  <c r="BC74" i="54" s="1"/>
  <c r="BB70" i="54"/>
  <c r="BA70" i="54"/>
  <c r="BA74" i="54" s="1"/>
  <c r="AZ70" i="54"/>
  <c r="AZ74" i="54" s="1"/>
  <c r="AY70" i="54"/>
  <c r="AX70" i="54"/>
  <c r="AX74" i="54" s="1"/>
  <c r="AW70" i="54"/>
  <c r="AW74" i="54" s="1"/>
  <c r="AV70" i="54"/>
  <c r="AU70" i="54"/>
  <c r="AU74" i="54" s="1"/>
  <c r="AS70" i="54"/>
  <c r="AS74" i="54" s="1"/>
  <c r="AR70" i="54"/>
  <c r="AR74" i="54" s="1"/>
  <c r="AQ70" i="54"/>
  <c r="AQ74" i="54" s="1"/>
  <c r="AP70" i="54"/>
  <c r="AP74" i="54" s="1"/>
  <c r="AO70" i="54"/>
  <c r="AO74" i="54" s="1"/>
  <c r="AN70" i="54"/>
  <c r="AM70" i="54"/>
  <c r="AM74" i="54" s="1"/>
  <c r="AL70" i="54"/>
  <c r="AL74" i="54" s="1"/>
  <c r="AK70" i="54"/>
  <c r="AJ70" i="54"/>
  <c r="AJ74" i="54" s="1"/>
  <c r="AI70" i="54"/>
  <c r="AI74" i="54" s="1"/>
  <c r="AH70" i="54"/>
  <c r="AG70" i="54"/>
  <c r="AG74" i="54" s="1"/>
  <c r="AF70" i="54"/>
  <c r="AF74" i="54" s="1"/>
  <c r="AE70" i="54"/>
  <c r="AD70" i="54"/>
  <c r="AD74" i="54" s="1"/>
  <c r="AC70" i="54"/>
  <c r="AC74" i="54" s="1"/>
  <c r="AB70" i="54"/>
  <c r="X70" i="54"/>
  <c r="X74" i="54" s="1"/>
  <c r="W70" i="54"/>
  <c r="W74" i="54" s="1"/>
  <c r="V70" i="54"/>
  <c r="U70" i="54"/>
  <c r="U74" i="54" s="1"/>
  <c r="T70" i="54"/>
  <c r="T74" i="54" s="1"/>
  <c r="S70" i="54"/>
  <c r="R70" i="54"/>
  <c r="R74" i="54" s="1"/>
  <c r="Q70" i="54"/>
  <c r="Q74" i="54" s="1"/>
  <c r="I70" i="54"/>
  <c r="I74" i="54" s="1"/>
  <c r="H70" i="54"/>
  <c r="H74" i="54" s="1"/>
  <c r="G70" i="54"/>
  <c r="F70" i="54"/>
  <c r="F74" i="54" s="1"/>
  <c r="E70" i="54"/>
  <c r="E74" i="54" s="1"/>
  <c r="D70" i="54"/>
  <c r="ES68" i="54"/>
  <c r="CP68" i="54"/>
  <c r="ES67" i="54"/>
  <c r="CP67" i="54"/>
  <c r="ES66" i="54"/>
  <c r="CP66" i="54"/>
  <c r="ES65" i="54"/>
  <c r="CP65" i="54"/>
  <c r="ES64" i="54"/>
  <c r="CP64" i="54"/>
  <c r="ES63" i="54"/>
  <c r="CP63" i="54"/>
  <c r="ES62" i="54"/>
  <c r="CP62" i="54"/>
  <c r="ES61" i="54"/>
  <c r="CP61" i="54"/>
  <c r="ES60" i="54"/>
  <c r="CP60" i="54"/>
  <c r="ES59" i="54"/>
  <c r="CP59" i="54"/>
  <c r="ES58" i="54"/>
  <c r="CP58" i="54"/>
  <c r="ES57" i="54"/>
  <c r="CP57" i="54"/>
  <c r="ES56" i="54"/>
  <c r="CP56" i="54"/>
  <c r="ES55" i="54"/>
  <c r="CP55" i="54"/>
  <c r="ES54" i="54"/>
  <c r="CP54" i="54"/>
  <c r="ES53" i="54"/>
  <c r="CP53" i="54"/>
  <c r="ES52" i="54"/>
  <c r="CP52" i="54"/>
  <c r="ES51" i="54"/>
  <c r="CP51" i="54"/>
  <c r="ES50" i="54"/>
  <c r="CP50" i="54"/>
  <c r="ES49" i="54"/>
  <c r="CP49" i="54"/>
  <c r="ES48" i="54"/>
  <c r="CP48" i="54"/>
  <c r="ES47" i="54"/>
  <c r="CP47" i="54"/>
  <c r="ES46" i="54"/>
  <c r="CP46" i="54"/>
  <c r="ES45" i="54"/>
  <c r="CP45" i="54"/>
  <c r="ES44" i="54"/>
  <c r="CP44" i="54"/>
  <c r="ES43" i="54"/>
  <c r="CP43" i="54"/>
  <c r="ES42" i="54"/>
  <c r="CP42" i="54"/>
  <c r="ES41" i="54"/>
  <c r="CP41" i="54"/>
  <c r="ES40" i="54"/>
  <c r="CP40" i="54"/>
  <c r="ES39" i="54"/>
  <c r="CP39" i="54"/>
  <c r="ES38" i="54"/>
  <c r="CP38" i="54"/>
  <c r="ES37" i="54"/>
  <c r="CP37" i="54"/>
  <c r="ES36" i="54"/>
  <c r="CP36" i="54"/>
  <c r="ES35" i="54"/>
  <c r="CP35" i="54"/>
  <c r="ES34" i="54"/>
  <c r="CP34" i="54"/>
  <c r="ES33" i="54"/>
  <c r="CP33" i="54"/>
  <c r="ES32" i="54"/>
  <c r="CP32" i="54"/>
  <c r="ES31" i="54"/>
  <c r="CP31" i="54"/>
  <c r="ES30" i="54"/>
  <c r="CP30" i="54"/>
  <c r="ES29" i="54"/>
  <c r="CP29" i="54"/>
  <c r="ES28" i="54"/>
  <c r="CP28" i="54"/>
  <c r="ES27" i="54"/>
  <c r="CP27" i="54"/>
  <c r="ES26" i="54"/>
  <c r="CP26" i="54"/>
  <c r="ES25" i="54"/>
  <c r="CP25" i="54"/>
  <c r="ES24" i="54"/>
  <c r="CP24" i="54"/>
  <c r="ES23" i="54"/>
  <c r="CP23" i="54"/>
  <c r="ES22" i="54"/>
  <c r="CP22" i="54"/>
  <c r="ES21" i="54"/>
  <c r="CP21" i="54"/>
  <c r="ES20" i="54"/>
  <c r="CP20" i="54"/>
  <c r="ES19" i="54"/>
  <c r="CP19" i="54"/>
  <c r="ES18" i="54"/>
  <c r="CP18" i="54"/>
  <c r="ES17" i="54"/>
  <c r="CP17" i="54"/>
  <c r="ES16" i="54"/>
  <c r="CP16" i="54"/>
  <c r="ES15" i="54"/>
  <c r="CP15" i="54"/>
  <c r="ES14" i="54"/>
  <c r="CP14" i="54"/>
  <c r="ES13" i="54"/>
  <c r="CP13" i="54"/>
  <c r="ES12" i="54"/>
  <c r="CP12" i="54"/>
  <c r="ES11" i="54"/>
  <c r="CP11" i="54"/>
  <c r="ES10" i="54"/>
  <c r="CP10" i="54"/>
  <c r="ES9" i="54"/>
  <c r="CP9" i="54"/>
  <c r="ES8" i="54"/>
  <c r="CP8" i="54"/>
  <c r="ES7" i="54"/>
  <c r="CP7" i="54"/>
  <c r="B7" i="54"/>
  <c r="B8" i="54" s="1"/>
  <c r="B9" i="54" s="1"/>
  <c r="B10" i="54" s="1"/>
  <c r="B11" i="54" s="1"/>
  <c r="B12" i="54" s="1"/>
  <c r="B13" i="54" s="1"/>
  <c r="B14" i="54" s="1"/>
  <c r="B15" i="54" s="1"/>
  <c r="B16" i="54" s="1"/>
  <c r="B17" i="54" s="1"/>
  <c r="B18" i="54" s="1"/>
  <c r="B19" i="54" s="1"/>
  <c r="B20" i="54" s="1"/>
  <c r="B21" i="54" s="1"/>
  <c r="B22" i="54" s="1"/>
  <c r="B23" i="54" s="1"/>
  <c r="B24" i="54" s="1"/>
  <c r="B25" i="54" s="1"/>
  <c r="B26" i="54" s="1"/>
  <c r="B27" i="54" s="1"/>
  <c r="B28" i="54" s="1"/>
  <c r="B29" i="54" s="1"/>
  <c r="B30" i="54" s="1"/>
  <c r="B31" i="54" s="1"/>
  <c r="B32" i="54" s="1"/>
  <c r="B33" i="54" s="1"/>
  <c r="B34" i="54" s="1"/>
  <c r="B35" i="54" s="1"/>
  <c r="B36" i="54" s="1"/>
  <c r="B37" i="54" s="1"/>
  <c r="B38" i="54" s="1"/>
  <c r="B39" i="54" s="1"/>
  <c r="B40" i="54" s="1"/>
  <c r="B41" i="54" s="1"/>
  <c r="B42" i="54" s="1"/>
  <c r="B43" i="54" s="1"/>
  <c r="B44" i="54" s="1"/>
  <c r="B45" i="54" s="1"/>
  <c r="B46" i="54" s="1"/>
  <c r="B47" i="54" s="1"/>
  <c r="B48" i="54" s="1"/>
  <c r="B49" i="54" s="1"/>
  <c r="B50" i="54" s="1"/>
  <c r="B51" i="54" s="1"/>
  <c r="B52" i="54" s="1"/>
  <c r="B53" i="54" s="1"/>
  <c r="B54" i="54" s="1"/>
  <c r="B55" i="54" s="1"/>
  <c r="B56" i="54" s="1"/>
  <c r="B57" i="54" s="1"/>
  <c r="B58" i="54" s="1"/>
  <c r="B59" i="54" s="1"/>
  <c r="B60" i="54" s="1"/>
  <c r="B61" i="54" s="1"/>
  <c r="B62" i="54" s="1"/>
  <c r="B63" i="54" s="1"/>
  <c r="B64" i="54" s="1"/>
  <c r="B65" i="54" s="1"/>
  <c r="B66" i="54" s="1"/>
  <c r="B67" i="54" s="1"/>
  <c r="B68" i="54" s="1"/>
  <c r="ES6" i="54"/>
  <c r="CP6" i="54"/>
  <c r="ER3" i="54"/>
  <c r="DH85" i="53"/>
  <c r="CX85" i="53"/>
  <c r="CV85" i="53"/>
  <c r="CT85" i="53"/>
  <c r="CR85" i="53"/>
  <c r="CF85" i="53"/>
  <c r="CC85" i="53"/>
  <c r="BZ85" i="53"/>
  <c r="BW85" i="53"/>
  <c r="BT85" i="53"/>
  <c r="BQ85" i="53"/>
  <c r="BN85" i="53"/>
  <c r="BI85" i="53"/>
  <c r="BF85" i="53"/>
  <c r="BC85" i="53"/>
  <c r="AZ85" i="53"/>
  <c r="AW85" i="53"/>
  <c r="AR85" i="53"/>
  <c r="AO85" i="53"/>
  <c r="AL85" i="53"/>
  <c r="AI85" i="53"/>
  <c r="AF85" i="53"/>
  <c r="AC85" i="53"/>
  <c r="W85" i="53"/>
  <c r="T85" i="53"/>
  <c r="Q85" i="53"/>
  <c r="H85" i="53"/>
  <c r="E85" i="53"/>
  <c r="DG75" i="53"/>
  <c r="P75" i="53"/>
  <c r="EE75" i="53"/>
  <c r="DY75" i="53"/>
  <c r="CL75" i="53"/>
  <c r="CJ75" i="53"/>
  <c r="CG75" i="53"/>
  <c r="CD75" i="53"/>
  <c r="CA75" i="53"/>
  <c r="BX75" i="53"/>
  <c r="BU75" i="53"/>
  <c r="BR75" i="53"/>
  <c r="BO75" i="53"/>
  <c r="BJ75" i="53"/>
  <c r="BG75" i="53"/>
  <c r="BD75" i="53"/>
  <c r="BA75" i="53"/>
  <c r="AX75" i="53"/>
  <c r="AS75" i="53"/>
  <c r="AP75" i="53"/>
  <c r="AM75" i="53"/>
  <c r="AJ75" i="53"/>
  <c r="AG75" i="53"/>
  <c r="AD75" i="53"/>
  <c r="X75" i="53"/>
  <c r="U75" i="53"/>
  <c r="R75" i="53"/>
  <c r="I75" i="53"/>
  <c r="W23" i="40"/>
  <c r="D70" i="53"/>
  <c r="ES68" i="53"/>
  <c r="CP68" i="53"/>
  <c r="ES67" i="53"/>
  <c r="CP67" i="53"/>
  <c r="ES66" i="53"/>
  <c r="CP66" i="53"/>
  <c r="ES65" i="53"/>
  <c r="CP65" i="53"/>
  <c r="ES64" i="53"/>
  <c r="CP64" i="53"/>
  <c r="ES63" i="53"/>
  <c r="CP63" i="53"/>
  <c r="ES62" i="53"/>
  <c r="CP62" i="53"/>
  <c r="ES61" i="53"/>
  <c r="CP61" i="53"/>
  <c r="ES60" i="53"/>
  <c r="CP60" i="53"/>
  <c r="ES59" i="53"/>
  <c r="CP59" i="53"/>
  <c r="ES58" i="53"/>
  <c r="CP58" i="53"/>
  <c r="ES57" i="53"/>
  <c r="CP57" i="53"/>
  <c r="ES56" i="53"/>
  <c r="CP56" i="53"/>
  <c r="ES55" i="53"/>
  <c r="CP55" i="53"/>
  <c r="ES54" i="53"/>
  <c r="CP54" i="53"/>
  <c r="ES53" i="53"/>
  <c r="CP53" i="53"/>
  <c r="ES52" i="53"/>
  <c r="CP52" i="53"/>
  <c r="ES51" i="53"/>
  <c r="CP51" i="53"/>
  <c r="ES50" i="53"/>
  <c r="CP50" i="53"/>
  <c r="ES49" i="53"/>
  <c r="CP49" i="53"/>
  <c r="ES48" i="53"/>
  <c r="CP48" i="53"/>
  <c r="CP47" i="53"/>
  <c r="CP46" i="53"/>
  <c r="CP45" i="53"/>
  <c r="CP44" i="53"/>
  <c r="CP43" i="53"/>
  <c r="CP42" i="53"/>
  <c r="CP41" i="53"/>
  <c r="CP40" i="53"/>
  <c r="CP39" i="53"/>
  <c r="CP38" i="53"/>
  <c r="CP37" i="53"/>
  <c r="CP36" i="53"/>
  <c r="CP35" i="53"/>
  <c r="CP34" i="53"/>
  <c r="CP33" i="53"/>
  <c r="CP32" i="53"/>
  <c r="CP31" i="53"/>
  <c r="CP30" i="53"/>
  <c r="CP29" i="53"/>
  <c r="CP28" i="53"/>
  <c r="CP27" i="53"/>
  <c r="CP26" i="53"/>
  <c r="CP25" i="53"/>
  <c r="CP24" i="53"/>
  <c r="CP23" i="53"/>
  <c r="CP22" i="53"/>
  <c r="CP21" i="53"/>
  <c r="CP20" i="53"/>
  <c r="CP19" i="53"/>
  <c r="CP18" i="53"/>
  <c r="CP17" i="53"/>
  <c r="CP16" i="53"/>
  <c r="CP15" i="53"/>
  <c r="CP14" i="53"/>
  <c r="CP13" i="53"/>
  <c r="CP12" i="53"/>
  <c r="CP11" i="53"/>
  <c r="CP10" i="53"/>
  <c r="CP9" i="53"/>
  <c r="CP8" i="53"/>
  <c r="CP7" i="53"/>
  <c r="B8" i="53"/>
  <c r="B9" i="53" s="1"/>
  <c r="B10" i="53" s="1"/>
  <c r="B11" i="53" s="1"/>
  <c r="B12" i="53" s="1"/>
  <c r="B13" i="53" s="1"/>
  <c r="B14" i="53" s="1"/>
  <c r="B15" i="53" s="1"/>
  <c r="B16" i="53" s="1"/>
  <c r="B17" i="53" s="1"/>
  <c r="B18" i="53" s="1"/>
  <c r="B19" i="53" s="1"/>
  <c r="B20" i="53" s="1"/>
  <c r="B21" i="53" s="1"/>
  <c r="B22" i="53" s="1"/>
  <c r="B23" i="53" s="1"/>
  <c r="B24" i="53" s="1"/>
  <c r="B25" i="53" s="1"/>
  <c r="B26" i="53" s="1"/>
  <c r="B27" i="53" s="1"/>
  <c r="B28" i="53" s="1"/>
  <c r="B29" i="53" s="1"/>
  <c r="B30" i="53" s="1"/>
  <c r="B31" i="53" s="1"/>
  <c r="B32" i="53" s="1"/>
  <c r="B33" i="53" s="1"/>
  <c r="B34" i="53" s="1"/>
  <c r="B35" i="53" s="1"/>
  <c r="B36" i="53" s="1"/>
  <c r="B37" i="53" s="1"/>
  <c r="B38" i="53" s="1"/>
  <c r="B39" i="53" s="1"/>
  <c r="B40" i="53" s="1"/>
  <c r="B41" i="53" s="1"/>
  <c r="B42" i="53" s="1"/>
  <c r="B43" i="53" s="1"/>
  <c r="B44" i="53" s="1"/>
  <c r="B45" i="53" s="1"/>
  <c r="B46" i="53" s="1"/>
  <c r="B47" i="53" s="1"/>
  <c r="B48" i="53" s="1"/>
  <c r="B49" i="53" s="1"/>
  <c r="B50" i="53" s="1"/>
  <c r="B51" i="53" s="1"/>
  <c r="B52" i="53" s="1"/>
  <c r="B53" i="53" s="1"/>
  <c r="B54" i="53" s="1"/>
  <c r="B55" i="53" s="1"/>
  <c r="B56" i="53" s="1"/>
  <c r="B57" i="53" s="1"/>
  <c r="B58" i="53" s="1"/>
  <c r="B59" i="53" s="1"/>
  <c r="B60" i="53" s="1"/>
  <c r="B61" i="53" s="1"/>
  <c r="B62" i="53" s="1"/>
  <c r="B63" i="53" s="1"/>
  <c r="B64" i="53" s="1"/>
  <c r="B65" i="53" s="1"/>
  <c r="B66" i="53" s="1"/>
  <c r="B67" i="53" s="1"/>
  <c r="B68" i="53" s="1"/>
  <c r="ES6" i="53"/>
  <c r="CP6" i="53"/>
  <c r="ER3" i="53"/>
  <c r="DH85" i="52"/>
  <c r="CX85" i="52"/>
  <c r="CV85" i="52"/>
  <c r="CT85" i="52"/>
  <c r="CR85" i="52"/>
  <c r="CF85" i="52"/>
  <c r="CC85" i="52"/>
  <c r="BZ85" i="52"/>
  <c r="BW85" i="52"/>
  <c r="BT85" i="52"/>
  <c r="BQ85" i="52"/>
  <c r="BN85" i="52"/>
  <c r="BI85" i="52"/>
  <c r="BF85" i="52"/>
  <c r="BC85" i="52"/>
  <c r="AZ85" i="52"/>
  <c r="AW85" i="52"/>
  <c r="AR85" i="52"/>
  <c r="AO85" i="52"/>
  <c r="AL85" i="52"/>
  <c r="AI85" i="52"/>
  <c r="AF85" i="52"/>
  <c r="AC85" i="52"/>
  <c r="W85" i="52"/>
  <c r="T85" i="52"/>
  <c r="Q85" i="52"/>
  <c r="H85" i="52"/>
  <c r="E85" i="52"/>
  <c r="P75" i="52"/>
  <c r="D72" i="52"/>
  <c r="D71" i="52"/>
  <c r="EE75" i="52"/>
  <c r="DY75" i="52"/>
  <c r="CX75" i="52"/>
  <c r="CV75" i="52"/>
  <c r="CT75" i="52"/>
  <c r="CR75" i="52"/>
  <c r="CL75" i="52"/>
  <c r="CJ75" i="52"/>
  <c r="CG75" i="52"/>
  <c r="CF75" i="52"/>
  <c r="CD75" i="52"/>
  <c r="CC75" i="52"/>
  <c r="CA75" i="52"/>
  <c r="BZ75" i="52"/>
  <c r="BX75" i="52"/>
  <c r="BW75" i="52"/>
  <c r="BU75" i="52"/>
  <c r="BT75" i="52"/>
  <c r="BR75" i="52"/>
  <c r="BQ75" i="52"/>
  <c r="BO75" i="52"/>
  <c r="BN75" i="52"/>
  <c r="BJ75" i="52"/>
  <c r="BI75" i="52"/>
  <c r="BG75" i="52"/>
  <c r="BF75" i="52"/>
  <c r="BD75" i="52"/>
  <c r="BC75" i="52"/>
  <c r="BA75" i="52"/>
  <c r="AZ75" i="52"/>
  <c r="AX75" i="52"/>
  <c r="AW75" i="52"/>
  <c r="AS75" i="52"/>
  <c r="AR75" i="52"/>
  <c r="AP75" i="52"/>
  <c r="AO75" i="52"/>
  <c r="AM75" i="52"/>
  <c r="AL75" i="52"/>
  <c r="AJ75" i="52"/>
  <c r="AI75" i="52"/>
  <c r="AG75" i="52"/>
  <c r="AF75" i="52"/>
  <c r="AD75" i="52"/>
  <c r="AC75" i="52"/>
  <c r="X75" i="52"/>
  <c r="W75" i="52"/>
  <c r="U75" i="52"/>
  <c r="T75" i="52"/>
  <c r="R75" i="52"/>
  <c r="I75" i="52"/>
  <c r="H75" i="52"/>
  <c r="F75" i="52"/>
  <c r="E75" i="52"/>
  <c r="D70" i="52"/>
  <c r="ES68" i="52"/>
  <c r="CP68" i="52"/>
  <c r="ES67" i="52"/>
  <c r="CP67" i="52"/>
  <c r="ES66" i="52"/>
  <c r="CP66" i="52"/>
  <c r="ES65" i="52"/>
  <c r="CP65" i="52"/>
  <c r="ES64" i="52"/>
  <c r="CP64" i="52"/>
  <c r="ES63" i="52"/>
  <c r="CP63" i="52"/>
  <c r="ES62" i="52"/>
  <c r="CP62" i="52"/>
  <c r="ES61" i="52"/>
  <c r="CP61" i="52"/>
  <c r="ES60" i="52"/>
  <c r="CP60" i="52"/>
  <c r="ES59" i="52"/>
  <c r="CP59" i="52"/>
  <c r="ES58" i="52"/>
  <c r="CP58" i="52"/>
  <c r="ES57" i="52"/>
  <c r="CP57" i="52"/>
  <c r="ES56" i="52"/>
  <c r="CP56" i="52"/>
  <c r="ES55" i="52"/>
  <c r="CP55" i="52"/>
  <c r="ES54" i="52"/>
  <c r="CP54" i="52"/>
  <c r="ES53" i="52"/>
  <c r="CP53" i="52"/>
  <c r="ES52" i="52"/>
  <c r="CP52" i="52"/>
  <c r="ES51" i="52"/>
  <c r="CP51" i="52"/>
  <c r="ES50" i="52"/>
  <c r="CP50" i="52"/>
  <c r="ES49" i="52"/>
  <c r="CP49" i="52"/>
  <c r="ES48" i="52"/>
  <c r="CP48" i="52"/>
  <c r="ES47" i="52"/>
  <c r="CP47" i="52"/>
  <c r="ES46" i="52"/>
  <c r="CP46" i="52"/>
  <c r="ES45" i="52"/>
  <c r="CP45" i="52"/>
  <c r="ES44" i="52"/>
  <c r="CP44" i="52"/>
  <c r="ES43" i="52"/>
  <c r="CP43" i="52"/>
  <c r="ES42" i="52"/>
  <c r="CP42" i="52"/>
  <c r="ES41" i="52"/>
  <c r="CP41" i="52"/>
  <c r="ES40" i="52"/>
  <c r="CP40" i="52"/>
  <c r="ES39" i="52"/>
  <c r="CP39" i="52"/>
  <c r="ES38" i="52"/>
  <c r="CP38" i="52"/>
  <c r="ES37" i="52"/>
  <c r="CP37" i="52"/>
  <c r="ES36" i="52"/>
  <c r="CP36" i="52"/>
  <c r="ES35" i="52"/>
  <c r="CP35" i="52"/>
  <c r="ES34" i="52"/>
  <c r="CP34" i="52"/>
  <c r="ES33" i="52"/>
  <c r="CP33" i="52"/>
  <c r="ES32" i="52"/>
  <c r="CP32" i="52"/>
  <c r="ES31" i="52"/>
  <c r="CP31" i="52"/>
  <c r="ES30" i="52"/>
  <c r="CP30" i="52"/>
  <c r="ES29" i="52"/>
  <c r="CP29" i="52"/>
  <c r="ES28" i="52"/>
  <c r="CP28" i="52"/>
  <c r="ES27" i="52"/>
  <c r="CP27" i="52"/>
  <c r="ES26" i="52"/>
  <c r="CP26" i="52"/>
  <c r="ES25" i="52"/>
  <c r="CP25" i="52"/>
  <c r="ES24" i="52"/>
  <c r="CP24" i="52"/>
  <c r="ES23" i="52"/>
  <c r="CP23" i="52"/>
  <c r="ES22" i="52"/>
  <c r="CP22" i="52"/>
  <c r="ES21" i="52"/>
  <c r="CP21" i="52"/>
  <c r="ES20" i="52"/>
  <c r="CP20" i="52"/>
  <c r="ES19" i="52"/>
  <c r="CP19" i="52"/>
  <c r="ES18" i="52"/>
  <c r="CP18" i="52"/>
  <c r="ES17" i="52"/>
  <c r="CP17" i="52"/>
  <c r="ES16" i="52"/>
  <c r="CP16" i="52"/>
  <c r="ES15" i="52"/>
  <c r="CP15" i="52"/>
  <c r="ES14" i="52"/>
  <c r="CP14" i="52"/>
  <c r="ES13" i="52"/>
  <c r="CP13" i="52"/>
  <c r="ES12" i="52"/>
  <c r="CP12" i="52"/>
  <c r="ES11" i="52"/>
  <c r="CP11" i="52"/>
  <c r="ES10" i="52"/>
  <c r="CP10" i="52"/>
  <c r="ES9" i="52"/>
  <c r="CP9" i="52"/>
  <c r="ES8" i="52"/>
  <c r="CP8" i="52"/>
  <c r="ES7" i="52"/>
  <c r="CP7" i="52"/>
  <c r="B7" i="52"/>
  <c r="B8" i="52" s="1"/>
  <c r="B9" i="52" s="1"/>
  <c r="B10" i="52" s="1"/>
  <c r="B11" i="52" s="1"/>
  <c r="B12" i="52" s="1"/>
  <c r="B13" i="52" s="1"/>
  <c r="B14" i="52" s="1"/>
  <c r="B15" i="52" s="1"/>
  <c r="B16" i="52" s="1"/>
  <c r="B17" i="52" s="1"/>
  <c r="B18" i="52" s="1"/>
  <c r="B19" i="52" s="1"/>
  <c r="B20" i="52" s="1"/>
  <c r="B21" i="52" s="1"/>
  <c r="B22" i="52" s="1"/>
  <c r="B23" i="52" s="1"/>
  <c r="B24" i="52" s="1"/>
  <c r="B25" i="52" s="1"/>
  <c r="B26" i="52" s="1"/>
  <c r="B27" i="52" s="1"/>
  <c r="B28" i="52" s="1"/>
  <c r="B29" i="52" s="1"/>
  <c r="B30" i="52" s="1"/>
  <c r="B31" i="52" s="1"/>
  <c r="B32" i="52" s="1"/>
  <c r="B33" i="52" s="1"/>
  <c r="B34" i="52" s="1"/>
  <c r="B35" i="52" s="1"/>
  <c r="B36" i="52" s="1"/>
  <c r="B37" i="52" s="1"/>
  <c r="B38" i="52" s="1"/>
  <c r="B39" i="52" s="1"/>
  <c r="B40" i="52" s="1"/>
  <c r="B41" i="52" s="1"/>
  <c r="B42" i="52" s="1"/>
  <c r="B43" i="52" s="1"/>
  <c r="B44" i="52" s="1"/>
  <c r="B45" i="52" s="1"/>
  <c r="B46" i="52" s="1"/>
  <c r="B47" i="52" s="1"/>
  <c r="B48" i="52" s="1"/>
  <c r="B49" i="52" s="1"/>
  <c r="B50" i="52" s="1"/>
  <c r="B51" i="52" s="1"/>
  <c r="B52" i="52" s="1"/>
  <c r="B53" i="52" s="1"/>
  <c r="B54" i="52" s="1"/>
  <c r="B55" i="52" s="1"/>
  <c r="B56" i="52" s="1"/>
  <c r="B57" i="52" s="1"/>
  <c r="B58" i="52" s="1"/>
  <c r="B59" i="52" s="1"/>
  <c r="B60" i="52" s="1"/>
  <c r="B61" i="52" s="1"/>
  <c r="B62" i="52" s="1"/>
  <c r="B63" i="52" s="1"/>
  <c r="B64" i="52" s="1"/>
  <c r="B65" i="52" s="1"/>
  <c r="B66" i="52" s="1"/>
  <c r="B67" i="52" s="1"/>
  <c r="B68" i="52" s="1"/>
  <c r="ES6" i="52"/>
  <c r="CP6" i="52"/>
  <c r="ER3" i="52"/>
  <c r="DH84" i="51"/>
  <c r="CX84" i="51"/>
  <c r="CV84" i="51"/>
  <c r="CT84" i="51"/>
  <c r="CR84" i="51"/>
  <c r="CF84" i="51"/>
  <c r="CC84" i="51"/>
  <c r="BZ84" i="51"/>
  <c r="BW84" i="51"/>
  <c r="BT84" i="51"/>
  <c r="BQ84" i="51"/>
  <c r="BN84" i="51"/>
  <c r="BI84" i="51"/>
  <c r="BF84" i="51"/>
  <c r="BC84" i="51"/>
  <c r="AZ84" i="51"/>
  <c r="AW84" i="51"/>
  <c r="AR84" i="51"/>
  <c r="AO84" i="51"/>
  <c r="AL84" i="51"/>
  <c r="AI84" i="51"/>
  <c r="AF84" i="51"/>
  <c r="AC84" i="51"/>
  <c r="W84" i="51"/>
  <c r="T84" i="51"/>
  <c r="Q84" i="51"/>
  <c r="H84" i="51"/>
  <c r="DG74" i="51"/>
  <c r="P74" i="51"/>
  <c r="EH73" i="51"/>
  <c r="EE73" i="51"/>
  <c r="ED73" i="51"/>
  <c r="F138" i="40" s="1"/>
  <c r="DY73" i="51"/>
  <c r="DX73" i="51"/>
  <c r="DR73" i="51"/>
  <c r="DH73" i="51"/>
  <c r="DG73" i="51"/>
  <c r="CX73" i="51"/>
  <c r="CW73" i="51"/>
  <c r="CV73" i="51"/>
  <c r="CU73" i="51"/>
  <c r="CT73" i="51"/>
  <c r="CS73" i="51"/>
  <c r="CR73" i="51"/>
  <c r="CQ73" i="51"/>
  <c r="CO73" i="51"/>
  <c r="CN73" i="51"/>
  <c r="CL73" i="51"/>
  <c r="CK73" i="51"/>
  <c r="CJ73" i="51"/>
  <c r="CI73" i="51"/>
  <c r="CG73" i="51"/>
  <c r="CF73" i="51"/>
  <c r="CE73" i="51"/>
  <c r="CD73" i="51"/>
  <c r="CC73" i="51"/>
  <c r="CB73" i="51"/>
  <c r="CA73" i="51"/>
  <c r="BZ73" i="51"/>
  <c r="BY73" i="51"/>
  <c r="BX73" i="51"/>
  <c r="BW73" i="51"/>
  <c r="BV73" i="51"/>
  <c r="F109" i="40" s="1"/>
  <c r="BU73" i="51"/>
  <c r="BT73" i="51"/>
  <c r="BS73" i="51"/>
  <c r="BR73" i="51"/>
  <c r="BQ73" i="51"/>
  <c r="BP73" i="51"/>
  <c r="BO73" i="51"/>
  <c r="BN73" i="51"/>
  <c r="BM73" i="51"/>
  <c r="BL73" i="51"/>
  <c r="BJ73" i="51"/>
  <c r="BI73" i="51"/>
  <c r="BH73" i="51"/>
  <c r="BG73" i="51"/>
  <c r="BF73" i="51"/>
  <c r="BE73" i="51"/>
  <c r="BD73" i="51"/>
  <c r="BC73" i="51"/>
  <c r="BB73" i="51"/>
  <c r="BA73" i="51"/>
  <c r="AZ73" i="51"/>
  <c r="AY73" i="51"/>
  <c r="F98" i="40" s="1"/>
  <c r="AX73" i="51"/>
  <c r="AW73" i="51"/>
  <c r="AV73" i="51"/>
  <c r="F97" i="40" s="1"/>
  <c r="AU73" i="51"/>
  <c r="AS73" i="51"/>
  <c r="AR73" i="51"/>
  <c r="AQ73" i="51"/>
  <c r="AP73" i="51"/>
  <c r="AO73" i="51"/>
  <c r="AN73" i="51"/>
  <c r="AM73" i="51"/>
  <c r="AL73" i="51"/>
  <c r="AK73" i="51"/>
  <c r="AJ73" i="51"/>
  <c r="AI73" i="51"/>
  <c r="AH73" i="51"/>
  <c r="F90" i="40" s="1"/>
  <c r="AG73" i="51"/>
  <c r="AF73" i="51"/>
  <c r="AE73" i="51"/>
  <c r="F88" i="40" s="1"/>
  <c r="AD73" i="51"/>
  <c r="AC73" i="51"/>
  <c r="AB73" i="51"/>
  <c r="X73" i="51"/>
  <c r="W73" i="51"/>
  <c r="V73" i="51"/>
  <c r="U73" i="51"/>
  <c r="T73" i="51"/>
  <c r="S73" i="51"/>
  <c r="I73" i="51"/>
  <c r="H73" i="51"/>
  <c r="G73" i="51"/>
  <c r="F73" i="51"/>
  <c r="E73" i="51"/>
  <c r="D73" i="51"/>
  <c r="EH72" i="51"/>
  <c r="EE72" i="51"/>
  <c r="ED72" i="51"/>
  <c r="DY72" i="51"/>
  <c r="DX72" i="51"/>
  <c r="DR72" i="51"/>
  <c r="DH72" i="51"/>
  <c r="DG72" i="51"/>
  <c r="CX72" i="51"/>
  <c r="CW72" i="51"/>
  <c r="CV72" i="51"/>
  <c r="CU72" i="51"/>
  <c r="CT72" i="51"/>
  <c r="CS72" i="51"/>
  <c r="CR72" i="51"/>
  <c r="CQ72" i="51"/>
  <c r="CO72" i="51"/>
  <c r="CN72" i="51"/>
  <c r="CL72" i="51"/>
  <c r="CK72" i="51"/>
  <c r="CJ72" i="51"/>
  <c r="CI72" i="51"/>
  <c r="CG72" i="51"/>
  <c r="CF72" i="51"/>
  <c r="CE72" i="51"/>
  <c r="CD72" i="51"/>
  <c r="CC72" i="51"/>
  <c r="CB72" i="51"/>
  <c r="CA72" i="51"/>
  <c r="BZ72" i="51"/>
  <c r="BY72" i="51"/>
  <c r="BX72" i="51"/>
  <c r="BW72" i="51"/>
  <c r="BV72" i="51"/>
  <c r="BU72" i="51"/>
  <c r="BT72" i="51"/>
  <c r="BS72" i="51"/>
  <c r="BR72" i="51"/>
  <c r="BQ72" i="51"/>
  <c r="BP72" i="51"/>
  <c r="BO72" i="51"/>
  <c r="BN72" i="51"/>
  <c r="BM72" i="51"/>
  <c r="BL72" i="51"/>
  <c r="BJ72" i="51"/>
  <c r="BI72" i="51"/>
  <c r="BH72" i="51"/>
  <c r="BG72" i="51"/>
  <c r="BF72" i="51"/>
  <c r="BE72" i="51"/>
  <c r="BD72" i="51"/>
  <c r="BC72" i="51"/>
  <c r="BB72" i="51"/>
  <c r="BA72" i="51"/>
  <c r="AZ72" i="51"/>
  <c r="AY72" i="51"/>
  <c r="AX72" i="51"/>
  <c r="AW72" i="51"/>
  <c r="AV72" i="51"/>
  <c r="AU72" i="51"/>
  <c r="AS72" i="51"/>
  <c r="AR72" i="51"/>
  <c r="AQ72" i="51"/>
  <c r="AP72" i="51"/>
  <c r="AO72" i="51"/>
  <c r="AN72" i="51"/>
  <c r="AM72" i="51"/>
  <c r="AL72" i="51"/>
  <c r="AK72" i="51"/>
  <c r="AJ72" i="51"/>
  <c r="AI72" i="51"/>
  <c r="AH72" i="51"/>
  <c r="AG72" i="51"/>
  <c r="AF72" i="51"/>
  <c r="AE72" i="51"/>
  <c r="AD72" i="51"/>
  <c r="AC72" i="51"/>
  <c r="AB72" i="51"/>
  <c r="X72" i="51"/>
  <c r="W72" i="51"/>
  <c r="V72" i="51"/>
  <c r="U72" i="51"/>
  <c r="T72" i="51"/>
  <c r="S72" i="51"/>
  <c r="I72" i="51"/>
  <c r="H72" i="51"/>
  <c r="G72" i="51"/>
  <c r="F72" i="51"/>
  <c r="E72" i="51"/>
  <c r="D72" i="51"/>
  <c r="EH71" i="51"/>
  <c r="EE71" i="51"/>
  <c r="ED71" i="51"/>
  <c r="DY71" i="51"/>
  <c r="DX71" i="51"/>
  <c r="DR71" i="51"/>
  <c r="DH71" i="51"/>
  <c r="DG71" i="51"/>
  <c r="CX71" i="51"/>
  <c r="CW71" i="51"/>
  <c r="CV71" i="51"/>
  <c r="CU71" i="51"/>
  <c r="CT71" i="51"/>
  <c r="CS71" i="51"/>
  <c r="CR71" i="51"/>
  <c r="CQ71" i="51"/>
  <c r="CO71" i="51"/>
  <c r="CN71" i="51"/>
  <c r="CL71" i="51"/>
  <c r="CK71" i="51"/>
  <c r="CJ71" i="51"/>
  <c r="CI71" i="51"/>
  <c r="CG71" i="51"/>
  <c r="CF71" i="51"/>
  <c r="CE71" i="51"/>
  <c r="CD71" i="51"/>
  <c r="CC71" i="51"/>
  <c r="CB71" i="51"/>
  <c r="CA71" i="51"/>
  <c r="BZ71" i="51"/>
  <c r="BY71" i="51"/>
  <c r="BX71" i="51"/>
  <c r="BW71" i="51"/>
  <c r="BV71" i="51"/>
  <c r="BU71" i="51"/>
  <c r="BT71" i="51"/>
  <c r="BS71" i="51"/>
  <c r="BR71" i="51"/>
  <c r="BQ71" i="51"/>
  <c r="BP71" i="51"/>
  <c r="BO71" i="51"/>
  <c r="BN71" i="51"/>
  <c r="BM71" i="51"/>
  <c r="BL71" i="51"/>
  <c r="BJ71" i="51"/>
  <c r="BI71" i="51"/>
  <c r="BH71" i="51"/>
  <c r="BG71" i="51"/>
  <c r="BF71" i="51"/>
  <c r="BE71" i="51"/>
  <c r="BD71" i="51"/>
  <c r="BC71" i="51"/>
  <c r="BB71" i="51"/>
  <c r="BA71" i="51"/>
  <c r="AZ71" i="51"/>
  <c r="AY71" i="51"/>
  <c r="AX71" i="51"/>
  <c r="AW71" i="51"/>
  <c r="AV71" i="51"/>
  <c r="AU71" i="51"/>
  <c r="AS71" i="51"/>
  <c r="AR71" i="51"/>
  <c r="AQ71" i="51"/>
  <c r="AP71" i="51"/>
  <c r="AO71" i="51"/>
  <c r="AN71" i="51"/>
  <c r="AM71" i="51"/>
  <c r="AL71" i="51"/>
  <c r="AK71" i="51"/>
  <c r="AJ71" i="51"/>
  <c r="AI71" i="51"/>
  <c r="AH71" i="51"/>
  <c r="AG71" i="51"/>
  <c r="AF71" i="51"/>
  <c r="AE71" i="51"/>
  <c r="AD71" i="51"/>
  <c r="AC71" i="51"/>
  <c r="AB71" i="51"/>
  <c r="X71" i="51"/>
  <c r="W71" i="51"/>
  <c r="V71" i="51"/>
  <c r="U71" i="51"/>
  <c r="T71" i="51"/>
  <c r="S71" i="51"/>
  <c r="I71" i="51"/>
  <c r="H71" i="51"/>
  <c r="G71" i="51"/>
  <c r="F71" i="51"/>
  <c r="E71" i="51"/>
  <c r="D71" i="51"/>
  <c r="EH70" i="51"/>
  <c r="EE70" i="51"/>
  <c r="EE74" i="51" s="1"/>
  <c r="ED70" i="51"/>
  <c r="DY70" i="51"/>
  <c r="DY74" i="51" s="1"/>
  <c r="DX70" i="51"/>
  <c r="DR70" i="51"/>
  <c r="DR74" i="51" s="1"/>
  <c r="DH70" i="51"/>
  <c r="DH74" i="51" s="1"/>
  <c r="CX70" i="51"/>
  <c r="CW70" i="51"/>
  <c r="CV70" i="51"/>
  <c r="CU70" i="51"/>
  <c r="CT70" i="51"/>
  <c r="CS70" i="51"/>
  <c r="CR70" i="51"/>
  <c r="CQ70" i="51"/>
  <c r="CO70" i="51"/>
  <c r="T43" i="75" s="1"/>
  <c r="CN70" i="51"/>
  <c r="CL70" i="51"/>
  <c r="CK70" i="51"/>
  <c r="CJ70" i="51"/>
  <c r="CJ74" i="51" s="1"/>
  <c r="CI70" i="51"/>
  <c r="CG70" i="51"/>
  <c r="CG74" i="51" s="1"/>
  <c r="CF70" i="51"/>
  <c r="CE70" i="51"/>
  <c r="CD70" i="51"/>
  <c r="CD74" i="51" s="1"/>
  <c r="CC70" i="51"/>
  <c r="CB70" i="51"/>
  <c r="CA70" i="51"/>
  <c r="CA74" i="51" s="1"/>
  <c r="BZ70" i="51"/>
  <c r="BY70" i="51"/>
  <c r="BX70" i="51"/>
  <c r="BX74" i="51" s="1"/>
  <c r="BW70" i="51"/>
  <c r="BV70" i="51"/>
  <c r="BU70" i="51"/>
  <c r="BU74" i="51" s="1"/>
  <c r="BT70" i="51"/>
  <c r="BS70" i="51"/>
  <c r="BR70" i="51"/>
  <c r="BR74" i="51" s="1"/>
  <c r="BQ70" i="51"/>
  <c r="BP70" i="51"/>
  <c r="BO70" i="51"/>
  <c r="BO74" i="51" s="1"/>
  <c r="BN70" i="51"/>
  <c r="BM70" i="51"/>
  <c r="BL70" i="51"/>
  <c r="BJ70" i="51"/>
  <c r="BJ74" i="51" s="1"/>
  <c r="BI70" i="51"/>
  <c r="BH70" i="51"/>
  <c r="BG70" i="51"/>
  <c r="BG74" i="51" s="1"/>
  <c r="BF70" i="51"/>
  <c r="BE70" i="51"/>
  <c r="BD70" i="51"/>
  <c r="BD74" i="51" s="1"/>
  <c r="BC70" i="51"/>
  <c r="BB70" i="51"/>
  <c r="BA70" i="51"/>
  <c r="BA74" i="51" s="1"/>
  <c r="AZ70" i="51"/>
  <c r="AY70" i="51"/>
  <c r="AX70" i="51"/>
  <c r="AX74" i="51" s="1"/>
  <c r="AW70" i="51"/>
  <c r="AV70" i="51"/>
  <c r="AU70" i="51"/>
  <c r="AS70" i="51"/>
  <c r="AS74" i="51" s="1"/>
  <c r="AR70" i="51"/>
  <c r="AQ70" i="51"/>
  <c r="AP70" i="51"/>
  <c r="AP74" i="51" s="1"/>
  <c r="AO70" i="51"/>
  <c r="AN70" i="51"/>
  <c r="AM70" i="51"/>
  <c r="AM74" i="51" s="1"/>
  <c r="AL70" i="51"/>
  <c r="AK70" i="51"/>
  <c r="AJ70" i="51"/>
  <c r="AJ74" i="51" s="1"/>
  <c r="AI70" i="51"/>
  <c r="AH70" i="51"/>
  <c r="AG70" i="51"/>
  <c r="AG74" i="51" s="1"/>
  <c r="AF70" i="51"/>
  <c r="AE70" i="51"/>
  <c r="AD70" i="51"/>
  <c r="AD74" i="51" s="1"/>
  <c r="AC70" i="51"/>
  <c r="AB70" i="51"/>
  <c r="X70" i="51"/>
  <c r="X74" i="51" s="1"/>
  <c r="W70" i="51"/>
  <c r="V70" i="51"/>
  <c r="U70" i="51"/>
  <c r="U74" i="51" s="1"/>
  <c r="T70" i="51"/>
  <c r="S70" i="51"/>
  <c r="R70" i="51"/>
  <c r="R74" i="51" s="1"/>
  <c r="Q70" i="51"/>
  <c r="Q74" i="51" s="1"/>
  <c r="I70" i="51"/>
  <c r="H70" i="51"/>
  <c r="G70" i="51"/>
  <c r="AF44" i="75" s="1"/>
  <c r="AF45" i="75" s="1"/>
  <c r="F70" i="51"/>
  <c r="AG44" i="75" s="1"/>
  <c r="AG45" i="75" s="1"/>
  <c r="E70" i="51"/>
  <c r="D70" i="51"/>
  <c r="ES68" i="51"/>
  <c r="CP68" i="51"/>
  <c r="ES67" i="51"/>
  <c r="CP67" i="51"/>
  <c r="ES66" i="51"/>
  <c r="CP66" i="51"/>
  <c r="ES65" i="51"/>
  <c r="CP65" i="51"/>
  <c r="ES64" i="51"/>
  <c r="CP64" i="51"/>
  <c r="ES63" i="51"/>
  <c r="CP63" i="51"/>
  <c r="ES62" i="51"/>
  <c r="CP62" i="51"/>
  <c r="ES61" i="51"/>
  <c r="CP61" i="51"/>
  <c r="ES60" i="51"/>
  <c r="CP60" i="51"/>
  <c r="ES59" i="51"/>
  <c r="CP59" i="51"/>
  <c r="ES58" i="51"/>
  <c r="CP58" i="51"/>
  <c r="ES57" i="51"/>
  <c r="CP57" i="51"/>
  <c r="ES56" i="51"/>
  <c r="CP56" i="51"/>
  <c r="ES55" i="51"/>
  <c r="CP55" i="51"/>
  <c r="ES54" i="51"/>
  <c r="CP54" i="51"/>
  <c r="ES53" i="51"/>
  <c r="CP53" i="51"/>
  <c r="ES52" i="51"/>
  <c r="CP52" i="51"/>
  <c r="ES51" i="51"/>
  <c r="CP51" i="51"/>
  <c r="ES50" i="51"/>
  <c r="CP50" i="51"/>
  <c r="ES49" i="51"/>
  <c r="CP49" i="51"/>
  <c r="ES48" i="51"/>
  <c r="CP48" i="51"/>
  <c r="ES47" i="51"/>
  <c r="CP47" i="51"/>
  <c r="ES46" i="51"/>
  <c r="CP46" i="51"/>
  <c r="ES45" i="51"/>
  <c r="CP45" i="51"/>
  <c r="ES44" i="51"/>
  <c r="CP44" i="51"/>
  <c r="ES43" i="51"/>
  <c r="CP43" i="51"/>
  <c r="ES42" i="51"/>
  <c r="CP42" i="51"/>
  <c r="ES41" i="51"/>
  <c r="CP41" i="51"/>
  <c r="ES40" i="51"/>
  <c r="CP40" i="51"/>
  <c r="ES39" i="51"/>
  <c r="CP39" i="51"/>
  <c r="ES38" i="51"/>
  <c r="CP38" i="51"/>
  <c r="ES37" i="51"/>
  <c r="CP37" i="51"/>
  <c r="ES36" i="51"/>
  <c r="CP36" i="51"/>
  <c r="ES35" i="51"/>
  <c r="CP35" i="51"/>
  <c r="ES34" i="51"/>
  <c r="CP34" i="51"/>
  <c r="ES33" i="51"/>
  <c r="CP33" i="51"/>
  <c r="ES32" i="51"/>
  <c r="CP32" i="51"/>
  <c r="ES31" i="51"/>
  <c r="CP31" i="51"/>
  <c r="ES30" i="51"/>
  <c r="CP30" i="51"/>
  <c r="ES29" i="51"/>
  <c r="CP29" i="51"/>
  <c r="ES28" i="51"/>
  <c r="CP28" i="51"/>
  <c r="ES27" i="51"/>
  <c r="CP27" i="51"/>
  <c r="ES26" i="51"/>
  <c r="CP26" i="51"/>
  <c r="CP25" i="51"/>
  <c r="ES24" i="51"/>
  <c r="CP24" i="51"/>
  <c r="ES23" i="51"/>
  <c r="CP23" i="51"/>
  <c r="CP22" i="51"/>
  <c r="ES21" i="51"/>
  <c r="CP21" i="51"/>
  <c r="ES20" i="51"/>
  <c r="CP20" i="51"/>
  <c r="ES19" i="51"/>
  <c r="CP19" i="51"/>
  <c r="ES18" i="51"/>
  <c r="CP18" i="51"/>
  <c r="ES17" i="51"/>
  <c r="CP17" i="51"/>
  <c r="ES16" i="51"/>
  <c r="CP16" i="51"/>
  <c r="ES15" i="51"/>
  <c r="CP15" i="51"/>
  <c r="ES14" i="51"/>
  <c r="CP14" i="51"/>
  <c r="ES13" i="51"/>
  <c r="CP13" i="51"/>
  <c r="ES12" i="51"/>
  <c r="CP12" i="51"/>
  <c r="ES11" i="51"/>
  <c r="CP11" i="51"/>
  <c r="ES10" i="51"/>
  <c r="CP10" i="51"/>
  <c r="ES9" i="51"/>
  <c r="CP9" i="51"/>
  <c r="ES8" i="51"/>
  <c r="CP8" i="51"/>
  <c r="ES7" i="51"/>
  <c r="CP7" i="51"/>
  <c r="B7" i="51"/>
  <c r="B8" i="51" s="1"/>
  <c r="B9" i="51" s="1"/>
  <c r="B10" i="51" s="1"/>
  <c r="B11" i="51" s="1"/>
  <c r="B12" i="51" s="1"/>
  <c r="B13" i="51" s="1"/>
  <c r="B14" i="51" s="1"/>
  <c r="B15" i="51" s="1"/>
  <c r="B16" i="51" s="1"/>
  <c r="B17" i="51" s="1"/>
  <c r="B18" i="51" s="1"/>
  <c r="B19" i="51" s="1"/>
  <c r="B20" i="51" s="1"/>
  <c r="B21" i="51" s="1"/>
  <c r="B22" i="51" s="1"/>
  <c r="B23" i="51" s="1"/>
  <c r="B24" i="51" s="1"/>
  <c r="B25" i="51" s="1"/>
  <c r="B26" i="51" s="1"/>
  <c r="B27" i="51" s="1"/>
  <c r="B28" i="51" s="1"/>
  <c r="B29" i="51" s="1"/>
  <c r="B30" i="51" s="1"/>
  <c r="B31" i="51" s="1"/>
  <c r="B32" i="51" s="1"/>
  <c r="B33" i="51" s="1"/>
  <c r="B34" i="51" s="1"/>
  <c r="B35" i="51" s="1"/>
  <c r="B36" i="51" s="1"/>
  <c r="B37" i="51" s="1"/>
  <c r="B38" i="51" s="1"/>
  <c r="B39" i="51" s="1"/>
  <c r="B40" i="51" s="1"/>
  <c r="B41" i="51" s="1"/>
  <c r="B42" i="51" s="1"/>
  <c r="B43" i="51" s="1"/>
  <c r="B44" i="51" s="1"/>
  <c r="B45" i="51" s="1"/>
  <c r="B46" i="51" s="1"/>
  <c r="B47" i="51" s="1"/>
  <c r="B48" i="51" s="1"/>
  <c r="B49" i="51" s="1"/>
  <c r="B50" i="51" s="1"/>
  <c r="B51" i="51" s="1"/>
  <c r="B52" i="51" s="1"/>
  <c r="B53" i="51" s="1"/>
  <c r="B54" i="51" s="1"/>
  <c r="B55" i="51" s="1"/>
  <c r="B56" i="51" s="1"/>
  <c r="B57" i="51" s="1"/>
  <c r="B58" i="51" s="1"/>
  <c r="B59" i="51" s="1"/>
  <c r="B60" i="51" s="1"/>
  <c r="B61" i="51" s="1"/>
  <c r="B62" i="51" s="1"/>
  <c r="B63" i="51" s="1"/>
  <c r="B64" i="51" s="1"/>
  <c r="B65" i="51" s="1"/>
  <c r="B66" i="51" s="1"/>
  <c r="B67" i="51" s="1"/>
  <c r="B68" i="51" s="1"/>
  <c r="ES6" i="51"/>
  <c r="CP6" i="51"/>
  <c r="ER3" i="51"/>
  <c r="DH85" i="50"/>
  <c r="CX85" i="50"/>
  <c r="CV85" i="50"/>
  <c r="CT85" i="50"/>
  <c r="CR85" i="50"/>
  <c r="CF85" i="50"/>
  <c r="CC85" i="50"/>
  <c r="BZ85" i="50"/>
  <c r="BW85" i="50"/>
  <c r="BT85" i="50"/>
  <c r="BQ85" i="50"/>
  <c r="BN85" i="50"/>
  <c r="BI85" i="50"/>
  <c r="BF85" i="50"/>
  <c r="BC85" i="50"/>
  <c r="AZ85" i="50"/>
  <c r="AW85" i="50"/>
  <c r="AR85" i="50"/>
  <c r="AO85" i="50"/>
  <c r="AL85" i="50"/>
  <c r="AI85" i="50"/>
  <c r="AF85" i="50"/>
  <c r="AC85" i="50"/>
  <c r="W85" i="50"/>
  <c r="T85" i="50"/>
  <c r="Q85" i="50"/>
  <c r="H85" i="50"/>
  <c r="E85" i="50"/>
  <c r="DG75" i="50"/>
  <c r="P75" i="50"/>
  <c r="D73" i="50"/>
  <c r="D72" i="50"/>
  <c r="AC44" i="41"/>
  <c r="AI44" i="41" s="1"/>
  <c r="AM44" i="41" s="1"/>
  <c r="AB44" i="41"/>
  <c r="AH44" i="41" s="1"/>
  <c r="AL44" i="41" s="1"/>
  <c r="D71" i="50"/>
  <c r="DY75" i="50"/>
  <c r="DH75" i="50"/>
  <c r="AB41" i="41"/>
  <c r="T43" i="40"/>
  <c r="T42" i="40"/>
  <c r="CL75" i="50"/>
  <c r="CJ75" i="50"/>
  <c r="CG75" i="50"/>
  <c r="CD75" i="50"/>
  <c r="AC33" i="41"/>
  <c r="CA75" i="50"/>
  <c r="BX75" i="50"/>
  <c r="BU75" i="50"/>
  <c r="BR75" i="50"/>
  <c r="BO75" i="50"/>
  <c r="AB28" i="41"/>
  <c r="BJ75" i="50"/>
  <c r="BG75" i="50"/>
  <c r="BD75" i="50"/>
  <c r="BA75" i="50"/>
  <c r="AX75" i="50"/>
  <c r="AB22" i="41"/>
  <c r="AS75" i="50"/>
  <c r="AP75" i="50"/>
  <c r="AM75" i="50"/>
  <c r="AJ75" i="50"/>
  <c r="AG75" i="50"/>
  <c r="AB16" i="41"/>
  <c r="AD75" i="50"/>
  <c r="X75" i="50"/>
  <c r="U75" i="50"/>
  <c r="R75" i="50"/>
  <c r="AB10" i="41"/>
  <c r="I75" i="50"/>
  <c r="AB7" i="41"/>
  <c r="AB13" i="41" s="1"/>
  <c r="F75" i="50"/>
  <c r="D70" i="50"/>
  <c r="ES68" i="50"/>
  <c r="CP68" i="50"/>
  <c r="ES67" i="50"/>
  <c r="CP67" i="50"/>
  <c r="ES66" i="50"/>
  <c r="CP66" i="50"/>
  <c r="ES65" i="50"/>
  <c r="CP65" i="50"/>
  <c r="ES64" i="50"/>
  <c r="CP64" i="50"/>
  <c r="ES63" i="50"/>
  <c r="CP63" i="50"/>
  <c r="ES62" i="50"/>
  <c r="CP62" i="50"/>
  <c r="ES61" i="50"/>
  <c r="CP61" i="50"/>
  <c r="ES60" i="50"/>
  <c r="CP60" i="50"/>
  <c r="ES59" i="50"/>
  <c r="CP59" i="50"/>
  <c r="ES58" i="50"/>
  <c r="CP58" i="50"/>
  <c r="ES57" i="50"/>
  <c r="CP57" i="50"/>
  <c r="ES56" i="50"/>
  <c r="CP56" i="50"/>
  <c r="ES55" i="50"/>
  <c r="CP55" i="50"/>
  <c r="ES54" i="50"/>
  <c r="CP54" i="50"/>
  <c r="ES53" i="50"/>
  <c r="CP53" i="50"/>
  <c r="ES52" i="50"/>
  <c r="CP52" i="50"/>
  <c r="ES51" i="50"/>
  <c r="CP51" i="50"/>
  <c r="ES50" i="50"/>
  <c r="CP50" i="50"/>
  <c r="ES49" i="50"/>
  <c r="CP49" i="50"/>
  <c r="ES48" i="50"/>
  <c r="CP48" i="50"/>
  <c r="ES47" i="50"/>
  <c r="CP47" i="50"/>
  <c r="ES46" i="50"/>
  <c r="CP46" i="50"/>
  <c r="ES45" i="50"/>
  <c r="CP45" i="50"/>
  <c r="ES44" i="50"/>
  <c r="CP44" i="50"/>
  <c r="ES43" i="50"/>
  <c r="CP43" i="50"/>
  <c r="ES42" i="50"/>
  <c r="CP42" i="50"/>
  <c r="ES41" i="50"/>
  <c r="CP41" i="50"/>
  <c r="ES40" i="50"/>
  <c r="CP40" i="50"/>
  <c r="ES39" i="50"/>
  <c r="CP39" i="50"/>
  <c r="ES38" i="50"/>
  <c r="CP38" i="50"/>
  <c r="ES37" i="50"/>
  <c r="CP37" i="50"/>
  <c r="ES36" i="50"/>
  <c r="CP36" i="50"/>
  <c r="ES35" i="50"/>
  <c r="CP35" i="50"/>
  <c r="ES34" i="50"/>
  <c r="CP34" i="50"/>
  <c r="ES33" i="50"/>
  <c r="CP33" i="50"/>
  <c r="ES32" i="50"/>
  <c r="CP32" i="50"/>
  <c r="ES31" i="50"/>
  <c r="CP31" i="50"/>
  <c r="ES30" i="50"/>
  <c r="CP30" i="50"/>
  <c r="ES29" i="50"/>
  <c r="CP29" i="50"/>
  <c r="ES28" i="50"/>
  <c r="CP28" i="50"/>
  <c r="ES27" i="50"/>
  <c r="CP27" i="50"/>
  <c r="ES26" i="50"/>
  <c r="CP26" i="50"/>
  <c r="ES25" i="50"/>
  <c r="CP25" i="50"/>
  <c r="ES24" i="50"/>
  <c r="CP24" i="50"/>
  <c r="ES23" i="50"/>
  <c r="CP23" i="50"/>
  <c r="ES22" i="50"/>
  <c r="CP22" i="50"/>
  <c r="ES21" i="50"/>
  <c r="CP21" i="50"/>
  <c r="ES20" i="50"/>
  <c r="CP20" i="50"/>
  <c r="ES19" i="50"/>
  <c r="CP19" i="50"/>
  <c r="ES18" i="50"/>
  <c r="CP18" i="50"/>
  <c r="ES17" i="50"/>
  <c r="CP17" i="50"/>
  <c r="ES16" i="50"/>
  <c r="CP16" i="50"/>
  <c r="ES15" i="50"/>
  <c r="CP15" i="50"/>
  <c r="ES14" i="50"/>
  <c r="CP14" i="50"/>
  <c r="ES13" i="50"/>
  <c r="CP13" i="50"/>
  <c r="ES12" i="50"/>
  <c r="CP12" i="50"/>
  <c r="ES11" i="50"/>
  <c r="CP11" i="50"/>
  <c r="ES10" i="50"/>
  <c r="CP10" i="50"/>
  <c r="ES9" i="50"/>
  <c r="CP9" i="50"/>
  <c r="ES8" i="50"/>
  <c r="CP8" i="50"/>
  <c r="ES7" i="50"/>
  <c r="CP7" i="50"/>
  <c r="B7" i="50"/>
  <c r="B8" i="50" s="1"/>
  <c r="B9" i="50" s="1"/>
  <c r="B10" i="50" s="1"/>
  <c r="B11" i="50" s="1"/>
  <c r="B12" i="50" s="1"/>
  <c r="B13" i="50" s="1"/>
  <c r="B14" i="50" s="1"/>
  <c r="B15" i="50" s="1"/>
  <c r="B16" i="50" s="1"/>
  <c r="B17" i="50" s="1"/>
  <c r="B18" i="50" s="1"/>
  <c r="B19" i="50" s="1"/>
  <c r="B20" i="50" s="1"/>
  <c r="B21" i="50" s="1"/>
  <c r="B22" i="50" s="1"/>
  <c r="B23" i="50" s="1"/>
  <c r="B24" i="50" s="1"/>
  <c r="B25" i="50" s="1"/>
  <c r="B26" i="50" s="1"/>
  <c r="B27" i="50" s="1"/>
  <c r="B28" i="50" s="1"/>
  <c r="B29" i="50" s="1"/>
  <c r="B30" i="50" s="1"/>
  <c r="B31" i="50" s="1"/>
  <c r="B32" i="50" s="1"/>
  <c r="B33" i="50" s="1"/>
  <c r="B34" i="50" s="1"/>
  <c r="B35" i="50" s="1"/>
  <c r="B36" i="50" s="1"/>
  <c r="B37" i="50" s="1"/>
  <c r="B38" i="50" s="1"/>
  <c r="B39" i="50" s="1"/>
  <c r="B40" i="50" s="1"/>
  <c r="B41" i="50" s="1"/>
  <c r="B42" i="50" s="1"/>
  <c r="B43" i="50" s="1"/>
  <c r="B44" i="50" s="1"/>
  <c r="B45" i="50" s="1"/>
  <c r="B46" i="50" s="1"/>
  <c r="B47" i="50" s="1"/>
  <c r="B48" i="50" s="1"/>
  <c r="B49" i="50" s="1"/>
  <c r="B50" i="50" s="1"/>
  <c r="B51" i="50" s="1"/>
  <c r="B52" i="50" s="1"/>
  <c r="B53" i="50" s="1"/>
  <c r="B54" i="50" s="1"/>
  <c r="B55" i="50" s="1"/>
  <c r="B56" i="50" s="1"/>
  <c r="B57" i="50" s="1"/>
  <c r="B58" i="50" s="1"/>
  <c r="B59" i="50" s="1"/>
  <c r="B60" i="50" s="1"/>
  <c r="B61" i="50" s="1"/>
  <c r="B62" i="50" s="1"/>
  <c r="B63" i="50" s="1"/>
  <c r="B64" i="50" s="1"/>
  <c r="B65" i="50" s="1"/>
  <c r="B66" i="50" s="1"/>
  <c r="B67" i="50" s="1"/>
  <c r="B68" i="50" s="1"/>
  <c r="ES6" i="50"/>
  <c r="CP6" i="50"/>
  <c r="ER3" i="50"/>
  <c r="DH85" i="49"/>
  <c r="CX85" i="49"/>
  <c r="CV85" i="49"/>
  <c r="CT85" i="49"/>
  <c r="CR85" i="49"/>
  <c r="CF85" i="49"/>
  <c r="CC85" i="49"/>
  <c r="BZ85" i="49"/>
  <c r="BW85" i="49"/>
  <c r="BT85" i="49"/>
  <c r="BQ85" i="49"/>
  <c r="BN85" i="49"/>
  <c r="BI85" i="49"/>
  <c r="BF85" i="49"/>
  <c r="BC85" i="49"/>
  <c r="AZ85" i="49"/>
  <c r="AW85" i="49"/>
  <c r="AR85" i="49"/>
  <c r="AO85" i="49"/>
  <c r="AL85" i="49"/>
  <c r="AI85" i="49"/>
  <c r="AF85" i="49"/>
  <c r="AC85" i="49"/>
  <c r="W85" i="49"/>
  <c r="T85" i="49"/>
  <c r="Q85" i="49"/>
  <c r="H85" i="49"/>
  <c r="E85" i="49"/>
  <c r="DG75" i="49"/>
  <c r="P75" i="49"/>
  <c r="D73" i="49"/>
  <c r="D71" i="49"/>
  <c r="EE75" i="49"/>
  <c r="ED75" i="49"/>
  <c r="DY75" i="49"/>
  <c r="DR75" i="49"/>
  <c r="DH75" i="49"/>
  <c r="CL75" i="49"/>
  <c r="CJ75" i="49"/>
  <c r="CG75" i="49"/>
  <c r="CD75" i="49"/>
  <c r="CA75" i="49"/>
  <c r="BX75" i="49"/>
  <c r="BU75" i="49"/>
  <c r="BR75" i="49"/>
  <c r="BO75" i="49"/>
  <c r="BJ75" i="49"/>
  <c r="BG75" i="49"/>
  <c r="BD75" i="49"/>
  <c r="BA75" i="49"/>
  <c r="AX75" i="49"/>
  <c r="AS75" i="49"/>
  <c r="AP75" i="49"/>
  <c r="AM75" i="49"/>
  <c r="AJ75" i="49"/>
  <c r="AG75" i="49"/>
  <c r="AD75" i="49"/>
  <c r="X75" i="49"/>
  <c r="U75" i="49"/>
  <c r="R75" i="49"/>
  <c r="I75" i="49"/>
  <c r="D70" i="49"/>
  <c r="AE43" i="75" s="1"/>
  <c r="ES68" i="49"/>
  <c r="CP68" i="49"/>
  <c r="ES67" i="49"/>
  <c r="CP67" i="49"/>
  <c r="ES66" i="49"/>
  <c r="CP66" i="49"/>
  <c r="ES65" i="49"/>
  <c r="CP65" i="49"/>
  <c r="ES64" i="49"/>
  <c r="CP64" i="49"/>
  <c r="ES63" i="49"/>
  <c r="CP63" i="49"/>
  <c r="ES62" i="49"/>
  <c r="CP62" i="49"/>
  <c r="ES61" i="49"/>
  <c r="CP61" i="49"/>
  <c r="ES60" i="49"/>
  <c r="CP60" i="49"/>
  <c r="ES59" i="49"/>
  <c r="CP59" i="49"/>
  <c r="ES58" i="49"/>
  <c r="CP58" i="49"/>
  <c r="ES57" i="49"/>
  <c r="CP57" i="49"/>
  <c r="ES56" i="49"/>
  <c r="CP56" i="49"/>
  <c r="ES55" i="49"/>
  <c r="CP55" i="49"/>
  <c r="ES54" i="49"/>
  <c r="CP54" i="49"/>
  <c r="ES53" i="49"/>
  <c r="CP53" i="49"/>
  <c r="ES52" i="49"/>
  <c r="CP52" i="49"/>
  <c r="ES51" i="49"/>
  <c r="CP51" i="49"/>
  <c r="ES50" i="49"/>
  <c r="CP50" i="49"/>
  <c r="ES49" i="49"/>
  <c r="CP49" i="49"/>
  <c r="ES48" i="49"/>
  <c r="CP48" i="49"/>
  <c r="ES47" i="49"/>
  <c r="CP47" i="49"/>
  <c r="ES46" i="49"/>
  <c r="CP46" i="49"/>
  <c r="ES45" i="49"/>
  <c r="CP45" i="49"/>
  <c r="ES44" i="49"/>
  <c r="CP44" i="49"/>
  <c r="ES43" i="49"/>
  <c r="CP43" i="49"/>
  <c r="ES42" i="49"/>
  <c r="CP42" i="49"/>
  <c r="ES41" i="49"/>
  <c r="CP41" i="49"/>
  <c r="ES40" i="49"/>
  <c r="CP40" i="49"/>
  <c r="ES39" i="49"/>
  <c r="CP39" i="49"/>
  <c r="ES38" i="49"/>
  <c r="CP38" i="49"/>
  <c r="ES37" i="49"/>
  <c r="CP37" i="49"/>
  <c r="ES36" i="49"/>
  <c r="CP36" i="49"/>
  <c r="ES35" i="49"/>
  <c r="CP35" i="49"/>
  <c r="ES34" i="49"/>
  <c r="CP34" i="49"/>
  <c r="ES33" i="49"/>
  <c r="CP33" i="49"/>
  <c r="ES32" i="49"/>
  <c r="CP32" i="49"/>
  <c r="ES31" i="49"/>
  <c r="CP31" i="49"/>
  <c r="ES30" i="49"/>
  <c r="CP30" i="49"/>
  <c r="ES29" i="49"/>
  <c r="CP29" i="49"/>
  <c r="ES28" i="49"/>
  <c r="CP28" i="49"/>
  <c r="ES27" i="49"/>
  <c r="CP27" i="49"/>
  <c r="ES26" i="49"/>
  <c r="CP26" i="49"/>
  <c r="ES25" i="49"/>
  <c r="CP25" i="49"/>
  <c r="ES24" i="49"/>
  <c r="CP24" i="49"/>
  <c r="ES23" i="49"/>
  <c r="CP23" i="49"/>
  <c r="ES22" i="49"/>
  <c r="CP22" i="49"/>
  <c r="CP21" i="49"/>
  <c r="ES20" i="49"/>
  <c r="CP20" i="49"/>
  <c r="ES19" i="49"/>
  <c r="CP19" i="49"/>
  <c r="ES18" i="49"/>
  <c r="CP18" i="49"/>
  <c r="ES17" i="49"/>
  <c r="CP17" i="49"/>
  <c r="ES16" i="49"/>
  <c r="CP16" i="49"/>
  <c r="ES15" i="49"/>
  <c r="CP15" i="49"/>
  <c r="ES14" i="49"/>
  <c r="CP14" i="49"/>
  <c r="ES13" i="49"/>
  <c r="CP13" i="49"/>
  <c r="ES12" i="49"/>
  <c r="CP12" i="49"/>
  <c r="ES11" i="49"/>
  <c r="CP11" i="49"/>
  <c r="ES10" i="49"/>
  <c r="CP10" i="49"/>
  <c r="ES9" i="49"/>
  <c r="CP9" i="49"/>
  <c r="ES8" i="49"/>
  <c r="CP8" i="49"/>
  <c r="CP7" i="49"/>
  <c r="B7" i="49"/>
  <c r="B8" i="49" s="1"/>
  <c r="B9" i="49" s="1"/>
  <c r="B10" i="49" s="1"/>
  <c r="B11" i="49" s="1"/>
  <c r="B12" i="49" s="1"/>
  <c r="B13" i="49" s="1"/>
  <c r="B14" i="49" s="1"/>
  <c r="B15" i="49" s="1"/>
  <c r="B16" i="49" s="1"/>
  <c r="B17" i="49" s="1"/>
  <c r="B18" i="49" s="1"/>
  <c r="B19" i="49" s="1"/>
  <c r="B20" i="49" s="1"/>
  <c r="B21" i="49" s="1"/>
  <c r="B22" i="49" s="1"/>
  <c r="B23" i="49" s="1"/>
  <c r="B24" i="49" s="1"/>
  <c r="B25" i="49" s="1"/>
  <c r="B26" i="49" s="1"/>
  <c r="B27" i="49" s="1"/>
  <c r="B28" i="49" s="1"/>
  <c r="B29" i="49" s="1"/>
  <c r="B30" i="49" s="1"/>
  <c r="B31" i="49" s="1"/>
  <c r="B32" i="49" s="1"/>
  <c r="B33" i="49" s="1"/>
  <c r="B34" i="49" s="1"/>
  <c r="B35" i="49" s="1"/>
  <c r="B36" i="49" s="1"/>
  <c r="B37" i="49" s="1"/>
  <c r="B38" i="49" s="1"/>
  <c r="B39" i="49" s="1"/>
  <c r="B40" i="49" s="1"/>
  <c r="B41" i="49" s="1"/>
  <c r="B42" i="49" s="1"/>
  <c r="B43" i="49" s="1"/>
  <c r="B44" i="49" s="1"/>
  <c r="B45" i="49" s="1"/>
  <c r="B46" i="49" s="1"/>
  <c r="B47" i="49" s="1"/>
  <c r="B48" i="49" s="1"/>
  <c r="B49" i="49" s="1"/>
  <c r="B50" i="49" s="1"/>
  <c r="B51" i="49" s="1"/>
  <c r="B52" i="49" s="1"/>
  <c r="B53" i="49" s="1"/>
  <c r="B54" i="49" s="1"/>
  <c r="B55" i="49" s="1"/>
  <c r="B56" i="49" s="1"/>
  <c r="B57" i="49" s="1"/>
  <c r="B58" i="49" s="1"/>
  <c r="B59" i="49" s="1"/>
  <c r="B60" i="49" s="1"/>
  <c r="B61" i="49" s="1"/>
  <c r="B62" i="49" s="1"/>
  <c r="B63" i="49" s="1"/>
  <c r="B64" i="49" s="1"/>
  <c r="B65" i="49" s="1"/>
  <c r="B66" i="49" s="1"/>
  <c r="B67" i="49" s="1"/>
  <c r="B68" i="49" s="1"/>
  <c r="ES6" i="49"/>
  <c r="CP6" i="49"/>
  <c r="ER3" i="49"/>
  <c r="DH85" i="48"/>
  <c r="CX85" i="48"/>
  <c r="CV85" i="48"/>
  <c r="CT85" i="48"/>
  <c r="CR85" i="48"/>
  <c r="CF85" i="48"/>
  <c r="CC85" i="48"/>
  <c r="BZ85" i="48"/>
  <c r="BW85" i="48"/>
  <c r="BT85" i="48"/>
  <c r="BQ85" i="48"/>
  <c r="BN85" i="48"/>
  <c r="BI85" i="48"/>
  <c r="BF85" i="48"/>
  <c r="BC85" i="48"/>
  <c r="AZ85" i="48"/>
  <c r="AW85" i="48"/>
  <c r="AR85" i="48"/>
  <c r="AO85" i="48"/>
  <c r="AL85" i="48"/>
  <c r="AI85" i="48"/>
  <c r="AF85" i="48"/>
  <c r="AC85" i="48"/>
  <c r="W85" i="48"/>
  <c r="T85" i="48"/>
  <c r="Q85" i="48"/>
  <c r="H85" i="48"/>
  <c r="DG75" i="48"/>
  <c r="P75" i="48"/>
  <c r="EE75" i="48"/>
  <c r="DY75" i="48"/>
  <c r="CX75" i="48"/>
  <c r="P42" i="41"/>
  <c r="P41" i="41"/>
  <c r="P40" i="41"/>
  <c r="P39" i="41"/>
  <c r="CL75" i="48"/>
  <c r="CJ75" i="48"/>
  <c r="CG75" i="48"/>
  <c r="CD75" i="48"/>
  <c r="P33" i="41"/>
  <c r="CA75" i="48"/>
  <c r="P32" i="41"/>
  <c r="BX75" i="48"/>
  <c r="BU75" i="48"/>
  <c r="BR75" i="48"/>
  <c r="P29" i="41"/>
  <c r="BO75" i="48"/>
  <c r="P28" i="41"/>
  <c r="BJ75" i="48"/>
  <c r="P26" i="41"/>
  <c r="BG75" i="48"/>
  <c r="P25" i="41"/>
  <c r="BD75" i="48"/>
  <c r="P24" i="41"/>
  <c r="BA75" i="48"/>
  <c r="P23" i="41"/>
  <c r="AX75" i="48"/>
  <c r="P22" i="41"/>
  <c r="AS75" i="48"/>
  <c r="P20" i="41"/>
  <c r="AP75" i="48"/>
  <c r="P19" i="41"/>
  <c r="AM75" i="48"/>
  <c r="P18" i="41"/>
  <c r="AJ75" i="48"/>
  <c r="P17" i="41"/>
  <c r="AG75" i="48"/>
  <c r="P16" i="41"/>
  <c r="AD75" i="48"/>
  <c r="P15" i="41"/>
  <c r="X75" i="48"/>
  <c r="P12" i="41"/>
  <c r="U75" i="48"/>
  <c r="P11" i="41"/>
  <c r="R75" i="48"/>
  <c r="P10" i="41"/>
  <c r="I75" i="48"/>
  <c r="P7" i="41"/>
  <c r="AE42" i="40"/>
  <c r="D70" i="48"/>
  <c r="ES68" i="48"/>
  <c r="CP68" i="48"/>
  <c r="ES67" i="48"/>
  <c r="CP67" i="48"/>
  <c r="ES66" i="48"/>
  <c r="CP66" i="48"/>
  <c r="ES65" i="48"/>
  <c r="CP65" i="48"/>
  <c r="ES64" i="48"/>
  <c r="CP64" i="48"/>
  <c r="ES63" i="48"/>
  <c r="CP63" i="48"/>
  <c r="ES62" i="48"/>
  <c r="CP62" i="48"/>
  <c r="ES61" i="48"/>
  <c r="CP61" i="48"/>
  <c r="ES60" i="48"/>
  <c r="CP60" i="48"/>
  <c r="ES59" i="48"/>
  <c r="CP59" i="48"/>
  <c r="ES58" i="48"/>
  <c r="CP58" i="48"/>
  <c r="ES57" i="48"/>
  <c r="CP57" i="48"/>
  <c r="ES56" i="48"/>
  <c r="CP56" i="48"/>
  <c r="ES55" i="48"/>
  <c r="CP55" i="48"/>
  <c r="ES54" i="48"/>
  <c r="CP54" i="48"/>
  <c r="ES53" i="48"/>
  <c r="CP53" i="48"/>
  <c r="ES52" i="48"/>
  <c r="CP52" i="48"/>
  <c r="ES51" i="48"/>
  <c r="CP51" i="48"/>
  <c r="ES50" i="48"/>
  <c r="CP50" i="48"/>
  <c r="ES49" i="48"/>
  <c r="CP49" i="48"/>
  <c r="ES48" i="48"/>
  <c r="CP48" i="48"/>
  <c r="ES47" i="48"/>
  <c r="CP47" i="48"/>
  <c r="ES46" i="48"/>
  <c r="CP46" i="48"/>
  <c r="ES45" i="48"/>
  <c r="CP45" i="48"/>
  <c r="ES44" i="48"/>
  <c r="CP44" i="48"/>
  <c r="ES43" i="48"/>
  <c r="CP43" i="48"/>
  <c r="ES42" i="48"/>
  <c r="CP42" i="48"/>
  <c r="ES41" i="48"/>
  <c r="CP41" i="48"/>
  <c r="CP40" i="48"/>
  <c r="CP39" i="48"/>
  <c r="CP38" i="48"/>
  <c r="CP37" i="48"/>
  <c r="CP36" i="48"/>
  <c r="CP35" i="48"/>
  <c r="CP34" i="48"/>
  <c r="CP33" i="48"/>
  <c r="CP32" i="48"/>
  <c r="CP31" i="48"/>
  <c r="CP30" i="48"/>
  <c r="CP29" i="48"/>
  <c r="CP28" i="48"/>
  <c r="CP27" i="48"/>
  <c r="CP26" i="48"/>
  <c r="CP25" i="48"/>
  <c r="CP24" i="48"/>
  <c r="CP23" i="48"/>
  <c r="CP22" i="48"/>
  <c r="CP21" i="48"/>
  <c r="CP20" i="48"/>
  <c r="CP19" i="48"/>
  <c r="CP18" i="48"/>
  <c r="CP17" i="48"/>
  <c r="CP16" i="48"/>
  <c r="CP15" i="48"/>
  <c r="CP14" i="48"/>
  <c r="CP13" i="48"/>
  <c r="CP12" i="48"/>
  <c r="CP11" i="48"/>
  <c r="CP10" i="48"/>
  <c r="CP9" i="48"/>
  <c r="CP8" i="48"/>
  <c r="CP7" i="48"/>
  <c r="B7" i="48"/>
  <c r="B8" i="48" s="1"/>
  <c r="B9" i="48" s="1"/>
  <c r="B10" i="48" s="1"/>
  <c r="B11" i="48" s="1"/>
  <c r="B12" i="48" s="1"/>
  <c r="B13" i="48" s="1"/>
  <c r="B14" i="48" s="1"/>
  <c r="B15" i="48" s="1"/>
  <c r="B16" i="48" s="1"/>
  <c r="B17" i="48" s="1"/>
  <c r="B18" i="48" s="1"/>
  <c r="B19" i="48" s="1"/>
  <c r="B20" i="48" s="1"/>
  <c r="B21" i="48" s="1"/>
  <c r="B22" i="48" s="1"/>
  <c r="B23" i="48" s="1"/>
  <c r="B24" i="48" s="1"/>
  <c r="B25" i="48" s="1"/>
  <c r="B26" i="48" s="1"/>
  <c r="B27" i="48" s="1"/>
  <c r="B28" i="48" s="1"/>
  <c r="B29" i="48" s="1"/>
  <c r="B30" i="48" s="1"/>
  <c r="B31" i="48" s="1"/>
  <c r="B32" i="48" s="1"/>
  <c r="B33" i="48" s="1"/>
  <c r="B34" i="48" s="1"/>
  <c r="B35" i="48" s="1"/>
  <c r="B36" i="48" s="1"/>
  <c r="B37" i="48" s="1"/>
  <c r="B38" i="48" s="1"/>
  <c r="B39" i="48" s="1"/>
  <c r="B40" i="48" s="1"/>
  <c r="B41" i="48" s="1"/>
  <c r="B42" i="48" s="1"/>
  <c r="B43" i="48" s="1"/>
  <c r="B44" i="48" s="1"/>
  <c r="B45" i="48" s="1"/>
  <c r="B46" i="48" s="1"/>
  <c r="B47" i="48" s="1"/>
  <c r="B48" i="48" s="1"/>
  <c r="B49" i="48" s="1"/>
  <c r="B50" i="48" s="1"/>
  <c r="B51" i="48" s="1"/>
  <c r="B52" i="48" s="1"/>
  <c r="B53" i="48" s="1"/>
  <c r="B54" i="48" s="1"/>
  <c r="B55" i="48" s="1"/>
  <c r="B56" i="48" s="1"/>
  <c r="B57" i="48" s="1"/>
  <c r="B58" i="48" s="1"/>
  <c r="B59" i="48" s="1"/>
  <c r="B60" i="48" s="1"/>
  <c r="B61" i="48" s="1"/>
  <c r="B62" i="48" s="1"/>
  <c r="B63" i="48" s="1"/>
  <c r="B64" i="48" s="1"/>
  <c r="B65" i="48" s="1"/>
  <c r="B66" i="48" s="1"/>
  <c r="B67" i="48" s="1"/>
  <c r="B68" i="48" s="1"/>
  <c r="ES6" i="48"/>
  <c r="CP6" i="48"/>
  <c r="ER3" i="48"/>
  <c r="DH85" i="47"/>
  <c r="CX85" i="47"/>
  <c r="CV85" i="47"/>
  <c r="CT85" i="47"/>
  <c r="CR85" i="47"/>
  <c r="CF85" i="47"/>
  <c r="CC85" i="47"/>
  <c r="BZ85" i="47"/>
  <c r="BW85" i="47"/>
  <c r="BT85" i="47"/>
  <c r="BQ85" i="47"/>
  <c r="BN85" i="47"/>
  <c r="BI85" i="47"/>
  <c r="BF85" i="47"/>
  <c r="BC85" i="47"/>
  <c r="AZ85" i="47"/>
  <c r="AW85" i="47"/>
  <c r="AR85" i="47"/>
  <c r="AO85" i="47"/>
  <c r="AL85" i="47"/>
  <c r="AI85" i="47"/>
  <c r="AF85" i="47"/>
  <c r="AC85" i="47"/>
  <c r="W85" i="47"/>
  <c r="T85" i="47"/>
  <c r="Q85" i="47"/>
  <c r="H85" i="47"/>
  <c r="E85" i="47"/>
  <c r="DG75" i="47"/>
  <c r="P75" i="47"/>
  <c r="F114" i="40"/>
  <c r="F87" i="40"/>
  <c r="AU17" i="40"/>
  <c r="AS17" i="40"/>
  <c r="EE75" i="47"/>
  <c r="DY75" i="47"/>
  <c r="J43" i="41"/>
  <c r="CL75" i="47"/>
  <c r="CJ75" i="47"/>
  <c r="CG75" i="47"/>
  <c r="CD75" i="47"/>
  <c r="CA75" i="47"/>
  <c r="BX75" i="47"/>
  <c r="J31" i="41"/>
  <c r="BU75" i="47"/>
  <c r="BR75" i="47"/>
  <c r="K29" i="41"/>
  <c r="BO75" i="47"/>
  <c r="BJ75" i="47"/>
  <c r="BG75" i="47"/>
  <c r="BD75" i="47"/>
  <c r="BA75" i="47"/>
  <c r="AX75" i="47"/>
  <c r="J22" i="41"/>
  <c r="AS75" i="47"/>
  <c r="AP75" i="47"/>
  <c r="AM75" i="47"/>
  <c r="AJ75" i="47"/>
  <c r="AG75" i="47"/>
  <c r="AD75" i="47"/>
  <c r="X75" i="47"/>
  <c r="U75" i="47"/>
  <c r="R75" i="47"/>
  <c r="I75" i="47"/>
  <c r="D70" i="47"/>
  <c r="W80" i="40" s="1"/>
  <c r="CP68" i="47"/>
  <c r="CP67" i="47"/>
  <c r="CP66" i="47"/>
  <c r="CP65" i="47"/>
  <c r="CP64" i="47"/>
  <c r="CP63" i="47"/>
  <c r="CP62" i="47"/>
  <c r="CP61" i="47"/>
  <c r="CP60" i="47"/>
  <c r="CP59" i="47"/>
  <c r="CP58" i="47"/>
  <c r="CP57" i="47"/>
  <c r="CP56" i="47"/>
  <c r="CP55" i="47"/>
  <c r="CP54" i="47"/>
  <c r="CP53" i="47"/>
  <c r="CP52" i="47"/>
  <c r="CP51" i="47"/>
  <c r="CP50" i="47"/>
  <c r="CP49" i="47"/>
  <c r="CP48" i="47"/>
  <c r="CP47" i="47"/>
  <c r="CP46" i="47"/>
  <c r="CP45" i="47"/>
  <c r="CP44" i="47"/>
  <c r="CP43" i="47"/>
  <c r="CP42" i="47"/>
  <c r="CP41" i="47"/>
  <c r="CP40" i="47"/>
  <c r="CP39" i="47"/>
  <c r="CP38" i="47"/>
  <c r="CP37" i="47"/>
  <c r="CP36" i="47"/>
  <c r="CP35" i="47"/>
  <c r="CP34" i="47"/>
  <c r="CP33" i="47"/>
  <c r="CP32" i="47"/>
  <c r="CP31" i="47"/>
  <c r="CP30" i="47"/>
  <c r="CP29" i="47"/>
  <c r="CP28" i="47"/>
  <c r="CP27" i="47"/>
  <c r="CP26" i="47"/>
  <c r="CP25" i="47"/>
  <c r="CP24" i="47"/>
  <c r="CP23" i="47"/>
  <c r="CP22" i="47"/>
  <c r="CP21" i="47"/>
  <c r="CP20" i="47"/>
  <c r="CP19" i="47"/>
  <c r="CP18" i="47"/>
  <c r="CP17" i="47"/>
  <c r="CP16" i="47"/>
  <c r="CP15" i="47"/>
  <c r="CP14" i="47"/>
  <c r="CP13" i="47"/>
  <c r="CP12" i="47"/>
  <c r="CP11" i="47"/>
  <c r="CP10" i="47"/>
  <c r="CP9" i="47"/>
  <c r="CP8" i="47"/>
  <c r="CP7" i="47"/>
  <c r="B7" i="47"/>
  <c r="B8" i="47" s="1"/>
  <c r="B9" i="47" s="1"/>
  <c r="B10" i="47" s="1"/>
  <c r="B11" i="47" s="1"/>
  <c r="B12" i="47" s="1"/>
  <c r="B13" i="47" s="1"/>
  <c r="B14" i="47" s="1"/>
  <c r="B15" i="47" s="1"/>
  <c r="B16" i="47" s="1"/>
  <c r="B17" i="47" s="1"/>
  <c r="B18" i="47" s="1"/>
  <c r="B19" i="47" s="1"/>
  <c r="B20" i="47" s="1"/>
  <c r="B21" i="47" s="1"/>
  <c r="B22" i="47" s="1"/>
  <c r="B23" i="47" s="1"/>
  <c r="B24" i="47" s="1"/>
  <c r="B25" i="47" s="1"/>
  <c r="B26" i="47" s="1"/>
  <c r="B27" i="47" s="1"/>
  <c r="B28" i="47" s="1"/>
  <c r="B29" i="47" s="1"/>
  <c r="B30" i="47" s="1"/>
  <c r="B31" i="47" s="1"/>
  <c r="B32" i="47" s="1"/>
  <c r="B33" i="47" s="1"/>
  <c r="B34" i="47" s="1"/>
  <c r="B35" i="47" s="1"/>
  <c r="B36" i="47" s="1"/>
  <c r="B37" i="47" s="1"/>
  <c r="B38" i="47" s="1"/>
  <c r="B39" i="47" s="1"/>
  <c r="B40" i="47" s="1"/>
  <c r="B41" i="47" s="1"/>
  <c r="B42" i="47" s="1"/>
  <c r="B43" i="47" s="1"/>
  <c r="B44" i="47" s="1"/>
  <c r="B45" i="47" s="1"/>
  <c r="B46" i="47" s="1"/>
  <c r="B47" i="47" s="1"/>
  <c r="B48" i="47" s="1"/>
  <c r="B49" i="47" s="1"/>
  <c r="B50" i="47" s="1"/>
  <c r="B51" i="47" s="1"/>
  <c r="B52" i="47" s="1"/>
  <c r="B53" i="47" s="1"/>
  <c r="B54" i="47" s="1"/>
  <c r="B55" i="47" s="1"/>
  <c r="B56" i="47" s="1"/>
  <c r="B57" i="47" s="1"/>
  <c r="B58" i="47" s="1"/>
  <c r="B59" i="47" s="1"/>
  <c r="B60" i="47" s="1"/>
  <c r="B61" i="47" s="1"/>
  <c r="B62" i="47" s="1"/>
  <c r="B63" i="47" s="1"/>
  <c r="B64" i="47" s="1"/>
  <c r="B65" i="47" s="1"/>
  <c r="B66" i="47" s="1"/>
  <c r="B67" i="47" s="1"/>
  <c r="B68" i="47" s="1"/>
  <c r="ES6" i="47"/>
  <c r="CP6" i="47"/>
  <c r="ER3" i="47"/>
  <c r="DH85" i="46"/>
  <c r="CX85" i="46"/>
  <c r="CV85" i="46"/>
  <c r="CT85" i="46"/>
  <c r="CR85" i="46"/>
  <c r="CF85" i="46"/>
  <c r="CC85" i="46"/>
  <c r="BZ85" i="46"/>
  <c r="BW85" i="46"/>
  <c r="BT85" i="46"/>
  <c r="BQ85" i="46"/>
  <c r="BN85" i="46"/>
  <c r="BI85" i="46"/>
  <c r="BF85" i="46"/>
  <c r="BC85" i="46"/>
  <c r="AZ85" i="46"/>
  <c r="AW85" i="46"/>
  <c r="AR85" i="46"/>
  <c r="AO85" i="46"/>
  <c r="AL85" i="46"/>
  <c r="AI85" i="46"/>
  <c r="AF85" i="46"/>
  <c r="AC85" i="46"/>
  <c r="W85" i="46"/>
  <c r="T85" i="46"/>
  <c r="Q85" i="46"/>
  <c r="H85" i="46"/>
  <c r="E85" i="46"/>
  <c r="DG75" i="46"/>
  <c r="P75" i="46"/>
  <c r="EH75" i="46"/>
  <c r="EE75" i="46"/>
  <c r="ED75" i="46"/>
  <c r="DY75" i="46"/>
  <c r="DR75" i="46"/>
  <c r="DH75" i="46"/>
  <c r="CL75" i="46"/>
  <c r="CJ75" i="46"/>
  <c r="CG75" i="46"/>
  <c r="CD75" i="46"/>
  <c r="CA75" i="46"/>
  <c r="BX75" i="46"/>
  <c r="BU75" i="46"/>
  <c r="BR75" i="46"/>
  <c r="BO75" i="46"/>
  <c r="BJ75" i="46"/>
  <c r="BG75" i="46"/>
  <c r="BD75" i="46"/>
  <c r="BA75" i="46"/>
  <c r="AX75" i="46"/>
  <c r="L22" i="41"/>
  <c r="AS75" i="46"/>
  <c r="AP75" i="46"/>
  <c r="AM75" i="46"/>
  <c r="AJ75" i="46"/>
  <c r="AG75" i="46"/>
  <c r="AD75" i="46"/>
  <c r="X75" i="46"/>
  <c r="U75" i="46"/>
  <c r="R75" i="46"/>
  <c r="I75" i="46"/>
  <c r="W82" i="40"/>
  <c r="ES68" i="46"/>
  <c r="CP68" i="46"/>
  <c r="ES67" i="46"/>
  <c r="CP67" i="46"/>
  <c r="ES66" i="46"/>
  <c r="CP66" i="46"/>
  <c r="ES65" i="46"/>
  <c r="CP65" i="46"/>
  <c r="ES64" i="46"/>
  <c r="CP64" i="46"/>
  <c r="ES63" i="46"/>
  <c r="CP63" i="46"/>
  <c r="ES62" i="46"/>
  <c r="CP62" i="46"/>
  <c r="ES61" i="46"/>
  <c r="CP61" i="46"/>
  <c r="ES60" i="46"/>
  <c r="CP60" i="46"/>
  <c r="ES59" i="46"/>
  <c r="CP59" i="46"/>
  <c r="ES58" i="46"/>
  <c r="CP58" i="46"/>
  <c r="ES57" i="46"/>
  <c r="CP57" i="46"/>
  <c r="ES56" i="46"/>
  <c r="CP56" i="46"/>
  <c r="ES55" i="46"/>
  <c r="CP55" i="46"/>
  <c r="ES54" i="46"/>
  <c r="CP54" i="46"/>
  <c r="ES53" i="46"/>
  <c r="CP53" i="46"/>
  <c r="ES52" i="46"/>
  <c r="CP52" i="46"/>
  <c r="ES51" i="46"/>
  <c r="CP51" i="46"/>
  <c r="ES50" i="46"/>
  <c r="CP50" i="46"/>
  <c r="ES49" i="46"/>
  <c r="CP49" i="46"/>
  <c r="ES48" i="46"/>
  <c r="CP48" i="46"/>
  <c r="ES47" i="46"/>
  <c r="CP47" i="46"/>
  <c r="CP46" i="46"/>
  <c r="CP45" i="46"/>
  <c r="CP44" i="46"/>
  <c r="CP43" i="46"/>
  <c r="CP42" i="46"/>
  <c r="CP41" i="46"/>
  <c r="CP40" i="46"/>
  <c r="CP39" i="46"/>
  <c r="CP38" i="46"/>
  <c r="CP37" i="46"/>
  <c r="CP36" i="46"/>
  <c r="CP35" i="46"/>
  <c r="CP34" i="46"/>
  <c r="CP33" i="46"/>
  <c r="CP32" i="46"/>
  <c r="CP31" i="46"/>
  <c r="CP30" i="46"/>
  <c r="CP29" i="46"/>
  <c r="ES28" i="46"/>
  <c r="CP28" i="46"/>
  <c r="ES27" i="46"/>
  <c r="CP27" i="46"/>
  <c r="ES26" i="46"/>
  <c r="CP26" i="46"/>
  <c r="EI26" i="46" s="1"/>
  <c r="CP25" i="46"/>
  <c r="CP24" i="46"/>
  <c r="CP23" i="46"/>
  <c r="CP22" i="46"/>
  <c r="CP21" i="46"/>
  <c r="CP20" i="46"/>
  <c r="CP19" i="46"/>
  <c r="CP18" i="46"/>
  <c r="CP17" i="46"/>
  <c r="EI17" i="46" s="1"/>
  <c r="CP16" i="46"/>
  <c r="CP15" i="46"/>
  <c r="CP14" i="46"/>
  <c r="CP13" i="46"/>
  <c r="CP12" i="46"/>
  <c r="CP11" i="46"/>
  <c r="CP10" i="46"/>
  <c r="CP9" i="46"/>
  <c r="CP8" i="46"/>
  <c r="CP7" i="46"/>
  <c r="B7" i="46"/>
  <c r="B8" i="46" s="1"/>
  <c r="B9" i="46" s="1"/>
  <c r="B10" i="46" s="1"/>
  <c r="B11" i="46" s="1"/>
  <c r="B12" i="46" s="1"/>
  <c r="B13" i="46" s="1"/>
  <c r="CP6" i="46"/>
  <c r="ER3" i="46"/>
  <c r="DH85" i="45"/>
  <c r="CX85" i="45"/>
  <c r="CV85" i="45"/>
  <c r="CT85" i="45"/>
  <c r="CR85" i="45"/>
  <c r="CF85" i="45"/>
  <c r="CC85" i="45"/>
  <c r="BZ85" i="45"/>
  <c r="BW85" i="45"/>
  <c r="BT85" i="45"/>
  <c r="BQ85" i="45"/>
  <c r="BN85" i="45"/>
  <c r="BI85" i="45"/>
  <c r="BF85" i="45"/>
  <c r="BC85" i="45"/>
  <c r="AZ85" i="45"/>
  <c r="AW85" i="45"/>
  <c r="AR85" i="45"/>
  <c r="AO85" i="45"/>
  <c r="AL85" i="45"/>
  <c r="AI85" i="45"/>
  <c r="AF85" i="45"/>
  <c r="AC85" i="45"/>
  <c r="W85" i="45"/>
  <c r="T85" i="45"/>
  <c r="Q85" i="45"/>
  <c r="H85" i="45"/>
  <c r="E85" i="45"/>
  <c r="DG75" i="45"/>
  <c r="AV75" i="45"/>
  <c r="P75" i="45"/>
  <c r="I43" i="41"/>
  <c r="I42" i="41"/>
  <c r="I41" i="41"/>
  <c r="I40" i="41"/>
  <c r="I39" i="41"/>
  <c r="I52" i="41"/>
  <c r="I50" i="41"/>
  <c r="I33" i="41"/>
  <c r="I32" i="41"/>
  <c r="I29" i="41"/>
  <c r="I28" i="41"/>
  <c r="I26" i="41"/>
  <c r="I25" i="41"/>
  <c r="I24" i="41"/>
  <c r="I23" i="41"/>
  <c r="I22" i="41"/>
  <c r="I20" i="41"/>
  <c r="I19" i="41"/>
  <c r="I18" i="41"/>
  <c r="I15" i="41"/>
  <c r="H15" i="41"/>
  <c r="I12" i="41"/>
  <c r="H12" i="41"/>
  <c r="I11" i="41"/>
  <c r="H11" i="41"/>
  <c r="I10" i="41"/>
  <c r="H10" i="41"/>
  <c r="I7" i="41"/>
  <c r="I13" i="41" s="1"/>
  <c r="H7" i="41"/>
  <c r="H13" i="41" s="1"/>
  <c r="AD38" i="41"/>
  <c r="AD36" i="41"/>
  <c r="AD35" i="41"/>
  <c r="AD47" i="41"/>
  <c r="AE42" i="41"/>
  <c r="AD42" i="41"/>
  <c r="AE41" i="41"/>
  <c r="AD41" i="41"/>
  <c r="AE40" i="41"/>
  <c r="AD40" i="41"/>
  <c r="AE39" i="41"/>
  <c r="AD39" i="41"/>
  <c r="AE52" i="41"/>
  <c r="AE51" i="41"/>
  <c r="AE50" i="41"/>
  <c r="AE49" i="41"/>
  <c r="AE33" i="41"/>
  <c r="AD33" i="41"/>
  <c r="AE32" i="41"/>
  <c r="AD32" i="41"/>
  <c r="AD31" i="41"/>
  <c r="AD30" i="41"/>
  <c r="AH30" i="41" s="1"/>
  <c r="AE29" i="41"/>
  <c r="AD29" i="41"/>
  <c r="AE28" i="41"/>
  <c r="AD28" i="41"/>
  <c r="AD27" i="41"/>
  <c r="AE26" i="41"/>
  <c r="AD26" i="41"/>
  <c r="AE25" i="41"/>
  <c r="AD25" i="41"/>
  <c r="AE24" i="41"/>
  <c r="AD24" i="41"/>
  <c r="AE23" i="41"/>
  <c r="AD23" i="41"/>
  <c r="AE22" i="41"/>
  <c r="AD22" i="41"/>
  <c r="AD21" i="41"/>
  <c r="AE20" i="41"/>
  <c r="AD20" i="41"/>
  <c r="AE19" i="41"/>
  <c r="AD19" i="41"/>
  <c r="AE18" i="41"/>
  <c r="AD18" i="41"/>
  <c r="AE17" i="41"/>
  <c r="AD17" i="41"/>
  <c r="AD16" i="41"/>
  <c r="AE15" i="41"/>
  <c r="AD15" i="41"/>
  <c r="AE12" i="41"/>
  <c r="AD12" i="41"/>
  <c r="AE11" i="41"/>
  <c r="AD11" i="41"/>
  <c r="AE10" i="41"/>
  <c r="AD10" i="41"/>
  <c r="AE7" i="41"/>
  <c r="AE13" i="41" s="1"/>
  <c r="AD7" i="41"/>
  <c r="AD13" i="41" s="1"/>
  <c r="AG43" i="41"/>
  <c r="AG42" i="41"/>
  <c r="AG41" i="41"/>
  <c r="AG33" i="41"/>
  <c r="AG29" i="41"/>
  <c r="AG20" i="41"/>
  <c r="AG19" i="41"/>
  <c r="AG18" i="41"/>
  <c r="AG17" i="41"/>
  <c r="AG15" i="41"/>
  <c r="EH75" i="45"/>
  <c r="EE75" i="45"/>
  <c r="ED75" i="45"/>
  <c r="DY75" i="45"/>
  <c r="DR75" i="45"/>
  <c r="DH75" i="45"/>
  <c r="CX75" i="45"/>
  <c r="CV75" i="45"/>
  <c r="CT75" i="45"/>
  <c r="CR75" i="45"/>
  <c r="CO75" i="45"/>
  <c r="CN75" i="45"/>
  <c r="CL75" i="45"/>
  <c r="CK75" i="45"/>
  <c r="CJ75" i="45"/>
  <c r="CI75" i="45"/>
  <c r="CG75" i="45"/>
  <c r="CF75" i="45"/>
  <c r="CD75" i="45"/>
  <c r="CC75" i="45"/>
  <c r="CA75" i="45"/>
  <c r="BZ75" i="45"/>
  <c r="BX75" i="45"/>
  <c r="BW75" i="45"/>
  <c r="BU75" i="45"/>
  <c r="BT75" i="45"/>
  <c r="BR75" i="45"/>
  <c r="BQ75" i="45"/>
  <c r="BO75" i="45"/>
  <c r="BN75" i="45"/>
  <c r="BL75" i="45"/>
  <c r="BJ75" i="45"/>
  <c r="BI75" i="45"/>
  <c r="BG75" i="45"/>
  <c r="BF75" i="45"/>
  <c r="BD75" i="45"/>
  <c r="BC75" i="45"/>
  <c r="BA75" i="45"/>
  <c r="AZ75" i="45"/>
  <c r="AX75" i="45"/>
  <c r="AW75" i="45"/>
  <c r="AU75" i="45"/>
  <c r="AS75" i="45"/>
  <c r="AR75" i="45"/>
  <c r="AP75" i="45"/>
  <c r="AO75" i="45"/>
  <c r="AM75" i="45"/>
  <c r="AL75" i="45"/>
  <c r="AJ75" i="45"/>
  <c r="AI75" i="45"/>
  <c r="AG75" i="45"/>
  <c r="AF75" i="45"/>
  <c r="AD75" i="45"/>
  <c r="AC75" i="45"/>
  <c r="X75" i="45"/>
  <c r="W75" i="45"/>
  <c r="U75" i="45"/>
  <c r="T75" i="45"/>
  <c r="R75" i="45"/>
  <c r="I75" i="45"/>
  <c r="H75" i="45"/>
  <c r="E75" i="45"/>
  <c r="D70" i="45"/>
  <c r="ES68" i="45"/>
  <c r="CP68" i="45"/>
  <c r="ES67" i="45"/>
  <c r="CP67" i="45"/>
  <c r="ES66" i="45"/>
  <c r="CP66" i="45"/>
  <c r="ES65" i="45"/>
  <c r="CP65" i="45"/>
  <c r="ES64" i="45"/>
  <c r="CP64" i="45"/>
  <c r="ES63" i="45"/>
  <c r="CP63" i="45"/>
  <c r="ES62" i="45"/>
  <c r="CP62" i="45"/>
  <c r="ES61" i="45"/>
  <c r="CP61" i="45"/>
  <c r="ES60" i="45"/>
  <c r="CP60" i="45"/>
  <c r="ES59" i="45"/>
  <c r="CP59" i="45"/>
  <c r="ES58" i="45"/>
  <c r="CP58" i="45"/>
  <c r="ES57" i="45"/>
  <c r="CP57" i="45"/>
  <c r="ES56" i="45"/>
  <c r="CP56" i="45"/>
  <c r="ES55" i="45"/>
  <c r="CP55" i="45"/>
  <c r="ES54" i="45"/>
  <c r="CP54" i="45"/>
  <c r="CP53" i="45"/>
  <c r="CP52" i="45"/>
  <c r="CP51" i="45"/>
  <c r="CP50" i="45"/>
  <c r="CP49" i="45"/>
  <c r="CP48" i="45"/>
  <c r="CP47" i="45"/>
  <c r="CP46" i="45"/>
  <c r="CP45" i="45"/>
  <c r="CP44" i="45"/>
  <c r="CP43" i="45"/>
  <c r="CP42" i="45"/>
  <c r="CP41" i="45"/>
  <c r="CP40" i="45"/>
  <c r="CP39" i="45"/>
  <c r="CP38" i="45"/>
  <c r="CP37" i="45"/>
  <c r="CP36" i="45"/>
  <c r="CP35" i="45"/>
  <c r="CP34" i="45"/>
  <c r="CP33" i="45"/>
  <c r="CP32" i="45"/>
  <c r="CP31" i="45"/>
  <c r="CP30" i="45"/>
  <c r="CP29" i="45"/>
  <c r="CP28" i="45"/>
  <c r="CP27" i="45"/>
  <c r="CP26" i="45"/>
  <c r="CP25" i="45"/>
  <c r="CP24" i="45"/>
  <c r="CP23" i="45"/>
  <c r="CP22" i="45"/>
  <c r="CP21" i="45"/>
  <c r="CP20" i="45"/>
  <c r="CP19" i="45"/>
  <c r="CP18" i="45"/>
  <c r="CP17" i="45"/>
  <c r="CP16" i="45"/>
  <c r="CP15" i="45"/>
  <c r="CP14" i="45"/>
  <c r="CP13" i="45"/>
  <c r="CP12" i="45"/>
  <c r="CP11" i="45"/>
  <c r="CP10" i="45"/>
  <c r="CP9" i="45"/>
  <c r="CP8" i="45"/>
  <c r="CP7" i="45"/>
  <c r="B7" i="45"/>
  <c r="B8" i="45" s="1"/>
  <c r="B9" i="45" s="1"/>
  <c r="B10" i="45" s="1"/>
  <c r="B11" i="45" s="1"/>
  <c r="B12" i="45" s="1"/>
  <c r="B13" i="45" s="1"/>
  <c r="B14" i="45" s="1"/>
  <c r="B15" i="45" s="1"/>
  <c r="B16" i="45" s="1"/>
  <c r="B17" i="45" s="1"/>
  <c r="B18" i="45" s="1"/>
  <c r="B19" i="45" s="1"/>
  <c r="B20" i="45" s="1"/>
  <c r="B21" i="45" s="1"/>
  <c r="B22" i="45" s="1"/>
  <c r="B23" i="45" s="1"/>
  <c r="B24" i="45" s="1"/>
  <c r="B25" i="45" s="1"/>
  <c r="B26" i="45" s="1"/>
  <c r="B27" i="45" s="1"/>
  <c r="B28" i="45" s="1"/>
  <c r="B29" i="45" s="1"/>
  <c r="B30" i="45" s="1"/>
  <c r="B31" i="45" s="1"/>
  <c r="B32" i="45" s="1"/>
  <c r="B33" i="45" s="1"/>
  <c r="B34" i="45" s="1"/>
  <c r="B35" i="45" s="1"/>
  <c r="B36" i="45" s="1"/>
  <c r="B37" i="45" s="1"/>
  <c r="B38" i="45" s="1"/>
  <c r="B39" i="45" s="1"/>
  <c r="B40" i="45" s="1"/>
  <c r="B41" i="45" s="1"/>
  <c r="B42" i="45" s="1"/>
  <c r="B43" i="45" s="1"/>
  <c r="B44" i="45" s="1"/>
  <c r="B45" i="45" s="1"/>
  <c r="B46" i="45" s="1"/>
  <c r="B47" i="45" s="1"/>
  <c r="B48" i="45" s="1"/>
  <c r="B49" i="45" s="1"/>
  <c r="B50" i="45" s="1"/>
  <c r="B51" i="45" s="1"/>
  <c r="B52" i="45" s="1"/>
  <c r="B53" i="45" s="1"/>
  <c r="B54" i="45" s="1"/>
  <c r="B55" i="45" s="1"/>
  <c r="B56" i="45" s="1"/>
  <c r="B57" i="45" s="1"/>
  <c r="B58" i="45" s="1"/>
  <c r="B59" i="45" s="1"/>
  <c r="B60" i="45" s="1"/>
  <c r="B61" i="45" s="1"/>
  <c r="B62" i="45" s="1"/>
  <c r="B63" i="45" s="1"/>
  <c r="B64" i="45" s="1"/>
  <c r="B65" i="45" s="1"/>
  <c r="B66" i="45" s="1"/>
  <c r="B67" i="45" s="1"/>
  <c r="B68" i="45" s="1"/>
  <c r="ES6" i="45"/>
  <c r="CP6" i="45"/>
  <c r="ER3" i="45"/>
  <c r="DH85" i="44"/>
  <c r="CX85" i="44"/>
  <c r="CV85" i="44"/>
  <c r="CT85" i="44"/>
  <c r="CR85" i="44"/>
  <c r="CF85" i="44"/>
  <c r="CC85" i="44"/>
  <c r="BZ85" i="44"/>
  <c r="BW85" i="44"/>
  <c r="BT85" i="44"/>
  <c r="BQ85" i="44"/>
  <c r="BN85" i="44"/>
  <c r="BI85" i="44"/>
  <c r="BF85" i="44"/>
  <c r="BC85" i="44"/>
  <c r="AZ85" i="44"/>
  <c r="AW85" i="44"/>
  <c r="AR85" i="44"/>
  <c r="AO85" i="44"/>
  <c r="AL85" i="44"/>
  <c r="AI85" i="44"/>
  <c r="AF85" i="44"/>
  <c r="AC85" i="44"/>
  <c r="W85" i="44"/>
  <c r="T85" i="44"/>
  <c r="Q85" i="44"/>
  <c r="H85" i="44"/>
  <c r="E85" i="44"/>
  <c r="DG75" i="44"/>
  <c r="EH75" i="44"/>
  <c r="EE75" i="44"/>
  <c r="ED75" i="44"/>
  <c r="DY75" i="44"/>
  <c r="DR75" i="44"/>
  <c r="CX75" i="44"/>
  <c r="CV75" i="44"/>
  <c r="CT75" i="44"/>
  <c r="CR75" i="44"/>
  <c r="CO75" i="44"/>
  <c r="CN75" i="44"/>
  <c r="CL75" i="44"/>
  <c r="CK75" i="44"/>
  <c r="CJ75" i="44"/>
  <c r="CI75" i="44"/>
  <c r="CG75" i="44"/>
  <c r="CF75" i="44"/>
  <c r="CD75" i="44"/>
  <c r="CC75" i="44"/>
  <c r="CA75" i="44"/>
  <c r="BZ75" i="44"/>
  <c r="BX75" i="44"/>
  <c r="BW75" i="44"/>
  <c r="BU75" i="44"/>
  <c r="BT75" i="44"/>
  <c r="BR75" i="44"/>
  <c r="BQ75" i="44"/>
  <c r="BO75" i="44"/>
  <c r="BN75" i="44"/>
  <c r="BL75" i="44"/>
  <c r="BJ75" i="44"/>
  <c r="BI75" i="44"/>
  <c r="BG75" i="44"/>
  <c r="BF75" i="44"/>
  <c r="BD75" i="44"/>
  <c r="BC75" i="44"/>
  <c r="BA75" i="44"/>
  <c r="AZ75" i="44"/>
  <c r="AX75" i="44"/>
  <c r="AW75" i="44"/>
  <c r="AU75" i="44"/>
  <c r="AS75" i="44"/>
  <c r="AR75" i="44"/>
  <c r="AP75" i="44"/>
  <c r="AO75" i="44"/>
  <c r="AM75" i="44"/>
  <c r="AL75" i="44"/>
  <c r="AJ75" i="44"/>
  <c r="AI75" i="44"/>
  <c r="AG75" i="44"/>
  <c r="AF75" i="44"/>
  <c r="AD75" i="44"/>
  <c r="AC75" i="44"/>
  <c r="X75" i="44"/>
  <c r="W75" i="44"/>
  <c r="U75" i="44"/>
  <c r="T75" i="44"/>
  <c r="R75" i="44"/>
  <c r="Q75" i="44"/>
  <c r="I75" i="44"/>
  <c r="H70" i="44"/>
  <c r="D142" i="75" s="1"/>
  <c r="G70" i="44"/>
  <c r="F70" i="44"/>
  <c r="E70" i="44"/>
  <c r="D141" i="75" s="1"/>
  <c r="D70" i="44"/>
  <c r="CP68" i="44"/>
  <c r="CP67" i="44"/>
  <c r="CP66" i="44"/>
  <c r="CP65" i="44"/>
  <c r="CP64" i="44"/>
  <c r="ES8" i="44"/>
  <c r="ES7" i="44"/>
  <c r="B7" i="44"/>
  <c r="B8" i="44" s="1"/>
  <c r="B9" i="44" s="1"/>
  <c r="B10" i="44" s="1"/>
  <c r="B11" i="44" s="1"/>
  <c r="B12" i="44" s="1"/>
  <c r="B13" i="44" s="1"/>
  <c r="B14" i="44" s="1"/>
  <c r="B15" i="44" s="1"/>
  <c r="B16" i="44" s="1"/>
  <c r="B17" i="44" s="1"/>
  <c r="B18" i="44" s="1"/>
  <c r="B19" i="44" s="1"/>
  <c r="B20" i="44" s="1"/>
  <c r="B21" i="44" s="1"/>
  <c r="B22" i="44" s="1"/>
  <c r="B23" i="44" s="1"/>
  <c r="B24" i="44" s="1"/>
  <c r="B25" i="44" s="1"/>
  <c r="B26" i="44" s="1"/>
  <c r="B27" i="44" s="1"/>
  <c r="B28" i="44" s="1"/>
  <c r="B29" i="44" s="1"/>
  <c r="B30" i="44" s="1"/>
  <c r="B31" i="44" s="1"/>
  <c r="B32" i="44" s="1"/>
  <c r="B33" i="44" s="1"/>
  <c r="B34" i="44" s="1"/>
  <c r="B35" i="44" s="1"/>
  <c r="B36" i="44" s="1"/>
  <c r="B37" i="44" s="1"/>
  <c r="B38" i="44" s="1"/>
  <c r="B39" i="44" s="1"/>
  <c r="B40" i="44" s="1"/>
  <c r="B41" i="44" s="1"/>
  <c r="B42" i="44" s="1"/>
  <c r="B43" i="44" s="1"/>
  <c r="B44" i="44" s="1"/>
  <c r="B45" i="44" s="1"/>
  <c r="B46" i="44" s="1"/>
  <c r="B47" i="44" s="1"/>
  <c r="B48" i="44" s="1"/>
  <c r="B49" i="44" s="1"/>
  <c r="B50" i="44" s="1"/>
  <c r="B51" i="44" s="1"/>
  <c r="B52" i="44" s="1"/>
  <c r="B53" i="44" s="1"/>
  <c r="B54" i="44" s="1"/>
  <c r="B55" i="44" s="1"/>
  <c r="B56" i="44" s="1"/>
  <c r="B57" i="44" s="1"/>
  <c r="B58" i="44" s="1"/>
  <c r="B59" i="44" s="1"/>
  <c r="B60" i="44" s="1"/>
  <c r="B61" i="44" s="1"/>
  <c r="B62" i="44" s="1"/>
  <c r="B63" i="44" s="1"/>
  <c r="B64" i="44" s="1"/>
  <c r="B65" i="44" s="1"/>
  <c r="B66" i="44" s="1"/>
  <c r="B67" i="44" s="1"/>
  <c r="B68" i="44" s="1"/>
  <c r="ES6" i="44"/>
  <c r="ER3" i="44"/>
  <c r="DH85" i="43"/>
  <c r="CX85" i="43"/>
  <c r="CV85" i="43"/>
  <c r="CT85" i="43"/>
  <c r="CR85" i="43"/>
  <c r="CF85" i="43"/>
  <c r="CC85" i="43"/>
  <c r="BZ85" i="43"/>
  <c r="BW85" i="43"/>
  <c r="BT85" i="43"/>
  <c r="BQ85" i="43"/>
  <c r="BN85" i="43"/>
  <c r="BI85" i="43"/>
  <c r="BF85" i="43"/>
  <c r="BC85" i="43"/>
  <c r="AZ85" i="43"/>
  <c r="AW85" i="43"/>
  <c r="AR85" i="43"/>
  <c r="AO85" i="43"/>
  <c r="AL85" i="43"/>
  <c r="AI85" i="43"/>
  <c r="AF85" i="43"/>
  <c r="AC85" i="43"/>
  <c r="W85" i="43"/>
  <c r="T85" i="43"/>
  <c r="Q85" i="43"/>
  <c r="H85" i="43"/>
  <c r="E85" i="43"/>
  <c r="DG75" i="43"/>
  <c r="AV75" i="43"/>
  <c r="P75" i="43"/>
  <c r="EH70" i="43"/>
  <c r="EH75" i="43" s="1"/>
  <c r="EE70" i="43"/>
  <c r="EE75" i="43" s="1"/>
  <c r="ED70" i="43"/>
  <c r="ED75" i="43" s="1"/>
  <c r="DY70" i="43"/>
  <c r="DY75" i="43" s="1"/>
  <c r="DX70" i="43"/>
  <c r="DR70" i="43"/>
  <c r="DH70" i="43"/>
  <c r="DH75" i="43" s="1"/>
  <c r="CX70" i="43"/>
  <c r="CW70" i="43"/>
  <c r="CV70" i="43"/>
  <c r="CV75" i="43" s="1"/>
  <c r="CU70" i="43"/>
  <c r="CT70" i="43"/>
  <c r="CT75" i="43" s="1"/>
  <c r="CS70" i="43"/>
  <c r="CR70" i="43"/>
  <c r="CR75" i="43" s="1"/>
  <c r="CQ70" i="43"/>
  <c r="CO70" i="43"/>
  <c r="CO75" i="43" s="1"/>
  <c r="CN75" i="43"/>
  <c r="CL75" i="43"/>
  <c r="CK70" i="43"/>
  <c r="CK75" i="43" s="1"/>
  <c r="CJ70" i="43"/>
  <c r="CJ75" i="43" s="1"/>
  <c r="CI70" i="43"/>
  <c r="CI75" i="43" s="1"/>
  <c r="CG70" i="43"/>
  <c r="CG75" i="43" s="1"/>
  <c r="CF70" i="43"/>
  <c r="CF75" i="43" s="1"/>
  <c r="CE70" i="43"/>
  <c r="CD70" i="43"/>
  <c r="CD75" i="43" s="1"/>
  <c r="CC70" i="43"/>
  <c r="CC75" i="43" s="1"/>
  <c r="CB70" i="43"/>
  <c r="CA70" i="43"/>
  <c r="CA75" i="43" s="1"/>
  <c r="BZ70" i="43"/>
  <c r="BZ75" i="43" s="1"/>
  <c r="BY70" i="43"/>
  <c r="BX70" i="43"/>
  <c r="BX75" i="43" s="1"/>
  <c r="BW70" i="43"/>
  <c r="BW75" i="43" s="1"/>
  <c r="BV70" i="43"/>
  <c r="BU70" i="43"/>
  <c r="BU75" i="43" s="1"/>
  <c r="BT70" i="43"/>
  <c r="BT75" i="43" s="1"/>
  <c r="BS70" i="43"/>
  <c r="BR70" i="43"/>
  <c r="BR75" i="43" s="1"/>
  <c r="BQ70" i="43"/>
  <c r="BQ75" i="43" s="1"/>
  <c r="BP70" i="43"/>
  <c r="BO70" i="43"/>
  <c r="BO75" i="43" s="1"/>
  <c r="BN70" i="43"/>
  <c r="BN75" i="43" s="1"/>
  <c r="BM70" i="43"/>
  <c r="BL70" i="43"/>
  <c r="BL75" i="43" s="1"/>
  <c r="BJ70" i="43"/>
  <c r="BJ75" i="43" s="1"/>
  <c r="BI70" i="43"/>
  <c r="BI75" i="43" s="1"/>
  <c r="BH70" i="43"/>
  <c r="BG70" i="43"/>
  <c r="BG75" i="43" s="1"/>
  <c r="BF70" i="43"/>
  <c r="BF75" i="43" s="1"/>
  <c r="BE70" i="43"/>
  <c r="BD70" i="43"/>
  <c r="BD75" i="43" s="1"/>
  <c r="BC70" i="43"/>
  <c r="BC75" i="43" s="1"/>
  <c r="BB70" i="43"/>
  <c r="BA70" i="43"/>
  <c r="BA75" i="43" s="1"/>
  <c r="AZ70" i="43"/>
  <c r="AZ75" i="43" s="1"/>
  <c r="AY70" i="43"/>
  <c r="AX70" i="43"/>
  <c r="AX75" i="43" s="1"/>
  <c r="AW70" i="43"/>
  <c r="AW75" i="43" s="1"/>
  <c r="AU70" i="43"/>
  <c r="AU75" i="43" s="1"/>
  <c r="AS70" i="43"/>
  <c r="AS75" i="43" s="1"/>
  <c r="AR70" i="43"/>
  <c r="AR75" i="43" s="1"/>
  <c r="AQ70" i="43"/>
  <c r="AP70" i="43"/>
  <c r="AP75" i="43" s="1"/>
  <c r="AO70" i="43"/>
  <c r="AO75" i="43" s="1"/>
  <c r="AN70" i="43"/>
  <c r="AM70" i="43"/>
  <c r="AM75" i="43" s="1"/>
  <c r="AL70" i="43"/>
  <c r="AL75" i="43" s="1"/>
  <c r="AK70" i="43"/>
  <c r="AJ70" i="43"/>
  <c r="AJ75" i="43" s="1"/>
  <c r="AI70" i="43"/>
  <c r="AI75" i="43" s="1"/>
  <c r="AH70" i="43"/>
  <c r="AG70" i="43"/>
  <c r="AG75" i="43" s="1"/>
  <c r="AF70" i="43"/>
  <c r="AF75" i="43" s="1"/>
  <c r="AE70" i="43"/>
  <c r="AD70" i="43"/>
  <c r="AD75" i="43" s="1"/>
  <c r="AC70" i="43"/>
  <c r="AC75" i="43" s="1"/>
  <c r="AB70" i="43"/>
  <c r="X70" i="43"/>
  <c r="W70" i="43"/>
  <c r="V70" i="43"/>
  <c r="U70" i="43"/>
  <c r="T70" i="43"/>
  <c r="S70" i="43"/>
  <c r="R70" i="43"/>
  <c r="R75" i="43" s="1"/>
  <c r="Q70" i="43"/>
  <c r="Q75" i="43" s="1"/>
  <c r="I75" i="43"/>
  <c r="H70" i="43"/>
  <c r="H75" i="43" s="1"/>
  <c r="G70" i="43"/>
  <c r="F70" i="43"/>
  <c r="F75" i="43" s="1"/>
  <c r="E70" i="43"/>
  <c r="E75" i="43" s="1"/>
  <c r="D70" i="43"/>
  <c r="ES68" i="43"/>
  <c r="CP68" i="43"/>
  <c r="ES67" i="43"/>
  <c r="CP67" i="43"/>
  <c r="ES66" i="43"/>
  <c r="CP66" i="43"/>
  <c r="ES65" i="43"/>
  <c r="CP65" i="43"/>
  <c r="ES64" i="43"/>
  <c r="CP64" i="43"/>
  <c r="ES63" i="43"/>
  <c r="CP63" i="43"/>
  <c r="ES62" i="43"/>
  <c r="CP62" i="43"/>
  <c r="ES61" i="43"/>
  <c r="CP61" i="43"/>
  <c r="ES60" i="43"/>
  <c r="CP60" i="43"/>
  <c r="ES59" i="43"/>
  <c r="CP59" i="43"/>
  <c r="ES58" i="43"/>
  <c r="CP58" i="43"/>
  <c r="ES57" i="43"/>
  <c r="CP57" i="43"/>
  <c r="ES56" i="43"/>
  <c r="CP56" i="43"/>
  <c r="ES55" i="43"/>
  <c r="CP55" i="43"/>
  <c r="ES54" i="43"/>
  <c r="ES53" i="43"/>
  <c r="B7" i="43"/>
  <c r="B8" i="43" s="1"/>
  <c r="B9" i="43" s="1"/>
  <c r="B10" i="43" s="1"/>
  <c r="B11" i="43" s="1"/>
  <c r="B12" i="43" s="1"/>
  <c r="B13" i="43" s="1"/>
  <c r="B14" i="43" s="1"/>
  <c r="B15" i="43" s="1"/>
  <c r="B16" i="43" s="1"/>
  <c r="B17" i="43" s="1"/>
  <c r="B18" i="43" s="1"/>
  <c r="B19" i="43" s="1"/>
  <c r="B20" i="43" s="1"/>
  <c r="B21" i="43" s="1"/>
  <c r="B22" i="43" s="1"/>
  <c r="B23" i="43" s="1"/>
  <c r="B24" i="43" s="1"/>
  <c r="B25" i="43" s="1"/>
  <c r="B26" i="43" s="1"/>
  <c r="B27" i="43" s="1"/>
  <c r="B28" i="43" s="1"/>
  <c r="B29" i="43" s="1"/>
  <c r="B30" i="43" s="1"/>
  <c r="B31" i="43" s="1"/>
  <c r="B32" i="43" s="1"/>
  <c r="B33" i="43" s="1"/>
  <c r="B34" i="43" s="1"/>
  <c r="B35" i="43" s="1"/>
  <c r="B36" i="43" s="1"/>
  <c r="B37" i="43" s="1"/>
  <c r="B38" i="43" s="1"/>
  <c r="B39" i="43" s="1"/>
  <c r="B40" i="43" s="1"/>
  <c r="B41" i="43" s="1"/>
  <c r="B42" i="43" s="1"/>
  <c r="B43" i="43" s="1"/>
  <c r="B44" i="43" s="1"/>
  <c r="B45" i="43" s="1"/>
  <c r="B46" i="43" s="1"/>
  <c r="B47" i="43" s="1"/>
  <c r="B48" i="43" s="1"/>
  <c r="B49" i="43" s="1"/>
  <c r="B50" i="43" s="1"/>
  <c r="B51" i="43" s="1"/>
  <c r="B52" i="43" s="1"/>
  <c r="B53" i="43" s="1"/>
  <c r="B54" i="43" s="1"/>
  <c r="B55" i="43" s="1"/>
  <c r="B56" i="43" s="1"/>
  <c r="B57" i="43" s="1"/>
  <c r="B58" i="43" s="1"/>
  <c r="B59" i="43" s="1"/>
  <c r="B60" i="43" s="1"/>
  <c r="B61" i="43" s="1"/>
  <c r="B62" i="43" s="1"/>
  <c r="B63" i="43" s="1"/>
  <c r="B64" i="43" s="1"/>
  <c r="B65" i="43" s="1"/>
  <c r="B66" i="43" s="1"/>
  <c r="B67" i="43" s="1"/>
  <c r="B68" i="43" s="1"/>
  <c r="ES6" i="43"/>
  <c r="CP6" i="43"/>
  <c r="ER3" i="43"/>
  <c r="C2" i="41"/>
  <c r="AH16" i="41" l="1"/>
  <c r="DV75" i="55"/>
  <c r="DV74" i="55" s="1"/>
  <c r="DW74" i="55"/>
  <c r="AC8" i="40"/>
  <c r="AC9" i="40" s="1"/>
  <c r="CP70" i="46"/>
  <c r="CP75" i="46" s="1"/>
  <c r="C74" i="75"/>
  <c r="F74" i="75" s="1"/>
  <c r="DV74" i="54"/>
  <c r="DW74" i="54"/>
  <c r="DV74" i="51"/>
  <c r="DW74" i="51"/>
  <c r="CP74" i="48"/>
  <c r="B14" i="46"/>
  <c r="B15" i="46" s="1"/>
  <c r="B16" i="46" s="1"/>
  <c r="B17" i="46" s="1"/>
  <c r="B18" i="46" s="1"/>
  <c r="B19" i="46" s="1"/>
  <c r="B20" i="46" s="1"/>
  <c r="B21" i="46" s="1"/>
  <c r="B22" i="46" s="1"/>
  <c r="B23" i="46" s="1"/>
  <c r="B24" i="46" s="1"/>
  <c r="B25" i="46" s="1"/>
  <c r="B26" i="46" s="1"/>
  <c r="B27" i="46" s="1"/>
  <c r="B28" i="46" s="1"/>
  <c r="B29" i="46" s="1"/>
  <c r="B30" i="46" s="1"/>
  <c r="B31" i="46" s="1"/>
  <c r="B32" i="46" s="1"/>
  <c r="B33" i="46" s="1"/>
  <c r="B34" i="46" s="1"/>
  <c r="B35" i="46" s="1"/>
  <c r="B36" i="46" s="1"/>
  <c r="B37" i="46" s="1"/>
  <c r="B38" i="46" s="1"/>
  <c r="B39" i="46" s="1"/>
  <c r="B40" i="46" s="1"/>
  <c r="B41" i="46" s="1"/>
  <c r="B42" i="46" s="1"/>
  <c r="B43" i="46" s="1"/>
  <c r="B44" i="46" s="1"/>
  <c r="B45" i="46" s="1"/>
  <c r="B46" i="46" s="1"/>
  <c r="B47" i="46" s="1"/>
  <c r="B48" i="46" s="1"/>
  <c r="B49" i="46" s="1"/>
  <c r="B50" i="46" s="1"/>
  <c r="B51" i="46" s="1"/>
  <c r="B52" i="46" s="1"/>
  <c r="B53" i="46" s="1"/>
  <c r="B54" i="46" s="1"/>
  <c r="B55" i="46" s="1"/>
  <c r="B56" i="46" s="1"/>
  <c r="B57" i="46" s="1"/>
  <c r="B58" i="46" s="1"/>
  <c r="B59" i="46" s="1"/>
  <c r="B60" i="46" s="1"/>
  <c r="B61" i="46" s="1"/>
  <c r="B62" i="46" s="1"/>
  <c r="B63" i="46" s="1"/>
  <c r="B64" i="46" s="1"/>
  <c r="B65" i="46" s="1"/>
  <c r="B66" i="46" s="1"/>
  <c r="B67" i="46" s="1"/>
  <c r="B68" i="46" s="1"/>
  <c r="CP73" i="44"/>
  <c r="E141" i="75"/>
  <c r="E148" i="75" s="1"/>
  <c r="CP72" i="44"/>
  <c r="CP74" i="52"/>
  <c r="CP73" i="52"/>
  <c r="CP73" i="46"/>
  <c r="CP74" i="46"/>
  <c r="CP72" i="47"/>
  <c r="D148" i="75"/>
  <c r="V23" i="40"/>
  <c r="W85" i="40"/>
  <c r="AE41" i="75"/>
  <c r="AH44" i="75" s="1"/>
  <c r="X23" i="75"/>
  <c r="C56" i="75"/>
  <c r="F56" i="75" s="1"/>
  <c r="C56" i="40"/>
  <c r="D47" i="76" s="1"/>
  <c r="C58" i="40"/>
  <c r="D49" i="76" s="1"/>
  <c r="C58" i="75"/>
  <c r="AH65" i="75" s="1"/>
  <c r="AF65" i="75" s="1"/>
  <c r="C14" i="40"/>
  <c r="C14" i="75"/>
  <c r="V4" i="75"/>
  <c r="V5" i="75" s="1"/>
  <c r="AE44" i="75"/>
  <c r="D14" i="40"/>
  <c r="D14" i="75"/>
  <c r="F54" i="75"/>
  <c r="AH61" i="75"/>
  <c r="AF61" i="75" s="1"/>
  <c r="T42" i="75"/>
  <c r="T45" i="75" s="1"/>
  <c r="D46" i="75"/>
  <c r="D45" i="75"/>
  <c r="F45" i="75" s="1"/>
  <c r="CP73" i="48"/>
  <c r="CP72" i="49"/>
  <c r="I74" i="51"/>
  <c r="E5" i="75"/>
  <c r="C55" i="75"/>
  <c r="C55" i="40"/>
  <c r="D44" i="76" s="1"/>
  <c r="C53" i="75"/>
  <c r="AH60" i="75" s="1"/>
  <c r="AF60" i="75" s="1"/>
  <c r="E14" i="40"/>
  <c r="E14" i="75"/>
  <c r="CL74" i="51"/>
  <c r="E44" i="75"/>
  <c r="W84" i="40"/>
  <c r="X22" i="75"/>
  <c r="C7" i="75"/>
  <c r="C8" i="75"/>
  <c r="C149" i="40"/>
  <c r="C141" i="75"/>
  <c r="C150" i="40"/>
  <c r="C142" i="75"/>
  <c r="F142" i="75" s="1"/>
  <c r="J142" i="75" s="1"/>
  <c r="AE38" i="75"/>
  <c r="AH41" i="75" s="1"/>
  <c r="X19" i="75"/>
  <c r="V18" i="40"/>
  <c r="AE39" i="75"/>
  <c r="AH42" i="75" s="1"/>
  <c r="X18" i="75"/>
  <c r="AE40" i="75"/>
  <c r="AH43" i="75" s="1"/>
  <c r="X20" i="75"/>
  <c r="AE42" i="75"/>
  <c r="X21" i="75"/>
  <c r="T4" i="75"/>
  <c r="T5" i="75" s="1"/>
  <c r="CP74" i="45"/>
  <c r="CP72" i="45"/>
  <c r="CP74" i="49"/>
  <c r="CP73" i="49"/>
  <c r="CP72" i="53"/>
  <c r="CP71" i="53"/>
  <c r="CP74" i="53"/>
  <c r="CP73" i="45"/>
  <c r="CP70" i="44"/>
  <c r="CP75" i="44" s="1"/>
  <c r="CP72" i="43"/>
  <c r="CP71" i="48"/>
  <c r="CP72" i="48"/>
  <c r="CP72" i="46"/>
  <c r="CP71" i="46"/>
  <c r="CP73" i="53"/>
  <c r="CP71" i="49"/>
  <c r="CP74" i="43"/>
  <c r="CP73" i="43"/>
  <c r="CP71" i="44"/>
  <c r="AJ6" i="41"/>
  <c r="AJ13" i="41" s="1"/>
  <c r="C78" i="40"/>
  <c r="F78" i="40" s="1"/>
  <c r="V19" i="40"/>
  <c r="E75" i="44"/>
  <c r="D149" i="40"/>
  <c r="F75" i="44"/>
  <c r="E149" i="40"/>
  <c r="E156" i="40" s="1"/>
  <c r="H75" i="44"/>
  <c r="D150" i="40"/>
  <c r="CP71" i="45"/>
  <c r="F7" i="40"/>
  <c r="P7" i="40" s="1"/>
  <c r="X75" i="43"/>
  <c r="U75" i="43"/>
  <c r="T75" i="43"/>
  <c r="W75" i="43"/>
  <c r="D54" i="40"/>
  <c r="E50" i="76" s="1"/>
  <c r="DY74" i="55"/>
  <c r="CP71" i="43"/>
  <c r="CP72" i="50"/>
  <c r="V22" i="40"/>
  <c r="V6" i="41"/>
  <c r="V13" i="41" s="1"/>
  <c r="CP73" i="50"/>
  <c r="D45" i="40"/>
  <c r="E33" i="76" s="1"/>
  <c r="F33" i="76" s="1"/>
  <c r="DX74" i="51"/>
  <c r="D74" i="54"/>
  <c r="F99" i="40"/>
  <c r="F91" i="40"/>
  <c r="F92" i="40"/>
  <c r="F101" i="40"/>
  <c r="F115" i="40"/>
  <c r="CP73" i="47"/>
  <c r="CP71" i="52"/>
  <c r="CP71" i="50"/>
  <c r="CP70" i="50"/>
  <c r="CP70" i="53"/>
  <c r="CP75" i="53" s="1"/>
  <c r="CP70" i="48"/>
  <c r="CP75" i="48" s="1"/>
  <c r="V21" i="40"/>
  <c r="CP70" i="49"/>
  <c r="CP75" i="49" s="1"/>
  <c r="CP71" i="47"/>
  <c r="CP70" i="47"/>
  <c r="CP75" i="47" s="1"/>
  <c r="CP70" i="45"/>
  <c r="CP75" i="45" s="1"/>
  <c r="CP72" i="52"/>
  <c r="CP70" i="52"/>
  <c r="CP75" i="52" s="1"/>
  <c r="L7" i="41"/>
  <c r="W20" i="40"/>
  <c r="V20" i="40"/>
  <c r="D74" i="55"/>
  <c r="AK74" i="55"/>
  <c r="BM74" i="55"/>
  <c r="BS74" i="55"/>
  <c r="AN74" i="55"/>
  <c r="AD74" i="55"/>
  <c r="EE74" i="55"/>
  <c r="AC74" i="55"/>
  <c r="G74" i="55"/>
  <c r="T45" i="40"/>
  <c r="AK75" i="43"/>
  <c r="D75" i="43"/>
  <c r="DX75" i="43"/>
  <c r="DX75" i="46"/>
  <c r="AE75" i="43"/>
  <c r="AQ75" i="43"/>
  <c r="BB75" i="44"/>
  <c r="BV75" i="43"/>
  <c r="P74" i="55"/>
  <c r="AK74" i="54"/>
  <c r="CS74" i="55"/>
  <c r="DX75" i="49"/>
  <c r="EE75" i="50"/>
  <c r="AW17" i="40"/>
  <c r="AS37" i="40"/>
  <c r="V74" i="55"/>
  <c r="BH75" i="45"/>
  <c r="G75" i="47"/>
  <c r="DX75" i="45"/>
  <c r="R4" i="40"/>
  <c r="U51" i="41"/>
  <c r="R42" i="40"/>
  <c r="U52" i="41"/>
  <c r="R43" i="40"/>
  <c r="DH74" i="55"/>
  <c r="D53" i="40"/>
  <c r="E42" i="76" s="1"/>
  <c r="DR74" i="55"/>
  <c r="C54" i="40"/>
  <c r="D50" i="76" s="1"/>
  <c r="E75" i="48"/>
  <c r="Q6" i="41"/>
  <c r="Q10" i="41"/>
  <c r="W75" i="48"/>
  <c r="Q12" i="41"/>
  <c r="AF75" i="48"/>
  <c r="AL75" i="48"/>
  <c r="Q18" i="41"/>
  <c r="AR75" i="48"/>
  <c r="Q20" i="41"/>
  <c r="AW75" i="48"/>
  <c r="Q22" i="41"/>
  <c r="BC75" i="48"/>
  <c r="Q24" i="41"/>
  <c r="BI75" i="48"/>
  <c r="Q26" i="41"/>
  <c r="BN75" i="48"/>
  <c r="Q28" i="41"/>
  <c r="BT75" i="48"/>
  <c r="BZ75" i="48"/>
  <c r="Q32" i="41"/>
  <c r="DH75" i="48"/>
  <c r="Q43" i="41"/>
  <c r="H75" i="48"/>
  <c r="Q7" i="41"/>
  <c r="T75" i="48"/>
  <c r="Q11" i="41"/>
  <c r="AC75" i="48"/>
  <c r="Q15" i="41"/>
  <c r="AI75" i="48"/>
  <c r="Q17" i="41"/>
  <c r="AO75" i="48"/>
  <c r="Q19" i="41"/>
  <c r="AZ75" i="48"/>
  <c r="Q23" i="41"/>
  <c r="BF75" i="48"/>
  <c r="Q25" i="41"/>
  <c r="BQ75" i="48"/>
  <c r="Q29" i="41"/>
  <c r="BW75" i="48"/>
  <c r="CC75" i="48"/>
  <c r="Q33" i="41"/>
  <c r="CR75" i="48"/>
  <c r="Q39" i="41"/>
  <c r="CT75" i="48"/>
  <c r="Q40" i="41"/>
  <c r="CV75" i="48"/>
  <c r="Q41" i="41"/>
  <c r="DH74" i="54"/>
  <c r="ED74" i="54"/>
  <c r="D57" i="40"/>
  <c r="E48" i="76" s="1"/>
  <c r="EE74" i="54"/>
  <c r="DX74" i="54"/>
  <c r="D56" i="40"/>
  <c r="E47" i="76" s="1"/>
  <c r="EH74" i="54"/>
  <c r="D58" i="40"/>
  <c r="E49" i="76" s="1"/>
  <c r="DH75" i="52"/>
  <c r="CX75" i="43"/>
  <c r="G75" i="44"/>
  <c r="CQ74" i="54"/>
  <c r="CW74" i="54"/>
  <c r="AU75" i="48"/>
  <c r="P21" i="41"/>
  <c r="CI75" i="48"/>
  <c r="Q49" i="41"/>
  <c r="CK75" i="48"/>
  <c r="EH75" i="48"/>
  <c r="P38" i="41"/>
  <c r="CO75" i="48"/>
  <c r="Q52" i="41"/>
  <c r="DR75" i="48"/>
  <c r="P47" i="41"/>
  <c r="BP75" i="52"/>
  <c r="BV75" i="52"/>
  <c r="CI75" i="52"/>
  <c r="CK75" i="52"/>
  <c r="CU75" i="52"/>
  <c r="ED75" i="52"/>
  <c r="EH75" i="52"/>
  <c r="V75" i="52"/>
  <c r="DR75" i="52"/>
  <c r="CN75" i="52"/>
  <c r="CO75" i="52"/>
  <c r="AU75" i="52"/>
  <c r="BL75" i="52"/>
  <c r="AQ75" i="52"/>
  <c r="CF75" i="48"/>
  <c r="CN75" i="48"/>
  <c r="Q51" i="41"/>
  <c r="BL75" i="48"/>
  <c r="P27" i="41"/>
  <c r="ED75" i="48"/>
  <c r="AC42" i="40"/>
  <c r="P6" i="41"/>
  <c r="P13" i="41" s="1"/>
  <c r="BV75" i="45"/>
  <c r="DX75" i="52"/>
  <c r="CE74" i="55"/>
  <c r="AH74" i="55"/>
  <c r="CQ74" i="55"/>
  <c r="BH75" i="43"/>
  <c r="S75" i="52"/>
  <c r="AV75" i="52"/>
  <c r="AY75" i="48"/>
  <c r="AN75" i="44"/>
  <c r="BB75" i="48"/>
  <c r="BB75" i="45"/>
  <c r="CB75" i="45"/>
  <c r="CB75" i="44"/>
  <c r="AB75" i="44"/>
  <c r="AY74" i="55"/>
  <c r="CB75" i="52"/>
  <c r="AE75" i="52"/>
  <c r="BE75" i="44"/>
  <c r="V75" i="43"/>
  <c r="BY75" i="48"/>
  <c r="DR75" i="43"/>
  <c r="BM75" i="43"/>
  <c r="BP75" i="44"/>
  <c r="CU75" i="45"/>
  <c r="BS75" i="52"/>
  <c r="BM74" i="54"/>
  <c r="BP74" i="55"/>
  <c r="V75" i="44"/>
  <c r="AK75" i="45"/>
  <c r="CB75" i="48"/>
  <c r="CU75" i="48"/>
  <c r="DX75" i="44"/>
  <c r="AE75" i="45"/>
  <c r="AN75" i="48"/>
  <c r="AB74" i="55"/>
  <c r="AY75" i="43"/>
  <c r="D75" i="44"/>
  <c r="AK75" i="44"/>
  <c r="BP75" i="48"/>
  <c r="CQ75" i="48"/>
  <c r="BE75" i="52"/>
  <c r="AY74" i="54"/>
  <c r="C53" i="40"/>
  <c r="D42" i="76" s="1"/>
  <c r="BB74" i="55"/>
  <c r="BY75" i="43"/>
  <c r="CB74" i="55"/>
  <c r="CU74" i="55"/>
  <c r="CU75" i="44"/>
  <c r="BP75" i="45"/>
  <c r="CS75" i="43"/>
  <c r="AQ75" i="45"/>
  <c r="AB75" i="48"/>
  <c r="CS74" i="54"/>
  <c r="DR74" i="54"/>
  <c r="CQ75" i="44"/>
  <c r="BE75" i="43"/>
  <c r="BS75" i="45"/>
  <c r="BM75" i="52"/>
  <c r="CP71" i="54"/>
  <c r="CP73" i="54"/>
  <c r="BB74" i="54"/>
  <c r="BS74" i="54"/>
  <c r="AE74" i="55"/>
  <c r="AH75" i="44"/>
  <c r="AY75" i="44"/>
  <c r="AB74" i="54"/>
  <c r="CE75" i="43"/>
  <c r="CS75" i="44"/>
  <c r="S75" i="45"/>
  <c r="BE75" i="48"/>
  <c r="G75" i="52"/>
  <c r="AN75" i="52"/>
  <c r="CW75" i="52"/>
  <c r="CB74" i="54"/>
  <c r="CU74" i="54"/>
  <c r="BE74" i="55"/>
  <c r="CW74" i="55"/>
  <c r="AE74" i="54"/>
  <c r="AB75" i="43"/>
  <c r="CE75" i="45"/>
  <c r="BH75" i="48"/>
  <c r="BY75" i="52"/>
  <c r="AQ74" i="55"/>
  <c r="BH74" i="55"/>
  <c r="AY75" i="52"/>
  <c r="G74" i="54"/>
  <c r="AN74" i="54"/>
  <c r="AH75" i="45"/>
  <c r="CQ75" i="45"/>
  <c r="AB75" i="52"/>
  <c r="BP74" i="54"/>
  <c r="AU75" i="49"/>
  <c r="N21" i="41"/>
  <c r="CU75" i="49"/>
  <c r="N41" i="41"/>
  <c r="CV75" i="50"/>
  <c r="AC41" i="41"/>
  <c r="AZ74" i="51"/>
  <c r="U23" i="41"/>
  <c r="BY74" i="51"/>
  <c r="T32" i="41"/>
  <c r="R43" i="41"/>
  <c r="CN75" i="46"/>
  <c r="M51" i="41"/>
  <c r="AH75" i="43"/>
  <c r="BP75" i="43"/>
  <c r="CQ75" i="43"/>
  <c r="P75" i="44"/>
  <c r="AQ75" i="44"/>
  <c r="BH75" i="44"/>
  <c r="BY75" i="44"/>
  <c r="AB75" i="45"/>
  <c r="CS75" i="45"/>
  <c r="E75" i="46"/>
  <c r="M6" i="41"/>
  <c r="S75" i="46"/>
  <c r="L11" i="41"/>
  <c r="AL75" i="46"/>
  <c r="M18" i="41"/>
  <c r="AU75" i="46"/>
  <c r="L21" i="41"/>
  <c r="BC75" i="46"/>
  <c r="M24" i="41"/>
  <c r="BL75" i="46"/>
  <c r="L27" i="41"/>
  <c r="BT75" i="46"/>
  <c r="CB75" i="46"/>
  <c r="L33" i="41"/>
  <c r="CK75" i="46"/>
  <c r="CU75" i="46"/>
  <c r="L41" i="41"/>
  <c r="W75" i="47"/>
  <c r="K12" i="41"/>
  <c r="AH75" i="47"/>
  <c r="J17" i="41"/>
  <c r="AY75" i="47"/>
  <c r="J23" i="41"/>
  <c r="BP75" i="47"/>
  <c r="J29" i="41"/>
  <c r="CF75" i="47"/>
  <c r="CQ75" i="47"/>
  <c r="J39" i="41"/>
  <c r="BQ75" i="47"/>
  <c r="V75" i="48"/>
  <c r="CE75" i="48"/>
  <c r="D75" i="49"/>
  <c r="AC43" i="40"/>
  <c r="N6" i="41"/>
  <c r="AC75" i="49"/>
  <c r="O15" i="41"/>
  <c r="AK75" i="49"/>
  <c r="N18" i="41"/>
  <c r="BB75" i="49"/>
  <c r="N24" i="41"/>
  <c r="BS75" i="49"/>
  <c r="N30" i="41"/>
  <c r="CT75" i="49"/>
  <c r="O40" i="41"/>
  <c r="N35" i="41"/>
  <c r="E75" i="50"/>
  <c r="S75" i="50"/>
  <c r="AB11" i="41"/>
  <c r="AL75" i="50"/>
  <c r="AC18" i="41"/>
  <c r="AU75" i="50"/>
  <c r="AB21" i="41"/>
  <c r="AH21" i="41" s="1"/>
  <c r="BC75" i="50"/>
  <c r="AC24" i="41"/>
  <c r="BL75" i="50"/>
  <c r="AB27" i="41"/>
  <c r="BT75" i="50"/>
  <c r="AC30" i="41"/>
  <c r="CB75" i="50"/>
  <c r="AB33" i="41"/>
  <c r="CK75" i="50"/>
  <c r="AC50" i="41"/>
  <c r="AI50" i="41" s="1"/>
  <c r="CU75" i="50"/>
  <c r="W74" i="51"/>
  <c r="U12" i="41"/>
  <c r="AH74" i="51"/>
  <c r="T17" i="41"/>
  <c r="AY74" i="51"/>
  <c r="T23" i="41"/>
  <c r="BP74" i="51"/>
  <c r="T29" i="41"/>
  <c r="CF74" i="51"/>
  <c r="U48" i="41"/>
  <c r="CQ74" i="51"/>
  <c r="T39" i="41"/>
  <c r="T43" i="41"/>
  <c r="D75" i="52"/>
  <c r="AK75" i="52"/>
  <c r="BB75" i="52"/>
  <c r="H75" i="53"/>
  <c r="S7" i="41"/>
  <c r="V75" i="53"/>
  <c r="R12" i="41"/>
  <c r="AO75" i="53"/>
  <c r="S19" i="41"/>
  <c r="BF75" i="53"/>
  <c r="S25" i="41"/>
  <c r="BW75" i="53"/>
  <c r="CE75" i="53"/>
  <c r="CO75" i="53"/>
  <c r="S52" i="41"/>
  <c r="CX75" i="53"/>
  <c r="S42" i="41"/>
  <c r="EH75" i="53"/>
  <c r="R38" i="41"/>
  <c r="BY74" i="54"/>
  <c r="BV74" i="55"/>
  <c r="F75" i="46"/>
  <c r="AE40" i="40"/>
  <c r="J10" i="41"/>
  <c r="BH75" i="47"/>
  <c r="J26" i="41"/>
  <c r="BL75" i="49"/>
  <c r="N27" i="41"/>
  <c r="AQ74" i="51"/>
  <c r="T20" i="41"/>
  <c r="U43" i="41"/>
  <c r="AW75" i="46"/>
  <c r="M22" i="41"/>
  <c r="K10" i="41"/>
  <c r="BZ75" i="47"/>
  <c r="K32" i="41"/>
  <c r="DR75" i="47"/>
  <c r="J47" i="41"/>
  <c r="F75" i="49"/>
  <c r="AE43" i="40"/>
  <c r="AE75" i="49"/>
  <c r="N16" i="41"/>
  <c r="CV75" i="49"/>
  <c r="O41" i="41"/>
  <c r="AF75" i="50"/>
  <c r="AN75" i="50"/>
  <c r="AB19" i="41"/>
  <c r="AW75" i="50"/>
  <c r="AC22" i="41"/>
  <c r="BE75" i="50"/>
  <c r="AB25" i="41"/>
  <c r="AH25" i="41" s="1"/>
  <c r="BN75" i="50"/>
  <c r="AC28" i="41"/>
  <c r="BV75" i="50"/>
  <c r="AB31" i="41"/>
  <c r="AH31" i="41" s="1"/>
  <c r="CN75" i="50"/>
  <c r="AC51" i="41"/>
  <c r="AI51" i="41" s="1"/>
  <c r="CW75" i="50"/>
  <c r="AB42" i="41"/>
  <c r="U10" i="41"/>
  <c r="AB74" i="51"/>
  <c r="T15" i="41"/>
  <c r="AR74" i="51"/>
  <c r="U20" i="41"/>
  <c r="BZ74" i="51"/>
  <c r="U32" i="41"/>
  <c r="CI74" i="51"/>
  <c r="U49" i="41"/>
  <c r="CS74" i="51"/>
  <c r="T40" i="41"/>
  <c r="T47" i="41"/>
  <c r="R10" i="41"/>
  <c r="AI75" i="53"/>
  <c r="S17" i="41"/>
  <c r="AQ75" i="53"/>
  <c r="R20" i="41"/>
  <c r="AZ75" i="53"/>
  <c r="S23" i="41"/>
  <c r="BH75" i="53"/>
  <c r="R26" i="41"/>
  <c r="BQ75" i="53"/>
  <c r="S29" i="41"/>
  <c r="BY75" i="53"/>
  <c r="R32" i="41"/>
  <c r="CR75" i="53"/>
  <c r="S39" i="41"/>
  <c r="DH75" i="53"/>
  <c r="S43" i="41"/>
  <c r="DG74" i="55"/>
  <c r="CC75" i="46"/>
  <c r="M33" i="41"/>
  <c r="AI75" i="47"/>
  <c r="K17" i="41"/>
  <c r="CR75" i="47"/>
  <c r="K39" i="41"/>
  <c r="E75" i="49"/>
  <c r="O6" i="41"/>
  <c r="BT75" i="49"/>
  <c r="AH75" i="53"/>
  <c r="R17" i="41"/>
  <c r="CQ75" i="53"/>
  <c r="R39" i="41"/>
  <c r="BS75" i="44"/>
  <c r="AF75" i="46"/>
  <c r="BE75" i="46"/>
  <c r="L25" i="41"/>
  <c r="CS75" i="47"/>
  <c r="J40" i="41"/>
  <c r="T75" i="49"/>
  <c r="O11" i="41"/>
  <c r="AV75" i="49"/>
  <c r="N22" i="41"/>
  <c r="CC75" i="49"/>
  <c r="O33" i="41"/>
  <c r="N36" i="41"/>
  <c r="G75" i="50"/>
  <c r="S75" i="44"/>
  <c r="F75" i="45"/>
  <c r="AE38" i="40"/>
  <c r="H75" i="46"/>
  <c r="M7" i="41"/>
  <c r="V75" i="46"/>
  <c r="L12" i="41"/>
  <c r="AO75" i="46"/>
  <c r="M19" i="41"/>
  <c r="BF75" i="46"/>
  <c r="M25" i="41"/>
  <c r="BW75" i="46"/>
  <c r="CE75" i="46"/>
  <c r="CO75" i="46"/>
  <c r="M52" i="41"/>
  <c r="CX75" i="46"/>
  <c r="M42" i="41"/>
  <c r="L38" i="41"/>
  <c r="D75" i="47"/>
  <c r="AC39" i="40"/>
  <c r="J6" i="41"/>
  <c r="AC75" i="47"/>
  <c r="K15" i="41"/>
  <c r="AK75" i="47"/>
  <c r="J18" i="41"/>
  <c r="BB75" i="47"/>
  <c r="J24" i="41"/>
  <c r="BS75" i="47"/>
  <c r="J30" i="41"/>
  <c r="CT75" i="47"/>
  <c r="K40" i="41"/>
  <c r="DX75" i="47"/>
  <c r="J35" i="41"/>
  <c r="CS75" i="48"/>
  <c r="G75" i="49"/>
  <c r="AD43" i="40"/>
  <c r="N7" i="41"/>
  <c r="AF75" i="49"/>
  <c r="AN75" i="49"/>
  <c r="N19" i="41"/>
  <c r="AW75" i="49"/>
  <c r="O22" i="41"/>
  <c r="BE75" i="49"/>
  <c r="N25" i="41"/>
  <c r="BN75" i="49"/>
  <c r="O28" i="41"/>
  <c r="BV75" i="49"/>
  <c r="N31" i="41"/>
  <c r="CN75" i="49"/>
  <c r="O51" i="41"/>
  <c r="CW75" i="49"/>
  <c r="N42" i="41"/>
  <c r="H75" i="50"/>
  <c r="AC7" i="41"/>
  <c r="AC13" i="41" s="1"/>
  <c r="V75" i="50"/>
  <c r="AB12" i="41"/>
  <c r="AO75" i="50"/>
  <c r="AC19" i="41"/>
  <c r="BF75" i="50"/>
  <c r="AC25" i="41"/>
  <c r="BW75" i="50"/>
  <c r="CE75" i="50"/>
  <c r="CO75" i="50"/>
  <c r="AC52" i="41"/>
  <c r="CX75" i="50"/>
  <c r="AC42" i="41"/>
  <c r="EH75" i="50"/>
  <c r="AB38" i="41"/>
  <c r="AC44" i="40"/>
  <c r="T6" i="41"/>
  <c r="AC74" i="51"/>
  <c r="U15" i="41"/>
  <c r="AK74" i="51"/>
  <c r="T18" i="41"/>
  <c r="BB74" i="51"/>
  <c r="T24" i="41"/>
  <c r="BS74" i="51"/>
  <c r="T30" i="41"/>
  <c r="CT74" i="51"/>
  <c r="U40" i="41"/>
  <c r="T35" i="41"/>
  <c r="S10" i="41"/>
  <c r="AB75" i="53"/>
  <c r="R15" i="41"/>
  <c r="AR75" i="53"/>
  <c r="S20" i="41"/>
  <c r="BI75" i="53"/>
  <c r="S26" i="41"/>
  <c r="BZ75" i="53"/>
  <c r="S32" i="41"/>
  <c r="CI75" i="53"/>
  <c r="S49" i="41"/>
  <c r="CS75" i="53"/>
  <c r="R40" i="41"/>
  <c r="DR75" i="53"/>
  <c r="R47" i="41"/>
  <c r="BY74" i="55"/>
  <c r="CV75" i="46"/>
  <c r="M41" i="41"/>
  <c r="DH75" i="47"/>
  <c r="K43" i="41"/>
  <c r="AL75" i="49"/>
  <c r="O18" i="41"/>
  <c r="T75" i="50"/>
  <c r="AC11" i="41"/>
  <c r="AI74" i="51"/>
  <c r="U17" i="41"/>
  <c r="BP75" i="53"/>
  <c r="R29" i="41"/>
  <c r="G75" i="46"/>
  <c r="AD40" i="40"/>
  <c r="AN75" i="46"/>
  <c r="L19" i="41"/>
  <c r="CW75" i="46"/>
  <c r="L42" i="41"/>
  <c r="AB75" i="47"/>
  <c r="J15" i="41"/>
  <c r="AR75" i="47"/>
  <c r="K20" i="41"/>
  <c r="BI75" i="47"/>
  <c r="K26" i="41"/>
  <c r="CI75" i="47"/>
  <c r="K49" i="41"/>
  <c r="AQ75" i="48"/>
  <c r="BM75" i="49"/>
  <c r="N28" i="41"/>
  <c r="BI74" i="51"/>
  <c r="U26" i="41"/>
  <c r="BB75" i="43"/>
  <c r="BS75" i="43"/>
  <c r="BM75" i="45"/>
  <c r="S75" i="43"/>
  <c r="CB75" i="43"/>
  <c r="CU75" i="43"/>
  <c r="AE75" i="44"/>
  <c r="AV75" i="44"/>
  <c r="BM75" i="44"/>
  <c r="G75" i="45"/>
  <c r="AD38" i="40"/>
  <c r="AN75" i="45"/>
  <c r="BE75" i="45"/>
  <c r="CW75" i="45"/>
  <c r="H53" i="41"/>
  <c r="W75" i="46"/>
  <c r="M12" i="41"/>
  <c r="AH75" i="46"/>
  <c r="L17" i="41"/>
  <c r="AY75" i="46"/>
  <c r="L23" i="41"/>
  <c r="BP75" i="46"/>
  <c r="L29" i="41"/>
  <c r="CF75" i="46"/>
  <c r="CQ75" i="46"/>
  <c r="L39" i="41"/>
  <c r="L43" i="41"/>
  <c r="E75" i="47"/>
  <c r="K6" i="41"/>
  <c r="S75" i="47"/>
  <c r="J11" i="41"/>
  <c r="AL75" i="47"/>
  <c r="K18" i="41"/>
  <c r="AU75" i="47"/>
  <c r="J21" i="41"/>
  <c r="BC75" i="47"/>
  <c r="K24" i="41"/>
  <c r="BL75" i="47"/>
  <c r="J27" i="41"/>
  <c r="BT75" i="47"/>
  <c r="CB75" i="47"/>
  <c r="J33" i="41"/>
  <c r="CK75" i="47"/>
  <c r="K50" i="41"/>
  <c r="CU75" i="47"/>
  <c r="J41" i="41"/>
  <c r="AK75" i="48"/>
  <c r="BS75" i="48"/>
  <c r="DX75" i="48"/>
  <c r="H75" i="49"/>
  <c r="O7" i="41"/>
  <c r="V75" i="49"/>
  <c r="N12" i="41"/>
  <c r="AO75" i="49"/>
  <c r="O19" i="41"/>
  <c r="BF75" i="49"/>
  <c r="O25" i="41"/>
  <c r="BW75" i="49"/>
  <c r="CE75" i="49"/>
  <c r="CO75" i="49"/>
  <c r="O52" i="41"/>
  <c r="CX75" i="49"/>
  <c r="O42" i="41"/>
  <c r="EH75" i="49"/>
  <c r="N38" i="41"/>
  <c r="W75" i="50"/>
  <c r="AC12" i="41"/>
  <c r="AH75" i="50"/>
  <c r="AB17" i="41"/>
  <c r="AY75" i="50"/>
  <c r="AB23" i="41"/>
  <c r="BP75" i="50"/>
  <c r="AB29" i="41"/>
  <c r="CF75" i="50"/>
  <c r="AC48" i="41"/>
  <c r="AI48" i="41" s="1"/>
  <c r="CQ75" i="50"/>
  <c r="AB39" i="41"/>
  <c r="AB43" i="41"/>
  <c r="AE75" i="50"/>
  <c r="E74" i="51"/>
  <c r="U6" i="41"/>
  <c r="S74" i="51"/>
  <c r="T11" i="41"/>
  <c r="AL74" i="51"/>
  <c r="U18" i="41"/>
  <c r="AU74" i="51"/>
  <c r="T21" i="41"/>
  <c r="BC74" i="51"/>
  <c r="U24" i="41"/>
  <c r="BL74" i="51"/>
  <c r="T27" i="41"/>
  <c r="BT74" i="51"/>
  <c r="CB74" i="51"/>
  <c r="T33" i="41"/>
  <c r="CK74" i="51"/>
  <c r="U50" i="41"/>
  <c r="CU74" i="51"/>
  <c r="T41" i="41"/>
  <c r="CE75" i="52"/>
  <c r="D75" i="53"/>
  <c r="AC41" i="40"/>
  <c r="R6" i="41"/>
  <c r="AC75" i="53"/>
  <c r="S15" i="41"/>
  <c r="AK75" i="53"/>
  <c r="R18" i="41"/>
  <c r="BB75" i="53"/>
  <c r="R24" i="41"/>
  <c r="BS75" i="53"/>
  <c r="R30" i="41"/>
  <c r="CT75" i="53"/>
  <c r="S40" i="41"/>
  <c r="DX75" i="53"/>
  <c r="R35" i="41"/>
  <c r="T75" i="46"/>
  <c r="M11" i="41"/>
  <c r="AZ75" i="47"/>
  <c r="K23" i="41"/>
  <c r="BC75" i="49"/>
  <c r="O24" i="41"/>
  <c r="ED75" i="50"/>
  <c r="AB36" i="41"/>
  <c r="AH36" i="41" s="1"/>
  <c r="T10" i="41"/>
  <c r="BH74" i="51"/>
  <c r="T26" i="41"/>
  <c r="BN75" i="46"/>
  <c r="M28" i="41"/>
  <c r="BV75" i="44"/>
  <c r="CW75" i="44"/>
  <c r="V75" i="45"/>
  <c r="L10" i="41"/>
  <c r="AI75" i="46"/>
  <c r="AQ75" i="46"/>
  <c r="L20" i="41"/>
  <c r="AZ75" i="46"/>
  <c r="M23" i="41"/>
  <c r="BH75" i="46"/>
  <c r="L26" i="41"/>
  <c r="BQ75" i="46"/>
  <c r="M29" i="41"/>
  <c r="BY75" i="46"/>
  <c r="L32" i="41"/>
  <c r="CR75" i="46"/>
  <c r="M39" i="41"/>
  <c r="M43" i="41"/>
  <c r="F75" i="47"/>
  <c r="AE39" i="40"/>
  <c r="T75" i="47"/>
  <c r="K11" i="41"/>
  <c r="AE75" i="47"/>
  <c r="J16" i="41"/>
  <c r="BM75" i="47"/>
  <c r="J28" i="41"/>
  <c r="CC75" i="47"/>
  <c r="K33" i="41"/>
  <c r="CV75" i="47"/>
  <c r="K41" i="41"/>
  <c r="ED75" i="47"/>
  <c r="J36" i="41"/>
  <c r="AV75" i="47"/>
  <c r="W75" i="49"/>
  <c r="O12" i="41"/>
  <c r="AH75" i="49"/>
  <c r="N17" i="41"/>
  <c r="AY75" i="49"/>
  <c r="N23" i="41"/>
  <c r="BP75" i="49"/>
  <c r="N29" i="41"/>
  <c r="CF75" i="49"/>
  <c r="CQ75" i="49"/>
  <c r="N39" i="41"/>
  <c r="N43" i="41"/>
  <c r="AI75" i="50"/>
  <c r="AC17" i="41"/>
  <c r="AQ75" i="50"/>
  <c r="AB20" i="41"/>
  <c r="AZ75" i="50"/>
  <c r="AC23" i="41"/>
  <c r="BH75" i="50"/>
  <c r="AB26" i="41"/>
  <c r="BQ75" i="50"/>
  <c r="AC29" i="41"/>
  <c r="BY75" i="50"/>
  <c r="AB32" i="41"/>
  <c r="CR75" i="50"/>
  <c r="AC39" i="41"/>
  <c r="AC43" i="41"/>
  <c r="AV75" i="50"/>
  <c r="F74" i="51"/>
  <c r="AE44" i="40"/>
  <c r="T74" i="51"/>
  <c r="U11" i="41"/>
  <c r="AE74" i="51"/>
  <c r="T16" i="41"/>
  <c r="AV74" i="51"/>
  <c r="T22" i="41"/>
  <c r="BM74" i="51"/>
  <c r="T28" i="41"/>
  <c r="CC74" i="51"/>
  <c r="U33" i="41"/>
  <c r="CV74" i="51"/>
  <c r="U41" i="41"/>
  <c r="ED74" i="51"/>
  <c r="T36" i="41"/>
  <c r="AH75" i="52"/>
  <c r="CQ75" i="52"/>
  <c r="E75" i="53"/>
  <c r="S6" i="41"/>
  <c r="S75" i="53"/>
  <c r="R11" i="41"/>
  <c r="AL75" i="53"/>
  <c r="S18" i="41"/>
  <c r="AU75" i="53"/>
  <c r="R21" i="41"/>
  <c r="BC75" i="53"/>
  <c r="S24" i="41"/>
  <c r="BL75" i="53"/>
  <c r="R27" i="41"/>
  <c r="BT75" i="53"/>
  <c r="CB75" i="53"/>
  <c r="R33" i="41"/>
  <c r="CK75" i="53"/>
  <c r="S50" i="41"/>
  <c r="CU75" i="53"/>
  <c r="R41" i="41"/>
  <c r="BE74" i="54"/>
  <c r="CP72" i="55"/>
  <c r="DX74" i="55"/>
  <c r="D75" i="45"/>
  <c r="AC38" i="40"/>
  <c r="AQ75" i="47"/>
  <c r="J20" i="41"/>
  <c r="BY75" i="47"/>
  <c r="J32" i="41"/>
  <c r="CK75" i="49"/>
  <c r="O50" i="41"/>
  <c r="BQ74" i="51"/>
  <c r="U29" i="41"/>
  <c r="AY75" i="53"/>
  <c r="R23" i="41"/>
  <c r="AF53" i="41"/>
  <c r="G75" i="43"/>
  <c r="AN75" i="43"/>
  <c r="CW75" i="43"/>
  <c r="CE75" i="44"/>
  <c r="AY75" i="45"/>
  <c r="M10" i="41"/>
  <c r="AB75" i="46"/>
  <c r="L15" i="41"/>
  <c r="AR75" i="46"/>
  <c r="M20" i="41"/>
  <c r="BI75" i="46"/>
  <c r="M26" i="41"/>
  <c r="BZ75" i="46"/>
  <c r="M32" i="41"/>
  <c r="CI75" i="46"/>
  <c r="CS75" i="46"/>
  <c r="L40" i="41"/>
  <c r="L47" i="41"/>
  <c r="AD39" i="40"/>
  <c r="J7" i="41"/>
  <c r="AF75" i="47"/>
  <c r="AN75" i="47"/>
  <c r="J19" i="41"/>
  <c r="AW75" i="47"/>
  <c r="K22" i="41"/>
  <c r="BE75" i="47"/>
  <c r="J25" i="41"/>
  <c r="BN75" i="47"/>
  <c r="K28" i="41"/>
  <c r="CN75" i="47"/>
  <c r="K51" i="41"/>
  <c r="CW75" i="47"/>
  <c r="J42" i="41"/>
  <c r="AE75" i="48"/>
  <c r="BM75" i="48"/>
  <c r="N10" i="41"/>
  <c r="AI75" i="49"/>
  <c r="AQ75" i="49"/>
  <c r="N20" i="41"/>
  <c r="AZ75" i="49"/>
  <c r="O23" i="41"/>
  <c r="BH75" i="49"/>
  <c r="N26" i="41"/>
  <c r="BQ75" i="49"/>
  <c r="O29" i="41"/>
  <c r="BY75" i="49"/>
  <c r="N32" i="41"/>
  <c r="CR75" i="49"/>
  <c r="O39" i="41"/>
  <c r="O43" i="41"/>
  <c r="AC10" i="41"/>
  <c r="AB75" i="50"/>
  <c r="AB15" i="41"/>
  <c r="AR75" i="50"/>
  <c r="AC20" i="41"/>
  <c r="BI75" i="50"/>
  <c r="AC26" i="41"/>
  <c r="BZ75" i="50"/>
  <c r="AC32" i="41"/>
  <c r="CI75" i="50"/>
  <c r="AC49" i="41"/>
  <c r="AI49" i="41" s="1"/>
  <c r="CS75" i="50"/>
  <c r="AB40" i="41"/>
  <c r="DR75" i="50"/>
  <c r="AB47" i="41"/>
  <c r="BM75" i="50"/>
  <c r="G74" i="51"/>
  <c r="AD44" i="40"/>
  <c r="T7" i="41"/>
  <c r="AF74" i="51"/>
  <c r="AN74" i="51"/>
  <c r="T19" i="41"/>
  <c r="AW74" i="51"/>
  <c r="U22" i="41"/>
  <c r="BE74" i="51"/>
  <c r="T25" i="41"/>
  <c r="BN74" i="51"/>
  <c r="U28" i="41"/>
  <c r="BV74" i="51"/>
  <c r="T31" i="41"/>
  <c r="CW74" i="51"/>
  <c r="T42" i="41"/>
  <c r="BH75" i="52"/>
  <c r="F75" i="53"/>
  <c r="AE41" i="40"/>
  <c r="T75" i="53"/>
  <c r="S11" i="41"/>
  <c r="AE75" i="53"/>
  <c r="R16" i="41"/>
  <c r="AV75" i="53"/>
  <c r="R22" i="41"/>
  <c r="BM75" i="53"/>
  <c r="R28" i="41"/>
  <c r="CC75" i="53"/>
  <c r="S33" i="41"/>
  <c r="CV75" i="53"/>
  <c r="S41" i="41"/>
  <c r="ED75" i="53"/>
  <c r="R36" i="41"/>
  <c r="V74" i="54"/>
  <c r="CE74" i="54"/>
  <c r="AV74" i="54"/>
  <c r="S74" i="55"/>
  <c r="AE75" i="46"/>
  <c r="BM75" i="46"/>
  <c r="L28" i="41"/>
  <c r="S75" i="49"/>
  <c r="N11" i="41"/>
  <c r="CB75" i="49"/>
  <c r="N33" i="41"/>
  <c r="CR74" i="51"/>
  <c r="U39" i="41"/>
  <c r="W75" i="53"/>
  <c r="S12" i="41"/>
  <c r="CF75" i="53"/>
  <c r="S48" i="41"/>
  <c r="BV75" i="46"/>
  <c r="BY75" i="45"/>
  <c r="AD53" i="41"/>
  <c r="D75" i="46"/>
  <c r="AC40" i="40"/>
  <c r="L6" i="41"/>
  <c r="AC75" i="46"/>
  <c r="M15" i="41"/>
  <c r="AK75" i="46"/>
  <c r="L18" i="41"/>
  <c r="BB75" i="46"/>
  <c r="L24" i="41"/>
  <c r="BS75" i="46"/>
  <c r="CT75" i="46"/>
  <c r="M40" i="41"/>
  <c r="H75" i="47"/>
  <c r="K7" i="41"/>
  <c r="V75" i="47"/>
  <c r="J12" i="41"/>
  <c r="AO75" i="47"/>
  <c r="K19" i="41"/>
  <c r="BF75" i="47"/>
  <c r="K25" i="41"/>
  <c r="BW75" i="47"/>
  <c r="CE75" i="47"/>
  <c r="CO75" i="47"/>
  <c r="K52" i="41"/>
  <c r="CX75" i="47"/>
  <c r="K42" i="41"/>
  <c r="EH75" i="47"/>
  <c r="J38" i="41"/>
  <c r="G75" i="48"/>
  <c r="AD42" i="40"/>
  <c r="BV75" i="48"/>
  <c r="CW75" i="48"/>
  <c r="O10" i="41"/>
  <c r="AB75" i="49"/>
  <c r="N15" i="41"/>
  <c r="AR75" i="49"/>
  <c r="O20" i="41"/>
  <c r="BZ75" i="49"/>
  <c r="O32" i="41"/>
  <c r="CI75" i="49"/>
  <c r="O49" i="41"/>
  <c r="CS75" i="49"/>
  <c r="N40" i="41"/>
  <c r="N47" i="41"/>
  <c r="D75" i="50"/>
  <c r="AC75" i="50"/>
  <c r="AC15" i="41"/>
  <c r="AK75" i="50"/>
  <c r="AB18" i="41"/>
  <c r="BB75" i="50"/>
  <c r="AB24" i="41"/>
  <c r="BS75" i="50"/>
  <c r="CT75" i="50"/>
  <c r="AC40" i="41"/>
  <c r="DX75" i="50"/>
  <c r="AB35" i="41"/>
  <c r="AH35" i="41" s="1"/>
  <c r="CC75" i="50"/>
  <c r="H74" i="51"/>
  <c r="U7" i="41"/>
  <c r="V74" i="51"/>
  <c r="T12" i="41"/>
  <c r="AO74" i="51"/>
  <c r="U19" i="41"/>
  <c r="BW74" i="51"/>
  <c r="CE74" i="51"/>
  <c r="CX74" i="51"/>
  <c r="U42" i="41"/>
  <c r="EH74" i="51"/>
  <c r="T38" i="41"/>
  <c r="CS75" i="52"/>
  <c r="G75" i="53"/>
  <c r="AD41" i="40"/>
  <c r="R7" i="41"/>
  <c r="AF75" i="53"/>
  <c r="AN75" i="53"/>
  <c r="R19" i="41"/>
  <c r="AW75" i="53"/>
  <c r="S22" i="41"/>
  <c r="BE75" i="53"/>
  <c r="R25" i="41"/>
  <c r="BN75" i="53"/>
  <c r="S28" i="41"/>
  <c r="BV75" i="53"/>
  <c r="R31" i="41"/>
  <c r="CN75" i="53"/>
  <c r="S51" i="41"/>
  <c r="CW75" i="53"/>
  <c r="R42" i="41"/>
  <c r="AV74" i="55"/>
  <c r="BF74" i="51"/>
  <c r="U25" i="41"/>
  <c r="BI75" i="49"/>
  <c r="O26" i="41"/>
  <c r="AL49" i="41"/>
  <c r="AM36" i="41"/>
  <c r="AL52" i="41"/>
  <c r="AM35" i="41"/>
  <c r="AM38" i="41"/>
  <c r="CO74" i="51"/>
  <c r="CN74" i="51"/>
  <c r="CP73" i="55"/>
  <c r="DG74" i="54"/>
  <c r="CP72" i="54"/>
  <c r="CP72" i="51"/>
  <c r="CP73" i="51"/>
  <c r="CP71" i="51"/>
  <c r="AV75" i="48"/>
  <c r="AV75" i="46"/>
  <c r="D74" i="51"/>
  <c r="T4" i="40"/>
  <c r="F75" i="48"/>
  <c r="D75" i="48"/>
  <c r="CP71" i="55"/>
  <c r="CP70" i="55"/>
  <c r="CP74" i="55" s="1"/>
  <c r="BV74" i="54"/>
  <c r="S74" i="54"/>
  <c r="AH74" i="54"/>
  <c r="CP70" i="54"/>
  <c r="CP74" i="54" s="1"/>
  <c r="CP70" i="51"/>
  <c r="CP74" i="51" s="1"/>
  <c r="CP75" i="50"/>
  <c r="S75" i="48"/>
  <c r="AH75" i="48"/>
  <c r="BV75" i="47"/>
  <c r="CP70" i="43"/>
  <c r="CP75" i="43" s="1"/>
  <c r="AD8" i="40" l="1"/>
  <c r="AD9" i="40" s="1"/>
  <c r="C80" i="75"/>
  <c r="F42" i="76"/>
  <c r="F150" i="40"/>
  <c r="AH63" i="75"/>
  <c r="AF63" i="75" s="1"/>
  <c r="F50" i="76"/>
  <c r="F47" i="76"/>
  <c r="F49" i="76"/>
  <c r="W86" i="40"/>
  <c r="F58" i="75"/>
  <c r="M58" i="75" s="1"/>
  <c r="F14" i="40"/>
  <c r="F53" i="75"/>
  <c r="M53" i="75" s="1"/>
  <c r="F7" i="75"/>
  <c r="AE8" i="75"/>
  <c r="AU35" i="75"/>
  <c r="AU34" i="75" s="1"/>
  <c r="F46" i="75"/>
  <c r="J54" i="75"/>
  <c r="AE61" i="75" s="1"/>
  <c r="M54" i="75"/>
  <c r="F80" i="75"/>
  <c r="J74" i="75"/>
  <c r="J80" i="75" s="1"/>
  <c r="M56" i="75"/>
  <c r="J56" i="75"/>
  <c r="AE63" i="75" s="1"/>
  <c r="F14" i="75"/>
  <c r="H45" i="75"/>
  <c r="M45" i="75"/>
  <c r="J45" i="75"/>
  <c r="C156" i="40"/>
  <c r="AE45" i="75"/>
  <c r="AH45" i="75"/>
  <c r="S13" i="41"/>
  <c r="C148" i="75"/>
  <c r="F141" i="75"/>
  <c r="D156" i="40"/>
  <c r="F149" i="40"/>
  <c r="EI75" i="44"/>
  <c r="AJ5" i="75" s="1"/>
  <c r="F108" i="40"/>
  <c r="F100" i="40"/>
  <c r="F96" i="40"/>
  <c r="G7" i="40"/>
  <c r="I7" i="40"/>
  <c r="L13" i="41"/>
  <c r="Q13" i="41"/>
  <c r="R13" i="41"/>
  <c r="U13" i="41"/>
  <c r="K13" i="41"/>
  <c r="T13" i="41"/>
  <c r="N13" i="41"/>
  <c r="J13" i="41"/>
  <c r="O13" i="41"/>
  <c r="M13" i="41"/>
  <c r="F45" i="40"/>
  <c r="P45" i="40" s="1"/>
  <c r="F6" i="40"/>
  <c r="R45" i="40"/>
  <c r="AF42" i="40"/>
  <c r="AF68" i="40"/>
  <c r="AD68" i="40" s="1"/>
  <c r="F58" i="40"/>
  <c r="AF66" i="40"/>
  <c r="AD66" i="40" s="1"/>
  <c r="F56" i="40"/>
  <c r="P53" i="41"/>
  <c r="AB53" i="41"/>
  <c r="T53" i="41"/>
  <c r="EI74" i="55"/>
  <c r="R53" i="41"/>
  <c r="EI75" i="43"/>
  <c r="EI75" i="50"/>
  <c r="EI75" i="52"/>
  <c r="EI75" i="53"/>
  <c r="EI75" i="45"/>
  <c r="L53" i="41"/>
  <c r="AF43" i="40"/>
  <c r="AF44" i="40"/>
  <c r="EI74" i="51"/>
  <c r="N53" i="41"/>
  <c r="EI75" i="49"/>
  <c r="EI75" i="46"/>
  <c r="EI74" i="54"/>
  <c r="J53" i="41"/>
  <c r="EI75" i="47"/>
  <c r="EI75" i="48"/>
  <c r="R5" i="40"/>
  <c r="T5" i="40"/>
  <c r="AL52" i="40"/>
  <c r="AL49" i="40"/>
  <c r="AL47" i="40"/>
  <c r="AL46" i="40"/>
  <c r="AL45" i="40"/>
  <c r="AL44" i="40"/>
  <c r="AL32" i="40"/>
  <c r="AL31" i="40"/>
  <c r="AL38" i="40"/>
  <c r="AL36" i="40"/>
  <c r="AL35" i="40"/>
  <c r="AL34" i="40"/>
  <c r="AL33" i="40"/>
  <c r="AL43" i="40"/>
  <c r="AL41" i="40"/>
  <c r="AL40" i="40"/>
  <c r="AL39" i="40"/>
  <c r="AL30" i="40"/>
  <c r="AE52" i="40"/>
  <c r="AE51" i="40"/>
  <c r="AE49" i="40"/>
  <c r="AE48" i="40"/>
  <c r="AE47" i="40"/>
  <c r="AE56" i="40"/>
  <c r="AE69" i="40"/>
  <c r="AE62" i="40"/>
  <c r="AE58" i="40"/>
  <c r="AE57" i="40"/>
  <c r="F38" i="41"/>
  <c r="F36" i="41"/>
  <c r="Z36" i="41" s="1"/>
  <c r="F35" i="41"/>
  <c r="Z35" i="41" s="1"/>
  <c r="F47" i="41"/>
  <c r="G43" i="41"/>
  <c r="F43" i="41"/>
  <c r="F42" i="41"/>
  <c r="G41" i="41"/>
  <c r="F41" i="41"/>
  <c r="G40" i="41"/>
  <c r="F40" i="41"/>
  <c r="G39" i="41"/>
  <c r="F39" i="41"/>
  <c r="G52" i="41"/>
  <c r="G51" i="41"/>
  <c r="AA51" i="41" s="1"/>
  <c r="G50" i="41"/>
  <c r="AA50" i="41" s="1"/>
  <c r="G33" i="41"/>
  <c r="F33" i="41"/>
  <c r="G32" i="41"/>
  <c r="F32" i="41"/>
  <c r="F31" i="41"/>
  <c r="F30" i="41"/>
  <c r="Z30" i="41" s="1"/>
  <c r="G29" i="41"/>
  <c r="F29" i="41"/>
  <c r="Z29" i="41" s="1"/>
  <c r="G28" i="41"/>
  <c r="F28" i="41"/>
  <c r="F27" i="41"/>
  <c r="G26" i="41"/>
  <c r="F26" i="41"/>
  <c r="G25" i="41"/>
  <c r="AA25" i="41" s="1"/>
  <c r="F25" i="41"/>
  <c r="Z25" i="41" s="1"/>
  <c r="G24" i="41"/>
  <c r="F24" i="41"/>
  <c r="G23" i="41"/>
  <c r="F23" i="41"/>
  <c r="G22" i="41"/>
  <c r="F22" i="41"/>
  <c r="F21" i="41"/>
  <c r="G20" i="41"/>
  <c r="F20" i="41"/>
  <c r="G19" i="41"/>
  <c r="F19" i="41"/>
  <c r="G18" i="41"/>
  <c r="F18" i="41"/>
  <c r="G17" i="41"/>
  <c r="F17" i="41"/>
  <c r="F16" i="41"/>
  <c r="Z16" i="41" s="1"/>
  <c r="G15" i="41"/>
  <c r="F15" i="41"/>
  <c r="G12" i="41"/>
  <c r="F12" i="41"/>
  <c r="G11" i="41"/>
  <c r="F11" i="41"/>
  <c r="G10" i="41"/>
  <c r="F10" i="41"/>
  <c r="G7" i="41"/>
  <c r="AA7" i="41" s="1"/>
  <c r="AE37" i="40"/>
  <c r="G6" i="41"/>
  <c r="AB1" i="40"/>
  <c r="CZ92" i="40"/>
  <c r="BE6" i="67"/>
  <c r="AN6" i="67"/>
  <c r="AK6" i="67"/>
  <c r="F156" i="40" l="1"/>
  <c r="I14" i="40"/>
  <c r="P14" i="40"/>
  <c r="AD89" i="40"/>
  <c r="P6" i="40"/>
  <c r="BP28" i="61"/>
  <c r="BP35" i="58"/>
  <c r="BP61" i="60"/>
  <c r="BP47" i="61"/>
  <c r="BP16" i="58"/>
  <c r="BP27" i="58"/>
  <c r="BP34" i="59"/>
  <c r="BP31" i="66"/>
  <c r="ED16" i="58"/>
  <c r="ED27" i="58"/>
  <c r="ED34" i="59"/>
  <c r="ED31" i="66"/>
  <c r="ED9" i="61"/>
  <c r="ED10" i="61"/>
  <c r="ED18" i="58"/>
  <c r="ED6" i="60"/>
  <c r="D28" i="61"/>
  <c r="D47" i="61"/>
  <c r="D16" i="58"/>
  <c r="D31" i="66"/>
  <c r="D21" i="69"/>
  <c r="D49" i="65"/>
  <c r="D45" i="65"/>
  <c r="D50" i="65"/>
  <c r="D46" i="65"/>
  <c r="D51" i="65"/>
  <c r="D48" i="65"/>
  <c r="D47" i="65"/>
  <c r="D44" i="65"/>
  <c r="D43" i="65"/>
  <c r="D52" i="65"/>
  <c r="D7" i="66"/>
  <c r="D11" i="66"/>
  <c r="D15" i="66"/>
  <c r="D19" i="66"/>
  <c r="D23" i="66"/>
  <c r="D27" i="66"/>
  <c r="D32" i="66"/>
  <c r="D40" i="66"/>
  <c r="D44" i="66"/>
  <c r="D52" i="66"/>
  <c r="D56" i="66"/>
  <c r="D60" i="66"/>
  <c r="D64" i="66"/>
  <c r="D68" i="66"/>
  <c r="D13" i="66"/>
  <c r="D21" i="66"/>
  <c r="D29" i="66"/>
  <c r="D38" i="66"/>
  <c r="D46" i="66"/>
  <c r="D58" i="66"/>
  <c r="D66" i="66"/>
  <c r="D10" i="66"/>
  <c r="D18" i="66"/>
  <c r="D26" i="66"/>
  <c r="D35" i="66"/>
  <c r="D47" i="66"/>
  <c r="D55" i="66"/>
  <c r="D63" i="66"/>
  <c r="D8" i="66"/>
  <c r="D12" i="66"/>
  <c r="D16" i="66"/>
  <c r="D20" i="66"/>
  <c r="D24" i="66"/>
  <c r="D28" i="66"/>
  <c r="D33" i="66"/>
  <c r="D37" i="66"/>
  <c r="D41" i="66"/>
  <c r="D45" i="66"/>
  <c r="D49" i="66"/>
  <c r="D53" i="66"/>
  <c r="D57" i="66"/>
  <c r="D61" i="66"/>
  <c r="D65" i="66"/>
  <c r="D6" i="66"/>
  <c r="D9" i="66"/>
  <c r="D17" i="66"/>
  <c r="D25" i="66"/>
  <c r="D34" i="66"/>
  <c r="D42" i="66"/>
  <c r="D50" i="66"/>
  <c r="D54" i="66"/>
  <c r="D62" i="66"/>
  <c r="D14" i="66"/>
  <c r="D22" i="66"/>
  <c r="D30" i="66"/>
  <c r="D39" i="66"/>
  <c r="D43" i="66"/>
  <c r="D51" i="66"/>
  <c r="D59" i="66"/>
  <c r="D67" i="66"/>
  <c r="D32" i="58"/>
  <c r="D18" i="58"/>
  <c r="BS47" i="61"/>
  <c r="BS28" i="61"/>
  <c r="BS16" i="58"/>
  <c r="BS34" i="59"/>
  <c r="BS27" i="58"/>
  <c r="BS31" i="66"/>
  <c r="CE47" i="61"/>
  <c r="CE28" i="61"/>
  <c r="CE16" i="58"/>
  <c r="CE34" i="59"/>
  <c r="CE27" i="58"/>
  <c r="CE6" i="60"/>
  <c r="CE31" i="66"/>
  <c r="CE51" i="65"/>
  <c r="CE47" i="65"/>
  <c r="CE43" i="65"/>
  <c r="CE52" i="65"/>
  <c r="CE48" i="65"/>
  <c r="CE44" i="65"/>
  <c r="CE22" i="61"/>
  <c r="CE16" i="61"/>
  <c r="CE10" i="61"/>
  <c r="CE50" i="65"/>
  <c r="CE11" i="61"/>
  <c r="CE9" i="61"/>
  <c r="CE21" i="69"/>
  <c r="CE49" i="65"/>
  <c r="CE45" i="65"/>
  <c r="CE46" i="65"/>
  <c r="CE18" i="58"/>
  <c r="CE27" i="60"/>
  <c r="CE26" i="60"/>
  <c r="CE24" i="60"/>
  <c r="CE28" i="60"/>
  <c r="CE30" i="60"/>
  <c r="CE32" i="60"/>
  <c r="CE25" i="60"/>
  <c r="CE29" i="60"/>
  <c r="CE31" i="60"/>
  <c r="CW47" i="61"/>
  <c r="CW28" i="61"/>
  <c r="CW16" i="58"/>
  <c r="CW34" i="59"/>
  <c r="CW27" i="58"/>
  <c r="EH16" i="58"/>
  <c r="EH34" i="59"/>
  <c r="EH27" i="58"/>
  <c r="EH31" i="66"/>
  <c r="EH9" i="61"/>
  <c r="EH10" i="61"/>
  <c r="AV28" i="61"/>
  <c r="AV47" i="61"/>
  <c r="AV16" i="58"/>
  <c r="AV34" i="59"/>
  <c r="AV27" i="58"/>
  <c r="AV31" i="66"/>
  <c r="BL28" i="61"/>
  <c r="BL47" i="61"/>
  <c r="BL16" i="58"/>
  <c r="BL27" i="58"/>
  <c r="BL34" i="59"/>
  <c r="BL31" i="66"/>
  <c r="BL52" i="65"/>
  <c r="BL48" i="65"/>
  <c r="BL44" i="65"/>
  <c r="BL21" i="69"/>
  <c r="BL49" i="65"/>
  <c r="BL45" i="65"/>
  <c r="BL22" i="61"/>
  <c r="BL51" i="65"/>
  <c r="BL47" i="65"/>
  <c r="BL43" i="65"/>
  <c r="BL50" i="65"/>
  <c r="BL46" i="65"/>
  <c r="BL11" i="61"/>
  <c r="BL9" i="61"/>
  <c r="BL10" i="61"/>
  <c r="BL16" i="61"/>
  <c r="BV28" i="61"/>
  <c r="BV47" i="61"/>
  <c r="BV16" i="58"/>
  <c r="BV34" i="59"/>
  <c r="BV27" i="58"/>
  <c r="BV31" i="66"/>
  <c r="CI28" i="61"/>
  <c r="CI47" i="61"/>
  <c r="CI16" i="58"/>
  <c r="CI34" i="59"/>
  <c r="CI27" i="58"/>
  <c r="CI21" i="69"/>
  <c r="CI49" i="65"/>
  <c r="CI45" i="65"/>
  <c r="CI50" i="65"/>
  <c r="CI46" i="65"/>
  <c r="CI51" i="65"/>
  <c r="CI47" i="65"/>
  <c r="CI43" i="65"/>
  <c r="CI52" i="65"/>
  <c r="CI48" i="65"/>
  <c r="CI44" i="65"/>
  <c r="CI18" i="58"/>
  <c r="CQ47" i="61"/>
  <c r="CQ28" i="61"/>
  <c r="CQ16" i="58"/>
  <c r="CQ27" i="58"/>
  <c r="CQ34" i="59"/>
  <c r="CQ31" i="66"/>
  <c r="CQ18" i="58"/>
  <c r="DG47" i="61"/>
  <c r="DG28" i="61"/>
  <c r="DG16" i="58"/>
  <c r="DG27" i="58"/>
  <c r="DG34" i="59"/>
  <c r="BB28" i="61"/>
  <c r="BB47" i="61"/>
  <c r="BB16" i="58"/>
  <c r="BB34" i="59"/>
  <c r="BB27" i="58"/>
  <c r="BB31" i="66"/>
  <c r="BB18" i="58"/>
  <c r="CB28" i="61"/>
  <c r="CB47" i="61"/>
  <c r="CB16" i="58"/>
  <c r="CB27" i="58"/>
  <c r="CB34" i="59"/>
  <c r="CB31" i="66"/>
  <c r="CU47" i="61"/>
  <c r="CU28" i="61"/>
  <c r="CU16" i="58"/>
  <c r="CU34" i="59"/>
  <c r="CU27" i="58"/>
  <c r="G28" i="61"/>
  <c r="G47" i="61"/>
  <c r="G16" i="58"/>
  <c r="G31" i="66"/>
  <c r="G9" i="66"/>
  <c r="G13" i="66"/>
  <c r="G17" i="66"/>
  <c r="G21" i="66"/>
  <c r="G25" i="66"/>
  <c r="G29" i="66"/>
  <c r="G34" i="66"/>
  <c r="G38" i="66"/>
  <c r="G42" i="66"/>
  <c r="G46" i="66"/>
  <c r="G50" i="66"/>
  <c r="G54" i="66"/>
  <c r="G58" i="66"/>
  <c r="G62" i="66"/>
  <c r="G66" i="66"/>
  <c r="G15" i="66"/>
  <c r="G27" i="66"/>
  <c r="G44" i="66"/>
  <c r="G52" i="66"/>
  <c r="G60" i="66"/>
  <c r="G68" i="66"/>
  <c r="G12" i="66"/>
  <c r="G16" i="66"/>
  <c r="G24" i="66"/>
  <c r="G33" i="66"/>
  <c r="G41" i="66"/>
  <c r="G49" i="66"/>
  <c r="G57" i="66"/>
  <c r="G65" i="66"/>
  <c r="G10" i="66"/>
  <c r="G14" i="66"/>
  <c r="G18" i="66"/>
  <c r="G22" i="66"/>
  <c r="G26" i="66"/>
  <c r="G30" i="66"/>
  <c r="G35" i="66"/>
  <c r="G39" i="66"/>
  <c r="G43" i="66"/>
  <c r="G47" i="66"/>
  <c r="G51" i="66"/>
  <c r="G55" i="66"/>
  <c r="G59" i="66"/>
  <c r="G63" i="66"/>
  <c r="G67" i="66"/>
  <c r="G7" i="66"/>
  <c r="G11" i="66"/>
  <c r="G19" i="66"/>
  <c r="G23" i="66"/>
  <c r="G32" i="66"/>
  <c r="G40" i="66"/>
  <c r="G56" i="66"/>
  <c r="G64" i="66"/>
  <c r="G8" i="66"/>
  <c r="G20" i="66"/>
  <c r="G28" i="66"/>
  <c r="G37" i="66"/>
  <c r="G45" i="66"/>
  <c r="G53" i="66"/>
  <c r="G61" i="66"/>
  <c r="G6" i="66"/>
  <c r="G32" i="58"/>
  <c r="G18" i="58"/>
  <c r="AY28" i="61"/>
  <c r="AY47" i="61"/>
  <c r="AY16" i="58"/>
  <c r="AY27" i="58"/>
  <c r="AY34" i="59"/>
  <c r="AY31" i="66"/>
  <c r="BM47" i="61"/>
  <c r="BM28" i="61"/>
  <c r="BM16" i="58"/>
  <c r="BM27" i="58"/>
  <c r="BM34" i="59"/>
  <c r="BM31" i="66"/>
  <c r="BM18" i="58"/>
  <c r="BM25" i="60"/>
  <c r="BM29" i="60"/>
  <c r="BM31" i="60"/>
  <c r="BM24" i="60"/>
  <c r="BM28" i="60"/>
  <c r="BM26" i="60"/>
  <c r="BM27" i="60"/>
  <c r="BM30" i="60"/>
  <c r="BM32" i="60"/>
  <c r="BY47" i="61"/>
  <c r="BY28" i="61"/>
  <c r="BY16" i="58"/>
  <c r="BY27" i="58"/>
  <c r="BY34" i="59"/>
  <c r="BY31" i="66"/>
  <c r="BY18" i="58"/>
  <c r="BY29" i="60"/>
  <c r="BY31" i="60"/>
  <c r="BY30" i="60"/>
  <c r="BY32" i="60"/>
  <c r="CK23" i="61"/>
  <c r="CK50" i="65"/>
  <c r="CK46" i="65"/>
  <c r="CK51" i="65"/>
  <c r="CK47" i="65"/>
  <c r="CK43" i="65"/>
  <c r="CK52" i="65"/>
  <c r="CK48" i="65"/>
  <c r="CK44" i="65"/>
  <c r="CK21" i="69"/>
  <c r="CK11" i="61"/>
  <c r="CK9" i="61"/>
  <c r="CK45" i="65"/>
  <c r="CK49" i="65"/>
  <c r="CK10" i="61"/>
  <c r="CK28" i="59"/>
  <c r="CK6" i="60"/>
  <c r="CK13" i="63"/>
  <c r="CK9" i="63"/>
  <c r="CK10" i="63"/>
  <c r="CK12" i="63"/>
  <c r="CK50" i="60"/>
  <c r="CK11" i="63"/>
  <c r="CS28" i="61"/>
  <c r="CS47" i="61"/>
  <c r="CS16" i="58"/>
  <c r="CS27" i="58"/>
  <c r="CS34" i="59"/>
  <c r="DR47" i="61"/>
  <c r="DR28" i="61"/>
  <c r="DR16" i="58"/>
  <c r="DR27" i="58"/>
  <c r="DR34" i="59"/>
  <c r="CN47" i="61"/>
  <c r="CN27" i="58"/>
  <c r="CN34" i="59"/>
  <c r="CN50" i="65"/>
  <c r="CN46" i="65"/>
  <c r="CN21" i="69"/>
  <c r="CN49" i="65"/>
  <c r="CN45" i="65"/>
  <c r="CN22" i="61"/>
  <c r="CN16" i="61"/>
  <c r="CN52" i="65"/>
  <c r="CN48" i="65"/>
  <c r="CN44" i="65"/>
  <c r="CN51" i="65"/>
  <c r="CN47" i="65"/>
  <c r="CN43" i="65"/>
  <c r="CN11" i="61"/>
  <c r="CN10" i="61"/>
  <c r="CN9" i="61"/>
  <c r="CN67" i="64"/>
  <c r="CN65" i="64"/>
  <c r="CN63" i="64"/>
  <c r="CN61" i="64"/>
  <c r="CN59" i="64"/>
  <c r="CN57" i="64"/>
  <c r="CN55" i="64"/>
  <c r="CN53" i="64"/>
  <c r="CN51" i="64"/>
  <c r="CN49" i="64"/>
  <c r="CN47" i="64"/>
  <c r="CN45" i="64"/>
  <c r="CN43" i="64"/>
  <c r="CN41" i="64"/>
  <c r="CN36" i="64"/>
  <c r="CN34" i="64"/>
  <c r="CN32" i="64"/>
  <c r="CN30" i="64"/>
  <c r="CN28" i="64"/>
  <c r="CN26" i="64"/>
  <c r="CN24" i="64"/>
  <c r="CN22" i="64"/>
  <c r="CN20" i="64"/>
  <c r="CN18" i="64"/>
  <c r="CN16" i="64"/>
  <c r="CN14" i="64"/>
  <c r="CN12" i="64"/>
  <c r="CN10" i="64"/>
  <c r="CN8" i="64"/>
  <c r="CN68" i="61"/>
  <c r="CN66" i="61"/>
  <c r="CN64" i="61"/>
  <c r="CN62" i="61"/>
  <c r="CN60" i="61"/>
  <c r="CN58" i="61"/>
  <c r="CN56" i="61"/>
  <c r="CN54" i="61"/>
  <c r="CN52" i="61"/>
  <c r="CN50" i="61"/>
  <c r="CN48" i="61"/>
  <c r="CN45" i="61"/>
  <c r="CN43" i="61"/>
  <c r="CN41" i="61"/>
  <c r="CN68" i="59"/>
  <c r="CN66" i="59"/>
  <c r="CN64" i="59"/>
  <c r="CN62" i="59"/>
  <c r="CN60" i="59"/>
  <c r="CN58" i="59"/>
  <c r="CN56" i="59"/>
  <c r="CN54" i="59"/>
  <c r="CN52" i="59"/>
  <c r="CN50" i="59"/>
  <c r="CN48" i="59"/>
  <c r="CN46" i="59"/>
  <c r="AV13" i="75" s="1"/>
  <c r="CN44" i="59"/>
  <c r="CN42" i="59"/>
  <c r="CN40" i="59"/>
  <c r="CN9" i="69"/>
  <c r="CN47" i="66"/>
  <c r="CN35" i="65"/>
  <c r="CN33" i="65"/>
  <c r="CN31" i="65"/>
  <c r="CN29" i="65"/>
  <c r="CN27" i="65"/>
  <c r="CN25" i="65"/>
  <c r="CN23" i="65"/>
  <c r="CN21" i="65"/>
  <c r="CN19" i="65"/>
  <c r="CN17" i="65"/>
  <c r="CN15" i="65"/>
  <c r="CN13" i="65"/>
  <c r="CN11" i="65"/>
  <c r="CN9" i="65"/>
  <c r="CN7" i="65"/>
  <c r="CN8" i="69"/>
  <c r="CN8" i="62"/>
  <c r="CN65" i="61"/>
  <c r="CN61" i="61"/>
  <c r="CN57" i="61"/>
  <c r="CN53" i="61"/>
  <c r="CN49" i="61"/>
  <c r="CN44" i="61"/>
  <c r="CN40" i="61"/>
  <c r="CN65" i="59"/>
  <c r="CN61" i="59"/>
  <c r="CN57" i="59"/>
  <c r="CN53" i="59"/>
  <c r="CN49" i="59"/>
  <c r="CN45" i="59"/>
  <c r="CN39" i="59"/>
  <c r="CN37" i="59"/>
  <c r="CN67" i="58"/>
  <c r="CN65" i="58"/>
  <c r="CN63" i="58"/>
  <c r="CN61" i="58"/>
  <c r="CN59" i="58"/>
  <c r="CN57" i="58"/>
  <c r="CN55" i="58"/>
  <c r="CN53" i="58"/>
  <c r="CN51" i="58"/>
  <c r="AV12" i="75" s="1"/>
  <c r="CN49" i="58"/>
  <c r="CN47" i="58"/>
  <c r="CN45" i="58"/>
  <c r="CN43" i="58"/>
  <c r="CN41" i="58"/>
  <c r="CN39" i="58"/>
  <c r="CN13" i="58"/>
  <c r="CN11" i="58"/>
  <c r="CN7" i="58"/>
  <c r="CN63" i="61"/>
  <c r="CN51" i="61"/>
  <c r="CN42" i="61"/>
  <c r="CN63" i="59"/>
  <c r="CN51" i="59"/>
  <c r="CN43" i="59"/>
  <c r="CN38" i="59"/>
  <c r="CN66" i="58"/>
  <c r="CN62" i="58"/>
  <c r="CN58" i="58"/>
  <c r="CN54" i="58"/>
  <c r="CN50" i="58"/>
  <c r="CN46" i="58"/>
  <c r="CN42" i="58"/>
  <c r="CN38" i="58"/>
  <c r="CN10" i="58"/>
  <c r="CN8" i="58"/>
  <c r="CN32" i="65"/>
  <c r="CN16" i="65"/>
  <c r="CN12" i="65"/>
  <c r="CN68" i="64"/>
  <c r="CN60" i="64"/>
  <c r="CN52" i="64"/>
  <c r="CN44" i="64"/>
  <c r="CN33" i="64"/>
  <c r="CN25" i="64"/>
  <c r="CN17" i="64"/>
  <c r="CN9" i="64"/>
  <c r="CN36" i="65"/>
  <c r="CN30" i="65"/>
  <c r="CN26" i="65"/>
  <c r="CN22" i="65"/>
  <c r="CN18" i="65"/>
  <c r="CN14" i="65"/>
  <c r="CN10" i="65"/>
  <c r="CN6" i="65"/>
  <c r="CN66" i="64"/>
  <c r="CN62" i="64"/>
  <c r="CN58" i="64"/>
  <c r="CN54" i="64"/>
  <c r="CN50" i="64"/>
  <c r="CN46" i="64"/>
  <c r="CN42" i="64"/>
  <c r="CN35" i="64"/>
  <c r="CN31" i="64"/>
  <c r="CN27" i="64"/>
  <c r="CN23" i="64"/>
  <c r="CN19" i="64"/>
  <c r="CN15" i="64"/>
  <c r="CN11" i="64"/>
  <c r="CN41" i="59"/>
  <c r="CN34" i="65"/>
  <c r="CN67" i="61"/>
  <c r="CN59" i="61"/>
  <c r="CN55" i="61"/>
  <c r="CN46" i="61"/>
  <c r="CN67" i="59"/>
  <c r="CN59" i="59"/>
  <c r="CN55" i="59"/>
  <c r="CN47" i="59"/>
  <c r="CN68" i="58"/>
  <c r="CN64" i="58"/>
  <c r="CN60" i="58"/>
  <c r="CN56" i="58"/>
  <c r="CN52" i="58"/>
  <c r="CN48" i="58"/>
  <c r="CN44" i="58"/>
  <c r="CN40" i="58"/>
  <c r="CN28" i="65"/>
  <c r="CN24" i="65"/>
  <c r="CN20" i="65"/>
  <c r="CN8" i="65"/>
  <c r="CN64" i="64"/>
  <c r="CN56" i="64"/>
  <c r="CN48" i="64"/>
  <c r="CN40" i="64"/>
  <c r="CN29" i="64"/>
  <c r="CN21" i="64"/>
  <c r="CN13" i="64"/>
  <c r="CO47" i="61"/>
  <c r="CO27" i="58"/>
  <c r="CO34" i="59"/>
  <c r="CO21" i="69"/>
  <c r="CO49" i="65"/>
  <c r="CO45" i="65"/>
  <c r="CO22" i="61"/>
  <c r="CO16" i="61"/>
  <c r="CO52" i="65"/>
  <c r="CO48" i="65"/>
  <c r="CO44" i="65"/>
  <c r="CO51" i="65"/>
  <c r="CO47" i="65"/>
  <c r="CO43" i="65"/>
  <c r="CO11" i="61"/>
  <c r="CO10" i="61"/>
  <c r="CO9" i="61"/>
  <c r="CO50" i="65"/>
  <c r="CO46" i="65"/>
  <c r="EI7" i="44"/>
  <c r="CO9" i="69"/>
  <c r="CO47" i="66"/>
  <c r="CO35" i="65"/>
  <c r="CO33" i="65"/>
  <c r="CO31" i="65"/>
  <c r="CO29" i="65"/>
  <c r="CO27" i="65"/>
  <c r="CO25" i="65"/>
  <c r="CO23" i="65"/>
  <c r="CO21" i="65"/>
  <c r="CO19" i="65"/>
  <c r="CO17" i="65"/>
  <c r="CO15" i="65"/>
  <c r="CO13" i="65"/>
  <c r="CO11" i="65"/>
  <c r="CO9" i="65"/>
  <c r="CO7" i="65"/>
  <c r="CO68" i="64"/>
  <c r="CO66" i="64"/>
  <c r="CO64" i="64"/>
  <c r="CO62" i="64"/>
  <c r="CO60" i="64"/>
  <c r="CO58" i="64"/>
  <c r="CO56" i="64"/>
  <c r="CO54" i="64"/>
  <c r="CO52" i="64"/>
  <c r="CO50" i="64"/>
  <c r="CO48" i="64"/>
  <c r="CO46" i="64"/>
  <c r="CO44" i="64"/>
  <c r="CO42" i="64"/>
  <c r="CO40" i="64"/>
  <c r="CO35" i="64"/>
  <c r="CO33" i="64"/>
  <c r="CO31" i="64"/>
  <c r="CO29" i="64"/>
  <c r="CO27" i="64"/>
  <c r="CO25" i="64"/>
  <c r="CO23" i="64"/>
  <c r="CO21" i="64"/>
  <c r="CO19" i="64"/>
  <c r="CO17" i="64"/>
  <c r="CO15" i="64"/>
  <c r="CO13" i="64"/>
  <c r="CO11" i="64"/>
  <c r="CO9" i="64"/>
  <c r="CO8" i="62"/>
  <c r="CO67" i="61"/>
  <c r="CO65" i="61"/>
  <c r="CO63" i="61"/>
  <c r="CO61" i="61"/>
  <c r="CO59" i="61"/>
  <c r="CO57" i="61"/>
  <c r="CO55" i="61"/>
  <c r="CO53" i="61"/>
  <c r="CO51" i="61"/>
  <c r="CO49" i="61"/>
  <c r="CO46" i="61"/>
  <c r="CO44" i="61"/>
  <c r="CO42" i="61"/>
  <c r="CO40" i="61"/>
  <c r="CO67" i="59"/>
  <c r="CO65" i="59"/>
  <c r="CO63" i="59"/>
  <c r="CO61" i="59"/>
  <c r="CO59" i="59"/>
  <c r="CO57" i="59"/>
  <c r="CO55" i="59"/>
  <c r="CO53" i="59"/>
  <c r="CO51" i="59"/>
  <c r="CO49" i="59"/>
  <c r="CO47" i="59"/>
  <c r="CO45" i="59"/>
  <c r="CO43" i="59"/>
  <c r="CO8" i="69"/>
  <c r="CO36" i="65"/>
  <c r="CO34" i="65"/>
  <c r="CO32" i="65"/>
  <c r="CO30" i="65"/>
  <c r="CO26" i="65"/>
  <c r="CO22" i="65"/>
  <c r="CO18" i="65"/>
  <c r="CO14" i="65"/>
  <c r="CO10" i="65"/>
  <c r="CO6" i="65"/>
  <c r="CO67" i="64"/>
  <c r="CO63" i="64"/>
  <c r="CO59" i="64"/>
  <c r="CO55" i="64"/>
  <c r="CO51" i="64"/>
  <c r="CO47" i="64"/>
  <c r="CO43" i="64"/>
  <c r="CO36" i="64"/>
  <c r="CO32" i="64"/>
  <c r="CO28" i="64"/>
  <c r="CO24" i="64"/>
  <c r="CO20" i="64"/>
  <c r="CO16" i="64"/>
  <c r="CO12" i="64"/>
  <c r="CO8" i="64"/>
  <c r="CO41" i="59"/>
  <c r="CO28" i="65"/>
  <c r="CO24" i="65"/>
  <c r="CO20" i="65"/>
  <c r="CO16" i="65"/>
  <c r="CO12" i="65"/>
  <c r="CO8" i="65"/>
  <c r="CO65" i="64"/>
  <c r="CO61" i="64"/>
  <c r="CO53" i="64"/>
  <c r="CO49" i="64"/>
  <c r="CO41" i="64"/>
  <c r="CO34" i="64"/>
  <c r="CO26" i="64"/>
  <c r="CO18" i="64"/>
  <c r="CO10" i="64"/>
  <c r="CO58" i="61"/>
  <c r="CO50" i="61"/>
  <c r="CO41" i="61"/>
  <c r="CO62" i="59"/>
  <c r="CO54" i="59"/>
  <c r="CO50" i="59"/>
  <c r="CO42" i="59"/>
  <c r="CO37" i="59"/>
  <c r="CO65" i="58"/>
  <c r="CO61" i="58"/>
  <c r="CO57" i="58"/>
  <c r="CO53" i="58"/>
  <c r="CO49" i="58"/>
  <c r="CO45" i="58"/>
  <c r="CO41" i="58"/>
  <c r="CO13" i="58"/>
  <c r="CO68" i="61"/>
  <c r="CO64" i="61"/>
  <c r="CO60" i="61"/>
  <c r="CO56" i="61"/>
  <c r="CO52" i="61"/>
  <c r="CO48" i="61"/>
  <c r="CO43" i="61"/>
  <c r="CO68" i="59"/>
  <c r="CO64" i="59"/>
  <c r="CO60" i="59"/>
  <c r="CO56" i="59"/>
  <c r="CO52" i="59"/>
  <c r="CO48" i="59"/>
  <c r="CO44" i="59"/>
  <c r="CO38" i="59"/>
  <c r="CO68" i="58"/>
  <c r="CO66" i="58"/>
  <c r="CO64" i="58"/>
  <c r="CO62" i="58"/>
  <c r="CO60" i="58"/>
  <c r="CO58" i="58"/>
  <c r="CO56" i="58"/>
  <c r="CO54" i="58"/>
  <c r="CO52" i="58"/>
  <c r="CO50" i="58"/>
  <c r="CO48" i="58"/>
  <c r="CO46" i="58"/>
  <c r="CO44" i="58"/>
  <c r="CO42" i="58"/>
  <c r="CO40" i="58"/>
  <c r="CO38" i="58"/>
  <c r="CO10" i="58"/>
  <c r="CO8" i="58"/>
  <c r="CO57" i="64"/>
  <c r="CO45" i="64"/>
  <c r="CO30" i="64"/>
  <c r="CO22" i="64"/>
  <c r="CO14" i="64"/>
  <c r="CO40" i="59"/>
  <c r="CO66" i="61"/>
  <c r="CO62" i="61"/>
  <c r="CO54" i="61"/>
  <c r="CO45" i="61"/>
  <c r="CO66" i="59"/>
  <c r="CO58" i="59"/>
  <c r="CO46" i="59"/>
  <c r="AX13" i="75" s="1"/>
  <c r="CO39" i="59"/>
  <c r="CO67" i="58"/>
  <c r="CO63" i="58"/>
  <c r="CO59" i="58"/>
  <c r="CO55" i="58"/>
  <c r="CO51" i="58"/>
  <c r="AX12" i="75" s="1"/>
  <c r="CO47" i="58"/>
  <c r="CO43" i="58"/>
  <c r="CO39" i="58"/>
  <c r="CO11" i="58"/>
  <c r="CO7" i="58"/>
  <c r="DR31" i="66"/>
  <c r="DR10" i="61"/>
  <c r="DR9" i="61"/>
  <c r="DR11" i="61"/>
  <c r="DR16" i="61"/>
  <c r="DR29" i="60"/>
  <c r="DR31" i="60"/>
  <c r="DR28" i="60"/>
  <c r="DR32" i="60"/>
  <c r="DR27" i="60"/>
  <c r="DR30" i="60"/>
  <c r="DG31" i="66"/>
  <c r="DG32" i="59"/>
  <c r="CW31" i="66"/>
  <c r="CW32" i="59"/>
  <c r="CW18" i="58"/>
  <c r="CU31" i="66"/>
  <c r="CU18" i="58"/>
  <c r="CS31" i="66"/>
  <c r="CS18" i="58"/>
  <c r="BV18" i="58"/>
  <c r="BP18" i="58"/>
  <c r="BP26" i="60"/>
  <c r="BP31" i="60"/>
  <c r="BP25" i="60"/>
  <c r="BP32" i="60"/>
  <c r="BP30" i="60"/>
  <c r="BP24" i="60"/>
  <c r="BP28" i="60"/>
  <c r="BP29" i="60"/>
  <c r="BP27" i="60"/>
  <c r="BS18" i="58"/>
  <c r="AV18" i="58"/>
  <c r="AY18" i="58"/>
  <c r="CB18" i="58"/>
  <c r="CO46" i="66"/>
  <c r="CO42" i="66"/>
  <c r="CO38" i="66"/>
  <c r="CO50" i="66"/>
  <c r="CO20" i="62"/>
  <c r="CO16" i="62"/>
  <c r="CO12" i="62"/>
  <c r="CO39" i="66"/>
  <c r="CO7" i="62"/>
  <c r="CO13" i="62"/>
  <c r="CO45" i="66"/>
  <c r="CO41" i="66"/>
  <c r="CO37" i="66"/>
  <c r="CO51" i="66"/>
  <c r="CO19" i="62"/>
  <c r="CO15" i="62"/>
  <c r="CO11" i="62"/>
  <c r="CO44" i="66"/>
  <c r="CO40" i="66"/>
  <c r="CO48" i="66"/>
  <c r="CO40" i="65"/>
  <c r="CO18" i="62"/>
  <c r="CO14" i="62"/>
  <c r="CO10" i="62"/>
  <c r="CO43" i="66"/>
  <c r="CO49" i="66"/>
  <c r="CO17" i="62"/>
  <c r="CO9" i="62"/>
  <c r="CN51" i="66"/>
  <c r="CN53" i="66"/>
  <c r="CN7" i="62"/>
  <c r="CN19" i="62"/>
  <c r="CN17" i="62"/>
  <c r="CN15" i="62"/>
  <c r="CN13" i="62"/>
  <c r="CN11" i="62"/>
  <c r="CN9" i="62"/>
  <c r="CN40" i="65"/>
  <c r="CN12" i="62"/>
  <c r="CN20" i="62"/>
  <c r="CN45" i="66"/>
  <c r="CN43" i="66"/>
  <c r="CN41" i="66"/>
  <c r="CN39" i="66"/>
  <c r="CN37" i="66"/>
  <c r="CN48" i="66"/>
  <c r="CN46" i="66"/>
  <c r="CN44" i="66"/>
  <c r="CN42" i="66"/>
  <c r="CN40" i="66"/>
  <c r="CN38" i="66"/>
  <c r="CN50" i="66"/>
  <c r="CN49" i="66"/>
  <c r="CN18" i="62"/>
  <c r="CN16" i="62"/>
  <c r="CN14" i="62"/>
  <c r="CN10" i="62"/>
  <c r="J58" i="75"/>
  <c r="AE65" i="75" s="1"/>
  <c r="D19" i="58"/>
  <c r="D28" i="58"/>
  <c r="G19" i="58"/>
  <c r="G28" i="58"/>
  <c r="AV19" i="58"/>
  <c r="AV28" i="58"/>
  <c r="AV32" i="59"/>
  <c r="AY19" i="58"/>
  <c r="AY28" i="58"/>
  <c r="AY32" i="59"/>
  <c r="BB19" i="58"/>
  <c r="BB28" i="58"/>
  <c r="BB32" i="59"/>
  <c r="BL19" i="58"/>
  <c r="BL28" i="58"/>
  <c r="BL32" i="59"/>
  <c r="BM19" i="58"/>
  <c r="BM28" i="58"/>
  <c r="BM32" i="59"/>
  <c r="BP19" i="58"/>
  <c r="BP28" i="58"/>
  <c r="BP32" i="59"/>
  <c r="BS19" i="58"/>
  <c r="BS28" i="58"/>
  <c r="BS32" i="59"/>
  <c r="BV19" i="58"/>
  <c r="BV28" i="58"/>
  <c r="BV32" i="59"/>
  <c r="BY19" i="58"/>
  <c r="BY28" i="58"/>
  <c r="BY32" i="59"/>
  <c r="CB19" i="58"/>
  <c r="CB28" i="58"/>
  <c r="CB32" i="59"/>
  <c r="CN31" i="58"/>
  <c r="CO31" i="58"/>
  <c r="CQ19" i="58"/>
  <c r="CQ28" i="58"/>
  <c r="CQ32" i="59"/>
  <c r="ED19" i="58"/>
  <c r="ED28" i="58"/>
  <c r="ED32" i="59"/>
  <c r="EH19" i="58"/>
  <c r="EH28" i="58"/>
  <c r="EH32" i="59"/>
  <c r="CO25" i="63"/>
  <c r="CO28" i="58"/>
  <c r="CO32" i="59"/>
  <c r="CN25" i="63"/>
  <c r="CN28" i="58"/>
  <c r="CN32" i="59"/>
  <c r="CI19" i="58"/>
  <c r="CI28" i="58"/>
  <c r="CI32" i="59"/>
  <c r="CE19" i="58"/>
  <c r="CE28" i="58"/>
  <c r="CE32" i="59"/>
  <c r="DG19" i="58"/>
  <c r="DG28" i="58"/>
  <c r="CW19" i="58"/>
  <c r="CW28" i="58"/>
  <c r="CU19" i="58"/>
  <c r="CU28" i="58"/>
  <c r="CU32" i="59"/>
  <c r="CS19" i="58"/>
  <c r="CS28" i="58"/>
  <c r="CS32" i="59"/>
  <c r="DR19" i="58"/>
  <c r="DR28" i="58"/>
  <c r="DR32" i="59"/>
  <c r="G14" i="40"/>
  <c r="J53" i="75"/>
  <c r="AE60" i="75" s="1"/>
  <c r="BB29" i="58"/>
  <c r="BB20" i="58"/>
  <c r="BP29" i="58"/>
  <c r="BP20" i="58"/>
  <c r="CB29" i="58"/>
  <c r="CB20" i="58"/>
  <c r="CN29" i="58"/>
  <c r="CN20" i="58"/>
  <c r="CU29" i="58"/>
  <c r="CU20" i="58"/>
  <c r="ED20" i="58"/>
  <c r="ED29" i="58"/>
  <c r="H46" i="75"/>
  <c r="J46" i="75"/>
  <c r="AE51" i="75" s="1"/>
  <c r="AH51" i="75"/>
  <c r="X42" i="75" s="1"/>
  <c r="Y41" i="75" s="1"/>
  <c r="AF51" i="75" s="1"/>
  <c r="M46" i="75"/>
  <c r="BS20" i="58"/>
  <c r="CE29" i="58"/>
  <c r="CE20" i="58"/>
  <c r="CO29" i="58"/>
  <c r="CO20" i="58"/>
  <c r="CW29" i="58"/>
  <c r="CW20" i="58"/>
  <c r="EH20" i="58"/>
  <c r="M14" i="75"/>
  <c r="J14" i="75"/>
  <c r="G20" i="58"/>
  <c r="G29" i="58"/>
  <c r="AV29" i="58"/>
  <c r="AV20" i="58"/>
  <c r="BL29" i="58"/>
  <c r="BV29" i="58"/>
  <c r="BV20" i="58"/>
  <c r="CI29" i="58"/>
  <c r="CI20" i="58"/>
  <c r="CQ29" i="58"/>
  <c r="CQ20" i="58"/>
  <c r="DG29" i="58"/>
  <c r="DG20" i="58"/>
  <c r="AF8" i="75"/>
  <c r="AF9" i="75" s="1"/>
  <c r="AE9" i="75"/>
  <c r="AY20" i="58"/>
  <c r="AY29" i="58"/>
  <c r="BM29" i="58"/>
  <c r="BM20" i="58"/>
  <c r="BY29" i="58"/>
  <c r="BY20" i="58"/>
  <c r="CS29" i="58"/>
  <c r="CS20" i="58"/>
  <c r="DR29" i="58"/>
  <c r="DR20" i="58"/>
  <c r="J7" i="75"/>
  <c r="AE86" i="75" s="1"/>
  <c r="M7" i="75"/>
  <c r="AF86" i="75"/>
  <c r="AJ6" i="75"/>
  <c r="AL6" i="75" s="1"/>
  <c r="AH12" i="40"/>
  <c r="AJ12" i="75"/>
  <c r="AL12" i="75" s="1"/>
  <c r="AH10" i="40"/>
  <c r="AJ10" i="75"/>
  <c r="AH9" i="40"/>
  <c r="AJ9" i="75"/>
  <c r="AH11" i="40"/>
  <c r="AJ11" i="75"/>
  <c r="AV63" i="60"/>
  <c r="AV64" i="60"/>
  <c r="AV65" i="60"/>
  <c r="AV66" i="60"/>
  <c r="AV67" i="60"/>
  <c r="AV68" i="60"/>
  <c r="AM5" i="75"/>
  <c r="AL5" i="75"/>
  <c r="F148" i="75"/>
  <c r="J141" i="75"/>
  <c r="J148" i="75" s="1"/>
  <c r="AH4" i="40"/>
  <c r="AJ4" i="75"/>
  <c r="AH7" i="40"/>
  <c r="AJ7" i="75"/>
  <c r="AH8" i="40"/>
  <c r="AJ8" i="75"/>
  <c r="D68" i="69"/>
  <c r="D67" i="69"/>
  <c r="D66" i="69"/>
  <c r="D65" i="69"/>
  <c r="D64" i="69"/>
  <c r="D63" i="69"/>
  <c r="D62" i="69"/>
  <c r="D61" i="69"/>
  <c r="D60" i="69"/>
  <c r="D59" i="69"/>
  <c r="D58" i="69"/>
  <c r="D57" i="69"/>
  <c r="D56" i="69"/>
  <c r="D55" i="69"/>
  <c r="D54" i="69"/>
  <c r="D53" i="69"/>
  <c r="D52" i="69"/>
  <c r="D51" i="69"/>
  <c r="D50" i="69"/>
  <c r="D49" i="69"/>
  <c r="D48" i="69"/>
  <c r="D47" i="69"/>
  <c r="D46" i="69"/>
  <c r="D45" i="69"/>
  <c r="D44" i="69"/>
  <c r="D43" i="69"/>
  <c r="D42" i="69"/>
  <c r="D41" i="69"/>
  <c r="D40" i="69"/>
  <c r="D36" i="69"/>
  <c r="D35" i="69"/>
  <c r="D34" i="69"/>
  <c r="D33" i="69"/>
  <c r="D32" i="69"/>
  <c r="D31" i="69"/>
  <c r="D30" i="69"/>
  <c r="D29" i="69"/>
  <c r="D28" i="69"/>
  <c r="D27" i="69"/>
  <c r="D26" i="69"/>
  <c r="D25" i="69"/>
  <c r="D24" i="69"/>
  <c r="D23" i="69"/>
  <c r="D22" i="69"/>
  <c r="D20" i="69"/>
  <c r="D19" i="69"/>
  <c r="D18" i="69"/>
  <c r="D17" i="69"/>
  <c r="D16" i="69"/>
  <c r="D15" i="69"/>
  <c r="D14" i="69"/>
  <c r="D10" i="69"/>
  <c r="D39" i="69"/>
  <c r="D37" i="69"/>
  <c r="D38" i="69"/>
  <c r="D32" i="64"/>
  <c r="D68" i="59"/>
  <c r="D67" i="59"/>
  <c r="D64" i="59"/>
  <c r="D63" i="59"/>
  <c r="D61" i="59"/>
  <c r="D57" i="59"/>
  <c r="D55" i="59"/>
  <c r="D51" i="59"/>
  <c r="D50" i="59"/>
  <c r="D49" i="59"/>
  <c r="D48" i="59"/>
  <c r="D47" i="59"/>
  <c r="D46" i="59"/>
  <c r="D45" i="59"/>
  <c r="D41" i="59"/>
  <c r="D40" i="59"/>
  <c r="D39" i="59"/>
  <c r="D38" i="59"/>
  <c r="D37" i="59"/>
  <c r="D33" i="59"/>
  <c r="D31" i="59"/>
  <c r="D23" i="59"/>
  <c r="D22" i="59"/>
  <c r="D21" i="59"/>
  <c r="D20" i="59"/>
  <c r="D19" i="59"/>
  <c r="D18" i="59"/>
  <c r="D17" i="59"/>
  <c r="D16" i="59"/>
  <c r="D15" i="59"/>
  <c r="D14" i="59"/>
  <c r="D13" i="59"/>
  <c r="D12" i="59"/>
  <c r="D11" i="59"/>
  <c r="D10" i="59"/>
  <c r="D9" i="59"/>
  <c r="D14" i="58"/>
  <c r="D17" i="58"/>
  <c r="D36" i="58"/>
  <c r="D35" i="58"/>
  <c r="D34" i="58"/>
  <c r="D67" i="58"/>
  <c r="D54" i="58"/>
  <c r="D53" i="58"/>
  <c r="D52" i="58"/>
  <c r="D51" i="58"/>
  <c r="D50" i="58"/>
  <c r="D49" i="58"/>
  <c r="D48" i="58"/>
  <c r="D47" i="58"/>
  <c r="D46" i="58"/>
  <c r="D44" i="58"/>
  <c r="D43" i="58"/>
  <c r="D15" i="58"/>
  <c r="D7" i="58"/>
  <c r="G68" i="69"/>
  <c r="G67" i="69"/>
  <c r="G66" i="69"/>
  <c r="G65" i="69"/>
  <c r="G64" i="69"/>
  <c r="G63" i="69"/>
  <c r="G62" i="69"/>
  <c r="G61" i="69"/>
  <c r="G60" i="69"/>
  <c r="G59" i="69"/>
  <c r="G58" i="69"/>
  <c r="G57" i="69"/>
  <c r="G56" i="69"/>
  <c r="G55" i="69"/>
  <c r="G54" i="69"/>
  <c r="G53" i="69"/>
  <c r="G52" i="69"/>
  <c r="G51" i="69"/>
  <c r="G50" i="69"/>
  <c r="G49" i="69"/>
  <c r="G48" i="69"/>
  <c r="G47" i="69"/>
  <c r="G46" i="69"/>
  <c r="G45" i="69"/>
  <c r="G44" i="69"/>
  <c r="G43" i="69"/>
  <c r="G42" i="69"/>
  <c r="G41" i="69"/>
  <c r="G40" i="69"/>
  <c r="G36" i="69"/>
  <c r="G35" i="69"/>
  <c r="G34" i="69"/>
  <c r="G33" i="69"/>
  <c r="G32" i="69"/>
  <c r="G31" i="69"/>
  <c r="G30" i="69"/>
  <c r="G29" i="69"/>
  <c r="G28" i="69"/>
  <c r="G27" i="69"/>
  <c r="G26" i="69"/>
  <c r="G25" i="69"/>
  <c r="G24" i="69"/>
  <c r="G23" i="69"/>
  <c r="G22" i="69"/>
  <c r="G20" i="69"/>
  <c r="G19" i="69"/>
  <c r="G18" i="69"/>
  <c r="G17" i="69"/>
  <c r="G16" i="69"/>
  <c r="G15" i="69"/>
  <c r="G14" i="69"/>
  <c r="G10" i="69"/>
  <c r="G39" i="69"/>
  <c r="G37" i="69"/>
  <c r="G38" i="69"/>
  <c r="G32" i="64"/>
  <c r="G68" i="59"/>
  <c r="G67" i="59"/>
  <c r="G64" i="59"/>
  <c r="G63" i="59"/>
  <c r="G61" i="59"/>
  <c r="G57" i="59"/>
  <c r="G55" i="59"/>
  <c r="G51" i="59"/>
  <c r="G50" i="59"/>
  <c r="G49" i="59"/>
  <c r="G48" i="59"/>
  <c r="G47" i="59"/>
  <c r="G46" i="59"/>
  <c r="G45" i="59"/>
  <c r="G41" i="59"/>
  <c r="G40" i="59"/>
  <c r="G39" i="59"/>
  <c r="G38" i="59"/>
  <c r="G37" i="59"/>
  <c r="G33" i="59"/>
  <c r="G31" i="59"/>
  <c r="G23" i="59"/>
  <c r="G22" i="59"/>
  <c r="G21" i="59"/>
  <c r="G20" i="59"/>
  <c r="G19" i="59"/>
  <c r="G18" i="59"/>
  <c r="G17" i="59"/>
  <c r="G16" i="59"/>
  <c r="G15" i="59"/>
  <c r="G14" i="59"/>
  <c r="G13" i="59"/>
  <c r="G12" i="59"/>
  <c r="G11" i="59"/>
  <c r="G10" i="59"/>
  <c r="G9" i="59"/>
  <c r="G29" i="59"/>
  <c r="G28" i="59"/>
  <c r="G14" i="58"/>
  <c r="G12" i="58"/>
  <c r="G10" i="58"/>
  <c r="G9" i="58"/>
  <c r="G17" i="58"/>
  <c r="G36" i="58"/>
  <c r="G35" i="58"/>
  <c r="G34" i="58"/>
  <c r="G67" i="58"/>
  <c r="G54" i="58"/>
  <c r="G53" i="58"/>
  <c r="G52" i="58"/>
  <c r="G51" i="58"/>
  <c r="G50" i="58"/>
  <c r="G49" i="58"/>
  <c r="G48" i="58"/>
  <c r="G47" i="58"/>
  <c r="G46" i="58"/>
  <c r="G44" i="58"/>
  <c r="G43" i="58"/>
  <c r="G8" i="58"/>
  <c r="G7" i="58"/>
  <c r="G30" i="58"/>
  <c r="AB6" i="58"/>
  <c r="AV68" i="69"/>
  <c r="AV67" i="69"/>
  <c r="AV66" i="69"/>
  <c r="AV65" i="69"/>
  <c r="AV64" i="69"/>
  <c r="AV63" i="69"/>
  <c r="AV62" i="69"/>
  <c r="AV61" i="69"/>
  <c r="AV60" i="69"/>
  <c r="AV59" i="69"/>
  <c r="AV58" i="69"/>
  <c r="AV57" i="69"/>
  <c r="AV56" i="69"/>
  <c r="AV55" i="69"/>
  <c r="AV54" i="69"/>
  <c r="AV53" i="69"/>
  <c r="AV52" i="69"/>
  <c r="AV51" i="69"/>
  <c r="AV50" i="69"/>
  <c r="AV49" i="69"/>
  <c r="AV48" i="69"/>
  <c r="AV47" i="69"/>
  <c r="AV46" i="69"/>
  <c r="AV45" i="69"/>
  <c r="AV44" i="69"/>
  <c r="AV43" i="69"/>
  <c r="AV42" i="69"/>
  <c r="AV41" i="69"/>
  <c r="AV40" i="69"/>
  <c r="AV36" i="69"/>
  <c r="AV35" i="69"/>
  <c r="AV34" i="69"/>
  <c r="AV33" i="69"/>
  <c r="AV32" i="69"/>
  <c r="AV31" i="69"/>
  <c r="AV30" i="69"/>
  <c r="AV29" i="69"/>
  <c r="AV28" i="69"/>
  <c r="AV27" i="69"/>
  <c r="AV26" i="69"/>
  <c r="AV25" i="69"/>
  <c r="AV24" i="69"/>
  <c r="AV23" i="69"/>
  <c r="AV22" i="69"/>
  <c r="AV20" i="69"/>
  <c r="AV19" i="69"/>
  <c r="AV18" i="69"/>
  <c r="AV17" i="69"/>
  <c r="AV16" i="69"/>
  <c r="AV15" i="69"/>
  <c r="AV14" i="69"/>
  <c r="AV10" i="69"/>
  <c r="AV39" i="69"/>
  <c r="AV37" i="69"/>
  <c r="AV38" i="69"/>
  <c r="AV32" i="64"/>
  <c r="AV68" i="59"/>
  <c r="AV67" i="59"/>
  <c r="AV64" i="59"/>
  <c r="AV63" i="59"/>
  <c r="AV61" i="59"/>
  <c r="AV57" i="59"/>
  <c r="AV55" i="59"/>
  <c r="AV51" i="59"/>
  <c r="AV50" i="59"/>
  <c r="AV49" i="59"/>
  <c r="AV48" i="59"/>
  <c r="AV47" i="59"/>
  <c r="AV46" i="59"/>
  <c r="AV45" i="59"/>
  <c r="AV41" i="59"/>
  <c r="AV40" i="59"/>
  <c r="AV39" i="59"/>
  <c r="AV38" i="59"/>
  <c r="AV37" i="59"/>
  <c r="AV33" i="59"/>
  <c r="AV31" i="59"/>
  <c r="AV23" i="59"/>
  <c r="AV22" i="59"/>
  <c r="AV21" i="59"/>
  <c r="AV20" i="59"/>
  <c r="AV19" i="59"/>
  <c r="AV18" i="59"/>
  <c r="AV17" i="59"/>
  <c r="AV16" i="59"/>
  <c r="AV15" i="59"/>
  <c r="AV14" i="59"/>
  <c r="AV13" i="59"/>
  <c r="AV12" i="59"/>
  <c r="AV11" i="59"/>
  <c r="AV10" i="59"/>
  <c r="AV9" i="59"/>
  <c r="AV29" i="59"/>
  <c r="AV28" i="59"/>
  <c r="AV14" i="58"/>
  <c r="AV13" i="58"/>
  <c r="AV12" i="58"/>
  <c r="AV11" i="58"/>
  <c r="AV10" i="58"/>
  <c r="AV9" i="58"/>
  <c r="AV17" i="58"/>
  <c r="AV36" i="58"/>
  <c r="AV35" i="58"/>
  <c r="AV34" i="58"/>
  <c r="AV67" i="58"/>
  <c r="AV54" i="58"/>
  <c r="AV53" i="58"/>
  <c r="AV52" i="58"/>
  <c r="AV51" i="58"/>
  <c r="AV50" i="58"/>
  <c r="AV49" i="58"/>
  <c r="AV48" i="58"/>
  <c r="AV47" i="58"/>
  <c r="AV46" i="58"/>
  <c r="AV44" i="58"/>
  <c r="AV43" i="58"/>
  <c r="AV15" i="58"/>
  <c r="AV8" i="58"/>
  <c r="AV7" i="58"/>
  <c r="AV6" i="58"/>
  <c r="AV30" i="58"/>
  <c r="AY68" i="69"/>
  <c r="AY67" i="69"/>
  <c r="AY66" i="69"/>
  <c r="AY65" i="69"/>
  <c r="AY64" i="69"/>
  <c r="AY63" i="69"/>
  <c r="AY62" i="69"/>
  <c r="AY61" i="69"/>
  <c r="AY60" i="69"/>
  <c r="AY59" i="69"/>
  <c r="AY58" i="69"/>
  <c r="AY57" i="69"/>
  <c r="AY56" i="69"/>
  <c r="AY55" i="69"/>
  <c r="AY54" i="69"/>
  <c r="AY53" i="69"/>
  <c r="AY52" i="69"/>
  <c r="AY51" i="69"/>
  <c r="AY50" i="69"/>
  <c r="AY49" i="69"/>
  <c r="AY48" i="69"/>
  <c r="AY47" i="69"/>
  <c r="AY46" i="69"/>
  <c r="AY45" i="69"/>
  <c r="AY44" i="69"/>
  <c r="AY43" i="69"/>
  <c r="AY42" i="69"/>
  <c r="AY41" i="69"/>
  <c r="AY40" i="69"/>
  <c r="AY36" i="69"/>
  <c r="AY35" i="69"/>
  <c r="AY34" i="69"/>
  <c r="AY33" i="69"/>
  <c r="AY32" i="69"/>
  <c r="AY31" i="69"/>
  <c r="AY30" i="69"/>
  <c r="AY29" i="69"/>
  <c r="AY28" i="69"/>
  <c r="AY27" i="69"/>
  <c r="AY26" i="69"/>
  <c r="AY25" i="69"/>
  <c r="AY24" i="69"/>
  <c r="AY23" i="69"/>
  <c r="AY22" i="69"/>
  <c r="AY20" i="69"/>
  <c r="AY19" i="69"/>
  <c r="AY18" i="69"/>
  <c r="AY17" i="69"/>
  <c r="AY16" i="69"/>
  <c r="AY15" i="69"/>
  <c r="AY14" i="69"/>
  <c r="AY10" i="69"/>
  <c r="AY39" i="69"/>
  <c r="AY37" i="69"/>
  <c r="AY38" i="69"/>
  <c r="AY32" i="64"/>
  <c r="AY68" i="59"/>
  <c r="AY67" i="59"/>
  <c r="AY64" i="59"/>
  <c r="AY63" i="59"/>
  <c r="AY61" i="59"/>
  <c r="AY57" i="59"/>
  <c r="AY55" i="59"/>
  <c r="AY51" i="59"/>
  <c r="AY50" i="59"/>
  <c r="AY49" i="59"/>
  <c r="AY48" i="59"/>
  <c r="AY47" i="59"/>
  <c r="AY46" i="59"/>
  <c r="AY45" i="59"/>
  <c r="AY41" i="59"/>
  <c r="AY40" i="59"/>
  <c r="AY39" i="59"/>
  <c r="AY38" i="59"/>
  <c r="AY37" i="59"/>
  <c r="AY33" i="59"/>
  <c r="AY31" i="59"/>
  <c r="AY23" i="59"/>
  <c r="AY22" i="59"/>
  <c r="AY21" i="59"/>
  <c r="AY20" i="59"/>
  <c r="AY19" i="59"/>
  <c r="AY18" i="59"/>
  <c r="AY17" i="59"/>
  <c r="AY16" i="59"/>
  <c r="AY15" i="59"/>
  <c r="AY14" i="59"/>
  <c r="AY13" i="59"/>
  <c r="AY12" i="59"/>
  <c r="AY11" i="59"/>
  <c r="AY10" i="59"/>
  <c r="AY9" i="59"/>
  <c r="AY29" i="59"/>
  <c r="AY28" i="59"/>
  <c r="AY14" i="58"/>
  <c r="AY13" i="58"/>
  <c r="AY12" i="58"/>
  <c r="AY11" i="58"/>
  <c r="AY10" i="58"/>
  <c r="AY9" i="58"/>
  <c r="AY17" i="58"/>
  <c r="AY36" i="58"/>
  <c r="AY35" i="58"/>
  <c r="AY34" i="58"/>
  <c r="AY67" i="58"/>
  <c r="AY54" i="58"/>
  <c r="AY53" i="58"/>
  <c r="AY52" i="58"/>
  <c r="AY51" i="58"/>
  <c r="AY50" i="58"/>
  <c r="AY49" i="58"/>
  <c r="AY48" i="58"/>
  <c r="AY47" i="58"/>
  <c r="AY46" i="58"/>
  <c r="AY44" i="58"/>
  <c r="AY43" i="58"/>
  <c r="AY15" i="58"/>
  <c r="AY8" i="58"/>
  <c r="AY7" i="58"/>
  <c r="AY6" i="58"/>
  <c r="AY30" i="58"/>
  <c r="BB68" i="69"/>
  <c r="BB67" i="69"/>
  <c r="BB66" i="69"/>
  <c r="BB65" i="69"/>
  <c r="BB64" i="69"/>
  <c r="BB63" i="69"/>
  <c r="BB62" i="69"/>
  <c r="BB61" i="69"/>
  <c r="BB60" i="69"/>
  <c r="BB59" i="69"/>
  <c r="BB58" i="69"/>
  <c r="BB57" i="69"/>
  <c r="BB56" i="69"/>
  <c r="BB55" i="69"/>
  <c r="BB54" i="69"/>
  <c r="BB53" i="69"/>
  <c r="BB52" i="69"/>
  <c r="BB51" i="69"/>
  <c r="BB50" i="69"/>
  <c r="BB49" i="69"/>
  <c r="BB48" i="69"/>
  <c r="BB47" i="69"/>
  <c r="BB46" i="69"/>
  <c r="BB45" i="69"/>
  <c r="BB44" i="69"/>
  <c r="BB43" i="69"/>
  <c r="BB42" i="69"/>
  <c r="BB41" i="69"/>
  <c r="BB40" i="69"/>
  <c r="BB36" i="69"/>
  <c r="BB35" i="69"/>
  <c r="BB34" i="69"/>
  <c r="BB33" i="69"/>
  <c r="BB32" i="69"/>
  <c r="BB31" i="69"/>
  <c r="BB30" i="69"/>
  <c r="BB29" i="69"/>
  <c r="BB28" i="69"/>
  <c r="BB27" i="69"/>
  <c r="BB26" i="69"/>
  <c r="BB25" i="69"/>
  <c r="BB24" i="69"/>
  <c r="BB23" i="69"/>
  <c r="BB22" i="69"/>
  <c r="BB20" i="69"/>
  <c r="BB19" i="69"/>
  <c r="BB18" i="69"/>
  <c r="BB17" i="69"/>
  <c r="BB16" i="69"/>
  <c r="BB15" i="69"/>
  <c r="BB14" i="69"/>
  <c r="BB10" i="69"/>
  <c r="BB39" i="69"/>
  <c r="BB37" i="69"/>
  <c r="BB38" i="69"/>
  <c r="BB32" i="64"/>
  <c r="BB68" i="59"/>
  <c r="BB67" i="59"/>
  <c r="BB64" i="59"/>
  <c r="BB63" i="59"/>
  <c r="BB61" i="59"/>
  <c r="BB57" i="59"/>
  <c r="BB55" i="59"/>
  <c r="BB51" i="59"/>
  <c r="BB50" i="59"/>
  <c r="BB49" i="59"/>
  <c r="BB48" i="59"/>
  <c r="BB47" i="59"/>
  <c r="BB46" i="59"/>
  <c r="BB45" i="59"/>
  <c r="BB41" i="59"/>
  <c r="BB40" i="59"/>
  <c r="BB39" i="59"/>
  <c r="BB38" i="59"/>
  <c r="BB37" i="59"/>
  <c r="BB33" i="59"/>
  <c r="BB31" i="59"/>
  <c r="BB23" i="59"/>
  <c r="BB22" i="59"/>
  <c r="BB21" i="59"/>
  <c r="BB20" i="59"/>
  <c r="BB19" i="59"/>
  <c r="BB18" i="59"/>
  <c r="BB17" i="59"/>
  <c r="BB16" i="59"/>
  <c r="BB15" i="59"/>
  <c r="BB14" i="59"/>
  <c r="BB13" i="59"/>
  <c r="BB12" i="59"/>
  <c r="BB11" i="59"/>
  <c r="BB10" i="59"/>
  <c r="BB9" i="59"/>
  <c r="BB29" i="59"/>
  <c r="BB28" i="59"/>
  <c r="BB14" i="58"/>
  <c r="BB13" i="58"/>
  <c r="BB12" i="58"/>
  <c r="BB11" i="58"/>
  <c r="BB10" i="58"/>
  <c r="BB9" i="58"/>
  <c r="BB17" i="58"/>
  <c r="BB36" i="58"/>
  <c r="BB35" i="58"/>
  <c r="BB34" i="58"/>
  <c r="BB67" i="58"/>
  <c r="BB54" i="58"/>
  <c r="BB53" i="58"/>
  <c r="BB52" i="58"/>
  <c r="BB51" i="58"/>
  <c r="BB50" i="58"/>
  <c r="BB49" i="58"/>
  <c r="BB48" i="58"/>
  <c r="BB47" i="58"/>
  <c r="BB46" i="58"/>
  <c r="BB44" i="58"/>
  <c r="BB43" i="58"/>
  <c r="BB15" i="58"/>
  <c r="BB8" i="58"/>
  <c r="BB7" i="58"/>
  <c r="BB6" i="58"/>
  <c r="BB30" i="58"/>
  <c r="BL68" i="69"/>
  <c r="BL67" i="69"/>
  <c r="BL66" i="69"/>
  <c r="BL65" i="69"/>
  <c r="BL64" i="69"/>
  <c r="BL63" i="69"/>
  <c r="BL62" i="69"/>
  <c r="BL61" i="69"/>
  <c r="BL60" i="69"/>
  <c r="BL59" i="69"/>
  <c r="BL58" i="69"/>
  <c r="BL57" i="69"/>
  <c r="BL56" i="69"/>
  <c r="BL55" i="69"/>
  <c r="BL54" i="69"/>
  <c r="BL53" i="69"/>
  <c r="BL52" i="69"/>
  <c r="BL51" i="69"/>
  <c r="BL50" i="69"/>
  <c r="BL49" i="69"/>
  <c r="BL48" i="69"/>
  <c r="BL47" i="69"/>
  <c r="BL46" i="69"/>
  <c r="BL45" i="69"/>
  <c r="BL44" i="69"/>
  <c r="BL43" i="69"/>
  <c r="BL42" i="69"/>
  <c r="BL41" i="69"/>
  <c r="BL40" i="69"/>
  <c r="BL36" i="69"/>
  <c r="BL35" i="69"/>
  <c r="BL34" i="69"/>
  <c r="BL33" i="69"/>
  <c r="BL32" i="69"/>
  <c r="BL31" i="69"/>
  <c r="BL30" i="69"/>
  <c r="BL29" i="69"/>
  <c r="BL28" i="69"/>
  <c r="BL27" i="69"/>
  <c r="BL26" i="69"/>
  <c r="BL25" i="69"/>
  <c r="BL24" i="69"/>
  <c r="BL23" i="69"/>
  <c r="BL22" i="69"/>
  <c r="BL20" i="69"/>
  <c r="BL19" i="69"/>
  <c r="BL18" i="69"/>
  <c r="BL17" i="69"/>
  <c r="BL16" i="69"/>
  <c r="BL15" i="69"/>
  <c r="BL14" i="69"/>
  <c r="BL10" i="69"/>
  <c r="BL39" i="69"/>
  <c r="BL37" i="69"/>
  <c r="BL38" i="69"/>
  <c r="BL32" i="64"/>
  <c r="BL68" i="59"/>
  <c r="BL67" i="59"/>
  <c r="BL64" i="59"/>
  <c r="BL63" i="59"/>
  <c r="BL61" i="59"/>
  <c r="BL57" i="59"/>
  <c r="BL55" i="59"/>
  <c r="BL51" i="59"/>
  <c r="BL50" i="59"/>
  <c r="BL49" i="59"/>
  <c r="BL48" i="59"/>
  <c r="BL47" i="59"/>
  <c r="BL46" i="59"/>
  <c r="BL45" i="59"/>
  <c r="BL41" i="59"/>
  <c r="BL40" i="59"/>
  <c r="BL39" i="59"/>
  <c r="BL38" i="59"/>
  <c r="BL37" i="59"/>
  <c r="BL33" i="59"/>
  <c r="BL31" i="59"/>
  <c r="BL23" i="59"/>
  <c r="BL22" i="59"/>
  <c r="BL21" i="59"/>
  <c r="BL20" i="59"/>
  <c r="BL19" i="59"/>
  <c r="BL18" i="59"/>
  <c r="BL17" i="59"/>
  <c r="BL16" i="59"/>
  <c r="BL15" i="59"/>
  <c r="BL14" i="59"/>
  <c r="BL13" i="59"/>
  <c r="BL12" i="59"/>
  <c r="BL11" i="59"/>
  <c r="BL10" i="59"/>
  <c r="BL9" i="59"/>
  <c r="BL10" i="58"/>
  <c r="BL17" i="58"/>
  <c r="BL36" i="58"/>
  <c r="BL35" i="58"/>
  <c r="BL34" i="58"/>
  <c r="BL67" i="58"/>
  <c r="BL54" i="58"/>
  <c r="BL53" i="58"/>
  <c r="BL52" i="58"/>
  <c r="BL51" i="58"/>
  <c r="BL50" i="58"/>
  <c r="BL49" i="58"/>
  <c r="BL48" i="58"/>
  <c r="BL47" i="58"/>
  <c r="BL46" i="58"/>
  <c r="BL44" i="58"/>
  <c r="BL43" i="58"/>
  <c r="BM68" i="69"/>
  <c r="BM67" i="69"/>
  <c r="BM66" i="69"/>
  <c r="BM65" i="69"/>
  <c r="BM64" i="69"/>
  <c r="BM63" i="69"/>
  <c r="BM62" i="69"/>
  <c r="BM61" i="69"/>
  <c r="BM60" i="69"/>
  <c r="BM59" i="69"/>
  <c r="BM58" i="69"/>
  <c r="BM57" i="69"/>
  <c r="BM56" i="69"/>
  <c r="BM55" i="69"/>
  <c r="BM54" i="69"/>
  <c r="BM53" i="69"/>
  <c r="BM52" i="69"/>
  <c r="BM51" i="69"/>
  <c r="BM50" i="69"/>
  <c r="BM49" i="69"/>
  <c r="BM48" i="69"/>
  <c r="BM47" i="69"/>
  <c r="BM46" i="69"/>
  <c r="BM45" i="69"/>
  <c r="BM44" i="69"/>
  <c r="BM43" i="69"/>
  <c r="BM42" i="69"/>
  <c r="BM41" i="69"/>
  <c r="BM40" i="69"/>
  <c r="BM36" i="69"/>
  <c r="BM35" i="69"/>
  <c r="BM34" i="69"/>
  <c r="BM33" i="69"/>
  <c r="BM32" i="69"/>
  <c r="BM31" i="69"/>
  <c r="BM30" i="69"/>
  <c r="BM29" i="69"/>
  <c r="BM28" i="69"/>
  <c r="BM27" i="69"/>
  <c r="BM26" i="69"/>
  <c r="BM25" i="69"/>
  <c r="BM24" i="69"/>
  <c r="BM23" i="69"/>
  <c r="BM22" i="69"/>
  <c r="BM20" i="69"/>
  <c r="BM19" i="69"/>
  <c r="BM18" i="69"/>
  <c r="BM17" i="69"/>
  <c r="BM16" i="69"/>
  <c r="BM15" i="69"/>
  <c r="BM14" i="69"/>
  <c r="BM10" i="69"/>
  <c r="BM39" i="69"/>
  <c r="BM37" i="69"/>
  <c r="BM38" i="69"/>
  <c r="BM32" i="64"/>
  <c r="BM68" i="59"/>
  <c r="BM67" i="59"/>
  <c r="BM64" i="59"/>
  <c r="BM63" i="59"/>
  <c r="BM61" i="59"/>
  <c r="BM57" i="59"/>
  <c r="BM55" i="59"/>
  <c r="BM51" i="59"/>
  <c r="BM50" i="59"/>
  <c r="BM49" i="59"/>
  <c r="BM48" i="59"/>
  <c r="BM47" i="59"/>
  <c r="BM46" i="59"/>
  <c r="BM45" i="59"/>
  <c r="BM41" i="59"/>
  <c r="BM40" i="59"/>
  <c r="BM39" i="59"/>
  <c r="BM38" i="59"/>
  <c r="BM37" i="59"/>
  <c r="BM33" i="59"/>
  <c r="BM31" i="59"/>
  <c r="BM23" i="59"/>
  <c r="BM22" i="59"/>
  <c r="BM21" i="59"/>
  <c r="BM20" i="59"/>
  <c r="BM19" i="59"/>
  <c r="BM18" i="59"/>
  <c r="BM17" i="59"/>
  <c r="BM16" i="59"/>
  <c r="BM15" i="59"/>
  <c r="BM14" i="59"/>
  <c r="BM13" i="59"/>
  <c r="BM12" i="59"/>
  <c r="BM11" i="59"/>
  <c r="BM10" i="59"/>
  <c r="BM9" i="59"/>
  <c r="BM30" i="59"/>
  <c r="BM29" i="59"/>
  <c r="BM28" i="59"/>
  <c r="BM14" i="58"/>
  <c r="BM13" i="58"/>
  <c r="BM12" i="58"/>
  <c r="BM11" i="58"/>
  <c r="BM10" i="58"/>
  <c r="BM9" i="58"/>
  <c r="BM17" i="58"/>
  <c r="BM36" i="58"/>
  <c r="BM35" i="58"/>
  <c r="BM34" i="58"/>
  <c r="BM67" i="58"/>
  <c r="BM54" i="58"/>
  <c r="BM53" i="58"/>
  <c r="BM52" i="58"/>
  <c r="BM51" i="58"/>
  <c r="BM50" i="58"/>
  <c r="BM49" i="58"/>
  <c r="BM48" i="58"/>
  <c r="BM47" i="58"/>
  <c r="BM46" i="58"/>
  <c r="BM44" i="58"/>
  <c r="BM43" i="58"/>
  <c r="BM15" i="58"/>
  <c r="BM8" i="58"/>
  <c r="BM7" i="58"/>
  <c r="BM6" i="58"/>
  <c r="BM30" i="58"/>
  <c r="BP68" i="69"/>
  <c r="BP67" i="69"/>
  <c r="BP66" i="69"/>
  <c r="BP65" i="69"/>
  <c r="BP64" i="69"/>
  <c r="BP63" i="69"/>
  <c r="BP62" i="69"/>
  <c r="BP61" i="69"/>
  <c r="BP60" i="69"/>
  <c r="BP59" i="69"/>
  <c r="BP58" i="69"/>
  <c r="BP57" i="69"/>
  <c r="BP56" i="69"/>
  <c r="BP55" i="69"/>
  <c r="BP54" i="69"/>
  <c r="BP53" i="69"/>
  <c r="BP52" i="69"/>
  <c r="BP51" i="69"/>
  <c r="BP50" i="69"/>
  <c r="BP49" i="69"/>
  <c r="BP48" i="69"/>
  <c r="BP47" i="69"/>
  <c r="BP46" i="69"/>
  <c r="BP45" i="69"/>
  <c r="BP44" i="69"/>
  <c r="BP43" i="69"/>
  <c r="BP42" i="69"/>
  <c r="BP41" i="69"/>
  <c r="BP40" i="69"/>
  <c r="BP36" i="69"/>
  <c r="BP35" i="69"/>
  <c r="BP34" i="69"/>
  <c r="BP33" i="69"/>
  <c r="BP32" i="69"/>
  <c r="BP31" i="69"/>
  <c r="BP30" i="69"/>
  <c r="BP29" i="69"/>
  <c r="BP28" i="69"/>
  <c r="BP27" i="69"/>
  <c r="BP26" i="69"/>
  <c r="BP25" i="69"/>
  <c r="BP24" i="69"/>
  <c r="BP23" i="69"/>
  <c r="BP22" i="69"/>
  <c r="BP20" i="69"/>
  <c r="BP19" i="69"/>
  <c r="BP18" i="69"/>
  <c r="BP17" i="69"/>
  <c r="BP16" i="69"/>
  <c r="BP15" i="69"/>
  <c r="BP14" i="69"/>
  <c r="BP10" i="69"/>
  <c r="BP39" i="69"/>
  <c r="BP37" i="69"/>
  <c r="BP38" i="69"/>
  <c r="BP32" i="64"/>
  <c r="BP68" i="59"/>
  <c r="BP67" i="59"/>
  <c r="BP64" i="59"/>
  <c r="BP63" i="59"/>
  <c r="BP61" i="59"/>
  <c r="BP57" i="59"/>
  <c r="BP55" i="59"/>
  <c r="BP51" i="59"/>
  <c r="BP50" i="59"/>
  <c r="BP49" i="59"/>
  <c r="BP48" i="59"/>
  <c r="BP47" i="59"/>
  <c r="BP46" i="59"/>
  <c r="BP45" i="59"/>
  <c r="BP41" i="59"/>
  <c r="BP40" i="59"/>
  <c r="BP39" i="59"/>
  <c r="BP38" i="59"/>
  <c r="BP37" i="59"/>
  <c r="BP33" i="59"/>
  <c r="BP31" i="59"/>
  <c r="BP23" i="59"/>
  <c r="BP22" i="59"/>
  <c r="BP21" i="59"/>
  <c r="BP20" i="59"/>
  <c r="BP19" i="59"/>
  <c r="BP18" i="59"/>
  <c r="BP17" i="59"/>
  <c r="BP16" i="59"/>
  <c r="BP15" i="59"/>
  <c r="BP14" i="59"/>
  <c r="BP13" i="59"/>
  <c r="BP12" i="59"/>
  <c r="BP11" i="59"/>
  <c r="BP10" i="59"/>
  <c r="BP9" i="59"/>
  <c r="BP30" i="59"/>
  <c r="BP29" i="59"/>
  <c r="BP28" i="59"/>
  <c r="BP14" i="58"/>
  <c r="BP13" i="58"/>
  <c r="BP12" i="58"/>
  <c r="BP11" i="58"/>
  <c r="BP10" i="58"/>
  <c r="BP9" i="58"/>
  <c r="BP17" i="58"/>
  <c r="BP36" i="58"/>
  <c r="BP34" i="58"/>
  <c r="BP67" i="58"/>
  <c r="BP54" i="58"/>
  <c r="BP53" i="58"/>
  <c r="BP52" i="58"/>
  <c r="BP51" i="58"/>
  <c r="BP50" i="58"/>
  <c r="BP49" i="58"/>
  <c r="BP48" i="58"/>
  <c r="BP47" i="58"/>
  <c r="BP46" i="58"/>
  <c r="BP44" i="58"/>
  <c r="BP43" i="58"/>
  <c r="BP15" i="58"/>
  <c r="BP8" i="58"/>
  <c r="BP7" i="58"/>
  <c r="BP6" i="58"/>
  <c r="BP30" i="58"/>
  <c r="BS68" i="69"/>
  <c r="BS67" i="69"/>
  <c r="BS66" i="69"/>
  <c r="BS65" i="69"/>
  <c r="BS64" i="69"/>
  <c r="BS63" i="69"/>
  <c r="BS62" i="69"/>
  <c r="BS61" i="69"/>
  <c r="BS60" i="69"/>
  <c r="BS59" i="69"/>
  <c r="BS58" i="69"/>
  <c r="BS57" i="69"/>
  <c r="BS56" i="69"/>
  <c r="BS55" i="69"/>
  <c r="BS54" i="69"/>
  <c r="BS53" i="69"/>
  <c r="BS52" i="69"/>
  <c r="BS51" i="69"/>
  <c r="BS50" i="69"/>
  <c r="BS49" i="69"/>
  <c r="BS48" i="69"/>
  <c r="BS47" i="69"/>
  <c r="BS46" i="69"/>
  <c r="BS45" i="69"/>
  <c r="BS44" i="69"/>
  <c r="BS43" i="69"/>
  <c r="BS42" i="69"/>
  <c r="BS41" i="69"/>
  <c r="BS40" i="69"/>
  <c r="BS36" i="69"/>
  <c r="BS35" i="69"/>
  <c r="BS34" i="69"/>
  <c r="BS33" i="69"/>
  <c r="BS32" i="69"/>
  <c r="BS31" i="69"/>
  <c r="BS30" i="69"/>
  <c r="BS29" i="69"/>
  <c r="BS28" i="69"/>
  <c r="BS27" i="69"/>
  <c r="BS26" i="69"/>
  <c r="BS25" i="69"/>
  <c r="BS24" i="69"/>
  <c r="BS23" i="69"/>
  <c r="BS22" i="69"/>
  <c r="BS20" i="69"/>
  <c r="BS19" i="69"/>
  <c r="BS18" i="69"/>
  <c r="BS17" i="69"/>
  <c r="BS16" i="69"/>
  <c r="BS15" i="69"/>
  <c r="BS14" i="69"/>
  <c r="BS10" i="69"/>
  <c r="BS39" i="69"/>
  <c r="BS37" i="69"/>
  <c r="BS38" i="69"/>
  <c r="BS32" i="64"/>
  <c r="BS68" i="59"/>
  <c r="BS67" i="59"/>
  <c r="BS64" i="59"/>
  <c r="BS63" i="59"/>
  <c r="BS61" i="59"/>
  <c r="BS57" i="59"/>
  <c r="BS55" i="59"/>
  <c r="BS51" i="59"/>
  <c r="BS50" i="59"/>
  <c r="BS49" i="59"/>
  <c r="BS48" i="59"/>
  <c r="BS47" i="59"/>
  <c r="BS46" i="59"/>
  <c r="BS45" i="59"/>
  <c r="BS41" i="59"/>
  <c r="BS40" i="59"/>
  <c r="BS39" i="59"/>
  <c r="BS38" i="59"/>
  <c r="BS37" i="59"/>
  <c r="BS33" i="59"/>
  <c r="BS31" i="59"/>
  <c r="BS23" i="59"/>
  <c r="BS22" i="59"/>
  <c r="BS21" i="59"/>
  <c r="BS20" i="59"/>
  <c r="BS19" i="59"/>
  <c r="BS18" i="59"/>
  <c r="BS17" i="59"/>
  <c r="BS16" i="59"/>
  <c r="BS15" i="59"/>
  <c r="BS14" i="59"/>
  <c r="BS13" i="59"/>
  <c r="BS12" i="59"/>
  <c r="BS11" i="59"/>
  <c r="BS10" i="59"/>
  <c r="BS9" i="59"/>
  <c r="BS30" i="59"/>
  <c r="BS29" i="59"/>
  <c r="BS28" i="59"/>
  <c r="BS14" i="58"/>
  <c r="BS13" i="58"/>
  <c r="BS12" i="58"/>
  <c r="BS11" i="58"/>
  <c r="BS10" i="58"/>
  <c r="BS9" i="58"/>
  <c r="BS17" i="58"/>
  <c r="BS36" i="58"/>
  <c r="BS35" i="58"/>
  <c r="BS34" i="58"/>
  <c r="BS67" i="58"/>
  <c r="BS54" i="58"/>
  <c r="BS53" i="58"/>
  <c r="BS52" i="58"/>
  <c r="BS51" i="58"/>
  <c r="BS50" i="58"/>
  <c r="BS49" i="58"/>
  <c r="BS48" i="58"/>
  <c r="BS47" i="58"/>
  <c r="BS46" i="58"/>
  <c r="BS44" i="58"/>
  <c r="BS43" i="58"/>
  <c r="BS15" i="58"/>
  <c r="BS8" i="58"/>
  <c r="BS7" i="58"/>
  <c r="BS6" i="58"/>
  <c r="BS30" i="58"/>
  <c r="BV68" i="69"/>
  <c r="BV67" i="69"/>
  <c r="BV66" i="69"/>
  <c r="BV65" i="69"/>
  <c r="BV64" i="69"/>
  <c r="BV63" i="69"/>
  <c r="BV62" i="69"/>
  <c r="BV61" i="69"/>
  <c r="BV60" i="69"/>
  <c r="BV59" i="69"/>
  <c r="BV58" i="69"/>
  <c r="BV57" i="69"/>
  <c r="BV56" i="69"/>
  <c r="BV55" i="69"/>
  <c r="BV54" i="69"/>
  <c r="BV53" i="69"/>
  <c r="BV52" i="69"/>
  <c r="BV51" i="69"/>
  <c r="BV50" i="69"/>
  <c r="BV49" i="69"/>
  <c r="BV48" i="69"/>
  <c r="BV47" i="69"/>
  <c r="BV46" i="69"/>
  <c r="BV45" i="69"/>
  <c r="BV44" i="69"/>
  <c r="BV43" i="69"/>
  <c r="BV42" i="69"/>
  <c r="BV41" i="69"/>
  <c r="BV40" i="69"/>
  <c r="BV36" i="69"/>
  <c r="BV35" i="69"/>
  <c r="BV34" i="69"/>
  <c r="BV33" i="69"/>
  <c r="BV32" i="69"/>
  <c r="BV31" i="69"/>
  <c r="BV30" i="69"/>
  <c r="BV29" i="69"/>
  <c r="BV28" i="69"/>
  <c r="BV27" i="69"/>
  <c r="BV26" i="69"/>
  <c r="BV25" i="69"/>
  <c r="BV24" i="69"/>
  <c r="BV23" i="69"/>
  <c r="BV22" i="69"/>
  <c r="BV20" i="69"/>
  <c r="BV19" i="69"/>
  <c r="BV18" i="69"/>
  <c r="BV17" i="69"/>
  <c r="BV16" i="69"/>
  <c r="BV15" i="69"/>
  <c r="BV14" i="69"/>
  <c r="BV10" i="69"/>
  <c r="BV39" i="69"/>
  <c r="BV37" i="69"/>
  <c r="BV38" i="69"/>
  <c r="BV32" i="64"/>
  <c r="BV68" i="59"/>
  <c r="BV67" i="59"/>
  <c r="BV64" i="59"/>
  <c r="BV63" i="59"/>
  <c r="BV61" i="59"/>
  <c r="BV57" i="59"/>
  <c r="BV55" i="59"/>
  <c r="BV51" i="59"/>
  <c r="BV50" i="59"/>
  <c r="BV49" i="59"/>
  <c r="BV48" i="59"/>
  <c r="BV47" i="59"/>
  <c r="BV46" i="59"/>
  <c r="BV45" i="59"/>
  <c r="BV41" i="59"/>
  <c r="BV40" i="59"/>
  <c r="BV39" i="59"/>
  <c r="BV38" i="59"/>
  <c r="BV37" i="59"/>
  <c r="BV33" i="59"/>
  <c r="BV31" i="59"/>
  <c r="BV23" i="59"/>
  <c r="BV22" i="59"/>
  <c r="BV21" i="59"/>
  <c r="BV20" i="59"/>
  <c r="BV19" i="59"/>
  <c r="BV18" i="59"/>
  <c r="BV17" i="59"/>
  <c r="BV16" i="59"/>
  <c r="BV15" i="59"/>
  <c r="BV14" i="59"/>
  <c r="BV13" i="59"/>
  <c r="BV12" i="59"/>
  <c r="BV11" i="59"/>
  <c r="BV10" i="59"/>
  <c r="BV9" i="59"/>
  <c r="BV30" i="59"/>
  <c r="BV29" i="59"/>
  <c r="BV28" i="59"/>
  <c r="BV14" i="58"/>
  <c r="BV13" i="58"/>
  <c r="BV12" i="58"/>
  <c r="BV11" i="58"/>
  <c r="BV10" i="58"/>
  <c r="BV9" i="58"/>
  <c r="BV17" i="58"/>
  <c r="BV36" i="58"/>
  <c r="BV35" i="58"/>
  <c r="BV34" i="58"/>
  <c r="BV67" i="58"/>
  <c r="BV54" i="58"/>
  <c r="BV53" i="58"/>
  <c r="BV52" i="58"/>
  <c r="BV51" i="58"/>
  <c r="BV50" i="58"/>
  <c r="BV49" i="58"/>
  <c r="BV48" i="58"/>
  <c r="BV47" i="58"/>
  <c r="BV46" i="58"/>
  <c r="BV44" i="58"/>
  <c r="BV43" i="58"/>
  <c r="BV15" i="58"/>
  <c r="BV8" i="58"/>
  <c r="BV7" i="58"/>
  <c r="BV6" i="58"/>
  <c r="BV30" i="58"/>
  <c r="BY68" i="69"/>
  <c r="BY67" i="69"/>
  <c r="BY66" i="69"/>
  <c r="BY65" i="69"/>
  <c r="BY64" i="69"/>
  <c r="BY63" i="69"/>
  <c r="BY62" i="69"/>
  <c r="BY61" i="69"/>
  <c r="BY60" i="69"/>
  <c r="BY59" i="69"/>
  <c r="BY58" i="69"/>
  <c r="BY57" i="69"/>
  <c r="BY56" i="69"/>
  <c r="BY55" i="69"/>
  <c r="BY54" i="69"/>
  <c r="BY53" i="69"/>
  <c r="BY52" i="69"/>
  <c r="BY51" i="69"/>
  <c r="BY50" i="69"/>
  <c r="BY49" i="69"/>
  <c r="BY48" i="69"/>
  <c r="BY47" i="69"/>
  <c r="BY46" i="69"/>
  <c r="BY45" i="69"/>
  <c r="BY44" i="69"/>
  <c r="BY43" i="69"/>
  <c r="BY42" i="69"/>
  <c r="BY41" i="69"/>
  <c r="BY40" i="69"/>
  <c r="BY36" i="69"/>
  <c r="BY35" i="69"/>
  <c r="BY34" i="69"/>
  <c r="BY33" i="69"/>
  <c r="BY32" i="69"/>
  <c r="BY31" i="69"/>
  <c r="BY30" i="69"/>
  <c r="BY29" i="69"/>
  <c r="BY28" i="69"/>
  <c r="BY27" i="69"/>
  <c r="BY26" i="69"/>
  <c r="BY25" i="69"/>
  <c r="BY24" i="69"/>
  <c r="BY23" i="69"/>
  <c r="BY22" i="69"/>
  <c r="BY20" i="69"/>
  <c r="BY19" i="69"/>
  <c r="BY18" i="69"/>
  <c r="BY17" i="69"/>
  <c r="BY16" i="69"/>
  <c r="BY15" i="69"/>
  <c r="BY14" i="69"/>
  <c r="BY10" i="69"/>
  <c r="BY39" i="69"/>
  <c r="BY37" i="69"/>
  <c r="BY38" i="69"/>
  <c r="BY32" i="64"/>
  <c r="BY68" i="59"/>
  <c r="BY67" i="59"/>
  <c r="BY64" i="59"/>
  <c r="BY63" i="59"/>
  <c r="BY61" i="59"/>
  <c r="BY57" i="59"/>
  <c r="BY55" i="59"/>
  <c r="BY51" i="59"/>
  <c r="BY50" i="59"/>
  <c r="BY49" i="59"/>
  <c r="BY48" i="59"/>
  <c r="BY47" i="59"/>
  <c r="BY46" i="59"/>
  <c r="BY45" i="59"/>
  <c r="BY41" i="59"/>
  <c r="BY40" i="59"/>
  <c r="BY39" i="59"/>
  <c r="BY38" i="59"/>
  <c r="BY37" i="59"/>
  <c r="BY33" i="59"/>
  <c r="BY31" i="59"/>
  <c r="BY23" i="59"/>
  <c r="BY22" i="59"/>
  <c r="BY21" i="59"/>
  <c r="BY20" i="59"/>
  <c r="BY19" i="59"/>
  <c r="BY18" i="59"/>
  <c r="BY17" i="59"/>
  <c r="BY16" i="59"/>
  <c r="BY15" i="59"/>
  <c r="BY14" i="59"/>
  <c r="BY13" i="59"/>
  <c r="BY12" i="59"/>
  <c r="BY11" i="59"/>
  <c r="BY10" i="59"/>
  <c r="BY9" i="59"/>
  <c r="BY30" i="59"/>
  <c r="BY29" i="59"/>
  <c r="BY28" i="59"/>
  <c r="BY14" i="58"/>
  <c r="BY13" i="58"/>
  <c r="BY12" i="58"/>
  <c r="BY11" i="58"/>
  <c r="BY10" i="58"/>
  <c r="BY9" i="58"/>
  <c r="BY17" i="58"/>
  <c r="BY36" i="58"/>
  <c r="BY35" i="58"/>
  <c r="BY34" i="58"/>
  <c r="BY67" i="58"/>
  <c r="BY54" i="58"/>
  <c r="BY53" i="58"/>
  <c r="BY52" i="58"/>
  <c r="BY51" i="58"/>
  <c r="BY50" i="58"/>
  <c r="BY49" i="58"/>
  <c r="BY48" i="58"/>
  <c r="BY47" i="58"/>
  <c r="BY46" i="58"/>
  <c r="BY44" i="58"/>
  <c r="BY43" i="58"/>
  <c r="BY15" i="58"/>
  <c r="BY8" i="58"/>
  <c r="BY7" i="58"/>
  <c r="BY6" i="58"/>
  <c r="BY30" i="58"/>
  <c r="CB68" i="69"/>
  <c r="CB67" i="69"/>
  <c r="CB66" i="69"/>
  <c r="CB65" i="69"/>
  <c r="CB64" i="69"/>
  <c r="CB63" i="69"/>
  <c r="CB62" i="69"/>
  <c r="CB61" i="69"/>
  <c r="CB60" i="69"/>
  <c r="CB59" i="69"/>
  <c r="CB58" i="69"/>
  <c r="CB57" i="69"/>
  <c r="CB56" i="69"/>
  <c r="CB55" i="69"/>
  <c r="CB54" i="69"/>
  <c r="CB53" i="69"/>
  <c r="CB52" i="69"/>
  <c r="CB51" i="69"/>
  <c r="CB50" i="69"/>
  <c r="CB49" i="69"/>
  <c r="CB48" i="69"/>
  <c r="CB47" i="69"/>
  <c r="CB46" i="69"/>
  <c r="CB45" i="69"/>
  <c r="CB44" i="69"/>
  <c r="CB43" i="69"/>
  <c r="CB42" i="69"/>
  <c r="CB41" i="69"/>
  <c r="CB40" i="69"/>
  <c r="CB36" i="69"/>
  <c r="CB35" i="69"/>
  <c r="CB34" i="69"/>
  <c r="CB33" i="69"/>
  <c r="CB32" i="69"/>
  <c r="CB31" i="69"/>
  <c r="CB30" i="69"/>
  <c r="CB29" i="69"/>
  <c r="CB28" i="69"/>
  <c r="CB27" i="69"/>
  <c r="CB26" i="69"/>
  <c r="CB25" i="69"/>
  <c r="CB24" i="69"/>
  <c r="CB23" i="69"/>
  <c r="CB22" i="69"/>
  <c r="CB20" i="69"/>
  <c r="CB19" i="69"/>
  <c r="CB18" i="69"/>
  <c r="CB17" i="69"/>
  <c r="CB16" i="69"/>
  <c r="CB15" i="69"/>
  <c r="CB14" i="69"/>
  <c r="CB10" i="69"/>
  <c r="CB39" i="69"/>
  <c r="CB37" i="69"/>
  <c r="CB38" i="69"/>
  <c r="CB32" i="64"/>
  <c r="CB68" i="59"/>
  <c r="CB67" i="59"/>
  <c r="CB64" i="59"/>
  <c r="CB63" i="59"/>
  <c r="CB61" i="59"/>
  <c r="CB57" i="59"/>
  <c r="CB55" i="59"/>
  <c r="CB51" i="59"/>
  <c r="CB50" i="59"/>
  <c r="CB49" i="59"/>
  <c r="CB48" i="59"/>
  <c r="CB47" i="59"/>
  <c r="CB46" i="59"/>
  <c r="CB45" i="59"/>
  <c r="CB41" i="59"/>
  <c r="CB40" i="59"/>
  <c r="CB39" i="59"/>
  <c r="CB38" i="59"/>
  <c r="CB37" i="59"/>
  <c r="CB33" i="59"/>
  <c r="CB31" i="59"/>
  <c r="CB23" i="59"/>
  <c r="CB22" i="59"/>
  <c r="CB21" i="59"/>
  <c r="CB20" i="59"/>
  <c r="CB19" i="59"/>
  <c r="CB18" i="59"/>
  <c r="CB17" i="59"/>
  <c r="CB16" i="59"/>
  <c r="CB15" i="59"/>
  <c r="CB14" i="59"/>
  <c r="CB13" i="59"/>
  <c r="CB12" i="59"/>
  <c r="CB11" i="59"/>
  <c r="CB10" i="59"/>
  <c r="CB9" i="59"/>
  <c r="CB30" i="59"/>
  <c r="CB29" i="59"/>
  <c r="CB28" i="59"/>
  <c r="CB14" i="58"/>
  <c r="CB13" i="58"/>
  <c r="CB12" i="58"/>
  <c r="CB11" i="58"/>
  <c r="CB10" i="58"/>
  <c r="CB9" i="58"/>
  <c r="CB17" i="58"/>
  <c r="CB36" i="58"/>
  <c r="CB35" i="58"/>
  <c r="CB34" i="58"/>
  <c r="CB67" i="58"/>
  <c r="CB54" i="58"/>
  <c r="CB53" i="58"/>
  <c r="CB52" i="58"/>
  <c r="CB51" i="58"/>
  <c r="CB50" i="58"/>
  <c r="CB49" i="58"/>
  <c r="CB48" i="58"/>
  <c r="CB47" i="58"/>
  <c r="CB46" i="58"/>
  <c r="CB44" i="58"/>
  <c r="CB43" i="58"/>
  <c r="CB15" i="58"/>
  <c r="CB8" i="58"/>
  <c r="CB7" i="58"/>
  <c r="CB6" i="58"/>
  <c r="CB30" i="58"/>
  <c r="CE68" i="69"/>
  <c r="CE67" i="69"/>
  <c r="CE66" i="69"/>
  <c r="CE65" i="69"/>
  <c r="CE64" i="69"/>
  <c r="CE63" i="69"/>
  <c r="CE62" i="69"/>
  <c r="CE61" i="69"/>
  <c r="CE60" i="69"/>
  <c r="CE59" i="69"/>
  <c r="CE58" i="69"/>
  <c r="CE57" i="69"/>
  <c r="CE56" i="69"/>
  <c r="CE55" i="69"/>
  <c r="CE54" i="69"/>
  <c r="CE53" i="69"/>
  <c r="CE52" i="69"/>
  <c r="CE51" i="69"/>
  <c r="CE50" i="69"/>
  <c r="CE49" i="69"/>
  <c r="CE48" i="69"/>
  <c r="CE47" i="69"/>
  <c r="CE46" i="69"/>
  <c r="CE45" i="69"/>
  <c r="CE44" i="69"/>
  <c r="CE43" i="69"/>
  <c r="CE42" i="69"/>
  <c r="CE41" i="69"/>
  <c r="CE40" i="69"/>
  <c r="CE36" i="69"/>
  <c r="CE35" i="69"/>
  <c r="CE34" i="69"/>
  <c r="CE33" i="69"/>
  <c r="CE32" i="69"/>
  <c r="CE31" i="69"/>
  <c r="CE30" i="69"/>
  <c r="CE29" i="69"/>
  <c r="CE28" i="69"/>
  <c r="CE27" i="69"/>
  <c r="CE26" i="69"/>
  <c r="CE25" i="69"/>
  <c r="CE24" i="69"/>
  <c r="CE23" i="69"/>
  <c r="CE22" i="69"/>
  <c r="CE20" i="69"/>
  <c r="CE19" i="69"/>
  <c r="CE18" i="69"/>
  <c r="CE17" i="69"/>
  <c r="CE16" i="69"/>
  <c r="CE15" i="69"/>
  <c r="CE14" i="69"/>
  <c r="CE10" i="69"/>
  <c r="CE39" i="69"/>
  <c r="CE37" i="69"/>
  <c r="CE38" i="69"/>
  <c r="CE32" i="64"/>
  <c r="CE68" i="59"/>
  <c r="CE67" i="59"/>
  <c r="CE64" i="59"/>
  <c r="CE63" i="59"/>
  <c r="CE61" i="59"/>
  <c r="CE57" i="59"/>
  <c r="CE55" i="59"/>
  <c r="CE51" i="59"/>
  <c r="CE50" i="59"/>
  <c r="CE49" i="59"/>
  <c r="CE48" i="59"/>
  <c r="CE47" i="59"/>
  <c r="CE46" i="59"/>
  <c r="CE45" i="59"/>
  <c r="CE41" i="59"/>
  <c r="CE40" i="59"/>
  <c r="CE39" i="59"/>
  <c r="CE38" i="59"/>
  <c r="CE37" i="59"/>
  <c r="CE33" i="59"/>
  <c r="CE31" i="59"/>
  <c r="CE23" i="59"/>
  <c r="CE22" i="59"/>
  <c r="CE21" i="59"/>
  <c r="CE20" i="59"/>
  <c r="CE19" i="59"/>
  <c r="CE18" i="59"/>
  <c r="CE17" i="59"/>
  <c r="CE16" i="59"/>
  <c r="CE15" i="59"/>
  <c r="CE14" i="59"/>
  <c r="CE13" i="59"/>
  <c r="CE12" i="59"/>
  <c r="CE11" i="59"/>
  <c r="CE10" i="59"/>
  <c r="CE9" i="59"/>
  <c r="CE30" i="59"/>
  <c r="CE29" i="59"/>
  <c r="CE28" i="59"/>
  <c r="CE14" i="58"/>
  <c r="CE13" i="58"/>
  <c r="CE12" i="58"/>
  <c r="CE11" i="58"/>
  <c r="CE10" i="58"/>
  <c r="CE9" i="58"/>
  <c r="CE17" i="58"/>
  <c r="CE36" i="58"/>
  <c r="CE35" i="58"/>
  <c r="CE34" i="58"/>
  <c r="CE67" i="58"/>
  <c r="CE54" i="58"/>
  <c r="CE53" i="58"/>
  <c r="CE52" i="58"/>
  <c r="CE51" i="58"/>
  <c r="CE50" i="58"/>
  <c r="CE49" i="58"/>
  <c r="CE48" i="58"/>
  <c r="CE47" i="58"/>
  <c r="CE46" i="58"/>
  <c r="CE44" i="58"/>
  <c r="CE43" i="58"/>
  <c r="CE15" i="58"/>
  <c r="CE8" i="58"/>
  <c r="CE7" i="58"/>
  <c r="CE6" i="58"/>
  <c r="CE30" i="58"/>
  <c r="CI68" i="69"/>
  <c r="CI67" i="69"/>
  <c r="CI66" i="69"/>
  <c r="CI65" i="69"/>
  <c r="CI64" i="69"/>
  <c r="CI63" i="69"/>
  <c r="CI62" i="69"/>
  <c r="CI61" i="69"/>
  <c r="CI60" i="69"/>
  <c r="CI59" i="69"/>
  <c r="CI58" i="69"/>
  <c r="CI57" i="69"/>
  <c r="CI56" i="69"/>
  <c r="CI55" i="69"/>
  <c r="CI54" i="69"/>
  <c r="CI53" i="69"/>
  <c r="CI52" i="69"/>
  <c r="CI51" i="69"/>
  <c r="CI50" i="69"/>
  <c r="CI49" i="69"/>
  <c r="CI48" i="69"/>
  <c r="CI47" i="69"/>
  <c r="CI46" i="69"/>
  <c r="CI45" i="69"/>
  <c r="CI44" i="69"/>
  <c r="CI43" i="69"/>
  <c r="CI42" i="69"/>
  <c r="CI41" i="69"/>
  <c r="CI40" i="69"/>
  <c r="CI36" i="69"/>
  <c r="CI35" i="69"/>
  <c r="CI34" i="69"/>
  <c r="CI33" i="69"/>
  <c r="CI32" i="69"/>
  <c r="CI31" i="69"/>
  <c r="CI30" i="69"/>
  <c r="CI29" i="69"/>
  <c r="CI28" i="69"/>
  <c r="CI27" i="69"/>
  <c r="CI26" i="69"/>
  <c r="CI25" i="69"/>
  <c r="CI24" i="69"/>
  <c r="CI23" i="69"/>
  <c r="CI22" i="69"/>
  <c r="CI20" i="69"/>
  <c r="CI19" i="69"/>
  <c r="CI18" i="69"/>
  <c r="CI17" i="69"/>
  <c r="CI16" i="69"/>
  <c r="CI15" i="69"/>
  <c r="CI14" i="69"/>
  <c r="CI10" i="69"/>
  <c r="CI39" i="69"/>
  <c r="CI37" i="69"/>
  <c r="CI38" i="69"/>
  <c r="CI32" i="64"/>
  <c r="CI68" i="59"/>
  <c r="CI67" i="59"/>
  <c r="CI64" i="59"/>
  <c r="CI63" i="59"/>
  <c r="CI61" i="59"/>
  <c r="CI57" i="59"/>
  <c r="CI55" i="59"/>
  <c r="CI51" i="59"/>
  <c r="CI50" i="59"/>
  <c r="CI49" i="59"/>
  <c r="CI48" i="59"/>
  <c r="CI47" i="59"/>
  <c r="CI46" i="59"/>
  <c r="CI45" i="59"/>
  <c r="CI41" i="59"/>
  <c r="CI40" i="59"/>
  <c r="CI39" i="59"/>
  <c r="CI38" i="59"/>
  <c r="CI37" i="59"/>
  <c r="CI33" i="59"/>
  <c r="CI31" i="59"/>
  <c r="CI23" i="59"/>
  <c r="CI22" i="59"/>
  <c r="CI21" i="59"/>
  <c r="CI20" i="59"/>
  <c r="CI19" i="59"/>
  <c r="CI18" i="59"/>
  <c r="CI17" i="59"/>
  <c r="CI16" i="59"/>
  <c r="CI15" i="59"/>
  <c r="CI14" i="59"/>
  <c r="CI13" i="59"/>
  <c r="CI12" i="59"/>
  <c r="CI11" i="59"/>
  <c r="CI10" i="59"/>
  <c r="CI9" i="59"/>
  <c r="CI30" i="59"/>
  <c r="CI29" i="59"/>
  <c r="CI28" i="59"/>
  <c r="CI14" i="58"/>
  <c r="CI13" i="58"/>
  <c r="CI12" i="58"/>
  <c r="CI11" i="58"/>
  <c r="CI10" i="58"/>
  <c r="CI9" i="58"/>
  <c r="CI17" i="58"/>
  <c r="CI36" i="58"/>
  <c r="CI35" i="58"/>
  <c r="CI34" i="58"/>
  <c r="CI67" i="58"/>
  <c r="CI54" i="58"/>
  <c r="CI53" i="58"/>
  <c r="CI52" i="58"/>
  <c r="CI51" i="58"/>
  <c r="CI50" i="58"/>
  <c r="CI49" i="58"/>
  <c r="CI48" i="58"/>
  <c r="CI47" i="58"/>
  <c r="CI46" i="58"/>
  <c r="CI44" i="58"/>
  <c r="CI43" i="58"/>
  <c r="CI15" i="58"/>
  <c r="CI8" i="58"/>
  <c r="CI7" i="58"/>
  <c r="CI6" i="58"/>
  <c r="CI30" i="58"/>
  <c r="CK68" i="69"/>
  <c r="CK67" i="69"/>
  <c r="CK66" i="69"/>
  <c r="CK65" i="69"/>
  <c r="CK64" i="69"/>
  <c r="CK62" i="69"/>
  <c r="CK61" i="69"/>
  <c r="CK60" i="69"/>
  <c r="CK59" i="69"/>
  <c r="CK58" i="69"/>
  <c r="CK57" i="69"/>
  <c r="CK56" i="69"/>
  <c r="CK55" i="69"/>
  <c r="CK54" i="69"/>
  <c r="CK53" i="69"/>
  <c r="CK52" i="69"/>
  <c r="CK51" i="69"/>
  <c r="CK50" i="69"/>
  <c r="CK49" i="69"/>
  <c r="CK48" i="69"/>
  <c r="CK47" i="69"/>
  <c r="CK46" i="69"/>
  <c r="CK45" i="69"/>
  <c r="CK44" i="69"/>
  <c r="CK43" i="69"/>
  <c r="CK42" i="69"/>
  <c r="CK41" i="69"/>
  <c r="CK40" i="69"/>
  <c r="CK36" i="69"/>
  <c r="CK35" i="69"/>
  <c r="CK34" i="69"/>
  <c r="CK33" i="69"/>
  <c r="CK32" i="69"/>
  <c r="CK31" i="69"/>
  <c r="CK30" i="69"/>
  <c r="CK29" i="69"/>
  <c r="CK28" i="69"/>
  <c r="CK27" i="69"/>
  <c r="CK26" i="69"/>
  <c r="CK25" i="69"/>
  <c r="CK24" i="69"/>
  <c r="CK23" i="69"/>
  <c r="CK22" i="69"/>
  <c r="CK20" i="69"/>
  <c r="CK19" i="69"/>
  <c r="CK18" i="69"/>
  <c r="CK17" i="69"/>
  <c r="CK16" i="69"/>
  <c r="CK15" i="69"/>
  <c r="CK14" i="69"/>
  <c r="CK10" i="69"/>
  <c r="CK39" i="69"/>
  <c r="CK37" i="69"/>
  <c r="CK38" i="69"/>
  <c r="CK32" i="64"/>
  <c r="CK68" i="59"/>
  <c r="CK67" i="59"/>
  <c r="CK64" i="59"/>
  <c r="CK63" i="59"/>
  <c r="CK61" i="59"/>
  <c r="CK57" i="59"/>
  <c r="CK55" i="59"/>
  <c r="CK51" i="59"/>
  <c r="CK50" i="59"/>
  <c r="CK49" i="59"/>
  <c r="CK48" i="59"/>
  <c r="CK47" i="59"/>
  <c r="CK46" i="59"/>
  <c r="CK45" i="59"/>
  <c r="CK41" i="59"/>
  <c r="CK40" i="59"/>
  <c r="CK39" i="59"/>
  <c r="CK38" i="59"/>
  <c r="CK37" i="59"/>
  <c r="CK33" i="59"/>
  <c r="CK31" i="59"/>
  <c r="CK23" i="59"/>
  <c r="CK22" i="59"/>
  <c r="CK21" i="59"/>
  <c r="CK20" i="59"/>
  <c r="CK19" i="59"/>
  <c r="CK18" i="59"/>
  <c r="CK17" i="59"/>
  <c r="CK16" i="59"/>
  <c r="CK15" i="59"/>
  <c r="CK14" i="59"/>
  <c r="CK13" i="59"/>
  <c r="CK12" i="59"/>
  <c r="CK11" i="59"/>
  <c r="CK10" i="59"/>
  <c r="CK9" i="59"/>
  <c r="CK36" i="58"/>
  <c r="CK35" i="58"/>
  <c r="CK67" i="58"/>
  <c r="CK54" i="58"/>
  <c r="CK53" i="58"/>
  <c r="CK52" i="58"/>
  <c r="CK51" i="58"/>
  <c r="CK50" i="58"/>
  <c r="CK49" i="58"/>
  <c r="CK48" i="58"/>
  <c r="CK47" i="58"/>
  <c r="CK46" i="58"/>
  <c r="CK44" i="58"/>
  <c r="CK43" i="58"/>
  <c r="CN68" i="69"/>
  <c r="CN67" i="69"/>
  <c r="CN66" i="69"/>
  <c r="CN65" i="69"/>
  <c r="CN64" i="69"/>
  <c r="CN63" i="69"/>
  <c r="CN62" i="69"/>
  <c r="CN61" i="69"/>
  <c r="CN60" i="69"/>
  <c r="CN59" i="69"/>
  <c r="CN58" i="69"/>
  <c r="CN57" i="69"/>
  <c r="CN56" i="69"/>
  <c r="CN55" i="69"/>
  <c r="CN54" i="69"/>
  <c r="CN53" i="69"/>
  <c r="CN52" i="69"/>
  <c r="CN51" i="69"/>
  <c r="CN50" i="69"/>
  <c r="CN49" i="69"/>
  <c r="CN48" i="69"/>
  <c r="CN47" i="69"/>
  <c r="CN46" i="69"/>
  <c r="CN45" i="69"/>
  <c r="CN44" i="69"/>
  <c r="CN43" i="69"/>
  <c r="CN42" i="69"/>
  <c r="CN41" i="69"/>
  <c r="CN40" i="69"/>
  <c r="CN36" i="69"/>
  <c r="CN35" i="69"/>
  <c r="CN34" i="69"/>
  <c r="CN33" i="69"/>
  <c r="CN32" i="69"/>
  <c r="CN31" i="69"/>
  <c r="CN30" i="69"/>
  <c r="CN29" i="69"/>
  <c r="CN28" i="69"/>
  <c r="CN27" i="69"/>
  <c r="CN26" i="69"/>
  <c r="CN25" i="69"/>
  <c r="CN24" i="69"/>
  <c r="CN23" i="69"/>
  <c r="CN22" i="69"/>
  <c r="CN20" i="69"/>
  <c r="CN19" i="69"/>
  <c r="CN18" i="69"/>
  <c r="CN17" i="69"/>
  <c r="CN16" i="69"/>
  <c r="CN15" i="69"/>
  <c r="CN14" i="69"/>
  <c r="CN10" i="69"/>
  <c r="CN39" i="69"/>
  <c r="CN37" i="69"/>
  <c r="CN38" i="69"/>
  <c r="CN33" i="59"/>
  <c r="CN31" i="59"/>
  <c r="CN23" i="59"/>
  <c r="CN22" i="59"/>
  <c r="CN21" i="59"/>
  <c r="CN20" i="59"/>
  <c r="CN19" i="59"/>
  <c r="CN18" i="59"/>
  <c r="CN17" i="59"/>
  <c r="CN16" i="59"/>
  <c r="CN15" i="59"/>
  <c r="CN14" i="59"/>
  <c r="CN13" i="59"/>
  <c r="CN12" i="59"/>
  <c r="CN11" i="59"/>
  <c r="CN10" i="59"/>
  <c r="CN9" i="59"/>
  <c r="CN29" i="59"/>
  <c r="CN28" i="59"/>
  <c r="CN17" i="58"/>
  <c r="CN36" i="58"/>
  <c r="CN35" i="58"/>
  <c r="CN34" i="58"/>
  <c r="CN15" i="58"/>
  <c r="CN6" i="58"/>
  <c r="CO68" i="69"/>
  <c r="CO67" i="69"/>
  <c r="CO66" i="69"/>
  <c r="CO65" i="69"/>
  <c r="CO64" i="69"/>
  <c r="CO63" i="69"/>
  <c r="CO62" i="69"/>
  <c r="CO61" i="69"/>
  <c r="CO60" i="69"/>
  <c r="CO59" i="69"/>
  <c r="CO58" i="69"/>
  <c r="CO57" i="69"/>
  <c r="CO56" i="69"/>
  <c r="CO55" i="69"/>
  <c r="CO54" i="69"/>
  <c r="CO53" i="69"/>
  <c r="CO52" i="69"/>
  <c r="CO51" i="69"/>
  <c r="CO50" i="69"/>
  <c r="CO49" i="69"/>
  <c r="CO48" i="69"/>
  <c r="CO47" i="69"/>
  <c r="CO46" i="69"/>
  <c r="CO45" i="69"/>
  <c r="CO44" i="69"/>
  <c r="CO43" i="69"/>
  <c r="CO42" i="69"/>
  <c r="CO41" i="69"/>
  <c r="CO40" i="69"/>
  <c r="CO36" i="69"/>
  <c r="CO35" i="69"/>
  <c r="CO34" i="69"/>
  <c r="CO33" i="69"/>
  <c r="CO32" i="69"/>
  <c r="CO31" i="69"/>
  <c r="CO30" i="69"/>
  <c r="CO29" i="69"/>
  <c r="CO28" i="69"/>
  <c r="CO27" i="69"/>
  <c r="CO26" i="69"/>
  <c r="CO25" i="69"/>
  <c r="CO24" i="69"/>
  <c r="CO23" i="69"/>
  <c r="CO22" i="69"/>
  <c r="CO20" i="69"/>
  <c r="CO19" i="69"/>
  <c r="CO18" i="69"/>
  <c r="CO17" i="69"/>
  <c r="CO16" i="69"/>
  <c r="CO15" i="69"/>
  <c r="CO14" i="69"/>
  <c r="CO10" i="69"/>
  <c r="CO39" i="69"/>
  <c r="CO37" i="69"/>
  <c r="CO38" i="69"/>
  <c r="CO33" i="59"/>
  <c r="CO31" i="59"/>
  <c r="CO23" i="59"/>
  <c r="CO22" i="59"/>
  <c r="CO21" i="59"/>
  <c r="CO20" i="59"/>
  <c r="CO19" i="59"/>
  <c r="CO18" i="59"/>
  <c r="CO17" i="59"/>
  <c r="CO16" i="59"/>
  <c r="CO15" i="59"/>
  <c r="CO14" i="59"/>
  <c r="CO13" i="59"/>
  <c r="CO12" i="59"/>
  <c r="CO11" i="59"/>
  <c r="CO10" i="59"/>
  <c r="CO9" i="59"/>
  <c r="CO29" i="59"/>
  <c r="CO28" i="59"/>
  <c r="CO17" i="58"/>
  <c r="CO36" i="58"/>
  <c r="CO35" i="58"/>
  <c r="CO34" i="58"/>
  <c r="CO15" i="58"/>
  <c r="CO6" i="58"/>
  <c r="CQ68" i="69"/>
  <c r="CQ67" i="69"/>
  <c r="CQ66" i="69"/>
  <c r="CQ65" i="69"/>
  <c r="CQ64" i="69"/>
  <c r="CQ63" i="69"/>
  <c r="CQ62" i="69"/>
  <c r="CQ61" i="69"/>
  <c r="CQ60" i="69"/>
  <c r="CQ59" i="69"/>
  <c r="CQ58" i="69"/>
  <c r="CQ57" i="69"/>
  <c r="CQ56" i="69"/>
  <c r="CQ55" i="69"/>
  <c r="CQ54" i="69"/>
  <c r="CQ53" i="69"/>
  <c r="CQ52" i="69"/>
  <c r="CQ51" i="69"/>
  <c r="CQ50" i="69"/>
  <c r="CQ49" i="69"/>
  <c r="CQ48" i="69"/>
  <c r="CQ47" i="69"/>
  <c r="CQ46" i="69"/>
  <c r="CQ45" i="69"/>
  <c r="CQ44" i="69"/>
  <c r="CQ43" i="69"/>
  <c r="CQ42" i="69"/>
  <c r="CQ41" i="69"/>
  <c r="CQ40" i="69"/>
  <c r="CQ36" i="69"/>
  <c r="CQ35" i="69"/>
  <c r="CQ34" i="69"/>
  <c r="CQ33" i="69"/>
  <c r="CQ32" i="69"/>
  <c r="CQ31" i="69"/>
  <c r="CQ30" i="69"/>
  <c r="CQ29" i="69"/>
  <c r="CQ28" i="69"/>
  <c r="CQ27" i="69"/>
  <c r="CQ26" i="69"/>
  <c r="CQ25" i="69"/>
  <c r="CQ24" i="69"/>
  <c r="CQ23" i="69"/>
  <c r="CQ22" i="69"/>
  <c r="CQ20" i="69"/>
  <c r="CQ19" i="69"/>
  <c r="CQ18" i="69"/>
  <c r="CQ17" i="69"/>
  <c r="CQ16" i="69"/>
  <c r="CQ15" i="69"/>
  <c r="CQ14" i="69"/>
  <c r="CQ10" i="69"/>
  <c r="CQ39" i="69"/>
  <c r="CQ37" i="69"/>
  <c r="CQ38" i="69"/>
  <c r="CQ32" i="64"/>
  <c r="CQ68" i="59"/>
  <c r="CQ67" i="59"/>
  <c r="CQ64" i="59"/>
  <c r="CQ63" i="59"/>
  <c r="CQ61" i="59"/>
  <c r="CQ57" i="59"/>
  <c r="CQ55" i="59"/>
  <c r="CQ51" i="59"/>
  <c r="CQ50" i="59"/>
  <c r="CQ49" i="59"/>
  <c r="CQ48" i="59"/>
  <c r="CQ47" i="59"/>
  <c r="CQ46" i="59"/>
  <c r="CQ45" i="59"/>
  <c r="CQ41" i="59"/>
  <c r="CQ40" i="59"/>
  <c r="CQ39" i="59"/>
  <c r="CQ38" i="59"/>
  <c r="CQ37" i="59"/>
  <c r="CQ33" i="59"/>
  <c r="CQ31" i="59"/>
  <c r="CQ23" i="59"/>
  <c r="CQ22" i="59"/>
  <c r="CQ21" i="59"/>
  <c r="CQ20" i="59"/>
  <c r="CQ19" i="59"/>
  <c r="CQ18" i="59"/>
  <c r="CQ17" i="59"/>
  <c r="CQ16" i="59"/>
  <c r="CQ15" i="59"/>
  <c r="CQ14" i="59"/>
  <c r="CQ13" i="59"/>
  <c r="CQ12" i="59"/>
  <c r="CQ11" i="59"/>
  <c r="CQ10" i="59"/>
  <c r="CQ9" i="59"/>
  <c r="CQ30" i="59"/>
  <c r="CQ29" i="59"/>
  <c r="CQ28" i="59"/>
  <c r="CQ14" i="58"/>
  <c r="CQ13" i="58"/>
  <c r="CQ12" i="58"/>
  <c r="CQ11" i="58"/>
  <c r="CQ10" i="58"/>
  <c r="CQ9" i="58"/>
  <c r="CQ17" i="58"/>
  <c r="CQ36" i="58"/>
  <c r="CQ35" i="58"/>
  <c r="CQ34" i="58"/>
  <c r="CQ67" i="58"/>
  <c r="CQ54" i="58"/>
  <c r="CQ53" i="58"/>
  <c r="CQ52" i="58"/>
  <c r="CQ51" i="58"/>
  <c r="CQ50" i="58"/>
  <c r="CQ49" i="58"/>
  <c r="CQ48" i="58"/>
  <c r="CQ47" i="58"/>
  <c r="CQ46" i="58"/>
  <c r="CQ44" i="58"/>
  <c r="CQ43" i="58"/>
  <c r="CQ15" i="58"/>
  <c r="CQ8" i="58"/>
  <c r="CQ7" i="58"/>
  <c r="CQ6" i="58"/>
  <c r="CQ30" i="58"/>
  <c r="CS68" i="69"/>
  <c r="CS67" i="69"/>
  <c r="CS66" i="69"/>
  <c r="CS65" i="69"/>
  <c r="CS64" i="69"/>
  <c r="CS63" i="69"/>
  <c r="CS62" i="69"/>
  <c r="CS61" i="69"/>
  <c r="CS60" i="69"/>
  <c r="CS59" i="69"/>
  <c r="CS58" i="69"/>
  <c r="CS57" i="69"/>
  <c r="CS56" i="69"/>
  <c r="CS55" i="69"/>
  <c r="CS54" i="69"/>
  <c r="CS53" i="69"/>
  <c r="CS52" i="69"/>
  <c r="CS51" i="69"/>
  <c r="CS50" i="69"/>
  <c r="CS49" i="69"/>
  <c r="CS48" i="69"/>
  <c r="CS47" i="69"/>
  <c r="CS46" i="69"/>
  <c r="CS45" i="69"/>
  <c r="CS44" i="69"/>
  <c r="CS43" i="69"/>
  <c r="CS42" i="69"/>
  <c r="CS41" i="69"/>
  <c r="CS40" i="69"/>
  <c r="CS36" i="69"/>
  <c r="CS35" i="69"/>
  <c r="CS34" i="69"/>
  <c r="CS33" i="69"/>
  <c r="CS32" i="69"/>
  <c r="CS31" i="69"/>
  <c r="CS30" i="69"/>
  <c r="CS29" i="69"/>
  <c r="CS28" i="69"/>
  <c r="CS27" i="69"/>
  <c r="CS26" i="69"/>
  <c r="CS25" i="69"/>
  <c r="CS24" i="69"/>
  <c r="CS23" i="69"/>
  <c r="CS22" i="69"/>
  <c r="CS20" i="69"/>
  <c r="CS19" i="69"/>
  <c r="CS18" i="69"/>
  <c r="CS17" i="69"/>
  <c r="CS16" i="69"/>
  <c r="CS15" i="69"/>
  <c r="CS14" i="69"/>
  <c r="CS10" i="69"/>
  <c r="CS39" i="69"/>
  <c r="CS37" i="69"/>
  <c r="CS38" i="69"/>
  <c r="CS32" i="64"/>
  <c r="CS68" i="59"/>
  <c r="CS67" i="59"/>
  <c r="CS64" i="59"/>
  <c r="CS63" i="59"/>
  <c r="CS61" i="59"/>
  <c r="CS57" i="59"/>
  <c r="CS55" i="59"/>
  <c r="CS51" i="59"/>
  <c r="CS50" i="59"/>
  <c r="CS49" i="59"/>
  <c r="CS48" i="59"/>
  <c r="CS47" i="59"/>
  <c r="CS46" i="59"/>
  <c r="CS45" i="59"/>
  <c r="CS41" i="59"/>
  <c r="CS40" i="59"/>
  <c r="CS39" i="59"/>
  <c r="CS38" i="59"/>
  <c r="CS37" i="59"/>
  <c r="CS33" i="59"/>
  <c r="CS31" i="59"/>
  <c r="CS23" i="59"/>
  <c r="CS22" i="59"/>
  <c r="CS21" i="59"/>
  <c r="CS20" i="59"/>
  <c r="CS19" i="59"/>
  <c r="CS18" i="59"/>
  <c r="CS17" i="59"/>
  <c r="CS16" i="59"/>
  <c r="CS15" i="59"/>
  <c r="CS14" i="59"/>
  <c r="CS13" i="59"/>
  <c r="CS12" i="59"/>
  <c r="CS11" i="59"/>
  <c r="CS10" i="59"/>
  <c r="CS9" i="59"/>
  <c r="CS30" i="59"/>
  <c r="CS29" i="59"/>
  <c r="CS28" i="59"/>
  <c r="CS14" i="58"/>
  <c r="CS13" i="58"/>
  <c r="CS12" i="58"/>
  <c r="CS11" i="58"/>
  <c r="CS10" i="58"/>
  <c r="CS9" i="58"/>
  <c r="CS17" i="58"/>
  <c r="CS36" i="58"/>
  <c r="CS35" i="58"/>
  <c r="CS34" i="58"/>
  <c r="CS67" i="58"/>
  <c r="CS54" i="58"/>
  <c r="CS53" i="58"/>
  <c r="CS52" i="58"/>
  <c r="CS51" i="58"/>
  <c r="CS50" i="58"/>
  <c r="CS49" i="58"/>
  <c r="CS48" i="58"/>
  <c r="CS47" i="58"/>
  <c r="CS46" i="58"/>
  <c r="CS44" i="58"/>
  <c r="CS43" i="58"/>
  <c r="CS15" i="58"/>
  <c r="CS8" i="58"/>
  <c r="CS7" i="58"/>
  <c r="CS6" i="58"/>
  <c r="CS30" i="58"/>
  <c r="CU68" i="69"/>
  <c r="CU67" i="69"/>
  <c r="CU66" i="69"/>
  <c r="CU65" i="69"/>
  <c r="CU64" i="69"/>
  <c r="CU63" i="69"/>
  <c r="CU62" i="69"/>
  <c r="CU61" i="69"/>
  <c r="CU60" i="69"/>
  <c r="CU59" i="69"/>
  <c r="CU58" i="69"/>
  <c r="CU57" i="69"/>
  <c r="CU56" i="69"/>
  <c r="CU55" i="69"/>
  <c r="CU54" i="69"/>
  <c r="CU53" i="69"/>
  <c r="CU52" i="69"/>
  <c r="CU51" i="69"/>
  <c r="CU50" i="69"/>
  <c r="CU49" i="69"/>
  <c r="CU48" i="69"/>
  <c r="CU47" i="69"/>
  <c r="CU46" i="69"/>
  <c r="CU45" i="69"/>
  <c r="CU44" i="69"/>
  <c r="CU43" i="69"/>
  <c r="CU42" i="69"/>
  <c r="CU41" i="69"/>
  <c r="CU40" i="69"/>
  <c r="CU36" i="69"/>
  <c r="CU35" i="69"/>
  <c r="CU34" i="69"/>
  <c r="CU33" i="69"/>
  <c r="CU32" i="69"/>
  <c r="CU31" i="69"/>
  <c r="CU30" i="69"/>
  <c r="CU29" i="69"/>
  <c r="CU28" i="69"/>
  <c r="CU27" i="69"/>
  <c r="CU26" i="69"/>
  <c r="CU25" i="69"/>
  <c r="CU24" i="69"/>
  <c r="CU23" i="69"/>
  <c r="CU22" i="69"/>
  <c r="CU20" i="69"/>
  <c r="CU19" i="69"/>
  <c r="CU18" i="69"/>
  <c r="CU17" i="69"/>
  <c r="CU16" i="69"/>
  <c r="CU15" i="69"/>
  <c r="CU14" i="69"/>
  <c r="CU10" i="69"/>
  <c r="CU39" i="69"/>
  <c r="CU37" i="69"/>
  <c r="CU38" i="69"/>
  <c r="CU32" i="64"/>
  <c r="CU68" i="59"/>
  <c r="CU67" i="59"/>
  <c r="CU64" i="59"/>
  <c r="CU63" i="59"/>
  <c r="CU61" i="59"/>
  <c r="CU57" i="59"/>
  <c r="CU55" i="59"/>
  <c r="CU51" i="59"/>
  <c r="CU50" i="59"/>
  <c r="CU49" i="59"/>
  <c r="CU48" i="59"/>
  <c r="CU47" i="59"/>
  <c r="CU46" i="59"/>
  <c r="CU45" i="59"/>
  <c r="CU41" i="59"/>
  <c r="CU40" i="59"/>
  <c r="CU39" i="59"/>
  <c r="CU38" i="59"/>
  <c r="CU37" i="59"/>
  <c r="CU33" i="59"/>
  <c r="CU31" i="59"/>
  <c r="CU23" i="59"/>
  <c r="CU22" i="59"/>
  <c r="CU21" i="59"/>
  <c r="CU20" i="59"/>
  <c r="CU19" i="59"/>
  <c r="CU18" i="59"/>
  <c r="CU17" i="59"/>
  <c r="CU16" i="59"/>
  <c r="CU15" i="59"/>
  <c r="CU14" i="59"/>
  <c r="CU13" i="59"/>
  <c r="CU12" i="59"/>
  <c r="CU11" i="59"/>
  <c r="CU10" i="59"/>
  <c r="CU9" i="59"/>
  <c r="CU30" i="59"/>
  <c r="CU29" i="59"/>
  <c r="CU28" i="59"/>
  <c r="CU14" i="58"/>
  <c r="CU13" i="58"/>
  <c r="CU12" i="58"/>
  <c r="CU11" i="58"/>
  <c r="CU10" i="58"/>
  <c r="CU9" i="58"/>
  <c r="CU17" i="58"/>
  <c r="CU36" i="58"/>
  <c r="CU35" i="58"/>
  <c r="CU34" i="58"/>
  <c r="CU67" i="58"/>
  <c r="CU54" i="58"/>
  <c r="CU53" i="58"/>
  <c r="CU52" i="58"/>
  <c r="CU51" i="58"/>
  <c r="CU50" i="58"/>
  <c r="CU49" i="58"/>
  <c r="CU48" i="58"/>
  <c r="CU47" i="58"/>
  <c r="CU46" i="58"/>
  <c r="CU44" i="58"/>
  <c r="CU43" i="58"/>
  <c r="CU15" i="58"/>
  <c r="CU8" i="58"/>
  <c r="CU7" i="58"/>
  <c r="CU6" i="58"/>
  <c r="CU30" i="58"/>
  <c r="CW68" i="69"/>
  <c r="CW67" i="69"/>
  <c r="CW66" i="69"/>
  <c r="CW65" i="69"/>
  <c r="CW64" i="69"/>
  <c r="CW63" i="69"/>
  <c r="CW62" i="69"/>
  <c r="CW61" i="69"/>
  <c r="CW60" i="69"/>
  <c r="CW59" i="69"/>
  <c r="CW58" i="69"/>
  <c r="CW57" i="69"/>
  <c r="CW56" i="69"/>
  <c r="CW55" i="69"/>
  <c r="CW54" i="69"/>
  <c r="CW53" i="69"/>
  <c r="CW52" i="69"/>
  <c r="CW51" i="69"/>
  <c r="CW50" i="69"/>
  <c r="CW49" i="69"/>
  <c r="CW48" i="69"/>
  <c r="CW47" i="69"/>
  <c r="CW46" i="69"/>
  <c r="CW45" i="69"/>
  <c r="CW44" i="69"/>
  <c r="CW43" i="69"/>
  <c r="CW42" i="69"/>
  <c r="CW41" i="69"/>
  <c r="CW40" i="69"/>
  <c r="CW36" i="69"/>
  <c r="CW35" i="69"/>
  <c r="CW34" i="69"/>
  <c r="CW33" i="69"/>
  <c r="CW32" i="69"/>
  <c r="CW31" i="69"/>
  <c r="CW30" i="69"/>
  <c r="CW29" i="69"/>
  <c r="CW28" i="69"/>
  <c r="CW27" i="69"/>
  <c r="CW26" i="69"/>
  <c r="CW25" i="69"/>
  <c r="CW24" i="69"/>
  <c r="CW23" i="69"/>
  <c r="CW22" i="69"/>
  <c r="CW20" i="69"/>
  <c r="CW19" i="69"/>
  <c r="CW18" i="69"/>
  <c r="CW17" i="69"/>
  <c r="CW16" i="69"/>
  <c r="CW15" i="69"/>
  <c r="CW14" i="69"/>
  <c r="CW10" i="69"/>
  <c r="CW39" i="69"/>
  <c r="CW37" i="69"/>
  <c r="CW38" i="69"/>
  <c r="CW32" i="64"/>
  <c r="CW68" i="59"/>
  <c r="CW67" i="59"/>
  <c r="CW64" i="59"/>
  <c r="CW63" i="59"/>
  <c r="CW61" i="59"/>
  <c r="CW57" i="59"/>
  <c r="CW55" i="59"/>
  <c r="CW51" i="59"/>
  <c r="CW50" i="59"/>
  <c r="CW49" i="59"/>
  <c r="CW48" i="59"/>
  <c r="CW47" i="59"/>
  <c r="CW46" i="59"/>
  <c r="CW45" i="59"/>
  <c r="CW41" i="59"/>
  <c r="CW40" i="59"/>
  <c r="CW39" i="59"/>
  <c r="CW38" i="59"/>
  <c r="CW37" i="59"/>
  <c r="CW33" i="59"/>
  <c r="CW31" i="59"/>
  <c r="CW23" i="59"/>
  <c r="CW22" i="59"/>
  <c r="CW21" i="59"/>
  <c r="CW20" i="59"/>
  <c r="CW19" i="59"/>
  <c r="CW18" i="59"/>
  <c r="CW17" i="59"/>
  <c r="CW16" i="59"/>
  <c r="CW15" i="59"/>
  <c r="CW14" i="59"/>
  <c r="CW13" i="59"/>
  <c r="CW12" i="59"/>
  <c r="CW11" i="59"/>
  <c r="CW10" i="59"/>
  <c r="CW9" i="59"/>
  <c r="CW30" i="59"/>
  <c r="CW29" i="59"/>
  <c r="CW28" i="59"/>
  <c r="CW14" i="58"/>
  <c r="CW13" i="58"/>
  <c r="CW12" i="58"/>
  <c r="CW11" i="58"/>
  <c r="CW10" i="58"/>
  <c r="CW9" i="58"/>
  <c r="CW17" i="58"/>
  <c r="CW36" i="58"/>
  <c r="CW35" i="58"/>
  <c r="CW34" i="58"/>
  <c r="CW67" i="58"/>
  <c r="CW54" i="58"/>
  <c r="CW53" i="58"/>
  <c r="CW52" i="58"/>
  <c r="CW51" i="58"/>
  <c r="CW50" i="58"/>
  <c r="CW49" i="58"/>
  <c r="CW48" i="58"/>
  <c r="CW47" i="58"/>
  <c r="CW46" i="58"/>
  <c r="CW44" i="58"/>
  <c r="CW43" i="58"/>
  <c r="CW15" i="58"/>
  <c r="CW8" i="58"/>
  <c r="CW7" i="58"/>
  <c r="CW6" i="58"/>
  <c r="CW30" i="58"/>
  <c r="DG68" i="69"/>
  <c r="DG67" i="69"/>
  <c r="DG66" i="69"/>
  <c r="DG65" i="69"/>
  <c r="DG64" i="69"/>
  <c r="DG63" i="69"/>
  <c r="DG62" i="69"/>
  <c r="DG61" i="69"/>
  <c r="DG60" i="69"/>
  <c r="DG59" i="69"/>
  <c r="DG58" i="69"/>
  <c r="DG57" i="69"/>
  <c r="DG56" i="69"/>
  <c r="DG55" i="69"/>
  <c r="DG54" i="69"/>
  <c r="DG53" i="69"/>
  <c r="DG52" i="69"/>
  <c r="DG51" i="69"/>
  <c r="DG50" i="69"/>
  <c r="DG49" i="69"/>
  <c r="DG48" i="69"/>
  <c r="DG47" i="69"/>
  <c r="DG46" i="69"/>
  <c r="DG45" i="69"/>
  <c r="DG44" i="69"/>
  <c r="DG43" i="69"/>
  <c r="DG42" i="69"/>
  <c r="DG41" i="69"/>
  <c r="DG40" i="69"/>
  <c r="DG36" i="69"/>
  <c r="DG35" i="69"/>
  <c r="DG34" i="69"/>
  <c r="DG33" i="69"/>
  <c r="DG32" i="69"/>
  <c r="DG31" i="69"/>
  <c r="DG30" i="69"/>
  <c r="DG29" i="69"/>
  <c r="DG28" i="69"/>
  <c r="DG27" i="69"/>
  <c r="DG26" i="69"/>
  <c r="DG25" i="69"/>
  <c r="DG24" i="69"/>
  <c r="DG23" i="69"/>
  <c r="DG22" i="69"/>
  <c r="DG20" i="69"/>
  <c r="DG19" i="69"/>
  <c r="DG18" i="69"/>
  <c r="DG17" i="69"/>
  <c r="DG16" i="69"/>
  <c r="DG15" i="69"/>
  <c r="DG14" i="69"/>
  <c r="DG10" i="69"/>
  <c r="DG39" i="69"/>
  <c r="DG37" i="69"/>
  <c r="DG38" i="69"/>
  <c r="DG32" i="64"/>
  <c r="DG68" i="59"/>
  <c r="DG67" i="59"/>
  <c r="DG64" i="59"/>
  <c r="DG63" i="59"/>
  <c r="DG61" i="59"/>
  <c r="DG57" i="59"/>
  <c r="DG55" i="59"/>
  <c r="DG51" i="59"/>
  <c r="DG50" i="59"/>
  <c r="DG49" i="59"/>
  <c r="DG48" i="59"/>
  <c r="DG47" i="59"/>
  <c r="DG46" i="59"/>
  <c r="DG45" i="59"/>
  <c r="DG41" i="59"/>
  <c r="DG40" i="59"/>
  <c r="DG39" i="59"/>
  <c r="DG38" i="59"/>
  <c r="DG37" i="59"/>
  <c r="DG33" i="59"/>
  <c r="DG31" i="59"/>
  <c r="DG23" i="59"/>
  <c r="DG22" i="59"/>
  <c r="DG21" i="59"/>
  <c r="DG20" i="59"/>
  <c r="DG19" i="59"/>
  <c r="DG18" i="59"/>
  <c r="DG17" i="59"/>
  <c r="DG16" i="59"/>
  <c r="DG15" i="59"/>
  <c r="DG14" i="59"/>
  <c r="DG13" i="59"/>
  <c r="DG12" i="59"/>
  <c r="DG11" i="59"/>
  <c r="DG10" i="59"/>
  <c r="DG9" i="59"/>
  <c r="DG30" i="59"/>
  <c r="DG29" i="59"/>
  <c r="DG28" i="59"/>
  <c r="DG14" i="58"/>
  <c r="DG13" i="58"/>
  <c r="DG12" i="58"/>
  <c r="DG11" i="58"/>
  <c r="DG10" i="58"/>
  <c r="DG9" i="58"/>
  <c r="DG17" i="58"/>
  <c r="DG36" i="58"/>
  <c r="DG35" i="58"/>
  <c r="DG34" i="58"/>
  <c r="DG67" i="58"/>
  <c r="DG54" i="58"/>
  <c r="DG53" i="58"/>
  <c r="DG52" i="58"/>
  <c r="DG51" i="58"/>
  <c r="DG50" i="58"/>
  <c r="DG49" i="58"/>
  <c r="DG48" i="58"/>
  <c r="DG47" i="58"/>
  <c r="DG46" i="58"/>
  <c r="DG44" i="58"/>
  <c r="DG43" i="58"/>
  <c r="DG15" i="58"/>
  <c r="DG8" i="58"/>
  <c r="DG7" i="58"/>
  <c r="DG6" i="58"/>
  <c r="DG30" i="58"/>
  <c r="DR68" i="69"/>
  <c r="DR67" i="69"/>
  <c r="DR66" i="69"/>
  <c r="DR65" i="69"/>
  <c r="DR64" i="69"/>
  <c r="DR63" i="69"/>
  <c r="DR62" i="69"/>
  <c r="DR61" i="69"/>
  <c r="DR60" i="69"/>
  <c r="DR59" i="69"/>
  <c r="DR58" i="69"/>
  <c r="DR57" i="69"/>
  <c r="DR56" i="69"/>
  <c r="DR55" i="69"/>
  <c r="DR54" i="69"/>
  <c r="DR53" i="69"/>
  <c r="DR52" i="69"/>
  <c r="DR51" i="69"/>
  <c r="DR50" i="69"/>
  <c r="DR49" i="69"/>
  <c r="DR48" i="69"/>
  <c r="DR47" i="69"/>
  <c r="DR46" i="69"/>
  <c r="DR45" i="69"/>
  <c r="DR44" i="69"/>
  <c r="DR43" i="69"/>
  <c r="DR42" i="69"/>
  <c r="DR41" i="69"/>
  <c r="DR40" i="69"/>
  <c r="DR36" i="69"/>
  <c r="DR35" i="69"/>
  <c r="DR34" i="69"/>
  <c r="DR33" i="69"/>
  <c r="DR32" i="69"/>
  <c r="DR31" i="69"/>
  <c r="DR30" i="69"/>
  <c r="DR29" i="69"/>
  <c r="DR28" i="69"/>
  <c r="DR27" i="69"/>
  <c r="DR26" i="69"/>
  <c r="DR25" i="69"/>
  <c r="DR24" i="69"/>
  <c r="DR23" i="69"/>
  <c r="DR22" i="69"/>
  <c r="DR20" i="69"/>
  <c r="DR19" i="69"/>
  <c r="DR18" i="69"/>
  <c r="DR17" i="69"/>
  <c r="DR16" i="69"/>
  <c r="DR15" i="69"/>
  <c r="DR14" i="69"/>
  <c r="DR10" i="69"/>
  <c r="DR39" i="69"/>
  <c r="DR37" i="69"/>
  <c r="DR38" i="69"/>
  <c r="DR32" i="64"/>
  <c r="DR68" i="59"/>
  <c r="DR67" i="59"/>
  <c r="DR64" i="59"/>
  <c r="DR63" i="59"/>
  <c r="DR61" i="59"/>
  <c r="DR57" i="59"/>
  <c r="DR55" i="59"/>
  <c r="DR51" i="59"/>
  <c r="DR50" i="59"/>
  <c r="DR49" i="59"/>
  <c r="DR48" i="59"/>
  <c r="DR47" i="59"/>
  <c r="DR46" i="59"/>
  <c r="DR45" i="59"/>
  <c r="DR41" i="59"/>
  <c r="DR40" i="59"/>
  <c r="DR39" i="59"/>
  <c r="DR38" i="59"/>
  <c r="DR37" i="59"/>
  <c r="DR33" i="59"/>
  <c r="DR31" i="59"/>
  <c r="DR23" i="59"/>
  <c r="DR22" i="59"/>
  <c r="DR21" i="59"/>
  <c r="DR20" i="59"/>
  <c r="DR19" i="59"/>
  <c r="DR18" i="59"/>
  <c r="DR17" i="59"/>
  <c r="DR16" i="59"/>
  <c r="DR15" i="59"/>
  <c r="DR14" i="59"/>
  <c r="DR13" i="59"/>
  <c r="DR12" i="59"/>
  <c r="DR11" i="59"/>
  <c r="DR10" i="59"/>
  <c r="DR9" i="59"/>
  <c r="DR30" i="59"/>
  <c r="DR29" i="59"/>
  <c r="DR28" i="59"/>
  <c r="DR14" i="58"/>
  <c r="DR13" i="58"/>
  <c r="DR12" i="58"/>
  <c r="DR10" i="58"/>
  <c r="DR9" i="58"/>
  <c r="DR17" i="58"/>
  <c r="DR35" i="58"/>
  <c r="DR34" i="58"/>
  <c r="DR67" i="58"/>
  <c r="DR54" i="58"/>
  <c r="DR53" i="58"/>
  <c r="DR52" i="58"/>
  <c r="DR51" i="58"/>
  <c r="DR50" i="58"/>
  <c r="DR49" i="58"/>
  <c r="DR48" i="58"/>
  <c r="DR47" i="58"/>
  <c r="DR44" i="58"/>
  <c r="DR43" i="58"/>
  <c r="DR15" i="58"/>
  <c r="DR8" i="58"/>
  <c r="DR7" i="58"/>
  <c r="DR6" i="58"/>
  <c r="DR30" i="58"/>
  <c r="ED68" i="69"/>
  <c r="ED67" i="69"/>
  <c r="ED66" i="69"/>
  <c r="ED65" i="69"/>
  <c r="ED64" i="69"/>
  <c r="ED63" i="69"/>
  <c r="ED62" i="69"/>
  <c r="ED61" i="69"/>
  <c r="ED60" i="69"/>
  <c r="ED59" i="69"/>
  <c r="ED58" i="69"/>
  <c r="ED57" i="69"/>
  <c r="ED56" i="69"/>
  <c r="ED55" i="69"/>
  <c r="ED54" i="69"/>
  <c r="ED53" i="69"/>
  <c r="ED52" i="69"/>
  <c r="ED51" i="69"/>
  <c r="ED50" i="69"/>
  <c r="ED49" i="69"/>
  <c r="ED48" i="69"/>
  <c r="ED47" i="69"/>
  <c r="ED46" i="69"/>
  <c r="ED45" i="69"/>
  <c r="ED44" i="69"/>
  <c r="ED43" i="69"/>
  <c r="ED42" i="69"/>
  <c r="ED41" i="69"/>
  <c r="ED40" i="69"/>
  <c r="ED36" i="69"/>
  <c r="ED35" i="69"/>
  <c r="ED34" i="69"/>
  <c r="ED33" i="69"/>
  <c r="ED32" i="69"/>
  <c r="ED31" i="69"/>
  <c r="ED30" i="69"/>
  <c r="ED29" i="69"/>
  <c r="ED28" i="69"/>
  <c r="ED27" i="69"/>
  <c r="ED26" i="69"/>
  <c r="ED25" i="69"/>
  <c r="ED24" i="69"/>
  <c r="ED23" i="69"/>
  <c r="ED22" i="69"/>
  <c r="ED20" i="69"/>
  <c r="ED19" i="69"/>
  <c r="ED18" i="69"/>
  <c r="ED17" i="69"/>
  <c r="ED16" i="69"/>
  <c r="ED15" i="69"/>
  <c r="ED14" i="69"/>
  <c r="ED10" i="69"/>
  <c r="ED39" i="69"/>
  <c r="ED37" i="69"/>
  <c r="ED38" i="69"/>
  <c r="ED32" i="64"/>
  <c r="ED68" i="59"/>
  <c r="ED67" i="59"/>
  <c r="ED64" i="59"/>
  <c r="ED63" i="59"/>
  <c r="ED61" i="59"/>
  <c r="ED57" i="59"/>
  <c r="ED55" i="59"/>
  <c r="ED51" i="59"/>
  <c r="ED50" i="59"/>
  <c r="ED49" i="59"/>
  <c r="ED48" i="59"/>
  <c r="ED47" i="59"/>
  <c r="ED46" i="59"/>
  <c r="ED45" i="59"/>
  <c r="ED41" i="59"/>
  <c r="ED40" i="59"/>
  <c r="ED39" i="59"/>
  <c r="ED38" i="59"/>
  <c r="ED37" i="59"/>
  <c r="ED33" i="59"/>
  <c r="ED31" i="59"/>
  <c r="ED23" i="59"/>
  <c r="ED22" i="59"/>
  <c r="ED21" i="59"/>
  <c r="ED20" i="59"/>
  <c r="ED19" i="59"/>
  <c r="ED18" i="59"/>
  <c r="ED17" i="59"/>
  <c r="ED16" i="59"/>
  <c r="ED15" i="59"/>
  <c r="ED14" i="59"/>
  <c r="ED13" i="59"/>
  <c r="ED12" i="59"/>
  <c r="ED11" i="59"/>
  <c r="ED10" i="59"/>
  <c r="ED9" i="59"/>
  <c r="ED30" i="59"/>
  <c r="ED29" i="59"/>
  <c r="ED28" i="59"/>
  <c r="ED14" i="58"/>
  <c r="ED13" i="58"/>
  <c r="ED12" i="58"/>
  <c r="ED11" i="58"/>
  <c r="ED10" i="58"/>
  <c r="ED9" i="58"/>
  <c r="ED17" i="58"/>
  <c r="ED36" i="58"/>
  <c r="ED35" i="58"/>
  <c r="ED34" i="58"/>
  <c r="ED67" i="58"/>
  <c r="ED54" i="58"/>
  <c r="ED53" i="58"/>
  <c r="ED52" i="58"/>
  <c r="ED51" i="58"/>
  <c r="ED50" i="58"/>
  <c r="ED49" i="58"/>
  <c r="ED48" i="58"/>
  <c r="ED47" i="58"/>
  <c r="ED46" i="58"/>
  <c r="ED44" i="58"/>
  <c r="ED43" i="58"/>
  <c r="ED15" i="58"/>
  <c r="ED8" i="58"/>
  <c r="ED7" i="58"/>
  <c r="ED6" i="58"/>
  <c r="ED30" i="58"/>
  <c r="EH68" i="69"/>
  <c r="EH67" i="69"/>
  <c r="EH66" i="69"/>
  <c r="EH65" i="69"/>
  <c r="EH64" i="69"/>
  <c r="EH63" i="69"/>
  <c r="EH62" i="69"/>
  <c r="EH61" i="69"/>
  <c r="EH60" i="69"/>
  <c r="EH59" i="69"/>
  <c r="EH58" i="69"/>
  <c r="EH57" i="69"/>
  <c r="EH56" i="69"/>
  <c r="EH55" i="69"/>
  <c r="EH54" i="69"/>
  <c r="EH53" i="69"/>
  <c r="EH52" i="69"/>
  <c r="EH51" i="69"/>
  <c r="EH50" i="69"/>
  <c r="EH49" i="69"/>
  <c r="EH48" i="69"/>
  <c r="EH47" i="69"/>
  <c r="EH46" i="69"/>
  <c r="EH45" i="69"/>
  <c r="EH44" i="69"/>
  <c r="EH43" i="69"/>
  <c r="EH42" i="69"/>
  <c r="EH41" i="69"/>
  <c r="EH40" i="69"/>
  <c r="EH36" i="69"/>
  <c r="EH35" i="69"/>
  <c r="EH34" i="69"/>
  <c r="EH33" i="69"/>
  <c r="EH32" i="69"/>
  <c r="EH31" i="69"/>
  <c r="EH30" i="69"/>
  <c r="EH29" i="69"/>
  <c r="EH28" i="69"/>
  <c r="EH27" i="69"/>
  <c r="EH26" i="69"/>
  <c r="EH25" i="69"/>
  <c r="EH24" i="69"/>
  <c r="EH23" i="69"/>
  <c r="EH22" i="69"/>
  <c r="EH20" i="69"/>
  <c r="EH19" i="69"/>
  <c r="EH18" i="69"/>
  <c r="EH17" i="69"/>
  <c r="EH16" i="69"/>
  <c r="EH15" i="69"/>
  <c r="EH14" i="69"/>
  <c r="EH10" i="69"/>
  <c r="EH39" i="69"/>
  <c r="EH37" i="69"/>
  <c r="EH38" i="69"/>
  <c r="EH32" i="64"/>
  <c r="EH68" i="59"/>
  <c r="EH67" i="59"/>
  <c r="EH64" i="59"/>
  <c r="EH63" i="59"/>
  <c r="EH61" i="59"/>
  <c r="EH57" i="59"/>
  <c r="EH55" i="59"/>
  <c r="EH51" i="59"/>
  <c r="EH50" i="59"/>
  <c r="EH49" i="59"/>
  <c r="EH48" i="59"/>
  <c r="EH47" i="59"/>
  <c r="EH46" i="59"/>
  <c r="EH45" i="59"/>
  <c r="EH41" i="59"/>
  <c r="EH40" i="59"/>
  <c r="EH39" i="59"/>
  <c r="EH38" i="59"/>
  <c r="EH37" i="59"/>
  <c r="EH33" i="59"/>
  <c r="EH31" i="59"/>
  <c r="EH23" i="59"/>
  <c r="EH22" i="59"/>
  <c r="EH21" i="59"/>
  <c r="EH20" i="59"/>
  <c r="EH19" i="59"/>
  <c r="EH18" i="59"/>
  <c r="EH17" i="59"/>
  <c r="EH16" i="59"/>
  <c r="EH15" i="59"/>
  <c r="EH14" i="59"/>
  <c r="EH13" i="59"/>
  <c r="EH12" i="59"/>
  <c r="EH11" i="59"/>
  <c r="EH10" i="59"/>
  <c r="EH9" i="59"/>
  <c r="EH30" i="59"/>
  <c r="EH29" i="59"/>
  <c r="EH28" i="59"/>
  <c r="EH13" i="58"/>
  <c r="EH12" i="58"/>
  <c r="EH11" i="58"/>
  <c r="EH10" i="58"/>
  <c r="EH9" i="58"/>
  <c r="EH17" i="58"/>
  <c r="EH36" i="58"/>
  <c r="EH35" i="58"/>
  <c r="EH34" i="58"/>
  <c r="EH67" i="58"/>
  <c r="EH54" i="58"/>
  <c r="EH53" i="58"/>
  <c r="EH52" i="58"/>
  <c r="EH51" i="58"/>
  <c r="EH50" i="58"/>
  <c r="EH49" i="58"/>
  <c r="EH48" i="58"/>
  <c r="EH47" i="58"/>
  <c r="EH46" i="58"/>
  <c r="EH44" i="58"/>
  <c r="EH43" i="58"/>
  <c r="EH15" i="58"/>
  <c r="EH8" i="58"/>
  <c r="EH7" i="58"/>
  <c r="EH30" i="58"/>
  <c r="AH6" i="40"/>
  <c r="D55" i="58"/>
  <c r="D31" i="58"/>
  <c r="G55" i="58"/>
  <c r="G31" i="58"/>
  <c r="AY55" i="58"/>
  <c r="AY31" i="58"/>
  <c r="AY32" i="58"/>
  <c r="BB55" i="58"/>
  <c r="BB31" i="58"/>
  <c r="BB32" i="58"/>
  <c r="BL55" i="58"/>
  <c r="BL32" i="58"/>
  <c r="BM55" i="58"/>
  <c r="BM31" i="58"/>
  <c r="BM32" i="58"/>
  <c r="BP55" i="58"/>
  <c r="BP31" i="58"/>
  <c r="BP32" i="58"/>
  <c r="BS55" i="58"/>
  <c r="BS31" i="58"/>
  <c r="BS32" i="58"/>
  <c r="BV55" i="58"/>
  <c r="BV31" i="58"/>
  <c r="BV32" i="58"/>
  <c r="BY55" i="58"/>
  <c r="BY31" i="58"/>
  <c r="BY32" i="58"/>
  <c r="CB55" i="58"/>
  <c r="CB31" i="58"/>
  <c r="CB32" i="58"/>
  <c r="CE55" i="58"/>
  <c r="CE31" i="58"/>
  <c r="CE32" i="58"/>
  <c r="CI55" i="58"/>
  <c r="CI31" i="58"/>
  <c r="CI32" i="58"/>
  <c r="CK55" i="58"/>
  <c r="CQ55" i="58"/>
  <c r="CQ31" i="58"/>
  <c r="CQ32" i="58"/>
  <c r="CS55" i="58"/>
  <c r="CS31" i="58"/>
  <c r="CS32" i="58"/>
  <c r="CU55" i="58"/>
  <c r="CU31" i="58"/>
  <c r="CU32" i="58"/>
  <c r="CW55" i="58"/>
  <c r="CW31" i="58"/>
  <c r="CW32" i="58"/>
  <c r="DG55" i="58"/>
  <c r="DG31" i="58"/>
  <c r="DG32" i="58"/>
  <c r="DR55" i="58"/>
  <c r="DR31" i="58"/>
  <c r="DR32" i="58"/>
  <c r="ED55" i="58"/>
  <c r="ED31" i="58"/>
  <c r="ED32" i="58"/>
  <c r="EH55" i="58"/>
  <c r="EH31" i="58"/>
  <c r="EH32" i="58"/>
  <c r="AV55" i="58"/>
  <c r="AV31" i="58"/>
  <c r="AV32" i="58"/>
  <c r="D26" i="59"/>
  <c r="D25" i="59"/>
  <c r="D8" i="59"/>
  <c r="D33" i="58"/>
  <c r="D22" i="58"/>
  <c r="D21" i="58"/>
  <c r="G26" i="59"/>
  <c r="G25" i="59"/>
  <c r="G8" i="59"/>
  <c r="G33" i="58"/>
  <c r="G26" i="58"/>
  <c r="G25" i="58"/>
  <c r="G24" i="58"/>
  <c r="G23" i="58"/>
  <c r="G22" i="58"/>
  <c r="G21" i="58"/>
  <c r="AV26" i="59"/>
  <c r="AV25" i="59"/>
  <c r="AV8" i="59"/>
  <c r="AV33" i="58"/>
  <c r="AV26" i="58"/>
  <c r="AV25" i="58"/>
  <c r="AV24" i="58"/>
  <c r="AV23" i="58"/>
  <c r="AV22" i="58"/>
  <c r="AV21" i="58"/>
  <c r="AY26" i="59"/>
  <c r="AY25" i="59"/>
  <c r="AY8" i="59"/>
  <c r="AY33" i="58"/>
  <c r="AY26" i="58"/>
  <c r="AY25" i="58"/>
  <c r="AY24" i="58"/>
  <c r="AY23" i="58"/>
  <c r="AY22" i="58"/>
  <c r="AY21" i="58"/>
  <c r="BB26" i="59"/>
  <c r="BB25" i="59"/>
  <c r="BB8" i="59"/>
  <c r="BB33" i="58"/>
  <c r="BB26" i="58"/>
  <c r="BB25" i="58"/>
  <c r="BB24" i="58"/>
  <c r="BB23" i="58"/>
  <c r="BB22" i="58"/>
  <c r="BB21" i="58"/>
  <c r="BL8" i="59"/>
  <c r="BL26" i="58"/>
  <c r="BL21" i="58"/>
  <c r="BM26" i="59"/>
  <c r="BM25" i="59"/>
  <c r="BM8" i="59"/>
  <c r="BM33" i="58"/>
  <c r="BM26" i="58"/>
  <c r="BM25" i="58"/>
  <c r="BM24" i="58"/>
  <c r="BM23" i="58"/>
  <c r="BM22" i="58"/>
  <c r="BM21" i="58"/>
  <c r="BP26" i="59"/>
  <c r="BP25" i="59"/>
  <c r="BP8" i="59"/>
  <c r="BP33" i="58"/>
  <c r="BP26" i="58"/>
  <c r="BP25" i="58"/>
  <c r="BP24" i="58"/>
  <c r="BP23" i="58"/>
  <c r="BP22" i="58"/>
  <c r="BP21" i="58"/>
  <c r="BS26" i="59"/>
  <c r="BS25" i="59"/>
  <c r="BS8" i="59"/>
  <c r="BS33" i="58"/>
  <c r="BS26" i="58"/>
  <c r="BS25" i="58"/>
  <c r="BS24" i="58"/>
  <c r="BS23" i="58"/>
  <c r="BS22" i="58"/>
  <c r="BS21" i="58"/>
  <c r="BV26" i="59"/>
  <c r="BV25" i="59"/>
  <c r="BV8" i="59"/>
  <c r="BV33" i="58"/>
  <c r="BV26" i="58"/>
  <c r="BV25" i="58"/>
  <c r="BV24" i="58"/>
  <c r="BV23" i="58"/>
  <c r="BV22" i="58"/>
  <c r="BV21" i="58"/>
  <c r="BY26" i="59"/>
  <c r="BY25" i="59"/>
  <c r="BY8" i="59"/>
  <c r="BY33" i="58"/>
  <c r="BY26" i="58"/>
  <c r="BY25" i="58"/>
  <c r="BY24" i="58"/>
  <c r="BY23" i="58"/>
  <c r="BY22" i="58"/>
  <c r="BY21" i="58"/>
  <c r="CB26" i="59"/>
  <c r="CB25" i="59"/>
  <c r="CB8" i="59"/>
  <c r="CB33" i="58"/>
  <c r="CB26" i="58"/>
  <c r="CB25" i="58"/>
  <c r="CB24" i="58"/>
  <c r="CB23" i="58"/>
  <c r="CB22" i="58"/>
  <c r="CB21" i="58"/>
  <c r="CE26" i="59"/>
  <c r="CE25" i="59"/>
  <c r="CE33" i="58"/>
  <c r="CE26" i="58"/>
  <c r="CE25" i="58"/>
  <c r="CE24" i="58"/>
  <c r="CE23" i="58"/>
  <c r="CE22" i="58"/>
  <c r="CE21" i="58"/>
  <c r="CI26" i="59"/>
  <c r="CI25" i="59"/>
  <c r="CI8" i="59"/>
  <c r="CI33" i="58"/>
  <c r="CI26" i="58"/>
  <c r="CI25" i="58"/>
  <c r="CI24" i="58"/>
  <c r="CI23" i="58"/>
  <c r="CI22" i="58"/>
  <c r="CI21" i="58"/>
  <c r="CK26" i="59"/>
  <c r="CK8" i="59"/>
  <c r="CN8" i="59"/>
  <c r="CN26" i="58"/>
  <c r="CN22" i="58"/>
  <c r="CO8" i="59"/>
  <c r="CO26" i="58"/>
  <c r="CO22" i="58"/>
  <c r="CQ26" i="59"/>
  <c r="CQ25" i="59"/>
  <c r="CQ8" i="59"/>
  <c r="CQ33" i="58"/>
  <c r="CQ26" i="58"/>
  <c r="CQ25" i="58"/>
  <c r="CQ24" i="58"/>
  <c r="CQ23" i="58"/>
  <c r="CQ22" i="58"/>
  <c r="CQ21" i="58"/>
  <c r="CS26" i="59"/>
  <c r="CS25" i="59"/>
  <c r="CS8" i="59"/>
  <c r="CS33" i="58"/>
  <c r="CS26" i="58"/>
  <c r="CS25" i="58"/>
  <c r="CS24" i="58"/>
  <c r="CS23" i="58"/>
  <c r="CS22" i="58"/>
  <c r="CS21" i="58"/>
  <c r="CU26" i="59"/>
  <c r="CU25" i="59"/>
  <c r="CU8" i="59"/>
  <c r="CU33" i="58"/>
  <c r="CU26" i="58"/>
  <c r="CU25" i="58"/>
  <c r="CU24" i="58"/>
  <c r="CU23" i="58"/>
  <c r="CU22" i="58"/>
  <c r="CU21" i="58"/>
  <c r="CW26" i="59"/>
  <c r="CW25" i="59"/>
  <c r="CW8" i="59"/>
  <c r="CW33" i="58"/>
  <c r="CW26" i="58"/>
  <c r="CW25" i="58"/>
  <c r="CW24" i="58"/>
  <c r="CW23" i="58"/>
  <c r="CW22" i="58"/>
  <c r="CW21" i="58"/>
  <c r="DG26" i="59"/>
  <c r="DG25" i="59"/>
  <c r="DG8" i="59"/>
  <c r="DG33" i="58"/>
  <c r="DG26" i="58"/>
  <c r="DG25" i="58"/>
  <c r="DG24" i="58"/>
  <c r="DG23" i="58"/>
  <c r="DG22" i="58"/>
  <c r="DG21" i="58"/>
  <c r="DR26" i="59"/>
  <c r="DR25" i="59"/>
  <c r="DR8" i="59"/>
  <c r="DR33" i="58"/>
  <c r="DR26" i="58"/>
  <c r="DR25" i="58"/>
  <c r="DR24" i="58"/>
  <c r="DR23" i="58"/>
  <c r="DR22" i="58"/>
  <c r="DR21" i="58"/>
  <c r="ED26" i="59"/>
  <c r="ED25" i="59"/>
  <c r="ED8" i="59"/>
  <c r="ED33" i="58"/>
  <c r="ED26" i="58"/>
  <c r="ED25" i="58"/>
  <c r="ED24" i="58"/>
  <c r="ED23" i="58"/>
  <c r="ED22" i="58"/>
  <c r="ED21" i="58"/>
  <c r="EH26" i="59"/>
  <c r="EH25" i="59"/>
  <c r="EH8" i="59"/>
  <c r="EH33" i="58"/>
  <c r="EH26" i="58"/>
  <c r="EH25" i="58"/>
  <c r="EH24" i="58"/>
  <c r="EH23" i="58"/>
  <c r="EH22" i="58"/>
  <c r="EH21" i="58"/>
  <c r="BB62" i="60"/>
  <c r="BB61" i="60"/>
  <c r="BB60" i="60"/>
  <c r="BB59" i="60"/>
  <c r="BB58" i="60"/>
  <c r="BB57" i="60"/>
  <c r="BB56" i="60"/>
  <c r="BB55" i="60"/>
  <c r="BB54" i="60"/>
  <c r="BB53" i="60"/>
  <c r="BB52" i="60"/>
  <c r="BB51" i="60"/>
  <c r="BB61" i="65"/>
  <c r="BL62" i="60"/>
  <c r="BL61" i="60"/>
  <c r="BL60" i="60"/>
  <c r="BL59" i="60"/>
  <c r="BL58" i="60"/>
  <c r="BL57" i="60"/>
  <c r="BL56" i="60"/>
  <c r="BL55" i="60"/>
  <c r="BL54" i="60"/>
  <c r="BL53" i="60"/>
  <c r="BL52" i="60"/>
  <c r="BL51" i="60"/>
  <c r="BL50" i="60"/>
  <c r="BL37" i="60"/>
  <c r="BL6" i="60"/>
  <c r="BL61" i="65"/>
  <c r="BS62" i="60"/>
  <c r="BS61" i="60"/>
  <c r="BS60" i="60"/>
  <c r="BS59" i="60"/>
  <c r="BS58" i="60"/>
  <c r="BS57" i="60"/>
  <c r="BS56" i="60"/>
  <c r="BS55" i="60"/>
  <c r="BS54" i="60"/>
  <c r="BS53" i="60"/>
  <c r="BS52" i="60"/>
  <c r="BS51" i="60"/>
  <c r="BS61" i="65"/>
  <c r="BV62" i="60"/>
  <c r="BV61" i="60"/>
  <c r="BV61" i="65"/>
  <c r="BY62" i="60"/>
  <c r="BY61" i="60"/>
  <c r="BY60" i="60"/>
  <c r="BY59" i="60"/>
  <c r="BY58" i="60"/>
  <c r="BY57" i="60"/>
  <c r="BY56" i="60"/>
  <c r="BY55" i="60"/>
  <c r="BY54" i="60"/>
  <c r="BY53" i="60"/>
  <c r="BY52" i="60"/>
  <c r="BY51" i="60"/>
  <c r="BY61" i="65"/>
  <c r="CB62" i="60"/>
  <c r="CB61" i="60"/>
  <c r="CB60" i="60"/>
  <c r="CB59" i="60"/>
  <c r="CB58" i="60"/>
  <c r="CB57" i="60"/>
  <c r="CB56" i="60"/>
  <c r="CB55" i="60"/>
  <c r="CB54" i="60"/>
  <c r="CB53" i="60"/>
  <c r="CB52" i="60"/>
  <c r="CB51" i="60"/>
  <c r="CB61" i="65"/>
  <c r="CE62" i="60"/>
  <c r="CE61" i="60"/>
  <c r="CE60" i="60"/>
  <c r="CE59" i="60"/>
  <c r="CE58" i="60"/>
  <c r="CE57" i="60"/>
  <c r="CE56" i="60"/>
  <c r="CE55" i="60"/>
  <c r="CE54" i="60"/>
  <c r="CE53" i="60"/>
  <c r="CE52" i="60"/>
  <c r="CE51" i="60"/>
  <c r="CE50" i="60"/>
  <c r="CE61" i="65"/>
  <c r="CI62" i="60"/>
  <c r="CI61" i="60"/>
  <c r="CI60" i="60"/>
  <c r="CI59" i="60"/>
  <c r="CI58" i="60"/>
  <c r="CI57" i="60"/>
  <c r="CI56" i="60"/>
  <c r="CI55" i="60"/>
  <c r="CI54" i="60"/>
  <c r="CI53" i="60"/>
  <c r="CI52" i="60"/>
  <c r="CI51" i="60"/>
  <c r="CI61" i="65"/>
  <c r="CK62" i="60"/>
  <c r="CK61" i="60"/>
  <c r="CK60" i="60"/>
  <c r="CK59" i="60"/>
  <c r="CK58" i="60"/>
  <c r="CK57" i="60"/>
  <c r="CK56" i="60"/>
  <c r="CK55" i="60"/>
  <c r="CK54" i="60"/>
  <c r="CK53" i="60"/>
  <c r="CK52" i="60"/>
  <c r="CK51" i="60"/>
  <c r="CK37" i="60"/>
  <c r="CK61" i="65"/>
  <c r="CN6" i="60"/>
  <c r="CN61" i="65"/>
  <c r="CO6" i="60"/>
  <c r="CO61" i="65"/>
  <c r="DR62" i="60"/>
  <c r="DR61" i="60"/>
  <c r="DR60" i="60"/>
  <c r="DR59" i="60"/>
  <c r="DR58" i="60"/>
  <c r="DR57" i="60"/>
  <c r="DR56" i="60"/>
  <c r="DR55" i="60"/>
  <c r="DR54" i="60"/>
  <c r="DR53" i="60"/>
  <c r="DR52" i="60"/>
  <c r="DR51" i="60"/>
  <c r="DR50" i="60"/>
  <c r="DR37" i="60"/>
  <c r="DR6" i="60"/>
  <c r="DR61" i="65"/>
  <c r="ED61" i="65"/>
  <c r="EH6" i="60"/>
  <c r="EH61" i="65"/>
  <c r="BP62" i="60"/>
  <c r="BP60" i="60"/>
  <c r="BP59" i="60"/>
  <c r="BP58" i="60"/>
  <c r="BP57" i="60"/>
  <c r="BP56" i="60"/>
  <c r="BP55" i="60"/>
  <c r="BP54" i="60"/>
  <c r="BP53" i="60"/>
  <c r="BP52" i="60"/>
  <c r="BP51" i="60"/>
  <c r="BP61" i="65"/>
  <c r="BM62" i="60"/>
  <c r="BM61" i="60"/>
  <c r="BM60" i="60"/>
  <c r="BM59" i="60"/>
  <c r="BM58" i="60"/>
  <c r="BM57" i="60"/>
  <c r="BM56" i="60"/>
  <c r="BM55" i="60"/>
  <c r="BM54" i="60"/>
  <c r="BM53" i="60"/>
  <c r="BM52" i="60"/>
  <c r="BM51" i="60"/>
  <c r="BM61" i="65"/>
  <c r="AY61" i="65"/>
  <c r="AB6" i="67"/>
  <c r="AV6" i="67"/>
  <c r="AY6" i="67"/>
  <c r="BB6" i="67"/>
  <c r="BS6" i="67"/>
  <c r="BV6" i="67"/>
  <c r="BY6" i="67"/>
  <c r="CI6" i="67"/>
  <c r="D52" i="59"/>
  <c r="D57" i="61"/>
  <c r="ED66" i="58"/>
  <c r="ED65" i="58"/>
  <c r="ED64" i="58"/>
  <c r="ED63" i="58"/>
  <c r="ED62" i="58"/>
  <c r="ED61" i="58"/>
  <c r="ED60" i="58"/>
  <c r="ED59" i="58"/>
  <c r="ED58" i="58"/>
  <c r="ED57" i="58"/>
  <c r="ED56" i="58"/>
  <c r="ED45" i="58"/>
  <c r="ED42" i="58"/>
  <c r="ED41" i="58"/>
  <c r="ED40" i="58"/>
  <c r="ED39" i="58"/>
  <c r="ED38" i="58"/>
  <c r="ED37" i="58"/>
  <c r="ED68" i="58"/>
  <c r="ED21" i="69"/>
  <c r="ED51" i="65"/>
  <c r="ED50" i="65"/>
  <c r="ED49" i="65"/>
  <c r="ED48" i="65"/>
  <c r="ED47" i="65"/>
  <c r="ED46" i="65"/>
  <c r="ED45" i="65"/>
  <c r="ED44" i="65"/>
  <c r="ED43" i="65"/>
  <c r="ED9" i="63"/>
  <c r="CN68" i="66"/>
  <c r="ED6" i="70"/>
  <c r="ED6" i="69"/>
  <c r="ED6" i="68"/>
  <c r="ED6" i="67"/>
  <c r="ED6" i="66"/>
  <c r="ED6" i="65"/>
  <c r="ED6" i="64"/>
  <c r="ED6" i="62"/>
  <c r="F104" i="40"/>
  <c r="G13" i="41"/>
  <c r="AA6" i="41"/>
  <c r="AA13" i="41" s="1"/>
  <c r="G45" i="40"/>
  <c r="I45" i="40"/>
  <c r="DG6" i="67"/>
  <c r="EH6" i="67"/>
  <c r="EH21" i="69"/>
  <c r="EH50" i="65"/>
  <c r="EH48" i="65"/>
  <c r="EH46" i="65"/>
  <c r="EH44" i="65"/>
  <c r="EH49" i="65"/>
  <c r="EH47" i="65"/>
  <c r="EH45" i="65"/>
  <c r="EH51" i="65"/>
  <c r="EH43" i="65"/>
  <c r="P6" i="67"/>
  <c r="AQ6" i="67"/>
  <c r="CS6" i="67"/>
  <c r="S6" i="67"/>
  <c r="AH6" i="67"/>
  <c r="AU6" i="67"/>
  <c r="BP6" i="67"/>
  <c r="CB6" i="67"/>
  <c r="CN39" i="61"/>
  <c r="CN37" i="61"/>
  <c r="CN18" i="63"/>
  <c r="CN16" i="63"/>
  <c r="CN12" i="63"/>
  <c r="CN10" i="63"/>
  <c r="CN38" i="61"/>
  <c r="CN13" i="63"/>
  <c r="CN19" i="63"/>
  <c r="CN15" i="63"/>
  <c r="CN11" i="63"/>
  <c r="CN6" i="67"/>
  <c r="AT13" i="40"/>
  <c r="CU6" i="67"/>
  <c r="BL6" i="67"/>
  <c r="CQ6" i="67"/>
  <c r="DR6" i="67"/>
  <c r="DR21" i="69"/>
  <c r="DR50" i="65"/>
  <c r="DR48" i="65"/>
  <c r="DR46" i="65"/>
  <c r="DR44" i="65"/>
  <c r="DR22" i="61"/>
  <c r="DR47" i="65"/>
  <c r="DR51" i="65"/>
  <c r="DR49" i="65"/>
  <c r="DR45" i="65"/>
  <c r="DR43" i="65"/>
  <c r="V6" i="67"/>
  <c r="BH6" i="67"/>
  <c r="CE6" i="67"/>
  <c r="AV13" i="40"/>
  <c r="CO38" i="61"/>
  <c r="CO19" i="63"/>
  <c r="CO15" i="63"/>
  <c r="CO13" i="63"/>
  <c r="CO11" i="63"/>
  <c r="CO6" i="67"/>
  <c r="CO39" i="61"/>
  <c r="CO18" i="63"/>
  <c r="AX20" i="75" s="1"/>
  <c r="CO10" i="63"/>
  <c r="CO16" i="63"/>
  <c r="CO37" i="61"/>
  <c r="CO12" i="63"/>
  <c r="CW6" i="67"/>
  <c r="BM6" i="67"/>
  <c r="G6" i="67"/>
  <c r="AE6" i="67"/>
  <c r="D38" i="58"/>
  <c r="D6" i="67"/>
  <c r="D41" i="58"/>
  <c r="D39" i="58"/>
  <c r="D40" i="58"/>
  <c r="CK6" i="67"/>
  <c r="I6" i="40"/>
  <c r="G6" i="40"/>
  <c r="AC89" i="40" s="1"/>
  <c r="AU37" i="40" s="1"/>
  <c r="G56" i="40"/>
  <c r="AC66" i="40" s="1"/>
  <c r="I56" i="40"/>
  <c r="I58" i="40"/>
  <c r="G58" i="40"/>
  <c r="AC68" i="40" s="1"/>
  <c r="P67" i="60"/>
  <c r="P63" i="60"/>
  <c r="P68" i="60"/>
  <c r="P64" i="60"/>
  <c r="P65" i="60"/>
  <c r="P66" i="60"/>
  <c r="P68" i="61"/>
  <c r="P64" i="61"/>
  <c r="P60" i="61"/>
  <c r="P56" i="61"/>
  <c r="P52" i="61"/>
  <c r="P65" i="61"/>
  <c r="P61" i="61"/>
  <c r="P57" i="61"/>
  <c r="P66" i="61"/>
  <c r="P62" i="61"/>
  <c r="P54" i="61"/>
  <c r="P53" i="61"/>
  <c r="P43" i="61"/>
  <c r="P39" i="61"/>
  <c r="P35" i="61"/>
  <c r="P63" i="61"/>
  <c r="P55" i="61"/>
  <c r="P48" i="61"/>
  <c r="P44" i="61"/>
  <c r="P40" i="61"/>
  <c r="P36" i="61"/>
  <c r="P67" i="61"/>
  <c r="P50" i="61"/>
  <c r="P46" i="61"/>
  <c r="P42" i="61"/>
  <c r="P32" i="61"/>
  <c r="P24" i="61"/>
  <c r="P59" i="61"/>
  <c r="P38" i="61"/>
  <c r="P49" i="61"/>
  <c r="P29" i="61"/>
  <c r="P25" i="61"/>
  <c r="P41" i="61"/>
  <c r="P45" i="61"/>
  <c r="P31" i="61"/>
  <c r="P65" i="62"/>
  <c r="P34" i="61"/>
  <c r="P26" i="61"/>
  <c r="P27" i="61"/>
  <c r="P67" i="62"/>
  <c r="P58" i="61"/>
  <c r="P66" i="62"/>
  <c r="P60" i="62"/>
  <c r="P56" i="62"/>
  <c r="P52" i="62"/>
  <c r="P64" i="62"/>
  <c r="P61" i="62"/>
  <c r="P57" i="62"/>
  <c r="P53" i="62"/>
  <c r="P51" i="61"/>
  <c r="P37" i="61"/>
  <c r="P30" i="61"/>
  <c r="P23" i="61"/>
  <c r="P62" i="62"/>
  <c r="P58" i="62"/>
  <c r="P54" i="62"/>
  <c r="P48" i="62"/>
  <c r="P44" i="62"/>
  <c r="P40" i="62"/>
  <c r="P36" i="62"/>
  <c r="P49" i="62"/>
  <c r="P45" i="62"/>
  <c r="P41" i="62"/>
  <c r="P33" i="62"/>
  <c r="P51" i="62"/>
  <c r="P55" i="62"/>
  <c r="P47" i="62"/>
  <c r="P30" i="62"/>
  <c r="P26" i="62"/>
  <c r="P22" i="62"/>
  <c r="P18" i="62"/>
  <c r="P14" i="62"/>
  <c r="P10" i="62"/>
  <c r="P6" i="62"/>
  <c r="P65" i="63"/>
  <c r="P61" i="63"/>
  <c r="P57" i="63"/>
  <c r="P50" i="62"/>
  <c r="P34" i="62"/>
  <c r="P31" i="62"/>
  <c r="P27" i="62"/>
  <c r="P23" i="62"/>
  <c r="P19" i="62"/>
  <c r="P15" i="62"/>
  <c r="P11" i="62"/>
  <c r="P7" i="62"/>
  <c r="P66" i="63"/>
  <c r="P62" i="63"/>
  <c r="P58" i="63"/>
  <c r="P39" i="62"/>
  <c r="P46" i="62"/>
  <c r="P42" i="62"/>
  <c r="P35" i="62"/>
  <c r="P29" i="62"/>
  <c r="P21" i="62"/>
  <c r="P13" i="62"/>
  <c r="P68" i="63"/>
  <c r="P32" i="62"/>
  <c r="P24" i="62"/>
  <c r="P16" i="62"/>
  <c r="P8" i="62"/>
  <c r="P63" i="63"/>
  <c r="P60" i="63"/>
  <c r="P56" i="63"/>
  <c r="P52" i="63"/>
  <c r="P48" i="63"/>
  <c r="P44" i="63"/>
  <c r="P40" i="63"/>
  <c r="P36" i="63"/>
  <c r="P32" i="63"/>
  <c r="P28" i="63"/>
  <c r="P63" i="62"/>
  <c r="P59" i="62"/>
  <c r="P43" i="62"/>
  <c r="P59" i="63"/>
  <c r="P53" i="63"/>
  <c r="P49" i="63"/>
  <c r="P45" i="63"/>
  <c r="P41" i="63"/>
  <c r="P37" i="63"/>
  <c r="P33" i="63"/>
  <c r="P29" i="63"/>
  <c r="P25" i="62"/>
  <c r="P17" i="62"/>
  <c r="P9" i="62"/>
  <c r="P64" i="63"/>
  <c r="P38" i="62"/>
  <c r="P28" i="62"/>
  <c r="P12" i="62"/>
  <c r="P55" i="63"/>
  <c r="P47" i="63"/>
  <c r="P39" i="63"/>
  <c r="P31" i="63"/>
  <c r="P50" i="63"/>
  <c r="P42" i="63"/>
  <c r="P34" i="63"/>
  <c r="P27" i="63"/>
  <c r="P23" i="63"/>
  <c r="P19" i="63"/>
  <c r="P15" i="63"/>
  <c r="P11" i="63"/>
  <c r="P66" i="64"/>
  <c r="P62" i="64"/>
  <c r="P58" i="64"/>
  <c r="P54" i="64"/>
  <c r="P50" i="64"/>
  <c r="P46" i="64"/>
  <c r="P42" i="64"/>
  <c r="P34" i="64"/>
  <c r="P30" i="64"/>
  <c r="P26" i="64"/>
  <c r="P24" i="63"/>
  <c r="P20" i="63"/>
  <c r="P16" i="63"/>
  <c r="P12" i="63"/>
  <c r="P67" i="64"/>
  <c r="P63" i="64"/>
  <c r="P59" i="64"/>
  <c r="P55" i="64"/>
  <c r="P51" i="64"/>
  <c r="P47" i="64"/>
  <c r="P43" i="64"/>
  <c r="P35" i="64"/>
  <c r="P31" i="64"/>
  <c r="P27" i="64"/>
  <c r="P23" i="64"/>
  <c r="P20" i="62"/>
  <c r="P67" i="63"/>
  <c r="P51" i="63"/>
  <c r="P43" i="63"/>
  <c r="P35" i="63"/>
  <c r="P25" i="64"/>
  <c r="P24" i="64"/>
  <c r="P21" i="64"/>
  <c r="P17" i="64"/>
  <c r="P13" i="64"/>
  <c r="P9" i="64"/>
  <c r="P68" i="65"/>
  <c r="P64" i="65"/>
  <c r="P60" i="65"/>
  <c r="P56" i="65"/>
  <c r="P22" i="63"/>
  <c r="P14" i="63"/>
  <c r="P61" i="64"/>
  <c r="P53" i="64"/>
  <c r="P45" i="64"/>
  <c r="P29" i="64"/>
  <c r="P22" i="64"/>
  <c r="P18" i="64"/>
  <c r="P14" i="64"/>
  <c r="P10" i="64"/>
  <c r="P6" i="64"/>
  <c r="P65" i="65"/>
  <c r="P57" i="65"/>
  <c r="P38" i="63"/>
  <c r="P30" i="63"/>
  <c r="P25" i="63"/>
  <c r="P9" i="63"/>
  <c r="P64" i="64"/>
  <c r="P56" i="64"/>
  <c r="P48" i="64"/>
  <c r="P40" i="64"/>
  <c r="P19" i="64"/>
  <c r="P15" i="64"/>
  <c r="P11" i="64"/>
  <c r="P7" i="64"/>
  <c r="P66" i="65"/>
  <c r="P58" i="65"/>
  <c r="P54" i="65"/>
  <c r="P18" i="63"/>
  <c r="P10" i="63"/>
  <c r="P65" i="64"/>
  <c r="P57" i="64"/>
  <c r="P49" i="64"/>
  <c r="P41" i="64"/>
  <c r="P33" i="64"/>
  <c r="P20" i="64"/>
  <c r="P16" i="64"/>
  <c r="P12" i="64"/>
  <c r="P8" i="64"/>
  <c r="P67" i="65"/>
  <c r="P63" i="65"/>
  <c r="P59" i="65"/>
  <c r="P55" i="65"/>
  <c r="P54" i="63"/>
  <c r="P40" i="65"/>
  <c r="P36" i="65"/>
  <c r="P32" i="65"/>
  <c r="P28" i="65"/>
  <c r="P24" i="65"/>
  <c r="P13" i="63"/>
  <c r="P60" i="64"/>
  <c r="P44" i="64"/>
  <c r="P28" i="64"/>
  <c r="P53" i="65"/>
  <c r="P42" i="65"/>
  <c r="P38" i="65"/>
  <c r="P34" i="65"/>
  <c r="P30" i="65"/>
  <c r="P26" i="65"/>
  <c r="P22" i="65"/>
  <c r="P18" i="65"/>
  <c r="P41" i="65"/>
  <c r="P37" i="65"/>
  <c r="P33" i="65"/>
  <c r="P29" i="65"/>
  <c r="P25" i="65"/>
  <c r="P17" i="65"/>
  <c r="P14" i="65"/>
  <c r="P10" i="65"/>
  <c r="P6" i="65"/>
  <c r="P65" i="66"/>
  <c r="P61" i="66"/>
  <c r="P57" i="66"/>
  <c r="P53" i="66"/>
  <c r="P49" i="66"/>
  <c r="P45" i="66"/>
  <c r="P41" i="66"/>
  <c r="P37" i="66"/>
  <c r="P33" i="66"/>
  <c r="P29" i="66"/>
  <c r="P25" i="66"/>
  <c r="P21" i="66"/>
  <c r="P17" i="66"/>
  <c r="P13" i="66"/>
  <c r="P9" i="66"/>
  <c r="P68" i="67"/>
  <c r="P21" i="65"/>
  <c r="P39" i="65"/>
  <c r="P35" i="65"/>
  <c r="P31" i="65"/>
  <c r="P27" i="65"/>
  <c r="P23" i="65"/>
  <c r="P15" i="65"/>
  <c r="P11" i="65"/>
  <c r="P7" i="65"/>
  <c r="P66" i="66"/>
  <c r="P62" i="66"/>
  <c r="P58" i="66"/>
  <c r="P54" i="66"/>
  <c r="P50" i="66"/>
  <c r="P46" i="66"/>
  <c r="P42" i="66"/>
  <c r="P38" i="66"/>
  <c r="P34" i="66"/>
  <c r="P52" i="64"/>
  <c r="P36" i="64"/>
  <c r="P20" i="65"/>
  <c r="P46" i="63"/>
  <c r="P21" i="63"/>
  <c r="P68" i="64"/>
  <c r="P24" i="66"/>
  <c r="P8" i="66"/>
  <c r="P66" i="67"/>
  <c r="P62" i="67"/>
  <c r="P58" i="67"/>
  <c r="P54" i="67"/>
  <c r="P50" i="67"/>
  <c r="P46" i="67"/>
  <c r="P9" i="65"/>
  <c r="P64" i="66"/>
  <c r="P56" i="66"/>
  <c r="P40" i="66"/>
  <c r="P32" i="66"/>
  <c r="P20" i="66"/>
  <c r="P63" i="67"/>
  <c r="P59" i="67"/>
  <c r="P55" i="67"/>
  <c r="P51" i="67"/>
  <c r="P47" i="67"/>
  <c r="P43" i="67"/>
  <c r="P12" i="65"/>
  <c r="P67" i="66"/>
  <c r="P59" i="66"/>
  <c r="P51" i="66"/>
  <c r="P43" i="66"/>
  <c r="P35" i="66"/>
  <c r="P27" i="66"/>
  <c r="P18" i="66"/>
  <c r="P11" i="66"/>
  <c r="P16" i="66"/>
  <c r="P67" i="67"/>
  <c r="P64" i="67"/>
  <c r="P60" i="67"/>
  <c r="P56" i="67"/>
  <c r="P52" i="67"/>
  <c r="P48" i="67"/>
  <c r="P44" i="67"/>
  <c r="P28" i="66"/>
  <c r="P23" i="66"/>
  <c r="P39" i="66"/>
  <c r="P65" i="67"/>
  <c r="P57" i="67"/>
  <c r="P49" i="67"/>
  <c r="P45" i="67"/>
  <c r="P39" i="67"/>
  <c r="P35" i="67"/>
  <c r="P31" i="67"/>
  <c r="P27" i="67"/>
  <c r="P23" i="67"/>
  <c r="P19" i="67"/>
  <c r="P15" i="67"/>
  <c r="P11" i="67"/>
  <c r="P7" i="67"/>
  <c r="P66" i="68"/>
  <c r="P62" i="68"/>
  <c r="P58" i="68"/>
  <c r="P54" i="68"/>
  <c r="P50" i="68"/>
  <c r="P46" i="68"/>
  <c r="P19" i="65"/>
  <c r="P13" i="65"/>
  <c r="P8" i="65"/>
  <c r="P60" i="66"/>
  <c r="P55" i="66"/>
  <c r="P22" i="66"/>
  <c r="P12" i="66"/>
  <c r="P7" i="66"/>
  <c r="P26" i="66"/>
  <c r="P40" i="67"/>
  <c r="P36" i="67"/>
  <c r="P32" i="67"/>
  <c r="P28" i="67"/>
  <c r="P24" i="67"/>
  <c r="P20" i="67"/>
  <c r="P16" i="67"/>
  <c r="P12" i="67"/>
  <c r="P8" i="67"/>
  <c r="P67" i="68"/>
  <c r="P63" i="68"/>
  <c r="P59" i="68"/>
  <c r="P55" i="68"/>
  <c r="P51" i="68"/>
  <c r="P47" i="68"/>
  <c r="P43" i="68"/>
  <c r="P39" i="68"/>
  <c r="P35" i="68"/>
  <c r="P30" i="66"/>
  <c r="P6" i="66"/>
  <c r="P16" i="65"/>
  <c r="P68" i="66"/>
  <c r="P63" i="66"/>
  <c r="P52" i="66"/>
  <c r="P14" i="66"/>
  <c r="P47" i="66"/>
  <c r="P19" i="66"/>
  <c r="P38" i="67"/>
  <c r="P30" i="67"/>
  <c r="P22" i="67"/>
  <c r="P14" i="67"/>
  <c r="P68" i="68"/>
  <c r="P10" i="66"/>
  <c r="P41" i="67"/>
  <c r="P33" i="67"/>
  <c r="P25" i="67"/>
  <c r="P17" i="67"/>
  <c r="P10" i="67"/>
  <c r="P9" i="67"/>
  <c r="P57" i="68"/>
  <c r="P56" i="68"/>
  <c r="P61" i="67"/>
  <c r="P42" i="67"/>
  <c r="P34" i="67"/>
  <c r="P26" i="67"/>
  <c r="P18" i="67"/>
  <c r="P61" i="68"/>
  <c r="P60" i="68"/>
  <c r="P45" i="68"/>
  <c r="P37" i="68"/>
  <c r="P36" i="68"/>
  <c r="P33" i="68"/>
  <c r="P29" i="68"/>
  <c r="P25" i="68"/>
  <c r="P21" i="68"/>
  <c r="P17" i="68"/>
  <c r="P13" i="68"/>
  <c r="P9" i="68"/>
  <c r="P15" i="66"/>
  <c r="P44" i="66"/>
  <c r="P65" i="68"/>
  <c r="P49" i="68"/>
  <c r="P34" i="68"/>
  <c r="P30" i="68"/>
  <c r="P26" i="68"/>
  <c r="P22" i="68"/>
  <c r="P18" i="68"/>
  <c r="P14" i="68"/>
  <c r="P10" i="68"/>
  <c r="P29" i="67"/>
  <c r="P48" i="68"/>
  <c r="P53" i="67"/>
  <c r="P38" i="68"/>
  <c r="P31" i="68"/>
  <c r="P27" i="68"/>
  <c r="P23" i="68"/>
  <c r="P19" i="68"/>
  <c r="P15" i="68"/>
  <c r="P11" i="68"/>
  <c r="P7" i="68"/>
  <c r="P64" i="68"/>
  <c r="P53" i="68"/>
  <c r="P32" i="68"/>
  <c r="P28" i="68"/>
  <c r="P24" i="68"/>
  <c r="P20" i="68"/>
  <c r="P16" i="68"/>
  <c r="P12" i="68"/>
  <c r="P8" i="68"/>
  <c r="P11" i="69"/>
  <c r="P7" i="69"/>
  <c r="P66" i="70"/>
  <c r="P62" i="70"/>
  <c r="P58" i="70"/>
  <c r="P54" i="70"/>
  <c r="P50" i="70"/>
  <c r="P46" i="70"/>
  <c r="P52" i="68"/>
  <c r="P40" i="68"/>
  <c r="P37" i="67"/>
  <c r="P12" i="69"/>
  <c r="P8" i="69"/>
  <c r="P67" i="70"/>
  <c r="P63" i="70"/>
  <c r="P59" i="70"/>
  <c r="P55" i="70"/>
  <c r="P51" i="70"/>
  <c r="P44" i="68"/>
  <c r="P13" i="69"/>
  <c r="P9" i="69"/>
  <c r="P68" i="70"/>
  <c r="P64" i="70"/>
  <c r="P60" i="70"/>
  <c r="P56" i="70"/>
  <c r="P52" i="70"/>
  <c r="P48" i="70"/>
  <c r="P6" i="69"/>
  <c r="P65" i="70"/>
  <c r="P61" i="70"/>
  <c r="P57" i="70"/>
  <c r="P21" i="67"/>
  <c r="P6" i="68"/>
  <c r="P53" i="70"/>
  <c r="P42" i="70"/>
  <c r="P38" i="70"/>
  <c r="P34" i="70"/>
  <c r="P30" i="70"/>
  <c r="P26" i="70"/>
  <c r="P22" i="70"/>
  <c r="P18" i="70"/>
  <c r="P14" i="70"/>
  <c r="P10" i="70"/>
  <c r="P6" i="70"/>
  <c r="P65" i="59"/>
  <c r="P13" i="67"/>
  <c r="P47" i="70"/>
  <c r="P43" i="70"/>
  <c r="P39" i="70"/>
  <c r="P35" i="70"/>
  <c r="P31" i="70"/>
  <c r="P27" i="70"/>
  <c r="P23" i="70"/>
  <c r="P19" i="70"/>
  <c r="P15" i="70"/>
  <c r="P41" i="68"/>
  <c r="P49" i="70"/>
  <c r="P41" i="70"/>
  <c r="P37" i="70"/>
  <c r="P33" i="70"/>
  <c r="P29" i="70"/>
  <c r="P25" i="70"/>
  <c r="P21" i="70"/>
  <c r="P17" i="70"/>
  <c r="P13" i="70"/>
  <c r="P9" i="70"/>
  <c r="P45" i="70"/>
  <c r="P43" i="59"/>
  <c r="P66" i="58"/>
  <c r="P62" i="58"/>
  <c r="P58" i="58"/>
  <c r="P44" i="70"/>
  <c r="P40" i="70"/>
  <c r="P36" i="70"/>
  <c r="P32" i="70"/>
  <c r="P28" i="70"/>
  <c r="P24" i="70"/>
  <c r="P20" i="70"/>
  <c r="P16" i="70"/>
  <c r="P66" i="59"/>
  <c r="P59" i="59"/>
  <c r="P56" i="59"/>
  <c r="P52" i="59"/>
  <c r="P44" i="59"/>
  <c r="P36" i="59"/>
  <c r="P63" i="58"/>
  <c r="P59" i="58"/>
  <c r="P8" i="70"/>
  <c r="P7" i="70"/>
  <c r="P62" i="59"/>
  <c r="P42" i="68"/>
  <c r="P53" i="59"/>
  <c r="P68" i="58"/>
  <c r="P64" i="58"/>
  <c r="P60" i="58"/>
  <c r="P56" i="58"/>
  <c r="P12" i="70"/>
  <c r="P11" i="70"/>
  <c r="P60" i="59"/>
  <c r="P58" i="59"/>
  <c r="P54" i="59"/>
  <c r="P42" i="59"/>
  <c r="P65" i="58"/>
  <c r="P61" i="58"/>
  <c r="P57" i="58"/>
  <c r="P45" i="58"/>
  <c r="P40" i="58"/>
  <c r="P41" i="58"/>
  <c r="P37" i="58"/>
  <c r="P42" i="58"/>
  <c r="P38" i="58"/>
  <c r="P85" i="17"/>
  <c r="P39" i="58"/>
  <c r="AQ67" i="60"/>
  <c r="AQ63" i="60"/>
  <c r="AQ68" i="60"/>
  <c r="AQ64" i="60"/>
  <c r="AQ65" i="60"/>
  <c r="AQ66" i="60"/>
  <c r="AQ68" i="61"/>
  <c r="AQ64" i="61"/>
  <c r="AQ60" i="61"/>
  <c r="AQ56" i="61"/>
  <c r="AQ52" i="61"/>
  <c r="AQ65" i="61"/>
  <c r="AQ61" i="61"/>
  <c r="AQ57" i="61"/>
  <c r="AQ53" i="61"/>
  <c r="AQ66" i="61"/>
  <c r="AQ58" i="61"/>
  <c r="AQ43" i="61"/>
  <c r="AQ39" i="61"/>
  <c r="AQ35" i="61"/>
  <c r="AQ67" i="61"/>
  <c r="AQ59" i="61"/>
  <c r="AQ48" i="61"/>
  <c r="AQ44" i="61"/>
  <c r="AQ40" i="61"/>
  <c r="AQ36" i="61"/>
  <c r="AQ50" i="61"/>
  <c r="AQ46" i="61"/>
  <c r="AQ42" i="61"/>
  <c r="AQ55" i="61"/>
  <c r="AQ49" i="61"/>
  <c r="AQ32" i="61"/>
  <c r="AQ24" i="61"/>
  <c r="AQ54" i="61"/>
  <c r="AQ45" i="61"/>
  <c r="AQ37" i="61"/>
  <c r="AQ29" i="61"/>
  <c r="AQ25" i="61"/>
  <c r="AQ62" i="61"/>
  <c r="AQ41" i="61"/>
  <c r="AQ38" i="61"/>
  <c r="AQ27" i="61"/>
  <c r="AQ65" i="62"/>
  <c r="AQ30" i="61"/>
  <c r="AQ51" i="61"/>
  <c r="AQ31" i="61"/>
  <c r="AQ67" i="62"/>
  <c r="AQ63" i="61"/>
  <c r="AQ23" i="61"/>
  <c r="AQ34" i="61"/>
  <c r="AQ60" i="62"/>
  <c r="AQ56" i="62"/>
  <c r="AQ52" i="62"/>
  <c r="AQ61" i="62"/>
  <c r="AQ57" i="62"/>
  <c r="AQ53" i="62"/>
  <c r="AQ64" i="62"/>
  <c r="AQ62" i="62"/>
  <c r="AQ58" i="62"/>
  <c r="AQ51" i="62"/>
  <c r="AQ48" i="62"/>
  <c r="AQ44" i="62"/>
  <c r="AQ40" i="62"/>
  <c r="AQ36" i="62"/>
  <c r="AQ63" i="62"/>
  <c r="AQ59" i="62"/>
  <c r="AQ55" i="62"/>
  <c r="AQ49" i="62"/>
  <c r="AQ45" i="62"/>
  <c r="AQ41" i="62"/>
  <c r="AQ33" i="62"/>
  <c r="AQ66" i="62"/>
  <c r="AQ39" i="62"/>
  <c r="AQ43" i="62"/>
  <c r="AQ35" i="62"/>
  <c r="AQ30" i="62"/>
  <c r="AQ26" i="62"/>
  <c r="AQ22" i="62"/>
  <c r="AQ18" i="62"/>
  <c r="AQ14" i="62"/>
  <c r="AQ10" i="62"/>
  <c r="AQ6" i="62"/>
  <c r="AQ65" i="63"/>
  <c r="AQ61" i="63"/>
  <c r="AQ57" i="63"/>
  <c r="AQ54" i="62"/>
  <c r="AQ46" i="62"/>
  <c r="AQ42" i="62"/>
  <c r="AQ38" i="62"/>
  <c r="AQ31" i="62"/>
  <c r="AQ27" i="62"/>
  <c r="AQ23" i="62"/>
  <c r="AQ19" i="62"/>
  <c r="AQ15" i="62"/>
  <c r="AQ11" i="62"/>
  <c r="AQ7" i="62"/>
  <c r="AQ66" i="63"/>
  <c r="AQ62" i="63"/>
  <c r="AQ58" i="63"/>
  <c r="AQ26" i="61"/>
  <c r="AQ50" i="62"/>
  <c r="AQ25" i="62"/>
  <c r="AQ17" i="62"/>
  <c r="AQ9" i="62"/>
  <c r="AQ64" i="63"/>
  <c r="AQ34" i="62"/>
  <c r="AQ28" i="62"/>
  <c r="AQ20" i="62"/>
  <c r="AQ12" i="62"/>
  <c r="AQ67" i="63"/>
  <c r="AQ56" i="63"/>
  <c r="AQ52" i="63"/>
  <c r="AQ48" i="63"/>
  <c r="AQ44" i="63"/>
  <c r="AQ40" i="63"/>
  <c r="AQ36" i="63"/>
  <c r="AQ32" i="63"/>
  <c r="AQ28" i="63"/>
  <c r="AQ47" i="62"/>
  <c r="AQ53" i="63"/>
  <c r="AQ49" i="63"/>
  <c r="AQ45" i="63"/>
  <c r="AQ41" i="63"/>
  <c r="AQ37" i="63"/>
  <c r="AQ33" i="63"/>
  <c r="AQ29" i="63"/>
  <c r="AQ29" i="62"/>
  <c r="AQ21" i="62"/>
  <c r="AQ13" i="62"/>
  <c r="AQ68" i="63"/>
  <c r="AQ60" i="63"/>
  <c r="AQ51" i="63"/>
  <c r="AQ43" i="63"/>
  <c r="AQ35" i="63"/>
  <c r="AQ54" i="63"/>
  <c r="AQ46" i="63"/>
  <c r="AQ38" i="63"/>
  <c r="AQ23" i="63"/>
  <c r="AQ19" i="63"/>
  <c r="AQ15" i="63"/>
  <c r="AQ11" i="63"/>
  <c r="AQ66" i="64"/>
  <c r="AQ62" i="64"/>
  <c r="AQ58" i="64"/>
  <c r="AQ54" i="64"/>
  <c r="AQ50" i="64"/>
  <c r="AQ46" i="64"/>
  <c r="AQ42" i="64"/>
  <c r="AQ34" i="64"/>
  <c r="AQ30" i="64"/>
  <c r="AQ26" i="64"/>
  <c r="AQ32" i="62"/>
  <c r="AQ16" i="62"/>
  <c r="AQ63" i="63"/>
  <c r="AQ30" i="63"/>
  <c r="AQ27" i="63"/>
  <c r="AQ24" i="63"/>
  <c r="AQ20" i="63"/>
  <c r="AQ16" i="63"/>
  <c r="AQ12" i="63"/>
  <c r="AQ67" i="64"/>
  <c r="AQ63" i="64"/>
  <c r="AQ59" i="64"/>
  <c r="AQ55" i="64"/>
  <c r="AQ51" i="64"/>
  <c r="AQ47" i="64"/>
  <c r="AQ43" i="64"/>
  <c r="AQ35" i="64"/>
  <c r="AQ31" i="64"/>
  <c r="AQ27" i="64"/>
  <c r="AQ23" i="64"/>
  <c r="AQ59" i="63"/>
  <c r="AQ55" i="63"/>
  <c r="AQ47" i="63"/>
  <c r="AQ39" i="63"/>
  <c r="AQ31" i="63"/>
  <c r="AQ24" i="62"/>
  <c r="AQ8" i="62"/>
  <c r="AQ21" i="64"/>
  <c r="AQ17" i="64"/>
  <c r="AQ13" i="64"/>
  <c r="AQ9" i="64"/>
  <c r="AQ64" i="65"/>
  <c r="AQ60" i="65"/>
  <c r="AQ56" i="65"/>
  <c r="AQ50" i="63"/>
  <c r="AQ18" i="63"/>
  <c r="AQ10" i="63"/>
  <c r="AQ65" i="64"/>
  <c r="AQ57" i="64"/>
  <c r="AQ49" i="64"/>
  <c r="AQ41" i="64"/>
  <c r="AQ33" i="64"/>
  <c r="AQ18" i="64"/>
  <c r="AQ14" i="64"/>
  <c r="AQ10" i="64"/>
  <c r="AQ6" i="64"/>
  <c r="AQ65" i="65"/>
  <c r="AQ57" i="65"/>
  <c r="AQ21" i="63"/>
  <c r="AQ13" i="63"/>
  <c r="AQ68" i="64"/>
  <c r="AQ60" i="64"/>
  <c r="AQ52" i="64"/>
  <c r="AQ44" i="64"/>
  <c r="AQ36" i="64"/>
  <c r="AQ28" i="64"/>
  <c r="AQ34" i="63"/>
  <c r="AQ25" i="64"/>
  <c r="AQ24" i="64"/>
  <c r="AQ22" i="64"/>
  <c r="AQ19" i="64"/>
  <c r="AQ15" i="64"/>
  <c r="AQ11" i="64"/>
  <c r="AQ7" i="64"/>
  <c r="AQ66" i="65"/>
  <c r="AQ58" i="65"/>
  <c r="AQ54" i="65"/>
  <c r="AQ22" i="63"/>
  <c r="AQ14" i="63"/>
  <c r="AQ61" i="64"/>
  <c r="AQ53" i="64"/>
  <c r="AQ45" i="64"/>
  <c r="AQ29" i="64"/>
  <c r="AQ20" i="64"/>
  <c r="AQ16" i="64"/>
  <c r="AQ12" i="64"/>
  <c r="AQ8" i="64"/>
  <c r="AQ67" i="65"/>
  <c r="AQ63" i="65"/>
  <c r="AQ59" i="65"/>
  <c r="AQ55" i="65"/>
  <c r="AQ42" i="63"/>
  <c r="AQ53" i="65"/>
  <c r="AQ40" i="65"/>
  <c r="AQ36" i="65"/>
  <c r="AQ32" i="65"/>
  <c r="AQ28" i="65"/>
  <c r="AQ24" i="65"/>
  <c r="AQ25" i="63"/>
  <c r="AQ9" i="63"/>
  <c r="AQ42" i="65"/>
  <c r="AQ38" i="65"/>
  <c r="AQ34" i="65"/>
  <c r="AQ30" i="65"/>
  <c r="AQ26" i="65"/>
  <c r="AQ22" i="65"/>
  <c r="AQ18" i="65"/>
  <c r="AQ56" i="64"/>
  <c r="AQ40" i="64"/>
  <c r="AQ19" i="65"/>
  <c r="AQ14" i="65"/>
  <c r="AQ10" i="65"/>
  <c r="AQ6" i="65"/>
  <c r="AQ65" i="66"/>
  <c r="AQ61" i="66"/>
  <c r="AQ57" i="66"/>
  <c r="AQ53" i="66"/>
  <c r="AQ49" i="66"/>
  <c r="AQ45" i="66"/>
  <c r="AQ41" i="66"/>
  <c r="AQ37" i="66"/>
  <c r="AQ33" i="66"/>
  <c r="AQ29" i="66"/>
  <c r="AQ25" i="66"/>
  <c r="AQ21" i="66"/>
  <c r="AQ17" i="66"/>
  <c r="AQ13" i="66"/>
  <c r="AQ9" i="66"/>
  <c r="AQ68" i="67"/>
  <c r="AQ17" i="65"/>
  <c r="AQ48" i="64"/>
  <c r="AQ15" i="65"/>
  <c r="AQ11" i="65"/>
  <c r="AQ7" i="65"/>
  <c r="AQ66" i="66"/>
  <c r="AQ62" i="66"/>
  <c r="AQ58" i="66"/>
  <c r="AQ54" i="66"/>
  <c r="AQ50" i="66"/>
  <c r="AQ46" i="66"/>
  <c r="AQ42" i="66"/>
  <c r="AQ38" i="66"/>
  <c r="AQ34" i="66"/>
  <c r="AQ41" i="65"/>
  <c r="AQ37" i="65"/>
  <c r="AQ33" i="65"/>
  <c r="AQ29" i="65"/>
  <c r="AQ25" i="65"/>
  <c r="AQ21" i="65"/>
  <c r="AQ20" i="65"/>
  <c r="AQ16" i="65"/>
  <c r="AQ28" i="66"/>
  <c r="AQ12" i="66"/>
  <c r="AQ66" i="67"/>
  <c r="AQ62" i="67"/>
  <c r="AQ58" i="67"/>
  <c r="AQ54" i="67"/>
  <c r="AQ50" i="67"/>
  <c r="AQ46" i="67"/>
  <c r="AQ39" i="65"/>
  <c r="AQ35" i="65"/>
  <c r="AQ31" i="65"/>
  <c r="AQ27" i="65"/>
  <c r="AQ23" i="65"/>
  <c r="AQ13" i="65"/>
  <c r="AQ68" i="66"/>
  <c r="AQ60" i="66"/>
  <c r="AQ52" i="66"/>
  <c r="AQ44" i="66"/>
  <c r="AQ24" i="66"/>
  <c r="AQ8" i="66"/>
  <c r="AQ63" i="67"/>
  <c r="AQ59" i="67"/>
  <c r="AQ55" i="67"/>
  <c r="AQ51" i="67"/>
  <c r="AQ47" i="67"/>
  <c r="AQ43" i="67"/>
  <c r="AQ8" i="65"/>
  <c r="AQ63" i="66"/>
  <c r="AQ55" i="66"/>
  <c r="AQ47" i="66"/>
  <c r="AQ39" i="66"/>
  <c r="AQ22" i="66"/>
  <c r="AQ15" i="66"/>
  <c r="AQ6" i="66"/>
  <c r="AQ20" i="66"/>
  <c r="AQ64" i="67"/>
  <c r="AQ60" i="67"/>
  <c r="AQ56" i="67"/>
  <c r="AQ52" i="67"/>
  <c r="AQ48" i="67"/>
  <c r="AQ44" i="67"/>
  <c r="AQ64" i="64"/>
  <c r="AQ67" i="66"/>
  <c r="AQ51" i="66"/>
  <c r="AQ11" i="66"/>
  <c r="AQ30" i="66"/>
  <c r="AQ26" i="66"/>
  <c r="AQ39" i="67"/>
  <c r="AQ35" i="67"/>
  <c r="AQ31" i="67"/>
  <c r="AQ27" i="67"/>
  <c r="AQ23" i="67"/>
  <c r="AQ19" i="67"/>
  <c r="AQ15" i="67"/>
  <c r="AQ11" i="67"/>
  <c r="AQ7" i="67"/>
  <c r="AQ66" i="68"/>
  <c r="AQ62" i="68"/>
  <c r="AQ58" i="68"/>
  <c r="AQ54" i="68"/>
  <c r="AQ50" i="68"/>
  <c r="AQ46" i="68"/>
  <c r="AQ43" i="66"/>
  <c r="AQ16" i="66"/>
  <c r="AQ64" i="66"/>
  <c r="AQ14" i="66"/>
  <c r="AQ10" i="66"/>
  <c r="AQ61" i="67"/>
  <c r="AQ53" i="67"/>
  <c r="AQ40" i="67"/>
  <c r="AQ36" i="67"/>
  <c r="AQ32" i="67"/>
  <c r="AQ28" i="67"/>
  <c r="AQ24" i="67"/>
  <c r="AQ20" i="67"/>
  <c r="AQ16" i="67"/>
  <c r="AQ12" i="67"/>
  <c r="AQ8" i="67"/>
  <c r="AQ67" i="68"/>
  <c r="AQ63" i="68"/>
  <c r="AQ59" i="68"/>
  <c r="AQ55" i="68"/>
  <c r="AQ51" i="68"/>
  <c r="AQ47" i="68"/>
  <c r="AQ43" i="68"/>
  <c r="AQ39" i="68"/>
  <c r="AQ35" i="68"/>
  <c r="AQ12" i="65"/>
  <c r="AQ59" i="66"/>
  <c r="AQ40" i="66"/>
  <c r="AQ35" i="66"/>
  <c r="AQ19" i="66"/>
  <c r="AQ67" i="67"/>
  <c r="AQ32" i="66"/>
  <c r="AQ27" i="66"/>
  <c r="AQ7" i="66"/>
  <c r="AQ65" i="67"/>
  <c r="AQ23" i="66"/>
  <c r="AQ42" i="67"/>
  <c r="AQ34" i="67"/>
  <c r="AQ26" i="67"/>
  <c r="AQ18" i="67"/>
  <c r="AQ61" i="68"/>
  <c r="AQ60" i="68"/>
  <c r="AQ18" i="66"/>
  <c r="AQ57" i="67"/>
  <c r="AQ37" i="67"/>
  <c r="AQ29" i="67"/>
  <c r="AQ21" i="67"/>
  <c r="AQ13" i="67"/>
  <c r="AQ65" i="68"/>
  <c r="AQ64" i="68"/>
  <c r="AQ49" i="68"/>
  <c r="AQ48" i="68"/>
  <c r="AQ9" i="65"/>
  <c r="AQ56" i="66"/>
  <c r="AQ49" i="67"/>
  <c r="AQ38" i="67"/>
  <c r="AQ30" i="67"/>
  <c r="AQ22" i="67"/>
  <c r="AQ14" i="67"/>
  <c r="AQ68" i="68"/>
  <c r="AQ53" i="68"/>
  <c r="AQ52" i="68"/>
  <c r="AQ17" i="67"/>
  <c r="AQ33" i="68"/>
  <c r="AQ29" i="68"/>
  <c r="AQ25" i="68"/>
  <c r="AQ21" i="68"/>
  <c r="AQ17" i="68"/>
  <c r="AQ13" i="68"/>
  <c r="AQ9" i="68"/>
  <c r="AQ25" i="67"/>
  <c r="AQ10" i="67"/>
  <c r="AQ56" i="68"/>
  <c r="AQ42" i="68"/>
  <c r="AQ40" i="68"/>
  <c r="AQ34" i="68"/>
  <c r="AQ30" i="68"/>
  <c r="AQ26" i="68"/>
  <c r="AQ22" i="68"/>
  <c r="AQ18" i="68"/>
  <c r="AQ14" i="68"/>
  <c r="AQ10" i="68"/>
  <c r="AQ33" i="67"/>
  <c r="AQ45" i="68"/>
  <c r="AQ37" i="68"/>
  <c r="AQ36" i="68"/>
  <c r="AQ31" i="68"/>
  <c r="AQ27" i="68"/>
  <c r="AQ23" i="68"/>
  <c r="AQ19" i="68"/>
  <c r="AQ15" i="68"/>
  <c r="AQ11" i="68"/>
  <c r="AQ7" i="68"/>
  <c r="AQ41" i="67"/>
  <c r="AQ9" i="67"/>
  <c r="AQ32" i="68"/>
  <c r="AQ28" i="68"/>
  <c r="AQ24" i="68"/>
  <c r="AQ20" i="68"/>
  <c r="AQ16" i="68"/>
  <c r="AQ12" i="68"/>
  <c r="AQ8" i="68"/>
  <c r="AQ11" i="69"/>
  <c r="AQ7" i="69"/>
  <c r="AQ66" i="70"/>
  <c r="AQ62" i="70"/>
  <c r="AQ58" i="70"/>
  <c r="AQ54" i="70"/>
  <c r="AQ50" i="70"/>
  <c r="AQ46" i="70"/>
  <c r="AQ44" i="68"/>
  <c r="AQ41" i="68"/>
  <c r="AQ12" i="69"/>
  <c r="AQ8" i="69"/>
  <c r="AQ67" i="70"/>
  <c r="AQ63" i="70"/>
  <c r="AQ59" i="70"/>
  <c r="AQ55" i="70"/>
  <c r="AQ51" i="70"/>
  <c r="AQ38" i="68"/>
  <c r="AQ13" i="69"/>
  <c r="AQ9" i="69"/>
  <c r="AQ68" i="70"/>
  <c r="AQ64" i="70"/>
  <c r="AQ60" i="70"/>
  <c r="AQ56" i="70"/>
  <c r="AQ52" i="70"/>
  <c r="AQ48" i="70"/>
  <c r="AQ45" i="67"/>
  <c r="AQ6" i="69"/>
  <c r="AQ65" i="70"/>
  <c r="AQ61" i="70"/>
  <c r="AQ57" i="70"/>
  <c r="AQ42" i="70"/>
  <c r="AQ38" i="70"/>
  <c r="AQ34" i="70"/>
  <c r="AQ30" i="70"/>
  <c r="AQ26" i="70"/>
  <c r="AQ22" i="70"/>
  <c r="AQ18" i="70"/>
  <c r="AQ14" i="70"/>
  <c r="AQ10" i="70"/>
  <c r="AQ6" i="70"/>
  <c r="AQ65" i="59"/>
  <c r="AQ57" i="68"/>
  <c r="AQ43" i="70"/>
  <c r="AQ39" i="70"/>
  <c r="AQ35" i="70"/>
  <c r="AQ31" i="70"/>
  <c r="AQ27" i="70"/>
  <c r="AQ23" i="70"/>
  <c r="AQ19" i="70"/>
  <c r="AQ15" i="70"/>
  <c r="AQ45" i="70"/>
  <c r="AQ6" i="68"/>
  <c r="AQ53" i="70"/>
  <c r="AQ41" i="70"/>
  <c r="AQ37" i="70"/>
  <c r="AQ33" i="70"/>
  <c r="AQ29" i="70"/>
  <c r="AQ25" i="70"/>
  <c r="AQ21" i="70"/>
  <c r="AQ17" i="70"/>
  <c r="AQ13" i="70"/>
  <c r="AQ9" i="70"/>
  <c r="AQ43" i="59"/>
  <c r="AQ66" i="58"/>
  <c r="AQ62" i="58"/>
  <c r="AQ58" i="58"/>
  <c r="AQ12" i="70"/>
  <c r="AQ11" i="70"/>
  <c r="AQ47" i="70"/>
  <c r="AQ56" i="59"/>
  <c r="AQ52" i="59"/>
  <c r="AQ44" i="59"/>
  <c r="AQ36" i="59"/>
  <c r="AQ63" i="58"/>
  <c r="AQ59" i="58"/>
  <c r="AQ49" i="70"/>
  <c r="AQ59" i="59"/>
  <c r="AQ53" i="59"/>
  <c r="AQ68" i="58"/>
  <c r="AQ64" i="58"/>
  <c r="AQ60" i="58"/>
  <c r="AQ56" i="58"/>
  <c r="AQ66" i="59"/>
  <c r="AQ54" i="59"/>
  <c r="AQ42" i="59"/>
  <c r="AQ65" i="58"/>
  <c r="AQ61" i="58"/>
  <c r="AQ57" i="58"/>
  <c r="AQ45" i="58"/>
  <c r="AQ40" i="70"/>
  <c r="AQ20" i="70"/>
  <c r="AQ8" i="70"/>
  <c r="AQ62" i="59"/>
  <c r="AQ40" i="58"/>
  <c r="AQ32" i="70"/>
  <c r="AQ7" i="70"/>
  <c r="AQ44" i="70"/>
  <c r="AQ41" i="58"/>
  <c r="AQ37" i="58"/>
  <c r="AQ24" i="70"/>
  <c r="AQ60" i="59"/>
  <c r="AQ36" i="70"/>
  <c r="AQ42" i="58"/>
  <c r="AQ38" i="58"/>
  <c r="AQ16" i="70"/>
  <c r="AQ39" i="58"/>
  <c r="AQ85" i="17"/>
  <c r="AQ28" i="70"/>
  <c r="AQ58" i="59"/>
  <c r="BM66" i="60"/>
  <c r="BM67" i="60"/>
  <c r="BM63" i="60"/>
  <c r="BM68" i="60"/>
  <c r="BM64" i="60"/>
  <c r="BM65" i="60"/>
  <c r="BM67" i="61"/>
  <c r="BM63" i="61"/>
  <c r="BM59" i="61"/>
  <c r="BM55" i="61"/>
  <c r="BM51" i="61"/>
  <c r="BM68" i="61"/>
  <c r="BM64" i="61"/>
  <c r="BM60" i="61"/>
  <c r="BM56" i="61"/>
  <c r="BM65" i="61"/>
  <c r="BM50" i="61"/>
  <c r="BM46" i="61"/>
  <c r="BM42" i="61"/>
  <c r="BM38" i="61"/>
  <c r="BM57" i="61"/>
  <c r="BM43" i="61"/>
  <c r="BM39" i="61"/>
  <c r="BM35" i="61"/>
  <c r="BM58" i="61"/>
  <c r="BM52" i="61"/>
  <c r="BM61" i="61"/>
  <c r="BM53" i="61"/>
  <c r="BM49" i="61"/>
  <c r="BM45" i="61"/>
  <c r="BM41" i="61"/>
  <c r="BM62" i="61"/>
  <c r="BM37" i="61"/>
  <c r="BM48" i="61"/>
  <c r="BM31" i="61"/>
  <c r="BM27" i="61"/>
  <c r="BM23" i="61"/>
  <c r="BM54" i="61"/>
  <c r="BM44" i="61"/>
  <c r="BM32" i="61"/>
  <c r="BM66" i="61"/>
  <c r="BM36" i="61"/>
  <c r="BM40" i="61"/>
  <c r="BM64" i="62"/>
  <c r="BM24" i="61"/>
  <c r="BM30" i="61"/>
  <c r="BM25" i="61"/>
  <c r="BM66" i="62"/>
  <c r="BM34" i="61"/>
  <c r="BM26" i="61"/>
  <c r="BM67" i="62"/>
  <c r="BM29" i="61"/>
  <c r="BM65" i="62"/>
  <c r="BM63" i="62"/>
  <c r="BM59" i="62"/>
  <c r="BM55" i="62"/>
  <c r="BM51" i="62"/>
  <c r="BM60" i="62"/>
  <c r="BM56" i="62"/>
  <c r="BM52" i="62"/>
  <c r="BM61" i="62"/>
  <c r="BM57" i="62"/>
  <c r="BM47" i="62"/>
  <c r="BM43" i="62"/>
  <c r="BM39" i="62"/>
  <c r="BM35" i="62"/>
  <c r="BM48" i="62"/>
  <c r="BM44" i="62"/>
  <c r="BM40" i="62"/>
  <c r="BM36" i="62"/>
  <c r="BM32" i="62"/>
  <c r="BM62" i="62"/>
  <c r="BM58" i="62"/>
  <c r="BM54" i="62"/>
  <c r="BM53" i="62"/>
  <c r="BM45" i="62"/>
  <c r="BM41" i="62"/>
  <c r="BM34" i="62"/>
  <c r="BM29" i="62"/>
  <c r="BM25" i="62"/>
  <c r="BM21" i="62"/>
  <c r="BM17" i="62"/>
  <c r="BM13" i="62"/>
  <c r="BM9" i="62"/>
  <c r="BM68" i="63"/>
  <c r="BM64" i="63"/>
  <c r="BM60" i="63"/>
  <c r="BM46" i="62"/>
  <c r="BM30" i="62"/>
  <c r="BM26" i="62"/>
  <c r="BM22" i="62"/>
  <c r="BM18" i="62"/>
  <c r="BM14" i="62"/>
  <c r="BM10" i="62"/>
  <c r="BM6" i="62"/>
  <c r="BM65" i="63"/>
  <c r="BM61" i="63"/>
  <c r="BM57" i="63"/>
  <c r="BM49" i="62"/>
  <c r="BM50" i="62"/>
  <c r="BM42" i="62"/>
  <c r="BM55" i="63"/>
  <c r="BM51" i="63"/>
  <c r="BM47" i="63"/>
  <c r="BM43" i="63"/>
  <c r="BM39" i="63"/>
  <c r="BM35" i="63"/>
  <c r="BM31" i="63"/>
  <c r="BM28" i="62"/>
  <c r="BM20" i="62"/>
  <c r="BM12" i="62"/>
  <c r="BM67" i="63"/>
  <c r="BM31" i="62"/>
  <c r="BM23" i="62"/>
  <c r="BM15" i="62"/>
  <c r="BM7" i="62"/>
  <c r="BM62" i="63"/>
  <c r="BM52" i="63"/>
  <c r="BM48" i="63"/>
  <c r="BM44" i="63"/>
  <c r="BM40" i="63"/>
  <c r="BM36" i="63"/>
  <c r="BM32" i="63"/>
  <c r="BM28" i="63"/>
  <c r="BM56" i="63"/>
  <c r="BM24" i="62"/>
  <c r="BM16" i="62"/>
  <c r="BM8" i="62"/>
  <c r="BM63" i="63"/>
  <c r="BM19" i="62"/>
  <c r="BM66" i="63"/>
  <c r="BM27" i="63"/>
  <c r="BM22" i="63"/>
  <c r="BM18" i="63"/>
  <c r="BM14" i="63"/>
  <c r="BM10" i="63"/>
  <c r="BM65" i="64"/>
  <c r="BM61" i="64"/>
  <c r="BM57" i="64"/>
  <c r="BM53" i="64"/>
  <c r="BM49" i="64"/>
  <c r="BM45" i="64"/>
  <c r="BM41" i="64"/>
  <c r="BM33" i="64"/>
  <c r="BM29" i="64"/>
  <c r="BM25" i="64"/>
  <c r="BM58" i="63"/>
  <c r="BM54" i="63"/>
  <c r="BM46" i="63"/>
  <c r="BM38" i="63"/>
  <c r="BM33" i="62"/>
  <c r="BM49" i="63"/>
  <c r="BM41" i="63"/>
  <c r="BM33" i="63"/>
  <c r="BM30" i="63"/>
  <c r="BM29" i="63"/>
  <c r="BM23" i="63"/>
  <c r="BM19" i="63"/>
  <c r="BM15" i="63"/>
  <c r="BM11" i="63"/>
  <c r="BM66" i="64"/>
  <c r="BM62" i="64"/>
  <c r="BM58" i="64"/>
  <c r="BM54" i="64"/>
  <c r="BM50" i="64"/>
  <c r="BM46" i="64"/>
  <c r="BM42" i="64"/>
  <c r="BM34" i="64"/>
  <c r="BM30" i="64"/>
  <c r="BM26" i="64"/>
  <c r="BM22" i="64"/>
  <c r="BM27" i="62"/>
  <c r="BM11" i="62"/>
  <c r="BM50" i="63"/>
  <c r="BM42" i="63"/>
  <c r="BM34" i="63"/>
  <c r="BM53" i="63"/>
  <c r="BM45" i="63"/>
  <c r="BM37" i="63"/>
  <c r="BM38" i="62"/>
  <c r="BM25" i="63"/>
  <c r="BM9" i="63"/>
  <c r="BM64" i="64"/>
  <c r="BM56" i="64"/>
  <c r="BM48" i="64"/>
  <c r="BM40" i="64"/>
  <c r="BM20" i="64"/>
  <c r="BM16" i="64"/>
  <c r="BM12" i="64"/>
  <c r="BM8" i="64"/>
  <c r="BM67" i="65"/>
  <c r="BM63" i="65"/>
  <c r="BM59" i="65"/>
  <c r="BM55" i="65"/>
  <c r="BM20" i="63"/>
  <c r="BM12" i="63"/>
  <c r="BM67" i="64"/>
  <c r="BM59" i="64"/>
  <c r="BM51" i="64"/>
  <c r="BM43" i="64"/>
  <c r="BM35" i="64"/>
  <c r="BM27" i="64"/>
  <c r="BM23" i="64"/>
  <c r="BM21" i="64"/>
  <c r="BM17" i="64"/>
  <c r="BM13" i="64"/>
  <c r="BM9" i="64"/>
  <c r="BM68" i="65"/>
  <c r="BM64" i="65"/>
  <c r="BM60" i="65"/>
  <c r="BM56" i="65"/>
  <c r="BM24" i="64"/>
  <c r="BM21" i="63"/>
  <c r="BM13" i="63"/>
  <c r="BM68" i="64"/>
  <c r="BM60" i="64"/>
  <c r="BM52" i="64"/>
  <c r="BM44" i="64"/>
  <c r="BM36" i="64"/>
  <c r="BM28" i="64"/>
  <c r="BM18" i="64"/>
  <c r="BM14" i="64"/>
  <c r="BM10" i="64"/>
  <c r="BM6" i="64"/>
  <c r="BM65" i="65"/>
  <c r="BM57" i="65"/>
  <c r="BM53" i="65"/>
  <c r="BM59" i="63"/>
  <c r="BM19" i="64"/>
  <c r="BM15" i="64"/>
  <c r="BM11" i="64"/>
  <c r="BM7" i="64"/>
  <c r="BM66" i="65"/>
  <c r="BM58" i="65"/>
  <c r="BM54" i="65"/>
  <c r="BM39" i="65"/>
  <c r="BM35" i="65"/>
  <c r="BM31" i="65"/>
  <c r="BM27" i="65"/>
  <c r="BM23" i="65"/>
  <c r="BM24" i="63"/>
  <c r="BM41" i="65"/>
  <c r="BM37" i="65"/>
  <c r="BM33" i="65"/>
  <c r="BM29" i="65"/>
  <c r="BM25" i="65"/>
  <c r="BM21" i="65"/>
  <c r="BM17" i="65"/>
  <c r="BM47" i="64"/>
  <c r="BM31" i="64"/>
  <c r="BM42" i="65"/>
  <c r="BM38" i="65"/>
  <c r="BM34" i="65"/>
  <c r="BM30" i="65"/>
  <c r="BM26" i="65"/>
  <c r="BM22" i="65"/>
  <c r="BM16" i="63"/>
  <c r="BM63" i="64"/>
  <c r="BM20" i="65"/>
  <c r="BM16" i="65"/>
  <c r="BM13" i="65"/>
  <c r="BM9" i="65"/>
  <c r="BM68" i="66"/>
  <c r="BM64" i="66"/>
  <c r="BM60" i="66"/>
  <c r="BM56" i="66"/>
  <c r="BM52" i="66"/>
  <c r="BM48" i="66"/>
  <c r="BM44" i="66"/>
  <c r="BM40" i="66"/>
  <c r="BM32" i="66"/>
  <c r="BM28" i="66"/>
  <c r="BM24" i="66"/>
  <c r="BM20" i="66"/>
  <c r="BM16" i="66"/>
  <c r="BM12" i="66"/>
  <c r="BM8" i="66"/>
  <c r="BM67" i="67"/>
  <c r="BM18" i="65"/>
  <c r="BM40" i="65"/>
  <c r="BM36" i="65"/>
  <c r="BM32" i="65"/>
  <c r="BM28" i="65"/>
  <c r="BM24" i="65"/>
  <c r="BM14" i="65"/>
  <c r="BM10" i="65"/>
  <c r="BM6" i="65"/>
  <c r="BM65" i="66"/>
  <c r="BM61" i="66"/>
  <c r="BM57" i="66"/>
  <c r="BM53" i="66"/>
  <c r="BM49" i="66"/>
  <c r="BM45" i="66"/>
  <c r="BM41" i="66"/>
  <c r="BM37" i="66"/>
  <c r="BM33" i="66"/>
  <c r="BM19" i="65"/>
  <c r="BM12" i="65"/>
  <c r="BM67" i="66"/>
  <c r="BM59" i="66"/>
  <c r="BM51" i="66"/>
  <c r="BM43" i="66"/>
  <c r="BM35" i="66"/>
  <c r="BM30" i="66"/>
  <c r="BM21" i="66"/>
  <c r="BM14" i="66"/>
  <c r="BM68" i="67"/>
  <c r="BM65" i="67"/>
  <c r="BM61" i="67"/>
  <c r="BM57" i="67"/>
  <c r="BM53" i="67"/>
  <c r="BM49" i="67"/>
  <c r="BM45" i="67"/>
  <c r="BM15" i="65"/>
  <c r="BM7" i="65"/>
  <c r="BM62" i="66"/>
  <c r="BM54" i="66"/>
  <c r="BM26" i="66"/>
  <c r="BM17" i="66"/>
  <c r="BM10" i="66"/>
  <c r="BM62" i="67"/>
  <c r="BM58" i="67"/>
  <c r="BM54" i="67"/>
  <c r="BM50" i="67"/>
  <c r="BM46" i="67"/>
  <c r="BM42" i="67"/>
  <c r="BM15" i="66"/>
  <c r="BM8" i="65"/>
  <c r="BM63" i="66"/>
  <c r="BM55" i="66"/>
  <c r="BM47" i="66"/>
  <c r="BM39" i="66"/>
  <c r="BM29" i="66"/>
  <c r="BM22" i="66"/>
  <c r="BM13" i="66"/>
  <c r="BM6" i="66"/>
  <c r="BM66" i="67"/>
  <c r="BM63" i="67"/>
  <c r="BM59" i="67"/>
  <c r="BM55" i="67"/>
  <c r="BM51" i="67"/>
  <c r="BM47" i="67"/>
  <c r="BM43" i="67"/>
  <c r="BM66" i="66"/>
  <c r="BM50" i="66"/>
  <c r="BM38" i="66"/>
  <c r="BM18" i="66"/>
  <c r="BM11" i="66"/>
  <c r="BM64" i="67"/>
  <c r="BM56" i="67"/>
  <c r="BM48" i="67"/>
  <c r="BM38" i="67"/>
  <c r="BM34" i="67"/>
  <c r="BM30" i="67"/>
  <c r="BM26" i="67"/>
  <c r="BM22" i="67"/>
  <c r="BM18" i="67"/>
  <c r="BM14" i="67"/>
  <c r="BM10" i="67"/>
  <c r="BM65" i="68"/>
  <c r="BM61" i="68"/>
  <c r="BM57" i="68"/>
  <c r="BM53" i="68"/>
  <c r="BM49" i="68"/>
  <c r="BM45" i="68"/>
  <c r="BM44" i="67"/>
  <c r="BM25" i="66"/>
  <c r="BM39" i="67"/>
  <c r="BM35" i="67"/>
  <c r="BM31" i="67"/>
  <c r="BM27" i="67"/>
  <c r="BM23" i="67"/>
  <c r="BM19" i="67"/>
  <c r="BM15" i="67"/>
  <c r="BM11" i="67"/>
  <c r="BM7" i="67"/>
  <c r="BM66" i="68"/>
  <c r="BM62" i="68"/>
  <c r="BM58" i="68"/>
  <c r="BM54" i="68"/>
  <c r="BM50" i="68"/>
  <c r="BM46" i="68"/>
  <c r="BM42" i="68"/>
  <c r="BM38" i="68"/>
  <c r="BM11" i="65"/>
  <c r="BM58" i="66"/>
  <c r="BM19" i="66"/>
  <c r="BM46" i="66"/>
  <c r="BM7" i="66"/>
  <c r="BM52" i="67"/>
  <c r="BM36" i="67"/>
  <c r="BM28" i="67"/>
  <c r="BM20" i="67"/>
  <c r="BM12" i="67"/>
  <c r="BM59" i="68"/>
  <c r="BM42" i="66"/>
  <c r="BM60" i="68"/>
  <c r="BM23" i="66"/>
  <c r="BM37" i="67"/>
  <c r="BM29" i="67"/>
  <c r="BM21" i="67"/>
  <c r="BM13" i="67"/>
  <c r="BM64" i="68"/>
  <c r="BM48" i="68"/>
  <c r="BM40" i="67"/>
  <c r="BM32" i="67"/>
  <c r="BM24" i="67"/>
  <c r="BM16" i="67"/>
  <c r="BM67" i="68"/>
  <c r="BM34" i="66"/>
  <c r="BM68" i="68"/>
  <c r="BM52" i="68"/>
  <c r="BM55" i="68"/>
  <c r="BM36" i="68"/>
  <c r="BM32" i="68"/>
  <c r="BM28" i="68"/>
  <c r="BM24" i="68"/>
  <c r="BM20" i="68"/>
  <c r="BM16" i="68"/>
  <c r="BM12" i="68"/>
  <c r="BM8" i="68"/>
  <c r="BM9" i="66"/>
  <c r="BM8" i="67"/>
  <c r="BM63" i="68"/>
  <c r="BM40" i="68"/>
  <c r="BM33" i="68"/>
  <c r="BM29" i="68"/>
  <c r="BM25" i="68"/>
  <c r="BM21" i="68"/>
  <c r="BM17" i="68"/>
  <c r="BM13" i="68"/>
  <c r="BM9" i="68"/>
  <c r="BM25" i="67"/>
  <c r="BM56" i="68"/>
  <c r="BM47" i="68"/>
  <c r="BM39" i="68"/>
  <c r="BM34" i="68"/>
  <c r="BM30" i="68"/>
  <c r="BM26" i="68"/>
  <c r="BM22" i="68"/>
  <c r="BM18" i="68"/>
  <c r="BM14" i="68"/>
  <c r="BM10" i="68"/>
  <c r="BM6" i="68"/>
  <c r="BM55" i="64"/>
  <c r="BM60" i="67"/>
  <c r="BM51" i="68"/>
  <c r="BM35" i="68"/>
  <c r="BM31" i="68"/>
  <c r="BM27" i="68"/>
  <c r="BM23" i="68"/>
  <c r="BM19" i="68"/>
  <c r="BM15" i="68"/>
  <c r="BM11" i="68"/>
  <c r="BM7" i="68"/>
  <c r="BM43" i="68"/>
  <c r="BM6" i="69"/>
  <c r="BM65" i="70"/>
  <c r="BM61" i="70"/>
  <c r="BM57" i="70"/>
  <c r="BM53" i="70"/>
  <c r="BM49" i="70"/>
  <c r="BM45" i="70"/>
  <c r="BM41" i="67"/>
  <c r="BM44" i="68"/>
  <c r="BM41" i="68"/>
  <c r="BM11" i="69"/>
  <c r="BM7" i="69"/>
  <c r="BM66" i="70"/>
  <c r="BM62" i="70"/>
  <c r="BM58" i="70"/>
  <c r="BM54" i="70"/>
  <c r="BM50" i="70"/>
  <c r="BM17" i="67"/>
  <c r="BM27" i="66"/>
  <c r="BM12" i="69"/>
  <c r="BM8" i="69"/>
  <c r="BM67" i="70"/>
  <c r="BM63" i="70"/>
  <c r="BM59" i="70"/>
  <c r="BM55" i="70"/>
  <c r="BM51" i="70"/>
  <c r="BM47" i="70"/>
  <c r="BM9" i="67"/>
  <c r="BM13" i="69"/>
  <c r="BM9" i="69"/>
  <c r="BM68" i="70"/>
  <c r="BM64" i="70"/>
  <c r="BM60" i="70"/>
  <c r="BM56" i="70"/>
  <c r="BM33" i="67"/>
  <c r="BM41" i="70"/>
  <c r="BM37" i="70"/>
  <c r="BM33" i="70"/>
  <c r="BM29" i="70"/>
  <c r="BM25" i="70"/>
  <c r="BM21" i="70"/>
  <c r="BM17" i="70"/>
  <c r="BM13" i="70"/>
  <c r="BM9" i="70"/>
  <c r="BM60" i="59"/>
  <c r="BM52" i="70"/>
  <c r="BM42" i="70"/>
  <c r="BM38" i="70"/>
  <c r="BM34" i="70"/>
  <c r="BM30" i="70"/>
  <c r="BM26" i="70"/>
  <c r="BM22" i="70"/>
  <c r="BM18" i="70"/>
  <c r="BM14" i="70"/>
  <c r="BM44" i="70"/>
  <c r="BM40" i="70"/>
  <c r="BM36" i="70"/>
  <c r="BM32" i="70"/>
  <c r="BM28" i="70"/>
  <c r="BM24" i="70"/>
  <c r="BM20" i="70"/>
  <c r="BM16" i="70"/>
  <c r="BM12" i="70"/>
  <c r="BM8" i="70"/>
  <c r="BM48" i="70"/>
  <c r="BM46" i="70"/>
  <c r="BM11" i="70"/>
  <c r="BM54" i="59"/>
  <c r="BM42" i="59"/>
  <c r="BM65" i="58"/>
  <c r="BM61" i="58"/>
  <c r="BM57" i="58"/>
  <c r="BM45" i="58"/>
  <c r="BM43" i="59"/>
  <c r="BM66" i="58"/>
  <c r="BM62" i="58"/>
  <c r="BM58" i="58"/>
  <c r="BM65" i="59"/>
  <c r="BM58" i="59"/>
  <c r="BM66" i="59"/>
  <c r="BM56" i="59"/>
  <c r="BM52" i="59"/>
  <c r="BM44" i="59"/>
  <c r="BM36" i="59"/>
  <c r="BM63" i="58"/>
  <c r="BM59" i="58"/>
  <c r="BM6" i="70"/>
  <c r="BM62" i="59"/>
  <c r="BM7" i="70"/>
  <c r="BM53" i="59"/>
  <c r="BM68" i="58"/>
  <c r="BM64" i="58"/>
  <c r="BM60" i="58"/>
  <c r="BM56" i="58"/>
  <c r="BM27" i="70"/>
  <c r="BM39" i="70"/>
  <c r="BM10" i="70"/>
  <c r="BM39" i="58"/>
  <c r="BM37" i="68"/>
  <c r="BM19" i="70"/>
  <c r="BM31" i="70"/>
  <c r="BM40" i="58"/>
  <c r="BM43" i="70"/>
  <c r="BM23" i="70"/>
  <c r="BM41" i="58"/>
  <c r="BM37" i="58"/>
  <c r="BM35" i="70"/>
  <c r="BM59" i="59"/>
  <c r="BM15" i="70"/>
  <c r="BM42" i="58"/>
  <c r="BM85" i="17"/>
  <c r="BM38" i="58"/>
  <c r="CK66" i="60"/>
  <c r="CK67" i="60"/>
  <c r="CK63" i="60"/>
  <c r="CK68" i="60"/>
  <c r="CK65" i="60"/>
  <c r="CK64" i="60"/>
  <c r="CK59" i="61"/>
  <c r="CK58" i="61"/>
  <c r="CK60" i="61"/>
  <c r="CK46" i="61"/>
  <c r="CK38" i="61"/>
  <c r="CK65" i="61"/>
  <c r="CK68" i="61"/>
  <c r="CK67" i="61"/>
  <c r="CK66" i="61"/>
  <c r="CK61" i="61"/>
  <c r="CK53" i="61"/>
  <c r="CK50" i="61"/>
  <c r="CK52" i="61"/>
  <c r="CK54" i="61"/>
  <c r="CK48" i="61"/>
  <c r="CK45" i="61"/>
  <c r="CK41" i="61"/>
  <c r="CK30" i="61"/>
  <c r="CK26" i="61"/>
  <c r="CK55" i="61"/>
  <c r="CK51" i="61"/>
  <c r="CK36" i="61"/>
  <c r="CK64" i="61"/>
  <c r="CK56" i="61"/>
  <c r="CK44" i="61"/>
  <c r="CK39" i="61"/>
  <c r="CK34" i="61"/>
  <c r="CK31" i="61"/>
  <c r="CK27" i="61"/>
  <c r="CK57" i="61"/>
  <c r="CK62" i="61"/>
  <c r="CK35" i="61"/>
  <c r="CK32" i="61"/>
  <c r="CK24" i="61"/>
  <c r="CK49" i="61"/>
  <c r="CK29" i="61"/>
  <c r="CK25" i="61"/>
  <c r="CK63" i="61"/>
  <c r="CK40" i="61"/>
  <c r="CK43" i="61"/>
  <c r="CK37" i="61"/>
  <c r="CK33" i="62"/>
  <c r="CK28" i="62"/>
  <c r="CK24" i="62"/>
  <c r="CK20" i="62"/>
  <c r="CK16" i="62"/>
  <c r="CK12" i="62"/>
  <c r="CK8" i="62"/>
  <c r="CK67" i="63"/>
  <c r="CK63" i="63"/>
  <c r="CK35" i="62"/>
  <c r="CK29" i="62"/>
  <c r="CK25" i="62"/>
  <c r="CK21" i="62"/>
  <c r="CK17" i="62"/>
  <c r="CK13" i="62"/>
  <c r="CK9" i="62"/>
  <c r="CK68" i="63"/>
  <c r="CK64" i="63"/>
  <c r="CK60" i="63"/>
  <c r="CK56" i="63"/>
  <c r="CK32" i="62"/>
  <c r="CK30" i="62"/>
  <c r="CK26" i="62"/>
  <c r="CK22" i="62"/>
  <c r="CK18" i="62"/>
  <c r="CK14" i="62"/>
  <c r="CK10" i="62"/>
  <c r="CK65" i="63"/>
  <c r="CK34" i="62"/>
  <c r="CK31" i="62"/>
  <c r="CK27" i="62"/>
  <c r="CK23" i="62"/>
  <c r="CK19" i="62"/>
  <c r="CK15" i="62"/>
  <c r="CK11" i="62"/>
  <c r="CK7" i="62"/>
  <c r="CK66" i="63"/>
  <c r="CK62" i="63"/>
  <c r="CK58" i="63"/>
  <c r="CK54" i="63"/>
  <c r="CK50" i="63"/>
  <c r="CK46" i="63"/>
  <c r="CK42" i="63"/>
  <c r="CK38" i="63"/>
  <c r="CK34" i="63"/>
  <c r="CK30" i="63"/>
  <c r="CK59" i="63"/>
  <c r="CK55" i="63"/>
  <c r="CK51" i="63"/>
  <c r="CK47" i="63"/>
  <c r="CK43" i="63"/>
  <c r="CK39" i="63"/>
  <c r="CK35" i="63"/>
  <c r="CK31" i="63"/>
  <c r="CK27" i="63"/>
  <c r="CK36" i="62"/>
  <c r="CK52" i="63"/>
  <c r="CK48" i="63"/>
  <c r="CK44" i="63"/>
  <c r="CK40" i="63"/>
  <c r="CK36" i="63"/>
  <c r="CK32" i="63"/>
  <c r="CK53" i="63"/>
  <c r="CK49" i="63"/>
  <c r="CK45" i="63"/>
  <c r="CK41" i="63"/>
  <c r="CK37" i="63"/>
  <c r="CK33" i="63"/>
  <c r="CK29" i="63"/>
  <c r="CK25" i="63"/>
  <c r="CK21" i="63"/>
  <c r="CK68" i="64"/>
  <c r="CK64" i="64"/>
  <c r="CK60" i="64"/>
  <c r="CK56" i="64"/>
  <c r="CK52" i="64"/>
  <c r="CK48" i="64"/>
  <c r="CK44" i="64"/>
  <c r="CK40" i="64"/>
  <c r="CK36" i="64"/>
  <c r="CK28" i="64"/>
  <c r="CK22" i="63"/>
  <c r="CK18" i="63"/>
  <c r="CK14" i="63"/>
  <c r="CK65" i="64"/>
  <c r="CK61" i="64"/>
  <c r="CK57" i="64"/>
  <c r="CK53" i="64"/>
  <c r="CK49" i="64"/>
  <c r="CK45" i="64"/>
  <c r="CK41" i="64"/>
  <c r="CK33" i="64"/>
  <c r="CK29" i="64"/>
  <c r="CK25" i="64"/>
  <c r="CK57" i="63"/>
  <c r="CK23" i="63"/>
  <c r="CK19" i="63"/>
  <c r="CK15" i="63"/>
  <c r="CK66" i="64"/>
  <c r="CK62" i="64"/>
  <c r="CK58" i="64"/>
  <c r="CK54" i="64"/>
  <c r="CK50" i="64"/>
  <c r="CK46" i="64"/>
  <c r="CK42" i="64"/>
  <c r="CK34" i="64"/>
  <c r="CK30" i="64"/>
  <c r="CK26" i="64"/>
  <c r="CK22" i="64"/>
  <c r="CK28" i="63"/>
  <c r="CK24" i="63"/>
  <c r="CK20" i="63"/>
  <c r="CK16" i="63"/>
  <c r="CK67" i="64"/>
  <c r="CK63" i="64"/>
  <c r="CK59" i="64"/>
  <c r="CK55" i="64"/>
  <c r="CK51" i="64"/>
  <c r="CK47" i="64"/>
  <c r="CK43" i="64"/>
  <c r="CK35" i="64"/>
  <c r="CK31" i="64"/>
  <c r="CK27" i="64"/>
  <c r="CK23" i="64"/>
  <c r="CK24" i="64"/>
  <c r="CK61" i="63"/>
  <c r="CK20" i="64"/>
  <c r="CK16" i="64"/>
  <c r="CK12" i="64"/>
  <c r="CK8" i="64"/>
  <c r="CK67" i="65"/>
  <c r="CK63" i="65"/>
  <c r="CK59" i="65"/>
  <c r="CK55" i="65"/>
  <c r="CK21" i="64"/>
  <c r="CK17" i="64"/>
  <c r="CK13" i="64"/>
  <c r="CK9" i="64"/>
  <c r="CK64" i="65"/>
  <c r="CK60" i="65"/>
  <c r="CK19" i="64"/>
  <c r="CK11" i="64"/>
  <c r="CK66" i="65"/>
  <c r="CK58" i="65"/>
  <c r="CK42" i="65"/>
  <c r="CK38" i="65"/>
  <c r="CK34" i="65"/>
  <c r="CK30" i="65"/>
  <c r="CK26" i="65"/>
  <c r="CK22" i="65"/>
  <c r="CK18" i="64"/>
  <c r="CK10" i="64"/>
  <c r="CK65" i="65"/>
  <c r="CK57" i="65"/>
  <c r="CK54" i="65"/>
  <c r="CK39" i="65"/>
  <c r="CK35" i="65"/>
  <c r="CK31" i="65"/>
  <c r="CK27" i="65"/>
  <c r="CK23" i="65"/>
  <c r="CK19" i="65"/>
  <c r="CK40" i="65"/>
  <c r="CK36" i="65"/>
  <c r="CK32" i="65"/>
  <c r="CK28" i="65"/>
  <c r="CK24" i="65"/>
  <c r="CK17" i="65"/>
  <c r="CK12" i="65"/>
  <c r="CK8" i="65"/>
  <c r="CK67" i="66"/>
  <c r="CK63" i="66"/>
  <c r="CK59" i="66"/>
  <c r="CK55" i="66"/>
  <c r="CK51" i="66"/>
  <c r="CK47" i="66"/>
  <c r="CK43" i="66"/>
  <c r="CK39" i="66"/>
  <c r="CK66" i="67"/>
  <c r="CK13" i="65"/>
  <c r="CK9" i="65"/>
  <c r="CK68" i="66"/>
  <c r="CK64" i="66"/>
  <c r="CK60" i="66"/>
  <c r="CK56" i="66"/>
  <c r="CK52" i="66"/>
  <c r="CK48" i="66"/>
  <c r="CK44" i="66"/>
  <c r="CK40" i="66"/>
  <c r="CK67" i="67"/>
  <c r="CK15" i="64"/>
  <c r="CK14" i="64"/>
  <c r="CK53" i="65"/>
  <c r="CK20" i="65"/>
  <c r="CK16" i="65"/>
  <c r="CK14" i="65"/>
  <c r="CK10" i="65"/>
  <c r="CK6" i="65"/>
  <c r="CK65" i="66"/>
  <c r="CK61" i="66"/>
  <c r="CK57" i="66"/>
  <c r="CK53" i="66"/>
  <c r="CK49" i="66"/>
  <c r="CK45" i="66"/>
  <c r="CK41" i="66"/>
  <c r="CK37" i="66"/>
  <c r="CK68" i="67"/>
  <c r="CK56" i="65"/>
  <c r="CK15" i="65"/>
  <c r="CK11" i="65"/>
  <c r="CK7" i="65"/>
  <c r="CK66" i="66"/>
  <c r="CK62" i="66"/>
  <c r="CK58" i="66"/>
  <c r="CK54" i="66"/>
  <c r="CK50" i="66"/>
  <c r="CK46" i="66"/>
  <c r="CK42" i="66"/>
  <c r="CK38" i="66"/>
  <c r="CK18" i="65"/>
  <c r="CK62" i="67"/>
  <c r="CK58" i="67"/>
  <c r="CK54" i="67"/>
  <c r="CK50" i="67"/>
  <c r="CK46" i="67"/>
  <c r="CK7" i="64"/>
  <c r="CK41" i="65"/>
  <c r="CK37" i="65"/>
  <c r="CK33" i="65"/>
  <c r="CK29" i="65"/>
  <c r="CK25" i="65"/>
  <c r="CK21" i="65"/>
  <c r="CK64" i="67"/>
  <c r="CK59" i="67"/>
  <c r="CK56" i="67"/>
  <c r="CK51" i="67"/>
  <c r="CK48" i="67"/>
  <c r="CK43" i="67"/>
  <c r="CK41" i="67"/>
  <c r="CK37" i="67"/>
  <c r="CK33" i="67"/>
  <c r="CK29" i="67"/>
  <c r="CK25" i="67"/>
  <c r="CK21" i="67"/>
  <c r="CK17" i="67"/>
  <c r="CK13" i="67"/>
  <c r="CK9" i="67"/>
  <c r="CK68" i="68"/>
  <c r="CK64" i="68"/>
  <c r="CK60" i="68"/>
  <c r="CK56" i="68"/>
  <c r="CK52" i="68"/>
  <c r="CK48" i="68"/>
  <c r="CK44" i="68"/>
  <c r="CK40" i="68"/>
  <c r="CK45" i="67"/>
  <c r="CK44" i="67"/>
  <c r="CK38" i="67"/>
  <c r="CK34" i="67"/>
  <c r="CK30" i="67"/>
  <c r="CK26" i="67"/>
  <c r="CK22" i="67"/>
  <c r="CK18" i="67"/>
  <c r="CK14" i="67"/>
  <c r="CK10" i="67"/>
  <c r="CK65" i="68"/>
  <c r="CK61" i="68"/>
  <c r="CK57" i="68"/>
  <c r="CK53" i="68"/>
  <c r="CK49" i="68"/>
  <c r="CK45" i="68"/>
  <c r="CK41" i="68"/>
  <c r="CK37" i="68"/>
  <c r="CK65" i="67"/>
  <c r="CK57" i="67"/>
  <c r="CK49" i="67"/>
  <c r="CK63" i="67"/>
  <c r="CK60" i="67"/>
  <c r="CK55" i="67"/>
  <c r="CK52" i="67"/>
  <c r="CK47" i="67"/>
  <c r="CK39" i="67"/>
  <c r="CK35" i="67"/>
  <c r="CK31" i="67"/>
  <c r="CK27" i="67"/>
  <c r="CK23" i="67"/>
  <c r="CK19" i="67"/>
  <c r="CK15" i="67"/>
  <c r="CK11" i="67"/>
  <c r="CK7" i="67"/>
  <c r="CK66" i="68"/>
  <c r="CK62" i="68"/>
  <c r="CK58" i="68"/>
  <c r="CK54" i="68"/>
  <c r="CK50" i="68"/>
  <c r="CK46" i="68"/>
  <c r="CK42" i="68"/>
  <c r="CK38" i="68"/>
  <c r="CK34" i="68"/>
  <c r="CK40" i="67"/>
  <c r="CK36" i="67"/>
  <c r="CK32" i="67"/>
  <c r="CK28" i="67"/>
  <c r="CK24" i="67"/>
  <c r="CK20" i="67"/>
  <c r="CK16" i="67"/>
  <c r="CK12" i="67"/>
  <c r="CK53" i="67"/>
  <c r="CK42" i="67"/>
  <c r="CK67" i="68"/>
  <c r="CK8" i="67"/>
  <c r="CK55" i="68"/>
  <c r="CK59" i="68"/>
  <c r="CK43" i="68"/>
  <c r="CK47" i="68"/>
  <c r="CK39" i="68"/>
  <c r="CK51" i="68"/>
  <c r="CK33" i="68"/>
  <c r="CK29" i="68"/>
  <c r="CK25" i="68"/>
  <c r="CK21" i="68"/>
  <c r="CK17" i="68"/>
  <c r="CK13" i="68"/>
  <c r="CK9" i="68"/>
  <c r="CK36" i="68"/>
  <c r="CK24" i="68"/>
  <c r="CK18" i="68"/>
  <c r="CK8" i="68"/>
  <c r="CK6" i="68"/>
  <c r="CK31" i="68"/>
  <c r="CK15" i="68"/>
  <c r="CK6" i="69"/>
  <c r="CK65" i="70"/>
  <c r="CK61" i="70"/>
  <c r="CK57" i="70"/>
  <c r="CK28" i="68"/>
  <c r="CK22" i="68"/>
  <c r="CK12" i="68"/>
  <c r="CK19" i="68"/>
  <c r="CK11" i="69"/>
  <c r="CK7" i="69"/>
  <c r="CK66" i="70"/>
  <c r="CK62" i="70"/>
  <c r="CK58" i="70"/>
  <c r="CK54" i="70"/>
  <c r="CK32" i="68"/>
  <c r="CK26" i="68"/>
  <c r="CK16" i="68"/>
  <c r="CK10" i="68"/>
  <c r="CK35" i="68"/>
  <c r="CK30" i="68"/>
  <c r="CK20" i="68"/>
  <c r="CK14" i="68"/>
  <c r="CK27" i="68"/>
  <c r="CK11" i="68"/>
  <c r="CK61" i="67"/>
  <c r="CK7" i="68"/>
  <c r="CK8" i="69"/>
  <c r="CK63" i="70"/>
  <c r="CK55" i="70"/>
  <c r="CK52" i="70"/>
  <c r="CK41" i="70"/>
  <c r="CK37" i="70"/>
  <c r="CK33" i="70"/>
  <c r="CK29" i="70"/>
  <c r="CK25" i="70"/>
  <c r="CK21" i="70"/>
  <c r="CK17" i="70"/>
  <c r="CK13" i="70"/>
  <c r="CK9" i="70"/>
  <c r="CK23" i="68"/>
  <c r="CK13" i="69"/>
  <c r="CK68" i="70"/>
  <c r="CK60" i="70"/>
  <c r="CK53" i="70"/>
  <c r="CK44" i="70"/>
  <c r="CK45" i="70"/>
  <c r="CK42" i="70"/>
  <c r="CK38" i="70"/>
  <c r="CK34" i="70"/>
  <c r="CK30" i="70"/>
  <c r="CK26" i="70"/>
  <c r="CK22" i="70"/>
  <c r="CK18" i="70"/>
  <c r="CK14" i="70"/>
  <c r="CK10" i="70"/>
  <c r="CK6" i="70"/>
  <c r="CK65" i="59"/>
  <c r="CK9" i="69"/>
  <c r="CK64" i="70"/>
  <c r="CK56" i="70"/>
  <c r="CK50" i="70"/>
  <c r="CK49" i="70"/>
  <c r="CK48" i="70"/>
  <c r="CK63" i="68"/>
  <c r="CK51" i="70"/>
  <c r="CK40" i="70"/>
  <c r="CK36" i="70"/>
  <c r="CK32" i="70"/>
  <c r="CK28" i="70"/>
  <c r="CK24" i="70"/>
  <c r="CK20" i="70"/>
  <c r="CK16" i="70"/>
  <c r="CK12" i="70"/>
  <c r="CK8" i="70"/>
  <c r="CK66" i="59"/>
  <c r="CK54" i="59"/>
  <c r="CK47" i="70"/>
  <c r="CK62" i="59"/>
  <c r="CK59" i="59"/>
  <c r="CK12" i="69"/>
  <c r="CK7" i="70"/>
  <c r="CK43" i="59"/>
  <c r="CK67" i="70"/>
  <c r="CK59" i="70"/>
  <c r="CK11" i="70"/>
  <c r="CK56" i="59"/>
  <c r="CK52" i="59"/>
  <c r="CK44" i="59"/>
  <c r="CK36" i="59"/>
  <c r="CK63" i="58"/>
  <c r="CK59" i="58"/>
  <c r="CK43" i="70"/>
  <c r="CK39" i="70"/>
  <c r="CK35" i="70"/>
  <c r="CK31" i="70"/>
  <c r="CK27" i="70"/>
  <c r="CK23" i="70"/>
  <c r="CK19" i="70"/>
  <c r="CK15" i="70"/>
  <c r="CK60" i="59"/>
  <c r="CK58" i="59"/>
  <c r="CK57" i="58"/>
  <c r="CK45" i="58"/>
  <c r="CK42" i="58"/>
  <c r="CK38" i="58"/>
  <c r="CK42" i="59"/>
  <c r="CK64" i="58"/>
  <c r="CK61" i="58"/>
  <c r="CK39" i="58"/>
  <c r="CK53" i="59"/>
  <c r="CK68" i="58"/>
  <c r="CK58" i="58"/>
  <c r="CK65" i="58"/>
  <c r="CK40" i="58"/>
  <c r="CK62" i="58"/>
  <c r="CK56" i="58"/>
  <c r="CK41" i="58"/>
  <c r="CK37" i="58"/>
  <c r="CK60" i="58"/>
  <c r="CK85" i="17"/>
  <c r="CK46" i="70"/>
  <c r="CK66" i="58"/>
  <c r="DR66" i="60"/>
  <c r="DR67" i="60"/>
  <c r="DR63" i="60"/>
  <c r="DR68" i="60"/>
  <c r="DR64" i="60"/>
  <c r="DR65" i="60"/>
  <c r="DR67" i="61"/>
  <c r="DR63" i="61"/>
  <c r="DR59" i="61"/>
  <c r="DR55" i="61"/>
  <c r="DR51" i="61"/>
  <c r="DR68" i="61"/>
  <c r="DR64" i="61"/>
  <c r="DR60" i="61"/>
  <c r="DR56" i="61"/>
  <c r="DR65" i="61"/>
  <c r="DR66" i="61"/>
  <c r="DR46" i="61"/>
  <c r="DR42" i="61"/>
  <c r="DR38" i="61"/>
  <c r="DR34" i="61"/>
  <c r="DR57" i="61"/>
  <c r="DR43" i="61"/>
  <c r="DR39" i="61"/>
  <c r="DR35" i="61"/>
  <c r="DR58" i="61"/>
  <c r="DR61" i="61"/>
  <c r="DR53" i="61"/>
  <c r="DR49" i="61"/>
  <c r="DR45" i="61"/>
  <c r="DR41" i="61"/>
  <c r="DR62" i="61"/>
  <c r="DR44" i="61"/>
  <c r="DR37" i="61"/>
  <c r="DR27" i="61"/>
  <c r="DR23" i="61"/>
  <c r="DR50" i="61"/>
  <c r="DR40" i="61"/>
  <c r="DR32" i="61"/>
  <c r="DR24" i="61"/>
  <c r="DR36" i="61"/>
  <c r="DR48" i="61"/>
  <c r="DR26" i="61"/>
  <c r="DR29" i="61"/>
  <c r="DR54" i="61"/>
  <c r="DR52" i="61"/>
  <c r="DR30" i="61"/>
  <c r="DR25" i="61"/>
  <c r="DR35" i="62"/>
  <c r="DR36" i="62"/>
  <c r="DR32" i="62"/>
  <c r="DR29" i="62"/>
  <c r="DR25" i="62"/>
  <c r="DR21" i="62"/>
  <c r="DR17" i="62"/>
  <c r="DR13" i="62"/>
  <c r="DR9" i="62"/>
  <c r="DR68" i="63"/>
  <c r="DR64" i="63"/>
  <c r="DR60" i="63"/>
  <c r="DR56" i="63"/>
  <c r="DR34" i="62"/>
  <c r="DR33" i="62"/>
  <c r="DR30" i="62"/>
  <c r="DR26" i="62"/>
  <c r="DR22" i="62"/>
  <c r="DR18" i="62"/>
  <c r="DR14" i="62"/>
  <c r="DR10" i="62"/>
  <c r="DR6" i="62"/>
  <c r="DR65" i="63"/>
  <c r="DR61" i="63"/>
  <c r="DR57" i="63"/>
  <c r="DR24" i="62"/>
  <c r="DR16" i="62"/>
  <c r="DR8" i="62"/>
  <c r="DR63" i="63"/>
  <c r="DR58" i="63"/>
  <c r="DR27" i="62"/>
  <c r="DR19" i="62"/>
  <c r="DR11" i="62"/>
  <c r="DR66" i="63"/>
  <c r="DR55" i="63"/>
  <c r="DR51" i="63"/>
  <c r="DR47" i="63"/>
  <c r="DR43" i="63"/>
  <c r="DR39" i="63"/>
  <c r="DR35" i="63"/>
  <c r="DR31" i="63"/>
  <c r="DR27" i="63"/>
  <c r="DR52" i="63"/>
  <c r="DR48" i="63"/>
  <c r="DR44" i="63"/>
  <c r="DR40" i="63"/>
  <c r="DR36" i="63"/>
  <c r="DR32" i="63"/>
  <c r="DR28" i="62"/>
  <c r="DR20" i="62"/>
  <c r="DR12" i="62"/>
  <c r="DR67" i="63"/>
  <c r="DR59" i="63"/>
  <c r="DR31" i="62"/>
  <c r="DR15" i="62"/>
  <c r="DR62" i="63"/>
  <c r="DR50" i="63"/>
  <c r="DR42" i="63"/>
  <c r="DR34" i="63"/>
  <c r="DR53" i="63"/>
  <c r="DR45" i="63"/>
  <c r="DR37" i="63"/>
  <c r="DR22" i="63"/>
  <c r="DR18" i="63"/>
  <c r="DR14" i="63"/>
  <c r="DR10" i="63"/>
  <c r="DR65" i="64"/>
  <c r="DR61" i="64"/>
  <c r="DR57" i="64"/>
  <c r="DR53" i="64"/>
  <c r="DR49" i="64"/>
  <c r="DR45" i="64"/>
  <c r="DR41" i="64"/>
  <c r="DR33" i="64"/>
  <c r="DR29" i="64"/>
  <c r="DR25" i="64"/>
  <c r="DR23" i="63"/>
  <c r="DR19" i="63"/>
  <c r="DR15" i="63"/>
  <c r="DR11" i="63"/>
  <c r="DR66" i="64"/>
  <c r="DR62" i="64"/>
  <c r="DR58" i="64"/>
  <c r="DR54" i="64"/>
  <c r="DR50" i="64"/>
  <c r="DR46" i="64"/>
  <c r="DR42" i="64"/>
  <c r="DR34" i="64"/>
  <c r="DR30" i="64"/>
  <c r="DR26" i="64"/>
  <c r="DR22" i="64"/>
  <c r="DR23" i="62"/>
  <c r="DR7" i="62"/>
  <c r="DR54" i="63"/>
  <c r="DR46" i="63"/>
  <c r="DR38" i="63"/>
  <c r="DR29" i="63"/>
  <c r="DR20" i="64"/>
  <c r="DR16" i="64"/>
  <c r="DR12" i="64"/>
  <c r="DR8" i="64"/>
  <c r="DR67" i="65"/>
  <c r="DR63" i="65"/>
  <c r="DR59" i="65"/>
  <c r="DR55" i="65"/>
  <c r="DR33" i="63"/>
  <c r="DR25" i="63"/>
  <c r="DR9" i="63"/>
  <c r="DR64" i="64"/>
  <c r="DR56" i="64"/>
  <c r="DR48" i="64"/>
  <c r="DR40" i="64"/>
  <c r="DR21" i="64"/>
  <c r="DR17" i="64"/>
  <c r="DR13" i="64"/>
  <c r="DR9" i="64"/>
  <c r="DR68" i="65"/>
  <c r="DR64" i="65"/>
  <c r="DR60" i="65"/>
  <c r="DR56" i="65"/>
  <c r="DR41" i="63"/>
  <c r="DR30" i="63"/>
  <c r="DR20" i="63"/>
  <c r="DR12" i="63"/>
  <c r="DR67" i="64"/>
  <c r="DR59" i="64"/>
  <c r="DR51" i="64"/>
  <c r="DR43" i="64"/>
  <c r="DR35" i="64"/>
  <c r="DR27" i="64"/>
  <c r="DR24" i="64"/>
  <c r="DR23" i="64"/>
  <c r="DR18" i="64"/>
  <c r="DR14" i="64"/>
  <c r="DR10" i="64"/>
  <c r="DR6" i="64"/>
  <c r="DR65" i="65"/>
  <c r="DR57" i="65"/>
  <c r="DR53" i="65"/>
  <c r="DR21" i="63"/>
  <c r="DR13" i="63"/>
  <c r="DR68" i="64"/>
  <c r="DR60" i="64"/>
  <c r="DR52" i="64"/>
  <c r="DR44" i="64"/>
  <c r="DR36" i="64"/>
  <c r="DR28" i="64"/>
  <c r="DR19" i="64"/>
  <c r="DR15" i="64"/>
  <c r="DR11" i="64"/>
  <c r="DR7" i="64"/>
  <c r="DR66" i="65"/>
  <c r="DR58" i="65"/>
  <c r="DR54" i="65"/>
  <c r="DR24" i="63"/>
  <c r="DR55" i="64"/>
  <c r="DR39" i="65"/>
  <c r="DR35" i="65"/>
  <c r="DR31" i="65"/>
  <c r="DR27" i="65"/>
  <c r="DR23" i="65"/>
  <c r="DR52" i="65"/>
  <c r="DR16" i="63"/>
  <c r="DR63" i="64"/>
  <c r="DR47" i="64"/>
  <c r="DR31" i="64"/>
  <c r="DR41" i="65"/>
  <c r="DR37" i="65"/>
  <c r="DR33" i="65"/>
  <c r="DR29" i="65"/>
  <c r="DR25" i="65"/>
  <c r="DR21" i="65"/>
  <c r="DR17" i="65"/>
  <c r="DR42" i="65"/>
  <c r="DR38" i="65"/>
  <c r="DR34" i="65"/>
  <c r="DR30" i="65"/>
  <c r="DR26" i="65"/>
  <c r="DR22" i="65"/>
  <c r="DR13" i="65"/>
  <c r="DR9" i="65"/>
  <c r="DR68" i="66"/>
  <c r="DR64" i="66"/>
  <c r="DR60" i="66"/>
  <c r="DR56" i="66"/>
  <c r="DR52" i="66"/>
  <c r="DR48" i="66"/>
  <c r="DR44" i="66"/>
  <c r="DR40" i="66"/>
  <c r="DR32" i="66"/>
  <c r="DR28" i="66"/>
  <c r="DR24" i="66"/>
  <c r="DR20" i="66"/>
  <c r="DR16" i="66"/>
  <c r="DR12" i="66"/>
  <c r="DR8" i="66"/>
  <c r="DR67" i="67"/>
  <c r="DR19" i="65"/>
  <c r="DR14" i="65"/>
  <c r="DR10" i="65"/>
  <c r="DR6" i="65"/>
  <c r="DR65" i="66"/>
  <c r="DR61" i="66"/>
  <c r="DR57" i="66"/>
  <c r="DR53" i="66"/>
  <c r="DR49" i="66"/>
  <c r="DR45" i="66"/>
  <c r="DR41" i="66"/>
  <c r="DR37" i="66"/>
  <c r="DR33" i="66"/>
  <c r="DR40" i="65"/>
  <c r="DR36" i="65"/>
  <c r="DR32" i="65"/>
  <c r="DR28" i="65"/>
  <c r="DR24" i="65"/>
  <c r="DR18" i="65"/>
  <c r="DR16" i="65"/>
  <c r="DR26" i="66"/>
  <c r="DR17" i="66"/>
  <c r="DR10" i="66"/>
  <c r="DR65" i="67"/>
  <c r="DR61" i="67"/>
  <c r="DR57" i="67"/>
  <c r="DR53" i="67"/>
  <c r="DR49" i="67"/>
  <c r="DR45" i="67"/>
  <c r="DR12" i="65"/>
  <c r="DR67" i="66"/>
  <c r="DR59" i="66"/>
  <c r="DR51" i="66"/>
  <c r="DR43" i="66"/>
  <c r="DR35" i="66"/>
  <c r="DR29" i="66"/>
  <c r="DR22" i="66"/>
  <c r="DR13" i="66"/>
  <c r="DR6" i="66"/>
  <c r="DR66" i="67"/>
  <c r="DR62" i="67"/>
  <c r="DR58" i="67"/>
  <c r="DR54" i="67"/>
  <c r="DR50" i="67"/>
  <c r="DR46" i="67"/>
  <c r="DR42" i="67"/>
  <c r="DR49" i="63"/>
  <c r="DR15" i="65"/>
  <c r="DR7" i="65"/>
  <c r="DR62" i="66"/>
  <c r="DR54" i="66"/>
  <c r="DR46" i="66"/>
  <c r="DR38" i="66"/>
  <c r="DR27" i="66"/>
  <c r="DR11" i="66"/>
  <c r="DR25" i="66"/>
  <c r="DR18" i="66"/>
  <c r="DR9" i="66"/>
  <c r="DR63" i="67"/>
  <c r="DR59" i="67"/>
  <c r="DR55" i="67"/>
  <c r="DR51" i="67"/>
  <c r="DR47" i="67"/>
  <c r="DR43" i="67"/>
  <c r="DR39" i="66"/>
  <c r="DR19" i="66"/>
  <c r="DR15" i="66"/>
  <c r="DR68" i="67"/>
  <c r="DR42" i="66"/>
  <c r="DR14" i="66"/>
  <c r="DR60" i="67"/>
  <c r="DR52" i="67"/>
  <c r="DR38" i="67"/>
  <c r="DR34" i="67"/>
  <c r="DR30" i="67"/>
  <c r="DR26" i="67"/>
  <c r="DR22" i="67"/>
  <c r="DR18" i="67"/>
  <c r="DR14" i="67"/>
  <c r="DR10" i="67"/>
  <c r="DR65" i="68"/>
  <c r="DR61" i="68"/>
  <c r="DR57" i="68"/>
  <c r="DR53" i="68"/>
  <c r="DR49" i="68"/>
  <c r="DR45" i="68"/>
  <c r="DR20" i="65"/>
  <c r="DR11" i="65"/>
  <c r="DR58" i="66"/>
  <c r="DR23" i="66"/>
  <c r="DR8" i="65"/>
  <c r="DR55" i="66"/>
  <c r="DR34" i="66"/>
  <c r="DR39" i="67"/>
  <c r="DR35" i="67"/>
  <c r="DR31" i="67"/>
  <c r="DR27" i="67"/>
  <c r="DR23" i="67"/>
  <c r="DR19" i="67"/>
  <c r="DR15" i="67"/>
  <c r="DR11" i="67"/>
  <c r="DR7" i="67"/>
  <c r="DR66" i="68"/>
  <c r="DR62" i="68"/>
  <c r="DR58" i="68"/>
  <c r="DR54" i="68"/>
  <c r="DR50" i="68"/>
  <c r="DR46" i="68"/>
  <c r="DR42" i="68"/>
  <c r="DR38" i="68"/>
  <c r="DR34" i="68"/>
  <c r="DR7" i="66"/>
  <c r="DR66" i="66"/>
  <c r="DR50" i="66"/>
  <c r="DR21" i="66"/>
  <c r="DR44" i="67"/>
  <c r="DR9" i="67"/>
  <c r="DR56" i="68"/>
  <c r="DR41" i="67"/>
  <c r="DR33" i="67"/>
  <c r="DR25" i="67"/>
  <c r="DR17" i="67"/>
  <c r="DR59" i="68"/>
  <c r="DR36" i="67"/>
  <c r="DR28" i="67"/>
  <c r="DR20" i="67"/>
  <c r="DR12" i="67"/>
  <c r="DR64" i="67"/>
  <c r="DR63" i="68"/>
  <c r="DR47" i="68"/>
  <c r="DR39" i="68"/>
  <c r="DR63" i="66"/>
  <c r="DR47" i="66"/>
  <c r="DR64" i="68"/>
  <c r="DR30" i="66"/>
  <c r="DR56" i="67"/>
  <c r="DR37" i="67"/>
  <c r="DR29" i="67"/>
  <c r="DR21" i="67"/>
  <c r="DR13" i="67"/>
  <c r="DR67" i="68"/>
  <c r="DR51" i="68"/>
  <c r="DR40" i="68"/>
  <c r="DR32" i="67"/>
  <c r="DR60" i="68"/>
  <c r="DR32" i="68"/>
  <c r="DR28" i="68"/>
  <c r="DR24" i="68"/>
  <c r="DR20" i="68"/>
  <c r="DR16" i="68"/>
  <c r="DR12" i="68"/>
  <c r="DR8" i="68"/>
  <c r="DR40" i="67"/>
  <c r="DR8" i="67"/>
  <c r="DR52" i="68"/>
  <c r="DR44" i="68"/>
  <c r="DR43" i="68"/>
  <c r="DR33" i="68"/>
  <c r="DR29" i="68"/>
  <c r="DR25" i="68"/>
  <c r="DR21" i="68"/>
  <c r="DR17" i="68"/>
  <c r="DR13" i="68"/>
  <c r="DR9" i="68"/>
  <c r="DR48" i="67"/>
  <c r="DR41" i="68"/>
  <c r="DR16" i="67"/>
  <c r="DR68" i="68"/>
  <c r="DR30" i="68"/>
  <c r="DR26" i="68"/>
  <c r="DR22" i="68"/>
  <c r="DR18" i="68"/>
  <c r="DR14" i="68"/>
  <c r="DR10" i="68"/>
  <c r="DR6" i="68"/>
  <c r="DR24" i="67"/>
  <c r="DR55" i="68"/>
  <c r="DR48" i="68"/>
  <c r="DR36" i="68"/>
  <c r="DR31" i="68"/>
  <c r="DR27" i="68"/>
  <c r="DR23" i="68"/>
  <c r="DR19" i="68"/>
  <c r="DR15" i="68"/>
  <c r="DR11" i="68"/>
  <c r="DR7" i="68"/>
  <c r="DR6" i="69"/>
  <c r="DR65" i="70"/>
  <c r="DR61" i="70"/>
  <c r="DR57" i="70"/>
  <c r="DR53" i="70"/>
  <c r="DR49" i="70"/>
  <c r="DR45" i="70"/>
  <c r="DR37" i="68"/>
  <c r="DR35" i="68"/>
  <c r="DR11" i="69"/>
  <c r="DR7" i="69"/>
  <c r="DR66" i="70"/>
  <c r="DR62" i="70"/>
  <c r="DR58" i="70"/>
  <c r="DR54" i="70"/>
  <c r="DR50" i="70"/>
  <c r="DR12" i="69"/>
  <c r="DR8" i="69"/>
  <c r="DR67" i="70"/>
  <c r="DR63" i="70"/>
  <c r="DR59" i="70"/>
  <c r="DR55" i="70"/>
  <c r="DR51" i="70"/>
  <c r="DR47" i="70"/>
  <c r="DR13" i="69"/>
  <c r="DR9" i="69"/>
  <c r="DR68" i="70"/>
  <c r="DR64" i="70"/>
  <c r="DR60" i="70"/>
  <c r="DR56" i="70"/>
  <c r="DR41" i="70"/>
  <c r="DR37" i="70"/>
  <c r="DR33" i="70"/>
  <c r="DR29" i="70"/>
  <c r="DR25" i="70"/>
  <c r="DR21" i="70"/>
  <c r="DR17" i="70"/>
  <c r="DR13" i="70"/>
  <c r="DR9" i="70"/>
  <c r="DR60" i="59"/>
  <c r="DR42" i="70"/>
  <c r="DR38" i="70"/>
  <c r="DR34" i="70"/>
  <c r="DR30" i="70"/>
  <c r="DR26" i="70"/>
  <c r="DR22" i="70"/>
  <c r="DR18" i="70"/>
  <c r="DR14" i="70"/>
  <c r="DR48" i="70"/>
  <c r="DR40" i="70"/>
  <c r="DR36" i="70"/>
  <c r="DR32" i="70"/>
  <c r="DR28" i="70"/>
  <c r="DR24" i="70"/>
  <c r="DR20" i="70"/>
  <c r="DR16" i="70"/>
  <c r="DR12" i="70"/>
  <c r="DR8" i="70"/>
  <c r="DR46" i="70"/>
  <c r="DR58" i="59"/>
  <c r="DR54" i="59"/>
  <c r="DR42" i="59"/>
  <c r="DR65" i="58"/>
  <c r="DR61" i="58"/>
  <c r="DR57" i="58"/>
  <c r="DR45" i="58"/>
  <c r="DR11" i="70"/>
  <c r="DR10" i="70"/>
  <c r="DR43" i="59"/>
  <c r="DR66" i="58"/>
  <c r="DR62" i="58"/>
  <c r="DR58" i="58"/>
  <c r="DR59" i="59"/>
  <c r="DR43" i="70"/>
  <c r="DR39" i="70"/>
  <c r="DR35" i="70"/>
  <c r="DR31" i="70"/>
  <c r="DR27" i="70"/>
  <c r="DR23" i="70"/>
  <c r="DR19" i="70"/>
  <c r="DR15" i="70"/>
  <c r="DR56" i="59"/>
  <c r="DR52" i="59"/>
  <c r="DR44" i="59"/>
  <c r="DR36" i="59"/>
  <c r="DR63" i="58"/>
  <c r="DR59" i="58"/>
  <c r="DR66" i="59"/>
  <c r="DR65" i="59"/>
  <c r="DR52" i="70"/>
  <c r="DR62" i="59"/>
  <c r="DR53" i="59"/>
  <c r="DR68" i="58"/>
  <c r="DR64" i="58"/>
  <c r="DR60" i="58"/>
  <c r="DR56" i="58"/>
  <c r="DR39" i="58"/>
  <c r="DR40" i="58"/>
  <c r="DR7" i="70"/>
  <c r="DR41" i="58"/>
  <c r="DR44" i="70"/>
  <c r="DR6" i="70"/>
  <c r="DR38" i="58"/>
  <c r="DR85" i="17"/>
  <c r="DR42" i="58"/>
  <c r="AN66" i="60"/>
  <c r="AN67" i="60"/>
  <c r="AN63" i="60"/>
  <c r="AN68" i="60"/>
  <c r="AN64" i="60"/>
  <c r="AN65" i="60"/>
  <c r="AN67" i="61"/>
  <c r="AN63" i="61"/>
  <c r="AN59" i="61"/>
  <c r="AN55" i="61"/>
  <c r="AN51" i="61"/>
  <c r="AN68" i="61"/>
  <c r="AN64" i="61"/>
  <c r="AN60" i="61"/>
  <c r="AN56" i="61"/>
  <c r="AN65" i="61"/>
  <c r="AN57" i="61"/>
  <c r="AN50" i="61"/>
  <c r="AN46" i="61"/>
  <c r="AN42" i="61"/>
  <c r="AN38" i="61"/>
  <c r="AN66" i="61"/>
  <c r="AN58" i="61"/>
  <c r="AN52" i="61"/>
  <c r="AN43" i="61"/>
  <c r="AN39" i="61"/>
  <c r="AN35" i="61"/>
  <c r="AN62" i="61"/>
  <c r="AN54" i="61"/>
  <c r="AN49" i="61"/>
  <c r="AN45" i="61"/>
  <c r="AN41" i="61"/>
  <c r="AN36" i="61"/>
  <c r="AN31" i="61"/>
  <c r="AN27" i="61"/>
  <c r="AN23" i="61"/>
  <c r="AN53" i="61"/>
  <c r="AN40" i="61"/>
  <c r="AN32" i="61"/>
  <c r="AN61" i="61"/>
  <c r="AN64" i="62"/>
  <c r="AN44" i="61"/>
  <c r="AN24" i="61"/>
  <c r="AN30" i="61"/>
  <c r="AN25" i="61"/>
  <c r="AN66" i="62"/>
  <c r="AN48" i="61"/>
  <c r="AN67" i="62"/>
  <c r="AN34" i="61"/>
  <c r="AN29" i="61"/>
  <c r="AN26" i="61"/>
  <c r="AN65" i="62"/>
  <c r="AN63" i="62"/>
  <c r="AN59" i="62"/>
  <c r="AN55" i="62"/>
  <c r="AN51" i="62"/>
  <c r="AN60" i="62"/>
  <c r="AN56" i="62"/>
  <c r="AN52" i="62"/>
  <c r="AN37" i="61"/>
  <c r="AN61" i="62"/>
  <c r="AN57" i="62"/>
  <c r="AN53" i="62"/>
  <c r="AN47" i="62"/>
  <c r="AN43" i="62"/>
  <c r="AN39" i="62"/>
  <c r="AN35" i="62"/>
  <c r="AN48" i="62"/>
  <c r="AN44" i="62"/>
  <c r="AN40" i="62"/>
  <c r="AN36" i="62"/>
  <c r="AN62" i="62"/>
  <c r="AN58" i="62"/>
  <c r="AN50" i="62"/>
  <c r="AN45" i="62"/>
  <c r="AN29" i="62"/>
  <c r="AN25" i="62"/>
  <c r="AN21" i="62"/>
  <c r="AN17" i="62"/>
  <c r="AN13" i="62"/>
  <c r="AN9" i="62"/>
  <c r="AN68" i="63"/>
  <c r="AN64" i="63"/>
  <c r="AN60" i="63"/>
  <c r="AN33" i="62"/>
  <c r="AN30" i="62"/>
  <c r="AN26" i="62"/>
  <c r="AN22" i="62"/>
  <c r="AN18" i="62"/>
  <c r="AN14" i="62"/>
  <c r="AN10" i="62"/>
  <c r="AN6" i="62"/>
  <c r="AN65" i="63"/>
  <c r="AN61" i="63"/>
  <c r="AN57" i="63"/>
  <c r="AN54" i="62"/>
  <c r="AN49" i="62"/>
  <c r="AN46" i="62"/>
  <c r="AN42" i="62"/>
  <c r="AN41" i="62"/>
  <c r="AN59" i="63"/>
  <c r="AN55" i="63"/>
  <c r="AN51" i="63"/>
  <c r="AN47" i="63"/>
  <c r="AN43" i="63"/>
  <c r="AN39" i="63"/>
  <c r="AN35" i="63"/>
  <c r="AN31" i="63"/>
  <c r="AN58" i="63"/>
  <c r="AN34" i="62"/>
  <c r="AN31" i="62"/>
  <c r="AN28" i="62"/>
  <c r="AN23" i="62"/>
  <c r="AN20" i="62"/>
  <c r="AN15" i="62"/>
  <c r="AN12" i="62"/>
  <c r="AN7" i="62"/>
  <c r="AN67" i="63"/>
  <c r="AN62" i="63"/>
  <c r="AN56" i="63"/>
  <c r="AN52" i="63"/>
  <c r="AN48" i="63"/>
  <c r="AN44" i="63"/>
  <c r="AN40" i="63"/>
  <c r="AN36" i="63"/>
  <c r="AN32" i="63"/>
  <c r="AN28" i="63"/>
  <c r="AN38" i="62"/>
  <c r="AN19" i="62"/>
  <c r="AN66" i="63"/>
  <c r="AN24" i="62"/>
  <c r="AN8" i="62"/>
  <c r="AN22" i="63"/>
  <c r="AN18" i="63"/>
  <c r="AN14" i="63"/>
  <c r="AN10" i="63"/>
  <c r="AN65" i="64"/>
  <c r="AN61" i="64"/>
  <c r="AN57" i="64"/>
  <c r="AN53" i="64"/>
  <c r="AN49" i="64"/>
  <c r="AN45" i="64"/>
  <c r="AN41" i="64"/>
  <c r="AN33" i="64"/>
  <c r="AN29" i="64"/>
  <c r="AN25" i="64"/>
  <c r="AN54" i="63"/>
  <c r="AN49" i="63"/>
  <c r="AN46" i="63"/>
  <c r="AN41" i="63"/>
  <c r="AN38" i="63"/>
  <c r="AN33" i="63"/>
  <c r="AN23" i="63"/>
  <c r="AN19" i="63"/>
  <c r="AN15" i="63"/>
  <c r="AN11" i="63"/>
  <c r="AN66" i="64"/>
  <c r="AN62" i="64"/>
  <c r="AN58" i="64"/>
  <c r="AN54" i="64"/>
  <c r="AN50" i="64"/>
  <c r="AN46" i="64"/>
  <c r="AN42" i="64"/>
  <c r="AN34" i="64"/>
  <c r="AN30" i="64"/>
  <c r="AN26" i="64"/>
  <c r="AN22" i="64"/>
  <c r="AN27" i="62"/>
  <c r="AN11" i="62"/>
  <c r="AN29" i="63"/>
  <c r="AN53" i="63"/>
  <c r="AN50" i="63"/>
  <c r="AN45" i="63"/>
  <c r="AN42" i="63"/>
  <c r="AN37" i="63"/>
  <c r="AN16" i="62"/>
  <c r="AN27" i="63"/>
  <c r="AN20" i="64"/>
  <c r="AN16" i="64"/>
  <c r="AN12" i="64"/>
  <c r="AN8" i="64"/>
  <c r="AN67" i="65"/>
  <c r="AN63" i="65"/>
  <c r="AN59" i="65"/>
  <c r="AN55" i="65"/>
  <c r="AN63" i="63"/>
  <c r="AN25" i="63"/>
  <c r="AN20" i="63"/>
  <c r="AN12" i="63"/>
  <c r="AN9" i="63"/>
  <c r="AN67" i="64"/>
  <c r="AN64" i="64"/>
  <c r="AN59" i="64"/>
  <c r="AN56" i="64"/>
  <c r="AN51" i="64"/>
  <c r="AN48" i="64"/>
  <c r="AN43" i="64"/>
  <c r="AN40" i="64"/>
  <c r="AN35" i="64"/>
  <c r="AN27" i="64"/>
  <c r="AN21" i="64"/>
  <c r="AN17" i="64"/>
  <c r="AN13" i="64"/>
  <c r="AN9" i="64"/>
  <c r="AN64" i="65"/>
  <c r="AN60" i="65"/>
  <c r="AN56" i="65"/>
  <c r="AN30" i="63"/>
  <c r="AN23" i="64"/>
  <c r="AN18" i="64"/>
  <c r="AN14" i="64"/>
  <c r="AN10" i="64"/>
  <c r="AN6" i="64"/>
  <c r="AN65" i="65"/>
  <c r="AN57" i="65"/>
  <c r="AN53" i="65"/>
  <c r="AN34" i="63"/>
  <c r="AN24" i="64"/>
  <c r="AN19" i="64"/>
  <c r="AN15" i="64"/>
  <c r="AN11" i="64"/>
  <c r="AN7" i="64"/>
  <c r="AN66" i="65"/>
  <c r="AN58" i="65"/>
  <c r="AN54" i="65"/>
  <c r="AN39" i="65"/>
  <c r="AN35" i="65"/>
  <c r="AN31" i="65"/>
  <c r="AN27" i="65"/>
  <c r="AN23" i="65"/>
  <c r="AN13" i="63"/>
  <c r="AN60" i="64"/>
  <c r="AN44" i="64"/>
  <c r="AN28" i="64"/>
  <c r="AN32" i="62"/>
  <c r="AN24" i="63"/>
  <c r="AN41" i="65"/>
  <c r="AN37" i="65"/>
  <c r="AN33" i="65"/>
  <c r="AN29" i="65"/>
  <c r="AN25" i="65"/>
  <c r="AN21" i="65"/>
  <c r="AN17" i="65"/>
  <c r="AN47" i="64"/>
  <c r="AN31" i="64"/>
  <c r="AN40" i="65"/>
  <c r="AN36" i="65"/>
  <c r="AN32" i="65"/>
  <c r="AN28" i="65"/>
  <c r="AN24" i="65"/>
  <c r="AN20" i="65"/>
  <c r="AN16" i="65"/>
  <c r="AN16" i="63"/>
  <c r="AN63" i="64"/>
  <c r="AN13" i="65"/>
  <c r="AN9" i="65"/>
  <c r="AN68" i="66"/>
  <c r="AN64" i="66"/>
  <c r="AN60" i="66"/>
  <c r="AN56" i="66"/>
  <c r="AN52" i="66"/>
  <c r="AN44" i="66"/>
  <c r="AN40" i="66"/>
  <c r="AN67" i="67"/>
  <c r="AN42" i="65"/>
  <c r="AN38" i="65"/>
  <c r="AN34" i="65"/>
  <c r="AN30" i="65"/>
  <c r="AN26" i="65"/>
  <c r="AN22" i="65"/>
  <c r="AN19" i="65"/>
  <c r="AN14" i="65"/>
  <c r="AN10" i="65"/>
  <c r="AN6" i="65"/>
  <c r="AN65" i="66"/>
  <c r="AN61" i="66"/>
  <c r="AN57" i="66"/>
  <c r="AN53" i="66"/>
  <c r="AN49" i="66"/>
  <c r="AN45" i="66"/>
  <c r="AN41" i="66"/>
  <c r="AN37" i="66"/>
  <c r="AN52" i="64"/>
  <c r="AN36" i="64"/>
  <c r="AN21" i="63"/>
  <c r="AN68" i="64"/>
  <c r="AN65" i="67"/>
  <c r="AN61" i="67"/>
  <c r="AN57" i="67"/>
  <c r="AN53" i="67"/>
  <c r="AN49" i="67"/>
  <c r="AN45" i="67"/>
  <c r="AN15" i="65"/>
  <c r="AN12" i="65"/>
  <c r="AN7" i="65"/>
  <c r="AN67" i="66"/>
  <c r="AN62" i="66"/>
  <c r="AN59" i="66"/>
  <c r="AN54" i="66"/>
  <c r="AN51" i="66"/>
  <c r="AN66" i="67"/>
  <c r="AN62" i="67"/>
  <c r="AN58" i="67"/>
  <c r="AN54" i="67"/>
  <c r="AN50" i="67"/>
  <c r="AN46" i="67"/>
  <c r="AN18" i="65"/>
  <c r="AN63" i="67"/>
  <c r="AN59" i="67"/>
  <c r="AN55" i="67"/>
  <c r="AN51" i="67"/>
  <c r="AN47" i="67"/>
  <c r="AN43" i="67"/>
  <c r="AN66" i="66"/>
  <c r="AN50" i="66"/>
  <c r="AN39" i="66"/>
  <c r="AN38" i="66"/>
  <c r="AN44" i="67"/>
  <c r="AN42" i="67"/>
  <c r="AN38" i="67"/>
  <c r="AN34" i="67"/>
  <c r="AN30" i="67"/>
  <c r="AN26" i="67"/>
  <c r="AN22" i="67"/>
  <c r="AN18" i="67"/>
  <c r="AN14" i="67"/>
  <c r="AN10" i="67"/>
  <c r="AN65" i="68"/>
  <c r="AN61" i="68"/>
  <c r="AN57" i="68"/>
  <c r="AN53" i="68"/>
  <c r="AN49" i="68"/>
  <c r="AN45" i="68"/>
  <c r="AN8" i="65"/>
  <c r="AN55" i="66"/>
  <c r="AN60" i="67"/>
  <c r="AN52" i="67"/>
  <c r="AN39" i="67"/>
  <c r="AN35" i="67"/>
  <c r="AN31" i="67"/>
  <c r="AN27" i="67"/>
  <c r="AN23" i="67"/>
  <c r="AN19" i="67"/>
  <c r="AN15" i="67"/>
  <c r="AN11" i="67"/>
  <c r="AN7" i="67"/>
  <c r="AN66" i="68"/>
  <c r="AN62" i="68"/>
  <c r="AN58" i="68"/>
  <c r="AN54" i="68"/>
  <c r="AN50" i="68"/>
  <c r="AN46" i="68"/>
  <c r="AN42" i="68"/>
  <c r="AN38" i="68"/>
  <c r="AN11" i="65"/>
  <c r="AN58" i="66"/>
  <c r="AN43" i="66"/>
  <c r="AN63" i="66"/>
  <c r="AN47" i="66"/>
  <c r="AN46" i="66"/>
  <c r="AN64" i="67"/>
  <c r="AN56" i="67"/>
  <c r="AN48" i="67"/>
  <c r="AN41" i="67"/>
  <c r="AN36" i="67"/>
  <c r="AN33" i="67"/>
  <c r="AN28" i="67"/>
  <c r="AN25" i="67"/>
  <c r="AN20" i="67"/>
  <c r="AN17" i="67"/>
  <c r="AN8" i="67"/>
  <c r="AN55" i="68"/>
  <c r="AN42" i="66"/>
  <c r="AN9" i="67"/>
  <c r="AN56" i="68"/>
  <c r="AN12" i="67"/>
  <c r="AN60" i="68"/>
  <c r="AN41" i="68"/>
  <c r="AN39" i="68"/>
  <c r="AN40" i="67"/>
  <c r="AN37" i="67"/>
  <c r="AN32" i="67"/>
  <c r="AN29" i="67"/>
  <c r="AN24" i="67"/>
  <c r="AN21" i="67"/>
  <c r="AN16" i="67"/>
  <c r="AN13" i="67"/>
  <c r="AN63" i="68"/>
  <c r="AN68" i="67"/>
  <c r="AN64" i="68"/>
  <c r="AN48" i="68"/>
  <c r="AN43" i="68"/>
  <c r="AN67" i="68"/>
  <c r="AN32" i="68"/>
  <c r="AN28" i="68"/>
  <c r="AN24" i="68"/>
  <c r="AN20" i="68"/>
  <c r="AN16" i="68"/>
  <c r="AN12" i="68"/>
  <c r="AN8" i="68"/>
  <c r="AN33" i="68"/>
  <c r="AN29" i="68"/>
  <c r="AN25" i="68"/>
  <c r="AN21" i="68"/>
  <c r="AN17" i="68"/>
  <c r="AN13" i="68"/>
  <c r="AN9" i="68"/>
  <c r="AN44" i="68"/>
  <c r="AN47" i="68"/>
  <c r="AN40" i="68"/>
  <c r="AN35" i="68"/>
  <c r="AN34" i="68"/>
  <c r="AN30" i="68"/>
  <c r="AN26" i="68"/>
  <c r="AN22" i="68"/>
  <c r="AN18" i="68"/>
  <c r="AN14" i="68"/>
  <c r="AN10" i="68"/>
  <c r="AN6" i="68"/>
  <c r="AN55" i="64"/>
  <c r="AN37" i="68"/>
  <c r="AN36" i="68"/>
  <c r="AN31" i="68"/>
  <c r="AN27" i="68"/>
  <c r="AN23" i="68"/>
  <c r="AN19" i="68"/>
  <c r="AN15" i="68"/>
  <c r="AN11" i="68"/>
  <c r="AN7" i="68"/>
  <c r="AN6" i="69"/>
  <c r="AN65" i="70"/>
  <c r="AN61" i="70"/>
  <c r="AN57" i="70"/>
  <c r="AN53" i="70"/>
  <c r="AN49" i="70"/>
  <c r="AN45" i="70"/>
  <c r="AN52" i="68"/>
  <c r="AN51" i="68"/>
  <c r="AN11" i="69"/>
  <c r="AN7" i="69"/>
  <c r="AN66" i="70"/>
  <c r="AN62" i="70"/>
  <c r="AN58" i="70"/>
  <c r="AN54" i="70"/>
  <c r="AN50" i="70"/>
  <c r="AN12" i="69"/>
  <c r="AN8" i="69"/>
  <c r="AN67" i="70"/>
  <c r="AN63" i="70"/>
  <c r="AN59" i="70"/>
  <c r="AN55" i="70"/>
  <c r="AN51" i="70"/>
  <c r="AN47" i="70"/>
  <c r="AN13" i="69"/>
  <c r="AN9" i="69"/>
  <c r="AN68" i="70"/>
  <c r="AN64" i="70"/>
  <c r="AN60" i="70"/>
  <c r="AN56" i="70"/>
  <c r="AN41" i="70"/>
  <c r="AN37" i="70"/>
  <c r="AN33" i="70"/>
  <c r="AN29" i="70"/>
  <c r="AN25" i="70"/>
  <c r="AN21" i="70"/>
  <c r="AN17" i="70"/>
  <c r="AN13" i="70"/>
  <c r="AN9" i="70"/>
  <c r="AN60" i="59"/>
  <c r="AN42" i="70"/>
  <c r="AN38" i="70"/>
  <c r="AN34" i="70"/>
  <c r="AN30" i="70"/>
  <c r="AN26" i="70"/>
  <c r="AN22" i="70"/>
  <c r="AN18" i="70"/>
  <c r="AN14" i="70"/>
  <c r="AN59" i="68"/>
  <c r="AN46" i="70"/>
  <c r="AN44" i="70"/>
  <c r="AN40" i="70"/>
  <c r="AN36" i="70"/>
  <c r="AN32" i="70"/>
  <c r="AN28" i="70"/>
  <c r="AN24" i="70"/>
  <c r="AN20" i="70"/>
  <c r="AN16" i="70"/>
  <c r="AN12" i="70"/>
  <c r="AN8" i="70"/>
  <c r="AN52" i="70"/>
  <c r="AN54" i="59"/>
  <c r="AN42" i="59"/>
  <c r="AN65" i="58"/>
  <c r="AN61" i="58"/>
  <c r="AN57" i="58"/>
  <c r="AN45" i="58"/>
  <c r="AN43" i="70"/>
  <c r="AN39" i="70"/>
  <c r="AN35" i="70"/>
  <c r="AN31" i="70"/>
  <c r="AN27" i="70"/>
  <c r="AN23" i="70"/>
  <c r="AN19" i="70"/>
  <c r="AN15" i="70"/>
  <c r="AN10" i="70"/>
  <c r="AN7" i="70"/>
  <c r="AN62" i="59"/>
  <c r="AN58" i="59"/>
  <c r="AN43" i="59"/>
  <c r="AN66" i="58"/>
  <c r="AN62" i="58"/>
  <c r="AN58" i="58"/>
  <c r="AN11" i="70"/>
  <c r="AN56" i="59"/>
  <c r="AN52" i="59"/>
  <c r="AN44" i="59"/>
  <c r="AN36" i="59"/>
  <c r="AN63" i="58"/>
  <c r="AN59" i="58"/>
  <c r="AN65" i="59"/>
  <c r="AN68" i="68"/>
  <c r="AN59" i="59"/>
  <c r="AN53" i="59"/>
  <c r="AN68" i="58"/>
  <c r="AN64" i="58"/>
  <c r="AN60" i="58"/>
  <c r="AN56" i="58"/>
  <c r="AN66" i="59"/>
  <c r="AN39" i="58"/>
  <c r="AN40" i="58"/>
  <c r="AN41" i="58"/>
  <c r="AN37" i="58"/>
  <c r="AN42" i="58"/>
  <c r="AN85" i="17"/>
  <c r="AN6" i="70"/>
  <c r="AN48" i="70"/>
  <c r="AN38" i="58"/>
  <c r="AU68" i="60"/>
  <c r="AU64" i="60"/>
  <c r="AU65" i="60"/>
  <c r="AU66" i="60"/>
  <c r="AU67" i="60"/>
  <c r="AU63" i="60"/>
  <c r="AU65" i="61"/>
  <c r="AU61" i="61"/>
  <c r="AU57" i="61"/>
  <c r="AU53" i="61"/>
  <c r="AU66" i="61"/>
  <c r="AU62" i="61"/>
  <c r="AU58" i="61"/>
  <c r="AU54" i="61"/>
  <c r="AU67" i="61"/>
  <c r="AU68" i="61"/>
  <c r="AU60" i="61"/>
  <c r="AU48" i="61"/>
  <c r="AU44" i="61"/>
  <c r="AU40" i="61"/>
  <c r="AU36" i="61"/>
  <c r="AU49" i="61"/>
  <c r="AU45" i="61"/>
  <c r="AU41" i="61"/>
  <c r="AU37" i="61"/>
  <c r="AU63" i="61"/>
  <c r="AU55" i="61"/>
  <c r="AU43" i="61"/>
  <c r="AU39" i="61"/>
  <c r="AU64" i="61"/>
  <c r="AU52" i="61"/>
  <c r="AU29" i="61"/>
  <c r="AU25" i="61"/>
  <c r="AU56" i="61"/>
  <c r="AU35" i="61"/>
  <c r="AU51" i="61"/>
  <c r="AU34" i="61"/>
  <c r="AU30" i="61"/>
  <c r="AU26" i="61"/>
  <c r="AU50" i="61"/>
  <c r="AU38" i="61"/>
  <c r="AU59" i="61"/>
  <c r="AU46" i="61"/>
  <c r="AU66" i="62"/>
  <c r="AU42" i="61"/>
  <c r="AU31" i="61"/>
  <c r="AU64" i="62"/>
  <c r="AU27" i="61"/>
  <c r="AU24" i="61"/>
  <c r="AU67" i="62"/>
  <c r="AU61" i="62"/>
  <c r="AU57" i="62"/>
  <c r="AU53" i="62"/>
  <c r="AU23" i="61"/>
  <c r="AU62" i="62"/>
  <c r="AU58" i="62"/>
  <c r="AU54" i="62"/>
  <c r="AU32" i="61"/>
  <c r="AU65" i="62"/>
  <c r="AU63" i="62"/>
  <c r="AU59" i="62"/>
  <c r="AU56" i="62"/>
  <c r="AU52" i="62"/>
  <c r="AU55" i="62"/>
  <c r="AU49" i="62"/>
  <c r="AU45" i="62"/>
  <c r="AU41" i="62"/>
  <c r="AU60" i="62"/>
  <c r="AU50" i="62"/>
  <c r="AU46" i="62"/>
  <c r="AU42" i="62"/>
  <c r="AU38" i="62"/>
  <c r="AU34" i="62"/>
  <c r="AU51" i="62"/>
  <c r="AU31" i="62"/>
  <c r="AU27" i="62"/>
  <c r="AU23" i="62"/>
  <c r="AU19" i="62"/>
  <c r="AU15" i="62"/>
  <c r="AU11" i="62"/>
  <c r="AU7" i="62"/>
  <c r="AU44" i="62"/>
  <c r="AU36" i="62"/>
  <c r="AU47" i="62"/>
  <c r="AU40" i="62"/>
  <c r="AU32" i="62"/>
  <c r="AU28" i="62"/>
  <c r="AU24" i="62"/>
  <c r="AU20" i="62"/>
  <c r="AU16" i="62"/>
  <c r="AU12" i="62"/>
  <c r="AU8" i="62"/>
  <c r="AU48" i="62"/>
  <c r="AU39" i="62"/>
  <c r="AU26" i="62"/>
  <c r="AU18" i="62"/>
  <c r="AU10" i="62"/>
  <c r="AU29" i="62"/>
  <c r="AU21" i="62"/>
  <c r="AU13" i="62"/>
  <c r="AU68" i="63"/>
  <c r="AU35" i="62"/>
  <c r="AU33" i="62"/>
  <c r="AU25" i="62"/>
  <c r="AU17" i="62"/>
  <c r="AU9" i="62"/>
  <c r="AU22" i="62"/>
  <c r="AU6" i="62"/>
  <c r="AU43" i="62"/>
  <c r="AU12" i="63"/>
  <c r="AU67" i="64"/>
  <c r="AU63" i="64"/>
  <c r="AU59" i="64"/>
  <c r="AU55" i="64"/>
  <c r="AU51" i="64"/>
  <c r="AU47" i="64"/>
  <c r="AU43" i="64"/>
  <c r="AU35" i="64"/>
  <c r="AU31" i="64"/>
  <c r="AU27" i="64"/>
  <c r="AU23" i="64"/>
  <c r="AU13" i="63"/>
  <c r="AU9" i="63"/>
  <c r="AU68" i="64"/>
  <c r="AU64" i="64"/>
  <c r="AU60" i="64"/>
  <c r="AU56" i="64"/>
  <c r="AU52" i="64"/>
  <c r="AU48" i="64"/>
  <c r="AU44" i="64"/>
  <c r="AU40" i="64"/>
  <c r="AU36" i="64"/>
  <c r="AU28" i="64"/>
  <c r="AU24" i="64"/>
  <c r="AU30" i="62"/>
  <c r="AU14" i="62"/>
  <c r="AU10" i="63"/>
  <c r="AU65" i="64"/>
  <c r="AU57" i="64"/>
  <c r="AU49" i="64"/>
  <c r="AU41" i="64"/>
  <c r="AU33" i="64"/>
  <c r="AU18" i="64"/>
  <c r="AU14" i="64"/>
  <c r="AU10" i="64"/>
  <c r="AU6" i="64"/>
  <c r="AU65" i="65"/>
  <c r="AU57" i="65"/>
  <c r="AU25" i="64"/>
  <c r="AU22" i="64"/>
  <c r="AU19" i="64"/>
  <c r="AU15" i="64"/>
  <c r="AU11" i="64"/>
  <c r="AU7" i="64"/>
  <c r="AU66" i="65"/>
  <c r="AU58" i="65"/>
  <c r="AU54" i="65"/>
  <c r="AU11" i="63"/>
  <c r="AU66" i="64"/>
  <c r="AU58" i="64"/>
  <c r="AU50" i="64"/>
  <c r="AU42" i="64"/>
  <c r="AU34" i="64"/>
  <c r="AU26" i="64"/>
  <c r="AU61" i="64"/>
  <c r="AU53" i="64"/>
  <c r="AU45" i="64"/>
  <c r="AU29" i="64"/>
  <c r="AU20" i="64"/>
  <c r="AU16" i="64"/>
  <c r="AU12" i="64"/>
  <c r="AU8" i="64"/>
  <c r="AU67" i="65"/>
  <c r="AU63" i="65"/>
  <c r="AU59" i="65"/>
  <c r="AU55" i="65"/>
  <c r="AU21" i="64"/>
  <c r="AU17" i="64"/>
  <c r="AU13" i="64"/>
  <c r="AU9" i="64"/>
  <c r="AU64" i="65"/>
  <c r="AU60" i="65"/>
  <c r="AU56" i="65"/>
  <c r="AU54" i="64"/>
  <c r="AU41" i="65"/>
  <c r="AU37" i="65"/>
  <c r="AU33" i="65"/>
  <c r="AU29" i="65"/>
  <c r="AU25" i="65"/>
  <c r="AU21" i="65"/>
  <c r="AU39" i="65"/>
  <c r="AU35" i="65"/>
  <c r="AU31" i="65"/>
  <c r="AU27" i="65"/>
  <c r="AU23" i="65"/>
  <c r="AU19" i="65"/>
  <c r="AU42" i="65"/>
  <c r="AU38" i="65"/>
  <c r="AU34" i="65"/>
  <c r="AU30" i="65"/>
  <c r="AU26" i="65"/>
  <c r="AU22" i="65"/>
  <c r="AU17" i="65"/>
  <c r="AU15" i="65"/>
  <c r="AU11" i="65"/>
  <c r="AU7" i="65"/>
  <c r="AU62" i="64"/>
  <c r="AU46" i="64"/>
  <c r="AU30" i="64"/>
  <c r="AU12" i="65"/>
  <c r="AU8" i="65"/>
  <c r="AU20" i="65"/>
  <c r="AU18" i="65"/>
  <c r="AU16" i="65"/>
  <c r="AU53" i="65"/>
  <c r="AU13" i="65"/>
  <c r="AU68" i="66"/>
  <c r="AU63" i="67"/>
  <c r="AU59" i="67"/>
  <c r="AU55" i="67"/>
  <c r="AU51" i="67"/>
  <c r="AU47" i="67"/>
  <c r="AU43" i="67"/>
  <c r="AU64" i="67"/>
  <c r="AU60" i="67"/>
  <c r="AU56" i="67"/>
  <c r="AU52" i="67"/>
  <c r="AU48" i="67"/>
  <c r="AU44" i="67"/>
  <c r="AU14" i="65"/>
  <c r="AU6" i="65"/>
  <c r="AU9" i="65"/>
  <c r="AU67" i="67"/>
  <c r="AU65" i="67"/>
  <c r="AU61" i="67"/>
  <c r="AU57" i="67"/>
  <c r="AU53" i="67"/>
  <c r="AU49" i="67"/>
  <c r="AU45" i="67"/>
  <c r="AU66" i="67"/>
  <c r="AU58" i="67"/>
  <c r="AU50" i="67"/>
  <c r="AU40" i="65"/>
  <c r="AU10" i="65"/>
  <c r="AU40" i="67"/>
  <c r="AU36" i="67"/>
  <c r="AU32" i="67"/>
  <c r="AU28" i="67"/>
  <c r="AU24" i="67"/>
  <c r="AU20" i="67"/>
  <c r="AU16" i="67"/>
  <c r="AU12" i="67"/>
  <c r="AU8" i="67"/>
  <c r="AU67" i="68"/>
  <c r="AU63" i="68"/>
  <c r="AU59" i="68"/>
  <c r="AU55" i="68"/>
  <c r="AU51" i="68"/>
  <c r="AU47" i="68"/>
  <c r="AU36" i="65"/>
  <c r="AU68" i="67"/>
  <c r="AU32" i="65"/>
  <c r="AU41" i="67"/>
  <c r="AU37" i="67"/>
  <c r="AU33" i="67"/>
  <c r="AU29" i="67"/>
  <c r="AU25" i="67"/>
  <c r="AU21" i="67"/>
  <c r="AU17" i="67"/>
  <c r="AU13" i="67"/>
  <c r="AU9" i="67"/>
  <c r="AU68" i="68"/>
  <c r="AU64" i="68"/>
  <c r="AU60" i="68"/>
  <c r="AU56" i="68"/>
  <c r="AU52" i="68"/>
  <c r="AU48" i="68"/>
  <c r="AU44" i="68"/>
  <c r="AU40" i="68"/>
  <c r="AU36" i="68"/>
  <c r="AU28" i="65"/>
  <c r="AU62" i="67"/>
  <c r="AU54" i="67"/>
  <c r="AU46" i="67"/>
  <c r="AU62" i="68"/>
  <c r="AU65" i="68"/>
  <c r="AU35" i="67"/>
  <c r="AU27" i="67"/>
  <c r="AU19" i="67"/>
  <c r="AU38" i="67"/>
  <c r="AU30" i="67"/>
  <c r="AU22" i="67"/>
  <c r="AU14" i="67"/>
  <c r="AU53" i="68"/>
  <c r="AU7" i="67"/>
  <c r="AU54" i="68"/>
  <c r="AU24" i="65"/>
  <c r="AU10" i="67"/>
  <c r="AU57" i="68"/>
  <c r="AU34" i="67"/>
  <c r="AU31" i="67"/>
  <c r="AU58" i="68"/>
  <c r="AU46" i="68"/>
  <c r="AU43" i="68"/>
  <c r="AU42" i="68"/>
  <c r="AU34" i="68"/>
  <c r="AU30" i="68"/>
  <c r="AU26" i="68"/>
  <c r="AU22" i="68"/>
  <c r="AU18" i="68"/>
  <c r="AU14" i="68"/>
  <c r="AU10" i="68"/>
  <c r="AU6" i="68"/>
  <c r="AU42" i="67"/>
  <c r="AU39" i="67"/>
  <c r="AU45" i="68"/>
  <c r="AU37" i="68"/>
  <c r="AU31" i="68"/>
  <c r="AU27" i="68"/>
  <c r="AU23" i="68"/>
  <c r="AU19" i="68"/>
  <c r="AU15" i="68"/>
  <c r="AU11" i="68"/>
  <c r="AU66" i="68"/>
  <c r="AU61" i="68"/>
  <c r="AU50" i="68"/>
  <c r="AU18" i="67"/>
  <c r="AU15" i="67"/>
  <c r="AU32" i="68"/>
  <c r="AU28" i="68"/>
  <c r="AU24" i="68"/>
  <c r="AU20" i="68"/>
  <c r="AU16" i="68"/>
  <c r="AU12" i="68"/>
  <c r="AU8" i="68"/>
  <c r="AU26" i="67"/>
  <c r="AU23" i="67"/>
  <c r="AU49" i="68"/>
  <c r="AU33" i="68"/>
  <c r="AU29" i="68"/>
  <c r="AU25" i="68"/>
  <c r="AU21" i="68"/>
  <c r="AU17" i="68"/>
  <c r="AU13" i="68"/>
  <c r="AU9" i="68"/>
  <c r="AU12" i="69"/>
  <c r="AU8" i="69"/>
  <c r="AU67" i="70"/>
  <c r="AU63" i="70"/>
  <c r="AU59" i="70"/>
  <c r="AU55" i="70"/>
  <c r="AU51" i="70"/>
  <c r="AU47" i="70"/>
  <c r="AU38" i="68"/>
  <c r="AU13" i="69"/>
  <c r="AU9" i="69"/>
  <c r="AU68" i="70"/>
  <c r="AU64" i="70"/>
  <c r="AU60" i="70"/>
  <c r="AU56" i="70"/>
  <c r="AU52" i="70"/>
  <c r="AU48" i="70"/>
  <c r="AU11" i="67"/>
  <c r="AU6" i="69"/>
  <c r="AU65" i="70"/>
  <c r="AU61" i="70"/>
  <c r="AU57" i="70"/>
  <c r="AU53" i="70"/>
  <c r="AU49" i="70"/>
  <c r="AU45" i="70"/>
  <c r="AU39" i="68"/>
  <c r="AU11" i="69"/>
  <c r="AU7" i="69"/>
  <c r="AU66" i="70"/>
  <c r="AU62" i="70"/>
  <c r="AU58" i="70"/>
  <c r="AU54" i="70"/>
  <c r="AU41" i="68"/>
  <c r="AU35" i="68"/>
  <c r="AU7" i="68"/>
  <c r="AU43" i="70"/>
  <c r="AU39" i="70"/>
  <c r="AU35" i="70"/>
  <c r="AU31" i="70"/>
  <c r="AU27" i="70"/>
  <c r="AU23" i="70"/>
  <c r="AU19" i="70"/>
  <c r="AU15" i="70"/>
  <c r="AU11" i="70"/>
  <c r="AU7" i="70"/>
  <c r="AU66" i="59"/>
  <c r="AU62" i="59"/>
  <c r="AU58" i="59"/>
  <c r="AU44" i="70"/>
  <c r="AU40" i="70"/>
  <c r="AU36" i="70"/>
  <c r="AU32" i="70"/>
  <c r="AU28" i="70"/>
  <c r="AU24" i="70"/>
  <c r="AU20" i="70"/>
  <c r="AU16" i="70"/>
  <c r="AU50" i="70"/>
  <c r="AU46" i="70"/>
  <c r="AU42" i="70"/>
  <c r="AU38" i="70"/>
  <c r="AU34" i="70"/>
  <c r="AU30" i="70"/>
  <c r="AU26" i="70"/>
  <c r="AU22" i="70"/>
  <c r="AU18" i="70"/>
  <c r="AU14" i="70"/>
  <c r="AU10" i="70"/>
  <c r="AU6" i="70"/>
  <c r="AU65" i="59"/>
  <c r="AU56" i="59"/>
  <c r="AU52" i="59"/>
  <c r="AU44" i="59"/>
  <c r="AU36" i="59"/>
  <c r="AU63" i="58"/>
  <c r="AU59" i="58"/>
  <c r="AU59" i="59"/>
  <c r="AU53" i="59"/>
  <c r="AU68" i="58"/>
  <c r="AU64" i="58"/>
  <c r="AU60" i="58"/>
  <c r="AU56" i="58"/>
  <c r="AU54" i="59"/>
  <c r="AU42" i="59"/>
  <c r="AU65" i="58"/>
  <c r="AU61" i="58"/>
  <c r="AU57" i="58"/>
  <c r="AU41" i="70"/>
  <c r="AU37" i="70"/>
  <c r="AU33" i="70"/>
  <c r="AU29" i="70"/>
  <c r="AU25" i="70"/>
  <c r="AU21" i="70"/>
  <c r="AU17" i="70"/>
  <c r="AU9" i="70"/>
  <c r="AU8" i="70"/>
  <c r="AU60" i="59"/>
  <c r="AU43" i="59"/>
  <c r="AU66" i="58"/>
  <c r="AU62" i="58"/>
  <c r="AU58" i="58"/>
  <c r="AU41" i="58"/>
  <c r="AU37" i="58"/>
  <c r="AU13" i="70"/>
  <c r="AU42" i="58"/>
  <c r="AU38" i="58"/>
  <c r="AU12" i="70"/>
  <c r="AU45" i="58"/>
  <c r="AU39" i="58"/>
  <c r="AU40" i="58"/>
  <c r="AU85" i="17"/>
  <c r="V65" i="60"/>
  <c r="V66" i="60"/>
  <c r="V67" i="60"/>
  <c r="V63" i="60"/>
  <c r="V68" i="60"/>
  <c r="V64" i="60"/>
  <c r="V66" i="61"/>
  <c r="V62" i="61"/>
  <c r="V58" i="61"/>
  <c r="V54" i="61"/>
  <c r="V67" i="61"/>
  <c r="V63" i="61"/>
  <c r="V59" i="61"/>
  <c r="V55" i="61"/>
  <c r="V68" i="61"/>
  <c r="V65" i="61"/>
  <c r="V57" i="61"/>
  <c r="V49" i="61"/>
  <c r="V45" i="61"/>
  <c r="V41" i="61"/>
  <c r="V37" i="61"/>
  <c r="V51" i="61"/>
  <c r="V60" i="61"/>
  <c r="V50" i="61"/>
  <c r="V46" i="61"/>
  <c r="V42" i="61"/>
  <c r="V38" i="61"/>
  <c r="V52" i="61"/>
  <c r="V64" i="61"/>
  <c r="V56" i="61"/>
  <c r="V48" i="61"/>
  <c r="V44" i="61"/>
  <c r="V40" i="61"/>
  <c r="V53" i="61"/>
  <c r="V43" i="61"/>
  <c r="V36" i="61"/>
  <c r="V34" i="61"/>
  <c r="V30" i="61"/>
  <c r="V26" i="61"/>
  <c r="V61" i="61"/>
  <c r="V39" i="61"/>
  <c r="V31" i="61"/>
  <c r="V27" i="61"/>
  <c r="V35" i="61"/>
  <c r="V67" i="62"/>
  <c r="V23" i="61"/>
  <c r="V25" i="61"/>
  <c r="V24" i="61"/>
  <c r="V65" i="62"/>
  <c r="V66" i="62"/>
  <c r="V32" i="61"/>
  <c r="V29" i="61"/>
  <c r="V62" i="62"/>
  <c r="V58" i="62"/>
  <c r="V54" i="62"/>
  <c r="V63" i="62"/>
  <c r="V59" i="62"/>
  <c r="V55" i="62"/>
  <c r="V51" i="62"/>
  <c r="V60" i="62"/>
  <c r="V53" i="62"/>
  <c r="V50" i="62"/>
  <c r="V46" i="62"/>
  <c r="V42" i="62"/>
  <c r="V38" i="62"/>
  <c r="V56" i="62"/>
  <c r="V52" i="62"/>
  <c r="V64" i="62"/>
  <c r="V61" i="62"/>
  <c r="V57" i="62"/>
  <c r="V47" i="62"/>
  <c r="V43" i="62"/>
  <c r="V39" i="62"/>
  <c r="V35" i="62"/>
  <c r="V48" i="62"/>
  <c r="V45" i="62"/>
  <c r="V34" i="62"/>
  <c r="V32" i="62"/>
  <c r="V28" i="62"/>
  <c r="V24" i="62"/>
  <c r="V20" i="62"/>
  <c r="V16" i="62"/>
  <c r="V12" i="62"/>
  <c r="V8" i="62"/>
  <c r="V67" i="63"/>
  <c r="V63" i="63"/>
  <c r="V59" i="63"/>
  <c r="V33" i="62"/>
  <c r="V29" i="62"/>
  <c r="V25" i="62"/>
  <c r="V21" i="62"/>
  <c r="V17" i="62"/>
  <c r="V13" i="62"/>
  <c r="V9" i="62"/>
  <c r="V68" i="63"/>
  <c r="V64" i="63"/>
  <c r="V60" i="63"/>
  <c r="V49" i="62"/>
  <c r="V44" i="62"/>
  <c r="V41" i="62"/>
  <c r="V36" i="62"/>
  <c r="V54" i="63"/>
  <c r="V50" i="63"/>
  <c r="V46" i="63"/>
  <c r="V42" i="63"/>
  <c r="V38" i="63"/>
  <c r="V34" i="63"/>
  <c r="V30" i="63"/>
  <c r="V58" i="63"/>
  <c r="V31" i="62"/>
  <c r="V26" i="62"/>
  <c r="V23" i="62"/>
  <c r="V18" i="62"/>
  <c r="V15" i="62"/>
  <c r="V10" i="62"/>
  <c r="V7" i="62"/>
  <c r="V65" i="63"/>
  <c r="V62" i="63"/>
  <c r="V61" i="63"/>
  <c r="V57" i="63"/>
  <c r="V55" i="63"/>
  <c r="V51" i="63"/>
  <c r="V47" i="63"/>
  <c r="V43" i="63"/>
  <c r="V39" i="63"/>
  <c r="V35" i="63"/>
  <c r="V31" i="63"/>
  <c r="V27" i="63"/>
  <c r="V22" i="62"/>
  <c r="V6" i="62"/>
  <c r="V25" i="63"/>
  <c r="V21" i="63"/>
  <c r="V13" i="63"/>
  <c r="V9" i="63"/>
  <c r="V68" i="64"/>
  <c r="V64" i="64"/>
  <c r="V60" i="64"/>
  <c r="V56" i="64"/>
  <c r="V52" i="64"/>
  <c r="V48" i="64"/>
  <c r="V44" i="64"/>
  <c r="V40" i="64"/>
  <c r="V36" i="64"/>
  <c r="V28" i="64"/>
  <c r="V24" i="64"/>
  <c r="V40" i="62"/>
  <c r="V27" i="62"/>
  <c r="V11" i="62"/>
  <c r="V52" i="63"/>
  <c r="V49" i="63"/>
  <c r="V44" i="63"/>
  <c r="V41" i="63"/>
  <c r="V36" i="63"/>
  <c r="V33" i="63"/>
  <c r="V28" i="63"/>
  <c r="V22" i="63"/>
  <c r="V18" i="63"/>
  <c r="V14" i="63"/>
  <c r="V10" i="63"/>
  <c r="V65" i="64"/>
  <c r="V61" i="64"/>
  <c r="V57" i="64"/>
  <c r="V53" i="64"/>
  <c r="V49" i="64"/>
  <c r="V45" i="64"/>
  <c r="V41" i="64"/>
  <c r="V33" i="64"/>
  <c r="V29" i="64"/>
  <c r="V25" i="64"/>
  <c r="V30" i="62"/>
  <c r="V14" i="62"/>
  <c r="V29" i="63"/>
  <c r="V19" i="62"/>
  <c r="V66" i="63"/>
  <c r="V56" i="63"/>
  <c r="V53" i="63"/>
  <c r="V48" i="63"/>
  <c r="V45" i="63"/>
  <c r="V40" i="63"/>
  <c r="V37" i="63"/>
  <c r="V19" i="64"/>
  <c r="V15" i="64"/>
  <c r="V11" i="64"/>
  <c r="V7" i="64"/>
  <c r="V66" i="65"/>
  <c r="V58" i="65"/>
  <c r="V54" i="65"/>
  <c r="V23" i="63"/>
  <c r="V20" i="63"/>
  <c r="V15" i="63"/>
  <c r="V12" i="63"/>
  <c r="V67" i="64"/>
  <c r="V62" i="64"/>
  <c r="V59" i="64"/>
  <c r="V54" i="64"/>
  <c r="V51" i="64"/>
  <c r="V46" i="64"/>
  <c r="V43" i="64"/>
  <c r="V35" i="64"/>
  <c r="V30" i="64"/>
  <c r="V27" i="64"/>
  <c r="V20" i="64"/>
  <c r="V16" i="64"/>
  <c r="V12" i="64"/>
  <c r="V8" i="64"/>
  <c r="V67" i="65"/>
  <c r="V63" i="65"/>
  <c r="V59" i="65"/>
  <c r="V55" i="65"/>
  <c r="V23" i="64"/>
  <c r="V21" i="64"/>
  <c r="V17" i="64"/>
  <c r="V13" i="64"/>
  <c r="V9" i="64"/>
  <c r="V68" i="65"/>
  <c r="V64" i="65"/>
  <c r="V60" i="65"/>
  <c r="V56" i="65"/>
  <c r="V22" i="64"/>
  <c r="V18" i="64"/>
  <c r="V14" i="64"/>
  <c r="V10" i="64"/>
  <c r="V6" i="64"/>
  <c r="V65" i="65"/>
  <c r="V57" i="65"/>
  <c r="V53" i="65"/>
  <c r="V32" i="63"/>
  <c r="V42" i="65"/>
  <c r="V38" i="65"/>
  <c r="V34" i="65"/>
  <c r="V30" i="65"/>
  <c r="V26" i="65"/>
  <c r="V22" i="65"/>
  <c r="V24" i="63"/>
  <c r="V19" i="63"/>
  <c r="V66" i="64"/>
  <c r="V55" i="64"/>
  <c r="V50" i="64"/>
  <c r="V34" i="64"/>
  <c r="V40" i="65"/>
  <c r="V36" i="65"/>
  <c r="V32" i="65"/>
  <c r="V28" i="65"/>
  <c r="V24" i="65"/>
  <c r="V20" i="65"/>
  <c r="V39" i="65"/>
  <c r="V35" i="65"/>
  <c r="V31" i="65"/>
  <c r="V27" i="65"/>
  <c r="V23" i="65"/>
  <c r="V18" i="65"/>
  <c r="V16" i="65"/>
  <c r="V12" i="65"/>
  <c r="V8" i="65"/>
  <c r="V67" i="66"/>
  <c r="V63" i="66"/>
  <c r="V59" i="66"/>
  <c r="V55" i="66"/>
  <c r="V51" i="66"/>
  <c r="V47" i="66"/>
  <c r="V43" i="66"/>
  <c r="V39" i="66"/>
  <c r="V35" i="66"/>
  <c r="V27" i="66"/>
  <c r="V23" i="66"/>
  <c r="V19" i="66"/>
  <c r="V15" i="66"/>
  <c r="V11" i="66"/>
  <c r="V7" i="66"/>
  <c r="V13" i="65"/>
  <c r="V9" i="65"/>
  <c r="V68" i="66"/>
  <c r="V64" i="66"/>
  <c r="V60" i="66"/>
  <c r="V56" i="66"/>
  <c r="V52" i="66"/>
  <c r="V44" i="66"/>
  <c r="V40" i="66"/>
  <c r="V32" i="66"/>
  <c r="V19" i="65"/>
  <c r="V17" i="65"/>
  <c r="V11" i="63"/>
  <c r="V47" i="64"/>
  <c r="V31" i="64"/>
  <c r="V25" i="66"/>
  <c r="V18" i="66"/>
  <c r="V16" i="66"/>
  <c r="V9" i="66"/>
  <c r="V67" i="67"/>
  <c r="V64" i="67"/>
  <c r="V60" i="67"/>
  <c r="V56" i="67"/>
  <c r="V52" i="67"/>
  <c r="V48" i="67"/>
  <c r="V44" i="67"/>
  <c r="V21" i="65"/>
  <c r="V15" i="65"/>
  <c r="V10" i="65"/>
  <c r="V7" i="65"/>
  <c r="V65" i="66"/>
  <c r="V62" i="66"/>
  <c r="V57" i="66"/>
  <c r="V54" i="66"/>
  <c r="V49" i="66"/>
  <c r="V42" i="64"/>
  <c r="V41" i="65"/>
  <c r="V37" i="65"/>
  <c r="V33" i="65"/>
  <c r="V29" i="65"/>
  <c r="V25" i="65"/>
  <c r="V30" i="66"/>
  <c r="V28" i="66"/>
  <c r="V21" i="66"/>
  <c r="V14" i="66"/>
  <c r="V12" i="66"/>
  <c r="V68" i="67"/>
  <c r="V65" i="67"/>
  <c r="V61" i="67"/>
  <c r="V57" i="67"/>
  <c r="V53" i="67"/>
  <c r="V49" i="67"/>
  <c r="V45" i="67"/>
  <c r="V63" i="64"/>
  <c r="V26" i="66"/>
  <c r="V24" i="66"/>
  <c r="V17" i="66"/>
  <c r="V10" i="66"/>
  <c r="V8" i="66"/>
  <c r="V66" i="67"/>
  <c r="V62" i="67"/>
  <c r="V58" i="67"/>
  <c r="V54" i="67"/>
  <c r="V50" i="67"/>
  <c r="V46" i="67"/>
  <c r="V26" i="64"/>
  <c r="V63" i="67"/>
  <c r="V55" i="67"/>
  <c r="V47" i="67"/>
  <c r="V20" i="66"/>
  <c r="V6" i="66"/>
  <c r="V41" i="67"/>
  <c r="V37" i="67"/>
  <c r="V33" i="67"/>
  <c r="V29" i="67"/>
  <c r="V25" i="67"/>
  <c r="V21" i="67"/>
  <c r="V17" i="67"/>
  <c r="V13" i="67"/>
  <c r="V9" i="67"/>
  <c r="V68" i="68"/>
  <c r="V64" i="68"/>
  <c r="V60" i="68"/>
  <c r="V56" i="68"/>
  <c r="V52" i="68"/>
  <c r="V48" i="68"/>
  <c r="V16" i="63"/>
  <c r="V14" i="65"/>
  <c r="V11" i="65"/>
  <c r="V61" i="66"/>
  <c r="V58" i="66"/>
  <c r="V42" i="67"/>
  <c r="V38" i="67"/>
  <c r="V34" i="67"/>
  <c r="V30" i="67"/>
  <c r="V26" i="67"/>
  <c r="V22" i="67"/>
  <c r="V18" i="67"/>
  <c r="V14" i="67"/>
  <c r="V10" i="67"/>
  <c r="V65" i="68"/>
  <c r="V61" i="68"/>
  <c r="V57" i="68"/>
  <c r="V53" i="68"/>
  <c r="V49" i="68"/>
  <c r="V45" i="68"/>
  <c r="V41" i="68"/>
  <c r="V37" i="68"/>
  <c r="V42" i="66"/>
  <c r="V59" i="67"/>
  <c r="V51" i="67"/>
  <c r="V58" i="64"/>
  <c r="V34" i="66"/>
  <c r="V6" i="65"/>
  <c r="V53" i="66"/>
  <c r="V13" i="66"/>
  <c r="V39" i="67"/>
  <c r="V36" i="67"/>
  <c r="V31" i="67"/>
  <c r="V28" i="67"/>
  <c r="V23" i="67"/>
  <c r="V20" i="67"/>
  <c r="V15" i="67"/>
  <c r="V11" i="67"/>
  <c r="V8" i="67"/>
  <c r="V58" i="68"/>
  <c r="V55" i="68"/>
  <c r="V45" i="66"/>
  <c r="V37" i="66"/>
  <c r="V22" i="66"/>
  <c r="V12" i="67"/>
  <c r="V33" i="66"/>
  <c r="V29" i="66"/>
  <c r="V43" i="67"/>
  <c r="V40" i="68"/>
  <c r="V40" i="67"/>
  <c r="V35" i="67"/>
  <c r="V32" i="67"/>
  <c r="V27" i="67"/>
  <c r="V24" i="67"/>
  <c r="V19" i="67"/>
  <c r="V16" i="67"/>
  <c r="V66" i="68"/>
  <c r="V63" i="68"/>
  <c r="V36" i="68"/>
  <c r="V38" i="68"/>
  <c r="V31" i="68"/>
  <c r="V27" i="68"/>
  <c r="V23" i="68"/>
  <c r="V19" i="68"/>
  <c r="V15" i="68"/>
  <c r="V11" i="68"/>
  <c r="V7" i="68"/>
  <c r="V50" i="66"/>
  <c r="V38" i="66"/>
  <c r="V46" i="68"/>
  <c r="V44" i="68"/>
  <c r="V32" i="68"/>
  <c r="V28" i="68"/>
  <c r="V24" i="68"/>
  <c r="V20" i="68"/>
  <c r="V16" i="68"/>
  <c r="V12" i="68"/>
  <c r="V8" i="68"/>
  <c r="V46" i="66"/>
  <c r="V59" i="68"/>
  <c r="V43" i="68"/>
  <c r="V42" i="68"/>
  <c r="V66" i="66"/>
  <c r="V47" i="68"/>
  <c r="V33" i="68"/>
  <c r="V29" i="68"/>
  <c r="V25" i="68"/>
  <c r="V21" i="68"/>
  <c r="V17" i="68"/>
  <c r="V13" i="68"/>
  <c r="V9" i="68"/>
  <c r="V41" i="66"/>
  <c r="V67" i="68"/>
  <c r="V34" i="68"/>
  <c r="V30" i="68"/>
  <c r="V26" i="68"/>
  <c r="V22" i="68"/>
  <c r="V18" i="68"/>
  <c r="V14" i="68"/>
  <c r="V10" i="68"/>
  <c r="V6" i="68"/>
  <c r="V13" i="69"/>
  <c r="V9" i="69"/>
  <c r="V68" i="70"/>
  <c r="V64" i="70"/>
  <c r="V60" i="70"/>
  <c r="V56" i="70"/>
  <c r="V52" i="70"/>
  <c r="V48" i="70"/>
  <c r="V51" i="68"/>
  <c r="V7" i="67"/>
  <c r="V6" i="69"/>
  <c r="V65" i="70"/>
  <c r="V61" i="70"/>
  <c r="V57" i="70"/>
  <c r="V53" i="70"/>
  <c r="V49" i="70"/>
  <c r="V50" i="68"/>
  <c r="V62" i="68"/>
  <c r="V54" i="68"/>
  <c r="V11" i="69"/>
  <c r="V7" i="69"/>
  <c r="V66" i="70"/>
  <c r="V62" i="70"/>
  <c r="V58" i="70"/>
  <c r="V54" i="70"/>
  <c r="V50" i="70"/>
  <c r="V46" i="70"/>
  <c r="V12" i="69"/>
  <c r="V8" i="69"/>
  <c r="V67" i="70"/>
  <c r="V63" i="70"/>
  <c r="V59" i="70"/>
  <c r="V55" i="70"/>
  <c r="V39" i="68"/>
  <c r="V35" i="68"/>
  <c r="V44" i="70"/>
  <c r="V40" i="70"/>
  <c r="V36" i="70"/>
  <c r="V32" i="70"/>
  <c r="V28" i="70"/>
  <c r="V24" i="70"/>
  <c r="V20" i="70"/>
  <c r="V16" i="70"/>
  <c r="V12" i="70"/>
  <c r="V8" i="70"/>
  <c r="V59" i="59"/>
  <c r="V41" i="70"/>
  <c r="V37" i="70"/>
  <c r="V33" i="70"/>
  <c r="V29" i="70"/>
  <c r="V25" i="70"/>
  <c r="V21" i="70"/>
  <c r="V17" i="70"/>
  <c r="V47" i="70"/>
  <c r="V43" i="70"/>
  <c r="V39" i="70"/>
  <c r="V35" i="70"/>
  <c r="V31" i="70"/>
  <c r="V27" i="70"/>
  <c r="V23" i="70"/>
  <c r="V19" i="70"/>
  <c r="V15" i="70"/>
  <c r="V11" i="70"/>
  <c r="V7" i="70"/>
  <c r="V66" i="59"/>
  <c r="V62" i="59"/>
  <c r="V53" i="59"/>
  <c r="V68" i="58"/>
  <c r="V64" i="58"/>
  <c r="V60" i="58"/>
  <c r="V56" i="58"/>
  <c r="V45" i="70"/>
  <c r="V13" i="70"/>
  <c r="V10" i="70"/>
  <c r="V60" i="59"/>
  <c r="V58" i="59"/>
  <c r="V54" i="59"/>
  <c r="V42" i="59"/>
  <c r="V65" i="58"/>
  <c r="V61" i="58"/>
  <c r="V57" i="58"/>
  <c r="V45" i="58"/>
  <c r="V43" i="59"/>
  <c r="V66" i="58"/>
  <c r="V62" i="58"/>
  <c r="V58" i="58"/>
  <c r="V65" i="59"/>
  <c r="V51" i="70"/>
  <c r="V42" i="70"/>
  <c r="V38" i="70"/>
  <c r="V34" i="70"/>
  <c r="V30" i="70"/>
  <c r="V26" i="70"/>
  <c r="V22" i="70"/>
  <c r="V18" i="70"/>
  <c r="V14" i="70"/>
  <c r="V56" i="59"/>
  <c r="V52" i="59"/>
  <c r="V44" i="59"/>
  <c r="V36" i="59"/>
  <c r="V63" i="58"/>
  <c r="V59" i="58"/>
  <c r="V42" i="58"/>
  <c r="V38" i="58"/>
  <c r="V39" i="58"/>
  <c r="V6" i="70"/>
  <c r="V40" i="58"/>
  <c r="V9" i="70"/>
  <c r="V37" i="58"/>
  <c r="V85" i="17"/>
  <c r="V41" i="58"/>
  <c r="ED36" i="62"/>
  <c r="ED33" i="62"/>
  <c r="ED34" i="62"/>
  <c r="ED30" i="62"/>
  <c r="ED26" i="62"/>
  <c r="ED22" i="62"/>
  <c r="ED18" i="62"/>
  <c r="ED14" i="62"/>
  <c r="ED10" i="62"/>
  <c r="ED65" i="63"/>
  <c r="ED61" i="63"/>
  <c r="ED57" i="63"/>
  <c r="ED35" i="62"/>
  <c r="ED31" i="62"/>
  <c r="ED27" i="62"/>
  <c r="ED23" i="62"/>
  <c r="ED19" i="62"/>
  <c r="ED15" i="62"/>
  <c r="ED11" i="62"/>
  <c r="ED7" i="62"/>
  <c r="ED66" i="63"/>
  <c r="ED62" i="63"/>
  <c r="ED58" i="63"/>
  <c r="ED32" i="62"/>
  <c r="ED52" i="63"/>
  <c r="ED48" i="63"/>
  <c r="ED44" i="63"/>
  <c r="ED40" i="63"/>
  <c r="ED36" i="63"/>
  <c r="ED32" i="63"/>
  <c r="ED25" i="62"/>
  <c r="ED17" i="62"/>
  <c r="ED9" i="62"/>
  <c r="ED64" i="63"/>
  <c r="ED60" i="63"/>
  <c r="ED56" i="63"/>
  <c r="ED28" i="62"/>
  <c r="ED20" i="62"/>
  <c r="ED12" i="62"/>
  <c r="ED67" i="63"/>
  <c r="ED53" i="63"/>
  <c r="ED49" i="63"/>
  <c r="ED45" i="63"/>
  <c r="ED41" i="63"/>
  <c r="ED37" i="63"/>
  <c r="ED33" i="63"/>
  <c r="ED29" i="63"/>
  <c r="ED29" i="62"/>
  <c r="ED21" i="62"/>
  <c r="ED13" i="62"/>
  <c r="ED68" i="63"/>
  <c r="ED23" i="63"/>
  <c r="ED19" i="63"/>
  <c r="ED15" i="63"/>
  <c r="ED11" i="63"/>
  <c r="ED66" i="64"/>
  <c r="ED62" i="64"/>
  <c r="ED58" i="64"/>
  <c r="ED54" i="64"/>
  <c r="ED50" i="64"/>
  <c r="ED46" i="64"/>
  <c r="ED42" i="64"/>
  <c r="ED34" i="64"/>
  <c r="ED30" i="64"/>
  <c r="ED26" i="64"/>
  <c r="ED22" i="64"/>
  <c r="ED24" i="62"/>
  <c r="ED8" i="62"/>
  <c r="ED51" i="63"/>
  <c r="ED43" i="63"/>
  <c r="ED35" i="63"/>
  <c r="ED27" i="63"/>
  <c r="ED54" i="63"/>
  <c r="ED46" i="63"/>
  <c r="ED38" i="63"/>
  <c r="ED24" i="63"/>
  <c r="ED20" i="63"/>
  <c r="ED16" i="63"/>
  <c r="ED12" i="63"/>
  <c r="ED67" i="64"/>
  <c r="ED63" i="64"/>
  <c r="ED59" i="64"/>
  <c r="ED55" i="64"/>
  <c r="ED51" i="64"/>
  <c r="ED47" i="64"/>
  <c r="ED43" i="64"/>
  <c r="ED35" i="64"/>
  <c r="ED31" i="64"/>
  <c r="ED27" i="64"/>
  <c r="ED23" i="64"/>
  <c r="ED59" i="63"/>
  <c r="ED30" i="63"/>
  <c r="ED16" i="62"/>
  <c r="ED63" i="63"/>
  <c r="ED55" i="63"/>
  <c r="ED47" i="63"/>
  <c r="ED39" i="63"/>
  <c r="ED31" i="63"/>
  <c r="ED50" i="63"/>
  <c r="ED42" i="63"/>
  <c r="ED22" i="63"/>
  <c r="ED14" i="63"/>
  <c r="ED61" i="64"/>
  <c r="ED53" i="64"/>
  <c r="ED45" i="64"/>
  <c r="ED29" i="64"/>
  <c r="ED21" i="64"/>
  <c r="ED17" i="64"/>
  <c r="ED13" i="64"/>
  <c r="ED9" i="64"/>
  <c r="ED68" i="65"/>
  <c r="ED64" i="65"/>
  <c r="ED60" i="65"/>
  <c r="ED56" i="65"/>
  <c r="ED25" i="63"/>
  <c r="ED64" i="64"/>
  <c r="ED56" i="64"/>
  <c r="ED48" i="64"/>
  <c r="ED40" i="64"/>
  <c r="ED18" i="64"/>
  <c r="ED14" i="64"/>
  <c r="ED10" i="64"/>
  <c r="ED65" i="65"/>
  <c r="ED57" i="65"/>
  <c r="ED24" i="64"/>
  <c r="ED18" i="63"/>
  <c r="ED10" i="63"/>
  <c r="ED65" i="64"/>
  <c r="ED57" i="64"/>
  <c r="ED49" i="64"/>
  <c r="ED41" i="64"/>
  <c r="ED33" i="64"/>
  <c r="ED25" i="64"/>
  <c r="ED19" i="64"/>
  <c r="ED15" i="64"/>
  <c r="ED11" i="64"/>
  <c r="ED7" i="64"/>
  <c r="ED66" i="65"/>
  <c r="ED58" i="65"/>
  <c r="ED54" i="65"/>
  <c r="ED20" i="64"/>
  <c r="ED16" i="64"/>
  <c r="ED12" i="64"/>
  <c r="ED8" i="64"/>
  <c r="ED67" i="65"/>
  <c r="ED63" i="65"/>
  <c r="ED59" i="65"/>
  <c r="ED55" i="65"/>
  <c r="ED21" i="63"/>
  <c r="ED68" i="64"/>
  <c r="ED52" i="64"/>
  <c r="ED36" i="64"/>
  <c r="ED52" i="65"/>
  <c r="ED40" i="65"/>
  <c r="ED36" i="65"/>
  <c r="ED32" i="65"/>
  <c r="ED28" i="65"/>
  <c r="ED24" i="65"/>
  <c r="ED20" i="65"/>
  <c r="ED42" i="65"/>
  <c r="ED38" i="65"/>
  <c r="ED34" i="65"/>
  <c r="ED30" i="65"/>
  <c r="ED26" i="65"/>
  <c r="ED22" i="65"/>
  <c r="ED18" i="65"/>
  <c r="ED17" i="65"/>
  <c r="ED41" i="65"/>
  <c r="ED37" i="65"/>
  <c r="ED33" i="65"/>
  <c r="ED29" i="65"/>
  <c r="ED25" i="65"/>
  <c r="ED21" i="65"/>
  <c r="ED19" i="65"/>
  <c r="ED14" i="65"/>
  <c r="ED10" i="65"/>
  <c r="ED65" i="66"/>
  <c r="ED61" i="66"/>
  <c r="ED57" i="66"/>
  <c r="ED53" i="66"/>
  <c r="ED49" i="66"/>
  <c r="ED45" i="66"/>
  <c r="ED41" i="66"/>
  <c r="ED37" i="66"/>
  <c r="ED33" i="66"/>
  <c r="ED29" i="66"/>
  <c r="ED25" i="66"/>
  <c r="ED21" i="66"/>
  <c r="ED17" i="66"/>
  <c r="ED13" i="66"/>
  <c r="ED9" i="66"/>
  <c r="ED68" i="67"/>
  <c r="ED53" i="65"/>
  <c r="ED15" i="65"/>
  <c r="ED11" i="65"/>
  <c r="ED7" i="65"/>
  <c r="ED66" i="66"/>
  <c r="ED62" i="66"/>
  <c r="ED58" i="66"/>
  <c r="ED54" i="66"/>
  <c r="ED50" i="66"/>
  <c r="ED46" i="66"/>
  <c r="ED42" i="66"/>
  <c r="ED38" i="66"/>
  <c r="ED34" i="66"/>
  <c r="ED13" i="63"/>
  <c r="ED34" i="63"/>
  <c r="ED9" i="65"/>
  <c r="ED64" i="66"/>
  <c r="ED56" i="66"/>
  <c r="ED48" i="66"/>
  <c r="ED40" i="66"/>
  <c r="ED32" i="66"/>
  <c r="ED24" i="66"/>
  <c r="ED15" i="66"/>
  <c r="ED8" i="66"/>
  <c r="ED62" i="67"/>
  <c r="ED58" i="67"/>
  <c r="ED54" i="67"/>
  <c r="ED50" i="67"/>
  <c r="ED46" i="67"/>
  <c r="ED42" i="67"/>
  <c r="ED12" i="65"/>
  <c r="ED67" i="66"/>
  <c r="ED59" i="66"/>
  <c r="ED51" i="66"/>
  <c r="ED44" i="64"/>
  <c r="ED39" i="65"/>
  <c r="ED35" i="65"/>
  <c r="ED31" i="65"/>
  <c r="ED27" i="65"/>
  <c r="ED23" i="65"/>
  <c r="ED27" i="66"/>
  <c r="ED20" i="66"/>
  <c r="ED11" i="66"/>
  <c r="ED67" i="67"/>
  <c r="ED63" i="67"/>
  <c r="ED59" i="67"/>
  <c r="ED55" i="67"/>
  <c r="ED51" i="67"/>
  <c r="ED47" i="67"/>
  <c r="ED43" i="67"/>
  <c r="ED18" i="66"/>
  <c r="ED13" i="65"/>
  <c r="ED68" i="66"/>
  <c r="ED60" i="66"/>
  <c r="ED52" i="66"/>
  <c r="ED44" i="66"/>
  <c r="ED23" i="66"/>
  <c r="ED16" i="66"/>
  <c r="ED7" i="66"/>
  <c r="ED64" i="67"/>
  <c r="ED60" i="67"/>
  <c r="ED56" i="67"/>
  <c r="ED52" i="67"/>
  <c r="ED48" i="67"/>
  <c r="ED44" i="67"/>
  <c r="ED28" i="64"/>
  <c r="ED16" i="65"/>
  <c r="ED14" i="66"/>
  <c r="ED39" i="67"/>
  <c r="ED35" i="67"/>
  <c r="ED31" i="67"/>
  <c r="ED27" i="67"/>
  <c r="ED23" i="67"/>
  <c r="ED19" i="67"/>
  <c r="ED15" i="67"/>
  <c r="ED11" i="67"/>
  <c r="ED7" i="67"/>
  <c r="ED66" i="68"/>
  <c r="ED62" i="68"/>
  <c r="ED58" i="68"/>
  <c r="ED54" i="68"/>
  <c r="ED50" i="68"/>
  <c r="ED46" i="68"/>
  <c r="ED8" i="65"/>
  <c r="ED55" i="66"/>
  <c r="ED43" i="66"/>
  <c r="ED66" i="67"/>
  <c r="ED28" i="66"/>
  <c r="ED61" i="67"/>
  <c r="ED53" i="67"/>
  <c r="ED40" i="67"/>
  <c r="ED36" i="67"/>
  <c r="ED32" i="67"/>
  <c r="ED28" i="67"/>
  <c r="ED24" i="67"/>
  <c r="ED20" i="67"/>
  <c r="ED16" i="67"/>
  <c r="ED12" i="67"/>
  <c r="ED8" i="67"/>
  <c r="ED67" i="68"/>
  <c r="ED63" i="68"/>
  <c r="ED59" i="68"/>
  <c r="ED55" i="68"/>
  <c r="ED51" i="68"/>
  <c r="ED47" i="68"/>
  <c r="ED43" i="68"/>
  <c r="ED39" i="68"/>
  <c r="ED35" i="68"/>
  <c r="ED35" i="66"/>
  <c r="ED22" i="66"/>
  <c r="ED60" i="64"/>
  <c r="ED63" i="66"/>
  <c r="ED47" i="66"/>
  <c r="ED30" i="66"/>
  <c r="ED26" i="66"/>
  <c r="ED41" i="67"/>
  <c r="ED33" i="67"/>
  <c r="ED25" i="67"/>
  <c r="ED17" i="67"/>
  <c r="ED10" i="67"/>
  <c r="ED60" i="68"/>
  <c r="ED57" i="68"/>
  <c r="ED19" i="66"/>
  <c r="ED65" i="67"/>
  <c r="ED10" i="66"/>
  <c r="ED34" i="67"/>
  <c r="ED26" i="67"/>
  <c r="ED18" i="67"/>
  <c r="ED40" i="68"/>
  <c r="ED39" i="66"/>
  <c r="ED57" i="67"/>
  <c r="ED37" i="67"/>
  <c r="ED29" i="67"/>
  <c r="ED21" i="67"/>
  <c r="ED13" i="67"/>
  <c r="ED68" i="68"/>
  <c r="ED65" i="68"/>
  <c r="ED12" i="66"/>
  <c r="ED45" i="67"/>
  <c r="ED41" i="68"/>
  <c r="ED38" i="68"/>
  <c r="ED37" i="68"/>
  <c r="ED56" i="68"/>
  <c r="ED44" i="68"/>
  <c r="ED33" i="68"/>
  <c r="ED29" i="68"/>
  <c r="ED25" i="68"/>
  <c r="ED21" i="68"/>
  <c r="ED17" i="68"/>
  <c r="ED13" i="68"/>
  <c r="ED9" i="68"/>
  <c r="ED53" i="68"/>
  <c r="ED45" i="68"/>
  <c r="ED30" i="68"/>
  <c r="ED26" i="68"/>
  <c r="ED22" i="68"/>
  <c r="ED18" i="68"/>
  <c r="ED14" i="68"/>
  <c r="ED10" i="68"/>
  <c r="ED22" i="67"/>
  <c r="ED49" i="67"/>
  <c r="ED61" i="68"/>
  <c r="ED49" i="68"/>
  <c r="ED36" i="68"/>
  <c r="ED31" i="68"/>
  <c r="ED27" i="68"/>
  <c r="ED23" i="68"/>
  <c r="ED19" i="68"/>
  <c r="ED15" i="68"/>
  <c r="ED11" i="68"/>
  <c r="ED7" i="68"/>
  <c r="ED34" i="68"/>
  <c r="ED32" i="68"/>
  <c r="ED28" i="68"/>
  <c r="ED24" i="68"/>
  <c r="ED20" i="68"/>
  <c r="ED16" i="68"/>
  <c r="ED12" i="68"/>
  <c r="ED8" i="68"/>
  <c r="ED11" i="69"/>
  <c r="ED7" i="69"/>
  <c r="ED66" i="70"/>
  <c r="ED62" i="70"/>
  <c r="ED58" i="70"/>
  <c r="ED54" i="70"/>
  <c r="ED50" i="70"/>
  <c r="ED46" i="70"/>
  <c r="ED14" i="67"/>
  <c r="ED52" i="68"/>
  <c r="ED12" i="69"/>
  <c r="ED8" i="69"/>
  <c r="ED67" i="70"/>
  <c r="ED63" i="70"/>
  <c r="ED59" i="70"/>
  <c r="ED55" i="70"/>
  <c r="ED51" i="70"/>
  <c r="ED47" i="70"/>
  <c r="ED42" i="68"/>
  <c r="ED48" i="68"/>
  <c r="ED13" i="69"/>
  <c r="ED9" i="69"/>
  <c r="ED68" i="70"/>
  <c r="ED64" i="70"/>
  <c r="ED60" i="70"/>
  <c r="ED56" i="70"/>
  <c r="ED52" i="70"/>
  <c r="ED48" i="70"/>
  <c r="ED44" i="70"/>
  <c r="ED38" i="67"/>
  <c r="ED9" i="67"/>
  <c r="ED64" i="68"/>
  <c r="ED65" i="70"/>
  <c r="ED61" i="70"/>
  <c r="ED57" i="70"/>
  <c r="ED53" i="70"/>
  <c r="ED42" i="70"/>
  <c r="ED38" i="70"/>
  <c r="ED34" i="70"/>
  <c r="ED30" i="70"/>
  <c r="ED26" i="70"/>
  <c r="ED22" i="70"/>
  <c r="ED18" i="70"/>
  <c r="ED14" i="70"/>
  <c r="ED10" i="70"/>
  <c r="ED65" i="59"/>
  <c r="ED49" i="70"/>
  <c r="ED43" i="70"/>
  <c r="ED39" i="70"/>
  <c r="ED35" i="70"/>
  <c r="ED31" i="70"/>
  <c r="ED27" i="70"/>
  <c r="ED23" i="70"/>
  <c r="ED19" i="70"/>
  <c r="ED15" i="70"/>
  <c r="ED30" i="67"/>
  <c r="ED41" i="70"/>
  <c r="ED37" i="70"/>
  <c r="ED33" i="70"/>
  <c r="ED29" i="70"/>
  <c r="ED25" i="70"/>
  <c r="ED21" i="70"/>
  <c r="ED17" i="70"/>
  <c r="ED13" i="70"/>
  <c r="ED9" i="70"/>
  <c r="ED60" i="59"/>
  <c r="ED12" i="70"/>
  <c r="ED11" i="70"/>
  <c r="ED43" i="59"/>
  <c r="ED59" i="59"/>
  <c r="ED56" i="59"/>
  <c r="ED52" i="59"/>
  <c r="ED44" i="59"/>
  <c r="ED36" i="59"/>
  <c r="ED45" i="70"/>
  <c r="ED40" i="70"/>
  <c r="ED36" i="70"/>
  <c r="ED32" i="70"/>
  <c r="ED28" i="70"/>
  <c r="ED24" i="70"/>
  <c r="ED20" i="70"/>
  <c r="ED16" i="70"/>
  <c r="ED66" i="59"/>
  <c r="ED53" i="59"/>
  <c r="ED62" i="59"/>
  <c r="ED8" i="70"/>
  <c r="ED7" i="70"/>
  <c r="ED54" i="59"/>
  <c r="ED42" i="59"/>
  <c r="ED58" i="59"/>
  <c r="ED85" i="17"/>
  <c r="G66" i="60"/>
  <c r="G67" i="60"/>
  <c r="G63" i="60"/>
  <c r="G68" i="60"/>
  <c r="G64" i="60"/>
  <c r="G65" i="60"/>
  <c r="G67" i="61"/>
  <c r="G63" i="61"/>
  <c r="G59" i="61"/>
  <c r="G55" i="61"/>
  <c r="G51" i="61"/>
  <c r="G68" i="61"/>
  <c r="G64" i="61"/>
  <c r="G60" i="61"/>
  <c r="G56" i="61"/>
  <c r="G61" i="61"/>
  <c r="G52" i="61"/>
  <c r="G50" i="61"/>
  <c r="G46" i="61"/>
  <c r="G42" i="61"/>
  <c r="G38" i="61"/>
  <c r="G62" i="61"/>
  <c r="G54" i="61"/>
  <c r="G53" i="61"/>
  <c r="G43" i="61"/>
  <c r="G39" i="61"/>
  <c r="G35" i="61"/>
  <c r="G58" i="61"/>
  <c r="G49" i="61"/>
  <c r="G45" i="61"/>
  <c r="G41" i="61"/>
  <c r="G44" i="61"/>
  <c r="G37" i="61"/>
  <c r="G31" i="61"/>
  <c r="G27" i="61"/>
  <c r="G32" i="61"/>
  <c r="G66" i="61"/>
  <c r="G57" i="61"/>
  <c r="G64" i="62"/>
  <c r="G40" i="61"/>
  <c r="G36" i="61"/>
  <c r="G34" i="61"/>
  <c r="G29" i="61"/>
  <c r="G26" i="61"/>
  <c r="G66" i="62"/>
  <c r="G65" i="61"/>
  <c r="G67" i="62"/>
  <c r="G48" i="61"/>
  <c r="G30" i="61"/>
  <c r="G25" i="61"/>
  <c r="G63" i="62"/>
  <c r="G59" i="62"/>
  <c r="G55" i="62"/>
  <c r="G51" i="62"/>
  <c r="G60" i="62"/>
  <c r="G56" i="62"/>
  <c r="G52" i="62"/>
  <c r="G65" i="62"/>
  <c r="G61" i="62"/>
  <c r="G57" i="62"/>
  <c r="G47" i="62"/>
  <c r="G43" i="62"/>
  <c r="G39" i="62"/>
  <c r="G35" i="62"/>
  <c r="G54" i="62"/>
  <c r="G48" i="62"/>
  <c r="G44" i="62"/>
  <c r="G40" i="62"/>
  <c r="G36" i="62"/>
  <c r="G53" i="62"/>
  <c r="G49" i="62"/>
  <c r="G46" i="62"/>
  <c r="G42" i="62"/>
  <c r="G41" i="62"/>
  <c r="G33" i="62"/>
  <c r="G62" i="62"/>
  <c r="G58" i="62"/>
  <c r="G38" i="62"/>
  <c r="G29" i="62"/>
  <c r="G25" i="62"/>
  <c r="G21" i="62"/>
  <c r="G17" i="62"/>
  <c r="G13" i="62"/>
  <c r="G9" i="62"/>
  <c r="G68" i="63"/>
  <c r="G64" i="63"/>
  <c r="G60" i="63"/>
  <c r="G30" i="62"/>
  <c r="G26" i="62"/>
  <c r="G22" i="62"/>
  <c r="G18" i="62"/>
  <c r="G14" i="62"/>
  <c r="G10" i="62"/>
  <c r="G6" i="62"/>
  <c r="G65" i="63"/>
  <c r="G61" i="63"/>
  <c r="G57" i="63"/>
  <c r="G50" i="62"/>
  <c r="G45" i="62"/>
  <c r="G55" i="63"/>
  <c r="G51" i="63"/>
  <c r="G47" i="63"/>
  <c r="G43" i="63"/>
  <c r="G39" i="63"/>
  <c r="G35" i="63"/>
  <c r="G31" i="63"/>
  <c r="G32" i="62"/>
  <c r="G27" i="62"/>
  <c r="G24" i="62"/>
  <c r="G19" i="62"/>
  <c r="G16" i="62"/>
  <c r="G11" i="62"/>
  <c r="G8" i="62"/>
  <c r="G66" i="63"/>
  <c r="G63" i="63"/>
  <c r="G56" i="63"/>
  <c r="G52" i="63"/>
  <c r="G48" i="63"/>
  <c r="G44" i="63"/>
  <c r="G40" i="63"/>
  <c r="G36" i="63"/>
  <c r="G32" i="63"/>
  <c r="G28" i="63"/>
  <c r="G34" i="62"/>
  <c r="G58" i="63"/>
  <c r="G59" i="63"/>
  <c r="G29" i="63"/>
  <c r="G30" i="63"/>
  <c r="G22" i="63"/>
  <c r="G18" i="63"/>
  <c r="G14" i="63"/>
  <c r="G10" i="63"/>
  <c r="G65" i="64"/>
  <c r="G61" i="64"/>
  <c r="G57" i="64"/>
  <c r="G53" i="64"/>
  <c r="G49" i="64"/>
  <c r="G45" i="64"/>
  <c r="G41" i="64"/>
  <c r="G33" i="64"/>
  <c r="G29" i="64"/>
  <c r="G25" i="64"/>
  <c r="G28" i="62"/>
  <c r="G12" i="62"/>
  <c r="G31" i="62"/>
  <c r="G15" i="62"/>
  <c r="G62" i="63"/>
  <c r="G53" i="63"/>
  <c r="G50" i="63"/>
  <c r="G45" i="63"/>
  <c r="G42" i="63"/>
  <c r="G37" i="63"/>
  <c r="G34" i="63"/>
  <c r="G27" i="63"/>
  <c r="G23" i="63"/>
  <c r="G19" i="63"/>
  <c r="G15" i="63"/>
  <c r="G11" i="63"/>
  <c r="G66" i="64"/>
  <c r="G62" i="64"/>
  <c r="G58" i="64"/>
  <c r="G54" i="64"/>
  <c r="G50" i="64"/>
  <c r="G46" i="64"/>
  <c r="G42" i="64"/>
  <c r="G34" i="64"/>
  <c r="G30" i="64"/>
  <c r="G26" i="64"/>
  <c r="G20" i="62"/>
  <c r="G67" i="63"/>
  <c r="G23" i="62"/>
  <c r="G7" i="62"/>
  <c r="G54" i="63"/>
  <c r="G49" i="63"/>
  <c r="G46" i="63"/>
  <c r="G41" i="63"/>
  <c r="G38" i="63"/>
  <c r="G23" i="64"/>
  <c r="G20" i="64"/>
  <c r="G16" i="64"/>
  <c r="G12" i="64"/>
  <c r="G8" i="64"/>
  <c r="G67" i="65"/>
  <c r="G63" i="65"/>
  <c r="G24" i="63"/>
  <c r="G21" i="63"/>
  <c r="G16" i="63"/>
  <c r="G13" i="63"/>
  <c r="G68" i="64"/>
  <c r="G63" i="64"/>
  <c r="G60" i="64"/>
  <c r="G55" i="64"/>
  <c r="G52" i="64"/>
  <c r="G47" i="64"/>
  <c r="G44" i="64"/>
  <c r="G36" i="64"/>
  <c r="G31" i="64"/>
  <c r="G28" i="64"/>
  <c r="G24" i="64"/>
  <c r="G21" i="64"/>
  <c r="G17" i="64"/>
  <c r="G13" i="64"/>
  <c r="G9" i="64"/>
  <c r="G68" i="65"/>
  <c r="G64" i="65"/>
  <c r="G33" i="63"/>
  <c r="G22" i="64"/>
  <c r="G18" i="64"/>
  <c r="G14" i="64"/>
  <c r="G10" i="64"/>
  <c r="G6" i="64"/>
  <c r="G65" i="65"/>
  <c r="G19" i="64"/>
  <c r="G15" i="64"/>
  <c r="G11" i="64"/>
  <c r="G7" i="64"/>
  <c r="G66" i="65"/>
  <c r="G39" i="65"/>
  <c r="G35" i="65"/>
  <c r="G31" i="65"/>
  <c r="G27" i="65"/>
  <c r="G23" i="65"/>
  <c r="G20" i="63"/>
  <c r="G67" i="64"/>
  <c r="G51" i="64"/>
  <c r="G35" i="64"/>
  <c r="G64" i="64"/>
  <c r="G41" i="65"/>
  <c r="G37" i="65"/>
  <c r="G33" i="65"/>
  <c r="G29" i="65"/>
  <c r="G25" i="65"/>
  <c r="G21" i="65"/>
  <c r="G17" i="65"/>
  <c r="G12" i="63"/>
  <c r="G19" i="65"/>
  <c r="G13" i="65"/>
  <c r="G9" i="65"/>
  <c r="G67" i="67"/>
  <c r="G59" i="64"/>
  <c r="G43" i="64"/>
  <c r="G27" i="64"/>
  <c r="G56" i="64"/>
  <c r="G40" i="64"/>
  <c r="G14" i="65"/>
  <c r="G10" i="65"/>
  <c r="G6" i="65"/>
  <c r="G40" i="65"/>
  <c r="G36" i="65"/>
  <c r="G32" i="65"/>
  <c r="G28" i="65"/>
  <c r="G24" i="65"/>
  <c r="G20" i="65"/>
  <c r="G9" i="63"/>
  <c r="G65" i="67"/>
  <c r="G61" i="67"/>
  <c r="G57" i="67"/>
  <c r="G53" i="67"/>
  <c r="G49" i="67"/>
  <c r="G45" i="67"/>
  <c r="G42" i="65"/>
  <c r="G38" i="65"/>
  <c r="G34" i="65"/>
  <c r="G30" i="65"/>
  <c r="G26" i="65"/>
  <c r="G22" i="65"/>
  <c r="G16" i="65"/>
  <c r="G11" i="65"/>
  <c r="G8" i="65"/>
  <c r="G66" i="67"/>
  <c r="G62" i="67"/>
  <c r="G58" i="67"/>
  <c r="G54" i="67"/>
  <c r="G50" i="67"/>
  <c r="G46" i="67"/>
  <c r="G25" i="63"/>
  <c r="G18" i="65"/>
  <c r="G63" i="67"/>
  <c r="G59" i="67"/>
  <c r="G55" i="67"/>
  <c r="G51" i="67"/>
  <c r="G47" i="67"/>
  <c r="G43" i="67"/>
  <c r="G12" i="65"/>
  <c r="G64" i="67"/>
  <c r="G56" i="67"/>
  <c r="G48" i="67"/>
  <c r="G42" i="67"/>
  <c r="G38" i="67"/>
  <c r="G34" i="67"/>
  <c r="G30" i="67"/>
  <c r="G26" i="67"/>
  <c r="G22" i="67"/>
  <c r="G18" i="67"/>
  <c r="G14" i="67"/>
  <c r="G10" i="67"/>
  <c r="G65" i="68"/>
  <c r="G61" i="68"/>
  <c r="G57" i="68"/>
  <c r="G53" i="68"/>
  <c r="G49" i="68"/>
  <c r="G45" i="68"/>
  <c r="G44" i="67"/>
  <c r="G48" i="64"/>
  <c r="G15" i="65"/>
  <c r="G39" i="67"/>
  <c r="G35" i="67"/>
  <c r="G31" i="67"/>
  <c r="G27" i="67"/>
  <c r="G23" i="67"/>
  <c r="G19" i="67"/>
  <c r="G15" i="67"/>
  <c r="G11" i="67"/>
  <c r="G7" i="67"/>
  <c r="G66" i="68"/>
  <c r="G62" i="68"/>
  <c r="G58" i="68"/>
  <c r="G54" i="68"/>
  <c r="G50" i="68"/>
  <c r="G46" i="68"/>
  <c r="G42" i="68"/>
  <c r="G38" i="68"/>
  <c r="G60" i="67"/>
  <c r="G52" i="67"/>
  <c r="G40" i="67"/>
  <c r="G37" i="67"/>
  <c r="G32" i="67"/>
  <c r="G29" i="67"/>
  <c r="G24" i="67"/>
  <c r="G21" i="67"/>
  <c r="G16" i="67"/>
  <c r="G13" i="67"/>
  <c r="G63" i="68"/>
  <c r="G64" i="68"/>
  <c r="G7" i="65"/>
  <c r="G68" i="68"/>
  <c r="G52" i="68"/>
  <c r="G43" i="68"/>
  <c r="G41" i="67"/>
  <c r="G36" i="67"/>
  <c r="G33" i="67"/>
  <c r="G28" i="67"/>
  <c r="G25" i="67"/>
  <c r="G20" i="67"/>
  <c r="G17" i="67"/>
  <c r="G8" i="67"/>
  <c r="G55" i="68"/>
  <c r="G9" i="67"/>
  <c r="G56" i="68"/>
  <c r="G47" i="68"/>
  <c r="G32" i="68"/>
  <c r="G28" i="68"/>
  <c r="G24" i="68"/>
  <c r="G20" i="68"/>
  <c r="G16" i="68"/>
  <c r="G12" i="68"/>
  <c r="G8" i="68"/>
  <c r="G67" i="68"/>
  <c r="G60" i="68"/>
  <c r="G37" i="68"/>
  <c r="G36" i="68"/>
  <c r="G35" i="68"/>
  <c r="G33" i="68"/>
  <c r="G29" i="68"/>
  <c r="G25" i="68"/>
  <c r="G21" i="68"/>
  <c r="G17" i="68"/>
  <c r="G13" i="68"/>
  <c r="G9" i="68"/>
  <c r="G51" i="68"/>
  <c r="G39" i="68"/>
  <c r="G34" i="68"/>
  <c r="G30" i="68"/>
  <c r="G26" i="68"/>
  <c r="G22" i="68"/>
  <c r="G18" i="68"/>
  <c r="G14" i="68"/>
  <c r="G10" i="68"/>
  <c r="G6" i="68"/>
  <c r="G68" i="67"/>
  <c r="G31" i="68"/>
  <c r="G27" i="68"/>
  <c r="G23" i="68"/>
  <c r="G19" i="68"/>
  <c r="G15" i="68"/>
  <c r="G11" i="68"/>
  <c r="G7" i="68"/>
  <c r="G6" i="69"/>
  <c r="G65" i="70"/>
  <c r="G61" i="70"/>
  <c r="G57" i="70"/>
  <c r="G53" i="70"/>
  <c r="G49" i="70"/>
  <c r="G45" i="70"/>
  <c r="G11" i="69"/>
  <c r="G7" i="69"/>
  <c r="G66" i="70"/>
  <c r="G62" i="70"/>
  <c r="G58" i="70"/>
  <c r="G54" i="70"/>
  <c r="G50" i="70"/>
  <c r="G40" i="68"/>
  <c r="G48" i="68"/>
  <c r="G12" i="69"/>
  <c r="G8" i="69"/>
  <c r="G67" i="70"/>
  <c r="G63" i="70"/>
  <c r="G59" i="70"/>
  <c r="G55" i="70"/>
  <c r="G51" i="70"/>
  <c r="G47" i="70"/>
  <c r="G59" i="68"/>
  <c r="G13" i="69"/>
  <c r="G9" i="69"/>
  <c r="G68" i="70"/>
  <c r="G64" i="70"/>
  <c r="G60" i="70"/>
  <c r="G56" i="70"/>
  <c r="G12" i="67"/>
  <c r="G41" i="68"/>
  <c r="G41" i="70"/>
  <c r="G37" i="70"/>
  <c r="G33" i="70"/>
  <c r="G29" i="70"/>
  <c r="G25" i="70"/>
  <c r="G21" i="70"/>
  <c r="G17" i="70"/>
  <c r="G13" i="70"/>
  <c r="G9" i="70"/>
  <c r="G60" i="59"/>
  <c r="G44" i="68"/>
  <c r="G52" i="70"/>
  <c r="G46" i="70"/>
  <c r="G42" i="70"/>
  <c r="G38" i="70"/>
  <c r="G34" i="70"/>
  <c r="G30" i="70"/>
  <c r="G26" i="70"/>
  <c r="G22" i="70"/>
  <c r="G18" i="70"/>
  <c r="G14" i="70"/>
  <c r="G44" i="70"/>
  <c r="G40" i="70"/>
  <c r="G36" i="70"/>
  <c r="G32" i="70"/>
  <c r="G28" i="70"/>
  <c r="G24" i="70"/>
  <c r="G20" i="70"/>
  <c r="G16" i="70"/>
  <c r="G12" i="70"/>
  <c r="G8" i="70"/>
  <c r="G48" i="70"/>
  <c r="G58" i="59"/>
  <c r="G54" i="59"/>
  <c r="G42" i="59"/>
  <c r="G65" i="58"/>
  <c r="G61" i="58"/>
  <c r="G57" i="58"/>
  <c r="G45" i="58"/>
  <c r="G65" i="59"/>
  <c r="G43" i="59"/>
  <c r="G66" i="58"/>
  <c r="G62" i="58"/>
  <c r="G58" i="58"/>
  <c r="G43" i="70"/>
  <c r="G39" i="70"/>
  <c r="G35" i="70"/>
  <c r="G31" i="70"/>
  <c r="G27" i="70"/>
  <c r="G23" i="70"/>
  <c r="G19" i="70"/>
  <c r="G15" i="70"/>
  <c r="G6" i="70"/>
  <c r="G66" i="59"/>
  <c r="G59" i="59"/>
  <c r="G56" i="59"/>
  <c r="G52" i="59"/>
  <c r="G44" i="59"/>
  <c r="G36" i="59"/>
  <c r="G63" i="58"/>
  <c r="G59" i="58"/>
  <c r="G10" i="70"/>
  <c r="G7" i="70"/>
  <c r="G62" i="59"/>
  <c r="G53" i="59"/>
  <c r="G68" i="58"/>
  <c r="G64" i="58"/>
  <c r="G60" i="58"/>
  <c r="G56" i="58"/>
  <c r="G11" i="70"/>
  <c r="G39" i="58"/>
  <c r="G40" i="58"/>
  <c r="G41" i="58"/>
  <c r="G37" i="58"/>
  <c r="G38" i="58"/>
  <c r="G85" i="17"/>
  <c r="G42" i="58"/>
  <c r="S68" i="60"/>
  <c r="S64" i="60"/>
  <c r="S65" i="60"/>
  <c r="S66" i="60"/>
  <c r="S67" i="60"/>
  <c r="S63" i="60"/>
  <c r="S65" i="61"/>
  <c r="S61" i="61"/>
  <c r="S57" i="61"/>
  <c r="S53" i="61"/>
  <c r="S66" i="61"/>
  <c r="S62" i="61"/>
  <c r="S58" i="61"/>
  <c r="S54" i="61"/>
  <c r="S67" i="61"/>
  <c r="S64" i="61"/>
  <c r="S56" i="61"/>
  <c r="S48" i="61"/>
  <c r="S44" i="61"/>
  <c r="S40" i="61"/>
  <c r="S36" i="61"/>
  <c r="S68" i="61"/>
  <c r="S49" i="61"/>
  <c r="S45" i="61"/>
  <c r="S41" i="61"/>
  <c r="S37" i="61"/>
  <c r="S59" i="61"/>
  <c r="S51" i="61"/>
  <c r="S43" i="61"/>
  <c r="S63" i="61"/>
  <c r="S46" i="61"/>
  <c r="S38" i="61"/>
  <c r="S55" i="61"/>
  <c r="S29" i="61"/>
  <c r="S25" i="61"/>
  <c r="S60" i="61"/>
  <c r="S52" i="61"/>
  <c r="S34" i="61"/>
  <c r="S30" i="61"/>
  <c r="S26" i="61"/>
  <c r="S39" i="61"/>
  <c r="S50" i="61"/>
  <c r="S35" i="61"/>
  <c r="S66" i="62"/>
  <c r="S32" i="61"/>
  <c r="S27" i="61"/>
  <c r="S42" i="61"/>
  <c r="S23" i="61"/>
  <c r="S31" i="61"/>
  <c r="S64" i="62"/>
  <c r="S24" i="61"/>
  <c r="S65" i="62"/>
  <c r="S61" i="62"/>
  <c r="S57" i="62"/>
  <c r="S53" i="62"/>
  <c r="S67" i="62"/>
  <c r="S62" i="62"/>
  <c r="S58" i="62"/>
  <c r="S54" i="62"/>
  <c r="S63" i="62"/>
  <c r="S59" i="62"/>
  <c r="S49" i="62"/>
  <c r="S45" i="62"/>
  <c r="S41" i="62"/>
  <c r="S51" i="62"/>
  <c r="S50" i="62"/>
  <c r="S46" i="62"/>
  <c r="S42" i="62"/>
  <c r="S38" i="62"/>
  <c r="S34" i="62"/>
  <c r="S60" i="62"/>
  <c r="S56" i="62"/>
  <c r="S52" i="62"/>
  <c r="S31" i="62"/>
  <c r="S27" i="62"/>
  <c r="S23" i="62"/>
  <c r="S19" i="62"/>
  <c r="S15" i="62"/>
  <c r="S11" i="62"/>
  <c r="S7" i="62"/>
  <c r="S66" i="63"/>
  <c r="S62" i="63"/>
  <c r="S58" i="63"/>
  <c r="S48" i="62"/>
  <c r="S39" i="62"/>
  <c r="S43" i="62"/>
  <c r="S35" i="62"/>
  <c r="S32" i="62"/>
  <c r="S28" i="62"/>
  <c r="S24" i="62"/>
  <c r="S20" i="62"/>
  <c r="S16" i="62"/>
  <c r="S12" i="62"/>
  <c r="S8" i="62"/>
  <c r="S67" i="63"/>
  <c r="S63" i="63"/>
  <c r="S59" i="63"/>
  <c r="S55" i="62"/>
  <c r="S44" i="62"/>
  <c r="S36" i="62"/>
  <c r="S40" i="62"/>
  <c r="S30" i="62"/>
  <c r="S22" i="62"/>
  <c r="S14" i="62"/>
  <c r="S6" i="62"/>
  <c r="S53" i="63"/>
  <c r="S49" i="63"/>
  <c r="S45" i="63"/>
  <c r="S41" i="63"/>
  <c r="S37" i="63"/>
  <c r="S33" i="63"/>
  <c r="S29" i="63"/>
  <c r="S47" i="62"/>
  <c r="S25" i="62"/>
  <c r="S17" i="62"/>
  <c r="S9" i="62"/>
  <c r="S64" i="63"/>
  <c r="S54" i="63"/>
  <c r="S50" i="63"/>
  <c r="S46" i="63"/>
  <c r="S42" i="63"/>
  <c r="S38" i="63"/>
  <c r="S34" i="63"/>
  <c r="S30" i="63"/>
  <c r="S29" i="62"/>
  <c r="S21" i="62"/>
  <c r="S13" i="62"/>
  <c r="S68" i="63"/>
  <c r="S60" i="63"/>
  <c r="S33" i="62"/>
  <c r="S56" i="63"/>
  <c r="S48" i="63"/>
  <c r="S40" i="63"/>
  <c r="S32" i="63"/>
  <c r="S24" i="63"/>
  <c r="S20" i="63"/>
  <c r="S16" i="63"/>
  <c r="S12" i="63"/>
  <c r="S67" i="64"/>
  <c r="S63" i="64"/>
  <c r="S59" i="64"/>
  <c r="S55" i="64"/>
  <c r="S51" i="64"/>
  <c r="S47" i="64"/>
  <c r="S43" i="64"/>
  <c r="S35" i="64"/>
  <c r="S31" i="64"/>
  <c r="S27" i="64"/>
  <c r="S23" i="64"/>
  <c r="S26" i="62"/>
  <c r="S10" i="62"/>
  <c r="S51" i="63"/>
  <c r="S43" i="63"/>
  <c r="S35" i="63"/>
  <c r="S25" i="63"/>
  <c r="S21" i="63"/>
  <c r="S13" i="63"/>
  <c r="S9" i="63"/>
  <c r="S68" i="64"/>
  <c r="S64" i="64"/>
  <c r="S60" i="64"/>
  <c r="S56" i="64"/>
  <c r="S52" i="64"/>
  <c r="S48" i="64"/>
  <c r="S44" i="64"/>
  <c r="S40" i="64"/>
  <c r="S36" i="64"/>
  <c r="S28" i="64"/>
  <c r="S24" i="64"/>
  <c r="S57" i="63"/>
  <c r="S18" i="62"/>
  <c r="S65" i="63"/>
  <c r="S55" i="63"/>
  <c r="S47" i="63"/>
  <c r="S39" i="63"/>
  <c r="S31" i="63"/>
  <c r="S52" i="63"/>
  <c r="S22" i="63"/>
  <c r="S14" i="63"/>
  <c r="S61" i="64"/>
  <c r="S53" i="64"/>
  <c r="S45" i="64"/>
  <c r="S29" i="64"/>
  <c r="S22" i="64"/>
  <c r="S18" i="64"/>
  <c r="S14" i="64"/>
  <c r="S10" i="64"/>
  <c r="S6" i="64"/>
  <c r="S65" i="65"/>
  <c r="S57" i="65"/>
  <c r="S28" i="63"/>
  <c r="S19" i="64"/>
  <c r="S15" i="64"/>
  <c r="S11" i="64"/>
  <c r="S7" i="64"/>
  <c r="S66" i="65"/>
  <c r="S58" i="65"/>
  <c r="S23" i="63"/>
  <c r="S15" i="63"/>
  <c r="S62" i="64"/>
  <c r="S54" i="64"/>
  <c r="S46" i="64"/>
  <c r="S30" i="64"/>
  <c r="S18" i="63"/>
  <c r="S10" i="63"/>
  <c r="S65" i="64"/>
  <c r="S57" i="64"/>
  <c r="S49" i="64"/>
  <c r="S41" i="64"/>
  <c r="S33" i="64"/>
  <c r="S20" i="64"/>
  <c r="S16" i="64"/>
  <c r="S12" i="64"/>
  <c r="S8" i="64"/>
  <c r="S67" i="65"/>
  <c r="S63" i="65"/>
  <c r="S59" i="65"/>
  <c r="S55" i="65"/>
  <c r="S61" i="63"/>
  <c r="S44" i="63"/>
  <c r="S25" i="64"/>
  <c r="S21" i="64"/>
  <c r="S17" i="64"/>
  <c r="S13" i="64"/>
  <c r="S9" i="64"/>
  <c r="S68" i="65"/>
  <c r="S64" i="65"/>
  <c r="S60" i="65"/>
  <c r="S56" i="65"/>
  <c r="S27" i="63"/>
  <c r="S11" i="63"/>
  <c r="S58" i="64"/>
  <c r="S42" i="64"/>
  <c r="S26" i="64"/>
  <c r="S41" i="65"/>
  <c r="S37" i="65"/>
  <c r="S33" i="65"/>
  <c r="S29" i="65"/>
  <c r="S25" i="65"/>
  <c r="S21" i="65"/>
  <c r="S36" i="63"/>
  <c r="S39" i="65"/>
  <c r="S35" i="65"/>
  <c r="S31" i="65"/>
  <c r="S27" i="65"/>
  <c r="S23" i="65"/>
  <c r="S19" i="65"/>
  <c r="S53" i="65"/>
  <c r="S40" i="65"/>
  <c r="S36" i="65"/>
  <c r="S32" i="65"/>
  <c r="S28" i="65"/>
  <c r="S24" i="65"/>
  <c r="S15" i="65"/>
  <c r="S11" i="65"/>
  <c r="S7" i="65"/>
  <c r="S66" i="66"/>
  <c r="S62" i="66"/>
  <c r="S58" i="66"/>
  <c r="S54" i="66"/>
  <c r="S50" i="66"/>
  <c r="S46" i="66"/>
  <c r="S42" i="66"/>
  <c r="S38" i="66"/>
  <c r="S34" i="66"/>
  <c r="S30" i="66"/>
  <c r="S26" i="66"/>
  <c r="S22" i="66"/>
  <c r="S18" i="66"/>
  <c r="S14" i="66"/>
  <c r="S10" i="66"/>
  <c r="S6" i="66"/>
  <c r="S20" i="65"/>
  <c r="S18" i="65"/>
  <c r="S50" i="64"/>
  <c r="S34" i="64"/>
  <c r="S16" i="65"/>
  <c r="S12" i="65"/>
  <c r="S8" i="65"/>
  <c r="S67" i="66"/>
  <c r="S63" i="66"/>
  <c r="S59" i="66"/>
  <c r="S55" i="66"/>
  <c r="S51" i="66"/>
  <c r="S47" i="66"/>
  <c r="S43" i="66"/>
  <c r="S39" i="66"/>
  <c r="S35" i="66"/>
  <c r="S42" i="65"/>
  <c r="S38" i="65"/>
  <c r="S34" i="65"/>
  <c r="S30" i="65"/>
  <c r="S26" i="65"/>
  <c r="S22" i="65"/>
  <c r="S17" i="65"/>
  <c r="S9" i="65"/>
  <c r="S64" i="66"/>
  <c r="S56" i="66"/>
  <c r="S40" i="66"/>
  <c r="S32" i="66"/>
  <c r="S29" i="66"/>
  <c r="S20" i="66"/>
  <c r="S13" i="66"/>
  <c r="S63" i="67"/>
  <c r="S59" i="67"/>
  <c r="S55" i="67"/>
  <c r="S51" i="67"/>
  <c r="S47" i="67"/>
  <c r="S43" i="67"/>
  <c r="S54" i="65"/>
  <c r="S19" i="63"/>
  <c r="S25" i="66"/>
  <c r="S16" i="66"/>
  <c r="S9" i="66"/>
  <c r="S67" i="67"/>
  <c r="S64" i="67"/>
  <c r="S60" i="67"/>
  <c r="S56" i="67"/>
  <c r="S52" i="67"/>
  <c r="S48" i="67"/>
  <c r="S44" i="67"/>
  <c r="S10" i="65"/>
  <c r="S65" i="66"/>
  <c r="S57" i="66"/>
  <c r="S49" i="66"/>
  <c r="S41" i="66"/>
  <c r="S33" i="66"/>
  <c r="S23" i="66"/>
  <c r="S7" i="66"/>
  <c r="S13" i="65"/>
  <c r="S68" i="66"/>
  <c r="S60" i="66"/>
  <c r="S52" i="66"/>
  <c r="S44" i="66"/>
  <c r="S28" i="66"/>
  <c r="S21" i="66"/>
  <c r="S12" i="66"/>
  <c r="S68" i="67"/>
  <c r="S65" i="67"/>
  <c r="S61" i="67"/>
  <c r="S57" i="67"/>
  <c r="S53" i="67"/>
  <c r="S49" i="67"/>
  <c r="S45" i="67"/>
  <c r="S27" i="66"/>
  <c r="S8" i="66"/>
  <c r="S46" i="67"/>
  <c r="S6" i="65"/>
  <c r="S53" i="66"/>
  <c r="S37" i="66"/>
  <c r="S40" i="67"/>
  <c r="S36" i="67"/>
  <c r="S32" i="67"/>
  <c r="S28" i="67"/>
  <c r="S24" i="67"/>
  <c r="S20" i="67"/>
  <c r="S16" i="67"/>
  <c r="S12" i="67"/>
  <c r="S8" i="67"/>
  <c r="S67" i="68"/>
  <c r="S63" i="68"/>
  <c r="S59" i="68"/>
  <c r="S55" i="68"/>
  <c r="S51" i="68"/>
  <c r="S47" i="68"/>
  <c r="S66" i="64"/>
  <c r="S17" i="66"/>
  <c r="S11" i="66"/>
  <c r="S66" i="67"/>
  <c r="S58" i="67"/>
  <c r="S50" i="67"/>
  <c r="S15" i="66"/>
  <c r="S41" i="67"/>
  <c r="S37" i="67"/>
  <c r="S33" i="67"/>
  <c r="S29" i="67"/>
  <c r="S25" i="67"/>
  <c r="S21" i="67"/>
  <c r="S17" i="67"/>
  <c r="S13" i="67"/>
  <c r="S9" i="67"/>
  <c r="S68" i="68"/>
  <c r="S64" i="68"/>
  <c r="S60" i="68"/>
  <c r="S56" i="68"/>
  <c r="S52" i="68"/>
  <c r="S48" i="68"/>
  <c r="S44" i="68"/>
  <c r="S40" i="68"/>
  <c r="S36" i="68"/>
  <c r="S24" i="66"/>
  <c r="S62" i="67"/>
  <c r="S54" i="67"/>
  <c r="S7" i="67"/>
  <c r="S54" i="68"/>
  <c r="S10" i="67"/>
  <c r="S57" i="68"/>
  <c r="S39" i="67"/>
  <c r="S31" i="67"/>
  <c r="S23" i="67"/>
  <c r="S15" i="67"/>
  <c r="S11" i="67"/>
  <c r="S45" i="66"/>
  <c r="S42" i="67"/>
  <c r="S34" i="67"/>
  <c r="S26" i="67"/>
  <c r="S18" i="67"/>
  <c r="S61" i="68"/>
  <c r="S45" i="68"/>
  <c r="S62" i="68"/>
  <c r="S65" i="68"/>
  <c r="S49" i="68"/>
  <c r="S41" i="68"/>
  <c r="S22" i="67"/>
  <c r="S34" i="68"/>
  <c r="S30" i="68"/>
  <c r="S26" i="68"/>
  <c r="S22" i="68"/>
  <c r="S18" i="68"/>
  <c r="S14" i="68"/>
  <c r="S10" i="68"/>
  <c r="S6" i="68"/>
  <c r="S14" i="65"/>
  <c r="S30" i="67"/>
  <c r="S19" i="67"/>
  <c r="S58" i="68"/>
  <c r="S38" i="68"/>
  <c r="S31" i="68"/>
  <c r="S27" i="68"/>
  <c r="S23" i="68"/>
  <c r="S19" i="68"/>
  <c r="S15" i="68"/>
  <c r="S11" i="68"/>
  <c r="S19" i="66"/>
  <c r="S38" i="67"/>
  <c r="S27" i="67"/>
  <c r="S53" i="68"/>
  <c r="S46" i="68"/>
  <c r="S32" i="68"/>
  <c r="S28" i="68"/>
  <c r="S24" i="68"/>
  <c r="S20" i="68"/>
  <c r="S16" i="68"/>
  <c r="S12" i="68"/>
  <c r="S8" i="68"/>
  <c r="S61" i="66"/>
  <c r="S35" i="67"/>
  <c r="S14" i="67"/>
  <c r="S37" i="68"/>
  <c r="S33" i="68"/>
  <c r="S29" i="68"/>
  <c r="S25" i="68"/>
  <c r="S21" i="68"/>
  <c r="S17" i="68"/>
  <c r="S13" i="68"/>
  <c r="S9" i="68"/>
  <c r="S12" i="69"/>
  <c r="S8" i="69"/>
  <c r="S67" i="70"/>
  <c r="S63" i="70"/>
  <c r="S59" i="70"/>
  <c r="S55" i="70"/>
  <c r="S51" i="70"/>
  <c r="S47" i="70"/>
  <c r="S39" i="68"/>
  <c r="S35" i="68"/>
  <c r="S7" i="68"/>
  <c r="S13" i="69"/>
  <c r="S9" i="69"/>
  <c r="S68" i="70"/>
  <c r="S64" i="70"/>
  <c r="S60" i="70"/>
  <c r="S56" i="70"/>
  <c r="S52" i="70"/>
  <c r="S48" i="70"/>
  <c r="S66" i="68"/>
  <c r="S42" i="68"/>
  <c r="S6" i="69"/>
  <c r="S65" i="70"/>
  <c r="S61" i="70"/>
  <c r="S57" i="70"/>
  <c r="S53" i="70"/>
  <c r="S49" i="70"/>
  <c r="S45" i="70"/>
  <c r="S11" i="69"/>
  <c r="S7" i="69"/>
  <c r="S66" i="70"/>
  <c r="S62" i="70"/>
  <c r="S58" i="70"/>
  <c r="S54" i="70"/>
  <c r="S43" i="68"/>
  <c r="S43" i="70"/>
  <c r="S39" i="70"/>
  <c r="S35" i="70"/>
  <c r="S31" i="70"/>
  <c r="S27" i="70"/>
  <c r="S23" i="70"/>
  <c r="S19" i="70"/>
  <c r="S15" i="70"/>
  <c r="S11" i="70"/>
  <c r="S7" i="70"/>
  <c r="S66" i="59"/>
  <c r="S62" i="59"/>
  <c r="S44" i="70"/>
  <c r="S40" i="70"/>
  <c r="S36" i="70"/>
  <c r="S32" i="70"/>
  <c r="S28" i="70"/>
  <c r="S24" i="70"/>
  <c r="S20" i="70"/>
  <c r="S16" i="70"/>
  <c r="S50" i="68"/>
  <c r="S42" i="70"/>
  <c r="S38" i="70"/>
  <c r="S34" i="70"/>
  <c r="S30" i="70"/>
  <c r="S26" i="70"/>
  <c r="S22" i="70"/>
  <c r="S18" i="70"/>
  <c r="S14" i="70"/>
  <c r="S10" i="70"/>
  <c r="S6" i="70"/>
  <c r="S65" i="59"/>
  <c r="S46" i="70"/>
  <c r="S59" i="59"/>
  <c r="S56" i="59"/>
  <c r="S52" i="59"/>
  <c r="S44" i="59"/>
  <c r="S36" i="59"/>
  <c r="S63" i="58"/>
  <c r="S59" i="58"/>
  <c r="S50" i="70"/>
  <c r="S9" i="70"/>
  <c r="S8" i="70"/>
  <c r="S53" i="59"/>
  <c r="S68" i="58"/>
  <c r="S64" i="58"/>
  <c r="S60" i="58"/>
  <c r="S56" i="58"/>
  <c r="S13" i="70"/>
  <c r="S12" i="70"/>
  <c r="S60" i="59"/>
  <c r="S58" i="59"/>
  <c r="S54" i="59"/>
  <c r="S42" i="59"/>
  <c r="S65" i="58"/>
  <c r="S61" i="58"/>
  <c r="S57" i="58"/>
  <c r="S43" i="59"/>
  <c r="S66" i="58"/>
  <c r="S62" i="58"/>
  <c r="S58" i="58"/>
  <c r="S41" i="70"/>
  <c r="S21" i="70"/>
  <c r="S41" i="58"/>
  <c r="S37" i="58"/>
  <c r="S33" i="70"/>
  <c r="S42" i="58"/>
  <c r="S38" i="58"/>
  <c r="S25" i="70"/>
  <c r="S37" i="70"/>
  <c r="S39" i="58"/>
  <c r="S17" i="70"/>
  <c r="S45" i="58"/>
  <c r="S85" i="17"/>
  <c r="S40" i="58"/>
  <c r="S29" i="70"/>
  <c r="CN34" i="61"/>
  <c r="CN35" i="61"/>
  <c r="CN36" i="61"/>
  <c r="CN31" i="61"/>
  <c r="CN27" i="61"/>
  <c r="CN23" i="61"/>
  <c r="CN32" i="61"/>
  <c r="CN24" i="61"/>
  <c r="CN25" i="61"/>
  <c r="CN26" i="61"/>
  <c r="CN29" i="61"/>
  <c r="CN30" i="61"/>
  <c r="CN35" i="62"/>
  <c r="CN36" i="62"/>
  <c r="CN32" i="62"/>
  <c r="CN33" i="62"/>
  <c r="CN29" i="62"/>
  <c r="CN25" i="62"/>
  <c r="CN21" i="62"/>
  <c r="CN30" i="62"/>
  <c r="CN26" i="62"/>
  <c r="CN22" i="62"/>
  <c r="CN31" i="62"/>
  <c r="CN23" i="62"/>
  <c r="CN34" i="62"/>
  <c r="CN24" i="62"/>
  <c r="CN27" i="62"/>
  <c r="CN28" i="62"/>
  <c r="CN22" i="63"/>
  <c r="CN23" i="63"/>
  <c r="CN67" i="65"/>
  <c r="CN63" i="65"/>
  <c r="CN59" i="65"/>
  <c r="CN55" i="65"/>
  <c r="CN21" i="63"/>
  <c r="CN24" i="63"/>
  <c r="CN68" i="65"/>
  <c r="CN64" i="65"/>
  <c r="CN60" i="65"/>
  <c r="CN56" i="65"/>
  <c r="CN65" i="65"/>
  <c r="CN57" i="65"/>
  <c r="CN53" i="65"/>
  <c r="CN20" i="63"/>
  <c r="CN66" i="65"/>
  <c r="CN58" i="65"/>
  <c r="CN54" i="65"/>
  <c r="CN39" i="65"/>
  <c r="CN9" i="63"/>
  <c r="CN41" i="65"/>
  <c r="CN37" i="65"/>
  <c r="CN64" i="66"/>
  <c r="CN60" i="66"/>
  <c r="CN56" i="66"/>
  <c r="CN52" i="66"/>
  <c r="CN67" i="67"/>
  <c r="CN65" i="66"/>
  <c r="CN61" i="66"/>
  <c r="CN57" i="66"/>
  <c r="CN65" i="67"/>
  <c r="CN61" i="67"/>
  <c r="CN57" i="67"/>
  <c r="CN53" i="67"/>
  <c r="CN49" i="67"/>
  <c r="CN45" i="67"/>
  <c r="CN63" i="66"/>
  <c r="CN55" i="66"/>
  <c r="CN66" i="66"/>
  <c r="CN58" i="66"/>
  <c r="CN62" i="67"/>
  <c r="CN58" i="67"/>
  <c r="CN54" i="67"/>
  <c r="CN50" i="67"/>
  <c r="CN46" i="67"/>
  <c r="CN42" i="67"/>
  <c r="CN68" i="67"/>
  <c r="CN63" i="67"/>
  <c r="CN59" i="67"/>
  <c r="CN55" i="67"/>
  <c r="CN51" i="67"/>
  <c r="CN47" i="67"/>
  <c r="CN43" i="67"/>
  <c r="CN44" i="67"/>
  <c r="CN67" i="66"/>
  <c r="CN62" i="66"/>
  <c r="CN38" i="67"/>
  <c r="CN34" i="67"/>
  <c r="CN30" i="67"/>
  <c r="CN26" i="67"/>
  <c r="CN18" i="67"/>
  <c r="CN14" i="67"/>
  <c r="CN10" i="67"/>
  <c r="CN65" i="68"/>
  <c r="CN61" i="68"/>
  <c r="CN57" i="68"/>
  <c r="CN53" i="68"/>
  <c r="CN49" i="68"/>
  <c r="CN45" i="68"/>
  <c r="CN42" i="65"/>
  <c r="CN60" i="67"/>
  <c r="CN52" i="67"/>
  <c r="CN39" i="67"/>
  <c r="CN35" i="67"/>
  <c r="CN31" i="67"/>
  <c r="CN27" i="67"/>
  <c r="CN19" i="67"/>
  <c r="CN15" i="67"/>
  <c r="CN11" i="67"/>
  <c r="CN7" i="67"/>
  <c r="CN66" i="68"/>
  <c r="CN62" i="68"/>
  <c r="CN58" i="68"/>
  <c r="CN54" i="68"/>
  <c r="CN50" i="68"/>
  <c r="CN46" i="68"/>
  <c r="CN42" i="68"/>
  <c r="CN38" i="68"/>
  <c r="CN34" i="68"/>
  <c r="CN38" i="65"/>
  <c r="CN66" i="67"/>
  <c r="CN59" i="66"/>
  <c r="CN37" i="67"/>
  <c r="CN29" i="67"/>
  <c r="CN21" i="67"/>
  <c r="CN13" i="67"/>
  <c r="CN67" i="68"/>
  <c r="CN64" i="68"/>
  <c r="CN40" i="67"/>
  <c r="CN32" i="67"/>
  <c r="CN16" i="67"/>
  <c r="CN8" i="67"/>
  <c r="CN64" i="67"/>
  <c r="CN41" i="68"/>
  <c r="CN40" i="68"/>
  <c r="CN35" i="68"/>
  <c r="CN54" i="66"/>
  <c r="CN41" i="67"/>
  <c r="CN33" i="67"/>
  <c r="CN17" i="67"/>
  <c r="CN9" i="67"/>
  <c r="CN59" i="68"/>
  <c r="CN56" i="68"/>
  <c r="CN56" i="67"/>
  <c r="CN36" i="67"/>
  <c r="CN28" i="67"/>
  <c r="CN20" i="67"/>
  <c r="CN12" i="67"/>
  <c r="CN37" i="68"/>
  <c r="CN63" i="68"/>
  <c r="CN32" i="68"/>
  <c r="CN28" i="68"/>
  <c r="CN24" i="68"/>
  <c r="CN20" i="68"/>
  <c r="CN16" i="68"/>
  <c r="CN12" i="68"/>
  <c r="CN8" i="68"/>
  <c r="CN51" i="68"/>
  <c r="CN48" i="68"/>
  <c r="CN33" i="68"/>
  <c r="CN29" i="68"/>
  <c r="CN25" i="68"/>
  <c r="CN21" i="68"/>
  <c r="CN17" i="68"/>
  <c r="CN13" i="68"/>
  <c r="CN9" i="68"/>
  <c r="CN48" i="67"/>
  <c r="CN36" i="68"/>
  <c r="CN30" i="68"/>
  <c r="CN26" i="68"/>
  <c r="CN22" i="68"/>
  <c r="CN18" i="68"/>
  <c r="CN14" i="68"/>
  <c r="CN10" i="68"/>
  <c r="CN52" i="68"/>
  <c r="CN44" i="68"/>
  <c r="CN43" i="68"/>
  <c r="CN31" i="68"/>
  <c r="CN27" i="68"/>
  <c r="CN23" i="68"/>
  <c r="CN19" i="68"/>
  <c r="CN15" i="68"/>
  <c r="CN11" i="68"/>
  <c r="CN7" i="68"/>
  <c r="CN6" i="69"/>
  <c r="CN65" i="70"/>
  <c r="CN61" i="70"/>
  <c r="CN57" i="70"/>
  <c r="CN53" i="70"/>
  <c r="CN49" i="70"/>
  <c r="CN45" i="70"/>
  <c r="CN11" i="69"/>
  <c r="CN7" i="69"/>
  <c r="CN66" i="70"/>
  <c r="CN62" i="70"/>
  <c r="CN58" i="70"/>
  <c r="CN54" i="70"/>
  <c r="CN50" i="70"/>
  <c r="CN12" i="69"/>
  <c r="CN67" i="70"/>
  <c r="CN63" i="70"/>
  <c r="CN59" i="70"/>
  <c r="CN55" i="70"/>
  <c r="CN51" i="70"/>
  <c r="CN47" i="70"/>
  <c r="CN39" i="68"/>
  <c r="CN13" i="69"/>
  <c r="CN68" i="70"/>
  <c r="CN64" i="70"/>
  <c r="CN60" i="70"/>
  <c r="CN56" i="70"/>
  <c r="CN60" i="68"/>
  <c r="CN55" i="68"/>
  <c r="CN41" i="70"/>
  <c r="CN37" i="70"/>
  <c r="CN33" i="70"/>
  <c r="CN29" i="70"/>
  <c r="CN25" i="70"/>
  <c r="CN21" i="70"/>
  <c r="CN17" i="70"/>
  <c r="CN13" i="70"/>
  <c r="CN9" i="70"/>
  <c r="CN44" i="70"/>
  <c r="CN42" i="70"/>
  <c r="CN38" i="70"/>
  <c r="CN34" i="70"/>
  <c r="CN30" i="70"/>
  <c r="CN26" i="70"/>
  <c r="CN22" i="70"/>
  <c r="CN18" i="70"/>
  <c r="CN14" i="70"/>
  <c r="CN46" i="70"/>
  <c r="CN68" i="68"/>
  <c r="CN40" i="70"/>
  <c r="CN36" i="70"/>
  <c r="CN32" i="70"/>
  <c r="CN28" i="70"/>
  <c r="CN24" i="70"/>
  <c r="CN20" i="70"/>
  <c r="CN16" i="70"/>
  <c r="CN12" i="70"/>
  <c r="CN8" i="70"/>
  <c r="CN47" i="68"/>
  <c r="CN52" i="70"/>
  <c r="CN7" i="70"/>
  <c r="CN6" i="70"/>
  <c r="CN11" i="70"/>
  <c r="CN10" i="70"/>
  <c r="CN36" i="59"/>
  <c r="CN43" i="70"/>
  <c r="CN39" i="70"/>
  <c r="CN35" i="70"/>
  <c r="CN31" i="70"/>
  <c r="CN27" i="70"/>
  <c r="CN23" i="70"/>
  <c r="CN19" i="70"/>
  <c r="CN15" i="70"/>
  <c r="CN48" i="70"/>
  <c r="CN37" i="58"/>
  <c r="CN85" i="17"/>
  <c r="CO35" i="61"/>
  <c r="CO31" i="61"/>
  <c r="CO27" i="61"/>
  <c r="CO23" i="61"/>
  <c r="CO34" i="61"/>
  <c r="CO32" i="61"/>
  <c r="CO24" i="61"/>
  <c r="CO29" i="61"/>
  <c r="CO25" i="61"/>
  <c r="CO30" i="61"/>
  <c r="CO26" i="61"/>
  <c r="CO36" i="61"/>
  <c r="CO34" i="62"/>
  <c r="CO35" i="62"/>
  <c r="CO29" i="62"/>
  <c r="CO25" i="62"/>
  <c r="CO21" i="62"/>
  <c r="CO30" i="62"/>
  <c r="CO26" i="62"/>
  <c r="CO22" i="62"/>
  <c r="CO32" i="62"/>
  <c r="CO36" i="62"/>
  <c r="CO31" i="62"/>
  <c r="CO27" i="62"/>
  <c r="CO23" i="62"/>
  <c r="CO28" i="62"/>
  <c r="CO24" i="62"/>
  <c r="CO22" i="63"/>
  <c r="CO23" i="63"/>
  <c r="CO33" i="62"/>
  <c r="CO24" i="63"/>
  <c r="CO20" i="63"/>
  <c r="CO21" i="63"/>
  <c r="CO9" i="63"/>
  <c r="CO68" i="65"/>
  <c r="CO64" i="65"/>
  <c r="CO60" i="65"/>
  <c r="CO56" i="65"/>
  <c r="CO65" i="65"/>
  <c r="CO57" i="65"/>
  <c r="CO39" i="65"/>
  <c r="CO63" i="65"/>
  <c r="CO54" i="65"/>
  <c r="CO53" i="65"/>
  <c r="CO67" i="65"/>
  <c r="CO59" i="65"/>
  <c r="CO68" i="66"/>
  <c r="CO64" i="66"/>
  <c r="CO60" i="66"/>
  <c r="CO56" i="66"/>
  <c r="CO52" i="66"/>
  <c r="CO67" i="67"/>
  <c r="CO66" i="65"/>
  <c r="CO55" i="65"/>
  <c r="CO65" i="66"/>
  <c r="CO61" i="66"/>
  <c r="CO57" i="66"/>
  <c r="CO53" i="66"/>
  <c r="CO68" i="67"/>
  <c r="CO42" i="65"/>
  <c r="CO38" i="65"/>
  <c r="CO66" i="66"/>
  <c r="CO62" i="66"/>
  <c r="CO58" i="66"/>
  <c r="CO54" i="66"/>
  <c r="CO41" i="65"/>
  <c r="CO37" i="65"/>
  <c r="CO67" i="66"/>
  <c r="CO63" i="66"/>
  <c r="CO59" i="66"/>
  <c r="CO55" i="66"/>
  <c r="CO66" i="67"/>
  <c r="CO58" i="65"/>
  <c r="CO63" i="67"/>
  <c r="CO59" i="67"/>
  <c r="CO55" i="67"/>
  <c r="CO51" i="67"/>
  <c r="CO47" i="67"/>
  <c r="CO45" i="67"/>
  <c r="CO38" i="67"/>
  <c r="CO34" i="67"/>
  <c r="CO30" i="67"/>
  <c r="CO26" i="67"/>
  <c r="CO18" i="67"/>
  <c r="CO14" i="67"/>
  <c r="CO10" i="67"/>
  <c r="CO65" i="68"/>
  <c r="CO61" i="68"/>
  <c r="CO57" i="68"/>
  <c r="CO53" i="68"/>
  <c r="CO49" i="68"/>
  <c r="CO45" i="68"/>
  <c r="CO41" i="68"/>
  <c r="CO62" i="67"/>
  <c r="CO54" i="67"/>
  <c r="CO46" i="67"/>
  <c r="CO65" i="67"/>
  <c r="CO60" i="67"/>
  <c r="CO57" i="67"/>
  <c r="CO52" i="67"/>
  <c r="CO49" i="67"/>
  <c r="CO39" i="67"/>
  <c r="CO35" i="67"/>
  <c r="CO31" i="67"/>
  <c r="CO27" i="67"/>
  <c r="CO19" i="67"/>
  <c r="CO15" i="67"/>
  <c r="CO11" i="67"/>
  <c r="CO7" i="67"/>
  <c r="CO66" i="68"/>
  <c r="CO62" i="68"/>
  <c r="CO58" i="68"/>
  <c r="CO54" i="68"/>
  <c r="CO50" i="68"/>
  <c r="CO46" i="68"/>
  <c r="CO42" i="68"/>
  <c r="CO38" i="68"/>
  <c r="CO40" i="67"/>
  <c r="CO36" i="67"/>
  <c r="CO32" i="67"/>
  <c r="CO28" i="67"/>
  <c r="CO20" i="67"/>
  <c r="CO16" i="67"/>
  <c r="CO12" i="67"/>
  <c r="CO8" i="67"/>
  <c r="CO67" i="68"/>
  <c r="CO63" i="68"/>
  <c r="CO59" i="68"/>
  <c r="CO55" i="68"/>
  <c r="CO51" i="68"/>
  <c r="CO47" i="68"/>
  <c r="CO43" i="68"/>
  <c r="CO39" i="68"/>
  <c r="CO35" i="68"/>
  <c r="CO64" i="67"/>
  <c r="CO61" i="67"/>
  <c r="CO56" i="67"/>
  <c r="CO53" i="67"/>
  <c r="CO48" i="67"/>
  <c r="CO42" i="67"/>
  <c r="CO41" i="67"/>
  <c r="CO37" i="67"/>
  <c r="CO33" i="67"/>
  <c r="CO29" i="67"/>
  <c r="CO21" i="67"/>
  <c r="CO17" i="67"/>
  <c r="CO13" i="67"/>
  <c r="CO58" i="67"/>
  <c r="CO44" i="67"/>
  <c r="CO68" i="68"/>
  <c r="CO50" i="67"/>
  <c r="CO9" i="67"/>
  <c r="CO56" i="68"/>
  <c r="CO60" i="68"/>
  <c r="CO36" i="68"/>
  <c r="CO30" i="68"/>
  <c r="CO26" i="68"/>
  <c r="CO22" i="68"/>
  <c r="CO18" i="68"/>
  <c r="CO14" i="68"/>
  <c r="CO10" i="68"/>
  <c r="CO43" i="67"/>
  <c r="CO40" i="68"/>
  <c r="CO34" i="68"/>
  <c r="CO31" i="68"/>
  <c r="CO21" i="68"/>
  <c r="CO15" i="68"/>
  <c r="CO37" i="68"/>
  <c r="CO28" i="68"/>
  <c r="CO12" i="68"/>
  <c r="CO11" i="69"/>
  <c r="CO7" i="69"/>
  <c r="CO66" i="70"/>
  <c r="CO62" i="70"/>
  <c r="CO58" i="70"/>
  <c r="CO52" i="68"/>
  <c r="CO25" i="68"/>
  <c r="CO19" i="68"/>
  <c r="CO9" i="68"/>
  <c r="CO32" i="68"/>
  <c r="CO16" i="68"/>
  <c r="CO12" i="69"/>
  <c r="CO67" i="70"/>
  <c r="CO63" i="70"/>
  <c r="CO59" i="70"/>
  <c r="CO55" i="70"/>
  <c r="CO48" i="68"/>
  <c r="CO29" i="68"/>
  <c r="CO23" i="68"/>
  <c r="CO13" i="68"/>
  <c r="CO7" i="68"/>
  <c r="CO64" i="68"/>
  <c r="CO33" i="68"/>
  <c r="CO27" i="68"/>
  <c r="CO17" i="68"/>
  <c r="CO11" i="68"/>
  <c r="CO44" i="68"/>
  <c r="CO24" i="68"/>
  <c r="CO8" i="68"/>
  <c r="CO20" i="68"/>
  <c r="CO44" i="70"/>
  <c r="CO13" i="69"/>
  <c r="CO68" i="70"/>
  <c r="CO60" i="70"/>
  <c r="CO53" i="70"/>
  <c r="CO42" i="70"/>
  <c r="CO38" i="70"/>
  <c r="CO34" i="70"/>
  <c r="CO30" i="70"/>
  <c r="CO26" i="70"/>
  <c r="CO22" i="70"/>
  <c r="CO18" i="70"/>
  <c r="CO14" i="70"/>
  <c r="CO10" i="70"/>
  <c r="CO6" i="70"/>
  <c r="CO46" i="70"/>
  <c r="CO45" i="70"/>
  <c r="CO65" i="70"/>
  <c r="CO57" i="70"/>
  <c r="CO43" i="70"/>
  <c r="CO39" i="70"/>
  <c r="CO35" i="70"/>
  <c r="CO31" i="70"/>
  <c r="CO27" i="70"/>
  <c r="CO23" i="70"/>
  <c r="CO19" i="70"/>
  <c r="CO15" i="70"/>
  <c r="CO11" i="70"/>
  <c r="CO7" i="70"/>
  <c r="CO52" i="70"/>
  <c r="CO51" i="70"/>
  <c r="CO6" i="69"/>
  <c r="CO61" i="70"/>
  <c r="CO41" i="70"/>
  <c r="CO37" i="70"/>
  <c r="CO33" i="70"/>
  <c r="CO29" i="70"/>
  <c r="CO25" i="70"/>
  <c r="CO21" i="70"/>
  <c r="CO17" i="70"/>
  <c r="CO13" i="70"/>
  <c r="CO9" i="70"/>
  <c r="CO47" i="70"/>
  <c r="CO50" i="70"/>
  <c r="CO64" i="70"/>
  <c r="CO54" i="70"/>
  <c r="CO8" i="70"/>
  <c r="CO36" i="59"/>
  <c r="CO56" i="70"/>
  <c r="CO49" i="70"/>
  <c r="CO12" i="70"/>
  <c r="CO48" i="70"/>
  <c r="CO40" i="70"/>
  <c r="CO36" i="70"/>
  <c r="CO32" i="70"/>
  <c r="CO28" i="70"/>
  <c r="CO24" i="70"/>
  <c r="CO20" i="70"/>
  <c r="CO16" i="70"/>
  <c r="CO37" i="58"/>
  <c r="CO85" i="17"/>
  <c r="AB6" i="62"/>
  <c r="AB6" i="64"/>
  <c r="AB6" i="65"/>
  <c r="AB6" i="66"/>
  <c r="AB6" i="68"/>
  <c r="AB6" i="69"/>
  <c r="AB6" i="70"/>
  <c r="AB85" i="17"/>
  <c r="AY66" i="60"/>
  <c r="AY67" i="60"/>
  <c r="AY63" i="60"/>
  <c r="AY65" i="60"/>
  <c r="AY64" i="60"/>
  <c r="AY68" i="60"/>
  <c r="AY63" i="61"/>
  <c r="AY62" i="61"/>
  <c r="AY55" i="61"/>
  <c r="AY54" i="61"/>
  <c r="AY64" i="61"/>
  <c r="AY56" i="61"/>
  <c r="AY50" i="61"/>
  <c r="AY46" i="61"/>
  <c r="AY42" i="61"/>
  <c r="AY38" i="61"/>
  <c r="AY51" i="61"/>
  <c r="AY57" i="61"/>
  <c r="AY67" i="61"/>
  <c r="AY61" i="61"/>
  <c r="AY48" i="61"/>
  <c r="AY45" i="61"/>
  <c r="AY37" i="61"/>
  <c r="AY34" i="61"/>
  <c r="AY30" i="61"/>
  <c r="AY26" i="61"/>
  <c r="AY41" i="61"/>
  <c r="AY66" i="61"/>
  <c r="AY44" i="61"/>
  <c r="AY31" i="61"/>
  <c r="AY27" i="61"/>
  <c r="AY23" i="61"/>
  <c r="AY65" i="61"/>
  <c r="AY59" i="61"/>
  <c r="AY58" i="61"/>
  <c r="AY36" i="61"/>
  <c r="AY32" i="61"/>
  <c r="AY24" i="61"/>
  <c r="AY68" i="61"/>
  <c r="AY60" i="61"/>
  <c r="AY53" i="61"/>
  <c r="AY49" i="61"/>
  <c r="AY43" i="61"/>
  <c r="AY40" i="61"/>
  <c r="AY29" i="61"/>
  <c r="AY25" i="61"/>
  <c r="AY52" i="61"/>
  <c r="AY35" i="61"/>
  <c r="AY39" i="61"/>
  <c r="AY62" i="62"/>
  <c r="AY58" i="62"/>
  <c r="AY54" i="62"/>
  <c r="AY64" i="62"/>
  <c r="AY65" i="62"/>
  <c r="AY63" i="62"/>
  <c r="AY59" i="62"/>
  <c r="AY55" i="62"/>
  <c r="AY66" i="62"/>
  <c r="AY60" i="62"/>
  <c r="AY50" i="62"/>
  <c r="AY46" i="62"/>
  <c r="AY61" i="62"/>
  <c r="AY57" i="62"/>
  <c r="AY47" i="62"/>
  <c r="AY43" i="62"/>
  <c r="AY67" i="62"/>
  <c r="AY51" i="62"/>
  <c r="AY48" i="62"/>
  <c r="AY44" i="62"/>
  <c r="AY40" i="62"/>
  <c r="AY49" i="62"/>
  <c r="AY45" i="62"/>
  <c r="AY41" i="62"/>
  <c r="AY33" i="62"/>
  <c r="AY36" i="62"/>
  <c r="AY28" i="62"/>
  <c r="AY24" i="62"/>
  <c r="AY20" i="62"/>
  <c r="AY16" i="62"/>
  <c r="AY12" i="62"/>
  <c r="AY8" i="62"/>
  <c r="AY67" i="63"/>
  <c r="AY63" i="63"/>
  <c r="AY34" i="62"/>
  <c r="AY32" i="62"/>
  <c r="AY29" i="62"/>
  <c r="AY25" i="62"/>
  <c r="AY21" i="62"/>
  <c r="AY17" i="62"/>
  <c r="AY13" i="62"/>
  <c r="AY9" i="62"/>
  <c r="AY68" i="63"/>
  <c r="AY64" i="63"/>
  <c r="AY60" i="63"/>
  <c r="AY53" i="62"/>
  <c r="AY39" i="62"/>
  <c r="AY35" i="62"/>
  <c r="AY30" i="62"/>
  <c r="AY26" i="62"/>
  <c r="AY22" i="62"/>
  <c r="AY18" i="62"/>
  <c r="AY14" i="62"/>
  <c r="AY10" i="62"/>
  <c r="AY6" i="62"/>
  <c r="AY65" i="63"/>
  <c r="AY56" i="62"/>
  <c r="AY42" i="62"/>
  <c r="AY31" i="62"/>
  <c r="AY27" i="62"/>
  <c r="AY23" i="62"/>
  <c r="AY19" i="62"/>
  <c r="AY15" i="62"/>
  <c r="AY11" i="62"/>
  <c r="AY7" i="62"/>
  <c r="AY66" i="63"/>
  <c r="AY62" i="63"/>
  <c r="AY58" i="63"/>
  <c r="AY54" i="63"/>
  <c r="AY50" i="63"/>
  <c r="AY46" i="63"/>
  <c r="AY42" i="63"/>
  <c r="AY38" i="63"/>
  <c r="AY34" i="63"/>
  <c r="AY30" i="63"/>
  <c r="AY52" i="62"/>
  <c r="AY38" i="62"/>
  <c r="AY55" i="63"/>
  <c r="AY51" i="63"/>
  <c r="AY47" i="63"/>
  <c r="AY43" i="63"/>
  <c r="AY39" i="63"/>
  <c r="AY35" i="63"/>
  <c r="AY31" i="63"/>
  <c r="AY27" i="63"/>
  <c r="AY59" i="63"/>
  <c r="AY56" i="63"/>
  <c r="AY52" i="63"/>
  <c r="AY48" i="63"/>
  <c r="AY44" i="63"/>
  <c r="AY40" i="63"/>
  <c r="AY36" i="63"/>
  <c r="AY32" i="63"/>
  <c r="AY53" i="63"/>
  <c r="AY49" i="63"/>
  <c r="AY45" i="63"/>
  <c r="AY41" i="63"/>
  <c r="AY37" i="63"/>
  <c r="AY33" i="63"/>
  <c r="AY29" i="63"/>
  <c r="AY57" i="63"/>
  <c r="AY25" i="63"/>
  <c r="AY21" i="63"/>
  <c r="AY13" i="63"/>
  <c r="AY9" i="63"/>
  <c r="AY68" i="64"/>
  <c r="AY64" i="64"/>
  <c r="AY60" i="64"/>
  <c r="AY56" i="64"/>
  <c r="AY52" i="64"/>
  <c r="AY48" i="64"/>
  <c r="AY44" i="64"/>
  <c r="AY40" i="64"/>
  <c r="AY36" i="64"/>
  <c r="AY28" i="64"/>
  <c r="AY61" i="63"/>
  <c r="AY22" i="63"/>
  <c r="AY18" i="63"/>
  <c r="AY14" i="63"/>
  <c r="AY10" i="63"/>
  <c r="AY65" i="64"/>
  <c r="AY61" i="64"/>
  <c r="AY57" i="64"/>
  <c r="AY53" i="64"/>
  <c r="AY49" i="64"/>
  <c r="AY45" i="64"/>
  <c r="AY41" i="64"/>
  <c r="AY33" i="64"/>
  <c r="AY29" i="64"/>
  <c r="AY25" i="64"/>
  <c r="AY23" i="63"/>
  <c r="AY19" i="63"/>
  <c r="AY15" i="63"/>
  <c r="AY11" i="63"/>
  <c r="AY66" i="64"/>
  <c r="AY62" i="64"/>
  <c r="AY58" i="64"/>
  <c r="AY54" i="64"/>
  <c r="AY50" i="64"/>
  <c r="AY46" i="64"/>
  <c r="AY42" i="64"/>
  <c r="AY34" i="64"/>
  <c r="AY30" i="64"/>
  <c r="AY26" i="64"/>
  <c r="AY22" i="64"/>
  <c r="AY24" i="63"/>
  <c r="AY20" i="63"/>
  <c r="AY16" i="63"/>
  <c r="AY12" i="63"/>
  <c r="AY67" i="64"/>
  <c r="AY63" i="64"/>
  <c r="AY59" i="64"/>
  <c r="AY55" i="64"/>
  <c r="AY51" i="64"/>
  <c r="AY47" i="64"/>
  <c r="AY43" i="64"/>
  <c r="AY35" i="64"/>
  <c r="AY31" i="64"/>
  <c r="AY27" i="64"/>
  <c r="AY23" i="64"/>
  <c r="AY24" i="64"/>
  <c r="AY20" i="64"/>
  <c r="AY16" i="64"/>
  <c r="AY12" i="64"/>
  <c r="AY8" i="64"/>
  <c r="AY67" i="65"/>
  <c r="AY63" i="65"/>
  <c r="AY59" i="65"/>
  <c r="AY55" i="65"/>
  <c r="AY21" i="64"/>
  <c r="AY17" i="64"/>
  <c r="AY13" i="64"/>
  <c r="AY9" i="64"/>
  <c r="AY68" i="65"/>
  <c r="AY64" i="65"/>
  <c r="AY60" i="65"/>
  <c r="AY18" i="64"/>
  <c r="AY10" i="64"/>
  <c r="AY65" i="65"/>
  <c r="AY57" i="65"/>
  <c r="AY42" i="65"/>
  <c r="AY38" i="65"/>
  <c r="AY34" i="65"/>
  <c r="AY30" i="65"/>
  <c r="AY26" i="65"/>
  <c r="AY22" i="65"/>
  <c r="AY54" i="65"/>
  <c r="AY15" i="64"/>
  <c r="AY7" i="64"/>
  <c r="AY39" i="65"/>
  <c r="AY35" i="65"/>
  <c r="AY31" i="65"/>
  <c r="AY27" i="65"/>
  <c r="AY23" i="65"/>
  <c r="AY19" i="65"/>
  <c r="AY28" i="63"/>
  <c r="AY56" i="65"/>
  <c r="AY14" i="64"/>
  <c r="AY12" i="65"/>
  <c r="AY8" i="65"/>
  <c r="AY67" i="66"/>
  <c r="AY63" i="66"/>
  <c r="AY59" i="66"/>
  <c r="AY55" i="66"/>
  <c r="AY51" i="66"/>
  <c r="AY47" i="66"/>
  <c r="AY43" i="66"/>
  <c r="AY39" i="66"/>
  <c r="AY35" i="66"/>
  <c r="AY27" i="66"/>
  <c r="AY23" i="66"/>
  <c r="AY19" i="66"/>
  <c r="AY15" i="66"/>
  <c r="AY11" i="66"/>
  <c r="AY7" i="66"/>
  <c r="AY41" i="65"/>
  <c r="AY37" i="65"/>
  <c r="AY33" i="65"/>
  <c r="AY29" i="65"/>
  <c r="AY25" i="65"/>
  <c r="AY20" i="65"/>
  <c r="AY16" i="65"/>
  <c r="AY11" i="64"/>
  <c r="AY58" i="65"/>
  <c r="AY40" i="65"/>
  <c r="AY36" i="65"/>
  <c r="AY32" i="65"/>
  <c r="AY28" i="65"/>
  <c r="AY24" i="65"/>
  <c r="AY21" i="65"/>
  <c r="AY18" i="65"/>
  <c r="AY13" i="65"/>
  <c r="AY9" i="65"/>
  <c r="AY68" i="66"/>
  <c r="AY64" i="66"/>
  <c r="AY60" i="66"/>
  <c r="AY56" i="66"/>
  <c r="AY52" i="66"/>
  <c r="AY44" i="66"/>
  <c r="AY40" i="66"/>
  <c r="AY32" i="66"/>
  <c r="AY28" i="66"/>
  <c r="AY24" i="66"/>
  <c r="AY20" i="66"/>
  <c r="AY16" i="66"/>
  <c r="AY12" i="66"/>
  <c r="AY8" i="66"/>
  <c r="AY67" i="67"/>
  <c r="AY53" i="65"/>
  <c r="AY6" i="64"/>
  <c r="AY14" i="65"/>
  <c r="AY10" i="65"/>
  <c r="AY6" i="65"/>
  <c r="AY65" i="66"/>
  <c r="AY61" i="66"/>
  <c r="AY57" i="66"/>
  <c r="AY53" i="66"/>
  <c r="AY49" i="66"/>
  <c r="AY45" i="66"/>
  <c r="AY41" i="66"/>
  <c r="AY37" i="66"/>
  <c r="AY33" i="66"/>
  <c r="AY29" i="66"/>
  <c r="AY25" i="66"/>
  <c r="AY21" i="66"/>
  <c r="AY17" i="66"/>
  <c r="AY13" i="66"/>
  <c r="AY9" i="66"/>
  <c r="AY68" i="67"/>
  <c r="AY19" i="64"/>
  <c r="AY66" i="65"/>
  <c r="AY15" i="65"/>
  <c r="AY11" i="65"/>
  <c r="AY7" i="65"/>
  <c r="AY66" i="66"/>
  <c r="AY62" i="66"/>
  <c r="AY58" i="66"/>
  <c r="AY54" i="66"/>
  <c r="AY50" i="66"/>
  <c r="AY46" i="66"/>
  <c r="AY42" i="66"/>
  <c r="AY38" i="66"/>
  <c r="AY34" i="66"/>
  <c r="AY30" i="66"/>
  <c r="AY26" i="66"/>
  <c r="AY22" i="66"/>
  <c r="AY18" i="66"/>
  <c r="AY14" i="66"/>
  <c r="AY10" i="66"/>
  <c r="AY6" i="66"/>
  <c r="AY66" i="67"/>
  <c r="AY62" i="67"/>
  <c r="AY58" i="67"/>
  <c r="AY54" i="67"/>
  <c r="AY50" i="67"/>
  <c r="AY61" i="67"/>
  <c r="AY53" i="67"/>
  <c r="AY41" i="67"/>
  <c r="AY37" i="67"/>
  <c r="AY33" i="67"/>
  <c r="AY29" i="67"/>
  <c r="AY25" i="67"/>
  <c r="AY21" i="67"/>
  <c r="AY17" i="67"/>
  <c r="AY13" i="67"/>
  <c r="AY9" i="67"/>
  <c r="AY68" i="68"/>
  <c r="AY64" i="68"/>
  <c r="AY60" i="68"/>
  <c r="AY56" i="68"/>
  <c r="AY52" i="68"/>
  <c r="AY48" i="68"/>
  <c r="AY44" i="68"/>
  <c r="AY40" i="68"/>
  <c r="AY17" i="65"/>
  <c r="AY64" i="67"/>
  <c r="AY59" i="67"/>
  <c r="AY56" i="67"/>
  <c r="AY51" i="67"/>
  <c r="AY48" i="67"/>
  <c r="AY43" i="67"/>
  <c r="AY42" i="67"/>
  <c r="AY38" i="67"/>
  <c r="AY34" i="67"/>
  <c r="AY30" i="67"/>
  <c r="AY26" i="67"/>
  <c r="AY22" i="67"/>
  <c r="AY18" i="67"/>
  <c r="AY14" i="67"/>
  <c r="AY10" i="67"/>
  <c r="AY65" i="68"/>
  <c r="AY61" i="68"/>
  <c r="AY57" i="68"/>
  <c r="AY53" i="68"/>
  <c r="AY49" i="68"/>
  <c r="AY45" i="68"/>
  <c r="AY41" i="68"/>
  <c r="AY46" i="67"/>
  <c r="AY45" i="67"/>
  <c r="AY44" i="67"/>
  <c r="AY65" i="67"/>
  <c r="AY57" i="67"/>
  <c r="AY49" i="67"/>
  <c r="AY39" i="67"/>
  <c r="AY35" i="67"/>
  <c r="AY31" i="67"/>
  <c r="AY27" i="67"/>
  <c r="AY23" i="67"/>
  <c r="AY19" i="67"/>
  <c r="AY15" i="67"/>
  <c r="AY11" i="67"/>
  <c r="AY7" i="67"/>
  <c r="AY66" i="68"/>
  <c r="AY62" i="68"/>
  <c r="AY58" i="68"/>
  <c r="AY54" i="68"/>
  <c r="AY50" i="68"/>
  <c r="AY46" i="68"/>
  <c r="AY42" i="68"/>
  <c r="AY38" i="68"/>
  <c r="AY40" i="67"/>
  <c r="AY36" i="67"/>
  <c r="AY32" i="67"/>
  <c r="AY28" i="67"/>
  <c r="AY24" i="67"/>
  <c r="AY20" i="67"/>
  <c r="AY16" i="67"/>
  <c r="AY63" i="68"/>
  <c r="AY55" i="67"/>
  <c r="AY60" i="67"/>
  <c r="AY47" i="67"/>
  <c r="AY8" i="67"/>
  <c r="AY55" i="68"/>
  <c r="AY52" i="67"/>
  <c r="AY39" i="68"/>
  <c r="AY47" i="68"/>
  <c r="AY37" i="68"/>
  <c r="AY36" i="68"/>
  <c r="AY51" i="68"/>
  <c r="AY33" i="68"/>
  <c r="AY29" i="68"/>
  <c r="AY25" i="68"/>
  <c r="AY21" i="68"/>
  <c r="AY17" i="68"/>
  <c r="AY13" i="68"/>
  <c r="AY9" i="68"/>
  <c r="AY63" i="67"/>
  <c r="AY67" i="68"/>
  <c r="AY43" i="68"/>
  <c r="AY35" i="68"/>
  <c r="AY31" i="68"/>
  <c r="AY15" i="68"/>
  <c r="AY59" i="68"/>
  <c r="AY28" i="68"/>
  <c r="AY22" i="68"/>
  <c r="AY12" i="68"/>
  <c r="AY6" i="68"/>
  <c r="AY6" i="69"/>
  <c r="AY65" i="70"/>
  <c r="AY61" i="70"/>
  <c r="AY57" i="70"/>
  <c r="AY19" i="68"/>
  <c r="AY12" i="67"/>
  <c r="AY32" i="68"/>
  <c r="AY26" i="68"/>
  <c r="AY16" i="68"/>
  <c r="AY10" i="68"/>
  <c r="AY11" i="69"/>
  <c r="AY7" i="69"/>
  <c r="AY66" i="70"/>
  <c r="AY62" i="70"/>
  <c r="AY58" i="70"/>
  <c r="AY54" i="70"/>
  <c r="AY23" i="68"/>
  <c r="AY7" i="68"/>
  <c r="AY27" i="68"/>
  <c r="AY11" i="68"/>
  <c r="AY34" i="68"/>
  <c r="AY24" i="68"/>
  <c r="AY18" i="68"/>
  <c r="AY8" i="68"/>
  <c r="AY13" i="69"/>
  <c r="AY68" i="70"/>
  <c r="AY60" i="70"/>
  <c r="AY50" i="70"/>
  <c r="AY49" i="70"/>
  <c r="AY48" i="70"/>
  <c r="AY46" i="70"/>
  <c r="AY51" i="70"/>
  <c r="AY47" i="70"/>
  <c r="AY41" i="70"/>
  <c r="AY37" i="70"/>
  <c r="AY33" i="70"/>
  <c r="AY29" i="70"/>
  <c r="AY25" i="70"/>
  <c r="AY21" i="70"/>
  <c r="AY17" i="70"/>
  <c r="AY13" i="70"/>
  <c r="AY9" i="70"/>
  <c r="AY12" i="69"/>
  <c r="AY67" i="70"/>
  <c r="AY59" i="70"/>
  <c r="AY53" i="70"/>
  <c r="AY52" i="70"/>
  <c r="AY14" i="68"/>
  <c r="AY42" i="70"/>
  <c r="AY38" i="70"/>
  <c r="AY34" i="70"/>
  <c r="AY30" i="70"/>
  <c r="AY26" i="70"/>
  <c r="AY22" i="70"/>
  <c r="AY18" i="70"/>
  <c r="AY14" i="70"/>
  <c r="AY10" i="70"/>
  <c r="AY6" i="70"/>
  <c r="AY65" i="59"/>
  <c r="AY8" i="69"/>
  <c r="AY63" i="70"/>
  <c r="AY55" i="70"/>
  <c r="AY45" i="70"/>
  <c r="AY44" i="70"/>
  <c r="AY40" i="70"/>
  <c r="AY36" i="70"/>
  <c r="AY32" i="70"/>
  <c r="AY28" i="70"/>
  <c r="AY24" i="70"/>
  <c r="AY20" i="70"/>
  <c r="AY16" i="70"/>
  <c r="AY12" i="70"/>
  <c r="AY8" i="70"/>
  <c r="AY56" i="70"/>
  <c r="AY54" i="59"/>
  <c r="AY66" i="59"/>
  <c r="AY60" i="59"/>
  <c r="AY58" i="59"/>
  <c r="AY43" i="59"/>
  <c r="AY7" i="70"/>
  <c r="AY62" i="59"/>
  <c r="AY20" i="68"/>
  <c r="AY43" i="70"/>
  <c r="AY39" i="70"/>
  <c r="AY35" i="70"/>
  <c r="AY31" i="70"/>
  <c r="AY27" i="70"/>
  <c r="AY23" i="70"/>
  <c r="AY19" i="70"/>
  <c r="AY15" i="70"/>
  <c r="AY56" i="59"/>
  <c r="AY52" i="59"/>
  <c r="AY44" i="59"/>
  <c r="AY36" i="59"/>
  <c r="AY63" i="58"/>
  <c r="AY59" i="58"/>
  <c r="AY30" i="68"/>
  <c r="AY9" i="69"/>
  <c r="AY11" i="70"/>
  <c r="AY64" i="70"/>
  <c r="AY53" i="59"/>
  <c r="AY64" i="58"/>
  <c r="AY42" i="58"/>
  <c r="AY38" i="58"/>
  <c r="AY61" i="58"/>
  <c r="AY45" i="58"/>
  <c r="AY68" i="58"/>
  <c r="AY58" i="58"/>
  <c r="AY39" i="58"/>
  <c r="AY59" i="59"/>
  <c r="AY65" i="58"/>
  <c r="AY62" i="58"/>
  <c r="AY56" i="58"/>
  <c r="AY40" i="58"/>
  <c r="AY66" i="58"/>
  <c r="AY60" i="58"/>
  <c r="AY41" i="58"/>
  <c r="AY37" i="58"/>
  <c r="AY57" i="58"/>
  <c r="AY42" i="59"/>
  <c r="AY85" i="17"/>
  <c r="BV65" i="60"/>
  <c r="BV66" i="60"/>
  <c r="BV67" i="60"/>
  <c r="BV63" i="60"/>
  <c r="BV68" i="60"/>
  <c r="BV64" i="60"/>
  <c r="BV66" i="61"/>
  <c r="BV62" i="61"/>
  <c r="BV58" i="61"/>
  <c r="BV54" i="61"/>
  <c r="BV50" i="61"/>
  <c r="BV67" i="61"/>
  <c r="BV63" i="61"/>
  <c r="BV59" i="61"/>
  <c r="BV55" i="61"/>
  <c r="BV68" i="61"/>
  <c r="BV65" i="61"/>
  <c r="BV60" i="61"/>
  <c r="BV49" i="61"/>
  <c r="BV45" i="61"/>
  <c r="BV41" i="61"/>
  <c r="BV37" i="61"/>
  <c r="BV61" i="61"/>
  <c r="BV53" i="61"/>
  <c r="BV46" i="61"/>
  <c r="BV42" i="61"/>
  <c r="BV38" i="61"/>
  <c r="BV34" i="61"/>
  <c r="BV57" i="61"/>
  <c r="BV52" i="61"/>
  <c r="BV48" i="61"/>
  <c r="BV44" i="61"/>
  <c r="BV40" i="61"/>
  <c r="BV51" i="61"/>
  <c r="BV36" i="61"/>
  <c r="BV39" i="61"/>
  <c r="BV30" i="61"/>
  <c r="BV26" i="61"/>
  <c r="BV43" i="61"/>
  <c r="BV35" i="61"/>
  <c r="BV31" i="61"/>
  <c r="BV27" i="61"/>
  <c r="BV23" i="61"/>
  <c r="BV67" i="62"/>
  <c r="BV64" i="61"/>
  <c r="BV32" i="61"/>
  <c r="BV29" i="61"/>
  <c r="BV56" i="61"/>
  <c r="BV24" i="61"/>
  <c r="BV65" i="62"/>
  <c r="BV66" i="62"/>
  <c r="BV25" i="61"/>
  <c r="BV62" i="62"/>
  <c r="BV58" i="62"/>
  <c r="BV54" i="62"/>
  <c r="BV63" i="62"/>
  <c r="BV59" i="62"/>
  <c r="BV55" i="62"/>
  <c r="BV51" i="62"/>
  <c r="BV64" i="62"/>
  <c r="BV60" i="62"/>
  <c r="BV61" i="62"/>
  <c r="BV57" i="62"/>
  <c r="BV50" i="62"/>
  <c r="BV46" i="62"/>
  <c r="BV42" i="62"/>
  <c r="BV38" i="62"/>
  <c r="BV34" i="62"/>
  <c r="BV56" i="62"/>
  <c r="BV53" i="62"/>
  <c r="BV52" i="62"/>
  <c r="BV47" i="62"/>
  <c r="BV43" i="62"/>
  <c r="BV39" i="62"/>
  <c r="BV35" i="62"/>
  <c r="BV49" i="62"/>
  <c r="BV44" i="62"/>
  <c r="BV33" i="62"/>
  <c r="BV28" i="62"/>
  <c r="BV24" i="62"/>
  <c r="BV20" i="62"/>
  <c r="BV16" i="62"/>
  <c r="BV12" i="62"/>
  <c r="BV8" i="62"/>
  <c r="BV67" i="63"/>
  <c r="BV63" i="63"/>
  <c r="BV59" i="63"/>
  <c r="BV29" i="62"/>
  <c r="BV25" i="62"/>
  <c r="BV21" i="62"/>
  <c r="BV17" i="62"/>
  <c r="BV13" i="62"/>
  <c r="BV9" i="62"/>
  <c r="BV68" i="63"/>
  <c r="BV64" i="63"/>
  <c r="BV60" i="63"/>
  <c r="BV56" i="63"/>
  <c r="BV48" i="62"/>
  <c r="BV45" i="62"/>
  <c r="BV36" i="62"/>
  <c r="BV32" i="62"/>
  <c r="BV54" i="63"/>
  <c r="BV50" i="63"/>
  <c r="BV46" i="63"/>
  <c r="BV42" i="63"/>
  <c r="BV38" i="63"/>
  <c r="BV34" i="63"/>
  <c r="BV30" i="63"/>
  <c r="BV30" i="62"/>
  <c r="BV27" i="62"/>
  <c r="BV22" i="62"/>
  <c r="BV19" i="62"/>
  <c r="BV14" i="62"/>
  <c r="BV11" i="62"/>
  <c r="BV6" i="62"/>
  <c r="BV66" i="63"/>
  <c r="BV58" i="63"/>
  <c r="BV55" i="63"/>
  <c r="BV51" i="63"/>
  <c r="BV47" i="63"/>
  <c r="BV43" i="63"/>
  <c r="BV39" i="63"/>
  <c r="BV35" i="63"/>
  <c r="BV31" i="63"/>
  <c r="BV27" i="63"/>
  <c r="BV61" i="63"/>
  <c r="BV57" i="63"/>
  <c r="BV41" i="62"/>
  <c r="BV40" i="62"/>
  <c r="BV25" i="63"/>
  <c r="BV21" i="63"/>
  <c r="BV13" i="63"/>
  <c r="BV9" i="63"/>
  <c r="BV68" i="64"/>
  <c r="BV64" i="64"/>
  <c r="BV60" i="64"/>
  <c r="BV56" i="64"/>
  <c r="BV52" i="64"/>
  <c r="BV48" i="64"/>
  <c r="BV44" i="64"/>
  <c r="BV40" i="64"/>
  <c r="BV36" i="64"/>
  <c r="BV28" i="64"/>
  <c r="BV24" i="64"/>
  <c r="BV23" i="62"/>
  <c r="BV18" i="62"/>
  <c r="BV7" i="62"/>
  <c r="BV65" i="63"/>
  <c r="BV53" i="63"/>
  <c r="BV48" i="63"/>
  <c r="BV45" i="63"/>
  <c r="BV40" i="63"/>
  <c r="BV37" i="63"/>
  <c r="BV32" i="63"/>
  <c r="BV22" i="63"/>
  <c r="BV18" i="63"/>
  <c r="BV14" i="63"/>
  <c r="BV10" i="63"/>
  <c r="BV65" i="64"/>
  <c r="BV61" i="64"/>
  <c r="BV57" i="64"/>
  <c r="BV53" i="64"/>
  <c r="BV49" i="64"/>
  <c r="BV45" i="64"/>
  <c r="BV41" i="64"/>
  <c r="BV33" i="64"/>
  <c r="BV29" i="64"/>
  <c r="BV25" i="64"/>
  <c r="BV31" i="62"/>
  <c r="BV26" i="62"/>
  <c r="BV15" i="62"/>
  <c r="BV10" i="62"/>
  <c r="BV62" i="63"/>
  <c r="BV52" i="63"/>
  <c r="BV49" i="63"/>
  <c r="BV44" i="63"/>
  <c r="BV41" i="63"/>
  <c r="BV33" i="63"/>
  <c r="BV19" i="64"/>
  <c r="BV15" i="64"/>
  <c r="BV11" i="64"/>
  <c r="BV7" i="64"/>
  <c r="BV66" i="65"/>
  <c r="BV58" i="65"/>
  <c r="BV54" i="65"/>
  <c r="BV24" i="63"/>
  <c r="BV19" i="63"/>
  <c r="BV16" i="63"/>
  <c r="BV11" i="63"/>
  <c r="BV66" i="64"/>
  <c r="BV63" i="64"/>
  <c r="BV58" i="64"/>
  <c r="BV55" i="64"/>
  <c r="BV50" i="64"/>
  <c r="BV47" i="64"/>
  <c r="BV42" i="64"/>
  <c r="BV34" i="64"/>
  <c r="BV31" i="64"/>
  <c r="BV26" i="64"/>
  <c r="BV20" i="64"/>
  <c r="BV16" i="64"/>
  <c r="BV12" i="64"/>
  <c r="BV8" i="64"/>
  <c r="BV67" i="65"/>
  <c r="BV63" i="65"/>
  <c r="BV59" i="65"/>
  <c r="BV55" i="65"/>
  <c r="BV29" i="63"/>
  <c r="BV36" i="63"/>
  <c r="BV28" i="63"/>
  <c r="BV21" i="64"/>
  <c r="BV17" i="64"/>
  <c r="BV13" i="64"/>
  <c r="BV9" i="64"/>
  <c r="BV68" i="65"/>
  <c r="BV64" i="65"/>
  <c r="BV60" i="65"/>
  <c r="BV56" i="65"/>
  <c r="BV23" i="64"/>
  <c r="BV18" i="64"/>
  <c r="BV14" i="64"/>
  <c r="BV10" i="64"/>
  <c r="BV6" i="64"/>
  <c r="BV65" i="65"/>
  <c r="BV57" i="65"/>
  <c r="BV53" i="65"/>
  <c r="BV42" i="65"/>
  <c r="BV38" i="65"/>
  <c r="BV34" i="65"/>
  <c r="BV30" i="65"/>
  <c r="BV26" i="65"/>
  <c r="BV22" i="65"/>
  <c r="BV15" i="63"/>
  <c r="BV12" i="63"/>
  <c r="BV62" i="64"/>
  <c r="BV59" i="64"/>
  <c r="BV46" i="64"/>
  <c r="BV43" i="64"/>
  <c r="BV30" i="64"/>
  <c r="BV27" i="64"/>
  <c r="BV40" i="65"/>
  <c r="BV36" i="65"/>
  <c r="BV32" i="65"/>
  <c r="BV28" i="65"/>
  <c r="BV24" i="65"/>
  <c r="BV20" i="65"/>
  <c r="BV16" i="65"/>
  <c r="BV17" i="65"/>
  <c r="BV39" i="65"/>
  <c r="BV35" i="65"/>
  <c r="BV31" i="65"/>
  <c r="BV27" i="65"/>
  <c r="BV23" i="65"/>
  <c r="BV19" i="65"/>
  <c r="BV12" i="65"/>
  <c r="BV8" i="65"/>
  <c r="BV67" i="66"/>
  <c r="BV63" i="66"/>
  <c r="BV59" i="66"/>
  <c r="BV55" i="66"/>
  <c r="BV51" i="66"/>
  <c r="BV47" i="66"/>
  <c r="BV43" i="66"/>
  <c r="BV39" i="66"/>
  <c r="BV35" i="66"/>
  <c r="BV27" i="66"/>
  <c r="BV23" i="66"/>
  <c r="BV19" i="66"/>
  <c r="BV15" i="66"/>
  <c r="BV11" i="66"/>
  <c r="BV7" i="66"/>
  <c r="BV66" i="67"/>
  <c r="BV51" i="64"/>
  <c r="BV35" i="64"/>
  <c r="BV54" i="64"/>
  <c r="BV13" i="65"/>
  <c r="BV9" i="65"/>
  <c r="BV68" i="66"/>
  <c r="BV64" i="66"/>
  <c r="BV60" i="66"/>
  <c r="BV56" i="66"/>
  <c r="BV52" i="66"/>
  <c r="BV48" i="66"/>
  <c r="BV44" i="66"/>
  <c r="BV40" i="66"/>
  <c r="BV32" i="66"/>
  <c r="BV20" i="63"/>
  <c r="BV67" i="64"/>
  <c r="BV41" i="65"/>
  <c r="BV37" i="65"/>
  <c r="BV33" i="65"/>
  <c r="BV29" i="65"/>
  <c r="BV25" i="65"/>
  <c r="BV21" i="65"/>
  <c r="BV23" i="63"/>
  <c r="BV64" i="67"/>
  <c r="BV60" i="67"/>
  <c r="BV56" i="67"/>
  <c r="BV52" i="67"/>
  <c r="BV48" i="67"/>
  <c r="BV44" i="67"/>
  <c r="BV14" i="65"/>
  <c r="BV11" i="65"/>
  <c r="BV6" i="65"/>
  <c r="BV66" i="66"/>
  <c r="BV61" i="66"/>
  <c r="BV58" i="66"/>
  <c r="BV53" i="66"/>
  <c r="BV50" i="66"/>
  <c r="BV65" i="67"/>
  <c r="BV61" i="67"/>
  <c r="BV57" i="67"/>
  <c r="BV53" i="67"/>
  <c r="BV49" i="67"/>
  <c r="BV45" i="67"/>
  <c r="BV30" i="66"/>
  <c r="BV28" i="66"/>
  <c r="BV21" i="66"/>
  <c r="BV14" i="66"/>
  <c r="BV12" i="66"/>
  <c r="BV68" i="67"/>
  <c r="BV62" i="67"/>
  <c r="BV58" i="67"/>
  <c r="BV54" i="67"/>
  <c r="BV50" i="67"/>
  <c r="BV46" i="67"/>
  <c r="BV24" i="66"/>
  <c r="BV67" i="67"/>
  <c r="BV42" i="66"/>
  <c r="BV29" i="66"/>
  <c r="BV10" i="66"/>
  <c r="BV9" i="66"/>
  <c r="BV41" i="67"/>
  <c r="BV37" i="67"/>
  <c r="BV33" i="67"/>
  <c r="BV29" i="67"/>
  <c r="BV25" i="67"/>
  <c r="BV21" i="67"/>
  <c r="BV17" i="67"/>
  <c r="BV13" i="67"/>
  <c r="BV9" i="67"/>
  <c r="BV68" i="68"/>
  <c r="BV64" i="68"/>
  <c r="BV60" i="68"/>
  <c r="BV56" i="68"/>
  <c r="BV52" i="68"/>
  <c r="BV48" i="68"/>
  <c r="BV22" i="64"/>
  <c r="BV18" i="65"/>
  <c r="BV46" i="66"/>
  <c r="BV41" i="66"/>
  <c r="BV8" i="66"/>
  <c r="BV63" i="67"/>
  <c r="BV55" i="67"/>
  <c r="BV47" i="67"/>
  <c r="BV7" i="65"/>
  <c r="BV65" i="66"/>
  <c r="BV54" i="66"/>
  <c r="BV49" i="66"/>
  <c r="BV45" i="66"/>
  <c r="BV34" i="66"/>
  <c r="BV13" i="66"/>
  <c r="BV38" i="67"/>
  <c r="BV34" i="67"/>
  <c r="BV30" i="67"/>
  <c r="BV26" i="67"/>
  <c r="BV22" i="67"/>
  <c r="BV18" i="67"/>
  <c r="BV14" i="67"/>
  <c r="BV10" i="67"/>
  <c r="BV65" i="68"/>
  <c r="BV61" i="68"/>
  <c r="BV57" i="68"/>
  <c r="BV53" i="68"/>
  <c r="BV49" i="68"/>
  <c r="BV45" i="68"/>
  <c r="BV41" i="68"/>
  <c r="BV37" i="68"/>
  <c r="BV38" i="66"/>
  <c r="BV33" i="66"/>
  <c r="BV18" i="66"/>
  <c r="BV20" i="66"/>
  <c r="BV17" i="66"/>
  <c r="BV59" i="67"/>
  <c r="BV51" i="67"/>
  <c r="BV43" i="67"/>
  <c r="BV25" i="66"/>
  <c r="BV6" i="66"/>
  <c r="BV40" i="67"/>
  <c r="BV35" i="67"/>
  <c r="BV32" i="67"/>
  <c r="BV27" i="67"/>
  <c r="BV24" i="67"/>
  <c r="BV19" i="67"/>
  <c r="BV16" i="67"/>
  <c r="BV7" i="67"/>
  <c r="BV67" i="68"/>
  <c r="BV54" i="68"/>
  <c r="BV37" i="66"/>
  <c r="BV22" i="66"/>
  <c r="BV11" i="67"/>
  <c r="BV8" i="67"/>
  <c r="BV10" i="65"/>
  <c r="BV57" i="66"/>
  <c r="BV42" i="68"/>
  <c r="BV40" i="68"/>
  <c r="BV16" i="66"/>
  <c r="BV39" i="67"/>
  <c r="BV36" i="67"/>
  <c r="BV31" i="67"/>
  <c r="BV28" i="67"/>
  <c r="BV23" i="67"/>
  <c r="BV20" i="67"/>
  <c r="BV15" i="67"/>
  <c r="BV12" i="67"/>
  <c r="BV62" i="68"/>
  <c r="BV59" i="68"/>
  <c r="BV26" i="66"/>
  <c r="BV42" i="67"/>
  <c r="BV43" i="68"/>
  <c r="BV15" i="65"/>
  <c r="BV62" i="66"/>
  <c r="BV39" i="68"/>
  <c r="BV38" i="68"/>
  <c r="BV31" i="68"/>
  <c r="BV27" i="68"/>
  <c r="BV23" i="68"/>
  <c r="BV19" i="68"/>
  <c r="BV15" i="68"/>
  <c r="BV11" i="68"/>
  <c r="BV7" i="68"/>
  <c r="BV66" i="68"/>
  <c r="BV51" i="68"/>
  <c r="BV32" i="68"/>
  <c r="BV28" i="68"/>
  <c r="BV24" i="68"/>
  <c r="BV20" i="68"/>
  <c r="BV16" i="68"/>
  <c r="BV12" i="68"/>
  <c r="BV8" i="68"/>
  <c r="BV36" i="68"/>
  <c r="BV55" i="68"/>
  <c r="BV46" i="68"/>
  <c r="BV44" i="68"/>
  <c r="BV33" i="68"/>
  <c r="BV29" i="68"/>
  <c r="BV25" i="68"/>
  <c r="BV21" i="68"/>
  <c r="BV17" i="68"/>
  <c r="BV13" i="68"/>
  <c r="BV9" i="68"/>
  <c r="BV63" i="68"/>
  <c r="BV34" i="68"/>
  <c r="BV30" i="68"/>
  <c r="BV26" i="68"/>
  <c r="BV22" i="68"/>
  <c r="BV18" i="68"/>
  <c r="BV14" i="68"/>
  <c r="BV10" i="68"/>
  <c r="BV6" i="68"/>
  <c r="BV13" i="69"/>
  <c r="BV9" i="69"/>
  <c r="BV68" i="70"/>
  <c r="BV64" i="70"/>
  <c r="BV60" i="70"/>
  <c r="BV56" i="70"/>
  <c r="BV52" i="70"/>
  <c r="BV48" i="70"/>
  <c r="BV44" i="70"/>
  <c r="BV6" i="69"/>
  <c r="BV65" i="70"/>
  <c r="BV61" i="70"/>
  <c r="BV57" i="70"/>
  <c r="BV53" i="70"/>
  <c r="BV49" i="70"/>
  <c r="BV58" i="68"/>
  <c r="BV47" i="68"/>
  <c r="BV35" i="68"/>
  <c r="BV11" i="69"/>
  <c r="BV7" i="69"/>
  <c r="BV66" i="70"/>
  <c r="BV62" i="70"/>
  <c r="BV58" i="70"/>
  <c r="BV54" i="70"/>
  <c r="BV50" i="70"/>
  <c r="BV46" i="70"/>
  <c r="BV12" i="69"/>
  <c r="BV8" i="69"/>
  <c r="BV67" i="70"/>
  <c r="BV63" i="70"/>
  <c r="BV59" i="70"/>
  <c r="BV55" i="70"/>
  <c r="BV50" i="68"/>
  <c r="BV40" i="70"/>
  <c r="BV36" i="70"/>
  <c r="BV32" i="70"/>
  <c r="BV28" i="70"/>
  <c r="BV24" i="70"/>
  <c r="BV20" i="70"/>
  <c r="BV16" i="70"/>
  <c r="BV12" i="70"/>
  <c r="BV8" i="70"/>
  <c r="BV59" i="59"/>
  <c r="BV45" i="70"/>
  <c r="BV41" i="70"/>
  <c r="BV37" i="70"/>
  <c r="BV33" i="70"/>
  <c r="BV29" i="70"/>
  <c r="BV25" i="70"/>
  <c r="BV21" i="70"/>
  <c r="BV17" i="70"/>
  <c r="BV43" i="70"/>
  <c r="BV39" i="70"/>
  <c r="BV35" i="70"/>
  <c r="BV31" i="70"/>
  <c r="BV27" i="70"/>
  <c r="BV23" i="70"/>
  <c r="BV19" i="70"/>
  <c r="BV15" i="70"/>
  <c r="BV11" i="70"/>
  <c r="BV7" i="70"/>
  <c r="BV66" i="59"/>
  <c r="BV62" i="59"/>
  <c r="BV53" i="59"/>
  <c r="BV68" i="58"/>
  <c r="BV64" i="58"/>
  <c r="BV60" i="58"/>
  <c r="BV56" i="58"/>
  <c r="BV6" i="70"/>
  <c r="BV9" i="70"/>
  <c r="BV54" i="59"/>
  <c r="BV42" i="59"/>
  <c r="BV65" i="58"/>
  <c r="BV61" i="58"/>
  <c r="BV57" i="58"/>
  <c r="BV45" i="58"/>
  <c r="BV42" i="70"/>
  <c r="BV38" i="70"/>
  <c r="BV34" i="70"/>
  <c r="BV30" i="70"/>
  <c r="BV26" i="70"/>
  <c r="BV22" i="70"/>
  <c r="BV18" i="70"/>
  <c r="BV14" i="70"/>
  <c r="BV10" i="70"/>
  <c r="BV13" i="70"/>
  <c r="BV43" i="59"/>
  <c r="BV66" i="58"/>
  <c r="BV62" i="58"/>
  <c r="BV58" i="58"/>
  <c r="BV51" i="70"/>
  <c r="BV60" i="59"/>
  <c r="BV58" i="59"/>
  <c r="BV56" i="59"/>
  <c r="BV52" i="59"/>
  <c r="BV44" i="59"/>
  <c r="BV36" i="59"/>
  <c r="BV63" i="58"/>
  <c r="BV59" i="58"/>
  <c r="BV42" i="58"/>
  <c r="BV38" i="58"/>
  <c r="BV39" i="58"/>
  <c r="BV47" i="70"/>
  <c r="BV40" i="58"/>
  <c r="BV65" i="59"/>
  <c r="BV37" i="58"/>
  <c r="BV41" i="58"/>
  <c r="BV85" i="17"/>
  <c r="CQ67" i="60"/>
  <c r="CQ63" i="60"/>
  <c r="CQ68" i="60"/>
  <c r="CQ64" i="60"/>
  <c r="CQ65" i="60"/>
  <c r="CQ66" i="60"/>
  <c r="CQ68" i="61"/>
  <c r="CQ64" i="61"/>
  <c r="CQ60" i="61"/>
  <c r="CQ56" i="61"/>
  <c r="CQ52" i="61"/>
  <c r="CQ65" i="61"/>
  <c r="CQ61" i="61"/>
  <c r="CQ57" i="61"/>
  <c r="CQ53" i="61"/>
  <c r="CQ66" i="61"/>
  <c r="CQ50" i="61"/>
  <c r="CQ43" i="61"/>
  <c r="CQ39" i="61"/>
  <c r="CQ35" i="61"/>
  <c r="CQ67" i="61"/>
  <c r="CQ62" i="61"/>
  <c r="CQ54" i="61"/>
  <c r="CQ63" i="61"/>
  <c r="CQ55" i="61"/>
  <c r="CQ51" i="61"/>
  <c r="CQ48" i="61"/>
  <c r="CQ44" i="61"/>
  <c r="CQ40" i="61"/>
  <c r="CQ36" i="61"/>
  <c r="CQ59" i="61"/>
  <c r="CQ46" i="61"/>
  <c r="CQ42" i="61"/>
  <c r="CQ34" i="61"/>
  <c r="CQ32" i="61"/>
  <c r="CQ37" i="61"/>
  <c r="CQ29" i="61"/>
  <c r="CQ49" i="61"/>
  <c r="CQ45" i="61"/>
  <c r="CQ41" i="61"/>
  <c r="CQ38" i="61"/>
  <c r="CQ31" i="61"/>
  <c r="CQ58" i="61"/>
  <c r="CQ30" i="61"/>
  <c r="CQ36" i="62"/>
  <c r="CQ33" i="62"/>
  <c r="CQ30" i="62"/>
  <c r="CQ26" i="62"/>
  <c r="CQ22" i="62"/>
  <c r="CQ18" i="62"/>
  <c r="CQ14" i="62"/>
  <c r="CQ10" i="62"/>
  <c r="CQ6" i="62"/>
  <c r="CQ65" i="63"/>
  <c r="CQ61" i="63"/>
  <c r="CQ57" i="63"/>
  <c r="CQ32" i="62"/>
  <c r="CQ31" i="62"/>
  <c r="CQ27" i="62"/>
  <c r="CQ23" i="62"/>
  <c r="CQ19" i="62"/>
  <c r="CQ15" i="62"/>
  <c r="CQ11" i="62"/>
  <c r="CQ7" i="62"/>
  <c r="CQ66" i="63"/>
  <c r="CQ62" i="63"/>
  <c r="CQ58" i="63"/>
  <c r="CQ34" i="62"/>
  <c r="CQ59" i="63"/>
  <c r="CQ29" i="62"/>
  <c r="CQ21" i="62"/>
  <c r="CQ13" i="62"/>
  <c r="CQ68" i="63"/>
  <c r="CQ52" i="63"/>
  <c r="CQ48" i="63"/>
  <c r="CQ44" i="63"/>
  <c r="CQ40" i="63"/>
  <c r="CQ36" i="63"/>
  <c r="CQ32" i="63"/>
  <c r="CQ24" i="62"/>
  <c r="CQ16" i="62"/>
  <c r="CQ8" i="62"/>
  <c r="CQ63" i="63"/>
  <c r="CQ53" i="63"/>
  <c r="CQ49" i="63"/>
  <c r="CQ45" i="63"/>
  <c r="CQ41" i="63"/>
  <c r="CQ37" i="63"/>
  <c r="CQ33" i="63"/>
  <c r="CQ29" i="63"/>
  <c r="CQ35" i="62"/>
  <c r="CQ28" i="62"/>
  <c r="CQ20" i="62"/>
  <c r="CQ12" i="62"/>
  <c r="CQ67" i="63"/>
  <c r="CQ60" i="63"/>
  <c r="CQ56" i="63"/>
  <c r="CQ55" i="63"/>
  <c r="CQ47" i="63"/>
  <c r="CQ39" i="63"/>
  <c r="CQ31" i="63"/>
  <c r="CQ23" i="63"/>
  <c r="CQ19" i="63"/>
  <c r="CQ15" i="63"/>
  <c r="CQ66" i="64"/>
  <c r="CQ62" i="64"/>
  <c r="CQ58" i="64"/>
  <c r="CQ54" i="64"/>
  <c r="CQ50" i="64"/>
  <c r="CQ46" i="64"/>
  <c r="CQ42" i="64"/>
  <c r="CQ34" i="64"/>
  <c r="CQ30" i="64"/>
  <c r="CQ26" i="64"/>
  <c r="CQ22" i="64"/>
  <c r="CQ50" i="63"/>
  <c r="CQ42" i="63"/>
  <c r="CQ34" i="63"/>
  <c r="CQ17" i="62"/>
  <c r="CQ64" i="63"/>
  <c r="CQ24" i="63"/>
  <c r="CQ20" i="63"/>
  <c r="CQ16" i="63"/>
  <c r="CQ67" i="64"/>
  <c r="CQ63" i="64"/>
  <c r="CQ59" i="64"/>
  <c r="CQ55" i="64"/>
  <c r="CQ51" i="64"/>
  <c r="CQ47" i="64"/>
  <c r="CQ43" i="64"/>
  <c r="CQ35" i="64"/>
  <c r="CQ31" i="64"/>
  <c r="CQ27" i="64"/>
  <c r="CQ23" i="64"/>
  <c r="CQ54" i="63"/>
  <c r="CQ46" i="63"/>
  <c r="CQ38" i="63"/>
  <c r="CQ25" i="62"/>
  <c r="CQ9" i="62"/>
  <c r="CQ21" i="63"/>
  <c r="CQ68" i="64"/>
  <c r="CQ60" i="64"/>
  <c r="CQ52" i="64"/>
  <c r="CQ44" i="64"/>
  <c r="CQ36" i="64"/>
  <c r="CQ28" i="64"/>
  <c r="CQ21" i="64"/>
  <c r="CQ17" i="64"/>
  <c r="CQ13" i="64"/>
  <c r="CQ9" i="64"/>
  <c r="CQ68" i="65"/>
  <c r="CQ64" i="65"/>
  <c r="CQ43" i="63"/>
  <c r="CQ18" i="64"/>
  <c r="CQ14" i="64"/>
  <c r="CQ10" i="64"/>
  <c r="CQ6" i="64"/>
  <c r="CQ65" i="65"/>
  <c r="CQ30" i="63"/>
  <c r="CQ22" i="63"/>
  <c r="CQ14" i="63"/>
  <c r="CQ61" i="64"/>
  <c r="CQ53" i="64"/>
  <c r="CQ45" i="64"/>
  <c r="CQ29" i="64"/>
  <c r="CQ51" i="63"/>
  <c r="CQ35" i="63"/>
  <c r="CQ25" i="63"/>
  <c r="CQ64" i="64"/>
  <c r="CQ56" i="64"/>
  <c r="CQ48" i="64"/>
  <c r="CQ40" i="64"/>
  <c r="CQ19" i="64"/>
  <c r="CQ15" i="64"/>
  <c r="CQ11" i="64"/>
  <c r="CQ7" i="64"/>
  <c r="CQ66" i="65"/>
  <c r="CQ27" i="63"/>
  <c r="CQ24" i="64"/>
  <c r="CQ20" i="64"/>
  <c r="CQ16" i="64"/>
  <c r="CQ12" i="64"/>
  <c r="CQ8" i="64"/>
  <c r="CQ67" i="65"/>
  <c r="CQ18" i="63"/>
  <c r="CQ65" i="64"/>
  <c r="CQ49" i="64"/>
  <c r="CQ33" i="64"/>
  <c r="CQ40" i="65"/>
  <c r="CQ36" i="65"/>
  <c r="CQ32" i="65"/>
  <c r="CQ28" i="65"/>
  <c r="CQ24" i="65"/>
  <c r="CQ57" i="64"/>
  <c r="CQ41" i="64"/>
  <c r="CQ25" i="64"/>
  <c r="CQ42" i="65"/>
  <c r="CQ38" i="65"/>
  <c r="CQ34" i="65"/>
  <c r="CQ30" i="65"/>
  <c r="CQ26" i="65"/>
  <c r="CQ22" i="65"/>
  <c r="CQ18" i="65"/>
  <c r="CQ14" i="65"/>
  <c r="CQ10" i="65"/>
  <c r="CQ6" i="65"/>
  <c r="CQ65" i="66"/>
  <c r="CQ61" i="66"/>
  <c r="CQ57" i="66"/>
  <c r="CQ53" i="66"/>
  <c r="CQ49" i="66"/>
  <c r="CQ45" i="66"/>
  <c r="CQ41" i="66"/>
  <c r="CQ37" i="66"/>
  <c r="CQ33" i="66"/>
  <c r="CQ29" i="66"/>
  <c r="CQ25" i="66"/>
  <c r="CQ21" i="66"/>
  <c r="CQ17" i="66"/>
  <c r="CQ13" i="66"/>
  <c r="CQ9" i="66"/>
  <c r="CQ68" i="67"/>
  <c r="CQ39" i="65"/>
  <c r="CQ35" i="65"/>
  <c r="CQ31" i="65"/>
  <c r="CQ27" i="65"/>
  <c r="CQ23" i="65"/>
  <c r="CQ20" i="65"/>
  <c r="CQ16" i="65"/>
  <c r="CQ15" i="65"/>
  <c r="CQ11" i="65"/>
  <c r="CQ7" i="65"/>
  <c r="CQ66" i="66"/>
  <c r="CQ62" i="66"/>
  <c r="CQ58" i="66"/>
  <c r="CQ54" i="66"/>
  <c r="CQ50" i="66"/>
  <c r="CQ46" i="66"/>
  <c r="CQ42" i="66"/>
  <c r="CQ38" i="66"/>
  <c r="CQ34" i="66"/>
  <c r="CQ17" i="65"/>
  <c r="CQ8" i="65"/>
  <c r="CQ63" i="66"/>
  <c r="CQ55" i="66"/>
  <c r="CQ47" i="66"/>
  <c r="CQ39" i="66"/>
  <c r="CQ18" i="66"/>
  <c r="CQ62" i="67"/>
  <c r="CQ58" i="67"/>
  <c r="CQ54" i="67"/>
  <c r="CQ50" i="67"/>
  <c r="CQ46" i="67"/>
  <c r="CQ42" i="67"/>
  <c r="CQ30" i="66"/>
  <c r="CQ14" i="66"/>
  <c r="CQ63" i="67"/>
  <c r="CQ59" i="67"/>
  <c r="CQ55" i="67"/>
  <c r="CQ51" i="67"/>
  <c r="CQ47" i="67"/>
  <c r="CQ43" i="67"/>
  <c r="CQ41" i="65"/>
  <c r="CQ37" i="65"/>
  <c r="CQ33" i="65"/>
  <c r="CQ29" i="65"/>
  <c r="CQ25" i="65"/>
  <c r="CQ21" i="65"/>
  <c r="CQ19" i="65"/>
  <c r="CQ9" i="65"/>
  <c r="CQ64" i="66"/>
  <c r="CQ56" i="66"/>
  <c r="CQ48" i="66"/>
  <c r="CQ40" i="66"/>
  <c r="CQ32" i="66"/>
  <c r="CQ28" i="66"/>
  <c r="CQ19" i="66"/>
  <c r="CQ12" i="66"/>
  <c r="CQ12" i="65"/>
  <c r="CQ67" i="66"/>
  <c r="CQ59" i="66"/>
  <c r="CQ51" i="66"/>
  <c r="CQ43" i="66"/>
  <c r="CQ35" i="66"/>
  <c r="CQ26" i="66"/>
  <c r="CQ10" i="66"/>
  <c r="CQ64" i="67"/>
  <c r="CQ60" i="67"/>
  <c r="CQ56" i="67"/>
  <c r="CQ52" i="67"/>
  <c r="CQ48" i="67"/>
  <c r="CQ44" i="67"/>
  <c r="CQ6" i="66"/>
  <c r="CQ20" i="66"/>
  <c r="CQ16" i="66"/>
  <c r="CQ15" i="66"/>
  <c r="CQ65" i="67"/>
  <c r="CQ57" i="67"/>
  <c r="CQ49" i="67"/>
  <c r="CQ39" i="67"/>
  <c r="CQ35" i="67"/>
  <c r="CQ31" i="67"/>
  <c r="CQ27" i="67"/>
  <c r="CQ23" i="67"/>
  <c r="CQ19" i="67"/>
  <c r="CQ15" i="67"/>
  <c r="CQ11" i="67"/>
  <c r="CQ7" i="67"/>
  <c r="CQ66" i="68"/>
  <c r="CQ62" i="68"/>
  <c r="CQ58" i="68"/>
  <c r="CQ54" i="68"/>
  <c r="CQ50" i="68"/>
  <c r="CQ46" i="68"/>
  <c r="CQ13" i="65"/>
  <c r="CQ60" i="66"/>
  <c r="CQ24" i="66"/>
  <c r="CQ23" i="66"/>
  <c r="CQ67" i="67"/>
  <c r="CQ40" i="67"/>
  <c r="CQ36" i="67"/>
  <c r="CQ32" i="67"/>
  <c r="CQ28" i="67"/>
  <c r="CQ24" i="67"/>
  <c r="CQ20" i="67"/>
  <c r="CQ16" i="67"/>
  <c r="CQ12" i="67"/>
  <c r="CQ8" i="67"/>
  <c r="CQ67" i="68"/>
  <c r="CQ63" i="68"/>
  <c r="CQ59" i="68"/>
  <c r="CQ55" i="68"/>
  <c r="CQ51" i="68"/>
  <c r="CQ47" i="68"/>
  <c r="CQ43" i="68"/>
  <c r="CQ39" i="68"/>
  <c r="CQ35" i="68"/>
  <c r="CQ8" i="66"/>
  <c r="CQ68" i="66"/>
  <c r="CQ52" i="66"/>
  <c r="CQ22" i="66"/>
  <c r="CQ44" i="66"/>
  <c r="CQ66" i="67"/>
  <c r="CQ68" i="68"/>
  <c r="CQ11" i="66"/>
  <c r="CQ38" i="67"/>
  <c r="CQ30" i="67"/>
  <c r="CQ22" i="67"/>
  <c r="CQ14" i="67"/>
  <c r="CQ9" i="67"/>
  <c r="CQ41" i="67"/>
  <c r="CQ33" i="67"/>
  <c r="CQ25" i="67"/>
  <c r="CQ17" i="67"/>
  <c r="CQ10" i="67"/>
  <c r="CQ57" i="68"/>
  <c r="CQ42" i="68"/>
  <c r="CQ37" i="68"/>
  <c r="CQ60" i="68"/>
  <c r="CQ61" i="67"/>
  <c r="CQ45" i="67"/>
  <c r="CQ61" i="68"/>
  <c r="CQ45" i="68"/>
  <c r="CQ44" i="68"/>
  <c r="CQ7" i="66"/>
  <c r="CQ26" i="67"/>
  <c r="CQ48" i="68"/>
  <c r="CQ33" i="68"/>
  <c r="CQ29" i="68"/>
  <c r="CQ25" i="68"/>
  <c r="CQ21" i="68"/>
  <c r="CQ17" i="68"/>
  <c r="CQ13" i="68"/>
  <c r="CQ9" i="68"/>
  <c r="CQ34" i="67"/>
  <c r="CQ65" i="68"/>
  <c r="CQ56" i="68"/>
  <c r="CQ38" i="68"/>
  <c r="CQ30" i="68"/>
  <c r="CQ26" i="68"/>
  <c r="CQ22" i="68"/>
  <c r="CQ18" i="68"/>
  <c r="CQ14" i="68"/>
  <c r="CQ10" i="68"/>
  <c r="CQ21" i="67"/>
  <c r="CQ53" i="68"/>
  <c r="CQ52" i="68"/>
  <c r="CQ34" i="68"/>
  <c r="CQ31" i="68"/>
  <c r="CQ27" i="68"/>
  <c r="CQ23" i="68"/>
  <c r="CQ19" i="68"/>
  <c r="CQ15" i="68"/>
  <c r="CQ11" i="68"/>
  <c r="CQ7" i="68"/>
  <c r="CQ18" i="67"/>
  <c r="CQ64" i="68"/>
  <c r="CQ49" i="68"/>
  <c r="CQ32" i="68"/>
  <c r="CQ28" i="68"/>
  <c r="CQ24" i="68"/>
  <c r="CQ20" i="68"/>
  <c r="CQ16" i="68"/>
  <c r="CQ12" i="68"/>
  <c r="CQ8" i="68"/>
  <c r="CQ11" i="69"/>
  <c r="CQ7" i="69"/>
  <c r="CQ66" i="70"/>
  <c r="CQ62" i="70"/>
  <c r="CQ58" i="70"/>
  <c r="CQ54" i="70"/>
  <c r="CQ50" i="70"/>
  <c r="CQ46" i="70"/>
  <c r="CQ40" i="68"/>
  <c r="CQ12" i="69"/>
  <c r="CQ8" i="69"/>
  <c r="CQ67" i="70"/>
  <c r="CQ63" i="70"/>
  <c r="CQ59" i="70"/>
  <c r="CQ55" i="70"/>
  <c r="CQ51" i="70"/>
  <c r="CQ47" i="70"/>
  <c r="CQ27" i="66"/>
  <c r="CQ37" i="67"/>
  <c r="CQ29" i="67"/>
  <c r="CQ13" i="69"/>
  <c r="CQ9" i="69"/>
  <c r="CQ68" i="70"/>
  <c r="CQ64" i="70"/>
  <c r="CQ60" i="70"/>
  <c r="CQ56" i="70"/>
  <c r="CQ52" i="70"/>
  <c r="CQ48" i="70"/>
  <c r="CQ44" i="70"/>
  <c r="CQ6" i="69"/>
  <c r="CQ65" i="70"/>
  <c r="CQ61" i="70"/>
  <c r="CQ57" i="70"/>
  <c r="CQ53" i="70"/>
  <c r="CQ53" i="67"/>
  <c r="CQ13" i="67"/>
  <c r="CQ41" i="68"/>
  <c r="CQ36" i="68"/>
  <c r="CQ6" i="68"/>
  <c r="CQ42" i="70"/>
  <c r="CQ38" i="70"/>
  <c r="CQ34" i="70"/>
  <c r="CQ30" i="70"/>
  <c r="CQ26" i="70"/>
  <c r="CQ22" i="70"/>
  <c r="CQ18" i="70"/>
  <c r="CQ14" i="70"/>
  <c r="CQ10" i="70"/>
  <c r="CQ6" i="70"/>
  <c r="CQ65" i="59"/>
  <c r="CQ45" i="70"/>
  <c r="CQ43" i="70"/>
  <c r="CQ39" i="70"/>
  <c r="CQ35" i="70"/>
  <c r="CQ31" i="70"/>
  <c r="CQ27" i="70"/>
  <c r="CQ23" i="70"/>
  <c r="CQ19" i="70"/>
  <c r="CQ15" i="70"/>
  <c r="CQ41" i="70"/>
  <c r="CQ37" i="70"/>
  <c r="CQ33" i="70"/>
  <c r="CQ29" i="70"/>
  <c r="CQ25" i="70"/>
  <c r="CQ21" i="70"/>
  <c r="CQ17" i="70"/>
  <c r="CQ13" i="70"/>
  <c r="CQ9" i="70"/>
  <c r="CQ60" i="59"/>
  <c r="CQ62" i="59"/>
  <c r="CQ43" i="59"/>
  <c r="CQ66" i="58"/>
  <c r="CQ62" i="58"/>
  <c r="CQ58" i="58"/>
  <c r="CQ7" i="70"/>
  <c r="CQ8" i="70"/>
  <c r="CQ56" i="59"/>
  <c r="CQ52" i="59"/>
  <c r="CQ44" i="59"/>
  <c r="CQ36" i="59"/>
  <c r="CQ63" i="58"/>
  <c r="CQ59" i="58"/>
  <c r="CQ11" i="70"/>
  <c r="CQ49" i="70"/>
  <c r="CQ12" i="70"/>
  <c r="CQ58" i="59"/>
  <c r="CQ53" i="59"/>
  <c r="CQ68" i="58"/>
  <c r="CQ64" i="58"/>
  <c r="CQ60" i="58"/>
  <c r="CQ56" i="58"/>
  <c r="CQ40" i="70"/>
  <c r="CQ36" i="70"/>
  <c r="CQ32" i="70"/>
  <c r="CQ28" i="70"/>
  <c r="CQ24" i="70"/>
  <c r="CQ20" i="70"/>
  <c r="CQ16" i="70"/>
  <c r="CQ54" i="59"/>
  <c r="CQ42" i="59"/>
  <c r="CQ65" i="58"/>
  <c r="CQ61" i="58"/>
  <c r="CQ57" i="58"/>
  <c r="CQ45" i="58"/>
  <c r="CQ66" i="59"/>
  <c r="CQ40" i="58"/>
  <c r="CQ41" i="58"/>
  <c r="CQ37" i="58"/>
  <c r="CQ42" i="58"/>
  <c r="CQ38" i="58"/>
  <c r="CQ59" i="59"/>
  <c r="CQ39" i="58"/>
  <c r="CQ85" i="17"/>
  <c r="EH35" i="62"/>
  <c r="EH34" i="62"/>
  <c r="EH33" i="62"/>
  <c r="EH30" i="62"/>
  <c r="EH26" i="62"/>
  <c r="EH22" i="62"/>
  <c r="EH18" i="62"/>
  <c r="EH14" i="62"/>
  <c r="EH10" i="62"/>
  <c r="EH6" i="62"/>
  <c r="EH65" i="63"/>
  <c r="EH61" i="63"/>
  <c r="EH31" i="62"/>
  <c r="EH27" i="62"/>
  <c r="EH23" i="62"/>
  <c r="EH19" i="62"/>
  <c r="EH15" i="62"/>
  <c r="EH11" i="62"/>
  <c r="EH7" i="62"/>
  <c r="EH66" i="63"/>
  <c r="EH62" i="63"/>
  <c r="EH58" i="63"/>
  <c r="EH32" i="62"/>
  <c r="EH28" i="62"/>
  <c r="EH24" i="62"/>
  <c r="EH20" i="62"/>
  <c r="EH16" i="62"/>
  <c r="EH12" i="62"/>
  <c r="EH8" i="62"/>
  <c r="EH67" i="63"/>
  <c r="EH63" i="63"/>
  <c r="EH29" i="62"/>
  <c r="EH25" i="62"/>
  <c r="EH21" i="62"/>
  <c r="EH17" i="62"/>
  <c r="EH13" i="62"/>
  <c r="EH9" i="62"/>
  <c r="EH68" i="63"/>
  <c r="EH64" i="63"/>
  <c r="EH60" i="63"/>
  <c r="EH56" i="63"/>
  <c r="EH52" i="63"/>
  <c r="EH48" i="63"/>
  <c r="EH44" i="63"/>
  <c r="EH40" i="63"/>
  <c r="EH36" i="63"/>
  <c r="EH32" i="63"/>
  <c r="EH57" i="63"/>
  <c r="EH53" i="63"/>
  <c r="EH49" i="63"/>
  <c r="EH45" i="63"/>
  <c r="EH41" i="63"/>
  <c r="EH37" i="63"/>
  <c r="EH33" i="63"/>
  <c r="EH29" i="63"/>
  <c r="EH36" i="62"/>
  <c r="EH59" i="63"/>
  <c r="EH54" i="63"/>
  <c r="EH50" i="63"/>
  <c r="EH46" i="63"/>
  <c r="EH42" i="63"/>
  <c r="EH38" i="63"/>
  <c r="EH34" i="63"/>
  <c r="EH55" i="63"/>
  <c r="EH51" i="63"/>
  <c r="EH47" i="63"/>
  <c r="EH43" i="63"/>
  <c r="EH39" i="63"/>
  <c r="EH35" i="63"/>
  <c r="EH31" i="63"/>
  <c r="EH27" i="63"/>
  <c r="EH23" i="63"/>
  <c r="EH19" i="63"/>
  <c r="EH15" i="63"/>
  <c r="EH11" i="63"/>
  <c r="EH66" i="64"/>
  <c r="EH62" i="64"/>
  <c r="EH58" i="64"/>
  <c r="EH54" i="64"/>
  <c r="EH50" i="64"/>
  <c r="EH46" i="64"/>
  <c r="EH42" i="64"/>
  <c r="EH34" i="64"/>
  <c r="EH30" i="64"/>
  <c r="EH26" i="64"/>
  <c r="EH24" i="63"/>
  <c r="EH20" i="63"/>
  <c r="EH16" i="63"/>
  <c r="EH12" i="63"/>
  <c r="EH67" i="64"/>
  <c r="EH63" i="64"/>
  <c r="EH59" i="64"/>
  <c r="EH55" i="64"/>
  <c r="EH51" i="64"/>
  <c r="EH47" i="64"/>
  <c r="EH43" i="64"/>
  <c r="EH35" i="64"/>
  <c r="EH31" i="64"/>
  <c r="EH27" i="64"/>
  <c r="EH23" i="64"/>
  <c r="EH30" i="63"/>
  <c r="EH25" i="63"/>
  <c r="EH21" i="63"/>
  <c r="EH13" i="63"/>
  <c r="EH9" i="63"/>
  <c r="EH68" i="64"/>
  <c r="EH64" i="64"/>
  <c r="EH60" i="64"/>
  <c r="EH56" i="64"/>
  <c r="EH52" i="64"/>
  <c r="EH48" i="64"/>
  <c r="EH44" i="64"/>
  <c r="EH40" i="64"/>
  <c r="EH36" i="64"/>
  <c r="EH28" i="64"/>
  <c r="EH24" i="64"/>
  <c r="EH22" i="63"/>
  <c r="EH18" i="63"/>
  <c r="EH14" i="63"/>
  <c r="EH10" i="63"/>
  <c r="EH65" i="64"/>
  <c r="EH61" i="64"/>
  <c r="EH57" i="64"/>
  <c r="EH53" i="64"/>
  <c r="EH49" i="64"/>
  <c r="EH45" i="64"/>
  <c r="EH41" i="64"/>
  <c r="EH33" i="64"/>
  <c r="EH29" i="64"/>
  <c r="EH25" i="64"/>
  <c r="EH18" i="64"/>
  <c r="EH14" i="64"/>
  <c r="EH10" i="64"/>
  <c r="EH6" i="64"/>
  <c r="EH65" i="65"/>
  <c r="EH57" i="65"/>
  <c r="EH53" i="65"/>
  <c r="EH22" i="64"/>
  <c r="EH19" i="64"/>
  <c r="EH15" i="64"/>
  <c r="EH11" i="64"/>
  <c r="EH7" i="64"/>
  <c r="EH66" i="65"/>
  <c r="EH58" i="65"/>
  <c r="EH16" i="64"/>
  <c r="EH8" i="64"/>
  <c r="EH63" i="65"/>
  <c r="EH54" i="65"/>
  <c r="EH52" i="65"/>
  <c r="EH40" i="65"/>
  <c r="EH36" i="65"/>
  <c r="EH32" i="65"/>
  <c r="EH28" i="65"/>
  <c r="EH24" i="65"/>
  <c r="EH21" i="64"/>
  <c r="EH13" i="64"/>
  <c r="EH68" i="65"/>
  <c r="EH60" i="65"/>
  <c r="EH41" i="65"/>
  <c r="EH37" i="65"/>
  <c r="EH33" i="65"/>
  <c r="EH29" i="65"/>
  <c r="EH25" i="65"/>
  <c r="EH21" i="65"/>
  <c r="EH17" i="65"/>
  <c r="EH55" i="65"/>
  <c r="EH19" i="65"/>
  <c r="EH14" i="65"/>
  <c r="EH10" i="65"/>
  <c r="EH6" i="65"/>
  <c r="EH65" i="66"/>
  <c r="EH61" i="66"/>
  <c r="EH57" i="66"/>
  <c r="EH53" i="66"/>
  <c r="EH49" i="66"/>
  <c r="EH45" i="66"/>
  <c r="EH41" i="66"/>
  <c r="EH37" i="66"/>
  <c r="EH33" i="66"/>
  <c r="EH29" i="66"/>
  <c r="EH25" i="66"/>
  <c r="EH21" i="66"/>
  <c r="EH17" i="66"/>
  <c r="EH13" i="66"/>
  <c r="EH9" i="66"/>
  <c r="EH68" i="67"/>
  <c r="EH20" i="64"/>
  <c r="EH67" i="65"/>
  <c r="EH17" i="64"/>
  <c r="EH64" i="65"/>
  <c r="EH15" i="65"/>
  <c r="EH11" i="65"/>
  <c r="EH7" i="65"/>
  <c r="EH66" i="66"/>
  <c r="EH62" i="66"/>
  <c r="EH58" i="66"/>
  <c r="EH54" i="66"/>
  <c r="EH50" i="66"/>
  <c r="EH46" i="66"/>
  <c r="EH42" i="66"/>
  <c r="EH38" i="66"/>
  <c r="EH34" i="66"/>
  <c r="EH30" i="66"/>
  <c r="EH26" i="66"/>
  <c r="EH22" i="66"/>
  <c r="EH18" i="66"/>
  <c r="EH14" i="66"/>
  <c r="EH10" i="66"/>
  <c r="EH6" i="66"/>
  <c r="EH18" i="65"/>
  <c r="EH16" i="65"/>
  <c r="EH12" i="65"/>
  <c r="EH8" i="65"/>
  <c r="EH67" i="66"/>
  <c r="EH63" i="66"/>
  <c r="EH59" i="66"/>
  <c r="EH55" i="66"/>
  <c r="EH51" i="66"/>
  <c r="EH47" i="66"/>
  <c r="EH43" i="66"/>
  <c r="EH39" i="66"/>
  <c r="EH35" i="66"/>
  <c r="EH27" i="66"/>
  <c r="EH23" i="66"/>
  <c r="EH19" i="66"/>
  <c r="EH15" i="66"/>
  <c r="EH11" i="66"/>
  <c r="EH7" i="66"/>
  <c r="EH9" i="64"/>
  <c r="EH56" i="65"/>
  <c r="EH39" i="65"/>
  <c r="EH35" i="65"/>
  <c r="EH31" i="65"/>
  <c r="EH27" i="65"/>
  <c r="EH23" i="65"/>
  <c r="EH20" i="65"/>
  <c r="EH13" i="65"/>
  <c r="EH9" i="65"/>
  <c r="EH68" i="66"/>
  <c r="EH64" i="66"/>
  <c r="EH60" i="66"/>
  <c r="EH56" i="66"/>
  <c r="EH52" i="66"/>
  <c r="EH48" i="66"/>
  <c r="EH44" i="66"/>
  <c r="EH40" i="66"/>
  <c r="EH32" i="66"/>
  <c r="EH28" i="66"/>
  <c r="EH24" i="66"/>
  <c r="EH20" i="66"/>
  <c r="EH16" i="66"/>
  <c r="EH12" i="66"/>
  <c r="EH8" i="66"/>
  <c r="EH67" i="67"/>
  <c r="EH66" i="67"/>
  <c r="EH12" i="64"/>
  <c r="EH64" i="67"/>
  <c r="EH60" i="67"/>
  <c r="EH56" i="67"/>
  <c r="EH52" i="67"/>
  <c r="EH48" i="67"/>
  <c r="EH59" i="65"/>
  <c r="EH22" i="65"/>
  <c r="EH39" i="67"/>
  <c r="EH35" i="67"/>
  <c r="EH31" i="67"/>
  <c r="EH27" i="67"/>
  <c r="EH23" i="67"/>
  <c r="EH19" i="67"/>
  <c r="EH15" i="67"/>
  <c r="EH11" i="67"/>
  <c r="EH7" i="67"/>
  <c r="EH66" i="68"/>
  <c r="EH62" i="68"/>
  <c r="EH58" i="68"/>
  <c r="EH54" i="68"/>
  <c r="EH50" i="68"/>
  <c r="EH46" i="68"/>
  <c r="EH42" i="68"/>
  <c r="EH63" i="67"/>
  <c r="EH61" i="67"/>
  <c r="EH58" i="67"/>
  <c r="EH55" i="67"/>
  <c r="EH53" i="67"/>
  <c r="EH50" i="67"/>
  <c r="EH47" i="67"/>
  <c r="EH40" i="67"/>
  <c r="EH36" i="67"/>
  <c r="EH32" i="67"/>
  <c r="EH28" i="67"/>
  <c r="EH24" i="67"/>
  <c r="EH20" i="67"/>
  <c r="EH16" i="67"/>
  <c r="EH12" i="67"/>
  <c r="EH8" i="67"/>
  <c r="EH67" i="68"/>
  <c r="EH63" i="68"/>
  <c r="EH59" i="68"/>
  <c r="EH55" i="68"/>
  <c r="EH51" i="68"/>
  <c r="EH47" i="68"/>
  <c r="EH43" i="68"/>
  <c r="EH39" i="68"/>
  <c r="EH42" i="65"/>
  <c r="EH42" i="67"/>
  <c r="EH38" i="65"/>
  <c r="EH45" i="67"/>
  <c r="EH44" i="67"/>
  <c r="EH43" i="67"/>
  <c r="EH41" i="67"/>
  <c r="EH37" i="67"/>
  <c r="EH33" i="67"/>
  <c r="EH29" i="67"/>
  <c r="EH25" i="67"/>
  <c r="EH21" i="67"/>
  <c r="EH17" i="67"/>
  <c r="EH13" i="67"/>
  <c r="EH9" i="67"/>
  <c r="EH68" i="68"/>
  <c r="EH64" i="68"/>
  <c r="EH60" i="68"/>
  <c r="EH56" i="68"/>
  <c r="EH52" i="68"/>
  <c r="EH48" i="68"/>
  <c r="EH44" i="68"/>
  <c r="EH40" i="68"/>
  <c r="EH36" i="68"/>
  <c r="EH30" i="65"/>
  <c r="EH65" i="67"/>
  <c r="EH62" i="67"/>
  <c r="EH59" i="67"/>
  <c r="EH57" i="67"/>
  <c r="EH54" i="67"/>
  <c r="EH51" i="67"/>
  <c r="EH49" i="67"/>
  <c r="EH46" i="67"/>
  <c r="EH38" i="67"/>
  <c r="EH34" i="67"/>
  <c r="EH30" i="67"/>
  <c r="EH26" i="67"/>
  <c r="EH22" i="67"/>
  <c r="EH18" i="67"/>
  <c r="EH14" i="67"/>
  <c r="EH61" i="68"/>
  <c r="EH26" i="65"/>
  <c r="EH65" i="68"/>
  <c r="EH49" i="68"/>
  <c r="EH34" i="65"/>
  <c r="EH53" i="68"/>
  <c r="EH35" i="68"/>
  <c r="EH41" i="68"/>
  <c r="EH31" i="68"/>
  <c r="EH27" i="68"/>
  <c r="EH23" i="68"/>
  <c r="EH19" i="68"/>
  <c r="EH15" i="68"/>
  <c r="EH11" i="68"/>
  <c r="EH7" i="68"/>
  <c r="EH10" i="67"/>
  <c r="EH38" i="68"/>
  <c r="EH37" i="68"/>
  <c r="EH28" i="68"/>
  <c r="EH18" i="68"/>
  <c r="EH12" i="68"/>
  <c r="EH25" i="68"/>
  <c r="EH9" i="68"/>
  <c r="EH12" i="69"/>
  <c r="EH8" i="69"/>
  <c r="EH67" i="70"/>
  <c r="EH63" i="70"/>
  <c r="EH59" i="70"/>
  <c r="EH55" i="70"/>
  <c r="EH32" i="68"/>
  <c r="EH22" i="68"/>
  <c r="EH16" i="68"/>
  <c r="EH29" i="68"/>
  <c r="EH13" i="68"/>
  <c r="EH13" i="69"/>
  <c r="EH9" i="69"/>
  <c r="EH68" i="70"/>
  <c r="EH64" i="70"/>
  <c r="EH60" i="70"/>
  <c r="EH56" i="70"/>
  <c r="EH26" i="68"/>
  <c r="EH20" i="68"/>
  <c r="EH10" i="68"/>
  <c r="EH30" i="68"/>
  <c r="EH24" i="68"/>
  <c r="EH14" i="68"/>
  <c r="EH8" i="68"/>
  <c r="EH57" i="68"/>
  <c r="EH45" i="68"/>
  <c r="EH21" i="68"/>
  <c r="EH33" i="68"/>
  <c r="EH11" i="69"/>
  <c r="EH66" i="70"/>
  <c r="EH58" i="70"/>
  <c r="EH53" i="70"/>
  <c r="EH34" i="68"/>
  <c r="EH6" i="68"/>
  <c r="EH49" i="70"/>
  <c r="EH48" i="70"/>
  <c r="EH47" i="70"/>
  <c r="EH43" i="70"/>
  <c r="EH39" i="70"/>
  <c r="EH35" i="70"/>
  <c r="EH31" i="70"/>
  <c r="EH27" i="70"/>
  <c r="EH23" i="70"/>
  <c r="EH19" i="70"/>
  <c r="EH15" i="70"/>
  <c r="EH11" i="70"/>
  <c r="EH7" i="70"/>
  <c r="EH66" i="59"/>
  <c r="EH65" i="70"/>
  <c r="EH57" i="70"/>
  <c r="EH50" i="70"/>
  <c r="EH52" i="70"/>
  <c r="EH51" i="70"/>
  <c r="EH44" i="70"/>
  <c r="EH40" i="70"/>
  <c r="EH36" i="70"/>
  <c r="EH32" i="70"/>
  <c r="EH28" i="70"/>
  <c r="EH24" i="70"/>
  <c r="EH20" i="70"/>
  <c r="EH16" i="70"/>
  <c r="EH12" i="70"/>
  <c r="EH8" i="70"/>
  <c r="EH59" i="59"/>
  <c r="EH17" i="68"/>
  <c r="EH6" i="69"/>
  <c r="EH61" i="70"/>
  <c r="EH42" i="70"/>
  <c r="EH38" i="70"/>
  <c r="EH34" i="70"/>
  <c r="EH30" i="70"/>
  <c r="EH26" i="70"/>
  <c r="EH22" i="70"/>
  <c r="EH18" i="70"/>
  <c r="EH14" i="70"/>
  <c r="EH10" i="70"/>
  <c r="EH6" i="70"/>
  <c r="EH65" i="59"/>
  <c r="EH9" i="70"/>
  <c r="EH7" i="69"/>
  <c r="EH60" i="59"/>
  <c r="EH56" i="59"/>
  <c r="EH52" i="59"/>
  <c r="EH62" i="70"/>
  <c r="EH45" i="70"/>
  <c r="EH54" i="70"/>
  <c r="EH53" i="59"/>
  <c r="EH41" i="70"/>
  <c r="EH37" i="70"/>
  <c r="EH33" i="70"/>
  <c r="EH29" i="70"/>
  <c r="EH25" i="70"/>
  <c r="EH21" i="70"/>
  <c r="EH17" i="70"/>
  <c r="EH13" i="70"/>
  <c r="EH62" i="59"/>
  <c r="EH54" i="59"/>
  <c r="EH42" i="59"/>
  <c r="EH65" i="58"/>
  <c r="EH61" i="58"/>
  <c r="EH57" i="58"/>
  <c r="EH45" i="58"/>
  <c r="EH46" i="70"/>
  <c r="EH58" i="59"/>
  <c r="EH40" i="58"/>
  <c r="EH64" i="58"/>
  <c r="EH58" i="58"/>
  <c r="EH41" i="58"/>
  <c r="EH37" i="58"/>
  <c r="EH44" i="59"/>
  <c r="EH36" i="59"/>
  <c r="EH68" i="58"/>
  <c r="EH62" i="58"/>
  <c r="EH59" i="58"/>
  <c r="EH42" i="58"/>
  <c r="EH38" i="58"/>
  <c r="EH43" i="59"/>
  <c r="EH66" i="58"/>
  <c r="EH56" i="58"/>
  <c r="EH63" i="58"/>
  <c r="EH39" i="58"/>
  <c r="EH60" i="58"/>
  <c r="EH85" i="17"/>
  <c r="BL66" i="60"/>
  <c r="BL67" i="60"/>
  <c r="BL63" i="60"/>
  <c r="BL68" i="60"/>
  <c r="BL65" i="60"/>
  <c r="BL64" i="60"/>
  <c r="BL63" i="61"/>
  <c r="BL62" i="61"/>
  <c r="BL55" i="61"/>
  <c r="BL54" i="61"/>
  <c r="BL64" i="61"/>
  <c r="BL56" i="61"/>
  <c r="BL50" i="61"/>
  <c r="BL46" i="61"/>
  <c r="BL42" i="61"/>
  <c r="BL38" i="61"/>
  <c r="BL51" i="61"/>
  <c r="BL57" i="61"/>
  <c r="BL60" i="61"/>
  <c r="BL53" i="61"/>
  <c r="BL49" i="61"/>
  <c r="BL35" i="61"/>
  <c r="BL34" i="61"/>
  <c r="BL30" i="61"/>
  <c r="BL26" i="61"/>
  <c r="BL68" i="61"/>
  <c r="BL37" i="61"/>
  <c r="BL61" i="61"/>
  <c r="BL52" i="61"/>
  <c r="BL48" i="61"/>
  <c r="BL45" i="61"/>
  <c r="BL41" i="61"/>
  <c r="BL31" i="61"/>
  <c r="BL27" i="61"/>
  <c r="BL23" i="61"/>
  <c r="BL67" i="61"/>
  <c r="BL44" i="61"/>
  <c r="BL32" i="61"/>
  <c r="BL24" i="61"/>
  <c r="BL65" i="61"/>
  <c r="BL39" i="61"/>
  <c r="BL29" i="61"/>
  <c r="BL25" i="61"/>
  <c r="BL66" i="61"/>
  <c r="BL40" i="61"/>
  <c r="BL43" i="61"/>
  <c r="BL58" i="61"/>
  <c r="BL36" i="61"/>
  <c r="BL62" i="62"/>
  <c r="BL58" i="62"/>
  <c r="BL54" i="62"/>
  <c r="BL64" i="62"/>
  <c r="BL65" i="62"/>
  <c r="BL63" i="62"/>
  <c r="BL59" i="62"/>
  <c r="BL55" i="62"/>
  <c r="BL59" i="61"/>
  <c r="BL66" i="62"/>
  <c r="BL60" i="62"/>
  <c r="BL50" i="62"/>
  <c r="BL46" i="62"/>
  <c r="BL47" i="62"/>
  <c r="BL43" i="62"/>
  <c r="BL51" i="62"/>
  <c r="BL61" i="62"/>
  <c r="BL57" i="62"/>
  <c r="BL48" i="62"/>
  <c r="BL44" i="62"/>
  <c r="BL40" i="62"/>
  <c r="BL67" i="62"/>
  <c r="BL49" i="62"/>
  <c r="BL45" i="62"/>
  <c r="BL41" i="62"/>
  <c r="BL33" i="62"/>
  <c r="BL42" i="62"/>
  <c r="BL38" i="62"/>
  <c r="BL28" i="62"/>
  <c r="BL24" i="62"/>
  <c r="BL20" i="62"/>
  <c r="BL16" i="62"/>
  <c r="BL12" i="62"/>
  <c r="BL8" i="62"/>
  <c r="BL67" i="63"/>
  <c r="BL63" i="63"/>
  <c r="BL56" i="62"/>
  <c r="BL36" i="62"/>
  <c r="BL52" i="62"/>
  <c r="BL34" i="62"/>
  <c r="BL32" i="62"/>
  <c r="BL29" i="62"/>
  <c r="BL25" i="62"/>
  <c r="BL21" i="62"/>
  <c r="BL17" i="62"/>
  <c r="BL13" i="62"/>
  <c r="BL9" i="62"/>
  <c r="BL68" i="63"/>
  <c r="BL64" i="63"/>
  <c r="BL60" i="63"/>
  <c r="BL56" i="63"/>
  <c r="BL30" i="62"/>
  <c r="BL26" i="62"/>
  <c r="BL22" i="62"/>
  <c r="BL18" i="62"/>
  <c r="BL14" i="62"/>
  <c r="BL10" i="62"/>
  <c r="BL6" i="62"/>
  <c r="BL65" i="63"/>
  <c r="BL53" i="62"/>
  <c r="BL39" i="62"/>
  <c r="BL31" i="62"/>
  <c r="BL27" i="62"/>
  <c r="BL23" i="62"/>
  <c r="BL19" i="62"/>
  <c r="BL15" i="62"/>
  <c r="BL11" i="62"/>
  <c r="BL7" i="62"/>
  <c r="BL66" i="63"/>
  <c r="BL62" i="63"/>
  <c r="BL58" i="63"/>
  <c r="BL54" i="63"/>
  <c r="BL50" i="63"/>
  <c r="BL46" i="63"/>
  <c r="BL42" i="63"/>
  <c r="BL38" i="63"/>
  <c r="BL34" i="63"/>
  <c r="BL30" i="63"/>
  <c r="BL61" i="63"/>
  <c r="BL57" i="63"/>
  <c r="BL55" i="63"/>
  <c r="BL51" i="63"/>
  <c r="BL47" i="63"/>
  <c r="BL43" i="63"/>
  <c r="BL39" i="63"/>
  <c r="BL35" i="63"/>
  <c r="BL31" i="63"/>
  <c r="BL27" i="63"/>
  <c r="BL52" i="63"/>
  <c r="BL48" i="63"/>
  <c r="BL44" i="63"/>
  <c r="BL40" i="63"/>
  <c r="BL36" i="63"/>
  <c r="BL32" i="63"/>
  <c r="BL59" i="63"/>
  <c r="BL53" i="63"/>
  <c r="BL49" i="63"/>
  <c r="BL45" i="63"/>
  <c r="BL41" i="63"/>
  <c r="BL37" i="63"/>
  <c r="BL33" i="63"/>
  <c r="BL29" i="63"/>
  <c r="BL25" i="63"/>
  <c r="BL21" i="63"/>
  <c r="BL13" i="63"/>
  <c r="BL9" i="63"/>
  <c r="BL68" i="64"/>
  <c r="BL64" i="64"/>
  <c r="BL60" i="64"/>
  <c r="BL56" i="64"/>
  <c r="BL52" i="64"/>
  <c r="BL48" i="64"/>
  <c r="BL44" i="64"/>
  <c r="BL40" i="64"/>
  <c r="BL36" i="64"/>
  <c r="BL28" i="64"/>
  <c r="BL28" i="63"/>
  <c r="BL22" i="63"/>
  <c r="BL18" i="63"/>
  <c r="BL14" i="63"/>
  <c r="BL10" i="63"/>
  <c r="BL65" i="64"/>
  <c r="BL61" i="64"/>
  <c r="BL57" i="64"/>
  <c r="BL53" i="64"/>
  <c r="BL49" i="64"/>
  <c r="BL45" i="64"/>
  <c r="BL41" i="64"/>
  <c r="BL33" i="64"/>
  <c r="BL29" i="64"/>
  <c r="BL25" i="64"/>
  <c r="BL35" i="62"/>
  <c r="BL23" i="63"/>
  <c r="BL19" i="63"/>
  <c r="BL15" i="63"/>
  <c r="BL11" i="63"/>
  <c r="BL66" i="64"/>
  <c r="BL62" i="64"/>
  <c r="BL58" i="64"/>
  <c r="BL54" i="64"/>
  <c r="BL50" i="64"/>
  <c r="BL46" i="64"/>
  <c r="BL42" i="64"/>
  <c r="BL34" i="64"/>
  <c r="BL30" i="64"/>
  <c r="BL26" i="64"/>
  <c r="BL22" i="64"/>
  <c r="BL24" i="63"/>
  <c r="BL20" i="63"/>
  <c r="BL16" i="63"/>
  <c r="BL12" i="63"/>
  <c r="BL67" i="64"/>
  <c r="BL63" i="64"/>
  <c r="BL59" i="64"/>
  <c r="BL55" i="64"/>
  <c r="BL51" i="64"/>
  <c r="BL47" i="64"/>
  <c r="BL43" i="64"/>
  <c r="BL35" i="64"/>
  <c r="BL31" i="64"/>
  <c r="BL27" i="64"/>
  <c r="BL23" i="64"/>
  <c r="BL20" i="64"/>
  <c r="BL16" i="64"/>
  <c r="BL12" i="64"/>
  <c r="BL8" i="64"/>
  <c r="BL67" i="65"/>
  <c r="BL63" i="65"/>
  <c r="BL59" i="65"/>
  <c r="BL55" i="65"/>
  <c r="BL21" i="64"/>
  <c r="BL17" i="64"/>
  <c r="BL13" i="64"/>
  <c r="BL9" i="64"/>
  <c r="BL64" i="65"/>
  <c r="BL60" i="65"/>
  <c r="BL24" i="64"/>
  <c r="BL19" i="64"/>
  <c r="BL11" i="64"/>
  <c r="BL66" i="65"/>
  <c r="BL58" i="65"/>
  <c r="BL42" i="65"/>
  <c r="BL38" i="65"/>
  <c r="BL34" i="65"/>
  <c r="BL30" i="65"/>
  <c r="BL26" i="65"/>
  <c r="BL22" i="65"/>
  <c r="BL18" i="64"/>
  <c r="BL10" i="64"/>
  <c r="BL65" i="65"/>
  <c r="BL57" i="65"/>
  <c r="BL54" i="65"/>
  <c r="BL39" i="65"/>
  <c r="BL35" i="65"/>
  <c r="BL31" i="65"/>
  <c r="BL27" i="65"/>
  <c r="BL23" i="65"/>
  <c r="BL19" i="65"/>
  <c r="BL53" i="65"/>
  <c r="BL12" i="65"/>
  <c r="BL8" i="65"/>
  <c r="BL67" i="66"/>
  <c r="BL63" i="66"/>
  <c r="BL59" i="66"/>
  <c r="BL55" i="66"/>
  <c r="BL51" i="66"/>
  <c r="BL47" i="66"/>
  <c r="BL43" i="66"/>
  <c r="BL39" i="66"/>
  <c r="BL35" i="66"/>
  <c r="BL27" i="66"/>
  <c r="BL23" i="66"/>
  <c r="BL19" i="66"/>
  <c r="BL15" i="66"/>
  <c r="BL11" i="66"/>
  <c r="BL7" i="66"/>
  <c r="BL66" i="67"/>
  <c r="BL20" i="65"/>
  <c r="BL16" i="65"/>
  <c r="BL13" i="65"/>
  <c r="BL9" i="65"/>
  <c r="BL68" i="66"/>
  <c r="BL64" i="66"/>
  <c r="BL60" i="66"/>
  <c r="BL56" i="66"/>
  <c r="BL52" i="66"/>
  <c r="BL48" i="66"/>
  <c r="BL44" i="66"/>
  <c r="BL40" i="66"/>
  <c r="BL32" i="66"/>
  <c r="BL28" i="66"/>
  <c r="BL24" i="66"/>
  <c r="BL20" i="66"/>
  <c r="BL16" i="66"/>
  <c r="BL12" i="66"/>
  <c r="BL8" i="66"/>
  <c r="BL67" i="67"/>
  <c r="BL15" i="64"/>
  <c r="BL14" i="64"/>
  <c r="BL41" i="65"/>
  <c r="BL37" i="65"/>
  <c r="BL33" i="65"/>
  <c r="BL29" i="65"/>
  <c r="BL25" i="65"/>
  <c r="BL21" i="65"/>
  <c r="BL18" i="65"/>
  <c r="BL40" i="65"/>
  <c r="BL36" i="65"/>
  <c r="BL32" i="65"/>
  <c r="BL28" i="65"/>
  <c r="BL24" i="65"/>
  <c r="BL14" i="65"/>
  <c r="BL10" i="65"/>
  <c r="BL6" i="65"/>
  <c r="BL65" i="66"/>
  <c r="BL61" i="66"/>
  <c r="BL57" i="66"/>
  <c r="BL53" i="66"/>
  <c r="BL49" i="66"/>
  <c r="BL45" i="66"/>
  <c r="BL41" i="66"/>
  <c r="BL37" i="66"/>
  <c r="BL33" i="66"/>
  <c r="BL29" i="66"/>
  <c r="BL25" i="66"/>
  <c r="BL21" i="66"/>
  <c r="BL17" i="66"/>
  <c r="BL13" i="66"/>
  <c r="BL9" i="66"/>
  <c r="BL68" i="67"/>
  <c r="BL56" i="65"/>
  <c r="BL17" i="65"/>
  <c r="BL15" i="65"/>
  <c r="BL11" i="65"/>
  <c r="BL7" i="65"/>
  <c r="BL66" i="66"/>
  <c r="BL62" i="66"/>
  <c r="BL58" i="66"/>
  <c r="BL54" i="66"/>
  <c r="BL50" i="66"/>
  <c r="BL46" i="66"/>
  <c r="BL42" i="66"/>
  <c r="BL38" i="66"/>
  <c r="BL34" i="66"/>
  <c r="BL30" i="66"/>
  <c r="BL26" i="66"/>
  <c r="BL22" i="66"/>
  <c r="BL18" i="66"/>
  <c r="BL14" i="66"/>
  <c r="BL10" i="66"/>
  <c r="BL6" i="66"/>
  <c r="BL62" i="67"/>
  <c r="BL58" i="67"/>
  <c r="BL54" i="67"/>
  <c r="BL50" i="67"/>
  <c r="BL7" i="64"/>
  <c r="BL41" i="67"/>
  <c r="BL37" i="67"/>
  <c r="BL33" i="67"/>
  <c r="BL29" i="67"/>
  <c r="BL25" i="67"/>
  <c r="BL21" i="67"/>
  <c r="BL17" i="67"/>
  <c r="BL13" i="67"/>
  <c r="BL9" i="67"/>
  <c r="BL68" i="68"/>
  <c r="BL64" i="68"/>
  <c r="BL60" i="68"/>
  <c r="BL56" i="68"/>
  <c r="BL52" i="68"/>
  <c r="BL48" i="68"/>
  <c r="BL44" i="68"/>
  <c r="BL40" i="68"/>
  <c r="BL61" i="67"/>
  <c r="BL53" i="67"/>
  <c r="BL64" i="67"/>
  <c r="BL59" i="67"/>
  <c r="BL56" i="67"/>
  <c r="BL51" i="67"/>
  <c r="BL48" i="67"/>
  <c r="BL43" i="67"/>
  <c r="BL42" i="67"/>
  <c r="BL38" i="67"/>
  <c r="BL34" i="67"/>
  <c r="BL30" i="67"/>
  <c r="BL26" i="67"/>
  <c r="BL22" i="67"/>
  <c r="BL18" i="67"/>
  <c r="BL14" i="67"/>
  <c r="BL10" i="67"/>
  <c r="BL65" i="68"/>
  <c r="BL61" i="68"/>
  <c r="BL57" i="68"/>
  <c r="BL53" i="68"/>
  <c r="BL49" i="68"/>
  <c r="BL45" i="68"/>
  <c r="BL41" i="68"/>
  <c r="BL46" i="67"/>
  <c r="BL45" i="67"/>
  <c r="BL44" i="67"/>
  <c r="BL39" i="67"/>
  <c r="BL35" i="67"/>
  <c r="BL31" i="67"/>
  <c r="BL27" i="67"/>
  <c r="BL23" i="67"/>
  <c r="BL19" i="67"/>
  <c r="BL15" i="67"/>
  <c r="BL11" i="67"/>
  <c r="BL7" i="67"/>
  <c r="BL66" i="68"/>
  <c r="BL62" i="68"/>
  <c r="BL58" i="68"/>
  <c r="BL54" i="68"/>
  <c r="BL50" i="68"/>
  <c r="BL46" i="68"/>
  <c r="BL42" i="68"/>
  <c r="BL38" i="68"/>
  <c r="BL63" i="67"/>
  <c r="BL60" i="67"/>
  <c r="BL55" i="67"/>
  <c r="BL52" i="67"/>
  <c r="BL47" i="67"/>
  <c r="BL40" i="67"/>
  <c r="BL36" i="67"/>
  <c r="BL32" i="67"/>
  <c r="BL28" i="67"/>
  <c r="BL24" i="67"/>
  <c r="BL20" i="67"/>
  <c r="BL16" i="67"/>
  <c r="BL65" i="67"/>
  <c r="BL12" i="67"/>
  <c r="BL59" i="68"/>
  <c r="BL57" i="67"/>
  <c r="BL63" i="68"/>
  <c r="BL47" i="68"/>
  <c r="BL43" i="68"/>
  <c r="BL37" i="68"/>
  <c r="BL49" i="67"/>
  <c r="BL67" i="68"/>
  <c r="BL51" i="68"/>
  <c r="BL8" i="67"/>
  <c r="BL33" i="68"/>
  <c r="BL29" i="68"/>
  <c r="BL25" i="68"/>
  <c r="BL21" i="68"/>
  <c r="BL17" i="68"/>
  <c r="BL13" i="68"/>
  <c r="BL9" i="68"/>
  <c r="BL35" i="68"/>
  <c r="BL34" i="68"/>
  <c r="BL24" i="68"/>
  <c r="BL18" i="68"/>
  <c r="BL8" i="68"/>
  <c r="BL36" i="68"/>
  <c r="BL31" i="68"/>
  <c r="BL15" i="68"/>
  <c r="BL6" i="69"/>
  <c r="BL65" i="70"/>
  <c r="BL61" i="70"/>
  <c r="BL57" i="70"/>
  <c r="BL28" i="68"/>
  <c r="BL22" i="68"/>
  <c r="BL12" i="68"/>
  <c r="BL6" i="68"/>
  <c r="BL19" i="68"/>
  <c r="BL11" i="69"/>
  <c r="BL7" i="69"/>
  <c r="BL66" i="70"/>
  <c r="BL62" i="70"/>
  <c r="BL58" i="70"/>
  <c r="BL54" i="70"/>
  <c r="BL32" i="68"/>
  <c r="BL26" i="68"/>
  <c r="BL16" i="68"/>
  <c r="BL10" i="68"/>
  <c r="BL30" i="68"/>
  <c r="BL20" i="68"/>
  <c r="BL14" i="68"/>
  <c r="BL55" i="68"/>
  <c r="BL39" i="68"/>
  <c r="BL27" i="68"/>
  <c r="BL11" i="68"/>
  <c r="BL7" i="68"/>
  <c r="BL8" i="69"/>
  <c r="BL63" i="70"/>
  <c r="BL55" i="70"/>
  <c r="BL50" i="70"/>
  <c r="BL49" i="70"/>
  <c r="BL48" i="70"/>
  <c r="BL46" i="70"/>
  <c r="BL51" i="70"/>
  <c r="BL47" i="70"/>
  <c r="BL41" i="70"/>
  <c r="BL37" i="70"/>
  <c r="BL33" i="70"/>
  <c r="BL29" i="70"/>
  <c r="BL25" i="70"/>
  <c r="BL21" i="70"/>
  <c r="BL17" i="70"/>
  <c r="BL13" i="70"/>
  <c r="BL9" i="70"/>
  <c r="BL23" i="68"/>
  <c r="BL13" i="69"/>
  <c r="BL68" i="70"/>
  <c r="BL60" i="70"/>
  <c r="BL53" i="70"/>
  <c r="BL52" i="70"/>
  <c r="BL42" i="70"/>
  <c r="BL38" i="70"/>
  <c r="BL34" i="70"/>
  <c r="BL30" i="70"/>
  <c r="BL26" i="70"/>
  <c r="BL22" i="70"/>
  <c r="BL18" i="70"/>
  <c r="BL14" i="70"/>
  <c r="BL10" i="70"/>
  <c r="BL6" i="70"/>
  <c r="BL65" i="59"/>
  <c r="BL9" i="69"/>
  <c r="BL64" i="70"/>
  <c r="BL56" i="70"/>
  <c r="BL45" i="70"/>
  <c r="BL44" i="70"/>
  <c r="BL40" i="70"/>
  <c r="BL36" i="70"/>
  <c r="BL32" i="70"/>
  <c r="BL28" i="70"/>
  <c r="BL24" i="70"/>
  <c r="BL20" i="70"/>
  <c r="BL16" i="70"/>
  <c r="BL12" i="70"/>
  <c r="BL8" i="70"/>
  <c r="BL43" i="70"/>
  <c r="BL39" i="70"/>
  <c r="BL35" i="70"/>
  <c r="BL31" i="70"/>
  <c r="BL27" i="70"/>
  <c r="BL23" i="70"/>
  <c r="BL19" i="70"/>
  <c r="BL15" i="70"/>
  <c r="BL59" i="59"/>
  <c r="BL11" i="70"/>
  <c r="BL54" i="59"/>
  <c r="BL12" i="69"/>
  <c r="BL43" i="59"/>
  <c r="BL67" i="70"/>
  <c r="BL60" i="59"/>
  <c r="BL58" i="59"/>
  <c r="BL59" i="70"/>
  <c r="BL66" i="59"/>
  <c r="BL56" i="59"/>
  <c r="BL52" i="59"/>
  <c r="BL44" i="59"/>
  <c r="BL36" i="59"/>
  <c r="BL63" i="58"/>
  <c r="BL59" i="58"/>
  <c r="BL62" i="59"/>
  <c r="BL57" i="58"/>
  <c r="BL42" i="58"/>
  <c r="BL38" i="58"/>
  <c r="BL42" i="59"/>
  <c r="BL64" i="58"/>
  <c r="BL61" i="58"/>
  <c r="BL45" i="58"/>
  <c r="BL39" i="58"/>
  <c r="BL7" i="70"/>
  <c r="BL53" i="59"/>
  <c r="BL68" i="58"/>
  <c r="BL58" i="58"/>
  <c r="BL65" i="58"/>
  <c r="BL40" i="58"/>
  <c r="BL62" i="58"/>
  <c r="BL56" i="58"/>
  <c r="BL41" i="58"/>
  <c r="BL37" i="58"/>
  <c r="BL85" i="17"/>
  <c r="BL60" i="58"/>
  <c r="BL66" i="58"/>
  <c r="AL48" i="40"/>
  <c r="DX85" i="17"/>
  <c r="AV61" i="61"/>
  <c r="AV53" i="61"/>
  <c r="AV49" i="61"/>
  <c r="AV45" i="61"/>
  <c r="AV41" i="61"/>
  <c r="AV37" i="61"/>
  <c r="AV63" i="61"/>
  <c r="AV62" i="61"/>
  <c r="AV55" i="61"/>
  <c r="AV54" i="61"/>
  <c r="AV64" i="61"/>
  <c r="AV56" i="61"/>
  <c r="AV50" i="61"/>
  <c r="AV46" i="61"/>
  <c r="AV65" i="61"/>
  <c r="AV59" i="61"/>
  <c r="AV58" i="61"/>
  <c r="AV52" i="61"/>
  <c r="AV68" i="61"/>
  <c r="AV67" i="61"/>
  <c r="AV66" i="61"/>
  <c r="AV60" i="61"/>
  <c r="AV43" i="61"/>
  <c r="AV40" i="61"/>
  <c r="AV29" i="61"/>
  <c r="AV25" i="61"/>
  <c r="AV35" i="61"/>
  <c r="AV51" i="61"/>
  <c r="AV48" i="61"/>
  <c r="AV34" i="61"/>
  <c r="AV30" i="61"/>
  <c r="AV26" i="61"/>
  <c r="AV57" i="61"/>
  <c r="AV38" i="61"/>
  <c r="AV44" i="61"/>
  <c r="AV42" i="61"/>
  <c r="AV31" i="61"/>
  <c r="AV27" i="61"/>
  <c r="AV36" i="61"/>
  <c r="AV32" i="61"/>
  <c r="AV24" i="61"/>
  <c r="AV39" i="61"/>
  <c r="AV23" i="61"/>
  <c r="AV67" i="62"/>
  <c r="AV61" i="62"/>
  <c r="AV57" i="62"/>
  <c r="AV53" i="62"/>
  <c r="AV62" i="62"/>
  <c r="AV58" i="62"/>
  <c r="AV54" i="62"/>
  <c r="AV64" i="62"/>
  <c r="AV65" i="62"/>
  <c r="AV63" i="62"/>
  <c r="AV59" i="62"/>
  <c r="AV66" i="62"/>
  <c r="AV55" i="62"/>
  <c r="AV49" i="62"/>
  <c r="AV45" i="62"/>
  <c r="AV60" i="62"/>
  <c r="AV50" i="62"/>
  <c r="AV46" i="62"/>
  <c r="AV47" i="62"/>
  <c r="AV43" i="62"/>
  <c r="AV39" i="62"/>
  <c r="AV48" i="62"/>
  <c r="AV44" i="62"/>
  <c r="AV40" i="62"/>
  <c r="AV36" i="62"/>
  <c r="AV32" i="62"/>
  <c r="AV56" i="62"/>
  <c r="AV42" i="62"/>
  <c r="AV31" i="62"/>
  <c r="AV27" i="62"/>
  <c r="AV23" i="62"/>
  <c r="AV19" i="62"/>
  <c r="AV15" i="62"/>
  <c r="AV11" i="62"/>
  <c r="AV7" i="62"/>
  <c r="AV66" i="63"/>
  <c r="AV62" i="63"/>
  <c r="AV52" i="62"/>
  <c r="AV41" i="62"/>
  <c r="AV38" i="62"/>
  <c r="AV28" i="62"/>
  <c r="AV24" i="62"/>
  <c r="AV20" i="62"/>
  <c r="AV16" i="62"/>
  <c r="AV12" i="62"/>
  <c r="AV8" i="62"/>
  <c r="AV67" i="63"/>
  <c r="AV63" i="63"/>
  <c r="AV59" i="63"/>
  <c r="AV34" i="62"/>
  <c r="AV29" i="62"/>
  <c r="AV25" i="62"/>
  <c r="AV21" i="62"/>
  <c r="AV17" i="62"/>
  <c r="AV13" i="62"/>
  <c r="AV9" i="62"/>
  <c r="AV68" i="63"/>
  <c r="AV64" i="63"/>
  <c r="AV35" i="62"/>
  <c r="AV33" i="62"/>
  <c r="AV30" i="62"/>
  <c r="AV26" i="62"/>
  <c r="AV22" i="62"/>
  <c r="AV18" i="62"/>
  <c r="AV14" i="62"/>
  <c r="AV10" i="62"/>
  <c r="AV6" i="62"/>
  <c r="AV65" i="63"/>
  <c r="AV61" i="63"/>
  <c r="AV57" i="63"/>
  <c r="AV53" i="63"/>
  <c r="AV49" i="63"/>
  <c r="AV45" i="63"/>
  <c r="AV41" i="63"/>
  <c r="AV37" i="63"/>
  <c r="AV33" i="63"/>
  <c r="AV29" i="63"/>
  <c r="AV60" i="63"/>
  <c r="AV54" i="63"/>
  <c r="AV50" i="63"/>
  <c r="AV46" i="63"/>
  <c r="AV42" i="63"/>
  <c r="AV38" i="63"/>
  <c r="AV34" i="63"/>
  <c r="AV30" i="63"/>
  <c r="AV51" i="62"/>
  <c r="AV55" i="63"/>
  <c r="AV51" i="63"/>
  <c r="AV47" i="63"/>
  <c r="AV43" i="63"/>
  <c r="AV39" i="63"/>
  <c r="AV35" i="63"/>
  <c r="AV31" i="63"/>
  <c r="AV56" i="63"/>
  <c r="AV52" i="63"/>
  <c r="AV48" i="63"/>
  <c r="AV44" i="63"/>
  <c r="AV40" i="63"/>
  <c r="AV36" i="63"/>
  <c r="AV32" i="63"/>
  <c r="AV28" i="63"/>
  <c r="AV58" i="63"/>
  <c r="AV27" i="63"/>
  <c r="AV24" i="63"/>
  <c r="AV20" i="63"/>
  <c r="AV16" i="63"/>
  <c r="AV12" i="63"/>
  <c r="AV67" i="64"/>
  <c r="AV63" i="64"/>
  <c r="AV59" i="64"/>
  <c r="AV55" i="64"/>
  <c r="AV51" i="64"/>
  <c r="AV47" i="64"/>
  <c r="AV43" i="64"/>
  <c r="AV35" i="64"/>
  <c r="AV31" i="64"/>
  <c r="AV27" i="64"/>
  <c r="AV25" i="63"/>
  <c r="AV21" i="63"/>
  <c r="AV13" i="63"/>
  <c r="AV9" i="63"/>
  <c r="AV68" i="64"/>
  <c r="AV64" i="64"/>
  <c r="AV60" i="64"/>
  <c r="AV56" i="64"/>
  <c r="AV52" i="64"/>
  <c r="AV48" i="64"/>
  <c r="AV44" i="64"/>
  <c r="AV40" i="64"/>
  <c r="AV36" i="64"/>
  <c r="AV28" i="64"/>
  <c r="AV24" i="64"/>
  <c r="AV22" i="63"/>
  <c r="AV18" i="63"/>
  <c r="AV14" i="63"/>
  <c r="AV10" i="63"/>
  <c r="AV65" i="64"/>
  <c r="AV61" i="64"/>
  <c r="AV57" i="64"/>
  <c r="AV53" i="64"/>
  <c r="AV49" i="64"/>
  <c r="AV45" i="64"/>
  <c r="AV41" i="64"/>
  <c r="AV33" i="64"/>
  <c r="AV29" i="64"/>
  <c r="AV25" i="64"/>
  <c r="AV23" i="63"/>
  <c r="AV19" i="63"/>
  <c r="AV15" i="63"/>
  <c r="AV11" i="63"/>
  <c r="AV66" i="64"/>
  <c r="AV62" i="64"/>
  <c r="AV58" i="64"/>
  <c r="AV54" i="64"/>
  <c r="AV50" i="64"/>
  <c r="AV46" i="64"/>
  <c r="AV42" i="64"/>
  <c r="AV34" i="64"/>
  <c r="AV30" i="64"/>
  <c r="AV26" i="64"/>
  <c r="AV23" i="64"/>
  <c r="AV22" i="64"/>
  <c r="AV19" i="64"/>
  <c r="AV15" i="64"/>
  <c r="AV11" i="64"/>
  <c r="AV7" i="64"/>
  <c r="AV66" i="65"/>
  <c r="AV20" i="64"/>
  <c r="AV16" i="64"/>
  <c r="AV12" i="64"/>
  <c r="AV8" i="64"/>
  <c r="AV67" i="65"/>
  <c r="AV63" i="65"/>
  <c r="AV21" i="64"/>
  <c r="AV13" i="64"/>
  <c r="AV68" i="65"/>
  <c r="AV41" i="65"/>
  <c r="AV37" i="65"/>
  <c r="AV33" i="65"/>
  <c r="AV29" i="65"/>
  <c r="AV25" i="65"/>
  <c r="AV18" i="64"/>
  <c r="AV10" i="64"/>
  <c r="AV65" i="65"/>
  <c r="AV42" i="65"/>
  <c r="AV38" i="65"/>
  <c r="AV34" i="65"/>
  <c r="AV30" i="65"/>
  <c r="AV26" i="65"/>
  <c r="AV22" i="65"/>
  <c r="AV18" i="65"/>
  <c r="AV15" i="65"/>
  <c r="AV11" i="65"/>
  <c r="AV7" i="65"/>
  <c r="AV66" i="66"/>
  <c r="AV62" i="66"/>
  <c r="AV58" i="66"/>
  <c r="AV54" i="66"/>
  <c r="AV50" i="66"/>
  <c r="AV46" i="66"/>
  <c r="AV42" i="66"/>
  <c r="AV38" i="66"/>
  <c r="AV34" i="66"/>
  <c r="AV30" i="66"/>
  <c r="AV26" i="66"/>
  <c r="AV22" i="66"/>
  <c r="AV18" i="66"/>
  <c r="AV14" i="66"/>
  <c r="AV10" i="66"/>
  <c r="AV6" i="66"/>
  <c r="AV14" i="64"/>
  <c r="AV12" i="65"/>
  <c r="AV8" i="65"/>
  <c r="AV67" i="66"/>
  <c r="AV63" i="66"/>
  <c r="AV59" i="66"/>
  <c r="AV55" i="66"/>
  <c r="AV51" i="66"/>
  <c r="AV47" i="66"/>
  <c r="AV43" i="66"/>
  <c r="AV39" i="66"/>
  <c r="AV35" i="66"/>
  <c r="AV27" i="66"/>
  <c r="AV23" i="66"/>
  <c r="AV19" i="66"/>
  <c r="AV15" i="66"/>
  <c r="AV11" i="66"/>
  <c r="AV7" i="66"/>
  <c r="AV9" i="64"/>
  <c r="AV20" i="65"/>
  <c r="AV16" i="65"/>
  <c r="AV40" i="65"/>
  <c r="AV36" i="65"/>
  <c r="AV32" i="65"/>
  <c r="AV28" i="65"/>
  <c r="AV24" i="65"/>
  <c r="AV21" i="65"/>
  <c r="AV13" i="65"/>
  <c r="AV9" i="65"/>
  <c r="AV68" i="66"/>
  <c r="AV64" i="66"/>
  <c r="AV60" i="66"/>
  <c r="AV56" i="66"/>
  <c r="AV52" i="66"/>
  <c r="AV44" i="66"/>
  <c r="AV40" i="66"/>
  <c r="AV32" i="66"/>
  <c r="AV28" i="66"/>
  <c r="AV24" i="66"/>
  <c r="AV20" i="66"/>
  <c r="AV16" i="66"/>
  <c r="AV12" i="66"/>
  <c r="AV8" i="66"/>
  <c r="AV6" i="64"/>
  <c r="AV14" i="65"/>
  <c r="AV10" i="65"/>
  <c r="AV6" i="65"/>
  <c r="AV65" i="66"/>
  <c r="AV61" i="66"/>
  <c r="AV57" i="66"/>
  <c r="AV53" i="66"/>
  <c r="AV49" i="66"/>
  <c r="AV45" i="66"/>
  <c r="AV41" i="66"/>
  <c r="AV37" i="66"/>
  <c r="AV33" i="66"/>
  <c r="AV29" i="66"/>
  <c r="AV25" i="66"/>
  <c r="AV21" i="66"/>
  <c r="AV17" i="66"/>
  <c r="AV13" i="66"/>
  <c r="AV9" i="66"/>
  <c r="AV68" i="67"/>
  <c r="AV64" i="65"/>
  <c r="AV39" i="65"/>
  <c r="AV35" i="65"/>
  <c r="AV31" i="65"/>
  <c r="AV27" i="65"/>
  <c r="AV23" i="65"/>
  <c r="AV19" i="65"/>
  <c r="AV67" i="67"/>
  <c r="AV65" i="67"/>
  <c r="AV61" i="67"/>
  <c r="AV57" i="67"/>
  <c r="AV53" i="67"/>
  <c r="AV49" i="67"/>
  <c r="AV40" i="67"/>
  <c r="AV36" i="67"/>
  <c r="AV32" i="67"/>
  <c r="AV28" i="67"/>
  <c r="AV24" i="67"/>
  <c r="AV20" i="67"/>
  <c r="AV16" i="67"/>
  <c r="AV12" i="67"/>
  <c r="AV8" i="67"/>
  <c r="AV67" i="68"/>
  <c r="AV63" i="68"/>
  <c r="AV59" i="68"/>
  <c r="AV55" i="68"/>
  <c r="AV51" i="68"/>
  <c r="AV47" i="68"/>
  <c r="AV43" i="68"/>
  <c r="AV17" i="64"/>
  <c r="AV41" i="67"/>
  <c r="AV37" i="67"/>
  <c r="AV33" i="67"/>
  <c r="AV29" i="67"/>
  <c r="AV25" i="67"/>
  <c r="AV21" i="67"/>
  <c r="AV17" i="67"/>
  <c r="AV13" i="67"/>
  <c r="AV9" i="67"/>
  <c r="AV68" i="68"/>
  <c r="AV64" i="68"/>
  <c r="AV60" i="68"/>
  <c r="AV56" i="68"/>
  <c r="AV52" i="68"/>
  <c r="AV48" i="68"/>
  <c r="AV44" i="68"/>
  <c r="AV40" i="68"/>
  <c r="AV17" i="65"/>
  <c r="AV64" i="67"/>
  <c r="AV62" i="67"/>
  <c r="AV59" i="67"/>
  <c r="AV56" i="67"/>
  <c r="AV54" i="67"/>
  <c r="AV51" i="67"/>
  <c r="AV48" i="67"/>
  <c r="AV43" i="67"/>
  <c r="AV42" i="67"/>
  <c r="AV38" i="67"/>
  <c r="AV34" i="67"/>
  <c r="AV30" i="67"/>
  <c r="AV26" i="67"/>
  <c r="AV22" i="67"/>
  <c r="AV18" i="67"/>
  <c r="AV14" i="67"/>
  <c r="AV10" i="67"/>
  <c r="AV65" i="68"/>
  <c r="AV61" i="68"/>
  <c r="AV57" i="68"/>
  <c r="AV53" i="68"/>
  <c r="AV49" i="68"/>
  <c r="AV45" i="68"/>
  <c r="AV41" i="68"/>
  <c r="AV37" i="68"/>
  <c r="AV39" i="67"/>
  <c r="AV35" i="67"/>
  <c r="AV31" i="67"/>
  <c r="AV27" i="67"/>
  <c r="AV23" i="67"/>
  <c r="AV19" i="67"/>
  <c r="AV15" i="67"/>
  <c r="AV63" i="67"/>
  <c r="AV50" i="67"/>
  <c r="AV46" i="67"/>
  <c r="AV44" i="67"/>
  <c r="AV66" i="68"/>
  <c r="AV55" i="67"/>
  <c r="AV7" i="67"/>
  <c r="AV54" i="68"/>
  <c r="AV45" i="67"/>
  <c r="AV66" i="67"/>
  <c r="AV60" i="67"/>
  <c r="AV47" i="67"/>
  <c r="AV11" i="67"/>
  <c r="AV58" i="68"/>
  <c r="AV58" i="67"/>
  <c r="AV35" i="68"/>
  <c r="AV52" i="67"/>
  <c r="AV50" i="68"/>
  <c r="AV36" i="68"/>
  <c r="AV32" i="68"/>
  <c r="AV28" i="68"/>
  <c r="AV24" i="68"/>
  <c r="AV20" i="68"/>
  <c r="AV16" i="68"/>
  <c r="AV12" i="68"/>
  <c r="AV8" i="68"/>
  <c r="AV39" i="68"/>
  <c r="AV38" i="68"/>
  <c r="AV62" i="68"/>
  <c r="AV27" i="68"/>
  <c r="AV21" i="68"/>
  <c r="AV11" i="68"/>
  <c r="AV34" i="68"/>
  <c r="AV18" i="68"/>
  <c r="AV13" i="69"/>
  <c r="AV9" i="69"/>
  <c r="AV68" i="70"/>
  <c r="AV64" i="70"/>
  <c r="AV60" i="70"/>
  <c r="AV56" i="70"/>
  <c r="AV42" i="68"/>
  <c r="AV31" i="68"/>
  <c r="AV25" i="68"/>
  <c r="AV15" i="68"/>
  <c r="AV9" i="68"/>
  <c r="AV46" i="68"/>
  <c r="AV22" i="68"/>
  <c r="AV6" i="68"/>
  <c r="AV6" i="69"/>
  <c r="AV65" i="70"/>
  <c r="AV61" i="70"/>
  <c r="AV57" i="70"/>
  <c r="AV29" i="68"/>
  <c r="AV19" i="68"/>
  <c r="AV13" i="68"/>
  <c r="AV33" i="68"/>
  <c r="AV23" i="68"/>
  <c r="AV17" i="68"/>
  <c r="AV7" i="68"/>
  <c r="AV30" i="68"/>
  <c r="AV14" i="68"/>
  <c r="AV8" i="69"/>
  <c r="AV63" i="70"/>
  <c r="AV55" i="70"/>
  <c r="AV26" i="68"/>
  <c r="AV45" i="70"/>
  <c r="AV44" i="70"/>
  <c r="AV40" i="70"/>
  <c r="AV36" i="70"/>
  <c r="AV32" i="70"/>
  <c r="AV28" i="70"/>
  <c r="AV24" i="70"/>
  <c r="AV20" i="70"/>
  <c r="AV16" i="70"/>
  <c r="AV12" i="70"/>
  <c r="AV8" i="70"/>
  <c r="AV7" i="69"/>
  <c r="AV62" i="70"/>
  <c r="AV50" i="70"/>
  <c r="AV49" i="70"/>
  <c r="AV48" i="70"/>
  <c r="AV46" i="70"/>
  <c r="AV51" i="70"/>
  <c r="AV47" i="70"/>
  <c r="AV41" i="70"/>
  <c r="AV37" i="70"/>
  <c r="AV33" i="70"/>
  <c r="AV29" i="70"/>
  <c r="AV25" i="70"/>
  <c r="AV21" i="70"/>
  <c r="AV17" i="70"/>
  <c r="AV13" i="70"/>
  <c r="AV9" i="70"/>
  <c r="AV60" i="59"/>
  <c r="AV11" i="69"/>
  <c r="AV66" i="70"/>
  <c r="AV58" i="70"/>
  <c r="AV10" i="68"/>
  <c r="AV43" i="70"/>
  <c r="AV39" i="70"/>
  <c r="AV35" i="70"/>
  <c r="AV31" i="70"/>
  <c r="AV27" i="70"/>
  <c r="AV23" i="70"/>
  <c r="AV19" i="70"/>
  <c r="AV15" i="70"/>
  <c r="AV11" i="70"/>
  <c r="AV7" i="70"/>
  <c r="AV66" i="59"/>
  <c r="AV62" i="59"/>
  <c r="AV12" i="69"/>
  <c r="AV54" i="70"/>
  <c r="AV53" i="70"/>
  <c r="AV59" i="59"/>
  <c r="AV53" i="59"/>
  <c r="AV67" i="70"/>
  <c r="AV65" i="59"/>
  <c r="AV59" i="70"/>
  <c r="AV54" i="59"/>
  <c r="AV42" i="59"/>
  <c r="AV52" i="70"/>
  <c r="AV6" i="70"/>
  <c r="AV42" i="70"/>
  <c r="AV38" i="70"/>
  <c r="AV34" i="70"/>
  <c r="AV30" i="70"/>
  <c r="AV26" i="70"/>
  <c r="AV22" i="70"/>
  <c r="AV18" i="70"/>
  <c r="AV14" i="70"/>
  <c r="AV58" i="59"/>
  <c r="AV43" i="59"/>
  <c r="AV66" i="58"/>
  <c r="AV62" i="58"/>
  <c r="AV58" i="58"/>
  <c r="AV10" i="70"/>
  <c r="AV60" i="58"/>
  <c r="AV41" i="58"/>
  <c r="AV37" i="58"/>
  <c r="AV52" i="59"/>
  <c r="AV44" i="59"/>
  <c r="AV36" i="59"/>
  <c r="AV57" i="58"/>
  <c r="AV64" i="58"/>
  <c r="AV42" i="58"/>
  <c r="AV38" i="58"/>
  <c r="AV61" i="58"/>
  <c r="AV45" i="58"/>
  <c r="AV68" i="58"/>
  <c r="AV39" i="58"/>
  <c r="AV65" i="58"/>
  <c r="AV59" i="58"/>
  <c r="AV56" i="58"/>
  <c r="AV40" i="58"/>
  <c r="AV56" i="59"/>
  <c r="AV85" i="17"/>
  <c r="AV63" i="58"/>
  <c r="AE67" i="60"/>
  <c r="AE63" i="60"/>
  <c r="AE68" i="60"/>
  <c r="AE64" i="60"/>
  <c r="AE65" i="60"/>
  <c r="AE66" i="60"/>
  <c r="AE68" i="61"/>
  <c r="AE64" i="61"/>
  <c r="AE60" i="61"/>
  <c r="AE52" i="61"/>
  <c r="AE65" i="61"/>
  <c r="AE61" i="61"/>
  <c r="AE66" i="61"/>
  <c r="AE43" i="61"/>
  <c r="AE39" i="61"/>
  <c r="AE35" i="61"/>
  <c r="AE53" i="61"/>
  <c r="AE62" i="61"/>
  <c r="AE48" i="61"/>
  <c r="AE44" i="61"/>
  <c r="AE40" i="61"/>
  <c r="AE36" i="61"/>
  <c r="AE63" i="61"/>
  <c r="AE67" i="61"/>
  <c r="AE51" i="61"/>
  <c r="AE50" i="61"/>
  <c r="AE46" i="61"/>
  <c r="AE42" i="61"/>
  <c r="AE45" i="61"/>
  <c r="AE41" i="61"/>
  <c r="AE37" i="61"/>
  <c r="AE32" i="61"/>
  <c r="AE24" i="61"/>
  <c r="AE29" i="61"/>
  <c r="AE25" i="61"/>
  <c r="AE38" i="61"/>
  <c r="AE49" i="61"/>
  <c r="AE59" i="61"/>
  <c r="AE65" i="62"/>
  <c r="AE31" i="61"/>
  <c r="AE34" i="61"/>
  <c r="AE26" i="61"/>
  <c r="AE67" i="62"/>
  <c r="AE27" i="61"/>
  <c r="AE23" i="61"/>
  <c r="AE30" i="61"/>
  <c r="AE60" i="62"/>
  <c r="AE52" i="62"/>
  <c r="AE64" i="62"/>
  <c r="AE61" i="62"/>
  <c r="AE57" i="62"/>
  <c r="AE53" i="62"/>
  <c r="AE66" i="62"/>
  <c r="AE62" i="62"/>
  <c r="AE58" i="62"/>
  <c r="AE63" i="62"/>
  <c r="AE59" i="62"/>
  <c r="AE55" i="62"/>
  <c r="AE48" i="62"/>
  <c r="AE44" i="62"/>
  <c r="AE40" i="62"/>
  <c r="AE36" i="62"/>
  <c r="AE49" i="62"/>
  <c r="AE45" i="62"/>
  <c r="AE41" i="62"/>
  <c r="AE33" i="62"/>
  <c r="AE51" i="62"/>
  <c r="AE46" i="62"/>
  <c r="AE42" i="62"/>
  <c r="AE38" i="62"/>
  <c r="AE30" i="62"/>
  <c r="AE26" i="62"/>
  <c r="AE22" i="62"/>
  <c r="AE18" i="62"/>
  <c r="AE14" i="62"/>
  <c r="AE10" i="62"/>
  <c r="AE6" i="62"/>
  <c r="AE65" i="63"/>
  <c r="AE61" i="63"/>
  <c r="AE57" i="63"/>
  <c r="AE47" i="62"/>
  <c r="AE31" i="62"/>
  <c r="AE27" i="62"/>
  <c r="AE23" i="62"/>
  <c r="AE19" i="62"/>
  <c r="AE15" i="62"/>
  <c r="AE11" i="62"/>
  <c r="AE7" i="62"/>
  <c r="AE66" i="63"/>
  <c r="AE62" i="63"/>
  <c r="AE58" i="63"/>
  <c r="AE50" i="62"/>
  <c r="AE34" i="62"/>
  <c r="AE39" i="62"/>
  <c r="AE52" i="63"/>
  <c r="AE48" i="63"/>
  <c r="AE44" i="63"/>
  <c r="AE40" i="63"/>
  <c r="AE36" i="63"/>
  <c r="AE32" i="63"/>
  <c r="AE28" i="63"/>
  <c r="AE29" i="62"/>
  <c r="AE21" i="62"/>
  <c r="AE13" i="62"/>
  <c r="AE68" i="63"/>
  <c r="AE35" i="62"/>
  <c r="AE32" i="62"/>
  <c r="AE24" i="62"/>
  <c r="AE16" i="62"/>
  <c r="AE8" i="62"/>
  <c r="AE63" i="63"/>
  <c r="AE60" i="63"/>
  <c r="AE53" i="63"/>
  <c r="AE49" i="63"/>
  <c r="AE45" i="63"/>
  <c r="AE41" i="63"/>
  <c r="AE37" i="63"/>
  <c r="AE33" i="63"/>
  <c r="AE29" i="63"/>
  <c r="AE43" i="62"/>
  <c r="AE25" i="62"/>
  <c r="AE17" i="62"/>
  <c r="AE9" i="62"/>
  <c r="AE64" i="63"/>
  <c r="AE59" i="63"/>
  <c r="AE30" i="63"/>
  <c r="AE23" i="63"/>
  <c r="AE19" i="63"/>
  <c r="AE15" i="63"/>
  <c r="AE11" i="63"/>
  <c r="AE66" i="64"/>
  <c r="AE62" i="64"/>
  <c r="AE58" i="64"/>
  <c r="AE50" i="64"/>
  <c r="AE46" i="64"/>
  <c r="AE42" i="64"/>
  <c r="AE34" i="64"/>
  <c r="AE30" i="64"/>
  <c r="AE26" i="64"/>
  <c r="AE55" i="63"/>
  <c r="AE47" i="63"/>
  <c r="AE39" i="63"/>
  <c r="AE31" i="63"/>
  <c r="AE27" i="63"/>
  <c r="AE28" i="62"/>
  <c r="AE12" i="62"/>
  <c r="AE50" i="63"/>
  <c r="AE42" i="63"/>
  <c r="AE34" i="63"/>
  <c r="AE24" i="63"/>
  <c r="AE20" i="63"/>
  <c r="AE16" i="63"/>
  <c r="AE12" i="63"/>
  <c r="AE67" i="64"/>
  <c r="AE63" i="64"/>
  <c r="AE59" i="64"/>
  <c r="AE51" i="64"/>
  <c r="AE47" i="64"/>
  <c r="AE43" i="64"/>
  <c r="AE35" i="64"/>
  <c r="AE31" i="64"/>
  <c r="AE27" i="64"/>
  <c r="AE23" i="64"/>
  <c r="AE51" i="63"/>
  <c r="AE43" i="63"/>
  <c r="AE35" i="63"/>
  <c r="AE20" i="62"/>
  <c r="AE67" i="63"/>
  <c r="AE46" i="63"/>
  <c r="AE38" i="63"/>
  <c r="AE18" i="63"/>
  <c r="AE10" i="63"/>
  <c r="AE65" i="64"/>
  <c r="AE57" i="64"/>
  <c r="AE49" i="64"/>
  <c r="AE41" i="64"/>
  <c r="AE33" i="64"/>
  <c r="AE21" i="64"/>
  <c r="AE17" i="64"/>
  <c r="AE13" i="64"/>
  <c r="AE9" i="64"/>
  <c r="AE68" i="65"/>
  <c r="AE64" i="65"/>
  <c r="AE60" i="65"/>
  <c r="AE21" i="63"/>
  <c r="AE13" i="63"/>
  <c r="AE68" i="64"/>
  <c r="AE60" i="64"/>
  <c r="AE52" i="64"/>
  <c r="AE44" i="64"/>
  <c r="AE36" i="64"/>
  <c r="AE28" i="64"/>
  <c r="AE25" i="64"/>
  <c r="AE24" i="64"/>
  <c r="AE18" i="64"/>
  <c r="AE14" i="64"/>
  <c r="AE10" i="64"/>
  <c r="AE6" i="64"/>
  <c r="AE65" i="65"/>
  <c r="AE57" i="65"/>
  <c r="AE22" i="64"/>
  <c r="AE22" i="63"/>
  <c r="AE14" i="63"/>
  <c r="AE61" i="64"/>
  <c r="AE53" i="64"/>
  <c r="AE45" i="64"/>
  <c r="AE29" i="64"/>
  <c r="AE19" i="64"/>
  <c r="AE15" i="64"/>
  <c r="AE11" i="64"/>
  <c r="AE7" i="64"/>
  <c r="AE66" i="65"/>
  <c r="AE58" i="65"/>
  <c r="AE20" i="64"/>
  <c r="AE16" i="64"/>
  <c r="AE12" i="64"/>
  <c r="AE8" i="64"/>
  <c r="AE67" i="65"/>
  <c r="AE63" i="65"/>
  <c r="AE59" i="65"/>
  <c r="AE55" i="65"/>
  <c r="AE25" i="63"/>
  <c r="AE9" i="63"/>
  <c r="AE40" i="64"/>
  <c r="AE40" i="65"/>
  <c r="AE36" i="65"/>
  <c r="AE32" i="65"/>
  <c r="AE28" i="65"/>
  <c r="AE24" i="65"/>
  <c r="AE42" i="65"/>
  <c r="AE38" i="65"/>
  <c r="AE34" i="65"/>
  <c r="AE30" i="65"/>
  <c r="AE26" i="65"/>
  <c r="AE22" i="65"/>
  <c r="AE18" i="65"/>
  <c r="AE48" i="64"/>
  <c r="AE19" i="65"/>
  <c r="AE17" i="65"/>
  <c r="AE14" i="65"/>
  <c r="AE10" i="65"/>
  <c r="AE6" i="65"/>
  <c r="AE65" i="66"/>
  <c r="AE61" i="66"/>
  <c r="AE53" i="66"/>
  <c r="AE49" i="66"/>
  <c r="AE45" i="66"/>
  <c r="AE41" i="66"/>
  <c r="AE37" i="66"/>
  <c r="AE33" i="66"/>
  <c r="AE29" i="66"/>
  <c r="AE25" i="66"/>
  <c r="AE21" i="66"/>
  <c r="AE17" i="66"/>
  <c r="AE13" i="66"/>
  <c r="AE9" i="66"/>
  <c r="AE68" i="67"/>
  <c r="AE64" i="64"/>
  <c r="AE41" i="65"/>
  <c r="AE37" i="65"/>
  <c r="AE33" i="65"/>
  <c r="AE29" i="65"/>
  <c r="AE25" i="65"/>
  <c r="AE15" i="65"/>
  <c r="AE11" i="65"/>
  <c r="AE7" i="65"/>
  <c r="AE66" i="66"/>
  <c r="AE62" i="66"/>
  <c r="AE58" i="66"/>
  <c r="AE50" i="66"/>
  <c r="AE46" i="66"/>
  <c r="AE42" i="66"/>
  <c r="AE38" i="66"/>
  <c r="AE34" i="66"/>
  <c r="AE53" i="65"/>
  <c r="AE21" i="65"/>
  <c r="AE13" i="65"/>
  <c r="AE68" i="66"/>
  <c r="AE60" i="66"/>
  <c r="AE52" i="66"/>
  <c r="AE44" i="66"/>
  <c r="AE26" i="66"/>
  <c r="AE19" i="66"/>
  <c r="AE10" i="66"/>
  <c r="AE66" i="67"/>
  <c r="AE62" i="67"/>
  <c r="AE58" i="67"/>
  <c r="AE50" i="67"/>
  <c r="AE46" i="67"/>
  <c r="AE16" i="65"/>
  <c r="AE8" i="65"/>
  <c r="AE63" i="66"/>
  <c r="AE22" i="66"/>
  <c r="AE15" i="66"/>
  <c r="AE6" i="66"/>
  <c r="AE63" i="67"/>
  <c r="AE59" i="67"/>
  <c r="AE55" i="67"/>
  <c r="AE51" i="67"/>
  <c r="AE47" i="67"/>
  <c r="AE43" i="67"/>
  <c r="AE20" i="65"/>
  <c r="AE20" i="66"/>
  <c r="AE9" i="65"/>
  <c r="AE64" i="66"/>
  <c r="AE40" i="66"/>
  <c r="AE32" i="66"/>
  <c r="AE27" i="66"/>
  <c r="AE18" i="66"/>
  <c r="AE11" i="66"/>
  <c r="AE64" i="67"/>
  <c r="AE60" i="67"/>
  <c r="AE52" i="67"/>
  <c r="AE48" i="67"/>
  <c r="AE44" i="67"/>
  <c r="AE27" i="65"/>
  <c r="AE43" i="66"/>
  <c r="AE16" i="66"/>
  <c r="AE61" i="67"/>
  <c r="AE53" i="67"/>
  <c r="AE23" i="65"/>
  <c r="AE12" i="65"/>
  <c r="AE59" i="66"/>
  <c r="AE14" i="66"/>
  <c r="AE39" i="67"/>
  <c r="AE35" i="67"/>
  <c r="AE31" i="67"/>
  <c r="AE27" i="67"/>
  <c r="AE23" i="67"/>
  <c r="AE19" i="67"/>
  <c r="AE15" i="67"/>
  <c r="AE11" i="67"/>
  <c r="AE7" i="67"/>
  <c r="AE66" i="68"/>
  <c r="AE62" i="68"/>
  <c r="AE58" i="68"/>
  <c r="AE50" i="68"/>
  <c r="AE46" i="68"/>
  <c r="AE47" i="66"/>
  <c r="AE35" i="66"/>
  <c r="AE24" i="66"/>
  <c r="AE67" i="67"/>
  <c r="AE28" i="66"/>
  <c r="AE23" i="66"/>
  <c r="AE40" i="67"/>
  <c r="AE36" i="67"/>
  <c r="AE32" i="67"/>
  <c r="AE28" i="67"/>
  <c r="AE24" i="67"/>
  <c r="AE20" i="67"/>
  <c r="AE16" i="67"/>
  <c r="AE12" i="67"/>
  <c r="AE8" i="67"/>
  <c r="AE67" i="68"/>
  <c r="AE63" i="68"/>
  <c r="AE59" i="68"/>
  <c r="AE55" i="68"/>
  <c r="AE51" i="68"/>
  <c r="AE47" i="68"/>
  <c r="AE43" i="68"/>
  <c r="AE39" i="68"/>
  <c r="AE35" i="68"/>
  <c r="AE39" i="66"/>
  <c r="AE8" i="66"/>
  <c r="AE65" i="67"/>
  <c r="AE57" i="67"/>
  <c r="AE49" i="67"/>
  <c r="AE45" i="67"/>
  <c r="AE35" i="65"/>
  <c r="AE37" i="67"/>
  <c r="AE29" i="67"/>
  <c r="AE21" i="67"/>
  <c r="AE13" i="67"/>
  <c r="AE12" i="66"/>
  <c r="AE65" i="68"/>
  <c r="AE64" i="68"/>
  <c r="AE31" i="65"/>
  <c r="AE38" i="67"/>
  <c r="AE30" i="67"/>
  <c r="AE22" i="67"/>
  <c r="AE14" i="67"/>
  <c r="AE68" i="68"/>
  <c r="AE53" i="68"/>
  <c r="AE52" i="68"/>
  <c r="AE44" i="68"/>
  <c r="AE39" i="65"/>
  <c r="AE67" i="66"/>
  <c r="AE51" i="66"/>
  <c r="AE41" i="67"/>
  <c r="AE33" i="67"/>
  <c r="AE25" i="67"/>
  <c r="AE17" i="67"/>
  <c r="AE7" i="66"/>
  <c r="AE10" i="67"/>
  <c r="AE9" i="67"/>
  <c r="AE57" i="68"/>
  <c r="AE37" i="68"/>
  <c r="AE42" i="67"/>
  <c r="AE42" i="68"/>
  <c r="AE33" i="68"/>
  <c r="AE29" i="68"/>
  <c r="AE25" i="68"/>
  <c r="AE21" i="68"/>
  <c r="AE17" i="68"/>
  <c r="AE13" i="68"/>
  <c r="AE9" i="68"/>
  <c r="AE18" i="67"/>
  <c r="AE34" i="68"/>
  <c r="AE30" i="68"/>
  <c r="AE26" i="68"/>
  <c r="AE22" i="68"/>
  <c r="AE18" i="68"/>
  <c r="AE14" i="68"/>
  <c r="AE10" i="68"/>
  <c r="AE36" i="68"/>
  <c r="AE30" i="66"/>
  <c r="AE26" i="67"/>
  <c r="AE60" i="68"/>
  <c r="AE31" i="68"/>
  <c r="AE27" i="68"/>
  <c r="AE23" i="68"/>
  <c r="AE19" i="68"/>
  <c r="AE15" i="68"/>
  <c r="AE11" i="68"/>
  <c r="AE7" i="68"/>
  <c r="AE34" i="67"/>
  <c r="AE48" i="68"/>
  <c r="AE32" i="68"/>
  <c r="AE28" i="68"/>
  <c r="AE24" i="68"/>
  <c r="AE20" i="68"/>
  <c r="AE16" i="68"/>
  <c r="AE12" i="68"/>
  <c r="AE8" i="68"/>
  <c r="AE45" i="68"/>
  <c r="AE11" i="69"/>
  <c r="AE7" i="69"/>
  <c r="AE66" i="70"/>
  <c r="AE62" i="70"/>
  <c r="AE58" i="70"/>
  <c r="AE50" i="70"/>
  <c r="AE46" i="70"/>
  <c r="AE61" i="68"/>
  <c r="AE38" i="68"/>
  <c r="AE6" i="68"/>
  <c r="AE12" i="69"/>
  <c r="AE8" i="69"/>
  <c r="AE67" i="70"/>
  <c r="AE63" i="70"/>
  <c r="AE59" i="70"/>
  <c r="AE55" i="70"/>
  <c r="AE51" i="70"/>
  <c r="AE40" i="68"/>
  <c r="AE13" i="69"/>
  <c r="AE9" i="69"/>
  <c r="AE68" i="70"/>
  <c r="AE64" i="70"/>
  <c r="AE60" i="70"/>
  <c r="AE52" i="70"/>
  <c r="AE48" i="70"/>
  <c r="AE6" i="69"/>
  <c r="AE65" i="70"/>
  <c r="AE61" i="70"/>
  <c r="AE57" i="70"/>
  <c r="AE41" i="68"/>
  <c r="AE42" i="70"/>
  <c r="AE38" i="70"/>
  <c r="AE34" i="70"/>
  <c r="AE30" i="70"/>
  <c r="AE26" i="70"/>
  <c r="AE22" i="70"/>
  <c r="AE18" i="70"/>
  <c r="AE14" i="70"/>
  <c r="AE10" i="70"/>
  <c r="AE6" i="70"/>
  <c r="AE65" i="59"/>
  <c r="AE49" i="70"/>
  <c r="AE45" i="70"/>
  <c r="AE43" i="70"/>
  <c r="AE39" i="70"/>
  <c r="AE35" i="70"/>
  <c r="AE31" i="70"/>
  <c r="AE27" i="70"/>
  <c r="AE23" i="70"/>
  <c r="AE19" i="70"/>
  <c r="AE15" i="70"/>
  <c r="AE49" i="68"/>
  <c r="AE53" i="70"/>
  <c r="AE47" i="70"/>
  <c r="AE41" i="70"/>
  <c r="AE37" i="70"/>
  <c r="AE33" i="70"/>
  <c r="AE29" i="70"/>
  <c r="AE25" i="70"/>
  <c r="AE21" i="70"/>
  <c r="AE17" i="70"/>
  <c r="AE13" i="70"/>
  <c r="AE9" i="70"/>
  <c r="AE43" i="59"/>
  <c r="AE66" i="58"/>
  <c r="AE62" i="58"/>
  <c r="AE58" i="58"/>
  <c r="AE52" i="59"/>
  <c r="AE44" i="59"/>
  <c r="AE36" i="59"/>
  <c r="AE63" i="58"/>
  <c r="AE59" i="58"/>
  <c r="AE66" i="59"/>
  <c r="AE59" i="59"/>
  <c r="AE44" i="70"/>
  <c r="AE40" i="70"/>
  <c r="AE36" i="70"/>
  <c r="AE32" i="70"/>
  <c r="AE28" i="70"/>
  <c r="AE24" i="70"/>
  <c r="AE20" i="70"/>
  <c r="AE16" i="70"/>
  <c r="AE53" i="59"/>
  <c r="AE68" i="58"/>
  <c r="AE64" i="58"/>
  <c r="AE60" i="58"/>
  <c r="AE8" i="70"/>
  <c r="AE7" i="70"/>
  <c r="AE62" i="59"/>
  <c r="AE60" i="59"/>
  <c r="AE58" i="59"/>
  <c r="AE42" i="59"/>
  <c r="AE65" i="58"/>
  <c r="AE61" i="58"/>
  <c r="AE57" i="58"/>
  <c r="AE45" i="58"/>
  <c r="AE40" i="58"/>
  <c r="AE12" i="70"/>
  <c r="AE11" i="70"/>
  <c r="AE41" i="58"/>
  <c r="AE37" i="58"/>
  <c r="AE42" i="58"/>
  <c r="AE38" i="58"/>
  <c r="AE39" i="58"/>
  <c r="AE85" i="17"/>
  <c r="BB67" i="60"/>
  <c r="BB63" i="60"/>
  <c r="BB68" i="60"/>
  <c r="BB64" i="60"/>
  <c r="BB66" i="60"/>
  <c r="BB65" i="60"/>
  <c r="BB51" i="61"/>
  <c r="BB57" i="61"/>
  <c r="BB43" i="61"/>
  <c r="BB39" i="61"/>
  <c r="BB35" i="61"/>
  <c r="BB65" i="61"/>
  <c r="BB59" i="61"/>
  <c r="BB58" i="61"/>
  <c r="BB52" i="61"/>
  <c r="BB68" i="61"/>
  <c r="BB67" i="61"/>
  <c r="BB66" i="61"/>
  <c r="BB60" i="61"/>
  <c r="BB48" i="61"/>
  <c r="BB44" i="61"/>
  <c r="BB63" i="61"/>
  <c r="BB62" i="61"/>
  <c r="BB55" i="61"/>
  <c r="BB54" i="61"/>
  <c r="BB64" i="61"/>
  <c r="BB38" i="61"/>
  <c r="BB31" i="61"/>
  <c r="BB27" i="61"/>
  <c r="BB23" i="61"/>
  <c r="BB50" i="61"/>
  <c r="BB42" i="61"/>
  <c r="BB36" i="61"/>
  <c r="BB32" i="61"/>
  <c r="BB24" i="61"/>
  <c r="BB46" i="61"/>
  <c r="BB53" i="61"/>
  <c r="BB49" i="61"/>
  <c r="BB40" i="61"/>
  <c r="BB29" i="61"/>
  <c r="BB25" i="61"/>
  <c r="BB61" i="61"/>
  <c r="BB45" i="61"/>
  <c r="BB37" i="61"/>
  <c r="BB34" i="61"/>
  <c r="BB30" i="61"/>
  <c r="BB26" i="61"/>
  <c r="BB41" i="61"/>
  <c r="BB66" i="62"/>
  <c r="BB56" i="61"/>
  <c r="BB65" i="62"/>
  <c r="BB63" i="62"/>
  <c r="BB59" i="62"/>
  <c r="BB55" i="62"/>
  <c r="BB60" i="62"/>
  <c r="BB56" i="62"/>
  <c r="BB52" i="62"/>
  <c r="BB67" i="62"/>
  <c r="BB61" i="62"/>
  <c r="BB57" i="62"/>
  <c r="BB62" i="62"/>
  <c r="BB58" i="62"/>
  <c r="BB47" i="62"/>
  <c r="BB43" i="62"/>
  <c r="BB64" i="62"/>
  <c r="BB54" i="62"/>
  <c r="BB51" i="62"/>
  <c r="BB48" i="62"/>
  <c r="BB44" i="62"/>
  <c r="BB53" i="62"/>
  <c r="BB49" i="62"/>
  <c r="BB45" i="62"/>
  <c r="BB41" i="62"/>
  <c r="BB50" i="62"/>
  <c r="BB46" i="62"/>
  <c r="BB42" i="62"/>
  <c r="BB38" i="62"/>
  <c r="BB34" i="62"/>
  <c r="BB40" i="62"/>
  <c r="BB29" i="62"/>
  <c r="BB25" i="62"/>
  <c r="BB21" i="62"/>
  <c r="BB17" i="62"/>
  <c r="BB13" i="62"/>
  <c r="BB9" i="62"/>
  <c r="BB68" i="63"/>
  <c r="BB64" i="63"/>
  <c r="BB39" i="62"/>
  <c r="BB35" i="62"/>
  <c r="BB30" i="62"/>
  <c r="BB26" i="62"/>
  <c r="BB22" i="62"/>
  <c r="BB18" i="62"/>
  <c r="BB14" i="62"/>
  <c r="BB10" i="62"/>
  <c r="BB6" i="62"/>
  <c r="BB65" i="63"/>
  <c r="BB61" i="63"/>
  <c r="BB57" i="63"/>
  <c r="BB33" i="62"/>
  <c r="BB31" i="62"/>
  <c r="BB27" i="62"/>
  <c r="BB23" i="62"/>
  <c r="BB19" i="62"/>
  <c r="BB15" i="62"/>
  <c r="BB11" i="62"/>
  <c r="BB7" i="62"/>
  <c r="BB66" i="63"/>
  <c r="BB62" i="63"/>
  <c r="BB36" i="62"/>
  <c r="BB28" i="62"/>
  <c r="BB24" i="62"/>
  <c r="BB20" i="62"/>
  <c r="BB16" i="62"/>
  <c r="BB12" i="62"/>
  <c r="BB8" i="62"/>
  <c r="BB67" i="63"/>
  <c r="BB63" i="63"/>
  <c r="BB59" i="63"/>
  <c r="BB55" i="63"/>
  <c r="BB51" i="63"/>
  <c r="BB47" i="63"/>
  <c r="BB43" i="63"/>
  <c r="BB39" i="63"/>
  <c r="BB35" i="63"/>
  <c r="BB31" i="63"/>
  <c r="BB27" i="63"/>
  <c r="BB32" i="62"/>
  <c r="BB56" i="63"/>
  <c r="BB52" i="63"/>
  <c r="BB48" i="63"/>
  <c r="BB44" i="63"/>
  <c r="BB40" i="63"/>
  <c r="BB36" i="63"/>
  <c r="BB32" i="63"/>
  <c r="BB28" i="63"/>
  <c r="BB58" i="63"/>
  <c r="BB53" i="63"/>
  <c r="BB49" i="63"/>
  <c r="BB45" i="63"/>
  <c r="BB41" i="63"/>
  <c r="BB37" i="63"/>
  <c r="BB33" i="63"/>
  <c r="BB54" i="63"/>
  <c r="BB50" i="63"/>
  <c r="BB46" i="63"/>
  <c r="BB42" i="63"/>
  <c r="BB38" i="63"/>
  <c r="BB34" i="63"/>
  <c r="BB30" i="63"/>
  <c r="BB22" i="63"/>
  <c r="BB18" i="63"/>
  <c r="BB14" i="63"/>
  <c r="BB10" i="63"/>
  <c r="BB65" i="64"/>
  <c r="BB61" i="64"/>
  <c r="BB57" i="64"/>
  <c r="BB53" i="64"/>
  <c r="BB49" i="64"/>
  <c r="BB45" i="64"/>
  <c r="BB41" i="64"/>
  <c r="BB33" i="64"/>
  <c r="BB29" i="64"/>
  <c r="BB23" i="63"/>
  <c r="BB19" i="63"/>
  <c r="BB15" i="63"/>
  <c r="BB11" i="63"/>
  <c r="BB66" i="64"/>
  <c r="BB62" i="64"/>
  <c r="BB58" i="64"/>
  <c r="BB54" i="64"/>
  <c r="BB50" i="64"/>
  <c r="BB46" i="64"/>
  <c r="BB42" i="64"/>
  <c r="BB34" i="64"/>
  <c r="BB30" i="64"/>
  <c r="BB26" i="64"/>
  <c r="BB60" i="63"/>
  <c r="BB24" i="63"/>
  <c r="BB20" i="63"/>
  <c r="BB16" i="63"/>
  <c r="BB12" i="63"/>
  <c r="BB67" i="64"/>
  <c r="BB63" i="64"/>
  <c r="BB59" i="64"/>
  <c r="BB55" i="64"/>
  <c r="BB51" i="64"/>
  <c r="BB47" i="64"/>
  <c r="BB43" i="64"/>
  <c r="BB35" i="64"/>
  <c r="BB31" i="64"/>
  <c r="BB27" i="64"/>
  <c r="BB23" i="64"/>
  <c r="BB25" i="63"/>
  <c r="BB21" i="63"/>
  <c r="BB13" i="63"/>
  <c r="BB9" i="63"/>
  <c r="BB68" i="64"/>
  <c r="BB64" i="64"/>
  <c r="BB60" i="64"/>
  <c r="BB56" i="64"/>
  <c r="BB52" i="64"/>
  <c r="BB48" i="64"/>
  <c r="BB44" i="64"/>
  <c r="BB40" i="64"/>
  <c r="BB36" i="64"/>
  <c r="BB28" i="64"/>
  <c r="BB24" i="64"/>
  <c r="BB21" i="64"/>
  <c r="BB17" i="64"/>
  <c r="BB13" i="64"/>
  <c r="BB9" i="64"/>
  <c r="BB68" i="65"/>
  <c r="BB64" i="65"/>
  <c r="BB60" i="65"/>
  <c r="BB56" i="65"/>
  <c r="BB29" i="63"/>
  <c r="BB18" i="64"/>
  <c r="BB14" i="64"/>
  <c r="BB10" i="64"/>
  <c r="BB6" i="64"/>
  <c r="BB65" i="65"/>
  <c r="BB57" i="65"/>
  <c r="BB22" i="64"/>
  <c r="BB25" i="64"/>
  <c r="BB15" i="64"/>
  <c r="BB7" i="64"/>
  <c r="BB39" i="65"/>
  <c r="BB35" i="65"/>
  <c r="BB31" i="65"/>
  <c r="BB27" i="65"/>
  <c r="BB23" i="65"/>
  <c r="BB20" i="64"/>
  <c r="BB12" i="64"/>
  <c r="BB67" i="65"/>
  <c r="BB59" i="65"/>
  <c r="BB55" i="65"/>
  <c r="BB53" i="65"/>
  <c r="BB40" i="65"/>
  <c r="BB36" i="65"/>
  <c r="BB32" i="65"/>
  <c r="BB28" i="65"/>
  <c r="BB24" i="65"/>
  <c r="BB20" i="65"/>
  <c r="BB16" i="65"/>
  <c r="BB16" i="64"/>
  <c r="BB8" i="64"/>
  <c r="BB63" i="65"/>
  <c r="BB11" i="64"/>
  <c r="BB58" i="65"/>
  <c r="BB21" i="65"/>
  <c r="BB18" i="65"/>
  <c r="BB13" i="65"/>
  <c r="BB9" i="65"/>
  <c r="BB68" i="66"/>
  <c r="BB64" i="66"/>
  <c r="BB60" i="66"/>
  <c r="BB56" i="66"/>
  <c r="BB52" i="66"/>
  <c r="BB44" i="66"/>
  <c r="BB40" i="66"/>
  <c r="BB32" i="66"/>
  <c r="BB28" i="66"/>
  <c r="BB24" i="66"/>
  <c r="BB20" i="66"/>
  <c r="BB16" i="66"/>
  <c r="BB12" i="66"/>
  <c r="BB8" i="66"/>
  <c r="BB67" i="67"/>
  <c r="BB14" i="65"/>
  <c r="BB10" i="65"/>
  <c r="BB6" i="65"/>
  <c r="BB65" i="66"/>
  <c r="BB61" i="66"/>
  <c r="BB57" i="66"/>
  <c r="BB53" i="66"/>
  <c r="BB49" i="66"/>
  <c r="BB45" i="66"/>
  <c r="BB41" i="66"/>
  <c r="BB37" i="66"/>
  <c r="BB33" i="66"/>
  <c r="BB29" i="66"/>
  <c r="BB25" i="66"/>
  <c r="BB21" i="66"/>
  <c r="BB17" i="66"/>
  <c r="BB13" i="66"/>
  <c r="BB9" i="66"/>
  <c r="BB68" i="67"/>
  <c r="BB17" i="65"/>
  <c r="BB19" i="64"/>
  <c r="BB66" i="65"/>
  <c r="BB54" i="65"/>
  <c r="BB19" i="65"/>
  <c r="BB15" i="65"/>
  <c r="BB11" i="65"/>
  <c r="BB7" i="65"/>
  <c r="BB66" i="66"/>
  <c r="BB62" i="66"/>
  <c r="BB58" i="66"/>
  <c r="BB54" i="66"/>
  <c r="BB50" i="66"/>
  <c r="BB46" i="66"/>
  <c r="BB42" i="66"/>
  <c r="BB38" i="66"/>
  <c r="BB34" i="66"/>
  <c r="BB30" i="66"/>
  <c r="BB26" i="66"/>
  <c r="BB22" i="66"/>
  <c r="BB18" i="66"/>
  <c r="BB14" i="66"/>
  <c r="BB10" i="66"/>
  <c r="BB6" i="66"/>
  <c r="BB12" i="65"/>
  <c r="BB8" i="65"/>
  <c r="BB67" i="66"/>
  <c r="BB63" i="66"/>
  <c r="BB59" i="66"/>
  <c r="BB55" i="66"/>
  <c r="BB51" i="66"/>
  <c r="BB47" i="66"/>
  <c r="BB43" i="66"/>
  <c r="BB39" i="66"/>
  <c r="BB35" i="66"/>
  <c r="BB27" i="66"/>
  <c r="BB23" i="66"/>
  <c r="BB19" i="66"/>
  <c r="BB15" i="66"/>
  <c r="BB11" i="66"/>
  <c r="BB7" i="66"/>
  <c r="BB63" i="67"/>
  <c r="BB59" i="67"/>
  <c r="BB55" i="67"/>
  <c r="BB51" i="67"/>
  <c r="BB47" i="67"/>
  <c r="BB42" i="65"/>
  <c r="BB38" i="65"/>
  <c r="BB34" i="65"/>
  <c r="BB30" i="65"/>
  <c r="BB26" i="65"/>
  <c r="BB22" i="65"/>
  <c r="BB33" i="65"/>
  <c r="BB62" i="67"/>
  <c r="BB54" i="67"/>
  <c r="BB43" i="67"/>
  <c r="BB42" i="67"/>
  <c r="BB38" i="67"/>
  <c r="BB34" i="67"/>
  <c r="BB30" i="67"/>
  <c r="BB26" i="67"/>
  <c r="BB22" i="67"/>
  <c r="BB18" i="67"/>
  <c r="BB14" i="67"/>
  <c r="BB10" i="67"/>
  <c r="BB65" i="68"/>
  <c r="BB61" i="68"/>
  <c r="BB57" i="68"/>
  <c r="BB53" i="68"/>
  <c r="BB49" i="68"/>
  <c r="BB45" i="68"/>
  <c r="BB41" i="68"/>
  <c r="BB29" i="65"/>
  <c r="BB46" i="67"/>
  <c r="BB45" i="67"/>
  <c r="BB44" i="67"/>
  <c r="BB25" i="65"/>
  <c r="BB65" i="67"/>
  <c r="BB57" i="67"/>
  <c r="BB49" i="67"/>
  <c r="BB39" i="67"/>
  <c r="BB35" i="67"/>
  <c r="BB31" i="67"/>
  <c r="BB27" i="67"/>
  <c r="BB23" i="67"/>
  <c r="BB19" i="67"/>
  <c r="BB15" i="67"/>
  <c r="BB11" i="67"/>
  <c r="BB7" i="67"/>
  <c r="BB66" i="68"/>
  <c r="BB62" i="68"/>
  <c r="BB58" i="68"/>
  <c r="BB54" i="68"/>
  <c r="BB50" i="68"/>
  <c r="BB46" i="68"/>
  <c r="BB42" i="68"/>
  <c r="BB38" i="68"/>
  <c r="BB60" i="67"/>
  <c r="BB52" i="67"/>
  <c r="BB66" i="67"/>
  <c r="BB58" i="67"/>
  <c r="BB50" i="67"/>
  <c r="BB40" i="67"/>
  <c r="BB36" i="67"/>
  <c r="BB32" i="67"/>
  <c r="BB28" i="67"/>
  <c r="BB24" i="67"/>
  <c r="BB20" i="67"/>
  <c r="BB16" i="67"/>
  <c r="BB12" i="67"/>
  <c r="BB8" i="67"/>
  <c r="BB67" i="68"/>
  <c r="BB63" i="68"/>
  <c r="BB59" i="68"/>
  <c r="BB55" i="68"/>
  <c r="BB51" i="68"/>
  <c r="BB47" i="68"/>
  <c r="BB43" i="68"/>
  <c r="BB39" i="68"/>
  <c r="BB35" i="68"/>
  <c r="BB41" i="65"/>
  <c r="BB61" i="67"/>
  <c r="BB53" i="67"/>
  <c r="BB41" i="67"/>
  <c r="BB37" i="67"/>
  <c r="BB33" i="67"/>
  <c r="BB29" i="67"/>
  <c r="BB25" i="67"/>
  <c r="BB21" i="67"/>
  <c r="BB17" i="67"/>
  <c r="BB13" i="67"/>
  <c r="BB56" i="67"/>
  <c r="BB68" i="68"/>
  <c r="BB37" i="65"/>
  <c r="BB48" i="67"/>
  <c r="BB9" i="67"/>
  <c r="BB56" i="68"/>
  <c r="BB60" i="68"/>
  <c r="BB64" i="68"/>
  <c r="BB52" i="68"/>
  <c r="BB34" i="68"/>
  <c r="BB30" i="68"/>
  <c r="BB26" i="68"/>
  <c r="BB22" i="68"/>
  <c r="BB18" i="68"/>
  <c r="BB14" i="68"/>
  <c r="BB10" i="68"/>
  <c r="BB6" i="68"/>
  <c r="BB64" i="67"/>
  <c r="BB48" i="68"/>
  <c r="BB40" i="68"/>
  <c r="BB37" i="68"/>
  <c r="BB36" i="68"/>
  <c r="BB19" i="68"/>
  <c r="BB32" i="68"/>
  <c r="BB29" i="68"/>
  <c r="BB16" i="68"/>
  <c r="BB13" i="68"/>
  <c r="BB11" i="69"/>
  <c r="BB7" i="69"/>
  <c r="BB66" i="70"/>
  <c r="BB62" i="70"/>
  <c r="BB58" i="70"/>
  <c r="BB23" i="68"/>
  <c r="BB7" i="68"/>
  <c r="BB33" i="68"/>
  <c r="BB20" i="68"/>
  <c r="BB17" i="68"/>
  <c r="BB12" i="69"/>
  <c r="BB8" i="69"/>
  <c r="BB67" i="70"/>
  <c r="BB63" i="70"/>
  <c r="BB59" i="70"/>
  <c r="BB55" i="70"/>
  <c r="BB27" i="68"/>
  <c r="BB11" i="68"/>
  <c r="BB31" i="68"/>
  <c r="BB15" i="68"/>
  <c r="BB28" i="68"/>
  <c r="BB25" i="68"/>
  <c r="BB12" i="68"/>
  <c r="BB9" i="68"/>
  <c r="BB53" i="70"/>
  <c r="BB52" i="70"/>
  <c r="BB54" i="70"/>
  <c r="BB42" i="70"/>
  <c r="BB38" i="70"/>
  <c r="BB34" i="70"/>
  <c r="BB30" i="70"/>
  <c r="BB26" i="70"/>
  <c r="BB22" i="70"/>
  <c r="BB18" i="70"/>
  <c r="BB14" i="70"/>
  <c r="BB10" i="70"/>
  <c r="BB6" i="70"/>
  <c r="BB65" i="59"/>
  <c r="BB21" i="68"/>
  <c r="BB9" i="69"/>
  <c r="BB64" i="70"/>
  <c r="BB56" i="70"/>
  <c r="BB8" i="68"/>
  <c r="BB6" i="69"/>
  <c r="BB61" i="70"/>
  <c r="BB43" i="70"/>
  <c r="BB39" i="70"/>
  <c r="BB35" i="70"/>
  <c r="BB31" i="70"/>
  <c r="BB27" i="70"/>
  <c r="BB23" i="70"/>
  <c r="BB19" i="70"/>
  <c r="BB15" i="70"/>
  <c r="BB11" i="70"/>
  <c r="BB7" i="70"/>
  <c r="BB66" i="59"/>
  <c r="BB62" i="59"/>
  <c r="BB58" i="59"/>
  <c r="BB13" i="69"/>
  <c r="BB68" i="70"/>
  <c r="BB60" i="70"/>
  <c r="BB50" i="70"/>
  <c r="BB49" i="70"/>
  <c r="BB48" i="70"/>
  <c r="BB46" i="70"/>
  <c r="BB65" i="70"/>
  <c r="BB57" i="70"/>
  <c r="BB51" i="70"/>
  <c r="BB47" i="70"/>
  <c r="BB41" i="70"/>
  <c r="BB37" i="70"/>
  <c r="BB33" i="70"/>
  <c r="BB29" i="70"/>
  <c r="BB25" i="70"/>
  <c r="BB21" i="70"/>
  <c r="BB17" i="70"/>
  <c r="BB13" i="70"/>
  <c r="BB9" i="70"/>
  <c r="BB60" i="59"/>
  <c r="BB8" i="70"/>
  <c r="BB24" i="68"/>
  <c r="BB44" i="70"/>
  <c r="BB40" i="70"/>
  <c r="BB36" i="70"/>
  <c r="BB32" i="70"/>
  <c r="BB28" i="70"/>
  <c r="BB24" i="70"/>
  <c r="BB20" i="70"/>
  <c r="BB16" i="70"/>
  <c r="BB56" i="59"/>
  <c r="BB52" i="59"/>
  <c r="BB44" i="59"/>
  <c r="BB36" i="59"/>
  <c r="BB44" i="68"/>
  <c r="BB12" i="70"/>
  <c r="BB59" i="59"/>
  <c r="BB53" i="59"/>
  <c r="BB68" i="58"/>
  <c r="BB64" i="58"/>
  <c r="BB60" i="58"/>
  <c r="BB56" i="58"/>
  <c r="BB45" i="70"/>
  <c r="BB58" i="58"/>
  <c r="BB39" i="58"/>
  <c r="BB65" i="58"/>
  <c r="BB43" i="59"/>
  <c r="BB62" i="58"/>
  <c r="BB59" i="58"/>
  <c r="BB40" i="58"/>
  <c r="BB66" i="58"/>
  <c r="BB63" i="58"/>
  <c r="BB41" i="58"/>
  <c r="BB37" i="58"/>
  <c r="BB42" i="59"/>
  <c r="BB57" i="58"/>
  <c r="BB54" i="59"/>
  <c r="BB42" i="58"/>
  <c r="BB38" i="58"/>
  <c r="BB61" i="58"/>
  <c r="BB45" i="58"/>
  <c r="BB85" i="17"/>
  <c r="BY66" i="60"/>
  <c r="BY67" i="60"/>
  <c r="BY63" i="60"/>
  <c r="BY68" i="60"/>
  <c r="BY64" i="60"/>
  <c r="BY65" i="60"/>
  <c r="BY67" i="61"/>
  <c r="BY63" i="61"/>
  <c r="BY59" i="61"/>
  <c r="BY55" i="61"/>
  <c r="BY51" i="61"/>
  <c r="BY68" i="61"/>
  <c r="BY64" i="61"/>
  <c r="BY60" i="61"/>
  <c r="BY56" i="61"/>
  <c r="BY65" i="61"/>
  <c r="BY61" i="61"/>
  <c r="BY53" i="61"/>
  <c r="BY46" i="61"/>
  <c r="BY42" i="61"/>
  <c r="BY38" i="61"/>
  <c r="BY62" i="61"/>
  <c r="BY54" i="61"/>
  <c r="BY50" i="61"/>
  <c r="BY43" i="61"/>
  <c r="BY39" i="61"/>
  <c r="BY35" i="61"/>
  <c r="BY49" i="61"/>
  <c r="BY45" i="61"/>
  <c r="BY41" i="61"/>
  <c r="BY66" i="61"/>
  <c r="BY34" i="61"/>
  <c r="BY40" i="61"/>
  <c r="BY31" i="61"/>
  <c r="BY27" i="61"/>
  <c r="BY23" i="61"/>
  <c r="BY58" i="61"/>
  <c r="BY37" i="61"/>
  <c r="BY32" i="61"/>
  <c r="BY48" i="61"/>
  <c r="BY44" i="61"/>
  <c r="BY36" i="61"/>
  <c r="BY26" i="61"/>
  <c r="BY64" i="62"/>
  <c r="BY29" i="61"/>
  <c r="BY57" i="61"/>
  <c r="BY24" i="61"/>
  <c r="BY30" i="61"/>
  <c r="BY66" i="62"/>
  <c r="BY67" i="62"/>
  <c r="BY52" i="61"/>
  <c r="BY63" i="62"/>
  <c r="BY59" i="62"/>
  <c r="BY55" i="62"/>
  <c r="BY51" i="62"/>
  <c r="BY60" i="62"/>
  <c r="BY56" i="62"/>
  <c r="BY52" i="62"/>
  <c r="BY65" i="62"/>
  <c r="BY61" i="62"/>
  <c r="BY57" i="62"/>
  <c r="BY53" i="62"/>
  <c r="BY47" i="62"/>
  <c r="BY43" i="62"/>
  <c r="BY39" i="62"/>
  <c r="BY35" i="62"/>
  <c r="BY25" i="61"/>
  <c r="BY48" i="62"/>
  <c r="BY44" i="62"/>
  <c r="BY40" i="62"/>
  <c r="BY36" i="62"/>
  <c r="BY32" i="62"/>
  <c r="BY54" i="62"/>
  <c r="BY50" i="62"/>
  <c r="BY42" i="62"/>
  <c r="BY38" i="62"/>
  <c r="BY29" i="62"/>
  <c r="BY25" i="62"/>
  <c r="BY21" i="62"/>
  <c r="BY17" i="62"/>
  <c r="BY13" i="62"/>
  <c r="BY9" i="62"/>
  <c r="BY68" i="63"/>
  <c r="BY64" i="63"/>
  <c r="BY60" i="63"/>
  <c r="BY45" i="62"/>
  <c r="BY41" i="62"/>
  <c r="BY34" i="62"/>
  <c r="BY30" i="62"/>
  <c r="BY26" i="62"/>
  <c r="BY22" i="62"/>
  <c r="BY18" i="62"/>
  <c r="BY14" i="62"/>
  <c r="BY10" i="62"/>
  <c r="BY6" i="62"/>
  <c r="BY65" i="63"/>
  <c r="BY61" i="63"/>
  <c r="BY57" i="63"/>
  <c r="BY62" i="62"/>
  <c r="BY58" i="62"/>
  <c r="BY49" i="62"/>
  <c r="BY33" i="62"/>
  <c r="BY24" i="62"/>
  <c r="BY16" i="62"/>
  <c r="BY8" i="62"/>
  <c r="BY63" i="63"/>
  <c r="BY27" i="62"/>
  <c r="BY19" i="62"/>
  <c r="BY11" i="62"/>
  <c r="BY66" i="63"/>
  <c r="BY58" i="63"/>
  <c r="BY55" i="63"/>
  <c r="BY51" i="63"/>
  <c r="BY47" i="63"/>
  <c r="BY43" i="63"/>
  <c r="BY39" i="63"/>
  <c r="BY35" i="63"/>
  <c r="BY31" i="63"/>
  <c r="BY27" i="63"/>
  <c r="BY46" i="62"/>
  <c r="BY52" i="63"/>
  <c r="BY48" i="63"/>
  <c r="BY44" i="63"/>
  <c r="BY40" i="63"/>
  <c r="BY36" i="63"/>
  <c r="BY32" i="63"/>
  <c r="BY28" i="63"/>
  <c r="BY28" i="62"/>
  <c r="BY20" i="62"/>
  <c r="BY12" i="62"/>
  <c r="BY67" i="63"/>
  <c r="BY59" i="63"/>
  <c r="BY50" i="63"/>
  <c r="BY42" i="63"/>
  <c r="BY34" i="63"/>
  <c r="BY23" i="62"/>
  <c r="BY7" i="62"/>
  <c r="BY53" i="63"/>
  <c r="BY45" i="63"/>
  <c r="BY37" i="63"/>
  <c r="BY22" i="63"/>
  <c r="BY18" i="63"/>
  <c r="BY14" i="63"/>
  <c r="BY10" i="63"/>
  <c r="BY65" i="64"/>
  <c r="BY61" i="64"/>
  <c r="BY57" i="64"/>
  <c r="BY53" i="64"/>
  <c r="BY49" i="64"/>
  <c r="BY45" i="64"/>
  <c r="BY41" i="64"/>
  <c r="BY33" i="64"/>
  <c r="BY29" i="64"/>
  <c r="BY25" i="64"/>
  <c r="BY56" i="63"/>
  <c r="BY23" i="63"/>
  <c r="BY19" i="63"/>
  <c r="BY15" i="63"/>
  <c r="BY11" i="63"/>
  <c r="BY66" i="64"/>
  <c r="BY62" i="64"/>
  <c r="BY58" i="64"/>
  <c r="BY54" i="64"/>
  <c r="BY50" i="64"/>
  <c r="BY46" i="64"/>
  <c r="BY42" i="64"/>
  <c r="BY34" i="64"/>
  <c r="BY30" i="64"/>
  <c r="BY26" i="64"/>
  <c r="BY22" i="64"/>
  <c r="BY54" i="63"/>
  <c r="BY46" i="63"/>
  <c r="BY38" i="63"/>
  <c r="BY20" i="64"/>
  <c r="BY16" i="64"/>
  <c r="BY12" i="64"/>
  <c r="BY8" i="64"/>
  <c r="BY67" i="65"/>
  <c r="BY63" i="65"/>
  <c r="BY59" i="65"/>
  <c r="BY55" i="65"/>
  <c r="BY49" i="63"/>
  <c r="BY29" i="63"/>
  <c r="BY25" i="63"/>
  <c r="BY9" i="63"/>
  <c r="BY64" i="64"/>
  <c r="BY56" i="64"/>
  <c r="BY48" i="64"/>
  <c r="BY40" i="64"/>
  <c r="BY21" i="64"/>
  <c r="BY17" i="64"/>
  <c r="BY13" i="64"/>
  <c r="BY9" i="64"/>
  <c r="BY68" i="65"/>
  <c r="BY64" i="65"/>
  <c r="BY60" i="65"/>
  <c r="BY56" i="65"/>
  <c r="BY31" i="62"/>
  <c r="BY20" i="63"/>
  <c r="BY12" i="63"/>
  <c r="BY67" i="64"/>
  <c r="BY59" i="64"/>
  <c r="BY51" i="64"/>
  <c r="BY43" i="64"/>
  <c r="BY35" i="64"/>
  <c r="BY27" i="64"/>
  <c r="BY15" i="62"/>
  <c r="BY23" i="64"/>
  <c r="BY18" i="64"/>
  <c r="BY14" i="64"/>
  <c r="BY10" i="64"/>
  <c r="BY6" i="64"/>
  <c r="BY65" i="65"/>
  <c r="BY57" i="65"/>
  <c r="BY53" i="65"/>
  <c r="BY33" i="63"/>
  <c r="BY21" i="63"/>
  <c r="BY13" i="63"/>
  <c r="BY68" i="64"/>
  <c r="BY60" i="64"/>
  <c r="BY52" i="64"/>
  <c r="BY44" i="64"/>
  <c r="BY36" i="64"/>
  <c r="BY28" i="64"/>
  <c r="BY19" i="64"/>
  <c r="BY15" i="64"/>
  <c r="BY11" i="64"/>
  <c r="BY7" i="64"/>
  <c r="BY66" i="65"/>
  <c r="BY58" i="65"/>
  <c r="BY54" i="65"/>
  <c r="BY24" i="64"/>
  <c r="BY39" i="65"/>
  <c r="BY35" i="65"/>
  <c r="BY31" i="65"/>
  <c r="BY27" i="65"/>
  <c r="BY23" i="65"/>
  <c r="BY16" i="63"/>
  <c r="BY63" i="64"/>
  <c r="BY47" i="64"/>
  <c r="BY31" i="64"/>
  <c r="BY62" i="63"/>
  <c r="BY41" i="65"/>
  <c r="BY37" i="65"/>
  <c r="BY33" i="65"/>
  <c r="BY29" i="65"/>
  <c r="BY25" i="65"/>
  <c r="BY21" i="65"/>
  <c r="BY17" i="65"/>
  <c r="BY55" i="64"/>
  <c r="BY13" i="65"/>
  <c r="BY9" i="65"/>
  <c r="BY68" i="66"/>
  <c r="BY64" i="66"/>
  <c r="BY60" i="66"/>
  <c r="BY56" i="66"/>
  <c r="BY52" i="66"/>
  <c r="BY48" i="66"/>
  <c r="BY44" i="66"/>
  <c r="BY40" i="66"/>
  <c r="BY32" i="66"/>
  <c r="BY28" i="66"/>
  <c r="BY24" i="66"/>
  <c r="BY20" i="66"/>
  <c r="BY16" i="66"/>
  <c r="BY12" i="66"/>
  <c r="BY8" i="66"/>
  <c r="BY67" i="67"/>
  <c r="BY30" i="63"/>
  <c r="BY42" i="65"/>
  <c r="BY38" i="65"/>
  <c r="BY34" i="65"/>
  <c r="BY30" i="65"/>
  <c r="BY26" i="65"/>
  <c r="BY22" i="65"/>
  <c r="BY20" i="65"/>
  <c r="BY16" i="65"/>
  <c r="BY18" i="65"/>
  <c r="BY14" i="65"/>
  <c r="BY10" i="65"/>
  <c r="BY6" i="65"/>
  <c r="BY65" i="66"/>
  <c r="BY61" i="66"/>
  <c r="BY57" i="66"/>
  <c r="BY53" i="66"/>
  <c r="BY49" i="66"/>
  <c r="BY45" i="66"/>
  <c r="BY41" i="66"/>
  <c r="BY37" i="66"/>
  <c r="BY33" i="66"/>
  <c r="BY41" i="63"/>
  <c r="BY24" i="63"/>
  <c r="BY19" i="65"/>
  <c r="BY23" i="66"/>
  <c r="BY7" i="66"/>
  <c r="BY65" i="67"/>
  <c r="BY61" i="67"/>
  <c r="BY57" i="67"/>
  <c r="BY53" i="67"/>
  <c r="BY49" i="67"/>
  <c r="BY45" i="67"/>
  <c r="BY12" i="65"/>
  <c r="BY67" i="66"/>
  <c r="BY59" i="66"/>
  <c r="BY51" i="66"/>
  <c r="BY43" i="66"/>
  <c r="BY35" i="66"/>
  <c r="BY19" i="66"/>
  <c r="BY62" i="67"/>
  <c r="BY58" i="67"/>
  <c r="BY54" i="67"/>
  <c r="BY50" i="67"/>
  <c r="BY46" i="67"/>
  <c r="BY42" i="67"/>
  <c r="BY15" i="65"/>
  <c r="BY7" i="65"/>
  <c r="BY62" i="66"/>
  <c r="BY54" i="66"/>
  <c r="BY46" i="66"/>
  <c r="BY38" i="66"/>
  <c r="BY26" i="66"/>
  <c r="BY17" i="66"/>
  <c r="BY10" i="66"/>
  <c r="BY40" i="65"/>
  <c r="BY36" i="65"/>
  <c r="BY32" i="65"/>
  <c r="BY28" i="65"/>
  <c r="BY24" i="65"/>
  <c r="BY15" i="66"/>
  <c r="BY63" i="67"/>
  <c r="BY59" i="67"/>
  <c r="BY55" i="67"/>
  <c r="BY51" i="67"/>
  <c r="BY47" i="67"/>
  <c r="BY43" i="67"/>
  <c r="BY60" i="67"/>
  <c r="BY52" i="67"/>
  <c r="BY34" i="66"/>
  <c r="BY27" i="66"/>
  <c r="BY13" i="66"/>
  <c r="BY38" i="67"/>
  <c r="BY34" i="67"/>
  <c r="BY30" i="67"/>
  <c r="BY26" i="67"/>
  <c r="BY22" i="67"/>
  <c r="BY18" i="67"/>
  <c r="BY14" i="67"/>
  <c r="BY10" i="67"/>
  <c r="BY65" i="68"/>
  <c r="BY61" i="68"/>
  <c r="BY57" i="68"/>
  <c r="BY53" i="68"/>
  <c r="BY49" i="68"/>
  <c r="BY45" i="68"/>
  <c r="BY63" i="66"/>
  <c r="BY47" i="66"/>
  <c r="BY18" i="66"/>
  <c r="BY66" i="66"/>
  <c r="BY50" i="66"/>
  <c r="BY22" i="66"/>
  <c r="BY11" i="66"/>
  <c r="BY66" i="67"/>
  <c r="BY39" i="67"/>
  <c r="BY35" i="67"/>
  <c r="BY31" i="67"/>
  <c r="BY27" i="67"/>
  <c r="BY23" i="67"/>
  <c r="BY19" i="67"/>
  <c r="BY15" i="67"/>
  <c r="BY11" i="67"/>
  <c r="BY7" i="67"/>
  <c r="BY66" i="68"/>
  <c r="BY62" i="68"/>
  <c r="BY58" i="68"/>
  <c r="BY54" i="68"/>
  <c r="BY50" i="68"/>
  <c r="BY46" i="68"/>
  <c r="BY42" i="68"/>
  <c r="BY38" i="68"/>
  <c r="BY39" i="66"/>
  <c r="BY64" i="67"/>
  <c r="BY56" i="67"/>
  <c r="BY48" i="67"/>
  <c r="BY8" i="65"/>
  <c r="BY55" i="66"/>
  <c r="BY30" i="66"/>
  <c r="BY29" i="66"/>
  <c r="BY8" i="67"/>
  <c r="BY55" i="68"/>
  <c r="BY9" i="66"/>
  <c r="BY68" i="67"/>
  <c r="BY41" i="67"/>
  <c r="BY33" i="67"/>
  <c r="BY25" i="67"/>
  <c r="BY17" i="67"/>
  <c r="BY9" i="67"/>
  <c r="BY56" i="68"/>
  <c r="BY36" i="67"/>
  <c r="BY28" i="67"/>
  <c r="BY20" i="67"/>
  <c r="BY12" i="67"/>
  <c r="BY11" i="65"/>
  <c r="BY58" i="66"/>
  <c r="BY21" i="66"/>
  <c r="BY60" i="68"/>
  <c r="BY43" i="68"/>
  <c r="BY37" i="68"/>
  <c r="BY42" i="66"/>
  <c r="BY14" i="66"/>
  <c r="BY63" i="68"/>
  <c r="BY44" i="67"/>
  <c r="BY37" i="67"/>
  <c r="BY29" i="67"/>
  <c r="BY21" i="67"/>
  <c r="BY13" i="67"/>
  <c r="BY64" i="68"/>
  <c r="BY48" i="68"/>
  <c r="BY44" i="68"/>
  <c r="BY16" i="67"/>
  <c r="BY59" i="68"/>
  <c r="BY51" i="68"/>
  <c r="BY32" i="68"/>
  <c r="BY28" i="68"/>
  <c r="BY24" i="68"/>
  <c r="BY20" i="68"/>
  <c r="BY16" i="68"/>
  <c r="BY12" i="68"/>
  <c r="BY8" i="68"/>
  <c r="BY25" i="66"/>
  <c r="BY24" i="67"/>
  <c r="BY52" i="68"/>
  <c r="BY41" i="68"/>
  <c r="BY33" i="68"/>
  <c r="BY29" i="68"/>
  <c r="BY25" i="68"/>
  <c r="BY21" i="68"/>
  <c r="BY17" i="68"/>
  <c r="BY13" i="68"/>
  <c r="BY9" i="68"/>
  <c r="BY67" i="68"/>
  <c r="BY6" i="66"/>
  <c r="BY32" i="67"/>
  <c r="BY40" i="68"/>
  <c r="BY34" i="68"/>
  <c r="BY30" i="68"/>
  <c r="BY26" i="68"/>
  <c r="BY22" i="68"/>
  <c r="BY18" i="68"/>
  <c r="BY14" i="68"/>
  <c r="BY10" i="68"/>
  <c r="BY6" i="68"/>
  <c r="BY40" i="67"/>
  <c r="BY39" i="68"/>
  <c r="BY31" i="68"/>
  <c r="BY27" i="68"/>
  <c r="BY23" i="68"/>
  <c r="BY19" i="68"/>
  <c r="BY15" i="68"/>
  <c r="BY11" i="68"/>
  <c r="BY7" i="68"/>
  <c r="BY6" i="69"/>
  <c r="BY65" i="70"/>
  <c r="BY61" i="70"/>
  <c r="BY57" i="70"/>
  <c r="BY53" i="70"/>
  <c r="BY49" i="70"/>
  <c r="BY45" i="70"/>
  <c r="BY68" i="68"/>
  <c r="BY47" i="68"/>
  <c r="BY35" i="68"/>
  <c r="BY11" i="69"/>
  <c r="BY7" i="69"/>
  <c r="BY66" i="70"/>
  <c r="BY62" i="70"/>
  <c r="BY58" i="70"/>
  <c r="BY54" i="70"/>
  <c r="BY50" i="70"/>
  <c r="BY36" i="68"/>
  <c r="BY12" i="69"/>
  <c r="BY8" i="69"/>
  <c r="BY67" i="70"/>
  <c r="BY63" i="70"/>
  <c r="BY59" i="70"/>
  <c r="BY55" i="70"/>
  <c r="BY51" i="70"/>
  <c r="BY47" i="70"/>
  <c r="BY13" i="69"/>
  <c r="BY9" i="69"/>
  <c r="BY68" i="70"/>
  <c r="BY64" i="70"/>
  <c r="BY60" i="70"/>
  <c r="BY56" i="70"/>
  <c r="BY41" i="70"/>
  <c r="BY37" i="70"/>
  <c r="BY33" i="70"/>
  <c r="BY29" i="70"/>
  <c r="BY25" i="70"/>
  <c r="BY21" i="70"/>
  <c r="BY17" i="70"/>
  <c r="BY13" i="70"/>
  <c r="BY9" i="70"/>
  <c r="BY60" i="59"/>
  <c r="BY46" i="70"/>
  <c r="BY48" i="70"/>
  <c r="BY42" i="70"/>
  <c r="BY38" i="70"/>
  <c r="BY34" i="70"/>
  <c r="BY30" i="70"/>
  <c r="BY26" i="70"/>
  <c r="BY22" i="70"/>
  <c r="BY18" i="70"/>
  <c r="BY14" i="70"/>
  <c r="BY40" i="70"/>
  <c r="BY36" i="70"/>
  <c r="BY32" i="70"/>
  <c r="BY28" i="70"/>
  <c r="BY24" i="70"/>
  <c r="BY20" i="70"/>
  <c r="BY16" i="70"/>
  <c r="BY12" i="70"/>
  <c r="BY8" i="70"/>
  <c r="BY44" i="70"/>
  <c r="BY7" i="70"/>
  <c r="BY59" i="59"/>
  <c r="BY54" i="59"/>
  <c r="BY42" i="59"/>
  <c r="BY65" i="58"/>
  <c r="BY61" i="58"/>
  <c r="BY57" i="58"/>
  <c r="BY45" i="58"/>
  <c r="BY52" i="70"/>
  <c r="BY10" i="70"/>
  <c r="BY43" i="70"/>
  <c r="BY39" i="70"/>
  <c r="BY35" i="70"/>
  <c r="BY31" i="70"/>
  <c r="BY27" i="70"/>
  <c r="BY23" i="70"/>
  <c r="BY19" i="70"/>
  <c r="BY15" i="70"/>
  <c r="BY11" i="70"/>
  <c r="BY43" i="59"/>
  <c r="BY66" i="58"/>
  <c r="BY62" i="58"/>
  <c r="BY58" i="58"/>
  <c r="BY58" i="59"/>
  <c r="BY56" i="59"/>
  <c r="BY52" i="59"/>
  <c r="BY44" i="59"/>
  <c r="BY36" i="59"/>
  <c r="BY63" i="58"/>
  <c r="BY59" i="58"/>
  <c r="BY65" i="59"/>
  <c r="BY66" i="59"/>
  <c r="BY53" i="59"/>
  <c r="BY68" i="58"/>
  <c r="BY64" i="58"/>
  <c r="BY60" i="58"/>
  <c r="BY56" i="58"/>
  <c r="BY39" i="58"/>
  <c r="BY6" i="70"/>
  <c r="BY40" i="58"/>
  <c r="BY41" i="58"/>
  <c r="BY37" i="58"/>
  <c r="BY62" i="59"/>
  <c r="BY38" i="58"/>
  <c r="BY42" i="58"/>
  <c r="BY85" i="17"/>
  <c r="CS68" i="60"/>
  <c r="CS64" i="60"/>
  <c r="CS65" i="60"/>
  <c r="CS66" i="60"/>
  <c r="CS67" i="60"/>
  <c r="CS63" i="60"/>
  <c r="CS65" i="61"/>
  <c r="CS61" i="61"/>
  <c r="CS57" i="61"/>
  <c r="CS53" i="61"/>
  <c r="CS66" i="61"/>
  <c r="CS62" i="61"/>
  <c r="CS58" i="61"/>
  <c r="CS54" i="61"/>
  <c r="CS67" i="61"/>
  <c r="CS68" i="61"/>
  <c r="CS63" i="61"/>
  <c r="CS55" i="61"/>
  <c r="CS51" i="61"/>
  <c r="CS48" i="61"/>
  <c r="CS44" i="61"/>
  <c r="CS40" i="61"/>
  <c r="CS36" i="61"/>
  <c r="CS64" i="61"/>
  <c r="CS56" i="61"/>
  <c r="CS52" i="61"/>
  <c r="CS49" i="61"/>
  <c r="CS45" i="61"/>
  <c r="CS41" i="61"/>
  <c r="CS37" i="61"/>
  <c r="CS60" i="61"/>
  <c r="CS50" i="61"/>
  <c r="CS43" i="61"/>
  <c r="CS42" i="61"/>
  <c r="CS39" i="61"/>
  <c r="CS29" i="61"/>
  <c r="CS35" i="61"/>
  <c r="CS46" i="61"/>
  <c r="CS30" i="61"/>
  <c r="CS59" i="61"/>
  <c r="CS38" i="61"/>
  <c r="CS34" i="61"/>
  <c r="CS32" i="61"/>
  <c r="CS31" i="61"/>
  <c r="CS34" i="62"/>
  <c r="CS32" i="62"/>
  <c r="CS31" i="62"/>
  <c r="CS27" i="62"/>
  <c r="CS23" i="62"/>
  <c r="CS19" i="62"/>
  <c r="CS15" i="62"/>
  <c r="CS11" i="62"/>
  <c r="CS7" i="62"/>
  <c r="CS66" i="63"/>
  <c r="CS62" i="63"/>
  <c r="CS58" i="63"/>
  <c r="CS36" i="62"/>
  <c r="CS28" i="62"/>
  <c r="CS24" i="62"/>
  <c r="CS20" i="62"/>
  <c r="CS16" i="62"/>
  <c r="CS12" i="62"/>
  <c r="CS8" i="62"/>
  <c r="CS67" i="63"/>
  <c r="CS63" i="63"/>
  <c r="CS59" i="63"/>
  <c r="CS53" i="63"/>
  <c r="CS49" i="63"/>
  <c r="CS45" i="63"/>
  <c r="CS41" i="63"/>
  <c r="CS37" i="63"/>
  <c r="CS33" i="63"/>
  <c r="CS29" i="63"/>
  <c r="CS35" i="62"/>
  <c r="CS30" i="62"/>
  <c r="CS25" i="62"/>
  <c r="CS22" i="62"/>
  <c r="CS17" i="62"/>
  <c r="CS14" i="62"/>
  <c r="CS9" i="62"/>
  <c r="CS6" i="62"/>
  <c r="CS64" i="63"/>
  <c r="CS61" i="63"/>
  <c r="CS57" i="63"/>
  <c r="CS54" i="63"/>
  <c r="CS50" i="63"/>
  <c r="CS46" i="63"/>
  <c r="CS42" i="63"/>
  <c r="CS38" i="63"/>
  <c r="CS34" i="63"/>
  <c r="CS30" i="63"/>
  <c r="CS60" i="63"/>
  <c r="CS56" i="63"/>
  <c r="CS29" i="62"/>
  <c r="CS13" i="62"/>
  <c r="CS33" i="62"/>
  <c r="CS26" i="62"/>
  <c r="CS10" i="62"/>
  <c r="CS24" i="63"/>
  <c r="CS20" i="63"/>
  <c r="CS16" i="63"/>
  <c r="CS67" i="64"/>
  <c r="CS63" i="64"/>
  <c r="CS59" i="64"/>
  <c r="CS55" i="64"/>
  <c r="CS51" i="64"/>
  <c r="CS47" i="64"/>
  <c r="CS43" i="64"/>
  <c r="CS35" i="64"/>
  <c r="CS31" i="64"/>
  <c r="CS27" i="64"/>
  <c r="CS23" i="64"/>
  <c r="CS51" i="63"/>
  <c r="CS48" i="63"/>
  <c r="CS43" i="63"/>
  <c r="CS40" i="63"/>
  <c r="CS35" i="63"/>
  <c r="CS32" i="63"/>
  <c r="CS27" i="63"/>
  <c r="CS25" i="63"/>
  <c r="CS21" i="63"/>
  <c r="CS68" i="64"/>
  <c r="CS64" i="64"/>
  <c r="CS60" i="64"/>
  <c r="CS56" i="64"/>
  <c r="CS52" i="64"/>
  <c r="CS48" i="64"/>
  <c r="CS44" i="64"/>
  <c r="CS40" i="64"/>
  <c r="CS36" i="64"/>
  <c r="CS28" i="64"/>
  <c r="CS24" i="64"/>
  <c r="CS21" i="62"/>
  <c r="CS68" i="63"/>
  <c r="CS55" i="63"/>
  <c r="CS52" i="63"/>
  <c r="CS47" i="63"/>
  <c r="CS44" i="63"/>
  <c r="CS39" i="63"/>
  <c r="CS18" i="64"/>
  <c r="CS14" i="64"/>
  <c r="CS10" i="64"/>
  <c r="CS6" i="64"/>
  <c r="CS65" i="65"/>
  <c r="CS31" i="63"/>
  <c r="CS22" i="63"/>
  <c r="CS19" i="63"/>
  <c r="CS14" i="63"/>
  <c r="CS66" i="64"/>
  <c r="CS61" i="64"/>
  <c r="CS58" i="64"/>
  <c r="CS53" i="64"/>
  <c r="CS50" i="64"/>
  <c r="CS45" i="64"/>
  <c r="CS42" i="64"/>
  <c r="CS34" i="64"/>
  <c r="CS29" i="64"/>
  <c r="CS26" i="64"/>
  <c r="CS19" i="64"/>
  <c r="CS15" i="64"/>
  <c r="CS11" i="64"/>
  <c r="CS7" i="64"/>
  <c r="CS66" i="65"/>
  <c r="CS18" i="62"/>
  <c r="CS65" i="63"/>
  <c r="CS20" i="64"/>
  <c r="CS16" i="64"/>
  <c r="CS12" i="64"/>
  <c r="CS8" i="64"/>
  <c r="CS67" i="65"/>
  <c r="CS36" i="63"/>
  <c r="CS21" i="64"/>
  <c r="CS17" i="64"/>
  <c r="CS13" i="64"/>
  <c r="CS9" i="64"/>
  <c r="CS68" i="65"/>
  <c r="CS64" i="65"/>
  <c r="CS41" i="65"/>
  <c r="CS37" i="65"/>
  <c r="CS33" i="65"/>
  <c r="CS29" i="65"/>
  <c r="CS25" i="65"/>
  <c r="CS21" i="65"/>
  <c r="CS15" i="63"/>
  <c r="CS62" i="64"/>
  <c r="CS22" i="64"/>
  <c r="CS39" i="65"/>
  <c r="CS35" i="65"/>
  <c r="CS31" i="65"/>
  <c r="CS27" i="65"/>
  <c r="CS23" i="65"/>
  <c r="CS19" i="65"/>
  <c r="CS20" i="65"/>
  <c r="CS16" i="65"/>
  <c r="CS18" i="65"/>
  <c r="CS15" i="65"/>
  <c r="CS11" i="65"/>
  <c r="CS7" i="65"/>
  <c r="CS66" i="66"/>
  <c r="CS62" i="66"/>
  <c r="CS58" i="66"/>
  <c r="CS54" i="66"/>
  <c r="CS50" i="66"/>
  <c r="CS46" i="66"/>
  <c r="CS42" i="66"/>
  <c r="CS38" i="66"/>
  <c r="CS34" i="66"/>
  <c r="CS30" i="66"/>
  <c r="CS26" i="66"/>
  <c r="CS22" i="66"/>
  <c r="CS18" i="66"/>
  <c r="CS14" i="66"/>
  <c r="CS10" i="66"/>
  <c r="CS6" i="66"/>
  <c r="CS42" i="65"/>
  <c r="CS38" i="65"/>
  <c r="CS34" i="65"/>
  <c r="CS30" i="65"/>
  <c r="CS26" i="65"/>
  <c r="CS22" i="65"/>
  <c r="CS57" i="64"/>
  <c r="CS46" i="64"/>
  <c r="CS41" i="64"/>
  <c r="CS30" i="64"/>
  <c r="CS25" i="64"/>
  <c r="CS12" i="65"/>
  <c r="CS8" i="65"/>
  <c r="CS67" i="66"/>
  <c r="CS63" i="66"/>
  <c r="CS59" i="66"/>
  <c r="CS55" i="66"/>
  <c r="CS51" i="66"/>
  <c r="CS47" i="66"/>
  <c r="CS43" i="66"/>
  <c r="CS39" i="66"/>
  <c r="CS35" i="66"/>
  <c r="CS17" i="65"/>
  <c r="CS49" i="64"/>
  <c r="CS63" i="67"/>
  <c r="CS59" i="67"/>
  <c r="CS55" i="67"/>
  <c r="CS51" i="67"/>
  <c r="CS47" i="67"/>
  <c r="CS43" i="67"/>
  <c r="CS65" i="64"/>
  <c r="CS14" i="65"/>
  <c r="CS9" i="65"/>
  <c r="CS6" i="65"/>
  <c r="CS64" i="66"/>
  <c r="CS61" i="66"/>
  <c r="CS56" i="66"/>
  <c r="CS53" i="66"/>
  <c r="CS48" i="66"/>
  <c r="CS23" i="63"/>
  <c r="CS64" i="67"/>
  <c r="CS60" i="67"/>
  <c r="CS56" i="67"/>
  <c r="CS52" i="67"/>
  <c r="CS48" i="67"/>
  <c r="CS44" i="67"/>
  <c r="CS33" i="64"/>
  <c r="CS24" i="66"/>
  <c r="CS17" i="66"/>
  <c r="CS15" i="66"/>
  <c r="CS8" i="66"/>
  <c r="CS18" i="63"/>
  <c r="CS66" i="67"/>
  <c r="CS65" i="67"/>
  <c r="CS61" i="67"/>
  <c r="CS57" i="67"/>
  <c r="CS53" i="67"/>
  <c r="CS49" i="67"/>
  <c r="CS45" i="67"/>
  <c r="CS13" i="65"/>
  <c r="CS10" i="65"/>
  <c r="CS60" i="66"/>
  <c r="CS57" i="66"/>
  <c r="CS19" i="66"/>
  <c r="CS29" i="66"/>
  <c r="CS23" i="66"/>
  <c r="CS9" i="66"/>
  <c r="CS68" i="67"/>
  <c r="CS67" i="67"/>
  <c r="CS40" i="67"/>
  <c r="CS36" i="67"/>
  <c r="CS32" i="67"/>
  <c r="CS28" i="67"/>
  <c r="CS24" i="67"/>
  <c r="CS20" i="67"/>
  <c r="CS16" i="67"/>
  <c r="CS12" i="67"/>
  <c r="CS8" i="67"/>
  <c r="CS67" i="68"/>
  <c r="CS63" i="68"/>
  <c r="CS59" i="68"/>
  <c r="CS55" i="68"/>
  <c r="CS51" i="68"/>
  <c r="CS47" i="68"/>
  <c r="CS41" i="66"/>
  <c r="CS40" i="66"/>
  <c r="CS40" i="65"/>
  <c r="CS44" i="66"/>
  <c r="CS28" i="66"/>
  <c r="CS27" i="66"/>
  <c r="CS13" i="66"/>
  <c r="CS7" i="66"/>
  <c r="CS58" i="67"/>
  <c r="CS50" i="67"/>
  <c r="CS41" i="67"/>
  <c r="CS37" i="67"/>
  <c r="CS33" i="67"/>
  <c r="CS29" i="67"/>
  <c r="CS25" i="67"/>
  <c r="CS21" i="67"/>
  <c r="CS17" i="67"/>
  <c r="CS13" i="67"/>
  <c r="CS9" i="67"/>
  <c r="CS68" i="68"/>
  <c r="CS64" i="68"/>
  <c r="CS60" i="68"/>
  <c r="CS56" i="68"/>
  <c r="CS52" i="68"/>
  <c r="CS48" i="68"/>
  <c r="CS44" i="68"/>
  <c r="CS40" i="68"/>
  <c r="CS36" i="68"/>
  <c r="CS36" i="65"/>
  <c r="CS68" i="66"/>
  <c r="CS65" i="66"/>
  <c r="CS52" i="66"/>
  <c r="CS49" i="66"/>
  <c r="CS45" i="66"/>
  <c r="CS33" i="66"/>
  <c r="CS32" i="66"/>
  <c r="CS42" i="67"/>
  <c r="CS28" i="65"/>
  <c r="CS37" i="66"/>
  <c r="CS20" i="66"/>
  <c r="CS38" i="67"/>
  <c r="CS35" i="67"/>
  <c r="CS30" i="67"/>
  <c r="CS27" i="67"/>
  <c r="CS22" i="67"/>
  <c r="CS19" i="67"/>
  <c r="CS14" i="67"/>
  <c r="CS7" i="67"/>
  <c r="CS54" i="68"/>
  <c r="CS32" i="65"/>
  <c r="CS25" i="66"/>
  <c r="CS46" i="67"/>
  <c r="CS10" i="67"/>
  <c r="CS57" i="68"/>
  <c r="CS11" i="67"/>
  <c r="CS61" i="68"/>
  <c r="CS45" i="68"/>
  <c r="CS12" i="66"/>
  <c r="CS39" i="67"/>
  <c r="CS34" i="67"/>
  <c r="CS31" i="67"/>
  <c r="CS26" i="67"/>
  <c r="CS23" i="67"/>
  <c r="CS18" i="67"/>
  <c r="CS15" i="67"/>
  <c r="CS62" i="68"/>
  <c r="CS62" i="67"/>
  <c r="CS65" i="68"/>
  <c r="CS49" i="68"/>
  <c r="CS21" i="66"/>
  <c r="CS58" i="68"/>
  <c r="CS38" i="68"/>
  <c r="CS30" i="68"/>
  <c r="CS26" i="68"/>
  <c r="CS22" i="68"/>
  <c r="CS18" i="68"/>
  <c r="CS14" i="68"/>
  <c r="CS10" i="68"/>
  <c r="CS6" i="68"/>
  <c r="CS53" i="68"/>
  <c r="CS34" i="68"/>
  <c r="CS31" i="68"/>
  <c r="CS27" i="68"/>
  <c r="CS23" i="68"/>
  <c r="CS19" i="68"/>
  <c r="CS15" i="68"/>
  <c r="CS11" i="68"/>
  <c r="CS7" i="68"/>
  <c r="CS66" i="68"/>
  <c r="CS41" i="68"/>
  <c r="CS37" i="68"/>
  <c r="CS16" i="66"/>
  <c r="CS11" i="66"/>
  <c r="CS46" i="68"/>
  <c r="CS43" i="68"/>
  <c r="CS42" i="68"/>
  <c r="CS32" i="68"/>
  <c r="CS28" i="68"/>
  <c r="CS24" i="68"/>
  <c r="CS20" i="68"/>
  <c r="CS16" i="68"/>
  <c r="CS12" i="68"/>
  <c r="CS8" i="68"/>
  <c r="CS54" i="64"/>
  <c r="CS24" i="65"/>
  <c r="CS33" i="68"/>
  <c r="CS29" i="68"/>
  <c r="CS25" i="68"/>
  <c r="CS21" i="68"/>
  <c r="CS17" i="68"/>
  <c r="CS13" i="68"/>
  <c r="CS9" i="68"/>
  <c r="CS50" i="68"/>
  <c r="CS12" i="69"/>
  <c r="CS8" i="69"/>
  <c r="CS67" i="70"/>
  <c r="CS63" i="70"/>
  <c r="CS59" i="70"/>
  <c r="CS55" i="70"/>
  <c r="CS51" i="70"/>
  <c r="CS47" i="70"/>
  <c r="CS13" i="69"/>
  <c r="CS9" i="69"/>
  <c r="CS68" i="70"/>
  <c r="CS64" i="70"/>
  <c r="CS60" i="70"/>
  <c r="CS56" i="70"/>
  <c r="CS52" i="70"/>
  <c r="CS48" i="70"/>
  <c r="CS39" i="68"/>
  <c r="CS35" i="68"/>
  <c r="CS6" i="69"/>
  <c r="CS65" i="70"/>
  <c r="CS61" i="70"/>
  <c r="CS57" i="70"/>
  <c r="CS53" i="70"/>
  <c r="CS49" i="70"/>
  <c r="CS45" i="70"/>
  <c r="CS11" i="69"/>
  <c r="CS7" i="69"/>
  <c r="CS66" i="70"/>
  <c r="CS62" i="70"/>
  <c r="CS58" i="70"/>
  <c r="CS54" i="70"/>
  <c r="CS54" i="67"/>
  <c r="CS46" i="70"/>
  <c r="CS43" i="70"/>
  <c r="CS39" i="70"/>
  <c r="CS35" i="70"/>
  <c r="CS31" i="70"/>
  <c r="CS27" i="70"/>
  <c r="CS23" i="70"/>
  <c r="CS19" i="70"/>
  <c r="CS15" i="70"/>
  <c r="CS11" i="70"/>
  <c r="CS7" i="70"/>
  <c r="CS66" i="59"/>
  <c r="CS62" i="59"/>
  <c r="CS58" i="59"/>
  <c r="CS40" i="70"/>
  <c r="CS36" i="70"/>
  <c r="CS32" i="70"/>
  <c r="CS28" i="70"/>
  <c r="CS24" i="70"/>
  <c r="CS20" i="70"/>
  <c r="CS16" i="70"/>
  <c r="CS50" i="70"/>
  <c r="CS44" i="70"/>
  <c r="CS42" i="70"/>
  <c r="CS38" i="70"/>
  <c r="CS34" i="70"/>
  <c r="CS30" i="70"/>
  <c r="CS26" i="70"/>
  <c r="CS22" i="70"/>
  <c r="CS18" i="70"/>
  <c r="CS14" i="70"/>
  <c r="CS10" i="70"/>
  <c r="CS6" i="70"/>
  <c r="CS65" i="59"/>
  <c r="CS8" i="70"/>
  <c r="CS56" i="59"/>
  <c r="CS52" i="59"/>
  <c r="CS44" i="59"/>
  <c r="CS36" i="59"/>
  <c r="CS63" i="58"/>
  <c r="CS59" i="58"/>
  <c r="CS12" i="70"/>
  <c r="CS9" i="70"/>
  <c r="CS53" i="59"/>
  <c r="CS68" i="58"/>
  <c r="CS64" i="58"/>
  <c r="CS60" i="58"/>
  <c r="CS56" i="58"/>
  <c r="CS60" i="59"/>
  <c r="CS41" i="70"/>
  <c r="CS37" i="70"/>
  <c r="CS33" i="70"/>
  <c r="CS29" i="70"/>
  <c r="CS25" i="70"/>
  <c r="CS21" i="70"/>
  <c r="CS17" i="70"/>
  <c r="CS13" i="70"/>
  <c r="CS54" i="59"/>
  <c r="CS42" i="59"/>
  <c r="CS65" i="58"/>
  <c r="CS61" i="58"/>
  <c r="CS57" i="58"/>
  <c r="CS59" i="59"/>
  <c r="CS43" i="59"/>
  <c r="CS66" i="58"/>
  <c r="CS62" i="58"/>
  <c r="CS58" i="58"/>
  <c r="CS41" i="58"/>
  <c r="CS37" i="58"/>
  <c r="CS42" i="58"/>
  <c r="CS38" i="58"/>
  <c r="CS45" i="58"/>
  <c r="CS39" i="58"/>
  <c r="CS40" i="58"/>
  <c r="CS85" i="17"/>
  <c r="DG85" i="52"/>
  <c r="DG65" i="60"/>
  <c r="DG66" i="60"/>
  <c r="DG67" i="60"/>
  <c r="DG63" i="60"/>
  <c r="DG68" i="60"/>
  <c r="DG64" i="60"/>
  <c r="DG66" i="61"/>
  <c r="DG62" i="61"/>
  <c r="DG58" i="61"/>
  <c r="DG54" i="61"/>
  <c r="DG50" i="61"/>
  <c r="DG67" i="61"/>
  <c r="DG63" i="61"/>
  <c r="DG59" i="61"/>
  <c r="DG55" i="61"/>
  <c r="DG68" i="61"/>
  <c r="DG61" i="61"/>
  <c r="DG53" i="61"/>
  <c r="DG49" i="61"/>
  <c r="DG45" i="61"/>
  <c r="DG41" i="61"/>
  <c r="DG37" i="61"/>
  <c r="DG65" i="61"/>
  <c r="DG52" i="61"/>
  <c r="DG64" i="61"/>
  <c r="DG56" i="61"/>
  <c r="DG46" i="61"/>
  <c r="DG42" i="61"/>
  <c r="DG38" i="61"/>
  <c r="DG34" i="61"/>
  <c r="DG60" i="61"/>
  <c r="DG48" i="61"/>
  <c r="DG44" i="61"/>
  <c r="DG40" i="61"/>
  <c r="DG39" i="61"/>
  <c r="DG30" i="61"/>
  <c r="DG51" i="61"/>
  <c r="DG35" i="61"/>
  <c r="DG57" i="61"/>
  <c r="DG31" i="61"/>
  <c r="DG36" i="61"/>
  <c r="DG32" i="61"/>
  <c r="DG29" i="61"/>
  <c r="DG43" i="61"/>
  <c r="DG34" i="62"/>
  <c r="DG35" i="62"/>
  <c r="DG28" i="62"/>
  <c r="DG24" i="62"/>
  <c r="DG20" i="62"/>
  <c r="DG16" i="62"/>
  <c r="DG12" i="62"/>
  <c r="DG8" i="62"/>
  <c r="DG67" i="63"/>
  <c r="DG63" i="63"/>
  <c r="DG59" i="63"/>
  <c r="DG36" i="62"/>
  <c r="DG29" i="62"/>
  <c r="DG25" i="62"/>
  <c r="DG21" i="62"/>
  <c r="DG17" i="62"/>
  <c r="DG13" i="62"/>
  <c r="DG9" i="62"/>
  <c r="DG68" i="63"/>
  <c r="DG64" i="63"/>
  <c r="DG60" i="63"/>
  <c r="DG56" i="63"/>
  <c r="DG33" i="62"/>
  <c r="DG54" i="63"/>
  <c r="DG50" i="63"/>
  <c r="DG46" i="63"/>
  <c r="DG42" i="63"/>
  <c r="DG38" i="63"/>
  <c r="DG34" i="63"/>
  <c r="DG30" i="63"/>
  <c r="DG58" i="63"/>
  <c r="DG30" i="62"/>
  <c r="DG27" i="62"/>
  <c r="DG22" i="62"/>
  <c r="DG19" i="62"/>
  <c r="DG14" i="62"/>
  <c r="DG11" i="62"/>
  <c r="DG6" i="62"/>
  <c r="DG66" i="63"/>
  <c r="DG61" i="63"/>
  <c r="DG57" i="63"/>
  <c r="DG55" i="63"/>
  <c r="DG51" i="63"/>
  <c r="DG47" i="63"/>
  <c r="DG43" i="63"/>
  <c r="DG39" i="63"/>
  <c r="DG35" i="63"/>
  <c r="DG31" i="63"/>
  <c r="DG27" i="63"/>
  <c r="DG25" i="63"/>
  <c r="DG21" i="63"/>
  <c r="DG68" i="64"/>
  <c r="DG64" i="64"/>
  <c r="DG60" i="64"/>
  <c r="DG56" i="64"/>
  <c r="DG52" i="64"/>
  <c r="DG48" i="64"/>
  <c r="DG44" i="64"/>
  <c r="DG40" i="64"/>
  <c r="DG36" i="64"/>
  <c r="DG28" i="64"/>
  <c r="DG24" i="64"/>
  <c r="DG31" i="62"/>
  <c r="DG26" i="62"/>
  <c r="DG15" i="62"/>
  <c r="DG10" i="62"/>
  <c r="DG62" i="63"/>
  <c r="DG53" i="63"/>
  <c r="DG48" i="63"/>
  <c r="DG45" i="63"/>
  <c r="DG40" i="63"/>
  <c r="DG37" i="63"/>
  <c r="DG32" i="63"/>
  <c r="DG22" i="63"/>
  <c r="DG18" i="63"/>
  <c r="DG14" i="63"/>
  <c r="DG65" i="64"/>
  <c r="DG61" i="64"/>
  <c r="DG57" i="64"/>
  <c r="DG53" i="64"/>
  <c r="DG49" i="64"/>
  <c r="DG45" i="64"/>
  <c r="DG41" i="64"/>
  <c r="DG33" i="64"/>
  <c r="DG29" i="64"/>
  <c r="DG25" i="64"/>
  <c r="DG32" i="62"/>
  <c r="DG23" i="62"/>
  <c r="DG18" i="62"/>
  <c r="DG7" i="62"/>
  <c r="DG65" i="63"/>
  <c r="DG29" i="63"/>
  <c r="DG52" i="63"/>
  <c r="DG49" i="63"/>
  <c r="DG44" i="63"/>
  <c r="DG41" i="63"/>
  <c r="DG36" i="63"/>
  <c r="DG19" i="64"/>
  <c r="DG15" i="64"/>
  <c r="DG11" i="64"/>
  <c r="DG7" i="64"/>
  <c r="DG66" i="65"/>
  <c r="DG24" i="63"/>
  <c r="DG19" i="63"/>
  <c r="DG16" i="63"/>
  <c r="DG66" i="64"/>
  <c r="DG63" i="64"/>
  <c r="DG58" i="64"/>
  <c r="DG55" i="64"/>
  <c r="DG50" i="64"/>
  <c r="DG47" i="64"/>
  <c r="DG42" i="64"/>
  <c r="DG34" i="64"/>
  <c r="DG31" i="64"/>
  <c r="DG26" i="64"/>
  <c r="DG20" i="64"/>
  <c r="DG16" i="64"/>
  <c r="DG12" i="64"/>
  <c r="DG8" i="64"/>
  <c r="DG67" i="65"/>
  <c r="DG33" i="63"/>
  <c r="DG21" i="64"/>
  <c r="DG17" i="64"/>
  <c r="DG13" i="64"/>
  <c r="DG9" i="64"/>
  <c r="DG68" i="65"/>
  <c r="DG64" i="65"/>
  <c r="DG23" i="64"/>
  <c r="DG18" i="64"/>
  <c r="DG14" i="64"/>
  <c r="DG10" i="64"/>
  <c r="DG6" i="64"/>
  <c r="DG65" i="65"/>
  <c r="DG23" i="63"/>
  <c r="DG54" i="64"/>
  <c r="DG42" i="65"/>
  <c r="DG38" i="65"/>
  <c r="DG34" i="65"/>
  <c r="DG30" i="65"/>
  <c r="DG26" i="65"/>
  <c r="DG22" i="65"/>
  <c r="DG20" i="63"/>
  <c r="DG67" i="64"/>
  <c r="DG51" i="64"/>
  <c r="DG35" i="64"/>
  <c r="DG40" i="65"/>
  <c r="DG36" i="65"/>
  <c r="DG32" i="65"/>
  <c r="DG28" i="65"/>
  <c r="DG24" i="65"/>
  <c r="DG20" i="65"/>
  <c r="DG16" i="65"/>
  <c r="DG18" i="65"/>
  <c r="DG22" i="64"/>
  <c r="DG39" i="65"/>
  <c r="DG35" i="65"/>
  <c r="DG31" i="65"/>
  <c r="DG27" i="65"/>
  <c r="DG23" i="65"/>
  <c r="DG12" i="65"/>
  <c r="DG8" i="65"/>
  <c r="DG67" i="66"/>
  <c r="DG63" i="66"/>
  <c r="DG59" i="66"/>
  <c r="DG55" i="66"/>
  <c r="DG51" i="66"/>
  <c r="DG47" i="66"/>
  <c r="DG43" i="66"/>
  <c r="DG39" i="66"/>
  <c r="DG35" i="66"/>
  <c r="DG27" i="66"/>
  <c r="DG23" i="66"/>
  <c r="DG19" i="66"/>
  <c r="DG15" i="66"/>
  <c r="DG11" i="66"/>
  <c r="DG7" i="66"/>
  <c r="DG66" i="67"/>
  <c r="DG17" i="65"/>
  <c r="DG13" i="65"/>
  <c r="DG9" i="65"/>
  <c r="DG68" i="66"/>
  <c r="DG64" i="66"/>
  <c r="DG60" i="66"/>
  <c r="DG56" i="66"/>
  <c r="DG52" i="66"/>
  <c r="DG48" i="66"/>
  <c r="DG44" i="66"/>
  <c r="DG40" i="66"/>
  <c r="DG32" i="66"/>
  <c r="DG46" i="64"/>
  <c r="DG30" i="64"/>
  <c r="DG41" i="65"/>
  <c r="DG37" i="65"/>
  <c r="DG33" i="65"/>
  <c r="DG29" i="65"/>
  <c r="DG25" i="65"/>
  <c r="DG21" i="65"/>
  <c r="DG30" i="66"/>
  <c r="DG28" i="66"/>
  <c r="DG21" i="66"/>
  <c r="DG14" i="66"/>
  <c r="DG12" i="66"/>
  <c r="DG68" i="67"/>
  <c r="DG64" i="67"/>
  <c r="DG60" i="67"/>
  <c r="DG56" i="67"/>
  <c r="DG52" i="67"/>
  <c r="DG48" i="67"/>
  <c r="DG44" i="67"/>
  <c r="DG14" i="65"/>
  <c r="DG11" i="65"/>
  <c r="DG6" i="65"/>
  <c r="DG66" i="66"/>
  <c r="DG61" i="66"/>
  <c r="DG58" i="66"/>
  <c r="DG53" i="66"/>
  <c r="DG50" i="66"/>
  <c r="DG62" i="64"/>
  <c r="DG43" i="64"/>
  <c r="DG26" i="66"/>
  <c r="DG24" i="66"/>
  <c r="DG17" i="66"/>
  <c r="DG10" i="66"/>
  <c r="DG8" i="66"/>
  <c r="DG65" i="67"/>
  <c r="DG61" i="67"/>
  <c r="DG57" i="67"/>
  <c r="DG53" i="67"/>
  <c r="DG49" i="67"/>
  <c r="DG45" i="67"/>
  <c r="DG19" i="65"/>
  <c r="DG29" i="66"/>
  <c r="DG22" i="66"/>
  <c r="DG20" i="66"/>
  <c r="DG13" i="66"/>
  <c r="DG6" i="66"/>
  <c r="DG67" i="67"/>
  <c r="DG62" i="67"/>
  <c r="DG58" i="67"/>
  <c r="DG54" i="67"/>
  <c r="DG50" i="67"/>
  <c r="DG46" i="67"/>
  <c r="DG42" i="67"/>
  <c r="DG27" i="64"/>
  <c r="DG25" i="66"/>
  <c r="DG16" i="66"/>
  <c r="DG59" i="67"/>
  <c r="DG51" i="67"/>
  <c r="DG15" i="63"/>
  <c r="DG10" i="65"/>
  <c r="DG57" i="66"/>
  <c r="DG41" i="67"/>
  <c r="DG37" i="67"/>
  <c r="DG33" i="67"/>
  <c r="DG29" i="67"/>
  <c r="DG25" i="67"/>
  <c r="DG21" i="67"/>
  <c r="DG17" i="67"/>
  <c r="DG13" i="67"/>
  <c r="DG9" i="67"/>
  <c r="DG68" i="68"/>
  <c r="DG64" i="68"/>
  <c r="DG60" i="68"/>
  <c r="DG56" i="68"/>
  <c r="DG52" i="68"/>
  <c r="DG48" i="68"/>
  <c r="DG44" i="68"/>
  <c r="DG15" i="65"/>
  <c r="DG62" i="66"/>
  <c r="DG9" i="66"/>
  <c r="DG42" i="66"/>
  <c r="DG41" i="66"/>
  <c r="DG38" i="67"/>
  <c r="DG34" i="67"/>
  <c r="DG30" i="67"/>
  <c r="DG26" i="67"/>
  <c r="DG22" i="67"/>
  <c r="DG18" i="67"/>
  <c r="DG14" i="67"/>
  <c r="DG10" i="67"/>
  <c r="DG65" i="68"/>
  <c r="DG61" i="68"/>
  <c r="DG57" i="68"/>
  <c r="DG53" i="68"/>
  <c r="DG49" i="68"/>
  <c r="DG45" i="68"/>
  <c r="DG41" i="68"/>
  <c r="DG37" i="68"/>
  <c r="DG46" i="66"/>
  <c r="DG18" i="66"/>
  <c r="DG63" i="67"/>
  <c r="DG55" i="67"/>
  <c r="DG47" i="67"/>
  <c r="DG59" i="64"/>
  <c r="DG7" i="65"/>
  <c r="DG54" i="66"/>
  <c r="DG38" i="66"/>
  <c r="DG33" i="66"/>
  <c r="DG43" i="67"/>
  <c r="DG40" i="67"/>
  <c r="DG35" i="67"/>
  <c r="DG32" i="67"/>
  <c r="DG27" i="67"/>
  <c r="DG24" i="67"/>
  <c r="DG19" i="67"/>
  <c r="DG16" i="67"/>
  <c r="DG7" i="67"/>
  <c r="DG54" i="68"/>
  <c r="DG8" i="67"/>
  <c r="DG55" i="68"/>
  <c r="DG11" i="67"/>
  <c r="DG59" i="68"/>
  <c r="DG39" i="67"/>
  <c r="DG36" i="67"/>
  <c r="DG31" i="67"/>
  <c r="DG28" i="67"/>
  <c r="DG23" i="67"/>
  <c r="DG20" i="67"/>
  <c r="DG15" i="67"/>
  <c r="DG12" i="67"/>
  <c r="DG62" i="68"/>
  <c r="DG65" i="66"/>
  <c r="DG49" i="66"/>
  <c r="DG45" i="66"/>
  <c r="DG63" i="68"/>
  <c r="DG47" i="68"/>
  <c r="DG39" i="68"/>
  <c r="DG67" i="68"/>
  <c r="DG38" i="68"/>
  <c r="DG36" i="68"/>
  <c r="DG31" i="68"/>
  <c r="DG27" i="68"/>
  <c r="DG23" i="68"/>
  <c r="DG19" i="68"/>
  <c r="DG15" i="68"/>
  <c r="DG11" i="68"/>
  <c r="DG7" i="68"/>
  <c r="DG58" i="68"/>
  <c r="DG32" i="68"/>
  <c r="DG28" i="68"/>
  <c r="DG24" i="68"/>
  <c r="DG20" i="68"/>
  <c r="DG16" i="68"/>
  <c r="DG12" i="68"/>
  <c r="DG8" i="68"/>
  <c r="DG51" i="68"/>
  <c r="DG42" i="68"/>
  <c r="DG40" i="68"/>
  <c r="DG34" i="66"/>
  <c r="DG46" i="68"/>
  <c r="DG43" i="68"/>
  <c r="DG33" i="68"/>
  <c r="DG29" i="68"/>
  <c r="DG25" i="68"/>
  <c r="DG21" i="68"/>
  <c r="DG17" i="68"/>
  <c r="DG13" i="68"/>
  <c r="DG9" i="68"/>
  <c r="DG30" i="68"/>
  <c r="DG26" i="68"/>
  <c r="DG22" i="68"/>
  <c r="DG18" i="68"/>
  <c r="DG14" i="68"/>
  <c r="DG10" i="68"/>
  <c r="DG6" i="68"/>
  <c r="DG50" i="68"/>
  <c r="DG34" i="68"/>
  <c r="DG13" i="69"/>
  <c r="DG9" i="69"/>
  <c r="DG68" i="70"/>
  <c r="DG64" i="70"/>
  <c r="DG60" i="70"/>
  <c r="DG56" i="70"/>
  <c r="DG52" i="70"/>
  <c r="DG48" i="70"/>
  <c r="DG44" i="70"/>
  <c r="DG37" i="66"/>
  <c r="DG6" i="69"/>
  <c r="DG65" i="70"/>
  <c r="DG61" i="70"/>
  <c r="DG57" i="70"/>
  <c r="DG53" i="70"/>
  <c r="DG49" i="70"/>
  <c r="DG35" i="68"/>
  <c r="DG11" i="69"/>
  <c r="DG7" i="69"/>
  <c r="DG66" i="70"/>
  <c r="DG62" i="70"/>
  <c r="DG58" i="70"/>
  <c r="DG54" i="70"/>
  <c r="DG50" i="70"/>
  <c r="DG46" i="70"/>
  <c r="DG12" i="69"/>
  <c r="DG8" i="69"/>
  <c r="DG67" i="70"/>
  <c r="DG63" i="70"/>
  <c r="DG59" i="70"/>
  <c r="DG55" i="70"/>
  <c r="DG66" i="68"/>
  <c r="DG45" i="70"/>
  <c r="DG40" i="70"/>
  <c r="DG36" i="70"/>
  <c r="DG32" i="70"/>
  <c r="DG28" i="70"/>
  <c r="DG24" i="70"/>
  <c r="DG20" i="70"/>
  <c r="DG16" i="70"/>
  <c r="DG12" i="70"/>
  <c r="DG8" i="70"/>
  <c r="DG59" i="59"/>
  <c r="DG41" i="70"/>
  <c r="DG37" i="70"/>
  <c r="DG33" i="70"/>
  <c r="DG29" i="70"/>
  <c r="DG25" i="70"/>
  <c r="DG21" i="70"/>
  <c r="DG17" i="70"/>
  <c r="DG13" i="70"/>
  <c r="DG51" i="70"/>
  <c r="DG43" i="70"/>
  <c r="DG39" i="70"/>
  <c r="DG35" i="70"/>
  <c r="DG31" i="70"/>
  <c r="DG27" i="70"/>
  <c r="DG23" i="70"/>
  <c r="DG19" i="70"/>
  <c r="DG15" i="70"/>
  <c r="DG11" i="70"/>
  <c r="DG7" i="70"/>
  <c r="DG66" i="59"/>
  <c r="DG62" i="59"/>
  <c r="DG53" i="59"/>
  <c r="DG68" i="58"/>
  <c r="DG64" i="58"/>
  <c r="DG60" i="58"/>
  <c r="DG56" i="58"/>
  <c r="DG6" i="70"/>
  <c r="DG47" i="70"/>
  <c r="DG9" i="70"/>
  <c r="DG58" i="59"/>
  <c r="DG54" i="59"/>
  <c r="DG42" i="59"/>
  <c r="DG65" i="58"/>
  <c r="DG61" i="58"/>
  <c r="DG57" i="58"/>
  <c r="DG45" i="58"/>
  <c r="DG10" i="70"/>
  <c r="DG60" i="59"/>
  <c r="DG43" i="59"/>
  <c r="DG66" i="58"/>
  <c r="DG62" i="58"/>
  <c r="DG58" i="58"/>
  <c r="DG42" i="70"/>
  <c r="DG38" i="70"/>
  <c r="DG34" i="70"/>
  <c r="DG30" i="70"/>
  <c r="DG26" i="70"/>
  <c r="DG22" i="70"/>
  <c r="DG18" i="70"/>
  <c r="DG14" i="70"/>
  <c r="DG56" i="59"/>
  <c r="DG52" i="59"/>
  <c r="DG44" i="59"/>
  <c r="DG36" i="59"/>
  <c r="DG63" i="58"/>
  <c r="DG59" i="58"/>
  <c r="DG42" i="58"/>
  <c r="DG38" i="58"/>
  <c r="DG65" i="59"/>
  <c r="DG39" i="58"/>
  <c r="DG40" i="58"/>
  <c r="DG85" i="17"/>
  <c r="DG37" i="58"/>
  <c r="DG41" i="58"/>
  <c r="BP67" i="60"/>
  <c r="BP63" i="60"/>
  <c r="BP68" i="60"/>
  <c r="BP64" i="60"/>
  <c r="BP65" i="60"/>
  <c r="BP66" i="60"/>
  <c r="BP68" i="61"/>
  <c r="BP64" i="61"/>
  <c r="BP60" i="61"/>
  <c r="BP56" i="61"/>
  <c r="BP52" i="61"/>
  <c r="BP65" i="61"/>
  <c r="BP61" i="61"/>
  <c r="BP57" i="61"/>
  <c r="BP53" i="61"/>
  <c r="BP66" i="61"/>
  <c r="BP51" i="61"/>
  <c r="BP43" i="61"/>
  <c r="BP39" i="61"/>
  <c r="BP35" i="61"/>
  <c r="BP58" i="61"/>
  <c r="BP59" i="61"/>
  <c r="BP48" i="61"/>
  <c r="BP44" i="61"/>
  <c r="BP40" i="61"/>
  <c r="BP36" i="61"/>
  <c r="BP67" i="61"/>
  <c r="BP63" i="61"/>
  <c r="BP55" i="61"/>
  <c r="BP50" i="61"/>
  <c r="BP46" i="61"/>
  <c r="BP42" i="61"/>
  <c r="BP54" i="61"/>
  <c r="BP45" i="61"/>
  <c r="BP41" i="61"/>
  <c r="BP38" i="61"/>
  <c r="BP32" i="61"/>
  <c r="BP24" i="61"/>
  <c r="BP62" i="61"/>
  <c r="BP29" i="61"/>
  <c r="BP25" i="61"/>
  <c r="BP49" i="61"/>
  <c r="BP37" i="61"/>
  <c r="BP30" i="61"/>
  <c r="BP65" i="62"/>
  <c r="BP31" i="61"/>
  <c r="BP34" i="61"/>
  <c r="BP26" i="61"/>
  <c r="BP23" i="61"/>
  <c r="BP67" i="62"/>
  <c r="BP27" i="61"/>
  <c r="BP60" i="62"/>
  <c r="BP56" i="62"/>
  <c r="BP52" i="62"/>
  <c r="BP66" i="62"/>
  <c r="BP61" i="62"/>
  <c r="BP57" i="62"/>
  <c r="BP53" i="62"/>
  <c r="BP62" i="62"/>
  <c r="BP58" i="62"/>
  <c r="BP51" i="62"/>
  <c r="BP48" i="62"/>
  <c r="BP44" i="62"/>
  <c r="BP40" i="62"/>
  <c r="BP36" i="62"/>
  <c r="BP63" i="62"/>
  <c r="BP59" i="62"/>
  <c r="BP54" i="62"/>
  <c r="BP49" i="62"/>
  <c r="BP45" i="62"/>
  <c r="BP41" i="62"/>
  <c r="BP33" i="62"/>
  <c r="BP64" i="62"/>
  <c r="BP43" i="62"/>
  <c r="BP32" i="62"/>
  <c r="BP46" i="62"/>
  <c r="BP30" i="62"/>
  <c r="BP26" i="62"/>
  <c r="BP22" i="62"/>
  <c r="BP18" i="62"/>
  <c r="BP14" i="62"/>
  <c r="BP10" i="62"/>
  <c r="BP6" i="62"/>
  <c r="BP65" i="63"/>
  <c r="BP61" i="63"/>
  <c r="BP57" i="63"/>
  <c r="BP35" i="62"/>
  <c r="BP31" i="62"/>
  <c r="BP27" i="62"/>
  <c r="BP23" i="62"/>
  <c r="BP19" i="62"/>
  <c r="BP15" i="62"/>
  <c r="BP11" i="62"/>
  <c r="BP7" i="62"/>
  <c r="BP66" i="63"/>
  <c r="BP62" i="63"/>
  <c r="BP58" i="63"/>
  <c r="BP47" i="62"/>
  <c r="BP39" i="62"/>
  <c r="BP55" i="62"/>
  <c r="BP28" i="62"/>
  <c r="BP20" i="62"/>
  <c r="BP12" i="62"/>
  <c r="BP67" i="63"/>
  <c r="BP34" i="62"/>
  <c r="BP60" i="63"/>
  <c r="BP52" i="63"/>
  <c r="BP48" i="63"/>
  <c r="BP44" i="63"/>
  <c r="BP40" i="63"/>
  <c r="BP36" i="63"/>
  <c r="BP32" i="63"/>
  <c r="BP28" i="63"/>
  <c r="BP56" i="63"/>
  <c r="BP38" i="62"/>
  <c r="BP29" i="62"/>
  <c r="BP21" i="62"/>
  <c r="BP13" i="62"/>
  <c r="BP68" i="63"/>
  <c r="BP59" i="63"/>
  <c r="BP53" i="63"/>
  <c r="BP49" i="63"/>
  <c r="BP45" i="63"/>
  <c r="BP41" i="63"/>
  <c r="BP37" i="63"/>
  <c r="BP33" i="63"/>
  <c r="BP29" i="63"/>
  <c r="BP24" i="62"/>
  <c r="BP16" i="62"/>
  <c r="BP8" i="62"/>
  <c r="BP63" i="63"/>
  <c r="BP50" i="62"/>
  <c r="BP42" i="62"/>
  <c r="BP25" i="62"/>
  <c r="BP9" i="62"/>
  <c r="BP54" i="63"/>
  <c r="BP46" i="63"/>
  <c r="BP38" i="63"/>
  <c r="BP30" i="63"/>
  <c r="BP23" i="63"/>
  <c r="BP19" i="63"/>
  <c r="BP15" i="63"/>
  <c r="BP11" i="63"/>
  <c r="BP66" i="64"/>
  <c r="BP62" i="64"/>
  <c r="BP58" i="64"/>
  <c r="BP54" i="64"/>
  <c r="BP50" i="64"/>
  <c r="BP46" i="64"/>
  <c r="BP42" i="64"/>
  <c r="BP34" i="64"/>
  <c r="BP30" i="64"/>
  <c r="BP26" i="64"/>
  <c r="BP22" i="64"/>
  <c r="BP55" i="63"/>
  <c r="BP47" i="63"/>
  <c r="BP39" i="63"/>
  <c r="BP31" i="63"/>
  <c r="BP24" i="63"/>
  <c r="BP20" i="63"/>
  <c r="BP16" i="63"/>
  <c r="BP12" i="63"/>
  <c r="BP67" i="64"/>
  <c r="BP63" i="64"/>
  <c r="BP59" i="64"/>
  <c r="BP55" i="64"/>
  <c r="BP51" i="64"/>
  <c r="BP47" i="64"/>
  <c r="BP43" i="64"/>
  <c r="BP35" i="64"/>
  <c r="BP31" i="64"/>
  <c r="BP27" i="64"/>
  <c r="BP23" i="64"/>
  <c r="BP17" i="62"/>
  <c r="BP64" i="63"/>
  <c r="BP50" i="63"/>
  <c r="BP42" i="63"/>
  <c r="BP34" i="63"/>
  <c r="BP51" i="63"/>
  <c r="BP43" i="63"/>
  <c r="BP21" i="64"/>
  <c r="BP17" i="64"/>
  <c r="BP13" i="64"/>
  <c r="BP9" i="64"/>
  <c r="BP68" i="65"/>
  <c r="BP64" i="65"/>
  <c r="BP60" i="65"/>
  <c r="BP56" i="65"/>
  <c r="BP18" i="63"/>
  <c r="BP10" i="63"/>
  <c r="BP65" i="64"/>
  <c r="BP57" i="64"/>
  <c r="BP49" i="64"/>
  <c r="BP41" i="64"/>
  <c r="BP33" i="64"/>
  <c r="BP24" i="64"/>
  <c r="BP21" i="63"/>
  <c r="BP13" i="63"/>
  <c r="BP68" i="64"/>
  <c r="BP60" i="64"/>
  <c r="BP52" i="64"/>
  <c r="BP44" i="64"/>
  <c r="BP36" i="64"/>
  <c r="BP28" i="64"/>
  <c r="BP25" i="64"/>
  <c r="BP18" i="64"/>
  <c r="BP14" i="64"/>
  <c r="BP10" i="64"/>
  <c r="BP6" i="64"/>
  <c r="BP65" i="65"/>
  <c r="BP57" i="65"/>
  <c r="BP19" i="64"/>
  <c r="BP15" i="64"/>
  <c r="BP11" i="64"/>
  <c r="BP7" i="64"/>
  <c r="BP66" i="65"/>
  <c r="BP58" i="65"/>
  <c r="BP54" i="65"/>
  <c r="BP25" i="63"/>
  <c r="BP9" i="63"/>
  <c r="BP64" i="64"/>
  <c r="BP56" i="64"/>
  <c r="BP48" i="64"/>
  <c r="BP40" i="64"/>
  <c r="BP20" i="64"/>
  <c r="BP16" i="64"/>
  <c r="BP12" i="64"/>
  <c r="BP8" i="64"/>
  <c r="BP67" i="65"/>
  <c r="BP63" i="65"/>
  <c r="BP59" i="65"/>
  <c r="BP55" i="65"/>
  <c r="BP27" i="63"/>
  <c r="BP40" i="65"/>
  <c r="BP36" i="65"/>
  <c r="BP32" i="65"/>
  <c r="BP28" i="65"/>
  <c r="BP24" i="65"/>
  <c r="BP14" i="63"/>
  <c r="BP61" i="64"/>
  <c r="BP45" i="64"/>
  <c r="BP29" i="64"/>
  <c r="BP35" i="63"/>
  <c r="BP42" i="65"/>
  <c r="BP38" i="65"/>
  <c r="BP34" i="65"/>
  <c r="BP30" i="65"/>
  <c r="BP26" i="65"/>
  <c r="BP22" i="65"/>
  <c r="BP18" i="65"/>
  <c r="BP41" i="65"/>
  <c r="BP37" i="65"/>
  <c r="BP33" i="65"/>
  <c r="BP29" i="65"/>
  <c r="BP25" i="65"/>
  <c r="BP21" i="65"/>
  <c r="BP14" i="65"/>
  <c r="BP10" i="65"/>
  <c r="BP6" i="65"/>
  <c r="BP65" i="66"/>
  <c r="BP61" i="66"/>
  <c r="BP57" i="66"/>
  <c r="BP53" i="66"/>
  <c r="BP49" i="66"/>
  <c r="BP45" i="66"/>
  <c r="BP41" i="66"/>
  <c r="BP37" i="66"/>
  <c r="BP33" i="66"/>
  <c r="BP29" i="66"/>
  <c r="BP25" i="66"/>
  <c r="BP21" i="66"/>
  <c r="BP17" i="66"/>
  <c r="BP13" i="66"/>
  <c r="BP9" i="66"/>
  <c r="BP68" i="67"/>
  <c r="BP15" i="65"/>
  <c r="BP11" i="65"/>
  <c r="BP7" i="65"/>
  <c r="BP66" i="66"/>
  <c r="BP62" i="66"/>
  <c r="BP58" i="66"/>
  <c r="BP54" i="66"/>
  <c r="BP50" i="66"/>
  <c r="BP46" i="66"/>
  <c r="BP42" i="66"/>
  <c r="BP38" i="66"/>
  <c r="BP34" i="66"/>
  <c r="BP53" i="65"/>
  <c r="BP39" i="65"/>
  <c r="BP35" i="65"/>
  <c r="BP31" i="65"/>
  <c r="BP27" i="65"/>
  <c r="BP23" i="65"/>
  <c r="BP19" i="65"/>
  <c r="BP17" i="65"/>
  <c r="BP26" i="66"/>
  <c r="BP10" i="66"/>
  <c r="BP62" i="67"/>
  <c r="BP58" i="67"/>
  <c r="BP54" i="67"/>
  <c r="BP50" i="67"/>
  <c r="BP46" i="67"/>
  <c r="BP42" i="67"/>
  <c r="BP22" i="63"/>
  <c r="BP13" i="65"/>
  <c r="BP68" i="66"/>
  <c r="BP60" i="66"/>
  <c r="BP52" i="66"/>
  <c r="BP8" i="65"/>
  <c r="BP63" i="66"/>
  <c r="BP55" i="66"/>
  <c r="BP47" i="66"/>
  <c r="BP39" i="66"/>
  <c r="BP22" i="66"/>
  <c r="BP6" i="66"/>
  <c r="BP66" i="67"/>
  <c r="BP63" i="67"/>
  <c r="BP59" i="67"/>
  <c r="BP55" i="67"/>
  <c r="BP51" i="67"/>
  <c r="BP47" i="67"/>
  <c r="BP43" i="67"/>
  <c r="BP27" i="66"/>
  <c r="BP20" i="66"/>
  <c r="BP11" i="66"/>
  <c r="BP67" i="67"/>
  <c r="BP18" i="66"/>
  <c r="BP64" i="67"/>
  <c r="BP60" i="67"/>
  <c r="BP56" i="67"/>
  <c r="BP52" i="67"/>
  <c r="BP48" i="67"/>
  <c r="BP44" i="67"/>
  <c r="BP67" i="66"/>
  <c r="BP51" i="66"/>
  <c r="BP20" i="65"/>
  <c r="BP30" i="66"/>
  <c r="BP45" i="67"/>
  <c r="BP39" i="67"/>
  <c r="BP35" i="67"/>
  <c r="BP31" i="67"/>
  <c r="BP27" i="67"/>
  <c r="BP23" i="67"/>
  <c r="BP19" i="67"/>
  <c r="BP15" i="67"/>
  <c r="BP11" i="67"/>
  <c r="BP7" i="67"/>
  <c r="BP66" i="68"/>
  <c r="BP62" i="68"/>
  <c r="BP58" i="68"/>
  <c r="BP54" i="68"/>
  <c r="BP50" i="68"/>
  <c r="BP46" i="68"/>
  <c r="BP43" i="66"/>
  <c r="BP19" i="66"/>
  <c r="BP16" i="66"/>
  <c r="BP15" i="66"/>
  <c r="BP64" i="66"/>
  <c r="BP48" i="66"/>
  <c r="BP23" i="66"/>
  <c r="BP14" i="66"/>
  <c r="BP65" i="67"/>
  <c r="BP57" i="67"/>
  <c r="BP49" i="67"/>
  <c r="BP40" i="67"/>
  <c r="BP36" i="67"/>
  <c r="BP32" i="67"/>
  <c r="BP28" i="67"/>
  <c r="BP24" i="67"/>
  <c r="BP20" i="67"/>
  <c r="BP16" i="67"/>
  <c r="BP12" i="67"/>
  <c r="BP8" i="67"/>
  <c r="BP67" i="68"/>
  <c r="BP63" i="68"/>
  <c r="BP59" i="68"/>
  <c r="BP55" i="68"/>
  <c r="BP51" i="68"/>
  <c r="BP47" i="68"/>
  <c r="BP43" i="68"/>
  <c r="BP39" i="68"/>
  <c r="BP35" i="68"/>
  <c r="BP53" i="64"/>
  <c r="BP12" i="65"/>
  <c r="BP59" i="66"/>
  <c r="BP40" i="66"/>
  <c r="BP35" i="66"/>
  <c r="BP24" i="66"/>
  <c r="BP16" i="65"/>
  <c r="BP44" i="66"/>
  <c r="BP32" i="66"/>
  <c r="BP8" i="66"/>
  <c r="BP34" i="67"/>
  <c r="BP26" i="67"/>
  <c r="BP18" i="67"/>
  <c r="BP37" i="67"/>
  <c r="BP29" i="67"/>
  <c r="BP21" i="67"/>
  <c r="BP13" i="67"/>
  <c r="BP65" i="68"/>
  <c r="BP64" i="68"/>
  <c r="BP68" i="68"/>
  <c r="BP53" i="68"/>
  <c r="BP52" i="68"/>
  <c r="BP9" i="65"/>
  <c r="BP56" i="66"/>
  <c r="BP38" i="67"/>
  <c r="BP30" i="67"/>
  <c r="BP22" i="67"/>
  <c r="BP14" i="67"/>
  <c r="BP28" i="66"/>
  <c r="BP12" i="66"/>
  <c r="BP61" i="67"/>
  <c r="BP41" i="67"/>
  <c r="BP33" i="67"/>
  <c r="BP25" i="67"/>
  <c r="BP17" i="67"/>
  <c r="BP10" i="67"/>
  <c r="BP9" i="67"/>
  <c r="BP57" i="68"/>
  <c r="BP56" i="68"/>
  <c r="BP60" i="68"/>
  <c r="BP40" i="68"/>
  <c r="BP33" i="68"/>
  <c r="BP29" i="68"/>
  <c r="BP25" i="68"/>
  <c r="BP21" i="68"/>
  <c r="BP17" i="68"/>
  <c r="BP13" i="68"/>
  <c r="BP9" i="68"/>
  <c r="BP34" i="68"/>
  <c r="BP30" i="68"/>
  <c r="BP26" i="68"/>
  <c r="BP22" i="68"/>
  <c r="BP18" i="68"/>
  <c r="BP14" i="68"/>
  <c r="BP10" i="68"/>
  <c r="BP45" i="68"/>
  <c r="BP53" i="67"/>
  <c r="BP61" i="68"/>
  <c r="BP38" i="68"/>
  <c r="BP31" i="68"/>
  <c r="BP27" i="68"/>
  <c r="BP23" i="68"/>
  <c r="BP19" i="68"/>
  <c r="BP15" i="68"/>
  <c r="BP11" i="68"/>
  <c r="BP7" i="68"/>
  <c r="BP36" i="68"/>
  <c r="BP32" i="68"/>
  <c r="BP28" i="68"/>
  <c r="BP24" i="68"/>
  <c r="BP20" i="68"/>
  <c r="BP16" i="68"/>
  <c r="BP12" i="68"/>
  <c r="BP8" i="68"/>
  <c r="BP6" i="68"/>
  <c r="BP11" i="69"/>
  <c r="BP7" i="69"/>
  <c r="BP66" i="70"/>
  <c r="BP62" i="70"/>
  <c r="BP58" i="70"/>
  <c r="BP54" i="70"/>
  <c r="BP50" i="70"/>
  <c r="BP46" i="70"/>
  <c r="BP49" i="68"/>
  <c r="BP12" i="69"/>
  <c r="BP8" i="69"/>
  <c r="BP67" i="70"/>
  <c r="BP63" i="70"/>
  <c r="BP59" i="70"/>
  <c r="BP55" i="70"/>
  <c r="BP51" i="70"/>
  <c r="BP48" i="68"/>
  <c r="BP42" i="68"/>
  <c r="BP37" i="68"/>
  <c r="BP7" i="66"/>
  <c r="BP13" i="69"/>
  <c r="BP9" i="69"/>
  <c r="BP68" i="70"/>
  <c r="BP64" i="70"/>
  <c r="BP60" i="70"/>
  <c r="BP56" i="70"/>
  <c r="BP52" i="70"/>
  <c r="BP48" i="70"/>
  <c r="BP6" i="69"/>
  <c r="BP65" i="70"/>
  <c r="BP61" i="70"/>
  <c r="BP57" i="70"/>
  <c r="BP53" i="70"/>
  <c r="BP44" i="68"/>
  <c r="BP41" i="68"/>
  <c r="BP42" i="70"/>
  <c r="BP38" i="70"/>
  <c r="BP34" i="70"/>
  <c r="BP30" i="70"/>
  <c r="BP26" i="70"/>
  <c r="BP22" i="70"/>
  <c r="BP18" i="70"/>
  <c r="BP14" i="70"/>
  <c r="BP10" i="70"/>
  <c r="BP6" i="70"/>
  <c r="BP65" i="59"/>
  <c r="BP43" i="70"/>
  <c r="BP39" i="70"/>
  <c r="BP35" i="70"/>
  <c r="BP31" i="70"/>
  <c r="BP27" i="70"/>
  <c r="BP23" i="70"/>
  <c r="BP19" i="70"/>
  <c r="BP15" i="70"/>
  <c r="BP49" i="70"/>
  <c r="BP41" i="70"/>
  <c r="BP37" i="70"/>
  <c r="BP33" i="70"/>
  <c r="BP29" i="70"/>
  <c r="BP25" i="70"/>
  <c r="BP21" i="70"/>
  <c r="BP17" i="70"/>
  <c r="BP13" i="70"/>
  <c r="BP9" i="70"/>
  <c r="BP47" i="70"/>
  <c r="BP43" i="59"/>
  <c r="BP66" i="58"/>
  <c r="BP62" i="58"/>
  <c r="BP58" i="58"/>
  <c r="BP58" i="59"/>
  <c r="BP45" i="70"/>
  <c r="BP66" i="59"/>
  <c r="BP60" i="59"/>
  <c r="BP56" i="59"/>
  <c r="BP52" i="59"/>
  <c r="BP44" i="59"/>
  <c r="BP36" i="59"/>
  <c r="BP63" i="58"/>
  <c r="BP59" i="58"/>
  <c r="BP62" i="59"/>
  <c r="BP7" i="70"/>
  <c r="BP53" i="59"/>
  <c r="BP68" i="58"/>
  <c r="BP64" i="58"/>
  <c r="BP60" i="58"/>
  <c r="BP56" i="58"/>
  <c r="BP8" i="70"/>
  <c r="BP59" i="59"/>
  <c r="BP44" i="70"/>
  <c r="BP40" i="70"/>
  <c r="BP36" i="70"/>
  <c r="BP32" i="70"/>
  <c r="BP28" i="70"/>
  <c r="BP24" i="70"/>
  <c r="BP20" i="70"/>
  <c r="BP16" i="70"/>
  <c r="BP11" i="70"/>
  <c r="BP54" i="59"/>
  <c r="BP42" i="59"/>
  <c r="BP65" i="58"/>
  <c r="BP61" i="58"/>
  <c r="BP57" i="58"/>
  <c r="BP45" i="58"/>
  <c r="BP40" i="58"/>
  <c r="BP41" i="58"/>
  <c r="BP37" i="58"/>
  <c r="BP12" i="70"/>
  <c r="BP42" i="58"/>
  <c r="BP38" i="58"/>
  <c r="BP85" i="17"/>
  <c r="BP39" i="58"/>
  <c r="BS68" i="60"/>
  <c r="BS64" i="60"/>
  <c r="BS65" i="60"/>
  <c r="BS66" i="60"/>
  <c r="BS67" i="60"/>
  <c r="BS63" i="60"/>
  <c r="BS65" i="61"/>
  <c r="BS61" i="61"/>
  <c r="BS57" i="61"/>
  <c r="BS53" i="61"/>
  <c r="BS66" i="61"/>
  <c r="BS62" i="61"/>
  <c r="BS58" i="61"/>
  <c r="BS54" i="61"/>
  <c r="BS67" i="61"/>
  <c r="BS59" i="61"/>
  <c r="BS52" i="61"/>
  <c r="BS48" i="61"/>
  <c r="BS44" i="61"/>
  <c r="BS40" i="61"/>
  <c r="BS36" i="61"/>
  <c r="BS68" i="61"/>
  <c r="BS60" i="61"/>
  <c r="BS49" i="61"/>
  <c r="BS45" i="61"/>
  <c r="BS41" i="61"/>
  <c r="BS37" i="61"/>
  <c r="BS64" i="61"/>
  <c r="BS56" i="61"/>
  <c r="BS51" i="61"/>
  <c r="BS43" i="61"/>
  <c r="BS42" i="61"/>
  <c r="BS29" i="61"/>
  <c r="BS25" i="61"/>
  <c r="BS50" i="61"/>
  <c r="BS39" i="61"/>
  <c r="BS34" i="61"/>
  <c r="BS30" i="61"/>
  <c r="BS26" i="61"/>
  <c r="BS46" i="61"/>
  <c r="BS66" i="62"/>
  <c r="BS31" i="61"/>
  <c r="BS38" i="61"/>
  <c r="BS35" i="61"/>
  <c r="BS23" i="61"/>
  <c r="BS64" i="62"/>
  <c r="BS63" i="61"/>
  <c r="BS24" i="61"/>
  <c r="BS65" i="62"/>
  <c r="BS55" i="61"/>
  <c r="BS61" i="62"/>
  <c r="BS57" i="62"/>
  <c r="BS53" i="62"/>
  <c r="BS62" i="62"/>
  <c r="BS58" i="62"/>
  <c r="BS54" i="62"/>
  <c r="BS32" i="61"/>
  <c r="BS67" i="62"/>
  <c r="BS63" i="62"/>
  <c r="BS59" i="62"/>
  <c r="BS60" i="62"/>
  <c r="BS49" i="62"/>
  <c r="BS45" i="62"/>
  <c r="BS41" i="62"/>
  <c r="BS50" i="62"/>
  <c r="BS46" i="62"/>
  <c r="BS42" i="62"/>
  <c r="BS38" i="62"/>
  <c r="BS34" i="62"/>
  <c r="BS56" i="62"/>
  <c r="BS52" i="62"/>
  <c r="BS27" i="61"/>
  <c r="BS40" i="62"/>
  <c r="BS35" i="62"/>
  <c r="BS31" i="62"/>
  <c r="BS27" i="62"/>
  <c r="BS23" i="62"/>
  <c r="BS19" i="62"/>
  <c r="BS15" i="62"/>
  <c r="BS11" i="62"/>
  <c r="BS7" i="62"/>
  <c r="BS66" i="63"/>
  <c r="BS62" i="63"/>
  <c r="BS58" i="63"/>
  <c r="BS47" i="62"/>
  <c r="BS44" i="62"/>
  <c r="BS39" i="62"/>
  <c r="BS33" i="62"/>
  <c r="BS28" i="62"/>
  <c r="BS24" i="62"/>
  <c r="BS20" i="62"/>
  <c r="BS16" i="62"/>
  <c r="BS12" i="62"/>
  <c r="BS8" i="62"/>
  <c r="BS67" i="63"/>
  <c r="BS63" i="63"/>
  <c r="BS59" i="63"/>
  <c r="BS55" i="62"/>
  <c r="BS48" i="62"/>
  <c r="BS43" i="62"/>
  <c r="BS36" i="62"/>
  <c r="BS32" i="62"/>
  <c r="BS56" i="63"/>
  <c r="BS29" i="62"/>
  <c r="BS26" i="62"/>
  <c r="BS21" i="62"/>
  <c r="BS18" i="62"/>
  <c r="BS13" i="62"/>
  <c r="BS10" i="62"/>
  <c r="BS68" i="63"/>
  <c r="BS65" i="63"/>
  <c r="BS53" i="63"/>
  <c r="BS49" i="63"/>
  <c r="BS45" i="63"/>
  <c r="BS41" i="63"/>
  <c r="BS37" i="63"/>
  <c r="BS33" i="63"/>
  <c r="BS29" i="63"/>
  <c r="BS54" i="63"/>
  <c r="BS50" i="63"/>
  <c r="BS46" i="63"/>
  <c r="BS42" i="63"/>
  <c r="BS38" i="63"/>
  <c r="BS34" i="63"/>
  <c r="BS30" i="63"/>
  <c r="BS51" i="62"/>
  <c r="BS61" i="63"/>
  <c r="BS57" i="63"/>
  <c r="BS22" i="62"/>
  <c r="BS6" i="62"/>
  <c r="BS55" i="63"/>
  <c r="BS52" i="63"/>
  <c r="BS47" i="63"/>
  <c r="BS44" i="63"/>
  <c r="BS39" i="63"/>
  <c r="BS36" i="63"/>
  <c r="BS31" i="63"/>
  <c r="BS24" i="63"/>
  <c r="BS20" i="63"/>
  <c r="BS16" i="63"/>
  <c r="BS12" i="63"/>
  <c r="BS67" i="64"/>
  <c r="BS63" i="64"/>
  <c r="BS59" i="64"/>
  <c r="BS55" i="64"/>
  <c r="BS51" i="64"/>
  <c r="BS47" i="64"/>
  <c r="BS43" i="64"/>
  <c r="BS35" i="64"/>
  <c r="BS31" i="64"/>
  <c r="BS27" i="64"/>
  <c r="BS23" i="64"/>
  <c r="BS17" i="62"/>
  <c r="BS64" i="63"/>
  <c r="BS25" i="63"/>
  <c r="BS21" i="63"/>
  <c r="BS13" i="63"/>
  <c r="BS9" i="63"/>
  <c r="BS68" i="64"/>
  <c r="BS64" i="64"/>
  <c r="BS60" i="64"/>
  <c r="BS56" i="64"/>
  <c r="BS52" i="64"/>
  <c r="BS48" i="64"/>
  <c r="BS44" i="64"/>
  <c r="BS40" i="64"/>
  <c r="BS36" i="64"/>
  <c r="BS28" i="64"/>
  <c r="BS24" i="64"/>
  <c r="BS30" i="62"/>
  <c r="BS14" i="62"/>
  <c r="BS25" i="62"/>
  <c r="BS9" i="62"/>
  <c r="BS60" i="63"/>
  <c r="BS43" i="63"/>
  <c r="BS25" i="64"/>
  <c r="BS18" i="64"/>
  <c r="BS14" i="64"/>
  <c r="BS10" i="64"/>
  <c r="BS6" i="64"/>
  <c r="BS65" i="65"/>
  <c r="BS57" i="65"/>
  <c r="BS53" i="65"/>
  <c r="BS51" i="63"/>
  <c r="BS19" i="64"/>
  <c r="BS15" i="64"/>
  <c r="BS11" i="64"/>
  <c r="BS7" i="64"/>
  <c r="BS66" i="65"/>
  <c r="BS58" i="65"/>
  <c r="BS54" i="65"/>
  <c r="BS40" i="63"/>
  <c r="BS35" i="63"/>
  <c r="BS22" i="63"/>
  <c r="BS19" i="63"/>
  <c r="BS14" i="63"/>
  <c r="BS11" i="63"/>
  <c r="BS66" i="64"/>
  <c r="BS61" i="64"/>
  <c r="BS58" i="64"/>
  <c r="BS53" i="64"/>
  <c r="BS50" i="64"/>
  <c r="BS45" i="64"/>
  <c r="BS42" i="64"/>
  <c r="BS34" i="64"/>
  <c r="BS29" i="64"/>
  <c r="BS26" i="64"/>
  <c r="BS20" i="64"/>
  <c r="BS16" i="64"/>
  <c r="BS12" i="64"/>
  <c r="BS8" i="64"/>
  <c r="BS67" i="65"/>
  <c r="BS63" i="65"/>
  <c r="BS59" i="65"/>
  <c r="BS55" i="65"/>
  <c r="BS28" i="63"/>
  <c r="BS21" i="64"/>
  <c r="BS17" i="64"/>
  <c r="BS13" i="64"/>
  <c r="BS9" i="64"/>
  <c r="BS68" i="65"/>
  <c r="BS64" i="65"/>
  <c r="BS60" i="65"/>
  <c r="BS56" i="65"/>
  <c r="BS48" i="63"/>
  <c r="BS32" i="63"/>
  <c r="BS23" i="63"/>
  <c r="BS54" i="64"/>
  <c r="BS41" i="65"/>
  <c r="BS37" i="65"/>
  <c r="BS33" i="65"/>
  <c r="BS29" i="65"/>
  <c r="BS25" i="65"/>
  <c r="BS21" i="65"/>
  <c r="BS10" i="63"/>
  <c r="BS39" i="65"/>
  <c r="BS35" i="65"/>
  <c r="BS31" i="65"/>
  <c r="BS27" i="65"/>
  <c r="BS23" i="65"/>
  <c r="BS19" i="65"/>
  <c r="BS27" i="63"/>
  <c r="BS40" i="65"/>
  <c r="BS36" i="65"/>
  <c r="BS32" i="65"/>
  <c r="BS28" i="65"/>
  <c r="BS24" i="65"/>
  <c r="BS15" i="65"/>
  <c r="BS11" i="65"/>
  <c r="BS7" i="65"/>
  <c r="BS66" i="66"/>
  <c r="BS62" i="66"/>
  <c r="BS58" i="66"/>
  <c r="BS54" i="66"/>
  <c r="BS50" i="66"/>
  <c r="BS46" i="66"/>
  <c r="BS42" i="66"/>
  <c r="BS38" i="66"/>
  <c r="BS34" i="66"/>
  <c r="BS30" i="66"/>
  <c r="BS26" i="66"/>
  <c r="BS22" i="66"/>
  <c r="BS18" i="66"/>
  <c r="BS14" i="66"/>
  <c r="BS10" i="66"/>
  <c r="BS6" i="66"/>
  <c r="BS15" i="63"/>
  <c r="BS62" i="64"/>
  <c r="BS57" i="64"/>
  <c r="BS46" i="64"/>
  <c r="BS41" i="64"/>
  <c r="BS30" i="64"/>
  <c r="BS17" i="65"/>
  <c r="BS12" i="65"/>
  <c r="BS8" i="65"/>
  <c r="BS67" i="66"/>
  <c r="BS63" i="66"/>
  <c r="BS59" i="66"/>
  <c r="BS55" i="66"/>
  <c r="BS51" i="66"/>
  <c r="BS47" i="66"/>
  <c r="BS43" i="66"/>
  <c r="BS39" i="66"/>
  <c r="BS35" i="66"/>
  <c r="BS49" i="64"/>
  <c r="BS33" i="64"/>
  <c r="BS18" i="63"/>
  <c r="BS65" i="64"/>
  <c r="BS66" i="67"/>
  <c r="BS63" i="67"/>
  <c r="BS59" i="67"/>
  <c r="BS55" i="67"/>
  <c r="BS51" i="67"/>
  <c r="BS47" i="67"/>
  <c r="BS43" i="67"/>
  <c r="BS22" i="64"/>
  <c r="BS18" i="65"/>
  <c r="BS64" i="67"/>
  <c r="BS60" i="67"/>
  <c r="BS56" i="67"/>
  <c r="BS52" i="67"/>
  <c r="BS48" i="67"/>
  <c r="BS44" i="67"/>
  <c r="BS16" i="65"/>
  <c r="BS14" i="65"/>
  <c r="BS9" i="65"/>
  <c r="BS6" i="65"/>
  <c r="BS64" i="66"/>
  <c r="BS61" i="66"/>
  <c r="BS56" i="66"/>
  <c r="BS53" i="66"/>
  <c r="BS48" i="66"/>
  <c r="BS45" i="66"/>
  <c r="BS40" i="66"/>
  <c r="BS37" i="66"/>
  <c r="BS32" i="66"/>
  <c r="BS25" i="66"/>
  <c r="BS23" i="66"/>
  <c r="BS16" i="66"/>
  <c r="BS9" i="66"/>
  <c r="BS7" i="66"/>
  <c r="BS65" i="67"/>
  <c r="BS61" i="67"/>
  <c r="BS57" i="67"/>
  <c r="BS53" i="67"/>
  <c r="BS49" i="67"/>
  <c r="BS45" i="67"/>
  <c r="BS13" i="65"/>
  <c r="BS60" i="66"/>
  <c r="BS21" i="66"/>
  <c r="BS20" i="66"/>
  <c r="BS19" i="66"/>
  <c r="BS17" i="66"/>
  <c r="BS15" i="66"/>
  <c r="BS62" i="67"/>
  <c r="BS54" i="67"/>
  <c r="BS46" i="67"/>
  <c r="BS42" i="65"/>
  <c r="BS10" i="65"/>
  <c r="BS57" i="66"/>
  <c r="BS40" i="67"/>
  <c r="BS36" i="67"/>
  <c r="BS32" i="67"/>
  <c r="BS28" i="67"/>
  <c r="BS24" i="67"/>
  <c r="BS20" i="67"/>
  <c r="BS16" i="67"/>
  <c r="BS12" i="67"/>
  <c r="BS8" i="67"/>
  <c r="BS67" i="68"/>
  <c r="BS63" i="68"/>
  <c r="BS59" i="68"/>
  <c r="BS55" i="68"/>
  <c r="BS51" i="68"/>
  <c r="BS47" i="68"/>
  <c r="BS38" i="65"/>
  <c r="BS24" i="66"/>
  <c r="BS68" i="67"/>
  <c r="BS67" i="67"/>
  <c r="BS34" i="65"/>
  <c r="BS29" i="66"/>
  <c r="BS28" i="66"/>
  <c r="BS41" i="67"/>
  <c r="BS37" i="67"/>
  <c r="BS33" i="67"/>
  <c r="BS29" i="67"/>
  <c r="BS25" i="67"/>
  <c r="BS21" i="67"/>
  <c r="BS17" i="67"/>
  <c r="BS13" i="67"/>
  <c r="BS9" i="67"/>
  <c r="BS68" i="68"/>
  <c r="BS64" i="68"/>
  <c r="BS60" i="68"/>
  <c r="BS56" i="68"/>
  <c r="BS52" i="68"/>
  <c r="BS48" i="68"/>
  <c r="BS44" i="68"/>
  <c r="BS40" i="68"/>
  <c r="BS36" i="68"/>
  <c r="BS30" i="65"/>
  <c r="BS68" i="66"/>
  <c r="BS52" i="66"/>
  <c r="BS44" i="66"/>
  <c r="BS41" i="66"/>
  <c r="BS27" i="66"/>
  <c r="BS8" i="66"/>
  <c r="BS58" i="67"/>
  <c r="BS50" i="67"/>
  <c r="BS22" i="65"/>
  <c r="BS33" i="66"/>
  <c r="BS11" i="66"/>
  <c r="BS26" i="65"/>
  <c r="BS13" i="66"/>
  <c r="BS66" i="68"/>
  <c r="BS65" i="66"/>
  <c r="BS49" i="66"/>
  <c r="BS38" i="67"/>
  <c r="BS35" i="67"/>
  <c r="BS30" i="67"/>
  <c r="BS27" i="67"/>
  <c r="BS22" i="67"/>
  <c r="BS19" i="67"/>
  <c r="BS14" i="67"/>
  <c r="BS12" i="66"/>
  <c r="BS10" i="67"/>
  <c r="BS57" i="68"/>
  <c r="BS39" i="68"/>
  <c r="BS11" i="67"/>
  <c r="BS58" i="68"/>
  <c r="BS61" i="68"/>
  <c r="BS45" i="68"/>
  <c r="BS42" i="68"/>
  <c r="BS34" i="67"/>
  <c r="BS31" i="67"/>
  <c r="BS65" i="68"/>
  <c r="BS34" i="68"/>
  <c r="BS30" i="68"/>
  <c r="BS26" i="68"/>
  <c r="BS22" i="68"/>
  <c r="BS18" i="68"/>
  <c r="BS14" i="68"/>
  <c r="BS10" i="68"/>
  <c r="BS6" i="68"/>
  <c r="BS42" i="67"/>
  <c r="BS39" i="67"/>
  <c r="BS53" i="68"/>
  <c r="BS38" i="68"/>
  <c r="BS31" i="68"/>
  <c r="BS27" i="68"/>
  <c r="BS23" i="68"/>
  <c r="BS19" i="68"/>
  <c r="BS15" i="68"/>
  <c r="BS11" i="68"/>
  <c r="BS7" i="68"/>
  <c r="BS35" i="68"/>
  <c r="BS18" i="67"/>
  <c r="BS15" i="67"/>
  <c r="BS7" i="67"/>
  <c r="BS54" i="68"/>
  <c r="BS32" i="68"/>
  <c r="BS28" i="68"/>
  <c r="BS24" i="68"/>
  <c r="BS20" i="68"/>
  <c r="BS16" i="68"/>
  <c r="BS12" i="68"/>
  <c r="BS8" i="68"/>
  <c r="BS20" i="65"/>
  <c r="BS26" i="67"/>
  <c r="BS23" i="67"/>
  <c r="BS46" i="68"/>
  <c r="BS43" i="68"/>
  <c r="BS33" i="68"/>
  <c r="BS29" i="68"/>
  <c r="BS25" i="68"/>
  <c r="BS21" i="68"/>
  <c r="BS17" i="68"/>
  <c r="BS13" i="68"/>
  <c r="BS9" i="68"/>
  <c r="BS12" i="69"/>
  <c r="BS8" i="69"/>
  <c r="BS67" i="70"/>
  <c r="BS63" i="70"/>
  <c r="BS59" i="70"/>
  <c r="BS55" i="70"/>
  <c r="BS51" i="70"/>
  <c r="BS47" i="70"/>
  <c r="BS50" i="68"/>
  <c r="BS37" i="68"/>
  <c r="BS13" i="69"/>
  <c r="BS9" i="69"/>
  <c r="BS68" i="70"/>
  <c r="BS64" i="70"/>
  <c r="BS60" i="70"/>
  <c r="BS56" i="70"/>
  <c r="BS52" i="70"/>
  <c r="BS48" i="70"/>
  <c r="BS62" i="68"/>
  <c r="BS6" i="69"/>
  <c r="BS65" i="70"/>
  <c r="BS61" i="70"/>
  <c r="BS57" i="70"/>
  <c r="BS53" i="70"/>
  <c r="BS49" i="70"/>
  <c r="BS45" i="70"/>
  <c r="BS11" i="69"/>
  <c r="BS7" i="69"/>
  <c r="BS66" i="70"/>
  <c r="BS62" i="70"/>
  <c r="BS58" i="70"/>
  <c r="BS54" i="70"/>
  <c r="BS49" i="68"/>
  <c r="BS43" i="70"/>
  <c r="BS39" i="70"/>
  <c r="BS35" i="70"/>
  <c r="BS31" i="70"/>
  <c r="BS27" i="70"/>
  <c r="BS23" i="70"/>
  <c r="BS19" i="70"/>
  <c r="BS15" i="70"/>
  <c r="BS11" i="70"/>
  <c r="BS7" i="70"/>
  <c r="BS66" i="59"/>
  <c r="BS62" i="59"/>
  <c r="BS58" i="59"/>
  <c r="BS44" i="70"/>
  <c r="BS40" i="70"/>
  <c r="BS36" i="70"/>
  <c r="BS32" i="70"/>
  <c r="BS28" i="70"/>
  <c r="BS24" i="70"/>
  <c r="BS20" i="70"/>
  <c r="BS16" i="70"/>
  <c r="BS42" i="70"/>
  <c r="BS38" i="70"/>
  <c r="BS34" i="70"/>
  <c r="BS30" i="70"/>
  <c r="BS26" i="70"/>
  <c r="BS22" i="70"/>
  <c r="BS18" i="70"/>
  <c r="BS14" i="70"/>
  <c r="BS10" i="70"/>
  <c r="BS6" i="70"/>
  <c r="BS65" i="59"/>
  <c r="BS50" i="70"/>
  <c r="BS60" i="59"/>
  <c r="BS56" i="59"/>
  <c r="BS52" i="59"/>
  <c r="BS44" i="59"/>
  <c r="BS36" i="59"/>
  <c r="BS63" i="58"/>
  <c r="BS59" i="58"/>
  <c r="BS53" i="59"/>
  <c r="BS68" i="58"/>
  <c r="BS64" i="58"/>
  <c r="BS60" i="58"/>
  <c r="BS56" i="58"/>
  <c r="BS41" i="68"/>
  <c r="BS8" i="70"/>
  <c r="BS59" i="59"/>
  <c r="BS41" i="70"/>
  <c r="BS37" i="70"/>
  <c r="BS33" i="70"/>
  <c r="BS29" i="70"/>
  <c r="BS25" i="70"/>
  <c r="BS21" i="70"/>
  <c r="BS17" i="70"/>
  <c r="BS9" i="70"/>
  <c r="BS54" i="59"/>
  <c r="BS42" i="59"/>
  <c r="BS65" i="58"/>
  <c r="BS61" i="58"/>
  <c r="BS57" i="58"/>
  <c r="BS46" i="70"/>
  <c r="BS12" i="70"/>
  <c r="BS13" i="70"/>
  <c r="BS43" i="59"/>
  <c r="BS66" i="58"/>
  <c r="BS62" i="58"/>
  <c r="BS58" i="58"/>
  <c r="BS41" i="58"/>
  <c r="BS37" i="58"/>
  <c r="BS42" i="58"/>
  <c r="BS38" i="58"/>
  <c r="BS39" i="58"/>
  <c r="BS40" i="58"/>
  <c r="BS85" i="17"/>
  <c r="BS45" i="58"/>
  <c r="AH68" i="60"/>
  <c r="AH64" i="60"/>
  <c r="AH65" i="60"/>
  <c r="AH66" i="60"/>
  <c r="AH67" i="60"/>
  <c r="AH63" i="60"/>
  <c r="AH65" i="61"/>
  <c r="AH61" i="61"/>
  <c r="AH57" i="61"/>
  <c r="AH53" i="61"/>
  <c r="AH66" i="61"/>
  <c r="AH62" i="61"/>
  <c r="AH58" i="61"/>
  <c r="AH54" i="61"/>
  <c r="AH67" i="61"/>
  <c r="AH48" i="61"/>
  <c r="AH44" i="61"/>
  <c r="AH40" i="61"/>
  <c r="AH36" i="61"/>
  <c r="AH63" i="61"/>
  <c r="AH55" i="61"/>
  <c r="AH64" i="61"/>
  <c r="AH56" i="61"/>
  <c r="AH49" i="61"/>
  <c r="AH45" i="61"/>
  <c r="AH41" i="61"/>
  <c r="AH37" i="61"/>
  <c r="AH60" i="61"/>
  <c r="AH52" i="61"/>
  <c r="AH43" i="61"/>
  <c r="AH35" i="61"/>
  <c r="AH51" i="61"/>
  <c r="AH50" i="61"/>
  <c r="AH29" i="61"/>
  <c r="AH25" i="61"/>
  <c r="AH42" i="61"/>
  <c r="AH38" i="61"/>
  <c r="AH59" i="61"/>
  <c r="AH46" i="61"/>
  <c r="AH34" i="61"/>
  <c r="AH30" i="61"/>
  <c r="AH26" i="61"/>
  <c r="AH68" i="61"/>
  <c r="AH39" i="61"/>
  <c r="AH31" i="61"/>
  <c r="AH66" i="62"/>
  <c r="AH32" i="61"/>
  <c r="AH27" i="61"/>
  <c r="AH23" i="61"/>
  <c r="AH64" i="62"/>
  <c r="AH24" i="61"/>
  <c r="AH61" i="62"/>
  <c r="AH57" i="62"/>
  <c r="AH53" i="62"/>
  <c r="AH65" i="62"/>
  <c r="AH62" i="62"/>
  <c r="AH58" i="62"/>
  <c r="AH54" i="62"/>
  <c r="AH63" i="62"/>
  <c r="AH59" i="62"/>
  <c r="AH67" i="62"/>
  <c r="AH49" i="62"/>
  <c r="AH45" i="62"/>
  <c r="AH41" i="62"/>
  <c r="AH50" i="62"/>
  <c r="AH46" i="62"/>
  <c r="AH42" i="62"/>
  <c r="AH38" i="62"/>
  <c r="AH34" i="62"/>
  <c r="AH51" i="62"/>
  <c r="AH56" i="62"/>
  <c r="AH52" i="62"/>
  <c r="AH44" i="62"/>
  <c r="AH36" i="62"/>
  <c r="AH60" i="62"/>
  <c r="AH55" i="62"/>
  <c r="AH47" i="62"/>
  <c r="AH40" i="62"/>
  <c r="AH31" i="62"/>
  <c r="AH27" i="62"/>
  <c r="AH23" i="62"/>
  <c r="AH19" i="62"/>
  <c r="AH15" i="62"/>
  <c r="AH11" i="62"/>
  <c r="AH7" i="62"/>
  <c r="AH66" i="63"/>
  <c r="AH62" i="63"/>
  <c r="AH58" i="63"/>
  <c r="AH32" i="62"/>
  <c r="AH28" i="62"/>
  <c r="AH24" i="62"/>
  <c r="AH20" i="62"/>
  <c r="AH16" i="62"/>
  <c r="AH12" i="62"/>
  <c r="AH8" i="62"/>
  <c r="AH67" i="63"/>
  <c r="AH63" i="63"/>
  <c r="AH59" i="63"/>
  <c r="AH48" i="62"/>
  <c r="AH39" i="62"/>
  <c r="AH33" i="62"/>
  <c r="AH29" i="62"/>
  <c r="AH21" i="62"/>
  <c r="AH13" i="62"/>
  <c r="AH68" i="63"/>
  <c r="AH35" i="62"/>
  <c r="AH60" i="63"/>
  <c r="AH53" i="63"/>
  <c r="AH49" i="63"/>
  <c r="AH45" i="63"/>
  <c r="AH41" i="63"/>
  <c r="AH37" i="63"/>
  <c r="AH33" i="63"/>
  <c r="AH29" i="63"/>
  <c r="AH30" i="62"/>
  <c r="AH22" i="62"/>
  <c r="AH14" i="62"/>
  <c r="AH6" i="62"/>
  <c r="AH54" i="63"/>
  <c r="AH50" i="63"/>
  <c r="AH46" i="63"/>
  <c r="AH42" i="63"/>
  <c r="AH38" i="63"/>
  <c r="AH34" i="63"/>
  <c r="AH30" i="63"/>
  <c r="AH43" i="62"/>
  <c r="AH25" i="62"/>
  <c r="AH17" i="62"/>
  <c r="AH9" i="62"/>
  <c r="AH64" i="63"/>
  <c r="AH61" i="63"/>
  <c r="AH55" i="63"/>
  <c r="AH47" i="63"/>
  <c r="AH39" i="63"/>
  <c r="AH31" i="63"/>
  <c r="AH27" i="63"/>
  <c r="AH18" i="62"/>
  <c r="AH65" i="63"/>
  <c r="AH24" i="63"/>
  <c r="AH20" i="63"/>
  <c r="AH16" i="63"/>
  <c r="AH12" i="63"/>
  <c r="AH67" i="64"/>
  <c r="AH63" i="64"/>
  <c r="AH59" i="64"/>
  <c r="AH55" i="64"/>
  <c r="AH51" i="64"/>
  <c r="AH47" i="64"/>
  <c r="AH43" i="64"/>
  <c r="AH35" i="64"/>
  <c r="AH31" i="64"/>
  <c r="AH27" i="64"/>
  <c r="AH23" i="64"/>
  <c r="AH56" i="63"/>
  <c r="AH48" i="63"/>
  <c r="AH40" i="63"/>
  <c r="AH32" i="63"/>
  <c r="AH25" i="63"/>
  <c r="AH21" i="63"/>
  <c r="AH13" i="63"/>
  <c r="AH9" i="63"/>
  <c r="AH68" i="64"/>
  <c r="AH64" i="64"/>
  <c r="AH60" i="64"/>
  <c r="AH56" i="64"/>
  <c r="AH52" i="64"/>
  <c r="AH48" i="64"/>
  <c r="AH44" i="64"/>
  <c r="AH40" i="64"/>
  <c r="AH36" i="64"/>
  <c r="AH28" i="64"/>
  <c r="AH24" i="64"/>
  <c r="AH51" i="63"/>
  <c r="AH43" i="63"/>
  <c r="AH35" i="63"/>
  <c r="AH57" i="63"/>
  <c r="AH52" i="63"/>
  <c r="AH44" i="63"/>
  <c r="AH26" i="62"/>
  <c r="AH25" i="64"/>
  <c r="AH18" i="64"/>
  <c r="AH14" i="64"/>
  <c r="AH10" i="64"/>
  <c r="AH6" i="64"/>
  <c r="AH65" i="65"/>
  <c r="AH57" i="65"/>
  <c r="AH10" i="62"/>
  <c r="AH19" i="63"/>
  <c r="AH11" i="63"/>
  <c r="AH66" i="64"/>
  <c r="AH58" i="64"/>
  <c r="AH50" i="64"/>
  <c r="AH42" i="64"/>
  <c r="AH34" i="64"/>
  <c r="AH26" i="64"/>
  <c r="AH22" i="64"/>
  <c r="AH36" i="63"/>
  <c r="AH22" i="63"/>
  <c r="AH14" i="63"/>
  <c r="AH61" i="64"/>
  <c r="AH53" i="64"/>
  <c r="AH45" i="64"/>
  <c r="AH29" i="64"/>
  <c r="AH19" i="64"/>
  <c r="AH15" i="64"/>
  <c r="AH11" i="64"/>
  <c r="AH7" i="64"/>
  <c r="AH66" i="65"/>
  <c r="AH58" i="65"/>
  <c r="AH54" i="65"/>
  <c r="AH28" i="63"/>
  <c r="AH20" i="64"/>
  <c r="AH16" i="64"/>
  <c r="AH12" i="64"/>
  <c r="AH8" i="64"/>
  <c r="AH67" i="65"/>
  <c r="AH63" i="65"/>
  <c r="AH59" i="65"/>
  <c r="AH55" i="65"/>
  <c r="AH18" i="63"/>
  <c r="AH10" i="63"/>
  <c r="AH65" i="64"/>
  <c r="AH57" i="64"/>
  <c r="AH49" i="64"/>
  <c r="AH41" i="64"/>
  <c r="AH33" i="64"/>
  <c r="AH21" i="64"/>
  <c r="AH17" i="64"/>
  <c r="AH13" i="64"/>
  <c r="AH9" i="64"/>
  <c r="AH68" i="65"/>
  <c r="AH64" i="65"/>
  <c r="AH60" i="65"/>
  <c r="AH56" i="65"/>
  <c r="AH15" i="63"/>
  <c r="AH62" i="64"/>
  <c r="AH46" i="64"/>
  <c r="AH30" i="64"/>
  <c r="AH41" i="65"/>
  <c r="AH37" i="65"/>
  <c r="AH33" i="65"/>
  <c r="AH29" i="65"/>
  <c r="AH25" i="65"/>
  <c r="AH21" i="65"/>
  <c r="AH23" i="63"/>
  <c r="AH54" i="64"/>
  <c r="AH53" i="65"/>
  <c r="AH39" i="65"/>
  <c r="AH35" i="65"/>
  <c r="AH31" i="65"/>
  <c r="AH27" i="65"/>
  <c r="AH23" i="65"/>
  <c r="AH19" i="65"/>
  <c r="AH15" i="65"/>
  <c r="AH11" i="65"/>
  <c r="AH7" i="65"/>
  <c r="AH66" i="66"/>
  <c r="AH62" i="66"/>
  <c r="AH58" i="66"/>
  <c r="AH54" i="66"/>
  <c r="AH50" i="66"/>
  <c r="AH46" i="66"/>
  <c r="AH42" i="66"/>
  <c r="AH38" i="66"/>
  <c r="AH40" i="65"/>
  <c r="AH36" i="65"/>
  <c r="AH32" i="65"/>
  <c r="AH28" i="65"/>
  <c r="AH24" i="65"/>
  <c r="AH20" i="65"/>
  <c r="AH18" i="65"/>
  <c r="AH16" i="65"/>
  <c r="AH12" i="65"/>
  <c r="AH8" i="65"/>
  <c r="AH67" i="66"/>
  <c r="AH63" i="66"/>
  <c r="AH59" i="66"/>
  <c r="AH55" i="66"/>
  <c r="AH51" i="66"/>
  <c r="AH47" i="66"/>
  <c r="AH43" i="66"/>
  <c r="AH39" i="66"/>
  <c r="AH42" i="65"/>
  <c r="AH38" i="65"/>
  <c r="AH34" i="65"/>
  <c r="AH30" i="65"/>
  <c r="AH26" i="65"/>
  <c r="AH22" i="65"/>
  <c r="AH63" i="67"/>
  <c r="AH59" i="67"/>
  <c r="AH55" i="67"/>
  <c r="AH51" i="67"/>
  <c r="AH47" i="67"/>
  <c r="AH43" i="67"/>
  <c r="AH14" i="65"/>
  <c r="AH6" i="65"/>
  <c r="AH61" i="66"/>
  <c r="AH53" i="66"/>
  <c r="AH9" i="65"/>
  <c r="AH64" i="66"/>
  <c r="AH56" i="66"/>
  <c r="AH40" i="66"/>
  <c r="AH64" i="67"/>
  <c r="AH60" i="67"/>
  <c r="AH56" i="67"/>
  <c r="AH52" i="67"/>
  <c r="AH48" i="67"/>
  <c r="AH44" i="67"/>
  <c r="AH67" i="67"/>
  <c r="AH65" i="67"/>
  <c r="AH61" i="67"/>
  <c r="AH57" i="67"/>
  <c r="AH53" i="67"/>
  <c r="AH49" i="67"/>
  <c r="AH45" i="67"/>
  <c r="AH17" i="65"/>
  <c r="AH68" i="66"/>
  <c r="AH52" i="66"/>
  <c r="AH68" i="67"/>
  <c r="AH45" i="66"/>
  <c r="AH44" i="66"/>
  <c r="AH41" i="66"/>
  <c r="AH62" i="67"/>
  <c r="AH54" i="67"/>
  <c r="AH40" i="67"/>
  <c r="AH36" i="67"/>
  <c r="AH32" i="67"/>
  <c r="AH28" i="67"/>
  <c r="AH24" i="67"/>
  <c r="AH20" i="67"/>
  <c r="AH16" i="67"/>
  <c r="AH12" i="67"/>
  <c r="AH8" i="67"/>
  <c r="AH67" i="68"/>
  <c r="AH63" i="68"/>
  <c r="AH59" i="68"/>
  <c r="AH55" i="68"/>
  <c r="AH51" i="68"/>
  <c r="AH47" i="68"/>
  <c r="AH65" i="66"/>
  <c r="AH49" i="66"/>
  <c r="AH37" i="66"/>
  <c r="AH46" i="67"/>
  <c r="AH41" i="67"/>
  <c r="AH37" i="67"/>
  <c r="AH33" i="67"/>
  <c r="AH29" i="67"/>
  <c r="AH25" i="67"/>
  <c r="AH21" i="67"/>
  <c r="AH17" i="67"/>
  <c r="AH13" i="67"/>
  <c r="AH9" i="67"/>
  <c r="AH68" i="68"/>
  <c r="AH64" i="68"/>
  <c r="AH60" i="68"/>
  <c r="AH56" i="68"/>
  <c r="AH52" i="68"/>
  <c r="AH48" i="68"/>
  <c r="AH44" i="68"/>
  <c r="AH40" i="68"/>
  <c r="AH36" i="68"/>
  <c r="AH13" i="65"/>
  <c r="AH60" i="66"/>
  <c r="AH10" i="65"/>
  <c r="AH57" i="66"/>
  <c r="AH35" i="67"/>
  <c r="AH27" i="67"/>
  <c r="AH19" i="67"/>
  <c r="AH66" i="68"/>
  <c r="AH38" i="67"/>
  <c r="AH30" i="67"/>
  <c r="AH22" i="67"/>
  <c r="AH14" i="67"/>
  <c r="AH66" i="67"/>
  <c r="AH10" i="67"/>
  <c r="AH57" i="68"/>
  <c r="AH37" i="68"/>
  <c r="AH58" i="67"/>
  <c r="AH39" i="67"/>
  <c r="AH31" i="67"/>
  <c r="AH23" i="67"/>
  <c r="AH15" i="67"/>
  <c r="AH11" i="67"/>
  <c r="AH58" i="68"/>
  <c r="AH42" i="67"/>
  <c r="AH34" i="67"/>
  <c r="AH26" i="67"/>
  <c r="AH18" i="67"/>
  <c r="AH61" i="68"/>
  <c r="AH45" i="68"/>
  <c r="AH35" i="68"/>
  <c r="AH34" i="68"/>
  <c r="AH30" i="68"/>
  <c r="AH26" i="68"/>
  <c r="AH22" i="68"/>
  <c r="AH18" i="68"/>
  <c r="AH14" i="68"/>
  <c r="AH10" i="68"/>
  <c r="AH6" i="68"/>
  <c r="AH39" i="68"/>
  <c r="AH31" i="68"/>
  <c r="AH27" i="68"/>
  <c r="AH23" i="68"/>
  <c r="AH19" i="68"/>
  <c r="AH15" i="68"/>
  <c r="AH11" i="68"/>
  <c r="AH62" i="68"/>
  <c r="AH49" i="68"/>
  <c r="AH38" i="68"/>
  <c r="AH50" i="67"/>
  <c r="AH65" i="68"/>
  <c r="AH32" i="68"/>
  <c r="AH28" i="68"/>
  <c r="AH24" i="68"/>
  <c r="AH20" i="68"/>
  <c r="AH16" i="68"/>
  <c r="AH12" i="68"/>
  <c r="AH8" i="68"/>
  <c r="AH46" i="68"/>
  <c r="AH43" i="68"/>
  <c r="AH42" i="68"/>
  <c r="AH33" i="68"/>
  <c r="AH29" i="68"/>
  <c r="AH25" i="68"/>
  <c r="AH21" i="68"/>
  <c r="AH17" i="68"/>
  <c r="AH13" i="68"/>
  <c r="AH9" i="68"/>
  <c r="AH54" i="68"/>
  <c r="AH12" i="69"/>
  <c r="AH8" i="69"/>
  <c r="AH67" i="70"/>
  <c r="AH63" i="70"/>
  <c r="AH59" i="70"/>
  <c r="AH55" i="70"/>
  <c r="AH51" i="70"/>
  <c r="AH47" i="70"/>
  <c r="AH53" i="68"/>
  <c r="AH13" i="69"/>
  <c r="AH9" i="69"/>
  <c r="AH68" i="70"/>
  <c r="AH64" i="70"/>
  <c r="AH60" i="70"/>
  <c r="AH56" i="70"/>
  <c r="AH52" i="70"/>
  <c r="AH48" i="70"/>
  <c r="AH7" i="68"/>
  <c r="AH6" i="69"/>
  <c r="AH65" i="70"/>
  <c r="AH61" i="70"/>
  <c r="AH57" i="70"/>
  <c r="AH53" i="70"/>
  <c r="AH49" i="70"/>
  <c r="AH45" i="70"/>
  <c r="AH7" i="67"/>
  <c r="AH11" i="69"/>
  <c r="AH7" i="69"/>
  <c r="AH66" i="70"/>
  <c r="AH62" i="70"/>
  <c r="AH58" i="70"/>
  <c r="AH54" i="70"/>
  <c r="AH50" i="68"/>
  <c r="AH41" i="68"/>
  <c r="AH50" i="70"/>
  <c r="AH43" i="70"/>
  <c r="AH39" i="70"/>
  <c r="AH35" i="70"/>
  <c r="AH31" i="70"/>
  <c r="AH27" i="70"/>
  <c r="AH23" i="70"/>
  <c r="AH19" i="70"/>
  <c r="AH15" i="70"/>
  <c r="AH11" i="70"/>
  <c r="AH7" i="70"/>
  <c r="AH66" i="59"/>
  <c r="AH62" i="59"/>
  <c r="AH58" i="59"/>
  <c r="AH46" i="70"/>
  <c r="AH44" i="70"/>
  <c r="AH40" i="70"/>
  <c r="AH36" i="70"/>
  <c r="AH32" i="70"/>
  <c r="AH28" i="70"/>
  <c r="AH24" i="70"/>
  <c r="AH20" i="70"/>
  <c r="AH16" i="70"/>
  <c r="AH42" i="70"/>
  <c r="AH38" i="70"/>
  <c r="AH34" i="70"/>
  <c r="AH30" i="70"/>
  <c r="AH26" i="70"/>
  <c r="AH22" i="70"/>
  <c r="AH18" i="70"/>
  <c r="AH14" i="70"/>
  <c r="AH10" i="70"/>
  <c r="AH6" i="70"/>
  <c r="AH65" i="59"/>
  <c r="AH56" i="59"/>
  <c r="AH52" i="59"/>
  <c r="AH44" i="59"/>
  <c r="AH36" i="59"/>
  <c r="AH63" i="58"/>
  <c r="AH59" i="58"/>
  <c r="AH59" i="59"/>
  <c r="AH41" i="70"/>
  <c r="AH37" i="70"/>
  <c r="AH33" i="70"/>
  <c r="AH29" i="70"/>
  <c r="AH25" i="70"/>
  <c r="AH21" i="70"/>
  <c r="AH17" i="70"/>
  <c r="AH53" i="59"/>
  <c r="AH64" i="58"/>
  <c r="AH60" i="58"/>
  <c r="AH56" i="58"/>
  <c r="AH9" i="70"/>
  <c r="AH8" i="70"/>
  <c r="AH60" i="59"/>
  <c r="AH54" i="59"/>
  <c r="AH42" i="59"/>
  <c r="AH65" i="58"/>
  <c r="AH61" i="58"/>
  <c r="AH57" i="58"/>
  <c r="AH13" i="70"/>
  <c r="AH12" i="70"/>
  <c r="AH43" i="59"/>
  <c r="AH66" i="58"/>
  <c r="AH62" i="58"/>
  <c r="AH58" i="58"/>
  <c r="AH45" i="58"/>
  <c r="AH41" i="58"/>
  <c r="AH37" i="58"/>
  <c r="AH42" i="58"/>
  <c r="AH38" i="58"/>
  <c r="AH39" i="58"/>
  <c r="AH85" i="17"/>
  <c r="AH40" i="58"/>
  <c r="BE68" i="60"/>
  <c r="BE64" i="60"/>
  <c r="BE65" i="60"/>
  <c r="BE66" i="60"/>
  <c r="BE63" i="60"/>
  <c r="BE67" i="60"/>
  <c r="BE65" i="61"/>
  <c r="BE59" i="61"/>
  <c r="BE58" i="61"/>
  <c r="BE52" i="61"/>
  <c r="BE68" i="61"/>
  <c r="BE67" i="61"/>
  <c r="BE66" i="61"/>
  <c r="BE60" i="61"/>
  <c r="BE48" i="61"/>
  <c r="BE44" i="61"/>
  <c r="BE40" i="61"/>
  <c r="BE36" i="61"/>
  <c r="BE61" i="61"/>
  <c r="BE53" i="61"/>
  <c r="BE49" i="61"/>
  <c r="BE45" i="61"/>
  <c r="BE51" i="61"/>
  <c r="BE32" i="61"/>
  <c r="BE24" i="61"/>
  <c r="BE46" i="61"/>
  <c r="BE63" i="61"/>
  <c r="BE39" i="61"/>
  <c r="BE29" i="61"/>
  <c r="BE25" i="61"/>
  <c r="BE43" i="61"/>
  <c r="BE55" i="61"/>
  <c r="BE37" i="61"/>
  <c r="BE35" i="61"/>
  <c r="BE34" i="61"/>
  <c r="BE30" i="61"/>
  <c r="BE26" i="61"/>
  <c r="BE38" i="61"/>
  <c r="BE31" i="61"/>
  <c r="BE27" i="61"/>
  <c r="BE23" i="61"/>
  <c r="BE64" i="61"/>
  <c r="BE50" i="61"/>
  <c r="BE41" i="61"/>
  <c r="BE62" i="61"/>
  <c r="BE57" i="61"/>
  <c r="BE56" i="61"/>
  <c r="BE67" i="62"/>
  <c r="BE54" i="61"/>
  <c r="BE42" i="61"/>
  <c r="BE66" i="62"/>
  <c r="BE60" i="62"/>
  <c r="BE56" i="62"/>
  <c r="BE52" i="62"/>
  <c r="BE61" i="62"/>
  <c r="BE57" i="62"/>
  <c r="BE53" i="62"/>
  <c r="BE62" i="62"/>
  <c r="BE58" i="62"/>
  <c r="BE64" i="62"/>
  <c r="BE48" i="62"/>
  <c r="BE44" i="62"/>
  <c r="BE49" i="62"/>
  <c r="BE45" i="62"/>
  <c r="BE65" i="62"/>
  <c r="BE55" i="62"/>
  <c r="BE50" i="62"/>
  <c r="BE46" i="62"/>
  <c r="BE42" i="62"/>
  <c r="BE63" i="62"/>
  <c r="BE59" i="62"/>
  <c r="BE47" i="62"/>
  <c r="BE43" i="62"/>
  <c r="BE39" i="62"/>
  <c r="BE35" i="62"/>
  <c r="BE30" i="62"/>
  <c r="BE26" i="62"/>
  <c r="BE22" i="62"/>
  <c r="BE18" i="62"/>
  <c r="BE14" i="62"/>
  <c r="BE10" i="62"/>
  <c r="BE6" i="62"/>
  <c r="BE65" i="63"/>
  <c r="BE33" i="62"/>
  <c r="BE31" i="62"/>
  <c r="BE27" i="62"/>
  <c r="BE23" i="62"/>
  <c r="BE19" i="62"/>
  <c r="BE15" i="62"/>
  <c r="BE11" i="62"/>
  <c r="BE7" i="62"/>
  <c r="BE66" i="63"/>
  <c r="BE62" i="63"/>
  <c r="BE58" i="63"/>
  <c r="BE51" i="62"/>
  <c r="BE38" i="62"/>
  <c r="BE36" i="62"/>
  <c r="BE28" i="62"/>
  <c r="BE24" i="62"/>
  <c r="BE20" i="62"/>
  <c r="BE16" i="62"/>
  <c r="BE12" i="62"/>
  <c r="BE8" i="62"/>
  <c r="BE67" i="63"/>
  <c r="BE63" i="63"/>
  <c r="BE40" i="62"/>
  <c r="BE34" i="62"/>
  <c r="BE29" i="62"/>
  <c r="BE25" i="62"/>
  <c r="BE21" i="62"/>
  <c r="BE17" i="62"/>
  <c r="BE13" i="62"/>
  <c r="BE9" i="62"/>
  <c r="BE68" i="63"/>
  <c r="BE64" i="63"/>
  <c r="BE60" i="63"/>
  <c r="BE56" i="63"/>
  <c r="BE52" i="63"/>
  <c r="BE48" i="63"/>
  <c r="BE44" i="63"/>
  <c r="BE40" i="63"/>
  <c r="BE36" i="63"/>
  <c r="BE32" i="63"/>
  <c r="BE28" i="63"/>
  <c r="BE54" i="62"/>
  <c r="BE59" i="63"/>
  <c r="BE53" i="63"/>
  <c r="BE49" i="63"/>
  <c r="BE45" i="63"/>
  <c r="BE41" i="63"/>
  <c r="BE37" i="63"/>
  <c r="BE33" i="63"/>
  <c r="BE29" i="63"/>
  <c r="BE41" i="62"/>
  <c r="BE61" i="63"/>
  <c r="BE57" i="63"/>
  <c r="BE54" i="63"/>
  <c r="BE50" i="63"/>
  <c r="BE46" i="63"/>
  <c r="BE42" i="63"/>
  <c r="BE38" i="63"/>
  <c r="BE34" i="63"/>
  <c r="BE55" i="63"/>
  <c r="BE51" i="63"/>
  <c r="BE47" i="63"/>
  <c r="BE43" i="63"/>
  <c r="BE39" i="63"/>
  <c r="BE35" i="63"/>
  <c r="BE31" i="63"/>
  <c r="BE27" i="63"/>
  <c r="BE23" i="63"/>
  <c r="BE19" i="63"/>
  <c r="BE15" i="63"/>
  <c r="BE11" i="63"/>
  <c r="BE66" i="64"/>
  <c r="BE62" i="64"/>
  <c r="BE58" i="64"/>
  <c r="BE54" i="64"/>
  <c r="BE50" i="64"/>
  <c r="BE46" i="64"/>
  <c r="BE42" i="64"/>
  <c r="BE34" i="64"/>
  <c r="BE30" i="64"/>
  <c r="BE26" i="64"/>
  <c r="BE24" i="63"/>
  <c r="BE20" i="63"/>
  <c r="BE16" i="63"/>
  <c r="BE12" i="63"/>
  <c r="BE67" i="64"/>
  <c r="BE63" i="64"/>
  <c r="BE59" i="64"/>
  <c r="BE55" i="64"/>
  <c r="BE51" i="64"/>
  <c r="BE47" i="64"/>
  <c r="BE43" i="64"/>
  <c r="BE35" i="64"/>
  <c r="BE31" i="64"/>
  <c r="BE27" i="64"/>
  <c r="BE23" i="64"/>
  <c r="BE25" i="63"/>
  <c r="BE21" i="63"/>
  <c r="BE13" i="63"/>
  <c r="BE9" i="63"/>
  <c r="BE68" i="64"/>
  <c r="BE64" i="64"/>
  <c r="BE60" i="64"/>
  <c r="BE56" i="64"/>
  <c r="BE52" i="64"/>
  <c r="BE48" i="64"/>
  <c r="BE44" i="64"/>
  <c r="BE40" i="64"/>
  <c r="BE36" i="64"/>
  <c r="BE28" i="64"/>
  <c r="BE24" i="64"/>
  <c r="BE32" i="62"/>
  <c r="BE30" i="63"/>
  <c r="BE22" i="63"/>
  <c r="BE18" i="63"/>
  <c r="BE14" i="63"/>
  <c r="BE10" i="63"/>
  <c r="BE65" i="64"/>
  <c r="BE61" i="64"/>
  <c r="BE57" i="64"/>
  <c r="BE53" i="64"/>
  <c r="BE49" i="64"/>
  <c r="BE45" i="64"/>
  <c r="BE41" i="64"/>
  <c r="BE33" i="64"/>
  <c r="BE29" i="64"/>
  <c r="BE25" i="64"/>
  <c r="BE18" i="64"/>
  <c r="BE14" i="64"/>
  <c r="BE10" i="64"/>
  <c r="BE65" i="65"/>
  <c r="BE57" i="65"/>
  <c r="BE53" i="65"/>
  <c r="BE19" i="64"/>
  <c r="BE15" i="64"/>
  <c r="BE11" i="64"/>
  <c r="BE7" i="64"/>
  <c r="BE66" i="65"/>
  <c r="BE58" i="65"/>
  <c r="BE22" i="64"/>
  <c r="BE17" i="64"/>
  <c r="BE9" i="64"/>
  <c r="BE64" i="65"/>
  <c r="BE40" i="65"/>
  <c r="BE36" i="65"/>
  <c r="BE32" i="65"/>
  <c r="BE28" i="65"/>
  <c r="BE24" i="65"/>
  <c r="BE56" i="65"/>
  <c r="BE41" i="65"/>
  <c r="BE37" i="65"/>
  <c r="BE33" i="65"/>
  <c r="BE29" i="65"/>
  <c r="BE25" i="65"/>
  <c r="BE21" i="65"/>
  <c r="BE17" i="65"/>
  <c r="BE54" i="65"/>
  <c r="BE14" i="65"/>
  <c r="BE10" i="65"/>
  <c r="BE6" i="65"/>
  <c r="BE65" i="66"/>
  <c r="BE61" i="66"/>
  <c r="BE57" i="66"/>
  <c r="BE53" i="66"/>
  <c r="BE49" i="66"/>
  <c r="BE45" i="66"/>
  <c r="BE41" i="66"/>
  <c r="BE37" i="66"/>
  <c r="BE33" i="66"/>
  <c r="BE29" i="66"/>
  <c r="BE25" i="66"/>
  <c r="BE21" i="66"/>
  <c r="BE17" i="66"/>
  <c r="BE13" i="66"/>
  <c r="BE9" i="66"/>
  <c r="BE68" i="67"/>
  <c r="BE39" i="65"/>
  <c r="BE35" i="65"/>
  <c r="BE31" i="65"/>
  <c r="BE27" i="65"/>
  <c r="BE23" i="65"/>
  <c r="BE21" i="64"/>
  <c r="BE20" i="64"/>
  <c r="BE67" i="65"/>
  <c r="BE19" i="65"/>
  <c r="BE15" i="65"/>
  <c r="BE11" i="65"/>
  <c r="BE7" i="65"/>
  <c r="BE66" i="66"/>
  <c r="BE62" i="66"/>
  <c r="BE58" i="66"/>
  <c r="BE54" i="66"/>
  <c r="BE50" i="66"/>
  <c r="BE46" i="66"/>
  <c r="BE42" i="66"/>
  <c r="BE38" i="66"/>
  <c r="BE34" i="66"/>
  <c r="BE30" i="66"/>
  <c r="BE26" i="66"/>
  <c r="BE22" i="66"/>
  <c r="BE18" i="66"/>
  <c r="BE14" i="66"/>
  <c r="BE10" i="66"/>
  <c r="BE6" i="66"/>
  <c r="BE16" i="64"/>
  <c r="BE63" i="65"/>
  <c r="BE55" i="65"/>
  <c r="BE42" i="65"/>
  <c r="BE38" i="65"/>
  <c r="BE34" i="65"/>
  <c r="BE30" i="65"/>
  <c r="BE26" i="65"/>
  <c r="BE22" i="65"/>
  <c r="BE12" i="65"/>
  <c r="BE8" i="65"/>
  <c r="BE67" i="66"/>
  <c r="BE63" i="66"/>
  <c r="BE59" i="66"/>
  <c r="BE55" i="66"/>
  <c r="BE51" i="66"/>
  <c r="BE47" i="66"/>
  <c r="BE43" i="66"/>
  <c r="BE39" i="66"/>
  <c r="BE35" i="66"/>
  <c r="BE27" i="66"/>
  <c r="BE23" i="66"/>
  <c r="BE19" i="66"/>
  <c r="BE15" i="66"/>
  <c r="BE11" i="66"/>
  <c r="BE7" i="66"/>
  <c r="BE13" i="64"/>
  <c r="BE12" i="64"/>
  <c r="BE60" i="65"/>
  <c r="BE59" i="65"/>
  <c r="BE20" i="65"/>
  <c r="BE18" i="65"/>
  <c r="BE16" i="65"/>
  <c r="BE13" i="65"/>
  <c r="BE9" i="65"/>
  <c r="BE68" i="66"/>
  <c r="BE64" i="66"/>
  <c r="BE60" i="66"/>
  <c r="BE56" i="66"/>
  <c r="BE52" i="66"/>
  <c r="BE44" i="66"/>
  <c r="BE40" i="66"/>
  <c r="BE32" i="66"/>
  <c r="BE28" i="66"/>
  <c r="BE24" i="66"/>
  <c r="BE20" i="66"/>
  <c r="BE16" i="66"/>
  <c r="BE12" i="66"/>
  <c r="BE8" i="66"/>
  <c r="BE67" i="67"/>
  <c r="BE64" i="67"/>
  <c r="BE60" i="67"/>
  <c r="BE56" i="67"/>
  <c r="BE52" i="67"/>
  <c r="BE48" i="67"/>
  <c r="BE65" i="67"/>
  <c r="BE57" i="67"/>
  <c r="BE49" i="67"/>
  <c r="BE39" i="67"/>
  <c r="BE35" i="67"/>
  <c r="BE31" i="67"/>
  <c r="BE27" i="67"/>
  <c r="BE23" i="67"/>
  <c r="BE19" i="67"/>
  <c r="BE15" i="67"/>
  <c r="BE11" i="67"/>
  <c r="BE7" i="67"/>
  <c r="BE66" i="68"/>
  <c r="BE62" i="68"/>
  <c r="BE58" i="68"/>
  <c r="BE54" i="68"/>
  <c r="BE50" i="68"/>
  <c r="BE46" i="68"/>
  <c r="BE42" i="68"/>
  <c r="BE66" i="67"/>
  <c r="BE63" i="67"/>
  <c r="BE58" i="67"/>
  <c r="BE55" i="67"/>
  <c r="BE50" i="67"/>
  <c r="BE47" i="67"/>
  <c r="BE40" i="67"/>
  <c r="BE36" i="67"/>
  <c r="BE32" i="67"/>
  <c r="BE28" i="67"/>
  <c r="BE24" i="67"/>
  <c r="BE20" i="67"/>
  <c r="BE16" i="67"/>
  <c r="BE12" i="67"/>
  <c r="BE8" i="67"/>
  <c r="BE67" i="68"/>
  <c r="BE63" i="68"/>
  <c r="BE59" i="68"/>
  <c r="BE55" i="68"/>
  <c r="BE51" i="68"/>
  <c r="BE47" i="68"/>
  <c r="BE43" i="68"/>
  <c r="BE39" i="68"/>
  <c r="BE61" i="67"/>
  <c r="BE53" i="67"/>
  <c r="BE41" i="67"/>
  <c r="BE37" i="67"/>
  <c r="BE33" i="67"/>
  <c r="BE29" i="67"/>
  <c r="BE25" i="67"/>
  <c r="BE21" i="67"/>
  <c r="BE17" i="67"/>
  <c r="BE13" i="67"/>
  <c r="BE9" i="67"/>
  <c r="BE68" i="68"/>
  <c r="BE64" i="68"/>
  <c r="BE60" i="68"/>
  <c r="BE56" i="68"/>
  <c r="BE52" i="68"/>
  <c r="BE48" i="68"/>
  <c r="BE44" i="68"/>
  <c r="BE40" i="68"/>
  <c r="BE36" i="68"/>
  <c r="BE62" i="67"/>
  <c r="BE59" i="67"/>
  <c r="BE54" i="67"/>
  <c r="BE51" i="67"/>
  <c r="BE43" i="67"/>
  <c r="BE42" i="67"/>
  <c r="BE38" i="67"/>
  <c r="BE34" i="67"/>
  <c r="BE30" i="67"/>
  <c r="BE26" i="67"/>
  <c r="BE22" i="67"/>
  <c r="BE18" i="67"/>
  <c r="BE14" i="67"/>
  <c r="BE45" i="67"/>
  <c r="BE10" i="67"/>
  <c r="BE57" i="68"/>
  <c r="BE61" i="68"/>
  <c r="BE45" i="68"/>
  <c r="BE41" i="68"/>
  <c r="BE38" i="68"/>
  <c r="BE46" i="67"/>
  <c r="BE44" i="67"/>
  <c r="BE65" i="68"/>
  <c r="BE49" i="68"/>
  <c r="BE8" i="64"/>
  <c r="BE35" i="68"/>
  <c r="BE31" i="68"/>
  <c r="BE27" i="68"/>
  <c r="BE23" i="68"/>
  <c r="BE19" i="68"/>
  <c r="BE15" i="68"/>
  <c r="BE11" i="68"/>
  <c r="BE7" i="68"/>
  <c r="BE37" i="68"/>
  <c r="BE26" i="68"/>
  <c r="BE10" i="68"/>
  <c r="BE33" i="68"/>
  <c r="BE20" i="68"/>
  <c r="BE17" i="68"/>
  <c r="BE12" i="69"/>
  <c r="BE8" i="69"/>
  <c r="BE67" i="70"/>
  <c r="BE63" i="70"/>
  <c r="BE59" i="70"/>
  <c r="BE55" i="70"/>
  <c r="BE53" i="68"/>
  <c r="BE30" i="68"/>
  <c r="BE14" i="68"/>
  <c r="BE24" i="68"/>
  <c r="BE21" i="68"/>
  <c r="BE8" i="68"/>
  <c r="BE13" i="69"/>
  <c r="BE9" i="69"/>
  <c r="BE68" i="70"/>
  <c r="BE64" i="70"/>
  <c r="BE60" i="70"/>
  <c r="BE56" i="70"/>
  <c r="BE34" i="68"/>
  <c r="BE18" i="68"/>
  <c r="BE22" i="68"/>
  <c r="BE6" i="68"/>
  <c r="BE32" i="68"/>
  <c r="BE29" i="68"/>
  <c r="BE16" i="68"/>
  <c r="BE13" i="68"/>
  <c r="BE28" i="68"/>
  <c r="BE6" i="69"/>
  <c r="BE61" i="70"/>
  <c r="BE43" i="70"/>
  <c r="BE39" i="70"/>
  <c r="BE35" i="70"/>
  <c r="BE31" i="70"/>
  <c r="BE27" i="70"/>
  <c r="BE23" i="70"/>
  <c r="BE19" i="70"/>
  <c r="BE15" i="70"/>
  <c r="BE11" i="70"/>
  <c r="BE7" i="70"/>
  <c r="BE66" i="59"/>
  <c r="BE11" i="69"/>
  <c r="BE66" i="70"/>
  <c r="BE58" i="70"/>
  <c r="BE9" i="68"/>
  <c r="BE45" i="70"/>
  <c r="BE44" i="70"/>
  <c r="BE40" i="70"/>
  <c r="BE36" i="70"/>
  <c r="BE32" i="70"/>
  <c r="BE28" i="70"/>
  <c r="BE24" i="70"/>
  <c r="BE20" i="70"/>
  <c r="BE16" i="70"/>
  <c r="BE12" i="70"/>
  <c r="BE8" i="70"/>
  <c r="BE59" i="59"/>
  <c r="BE7" i="69"/>
  <c r="BE62" i="70"/>
  <c r="BE53" i="70"/>
  <c r="BE52" i="70"/>
  <c r="BE12" i="68"/>
  <c r="BE54" i="70"/>
  <c r="BE42" i="70"/>
  <c r="BE38" i="70"/>
  <c r="BE34" i="70"/>
  <c r="BE30" i="70"/>
  <c r="BE26" i="70"/>
  <c r="BE22" i="70"/>
  <c r="BE18" i="70"/>
  <c r="BE14" i="70"/>
  <c r="BE10" i="70"/>
  <c r="BE6" i="70"/>
  <c r="BE65" i="59"/>
  <c r="BE58" i="59"/>
  <c r="BE48" i="70"/>
  <c r="BE41" i="70"/>
  <c r="BE37" i="70"/>
  <c r="BE33" i="70"/>
  <c r="BE29" i="70"/>
  <c r="BE25" i="70"/>
  <c r="BE21" i="70"/>
  <c r="BE17" i="70"/>
  <c r="BE9" i="70"/>
  <c r="BE62" i="59"/>
  <c r="BE56" i="59"/>
  <c r="BE52" i="59"/>
  <c r="BE46" i="70"/>
  <c r="BE25" i="68"/>
  <c r="BE51" i="70"/>
  <c r="BE13" i="70"/>
  <c r="BE53" i="59"/>
  <c r="BE65" i="70"/>
  <c r="BE57" i="70"/>
  <c r="BE50" i="70"/>
  <c r="BE47" i="70"/>
  <c r="BE54" i="59"/>
  <c r="BE42" i="59"/>
  <c r="BE65" i="58"/>
  <c r="BE61" i="58"/>
  <c r="BE57" i="58"/>
  <c r="BE45" i="58"/>
  <c r="BE43" i="59"/>
  <c r="BE62" i="58"/>
  <c r="BE59" i="58"/>
  <c r="BE40" i="58"/>
  <c r="BE56" i="58"/>
  <c r="BE49" i="70"/>
  <c r="BE66" i="58"/>
  <c r="BE63" i="58"/>
  <c r="BE41" i="58"/>
  <c r="BE37" i="58"/>
  <c r="BE60" i="58"/>
  <c r="BE42" i="58"/>
  <c r="BE38" i="58"/>
  <c r="BE44" i="59"/>
  <c r="BE36" i="59"/>
  <c r="BE64" i="58"/>
  <c r="BE58" i="58"/>
  <c r="BE39" i="58"/>
  <c r="BE68" i="58"/>
  <c r="BE85" i="17"/>
  <c r="BE60" i="59"/>
  <c r="CB67" i="60"/>
  <c r="CB63" i="60"/>
  <c r="CB68" i="60"/>
  <c r="CB64" i="60"/>
  <c r="CB65" i="60"/>
  <c r="CB66" i="60"/>
  <c r="CB68" i="61"/>
  <c r="CB64" i="61"/>
  <c r="CB60" i="61"/>
  <c r="CB56" i="61"/>
  <c r="CB52" i="61"/>
  <c r="CB65" i="61"/>
  <c r="CB61" i="61"/>
  <c r="CB57" i="61"/>
  <c r="CB53" i="61"/>
  <c r="CB66" i="61"/>
  <c r="CB63" i="61"/>
  <c r="CB55" i="61"/>
  <c r="CB43" i="61"/>
  <c r="CB39" i="61"/>
  <c r="CB35" i="61"/>
  <c r="CB51" i="61"/>
  <c r="CB48" i="61"/>
  <c r="CB44" i="61"/>
  <c r="CB40" i="61"/>
  <c r="CB36" i="61"/>
  <c r="CB58" i="61"/>
  <c r="CB67" i="61"/>
  <c r="CB46" i="61"/>
  <c r="CB42" i="61"/>
  <c r="CB62" i="61"/>
  <c r="CB37" i="61"/>
  <c r="CB59" i="61"/>
  <c r="CB49" i="61"/>
  <c r="CB32" i="61"/>
  <c r="CB24" i="61"/>
  <c r="CB54" i="61"/>
  <c r="CB45" i="61"/>
  <c r="CB41" i="61"/>
  <c r="CB38" i="61"/>
  <c r="CB29" i="61"/>
  <c r="CB25" i="61"/>
  <c r="CB50" i="61"/>
  <c r="CB34" i="61"/>
  <c r="CB65" i="62"/>
  <c r="CB27" i="61"/>
  <c r="CB30" i="61"/>
  <c r="CB67" i="62"/>
  <c r="CB26" i="61"/>
  <c r="CB64" i="62"/>
  <c r="CB60" i="62"/>
  <c r="CB56" i="62"/>
  <c r="CB52" i="62"/>
  <c r="CB31" i="61"/>
  <c r="CB61" i="62"/>
  <c r="CB57" i="62"/>
  <c r="CB53" i="62"/>
  <c r="CB66" i="62"/>
  <c r="CB62" i="62"/>
  <c r="CB58" i="62"/>
  <c r="CB23" i="61"/>
  <c r="CB55" i="62"/>
  <c r="CB48" i="62"/>
  <c r="CB44" i="62"/>
  <c r="CB40" i="62"/>
  <c r="CB36" i="62"/>
  <c r="CB51" i="62"/>
  <c r="CB49" i="62"/>
  <c r="CB45" i="62"/>
  <c r="CB41" i="62"/>
  <c r="CB33" i="62"/>
  <c r="CB54" i="62"/>
  <c r="CB34" i="62"/>
  <c r="CB32" i="62"/>
  <c r="CB30" i="62"/>
  <c r="CB26" i="62"/>
  <c r="CB22" i="62"/>
  <c r="CB18" i="62"/>
  <c r="CB14" i="62"/>
  <c r="CB10" i="62"/>
  <c r="CB6" i="62"/>
  <c r="CB65" i="63"/>
  <c r="CB61" i="63"/>
  <c r="CB57" i="63"/>
  <c r="CB43" i="62"/>
  <c r="CB63" i="62"/>
  <c r="CB59" i="62"/>
  <c r="CB46" i="62"/>
  <c r="CB31" i="62"/>
  <c r="CB27" i="62"/>
  <c r="CB23" i="62"/>
  <c r="CB19" i="62"/>
  <c r="CB15" i="62"/>
  <c r="CB11" i="62"/>
  <c r="CB7" i="62"/>
  <c r="CB66" i="63"/>
  <c r="CB62" i="63"/>
  <c r="CB58" i="63"/>
  <c r="CB47" i="62"/>
  <c r="CB39" i="62"/>
  <c r="CB50" i="62"/>
  <c r="CB42" i="62"/>
  <c r="CB25" i="62"/>
  <c r="CB17" i="62"/>
  <c r="CB9" i="62"/>
  <c r="CB64" i="63"/>
  <c r="CB52" i="63"/>
  <c r="CB48" i="63"/>
  <c r="CB44" i="63"/>
  <c r="CB40" i="63"/>
  <c r="CB36" i="63"/>
  <c r="CB32" i="63"/>
  <c r="CB28" i="63"/>
  <c r="CB28" i="62"/>
  <c r="CB20" i="62"/>
  <c r="CB12" i="62"/>
  <c r="CB67" i="63"/>
  <c r="CB60" i="63"/>
  <c r="CB56" i="63"/>
  <c r="CB53" i="63"/>
  <c r="CB49" i="63"/>
  <c r="CB45" i="63"/>
  <c r="CB41" i="63"/>
  <c r="CB37" i="63"/>
  <c r="CB33" i="63"/>
  <c r="CB29" i="63"/>
  <c r="CB38" i="62"/>
  <c r="CB24" i="62"/>
  <c r="CB16" i="62"/>
  <c r="CB8" i="62"/>
  <c r="CB63" i="63"/>
  <c r="CB21" i="62"/>
  <c r="CB68" i="63"/>
  <c r="CB51" i="63"/>
  <c r="CB43" i="63"/>
  <c r="CB35" i="63"/>
  <c r="CB27" i="63"/>
  <c r="CB23" i="63"/>
  <c r="CB19" i="63"/>
  <c r="CB15" i="63"/>
  <c r="CB11" i="63"/>
  <c r="CB66" i="64"/>
  <c r="CB62" i="64"/>
  <c r="CB58" i="64"/>
  <c r="CB54" i="64"/>
  <c r="CB50" i="64"/>
  <c r="CB46" i="64"/>
  <c r="CB42" i="64"/>
  <c r="CB34" i="64"/>
  <c r="CB30" i="64"/>
  <c r="CB26" i="64"/>
  <c r="CB22" i="64"/>
  <c r="CB54" i="63"/>
  <c r="CB46" i="63"/>
  <c r="CB38" i="63"/>
  <c r="CB30" i="63"/>
  <c r="CB24" i="63"/>
  <c r="CB20" i="63"/>
  <c r="CB16" i="63"/>
  <c r="CB12" i="63"/>
  <c r="CB67" i="64"/>
  <c r="CB63" i="64"/>
  <c r="CB59" i="64"/>
  <c r="CB55" i="64"/>
  <c r="CB51" i="64"/>
  <c r="CB47" i="64"/>
  <c r="CB43" i="64"/>
  <c r="CB35" i="64"/>
  <c r="CB31" i="64"/>
  <c r="CB27" i="64"/>
  <c r="CB23" i="64"/>
  <c r="CB29" i="62"/>
  <c r="CB13" i="62"/>
  <c r="CB59" i="63"/>
  <c r="CB50" i="63"/>
  <c r="CB42" i="63"/>
  <c r="CB34" i="63"/>
  <c r="CB25" i="63"/>
  <c r="CB9" i="63"/>
  <c r="CB64" i="64"/>
  <c r="CB56" i="64"/>
  <c r="CB48" i="64"/>
  <c r="CB40" i="64"/>
  <c r="CB21" i="64"/>
  <c r="CB17" i="64"/>
  <c r="CB13" i="64"/>
  <c r="CB9" i="64"/>
  <c r="CB68" i="65"/>
  <c r="CB64" i="65"/>
  <c r="CB60" i="65"/>
  <c r="CB56" i="65"/>
  <c r="CB39" i="63"/>
  <c r="CB18" i="64"/>
  <c r="CB14" i="64"/>
  <c r="CB10" i="64"/>
  <c r="CB6" i="64"/>
  <c r="CB65" i="65"/>
  <c r="CB57" i="65"/>
  <c r="CB47" i="63"/>
  <c r="CB18" i="63"/>
  <c r="CB10" i="63"/>
  <c r="CB65" i="64"/>
  <c r="CB57" i="64"/>
  <c r="CB49" i="64"/>
  <c r="CB41" i="64"/>
  <c r="CB33" i="64"/>
  <c r="CB24" i="64"/>
  <c r="CB21" i="63"/>
  <c r="CB13" i="63"/>
  <c r="CB68" i="64"/>
  <c r="CB60" i="64"/>
  <c r="CB52" i="64"/>
  <c r="CB44" i="64"/>
  <c r="CB36" i="64"/>
  <c r="CB28" i="64"/>
  <c r="CB25" i="64"/>
  <c r="CB19" i="64"/>
  <c r="CB15" i="64"/>
  <c r="CB11" i="64"/>
  <c r="CB7" i="64"/>
  <c r="CB66" i="65"/>
  <c r="CB58" i="65"/>
  <c r="CB54" i="65"/>
  <c r="CB20" i="64"/>
  <c r="CB16" i="64"/>
  <c r="CB12" i="64"/>
  <c r="CB8" i="64"/>
  <c r="CB67" i="65"/>
  <c r="CB63" i="65"/>
  <c r="CB59" i="65"/>
  <c r="CB55" i="65"/>
  <c r="CB22" i="63"/>
  <c r="CB53" i="64"/>
  <c r="CB40" i="65"/>
  <c r="CB36" i="65"/>
  <c r="CB32" i="65"/>
  <c r="CB28" i="65"/>
  <c r="CB24" i="65"/>
  <c r="CB14" i="63"/>
  <c r="CB61" i="64"/>
  <c r="CB45" i="64"/>
  <c r="CB29" i="64"/>
  <c r="CB42" i="65"/>
  <c r="CB38" i="65"/>
  <c r="CB34" i="65"/>
  <c r="CB30" i="65"/>
  <c r="CB26" i="65"/>
  <c r="CB22" i="65"/>
  <c r="CB18" i="65"/>
  <c r="CB20" i="65"/>
  <c r="CB16" i="65"/>
  <c r="CB14" i="65"/>
  <c r="CB10" i="65"/>
  <c r="CB6" i="65"/>
  <c r="CB65" i="66"/>
  <c r="CB61" i="66"/>
  <c r="CB57" i="66"/>
  <c r="CB53" i="66"/>
  <c r="CB49" i="66"/>
  <c r="CB45" i="66"/>
  <c r="CB41" i="66"/>
  <c r="CB37" i="66"/>
  <c r="CB33" i="66"/>
  <c r="CB29" i="66"/>
  <c r="CB25" i="66"/>
  <c r="CB21" i="66"/>
  <c r="CB17" i="66"/>
  <c r="CB13" i="66"/>
  <c r="CB9" i="66"/>
  <c r="CB68" i="67"/>
  <c r="CB55" i="63"/>
  <c r="CB31" i="63"/>
  <c r="CB41" i="65"/>
  <c r="CB37" i="65"/>
  <c r="CB33" i="65"/>
  <c r="CB29" i="65"/>
  <c r="CB25" i="65"/>
  <c r="CB21" i="65"/>
  <c r="CB15" i="65"/>
  <c r="CB11" i="65"/>
  <c r="CB7" i="65"/>
  <c r="CB66" i="66"/>
  <c r="CB62" i="66"/>
  <c r="CB58" i="66"/>
  <c r="CB54" i="66"/>
  <c r="CB50" i="66"/>
  <c r="CB46" i="66"/>
  <c r="CB42" i="66"/>
  <c r="CB38" i="66"/>
  <c r="CB34" i="66"/>
  <c r="CB39" i="65"/>
  <c r="CB35" i="65"/>
  <c r="CB31" i="65"/>
  <c r="CB27" i="65"/>
  <c r="CB23" i="65"/>
  <c r="CB12" i="65"/>
  <c r="CB67" i="66"/>
  <c r="CB59" i="66"/>
  <c r="CB51" i="66"/>
  <c r="CB43" i="66"/>
  <c r="CB35" i="66"/>
  <c r="CB28" i="66"/>
  <c r="CB19" i="66"/>
  <c r="CB12" i="66"/>
  <c r="CB62" i="67"/>
  <c r="CB58" i="67"/>
  <c r="CB54" i="67"/>
  <c r="CB50" i="67"/>
  <c r="CB46" i="67"/>
  <c r="CB42" i="67"/>
  <c r="CB24" i="66"/>
  <c r="CB15" i="66"/>
  <c r="CB8" i="66"/>
  <c r="CB63" i="67"/>
  <c r="CB59" i="67"/>
  <c r="CB55" i="67"/>
  <c r="CB51" i="67"/>
  <c r="CB47" i="67"/>
  <c r="CB43" i="67"/>
  <c r="CB17" i="65"/>
  <c r="CB13" i="65"/>
  <c r="CB68" i="66"/>
  <c r="CB60" i="66"/>
  <c r="CB52" i="66"/>
  <c r="CB44" i="66"/>
  <c r="CB22" i="66"/>
  <c r="CB6" i="66"/>
  <c r="CB66" i="67"/>
  <c r="CB8" i="65"/>
  <c r="CB63" i="66"/>
  <c r="CB55" i="66"/>
  <c r="CB47" i="66"/>
  <c r="CB39" i="66"/>
  <c r="CB27" i="66"/>
  <c r="CB20" i="66"/>
  <c r="CB11" i="66"/>
  <c r="CB67" i="67"/>
  <c r="CB64" i="67"/>
  <c r="CB60" i="67"/>
  <c r="CB56" i="67"/>
  <c r="CB52" i="67"/>
  <c r="CB48" i="67"/>
  <c r="CB44" i="67"/>
  <c r="CB18" i="66"/>
  <c r="CB7" i="66"/>
  <c r="CB32" i="66"/>
  <c r="CB39" i="67"/>
  <c r="CB35" i="67"/>
  <c r="CB31" i="67"/>
  <c r="CB27" i="67"/>
  <c r="CB23" i="67"/>
  <c r="CB19" i="67"/>
  <c r="CB15" i="67"/>
  <c r="CB11" i="67"/>
  <c r="CB7" i="67"/>
  <c r="CB66" i="68"/>
  <c r="CB62" i="68"/>
  <c r="CB58" i="68"/>
  <c r="CB54" i="68"/>
  <c r="CB50" i="68"/>
  <c r="CB46" i="68"/>
  <c r="CB9" i="65"/>
  <c r="CB56" i="66"/>
  <c r="CB61" i="67"/>
  <c r="CB53" i="67"/>
  <c r="CB53" i="65"/>
  <c r="CB30" i="66"/>
  <c r="CB40" i="67"/>
  <c r="CB36" i="67"/>
  <c r="CB32" i="67"/>
  <c r="CB28" i="67"/>
  <c r="CB24" i="67"/>
  <c r="CB20" i="67"/>
  <c r="CB16" i="67"/>
  <c r="CB12" i="67"/>
  <c r="CB8" i="67"/>
  <c r="CB67" i="68"/>
  <c r="CB63" i="68"/>
  <c r="CB59" i="68"/>
  <c r="CB55" i="68"/>
  <c r="CB51" i="68"/>
  <c r="CB47" i="68"/>
  <c r="CB43" i="68"/>
  <c r="CB39" i="68"/>
  <c r="CB35" i="68"/>
  <c r="CB26" i="66"/>
  <c r="CB16" i="66"/>
  <c r="CB45" i="67"/>
  <c r="CB64" i="66"/>
  <c r="CB48" i="66"/>
  <c r="CB23" i="66"/>
  <c r="CB10" i="66"/>
  <c r="CB65" i="67"/>
  <c r="CB57" i="67"/>
  <c r="CB49" i="67"/>
  <c r="CB61" i="68"/>
  <c r="CB60" i="68"/>
  <c r="CB14" i="66"/>
  <c r="CB34" i="67"/>
  <c r="CB26" i="67"/>
  <c r="CB18" i="67"/>
  <c r="CB19" i="65"/>
  <c r="CB37" i="67"/>
  <c r="CB29" i="67"/>
  <c r="CB21" i="67"/>
  <c r="CB13" i="67"/>
  <c r="CB65" i="68"/>
  <c r="CB64" i="68"/>
  <c r="CB49" i="68"/>
  <c r="CB48" i="68"/>
  <c r="CB44" i="68"/>
  <c r="CB35" i="62"/>
  <c r="CB68" i="68"/>
  <c r="CB53" i="68"/>
  <c r="CB52" i="68"/>
  <c r="CB36" i="68"/>
  <c r="CB41" i="68"/>
  <c r="CB33" i="68"/>
  <c r="CB29" i="68"/>
  <c r="CB25" i="68"/>
  <c r="CB21" i="68"/>
  <c r="CB17" i="68"/>
  <c r="CB13" i="68"/>
  <c r="CB9" i="68"/>
  <c r="CB41" i="67"/>
  <c r="CB38" i="67"/>
  <c r="CB42" i="68"/>
  <c r="CB40" i="68"/>
  <c r="CB34" i="68"/>
  <c r="CB30" i="68"/>
  <c r="CB26" i="68"/>
  <c r="CB22" i="68"/>
  <c r="CB18" i="68"/>
  <c r="CB14" i="68"/>
  <c r="CB10" i="68"/>
  <c r="CB40" i="66"/>
  <c r="CB17" i="67"/>
  <c r="CB14" i="67"/>
  <c r="CB31" i="68"/>
  <c r="CB27" i="68"/>
  <c r="CB23" i="68"/>
  <c r="CB19" i="68"/>
  <c r="CB15" i="68"/>
  <c r="CB11" i="68"/>
  <c r="CB7" i="68"/>
  <c r="CB10" i="67"/>
  <c r="CB45" i="68"/>
  <c r="CB32" i="68"/>
  <c r="CB28" i="68"/>
  <c r="CB24" i="68"/>
  <c r="CB20" i="68"/>
  <c r="CB16" i="68"/>
  <c r="CB12" i="68"/>
  <c r="CB8" i="68"/>
  <c r="CB9" i="67"/>
  <c r="CB11" i="69"/>
  <c r="CB7" i="69"/>
  <c r="CB66" i="70"/>
  <c r="CB62" i="70"/>
  <c r="CB58" i="70"/>
  <c r="CB54" i="70"/>
  <c r="CB50" i="70"/>
  <c r="CB46" i="70"/>
  <c r="CB33" i="67"/>
  <c r="CB25" i="67"/>
  <c r="CB57" i="68"/>
  <c r="CB56" i="68"/>
  <c r="CB12" i="69"/>
  <c r="CB8" i="69"/>
  <c r="CB67" i="70"/>
  <c r="CB63" i="70"/>
  <c r="CB59" i="70"/>
  <c r="CB55" i="70"/>
  <c r="CB51" i="70"/>
  <c r="CB6" i="68"/>
  <c r="CB13" i="69"/>
  <c r="CB9" i="69"/>
  <c r="CB68" i="70"/>
  <c r="CB64" i="70"/>
  <c r="CB60" i="70"/>
  <c r="CB56" i="70"/>
  <c r="CB52" i="70"/>
  <c r="CB48" i="70"/>
  <c r="CB44" i="70"/>
  <c r="CB38" i="68"/>
  <c r="CB6" i="69"/>
  <c r="CB65" i="70"/>
  <c r="CB61" i="70"/>
  <c r="CB57" i="70"/>
  <c r="CB53" i="70"/>
  <c r="CB30" i="67"/>
  <c r="CB42" i="70"/>
  <c r="CB38" i="70"/>
  <c r="CB34" i="70"/>
  <c r="CB30" i="70"/>
  <c r="CB26" i="70"/>
  <c r="CB22" i="70"/>
  <c r="CB18" i="70"/>
  <c r="CB14" i="70"/>
  <c r="CB10" i="70"/>
  <c r="CB6" i="70"/>
  <c r="CB65" i="59"/>
  <c r="CB49" i="70"/>
  <c r="CB47" i="70"/>
  <c r="CB43" i="70"/>
  <c r="CB39" i="70"/>
  <c r="CB35" i="70"/>
  <c r="CB31" i="70"/>
  <c r="CB27" i="70"/>
  <c r="CB23" i="70"/>
  <c r="CB19" i="70"/>
  <c r="CB15" i="70"/>
  <c r="CB37" i="68"/>
  <c r="CB41" i="70"/>
  <c r="CB37" i="70"/>
  <c r="CB33" i="70"/>
  <c r="CB29" i="70"/>
  <c r="CB25" i="70"/>
  <c r="CB21" i="70"/>
  <c r="CB17" i="70"/>
  <c r="CB13" i="70"/>
  <c r="CB9" i="70"/>
  <c r="CB22" i="67"/>
  <c r="CB45" i="70"/>
  <c r="CB11" i="70"/>
  <c r="CB43" i="59"/>
  <c r="CB66" i="58"/>
  <c r="CB62" i="58"/>
  <c r="CB58" i="58"/>
  <c r="CB40" i="70"/>
  <c r="CB36" i="70"/>
  <c r="CB32" i="70"/>
  <c r="CB28" i="70"/>
  <c r="CB24" i="70"/>
  <c r="CB20" i="70"/>
  <c r="CB16" i="70"/>
  <c r="CB12" i="70"/>
  <c r="CB58" i="59"/>
  <c r="CB56" i="59"/>
  <c r="CB52" i="59"/>
  <c r="CB44" i="59"/>
  <c r="CB36" i="59"/>
  <c r="CB63" i="58"/>
  <c r="CB59" i="58"/>
  <c r="CB60" i="59"/>
  <c r="CB66" i="59"/>
  <c r="CB53" i="59"/>
  <c r="CB68" i="58"/>
  <c r="CB64" i="58"/>
  <c r="CB60" i="58"/>
  <c r="CB56" i="58"/>
  <c r="CB62" i="59"/>
  <c r="CB7" i="70"/>
  <c r="CB59" i="59"/>
  <c r="CB54" i="59"/>
  <c r="CB42" i="59"/>
  <c r="CB65" i="58"/>
  <c r="CB61" i="58"/>
  <c r="CB57" i="58"/>
  <c r="CB45" i="58"/>
  <c r="CB40" i="58"/>
  <c r="CB41" i="58"/>
  <c r="CB37" i="58"/>
  <c r="CB8" i="70"/>
  <c r="CB42" i="58"/>
  <c r="CB38" i="58"/>
  <c r="CB39" i="58"/>
  <c r="CB85" i="17"/>
  <c r="CU65" i="60"/>
  <c r="CU66" i="60"/>
  <c r="CU67" i="60"/>
  <c r="CU63" i="60"/>
  <c r="CU68" i="60"/>
  <c r="CU64" i="60"/>
  <c r="CU66" i="61"/>
  <c r="CU62" i="61"/>
  <c r="CU58" i="61"/>
  <c r="CU54" i="61"/>
  <c r="CU50" i="61"/>
  <c r="CU67" i="61"/>
  <c r="CU63" i="61"/>
  <c r="CU59" i="61"/>
  <c r="CU55" i="61"/>
  <c r="CU68" i="61"/>
  <c r="CU64" i="61"/>
  <c r="CU56" i="61"/>
  <c r="CU52" i="61"/>
  <c r="CU49" i="61"/>
  <c r="CU45" i="61"/>
  <c r="CU41" i="61"/>
  <c r="CU37" i="61"/>
  <c r="CU57" i="61"/>
  <c r="CU46" i="61"/>
  <c r="CU42" i="61"/>
  <c r="CU38" i="61"/>
  <c r="CU34" i="61"/>
  <c r="CU65" i="61"/>
  <c r="CU61" i="61"/>
  <c r="CU53" i="61"/>
  <c r="CU51" i="61"/>
  <c r="CU48" i="61"/>
  <c r="CU44" i="61"/>
  <c r="CU40" i="61"/>
  <c r="CU35" i="61"/>
  <c r="CU30" i="61"/>
  <c r="CU43" i="61"/>
  <c r="CU31" i="61"/>
  <c r="CU36" i="61"/>
  <c r="CU39" i="61"/>
  <c r="CU32" i="61"/>
  <c r="CU29" i="61"/>
  <c r="CU60" i="61"/>
  <c r="CU34" i="62"/>
  <c r="CU35" i="62"/>
  <c r="CU36" i="62"/>
  <c r="CU28" i="62"/>
  <c r="CU24" i="62"/>
  <c r="CU20" i="62"/>
  <c r="CU16" i="62"/>
  <c r="CU12" i="62"/>
  <c r="CU8" i="62"/>
  <c r="CU67" i="63"/>
  <c r="CU63" i="63"/>
  <c r="CU59" i="63"/>
  <c r="CU33" i="62"/>
  <c r="CU29" i="62"/>
  <c r="CU25" i="62"/>
  <c r="CU21" i="62"/>
  <c r="CU17" i="62"/>
  <c r="CU13" i="62"/>
  <c r="CU9" i="62"/>
  <c r="CU68" i="63"/>
  <c r="CU64" i="63"/>
  <c r="CU60" i="63"/>
  <c r="CU56" i="63"/>
  <c r="CU32" i="62"/>
  <c r="CU58" i="63"/>
  <c r="CU30" i="62"/>
  <c r="CU27" i="62"/>
  <c r="CU22" i="62"/>
  <c r="CU19" i="62"/>
  <c r="CU14" i="62"/>
  <c r="CU11" i="62"/>
  <c r="CU6" i="62"/>
  <c r="CU66" i="63"/>
  <c r="CU61" i="63"/>
  <c r="CU57" i="63"/>
  <c r="CU54" i="63"/>
  <c r="CU50" i="63"/>
  <c r="CU46" i="63"/>
  <c r="CU42" i="63"/>
  <c r="CU38" i="63"/>
  <c r="CU34" i="63"/>
  <c r="CU30" i="63"/>
  <c r="CU55" i="63"/>
  <c r="CU51" i="63"/>
  <c r="CU47" i="63"/>
  <c r="CU43" i="63"/>
  <c r="CU39" i="63"/>
  <c r="CU35" i="63"/>
  <c r="CU31" i="63"/>
  <c r="CU27" i="63"/>
  <c r="CU53" i="63"/>
  <c r="CU48" i="63"/>
  <c r="CU45" i="63"/>
  <c r="CU40" i="63"/>
  <c r="CU37" i="63"/>
  <c r="CU32" i="63"/>
  <c r="CU25" i="63"/>
  <c r="CU21" i="63"/>
  <c r="CU68" i="64"/>
  <c r="CU64" i="64"/>
  <c r="CU60" i="64"/>
  <c r="CU56" i="64"/>
  <c r="CU52" i="64"/>
  <c r="CU48" i="64"/>
  <c r="CU44" i="64"/>
  <c r="CU40" i="64"/>
  <c r="CU36" i="64"/>
  <c r="CU28" i="64"/>
  <c r="CU24" i="64"/>
  <c r="CU23" i="62"/>
  <c r="CU18" i="62"/>
  <c r="CU7" i="62"/>
  <c r="CU65" i="63"/>
  <c r="CU22" i="63"/>
  <c r="CU18" i="63"/>
  <c r="CU14" i="63"/>
  <c r="CU65" i="64"/>
  <c r="CU61" i="64"/>
  <c r="CU57" i="64"/>
  <c r="CU53" i="64"/>
  <c r="CU49" i="64"/>
  <c r="CU45" i="64"/>
  <c r="CU41" i="64"/>
  <c r="CU33" i="64"/>
  <c r="CU29" i="64"/>
  <c r="CU25" i="64"/>
  <c r="CU29" i="63"/>
  <c r="CU31" i="62"/>
  <c r="CU26" i="62"/>
  <c r="CU15" i="62"/>
  <c r="CU10" i="62"/>
  <c r="CU62" i="63"/>
  <c r="CU52" i="63"/>
  <c r="CU33" i="63"/>
  <c r="CU19" i="64"/>
  <c r="CU15" i="64"/>
  <c r="CU11" i="64"/>
  <c r="CU7" i="64"/>
  <c r="CU66" i="65"/>
  <c r="CU41" i="63"/>
  <c r="CU20" i="64"/>
  <c r="CU16" i="64"/>
  <c r="CU12" i="64"/>
  <c r="CU8" i="64"/>
  <c r="CU67" i="65"/>
  <c r="CU49" i="63"/>
  <c r="CU23" i="63"/>
  <c r="CU20" i="63"/>
  <c r="CU15" i="63"/>
  <c r="CU67" i="64"/>
  <c r="CU62" i="64"/>
  <c r="CU59" i="64"/>
  <c r="CU54" i="64"/>
  <c r="CU51" i="64"/>
  <c r="CU46" i="64"/>
  <c r="CU43" i="64"/>
  <c r="CU35" i="64"/>
  <c r="CU30" i="64"/>
  <c r="CU27" i="64"/>
  <c r="CU22" i="64"/>
  <c r="CU36" i="63"/>
  <c r="CU23" i="64"/>
  <c r="CU21" i="64"/>
  <c r="CU17" i="64"/>
  <c r="CU13" i="64"/>
  <c r="CU9" i="64"/>
  <c r="CU68" i="65"/>
  <c r="CU64" i="65"/>
  <c r="CU44" i="63"/>
  <c r="CU18" i="64"/>
  <c r="CU14" i="64"/>
  <c r="CU10" i="64"/>
  <c r="CU6" i="64"/>
  <c r="CU65" i="65"/>
  <c r="CU24" i="63"/>
  <c r="CU55" i="64"/>
  <c r="CU42" i="65"/>
  <c r="CU38" i="65"/>
  <c r="CU34" i="65"/>
  <c r="CU30" i="65"/>
  <c r="CU26" i="65"/>
  <c r="CU22" i="65"/>
  <c r="CU19" i="63"/>
  <c r="CU66" i="64"/>
  <c r="CU50" i="64"/>
  <c r="CU34" i="64"/>
  <c r="CU40" i="65"/>
  <c r="CU36" i="65"/>
  <c r="CU32" i="65"/>
  <c r="CU28" i="65"/>
  <c r="CU24" i="65"/>
  <c r="CU20" i="65"/>
  <c r="CU16" i="65"/>
  <c r="CU58" i="64"/>
  <c r="CU42" i="64"/>
  <c r="CU26" i="64"/>
  <c r="CU12" i="65"/>
  <c r="CU8" i="65"/>
  <c r="CU67" i="66"/>
  <c r="CU63" i="66"/>
  <c r="CU59" i="66"/>
  <c r="CU55" i="66"/>
  <c r="CU51" i="66"/>
  <c r="CU47" i="66"/>
  <c r="CU43" i="66"/>
  <c r="CU39" i="66"/>
  <c r="CU35" i="66"/>
  <c r="CU27" i="66"/>
  <c r="CU23" i="66"/>
  <c r="CU19" i="66"/>
  <c r="CU15" i="66"/>
  <c r="CU11" i="66"/>
  <c r="CU7" i="66"/>
  <c r="CU66" i="67"/>
  <c r="CU41" i="65"/>
  <c r="CU37" i="65"/>
  <c r="CU33" i="65"/>
  <c r="CU29" i="65"/>
  <c r="CU25" i="65"/>
  <c r="CU21" i="65"/>
  <c r="CU17" i="65"/>
  <c r="CU13" i="65"/>
  <c r="CU9" i="65"/>
  <c r="CU68" i="66"/>
  <c r="CU64" i="66"/>
  <c r="CU60" i="66"/>
  <c r="CU56" i="66"/>
  <c r="CU52" i="66"/>
  <c r="CU48" i="66"/>
  <c r="CU44" i="66"/>
  <c r="CU40" i="66"/>
  <c r="CU32" i="66"/>
  <c r="CU19" i="65"/>
  <c r="CU47" i="64"/>
  <c r="CU31" i="64"/>
  <c r="CU39" i="65"/>
  <c r="CU35" i="65"/>
  <c r="CU31" i="65"/>
  <c r="CU27" i="65"/>
  <c r="CU23" i="65"/>
  <c r="CU64" i="67"/>
  <c r="CU60" i="67"/>
  <c r="CU56" i="67"/>
  <c r="CU52" i="67"/>
  <c r="CU48" i="67"/>
  <c r="CU44" i="67"/>
  <c r="CU16" i="63"/>
  <c r="CU65" i="67"/>
  <c r="CU61" i="67"/>
  <c r="CU57" i="67"/>
  <c r="CU53" i="67"/>
  <c r="CU49" i="67"/>
  <c r="CU45" i="67"/>
  <c r="CU15" i="65"/>
  <c r="CU10" i="65"/>
  <c r="CU7" i="65"/>
  <c r="CU65" i="66"/>
  <c r="CU62" i="66"/>
  <c r="CU57" i="66"/>
  <c r="CU54" i="66"/>
  <c r="CU49" i="66"/>
  <c r="CU46" i="66"/>
  <c r="CU41" i="66"/>
  <c r="CU38" i="66"/>
  <c r="CU33" i="66"/>
  <c r="CU29" i="66"/>
  <c r="CU22" i="66"/>
  <c r="CU20" i="66"/>
  <c r="CU13" i="66"/>
  <c r="CU6" i="66"/>
  <c r="CU67" i="67"/>
  <c r="CU62" i="67"/>
  <c r="CU58" i="67"/>
  <c r="CU54" i="67"/>
  <c r="CU50" i="67"/>
  <c r="CU46" i="67"/>
  <c r="CU42" i="67"/>
  <c r="CU63" i="64"/>
  <c r="CU14" i="66"/>
  <c r="CU11" i="65"/>
  <c r="CU58" i="66"/>
  <c r="CU42" i="66"/>
  <c r="CU28" i="66"/>
  <c r="CU8" i="66"/>
  <c r="CU63" i="67"/>
  <c r="CU55" i="67"/>
  <c r="CU47" i="67"/>
  <c r="CU41" i="67"/>
  <c r="CU37" i="67"/>
  <c r="CU33" i="67"/>
  <c r="CU29" i="67"/>
  <c r="CU25" i="67"/>
  <c r="CU21" i="67"/>
  <c r="CU17" i="67"/>
  <c r="CU13" i="67"/>
  <c r="CU9" i="67"/>
  <c r="CU68" i="68"/>
  <c r="CU64" i="68"/>
  <c r="CU60" i="68"/>
  <c r="CU56" i="68"/>
  <c r="CU52" i="68"/>
  <c r="CU48" i="68"/>
  <c r="CU45" i="66"/>
  <c r="CU18" i="66"/>
  <c r="CU18" i="65"/>
  <c r="CU14" i="65"/>
  <c r="CU61" i="66"/>
  <c r="CU34" i="66"/>
  <c r="CU12" i="66"/>
  <c r="CU38" i="67"/>
  <c r="CU34" i="67"/>
  <c r="CU30" i="67"/>
  <c r="CU26" i="67"/>
  <c r="CU22" i="67"/>
  <c r="CU18" i="67"/>
  <c r="CU14" i="67"/>
  <c r="CU10" i="67"/>
  <c r="CU65" i="68"/>
  <c r="CU61" i="68"/>
  <c r="CU57" i="68"/>
  <c r="CU53" i="68"/>
  <c r="CU49" i="68"/>
  <c r="CU45" i="68"/>
  <c r="CU41" i="68"/>
  <c r="CU37" i="68"/>
  <c r="CU37" i="66"/>
  <c r="CU43" i="67"/>
  <c r="CU30" i="66"/>
  <c r="CU11" i="67"/>
  <c r="CU58" i="68"/>
  <c r="CU66" i="66"/>
  <c r="CU50" i="66"/>
  <c r="CU51" i="67"/>
  <c r="CU59" i="68"/>
  <c r="CU6" i="65"/>
  <c r="CU53" i="66"/>
  <c r="CU24" i="66"/>
  <c r="CU10" i="66"/>
  <c r="CU39" i="67"/>
  <c r="CU36" i="67"/>
  <c r="CU31" i="67"/>
  <c r="CU28" i="67"/>
  <c r="CU23" i="67"/>
  <c r="CU20" i="67"/>
  <c r="CU15" i="67"/>
  <c r="CU12" i="67"/>
  <c r="CU17" i="66"/>
  <c r="CU9" i="66"/>
  <c r="CU68" i="67"/>
  <c r="CU63" i="68"/>
  <c r="CU47" i="68"/>
  <c r="CU36" i="68"/>
  <c r="CU21" i="66"/>
  <c r="CU16" i="66"/>
  <c r="CU66" i="68"/>
  <c r="CU67" i="68"/>
  <c r="CU51" i="68"/>
  <c r="CU40" i="67"/>
  <c r="CU8" i="67"/>
  <c r="CU34" i="68"/>
  <c r="CU31" i="68"/>
  <c r="CU27" i="68"/>
  <c r="CU23" i="68"/>
  <c r="CU19" i="68"/>
  <c r="CU15" i="68"/>
  <c r="CU11" i="68"/>
  <c r="CU7" i="68"/>
  <c r="CU19" i="67"/>
  <c r="CU16" i="67"/>
  <c r="CU46" i="68"/>
  <c r="CU44" i="68"/>
  <c r="CU43" i="68"/>
  <c r="CU42" i="68"/>
  <c r="CU40" i="68"/>
  <c r="CU32" i="68"/>
  <c r="CU28" i="68"/>
  <c r="CU24" i="68"/>
  <c r="CU20" i="68"/>
  <c r="CU16" i="68"/>
  <c r="CU12" i="68"/>
  <c r="CU8" i="68"/>
  <c r="CU59" i="67"/>
  <c r="CU7" i="67"/>
  <c r="CU54" i="68"/>
  <c r="CU39" i="68"/>
  <c r="CU25" i="66"/>
  <c r="CU27" i="67"/>
  <c r="CU24" i="67"/>
  <c r="CU62" i="68"/>
  <c r="CU55" i="68"/>
  <c r="CU33" i="68"/>
  <c r="CU29" i="68"/>
  <c r="CU25" i="68"/>
  <c r="CU21" i="68"/>
  <c r="CU17" i="68"/>
  <c r="CU13" i="68"/>
  <c r="CU9" i="68"/>
  <c r="CU26" i="66"/>
  <c r="CU35" i="67"/>
  <c r="CU32" i="67"/>
  <c r="CU38" i="68"/>
  <c r="CU30" i="68"/>
  <c r="CU26" i="68"/>
  <c r="CU22" i="68"/>
  <c r="CU18" i="68"/>
  <c r="CU14" i="68"/>
  <c r="CU10" i="68"/>
  <c r="CU6" i="68"/>
  <c r="CU13" i="69"/>
  <c r="CU9" i="69"/>
  <c r="CU68" i="70"/>
  <c r="CU64" i="70"/>
  <c r="CU60" i="70"/>
  <c r="CU56" i="70"/>
  <c r="CU52" i="70"/>
  <c r="CU48" i="70"/>
  <c r="CU44" i="70"/>
  <c r="CU35" i="68"/>
  <c r="CU6" i="69"/>
  <c r="CU65" i="70"/>
  <c r="CU61" i="70"/>
  <c r="CU57" i="70"/>
  <c r="CU53" i="70"/>
  <c r="CU49" i="70"/>
  <c r="CU11" i="69"/>
  <c r="CU7" i="69"/>
  <c r="CU66" i="70"/>
  <c r="CU62" i="70"/>
  <c r="CU58" i="70"/>
  <c r="CU54" i="70"/>
  <c r="CU50" i="70"/>
  <c r="CU46" i="70"/>
  <c r="CU50" i="68"/>
  <c r="CU12" i="69"/>
  <c r="CU8" i="69"/>
  <c r="CU67" i="70"/>
  <c r="CU63" i="70"/>
  <c r="CU59" i="70"/>
  <c r="CU55" i="70"/>
  <c r="CU40" i="70"/>
  <c r="CU36" i="70"/>
  <c r="CU32" i="70"/>
  <c r="CU28" i="70"/>
  <c r="CU24" i="70"/>
  <c r="CU20" i="70"/>
  <c r="CU16" i="70"/>
  <c r="CU12" i="70"/>
  <c r="CU8" i="70"/>
  <c r="CU59" i="59"/>
  <c r="CU47" i="70"/>
  <c r="CU41" i="70"/>
  <c r="CU37" i="70"/>
  <c r="CU33" i="70"/>
  <c r="CU29" i="70"/>
  <c r="CU25" i="70"/>
  <c r="CU21" i="70"/>
  <c r="CU17" i="70"/>
  <c r="CU13" i="70"/>
  <c r="CU51" i="70"/>
  <c r="CU45" i="70"/>
  <c r="CU43" i="70"/>
  <c r="CU39" i="70"/>
  <c r="CU35" i="70"/>
  <c r="CU31" i="70"/>
  <c r="CU27" i="70"/>
  <c r="CU23" i="70"/>
  <c r="CU19" i="70"/>
  <c r="CU15" i="70"/>
  <c r="CU11" i="70"/>
  <c r="CU7" i="70"/>
  <c r="CU66" i="59"/>
  <c r="CU62" i="59"/>
  <c r="CU9" i="70"/>
  <c r="CU53" i="59"/>
  <c r="CU68" i="58"/>
  <c r="CU64" i="58"/>
  <c r="CU60" i="58"/>
  <c r="CU56" i="58"/>
  <c r="CU10" i="70"/>
  <c r="CU60" i="59"/>
  <c r="CU58" i="59"/>
  <c r="CU54" i="59"/>
  <c r="CU42" i="59"/>
  <c r="CU65" i="58"/>
  <c r="CU61" i="58"/>
  <c r="CU57" i="58"/>
  <c r="CU45" i="58"/>
  <c r="CU42" i="70"/>
  <c r="CU38" i="70"/>
  <c r="CU34" i="70"/>
  <c r="CU30" i="70"/>
  <c r="CU26" i="70"/>
  <c r="CU22" i="70"/>
  <c r="CU18" i="70"/>
  <c r="CU14" i="70"/>
  <c r="CU43" i="59"/>
  <c r="CU66" i="58"/>
  <c r="CU62" i="58"/>
  <c r="CU58" i="58"/>
  <c r="CU65" i="59"/>
  <c r="CU56" i="59"/>
  <c r="CU52" i="59"/>
  <c r="CU44" i="59"/>
  <c r="CU36" i="59"/>
  <c r="CU63" i="58"/>
  <c r="CU59" i="58"/>
  <c r="CU42" i="58"/>
  <c r="CU38" i="58"/>
  <c r="CU39" i="58"/>
  <c r="CU6" i="70"/>
  <c r="CU40" i="58"/>
  <c r="CU37" i="58"/>
  <c r="CU41" i="58"/>
  <c r="CU85" i="17"/>
  <c r="CI65" i="60"/>
  <c r="CI66" i="60"/>
  <c r="CI67" i="60"/>
  <c r="CI63" i="60"/>
  <c r="CI68" i="60"/>
  <c r="CI64" i="60"/>
  <c r="CI66" i="61"/>
  <c r="CI62" i="61"/>
  <c r="CI58" i="61"/>
  <c r="CI54" i="61"/>
  <c r="CI50" i="61"/>
  <c r="CI67" i="61"/>
  <c r="CI63" i="61"/>
  <c r="CI59" i="61"/>
  <c r="CI55" i="61"/>
  <c r="CI68" i="61"/>
  <c r="CI57" i="61"/>
  <c r="CI49" i="61"/>
  <c r="CI45" i="61"/>
  <c r="CI41" i="61"/>
  <c r="CI37" i="61"/>
  <c r="CI60" i="61"/>
  <c r="CI46" i="61"/>
  <c r="CI42" i="61"/>
  <c r="CI38" i="61"/>
  <c r="CI34" i="61"/>
  <c r="CI65" i="61"/>
  <c r="CI64" i="61"/>
  <c r="CI56" i="61"/>
  <c r="CI48" i="61"/>
  <c r="CI44" i="61"/>
  <c r="CI40" i="61"/>
  <c r="CI53" i="61"/>
  <c r="CI52" i="61"/>
  <c r="CI30" i="61"/>
  <c r="CI26" i="61"/>
  <c r="CI61" i="61"/>
  <c r="CI51" i="61"/>
  <c r="CI36" i="61"/>
  <c r="CI39" i="61"/>
  <c r="CI31" i="61"/>
  <c r="CI27" i="61"/>
  <c r="CI43" i="61"/>
  <c r="CI67" i="62"/>
  <c r="CI25" i="61"/>
  <c r="CI35" i="61"/>
  <c r="CI65" i="62"/>
  <c r="CI66" i="62"/>
  <c r="CI62" i="62"/>
  <c r="CI58" i="62"/>
  <c r="CI54" i="62"/>
  <c r="CI63" i="62"/>
  <c r="CI59" i="62"/>
  <c r="CI55" i="62"/>
  <c r="CI51" i="62"/>
  <c r="CI24" i="61"/>
  <c r="CI60" i="62"/>
  <c r="CI50" i="62"/>
  <c r="CI46" i="62"/>
  <c r="CI42" i="62"/>
  <c r="CI38" i="62"/>
  <c r="CI34" i="62"/>
  <c r="CI29" i="61"/>
  <c r="CI61" i="62"/>
  <c r="CI57" i="62"/>
  <c r="CI47" i="62"/>
  <c r="CI43" i="62"/>
  <c r="CI39" i="62"/>
  <c r="CI35" i="62"/>
  <c r="CI56" i="62"/>
  <c r="CI53" i="62"/>
  <c r="CI52" i="62"/>
  <c r="CI64" i="62"/>
  <c r="CI40" i="62"/>
  <c r="CI33" i="62"/>
  <c r="CI28" i="62"/>
  <c r="CI24" i="62"/>
  <c r="CI20" i="62"/>
  <c r="CI16" i="62"/>
  <c r="CI12" i="62"/>
  <c r="CI8" i="62"/>
  <c r="CI67" i="63"/>
  <c r="CI63" i="63"/>
  <c r="CI59" i="63"/>
  <c r="CI32" i="61"/>
  <c r="CI49" i="62"/>
  <c r="CI44" i="62"/>
  <c r="CI29" i="62"/>
  <c r="CI25" i="62"/>
  <c r="CI21" i="62"/>
  <c r="CI17" i="62"/>
  <c r="CI13" i="62"/>
  <c r="CI9" i="62"/>
  <c r="CI68" i="63"/>
  <c r="CI64" i="63"/>
  <c r="CI60" i="63"/>
  <c r="CI56" i="63"/>
  <c r="CI48" i="62"/>
  <c r="CI45" i="62"/>
  <c r="CI36" i="62"/>
  <c r="CI41" i="62"/>
  <c r="CI31" i="62"/>
  <c r="CI26" i="62"/>
  <c r="CI23" i="62"/>
  <c r="CI18" i="62"/>
  <c r="CI15" i="62"/>
  <c r="CI10" i="62"/>
  <c r="CI7" i="62"/>
  <c r="CI65" i="63"/>
  <c r="CI62" i="63"/>
  <c r="CI54" i="63"/>
  <c r="CI50" i="63"/>
  <c r="CI46" i="63"/>
  <c r="CI42" i="63"/>
  <c r="CI38" i="63"/>
  <c r="CI34" i="63"/>
  <c r="CI30" i="63"/>
  <c r="CI55" i="63"/>
  <c r="CI51" i="63"/>
  <c r="CI47" i="63"/>
  <c r="CI43" i="63"/>
  <c r="CI39" i="63"/>
  <c r="CI35" i="63"/>
  <c r="CI31" i="63"/>
  <c r="CI27" i="63"/>
  <c r="CI32" i="62"/>
  <c r="CI61" i="63"/>
  <c r="CI57" i="63"/>
  <c r="CI19" i="62"/>
  <c r="CI66" i="63"/>
  <c r="CI22" i="62"/>
  <c r="CI6" i="62"/>
  <c r="CI52" i="63"/>
  <c r="CI49" i="63"/>
  <c r="CI44" i="63"/>
  <c r="CI41" i="63"/>
  <c r="CI36" i="63"/>
  <c r="CI33" i="63"/>
  <c r="CI29" i="63"/>
  <c r="CI25" i="63"/>
  <c r="CI21" i="63"/>
  <c r="CI68" i="64"/>
  <c r="CI64" i="64"/>
  <c r="CI60" i="64"/>
  <c r="CI56" i="64"/>
  <c r="CI52" i="64"/>
  <c r="CI48" i="64"/>
  <c r="CI44" i="64"/>
  <c r="CI40" i="64"/>
  <c r="CI36" i="64"/>
  <c r="CI28" i="64"/>
  <c r="CI24" i="64"/>
  <c r="CI58" i="63"/>
  <c r="CI22" i="63"/>
  <c r="CI18" i="63"/>
  <c r="CI14" i="63"/>
  <c r="CI65" i="64"/>
  <c r="CI61" i="64"/>
  <c r="CI57" i="64"/>
  <c r="CI53" i="64"/>
  <c r="CI49" i="64"/>
  <c r="CI45" i="64"/>
  <c r="CI41" i="64"/>
  <c r="CI33" i="64"/>
  <c r="CI29" i="64"/>
  <c r="CI25" i="64"/>
  <c r="CI27" i="62"/>
  <c r="CI11" i="62"/>
  <c r="CI14" i="62"/>
  <c r="CI23" i="64"/>
  <c r="CI19" i="64"/>
  <c r="CI15" i="64"/>
  <c r="CI11" i="64"/>
  <c r="CI7" i="64"/>
  <c r="CI66" i="65"/>
  <c r="CI58" i="65"/>
  <c r="CI54" i="65"/>
  <c r="CI53" i="63"/>
  <c r="CI20" i="64"/>
  <c r="CI16" i="64"/>
  <c r="CI12" i="64"/>
  <c r="CI8" i="64"/>
  <c r="CI67" i="65"/>
  <c r="CI63" i="65"/>
  <c r="CI59" i="65"/>
  <c r="CI55" i="65"/>
  <c r="CI24" i="63"/>
  <c r="CI19" i="63"/>
  <c r="CI16" i="63"/>
  <c r="CI66" i="64"/>
  <c r="CI63" i="64"/>
  <c r="CI58" i="64"/>
  <c r="CI55" i="64"/>
  <c r="CI50" i="64"/>
  <c r="CI47" i="64"/>
  <c r="CI42" i="64"/>
  <c r="CI34" i="64"/>
  <c r="CI31" i="64"/>
  <c r="CI26" i="64"/>
  <c r="CI21" i="64"/>
  <c r="CI17" i="64"/>
  <c r="CI13" i="64"/>
  <c r="CI9" i="64"/>
  <c r="CI64" i="65"/>
  <c r="CI60" i="65"/>
  <c r="CI56" i="65"/>
  <c r="CI32" i="63"/>
  <c r="CI18" i="64"/>
  <c r="CI14" i="64"/>
  <c r="CI10" i="64"/>
  <c r="CI6" i="64"/>
  <c r="CI65" i="65"/>
  <c r="CI57" i="65"/>
  <c r="CI53" i="65"/>
  <c r="CI45" i="63"/>
  <c r="CI28" i="63"/>
  <c r="CI23" i="63"/>
  <c r="CI20" i="63"/>
  <c r="CI67" i="64"/>
  <c r="CI54" i="64"/>
  <c r="CI51" i="64"/>
  <c r="CI35" i="64"/>
  <c r="CI42" i="65"/>
  <c r="CI38" i="65"/>
  <c r="CI34" i="65"/>
  <c r="CI30" i="65"/>
  <c r="CI26" i="65"/>
  <c r="CI22" i="65"/>
  <c r="CI30" i="62"/>
  <c r="CI48" i="63"/>
  <c r="CI40" i="63"/>
  <c r="CI15" i="63"/>
  <c r="CI62" i="64"/>
  <c r="CI59" i="64"/>
  <c r="CI46" i="64"/>
  <c r="CI43" i="64"/>
  <c r="CI30" i="64"/>
  <c r="CI27" i="64"/>
  <c r="CI40" i="65"/>
  <c r="CI36" i="65"/>
  <c r="CI32" i="65"/>
  <c r="CI28" i="65"/>
  <c r="CI24" i="65"/>
  <c r="CI20" i="65"/>
  <c r="CI16" i="65"/>
  <c r="CI22" i="64"/>
  <c r="CI41" i="65"/>
  <c r="CI37" i="65"/>
  <c r="CI33" i="65"/>
  <c r="CI29" i="65"/>
  <c r="CI25" i="65"/>
  <c r="CI21" i="65"/>
  <c r="CI17" i="65"/>
  <c r="CI12" i="65"/>
  <c r="CI8" i="65"/>
  <c r="CI67" i="66"/>
  <c r="CI63" i="66"/>
  <c r="CI59" i="66"/>
  <c r="CI55" i="66"/>
  <c r="CI51" i="66"/>
  <c r="CI47" i="66"/>
  <c r="CI43" i="66"/>
  <c r="CI39" i="66"/>
  <c r="CI66" i="67"/>
  <c r="CI37" i="63"/>
  <c r="CI19" i="65"/>
  <c r="CI39" i="65"/>
  <c r="CI35" i="65"/>
  <c r="CI31" i="65"/>
  <c r="CI27" i="65"/>
  <c r="CI23" i="65"/>
  <c r="CI13" i="65"/>
  <c r="CI9" i="65"/>
  <c r="CI68" i="66"/>
  <c r="CI64" i="66"/>
  <c r="CI60" i="66"/>
  <c r="CI56" i="66"/>
  <c r="CI52" i="66"/>
  <c r="CI48" i="66"/>
  <c r="CI44" i="66"/>
  <c r="CI40" i="66"/>
  <c r="CI18" i="65"/>
  <c r="CI67" i="67"/>
  <c r="CI64" i="67"/>
  <c r="CI60" i="67"/>
  <c r="CI56" i="67"/>
  <c r="CI52" i="67"/>
  <c r="CI48" i="67"/>
  <c r="CI44" i="67"/>
  <c r="CI65" i="67"/>
  <c r="CI61" i="67"/>
  <c r="CI57" i="67"/>
  <c r="CI53" i="67"/>
  <c r="CI49" i="67"/>
  <c r="CI45" i="67"/>
  <c r="CI14" i="65"/>
  <c r="CI11" i="65"/>
  <c r="CI6" i="65"/>
  <c r="CI66" i="66"/>
  <c r="CI61" i="66"/>
  <c r="CI58" i="66"/>
  <c r="CI53" i="66"/>
  <c r="CI50" i="66"/>
  <c r="CI45" i="66"/>
  <c r="CI42" i="66"/>
  <c r="CI37" i="66"/>
  <c r="CI68" i="67"/>
  <c r="CI62" i="67"/>
  <c r="CI58" i="67"/>
  <c r="CI54" i="67"/>
  <c r="CI50" i="67"/>
  <c r="CI46" i="67"/>
  <c r="CI42" i="67"/>
  <c r="CI59" i="67"/>
  <c r="CI51" i="67"/>
  <c r="CI43" i="67"/>
  <c r="CI41" i="67"/>
  <c r="CI37" i="67"/>
  <c r="CI33" i="67"/>
  <c r="CI29" i="67"/>
  <c r="CI25" i="67"/>
  <c r="CI21" i="67"/>
  <c r="CI17" i="67"/>
  <c r="CI13" i="67"/>
  <c r="CI9" i="67"/>
  <c r="CI68" i="68"/>
  <c r="CI64" i="68"/>
  <c r="CI60" i="68"/>
  <c r="CI56" i="68"/>
  <c r="CI52" i="68"/>
  <c r="CI48" i="68"/>
  <c r="CI15" i="65"/>
  <c r="CI10" i="65"/>
  <c r="CI62" i="66"/>
  <c r="CI57" i="66"/>
  <c r="CI38" i="67"/>
  <c r="CI34" i="67"/>
  <c r="CI30" i="67"/>
  <c r="CI26" i="67"/>
  <c r="CI22" i="67"/>
  <c r="CI18" i="67"/>
  <c r="CI14" i="67"/>
  <c r="CI10" i="67"/>
  <c r="CI65" i="68"/>
  <c r="CI61" i="68"/>
  <c r="CI57" i="68"/>
  <c r="CI53" i="68"/>
  <c r="CI49" i="68"/>
  <c r="CI45" i="68"/>
  <c r="CI41" i="68"/>
  <c r="CI37" i="68"/>
  <c r="CI41" i="66"/>
  <c r="CI7" i="65"/>
  <c r="CI65" i="66"/>
  <c r="CI54" i="66"/>
  <c r="CI49" i="66"/>
  <c r="CI66" i="68"/>
  <c r="CI63" i="68"/>
  <c r="CI38" i="66"/>
  <c r="CI40" i="67"/>
  <c r="CI35" i="67"/>
  <c r="CI32" i="67"/>
  <c r="CI27" i="67"/>
  <c r="CI24" i="67"/>
  <c r="CI19" i="67"/>
  <c r="CI16" i="67"/>
  <c r="CI46" i="66"/>
  <c r="CI63" i="67"/>
  <c r="CI38" i="68"/>
  <c r="CI11" i="67"/>
  <c r="CI8" i="67"/>
  <c r="CI58" i="68"/>
  <c r="CI55" i="68"/>
  <c r="CI55" i="67"/>
  <c r="CI23" i="67"/>
  <c r="CI31" i="68"/>
  <c r="CI27" i="68"/>
  <c r="CI23" i="68"/>
  <c r="CI19" i="68"/>
  <c r="CI15" i="68"/>
  <c r="CI11" i="68"/>
  <c r="CI7" i="68"/>
  <c r="CI47" i="67"/>
  <c r="CI31" i="67"/>
  <c r="CI35" i="68"/>
  <c r="CI32" i="68"/>
  <c r="CI28" i="68"/>
  <c r="CI24" i="68"/>
  <c r="CI20" i="68"/>
  <c r="CI16" i="68"/>
  <c r="CI12" i="68"/>
  <c r="CI8" i="68"/>
  <c r="CI20" i="67"/>
  <c r="CI39" i="67"/>
  <c r="CI59" i="68"/>
  <c r="CI51" i="68"/>
  <c r="CI33" i="68"/>
  <c r="CI29" i="68"/>
  <c r="CI25" i="68"/>
  <c r="CI21" i="68"/>
  <c r="CI17" i="68"/>
  <c r="CI13" i="68"/>
  <c r="CI9" i="68"/>
  <c r="CI15" i="67"/>
  <c r="CI7" i="67"/>
  <c r="CI54" i="68"/>
  <c r="CI46" i="68"/>
  <c r="CI42" i="68"/>
  <c r="CI34" i="68"/>
  <c r="CI30" i="68"/>
  <c r="CI26" i="68"/>
  <c r="CI22" i="68"/>
  <c r="CI18" i="68"/>
  <c r="CI14" i="68"/>
  <c r="CI10" i="68"/>
  <c r="CI6" i="68"/>
  <c r="CI44" i="68"/>
  <c r="CI36" i="68"/>
  <c r="CI13" i="69"/>
  <c r="CI9" i="69"/>
  <c r="CI68" i="70"/>
  <c r="CI64" i="70"/>
  <c r="CI60" i="70"/>
  <c r="CI56" i="70"/>
  <c r="CI52" i="70"/>
  <c r="CI48" i="70"/>
  <c r="CI44" i="70"/>
  <c r="CI50" i="68"/>
  <c r="CI40" i="68"/>
  <c r="CI6" i="69"/>
  <c r="CI65" i="70"/>
  <c r="CI61" i="70"/>
  <c r="CI57" i="70"/>
  <c r="CI53" i="70"/>
  <c r="CI49" i="70"/>
  <c r="CI28" i="67"/>
  <c r="CI36" i="67"/>
  <c r="CI11" i="69"/>
  <c r="CI7" i="69"/>
  <c r="CI66" i="70"/>
  <c r="CI62" i="70"/>
  <c r="CI58" i="70"/>
  <c r="CI54" i="70"/>
  <c r="CI50" i="70"/>
  <c r="CI46" i="70"/>
  <c r="CI67" i="68"/>
  <c r="CI62" i="68"/>
  <c r="CI47" i="68"/>
  <c r="CI12" i="69"/>
  <c r="CI8" i="69"/>
  <c r="CI67" i="70"/>
  <c r="CI63" i="70"/>
  <c r="CI59" i="70"/>
  <c r="CI55" i="70"/>
  <c r="CI12" i="67"/>
  <c r="CI43" i="68"/>
  <c r="CI39" i="68"/>
  <c r="CI51" i="70"/>
  <c r="CI40" i="70"/>
  <c r="CI36" i="70"/>
  <c r="CI32" i="70"/>
  <c r="CI28" i="70"/>
  <c r="CI24" i="70"/>
  <c r="CI20" i="70"/>
  <c r="CI16" i="70"/>
  <c r="CI12" i="70"/>
  <c r="CI8" i="70"/>
  <c r="CI59" i="59"/>
  <c r="CI41" i="70"/>
  <c r="CI37" i="70"/>
  <c r="CI33" i="70"/>
  <c r="CI29" i="70"/>
  <c r="CI25" i="70"/>
  <c r="CI21" i="70"/>
  <c r="CI17" i="70"/>
  <c r="CI47" i="70"/>
  <c r="CI43" i="70"/>
  <c r="CI39" i="70"/>
  <c r="CI35" i="70"/>
  <c r="CI31" i="70"/>
  <c r="CI27" i="70"/>
  <c r="CI23" i="70"/>
  <c r="CI19" i="70"/>
  <c r="CI15" i="70"/>
  <c r="CI11" i="70"/>
  <c r="CI7" i="70"/>
  <c r="CI66" i="59"/>
  <c r="CI62" i="59"/>
  <c r="CI53" i="59"/>
  <c r="CI68" i="58"/>
  <c r="CI64" i="58"/>
  <c r="CI60" i="58"/>
  <c r="CI56" i="58"/>
  <c r="CI65" i="59"/>
  <c r="CI54" i="59"/>
  <c r="CI42" i="59"/>
  <c r="CI65" i="58"/>
  <c r="CI61" i="58"/>
  <c r="CI57" i="58"/>
  <c r="CI45" i="58"/>
  <c r="CI45" i="70"/>
  <c r="CI6" i="70"/>
  <c r="CI9" i="70"/>
  <c r="CI43" i="59"/>
  <c r="CI66" i="58"/>
  <c r="CI62" i="58"/>
  <c r="CI58" i="58"/>
  <c r="CI10" i="70"/>
  <c r="CI42" i="70"/>
  <c r="CI38" i="70"/>
  <c r="CI34" i="70"/>
  <c r="CI30" i="70"/>
  <c r="CI26" i="70"/>
  <c r="CI22" i="70"/>
  <c r="CI18" i="70"/>
  <c r="CI14" i="70"/>
  <c r="CI13" i="70"/>
  <c r="CI56" i="59"/>
  <c r="CI52" i="59"/>
  <c r="CI44" i="59"/>
  <c r="CI36" i="59"/>
  <c r="CI63" i="58"/>
  <c r="CI59" i="58"/>
  <c r="CI58" i="59"/>
  <c r="CI42" i="58"/>
  <c r="CI38" i="58"/>
  <c r="CI39" i="58"/>
  <c r="CI60" i="59"/>
  <c r="CI40" i="58"/>
  <c r="CI85" i="17"/>
  <c r="CI37" i="58"/>
  <c r="CI41" i="58"/>
  <c r="U4" i="40"/>
  <c r="D66" i="61"/>
  <c r="D62" i="61"/>
  <c r="D58" i="61"/>
  <c r="D54" i="61"/>
  <c r="D67" i="61"/>
  <c r="D63" i="61"/>
  <c r="D59" i="61"/>
  <c r="D55" i="61"/>
  <c r="D68" i="61"/>
  <c r="D60" i="61"/>
  <c r="D51" i="61"/>
  <c r="D49" i="61"/>
  <c r="D45" i="61"/>
  <c r="D41" i="61"/>
  <c r="D37" i="61"/>
  <c r="D61" i="61"/>
  <c r="D52" i="61"/>
  <c r="D50" i="61"/>
  <c r="D46" i="61"/>
  <c r="D42" i="61"/>
  <c r="D38" i="61"/>
  <c r="D65" i="61"/>
  <c r="D48" i="61"/>
  <c r="D44" i="61"/>
  <c r="D40" i="61"/>
  <c r="D39" i="61"/>
  <c r="D34" i="61"/>
  <c r="D30" i="61"/>
  <c r="D26" i="61"/>
  <c r="D35" i="61"/>
  <c r="D31" i="61"/>
  <c r="D27" i="61"/>
  <c r="D56" i="61"/>
  <c r="D43" i="61"/>
  <c r="D64" i="61"/>
  <c r="D67" i="62"/>
  <c r="D25" i="61"/>
  <c r="D53" i="61"/>
  <c r="D36" i="61"/>
  <c r="D65" i="62"/>
  <c r="D66" i="62"/>
  <c r="D32" i="61"/>
  <c r="D62" i="62"/>
  <c r="D58" i="62"/>
  <c r="D54" i="62"/>
  <c r="D63" i="62"/>
  <c r="D59" i="62"/>
  <c r="D55" i="62"/>
  <c r="D51" i="62"/>
  <c r="D64" i="62"/>
  <c r="D60" i="62"/>
  <c r="D61" i="62"/>
  <c r="D57" i="62"/>
  <c r="D56" i="62"/>
  <c r="D52" i="62"/>
  <c r="D50" i="62"/>
  <c r="D46" i="62"/>
  <c r="D42" i="62"/>
  <c r="D38" i="62"/>
  <c r="D29" i="61"/>
  <c r="D47" i="62"/>
  <c r="D43" i="62"/>
  <c r="D39" i="62"/>
  <c r="D35" i="62"/>
  <c r="D32" i="62"/>
  <c r="D28" i="62"/>
  <c r="D24" i="62"/>
  <c r="D20" i="62"/>
  <c r="D16" i="62"/>
  <c r="D12" i="62"/>
  <c r="D8" i="62"/>
  <c r="D53" i="62"/>
  <c r="D49" i="62"/>
  <c r="D44" i="62"/>
  <c r="D41" i="62"/>
  <c r="D36" i="62"/>
  <c r="D33" i="62"/>
  <c r="D40" i="62"/>
  <c r="D29" i="62"/>
  <c r="D25" i="62"/>
  <c r="D21" i="62"/>
  <c r="D17" i="62"/>
  <c r="D13" i="62"/>
  <c r="D9" i="62"/>
  <c r="D48" i="62"/>
  <c r="D45" i="62"/>
  <c r="D31" i="62"/>
  <c r="D26" i="62"/>
  <c r="D23" i="62"/>
  <c r="D18" i="62"/>
  <c r="D15" i="62"/>
  <c r="D10" i="62"/>
  <c r="D7" i="62"/>
  <c r="D34" i="62"/>
  <c r="D27" i="62"/>
  <c r="D11" i="62"/>
  <c r="D30" i="62"/>
  <c r="D14" i="62"/>
  <c r="D25" i="63"/>
  <c r="D21" i="63"/>
  <c r="D13" i="63"/>
  <c r="D9" i="63"/>
  <c r="D68" i="64"/>
  <c r="D64" i="64"/>
  <c r="D60" i="64"/>
  <c r="D56" i="64"/>
  <c r="D52" i="64"/>
  <c r="D48" i="64"/>
  <c r="D44" i="64"/>
  <c r="D40" i="64"/>
  <c r="D36" i="64"/>
  <c r="D28" i="64"/>
  <c r="D24" i="64"/>
  <c r="D22" i="63"/>
  <c r="D18" i="63"/>
  <c r="D14" i="63"/>
  <c r="D10" i="63"/>
  <c r="D65" i="64"/>
  <c r="D61" i="64"/>
  <c r="D57" i="64"/>
  <c r="D53" i="64"/>
  <c r="D49" i="64"/>
  <c r="D45" i="64"/>
  <c r="D41" i="64"/>
  <c r="D33" i="64"/>
  <c r="D29" i="64"/>
  <c r="D25" i="64"/>
  <c r="D19" i="62"/>
  <c r="D22" i="62"/>
  <c r="D19" i="64"/>
  <c r="D15" i="64"/>
  <c r="D11" i="64"/>
  <c r="D7" i="64"/>
  <c r="D66" i="65"/>
  <c r="D6" i="62"/>
  <c r="D23" i="64"/>
  <c r="D20" i="64"/>
  <c r="D16" i="64"/>
  <c r="D12" i="64"/>
  <c r="D8" i="64"/>
  <c r="D67" i="65"/>
  <c r="D63" i="65"/>
  <c r="D24" i="63"/>
  <c r="D19" i="63"/>
  <c r="D16" i="63"/>
  <c r="D11" i="63"/>
  <c r="D66" i="64"/>
  <c r="D63" i="64"/>
  <c r="D58" i="64"/>
  <c r="D55" i="64"/>
  <c r="D50" i="64"/>
  <c r="D47" i="64"/>
  <c r="D42" i="64"/>
  <c r="D34" i="64"/>
  <c r="D31" i="64"/>
  <c r="D26" i="64"/>
  <c r="D21" i="64"/>
  <c r="D17" i="64"/>
  <c r="D13" i="64"/>
  <c r="D9" i="64"/>
  <c r="D68" i="65"/>
  <c r="D64" i="65"/>
  <c r="D22" i="64"/>
  <c r="D18" i="64"/>
  <c r="D14" i="64"/>
  <c r="D10" i="64"/>
  <c r="D6" i="64"/>
  <c r="D65" i="65"/>
  <c r="D12" i="63"/>
  <c r="D59" i="64"/>
  <c r="D43" i="64"/>
  <c r="D27" i="64"/>
  <c r="D15" i="63"/>
  <c r="D62" i="64"/>
  <c r="D46" i="64"/>
  <c r="D30" i="64"/>
  <c r="D42" i="65"/>
  <c r="D23" i="63"/>
  <c r="D54" i="64"/>
  <c r="D40" i="65"/>
  <c r="D20" i="63"/>
  <c r="D67" i="64"/>
  <c r="D41" i="65"/>
  <c r="D51" i="64"/>
  <c r="D35" i="64"/>
  <c r="D64" i="67"/>
  <c r="D60" i="67"/>
  <c r="D56" i="67"/>
  <c r="D52" i="67"/>
  <c r="D48" i="67"/>
  <c r="D44" i="67"/>
  <c r="D65" i="67"/>
  <c r="D61" i="67"/>
  <c r="D57" i="67"/>
  <c r="D53" i="67"/>
  <c r="D49" i="67"/>
  <c r="D45" i="67"/>
  <c r="D66" i="67"/>
  <c r="D62" i="67"/>
  <c r="D58" i="67"/>
  <c r="D54" i="67"/>
  <c r="D50" i="67"/>
  <c r="D46" i="67"/>
  <c r="D68" i="67"/>
  <c r="D67" i="67"/>
  <c r="D59" i="67"/>
  <c r="D51" i="67"/>
  <c r="D41" i="67"/>
  <c r="D37" i="67"/>
  <c r="D33" i="67"/>
  <c r="D29" i="67"/>
  <c r="D25" i="67"/>
  <c r="D21" i="67"/>
  <c r="D17" i="67"/>
  <c r="D13" i="67"/>
  <c r="D9" i="67"/>
  <c r="D68" i="68"/>
  <c r="D64" i="68"/>
  <c r="D60" i="68"/>
  <c r="D56" i="68"/>
  <c r="D52" i="68"/>
  <c r="D48" i="68"/>
  <c r="D43" i="67"/>
  <c r="D42" i="67"/>
  <c r="D38" i="67"/>
  <c r="D34" i="67"/>
  <c r="D30" i="67"/>
  <c r="D26" i="67"/>
  <c r="D22" i="67"/>
  <c r="D18" i="67"/>
  <c r="D14" i="67"/>
  <c r="D10" i="67"/>
  <c r="D65" i="68"/>
  <c r="D61" i="68"/>
  <c r="D57" i="68"/>
  <c r="D53" i="68"/>
  <c r="D49" i="68"/>
  <c r="D45" i="68"/>
  <c r="D41" i="68"/>
  <c r="D37" i="68"/>
  <c r="D12" i="67"/>
  <c r="D62" i="68"/>
  <c r="D59" i="68"/>
  <c r="D47" i="67"/>
  <c r="D40" i="67"/>
  <c r="D35" i="67"/>
  <c r="D32" i="67"/>
  <c r="D27" i="67"/>
  <c r="D24" i="67"/>
  <c r="D19" i="67"/>
  <c r="D16" i="67"/>
  <c r="D42" i="68"/>
  <c r="D39" i="68"/>
  <c r="D38" i="68"/>
  <c r="D7" i="67"/>
  <c r="D67" i="68"/>
  <c r="D54" i="68"/>
  <c r="D63" i="67"/>
  <c r="D43" i="68"/>
  <c r="D36" i="67"/>
  <c r="D15" i="67"/>
  <c r="D46" i="68"/>
  <c r="D31" i="68"/>
  <c r="D27" i="68"/>
  <c r="D23" i="68"/>
  <c r="D19" i="68"/>
  <c r="D15" i="68"/>
  <c r="D11" i="68"/>
  <c r="D7" i="68"/>
  <c r="D23" i="67"/>
  <c r="D47" i="68"/>
  <c r="D32" i="68"/>
  <c r="D28" i="68"/>
  <c r="D24" i="68"/>
  <c r="D20" i="68"/>
  <c r="D16" i="68"/>
  <c r="D12" i="68"/>
  <c r="D8" i="68"/>
  <c r="D11" i="67"/>
  <c r="D50" i="68"/>
  <c r="D40" i="68"/>
  <c r="D31" i="67"/>
  <c r="D20" i="67"/>
  <c r="D55" i="68"/>
  <c r="D36" i="68"/>
  <c r="D35" i="68"/>
  <c r="D33" i="68"/>
  <c r="D29" i="68"/>
  <c r="D25" i="68"/>
  <c r="D21" i="68"/>
  <c r="D17" i="68"/>
  <c r="D13" i="68"/>
  <c r="D9" i="68"/>
  <c r="D55" i="67"/>
  <c r="D39" i="67"/>
  <c r="D28" i="67"/>
  <c r="D58" i="68"/>
  <c r="D34" i="68"/>
  <c r="D30" i="68"/>
  <c r="D26" i="68"/>
  <c r="D22" i="68"/>
  <c r="D18" i="68"/>
  <c r="D14" i="68"/>
  <c r="D10" i="68"/>
  <c r="D6" i="68"/>
  <c r="D13" i="69"/>
  <c r="D9" i="69"/>
  <c r="D68" i="70"/>
  <c r="D64" i="70"/>
  <c r="D60" i="70"/>
  <c r="D56" i="70"/>
  <c r="D52" i="70"/>
  <c r="D48" i="70"/>
  <c r="D6" i="69"/>
  <c r="D65" i="70"/>
  <c r="D61" i="70"/>
  <c r="D57" i="70"/>
  <c r="D53" i="70"/>
  <c r="D49" i="70"/>
  <c r="D11" i="69"/>
  <c r="D7" i="69"/>
  <c r="D66" i="70"/>
  <c r="D62" i="70"/>
  <c r="D58" i="70"/>
  <c r="D54" i="70"/>
  <c r="D50" i="70"/>
  <c r="D46" i="70"/>
  <c r="D8" i="67"/>
  <c r="D63" i="68"/>
  <c r="D51" i="68"/>
  <c r="D12" i="69"/>
  <c r="D8" i="69"/>
  <c r="D67" i="70"/>
  <c r="D63" i="70"/>
  <c r="D59" i="70"/>
  <c r="D55" i="70"/>
  <c r="D66" i="68"/>
  <c r="D44" i="68"/>
  <c r="D44" i="70"/>
  <c r="D40" i="70"/>
  <c r="D36" i="70"/>
  <c r="D32" i="70"/>
  <c r="D28" i="70"/>
  <c r="D24" i="70"/>
  <c r="D20" i="70"/>
  <c r="D16" i="70"/>
  <c r="D12" i="70"/>
  <c r="D8" i="70"/>
  <c r="D59" i="59"/>
  <c r="D51" i="70"/>
  <c r="D45" i="70"/>
  <c r="D41" i="70"/>
  <c r="D37" i="70"/>
  <c r="D33" i="70"/>
  <c r="D29" i="70"/>
  <c r="D25" i="70"/>
  <c r="D21" i="70"/>
  <c r="D17" i="70"/>
  <c r="D43" i="70"/>
  <c r="D39" i="70"/>
  <c r="D35" i="70"/>
  <c r="D31" i="70"/>
  <c r="D27" i="70"/>
  <c r="D23" i="70"/>
  <c r="D19" i="70"/>
  <c r="D15" i="70"/>
  <c r="D11" i="70"/>
  <c r="D7" i="70"/>
  <c r="D66" i="59"/>
  <c r="D62" i="59"/>
  <c r="D60" i="59"/>
  <c r="D53" i="59"/>
  <c r="D68" i="58"/>
  <c r="D64" i="58"/>
  <c r="D60" i="58"/>
  <c r="D56" i="58"/>
  <c r="D58" i="59"/>
  <c r="D54" i="59"/>
  <c r="D42" i="59"/>
  <c r="D65" i="58"/>
  <c r="D61" i="58"/>
  <c r="D57" i="58"/>
  <c r="D45" i="58"/>
  <c r="D42" i="70"/>
  <c r="D38" i="70"/>
  <c r="D34" i="70"/>
  <c r="D30" i="70"/>
  <c r="D26" i="70"/>
  <c r="D22" i="70"/>
  <c r="D18" i="70"/>
  <c r="D14" i="70"/>
  <c r="D65" i="59"/>
  <c r="D43" i="59"/>
  <c r="D66" i="58"/>
  <c r="D62" i="58"/>
  <c r="D58" i="58"/>
  <c r="D47" i="70"/>
  <c r="D9" i="70"/>
  <c r="D6" i="70"/>
  <c r="D56" i="59"/>
  <c r="D44" i="59"/>
  <c r="D36" i="59"/>
  <c r="D63" i="58"/>
  <c r="D59" i="58"/>
  <c r="D42" i="58"/>
  <c r="D10" i="70"/>
  <c r="D13" i="70"/>
  <c r="D85" i="17"/>
  <c r="D37" i="58"/>
  <c r="AK65" i="60"/>
  <c r="AK66" i="60"/>
  <c r="AK67" i="60"/>
  <c r="AK68" i="60"/>
  <c r="AK64" i="60"/>
  <c r="AK66" i="61"/>
  <c r="AK62" i="61"/>
  <c r="AK58" i="61"/>
  <c r="AK54" i="61"/>
  <c r="AK67" i="61"/>
  <c r="AK63" i="61"/>
  <c r="AK59" i="61"/>
  <c r="AK55" i="61"/>
  <c r="AK68" i="61"/>
  <c r="AK64" i="61"/>
  <c r="AK56" i="61"/>
  <c r="AK49" i="61"/>
  <c r="AK45" i="61"/>
  <c r="AK41" i="61"/>
  <c r="AK37" i="61"/>
  <c r="AK65" i="61"/>
  <c r="AK57" i="61"/>
  <c r="AK51" i="61"/>
  <c r="AK50" i="61"/>
  <c r="AK46" i="61"/>
  <c r="AK42" i="61"/>
  <c r="AK38" i="61"/>
  <c r="AK61" i="61"/>
  <c r="AK53" i="61"/>
  <c r="AK48" i="61"/>
  <c r="AK44" i="61"/>
  <c r="AK40" i="61"/>
  <c r="AK34" i="61"/>
  <c r="AK30" i="61"/>
  <c r="AK36" i="61"/>
  <c r="AK31" i="61"/>
  <c r="AK60" i="61"/>
  <c r="AK43" i="61"/>
  <c r="AK39" i="61"/>
  <c r="AK35" i="61"/>
  <c r="AK67" i="62"/>
  <c r="AK32" i="61"/>
  <c r="AK29" i="61"/>
  <c r="AK65" i="62"/>
  <c r="AK66" i="62"/>
  <c r="AK64" i="62"/>
  <c r="AK62" i="62"/>
  <c r="AK58" i="62"/>
  <c r="AK54" i="62"/>
  <c r="AK63" i="62"/>
  <c r="AK59" i="62"/>
  <c r="AK55" i="62"/>
  <c r="AK51" i="62"/>
  <c r="AK60" i="62"/>
  <c r="AK50" i="62"/>
  <c r="AK46" i="62"/>
  <c r="AK42" i="62"/>
  <c r="AK38" i="62"/>
  <c r="AK52" i="61"/>
  <c r="AK53" i="62"/>
  <c r="AK47" i="62"/>
  <c r="AK43" i="62"/>
  <c r="AK39" i="62"/>
  <c r="AK35" i="62"/>
  <c r="AK56" i="62"/>
  <c r="AK52" i="62"/>
  <c r="AK61" i="62"/>
  <c r="AK57" i="62"/>
  <c r="AK34" i="62"/>
  <c r="AK32" i="62"/>
  <c r="AK28" i="62"/>
  <c r="AK24" i="62"/>
  <c r="AK20" i="62"/>
  <c r="AK16" i="62"/>
  <c r="AK12" i="62"/>
  <c r="AK8" i="62"/>
  <c r="AK67" i="63"/>
  <c r="AK63" i="63"/>
  <c r="AK59" i="63"/>
  <c r="AK48" i="62"/>
  <c r="AK45" i="62"/>
  <c r="AK29" i="62"/>
  <c r="AK25" i="62"/>
  <c r="AK21" i="62"/>
  <c r="AK17" i="62"/>
  <c r="AK13" i="62"/>
  <c r="AK9" i="62"/>
  <c r="AK68" i="63"/>
  <c r="AK64" i="63"/>
  <c r="AK60" i="63"/>
  <c r="AK33" i="62"/>
  <c r="AK49" i="62"/>
  <c r="AK44" i="62"/>
  <c r="AK41" i="62"/>
  <c r="AK36" i="62"/>
  <c r="AK30" i="62"/>
  <c r="AK27" i="62"/>
  <c r="AK22" i="62"/>
  <c r="AK19" i="62"/>
  <c r="AK14" i="62"/>
  <c r="AK11" i="62"/>
  <c r="AK6" i="62"/>
  <c r="AK66" i="63"/>
  <c r="AK54" i="63"/>
  <c r="AK50" i="63"/>
  <c r="AK46" i="63"/>
  <c r="AK42" i="63"/>
  <c r="AK38" i="63"/>
  <c r="AK34" i="63"/>
  <c r="AK30" i="63"/>
  <c r="AK40" i="62"/>
  <c r="AK55" i="63"/>
  <c r="AK51" i="63"/>
  <c r="AK47" i="63"/>
  <c r="AK43" i="63"/>
  <c r="AK39" i="63"/>
  <c r="AK35" i="63"/>
  <c r="AK31" i="63"/>
  <c r="AK27" i="63"/>
  <c r="AK58" i="63"/>
  <c r="AK56" i="63"/>
  <c r="AK53" i="63"/>
  <c r="AK48" i="63"/>
  <c r="AK45" i="63"/>
  <c r="AK40" i="63"/>
  <c r="AK37" i="63"/>
  <c r="AK32" i="63"/>
  <c r="AK25" i="63"/>
  <c r="AK21" i="63"/>
  <c r="AK13" i="63"/>
  <c r="AK9" i="63"/>
  <c r="AK68" i="64"/>
  <c r="AK64" i="64"/>
  <c r="AK60" i="64"/>
  <c r="AK56" i="64"/>
  <c r="AK52" i="64"/>
  <c r="AK48" i="64"/>
  <c r="AK44" i="64"/>
  <c r="AK40" i="64"/>
  <c r="AK36" i="64"/>
  <c r="AK28" i="64"/>
  <c r="AK24" i="64"/>
  <c r="AK31" i="62"/>
  <c r="AK26" i="62"/>
  <c r="AK15" i="62"/>
  <c r="AK10" i="62"/>
  <c r="AK62" i="63"/>
  <c r="AK22" i="63"/>
  <c r="AK18" i="63"/>
  <c r="AK14" i="63"/>
  <c r="AK10" i="63"/>
  <c r="AK65" i="64"/>
  <c r="AK61" i="64"/>
  <c r="AK57" i="64"/>
  <c r="AK53" i="64"/>
  <c r="AK49" i="64"/>
  <c r="AK45" i="64"/>
  <c r="AK41" i="64"/>
  <c r="AK33" i="64"/>
  <c r="AK29" i="64"/>
  <c r="AK25" i="64"/>
  <c r="AK61" i="63"/>
  <c r="AK29" i="63"/>
  <c r="AK23" i="62"/>
  <c r="AK18" i="62"/>
  <c r="AK7" i="62"/>
  <c r="AK65" i="63"/>
  <c r="AK44" i="63"/>
  <c r="AK36" i="63"/>
  <c r="AK19" i="64"/>
  <c r="AK15" i="64"/>
  <c r="AK11" i="64"/>
  <c r="AK7" i="64"/>
  <c r="AK66" i="65"/>
  <c r="AK58" i="65"/>
  <c r="AK54" i="65"/>
  <c r="AK52" i="63"/>
  <c r="AK28" i="63"/>
  <c r="AK20" i="64"/>
  <c r="AK16" i="64"/>
  <c r="AK12" i="64"/>
  <c r="AK8" i="64"/>
  <c r="AK67" i="65"/>
  <c r="AK63" i="65"/>
  <c r="AK59" i="65"/>
  <c r="AK55" i="65"/>
  <c r="AK57" i="63"/>
  <c r="AK23" i="63"/>
  <c r="AK20" i="63"/>
  <c r="AK15" i="63"/>
  <c r="AK12" i="63"/>
  <c r="AK67" i="64"/>
  <c r="AK62" i="64"/>
  <c r="AK59" i="64"/>
  <c r="AK54" i="64"/>
  <c r="AK51" i="64"/>
  <c r="AK46" i="64"/>
  <c r="AK43" i="64"/>
  <c r="AK35" i="64"/>
  <c r="AK30" i="64"/>
  <c r="AK27" i="64"/>
  <c r="AK41" i="63"/>
  <c r="AK33" i="63"/>
  <c r="AK21" i="64"/>
  <c r="AK17" i="64"/>
  <c r="AK13" i="64"/>
  <c r="AK9" i="64"/>
  <c r="AK68" i="65"/>
  <c r="AK64" i="65"/>
  <c r="AK60" i="65"/>
  <c r="AK56" i="65"/>
  <c r="AK49" i="63"/>
  <c r="AK23" i="64"/>
  <c r="AK18" i="64"/>
  <c r="AK14" i="64"/>
  <c r="AK10" i="64"/>
  <c r="AK6" i="64"/>
  <c r="AK65" i="65"/>
  <c r="AK57" i="65"/>
  <c r="AK53" i="65"/>
  <c r="AK16" i="63"/>
  <c r="AK11" i="63"/>
  <c r="AK63" i="64"/>
  <c r="AK58" i="64"/>
  <c r="AK47" i="64"/>
  <c r="AK42" i="64"/>
  <c r="AK31" i="64"/>
  <c r="AK26" i="64"/>
  <c r="AK22" i="64"/>
  <c r="AK42" i="65"/>
  <c r="AK38" i="65"/>
  <c r="AK34" i="65"/>
  <c r="AK30" i="65"/>
  <c r="AK26" i="65"/>
  <c r="AK22" i="65"/>
  <c r="AK24" i="63"/>
  <c r="AK19" i="63"/>
  <c r="AK66" i="64"/>
  <c r="AK55" i="64"/>
  <c r="AK50" i="64"/>
  <c r="AK34" i="64"/>
  <c r="AK40" i="65"/>
  <c r="AK36" i="65"/>
  <c r="AK32" i="65"/>
  <c r="AK28" i="65"/>
  <c r="AK24" i="65"/>
  <c r="AK20" i="65"/>
  <c r="AK16" i="65"/>
  <c r="AK21" i="65"/>
  <c r="AK18" i="65"/>
  <c r="AK12" i="65"/>
  <c r="AK8" i="65"/>
  <c r="AK67" i="66"/>
  <c r="AK63" i="66"/>
  <c r="AK59" i="66"/>
  <c r="AK55" i="66"/>
  <c r="AK51" i="66"/>
  <c r="AK47" i="66"/>
  <c r="AK43" i="66"/>
  <c r="AK39" i="66"/>
  <c r="AK39" i="65"/>
  <c r="AK35" i="65"/>
  <c r="AK31" i="65"/>
  <c r="AK27" i="65"/>
  <c r="AK23" i="65"/>
  <c r="AK13" i="65"/>
  <c r="AK9" i="65"/>
  <c r="AK68" i="66"/>
  <c r="AK64" i="66"/>
  <c r="AK60" i="66"/>
  <c r="AK56" i="66"/>
  <c r="AK52" i="66"/>
  <c r="AK44" i="66"/>
  <c r="AK40" i="66"/>
  <c r="AK64" i="67"/>
  <c r="AK60" i="67"/>
  <c r="AK56" i="67"/>
  <c r="AK52" i="67"/>
  <c r="AK48" i="67"/>
  <c r="AK44" i="67"/>
  <c r="AK65" i="67"/>
  <c r="AK61" i="67"/>
  <c r="AK57" i="67"/>
  <c r="AK53" i="67"/>
  <c r="AK49" i="67"/>
  <c r="AK45" i="67"/>
  <c r="AK17" i="65"/>
  <c r="AK15" i="65"/>
  <c r="AK10" i="65"/>
  <c r="AK7" i="65"/>
  <c r="AK65" i="66"/>
  <c r="AK62" i="66"/>
  <c r="AK57" i="66"/>
  <c r="AK54" i="66"/>
  <c r="AK49" i="66"/>
  <c r="AK46" i="66"/>
  <c r="AK41" i="66"/>
  <c r="AK38" i="66"/>
  <c r="AK68" i="67"/>
  <c r="AK66" i="67"/>
  <c r="AK62" i="67"/>
  <c r="AK58" i="67"/>
  <c r="AK54" i="67"/>
  <c r="AK50" i="67"/>
  <c r="AK46" i="67"/>
  <c r="AK25" i="65"/>
  <c r="AK43" i="67"/>
  <c r="AK37" i="66"/>
  <c r="AK41" i="67"/>
  <c r="AK37" i="67"/>
  <c r="AK33" i="67"/>
  <c r="AK29" i="67"/>
  <c r="AK25" i="67"/>
  <c r="AK21" i="67"/>
  <c r="AK17" i="67"/>
  <c r="AK13" i="67"/>
  <c r="AK9" i="67"/>
  <c r="AK68" i="68"/>
  <c r="AK64" i="68"/>
  <c r="AK60" i="68"/>
  <c r="AK56" i="68"/>
  <c r="AK52" i="68"/>
  <c r="AK48" i="68"/>
  <c r="AK6" i="65"/>
  <c r="AK66" i="66"/>
  <c r="AK53" i="66"/>
  <c r="AK50" i="66"/>
  <c r="AK19" i="65"/>
  <c r="AK63" i="67"/>
  <c r="AK55" i="67"/>
  <c r="AK47" i="67"/>
  <c r="AK42" i="67"/>
  <c r="AK38" i="67"/>
  <c r="AK34" i="67"/>
  <c r="AK30" i="67"/>
  <c r="AK26" i="67"/>
  <c r="AK22" i="67"/>
  <c r="AK18" i="67"/>
  <c r="AK14" i="67"/>
  <c r="AK10" i="67"/>
  <c r="AK65" i="68"/>
  <c r="AK61" i="68"/>
  <c r="AK57" i="68"/>
  <c r="AK53" i="68"/>
  <c r="AK49" i="68"/>
  <c r="AK45" i="68"/>
  <c r="AK41" i="68"/>
  <c r="AK37" i="68"/>
  <c r="AK41" i="65"/>
  <c r="AK33" i="65"/>
  <c r="AK14" i="65"/>
  <c r="AK11" i="65"/>
  <c r="AK61" i="66"/>
  <c r="AK58" i="66"/>
  <c r="AK37" i="65"/>
  <c r="AK7" i="67"/>
  <c r="AK67" i="68"/>
  <c r="AK54" i="68"/>
  <c r="AK59" i="67"/>
  <c r="AK39" i="67"/>
  <c r="AK36" i="67"/>
  <c r="AK31" i="67"/>
  <c r="AK28" i="67"/>
  <c r="AK23" i="67"/>
  <c r="AK20" i="67"/>
  <c r="AK15" i="67"/>
  <c r="AK11" i="67"/>
  <c r="AK8" i="67"/>
  <c r="AK42" i="66"/>
  <c r="AK51" i="67"/>
  <c r="AK45" i="66"/>
  <c r="AK12" i="67"/>
  <c r="AK62" i="68"/>
  <c r="AK59" i="68"/>
  <c r="AK29" i="65"/>
  <c r="AK42" i="68"/>
  <c r="AK39" i="68"/>
  <c r="AK38" i="68"/>
  <c r="AK35" i="67"/>
  <c r="AK36" i="68"/>
  <c r="AK31" i="68"/>
  <c r="AK27" i="68"/>
  <c r="AK23" i="68"/>
  <c r="AK19" i="68"/>
  <c r="AK15" i="68"/>
  <c r="AK11" i="68"/>
  <c r="AK7" i="68"/>
  <c r="AK55" i="68"/>
  <c r="AK32" i="68"/>
  <c r="AK28" i="68"/>
  <c r="AK24" i="68"/>
  <c r="AK20" i="68"/>
  <c r="AK16" i="68"/>
  <c r="AK12" i="68"/>
  <c r="AK8" i="68"/>
  <c r="AK40" i="67"/>
  <c r="AK63" i="68"/>
  <c r="AK19" i="67"/>
  <c r="AK58" i="68"/>
  <c r="AK46" i="68"/>
  <c r="AK43" i="68"/>
  <c r="AK33" i="68"/>
  <c r="AK29" i="68"/>
  <c r="AK25" i="68"/>
  <c r="AK21" i="68"/>
  <c r="AK17" i="68"/>
  <c r="AK13" i="68"/>
  <c r="AK9" i="68"/>
  <c r="AK67" i="67"/>
  <c r="AK27" i="67"/>
  <c r="AK47" i="68"/>
  <c r="AK40" i="68"/>
  <c r="AK35" i="68"/>
  <c r="AK34" i="68"/>
  <c r="AK30" i="68"/>
  <c r="AK26" i="68"/>
  <c r="AK22" i="68"/>
  <c r="AK18" i="68"/>
  <c r="AK14" i="68"/>
  <c r="AK10" i="68"/>
  <c r="AK6" i="68"/>
  <c r="AK13" i="69"/>
  <c r="AK9" i="69"/>
  <c r="AK68" i="70"/>
  <c r="AK64" i="70"/>
  <c r="AK60" i="70"/>
  <c r="AK56" i="70"/>
  <c r="AK52" i="70"/>
  <c r="AK48" i="70"/>
  <c r="AK16" i="67"/>
  <c r="AK6" i="69"/>
  <c r="AK65" i="70"/>
  <c r="AK61" i="70"/>
  <c r="AK57" i="70"/>
  <c r="AK53" i="70"/>
  <c r="AK49" i="70"/>
  <c r="AK51" i="68"/>
  <c r="AK44" i="68"/>
  <c r="AK11" i="69"/>
  <c r="AK7" i="69"/>
  <c r="AK66" i="70"/>
  <c r="AK62" i="70"/>
  <c r="AK58" i="70"/>
  <c r="AK54" i="70"/>
  <c r="AK50" i="70"/>
  <c r="AK46" i="70"/>
  <c r="AK32" i="67"/>
  <c r="AK12" i="69"/>
  <c r="AK8" i="69"/>
  <c r="AK67" i="70"/>
  <c r="AK63" i="70"/>
  <c r="AK59" i="70"/>
  <c r="AK55" i="70"/>
  <c r="AK50" i="68"/>
  <c r="AK47" i="70"/>
  <c r="AK44" i="70"/>
  <c r="AK40" i="70"/>
  <c r="AK36" i="70"/>
  <c r="AK32" i="70"/>
  <c r="AK28" i="70"/>
  <c r="AK24" i="70"/>
  <c r="AK20" i="70"/>
  <c r="AK16" i="70"/>
  <c r="AK12" i="70"/>
  <c r="AK8" i="70"/>
  <c r="AK59" i="59"/>
  <c r="AK41" i="70"/>
  <c r="AK37" i="70"/>
  <c r="AK33" i="70"/>
  <c r="AK29" i="70"/>
  <c r="AK25" i="70"/>
  <c r="AK21" i="70"/>
  <c r="AK17" i="70"/>
  <c r="AK66" i="68"/>
  <c r="AK45" i="70"/>
  <c r="AK43" i="70"/>
  <c r="AK39" i="70"/>
  <c r="AK35" i="70"/>
  <c r="AK31" i="70"/>
  <c r="AK27" i="70"/>
  <c r="AK23" i="70"/>
  <c r="AK19" i="70"/>
  <c r="AK15" i="70"/>
  <c r="AK11" i="70"/>
  <c r="AK7" i="70"/>
  <c r="AK66" i="59"/>
  <c r="AK62" i="59"/>
  <c r="AK24" i="67"/>
  <c r="AK51" i="70"/>
  <c r="AK53" i="59"/>
  <c r="AK68" i="58"/>
  <c r="AK64" i="58"/>
  <c r="AK60" i="58"/>
  <c r="AK56" i="58"/>
  <c r="AK42" i="70"/>
  <c r="AK38" i="70"/>
  <c r="AK34" i="70"/>
  <c r="AK30" i="70"/>
  <c r="AK26" i="70"/>
  <c r="AK22" i="70"/>
  <c r="AK18" i="70"/>
  <c r="AK14" i="70"/>
  <c r="AK9" i="70"/>
  <c r="AK6" i="70"/>
  <c r="AK60" i="59"/>
  <c r="AK54" i="59"/>
  <c r="AK42" i="59"/>
  <c r="AK65" i="58"/>
  <c r="AK61" i="58"/>
  <c r="AK57" i="58"/>
  <c r="AK45" i="58"/>
  <c r="AK13" i="70"/>
  <c r="AK10" i="70"/>
  <c r="AK58" i="59"/>
  <c r="AK43" i="59"/>
  <c r="AK66" i="58"/>
  <c r="AK62" i="58"/>
  <c r="AK58" i="58"/>
  <c r="AK56" i="59"/>
  <c r="AK52" i="59"/>
  <c r="AK44" i="59"/>
  <c r="AK36" i="59"/>
  <c r="AK63" i="58"/>
  <c r="AK59" i="58"/>
  <c r="AK42" i="58"/>
  <c r="AK38" i="58"/>
  <c r="AK65" i="59"/>
  <c r="AK39" i="58"/>
  <c r="AK40" i="58"/>
  <c r="AK85" i="17"/>
  <c r="AK37" i="58"/>
  <c r="AK41" i="58"/>
  <c r="BH65" i="60"/>
  <c r="BH66" i="60"/>
  <c r="BH63" i="60"/>
  <c r="BH68" i="60"/>
  <c r="BH67" i="60"/>
  <c r="BH64" i="60"/>
  <c r="BH61" i="61"/>
  <c r="BH53" i="61"/>
  <c r="BH49" i="61"/>
  <c r="BH45" i="61"/>
  <c r="BH41" i="61"/>
  <c r="BH37" i="61"/>
  <c r="BH63" i="61"/>
  <c r="BH62" i="61"/>
  <c r="BH55" i="61"/>
  <c r="BH54" i="61"/>
  <c r="BH64" i="61"/>
  <c r="BH56" i="61"/>
  <c r="BH50" i="61"/>
  <c r="BH46" i="61"/>
  <c r="BH65" i="61"/>
  <c r="BH59" i="61"/>
  <c r="BH58" i="61"/>
  <c r="BH52" i="61"/>
  <c r="BH68" i="61"/>
  <c r="BH67" i="61"/>
  <c r="BH66" i="61"/>
  <c r="BH39" i="61"/>
  <c r="BH29" i="61"/>
  <c r="BH25" i="61"/>
  <c r="BH43" i="61"/>
  <c r="BH40" i="61"/>
  <c r="BH60" i="61"/>
  <c r="BH35" i="61"/>
  <c r="BH34" i="61"/>
  <c r="BH30" i="61"/>
  <c r="BH26" i="61"/>
  <c r="BH48" i="61"/>
  <c r="BH38" i="61"/>
  <c r="BH31" i="61"/>
  <c r="BH27" i="61"/>
  <c r="BH44" i="61"/>
  <c r="BH32" i="61"/>
  <c r="BH24" i="61"/>
  <c r="BH57" i="61"/>
  <c r="BH36" i="61"/>
  <c r="BH42" i="61"/>
  <c r="BH51" i="61"/>
  <c r="BH23" i="61"/>
  <c r="BH61" i="62"/>
  <c r="BH57" i="62"/>
  <c r="BH53" i="62"/>
  <c r="BH67" i="62"/>
  <c r="BH62" i="62"/>
  <c r="BH58" i="62"/>
  <c r="BH54" i="62"/>
  <c r="BH64" i="62"/>
  <c r="BH65" i="62"/>
  <c r="BH63" i="62"/>
  <c r="BH59" i="62"/>
  <c r="BH49" i="62"/>
  <c r="BH45" i="62"/>
  <c r="BH66" i="62"/>
  <c r="BH56" i="62"/>
  <c r="BH52" i="62"/>
  <c r="BH55" i="62"/>
  <c r="BH50" i="62"/>
  <c r="BH46" i="62"/>
  <c r="BH60" i="62"/>
  <c r="BH47" i="62"/>
  <c r="BH43" i="62"/>
  <c r="BH39" i="62"/>
  <c r="BH48" i="62"/>
  <c r="BH44" i="62"/>
  <c r="BH40" i="62"/>
  <c r="BH36" i="62"/>
  <c r="BH32" i="62"/>
  <c r="BH31" i="62"/>
  <c r="BH27" i="62"/>
  <c r="BH23" i="62"/>
  <c r="BH19" i="62"/>
  <c r="BH15" i="62"/>
  <c r="BH11" i="62"/>
  <c r="BH7" i="62"/>
  <c r="BH66" i="63"/>
  <c r="BH62" i="63"/>
  <c r="BH51" i="62"/>
  <c r="BH42" i="62"/>
  <c r="BH38" i="62"/>
  <c r="BH28" i="62"/>
  <c r="BH24" i="62"/>
  <c r="BH20" i="62"/>
  <c r="BH16" i="62"/>
  <c r="BH12" i="62"/>
  <c r="BH8" i="62"/>
  <c r="BH67" i="63"/>
  <c r="BH63" i="63"/>
  <c r="BH59" i="63"/>
  <c r="BH41" i="62"/>
  <c r="BH34" i="62"/>
  <c r="BH29" i="62"/>
  <c r="BH25" i="62"/>
  <c r="BH21" i="62"/>
  <c r="BH17" i="62"/>
  <c r="BH13" i="62"/>
  <c r="BH9" i="62"/>
  <c r="BH68" i="63"/>
  <c r="BH64" i="63"/>
  <c r="BH30" i="62"/>
  <c r="BH26" i="62"/>
  <c r="BH22" i="62"/>
  <c r="BH18" i="62"/>
  <c r="BH14" i="62"/>
  <c r="BH10" i="62"/>
  <c r="BH6" i="62"/>
  <c r="BH65" i="63"/>
  <c r="BH61" i="63"/>
  <c r="BH57" i="63"/>
  <c r="BH53" i="63"/>
  <c r="BH49" i="63"/>
  <c r="BH45" i="63"/>
  <c r="BH41" i="63"/>
  <c r="BH37" i="63"/>
  <c r="BH33" i="63"/>
  <c r="BH29" i="63"/>
  <c r="BH33" i="62"/>
  <c r="BH58" i="63"/>
  <c r="BH54" i="63"/>
  <c r="BH50" i="63"/>
  <c r="BH46" i="63"/>
  <c r="BH42" i="63"/>
  <c r="BH38" i="63"/>
  <c r="BH34" i="63"/>
  <c r="BH30" i="63"/>
  <c r="BH60" i="63"/>
  <c r="BH55" i="63"/>
  <c r="BH51" i="63"/>
  <c r="BH47" i="63"/>
  <c r="BH43" i="63"/>
  <c r="BH39" i="63"/>
  <c r="BH35" i="63"/>
  <c r="BH31" i="63"/>
  <c r="BH56" i="63"/>
  <c r="BH52" i="63"/>
  <c r="BH48" i="63"/>
  <c r="BH44" i="63"/>
  <c r="BH40" i="63"/>
  <c r="BH36" i="63"/>
  <c r="BH32" i="63"/>
  <c r="BH28" i="63"/>
  <c r="BH24" i="63"/>
  <c r="BH20" i="63"/>
  <c r="BH16" i="63"/>
  <c r="BH12" i="63"/>
  <c r="BH67" i="64"/>
  <c r="BH63" i="64"/>
  <c r="BH59" i="64"/>
  <c r="BH55" i="64"/>
  <c r="BH51" i="64"/>
  <c r="BH47" i="64"/>
  <c r="BH43" i="64"/>
  <c r="BH35" i="64"/>
  <c r="BH31" i="64"/>
  <c r="BH27" i="64"/>
  <c r="BH25" i="63"/>
  <c r="BH21" i="63"/>
  <c r="BH13" i="63"/>
  <c r="BH9" i="63"/>
  <c r="BH68" i="64"/>
  <c r="BH64" i="64"/>
  <c r="BH60" i="64"/>
  <c r="BH56" i="64"/>
  <c r="BH52" i="64"/>
  <c r="BH48" i="64"/>
  <c r="BH44" i="64"/>
  <c r="BH40" i="64"/>
  <c r="BH36" i="64"/>
  <c r="BH28" i="64"/>
  <c r="BH24" i="64"/>
  <c r="BH27" i="63"/>
  <c r="BH22" i="63"/>
  <c r="BH18" i="63"/>
  <c r="BH14" i="63"/>
  <c r="BH10" i="63"/>
  <c r="BH65" i="64"/>
  <c r="BH61" i="64"/>
  <c r="BH57" i="64"/>
  <c r="BH53" i="64"/>
  <c r="BH49" i="64"/>
  <c r="BH45" i="64"/>
  <c r="BH41" i="64"/>
  <c r="BH33" i="64"/>
  <c r="BH29" i="64"/>
  <c r="BH25" i="64"/>
  <c r="BH23" i="63"/>
  <c r="BH19" i="63"/>
  <c r="BH15" i="63"/>
  <c r="BH11" i="63"/>
  <c r="BH66" i="64"/>
  <c r="BH62" i="64"/>
  <c r="BH58" i="64"/>
  <c r="BH54" i="64"/>
  <c r="BH50" i="64"/>
  <c r="BH46" i="64"/>
  <c r="BH42" i="64"/>
  <c r="BH34" i="64"/>
  <c r="BH30" i="64"/>
  <c r="BH26" i="64"/>
  <c r="BH22" i="64"/>
  <c r="BH19" i="64"/>
  <c r="BH15" i="64"/>
  <c r="BH11" i="64"/>
  <c r="BH7" i="64"/>
  <c r="BH66" i="65"/>
  <c r="BH58" i="65"/>
  <c r="BH54" i="65"/>
  <c r="BH20" i="64"/>
  <c r="BH16" i="64"/>
  <c r="BH12" i="64"/>
  <c r="BH8" i="64"/>
  <c r="BH67" i="65"/>
  <c r="BH63" i="65"/>
  <c r="BH59" i="65"/>
  <c r="BH23" i="64"/>
  <c r="BH35" i="62"/>
  <c r="BH14" i="64"/>
  <c r="BH56" i="65"/>
  <c r="BH41" i="65"/>
  <c r="BH37" i="65"/>
  <c r="BH33" i="65"/>
  <c r="BH29" i="65"/>
  <c r="BH25" i="65"/>
  <c r="BH21" i="64"/>
  <c r="BH13" i="64"/>
  <c r="BH60" i="65"/>
  <c r="BH42" i="65"/>
  <c r="BH38" i="65"/>
  <c r="BH34" i="65"/>
  <c r="BH30" i="65"/>
  <c r="BH26" i="65"/>
  <c r="BH22" i="65"/>
  <c r="BH18" i="65"/>
  <c r="BH55" i="65"/>
  <c r="BH19" i="65"/>
  <c r="BH17" i="65"/>
  <c r="BH15" i="65"/>
  <c r="BH11" i="65"/>
  <c r="BH7" i="65"/>
  <c r="BH66" i="66"/>
  <c r="BH62" i="66"/>
  <c r="BH58" i="66"/>
  <c r="BH54" i="66"/>
  <c r="BH50" i="66"/>
  <c r="BH46" i="66"/>
  <c r="BH42" i="66"/>
  <c r="BH38" i="66"/>
  <c r="BH34" i="66"/>
  <c r="BH30" i="66"/>
  <c r="BH26" i="66"/>
  <c r="BH22" i="66"/>
  <c r="BH18" i="66"/>
  <c r="BH14" i="66"/>
  <c r="BH10" i="66"/>
  <c r="BH6" i="66"/>
  <c r="BH18" i="64"/>
  <c r="BH17" i="64"/>
  <c r="BH65" i="65"/>
  <c r="BH64" i="65"/>
  <c r="BH12" i="65"/>
  <c r="BH8" i="65"/>
  <c r="BH67" i="66"/>
  <c r="BH63" i="66"/>
  <c r="BH59" i="66"/>
  <c r="BH55" i="66"/>
  <c r="BH51" i="66"/>
  <c r="BH47" i="66"/>
  <c r="BH43" i="66"/>
  <c r="BH39" i="66"/>
  <c r="BH35" i="66"/>
  <c r="BH27" i="66"/>
  <c r="BH23" i="66"/>
  <c r="BH19" i="66"/>
  <c r="BH15" i="66"/>
  <c r="BH11" i="66"/>
  <c r="BH7" i="66"/>
  <c r="BH66" i="67"/>
  <c r="BH20" i="65"/>
  <c r="BH16" i="65"/>
  <c r="BH13" i="65"/>
  <c r="BH9" i="65"/>
  <c r="BH68" i="66"/>
  <c r="BH64" i="66"/>
  <c r="BH60" i="66"/>
  <c r="BH56" i="66"/>
  <c r="BH52" i="66"/>
  <c r="BH44" i="66"/>
  <c r="BH40" i="66"/>
  <c r="BH32" i="66"/>
  <c r="BH28" i="66"/>
  <c r="BH24" i="66"/>
  <c r="BH20" i="66"/>
  <c r="BH16" i="66"/>
  <c r="BH12" i="66"/>
  <c r="BH8" i="66"/>
  <c r="BH10" i="64"/>
  <c r="BH9" i="64"/>
  <c r="BH57" i="65"/>
  <c r="BH40" i="65"/>
  <c r="BH36" i="65"/>
  <c r="BH32" i="65"/>
  <c r="BH28" i="65"/>
  <c r="BH24" i="65"/>
  <c r="BH14" i="65"/>
  <c r="BH10" i="65"/>
  <c r="BH6" i="65"/>
  <c r="BH65" i="66"/>
  <c r="BH61" i="66"/>
  <c r="BH57" i="66"/>
  <c r="BH53" i="66"/>
  <c r="BH49" i="66"/>
  <c r="BH45" i="66"/>
  <c r="BH41" i="66"/>
  <c r="BH37" i="66"/>
  <c r="BH33" i="66"/>
  <c r="BH29" i="66"/>
  <c r="BH25" i="66"/>
  <c r="BH21" i="66"/>
  <c r="BH17" i="66"/>
  <c r="BH13" i="66"/>
  <c r="BH9" i="66"/>
  <c r="BH68" i="67"/>
  <c r="BH39" i="65"/>
  <c r="BH35" i="65"/>
  <c r="BH31" i="65"/>
  <c r="BH27" i="65"/>
  <c r="BH23" i="65"/>
  <c r="BH65" i="67"/>
  <c r="BH61" i="67"/>
  <c r="BH57" i="67"/>
  <c r="BH53" i="67"/>
  <c r="BH49" i="67"/>
  <c r="BH63" i="67"/>
  <c r="BH60" i="67"/>
  <c r="BH58" i="67"/>
  <c r="BH55" i="67"/>
  <c r="BH52" i="67"/>
  <c r="BH50" i="67"/>
  <c r="BH47" i="67"/>
  <c r="BH40" i="67"/>
  <c r="BH36" i="67"/>
  <c r="BH32" i="67"/>
  <c r="BH28" i="67"/>
  <c r="BH24" i="67"/>
  <c r="BH20" i="67"/>
  <c r="BH16" i="67"/>
  <c r="BH12" i="67"/>
  <c r="BH8" i="67"/>
  <c r="BH67" i="68"/>
  <c r="BH63" i="68"/>
  <c r="BH59" i="68"/>
  <c r="BH55" i="68"/>
  <c r="BH51" i="68"/>
  <c r="BH47" i="68"/>
  <c r="BH43" i="68"/>
  <c r="BH21" i="65"/>
  <c r="BH53" i="65"/>
  <c r="BH41" i="67"/>
  <c r="BH37" i="67"/>
  <c r="BH33" i="67"/>
  <c r="BH29" i="67"/>
  <c r="BH25" i="67"/>
  <c r="BH21" i="67"/>
  <c r="BH17" i="67"/>
  <c r="BH13" i="67"/>
  <c r="BH9" i="67"/>
  <c r="BH68" i="68"/>
  <c r="BH64" i="68"/>
  <c r="BH60" i="68"/>
  <c r="BH56" i="68"/>
  <c r="BH52" i="68"/>
  <c r="BH48" i="68"/>
  <c r="BH44" i="68"/>
  <c r="BH40" i="68"/>
  <c r="BH64" i="67"/>
  <c r="BH62" i="67"/>
  <c r="BH59" i="67"/>
  <c r="BH56" i="67"/>
  <c r="BH54" i="67"/>
  <c r="BH51" i="67"/>
  <c r="BH48" i="67"/>
  <c r="BH43" i="67"/>
  <c r="BH42" i="67"/>
  <c r="BH38" i="67"/>
  <c r="BH34" i="67"/>
  <c r="BH30" i="67"/>
  <c r="BH26" i="67"/>
  <c r="BH22" i="67"/>
  <c r="BH18" i="67"/>
  <c r="BH14" i="67"/>
  <c r="BH10" i="67"/>
  <c r="BH65" i="68"/>
  <c r="BH61" i="68"/>
  <c r="BH57" i="68"/>
  <c r="BH53" i="68"/>
  <c r="BH49" i="68"/>
  <c r="BH45" i="68"/>
  <c r="BH41" i="68"/>
  <c r="BH37" i="68"/>
  <c r="BH67" i="67"/>
  <c r="BH39" i="67"/>
  <c r="BH35" i="67"/>
  <c r="BH31" i="67"/>
  <c r="BH27" i="67"/>
  <c r="BH23" i="67"/>
  <c r="BH19" i="67"/>
  <c r="BH15" i="67"/>
  <c r="BH11" i="67"/>
  <c r="BH58" i="68"/>
  <c r="BH46" i="67"/>
  <c r="BH44" i="67"/>
  <c r="BH66" i="68"/>
  <c r="BH7" i="67"/>
  <c r="BH54" i="68"/>
  <c r="BH46" i="68"/>
  <c r="BH42" i="68"/>
  <c r="BH36" i="68"/>
  <c r="BH32" i="68"/>
  <c r="BH28" i="68"/>
  <c r="BH24" i="68"/>
  <c r="BH20" i="68"/>
  <c r="BH16" i="68"/>
  <c r="BH12" i="68"/>
  <c r="BH8" i="68"/>
  <c r="BH45" i="67"/>
  <c r="BH62" i="68"/>
  <c r="BH30" i="68"/>
  <c r="BH14" i="68"/>
  <c r="BH39" i="68"/>
  <c r="BH27" i="68"/>
  <c r="BH21" i="68"/>
  <c r="BH11" i="68"/>
  <c r="BH13" i="69"/>
  <c r="BH9" i="69"/>
  <c r="BH68" i="70"/>
  <c r="BH64" i="70"/>
  <c r="BH60" i="70"/>
  <c r="BH56" i="70"/>
  <c r="BH35" i="68"/>
  <c r="BH34" i="68"/>
  <c r="BH18" i="68"/>
  <c r="BH31" i="68"/>
  <c r="BH25" i="68"/>
  <c r="BH15" i="68"/>
  <c r="BH9" i="68"/>
  <c r="BH6" i="69"/>
  <c r="BH65" i="70"/>
  <c r="BH61" i="70"/>
  <c r="BH57" i="70"/>
  <c r="BH22" i="68"/>
  <c r="BH6" i="68"/>
  <c r="BH26" i="68"/>
  <c r="BH10" i="68"/>
  <c r="BH33" i="68"/>
  <c r="BH23" i="68"/>
  <c r="BH17" i="68"/>
  <c r="BH7" i="68"/>
  <c r="BH50" i="68"/>
  <c r="BH19" i="68"/>
  <c r="BH11" i="69"/>
  <c r="BH66" i="70"/>
  <c r="BH58" i="70"/>
  <c r="BH29" i="68"/>
  <c r="BH45" i="70"/>
  <c r="BH44" i="70"/>
  <c r="BH40" i="70"/>
  <c r="BH36" i="70"/>
  <c r="BH32" i="70"/>
  <c r="BH28" i="70"/>
  <c r="BH24" i="70"/>
  <c r="BH20" i="70"/>
  <c r="BH16" i="70"/>
  <c r="BH12" i="70"/>
  <c r="BH8" i="70"/>
  <c r="BH8" i="69"/>
  <c r="BH63" i="70"/>
  <c r="BH55" i="70"/>
  <c r="BH50" i="70"/>
  <c r="BH49" i="70"/>
  <c r="BH48" i="70"/>
  <c r="BH46" i="70"/>
  <c r="BH51" i="70"/>
  <c r="BH47" i="70"/>
  <c r="BH41" i="70"/>
  <c r="BH37" i="70"/>
  <c r="BH33" i="70"/>
  <c r="BH29" i="70"/>
  <c r="BH25" i="70"/>
  <c r="BH21" i="70"/>
  <c r="BH17" i="70"/>
  <c r="BH13" i="70"/>
  <c r="BH9" i="70"/>
  <c r="BH60" i="59"/>
  <c r="BH12" i="69"/>
  <c r="BH67" i="70"/>
  <c r="BH59" i="70"/>
  <c r="BH13" i="68"/>
  <c r="BH43" i="70"/>
  <c r="BH39" i="70"/>
  <c r="BH35" i="70"/>
  <c r="BH31" i="70"/>
  <c r="BH27" i="70"/>
  <c r="BH23" i="70"/>
  <c r="BH19" i="70"/>
  <c r="BH15" i="70"/>
  <c r="BH11" i="70"/>
  <c r="BH7" i="70"/>
  <c r="BH66" i="59"/>
  <c r="BH62" i="59"/>
  <c r="BH42" i="70"/>
  <c r="BH38" i="70"/>
  <c r="BH34" i="70"/>
  <c r="BH30" i="70"/>
  <c r="BH26" i="70"/>
  <c r="BH22" i="70"/>
  <c r="BH18" i="70"/>
  <c r="BH14" i="70"/>
  <c r="BH38" i="68"/>
  <c r="BH7" i="69"/>
  <c r="BH10" i="70"/>
  <c r="BH53" i="59"/>
  <c r="BH62" i="70"/>
  <c r="BH59" i="59"/>
  <c r="BH54" i="59"/>
  <c r="BH42" i="59"/>
  <c r="BH54" i="70"/>
  <c r="BH53" i="70"/>
  <c r="BH65" i="59"/>
  <c r="BH43" i="59"/>
  <c r="BH66" i="58"/>
  <c r="BH62" i="58"/>
  <c r="BH58" i="58"/>
  <c r="BH58" i="59"/>
  <c r="BH6" i="70"/>
  <c r="BH63" i="58"/>
  <c r="BH41" i="58"/>
  <c r="BH37" i="58"/>
  <c r="BH60" i="58"/>
  <c r="BH56" i="59"/>
  <c r="BH57" i="58"/>
  <c r="BH42" i="58"/>
  <c r="BH38" i="58"/>
  <c r="BH44" i="59"/>
  <c r="BH36" i="59"/>
  <c r="BH64" i="58"/>
  <c r="BH52" i="59"/>
  <c r="BH61" i="58"/>
  <c r="BH45" i="58"/>
  <c r="BH39" i="58"/>
  <c r="BH68" i="58"/>
  <c r="BH52" i="70"/>
  <c r="BH65" i="58"/>
  <c r="BH59" i="58"/>
  <c r="BH40" i="58"/>
  <c r="BH85" i="17"/>
  <c r="BH56" i="58"/>
  <c r="CE68" i="60"/>
  <c r="CE64" i="60"/>
  <c r="CE65" i="60"/>
  <c r="CE66" i="60"/>
  <c r="CE67" i="60"/>
  <c r="CE63" i="60"/>
  <c r="CE65" i="61"/>
  <c r="CE61" i="61"/>
  <c r="CE57" i="61"/>
  <c r="CE53" i="61"/>
  <c r="CE66" i="61"/>
  <c r="CE62" i="61"/>
  <c r="CE58" i="61"/>
  <c r="CE54" i="61"/>
  <c r="CE67" i="61"/>
  <c r="CE64" i="61"/>
  <c r="CE56" i="61"/>
  <c r="CE48" i="61"/>
  <c r="CE44" i="61"/>
  <c r="CE40" i="61"/>
  <c r="CE36" i="61"/>
  <c r="CE52" i="61"/>
  <c r="CE59" i="61"/>
  <c r="CE49" i="61"/>
  <c r="CE45" i="61"/>
  <c r="CE41" i="61"/>
  <c r="CE37" i="61"/>
  <c r="CE63" i="61"/>
  <c r="CE55" i="61"/>
  <c r="CE43" i="61"/>
  <c r="CE60" i="61"/>
  <c r="CE38" i="61"/>
  <c r="CE29" i="61"/>
  <c r="CE25" i="61"/>
  <c r="CE68" i="61"/>
  <c r="CE30" i="61"/>
  <c r="CE26" i="61"/>
  <c r="CE51" i="61"/>
  <c r="CE50" i="61"/>
  <c r="CE42" i="61"/>
  <c r="CE34" i="61"/>
  <c r="CE66" i="62"/>
  <c r="CE46" i="61"/>
  <c r="CE31" i="61"/>
  <c r="CE23" i="61"/>
  <c r="CE39" i="61"/>
  <c r="CE64" i="62"/>
  <c r="CE65" i="62"/>
  <c r="CE32" i="61"/>
  <c r="CE27" i="61"/>
  <c r="CE24" i="61"/>
  <c r="CE61" i="62"/>
  <c r="CE57" i="62"/>
  <c r="CE53" i="62"/>
  <c r="CE62" i="62"/>
  <c r="CE58" i="62"/>
  <c r="CE54" i="62"/>
  <c r="CE35" i="61"/>
  <c r="CE63" i="62"/>
  <c r="CE59" i="62"/>
  <c r="CE51" i="62"/>
  <c r="CE49" i="62"/>
  <c r="CE45" i="62"/>
  <c r="CE41" i="62"/>
  <c r="CE60" i="62"/>
  <c r="CE50" i="62"/>
  <c r="CE46" i="62"/>
  <c r="CE42" i="62"/>
  <c r="CE38" i="62"/>
  <c r="CE34" i="62"/>
  <c r="CE56" i="62"/>
  <c r="CE52" i="62"/>
  <c r="CE48" i="62"/>
  <c r="CE43" i="62"/>
  <c r="CE36" i="62"/>
  <c r="CE31" i="62"/>
  <c r="CE27" i="62"/>
  <c r="CE23" i="62"/>
  <c r="CE19" i="62"/>
  <c r="CE15" i="62"/>
  <c r="CE11" i="62"/>
  <c r="CE7" i="62"/>
  <c r="CE66" i="63"/>
  <c r="CE62" i="63"/>
  <c r="CE58" i="63"/>
  <c r="CE40" i="62"/>
  <c r="CE35" i="62"/>
  <c r="CE33" i="62"/>
  <c r="CE28" i="62"/>
  <c r="CE24" i="62"/>
  <c r="CE20" i="62"/>
  <c r="CE16" i="62"/>
  <c r="CE12" i="62"/>
  <c r="CE8" i="62"/>
  <c r="CE67" i="63"/>
  <c r="CE63" i="63"/>
  <c r="CE59" i="63"/>
  <c r="CE47" i="62"/>
  <c r="CE44" i="62"/>
  <c r="CE39" i="62"/>
  <c r="CE61" i="63"/>
  <c r="CE57" i="63"/>
  <c r="CE60" i="63"/>
  <c r="CE56" i="63"/>
  <c r="CE53" i="63"/>
  <c r="CE49" i="63"/>
  <c r="CE45" i="63"/>
  <c r="CE41" i="63"/>
  <c r="CE37" i="63"/>
  <c r="CE33" i="63"/>
  <c r="CE29" i="63"/>
  <c r="CE55" i="62"/>
  <c r="CE29" i="62"/>
  <c r="CE26" i="62"/>
  <c r="CE21" i="62"/>
  <c r="CE18" i="62"/>
  <c r="CE13" i="62"/>
  <c r="CE10" i="62"/>
  <c r="CE68" i="63"/>
  <c r="CE65" i="63"/>
  <c r="CE54" i="63"/>
  <c r="CE50" i="63"/>
  <c r="CE46" i="63"/>
  <c r="CE42" i="63"/>
  <c r="CE38" i="63"/>
  <c r="CE34" i="63"/>
  <c r="CE30" i="63"/>
  <c r="CE32" i="62"/>
  <c r="CE25" i="62"/>
  <c r="CE9" i="62"/>
  <c r="CE28" i="63"/>
  <c r="CE24" i="63"/>
  <c r="CE20" i="63"/>
  <c r="CE16" i="63"/>
  <c r="CE12" i="63"/>
  <c r="CE67" i="64"/>
  <c r="CE63" i="64"/>
  <c r="CE59" i="64"/>
  <c r="CE55" i="64"/>
  <c r="CE51" i="64"/>
  <c r="CE47" i="64"/>
  <c r="CE43" i="64"/>
  <c r="CE35" i="64"/>
  <c r="CE31" i="64"/>
  <c r="CE27" i="64"/>
  <c r="CE23" i="64"/>
  <c r="CE67" i="62"/>
  <c r="CE22" i="62"/>
  <c r="CE6" i="62"/>
  <c r="CE55" i="63"/>
  <c r="CE52" i="63"/>
  <c r="CE47" i="63"/>
  <c r="CE44" i="63"/>
  <c r="CE39" i="63"/>
  <c r="CE36" i="63"/>
  <c r="CE31" i="63"/>
  <c r="CE25" i="63"/>
  <c r="CE21" i="63"/>
  <c r="CE13" i="63"/>
  <c r="CE9" i="63"/>
  <c r="CE68" i="64"/>
  <c r="CE64" i="64"/>
  <c r="CE60" i="64"/>
  <c r="CE56" i="64"/>
  <c r="CE52" i="64"/>
  <c r="CE48" i="64"/>
  <c r="CE44" i="64"/>
  <c r="CE40" i="64"/>
  <c r="CE36" i="64"/>
  <c r="CE28" i="64"/>
  <c r="CE24" i="64"/>
  <c r="CE30" i="62"/>
  <c r="CE14" i="62"/>
  <c r="CE51" i="63"/>
  <c r="CE48" i="63"/>
  <c r="CE43" i="63"/>
  <c r="CE40" i="63"/>
  <c r="CE32" i="63"/>
  <c r="CE27" i="63"/>
  <c r="CE18" i="64"/>
  <c r="CE14" i="64"/>
  <c r="CE10" i="64"/>
  <c r="CE6" i="64"/>
  <c r="CE65" i="65"/>
  <c r="CE57" i="65"/>
  <c r="CE53" i="65"/>
  <c r="CE23" i="63"/>
  <c r="CE18" i="63"/>
  <c r="CE15" i="63"/>
  <c r="CE10" i="63"/>
  <c r="CE65" i="64"/>
  <c r="CE62" i="64"/>
  <c r="CE57" i="64"/>
  <c r="CE54" i="64"/>
  <c r="CE49" i="64"/>
  <c r="CE46" i="64"/>
  <c r="CE41" i="64"/>
  <c r="CE33" i="64"/>
  <c r="CE30" i="64"/>
  <c r="CE22" i="64"/>
  <c r="CE25" i="64"/>
  <c r="CE19" i="64"/>
  <c r="CE15" i="64"/>
  <c r="CE11" i="64"/>
  <c r="CE7" i="64"/>
  <c r="CE66" i="65"/>
  <c r="CE58" i="65"/>
  <c r="CE54" i="65"/>
  <c r="CE17" i="62"/>
  <c r="CE20" i="64"/>
  <c r="CE16" i="64"/>
  <c r="CE12" i="64"/>
  <c r="CE8" i="64"/>
  <c r="CE67" i="65"/>
  <c r="CE63" i="65"/>
  <c r="CE59" i="65"/>
  <c r="CE55" i="65"/>
  <c r="CE35" i="63"/>
  <c r="CE21" i="64"/>
  <c r="CE17" i="64"/>
  <c r="CE13" i="64"/>
  <c r="CE9" i="64"/>
  <c r="CE68" i="65"/>
  <c r="CE64" i="65"/>
  <c r="CE60" i="65"/>
  <c r="CE56" i="65"/>
  <c r="CE41" i="65"/>
  <c r="CE37" i="65"/>
  <c r="CE33" i="65"/>
  <c r="CE29" i="65"/>
  <c r="CE25" i="65"/>
  <c r="CE21" i="65"/>
  <c r="CE11" i="63"/>
  <c r="CE58" i="64"/>
  <c r="CE42" i="64"/>
  <c r="CE26" i="64"/>
  <c r="CE14" i="63"/>
  <c r="CE39" i="65"/>
  <c r="CE35" i="65"/>
  <c r="CE31" i="65"/>
  <c r="CE27" i="65"/>
  <c r="CE23" i="65"/>
  <c r="CE19" i="65"/>
  <c r="CE18" i="65"/>
  <c r="CE22" i="63"/>
  <c r="CE19" i="63"/>
  <c r="CE66" i="64"/>
  <c r="CE15" i="65"/>
  <c r="CE11" i="65"/>
  <c r="CE7" i="65"/>
  <c r="CE66" i="66"/>
  <c r="CE62" i="66"/>
  <c r="CE58" i="66"/>
  <c r="CE54" i="66"/>
  <c r="CE50" i="66"/>
  <c r="CE46" i="66"/>
  <c r="CE42" i="66"/>
  <c r="CE38" i="66"/>
  <c r="CE34" i="66"/>
  <c r="CE30" i="66"/>
  <c r="CE26" i="66"/>
  <c r="CE22" i="66"/>
  <c r="CE18" i="66"/>
  <c r="CE14" i="66"/>
  <c r="CE10" i="66"/>
  <c r="CE6" i="66"/>
  <c r="CE64" i="63"/>
  <c r="CE40" i="65"/>
  <c r="CE36" i="65"/>
  <c r="CE32" i="65"/>
  <c r="CE28" i="65"/>
  <c r="CE24" i="65"/>
  <c r="CE17" i="65"/>
  <c r="CE12" i="65"/>
  <c r="CE8" i="65"/>
  <c r="CE67" i="66"/>
  <c r="CE63" i="66"/>
  <c r="CE59" i="66"/>
  <c r="CE55" i="66"/>
  <c r="CE51" i="66"/>
  <c r="CE47" i="66"/>
  <c r="CE43" i="66"/>
  <c r="CE39" i="66"/>
  <c r="CE35" i="66"/>
  <c r="CE61" i="64"/>
  <c r="CE45" i="64"/>
  <c r="CE29" i="64"/>
  <c r="CE20" i="65"/>
  <c r="CE16" i="65"/>
  <c r="CE24" i="66"/>
  <c r="CE17" i="66"/>
  <c r="CE15" i="66"/>
  <c r="CE8" i="66"/>
  <c r="CE63" i="67"/>
  <c r="CE59" i="67"/>
  <c r="CE55" i="67"/>
  <c r="CE51" i="67"/>
  <c r="CE47" i="67"/>
  <c r="CE43" i="67"/>
  <c r="CE42" i="65"/>
  <c r="CE38" i="65"/>
  <c r="CE34" i="65"/>
  <c r="CE30" i="65"/>
  <c r="CE26" i="65"/>
  <c r="CE22" i="65"/>
  <c r="CE13" i="65"/>
  <c r="CE10" i="65"/>
  <c r="CE68" i="66"/>
  <c r="CE65" i="66"/>
  <c r="CE60" i="66"/>
  <c r="CE57" i="66"/>
  <c r="CE52" i="66"/>
  <c r="CE49" i="66"/>
  <c r="CE29" i="66"/>
  <c r="CE27" i="66"/>
  <c r="CE20" i="66"/>
  <c r="CE13" i="66"/>
  <c r="CE11" i="66"/>
  <c r="CE67" i="67"/>
  <c r="CE64" i="67"/>
  <c r="CE60" i="67"/>
  <c r="CE56" i="67"/>
  <c r="CE52" i="67"/>
  <c r="CE48" i="67"/>
  <c r="CE44" i="67"/>
  <c r="CE50" i="64"/>
  <c r="CE25" i="66"/>
  <c r="CE23" i="66"/>
  <c r="CE16" i="66"/>
  <c r="CE9" i="66"/>
  <c r="CE7" i="66"/>
  <c r="CE65" i="67"/>
  <c r="CE61" i="67"/>
  <c r="CE57" i="67"/>
  <c r="CE53" i="67"/>
  <c r="CE49" i="67"/>
  <c r="CE45" i="67"/>
  <c r="CE9" i="65"/>
  <c r="CE56" i="66"/>
  <c r="CE33" i="66"/>
  <c r="CE12" i="66"/>
  <c r="CE66" i="67"/>
  <c r="CE37" i="66"/>
  <c r="CE42" i="67"/>
  <c r="CE40" i="67"/>
  <c r="CE36" i="67"/>
  <c r="CE32" i="67"/>
  <c r="CE28" i="67"/>
  <c r="CE24" i="67"/>
  <c r="CE20" i="67"/>
  <c r="CE16" i="67"/>
  <c r="CE12" i="67"/>
  <c r="CE8" i="67"/>
  <c r="CE67" i="68"/>
  <c r="CE63" i="68"/>
  <c r="CE59" i="68"/>
  <c r="CE55" i="68"/>
  <c r="CE51" i="68"/>
  <c r="CE47" i="68"/>
  <c r="CE21" i="66"/>
  <c r="CE34" i="64"/>
  <c r="CE6" i="65"/>
  <c r="CE53" i="66"/>
  <c r="CE19" i="66"/>
  <c r="CE62" i="67"/>
  <c r="CE54" i="67"/>
  <c r="CE46" i="67"/>
  <c r="CE41" i="67"/>
  <c r="CE37" i="67"/>
  <c r="CE33" i="67"/>
  <c r="CE29" i="67"/>
  <c r="CE25" i="67"/>
  <c r="CE21" i="67"/>
  <c r="CE17" i="67"/>
  <c r="CE13" i="67"/>
  <c r="CE9" i="67"/>
  <c r="CE68" i="68"/>
  <c r="CE64" i="68"/>
  <c r="CE60" i="68"/>
  <c r="CE56" i="68"/>
  <c r="CE52" i="68"/>
  <c r="CE48" i="68"/>
  <c r="CE44" i="68"/>
  <c r="CE40" i="68"/>
  <c r="CE36" i="68"/>
  <c r="CE64" i="66"/>
  <c r="CE48" i="66"/>
  <c r="CE68" i="67"/>
  <c r="CE53" i="64"/>
  <c r="CE41" i="66"/>
  <c r="CE28" i="66"/>
  <c r="CE32" i="66"/>
  <c r="CE39" i="67"/>
  <c r="CE34" i="67"/>
  <c r="CE31" i="67"/>
  <c r="CE26" i="67"/>
  <c r="CE23" i="67"/>
  <c r="CE18" i="67"/>
  <c r="CE15" i="67"/>
  <c r="CE62" i="68"/>
  <c r="CE65" i="68"/>
  <c r="CE44" i="66"/>
  <c r="CE14" i="65"/>
  <c r="CE61" i="66"/>
  <c r="CE58" i="67"/>
  <c r="CE53" i="68"/>
  <c r="CE40" i="66"/>
  <c r="CE38" i="67"/>
  <c r="CE35" i="67"/>
  <c r="CE30" i="67"/>
  <c r="CE27" i="67"/>
  <c r="CE22" i="67"/>
  <c r="CE19" i="67"/>
  <c r="CE14" i="67"/>
  <c r="CE7" i="67"/>
  <c r="CE54" i="68"/>
  <c r="CE45" i="66"/>
  <c r="CE50" i="67"/>
  <c r="CE10" i="67"/>
  <c r="CE57" i="68"/>
  <c r="CE41" i="68"/>
  <c r="CE38" i="68"/>
  <c r="CE49" i="68"/>
  <c r="CE46" i="68"/>
  <c r="CE42" i="68"/>
  <c r="CE34" i="68"/>
  <c r="CE30" i="68"/>
  <c r="CE26" i="68"/>
  <c r="CE22" i="68"/>
  <c r="CE18" i="68"/>
  <c r="CE14" i="68"/>
  <c r="CE10" i="68"/>
  <c r="CE6" i="68"/>
  <c r="CE31" i="68"/>
  <c r="CE27" i="68"/>
  <c r="CE23" i="68"/>
  <c r="CE19" i="68"/>
  <c r="CE15" i="68"/>
  <c r="CE11" i="68"/>
  <c r="CE7" i="68"/>
  <c r="CE11" i="67"/>
  <c r="CE58" i="68"/>
  <c r="CE50" i="68"/>
  <c r="CE39" i="68"/>
  <c r="CE45" i="68"/>
  <c r="CE35" i="68"/>
  <c r="CE32" i="68"/>
  <c r="CE28" i="68"/>
  <c r="CE24" i="68"/>
  <c r="CE20" i="68"/>
  <c r="CE16" i="68"/>
  <c r="CE12" i="68"/>
  <c r="CE8" i="68"/>
  <c r="CE66" i="68"/>
  <c r="CE61" i="68"/>
  <c r="CE33" i="68"/>
  <c r="CE29" i="68"/>
  <c r="CE25" i="68"/>
  <c r="CE21" i="68"/>
  <c r="CE17" i="68"/>
  <c r="CE13" i="68"/>
  <c r="CE9" i="68"/>
  <c r="CE12" i="69"/>
  <c r="CE8" i="69"/>
  <c r="CE67" i="70"/>
  <c r="CE63" i="70"/>
  <c r="CE59" i="70"/>
  <c r="CE55" i="70"/>
  <c r="CE51" i="70"/>
  <c r="CE47" i="70"/>
  <c r="CE43" i="68"/>
  <c r="CE13" i="69"/>
  <c r="CE9" i="69"/>
  <c r="CE68" i="70"/>
  <c r="CE64" i="70"/>
  <c r="CE60" i="70"/>
  <c r="CE56" i="70"/>
  <c r="CE52" i="70"/>
  <c r="CE48" i="70"/>
  <c r="CE37" i="68"/>
  <c r="CE6" i="69"/>
  <c r="CE65" i="70"/>
  <c r="CE61" i="70"/>
  <c r="CE57" i="70"/>
  <c r="CE53" i="70"/>
  <c r="CE49" i="70"/>
  <c r="CE45" i="70"/>
  <c r="CE11" i="69"/>
  <c r="CE7" i="69"/>
  <c r="CE66" i="70"/>
  <c r="CE62" i="70"/>
  <c r="CE58" i="70"/>
  <c r="CE54" i="70"/>
  <c r="CE50" i="70"/>
  <c r="CE43" i="70"/>
  <c r="CE39" i="70"/>
  <c r="CE35" i="70"/>
  <c r="CE31" i="70"/>
  <c r="CE27" i="70"/>
  <c r="CE23" i="70"/>
  <c r="CE19" i="70"/>
  <c r="CE15" i="70"/>
  <c r="CE11" i="70"/>
  <c r="CE7" i="70"/>
  <c r="CE66" i="59"/>
  <c r="CE62" i="59"/>
  <c r="CE58" i="59"/>
  <c r="CE40" i="70"/>
  <c r="CE36" i="70"/>
  <c r="CE32" i="70"/>
  <c r="CE28" i="70"/>
  <c r="CE24" i="70"/>
  <c r="CE20" i="70"/>
  <c r="CE16" i="70"/>
  <c r="CE46" i="70"/>
  <c r="CE42" i="70"/>
  <c r="CE38" i="70"/>
  <c r="CE34" i="70"/>
  <c r="CE30" i="70"/>
  <c r="CE26" i="70"/>
  <c r="CE22" i="70"/>
  <c r="CE18" i="70"/>
  <c r="CE14" i="70"/>
  <c r="CE10" i="70"/>
  <c r="CE6" i="70"/>
  <c r="CE65" i="59"/>
  <c r="CE44" i="70"/>
  <c r="CE13" i="70"/>
  <c r="CE56" i="59"/>
  <c r="CE52" i="59"/>
  <c r="CE44" i="59"/>
  <c r="CE36" i="59"/>
  <c r="CE63" i="58"/>
  <c r="CE59" i="58"/>
  <c r="CE60" i="59"/>
  <c r="CE53" i="59"/>
  <c r="CE68" i="58"/>
  <c r="CE64" i="58"/>
  <c r="CE60" i="58"/>
  <c r="CE56" i="58"/>
  <c r="CE59" i="59"/>
  <c r="CE54" i="59"/>
  <c r="CE42" i="59"/>
  <c r="CE65" i="58"/>
  <c r="CE61" i="58"/>
  <c r="CE57" i="58"/>
  <c r="CE8" i="70"/>
  <c r="CE9" i="70"/>
  <c r="CE43" i="59"/>
  <c r="CE66" i="58"/>
  <c r="CE62" i="58"/>
  <c r="CE58" i="58"/>
  <c r="CE25" i="70"/>
  <c r="CE37" i="70"/>
  <c r="CE41" i="58"/>
  <c r="CE37" i="58"/>
  <c r="CE17" i="70"/>
  <c r="CE45" i="58"/>
  <c r="CE29" i="70"/>
  <c r="CE42" i="58"/>
  <c r="CE38" i="58"/>
  <c r="CE41" i="70"/>
  <c r="CE21" i="70"/>
  <c r="CE39" i="58"/>
  <c r="CE33" i="70"/>
  <c r="CE40" i="58"/>
  <c r="CE85" i="17"/>
  <c r="CE12" i="70"/>
  <c r="CY85" i="43"/>
  <c r="CW66" i="60"/>
  <c r="CW67" i="60"/>
  <c r="CW63" i="60"/>
  <c r="CW68" i="60"/>
  <c r="CW64" i="60"/>
  <c r="CW65" i="60"/>
  <c r="CW67" i="61"/>
  <c r="CW63" i="61"/>
  <c r="CW59" i="61"/>
  <c r="CW55" i="61"/>
  <c r="CW51" i="61"/>
  <c r="CW68" i="61"/>
  <c r="CW64" i="61"/>
  <c r="CW60" i="61"/>
  <c r="CW56" i="61"/>
  <c r="CW65" i="61"/>
  <c r="CW57" i="61"/>
  <c r="CW46" i="61"/>
  <c r="CW42" i="61"/>
  <c r="CW38" i="61"/>
  <c r="CW34" i="61"/>
  <c r="CW58" i="61"/>
  <c r="CW43" i="61"/>
  <c r="CW39" i="61"/>
  <c r="CW35" i="61"/>
  <c r="CW50" i="61"/>
  <c r="CW52" i="61"/>
  <c r="CW49" i="61"/>
  <c r="CW45" i="61"/>
  <c r="CW41" i="61"/>
  <c r="CW62" i="61"/>
  <c r="CW66" i="61"/>
  <c r="CW31" i="61"/>
  <c r="CW36" i="61"/>
  <c r="CW48" i="61"/>
  <c r="CW32" i="61"/>
  <c r="CW54" i="61"/>
  <c r="CW53" i="61"/>
  <c r="CW61" i="61"/>
  <c r="CW37" i="61"/>
  <c r="CW30" i="61"/>
  <c r="CW44" i="61"/>
  <c r="CW29" i="61"/>
  <c r="CW40" i="61"/>
  <c r="CW35" i="62"/>
  <c r="CW36" i="62"/>
  <c r="CW32" i="62"/>
  <c r="CW34" i="62"/>
  <c r="CW33" i="62"/>
  <c r="CW29" i="62"/>
  <c r="CW25" i="62"/>
  <c r="CW21" i="62"/>
  <c r="CW17" i="62"/>
  <c r="CW13" i="62"/>
  <c r="CW9" i="62"/>
  <c r="CW68" i="63"/>
  <c r="CW64" i="63"/>
  <c r="CW60" i="63"/>
  <c r="CW56" i="63"/>
  <c r="CW30" i="62"/>
  <c r="CW26" i="62"/>
  <c r="CW22" i="62"/>
  <c r="CW18" i="62"/>
  <c r="CW14" i="62"/>
  <c r="CW10" i="62"/>
  <c r="CW6" i="62"/>
  <c r="CW65" i="63"/>
  <c r="CW61" i="63"/>
  <c r="CW57" i="63"/>
  <c r="CW55" i="63"/>
  <c r="CW51" i="63"/>
  <c r="CW47" i="63"/>
  <c r="CW43" i="63"/>
  <c r="CW39" i="63"/>
  <c r="CW35" i="63"/>
  <c r="CW31" i="63"/>
  <c r="CW27" i="63"/>
  <c r="CW28" i="62"/>
  <c r="CW20" i="62"/>
  <c r="CW12" i="62"/>
  <c r="CW67" i="63"/>
  <c r="CW31" i="62"/>
  <c r="CW23" i="62"/>
  <c r="CW15" i="62"/>
  <c r="CW7" i="62"/>
  <c r="CW62" i="63"/>
  <c r="CW52" i="63"/>
  <c r="CW48" i="63"/>
  <c r="CW44" i="63"/>
  <c r="CW40" i="63"/>
  <c r="CW36" i="63"/>
  <c r="CW32" i="63"/>
  <c r="CW59" i="63"/>
  <c r="CW24" i="62"/>
  <c r="CW16" i="62"/>
  <c r="CW8" i="62"/>
  <c r="CW63" i="63"/>
  <c r="CW58" i="63"/>
  <c r="CW27" i="62"/>
  <c r="CW11" i="62"/>
  <c r="CW22" i="63"/>
  <c r="CW18" i="63"/>
  <c r="CW14" i="63"/>
  <c r="CW65" i="64"/>
  <c r="CW61" i="64"/>
  <c r="CW57" i="64"/>
  <c r="CW53" i="64"/>
  <c r="CW49" i="64"/>
  <c r="CW45" i="64"/>
  <c r="CW41" i="64"/>
  <c r="CW33" i="64"/>
  <c r="CW29" i="64"/>
  <c r="CW25" i="64"/>
  <c r="CW54" i="63"/>
  <c r="CW46" i="63"/>
  <c r="CW38" i="63"/>
  <c r="CW29" i="63"/>
  <c r="CW49" i="63"/>
  <c r="CW41" i="63"/>
  <c r="CW33" i="63"/>
  <c r="CW30" i="63"/>
  <c r="CW23" i="63"/>
  <c r="CW19" i="63"/>
  <c r="CW15" i="63"/>
  <c r="CW66" i="64"/>
  <c r="CW62" i="64"/>
  <c r="CW58" i="64"/>
  <c r="CW54" i="64"/>
  <c r="CW50" i="64"/>
  <c r="CW46" i="64"/>
  <c r="CW42" i="64"/>
  <c r="CW34" i="64"/>
  <c r="CW30" i="64"/>
  <c r="CW26" i="64"/>
  <c r="CW22" i="64"/>
  <c r="CW19" i="62"/>
  <c r="CW66" i="63"/>
  <c r="CW50" i="63"/>
  <c r="CW42" i="63"/>
  <c r="CW34" i="63"/>
  <c r="CW53" i="63"/>
  <c r="CW45" i="63"/>
  <c r="CW37" i="63"/>
  <c r="CW25" i="63"/>
  <c r="CW64" i="64"/>
  <c r="CW56" i="64"/>
  <c r="CW48" i="64"/>
  <c r="CW40" i="64"/>
  <c r="CW20" i="64"/>
  <c r="CW16" i="64"/>
  <c r="CW12" i="64"/>
  <c r="CW8" i="64"/>
  <c r="CW67" i="65"/>
  <c r="CW20" i="63"/>
  <c r="CW67" i="64"/>
  <c r="CW59" i="64"/>
  <c r="CW51" i="64"/>
  <c r="CW43" i="64"/>
  <c r="CW35" i="64"/>
  <c r="CW27" i="64"/>
  <c r="CW24" i="64"/>
  <c r="CW23" i="64"/>
  <c r="CW21" i="64"/>
  <c r="CW17" i="64"/>
  <c r="CW13" i="64"/>
  <c r="CW9" i="64"/>
  <c r="CW68" i="65"/>
  <c r="CW64" i="65"/>
  <c r="CW21" i="63"/>
  <c r="CW68" i="64"/>
  <c r="CW60" i="64"/>
  <c r="CW52" i="64"/>
  <c r="CW44" i="64"/>
  <c r="CW36" i="64"/>
  <c r="CW28" i="64"/>
  <c r="CW18" i="64"/>
  <c r="CW14" i="64"/>
  <c r="CW10" i="64"/>
  <c r="CW6" i="64"/>
  <c r="CW65" i="65"/>
  <c r="CW19" i="64"/>
  <c r="CW15" i="64"/>
  <c r="CW11" i="64"/>
  <c r="CW7" i="64"/>
  <c r="CW66" i="65"/>
  <c r="CW39" i="65"/>
  <c r="CW35" i="65"/>
  <c r="CW31" i="65"/>
  <c r="CW27" i="65"/>
  <c r="CW23" i="65"/>
  <c r="CW16" i="63"/>
  <c r="CW63" i="64"/>
  <c r="CW47" i="64"/>
  <c r="CW31" i="64"/>
  <c r="CW41" i="65"/>
  <c r="CW37" i="65"/>
  <c r="CW33" i="65"/>
  <c r="CW29" i="65"/>
  <c r="CW25" i="65"/>
  <c r="CW21" i="65"/>
  <c r="CW17" i="65"/>
  <c r="CW55" i="64"/>
  <c r="CW13" i="65"/>
  <c r="CW9" i="65"/>
  <c r="CW68" i="66"/>
  <c r="CW64" i="66"/>
  <c r="CW60" i="66"/>
  <c r="CW56" i="66"/>
  <c r="CW52" i="66"/>
  <c r="CW48" i="66"/>
  <c r="CW44" i="66"/>
  <c r="CW40" i="66"/>
  <c r="CW32" i="66"/>
  <c r="CW28" i="66"/>
  <c r="CW24" i="66"/>
  <c r="CW20" i="66"/>
  <c r="CW16" i="66"/>
  <c r="CW12" i="66"/>
  <c r="CW8" i="66"/>
  <c r="CW67" i="67"/>
  <c r="CW40" i="65"/>
  <c r="CW36" i="65"/>
  <c r="CW32" i="65"/>
  <c r="CW28" i="65"/>
  <c r="CW24" i="65"/>
  <c r="CW19" i="65"/>
  <c r="CW14" i="65"/>
  <c r="CW10" i="65"/>
  <c r="CW6" i="65"/>
  <c r="CW65" i="66"/>
  <c r="CW61" i="66"/>
  <c r="CW57" i="66"/>
  <c r="CW53" i="66"/>
  <c r="CW49" i="66"/>
  <c r="CW45" i="66"/>
  <c r="CW41" i="66"/>
  <c r="CW37" i="66"/>
  <c r="CW33" i="66"/>
  <c r="CW12" i="65"/>
  <c r="CW67" i="66"/>
  <c r="CW59" i="66"/>
  <c r="CW51" i="66"/>
  <c r="CW43" i="66"/>
  <c r="CW35" i="66"/>
  <c r="CW15" i="66"/>
  <c r="CW65" i="67"/>
  <c r="CW61" i="67"/>
  <c r="CW57" i="67"/>
  <c r="CW53" i="67"/>
  <c r="CW49" i="67"/>
  <c r="CW45" i="67"/>
  <c r="CW24" i="63"/>
  <c r="CW15" i="65"/>
  <c r="CW7" i="65"/>
  <c r="CW62" i="66"/>
  <c r="CW54" i="66"/>
  <c r="CW16" i="65"/>
  <c r="CW27" i="66"/>
  <c r="CW11" i="66"/>
  <c r="CW62" i="67"/>
  <c r="CW58" i="67"/>
  <c r="CW54" i="67"/>
  <c r="CW50" i="67"/>
  <c r="CW46" i="67"/>
  <c r="CW42" i="67"/>
  <c r="CW42" i="65"/>
  <c r="CW38" i="65"/>
  <c r="CW34" i="65"/>
  <c r="CW30" i="65"/>
  <c r="CW26" i="65"/>
  <c r="CW22" i="65"/>
  <c r="CW25" i="66"/>
  <c r="CW18" i="66"/>
  <c r="CW9" i="66"/>
  <c r="CW20" i="65"/>
  <c r="CW8" i="65"/>
  <c r="CW63" i="66"/>
  <c r="CW55" i="66"/>
  <c r="CW47" i="66"/>
  <c r="CW39" i="66"/>
  <c r="CW23" i="66"/>
  <c r="CW7" i="66"/>
  <c r="CW63" i="67"/>
  <c r="CW59" i="67"/>
  <c r="CW55" i="67"/>
  <c r="CW51" i="67"/>
  <c r="CW47" i="67"/>
  <c r="CW43" i="67"/>
  <c r="CW46" i="66"/>
  <c r="CW13" i="66"/>
  <c r="CW18" i="65"/>
  <c r="CW34" i="66"/>
  <c r="CW66" i="67"/>
  <c r="CW38" i="67"/>
  <c r="CW34" i="67"/>
  <c r="CW30" i="67"/>
  <c r="CW26" i="67"/>
  <c r="CW22" i="67"/>
  <c r="CW18" i="67"/>
  <c r="CW14" i="67"/>
  <c r="CW10" i="67"/>
  <c r="CW65" i="68"/>
  <c r="CW61" i="68"/>
  <c r="CW57" i="68"/>
  <c r="CW53" i="68"/>
  <c r="CW49" i="68"/>
  <c r="CW45" i="68"/>
  <c r="CW38" i="66"/>
  <c r="CW22" i="66"/>
  <c r="CW64" i="67"/>
  <c r="CW56" i="67"/>
  <c r="CW48" i="67"/>
  <c r="CW66" i="66"/>
  <c r="CW50" i="66"/>
  <c r="CW26" i="66"/>
  <c r="CW21" i="66"/>
  <c r="CW17" i="66"/>
  <c r="CW44" i="67"/>
  <c r="CW39" i="67"/>
  <c r="CW35" i="67"/>
  <c r="CW31" i="67"/>
  <c r="CW27" i="67"/>
  <c r="CW23" i="67"/>
  <c r="CW19" i="67"/>
  <c r="CW15" i="67"/>
  <c r="CW11" i="67"/>
  <c r="CW7" i="67"/>
  <c r="CW66" i="68"/>
  <c r="CW62" i="68"/>
  <c r="CW58" i="68"/>
  <c r="CW54" i="68"/>
  <c r="CW50" i="68"/>
  <c r="CW46" i="68"/>
  <c r="CW42" i="68"/>
  <c r="CW38" i="68"/>
  <c r="CW34" i="68"/>
  <c r="CW30" i="66"/>
  <c r="CW6" i="66"/>
  <c r="CW29" i="66"/>
  <c r="CW14" i="66"/>
  <c r="CW60" i="67"/>
  <c r="CW52" i="67"/>
  <c r="CW10" i="66"/>
  <c r="CW36" i="67"/>
  <c r="CW28" i="67"/>
  <c r="CW20" i="67"/>
  <c r="CW12" i="67"/>
  <c r="CW60" i="68"/>
  <c r="CW68" i="67"/>
  <c r="CW63" i="68"/>
  <c r="CW37" i="67"/>
  <c r="CW29" i="67"/>
  <c r="CW21" i="67"/>
  <c r="CW13" i="67"/>
  <c r="CW67" i="68"/>
  <c r="CW51" i="68"/>
  <c r="CW11" i="65"/>
  <c r="CW58" i="66"/>
  <c r="CW40" i="67"/>
  <c r="CW32" i="67"/>
  <c r="CW24" i="67"/>
  <c r="CW16" i="67"/>
  <c r="CW68" i="68"/>
  <c r="CW42" i="66"/>
  <c r="CW8" i="67"/>
  <c r="CW55" i="68"/>
  <c r="CW41" i="68"/>
  <c r="CW35" i="68"/>
  <c r="CW59" i="68"/>
  <c r="CW52" i="68"/>
  <c r="CW44" i="68"/>
  <c r="CW43" i="68"/>
  <c r="CW40" i="68"/>
  <c r="CW37" i="68"/>
  <c r="CW32" i="68"/>
  <c r="CW28" i="68"/>
  <c r="CW24" i="68"/>
  <c r="CW20" i="68"/>
  <c r="CW16" i="68"/>
  <c r="CW12" i="68"/>
  <c r="CW8" i="68"/>
  <c r="CW33" i="67"/>
  <c r="CW64" i="68"/>
  <c r="CW33" i="68"/>
  <c r="CW29" i="68"/>
  <c r="CW25" i="68"/>
  <c r="CW21" i="68"/>
  <c r="CW17" i="68"/>
  <c r="CW13" i="68"/>
  <c r="CW9" i="68"/>
  <c r="CW41" i="67"/>
  <c r="CW9" i="67"/>
  <c r="CW47" i="68"/>
  <c r="CW19" i="66"/>
  <c r="CW48" i="68"/>
  <c r="CW30" i="68"/>
  <c r="CW26" i="68"/>
  <c r="CW22" i="68"/>
  <c r="CW18" i="68"/>
  <c r="CW14" i="68"/>
  <c r="CW10" i="68"/>
  <c r="CW6" i="68"/>
  <c r="CW56" i="68"/>
  <c r="CW31" i="68"/>
  <c r="CW27" i="68"/>
  <c r="CW23" i="68"/>
  <c r="CW19" i="68"/>
  <c r="CW15" i="68"/>
  <c r="CW11" i="68"/>
  <c r="CW7" i="68"/>
  <c r="CW17" i="67"/>
  <c r="CW6" i="69"/>
  <c r="CW65" i="70"/>
  <c r="CW61" i="70"/>
  <c r="CW57" i="70"/>
  <c r="CW53" i="70"/>
  <c r="CW49" i="70"/>
  <c r="CW45" i="70"/>
  <c r="CW39" i="68"/>
  <c r="CW11" i="69"/>
  <c r="CW7" i="69"/>
  <c r="CW66" i="70"/>
  <c r="CW62" i="70"/>
  <c r="CW58" i="70"/>
  <c r="CW54" i="70"/>
  <c r="CW50" i="70"/>
  <c r="CW25" i="67"/>
  <c r="CW36" i="68"/>
  <c r="CW12" i="69"/>
  <c r="CW8" i="69"/>
  <c r="CW67" i="70"/>
  <c r="CW63" i="70"/>
  <c r="CW59" i="70"/>
  <c r="CW55" i="70"/>
  <c r="CW51" i="70"/>
  <c r="CW47" i="70"/>
  <c r="CW13" i="69"/>
  <c r="CW9" i="69"/>
  <c r="CW68" i="70"/>
  <c r="CW64" i="70"/>
  <c r="CW60" i="70"/>
  <c r="CW56" i="70"/>
  <c r="CW48" i="70"/>
  <c r="CW41" i="70"/>
  <c r="CW37" i="70"/>
  <c r="CW33" i="70"/>
  <c r="CW29" i="70"/>
  <c r="CW25" i="70"/>
  <c r="CW21" i="70"/>
  <c r="CW17" i="70"/>
  <c r="CW13" i="70"/>
  <c r="CW9" i="70"/>
  <c r="CW60" i="59"/>
  <c r="CW52" i="70"/>
  <c r="CW42" i="70"/>
  <c r="CW38" i="70"/>
  <c r="CW34" i="70"/>
  <c r="CW30" i="70"/>
  <c r="CW26" i="70"/>
  <c r="CW22" i="70"/>
  <c r="CW18" i="70"/>
  <c r="CW14" i="70"/>
  <c r="CW44" i="70"/>
  <c r="CW40" i="70"/>
  <c r="CW36" i="70"/>
  <c r="CW32" i="70"/>
  <c r="CW28" i="70"/>
  <c r="CW24" i="70"/>
  <c r="CW20" i="70"/>
  <c r="CW16" i="70"/>
  <c r="CW12" i="70"/>
  <c r="CW8" i="70"/>
  <c r="CW54" i="59"/>
  <c r="CW42" i="59"/>
  <c r="CW65" i="58"/>
  <c r="CW61" i="58"/>
  <c r="CW57" i="58"/>
  <c r="CW45" i="58"/>
  <c r="CW43" i="70"/>
  <c r="CW39" i="70"/>
  <c r="CW35" i="70"/>
  <c r="CW31" i="70"/>
  <c r="CW27" i="70"/>
  <c r="CW23" i="70"/>
  <c r="CW19" i="70"/>
  <c r="CW15" i="70"/>
  <c r="CW59" i="59"/>
  <c r="CW43" i="59"/>
  <c r="CW66" i="58"/>
  <c r="CW62" i="58"/>
  <c r="CW58" i="58"/>
  <c r="CW46" i="70"/>
  <c r="CW66" i="59"/>
  <c r="CW65" i="59"/>
  <c r="CW62" i="59"/>
  <c r="CW56" i="59"/>
  <c r="CW52" i="59"/>
  <c r="CW44" i="59"/>
  <c r="CW36" i="59"/>
  <c r="CW63" i="58"/>
  <c r="CW59" i="58"/>
  <c r="CW7" i="70"/>
  <c r="CW6" i="70"/>
  <c r="CW53" i="59"/>
  <c r="CW68" i="58"/>
  <c r="CW64" i="58"/>
  <c r="CW60" i="58"/>
  <c r="CW56" i="58"/>
  <c r="CW39" i="58"/>
  <c r="CW40" i="58"/>
  <c r="CW11" i="70"/>
  <c r="CW58" i="59"/>
  <c r="CW41" i="58"/>
  <c r="CW37" i="58"/>
  <c r="CW10" i="70"/>
  <c r="CW38" i="58"/>
  <c r="CW42" i="58"/>
  <c r="CW85" i="17"/>
  <c r="G42" i="41"/>
  <c r="F53" i="41"/>
  <c r="AD37" i="40"/>
  <c r="F7" i="41"/>
  <c r="AC37" i="40"/>
  <c r="AY84" i="54"/>
  <c r="AY85" i="53"/>
  <c r="AY85" i="52"/>
  <c r="AY84" i="51"/>
  <c r="AY84" i="55"/>
  <c r="AY85" i="49"/>
  <c r="AY85" i="48"/>
  <c r="AY85" i="44"/>
  <c r="AY85" i="43"/>
  <c r="AY85" i="45"/>
  <c r="AY85" i="50"/>
  <c r="AY85" i="47"/>
  <c r="AY85" i="46"/>
  <c r="CI85" i="50"/>
  <c r="CI84" i="54"/>
  <c r="CI85" i="53"/>
  <c r="CI85" i="52"/>
  <c r="CI84" i="51"/>
  <c r="CI85" i="48"/>
  <c r="CI84" i="55"/>
  <c r="CI85" i="49"/>
  <c r="CI85" i="47"/>
  <c r="CI85" i="46"/>
  <c r="CI85" i="44"/>
  <c r="CI85" i="43"/>
  <c r="CI85" i="45"/>
  <c r="DG85" i="50"/>
  <c r="DG84" i="54"/>
  <c r="DG85" i="53"/>
  <c r="DG84" i="51"/>
  <c r="DG85" i="48"/>
  <c r="DG84" i="55"/>
  <c r="DG85" i="49"/>
  <c r="DG85" i="47"/>
  <c r="DG85" i="46"/>
  <c r="DG85" i="44"/>
  <c r="DG85" i="43"/>
  <c r="DG85" i="45"/>
  <c r="P85" i="50"/>
  <c r="P84" i="54"/>
  <c r="P85" i="53"/>
  <c r="P85" i="52"/>
  <c r="P84" i="51"/>
  <c r="P84" i="55"/>
  <c r="P85" i="49"/>
  <c r="P85" i="47"/>
  <c r="P85" i="46"/>
  <c r="P85" i="48"/>
  <c r="P85" i="44"/>
  <c r="P85" i="43"/>
  <c r="P85" i="45"/>
  <c r="AE85" i="50"/>
  <c r="AE84" i="54"/>
  <c r="AE85" i="53"/>
  <c r="AE85" i="52"/>
  <c r="AE84" i="51"/>
  <c r="AE84" i="55"/>
  <c r="AE85" i="49"/>
  <c r="AE85" i="47"/>
  <c r="AE85" i="46"/>
  <c r="AE85" i="48"/>
  <c r="AE85" i="44"/>
  <c r="AE85" i="43"/>
  <c r="AE85" i="45"/>
  <c r="AQ85" i="50"/>
  <c r="AQ84" i="54"/>
  <c r="AQ85" i="53"/>
  <c r="AQ85" i="52"/>
  <c r="AQ84" i="51"/>
  <c r="AQ84" i="55"/>
  <c r="AQ85" i="49"/>
  <c r="AQ85" i="47"/>
  <c r="AQ85" i="46"/>
  <c r="AQ85" i="48"/>
  <c r="AQ85" i="44"/>
  <c r="AQ85" i="43"/>
  <c r="AQ85" i="45"/>
  <c r="BB85" i="50"/>
  <c r="BB84" i="54"/>
  <c r="BB85" i="53"/>
  <c r="BB85" i="52"/>
  <c r="BB84" i="51"/>
  <c r="BB85" i="49"/>
  <c r="BB85" i="47"/>
  <c r="BB85" i="46"/>
  <c r="BB85" i="48"/>
  <c r="BB85" i="44"/>
  <c r="BB85" i="43"/>
  <c r="BB84" i="55"/>
  <c r="BB85" i="45"/>
  <c r="BM84" i="55"/>
  <c r="BM85" i="49"/>
  <c r="BM85" i="50"/>
  <c r="BM85" i="45"/>
  <c r="BM85" i="53"/>
  <c r="BM85" i="52"/>
  <c r="BM84" i="51"/>
  <c r="BM85" i="47"/>
  <c r="BM85" i="46"/>
  <c r="BM84" i="54"/>
  <c r="BM85" i="48"/>
  <c r="BM85" i="44"/>
  <c r="BM85" i="43"/>
  <c r="BY84" i="55"/>
  <c r="BY85" i="49"/>
  <c r="BY85" i="50"/>
  <c r="BY84" i="51"/>
  <c r="BY85" i="45"/>
  <c r="BY84" i="54"/>
  <c r="BY85" i="47"/>
  <c r="BY85" i="46"/>
  <c r="BY85" i="53"/>
  <c r="BY85" i="52"/>
  <c r="BY85" i="48"/>
  <c r="BY85" i="44"/>
  <c r="BY85" i="43"/>
  <c r="CK84" i="54"/>
  <c r="CK85" i="53"/>
  <c r="CK85" i="52"/>
  <c r="CK84" i="51"/>
  <c r="CK85" i="48"/>
  <c r="CK84" i="55"/>
  <c r="CK85" i="49"/>
  <c r="CK85" i="44"/>
  <c r="CK85" i="43"/>
  <c r="CK85" i="50"/>
  <c r="CK85" i="45"/>
  <c r="CK85" i="47"/>
  <c r="CK85" i="46"/>
  <c r="CS84" i="55"/>
  <c r="CS85" i="49"/>
  <c r="CS85" i="50"/>
  <c r="CS85" i="53"/>
  <c r="CS85" i="52"/>
  <c r="CS85" i="45"/>
  <c r="CS84" i="51"/>
  <c r="CS84" i="54"/>
  <c r="CS85" i="47"/>
  <c r="CS85" i="46"/>
  <c r="CS85" i="48"/>
  <c r="CS85" i="44"/>
  <c r="CS85" i="43"/>
  <c r="DR84" i="55"/>
  <c r="DR85" i="49"/>
  <c r="DR85" i="50"/>
  <c r="DR84" i="54"/>
  <c r="DR85" i="45"/>
  <c r="DR85" i="48"/>
  <c r="DR85" i="53"/>
  <c r="DR85" i="52"/>
  <c r="DR85" i="47"/>
  <c r="DR85" i="46"/>
  <c r="DR84" i="51"/>
  <c r="DR85" i="44"/>
  <c r="DR85" i="43"/>
  <c r="G84" i="55"/>
  <c r="G85" i="49"/>
  <c r="G85" i="50"/>
  <c r="G84" i="54"/>
  <c r="G85" i="45"/>
  <c r="G85" i="53"/>
  <c r="G85" i="52"/>
  <c r="G85" i="47"/>
  <c r="G85" i="46"/>
  <c r="G84" i="51"/>
  <c r="G85" i="48"/>
  <c r="G85" i="44"/>
  <c r="G85" i="43"/>
  <c r="AN84" i="55"/>
  <c r="AN85" i="49"/>
  <c r="AN85" i="50"/>
  <c r="AN84" i="54"/>
  <c r="AN85" i="45"/>
  <c r="AN85" i="53"/>
  <c r="AN85" i="52"/>
  <c r="AN85" i="47"/>
  <c r="AN85" i="46"/>
  <c r="AN84" i="51"/>
  <c r="AN85" i="48"/>
  <c r="AN85" i="44"/>
  <c r="AN85" i="43"/>
  <c r="BV85" i="50"/>
  <c r="BV84" i="54"/>
  <c r="BV85" i="53"/>
  <c r="BV85" i="52"/>
  <c r="BV84" i="51"/>
  <c r="BV84" i="55"/>
  <c r="BV85" i="49"/>
  <c r="BV85" i="47"/>
  <c r="BV85" i="46"/>
  <c r="BV85" i="48"/>
  <c r="BV85" i="44"/>
  <c r="BV85" i="43"/>
  <c r="BV85" i="45"/>
  <c r="EH84" i="54"/>
  <c r="EH85" i="53"/>
  <c r="EH85" i="52"/>
  <c r="EH84" i="51"/>
  <c r="EH85" i="48"/>
  <c r="EH84" i="55"/>
  <c r="EH85" i="49"/>
  <c r="EH85" i="44"/>
  <c r="EH85" i="43"/>
  <c r="EH85" i="45"/>
  <c r="EH85" i="50"/>
  <c r="EH85" i="47"/>
  <c r="EH85" i="46"/>
  <c r="S84" i="55"/>
  <c r="S85" i="49"/>
  <c r="S85" i="50"/>
  <c r="S84" i="51"/>
  <c r="S85" i="45"/>
  <c r="S84" i="54"/>
  <c r="S85" i="47"/>
  <c r="S85" i="46"/>
  <c r="S85" i="53"/>
  <c r="S85" i="52"/>
  <c r="S85" i="48"/>
  <c r="S85" i="44"/>
  <c r="S85" i="43"/>
  <c r="AH84" i="55"/>
  <c r="AH85" i="49"/>
  <c r="AH85" i="50"/>
  <c r="AH85" i="45"/>
  <c r="AH85" i="53"/>
  <c r="AH85" i="52"/>
  <c r="AH84" i="51"/>
  <c r="AH85" i="47"/>
  <c r="AH85" i="46"/>
  <c r="AH84" i="54"/>
  <c r="AH85" i="48"/>
  <c r="AH85" i="44"/>
  <c r="AH85" i="43"/>
  <c r="AU84" i="55"/>
  <c r="AU85" i="49"/>
  <c r="AU85" i="50"/>
  <c r="AU84" i="51"/>
  <c r="AU85" i="45"/>
  <c r="AU84" i="54"/>
  <c r="AU85" i="47"/>
  <c r="AU85" i="46"/>
  <c r="AU85" i="53"/>
  <c r="AU85" i="52"/>
  <c r="AU85" i="48"/>
  <c r="AU85" i="44"/>
  <c r="AU85" i="43"/>
  <c r="BE84" i="54"/>
  <c r="BE85" i="53"/>
  <c r="BE85" i="52"/>
  <c r="BE84" i="51"/>
  <c r="BE84" i="55"/>
  <c r="BE85" i="49"/>
  <c r="BE85" i="50"/>
  <c r="BE85" i="48"/>
  <c r="BE85" i="44"/>
  <c r="BE85" i="43"/>
  <c r="BE85" i="45"/>
  <c r="BE85" i="47"/>
  <c r="BE85" i="46"/>
  <c r="BP85" i="50"/>
  <c r="BP84" i="54"/>
  <c r="BP85" i="53"/>
  <c r="BP85" i="52"/>
  <c r="BP84" i="51"/>
  <c r="BP84" i="55"/>
  <c r="BP85" i="49"/>
  <c r="BP85" i="47"/>
  <c r="BP85" i="46"/>
  <c r="BP85" i="48"/>
  <c r="BP85" i="44"/>
  <c r="BP85" i="43"/>
  <c r="BP85" i="45"/>
  <c r="CB85" i="50"/>
  <c r="CB84" i="54"/>
  <c r="CB85" i="53"/>
  <c r="CB85" i="52"/>
  <c r="CB84" i="51"/>
  <c r="CB84" i="55"/>
  <c r="CB85" i="49"/>
  <c r="CB85" i="47"/>
  <c r="CB85" i="46"/>
  <c r="CB85" i="48"/>
  <c r="CB85" i="44"/>
  <c r="CB85" i="43"/>
  <c r="CB85" i="45"/>
  <c r="CN84" i="55"/>
  <c r="CN84" i="54"/>
  <c r="CN85" i="45"/>
  <c r="CN85" i="52"/>
  <c r="CN85" i="47"/>
  <c r="CN85" i="46"/>
  <c r="CN85" i="44"/>
  <c r="CN85" i="43"/>
  <c r="CU85" i="50"/>
  <c r="CU84" i="54"/>
  <c r="CU85" i="53"/>
  <c r="CU85" i="52"/>
  <c r="CU84" i="51"/>
  <c r="CU85" i="48"/>
  <c r="CU84" i="55"/>
  <c r="CU85" i="49"/>
  <c r="CU85" i="47"/>
  <c r="CU85" i="46"/>
  <c r="CU85" i="44"/>
  <c r="CU85" i="43"/>
  <c r="CU85" i="45"/>
  <c r="DX85" i="50"/>
  <c r="DX84" i="54"/>
  <c r="DX85" i="53"/>
  <c r="DX85" i="52"/>
  <c r="DX84" i="51"/>
  <c r="DX85" i="48"/>
  <c r="DX84" i="55"/>
  <c r="DX85" i="47"/>
  <c r="DX85" i="46"/>
  <c r="DX85" i="49"/>
  <c r="DX85" i="44"/>
  <c r="DX85" i="43"/>
  <c r="DX85" i="45"/>
  <c r="AB84" i="55"/>
  <c r="AB85" i="49"/>
  <c r="AB85" i="50"/>
  <c r="AB85" i="53"/>
  <c r="AB85" i="52"/>
  <c r="AB85" i="45"/>
  <c r="AB84" i="51"/>
  <c r="AB84" i="54"/>
  <c r="AB85" i="47"/>
  <c r="AB85" i="46"/>
  <c r="AB85" i="48"/>
  <c r="AB85" i="44"/>
  <c r="AB85" i="43"/>
  <c r="BL84" i="54"/>
  <c r="BL85" i="53"/>
  <c r="BL85" i="52"/>
  <c r="BL84" i="51"/>
  <c r="BL84" i="55"/>
  <c r="BL85" i="49"/>
  <c r="BL85" i="48"/>
  <c r="BL85" i="44"/>
  <c r="BL85" i="43"/>
  <c r="BL85" i="50"/>
  <c r="BL85" i="45"/>
  <c r="BL85" i="47"/>
  <c r="BL85" i="46"/>
  <c r="CQ85" i="50"/>
  <c r="CQ84" i="54"/>
  <c r="CQ85" i="53"/>
  <c r="CQ85" i="52"/>
  <c r="CQ84" i="51"/>
  <c r="CQ85" i="48"/>
  <c r="CQ84" i="55"/>
  <c r="CQ85" i="49"/>
  <c r="CQ85" i="47"/>
  <c r="CQ85" i="46"/>
  <c r="CQ85" i="44"/>
  <c r="CQ85" i="43"/>
  <c r="CQ85" i="45"/>
  <c r="D85" i="50"/>
  <c r="D84" i="54"/>
  <c r="D85" i="53"/>
  <c r="D85" i="52"/>
  <c r="D84" i="55"/>
  <c r="D85" i="49"/>
  <c r="D85" i="47"/>
  <c r="D85" i="46"/>
  <c r="D85" i="44"/>
  <c r="D85" i="43"/>
  <c r="D85" i="45"/>
  <c r="V85" i="50"/>
  <c r="V84" i="54"/>
  <c r="V85" i="53"/>
  <c r="V85" i="52"/>
  <c r="V84" i="51"/>
  <c r="V84" i="55"/>
  <c r="V85" i="49"/>
  <c r="V85" i="47"/>
  <c r="V85" i="46"/>
  <c r="V85" i="48"/>
  <c r="V85" i="44"/>
  <c r="V85" i="43"/>
  <c r="V85" i="45"/>
  <c r="AK85" i="50"/>
  <c r="AK84" i="54"/>
  <c r="AK85" i="53"/>
  <c r="AK85" i="52"/>
  <c r="AK84" i="51"/>
  <c r="AK84" i="55"/>
  <c r="AK85" i="49"/>
  <c r="AK85" i="47"/>
  <c r="AK85" i="46"/>
  <c r="AK85" i="48"/>
  <c r="AK85" i="44"/>
  <c r="AK85" i="43"/>
  <c r="AK85" i="45"/>
  <c r="AV85" i="50"/>
  <c r="AV84" i="54"/>
  <c r="AV85" i="53"/>
  <c r="AV85" i="52"/>
  <c r="AV84" i="51"/>
  <c r="AV85" i="47"/>
  <c r="AV85" i="46"/>
  <c r="AV84" i="55"/>
  <c r="AV85" i="48"/>
  <c r="AV85" i="44"/>
  <c r="AV85" i="43"/>
  <c r="AV85" i="49"/>
  <c r="AV85" i="45"/>
  <c r="BH85" i="50"/>
  <c r="BH84" i="54"/>
  <c r="BH85" i="53"/>
  <c r="BH85" i="52"/>
  <c r="BH84" i="51"/>
  <c r="BH84" i="55"/>
  <c r="BH85" i="49"/>
  <c r="BH85" i="47"/>
  <c r="BH85" i="46"/>
  <c r="BH85" i="48"/>
  <c r="BH85" i="44"/>
  <c r="BH85" i="43"/>
  <c r="BH85" i="45"/>
  <c r="BS84" i="55"/>
  <c r="BS85" i="49"/>
  <c r="BS85" i="50"/>
  <c r="BS84" i="54"/>
  <c r="BS85" i="45"/>
  <c r="BS85" i="53"/>
  <c r="BS85" i="52"/>
  <c r="BS85" i="47"/>
  <c r="BS85" i="46"/>
  <c r="BS84" i="51"/>
  <c r="BS85" i="48"/>
  <c r="BS85" i="44"/>
  <c r="BS85" i="43"/>
  <c r="CE84" i="55"/>
  <c r="CE85" i="49"/>
  <c r="CE85" i="50"/>
  <c r="CE85" i="53"/>
  <c r="CE85" i="52"/>
  <c r="CE85" i="45"/>
  <c r="CE84" i="51"/>
  <c r="CE84" i="54"/>
  <c r="CE85" i="47"/>
  <c r="CE85" i="46"/>
  <c r="CE85" i="48"/>
  <c r="CE85" i="44"/>
  <c r="CE85" i="43"/>
  <c r="CO84" i="54"/>
  <c r="CO85" i="53"/>
  <c r="CO85" i="52"/>
  <c r="CO85" i="48"/>
  <c r="CO85" i="49"/>
  <c r="CO85" i="47"/>
  <c r="CO85" i="46"/>
  <c r="CO85" i="44"/>
  <c r="CO85" i="43"/>
  <c r="CO84" i="55"/>
  <c r="CO85" i="45"/>
  <c r="CW84" i="55"/>
  <c r="CW85" i="49"/>
  <c r="CW85" i="50"/>
  <c r="CW85" i="48"/>
  <c r="CW85" i="45"/>
  <c r="CW85" i="53"/>
  <c r="CW85" i="52"/>
  <c r="CW84" i="51"/>
  <c r="CW85" i="47"/>
  <c r="CW85" i="46"/>
  <c r="CW84" i="54"/>
  <c r="CW85" i="44"/>
  <c r="CW85" i="43"/>
  <c r="ED85" i="50"/>
  <c r="ED84" i="54"/>
  <c r="ED85" i="53"/>
  <c r="ED85" i="52"/>
  <c r="ED84" i="51"/>
  <c r="ED85" i="48"/>
  <c r="ED84" i="55"/>
  <c r="ED85" i="49"/>
  <c r="ED85" i="47"/>
  <c r="ED85" i="46"/>
  <c r="ED85" i="44"/>
  <c r="ED85" i="43"/>
  <c r="ED85" i="45"/>
  <c r="AJ4" i="40" l="1"/>
  <c r="AJ11" i="40"/>
  <c r="AK10" i="40"/>
  <c r="AJ12" i="40"/>
  <c r="AK7" i="40"/>
  <c r="EI30" i="44"/>
  <c r="ET30" i="44" s="1"/>
  <c r="EI32" i="44"/>
  <c r="ET32" i="44" s="1"/>
  <c r="EI23" i="44"/>
  <c r="ET23" i="44" s="1"/>
  <c r="EI44" i="43"/>
  <c r="EI43" i="43"/>
  <c r="EI7" i="52"/>
  <c r="EI35" i="49"/>
  <c r="ET35" i="49" s="1"/>
  <c r="EI20" i="46"/>
  <c r="ET20" i="46" s="1"/>
  <c r="EI42" i="48"/>
  <c r="EI15" i="46"/>
  <c r="EI12" i="46"/>
  <c r="ET12" i="46" s="1"/>
  <c r="EI14" i="49"/>
  <c r="EI68" i="48"/>
  <c r="EI21" i="49"/>
  <c r="ET21" i="49" s="1"/>
  <c r="EI16" i="46"/>
  <c r="EI63" i="48"/>
  <c r="ET63" i="48" s="1"/>
  <c r="EI16" i="49"/>
  <c r="ET16" i="49" s="1"/>
  <c r="EI15" i="49"/>
  <c r="ET15" i="49" s="1"/>
  <c r="EI19" i="47"/>
  <c r="ET19" i="47" s="1"/>
  <c r="EI14" i="46"/>
  <c r="EI28" i="49"/>
  <c r="EI53" i="43"/>
  <c r="EI8" i="52"/>
  <c r="EI11" i="52"/>
  <c r="ET11" i="52" s="1"/>
  <c r="EI40" i="48"/>
  <c r="EI30" i="49"/>
  <c r="ET30" i="49" s="1"/>
  <c r="EI27" i="49"/>
  <c r="ET27" i="49" s="1"/>
  <c r="EI65" i="48"/>
  <c r="EI18" i="49"/>
  <c r="EI9" i="49"/>
  <c r="ET9" i="49" s="1"/>
  <c r="EI26" i="49"/>
  <c r="ET26" i="49" s="1"/>
  <c r="EI19" i="46"/>
  <c r="ET19" i="46" s="1"/>
  <c r="EI67" i="48"/>
  <c r="ET67" i="48" s="1"/>
  <c r="EI20" i="49"/>
  <c r="ET20" i="49" s="1"/>
  <c r="EI66" i="48"/>
  <c r="ET66" i="48" s="1"/>
  <c r="EI19" i="49"/>
  <c r="EI42" i="43"/>
  <c r="ET42" i="43" s="1"/>
  <c r="EI9" i="52"/>
  <c r="ET9" i="52" s="1"/>
  <c r="EI41" i="48"/>
  <c r="ET41" i="48" s="1"/>
  <c r="EI22" i="49"/>
  <c r="ET22" i="49" s="1"/>
  <c r="EI13" i="49"/>
  <c r="ET13" i="49" s="1"/>
  <c r="EI31" i="49"/>
  <c r="ET31" i="49" s="1"/>
  <c r="EI24" i="46"/>
  <c r="ET24" i="46" s="1"/>
  <c r="EI8" i="49"/>
  <c r="EI23" i="49"/>
  <c r="EI7" i="49"/>
  <c r="EI22" i="47"/>
  <c r="ET22" i="47" s="1"/>
  <c r="EI29" i="49"/>
  <c r="ET29" i="49" s="1"/>
  <c r="EI22" i="46"/>
  <c r="ET22" i="46" s="1"/>
  <c r="EI36" i="43"/>
  <c r="EI54" i="43"/>
  <c r="ET54" i="43" s="1"/>
  <c r="EI23" i="46"/>
  <c r="ET23" i="46" s="1"/>
  <c r="EI10" i="49"/>
  <c r="EI64" i="48"/>
  <c r="EI17" i="49"/>
  <c r="ET17" i="49" s="1"/>
  <c r="EI34" i="49"/>
  <c r="ET34" i="49" s="1"/>
  <c r="EI11" i="46"/>
  <c r="ET11" i="46" s="1"/>
  <c r="EI12" i="49"/>
  <c r="ET12" i="49" s="1"/>
  <c r="EI11" i="49"/>
  <c r="ET11" i="49" s="1"/>
  <c r="EI33" i="49"/>
  <c r="EI10" i="46"/>
  <c r="ET10" i="46" s="1"/>
  <c r="EI24" i="49"/>
  <c r="EI21" i="46"/>
  <c r="EI30" i="47"/>
  <c r="ET30" i="47" s="1"/>
  <c r="EI15" i="47"/>
  <c r="ET15" i="47" s="1"/>
  <c r="EI31" i="47"/>
  <c r="ET31" i="47" s="1"/>
  <c r="EI48" i="47"/>
  <c r="ET48" i="47" s="1"/>
  <c r="EI9" i="47"/>
  <c r="ET9" i="47" s="1"/>
  <c r="EI25" i="47"/>
  <c r="EI36" i="47"/>
  <c r="ET36" i="47" s="1"/>
  <c r="EI53" i="47"/>
  <c r="ET53" i="47" s="1"/>
  <c r="EI8" i="47"/>
  <c r="ET8" i="47" s="1"/>
  <c r="EI24" i="47"/>
  <c r="ET24" i="47" s="1"/>
  <c r="EI39" i="47"/>
  <c r="ET39" i="47" s="1"/>
  <c r="EI38" i="47"/>
  <c r="ET38" i="47" s="1"/>
  <c r="EI52" i="47"/>
  <c r="EI60" i="47"/>
  <c r="ET60" i="47" s="1"/>
  <c r="EI59" i="47"/>
  <c r="ET59" i="47" s="1"/>
  <c r="EI62" i="47"/>
  <c r="ET62" i="47" s="1"/>
  <c r="EI36" i="45"/>
  <c r="EI31" i="45"/>
  <c r="ET31" i="45" s="1"/>
  <c r="EI34" i="45"/>
  <c r="ET34" i="45" s="1"/>
  <c r="EI48" i="45"/>
  <c r="EI46" i="45"/>
  <c r="EI37" i="45"/>
  <c r="EI51" i="45"/>
  <c r="EI15" i="48"/>
  <c r="ET15" i="48" s="1"/>
  <c r="EI18" i="48"/>
  <c r="EI8" i="48"/>
  <c r="ET8" i="48" s="1"/>
  <c r="EI26" i="48"/>
  <c r="ET26" i="48" s="1"/>
  <c r="EI20" i="48"/>
  <c r="ET20" i="48" s="1"/>
  <c r="EI36" i="48"/>
  <c r="EI14" i="48"/>
  <c r="ET14" i="48" s="1"/>
  <c r="EI13" i="48"/>
  <c r="EI21" i="48"/>
  <c r="EI37" i="48"/>
  <c r="EI27" i="48"/>
  <c r="ET27" i="48" s="1"/>
  <c r="EI38" i="46"/>
  <c r="ET38" i="46" s="1"/>
  <c r="EI34" i="46"/>
  <c r="ET34" i="46" s="1"/>
  <c r="EI36" i="46"/>
  <c r="EI35" i="46"/>
  <c r="ET35" i="46" s="1"/>
  <c r="EI65" i="44"/>
  <c r="EI53" i="48"/>
  <c r="ET53" i="48" s="1"/>
  <c r="EI59" i="48"/>
  <c r="ET59" i="48" s="1"/>
  <c r="EI52" i="43"/>
  <c r="EI39" i="44"/>
  <c r="ET39" i="44" s="1"/>
  <c r="EI43" i="44"/>
  <c r="ET43" i="44" s="1"/>
  <c r="EI47" i="44"/>
  <c r="EI54" i="44"/>
  <c r="EI58" i="44"/>
  <c r="ET58" i="44" s="1"/>
  <c r="EI62" i="44"/>
  <c r="ET62" i="44" s="1"/>
  <c r="EI25" i="43"/>
  <c r="EI30" i="43"/>
  <c r="ET30" i="43" s="1"/>
  <c r="EI10" i="43"/>
  <c r="ET10" i="43" s="1"/>
  <c r="EI14" i="43"/>
  <c r="ET14" i="43" s="1"/>
  <c r="EI18" i="43"/>
  <c r="EI22" i="43"/>
  <c r="EI33" i="43"/>
  <c r="ET33" i="43" s="1"/>
  <c r="EI40" i="43"/>
  <c r="EI47" i="43"/>
  <c r="EI51" i="43"/>
  <c r="ET51" i="43" s="1"/>
  <c r="EI32" i="49"/>
  <c r="ET32" i="49" s="1"/>
  <c r="EI10" i="52"/>
  <c r="ET10" i="52" s="1"/>
  <c r="EI32" i="43"/>
  <c r="EI8" i="44"/>
  <c r="ET8" i="44" s="1"/>
  <c r="EI26" i="44"/>
  <c r="EI31" i="44"/>
  <c r="ET31" i="44" s="1"/>
  <c r="EI14" i="45"/>
  <c r="ET14" i="45" s="1"/>
  <c r="EI17" i="45"/>
  <c r="EI11" i="45"/>
  <c r="ET11" i="45" s="1"/>
  <c r="EI33" i="44"/>
  <c r="ET33" i="44" s="1"/>
  <c r="EI43" i="53"/>
  <c r="EI14" i="53"/>
  <c r="ET14" i="53" s="1"/>
  <c r="EI42" i="53"/>
  <c r="EI9" i="53"/>
  <c r="ET9" i="53" s="1"/>
  <c r="EI41" i="53"/>
  <c r="ET41" i="53" s="1"/>
  <c r="EI24" i="53"/>
  <c r="ET24" i="53" s="1"/>
  <c r="EI8" i="53"/>
  <c r="EI35" i="53"/>
  <c r="ET35" i="53" s="1"/>
  <c r="EI29" i="53"/>
  <c r="EI44" i="53"/>
  <c r="ET44" i="53" s="1"/>
  <c r="EI27" i="53"/>
  <c r="ET27" i="53" s="1"/>
  <c r="EI11" i="53"/>
  <c r="ET11" i="53" s="1"/>
  <c r="EI44" i="48"/>
  <c r="ET44" i="48" s="1"/>
  <c r="EI48" i="48"/>
  <c r="ET48" i="48" s="1"/>
  <c r="EI7" i="46"/>
  <c r="ET7" i="46" s="1"/>
  <c r="EI49" i="48"/>
  <c r="ET49" i="48" s="1"/>
  <c r="EI25" i="49"/>
  <c r="EI18" i="46"/>
  <c r="ET18" i="46" s="1"/>
  <c r="EI36" i="49"/>
  <c r="EI25" i="46"/>
  <c r="ET25" i="46" s="1"/>
  <c r="EI11" i="47"/>
  <c r="ET11" i="47" s="1"/>
  <c r="EI18" i="47"/>
  <c r="ET18" i="47" s="1"/>
  <c r="EI13" i="47"/>
  <c r="ET13" i="47" s="1"/>
  <c r="EI29" i="47"/>
  <c r="ET29" i="47" s="1"/>
  <c r="EI41" i="47"/>
  <c r="EI12" i="47"/>
  <c r="ET12" i="47" s="1"/>
  <c r="EI28" i="47"/>
  <c r="ET28" i="47" s="1"/>
  <c r="EI43" i="47"/>
  <c r="ET43" i="47" s="1"/>
  <c r="EI42" i="47"/>
  <c r="ET42" i="47" s="1"/>
  <c r="EI56" i="47"/>
  <c r="ET56" i="47" s="1"/>
  <c r="EI64" i="47"/>
  <c r="ET64" i="47" s="1"/>
  <c r="EI63" i="47"/>
  <c r="ET63" i="47" s="1"/>
  <c r="EI32" i="45"/>
  <c r="ET32" i="45" s="1"/>
  <c r="EI53" i="45"/>
  <c r="ET53" i="45" s="1"/>
  <c r="EI43" i="45"/>
  <c r="EI35" i="45"/>
  <c r="ET35" i="45" s="1"/>
  <c r="EI39" i="45"/>
  <c r="ET39" i="45" s="1"/>
  <c r="EI50" i="45"/>
  <c r="ET50" i="45" s="1"/>
  <c r="EI41" i="45"/>
  <c r="EI12" i="48"/>
  <c r="ET12" i="48" s="1"/>
  <c r="EI11" i="48"/>
  <c r="ET11" i="48" s="1"/>
  <c r="EI30" i="48"/>
  <c r="ET30" i="48" s="1"/>
  <c r="EI24" i="48"/>
  <c r="EI19" i="48"/>
  <c r="ET19" i="48" s="1"/>
  <c r="EI25" i="48"/>
  <c r="ET25" i="48" s="1"/>
  <c r="EI31" i="48"/>
  <c r="ET31" i="48" s="1"/>
  <c r="EI41" i="46"/>
  <c r="EI37" i="46"/>
  <c r="EI30" i="46"/>
  <c r="EI40" i="46"/>
  <c r="ET40" i="46" s="1"/>
  <c r="EI39" i="46"/>
  <c r="EI64" i="44"/>
  <c r="EI57" i="48"/>
  <c r="ET57" i="48" s="1"/>
  <c r="EI24" i="45"/>
  <c r="EI61" i="48"/>
  <c r="ET61" i="48" s="1"/>
  <c r="EI40" i="44"/>
  <c r="ET40" i="44" s="1"/>
  <c r="EI44" i="44"/>
  <c r="EI48" i="44"/>
  <c r="EI51" i="44"/>
  <c r="EI55" i="44"/>
  <c r="ET55" i="44" s="1"/>
  <c r="EI59" i="44"/>
  <c r="ET59" i="44" s="1"/>
  <c r="EI26" i="43"/>
  <c r="ET26" i="43" s="1"/>
  <c r="EI11" i="43"/>
  <c r="ET11" i="43" s="1"/>
  <c r="EI15" i="43"/>
  <c r="ET15" i="43" s="1"/>
  <c r="EI19" i="43"/>
  <c r="EI23" i="43"/>
  <c r="ET23" i="43" s="1"/>
  <c r="EI37" i="43"/>
  <c r="EI41" i="43"/>
  <c r="ET41" i="43" s="1"/>
  <c r="EI48" i="43"/>
  <c r="ET48" i="43" s="1"/>
  <c r="EI36" i="44"/>
  <c r="ET36" i="44" s="1"/>
  <c r="EI24" i="44"/>
  <c r="EI16" i="45"/>
  <c r="ET16" i="45" s="1"/>
  <c r="EI10" i="45"/>
  <c r="EI19" i="45"/>
  <c r="ET19" i="45" s="1"/>
  <c r="EI21" i="45"/>
  <c r="EI22" i="45"/>
  <c r="ET22" i="45" s="1"/>
  <c r="EI35" i="44"/>
  <c r="ET35" i="44" s="1"/>
  <c r="EI39" i="53"/>
  <c r="ET39" i="53" s="1"/>
  <c r="EI34" i="53"/>
  <c r="ET34" i="53" s="1"/>
  <c r="EI37" i="53"/>
  <c r="EI20" i="53"/>
  <c r="ET20" i="53" s="1"/>
  <c r="EI26" i="53"/>
  <c r="EM26" i="53" s="1"/>
  <c r="EI21" i="53"/>
  <c r="EI40" i="53"/>
  <c r="ET40" i="53" s="1"/>
  <c r="EI23" i="53"/>
  <c r="ET23" i="53" s="1"/>
  <c r="EI7" i="53"/>
  <c r="EI47" i="48"/>
  <c r="ET47" i="48" s="1"/>
  <c r="EI51" i="48"/>
  <c r="ET51" i="48" s="1"/>
  <c r="EI39" i="49"/>
  <c r="EI47" i="45"/>
  <c r="EI9" i="46"/>
  <c r="EI27" i="47"/>
  <c r="ET27" i="47" s="1"/>
  <c r="EI7" i="47"/>
  <c r="ET7" i="47" s="1"/>
  <c r="EI23" i="47"/>
  <c r="ET23" i="47" s="1"/>
  <c r="EI37" i="47"/>
  <c r="EI17" i="47"/>
  <c r="ET17" i="47" s="1"/>
  <c r="EI40" i="47"/>
  <c r="EI44" i="47"/>
  <c r="ET44" i="47" s="1"/>
  <c r="EI16" i="47"/>
  <c r="EI32" i="47"/>
  <c r="ET32" i="47" s="1"/>
  <c r="EI47" i="47"/>
  <c r="ET47" i="47" s="1"/>
  <c r="EI46" i="47"/>
  <c r="ET46" i="47" s="1"/>
  <c r="EI57" i="47"/>
  <c r="ET57" i="47" s="1"/>
  <c r="EI51" i="47"/>
  <c r="ET51" i="47" s="1"/>
  <c r="EI54" i="47"/>
  <c r="EI66" i="47"/>
  <c r="ET66" i="47" s="1"/>
  <c r="EI25" i="45"/>
  <c r="EI26" i="45"/>
  <c r="ET26" i="45" s="1"/>
  <c r="EI40" i="45"/>
  <c r="ET40" i="45" s="1"/>
  <c r="EI38" i="45"/>
  <c r="ET38" i="45" s="1"/>
  <c r="EI52" i="45"/>
  <c r="ET52" i="45" s="1"/>
  <c r="EI45" i="45"/>
  <c r="ET45" i="45" s="1"/>
  <c r="EI7" i="48"/>
  <c r="EI16" i="48"/>
  <c r="EI34" i="48"/>
  <c r="ET34" i="48" s="1"/>
  <c r="EI28" i="48"/>
  <c r="ET28" i="48" s="1"/>
  <c r="EI29" i="48"/>
  <c r="ET29" i="48" s="1"/>
  <c r="EI35" i="48"/>
  <c r="ET35" i="48" s="1"/>
  <c r="EI46" i="46"/>
  <c r="ET46" i="46" s="1"/>
  <c r="EI42" i="46"/>
  <c r="ET42" i="46" s="1"/>
  <c r="EI29" i="46"/>
  <c r="EI28" i="46"/>
  <c r="ET28" i="46" s="1"/>
  <c r="EI44" i="46"/>
  <c r="ET44" i="46" s="1"/>
  <c r="EI43" i="46"/>
  <c r="EI54" i="48"/>
  <c r="ET54" i="48" s="1"/>
  <c r="EI56" i="48"/>
  <c r="ET56" i="48" s="1"/>
  <c r="EI37" i="44"/>
  <c r="EI41" i="44"/>
  <c r="EI45" i="44"/>
  <c r="EI49" i="44"/>
  <c r="ET49" i="44" s="1"/>
  <c r="EI52" i="44"/>
  <c r="ET52" i="44" s="1"/>
  <c r="EI56" i="44"/>
  <c r="ET56" i="44" s="1"/>
  <c r="EI60" i="44"/>
  <c r="ET60" i="44" s="1"/>
  <c r="EI28" i="43"/>
  <c r="EI12" i="43"/>
  <c r="ET12" i="43" s="1"/>
  <c r="EI16" i="43"/>
  <c r="ET16" i="43" s="1"/>
  <c r="EI20" i="43"/>
  <c r="EI24" i="43"/>
  <c r="EI38" i="43"/>
  <c r="EI45" i="43"/>
  <c r="EI49" i="43"/>
  <c r="ET49" i="43" s="1"/>
  <c r="EI25" i="44"/>
  <c r="ET25" i="44" s="1"/>
  <c r="EI29" i="44"/>
  <c r="EI8" i="45"/>
  <c r="ET8" i="45" s="1"/>
  <c r="EI18" i="45"/>
  <c r="ET18" i="45" s="1"/>
  <c r="EI13" i="45"/>
  <c r="EI7" i="45"/>
  <c r="EI34" i="44"/>
  <c r="EI34" i="43"/>
  <c r="ET34" i="43" s="1"/>
  <c r="EI35" i="43"/>
  <c r="ET35" i="43" s="1"/>
  <c r="EI30" i="53"/>
  <c r="ET30" i="53" s="1"/>
  <c r="EI25" i="53"/>
  <c r="EI33" i="53"/>
  <c r="EI16" i="53"/>
  <c r="EI18" i="53"/>
  <c r="ET18" i="53" s="1"/>
  <c r="EI46" i="53"/>
  <c r="ET46" i="53" s="1"/>
  <c r="EI13" i="53"/>
  <c r="ET13" i="53" s="1"/>
  <c r="EI36" i="53"/>
  <c r="EI19" i="53"/>
  <c r="ET19" i="53" s="1"/>
  <c r="EI52" i="48"/>
  <c r="ET52" i="48" s="1"/>
  <c r="EI8" i="46"/>
  <c r="ET8" i="46" s="1"/>
  <c r="EI7" i="43"/>
  <c r="EI46" i="48"/>
  <c r="EI38" i="49"/>
  <c r="EI62" i="48"/>
  <c r="ET62" i="48" s="1"/>
  <c r="EI28" i="45"/>
  <c r="EI13" i="46"/>
  <c r="EI14" i="47"/>
  <c r="ET14" i="47" s="1"/>
  <c r="EI34" i="47"/>
  <c r="ET34" i="47" s="1"/>
  <c r="EI10" i="47"/>
  <c r="ET10" i="47" s="1"/>
  <c r="EI26" i="47"/>
  <c r="ET26" i="47" s="1"/>
  <c r="EI45" i="47"/>
  <c r="ET45" i="47" s="1"/>
  <c r="EI21" i="47"/>
  <c r="EI33" i="47"/>
  <c r="ET33" i="47" s="1"/>
  <c r="EI49" i="47"/>
  <c r="ET49" i="47" s="1"/>
  <c r="EI20" i="47"/>
  <c r="ET20" i="47" s="1"/>
  <c r="EI35" i="47"/>
  <c r="ET35" i="47" s="1"/>
  <c r="EI29" i="45"/>
  <c r="ET29" i="45" s="1"/>
  <c r="EI50" i="47"/>
  <c r="ET50" i="47" s="1"/>
  <c r="EI61" i="47"/>
  <c r="ET61" i="47" s="1"/>
  <c r="EI55" i="47"/>
  <c r="ET55" i="47" s="1"/>
  <c r="EI58" i="47"/>
  <c r="ET58" i="47" s="1"/>
  <c r="EI65" i="47"/>
  <c r="ET65" i="47" s="1"/>
  <c r="EI67" i="47"/>
  <c r="ET67" i="47" s="1"/>
  <c r="EI27" i="45"/>
  <c r="ET27" i="45" s="1"/>
  <c r="EI30" i="45"/>
  <c r="EI44" i="45"/>
  <c r="EI42" i="45"/>
  <c r="EI49" i="45"/>
  <c r="ET49" i="45" s="1"/>
  <c r="EI22" i="48"/>
  <c r="ET22" i="48" s="1"/>
  <c r="EI38" i="48"/>
  <c r="EI32" i="48"/>
  <c r="EI10" i="48"/>
  <c r="EI9" i="48"/>
  <c r="ET9" i="48" s="1"/>
  <c r="EI17" i="48"/>
  <c r="EI33" i="48"/>
  <c r="ET33" i="48" s="1"/>
  <c r="EI23" i="48"/>
  <c r="ET23" i="48" s="1"/>
  <c r="EI39" i="48"/>
  <c r="EI33" i="46"/>
  <c r="ET33" i="46" s="1"/>
  <c r="EI27" i="46"/>
  <c r="EI45" i="46"/>
  <c r="ET45" i="46" s="1"/>
  <c r="EI32" i="46"/>
  <c r="ET32" i="46" s="1"/>
  <c r="EI31" i="46"/>
  <c r="ET31" i="46" s="1"/>
  <c r="EI47" i="46"/>
  <c r="ET47" i="46" s="1"/>
  <c r="EI63" i="44"/>
  <c r="EI55" i="48"/>
  <c r="ET55" i="48" s="1"/>
  <c r="EI58" i="48"/>
  <c r="ET58" i="48" s="1"/>
  <c r="EI60" i="48"/>
  <c r="ET60" i="48" s="1"/>
  <c r="EI23" i="45"/>
  <c r="EI38" i="44"/>
  <c r="ET38" i="44" s="1"/>
  <c r="EI42" i="44"/>
  <c r="EI46" i="44"/>
  <c r="ET46" i="44" s="1"/>
  <c r="EI50" i="44"/>
  <c r="ET50" i="44" s="1"/>
  <c r="EI53" i="44"/>
  <c r="EI57" i="44"/>
  <c r="ET57" i="44" s="1"/>
  <c r="EI61" i="44"/>
  <c r="ET61" i="44" s="1"/>
  <c r="EI8" i="43"/>
  <c r="ET8" i="43" s="1"/>
  <c r="EI29" i="43"/>
  <c r="ET29" i="43" s="1"/>
  <c r="EI9" i="43"/>
  <c r="ET9" i="43" s="1"/>
  <c r="EI13" i="43"/>
  <c r="ET13" i="43" s="1"/>
  <c r="EI17" i="43"/>
  <c r="ET17" i="43" s="1"/>
  <c r="EI21" i="43"/>
  <c r="EI31" i="43"/>
  <c r="EI39" i="43"/>
  <c r="EI46" i="43"/>
  <c r="ET46" i="43" s="1"/>
  <c r="EI50" i="43"/>
  <c r="ET50" i="43" s="1"/>
  <c r="EI27" i="44"/>
  <c r="ET27" i="44" s="1"/>
  <c r="EI28" i="44"/>
  <c r="ET28" i="44" s="1"/>
  <c r="EI12" i="45"/>
  <c r="ET12" i="45" s="1"/>
  <c r="EI20" i="45"/>
  <c r="ET20" i="45" s="1"/>
  <c r="EI15" i="45"/>
  <c r="ET15" i="45" s="1"/>
  <c r="EI9" i="45"/>
  <c r="ET9" i="45" s="1"/>
  <c r="EI33" i="45"/>
  <c r="EI22" i="53"/>
  <c r="ET22" i="53" s="1"/>
  <c r="EI17" i="53"/>
  <c r="ET17" i="53" s="1"/>
  <c r="EI45" i="53"/>
  <c r="ET45" i="53" s="1"/>
  <c r="EI28" i="53"/>
  <c r="ET28" i="53" s="1"/>
  <c r="EI12" i="53"/>
  <c r="ET12" i="53" s="1"/>
  <c r="EI47" i="53"/>
  <c r="EI10" i="53"/>
  <c r="ET10" i="53" s="1"/>
  <c r="EI38" i="53"/>
  <c r="EI32" i="53"/>
  <c r="ET32" i="53" s="1"/>
  <c r="EI15" i="53"/>
  <c r="EI43" i="48"/>
  <c r="EI37" i="49"/>
  <c r="EI68" i="47"/>
  <c r="ET68" i="47" s="1"/>
  <c r="EI50" i="48"/>
  <c r="ET50" i="48" s="1"/>
  <c r="EI45" i="48"/>
  <c r="ET45" i="48" s="1"/>
  <c r="EI31" i="53"/>
  <c r="ET31" i="53" s="1"/>
  <c r="AY13" i="75"/>
  <c r="AX26" i="75"/>
  <c r="AV26" i="40"/>
  <c r="AX23" i="75"/>
  <c r="AV23" i="40"/>
  <c r="AX21" i="75"/>
  <c r="AV21" i="40"/>
  <c r="AV24" i="75"/>
  <c r="AT24" i="40"/>
  <c r="AV26" i="75"/>
  <c r="AT26" i="40"/>
  <c r="AW26" i="40" s="1"/>
  <c r="AX25" i="75"/>
  <c r="AV25" i="40"/>
  <c r="AV21" i="75"/>
  <c r="AT21" i="40"/>
  <c r="AW21" i="40" s="1"/>
  <c r="AV25" i="75"/>
  <c r="AT25" i="40"/>
  <c r="AW25" i="40" s="1"/>
  <c r="AX16" i="75"/>
  <c r="AV16" i="40"/>
  <c r="AX24" i="75"/>
  <c r="AY24" i="75" s="1"/>
  <c r="AV24" i="40"/>
  <c r="AV16" i="75"/>
  <c r="AT16" i="40"/>
  <c r="AV23" i="75"/>
  <c r="AT23" i="40"/>
  <c r="AW23" i="40" s="1"/>
  <c r="EI40" i="49"/>
  <c r="EI41" i="49"/>
  <c r="ET41" i="49" s="1"/>
  <c r="AV27" i="40"/>
  <c r="AX27" i="75"/>
  <c r="AV27" i="75"/>
  <c r="AT27" i="40"/>
  <c r="ET14" i="44"/>
  <c r="ET15" i="44"/>
  <c r="AJ10" i="40"/>
  <c r="AM6" i="75"/>
  <c r="AK4" i="40"/>
  <c r="AV12" i="40"/>
  <c r="AJ8" i="40"/>
  <c r="AK8" i="40"/>
  <c r="AM10" i="75"/>
  <c r="AL10" i="75"/>
  <c r="AK11" i="40"/>
  <c r="AL11" i="75"/>
  <c r="AM11" i="75"/>
  <c r="AJ7" i="40"/>
  <c r="AY12" i="75"/>
  <c r="AV14" i="40"/>
  <c r="AX14" i="75"/>
  <c r="AV15" i="40"/>
  <c r="AX15" i="75"/>
  <c r="AV19" i="40"/>
  <c r="AX19" i="75"/>
  <c r="AT19" i="40"/>
  <c r="AV19" i="75"/>
  <c r="AT14" i="40"/>
  <c r="AV14" i="75"/>
  <c r="AY14" i="75" s="1"/>
  <c r="AT33" i="40"/>
  <c r="AV33" i="75"/>
  <c r="AV18" i="40"/>
  <c r="AX18" i="75"/>
  <c r="AT20" i="40"/>
  <c r="AV20" i="75"/>
  <c r="AY20" i="75" s="1"/>
  <c r="AT15" i="40"/>
  <c r="AV15" i="75"/>
  <c r="AT10" i="40"/>
  <c r="AV10" i="75"/>
  <c r="AV20" i="40"/>
  <c r="AT12" i="40"/>
  <c r="AV33" i="40"/>
  <c r="AX33" i="75"/>
  <c r="AT11" i="40"/>
  <c r="AV11" i="75"/>
  <c r="AV11" i="40"/>
  <c r="AX11" i="75"/>
  <c r="AV10" i="40"/>
  <c r="AX10" i="75"/>
  <c r="AT18" i="40"/>
  <c r="AV18" i="75"/>
  <c r="EI61" i="65"/>
  <c r="ET61" i="65" s="1"/>
  <c r="AM4" i="75"/>
  <c r="AL4" i="75"/>
  <c r="AM7" i="75"/>
  <c r="AL7" i="75"/>
  <c r="AM8" i="75"/>
  <c r="AL8" i="75"/>
  <c r="AK6" i="40"/>
  <c r="AJ6" i="40"/>
  <c r="AF41" i="40"/>
  <c r="EI13" i="55"/>
  <c r="ET13" i="55" s="1"/>
  <c r="EI10" i="55"/>
  <c r="ET10" i="55" s="1"/>
  <c r="EI6" i="55"/>
  <c r="EI9" i="55"/>
  <c r="ET9" i="55" s="1"/>
  <c r="EI47" i="55"/>
  <c r="ET47" i="55" s="1"/>
  <c r="EI14" i="55"/>
  <c r="ET14" i="55" s="1"/>
  <c r="EI18" i="55"/>
  <c r="ET18" i="55" s="1"/>
  <c r="EI22" i="55"/>
  <c r="ET22" i="55" s="1"/>
  <c r="EI26" i="55"/>
  <c r="ET26" i="55" s="1"/>
  <c r="EI30" i="55"/>
  <c r="ET30" i="55" s="1"/>
  <c r="EI34" i="55"/>
  <c r="ET34" i="55" s="1"/>
  <c r="EI38" i="55"/>
  <c r="ET38" i="55" s="1"/>
  <c r="EI42" i="55"/>
  <c r="ET42" i="55" s="1"/>
  <c r="EI7" i="55"/>
  <c r="ET7" i="55" s="1"/>
  <c r="EI11" i="55"/>
  <c r="ET11" i="55" s="1"/>
  <c r="EI15" i="55"/>
  <c r="ET15" i="55" s="1"/>
  <c r="EI19" i="55"/>
  <c r="ET19" i="55" s="1"/>
  <c r="EI23" i="55"/>
  <c r="ET23" i="55" s="1"/>
  <c r="EI27" i="55"/>
  <c r="ET27" i="55" s="1"/>
  <c r="EI31" i="55"/>
  <c r="ET31" i="55" s="1"/>
  <c r="EI35" i="55"/>
  <c r="ET35" i="55" s="1"/>
  <c r="EI39" i="55"/>
  <c r="ET39" i="55" s="1"/>
  <c r="EI43" i="55"/>
  <c r="ET43" i="55" s="1"/>
  <c r="EI17" i="55"/>
  <c r="ET17" i="55" s="1"/>
  <c r="EI21" i="55"/>
  <c r="EI25" i="55"/>
  <c r="ET25" i="55" s="1"/>
  <c r="EI29" i="55"/>
  <c r="ET29" i="55" s="1"/>
  <c r="EI33" i="55"/>
  <c r="ET33" i="55" s="1"/>
  <c r="EI37" i="55"/>
  <c r="EI41" i="55"/>
  <c r="ET41" i="55" s="1"/>
  <c r="EI45" i="55"/>
  <c r="ET45" i="55" s="1"/>
  <c r="EI51" i="55"/>
  <c r="ET51" i="55" s="1"/>
  <c r="EI8" i="55"/>
  <c r="ET8" i="55" s="1"/>
  <c r="EI12" i="55"/>
  <c r="ET12" i="55" s="1"/>
  <c r="EI16" i="55"/>
  <c r="ET16" i="55" s="1"/>
  <c r="EI20" i="55"/>
  <c r="ET20" i="55" s="1"/>
  <c r="EI24" i="55"/>
  <c r="ET24" i="55" s="1"/>
  <c r="EI28" i="55"/>
  <c r="ET28" i="55" s="1"/>
  <c r="EI32" i="55"/>
  <c r="ET32" i="55" s="1"/>
  <c r="EI36" i="55"/>
  <c r="ET36" i="55" s="1"/>
  <c r="EI40" i="55"/>
  <c r="ET40" i="55" s="1"/>
  <c r="EI44" i="55"/>
  <c r="ET44" i="55" s="1"/>
  <c r="EI55" i="55"/>
  <c r="ET55" i="55" s="1"/>
  <c r="EI59" i="55"/>
  <c r="ET59" i="55" s="1"/>
  <c r="EI63" i="55"/>
  <c r="ET63" i="55" s="1"/>
  <c r="EI67" i="55"/>
  <c r="ET67" i="55" s="1"/>
  <c r="EI46" i="55"/>
  <c r="ET46" i="55" s="1"/>
  <c r="EI50" i="55"/>
  <c r="ET50" i="55" s="1"/>
  <c r="EI54" i="55"/>
  <c r="ET54" i="55" s="1"/>
  <c r="EI58" i="55"/>
  <c r="ET58" i="55" s="1"/>
  <c r="EI62" i="55"/>
  <c r="ET62" i="55" s="1"/>
  <c r="EI66" i="55"/>
  <c r="ET66" i="55" s="1"/>
  <c r="EI49" i="55"/>
  <c r="ET49" i="55" s="1"/>
  <c r="EI53" i="55"/>
  <c r="ET53" i="55" s="1"/>
  <c r="EI57" i="55"/>
  <c r="ET57" i="55" s="1"/>
  <c r="EI61" i="55"/>
  <c r="ET61" i="55" s="1"/>
  <c r="EI65" i="55"/>
  <c r="ET65" i="55" s="1"/>
  <c r="EI48" i="55"/>
  <c r="ET48" i="55" s="1"/>
  <c r="EI52" i="55"/>
  <c r="ET52" i="55" s="1"/>
  <c r="EI56" i="55"/>
  <c r="ET56" i="55" s="1"/>
  <c r="EI60" i="55"/>
  <c r="ET60" i="55" s="1"/>
  <c r="EI64" i="55"/>
  <c r="ET64" i="55" s="1"/>
  <c r="EI68" i="55"/>
  <c r="ET68" i="55" s="1"/>
  <c r="ET25" i="49"/>
  <c r="X7" i="41"/>
  <c r="AL7" i="41" s="1"/>
  <c r="Z7" i="41"/>
  <c r="F13" i="41"/>
  <c r="CN70" i="66"/>
  <c r="CN74" i="66" s="1"/>
  <c r="CN70" i="60"/>
  <c r="CN75" i="60" s="1"/>
  <c r="CN70" i="58"/>
  <c r="CN74" i="58" s="1"/>
  <c r="CN70" i="70"/>
  <c r="CN74" i="70" s="1"/>
  <c r="CN70" i="69"/>
  <c r="CN74" i="69" s="1"/>
  <c r="CN70" i="64"/>
  <c r="CN74" i="64" s="1"/>
  <c r="CN70" i="62"/>
  <c r="CN74" i="62" s="1"/>
  <c r="CN70" i="61"/>
  <c r="CN74" i="61" s="1"/>
  <c r="CN70" i="68"/>
  <c r="CN74" i="68" s="1"/>
  <c r="CN70" i="65"/>
  <c r="CN74" i="65" s="1"/>
  <c r="CN70" i="59"/>
  <c r="CN74" i="59" s="1"/>
  <c r="CN70" i="63"/>
  <c r="CN74" i="63" s="1"/>
  <c r="CN70" i="67"/>
  <c r="CN74" i="67" s="1"/>
  <c r="P73" i="67"/>
  <c r="P72" i="63"/>
  <c r="P74" i="60"/>
  <c r="EI9" i="50"/>
  <c r="ET9" i="50" s="1"/>
  <c r="P73" i="65"/>
  <c r="P72" i="64"/>
  <c r="ET8" i="49"/>
  <c r="EI9" i="65"/>
  <c r="ET9" i="65" s="1"/>
  <c r="EI8" i="70"/>
  <c r="ET8" i="70" s="1"/>
  <c r="EI8" i="54"/>
  <c r="ET8" i="54" s="1"/>
  <c r="EI8" i="65"/>
  <c r="ET8" i="65" s="1"/>
  <c r="P73" i="66"/>
  <c r="P71" i="65"/>
  <c r="P70" i="65"/>
  <c r="P74" i="65" s="1"/>
  <c r="P73" i="62"/>
  <c r="ET9" i="44"/>
  <c r="P71" i="58"/>
  <c r="P70" i="58"/>
  <c r="P74" i="58" s="1"/>
  <c r="P72" i="70"/>
  <c r="P73" i="70"/>
  <c r="P71" i="70"/>
  <c r="P70" i="70"/>
  <c r="P74" i="70" s="1"/>
  <c r="P72" i="67"/>
  <c r="P71" i="69"/>
  <c r="P70" i="69"/>
  <c r="P74" i="69" s="1"/>
  <c r="EI8" i="50"/>
  <c r="ET8" i="50" s="1"/>
  <c r="P71" i="66"/>
  <c r="P70" i="66"/>
  <c r="P74" i="66" s="1"/>
  <c r="P71" i="64"/>
  <c r="P70" i="64"/>
  <c r="P74" i="64" s="1"/>
  <c r="P71" i="62"/>
  <c r="P70" i="62"/>
  <c r="P74" i="62" s="1"/>
  <c r="P73" i="61"/>
  <c r="P73" i="60"/>
  <c r="P72" i="69"/>
  <c r="P71" i="63"/>
  <c r="P70" i="63"/>
  <c r="P74" i="63" s="1"/>
  <c r="P72" i="58"/>
  <c r="P71" i="61"/>
  <c r="P70" i="61"/>
  <c r="P74" i="61" s="1"/>
  <c r="P72" i="59"/>
  <c r="P73" i="59"/>
  <c r="P73" i="68"/>
  <c r="P73" i="63"/>
  <c r="P72" i="61"/>
  <c r="EI8" i="61"/>
  <c r="ET8" i="61" s="1"/>
  <c r="P71" i="68"/>
  <c r="P70" i="68"/>
  <c r="P74" i="68" s="1"/>
  <c r="P73" i="69"/>
  <c r="EI8" i="67"/>
  <c r="ET8" i="67" s="1"/>
  <c r="P72" i="62"/>
  <c r="P73" i="64"/>
  <c r="EI9" i="61"/>
  <c r="ET9" i="61" s="1"/>
  <c r="P73" i="58"/>
  <c r="P71" i="59"/>
  <c r="P70" i="59"/>
  <c r="P74" i="59" s="1"/>
  <c r="EI9" i="70"/>
  <c r="ET9" i="70" s="1"/>
  <c r="EI9" i="54"/>
  <c r="ET9" i="54" s="1"/>
  <c r="P72" i="68"/>
  <c r="EI9" i="67"/>
  <c r="ET9" i="67" s="1"/>
  <c r="P72" i="60"/>
  <c r="P71" i="60"/>
  <c r="P70" i="60"/>
  <c r="P75" i="60" s="1"/>
  <c r="P70" i="67"/>
  <c r="P74" i="67" s="1"/>
  <c r="P71" i="67"/>
  <c r="EI6" i="67"/>
  <c r="ET6" i="67" s="1"/>
  <c r="AW13" i="40"/>
  <c r="ET28" i="49"/>
  <c r="CK72" i="69"/>
  <c r="BY72" i="63"/>
  <c r="AY73" i="60"/>
  <c r="BH72" i="63"/>
  <c r="V73" i="65"/>
  <c r="EI57" i="46"/>
  <c r="ET57" i="46" s="1"/>
  <c r="CW72" i="59"/>
  <c r="CE72" i="58"/>
  <c r="EI57" i="43"/>
  <c r="ET57" i="43" s="1"/>
  <c r="EI26" i="50"/>
  <c r="ET26" i="50" s="1"/>
  <c r="EI65" i="53"/>
  <c r="ET65" i="53" s="1"/>
  <c r="EI55" i="53"/>
  <c r="ET55" i="53" s="1"/>
  <c r="CW73" i="69"/>
  <c r="EI59" i="52"/>
  <c r="ET59" i="52" s="1"/>
  <c r="EI67" i="50"/>
  <c r="ET67" i="50" s="1"/>
  <c r="CW73" i="68"/>
  <c r="BH74" i="60"/>
  <c r="EI56" i="52"/>
  <c r="ET56" i="52" s="1"/>
  <c r="CW73" i="58"/>
  <c r="EI24" i="52"/>
  <c r="ET24" i="52" s="1"/>
  <c r="EI27" i="50"/>
  <c r="ET27" i="50" s="1"/>
  <c r="EI64" i="46"/>
  <c r="ET64" i="46" s="1"/>
  <c r="EI63" i="46"/>
  <c r="ET63" i="46" s="1"/>
  <c r="CI72" i="58"/>
  <c r="CI74" i="60"/>
  <c r="CU72" i="58"/>
  <c r="BE72" i="67"/>
  <c r="BS72" i="58"/>
  <c r="BS72" i="62"/>
  <c r="BP73" i="58"/>
  <c r="CS73" i="70"/>
  <c r="CS73" i="68"/>
  <c r="CS73" i="65"/>
  <c r="CS72" i="62"/>
  <c r="BB72" i="63"/>
  <c r="BB73" i="62"/>
  <c r="DX72" i="58"/>
  <c r="DX73" i="66"/>
  <c r="DX73" i="65"/>
  <c r="DX74" i="60"/>
  <c r="BL72" i="63"/>
  <c r="EH72" i="70"/>
  <c r="EH73" i="62"/>
  <c r="EH72" i="60"/>
  <c r="CQ73" i="69"/>
  <c r="CQ73" i="67"/>
  <c r="CQ73" i="65"/>
  <c r="BV73" i="60"/>
  <c r="AY72" i="58"/>
  <c r="AY72" i="59"/>
  <c r="AY72" i="63"/>
  <c r="AY72" i="62"/>
  <c r="AB72" i="58"/>
  <c r="AB73" i="59"/>
  <c r="AB73" i="67"/>
  <c r="AB73" i="63"/>
  <c r="AB72" i="62"/>
  <c r="CO72" i="68"/>
  <c r="CN72" i="58"/>
  <c r="CN73" i="70"/>
  <c r="CN73" i="67"/>
  <c r="CN72" i="61"/>
  <c r="S73" i="62"/>
  <c r="S73" i="61"/>
  <c r="G74" i="60"/>
  <c r="ED72" i="68"/>
  <c r="ED73" i="67"/>
  <c r="ED73" i="64"/>
  <c r="V73" i="70"/>
  <c r="V72" i="64"/>
  <c r="V72" i="62"/>
  <c r="V72" i="60"/>
  <c r="AU73" i="70"/>
  <c r="AU73" i="66"/>
  <c r="AU73" i="64"/>
  <c r="AU72" i="63"/>
  <c r="AU73" i="61"/>
  <c r="AU74" i="60"/>
  <c r="AN72" i="58"/>
  <c r="AN72" i="69"/>
  <c r="AN73" i="62"/>
  <c r="AN73" i="61"/>
  <c r="AN73" i="60"/>
  <c r="DR73" i="58"/>
  <c r="DR72" i="68"/>
  <c r="DR72" i="67"/>
  <c r="DR72" i="62"/>
  <c r="DR72" i="60"/>
  <c r="CK72" i="59"/>
  <c r="CK73" i="59"/>
  <c r="CK73" i="69"/>
  <c r="CK73" i="64"/>
  <c r="CK73" i="63"/>
  <c r="BM73" i="68"/>
  <c r="BM72" i="59"/>
  <c r="BM72" i="68"/>
  <c r="BM73" i="67"/>
  <c r="AQ73" i="70"/>
  <c r="AQ73" i="68"/>
  <c r="AK71" i="70"/>
  <c r="AK70" i="70"/>
  <c r="AK74" i="70" s="1"/>
  <c r="EI6" i="52"/>
  <c r="D71" i="69"/>
  <c r="D70" i="69"/>
  <c r="D74" i="69" s="1"/>
  <c r="EI35" i="50"/>
  <c r="ET35" i="50" s="1"/>
  <c r="EI48" i="65"/>
  <c r="ET48" i="65" s="1"/>
  <c r="EI35" i="61"/>
  <c r="ET35" i="61" s="1"/>
  <c r="ET26" i="60"/>
  <c r="DG71" i="63"/>
  <c r="DG70" i="63"/>
  <c r="DG74" i="63" s="1"/>
  <c r="AE71" i="67"/>
  <c r="AE70" i="67"/>
  <c r="AE74" i="67" s="1"/>
  <c r="AV70" i="70"/>
  <c r="AV74" i="70" s="1"/>
  <c r="AV71" i="70"/>
  <c r="AV71" i="63"/>
  <c r="AV70" i="63"/>
  <c r="AV74" i="63" s="1"/>
  <c r="BL71" i="69"/>
  <c r="BL70" i="69"/>
  <c r="BL74" i="69" s="1"/>
  <c r="AB71" i="59"/>
  <c r="AB70" i="59"/>
  <c r="AB74" i="59" s="1"/>
  <c r="G71" i="68"/>
  <c r="G70" i="68"/>
  <c r="G74" i="68" s="1"/>
  <c r="BM71" i="66"/>
  <c r="BM70" i="66"/>
  <c r="BM74" i="66" s="1"/>
  <c r="AQ71" i="70"/>
  <c r="AQ70" i="70"/>
  <c r="AQ74" i="70" s="1"/>
  <c r="CW73" i="66"/>
  <c r="CW71" i="65"/>
  <c r="CW70" i="65"/>
  <c r="CW74" i="65" s="1"/>
  <c r="CW73" i="63"/>
  <c r="CW70" i="62"/>
  <c r="CW74" i="62" s="1"/>
  <c r="CW71" i="62"/>
  <c r="CW72" i="62"/>
  <c r="CW70" i="61"/>
  <c r="CW74" i="61" s="1"/>
  <c r="CW71" i="61"/>
  <c r="CE73" i="70"/>
  <c r="CE73" i="64"/>
  <c r="CE70" i="62"/>
  <c r="CE74" i="62" s="1"/>
  <c r="CE71" i="62"/>
  <c r="BH72" i="68"/>
  <c r="BH73" i="68"/>
  <c r="BH70" i="67"/>
  <c r="BH74" i="67" s="1"/>
  <c r="BH71" i="67"/>
  <c r="BH73" i="65"/>
  <c r="BH73" i="63"/>
  <c r="BH71" i="62"/>
  <c r="BH70" i="62"/>
  <c r="BH74" i="62" s="1"/>
  <c r="BH71" i="61"/>
  <c r="BH70" i="61"/>
  <c r="BH74" i="61" s="1"/>
  <c r="AK72" i="67"/>
  <c r="AK73" i="66"/>
  <c r="AK73" i="62"/>
  <c r="AK72" i="61"/>
  <c r="AK73" i="60"/>
  <c r="D70" i="58"/>
  <c r="D74" i="58" s="1"/>
  <c r="D71" i="58"/>
  <c r="ET44" i="43"/>
  <c r="ET27" i="43"/>
  <c r="EI65" i="43"/>
  <c r="EI38" i="70"/>
  <c r="ET38" i="70" s="1"/>
  <c r="EI38" i="54"/>
  <c r="ET38" i="54" s="1"/>
  <c r="D70" i="59"/>
  <c r="D74" i="59" s="1"/>
  <c r="D71" i="59"/>
  <c r="EI6" i="43"/>
  <c r="EI11" i="70"/>
  <c r="ET11" i="70" s="1"/>
  <c r="EI11" i="54"/>
  <c r="ET11" i="54" s="1"/>
  <c r="EI43" i="70"/>
  <c r="ET43" i="70" s="1"/>
  <c r="EI43" i="54"/>
  <c r="ET43" i="54" s="1"/>
  <c r="EI45" i="70"/>
  <c r="ET45" i="70" s="1"/>
  <c r="EI45" i="54"/>
  <c r="ET45" i="54" s="1"/>
  <c r="EI16" i="70"/>
  <c r="ET16" i="70" s="1"/>
  <c r="EI16" i="54"/>
  <c r="ET16" i="54" s="1"/>
  <c r="EI44" i="50"/>
  <c r="ET44" i="50" s="1"/>
  <c r="EI16" i="52"/>
  <c r="ET16" i="52" s="1"/>
  <c r="EI48" i="52"/>
  <c r="ET48" i="52" s="1"/>
  <c r="EI50" i="70"/>
  <c r="ET50" i="70" s="1"/>
  <c r="EI50" i="54"/>
  <c r="ET50" i="54" s="1"/>
  <c r="EI19" i="52"/>
  <c r="ET19" i="52" s="1"/>
  <c r="EI51" i="52"/>
  <c r="ET51" i="52" s="1"/>
  <c r="EI61" i="70"/>
  <c r="ET61" i="70" s="1"/>
  <c r="EI61" i="54"/>
  <c r="ET61" i="54" s="1"/>
  <c r="EI30" i="52"/>
  <c r="ET30" i="52" s="1"/>
  <c r="EI62" i="52"/>
  <c r="ET62" i="52" s="1"/>
  <c r="EI13" i="52"/>
  <c r="ET13" i="52" s="1"/>
  <c r="EI45" i="52"/>
  <c r="ET45" i="52" s="1"/>
  <c r="EI18" i="50"/>
  <c r="ET18" i="50" s="1"/>
  <c r="EI55" i="67"/>
  <c r="ET55" i="67" s="1"/>
  <c r="EI55" i="51"/>
  <c r="ET55" i="51" s="1"/>
  <c r="EI29" i="50"/>
  <c r="ET29" i="50" s="1"/>
  <c r="EI50" i="50"/>
  <c r="ET50" i="50" s="1"/>
  <c r="EI32" i="50"/>
  <c r="ET32" i="50" s="1"/>
  <c r="EI19" i="50"/>
  <c r="ET19" i="50" s="1"/>
  <c r="EI63" i="67"/>
  <c r="ET63" i="67" s="1"/>
  <c r="EI63" i="51"/>
  <c r="ET63" i="51" s="1"/>
  <c r="EI42" i="50"/>
  <c r="ET42" i="50" s="1"/>
  <c r="EI62" i="53"/>
  <c r="ET62" i="53" s="1"/>
  <c r="D73" i="68"/>
  <c r="EI37" i="50"/>
  <c r="EI6" i="51"/>
  <c r="D71" i="67"/>
  <c r="D70" i="67"/>
  <c r="D74" i="67" s="1"/>
  <c r="EI38" i="67"/>
  <c r="ET38" i="67" s="1"/>
  <c r="EI38" i="51"/>
  <c r="ET38" i="51" s="1"/>
  <c r="EI68" i="50"/>
  <c r="ET68" i="50" s="1"/>
  <c r="D73" i="67"/>
  <c r="EI37" i="67"/>
  <c r="EI37" i="51"/>
  <c r="EI21" i="65"/>
  <c r="ET21" i="65" s="1"/>
  <c r="EI66" i="67"/>
  <c r="ET66" i="67" s="1"/>
  <c r="EI66" i="51"/>
  <c r="ET66" i="51" s="1"/>
  <c r="ET42" i="53"/>
  <c r="EI11" i="65"/>
  <c r="ET11" i="65" s="1"/>
  <c r="EI44" i="67"/>
  <c r="ET44" i="67" s="1"/>
  <c r="EI44" i="51"/>
  <c r="ET44" i="51" s="1"/>
  <c r="EI31" i="65"/>
  <c r="ET31" i="65" s="1"/>
  <c r="EI60" i="53"/>
  <c r="ET60" i="53" s="1"/>
  <c r="EI29" i="65"/>
  <c r="ET29" i="65" s="1"/>
  <c r="ET16" i="48"/>
  <c r="EI16" i="65"/>
  <c r="ET16" i="65" s="1"/>
  <c r="EI40" i="65"/>
  <c r="ET40" i="65" s="1"/>
  <c r="EI22" i="65"/>
  <c r="ET22" i="65" s="1"/>
  <c r="EI53" i="65"/>
  <c r="ET53" i="65" s="1"/>
  <c r="D71" i="62"/>
  <c r="EI6" i="47"/>
  <c r="D70" i="62"/>
  <c r="D74" i="62" s="1"/>
  <c r="ET19" i="49"/>
  <c r="D73" i="64"/>
  <c r="D70" i="63"/>
  <c r="D74" i="63" s="1"/>
  <c r="D71" i="63"/>
  <c r="EI6" i="46"/>
  <c r="EI50" i="46"/>
  <c r="ET50" i="46" s="1"/>
  <c r="ET25" i="47"/>
  <c r="EI15" i="61"/>
  <c r="ET15" i="61" s="1"/>
  <c r="EI27" i="61"/>
  <c r="ET27" i="61" s="1"/>
  <c r="EI39" i="61"/>
  <c r="ET39" i="61" s="1"/>
  <c r="EI65" i="61"/>
  <c r="ET65" i="61" s="1"/>
  <c r="EI65" i="45"/>
  <c r="ET19" i="60"/>
  <c r="ET19" i="44"/>
  <c r="EI68" i="61"/>
  <c r="ET68" i="61" s="1"/>
  <c r="EI68" i="45"/>
  <c r="EI62" i="61"/>
  <c r="ET62" i="61" s="1"/>
  <c r="EI62" i="45"/>
  <c r="ET62" i="45" s="1"/>
  <c r="ET8" i="60"/>
  <c r="ET18" i="60"/>
  <c r="ET18" i="44"/>
  <c r="D72" i="60"/>
  <c r="ET28" i="60"/>
  <c r="ET55" i="60"/>
  <c r="ET64" i="60"/>
  <c r="ET61" i="60"/>
  <c r="CI71" i="58"/>
  <c r="CI70" i="58"/>
  <c r="CI74" i="58" s="1"/>
  <c r="CI72" i="70"/>
  <c r="CI73" i="69"/>
  <c r="CI73" i="62"/>
  <c r="CI72" i="61"/>
  <c r="CI71" i="60"/>
  <c r="CI70" i="60"/>
  <c r="CI75" i="60" s="1"/>
  <c r="CU72" i="59"/>
  <c r="CU73" i="70"/>
  <c r="CU73" i="66"/>
  <c r="CU72" i="64"/>
  <c r="CU72" i="60"/>
  <c r="CB73" i="59"/>
  <c r="CB72" i="70"/>
  <c r="CB71" i="68"/>
  <c r="CB70" i="68"/>
  <c r="CB74" i="68" s="1"/>
  <c r="BE73" i="58"/>
  <c r="BE71" i="66"/>
  <c r="BE70" i="66"/>
  <c r="BE74" i="66" s="1"/>
  <c r="BE72" i="64"/>
  <c r="BE72" i="61"/>
  <c r="BE74" i="60"/>
  <c r="AH72" i="59"/>
  <c r="AH72" i="69"/>
  <c r="AH70" i="65"/>
  <c r="AH74" i="65" s="1"/>
  <c r="AH71" i="65"/>
  <c r="AH73" i="63"/>
  <c r="AH73" i="62"/>
  <c r="AH72" i="61"/>
  <c r="AH74" i="60"/>
  <c r="BS73" i="59"/>
  <c r="BS73" i="64"/>
  <c r="BS70" i="63"/>
  <c r="BS74" i="63" s="1"/>
  <c r="BS71" i="63"/>
  <c r="BS73" i="63"/>
  <c r="BP73" i="69"/>
  <c r="BP73" i="68"/>
  <c r="BP73" i="60"/>
  <c r="DG73" i="70"/>
  <c r="DG72" i="69"/>
  <c r="CS73" i="66"/>
  <c r="CS73" i="60"/>
  <c r="CS74" i="60"/>
  <c r="BY73" i="59"/>
  <c r="BY71" i="59"/>
  <c r="BY70" i="59"/>
  <c r="BY74" i="59" s="1"/>
  <c r="BY72" i="69"/>
  <c r="BY70" i="68"/>
  <c r="BY74" i="68" s="1"/>
  <c r="BY71" i="68"/>
  <c r="BY72" i="64"/>
  <c r="BY73" i="62"/>
  <c r="BY71" i="60"/>
  <c r="BY70" i="60"/>
  <c r="BY75" i="60" s="1"/>
  <c r="BY74" i="60"/>
  <c r="BB72" i="70"/>
  <c r="BB71" i="69"/>
  <c r="BB70" i="69"/>
  <c r="BB74" i="69" s="1"/>
  <c r="BB71" i="70"/>
  <c r="BB70" i="70"/>
  <c r="BB74" i="70" s="1"/>
  <c r="BB73" i="68"/>
  <c r="BB72" i="67"/>
  <c r="BB71" i="60"/>
  <c r="BB70" i="60"/>
  <c r="BB75" i="60" s="1"/>
  <c r="AE71" i="58"/>
  <c r="AE70" i="58"/>
  <c r="AE74" i="58" s="1"/>
  <c r="AE73" i="70"/>
  <c r="AE71" i="66"/>
  <c r="AE70" i="66"/>
  <c r="AE74" i="66" s="1"/>
  <c r="AE73" i="63"/>
  <c r="AE71" i="61"/>
  <c r="AE70" i="61"/>
  <c r="AE74" i="61" s="1"/>
  <c r="AV73" i="70"/>
  <c r="AV71" i="64"/>
  <c r="AV70" i="64"/>
  <c r="AV74" i="64" s="1"/>
  <c r="AV73" i="61"/>
  <c r="DX72" i="69"/>
  <c r="DX73" i="67"/>
  <c r="DX72" i="64"/>
  <c r="DX73" i="63"/>
  <c r="DX73" i="61"/>
  <c r="BL72" i="70"/>
  <c r="BL71" i="62"/>
  <c r="BL70" i="62"/>
  <c r="BL74" i="62" s="1"/>
  <c r="BL72" i="61"/>
  <c r="BL72" i="60"/>
  <c r="EH70" i="58"/>
  <c r="EH74" i="58" s="1"/>
  <c r="EH71" i="58"/>
  <c r="EH71" i="61"/>
  <c r="EH70" i="61"/>
  <c r="EH74" i="61" s="1"/>
  <c r="EH71" i="60"/>
  <c r="EH70" i="60"/>
  <c r="EH75" i="60" s="1"/>
  <c r="CQ70" i="67"/>
  <c r="CQ74" i="67" s="1"/>
  <c r="CQ71" i="67"/>
  <c r="CQ71" i="64"/>
  <c r="CQ70" i="64"/>
  <c r="CQ74" i="64" s="1"/>
  <c r="CQ74" i="60"/>
  <c r="BV73" i="69"/>
  <c r="BV71" i="65"/>
  <c r="BV70" i="65"/>
  <c r="BV74" i="65" s="1"/>
  <c r="BV70" i="60"/>
  <c r="BV75" i="60" s="1"/>
  <c r="BV71" i="60"/>
  <c r="BV74" i="60"/>
  <c r="AY73" i="61"/>
  <c r="AB73" i="70"/>
  <c r="AB73" i="68"/>
  <c r="AB71" i="66"/>
  <c r="AB70" i="66"/>
  <c r="AB74" i="66" s="1"/>
  <c r="CO73" i="59"/>
  <c r="CO70" i="69"/>
  <c r="CO74" i="69" s="1"/>
  <c r="CO71" i="69"/>
  <c r="CO73" i="68"/>
  <c r="CO72" i="67"/>
  <c r="CO73" i="66"/>
  <c r="CO71" i="65"/>
  <c r="CO70" i="65"/>
  <c r="CO74" i="65" s="1"/>
  <c r="CO72" i="62"/>
  <c r="CO74" i="60"/>
  <c r="CN73" i="59"/>
  <c r="CN71" i="69"/>
  <c r="CN72" i="68"/>
  <c r="CN73" i="68"/>
  <c r="CN72" i="67"/>
  <c r="CN72" i="63"/>
  <c r="CN73" i="62"/>
  <c r="S72" i="58"/>
  <c r="S71" i="69"/>
  <c r="S70" i="69"/>
  <c r="S74" i="69" s="1"/>
  <c r="S72" i="67"/>
  <c r="S73" i="65"/>
  <c r="S71" i="64"/>
  <c r="S70" i="64"/>
  <c r="S74" i="64" s="1"/>
  <c r="S71" i="60"/>
  <c r="S70" i="60"/>
  <c r="S75" i="60" s="1"/>
  <c r="G71" i="59"/>
  <c r="G70" i="59"/>
  <c r="G74" i="59" s="1"/>
  <c r="G73" i="70"/>
  <c r="G73" i="69"/>
  <c r="G73" i="63"/>
  <c r="G73" i="62"/>
  <c r="G70" i="60"/>
  <c r="G75" i="60" s="1"/>
  <c r="G71" i="60"/>
  <c r="ED73" i="59"/>
  <c r="ED72" i="70"/>
  <c r="ED73" i="68"/>
  <c r="ED72" i="67"/>
  <c r="ED72" i="64"/>
  <c r="ED72" i="62"/>
  <c r="ED73" i="62"/>
  <c r="ED73" i="61"/>
  <c r="ED70" i="60"/>
  <c r="ED75" i="60" s="1"/>
  <c r="ED71" i="60"/>
  <c r="ED73" i="60"/>
  <c r="V72" i="68"/>
  <c r="V73" i="61"/>
  <c r="AU72" i="58"/>
  <c r="AU70" i="59"/>
  <c r="AU74" i="59" s="1"/>
  <c r="AU71" i="59"/>
  <c r="AU71" i="68"/>
  <c r="AU70" i="68"/>
  <c r="AU74" i="68" s="1"/>
  <c r="AU72" i="64"/>
  <c r="AN72" i="68"/>
  <c r="AN70" i="64"/>
  <c r="AN74" i="64" s="1"/>
  <c r="AN71" i="64"/>
  <c r="AN72" i="63"/>
  <c r="DR70" i="58"/>
  <c r="DR74" i="58" s="1"/>
  <c r="DR71" i="58"/>
  <c r="DR70" i="69"/>
  <c r="DR74" i="69" s="1"/>
  <c r="DR71" i="69"/>
  <c r="DR70" i="66"/>
  <c r="DR74" i="66" s="1"/>
  <c r="DR71" i="66"/>
  <c r="DR72" i="61"/>
  <c r="DR73" i="60"/>
  <c r="CK70" i="58"/>
  <c r="CK74" i="58" s="1"/>
  <c r="CK71" i="58"/>
  <c r="CK72" i="58"/>
  <c r="CK71" i="68"/>
  <c r="CK70" i="68"/>
  <c r="CK74" i="68" s="1"/>
  <c r="CK72" i="67"/>
  <c r="CK73" i="65"/>
  <c r="CK73" i="66"/>
  <c r="CK70" i="65"/>
  <c r="CK74" i="65" s="1"/>
  <c r="CK71" i="65"/>
  <c r="CK72" i="64"/>
  <c r="CK72" i="61"/>
  <c r="BM72" i="70"/>
  <c r="BM72" i="69"/>
  <c r="BM72" i="67"/>
  <c r="AQ72" i="58"/>
  <c r="AQ73" i="59"/>
  <c r="AQ71" i="69"/>
  <c r="AQ70" i="69"/>
  <c r="AQ74" i="69" s="1"/>
  <c r="AQ73" i="66"/>
  <c r="AQ70" i="65"/>
  <c r="AQ74" i="65" s="1"/>
  <c r="AQ71" i="65"/>
  <c r="AQ71" i="63"/>
  <c r="AQ70" i="63"/>
  <c r="AQ74" i="63" s="1"/>
  <c r="AQ72" i="60"/>
  <c r="BH73" i="70"/>
  <c r="EI24" i="70"/>
  <c r="ET24" i="70" s="1"/>
  <c r="EI24" i="54"/>
  <c r="ET24" i="54" s="1"/>
  <c r="EI58" i="70"/>
  <c r="ET58" i="70" s="1"/>
  <c r="EI58" i="54"/>
  <c r="ET58" i="54" s="1"/>
  <c r="EI50" i="53"/>
  <c r="ET50" i="53" s="1"/>
  <c r="EI39" i="65"/>
  <c r="ET39" i="65" s="1"/>
  <c r="ET13" i="60"/>
  <c r="ET13" i="44"/>
  <c r="ET40" i="60"/>
  <c r="CB70" i="58"/>
  <c r="CB74" i="58" s="1"/>
  <c r="CB71" i="58"/>
  <c r="BP71" i="60"/>
  <c r="BP70" i="60"/>
  <c r="BP75" i="60" s="1"/>
  <c r="CS71" i="66"/>
  <c r="CS70" i="66"/>
  <c r="CS74" i="66" s="1"/>
  <c r="BY70" i="67"/>
  <c r="BY74" i="67" s="1"/>
  <c r="BY71" i="67"/>
  <c r="EH71" i="62"/>
  <c r="EH70" i="62"/>
  <c r="EH74" i="62" s="1"/>
  <c r="BV71" i="66"/>
  <c r="BV70" i="66"/>
  <c r="BV74" i="66" s="1"/>
  <c r="AY72" i="69"/>
  <c r="AY71" i="61"/>
  <c r="AY70" i="61"/>
  <c r="AY74" i="61" s="1"/>
  <c r="AB71" i="70"/>
  <c r="AB70" i="70"/>
  <c r="AB74" i="70" s="1"/>
  <c r="CO70" i="64"/>
  <c r="CO74" i="64" s="1"/>
  <c r="CO71" i="64"/>
  <c r="V71" i="63"/>
  <c r="V70" i="63"/>
  <c r="V74" i="63" s="1"/>
  <c r="DR71" i="70"/>
  <c r="DR70" i="70"/>
  <c r="DR74" i="70" s="1"/>
  <c r="DR72" i="63"/>
  <c r="CW73" i="67"/>
  <c r="CW72" i="63"/>
  <c r="CE73" i="59"/>
  <c r="CE73" i="69"/>
  <c r="CE72" i="68"/>
  <c r="CE71" i="63"/>
  <c r="CE70" i="63"/>
  <c r="CE74" i="63" s="1"/>
  <c r="CE72" i="61"/>
  <c r="BH72" i="58"/>
  <c r="BH73" i="67"/>
  <c r="BH73" i="66"/>
  <c r="BH71" i="65"/>
  <c r="BH70" i="65"/>
  <c r="BH74" i="65" s="1"/>
  <c r="BH71" i="66"/>
  <c r="BH70" i="66"/>
  <c r="BH74" i="66" s="1"/>
  <c r="BH72" i="60"/>
  <c r="AK72" i="70"/>
  <c r="AK74" i="60"/>
  <c r="EI68" i="43"/>
  <c r="ET68" i="43" s="1"/>
  <c r="EI42" i="70"/>
  <c r="ET42" i="70" s="1"/>
  <c r="EI42" i="54"/>
  <c r="ET42" i="54" s="1"/>
  <c r="D72" i="59"/>
  <c r="ET53" i="43"/>
  <c r="EI15" i="70"/>
  <c r="ET15" i="70" s="1"/>
  <c r="EI15" i="54"/>
  <c r="ET15" i="54" s="1"/>
  <c r="EI17" i="70"/>
  <c r="ET17" i="70" s="1"/>
  <c r="EI17" i="54"/>
  <c r="ET17" i="54" s="1"/>
  <c r="EI67" i="52"/>
  <c r="ET67" i="52" s="1"/>
  <c r="EI20" i="70"/>
  <c r="ET20" i="70" s="1"/>
  <c r="EI20" i="54"/>
  <c r="ET20" i="54" s="1"/>
  <c r="EI66" i="50"/>
  <c r="ET66" i="50" s="1"/>
  <c r="EI20" i="52"/>
  <c r="ET20" i="52" s="1"/>
  <c r="EI52" i="52"/>
  <c r="ET52" i="52" s="1"/>
  <c r="EI54" i="70"/>
  <c r="ET54" i="70" s="1"/>
  <c r="EI54" i="54"/>
  <c r="ET54" i="54" s="1"/>
  <c r="EI23" i="52"/>
  <c r="ET23" i="52" s="1"/>
  <c r="EI55" i="52"/>
  <c r="ET55" i="52" s="1"/>
  <c r="EI65" i="70"/>
  <c r="ET65" i="70" s="1"/>
  <c r="EI65" i="54"/>
  <c r="ET65" i="54" s="1"/>
  <c r="EI34" i="52"/>
  <c r="ET34" i="52" s="1"/>
  <c r="EI48" i="70"/>
  <c r="ET48" i="70" s="1"/>
  <c r="EI48" i="54"/>
  <c r="ET48" i="54" s="1"/>
  <c r="EI17" i="52"/>
  <c r="ET17" i="52" s="1"/>
  <c r="EI49" i="52"/>
  <c r="ET49" i="52" s="1"/>
  <c r="EI22" i="50"/>
  <c r="ET22" i="50" s="1"/>
  <c r="EI64" i="52"/>
  <c r="ET64" i="52" s="1"/>
  <c r="EI33" i="50"/>
  <c r="ET33" i="50" s="1"/>
  <c r="EI11" i="67"/>
  <c r="ET11" i="67" s="1"/>
  <c r="EI11" i="51"/>
  <c r="ET11" i="51" s="1"/>
  <c r="EI47" i="50"/>
  <c r="ET47" i="50" s="1"/>
  <c r="EI23" i="50"/>
  <c r="ET23" i="50" s="1"/>
  <c r="EI54" i="50"/>
  <c r="ET54" i="50" s="1"/>
  <c r="EI16" i="67"/>
  <c r="ET16" i="67" s="1"/>
  <c r="EI16" i="51"/>
  <c r="ET16" i="51" s="1"/>
  <c r="EI15" i="65"/>
  <c r="ET15" i="65" s="1"/>
  <c r="EI41" i="50"/>
  <c r="ET41" i="50" s="1"/>
  <c r="EI10" i="67"/>
  <c r="ET10" i="67" s="1"/>
  <c r="EI10" i="51"/>
  <c r="ET10" i="51" s="1"/>
  <c r="EI42" i="67"/>
  <c r="ET42" i="67" s="1"/>
  <c r="EI42" i="51"/>
  <c r="ET42" i="51" s="1"/>
  <c r="EI49" i="53"/>
  <c r="ET49" i="53" s="1"/>
  <c r="EI9" i="51"/>
  <c r="ET9" i="51" s="1"/>
  <c r="EI41" i="67"/>
  <c r="ET41" i="67" s="1"/>
  <c r="EI41" i="51"/>
  <c r="ET41" i="51" s="1"/>
  <c r="EI14" i="65"/>
  <c r="ET14" i="65" s="1"/>
  <c r="EI48" i="67"/>
  <c r="ET48" i="67" s="1"/>
  <c r="EI48" i="51"/>
  <c r="ET48" i="51" s="1"/>
  <c r="EI35" i="65"/>
  <c r="ET35" i="65" s="1"/>
  <c r="EI64" i="53"/>
  <c r="ET64" i="53" s="1"/>
  <c r="EI33" i="65"/>
  <c r="ET33" i="65" s="1"/>
  <c r="EI51" i="53"/>
  <c r="EI44" i="65"/>
  <c r="ET44" i="65" s="1"/>
  <c r="EI26" i="65"/>
  <c r="ET26" i="65" s="1"/>
  <c r="EI57" i="65"/>
  <c r="ET57" i="65" s="1"/>
  <c r="D73" i="63"/>
  <c r="D72" i="64"/>
  <c r="EI54" i="65"/>
  <c r="ET54" i="65" s="1"/>
  <c r="EI51" i="46"/>
  <c r="EI54" i="46"/>
  <c r="ET54" i="46" s="1"/>
  <c r="EI60" i="46"/>
  <c r="ET60" i="46" s="1"/>
  <c r="EI59" i="46"/>
  <c r="ET59" i="46" s="1"/>
  <c r="EI20" i="61"/>
  <c r="ET20" i="61" s="1"/>
  <c r="EI13" i="61"/>
  <c r="ET13" i="61" s="1"/>
  <c r="ET13" i="45"/>
  <c r="EI31" i="61"/>
  <c r="ET31" i="61" s="1"/>
  <c r="ET9" i="60"/>
  <c r="D71" i="60"/>
  <c r="D70" i="60"/>
  <c r="D75" i="60" s="1"/>
  <c r="EI6" i="44"/>
  <c r="ET17" i="60"/>
  <c r="ET17" i="44"/>
  <c r="ET42" i="60"/>
  <c r="ET42" i="44"/>
  <c r="EI66" i="61"/>
  <c r="ET66" i="61" s="1"/>
  <c r="EI66" i="45"/>
  <c r="ET66" i="45" s="1"/>
  <c r="ET12" i="44"/>
  <c r="ET22" i="60"/>
  <c r="ET22" i="44"/>
  <c r="ET35" i="60"/>
  <c r="ET32" i="60"/>
  <c r="ET54" i="44"/>
  <c r="ET54" i="60"/>
  <c r="ET68" i="60"/>
  <c r="EI68" i="44"/>
  <c r="ET68" i="44" s="1"/>
  <c r="ET65" i="60"/>
  <c r="CI71" i="69"/>
  <c r="CI70" i="69"/>
  <c r="CI74" i="69" s="1"/>
  <c r="CI70" i="68"/>
  <c r="CI74" i="68" s="1"/>
  <c r="CI71" i="68"/>
  <c r="CI72" i="63"/>
  <c r="CU73" i="68"/>
  <c r="CU71" i="67"/>
  <c r="CU70" i="67"/>
  <c r="CU74" i="67" s="1"/>
  <c r="CU71" i="66"/>
  <c r="CU70" i="66"/>
  <c r="CU74" i="66" s="1"/>
  <c r="CU73" i="64"/>
  <c r="CU71" i="63"/>
  <c r="CU70" i="63"/>
  <c r="CU74" i="63" s="1"/>
  <c r="CB73" i="58"/>
  <c r="CB73" i="69"/>
  <c r="CB72" i="63"/>
  <c r="CB72" i="61"/>
  <c r="CB73" i="60"/>
  <c r="BE73" i="70"/>
  <c r="BE70" i="70"/>
  <c r="BE74" i="70" s="1"/>
  <c r="BE71" i="70"/>
  <c r="BE73" i="66"/>
  <c r="BE71" i="65"/>
  <c r="BE70" i="65"/>
  <c r="BE74" i="65" s="1"/>
  <c r="BE72" i="63"/>
  <c r="BE73" i="63"/>
  <c r="AH72" i="67"/>
  <c r="AH72" i="62"/>
  <c r="BS72" i="70"/>
  <c r="BS71" i="70"/>
  <c r="BS70" i="70"/>
  <c r="BS74" i="70" s="1"/>
  <c r="BS71" i="69"/>
  <c r="BS70" i="69"/>
  <c r="BS74" i="69" s="1"/>
  <c r="BS72" i="68"/>
  <c r="BS71" i="67"/>
  <c r="BS70" i="67"/>
  <c r="BS74" i="67" s="1"/>
  <c r="BS73" i="65"/>
  <c r="BS73" i="61"/>
  <c r="BP71" i="58"/>
  <c r="BP70" i="58"/>
  <c r="BP74" i="58" s="1"/>
  <c r="BP72" i="70"/>
  <c r="BP70" i="66"/>
  <c r="BP74" i="66" s="1"/>
  <c r="BP71" i="66"/>
  <c r="BP73" i="62"/>
  <c r="BP73" i="61"/>
  <c r="DG72" i="64"/>
  <c r="DG73" i="63"/>
  <c r="DG73" i="60"/>
  <c r="CS73" i="58"/>
  <c r="CS72" i="69"/>
  <c r="BY71" i="58"/>
  <c r="BY70" i="58"/>
  <c r="BY74" i="58" s="1"/>
  <c r="BY72" i="58"/>
  <c r="BY70" i="70"/>
  <c r="BY74" i="70" s="1"/>
  <c r="BY71" i="70"/>
  <c r="BY73" i="67"/>
  <c r="BY73" i="66"/>
  <c r="BY71" i="65"/>
  <c r="BY70" i="65"/>
  <c r="BY74" i="65" s="1"/>
  <c r="BY73" i="63"/>
  <c r="BY72" i="61"/>
  <c r="BB70" i="58"/>
  <c r="BB74" i="58" s="1"/>
  <c r="BB71" i="58"/>
  <c r="BB71" i="67"/>
  <c r="BB70" i="67"/>
  <c r="BB74" i="67" s="1"/>
  <c r="BB72" i="62"/>
  <c r="BB72" i="61"/>
  <c r="AE72" i="58"/>
  <c r="AE71" i="59"/>
  <c r="AE70" i="59"/>
  <c r="AE74" i="59" s="1"/>
  <c r="AE70" i="70"/>
  <c r="AE74" i="70" s="1"/>
  <c r="AE71" i="70"/>
  <c r="AE73" i="68"/>
  <c r="AE73" i="65"/>
  <c r="AE71" i="62"/>
  <c r="AE70" i="62"/>
  <c r="AE74" i="62" s="1"/>
  <c r="AV73" i="62"/>
  <c r="AV72" i="60"/>
  <c r="DX72" i="59"/>
  <c r="DX71" i="69"/>
  <c r="DX70" i="69"/>
  <c r="DX74" i="69" s="1"/>
  <c r="DX70" i="68"/>
  <c r="DX74" i="68" s="1"/>
  <c r="DX71" i="68"/>
  <c r="DX73" i="68"/>
  <c r="DX73" i="64"/>
  <c r="DX70" i="63"/>
  <c r="DX74" i="63" s="1"/>
  <c r="DX71" i="63"/>
  <c r="DX70" i="62"/>
  <c r="DX74" i="62" s="1"/>
  <c r="DX71" i="62"/>
  <c r="DX71" i="61"/>
  <c r="DX70" i="61"/>
  <c r="DX74" i="61" s="1"/>
  <c r="BL73" i="59"/>
  <c r="BL73" i="58"/>
  <c r="BL73" i="69"/>
  <c r="BL71" i="64"/>
  <c r="BL70" i="64"/>
  <c r="BL74" i="64" s="1"/>
  <c r="BL73" i="62"/>
  <c r="BL73" i="60"/>
  <c r="EH72" i="58"/>
  <c r="EH70" i="59"/>
  <c r="EH74" i="59" s="1"/>
  <c r="EH71" i="59"/>
  <c r="EH72" i="59"/>
  <c r="EH71" i="68"/>
  <c r="EH70" i="68"/>
  <c r="EH74" i="68" s="1"/>
  <c r="EH73" i="67"/>
  <c r="EH73" i="63"/>
  <c r="EH74" i="60"/>
  <c r="CQ72" i="70"/>
  <c r="CQ71" i="63"/>
  <c r="CQ70" i="63"/>
  <c r="CQ74" i="63" s="1"/>
  <c r="CQ72" i="62"/>
  <c r="CQ73" i="61"/>
  <c r="BV70" i="69"/>
  <c r="BV74" i="69" s="1"/>
  <c r="BV71" i="69"/>
  <c r="BV73" i="67"/>
  <c r="BV72" i="63"/>
  <c r="BV73" i="62"/>
  <c r="AY71" i="59"/>
  <c r="AY70" i="59"/>
  <c r="AY74" i="59" s="1"/>
  <c r="AY71" i="70"/>
  <c r="AY70" i="70"/>
  <c r="AY74" i="70" s="1"/>
  <c r="AY71" i="69"/>
  <c r="AY70" i="69"/>
  <c r="AY74" i="69" s="1"/>
  <c r="AY71" i="68"/>
  <c r="AY70" i="68"/>
  <c r="AY74" i="68" s="1"/>
  <c r="AY72" i="68"/>
  <c r="AY73" i="62"/>
  <c r="AB70" i="64"/>
  <c r="AB74" i="64" s="1"/>
  <c r="AB71" i="64"/>
  <c r="AB73" i="64"/>
  <c r="AB70" i="63"/>
  <c r="AB74" i="63" s="1"/>
  <c r="AB71" i="63"/>
  <c r="AB73" i="62"/>
  <c r="AB71" i="60"/>
  <c r="AB70" i="60"/>
  <c r="AB75" i="60" s="1"/>
  <c r="CO70" i="59"/>
  <c r="CO74" i="59" s="1"/>
  <c r="CO71" i="59"/>
  <c r="CO72" i="70"/>
  <c r="CO72" i="61"/>
  <c r="CO73" i="61"/>
  <c r="CO72" i="60"/>
  <c r="CN71" i="59"/>
  <c r="CN73" i="69"/>
  <c r="CN73" i="63"/>
  <c r="CN74" i="60"/>
  <c r="S71" i="58"/>
  <c r="S70" i="58"/>
  <c r="S74" i="58" s="1"/>
  <c r="S73" i="70"/>
  <c r="S70" i="59"/>
  <c r="S74" i="59" s="1"/>
  <c r="S71" i="59"/>
  <c r="S72" i="68"/>
  <c r="S72" i="64"/>
  <c r="S71" i="62"/>
  <c r="S70" i="62"/>
  <c r="S74" i="62" s="1"/>
  <c r="S73" i="60"/>
  <c r="G71" i="58"/>
  <c r="G70" i="58"/>
  <c r="G74" i="58" s="1"/>
  <c r="G72" i="58"/>
  <c r="G71" i="67"/>
  <c r="G70" i="67"/>
  <c r="G74" i="67" s="1"/>
  <c r="G73" i="61"/>
  <c r="ED73" i="58"/>
  <c r="ED70" i="68"/>
  <c r="ED74" i="68" s="1"/>
  <c r="ED71" i="68"/>
  <c r="V71" i="59"/>
  <c r="V70" i="59"/>
  <c r="V74" i="59" s="1"/>
  <c r="V73" i="69"/>
  <c r="V71" i="68"/>
  <c r="V70" i="68"/>
  <c r="V74" i="68" s="1"/>
  <c r="V70" i="66"/>
  <c r="V74" i="66" s="1"/>
  <c r="V71" i="66"/>
  <c r="V73" i="62"/>
  <c r="AU71" i="69"/>
  <c r="AU70" i="69"/>
  <c r="AU74" i="69" s="1"/>
  <c r="AU73" i="67"/>
  <c r="AU71" i="60"/>
  <c r="AU70" i="60"/>
  <c r="AU75" i="60" s="1"/>
  <c r="AN73" i="59"/>
  <c r="AN73" i="70"/>
  <c r="AN71" i="68"/>
  <c r="AN70" i="68"/>
  <c r="AN74" i="68" s="1"/>
  <c r="AN73" i="63"/>
  <c r="AN71" i="62"/>
  <c r="AN70" i="62"/>
  <c r="AN74" i="62" s="1"/>
  <c r="AN70" i="60"/>
  <c r="AN75" i="60" s="1"/>
  <c r="AN71" i="60"/>
  <c r="AN74" i="60"/>
  <c r="DR72" i="59"/>
  <c r="DR73" i="69"/>
  <c r="DR73" i="68"/>
  <c r="DR73" i="65"/>
  <c r="DR72" i="64"/>
  <c r="DR70" i="60"/>
  <c r="DR75" i="60" s="1"/>
  <c r="DR71" i="60"/>
  <c r="CK72" i="70"/>
  <c r="CK72" i="68"/>
  <c r="CK73" i="68"/>
  <c r="CK71" i="67"/>
  <c r="CK70" i="67"/>
  <c r="CK74" i="67" s="1"/>
  <c r="CK73" i="62"/>
  <c r="CK71" i="60"/>
  <c r="CK70" i="60"/>
  <c r="CK75" i="60" s="1"/>
  <c r="BM73" i="63"/>
  <c r="BM72" i="62"/>
  <c r="BM72" i="61"/>
  <c r="BM72" i="60"/>
  <c r="AQ72" i="69"/>
  <c r="AQ73" i="63"/>
  <c r="AQ71" i="61"/>
  <c r="AQ70" i="61"/>
  <c r="AQ74" i="61" s="1"/>
  <c r="AQ71" i="60"/>
  <c r="AQ70" i="60"/>
  <c r="AQ75" i="60" s="1"/>
  <c r="CE71" i="70"/>
  <c r="CE70" i="70"/>
  <c r="CE74" i="70" s="1"/>
  <c r="CE73" i="66"/>
  <c r="EI14" i="70"/>
  <c r="ET14" i="70" s="1"/>
  <c r="EI14" i="54"/>
  <c r="ET14" i="54" s="1"/>
  <c r="EI68" i="52"/>
  <c r="ET68" i="52" s="1"/>
  <c r="EI23" i="51"/>
  <c r="ET23" i="51" s="1"/>
  <c r="EI23" i="67"/>
  <c r="ET23" i="67" s="1"/>
  <c r="EI47" i="67"/>
  <c r="ET47" i="67" s="1"/>
  <c r="EI47" i="51"/>
  <c r="ET47" i="51" s="1"/>
  <c r="EI52" i="67"/>
  <c r="ET52" i="67" s="1"/>
  <c r="EI52" i="51"/>
  <c r="ET52" i="51" s="1"/>
  <c r="D73" i="65"/>
  <c r="EI37" i="65"/>
  <c r="EI30" i="65"/>
  <c r="ET30" i="65" s="1"/>
  <c r="ET36" i="46"/>
  <c r="EI55" i="61"/>
  <c r="ET55" i="61" s="1"/>
  <c r="EI55" i="45"/>
  <c r="ET55" i="45" s="1"/>
  <c r="CB70" i="65"/>
  <c r="CB74" i="65" s="1"/>
  <c r="CB71" i="65"/>
  <c r="BE73" i="65"/>
  <c r="BE73" i="62"/>
  <c r="AH73" i="68"/>
  <c r="BS71" i="62"/>
  <c r="BS70" i="62"/>
  <c r="BS74" i="62" s="1"/>
  <c r="DG73" i="67"/>
  <c r="EH73" i="69"/>
  <c r="EH73" i="60"/>
  <c r="BV71" i="58"/>
  <c r="BV70" i="58"/>
  <c r="BV74" i="58" s="1"/>
  <c r="BV73" i="59"/>
  <c r="G72" i="64"/>
  <c r="G72" i="63"/>
  <c r="BM71" i="64"/>
  <c r="BM70" i="64"/>
  <c r="BM74" i="64" s="1"/>
  <c r="CW73" i="70"/>
  <c r="CW72" i="68"/>
  <c r="CW71" i="67"/>
  <c r="CW70" i="67"/>
  <c r="CW74" i="67" s="1"/>
  <c r="CW73" i="61"/>
  <c r="CE72" i="70"/>
  <c r="CE71" i="59"/>
  <c r="CE70" i="59"/>
  <c r="CE74" i="59" s="1"/>
  <c r="CE70" i="69"/>
  <c r="CE74" i="69" s="1"/>
  <c r="CE71" i="69"/>
  <c r="CE73" i="68"/>
  <c r="CE72" i="67"/>
  <c r="CE72" i="64"/>
  <c r="CE72" i="60"/>
  <c r="BH72" i="59"/>
  <c r="BH71" i="69"/>
  <c r="BH70" i="69"/>
  <c r="BH74" i="69" s="1"/>
  <c r="AK73" i="69"/>
  <c r="AK71" i="68"/>
  <c r="AK70" i="68"/>
  <c r="AK74" i="68" s="1"/>
  <c r="AK72" i="63"/>
  <c r="AK73" i="63"/>
  <c r="AK70" i="62"/>
  <c r="AK74" i="62" s="1"/>
  <c r="AK71" i="62"/>
  <c r="AK73" i="61"/>
  <c r="AK72" i="60"/>
  <c r="EI13" i="70"/>
  <c r="ET13" i="70" s="1"/>
  <c r="EI13" i="54"/>
  <c r="ET13" i="54" s="1"/>
  <c r="ET24" i="43"/>
  <c r="EI56" i="43"/>
  <c r="ET56" i="43" s="1"/>
  <c r="EI18" i="70"/>
  <c r="ET18" i="70" s="1"/>
  <c r="EI18" i="54"/>
  <c r="ET18" i="54" s="1"/>
  <c r="EI60" i="43"/>
  <c r="ET60" i="43" s="1"/>
  <c r="EI23" i="70"/>
  <c r="ET23" i="70" s="1"/>
  <c r="EI23" i="54"/>
  <c r="ET23" i="54" s="1"/>
  <c r="EI25" i="70"/>
  <c r="ET25" i="70" s="1"/>
  <c r="EI25" i="54"/>
  <c r="ET25" i="54" s="1"/>
  <c r="EI59" i="43"/>
  <c r="EI28" i="70"/>
  <c r="ET28" i="70" s="1"/>
  <c r="EI28" i="54"/>
  <c r="ET28" i="54" s="1"/>
  <c r="EI59" i="70"/>
  <c r="ET59" i="70" s="1"/>
  <c r="EI59" i="54"/>
  <c r="ET59" i="54" s="1"/>
  <c r="EI28" i="52"/>
  <c r="ET28" i="52" s="1"/>
  <c r="EI60" i="52"/>
  <c r="ET60" i="52" s="1"/>
  <c r="EI62" i="70"/>
  <c r="ET62" i="70" s="1"/>
  <c r="EI62" i="54"/>
  <c r="ET62" i="54" s="1"/>
  <c r="EI31" i="52"/>
  <c r="ET31" i="52" s="1"/>
  <c r="EI63" i="52"/>
  <c r="EI42" i="52"/>
  <c r="ET42" i="52" s="1"/>
  <c r="EI56" i="70"/>
  <c r="ET56" i="70" s="1"/>
  <c r="EI56" i="54"/>
  <c r="ET56" i="54" s="1"/>
  <c r="EI25" i="52"/>
  <c r="ET25" i="52" s="1"/>
  <c r="EI57" i="52"/>
  <c r="ET57" i="52" s="1"/>
  <c r="EI30" i="50"/>
  <c r="ET30" i="50" s="1"/>
  <c r="EI36" i="50"/>
  <c r="ET36" i="50" s="1"/>
  <c r="EI12" i="50"/>
  <c r="ET12" i="50" s="1"/>
  <c r="EI31" i="50"/>
  <c r="ET31" i="50" s="1"/>
  <c r="EI7" i="67"/>
  <c r="ET7" i="67" s="1"/>
  <c r="EI7" i="51"/>
  <c r="ET7" i="51" s="1"/>
  <c r="EI24" i="51"/>
  <c r="ET24" i="51" s="1"/>
  <c r="EI24" i="67"/>
  <c r="ET24" i="67" s="1"/>
  <c r="ET16" i="53"/>
  <c r="EI57" i="53"/>
  <c r="ET57" i="53" s="1"/>
  <c r="EI49" i="50"/>
  <c r="ET49" i="50" s="1"/>
  <c r="EI18" i="67"/>
  <c r="ET18" i="67" s="1"/>
  <c r="EI18" i="51"/>
  <c r="ET18" i="51" s="1"/>
  <c r="EI48" i="50"/>
  <c r="ET48" i="50" s="1"/>
  <c r="EI17" i="67"/>
  <c r="ET17" i="67" s="1"/>
  <c r="EI17" i="51"/>
  <c r="ET17" i="51" s="1"/>
  <c r="EI59" i="67"/>
  <c r="ET59" i="67" s="1"/>
  <c r="EI59" i="51"/>
  <c r="ET59" i="51" s="1"/>
  <c r="EI46" i="67"/>
  <c r="ET46" i="67" s="1"/>
  <c r="EI46" i="51"/>
  <c r="ET46" i="51" s="1"/>
  <c r="EI53" i="53"/>
  <c r="ET53" i="53" s="1"/>
  <c r="EI49" i="67"/>
  <c r="ET49" i="67" s="1"/>
  <c r="EI49" i="51"/>
  <c r="ET49" i="51" s="1"/>
  <c r="EI56" i="67"/>
  <c r="ET56" i="67" s="1"/>
  <c r="EI56" i="51"/>
  <c r="ET56" i="51" s="1"/>
  <c r="EI43" i="65"/>
  <c r="ET43" i="65" s="1"/>
  <c r="EI41" i="65"/>
  <c r="ET41" i="65" s="1"/>
  <c r="EI59" i="53"/>
  <c r="ET59" i="53" s="1"/>
  <c r="EI20" i="65"/>
  <c r="ET20" i="65" s="1"/>
  <c r="EI34" i="65"/>
  <c r="ET34" i="65" s="1"/>
  <c r="EI65" i="65"/>
  <c r="ET65" i="65" s="1"/>
  <c r="ET65" i="48"/>
  <c r="EI60" i="65"/>
  <c r="ET60" i="65" s="1"/>
  <c r="EI56" i="46"/>
  <c r="ET56" i="46" s="1"/>
  <c r="EI62" i="65"/>
  <c r="ET62" i="65" s="1"/>
  <c r="EI66" i="46"/>
  <c r="ET66" i="46" s="1"/>
  <c r="ET30" i="46"/>
  <c r="EI61" i="46"/>
  <c r="ET61" i="46" s="1"/>
  <c r="EI68" i="46"/>
  <c r="ET68" i="46" s="1"/>
  <c r="EI67" i="46"/>
  <c r="ET67" i="46" s="1"/>
  <c r="EI19" i="61"/>
  <c r="ET19" i="61" s="1"/>
  <c r="D71" i="61"/>
  <c r="D70" i="61"/>
  <c r="D74" i="61" s="1"/>
  <c r="EI24" i="61"/>
  <c r="ET24" i="61" s="1"/>
  <c r="EI16" i="61"/>
  <c r="ET16" i="61" s="1"/>
  <c r="EI22" i="61"/>
  <c r="ET22" i="61" s="1"/>
  <c r="ET11" i="44"/>
  <c r="EI42" i="61"/>
  <c r="ET42" i="61" s="1"/>
  <c r="EI41" i="61"/>
  <c r="ET41" i="61" s="1"/>
  <c r="EI59" i="61"/>
  <c r="ET59" i="61" s="1"/>
  <c r="EI59" i="45"/>
  <c r="ET59" i="45" s="1"/>
  <c r="ET20" i="60"/>
  <c r="ET20" i="44"/>
  <c r="ET21" i="60"/>
  <c r="ET30" i="60"/>
  <c r="ET46" i="60"/>
  <c r="ET48" i="60"/>
  <c r="ET48" i="44"/>
  <c r="ET53" i="60"/>
  <c r="ET63" i="60"/>
  <c r="CI73" i="58"/>
  <c r="CI73" i="59"/>
  <c r="CI72" i="68"/>
  <c r="CI73" i="67"/>
  <c r="CI71" i="66"/>
  <c r="CI70" i="66"/>
  <c r="CI74" i="66" s="1"/>
  <c r="CI72" i="64"/>
  <c r="CI71" i="62"/>
  <c r="CI70" i="62"/>
  <c r="CI74" i="62" s="1"/>
  <c r="CU73" i="58"/>
  <c r="CU73" i="69"/>
  <c r="CU70" i="68"/>
  <c r="CU74" i="68" s="1"/>
  <c r="CU71" i="68"/>
  <c r="CU72" i="68"/>
  <c r="CU73" i="65"/>
  <c r="CU71" i="64"/>
  <c r="CU70" i="64"/>
  <c r="CU74" i="64" s="1"/>
  <c r="CU71" i="61"/>
  <c r="CU70" i="61"/>
  <c r="CU74" i="61" s="1"/>
  <c r="CB70" i="59"/>
  <c r="CB74" i="59" s="1"/>
  <c r="CB71" i="59"/>
  <c r="CB71" i="70"/>
  <c r="CB70" i="70"/>
  <c r="CB74" i="70" s="1"/>
  <c r="CB71" i="69"/>
  <c r="CB70" i="69"/>
  <c r="CB74" i="69" s="1"/>
  <c r="CB72" i="68"/>
  <c r="CB71" i="66"/>
  <c r="CB70" i="66"/>
  <c r="CB74" i="66" s="1"/>
  <c r="BE73" i="59"/>
  <c r="BE71" i="68"/>
  <c r="BE70" i="68"/>
  <c r="BE74" i="68" s="1"/>
  <c r="BE73" i="69"/>
  <c r="BE73" i="68"/>
  <c r="BE71" i="62"/>
  <c r="BE70" i="62"/>
  <c r="BE74" i="62" s="1"/>
  <c r="BE70" i="61"/>
  <c r="BE74" i="61" s="1"/>
  <c r="BE71" i="61"/>
  <c r="BE73" i="60"/>
  <c r="AH73" i="58"/>
  <c r="AH72" i="70"/>
  <c r="AH71" i="63"/>
  <c r="AH70" i="63"/>
  <c r="AH74" i="63" s="1"/>
  <c r="AH71" i="60"/>
  <c r="AH70" i="60"/>
  <c r="AH75" i="60" s="1"/>
  <c r="BS72" i="69"/>
  <c r="BS73" i="67"/>
  <c r="BS72" i="64"/>
  <c r="BS72" i="60"/>
  <c r="BP71" i="59"/>
  <c r="BP70" i="59"/>
  <c r="BP74" i="59" s="1"/>
  <c r="BP72" i="59"/>
  <c r="BP71" i="70"/>
  <c r="BP70" i="70"/>
  <c r="BP74" i="70" s="1"/>
  <c r="BP71" i="68"/>
  <c r="BP70" i="68"/>
  <c r="BP74" i="68" s="1"/>
  <c r="BP72" i="67"/>
  <c r="BP73" i="63"/>
  <c r="BP72" i="62"/>
  <c r="BP71" i="61"/>
  <c r="BP70" i="61"/>
  <c r="BP74" i="61" s="1"/>
  <c r="DG71" i="58"/>
  <c r="DG70" i="58"/>
  <c r="DG74" i="58" s="1"/>
  <c r="DG70" i="66"/>
  <c r="DG74" i="66" s="1"/>
  <c r="DG71" i="66"/>
  <c r="DG71" i="65"/>
  <c r="DG70" i="65"/>
  <c r="DG74" i="65" s="1"/>
  <c r="DG71" i="61"/>
  <c r="DG70" i="61"/>
  <c r="DG74" i="61" s="1"/>
  <c r="CS73" i="59"/>
  <c r="CS71" i="70"/>
  <c r="CS70" i="70"/>
  <c r="CS74" i="70" s="1"/>
  <c r="CS73" i="67"/>
  <c r="CS71" i="61"/>
  <c r="CS70" i="61"/>
  <c r="CS74" i="61" s="1"/>
  <c r="CS71" i="60"/>
  <c r="CS70" i="60"/>
  <c r="CS75" i="60" s="1"/>
  <c r="BY72" i="70"/>
  <c r="BY73" i="65"/>
  <c r="BY73" i="64"/>
  <c r="BY71" i="63"/>
  <c r="BY70" i="63"/>
  <c r="BY74" i="63" s="1"/>
  <c r="BB73" i="58"/>
  <c r="BB72" i="59"/>
  <c r="BB73" i="65"/>
  <c r="BB71" i="64"/>
  <c r="BB70" i="64"/>
  <c r="BB74" i="64" s="1"/>
  <c r="BB73" i="63"/>
  <c r="BB74" i="60"/>
  <c r="BB73" i="60"/>
  <c r="AE72" i="59"/>
  <c r="AE73" i="69"/>
  <c r="AE72" i="68"/>
  <c r="AE73" i="64"/>
  <c r="AE72" i="64"/>
  <c r="AE72" i="63"/>
  <c r="AE72" i="60"/>
  <c r="AE74" i="60"/>
  <c r="AV72" i="58"/>
  <c r="AV73" i="69"/>
  <c r="AV72" i="67"/>
  <c r="AV70" i="66"/>
  <c r="AV74" i="66" s="1"/>
  <c r="AV71" i="66"/>
  <c r="DX71" i="59"/>
  <c r="DX70" i="59"/>
  <c r="DX74" i="59" s="1"/>
  <c r="BL71" i="68"/>
  <c r="BL70" i="68"/>
  <c r="BL74" i="68" s="1"/>
  <c r="BL72" i="67"/>
  <c r="BL73" i="65"/>
  <c r="EH70" i="67"/>
  <c r="EH74" i="67" s="1"/>
  <c r="EH71" i="67"/>
  <c r="EH72" i="63"/>
  <c r="CQ73" i="58"/>
  <c r="CQ72" i="59"/>
  <c r="CQ73" i="68"/>
  <c r="CQ73" i="66"/>
  <c r="CQ71" i="65"/>
  <c r="CQ70" i="65"/>
  <c r="CQ74" i="65" s="1"/>
  <c r="CQ72" i="63"/>
  <c r="CQ71" i="62"/>
  <c r="CQ70" i="62"/>
  <c r="CQ74" i="62" s="1"/>
  <c r="CQ71" i="60"/>
  <c r="CQ70" i="60"/>
  <c r="CQ75" i="60" s="1"/>
  <c r="CQ72" i="60"/>
  <c r="CQ73" i="60"/>
  <c r="BV70" i="70"/>
  <c r="BV74" i="70" s="1"/>
  <c r="BV71" i="70"/>
  <c r="BV72" i="64"/>
  <c r="BV73" i="63"/>
  <c r="BV71" i="62"/>
  <c r="BV70" i="62"/>
  <c r="BV74" i="62" s="1"/>
  <c r="BV72" i="60"/>
  <c r="AY72" i="70"/>
  <c r="AB72" i="69"/>
  <c r="AB71" i="61"/>
  <c r="AB70" i="61"/>
  <c r="AB74" i="61" s="1"/>
  <c r="AB73" i="61"/>
  <c r="AB74" i="60"/>
  <c r="CO73" i="58"/>
  <c r="CO70" i="62"/>
  <c r="CO74" i="62" s="1"/>
  <c r="CO71" i="62"/>
  <c r="CN71" i="68"/>
  <c r="CN73" i="64"/>
  <c r="CN71" i="63"/>
  <c r="CN72" i="60"/>
  <c r="S72" i="59"/>
  <c r="S71" i="68"/>
  <c r="S70" i="68"/>
  <c r="S74" i="68" s="1"/>
  <c r="S70" i="67"/>
  <c r="S74" i="67" s="1"/>
  <c r="S71" i="67"/>
  <c r="S70" i="61"/>
  <c r="S74" i="61" s="1"/>
  <c r="S71" i="61"/>
  <c r="S74" i="60"/>
  <c r="G72" i="59"/>
  <c r="G72" i="62"/>
  <c r="ED70" i="70"/>
  <c r="ED74" i="70" s="1"/>
  <c r="ED71" i="70"/>
  <c r="ED73" i="69"/>
  <c r="ED73" i="66"/>
  <c r="ED71" i="65"/>
  <c r="ED70" i="65"/>
  <c r="ED74" i="65" s="1"/>
  <c r="ED73" i="65"/>
  <c r="ED72" i="60"/>
  <c r="V70" i="69"/>
  <c r="V74" i="69" s="1"/>
  <c r="V71" i="69"/>
  <c r="V73" i="68"/>
  <c r="V71" i="67"/>
  <c r="V70" i="67"/>
  <c r="V74" i="67" s="1"/>
  <c r="V72" i="67"/>
  <c r="V70" i="62"/>
  <c r="V74" i="62" s="1"/>
  <c r="V71" i="62"/>
  <c r="AU71" i="70"/>
  <c r="AU70" i="70"/>
  <c r="AU74" i="70" s="1"/>
  <c r="AU72" i="69"/>
  <c r="AU73" i="68"/>
  <c r="AU70" i="61"/>
  <c r="AU74" i="61" s="1"/>
  <c r="AU71" i="61"/>
  <c r="AU73" i="60"/>
  <c r="AN70" i="70"/>
  <c r="AN74" i="70" s="1"/>
  <c r="AN71" i="70"/>
  <c r="AN71" i="59"/>
  <c r="AN70" i="59"/>
  <c r="AN74" i="59" s="1"/>
  <c r="AN73" i="67"/>
  <c r="AN73" i="64"/>
  <c r="AN71" i="63"/>
  <c r="AN70" i="63"/>
  <c r="AN74" i="63" s="1"/>
  <c r="DR73" i="70"/>
  <c r="DR73" i="63"/>
  <c r="CK71" i="62"/>
  <c r="CK70" i="62"/>
  <c r="CK74" i="62" s="1"/>
  <c r="CK72" i="62"/>
  <c r="BM73" i="58"/>
  <c r="BM71" i="68"/>
  <c r="BM70" i="68"/>
  <c r="BM74" i="68" s="1"/>
  <c r="BM71" i="62"/>
  <c r="BM70" i="62"/>
  <c r="BM74" i="62" s="1"/>
  <c r="BM71" i="60"/>
  <c r="BM70" i="60"/>
  <c r="BM75" i="60" s="1"/>
  <c r="AQ72" i="67"/>
  <c r="AQ71" i="62"/>
  <c r="AQ70" i="62"/>
  <c r="AQ74" i="62" s="1"/>
  <c r="AQ74" i="60"/>
  <c r="CE71" i="67"/>
  <c r="CE70" i="67"/>
  <c r="CE74" i="67" s="1"/>
  <c r="CE70" i="61"/>
  <c r="CE74" i="61" s="1"/>
  <c r="CE71" i="61"/>
  <c r="AK73" i="59"/>
  <c r="EI51" i="70"/>
  <c r="ET51" i="70" s="1"/>
  <c r="EI51" i="54"/>
  <c r="ET51" i="54" s="1"/>
  <c r="EI38" i="52"/>
  <c r="ET38" i="52" s="1"/>
  <c r="D72" i="69"/>
  <c r="EI21" i="52"/>
  <c r="EI45" i="67"/>
  <c r="ET45" i="67" s="1"/>
  <c r="EI45" i="51"/>
  <c r="ET45" i="51" s="1"/>
  <c r="EI56" i="65"/>
  <c r="ET56" i="65" s="1"/>
  <c r="EI58" i="65"/>
  <c r="ET58" i="65" s="1"/>
  <c r="EI55" i="46"/>
  <c r="ET55" i="46" s="1"/>
  <c r="ET40" i="47"/>
  <c r="EI17" i="61"/>
  <c r="ET17" i="61" s="1"/>
  <c r="ET7" i="60"/>
  <c r="ET7" i="44"/>
  <c r="ET59" i="60"/>
  <c r="CB72" i="64"/>
  <c r="CB73" i="62"/>
  <c r="DG72" i="59"/>
  <c r="BB70" i="62"/>
  <c r="BB74" i="62" s="1"/>
  <c r="BB71" i="62"/>
  <c r="AV71" i="58"/>
  <c r="AV70" i="58"/>
  <c r="AV74" i="58" s="1"/>
  <c r="DX71" i="58"/>
  <c r="DX70" i="58"/>
  <c r="DX74" i="58" s="1"/>
  <c r="DX71" i="70"/>
  <c r="DX70" i="70"/>
  <c r="DX74" i="70" s="1"/>
  <c r="S72" i="69"/>
  <c r="S71" i="63"/>
  <c r="S70" i="63"/>
  <c r="S74" i="63" s="1"/>
  <c r="V73" i="59"/>
  <c r="V73" i="64"/>
  <c r="CK71" i="63"/>
  <c r="CK70" i="63"/>
  <c r="CK74" i="63" s="1"/>
  <c r="BM71" i="67"/>
  <c r="BM70" i="67"/>
  <c r="BM74" i="67" s="1"/>
  <c r="CW71" i="68"/>
  <c r="CW70" i="68"/>
  <c r="CW74" i="68" s="1"/>
  <c r="CW73" i="64"/>
  <c r="CW71" i="63"/>
  <c r="CW70" i="63"/>
  <c r="CW74" i="63" s="1"/>
  <c r="CW72" i="60"/>
  <c r="CE71" i="58"/>
  <c r="CE70" i="58"/>
  <c r="CE74" i="58" s="1"/>
  <c r="CE70" i="64"/>
  <c r="CE74" i="64" s="1"/>
  <c r="CE71" i="64"/>
  <c r="CE72" i="62"/>
  <c r="CE73" i="61"/>
  <c r="BH70" i="70"/>
  <c r="BH74" i="70" s="1"/>
  <c r="BH71" i="70"/>
  <c r="BH72" i="64"/>
  <c r="AK70" i="58"/>
  <c r="AK74" i="58" s="1"/>
  <c r="AK71" i="58"/>
  <c r="AK70" i="59"/>
  <c r="AK74" i="59" s="1"/>
  <c r="AK71" i="59"/>
  <c r="AK73" i="65"/>
  <c r="AK71" i="66"/>
  <c r="AK70" i="66"/>
  <c r="AK74" i="66" s="1"/>
  <c r="AK73" i="67"/>
  <c r="D71" i="70"/>
  <c r="D70" i="70"/>
  <c r="D74" i="70" s="1"/>
  <c r="EI6" i="70"/>
  <c r="EI6" i="54"/>
  <c r="EI22" i="70"/>
  <c r="ET22" i="70" s="1"/>
  <c r="EI22" i="54"/>
  <c r="ET22" i="54" s="1"/>
  <c r="ET22" i="43"/>
  <c r="EI61" i="43"/>
  <c r="ET61" i="43" s="1"/>
  <c r="EI27" i="70"/>
  <c r="ET27" i="70" s="1"/>
  <c r="EI27" i="54"/>
  <c r="ET27" i="54" s="1"/>
  <c r="EI29" i="70"/>
  <c r="ET29" i="70" s="1"/>
  <c r="EI29" i="54"/>
  <c r="ET29" i="54" s="1"/>
  <c r="EI63" i="43"/>
  <c r="ET63" i="43" s="1"/>
  <c r="EI32" i="70"/>
  <c r="ET32" i="70" s="1"/>
  <c r="EI32" i="54"/>
  <c r="ET32" i="54" s="1"/>
  <c r="EI63" i="70"/>
  <c r="ET63" i="70" s="1"/>
  <c r="EI63" i="54"/>
  <c r="ET63" i="54" s="1"/>
  <c r="EI32" i="52"/>
  <c r="ET32" i="52" s="1"/>
  <c r="EI51" i="50"/>
  <c r="ET51" i="50" s="1"/>
  <c r="EI66" i="70"/>
  <c r="ET66" i="70" s="1"/>
  <c r="EI66" i="54"/>
  <c r="ET66" i="54" s="1"/>
  <c r="EI35" i="52"/>
  <c r="ET35" i="52" s="1"/>
  <c r="EI65" i="52"/>
  <c r="ET65" i="52" s="1"/>
  <c r="EI14" i="52"/>
  <c r="ET14" i="52" s="1"/>
  <c r="EI46" i="52"/>
  <c r="ET46" i="52" s="1"/>
  <c r="EI60" i="70"/>
  <c r="ET60" i="70" s="1"/>
  <c r="EI60" i="54"/>
  <c r="ET60" i="54" s="1"/>
  <c r="EI29" i="52"/>
  <c r="ET29" i="52" s="1"/>
  <c r="EI61" i="52"/>
  <c r="ET61" i="52" s="1"/>
  <c r="EI34" i="50"/>
  <c r="ET34" i="50" s="1"/>
  <c r="EI13" i="50"/>
  <c r="ET13" i="50" s="1"/>
  <c r="EI55" i="50"/>
  <c r="ET55" i="50" s="1"/>
  <c r="EI16" i="50"/>
  <c r="ET16" i="50" s="1"/>
  <c r="EI66" i="52"/>
  <c r="ET66" i="52" s="1"/>
  <c r="EI46" i="50"/>
  <c r="ET46" i="50" s="1"/>
  <c r="D70" i="66"/>
  <c r="D74" i="66" s="1"/>
  <c r="D71" i="66"/>
  <c r="EI6" i="53"/>
  <c r="EI27" i="67"/>
  <c r="ET27" i="67" s="1"/>
  <c r="EI27" i="51"/>
  <c r="ET27" i="51" s="1"/>
  <c r="ET10" i="48"/>
  <c r="EI10" i="65"/>
  <c r="ET10" i="65" s="1"/>
  <c r="EI53" i="50"/>
  <c r="ET53" i="50" s="1"/>
  <c r="EI22" i="51"/>
  <c r="ET22" i="51" s="1"/>
  <c r="EI22" i="67"/>
  <c r="ET22" i="67" s="1"/>
  <c r="EI43" i="67"/>
  <c r="ET43" i="67" s="1"/>
  <c r="EI43" i="51"/>
  <c r="ET43" i="51" s="1"/>
  <c r="EI52" i="50"/>
  <c r="ET52" i="50" s="1"/>
  <c r="EI21" i="51"/>
  <c r="D72" i="67"/>
  <c r="EI21" i="67"/>
  <c r="EI67" i="67"/>
  <c r="ET67" i="67" s="1"/>
  <c r="EI67" i="51"/>
  <c r="ET67" i="51" s="1"/>
  <c r="EI50" i="67"/>
  <c r="ET50" i="67" s="1"/>
  <c r="EI50" i="51"/>
  <c r="ET50" i="51" s="1"/>
  <c r="EI58" i="53"/>
  <c r="ET58" i="53" s="1"/>
  <c r="EI53" i="67"/>
  <c r="ET53" i="67" s="1"/>
  <c r="EI53" i="51"/>
  <c r="ET53" i="51" s="1"/>
  <c r="EI60" i="67"/>
  <c r="ET60" i="67" s="1"/>
  <c r="EI60" i="51"/>
  <c r="ET60" i="51" s="1"/>
  <c r="EI47" i="65"/>
  <c r="ET47" i="65" s="1"/>
  <c r="ET13" i="48"/>
  <c r="EI13" i="65"/>
  <c r="ET13" i="65" s="1"/>
  <c r="EI45" i="65"/>
  <c r="ET45" i="65" s="1"/>
  <c r="EI63" i="53"/>
  <c r="ET63" i="53" s="1"/>
  <c r="ET24" i="48"/>
  <c r="EI24" i="65"/>
  <c r="ET24" i="65" s="1"/>
  <c r="EI38" i="65"/>
  <c r="ET38" i="65" s="1"/>
  <c r="D71" i="64"/>
  <c r="D70" i="64"/>
  <c r="D74" i="64" s="1"/>
  <c r="EI6" i="49"/>
  <c r="EI64" i="65"/>
  <c r="ET64" i="65" s="1"/>
  <c r="ET64" i="48"/>
  <c r="EI55" i="65"/>
  <c r="ET55" i="65" s="1"/>
  <c r="EI66" i="65"/>
  <c r="ET66" i="65" s="1"/>
  <c r="EI62" i="46"/>
  <c r="ET62" i="46" s="1"/>
  <c r="ET52" i="47"/>
  <c r="D72" i="61"/>
  <c r="EI21" i="61"/>
  <c r="EI10" i="61"/>
  <c r="ET10" i="61" s="1"/>
  <c r="ET10" i="45"/>
  <c r="EI53" i="61"/>
  <c r="ET53" i="61" s="1"/>
  <c r="EI23" i="61"/>
  <c r="ET23" i="61" s="1"/>
  <c r="EI26" i="61"/>
  <c r="ET26" i="61" s="1"/>
  <c r="EI40" i="61"/>
  <c r="ET40" i="61" s="1"/>
  <c r="EI46" i="61"/>
  <c r="ET46" i="61" s="1"/>
  <c r="EI45" i="61"/>
  <c r="ET45" i="61" s="1"/>
  <c r="EI63" i="61"/>
  <c r="ET63" i="61" s="1"/>
  <c r="EI63" i="45"/>
  <c r="ET63" i="45" s="1"/>
  <c r="ET10" i="44"/>
  <c r="ET25" i="60"/>
  <c r="ET34" i="60"/>
  <c r="ET50" i="60"/>
  <c r="ET39" i="60"/>
  <c r="ET57" i="60"/>
  <c r="ET67" i="60"/>
  <c r="EI67" i="44"/>
  <c r="CI73" i="70"/>
  <c r="CI72" i="69"/>
  <c r="CI73" i="64"/>
  <c r="CI70" i="63"/>
  <c r="CI74" i="63" s="1"/>
  <c r="CI71" i="63"/>
  <c r="CU73" i="59"/>
  <c r="CU72" i="70"/>
  <c r="CU73" i="60"/>
  <c r="CB72" i="59"/>
  <c r="CB73" i="70"/>
  <c r="CB71" i="67"/>
  <c r="CB70" i="67"/>
  <c r="CB74" i="67" s="1"/>
  <c r="CB72" i="67"/>
  <c r="CB73" i="65"/>
  <c r="CB73" i="64"/>
  <c r="CB72" i="62"/>
  <c r="CB73" i="63"/>
  <c r="BE71" i="58"/>
  <c r="BE70" i="58"/>
  <c r="BE74" i="58" s="1"/>
  <c r="BE72" i="58"/>
  <c r="BE71" i="59"/>
  <c r="BE70" i="59"/>
  <c r="BE74" i="59" s="1"/>
  <c r="BE71" i="67"/>
  <c r="BE70" i="67"/>
  <c r="BE74" i="67" s="1"/>
  <c r="BE73" i="64"/>
  <c r="BE70" i="63"/>
  <c r="BE74" i="63" s="1"/>
  <c r="BE71" i="63"/>
  <c r="BE70" i="60"/>
  <c r="BE75" i="60" s="1"/>
  <c r="BE71" i="60"/>
  <c r="AH73" i="59"/>
  <c r="AH73" i="69"/>
  <c r="AH71" i="68"/>
  <c r="AH70" i="68"/>
  <c r="AH74" i="68" s="1"/>
  <c r="AH73" i="66"/>
  <c r="AH73" i="65"/>
  <c r="AH72" i="64"/>
  <c r="AH72" i="63"/>
  <c r="AH71" i="64"/>
  <c r="AH70" i="64"/>
  <c r="AH74" i="64" s="1"/>
  <c r="AH73" i="60"/>
  <c r="BS70" i="58"/>
  <c r="BS74" i="58" s="1"/>
  <c r="BS71" i="58"/>
  <c r="BS72" i="59"/>
  <c r="BS71" i="68"/>
  <c r="BS70" i="68"/>
  <c r="BS74" i="68" s="1"/>
  <c r="BS72" i="63"/>
  <c r="BS71" i="64"/>
  <c r="BS70" i="64"/>
  <c r="BS74" i="64" s="1"/>
  <c r="BS73" i="62"/>
  <c r="BP71" i="69"/>
  <c r="BP70" i="69"/>
  <c r="BP74" i="69" s="1"/>
  <c r="BP72" i="69"/>
  <c r="BP72" i="61"/>
  <c r="DG72" i="70"/>
  <c r="DG70" i="69"/>
  <c r="DG74" i="69" s="1"/>
  <c r="DG71" i="69"/>
  <c r="DG73" i="69"/>
  <c r="DG71" i="64"/>
  <c r="DG70" i="64"/>
  <c r="DG74" i="64" s="1"/>
  <c r="DG72" i="62"/>
  <c r="DG73" i="61"/>
  <c r="CS71" i="65"/>
  <c r="CS70" i="65"/>
  <c r="CS74" i="65" s="1"/>
  <c r="CS73" i="61"/>
  <c r="CS72" i="60"/>
  <c r="BY72" i="59"/>
  <c r="BY73" i="69"/>
  <c r="BY73" i="61"/>
  <c r="BB70" i="59"/>
  <c r="BB74" i="59" s="1"/>
  <c r="BB71" i="59"/>
  <c r="BB73" i="70"/>
  <c r="BB71" i="68"/>
  <c r="BB70" i="68"/>
  <c r="BB74" i="68" s="1"/>
  <c r="BB73" i="67"/>
  <c r="AE72" i="70"/>
  <c r="AE72" i="67"/>
  <c r="AV73" i="59"/>
  <c r="AV72" i="70"/>
  <c r="AV73" i="66"/>
  <c r="AV71" i="65"/>
  <c r="AV70" i="65"/>
  <c r="AV74" i="65" s="1"/>
  <c r="AV72" i="62"/>
  <c r="AV73" i="60"/>
  <c r="DX72" i="68"/>
  <c r="DX72" i="67"/>
  <c r="DX71" i="64"/>
  <c r="DX70" i="64"/>
  <c r="DX74" i="64" s="1"/>
  <c r="DX73" i="62"/>
  <c r="DX72" i="61"/>
  <c r="DX71" i="60"/>
  <c r="DX70" i="60"/>
  <c r="DX75" i="60" s="1"/>
  <c r="DX72" i="60"/>
  <c r="BL73" i="70"/>
  <c r="BL73" i="66"/>
  <c r="BL71" i="65"/>
  <c r="BL70" i="65"/>
  <c r="BL74" i="65" s="1"/>
  <c r="BL73" i="61"/>
  <c r="EH71" i="69"/>
  <c r="EH70" i="69"/>
  <c r="EH74" i="69" s="1"/>
  <c r="CQ70" i="68"/>
  <c r="CQ74" i="68" s="1"/>
  <c r="CQ71" i="68"/>
  <c r="CQ72" i="64"/>
  <c r="CQ73" i="62"/>
  <c r="BV72" i="58"/>
  <c r="BV72" i="69"/>
  <c r="BV73" i="68"/>
  <c r="BV71" i="67"/>
  <c r="BV70" i="67"/>
  <c r="BV74" i="67" s="1"/>
  <c r="BV73" i="64"/>
  <c r="BV71" i="63"/>
  <c r="BV70" i="63"/>
  <c r="BV74" i="63" s="1"/>
  <c r="BV72" i="62"/>
  <c r="BV70" i="61"/>
  <c r="BV74" i="61" s="1"/>
  <c r="BV71" i="61"/>
  <c r="AY73" i="59"/>
  <c r="AY73" i="69"/>
  <c r="AY73" i="66"/>
  <c r="AY71" i="65"/>
  <c r="AY70" i="65"/>
  <c r="AY74" i="65" s="1"/>
  <c r="AY73" i="65"/>
  <c r="AY72" i="61"/>
  <c r="AB72" i="70"/>
  <c r="CO72" i="59"/>
  <c r="CO73" i="67"/>
  <c r="CO70" i="66"/>
  <c r="CO74" i="66" s="1"/>
  <c r="CO71" i="66"/>
  <c r="CO72" i="63"/>
  <c r="CO73" i="62"/>
  <c r="CO70" i="61"/>
  <c r="CO74" i="61" s="1"/>
  <c r="CO71" i="61"/>
  <c r="CN72" i="59"/>
  <c r="CN71" i="67"/>
  <c r="S73" i="58"/>
  <c r="S73" i="67"/>
  <c r="S72" i="63"/>
  <c r="S72" i="62"/>
  <c r="S73" i="63"/>
  <c r="S72" i="61"/>
  <c r="G72" i="70"/>
  <c r="G72" i="69"/>
  <c r="G72" i="61"/>
  <c r="ED71" i="58"/>
  <c r="ED70" i="58"/>
  <c r="ED74" i="58" s="1"/>
  <c r="ED71" i="59"/>
  <c r="ED70" i="59"/>
  <c r="ED74" i="59" s="1"/>
  <c r="ED72" i="59"/>
  <c r="ED73" i="70"/>
  <c r="ED71" i="67"/>
  <c r="ED70" i="67"/>
  <c r="ED74" i="67" s="1"/>
  <c r="ED71" i="66"/>
  <c r="ED70" i="66"/>
  <c r="ED74" i="66" s="1"/>
  <c r="ED71" i="61"/>
  <c r="ED70" i="61"/>
  <c r="ED74" i="61" s="1"/>
  <c r="V72" i="58"/>
  <c r="V73" i="63"/>
  <c r="V70" i="61"/>
  <c r="V74" i="61" s="1"/>
  <c r="V71" i="61"/>
  <c r="V72" i="61"/>
  <c r="V73" i="60"/>
  <c r="AU71" i="58"/>
  <c r="AU70" i="58"/>
  <c r="AU74" i="58" s="1"/>
  <c r="AU73" i="58"/>
  <c r="AU71" i="66"/>
  <c r="AU70" i="66"/>
  <c r="AU74" i="66" s="1"/>
  <c r="AU71" i="62"/>
  <c r="AU70" i="62"/>
  <c r="AU74" i="62" s="1"/>
  <c r="AU72" i="60"/>
  <c r="AN72" i="61"/>
  <c r="DR70" i="68"/>
  <c r="DR74" i="68" s="1"/>
  <c r="DR71" i="68"/>
  <c r="DR73" i="67"/>
  <c r="DR73" i="61"/>
  <c r="DR74" i="60"/>
  <c r="CK73" i="58"/>
  <c r="CK73" i="67"/>
  <c r="CK71" i="64"/>
  <c r="CK70" i="64"/>
  <c r="CK74" i="64" s="1"/>
  <c r="CK71" i="66"/>
  <c r="CK70" i="66"/>
  <c r="CK74" i="66" s="1"/>
  <c r="CK74" i="60"/>
  <c r="CK73" i="60"/>
  <c r="BM73" i="70"/>
  <c r="BM73" i="69"/>
  <c r="BM72" i="63"/>
  <c r="BM74" i="60"/>
  <c r="AQ73" i="58"/>
  <c r="AQ71" i="59"/>
  <c r="AQ70" i="59"/>
  <c r="AQ74" i="59" s="1"/>
  <c r="AQ72" i="59"/>
  <c r="AQ73" i="64"/>
  <c r="CE73" i="63"/>
  <c r="BH72" i="69"/>
  <c r="BH72" i="61"/>
  <c r="EI27" i="52"/>
  <c r="ET27" i="52" s="1"/>
  <c r="EI52" i="70"/>
  <c r="ET52" i="70" s="1"/>
  <c r="EI52" i="54"/>
  <c r="ET52" i="54" s="1"/>
  <c r="EI68" i="53"/>
  <c r="ET68" i="53" s="1"/>
  <c r="EI32" i="61"/>
  <c r="ET32" i="61" s="1"/>
  <c r="D73" i="61"/>
  <c r="EI37" i="61"/>
  <c r="ET49" i="60"/>
  <c r="CU71" i="58"/>
  <c r="CU70" i="58"/>
  <c r="CU74" i="58" s="1"/>
  <c r="CU72" i="62"/>
  <c r="CB73" i="66"/>
  <c r="BE70" i="69"/>
  <c r="BE74" i="69" s="1"/>
  <c r="BE71" i="69"/>
  <c r="BS70" i="59"/>
  <c r="BS74" i="59" s="1"/>
  <c r="BS71" i="59"/>
  <c r="BY71" i="66"/>
  <c r="BY70" i="66"/>
  <c r="BY74" i="66" s="1"/>
  <c r="DX71" i="65"/>
  <c r="DX70" i="65"/>
  <c r="DX74" i="65" s="1"/>
  <c r="BV73" i="61"/>
  <c r="AY70" i="62"/>
  <c r="AY74" i="62" s="1"/>
  <c r="AY71" i="62"/>
  <c r="CN71" i="61"/>
  <c r="AN71" i="58"/>
  <c r="AN70" i="58"/>
  <c r="AN74" i="58" s="1"/>
  <c r="AN71" i="66"/>
  <c r="AN70" i="66"/>
  <c r="AN74" i="66" s="1"/>
  <c r="DR70" i="64"/>
  <c r="DR74" i="64" s="1"/>
  <c r="DR71" i="64"/>
  <c r="CW71" i="70"/>
  <c r="CW70" i="70"/>
  <c r="CW74" i="70" s="1"/>
  <c r="CW73" i="65"/>
  <c r="CW72" i="64"/>
  <c r="CW72" i="61"/>
  <c r="CW73" i="60"/>
  <c r="CW74" i="60"/>
  <c r="CE72" i="59"/>
  <c r="CE72" i="69"/>
  <c r="CE70" i="66"/>
  <c r="CE74" i="66" s="1"/>
  <c r="CE71" i="66"/>
  <c r="CE70" i="60"/>
  <c r="CE75" i="60" s="1"/>
  <c r="CE71" i="60"/>
  <c r="CE73" i="60"/>
  <c r="BH73" i="59"/>
  <c r="BH73" i="58"/>
  <c r="BH72" i="67"/>
  <c r="BH73" i="64"/>
  <c r="BH71" i="63"/>
  <c r="BH70" i="63"/>
  <c r="BH74" i="63" s="1"/>
  <c r="BH71" i="60"/>
  <c r="BH70" i="60"/>
  <c r="BH75" i="60" s="1"/>
  <c r="BH73" i="60"/>
  <c r="AK73" i="70"/>
  <c r="AK72" i="68"/>
  <c r="AK71" i="65"/>
  <c r="AK70" i="65"/>
  <c r="AK74" i="65" s="1"/>
  <c r="AK72" i="64"/>
  <c r="AK72" i="62"/>
  <c r="ET32" i="43"/>
  <c r="EI26" i="70"/>
  <c r="ET26" i="70" s="1"/>
  <c r="EI26" i="54"/>
  <c r="ET26" i="54" s="1"/>
  <c r="EI58" i="43"/>
  <c r="ET58" i="43" s="1"/>
  <c r="D73" i="59"/>
  <c r="EI62" i="43"/>
  <c r="ET62" i="43" s="1"/>
  <c r="EI31" i="70"/>
  <c r="ET31" i="70" s="1"/>
  <c r="EI31" i="54"/>
  <c r="ET31" i="54" s="1"/>
  <c r="EI33" i="70"/>
  <c r="ET33" i="70" s="1"/>
  <c r="EI33" i="54"/>
  <c r="ET33" i="54" s="1"/>
  <c r="EI67" i="43"/>
  <c r="ET67" i="43" s="1"/>
  <c r="EI36" i="70"/>
  <c r="ET36" i="70" s="1"/>
  <c r="EI36" i="54"/>
  <c r="ET36" i="54" s="1"/>
  <c r="EI67" i="70"/>
  <c r="ET67" i="70" s="1"/>
  <c r="EI67" i="54"/>
  <c r="ET67" i="54" s="1"/>
  <c r="EI36" i="52"/>
  <c r="ET36" i="52" s="1"/>
  <c r="EI63" i="50"/>
  <c r="ET63" i="50" s="1"/>
  <c r="ET7" i="52"/>
  <c r="EI39" i="52"/>
  <c r="ET39" i="52" s="1"/>
  <c r="EI49" i="70"/>
  <c r="ET49" i="70" s="1"/>
  <c r="EI49" i="54"/>
  <c r="ET49" i="54" s="1"/>
  <c r="EI18" i="52"/>
  <c r="ET18" i="52" s="1"/>
  <c r="EI50" i="52"/>
  <c r="ET50" i="52" s="1"/>
  <c r="EI64" i="70"/>
  <c r="ET64" i="70" s="1"/>
  <c r="EI64" i="54"/>
  <c r="ET64" i="54" s="1"/>
  <c r="EI33" i="52"/>
  <c r="ET33" i="52" s="1"/>
  <c r="D71" i="68"/>
  <c r="D70" i="68"/>
  <c r="D74" i="68" s="1"/>
  <c r="EI6" i="50"/>
  <c r="EI58" i="50"/>
  <c r="ET58" i="50" s="1"/>
  <c r="EI17" i="50"/>
  <c r="ET17" i="50" s="1"/>
  <c r="EI20" i="67"/>
  <c r="ET20" i="67" s="1"/>
  <c r="EI20" i="51"/>
  <c r="ET20" i="51" s="1"/>
  <c r="EI20" i="50"/>
  <c r="ET20" i="50" s="1"/>
  <c r="EI7" i="50"/>
  <c r="ET7" i="50" s="1"/>
  <c r="EI15" i="67"/>
  <c r="ET15" i="67" s="1"/>
  <c r="EI15" i="51"/>
  <c r="ET15" i="51" s="1"/>
  <c r="EI32" i="67"/>
  <c r="ET32" i="67" s="1"/>
  <c r="EI32" i="51"/>
  <c r="ET32" i="51" s="1"/>
  <c r="EI59" i="50"/>
  <c r="ET59" i="50" s="1"/>
  <c r="ET18" i="48"/>
  <c r="EI18" i="65"/>
  <c r="ET18" i="65" s="1"/>
  <c r="EI57" i="50"/>
  <c r="ET57" i="50" s="1"/>
  <c r="EI26" i="67"/>
  <c r="ET26" i="67" s="1"/>
  <c r="EI26" i="51"/>
  <c r="ET26" i="51" s="1"/>
  <c r="EI56" i="50"/>
  <c r="ET56" i="50" s="1"/>
  <c r="EI25" i="51"/>
  <c r="ET25" i="51" s="1"/>
  <c r="EI25" i="67"/>
  <c r="ET25" i="67" s="1"/>
  <c r="EI68" i="67"/>
  <c r="ET68" i="67" s="1"/>
  <c r="EI68" i="51"/>
  <c r="ET68" i="51" s="1"/>
  <c r="EI54" i="67"/>
  <c r="ET54" i="67" s="1"/>
  <c r="EI54" i="51"/>
  <c r="ET54" i="51" s="1"/>
  <c r="EI61" i="53"/>
  <c r="ET61" i="53" s="1"/>
  <c r="EI57" i="67"/>
  <c r="ET57" i="67" s="1"/>
  <c r="EI57" i="51"/>
  <c r="ET57" i="51" s="1"/>
  <c r="EI64" i="67"/>
  <c r="ET64" i="67" s="1"/>
  <c r="EI64" i="51"/>
  <c r="ET64" i="51" s="1"/>
  <c r="EI51" i="65"/>
  <c r="ET51" i="65" s="1"/>
  <c r="EI48" i="53"/>
  <c r="ET48" i="53" s="1"/>
  <c r="ET17" i="48"/>
  <c r="EI17" i="65"/>
  <c r="ET17" i="65" s="1"/>
  <c r="EI49" i="65"/>
  <c r="ET49" i="65" s="1"/>
  <c r="EI67" i="53"/>
  <c r="ET67" i="53" s="1"/>
  <c r="EI28" i="65"/>
  <c r="ET28" i="65" s="1"/>
  <c r="EI42" i="65"/>
  <c r="ET42" i="65" s="1"/>
  <c r="EI68" i="65"/>
  <c r="ET68" i="65" s="1"/>
  <c r="ET68" i="48"/>
  <c r="EI59" i="65"/>
  <c r="ET59" i="65" s="1"/>
  <c r="D72" i="63"/>
  <c r="ET17" i="46"/>
  <c r="EI49" i="46"/>
  <c r="ET49" i="46" s="1"/>
  <c r="EI65" i="46"/>
  <c r="ET65" i="46" s="1"/>
  <c r="EI58" i="46"/>
  <c r="ET58" i="46" s="1"/>
  <c r="ET41" i="47"/>
  <c r="EI14" i="61"/>
  <c r="ET14" i="61" s="1"/>
  <c r="EI25" i="61"/>
  <c r="ET25" i="61" s="1"/>
  <c r="ET25" i="45"/>
  <c r="EI64" i="61"/>
  <c r="ET64" i="61" s="1"/>
  <c r="EI64" i="45"/>
  <c r="ET64" i="45" s="1"/>
  <c r="EI30" i="61"/>
  <c r="ET30" i="61" s="1"/>
  <c r="ET30" i="45"/>
  <c r="ET44" i="45"/>
  <c r="EI44" i="61"/>
  <c r="ET44" i="61" s="1"/>
  <c r="EI50" i="61"/>
  <c r="ET50" i="61" s="1"/>
  <c r="EI49" i="61"/>
  <c r="ET49" i="61" s="1"/>
  <c r="EI67" i="61"/>
  <c r="ET67" i="61" s="1"/>
  <c r="EI67" i="45"/>
  <c r="ET67" i="45" s="1"/>
  <c r="ET16" i="60"/>
  <c r="ET16" i="44"/>
  <c r="ET29" i="60"/>
  <c r="ET44" i="60"/>
  <c r="ET44" i="44"/>
  <c r="ET38" i="60"/>
  <c r="ET43" i="60"/>
  <c r="D74" i="60"/>
  <c r="ET58" i="60"/>
  <c r="CI72" i="62"/>
  <c r="CI72" i="60"/>
  <c r="CU71" i="69"/>
  <c r="CU70" i="69"/>
  <c r="CU74" i="69" s="1"/>
  <c r="CU71" i="60"/>
  <c r="CU70" i="60"/>
  <c r="CU75" i="60" s="1"/>
  <c r="CU74" i="60"/>
  <c r="CB72" i="58"/>
  <c r="CB72" i="69"/>
  <c r="CB73" i="61"/>
  <c r="BE72" i="70"/>
  <c r="BE72" i="68"/>
  <c r="BE70" i="64"/>
  <c r="BE74" i="64" s="1"/>
  <c r="BE71" i="64"/>
  <c r="BE73" i="61"/>
  <c r="AH73" i="67"/>
  <c r="AH73" i="61"/>
  <c r="BS73" i="70"/>
  <c r="BS73" i="66"/>
  <c r="BS70" i="65"/>
  <c r="BS74" i="65" s="1"/>
  <c r="BS71" i="65"/>
  <c r="BS71" i="61"/>
  <c r="BS70" i="61"/>
  <c r="BS74" i="61" s="1"/>
  <c r="BS73" i="60"/>
  <c r="BS74" i="60"/>
  <c r="BP73" i="70"/>
  <c r="BP72" i="68"/>
  <c r="BP73" i="67"/>
  <c r="BP73" i="65"/>
  <c r="BP70" i="62"/>
  <c r="BP74" i="62" s="1"/>
  <c r="BP71" i="62"/>
  <c r="BP72" i="60"/>
  <c r="DG73" i="66"/>
  <c r="DG74" i="60"/>
  <c r="CS70" i="58"/>
  <c r="CS74" i="58" s="1"/>
  <c r="CS71" i="58"/>
  <c r="CS72" i="58"/>
  <c r="CS73" i="69"/>
  <c r="CS72" i="63"/>
  <c r="CS73" i="64"/>
  <c r="CS70" i="63"/>
  <c r="CS74" i="63" s="1"/>
  <c r="CS71" i="63"/>
  <c r="CS71" i="62"/>
  <c r="CS70" i="62"/>
  <c r="CS74" i="62" s="1"/>
  <c r="BY73" i="58"/>
  <c r="BY72" i="60"/>
  <c r="BB72" i="69"/>
  <c r="BB73" i="64"/>
  <c r="BB70" i="63"/>
  <c r="BB74" i="63" s="1"/>
  <c r="BB71" i="63"/>
  <c r="BB71" i="61"/>
  <c r="BB70" i="61"/>
  <c r="BB74" i="61" s="1"/>
  <c r="AE73" i="58"/>
  <c r="AE73" i="62"/>
  <c r="AV71" i="59"/>
  <c r="AV70" i="59"/>
  <c r="AV74" i="59" s="1"/>
  <c r="AV73" i="68"/>
  <c r="AV71" i="67"/>
  <c r="AV70" i="67"/>
  <c r="AV74" i="67" s="1"/>
  <c r="AV72" i="64"/>
  <c r="DX73" i="59"/>
  <c r="DX70" i="67"/>
  <c r="DX74" i="67" s="1"/>
  <c r="DX71" i="67"/>
  <c r="BL72" i="58"/>
  <c r="BL73" i="64"/>
  <c r="BL71" i="63"/>
  <c r="BL70" i="63"/>
  <c r="BL74" i="63" s="1"/>
  <c r="BL71" i="61"/>
  <c r="BL70" i="61"/>
  <c r="BL74" i="61" s="1"/>
  <c r="EH73" i="58"/>
  <c r="EH73" i="59"/>
  <c r="EH72" i="67"/>
  <c r="EH73" i="66"/>
  <c r="EH71" i="65"/>
  <c r="EH70" i="65"/>
  <c r="EH74" i="65" s="1"/>
  <c r="EH72" i="62"/>
  <c r="CQ73" i="70"/>
  <c r="CQ71" i="69"/>
  <c r="CQ70" i="69"/>
  <c r="CQ74" i="69" s="1"/>
  <c r="CQ71" i="66"/>
  <c r="CQ70" i="66"/>
  <c r="CQ74" i="66" s="1"/>
  <c r="CQ73" i="64"/>
  <c r="CQ71" i="61"/>
  <c r="CQ70" i="61"/>
  <c r="CQ74" i="61" s="1"/>
  <c r="BV73" i="58"/>
  <c r="BV71" i="59"/>
  <c r="BV70" i="59"/>
  <c r="BV74" i="59" s="1"/>
  <c r="BV72" i="68"/>
  <c r="BV72" i="67"/>
  <c r="AY73" i="64"/>
  <c r="AY71" i="63"/>
  <c r="AY70" i="63"/>
  <c r="AY74" i="63" s="1"/>
  <c r="AY74" i="60"/>
  <c r="AB70" i="68"/>
  <c r="AB74" i="68" s="1"/>
  <c r="AB71" i="68"/>
  <c r="AB72" i="68"/>
  <c r="AB73" i="65"/>
  <c r="AB72" i="61"/>
  <c r="CO73" i="70"/>
  <c r="CO72" i="69"/>
  <c r="CN72" i="69"/>
  <c r="CN71" i="66"/>
  <c r="CN73" i="65"/>
  <c r="CN72" i="64"/>
  <c r="CN72" i="62"/>
  <c r="S73" i="68"/>
  <c r="S73" i="66"/>
  <c r="G73" i="58"/>
  <c r="G70" i="70"/>
  <c r="G74" i="70" s="1"/>
  <c r="G71" i="70"/>
  <c r="G73" i="68"/>
  <c r="G73" i="66"/>
  <c r="G70" i="65"/>
  <c r="G74" i="65" s="1"/>
  <c r="G71" i="65"/>
  <c r="G70" i="64"/>
  <c r="G74" i="64" s="1"/>
  <c r="G71" i="64"/>
  <c r="G73" i="64"/>
  <c r="G70" i="63"/>
  <c r="G74" i="63" s="1"/>
  <c r="G71" i="63"/>
  <c r="G72" i="60"/>
  <c r="ED72" i="58"/>
  <c r="ED71" i="64"/>
  <c r="ED70" i="64"/>
  <c r="ED74" i="64" s="1"/>
  <c r="ED73" i="63"/>
  <c r="ED71" i="62"/>
  <c r="ED70" i="62"/>
  <c r="ED74" i="62" s="1"/>
  <c r="ED74" i="60"/>
  <c r="V73" i="58"/>
  <c r="V72" i="69"/>
  <c r="V70" i="65"/>
  <c r="V74" i="65" s="1"/>
  <c r="V71" i="65"/>
  <c r="V70" i="64"/>
  <c r="V74" i="64" s="1"/>
  <c r="V71" i="64"/>
  <c r="AU71" i="67"/>
  <c r="AU70" i="67"/>
  <c r="AU74" i="67" s="1"/>
  <c r="AU72" i="67"/>
  <c r="AU73" i="65"/>
  <c r="AU72" i="61"/>
  <c r="AN72" i="59"/>
  <c r="AN72" i="70"/>
  <c r="AN71" i="67"/>
  <c r="AN70" i="67"/>
  <c r="AN74" i="67" s="1"/>
  <c r="AN73" i="66"/>
  <c r="AN71" i="65"/>
  <c r="AN70" i="65"/>
  <c r="AN74" i="65" s="1"/>
  <c r="AN72" i="64"/>
  <c r="DR73" i="59"/>
  <c r="DR71" i="59"/>
  <c r="DR70" i="59"/>
  <c r="DR74" i="59" s="1"/>
  <c r="DR72" i="69"/>
  <c r="DR73" i="66"/>
  <c r="DR71" i="65"/>
  <c r="DR70" i="65"/>
  <c r="DR74" i="65" s="1"/>
  <c r="DR73" i="64"/>
  <c r="DR70" i="63"/>
  <c r="DR74" i="63" s="1"/>
  <c r="DR71" i="63"/>
  <c r="DR73" i="62"/>
  <c r="DR70" i="61"/>
  <c r="DR74" i="61" s="1"/>
  <c r="DR71" i="61"/>
  <c r="CK73" i="70"/>
  <c r="CK73" i="61"/>
  <c r="CK72" i="60"/>
  <c r="BM71" i="59"/>
  <c r="BM70" i="59"/>
  <c r="BM74" i="59" s="1"/>
  <c r="BM73" i="66"/>
  <c r="BM71" i="65"/>
  <c r="BM70" i="65"/>
  <c r="BM74" i="65" s="1"/>
  <c r="BM73" i="60"/>
  <c r="AQ70" i="68"/>
  <c r="AQ74" i="68" s="1"/>
  <c r="AQ71" i="68"/>
  <c r="AQ73" i="69"/>
  <c r="AQ73" i="67"/>
  <c r="AQ73" i="65"/>
  <c r="AQ72" i="63"/>
  <c r="AQ72" i="62"/>
  <c r="AQ73" i="61"/>
  <c r="BH70" i="59"/>
  <c r="BH74" i="59" s="1"/>
  <c r="BH71" i="59"/>
  <c r="D72" i="70"/>
  <c r="EI21" i="70"/>
  <c r="EI21" i="54"/>
  <c r="EI55" i="70"/>
  <c r="ET55" i="70" s="1"/>
  <c r="EI55" i="54"/>
  <c r="ET55" i="54" s="1"/>
  <c r="EI53" i="52"/>
  <c r="ET53" i="52" s="1"/>
  <c r="EI45" i="50"/>
  <c r="ET45" i="50" s="1"/>
  <c r="EI13" i="67"/>
  <c r="ET13" i="67" s="1"/>
  <c r="EI13" i="51"/>
  <c r="ET13" i="51" s="1"/>
  <c r="EI12" i="61"/>
  <c r="ET12" i="61" s="1"/>
  <c r="ET15" i="60"/>
  <c r="AH70" i="62"/>
  <c r="AH74" i="62" s="1"/>
  <c r="AH71" i="62"/>
  <c r="BP71" i="63"/>
  <c r="BP70" i="63"/>
  <c r="BP74" i="63" s="1"/>
  <c r="BY71" i="61"/>
  <c r="BY70" i="61"/>
  <c r="BY74" i="61" s="1"/>
  <c r="AE71" i="60"/>
  <c r="AE70" i="60"/>
  <c r="AE75" i="60" s="1"/>
  <c r="AB71" i="58"/>
  <c r="AB70" i="58"/>
  <c r="AB74" i="58" s="1"/>
  <c r="CN71" i="58"/>
  <c r="G70" i="69"/>
  <c r="G74" i="69" s="1"/>
  <c r="G71" i="69"/>
  <c r="AQ71" i="64"/>
  <c r="AQ70" i="64"/>
  <c r="AQ74" i="64" s="1"/>
  <c r="CW71" i="58"/>
  <c r="CW70" i="58"/>
  <c r="CW74" i="58" s="1"/>
  <c r="CW72" i="58"/>
  <c r="CW73" i="59"/>
  <c r="CW72" i="69"/>
  <c r="CW70" i="66"/>
  <c r="CW74" i="66" s="1"/>
  <c r="CW71" i="66"/>
  <c r="CW70" i="60"/>
  <c r="CW75" i="60" s="1"/>
  <c r="CW71" i="60"/>
  <c r="CE73" i="58"/>
  <c r="CE71" i="68"/>
  <c r="CE70" i="68"/>
  <c r="CE74" i="68" s="1"/>
  <c r="CE71" i="65"/>
  <c r="CE70" i="65"/>
  <c r="CE74" i="65" s="1"/>
  <c r="BH72" i="70"/>
  <c r="BH70" i="68"/>
  <c r="BH74" i="68" s="1"/>
  <c r="BH71" i="68"/>
  <c r="BH73" i="69"/>
  <c r="BH71" i="64"/>
  <c r="BH70" i="64"/>
  <c r="BH74" i="64" s="1"/>
  <c r="BH72" i="62"/>
  <c r="AK72" i="58"/>
  <c r="AK72" i="59"/>
  <c r="AK71" i="69"/>
  <c r="AK70" i="69"/>
  <c r="AK74" i="69" s="1"/>
  <c r="AK73" i="64"/>
  <c r="AK70" i="63"/>
  <c r="AK74" i="63" s="1"/>
  <c r="AK71" i="63"/>
  <c r="AK71" i="60"/>
  <c r="AK70" i="60"/>
  <c r="AK75" i="60" s="1"/>
  <c r="D72" i="58"/>
  <c r="EI10" i="70"/>
  <c r="ET10" i="70" s="1"/>
  <c r="EI10" i="54"/>
  <c r="ET10" i="54" s="1"/>
  <c r="EI47" i="70"/>
  <c r="ET47" i="70" s="1"/>
  <c r="EI47" i="54"/>
  <c r="ET47" i="54" s="1"/>
  <c r="ET19" i="43"/>
  <c r="EI30" i="70"/>
  <c r="ET30" i="70" s="1"/>
  <c r="EI30" i="54"/>
  <c r="ET30" i="54" s="1"/>
  <c r="EI64" i="43"/>
  <c r="ET64" i="43" s="1"/>
  <c r="EI66" i="43"/>
  <c r="ET66" i="43" s="1"/>
  <c r="EI35" i="70"/>
  <c r="ET35" i="70" s="1"/>
  <c r="EI35" i="54"/>
  <c r="ET35" i="54" s="1"/>
  <c r="D73" i="70"/>
  <c r="EI37" i="70"/>
  <c r="EI37" i="54"/>
  <c r="EI40" i="70"/>
  <c r="ET40" i="70" s="1"/>
  <c r="EI40" i="54"/>
  <c r="ET40" i="54" s="1"/>
  <c r="EI40" i="52"/>
  <c r="EI8" i="51"/>
  <c r="ET8" i="51" s="1"/>
  <c r="EI43" i="52"/>
  <c r="ET43" i="52" s="1"/>
  <c r="EI53" i="70"/>
  <c r="ET53" i="70" s="1"/>
  <c r="EI53" i="54"/>
  <c r="ET53" i="54" s="1"/>
  <c r="EI22" i="52"/>
  <c r="ET22" i="52" s="1"/>
  <c r="EI54" i="52"/>
  <c r="ET54" i="52" s="1"/>
  <c r="EI68" i="70"/>
  <c r="ET68" i="70" s="1"/>
  <c r="EI68" i="54"/>
  <c r="ET68" i="54" s="1"/>
  <c r="D73" i="69"/>
  <c r="EI37" i="52"/>
  <c r="EI10" i="50"/>
  <c r="ET10" i="50" s="1"/>
  <c r="EI28" i="67"/>
  <c r="ET28" i="67" s="1"/>
  <c r="EI28" i="51"/>
  <c r="ET28" i="51" s="1"/>
  <c r="D72" i="68"/>
  <c r="EI21" i="50"/>
  <c r="EI31" i="67"/>
  <c r="ET31" i="67" s="1"/>
  <c r="EI31" i="51"/>
  <c r="ET31" i="51" s="1"/>
  <c r="EI24" i="50"/>
  <c r="ET24" i="50" s="1"/>
  <c r="EI11" i="50"/>
  <c r="ET11" i="50" s="1"/>
  <c r="EI36" i="67"/>
  <c r="ET36" i="67" s="1"/>
  <c r="EI36" i="51"/>
  <c r="ET36" i="51" s="1"/>
  <c r="EI38" i="50"/>
  <c r="ET38" i="50" s="1"/>
  <c r="EI35" i="67"/>
  <c r="ET35" i="67" s="1"/>
  <c r="EI35" i="51"/>
  <c r="ET35" i="51" s="1"/>
  <c r="EI62" i="50"/>
  <c r="ET62" i="50" s="1"/>
  <c r="EI61" i="50"/>
  <c r="ET61" i="50" s="1"/>
  <c r="EI30" i="67"/>
  <c r="ET30" i="67" s="1"/>
  <c r="EI30" i="51"/>
  <c r="ET30" i="51" s="1"/>
  <c r="EI60" i="50"/>
  <c r="ET60" i="50" s="1"/>
  <c r="EI29" i="67"/>
  <c r="ET29" i="67" s="1"/>
  <c r="EI29" i="51"/>
  <c r="ET29" i="51" s="1"/>
  <c r="EI54" i="53"/>
  <c r="ET54" i="53" s="1"/>
  <c r="EI58" i="67"/>
  <c r="ET58" i="67" s="1"/>
  <c r="EI58" i="51"/>
  <c r="ET58" i="51" s="1"/>
  <c r="EI66" i="53"/>
  <c r="ET66" i="53" s="1"/>
  <c r="EI61" i="67"/>
  <c r="ET61" i="67" s="1"/>
  <c r="EI61" i="51"/>
  <c r="ET61" i="51" s="1"/>
  <c r="EI23" i="65"/>
  <c r="ET23" i="65" s="1"/>
  <c r="EI52" i="65"/>
  <c r="ET52" i="65" s="1"/>
  <c r="EI52" i="53"/>
  <c r="EI19" i="65"/>
  <c r="ET19" i="65" s="1"/>
  <c r="EI32" i="65"/>
  <c r="ET32" i="65" s="1"/>
  <c r="EI46" i="65"/>
  <c r="ET46" i="65" s="1"/>
  <c r="ET46" i="48"/>
  <c r="ET14" i="49"/>
  <c r="EI63" i="65"/>
  <c r="ET63" i="65" s="1"/>
  <c r="EI53" i="46"/>
  <c r="ET53" i="46" s="1"/>
  <c r="EI52" i="46"/>
  <c r="ET52" i="46" s="1"/>
  <c r="D73" i="62"/>
  <c r="ET16" i="47"/>
  <c r="ET54" i="47"/>
  <c r="EI7" i="61"/>
  <c r="ET7" i="61" s="1"/>
  <c r="ET7" i="45"/>
  <c r="EI18" i="61"/>
  <c r="ET18" i="61" s="1"/>
  <c r="EI28" i="61"/>
  <c r="ET28" i="61" s="1"/>
  <c r="ET43" i="45"/>
  <c r="EI43" i="61"/>
  <c r="ET43" i="61" s="1"/>
  <c r="EI34" i="61"/>
  <c r="ET34" i="61" s="1"/>
  <c r="EI48" i="61"/>
  <c r="ET48" i="61" s="1"/>
  <c r="EI52" i="61"/>
  <c r="ET52" i="61" s="1"/>
  <c r="EI51" i="61"/>
  <c r="ET51" i="61" s="1"/>
  <c r="EI54" i="61"/>
  <c r="ET54" i="61" s="1"/>
  <c r="EI54" i="45"/>
  <c r="ET54" i="45" s="1"/>
  <c r="D73" i="60"/>
  <c r="ET33" i="60"/>
  <c r="ET23" i="60"/>
  <c r="ET45" i="60"/>
  <c r="ET45" i="44"/>
  <c r="ET47" i="60"/>
  <c r="ET47" i="44"/>
  <c r="ET56" i="60"/>
  <c r="ET62" i="60"/>
  <c r="CI71" i="70"/>
  <c r="CI70" i="70"/>
  <c r="CI74" i="70" s="1"/>
  <c r="CI71" i="59"/>
  <c r="CI70" i="59"/>
  <c r="CI74" i="59" s="1"/>
  <c r="CI73" i="63"/>
  <c r="CI70" i="64"/>
  <c r="CI74" i="64" s="1"/>
  <c r="CI71" i="64"/>
  <c r="CU70" i="70"/>
  <c r="CU74" i="70" s="1"/>
  <c r="CU71" i="70"/>
  <c r="CU70" i="59"/>
  <c r="CU74" i="59" s="1"/>
  <c r="CU71" i="59"/>
  <c r="CU73" i="67"/>
  <c r="CU72" i="63"/>
  <c r="CU70" i="62"/>
  <c r="CU74" i="62" s="1"/>
  <c r="CU71" i="62"/>
  <c r="CU73" i="62"/>
  <c r="CU73" i="61"/>
  <c r="CB73" i="68"/>
  <c r="CB73" i="67"/>
  <c r="CB71" i="63"/>
  <c r="CB70" i="63"/>
  <c r="CB74" i="63" s="1"/>
  <c r="CB71" i="64"/>
  <c r="CB70" i="64"/>
  <c r="CB74" i="64" s="1"/>
  <c r="CB70" i="60"/>
  <c r="CB75" i="60" s="1"/>
  <c r="CB71" i="60"/>
  <c r="CB74" i="60"/>
  <c r="BE73" i="67"/>
  <c r="BE72" i="62"/>
  <c r="BE72" i="60"/>
  <c r="AH71" i="58"/>
  <c r="AH70" i="58"/>
  <c r="AH74" i="58" s="1"/>
  <c r="AH71" i="69"/>
  <c r="AH70" i="69"/>
  <c r="AH74" i="69" s="1"/>
  <c r="AH72" i="68"/>
  <c r="BS73" i="58"/>
  <c r="BS72" i="61"/>
  <c r="BP72" i="58"/>
  <c r="BP73" i="64"/>
  <c r="BP73" i="66"/>
  <c r="BP71" i="65"/>
  <c r="BP70" i="65"/>
  <c r="BP74" i="65" s="1"/>
  <c r="BP74" i="60"/>
  <c r="DG72" i="58"/>
  <c r="DG70" i="59"/>
  <c r="DG74" i="59" s="1"/>
  <c r="DG71" i="59"/>
  <c r="DG73" i="59"/>
  <c r="DG70" i="68"/>
  <c r="DG74" i="68" s="1"/>
  <c r="DG71" i="68"/>
  <c r="DG73" i="68"/>
  <c r="DG70" i="67"/>
  <c r="DG74" i="67" s="1"/>
  <c r="DG71" i="67"/>
  <c r="DG72" i="67"/>
  <c r="DG73" i="65"/>
  <c r="DG73" i="62"/>
  <c r="DG72" i="61"/>
  <c r="CS71" i="59"/>
  <c r="CS70" i="59"/>
  <c r="CS74" i="59" s="1"/>
  <c r="CS72" i="70"/>
  <c r="CS71" i="67"/>
  <c r="CS70" i="67"/>
  <c r="CS74" i="67" s="1"/>
  <c r="CS72" i="68"/>
  <c r="CS72" i="64"/>
  <c r="CS73" i="62"/>
  <c r="BY71" i="69"/>
  <c r="BY70" i="69"/>
  <c r="BY74" i="69" s="1"/>
  <c r="BY73" i="68"/>
  <c r="BB72" i="68"/>
  <c r="BB71" i="66"/>
  <c r="BB70" i="66"/>
  <c r="BB74" i="66" s="1"/>
  <c r="BB73" i="66"/>
  <c r="BB71" i="65"/>
  <c r="BB70" i="65"/>
  <c r="BB74" i="65" s="1"/>
  <c r="BB73" i="61"/>
  <c r="BB72" i="60"/>
  <c r="AE73" i="67"/>
  <c r="AE71" i="64"/>
  <c r="AE70" i="64"/>
  <c r="AE74" i="64" s="1"/>
  <c r="AE72" i="62"/>
  <c r="AE73" i="61"/>
  <c r="AE73" i="60"/>
  <c r="AV72" i="59"/>
  <c r="AV73" i="65"/>
  <c r="AV73" i="63"/>
  <c r="AV71" i="62"/>
  <c r="AV70" i="62"/>
  <c r="AV74" i="62" s="1"/>
  <c r="AV72" i="61"/>
  <c r="DX73" i="58"/>
  <c r="DX73" i="70"/>
  <c r="DX72" i="63"/>
  <c r="DX72" i="62"/>
  <c r="BL70" i="58"/>
  <c r="BL74" i="58" s="1"/>
  <c r="BL71" i="58"/>
  <c r="BL70" i="59"/>
  <c r="BL74" i="59" s="1"/>
  <c r="BL71" i="59"/>
  <c r="BL71" i="67"/>
  <c r="BL70" i="67"/>
  <c r="BL74" i="67" s="1"/>
  <c r="BL72" i="64"/>
  <c r="BL73" i="63"/>
  <c r="BL72" i="62"/>
  <c r="BL74" i="60"/>
  <c r="EH73" i="70"/>
  <c r="EH72" i="69"/>
  <c r="EH73" i="68"/>
  <c r="EH71" i="66"/>
  <c r="EH70" i="66"/>
  <c r="EH74" i="66" s="1"/>
  <c r="EH72" i="64"/>
  <c r="EH73" i="64"/>
  <c r="EH71" i="63"/>
  <c r="EH70" i="63"/>
  <c r="EH74" i="63" s="1"/>
  <c r="EH73" i="61"/>
  <c r="EH72" i="61"/>
  <c r="CQ71" i="59"/>
  <c r="CQ70" i="59"/>
  <c r="CQ74" i="59" s="1"/>
  <c r="CQ72" i="69"/>
  <c r="CQ72" i="67"/>
  <c r="CQ72" i="68"/>
  <c r="CQ72" i="61"/>
  <c r="BV72" i="59"/>
  <c r="BV72" i="70"/>
  <c r="BV73" i="65"/>
  <c r="BV70" i="64"/>
  <c r="BV74" i="64" s="1"/>
  <c r="BV71" i="64"/>
  <c r="BV72" i="61"/>
  <c r="AY73" i="58"/>
  <c r="AY70" i="67"/>
  <c r="AY74" i="67" s="1"/>
  <c r="AY71" i="67"/>
  <c r="AY73" i="67"/>
  <c r="AY72" i="64"/>
  <c r="AY71" i="60"/>
  <c r="AY70" i="60"/>
  <c r="AY75" i="60" s="1"/>
  <c r="AY72" i="60"/>
  <c r="AB73" i="58"/>
  <c r="AB72" i="59"/>
  <c r="AB72" i="67"/>
  <c r="AB73" i="66"/>
  <c r="AB71" i="65"/>
  <c r="AB70" i="65"/>
  <c r="AB74" i="65" s="1"/>
  <c r="AB72" i="63"/>
  <c r="AB73" i="60"/>
  <c r="AB72" i="60"/>
  <c r="CO71" i="67"/>
  <c r="CO70" i="67"/>
  <c r="CO74" i="67" s="1"/>
  <c r="CO72" i="64"/>
  <c r="CO73" i="63"/>
  <c r="CO73" i="60"/>
  <c r="CN73" i="58"/>
  <c r="CN72" i="70"/>
  <c r="CN71" i="62"/>
  <c r="S72" i="70"/>
  <c r="S73" i="69"/>
  <c r="S73" i="64"/>
  <c r="G73" i="67"/>
  <c r="G71" i="66"/>
  <c r="G70" i="66"/>
  <c r="G74" i="66" s="1"/>
  <c r="G71" i="62"/>
  <c r="G70" i="62"/>
  <c r="G74" i="62" s="1"/>
  <c r="G73" i="60"/>
  <c r="ED70" i="63"/>
  <c r="ED74" i="63" s="1"/>
  <c r="ED71" i="63"/>
  <c r="V70" i="58"/>
  <c r="V74" i="58" s="1"/>
  <c r="V71" i="58"/>
  <c r="V72" i="59"/>
  <c r="V72" i="70"/>
  <c r="V73" i="66"/>
  <c r="AU72" i="70"/>
  <c r="AU73" i="59"/>
  <c r="AU71" i="65"/>
  <c r="AU70" i="65"/>
  <c r="AU74" i="65" s="1"/>
  <c r="AU71" i="63"/>
  <c r="AU70" i="63"/>
  <c r="AU74" i="63" s="1"/>
  <c r="AU72" i="62"/>
  <c r="AU73" i="62"/>
  <c r="AN73" i="58"/>
  <c r="AN73" i="69"/>
  <c r="AN70" i="69"/>
  <c r="AN74" i="69" s="1"/>
  <c r="AN71" i="69"/>
  <c r="AN73" i="68"/>
  <c r="AN73" i="65"/>
  <c r="AN70" i="61"/>
  <c r="AN74" i="61" s="1"/>
  <c r="AN71" i="61"/>
  <c r="AN72" i="60"/>
  <c r="DR72" i="58"/>
  <c r="DR70" i="67"/>
  <c r="DR74" i="67" s="1"/>
  <c r="DR71" i="67"/>
  <c r="BM73" i="59"/>
  <c r="BM70" i="70"/>
  <c r="BM74" i="70" s="1"/>
  <c r="BM71" i="70"/>
  <c r="BM71" i="69"/>
  <c r="BM70" i="69"/>
  <c r="BM74" i="69" s="1"/>
  <c r="BM73" i="65"/>
  <c r="BM72" i="64"/>
  <c r="BM73" i="62"/>
  <c r="BM73" i="61"/>
  <c r="AQ72" i="70"/>
  <c r="AQ72" i="68"/>
  <c r="AQ70" i="67"/>
  <c r="AQ74" i="67" s="1"/>
  <c r="AQ71" i="67"/>
  <c r="AQ72" i="64"/>
  <c r="AQ72" i="61"/>
  <c r="AQ73" i="60"/>
  <c r="CW70" i="69"/>
  <c r="CW74" i="69" s="1"/>
  <c r="CW71" i="69"/>
  <c r="CW70" i="64"/>
  <c r="CW74" i="64" s="1"/>
  <c r="CW71" i="64"/>
  <c r="EI19" i="70"/>
  <c r="ET19" i="70" s="1"/>
  <c r="EI19" i="54"/>
  <c r="ET19" i="54" s="1"/>
  <c r="EI19" i="67"/>
  <c r="ET19" i="67" s="1"/>
  <c r="EI19" i="51"/>
  <c r="ET19" i="51" s="1"/>
  <c r="EI14" i="67"/>
  <c r="ET14" i="67" s="1"/>
  <c r="EI14" i="51"/>
  <c r="ET14" i="51" s="1"/>
  <c r="EI51" i="67"/>
  <c r="ET51" i="67" s="1"/>
  <c r="EI51" i="51"/>
  <c r="ET51" i="51" s="1"/>
  <c r="EI38" i="61"/>
  <c r="ET38" i="61" s="1"/>
  <c r="ET36" i="60"/>
  <c r="CU72" i="67"/>
  <c r="CB70" i="61"/>
  <c r="CB74" i="61" s="1"/>
  <c r="CB71" i="61"/>
  <c r="AH71" i="70"/>
  <c r="AH70" i="70"/>
  <c r="AH74" i="70" s="1"/>
  <c r="BP71" i="64"/>
  <c r="BP70" i="64"/>
  <c r="BP74" i="64" s="1"/>
  <c r="DG72" i="68"/>
  <c r="DG73" i="64"/>
  <c r="DG71" i="60"/>
  <c r="DG70" i="60"/>
  <c r="DG75" i="60" s="1"/>
  <c r="BY71" i="64"/>
  <c r="BY70" i="64"/>
  <c r="BY74" i="64" s="1"/>
  <c r="AV73" i="64"/>
  <c r="DX72" i="70"/>
  <c r="DX73" i="69"/>
  <c r="EH72" i="68"/>
  <c r="CQ71" i="58"/>
  <c r="CQ70" i="58"/>
  <c r="CQ74" i="58" s="1"/>
  <c r="CQ71" i="70"/>
  <c r="CQ70" i="70"/>
  <c r="CQ74" i="70" s="1"/>
  <c r="BV73" i="70"/>
  <c r="AY72" i="67"/>
  <c r="CN71" i="64"/>
  <c r="G72" i="67"/>
  <c r="ED70" i="69"/>
  <c r="ED74" i="69" s="1"/>
  <c r="ED71" i="69"/>
  <c r="AU72" i="59"/>
  <c r="AU73" i="63"/>
  <c r="CW71" i="59"/>
  <c r="CW70" i="59"/>
  <c r="CW74" i="59" s="1"/>
  <c r="CW72" i="70"/>
  <c r="CW72" i="67"/>
  <c r="CW73" i="62"/>
  <c r="CE73" i="67"/>
  <c r="CE73" i="65"/>
  <c r="CE72" i="63"/>
  <c r="CE73" i="62"/>
  <c r="CE74" i="60"/>
  <c r="BH71" i="58"/>
  <c r="BH70" i="58"/>
  <c r="BH74" i="58" s="1"/>
  <c r="BH73" i="62"/>
  <c r="BH73" i="61"/>
  <c r="AK73" i="58"/>
  <c r="AK72" i="69"/>
  <c r="AK73" i="68"/>
  <c r="AK71" i="67"/>
  <c r="AK70" i="67"/>
  <c r="AK74" i="67" s="1"/>
  <c r="AK71" i="64"/>
  <c r="AK70" i="64"/>
  <c r="AK74" i="64" s="1"/>
  <c r="AK71" i="61"/>
  <c r="AK70" i="61"/>
  <c r="AK74" i="61" s="1"/>
  <c r="D73" i="58"/>
  <c r="EI55" i="43"/>
  <c r="ET55" i="43" s="1"/>
  <c r="EI34" i="70"/>
  <c r="ET34" i="70" s="1"/>
  <c r="EI34" i="54"/>
  <c r="ET34" i="54" s="1"/>
  <c r="EI7" i="70"/>
  <c r="ET7" i="70" s="1"/>
  <c r="EI7" i="54"/>
  <c r="ET7" i="54" s="1"/>
  <c r="EI39" i="70"/>
  <c r="ET39" i="70" s="1"/>
  <c r="EI39" i="54"/>
  <c r="ET39" i="54" s="1"/>
  <c r="EI41" i="70"/>
  <c r="ET41" i="70" s="1"/>
  <c r="EI41" i="54"/>
  <c r="ET41" i="54" s="1"/>
  <c r="EI12" i="70"/>
  <c r="ET12" i="70" s="1"/>
  <c r="EI12" i="54"/>
  <c r="ET12" i="54" s="1"/>
  <c r="EI44" i="70"/>
  <c r="ET44" i="70" s="1"/>
  <c r="EI44" i="54"/>
  <c r="ET44" i="54" s="1"/>
  <c r="EI12" i="52"/>
  <c r="EI44" i="52"/>
  <c r="ET44" i="52" s="1"/>
  <c r="EI46" i="70"/>
  <c r="ET46" i="70" s="1"/>
  <c r="EI46" i="54"/>
  <c r="ET46" i="54" s="1"/>
  <c r="EI15" i="52"/>
  <c r="ET15" i="52" s="1"/>
  <c r="EI47" i="52"/>
  <c r="ET47" i="52" s="1"/>
  <c r="EI57" i="70"/>
  <c r="ET57" i="70" s="1"/>
  <c r="EI57" i="54"/>
  <c r="ET57" i="54" s="1"/>
  <c r="EI26" i="52"/>
  <c r="ET26" i="52" s="1"/>
  <c r="EI58" i="52"/>
  <c r="ET58" i="52" s="1"/>
  <c r="EI41" i="52"/>
  <c r="ET41" i="52" s="1"/>
  <c r="EI14" i="50"/>
  <c r="ET14" i="50" s="1"/>
  <c r="EI39" i="67"/>
  <c r="ET39" i="67" s="1"/>
  <c r="EI39" i="51"/>
  <c r="ET39" i="51" s="1"/>
  <c r="EI25" i="50"/>
  <c r="ET25" i="50" s="1"/>
  <c r="EI40" i="50"/>
  <c r="ET40" i="50" s="1"/>
  <c r="EI28" i="50"/>
  <c r="ET28" i="50" s="1"/>
  <c r="EI15" i="50"/>
  <c r="ET15" i="50" s="1"/>
  <c r="EI43" i="50"/>
  <c r="ET43" i="50" s="1"/>
  <c r="EI39" i="50"/>
  <c r="ET39" i="50" s="1"/>
  <c r="EI40" i="67"/>
  <c r="ET40" i="67" s="1"/>
  <c r="EI40" i="51"/>
  <c r="ET40" i="51" s="1"/>
  <c r="EI12" i="67"/>
  <c r="ET12" i="67" s="1"/>
  <c r="EI12" i="51"/>
  <c r="ET12" i="51" s="1"/>
  <c r="ET33" i="53"/>
  <c r="EI65" i="50"/>
  <c r="ET65" i="50" s="1"/>
  <c r="EI34" i="67"/>
  <c r="ET34" i="67" s="1"/>
  <c r="EI34" i="51"/>
  <c r="ET34" i="51" s="1"/>
  <c r="ET29" i="53"/>
  <c r="EI64" i="50"/>
  <c r="ET64" i="50" s="1"/>
  <c r="EI33" i="67"/>
  <c r="ET33" i="67" s="1"/>
  <c r="EI33" i="51"/>
  <c r="ET33" i="51" s="1"/>
  <c r="EI7" i="65"/>
  <c r="ET7" i="65" s="1"/>
  <c r="ET7" i="48"/>
  <c r="EI62" i="67"/>
  <c r="ET62" i="67" s="1"/>
  <c r="EI62" i="51"/>
  <c r="ET62" i="51" s="1"/>
  <c r="D73" i="66"/>
  <c r="EI6" i="48"/>
  <c r="D71" i="65"/>
  <c r="D70" i="65"/>
  <c r="D74" i="65" s="1"/>
  <c r="EI6" i="65"/>
  <c r="EI65" i="67"/>
  <c r="ET65" i="67" s="1"/>
  <c r="EI65" i="51"/>
  <c r="ET65" i="51" s="1"/>
  <c r="EI27" i="65"/>
  <c r="ET27" i="65" s="1"/>
  <c r="EI56" i="53"/>
  <c r="ET56" i="53" s="1"/>
  <c r="EI25" i="65"/>
  <c r="ET25" i="65" s="1"/>
  <c r="ET43" i="53"/>
  <c r="EI12" i="65"/>
  <c r="ET12" i="65" s="1"/>
  <c r="EI36" i="65"/>
  <c r="ET36" i="65" s="1"/>
  <c r="ET36" i="48"/>
  <c r="EI50" i="65"/>
  <c r="ET50" i="65" s="1"/>
  <c r="ET18" i="49"/>
  <c r="EI67" i="65"/>
  <c r="ET67" i="65" s="1"/>
  <c r="EI48" i="46"/>
  <c r="ET48" i="46" s="1"/>
  <c r="D72" i="62"/>
  <c r="EI29" i="61"/>
  <c r="ET29" i="61" s="1"/>
  <c r="EI11" i="61"/>
  <c r="ET11" i="61" s="1"/>
  <c r="EI36" i="61"/>
  <c r="ET36" i="61" s="1"/>
  <c r="EI33" i="61"/>
  <c r="ET33" i="61" s="1"/>
  <c r="EI56" i="61"/>
  <c r="ET56" i="61" s="1"/>
  <c r="EI56" i="45"/>
  <c r="ET56" i="45" s="1"/>
  <c r="EI47" i="61"/>
  <c r="ET47" i="61" s="1"/>
  <c r="EI57" i="61"/>
  <c r="ET57" i="61" s="1"/>
  <c r="EI57" i="45"/>
  <c r="EI61" i="61"/>
  <c r="ET61" i="61" s="1"/>
  <c r="EI61" i="45"/>
  <c r="ET61" i="45" s="1"/>
  <c r="EI60" i="61"/>
  <c r="ET60" i="61" s="1"/>
  <c r="EI60" i="45"/>
  <c r="ET60" i="45" s="1"/>
  <c r="EI58" i="61"/>
  <c r="ET58" i="61" s="1"/>
  <c r="EI58" i="45"/>
  <c r="ET58" i="45" s="1"/>
  <c r="ET14" i="60"/>
  <c r="ET37" i="60"/>
  <c r="ET27" i="60"/>
  <c r="ET24" i="60"/>
  <c r="ET51" i="60"/>
  <c r="ET51" i="44"/>
  <c r="ET60" i="60"/>
  <c r="ET66" i="60"/>
  <c r="EI66" i="44"/>
  <c r="ET66" i="44" s="1"/>
  <c r="CI72" i="59"/>
  <c r="CI73" i="68"/>
  <c r="CI71" i="67"/>
  <c r="CI70" i="67"/>
  <c r="CI74" i="67" s="1"/>
  <c r="CI72" i="67"/>
  <c r="CI73" i="66"/>
  <c r="CI71" i="65"/>
  <c r="CI70" i="65"/>
  <c r="CI74" i="65" s="1"/>
  <c r="CI73" i="65"/>
  <c r="CI71" i="61"/>
  <c r="CI70" i="61"/>
  <c r="CI74" i="61" s="1"/>
  <c r="CI73" i="61"/>
  <c r="CI73" i="60"/>
  <c r="CU72" i="69"/>
  <c r="CU71" i="65"/>
  <c r="CU70" i="65"/>
  <c r="CU74" i="65" s="1"/>
  <c r="CU73" i="63"/>
  <c r="CU72" i="61"/>
  <c r="CB71" i="62"/>
  <c r="CB70" i="62"/>
  <c r="CB74" i="62" s="1"/>
  <c r="CB72" i="60"/>
  <c r="BE72" i="59"/>
  <c r="BE72" i="69"/>
  <c r="AH72" i="58"/>
  <c r="AH71" i="59"/>
  <c r="AH70" i="59"/>
  <c r="AH74" i="59" s="1"/>
  <c r="AH73" i="70"/>
  <c r="AH70" i="67"/>
  <c r="AH74" i="67" s="1"/>
  <c r="AH71" i="67"/>
  <c r="AH70" i="66"/>
  <c r="AH74" i="66" s="1"/>
  <c r="AH71" i="66"/>
  <c r="AH73" i="64"/>
  <c r="AH71" i="61"/>
  <c r="AH70" i="61"/>
  <c r="AH74" i="61" s="1"/>
  <c r="AH72" i="60"/>
  <c r="BS73" i="69"/>
  <c r="BS73" i="68"/>
  <c r="BS72" i="67"/>
  <c r="BS71" i="66"/>
  <c r="BS70" i="66"/>
  <c r="BS74" i="66" s="1"/>
  <c r="BS71" i="60"/>
  <c r="BS70" i="60"/>
  <c r="BS75" i="60" s="1"/>
  <c r="BP73" i="59"/>
  <c r="BP70" i="67"/>
  <c r="BP74" i="67" s="1"/>
  <c r="BP71" i="67"/>
  <c r="BP72" i="63"/>
  <c r="BP72" i="64"/>
  <c r="DG73" i="58"/>
  <c r="DG70" i="70"/>
  <c r="DG74" i="70" s="1"/>
  <c r="DG71" i="70"/>
  <c r="DG72" i="63"/>
  <c r="DG71" i="62"/>
  <c r="DG70" i="62"/>
  <c r="DG74" i="62" s="1"/>
  <c r="DG72" i="60"/>
  <c r="CS72" i="59"/>
  <c r="CS71" i="69"/>
  <c r="CS70" i="69"/>
  <c r="CS74" i="69" s="1"/>
  <c r="CS71" i="68"/>
  <c r="CS70" i="68"/>
  <c r="CS74" i="68" s="1"/>
  <c r="CS72" i="67"/>
  <c r="CS71" i="64"/>
  <c r="CS70" i="64"/>
  <c r="CS74" i="64" s="1"/>
  <c r="CS73" i="63"/>
  <c r="CS72" i="61"/>
  <c r="BY73" i="70"/>
  <c r="BY72" i="68"/>
  <c r="BY72" i="67"/>
  <c r="BY71" i="62"/>
  <c r="BY70" i="62"/>
  <c r="BY74" i="62" s="1"/>
  <c r="BY72" i="62"/>
  <c r="BY73" i="60"/>
  <c r="BB72" i="58"/>
  <c r="BB73" i="59"/>
  <c r="BB73" i="69"/>
  <c r="BB72" i="64"/>
  <c r="AE73" i="59"/>
  <c r="AE71" i="69"/>
  <c r="AE70" i="69"/>
  <c r="AE74" i="69" s="1"/>
  <c r="AE72" i="69"/>
  <c r="AE71" i="68"/>
  <c r="AE70" i="68"/>
  <c r="AE74" i="68" s="1"/>
  <c r="AE73" i="66"/>
  <c r="AE71" i="65"/>
  <c r="AE70" i="65"/>
  <c r="AE74" i="65" s="1"/>
  <c r="AE71" i="63"/>
  <c r="AE70" i="63"/>
  <c r="AE74" i="63" s="1"/>
  <c r="AE72" i="61"/>
  <c r="AV73" i="58"/>
  <c r="AV71" i="69"/>
  <c r="AV70" i="69"/>
  <c r="AV74" i="69" s="1"/>
  <c r="AV70" i="68"/>
  <c r="AV74" i="68" s="1"/>
  <c r="AV71" i="68"/>
  <c r="AV72" i="69"/>
  <c r="AV72" i="68"/>
  <c r="AV73" i="67"/>
  <c r="AV72" i="63"/>
  <c r="AV71" i="61"/>
  <c r="AV70" i="61"/>
  <c r="AV74" i="61" s="1"/>
  <c r="AV71" i="60"/>
  <c r="AV70" i="60"/>
  <c r="AV75" i="60" s="1"/>
  <c r="AV74" i="60"/>
  <c r="DX70" i="66"/>
  <c r="DX74" i="66" s="1"/>
  <c r="DX71" i="66"/>
  <c r="DX73" i="60"/>
  <c r="BL72" i="59"/>
  <c r="BL71" i="70"/>
  <c r="BL70" i="70"/>
  <c r="BL74" i="70" s="1"/>
  <c r="BL72" i="69"/>
  <c r="BL72" i="68"/>
  <c r="BL73" i="68"/>
  <c r="BL73" i="67"/>
  <c r="BL71" i="66"/>
  <c r="BL70" i="66"/>
  <c r="BL74" i="66" s="1"/>
  <c r="BL71" i="60"/>
  <c r="BL70" i="60"/>
  <c r="BL75" i="60" s="1"/>
  <c r="EH70" i="70"/>
  <c r="EH74" i="70" s="1"/>
  <c r="EH71" i="70"/>
  <c r="EH73" i="65"/>
  <c r="EH71" i="64"/>
  <c r="EH70" i="64"/>
  <c r="EH74" i="64" s="1"/>
  <c r="CQ72" i="58"/>
  <c r="CQ73" i="59"/>
  <c r="CQ73" i="63"/>
  <c r="BV71" i="68"/>
  <c r="BV70" i="68"/>
  <c r="BV74" i="68" s="1"/>
  <c r="BV73" i="66"/>
  <c r="AY71" i="58"/>
  <c r="AY70" i="58"/>
  <c r="AY74" i="58" s="1"/>
  <c r="AY73" i="70"/>
  <c r="AY73" i="68"/>
  <c r="AY70" i="66"/>
  <c r="AY74" i="66" s="1"/>
  <c r="AY71" i="66"/>
  <c r="AY71" i="64"/>
  <c r="AY70" i="64"/>
  <c r="AY74" i="64" s="1"/>
  <c r="AY73" i="63"/>
  <c r="AB73" i="69"/>
  <c r="AB71" i="69"/>
  <c r="AB70" i="69"/>
  <c r="AB74" i="69" s="1"/>
  <c r="AB71" i="67"/>
  <c r="AB70" i="67"/>
  <c r="AB74" i="67" s="1"/>
  <c r="AB72" i="64"/>
  <c r="AB71" i="62"/>
  <c r="AB70" i="62"/>
  <c r="AB74" i="62" s="1"/>
  <c r="CO70" i="58"/>
  <c r="CO74" i="58" s="1"/>
  <c r="CO71" i="58"/>
  <c r="CO72" i="58"/>
  <c r="CO71" i="70"/>
  <c r="CO70" i="70"/>
  <c r="CO74" i="70" s="1"/>
  <c r="CO73" i="69"/>
  <c r="CO71" i="68"/>
  <c r="CO70" i="68"/>
  <c r="CO74" i="68" s="1"/>
  <c r="CO73" i="65"/>
  <c r="CO73" i="64"/>
  <c r="CO71" i="63"/>
  <c r="CO70" i="63"/>
  <c r="CO74" i="63" s="1"/>
  <c r="CO70" i="60"/>
  <c r="CO75" i="60" s="1"/>
  <c r="CO71" i="60"/>
  <c r="CN71" i="70"/>
  <c r="CN73" i="66"/>
  <c r="CN71" i="65"/>
  <c r="CN73" i="60"/>
  <c r="CN73" i="61"/>
  <c r="CN71" i="60"/>
  <c r="S73" i="59"/>
  <c r="S71" i="70"/>
  <c r="S70" i="70"/>
  <c r="S74" i="70" s="1"/>
  <c r="S70" i="65"/>
  <c r="S74" i="65" s="1"/>
  <c r="S71" i="65"/>
  <c r="S71" i="66"/>
  <c r="S70" i="66"/>
  <c r="S74" i="66" s="1"/>
  <c r="S72" i="60"/>
  <c r="G73" i="59"/>
  <c r="G72" i="68"/>
  <c r="G73" i="65"/>
  <c r="ED72" i="69"/>
  <c r="ED72" i="63"/>
  <c r="ED72" i="61"/>
  <c r="V71" i="70"/>
  <c r="V70" i="70"/>
  <c r="V74" i="70" s="1"/>
  <c r="V73" i="67"/>
  <c r="V72" i="63"/>
  <c r="V70" i="60"/>
  <c r="V75" i="60" s="1"/>
  <c r="V71" i="60"/>
  <c r="V74" i="60"/>
  <c r="AU73" i="69"/>
  <c r="AU72" i="68"/>
  <c r="AU71" i="64"/>
  <c r="AU70" i="64"/>
  <c r="AU74" i="64" s="1"/>
  <c r="AN72" i="67"/>
  <c r="AN72" i="62"/>
  <c r="DR72" i="70"/>
  <c r="DR70" i="62"/>
  <c r="DR74" i="62" s="1"/>
  <c r="DR71" i="62"/>
  <c r="CK70" i="59"/>
  <c r="CK74" i="59" s="1"/>
  <c r="CK71" i="59"/>
  <c r="CK71" i="70"/>
  <c r="CK70" i="70"/>
  <c r="CK74" i="70" s="1"/>
  <c r="CK71" i="69"/>
  <c r="CK70" i="69"/>
  <c r="CK74" i="69" s="1"/>
  <c r="CK72" i="63"/>
  <c r="CK71" i="61"/>
  <c r="CK70" i="61"/>
  <c r="CK74" i="61" s="1"/>
  <c r="BM71" i="58"/>
  <c r="BM70" i="58"/>
  <c r="BM74" i="58" s="1"/>
  <c r="BM72" i="58"/>
  <c r="BM73" i="64"/>
  <c r="BM71" i="63"/>
  <c r="BM70" i="63"/>
  <c r="BM74" i="63" s="1"/>
  <c r="BM71" i="61"/>
  <c r="BM70" i="61"/>
  <c r="BM74" i="61" s="1"/>
  <c r="AQ70" i="58"/>
  <c r="AQ74" i="58" s="1"/>
  <c r="AQ71" i="58"/>
  <c r="AQ71" i="66"/>
  <c r="AQ70" i="66"/>
  <c r="AQ74" i="66" s="1"/>
  <c r="AQ73" i="62"/>
  <c r="AF64" i="40"/>
  <c r="AD64" i="40" s="1"/>
  <c r="F54" i="40"/>
  <c r="EI66" i="49"/>
  <c r="ET66" i="49" s="1"/>
  <c r="EI50" i="49"/>
  <c r="ET50" i="49" s="1"/>
  <c r="EI58" i="49"/>
  <c r="ET58" i="49" s="1"/>
  <c r="EI46" i="49"/>
  <c r="ET46" i="49" s="1"/>
  <c r="EI54" i="49"/>
  <c r="ET54" i="49" s="1"/>
  <c r="EI62" i="49"/>
  <c r="ET62" i="49" s="1"/>
  <c r="EI51" i="49"/>
  <c r="ET51" i="49" s="1"/>
  <c r="EI67" i="49"/>
  <c r="ET67" i="49" s="1"/>
  <c r="ET36" i="49"/>
  <c r="EI52" i="49"/>
  <c r="ET52" i="49" s="1"/>
  <c r="EI68" i="49"/>
  <c r="ET68" i="49" s="1"/>
  <c r="EI49" i="49"/>
  <c r="ET49" i="49" s="1"/>
  <c r="EI55" i="49"/>
  <c r="ET55" i="49" s="1"/>
  <c r="ET40" i="49"/>
  <c r="EI56" i="49"/>
  <c r="ET56" i="49" s="1"/>
  <c r="EI53" i="49"/>
  <c r="ET53" i="49" s="1"/>
  <c r="EI42" i="49"/>
  <c r="ET42" i="49" s="1"/>
  <c r="EI43" i="49"/>
  <c r="ET43" i="49" s="1"/>
  <c r="EI59" i="49"/>
  <c r="ET59" i="49" s="1"/>
  <c r="EI44" i="49"/>
  <c r="ET44" i="49" s="1"/>
  <c r="EI60" i="49"/>
  <c r="ET60" i="49" s="1"/>
  <c r="EI57" i="49"/>
  <c r="ET57" i="49" s="1"/>
  <c r="EI47" i="49"/>
  <c r="ET47" i="49" s="1"/>
  <c r="EI48" i="49"/>
  <c r="ET48" i="49" s="1"/>
  <c r="EI63" i="49"/>
  <c r="ET63" i="49" s="1"/>
  <c r="EI64" i="49"/>
  <c r="ET64" i="49" s="1"/>
  <c r="EI45" i="49"/>
  <c r="ET45" i="49" s="1"/>
  <c r="EI61" i="49"/>
  <c r="ET61" i="49" s="1"/>
  <c r="EI65" i="49"/>
  <c r="ET65" i="49" s="1"/>
  <c r="EI73" i="44" l="1"/>
  <c r="AW11" i="40"/>
  <c r="AW15" i="40"/>
  <c r="AW19" i="40"/>
  <c r="ET48" i="45"/>
  <c r="EI71" i="45"/>
  <c r="H54" i="41" s="1"/>
  <c r="AW27" i="40"/>
  <c r="AW24" i="40"/>
  <c r="AY25" i="75"/>
  <c r="AY23" i="75"/>
  <c r="AY27" i="75"/>
  <c r="AW16" i="40"/>
  <c r="AY16" i="75"/>
  <c r="AY21" i="75"/>
  <c r="AY26" i="75"/>
  <c r="ET65" i="44"/>
  <c r="EI72" i="44"/>
  <c r="E19" i="74"/>
  <c r="E5" i="74"/>
  <c r="H32" i="74" s="1"/>
  <c r="AW18" i="40"/>
  <c r="AW10" i="40"/>
  <c r="ET40" i="52"/>
  <c r="EI73" i="52"/>
  <c r="ET63" i="52"/>
  <c r="EI74" i="52"/>
  <c r="ET47" i="45"/>
  <c r="E8" i="74"/>
  <c r="H36" i="74" s="1"/>
  <c r="E7" i="74"/>
  <c r="H37" i="74" s="1"/>
  <c r="I37" i="74" s="1"/>
  <c r="ET27" i="46"/>
  <c r="ET41" i="46"/>
  <c r="AW12" i="40"/>
  <c r="ET39" i="46"/>
  <c r="ET47" i="53"/>
  <c r="ET43" i="46"/>
  <c r="ET65" i="43"/>
  <c r="EJ65" i="43"/>
  <c r="ET29" i="46"/>
  <c r="AW33" i="40"/>
  <c r="AW20" i="40"/>
  <c r="AY11" i="75"/>
  <c r="AY15" i="75"/>
  <c r="AY18" i="75"/>
  <c r="AY19" i="75"/>
  <c r="EI74" i="53"/>
  <c r="AY10" i="75"/>
  <c r="AY33" i="75"/>
  <c r="AW14" i="40"/>
  <c r="ET28" i="45"/>
  <c r="ET7" i="49"/>
  <c r="E12" i="74"/>
  <c r="H40" i="74" s="1"/>
  <c r="ET63" i="44"/>
  <c r="E14" i="74"/>
  <c r="E9" i="74"/>
  <c r="ET8" i="52"/>
  <c r="E13" i="74"/>
  <c r="ET13" i="46"/>
  <c r="EI74" i="46"/>
  <c r="EI73" i="46"/>
  <c r="EI72" i="47"/>
  <c r="E20" i="74" s="1"/>
  <c r="ET33" i="45"/>
  <c r="EI74" i="45"/>
  <c r="EI71" i="48"/>
  <c r="ET42" i="48"/>
  <c r="EI74" i="48"/>
  <c r="EI72" i="45"/>
  <c r="AD54" i="41" s="1"/>
  <c r="EI72" i="48"/>
  <c r="ET52" i="53"/>
  <c r="EI73" i="53"/>
  <c r="EI73" i="48"/>
  <c r="ET39" i="49"/>
  <c r="EI73" i="49"/>
  <c r="ET33" i="49"/>
  <c r="EI74" i="49"/>
  <c r="ET10" i="49"/>
  <c r="EI71" i="49"/>
  <c r="EK71" i="49" s="1"/>
  <c r="ET24" i="49"/>
  <c r="EI72" i="49"/>
  <c r="ET16" i="46"/>
  <c r="EI72" i="46"/>
  <c r="ET51" i="46"/>
  <c r="EI71" i="46"/>
  <c r="E10" i="74" s="1"/>
  <c r="H42" i="74" s="1"/>
  <c r="I42" i="74" s="1"/>
  <c r="ET67" i="44"/>
  <c r="ET64" i="44"/>
  <c r="ET18" i="43"/>
  <c r="EI74" i="43"/>
  <c r="ET31" i="43"/>
  <c r="EI72" i="43"/>
  <c r="ET45" i="43"/>
  <c r="EI73" i="43"/>
  <c r="EI71" i="44"/>
  <c r="EI70" i="44"/>
  <c r="ET74" i="43" s="1"/>
  <c r="ET68" i="45"/>
  <c r="ET15" i="53"/>
  <c r="EI71" i="53"/>
  <c r="EI72" i="53"/>
  <c r="ET8" i="53"/>
  <c r="ET28" i="43"/>
  <c r="ET7" i="53"/>
  <c r="ET25" i="43"/>
  <c r="EI71" i="43"/>
  <c r="ET47" i="43"/>
  <c r="ET42" i="45"/>
  <c r="EI73" i="50"/>
  <c r="EI72" i="50"/>
  <c r="EI72" i="52"/>
  <c r="ET46" i="45"/>
  <c r="EI71" i="50"/>
  <c r="EI70" i="50"/>
  <c r="ET38" i="49"/>
  <c r="EI73" i="47"/>
  <c r="EI71" i="47"/>
  <c r="J54" i="41" s="1"/>
  <c r="EI70" i="47"/>
  <c r="ET51" i="53"/>
  <c r="ET36" i="53"/>
  <c r="EI70" i="53"/>
  <c r="AK10" i="75" s="1"/>
  <c r="ET23" i="49"/>
  <c r="EI70" i="49"/>
  <c r="AK9" i="75" s="1"/>
  <c r="ET65" i="45"/>
  <c r="ET41" i="45"/>
  <c r="ET43" i="48"/>
  <c r="EI70" i="48"/>
  <c r="ET17" i="45"/>
  <c r="EI70" i="46"/>
  <c r="AK7" i="75" s="1"/>
  <c r="ET14" i="46"/>
  <c r="ET15" i="46"/>
  <c r="ET40" i="43"/>
  <c r="ET52" i="43"/>
  <c r="ET20" i="43"/>
  <c r="ET12" i="52"/>
  <c r="EI70" i="52"/>
  <c r="EI71" i="52"/>
  <c r="V54" i="41" s="1"/>
  <c r="EM37" i="48"/>
  <c r="ET57" i="45"/>
  <c r="ET59" i="43"/>
  <c r="ET36" i="43"/>
  <c r="ET36" i="45"/>
  <c r="ET23" i="45"/>
  <c r="ET9" i="46"/>
  <c r="ET38" i="43"/>
  <c r="ET7" i="43"/>
  <c r="ET43" i="43"/>
  <c r="ET39" i="43"/>
  <c r="ET6" i="46"/>
  <c r="ET51" i="45"/>
  <c r="EM21" i="46"/>
  <c r="ET21" i="46"/>
  <c r="EM13" i="46"/>
  <c r="EM22" i="46"/>
  <c r="EM15" i="46"/>
  <c r="EM11" i="46"/>
  <c r="EM10" i="46"/>
  <c r="ET24" i="45"/>
  <c r="EM16" i="46"/>
  <c r="EM20" i="46"/>
  <c r="ET38" i="53"/>
  <c r="EM38" i="53"/>
  <c r="ET38" i="48"/>
  <c r="EM38" i="48"/>
  <c r="ET40" i="48"/>
  <c r="EM40" i="48"/>
  <c r="EM17" i="46"/>
  <c r="EM9" i="46"/>
  <c r="EM19" i="46"/>
  <c r="EM14" i="46"/>
  <c r="EM12" i="46"/>
  <c r="EM23" i="46"/>
  <c r="EM18" i="46"/>
  <c r="ET39" i="48"/>
  <c r="EM39" i="48"/>
  <c r="ET26" i="53"/>
  <c r="ET6" i="65"/>
  <c r="EI71" i="65"/>
  <c r="ET21" i="70"/>
  <c r="EI72" i="70"/>
  <c r="ET21" i="61"/>
  <c r="EI72" i="61"/>
  <c r="EI73" i="60"/>
  <c r="ET41" i="60"/>
  <c r="EI73" i="61"/>
  <c r="ET37" i="61"/>
  <c r="EI71" i="70"/>
  <c r="ET6" i="70"/>
  <c r="EI74" i="59"/>
  <c r="EI73" i="70"/>
  <c r="ET37" i="70"/>
  <c r="ET52" i="60"/>
  <c r="EI74" i="60"/>
  <c r="EI74" i="64"/>
  <c r="ET6" i="60"/>
  <c r="EI71" i="60"/>
  <c r="EI74" i="63"/>
  <c r="EI74" i="58"/>
  <c r="EI74" i="69"/>
  <c r="EI74" i="65"/>
  <c r="EI72" i="67"/>
  <c r="ET21" i="67"/>
  <c r="EI74" i="66"/>
  <c r="EI75" i="60"/>
  <c r="EI71" i="67"/>
  <c r="EI74" i="67"/>
  <c r="EI74" i="70"/>
  <c r="EI74" i="68"/>
  <c r="ET31" i="60"/>
  <c r="EI72" i="60"/>
  <c r="EI74" i="62"/>
  <c r="EI73" i="67"/>
  <c r="ET37" i="67"/>
  <c r="ET37" i="65"/>
  <c r="EI73" i="65"/>
  <c r="G54" i="40"/>
  <c r="AC64" i="40" s="1"/>
  <c r="I54" i="40"/>
  <c r="ET25" i="53"/>
  <c r="ET32" i="48"/>
  <c r="ET26" i="46"/>
  <c r="ET53" i="44"/>
  <c r="EK74" i="44"/>
  <c r="ET41" i="44"/>
  <c r="ET34" i="44"/>
  <c r="ET26" i="44"/>
  <c r="ET29" i="44"/>
  <c r="ET24" i="44"/>
  <c r="ET21" i="52"/>
  <c r="ET37" i="54"/>
  <c r="EI73" i="54"/>
  <c r="ET21" i="55"/>
  <c r="EI72" i="55"/>
  <c r="ET21" i="50"/>
  <c r="ET21" i="43"/>
  <c r="ET6" i="43"/>
  <c r="EI70" i="43"/>
  <c r="ET6" i="47"/>
  <c r="ET21" i="51"/>
  <c r="EI72" i="51"/>
  <c r="ET37" i="45"/>
  <c r="ET21" i="45"/>
  <c r="ET21" i="47"/>
  <c r="ET37" i="53"/>
  <c r="ET6" i="53"/>
  <c r="ET6" i="49"/>
  <c r="ET6" i="52"/>
  <c r="ET6" i="55"/>
  <c r="EI70" i="55"/>
  <c r="C57" i="40" s="1"/>
  <c r="D48" i="76" s="1"/>
  <c r="F48" i="76" s="1"/>
  <c r="EI71" i="55"/>
  <c r="ET21" i="48"/>
  <c r="ET6" i="48"/>
  <c r="ET21" i="53"/>
  <c r="ET37" i="49"/>
  <c r="ET37" i="44"/>
  <c r="ET6" i="44"/>
  <c r="ET6" i="50"/>
  <c r="ET37" i="50"/>
  <c r="EI73" i="51"/>
  <c r="ET37" i="51"/>
  <c r="ET6" i="51"/>
  <c r="EI70" i="51"/>
  <c r="EI71" i="51"/>
  <c r="ET37" i="46"/>
  <c r="ET37" i="52"/>
  <c r="ET37" i="43"/>
  <c r="ET6" i="54"/>
  <c r="EI70" i="54"/>
  <c r="EI71" i="54"/>
  <c r="ET21" i="54"/>
  <c r="EI72" i="54"/>
  <c r="EI73" i="55"/>
  <c r="ET37" i="55"/>
  <c r="ET37" i="48"/>
  <c r="ET37" i="47"/>
  <c r="ET21" i="44"/>
  <c r="K69" i="40"/>
  <c r="K67" i="40"/>
  <c r="K65" i="40"/>
  <c r="K62" i="40"/>
  <c r="G133" i="40" s="1"/>
  <c r="K55" i="40"/>
  <c r="K52" i="40"/>
  <c r="K51" i="40"/>
  <c r="K50" i="40"/>
  <c r="K49" i="40"/>
  <c r="G137" i="40" l="1"/>
  <c r="G210" i="40"/>
  <c r="H46" i="74"/>
  <c r="I46" i="74" s="1"/>
  <c r="H45" i="74"/>
  <c r="I45" i="74" s="1"/>
  <c r="H43" i="74"/>
  <c r="I43" i="74" s="1"/>
  <c r="AW37" i="40"/>
  <c r="AY37" i="75"/>
  <c r="C57" i="75"/>
  <c r="AI4" i="40"/>
  <c r="AK4" i="75"/>
  <c r="AI11" i="40"/>
  <c r="AK11" i="75"/>
  <c r="AB54" i="41"/>
  <c r="AK12" i="75"/>
  <c r="AM12" i="75" s="1"/>
  <c r="E15" i="74"/>
  <c r="AI5" i="40"/>
  <c r="AK5" i="75"/>
  <c r="EM71" i="48"/>
  <c r="E11" i="74"/>
  <c r="H38" i="74"/>
  <c r="I36" i="74"/>
  <c r="AI8" i="40"/>
  <c r="AK8" i="75"/>
  <c r="G193" i="40"/>
  <c r="G120" i="40"/>
  <c r="G194" i="40"/>
  <c r="G121" i="40"/>
  <c r="G195" i="40"/>
  <c r="G122" i="40"/>
  <c r="G196" i="40"/>
  <c r="G123" i="40"/>
  <c r="G199" i="40"/>
  <c r="G126" i="40"/>
  <c r="G206" i="40"/>
  <c r="G209" i="40"/>
  <c r="G136" i="40"/>
  <c r="G211" i="40"/>
  <c r="G138" i="40"/>
  <c r="G213" i="40"/>
  <c r="G140" i="40"/>
  <c r="AF54" i="41"/>
  <c r="AI12" i="40"/>
  <c r="P54" i="41"/>
  <c r="N54" i="41"/>
  <c r="L54" i="41"/>
  <c r="T54" i="41"/>
  <c r="F57" i="40"/>
  <c r="G57" i="40" s="1"/>
  <c r="AC67" i="40" s="1"/>
  <c r="F70" i="40"/>
  <c r="P70" i="40" s="1"/>
  <c r="EK71" i="53"/>
  <c r="EM71" i="53"/>
  <c r="ET70" i="67"/>
  <c r="ET70" i="70"/>
  <c r="ET70" i="60"/>
  <c r="ET70" i="65"/>
  <c r="AI7" i="40"/>
  <c r="R54" i="41"/>
  <c r="AI10" i="40"/>
  <c r="AI9" i="40"/>
  <c r="ET70" i="54"/>
  <c r="ET70" i="53"/>
  <c r="ET70" i="43"/>
  <c r="ET70" i="55"/>
  <c r="ET70" i="44"/>
  <c r="ET70" i="48"/>
  <c r="ET70" i="49"/>
  <c r="ET70" i="51"/>
  <c r="ET70" i="52"/>
  <c r="ET70" i="50"/>
  <c r="ET70" i="47"/>
  <c r="ET70" i="46"/>
  <c r="K47" i="40"/>
  <c r="K46" i="40"/>
  <c r="K44" i="40"/>
  <c r="K43" i="40"/>
  <c r="K42" i="40"/>
  <c r="K40" i="40"/>
  <c r="K39" i="40"/>
  <c r="K38" i="40"/>
  <c r="K37" i="40"/>
  <c r="K36" i="40"/>
  <c r="K34" i="40"/>
  <c r="K32" i="40"/>
  <c r="K30" i="40"/>
  <c r="K29" i="40"/>
  <c r="K28" i="40"/>
  <c r="K26" i="40"/>
  <c r="K25" i="40"/>
  <c r="K23" i="40"/>
  <c r="K21" i="40"/>
  <c r="K20" i="40"/>
  <c r="K19" i="40"/>
  <c r="K18" i="40"/>
  <c r="K16" i="40"/>
  <c r="K8" i="40"/>
  <c r="K5" i="40"/>
  <c r="G150" i="40" s="1"/>
  <c r="K4" i="40"/>
  <c r="S1" i="74"/>
  <c r="H11" i="40"/>
  <c r="AH54" i="41" l="1"/>
  <c r="H39" i="74"/>
  <c r="H44" i="74"/>
  <c r="I44" i="74" s="1"/>
  <c r="I40" i="74"/>
  <c r="I38" i="74"/>
  <c r="AH64" i="75"/>
  <c r="AF64" i="75" s="1"/>
  <c r="F57" i="75"/>
  <c r="G134" i="40"/>
  <c r="G184" i="40"/>
  <c r="G111" i="40"/>
  <c r="G153" i="40"/>
  <c r="G82" i="40"/>
  <c r="G76" i="40"/>
  <c r="G147" i="40"/>
  <c r="G149" i="40"/>
  <c r="G156" i="40" s="1"/>
  <c r="G78" i="40"/>
  <c r="G159" i="40"/>
  <c r="G87" i="40"/>
  <c r="G160" i="40"/>
  <c r="G88" i="40"/>
  <c r="G162" i="40"/>
  <c r="G90" i="40"/>
  <c r="G163" i="40"/>
  <c r="G91" i="40"/>
  <c r="G164" i="40"/>
  <c r="G92" i="40"/>
  <c r="G165" i="40"/>
  <c r="G93" i="40"/>
  <c r="G167" i="40"/>
  <c r="G95" i="40"/>
  <c r="G169" i="40"/>
  <c r="G97" i="40"/>
  <c r="G170" i="40"/>
  <c r="G98" i="40"/>
  <c r="G172" i="40"/>
  <c r="G100" i="40"/>
  <c r="G173" i="40"/>
  <c r="G101" i="40"/>
  <c r="G174" i="40"/>
  <c r="G102" i="40"/>
  <c r="G176" i="40"/>
  <c r="G103" i="40"/>
  <c r="G178" i="40"/>
  <c r="G177" i="40" s="1"/>
  <c r="G105" i="40"/>
  <c r="G104" i="40" s="1"/>
  <c r="G180" i="40"/>
  <c r="G107" i="40"/>
  <c r="G181" i="40"/>
  <c r="G108" i="40"/>
  <c r="G182" i="40"/>
  <c r="G109" i="40"/>
  <c r="G183" i="40"/>
  <c r="G110" i="40"/>
  <c r="G187" i="40"/>
  <c r="G114" i="40"/>
  <c r="G188" i="40"/>
  <c r="G115" i="40"/>
  <c r="G190" i="40"/>
  <c r="G117" i="40"/>
  <c r="G191" i="40"/>
  <c r="G118" i="40"/>
  <c r="G207" i="40"/>
  <c r="G119" i="40"/>
  <c r="G192" i="40"/>
  <c r="AF67" i="40"/>
  <c r="AD67" i="40" s="1"/>
  <c r="G70" i="40"/>
  <c r="AC86" i="40" s="1"/>
  <c r="I70" i="40"/>
  <c r="I57" i="40"/>
  <c r="DG75" i="17"/>
  <c r="P75" i="17"/>
  <c r="H41" i="74" l="1"/>
  <c r="I39" i="74"/>
  <c r="G168" i="40"/>
  <c r="M57" i="75"/>
  <c r="J57" i="75"/>
  <c r="G112" i="40"/>
  <c r="G185" i="40"/>
  <c r="G106" i="40"/>
  <c r="G179" i="40"/>
  <c r="G99" i="40"/>
  <c r="G171" i="40"/>
  <c r="G96" i="40"/>
  <c r="G89" i="40"/>
  <c r="G161" i="40"/>
  <c r="G85" i="40"/>
  <c r="G157" i="40"/>
  <c r="AJ51" i="40"/>
  <c r="ES6" i="17"/>
  <c r="Y48" i="41"/>
  <c r="AM48" i="41" s="1"/>
  <c r="Y33" i="41"/>
  <c r="AI33" i="41"/>
  <c r="Y32" i="41"/>
  <c r="AI32" i="41"/>
  <c r="X38" i="41"/>
  <c r="X36" i="41"/>
  <c r="AL36" i="41" s="1"/>
  <c r="X35" i="41"/>
  <c r="X47" i="41"/>
  <c r="Y43" i="41"/>
  <c r="D43" i="41"/>
  <c r="X43" i="41" s="1"/>
  <c r="Y41" i="41"/>
  <c r="D41" i="41"/>
  <c r="X41" i="41" s="1"/>
  <c r="Y40" i="41"/>
  <c r="D40" i="41"/>
  <c r="X40" i="41" s="1"/>
  <c r="Y39" i="41"/>
  <c r="D39" i="41"/>
  <c r="X39" i="41" s="1"/>
  <c r="Y52" i="41"/>
  <c r="Y51" i="41"/>
  <c r="Y50" i="41"/>
  <c r="AM50" i="41" s="1"/>
  <c r="Y49" i="41"/>
  <c r="D33" i="41"/>
  <c r="X33" i="41" s="1"/>
  <c r="D32" i="41"/>
  <c r="X32" i="41" s="1"/>
  <c r="D31" i="41"/>
  <c r="X30" i="41"/>
  <c r="AL30" i="41" s="1"/>
  <c r="Y29" i="41"/>
  <c r="X29" i="41"/>
  <c r="Y28" i="41"/>
  <c r="X28" i="41"/>
  <c r="X27" i="41"/>
  <c r="Y26" i="41"/>
  <c r="X26" i="41"/>
  <c r="Y25" i="41"/>
  <c r="X25" i="41"/>
  <c r="AL25" i="41" s="1"/>
  <c r="Y24" i="41"/>
  <c r="X24" i="41"/>
  <c r="Y23" i="41"/>
  <c r="X23" i="41"/>
  <c r="Y22" i="41"/>
  <c r="X22" i="41"/>
  <c r="X21" i="41"/>
  <c r="Y20" i="41"/>
  <c r="X20" i="41"/>
  <c r="Y19" i="41"/>
  <c r="X19" i="41"/>
  <c r="Y18" i="41"/>
  <c r="X18" i="41"/>
  <c r="Y17" i="41"/>
  <c r="X17" i="41"/>
  <c r="X16" i="41"/>
  <c r="AL16" i="41" s="1"/>
  <c r="Y15" i="41"/>
  <c r="D15" i="41"/>
  <c r="X15" i="41" s="1"/>
  <c r="Y12" i="41"/>
  <c r="D12" i="41"/>
  <c r="X12" i="41" s="1"/>
  <c r="Y11" i="41"/>
  <c r="D11" i="41"/>
  <c r="X11" i="41" s="1"/>
  <c r="Y10" i="41"/>
  <c r="D10" i="41"/>
  <c r="X10" i="41" s="1"/>
  <c r="Y7" i="41"/>
  <c r="Y6" i="41"/>
  <c r="AM6" i="41" s="1"/>
  <c r="AH38" i="41"/>
  <c r="AI43" i="41"/>
  <c r="AH43" i="41"/>
  <c r="AI41" i="41"/>
  <c r="AI40" i="41"/>
  <c r="AI39" i="41"/>
  <c r="AI29" i="41"/>
  <c r="AI28" i="41"/>
  <c r="AJ27" i="41"/>
  <c r="AI26" i="41"/>
  <c r="AI25" i="41"/>
  <c r="AI24" i="41"/>
  <c r="AI23" i="41"/>
  <c r="AI22" i="41"/>
  <c r="AI20" i="41"/>
  <c r="AI19" i="41"/>
  <c r="AI18" i="41"/>
  <c r="AI17" i="41"/>
  <c r="AI15" i="41"/>
  <c r="AI12" i="41"/>
  <c r="AI11" i="41"/>
  <c r="AI10" i="41"/>
  <c r="D65" i="75"/>
  <c r="E63" i="75"/>
  <c r="C63" i="75"/>
  <c r="D55" i="75"/>
  <c r="D47" i="75"/>
  <c r="D46" i="40"/>
  <c r="E44" i="40"/>
  <c r="D8" i="75"/>
  <c r="C8" i="40"/>
  <c r="D7" i="76" s="1"/>
  <c r="E5" i="40"/>
  <c r="D5" i="75"/>
  <c r="CP68" i="17"/>
  <c r="EI68" i="17" s="1"/>
  <c r="CP67" i="17"/>
  <c r="EI67" i="17" s="1"/>
  <c r="ET67" i="17" s="1"/>
  <c r="CP66" i="17"/>
  <c r="EI66" i="17" s="1"/>
  <c r="CP65" i="17"/>
  <c r="EI65" i="17" s="1"/>
  <c r="CP64" i="17"/>
  <c r="EI64" i="17" s="1"/>
  <c r="ET64" i="17" s="1"/>
  <c r="CP63" i="17"/>
  <c r="EI63" i="17" s="1"/>
  <c r="CP62" i="17"/>
  <c r="EI62" i="17" s="1"/>
  <c r="ET62" i="17" s="1"/>
  <c r="CP61" i="17"/>
  <c r="EI61" i="17" s="1"/>
  <c r="ET61" i="17" s="1"/>
  <c r="CP60" i="17"/>
  <c r="CP59" i="17"/>
  <c r="CP58" i="17"/>
  <c r="EI58" i="17" s="1"/>
  <c r="CP57" i="17"/>
  <c r="EI57" i="17" s="1"/>
  <c r="CP56" i="17"/>
  <c r="EI56" i="17" s="1"/>
  <c r="CP55" i="17"/>
  <c r="EI55" i="17" s="1"/>
  <c r="CP54" i="17"/>
  <c r="EI54" i="17" s="1"/>
  <c r="CP53" i="17"/>
  <c r="EI53" i="17" s="1"/>
  <c r="CP52" i="17"/>
  <c r="EI52" i="17" s="1"/>
  <c r="CP51" i="17"/>
  <c r="EI51" i="17" s="1"/>
  <c r="CP50" i="17"/>
  <c r="CP49" i="17"/>
  <c r="CP48" i="17"/>
  <c r="EI48" i="17" s="1"/>
  <c r="CP47" i="17"/>
  <c r="EI47" i="17" s="1"/>
  <c r="CP46" i="17"/>
  <c r="EI46" i="17" s="1"/>
  <c r="CP45" i="17"/>
  <c r="CP44" i="17"/>
  <c r="EI44" i="17" s="1"/>
  <c r="CP43" i="17"/>
  <c r="EI43" i="17" s="1"/>
  <c r="CP42" i="17"/>
  <c r="CP41" i="17"/>
  <c r="EI41" i="17" s="1"/>
  <c r="CP40" i="17"/>
  <c r="EI40" i="17" s="1"/>
  <c r="CP39" i="17"/>
  <c r="CP38" i="17"/>
  <c r="EI38" i="17" s="1"/>
  <c r="CP37" i="17"/>
  <c r="CP36" i="17"/>
  <c r="EI36" i="17" s="1"/>
  <c r="CP35" i="17"/>
  <c r="CP34" i="17"/>
  <c r="CP33" i="17"/>
  <c r="CP32" i="17"/>
  <c r="CP31" i="17"/>
  <c r="CP30" i="17"/>
  <c r="CP29" i="17"/>
  <c r="CP28" i="17"/>
  <c r="EI28" i="17" s="1"/>
  <c r="CP27" i="17"/>
  <c r="EI27" i="17" s="1"/>
  <c r="CP26" i="17"/>
  <c r="EI26" i="17" s="1"/>
  <c r="CP25" i="17"/>
  <c r="EI25" i="17" s="1"/>
  <c r="CP24" i="17"/>
  <c r="EI24" i="17" s="1"/>
  <c r="CP23" i="17"/>
  <c r="CP22" i="17"/>
  <c r="EI22" i="17" s="1"/>
  <c r="CP21" i="17"/>
  <c r="EI21" i="17" s="1"/>
  <c r="CP20" i="17"/>
  <c r="CP19" i="17"/>
  <c r="CP18" i="17"/>
  <c r="CP17" i="17"/>
  <c r="EI17" i="17" s="1"/>
  <c r="CP16" i="17"/>
  <c r="CP15" i="17"/>
  <c r="EI15" i="17" s="1"/>
  <c r="CP14" i="17"/>
  <c r="CP13" i="17"/>
  <c r="CP12" i="17"/>
  <c r="CP11" i="17"/>
  <c r="EI11" i="17" s="1"/>
  <c r="CP10" i="17"/>
  <c r="EI10" i="17" s="1"/>
  <c r="CP9" i="17"/>
  <c r="EI9" i="17" s="1"/>
  <c r="CP8" i="17"/>
  <c r="EI8" i="17" s="1"/>
  <c r="CP7" i="17"/>
  <c r="CP6" i="17"/>
  <c r="EI50" i="17" l="1"/>
  <c r="CP71" i="17"/>
  <c r="EI34" i="17"/>
  <c r="ET34" i="17" s="1"/>
  <c r="CP74" i="17"/>
  <c r="CP72" i="17"/>
  <c r="CP70" i="17"/>
  <c r="CP75" i="17" s="1"/>
  <c r="EI19" i="17"/>
  <c r="ET19" i="17" s="1"/>
  <c r="EI23" i="17"/>
  <c r="ET23" i="17" s="1"/>
  <c r="EI31" i="17"/>
  <c r="ET31" i="17" s="1"/>
  <c r="EI35" i="17"/>
  <c r="EI39" i="17"/>
  <c r="ET39" i="17" s="1"/>
  <c r="EI59" i="17"/>
  <c r="ET59" i="17" s="1"/>
  <c r="EI12" i="17"/>
  <c r="ET12" i="17" s="1"/>
  <c r="EI16" i="17"/>
  <c r="ET16" i="17" s="1"/>
  <c r="EI20" i="17"/>
  <c r="ET20" i="17" s="1"/>
  <c r="EI32" i="17"/>
  <c r="ET32" i="17" s="1"/>
  <c r="EI60" i="17"/>
  <c r="ET60" i="17" s="1"/>
  <c r="EI13" i="17"/>
  <c r="ET13" i="17" s="1"/>
  <c r="EI29" i="17"/>
  <c r="ET29" i="17" s="1"/>
  <c r="EI33" i="17"/>
  <c r="EI37" i="17"/>
  <c r="E18" i="74" s="1"/>
  <c r="EI45" i="17"/>
  <c r="ET45" i="17" s="1"/>
  <c r="EI49" i="17"/>
  <c r="ET49" i="17" s="1"/>
  <c r="EI14" i="17"/>
  <c r="ET14" i="17" s="1"/>
  <c r="EI18" i="17"/>
  <c r="ET18" i="17" s="1"/>
  <c r="EI30" i="17"/>
  <c r="ET30" i="17" s="1"/>
  <c r="EI42" i="17"/>
  <c r="ET42" i="17" s="1"/>
  <c r="EI7" i="17"/>
  <c r="ET7" i="17" s="1"/>
  <c r="ET27" i="17"/>
  <c r="EI6" i="17"/>
  <c r="AS35" i="40"/>
  <c r="AS34" i="40" s="1"/>
  <c r="E34" i="76"/>
  <c r="F34" i="76" s="1"/>
  <c r="E6" i="74"/>
  <c r="H34" i="74" s="1"/>
  <c r="ET10" i="17"/>
  <c r="ET38" i="17"/>
  <c r="E17" i="74"/>
  <c r="ET65" i="17"/>
  <c r="ET11" i="17"/>
  <c r="ET68" i="17"/>
  <c r="D4" i="40"/>
  <c r="D4" i="75"/>
  <c r="C84" i="40"/>
  <c r="Y17" i="75"/>
  <c r="Y24" i="75" s="1"/>
  <c r="C5" i="75"/>
  <c r="F5" i="75" s="1"/>
  <c r="Z5" i="75"/>
  <c r="AA5" i="75" s="1"/>
  <c r="E8" i="40"/>
  <c r="E8" i="75"/>
  <c r="C9" i="40"/>
  <c r="D8" i="76" s="1"/>
  <c r="C9" i="75"/>
  <c r="D9" i="40"/>
  <c r="E8" i="76" s="1"/>
  <c r="D9" i="75"/>
  <c r="E9" i="40"/>
  <c r="E9" i="75"/>
  <c r="C10" i="40"/>
  <c r="D9" i="76" s="1"/>
  <c r="C10" i="75"/>
  <c r="D10" i="40"/>
  <c r="E9" i="76" s="1"/>
  <c r="D10" i="75"/>
  <c r="E10" i="40"/>
  <c r="E10" i="75"/>
  <c r="D15" i="40"/>
  <c r="D15" i="75"/>
  <c r="E15" i="40"/>
  <c r="E15" i="75"/>
  <c r="X30" i="75"/>
  <c r="X37" i="75" s="1"/>
  <c r="C16" i="75"/>
  <c r="D16" i="40"/>
  <c r="E11" i="76" s="1"/>
  <c r="D16" i="75"/>
  <c r="E16" i="40"/>
  <c r="E16" i="75"/>
  <c r="C18" i="40"/>
  <c r="C18" i="75"/>
  <c r="D18" i="40"/>
  <c r="E12" i="76" s="1"/>
  <c r="D18" i="75"/>
  <c r="E18" i="40"/>
  <c r="E18" i="75"/>
  <c r="C19" i="40"/>
  <c r="D13" i="76" s="1"/>
  <c r="C19" i="75"/>
  <c r="D19" i="40"/>
  <c r="E13" i="76" s="1"/>
  <c r="D19" i="75"/>
  <c r="E19" i="40"/>
  <c r="E19" i="75"/>
  <c r="C20" i="40"/>
  <c r="D14" i="76" s="1"/>
  <c r="C20" i="75"/>
  <c r="D20" i="40"/>
  <c r="E14" i="76" s="1"/>
  <c r="D20" i="75"/>
  <c r="E20" i="40"/>
  <c r="E20" i="75"/>
  <c r="C21" i="40"/>
  <c r="D15" i="76" s="1"/>
  <c r="C21" i="75"/>
  <c r="D21" i="40"/>
  <c r="E15" i="76" s="1"/>
  <c r="D21" i="75"/>
  <c r="E21" i="40"/>
  <c r="E21" i="75"/>
  <c r="C23" i="40"/>
  <c r="C23" i="75"/>
  <c r="F23" i="75" s="1"/>
  <c r="C25" i="40"/>
  <c r="C25" i="75"/>
  <c r="D25" i="40"/>
  <c r="D25" i="75"/>
  <c r="E25" i="40"/>
  <c r="E25" i="75"/>
  <c r="C26" i="40"/>
  <c r="C26" i="75"/>
  <c r="D26" i="40"/>
  <c r="D26" i="75"/>
  <c r="E26" i="40"/>
  <c r="E26" i="75"/>
  <c r="C28" i="40"/>
  <c r="D19" i="76" s="1"/>
  <c r="C28" i="75"/>
  <c r="D28" i="40"/>
  <c r="E19" i="76" s="1"/>
  <c r="D28" i="75"/>
  <c r="E28" i="40"/>
  <c r="E28" i="75"/>
  <c r="C29" i="40"/>
  <c r="D20" i="76" s="1"/>
  <c r="C29" i="75"/>
  <c r="D29" i="40"/>
  <c r="E20" i="76" s="1"/>
  <c r="D29" i="75"/>
  <c r="E29" i="40"/>
  <c r="E29" i="75"/>
  <c r="C30" i="40"/>
  <c r="D21" i="76" s="1"/>
  <c r="C30" i="75"/>
  <c r="D30" i="40"/>
  <c r="E21" i="76" s="1"/>
  <c r="D30" i="75"/>
  <c r="E30" i="40"/>
  <c r="E30" i="75"/>
  <c r="C32" i="40"/>
  <c r="C32" i="75"/>
  <c r="F32" i="75" s="1"/>
  <c r="C34" i="40"/>
  <c r="C34" i="75"/>
  <c r="D34" i="40"/>
  <c r="D34" i="75"/>
  <c r="E34" i="40"/>
  <c r="E34" i="75"/>
  <c r="C36" i="40"/>
  <c r="C36" i="75"/>
  <c r="D36" i="40"/>
  <c r="D36" i="75"/>
  <c r="E36" i="40"/>
  <c r="E36" i="75"/>
  <c r="Z30" i="75"/>
  <c r="Z37" i="75" s="1"/>
  <c r="C37" i="75"/>
  <c r="E37" i="40"/>
  <c r="E37" i="75"/>
  <c r="C38" i="40"/>
  <c r="D26" i="76" s="1"/>
  <c r="C38" i="75"/>
  <c r="E38" i="40"/>
  <c r="E38" i="75"/>
  <c r="C39" i="40"/>
  <c r="D27" i="76" s="1"/>
  <c r="C39" i="75"/>
  <c r="E39" i="40"/>
  <c r="E39" i="75"/>
  <c r="C40" i="40"/>
  <c r="D28" i="76" s="1"/>
  <c r="C40" i="75"/>
  <c r="E40" i="40"/>
  <c r="E40" i="75"/>
  <c r="C42" i="40"/>
  <c r="D30" i="76" s="1"/>
  <c r="C42" i="75"/>
  <c r="E42" i="40"/>
  <c r="E42" i="75"/>
  <c r="D43" i="40"/>
  <c r="E31" i="76" s="1"/>
  <c r="F31" i="76" s="1"/>
  <c r="D43" i="75"/>
  <c r="E43" i="40"/>
  <c r="E43" i="75"/>
  <c r="D44" i="40"/>
  <c r="E32" i="76" s="1"/>
  <c r="F32" i="76" s="1"/>
  <c r="D44" i="75"/>
  <c r="F44" i="75" s="1"/>
  <c r="F47" i="75"/>
  <c r="AW35" i="75"/>
  <c r="AW34" i="75" s="1"/>
  <c r="AY34" i="75" s="1"/>
  <c r="AY35" i="75" s="1"/>
  <c r="AF78" i="75" s="1"/>
  <c r="C49" i="40"/>
  <c r="D38" i="76" s="1"/>
  <c r="C49" i="75"/>
  <c r="D49" i="40"/>
  <c r="E38" i="76" s="1"/>
  <c r="D49" i="75"/>
  <c r="C50" i="40"/>
  <c r="D39" i="76" s="1"/>
  <c r="C50" i="75"/>
  <c r="D50" i="40"/>
  <c r="E39" i="76" s="1"/>
  <c r="D50" i="75"/>
  <c r="C51" i="40"/>
  <c r="D40" i="76" s="1"/>
  <c r="C51" i="75"/>
  <c r="D51" i="40"/>
  <c r="E40" i="76" s="1"/>
  <c r="D51" i="75"/>
  <c r="C52" i="40"/>
  <c r="D41" i="76" s="1"/>
  <c r="C52" i="75"/>
  <c r="D52" i="40"/>
  <c r="E41" i="76" s="1"/>
  <c r="D52" i="75"/>
  <c r="AH62" i="75"/>
  <c r="AF62" i="75" s="1"/>
  <c r="F55" i="75"/>
  <c r="C62" i="40"/>
  <c r="AF69" i="40" s="1"/>
  <c r="C59" i="75"/>
  <c r="C64" i="40"/>
  <c r="C61" i="75"/>
  <c r="E64" i="40"/>
  <c r="E61" i="75"/>
  <c r="F63" i="75"/>
  <c r="AO49" i="75"/>
  <c r="AM49" i="75" s="1"/>
  <c r="AF84" i="75" s="1"/>
  <c r="F65" i="75"/>
  <c r="AO52" i="75"/>
  <c r="AM52" i="75" s="1"/>
  <c r="AF82" i="75" s="1"/>
  <c r="D37" i="40"/>
  <c r="E25" i="76" s="1"/>
  <c r="D37" i="75"/>
  <c r="D38" i="40"/>
  <c r="E26" i="76" s="1"/>
  <c r="D38" i="75"/>
  <c r="D39" i="40"/>
  <c r="E27" i="76" s="1"/>
  <c r="D39" i="75"/>
  <c r="D40" i="40"/>
  <c r="E28" i="76" s="1"/>
  <c r="D40" i="75"/>
  <c r="D42" i="40"/>
  <c r="D42" i="75"/>
  <c r="C15" i="40"/>
  <c r="C15" i="75"/>
  <c r="ET15" i="17"/>
  <c r="ET43" i="17"/>
  <c r="ET57" i="17"/>
  <c r="ET66" i="17"/>
  <c r="AE64" i="75"/>
  <c r="ET17" i="17"/>
  <c r="ET28" i="17"/>
  <c r="ET46" i="17"/>
  <c r="E3" i="74"/>
  <c r="H31" i="74" s="1"/>
  <c r="ET36" i="17"/>
  <c r="ET56" i="17"/>
  <c r="ET63" i="17"/>
  <c r="ET51" i="17"/>
  <c r="ET48" i="17"/>
  <c r="AM25" i="41"/>
  <c r="X31" i="41"/>
  <c r="AL31" i="41" s="1"/>
  <c r="Z31" i="41"/>
  <c r="Y13" i="41"/>
  <c r="AM7" i="41"/>
  <c r="AM13" i="41" s="1"/>
  <c r="D47" i="40"/>
  <c r="E23" i="74"/>
  <c r="D8" i="40"/>
  <c r="E7" i="76" s="1"/>
  <c r="F7" i="76" s="1"/>
  <c r="Q75" i="17"/>
  <c r="C16" i="40"/>
  <c r="D11" i="76" s="1"/>
  <c r="V30" i="40"/>
  <c r="V37" i="40" s="1"/>
  <c r="C37" i="40"/>
  <c r="D25" i="76" s="1"/>
  <c r="X30" i="40"/>
  <c r="X37" i="40" s="1"/>
  <c r="C5" i="40"/>
  <c r="W17" i="40"/>
  <c r="W24" i="40" s="1"/>
  <c r="D5" i="40"/>
  <c r="E4" i="76" s="1"/>
  <c r="ET8" i="17"/>
  <c r="ET47" i="17"/>
  <c r="ET55" i="17"/>
  <c r="ET40" i="17"/>
  <c r="ET52" i="17"/>
  <c r="ET44" i="17"/>
  <c r="DH75" i="17"/>
  <c r="D55" i="40"/>
  <c r="E44" i="76" s="1"/>
  <c r="F44" i="76" s="1"/>
  <c r="ET21" i="17"/>
  <c r="EM21" i="17"/>
  <c r="AH11" i="41"/>
  <c r="AH15" i="41"/>
  <c r="AH17" i="41"/>
  <c r="AH19" i="41"/>
  <c r="AH23" i="41"/>
  <c r="AH29" i="41"/>
  <c r="AI52" i="41"/>
  <c r="AH10" i="41"/>
  <c r="AH12" i="41"/>
  <c r="AH18" i="41"/>
  <c r="AL18" i="41" s="1"/>
  <c r="AH20" i="41"/>
  <c r="AH22" i="41"/>
  <c r="AH24" i="41"/>
  <c r="AH26" i="41"/>
  <c r="AH28" i="41"/>
  <c r="AH32" i="41"/>
  <c r="AH33" i="41"/>
  <c r="AH39" i="41"/>
  <c r="AH40" i="41"/>
  <c r="AH41" i="41"/>
  <c r="AH42" i="41"/>
  <c r="ET24" i="17"/>
  <c r="E67" i="40"/>
  <c r="EE75" i="17"/>
  <c r="D69" i="40"/>
  <c r="E58" i="76" s="1"/>
  <c r="F58" i="76" s="1"/>
  <c r="EH75" i="17"/>
  <c r="DY75" i="17"/>
  <c r="C67" i="40"/>
  <c r="ED75" i="17"/>
  <c r="DR75" i="17"/>
  <c r="DX75" i="17"/>
  <c r="D42" i="41"/>
  <c r="X42" i="41" s="1"/>
  <c r="AI42" i="41"/>
  <c r="Y42" i="41"/>
  <c r="AA15" i="41"/>
  <c r="AM15" i="41"/>
  <c r="Z43" i="41"/>
  <c r="AL43" i="41"/>
  <c r="AA32" i="41"/>
  <c r="AM32" i="41"/>
  <c r="AA18" i="41"/>
  <c r="AM18" i="41"/>
  <c r="AA24" i="41"/>
  <c r="AM24" i="41"/>
  <c r="AA39" i="41"/>
  <c r="AM39" i="41"/>
  <c r="AA43" i="41"/>
  <c r="AM43" i="41"/>
  <c r="AA11" i="41"/>
  <c r="AM11" i="41"/>
  <c r="Z21" i="41"/>
  <c r="AL21" i="41"/>
  <c r="Z27" i="41"/>
  <c r="AH27" i="41"/>
  <c r="AL27" i="41" s="1"/>
  <c r="AD36" i="40"/>
  <c r="AA22" i="41"/>
  <c r="AM22" i="41"/>
  <c r="AA40" i="41"/>
  <c r="AM40" i="41"/>
  <c r="AL35" i="41"/>
  <c r="AA33" i="41"/>
  <c r="AM33" i="41"/>
  <c r="Z47" i="41"/>
  <c r="AH47" i="41"/>
  <c r="AL47" i="41" s="1"/>
  <c r="AA19" i="41"/>
  <c r="AM19" i="41"/>
  <c r="AA12" i="41"/>
  <c r="AM12" i="41"/>
  <c r="AA41" i="41"/>
  <c r="AM41" i="41"/>
  <c r="AM31" i="41"/>
  <c r="AA17" i="41"/>
  <c r="AM17" i="41"/>
  <c r="AA23" i="41"/>
  <c r="AM23" i="41"/>
  <c r="AA29" i="41"/>
  <c r="AM29" i="41"/>
  <c r="AA10" i="41"/>
  <c r="AM10" i="41"/>
  <c r="AA20" i="41"/>
  <c r="AM20" i="41"/>
  <c r="AA26" i="41"/>
  <c r="AM26" i="41"/>
  <c r="Z38" i="41"/>
  <c r="AL38" i="41"/>
  <c r="AM28" i="41"/>
  <c r="AA28" i="41"/>
  <c r="CU75" i="17"/>
  <c r="CS75" i="17"/>
  <c r="CW75" i="17"/>
  <c r="CQ75" i="17"/>
  <c r="CV75" i="17"/>
  <c r="CT75" i="17"/>
  <c r="CX75" i="17"/>
  <c r="I75" i="17"/>
  <c r="AH75" i="17"/>
  <c r="AP75" i="17"/>
  <c r="BC75" i="17"/>
  <c r="BU75" i="17"/>
  <c r="CL75" i="17"/>
  <c r="E75" i="17"/>
  <c r="T75" i="17"/>
  <c r="X75" i="17"/>
  <c r="AE75" i="17"/>
  <c r="AI75" i="17"/>
  <c r="AM75" i="17"/>
  <c r="AQ75" i="17"/>
  <c r="AV75" i="17"/>
  <c r="AZ75" i="17"/>
  <c r="BD75" i="17"/>
  <c r="BH75" i="17"/>
  <c r="BM75" i="17"/>
  <c r="BQ75" i="17"/>
  <c r="BV75" i="17"/>
  <c r="CB75" i="17"/>
  <c r="CI75" i="17"/>
  <c r="CN75" i="17"/>
  <c r="F46" i="40"/>
  <c r="G46" i="40" s="1"/>
  <c r="BT75" i="17"/>
  <c r="S75" i="17"/>
  <c r="AD75" i="17"/>
  <c r="AL75" i="17"/>
  <c r="AY75" i="17"/>
  <c r="BL75" i="17"/>
  <c r="CA75" i="17"/>
  <c r="G75" i="17"/>
  <c r="U75" i="17"/>
  <c r="AB75" i="17"/>
  <c r="AF75" i="17"/>
  <c r="AJ75" i="17"/>
  <c r="AN75" i="17"/>
  <c r="AR75" i="17"/>
  <c r="AW75" i="17"/>
  <c r="BA75" i="17"/>
  <c r="BE75" i="17"/>
  <c r="BI75" i="17"/>
  <c r="BN75" i="17"/>
  <c r="BR75" i="17"/>
  <c r="BX75" i="17"/>
  <c r="CD75" i="17"/>
  <c r="CJ75" i="17"/>
  <c r="CO75" i="17"/>
  <c r="CC75" i="17"/>
  <c r="W75" i="17"/>
  <c r="AU75" i="17"/>
  <c r="BG75" i="17"/>
  <c r="BP75" i="17"/>
  <c r="BW75" i="17"/>
  <c r="R75" i="17"/>
  <c r="V75" i="17"/>
  <c r="AG75" i="17"/>
  <c r="AK75" i="17"/>
  <c r="AO75" i="17"/>
  <c r="AS75" i="17"/>
  <c r="AX75" i="17"/>
  <c r="BB75" i="17"/>
  <c r="BF75" i="17"/>
  <c r="BJ75" i="17"/>
  <c r="BO75" i="17"/>
  <c r="BS75" i="17"/>
  <c r="BY75" i="17"/>
  <c r="CK75" i="17"/>
  <c r="BZ75" i="17"/>
  <c r="CR75" i="17"/>
  <c r="CF75" i="17"/>
  <c r="CE75" i="17"/>
  <c r="CG75" i="17"/>
  <c r="AC75" i="17"/>
  <c r="H75" i="17"/>
  <c r="ET37" i="17" l="1"/>
  <c r="EI71" i="17"/>
  <c r="ET33" i="17"/>
  <c r="EI74" i="17"/>
  <c r="E21" i="74" s="1"/>
  <c r="ET35" i="17"/>
  <c r="EI70" i="17"/>
  <c r="EI72" i="17"/>
  <c r="E4" i="74"/>
  <c r="H33" i="74" s="1"/>
  <c r="E30" i="76"/>
  <c r="F30" i="76" s="1"/>
  <c r="F42" i="40"/>
  <c r="P42" i="40" s="1"/>
  <c r="D12" i="76"/>
  <c r="F12" i="76" s="1"/>
  <c r="F18" i="40"/>
  <c r="P18" i="40" s="1"/>
  <c r="P46" i="40"/>
  <c r="F11" i="76"/>
  <c r="F8" i="76"/>
  <c r="F40" i="76"/>
  <c r="F39" i="76"/>
  <c r="F20" i="76"/>
  <c r="F41" i="76"/>
  <c r="F38" i="76"/>
  <c r="AM49" i="40"/>
  <c r="AK49" i="40" s="1"/>
  <c r="AD87" i="40" s="1"/>
  <c r="D56" i="76"/>
  <c r="F56" i="76" s="1"/>
  <c r="F25" i="76"/>
  <c r="AM48" i="40"/>
  <c r="AK48" i="40" s="1"/>
  <c r="AD84" i="40" s="1"/>
  <c r="D54" i="76"/>
  <c r="F54" i="76" s="1"/>
  <c r="AU35" i="40"/>
  <c r="AU34" i="40" s="1"/>
  <c r="AW34" i="40" s="1"/>
  <c r="AW35" i="40" s="1"/>
  <c r="AD81" i="40" s="1"/>
  <c r="E35" i="76"/>
  <c r="F35" i="76" s="1"/>
  <c r="D4" i="76"/>
  <c r="F4" i="76" s="1"/>
  <c r="F32" i="40"/>
  <c r="D23" i="76"/>
  <c r="F23" i="76" s="1"/>
  <c r="F23" i="40"/>
  <c r="D17" i="76"/>
  <c r="F17" i="76" s="1"/>
  <c r="F15" i="76"/>
  <c r="F14" i="76"/>
  <c r="F13" i="76"/>
  <c r="F9" i="76"/>
  <c r="F28" i="76"/>
  <c r="F27" i="76"/>
  <c r="F26" i="76"/>
  <c r="F21" i="76"/>
  <c r="F19" i="76"/>
  <c r="E3" i="76"/>
  <c r="E16" i="74"/>
  <c r="AO47" i="75"/>
  <c r="AM47" i="75" s="1"/>
  <c r="AO32" i="75"/>
  <c r="AM32" i="75" s="1"/>
  <c r="X5" i="40"/>
  <c r="Y5" i="40" s="1"/>
  <c r="AC5" i="40" s="1"/>
  <c r="AD5" i="40" s="1"/>
  <c r="AM46" i="40"/>
  <c r="AK46" i="40" s="1"/>
  <c r="AM32" i="40"/>
  <c r="AK32" i="40" s="1"/>
  <c r="AO45" i="75"/>
  <c r="AM45" i="75" s="1"/>
  <c r="AO33" i="75"/>
  <c r="AM33" i="75" s="1"/>
  <c r="AF56" i="40"/>
  <c r="AD56" i="40" s="1"/>
  <c r="F9" i="40"/>
  <c r="AM30" i="40"/>
  <c r="AK30" i="40" s="1"/>
  <c r="AO44" i="75"/>
  <c r="AM44" i="75" s="1"/>
  <c r="AO41" i="75"/>
  <c r="AM41" i="75" s="1"/>
  <c r="AO31" i="75"/>
  <c r="AM31" i="75" s="1"/>
  <c r="AO36" i="75"/>
  <c r="AM36" i="75" s="1"/>
  <c r="AM31" i="40"/>
  <c r="AK31" i="40" s="1"/>
  <c r="F10" i="40"/>
  <c r="AO39" i="75"/>
  <c r="AM39" i="75" s="1"/>
  <c r="AO34" i="75"/>
  <c r="AM34" i="75" s="1"/>
  <c r="F42" i="75"/>
  <c r="AH47" i="75" s="1"/>
  <c r="AF47" i="75" s="1"/>
  <c r="AO46" i="75"/>
  <c r="AM46" i="75" s="1"/>
  <c r="F64" i="40"/>
  <c r="AO40" i="75"/>
  <c r="AM40" i="75" s="1"/>
  <c r="F25" i="75"/>
  <c r="M25" i="75" s="1"/>
  <c r="AO35" i="75"/>
  <c r="AM35" i="75" s="1"/>
  <c r="AE5" i="75"/>
  <c r="AF5" i="75" s="1"/>
  <c r="X7" i="75"/>
  <c r="M65" i="75"/>
  <c r="J65" i="75"/>
  <c r="AL52" i="75" s="1"/>
  <c r="AE82" i="75" s="1"/>
  <c r="H63" i="75"/>
  <c r="M63" i="75"/>
  <c r="J63" i="75"/>
  <c r="F61" i="75"/>
  <c r="AO48" i="75"/>
  <c r="AM48" i="75" s="1"/>
  <c r="AF81" i="75" s="1"/>
  <c r="AH66" i="75"/>
  <c r="AF66" i="75" s="1"/>
  <c r="F59" i="75"/>
  <c r="M55" i="75"/>
  <c r="J55" i="75"/>
  <c r="AE62" i="75" s="1"/>
  <c r="AH59" i="75"/>
  <c r="AF59" i="75" s="1"/>
  <c r="F52" i="75"/>
  <c r="AH58" i="75"/>
  <c r="AF58" i="75" s="1"/>
  <c r="F51" i="75"/>
  <c r="AH57" i="75"/>
  <c r="AF57" i="75" s="1"/>
  <c r="F50" i="75"/>
  <c r="AH56" i="75"/>
  <c r="AF56" i="75" s="1"/>
  <c r="F49" i="75"/>
  <c r="H47" i="75"/>
  <c r="AH52" i="75"/>
  <c r="X43" i="75" s="1"/>
  <c r="M47" i="75"/>
  <c r="J47" i="75"/>
  <c r="H44" i="75"/>
  <c r="AH49" i="75"/>
  <c r="AF49" i="75" s="1"/>
  <c r="M44" i="75"/>
  <c r="J44" i="75"/>
  <c r="AE49" i="75" s="1"/>
  <c r="F43" i="75"/>
  <c r="F40" i="75"/>
  <c r="F39" i="75"/>
  <c r="F38" i="75"/>
  <c r="F37" i="75"/>
  <c r="F36" i="75"/>
  <c r="F34" i="75"/>
  <c r="H32" i="75"/>
  <c r="AO43" i="75"/>
  <c r="AM43" i="75" s="1"/>
  <c r="M32" i="75"/>
  <c r="J32" i="75"/>
  <c r="AL43" i="75" s="1"/>
  <c r="F30" i="75"/>
  <c r="F29" i="75"/>
  <c r="F28" i="75"/>
  <c r="F26" i="75"/>
  <c r="H23" i="75"/>
  <c r="AO38" i="75"/>
  <c r="AM38" i="75" s="1"/>
  <c r="M23" i="75"/>
  <c r="J23" i="75"/>
  <c r="AL38" i="75" s="1"/>
  <c r="F21" i="75"/>
  <c r="F20" i="75"/>
  <c r="F19" i="75"/>
  <c r="F18" i="75"/>
  <c r="F16" i="75"/>
  <c r="Z10" i="75"/>
  <c r="AA10" i="75" s="1"/>
  <c r="AE12" i="75" s="1"/>
  <c r="AF12" i="75" s="1"/>
  <c r="X10" i="40"/>
  <c r="Y10" i="40" s="1"/>
  <c r="AC12" i="40" s="1"/>
  <c r="AD12" i="40" s="1"/>
  <c r="F10" i="75"/>
  <c r="Z9" i="75"/>
  <c r="AA9" i="75" s="1"/>
  <c r="AE11" i="75" s="1"/>
  <c r="AF11" i="75" s="1"/>
  <c r="X9" i="40"/>
  <c r="Y9" i="40" s="1"/>
  <c r="AC11" i="40" s="1"/>
  <c r="AD11" i="40" s="1"/>
  <c r="F9" i="75"/>
  <c r="Z8" i="75"/>
  <c r="AA8" i="75" s="1"/>
  <c r="AE10" i="75" s="1"/>
  <c r="F8" i="75"/>
  <c r="H5" i="75"/>
  <c r="M5" i="75"/>
  <c r="J5" i="75"/>
  <c r="D11" i="75"/>
  <c r="AO30" i="75"/>
  <c r="AM30" i="75" s="1"/>
  <c r="F15" i="75"/>
  <c r="ET58" i="17"/>
  <c r="ET9" i="17"/>
  <c r="ET26" i="17"/>
  <c r="F79" i="40"/>
  <c r="ET41" i="17"/>
  <c r="ET50" i="17"/>
  <c r="F8" i="40"/>
  <c r="P8" i="40" s="1"/>
  <c r="X8" i="40"/>
  <c r="Y8" i="40" s="1"/>
  <c r="AC10" i="40" s="1"/>
  <c r="ET53" i="17"/>
  <c r="F47" i="40"/>
  <c r="G47" i="40" s="1"/>
  <c r="V7" i="40"/>
  <c r="D84" i="40"/>
  <c r="ET25" i="17"/>
  <c r="ET22" i="17"/>
  <c r="Z26" i="41"/>
  <c r="AA52" i="41"/>
  <c r="Z39" i="41"/>
  <c r="Z10" i="41"/>
  <c r="Z11" i="41"/>
  <c r="Z15" i="41"/>
  <c r="Z40" i="41"/>
  <c r="Z12" i="41"/>
  <c r="Z28" i="41"/>
  <c r="Z19" i="41"/>
  <c r="Z18" i="41"/>
  <c r="Z42" i="41"/>
  <c r="Z17" i="41"/>
  <c r="Z32" i="41"/>
  <c r="Z24" i="41"/>
  <c r="Z41" i="41"/>
  <c r="Z22" i="41"/>
  <c r="AJ53" i="41"/>
  <c r="Z23" i="41"/>
  <c r="Z33" i="41"/>
  <c r="Z20" i="41"/>
  <c r="AH53" i="41"/>
  <c r="AL11" i="41"/>
  <c r="AL39" i="41"/>
  <c r="AL24" i="41"/>
  <c r="AM52" i="41"/>
  <c r="AL15" i="41"/>
  <c r="AM51" i="41"/>
  <c r="AL33" i="41"/>
  <c r="AL26" i="41"/>
  <c r="AL20" i="41"/>
  <c r="AL10" i="41"/>
  <c r="AL29" i="41"/>
  <c r="AL23" i="41"/>
  <c r="AL17" i="41"/>
  <c r="AL41" i="41"/>
  <c r="AL32" i="41"/>
  <c r="AL12" i="41"/>
  <c r="AL19" i="41"/>
  <c r="AL40" i="41"/>
  <c r="AM49" i="41"/>
  <c r="AL28" i="41"/>
  <c r="AL22" i="41"/>
  <c r="AL42" i="41"/>
  <c r="AM42" i="41"/>
  <c r="F55" i="40"/>
  <c r="I55" i="40" s="1"/>
  <c r="AA42" i="41"/>
  <c r="F53" i="40"/>
  <c r="AF63" i="40"/>
  <c r="AD63" i="40" s="1"/>
  <c r="X53" i="41"/>
  <c r="D11" i="40"/>
  <c r="AM33" i="40"/>
  <c r="AK33" i="40" s="1"/>
  <c r="AM36" i="40"/>
  <c r="AK36" i="40" s="1"/>
  <c r="AM41" i="40"/>
  <c r="AK41" i="40" s="1"/>
  <c r="AM47" i="40"/>
  <c r="AK47" i="40" s="1"/>
  <c r="F44" i="40"/>
  <c r="F15" i="40"/>
  <c r="P15" i="40" s="1"/>
  <c r="F43" i="40"/>
  <c r="F50" i="40"/>
  <c r="G50" i="40" s="1"/>
  <c r="AF57" i="40"/>
  <c r="AD57" i="40" s="1"/>
  <c r="AF58" i="40"/>
  <c r="AD58" i="40" s="1"/>
  <c r="F51" i="40"/>
  <c r="G51" i="40" s="1"/>
  <c r="AM35" i="40"/>
  <c r="AK35" i="40" s="1"/>
  <c r="F36" i="40"/>
  <c r="I36" i="40" s="1"/>
  <c r="AM44" i="40"/>
  <c r="AK44" i="40" s="1"/>
  <c r="F20" i="40"/>
  <c r="F5" i="40"/>
  <c r="P5" i="40" s="1"/>
  <c r="AM34" i="40"/>
  <c r="AK34" i="40" s="1"/>
  <c r="AF51" i="40"/>
  <c r="V42" i="40" s="1"/>
  <c r="AM39" i="40"/>
  <c r="AK39" i="40" s="1"/>
  <c r="F69" i="40"/>
  <c r="AM52" i="40"/>
  <c r="AK52" i="40" s="1"/>
  <c r="AD85" i="40" s="1"/>
  <c r="AF65" i="40"/>
  <c r="AD65" i="40" s="1"/>
  <c r="F49" i="40"/>
  <c r="G49" i="40" s="1"/>
  <c r="AC56" i="40" s="1"/>
  <c r="F52" i="40"/>
  <c r="G52" i="40" s="1"/>
  <c r="AF62" i="40"/>
  <c r="AD62" i="40" s="1"/>
  <c r="F62" i="40"/>
  <c r="AD69" i="40"/>
  <c r="F29" i="40"/>
  <c r="AM40" i="40"/>
  <c r="AK40" i="40" s="1"/>
  <c r="F37" i="40"/>
  <c r="AM45" i="40"/>
  <c r="AK45" i="40" s="1"/>
  <c r="F30" i="40"/>
  <c r="F21" i="40"/>
  <c r="F67" i="40"/>
  <c r="F65" i="40"/>
  <c r="P65" i="40" s="1"/>
  <c r="I46" i="40"/>
  <c r="F28" i="40"/>
  <c r="P28" i="40" s="1"/>
  <c r="F19" i="40"/>
  <c r="P19" i="40" s="1"/>
  <c r="F26" i="40"/>
  <c r="P26" i="40" s="1"/>
  <c r="F38" i="40"/>
  <c r="F34" i="40"/>
  <c r="F25" i="40"/>
  <c r="P25" i="40" s="1"/>
  <c r="F16" i="40"/>
  <c r="P16" i="40" s="1"/>
  <c r="F40" i="40"/>
  <c r="P40" i="40" s="1"/>
  <c r="F39" i="40"/>
  <c r="P39" i="40" s="1"/>
  <c r="P38" i="40" l="1"/>
  <c r="G67" i="40"/>
  <c r="AJ49" i="40" s="1"/>
  <c r="AC87" i="40" s="1"/>
  <c r="P67" i="40"/>
  <c r="I64" i="40"/>
  <c r="P64" i="40"/>
  <c r="G9" i="40"/>
  <c r="P9" i="40"/>
  <c r="G21" i="40"/>
  <c r="AJ36" i="40" s="1"/>
  <c r="P21" i="40"/>
  <c r="I37" i="40"/>
  <c r="P37" i="40"/>
  <c r="I20" i="40"/>
  <c r="P20" i="40"/>
  <c r="AF48" i="40"/>
  <c r="AD48" i="40" s="1"/>
  <c r="P43" i="40"/>
  <c r="G10" i="40"/>
  <c r="P10" i="40"/>
  <c r="AM38" i="40"/>
  <c r="AK38" i="40" s="1"/>
  <c r="P23" i="40"/>
  <c r="G30" i="40"/>
  <c r="AJ41" i="40" s="1"/>
  <c r="P30" i="40"/>
  <c r="G29" i="40"/>
  <c r="AJ40" i="40" s="1"/>
  <c r="P29" i="40"/>
  <c r="G69" i="40"/>
  <c r="AJ52" i="40" s="1"/>
  <c r="AC85" i="40" s="1"/>
  <c r="P69" i="40"/>
  <c r="AF49" i="40"/>
  <c r="AD49" i="40" s="1"/>
  <c r="P44" i="40"/>
  <c r="AF52" i="40"/>
  <c r="V43" i="40" s="1"/>
  <c r="W42" i="40" s="1"/>
  <c r="P47" i="40"/>
  <c r="AM43" i="40"/>
  <c r="AK43" i="40" s="1"/>
  <c r="P32" i="40"/>
  <c r="I23" i="40"/>
  <c r="G23" i="40"/>
  <c r="AJ38" i="40" s="1"/>
  <c r="G32" i="40"/>
  <c r="AJ43" i="40" s="1"/>
  <c r="I32" i="40"/>
  <c r="I9" i="40"/>
  <c r="J42" i="75"/>
  <c r="AE47" i="75" s="1"/>
  <c r="M42" i="75"/>
  <c r="H42" i="75"/>
  <c r="T81" i="40"/>
  <c r="V77" i="75"/>
  <c r="AD90" i="40"/>
  <c r="I10" i="40"/>
  <c r="H25" i="75"/>
  <c r="J25" i="75"/>
  <c r="AL31" i="75" s="1"/>
  <c r="AF67" i="75"/>
  <c r="AF79" i="75" s="1"/>
  <c r="G64" i="40"/>
  <c r="H35" i="74"/>
  <c r="AF87" i="75"/>
  <c r="M8" i="75"/>
  <c r="J8" i="75"/>
  <c r="AE13" i="75"/>
  <c r="AF10" i="75"/>
  <c r="AF13" i="75" s="1"/>
  <c r="M9" i="75"/>
  <c r="J9" i="75"/>
  <c r="M10" i="75"/>
  <c r="J10" i="75"/>
  <c r="H16" i="75"/>
  <c r="M16" i="75"/>
  <c r="J16" i="75"/>
  <c r="H18" i="75"/>
  <c r="M18" i="75"/>
  <c r="J18" i="75"/>
  <c r="H19" i="75"/>
  <c r="M19" i="75"/>
  <c r="J19" i="75"/>
  <c r="AL34" i="75" s="1"/>
  <c r="H20" i="75"/>
  <c r="M20" i="75"/>
  <c r="J20" i="75"/>
  <c r="AL35" i="75" s="1"/>
  <c r="H21" i="75"/>
  <c r="M21" i="75"/>
  <c r="J21" i="75"/>
  <c r="AL36" i="75" s="1"/>
  <c r="M26" i="75"/>
  <c r="J26" i="75"/>
  <c r="H28" i="75"/>
  <c r="M28" i="75"/>
  <c r="J28" i="75"/>
  <c r="H29" i="75"/>
  <c r="M29" i="75"/>
  <c r="J29" i="75"/>
  <c r="AL40" i="75" s="1"/>
  <c r="H30" i="75"/>
  <c r="M30" i="75"/>
  <c r="J30" i="75"/>
  <c r="AL41" i="75" s="1"/>
  <c r="M34" i="75"/>
  <c r="J34" i="75"/>
  <c r="M36" i="75"/>
  <c r="J36" i="75"/>
  <c r="H37" i="75"/>
  <c r="M37" i="75"/>
  <c r="J37" i="75"/>
  <c r="AL45" i="75" s="1"/>
  <c r="H38" i="75"/>
  <c r="M38" i="75"/>
  <c r="J38" i="75"/>
  <c r="AL46" i="75" s="1"/>
  <c r="M39" i="75"/>
  <c r="J39" i="75"/>
  <c r="AL47" i="75" s="1"/>
  <c r="H40" i="75"/>
  <c r="M40" i="75"/>
  <c r="J40" i="75"/>
  <c r="H43" i="75"/>
  <c r="AH48" i="75"/>
  <c r="AF48" i="75" s="1"/>
  <c r="AF77" i="75" s="1"/>
  <c r="M43" i="75"/>
  <c r="J43" i="75"/>
  <c r="AE48" i="75" s="1"/>
  <c r="AE52" i="75"/>
  <c r="AE78" i="75"/>
  <c r="Y42" i="75"/>
  <c r="X45" i="75"/>
  <c r="X46" i="75" s="1"/>
  <c r="M49" i="75"/>
  <c r="J49" i="75"/>
  <c r="M50" i="75"/>
  <c r="J50" i="75"/>
  <c r="AE57" i="75" s="1"/>
  <c r="M51" i="75"/>
  <c r="J51" i="75"/>
  <c r="AE58" i="75" s="1"/>
  <c r="M52" i="75"/>
  <c r="J52" i="75"/>
  <c r="AE59" i="75" s="1"/>
  <c r="M59" i="75"/>
  <c r="J59" i="75"/>
  <c r="AE66" i="75" s="1"/>
  <c r="H61" i="75"/>
  <c r="M61" i="75"/>
  <c r="J61" i="75"/>
  <c r="AL48" i="75" s="1"/>
  <c r="AE81" i="75" s="1"/>
  <c r="AL49" i="75"/>
  <c r="AE84" i="75" s="1"/>
  <c r="J60" i="75"/>
  <c r="M15" i="75"/>
  <c r="J15" i="75"/>
  <c r="AF80" i="75"/>
  <c r="AM53" i="75"/>
  <c r="V79" i="75"/>
  <c r="T83" i="40"/>
  <c r="F54" i="41"/>
  <c r="G79" i="40"/>
  <c r="G84" i="40" s="1"/>
  <c r="F84" i="40"/>
  <c r="AD10" i="40"/>
  <c r="AD13" i="40" s="1"/>
  <c r="AC13" i="40"/>
  <c r="I47" i="40"/>
  <c r="AC52" i="40"/>
  <c r="AC51" i="40"/>
  <c r="G5" i="40"/>
  <c r="W41" i="40"/>
  <c r="G15" i="40"/>
  <c r="AJ30" i="40" s="1"/>
  <c r="I15" i="40"/>
  <c r="Z53" i="41"/>
  <c r="AL53" i="41"/>
  <c r="G55" i="40"/>
  <c r="AC65" i="40" s="1"/>
  <c r="I53" i="40"/>
  <c r="G53" i="40"/>
  <c r="AC63" i="40" s="1"/>
  <c r="G44" i="40"/>
  <c r="I21" i="40"/>
  <c r="G36" i="40"/>
  <c r="G43" i="40"/>
  <c r="I50" i="40"/>
  <c r="I5" i="40"/>
  <c r="I30" i="40"/>
  <c r="I69" i="40"/>
  <c r="G62" i="40"/>
  <c r="AC69" i="40" s="1"/>
  <c r="G20" i="40"/>
  <c r="AJ35" i="40" s="1"/>
  <c r="I62" i="40"/>
  <c r="I49" i="40"/>
  <c r="AD70" i="40"/>
  <c r="AD82" i="40" s="1"/>
  <c r="I67" i="40"/>
  <c r="G37" i="40"/>
  <c r="AJ45" i="40" s="1"/>
  <c r="I29" i="40"/>
  <c r="AF47" i="40"/>
  <c r="AD47" i="40" s="1"/>
  <c r="G42" i="40"/>
  <c r="AC57" i="40"/>
  <c r="I65" i="40"/>
  <c r="G65" i="40"/>
  <c r="I51" i="40"/>
  <c r="AC58" i="40"/>
  <c r="I52" i="40"/>
  <c r="AC62" i="40"/>
  <c r="I44" i="40"/>
  <c r="I25" i="40"/>
  <c r="G25" i="40"/>
  <c r="AJ31" i="40" s="1"/>
  <c r="G18" i="40"/>
  <c r="I18" i="40"/>
  <c r="I34" i="40"/>
  <c r="G34" i="40"/>
  <c r="G28" i="40"/>
  <c r="I28" i="40"/>
  <c r="G40" i="40"/>
  <c r="I40" i="40"/>
  <c r="I38" i="40"/>
  <c r="G38" i="40"/>
  <c r="AJ46" i="40" s="1"/>
  <c r="G26" i="40"/>
  <c r="AJ32" i="40" s="1"/>
  <c r="I26" i="40"/>
  <c r="G39" i="40"/>
  <c r="AJ47" i="40" s="1"/>
  <c r="I39" i="40"/>
  <c r="I16" i="40"/>
  <c r="G16" i="40"/>
  <c r="I43" i="40"/>
  <c r="I8" i="40"/>
  <c r="G8" i="40"/>
  <c r="I19" i="40"/>
  <c r="G19" i="40"/>
  <c r="AJ34" i="40" s="1"/>
  <c r="I42" i="40"/>
  <c r="AD83" i="40" l="1"/>
  <c r="AK53" i="40"/>
  <c r="AD80" i="40"/>
  <c r="AC90" i="40"/>
  <c r="AC47" i="40"/>
  <c r="AC80" i="40"/>
  <c r="AC81" i="40"/>
  <c r="H47" i="74"/>
  <c r="I47" i="74" s="1"/>
  <c r="AJ48" i="40"/>
  <c r="AC84" i="40" s="1"/>
  <c r="I35" i="74"/>
  <c r="AE77" i="75"/>
  <c r="J41" i="75"/>
  <c r="AE53" i="75"/>
  <c r="AE56" i="75"/>
  <c r="AE67" i="75" s="1"/>
  <c r="AE79" i="75" s="1"/>
  <c r="J48" i="75"/>
  <c r="AF52" i="75"/>
  <c r="AF53" i="75" s="1"/>
  <c r="Y44" i="75"/>
  <c r="J35" i="75"/>
  <c r="AL44" i="75"/>
  <c r="J33" i="75"/>
  <c r="AL39" i="75"/>
  <c r="J27" i="75"/>
  <c r="AL32" i="75"/>
  <c r="J24" i="75"/>
  <c r="AL33" i="75"/>
  <c r="J17" i="75"/>
  <c r="AE87" i="75"/>
  <c r="AL30" i="75"/>
  <c r="J13" i="75"/>
  <c r="AC49" i="40"/>
  <c r="W44" i="40"/>
  <c r="AD52" i="40"/>
  <c r="V45" i="40"/>
  <c r="V46" i="40" s="1"/>
  <c r="G13" i="40"/>
  <c r="G17" i="40"/>
  <c r="AJ33" i="40"/>
  <c r="G33" i="40"/>
  <c r="AJ44" i="40"/>
  <c r="G27" i="40"/>
  <c r="AJ39" i="40"/>
  <c r="AC70" i="40"/>
  <c r="AC82" i="40" s="1"/>
  <c r="G63" i="40"/>
  <c r="G41" i="40"/>
  <c r="AC48" i="40"/>
  <c r="G24" i="40"/>
  <c r="G48" i="40"/>
  <c r="G35" i="40"/>
  <c r="AC83" i="40" l="1"/>
  <c r="AC53" i="40"/>
  <c r="AE80" i="75"/>
  <c r="AL53" i="75"/>
  <c r="AD51" i="40"/>
  <c r="AD53" i="40" s="1"/>
  <c r="AJ53" i="40"/>
  <c r="AE36" i="40" l="1"/>
  <c r="AD45" i="40" s="1"/>
  <c r="AC36" i="40" l="1"/>
  <c r="B7" i="17"/>
  <c r="B8" i="17" s="1"/>
  <c r="B9" i="17" s="1"/>
  <c r="B10" i="17" s="1"/>
  <c r="B11" i="17" s="1"/>
  <c r="B12" i="17" s="1"/>
  <c r="B13" i="17" s="1"/>
  <c r="B14" i="17" s="1"/>
  <c r="B15" i="17" s="1"/>
  <c r="B16" i="17" s="1"/>
  <c r="B17" i="17" s="1"/>
  <c r="B18" i="17" s="1"/>
  <c r="B19" i="17" s="1"/>
  <c r="B20" i="17" s="1"/>
  <c r="B21" i="17" s="1"/>
  <c r="B22" i="17" s="1"/>
  <c r="B23" i="17" s="1"/>
  <c r="B24" i="17" s="1"/>
  <c r="B25" i="17" s="1"/>
  <c r="B26" i="17" s="1"/>
  <c r="B27" i="17" s="1"/>
  <c r="B28" i="17" s="1"/>
  <c r="B29" i="17" s="1"/>
  <c r="B30" i="17" s="1"/>
  <c r="B31" i="17" s="1"/>
  <c r="B32" i="17" s="1"/>
  <c r="B33" i="17" s="1"/>
  <c r="B34" i="17" s="1"/>
  <c r="B35" i="17" s="1"/>
  <c r="B36" i="17" s="1"/>
  <c r="B37" i="17" s="1"/>
  <c r="B38" i="17" s="1"/>
  <c r="B39" i="17" s="1"/>
  <c r="B40" i="17" s="1"/>
  <c r="B41" i="17" s="1"/>
  <c r="B42" i="17" s="1"/>
  <c r="B43" i="17" l="1"/>
  <c r="B44" i="17" s="1"/>
  <c r="B45" i="17" s="1"/>
  <c r="B46" i="17" s="1"/>
  <c r="B47" i="17" s="1"/>
  <c r="B48" i="17" s="1"/>
  <c r="B49" i="17" s="1"/>
  <c r="B50" i="17" s="1"/>
  <c r="B51" i="17" s="1"/>
  <c r="B52" i="17" s="1"/>
  <c r="B53" i="17" s="1"/>
  <c r="B54" i="17" s="1"/>
  <c r="B55" i="17" s="1"/>
  <c r="B56" i="17" s="1"/>
  <c r="B57" i="17" s="1"/>
  <c r="B58" i="17" s="1"/>
  <c r="B59" i="17" s="1"/>
  <c r="B60" i="17" s="1"/>
  <c r="B61" i="17" s="1"/>
  <c r="B62" i="17" s="1"/>
  <c r="B63" i="17" s="1"/>
  <c r="B64" i="17" s="1"/>
  <c r="B65" i="17" s="1"/>
  <c r="B66" i="17" s="1"/>
  <c r="B67" i="17" s="1"/>
  <c r="B68" i="17" s="1"/>
  <c r="AF39" i="40"/>
  <c r="AF40" i="40"/>
  <c r="AF38" i="40"/>
  <c r="AC45" i="40"/>
  <c r="ER3" i="17"/>
  <c r="AE45" i="40" l="1"/>
  <c r="ET6" i="17" l="1"/>
  <c r="EJ83" i="17" l="1"/>
  <c r="AK12" i="40"/>
  <c r="AH5" i="40" l="1"/>
  <c r="AK5" i="40" l="1"/>
  <c r="AJ5" i="40"/>
  <c r="D6" i="41"/>
  <c r="D70" i="17"/>
  <c r="E4" i="40"/>
  <c r="E4" i="75" l="1"/>
  <c r="X17" i="75"/>
  <c r="X24" i="75" s="1"/>
  <c r="C4" i="75"/>
  <c r="V17" i="40"/>
  <c r="V24" i="40" s="1"/>
  <c r="C4" i="40"/>
  <c r="D3" i="76" s="1"/>
  <c r="F3" i="76" s="1"/>
  <c r="D54" i="41"/>
  <c r="Z6" i="41"/>
  <c r="Z13" i="41" s="1"/>
  <c r="D13" i="41"/>
  <c r="X6" i="41"/>
  <c r="F75" i="17"/>
  <c r="D75" i="17"/>
  <c r="ET54" i="17"/>
  <c r="ET70" i="17" s="1"/>
  <c r="C11" i="40" l="1"/>
  <c r="EI75" i="17"/>
  <c r="AJ3" i="75" s="1"/>
  <c r="AL3" i="75" s="1"/>
  <c r="F4" i="75"/>
  <c r="C11" i="75"/>
  <c r="X4" i="75"/>
  <c r="X5" i="75" s="1"/>
  <c r="X6" i="75" s="1"/>
  <c r="AF76" i="75" s="1"/>
  <c r="E11" i="75"/>
  <c r="Z4" i="75"/>
  <c r="AA4" i="75" s="1"/>
  <c r="AE4" i="75" s="1"/>
  <c r="AI3" i="40"/>
  <c r="AK3" i="75"/>
  <c r="F4" i="40"/>
  <c r="P4" i="40" s="1"/>
  <c r="V4" i="40"/>
  <c r="V5" i="40" s="1"/>
  <c r="V6" i="40" s="1"/>
  <c r="AD79" i="40" s="1"/>
  <c r="AF37" i="40"/>
  <c r="X13" i="41"/>
  <c r="AL6" i="41"/>
  <c r="AL13" i="41" s="1"/>
  <c r="X54" i="41"/>
  <c r="Z54" i="41"/>
  <c r="E11" i="40"/>
  <c r="X4" i="40"/>
  <c r="Y4" i="40" s="1"/>
  <c r="AC4" i="40" s="1"/>
  <c r="AD4" i="40" s="1"/>
  <c r="AD6" i="40" s="1"/>
  <c r="F11" i="40" l="1"/>
  <c r="P11" i="40" s="1"/>
  <c r="AM3" i="75"/>
  <c r="AH3" i="40"/>
  <c r="AJ13" i="75"/>
  <c r="AE6" i="75"/>
  <c r="AF4" i="75"/>
  <c r="AF6" i="75" s="1"/>
  <c r="H4" i="75"/>
  <c r="F11" i="75"/>
  <c r="M4" i="75"/>
  <c r="M11" i="75" s="1"/>
  <c r="J4" i="75"/>
  <c r="J11" i="75" s="1"/>
  <c r="AE76" i="75" s="1"/>
  <c r="AE88" i="75" s="1"/>
  <c r="I4" i="40"/>
  <c r="I11" i="40" s="1"/>
  <c r="G4" i="40"/>
  <c r="G11" i="40" s="1"/>
  <c r="AF36" i="40"/>
  <c r="AF45" i="40" s="1"/>
  <c r="AC6" i="40"/>
  <c r="AJ3" i="40" l="1"/>
  <c r="AK3" i="40"/>
  <c r="AH13" i="40"/>
  <c r="AC79" i="40"/>
  <c r="AC91" i="40" s="1"/>
  <c r="G41" i="74"/>
  <c r="I41" i="74" s="1"/>
  <c r="F41" i="74" l="1"/>
  <c r="D35" i="74" l="1"/>
  <c r="F35" i="74" s="1"/>
  <c r="G31" i="74" l="1"/>
  <c r="I31" i="74" s="1"/>
  <c r="F31" i="74"/>
  <c r="G32" i="74"/>
  <c r="I32" i="74" s="1"/>
  <c r="F32" i="74"/>
  <c r="G33" i="74" l="1"/>
  <c r="I33" i="74" s="1"/>
  <c r="F33" i="74"/>
  <c r="G34" i="74"/>
  <c r="I34" i="74" s="1"/>
  <c r="F34" i="74"/>
  <c r="G71" i="61"/>
  <c r="G70" i="61"/>
  <c r="G74" i="61" s="1"/>
  <c r="H71" i="61"/>
  <c r="EI6" i="45"/>
  <c r="EI73" i="45" s="1"/>
  <c r="V78" i="75" l="1"/>
  <c r="AJ54" i="41"/>
  <c r="E22" i="74"/>
  <c r="E24" i="74" s="1"/>
  <c r="T82" i="40"/>
  <c r="EI70" i="45"/>
  <c r="EI6" i="61"/>
  <c r="ET6" i="45"/>
  <c r="ET70" i="45" s="1"/>
  <c r="H70" i="61"/>
  <c r="H74" i="61" s="1"/>
  <c r="EI74" i="61" s="1"/>
  <c r="EI71" i="61" l="1"/>
  <c r="ET6" i="61"/>
  <c r="ET70" i="61" s="1"/>
  <c r="AK6" i="75"/>
  <c r="AK13" i="75" s="1"/>
  <c r="AI6" i="40"/>
  <c r="AI13" i="40" l="1"/>
  <c r="AD91" i="40" s="1"/>
  <c r="AD92" i="40" s="1"/>
  <c r="V76" i="75"/>
  <c r="V80" i="75" s="1"/>
  <c r="AF88" i="75"/>
  <c r="AF89" i="75" s="1"/>
  <c r="E27" i="74" l="1"/>
  <c r="T80" i="40"/>
  <c r="T84" i="40" s="1"/>
  <c r="AL54" i="41"/>
  <c r="Q13" i="4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ASUS</author>
  </authors>
  <commentList>
    <comment ref="C24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ASUS:</t>
        </r>
        <r>
          <rPr>
            <sz val="9"/>
            <color indexed="81"/>
            <rFont val="Tahoma"/>
            <family val="2"/>
          </rPr>
          <t xml:space="preserve">
Hotel Clark INN</t>
        </r>
      </text>
    </comment>
  </commentList>
</comments>
</file>

<file path=xl/sharedStrings.xml><?xml version="1.0" encoding="utf-8"?>
<sst xmlns="http://schemas.openxmlformats.org/spreadsheetml/2006/main" count="32098" uniqueCount="3492">
  <si>
    <t>DATE</t>
  </si>
  <si>
    <t>VAMAA DAIRY PRIVATE LIMITED, RAIPUR</t>
  </si>
  <si>
    <t xml:space="preserve">GAIA MILK </t>
  </si>
  <si>
    <t xml:space="preserve">GAIA CUPS DAHI </t>
  </si>
  <si>
    <t xml:space="preserve">     GAIA PLAIN DAHI </t>
  </si>
  <si>
    <t>GAIA FLAVOURED DAHI</t>
  </si>
  <si>
    <t>GAIA KADHI DAHI</t>
  </si>
  <si>
    <t>MASALA CHAAS 200 GRMS</t>
  </si>
  <si>
    <t xml:space="preserve">GAIA LASSI </t>
  </si>
  <si>
    <t>GAIA PANEER</t>
  </si>
  <si>
    <t xml:space="preserve">GAIA PREMIUM DESI GHEE </t>
  </si>
  <si>
    <t>DEMAND SHEET AREA -RAIPUR</t>
  </si>
  <si>
    <t>MUSKMELON   90 GRMS</t>
  </si>
  <si>
    <t>STRAWBERRY LASSI 180 GRMS</t>
  </si>
  <si>
    <t>Sr. No.</t>
  </si>
  <si>
    <t>DISTRIBUTOR NAME</t>
  </si>
  <si>
    <t>BOX</t>
  </si>
  <si>
    <t>(IN KG)</t>
  </si>
  <si>
    <t>JAR</t>
  </si>
  <si>
    <t>TIN</t>
  </si>
  <si>
    <t xml:space="preserve">KG </t>
  </si>
  <si>
    <t>KG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</si>
  <si>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</si>
  <si>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</si>
  <si>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</si>
  <si>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</si>
  <si>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</si>
  <si>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</si>
  <si>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</si>
  <si>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</si>
  <si>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</si>
  <si>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</si>
  <si>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</si>
  <si>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</si>
  <si>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</si>
  <si>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</si>
  <si>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</si>
  <si>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</si>
  <si>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</si>
  <si>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</si>
  <si>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</si>
  <si>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</si>
  <si>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</si>
  <si>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</si>
  <si>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</si>
  <si>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</si>
  <si>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</si>
  <si>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</si>
  <si>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</si>
  <si>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</si>
  <si>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</si>
  <si>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</si>
  <si>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</si>
  <si>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</si>
  <si>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</si>
  <si>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</si>
  <si>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</si>
  <si>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</si>
  <si>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</si>
  <si>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</si>
  <si>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</si>
  <si>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</si>
  <si>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</si>
  <si>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</si>
  <si>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</si>
  <si>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</si>
  <si>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</si>
  <si>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</si>
  <si>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</si>
  <si>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</si>
  <si>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</si>
  <si>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</si>
  <si>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</si>
  <si>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</si>
  <si>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</si>
  <si>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</si>
  <si>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</si>
  <si>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</si>
  <si>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</si>
  <si>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</si>
  <si>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</si>
  <si>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</si>
  <si>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</si>
  <si>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TOTAL QUANTITY</t>
  </si>
  <si>
    <t>62</t>
  </si>
  <si>
    <t>Raipur</t>
  </si>
  <si>
    <t>Crt</t>
  </si>
  <si>
    <t xml:space="preserve">DB Rate </t>
  </si>
  <si>
    <t>MRP Rate</t>
  </si>
  <si>
    <t>Espacial Rate</t>
  </si>
  <si>
    <t>S S Sales Korba</t>
  </si>
  <si>
    <t>VAMAA DAIRY PRIVATE LIMITED</t>
  </si>
  <si>
    <t>SKU NAME</t>
  </si>
  <si>
    <t xml:space="preserve">                                      PRODUCTION SUMMARY  </t>
  </si>
  <si>
    <t>GAIA MILK</t>
  </si>
  <si>
    <t>TOTAL  MILK CRTS</t>
  </si>
  <si>
    <t>CUP  DAHI</t>
  </si>
  <si>
    <t>GAIA DAHI CUP 90 g</t>
  </si>
  <si>
    <t>PLAIN DAHI</t>
  </si>
  <si>
    <t>BKT</t>
  </si>
  <si>
    <t>GAIA MASALA CHAAS &amp; LASSI</t>
  </si>
  <si>
    <t>GAIA DESI GHEE</t>
  </si>
  <si>
    <t xml:space="preserve">GAIA PANEER 200 GRMS </t>
  </si>
  <si>
    <t>GAIA PANEER 500 GRMS</t>
  </si>
  <si>
    <t xml:space="preserve">LOOSE PANEER 5 KG </t>
  </si>
  <si>
    <t>63</t>
  </si>
  <si>
    <t>TM</t>
  </si>
  <si>
    <t>APPs</t>
  </si>
  <si>
    <t>Round up</t>
  </si>
  <si>
    <t>TODAY ORDER VALUE</t>
  </si>
  <si>
    <t>UNIT</t>
  </si>
  <si>
    <t>Pkt</t>
  </si>
  <si>
    <t>Jitesh Goyel</t>
  </si>
  <si>
    <t>Sahu Icecream &amp; Cold Drink</t>
  </si>
  <si>
    <t>TOTAL</t>
  </si>
  <si>
    <t>Shree Darbar Sweets and Restaurant(Kharora)</t>
  </si>
  <si>
    <t>Sai Kripa Dairy</t>
  </si>
  <si>
    <t>GAIA PANEER 1 KG</t>
  </si>
  <si>
    <t xml:space="preserve">LOOSE PANEER 1 KG </t>
  </si>
  <si>
    <t>Sai Dairy &amp; Sweets</t>
  </si>
  <si>
    <t>Ambikapur</t>
  </si>
  <si>
    <t>Ankit Traders</t>
  </si>
  <si>
    <t>Modi Tea Stall</t>
  </si>
  <si>
    <t>Ankit Bhojnalay</t>
  </si>
  <si>
    <t>Behra Pujan Samagri ( Basna )</t>
  </si>
  <si>
    <t>Diksha Enterprises</t>
  </si>
  <si>
    <t>Kishna Dairy Raigarh</t>
  </si>
  <si>
    <t>Madhu Hotel</t>
  </si>
  <si>
    <t>Muskan Ice Cream</t>
  </si>
  <si>
    <t>Nemish Chand Gupta</t>
  </si>
  <si>
    <t>Rahul Kumar Gupta</t>
  </si>
  <si>
    <t>Shivani Pooja Samagri</t>
  </si>
  <si>
    <t>Annapurna Variety</t>
  </si>
  <si>
    <t>Dinesh Agrawal</t>
  </si>
  <si>
    <t>Jitendriya Sarangi</t>
  </si>
  <si>
    <t>Shivananda Sahu</t>
  </si>
  <si>
    <t>Ashapura Kitchen Novelty</t>
  </si>
  <si>
    <t>Bhilai</t>
  </si>
  <si>
    <t>Raigarh</t>
  </si>
  <si>
    <t>Korba</t>
  </si>
  <si>
    <t>Bilaspur</t>
  </si>
  <si>
    <t>Mahasamund</t>
  </si>
  <si>
    <t>Jagdalpur</t>
  </si>
  <si>
    <t>Maa Ambey</t>
  </si>
  <si>
    <t>Bulk</t>
  </si>
  <si>
    <t>City</t>
  </si>
  <si>
    <t>Fresh</t>
  </si>
  <si>
    <t>Total</t>
  </si>
  <si>
    <t>Farhat Firdos</t>
  </si>
  <si>
    <t>Bulk Total</t>
  </si>
  <si>
    <t>PANEER</t>
  </si>
  <si>
    <t>Chakadola Store</t>
  </si>
  <si>
    <t>Kamla Devi Agarwal</t>
  </si>
  <si>
    <t>Markanda Sarangi</t>
  </si>
  <si>
    <t>Over All</t>
  </si>
  <si>
    <t>Gulsan Traders</t>
  </si>
  <si>
    <t>Weight</t>
  </si>
  <si>
    <t>Free Box</t>
  </si>
  <si>
    <t>Odisha</t>
  </si>
  <si>
    <t>Trey</t>
  </si>
  <si>
    <t>Cup</t>
  </si>
  <si>
    <t>Abhi Enterprises</t>
  </si>
  <si>
    <t>BROWN
1KG</t>
  </si>
  <si>
    <t>Baijayanti Mala Mahapatra</t>
  </si>
  <si>
    <t xml:space="preserve">Raipur Total </t>
  </si>
  <si>
    <t>Shrikant Pandey</t>
  </si>
  <si>
    <t>Babla Dairy</t>
  </si>
  <si>
    <t>Lala</t>
  </si>
  <si>
    <t>Kavya Dairy</t>
  </si>
  <si>
    <t>Popular Traders</t>
  </si>
  <si>
    <t>Namo Traders</t>
  </si>
  <si>
    <t>LTR</t>
  </si>
  <si>
    <t>Value</t>
  </si>
  <si>
    <t>GHEE</t>
  </si>
  <si>
    <t>VALUE</t>
  </si>
  <si>
    <t>RATE</t>
  </si>
  <si>
    <t>PRODUCT</t>
  </si>
  <si>
    <t>LTR/KG</t>
  </si>
  <si>
    <t>New Munna Dairy</t>
  </si>
  <si>
    <t>Universal Corp</t>
  </si>
  <si>
    <t>Janki Agro Food</t>
  </si>
  <si>
    <t>Raipur(Institution)</t>
  </si>
  <si>
    <t>Jai Maa Santoshi Enterprises</t>
  </si>
  <si>
    <t>Scheme</t>
  </si>
  <si>
    <t>Tara Sweets</t>
  </si>
  <si>
    <t>Bikaner Sweets Dongargaon</t>
  </si>
  <si>
    <t>Rajnadgaon</t>
  </si>
  <si>
    <t>Shri Krishna Dairy</t>
  </si>
  <si>
    <t>Nagpur</t>
  </si>
  <si>
    <t>Regundwar Trading</t>
  </si>
  <si>
    <t>Sharma Doodh Dairy</t>
  </si>
  <si>
    <t>Ashish Dairy &amp; Daily Needs</t>
  </si>
  <si>
    <t>CM</t>
  </si>
  <si>
    <t>Products</t>
  </si>
  <si>
    <t xml:space="preserve"> DAHI CUP 90 g</t>
  </si>
  <si>
    <t xml:space="preserve"> SWEET DAHI CUP 90 g (LYCHEE)</t>
  </si>
  <si>
    <t xml:space="preserve"> SWEET DAHI CUP 90 g (MUSKMELON)</t>
  </si>
  <si>
    <t xml:space="preserve"> DAHI POUCH 200 g</t>
  </si>
  <si>
    <t xml:space="preserve"> DAHI POUCH 400 g</t>
  </si>
  <si>
    <t xml:space="preserve"> DAHI POUCH 1 KG </t>
  </si>
  <si>
    <t xml:space="preserve"> DAHI POUCH 5 KG </t>
  </si>
  <si>
    <t xml:space="preserve"> DAHI BUCKET 15 KG</t>
  </si>
  <si>
    <t xml:space="preserve"> KADHI DAHI POUCH 200 g</t>
  </si>
  <si>
    <t xml:space="preserve"> KADHI DAHI POUCH 1 KG </t>
  </si>
  <si>
    <t xml:space="preserve"> KADHI DAHI POUCH 5 KG </t>
  </si>
  <si>
    <t xml:space="preserve"> KADHI DAHI BUCKET 15 KG </t>
  </si>
  <si>
    <t xml:space="preserve"> MASALA CHAAS 200 ML </t>
  </si>
  <si>
    <t xml:space="preserve"> LASSI PLAIN (GLASS) 180 ML </t>
  </si>
  <si>
    <t xml:space="preserve"> MANGO LASSI CUP 180 ML </t>
  </si>
  <si>
    <t xml:space="preserve"> STRAWBERRY LASSI CUP 180 ML</t>
  </si>
  <si>
    <t>Shahi Sabdi</t>
  </si>
  <si>
    <t>Khoya</t>
  </si>
  <si>
    <t>Peda Box</t>
  </si>
  <si>
    <t>Rate</t>
  </si>
  <si>
    <t>Other</t>
  </si>
  <si>
    <t>Free Pkt</t>
  </si>
  <si>
    <t>Shree Ram Traders</t>
  </si>
  <si>
    <t>Bill NO</t>
  </si>
  <si>
    <t>CHALAN NO</t>
  </si>
  <si>
    <t>Free 
Pkt</t>
  </si>
  <si>
    <t xml:space="preserve">GHEE 
15 KG </t>
  </si>
  <si>
    <t>1 KG</t>
  </si>
  <si>
    <t xml:space="preserve">5 KG </t>
  </si>
  <si>
    <t xml:space="preserve">TOTAL
PANEER </t>
  </si>
  <si>
    <t>GHEE 
100 ML</t>
  </si>
  <si>
    <t>GHEE
200 ML</t>
  </si>
  <si>
    <t>GHEE
500 ML</t>
  </si>
  <si>
    <t xml:space="preserve">GHEE
1 LTR  </t>
  </si>
  <si>
    <t xml:space="preserve">GHEE
5 LTRS </t>
  </si>
  <si>
    <t>SS 1 Total</t>
  </si>
  <si>
    <t>SS 2 Total</t>
  </si>
  <si>
    <t>Free
Pkt</t>
  </si>
  <si>
    <t xml:space="preserve">KD
15KG </t>
  </si>
  <si>
    <t>PD
15 KG</t>
  </si>
  <si>
    <t>Glass</t>
  </si>
  <si>
    <t>Loose</t>
  </si>
  <si>
    <t>Plant Working</t>
  </si>
  <si>
    <t>MANGO LASSI
180 GRMS</t>
  </si>
  <si>
    <t>Brand</t>
  </si>
  <si>
    <t xml:space="preserve"> Crt</t>
  </si>
  <si>
    <t xml:space="preserve">DAHI CUP
180 GRMS </t>
  </si>
  <si>
    <t>TM
500 ML</t>
  </si>
  <si>
    <t>Cups</t>
  </si>
  <si>
    <t>PANEER
1 KG</t>
  </si>
  <si>
    <t>Peda
200g</t>
  </si>
  <si>
    <t>Shahi Rabdi 80g</t>
  </si>
  <si>
    <t>LYCHEE
90 GRMS</t>
  </si>
  <si>
    <t>SWEET LASSI
180 GRMS</t>
  </si>
  <si>
    <t>PD
200 GRMS</t>
  </si>
  <si>
    <t xml:space="preserve">PD
400 GRMS </t>
  </si>
  <si>
    <t xml:space="preserve">PD
1 KG  </t>
  </si>
  <si>
    <t xml:space="preserve">PD
5 KG </t>
  </si>
  <si>
    <t>KD
200 GRMS</t>
  </si>
  <si>
    <t xml:space="preserve">KD
1 KG </t>
  </si>
  <si>
    <t xml:space="preserve">KD
5 KG </t>
  </si>
  <si>
    <t>PLAIN (GLASS) LASSI 180 GRMS</t>
  </si>
  <si>
    <t>SWEETS</t>
  </si>
  <si>
    <t xml:space="preserve">ORDER
AMOUNT </t>
  </si>
  <si>
    <t>Value in Rs.</t>
  </si>
  <si>
    <t>Weight Measurement</t>
  </si>
  <si>
    <t>PANEER 
200 GRMS</t>
  </si>
  <si>
    <t xml:space="preserve">PANEER
500 GRMS </t>
  </si>
  <si>
    <t>Free 
Box</t>
  </si>
  <si>
    <t>Free
Box</t>
  </si>
  <si>
    <t>Free 
CBX</t>
  </si>
  <si>
    <t>Total Run K.M.</t>
  </si>
  <si>
    <t>Signeture Logistics</t>
  </si>
  <si>
    <t>Signeture Driver</t>
  </si>
  <si>
    <t>Signeture Guard</t>
  </si>
  <si>
    <t>Ltr/kg</t>
  </si>
  <si>
    <t>Plant Stock</t>
  </si>
  <si>
    <t>Available Stock</t>
  </si>
  <si>
    <t>W.t pc</t>
  </si>
  <si>
    <t>W.t box</t>
  </si>
  <si>
    <t>Total Qty CBX</t>
  </si>
  <si>
    <t xml:space="preserve"> LASSI</t>
  </si>
  <si>
    <t>Total Qty Pkt</t>
  </si>
  <si>
    <t>Jar</t>
  </si>
  <si>
    <t>Free Jar</t>
  </si>
  <si>
    <t>BROWN 1KG</t>
  </si>
  <si>
    <t>Peda 200g</t>
  </si>
  <si>
    <t>Box/Pkt</t>
  </si>
  <si>
    <t>Sweets</t>
  </si>
  <si>
    <t>Rate/Pc</t>
  </si>
  <si>
    <t>Rate/CBX</t>
  </si>
  <si>
    <t>SS 3 Total</t>
  </si>
  <si>
    <t>Raipur-1</t>
  </si>
  <si>
    <t>Route</t>
  </si>
  <si>
    <t>GHEE JAR 100 ML</t>
  </si>
  <si>
    <t>GHEE JAR 200 ML</t>
  </si>
  <si>
    <t>GHEE JAR 500 ML</t>
  </si>
  <si>
    <t xml:space="preserve">GHEE JAR 1 LTR </t>
  </si>
  <si>
    <t xml:space="preserve">GHEE JAR 5 LTRS </t>
  </si>
  <si>
    <t>GHEE TIN 15 KG</t>
  </si>
  <si>
    <t>Milk SKU's</t>
  </si>
  <si>
    <t>Milk Production Report</t>
  </si>
  <si>
    <t>Total Qty Jar</t>
  </si>
  <si>
    <t>Sale</t>
  </si>
  <si>
    <t>TM Total Value</t>
  </si>
  <si>
    <t>CM Total Value</t>
  </si>
  <si>
    <t>DAHI CUP 90 g (LYCHEE)</t>
  </si>
  <si>
    <t>DAHI CUP 90 g (MUSKMELON)</t>
  </si>
  <si>
    <t xml:space="preserve">MASALA CHAAS 200 ML </t>
  </si>
  <si>
    <t xml:space="preserve">LASSI POUCH 180 ML </t>
  </si>
  <si>
    <t>STRAWBERRY LASSI CUP 180 ML</t>
  </si>
  <si>
    <t>Rajnandgaon</t>
  </si>
  <si>
    <t>Raipur GT</t>
  </si>
  <si>
    <t>Raipur 1</t>
  </si>
  <si>
    <t>Brown Khowa 1Kg</t>
  </si>
  <si>
    <t>Raipur 2</t>
  </si>
  <si>
    <t>Cup/Pkt</t>
  </si>
  <si>
    <t>GAIA FLAVOURED 
DAHI</t>
  </si>
  <si>
    <t>GAIA MASALA CHAAS
&amp; LASSI</t>
  </si>
  <si>
    <t>City Wise Value</t>
  </si>
  <si>
    <t>VAMAA DAIRY PVT.LTD.
DEMAND/ORDER SHEET</t>
  </si>
  <si>
    <t>Niraj Tiwari</t>
  </si>
  <si>
    <t>DN Enterprises</t>
  </si>
  <si>
    <t>Akash Enerprises</t>
  </si>
  <si>
    <t>Insitution</t>
  </si>
  <si>
    <t>Shree Sai Services HNLU</t>
  </si>
  <si>
    <t>Saha Agency</t>
  </si>
  <si>
    <t>MFS</t>
  </si>
  <si>
    <t>Arti Beverages &amp; Foods - Boriyakala Old Dhamtari Raod</t>
  </si>
  <si>
    <t>Gaia Fresh Foods Pandri (Retial)</t>
  </si>
  <si>
    <t>Individual</t>
  </si>
  <si>
    <t>Institution</t>
  </si>
  <si>
    <t>PRODUCT GROUP</t>
  </si>
  <si>
    <t>Anantra Mart Boriyakala</t>
  </si>
  <si>
    <t>Anantra Mart Bhathagaon</t>
  </si>
  <si>
    <t>Raipur-2</t>
  </si>
  <si>
    <t>Route Wise Value</t>
  </si>
  <si>
    <t>Raipur 3</t>
  </si>
  <si>
    <t>Khatri Dairy</t>
  </si>
  <si>
    <t>TM 500 ML</t>
  </si>
  <si>
    <t xml:space="preserve">DAHI CUP 180 GRMS </t>
  </si>
  <si>
    <t>PD 200 GRMS</t>
  </si>
  <si>
    <t xml:space="preserve">PD 400 GRMS </t>
  </si>
  <si>
    <t xml:space="preserve">PD 1 KG  </t>
  </si>
  <si>
    <t xml:space="preserve">PD 5 KG </t>
  </si>
  <si>
    <t>PD 15 KG</t>
  </si>
  <si>
    <t>LYCHEE 90 GRMS</t>
  </si>
  <si>
    <t>KD 200 GRMS</t>
  </si>
  <si>
    <t xml:space="preserve">KD 1 KG </t>
  </si>
  <si>
    <t xml:space="preserve">KD 5 KG </t>
  </si>
  <si>
    <t xml:space="preserve">KD 15KG </t>
  </si>
  <si>
    <t>SWEET LASSI 180 GRMS</t>
  </si>
  <si>
    <t>MANGO LASSI 180 GRMS</t>
  </si>
  <si>
    <t xml:space="preserve">PANEER 500 GRMS </t>
  </si>
  <si>
    <t>PANEER 1 KG</t>
  </si>
  <si>
    <t>GHEE 100 ML</t>
  </si>
  <si>
    <t>GHEE 200 ML</t>
  </si>
  <si>
    <t>GHEE 500 ML</t>
  </si>
  <si>
    <t xml:space="preserve">GHEE 1 LTR  </t>
  </si>
  <si>
    <t xml:space="preserve">GHEE 5 LTRS </t>
  </si>
  <si>
    <t xml:space="preserve">GHEE 15 KG </t>
  </si>
  <si>
    <t>MPS Agency</t>
  </si>
  <si>
    <t>Jain Dairy</t>
  </si>
  <si>
    <t>Samarpan Barik</t>
  </si>
  <si>
    <t>Bharat Traders</t>
  </si>
  <si>
    <t>Bhavesh Traders</t>
  </si>
  <si>
    <t>GHEE 1 LTR Ceka Pack</t>
  </si>
  <si>
    <t xml:space="preserve">Cow GHEE 1 LTR Ceka Pack </t>
  </si>
  <si>
    <t>Cow GHEE 1 LTR Ceka Pack</t>
  </si>
  <si>
    <t>Anil Super Market</t>
  </si>
  <si>
    <t>Harsh Vegetable</t>
  </si>
  <si>
    <t>Sri kamdhenu  Enterprises</t>
  </si>
  <si>
    <t>Horilal and Sons</t>
  </si>
  <si>
    <t>Mahesh Pan &amp; Daily Needs</t>
  </si>
  <si>
    <t>Kanhaiya Dairy House</t>
  </si>
  <si>
    <t>Aarav  Sales</t>
  </si>
  <si>
    <t>Neha Biswal</t>
  </si>
  <si>
    <t>PO No.</t>
  </si>
  <si>
    <t>Signature Logistics</t>
  </si>
  <si>
    <t>Signature Driver</t>
  </si>
  <si>
    <t>Signature Guard</t>
  </si>
  <si>
    <t>General</t>
  </si>
  <si>
    <t>Actual</t>
  </si>
  <si>
    <t>Anil Medical Stores</t>
  </si>
  <si>
    <t>Plant Cash Sale</t>
  </si>
  <si>
    <t>Location</t>
  </si>
  <si>
    <t>Distributor</t>
  </si>
  <si>
    <t>Distributors</t>
  </si>
  <si>
    <t>Distributor in Tally</t>
  </si>
  <si>
    <t>Group</t>
  </si>
  <si>
    <t>Region</t>
  </si>
  <si>
    <t>Party in Tally</t>
  </si>
  <si>
    <t>Target Group</t>
  </si>
  <si>
    <t>GT</t>
  </si>
  <si>
    <t>Horeca</t>
  </si>
  <si>
    <t>Institutional</t>
  </si>
  <si>
    <t>Avenue Supermarts Ltd</t>
  </si>
  <si>
    <t>B2B CG</t>
  </si>
  <si>
    <t>Shubham K Mart Pvt Ltd</t>
  </si>
  <si>
    <t>Aarti Beverages  and Foods LLp</t>
  </si>
  <si>
    <t>Shree Mega Mart</t>
  </si>
  <si>
    <t>Reliance Retail Limited</t>
  </si>
  <si>
    <t>Artech Hospitalities</t>
  </si>
  <si>
    <t>Chartered Hotels Private Limited</t>
  </si>
  <si>
    <t>Arti Daily Needs</t>
  </si>
  <si>
    <t>Om Dairy Farm</t>
  </si>
  <si>
    <t>Agrawal Dairy</t>
  </si>
  <si>
    <t>Rajyog Enterprises</t>
  </si>
  <si>
    <t>Urvi Marketing</t>
  </si>
  <si>
    <t>Lilima Agency</t>
  </si>
  <si>
    <t>LOOSE PANEER</t>
  </si>
  <si>
    <t>Latitude</t>
  </si>
  <si>
    <t>Longitude</t>
  </si>
  <si>
    <t>Samta Provision</t>
  </si>
  <si>
    <t>NA</t>
  </si>
  <si>
    <t>Rich food products</t>
  </si>
  <si>
    <t>Society Activities and Events</t>
  </si>
  <si>
    <t>Deepak Kumar Sharma</t>
  </si>
  <si>
    <t>Manoj Chourasiya</t>
  </si>
  <si>
    <t>Capacity</t>
  </si>
  <si>
    <t>Anantra Mart</t>
  </si>
  <si>
    <t>Discount</t>
  </si>
  <si>
    <t>Billing Details</t>
  </si>
  <si>
    <t>Invoice Value</t>
  </si>
  <si>
    <t>COW GHEE 200 ML</t>
  </si>
  <si>
    <t>COW GHEE 500 ML</t>
  </si>
  <si>
    <t>COW GHEE 1LTR</t>
  </si>
  <si>
    <t>BOX3</t>
  </si>
  <si>
    <t>BOX2</t>
  </si>
  <si>
    <t>Loose Paneer</t>
  </si>
  <si>
    <t>1KG</t>
  </si>
  <si>
    <t>5KG</t>
  </si>
  <si>
    <t>DB Name</t>
  </si>
  <si>
    <t>Total Value</t>
  </si>
  <si>
    <t>-</t>
  </si>
  <si>
    <t>Total Rate</t>
  </si>
  <si>
    <t>Anantra Mart KT</t>
  </si>
  <si>
    <t>Ghee Sale</t>
  </si>
  <si>
    <t>Rajim</t>
  </si>
  <si>
    <t>Tandan Milk</t>
  </si>
  <si>
    <t>Odisa</t>
  </si>
  <si>
    <t>Zoff
Garam
Mashala</t>
  </si>
  <si>
    <t>Vinay Milk</t>
  </si>
  <si>
    <t>DN Enterprises GT</t>
  </si>
  <si>
    <t>Raipur Insti./Bulk</t>
  </si>
  <si>
    <t>Riddhi Trading</t>
  </si>
  <si>
    <t>Chhutki Dairy</t>
  </si>
  <si>
    <t>Gurmukh Das Bharat Lal</t>
  </si>
  <si>
    <t>Indra general store</t>
  </si>
  <si>
    <t>CBX</t>
  </si>
  <si>
    <t>Pc</t>
  </si>
  <si>
    <t xml:space="preserve">Convert </t>
  </si>
  <si>
    <t>Other States</t>
  </si>
  <si>
    <t>Gupta Traders</t>
  </si>
  <si>
    <t>Quality Distributers</t>
  </si>
  <si>
    <t>SK Agencies</t>
  </si>
  <si>
    <t>Gangwani Agenccy</t>
  </si>
  <si>
    <t>Komal Agencies</t>
  </si>
  <si>
    <t>Other State</t>
  </si>
  <si>
    <t>Shree Shyam</t>
  </si>
  <si>
    <t>Shrikhand KE 80g</t>
  </si>
  <si>
    <t>Gaia Shrikhand KE 80g</t>
  </si>
  <si>
    <t>Gaia Mishti Doi 80g</t>
  </si>
  <si>
    <t>Gauri Shankar &amp; Sons</t>
  </si>
  <si>
    <t>Behra Jalpan Grih</t>
  </si>
  <si>
    <t>Om Agency</t>
  </si>
  <si>
    <t>Gurumukh Das Bharat Lal</t>
  </si>
  <si>
    <t xml:space="preserve">Relaince Retail Ltd. Fresh,SK Plaza Raigarh </t>
  </si>
  <si>
    <t xml:space="preserve">Relaince Retail Ltd. Fresh,Shah Complex Darogapara Raigarh </t>
  </si>
  <si>
    <t>Relaince Retail Ltd. Fresh, Grand Mall</t>
  </si>
  <si>
    <t>Gaigarh GT</t>
  </si>
  <si>
    <t>Mart Code</t>
  </si>
  <si>
    <t>TN54</t>
  </si>
  <si>
    <t>TFD6</t>
  </si>
  <si>
    <t>T62I</t>
  </si>
  <si>
    <t>U1WA</t>
  </si>
  <si>
    <t>FRGY</t>
  </si>
  <si>
    <t>FRGM</t>
  </si>
  <si>
    <t>U199</t>
  </si>
  <si>
    <t>TDI2</t>
  </si>
  <si>
    <t>U2S8</t>
  </si>
  <si>
    <t>U435</t>
  </si>
  <si>
    <t>PO NO</t>
  </si>
  <si>
    <t>U3AA</t>
  </si>
  <si>
    <t>TJG2</t>
  </si>
  <si>
    <t>FRGL</t>
  </si>
  <si>
    <t>U377</t>
  </si>
  <si>
    <t>TNB7</t>
  </si>
  <si>
    <t>U11M</t>
  </si>
  <si>
    <t>FRGZ</t>
  </si>
  <si>
    <t>U2KD</t>
  </si>
  <si>
    <t>TKX6</t>
  </si>
  <si>
    <t>FRHU</t>
  </si>
  <si>
    <t>U490</t>
  </si>
  <si>
    <t>MILK REPORT</t>
  </si>
  <si>
    <r>
      <t xml:space="preserve">                                      PRODUCTION SUMMARY  </t>
    </r>
    <r>
      <rPr>
        <b/>
        <sz val="14"/>
        <color theme="0"/>
        <rFont val="Calibri"/>
        <family val="2"/>
        <scheme val="minor"/>
      </rPr>
      <t>MFS.</t>
    </r>
  </si>
  <si>
    <t>Jalaram Marketing</t>
  </si>
  <si>
    <t>U943</t>
  </si>
  <si>
    <t>Manish Milk Parlour</t>
  </si>
  <si>
    <t>Shri Khatu Shyam Ji Traders</t>
  </si>
  <si>
    <t>Kapil Enterprises</t>
  </si>
  <si>
    <t>Amit Kirana Stores</t>
  </si>
  <si>
    <t>Lalwani Stores</t>
  </si>
  <si>
    <t>Lalwani Kirana</t>
  </si>
  <si>
    <t>U3QY</t>
  </si>
  <si>
    <t>Jai Pitaimata Milk Dairy</t>
  </si>
  <si>
    <t>Mohan Zarda Store</t>
  </si>
  <si>
    <t xml:space="preserve">DAHI CUP 200 GRMS </t>
  </si>
  <si>
    <t>REPORT</t>
  </si>
  <si>
    <t>Cup Curd</t>
  </si>
  <si>
    <t>Shrikhand</t>
  </si>
  <si>
    <t>Lassi glass</t>
  </si>
  <si>
    <t>Pawan Daily Needs</t>
  </si>
  <si>
    <t>Maa Vaishno Traders</t>
  </si>
  <si>
    <t>Baba Nati Traders</t>
  </si>
  <si>
    <t>Shree Ganpati Agencies</t>
  </si>
  <si>
    <t>Gravy Foods and Beverages</t>
  </si>
  <si>
    <t>Manoj Kumar Sarkar</t>
  </si>
  <si>
    <t>Gaia Maxx UHT 400ml</t>
  </si>
  <si>
    <t>Shyam &amp; Sons</t>
  </si>
  <si>
    <t>Prashant Dhariwal</t>
  </si>
  <si>
    <t>PANEER 5 KG</t>
  </si>
  <si>
    <t>Ramchand Chouthmal</t>
  </si>
  <si>
    <t>Abhishekh Traders</t>
  </si>
  <si>
    <t xml:space="preserve"> Mansukh Agency</t>
  </si>
  <si>
    <t xml:space="preserve"> Maa Vaishno Traders</t>
  </si>
  <si>
    <t xml:space="preserve"> Baba Nati Traders</t>
  </si>
  <si>
    <t>Rohit Enterprises</t>
  </si>
  <si>
    <t>Box</t>
  </si>
  <si>
    <t>PD
5 KG</t>
  </si>
  <si>
    <t xml:space="preserve">GAIA DAHI Bucket 5 KG </t>
  </si>
  <si>
    <t xml:space="preserve">GAIA KADHI DAHI Bucket 5 KG </t>
  </si>
  <si>
    <t>Free Tray</t>
  </si>
  <si>
    <t>Free box</t>
  </si>
  <si>
    <t>MASALA CHAAS GLAAS 180 GRMS</t>
  </si>
  <si>
    <t>Shahi Rabdi 80g (Tray)</t>
  </si>
  <si>
    <t>Shahi Rabdi 80g (Box)</t>
  </si>
  <si>
    <t>Vishal Jain</t>
  </si>
  <si>
    <t>Milky Way Dairy Raipur</t>
  </si>
  <si>
    <t>U630</t>
  </si>
  <si>
    <t>Store Code</t>
  </si>
  <si>
    <t>PO NO.</t>
  </si>
  <si>
    <t>FRGP</t>
  </si>
  <si>
    <t>Yaaran Da Adda</t>
  </si>
  <si>
    <t>Dwarika Cafe &amp; Restaurant</t>
  </si>
  <si>
    <t>Bhilai + Rjn</t>
  </si>
  <si>
    <t>MASALA CHAAS GLAAS 180 ML</t>
  </si>
  <si>
    <t>Naveen Agency</t>
  </si>
  <si>
    <t>Nemras &amp; Co</t>
  </si>
  <si>
    <t>Aryavarta Hospitality</t>
  </si>
  <si>
    <t>MPS Kitchen</t>
  </si>
  <si>
    <t>kg</t>
  </si>
  <si>
    <t>value</t>
  </si>
  <si>
    <t>CM 500 ML</t>
  </si>
  <si>
    <t>Shree mega Mart bhanpuri</t>
  </si>
  <si>
    <t xml:space="preserve">Shree mega Mart Birgaon </t>
  </si>
  <si>
    <t xml:space="preserve">Shree mega Mart amleshwar </t>
  </si>
  <si>
    <t>Apna Mart Avanti Vihar Raipur</t>
  </si>
  <si>
    <t>Shaifu Dairy</t>
  </si>
  <si>
    <t>Hotel Babylon-Inn Private Limited</t>
  </si>
  <si>
    <t>Pratham Baking Mart</t>
  </si>
  <si>
    <t>CM Dairy</t>
  </si>
  <si>
    <t>Navniraman Vanijya Private Limited</t>
  </si>
  <si>
    <t>Sun Food Nest</t>
  </si>
  <si>
    <t>Tapaswini Enterprises</t>
  </si>
  <si>
    <t>Kesar Peda 200g</t>
  </si>
  <si>
    <t>SKM Kushalpur</t>
  </si>
  <si>
    <t>Kesar Peda Box</t>
  </si>
  <si>
    <t>Milk Peda</t>
  </si>
  <si>
    <t>Kesar Peda</t>
  </si>
  <si>
    <t>Kshamanidhi Nayak</t>
  </si>
  <si>
    <t>Virajinee Sao</t>
  </si>
  <si>
    <t>Fortune Overses</t>
  </si>
  <si>
    <t>Gaia Premium Milk UHT Tetra Pack 1 Ltr</t>
  </si>
  <si>
    <t>Gaia Lite Milk UHT Tetra Pack 1Ltr</t>
  </si>
  <si>
    <t>Gaia Gold Milk UHT Tetra Pack 1Ltr</t>
  </si>
  <si>
    <t>Gold Milk UHT Tetra Pack 1Ltr</t>
  </si>
  <si>
    <t>GAIA GOLD MILK UHT TETRA PACK 1LTR</t>
  </si>
  <si>
    <t>Kesar Peda 200 G</t>
  </si>
  <si>
    <t>Sushil Kumar Agrawal</t>
  </si>
  <si>
    <t>ATP</t>
  </si>
  <si>
    <t>Shivam Commercials</t>
  </si>
  <si>
    <t>Shri Ram Agency</t>
  </si>
  <si>
    <t>Shri Bajrang Power and Ispat Ltd</t>
  </si>
  <si>
    <t>CITY &amp; SKU WISE SALE</t>
  </si>
  <si>
    <t>Category Wise Sale</t>
  </si>
  <si>
    <t>Route Wise Weight &amp; Sale Value</t>
  </si>
  <si>
    <t>Shivshakti Trading</t>
  </si>
  <si>
    <t>Sharma Bekary</t>
  </si>
  <si>
    <t>Rakesh Traders</t>
  </si>
  <si>
    <t>Office Sample</t>
  </si>
  <si>
    <t>In Ltr</t>
  </si>
  <si>
    <t>Crate/Box</t>
  </si>
  <si>
    <t>Hare Gwaala Food Pvt.Ltd</t>
  </si>
  <si>
    <t>Apna Mart Tatibandh</t>
  </si>
  <si>
    <t>Mahatari Agro Foods Enterprises</t>
  </si>
  <si>
    <t>Vinay Agencies</t>
  </si>
  <si>
    <t>Neverno Allied Services Pvt. Ltd.</t>
  </si>
  <si>
    <t>Arti Beverages &amp; Foods - Gayatri Nagar</t>
  </si>
  <si>
    <t>Apna Mart Devendra Nagar</t>
  </si>
  <si>
    <t>Apna Mart Kabir Nagar</t>
  </si>
  <si>
    <t>Apna Mart Samta Colony</t>
  </si>
  <si>
    <t>Apna Mart Shrinagar</t>
  </si>
  <si>
    <t>Apna Mart Tagore Nagar</t>
  </si>
  <si>
    <t>Apna Mart Changorabhata</t>
  </si>
  <si>
    <t>Apna Mart Telibandha</t>
  </si>
  <si>
    <t>Shree Balaji Trading</t>
  </si>
  <si>
    <t>Gaia Fresh Foods ( Mobile App)</t>
  </si>
  <si>
    <t>Others</t>
  </si>
  <si>
    <t>Santosh Kumar Sagar</t>
  </si>
  <si>
    <t>Apna Mart New Rajendra Nagar</t>
  </si>
  <si>
    <t>U11C</t>
  </si>
  <si>
    <t>SKM Abhanpur</t>
  </si>
  <si>
    <t>SKM Rajim</t>
  </si>
  <si>
    <t>Namrata Sample</t>
  </si>
  <si>
    <t>PO Number</t>
  </si>
  <si>
    <t xml:space="preserve">                                      PRODUCTION SUMMARY  Raipur - MFS</t>
  </si>
  <si>
    <t>Raipur-MFS</t>
  </si>
  <si>
    <t>Individual 2</t>
  </si>
  <si>
    <t>SS 4 Total</t>
  </si>
  <si>
    <t>Product</t>
  </si>
  <si>
    <t>Gaia Toned Milk 500 ml</t>
  </si>
  <si>
    <t>Gaia Cow Milk 500 ml</t>
  </si>
  <si>
    <t>Gaia Toned Milk 500 Ml</t>
  </si>
  <si>
    <t>Gaia Cow Milk 500 Ml</t>
  </si>
  <si>
    <t>Maxx UHT 120 Ml</t>
  </si>
  <si>
    <t>Gaia Maxx UHT 400 Ml</t>
  </si>
  <si>
    <t>Gaia Dahi Pouch 200 g</t>
  </si>
  <si>
    <t>Gaia Dahi Pouch 400 g</t>
  </si>
  <si>
    <t xml:space="preserve">Gaia Dahi Pouch 1 Kg </t>
  </si>
  <si>
    <t>Gaia Dahi Pouch 5 Kg</t>
  </si>
  <si>
    <t>Gaia Dahi Bucket 5 Kg</t>
  </si>
  <si>
    <t>Gaia Dahi Bucket 15 Kg</t>
  </si>
  <si>
    <t>Dahi Cup 90 g (Lychee)</t>
  </si>
  <si>
    <t>Gaia Kadhi Dahi Pouch 200 g</t>
  </si>
  <si>
    <t>Gaia Kadhi Dahi Pouch 1 Kg</t>
  </si>
  <si>
    <t>Gaia Kadhi Dahi Pouch 5 Kg</t>
  </si>
  <si>
    <t>Gaia Kadhi Dahi Bucket 15 Kg</t>
  </si>
  <si>
    <t>Lassi Plain (Glass) 180 Ml</t>
  </si>
  <si>
    <t>Mango Lassi Cup 180 Ml</t>
  </si>
  <si>
    <t>Masala Chass Glass 180 Ml</t>
  </si>
  <si>
    <t>Gaia Paneer 200 g</t>
  </si>
  <si>
    <t>Gaia Paneer 500 g</t>
  </si>
  <si>
    <t>Gaia Paneer 1 Kg</t>
  </si>
  <si>
    <t>Loose Paneer 1 Kg</t>
  </si>
  <si>
    <t>Loose Paneer 5 Kg</t>
  </si>
  <si>
    <t>Ghee Jar 200 Ml</t>
  </si>
  <si>
    <t>Ghee Jar 500 Ml</t>
  </si>
  <si>
    <t>Ghee Jar 1 Ltr</t>
  </si>
  <si>
    <t>Cow Ghee 1 Ltr Ceka Pack</t>
  </si>
  <si>
    <t>Ghee 1 Ltr CEKA Pack</t>
  </si>
  <si>
    <t>Ghee Jar 5 Ltr</t>
  </si>
  <si>
    <t>Cow Ghee 200 ml</t>
  </si>
  <si>
    <t>Cow Ghee 500 Ml</t>
  </si>
  <si>
    <t>Cow Ghee 1 Ltr</t>
  </si>
  <si>
    <t>Ghee Tin 15 Kg</t>
  </si>
  <si>
    <t>Total Qty Cbx</t>
  </si>
  <si>
    <t>Rate/Cbx</t>
  </si>
  <si>
    <t>Gaia Dahi Cup 200 g</t>
  </si>
  <si>
    <t>Gaia Dahi Cup 90 g</t>
  </si>
  <si>
    <t>Lassi Pouch 180 Ml</t>
  </si>
  <si>
    <t>Gaia Paneer 5 Kg</t>
  </si>
  <si>
    <t>Ghee Jar 100 Ml</t>
  </si>
  <si>
    <t>Gaia Maxx UHT 120 Ml</t>
  </si>
  <si>
    <t>Milk</t>
  </si>
  <si>
    <t>Gaia Paneer</t>
  </si>
  <si>
    <t>Ghee</t>
  </si>
  <si>
    <t>Fermented Product</t>
  </si>
  <si>
    <t>Shahi Rabdi</t>
  </si>
  <si>
    <t>UHT Maxx</t>
  </si>
  <si>
    <t>UHT Tetra Pack</t>
  </si>
  <si>
    <t>Total  Milk Crts</t>
  </si>
  <si>
    <t>Strawberry Lassi Glass 180 Ml</t>
  </si>
  <si>
    <t>Ghee Jar 100 ML</t>
  </si>
  <si>
    <t>Gaia Masala Chaas Pouch 200 Ml</t>
  </si>
  <si>
    <t>Total Milk Crts</t>
  </si>
  <si>
    <t>Dhoodh Peda 200g</t>
  </si>
  <si>
    <t>Today's Order Value</t>
  </si>
  <si>
    <t>Yesterday's Order Value</t>
  </si>
  <si>
    <t>Pkts</t>
  </si>
  <si>
    <t>Gaia Maxx UHT 120 ml</t>
  </si>
  <si>
    <t>Gaia Maxx UHT 400 ml</t>
  </si>
  <si>
    <t>Gaia Premium Milk UHT Tetra Pack 1 ltr</t>
  </si>
  <si>
    <t>Gaia Lite Milk UHT Tetra Pack 1ltr</t>
  </si>
  <si>
    <t>Gaia Dahi Pouch 1 kg</t>
  </si>
  <si>
    <t>Gaia Dahi Pouch 5 kg</t>
  </si>
  <si>
    <t>Gaia Dahi Bucket 5 kg</t>
  </si>
  <si>
    <t>Gaia Dahi Bucket 15 kg</t>
  </si>
  <si>
    <t>Gaia Kadhi Dahi Pouch 1 kg</t>
  </si>
  <si>
    <t>Gaia Kadhi Dahi Pouch 5 kg</t>
  </si>
  <si>
    <t>GAIA Kadhi Dahi Bucket 5 kg</t>
  </si>
  <si>
    <t>Gaia Kadhi Dahi Bucket 15 kg</t>
  </si>
  <si>
    <t>Lassi Plain (Glass) 180 ml</t>
  </si>
  <si>
    <t>Mango Lassi Cup 180 ml</t>
  </si>
  <si>
    <t>Masala Chass Glass 180 ml</t>
  </si>
  <si>
    <t>Gaia Paneer 1 kg</t>
  </si>
  <si>
    <t>Loose Paneer 1 kg</t>
  </si>
  <si>
    <t>Loose Paneer 5 kg</t>
  </si>
  <si>
    <t>Ghee Jar 200 ml</t>
  </si>
  <si>
    <t>Ghee Jar 500 ml</t>
  </si>
  <si>
    <t>Ghee Jar 1 ltr</t>
  </si>
  <si>
    <t>Ghee 1 ltr Ceka Pack</t>
  </si>
  <si>
    <t>Cow Ghee 1 ltr Ceka Pack</t>
  </si>
  <si>
    <t>Ghee Jar 5 ltr</t>
  </si>
  <si>
    <t>Cow Ghee 500 ml</t>
  </si>
  <si>
    <t>Cow Ghee 1 ltr</t>
  </si>
  <si>
    <t>Ghee Tin 15 kg</t>
  </si>
  <si>
    <t>Brown Khowa 1kg</t>
  </si>
  <si>
    <t>Premium Milk UHT Tetra 1 ltr</t>
  </si>
  <si>
    <t>Lite Milk UHT Tetra Pack 1 ltr</t>
  </si>
  <si>
    <t>Brown Khowa 1 kg</t>
  </si>
  <si>
    <t>Paneer Total kg</t>
  </si>
  <si>
    <t>Gaia Lite Milk UHT Tetra Pack 1 ltr</t>
  </si>
  <si>
    <t>Cow Ghee Jar 200 ml</t>
  </si>
  <si>
    <t>Cow Ghee Jar 500 ml</t>
  </si>
  <si>
    <t>Cow Ghee Jar 1 ltr</t>
  </si>
  <si>
    <t>56 Bhog Misthan</t>
  </si>
  <si>
    <t>Jigya Agency</t>
  </si>
  <si>
    <t>Segment Wise Sale</t>
  </si>
  <si>
    <t>Segment</t>
  </si>
  <si>
    <t>Extra</t>
  </si>
  <si>
    <t>Horeca+Insti.</t>
  </si>
  <si>
    <t>Mohammad Khalil</t>
  </si>
  <si>
    <t>SKM Bhatagaon</t>
  </si>
  <si>
    <t>Utilazation %</t>
  </si>
  <si>
    <t>Weight Space Avl.</t>
  </si>
  <si>
    <t>Sr No.</t>
  </si>
  <si>
    <t>Area</t>
  </si>
  <si>
    <t>SO Name</t>
  </si>
  <si>
    <t>Sale Value</t>
  </si>
  <si>
    <t>Hemant Chandrakar</t>
  </si>
  <si>
    <t>Rajendra Tarak</t>
  </si>
  <si>
    <t>Division</t>
  </si>
  <si>
    <t>Arun Pandey</t>
  </si>
  <si>
    <t>Mahesh Kukreja</t>
  </si>
  <si>
    <t>Mohd. Zakiuddin</t>
  </si>
  <si>
    <t>Levendra</t>
  </si>
  <si>
    <t>Ramesh Kumar</t>
  </si>
  <si>
    <t>Ajay Dewangan</t>
  </si>
  <si>
    <t>Manish</t>
  </si>
  <si>
    <t>Jay Gopal Patel</t>
  </si>
  <si>
    <t>Satyaban Jena</t>
  </si>
  <si>
    <t>Naveen Mahesh</t>
  </si>
  <si>
    <t>Ankit Soni</t>
  </si>
  <si>
    <t>Remark</t>
  </si>
  <si>
    <t>Report Till</t>
  </si>
  <si>
    <t>Anil Mishra</t>
  </si>
  <si>
    <t>Monthly Target</t>
  </si>
  <si>
    <t>MTD Tgt Value</t>
  </si>
  <si>
    <t>MTD Ach Value</t>
  </si>
  <si>
    <t>Ach%</t>
  </si>
  <si>
    <t>RRR</t>
  </si>
  <si>
    <t>Today's Sale</t>
  </si>
  <si>
    <t>%</t>
  </si>
  <si>
    <t>Jaygopal</t>
  </si>
  <si>
    <t>Markanda Nag</t>
  </si>
  <si>
    <t>Rjn</t>
  </si>
  <si>
    <t>Msd</t>
  </si>
  <si>
    <t>Total CCP</t>
  </si>
  <si>
    <t>Rahul</t>
  </si>
  <si>
    <t>Month Start</t>
  </si>
  <si>
    <t>Complete</t>
  </si>
  <si>
    <t>Month End</t>
  </si>
  <si>
    <t>Remaining</t>
  </si>
  <si>
    <t>today</t>
  </si>
  <si>
    <t>Month Day</t>
  </si>
  <si>
    <t>Rahul kumar</t>
  </si>
  <si>
    <t>Apna Kirana Store</t>
  </si>
  <si>
    <t>Projection Qty.</t>
  </si>
  <si>
    <t>Deduction Qty</t>
  </si>
  <si>
    <t>U310</t>
  </si>
  <si>
    <t>Lite Milk UHT Tetra 1 ltr</t>
  </si>
  <si>
    <t>Kadhi Dahi Bucket 15 kg</t>
  </si>
  <si>
    <t>Sr. No</t>
  </si>
  <si>
    <t>Paneer 200g Sale Report GT</t>
  </si>
  <si>
    <t>Bafna &amp; Sons</t>
  </si>
  <si>
    <t>Manglani Masala and Dal Bhandar</t>
  </si>
  <si>
    <t>Yogesh</t>
  </si>
  <si>
    <t>Amit Ranjan</t>
  </si>
  <si>
    <t>Akhilesh</t>
  </si>
  <si>
    <t>GHEE 900 ML Ceka Pack</t>
  </si>
  <si>
    <t xml:space="preserve">Cow GHEE 900 ML Ceka Pack </t>
  </si>
  <si>
    <t>GHEE 20 ML Pouch</t>
  </si>
  <si>
    <t>PC</t>
  </si>
  <si>
    <t>Fleet Lab Technologies Pvt. Ltd.</t>
  </si>
  <si>
    <t>Gaia Pure Cow 900ml (CEKA)</t>
  </si>
  <si>
    <t>Gaia Premium Desi Ghee 900ml (CEKA)</t>
  </si>
  <si>
    <t>Abhishek</t>
  </si>
  <si>
    <t>Sajid Ali</t>
  </si>
  <si>
    <t>Ramkrishna</t>
  </si>
  <si>
    <t>Vacent</t>
  </si>
  <si>
    <t>MFS &amp; Institution MTD Report</t>
  </si>
  <si>
    <t>MFS &amp; Insti</t>
  </si>
  <si>
    <t>Pooja</t>
  </si>
  <si>
    <t>Hema</t>
  </si>
  <si>
    <t>Manmohan</t>
  </si>
  <si>
    <t>ATP MTD Report</t>
  </si>
  <si>
    <t>Rohit Sahu</t>
  </si>
  <si>
    <t>Bhilai/Jagdalpur</t>
  </si>
  <si>
    <t>Golu Fotwani</t>
  </si>
  <si>
    <t>Sanjay Kumar Patre</t>
  </si>
  <si>
    <t>Labh Shri Supplies</t>
  </si>
  <si>
    <t>Om Trading Company</t>
  </si>
  <si>
    <t>1 Dollarmoffee Private Limited</t>
  </si>
  <si>
    <t>Wasabi Raipur</t>
  </si>
  <si>
    <t>Gaia Ghee Pouch RS.20/-</t>
  </si>
  <si>
    <t>Maxx UHT 110 ml</t>
  </si>
  <si>
    <t>Gaia Maxx UHT 110 ml</t>
  </si>
  <si>
    <t>Gaia Maxx UHT 110 Ml</t>
  </si>
  <si>
    <t>Maxx UHT 110 Ml</t>
  </si>
  <si>
    <t>Anna Da Dhaba</t>
  </si>
  <si>
    <t>SKM Sunder Nagar</t>
  </si>
  <si>
    <t>Maira Resort Balaghat</t>
  </si>
  <si>
    <t>Pardeshi Milk Dairy</t>
  </si>
  <si>
    <t>Kanha Dairy</t>
  </si>
  <si>
    <t>Vinayak Traders</t>
  </si>
  <si>
    <t>Kartik Daily Needs</t>
  </si>
  <si>
    <t>Tripti Misthan</t>
  </si>
  <si>
    <t>Hotel Babylon INN Private Limited</t>
  </si>
  <si>
    <t>Goyal Milk Dairy</t>
  </si>
  <si>
    <t>Avon Communication</t>
  </si>
  <si>
    <t>Balaji Mineral</t>
  </si>
  <si>
    <t>Laxmi Trading</t>
  </si>
  <si>
    <t>Satguru Dairy</t>
  </si>
  <si>
    <t>Tipsy Events</t>
  </si>
  <si>
    <t>S.N</t>
  </si>
  <si>
    <t>NAME OF PRODUCTS</t>
  </si>
  <si>
    <t xml:space="preserve">NO. OF 
PACKING </t>
  </si>
  <si>
    <t>Box/Crt</t>
  </si>
  <si>
    <t>Nos</t>
  </si>
  <si>
    <t>TOTAL NOS</t>
  </si>
  <si>
    <t xml:space="preserve">MILK </t>
  </si>
  <si>
    <t xml:space="preserve">PLAIN DAHI </t>
  </si>
  <si>
    <t xml:space="preserve">KADHI DAHI </t>
  </si>
  <si>
    <t xml:space="preserve">LASSI </t>
  </si>
  <si>
    <t>DESI GHEE</t>
  </si>
  <si>
    <t>Ghee Pouch RS.20/-</t>
  </si>
  <si>
    <t>Ghee 1 ltr (CEKA) Pack</t>
  </si>
  <si>
    <t xml:space="preserve"> COW GHEE</t>
  </si>
  <si>
    <t>Cow Ghee 1 ltr (CEKA) Pack</t>
  </si>
  <si>
    <t>Pure Cow 900ml (CEKA)</t>
  </si>
  <si>
    <t>Cow Ghee Tin 15 kg</t>
  </si>
  <si>
    <t>Gaia Premium Sweet Dahi (Lychee) Cup 90 Gms</t>
  </si>
  <si>
    <t>Gaia Premium Sweet Dahi (Muskmelon) Cup 90 Gms (Pkt</t>
  </si>
  <si>
    <t>Aayush Enterprise</t>
  </si>
  <si>
    <t>Shivani Sweets</t>
  </si>
  <si>
    <t>Jain Trading Company</t>
  </si>
  <si>
    <t>SKM-Birgaon</t>
  </si>
  <si>
    <t>Sukh Sagar Restaurants</t>
  </si>
  <si>
    <t>Dmart Devpuri,Raipur</t>
  </si>
  <si>
    <t>Shubharambh Food Ventures</t>
  </si>
  <si>
    <t>RN Super Bazar</t>
  </si>
  <si>
    <t>SS Sales Korba</t>
  </si>
  <si>
    <t>Aditi Ispat and Power Private Limited</t>
  </si>
  <si>
    <t>Deepak Dairy</t>
  </si>
  <si>
    <t>Jeevan Dairy</t>
  </si>
  <si>
    <t>Real Combo Devendra Nagar</t>
  </si>
  <si>
    <t>E-commerce platform</t>
  </si>
  <si>
    <t>Relaince Retail Ltd.Tekari</t>
  </si>
  <si>
    <t>Rasvi Foods (Rama World)</t>
  </si>
  <si>
    <t>Projection</t>
  </si>
  <si>
    <t>Difference</t>
  </si>
  <si>
    <t>SKM-Vidhansabha</t>
  </si>
  <si>
    <t>R J</t>
  </si>
  <si>
    <t>Ayan</t>
  </si>
  <si>
    <t>Bharat</t>
  </si>
  <si>
    <t xml:space="preserve">Dheeraj </t>
  </si>
  <si>
    <t>Durgesh Gupta</t>
  </si>
  <si>
    <t>Dilip</t>
  </si>
  <si>
    <t>Ganesh Milk</t>
  </si>
  <si>
    <t>Gauri</t>
  </si>
  <si>
    <t>Harend</t>
  </si>
  <si>
    <t>Hari Dairy</t>
  </si>
  <si>
    <t>Kamlesh</t>
  </si>
  <si>
    <t>Kaushal</t>
  </si>
  <si>
    <t>Mahamaya Dairy</t>
  </si>
  <si>
    <t>Mahamaya Milk</t>
  </si>
  <si>
    <t>Manish Milk</t>
  </si>
  <si>
    <t>Rahman Milk</t>
  </si>
  <si>
    <t>Raju Milk</t>
  </si>
  <si>
    <t>Rohra</t>
  </si>
  <si>
    <t>Sai Dairy</t>
  </si>
  <si>
    <t>Sapan Das</t>
  </si>
  <si>
    <t>Surbhi</t>
  </si>
  <si>
    <t>Sushil Milk</t>
  </si>
  <si>
    <t>Rathi Agency Tilda</t>
  </si>
  <si>
    <t>D-Mart Sarkhanda, Bilaspur</t>
  </si>
  <si>
    <t>RRL- Magento mall FRGZ</t>
  </si>
  <si>
    <t>RRL-Hemu Nagar U490</t>
  </si>
  <si>
    <t>RRL-Infinity Height U2KD</t>
  </si>
  <si>
    <t>RRL-Jyoti Complex Sakri</t>
  </si>
  <si>
    <t xml:space="preserve">RRL-Koni U3QY </t>
  </si>
  <si>
    <t>RRL-Mangla Chowk TNB7</t>
  </si>
  <si>
    <t>RRL-RK Nagar U310</t>
  </si>
  <si>
    <t>RRL-Tagore Nagar TKX6</t>
  </si>
  <si>
    <t>RRL-Vypar Vihar U377</t>
  </si>
  <si>
    <t>Ajay Gupta And Sons</t>
  </si>
  <si>
    <t xml:space="preserve">Satguru Dairy </t>
  </si>
  <si>
    <t>Sun Food Next</t>
  </si>
  <si>
    <t>Agrawal Agency</t>
  </si>
  <si>
    <t>Sun Food Nest Saraipali</t>
  </si>
  <si>
    <t>RRL-Mahasamund U943</t>
  </si>
  <si>
    <t>D-Mart Rajnandgaon Chhattisagarh</t>
  </si>
  <si>
    <t>Chandrakar and Thakur Brother</t>
  </si>
  <si>
    <t>Vikash Milk</t>
  </si>
  <si>
    <t>SKM-Shivrinarayan</t>
  </si>
  <si>
    <t>RRL-indra Complex</t>
  </si>
  <si>
    <t>RRL-palm mall</t>
  </si>
  <si>
    <t>Chetna Sahu</t>
  </si>
  <si>
    <t>S K  Milk Parlour</t>
  </si>
  <si>
    <t>Pradip Kumar Rath</t>
  </si>
  <si>
    <t>Kanhaiya Caterers</t>
  </si>
  <si>
    <t>Shree Sai Services Private Limited IIM</t>
  </si>
  <si>
    <t>D-Mart Durg By Paas NH-6  Bhilai</t>
  </si>
  <si>
    <t>D-Mart Potiyakala Durg</t>
  </si>
  <si>
    <t>D-Mart-Charoda Bhilai</t>
  </si>
  <si>
    <t>SKM-Anjora</t>
  </si>
  <si>
    <t>SKM-Junwani Road</t>
  </si>
  <si>
    <t>SKM-Utai</t>
  </si>
  <si>
    <t>RRL-Durg U2VS</t>
  </si>
  <si>
    <t>RRL-Maharaja Chowk U284</t>
  </si>
  <si>
    <t>Shree Sai Services IIT Bhilai</t>
  </si>
  <si>
    <t>Yadav Kirana</t>
  </si>
  <si>
    <t>M P S  Agency</t>
  </si>
  <si>
    <t>Samriddhi Dairy &amp; Frozen Food</t>
  </si>
  <si>
    <t xml:space="preserve">Tamrakar Agency </t>
  </si>
  <si>
    <t xml:space="preserve">Vinay Agency </t>
  </si>
  <si>
    <t>Vinayak enterprises</t>
  </si>
  <si>
    <t>Om Trading Company Durg</t>
  </si>
  <si>
    <t xml:space="preserve">Laxmi Trading </t>
  </si>
  <si>
    <t>U284</t>
  </si>
  <si>
    <t>U2VS</t>
  </si>
  <si>
    <t xml:space="preserve">Annapurna Variety </t>
  </si>
  <si>
    <t>Labh Shri Suppliers</t>
  </si>
  <si>
    <t>Real Combo</t>
  </si>
  <si>
    <t xml:space="preserve">Real Combo Devendra Nagar </t>
  </si>
  <si>
    <t xml:space="preserve">Real Combo Pachpedi Naka </t>
  </si>
  <si>
    <t>Godavari Power and Ispat Limited</t>
  </si>
  <si>
    <t xml:space="preserve">BS  Hospitality Service Pind Balluchi Restaurant </t>
  </si>
  <si>
    <t>Shree Sai Services AIIMS</t>
  </si>
  <si>
    <t>Jai maa bhagwati daily needs</t>
  </si>
  <si>
    <t xml:space="preserve">NEMRAS &amp; co </t>
  </si>
  <si>
    <t>Ganga Prashad Enterprise</t>
  </si>
  <si>
    <t xml:space="preserve">Goyal Milk Diary </t>
  </si>
  <si>
    <t>Aaranyam Enterprises</t>
  </si>
  <si>
    <t>Neverno Allied Services Pvt.Ltd</t>
  </si>
  <si>
    <t>SKM - Rajim</t>
  </si>
  <si>
    <t>SKM - Abhanpur</t>
  </si>
  <si>
    <t xml:space="preserve">Sodexo India Services Pvt Ltd Kalinga U  </t>
  </si>
  <si>
    <t>Anand Milk Agency</t>
  </si>
  <si>
    <t>Chourasiya Marketing</t>
  </si>
  <si>
    <t>J P Cafe &amp; Restaurant</t>
  </si>
  <si>
    <t>S.K. Traders</t>
  </si>
  <si>
    <t>D-Mart 36 City Center Mall</t>
  </si>
  <si>
    <t xml:space="preserve">D-Mart Devpuri </t>
  </si>
  <si>
    <t>D-Mart Ring Road Raipur</t>
  </si>
  <si>
    <t>Anantra Mart Santoshi nagar</t>
  </si>
  <si>
    <t>Anatra Mart</t>
  </si>
  <si>
    <t>SKM-Potiakala pulgaon</t>
  </si>
  <si>
    <t xml:space="preserve">SKM-Bhatagaon </t>
  </si>
  <si>
    <t xml:space="preserve">SKM-Birgaon </t>
  </si>
  <si>
    <t>SKM-Devendra Nagar</t>
  </si>
  <si>
    <t>SKM-Gudhiyari</t>
  </si>
  <si>
    <t>SKM-Kamal Vihar</t>
  </si>
  <si>
    <t>SKM-Kota</t>
  </si>
  <si>
    <t>SKM-Kushalpur</t>
  </si>
  <si>
    <t>SKM-Pandri</t>
  </si>
  <si>
    <t>SKM-Purani Basti</t>
  </si>
  <si>
    <t>SKM-Santoshi Nagar</t>
  </si>
  <si>
    <t>SKM-Sarona</t>
  </si>
  <si>
    <t xml:space="preserve">SKM-Sunder Nagar </t>
  </si>
  <si>
    <t>Ashoka Mart- Ashokaratan</t>
  </si>
  <si>
    <t>Ashoka Mart- Birgaon</t>
  </si>
  <si>
    <t>Ashoka Mart- Gaytri Nagar</t>
  </si>
  <si>
    <t>Ashoka Mart-Kushalpur</t>
  </si>
  <si>
    <t>Shree Mega Mart-Amleshwar</t>
  </si>
  <si>
    <t>Shree Mega Mart-Bhanpuri</t>
  </si>
  <si>
    <t>Shree Mega Mart-Birgaon</t>
  </si>
  <si>
    <t>RRL-Pandri T62I</t>
  </si>
  <si>
    <t>RRL-Magneto Mall FRGY</t>
  </si>
  <si>
    <t>RRL-Chandra Sequire TN54</t>
  </si>
  <si>
    <t>RRL-Ambhuja Mall FRGM</t>
  </si>
  <si>
    <t>RRL-Heerapur U2S8</t>
  </si>
  <si>
    <t>RRL-Katora Talab U435</t>
  </si>
  <si>
    <t>RRL-Colour Mall TFD6</t>
  </si>
  <si>
    <t>RRL-Mahadev ghat TDI2</t>
  </si>
  <si>
    <t>RRL-Pujari Chamber U199</t>
  </si>
  <si>
    <t>RRL-Dunda U11C</t>
  </si>
  <si>
    <t>RRL-Srinagar Raipur U1WA</t>
  </si>
  <si>
    <t xml:space="preserve">RRL-Tekari </t>
  </si>
  <si>
    <t>Society Activity &amp; Event</t>
  </si>
  <si>
    <t>E-commerce Platform</t>
  </si>
  <si>
    <t xml:space="preserve">Tripti Restarurant </t>
  </si>
  <si>
    <t>RRL-Smriti Nagar U558</t>
  </si>
  <si>
    <t>RRL-Supela Durg U395</t>
  </si>
  <si>
    <t>RRL-Nehru Nagar</t>
  </si>
  <si>
    <t xml:space="preserve">Indira Trivedi </t>
  </si>
  <si>
    <t>Mulakhraj Naresh Kumar</t>
  </si>
  <si>
    <t>Narayanpur</t>
  </si>
  <si>
    <t>Cconceptt Hotels &amp; Resorts</t>
  </si>
  <si>
    <t>RRL-Sakri Uslapur U11M</t>
  </si>
  <si>
    <t xml:space="preserve">Fortune Overses </t>
  </si>
  <si>
    <t>RRL-Grand Mall</t>
  </si>
  <si>
    <t>RRL-SK Plaza Building</t>
  </si>
  <si>
    <t>RRL-Saha complex Raigarh</t>
  </si>
  <si>
    <t>M S Hospitality</t>
  </si>
  <si>
    <t>Avi Traders</t>
  </si>
  <si>
    <t>Amar Enterprises</t>
  </si>
  <si>
    <t>Dawoodi Bohra Jamaat Trust</t>
  </si>
  <si>
    <t>United Foodbrands Limited</t>
  </si>
  <si>
    <t>Ciaana The Bakers</t>
  </si>
  <si>
    <t>Mukesh Kirana Store</t>
  </si>
  <si>
    <t>Shri Mangalam Traders</t>
  </si>
  <si>
    <t xml:space="preserve">Ambika Realtech  Maira Resort </t>
  </si>
  <si>
    <t>Shyam Traders</t>
  </si>
  <si>
    <t>Qantas Hospitality</t>
  </si>
  <si>
    <t>D-Mart DC Raipur</t>
  </si>
  <si>
    <t>Gaia Fresh Live</t>
  </si>
  <si>
    <t>Jaiswal Kirana And General Srores</t>
  </si>
  <si>
    <t>City Name</t>
  </si>
  <si>
    <t>ARANG</t>
  </si>
  <si>
    <t>SARAIPALI</t>
  </si>
  <si>
    <t/>
  </si>
  <si>
    <t>TAMNAR</t>
  </si>
  <si>
    <t>BASNA</t>
  </si>
  <si>
    <t>RAIGARH</t>
  </si>
  <si>
    <t>SARANGARH</t>
  </si>
  <si>
    <t>JHALAP</t>
  </si>
  <si>
    <t>SARIYA</t>
  </si>
  <si>
    <t>BILASPUR</t>
  </si>
  <si>
    <t>TILDA</t>
  </si>
  <si>
    <t>KHARORA</t>
  </si>
  <si>
    <t>RAIPUR</t>
  </si>
  <si>
    <t>DURG</t>
  </si>
  <si>
    <t>CHARODA</t>
  </si>
  <si>
    <t>RAJNANDGAON</t>
  </si>
  <si>
    <t>BHILAI</t>
  </si>
  <si>
    <t>DHAMTARI</t>
  </si>
  <si>
    <t>BALOD</t>
  </si>
  <si>
    <t>RAJIM</t>
  </si>
  <si>
    <t>ABHANPUR</t>
  </si>
  <si>
    <t>MAHASAMUND</t>
  </si>
  <si>
    <t>PATEWA</t>
  </si>
  <si>
    <t>DONGARGAON</t>
  </si>
  <si>
    <t>KORBA</t>
  </si>
  <si>
    <t>SHIVRINARAYAN</t>
  </si>
  <si>
    <t>BARGARH</t>
  </si>
  <si>
    <t>BARPALI</t>
  </si>
  <si>
    <t>SOHELA</t>
  </si>
  <si>
    <t>DUNGARIPALI</t>
  </si>
  <si>
    <t>SAMBALPUR</t>
  </si>
  <si>
    <t>ATTABIRA</t>
  </si>
  <si>
    <t>GODBHOGA</t>
  </si>
  <si>
    <t>BALANGIR</t>
  </si>
  <si>
    <t>BURLA</t>
  </si>
  <si>
    <t>MUDPALI</t>
  </si>
  <si>
    <t>GOSALA</t>
  </si>
  <si>
    <t>BAGBAHARA</t>
  </si>
  <si>
    <t>Anmol Egg and coldrink</t>
  </si>
  <si>
    <t>Parag Ann Bhandar</t>
  </si>
  <si>
    <t>other</t>
  </si>
  <si>
    <t>Krishna Puja Samgri</t>
  </si>
  <si>
    <t xml:space="preserve">DAHI CUP 200 GRMS Box(6Pc) </t>
  </si>
  <si>
    <t>Gaia Dahi Cup 200 g Box (6Pc)</t>
  </si>
  <si>
    <t>Shahi Rabdi 80g (Box)(6Pc)</t>
  </si>
  <si>
    <t>Shahi Rabdi80gBox(6Pc)</t>
  </si>
  <si>
    <t>Shahi Rabdi 80g-Box(6Pc)</t>
  </si>
  <si>
    <t>Champa</t>
  </si>
  <si>
    <t>BLINK COMMERCE PRIVATE LIMITED</t>
  </si>
  <si>
    <t>Kanger Valley Academy school</t>
  </si>
  <si>
    <t>Shrikhand KE 80g-Box(6Pc)</t>
  </si>
  <si>
    <t>Masala Chass Glass 200 Ml</t>
  </si>
  <si>
    <t>Chahna Palace</t>
  </si>
  <si>
    <t>Natraj Traders</t>
  </si>
  <si>
    <t>Shree Sai Services IIIT New Raipur</t>
  </si>
  <si>
    <t>Goyal Ventures</t>
  </si>
  <si>
    <t>Last used order-file folder:</t>
  </si>
  <si>
    <t>Tab / Route</t>
  </si>
  <si>
    <t>SKU Code</t>
  </si>
  <si>
    <t>SKU Name</t>
  </si>
  <si>
    <t>Unit</t>
  </si>
  <si>
    <t>Qty</t>
  </si>
  <si>
    <t>Reason skipped</t>
  </si>
  <si>
    <t>PM.Pkt (pcs per unit)</t>
  </si>
  <si>
    <t>PM.GST Rate %</t>
  </si>
  <si>
    <t>PM.Discount Thresh Hold</t>
  </si>
  <si>
    <t>PM.Flat Discount</t>
  </si>
  <si>
    <t>PM.Discount if Conditions Meet</t>
  </si>
  <si>
    <t>5 KG</t>
  </si>
  <si>
    <t>PD 1 KG</t>
  </si>
  <si>
    <t>PD 5 KG</t>
  </si>
  <si>
    <t>GHEE 15 KG</t>
  </si>
  <si>
    <t>KD 15KG</t>
  </si>
  <si>
    <t>KD 5 KG</t>
  </si>
  <si>
    <t>Zoff Garam Mashala</t>
  </si>
  <si>
    <t>PD 400 GRMS</t>
  </si>
  <si>
    <t>KD 1 KG</t>
  </si>
  <si>
    <t>PANEER 200 GRMS</t>
  </si>
  <si>
    <t>PANEER 500 GRMS</t>
  </si>
  <si>
    <t>DAHI CUP 200 GRMS Box(6Pc)</t>
  </si>
  <si>
    <t>Date</t>
  </si>
  <si>
    <t>Unique Id</t>
  </si>
  <si>
    <t>Product Category</t>
  </si>
  <si>
    <t>Pruduct</t>
  </si>
  <si>
    <t>Text After Delimiter</t>
  </si>
  <si>
    <t>Unique Id for rate</t>
  </si>
  <si>
    <t>Weight M</t>
  </si>
  <si>
    <t>Sales Revenue</t>
  </si>
  <si>
    <t>GAIA MILK //TM 500 ML//Pkt</t>
  </si>
  <si>
    <t>GAIA MILK TM 500 ML</t>
  </si>
  <si>
    <t>GAIA MILK //TM 500 ML//PktChahna Palace</t>
  </si>
  <si>
    <t>TOTAL PANEER //TOTAL PANEER //(IN KG)</t>
  </si>
  <si>
    <t>TOTAL PANEER</t>
  </si>
  <si>
    <t>TOTAL PANEER 5 KG</t>
  </si>
  <si>
    <t>TOTAL PANEER //TOTAL PANEER //(IN KG)Chahna Palace</t>
  </si>
  <si>
    <t>ORDER AMOUNT //ORDER AMOUNT //Value in Rs.</t>
  </si>
  <si>
    <t>ORDER AMOUNT</t>
  </si>
  <si>
    <t>ORDER AMOUNT BROWN 1KG</t>
  </si>
  <si>
    <t>ORDER AMOUNT //ORDER AMOUNT //Value in Rs.Chahna Palace</t>
  </si>
  <si>
    <t>GAIA MILK //TM 500 ML// Crt</t>
  </si>
  <si>
    <t>GAIA MILK //TM 500 ML// CrtKanger Valley Academy school</t>
  </si>
  <si>
    <t>TOTAL PANEER //TOTAL PANEER //(IN KG)Kanger Valley Academy school</t>
  </si>
  <si>
    <t>ORDER AMOUNT //ORDER AMOUNT //Value in Rs.Kanger Valley Academy school</t>
  </si>
  <si>
    <t>TOTAL PANEER //TOTAL PANEER //(IN KG)Qantas Hospitality</t>
  </si>
  <si>
    <t>ORDER AMOUNT //ORDER AMOUNT //Value in Rs.Qantas Hospitality</t>
  </si>
  <si>
    <t>TOTAL PANEER //TOTAL PANEER //(IN KG)Ciaana The Bakers</t>
  </si>
  <si>
    <t>ORDER AMOUNT //ORDER AMOUNT //Value in Rs.Ciaana The Bakers</t>
  </si>
  <si>
    <t>GAIA MILK //TM 500 ML//PktUnited Foodbrands Limited</t>
  </si>
  <si>
    <t>GAIA PLAIN DAHI //PD 1 KG //Pkt</t>
  </si>
  <si>
    <t>GAIA PLAIN DAHI</t>
  </si>
  <si>
    <t>GAIA PLAIN DAHI PD 1 KG</t>
  </si>
  <si>
    <t>GAIA PLAIN DAHI //PD 1 KG //PktUnited Foodbrands Limited</t>
  </si>
  <si>
    <t>LOOSE PANEER//1 KG//Loose</t>
  </si>
  <si>
    <t>LOOSE PANEER 1 KG</t>
  </si>
  <si>
    <t>LOOSE PANEER//1 KG//LooseUnited Foodbrands Limited</t>
  </si>
  <si>
    <t>TOTAL PANEER //TOTAL PANEER //(IN KG)United Foodbrands Limited</t>
  </si>
  <si>
    <t>ORDER AMOUNT //ORDER AMOUNT //Value in Rs.United Foodbrands Limited</t>
  </si>
  <si>
    <t>TOTAL PANEER //TOTAL PANEER //(IN KG)Dawoodi Bohra Jamaat Trust</t>
  </si>
  <si>
    <t>ORDER AMOUNT //ORDER AMOUNT //Value in Rs.Dawoodi Bohra Jamaat Trust</t>
  </si>
  <si>
    <t>TOTAL PANEER //TOTAL PANEER //(IN KG)M S Hospitality</t>
  </si>
  <si>
    <t>ORDER AMOUNT //ORDER AMOUNT //Value in Rs.M S Hospitality</t>
  </si>
  <si>
    <t>TOTAL PANEER //TOTAL PANEER //(IN KG)Cconceptt Hotels &amp; Resorts</t>
  </si>
  <si>
    <t>ORDER AMOUNT //ORDER AMOUNT //Value in Rs.Cconceptt Hotels &amp; Resorts</t>
  </si>
  <si>
    <t>TOTAL PANEER //TOTAL PANEER //(IN KG)Kanhaiya Caterers</t>
  </si>
  <si>
    <t>ORDER AMOUNT //ORDER AMOUNT //Value in Rs.Kanhaiya Caterers</t>
  </si>
  <si>
    <t>TOTAL PANEER //TOTAL PANEER //(IN KG)Rasvi Foods (Rama World)</t>
  </si>
  <si>
    <t>ORDER AMOUNT //ORDER AMOUNT //Value in Rs.Rasvi Foods (Rama World)</t>
  </si>
  <si>
    <t>TOTAL PANEER //TOTAL PANEER //(IN KG)Real Combo Devendra Nagar</t>
  </si>
  <si>
    <t>ORDER AMOUNT //ORDER AMOUNT //Value in Rs.Real Combo Devendra Nagar</t>
  </si>
  <si>
    <t>TOTAL PANEER //TOTAL PANEER //(IN KG)1 Dollarmoffee Private Limited</t>
  </si>
  <si>
    <t>ORDER AMOUNT //ORDER AMOUNT //Value in Rs.1 Dollarmoffee Private Limited</t>
  </si>
  <si>
    <t>TOTAL PANEER //TOTAL PANEER //(IN KG)Tipsy Events</t>
  </si>
  <si>
    <t>ORDER AMOUNT //ORDER AMOUNT //Value in Rs.Tipsy Events</t>
  </si>
  <si>
    <t>TOTAL PANEER //TOTAL PANEER //(IN KG)Real Combo</t>
  </si>
  <si>
    <t>ORDER AMOUNT //ORDER AMOUNT //Value in Rs.Real Combo</t>
  </si>
  <si>
    <t>GAIA PANEER//PANEER 1 KG//Brand</t>
  </si>
  <si>
    <t>GAIA PANEER PANEER 1 KG</t>
  </si>
  <si>
    <t>TOTAL PANEER //TOTAL PANEER //(IN KG)Godavari Power and Ispat Limited</t>
  </si>
  <si>
    <t>ORDER AMOUNT //ORDER AMOUNT //Value in Rs.Godavari Power and Ispat Limited</t>
  </si>
  <si>
    <t>Real Combo Pachpedi Naka</t>
  </si>
  <si>
    <t>TOTAL PANEER //TOTAL PANEER //(IN KG)Real Combo Pachpedi Naka</t>
  </si>
  <si>
    <t>ORDER AMOUNT //ORDER AMOUNT //Value in Rs.Real Combo Pachpedi Naka</t>
  </si>
  <si>
    <t>TOTAL PANEER //TOTAL PANEER //(IN KG)MPS Kitchen</t>
  </si>
  <si>
    <t>ORDER AMOUNT //ORDER AMOUNT //Value in Rs.MPS Kitchen</t>
  </si>
  <si>
    <t>BS  Hospitality Service Pind Balluchi Restaurant</t>
  </si>
  <si>
    <t>TOTAL PANEER //TOTAL PANEER //(IN KG)BS  Hospitality Service Pind Balluchi Restaurant</t>
  </si>
  <si>
    <t>ORDER AMOUNT //ORDER AMOUNT //Value in Rs.BS  Hospitality Service Pind Balluchi Restaurant</t>
  </si>
  <si>
    <t>TOTAL PANEER //TOTAL PANEER //(IN KG)Aryavarta Hospitality</t>
  </si>
  <si>
    <t>ORDER AMOUNT //ORDER AMOUNT //Value in Rs.Aryavarta Hospitality</t>
  </si>
  <si>
    <t>GAIA MILK //TM 500 ML//PktSukh Sagar Restaurants</t>
  </si>
  <si>
    <t>TOTAL PANEER //TOTAL PANEER //(IN KG)Sukh Sagar Restaurants</t>
  </si>
  <si>
    <t>ORDER AMOUNT //ORDER AMOUNT //Value in Rs.Sukh Sagar Restaurants</t>
  </si>
  <si>
    <t>TOTAL PANEER //TOTAL PANEER //(IN KG)Shubharambh Food Ventures</t>
  </si>
  <si>
    <t>ORDER AMOUNT //ORDER AMOUNT //Value in Rs.Shubharambh Food Ventures</t>
  </si>
  <si>
    <t>GAIA MILK //TM 500 ML// CrtAditi Ispat and Power Private Limited</t>
  </si>
  <si>
    <t>GAIA PLAIN DAHI //PD 5 KG//BKT</t>
  </si>
  <si>
    <t>GAIA PLAIN DAHI PD 5 KG</t>
  </si>
  <si>
    <t>GAIA PLAIN DAHI //PD 5 KG//BKTAditi Ispat and Power Private Limited</t>
  </si>
  <si>
    <t>GAIA PANEER//PANEER 1 KG//BrandAditi Ispat and Power Private Limited</t>
  </si>
  <si>
    <t>TOTAL PANEER //TOTAL PANEER //(IN KG)Aditi Ispat and Power Private Limited</t>
  </si>
  <si>
    <t>ORDER AMOUNT //ORDER AMOUNT //Value in Rs.Aditi Ispat and Power Private Limited</t>
  </si>
  <si>
    <t>TOTAL PANEER //TOTAL PANEER //(IN KG)Hotel Babylon INN Private Limited</t>
  </si>
  <si>
    <t>ORDER AMOUNT //ORDER AMOUNT //Value in Rs.Hotel Babylon INN Private Limited</t>
  </si>
  <si>
    <t>TOTAL PANEER //TOTAL PANEER //(IN KG)Shri Bajrang Power and Ispat Ltd</t>
  </si>
  <si>
    <t>ORDER AMOUNT //ORDER AMOUNT //Value in Rs.Shri Bajrang Power and Ispat Ltd</t>
  </si>
  <si>
    <t>TOTAL PANEER //TOTAL PANEER //(IN KG)Artech Hospitalities</t>
  </si>
  <si>
    <t>ORDER AMOUNT //ORDER AMOUNT //Value in Rs.Artech Hospitalities</t>
  </si>
  <si>
    <t>TOTAL PANEER //TOTAL PANEER //(IN KG)Shree Sai Services AIIMS</t>
  </si>
  <si>
    <t>ORDER AMOUNT //ORDER AMOUNT //Value in Rs.Shree Sai Services AIIMS</t>
  </si>
  <si>
    <t>GAIA MILK //TM 500 ML//PktGoyal Ventures</t>
  </si>
  <si>
    <t>GAIA PLAIN DAHI //PD 1 KG // Crt</t>
  </si>
  <si>
    <t>TOTAL PANEER //TOTAL PANEER //(IN KG)Goyal Ventures</t>
  </si>
  <si>
    <t>ORDER AMOUNT //ORDER AMOUNT //Value in Rs.Goyal Ventures</t>
  </si>
  <si>
    <t>TOTAL PANEER //TOTAL PANEER //(IN KG)Deepak Dairy</t>
  </si>
  <si>
    <t>ORDER AMOUNT //ORDER AMOUNT //Value in Rs.Deepak Dairy</t>
  </si>
  <si>
    <t>TOTAL PANEER //TOTAL PANEER //(IN KG)Shyam Traders</t>
  </si>
  <si>
    <t>GAIA PREMIUM DESI GHEE //GHEE 15 KG //TIN</t>
  </si>
  <si>
    <t>GAIA PREMIUM DESI GHEE</t>
  </si>
  <si>
    <t>GAIA PREMIUM DESI GHEE GHEE 15 KG</t>
  </si>
  <si>
    <t>ORDER AMOUNT //ORDER AMOUNT //Value in Rs.Shyam Traders</t>
  </si>
  <si>
    <t>TOTAL PANEER //TOTAL PANEER //(IN KG)Bhavesh Traders</t>
  </si>
  <si>
    <t>ORDER AMOUNT //ORDER AMOUNT //Value in Rs.Bhavesh Traders</t>
  </si>
  <si>
    <t>TOTAL PANEER //TOTAL PANEER //(IN KG)DN Enterprises</t>
  </si>
  <si>
    <t>ORDER AMOUNT //ORDER AMOUNT //Value in Rs.DN Enterprises</t>
  </si>
  <si>
    <t>TOTAL PANEER //TOTAL PANEER //(IN KG)Gangwani Agenccy</t>
  </si>
  <si>
    <t>ORDER AMOUNT //ORDER AMOUNT //Value in Rs.Gangwani Agenccy</t>
  </si>
  <si>
    <t>TOTAL PANEER //TOTAL PANEER //(IN KG)Horilal and Sons</t>
  </si>
  <si>
    <t>ORDER AMOUNT //ORDER AMOUNT //Value in Rs.Horilal and Sons</t>
  </si>
  <si>
    <t>TOTAL PANEER //TOTAL PANEER //(IN KG)Om Agency</t>
  </si>
  <si>
    <t>ORDER AMOUNT //ORDER AMOUNT //Value in Rs.Om Agency</t>
  </si>
  <si>
    <t>TOTAL PANEER //TOTAL PANEER //(IN KG)Rich food products</t>
  </si>
  <si>
    <t>ORDER AMOUNT //ORDER AMOUNT //Value in Rs.Rich food products</t>
  </si>
  <si>
    <t>TOTAL PANEER //TOTAL PANEER //(IN KG)Urvi Marketing</t>
  </si>
  <si>
    <t>ORDER AMOUNT //ORDER AMOUNT //Value in Rs.Urvi Marketing</t>
  </si>
  <si>
    <t>TOTAL PANEER //TOTAL PANEER //(IN KG)Shivam Commercials</t>
  </si>
  <si>
    <t>ORDER AMOUNT //ORDER AMOUNT //Value in Rs.Shivam Commercials</t>
  </si>
  <si>
    <t>Indira Trivedi</t>
  </si>
  <si>
    <t>TOTAL PANEER //TOTAL PANEER //(IN KG)Indira Trivedi</t>
  </si>
  <si>
    <t>ORDER AMOUNT //ORDER AMOUNT //Value in Rs.Indira Trivedi</t>
  </si>
  <si>
    <t>GAIA MILK //CM 500 ML// Crt</t>
  </si>
  <si>
    <t>GAIA MILK CM 500 ML</t>
  </si>
  <si>
    <t>GAIA MILK //CM 500 ML// CrtRajyog Enterprises</t>
  </si>
  <si>
    <t>TOTAL PANEER //TOTAL PANEER //(IN KG)Rajyog Enterprises</t>
  </si>
  <si>
    <t>ORDER AMOUNT //ORDER AMOUNT //Value in Rs.Rajyog Enterprises</t>
  </si>
  <si>
    <t>GAIA KADHI DAHI//KD 15KG //BKT</t>
  </si>
  <si>
    <t>GAIA KADHI DAHI KD 15KG</t>
  </si>
  <si>
    <t>TOTAL PANEER //TOTAL PANEER //(IN KG)Milky Way Dairy Raipur</t>
  </si>
  <si>
    <t>ORDER AMOUNT //ORDER AMOUNT //Value in Rs.Milky Way Dairy Raipur</t>
  </si>
  <si>
    <t>GAIA PLAIN DAHI //PD 200 GRMS// Crt</t>
  </si>
  <si>
    <t>GAIA PLAIN DAHI PD 200 GRMS</t>
  </si>
  <si>
    <t>GAIA PLAIN DAHI //PD 15 KG//BKT</t>
  </si>
  <si>
    <t>GAIA PLAIN DAHI PD 15 KG</t>
  </si>
  <si>
    <t>GAIA KADHI DAHI//KD 200 GRMS// Crt</t>
  </si>
  <si>
    <t>GAIA KADHI DAHI KD 200 GRMS</t>
  </si>
  <si>
    <t>GAIA KADHI DAHI//KD 5 KG // Crt</t>
  </si>
  <si>
    <t>GAIA KADHI DAHI KD 5 KG</t>
  </si>
  <si>
    <t>GAIA KADHI DAHI//KD 5 KG // CrtJai maa bhagwati daily needs</t>
  </si>
  <si>
    <t>GAIA LASSI //PLAIN (GLASS) LASSI 180 GRMS//BOX3</t>
  </si>
  <si>
    <t>GAIA LASSI</t>
  </si>
  <si>
    <t>GAIA LASSI PLAIN (GLASS) LASSI 180 GRMS</t>
  </si>
  <si>
    <t>LOOSE PANEER//1 KG//LooseJai maa bhagwati daily needs</t>
  </si>
  <si>
    <t>LOOSE PANEER//5 KG //Loose</t>
  </si>
  <si>
    <t>LOOSE PANEER 5 KG</t>
  </si>
  <si>
    <t>TOTAL PANEER //TOTAL PANEER //(IN KG)Jai maa bhagwati daily needs</t>
  </si>
  <si>
    <t>ORDER AMOUNT //ORDER AMOUNT //Value in Rs.Jai maa bhagwati daily needs</t>
  </si>
  <si>
    <t>TOTAL PANEER //TOTAL PANEER //(IN KG)Amit Kirana Stores</t>
  </si>
  <si>
    <t>ORDER AMOUNT //ORDER AMOUNT //Value in Rs.Amit Kirana Stores</t>
  </si>
  <si>
    <t>NEMRAS &amp; co</t>
  </si>
  <si>
    <t>LOOSE PANEER//1 KG//LooseNEMRAS &amp; co</t>
  </si>
  <si>
    <t>TOTAL PANEER //TOTAL PANEER //(IN KG)NEMRAS &amp; co</t>
  </si>
  <si>
    <t>ORDER AMOUNT //ORDER AMOUNT //Value in Rs.NEMRAS &amp; co</t>
  </si>
  <si>
    <t>TOTAL PANEER //TOTAL PANEER //(IN KG)Ganga Prashad Enterprise</t>
  </si>
  <si>
    <t>ORDER AMOUNT //ORDER AMOUNT //Value in Rs.Ganga Prashad Enterprise</t>
  </si>
  <si>
    <t>TOTAL PANEER //TOTAL PANEER //(IN KG)Mukesh Kirana Store</t>
  </si>
  <si>
    <t>ORDER AMOUNT //ORDER AMOUNT //Value in Rs.Mukesh Kirana Store</t>
  </si>
  <si>
    <t>GAIA MILK //TM 500 ML// CrtModi Tea Stall</t>
  </si>
  <si>
    <t>TOTAL PANEER //TOTAL PANEER //(IN KG)Modi Tea Stall</t>
  </si>
  <si>
    <t>ORDER AMOUNT //ORDER AMOUNT //Value in Rs.Modi Tea Stall</t>
  </si>
  <si>
    <t>TOTAL PANEER //TOTAL PANEER //(IN KG)Manoj Chourasiya</t>
  </si>
  <si>
    <t>ORDER AMOUNT //ORDER AMOUNT //Value in Rs.Manoj Chourasiya</t>
  </si>
  <si>
    <t>TOTAL PANEER //TOTAL PANEER //(IN KG)Niraj Tiwari</t>
  </si>
  <si>
    <t>ORDER AMOUNT //ORDER AMOUNT //Value in Rs.Niraj Tiwari</t>
  </si>
  <si>
    <t>TOTAL PANEER //TOTAL PANEER //(IN KG)Shrikant Pandey</t>
  </si>
  <si>
    <t>ORDER AMOUNT //ORDER AMOUNT //Value in Rs.Shrikant Pandey</t>
  </si>
  <si>
    <t>TOTAL PANEER //TOTAL PANEER //(IN KG)Kartik Daily Needs</t>
  </si>
  <si>
    <t>ORDER AMOUNT //ORDER AMOUNT //Value in Rs.Kartik Daily Needs</t>
  </si>
  <si>
    <t>TOTAL PANEER //TOTAL PANEER //(IN KG)Sharma Bekary</t>
  </si>
  <si>
    <t>ORDER AMOUNT //ORDER AMOUNT //Value in Rs.Sharma Bekary</t>
  </si>
  <si>
    <t>MASALA//Zoff Garam Mashala//Free Pkt</t>
  </si>
  <si>
    <t>GAIA PANEER Zoff Garam Mashala</t>
  </si>
  <si>
    <t>MASALA//Zoff Garam Mashala//Free PktBLINK COMMERCE PRIVATE LIMITED</t>
  </si>
  <si>
    <t>TOTAL PANEER //TOTAL PANEER //(IN KG)BLINK COMMERCE PRIVATE LIMITED</t>
  </si>
  <si>
    <t>ORDER AMOUNT //ORDER AMOUNT //Value in Rs.BLINK COMMERCE PRIVATE LIMITED</t>
  </si>
  <si>
    <t>GAIA PLAIN DAHI //PD 200 GRMS//Pkt</t>
  </si>
  <si>
    <t>GAIA PLAIN DAHI //PD 400 GRMS //Pkt</t>
  </si>
  <si>
    <t>GAIA PLAIN DAHI PD 400 GRMS</t>
  </si>
  <si>
    <t>GAIA KADHI DAHI//KD 200 GRMS//Pkt</t>
  </si>
  <si>
    <t>GAIA KADHI DAHI//KD 1 KG //Pkt</t>
  </si>
  <si>
    <t>GAIA KADHI DAHI KD 1 KG</t>
  </si>
  <si>
    <t>GAIA PANEER//PANEER 200 GRMS//Pkt</t>
  </si>
  <si>
    <t>GAIA PANEER PANEER 200 GRMS</t>
  </si>
  <si>
    <t>GAIA PANEER//PANEER 500 GRMS //Brand</t>
  </si>
  <si>
    <t>GAIA PANEER PANEER 500 GRMS</t>
  </si>
  <si>
    <t>TOTAL PANEER //TOTAL PANEER //(IN KG)SKM - Rajim</t>
  </si>
  <si>
    <t>ORDER AMOUNT //ORDER AMOUNT //Value in Rs.SKM - Rajim</t>
  </si>
  <si>
    <t>TOTAL PANEER //TOTAL PANEER //(IN KG)SKM - Abhanpur</t>
  </si>
  <si>
    <t>ORDER AMOUNT //ORDER AMOUNT //Value in Rs.SKM - Abhanpur</t>
  </si>
  <si>
    <t>GAIA PLAIN DAHI //PD 5 KG // Crt</t>
  </si>
  <si>
    <t>GAIA PLAIN DAHI //PD 5 KG // CrtShree Sai Services IIIT New Raipur</t>
  </si>
  <si>
    <t>TOTAL PANEER //TOTAL PANEER //(IN KG)Shree Sai Services IIIT New Raipur</t>
  </si>
  <si>
    <t>ORDER AMOUNT //ORDER AMOUNT //Value in Rs.Shree Sai Services IIIT New Raipur</t>
  </si>
  <si>
    <t>TOTAL PANEER //TOTAL PANEER //(IN KG)Aaranyam Enterprises</t>
  </si>
  <si>
    <t>ORDER AMOUNT //ORDER AMOUNT //Value in Rs.Aaranyam Enterprises</t>
  </si>
  <si>
    <t>TOTAL PANEER //TOTAL PANEER //(IN KG)Neverno Allied Services Pvt.Ltd</t>
  </si>
  <si>
    <t>ORDER AMOUNT //ORDER AMOUNT //Value in Rs.Neverno Allied Services Pvt.Ltd</t>
  </si>
  <si>
    <t>GAIA MILK //TM 500 ML// CrtTipsy Events</t>
  </si>
  <si>
    <t>GAIA PLAIN DAHI //PD 1 KG //PktTipsy Events</t>
  </si>
  <si>
    <t>TOTAL PANEER //TOTAL PANEER //(IN KG)Chartered Hotels Private Limited</t>
  </si>
  <si>
    <t>ORDER AMOUNT //ORDER AMOUNT //Value in Rs.Chartered Hotels Private Limited</t>
  </si>
  <si>
    <t>Sodexo India Services Pvt Ltd Kalinga U</t>
  </si>
  <si>
    <t>GAIA MILK //TM 500 ML// CrtSodexo India Services Pvt Ltd Kalinga U</t>
  </si>
  <si>
    <t>TOTAL PANEER //TOTAL PANEER //(IN KG)Sodexo India Services Pvt Ltd Kalinga U</t>
  </si>
  <si>
    <t>ORDER AMOUNT //ORDER AMOUNT //Value in Rs.Sodexo India Services Pvt Ltd Kalinga U</t>
  </si>
  <si>
    <t>TOTAL PANEER //TOTAL PANEER //(IN KG)Yaaran Da Adda</t>
  </si>
  <si>
    <t>ORDER AMOUNT //ORDER AMOUNT //Value in Rs.Yaaran Da Adda</t>
  </si>
  <si>
    <t>Ambika Realtech  Maira Resort</t>
  </si>
  <si>
    <t>GAIA MILK //TM 500 ML// CrtAmbika Realtech  Maira Resort</t>
  </si>
  <si>
    <t>GAIA PLAIN DAHI //PD 1 KG //PktAmbika Realtech  Maira Resort</t>
  </si>
  <si>
    <t>GAIA PANEER//PANEER 1 KG//BrandAmbika Realtech  Maira Resort</t>
  </si>
  <si>
    <t>TOTAL PANEER //TOTAL PANEER //(IN KG)Ambika Realtech  Maira Resort</t>
  </si>
  <si>
    <t>ORDER AMOUNT //ORDER AMOUNT //Value in Rs.Ambika Realtech  Maira Resort</t>
  </si>
  <si>
    <t>GAIA PLAIN DAHI //PD 5 KG // CrtShree Sai Services HNLU</t>
  </si>
  <si>
    <t>TOTAL PANEER //TOTAL PANEER //(IN KG)Shree Sai Services HNLU</t>
  </si>
  <si>
    <t>ORDER AMOUNT //ORDER AMOUNT //Value in Rs.Shree Sai Services HNLU</t>
  </si>
  <si>
    <t>TOTAL PANEER //TOTAL PANEER //(IN KG)Saha Agency</t>
  </si>
  <si>
    <t>ORDER AMOUNT //ORDER AMOUNT //Value in Rs.Saha Agency</t>
  </si>
  <si>
    <t>GAIA PLAIN DAHI //PD 200 GRMS// CrtManoj Kumar Sarkar</t>
  </si>
  <si>
    <t>GAIA PLAIN DAHI //PD 1 KG // CrtManoj Kumar Sarkar</t>
  </si>
  <si>
    <t>GAIA KADHI DAHI//KD 200 GRMS// CrtManoj Kumar Sarkar</t>
  </si>
  <si>
    <t>GAIA KADHI DAHI//KD 1 KG // Crt</t>
  </si>
  <si>
    <t>TOTAL PANEER //TOTAL PANEER //(IN KG)Manoj Kumar Sarkar</t>
  </si>
  <si>
    <t>ORDER AMOUNT //ORDER AMOUNT //Value in Rs.Manoj Kumar Sarkar</t>
  </si>
  <si>
    <t>GAIA MILK //CM 500 ML// CrtTandan Milk</t>
  </si>
  <si>
    <t>GAIA PLAIN DAHI //PD 1 KG // CrtTandan Milk</t>
  </si>
  <si>
    <t>GAIA PANEER//PANEER 200 GRMS//PktTandan Milk</t>
  </si>
  <si>
    <t>LOOSE PANEER//1 KG//LooseTandan Milk</t>
  </si>
  <si>
    <t>TOTAL PANEER //TOTAL PANEER //(IN KG)Tandan Milk</t>
  </si>
  <si>
    <t>ORDER AMOUNT //ORDER AMOUNT //Value in Rs.Tandan Milk</t>
  </si>
  <si>
    <t>TOTAL PANEER //TOTAL PANEER //(IN KG)CM Dairy</t>
  </si>
  <si>
    <t>ORDER AMOUNT //ORDER AMOUNT //Value in Rs.CM Dairy</t>
  </si>
  <si>
    <t>GAIA MILK //TM 500 ML// CrtSantosh Kumar Sagar</t>
  </si>
  <si>
    <t>GAIA PLAIN DAHI //PD 5 KG // CrtSantosh Kumar Sagar</t>
  </si>
  <si>
    <t>GAIA KADHI DAHI//KD 5 KG // CrtSantosh Kumar Sagar</t>
  </si>
  <si>
    <t>TOTAL PANEER //TOTAL PANEER //(IN KG)Santosh Kumar Sagar</t>
  </si>
  <si>
    <t>ORDER AMOUNT //ORDER AMOUNT //Value in Rs.Santosh Kumar Sagar</t>
  </si>
  <si>
    <t>TOTAL PANEER //TOTAL PANEER //(IN KG)Chourasiya Marketing</t>
  </si>
  <si>
    <t>ORDER AMOUNT //ORDER AMOUNT //Value in Rs.Chourasiya Marketing</t>
  </si>
  <si>
    <t>TOTAL PANEER //TOTAL PANEER //(IN KG)Chhutki Dairy</t>
  </si>
  <si>
    <t>ORDER AMOUNT //ORDER AMOUNT //Value in Rs.Chhutki Dairy</t>
  </si>
  <si>
    <t>GAIA MILK //CM 500 ML// CrtDeepak Kumar Sharma</t>
  </si>
  <si>
    <t>GAIA PLAIN DAHI //PD 200 GRMS// CrtDeepak Kumar Sharma</t>
  </si>
  <si>
    <t>GAIA KADHI DAHI//KD 200 GRMS// CrtDeepak Kumar Sharma</t>
  </si>
  <si>
    <t>GAIA PANEER//PANEER 200 GRMS//PktDeepak Kumar Sharma</t>
  </si>
  <si>
    <t>LOOSE PANEER//1 KG//LooseDeepak Kumar Sharma</t>
  </si>
  <si>
    <t>TOTAL PANEER //TOTAL PANEER //(IN KG)Deepak Kumar Sharma</t>
  </si>
  <si>
    <t>ORDER AMOUNT //ORDER AMOUNT //Value in Rs.Deepak Kumar Sharma</t>
  </si>
  <si>
    <t>GAIA MILK //TM 500 ML// CrtAnand Milk Agency</t>
  </si>
  <si>
    <t>GAIA MILK //CM 500 ML// CrtAnand Milk Agency</t>
  </si>
  <si>
    <t>TOTAL PANEER //TOTAL PANEER //(IN KG)Anand Milk Agency</t>
  </si>
  <si>
    <t>ORDER AMOUNT //ORDER AMOUNT //Value in Rs.Anand Milk Agency</t>
  </si>
  <si>
    <t>TOTAL PANEER //TOTAL PANEER //(IN KG)Kanha Dairy</t>
  </si>
  <si>
    <t>ORDER AMOUNT //ORDER AMOUNT //Value in Rs.Kanha Dairy</t>
  </si>
  <si>
    <t>TOTAL PANEER //TOTAL PANEER //(IN KG)J P Cafe &amp; Restaurant</t>
  </si>
  <si>
    <t>ORDER AMOUNT //ORDER AMOUNT //Value in Rs.J P Cafe &amp; Restaurant</t>
  </si>
  <si>
    <t>TOTAL PANEER //TOTAL PANEER //(IN KG)Jeevan Dairy</t>
  </si>
  <si>
    <t>ORDER AMOUNT //ORDER AMOUNT //Value in Rs.Jeevan Dairy</t>
  </si>
  <si>
    <t>TOTAL PANEER //TOTAL PANEER //(IN KG)Anil Medical Stores</t>
  </si>
  <si>
    <t>ORDER AMOUNT //ORDER AMOUNT //Value in Rs.Anil Medical Stores</t>
  </si>
  <si>
    <t>TOTAL PANEER //TOTAL PANEER //(IN KG)D-Mart 36 City Center Mall</t>
  </si>
  <si>
    <t>SWEETS//Shahi Rabdi 80g-Box(6Pc)//Box</t>
  </si>
  <si>
    <t>SWEETS Shahi Rabdi 80g-Box(6Pc)</t>
  </si>
  <si>
    <t>SWEETS//Peda 200g//BOX</t>
  </si>
  <si>
    <t>SWEETS Peda 200g</t>
  </si>
  <si>
    <t>ORDER AMOUNT //ORDER AMOUNT //Value in Rs.D-Mart 36 City Center Mall</t>
  </si>
  <si>
    <t>TOTAL PANEER //TOTAL PANEER //(IN KG)D-Mart Ring Road Raipur</t>
  </si>
  <si>
    <t>ORDER AMOUNT //ORDER AMOUNT //Value in Rs.D-Mart Ring Road Raipur</t>
  </si>
  <si>
    <t>D-Mart Devpuri</t>
  </si>
  <si>
    <t>GAIA PLAIN DAHI //PD 1 KG //PktD-Mart Devpuri</t>
  </si>
  <si>
    <t>GAIA KADHI DAHI//KD 200 GRMS//PktD-Mart Devpuri</t>
  </si>
  <si>
    <t>GAIA PANEER//PANEER 200 GRMS//PktD-Mart Devpuri</t>
  </si>
  <si>
    <t>GAIA PANEER//PANEER 500 GRMS //BrandD-Mart Devpuri</t>
  </si>
  <si>
    <t>TOTAL PANEER //TOTAL PANEER //(IN KG)D-Mart Devpuri</t>
  </si>
  <si>
    <t>SWEETS//Shahi Rabdi 80g-Box(6Pc)//BoxD-Mart Devpuri</t>
  </si>
  <si>
    <t>ORDER AMOUNT //ORDER AMOUNT //Value in Rs.D-Mart Devpuri</t>
  </si>
  <si>
    <t>TOTAL PANEER //TOTAL PANEER //(IN KG)D-Mart DC Raipur</t>
  </si>
  <si>
    <t>ORDER AMOUNT //ORDER AMOUNT //Value in Rs.D-Mart DC Raipur</t>
  </si>
  <si>
    <t>TOTAL PANEER //TOTAL PANEER //(IN KG)SKM-Devendra Nagar</t>
  </si>
  <si>
    <t>ORDER AMOUNT //ORDER AMOUNT //Value in Rs.SKM-Devendra Nagar</t>
  </si>
  <si>
    <t>TOTAL PANEER //TOTAL PANEER //(IN KG)SKM-Gudhiyari</t>
  </si>
  <si>
    <t>ORDER AMOUNT //ORDER AMOUNT //Value in Rs.SKM-Gudhiyari</t>
  </si>
  <si>
    <t>GAIA PLAIN DAHI //PD 200 GRMS//PktSKM-Kamal Vihar</t>
  </si>
  <si>
    <t>GAIA PLAIN DAHI //PD 400 GRMS //PktSKM-Kamal Vihar</t>
  </si>
  <si>
    <t>GAIA PLAIN DAHI //PD 1 KG //PktSKM-Kamal Vihar</t>
  </si>
  <si>
    <t>GAIA KADHI DAHI//KD 200 GRMS//PktSKM-Kamal Vihar</t>
  </si>
  <si>
    <t>GAIA KADHI DAHI//KD 1 KG //PktSKM-Kamal Vihar</t>
  </si>
  <si>
    <t>GAIA PANEER//PANEER 200 GRMS//PktSKM-Kamal Vihar</t>
  </si>
  <si>
    <t>GAIA PANEER//PANEER 500 GRMS //BrandSKM-Kamal Vihar</t>
  </si>
  <si>
    <t>GAIA PANEER//PANEER 1 KG//BrandSKM-Kamal Vihar</t>
  </si>
  <si>
    <t>TOTAL PANEER //TOTAL PANEER //(IN KG)SKM-Kamal Vihar</t>
  </si>
  <si>
    <t>SWEETS//Shrikhand KE 80g-Box(6Pc)//BOX</t>
  </si>
  <si>
    <t>SWEETS Shrikhand KE 80g-Box(6Pc)</t>
  </si>
  <si>
    <t>SWEETS//Shahi Rabdi 80g-Box(6Pc)//BoxSKM-Kamal Vihar</t>
  </si>
  <si>
    <t>ORDER AMOUNT //ORDER AMOUNT //Value in Rs.SKM-Kamal Vihar</t>
  </si>
  <si>
    <t>GAIA PLAIN DAHI //PD 200 GRMS//PktSKM-Kota</t>
  </si>
  <si>
    <t>GAIA KADHI DAHI//KD 200 GRMS//PktSKM-Kota</t>
  </si>
  <si>
    <t>GAIA PANEER//PANEER 200 GRMS//PktSKM-Kota</t>
  </si>
  <si>
    <t>TOTAL PANEER //TOTAL PANEER //(IN KG)SKM-Kota</t>
  </si>
  <si>
    <t>ORDER AMOUNT //ORDER AMOUNT //Value in Rs.SKM-Kota</t>
  </si>
  <si>
    <t>GAIA PLAIN DAHI //PD 200 GRMS//PktSKM-Pandri</t>
  </si>
  <si>
    <t>GAIA KADHI DAHI//KD 200 GRMS//PktSKM-Pandri</t>
  </si>
  <si>
    <t>GAIA KADHI DAHI//KD 1 KG //PktSKM-Pandri</t>
  </si>
  <si>
    <t>GAIA PANEER//PANEER 200 GRMS//PktSKM-Pandri</t>
  </si>
  <si>
    <t>TOTAL PANEER //TOTAL PANEER //(IN KG)SKM-Pandri</t>
  </si>
  <si>
    <t>ORDER AMOUNT //ORDER AMOUNT //Value in Rs.SKM-Pandri</t>
  </si>
  <si>
    <t>TOTAL PANEER //TOTAL PANEER //(IN KG)SKM-Purani Basti</t>
  </si>
  <si>
    <t>ORDER AMOUNT //ORDER AMOUNT //Value in Rs.SKM-Purani Basti</t>
  </si>
  <si>
    <t>GAIA PLAIN DAHI //PD 200 GRMS//PktSKM-Santoshi Nagar</t>
  </si>
  <si>
    <t>GAIA PLAIN DAHI //PD 1 KG //PktSKM-Santoshi Nagar</t>
  </si>
  <si>
    <t>GAIA KADHI DAHI//KD 200 GRMS//PktSKM-Santoshi Nagar</t>
  </si>
  <si>
    <t>GAIA KADHI DAHI//KD 1 KG //PktSKM-Santoshi Nagar</t>
  </si>
  <si>
    <t>GAIA PANEER//PANEER 200 GRMS//PktSKM-Santoshi Nagar</t>
  </si>
  <si>
    <t>GAIA PANEER//PANEER 500 GRMS //BrandSKM-Santoshi Nagar</t>
  </si>
  <si>
    <t>GAIA PANEER//PANEER 1 KG//BrandSKM-Santoshi Nagar</t>
  </si>
  <si>
    <t>TOTAL PANEER //TOTAL PANEER //(IN KG)SKM-Santoshi Nagar</t>
  </si>
  <si>
    <t>SWEETS//Shahi Rabdi 80g-Box(6Pc)//BoxSKM-Santoshi Nagar</t>
  </si>
  <si>
    <t>SWEETS//Peda 200g//BOXSKM-Santoshi Nagar</t>
  </si>
  <si>
    <t>ORDER AMOUNT //ORDER AMOUNT //Value in Rs.SKM-Santoshi Nagar</t>
  </si>
  <si>
    <t>GAIA PLAIN DAHI //PD 400 GRMS //PktSKM-Sarona</t>
  </si>
  <si>
    <t>GAIA PANEER//PANEER 200 GRMS//PktSKM-Sarona</t>
  </si>
  <si>
    <t>GAIA PANEER//PANEER 500 GRMS //BrandSKM-Sarona</t>
  </si>
  <si>
    <t>TOTAL PANEER //TOTAL PANEER //(IN KG)SKM-Sarona</t>
  </si>
  <si>
    <t>ORDER AMOUNT //ORDER AMOUNT //Value in Rs.SKM-Sarona</t>
  </si>
  <si>
    <t>TOTAL PANEER //TOTAL PANEER //(IN KG)SKM-Kushalpur</t>
  </si>
  <si>
    <t>ORDER AMOUNT //ORDER AMOUNT //Value in Rs.SKM-Kushalpur</t>
  </si>
  <si>
    <t>SKM-Bhatagaon</t>
  </si>
  <si>
    <t>TOTAL PANEER //TOTAL PANEER //(IN KG)SKM-Bhatagaon</t>
  </si>
  <si>
    <t>ORDER AMOUNT //ORDER AMOUNT //Value in Rs.SKM-Bhatagaon</t>
  </si>
  <si>
    <t>SKM-Sunder Nagar</t>
  </si>
  <si>
    <t>TOTAL PANEER //TOTAL PANEER //(IN KG)SKM-Sunder Nagar</t>
  </si>
  <si>
    <t>ORDER AMOUNT //ORDER AMOUNT //Value in Rs.SKM-Sunder Nagar</t>
  </si>
  <si>
    <t>TOTAL PANEER //TOTAL PANEER //(IN KG)SKM-Birgaon</t>
  </si>
  <si>
    <t>ORDER AMOUNT //ORDER AMOUNT //Value in Rs.SKM-Birgaon</t>
  </si>
  <si>
    <t>TOTAL PANEER //TOTAL PANEER //(IN KG)SKM-Vidhansabha</t>
  </si>
  <si>
    <t>ORDER AMOUNT //ORDER AMOUNT //Value in Rs.SKM-Vidhansabha</t>
  </si>
  <si>
    <t>TOTAL PANEER //TOTAL PANEER //(IN KG)Ashoka Mart- Ashokaratan</t>
  </si>
  <si>
    <t>ORDER AMOUNT //ORDER AMOUNT //Value in Rs.Ashoka Mart- Ashokaratan</t>
  </si>
  <si>
    <t>TOTAL PANEER //TOTAL PANEER //(IN KG)Ashoka Mart- Gaytri Nagar</t>
  </si>
  <si>
    <t>ORDER AMOUNT //ORDER AMOUNT //Value in Rs.Ashoka Mart- Gaytri Nagar</t>
  </si>
  <si>
    <t>TOTAL PANEER //TOTAL PANEER //(IN KG)Ashoka Mart- Birgaon</t>
  </si>
  <si>
    <t>ORDER AMOUNT //ORDER AMOUNT //Value in Rs.Ashoka Mart- Birgaon</t>
  </si>
  <si>
    <t>TOTAL PANEER //TOTAL PANEER //(IN KG)Arti Beverages &amp; Foods - Boriyakala Old Dhamtari Raod</t>
  </si>
  <si>
    <t>ORDER AMOUNT //ORDER AMOUNT //Value in Rs.Arti Beverages &amp; Foods - Boriyakala Old Dhamtari Raod</t>
  </si>
  <si>
    <t>TOTAL PANEER //TOTAL PANEER //(IN KG)Ashoka Mart-Kushalpur</t>
  </si>
  <si>
    <t>ORDER AMOUNT //ORDER AMOUNT //Value in Rs.Ashoka Mart-Kushalpur</t>
  </si>
  <si>
    <t>TOTAL PANEER //TOTAL PANEER //(IN KG)Shree Mega Mart-Amleshwar</t>
  </si>
  <si>
    <t>ORDER AMOUNT //ORDER AMOUNT //Value in Rs.Shree Mega Mart-Amleshwar</t>
  </si>
  <si>
    <t>TOTAL PANEER //TOTAL PANEER //(IN KG)Shree Mega Mart-Bhanpuri</t>
  </si>
  <si>
    <t>ORDER AMOUNT //ORDER AMOUNT //Value in Rs.Shree Mega Mart-Bhanpuri</t>
  </si>
  <si>
    <t>TOTAL PANEER //TOTAL PANEER //(IN KG)Shree Mega Mart-Birgaon</t>
  </si>
  <si>
    <t>ORDER AMOUNT //ORDER AMOUNT //Value in Rs.Shree Mega Mart-Birgaon</t>
  </si>
  <si>
    <t>TOTAL PANEER //TOTAL PANEER //(IN KG)Anantra Mart Boriyakala</t>
  </si>
  <si>
    <t>ORDER AMOUNT //ORDER AMOUNT //Value in Rs.Anantra Mart Boriyakala</t>
  </si>
  <si>
    <t>TOTAL PANEER //TOTAL PANEER //(IN KG)Anantra Mart Bhathagaon</t>
  </si>
  <si>
    <t>ORDER AMOUNT //ORDER AMOUNT //Value in Rs.Anantra Mart Bhathagaon</t>
  </si>
  <si>
    <t>TOTAL PANEER //TOTAL PANEER //(IN KG)Anantra Mart KT</t>
  </si>
  <si>
    <t>ORDER AMOUNT //ORDER AMOUNT //Value in Rs.Anantra Mart KT</t>
  </si>
  <si>
    <t>TOTAL PANEER //TOTAL PANEER //(IN KG)RRL-Ambhuja Mall FRGM</t>
  </si>
  <si>
    <t>ORDER AMOUNT //ORDER AMOUNT //Value in Rs.RRL-Ambhuja Mall FRGM</t>
  </si>
  <si>
    <t>TOTAL PANEER //TOTAL PANEER //(IN KG)RRL-Chandra Sequire TN54</t>
  </si>
  <si>
    <t>ORDER AMOUNT //ORDER AMOUNT //Value in Rs.RRL-Chandra Sequire TN54</t>
  </si>
  <si>
    <t>TOTAL PANEER //TOTAL PANEER //(IN KG)RRL-Heerapur U2S8</t>
  </si>
  <si>
    <t>ORDER AMOUNT //ORDER AMOUNT //Value in Rs.RRL-Heerapur U2S8</t>
  </si>
  <si>
    <t>TOTAL PANEER //TOTAL PANEER //(IN KG)RRL-Katora Talab U435</t>
  </si>
  <si>
    <t>ORDER AMOUNT //ORDER AMOUNT //Value in Rs.RRL-Katora Talab U435</t>
  </si>
  <si>
    <t>TOTAL PANEER //TOTAL PANEER //(IN KG)RRL-Colour Mall TFD6</t>
  </si>
  <si>
    <t>ORDER AMOUNT //ORDER AMOUNT //Value in Rs.RRL-Colour Mall TFD6</t>
  </si>
  <si>
    <t>GAIA MILK //CM 500 ML//Pkt</t>
  </si>
  <si>
    <t>TOTAL PANEER //TOTAL PANEER //(IN KG)RRL-Magneto Mall FRGY</t>
  </si>
  <si>
    <t>ORDER AMOUNT //ORDER AMOUNT //Value in Rs.RRL-Magneto Mall FRGY</t>
  </si>
  <si>
    <t>TOTAL PANEER //TOTAL PANEER //(IN KG)RRL-Mahadev ghat TDI2</t>
  </si>
  <si>
    <t>ORDER AMOUNT //ORDER AMOUNT //Value in Rs.RRL-Mahadev ghat TDI2</t>
  </si>
  <si>
    <t>TOTAL PANEER //TOTAL PANEER //(IN KG)RRL-Pujari Chamber U199</t>
  </si>
  <si>
    <t>ORDER AMOUNT //ORDER AMOUNT //Value in Rs.RRL-Pujari Chamber U199</t>
  </si>
  <si>
    <t>TOTAL PANEER //TOTAL PANEER //(IN KG)RRL-Pandri T62I</t>
  </si>
  <si>
    <t>ORDER AMOUNT //ORDER AMOUNT //Value in Rs.RRL-Pandri T62I</t>
  </si>
  <si>
    <t>TOTAL PANEER //TOTAL PANEER //(IN KG)RRL-Srinagar Raipur U1WA</t>
  </si>
  <si>
    <t>ORDER AMOUNT //ORDER AMOUNT //Value in Rs.RRL-Srinagar Raipur U1WA</t>
  </si>
  <si>
    <t>TOTAL PANEER //TOTAL PANEER //(IN KG)RRL-Dunda U11C</t>
  </si>
  <si>
    <t>ORDER AMOUNT //ORDER AMOUNT //Value in Rs.RRL-Dunda U11C</t>
  </si>
  <si>
    <t>RRL-Tekari</t>
  </si>
  <si>
    <t>TOTAL PANEER //TOTAL PANEER //(IN KG)RRL-Tekari</t>
  </si>
  <si>
    <t>ORDER AMOUNT //ORDER AMOUNT //Value in Rs.RRL-Tekari</t>
  </si>
  <si>
    <t>TOTAL PANEER //TOTAL PANEER //(IN KG)Apna Mart Changorabhata</t>
  </si>
  <si>
    <t>ORDER AMOUNT //ORDER AMOUNT //Value in Rs.Apna Mart Changorabhata</t>
  </si>
  <si>
    <t>TOTAL PANEER //TOTAL PANEER //(IN KG)Apna Mart Tagore Nagar</t>
  </si>
  <si>
    <t>ORDER AMOUNT //ORDER AMOUNT //Value in Rs.Apna Mart Tagore Nagar</t>
  </si>
  <si>
    <t>TOTAL PANEER //TOTAL PANEER //(IN KG)Apna Mart Shrinagar</t>
  </si>
  <si>
    <t>ORDER AMOUNT //ORDER AMOUNT //Value in Rs.Apna Mart Shrinagar</t>
  </si>
  <si>
    <t>TOTAL PANEER //TOTAL PANEER //(IN KG)Apna Mart Samta Colony</t>
  </si>
  <si>
    <t>ORDER AMOUNT //ORDER AMOUNT //Value in Rs.Apna Mart Samta Colony</t>
  </si>
  <si>
    <t>TOTAL PANEER //TOTAL PANEER //(IN KG)Apna Mart Kabir Nagar</t>
  </si>
  <si>
    <t>ORDER AMOUNT //ORDER AMOUNT //Value in Rs.Apna Mart Kabir Nagar</t>
  </si>
  <si>
    <t>TOTAL PANEER //TOTAL PANEER //(IN KG)Apna Mart Devendra Nagar</t>
  </si>
  <si>
    <t>ORDER AMOUNT //ORDER AMOUNT //Value in Rs.Apna Mart Devendra Nagar</t>
  </si>
  <si>
    <t>TOTAL PANEER //TOTAL PANEER //(IN KG)Apna Mart Avanti Vihar Raipur</t>
  </si>
  <si>
    <t>ORDER AMOUNT //ORDER AMOUNT //Value in Rs.Apna Mart Avanti Vihar Raipur</t>
  </si>
  <si>
    <t>TOTAL PANEER //TOTAL PANEER //(IN KG)Apna Mart Telibandha</t>
  </si>
  <si>
    <t>ORDER AMOUNT //ORDER AMOUNT //Value in Rs.Apna Mart Telibandha</t>
  </si>
  <si>
    <t>TOTAL PANEER //TOTAL PANEER //(IN KG)Apna Mart New Rajendra Nagar</t>
  </si>
  <si>
    <t>ORDER AMOUNT //ORDER AMOUNT //Value in Rs.Apna Mart New Rajendra Nagar</t>
  </si>
  <si>
    <t>TOTAL PANEER //TOTAL PANEER //(IN KG)Fleet Lab Technologies Pvt. Ltd.</t>
  </si>
  <si>
    <t>ORDER AMOUNT //ORDER AMOUNT //Value in Rs.Fleet Lab Technologies Pvt. Ltd.</t>
  </si>
  <si>
    <t>Society events and activities</t>
  </si>
  <si>
    <t>TOTAL PANEER //TOTAL PANEER //(IN KG)Society events and activities</t>
  </si>
  <si>
    <t>ORDER AMOUNT //ORDER AMOUNT //Value in Rs.Society events and activities</t>
  </si>
  <si>
    <t>TOTAL PANEER //TOTAL PANEER //(IN KG)E-commerce platform</t>
  </si>
  <si>
    <t>ORDER AMOUNT //ORDER AMOUNT //Value in Rs.E-commerce platform</t>
  </si>
  <si>
    <t>TOTAL PANEER //TOTAL PANEER //(IN KG)Gaia Fresh Foods Pandri (Retial)</t>
  </si>
  <si>
    <t>ORDER AMOUNT //ORDER AMOUNT //Value in Rs.Gaia Fresh Foods Pandri (Retial)</t>
  </si>
  <si>
    <t>TOTAL PANEER //TOTAL PANEER //(IN KG)Gaia Fresh Foods ( Mobile App)</t>
  </si>
  <si>
    <t>ORDER AMOUNT //ORDER AMOUNT //Value in Rs.Gaia Fresh Foods ( Mobile App)</t>
  </si>
  <si>
    <t>TOTAL PANEER //TOTAL PANEER //(IN KG)Gaia Fresh Live</t>
  </si>
  <si>
    <t>ORDER AMOUNT //ORDER AMOUNT //Value in Rs.Gaia Fresh Live</t>
  </si>
  <si>
    <t>TOTAL PANEER //TOTAL PANEER //(IN KG)Shree Balaji Trading</t>
  </si>
  <si>
    <t>ORDER AMOUNT //ORDER AMOUNT //Value in Rs.Shree Balaji Trading</t>
  </si>
  <si>
    <t>GAIA PANEER//PANEER 200 GRMS//PktD-Mart Durg By Paas NH-6  Bhilai</t>
  </si>
  <si>
    <t>GAIA PANEER//PANEER 500 GRMS //BrandD-Mart Durg By Paas NH-6  Bhilai</t>
  </si>
  <si>
    <t>TOTAL PANEER //TOTAL PANEER //(IN KG)D-Mart Durg By Paas NH-6  Bhilai</t>
  </si>
  <si>
    <t>ORDER AMOUNT //ORDER AMOUNT //Value in Rs.D-Mart Durg By Paas NH-6  Bhilai</t>
  </si>
  <si>
    <t>TOTAL PANEER //TOTAL PANEER //(IN KG)D-Mart-Charoda Bhilai</t>
  </si>
  <si>
    <t>ORDER AMOUNT //ORDER AMOUNT //Value in Rs.D-Mart-Charoda Bhilai</t>
  </si>
  <si>
    <t>TOTAL PANEER //TOTAL PANEER //(IN KG)D-Mart Potiyakala Durg</t>
  </si>
  <si>
    <t>ORDER AMOUNT //ORDER AMOUNT //Value in Rs.D-Mart Potiyakala Durg</t>
  </si>
  <si>
    <t>TOTAL PANEER //TOTAL PANEER //(IN KG)SKM-Anjora</t>
  </si>
  <si>
    <t>ORDER AMOUNT //ORDER AMOUNT //Value in Rs.SKM-Anjora</t>
  </si>
  <si>
    <t>TOTAL PANEER //TOTAL PANEER //(IN KG)SKM-Junwani Road</t>
  </si>
  <si>
    <t>ORDER AMOUNT //ORDER AMOUNT //Value in Rs.SKM-Junwani Road</t>
  </si>
  <si>
    <t>TOTAL PANEER //TOTAL PANEER //(IN KG)SKM-Utai</t>
  </si>
  <si>
    <t>ORDER AMOUNT //ORDER AMOUNT //Value in Rs.SKM-Utai</t>
  </si>
  <si>
    <t>TOTAL PANEER //TOTAL PANEER //(IN KG)SKM-Potiakala pulgaon</t>
  </si>
  <si>
    <t>ORDER AMOUNT //ORDER AMOUNT //Value in Rs.SKM-Potiakala pulgaon</t>
  </si>
  <si>
    <t>TOTAL PANEER //TOTAL PANEER //(IN KG)RRL-Durg U2VS</t>
  </si>
  <si>
    <t>ORDER AMOUNT //ORDER AMOUNT //Value in Rs.RRL-Durg U2VS</t>
  </si>
  <si>
    <t>TOTAL PANEER //TOTAL PANEER //(IN KG)RRL-Maharaja Chowk U284</t>
  </si>
  <si>
    <t>ORDER AMOUNT //ORDER AMOUNT //Value in Rs.RRL-Maharaja Chowk U284</t>
  </si>
  <si>
    <t>TOTAL PANEER //TOTAL PANEER //(IN KG)RRL-Smriti Nagar U558</t>
  </si>
  <si>
    <t>ORDER AMOUNT //ORDER AMOUNT //Value in Rs.RRL-Smriti Nagar U558</t>
  </si>
  <si>
    <t>TOTAL PANEER //TOTAL PANEER //(IN KG)RRL-Supela Durg U395</t>
  </si>
  <si>
    <t>ORDER AMOUNT //ORDER AMOUNT //Value in Rs.RRL-Supela Durg U395</t>
  </si>
  <si>
    <t>TOTAL PANEER //TOTAL PANEER //(IN KG)RRL-Nehru Nagar</t>
  </si>
  <si>
    <t>ORDER AMOUNT //ORDER AMOUNT //Value in Rs.RRL-Nehru Nagar</t>
  </si>
  <si>
    <t>GAIA KADHI DAHI//KD 15KG //BKTAshapura Kitchen Novelty</t>
  </si>
  <si>
    <t>TOTAL PANEER //TOTAL PANEER //(IN KG)Ashapura Kitchen Novelty</t>
  </si>
  <si>
    <t>ORDER AMOUNT //ORDER AMOUNT //Value in Rs.Ashapura Kitchen Novelty</t>
  </si>
  <si>
    <t>TOTAL PANEER //TOTAL PANEER //(IN KG)Pardeshi Milk Dairy</t>
  </si>
  <si>
    <t>GAIA PREMIUM DESI GHEE //GHEE 15 KG //TINPardeshi Milk Dairy</t>
  </si>
  <si>
    <t>ORDER AMOUNT //ORDER AMOUNT //Value in Rs.Pardeshi Milk Dairy</t>
  </si>
  <si>
    <t>TOTAL PANEER //TOTAL PANEER //(IN KG)Popular Traders</t>
  </si>
  <si>
    <t>ORDER AMOUNT //ORDER AMOUNT //Value in Rs.Popular Traders</t>
  </si>
  <si>
    <t>GAIA PLAIN DAHI //PD 5 KG // CrtShree Sai Services IIT Bhilai</t>
  </si>
  <si>
    <t>TOTAL PANEER //TOTAL PANEER //(IN KG)Shree Sai Services IIT Bhilai</t>
  </si>
  <si>
    <t>ORDER AMOUNT //ORDER AMOUNT //Value in Rs.Shree Sai Services IIT Bhilai</t>
  </si>
  <si>
    <t>Vinay Agency</t>
  </si>
  <si>
    <t>TOTAL PANEER //TOTAL PANEER //(IN KG)Vinay Agency</t>
  </si>
  <si>
    <t>ORDER AMOUNT //ORDER AMOUNT //Value in Rs.Vinay Agency</t>
  </si>
  <si>
    <t>TOTAL PANEER //TOTAL PANEER //(IN KG)Vinayak enterprises</t>
  </si>
  <si>
    <t>ORDER AMOUNT //ORDER AMOUNT //Value in Rs.Vinayak enterprises</t>
  </si>
  <si>
    <t>TOTAL PANEER //TOTAL PANEER //(IN KG)Samta Provision</t>
  </si>
  <si>
    <t>ORDER AMOUNT //ORDER AMOUNT //Value in Rs.Samta Provision</t>
  </si>
  <si>
    <t>TOTAL PANEER //TOTAL PANEER //(IN KG)Om Trading Company Durg</t>
  </si>
  <si>
    <t>ORDER AMOUNT //ORDER AMOUNT //Value in Rs.Om Trading Company Durg</t>
  </si>
  <si>
    <t>TOTAL PANEER //TOTAL PANEER //(IN KG)Laxmi Trading</t>
  </si>
  <si>
    <t>ORDER AMOUNT //ORDER AMOUNT //Value in Rs.Laxmi Trading</t>
  </si>
  <si>
    <t>TOTAL PANEER //TOTAL PANEER //(IN KG)Indra general store</t>
  </si>
  <si>
    <t>ORDER AMOUNT //ORDER AMOUNT //Value in Rs.Indra general store</t>
  </si>
  <si>
    <t>TOTAL PANEER //TOTAL PANEER //(IN KG)Ankit Traders</t>
  </si>
  <si>
    <t>ORDER AMOUNT //ORDER AMOUNT //Value in Rs.Ankit Traders</t>
  </si>
  <si>
    <t>GAIA PLAIN DAHI //PD 1 KG // CrtSai Kripa Dairy</t>
  </si>
  <si>
    <t>GAIA KADHI DAHI//KD 1 KG // CrtSai Kripa Dairy</t>
  </si>
  <si>
    <t>TOTAL PANEER //TOTAL PANEER //(IN KG)Sai Kripa Dairy</t>
  </si>
  <si>
    <t>ORDER AMOUNT //ORDER AMOUNT //Value in Rs.Sai Kripa Dairy</t>
  </si>
  <si>
    <t>GAIA MILK //TM 500 ML// CrtYadav Kirana</t>
  </si>
  <si>
    <t>TOTAL PANEER //TOTAL PANEER //(IN KG)Yadav Kirana</t>
  </si>
  <si>
    <t>ORDER AMOUNT //ORDER AMOUNT //Value in Rs.Yadav Kirana</t>
  </si>
  <si>
    <t>TOTAL PANEER //TOTAL PANEER //(IN KG)Mahesh Pan &amp; Daily Needs</t>
  </si>
  <si>
    <t>ORDER AMOUNT //ORDER AMOUNT //Value in Rs.Mahesh Pan &amp; Daily Needs</t>
  </si>
  <si>
    <t>TOTAL PANEER //TOTAL PANEER //(IN KG)M P S  Agency</t>
  </si>
  <si>
    <t>ORDER AMOUNT //ORDER AMOUNT //Value in Rs.M P S  Agency</t>
  </si>
  <si>
    <t>TOTAL PANEER //TOTAL PANEER //(IN KG)Pratham Baking Mart</t>
  </si>
  <si>
    <t>ORDER AMOUNT //ORDER AMOUNT //Value in Rs.Pratham Baking Mart</t>
  </si>
  <si>
    <t>TOTAL PANEER //TOTAL PANEER //(IN KG)Riddhi Trading</t>
  </si>
  <si>
    <t>ORDER AMOUNT //ORDER AMOUNT //Value in Rs.Riddhi Trading</t>
  </si>
  <si>
    <t>GAIA PLAIN DAHI //PD 1 KG // CrtSamriddhi Dairy &amp; Frozen Food</t>
  </si>
  <si>
    <t>GAIA PLAIN DAHI //PD 5 KG // CrtSamriddhi Dairy &amp; Frozen Food</t>
  </si>
  <si>
    <t>TOTAL PANEER //TOTAL PANEER //(IN KG)Samriddhi Dairy &amp; Frozen Food</t>
  </si>
  <si>
    <t>ORDER AMOUNT //ORDER AMOUNT //Value in Rs.Samriddhi Dairy &amp; Frozen Food</t>
  </si>
  <si>
    <t>Tamrakar Agency</t>
  </si>
  <si>
    <t>TOTAL PANEER //TOTAL PANEER //(IN KG)Tamrakar Agency</t>
  </si>
  <si>
    <t>ORDER AMOUNT //ORDER AMOUNT //Value in Rs.Tamrakar Agency</t>
  </si>
  <si>
    <t>TOTAL PANEER //TOTAL PANEER //(IN KG)Pawan Daily Needs</t>
  </si>
  <si>
    <t>ORDER AMOUNT //ORDER AMOUNT //Value in Rs.Pawan Daily Needs</t>
  </si>
  <si>
    <t>GAIA MILK //TM 500 ML// CrtR J</t>
  </si>
  <si>
    <t>TOTAL PANEER //TOTAL PANEER //(IN KG)R J</t>
  </si>
  <si>
    <t>ORDER AMOUNT //ORDER AMOUNT //Value in Rs.R J</t>
  </si>
  <si>
    <t>GAIA MILK //TM 500 ML// CrtAyan</t>
  </si>
  <si>
    <t>GAIA KADHI DAHI//KD 15KG //BKTAyan</t>
  </si>
  <si>
    <t>TOTAL PANEER //TOTAL PANEER //(IN KG)Ayan</t>
  </si>
  <si>
    <t>ORDER AMOUNT //ORDER AMOUNT //Value in Rs.Ayan</t>
  </si>
  <si>
    <t>Dheeraj</t>
  </si>
  <si>
    <t>GAIA MILK //TM 500 ML// CrtDheeraj</t>
  </si>
  <si>
    <t>GAIA PLAIN DAHI //PD 5 KG // CrtDheeraj</t>
  </si>
  <si>
    <t>GAIA KADHI DAHI//KD 5 KG // CrtDheeraj</t>
  </si>
  <si>
    <t>TOTAL PANEER //TOTAL PANEER //(IN KG)Dheeraj</t>
  </si>
  <si>
    <t>ORDER AMOUNT //ORDER AMOUNT //Value in Rs.Dheeraj</t>
  </si>
  <si>
    <t>GAIA MILK //TM 500 ML// CrtDurgesh Gupta</t>
  </si>
  <si>
    <t>TOTAL PANEER //TOTAL PANEER //(IN KG)Durgesh Gupta</t>
  </si>
  <si>
    <t>ORDER AMOUNT //ORDER AMOUNT //Value in Rs.Durgesh Gupta</t>
  </si>
  <si>
    <t>GAIA MILK //TM 500 ML// CrtGanesh Milk</t>
  </si>
  <si>
    <t>TOTAL PANEER //TOTAL PANEER //(IN KG)Ganesh Milk</t>
  </si>
  <si>
    <t>ORDER AMOUNT //ORDER AMOUNT //Value in Rs.Ganesh Milk</t>
  </si>
  <si>
    <t>TOTAL PANEER //TOTAL PANEER //(IN KG)Gauri</t>
  </si>
  <si>
    <t>ORDER AMOUNT //ORDER AMOUNT //Value in Rs.Gauri</t>
  </si>
  <si>
    <t>GAIA MILK //TM 500 ML// CrtRohra</t>
  </si>
  <si>
    <t>TOTAL PANEER //TOTAL PANEER //(IN KG)Rohra</t>
  </si>
  <si>
    <t>ORDER AMOUNT //ORDER AMOUNT //Value in Rs.Rohra</t>
  </si>
  <si>
    <t>GAIA MILK //TM 500 ML// CrtHarend</t>
  </si>
  <si>
    <t>TOTAL PANEER //TOTAL PANEER //(IN KG)Harend</t>
  </si>
  <si>
    <t>ORDER AMOUNT //ORDER AMOUNT //Value in Rs.Harend</t>
  </si>
  <si>
    <t>GAIA MILK //TM 500 ML// CrtHari Dairy</t>
  </si>
  <si>
    <t>TOTAL PANEER //TOTAL PANEER //(IN KG)Hari Dairy</t>
  </si>
  <si>
    <t>ORDER AMOUNT //ORDER AMOUNT //Value in Rs.Hari Dairy</t>
  </si>
  <si>
    <t>TOTAL PANEER //TOTAL PANEER //(IN KG)Dilip</t>
  </si>
  <si>
    <t>ORDER AMOUNT //ORDER AMOUNT //Value in Rs.Dilip</t>
  </si>
  <si>
    <t>GAIA MILK //TM 500 ML// CrtVinay Milk</t>
  </si>
  <si>
    <t>TOTAL PANEER //TOTAL PANEER //(IN KG)Vinay Milk</t>
  </si>
  <si>
    <t>ORDER AMOUNT //ORDER AMOUNT //Value in Rs.Vinay Milk</t>
  </si>
  <si>
    <t>GAIA MILK //TM 500 ML// CrtKaushal</t>
  </si>
  <si>
    <t>TOTAL PANEER //TOTAL PANEER //(IN KG)Kaushal</t>
  </si>
  <si>
    <t>ORDER AMOUNT //ORDER AMOUNT //Value in Rs.Kaushal</t>
  </si>
  <si>
    <t>GAIA MILK //TM 500 ML// CrtMahamaya Dairy</t>
  </si>
  <si>
    <t>GAIA PLAIN DAHI //PD 1 KG // CrtMahamaya Dairy</t>
  </si>
  <si>
    <t>TOTAL PANEER //TOTAL PANEER //(IN KG)Mahamaya Dairy</t>
  </si>
  <si>
    <t>ORDER AMOUNT //ORDER AMOUNT //Value in Rs.Mahamaya Dairy</t>
  </si>
  <si>
    <t>GAIA MILK //TM 500 ML// CrtManish Milk</t>
  </si>
  <si>
    <t>GAIA PLAIN DAHI //PD 15 KG//BKTManish Milk</t>
  </si>
  <si>
    <t>TOTAL PANEER //TOTAL PANEER //(IN KG)Manish Milk</t>
  </si>
  <si>
    <t>ORDER AMOUNT //ORDER AMOUNT //Value in Rs.Manish Milk</t>
  </si>
  <si>
    <t>GAIA MILK //TM 500 ML// CrtRahman Milk</t>
  </si>
  <si>
    <t>TOTAL PANEER //TOTAL PANEER //(IN KG)Rahman Milk</t>
  </si>
  <si>
    <t>ORDER AMOUNT //ORDER AMOUNT //Value in Rs.Rahman Milk</t>
  </si>
  <si>
    <t>GAIA MILK //TM 500 ML// CrtRaju Milk</t>
  </si>
  <si>
    <t>TOTAL PANEER //TOTAL PANEER //(IN KG)Raju Milk</t>
  </si>
  <si>
    <t>ORDER AMOUNT //ORDER AMOUNT //Value in Rs.Raju Milk</t>
  </si>
  <si>
    <t>GAIA MILK //TM 500 ML// CrtMaa Ambey</t>
  </si>
  <si>
    <t>TOTAL PANEER //TOTAL PANEER //(IN KG)Maa Ambey</t>
  </si>
  <si>
    <t>ORDER AMOUNT //ORDER AMOUNT //Value in Rs.Maa Ambey</t>
  </si>
  <si>
    <t>TOTAL PANEER //TOTAL PANEER //(IN KG)Sapan Das</t>
  </si>
  <si>
    <t>ORDER AMOUNT //ORDER AMOUNT //Value in Rs.Sapan Das</t>
  </si>
  <si>
    <t>GAIA MILK //TM 500 ML// CrtSai Dairy</t>
  </si>
  <si>
    <t>TOTAL PANEER //TOTAL PANEER //(IN KG)Sai Dairy</t>
  </si>
  <si>
    <t>ORDER AMOUNT //ORDER AMOUNT //Value in Rs.Sai Dairy</t>
  </si>
  <si>
    <t>GAIA MILK //TM 500 ML// CrtSurbhi</t>
  </si>
  <si>
    <t>TOTAL PANEER //TOTAL PANEER //(IN KG)Surbhi</t>
  </si>
  <si>
    <t>ORDER AMOUNT //ORDER AMOUNT //Value in Rs.Surbhi</t>
  </si>
  <si>
    <t>GAIA MILK //TM 500 ML// CrtSushil Milk</t>
  </si>
  <si>
    <t>TOTAL PANEER //TOTAL PANEER //(IN KG)Sushil Milk</t>
  </si>
  <si>
    <t>ORDER AMOUNT //ORDER AMOUNT //Value in Rs.Sushil Milk</t>
  </si>
  <si>
    <t>TOTAL PANEER //TOTAL PANEER //(IN KG)Abhi Enterprises</t>
  </si>
  <si>
    <t>ORDER AMOUNT //ORDER AMOUNT //Value in Rs.Abhi Enterprises</t>
  </si>
  <si>
    <t>TOTAL PANEER //TOTAL PANEER //(IN KG)Bharat</t>
  </si>
  <si>
    <t>ORDER AMOUNT //ORDER AMOUNT //Value in Rs.Bharat</t>
  </si>
  <si>
    <t>TOTAL PANEER //TOTAL PANEER //(IN KG)Lala</t>
  </si>
  <si>
    <t>ORDER AMOUNT //ORDER AMOUNT //Value in Rs.Lala</t>
  </si>
  <si>
    <t>TOTAL PANEER //TOTAL PANEER //(IN KG)Shree Shyam</t>
  </si>
  <si>
    <t>ORDER AMOUNT //ORDER AMOUNT //Value in Rs.Shree Shyam</t>
  </si>
  <si>
    <t>TOTAL PANEER //TOTAL PANEER //(IN KG)Kamlesh</t>
  </si>
  <si>
    <t>ORDER AMOUNT //ORDER AMOUNT //Value in Rs.Kamlesh</t>
  </si>
  <si>
    <t>TOTAL PANEER //TOTAL PANEER //(IN KG)Arti Daily Needs</t>
  </si>
  <si>
    <t>ORDER AMOUNT //ORDER AMOUNT //Value in Rs.Arti Daily Needs</t>
  </si>
  <si>
    <t>TOTAL PANEER //TOTAL PANEER //(IN KG)Rathi Agency Tilda</t>
  </si>
  <si>
    <t>ORDER AMOUNT //ORDER AMOUNT //Value in Rs.Rathi Agency Tilda</t>
  </si>
  <si>
    <t>TOTAL PANEER //TOTAL PANEER //(IN KG)Shree Darbar Sweets and Restaurant(Kharora)</t>
  </si>
  <si>
    <t>ORDER AMOUNT //ORDER AMOUNT //Value in Rs.Shree Darbar Sweets and Restaurant(Kharora)</t>
  </si>
  <si>
    <t>GAIA MILK //CM 500 ML//PktNavniraman Vanijya Private Limited</t>
  </si>
  <si>
    <t>TOTAL PANEER //TOTAL PANEER //(IN KG)Navniraman Vanijya Private Limited</t>
  </si>
  <si>
    <t>ORDER AMOUNT //ORDER AMOUNT //Value in Rs.Navniraman Vanijya Private Limited</t>
  </si>
  <si>
    <t>TOTAL PANEER //TOTAL PANEER //(IN KG)RN Super Bazar</t>
  </si>
  <si>
    <t>ORDER AMOUNT //ORDER AMOUNT //Value in Rs.RN Super Bazar</t>
  </si>
  <si>
    <t>RRL-Koni U3QY</t>
  </si>
  <si>
    <t>TOTAL PANEER //TOTAL PANEER //(IN KG)RRL-Koni U3QY</t>
  </si>
  <si>
    <t>ORDER AMOUNT //ORDER AMOUNT //Value in Rs.RRL-Koni U3QY</t>
  </si>
  <si>
    <t>TOTAL PANEER //TOTAL PANEER //(IN KG)RRL-Infinity Height U2KD</t>
  </si>
  <si>
    <t>ORDER AMOUNT //ORDER AMOUNT //Value in Rs.RRL-Infinity Height U2KD</t>
  </si>
  <si>
    <t>TOTAL PANEER //TOTAL PANEER //(IN KG)RRL-Hemu Nagar U490</t>
  </si>
  <si>
    <t>ORDER AMOUNT //ORDER AMOUNT //Value in Rs.RRL-Hemu Nagar U490</t>
  </si>
  <si>
    <t>TOTAL PANEER //TOTAL PANEER //(IN KG)RRL-Vypar Vihar U377</t>
  </si>
  <si>
    <t>ORDER AMOUNT //ORDER AMOUNT //Value in Rs.RRL-Vypar Vihar U377</t>
  </si>
  <si>
    <t>TOTAL PANEER //TOTAL PANEER //(IN KG)RRL-Mangla Chowk TNB7</t>
  </si>
  <si>
    <t>ORDER AMOUNT //ORDER AMOUNT //Value in Rs.RRL-Mangla Chowk TNB7</t>
  </si>
  <si>
    <t>TOTAL PANEER //TOTAL PANEER //(IN KG)RRL-Sakri Uslapur U11M</t>
  </si>
  <si>
    <t>ORDER AMOUNT //ORDER AMOUNT //Value in Rs.RRL-Sakri Uslapur U11M</t>
  </si>
  <si>
    <t>TOTAL PANEER //TOTAL PANEER //(IN KG)RRL- Magento mall FRGZ</t>
  </si>
  <si>
    <t>ORDER AMOUNT //ORDER AMOUNT //Value in Rs.RRL- Magento mall FRGZ</t>
  </si>
  <si>
    <t>TOTAL PANEER //TOTAL PANEER //(IN KG)RRL-Tagore Nagar TKX6</t>
  </si>
  <si>
    <t>ORDER AMOUNT //ORDER AMOUNT //Value in Rs.RRL-Tagore Nagar TKX6</t>
  </si>
  <si>
    <t>TOTAL PANEER //TOTAL PANEER //(IN KG)RRL-RK Nagar U310</t>
  </si>
  <si>
    <t>ORDER AMOUNT //ORDER AMOUNT //Value in Rs.RRL-RK Nagar U310</t>
  </si>
  <si>
    <t>TOTAL PANEER //TOTAL PANEER //(IN KG)D-Mart Sarkhanda, Bilaspur</t>
  </si>
  <si>
    <t>ORDER AMOUNT //ORDER AMOUNT //Value in Rs.D-Mart Sarkhanda, Bilaspur</t>
  </si>
  <si>
    <t>TOTAL PANEER //TOTAL PANEER //(IN KG)Anna Da Dhaba</t>
  </si>
  <si>
    <t>ORDER AMOUNT //ORDER AMOUNT //Value in Rs.Anna Da Dhaba</t>
  </si>
  <si>
    <t>TOTAL PANEER //TOTAL PANEER //(IN KG)Relaince Retail Ltd. Fresh, Grand Mall</t>
  </si>
  <si>
    <t>ORDER AMOUNT //ORDER AMOUNT //Value in Rs.Relaince Retail Ltd. Fresh, Grand Mall</t>
  </si>
  <si>
    <t>Relaince Retail Ltd. Fresh,SK Plaza Raigarh</t>
  </si>
  <si>
    <t>TOTAL PANEER //TOTAL PANEER //(IN KG)Relaince Retail Ltd. Fresh,SK Plaza Raigarh</t>
  </si>
  <si>
    <t>ORDER AMOUNT //ORDER AMOUNT //Value in Rs.Relaince Retail Ltd. Fresh,SK Plaza Raigarh</t>
  </si>
  <si>
    <t>Relaince Retail Ltd. Fresh,Shah Complex Darogapara Raigarh</t>
  </si>
  <si>
    <t>TOTAL PANEER //TOTAL PANEER //(IN KG)Relaince Retail Ltd. Fresh,Shah Complex Darogapara Raigarh</t>
  </si>
  <si>
    <t>ORDER AMOUNT //ORDER AMOUNT //Value in Rs.Relaince Retail Ltd. Fresh,Shah Complex Darogapara Raigarh</t>
  </si>
  <si>
    <t>GAIA PANEER//PANEER 200 GRMS//PktKrishna Puja Samgri</t>
  </si>
  <si>
    <t>TOTAL PANEER //TOTAL PANEER //(IN KG)Krishna Puja Samgri</t>
  </si>
  <si>
    <t>ORDER AMOUNT //ORDER AMOUNT //Value in Rs.Krishna Puja Samgri</t>
  </si>
  <si>
    <t>TOTAL PANEER //TOTAL PANEER //(IN KG)Gurmukh Das Bharat Lal</t>
  </si>
  <si>
    <t>ORDER AMOUNT //ORDER AMOUNT //Value in Rs.Gurmukh Das Bharat Lal</t>
  </si>
  <si>
    <t>MASALA//Zoff Garam Mashala//Free PktShree Ganpati Agencies</t>
  </si>
  <si>
    <t>TOTAL PANEER //TOTAL PANEER //(IN KG)Shree Ganpati Agencies</t>
  </si>
  <si>
    <t>ORDER AMOUNT //ORDER AMOUNT //Value in Rs.Shree Ganpati Agencies</t>
  </si>
  <si>
    <t>MASALA//Zoff Garam Mashala//Free PktShri Mangalam Traders</t>
  </si>
  <si>
    <t>TOTAL PANEER //TOTAL PANEER //(IN KG)Shri Mangalam Traders</t>
  </si>
  <si>
    <t>ORDER AMOUNT //ORDER AMOUNT //Value in Rs.Shri Mangalam Traders</t>
  </si>
  <si>
    <t>TOTAL PANEER //TOTAL PANEER //(IN KG)Apna Kirana Store</t>
  </si>
  <si>
    <t>ORDER AMOUNT //ORDER AMOUNT //Value in Rs.Apna Kirana Store</t>
  </si>
  <si>
    <t>GAIA PLAIN DAHI //PD 200 GRMS// CrtAgrawal Agency</t>
  </si>
  <si>
    <t>TOTAL PANEER //TOTAL PANEER //(IN KG)Agrawal Agency</t>
  </si>
  <si>
    <t>ORDER AMOUNT //ORDER AMOUNT //Value in Rs.Agrawal Agency</t>
  </si>
  <si>
    <t>GAIA MILK //TM 500 ML// CrtAnkit Bhojnalay</t>
  </si>
  <si>
    <t>GAIA PLAIN DAHI //PD 200 GRMS// CrtAnkit Bhojnalay</t>
  </si>
  <si>
    <t>GAIA PLAIN DAHI //PD 1 KG // CrtAnkit Bhojnalay</t>
  </si>
  <si>
    <t>GAIA PLAIN DAHI //PD 15 KG//BKTAnkit Bhojnalay</t>
  </si>
  <si>
    <t>LOOSE PANEER//1 KG//LooseAnkit Bhojnalay</t>
  </si>
  <si>
    <t>TOTAL PANEER //TOTAL PANEER //(IN KG)Ankit Bhojnalay</t>
  </si>
  <si>
    <t>ORDER AMOUNT //ORDER AMOUNT //Value in Rs.Ankit Bhojnalay</t>
  </si>
  <si>
    <t>TOTAL PANEER //TOTAL PANEER //(IN KG)Ajay Gupta And Sons</t>
  </si>
  <si>
    <t>ORDER AMOUNT //ORDER AMOUNT //Value in Rs.Ajay Gupta And Sons</t>
  </si>
  <si>
    <t>TOTAL PANEER //TOTAL PANEER //(IN KG)Behra Pujan Samagri ( Basna )</t>
  </si>
  <si>
    <t>ORDER AMOUNT //ORDER AMOUNT //Value in Rs.Behra Pujan Samagri ( Basna )</t>
  </si>
  <si>
    <t>TOTAL PANEER //TOTAL PANEER //(IN KG)Diksha Enterprises</t>
  </si>
  <si>
    <t>ORDER AMOUNT //ORDER AMOUNT //Value in Rs.Diksha Enterprises</t>
  </si>
  <si>
    <t>TOTAL PANEER //TOTAL PANEER //(IN KG)Kishna Dairy Raigarh</t>
  </si>
  <si>
    <t>ORDER AMOUNT //ORDER AMOUNT //Value in Rs.Kishna Dairy Raigarh</t>
  </si>
  <si>
    <t>TOTAL PANEER //TOTAL PANEER //(IN KG)Madhu Hotel</t>
  </si>
  <si>
    <t>ORDER AMOUNT //ORDER AMOUNT //Value in Rs.Madhu Hotel</t>
  </si>
  <si>
    <t>TOTAL PANEER //TOTAL PANEER //(IN KG)Sun Food Nest</t>
  </si>
  <si>
    <t>ORDER AMOUNT //ORDER AMOUNT //Value in Rs.Sun Food Nest</t>
  </si>
  <si>
    <t>TOTAL PANEER //TOTAL PANEER //(IN KG)Muskan Ice Cream</t>
  </si>
  <si>
    <t>ORDER AMOUNT //ORDER AMOUNT //Value in Rs.Muskan Ice Cream</t>
  </si>
  <si>
    <t>GAIA MILK //TM 500 ML// CrtNemish Chand Gupta</t>
  </si>
  <si>
    <t>GAIA MILK //CM 500 ML// CrtNemish Chand Gupta</t>
  </si>
  <si>
    <t>GAIA PLAIN DAHI //PD 1 KG // CrtNemish Chand Gupta</t>
  </si>
  <si>
    <t>GAIA PLAIN DAHI //PD 5 KG//BKTNemish Chand Gupta</t>
  </si>
  <si>
    <t>TOTAL PANEER //TOTAL PANEER //(IN KG)Nemish Chand Gupta</t>
  </si>
  <si>
    <t>ORDER AMOUNT //ORDER AMOUNT //Value in Rs.Nemish Chand Gupta</t>
  </si>
  <si>
    <t>GAIA MILK //TM 500 ML// CrtRahul Kumar Gupta</t>
  </si>
  <si>
    <t>TOTAL PANEER //TOTAL PANEER //(IN KG)Rahul Kumar Gupta</t>
  </si>
  <si>
    <t>ORDER AMOUNT //ORDER AMOUNT //Value in Rs.Rahul Kumar Gupta</t>
  </si>
  <si>
    <t>TOTAL PANEER //TOTAL PANEER //(IN KG)Sahu Icecream &amp; Cold Drink</t>
  </si>
  <si>
    <t>ORDER AMOUNT //ORDER AMOUNT //Value in Rs.Sahu Icecream &amp; Cold Drink</t>
  </si>
  <si>
    <t>GAIA PLAIN DAHI //PD 1 KG // CrtShivani Pooja Samagri</t>
  </si>
  <si>
    <t>GAIA PLAIN DAHI //PD 15 KG//BKTShivani Pooja Samagri</t>
  </si>
  <si>
    <t>TOTAL PANEER //TOTAL PANEER //(IN KG)Shivani Pooja Samagri</t>
  </si>
  <si>
    <t>ORDER AMOUNT //ORDER AMOUNT //Value in Rs.Shivani Pooja Samagri</t>
  </si>
  <si>
    <t>GAIA PLAIN DAHI //PD 5 KG//BKTSai Dairy &amp; Sweets</t>
  </si>
  <si>
    <t>GAIA PLAIN DAHI //PD 15 KG//BKTSai Dairy &amp; Sweets</t>
  </si>
  <si>
    <t>TOTAL PANEER //TOTAL PANEER //(IN KG)Sai Dairy &amp; Sweets</t>
  </si>
  <si>
    <t>ORDER AMOUNT //ORDER AMOUNT //Value in Rs.Sai Dairy &amp; Sweets</t>
  </si>
  <si>
    <t>TOTAL PANEER //TOTAL PANEER //(IN KG)New Munna Dairy</t>
  </si>
  <si>
    <t>ORDER AMOUNT //ORDER AMOUNT //Value in Rs.New Munna Dairy</t>
  </si>
  <si>
    <t>GAIA PLAIN DAHI //PD 200 GRMS// CrtKavya Dairy</t>
  </si>
  <si>
    <t>TOTAL PANEER //TOTAL PANEER //(IN KG)Kavya Dairy</t>
  </si>
  <si>
    <t>ORDER AMOUNT //ORDER AMOUNT //Value in Rs.Kavya Dairy</t>
  </si>
  <si>
    <t>TOTAL PANEER //TOTAL PANEER //(IN KG)Behra Jalpan Grih</t>
  </si>
  <si>
    <t>ORDER AMOUNT //ORDER AMOUNT //Value in Rs.Behra Jalpan Grih</t>
  </si>
  <si>
    <t>TOTAL PANEER //TOTAL PANEER //(IN KG)Golu Fotwani</t>
  </si>
  <si>
    <t>ORDER AMOUNT //ORDER AMOUNT //Value in Rs.Golu Fotwani</t>
  </si>
  <si>
    <t>GAIA CUPS DAHI //DAHI CUP 200 GRMS Box(6Pc) //BOX</t>
  </si>
  <si>
    <t>GAIA CUPS DAHI</t>
  </si>
  <si>
    <t>GAIA CUPS DAHI DAHI CUP 200 GRMS Box(6Pc)</t>
  </si>
  <si>
    <t>TOTAL PANEER //TOTAL PANEER //(IN KG)Satguru Dairy</t>
  </si>
  <si>
    <t>ORDER AMOUNT //ORDER AMOUNT //Value in Rs.Satguru Dairy</t>
  </si>
  <si>
    <t>GAIA MILK //TM 500 ML// CrtSun Food Nest Saraipali</t>
  </si>
  <si>
    <t>TOTAL PANEER //TOTAL PANEER //(IN KG)Sun Food Nest Saraipali</t>
  </si>
  <si>
    <t>ORDER AMOUNT //ORDER AMOUNT //Value in Rs.Sun Food Nest Saraipali</t>
  </si>
  <si>
    <t>LOOSE PANEER//1 KG//LooseShivani Sweets</t>
  </si>
  <si>
    <t>TOTAL PANEER //TOTAL PANEER //(IN KG)Shivani Sweets</t>
  </si>
  <si>
    <t>ORDER AMOUNT //ORDER AMOUNT //Value in Rs.Shivani Sweets</t>
  </si>
  <si>
    <t>TOTAL PANEER //TOTAL PANEER //(IN KG)Annapurna Variety</t>
  </si>
  <si>
    <t>ORDER AMOUNT //ORDER AMOUNT //Value in Rs.Annapurna Variety</t>
  </si>
  <si>
    <t>TOTAL PANEER //TOTAL PANEER //(IN KG)Virajinee Sao</t>
  </si>
  <si>
    <t>ORDER AMOUNT //ORDER AMOUNT //Value in Rs.Virajinee Sao</t>
  </si>
  <si>
    <t>TOTAL PANEER //TOTAL PANEER //(IN KG)Kshamanidhi Nayak</t>
  </si>
  <si>
    <t>ORDER AMOUNT //ORDER AMOUNT //Value in Rs.Kshamanidhi Nayak</t>
  </si>
  <si>
    <t>TOTAL PANEER //TOTAL PANEER //(IN KG)Chetna Sahu</t>
  </si>
  <si>
    <t>ORDER AMOUNT //ORDER AMOUNT //Value in Rs.Chetna Sahu</t>
  </si>
  <si>
    <t>TOTAL PANEER //TOTAL PANEER //(IN KG)Chakadola Store</t>
  </si>
  <si>
    <t>ORDER AMOUNT //ORDER AMOUNT //Value in Rs.Chakadola Store</t>
  </si>
  <si>
    <t>TOTAL PANEER //TOTAL PANEER //(IN KG)Lilima Agency</t>
  </si>
  <si>
    <t>ORDER AMOUNT //ORDER AMOUNT //Value in Rs.Lilima Agency</t>
  </si>
  <si>
    <t>TOTAL PANEER //TOTAL PANEER //(IN KG)Dinesh Agrawal</t>
  </si>
  <si>
    <t>ORDER AMOUNT //ORDER AMOUNT //Value in Rs.Dinesh Agrawal</t>
  </si>
  <si>
    <t>TOTAL PANEER //TOTAL PANEER //(IN KG)Farhat Firdos</t>
  </si>
  <si>
    <t>ORDER AMOUNT //ORDER AMOUNT //Value in Rs.Farhat Firdos</t>
  </si>
  <si>
    <t>TOTAL PANEER //TOTAL PANEER //(IN KG)Janki Agro Food</t>
  </si>
  <si>
    <t>ORDER AMOUNT //ORDER AMOUNT //Value in Rs.Janki Agro Food</t>
  </si>
  <si>
    <t>TOTAL PANEER //TOTAL PANEER //(IN KG)Jitendriya Sarangi</t>
  </si>
  <si>
    <t>ORDER AMOUNT //ORDER AMOUNT //Value in Rs.Jitendriya Sarangi</t>
  </si>
  <si>
    <t>TOTAL PANEER //TOTAL PANEER //(IN KG)Kamla Devi Agarwal</t>
  </si>
  <si>
    <t>ORDER AMOUNT //ORDER AMOUNT //Value in Rs.Kamla Devi Agarwal</t>
  </si>
  <si>
    <t>TOTAL PANEER //TOTAL PANEER //(IN KG)Markanda Sarangi</t>
  </si>
  <si>
    <t>ORDER AMOUNT //ORDER AMOUNT //Value in Rs.Markanda Sarangi</t>
  </si>
  <si>
    <t>TOTAL PANEER //TOTAL PANEER //(IN KG)S K  Milk Parlour</t>
  </si>
  <si>
    <t>ORDER AMOUNT //ORDER AMOUNT //Value in Rs.S K  Milk Parlour</t>
  </si>
  <si>
    <t>TOTAL PANEER //TOTAL PANEER //(IN KG)Baijayanti Mala Mahapatra</t>
  </si>
  <si>
    <t>ORDER AMOUNT //ORDER AMOUNT //Value in Rs.Baijayanti Mala Mahapatra</t>
  </si>
  <si>
    <t>TOTAL PANEER //TOTAL PANEER //(IN KG)Samarpan Barik</t>
  </si>
  <si>
    <t>ORDER AMOUNT //ORDER AMOUNT //Value in Rs.Samarpan Barik</t>
  </si>
  <si>
    <t>TOTAL PANEER //TOTAL PANEER //(IN KG)Shivananda Sahu</t>
  </si>
  <si>
    <t>ORDER AMOUNT //ORDER AMOUNT //Value in Rs.Shivananda Sahu</t>
  </si>
  <si>
    <t>TOTAL PANEER //TOTAL PANEER //(IN KG)Tara Sweets</t>
  </si>
  <si>
    <t>ORDER AMOUNT //ORDER AMOUNT //Value in Rs.Tara Sweets</t>
  </si>
  <si>
    <t>TOTAL PANEER //TOTAL PANEER //(IN KG)Neha Biswal</t>
  </si>
  <si>
    <t>ORDER AMOUNT //ORDER AMOUNT //Value in Rs.Neha Biswal</t>
  </si>
  <si>
    <t>TOTAL PANEER //TOTAL PANEER //(IN KG)Sushil Kumar Agrawal</t>
  </si>
  <si>
    <t>ORDER AMOUNT //ORDER AMOUNT //Value in Rs.Sushil Kumar Agrawal</t>
  </si>
  <si>
    <t>TOTAL PANEER //TOTAL PANEER //(IN KG)Jitesh Goyel</t>
  </si>
  <si>
    <t>ORDER AMOUNT //ORDER AMOUNT //Value in Rs.Jitesh Goyel</t>
  </si>
  <si>
    <t>TOTAL PANEER //TOTAL PANEER //(IN KG)Pradip Kumar Rath</t>
  </si>
  <si>
    <t>ORDER AMOUNT //ORDER AMOUNT //Value in Rs.Pradip Kumar Rath</t>
  </si>
  <si>
    <t>TOTAL PANEER //TOTAL PANEER //(IN KG)Shree Sai Services Private Limited IIM</t>
  </si>
  <si>
    <t>ORDER AMOUNT //ORDER AMOUNT //Value in Rs.Shree Sai Services Private Limited IIM</t>
  </si>
  <si>
    <t>TOTAL PANEER //TOTAL PANEER //(IN KG)Jigya Agency</t>
  </si>
  <si>
    <t>ORDER AMOUNT //ORDER AMOUNT //Value in Rs.Jigya Agency</t>
  </si>
  <si>
    <t>TOTAL PANEER //TOTAL PANEER //(IN KG)Jai Maa Santoshi Enterprises</t>
  </si>
  <si>
    <t>ORDER AMOUNT //ORDER AMOUNT //Value in Rs.Jai Maa Santoshi Enterprises</t>
  </si>
  <si>
    <t>TOTAL PANEER //TOTAL PANEER //(IN KG)Plant Cash Sale</t>
  </si>
  <si>
    <t>ORDER AMOUNT //ORDER AMOUNT //Value in Rs.Plant Cash Sale</t>
  </si>
  <si>
    <t>TOTAL PANEER //TOTAL PANEER //(IN KG)Agrawal Dairy</t>
  </si>
  <si>
    <t>ORDER AMOUNT //ORDER AMOUNT //Value in Rs.Agrawal Dairy</t>
  </si>
  <si>
    <t>TOTAL PANEER //TOTAL PANEER //(IN KG)Om Dairy Farm</t>
  </si>
  <si>
    <t>ORDER AMOUNT //ORDER AMOUNT //Value in Rs.Om Dairy Farm</t>
  </si>
  <si>
    <t>TOTAL PANEER //TOTAL PANEER //(IN KG)Jai Pitaimata Milk Dairy</t>
  </si>
  <si>
    <t>ORDER AMOUNT //ORDER AMOUNT //Value in Rs.Jai Pitaimata Milk Dairy</t>
  </si>
  <si>
    <t>TOTAL PANEER //TOTAL PANEER //(IN KG)Parag Ann Bhandar</t>
  </si>
  <si>
    <t>ORDER AMOUNT //ORDER AMOUNT //Value in Rs.Parag Ann Bhandar</t>
  </si>
  <si>
    <t>TOTAL PANEER //TOTAL PANEER //(IN KG)RRL-Mahasamund U943</t>
  </si>
  <si>
    <t>ORDER AMOUNT //ORDER AMOUNT //Value in Rs.RRL-Mahasamund U943</t>
  </si>
  <si>
    <t>TOTAL PANEER //TOTAL PANEER //(IN KG)Anil Super Market</t>
  </si>
  <si>
    <t>ORDER AMOUNT //ORDER AMOUNT //Value in Rs.Anil Super Market</t>
  </si>
  <si>
    <t>TOTAL PANEER //TOTAL PANEER //(IN KG)Jalaram Marketing</t>
  </si>
  <si>
    <t>ORDER AMOUNT //ORDER AMOUNT //Value in Rs.Jalaram Marketing</t>
  </si>
  <si>
    <t>TOTAL PANEER //TOTAL PANEER //(IN KG)Namo Traders</t>
  </si>
  <si>
    <t>ORDER AMOUNT //ORDER AMOUNT //Value in Rs.Namo Traders</t>
  </si>
  <si>
    <t>TOTAL PANEER //TOTAL PANEER //(IN KG)Bikaner Sweets Dongargaon</t>
  </si>
  <si>
    <t>ORDER AMOUNT //ORDER AMOUNT //Value in Rs.Bikaner Sweets Dongargaon</t>
  </si>
  <si>
    <t>TOTAL PANEER //TOTAL PANEER //(IN KG)Chandrakar and Thakur Brother</t>
  </si>
  <si>
    <t>ORDER AMOUNT //ORDER AMOUNT //Value in Rs.Chandrakar and Thakur Brother</t>
  </si>
  <si>
    <t>TOTAL PANEER //TOTAL PANEER //(IN KG)Ashish Dairy &amp; Daily Needs</t>
  </si>
  <si>
    <t>ORDER AMOUNT //ORDER AMOUNT //Value in Rs.Ashish Dairy &amp; Daily Needs</t>
  </si>
  <si>
    <t>TOTAL PANEER //TOTAL PANEER //(IN KG)Shree Ram Traders</t>
  </si>
  <si>
    <t>ORDER AMOUNT //ORDER AMOUNT //Value in Rs.Shree Ram Traders</t>
  </si>
  <si>
    <t>TOTAL PANEER //TOTAL PANEER //(IN KG)Khatri Dairy</t>
  </si>
  <si>
    <t>ORDER AMOUNT //ORDER AMOUNT //Value in Rs.Khatri Dairy</t>
  </si>
  <si>
    <t>TOTAL PANEER //TOTAL PANEER //(IN KG)Ramchand Chouthmal</t>
  </si>
  <si>
    <t>ORDER AMOUNT //ORDER AMOUNT //Value in Rs.Ramchand Chouthmal</t>
  </si>
  <si>
    <t>MASALA//Zoff Garam Mashala//Free PktD-Mart Rajnandgaon Chhattisagarh</t>
  </si>
  <si>
    <t>TOTAL PANEER //TOTAL PANEER //(IN KG)D-Mart Rajnandgaon Chhattisagarh</t>
  </si>
  <si>
    <t>ORDER AMOUNT //ORDER AMOUNT //Value in Rs.D-Mart Rajnandgaon Chhattisagarh</t>
  </si>
  <si>
    <t>TOTAL PANEER //TOTAL PANEER //(IN KG)Natraj Traders</t>
  </si>
  <si>
    <t>ORDER AMOUNT //ORDER AMOUNT //Value in Rs.Natraj Traders</t>
  </si>
  <si>
    <t>TOTAL PANEER //TOTAL PANEER //(IN KG)Vikash Milk</t>
  </si>
  <si>
    <t>ORDER AMOUNT //ORDER AMOUNT //Value in Rs.Vikash Milk</t>
  </si>
  <si>
    <t>TOTAL PANEER //TOTAL PANEER //(IN KG)Shaifu Dairy</t>
  </si>
  <si>
    <t>ORDER AMOUNT //ORDER AMOUNT //Value in Rs.Shaifu Dairy</t>
  </si>
  <si>
    <t>TOTAL PANEER //TOTAL PANEER //(IN KG)Gulsan Traders</t>
  </si>
  <si>
    <t>ORDER AMOUNT //ORDER AMOUNT //Value in Rs.Gulsan Traders</t>
  </si>
  <si>
    <t>TOTAL PANEER //TOTAL PANEER //(IN KG)Babla Dairy</t>
  </si>
  <si>
    <t>ORDER AMOUNT //ORDER AMOUNT //Value in Rs.Babla Dairy</t>
  </si>
  <si>
    <t>MASALA//Zoff Garam Mashala//Free PktRakesh Traders</t>
  </si>
  <si>
    <t>TOTAL PANEER //TOTAL PANEER //(IN KG)Rakesh Traders</t>
  </si>
  <si>
    <t>ORDER AMOUNT //ORDER AMOUNT //Value in Rs.Rakesh Traders</t>
  </si>
  <si>
    <t>MASALA//Zoff Garam Mashala//Free PktJaiswal Kirana And General Srores</t>
  </si>
  <si>
    <t>TOTAL PANEER //TOTAL PANEER //(IN KG)Jaiswal Kirana And General Srores</t>
  </si>
  <si>
    <t>ORDER AMOUNT //ORDER AMOUNT //Value in Rs.Jaiswal Kirana And General Srores</t>
  </si>
  <si>
    <t>MASALA//Zoff Garam Mashala//Free PktAnmol Egg and coldrink</t>
  </si>
  <si>
    <t>TOTAL PANEER //TOTAL PANEER //(IN KG)Anmol Egg and coldrink</t>
  </si>
  <si>
    <t>ORDER AMOUNT //ORDER AMOUNT //Value in Rs.Anmol Egg and coldrink</t>
  </si>
  <si>
    <t>TOTAL PANEER //TOTAL PANEER //(IN KG)RRL-palm mall</t>
  </si>
  <si>
    <t>ORDER AMOUNT //ORDER AMOUNT //Value in Rs.RRL-palm mall</t>
  </si>
  <si>
    <t>MASALA//Zoff Garam Mashala//Free PktRRL-indra Complex</t>
  </si>
  <si>
    <t>TOTAL PANEER //TOTAL PANEER //(IN KG)RRL-indra Complex</t>
  </si>
  <si>
    <t>ORDER AMOUNT //ORDER AMOUNT //Value in Rs.RRL-indra Complex</t>
  </si>
  <si>
    <t>MASALA//Zoff Garam Mashala//Free PktSKM-Shivrinarayan</t>
  </si>
  <si>
    <t>TOTAL PANEER //TOTAL PANEER //(IN KG)SKM-Shivrinarayan</t>
  </si>
  <si>
    <t>ORDER AMOUNT //ORDER AMOUNT //Value in Rs.SKM-Shivrinarayan</t>
  </si>
  <si>
    <t>TOTAL PANEER //TOTAL PANEER //(IN KG)Regundwar Trading</t>
  </si>
  <si>
    <t>ORDER AMOUNT //ORDER AMOUNT //Value in Rs.Regundwar Trading</t>
  </si>
  <si>
    <t>TOTAL PANEER //TOTAL PANEER //(IN KG)Sharma Doodh Dairy</t>
  </si>
  <si>
    <t>ORDER AMOUNT //ORDER AMOUNT //Value in Rs.Sharma Doodh Dairy</t>
  </si>
  <si>
    <t>TOTAL PANEER //TOTAL PANEER //(IN KG)Aarav  Sales</t>
  </si>
  <si>
    <t>ORDER AMOUNT //ORDER AMOUNT //Value in Rs.Aarav  Sales</t>
  </si>
  <si>
    <t>TOTAL PANEER //TOTAL PANEER //(IN KG)Bharat Traders</t>
  </si>
  <si>
    <t>ORDER AMOUNT //ORDER AMOUNT //Value in Rs.Bharat Traders</t>
  </si>
  <si>
    <t>TOTAL PANEER //TOTAL PANEER //(IN KG)Kanhaiya Dairy House</t>
  </si>
  <si>
    <t>ORDER AMOUNT //ORDER AMOUNT //Value in Rs.Kanhaiya Dairy House</t>
  </si>
  <si>
    <t>TOTAL PANEER //TOTAL PANEER //(IN KG)Harsh Vegetable</t>
  </si>
  <si>
    <t>ORDER AMOUNT //ORDER AMOUNT //Value in Rs.Harsh Vegetable</t>
  </si>
  <si>
    <t>TOTAL PANEER //TOTAL PANEER //(IN KG)Gupta Traders</t>
  </si>
  <si>
    <t>ORDER AMOUNT //ORDER AMOUNT //Value in Rs.Gupta Traders</t>
  </si>
  <si>
    <t>TOTAL PANEER //TOTAL PANEER //(IN KG)Quality Distributers</t>
  </si>
  <si>
    <t>ORDER AMOUNT //ORDER AMOUNT //Value in Rs.Quality Distributers</t>
  </si>
  <si>
    <t>TOTAL PANEER //TOTAL PANEER //(IN KG)SK Agencies</t>
  </si>
  <si>
    <t>ORDER AMOUNT //ORDER AMOUNT //Value in Rs.SK Agencies</t>
  </si>
  <si>
    <t>TOTAL PANEER //TOTAL PANEER //(IN KG)Gravy Foods and Beverages</t>
  </si>
  <si>
    <t>ORDER AMOUNT //ORDER AMOUNT //Value in Rs.Gravy Foods and Beverages</t>
  </si>
  <si>
    <t>TOTAL PANEER //TOTAL PANEER //(IN KG)Mohan Zarda Store</t>
  </si>
  <si>
    <t>ORDER AMOUNT //ORDER AMOUNT //Value in Rs.Mohan Zarda Store</t>
  </si>
  <si>
    <t>TOTAL PANEER //TOTAL PANEER //(IN KG)Gauri Shankar &amp; Sons</t>
  </si>
  <si>
    <t>ORDER AMOUNT //ORDER AMOUNT //Value in Rs.Gauri Shankar &amp; Sons</t>
  </si>
  <si>
    <t>TOTAL PANEER //TOTAL PANEER //(IN KG)Gurumukh Das Bharat Lal</t>
  </si>
  <si>
    <t>ORDER AMOUNT //ORDER AMOUNT //Value in Rs.Gurumukh Das Bharat Lal</t>
  </si>
  <si>
    <t>TOTAL PANEER //TOTAL PANEER //(IN KG)Shyam &amp; Sons</t>
  </si>
  <si>
    <t>ORDER AMOUNT //ORDER AMOUNT //Value in Rs.Shyam &amp; Sons</t>
  </si>
  <si>
    <t>Mansukh Agency</t>
  </si>
  <si>
    <t>TOTAL PANEER //TOTAL PANEER //(IN KG)Mansukh Agency</t>
  </si>
  <si>
    <t>ORDER AMOUNT //ORDER AMOUNT //Value in Rs.Mansukh Agency</t>
  </si>
  <si>
    <t>TOTAL PANEER //TOTAL PANEER //(IN KG)Kapil Enterprises</t>
  </si>
  <si>
    <t>ORDER AMOUNT //ORDER AMOUNT //Value in Rs.Kapil Enterprises</t>
  </si>
  <si>
    <t>TOTAL PANEER //TOTAL PANEER //(IN KG)Shri Khatu Shyam Ji Traders</t>
  </si>
  <si>
    <t>ORDER AMOUNT //ORDER AMOUNT //Value in Rs.Shri Khatu Shyam Ji Traders</t>
  </si>
  <si>
    <t>TOTAL PANEER //TOTAL PANEER //(IN KG)Baba Nati Traders</t>
  </si>
  <si>
    <t>ORDER AMOUNT //ORDER AMOUNT //Value in Rs.Baba Nati Traders</t>
  </si>
  <si>
    <t>TOTAL PANEER //TOTAL PANEER //(IN KG)Maa Vaishno Traders</t>
  </si>
  <si>
    <t>ORDER AMOUNT //ORDER AMOUNT //Value in Rs.Maa Vaishno Traders</t>
  </si>
  <si>
    <t>TOTAL PANEER //TOTAL PANEER //(IN KG)Rohit Enterprises</t>
  </si>
  <si>
    <t>ORDER AMOUNT //ORDER AMOUNT //Value in Rs.Rohit Enterprises</t>
  </si>
  <si>
    <t>TOTAL PANEER //TOTAL PANEER //(IN KG)Komal Agencies</t>
  </si>
  <si>
    <t>ORDER AMOUNT //ORDER AMOUNT //Value in Rs.Komal Agencies</t>
  </si>
  <si>
    <t>TOTAL PANEER //TOTAL PANEER //(IN KG)Shri Ram Agency</t>
  </si>
  <si>
    <t>ORDER AMOUNT //ORDER AMOUNT //Value in Rs.Shri Ram Agency</t>
  </si>
  <si>
    <t>PM.Pkt</t>
  </si>
  <si>
    <t>PM.GST Rate</t>
  </si>
  <si>
    <t>Qty_Pcs</t>
  </si>
  <si>
    <t>Sales_Revenue</t>
  </si>
  <si>
    <t>Sales_Rev Excl GST</t>
  </si>
  <si>
    <t>UniqueProduct</t>
  </si>
  <si>
    <t>Total Qty Sold Pcs</t>
  </si>
  <si>
    <t>Threshhold Lot</t>
  </si>
  <si>
    <t>Rate Per Pc</t>
  </si>
  <si>
    <t>Product Discount</t>
  </si>
  <si>
    <t>Flat Discount</t>
  </si>
  <si>
    <t>TM500ML</t>
  </si>
  <si>
    <t>Chahna Palace-TM500ML</t>
  </si>
  <si>
    <t>Chahna Palace-5KG</t>
  </si>
  <si>
    <t>BROWN1KG</t>
  </si>
  <si>
    <t>Chahna Palace-BROWN1KG</t>
  </si>
  <si>
    <t>Kanger Valley Academy school-TM500ML</t>
  </si>
  <si>
    <t>Kanger Valley Academy school-5KG</t>
  </si>
  <si>
    <t>Kanger Valley Academy school-BROWN1KG</t>
  </si>
  <si>
    <t>Qantas Hospitality-5KG</t>
  </si>
  <si>
    <t>Qantas Hospitality-BROWN1KG</t>
  </si>
  <si>
    <t>Ciaana The Bakers-5KG</t>
  </si>
  <si>
    <t>Ciaana The Bakers-BROWN1KG</t>
  </si>
  <si>
    <t>United Foodbrands Limited-TM500ML</t>
  </si>
  <si>
    <t>PD1KG</t>
  </si>
  <si>
    <t>United Foodbrands Limited-PD1KG</t>
  </si>
  <si>
    <t>United Foodbrands Limited-1KG</t>
  </si>
  <si>
    <t>United Foodbrands Limited-5KG</t>
  </si>
  <si>
    <t>United Foodbrands Limited-BROWN1KG</t>
  </si>
  <si>
    <t>Dawoodi Bohra Jamaat Trust-5KG</t>
  </si>
  <si>
    <t>Dawoodi Bohra Jamaat Trust-BROWN1KG</t>
  </si>
  <si>
    <t>M S Hospitality-5KG</t>
  </si>
  <si>
    <t>M S Hospitality-BROWN1KG</t>
  </si>
  <si>
    <t>Cconceptt Hotels &amp; Resorts-5KG</t>
  </si>
  <si>
    <t>Cconceptt Hotels &amp; Resorts-BROWN1KG</t>
  </si>
  <si>
    <t>Kanhaiya Caterers-5KG</t>
  </si>
  <si>
    <t>Kanhaiya Caterers-BROWN1KG</t>
  </si>
  <si>
    <t>Rasvi Foods (Rama World)-5KG</t>
  </si>
  <si>
    <t>Rasvi Foods (Rama World)-BROWN1KG</t>
  </si>
  <si>
    <t>Real Combo Devendra Nagar-5KG</t>
  </si>
  <si>
    <t>Real Combo Devendra Nagar-BROWN1KG</t>
  </si>
  <si>
    <t>1 Dollarmoffee Private Limited-5KG</t>
  </si>
  <si>
    <t>1 Dollarmoffee Private Limited-BROWN1KG</t>
  </si>
  <si>
    <t>Tipsy Events-5KG</t>
  </si>
  <si>
    <t>Tipsy Events-BROWN1KG</t>
  </si>
  <si>
    <t>Real Combo-5KG</t>
  </si>
  <si>
    <t>Real Combo-BROWN1KG</t>
  </si>
  <si>
    <t>PANEER1KG</t>
  </si>
  <si>
    <t>Godavari Power and Ispat Limited-5KG</t>
  </si>
  <si>
    <t>Godavari Power and Ispat Limited-BROWN1KG</t>
  </si>
  <si>
    <t>Real Combo Pachpedi Naka-5KG</t>
  </si>
  <si>
    <t>Real Combo Pachpedi Naka-BROWN1KG</t>
  </si>
  <si>
    <t>MPS Kitchen-5KG</t>
  </si>
  <si>
    <t>MPS Kitchen-BROWN1KG</t>
  </si>
  <si>
    <t>BS  Hospitality Service Pind Balluchi Restaurant-5KG</t>
  </si>
  <si>
    <t>BS  Hospitality Service Pind Balluchi Restaurant-BROWN1KG</t>
  </si>
  <si>
    <t>Aryavarta Hospitality-5KG</t>
  </si>
  <si>
    <t>Aryavarta Hospitality-BROWN1KG</t>
  </si>
  <si>
    <t>Sukh Sagar Restaurants-TM500ML</t>
  </si>
  <si>
    <t>Sukh Sagar Restaurants-5KG</t>
  </si>
  <si>
    <t>Sukh Sagar Restaurants-BROWN1KG</t>
  </si>
  <si>
    <t>Shubharambh Food Ventures-5KG</t>
  </si>
  <si>
    <t>Shubharambh Food Ventures-BROWN1KG</t>
  </si>
  <si>
    <t>Aditi Ispat and Power Private Limited-TM500ML</t>
  </si>
  <si>
    <t>PD5KG</t>
  </si>
  <si>
    <t>Aditi Ispat and Power Private Limited-PD5KG</t>
  </si>
  <si>
    <t>Aditi Ispat and Power Private Limited-PANEER1KG</t>
  </si>
  <si>
    <t>Aditi Ispat and Power Private Limited-5KG</t>
  </si>
  <si>
    <t>Aditi Ispat and Power Private Limited-BROWN1KG</t>
  </si>
  <si>
    <t>Hotel Babylon INN Private Limited-5KG</t>
  </si>
  <si>
    <t>Hotel Babylon INN Private Limited-BROWN1KG</t>
  </si>
  <si>
    <t>Shri Bajrang Power and Ispat Ltd-5KG</t>
  </si>
  <si>
    <t>Shri Bajrang Power and Ispat Ltd-BROWN1KG</t>
  </si>
  <si>
    <t>Artech Hospitalities-5KG</t>
  </si>
  <si>
    <t>Artech Hospitalities-BROWN1KG</t>
  </si>
  <si>
    <t>Shree Sai Services AIIMS-5KG</t>
  </si>
  <si>
    <t>Shree Sai Services AIIMS-BROWN1KG</t>
  </si>
  <si>
    <t>Goyal Ventures-TM500ML</t>
  </si>
  <si>
    <t>Goyal Ventures-5KG</t>
  </si>
  <si>
    <t>Goyal Ventures-BROWN1KG</t>
  </si>
  <si>
    <t>Deepak Dairy-5KG</t>
  </si>
  <si>
    <t>Deepak Dairy-BROWN1KG</t>
  </si>
  <si>
    <t>Shyam Traders-5KG</t>
  </si>
  <si>
    <t>GHEE15KG</t>
  </si>
  <si>
    <t>Shyam Traders-BROWN1KG</t>
  </si>
  <si>
    <t>Bhavesh Traders-5KG</t>
  </si>
  <si>
    <t>Bhavesh Traders-BROWN1KG</t>
  </si>
  <si>
    <t>DN Enterprises-5KG</t>
  </si>
  <si>
    <t>DN Enterprises-BROWN1KG</t>
  </si>
  <si>
    <t>Gangwani Agenccy-5KG</t>
  </si>
  <si>
    <t>Gangwani Agenccy-BROWN1KG</t>
  </si>
  <si>
    <t>Horilal and Sons-5KG</t>
  </si>
  <si>
    <t>Horilal and Sons-BROWN1KG</t>
  </si>
  <si>
    <t>Om Agency-5KG</t>
  </si>
  <si>
    <t>Om Agency-BROWN1KG</t>
  </si>
  <si>
    <t>Rich food products-5KG</t>
  </si>
  <si>
    <t>Rich food products-BROWN1KG</t>
  </si>
  <si>
    <t>Urvi Marketing-5KG</t>
  </si>
  <si>
    <t>Urvi Marketing-BROWN1KG</t>
  </si>
  <si>
    <t>Shivam Commercials-5KG</t>
  </si>
  <si>
    <t>Shivam Commercials-BROWN1KG</t>
  </si>
  <si>
    <t>Indira Trivedi-5KG</t>
  </si>
  <si>
    <t>Indira Trivedi-BROWN1KG</t>
  </si>
  <si>
    <t>CM500ML</t>
  </si>
  <si>
    <t>Rajyog Enterprises-CM500ML</t>
  </si>
  <si>
    <t>Rajyog Enterprises-5KG</t>
  </si>
  <si>
    <t>Rajyog Enterprises-BROWN1KG</t>
  </si>
  <si>
    <t>KD15KG</t>
  </si>
  <si>
    <t>Milky Way Dairy Raipur-5KG</t>
  </si>
  <si>
    <t>Milky Way Dairy Raipur-BROWN1KG</t>
  </si>
  <si>
    <t>PD200GRMS</t>
  </si>
  <si>
    <t>PD15KG</t>
  </si>
  <si>
    <t>KD200GRMS</t>
  </si>
  <si>
    <t>KD5KG</t>
  </si>
  <si>
    <t>Jai maa bhagwati daily needs-KD5KG</t>
  </si>
  <si>
    <t>PLAIN(GLASS)LASSI180GRMS</t>
  </si>
  <si>
    <t>Jai maa bhagwati daily needs-1KG</t>
  </si>
  <si>
    <t>Jai maa bhagwati daily needs-5KG</t>
  </si>
  <si>
    <t>Jai maa bhagwati daily needs-BROWN1KG</t>
  </si>
  <si>
    <t>Amit Kirana Stores-5KG</t>
  </si>
  <si>
    <t>Amit Kirana Stores-BROWN1KG</t>
  </si>
  <si>
    <t>NEMRAS &amp; co-1KG</t>
  </si>
  <si>
    <t>NEMRAS &amp; co-5KG</t>
  </si>
  <si>
    <t>NEMRAS &amp; co-BROWN1KG</t>
  </si>
  <si>
    <t>Ganga Prashad Enterprise-5KG</t>
  </si>
  <si>
    <t>Ganga Prashad Enterprise-BROWN1KG</t>
  </si>
  <si>
    <t>Mukesh Kirana Store-5KG</t>
  </si>
  <si>
    <t>Mukesh Kirana Store-BROWN1KG</t>
  </si>
  <si>
    <t>Modi Tea Stall-TM500ML</t>
  </si>
  <si>
    <t>Modi Tea Stall-5KG</t>
  </si>
  <si>
    <t>Modi Tea Stall-BROWN1KG</t>
  </si>
  <si>
    <t>Manoj Chourasiya-5KG</t>
  </si>
  <si>
    <t>Manoj Chourasiya-BROWN1KG</t>
  </si>
  <si>
    <t>Niraj Tiwari-5KG</t>
  </si>
  <si>
    <t>Niraj Tiwari-BROWN1KG</t>
  </si>
  <si>
    <t>Shrikant Pandey-5KG</t>
  </si>
  <si>
    <t>Shrikant Pandey-BROWN1KG</t>
  </si>
  <si>
    <t>Kartik Daily Needs-5KG</t>
  </si>
  <si>
    <t>Kartik Daily Needs-BROWN1KG</t>
  </si>
  <si>
    <t>Sharma Bekary-5KG</t>
  </si>
  <si>
    <t>Sharma Bekary-BROWN1KG</t>
  </si>
  <si>
    <t>ZoffGaramMashala</t>
  </si>
  <si>
    <t>BLINK COMMERCE PRIVATE LIMITED-ZoffGaramMashala</t>
  </si>
  <si>
    <t>BLINK COMMERCE PRIVATE LIMITED-5KG</t>
  </si>
  <si>
    <t>BLINK COMMERCE PRIVATE LIMITED-BROWN1KG</t>
  </si>
  <si>
    <t>PD400GRMS</t>
  </si>
  <si>
    <t>KD1KG</t>
  </si>
  <si>
    <t>PANEER200GRMS</t>
  </si>
  <si>
    <t>PANEER500GRMS</t>
  </si>
  <si>
    <t>SKM - Rajim-5KG</t>
  </si>
  <si>
    <t>SKM - Rajim-BROWN1KG</t>
  </si>
  <si>
    <t>SKM - Abhanpur-5KG</t>
  </si>
  <si>
    <t>SKM - Abhanpur-BROWN1KG</t>
  </si>
  <si>
    <t>Shree Sai Services IIIT New Raipur-PD5KG</t>
  </si>
  <si>
    <t>Shree Sai Services IIIT New Raipur-5KG</t>
  </si>
  <si>
    <t>Shree Sai Services IIIT New Raipur-BROWN1KG</t>
  </si>
  <si>
    <t>Aaranyam Enterprises-5KG</t>
  </si>
  <si>
    <t>Aaranyam Enterprises-BROWN1KG</t>
  </si>
  <si>
    <t>Neverno Allied Services Pvt.Ltd-5KG</t>
  </si>
  <si>
    <t>Neverno Allied Services Pvt.Ltd-BROWN1KG</t>
  </si>
  <si>
    <t>Tipsy Events-TM500ML</t>
  </si>
  <si>
    <t>Tipsy Events-PD1KG</t>
  </si>
  <si>
    <t>Chartered Hotels Private Limited-5KG</t>
  </si>
  <si>
    <t>Chartered Hotels Private Limited-BROWN1KG</t>
  </si>
  <si>
    <t>Sodexo India Services Pvt Ltd Kalinga U-TM500ML</t>
  </si>
  <si>
    <t>Sodexo India Services Pvt Ltd Kalinga U-5KG</t>
  </si>
  <si>
    <t>Sodexo India Services Pvt Ltd Kalinga U-BROWN1KG</t>
  </si>
  <si>
    <t>Yaaran Da Adda-5KG</t>
  </si>
  <si>
    <t>Yaaran Da Adda-BROWN1KG</t>
  </si>
  <si>
    <t>Ambika Realtech  Maira Resort-TM500ML</t>
  </si>
  <si>
    <t>Ambika Realtech  Maira Resort-PD1KG</t>
  </si>
  <si>
    <t>Ambika Realtech  Maira Resort-PANEER1KG</t>
  </si>
  <si>
    <t>Ambika Realtech  Maira Resort-5KG</t>
  </si>
  <si>
    <t>Ambika Realtech  Maira Resort-BROWN1KG</t>
  </si>
  <si>
    <t>Shree Sai Services HNLU-PD5KG</t>
  </si>
  <si>
    <t>Shree Sai Services HNLU-5KG</t>
  </si>
  <si>
    <t>Shree Sai Services HNLU-BROWN1KG</t>
  </si>
  <si>
    <t>Saha Agency-5KG</t>
  </si>
  <si>
    <t>Saha Agency-BROWN1KG</t>
  </si>
  <si>
    <t>Manoj Kumar Sarkar-PD200GRMS</t>
  </si>
  <si>
    <t>Manoj Kumar Sarkar-PD1KG</t>
  </si>
  <si>
    <t>Manoj Kumar Sarkar-KD200GRMS</t>
  </si>
  <si>
    <t>Manoj Kumar Sarkar-5KG</t>
  </si>
  <si>
    <t>Manoj Kumar Sarkar-BROWN1KG</t>
  </si>
  <si>
    <t>Tandan Milk-CM500ML</t>
  </si>
  <si>
    <t>Tandan Milk-PD1KG</t>
  </si>
  <si>
    <t>Tandan Milk-PANEER200GRMS</t>
  </si>
  <si>
    <t>Tandan Milk-1KG</t>
  </si>
  <si>
    <t>Tandan Milk-5KG</t>
  </si>
  <si>
    <t>Tandan Milk-BROWN1KG</t>
  </si>
  <si>
    <t>CM Dairy-5KG</t>
  </si>
  <si>
    <t>CM Dairy-BROWN1KG</t>
  </si>
  <si>
    <t>Santosh Kumar Sagar-TM500ML</t>
  </si>
  <si>
    <t>Santosh Kumar Sagar-PD5KG</t>
  </si>
  <si>
    <t>Santosh Kumar Sagar-KD5KG</t>
  </si>
  <si>
    <t>Santosh Kumar Sagar-5KG</t>
  </si>
  <si>
    <t>Santosh Kumar Sagar-BROWN1KG</t>
  </si>
  <si>
    <t>Chourasiya Marketing-5KG</t>
  </si>
  <si>
    <t>Chourasiya Marketing-BROWN1KG</t>
  </si>
  <si>
    <t>Chhutki Dairy-5KG</t>
  </si>
  <si>
    <t>Chhutki Dairy-BROWN1KG</t>
  </si>
  <si>
    <t>Deepak Kumar Sharma-CM500ML</t>
  </si>
  <si>
    <t>Deepak Kumar Sharma-PD200GRMS</t>
  </si>
  <si>
    <t>Deepak Kumar Sharma-KD200GRMS</t>
  </si>
  <si>
    <t>Deepak Kumar Sharma-PANEER200GRMS</t>
  </si>
  <si>
    <t>Deepak Kumar Sharma-1KG</t>
  </si>
  <si>
    <t>Deepak Kumar Sharma-5KG</t>
  </si>
  <si>
    <t>Deepak Kumar Sharma-BROWN1KG</t>
  </si>
  <si>
    <t>Anand Milk Agency-TM500ML</t>
  </si>
  <si>
    <t>Anand Milk Agency-CM500ML</t>
  </si>
  <si>
    <t>Anand Milk Agency-5KG</t>
  </si>
  <si>
    <t>Anand Milk Agency-BROWN1KG</t>
  </si>
  <si>
    <t>Kanha Dairy-5KG</t>
  </si>
  <si>
    <t>Kanha Dairy-BROWN1KG</t>
  </si>
  <si>
    <t>J P Cafe &amp; Restaurant-5KG</t>
  </si>
  <si>
    <t>J P Cafe &amp; Restaurant-BROWN1KG</t>
  </si>
  <si>
    <t>Jeevan Dairy-5KG</t>
  </si>
  <si>
    <t>Jeevan Dairy-BROWN1KG</t>
  </si>
  <si>
    <t>Anil Medical Stores-5KG</t>
  </si>
  <si>
    <t>Anil Medical Stores-BROWN1KG</t>
  </si>
  <si>
    <t>D-Mart 36 City Center Mall-5KG</t>
  </si>
  <si>
    <t>ShahiRabdi80g-Box(6Pc)</t>
  </si>
  <si>
    <t>Peda200g</t>
  </si>
  <si>
    <t>D-Mart 36 City Center Mall-BROWN1KG</t>
  </si>
  <si>
    <t>D-Mart Ring Road Raipur-5KG</t>
  </si>
  <si>
    <t>D-Mart Ring Road Raipur-BROWN1KG</t>
  </si>
  <si>
    <t>D-Mart Devpuri-PD1KG</t>
  </si>
  <si>
    <t>D-Mart Devpuri-KD200GRMS</t>
  </si>
  <si>
    <t>D-Mart Devpuri-PANEER200GRMS</t>
  </si>
  <si>
    <t>D-Mart Devpuri-PANEER500GRMS</t>
  </si>
  <si>
    <t>D-Mart Devpuri-5KG</t>
  </si>
  <si>
    <t>D-Mart Devpuri-ShahiRabdi80g-Box(6Pc)</t>
  </si>
  <si>
    <t>D-Mart Devpuri-BROWN1KG</t>
  </si>
  <si>
    <t>D-Mart DC Raipur-5KG</t>
  </si>
  <si>
    <t>D-Mart DC Raipur-BROWN1KG</t>
  </si>
  <si>
    <t>SKM-Devendra Nagar-5KG</t>
  </si>
  <si>
    <t>SKM-Devendra Nagar-BROWN1KG</t>
  </si>
  <si>
    <t>SKM-Gudhiyari-5KG</t>
  </si>
  <si>
    <t>SKM-Gudhiyari-BROWN1KG</t>
  </si>
  <si>
    <t>SKM-Kamal Vihar-PD200GRMS</t>
  </si>
  <si>
    <t>SKM-Kamal Vihar-PD400GRMS</t>
  </si>
  <si>
    <t>SKM-Kamal Vihar-PD1KG</t>
  </si>
  <si>
    <t>SKM-Kamal Vihar-KD200GRMS</t>
  </si>
  <si>
    <t>SKM-Kamal Vihar-KD1KG</t>
  </si>
  <si>
    <t>SKM-Kamal Vihar-PANEER200GRMS</t>
  </si>
  <si>
    <t>SKM-Kamal Vihar-PANEER500GRMS</t>
  </si>
  <si>
    <t>SKM-Kamal Vihar-PANEER1KG</t>
  </si>
  <si>
    <t>SKM-Kamal Vihar-5KG</t>
  </si>
  <si>
    <t>ShrikhandKE80g-Box(6Pc)</t>
  </si>
  <si>
    <t>SKM-Kamal Vihar-ShahiRabdi80g-Box(6Pc)</t>
  </si>
  <si>
    <t>SKM-Kamal Vihar-BROWN1KG</t>
  </si>
  <si>
    <t>SKM-Kota-PD200GRMS</t>
  </si>
  <si>
    <t>SKM-Kota-KD200GRMS</t>
  </si>
  <si>
    <t>SKM-Kota-PANEER200GRMS</t>
  </si>
  <si>
    <t>SKM-Kota-5KG</t>
  </si>
  <si>
    <t>SKM-Kota-BROWN1KG</t>
  </si>
  <si>
    <t>SKM-Pandri-PD200GRMS</t>
  </si>
  <si>
    <t>SKM-Pandri-KD200GRMS</t>
  </si>
  <si>
    <t>SKM-Pandri-KD1KG</t>
  </si>
  <si>
    <t>SKM-Pandri-PANEER200GRMS</t>
  </si>
  <si>
    <t>SKM-Pandri-5KG</t>
  </si>
  <si>
    <t>SKM-Pandri-BROWN1KG</t>
  </si>
  <si>
    <t>SKM-Purani Basti-5KG</t>
  </si>
  <si>
    <t>SKM-Purani Basti-BROWN1KG</t>
  </si>
  <si>
    <t>SKM-Santoshi Nagar-PD200GRMS</t>
  </si>
  <si>
    <t>SKM-Santoshi Nagar-PD1KG</t>
  </si>
  <si>
    <t>SKM-Santoshi Nagar-KD200GRMS</t>
  </si>
  <si>
    <t>SKM-Santoshi Nagar-KD1KG</t>
  </si>
  <si>
    <t>SKM-Santoshi Nagar-PANEER200GRMS</t>
  </si>
  <si>
    <t>SKM-Santoshi Nagar-PANEER500GRMS</t>
  </si>
  <si>
    <t>SKM-Santoshi Nagar-PANEER1KG</t>
  </si>
  <si>
    <t>SKM-Santoshi Nagar-5KG</t>
  </si>
  <si>
    <t>SKM-Santoshi Nagar-ShahiRabdi80g-Box(6Pc)</t>
  </si>
  <si>
    <t>SKM-Santoshi Nagar-Peda200g</t>
  </si>
  <si>
    <t>SKM-Santoshi Nagar-BROWN1KG</t>
  </si>
  <si>
    <t>SKM-Sarona-PD400GRMS</t>
  </si>
  <si>
    <t>SKM-Sarona-PANEER200GRMS</t>
  </si>
  <si>
    <t>SKM-Sarona-PANEER500GRMS</t>
  </si>
  <si>
    <t>SKM-Sarona-5KG</t>
  </si>
  <si>
    <t>SKM-Sarona-BROWN1KG</t>
  </si>
  <si>
    <t>SKM-Kushalpur-5KG</t>
  </si>
  <si>
    <t>SKM-Kushalpur-BROWN1KG</t>
  </si>
  <si>
    <t>SKM-Bhatagaon-5KG</t>
  </si>
  <si>
    <t>SKM-Bhatagaon-BROWN1KG</t>
  </si>
  <si>
    <t>SKM-Sunder Nagar-5KG</t>
  </si>
  <si>
    <t>SKM-Sunder Nagar-BROWN1KG</t>
  </si>
  <si>
    <t>SKM-Birgaon-5KG</t>
  </si>
  <si>
    <t>SKM-Birgaon-BROWN1KG</t>
  </si>
  <si>
    <t>SKM-Vidhansabha-5KG</t>
  </si>
  <si>
    <t>SKM-Vidhansabha-BROWN1KG</t>
  </si>
  <si>
    <t>Ashoka Mart- Ashokaratan-5KG</t>
  </si>
  <si>
    <t>Ashoka Mart- Ashokaratan-BROWN1KG</t>
  </si>
  <si>
    <t>Ashoka Mart- Gaytri Nagar-5KG</t>
  </si>
  <si>
    <t>Ashoka Mart- Gaytri Nagar-BROWN1KG</t>
  </si>
  <si>
    <t>Ashoka Mart- Birgaon-5KG</t>
  </si>
  <si>
    <t>Ashoka Mart- Birgaon-BROWN1KG</t>
  </si>
  <si>
    <t>Arti Beverages &amp; Foods - Boriyakala Old Dhamtari Raod-5KG</t>
  </si>
  <si>
    <t>Arti Beverages &amp; Foods - Boriyakala Old Dhamtari Raod-BROWN1KG</t>
  </si>
  <si>
    <t>Ashoka Mart-Kushalpur-5KG</t>
  </si>
  <si>
    <t>Ashoka Mart-Kushalpur-BROWN1KG</t>
  </si>
  <si>
    <t>Shree Mega Mart-Amleshwar-5KG</t>
  </si>
  <si>
    <t>Shree Mega Mart-Amleshwar-BROWN1KG</t>
  </si>
  <si>
    <t>Shree Mega Mart-Bhanpuri-5KG</t>
  </si>
  <si>
    <t>Shree Mega Mart-Bhanpuri-BROWN1KG</t>
  </si>
  <si>
    <t>Shree Mega Mart-Birgaon-5KG</t>
  </si>
  <si>
    <t>Shree Mega Mart-Birgaon-BROWN1KG</t>
  </si>
  <si>
    <t>Anantra Mart Boriyakala-5KG</t>
  </si>
  <si>
    <t>Anantra Mart Boriyakala-BROWN1KG</t>
  </si>
  <si>
    <t>Anantra Mart Bhathagaon-5KG</t>
  </si>
  <si>
    <t>Anantra Mart Bhathagaon-BROWN1KG</t>
  </si>
  <si>
    <t>Anantra Mart KT-5KG</t>
  </si>
  <si>
    <t>Anantra Mart KT-BROWN1KG</t>
  </si>
  <si>
    <t>RRL-Ambhuja Mall FRGM-5KG</t>
  </si>
  <si>
    <t>RRL-Ambhuja Mall FRGM-BROWN1KG</t>
  </si>
  <si>
    <t>RRL-Chandra Sequire TN54-5KG</t>
  </si>
  <si>
    <t>RRL-Chandra Sequire TN54-BROWN1KG</t>
  </si>
  <si>
    <t>RRL-Heerapur U2S8-5KG</t>
  </si>
  <si>
    <t>RRL-Heerapur U2S8-BROWN1KG</t>
  </si>
  <si>
    <t>RRL-Katora Talab U435-5KG</t>
  </si>
  <si>
    <t>RRL-Katora Talab U435-BROWN1KG</t>
  </si>
  <si>
    <t>RRL-Colour Mall TFD6-5KG</t>
  </si>
  <si>
    <t>RRL-Colour Mall TFD6-BROWN1KG</t>
  </si>
  <si>
    <t>RRL-Magneto Mall FRGY-5KG</t>
  </si>
  <si>
    <t>RRL-Magneto Mall FRGY-BROWN1KG</t>
  </si>
  <si>
    <t>RRL-Mahadev ghat TDI2-5KG</t>
  </si>
  <si>
    <t>RRL-Mahadev ghat TDI2-BROWN1KG</t>
  </si>
  <si>
    <t>RRL-Pujari Chamber U199-5KG</t>
  </si>
  <si>
    <t>RRL-Pujari Chamber U199-BROWN1KG</t>
  </si>
  <si>
    <t>RRL-Pandri T62I-5KG</t>
  </si>
  <si>
    <t>RRL-Pandri T62I-BROWN1KG</t>
  </si>
  <si>
    <t>RRL-Srinagar Raipur U1WA-5KG</t>
  </si>
  <si>
    <t>RRL-Srinagar Raipur U1WA-BROWN1KG</t>
  </si>
  <si>
    <t>RRL-Dunda U11C-5KG</t>
  </si>
  <si>
    <t>RRL-Dunda U11C-BROWN1KG</t>
  </si>
  <si>
    <t>RRL-Tekari-5KG</t>
  </si>
  <si>
    <t>RRL-Tekari-BROWN1KG</t>
  </si>
  <si>
    <t>Apna Mart Changorabhata-5KG</t>
  </si>
  <si>
    <t>Apna Mart Changorabhata-BROWN1KG</t>
  </si>
  <si>
    <t>Apna Mart Tagore Nagar-5KG</t>
  </si>
  <si>
    <t>Apna Mart Tagore Nagar-BROWN1KG</t>
  </si>
  <si>
    <t>Apna Mart Shrinagar-5KG</t>
  </si>
  <si>
    <t>Apna Mart Shrinagar-BROWN1KG</t>
  </si>
  <si>
    <t>Apna Mart Samta Colony-5KG</t>
  </si>
  <si>
    <t>Apna Mart Samta Colony-BROWN1KG</t>
  </si>
  <si>
    <t>Apna Mart Kabir Nagar-5KG</t>
  </si>
  <si>
    <t>Apna Mart Kabir Nagar-BROWN1KG</t>
  </si>
  <si>
    <t>Apna Mart Devendra Nagar-5KG</t>
  </si>
  <si>
    <t>Apna Mart Devendra Nagar-BROWN1KG</t>
  </si>
  <si>
    <t>Apna Mart Avanti Vihar Raipur-5KG</t>
  </si>
  <si>
    <t>Apna Mart Avanti Vihar Raipur-BROWN1KG</t>
  </si>
  <si>
    <t>Apna Mart Telibandha-5KG</t>
  </si>
  <si>
    <t>Apna Mart Telibandha-BROWN1KG</t>
  </si>
  <si>
    <t>Apna Mart New Rajendra Nagar-5KG</t>
  </si>
  <si>
    <t>Apna Mart New Rajendra Nagar-BROWN1KG</t>
  </si>
  <si>
    <t>Fleet Lab Technologies Pvt. Ltd.-5KG</t>
  </si>
  <si>
    <t>Fleet Lab Technologies Pvt. Ltd.-BROWN1KG</t>
  </si>
  <si>
    <t>Society events and activities-5KG</t>
  </si>
  <si>
    <t>Society events and activities-BROWN1KG</t>
  </si>
  <si>
    <t>E-commerce platform-5KG</t>
  </si>
  <si>
    <t>E-commerce platform-BROWN1KG</t>
  </si>
  <si>
    <t>Gaia Fresh Foods Pandri (Retial)-5KG</t>
  </si>
  <si>
    <t>Gaia Fresh Foods Pandri (Retial)-BROWN1KG</t>
  </si>
  <si>
    <t>Gaia Fresh Foods ( Mobile App)-5KG</t>
  </si>
  <si>
    <t>Gaia Fresh Foods ( Mobile App)-BROWN1KG</t>
  </si>
  <si>
    <t>Gaia Fresh Live-5KG</t>
  </si>
  <si>
    <t>Gaia Fresh Live-BROWN1KG</t>
  </si>
  <si>
    <t>Shree Balaji Trading-5KG</t>
  </si>
  <si>
    <t>Shree Balaji Trading-BROWN1KG</t>
  </si>
  <si>
    <t>D-Mart Durg By Paas NH-6  Bhilai-PANEER200GRMS</t>
  </si>
  <si>
    <t>D-Mart Durg By Paas NH-6  Bhilai-PANEER500GRMS</t>
  </si>
  <si>
    <t>D-Mart Durg By Paas NH-6  Bhilai-5KG</t>
  </si>
  <si>
    <t>D-Mart Durg By Paas NH-6  Bhilai-BROWN1KG</t>
  </si>
  <si>
    <t>D-Mart-Charoda Bhilai-5KG</t>
  </si>
  <si>
    <t>D-Mart-Charoda Bhilai-BROWN1KG</t>
  </si>
  <si>
    <t>D-Mart Potiyakala Durg-5KG</t>
  </si>
  <si>
    <t>D-Mart Potiyakala Durg-BROWN1KG</t>
  </si>
  <si>
    <t>SKM-Anjora-5KG</t>
  </si>
  <si>
    <t>SKM-Anjora-BROWN1KG</t>
  </si>
  <si>
    <t>SKM-Junwani Road-5KG</t>
  </si>
  <si>
    <t>SKM-Junwani Road-BROWN1KG</t>
  </si>
  <si>
    <t>SKM-Utai-5KG</t>
  </si>
  <si>
    <t>SKM-Utai-BROWN1KG</t>
  </si>
  <si>
    <t>SKM-Potiakala pulgaon-5KG</t>
  </si>
  <si>
    <t>SKM-Potiakala pulgaon-BROWN1KG</t>
  </si>
  <si>
    <t>RRL-Durg U2VS-5KG</t>
  </si>
  <si>
    <t>RRL-Durg U2VS-BROWN1KG</t>
  </si>
  <si>
    <t>RRL-Maharaja Chowk U284-5KG</t>
  </si>
  <si>
    <t>RRL-Maharaja Chowk U284-BROWN1KG</t>
  </si>
  <si>
    <t>RRL-Smriti Nagar U558-5KG</t>
  </si>
  <si>
    <t>RRL-Smriti Nagar U558-BROWN1KG</t>
  </si>
  <si>
    <t>RRL-Supela Durg U395-5KG</t>
  </si>
  <si>
    <t>RRL-Supela Durg U395-BROWN1KG</t>
  </si>
  <si>
    <t>RRL-Nehru Nagar-5KG</t>
  </si>
  <si>
    <t>RRL-Nehru Nagar-BROWN1KG</t>
  </si>
  <si>
    <t>Ashapura Kitchen Novelty-KD15KG</t>
  </si>
  <si>
    <t>Ashapura Kitchen Novelty-5KG</t>
  </si>
  <si>
    <t>Ashapura Kitchen Novelty-BROWN1KG</t>
  </si>
  <si>
    <t>Pardeshi Milk Dairy-5KG</t>
  </si>
  <si>
    <t>Pardeshi Milk Dairy-GHEE15KG</t>
  </si>
  <si>
    <t>Pardeshi Milk Dairy-BROWN1KG</t>
  </si>
  <si>
    <t>Popular Traders-5KG</t>
  </si>
  <si>
    <t>Popular Traders-BROWN1KG</t>
  </si>
  <si>
    <t>Shree Sai Services IIT Bhilai-PD5KG</t>
  </si>
  <si>
    <t>Shree Sai Services IIT Bhilai-5KG</t>
  </si>
  <si>
    <t>Shree Sai Services IIT Bhilai-BROWN1KG</t>
  </si>
  <si>
    <t>Vinay Agency-5KG</t>
  </si>
  <si>
    <t>Vinay Agency-BROWN1KG</t>
  </si>
  <si>
    <t>Vinayak enterprises-5KG</t>
  </si>
  <si>
    <t>Vinayak enterprises-BROWN1KG</t>
  </si>
  <si>
    <t>Samta Provision-5KG</t>
  </si>
  <si>
    <t>Samta Provision-BROWN1KG</t>
  </si>
  <si>
    <t>Om Trading Company Durg-5KG</t>
  </si>
  <si>
    <t>Om Trading Company Durg-BROWN1KG</t>
  </si>
  <si>
    <t>Laxmi Trading-5KG</t>
  </si>
  <si>
    <t>Laxmi Trading-BROWN1KG</t>
  </si>
  <si>
    <t>Indra general store-5KG</t>
  </si>
  <si>
    <t>Indra general store-BROWN1KG</t>
  </si>
  <si>
    <t>Ankit Traders-5KG</t>
  </si>
  <si>
    <t>Ankit Traders-BROWN1KG</t>
  </si>
  <si>
    <t>Sai Kripa Dairy-PD1KG</t>
  </si>
  <si>
    <t>Sai Kripa Dairy-KD1KG</t>
  </si>
  <si>
    <t>Sai Kripa Dairy-5KG</t>
  </si>
  <si>
    <t>Sai Kripa Dairy-BROWN1KG</t>
  </si>
  <si>
    <t>Yadav Kirana-TM500ML</t>
  </si>
  <si>
    <t>Yadav Kirana-5KG</t>
  </si>
  <si>
    <t>Yadav Kirana-BROWN1KG</t>
  </si>
  <si>
    <t>Mahesh Pan &amp; Daily Needs-5KG</t>
  </si>
  <si>
    <t>Mahesh Pan &amp; Daily Needs-BROWN1KG</t>
  </si>
  <si>
    <t>M P S  Agency-5KG</t>
  </si>
  <si>
    <t>M P S  Agency-BROWN1KG</t>
  </si>
  <si>
    <t>Pratham Baking Mart-5KG</t>
  </si>
  <si>
    <t>Pratham Baking Mart-BROWN1KG</t>
  </si>
  <si>
    <t>Riddhi Trading-5KG</t>
  </si>
  <si>
    <t>Riddhi Trading-BROWN1KG</t>
  </si>
  <si>
    <t>Samriddhi Dairy &amp; Frozen Food-PD1KG</t>
  </si>
  <si>
    <t>Samriddhi Dairy &amp; Frozen Food-PD5KG</t>
  </si>
  <si>
    <t>Samriddhi Dairy &amp; Frozen Food-5KG</t>
  </si>
  <si>
    <t>Samriddhi Dairy &amp; Frozen Food-BROWN1KG</t>
  </si>
  <si>
    <t>Tamrakar Agency-5KG</t>
  </si>
  <si>
    <t>Tamrakar Agency-BROWN1KG</t>
  </si>
  <si>
    <t>Pawan Daily Needs-5KG</t>
  </si>
  <si>
    <t>Pawan Daily Needs-BROWN1KG</t>
  </si>
  <si>
    <t>R J-TM500ML</t>
  </si>
  <si>
    <t>R J-5KG</t>
  </si>
  <si>
    <t>R J-BROWN1KG</t>
  </si>
  <si>
    <t>Ayan-TM500ML</t>
  </si>
  <si>
    <t>Ayan-KD15KG</t>
  </si>
  <si>
    <t>Ayan-5KG</t>
  </si>
  <si>
    <t>Ayan-BROWN1KG</t>
  </si>
  <si>
    <t>Dheeraj-TM500ML</t>
  </si>
  <si>
    <t>Dheeraj-PD5KG</t>
  </si>
  <si>
    <t>Dheeraj-KD5KG</t>
  </si>
  <si>
    <t>Dheeraj-5KG</t>
  </si>
  <si>
    <t>Dheeraj-BROWN1KG</t>
  </si>
  <si>
    <t>Durgesh Gupta-TM500ML</t>
  </si>
  <si>
    <t>Durgesh Gupta-5KG</t>
  </si>
  <si>
    <t>Durgesh Gupta-BROWN1KG</t>
  </si>
  <si>
    <t>Ganesh Milk-TM500ML</t>
  </si>
  <si>
    <t>Ganesh Milk-5KG</t>
  </si>
  <si>
    <t>Ganesh Milk-BROWN1KG</t>
  </si>
  <si>
    <t>Gauri-5KG</t>
  </si>
  <si>
    <t>Gauri-BROWN1KG</t>
  </si>
  <si>
    <t>Rohra-TM500ML</t>
  </si>
  <si>
    <t>Rohra-5KG</t>
  </si>
  <si>
    <t>Rohra-BROWN1KG</t>
  </si>
  <si>
    <t>Harend-TM500ML</t>
  </si>
  <si>
    <t>Harend-5KG</t>
  </si>
  <si>
    <t>Harend-BROWN1KG</t>
  </si>
  <si>
    <t>Hari Dairy-TM500ML</t>
  </si>
  <si>
    <t>Hari Dairy-5KG</t>
  </si>
  <si>
    <t>Hari Dairy-BROWN1KG</t>
  </si>
  <si>
    <t>Dilip-5KG</t>
  </si>
  <si>
    <t>Dilip-BROWN1KG</t>
  </si>
  <si>
    <t>Vinay Milk-TM500ML</t>
  </si>
  <si>
    <t>Vinay Milk-5KG</t>
  </si>
  <si>
    <t>Vinay Milk-BROWN1KG</t>
  </si>
  <si>
    <t>Kaushal-TM500ML</t>
  </si>
  <si>
    <t>Kaushal-5KG</t>
  </si>
  <si>
    <t>Kaushal-BROWN1KG</t>
  </si>
  <si>
    <t>Mahamaya Dairy-TM500ML</t>
  </si>
  <si>
    <t>Mahamaya Dairy-PD1KG</t>
  </si>
  <si>
    <t>Mahamaya Dairy-5KG</t>
  </si>
  <si>
    <t>Mahamaya Dairy-BROWN1KG</t>
  </si>
  <si>
    <t>Manish Milk-TM500ML</t>
  </si>
  <si>
    <t>Manish Milk-PD15KG</t>
  </si>
  <si>
    <t>Manish Milk-5KG</t>
  </si>
  <si>
    <t>Manish Milk-BROWN1KG</t>
  </si>
  <si>
    <t>Rahman Milk-TM500ML</t>
  </si>
  <si>
    <t>Rahman Milk-5KG</t>
  </si>
  <si>
    <t>Rahman Milk-BROWN1KG</t>
  </si>
  <si>
    <t>Raju Milk-TM500ML</t>
  </si>
  <si>
    <t>Raju Milk-5KG</t>
  </si>
  <si>
    <t>Raju Milk-BROWN1KG</t>
  </si>
  <si>
    <t>Maa Ambey-TM500ML</t>
  </si>
  <si>
    <t>Maa Ambey-5KG</t>
  </si>
  <si>
    <t>Maa Ambey-BROWN1KG</t>
  </si>
  <si>
    <t>Sapan Das-5KG</t>
  </si>
  <si>
    <t>Sapan Das-BROWN1KG</t>
  </si>
  <si>
    <t>Sai Dairy-TM500ML</t>
  </si>
  <si>
    <t>Sai Dairy-5KG</t>
  </si>
  <si>
    <t>Sai Dairy-BROWN1KG</t>
  </si>
  <si>
    <t>Surbhi-TM500ML</t>
  </si>
  <si>
    <t>Surbhi-5KG</t>
  </si>
  <si>
    <t>Surbhi-BROWN1KG</t>
  </si>
  <si>
    <t>Sushil Milk-TM500ML</t>
  </si>
  <si>
    <t>Sushil Milk-5KG</t>
  </si>
  <si>
    <t>Sushil Milk-BROWN1KG</t>
  </si>
  <si>
    <t>Abhi Enterprises-5KG</t>
  </si>
  <si>
    <t>Abhi Enterprises-BROWN1KG</t>
  </si>
  <si>
    <t>Bharat-5KG</t>
  </si>
  <si>
    <t>Bharat-BROWN1KG</t>
  </si>
  <si>
    <t>Lala-5KG</t>
  </si>
  <si>
    <t>Lala-BROWN1KG</t>
  </si>
  <si>
    <t>Shree Shyam-5KG</t>
  </si>
  <si>
    <t>Shree Shyam-BROWN1KG</t>
  </si>
  <si>
    <t>Kamlesh-5KG</t>
  </si>
  <si>
    <t>Kamlesh-BROWN1KG</t>
  </si>
  <si>
    <t>Arti Daily Needs-5KG</t>
  </si>
  <si>
    <t>Arti Daily Needs-BROWN1KG</t>
  </si>
  <si>
    <t>Rathi Agency Tilda-5KG</t>
  </si>
  <si>
    <t>Rathi Agency Tilda-BROWN1KG</t>
  </si>
  <si>
    <t>Shree Darbar Sweets and Restaurant(Kharora)-5KG</t>
  </si>
  <si>
    <t>Shree Darbar Sweets and Restaurant(Kharora)-BROWN1KG</t>
  </si>
  <si>
    <t>Navniraman Vanijya Private Limited-CM500ML</t>
  </si>
  <si>
    <t>Navniraman Vanijya Private Limited-5KG</t>
  </si>
  <si>
    <t>Navniraman Vanijya Private Limited-BROWN1KG</t>
  </si>
  <si>
    <t>RN Super Bazar-5KG</t>
  </si>
  <si>
    <t>RN Super Bazar-BROWN1KG</t>
  </si>
  <si>
    <t>RRL-Koni U3QY-5KG</t>
  </si>
  <si>
    <t>RRL-Koni U3QY-BROWN1KG</t>
  </si>
  <si>
    <t>RRL-Infinity Height U2KD-5KG</t>
  </si>
  <si>
    <t>RRL-Infinity Height U2KD-BROWN1KG</t>
  </si>
  <si>
    <t>RRL-Hemu Nagar U490-5KG</t>
  </si>
  <si>
    <t>RRL-Hemu Nagar U490-BROWN1KG</t>
  </si>
  <si>
    <t>RRL-Vypar Vihar U377-5KG</t>
  </si>
  <si>
    <t>RRL-Vypar Vihar U377-BROWN1KG</t>
  </si>
  <si>
    <t>RRL-Mangla Chowk TNB7-5KG</t>
  </si>
  <si>
    <t>RRL-Mangla Chowk TNB7-BROWN1KG</t>
  </si>
  <si>
    <t>RRL-Sakri Uslapur U11M-5KG</t>
  </si>
  <si>
    <t>RRL-Sakri Uslapur U11M-BROWN1KG</t>
  </si>
  <si>
    <t>RRL- Magento mall FRGZ-5KG</t>
  </si>
  <si>
    <t>RRL- Magento mall FRGZ-BROWN1KG</t>
  </si>
  <si>
    <t>RRL-Tagore Nagar TKX6-5KG</t>
  </si>
  <si>
    <t>RRL-Tagore Nagar TKX6-BROWN1KG</t>
  </si>
  <si>
    <t>RRL-RK Nagar U310-5KG</t>
  </si>
  <si>
    <t>RRL-RK Nagar U310-BROWN1KG</t>
  </si>
  <si>
    <t>D-Mart Sarkhanda, Bilaspur-5KG</t>
  </si>
  <si>
    <t>D-Mart Sarkhanda, Bilaspur-BROWN1KG</t>
  </si>
  <si>
    <t>Anna Da Dhaba-5KG</t>
  </si>
  <si>
    <t>Anna Da Dhaba-BROWN1KG</t>
  </si>
  <si>
    <t>Relaince Retail Ltd. Fresh, Grand Mall-5KG</t>
  </si>
  <si>
    <t>Relaince Retail Ltd. Fresh, Grand Mall-BROWN1KG</t>
  </si>
  <si>
    <t>Relaince Retail Ltd. Fresh,SK Plaza Raigarh-5KG</t>
  </si>
  <si>
    <t>Relaince Retail Ltd. Fresh,SK Plaza Raigarh-BROWN1KG</t>
  </si>
  <si>
    <t>Relaince Retail Ltd. Fresh,Shah Complex Darogapara Raigarh-5KG</t>
  </si>
  <si>
    <t>Relaince Retail Ltd. Fresh,Shah Complex Darogapara Raigarh-BROWN1KG</t>
  </si>
  <si>
    <t>Krishna Puja Samgri-PANEER200GRMS</t>
  </si>
  <si>
    <t>Krishna Puja Samgri-5KG</t>
  </si>
  <si>
    <t>Krishna Puja Samgri-BROWN1KG</t>
  </si>
  <si>
    <t>Gurmukh Das Bharat Lal-5KG</t>
  </si>
  <si>
    <t>Gurmukh Das Bharat Lal-BROWN1KG</t>
  </si>
  <si>
    <t>Shree Ganpati Agencies-ZoffGaramMashala</t>
  </si>
  <si>
    <t>Shree Ganpati Agencies-5KG</t>
  </si>
  <si>
    <t>Shree Ganpati Agencies-BROWN1KG</t>
  </si>
  <si>
    <t>Shri Mangalam Traders-ZoffGaramMashala</t>
  </si>
  <si>
    <t>Shri Mangalam Traders-5KG</t>
  </si>
  <si>
    <t>Shri Mangalam Traders-BROWN1KG</t>
  </si>
  <si>
    <t>Apna Kirana Store-5KG</t>
  </si>
  <si>
    <t>Apna Kirana Store-BROWN1KG</t>
  </si>
  <si>
    <t>Agrawal Agency-PD200GRMS</t>
  </si>
  <si>
    <t>Agrawal Agency-5KG</t>
  </si>
  <si>
    <t>Agrawal Agency-BROWN1KG</t>
  </si>
  <si>
    <t>Ankit Bhojnalay-TM500ML</t>
  </si>
  <si>
    <t>Ankit Bhojnalay-PD200GRMS</t>
  </si>
  <si>
    <t>Ankit Bhojnalay-PD1KG</t>
  </si>
  <si>
    <t>Ankit Bhojnalay-PD15KG</t>
  </si>
  <si>
    <t>Ankit Bhojnalay-1KG</t>
  </si>
  <si>
    <t>Ankit Bhojnalay-5KG</t>
  </si>
  <si>
    <t>Ankit Bhojnalay-BROWN1KG</t>
  </si>
  <si>
    <t>Ajay Gupta And Sons-5KG</t>
  </si>
  <si>
    <t>Ajay Gupta And Sons-BROWN1KG</t>
  </si>
  <si>
    <t>Behra Pujan Samagri ( Basna )-5KG</t>
  </si>
  <si>
    <t>Behra Pujan Samagri ( Basna )-BROWN1KG</t>
  </si>
  <si>
    <t>Diksha Enterprises-5KG</t>
  </si>
  <si>
    <t>Diksha Enterprises-BROWN1KG</t>
  </si>
  <si>
    <t>Kishna Dairy Raigarh-5KG</t>
  </si>
  <si>
    <t>Kishna Dairy Raigarh-BROWN1KG</t>
  </si>
  <si>
    <t>Madhu Hotel-5KG</t>
  </si>
  <si>
    <t>Madhu Hotel-BROWN1KG</t>
  </si>
  <si>
    <t>Sun Food Nest-5KG</t>
  </si>
  <si>
    <t>Sun Food Nest-BROWN1KG</t>
  </si>
  <si>
    <t>Muskan Ice Cream-5KG</t>
  </si>
  <si>
    <t>Muskan Ice Cream-BROWN1KG</t>
  </si>
  <si>
    <t>Nemish Chand Gupta-TM500ML</t>
  </si>
  <si>
    <t>Nemish Chand Gupta-CM500ML</t>
  </si>
  <si>
    <t>Nemish Chand Gupta-PD1KG</t>
  </si>
  <si>
    <t>Nemish Chand Gupta-PD5KG</t>
  </si>
  <si>
    <t>Nemish Chand Gupta-5KG</t>
  </si>
  <si>
    <t>Nemish Chand Gupta-BROWN1KG</t>
  </si>
  <si>
    <t>Rahul Kumar Gupta-TM500ML</t>
  </si>
  <si>
    <t>Rahul Kumar Gupta-5KG</t>
  </si>
  <si>
    <t>Rahul Kumar Gupta-BROWN1KG</t>
  </si>
  <si>
    <t>Sahu Icecream &amp; Cold Drink-5KG</t>
  </si>
  <si>
    <t>Sahu Icecream &amp; Cold Drink-BROWN1KG</t>
  </si>
  <si>
    <t>Shivani Pooja Samagri-PD1KG</t>
  </si>
  <si>
    <t>Shivani Pooja Samagri-PD15KG</t>
  </si>
  <si>
    <t>Shivani Pooja Samagri-5KG</t>
  </si>
  <si>
    <t>Shivani Pooja Samagri-BROWN1KG</t>
  </si>
  <si>
    <t>Sai Dairy &amp; Sweets-PD5KG</t>
  </si>
  <si>
    <t>Sai Dairy &amp; Sweets-PD15KG</t>
  </si>
  <si>
    <t>Sai Dairy &amp; Sweets-5KG</t>
  </si>
  <si>
    <t>Sai Dairy &amp; Sweets-BROWN1KG</t>
  </si>
  <si>
    <t>New Munna Dairy-5KG</t>
  </si>
  <si>
    <t>New Munna Dairy-BROWN1KG</t>
  </si>
  <si>
    <t>Kavya Dairy-PD200GRMS</t>
  </si>
  <si>
    <t>Kavya Dairy-5KG</t>
  </si>
  <si>
    <t>Kavya Dairy-BROWN1KG</t>
  </si>
  <si>
    <t>Behra Jalpan Grih-5KG</t>
  </si>
  <si>
    <t>Behra Jalpan Grih-BROWN1KG</t>
  </si>
  <si>
    <t>Golu Fotwani-5KG</t>
  </si>
  <si>
    <t>Golu Fotwani-BROWN1KG</t>
  </si>
  <si>
    <t>DAHICUP200GRMSBox(6Pc)</t>
  </si>
  <si>
    <t>Satguru Dairy-5KG</t>
  </si>
  <si>
    <t>Satguru Dairy-BROWN1KG</t>
  </si>
  <si>
    <t>Sun Food Nest Saraipali-TM500ML</t>
  </si>
  <si>
    <t>Sun Food Nest Saraipali-5KG</t>
  </si>
  <si>
    <t>Sun Food Nest Saraipali-BROWN1KG</t>
  </si>
  <si>
    <t>Shivani Sweets-1KG</t>
  </si>
  <si>
    <t>Shivani Sweets-5KG</t>
  </si>
  <si>
    <t>Shivani Sweets-BROWN1KG</t>
  </si>
  <si>
    <t>Annapurna Variety-5KG</t>
  </si>
  <si>
    <t>Annapurna Variety-BROWN1KG</t>
  </si>
  <si>
    <t>Virajinee Sao-5KG</t>
  </si>
  <si>
    <t>Virajinee Sao-BROWN1KG</t>
  </si>
  <si>
    <t>Kshamanidhi Nayak-5KG</t>
  </si>
  <si>
    <t>Kshamanidhi Nayak-BROWN1KG</t>
  </si>
  <si>
    <t>Chetna Sahu-5KG</t>
  </si>
  <si>
    <t>Chetna Sahu-BROWN1KG</t>
  </si>
  <si>
    <t>Chakadola Store-5KG</t>
  </si>
  <si>
    <t>Chakadola Store-BROWN1KG</t>
  </si>
  <si>
    <t>Lilima Agency-5KG</t>
  </si>
  <si>
    <t>Lilima Agency-BROWN1KG</t>
  </si>
  <si>
    <t>Dinesh Agrawal-5KG</t>
  </si>
  <si>
    <t>Dinesh Agrawal-BROWN1KG</t>
  </si>
  <si>
    <t>Farhat Firdos-5KG</t>
  </si>
  <si>
    <t>Farhat Firdos-BROWN1KG</t>
  </si>
  <si>
    <t>Janki Agro Food-5KG</t>
  </si>
  <si>
    <t>Janki Agro Food-BROWN1KG</t>
  </si>
  <si>
    <t>Jitendriya Sarangi-5KG</t>
  </si>
  <si>
    <t>Jitendriya Sarangi-BROWN1KG</t>
  </si>
  <si>
    <t>Kamla Devi Agarwal-5KG</t>
  </si>
  <si>
    <t>Kamla Devi Agarwal-BROWN1KG</t>
  </si>
  <si>
    <t>Markanda Sarangi-5KG</t>
  </si>
  <si>
    <t>Markanda Sarangi-BROWN1KG</t>
  </si>
  <si>
    <t>S K  Milk Parlour-5KG</t>
  </si>
  <si>
    <t>S K  Milk Parlour-BROWN1KG</t>
  </si>
  <si>
    <t>Baijayanti Mala Mahapatra-5KG</t>
  </si>
  <si>
    <t>Baijayanti Mala Mahapatra-BROWN1KG</t>
  </si>
  <si>
    <t>Samarpan Barik-5KG</t>
  </si>
  <si>
    <t>Samarpan Barik-BROWN1KG</t>
  </si>
  <si>
    <t>Shivananda Sahu-5KG</t>
  </si>
  <si>
    <t>Shivananda Sahu-BROWN1KG</t>
  </si>
  <si>
    <t>Tara Sweets-5KG</t>
  </si>
  <si>
    <t>Tara Sweets-BROWN1KG</t>
  </si>
  <si>
    <t>Neha Biswal-5KG</t>
  </si>
  <si>
    <t>Neha Biswal-BROWN1KG</t>
  </si>
  <si>
    <t>Sushil Kumar Agrawal-5KG</t>
  </si>
  <si>
    <t>Sushil Kumar Agrawal-BROWN1KG</t>
  </si>
  <si>
    <t>Jitesh Goyel-5KG</t>
  </si>
  <si>
    <t>Jitesh Goyel-BROWN1KG</t>
  </si>
  <si>
    <t>Pradip Kumar Rath-5KG</t>
  </si>
  <si>
    <t>Pradip Kumar Rath-BROWN1KG</t>
  </si>
  <si>
    <t>Shree Sai Services Private Limited IIM-5KG</t>
  </si>
  <si>
    <t>Shree Sai Services Private Limited IIM-BROWN1KG</t>
  </si>
  <si>
    <t>Jigya Agency-5KG</t>
  </si>
  <si>
    <t>Jigya Agency-BROWN1KG</t>
  </si>
  <si>
    <t>Jai Maa Santoshi Enterprises-5KG</t>
  </si>
  <si>
    <t>Jai Maa Santoshi Enterprises-BROWN1KG</t>
  </si>
  <si>
    <t>Plant Cash Sale-5KG</t>
  </si>
  <si>
    <t>Plant Cash Sale-BROWN1KG</t>
  </si>
  <si>
    <t>Agrawal Dairy-5KG</t>
  </si>
  <si>
    <t>Agrawal Dairy-BROWN1KG</t>
  </si>
  <si>
    <t>Om Dairy Farm-5KG</t>
  </si>
  <si>
    <t>Om Dairy Farm-BROWN1KG</t>
  </si>
  <si>
    <t>Jai Pitaimata Milk Dairy-5KG</t>
  </si>
  <si>
    <t>Jai Pitaimata Milk Dairy-BROWN1KG</t>
  </si>
  <si>
    <t>Parag Ann Bhandar-5KG</t>
  </si>
  <si>
    <t>Parag Ann Bhandar-BROWN1KG</t>
  </si>
  <si>
    <t>RRL-Mahasamund U943-5KG</t>
  </si>
  <si>
    <t>RRL-Mahasamund U943-BROWN1KG</t>
  </si>
  <si>
    <t>Anil Super Market-5KG</t>
  </si>
  <si>
    <t>Anil Super Market-BROWN1KG</t>
  </si>
  <si>
    <t>Jalaram Marketing-5KG</t>
  </si>
  <si>
    <t>Jalaram Marketing-BROWN1KG</t>
  </si>
  <si>
    <t>Namo Traders-5KG</t>
  </si>
  <si>
    <t>Namo Traders-BROWN1KG</t>
  </si>
  <si>
    <t>Bikaner Sweets Dongargaon-5KG</t>
  </si>
  <si>
    <t>Bikaner Sweets Dongargaon-BROWN1KG</t>
  </si>
  <si>
    <t>Chandrakar and Thakur Brother-5KG</t>
  </si>
  <si>
    <t>Chandrakar and Thakur Brother-BROWN1KG</t>
  </si>
  <si>
    <t>Ashish Dairy &amp; Daily Needs-5KG</t>
  </si>
  <si>
    <t>Ashish Dairy &amp; Daily Needs-BROWN1KG</t>
  </si>
  <si>
    <t>Shree Ram Traders-5KG</t>
  </si>
  <si>
    <t>Shree Ram Traders-BROWN1KG</t>
  </si>
  <si>
    <t>Khatri Dairy-5KG</t>
  </si>
  <si>
    <t>Khatri Dairy-BROWN1KG</t>
  </si>
  <si>
    <t>Ramchand Chouthmal-5KG</t>
  </si>
  <si>
    <t>Ramchand Chouthmal-BROWN1KG</t>
  </si>
  <si>
    <t>D-Mart Rajnandgaon Chhattisagarh-ZoffGaramMashala</t>
  </si>
  <si>
    <t>D-Mart Rajnandgaon Chhattisagarh-5KG</t>
  </si>
  <si>
    <t>D-Mart Rajnandgaon Chhattisagarh-BROWN1KG</t>
  </si>
  <si>
    <t>Natraj Traders-5KG</t>
  </si>
  <si>
    <t>Natraj Traders-BROWN1KG</t>
  </si>
  <si>
    <t>Vikash Milk-5KG</t>
  </si>
  <si>
    <t>Vikash Milk-BROWN1KG</t>
  </si>
  <si>
    <t>Shaifu Dairy-5KG</t>
  </si>
  <si>
    <t>Shaifu Dairy-BROWN1KG</t>
  </si>
  <si>
    <t>Gulsan Traders-5KG</t>
  </si>
  <si>
    <t>Gulsan Traders-BROWN1KG</t>
  </si>
  <si>
    <t>Babla Dairy-5KG</t>
  </si>
  <si>
    <t>Babla Dairy-BROWN1KG</t>
  </si>
  <si>
    <t>Rakesh Traders-ZoffGaramMashala</t>
  </si>
  <si>
    <t>Rakesh Traders-5KG</t>
  </si>
  <si>
    <t>Rakesh Traders-BROWN1KG</t>
  </si>
  <si>
    <t>Jaiswal Kirana And General Srores-ZoffGaramMashala</t>
  </si>
  <si>
    <t>Jaiswal Kirana And General Srores-5KG</t>
  </si>
  <si>
    <t>Jaiswal Kirana And General Srores-BROWN1KG</t>
  </si>
  <si>
    <t>Anmol Egg and coldrink-ZoffGaramMashala</t>
  </si>
  <si>
    <t>Anmol Egg and coldrink-5KG</t>
  </si>
  <si>
    <t>Anmol Egg and coldrink-BROWN1KG</t>
  </si>
  <si>
    <t>RRL-palm mall-5KG</t>
  </si>
  <si>
    <t>RRL-palm mall-BROWN1KG</t>
  </si>
  <si>
    <t>RRL-indra Complex-ZoffGaramMashala</t>
  </si>
  <si>
    <t>RRL-indra Complex-5KG</t>
  </si>
  <si>
    <t>RRL-indra Complex-BROWN1KG</t>
  </si>
  <si>
    <t>SKM-Shivrinarayan-ZoffGaramMashala</t>
  </si>
  <si>
    <t>SKM-Shivrinarayan-5KG</t>
  </si>
  <si>
    <t>SKM-Shivrinarayan-BROWN1KG</t>
  </si>
  <si>
    <t>Regundwar Trading-5KG</t>
  </si>
  <si>
    <t>Regundwar Trading-BROWN1KG</t>
  </si>
  <si>
    <t>Sharma Doodh Dairy-5KG</t>
  </si>
  <si>
    <t>Sharma Doodh Dairy-BROWN1KG</t>
  </si>
  <si>
    <t>Aarav  Sales-5KG</t>
  </si>
  <si>
    <t>Aarav  Sales-BROWN1KG</t>
  </si>
  <si>
    <t>Bharat Traders-5KG</t>
  </si>
  <si>
    <t>Bharat Traders-BROWN1KG</t>
  </si>
  <si>
    <t>Kanhaiya Dairy House-5KG</t>
  </si>
  <si>
    <t>Kanhaiya Dairy House-BROWN1KG</t>
  </si>
  <si>
    <t>Harsh Vegetable-5KG</t>
  </si>
  <si>
    <t>Harsh Vegetable-BROWN1KG</t>
  </si>
  <si>
    <t>Gupta Traders-5KG</t>
  </si>
  <si>
    <t>Gupta Traders-BROWN1KG</t>
  </si>
  <si>
    <t>Quality Distributers-5KG</t>
  </si>
  <si>
    <t>Quality Distributers-BROWN1KG</t>
  </si>
  <si>
    <t>SK Agencies-5KG</t>
  </si>
  <si>
    <t>SK Agencies-BROWN1KG</t>
  </si>
  <si>
    <t>Gravy Foods and Beverages-5KG</t>
  </si>
  <si>
    <t>Gravy Foods and Beverages-BROWN1KG</t>
  </si>
  <si>
    <t>Mohan Zarda Store-5KG</t>
  </si>
  <si>
    <t>Mohan Zarda Store-BROWN1KG</t>
  </si>
  <si>
    <t>Gauri Shankar &amp; Sons-5KG</t>
  </si>
  <si>
    <t>Gauri Shankar &amp; Sons-BROWN1KG</t>
  </si>
  <si>
    <t>Gurumukh Das Bharat Lal-5KG</t>
  </si>
  <si>
    <t>Gurumukh Das Bharat Lal-BROWN1KG</t>
  </si>
  <si>
    <t>Shyam &amp; Sons-5KG</t>
  </si>
  <si>
    <t>Shyam &amp; Sons-BROWN1KG</t>
  </si>
  <si>
    <t>Mansukh Agency-5KG</t>
  </si>
  <si>
    <t>Mansukh Agency-BROWN1KG</t>
  </si>
  <si>
    <t>Kapil Enterprises-5KG</t>
  </si>
  <si>
    <t>Kapil Enterprises-BROWN1KG</t>
  </si>
  <si>
    <t>Shri Khatu Shyam Ji Traders-5KG</t>
  </si>
  <si>
    <t>Shri Khatu Shyam Ji Traders-BROWN1KG</t>
  </si>
  <si>
    <t>Baba Nati Traders-5KG</t>
  </si>
  <si>
    <t>Baba Nati Traders-BROWN1KG</t>
  </si>
  <si>
    <t>Maa Vaishno Traders-5KG</t>
  </si>
  <si>
    <t>Maa Vaishno Traders-BROWN1KG</t>
  </si>
  <si>
    <t>Rohit Enterprises-5KG</t>
  </si>
  <si>
    <t>Rohit Enterprises-BROWN1KG</t>
  </si>
  <si>
    <t>Komal Agencies-5KG</t>
  </si>
  <si>
    <t>Komal Agencies-BROWN1KG</t>
  </si>
  <si>
    <t>Shri Ram Agency-5KG</t>
  </si>
  <si>
    <t>Shri Ram Agency-BROWN1KG</t>
  </si>
  <si>
    <t>Parameter</t>
  </si>
  <si>
    <t>Source</t>
  </si>
  <si>
    <t>File Name</t>
  </si>
  <si>
    <t>https://vamaadairy-my.sharepoint.com/personal/mis_vamaadairy_com/Documents/Analytics Dashboard/Testing/DEMAND_SHEET Final July.xlsm</t>
  </si>
  <si>
    <t>GAIA PANEER//PANEER 1 KG//BrandTipsy Events</t>
  </si>
  <si>
    <t>GAIA MILK //TM 500 ML// CrtBS  Hospitality Service Pind Balluchi Restaurant</t>
  </si>
  <si>
    <t>GAIA PLAIN DAHI //PD 15 KG//BKTGoyal Ventures</t>
  </si>
  <si>
    <t>LOOSE PANEER//5 KG //LooseGoyal Ventures</t>
  </si>
  <si>
    <t>GAIA PANEER//PANEER 200 GRMS//PktRajyog Enterprises</t>
  </si>
  <si>
    <t>GAIA KADHI DAHI//KD 1 KG // CrtJai maa bhagwati daily needs</t>
  </si>
  <si>
    <t>GAIA PANEER//PANEER 1 KG//BrandJai maa bhagwati daily needs</t>
  </si>
  <si>
    <t>GAIA LASSI //PLAIN (GLASS) LASSI 180 GRMS//BOX3Ganga Prashad Enterprise</t>
  </si>
  <si>
    <t>LOOSE PANEER//1 KG//LooseGanga Prashad Enterprise</t>
  </si>
  <si>
    <t>GAIA PLAIN DAHI //PD 1 KG // CrtNeverno Allied Services Pvt.Ltd</t>
  </si>
  <si>
    <t>GAIA PLAIN DAHI //PD 5 KG //Pkt</t>
  </si>
  <si>
    <t>GAIA PLAIN DAHI //PD 5 KG //PktSodexo India Services Pvt Ltd Kalinga U</t>
  </si>
  <si>
    <t>GAIA PANEER//PANEER 1 KG//BrandSodexo India Services Pvt Ltd Kalinga U</t>
  </si>
  <si>
    <t>GAIA CUPS DAHI //DAHI CUP 200 GRMS Box(6Pc) //BOXTandan Milk</t>
  </si>
  <si>
    <t>GAIA PREMIUM DESI GHEE //GHEE 200 ML//JAR</t>
  </si>
  <si>
    <t>GAIA PREMIUM DESI GHEE GHEE 200 ML</t>
  </si>
  <si>
    <t>GAIA PREMIUM DESI GHEE //GHEE 200 ML//JARTandan Milk</t>
  </si>
  <si>
    <t>GAIA PREMIUM DESI GHEE //GHEE 500 ML//JAR</t>
  </si>
  <si>
    <t>GAIA PREMIUM DESI GHEE GHEE 500 ML</t>
  </si>
  <si>
    <t>GAIA PREMIUM DESI GHEE //GHEE 500 ML//JARTandan Milk</t>
  </si>
  <si>
    <t>GAIA PREMIUM DESI GHEE //GHEE 1 LTR //JAR</t>
  </si>
  <si>
    <t>GAIA PREMIUM DESI GHEE GHEE 1 LTR</t>
  </si>
  <si>
    <t>GAIA PREMIUM DESI GHEE //GHEE 1 LTR //JARTandan Milk</t>
  </si>
  <si>
    <t>SWEETS//Shahi Rabdi 80g-Box(6Pc)//BoxTandan Milk</t>
  </si>
  <si>
    <t>SWEETS//Peda 200g//BOXTandan Milk</t>
  </si>
  <si>
    <t>GAIA CUPS DAHI //DAHI CUP 200 GRMS Box(6Pc) //BOXSantosh Kumar Sagar</t>
  </si>
  <si>
    <t>SWEETS//Shahi Rabdi 80g-Box(6Pc)//BoxSantosh Kumar Sagar</t>
  </si>
  <si>
    <t>GAIA PLAIN DAHI //PD 5 KG // CrtDeepak Kumar Sharma</t>
  </si>
  <si>
    <t>GAIA KADHI DAHI//KD 5 KG // CrtDeepak Kumar Sharma</t>
  </si>
  <si>
    <t>GAIA PLAIN DAHI //PD 1 KG // CrtAnand Milk Agency</t>
  </si>
  <si>
    <t>GAIA PLAIN DAHI //PD 1 KG //PktD-Mart Ring Road Raipur</t>
  </si>
  <si>
    <t>GAIA KADHI DAHI//KD 200 GRMS//PktD-Mart Ring Road Raipur</t>
  </si>
  <si>
    <t>GAIA KADHI DAHI//KD 1 KG //PktD-Mart Ring Road Raipur</t>
  </si>
  <si>
    <t>GAIA PANEER//PANEER 200 GRMS//PktD-Mart Ring Road Raipur</t>
  </si>
  <si>
    <t>GAIA PANEER//PANEER 500 GRMS //BrandD-Mart Ring Road Raipur</t>
  </si>
  <si>
    <t>SWEETS//Shahi Rabdi 80g-Box(6Pc)//BoxD-Mart Ring Road Raipur</t>
  </si>
  <si>
    <t>SWEETS//Peda 200g//BOXD-Mart Ring Road Raipur</t>
  </si>
  <si>
    <t>GAIA PANEER//PANEER 500 GRMS //BrandSKM-Devendra Nagar</t>
  </si>
  <si>
    <t>SWEETS//Shrikhand KE 80g-Box(6Pc)//BOXSKM-Devendra Nagar</t>
  </si>
  <si>
    <t>SWEETS//Shahi Rabdi 80g-Box(6Pc)//BoxSKM-Devendra Nagar</t>
  </si>
  <si>
    <t>SWEETS//Peda 200g//BOXSKM-Devendra Nagar</t>
  </si>
  <si>
    <t>GAIA PLAIN DAHI //PD 400 GRMS //PktSKM-Gudhiyari</t>
  </si>
  <si>
    <t>GAIA KADHI DAHI//KD 200 GRMS//PktSKM-Gudhiyari</t>
  </si>
  <si>
    <t>GAIA PANEER//PANEER 200 GRMS//PktSKM-Gudhiyari</t>
  </si>
  <si>
    <t>SWEETS//Peda 200g//BOXSKM-Gudhiyari</t>
  </si>
  <si>
    <t>GAIA PANEER//PANEER 500 GRMS //BrandSKM-Kota</t>
  </si>
  <si>
    <t>SWEETS//Peda 200g//BOXSKM-Kota</t>
  </si>
  <si>
    <t>SWEETS//Shrikhand KE 80g-Box(6Pc)//BOXSKM-Santoshi Nagar</t>
  </si>
  <si>
    <t>GAIA PLAIN DAHI //PD 200 GRMS//PktSKM-Bhatagaon</t>
  </si>
  <si>
    <t>GAIA PLAIN DAHI //PD 1 KG //PktSKM-Bhatagaon</t>
  </si>
  <si>
    <t>GAIA KADHI DAHI//KD 200 GRMS//PktSKM-Bhatagaon</t>
  </si>
  <si>
    <t>GAIA KADHI DAHI//KD 1 KG //PktSKM-Bhatagaon</t>
  </si>
  <si>
    <t>GAIA PANEER//PANEER 200 GRMS//PktSKM-Bhatagaon</t>
  </si>
  <si>
    <t>GAIA PANEER//PANEER 500 GRMS //BrandSKM-Bhatagaon</t>
  </si>
  <si>
    <t>GAIA PLAIN DAHI //PD 200 GRMS//PktShree Mega Mart-Birgaon</t>
  </si>
  <si>
    <t>GAIA PLAIN DAHI //PD 1 KG //PktShree Mega Mart-Birgaon</t>
  </si>
  <si>
    <t>GAIA KADHI DAHI//KD 200 GRMS//PktShree Mega Mart-Birgaon</t>
  </si>
  <si>
    <t>GAIA KADHI DAHI//KD 1 KG //PktShree Mega Mart-Birgaon</t>
  </si>
  <si>
    <t>GAIA PANEER//PANEER 200 GRMS//PktShree Mega Mart-Birgaon</t>
  </si>
  <si>
    <t>GAIA MILK //CM 500 ML//PktRRL-Dunda U11C</t>
  </si>
  <si>
    <t>GAIA PLAIN DAHI //PD 400 GRMS //PktRRL-Dunda U11C</t>
  </si>
  <si>
    <t>GAIA PANEER//PANEER 200 GRMS//PktRRL-Dunda U11C</t>
  </si>
  <si>
    <t>GAIA MILK //TM 500 ML//PktGaia Fresh Foods Pandri (Retial)</t>
  </si>
  <si>
    <t>GAIA MILK //CM 500 ML//PktGaia Fresh Foods Pandri (Retial)</t>
  </si>
  <si>
    <t>GAIA LASSI //PLAIN (GLASS) LASSI 180 GRMS//BOX3Gaia Fresh Foods Pandri (Retial)</t>
  </si>
  <si>
    <t>GAIA PREMIUM DESI GHEE //GHEE 1 LTR //JARGaia Fresh Foods Pandri (Retial)</t>
  </si>
  <si>
    <t>GAIA PREMIUM DESI GHEE //GHEE 1 LTR Ceka Pack//JAR</t>
  </si>
  <si>
    <t>GAIA PREMIUM DESI GHEE GHEE 1 LTR Ceka Pack</t>
  </si>
  <si>
    <t>GAIA PREMIUM DESI GHEE //GHEE 1 LTR Ceka Pack//JARGaia Fresh Foods Pandri (Retial)</t>
  </si>
  <si>
    <t>GAIA PREMIUM DESI GHEE //Cow GHEE 1 LTR Ceka Pack //JAR</t>
  </si>
  <si>
    <t>GAIA PREMIUM DESI GHEE Cow GHEE 1 LTR Ceka Pack</t>
  </si>
  <si>
    <t>GAIA PREMIUM DESI GHEE //Cow GHEE 1 LTR Ceka Pack //JARGaia Fresh Foods Pandri (Retial)</t>
  </si>
  <si>
    <t>GAIA PREMIUM DESI GHEE //COW GHEE 1LTR//JAR</t>
  </si>
  <si>
    <t>GAIA PREMIUM DESI GHEE COW GHEE 1LTR</t>
  </si>
  <si>
    <t>GAIA PREMIUM DESI GHEE //COW GHEE 1LTR//JARGaia Fresh Foods Pandri (Retial)</t>
  </si>
  <si>
    <t>GAIA PLAIN DAHI //PD 1 KG //PktD-Mart Durg By Paas NH-6  Bhilai</t>
  </si>
  <si>
    <t>GAIA PLAIN DAHI //PD 200 GRMS//PktSKM-Anjora</t>
  </si>
  <si>
    <t>GAIA PLAIN DAHI //PD 400 GRMS //PktSKM-Anjora</t>
  </si>
  <si>
    <t>GAIA PLAIN DAHI //PD 1 KG //PktSKM-Anjora</t>
  </si>
  <si>
    <t>GAIA KADHI DAHI//KD 200 GRMS//PktSKM-Anjora</t>
  </si>
  <si>
    <t>GAIA KADHI DAHI//KD 1 KG //PktSKM-Anjora</t>
  </si>
  <si>
    <t>GAIA PANEER//PANEER 200 GRMS//PktSKM-Anjora</t>
  </si>
  <si>
    <t>GAIA PANEER//PANEER 500 GRMS //BrandSKM-Anjora</t>
  </si>
  <si>
    <t>GAIA KADHI DAHI//KD 1 KG // CrtAshapura Kitchen Novelty</t>
  </si>
  <si>
    <t>TOTAL PANEER //TOTAL PANEER //(IN KG)Tripti Misthan</t>
  </si>
  <si>
    <t>GAIA PREMIUM DESI GHEE //GHEE 15 KG //TINTripti Misthan</t>
  </si>
  <si>
    <t>ORDER AMOUNT //ORDER AMOUNT //Value in Rs.Tripti Misthan</t>
  </si>
  <si>
    <t>GAIA KADHI DAHI//KD 5 KG // CrtM P S  Agency</t>
  </si>
  <si>
    <t>GAIA KADHI DAHI//KD 1 KG // CrtSamriddhi Dairy &amp; Frozen Food</t>
  </si>
  <si>
    <t>GAIA KADHI DAHI//KD 200 GRMS// CrtDheeraj</t>
  </si>
  <si>
    <t>LOOSE PANEER//1 KG//LooseDheeraj</t>
  </si>
  <si>
    <t>LOOSE PANEER//1 KG//LooseHari Dairy</t>
  </si>
  <si>
    <t>SWEETS//Shahi Rabdi 80g-Box(6Pc)//BoxVinay Milk</t>
  </si>
  <si>
    <t>SWEETS//Shahi Rabdi 80g-Box(6Pc)//BoxMahamaya Dairy</t>
  </si>
  <si>
    <t>GAIA KADHI DAHI//KD 1 KG // CrtManish Milk</t>
  </si>
  <si>
    <t>LOOSE PANEER//1 KG//LooseManish Milk</t>
  </si>
  <si>
    <t>LOOSE PANEER//1 KG//LooseShree Darbar Sweets and Restaurant(Kharora)</t>
  </si>
  <si>
    <t>GAIA KADHI DAHI//KD 5 KG // CrtKrishna Puja Samgri</t>
  </si>
  <si>
    <t>LOOSE PANEER//1 KG//LooseKrishna Puja Samgri</t>
  </si>
  <si>
    <t>GAIA PLAIN DAHI //PD 15 KG//BKTApna Kirana Store</t>
  </si>
  <si>
    <t>LOOSE PANEER//1 KG//LooseApna Kirana Store</t>
  </si>
  <si>
    <t>GAIA CUPS DAHI //DAHI CUP 200 GRMS Box(6Pc) //BOXAnkit Bhojnalay</t>
  </si>
  <si>
    <t>GAIA CUPS DAHI //DAHI CUP 200 GRMS Box(6Pc) //Free Box</t>
  </si>
  <si>
    <t>GAIA CUPS DAHI //DAHI CUP 200 GRMS Box(6Pc) //Free BoxAnkit Bhojnalay</t>
  </si>
  <si>
    <t>GAIA PLAIN DAHI //PD 5 KG//BKTAnkit Bhojnalay</t>
  </si>
  <si>
    <t>GAIA PLAIN DAHI //PD 200 GRMS// CrtDiksha Enterprises</t>
  </si>
  <si>
    <t>GAIA PLAIN DAHI //PD 1 KG // CrtDiksha Enterprises</t>
  </si>
  <si>
    <t>GAIA KADHI DAHI//KD 200 GRMS// CrtDiksha Enterprises</t>
  </si>
  <si>
    <t>GAIA KADHI DAHI//KD 1 KG // CrtDiksha Enterprises</t>
  </si>
  <si>
    <t>LOOSE PANEER//1 KG//LooseDiksha Enterprises</t>
  </si>
  <si>
    <t>LOOSE PANEER//1 KG//LooseNemish Chand Gupta</t>
  </si>
  <si>
    <t>GAIA PLAIN DAHI //PD 200 GRMS// CrtShivani Pooja Samagri</t>
  </si>
  <si>
    <t>GAIA PLAIN DAHI //PD 5 KG//BKTShivani Pooja Samagri</t>
  </si>
  <si>
    <t>GAIA KADHI DAHI//KD 15KG //BKTShivani Pooja Samagri</t>
  </si>
  <si>
    <t>GAIA PANEER//PANEER 200 GRMS//PktSai Dairy &amp; Sweets</t>
  </si>
  <si>
    <t>GAIA PANEER//PANEER 500 GRMS //BrandSai Dairy &amp; Sweets</t>
  </si>
  <si>
    <t>GAIA PANEER//PANEER 1 KG//BrandSai Dairy &amp; Sweets</t>
  </si>
  <si>
    <t>GAIA PANEER//PANEER 1 KG//BrandKavya Dairy</t>
  </si>
  <si>
    <t>LOOSE PANEER//1 KG//LooseJigya Agency</t>
  </si>
  <si>
    <t>GAIA PANEER//PANEER 1 KG//BrandJalaram Marketing</t>
  </si>
  <si>
    <t>GAIA MILK //TM 500 ML// CrtBikaner Sweets Dongargaon</t>
  </si>
  <si>
    <t>GAIA KADHI DAHI//KD 1 KG // CrtBikaner Sweets Dongargaon</t>
  </si>
  <si>
    <t>Row Labels</t>
  </si>
  <si>
    <t>Sum of Sales Revenue</t>
  </si>
  <si>
    <t>Grand Total</t>
  </si>
  <si>
    <t>Discount Schm1</t>
  </si>
  <si>
    <t>Selected Location and Group for Milk</t>
  </si>
  <si>
    <t>Tipsy Events-PANEER1KG</t>
  </si>
  <si>
    <t>BS  Hospitality Service Pind Balluchi Restaurant-TM500ML</t>
  </si>
  <si>
    <t>Goyal Ventures-PD15KG</t>
  </si>
  <si>
    <t>Rajyog Enterprises-PANEER200GRMS</t>
  </si>
  <si>
    <t>Jai maa bhagwati daily needs-KD1KG</t>
  </si>
  <si>
    <t>Jai maa bhagwati daily needs-PANEER1KG</t>
  </si>
  <si>
    <t>Ganga Prashad Enterprise-PLAIN(GLASS)LASSI180GRMS</t>
  </si>
  <si>
    <t>Ganga Prashad Enterprise-1KG</t>
  </si>
  <si>
    <t>Neverno Allied Services Pvt.Ltd-PD1KG</t>
  </si>
  <si>
    <t>Sodexo India Services Pvt Ltd Kalinga U-PD5KG</t>
  </si>
  <si>
    <t>Sodexo India Services Pvt Ltd Kalinga U-PANEER1KG</t>
  </si>
  <si>
    <t>Tandan Milk-DAHICUP200GRMSBox(6Pc)</t>
  </si>
  <si>
    <t>GHEE200ML</t>
  </si>
  <si>
    <t>Tandan Milk-GHEE200ML</t>
  </si>
  <si>
    <t>GHEE500ML</t>
  </si>
  <si>
    <t>Tandan Milk-GHEE500ML</t>
  </si>
  <si>
    <t>GHEE1LTR</t>
  </si>
  <si>
    <t>Tandan Milk-GHEE1LTR</t>
  </si>
  <si>
    <t>Tandan Milk-ShahiRabdi80g-Box(6Pc)</t>
  </si>
  <si>
    <t>Tandan Milk-Peda200g</t>
  </si>
  <si>
    <t>Santosh Kumar Sagar-DAHICUP200GRMSBox(6Pc)</t>
  </si>
  <si>
    <t>Santosh Kumar Sagar-ShahiRabdi80g-Box(6Pc)</t>
  </si>
  <si>
    <t>Deepak Kumar Sharma-PD5KG</t>
  </si>
  <si>
    <t>Deepak Kumar Sharma-KD5KG</t>
  </si>
  <si>
    <t>Anand Milk Agency-PD1KG</t>
  </si>
  <si>
    <t>D-Mart Ring Road Raipur-PD1KG</t>
  </si>
  <si>
    <t>D-Mart Ring Road Raipur-KD200GRMS</t>
  </si>
  <si>
    <t>D-Mart Ring Road Raipur-KD1KG</t>
  </si>
  <si>
    <t>D-Mart Ring Road Raipur-PANEER200GRMS</t>
  </si>
  <si>
    <t>D-Mart Ring Road Raipur-PANEER500GRMS</t>
  </si>
  <si>
    <t>D-Mart Ring Road Raipur-ShahiRabdi80g-Box(6Pc)</t>
  </si>
  <si>
    <t>D-Mart Ring Road Raipur-Peda200g</t>
  </si>
  <si>
    <t>SKM-Devendra Nagar-PANEER500GRMS</t>
  </si>
  <si>
    <t>SKM-Devendra Nagar-ShrikhandKE80g-Box(6Pc)</t>
  </si>
  <si>
    <t>SKM-Devendra Nagar-ShahiRabdi80g-Box(6Pc)</t>
  </si>
  <si>
    <t>SKM-Devendra Nagar-Peda200g</t>
  </si>
  <si>
    <t>SKM-Gudhiyari-PD400GRMS</t>
  </si>
  <si>
    <t>SKM-Gudhiyari-KD200GRMS</t>
  </si>
  <si>
    <t>SKM-Gudhiyari-PANEER200GRMS</t>
  </si>
  <si>
    <t>SKM-Gudhiyari-Peda200g</t>
  </si>
  <si>
    <t>SKM-Kota-PANEER500GRMS</t>
  </si>
  <si>
    <t>SKM-Kota-Peda200g</t>
  </si>
  <si>
    <t>SKM-Santoshi Nagar-ShrikhandKE80g-Box(6Pc)</t>
  </si>
  <si>
    <t>SKM-Bhatagaon-PD200GRMS</t>
  </si>
  <si>
    <t>SKM-Bhatagaon-PD1KG</t>
  </si>
  <si>
    <t>SKM-Bhatagaon-KD200GRMS</t>
  </si>
  <si>
    <t>SKM-Bhatagaon-KD1KG</t>
  </si>
  <si>
    <t>SKM-Bhatagaon-PANEER200GRMS</t>
  </si>
  <si>
    <t>SKM-Bhatagaon-PANEER500GRMS</t>
  </si>
  <si>
    <t>Shree Mega Mart-Birgaon-PD200GRMS</t>
  </si>
  <si>
    <t>Shree Mega Mart-Birgaon-PD1KG</t>
  </si>
  <si>
    <t>Shree Mega Mart-Birgaon-KD200GRMS</t>
  </si>
  <si>
    <t>Shree Mega Mart-Birgaon-KD1KG</t>
  </si>
  <si>
    <t>Shree Mega Mart-Birgaon-PANEER200GRMS</t>
  </si>
  <si>
    <t>RRL-Dunda U11C-CM500ML</t>
  </si>
  <si>
    <t>RRL-Dunda U11C-PD400GRMS</t>
  </si>
  <si>
    <t>RRL-Dunda U11C-PANEER200GRMS</t>
  </si>
  <si>
    <t>Gaia Fresh Foods Pandri (Retial)-TM500ML</t>
  </si>
  <si>
    <t>Gaia Fresh Foods Pandri (Retial)-CM500ML</t>
  </si>
  <si>
    <t>Gaia Fresh Foods Pandri (Retial)-PLAIN(GLASS)LASSI180GRMS</t>
  </si>
  <si>
    <t>Gaia Fresh Foods Pandri (Retial)-GHEE1LTR</t>
  </si>
  <si>
    <t>GHEE1LTRCekaPack</t>
  </si>
  <si>
    <t>Gaia Fresh Foods Pandri (Retial)-GHEE1LTRCekaPack</t>
  </si>
  <si>
    <t>CowGHEE1LTRCekaPack</t>
  </si>
  <si>
    <t>Gaia Fresh Foods Pandri (Retial)-CowGHEE1LTRCekaPack</t>
  </si>
  <si>
    <t>COWGHEE1LTR</t>
  </si>
  <si>
    <t>Gaia Fresh Foods Pandri (Retial)-COWGHEE1LTR</t>
  </si>
  <si>
    <t>D-Mart Durg By Paas NH-6  Bhilai-PD1KG</t>
  </si>
  <si>
    <t>SKM-Anjora-PD200GRMS</t>
  </si>
  <si>
    <t>SKM-Anjora-PD400GRMS</t>
  </si>
  <si>
    <t>SKM-Anjora-PD1KG</t>
  </si>
  <si>
    <t>SKM-Anjora-KD200GRMS</t>
  </si>
  <si>
    <t>SKM-Anjora-KD1KG</t>
  </si>
  <si>
    <t>SKM-Anjora-PANEER200GRMS</t>
  </si>
  <si>
    <t>SKM-Anjora-PANEER500GRMS</t>
  </si>
  <si>
    <t>Ashapura Kitchen Novelty-KD1KG</t>
  </si>
  <si>
    <t>Tripti Misthan-5KG</t>
  </si>
  <si>
    <t>Tripti Misthan-GHEE15KG</t>
  </si>
  <si>
    <t>Tripti Misthan-BROWN1KG</t>
  </si>
  <si>
    <t>M P S  Agency-KD5KG</t>
  </si>
  <si>
    <t>Samriddhi Dairy &amp; Frozen Food-KD1KG</t>
  </si>
  <si>
    <t>Dheeraj-KD200GRMS</t>
  </si>
  <si>
    <t>Dheeraj-1KG</t>
  </si>
  <si>
    <t>Hari Dairy-1KG</t>
  </si>
  <si>
    <t>Vinay Milk-ShahiRabdi80g-Box(6Pc)</t>
  </si>
  <si>
    <t>Mahamaya Dairy-ShahiRabdi80g-Box(6Pc)</t>
  </si>
  <si>
    <t>Manish Milk-KD1KG</t>
  </si>
  <si>
    <t>Manish Milk-1KG</t>
  </si>
  <si>
    <t>Shree Darbar Sweets and Restaurant(Kharora)-1KG</t>
  </si>
  <si>
    <t>Krishna Puja Samgri-KD5KG</t>
  </si>
  <si>
    <t>Krishna Puja Samgri-1KG</t>
  </si>
  <si>
    <t>Apna Kirana Store-PD15KG</t>
  </si>
  <si>
    <t>Apna Kirana Store-1KG</t>
  </si>
  <si>
    <t>Ankit Bhojnalay-DAHICUP200GRMSBox(6Pc)</t>
  </si>
  <si>
    <t>Ankit Bhojnalay-PD5KG</t>
  </si>
  <si>
    <t>Diksha Enterprises-PD200GRMS</t>
  </si>
  <si>
    <t>Diksha Enterprises-PD1KG</t>
  </si>
  <si>
    <t>Diksha Enterprises-KD200GRMS</t>
  </si>
  <si>
    <t>Diksha Enterprises-KD1KG</t>
  </si>
  <si>
    <t>Diksha Enterprises-1KG</t>
  </si>
  <si>
    <t>Nemish Chand Gupta-1KG</t>
  </si>
  <si>
    <t>Shivani Pooja Samagri-PD200GRMS</t>
  </si>
  <si>
    <t>Shivani Pooja Samagri-PD5KG</t>
  </si>
  <si>
    <t>Shivani Pooja Samagri-KD15KG</t>
  </si>
  <si>
    <t>Sai Dairy &amp; Sweets-PANEER200GRMS</t>
  </si>
  <si>
    <t>Sai Dairy &amp; Sweets-PANEER500GRMS</t>
  </si>
  <si>
    <t>Sai Dairy &amp; Sweets-PANEER1KG</t>
  </si>
  <si>
    <t>Kavya Dairy-PANEER1KG</t>
  </si>
  <si>
    <t>Jigya Agency-1KG</t>
  </si>
  <si>
    <t>Jalaram Marketing-PANEER1KG</t>
  </si>
  <si>
    <t>Bikaner Sweets Dongargaon-TM500ML</t>
  </si>
  <si>
    <t>Bikaner Sweets Dongargaon-KD1KG</t>
  </si>
  <si>
    <t>Route / City</t>
  </si>
  <si>
    <t>SKM-Rajnandgaon</t>
  </si>
  <si>
    <t>Anantra Mart Kushalpur</t>
  </si>
  <si>
    <t>RRL Dumartarai</t>
  </si>
  <si>
    <t>Shree Sai Services</t>
  </si>
  <si>
    <t>Shree Sai Services Private Limited</t>
  </si>
  <si>
    <t>ANNAPURNA VARIETY</t>
  </si>
  <si>
    <t>M.P.S Agency</t>
  </si>
  <si>
    <t>LP 1 kg</t>
  </si>
  <si>
    <t>LP 5 kg</t>
  </si>
  <si>
    <t>AgrawaL Agency</t>
  </si>
  <si>
    <t>Chourasiya Markenting</t>
  </si>
  <si>
    <t>Gaia Fresh Foods Pandri  ( Retail )</t>
  </si>
  <si>
    <t>Ganga Prasad Enterprises</t>
  </si>
  <si>
    <t>Navniraman Vanijya Pvt.Ltd</t>
  </si>
  <si>
    <t>Rathi Agency</t>
  </si>
  <si>
    <t>State</t>
  </si>
  <si>
    <t>CG</t>
  </si>
  <si>
    <t>OD</t>
  </si>
  <si>
    <t>Apna  Mart</t>
  </si>
  <si>
    <t>Apna Mart</t>
  </si>
  <si>
    <t>Sodexo India Services Pvt Ltd</t>
  </si>
  <si>
    <t>Ambika Realtech</t>
  </si>
  <si>
    <t>Ciaana the Bakers</t>
  </si>
  <si>
    <t>Laxmi Sales</t>
  </si>
  <si>
    <t>Jai Maa Bhagwati Daily Needs</t>
  </si>
  <si>
    <t>Gaia Fresh Foods Pandri (Retail)</t>
  </si>
  <si>
    <t>ATP Saes</t>
  </si>
  <si>
    <t>Raiour</t>
  </si>
  <si>
    <t>Kalyan Enterprises</t>
  </si>
  <si>
    <t>SKM-Kamal Vihar Ghee</t>
  </si>
  <si>
    <t>Reliance Retail Limited 2026-27</t>
  </si>
  <si>
    <t>Avenue Supermarts Ltd 2026-27</t>
  </si>
  <si>
    <t>Shubham K Mart Pvt Ltd 2026-27</t>
  </si>
  <si>
    <t>BS  Hospitality Service</t>
  </si>
  <si>
    <t>The Lunchbox</t>
  </si>
  <si>
    <t>Consignee Name</t>
  </si>
  <si>
    <t>Consignee Address</t>
  </si>
  <si>
    <t>Consignee State</t>
  </si>
  <si>
    <t>Consignee Pincode</t>
  </si>
  <si>
    <t>Consignee GSTIN</t>
  </si>
  <si>
    <t>Buyer Address</t>
  </si>
  <si>
    <t>Buyer GSTIN</t>
  </si>
  <si>
    <t>Buyer Pincode</t>
  </si>
  <si>
    <t>Match Status</t>
  </si>
  <si>
    <t>P-E1-05, M/S M.P.S Agency,
Sirsa Road, Indira Chowk,
Bhilai, Durg, Chhattisgarh</t>
  </si>
  <si>
    <t>Chhattisgarh</t>
  </si>
  <si>
    <t>490023</t>
  </si>
  <si>
    <t>22DCDPS8152P1Z1</t>
  </si>
  <si>
    <t>OK - matched Tally ledger</t>
  </si>
  <si>
    <t>REVIEW: 'Lalwani Kirana' not found in Tally LEDGER master (closest: 'Yadav  Kirana', 69%). Row left unchanged - verify spelling or create this ledger in Tally.</t>
  </si>
  <si>
    <t>492001</t>
  </si>
  <si>
    <t>OK - matched Tally ledger | NOTE: this party has no address saved in Tally either - please add it in Tally.</t>
  </si>
  <si>
    <t>Joganipali, Saraipali,
Mahasamund</t>
  </si>
  <si>
    <t>493558</t>
  </si>
  <si>
    <t>22BEXPA8555C2ZG</t>
  </si>
  <si>
    <t>Ward No. 36, Tiranga Chowk,
Rajnandgaon</t>
  </si>
  <si>
    <t>491441</t>
  </si>
  <si>
    <t>22AAYPG6174F1ZI</t>
  </si>
  <si>
    <t>Kutchery Chowk, Raipur</t>
  </si>
  <si>
    <t>Nemras &amp; Co.</t>
  </si>
  <si>
    <t>321,Panchwati Nagar,Near Shiv Complex,Mowa,
Raipur</t>
  </si>
  <si>
    <t>22DVGPP5147B1ZU</t>
  </si>
  <si>
    <t>Shop No. 3-4, Sun and Sun Cold Storage,
Bilaspur Road, Bhanpuri, Raipur</t>
  </si>
  <si>
    <t>22AEEFS4723G1ZA</t>
  </si>
  <si>
    <t>OK - matched Tally ledger | NOTE: could not auto-match outlet to a specific ship-to address; used party's registered address - please verify</t>
  </si>
  <si>
    <t>Near DM Tower Venu Petrol Pump
Bilaspur Road, Birgaon</t>
  </si>
  <si>
    <t>OK - matched Tally ledger | ship-to matched: 'BIRGAON'</t>
  </si>
  <si>
    <t>Near Honda Showroom
Amleshwar Durg</t>
  </si>
  <si>
    <t>OK - matched Tally ledger | ship-to matched: 'AMLESHWAR'</t>
  </si>
  <si>
    <t>REVIEW: 'Apna  Mart' not found in Tally LEDGER master (closest: 'Anantra Mart', 76%). Row left unchanged - verify spelling or create this ledger in Tally.</t>
  </si>
  <si>
    <t>HOTEL BABYLON INN, JAIL ROAD, RAIPUR, Raipur, Chhattisgarh,</t>
  </si>
  <si>
    <t>22AABCH4455L1ZM</t>
  </si>
  <si>
    <t>Kushalpur, Raipur</t>
  </si>
  <si>
    <t>22AASCS8717K1ZR</t>
  </si>
  <si>
    <t>OK - matched Tally ledger | ship-to matched: 'Kushalpur, Raipur'</t>
  </si>
  <si>
    <t>B-14, Dumartarai,Wholesale Market, Sardar
Vallabh Bhai Patel, Raipur</t>
  </si>
  <si>
    <t>492015</t>
  </si>
  <si>
    <t>22AAJFF3985G1ZC</t>
  </si>
  <si>
    <t>Sunil Kumar Sahu, 13/1 Kenwat Para1, Medinipur,
Basna, Medinipur, Baroli, Mahasamund</t>
  </si>
  <si>
    <t>493554</t>
  </si>
  <si>
    <t>Floor No.: B-52, Building No./Flat No.: SEC-8
Kmala Vihar Devpuri</t>
  </si>
  <si>
    <t>22AAGCH6839K1ZB</t>
  </si>
  <si>
    <t>Makan No.115 Ward No 33 Jagriti Nagar
Birgaon Dharsiwa
Fssai-20524079003705</t>
  </si>
  <si>
    <t>493221</t>
  </si>
  <si>
    <t>Hatri Bazar Durg
Fssai-10517006000637</t>
  </si>
  <si>
    <t>491001</t>
  </si>
  <si>
    <t>22ADBPB8351M1ZQ</t>
  </si>
  <si>
    <t>Dawda Colony Pachpedi naka Raipur. </t>
  </si>
  <si>
    <t>22AAICN0923C1Z3</t>
  </si>
  <si>
    <t>Auto-corrected name: 'Neverno Allied Services Pvt. Ltd.' -&gt; 'Neverno Allied Services Pvt.Ltd' (98% match)</t>
  </si>
  <si>
    <t>near jagnnath mandir gaytri nagar</t>
  </si>
  <si>
    <t>492007</t>
  </si>
  <si>
    <t>22ABEFA6160G1ZV</t>
  </si>
  <si>
    <t>Auto-corrected name: 'Arti Beverages  and foods LLp' -&gt; 'Aarti Beverages  and Foods LLp' (98% match) | ship-to matched: 'Gayatri Nagar'</t>
  </si>
  <si>
    <t>Shop No. C- 41
Sardar Vallabh Bhai Patel Wholesale Market
Dumartarai, Raipur</t>
  </si>
  <si>
    <t>22AAQPY2608A1ZV</t>
  </si>
  <si>
    <t>REVIEW: 'Apna Mart' not found in Tally LEDGER master (closest: 'Anantra Mart', 76%). Row left unchanged - verify spelling or create this ledger in Tally.</t>
  </si>
  <si>
    <t>Main Road Dhamtari
Krishi Upaj Mandi
Infront of SBI Bank, Abhanpur</t>
  </si>
  <si>
    <t>OK - matched Tally ledger | ship-to matched: 'Abhanpur'</t>
  </si>
  <si>
    <t>Bhagwan Mahavir Chowk
Gunj Road, Nawa Para Rajim</t>
  </si>
  <si>
    <t>OK - matched Tally ledger | ship-to matched: 'Rajim'</t>
  </si>
  <si>
    <t>REVIEW: 'Namrata Sample' not found in Tally LEDGER master (closest: 'Amit Sample', 80%). Row left unchanged - verify spelling or create this ledger in Tally.</t>
  </si>
  <si>
    <t>Khata No.88, Plot No.623,Infront of Khandelwal
Book Store, Road No.03,Kantabanji,Balangir
Odisha,767039</t>
  </si>
  <si>
    <t>767039</t>
  </si>
  <si>
    <t>21ANDPJ9765B1Z8</t>
  </si>
  <si>
    <t>Chandani Chowk Nehru Nagar</t>
  </si>
  <si>
    <t>Bhatagaon Chowk
Raipur</t>
  </si>
  <si>
    <t>OK - matched Tally ledger | ship-to matched: 'Bhatagaon, Raipur'</t>
  </si>
  <si>
    <t>01 Danteshwari Residency,Aghanpur,Dharampura
Zone Jagdalpur,Bastar</t>
  </si>
  <si>
    <t>494001</t>
  </si>
  <si>
    <t>22BJPPB2543A1ZX</t>
  </si>
  <si>
    <t>245,Gurunanak Ward No 11,Tilda Neora,Raipur
493114</t>
  </si>
  <si>
    <t>493114</t>
  </si>
  <si>
    <t>22AQBPM9820B1ZB</t>
  </si>
  <si>
    <t>Fleet Labs Technologies Pvt.Ltd</t>
  </si>
  <si>
    <t>29,Off Canal Linking Road, Indrawati Colony,
Raipur</t>
  </si>
  <si>
    <t>22AAECF6112B1ZG</t>
  </si>
  <si>
    <t>Auto-corrected name: 'Fleet Lab Technologies Pvt. Ltd.' -&gt; 'Fleet Labs Technologies Pvt.Ltd' (97% match) | NOTE: could not auto-match outlet to a specific ship-to address; used party's registered address - please verify</t>
  </si>
  <si>
    <t>Ward No-60 Rawatpura Colony Phase,2 Near Priya
Kirana Store,Bhatgaon,Dharsiwa,Raipur</t>
  </si>
  <si>
    <t>492013</t>
  </si>
  <si>
    <t>22BWIPP9077M1ZS</t>
  </si>
  <si>
    <t>Marwadi School Parisar, Shop No. 12,
Motipara, Durg, (C.G.)</t>
  </si>
  <si>
    <t>22ACJPJ9797N1ZQ</t>
  </si>
  <si>
    <t>HIG-1 Sector-1,Shankar Nagar Road,Near Turning
Point Shankar Nagar,Raipur</t>
  </si>
  <si>
    <t>492004</t>
  </si>
  <si>
    <t>22BWOPA5554Q1Z3</t>
  </si>
  <si>
    <t>Arihant Jewellers Complex
Ashwani Nagar, Sunder Nagar Road
Raipur</t>
  </si>
  <si>
    <t>OK - matched Tally ledger | ship-to matched: 'Sunder Nagar, Raipur'</t>
  </si>
  <si>
    <t>REVIEW: 'Maira Resort Balaghat' not found in Tally LEDGER master (closest: 'Manoj Mishra Imprest A/c', 53%). Row left unchanged - verify spelling or create this ledger in Tally.</t>
  </si>
  <si>
    <t>Ram Nagar,Indra Chauk,Supela,Bhilai,Durg
490023</t>
  </si>
  <si>
    <t>29d Plot No146/21,Sadar Bazar ,Hatri Bazar
Durg</t>
  </si>
  <si>
    <t>22AJQPJ7374M1ZL</t>
  </si>
  <si>
    <t>Pro. Sonu Ram Goyal
Shrinagar, Near Neem Dabri Talab,
Khamtrai, Raipur (C.G.)</t>
  </si>
  <si>
    <t>Bus Stand ,Dharamjaigarh,Raigarh-496116</t>
  </si>
  <si>
    <t>496116</t>
  </si>
  <si>
    <t>22AFJPA5194F1ZR</t>
  </si>
  <si>
    <t>Balaji Minerals, Jashpur Road, Pathalgaon, Jashpur,
496118</t>
  </si>
  <si>
    <t>496118</t>
  </si>
  <si>
    <t>22CQSPG4381A1Z2</t>
  </si>
  <si>
    <t>GANDAI ROAD, DHAMDHA, Durg,Chhattisgarh-490006</t>
  </si>
  <si>
    <t>490006</t>
  </si>
  <si>
    <t>22BBJPS1743R1Z4</t>
  </si>
  <si>
    <t>LIG 83, Vaishali Nagar, Supela, Bhilai, Durg, Chhattisgar</t>
  </si>
  <si>
    <t>22AQOPJ0164C1ZC</t>
  </si>
  <si>
    <t>Birgaon Urla Road
Opp. to Sumit Bazar</t>
  </si>
  <si>
    <t>OK - matched Tally ledger | ship-to matched: 'Birgaon, Raipur'</t>
  </si>
  <si>
    <t>Devpuri, Raipur
Khasra No. 168,169 &amp; 171, Kamal
Sector-11 A, Village Khunda</t>
  </si>
  <si>
    <t>22AACCA8432H1Z0</t>
  </si>
  <si>
    <t>OK - matched Tally ledger | ship-to matched: 'Devpuri, Raipur'</t>
  </si>
  <si>
    <t>C/o Late Bhajan Lal Khatwani House,No.101
Subhash Ward,Kanker-494334</t>
  </si>
  <si>
    <t>494334</t>
  </si>
  <si>
    <t>REVIEW: 'Relaince Retail Ltd.Tekari' not found in Tally LEDGER master (closest: 'SD Reliance Retail Ltd.', 77%). Row left unchanged - verify spelling or create this ledger in Tally.</t>
  </si>
  <si>
    <t>Shop No. 2/45, Nehru Complex,
Old RTO Office Vyapar Vihar,
Bilaspur</t>
  </si>
  <si>
    <t>495001</t>
  </si>
  <si>
    <t>22EJNPA2954K1Z5</t>
  </si>
  <si>
    <t>Arang</t>
  </si>
  <si>
    <t>493441</t>
  </si>
  <si>
    <t>22BGJPB2465C1Z1</t>
  </si>
  <si>
    <t>64, Bazaar Para, Newra, Tilda, Raipur, Neora</t>
  </si>
  <si>
    <t>SECOND FLOOR, BLOCK C, RAO TRADE CENTRE, LINK ROAD,
Bilaspur, Chhattisgarh, 495001</t>
  </si>
  <si>
    <t>22AAFCN0166N1ZG</t>
  </si>
  <si>
    <t>R.N. SUPER BAZAR, MANGLA, MANGLA, Bilaspur,
Chhattisgarh, 495001</t>
  </si>
  <si>
    <t>22BABPS3013F1ZC</t>
  </si>
  <si>
    <t>Kharora (C.G.)</t>
  </si>
  <si>
    <t>Sarkhanda, Bilaspur
Near Govt. Girls College
Bilaspur Municipal Corporation</t>
  </si>
  <si>
    <t>495006</t>
  </si>
  <si>
    <t>OK - matched Tally ledger | ship-to matched: 'Sarkhanda, Bilaspur'</t>
  </si>
  <si>
    <t>WH GF L K Corporates Log Park Block N
Kh185/8, To, 18,185/23,to,30,185/43,to,55,Vg,
Dumartari NH 30 New Dhamtari Road Raipur,
Raipur, Chhattisgarh, 492015, ABHANPUR,</t>
  </si>
  <si>
    <t>22AABCR1718E1ZZ</t>
  </si>
  <si>
    <t>VILL GHODARI TEH DIST MAHASAMUND,</t>
  </si>
  <si>
    <t>493445</t>
  </si>
  <si>
    <t>Basna</t>
  </si>
  <si>
    <t>22AKHPA5697C2ZF</t>
  </si>
  <si>
    <t>Ajay Gupta and Sons</t>
  </si>
  <si>
    <t>Subhash Chowk, Nai Sadak Raigarh</t>
  </si>
  <si>
    <t>496001</t>
  </si>
  <si>
    <t>22AXZPG3923G1ZD</t>
  </si>
  <si>
    <t>Kirodimal Nagar Raigarh</t>
  </si>
  <si>
    <t>JPL GATE NO-5 SALIHABHATTA
TAMNAR RAIGARH
Fassai-20523076000006</t>
  </si>
  <si>
    <t>496107</t>
  </si>
  <si>
    <t>22AQTPB6406A1ZE</t>
  </si>
  <si>
    <t>Bus Stand Tamnar
Raigarh</t>
  </si>
  <si>
    <t>496111</t>
  </si>
  <si>
    <t>22BFDPB5019K1ZW</t>
  </si>
  <si>
    <t>Padampur Road , Basna , Mahasamund</t>
  </si>
  <si>
    <t>22AUXPB8724D1ZN</t>
  </si>
  <si>
    <t>Raigarh Road Sarangarh</t>
  </si>
  <si>
    <t>22BCAPK0149K1ZZ</t>
  </si>
  <si>
    <t>Agrasen Choke Sarangarh
Raigarh</t>
  </si>
  <si>
    <t>496445</t>
  </si>
  <si>
    <t>H.P Ga, Kotra Road
Raigarh
Mob: 9993443118
Email Id Vishudewangan07@gmail.Com</t>
  </si>
  <si>
    <t>Sagar Pali, Sarai Pali (C.G.)</t>
  </si>
  <si>
    <t>Main Road Tamnar, Raigarh</t>
  </si>
  <si>
    <t>S/o. Lt. Ful Chand Gupta,
Ward No 10, 18/2, Sonar Para, Raigarh</t>
  </si>
  <si>
    <t>667, Chhote Atarmuda,
Abhinav School Ke Pass,
Ward No. - 28, Raigarh</t>
  </si>
  <si>
    <t>S/o Arun K Gupta, NEST (MINI)
NHAI Dhank Toll Plaza</t>
  </si>
  <si>
    <t>Girvani Raigarh
Revati Raman Singh , S/o Jitendra Singh, Ward 8
Saraipali, Raigarh(496107)</t>
  </si>
  <si>
    <t>Handi Chowk Raigarh</t>
  </si>
  <si>
    <t>Ward No. 12 Udiyapara Saraipali Mahasamund</t>
  </si>
  <si>
    <t>MG Road, Raigarh</t>
  </si>
  <si>
    <t>22ARDPA9064G1Z5</t>
  </si>
  <si>
    <t>Kushalpur Road Professor Colony Raipur</t>
  </si>
  <si>
    <t>22BNUPP5208D1Z0</t>
  </si>
  <si>
    <t>16/1/18 Sindhi Colony Kharsia Dist Raigarh</t>
  </si>
  <si>
    <t>Main Road Ward No11, Jaistambh Chowk,
Saraipali, Mahasamund</t>
  </si>
  <si>
    <t>Ward No 11 Vinoba City, Sariya Raigarh</t>
  </si>
  <si>
    <t>496554</t>
  </si>
  <si>
    <t>S/o. Karan Agrawal ,305, Aadarsh Nagar
Mahasamund</t>
  </si>
  <si>
    <t>Baronda Chowk , Mahasamund</t>
  </si>
  <si>
    <t>22AMAPY5477B2Z2</t>
  </si>
  <si>
    <t>Anil Supermarket</t>
  </si>
  <si>
    <t>Main Road, Ward No. 02
Bagbahara, Mahasamund</t>
  </si>
  <si>
    <t>493449</t>
  </si>
  <si>
    <t>22DCPPA5084L1ZE</t>
  </si>
  <si>
    <t>Auto-corrected name: 'Anil Super Market' -&gt; 'Anil Supermarket' (97% match)</t>
  </si>
  <si>
    <t>REVIEW: 'Bikaner Sweets Dongargaon' not found in Tally LEDGER master (closest: 'Bikaner Sweet Dongargaon SD', 92%). Row left unchanged - verify spelling or create this ledger in Tally.</t>
  </si>
  <si>
    <t>Near Ice Factory, Ward No. 15,
Tulsipur, Rajnandgaon</t>
  </si>
  <si>
    <t>22ADMPT0163A1Z0</t>
  </si>
  <si>
    <t>Ward No. 38, Bhawani Nagar,
Rajnandgaon</t>
  </si>
  <si>
    <t>22ADLPB7089G1ZK</t>
  </si>
  <si>
    <t>Lakholi</t>
  </si>
  <si>
    <t>OK - matched Tally ledger | ship-to matched: 'Rajnandgaon'</t>
  </si>
  <si>
    <t>House No. 64, Mahaveer Chowk,
Bhogaha Para, Ward No. 8,
Shivrinarayan, Janjgir - Champa</t>
  </si>
  <si>
    <t>495557</t>
  </si>
  <si>
    <t>Durg By Paas NH-6, Bhilai
Durg By Paas NH-6, BhilaiNH-6 Bhilai DMart
Durg By Paas NH-6, Bhilai</t>
  </si>
  <si>
    <t>OK - matched Tally ledger | ship-to matched: 'Durg By Paas NH-6, Bhilai'</t>
  </si>
  <si>
    <t>Potiyakala, Durg</t>
  </si>
  <si>
    <t>OK - matched Tally ledger | ship-to matched: 'Potiyakala, Durg'</t>
  </si>
  <si>
    <t>ambadi nagar Bhilai DMart
G.E. Road, Near Ambadi Nagar Clolony</t>
  </si>
  <si>
    <t>490025</t>
  </si>
  <si>
    <t>OK - matched Tally ledger | ship-to matched: 'Ambadi Nagar Bhilai DMart'</t>
  </si>
  <si>
    <t>Near Maitri Dental College</t>
  </si>
  <si>
    <t>OK - matched Tally ledger | ship-to matched: 'Anjora, Durg'</t>
  </si>
  <si>
    <t>Junwani Road, Bhilai</t>
  </si>
  <si>
    <t>OK - matched Tally ledger | ship-to matched: 'Junwani Road, Bhilai'</t>
  </si>
  <si>
    <t>Utai, Durg</t>
  </si>
  <si>
    <t>OK - matched Tally ledger | ship-to matched: 'Utai, Durg'</t>
  </si>
  <si>
    <t>Shree Ram Market Supela Bhilai</t>
  </si>
  <si>
    <t>22ARRPK3352K1ZL</t>
  </si>
  <si>
    <t>Azad Market (Hanuman Mandir) Risali Durg ( Chhattisgarh) 
490006</t>
  </si>
  <si>
    <t>IIT Bhilai</t>
  </si>
  <si>
    <t>22ABGCS0268L1Z9</t>
  </si>
  <si>
    <t>OK - matched Tally ledger | ship-to matched: 'IIT'</t>
  </si>
  <si>
    <t>Vinayak Enterprises</t>
  </si>
  <si>
    <t>Block-14,Plot-13,Nehru Nagal,Bhilai</t>
  </si>
  <si>
    <t>490020</t>
  </si>
  <si>
    <t>22APLPC3539G1Z7</t>
  </si>
  <si>
    <t>REVIEW: 'Samta Provision' not found in Tally LEDGER master (closest: 'Samta Provision SD', 91%). Row left unchanged - verify spelling or create this ledger in Tally.</t>
  </si>
  <si>
    <t>Amapara Amba Chowk,Dhamtari</t>
  </si>
  <si>
    <t>493773</t>
  </si>
  <si>
    <t>22GFVPS0174D1Z9</t>
  </si>
  <si>
    <t>Ganj Line Ward No. 24,
Bharat Mata Chowk,  Rajnandgaon</t>
  </si>
  <si>
    <t>22AAMPA5605P1ZP</t>
  </si>
  <si>
    <t>H No-44 Beside Jaggannath Temple Gaytari Nagar,
Raipur,492005</t>
  </si>
  <si>
    <t>492005</t>
  </si>
  <si>
    <t>22AJUPB5225F2ZH</t>
  </si>
  <si>
    <t>Rama World
Vidhan Sabha Road
Raipur</t>
  </si>
  <si>
    <t>22ABMFR7095P1ZB</t>
  </si>
  <si>
    <t>BESIDE NISSAN AND DATSUN CASH SHOWROOM
OPP MAGNETO MALL
Raipur</t>
  </si>
  <si>
    <t>22AVLPT5442K1Z7</t>
  </si>
  <si>
    <t>Beside SKM devendra nagar, Lal chowk</t>
  </si>
  <si>
    <t>OK - matched Tally ledger | ship-to matched: 'Devendra nagar'</t>
  </si>
  <si>
    <t>Gandhi chowk Devpuri Ravindranath
taigore chowk ward 51
Tikrapara, Raipur, Chhattisgarh 492001,</t>
  </si>
  <si>
    <t>OK - matched Tally ledger | ship-to matched: 'Pachpedi Naka'</t>
  </si>
  <si>
    <t>Near of Patwari Karyal,Ward No61bhatagaon</t>
  </si>
  <si>
    <t>22AABCZ9582C1ZP</t>
  </si>
  <si>
    <t>492006</t>
  </si>
  <si>
    <t>22BWWPK6101M1Z8</t>
  </si>
  <si>
    <t>Plot No. 428/2 Phase -1,Industial Area, Siltara
Raipur</t>
  </si>
  <si>
    <t>493111</t>
  </si>
  <si>
    <t>22AAACI7189K1ZB</t>
  </si>
  <si>
    <t>D.N. Heights Lalpur , Opposite  Jainam Vihar
Lalpur  , Raipur</t>
  </si>
  <si>
    <t>22ABVFM0296L1ZQ</t>
  </si>
  <si>
    <t>Vishal Nagar Raipur</t>
  </si>
  <si>
    <t>22ABAFB6194R1Z1</t>
  </si>
  <si>
    <t>G.E. ROAD/VIP ROAD, RAIPUR (C.G.)</t>
  </si>
  <si>
    <t>22ABKFA6250F1ZS</t>
  </si>
  <si>
    <t>SUKH SAGAR PHOOL CHOWK RAIPUR, Chhattisgarh,</t>
  </si>
  <si>
    <t>22AAIFM5731AIZU</t>
  </si>
  <si>
    <t>Near 36 Mall Besides Vidhayak Colony Labhandi Raipur.</t>
  </si>
  <si>
    <t>22AFSFS9710E1ZT</t>
  </si>
  <si>
    <t>B20, A-140, SECTOR 7B, KAMAL VIHAR, RAIPUR, Raipur,
Chhattisgarh, 492001</t>
  </si>
  <si>
    <t>22AAECA8516C2Z6</t>
  </si>
  <si>
    <t>Shri Bajrang Power and Ispat ltd (TMT Division)
Kh. No: 2/3, Vill. Gondwara, Urla Industrial Complex
Raipur</t>
  </si>
  <si>
    <t>22AACCB2944D1ZA</t>
  </si>
  <si>
    <t>OK - matched Tally ledger | ship-to: 'Secondary' (only alt address on ledger)</t>
  </si>
  <si>
    <t>Godwit in Front of Hotel Hyatt,
Near Magneto the Mall,
Labhandi, Raipur</t>
  </si>
  <si>
    <t>22ABNFA6667M1ZX</t>
  </si>
  <si>
    <t>AIIMS Tatibandh</t>
  </si>
  <si>
    <t>492099</t>
  </si>
  <si>
    <t>OK - matched Tally ledger | ship-to matched: 'AIIMS'</t>
  </si>
  <si>
    <t>KM Patel Compound New Timber Market
Fafadih
Raipur</t>
  </si>
  <si>
    <t>22AXXPB9632R1ZN</t>
  </si>
  <si>
    <t>Main Road, Birgaon,
Raipur</t>
  </si>
  <si>
    <t>22BWEPD4580R1Z8</t>
  </si>
  <si>
    <t>Beside Ekta Juice,
Holy Mother School Street,
Sunder Nager, Raipur</t>
  </si>
  <si>
    <t>22AEOPL7606M1Z5</t>
  </si>
  <si>
    <t>D 41, Rishabh Colony, Amlidhih,
Ravigram, Raipur</t>
  </si>
  <si>
    <t>22AJIPA9146J1ZA</t>
  </si>
  <si>
    <t>Rich Food Products</t>
  </si>
  <si>
    <t>16-1-19, GNS Holyday Inn
Collector Office Down, Maharani Pet
Visakhapatnam</t>
  </si>
  <si>
    <t>Andhra Pradesh</t>
  </si>
  <si>
    <t>530002</t>
  </si>
  <si>
    <t>37AAHPI0803L1ZT</t>
  </si>
  <si>
    <t>Ground Floor, Ravindranath Tagore Ward
Raipur</t>
  </si>
  <si>
    <t>22BBLPL8837M1Z2</t>
  </si>
  <si>
    <t>Md. Ahtesham Quraishi,H.No.40/277,Nizamuddin Chowk
Sanjay Nagar,Raipur</t>
  </si>
  <si>
    <t>Ward No-67 Bhaktamata Karma Ward,Dharsiwa,Raipur</t>
  </si>
  <si>
    <t>Bazar Chowk, Sondra Gram,
Sankara, Dharsiwa, Raipur</t>
  </si>
  <si>
    <t>22AEKPJ1133K1ZT</t>
  </si>
  <si>
    <t>Santosh Nagar, Near Idea Tower,
Birgaon, Raipur</t>
  </si>
  <si>
    <t>Auto-corrected name: 'Goyal Milk Diary' -&gt; 'Goyal Milk Dairy' (94% match)</t>
  </si>
  <si>
    <t>Gudhyari Raipur</t>
  </si>
  <si>
    <t>H.No. S -7/10, H.B. Colony
Gangotri Ward, Donde Khurd, Raipur</t>
  </si>
  <si>
    <t>H.No. 321, Benind Shiv Complex,
Panchavati Nagar
Shankar Nagar, Raipur</t>
  </si>
  <si>
    <t>1271 Sahupara Ward No 23, Ward No-13 Rajeev
Gandhi Ward,Dharsiwa, Raipur,492009</t>
  </si>
  <si>
    <t>492009</t>
  </si>
  <si>
    <t>REVIEW: 'Sharma Bekary' not found in Tally LEDGER master (closest: 'Sharma Bekary SD', 90%). Row left unchanged - verify spelling or create this ledger in Tally.</t>
  </si>
  <si>
    <t>H.No. - E-503, Palm Residency,
Katora Talab Road,
Old Rajendra Nagar, Raipur</t>
  </si>
  <si>
    <t>22ABXFA6467B1ZC</t>
  </si>
  <si>
    <t>Karan Nagar, Om Ata Chakki Ke Pass
Changora Bhata, Raipur</t>
  </si>
  <si>
    <t>Magent the Mall, N.H.-6 Labhandi, Raipur (C.G)
RAIPUR</t>
  </si>
  <si>
    <t>22AAACC5002F1ZK</t>
  </si>
  <si>
    <t>Nav Durga Nagar,
Mathpurena, Raipur</t>
  </si>
  <si>
    <t>Mana Road, Rawan Bhata,
Ward No. - 18, Mandirhasoud,
Raipur</t>
  </si>
  <si>
    <t>492101</t>
  </si>
  <si>
    <t>22ANGPC6687A1ZD</t>
  </si>
  <si>
    <t>Arang Raipur</t>
  </si>
  <si>
    <t>493661</t>
  </si>
  <si>
    <t>S/O Virendra Sharma , 1645, Block No. 103- Ews ,
Housing Board Colony , Boria Kala , Raipur</t>
  </si>
  <si>
    <t>Bus Stand Abhanpur-493661</t>
  </si>
  <si>
    <t>Village Post Champaran Bus Stand
493885</t>
  </si>
  <si>
    <t>493885</t>
  </si>
  <si>
    <t>Mana Camp, Devbhog Milk Parlour
Mana, Raipur</t>
  </si>
  <si>
    <t>22HKIPS2133B1ZJ</t>
  </si>
  <si>
    <t>Main Road Mana Camp
Raipur</t>
  </si>
  <si>
    <t>319 Dr. Varate Ke Baju, Gurudwara Ke Piche,
Purana Kanshi Ram Nagar, Telibandha, Raipur</t>
  </si>
  <si>
    <t>22EVLPS0407M1ZD</t>
  </si>
  <si>
    <t>HNLU Naya Raipur</t>
  </si>
  <si>
    <t>22BENPS7522D1ZI</t>
  </si>
  <si>
    <t>OK - matched Tally ledger | ship-to matched: 'HNLU'</t>
  </si>
  <si>
    <t>Near Mantralaya, Kotni, Atal Nagar-Nava Raipur,</t>
  </si>
  <si>
    <t>22AAACR2547Q1Z6</t>
  </si>
  <si>
    <t>Sector 17, Commercial Complex
Kotrabhata, Arang, Raipur</t>
  </si>
  <si>
    <t>INFRONT OF GATE NO.5 OF AIMS, TATIBANDH, Raipur
Chhattisgarh, 492001</t>
  </si>
  <si>
    <t>22ACXPH0039H3ZO</t>
  </si>
  <si>
    <t>OK - matched Tally ledger | ship-to: 'MEET CATERERS' (only alt address on ledger)</t>
  </si>
  <si>
    <t>Bhatagaon
Raipur</t>
  </si>
  <si>
    <t>22ACAFA2307C1ZG</t>
  </si>
  <si>
    <t>OK - matched Tally ledger | ship-to matched: 'Anantra Mart Bhatagaon'</t>
  </si>
  <si>
    <t>Boriyakala
Raipur</t>
  </si>
  <si>
    <t>OK - matched Tally ledger | ship-to matched: 'Anantra Mart Boriyakala'</t>
  </si>
  <si>
    <t>Behind Abhishek Jwellers
Tiwari Buidcon, Santoshi Nagar,
Raipur</t>
  </si>
  <si>
    <t>OK - matched Tally ledger | ship-to matched: 'Anantra Mart Santoshi Nagar'</t>
  </si>
  <si>
    <t>36, City Mall, Govt Eng.</t>
  </si>
  <si>
    <t>Ring Road Raipur DMart</t>
  </si>
  <si>
    <t>492012</t>
  </si>
  <si>
    <t>OK - matched Tally ledger | ship-to matched: 'Ring Road Raipur DMart'</t>
  </si>
  <si>
    <t>Devendra Nagar, Raipur</t>
  </si>
  <si>
    <t>OK - matched Tally ledger | ship-to matched: 'Devendra Nagar, Raipur'</t>
  </si>
  <si>
    <t>Gudhiyari, Raipur</t>
  </si>
  <si>
    <t>OK - matched Tally ledger | ship-to matched: 'Gudhiyari, Raipur'</t>
  </si>
  <si>
    <t>Kamal Vihar, Raipur</t>
  </si>
  <si>
    <t>OK - matched Tally ledger | ship-to matched: 'Kamal Vihar, Raipur'</t>
  </si>
  <si>
    <t>Kota, Raipur</t>
  </si>
  <si>
    <t>OK - matched Tally ledger | ship-to matched: 'Kota, Raipur'</t>
  </si>
  <si>
    <t>OK - matched Tally ledger | ship-to matched: 'Pandri, Raipur'</t>
  </si>
  <si>
    <t>Purani Basti, Raipur</t>
  </si>
  <si>
    <t>OK - matched Tally ledger | ship-to matched: 'Purani Basti, Raipur'</t>
  </si>
  <si>
    <t>Santoshi Nagar, Raipur</t>
  </si>
  <si>
    <t>OK - matched Tally ledger | ship-to matched: 'Santoshi Nagar, Raipur'</t>
  </si>
  <si>
    <t>Sarona, Raipur</t>
  </si>
  <si>
    <t>OK - matched Tally ledger | ship-to matched: 'Sarona, Raipur'</t>
  </si>
  <si>
    <t>Main Road, Vidhansabha
Raipur</t>
  </si>
  <si>
    <t>OK - matched Tally ledger | ship-to matched: 'Vidhansabha, Raipur'</t>
  </si>
  <si>
    <t>Shri Sai Complex , Ram Nagar, Kota Road
Raipur (C.G.)</t>
  </si>
  <si>
    <t>Birgaon</t>
  </si>
  <si>
    <t>492003</t>
  </si>
  <si>
    <t>OK - matched Tally ledger | ship-to matched: 'Birgaon'</t>
  </si>
  <si>
    <t>OK - matched Tally ledger | ship-to matched: 'Gayatri Nagar'</t>
  </si>
  <si>
    <t>Kushalpur</t>
  </si>
  <si>
    <t>OK - matched Tally ledger | ship-to matched: 'Kushalpur'</t>
  </si>
  <si>
    <t>REVIEW: 'Society Activity &amp; Event' not found in Tally LEDGER master (closest: 'Society Activities and Events', 83%). Row left unchanged - verify spelling or create this ledger in Tally.</t>
  </si>
  <si>
    <t>22AAWFG2290A1ZM</t>
  </si>
  <si>
    <t>RAIPUR
Raipur
Raipur</t>
  </si>
  <si>
    <t>Sadar Bazar, Nawa Para,
Rajim, Raipur</t>
  </si>
  <si>
    <t>493881</t>
  </si>
  <si>
    <t>22AJGPS9660R1ZB</t>
  </si>
  <si>
    <t>REVIEW: 'Tripti Restarurant' not found in Tally LEDGER master (closest: 'Tripti Restaurent', 91%). Row left unchanged - verify spelling or create this ledger in Tally.</t>
  </si>
  <si>
    <t>Indira Tivedi</t>
  </si>
  <si>
    <t>Baudi Nursing Home Gali Budhpara</t>
  </si>
  <si>
    <t>Auto-corrected name: 'Indira Trivedi' -&gt; 'Indira Tivedi' (96% match)</t>
  </si>
  <si>
    <t>Mulakaraj Naresh Kumar</t>
  </si>
  <si>
    <t>Main Road, Tahsilpara, Narayanpur</t>
  </si>
  <si>
    <t>494661</t>
  </si>
  <si>
    <t>22AABPE9843N1ZK</t>
  </si>
  <si>
    <t>Auto-corrected name: 'Mulakhraj Naresh Kumar' -&gt; 'Mulakaraj Naresh Kumar' (95% match)</t>
  </si>
  <si>
    <t>Indra General Stores</t>
  </si>
  <si>
    <t>Camp No. - 2, Bhilai
Durg</t>
  </si>
  <si>
    <t>22AAAFI5925J1ZJ</t>
  </si>
  <si>
    <t>Auto-corrected name: 'Indra general store' -&gt; 'Indra General Stores' (97% match)</t>
  </si>
  <si>
    <t>Nelseri Polsan Jinson
Ward No.04 Altaf Bada Complex
Gobra Nawapara Nagar Panchayat
Abhanpur, Raipur</t>
  </si>
  <si>
    <t>Manpreet Singh Chhabra
Sr. MIG 140A C/o Smt. Amarjit Kaur Chhabra
Housing Board Colony, Hatkeshar
Dhamtari</t>
  </si>
  <si>
    <t>22BWOPC6881L1Z3</t>
  </si>
  <si>
    <t>Top Floor,A Wing Babbylon Tower, VIP Road Raipur</t>
  </si>
  <si>
    <t>22FWVPS1171N1ZR</t>
  </si>
  <si>
    <t>hatri bazar, purani hatri, raigarh, Raigarh</t>
  </si>
  <si>
    <t>22AAHPW1174A1Z3</t>
  </si>
  <si>
    <t>First Floor Hop No F2,F3 and F4 Saffron Corporate
Elibandha Chowk,New Raipur,492001</t>
  </si>
  <si>
    <t>22ACEFM7941E1ZE</t>
  </si>
  <si>
    <t>P No-1 Word No-06,Old Bus Stand Main Road, Purani
Basti Korba 495677</t>
  </si>
  <si>
    <t>495677</t>
  </si>
  <si>
    <t>22BXVPR8630Q1ZE</t>
  </si>
  <si>
    <t>Amar Palace Vidhan Sabha Marg Pandir Raipur
ADHAR NO-668230564694</t>
  </si>
  <si>
    <t>22ADDPB9960A1Z4</t>
  </si>
  <si>
    <t>Bohra Noor Masjid Campus
Nayapara Road, Sadar bazar
Raipur</t>
  </si>
  <si>
    <t>2ND FLOOR, UNIT SFPH 02-03, MAGNETO
SHOPPING MALL, LABHANDI ROAD, RAIPUR,
Raipur, Chhattisgarh, 492010</t>
  </si>
  <si>
    <t>22AAKCS3053N1Z6</t>
  </si>
  <si>
    <t>HIG 27, Shankar nagar, Raipur, Raipur, Chhattisgarh</t>
  </si>
  <si>
    <t>22AENPG2144Q2ZB</t>
  </si>
  <si>
    <t>Maa Shitala Electricals and Switch Gear Parts 32
MD 153, Mandir Hasaud
Raipur</t>
  </si>
  <si>
    <t>22ABFPH7650F1ZZ</t>
  </si>
  <si>
    <t>WARD NO. 11, PADAMPUR ROAD,
SARAIPALI, Mahasamund, Chhattisgarh,
493558</t>
  </si>
  <si>
    <t>22ACIPA3981E1Z1</t>
  </si>
  <si>
    <t>MAIRA RESORT AND CONVENTION CENTER
ARANG ROAD, UMARIYA VILLAGE,
NEAR INTERNATIONAL CRICKET STADIUM
RAIPUR, CHHATTISHGARH - 493441</t>
  </si>
  <si>
    <t>22ABTFA9252E1ZD</t>
  </si>
  <si>
    <t>OK - matched Tally ledger | ship-to: 'Umariya' (only alt address on ledger)</t>
  </si>
  <si>
    <t>Shop No.11B, Nivedita School Parisar
Gurunanak Chowk
Raipur</t>
  </si>
  <si>
    <t>22ACOPA2942F1Z2</t>
  </si>
  <si>
    <t>B-301,Phase-2
Magneto Signature Homes
Infront of Magneto Mall
Raipur</t>
  </si>
  <si>
    <t>22AABFQ4217C1ZY</t>
  </si>
  <si>
    <t>ASL OIL DC Chawla Infrastructure
557/22, Ring Road no-03,gram-giroud,
Raipur Municipal Corporation, Raipur</t>
  </si>
  <si>
    <t>OK - matched Tally ledger | ship-to matched: 'DC, Raipur'</t>
  </si>
  <si>
    <t>Pandri
Raipur</t>
  </si>
  <si>
    <t>BARPALI, BARPALI, KORBA, Korba, Chhattisgarh, 495674</t>
  </si>
  <si>
    <t>22AQXPJ6682Q1ZR</t>
  </si>
  <si>
    <t>Anmol Egg and Cold Drink</t>
  </si>
  <si>
    <t>Shop no-11 2jjv lions chowk station road
champa distt-jangir</t>
  </si>
  <si>
    <t>495671</t>
  </si>
  <si>
    <t>Auto-corrected name: 'Anmol Egg and coldrink' -&gt; 'Anmol Egg and Cold Drink' (96% match)</t>
  </si>
  <si>
    <t>Main Road Bitangipali
Basna, Mahasamund</t>
  </si>
  <si>
    <t>H.No.3-6-70, Unit No.101,102 &amp; 103, Bashir Bagh Road, Hyderabad, Hyderabad,Telangana, 500001</t>
  </si>
  <si>
    <t>Telangana</t>
  </si>
  <si>
    <t>500001</t>
  </si>
  <si>
    <t>36AAFCG9846E2ZB</t>
  </si>
  <si>
    <t>OK - matched Tally ledger | ship-to: 'H.No.3-6-70, Unit No.101,102 &amp; 103, Bashir Bagh Road, Hyderabad, Hyderabad,Telangana, 500001' (only alt address on ledger)</t>
  </si>
  <si>
    <t>Kanger Valley Academy
Behind old Amanaka thana
Beside Pt. Ravishankar shukla university
Dumar Talab</t>
  </si>
  <si>
    <t>Muhurat Resort
Ring Road 3
Pirda Road</t>
  </si>
  <si>
    <t>22AKLPK9277C3Z0</t>
  </si>
  <si>
    <t>Ground Floor
Main Road Korba
Near Banti Store
Korba</t>
  </si>
  <si>
    <t>22AXSPR5702M1ZZ</t>
  </si>
  <si>
    <t>Plot No. 7
near Purkhoti Muktangan
Sector 24
Atal Nagar-Nava Raipur, Uparwara</t>
  </si>
  <si>
    <t>OK - matched Tally ledger | ship-to matched: 'IIIT New Raipur'</t>
  </si>
  <si>
    <t>M7-D-101 Anandam World City
Kachna Road
Shankar Nagar, Raipur</t>
  </si>
  <si>
    <t>22AXLPG9585C1ZD</t>
  </si>
  <si>
    <t>Tiranga Chouwk, Gang Line,
Rajnandgaon (C.G.)</t>
  </si>
  <si>
    <t>22AAYPG6178K1Z3</t>
  </si>
  <si>
    <t>32MH+GMX
Dongargaon Road
Basantpur, Rajnandgaon</t>
  </si>
  <si>
    <t>6JG6+RF5
Kushalpur Chowk Rd
Patel Para, Raipur
492013</t>
  </si>
  <si>
    <t>OK - matched Tally ledger | ship-to matched: 'Anantra Mart Kushalpur'</t>
  </si>
  <si>
    <t>Jamurda, Bargarh</t>
  </si>
  <si>
    <t>768028</t>
  </si>
  <si>
    <t>Anand Vihar Jagruti Vihar
Burla Sambalpur</t>
  </si>
  <si>
    <t>768020</t>
  </si>
  <si>
    <t>21HSGPM2874H1ZL</t>
  </si>
  <si>
    <t>Railway Station Chowk,Bagbahara Main Road,
Bagbahara, Mahasamund, Chhattishgarh
493449</t>
  </si>
  <si>
    <t>22BMCPD2957A1ZS</t>
  </si>
  <si>
    <t>768017</t>
  </si>
  <si>
    <t>21ABGCS0268L1ZB</t>
  </si>
  <si>
    <t>OK - matched Tally ledger | ship-to: 'IIM' (only alt address on ledger)</t>
  </si>
  <si>
    <t>Ward No.11, Kera Road
Shivrinarayan</t>
  </si>
  <si>
    <t>OK - matched Tally ledger | ship-to matched: 'Shivrinarayan'</t>
  </si>
  <si>
    <t>H.NO. 1773, Yadav Para
Nehru Nagar, Galaxy Chowk
Andhi, Durg</t>
  </si>
  <si>
    <t>490022</t>
  </si>
  <si>
    <t>22EJRPK7345J1ZQ</t>
  </si>
  <si>
    <t>HO NO-212/A Lalu ran colony
T. P. Nagar Korba
Dist- korba (C.G.)</t>
  </si>
  <si>
    <t>22ABFFK1637B1ZY</t>
  </si>
  <si>
    <t>Behind Girls Hostel
Balaji Hostel, Mowa
Raipur</t>
  </si>
  <si>
    <t>22ANJPS5148R1Z9</t>
  </si>
  <si>
    <t>4285,GOSALA,Sangeetha Shoe House,, Burla,Sambalpur</t>
  </si>
  <si>
    <t>Bikaner Sweet</t>
  </si>
  <si>
    <t>KP</t>
  </si>
  <si>
    <t>Tipsy Mantralaya</t>
  </si>
  <si>
    <t>Sector 19, Atal Nagar-Nava Raipur, Chhattisgarh, India 492002</t>
  </si>
  <si>
    <t>Tipsy Events Labhandih</t>
  </si>
  <si>
    <t>behind Cloud 9 Apartment, Raipur, Labhandih, Chhattisgarh 492012, India</t>
  </si>
  <si>
    <t>00,Zone by the Park GE Road Raipur 492006</t>
  </si>
  <si>
    <t>CHAMPARAN</t>
  </si>
  <si>
    <t>Potiakala,Pulgaon,Chhattisgarh</t>
  </si>
  <si>
    <t>Pandri Raipur</t>
  </si>
  <si>
    <t>Kharsiya</t>
  </si>
  <si>
    <t>C:\Users\MIS\Downloads\recibo data\</t>
  </si>
  <si>
    <t>Particulars</t>
  </si>
  <si>
    <t>Amount</t>
  </si>
  <si>
    <t>Vch Type</t>
  </si>
  <si>
    <t>Vch No.</t>
  </si>
  <si>
    <t>Debit Amount</t>
  </si>
  <si>
    <t>Credit Amount</t>
  </si>
  <si>
    <t>Batch No.</t>
  </si>
  <si>
    <t>Stock Deducted</t>
  </si>
  <si>
    <t>Inwards Qty</t>
  </si>
  <si>
    <t>Outwards Qty</t>
  </si>
  <si>
    <t>Sales</t>
  </si>
  <si>
    <t>New Ref</t>
  </si>
  <si>
    <t>Milk Sales</t>
  </si>
  <si>
    <t xml:space="preserve">  Gaia Doodh Toned 500ml- Pkt</t>
  </si>
  <si>
    <t>Primary Batch</t>
  </si>
  <si>
    <t>Dahi Sales</t>
  </si>
  <si>
    <t xml:space="preserve">  Gaia Dahi 5kg Pouch (2pcs)</t>
  </si>
  <si>
    <t>Gaia Paneer Sales</t>
  </si>
  <si>
    <t xml:space="preserve">  Gaia Paneer 1kg</t>
  </si>
  <si>
    <t>Out Put CGST 2.5%</t>
  </si>
  <si>
    <t>Out Put SGST 2.5%</t>
  </si>
  <si>
    <t xml:space="preserve">  Gaia Dahi 1 Kg- 12 Packets</t>
  </si>
  <si>
    <t>Roundoff</t>
  </si>
  <si>
    <t xml:space="preserve">  Gaia Dahi  Bucket 15 Kg</t>
  </si>
  <si>
    <t xml:space="preserve">  Gaia Dahi (Crt) 200 Gms 60 Pkt</t>
  </si>
  <si>
    <t xml:space="preserve">  Gaia Dahi 400 Gms (Crt) 30 Pkt</t>
  </si>
  <si>
    <t xml:space="preserve">  Gaia Kadhi Dahi (Crt) 200 Gm 60 Pkt</t>
  </si>
  <si>
    <t xml:space="preserve">  Gaia Kadhi Dahi 1 Kg Crt (12 Pcs)</t>
  </si>
  <si>
    <t xml:space="preserve">  Gaia Paneer 200gms</t>
  </si>
  <si>
    <t xml:space="preserve">  Gaia Paneer 500Gms</t>
  </si>
  <si>
    <t>Rabdi Sales</t>
  </si>
  <si>
    <t xml:space="preserve">  Gaia Shahi Rabdi 80g-Box(6Pc)</t>
  </si>
  <si>
    <t>Peda Sales</t>
  </si>
  <si>
    <t xml:space="preserve">  Gaia Peda 200 Gm Pcs</t>
  </si>
  <si>
    <t xml:space="preserve">  Gaia Cow Milk 500 ML (Crt)</t>
  </si>
  <si>
    <t xml:space="preserve">  Gaia Kadhi Dahi 5kg Pouch (2 Pcs)</t>
  </si>
  <si>
    <t>UHT Milk Sale</t>
  </si>
  <si>
    <t xml:space="preserve">  Gaia Lite Milk UHT Tetra Pack 1Ltr</t>
  </si>
  <si>
    <t xml:space="preserve">  Gaia Kadhi Dahi Bucket 15 Kg</t>
  </si>
  <si>
    <t xml:space="preserve">  Gaia Dahi  Bucket 5 Kg</t>
  </si>
  <si>
    <t xml:space="preserve">  Gaia Gold Milk UHT Tetra Pack 1Ltr</t>
  </si>
  <si>
    <t>Output IGST 5%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</si>
</sst>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43" formatCode="_ * #,##0.00_ ;_ * \-#,##0.00_ ;_ * &quot;-&quot;??_ ;_ @_ "/>
    <numFmt numFmtId="164" formatCode="_(* #,##0.00_);_(* \(#,##0.00\);_(* &quot;-&quot;??_);_(@_)"/>
    <numFmt numFmtId="165" formatCode="[$-F800]dddd\,\ mmmm\ dd\,\ yyyy"/>
    <numFmt numFmtId="166" formatCode="_(* #,##0_);_(* \(#,##0\);_(* &quot;-&quot;??_);_(@_)"/>
    <numFmt numFmtId="167" formatCode="[$-14009]dd/mm/yyyy;@"/>
    <numFmt numFmtId="168" formatCode="0.0"/>
    <numFmt numFmtId="169" formatCode="_ * #,##0.0_ ;_ * \-#,##0.0_ ;_ * &quot;-&quot;??_ ;_ @_ "/>
    <numFmt numFmtId="170" formatCode="_ * #,##0_ ;_ * \-#,##0_ ;_ * &quot;-&quot;??_ ;_ @_ "/>
    <numFmt numFmtId="171" formatCode="[$-409]d/mmm/yy;@"/>
    <numFmt numFmtId="172" formatCode="[$-409]d/mmm;@"/>
    <numFmt numFmtId="173" formatCode="mm/dd/yy;@"/>
    <numFmt numFmtId="174" formatCode="_ * #,##0.000_ ;_ * \-#,##0.000_ ;_ * &quot;-&quot;??_ ;_ @_ "/>
    <numFmt numFmtId="175" formatCode="#,###\-"/>
    <numFmt numFmtId="176" formatCode="0.00&quot; Dr&quot;"/>
  </numFmts>
  <fonts count="39">
    <font>
      <sz val="11"/>
      <color theme="1"/>
      <name val="Calibri"/>
      <family val="2"/>
      <scheme val="minor"/>
    </font>
    <font>
      <sz val="11"/>
      <color theme="1"/>
      <name val="Century Gothic"/>
      <family val="2"/>
    </font>
    <font>
      <sz val="11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color theme="0" tint="-4.9989318521683403E-2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theme="2"/>
      <name val="Calibri"/>
      <family val="2"/>
      <scheme val="minor"/>
    </font>
    <font>
      <b/>
      <sz val="11"/>
      <color theme="6" tint="-0.499984740745262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rgb="FF101518"/>
      <name val="Roboto"/>
    </font>
    <font>
      <b/>
      <sz val="8"/>
      <color theme="1"/>
      <name val="Calibri"/>
      <family val="2"/>
      <scheme val="minor"/>
    </font>
    <font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4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theme="1"/>
      <name val="Calibri"/>
      <family val="2"/>
      <scheme val="minor"/>
    </font>
    <font>
      <sz val="11"/>
      <color rgb="FF9D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Arial Black"/>
      <family val="2"/>
    </font>
    <font>
      <b/>
      <sz val="12"/>
      <color theme="1"/>
      <name val="Arial Black"/>
      <family val="2"/>
    </font>
    <font>
      <sz val="9"/>
      <color rgb="FF002060"/>
      <name val="Arial Black"/>
      <family val="2"/>
    </font>
    <font>
      <b/>
      <sz val="16"/>
      <color theme="1"/>
      <name val="Calibri"/>
      <family val="2"/>
      <scheme val="minor"/>
    </font>
    <font>
      <sz val="11"/>
      <color rgb="FFFF0000"/>
      <name val="Century Gothic"/>
      <family val="2"/>
    </font>
    <font>
      <sz val="12"/>
      <color rgb="FF000000"/>
      <name val="Calibri"/>
      <family val="2"/>
      <scheme val="minor"/>
    </font>
    <font>
      <b/>
      <sz val="11"/>
      <color rgb="FFFFFFFF"/>
      <name val="Arial"/>
      <family val="2"/>
    </font>
    <font>
      <b/>
      <sz val="11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</fonts>
  <fills count="6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5C12D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CCFF33"/>
        <bgColor indexed="64"/>
      </patternFill>
    </fill>
    <fill>
      <patternFill patternType="solid">
        <fgColor rgb="FF66FF9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6699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9900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DAD4D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CD5B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1F5D9"/>
        <bgColor indexed="64"/>
      </patternFill>
    </fill>
    <fill>
      <patternFill patternType="solid">
        <fgColor rgb="FFC6D9F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37F5FF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7CEB9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388600"/>
        <bgColor indexed="64"/>
      </patternFill>
    </fill>
    <fill>
      <patternFill patternType="solid">
        <fgColor rgb="FFF7FC1C"/>
        <bgColor indexed="64"/>
      </patternFill>
    </fill>
    <fill>
      <patternFill patternType="solid">
        <fgColor theme="8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1F4E78"/>
        <bgColor rgb="FF1F4E78"/>
      </patternFill>
    </fill>
    <fill>
      <patternFill patternType="solid">
        <fgColor rgb="FFFFF2CC"/>
        <bgColor rgb="FFFFF2CC"/>
      </patternFill>
    </fill>
    <fill>
      <patternFill patternType="solid">
        <fgColor rgb="FFF8CBAD"/>
        <bgColor rgb="FFF8CBAD"/>
      </patternFill>
    </fill>
    <fill>
      <patternFill patternType="solid">
        <fgColor rgb="FFD9E1F2"/>
        <bgColor rgb="FFD9E1F2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double">
        <color theme="4"/>
      </top>
      <bottom style="thin">
        <color theme="4" tint="0.3999755851924192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/>
      <diagonal/>
    </border>
  </borders>
  <cellStyleXfs count="13">
    <xf numFmtId="0" fontId="0" fillId="0" borderId="0"/>
    <xf numFmtId="43" fontId="2" fillId="0" borderId="0" applyFont="0" applyFill="0" applyBorder="0" applyAlignment="0" applyProtection="0"/>
    <xf numFmtId="0" fontId="1" fillId="0" borderId="0"/>
    <xf numFmtId="9" fontId="2" fillId="0" borderId="0" applyFont="0" applyFill="0" applyBorder="0" applyAlignment="0" applyProtection="0"/>
    <xf numFmtId="0" fontId="1" fillId="0" borderId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8" fillId="59" borderId="0" applyNumberFormat="0" applyBorder="0" applyAlignment="0" applyProtection="0"/>
  </cellStyleXfs>
  <cellXfs count="965">
    <xf numFmtId="0" fontId="0" fillId="0" borderId="0" xfId="0"/>
    <xf numFmtId="0" fontId="5" fillId="0" borderId="4" xfId="0" applyFont="1" applyBorder="1"/>
    <xf numFmtId="0" fontId="6" fillId="8" borderId="4" xfId="0" applyFont="1" applyFill="1" applyBorder="1" applyAlignment="1">
      <alignment horizontal="left" vertical="center"/>
    </xf>
    <xf numFmtId="0" fontId="0" fillId="0" borderId="4" xfId="0" applyBorder="1"/>
    <xf numFmtId="0" fontId="9" fillId="31" borderId="4" xfId="0" applyFont="1" applyFill="1" applyBorder="1" applyAlignment="1">
      <alignment horizontal="center" vertical="center"/>
    </xf>
    <xf numFmtId="0" fontId="9" fillId="3" borderId="4" xfId="0" applyFont="1" applyFill="1" applyBorder="1" applyAlignment="1">
      <alignment horizontal="center" vertical="center"/>
    </xf>
    <xf numFmtId="168" fontId="9" fillId="0" borderId="3" xfId="0" applyNumberFormat="1" applyFont="1" applyBorder="1" applyAlignment="1">
      <alignment horizontal="center" vertical="center"/>
    </xf>
    <xf numFmtId="168" fontId="9" fillId="0" borderId="4" xfId="0" applyNumberFormat="1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1" fontId="9" fillId="10" borderId="4" xfId="0" applyNumberFormat="1" applyFont="1" applyFill="1" applyBorder="1" applyAlignment="1">
      <alignment horizontal="center" vertical="center"/>
    </xf>
    <xf numFmtId="0" fontId="9" fillId="13" borderId="4" xfId="0" applyFont="1" applyFill="1" applyBorder="1" applyAlignment="1">
      <alignment horizontal="center" vertical="center"/>
    </xf>
    <xf numFmtId="0" fontId="9" fillId="7" borderId="4" xfId="0" applyFont="1" applyFill="1" applyBorder="1" applyAlignment="1">
      <alignment horizontal="center" vertical="center"/>
    </xf>
    <xf numFmtId="0" fontId="9" fillId="5" borderId="4" xfId="0" applyFont="1" applyFill="1" applyBorder="1" applyAlignment="1">
      <alignment horizontal="center" vertical="center"/>
    </xf>
    <xf numFmtId="1" fontId="9" fillId="5" borderId="4" xfId="0" applyNumberFormat="1" applyFont="1" applyFill="1" applyBorder="1" applyAlignment="1">
      <alignment horizontal="center" vertical="center"/>
    </xf>
    <xf numFmtId="0" fontId="10" fillId="2" borderId="7" xfId="0" applyFont="1" applyFill="1" applyBorder="1" applyAlignment="1">
      <alignment horizontal="center" vertical="center"/>
    </xf>
    <xf numFmtId="0" fontId="10" fillId="21" borderId="4" xfId="0" applyFont="1" applyFill="1" applyBorder="1" applyAlignment="1">
      <alignment horizontal="center" vertical="center" wrapText="1"/>
    </xf>
    <xf numFmtId="0" fontId="10" fillId="15" borderId="4" xfId="0" applyFont="1" applyFill="1" applyBorder="1" applyAlignment="1">
      <alignment horizontal="center" vertical="center"/>
    </xf>
    <xf numFmtId="0" fontId="10" fillId="26" borderId="4" xfId="0" applyFont="1" applyFill="1" applyBorder="1" applyAlignment="1">
      <alignment horizontal="center" vertical="center"/>
    </xf>
    <xf numFmtId="0" fontId="10" fillId="13" borderId="4" xfId="0" applyFont="1" applyFill="1" applyBorder="1" applyAlignment="1">
      <alignment horizontal="center" vertical="center"/>
    </xf>
    <xf numFmtId="0" fontId="10" fillId="2" borderId="4" xfId="0" applyFont="1" applyFill="1" applyBorder="1" applyAlignment="1">
      <alignment horizontal="center" vertical="center"/>
    </xf>
    <xf numFmtId="0" fontId="10" fillId="7" borderId="4" xfId="0" applyFont="1" applyFill="1" applyBorder="1" applyAlignment="1">
      <alignment horizontal="center" vertical="center"/>
    </xf>
    <xf numFmtId="0" fontId="10" fillId="28" borderId="4" xfId="0" applyFont="1" applyFill="1" applyBorder="1" applyAlignment="1">
      <alignment horizontal="center" vertical="center"/>
    </xf>
    <xf numFmtId="0" fontId="10" fillId="29" borderId="4" xfId="0" applyFont="1" applyFill="1" applyBorder="1" applyAlignment="1">
      <alignment horizontal="center" vertical="center"/>
    </xf>
    <xf numFmtId="0" fontId="10" fillId="30" borderId="4" xfId="0" applyFont="1" applyFill="1" applyBorder="1" applyAlignment="1">
      <alignment horizontal="center" vertical="center"/>
    </xf>
    <xf numFmtId="166" fontId="10" fillId="0" borderId="4" xfId="0" applyNumberFormat="1" applyFont="1" applyBorder="1"/>
    <xf numFmtId="0" fontId="10" fillId="6" borderId="4" xfId="0" applyFont="1" applyFill="1" applyBorder="1"/>
    <xf numFmtId="0" fontId="10" fillId="5" borderId="4" xfId="0" applyFont="1" applyFill="1" applyBorder="1"/>
    <xf numFmtId="0" fontId="10" fillId="10" borderId="4" xfId="0" applyFont="1" applyFill="1" applyBorder="1"/>
    <xf numFmtId="0" fontId="13" fillId="34" borderId="4" xfId="0" applyFont="1" applyFill="1" applyBorder="1"/>
    <xf numFmtId="1" fontId="9" fillId="0" borderId="4" xfId="0" applyNumberFormat="1" applyFont="1" applyBorder="1"/>
    <xf numFmtId="0" fontId="9" fillId="0" borderId="4" xfId="0" applyFont="1" applyBorder="1"/>
    <xf numFmtId="0" fontId="9" fillId="6" borderId="4" xfId="0" applyFont="1" applyFill="1" applyBorder="1"/>
    <xf numFmtId="1" fontId="9" fillId="12" borderId="4" xfId="0" applyNumberFormat="1" applyFont="1" applyFill="1" applyBorder="1"/>
    <xf numFmtId="0" fontId="9" fillId="12" borderId="4" xfId="0" applyFont="1" applyFill="1" applyBorder="1"/>
    <xf numFmtId="1" fontId="9" fillId="6" borderId="4" xfId="0" applyNumberFormat="1" applyFont="1" applyFill="1" applyBorder="1"/>
    <xf numFmtId="43" fontId="9" fillId="6" borderId="4" xfId="1" applyFont="1" applyFill="1" applyBorder="1"/>
    <xf numFmtId="1" fontId="0" fillId="0" borderId="4" xfId="0" applyNumberFormat="1" applyBorder="1"/>
    <xf numFmtId="170" fontId="10" fillId="0" borderId="4" xfId="1" applyNumberFormat="1" applyFont="1" applyBorder="1"/>
    <xf numFmtId="0" fontId="9" fillId="14" borderId="4" xfId="0" applyFont="1" applyFill="1" applyBorder="1"/>
    <xf numFmtId="0" fontId="10" fillId="14" borderId="4" xfId="0" applyFont="1" applyFill="1" applyBorder="1"/>
    <xf numFmtId="170" fontId="9" fillId="0" borderId="4" xfId="1" applyNumberFormat="1" applyFont="1" applyBorder="1"/>
    <xf numFmtId="43" fontId="0" fillId="0" borderId="4" xfId="1" applyFont="1" applyBorder="1"/>
    <xf numFmtId="170" fontId="0" fillId="0" borderId="0" xfId="0" applyNumberFormat="1"/>
    <xf numFmtId="170" fontId="0" fillId="0" borderId="4" xfId="1" applyNumberFormat="1" applyFont="1" applyBorder="1"/>
    <xf numFmtId="170" fontId="0" fillId="0" borderId="4" xfId="0" applyNumberFormat="1" applyBorder="1"/>
    <xf numFmtId="0" fontId="10" fillId="13" borderId="4" xfId="0" applyFont="1" applyFill="1" applyBorder="1" applyAlignment="1">
      <alignment horizontal="center" vertical="center" wrapText="1"/>
    </xf>
    <xf numFmtId="0" fontId="10" fillId="11" borderId="4" xfId="0" applyFont="1" applyFill="1" applyBorder="1" applyAlignment="1">
      <alignment horizontal="center" vertical="center" wrapText="1"/>
    </xf>
    <xf numFmtId="0" fontId="10" fillId="20" borderId="4" xfId="0" applyFont="1" applyFill="1" applyBorder="1" applyAlignment="1">
      <alignment horizontal="center" vertical="center" wrapText="1"/>
    </xf>
    <xf numFmtId="0" fontId="10" fillId="32" borderId="4" xfId="0" applyFont="1" applyFill="1" applyBorder="1" applyAlignment="1">
      <alignment horizontal="center" vertical="center"/>
    </xf>
    <xf numFmtId="0" fontId="4" fillId="33" borderId="4" xfId="0" applyFont="1" applyFill="1" applyBorder="1" applyAlignment="1">
      <alignment horizontal="center" vertical="center" wrapText="1"/>
    </xf>
    <xf numFmtId="0" fontId="4" fillId="33" borderId="4" xfId="0" applyFont="1" applyFill="1" applyBorder="1" applyAlignment="1">
      <alignment horizontal="center" vertical="center"/>
    </xf>
    <xf numFmtId="0" fontId="10" fillId="14" borderId="4" xfId="0" applyFont="1" applyFill="1" applyBorder="1" applyAlignment="1">
      <alignment horizontal="center" vertical="center" wrapText="1"/>
    </xf>
    <xf numFmtId="0" fontId="10" fillId="0" borderId="4" xfId="0" applyFont="1" applyBorder="1" applyAlignment="1">
      <alignment horizontal="center" vertical="center"/>
    </xf>
    <xf numFmtId="0" fontId="10" fillId="0" borderId="0" xfId="0" applyFont="1"/>
    <xf numFmtId="0" fontId="10" fillId="3" borderId="4" xfId="0" applyFont="1" applyFill="1" applyBorder="1" applyAlignment="1">
      <alignment horizontal="center" vertical="center"/>
    </xf>
    <xf numFmtId="172" fontId="10" fillId="13" borderId="4" xfId="0" applyNumberFormat="1" applyFont="1" applyFill="1" applyBorder="1" applyAlignment="1">
      <alignment horizontal="center" vertical="center" textRotation="90"/>
    </xf>
    <xf numFmtId="0" fontId="10" fillId="4" borderId="4" xfId="0" applyFont="1" applyFill="1" applyBorder="1" applyAlignment="1">
      <alignment horizontal="center" vertical="center" wrapText="1"/>
    </xf>
    <xf numFmtId="0" fontId="10" fillId="23" borderId="4" xfId="0" applyFont="1" applyFill="1" applyBorder="1" applyAlignment="1">
      <alignment horizontal="center" vertical="center" wrapText="1"/>
    </xf>
    <xf numFmtId="0" fontId="10" fillId="0" borderId="4" xfId="0" applyFont="1" applyBorder="1" applyAlignment="1">
      <alignment horizontal="center" vertical="center" wrapText="1"/>
    </xf>
    <xf numFmtId="0" fontId="10" fillId="20" borderId="4" xfId="0" applyFont="1" applyFill="1" applyBorder="1" applyAlignment="1">
      <alignment horizontal="center" vertical="center"/>
    </xf>
    <xf numFmtId="0" fontId="12" fillId="0" borderId="4" xfId="0" quotePrefix="1" applyFont="1" applyBorder="1" applyAlignment="1">
      <alignment horizontal="center"/>
    </xf>
    <xf numFmtId="0" fontId="10" fillId="0" borderId="4" xfId="0" applyFont="1" applyBorder="1"/>
    <xf numFmtId="0" fontId="10" fillId="37" borderId="4" xfId="0" applyFont="1" applyFill="1" applyBorder="1" applyAlignment="1">
      <alignment horizontal="center" vertical="center"/>
    </xf>
    <xf numFmtId="0" fontId="10" fillId="39" borderId="4" xfId="0" applyFont="1" applyFill="1" applyBorder="1" applyAlignment="1">
      <alignment horizontal="center" vertical="center"/>
    </xf>
    <xf numFmtId="0" fontId="12" fillId="4" borderId="4" xfId="0" quotePrefix="1" applyFont="1" applyFill="1" applyBorder="1" applyAlignment="1">
      <alignment horizontal="center" vertical="center"/>
    </xf>
    <xf numFmtId="0" fontId="12" fillId="19" borderId="4" xfId="0" quotePrefix="1" applyFont="1" applyFill="1" applyBorder="1" applyAlignment="1">
      <alignment horizontal="center"/>
    </xf>
    <xf numFmtId="1" fontId="0" fillId="0" borderId="0" xfId="0" applyNumberFormat="1"/>
    <xf numFmtId="166" fontId="0" fillId="0" borderId="0" xfId="0" applyNumberFormat="1"/>
    <xf numFmtId="2" fontId="0" fillId="0" borderId="0" xfId="0" applyNumberFormat="1"/>
    <xf numFmtId="0" fontId="12" fillId="11" borderId="4" xfId="0" quotePrefix="1" applyFont="1" applyFill="1" applyBorder="1" applyAlignment="1">
      <alignment horizontal="center"/>
    </xf>
    <xf numFmtId="170" fontId="10" fillId="6" borderId="4" xfId="1" applyNumberFormat="1" applyFont="1" applyFill="1" applyBorder="1" applyAlignment="1"/>
    <xf numFmtId="170" fontId="0" fillId="5" borderId="4" xfId="1" applyNumberFormat="1" applyFont="1" applyFill="1" applyBorder="1" applyAlignment="1"/>
    <xf numFmtId="170" fontId="0" fillId="10" borderId="4" xfId="1" applyNumberFormat="1" applyFont="1" applyFill="1" applyBorder="1" applyAlignment="1"/>
    <xf numFmtId="0" fontId="9" fillId="24" borderId="4" xfId="0" applyFont="1" applyFill="1" applyBorder="1" applyAlignment="1">
      <alignment horizontal="center" vertical="center"/>
    </xf>
    <xf numFmtId="0" fontId="9" fillId="7" borderId="4" xfId="0" applyFont="1" applyFill="1" applyBorder="1" applyAlignment="1">
      <alignment horizontal="center" vertical="center" wrapText="1"/>
    </xf>
    <xf numFmtId="0" fontId="9" fillId="15" borderId="4" xfId="0" applyFont="1" applyFill="1" applyBorder="1" applyAlignment="1">
      <alignment horizontal="center" vertical="center" wrapText="1"/>
    </xf>
    <xf numFmtId="0" fontId="9" fillId="25" borderId="4" xfId="0" applyFont="1" applyFill="1" applyBorder="1" applyAlignment="1">
      <alignment horizontal="center" vertical="center" wrapText="1"/>
    </xf>
    <xf numFmtId="0" fontId="9" fillId="13" borderId="4" xfId="0" applyFont="1" applyFill="1" applyBorder="1" applyAlignment="1">
      <alignment horizontal="center" vertical="center" wrapText="1"/>
    </xf>
    <xf numFmtId="0" fontId="9" fillId="26" borderId="4" xfId="0" applyFont="1" applyFill="1" applyBorder="1" applyAlignment="1">
      <alignment horizontal="center" vertical="center" wrapText="1"/>
    </xf>
    <xf numFmtId="0" fontId="9" fillId="2" borderId="4" xfId="0" applyFont="1" applyFill="1" applyBorder="1" applyAlignment="1">
      <alignment horizontal="center" vertical="center" wrapText="1"/>
    </xf>
    <xf numFmtId="0" fontId="9" fillId="27" borderId="4" xfId="0" applyFont="1" applyFill="1" applyBorder="1" applyAlignment="1">
      <alignment horizontal="center" vertical="center" wrapText="1"/>
    </xf>
    <xf numFmtId="0" fontId="9" fillId="26" borderId="4" xfId="0" applyFont="1" applyFill="1" applyBorder="1" applyAlignment="1">
      <alignment horizontal="center" vertical="center"/>
    </xf>
    <xf numFmtId="0" fontId="9" fillId="32" borderId="4" xfId="0" applyFont="1" applyFill="1" applyBorder="1" applyAlignment="1">
      <alignment horizontal="center" vertical="center" wrapText="1"/>
    </xf>
    <xf numFmtId="0" fontId="9" fillId="37" borderId="4" xfId="0" applyFont="1" applyFill="1" applyBorder="1" applyAlignment="1">
      <alignment horizontal="center" vertical="center" wrapText="1"/>
    </xf>
    <xf numFmtId="0" fontId="9" fillId="28" borderId="4" xfId="0" applyFont="1" applyFill="1" applyBorder="1" applyAlignment="1">
      <alignment horizontal="center" vertical="center" wrapText="1"/>
    </xf>
    <xf numFmtId="0" fontId="9" fillId="29" borderId="4" xfId="0" applyFont="1" applyFill="1" applyBorder="1" applyAlignment="1">
      <alignment horizontal="center" vertical="center" wrapText="1"/>
    </xf>
    <xf numFmtId="1" fontId="7" fillId="5" borderId="4" xfId="0" applyNumberFormat="1" applyFont="1" applyFill="1" applyBorder="1" applyAlignment="1">
      <alignment horizontal="center" vertical="center" wrapText="1"/>
    </xf>
    <xf numFmtId="0" fontId="9" fillId="30" borderId="4" xfId="0" applyFont="1" applyFill="1" applyBorder="1" applyAlignment="1">
      <alignment horizontal="center" vertical="center" wrapText="1"/>
    </xf>
    <xf numFmtId="0" fontId="9" fillId="20" borderId="4" xfId="0" applyFont="1" applyFill="1" applyBorder="1" applyAlignment="1">
      <alignment horizontal="center" vertical="center" wrapText="1"/>
    </xf>
    <xf numFmtId="0" fontId="9" fillId="20" borderId="4" xfId="0" applyFont="1" applyFill="1" applyBorder="1" applyAlignment="1">
      <alignment horizontal="center" vertical="center"/>
    </xf>
    <xf numFmtId="49" fontId="10" fillId="0" borderId="4" xfId="0" applyNumberFormat="1" applyFont="1" applyBorder="1"/>
    <xf numFmtId="0" fontId="10" fillId="24" borderId="14" xfId="0" applyFont="1" applyFill="1" applyBorder="1" applyAlignment="1">
      <alignment horizontal="center" vertical="center"/>
    </xf>
    <xf numFmtId="0" fontId="10" fillId="24" borderId="10" xfId="0" applyFont="1" applyFill="1" applyBorder="1" applyAlignment="1">
      <alignment horizontal="center" vertical="center"/>
    </xf>
    <xf numFmtId="0" fontId="10" fillId="24" borderId="12" xfId="0" applyFont="1" applyFill="1" applyBorder="1" applyAlignment="1">
      <alignment horizontal="center" vertical="center" wrapText="1"/>
    </xf>
    <xf numFmtId="0" fontId="10" fillId="0" borderId="0" xfId="0" applyFont="1" applyAlignment="1">
      <alignment vertical="center"/>
    </xf>
    <xf numFmtId="0" fontId="12" fillId="4" borderId="0" xfId="0" applyFont="1" applyFill="1" applyAlignment="1">
      <alignment vertical="center"/>
    </xf>
    <xf numFmtId="0" fontId="10" fillId="25" borderId="4" xfId="0" applyFont="1" applyFill="1" applyBorder="1" applyAlignment="1">
      <alignment horizontal="center" vertical="center"/>
    </xf>
    <xf numFmtId="0" fontId="10" fillId="27" borderId="4" xfId="0" applyFont="1" applyFill="1" applyBorder="1" applyAlignment="1">
      <alignment horizontal="center" vertical="center"/>
    </xf>
    <xf numFmtId="2" fontId="11" fillId="5" borderId="4" xfId="0" applyNumberFormat="1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10" fillId="23" borderId="4" xfId="0" applyFont="1" applyFill="1" applyBorder="1" applyAlignment="1">
      <alignment horizontal="center" vertical="center"/>
    </xf>
    <xf numFmtId="166" fontId="11" fillId="4" borderId="4" xfId="1" applyNumberFormat="1" applyFont="1" applyFill="1" applyBorder="1" applyAlignment="1">
      <alignment horizontal="center" vertical="center"/>
    </xf>
    <xf numFmtId="0" fontId="10" fillId="22" borderId="4" xfId="0" applyFont="1" applyFill="1" applyBorder="1" applyAlignment="1">
      <alignment horizontal="center" vertical="center"/>
    </xf>
    <xf numFmtId="15" fontId="10" fillId="5" borderId="4" xfId="0" applyNumberFormat="1" applyFont="1" applyFill="1" applyBorder="1" applyAlignment="1" applyProtection="1">
      <alignment horizontal="center" vertical="center" wrapText="1"/>
      <protection locked="0"/>
    </xf>
    <xf numFmtId="166" fontId="12" fillId="5" borderId="4" xfId="0" applyNumberFormat="1" applyFont="1" applyFill="1" applyBorder="1" applyAlignment="1">
      <alignment horizontal="center" vertical="center"/>
    </xf>
    <xf numFmtId="170" fontId="12" fillId="5" borderId="4" xfId="1" applyNumberFormat="1" applyFont="1" applyFill="1" applyBorder="1" applyAlignment="1">
      <alignment horizontal="center"/>
    </xf>
    <xf numFmtId="170" fontId="10" fillId="19" borderId="4" xfId="1" applyNumberFormat="1" applyFont="1" applyFill="1" applyBorder="1" applyAlignment="1">
      <alignment horizontal="center"/>
    </xf>
    <xf numFmtId="170" fontId="10" fillId="11" borderId="4" xfId="1" applyNumberFormat="1" applyFont="1" applyFill="1" applyBorder="1" applyAlignment="1">
      <alignment horizontal="center"/>
    </xf>
    <xf numFmtId="170" fontId="10" fillId="3" borderId="4" xfId="1" applyNumberFormat="1" applyFont="1" applyFill="1" applyBorder="1" applyAlignment="1">
      <alignment horizontal="center"/>
    </xf>
    <xf numFmtId="0" fontId="4" fillId="33" borderId="11" xfId="0" applyFont="1" applyFill="1" applyBorder="1" applyAlignment="1">
      <alignment horizontal="center" vertical="center"/>
    </xf>
    <xf numFmtId="170" fontId="6" fillId="8" borderId="4" xfId="1" applyNumberFormat="1" applyFont="1" applyFill="1" applyBorder="1" applyAlignment="1">
      <alignment horizontal="left" vertical="center"/>
    </xf>
    <xf numFmtId="170" fontId="4" fillId="33" borderId="4" xfId="1" applyNumberFormat="1" applyFont="1" applyFill="1" applyBorder="1" applyAlignment="1">
      <alignment horizontal="center" vertical="center" wrapText="1"/>
    </xf>
    <xf numFmtId="170" fontId="4" fillId="33" borderId="4" xfId="1" applyNumberFormat="1" applyFont="1" applyFill="1" applyBorder="1" applyAlignment="1">
      <alignment horizontal="center" vertical="center"/>
    </xf>
    <xf numFmtId="43" fontId="0" fillId="0" borderId="11" xfId="1" applyFont="1" applyFill="1" applyBorder="1"/>
    <xf numFmtId="170" fontId="0" fillId="36" borderId="4" xfId="1" applyNumberFormat="1" applyFont="1" applyFill="1" applyBorder="1" applyAlignment="1">
      <alignment horizontal="center"/>
    </xf>
    <xf numFmtId="43" fontId="0" fillId="0" borderId="4" xfId="1" applyFont="1" applyFill="1" applyBorder="1"/>
    <xf numFmtId="170" fontId="5" fillId="0" borderId="4" xfId="1" applyNumberFormat="1" applyFont="1" applyBorder="1"/>
    <xf numFmtId="169" fontId="0" fillId="0" borderId="4" xfId="1" applyNumberFormat="1" applyFont="1" applyBorder="1"/>
    <xf numFmtId="170" fontId="4" fillId="33" borderId="4" xfId="0" applyNumberFormat="1" applyFont="1" applyFill="1" applyBorder="1" applyAlignment="1">
      <alignment horizontal="center" vertical="center"/>
    </xf>
    <xf numFmtId="170" fontId="0" fillId="0" borderId="4" xfId="1" applyNumberFormat="1" applyFont="1" applyFill="1" applyBorder="1"/>
    <xf numFmtId="0" fontId="6" fillId="8" borderId="4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7" borderId="4" xfId="1" applyNumberFormat="1" applyFont="1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170" fontId="10" fillId="7" borderId="4" xfId="1" applyNumberFormat="1" applyFont="1" applyFill="1" applyBorder="1" applyAlignment="1">
      <alignment horizontal="center"/>
    </xf>
    <xf numFmtId="43" fontId="9" fillId="14" borderId="4" xfId="1" applyFont="1" applyFill="1" applyBorder="1"/>
    <xf numFmtId="0" fontId="9" fillId="4" borderId="4" xfId="0" applyFont="1" applyFill="1" applyBorder="1"/>
    <xf numFmtId="0" fontId="9" fillId="38" borderId="4" xfId="0" applyFont="1" applyFill="1" applyBorder="1"/>
    <xf numFmtId="170" fontId="0" fillId="38" borderId="4" xfId="0" applyNumberFormat="1" applyFill="1" applyBorder="1"/>
    <xf numFmtId="170" fontId="9" fillId="0" borderId="4" xfId="0" applyNumberFormat="1" applyFont="1" applyBorder="1"/>
    <xf numFmtId="43" fontId="9" fillId="0" borderId="4" xfId="0" applyNumberFormat="1" applyFont="1" applyBorder="1"/>
    <xf numFmtId="0" fontId="9" fillId="10" borderId="4" xfId="0" applyFont="1" applyFill="1" applyBorder="1" applyAlignment="1">
      <alignment vertical="center"/>
    </xf>
    <xf numFmtId="0" fontId="9" fillId="13" borderId="4" xfId="0" applyFont="1" applyFill="1" applyBorder="1" applyAlignment="1">
      <alignment vertical="center"/>
    </xf>
    <xf numFmtId="0" fontId="9" fillId="8" borderId="4" xfId="0" applyFont="1" applyFill="1" applyBorder="1" applyAlignment="1">
      <alignment vertical="center"/>
    </xf>
    <xf numFmtId="1" fontId="8" fillId="29" borderId="4" xfId="0" applyNumberFormat="1" applyFont="1" applyFill="1" applyBorder="1"/>
    <xf numFmtId="0" fontId="8" fillId="29" borderId="4" xfId="0" applyFont="1" applyFill="1" applyBorder="1"/>
    <xf numFmtId="0" fontId="9" fillId="40" borderId="4" xfId="0" applyFont="1" applyFill="1" applyBorder="1"/>
    <xf numFmtId="170" fontId="10" fillId="40" borderId="4" xfId="1" applyNumberFormat="1" applyFont="1" applyFill="1" applyBorder="1"/>
    <xf numFmtId="170" fontId="9" fillId="6" borderId="4" xfId="1" applyNumberFormat="1" applyFont="1" applyFill="1" applyBorder="1"/>
    <xf numFmtId="0" fontId="14" fillId="14" borderId="4" xfId="0" applyFont="1" applyFill="1" applyBorder="1" applyAlignment="1">
      <alignment horizontal="center" vertical="center"/>
    </xf>
    <xf numFmtId="0" fontId="14" fillId="13" borderId="4" xfId="0" applyFont="1" applyFill="1" applyBorder="1" applyAlignment="1">
      <alignment horizontal="center" vertical="center"/>
    </xf>
    <xf numFmtId="0" fontId="14" fillId="19" borderId="4" xfId="0" applyFont="1" applyFill="1" applyBorder="1" applyAlignment="1">
      <alignment horizontal="center" vertical="center"/>
    </xf>
    <xf numFmtId="0" fontId="14" fillId="34" borderId="4" xfId="0" applyFont="1" applyFill="1" applyBorder="1" applyAlignment="1">
      <alignment horizontal="center" vertical="center"/>
    </xf>
    <xf numFmtId="170" fontId="13" fillId="14" borderId="4" xfId="1" applyNumberFormat="1" applyFont="1" applyFill="1" applyBorder="1" applyAlignment="1">
      <alignment vertical="center"/>
    </xf>
    <xf numFmtId="170" fontId="13" fillId="13" borderId="4" xfId="1" applyNumberFormat="1" applyFont="1" applyFill="1" applyBorder="1" applyAlignment="1">
      <alignment vertical="center"/>
    </xf>
    <xf numFmtId="170" fontId="13" fillId="19" borderId="4" xfId="1" applyNumberFormat="1" applyFont="1" applyFill="1" applyBorder="1" applyAlignment="1">
      <alignment vertical="center"/>
    </xf>
    <xf numFmtId="0" fontId="14" fillId="5" borderId="4" xfId="0" applyFont="1" applyFill="1" applyBorder="1" applyAlignment="1">
      <alignment horizontal="left" vertical="center"/>
    </xf>
    <xf numFmtId="170" fontId="14" fillId="5" borderId="4" xfId="1" applyNumberFormat="1" applyFont="1" applyFill="1" applyBorder="1" applyAlignment="1">
      <alignment vertical="center"/>
    </xf>
    <xf numFmtId="170" fontId="13" fillId="14" borderId="4" xfId="1" applyNumberFormat="1" applyFont="1" applyFill="1" applyBorder="1" applyAlignment="1"/>
    <xf numFmtId="0" fontId="8" fillId="5" borderId="4" xfId="0" applyFont="1" applyFill="1" applyBorder="1"/>
    <xf numFmtId="170" fontId="8" fillId="0" borderId="4" xfId="1" applyNumberFormat="1" applyFont="1" applyBorder="1"/>
    <xf numFmtId="170" fontId="8" fillId="5" borderId="4" xfId="1" applyNumberFormat="1" applyFont="1" applyFill="1" applyBorder="1"/>
    <xf numFmtId="0" fontId="13" fillId="0" borderId="0" xfId="0" applyFont="1"/>
    <xf numFmtId="167" fontId="15" fillId="33" borderId="4" xfId="0" applyNumberFormat="1" applyFont="1" applyFill="1" applyBorder="1" applyAlignment="1">
      <alignment horizontal="center" vertical="center"/>
    </xf>
    <xf numFmtId="0" fontId="12" fillId="41" borderId="4" xfId="0" quotePrefix="1" applyFont="1" applyFill="1" applyBorder="1" applyAlignment="1">
      <alignment horizontal="center"/>
    </xf>
    <xf numFmtId="170" fontId="10" fillId="41" borderId="4" xfId="1" applyNumberFormat="1" applyFont="1" applyFill="1" applyBorder="1" applyAlignment="1">
      <alignment horizontal="center"/>
    </xf>
    <xf numFmtId="0" fontId="9" fillId="42" borderId="4" xfId="0" applyFont="1" applyFill="1" applyBorder="1" applyAlignment="1">
      <alignment horizontal="center" vertical="center" wrapText="1"/>
    </xf>
    <xf numFmtId="0" fontId="10" fillId="42" borderId="0" xfId="0" applyFont="1" applyFill="1" applyAlignment="1">
      <alignment vertical="center"/>
    </xf>
    <xf numFmtId="43" fontId="0" fillId="0" borderId="0" xfId="0" applyNumberFormat="1"/>
    <xf numFmtId="0" fontId="9" fillId="4" borderId="4" xfId="0" applyFont="1" applyFill="1" applyBorder="1" applyAlignment="1">
      <alignment horizontal="center" vertical="center" wrapText="1"/>
    </xf>
    <xf numFmtId="0" fontId="9" fillId="4" borderId="4" xfId="0" applyFont="1" applyFill="1" applyBorder="1" applyAlignment="1">
      <alignment horizontal="center" vertical="center"/>
    </xf>
    <xf numFmtId="0" fontId="10" fillId="4" borderId="0" xfId="0" applyFont="1" applyFill="1" applyAlignment="1">
      <alignment vertical="center"/>
    </xf>
    <xf numFmtId="0" fontId="10" fillId="4" borderId="4" xfId="0" applyFont="1" applyFill="1" applyBorder="1"/>
    <xf numFmtId="1" fontId="7" fillId="4" borderId="4" xfId="0" applyNumberFormat="1" applyFont="1" applyFill="1" applyBorder="1" applyAlignment="1">
      <alignment horizontal="center" vertical="center" wrapText="1"/>
    </xf>
    <xf numFmtId="0" fontId="16" fillId="35" borderId="4" xfId="0" applyFont="1" applyFill="1" applyBorder="1" applyAlignment="1">
      <alignment horizontal="center" vertical="center"/>
    </xf>
    <xf numFmtId="0" fontId="16" fillId="35" borderId="4" xfId="0" applyFont="1" applyFill="1" applyBorder="1" applyAlignment="1">
      <alignment horizontal="center" vertical="center" wrapText="1"/>
    </xf>
    <xf numFmtId="2" fontId="16" fillId="35" borderId="4" xfId="0" applyNumberFormat="1" applyFont="1" applyFill="1" applyBorder="1" applyAlignment="1">
      <alignment horizontal="center" vertical="center"/>
    </xf>
    <xf numFmtId="0" fontId="17" fillId="5" borderId="4" xfId="0" applyFont="1" applyFill="1" applyBorder="1" applyAlignment="1">
      <alignment horizontal="center" vertical="center"/>
    </xf>
    <xf numFmtId="15" fontId="9" fillId="5" borderId="4" xfId="0" applyNumberFormat="1" applyFont="1" applyFill="1" applyBorder="1" applyAlignment="1" applyProtection="1">
      <alignment horizontal="center" vertical="center" wrapText="1"/>
      <protection locked="0"/>
    </xf>
    <xf numFmtId="0" fontId="9" fillId="0" borderId="4" xfId="0" applyFont="1" applyBorder="1" applyAlignment="1">
      <alignment horizontal="center" vertical="center" wrapText="1"/>
    </xf>
    <xf numFmtId="170" fontId="9" fillId="0" borderId="0" xfId="0" applyNumberFormat="1" applyFont="1"/>
    <xf numFmtId="170" fontId="9" fillId="0" borderId="0" xfId="1" applyNumberFormat="1" applyFont="1" applyBorder="1"/>
    <xf numFmtId="43" fontId="9" fillId="14" borderId="0" xfId="1" applyFont="1" applyFill="1" applyBorder="1"/>
    <xf numFmtId="0" fontId="9" fillId="12" borderId="0" xfId="0" applyFont="1" applyFill="1"/>
    <xf numFmtId="0" fontId="9" fillId="6" borderId="0" xfId="0" applyFont="1" applyFill="1"/>
    <xf numFmtId="0" fontId="10" fillId="6" borderId="0" xfId="0" applyFont="1" applyFill="1"/>
    <xf numFmtId="0" fontId="0" fillId="29" borderId="4" xfId="0" applyFill="1" applyBorder="1"/>
    <xf numFmtId="0" fontId="9" fillId="0" borderId="0" xfId="0" applyFont="1"/>
    <xf numFmtId="0" fontId="5" fillId="0" borderId="0" xfId="0" applyFont="1"/>
    <xf numFmtId="0" fontId="9" fillId="2" borderId="4" xfId="0" applyFont="1" applyFill="1" applyBorder="1" applyAlignment="1">
      <alignment horizontal="center" vertical="center"/>
    </xf>
    <xf numFmtId="0" fontId="9" fillId="2" borderId="7" xfId="0" applyFont="1" applyFill="1" applyBorder="1" applyAlignment="1">
      <alignment horizontal="center" vertical="center"/>
    </xf>
    <xf numFmtId="0" fontId="9" fillId="14" borderId="4" xfId="0" applyFont="1" applyFill="1" applyBorder="1" applyAlignment="1">
      <alignment horizontal="center" vertical="center" wrapText="1"/>
    </xf>
    <xf numFmtId="0" fontId="9" fillId="11" borderId="4" xfId="0" applyFont="1" applyFill="1" applyBorder="1" applyAlignment="1">
      <alignment horizontal="center" vertical="center" wrapText="1"/>
    </xf>
    <xf numFmtId="0" fontId="9" fillId="23" borderId="4" xfId="0" applyFont="1" applyFill="1" applyBorder="1" applyAlignment="1">
      <alignment horizontal="center" vertical="center" wrapText="1"/>
    </xf>
    <xf numFmtId="172" fontId="9" fillId="13" borderId="4" xfId="0" applyNumberFormat="1" applyFont="1" applyFill="1" applyBorder="1" applyAlignment="1">
      <alignment horizontal="center" vertical="center" textRotation="90"/>
    </xf>
    <xf numFmtId="0" fontId="9" fillId="23" borderId="4" xfId="0" applyFont="1" applyFill="1" applyBorder="1" applyAlignment="1">
      <alignment horizontal="center" vertical="center"/>
    </xf>
    <xf numFmtId="15" fontId="9" fillId="5" borderId="4" xfId="0" applyNumberFormat="1" applyFont="1" applyFill="1" applyBorder="1" applyAlignment="1">
      <alignment horizontal="center" vertical="center" wrapText="1"/>
    </xf>
    <xf numFmtId="0" fontId="9" fillId="0" borderId="8" xfId="0" applyFont="1" applyBorder="1" applyAlignment="1">
      <alignment horizontal="center" vertical="center" wrapText="1"/>
    </xf>
    <xf numFmtId="0" fontId="9" fillId="0" borderId="25" xfId="0" applyFont="1" applyBorder="1" applyAlignment="1">
      <alignment horizontal="center" vertical="center" wrapText="1"/>
    </xf>
    <xf numFmtId="0" fontId="9" fillId="0" borderId="26" xfId="0" applyFont="1" applyBorder="1" applyAlignment="1">
      <alignment horizontal="center" vertical="center" wrapText="1"/>
    </xf>
    <xf numFmtId="0" fontId="9" fillId="24" borderId="14" xfId="0" applyFont="1" applyFill="1" applyBorder="1" applyAlignment="1">
      <alignment horizontal="center" vertical="center"/>
    </xf>
    <xf numFmtId="0" fontId="9" fillId="24" borderId="10" xfId="0" applyFont="1" applyFill="1" applyBorder="1" applyAlignment="1">
      <alignment horizontal="center" vertical="center"/>
    </xf>
    <xf numFmtId="0" fontId="9" fillId="24" borderId="12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center"/>
    </xf>
    <xf numFmtId="0" fontId="9" fillId="42" borderId="0" xfId="0" applyFont="1" applyFill="1" applyAlignment="1">
      <alignment vertical="center"/>
    </xf>
    <xf numFmtId="0" fontId="6" fillId="11" borderId="4" xfId="0" quotePrefix="1" applyFont="1" applyFill="1" applyBorder="1" applyAlignment="1">
      <alignment horizontal="center"/>
    </xf>
    <xf numFmtId="0" fontId="9" fillId="15" borderId="4" xfId="0" applyFont="1" applyFill="1" applyBorder="1" applyAlignment="1">
      <alignment horizontal="center" vertical="center"/>
    </xf>
    <xf numFmtId="0" fontId="9" fillId="25" borderId="4" xfId="0" applyFont="1" applyFill="1" applyBorder="1" applyAlignment="1">
      <alignment horizontal="center" vertical="center"/>
    </xf>
    <xf numFmtId="0" fontId="9" fillId="27" borderId="4" xfId="0" applyFont="1" applyFill="1" applyBorder="1" applyAlignment="1">
      <alignment horizontal="center" vertical="center"/>
    </xf>
    <xf numFmtId="0" fontId="9" fillId="32" borderId="4" xfId="0" applyFont="1" applyFill="1" applyBorder="1" applyAlignment="1">
      <alignment horizontal="center" vertical="center"/>
    </xf>
    <xf numFmtId="0" fontId="9" fillId="37" borderId="4" xfId="0" applyFont="1" applyFill="1" applyBorder="1" applyAlignment="1">
      <alignment horizontal="center" vertical="center"/>
    </xf>
    <xf numFmtId="0" fontId="9" fillId="42" borderId="4" xfId="0" applyFont="1" applyFill="1" applyBorder="1" applyAlignment="1">
      <alignment horizontal="center" vertical="center"/>
    </xf>
    <xf numFmtId="0" fontId="9" fillId="28" borderId="4" xfId="0" applyFont="1" applyFill="1" applyBorder="1" applyAlignment="1">
      <alignment horizontal="center" vertical="center"/>
    </xf>
    <xf numFmtId="0" fontId="9" fillId="29" borderId="4" xfId="0" applyFont="1" applyFill="1" applyBorder="1" applyAlignment="1">
      <alignment horizontal="center" vertical="center"/>
    </xf>
    <xf numFmtId="0" fontId="9" fillId="39" borderId="4" xfId="0" applyFont="1" applyFill="1" applyBorder="1" applyAlignment="1">
      <alignment horizontal="center" vertical="center"/>
    </xf>
    <xf numFmtId="2" fontId="7" fillId="5" borderId="4" xfId="0" applyNumberFormat="1" applyFont="1" applyFill="1" applyBorder="1" applyAlignment="1">
      <alignment horizontal="center" vertical="center"/>
    </xf>
    <xf numFmtId="0" fontId="9" fillId="30" borderId="4" xfId="0" applyFont="1" applyFill="1" applyBorder="1" applyAlignment="1">
      <alignment horizontal="center" vertical="center"/>
    </xf>
    <xf numFmtId="166" fontId="7" fillId="4" borderId="4" xfId="1" applyNumberFormat="1" applyFont="1" applyFill="1" applyBorder="1" applyAlignment="1" applyProtection="1">
      <alignment horizontal="center" vertical="center"/>
    </xf>
    <xf numFmtId="0" fontId="6" fillId="4" borderId="4" xfId="0" quotePrefix="1" applyFont="1" applyFill="1" applyBorder="1" applyAlignment="1">
      <alignment horizontal="center" vertical="center"/>
    </xf>
    <xf numFmtId="166" fontId="9" fillId="0" borderId="4" xfId="0" applyNumberFormat="1" applyFont="1" applyBorder="1"/>
    <xf numFmtId="0" fontId="6" fillId="0" borderId="4" xfId="0" quotePrefix="1" applyFont="1" applyBorder="1" applyAlignment="1">
      <alignment horizontal="center"/>
    </xf>
    <xf numFmtId="166" fontId="5" fillId="0" borderId="4" xfId="0" applyNumberFormat="1" applyFont="1" applyBorder="1"/>
    <xf numFmtId="49" fontId="9" fillId="0" borderId="4" xfId="0" applyNumberFormat="1" applyFont="1" applyBorder="1"/>
    <xf numFmtId="0" fontId="6" fillId="19" borderId="4" xfId="0" quotePrefix="1" applyFont="1" applyFill="1" applyBorder="1" applyAlignment="1">
      <alignment horizontal="center"/>
    </xf>
    <xf numFmtId="0" fontId="9" fillId="22" borderId="4" xfId="0" applyFont="1" applyFill="1" applyBorder="1" applyAlignment="1">
      <alignment horizontal="center" vertical="center"/>
    </xf>
    <xf numFmtId="0" fontId="9" fillId="0" borderId="4" xfId="0" applyFont="1" applyBorder="1" applyAlignment="1">
      <alignment wrapText="1"/>
    </xf>
    <xf numFmtId="0" fontId="6" fillId="4" borderId="0" xfId="0" applyFont="1" applyFill="1" applyAlignment="1">
      <alignment vertical="center"/>
    </xf>
    <xf numFmtId="170" fontId="6" fillId="5" borderId="4" xfId="1" applyNumberFormat="1" applyFont="1" applyFill="1" applyBorder="1" applyAlignment="1" applyProtection="1">
      <alignment horizontal="center"/>
    </xf>
    <xf numFmtId="166" fontId="6" fillId="5" borderId="4" xfId="0" applyNumberFormat="1" applyFont="1" applyFill="1" applyBorder="1" applyAlignment="1">
      <alignment horizontal="center" vertical="center"/>
    </xf>
    <xf numFmtId="170" fontId="9" fillId="11" borderId="4" xfId="1" applyNumberFormat="1" applyFont="1" applyFill="1" applyBorder="1" applyAlignment="1" applyProtection="1">
      <alignment horizontal="center"/>
    </xf>
    <xf numFmtId="170" fontId="9" fillId="7" borderId="4" xfId="1" applyNumberFormat="1" applyFont="1" applyFill="1" applyBorder="1" applyAlignment="1" applyProtection="1">
      <alignment horizontal="center"/>
    </xf>
    <xf numFmtId="170" fontId="9" fillId="19" borderId="4" xfId="1" applyNumberFormat="1" applyFont="1" applyFill="1" applyBorder="1" applyAlignment="1" applyProtection="1">
      <alignment horizontal="center"/>
    </xf>
    <xf numFmtId="170" fontId="9" fillId="3" borderId="4" xfId="1" applyNumberFormat="1" applyFont="1" applyFill="1" applyBorder="1" applyAlignment="1" applyProtection="1">
      <alignment horizontal="center"/>
    </xf>
    <xf numFmtId="1" fontId="5" fillId="0" borderId="0" xfId="0" applyNumberFormat="1" applyFont="1"/>
    <xf numFmtId="166" fontId="5" fillId="0" borderId="0" xfId="0" applyNumberFormat="1" applyFont="1"/>
    <xf numFmtId="170" fontId="5" fillId="0" borderId="0" xfId="0" applyNumberFormat="1" applyFont="1"/>
    <xf numFmtId="170" fontId="9" fillId="6" borderId="4" xfId="1" applyNumberFormat="1" applyFont="1" applyFill="1" applyBorder="1" applyAlignment="1" applyProtection="1"/>
    <xf numFmtId="0" fontId="9" fillId="5" borderId="4" xfId="0" applyFont="1" applyFill="1" applyBorder="1"/>
    <xf numFmtId="170" fontId="5" fillId="5" borderId="4" xfId="1" applyNumberFormat="1" applyFont="1" applyFill="1" applyBorder="1" applyAlignment="1" applyProtection="1"/>
    <xf numFmtId="0" fontId="9" fillId="10" borderId="4" xfId="0" applyFont="1" applyFill="1" applyBorder="1"/>
    <xf numFmtId="170" fontId="5" fillId="10" borderId="4" xfId="1" applyNumberFormat="1" applyFont="1" applyFill="1" applyBorder="1" applyAlignment="1" applyProtection="1"/>
    <xf numFmtId="2" fontId="5" fillId="0" borderId="0" xfId="0" applyNumberFormat="1" applyFont="1"/>
    <xf numFmtId="0" fontId="9" fillId="7" borderId="4" xfId="0" applyFont="1" applyFill="1" applyBorder="1" applyAlignment="1" applyProtection="1">
      <alignment horizontal="center" vertical="center"/>
      <protection locked="0"/>
    </xf>
    <xf numFmtId="0" fontId="9" fillId="15" borderId="4" xfId="0" applyFont="1" applyFill="1" applyBorder="1" applyAlignment="1" applyProtection="1">
      <alignment horizontal="center" vertical="center"/>
      <protection locked="0"/>
    </xf>
    <xf numFmtId="0" fontId="9" fillId="25" borderId="4" xfId="0" applyFont="1" applyFill="1" applyBorder="1" applyAlignment="1" applyProtection="1">
      <alignment horizontal="center" vertical="center"/>
      <protection locked="0"/>
    </xf>
    <xf numFmtId="0" fontId="9" fillId="13" borderId="4" xfId="0" applyFont="1" applyFill="1" applyBorder="1" applyAlignment="1" applyProtection="1">
      <alignment horizontal="center" vertical="center"/>
      <protection locked="0"/>
    </xf>
    <xf numFmtId="0" fontId="9" fillId="26" borderId="4" xfId="0" applyFont="1" applyFill="1" applyBorder="1" applyAlignment="1" applyProtection="1">
      <alignment horizontal="center" vertical="center"/>
      <protection locked="0"/>
    </xf>
    <xf numFmtId="0" fontId="9" fillId="2" borderId="4" xfId="0" applyFont="1" applyFill="1" applyBorder="1" applyAlignment="1" applyProtection="1">
      <alignment horizontal="center" vertical="center"/>
      <protection locked="0"/>
    </xf>
    <xf numFmtId="0" fontId="9" fillId="27" borderId="4" xfId="0" applyFont="1" applyFill="1" applyBorder="1" applyAlignment="1" applyProtection="1">
      <alignment horizontal="center" vertical="center"/>
      <protection locked="0"/>
    </xf>
    <xf numFmtId="0" fontId="9" fillId="32" borderId="4" xfId="0" applyFont="1" applyFill="1" applyBorder="1" applyAlignment="1" applyProtection="1">
      <alignment horizontal="center" vertical="center"/>
      <protection locked="0"/>
    </xf>
    <xf numFmtId="0" fontId="9" fillId="37" borderId="4" xfId="0" applyFont="1" applyFill="1" applyBorder="1" applyAlignment="1" applyProtection="1">
      <alignment horizontal="center" vertical="center"/>
      <protection locked="0"/>
    </xf>
    <xf numFmtId="0" fontId="9" fillId="42" borderId="4" xfId="0" applyFont="1" applyFill="1" applyBorder="1" applyAlignment="1" applyProtection="1">
      <alignment horizontal="center" vertical="center"/>
      <protection locked="0"/>
    </xf>
    <xf numFmtId="0" fontId="9" fillId="13" borderId="4" xfId="0" applyFont="1" applyFill="1" applyBorder="1" applyAlignment="1" applyProtection="1">
      <alignment horizontal="center" vertical="center" wrapText="1"/>
      <protection locked="0"/>
    </xf>
    <xf numFmtId="0" fontId="9" fillId="28" borderId="4" xfId="0" applyFont="1" applyFill="1" applyBorder="1" applyAlignment="1" applyProtection="1">
      <alignment horizontal="center" vertical="center"/>
      <protection locked="0"/>
    </xf>
    <xf numFmtId="0" fontId="9" fillId="29" borderId="4" xfId="0" applyFont="1" applyFill="1" applyBorder="1" applyAlignment="1" applyProtection="1">
      <alignment horizontal="center" vertical="center"/>
      <protection locked="0"/>
    </xf>
    <xf numFmtId="0" fontId="9" fillId="39" borderId="4" xfId="0" applyFont="1" applyFill="1" applyBorder="1" applyAlignment="1" applyProtection="1">
      <alignment horizontal="center" vertical="center"/>
      <protection locked="0"/>
    </xf>
    <xf numFmtId="2" fontId="7" fillId="5" borderId="4" xfId="0" applyNumberFormat="1" applyFont="1" applyFill="1" applyBorder="1" applyAlignment="1" applyProtection="1">
      <alignment horizontal="center" vertical="center"/>
      <protection locked="0"/>
    </xf>
    <xf numFmtId="0" fontId="9" fillId="30" borderId="4" xfId="0" applyFont="1" applyFill="1" applyBorder="1" applyAlignment="1" applyProtection="1">
      <alignment horizontal="center" vertical="center"/>
      <protection locked="0"/>
    </xf>
    <xf numFmtId="0" fontId="9" fillId="20" borderId="4" xfId="0" applyFont="1" applyFill="1" applyBorder="1" applyAlignment="1" applyProtection="1">
      <alignment horizontal="center" vertical="center"/>
      <protection locked="0"/>
    </xf>
    <xf numFmtId="0" fontId="9" fillId="4" borderId="4" xfId="0" applyFont="1" applyFill="1" applyBorder="1" applyAlignment="1" applyProtection="1">
      <alignment horizontal="center" vertical="center"/>
      <protection locked="0"/>
    </xf>
    <xf numFmtId="0" fontId="9" fillId="23" borderId="4" xfId="0" applyFont="1" applyFill="1" applyBorder="1" applyAlignment="1" applyProtection="1">
      <alignment horizontal="center" vertical="center"/>
      <protection locked="0"/>
    </xf>
    <xf numFmtId="166" fontId="11" fillId="4" borderId="4" xfId="1" applyNumberFormat="1" applyFont="1" applyFill="1" applyBorder="1" applyAlignment="1" applyProtection="1">
      <alignment horizontal="center" vertical="center"/>
    </xf>
    <xf numFmtId="170" fontId="12" fillId="5" borderId="4" xfId="1" applyNumberFormat="1" applyFont="1" applyFill="1" applyBorder="1" applyAlignment="1" applyProtection="1">
      <alignment horizontal="center"/>
    </xf>
    <xf numFmtId="170" fontId="10" fillId="11" borderId="4" xfId="1" applyNumberFormat="1" applyFont="1" applyFill="1" applyBorder="1" applyAlignment="1" applyProtection="1">
      <alignment horizontal="center"/>
    </xf>
    <xf numFmtId="170" fontId="10" fillId="7" borderId="4" xfId="1" applyNumberFormat="1" applyFont="1" applyFill="1" applyBorder="1" applyAlignment="1" applyProtection="1">
      <alignment horizontal="center"/>
    </xf>
    <xf numFmtId="170" fontId="10" fillId="19" borderId="4" xfId="1" applyNumberFormat="1" applyFont="1" applyFill="1" applyBorder="1" applyAlignment="1" applyProtection="1">
      <alignment horizontal="center"/>
    </xf>
    <xf numFmtId="170" fontId="10" fillId="3" borderId="4" xfId="1" applyNumberFormat="1" applyFont="1" applyFill="1" applyBorder="1" applyAlignment="1" applyProtection="1">
      <alignment horizontal="center"/>
    </xf>
    <xf numFmtId="170" fontId="10" fillId="6" borderId="4" xfId="1" applyNumberFormat="1" applyFont="1" applyFill="1" applyBorder="1" applyAlignment="1" applyProtection="1"/>
    <xf numFmtId="170" fontId="0" fillId="5" borderId="4" xfId="1" applyNumberFormat="1" applyFont="1" applyFill="1" applyBorder="1" applyAlignment="1" applyProtection="1"/>
    <xf numFmtId="170" fontId="0" fillId="10" borderId="4" xfId="1" applyNumberFormat="1" applyFont="1" applyFill="1" applyBorder="1" applyAlignment="1" applyProtection="1"/>
    <xf numFmtId="170" fontId="10" fillId="0" borderId="4" xfId="0" applyNumberFormat="1" applyFont="1" applyBorder="1"/>
    <xf numFmtId="0" fontId="9" fillId="22" borderId="4" xfId="0" applyFont="1" applyFill="1" applyBorder="1" applyAlignment="1" applyProtection="1">
      <alignment horizontal="center" vertical="center"/>
      <protection locked="0"/>
    </xf>
    <xf numFmtId="0" fontId="10" fillId="7" borderId="4" xfId="0" applyFont="1" applyFill="1" applyBorder="1" applyAlignment="1" applyProtection="1">
      <alignment horizontal="center" vertical="center"/>
      <protection locked="0"/>
    </xf>
    <xf numFmtId="0" fontId="10" fillId="15" borderId="4" xfId="0" applyFont="1" applyFill="1" applyBorder="1" applyAlignment="1" applyProtection="1">
      <alignment horizontal="center" vertical="center"/>
      <protection locked="0"/>
    </xf>
    <xf numFmtId="0" fontId="10" fillId="25" borderId="4" xfId="0" applyFont="1" applyFill="1" applyBorder="1" applyAlignment="1" applyProtection="1">
      <alignment horizontal="center" vertical="center"/>
      <protection locked="0"/>
    </xf>
    <xf numFmtId="0" fontId="10" fillId="13" borderId="4" xfId="0" applyFont="1" applyFill="1" applyBorder="1" applyAlignment="1" applyProtection="1">
      <alignment horizontal="center" vertical="center"/>
      <protection locked="0"/>
    </xf>
    <xf numFmtId="0" fontId="10" fillId="26" borderId="4" xfId="0" applyFont="1" applyFill="1" applyBorder="1" applyAlignment="1" applyProtection="1">
      <alignment horizontal="center" vertical="center"/>
      <protection locked="0"/>
    </xf>
    <xf numFmtId="0" fontId="10" fillId="2" borderId="4" xfId="0" applyFont="1" applyFill="1" applyBorder="1" applyAlignment="1" applyProtection="1">
      <alignment horizontal="center" vertical="center"/>
      <protection locked="0"/>
    </xf>
    <xf numFmtId="0" fontId="10" fillId="27" borderId="4" xfId="0" applyFont="1" applyFill="1" applyBorder="1" applyAlignment="1" applyProtection="1">
      <alignment horizontal="center" vertical="center"/>
      <protection locked="0"/>
    </xf>
    <xf numFmtId="0" fontId="10" fillId="32" borderId="4" xfId="0" applyFont="1" applyFill="1" applyBorder="1" applyAlignment="1" applyProtection="1">
      <alignment horizontal="center" vertical="center"/>
      <protection locked="0"/>
    </xf>
    <xf numFmtId="0" fontId="10" fillId="37" borderId="4" xfId="0" applyFont="1" applyFill="1" applyBorder="1" applyAlignment="1" applyProtection="1">
      <alignment horizontal="center" vertical="center"/>
      <protection locked="0"/>
    </xf>
    <xf numFmtId="0" fontId="10" fillId="13" borderId="4" xfId="0" applyFont="1" applyFill="1" applyBorder="1" applyAlignment="1" applyProtection="1">
      <alignment horizontal="center" vertical="center" wrapText="1"/>
      <protection locked="0"/>
    </xf>
    <xf numFmtId="0" fontId="10" fillId="28" borderId="4" xfId="0" applyFont="1" applyFill="1" applyBorder="1" applyAlignment="1" applyProtection="1">
      <alignment horizontal="center" vertical="center"/>
      <protection locked="0"/>
    </xf>
    <xf numFmtId="0" fontId="10" fillId="29" borderId="4" xfId="0" applyFont="1" applyFill="1" applyBorder="1" applyAlignment="1" applyProtection="1">
      <alignment horizontal="center" vertical="center"/>
      <protection locked="0"/>
    </xf>
    <xf numFmtId="0" fontId="10" fillId="39" borderId="4" xfId="0" applyFont="1" applyFill="1" applyBorder="1" applyAlignment="1" applyProtection="1">
      <alignment horizontal="center" vertical="center"/>
      <protection locked="0"/>
    </xf>
    <xf numFmtId="2" fontId="11" fillId="5" borderId="4" xfId="0" applyNumberFormat="1" applyFont="1" applyFill="1" applyBorder="1" applyAlignment="1" applyProtection="1">
      <alignment horizontal="center" vertical="center"/>
      <protection locked="0"/>
    </xf>
    <xf numFmtId="0" fontId="10" fillId="30" borderId="4" xfId="0" applyFont="1" applyFill="1" applyBorder="1" applyAlignment="1" applyProtection="1">
      <alignment horizontal="center" vertical="center"/>
      <protection locked="0"/>
    </xf>
    <xf numFmtId="0" fontId="10" fillId="20" borderId="4" xfId="0" applyFont="1" applyFill="1" applyBorder="1" applyAlignment="1" applyProtection="1">
      <alignment horizontal="center" vertical="center"/>
      <protection locked="0"/>
    </xf>
    <xf numFmtId="0" fontId="10" fillId="4" borderId="4" xfId="0" applyFont="1" applyFill="1" applyBorder="1" applyAlignment="1" applyProtection="1">
      <alignment horizontal="center" vertical="center"/>
      <protection locked="0"/>
    </xf>
    <xf numFmtId="0" fontId="10" fillId="23" borderId="4" xfId="0" applyFont="1" applyFill="1" applyBorder="1" applyAlignment="1" applyProtection="1">
      <alignment horizontal="center" vertical="center"/>
      <protection locked="0"/>
    </xf>
    <xf numFmtId="0" fontId="10" fillId="22" borderId="4" xfId="0" applyFont="1" applyFill="1" applyBorder="1" applyAlignment="1" applyProtection="1">
      <alignment horizontal="center" vertical="center"/>
      <protection locked="0"/>
    </xf>
    <xf numFmtId="0" fontId="10" fillId="42" borderId="4" xfId="0" applyFont="1" applyFill="1" applyBorder="1" applyAlignment="1" applyProtection="1">
      <alignment horizontal="center" vertical="center"/>
      <protection locked="0"/>
    </xf>
    <xf numFmtId="0" fontId="10" fillId="0" borderId="22" xfId="0" applyFont="1" applyBorder="1" applyProtection="1">
      <protection locked="0"/>
    </xf>
    <xf numFmtId="0" fontId="1" fillId="0" borderId="0" xfId="2" applyProtection="1">
      <protection locked="0"/>
    </xf>
    <xf numFmtId="0" fontId="2" fillId="0" borderId="0" xfId="2" applyFont="1" applyProtection="1">
      <protection locked="0"/>
    </xf>
    <xf numFmtId="0" fontId="18" fillId="0" borderId="0" xfId="2" applyFont="1" applyProtection="1">
      <protection locked="0"/>
    </xf>
    <xf numFmtId="0" fontId="0" fillId="0" borderId="0" xfId="2" applyFont="1" applyProtection="1">
      <protection locked="0"/>
    </xf>
    <xf numFmtId="0" fontId="1" fillId="0" borderId="0" xfId="2"/>
    <xf numFmtId="0" fontId="1" fillId="18" borderId="0" xfId="2" applyFill="1"/>
    <xf numFmtId="0" fontId="5" fillId="18" borderId="0" xfId="0" applyFont="1" applyFill="1"/>
    <xf numFmtId="0" fontId="9" fillId="18" borderId="4" xfId="0" applyFont="1" applyFill="1" applyBorder="1" applyAlignment="1">
      <alignment horizontal="center" vertical="center" wrapText="1"/>
    </xf>
    <xf numFmtId="0" fontId="9" fillId="18" borderId="0" xfId="0" applyFont="1" applyFill="1" applyAlignment="1">
      <alignment vertical="center"/>
    </xf>
    <xf numFmtId="0" fontId="9" fillId="18" borderId="4" xfId="0" applyFont="1" applyFill="1" applyBorder="1" applyAlignment="1" applyProtection="1">
      <alignment horizontal="center" vertical="center"/>
      <protection locked="0"/>
    </xf>
    <xf numFmtId="170" fontId="9" fillId="18" borderId="4" xfId="1" applyNumberFormat="1" applyFont="1" applyFill="1" applyBorder="1" applyAlignment="1" applyProtection="1">
      <alignment horizontal="center"/>
    </xf>
    <xf numFmtId="170" fontId="9" fillId="18" borderId="4" xfId="1" applyNumberFormat="1" applyFont="1" applyFill="1" applyBorder="1" applyAlignment="1" applyProtection="1"/>
    <xf numFmtId="170" fontId="5" fillId="18" borderId="4" xfId="1" applyNumberFormat="1" applyFont="1" applyFill="1" applyBorder="1" applyAlignment="1" applyProtection="1"/>
    <xf numFmtId="43" fontId="9" fillId="30" borderId="4" xfId="0" applyNumberFormat="1" applyFont="1" applyFill="1" applyBorder="1" applyAlignment="1">
      <alignment horizontal="center" vertical="center" wrapText="1"/>
    </xf>
    <xf numFmtId="0" fontId="10" fillId="5" borderId="4" xfId="0" applyFont="1" applyFill="1" applyBorder="1" applyAlignment="1">
      <alignment horizontal="center"/>
    </xf>
    <xf numFmtId="10" fontId="0" fillId="0" borderId="4" xfId="3" applyNumberFormat="1" applyFont="1" applyBorder="1" applyAlignment="1">
      <alignment horizontal="center"/>
    </xf>
    <xf numFmtId="170" fontId="10" fillId="0" borderId="0" xfId="0" applyNumberFormat="1" applyFont="1"/>
    <xf numFmtId="164" fontId="0" fillId="0" borderId="0" xfId="0" applyNumberFormat="1"/>
    <xf numFmtId="164" fontId="10" fillId="0" borderId="0" xfId="0" applyNumberFormat="1" applyFont="1"/>
    <xf numFmtId="166" fontId="9" fillId="0" borderId="0" xfId="0" applyNumberFormat="1" applyFont="1"/>
    <xf numFmtId="170" fontId="0" fillId="5" borderId="0" xfId="1" applyNumberFormat="1" applyFont="1" applyFill="1"/>
    <xf numFmtId="0" fontId="0" fillId="24" borderId="0" xfId="0" applyFill="1"/>
    <xf numFmtId="170" fontId="0" fillId="5" borderId="4" xfId="1" applyNumberFormat="1" applyFont="1" applyFill="1" applyBorder="1"/>
    <xf numFmtId="170" fontId="0" fillId="24" borderId="4" xfId="0" applyNumberFormat="1" applyFill="1" applyBorder="1"/>
    <xf numFmtId="0" fontId="10" fillId="31" borderId="4" xfId="0" applyFont="1" applyFill="1" applyBorder="1" applyAlignment="1">
      <alignment horizontal="center"/>
    </xf>
    <xf numFmtId="170" fontId="10" fillId="31" borderId="4" xfId="1" applyNumberFormat="1" applyFont="1" applyFill="1" applyBorder="1" applyAlignment="1">
      <alignment horizontal="center"/>
    </xf>
    <xf numFmtId="49" fontId="0" fillId="0" borderId="4" xfId="0" applyNumberFormat="1" applyBorder="1"/>
    <xf numFmtId="49" fontId="10" fillId="31" borderId="4" xfId="0" applyNumberFormat="1" applyFont="1" applyFill="1" applyBorder="1"/>
    <xf numFmtId="170" fontId="10" fillId="31" borderId="4" xfId="0" applyNumberFormat="1" applyFont="1" applyFill="1" applyBorder="1"/>
    <xf numFmtId="170" fontId="10" fillId="31" borderId="4" xfId="1" applyNumberFormat="1" applyFont="1" applyFill="1" applyBorder="1"/>
    <xf numFmtId="0" fontId="9" fillId="9" borderId="4" xfId="0" applyFont="1" applyFill="1" applyBorder="1" applyAlignment="1">
      <alignment horizontal="center" vertical="center" wrapText="1"/>
    </xf>
    <xf numFmtId="0" fontId="19" fillId="8" borderId="4" xfId="0" applyFont="1" applyFill="1" applyBorder="1" applyAlignment="1">
      <alignment horizontal="center" vertical="center" wrapText="1"/>
    </xf>
    <xf numFmtId="0" fontId="19" fillId="8" borderId="9" xfId="0" applyFont="1" applyFill="1" applyBorder="1" applyAlignment="1">
      <alignment horizontal="center" vertical="center" wrapText="1"/>
    </xf>
    <xf numFmtId="0" fontId="9" fillId="9" borderId="4" xfId="0" applyFont="1" applyFill="1" applyBorder="1" applyAlignment="1" applyProtection="1">
      <alignment horizontal="center" vertical="center"/>
      <protection locked="0"/>
    </xf>
    <xf numFmtId="0" fontId="10" fillId="9" borderId="4" xfId="0" applyFont="1" applyFill="1" applyBorder="1" applyAlignment="1">
      <alignment horizontal="center" vertical="center"/>
    </xf>
    <xf numFmtId="0" fontId="10" fillId="9" borderId="4" xfId="0" applyFont="1" applyFill="1" applyBorder="1" applyAlignment="1" applyProtection="1">
      <alignment horizontal="center" vertical="center"/>
      <protection locked="0"/>
    </xf>
    <xf numFmtId="0" fontId="4" fillId="43" borderId="4" xfId="0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45" borderId="4" xfId="0" applyFont="1" applyFill="1" applyBorder="1" applyAlignment="1" applyProtection="1">
      <alignment horizontal="center" vertical="center"/>
      <protection locked="0"/>
    </xf>
    <xf numFmtId="0" fontId="10" fillId="45" borderId="4" xfId="0" applyFont="1" applyFill="1" applyBorder="1" applyAlignment="1" applyProtection="1">
      <alignment horizontal="center" vertical="center"/>
      <protection locked="0"/>
    </xf>
    <xf numFmtId="0" fontId="9" fillId="45" borderId="4" xfId="0" applyFont="1" applyFill="1" applyBorder="1" applyAlignment="1">
      <alignment horizontal="center" vertical="center" wrapText="1"/>
    </xf>
    <xf numFmtId="174" fontId="9" fillId="6" borderId="4" xfId="1" applyNumberFormat="1" applyFont="1" applyFill="1" applyBorder="1" applyAlignment="1" applyProtection="1"/>
    <xf numFmtId="174" fontId="10" fillId="6" borderId="4" xfId="1" applyNumberFormat="1" applyFont="1" applyFill="1" applyBorder="1" applyAlignment="1"/>
    <xf numFmtId="174" fontId="9" fillId="15" borderId="4" xfId="0" applyNumberFormat="1" applyFont="1" applyFill="1" applyBorder="1" applyAlignment="1">
      <alignment horizontal="center" vertical="center" wrapText="1"/>
    </xf>
    <xf numFmtId="174" fontId="10" fillId="6" borderId="4" xfId="1" applyNumberFormat="1" applyFont="1" applyFill="1" applyBorder="1" applyAlignment="1" applyProtection="1"/>
    <xf numFmtId="43" fontId="16" fillId="35" borderId="4" xfId="0" applyNumberFormat="1" applyFont="1" applyFill="1" applyBorder="1" applyAlignment="1">
      <alignment horizontal="center" vertical="center"/>
    </xf>
    <xf numFmtId="15" fontId="9" fillId="13" borderId="4" xfId="0" applyNumberFormat="1" applyFont="1" applyFill="1" applyBorder="1" applyAlignment="1">
      <alignment horizontal="center" vertical="center" textRotation="90"/>
    </xf>
    <xf numFmtId="0" fontId="10" fillId="46" borderId="4" xfId="0" applyFont="1" applyFill="1" applyBorder="1" applyAlignment="1" applyProtection="1">
      <alignment horizontal="center" vertical="center"/>
      <protection locked="0"/>
    </xf>
    <xf numFmtId="0" fontId="9" fillId="12" borderId="4" xfId="0" applyFont="1" applyFill="1" applyBorder="1" applyAlignment="1">
      <alignment horizontal="center" vertical="center" wrapText="1"/>
    </xf>
    <xf numFmtId="0" fontId="9" fillId="12" borderId="4" xfId="0" applyFont="1" applyFill="1" applyBorder="1" applyAlignment="1" applyProtection="1">
      <alignment horizontal="center" vertical="center"/>
      <protection locked="0"/>
    </xf>
    <xf numFmtId="0" fontId="10" fillId="12" borderId="4" xfId="0" applyFont="1" applyFill="1" applyBorder="1" applyAlignment="1">
      <alignment horizontal="center" vertical="center"/>
    </xf>
    <xf numFmtId="0" fontId="10" fillId="12" borderId="4" xfId="0" applyFont="1" applyFill="1" applyBorder="1" applyAlignment="1" applyProtection="1">
      <alignment horizontal="center" vertical="center"/>
      <protection locked="0"/>
    </xf>
    <xf numFmtId="0" fontId="9" fillId="12" borderId="4" xfId="0" applyFont="1" applyFill="1" applyBorder="1" applyAlignment="1">
      <alignment horizontal="center" vertical="center"/>
    </xf>
    <xf numFmtId="0" fontId="9" fillId="4" borderId="0" xfId="0" applyFont="1" applyFill="1" applyAlignment="1">
      <alignment vertical="center"/>
    </xf>
    <xf numFmtId="0" fontId="20" fillId="48" borderId="4" xfId="0" applyFont="1" applyFill="1" applyBorder="1"/>
    <xf numFmtId="0" fontId="0" fillId="4" borderId="4" xfId="0" applyFill="1" applyBorder="1"/>
    <xf numFmtId="43" fontId="0" fillId="4" borderId="4" xfId="1" applyFont="1" applyFill="1" applyBorder="1"/>
    <xf numFmtId="170" fontId="0" fillId="4" borderId="4" xfId="1" applyNumberFormat="1" applyFont="1" applyFill="1" applyBorder="1"/>
    <xf numFmtId="10" fontId="0" fillId="4" borderId="4" xfId="3" applyNumberFormat="1" applyFont="1" applyFill="1" applyBorder="1" applyAlignment="1">
      <alignment horizontal="center"/>
    </xf>
    <xf numFmtId="0" fontId="6" fillId="18" borderId="4" xfId="0" quotePrefix="1" applyFont="1" applyFill="1" applyBorder="1" applyAlignment="1">
      <alignment horizontal="center"/>
    </xf>
    <xf numFmtId="0" fontId="12" fillId="18" borderId="4" xfId="0" quotePrefix="1" applyFont="1" applyFill="1" applyBorder="1" applyAlignment="1">
      <alignment horizontal="center"/>
    </xf>
    <xf numFmtId="170" fontId="10" fillId="17" borderId="4" xfId="1" applyNumberFormat="1" applyFont="1" applyFill="1" applyBorder="1" applyAlignment="1" applyProtection="1">
      <alignment horizontal="center"/>
    </xf>
    <xf numFmtId="0" fontId="21" fillId="0" borderId="4" xfId="0" applyFont="1" applyBorder="1" applyAlignment="1">
      <alignment horizontal="center" vertical="center"/>
    </xf>
    <xf numFmtId="0" fontId="21" fillId="49" borderId="4" xfId="0" applyFont="1" applyFill="1" applyBorder="1" applyProtection="1">
      <protection locked="0"/>
    </xf>
    <xf numFmtId="0" fontId="22" fillId="49" borderId="4" xfId="0" applyFont="1" applyFill="1" applyBorder="1" applyAlignment="1" applyProtection="1">
      <alignment horizontal="center"/>
      <protection locked="0"/>
    </xf>
    <xf numFmtId="0" fontId="22" fillId="0" borderId="4" xfId="0" applyFont="1" applyBorder="1" applyAlignment="1" applyProtection="1">
      <alignment horizontal="center"/>
      <protection locked="0"/>
    </xf>
    <xf numFmtId="0" fontId="21" fillId="0" borderId="4" xfId="0" applyFont="1" applyBorder="1" applyAlignment="1" applyProtection="1">
      <alignment horizontal="center"/>
      <protection locked="0"/>
    </xf>
    <xf numFmtId="0" fontId="10" fillId="37" borderId="4" xfId="0" applyFont="1" applyFill="1" applyBorder="1"/>
    <xf numFmtId="0" fontId="15" fillId="33" borderId="4" xfId="0" applyFont="1" applyFill="1" applyBorder="1" applyAlignment="1">
      <alignment horizontal="center" vertical="center"/>
    </xf>
    <xf numFmtId="170" fontId="8" fillId="0" borderId="4" xfId="0" applyNumberFormat="1" applyFont="1" applyBorder="1"/>
    <xf numFmtId="0" fontId="9" fillId="35" borderId="4" xfId="0" applyFont="1" applyFill="1" applyBorder="1" applyAlignment="1">
      <alignment horizontal="center" vertical="center" wrapText="1"/>
    </xf>
    <xf numFmtId="0" fontId="9" fillId="50" borderId="4" xfId="0" applyFont="1" applyFill="1" applyBorder="1" applyAlignment="1">
      <alignment horizontal="center" vertical="center" wrapText="1"/>
    </xf>
    <xf numFmtId="0" fontId="9" fillId="50" borderId="0" xfId="0" applyFont="1" applyFill="1" applyAlignment="1">
      <alignment vertical="center"/>
    </xf>
    <xf numFmtId="0" fontId="9" fillId="50" borderId="4" xfId="0" applyFont="1" applyFill="1" applyBorder="1" applyAlignment="1" applyProtection="1">
      <alignment horizontal="center" vertical="center"/>
      <protection locked="0"/>
    </xf>
    <xf numFmtId="0" fontId="9" fillId="50" borderId="4" xfId="0" applyFont="1" applyFill="1" applyBorder="1" applyAlignment="1">
      <alignment horizontal="center" vertical="center"/>
    </xf>
    <xf numFmtId="0" fontId="10" fillId="50" borderId="0" xfId="0" applyFont="1" applyFill="1" applyAlignment="1">
      <alignment vertical="center"/>
    </xf>
    <xf numFmtId="0" fontId="16" fillId="50" borderId="4" xfId="0" applyFont="1" applyFill="1" applyBorder="1" applyAlignment="1">
      <alignment horizontal="center" vertical="center"/>
    </xf>
    <xf numFmtId="0" fontId="10" fillId="50" borderId="4" xfId="0" applyFont="1" applyFill="1" applyBorder="1" applyAlignment="1">
      <alignment horizontal="center" vertical="center"/>
    </xf>
    <xf numFmtId="0" fontId="10" fillId="50" borderId="4" xfId="0" applyFont="1" applyFill="1" applyBorder="1" applyAlignment="1" applyProtection="1">
      <alignment horizontal="center" vertical="center"/>
      <protection locked="0"/>
    </xf>
    <xf numFmtId="0" fontId="10" fillId="35" borderId="0" xfId="0" applyFont="1" applyFill="1" applyAlignment="1">
      <alignment vertical="center"/>
    </xf>
    <xf numFmtId="0" fontId="10" fillId="23" borderId="4" xfId="0" applyFont="1" applyFill="1" applyBorder="1"/>
    <xf numFmtId="0" fontId="9" fillId="25" borderId="0" xfId="0" applyFont="1" applyFill="1" applyAlignment="1">
      <alignment horizontal="center" vertical="center" wrapText="1"/>
    </xf>
    <xf numFmtId="0" fontId="16" fillId="45" borderId="4" xfId="0" applyFont="1" applyFill="1" applyBorder="1" applyAlignment="1">
      <alignment horizontal="center" vertical="center"/>
    </xf>
    <xf numFmtId="0" fontId="10" fillId="45" borderId="4" xfId="0" applyFont="1" applyFill="1" applyBorder="1" applyAlignment="1">
      <alignment horizontal="center" vertical="center"/>
    </xf>
    <xf numFmtId="43" fontId="16" fillId="15" borderId="4" xfId="0" applyNumberFormat="1" applyFont="1" applyFill="1" applyBorder="1" applyAlignment="1">
      <alignment horizontal="center" vertical="center"/>
    </xf>
    <xf numFmtId="43" fontId="10" fillId="3" borderId="4" xfId="1" applyFont="1" applyFill="1" applyBorder="1" applyAlignment="1" applyProtection="1">
      <alignment horizontal="center"/>
    </xf>
    <xf numFmtId="0" fontId="10" fillId="20" borderId="3" xfId="0" applyFont="1" applyFill="1" applyBorder="1" applyAlignment="1">
      <alignment horizontal="center" vertical="center" wrapText="1"/>
    </xf>
    <xf numFmtId="0" fontId="9" fillId="47" borderId="4" xfId="0" applyFont="1" applyFill="1" applyBorder="1" applyAlignment="1">
      <alignment horizontal="center" vertical="center" wrapText="1"/>
    </xf>
    <xf numFmtId="0" fontId="9" fillId="47" borderId="4" xfId="0" applyFont="1" applyFill="1" applyBorder="1" applyAlignment="1" applyProtection="1">
      <alignment horizontal="center" vertical="center"/>
      <protection locked="0"/>
    </xf>
    <xf numFmtId="0" fontId="9" fillId="47" borderId="4" xfId="0" applyFont="1" applyFill="1" applyBorder="1" applyAlignment="1">
      <alignment horizontal="center" vertical="center"/>
    </xf>
    <xf numFmtId="0" fontId="10" fillId="47" borderId="4" xfId="0" applyFont="1" applyFill="1" applyBorder="1" applyAlignment="1">
      <alignment horizontal="center" vertical="center"/>
    </xf>
    <xf numFmtId="0" fontId="10" fillId="47" borderId="4" xfId="0" applyFont="1" applyFill="1" applyBorder="1" applyAlignment="1" applyProtection="1">
      <alignment horizontal="center" vertical="center"/>
      <protection locked="0"/>
    </xf>
    <xf numFmtId="43" fontId="16" fillId="47" borderId="4" xfId="0" applyNumberFormat="1" applyFont="1" applyFill="1" applyBorder="1" applyAlignment="1">
      <alignment horizontal="center" vertical="center"/>
    </xf>
    <xf numFmtId="0" fontId="9" fillId="51" borderId="4" xfId="0" applyFont="1" applyFill="1" applyBorder="1" applyAlignment="1">
      <alignment horizontal="center" vertical="center" wrapText="1"/>
    </xf>
    <xf numFmtId="0" fontId="9" fillId="51" borderId="0" xfId="0" applyFont="1" applyFill="1" applyAlignment="1">
      <alignment vertical="center"/>
    </xf>
    <xf numFmtId="0" fontId="9" fillId="51" borderId="4" xfId="0" applyFont="1" applyFill="1" applyBorder="1" applyAlignment="1" applyProtection="1">
      <alignment horizontal="center" vertical="center"/>
      <protection locked="0"/>
    </xf>
    <xf numFmtId="0" fontId="10" fillId="51" borderId="0" xfId="0" applyFont="1" applyFill="1" applyAlignment="1">
      <alignment vertical="center"/>
    </xf>
    <xf numFmtId="0" fontId="10" fillId="51" borderId="4" xfId="0" applyFont="1" applyFill="1" applyBorder="1" applyAlignment="1">
      <alignment horizontal="center" vertical="center"/>
    </xf>
    <xf numFmtId="0" fontId="10" fillId="51" borderId="4" xfId="0" applyFont="1" applyFill="1" applyBorder="1" applyAlignment="1" applyProtection="1">
      <alignment horizontal="center" vertical="center"/>
      <protection locked="0"/>
    </xf>
    <xf numFmtId="0" fontId="0" fillId="0" borderId="13" xfId="0" applyBorder="1" applyAlignment="1">
      <alignment horizontal="center"/>
    </xf>
    <xf numFmtId="0" fontId="0" fillId="0" borderId="15" xfId="0" applyBorder="1" applyAlignment="1">
      <alignment horizontal="center"/>
    </xf>
    <xf numFmtId="0" fontId="10" fillId="6" borderId="4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 wrapText="1"/>
    </xf>
    <xf numFmtId="0" fontId="16" fillId="6" borderId="4" xfId="0" applyFont="1" applyFill="1" applyBorder="1" applyAlignment="1">
      <alignment horizontal="center" vertical="center"/>
    </xf>
    <xf numFmtId="0" fontId="17" fillId="6" borderId="4" xfId="0" applyFont="1" applyFill="1" applyBorder="1" applyAlignment="1">
      <alignment horizontal="center" vertical="center"/>
    </xf>
    <xf numFmtId="0" fontId="10" fillId="6" borderId="4" xfId="0" applyFont="1" applyFill="1" applyBorder="1" applyAlignment="1" applyProtection="1">
      <alignment horizontal="center" vertical="center"/>
      <protection locked="0"/>
    </xf>
    <xf numFmtId="0" fontId="9" fillId="6" borderId="4" xfId="0" applyFont="1" applyFill="1" applyBorder="1" applyAlignment="1" applyProtection="1">
      <alignment horizontal="center" vertical="center"/>
      <protection locked="0"/>
    </xf>
    <xf numFmtId="0" fontId="9" fillId="6" borderId="4" xfId="0" applyFont="1" applyFill="1" applyBorder="1" applyAlignment="1">
      <alignment horizontal="center" vertical="center"/>
    </xf>
    <xf numFmtId="0" fontId="16" fillId="9" borderId="4" xfId="0" applyFont="1" applyFill="1" applyBorder="1" applyAlignment="1">
      <alignment horizontal="center" vertical="center"/>
    </xf>
    <xf numFmtId="0" fontId="9" fillId="9" borderId="4" xfId="0" applyFont="1" applyFill="1" applyBorder="1" applyAlignment="1">
      <alignment horizontal="center" vertical="center"/>
    </xf>
    <xf numFmtId="0" fontId="5" fillId="5" borderId="4" xfId="0" applyFont="1" applyFill="1" applyBorder="1"/>
    <xf numFmtId="170" fontId="9" fillId="6" borderId="0" xfId="1" applyNumberFormat="1" applyFont="1" applyFill="1" applyBorder="1"/>
    <xf numFmtId="0" fontId="10" fillId="37" borderId="19" xfId="0" applyFont="1" applyFill="1" applyBorder="1" applyAlignment="1">
      <alignment horizontal="center"/>
    </xf>
    <xf numFmtId="0" fontId="10" fillId="37" borderId="20" xfId="0" applyFont="1" applyFill="1" applyBorder="1" applyAlignment="1">
      <alignment horizontal="center"/>
    </xf>
    <xf numFmtId="0" fontId="10" fillId="0" borderId="0" xfId="0" applyFont="1" applyAlignment="1">
      <alignment horizontal="center" vertical="center"/>
    </xf>
    <xf numFmtId="49" fontId="9" fillId="4" borderId="4" xfId="0" applyNumberFormat="1" applyFont="1" applyFill="1" applyBorder="1"/>
    <xf numFmtId="0" fontId="9" fillId="19" borderId="8" xfId="0" applyFont="1" applyFill="1" applyBorder="1" applyAlignment="1">
      <alignment horizontal="center"/>
    </xf>
    <xf numFmtId="170" fontId="9" fillId="47" borderId="4" xfId="1" applyNumberFormat="1" applyFont="1" applyFill="1" applyBorder="1" applyAlignment="1" applyProtection="1">
      <alignment horizontal="center"/>
    </xf>
    <xf numFmtId="43" fontId="0" fillId="29" borderId="4" xfId="1" applyFont="1" applyFill="1" applyBorder="1"/>
    <xf numFmtId="0" fontId="5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0" fontId="21" fillId="0" borderId="4" xfId="0" applyFont="1" applyBorder="1" applyAlignment="1">
      <alignment horizontal="center" wrapText="1"/>
    </xf>
    <xf numFmtId="0" fontId="12" fillId="4" borderId="4" xfId="0" quotePrefix="1" applyFont="1" applyFill="1" applyBorder="1" applyAlignment="1">
      <alignment horizontal="center"/>
    </xf>
    <xf numFmtId="0" fontId="10" fillId="52" borderId="4" xfId="0" applyFont="1" applyFill="1" applyBorder="1" applyAlignment="1">
      <alignment horizontal="center" vertical="center"/>
    </xf>
    <xf numFmtId="0" fontId="9" fillId="52" borderId="4" xfId="0" applyFont="1" applyFill="1" applyBorder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0" fontId="9" fillId="35" borderId="4" xfId="0" applyFont="1" applyFill="1" applyBorder="1" applyAlignment="1">
      <alignment vertical="center"/>
    </xf>
    <xf numFmtId="0" fontId="9" fillId="53" borderId="4" xfId="0" applyFont="1" applyFill="1" applyBorder="1" applyAlignment="1">
      <alignment horizontal="center" vertical="center" wrapText="1"/>
    </xf>
    <xf numFmtId="0" fontId="9" fillId="53" borderId="0" xfId="0" applyFont="1" applyFill="1" applyAlignment="1">
      <alignment vertical="center"/>
    </xf>
    <xf numFmtId="0" fontId="9" fillId="53" borderId="4" xfId="0" applyFont="1" applyFill="1" applyBorder="1" applyAlignment="1" applyProtection="1">
      <alignment horizontal="center" vertical="center"/>
      <protection locked="0"/>
    </xf>
    <xf numFmtId="0" fontId="9" fillId="53" borderId="4" xfId="0" applyFont="1" applyFill="1" applyBorder="1" applyAlignment="1">
      <alignment horizontal="center" vertical="center"/>
    </xf>
    <xf numFmtId="0" fontId="10" fillId="53" borderId="0" xfId="0" applyFont="1" applyFill="1" applyAlignment="1">
      <alignment vertical="center"/>
    </xf>
    <xf numFmtId="0" fontId="10" fillId="53" borderId="4" xfId="0" applyFont="1" applyFill="1" applyBorder="1" applyAlignment="1">
      <alignment horizontal="center" vertical="center"/>
    </xf>
    <xf numFmtId="0" fontId="10" fillId="53" borderId="4" xfId="0" applyFont="1" applyFill="1" applyBorder="1" applyAlignment="1" applyProtection="1">
      <alignment horizontal="center" vertical="center"/>
      <protection locked="0"/>
    </xf>
    <xf numFmtId="0" fontId="9" fillId="13" borderId="0" xfId="0" applyFont="1" applyFill="1" applyAlignment="1">
      <alignment vertical="center"/>
    </xf>
    <xf numFmtId="0" fontId="10" fillId="13" borderId="0" xfId="0" applyFont="1" applyFill="1" applyAlignment="1">
      <alignment vertical="center"/>
    </xf>
    <xf numFmtId="0" fontId="9" fillId="36" borderId="4" xfId="0" applyFont="1" applyFill="1" applyBorder="1" applyAlignment="1">
      <alignment horizontal="center" vertical="center" wrapText="1"/>
    </xf>
    <xf numFmtId="0" fontId="9" fillId="36" borderId="0" xfId="0" applyFont="1" applyFill="1" applyAlignment="1">
      <alignment vertical="center"/>
    </xf>
    <xf numFmtId="0" fontId="9" fillId="36" borderId="4" xfId="0" applyFont="1" applyFill="1" applyBorder="1" applyAlignment="1" applyProtection="1">
      <alignment horizontal="center" vertical="center"/>
      <protection locked="0"/>
    </xf>
    <xf numFmtId="0" fontId="9" fillId="36" borderId="4" xfId="0" applyFont="1" applyFill="1" applyBorder="1" applyAlignment="1">
      <alignment horizontal="center" vertical="center"/>
    </xf>
    <xf numFmtId="0" fontId="10" fillId="36" borderId="0" xfId="0" applyFont="1" applyFill="1" applyAlignment="1">
      <alignment vertical="center"/>
    </xf>
    <xf numFmtId="0" fontId="10" fillId="36" borderId="4" xfId="0" applyFont="1" applyFill="1" applyBorder="1" applyAlignment="1">
      <alignment horizontal="center" vertical="center"/>
    </xf>
    <xf numFmtId="0" fontId="10" fillId="36" borderId="4" xfId="0" applyFont="1" applyFill="1" applyBorder="1" applyAlignment="1" applyProtection="1">
      <alignment horizontal="center" vertical="center"/>
      <protection locked="0"/>
    </xf>
    <xf numFmtId="0" fontId="10" fillId="8" borderId="4" xfId="1" applyNumberFormat="1" applyFont="1" applyFill="1" applyBorder="1" applyAlignment="1">
      <alignment horizontal="center"/>
    </xf>
    <xf numFmtId="0" fontId="10" fillId="35" borderId="4" xfId="1" applyNumberFormat="1" applyFont="1" applyFill="1" applyBorder="1" applyAlignment="1">
      <alignment horizontal="center"/>
    </xf>
    <xf numFmtId="49" fontId="10" fillId="2" borderId="4" xfId="0" applyNumberFormat="1" applyFont="1" applyFill="1" applyBorder="1"/>
    <xf numFmtId="0" fontId="6" fillId="4" borderId="4" xfId="0" quotePrefix="1" applyFont="1" applyFill="1" applyBorder="1" applyAlignment="1">
      <alignment horizontal="center"/>
    </xf>
    <xf numFmtId="0" fontId="22" fillId="49" borderId="4" xfId="0" applyFont="1" applyFill="1" applyBorder="1" applyProtection="1">
      <protection locked="0"/>
    </xf>
    <xf numFmtId="0" fontId="22" fillId="0" borderId="4" xfId="0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10" fillId="42" borderId="4" xfId="0" applyFont="1" applyFill="1" applyBorder="1" applyAlignment="1">
      <alignment horizontal="center" vertical="center"/>
    </xf>
    <xf numFmtId="168" fontId="16" fillId="35" borderId="4" xfId="0" applyNumberFormat="1" applyFont="1" applyFill="1" applyBorder="1" applyAlignment="1">
      <alignment horizontal="center" vertical="center"/>
    </xf>
    <xf numFmtId="0" fontId="0" fillId="4" borderId="0" xfId="0" applyFill="1"/>
    <xf numFmtId="0" fontId="9" fillId="4" borderId="0" xfId="0" applyFont="1" applyFill="1" applyAlignment="1">
      <alignment horizontal="center"/>
    </xf>
    <xf numFmtId="170" fontId="8" fillId="4" borderId="0" xfId="0" applyNumberFormat="1" applyFont="1" applyFill="1"/>
    <xf numFmtId="170" fontId="8" fillId="0" borderId="0" xfId="0" applyNumberFormat="1" applyFont="1"/>
    <xf numFmtId="0" fontId="10" fillId="54" borderId="4" xfId="0" applyFont="1" applyFill="1" applyBorder="1"/>
    <xf numFmtId="0" fontId="10" fillId="44" borderId="4" xfId="0" applyFont="1" applyFill="1" applyBorder="1" applyAlignment="1">
      <alignment horizontal="center"/>
    </xf>
    <xf numFmtId="0" fontId="9" fillId="0" borderId="4" xfId="0" applyFont="1" applyBorder="1" applyAlignment="1">
      <alignment vertical="top"/>
    </xf>
    <xf numFmtId="0" fontId="6" fillId="20" borderId="4" xfId="0" quotePrefix="1" applyFont="1" applyFill="1" applyBorder="1" applyAlignment="1">
      <alignment horizontal="center"/>
    </xf>
    <xf numFmtId="0" fontId="6" fillId="35" borderId="4" xfId="0" quotePrefix="1" applyFont="1" applyFill="1" applyBorder="1" applyAlignment="1">
      <alignment horizontal="center"/>
    </xf>
    <xf numFmtId="0" fontId="6" fillId="8" borderId="4" xfId="0" quotePrefix="1" applyFont="1" applyFill="1" applyBorder="1" applyAlignment="1">
      <alignment horizontal="center"/>
    </xf>
    <xf numFmtId="0" fontId="6" fillId="24" borderId="4" xfId="0" quotePrefix="1" applyFont="1" applyFill="1" applyBorder="1" applyAlignment="1">
      <alignment horizontal="center"/>
    </xf>
    <xf numFmtId="0" fontId="6" fillId="15" borderId="4" xfId="0" quotePrefix="1" applyFont="1" applyFill="1" applyBorder="1" applyAlignment="1">
      <alignment horizontal="center"/>
    </xf>
    <xf numFmtId="171" fontId="3" fillId="55" borderId="4" xfId="0" applyNumberFormat="1" applyFont="1" applyFill="1" applyBorder="1" applyAlignment="1">
      <alignment vertical="center"/>
    </xf>
    <xf numFmtId="0" fontId="4" fillId="55" borderId="4" xfId="0" applyFont="1" applyFill="1" applyBorder="1" applyAlignment="1">
      <alignment horizontal="center" vertical="center"/>
    </xf>
    <xf numFmtId="0" fontId="9" fillId="56" borderId="4" xfId="0" applyFont="1" applyFill="1" applyBorder="1" applyAlignment="1">
      <alignment vertical="top"/>
    </xf>
    <xf numFmtId="0" fontId="9" fillId="19" borderId="3" xfId="0" applyFont="1" applyFill="1" applyBorder="1" applyAlignment="1">
      <alignment horizontal="center"/>
    </xf>
    <xf numFmtId="0" fontId="10" fillId="19" borderId="4" xfId="0" applyFont="1" applyFill="1" applyBorder="1" applyAlignment="1">
      <alignment horizontal="center"/>
    </xf>
    <xf numFmtId="0" fontId="10" fillId="19" borderId="8" xfId="0" applyFont="1" applyFill="1" applyBorder="1" applyAlignment="1">
      <alignment horizontal="center"/>
    </xf>
    <xf numFmtId="0" fontId="10" fillId="40" borderId="4" xfId="0" applyFont="1" applyFill="1" applyBorder="1" applyAlignment="1" applyProtection="1">
      <alignment horizontal="center" vertical="center"/>
      <protection locked="0"/>
    </xf>
    <xf numFmtId="0" fontId="12" fillId="8" borderId="4" xfId="0" quotePrefix="1" applyFont="1" applyFill="1" applyBorder="1" applyAlignment="1">
      <alignment horizontal="center"/>
    </xf>
    <xf numFmtId="170" fontId="6" fillId="8" borderId="11" xfId="1" applyNumberFormat="1" applyFont="1" applyFill="1" applyBorder="1" applyAlignment="1">
      <alignment horizontal="left" vertical="center"/>
    </xf>
    <xf numFmtId="171" fontId="3" fillId="57" borderId="8" xfId="0" applyNumberFormat="1" applyFont="1" applyFill="1" applyBorder="1" applyAlignment="1">
      <alignment vertical="center"/>
    </xf>
    <xf numFmtId="0" fontId="10" fillId="7" borderId="8" xfId="0" applyFont="1" applyFill="1" applyBorder="1" applyAlignment="1">
      <alignment horizontal="center"/>
    </xf>
    <xf numFmtId="0" fontId="10" fillId="7" borderId="3" xfId="0" applyFont="1" applyFill="1" applyBorder="1" applyAlignment="1">
      <alignment horizontal="center"/>
    </xf>
    <xf numFmtId="0" fontId="6" fillId="7" borderId="4" xfId="0" quotePrefix="1" applyFont="1" applyFill="1" applyBorder="1" applyAlignment="1">
      <alignment horizontal="center"/>
    </xf>
    <xf numFmtId="0" fontId="9" fillId="47" borderId="8" xfId="0" applyFont="1" applyFill="1" applyBorder="1" applyAlignment="1">
      <alignment horizontal="center" vertical="center"/>
    </xf>
    <xf numFmtId="0" fontId="9" fillId="47" borderId="3" xfId="0" applyFont="1" applyFill="1" applyBorder="1" applyAlignment="1">
      <alignment horizontal="center" vertical="center"/>
    </xf>
    <xf numFmtId="170" fontId="9" fillId="9" borderId="4" xfId="1" applyNumberFormat="1" applyFont="1" applyFill="1" applyBorder="1" applyAlignment="1" applyProtection="1">
      <alignment horizontal="center"/>
    </xf>
    <xf numFmtId="170" fontId="10" fillId="9" borderId="4" xfId="1" applyNumberFormat="1" applyFont="1" applyFill="1" applyBorder="1" applyAlignment="1" applyProtection="1">
      <alignment horizontal="center"/>
    </xf>
    <xf numFmtId="170" fontId="9" fillId="8" borderId="4" xfId="1" applyNumberFormat="1" applyFont="1" applyFill="1" applyBorder="1" applyAlignment="1" applyProtection="1">
      <alignment horizontal="center"/>
    </xf>
    <xf numFmtId="0" fontId="10" fillId="47" borderId="8" xfId="0" applyFont="1" applyFill="1" applyBorder="1" applyAlignment="1">
      <alignment horizontal="center"/>
    </xf>
    <xf numFmtId="0" fontId="10" fillId="47" borderId="3" xfId="0" applyFont="1" applyFill="1" applyBorder="1" applyAlignment="1">
      <alignment horizontal="center"/>
    </xf>
    <xf numFmtId="170" fontId="10" fillId="47" borderId="4" xfId="1" applyNumberFormat="1" applyFont="1" applyFill="1" applyBorder="1" applyAlignment="1" applyProtection="1">
      <alignment horizontal="center"/>
    </xf>
    <xf numFmtId="170" fontId="9" fillId="17" borderId="4" xfId="1" applyNumberFormat="1" applyFont="1" applyFill="1" applyBorder="1" applyAlignment="1" applyProtection="1">
      <alignment horizontal="center"/>
    </xf>
    <xf numFmtId="0" fontId="12" fillId="7" borderId="4" xfId="0" quotePrefix="1" applyFont="1" applyFill="1" applyBorder="1" applyAlignment="1">
      <alignment horizontal="center"/>
    </xf>
    <xf numFmtId="170" fontId="10" fillId="8" borderId="4" xfId="1" applyNumberFormat="1" applyFont="1" applyFill="1" applyBorder="1" applyAlignment="1" applyProtection="1">
      <alignment horizontal="center"/>
    </xf>
    <xf numFmtId="49" fontId="10" fillId="4" borderId="4" xfId="0" applyNumberFormat="1" applyFont="1" applyFill="1" applyBorder="1"/>
    <xf numFmtId="170" fontId="10" fillId="15" borderId="4" xfId="1" applyNumberFormat="1" applyFont="1" applyFill="1" applyBorder="1" applyAlignment="1" applyProtection="1">
      <alignment horizontal="center"/>
    </xf>
    <xf numFmtId="0" fontId="8" fillId="24" borderId="4" xfId="0" applyFont="1" applyFill="1" applyBorder="1" applyAlignment="1">
      <alignment horizontal="center" vertical="center"/>
    </xf>
    <xf numFmtId="0" fontId="13" fillId="0" borderId="4" xfId="0" applyFont="1" applyBorder="1"/>
    <xf numFmtId="0" fontId="8" fillId="34" borderId="4" xfId="0" applyFont="1" applyFill="1" applyBorder="1"/>
    <xf numFmtId="170" fontId="13" fillId="0" borderId="4" xfId="1" applyNumberFormat="1" applyFont="1" applyBorder="1"/>
    <xf numFmtId="170" fontId="13" fillId="34" borderId="4" xfId="1" applyNumberFormat="1" applyFont="1" applyFill="1" applyBorder="1"/>
    <xf numFmtId="170" fontId="13" fillId="0" borderId="4" xfId="0" applyNumberFormat="1" applyFont="1" applyBorder="1"/>
    <xf numFmtId="0" fontId="26" fillId="5" borderId="4" xfId="0" applyFont="1" applyFill="1" applyBorder="1"/>
    <xf numFmtId="0" fontId="10" fillId="0" borderId="4" xfId="0" applyFont="1" applyBorder="1" applyAlignment="1">
      <alignment horizontal="center"/>
    </xf>
    <xf numFmtId="0" fontId="0" fillId="0" borderId="4" xfId="0" applyBorder="1" applyAlignment="1">
      <alignment horizontal="center" vertical="center"/>
    </xf>
    <xf numFmtId="14" fontId="10" fillId="0" borderId="4" xfId="0" applyNumberFormat="1" applyFont="1" applyBorder="1"/>
    <xf numFmtId="10" fontId="0" fillId="0" borderId="4" xfId="3" applyNumberFormat="1" applyFont="1" applyBorder="1"/>
    <xf numFmtId="9" fontId="0" fillId="0" borderId="4" xfId="3" applyFont="1" applyBorder="1"/>
    <xf numFmtId="1" fontId="0" fillId="19" borderId="4" xfId="0" applyNumberFormat="1" applyFill="1" applyBorder="1"/>
    <xf numFmtId="170" fontId="0" fillId="19" borderId="4" xfId="1" applyNumberFormat="1" applyFont="1" applyFill="1" applyBorder="1"/>
    <xf numFmtId="10" fontId="0" fillId="19" borderId="4" xfId="3" applyNumberFormat="1" applyFont="1" applyFill="1" applyBorder="1"/>
    <xf numFmtId="9" fontId="0" fillId="19" borderId="4" xfId="3" applyFont="1" applyFill="1" applyBorder="1"/>
    <xf numFmtId="0" fontId="0" fillId="19" borderId="4" xfId="0" applyFill="1" applyBorder="1"/>
    <xf numFmtId="170" fontId="0" fillId="19" borderId="4" xfId="0" applyNumberFormat="1" applyFill="1" applyBorder="1"/>
    <xf numFmtId="0" fontId="10" fillId="44" borderId="4" xfId="0" applyFont="1" applyFill="1" applyBorder="1"/>
    <xf numFmtId="170" fontId="10" fillId="44" borderId="4" xfId="1" applyNumberFormat="1" applyFont="1" applyFill="1" applyBorder="1"/>
    <xf numFmtId="10" fontId="10" fillId="44" borderId="4" xfId="3" applyNumberFormat="1" applyFont="1" applyFill="1" applyBorder="1"/>
    <xf numFmtId="9" fontId="10" fillId="44" borderId="4" xfId="3" applyFont="1" applyFill="1" applyBorder="1"/>
    <xf numFmtId="170" fontId="0" fillId="0" borderId="0" xfId="1" applyNumberFormat="1" applyFont="1" applyFill="1" applyBorder="1"/>
    <xf numFmtId="10" fontId="0" fillId="0" borderId="0" xfId="3" applyNumberFormat="1" applyFont="1" applyFill="1" applyBorder="1"/>
    <xf numFmtId="0" fontId="0" fillId="44" borderId="4" xfId="0" applyFill="1" applyBorder="1"/>
    <xf numFmtId="14" fontId="0" fillId="44" borderId="4" xfId="0" applyNumberFormat="1" applyFill="1" applyBorder="1"/>
    <xf numFmtId="43" fontId="0" fillId="5" borderId="0" xfId="0" applyNumberFormat="1" applyFill="1"/>
    <xf numFmtId="170" fontId="0" fillId="0" borderId="4" xfId="1" applyNumberFormat="1" applyFont="1" applyBorder="1" applyAlignment="1">
      <alignment horizontal="center" vertical="center"/>
    </xf>
    <xf numFmtId="170" fontId="8" fillId="24" borderId="4" xfId="1" applyNumberFormat="1" applyFont="1" applyFill="1" applyBorder="1" applyAlignment="1">
      <alignment horizontal="center" vertical="center"/>
    </xf>
    <xf numFmtId="0" fontId="12" fillId="47" borderId="4" xfId="0" quotePrefix="1" applyFont="1" applyFill="1" applyBorder="1" applyAlignment="1">
      <alignment horizontal="center"/>
    </xf>
    <xf numFmtId="0" fontId="3" fillId="57" borderId="9" xfId="0" applyFont="1" applyFill="1" applyBorder="1" applyAlignment="1">
      <alignment horizontal="center" vertical="center"/>
    </xf>
    <xf numFmtId="0" fontId="3" fillId="55" borderId="4" xfId="0" applyFont="1" applyFill="1" applyBorder="1" applyAlignment="1">
      <alignment horizontal="center" vertical="center"/>
    </xf>
    <xf numFmtId="0" fontId="4" fillId="43" borderId="4" xfId="0" applyFont="1" applyFill="1" applyBorder="1" applyAlignment="1">
      <alignment horizontal="center" vertical="center" wrapText="1"/>
    </xf>
    <xf numFmtId="0" fontId="3" fillId="57" borderId="0" xfId="0" applyFont="1" applyFill="1" applyAlignment="1">
      <alignment horizontal="center"/>
    </xf>
    <xf numFmtId="0" fontId="5" fillId="0" borderId="4" xfId="0" applyFont="1" applyBorder="1" applyAlignment="1">
      <alignment shrinkToFit="1"/>
    </xf>
    <xf numFmtId="171" fontId="3" fillId="43" borderId="0" xfId="0" applyNumberFormat="1" applyFont="1" applyFill="1" applyAlignment="1">
      <alignment horizontal="center" vertical="center"/>
    </xf>
    <xf numFmtId="171" fontId="3" fillId="57" borderId="0" xfId="0" applyNumberFormat="1" applyFont="1" applyFill="1" applyAlignment="1">
      <alignment vertical="center"/>
    </xf>
    <xf numFmtId="0" fontId="4" fillId="43" borderId="0" xfId="0" applyFont="1" applyFill="1" applyAlignment="1">
      <alignment horizontal="center" vertical="center"/>
    </xf>
    <xf numFmtId="170" fontId="0" fillId="0" borderId="0" xfId="1" applyNumberFormat="1" applyFont="1" applyBorder="1"/>
    <xf numFmtId="170" fontId="6" fillId="8" borderId="0" xfId="1" applyNumberFormat="1" applyFont="1" applyFill="1" applyBorder="1" applyAlignment="1">
      <alignment horizontal="left" vertical="center"/>
    </xf>
    <xf numFmtId="170" fontId="4" fillId="33" borderId="0" xfId="1" applyNumberFormat="1" applyFont="1" applyFill="1" applyBorder="1" applyAlignment="1">
      <alignment horizontal="center" vertical="center"/>
    </xf>
    <xf numFmtId="0" fontId="3" fillId="55" borderId="0" xfId="0" applyFont="1" applyFill="1" applyAlignment="1">
      <alignment horizontal="center"/>
    </xf>
    <xf numFmtId="171" fontId="3" fillId="55" borderId="0" xfId="0" applyNumberFormat="1" applyFont="1" applyFill="1" applyAlignment="1">
      <alignment vertical="center"/>
    </xf>
    <xf numFmtId="0" fontId="4" fillId="55" borderId="0" xfId="0" applyFont="1" applyFill="1" applyAlignment="1">
      <alignment horizontal="center" vertical="center"/>
    </xf>
    <xf numFmtId="0" fontId="3" fillId="43" borderId="20" xfId="0" applyFont="1" applyFill="1" applyBorder="1" applyAlignment="1">
      <alignment horizontal="center" vertical="center"/>
    </xf>
    <xf numFmtId="43" fontId="0" fillId="4" borderId="4" xfId="1" applyFont="1" applyFill="1" applyBorder="1" applyAlignment="1">
      <alignment horizontal="right"/>
    </xf>
    <xf numFmtId="43" fontId="6" fillId="8" borderId="4" xfId="1" applyFont="1" applyFill="1" applyBorder="1" applyAlignment="1">
      <alignment horizontal="right"/>
    </xf>
    <xf numFmtId="9" fontId="0" fillId="4" borderId="4" xfId="3" applyFont="1" applyFill="1" applyBorder="1" applyAlignment="1">
      <alignment horizontal="center"/>
    </xf>
    <xf numFmtId="0" fontId="10" fillId="34" borderId="4" xfId="0" applyFont="1" applyFill="1" applyBorder="1" applyAlignment="1">
      <alignment horizontal="center" vertical="center"/>
    </xf>
    <xf numFmtId="170" fontId="0" fillId="0" borderId="4" xfId="1" applyNumberFormat="1" applyFont="1" applyBorder="1" applyAlignment="1">
      <alignment horizontal="right"/>
    </xf>
    <xf numFmtId="170" fontId="0" fillId="7" borderId="4" xfId="1" applyNumberFormat="1" applyFont="1" applyFill="1" applyBorder="1" applyAlignment="1">
      <alignment horizontal="right"/>
    </xf>
    <xf numFmtId="170" fontId="0" fillId="4" borderId="4" xfId="1" applyNumberFormat="1" applyFont="1" applyFill="1" applyBorder="1" applyAlignment="1">
      <alignment horizontal="right"/>
    </xf>
    <xf numFmtId="170" fontId="6" fillId="8" borderId="4" xfId="1" applyNumberFormat="1" applyFont="1" applyFill="1" applyBorder="1" applyAlignment="1">
      <alignment horizontal="right"/>
    </xf>
    <xf numFmtId="170" fontId="5" fillId="0" borderId="4" xfId="1" applyNumberFormat="1" applyFont="1" applyBorder="1" applyAlignment="1">
      <alignment horizontal="right"/>
    </xf>
    <xf numFmtId="170" fontId="6" fillId="8" borderId="4" xfId="1" applyNumberFormat="1" applyFont="1" applyFill="1" applyBorder="1" applyAlignment="1">
      <alignment horizontal="right" shrinkToFit="1"/>
    </xf>
    <xf numFmtId="171" fontId="6" fillId="49" borderId="4" xfId="0" applyNumberFormat="1" applyFont="1" applyFill="1" applyBorder="1" applyAlignment="1">
      <alignment horizontal="center" vertical="center"/>
    </xf>
    <xf numFmtId="170" fontId="0" fillId="34" borderId="4" xfId="1" applyNumberFormat="1" applyFont="1" applyFill="1" applyBorder="1" applyAlignment="1">
      <alignment horizontal="center" vertical="center"/>
    </xf>
    <xf numFmtId="0" fontId="5" fillId="0" borderId="4" xfId="0" applyFont="1" applyBorder="1" applyAlignment="1">
      <alignment horizontal="left" vertical="center"/>
    </xf>
    <xf numFmtId="43" fontId="17" fillId="5" borderId="4" xfId="0" applyNumberFormat="1" applyFont="1" applyFill="1" applyBorder="1" applyAlignment="1">
      <alignment horizontal="center" vertical="center"/>
    </xf>
    <xf numFmtId="166" fontId="0" fillId="0" borderId="4" xfId="0" applyNumberFormat="1" applyBorder="1"/>
    <xf numFmtId="170" fontId="10" fillId="0" borderId="4" xfId="1" applyNumberFormat="1" applyFont="1" applyFill="1" applyBorder="1"/>
    <xf numFmtId="10" fontId="10" fillId="0" borderId="4" xfId="3" applyNumberFormat="1" applyFont="1" applyBorder="1"/>
    <xf numFmtId="170" fontId="2" fillId="0" borderId="4" xfId="1" applyNumberFormat="1" applyFont="1" applyBorder="1"/>
    <xf numFmtId="0" fontId="0" fillId="0" borderId="4" xfId="0" applyBorder="1" applyAlignment="1">
      <alignment vertical="center"/>
    </xf>
    <xf numFmtId="0" fontId="9" fillId="5" borderId="4" xfId="0" applyFont="1" applyFill="1" applyBorder="1" applyAlignment="1" applyProtection="1">
      <alignment horizontal="center" vertical="center"/>
      <protection locked="0"/>
    </xf>
    <xf numFmtId="0" fontId="22" fillId="46" borderId="4" xfId="0" applyFont="1" applyFill="1" applyBorder="1" applyAlignment="1" applyProtection="1">
      <alignment horizontal="center"/>
      <protection locked="0"/>
    </xf>
    <xf numFmtId="2" fontId="17" fillId="5" borderId="4" xfId="0" applyNumberFormat="1" applyFont="1" applyFill="1" applyBorder="1" applyAlignment="1">
      <alignment horizontal="center" vertical="center"/>
    </xf>
    <xf numFmtId="0" fontId="17" fillId="58" borderId="4" xfId="0" applyFont="1" applyFill="1" applyBorder="1" applyAlignment="1">
      <alignment horizontal="center" vertical="center"/>
    </xf>
    <xf numFmtId="43" fontId="27" fillId="5" borderId="4" xfId="1" applyFont="1" applyFill="1" applyBorder="1"/>
    <xf numFmtId="0" fontId="22" fillId="4" borderId="4" xfId="0" applyFont="1" applyFill="1" applyBorder="1" applyAlignment="1" applyProtection="1">
      <alignment horizontal="center"/>
      <protection locked="0"/>
    </xf>
    <xf numFmtId="0" fontId="0" fillId="4" borderId="0" xfId="0" applyFill="1" applyAlignment="1">
      <alignment horizontal="center" vertical="center"/>
    </xf>
    <xf numFmtId="0" fontId="10" fillId="9" borderId="4" xfId="0" applyFont="1" applyFill="1" applyBorder="1"/>
    <xf numFmtId="0" fontId="0" fillId="0" borderId="4" xfId="0" applyBorder="1" applyAlignment="1">
      <alignment horizontal="center"/>
    </xf>
    <xf numFmtId="0" fontId="29" fillId="0" borderId="4" xfId="0" applyFont="1" applyBorder="1" applyAlignment="1">
      <alignment horizontal="center" vertical="center" wrapText="1"/>
    </xf>
    <xf numFmtId="0" fontId="30" fillId="0" borderId="4" xfId="0" applyFont="1" applyBorder="1" applyAlignment="1">
      <alignment horizontal="center" vertical="center" wrapText="1"/>
    </xf>
    <xf numFmtId="0" fontId="31" fillId="59" borderId="4" xfId="12" applyFont="1" applyBorder="1" applyAlignment="1">
      <alignment horizontal="center" vertical="center" wrapText="1"/>
    </xf>
    <xf numFmtId="15" fontId="29" fillId="60" borderId="4" xfId="0" applyNumberFormat="1" applyFont="1" applyFill="1" applyBorder="1" applyAlignment="1">
      <alignment horizontal="center" vertical="center" wrapText="1"/>
    </xf>
    <xf numFmtId="15" fontId="29" fillId="17" borderId="4" xfId="0" applyNumberFormat="1" applyFont="1" applyFill="1" applyBorder="1" applyAlignment="1">
      <alignment horizontal="center" vertical="center" wrapText="1"/>
    </xf>
    <xf numFmtId="175" fontId="8" fillId="4" borderId="4" xfId="0" applyNumberFormat="1" applyFont="1" applyFill="1" applyBorder="1" applyAlignment="1">
      <alignment horizontal="center"/>
    </xf>
    <xf numFmtId="0" fontId="32" fillId="0" borderId="4" xfId="0" applyFont="1" applyBorder="1" applyAlignment="1">
      <alignment horizontal="center"/>
    </xf>
    <xf numFmtId="0" fontId="0" fillId="0" borderId="4" xfId="0" applyBorder="1" applyAlignment="1">
      <alignment horizontal="left"/>
    </xf>
    <xf numFmtId="43" fontId="0" fillId="0" borderId="4" xfId="0" applyNumberFormat="1" applyBorder="1"/>
    <xf numFmtId="175" fontId="8" fillId="4" borderId="8" xfId="0" applyNumberFormat="1" applyFont="1" applyFill="1" applyBorder="1" applyAlignment="1">
      <alignment horizontal="center"/>
    </xf>
    <xf numFmtId="175" fontId="8" fillId="4" borderId="9" xfId="0" applyNumberFormat="1" applyFont="1" applyFill="1" applyBorder="1" applyAlignment="1">
      <alignment horizontal="center"/>
    </xf>
    <xf numFmtId="175" fontId="8" fillId="4" borderId="3" xfId="0" applyNumberFormat="1" applyFont="1" applyFill="1" applyBorder="1" applyAlignment="1">
      <alignment horizontal="center"/>
    </xf>
    <xf numFmtId="0" fontId="9" fillId="9" borderId="4" xfId="0" applyFont="1" applyFill="1" applyBorder="1"/>
    <xf numFmtId="0" fontId="9" fillId="3" borderId="4" xfId="0" applyFont="1" applyFill="1" applyBorder="1"/>
    <xf numFmtId="170" fontId="17" fillId="5" borderId="4" xfId="0" applyNumberFormat="1" applyFont="1" applyFill="1" applyBorder="1" applyAlignment="1">
      <alignment horizontal="center" vertical="center"/>
    </xf>
    <xf numFmtId="0" fontId="4" fillId="33" borderId="3" xfId="0" applyFont="1" applyFill="1" applyBorder="1" applyAlignment="1">
      <alignment horizontal="center" vertical="center"/>
    </xf>
    <xf numFmtId="169" fontId="0" fillId="0" borderId="3" xfId="1" applyNumberFormat="1" applyFont="1" applyBorder="1"/>
    <xf numFmtId="170" fontId="0" fillId="0" borderId="3" xfId="1" applyNumberFormat="1" applyFont="1" applyFill="1" applyBorder="1"/>
    <xf numFmtId="170" fontId="0" fillId="0" borderId="3" xfId="1" applyNumberFormat="1" applyFont="1" applyBorder="1"/>
    <xf numFmtId="170" fontId="4" fillId="33" borderId="3" xfId="1" applyNumberFormat="1" applyFont="1" applyFill="1" applyBorder="1" applyAlignment="1">
      <alignment horizontal="center" vertical="center"/>
    </xf>
    <xf numFmtId="171" fontId="3" fillId="43" borderId="13" xfId="0" applyNumberFormat="1" applyFont="1" applyFill="1" applyBorder="1" applyAlignment="1">
      <alignment vertical="center"/>
    </xf>
    <xf numFmtId="0" fontId="33" fillId="5" borderId="0" xfId="2" applyFont="1" applyFill="1" applyProtection="1">
      <protection locked="0"/>
    </xf>
    <xf numFmtId="43" fontId="2" fillId="0" borderId="4" xfId="1" applyFont="1" applyFill="1" applyBorder="1"/>
    <xf numFmtId="49" fontId="6" fillId="0" borderId="4" xfId="0" applyNumberFormat="1" applyFont="1" applyBorder="1"/>
    <xf numFmtId="0" fontId="9" fillId="0" borderId="4" xfId="0" applyFont="1" applyBorder="1" applyAlignment="1">
      <alignment vertical="top" wrapText="1"/>
    </xf>
    <xf numFmtId="0" fontId="9" fillId="0" borderId="0" xfId="0" applyFont="1" applyAlignment="1">
      <alignment vertical="top"/>
    </xf>
    <xf numFmtId="0" fontId="10" fillId="0" borderId="4" xfId="0" applyFont="1" applyBorder="1" applyAlignment="1">
      <alignment horizontal="left"/>
    </xf>
    <xf numFmtId="0" fontId="16" fillId="5" borderId="4" xfId="0" applyFont="1" applyFill="1" applyBorder="1" applyAlignment="1">
      <alignment horizontal="center" vertical="center"/>
    </xf>
    <xf numFmtId="0" fontId="10" fillId="54" borderId="4" xfId="0" applyFont="1" applyFill="1" applyBorder="1" applyAlignment="1">
      <alignment horizontal="center"/>
    </xf>
    <xf numFmtId="0" fontId="34" fillId="0" borderId="0" xfId="0" applyFont="1"/>
    <xf numFmtId="0" fontId="9" fillId="18" borderId="4" xfId="0" applyFont="1" applyFill="1" applyBorder="1" applyAlignment="1">
      <alignment horizontal="center" vertical="center"/>
    </xf>
    <xf numFmtId="0" fontId="10" fillId="18" borderId="4" xfId="0" applyFont="1" applyFill="1" applyBorder="1" applyAlignment="1">
      <alignment horizontal="center" vertical="center"/>
    </xf>
    <xf numFmtId="0" fontId="10" fillId="18" borderId="4" xfId="0" applyFont="1" applyFill="1" applyBorder="1" applyAlignment="1" applyProtection="1">
      <alignment horizontal="center" vertical="center"/>
      <protection locked="0"/>
    </xf>
    <xf numFmtId="43" fontId="13" fillId="5" borderId="0" xfId="0" applyNumberFormat="1" applyFont="1" applyFill="1"/>
    <xf numFmtId="0" fontId="9" fillId="0" borderId="4" xfId="0" applyFont="1" applyBorder="1" applyAlignment="1">
      <alignment horizontal="left" vertical="center"/>
    </xf>
    <xf numFmtId="0" fontId="9" fillId="35" borderId="4" xfId="0" applyFont="1" applyFill="1" applyBorder="1" applyAlignment="1" applyProtection="1">
      <alignment horizontal="center" vertical="center"/>
      <protection locked="0"/>
    </xf>
    <xf numFmtId="0" fontId="9" fillId="35" borderId="4" xfId="0" applyFont="1" applyFill="1" applyBorder="1" applyAlignment="1">
      <alignment horizontal="center" vertical="center"/>
    </xf>
    <xf numFmtId="0" fontId="10" fillId="35" borderId="4" xfId="0" applyFont="1" applyFill="1" applyBorder="1" applyAlignment="1">
      <alignment horizontal="center" vertical="center"/>
    </xf>
    <xf numFmtId="0" fontId="10" fillId="35" borderId="4" xfId="0" applyFont="1" applyFill="1" applyBorder="1" applyAlignment="1" applyProtection="1">
      <alignment horizontal="center" vertical="center"/>
      <protection locked="0"/>
    </xf>
    <xf numFmtId="0" fontId="5" fillId="9" borderId="4" xfId="0" applyFont="1" applyFill="1" applyBorder="1"/>
    <xf numFmtId="14" fontId="0" fillId="0" borderId="0" xfId="0" applyNumberFormat="1"/>
    <xf numFmtId="170" fontId="0" fillId="0" borderId="0" xfId="1" applyNumberFormat="1" applyFont="1"/>
    <xf numFmtId="169" fontId="10" fillId="3" borderId="4" xfId="1" applyNumberFormat="1" applyFont="1" applyFill="1" applyBorder="1" applyAlignment="1" applyProtection="1">
      <alignment horizontal="center"/>
    </xf>
    <xf numFmtId="0" fontId="35" fillId="61" borderId="28" xfId="0" applyFont="1" applyFill="1" applyBorder="1" applyAlignment="1" applyProtection="1">
      <alignment horizontal="center" vertical="center" wrapText="1"/>
      <protection locked="0"/>
    </xf>
    <xf numFmtId="0" fontId="37" fillId="0" borderId="28" xfId="0" applyFont="1" applyBorder="1" applyAlignment="1" applyProtection="1">
      <alignment vertical="top"/>
      <protection locked="0"/>
    </xf>
    <xf numFmtId="0" fontId="37" fillId="0" borderId="28" xfId="0" applyFont="1" applyBorder="1" applyAlignment="1" applyProtection="1">
      <alignment vertical="top" wrapText="1"/>
      <protection locked="0"/>
    </xf>
    <xf numFmtId="0" fontId="37" fillId="62" borderId="28" xfId="0" applyFont="1" applyFill="1" applyBorder="1" applyAlignment="1" applyProtection="1">
      <alignment vertical="top"/>
      <protection locked="0"/>
    </xf>
    <xf numFmtId="0" fontId="37" fillId="62" borderId="28" xfId="0" applyFont="1" applyFill="1" applyBorder="1" applyAlignment="1" applyProtection="1">
      <alignment vertical="top" wrapText="1"/>
      <protection locked="0"/>
    </xf>
    <xf numFmtId="0" fontId="0" fillId="0" borderId="0" xfId="0" applyAlignment="1" applyProtection="1">
      <alignment vertical="top" wrapText="1"/>
      <protection locked="0"/>
    </xf>
    <xf numFmtId="0" fontId="0" fillId="63" borderId="0" xfId="0" applyFill="1" applyAlignment="1" applyProtection="1">
      <alignment vertical="top" wrapText="1"/>
      <protection locked="0"/>
    </xf>
    <xf numFmtId="0" fontId="0" fillId="64" borderId="0" xfId="0" applyFill="1" applyAlignment="1" applyProtection="1">
      <alignment vertical="top" wrapText="1"/>
      <protection locked="0"/>
    </xf>
    <xf numFmtId="0" fontId="0" fillId="62" borderId="0" xfId="0" applyFill="1" applyAlignment="1" applyProtection="1">
      <alignment vertical="top" wrapText="1"/>
      <protection locked="0"/>
    </xf>
    <xf numFmtId="0" fontId="0" fillId="0" borderId="0" xfId="0" applyProtection="1">
      <protection locked="0"/>
    </xf>
    <xf numFmtId="0" fontId="36" fillId="0" borderId="0" xfId="0" applyFont="1" applyProtection="1">
      <protection locked="0"/>
    </xf>
    <xf numFmtId="0" fontId="1" fillId="0" borderId="0" xfId="2" applyAlignment="1" applyProtection="1">
      <alignment wrapText="1"/>
      <protection locked="0"/>
    </xf>
    <xf numFmtId="0" fontId="37" fillId="0" borderId="29" xfId="0" applyFont="1" applyBorder="1" applyAlignment="1" applyProtection="1">
      <alignment vertical="top"/>
      <protection locked="0"/>
    </xf>
    <xf numFmtId="0" fontId="37" fillId="0" borderId="29" xfId="0" applyFont="1" applyBorder="1" applyAlignment="1" applyProtection="1">
      <alignment vertical="top" wrapText="1"/>
      <protection locked="0"/>
    </xf>
    <xf numFmtId="0" fontId="0" fillId="2" borderId="4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173" fontId="0" fillId="13" borderId="4" xfId="0" applyNumberFormat="1" applyFill="1" applyBorder="1" applyAlignment="1">
      <alignment horizontal="center" vertical="center" textRotation="90"/>
    </xf>
    <xf numFmtId="0" fontId="0" fillId="14" borderId="4" xfId="0" applyFill="1" applyBorder="1" applyAlignment="1">
      <alignment horizontal="center" vertical="center" wrapText="1"/>
    </xf>
    <xf numFmtId="0" fontId="5" fillId="24" borderId="4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8" fillId="11" borderId="4" xfId="0" quotePrefix="1" applyFont="1" applyFill="1" applyBorder="1" applyAlignment="1">
      <alignment horizontal="center"/>
    </xf>
    <xf numFmtId="0" fontId="38" fillId="8" borderId="4" xfId="0" quotePrefix="1" applyFont="1" applyFill="1" applyBorder="1" applyAlignment="1">
      <alignment horizontal="center"/>
    </xf>
    <xf numFmtId="0" fontId="38" fillId="0" borderId="4" xfId="0" quotePrefix="1" applyFont="1" applyBorder="1" applyAlignment="1">
      <alignment horizontal="center"/>
    </xf>
    <xf numFmtId="0" fontId="38" fillId="19" borderId="4" xfId="0" quotePrefix="1" applyFont="1" applyFill="1" applyBorder="1" applyAlignment="1">
      <alignment horizontal="center"/>
    </xf>
    <xf numFmtId="0" fontId="38" fillId="4" borderId="0" xfId="0" applyFont="1" applyFill="1" applyAlignment="1">
      <alignment vertical="center"/>
    </xf>
    <xf numFmtId="0" fontId="0" fillId="5" borderId="4" xfId="0" applyFill="1" applyBorder="1"/>
    <xf numFmtId="0" fontId="0" fillId="10" borderId="4" xfId="0" applyFill="1" applyBorder="1"/>
    <xf numFmtId="172" fontId="0" fillId="13" borderId="4" xfId="0" applyNumberFormat="1" applyFill="1" applyBorder="1" applyAlignment="1">
      <alignment horizontal="center" vertical="center" textRotation="90"/>
    </xf>
    <xf numFmtId="0" fontId="0" fillId="6" borderId="4" xfId="0" applyFill="1" applyBorder="1"/>
    <xf numFmtId="0" fontId="10" fillId="0" borderId="4" xfId="0" applyFont="1" applyBorder="1" applyAlignment="1">
      <alignment horizontal="center"/>
    </xf>
    <xf numFmtId="171" fontId="10" fillId="0" borderId="4" xfId="0" applyNumberFormat="1" applyFont="1" applyBorder="1" applyAlignment="1">
      <alignment horizontal="center"/>
    </xf>
    <xf numFmtId="0" fontId="8" fillId="34" borderId="4" xfId="0" applyFont="1" applyFill="1" applyBorder="1" applyAlignment="1">
      <alignment horizontal="center"/>
    </xf>
    <xf numFmtId="171" fontId="8" fillId="24" borderId="4" xfId="0" applyNumberFormat="1" applyFont="1" applyFill="1" applyBorder="1" applyAlignment="1">
      <alignment horizontal="center"/>
    </xf>
    <xf numFmtId="0" fontId="8" fillId="24" borderId="4" xfId="0" applyFont="1" applyFill="1" applyBorder="1" applyAlignment="1">
      <alignment horizontal="center"/>
    </xf>
    <xf numFmtId="0" fontId="0" fillId="0" borderId="4" xfId="1" applyNumberFormat="1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171" fontId="10" fillId="29" borderId="8" xfId="0" applyNumberFormat="1" applyFont="1" applyFill="1" applyBorder="1" applyAlignment="1">
      <alignment horizontal="center"/>
    </xf>
    <xf numFmtId="171" fontId="10" fillId="29" borderId="9" xfId="0" applyNumberFormat="1" applyFont="1" applyFill="1" applyBorder="1" applyAlignment="1">
      <alignment horizontal="center"/>
    </xf>
    <xf numFmtId="171" fontId="10" fillId="29" borderId="3" xfId="0" applyNumberFormat="1" applyFont="1" applyFill="1" applyBorder="1" applyAlignment="1">
      <alignment horizontal="center"/>
    </xf>
    <xf numFmtId="0" fontId="10" fillId="0" borderId="8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3" xfId="0" applyFont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3" fillId="57" borderId="16" xfId="0" applyFont="1" applyFill="1" applyBorder="1" applyAlignment="1">
      <alignment horizontal="center"/>
    </xf>
    <xf numFmtId="0" fontId="3" fillId="57" borderId="0" xfId="0" applyFont="1" applyFill="1" applyAlignment="1">
      <alignment horizontal="center"/>
    </xf>
    <xf numFmtId="0" fontId="3" fillId="57" borderId="17" xfId="0" applyFont="1" applyFill="1" applyBorder="1" applyAlignment="1">
      <alignment horizontal="center"/>
    </xf>
    <xf numFmtId="0" fontId="3" fillId="57" borderId="8" xfId="0" applyFont="1" applyFill="1" applyBorder="1" applyAlignment="1">
      <alignment horizontal="center" vertical="center"/>
    </xf>
    <xf numFmtId="0" fontId="3" fillId="57" borderId="9" xfId="0" applyFont="1" applyFill="1" applyBorder="1" applyAlignment="1">
      <alignment horizontal="center" vertical="center"/>
    </xf>
    <xf numFmtId="0" fontId="3" fillId="57" borderId="3" xfId="0" applyFont="1" applyFill="1" applyBorder="1" applyAlignment="1">
      <alignment horizontal="center" vertical="center"/>
    </xf>
    <xf numFmtId="170" fontId="0" fillId="0" borderId="8" xfId="1" applyNumberFormat="1" applyFont="1" applyBorder="1" applyAlignment="1">
      <alignment horizontal="center"/>
    </xf>
    <xf numFmtId="170" fontId="0" fillId="0" borderId="9" xfId="1" applyNumberFormat="1" applyFont="1" applyBorder="1" applyAlignment="1">
      <alignment horizontal="center"/>
    </xf>
    <xf numFmtId="170" fontId="0" fillId="0" borderId="3" xfId="1" applyNumberFormat="1" applyFont="1" applyBorder="1" applyAlignment="1">
      <alignment horizontal="center"/>
    </xf>
    <xf numFmtId="171" fontId="9" fillId="14" borderId="16" xfId="0" applyNumberFormat="1" applyFont="1" applyFill="1" applyBorder="1" applyAlignment="1">
      <alignment horizontal="center"/>
    </xf>
    <xf numFmtId="171" fontId="9" fillId="14" borderId="0" xfId="0" applyNumberFormat="1" applyFont="1" applyFill="1" applyAlignment="1">
      <alignment horizontal="center"/>
    </xf>
    <xf numFmtId="165" fontId="3" fillId="33" borderId="16" xfId="0" applyNumberFormat="1" applyFont="1" applyFill="1" applyBorder="1" applyAlignment="1">
      <alignment horizontal="center" vertical="center"/>
    </xf>
    <xf numFmtId="165" fontId="3" fillId="33" borderId="0" xfId="0" applyNumberFormat="1" applyFont="1" applyFill="1" applyAlignment="1">
      <alignment horizontal="center" vertical="center"/>
    </xf>
    <xf numFmtId="0" fontId="10" fillId="31" borderId="4" xfId="0" applyFont="1" applyFill="1" applyBorder="1" applyAlignment="1">
      <alignment horizontal="center"/>
    </xf>
    <xf numFmtId="0" fontId="3" fillId="43" borderId="16" xfId="0" applyFont="1" applyFill="1" applyBorder="1" applyAlignment="1">
      <alignment horizontal="center"/>
    </xf>
    <xf numFmtId="0" fontId="3" fillId="43" borderId="0" xfId="0" applyFont="1" applyFill="1" applyAlignment="1">
      <alignment horizontal="center"/>
    </xf>
    <xf numFmtId="0" fontId="3" fillId="43" borderId="17" xfId="0" applyFont="1" applyFill="1" applyBorder="1" applyAlignment="1">
      <alignment horizontal="center"/>
    </xf>
    <xf numFmtId="0" fontId="3" fillId="43" borderId="13" xfId="0" applyFont="1" applyFill="1" applyBorder="1" applyAlignment="1">
      <alignment horizontal="center" vertical="center"/>
    </xf>
    <xf numFmtId="0" fontId="3" fillId="43" borderId="15" xfId="0" applyFont="1" applyFill="1" applyBorder="1" applyAlignment="1">
      <alignment horizontal="center" vertical="center"/>
    </xf>
    <xf numFmtId="0" fontId="3" fillId="43" borderId="18" xfId="0" applyFont="1" applyFill="1" applyBorder="1" applyAlignment="1">
      <alignment horizontal="center" vertical="center"/>
    </xf>
    <xf numFmtId="0" fontId="4" fillId="33" borderId="4" xfId="0" applyFont="1" applyFill="1" applyBorder="1" applyAlignment="1">
      <alignment horizontal="center" vertical="center"/>
    </xf>
    <xf numFmtId="170" fontId="0" fillId="0" borderId="10" xfId="1" applyNumberFormat="1" applyFont="1" applyBorder="1" applyAlignment="1">
      <alignment horizontal="center" vertical="center"/>
    </xf>
    <xf numFmtId="170" fontId="0" fillId="0" borderId="27" xfId="1" applyNumberFormat="1" applyFont="1" applyBorder="1" applyAlignment="1">
      <alignment horizontal="center" vertical="center"/>
    </xf>
    <xf numFmtId="10" fontId="0" fillId="0" borderId="10" xfId="3" applyNumberFormat="1" applyFont="1" applyBorder="1" applyAlignment="1">
      <alignment horizontal="center" vertical="center"/>
    </xf>
    <xf numFmtId="10" fontId="0" fillId="0" borderId="27" xfId="3" applyNumberFormat="1" applyFont="1" applyBorder="1" applyAlignment="1">
      <alignment horizontal="center" vertical="center"/>
    </xf>
    <xf numFmtId="0" fontId="4" fillId="33" borderId="8" xfId="0" applyFont="1" applyFill="1" applyBorder="1" applyAlignment="1">
      <alignment horizontal="center" vertical="center"/>
    </xf>
    <xf numFmtId="0" fontId="4" fillId="33" borderId="3" xfId="0" applyFont="1" applyFill="1" applyBorder="1" applyAlignment="1">
      <alignment horizontal="center" vertical="center"/>
    </xf>
    <xf numFmtId="170" fontId="0" fillId="0" borderId="4" xfId="1" applyNumberFormat="1" applyFont="1" applyBorder="1" applyAlignment="1">
      <alignment horizontal="center"/>
    </xf>
    <xf numFmtId="0" fontId="10" fillId="37" borderId="19" xfId="0" applyFont="1" applyFill="1" applyBorder="1" applyAlignment="1">
      <alignment horizontal="center"/>
    </xf>
    <xf numFmtId="0" fontId="10" fillId="37" borderId="20" xfId="0" applyFont="1" applyFill="1" applyBorder="1" applyAlignment="1">
      <alignment horizontal="center"/>
    </xf>
    <xf numFmtId="0" fontId="4" fillId="33" borderId="9" xfId="0" applyFont="1" applyFill="1" applyBorder="1" applyAlignment="1">
      <alignment horizontal="center" vertical="center"/>
    </xf>
    <xf numFmtId="0" fontId="3" fillId="55" borderId="4" xfId="0" applyFont="1" applyFill="1" applyBorder="1" applyAlignment="1">
      <alignment horizontal="center"/>
    </xf>
    <xf numFmtId="0" fontId="3" fillId="55" borderId="4" xfId="0" applyFont="1" applyFill="1" applyBorder="1" applyAlignment="1">
      <alignment horizontal="center" vertical="center"/>
    </xf>
    <xf numFmtId="0" fontId="9" fillId="0" borderId="4" xfId="0" applyFont="1" applyBorder="1" applyAlignment="1">
      <alignment horizontal="left" vertical="top"/>
    </xf>
    <xf numFmtId="0" fontId="9" fillId="14" borderId="4" xfId="0" applyFont="1" applyFill="1" applyBorder="1" applyAlignment="1">
      <alignment horizontal="center" vertical="center" wrapText="1"/>
    </xf>
    <xf numFmtId="0" fontId="9" fillId="20" borderId="4" xfId="0" applyFont="1" applyFill="1" applyBorder="1" applyAlignment="1">
      <alignment horizontal="center" vertical="center" wrapText="1"/>
    </xf>
    <xf numFmtId="0" fontId="10" fillId="8" borderId="4" xfId="0" applyFont="1" applyFill="1" applyBorder="1" applyAlignment="1">
      <alignment horizontal="center" vertical="center" wrapText="1"/>
    </xf>
    <xf numFmtId="0" fontId="10" fillId="20" borderId="4" xfId="0" applyFont="1" applyFill="1" applyBorder="1" applyAlignment="1">
      <alignment horizontal="center" vertical="center" wrapText="1"/>
    </xf>
    <xf numFmtId="1" fontId="7" fillId="3" borderId="4" xfId="0" applyNumberFormat="1" applyFont="1" applyFill="1" applyBorder="1" applyAlignment="1">
      <alignment horizontal="center" vertical="center" wrapText="1"/>
    </xf>
    <xf numFmtId="0" fontId="9" fillId="22" borderId="4" xfId="0" applyFont="1" applyFill="1" applyBorder="1" applyAlignment="1">
      <alignment horizontal="center" vertical="center" wrapText="1"/>
    </xf>
    <xf numFmtId="0" fontId="9" fillId="3" borderId="8" xfId="0" applyFont="1" applyFill="1" applyBorder="1" applyAlignment="1">
      <alignment horizontal="center" vertical="center" wrapText="1"/>
    </xf>
    <xf numFmtId="0" fontId="9" fillId="3" borderId="3" xfId="0" applyFont="1" applyFill="1" applyBorder="1" applyAlignment="1">
      <alignment horizontal="center" vertical="center" wrapText="1"/>
    </xf>
    <xf numFmtId="0" fontId="9" fillId="19" borderId="4" xfId="0" applyFont="1" applyFill="1" applyBorder="1" applyAlignment="1">
      <alignment horizontal="center" vertical="center" wrapText="1"/>
    </xf>
    <xf numFmtId="0" fontId="9" fillId="11" borderId="8" xfId="0" applyFont="1" applyFill="1" applyBorder="1" applyAlignment="1">
      <alignment horizontal="center" vertical="center" wrapText="1"/>
    </xf>
    <xf numFmtId="0" fontId="9" fillId="11" borderId="9" xfId="0" applyFont="1" applyFill="1" applyBorder="1" applyAlignment="1">
      <alignment horizontal="center" vertical="center" wrapText="1"/>
    </xf>
    <xf numFmtId="0" fontId="9" fillId="11" borderId="3" xfId="0" applyFont="1" applyFill="1" applyBorder="1" applyAlignment="1">
      <alignment horizontal="center" vertical="center" wrapText="1"/>
    </xf>
    <xf numFmtId="0" fontId="9" fillId="8" borderId="4" xfId="0" applyFont="1" applyFill="1" applyBorder="1" applyAlignment="1">
      <alignment horizontal="center" vertical="center" wrapText="1"/>
    </xf>
    <xf numFmtId="0" fontId="9" fillId="15" borderId="8" xfId="0" applyFont="1" applyFill="1" applyBorder="1" applyAlignment="1">
      <alignment horizontal="center" vertical="center" wrapText="1"/>
    </xf>
    <xf numFmtId="0" fontId="9" fillId="15" borderId="9" xfId="0" applyFont="1" applyFill="1" applyBorder="1" applyAlignment="1">
      <alignment horizontal="center" vertical="center" wrapText="1"/>
    </xf>
    <xf numFmtId="0" fontId="9" fillId="15" borderId="3" xfId="0" applyFont="1" applyFill="1" applyBorder="1" applyAlignment="1">
      <alignment horizontal="center" vertical="center" wrapText="1"/>
    </xf>
    <xf numFmtId="0" fontId="9" fillId="20" borderId="8" xfId="0" applyFont="1" applyFill="1" applyBorder="1" applyAlignment="1">
      <alignment horizontal="center" vertical="center" wrapText="1"/>
    </xf>
    <xf numFmtId="0" fontId="9" fillId="20" borderId="9" xfId="0" applyFont="1" applyFill="1" applyBorder="1" applyAlignment="1">
      <alignment horizontal="center" vertical="center" wrapText="1"/>
    </xf>
    <xf numFmtId="0" fontId="9" fillId="20" borderId="3" xfId="0" applyFont="1" applyFill="1" applyBorder="1" applyAlignment="1">
      <alignment horizontal="center" vertical="center" wrapText="1"/>
    </xf>
    <xf numFmtId="0" fontId="9" fillId="9" borderId="4" xfId="0" applyFont="1" applyFill="1" applyBorder="1" applyAlignment="1">
      <alignment horizontal="center" vertical="center" wrapText="1"/>
    </xf>
    <xf numFmtId="15" fontId="9" fillId="5" borderId="4" xfId="0" applyNumberFormat="1" applyFont="1" applyFill="1" applyBorder="1" applyAlignment="1">
      <alignment horizontal="center" vertical="center"/>
    </xf>
    <xf numFmtId="0" fontId="9" fillId="15" borderId="4" xfId="0" applyFont="1" applyFill="1" applyBorder="1" applyAlignment="1">
      <alignment horizontal="center" vertical="center" wrapText="1"/>
    </xf>
    <xf numFmtId="0" fontId="9" fillId="16" borderId="4" xfId="0" applyFont="1" applyFill="1" applyBorder="1" applyAlignment="1">
      <alignment horizontal="center" vertical="center" wrapText="1"/>
    </xf>
    <xf numFmtId="0" fontId="9" fillId="11" borderId="4" xfId="0" applyFont="1" applyFill="1" applyBorder="1" applyAlignment="1">
      <alignment horizontal="center" vertical="center" wrapText="1"/>
    </xf>
    <xf numFmtId="0" fontId="9" fillId="17" borderId="4" xfId="0" applyFont="1" applyFill="1" applyBorder="1" applyAlignment="1">
      <alignment horizontal="center" vertical="center" wrapText="1"/>
    </xf>
    <xf numFmtId="0" fontId="9" fillId="7" borderId="8" xfId="0" applyFont="1" applyFill="1" applyBorder="1" applyAlignment="1">
      <alignment horizontal="center" vertical="center" wrapText="1"/>
    </xf>
    <xf numFmtId="0" fontId="9" fillId="7" borderId="9" xfId="0" applyFont="1" applyFill="1" applyBorder="1" applyAlignment="1">
      <alignment horizontal="center" vertical="center" wrapText="1"/>
    </xf>
    <xf numFmtId="0" fontId="9" fillId="7" borderId="3" xfId="0" applyFont="1" applyFill="1" applyBorder="1" applyAlignment="1">
      <alignment horizontal="center" vertical="center" wrapText="1"/>
    </xf>
    <xf numFmtId="0" fontId="7" fillId="8" borderId="4" xfId="0" applyFont="1" applyFill="1" applyBorder="1" applyAlignment="1">
      <alignment horizontal="center" vertical="center" wrapText="1"/>
    </xf>
    <xf numFmtId="0" fontId="9" fillId="10" borderId="4" xfId="0" applyFont="1" applyFill="1" applyBorder="1" applyAlignment="1">
      <alignment horizontal="center" vertical="center" wrapText="1"/>
    </xf>
    <xf numFmtId="0" fontId="10" fillId="52" borderId="4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0" fontId="9" fillId="14" borderId="5" xfId="0" applyFont="1" applyFill="1" applyBorder="1" applyAlignment="1">
      <alignment horizontal="center" vertical="center"/>
    </xf>
    <xf numFmtId="0" fontId="9" fillId="14" borderId="6" xfId="0" applyFont="1" applyFill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top"/>
    </xf>
    <xf numFmtId="0" fontId="9" fillId="0" borderId="8" xfId="0" applyFont="1" applyBorder="1" applyAlignment="1">
      <alignment horizontal="center" vertical="top"/>
    </xf>
    <xf numFmtId="0" fontId="9" fillId="0" borderId="23" xfId="0" applyFont="1" applyBorder="1" applyAlignment="1">
      <alignment horizontal="center" vertical="center"/>
    </xf>
    <xf numFmtId="0" fontId="9" fillId="0" borderId="24" xfId="0" applyFont="1" applyBorder="1" applyAlignment="1">
      <alignment horizontal="center" vertical="center"/>
    </xf>
    <xf numFmtId="1" fontId="7" fillId="31" borderId="8" xfId="0" applyNumberFormat="1" applyFont="1" applyFill="1" applyBorder="1" applyAlignment="1">
      <alignment horizontal="center" vertical="center" wrapText="1"/>
    </xf>
    <xf numFmtId="1" fontId="7" fillId="31" borderId="9" xfId="0" applyNumberFormat="1" applyFont="1" applyFill="1" applyBorder="1" applyAlignment="1">
      <alignment horizontal="center" vertical="center" wrapText="1"/>
    </xf>
    <xf numFmtId="1" fontId="7" fillId="31" borderId="3" xfId="0" applyNumberFormat="1" applyFont="1" applyFill="1" applyBorder="1" applyAlignment="1">
      <alignment horizontal="center" vertical="center" wrapText="1"/>
    </xf>
    <xf numFmtId="0" fontId="9" fillId="18" borderId="4" xfId="0" applyFont="1" applyFill="1" applyBorder="1" applyAlignment="1">
      <alignment horizontal="center" vertical="center" wrapText="1"/>
    </xf>
    <xf numFmtId="0" fontId="9" fillId="2" borderId="8" xfId="0" applyFont="1" applyFill="1" applyBorder="1" applyAlignment="1">
      <alignment horizontal="center" vertical="center" wrapText="1"/>
    </xf>
    <xf numFmtId="0" fontId="9" fillId="2" borderId="3" xfId="0" applyFont="1" applyFill="1" applyBorder="1" applyAlignment="1">
      <alignment horizontal="center" vertical="center" wrapText="1"/>
    </xf>
    <xf numFmtId="0" fontId="6" fillId="5" borderId="4" xfId="0" applyFont="1" applyFill="1" applyBorder="1" applyAlignment="1">
      <alignment horizontal="center" vertical="center"/>
    </xf>
    <xf numFmtId="0" fontId="9" fillId="34" borderId="4" xfId="0" applyFont="1" applyFill="1" applyBorder="1" applyAlignment="1">
      <alignment horizontal="center" vertical="center" wrapText="1"/>
    </xf>
    <xf numFmtId="0" fontId="9" fillId="34" borderId="4" xfId="0" applyFont="1" applyFill="1" applyBorder="1" applyAlignment="1">
      <alignment horizontal="center" vertical="center"/>
    </xf>
    <xf numFmtId="1" fontId="7" fillId="31" borderId="4" xfId="0" applyNumberFormat="1" applyFont="1" applyFill="1" applyBorder="1" applyAlignment="1">
      <alignment horizontal="center" vertical="center" wrapText="1"/>
    </xf>
    <xf numFmtId="0" fontId="10" fillId="13" borderId="4" xfId="0" applyFont="1" applyFill="1" applyBorder="1" applyAlignment="1">
      <alignment horizontal="center" vertical="center" wrapText="1"/>
    </xf>
    <xf numFmtId="15" fontId="9" fillId="5" borderId="4" xfId="0" applyNumberFormat="1" applyFont="1" applyFill="1" applyBorder="1" applyAlignment="1">
      <alignment horizontal="center" vertical="center" wrapText="1"/>
    </xf>
    <xf numFmtId="0" fontId="9" fillId="13" borderId="4" xfId="0" applyFont="1" applyFill="1" applyBorder="1" applyAlignment="1">
      <alignment horizontal="center" vertical="center" wrapText="1"/>
    </xf>
    <xf numFmtId="0" fontId="9" fillId="50" borderId="4" xfId="0" applyFont="1" applyFill="1" applyBorder="1" applyAlignment="1">
      <alignment horizontal="center" vertical="center" wrapText="1"/>
    </xf>
    <xf numFmtId="0" fontId="9" fillId="3" borderId="4" xfId="0" applyFont="1" applyFill="1" applyBorder="1" applyAlignment="1">
      <alignment horizontal="center" vertical="center" wrapText="1"/>
    </xf>
    <xf numFmtId="0" fontId="9" fillId="12" borderId="4" xfId="0" applyFont="1" applyFill="1" applyBorder="1" applyAlignment="1">
      <alignment horizontal="center" vertical="center" wrapText="1"/>
    </xf>
    <xf numFmtId="0" fontId="9" fillId="3" borderId="8" xfId="0" applyFont="1" applyFill="1" applyBorder="1" applyAlignment="1">
      <alignment horizontal="center" vertical="center"/>
    </xf>
    <xf numFmtId="0" fontId="9" fillId="3" borderId="3" xfId="0" applyFont="1" applyFill="1" applyBorder="1" applyAlignment="1">
      <alignment horizontal="center" vertical="center"/>
    </xf>
    <xf numFmtId="0" fontId="9" fillId="3" borderId="8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9" fillId="9" borderId="4" xfId="0" applyFont="1" applyFill="1" applyBorder="1" applyAlignment="1">
      <alignment horizontal="center"/>
    </xf>
    <xf numFmtId="0" fontId="9" fillId="8" borderId="4" xfId="0" applyFont="1" applyFill="1" applyBorder="1" applyAlignment="1">
      <alignment horizontal="center" vertical="center"/>
    </xf>
    <xf numFmtId="0" fontId="9" fillId="7" borderId="4" xfId="0" applyFont="1" applyFill="1" applyBorder="1" applyAlignment="1">
      <alignment horizontal="center" vertical="center" wrapText="1"/>
    </xf>
    <xf numFmtId="0" fontId="9" fillId="7" borderId="4" xfId="0" applyFont="1" applyFill="1" applyBorder="1" applyAlignment="1">
      <alignment horizontal="center" vertical="center"/>
    </xf>
    <xf numFmtId="0" fontId="9" fillId="44" borderId="8" xfId="0" applyFont="1" applyFill="1" applyBorder="1" applyAlignment="1">
      <alignment horizontal="center" vertical="center" wrapText="1"/>
    </xf>
    <xf numFmtId="0" fontId="9" fillId="44" borderId="9" xfId="0" applyFont="1" applyFill="1" applyBorder="1" applyAlignment="1">
      <alignment horizontal="center" vertical="center" wrapText="1"/>
    </xf>
    <xf numFmtId="0" fontId="9" fillId="44" borderId="3" xfId="0" applyFont="1" applyFill="1" applyBorder="1" applyAlignment="1">
      <alignment horizontal="center" vertical="center" wrapText="1"/>
    </xf>
    <xf numFmtId="0" fontId="9" fillId="47" borderId="8" xfId="0" applyFont="1" applyFill="1" applyBorder="1" applyAlignment="1">
      <alignment horizontal="center" vertical="center" wrapText="1"/>
    </xf>
    <xf numFmtId="0" fontId="9" fillId="47" borderId="9" xfId="0" applyFont="1" applyFill="1" applyBorder="1" applyAlignment="1">
      <alignment horizontal="center" vertical="center" wrapText="1"/>
    </xf>
    <xf numFmtId="0" fontId="9" fillId="47" borderId="3" xfId="0" applyFont="1" applyFill="1" applyBorder="1" applyAlignment="1">
      <alignment horizontal="center" vertical="center" wrapText="1"/>
    </xf>
    <xf numFmtId="0" fontId="10" fillId="12" borderId="8" xfId="0" applyFont="1" applyFill="1" applyBorder="1" applyAlignment="1">
      <alignment horizontal="center" vertical="center" wrapText="1"/>
    </xf>
    <xf numFmtId="0" fontId="10" fillId="12" borderId="9" xfId="0" applyFont="1" applyFill="1" applyBorder="1" applyAlignment="1">
      <alignment horizontal="center" vertical="center" wrapText="1"/>
    </xf>
    <xf numFmtId="0" fontId="10" fillId="12" borderId="3" xfId="0" applyFont="1" applyFill="1" applyBorder="1" applyAlignment="1">
      <alignment horizontal="center" vertical="center" wrapText="1"/>
    </xf>
    <xf numFmtId="15" fontId="9" fillId="5" borderId="4" xfId="0" applyNumberFormat="1" applyFont="1" applyFill="1" applyBorder="1" applyAlignment="1" applyProtection="1">
      <alignment horizontal="center" vertical="center" wrapText="1"/>
      <protection locked="0"/>
    </xf>
    <xf numFmtId="15" fontId="9" fillId="5" borderId="4" xfId="0" applyNumberFormat="1" applyFont="1" applyFill="1" applyBorder="1" applyAlignment="1" applyProtection="1">
      <alignment horizontal="center" vertical="center"/>
      <protection locked="0"/>
    </xf>
    <xf numFmtId="0" fontId="9" fillId="0" borderId="13" xfId="0" applyFont="1" applyBorder="1" applyAlignment="1">
      <alignment horizontal="left" vertical="top"/>
    </xf>
    <xf numFmtId="0" fontId="9" fillId="0" borderId="15" xfId="0" applyFont="1" applyBorder="1" applyAlignment="1">
      <alignment horizontal="left" vertical="top"/>
    </xf>
    <xf numFmtId="0" fontId="9" fillId="0" borderId="18" xfId="0" applyFont="1" applyBorder="1" applyAlignment="1">
      <alignment horizontal="left" vertical="top"/>
    </xf>
    <xf numFmtId="0" fontId="9" fillId="0" borderId="16" xfId="0" applyFont="1" applyBorder="1" applyAlignment="1">
      <alignment horizontal="left" vertical="top"/>
    </xf>
    <xf numFmtId="0" fontId="9" fillId="0" borderId="0" xfId="0" applyFont="1" applyAlignment="1">
      <alignment horizontal="left" vertical="top"/>
    </xf>
    <xf numFmtId="0" fontId="9" fillId="0" borderId="17" xfId="0" applyFont="1" applyBorder="1" applyAlignment="1">
      <alignment horizontal="left" vertical="top"/>
    </xf>
    <xf numFmtId="0" fontId="9" fillId="0" borderId="19" xfId="0" applyFont="1" applyBorder="1" applyAlignment="1">
      <alignment horizontal="left" vertical="top"/>
    </xf>
    <xf numFmtId="0" fontId="9" fillId="0" borderId="20" xfId="0" applyFont="1" applyBorder="1" applyAlignment="1">
      <alignment horizontal="left" vertical="top"/>
    </xf>
    <xf numFmtId="0" fontId="9" fillId="0" borderId="21" xfId="0" applyFont="1" applyBorder="1" applyAlignment="1">
      <alignment horizontal="left" vertical="top"/>
    </xf>
    <xf numFmtId="0" fontId="9" fillId="9" borderId="8" xfId="0" applyFont="1" applyFill="1" applyBorder="1" applyAlignment="1">
      <alignment horizontal="center"/>
    </xf>
    <xf numFmtId="0" fontId="9" fillId="9" borderId="3" xfId="0" applyFont="1" applyFill="1" applyBorder="1" applyAlignment="1">
      <alignment horizontal="center"/>
    </xf>
    <xf numFmtId="0" fontId="9" fillId="8" borderId="4" xfId="0" applyFont="1" applyFill="1" applyBorder="1" applyAlignment="1">
      <alignment horizontal="center"/>
    </xf>
    <xf numFmtId="0" fontId="9" fillId="11" borderId="4" xfId="0" applyFont="1" applyFill="1" applyBorder="1" applyAlignment="1">
      <alignment horizontal="center"/>
    </xf>
    <xf numFmtId="0" fontId="9" fillId="47" borderId="9" xfId="0" applyFont="1" applyFill="1" applyBorder="1" applyAlignment="1">
      <alignment horizontal="center"/>
    </xf>
    <xf numFmtId="0" fontId="9" fillId="47" borderId="3" xfId="0" applyFont="1" applyFill="1" applyBorder="1" applyAlignment="1">
      <alignment horizontal="center"/>
    </xf>
    <xf numFmtId="0" fontId="9" fillId="7" borderId="8" xfId="0" applyFont="1" applyFill="1" applyBorder="1" applyAlignment="1">
      <alignment horizontal="center"/>
    </xf>
    <xf numFmtId="0" fontId="9" fillId="7" borderId="3" xfId="0" applyFont="1" applyFill="1" applyBorder="1" applyAlignment="1">
      <alignment horizontal="center"/>
    </xf>
    <xf numFmtId="0" fontId="9" fillId="19" borderId="4" xfId="0" applyFont="1" applyFill="1" applyBorder="1" applyAlignment="1">
      <alignment horizontal="center"/>
    </xf>
    <xf numFmtId="0" fontId="9" fillId="8" borderId="8" xfId="0" applyFont="1" applyFill="1" applyBorder="1" applyAlignment="1">
      <alignment horizontal="center"/>
    </xf>
    <xf numFmtId="0" fontId="9" fillId="8" borderId="3" xfId="0" applyFont="1" applyFill="1" applyBorder="1" applyAlignment="1">
      <alignment horizontal="center"/>
    </xf>
    <xf numFmtId="0" fontId="10" fillId="9" borderId="4" xfId="0" applyFont="1" applyFill="1" applyBorder="1" applyAlignment="1">
      <alignment horizontal="center" vertical="center" wrapText="1"/>
    </xf>
    <xf numFmtId="0" fontId="10" fillId="10" borderId="4" xfId="0" applyFont="1" applyFill="1" applyBorder="1" applyAlignment="1">
      <alignment horizontal="center" vertical="center" wrapText="1"/>
    </xf>
    <xf numFmtId="0" fontId="10" fillId="16" borderId="4" xfId="0" applyFont="1" applyFill="1" applyBorder="1" applyAlignment="1">
      <alignment horizontal="center" vertical="center" wrapText="1"/>
    </xf>
    <xf numFmtId="0" fontId="10" fillId="14" borderId="4" xfId="0" applyFont="1" applyFill="1" applyBorder="1" applyAlignment="1">
      <alignment horizontal="center" vertical="center" wrapText="1"/>
    </xf>
    <xf numFmtId="0" fontId="10" fillId="11" borderId="4" xfId="0" applyFont="1" applyFill="1" applyBorder="1" applyAlignment="1">
      <alignment horizontal="center" vertical="center" wrapText="1"/>
    </xf>
    <xf numFmtId="0" fontId="10" fillId="7" borderId="8" xfId="0" applyFont="1" applyFill="1" applyBorder="1" applyAlignment="1">
      <alignment horizontal="center" vertical="center" wrapText="1"/>
    </xf>
    <xf numFmtId="0" fontId="10" fillId="7" borderId="9" xfId="0" applyFont="1" applyFill="1" applyBorder="1" applyAlignment="1">
      <alignment horizontal="center" vertical="center" wrapText="1"/>
    </xf>
    <xf numFmtId="0" fontId="10" fillId="7" borderId="3" xfId="0" applyFont="1" applyFill="1" applyBorder="1" applyAlignment="1">
      <alignment horizontal="center" vertical="center" wrapText="1"/>
    </xf>
    <xf numFmtId="0" fontId="10" fillId="3" borderId="1" xfId="0" applyFont="1" applyFill="1" applyBorder="1" applyAlignment="1">
      <alignment horizontal="center" vertical="center"/>
    </xf>
    <xf numFmtId="0" fontId="10" fillId="3" borderId="2" xfId="0" applyFont="1" applyFill="1" applyBorder="1" applyAlignment="1">
      <alignment horizontal="center" vertical="center"/>
    </xf>
    <xf numFmtId="0" fontId="10" fillId="15" borderId="4" xfId="0" applyFont="1" applyFill="1" applyBorder="1" applyAlignment="1">
      <alignment horizontal="center" vertical="center" wrapText="1"/>
    </xf>
    <xf numFmtId="0" fontId="10" fillId="34" borderId="4" xfId="0" applyFont="1" applyFill="1" applyBorder="1" applyAlignment="1">
      <alignment horizontal="center" vertical="center" wrapText="1"/>
    </xf>
    <xf numFmtId="0" fontId="10" fillId="34" borderId="4" xfId="0" applyFont="1" applyFill="1" applyBorder="1" applyAlignment="1">
      <alignment horizontal="center" vertical="center"/>
    </xf>
    <xf numFmtId="0" fontId="10" fillId="7" borderId="4" xfId="0" applyFont="1" applyFill="1" applyBorder="1" applyAlignment="1">
      <alignment horizontal="center" vertical="center" wrapText="1"/>
    </xf>
    <xf numFmtId="0" fontId="10" fillId="50" borderId="4" xfId="0" applyFont="1" applyFill="1" applyBorder="1" applyAlignment="1">
      <alignment horizontal="center" vertical="center" wrapText="1"/>
    </xf>
    <xf numFmtId="0" fontId="10" fillId="12" borderId="4" xfId="0" applyFont="1" applyFill="1" applyBorder="1" applyAlignment="1">
      <alignment horizontal="center" vertical="center" wrapText="1"/>
    </xf>
    <xf numFmtId="1" fontId="11" fillId="3" borderId="4" xfId="0" applyNumberFormat="1" applyFont="1" applyFill="1" applyBorder="1" applyAlignment="1">
      <alignment horizontal="center" vertical="center" wrapText="1"/>
    </xf>
    <xf numFmtId="15" fontId="10" fillId="5" borderId="4" xfId="0" applyNumberFormat="1" applyFont="1" applyFill="1" applyBorder="1" applyAlignment="1" applyProtection="1">
      <alignment horizontal="center" vertical="center" wrapText="1"/>
      <protection locked="0"/>
    </xf>
    <xf numFmtId="15" fontId="10" fillId="5" borderId="4" xfId="0" applyNumberFormat="1" applyFont="1" applyFill="1" applyBorder="1" applyAlignment="1" applyProtection="1">
      <alignment horizontal="center" vertical="center"/>
      <protection locked="0"/>
    </xf>
    <xf numFmtId="0" fontId="10" fillId="14" borderId="5" xfId="0" applyFont="1" applyFill="1" applyBorder="1" applyAlignment="1">
      <alignment horizontal="center" vertical="center"/>
    </xf>
    <xf numFmtId="0" fontId="10" fillId="14" borderId="6" xfId="0" applyFont="1" applyFill="1" applyBorder="1" applyAlignment="1">
      <alignment horizontal="center" vertical="center"/>
    </xf>
    <xf numFmtId="0" fontId="12" fillId="5" borderId="4" xfId="0" applyFont="1" applyFill="1" applyBorder="1" applyAlignment="1">
      <alignment horizontal="center" vertical="center"/>
    </xf>
    <xf numFmtId="1" fontId="11" fillId="31" borderId="4" xfId="0" applyNumberFormat="1" applyFont="1" applyFill="1" applyBorder="1" applyAlignment="1">
      <alignment horizontal="center" vertical="center" wrapText="1"/>
    </xf>
    <xf numFmtId="0" fontId="10" fillId="3" borderId="4" xfId="0" applyFont="1" applyFill="1" applyBorder="1" applyAlignment="1">
      <alignment horizontal="center" vertical="center" wrapText="1"/>
    </xf>
    <xf numFmtId="0" fontId="11" fillId="8" borderId="4" xfId="0" applyFont="1" applyFill="1" applyBorder="1" applyAlignment="1">
      <alignment horizontal="center" vertical="center" wrapText="1"/>
    </xf>
    <xf numFmtId="0" fontId="10" fillId="17" borderId="4" xfId="0" applyFont="1" applyFill="1" applyBorder="1" applyAlignment="1">
      <alignment horizontal="center" vertical="center" wrapText="1"/>
    </xf>
    <xf numFmtId="0" fontId="10" fillId="18" borderId="4" xfId="0" applyFont="1" applyFill="1" applyBorder="1" applyAlignment="1">
      <alignment horizontal="center" vertical="center" wrapText="1"/>
    </xf>
    <xf numFmtId="0" fontId="10" fillId="19" borderId="4" xfId="0" applyFont="1" applyFill="1" applyBorder="1" applyAlignment="1">
      <alignment horizontal="center" vertical="center" wrapText="1"/>
    </xf>
    <xf numFmtId="0" fontId="10" fillId="0" borderId="4" xfId="0" applyFont="1" applyBorder="1" applyAlignment="1">
      <alignment horizontal="left" vertical="top"/>
    </xf>
    <xf numFmtId="0" fontId="10" fillId="22" borderId="4" xfId="0" applyFont="1" applyFill="1" applyBorder="1" applyAlignment="1">
      <alignment horizontal="center" vertical="center" wrapText="1"/>
    </xf>
    <xf numFmtId="0" fontId="10" fillId="0" borderId="4" xfId="0" applyFont="1" applyBorder="1" applyAlignment="1">
      <alignment horizontal="center" vertical="top"/>
    </xf>
    <xf numFmtId="0" fontId="10" fillId="44" borderId="8" xfId="0" applyFont="1" applyFill="1" applyBorder="1" applyAlignment="1">
      <alignment horizontal="center" vertical="center" wrapText="1"/>
    </xf>
    <xf numFmtId="0" fontId="10" fillId="44" borderId="9" xfId="0" applyFont="1" applyFill="1" applyBorder="1" applyAlignment="1">
      <alignment horizontal="center" vertical="center" wrapText="1"/>
    </xf>
    <xf numFmtId="0" fontId="10" fillId="44" borderId="3" xfId="0" applyFont="1" applyFill="1" applyBorder="1" applyAlignment="1">
      <alignment horizontal="center" vertical="center" wrapText="1"/>
    </xf>
    <xf numFmtId="0" fontId="10" fillId="47" borderId="8" xfId="0" applyFont="1" applyFill="1" applyBorder="1" applyAlignment="1">
      <alignment horizontal="center" vertical="center" wrapText="1"/>
    </xf>
    <xf numFmtId="0" fontId="10" fillId="47" borderId="9" xfId="0" applyFont="1" applyFill="1" applyBorder="1" applyAlignment="1">
      <alignment horizontal="center" vertical="center" wrapText="1"/>
    </xf>
    <xf numFmtId="0" fontId="10" fillId="47" borderId="3" xfId="0" applyFont="1" applyFill="1" applyBorder="1" applyAlignment="1">
      <alignment horizontal="center" vertical="center" wrapText="1"/>
    </xf>
    <xf numFmtId="0" fontId="10" fillId="15" borderId="8" xfId="0" applyFont="1" applyFill="1" applyBorder="1" applyAlignment="1">
      <alignment horizontal="center" vertical="center" wrapText="1"/>
    </xf>
    <xf numFmtId="0" fontId="10" fillId="15" borderId="9" xfId="0" applyFont="1" applyFill="1" applyBorder="1" applyAlignment="1">
      <alignment horizontal="center" vertical="center" wrapText="1"/>
    </xf>
    <xf numFmtId="0" fontId="10" fillId="15" borderId="3" xfId="0" applyFont="1" applyFill="1" applyBorder="1" applyAlignment="1">
      <alignment horizontal="center" vertical="center" wrapText="1"/>
    </xf>
    <xf numFmtId="0" fontId="10" fillId="3" borderId="8" xfId="0" applyFont="1" applyFill="1" applyBorder="1" applyAlignment="1">
      <alignment horizontal="center" vertical="center" wrapText="1"/>
    </xf>
    <xf numFmtId="0" fontId="10" fillId="3" borderId="3" xfId="0" applyFont="1" applyFill="1" applyBorder="1" applyAlignment="1">
      <alignment horizontal="center" vertical="center" wrapText="1"/>
    </xf>
    <xf numFmtId="0" fontId="10" fillId="9" borderId="4" xfId="0" applyFont="1" applyFill="1" applyBorder="1" applyAlignment="1">
      <alignment horizontal="center"/>
    </xf>
    <xf numFmtId="0" fontId="10" fillId="7" borderId="4" xfId="0" applyFont="1" applyFill="1" applyBorder="1" applyAlignment="1">
      <alignment horizontal="center"/>
    </xf>
    <xf numFmtId="0" fontId="10" fillId="17" borderId="4" xfId="0" applyFont="1" applyFill="1" applyBorder="1" applyAlignment="1">
      <alignment horizontal="center"/>
    </xf>
    <xf numFmtId="0" fontId="10" fillId="3" borderId="8" xfId="0" applyFont="1" applyFill="1" applyBorder="1" applyAlignment="1">
      <alignment horizontal="center"/>
    </xf>
    <xf numFmtId="0" fontId="10" fillId="3" borderId="3" xfId="0" applyFont="1" applyFill="1" applyBorder="1" applyAlignment="1">
      <alignment horizontal="center"/>
    </xf>
    <xf numFmtId="0" fontId="10" fillId="11" borderId="8" xfId="0" applyFont="1" applyFill="1" applyBorder="1" applyAlignment="1">
      <alignment horizontal="center" vertical="center" wrapText="1"/>
    </xf>
    <xf numFmtId="0" fontId="10" fillId="11" borderId="9" xfId="0" applyFont="1" applyFill="1" applyBorder="1" applyAlignment="1">
      <alignment horizontal="center" vertical="center" wrapText="1"/>
    </xf>
    <xf numFmtId="0" fontId="10" fillId="11" borderId="3" xfId="0" applyFont="1" applyFill="1" applyBorder="1" applyAlignment="1">
      <alignment horizontal="center" vertical="center" wrapText="1"/>
    </xf>
    <xf numFmtId="0" fontId="10" fillId="0" borderId="4" xfId="0" applyFont="1" applyBorder="1" applyAlignment="1">
      <alignment horizontal="center" vertical="center"/>
    </xf>
    <xf numFmtId="0" fontId="10" fillId="20" borderId="8" xfId="0" applyFont="1" applyFill="1" applyBorder="1" applyAlignment="1">
      <alignment horizontal="center" vertical="center" wrapText="1"/>
    </xf>
    <xf numFmtId="0" fontId="10" fillId="20" borderId="3" xfId="0" applyFont="1" applyFill="1" applyBorder="1" applyAlignment="1">
      <alignment horizontal="center" vertical="center" wrapText="1"/>
    </xf>
    <xf numFmtId="0" fontId="10" fillId="20" borderId="9" xfId="0" applyFont="1" applyFill="1" applyBorder="1" applyAlignment="1">
      <alignment horizontal="center" vertical="center" wrapText="1"/>
    </xf>
    <xf numFmtId="1" fontId="11" fillId="31" borderId="8" xfId="0" applyNumberFormat="1" applyFont="1" applyFill="1" applyBorder="1" applyAlignment="1">
      <alignment horizontal="center" vertical="center" wrapText="1"/>
    </xf>
    <xf numFmtId="1" fontId="11" fillId="31" borderId="9" xfId="0" applyNumberFormat="1" applyFont="1" applyFill="1" applyBorder="1" applyAlignment="1">
      <alignment horizontal="center" vertical="center" wrapText="1"/>
    </xf>
    <xf numFmtId="1" fontId="11" fillId="31" borderId="3" xfId="0" applyNumberFormat="1" applyFont="1" applyFill="1" applyBorder="1" applyAlignment="1">
      <alignment horizontal="center" vertical="center" wrapText="1"/>
    </xf>
    <xf numFmtId="0" fontId="10" fillId="2" borderId="8" xfId="0" applyFont="1" applyFill="1" applyBorder="1" applyAlignment="1">
      <alignment horizontal="center" vertical="center" wrapText="1"/>
    </xf>
    <xf numFmtId="0" fontId="10" fillId="2" borderId="3" xfId="0" applyFont="1" applyFill="1" applyBorder="1" applyAlignment="1">
      <alignment horizontal="center" vertical="center" wrapText="1"/>
    </xf>
    <xf numFmtId="1" fontId="11" fillId="3" borderId="10" xfId="0" applyNumberFormat="1" applyFont="1" applyFill="1" applyBorder="1" applyAlignment="1">
      <alignment horizontal="center" vertical="center" wrapText="1"/>
    </xf>
    <xf numFmtId="1" fontId="11" fillId="3" borderId="27" xfId="0" applyNumberFormat="1" applyFont="1" applyFill="1" applyBorder="1" applyAlignment="1">
      <alignment horizontal="center" vertical="center" wrapText="1"/>
    </xf>
    <xf numFmtId="0" fontId="10" fillId="8" borderId="8" xfId="0" applyFont="1" applyFill="1" applyBorder="1" applyAlignment="1">
      <alignment horizontal="center" vertical="center" wrapText="1"/>
    </xf>
    <xf numFmtId="0" fontId="10" fillId="8" borderId="3" xfId="0" applyFont="1" applyFill="1" applyBorder="1" applyAlignment="1">
      <alignment horizontal="center" vertical="center" wrapText="1"/>
    </xf>
    <xf numFmtId="0" fontId="10" fillId="13" borderId="8" xfId="0" applyFont="1" applyFill="1" applyBorder="1" applyAlignment="1">
      <alignment horizontal="center" vertical="center" wrapText="1"/>
    </xf>
    <xf numFmtId="0" fontId="10" fillId="13" borderId="3" xfId="0" applyFont="1" applyFill="1" applyBorder="1" applyAlignment="1">
      <alignment horizontal="center" vertical="center" wrapText="1"/>
    </xf>
    <xf numFmtId="0" fontId="10" fillId="9" borderId="8" xfId="0" applyFont="1" applyFill="1" applyBorder="1" applyAlignment="1">
      <alignment horizontal="center" vertical="center" wrapText="1"/>
    </xf>
    <xf numFmtId="0" fontId="10" fillId="9" borderId="3" xfId="0" applyFont="1" applyFill="1" applyBorder="1" applyAlignment="1">
      <alignment horizontal="center" vertical="center" wrapText="1"/>
    </xf>
    <xf numFmtId="0" fontId="10" fillId="9" borderId="9" xfId="0" applyFont="1" applyFill="1" applyBorder="1" applyAlignment="1">
      <alignment horizontal="center" vertical="center" wrapText="1"/>
    </xf>
    <xf numFmtId="0" fontId="10" fillId="34" borderId="8" xfId="0" applyFont="1" applyFill="1" applyBorder="1" applyAlignment="1">
      <alignment horizontal="center" vertical="center" wrapText="1"/>
    </xf>
    <xf numFmtId="0" fontId="10" fillId="34" borderId="9" xfId="0" applyFont="1" applyFill="1" applyBorder="1" applyAlignment="1">
      <alignment horizontal="center" vertical="center" wrapText="1"/>
    </xf>
    <xf numFmtId="0" fontId="10" fillId="34" borderId="3" xfId="0" applyFont="1" applyFill="1" applyBorder="1" applyAlignment="1">
      <alignment horizontal="center" vertical="center" wrapText="1"/>
    </xf>
    <xf numFmtId="0" fontId="10" fillId="50" borderId="8" xfId="0" applyFont="1" applyFill="1" applyBorder="1" applyAlignment="1">
      <alignment horizontal="center" vertical="center" wrapText="1"/>
    </xf>
    <xf numFmtId="0" fontId="10" fillId="50" borderId="9" xfId="0" applyFont="1" applyFill="1" applyBorder="1" applyAlignment="1">
      <alignment horizontal="center" vertical="center" wrapText="1"/>
    </xf>
    <xf numFmtId="0" fontId="10" fillId="50" borderId="3" xfId="0" applyFont="1" applyFill="1" applyBorder="1" applyAlignment="1">
      <alignment horizontal="center" vertical="center" wrapText="1"/>
    </xf>
    <xf numFmtId="0" fontId="10" fillId="8" borderId="13" xfId="0" applyFont="1" applyFill="1" applyBorder="1" applyAlignment="1">
      <alignment horizontal="center" vertical="center" wrapText="1"/>
    </xf>
    <xf numFmtId="0" fontId="10" fillId="8" borderId="15" xfId="0" applyFont="1" applyFill="1" applyBorder="1" applyAlignment="1">
      <alignment horizontal="center" vertical="center" wrapText="1"/>
    </xf>
    <xf numFmtId="0" fontId="10" fillId="8" borderId="18" xfId="0" applyFont="1" applyFill="1" applyBorder="1" applyAlignment="1">
      <alignment horizontal="center" vertical="center" wrapText="1"/>
    </xf>
    <xf numFmtId="0" fontId="10" fillId="8" borderId="19" xfId="0" applyFont="1" applyFill="1" applyBorder="1" applyAlignment="1">
      <alignment horizontal="center" vertical="center" wrapText="1"/>
    </xf>
    <xf numFmtId="0" fontId="10" fillId="8" borderId="20" xfId="0" applyFont="1" applyFill="1" applyBorder="1" applyAlignment="1">
      <alignment horizontal="center" vertical="center" wrapText="1"/>
    </xf>
    <xf numFmtId="0" fontId="10" fillId="8" borderId="21" xfId="0" applyFont="1" applyFill="1" applyBorder="1" applyAlignment="1">
      <alignment horizontal="center" vertical="center" wrapText="1"/>
    </xf>
    <xf numFmtId="0" fontId="10" fillId="8" borderId="4" xfId="0" applyFont="1" applyFill="1" applyBorder="1" applyAlignment="1">
      <alignment horizontal="center"/>
    </xf>
    <xf numFmtId="0" fontId="10" fillId="19" borderId="4" xfId="0" applyFont="1" applyFill="1" applyBorder="1" applyAlignment="1">
      <alignment horizontal="center"/>
    </xf>
    <xf numFmtId="15" fontId="10" fillId="5" borderId="10" xfId="0" applyNumberFormat="1" applyFont="1" applyFill="1" applyBorder="1" applyAlignment="1" applyProtection="1">
      <alignment horizontal="center" vertical="center" wrapText="1"/>
      <protection locked="0"/>
    </xf>
    <xf numFmtId="15" fontId="10" fillId="5" borderId="27" xfId="0" applyNumberFormat="1" applyFont="1" applyFill="1" applyBorder="1" applyAlignment="1" applyProtection="1">
      <alignment horizontal="center" vertical="center" wrapText="1"/>
      <protection locked="0"/>
    </xf>
    <xf numFmtId="0" fontId="10" fillId="14" borderId="8" xfId="0" applyFont="1" applyFill="1" applyBorder="1" applyAlignment="1">
      <alignment horizontal="center" vertical="center" wrapText="1"/>
    </xf>
    <xf numFmtId="0" fontId="10" fillId="14" borderId="9" xfId="0" applyFont="1" applyFill="1" applyBorder="1" applyAlignment="1">
      <alignment horizontal="center" vertical="center" wrapText="1"/>
    </xf>
    <xf numFmtId="0" fontId="10" fillId="14" borderId="3" xfId="0" applyFont="1" applyFill="1" applyBorder="1" applyAlignment="1">
      <alignment horizontal="center" vertical="center" wrapText="1"/>
    </xf>
    <xf numFmtId="0" fontId="11" fillId="8" borderId="8" xfId="0" applyFont="1" applyFill="1" applyBorder="1" applyAlignment="1">
      <alignment horizontal="center" vertical="center" wrapText="1"/>
    </xf>
    <xf numFmtId="0" fontId="11" fillId="8" borderId="9" xfId="0" applyFont="1" applyFill="1" applyBorder="1" applyAlignment="1">
      <alignment horizontal="center" vertical="center" wrapText="1"/>
    </xf>
    <xf numFmtId="0" fontId="11" fillId="8" borderId="3" xfId="0" applyFont="1" applyFill="1" applyBorder="1" applyAlignment="1">
      <alignment horizontal="center" vertical="center" wrapText="1"/>
    </xf>
    <xf numFmtId="0" fontId="10" fillId="17" borderId="8" xfId="0" applyFont="1" applyFill="1" applyBorder="1" applyAlignment="1">
      <alignment horizontal="center" vertical="center" wrapText="1"/>
    </xf>
    <xf numFmtId="0" fontId="10" fillId="17" borderId="9" xfId="0" applyFont="1" applyFill="1" applyBorder="1" applyAlignment="1">
      <alignment horizontal="center" vertical="center" wrapText="1"/>
    </xf>
    <xf numFmtId="0" fontId="10" fillId="17" borderId="3" xfId="0" applyFont="1" applyFill="1" applyBorder="1" applyAlignment="1">
      <alignment horizontal="center" vertical="center" wrapText="1"/>
    </xf>
    <xf numFmtId="0" fontId="10" fillId="8" borderId="9" xfId="0" applyFont="1" applyFill="1" applyBorder="1" applyAlignment="1">
      <alignment horizontal="center" vertical="center" wrapText="1"/>
    </xf>
    <xf numFmtId="0" fontId="10" fillId="13" borderId="9" xfId="0" applyFont="1" applyFill="1" applyBorder="1" applyAlignment="1">
      <alignment horizontal="center" vertical="center" wrapText="1"/>
    </xf>
    <xf numFmtId="0" fontId="10" fillId="16" borderId="8" xfId="0" applyFont="1" applyFill="1" applyBorder="1" applyAlignment="1">
      <alignment horizontal="center" vertical="center" wrapText="1"/>
    </xf>
    <xf numFmtId="0" fontId="10" fillId="16" borderId="9" xfId="0" applyFont="1" applyFill="1" applyBorder="1" applyAlignment="1">
      <alignment horizontal="center" vertical="center" wrapText="1"/>
    </xf>
    <xf numFmtId="0" fontId="10" fillId="16" borderId="3" xfId="0" applyFont="1" applyFill="1" applyBorder="1" applyAlignment="1">
      <alignment horizontal="center" vertical="center" wrapText="1"/>
    </xf>
    <xf numFmtId="0" fontId="10" fillId="19" borderId="8" xfId="0" applyFont="1" applyFill="1" applyBorder="1" applyAlignment="1">
      <alignment horizontal="center" vertical="center" wrapText="1"/>
    </xf>
    <xf numFmtId="0" fontId="10" fillId="19" borderId="9" xfId="0" applyFont="1" applyFill="1" applyBorder="1" applyAlignment="1">
      <alignment horizontal="center" vertical="center" wrapText="1"/>
    </xf>
    <xf numFmtId="0" fontId="10" fillId="19" borderId="3" xfId="0" applyFont="1" applyFill="1" applyBorder="1" applyAlignment="1">
      <alignment horizontal="center" vertical="center" wrapText="1"/>
    </xf>
    <xf numFmtId="0" fontId="10" fillId="18" borderId="8" xfId="0" applyFont="1" applyFill="1" applyBorder="1" applyAlignment="1">
      <alignment horizontal="center" vertical="center" wrapText="1"/>
    </xf>
    <xf numFmtId="0" fontId="10" fillId="18" borderId="3" xfId="0" applyFont="1" applyFill="1" applyBorder="1" applyAlignment="1">
      <alignment horizontal="center" vertical="center" wrapText="1"/>
    </xf>
    <xf numFmtId="0" fontId="10" fillId="22" borderId="8" xfId="0" applyFont="1" applyFill="1" applyBorder="1" applyAlignment="1">
      <alignment horizontal="center" vertical="center" wrapText="1"/>
    </xf>
    <xf numFmtId="0" fontId="10" fillId="22" borderId="3" xfId="0" applyFont="1" applyFill="1" applyBorder="1" applyAlignment="1">
      <alignment horizontal="center" vertical="center" wrapText="1"/>
    </xf>
    <xf numFmtId="0" fontId="12" fillId="5" borderId="8" xfId="0" applyFont="1" applyFill="1" applyBorder="1" applyAlignment="1">
      <alignment horizontal="center" vertical="center"/>
    </xf>
    <xf numFmtId="0" fontId="12" fillId="5" borderId="3" xfId="0" applyFont="1" applyFill="1" applyBorder="1" applyAlignment="1">
      <alignment horizontal="center" vertical="center"/>
    </xf>
    <xf numFmtId="0" fontId="10" fillId="18" borderId="9" xfId="0" applyFont="1" applyFill="1" applyBorder="1" applyAlignment="1">
      <alignment horizontal="center" vertical="center" wrapText="1"/>
    </xf>
    <xf numFmtId="0" fontId="10" fillId="11" borderId="4" xfId="0" applyFont="1" applyFill="1" applyBorder="1" applyAlignment="1">
      <alignment horizontal="center"/>
    </xf>
    <xf numFmtId="0" fontId="10" fillId="47" borderId="8" xfId="0" applyFont="1" applyFill="1" applyBorder="1" applyAlignment="1">
      <alignment horizontal="center"/>
    </xf>
    <xf numFmtId="0" fontId="10" fillId="47" borderId="3" xfId="0" applyFont="1" applyFill="1" applyBorder="1" applyAlignment="1">
      <alignment horizontal="center"/>
    </xf>
    <xf numFmtId="0" fontId="10" fillId="15" borderId="4" xfId="0" applyFont="1" applyFill="1" applyBorder="1" applyAlignment="1">
      <alignment horizontal="center"/>
    </xf>
    <xf numFmtId="0" fontId="10" fillId="8" borderId="8" xfId="0" applyFont="1" applyFill="1" applyBorder="1" applyAlignment="1">
      <alignment horizontal="center"/>
    </xf>
    <xf numFmtId="0" fontId="10" fillId="8" borderId="3" xfId="0" applyFont="1" applyFill="1" applyBorder="1" applyAlignment="1">
      <alignment horizontal="center"/>
    </xf>
    <xf numFmtId="0" fontId="9" fillId="7" borderId="4" xfId="0" applyFont="1" applyFill="1" applyBorder="1" applyAlignment="1">
      <alignment horizontal="center"/>
    </xf>
    <xf numFmtId="0" fontId="9" fillId="17" borderId="4" xfId="0" applyFont="1" applyFill="1" applyBorder="1" applyAlignment="1">
      <alignment horizontal="center"/>
    </xf>
    <xf numFmtId="0" fontId="10" fillId="4" borderId="8" xfId="0" applyFont="1" applyFill="1" applyBorder="1" applyAlignment="1">
      <alignment horizontal="center" vertical="center" wrapText="1"/>
    </xf>
    <xf numFmtId="0" fontId="10" fillId="4" borderId="9" xfId="0" applyFont="1" applyFill="1" applyBorder="1" applyAlignment="1">
      <alignment horizontal="center" vertical="center" wrapText="1"/>
    </xf>
    <xf numFmtId="0" fontId="10" fillId="4" borderId="3" xfId="0" applyFont="1" applyFill="1" applyBorder="1" applyAlignment="1">
      <alignment horizontal="center" vertical="center" wrapText="1"/>
    </xf>
    <xf numFmtId="0" fontId="8" fillId="34" borderId="10" xfId="0" applyFont="1" applyFill="1" applyBorder="1" applyAlignment="1">
      <alignment horizontal="center" vertical="center" wrapText="1"/>
    </xf>
    <xf numFmtId="0" fontId="8" fillId="34" borderId="11" xfId="0" applyFont="1" applyFill="1" applyBorder="1" applyAlignment="1">
      <alignment horizontal="center" vertical="center" wrapText="1"/>
    </xf>
    <xf numFmtId="0" fontId="8" fillId="34" borderId="27" xfId="0" applyFont="1" applyFill="1" applyBorder="1" applyAlignment="1">
      <alignment horizontal="center" vertical="center" wrapText="1"/>
    </xf>
    <xf numFmtId="0" fontId="15" fillId="33" borderId="4" xfId="0" applyFont="1" applyFill="1" applyBorder="1" applyAlignment="1">
      <alignment horizontal="center" vertical="center"/>
    </xf>
    <xf numFmtId="0" fontId="14" fillId="14" borderId="8" xfId="0" applyFont="1" applyFill="1" applyBorder="1" applyAlignment="1">
      <alignment horizontal="center" vertical="center"/>
    </xf>
    <xf numFmtId="0" fontId="14" fillId="14" borderId="3" xfId="0" applyFont="1" applyFill="1" applyBorder="1" applyAlignment="1">
      <alignment horizontal="center" vertical="center"/>
    </xf>
    <xf numFmtId="0" fontId="14" fillId="13" borderId="4" xfId="0" applyFont="1" applyFill="1" applyBorder="1" applyAlignment="1">
      <alignment horizontal="center" vertical="center"/>
    </xf>
    <xf numFmtId="0" fontId="14" fillId="14" borderId="4" xfId="0" applyFont="1" applyFill="1" applyBorder="1" applyAlignment="1">
      <alignment horizontal="center" vertical="center"/>
    </xf>
    <xf numFmtId="0" fontId="8" fillId="34" borderId="4" xfId="0" applyFont="1" applyFill="1" applyBorder="1" applyAlignment="1">
      <alignment horizontal="center" vertical="center" wrapText="1"/>
    </xf>
    <xf numFmtId="170" fontId="13" fillId="14" borderId="8" xfId="1" applyNumberFormat="1" applyFont="1" applyFill="1" applyBorder="1" applyAlignment="1">
      <alignment vertical="center"/>
    </xf>
    <xf numFmtId="170" fontId="13" fillId="14" borderId="3" xfId="1" applyNumberFormat="1" applyFont="1" applyFill="1" applyBorder="1" applyAlignment="1">
      <alignment vertical="center"/>
    </xf>
    <xf numFmtId="170" fontId="13" fillId="13" borderId="4" xfId="1" applyNumberFormat="1" applyFont="1" applyFill="1" applyBorder="1" applyAlignment="1">
      <alignment vertical="center"/>
    </xf>
    <xf numFmtId="170" fontId="13" fillId="14" borderId="4" xfId="1" applyNumberFormat="1" applyFont="1" applyFill="1" applyBorder="1" applyAlignment="1">
      <alignment vertical="center"/>
    </xf>
    <xf numFmtId="0" fontId="14" fillId="19" borderId="4" xfId="0" applyFont="1" applyFill="1" applyBorder="1" applyAlignment="1">
      <alignment horizontal="center" vertical="center"/>
    </xf>
    <xf numFmtId="0" fontId="14" fillId="14" borderId="4" xfId="0" applyFont="1" applyFill="1" applyBorder="1" applyAlignment="1">
      <alignment horizontal="center" vertical="center" wrapText="1"/>
    </xf>
    <xf numFmtId="170" fontId="13" fillId="19" borderId="4" xfId="1" applyNumberFormat="1" applyFont="1" applyFill="1" applyBorder="1" applyAlignment="1">
      <alignment horizontal="center" vertical="center"/>
    </xf>
    <xf numFmtId="170" fontId="13" fillId="13" borderId="8" xfId="1" applyNumberFormat="1" applyFont="1" applyFill="1" applyBorder="1" applyAlignment="1">
      <alignment horizontal="center" vertical="center"/>
    </xf>
    <xf numFmtId="170" fontId="13" fillId="13" borderId="3" xfId="1" applyNumberFormat="1" applyFont="1" applyFill="1" applyBorder="1" applyAlignment="1">
      <alignment horizontal="center" vertical="center"/>
    </xf>
    <xf numFmtId="170" fontId="13" fillId="13" borderId="4" xfId="1" applyNumberFormat="1" applyFont="1" applyFill="1" applyBorder="1" applyAlignment="1">
      <alignment horizontal="center" vertical="center"/>
    </xf>
    <xf numFmtId="170" fontId="13" fillId="5" borderId="4" xfId="1" applyNumberFormat="1" applyFont="1" applyFill="1" applyBorder="1" applyAlignment="1"/>
    <xf numFmtId="43" fontId="13" fillId="5" borderId="8" xfId="1" applyFont="1" applyFill="1" applyBorder="1" applyAlignment="1"/>
    <xf numFmtId="43" fontId="13" fillId="5" borderId="3" xfId="1" applyFont="1" applyFill="1" applyBorder="1" applyAlignment="1"/>
    <xf numFmtId="170" fontId="13" fillId="0" borderId="4" xfId="1" applyNumberFormat="1" applyFont="1" applyBorder="1" applyAlignment="1">
      <alignment horizontal="center"/>
    </xf>
    <xf numFmtId="170" fontId="13" fillId="0" borderId="4" xfId="1" applyNumberFormat="1" applyFont="1" applyBorder="1" applyAlignment="1">
      <alignment horizontal="center" vertical="center"/>
    </xf>
    <xf numFmtId="170" fontId="13" fillId="0" borderId="8" xfId="1" applyNumberFormat="1" applyFont="1" applyBorder="1" applyAlignment="1">
      <alignment horizontal="center"/>
    </xf>
    <xf numFmtId="170" fontId="13" fillId="0" borderId="3" xfId="1" applyNumberFormat="1" applyFont="1" applyBorder="1" applyAlignment="1">
      <alignment horizontal="center"/>
    </xf>
    <xf numFmtId="170" fontId="8" fillId="19" borderId="4" xfId="1" applyNumberFormat="1" applyFont="1" applyFill="1" applyBorder="1" applyAlignment="1">
      <alignment horizontal="center" vertical="center"/>
    </xf>
    <xf numFmtId="43" fontId="8" fillId="19" borderId="4" xfId="1" applyFont="1" applyFill="1" applyBorder="1" applyAlignment="1">
      <alignment horizontal="center" vertical="center"/>
    </xf>
    <xf numFmtId="0" fontId="10" fillId="0" borderId="8" xfId="0" applyFont="1" applyBorder="1" applyAlignment="1">
      <alignment horizontal="left"/>
    </xf>
    <xf numFmtId="0" fontId="10" fillId="0" borderId="3" xfId="0" applyFont="1" applyBorder="1" applyAlignment="1">
      <alignment horizontal="left"/>
    </xf>
    <xf numFmtId="0" fontId="0" fillId="0" borderId="10" xfId="0" applyBorder="1" applyAlignment="1">
      <alignment vertical="center"/>
    </xf>
    <xf numFmtId="0" fontId="0" fillId="0" borderId="27" xfId="0" applyBorder="1" applyAlignment="1">
      <alignment vertical="center"/>
    </xf>
    <xf numFmtId="0" fontId="10" fillId="0" borderId="8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14" fontId="10" fillId="0" borderId="4" xfId="0" applyNumberFormat="1" applyFont="1" applyBorder="1" applyAlignment="1">
      <alignment horizontal="center"/>
    </xf>
    <xf numFmtId="0" fontId="0" fillId="0" borderId="4" xfId="0" applyBorder="1" applyAlignment="1">
      <alignment horizontal="left" vertical="center"/>
    </xf>
    <xf numFmtId="0" fontId="8" fillId="24" borderId="4" xfId="0" applyFont="1" applyFill="1" applyBorder="1" applyAlignment="1">
      <alignment horizontal="center" vertical="center"/>
    </xf>
    <xf numFmtId="0" fontId="0" fillId="34" borderId="8" xfId="0" applyFill="1" applyBorder="1" applyAlignment="1">
      <alignment horizontal="center" vertical="center"/>
    </xf>
    <xf numFmtId="0" fontId="0" fillId="34" borderId="3" xfId="0" applyFill="1" applyBorder="1" applyAlignment="1">
      <alignment horizontal="center" vertical="center"/>
    </xf>
    <xf numFmtId="0" fontId="0" fillId="0" borderId="11" xfId="0" applyBorder="1" applyAlignment="1">
      <alignment vertical="center"/>
    </xf>
    <xf numFmtId="170" fontId="0" fillId="0" borderId="4" xfId="1" applyNumberFormat="1" applyFont="1" applyBorder="1" applyAlignment="1">
      <alignment horizontal="right"/>
    </xf>
    <xf numFmtId="0" fontId="10" fillId="54" borderId="4" xfId="0" applyFont="1" applyFill="1" applyBorder="1" applyAlignment="1">
      <alignment horizontal="center"/>
    </xf>
    <xf numFmtId="170" fontId="0" fillId="0" borderId="8" xfId="1" applyNumberFormat="1" applyFont="1" applyBorder="1" applyAlignment="1">
      <alignment horizontal="right"/>
    </xf>
    <xf numFmtId="170" fontId="0" fillId="0" borderId="9" xfId="1" applyNumberFormat="1" applyFont="1" applyBorder="1" applyAlignment="1">
      <alignment horizontal="right"/>
    </xf>
    <xf numFmtId="170" fontId="0" fillId="0" borderId="3" xfId="1" applyNumberFormat="1" applyFont="1" applyBorder="1" applyAlignment="1">
      <alignment horizontal="right"/>
    </xf>
    <xf numFmtId="0" fontId="3" fillId="43" borderId="19" xfId="0" applyFont="1" applyFill="1" applyBorder="1" applyAlignment="1">
      <alignment horizontal="center" vertical="center"/>
    </xf>
    <xf numFmtId="0" fontId="3" fillId="43" borderId="20" xfId="0" applyFont="1" applyFill="1" applyBorder="1" applyAlignment="1">
      <alignment horizontal="center" vertical="center"/>
    </xf>
    <xf numFmtId="0" fontId="3" fillId="43" borderId="21" xfId="0" applyFont="1" applyFill="1" applyBorder="1" applyAlignment="1">
      <alignment horizontal="center" vertical="center"/>
    </xf>
    <xf numFmtId="171" fontId="3" fillId="43" borderId="20" xfId="0" applyNumberFormat="1" applyFont="1" applyFill="1" applyBorder="1" applyAlignment="1">
      <alignment horizontal="center" vertical="center"/>
    </xf>
    <xf numFmtId="0" fontId="3" fillId="43" borderId="4" xfId="0" applyFont="1" applyFill="1" applyBorder="1" applyAlignment="1">
      <alignment horizontal="center"/>
    </xf>
    <xf numFmtId="0" fontId="10" fillId="34" borderId="8" xfId="0" applyFont="1" applyFill="1" applyBorder="1" applyAlignment="1">
      <alignment horizontal="center" vertical="center"/>
    </xf>
    <xf numFmtId="0" fontId="10" fillId="34" borderId="9" xfId="0" applyFont="1" applyFill="1" applyBorder="1" applyAlignment="1">
      <alignment horizontal="center" vertical="center"/>
    </xf>
    <xf numFmtId="0" fontId="10" fillId="34" borderId="3" xfId="0" applyFont="1" applyFill="1" applyBorder="1" applyAlignment="1">
      <alignment horizontal="center" vertical="center"/>
    </xf>
    <xf numFmtId="0" fontId="10" fillId="35" borderId="4" xfId="0" applyFont="1" applyFill="1" applyBorder="1" applyAlignment="1">
      <alignment horizontal="center" vertical="center" wrapText="1"/>
    </xf>
    <xf numFmtId="0" fontId="0" fillId="6" borderId="0" xfId="0" applyFill="1"/>
    <xf numFmtId="0" fontId="0" fillId="6" borderId="17" xfId="0" applyFill="1" applyBorder="1"/>
    <xf numFmtId="0" fontId="38" fillId="5" borderId="4" xfId="0" applyFont="1" applyFill="1" applyBorder="1" applyAlignment="1">
      <alignment horizontal="center" vertical="center"/>
    </xf>
    <xf numFmtId="0" fontId="0" fillId="11" borderId="8" xfId="0" applyFill="1" applyBorder="1" applyAlignment="1">
      <alignment horizontal="center"/>
    </xf>
    <xf numFmtId="0" fontId="0" fillId="11" borderId="3" xfId="0" applyFill="1" applyBorder="1" applyAlignment="1">
      <alignment horizontal="center"/>
    </xf>
    <xf numFmtId="0" fontId="0" fillId="7" borderId="8" xfId="0" applyFill="1" applyBorder="1" applyAlignment="1">
      <alignment horizontal="center"/>
    </xf>
    <xf numFmtId="0" fontId="0" fillId="7" borderId="3" xfId="0" applyFill="1" applyBorder="1" applyAlignment="1">
      <alignment horizontal="center"/>
    </xf>
    <xf numFmtId="0" fontId="0" fillId="19" borderId="8" xfId="0" applyFill="1" applyBorder="1" applyAlignment="1">
      <alignment horizontal="center"/>
    </xf>
    <xf numFmtId="0" fontId="0" fillId="19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10" fillId="0" borderId="13" xfId="0" applyFont="1" applyBorder="1" applyAlignment="1">
      <alignment horizontal="left" vertical="top"/>
    </xf>
    <xf numFmtId="0" fontId="10" fillId="0" borderId="15" xfId="0" applyFont="1" applyBorder="1" applyAlignment="1">
      <alignment horizontal="left" vertical="top"/>
    </xf>
    <xf numFmtId="0" fontId="10" fillId="0" borderId="18" xfId="0" applyFont="1" applyBorder="1" applyAlignment="1">
      <alignment horizontal="left" vertical="top"/>
    </xf>
    <xf numFmtId="0" fontId="10" fillId="0" borderId="16" xfId="0" applyFont="1" applyBorder="1" applyAlignment="1">
      <alignment horizontal="left" vertical="top"/>
    </xf>
    <xf numFmtId="0" fontId="10" fillId="0" borderId="0" xfId="0" applyFont="1" applyAlignment="1">
      <alignment horizontal="left" vertical="top"/>
    </xf>
    <xf numFmtId="0" fontId="10" fillId="0" borderId="17" xfId="0" applyFont="1" applyBorder="1" applyAlignment="1">
      <alignment horizontal="left" vertical="top"/>
    </xf>
    <xf numFmtId="0" fontId="10" fillId="0" borderId="19" xfId="0" applyFont="1" applyBorder="1" applyAlignment="1">
      <alignment horizontal="left" vertical="top"/>
    </xf>
    <xf numFmtId="0" fontId="10" fillId="0" borderId="20" xfId="0" applyFont="1" applyBorder="1" applyAlignment="1">
      <alignment horizontal="left" vertical="top"/>
    </xf>
    <xf numFmtId="0" fontId="10" fillId="0" borderId="21" xfId="0" applyFont="1" applyBorder="1" applyAlignment="1">
      <alignment horizontal="left" vertical="top"/>
    </xf>
    <xf numFmtId="0" fontId="0" fillId="11" borderId="4" xfId="0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0" fillId="19" borderId="4" xfId="0" applyFill="1" applyBorder="1" applyAlignment="1">
      <alignment horizontal="center"/>
    </xf>
    <xf numFmtId="0" fontId="10" fillId="41" borderId="4" xfId="0" applyFont="1" applyFill="1" applyBorder="1" applyAlignment="1">
      <alignment horizontal="center"/>
    </xf>
    <xf numFmtId="15" fontId="0" fillId="0" borderId="0" xfId="0" applyNumberFormat="1"/>
    <xf numFmtId="0" fontId="0" fillId="0" borderId="0" xfId="0" applyAlignment="1">
      <alignment wrapText="1"/>
    </xf>
    <xf numFmtId="176" fontId="0" fillId="0" borderId="0" xfId="0" applyNumberFormat="1"/>
    <xf numFmtId="0" fontId="10" fillId="0" borderId="0" xfId="0" applyFont="1" applyAlignment="1">
      <alignment wrapText="1"/>
    </xf>
  </cellXfs>
  <cellStyles count="13">
    <cellStyle name="Accent5" xfId="12" builtinId="45"/>
    <cellStyle name="Comma" xfId="1" builtinId="3"/>
    <cellStyle name="Comma 2" xfId="5" xr:uid="{00000000-0005-0000-0000-000002000000}"/>
    <cellStyle name="Comma 2 2" xfId="7" xr:uid="{00000000-0005-0000-0000-000003000000}"/>
    <cellStyle name="Comma 2 2 2" xfId="11" xr:uid="{00000000-0005-0000-0000-000004000000}"/>
    <cellStyle name="Comma 2 3" xfId="9" xr:uid="{00000000-0005-0000-0000-000005000000}"/>
    <cellStyle name="Comma 3" xfId="6" xr:uid="{00000000-0005-0000-0000-000006000000}"/>
    <cellStyle name="Comma 3 2" xfId="10" xr:uid="{00000000-0005-0000-0000-000007000000}"/>
    <cellStyle name="Comma 4" xfId="8" xr:uid="{00000000-0005-0000-0000-000008000000}"/>
    <cellStyle name="Normal" xfId="0" builtinId="0"/>
    <cellStyle name="Normal 2" xfId="2" xr:uid="{00000000-0005-0000-0000-00000A000000}"/>
    <cellStyle name="Normal 2 2" xfId="4" xr:uid="{00000000-0005-0000-0000-00000B000000}"/>
    <cellStyle name="Percent" xfId="3" builtinId="5"/>
  </cellStyles>
  <dxfs count="1188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0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5" tint="0.39994506668294322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/>
        <right/>
        <top/>
        <bottom/>
      </border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101518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101518"/>
        <name val="Roboto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0" hidden="0"/>
    </dxf>
    <dxf>
      <numFmt numFmtId="0" formatCode="General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0" hidden="0"/>
    </dxf>
    <dxf>
      <numFmt numFmtId="0" formatCode="General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scheme val="none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  <fill>
        <patternFill patternType="solid">
          <fgColor indexed="64"/>
          <bgColor theme="9" tint="0.3999755851924192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protection locked="0" hidden="0"/>
    </dxf>
    <dxf>
      <protection locked="0" hidden="0"/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gradientFill type="path" left="0.5" right="0.5" top="0.5" bottom="0.5">
          <stop position="0">
            <color rgb="FFFF0000"/>
          </stop>
          <stop position="1">
            <color theme="4"/>
          </stop>
        </gradientFill>
      </fill>
    </dxf>
    <dxf>
      <fill>
        <gradientFill type="path" left="0.5" right="0.5" top="0.5" bottom="0.5">
          <stop position="0">
            <color rgb="FFFFFF00"/>
          </stop>
          <stop position="1">
            <color theme="4"/>
          </stop>
        </gradientFill>
      </fill>
    </dxf>
    <dxf>
      <fill>
        <gradientFill type="path">
          <stop position="0">
            <color rgb="FF00B0F0"/>
          </stop>
          <stop position="1">
            <color rgb="FFFFC000"/>
          </stop>
        </gradientFill>
      </fill>
    </dxf>
    <dxf>
      <fill>
        <gradientFill degree="45">
          <stop position="0">
            <color rgb="FF00B050"/>
          </stop>
          <stop position="1">
            <color rgb="FFFFFF00"/>
          </stop>
        </gradientFill>
      </fill>
    </dxf>
    <dxf>
      <fill>
        <gradientFill degree="135">
          <stop position="0">
            <color theme="5"/>
          </stop>
          <stop position="1">
            <color rgb="FFFFFF00"/>
          </stop>
        </gradientFill>
      </fill>
    </dxf>
    <dxf>
      <fill>
        <gradientFill degree="45">
          <stop position="0">
            <color rgb="FFFFFF00"/>
          </stop>
          <stop position="1">
            <color rgb="FFFFC000"/>
          </stop>
        </gradientFill>
      </fill>
    </dxf>
    <dxf>
      <fill>
        <gradientFill degree="45">
          <stop position="0">
            <color rgb="FFFFFF00"/>
          </stop>
          <stop position="1">
            <color rgb="FFFFC000"/>
          </stop>
        </gradient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0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</dxfs>
  <tableStyles count="0" defaultTableStyle="TableStyleMedium9" defaultPivotStyle="PivotStyleLight16"/>
  <colors>
    <mruColors>
      <color rgb="FFF7FC1C"/>
      <color rgb="FFFFFFCC"/>
      <color rgb="FFFFFFFF"/>
      <color rgb="FFC1F5D9"/>
      <color rgb="FF99FF99"/>
      <color rgb="FF9966FF"/>
      <color rgb="FFCC9900"/>
      <color rgb="FFFCD5B4"/>
      <color rgb="FFCC99FF"/>
      <color rgb="FFCC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externalLink" Target="externalLinks/externalLink2.xml"/><Relationship Id="rId47" Type="http://schemas.openxmlformats.org/officeDocument/2006/relationships/sharedStrings" Target="sharedStrings.xml"/><Relationship Id="rId50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theme" Target="theme/theme1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externalLink" Target="externalLinks/externalLink4.xml"/><Relationship Id="rId52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externalLink" Target="externalLinks/externalLink3.xml"/><Relationship Id="rId48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0</xdr:row>
          <xdr:rowOff>0</xdr:rowOff>
        </xdr:from>
        <xdr:to>
          <xdr:col>23</xdr:col>
          <xdr:colOff>552450</xdr:colOff>
          <xdr:row>1</xdr:row>
          <xdr:rowOff>133350</xdr:rowOff>
        </xdr:to>
        <xdr:sp macro="" textlink="">
          <xdr:nvSpPr>
            <xdr:cNvPr id="3073" name="btnUpdateStock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F48F5A45-33E9-4A08-8CA9-8258B5594B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Stock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vamaadairy-my.sharepoint.com/personal/mis_vamaadairy_com/Documents/Analytics%20Dashboard/Demand%20Sheet/Raw%20Demand%20Sheet/DEMAND_SHEET%2008-July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vamaadairy-my.sharepoint.com/personal/mis_vamaadairy_com/Documents/Analytics%20Dashboard/Demand%20Sheet/Raw%20Demand%20Sheet/DEMAND_SHEET%20July-01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vamaadairy-my.sharepoint.com/Users/ASUS/Downloads/Daily%20Target%20Ach%20May'25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vamaadairy-my.sharepoint.com/personal/mis_vamaadairy_com/Documents/Desktop/DK/May/DEMAND_SHEET%2009-Apr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duction Summary"/>
      <sheetName val="Raipur-1"/>
      <sheetName val="Raipur-2"/>
      <sheetName val="Raipur-3"/>
      <sheetName val="Bhilai"/>
      <sheetName val="Bilaspur"/>
      <sheetName val="Raigarh"/>
      <sheetName val="Odisha"/>
      <sheetName val="Mahasamund"/>
      <sheetName val="Rajnandgaon"/>
      <sheetName val="Korba"/>
      <sheetName val="Nagpur"/>
      <sheetName val="Other States"/>
      <sheetName val="Jagdalpur"/>
      <sheetName val="Upcoming City"/>
      <sheetName val="Reporting"/>
      <sheetName val="Distributor Master"/>
      <sheetName val="City Wise Sales Report"/>
      <sheetName val="SO Wise Sale"/>
      <sheetName val="Working"/>
      <sheetName val="Raipur-1 R"/>
      <sheetName val="Raipur-2 R"/>
      <sheetName val="Raipur-3 R"/>
      <sheetName val="Bhilai R"/>
      <sheetName val="Rajnandgaon R"/>
      <sheetName val="Raigarh R"/>
      <sheetName val="Korba R"/>
      <sheetName val="Bilaspur R"/>
      <sheetName val="Odisha R"/>
      <sheetName val="Nagpur R"/>
      <sheetName val="Other States R"/>
      <sheetName val="Mahasamund R"/>
      <sheetName val="Jagdalpur R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duction Summary"/>
      <sheetName val="Raipur-1"/>
      <sheetName val="Raipur-2"/>
      <sheetName val="Raipur-3"/>
      <sheetName val="Bhilai"/>
      <sheetName val="Bilaspur"/>
      <sheetName val="Raigarh"/>
      <sheetName val="Odisha"/>
      <sheetName val="Mahasamund"/>
      <sheetName val="Rajnandgaon"/>
      <sheetName val="Korba"/>
      <sheetName val="Nagpur"/>
      <sheetName val="Other States"/>
      <sheetName val="Jagdalpur"/>
      <sheetName val="Upcoming City"/>
      <sheetName val="Reporting"/>
      <sheetName val="Distributor Master"/>
      <sheetName val="City Wise Sales Report"/>
      <sheetName val="SO Wise Sale"/>
      <sheetName val="Working"/>
      <sheetName val="Raipur-1 R"/>
      <sheetName val="Raipur-2 R"/>
      <sheetName val="Raipur-3 R"/>
      <sheetName val="Bhilai R"/>
      <sheetName val="Rajnandgaon R"/>
      <sheetName val="Raigarh R"/>
      <sheetName val="Korba R"/>
      <sheetName val="Bilaspur R"/>
      <sheetName val="Odisha R"/>
      <sheetName val="Nagpur R"/>
      <sheetName val="Other States R"/>
      <sheetName val="Mahasamund R"/>
      <sheetName val="Jagdalpur R"/>
      <sheetName val="DEMAND_SHEET July-0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Calculation"/>
    </sheetNames>
    <sheetDataSet>
      <sheetData sheetId="0"/>
      <sheetData sheetId="1">
        <row r="2">
          <cell r="F2">
            <v>21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duction Summary"/>
      <sheetName val="Raipur-1"/>
      <sheetName val="Raipur-2"/>
      <sheetName val="Raipur-3"/>
      <sheetName val="Bhilai"/>
      <sheetName val="Bilaspur"/>
      <sheetName val="Raigarh"/>
      <sheetName val="Odisha"/>
      <sheetName val="Mahasamund"/>
      <sheetName val="Rajnandgaon"/>
      <sheetName val="Korba"/>
      <sheetName val="Nagpur"/>
      <sheetName val="Other States"/>
      <sheetName val="Jagdalpur"/>
      <sheetName val="Upcoming City"/>
      <sheetName val="Reporting"/>
      <sheetName val="Distributor Master"/>
      <sheetName val="City Wise Sales Report"/>
      <sheetName val="SO Wise Sale"/>
      <sheetName val="Working"/>
      <sheetName val="Raipur-1 R"/>
      <sheetName val="Raipur-2 R"/>
      <sheetName val="Raipur-3 R"/>
      <sheetName val="Bhilai R"/>
      <sheetName val="Rajnandgaon R"/>
      <sheetName val="Raigarh R"/>
      <sheetName val="Korba R"/>
      <sheetName val="Bilaspur R"/>
      <sheetName val="Odisha R"/>
      <sheetName val="Nagpur R"/>
      <sheetName val="Other States R"/>
      <sheetName val="Mahasamund R"/>
      <sheetName val="Jagdalpur R"/>
      <sheetName val="DEMAND_SHEET 09-Apr"/>
    </sheetNames>
    <sheetDataSet>
      <sheetData sheetId="0" refreshError="1">
        <row r="4">
          <cell r="M4">
            <v>26.75</v>
          </cell>
        </row>
        <row r="6">
          <cell r="M6">
            <v>7.5</v>
          </cell>
        </row>
        <row r="7">
          <cell r="M7">
            <v>25.53</v>
          </cell>
          <cell r="N7">
            <v>612.72</v>
          </cell>
        </row>
        <row r="10">
          <cell r="M10">
            <v>73</v>
          </cell>
          <cell r="N10">
            <v>876</v>
          </cell>
        </row>
        <row r="21">
          <cell r="M21">
            <v>315</v>
          </cell>
          <cell r="N21">
            <v>630</v>
          </cell>
        </row>
        <row r="22">
          <cell r="N22">
            <v>345</v>
          </cell>
        </row>
        <row r="23">
          <cell r="N23">
            <v>1000</v>
          </cell>
        </row>
        <row r="30">
          <cell r="M30">
            <v>236</v>
          </cell>
          <cell r="N30">
            <v>472</v>
          </cell>
        </row>
        <row r="32">
          <cell r="N32">
            <v>850</v>
          </cell>
        </row>
        <row r="34">
          <cell r="M34">
            <v>6.01</v>
          </cell>
          <cell r="N34">
            <v>360.59999999999997</v>
          </cell>
        </row>
        <row r="36">
          <cell r="M36">
            <v>11.95</v>
          </cell>
          <cell r="N36">
            <v>717</v>
          </cell>
        </row>
        <row r="39">
          <cell r="M39">
            <v>30.038406247988501</v>
          </cell>
          <cell r="N39">
            <v>300.38406247988502</v>
          </cell>
        </row>
        <row r="45">
          <cell r="N45">
            <v>1650</v>
          </cell>
        </row>
        <row r="62">
          <cell r="N62">
            <v>8800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Distributor_Master3" displayName="Distributor_Master3" ref="A4:T336" headerRowDxfId="100" dataDxfId="99">
  <tableColumns count="20">
    <tableColumn id="1" xr3:uid="{00000000-0010-0000-0000-000001000000}" name="Location" totalsRowLabel="Mahasamund" dataDxfId="98" totalsRowDxfId="97" dataCellStyle="Normal 2"/>
    <tableColumn id="2" xr3:uid="{00000000-0010-0000-0000-000002000000}" name="Distributor" totalsRowLabel="Agrawal Dairy" dataDxfId="96" totalsRowDxfId="95" dataCellStyle="Normal 2"/>
    <tableColumn id="6" xr3:uid="{00000000-0010-0000-0000-000006000000}" name="Distributors" totalsRowFunction="custom" dataDxfId="94" totalsRowDxfId="93" dataCellStyle="Normal 2">
      <calculatedColumnFormula>PROPER(Distributor_Master3[[#This Row],[Distributor]])</calculatedColumnFormula>
      <totalsRowFormula>PROPER(Distributor_Master3[[#This Row],[Distributor]])</totalsRowFormula>
    </tableColumn>
    <tableColumn id="5" xr3:uid="{00000000-0010-0000-0000-000005000000}" name="Distributor in Tally" dataDxfId="92" totalsRowDxfId="91" dataCellStyle="Normal 2"/>
    <tableColumn id="3" xr3:uid="{00000000-0010-0000-0000-000003000000}" name="Group" dataDxfId="90" totalsRowDxfId="89" dataCellStyle="Normal 2"/>
    <tableColumn id="4" xr3:uid="{00000000-0010-0000-0000-000004000000}" name="Region" dataDxfId="88" totalsRowDxfId="87" dataCellStyle="Normal 2"/>
    <tableColumn id="8" xr3:uid="{00000000-0010-0000-0000-000008000000}" name="Party in Tally" dataDxfId="86" totalsRowDxfId="85" dataCellStyle="Normal 2"/>
    <tableColumn id="7" xr3:uid="{00000000-0010-0000-0000-000007000000}" name="Target Group" dataDxfId="84" totalsRowDxfId="83" dataCellStyle="Normal 2"/>
    <tableColumn id="9" xr3:uid="{00000000-0010-0000-0000-000009000000}" name="Latitude" dataDxfId="82" totalsRowDxfId="81" dataCellStyle="Normal 2"/>
    <tableColumn id="10" xr3:uid="{00000000-0010-0000-0000-00000A000000}" name="Longitude" dataDxfId="80" totalsRowDxfId="79" dataCellStyle="Normal 2"/>
    <tableColumn id="11" xr3:uid="{00000000-0010-0000-0000-00000B000000}" name="State" dataDxfId="78" totalsRowDxfId="77"/>
    <tableColumn id="12" xr3:uid="{32E07BF3-B3CD-46B6-8CF0-25DD545CCA9B}" name="Consignee Name" dataDxfId="76"/>
    <tableColumn id="13" xr3:uid="{AE408597-6F3F-4473-B102-B7DBC0072D0F}" name="Consignee Address" dataDxfId="75"/>
    <tableColumn id="14" xr3:uid="{1C461EFC-A289-4269-A910-DE9580CD6D87}" name="Consignee State" dataDxfId="74"/>
    <tableColumn id="15" xr3:uid="{0BCE011B-6A6A-4E57-8D10-C7DAB6375A8E}" name="Consignee Pincode" dataDxfId="73"/>
    <tableColumn id="16" xr3:uid="{41783553-90CD-4F02-86E6-2C673D7091AD}" name="Consignee GSTIN" dataDxfId="72"/>
    <tableColumn id="17" xr3:uid="{B8F09FB6-71F1-499B-BA88-EFEBAD87160C}" name="Buyer Address" dataDxfId="71"/>
    <tableColumn id="18" xr3:uid="{59DB9EF8-6948-458B-9E16-78ABC2763944}" name="Buyer GSTIN" dataDxfId="70"/>
    <tableColumn id="19" xr3:uid="{2969028A-5525-4BD3-8BCC-9E7E9947ABDF}" name="Buyer Pincode" dataDxfId="69"/>
    <tableColumn id="20" xr3:uid="{1428E440-FECD-49DB-94C8-0DEC7868F39A}" name="Match Status" dataDxfId="6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>
    <tabColor theme="9" tint="-0.249977111117893"/>
  </sheetPr>
  <dimension ref="B1:CZ215"/>
  <sheetViews>
    <sheetView topLeftCell="A141" zoomScale="85" zoomScaleNormal="85" workbookViewId="0">
      <selection activeCell="U157" sqref="U157"/>
    </sheetView>
  </sheetViews>
  <sheetFormatPr defaultRowHeight="15"/>
  <cols>
    <col min="1" max="1" width="1.7109375" customWidth="1"/>
    <col min="2" max="2" width="34.140625" customWidth="1"/>
    <col min="3" max="3" width="7.7109375" customWidth="1"/>
    <col min="4" max="4" width="7.85546875" bestFit="1" customWidth="1"/>
    <col min="5" max="5" width="8.28515625" bestFit="1" customWidth="1"/>
    <col min="6" max="6" width="11.5703125" style="121" bestFit="1" customWidth="1"/>
    <col min="7" max="7" width="10.85546875" customWidth="1"/>
    <col min="8" max="8" width="9.5703125" customWidth="1"/>
    <col min="9" max="9" width="14.42578125" customWidth="1"/>
    <col min="10" max="10" width="7" customWidth="1"/>
    <col min="11" max="12" width="8.140625" customWidth="1"/>
    <col min="13" max="13" width="10.85546875" customWidth="1"/>
    <col min="14" max="16" width="10" style="42" customWidth="1"/>
    <col min="17" max="24" width="13.85546875" customWidth="1"/>
    <col min="25" max="27" width="9.140625" customWidth="1"/>
    <col min="28" max="28" width="24.7109375" customWidth="1"/>
    <col min="29" max="29" width="10.7109375" customWidth="1"/>
    <col min="30" max="30" width="12.140625" customWidth="1"/>
    <col min="31" max="31" width="9.140625" customWidth="1"/>
    <col min="32" max="32" width="16.140625" customWidth="1"/>
    <col min="33" max="33" width="10.7109375" customWidth="1"/>
    <col min="34" max="34" width="12.85546875" customWidth="1"/>
    <col min="35" max="35" width="17.7109375" customWidth="1"/>
    <col min="36" max="36" width="14.7109375" customWidth="1"/>
    <col min="37" max="37" width="13.42578125" customWidth="1"/>
    <col min="38" max="38" width="16.85546875" customWidth="1"/>
    <col min="39" max="39" width="20.28515625" customWidth="1"/>
    <col min="40" max="40" width="13.42578125" customWidth="1"/>
    <col min="41" max="41" width="14.140625" customWidth="1"/>
    <col min="42" max="43" width="8.85546875" customWidth="1"/>
    <col min="44" max="44" width="30.5703125" customWidth="1"/>
    <col min="45" max="45" width="8.7109375" customWidth="1"/>
    <col min="46" max="48" width="8.85546875" customWidth="1"/>
    <col min="49" max="49" width="11.7109375" customWidth="1"/>
    <col min="50" max="64" width="8.85546875" customWidth="1"/>
    <col min="74" max="74" width="9.140625" customWidth="1"/>
    <col min="77" max="81" width="9.140625" customWidth="1"/>
    <col min="83" max="85" width="9.140625" customWidth="1"/>
  </cols>
  <sheetData>
    <row r="1" spans="2:68" ht="15" customHeight="1">
      <c r="B1" s="649" t="s">
        <v>1</v>
      </c>
      <c r="C1" s="650"/>
      <c r="D1" s="650"/>
      <c r="E1" s="650"/>
      <c r="F1" s="650"/>
      <c r="G1" s="651"/>
      <c r="AB1" s="644">
        <f>'Raipur-1'!B3</f>
        <v>46262</v>
      </c>
      <c r="AC1" s="645"/>
      <c r="AD1" s="645"/>
      <c r="AF1" s="628" t="s">
        <v>580</v>
      </c>
      <c r="AG1" s="629"/>
      <c r="AH1" s="629"/>
      <c r="AI1" s="630"/>
      <c r="AL1" s="121"/>
    </row>
    <row r="2" spans="2:68" ht="15" customHeight="1">
      <c r="B2" s="652" t="s">
        <v>93</v>
      </c>
      <c r="C2" s="653"/>
      <c r="D2" s="653"/>
      <c r="E2" s="653"/>
      <c r="F2" s="654"/>
      <c r="G2" s="566">
        <f>'Raipur-1'!B3</f>
        <v>46262</v>
      </c>
      <c r="Q2" s="655" t="s">
        <v>140</v>
      </c>
      <c r="R2" s="655"/>
      <c r="S2" s="655" t="s">
        <v>188</v>
      </c>
      <c r="T2" s="655"/>
      <c r="U2" s="655" t="s">
        <v>214</v>
      </c>
      <c r="V2" s="655"/>
      <c r="AB2" s="646" t="s">
        <v>295</v>
      </c>
      <c r="AC2" s="647"/>
      <c r="AD2" s="647"/>
      <c r="AF2" s="26" t="s">
        <v>287</v>
      </c>
      <c r="AG2" s="26" t="s">
        <v>413</v>
      </c>
      <c r="AH2" s="26" t="s">
        <v>156</v>
      </c>
      <c r="AI2" s="26" t="s">
        <v>330</v>
      </c>
      <c r="AJ2" s="479" t="s">
        <v>719</v>
      </c>
      <c r="AK2" s="297" t="s">
        <v>718</v>
      </c>
    </row>
    <row r="3" spans="2:68">
      <c r="B3" s="319" t="s">
        <v>614</v>
      </c>
      <c r="C3" s="319" t="s">
        <v>239</v>
      </c>
      <c r="D3" s="319" t="s">
        <v>111</v>
      </c>
      <c r="E3" s="319" t="s">
        <v>215</v>
      </c>
      <c r="F3" s="319" t="s">
        <v>650</v>
      </c>
      <c r="G3" s="319" t="s">
        <v>269</v>
      </c>
      <c r="H3" s="50" t="s">
        <v>270</v>
      </c>
      <c r="I3" s="50" t="s">
        <v>271</v>
      </c>
      <c r="J3" s="50" t="s">
        <v>272</v>
      </c>
      <c r="K3" s="50" t="s">
        <v>273</v>
      </c>
      <c r="L3" s="50" t="s">
        <v>111</v>
      </c>
      <c r="M3" s="50" t="s">
        <v>283</v>
      </c>
      <c r="N3" s="118" t="s">
        <v>651</v>
      </c>
      <c r="O3" s="118" t="s">
        <v>854</v>
      </c>
      <c r="P3" s="118" t="s">
        <v>855</v>
      </c>
      <c r="Q3" s="561" t="s">
        <v>213</v>
      </c>
      <c r="R3" s="50" t="s">
        <v>297</v>
      </c>
      <c r="S3" s="50" t="s">
        <v>213</v>
      </c>
      <c r="T3" s="50" t="s">
        <v>297</v>
      </c>
      <c r="U3" s="50" t="s">
        <v>213</v>
      </c>
      <c r="V3" s="50" t="s">
        <v>297</v>
      </c>
      <c r="X3" s="4" t="s">
        <v>445</v>
      </c>
      <c r="Y3" s="4" t="s">
        <v>108</v>
      </c>
      <c r="Z3" s="4" t="s">
        <v>107</v>
      </c>
      <c r="AB3" s="5" t="s">
        <v>294</v>
      </c>
      <c r="AC3" s="4" t="s">
        <v>586</v>
      </c>
      <c r="AD3" s="4" t="s">
        <v>585</v>
      </c>
      <c r="AF3" s="3" t="s">
        <v>286</v>
      </c>
      <c r="AG3" s="3">
        <v>1500</v>
      </c>
      <c r="AH3" s="43">
        <f>'Raipur-1'!EI75</f>
        <v>489</v>
      </c>
      <c r="AI3" s="43">
        <f>'Raipur-1'!EI70</f>
        <v>63538.5</v>
      </c>
      <c r="AJ3" s="43">
        <f>AG3-AH3</f>
        <v>1011</v>
      </c>
      <c r="AK3" s="298">
        <f>AH3/AG3</f>
        <v>0.32600000000000001</v>
      </c>
      <c r="AL3" s="587"/>
    </row>
    <row r="4" spans="2:68">
      <c r="B4" s="1" t="s">
        <v>615</v>
      </c>
      <c r="C4" s="43">
        <f>'Raipur-1'!$D$70+'Raipur-2'!$D$70+'Raipur-3'!$D$70+Bhilai!$D$70+Rajnandgaon!$D$70+Raigarh!$D$70+Bilaspur!$D$70+Korba!$D$70+'Other States'!$D$70+Odisha!$D$70+Nagpur!$D$70+Mahasamund!$D$70+Jagdalpur!$D$70+'Upcoming City'!$D$70</f>
        <v>131</v>
      </c>
      <c r="D4" s="43">
        <f>'Raipur-1'!$E$70+'Raipur-2'!$E$70+'Raipur-3'!$E$70+Bhilai!$E$70+Rajnandgaon!$E$70+Raigarh!$E$70+Bilaspur!$E$70+Korba!$E$70+'Other States'!$E$70+Odisha!$E$70+Nagpur!$E$70+Mahasamund!$E$70+Jagdalpur!$E$70+'Upcoming City'!$E$70</f>
        <v>274</v>
      </c>
      <c r="E4" s="43">
        <f>'Raipur-1'!$F$70+'Raipur-2'!$F$70+'Raipur-3'!$F$70+Bhilai!$F$70+Rajnandgaon!$F$70+Raigarh!$F$70+Bilaspur!$F$70+Korba!$F$70+'Other States'!$F$70+Odisha!$F$70+Nagpur!$F$70+Mahasamund!$F$70+Jagdalpur!$F$70+'Upcoming City'!$F$70</f>
        <v>0</v>
      </c>
      <c r="F4" s="122">
        <f t="shared" ref="F4:F10" si="0">ROUNDUP(C4+(D4+E4)/L4,0)</f>
        <v>143</v>
      </c>
      <c r="G4" s="43">
        <f t="shared" ref="G4:G10" si="1">F4*K4</f>
        <v>1716</v>
      </c>
      <c r="H4" s="114">
        <v>0</v>
      </c>
      <c r="I4" s="43">
        <f t="shared" ref="I4:I10" si="2">H4-F4</f>
        <v>-143</v>
      </c>
      <c r="J4" s="115">
        <v>0.5</v>
      </c>
      <c r="K4" s="115">
        <f t="shared" ref="K4:K10" si="3">J4*L4</f>
        <v>12</v>
      </c>
      <c r="L4" s="115">
        <v>24</v>
      </c>
      <c r="M4" s="115">
        <v>27.75</v>
      </c>
      <c r="N4" s="119">
        <f t="shared" ref="N4:N10" si="4">M4*L4</f>
        <v>666</v>
      </c>
      <c r="O4" s="119"/>
      <c r="P4" s="119">
        <f>F4-O4</f>
        <v>143</v>
      </c>
      <c r="Q4" s="562">
        <v>566.40000000000009</v>
      </c>
      <c r="R4" s="36">
        <f>Bilaspur!D70+(Bilaspur!E70/24)</f>
        <v>58</v>
      </c>
      <c r="S4" s="43">
        <v>588</v>
      </c>
      <c r="T4" s="43">
        <f>Nagpur!D70+(Nagpur!E70/24)</f>
        <v>0</v>
      </c>
      <c r="U4" s="44">
        <f>N4</f>
        <v>666</v>
      </c>
      <c r="V4" s="41">
        <f>(C4+(D4/24))-(R4+T4)</f>
        <v>84.416666666666657</v>
      </c>
      <c r="X4" s="6">
        <f t="shared" ref="X4:X10" si="5">(D4+E4)/24</f>
        <v>11.416666666666666</v>
      </c>
      <c r="Y4" s="7">
        <f t="shared" ref="Y4:Y10" si="6">ROUNDUP(X4,0)</f>
        <v>12</v>
      </c>
      <c r="Z4" s="8">
        <f>5-1</f>
        <v>4</v>
      </c>
      <c r="AB4" s="131" t="s">
        <v>615</v>
      </c>
      <c r="AC4" s="9">
        <f>Z4+Y4+C4</f>
        <v>147</v>
      </c>
      <c r="AD4" s="9">
        <f>AC4*12</f>
        <v>1764</v>
      </c>
      <c r="AE4">
        <v>147</v>
      </c>
      <c r="AF4" s="3" t="s">
        <v>329</v>
      </c>
      <c r="AG4" s="3">
        <v>2500</v>
      </c>
      <c r="AH4" s="43">
        <f>'Raipur-2'!EI75</f>
        <v>1078.8800000000001</v>
      </c>
      <c r="AI4" s="43">
        <f>'Raipur-2'!EI70</f>
        <v>116101.6</v>
      </c>
      <c r="AJ4" s="43">
        <f t="shared" ref="AJ4:AJ11" si="7">AG4-AH4</f>
        <v>1421.12</v>
      </c>
      <c r="AK4" s="298">
        <f t="shared" ref="AK4:AK7" si="8">AH4/AG4</f>
        <v>0.43155200000000005</v>
      </c>
      <c r="AL4" s="587"/>
      <c r="AR4" s="648" t="s">
        <v>423</v>
      </c>
      <c r="AS4" s="648"/>
      <c r="AT4" s="648"/>
      <c r="AU4" s="648"/>
      <c r="AV4" s="648"/>
      <c r="AW4" s="648"/>
      <c r="BN4" s="42"/>
      <c r="BP4" s="42"/>
    </row>
    <row r="5" spans="2:68">
      <c r="B5" s="1" t="s">
        <v>616</v>
      </c>
      <c r="C5" s="43">
        <f>'Raipur-1'!G70+'Raipur-2'!G70+'Raipur-3'!G70+Bhilai!G70+Rajnandgaon!G70+Raigarh!G70+Bilaspur!G70+Korba!G70+'Other States'!G70+Odisha!G70+Nagpur!G70+Mahasamund!G70+Jagdalpur!G70+'Upcoming City'!G70</f>
        <v>10</v>
      </c>
      <c r="D5" s="43">
        <f>'Raipur-1'!H70+'Raipur-2'!H70+'Raipur-3'!H70+Bhilai!H70+Rajnandgaon!H70+Raigarh!H70+Bilaspur!H70+Korba!H70+'Other States'!H70+Odisha!H70+Nagpur!H70+Mahasamund!H70+Jagdalpur!H70+'Upcoming City'!H70</f>
        <v>129</v>
      </c>
      <c r="E5" s="43">
        <f>'Raipur-1'!I70+'Raipur-2'!I70+'Raipur-3'!I70+Bhilai!I70+Rajnandgaon!I70+Raigarh!I70+Bilaspur!I70+Korba!I70+'Other States'!I70+Odisha!I70+Nagpur!I70+Mahasamund!I70+Jagdalpur!I70+'Upcoming City'!I70</f>
        <v>0</v>
      </c>
      <c r="F5" s="122">
        <f t="shared" si="0"/>
        <v>16</v>
      </c>
      <c r="G5" s="43">
        <f t="shared" si="1"/>
        <v>192</v>
      </c>
      <c r="H5" s="114">
        <v>0</v>
      </c>
      <c r="I5" s="43">
        <f t="shared" si="2"/>
        <v>-16</v>
      </c>
      <c r="J5" s="115">
        <v>0.5</v>
      </c>
      <c r="K5" s="115">
        <f t="shared" si="3"/>
        <v>12</v>
      </c>
      <c r="L5" s="115">
        <v>24</v>
      </c>
      <c r="M5" s="115">
        <v>27.75</v>
      </c>
      <c r="N5" s="119">
        <f t="shared" si="4"/>
        <v>666</v>
      </c>
      <c r="O5" s="119"/>
      <c r="P5" s="119">
        <f t="shared" ref="P5:P11" si="9">F5-O5</f>
        <v>16</v>
      </c>
      <c r="Q5" s="561" t="s">
        <v>172</v>
      </c>
      <c r="R5" s="36">
        <f>R4*Q4</f>
        <v>32851.200000000004</v>
      </c>
      <c r="S5" s="50" t="s">
        <v>172</v>
      </c>
      <c r="T5" s="43">
        <f>T4*S4</f>
        <v>0</v>
      </c>
      <c r="U5" s="50" t="s">
        <v>172</v>
      </c>
      <c r="V5" s="43">
        <f>V4*U4</f>
        <v>56221.499999999993</v>
      </c>
      <c r="X5" s="6">
        <f t="shared" si="5"/>
        <v>5.375</v>
      </c>
      <c r="Y5" s="7">
        <f t="shared" si="6"/>
        <v>6</v>
      </c>
      <c r="Z5" s="8">
        <v>3</v>
      </c>
      <c r="AB5" s="132" t="s">
        <v>616</v>
      </c>
      <c r="AC5" s="10">
        <f>Z5+Y5+C5</f>
        <v>19</v>
      </c>
      <c r="AD5" s="10">
        <f>AC5*12</f>
        <v>228</v>
      </c>
      <c r="AE5">
        <v>19</v>
      </c>
      <c r="AF5" s="3" t="s">
        <v>611</v>
      </c>
      <c r="AG5" s="3">
        <v>1500</v>
      </c>
      <c r="AH5" s="43">
        <f>'Raipur-3'!EI75</f>
        <v>765.06000000000006</v>
      </c>
      <c r="AI5" s="43">
        <f>'Raipur-3'!EI70</f>
        <v>100097.82400000001</v>
      </c>
      <c r="AJ5" s="43">
        <f t="shared" si="7"/>
        <v>734.93999999999994</v>
      </c>
      <c r="AK5" s="298">
        <f t="shared" si="8"/>
        <v>0.51004000000000005</v>
      </c>
      <c r="AL5" s="587"/>
      <c r="AR5" s="307" t="s">
        <v>426</v>
      </c>
      <c r="AS5" s="307" t="s">
        <v>424</v>
      </c>
      <c r="AT5" s="308" t="s">
        <v>213</v>
      </c>
      <c r="AU5" s="307" t="s">
        <v>425</v>
      </c>
      <c r="AV5" s="308" t="s">
        <v>213</v>
      </c>
      <c r="AW5" s="307" t="s">
        <v>427</v>
      </c>
      <c r="BN5" s="42"/>
      <c r="BP5" s="42"/>
    </row>
    <row r="6" spans="2:68">
      <c r="B6" s="1" t="s">
        <v>801</v>
      </c>
      <c r="C6" s="43">
        <f>'Raipur-1'!J70+'Raipur-2'!J70+'Raipur-3'!J70+Bhilai!J70+Rajnandgaon!J70+Raigarh!J70+Bilaspur!J70+Korba!J70+'Other States'!J70+Odisha!J70+Nagpur!J70+Mahasamund!J70+Jagdalpur!J70+'Upcoming City'!J70</f>
        <v>0</v>
      </c>
      <c r="D6" s="43">
        <f>'Raipur-1'!K70+'Raipur-2'!K70+'Raipur-3'!K70+Bhilai!K70+Rajnandgaon!K70+Raigarh!K70+Bilaspur!K70+Korba!K70+'Other States'!K70+Odisha!K70+Nagpur!K70+Mahasamund!K70+Jagdalpur!K70+'Upcoming City'!K70</f>
        <v>0</v>
      </c>
      <c r="E6" s="43">
        <f>'Raipur-1'!L70+'Raipur-2'!L70+'Raipur-3'!L70+Bhilai!L70+Rajnandgaon!L70+Raigarh!L70+Bilaspur!L70+Korba!L70+'Other States'!L70+Odisha!L70+Nagpur!L70+Mahasamund!L70+Jagdalpur!L70+'Upcoming City'!L70</f>
        <v>0</v>
      </c>
      <c r="F6" s="122">
        <f t="shared" si="0"/>
        <v>0</v>
      </c>
      <c r="G6" s="43">
        <f t="shared" si="1"/>
        <v>0</v>
      </c>
      <c r="H6" s="114">
        <v>0</v>
      </c>
      <c r="I6" s="43">
        <f t="shared" si="2"/>
        <v>0</v>
      </c>
      <c r="J6" s="115">
        <v>0.12</v>
      </c>
      <c r="K6" s="115">
        <f t="shared" si="3"/>
        <v>3.5999999999999996</v>
      </c>
      <c r="L6" s="115">
        <v>30</v>
      </c>
      <c r="M6" s="115">
        <v>7.5</v>
      </c>
      <c r="N6" s="119">
        <v>200</v>
      </c>
      <c r="O6" s="119"/>
      <c r="P6" s="119">
        <f t="shared" si="9"/>
        <v>0</v>
      </c>
      <c r="Q6" s="633" t="s">
        <v>298</v>
      </c>
      <c r="R6" s="634"/>
      <c r="S6" s="634"/>
      <c r="T6" s="634"/>
      <c r="U6" s="634"/>
      <c r="V6" s="43">
        <f>V5+T5+R5</f>
        <v>89072.7</v>
      </c>
      <c r="X6" s="6">
        <f t="shared" si="5"/>
        <v>0</v>
      </c>
      <c r="Y6" s="7">
        <f t="shared" si="6"/>
        <v>0</v>
      </c>
      <c r="Z6" s="8">
        <v>0</v>
      </c>
      <c r="AB6" s="12" t="s">
        <v>114</v>
      </c>
      <c r="AC6" s="13">
        <f>SUM(AC4:AC5)</f>
        <v>166</v>
      </c>
      <c r="AD6" s="13">
        <f>SUM(AD4:AD5)</f>
        <v>1992</v>
      </c>
      <c r="AE6">
        <v>166</v>
      </c>
      <c r="AF6" s="3" t="s">
        <v>539</v>
      </c>
      <c r="AG6" s="3">
        <v>2500</v>
      </c>
      <c r="AH6" s="43">
        <f>Bhilai!EI75+Rajnandgaon!EI75+Nagpur!EI74</f>
        <v>494.34</v>
      </c>
      <c r="AI6" s="43">
        <f>Bhilai!EI70+Rajnandgaon!EI70</f>
        <v>37393.5</v>
      </c>
      <c r="AJ6" s="43">
        <f t="shared" si="7"/>
        <v>2005.66</v>
      </c>
      <c r="AK6" s="298">
        <f t="shared" si="8"/>
        <v>0.197736</v>
      </c>
      <c r="AL6" s="587"/>
      <c r="AT6" s="303"/>
      <c r="AV6" s="303"/>
      <c r="AW6" s="304"/>
    </row>
    <row r="7" spans="2:68">
      <c r="B7" s="1" t="s">
        <v>675</v>
      </c>
      <c r="C7" s="43">
        <f>'Raipur-1'!M70+'Raipur-2'!M70+'Raipur-3'!M70+Bhilai!M70+Rajnandgaon!M70+Raigarh!M70+Bilaspur!M70+Korba!M70+'Other States'!M70+Odisha!M70+Nagpur!P70+Mahasamund!M70+Jagdalpur!M70+'Upcoming City'!P70</f>
        <v>0</v>
      </c>
      <c r="D7" s="43">
        <f>'Raipur-1'!K71+'Raipur-2'!K71+'Raipur-3'!K71+Bhilai!K71+Rajnandgaon!K71+Raigarh!K71+Bilaspur!K71+Korba!K71+'Other States'!K71+Odisha!K71+Nagpur!K71+Mahasamund!K71+Jagdalpur!K71+'Upcoming City'!K71</f>
        <v>0</v>
      </c>
      <c r="E7" s="43">
        <f>'Raipur-1'!L71+'Raipur-2'!L71+'Raipur-3'!L71+Bhilai!L71+Rajnandgaon!L71+Raigarh!L71+Bilaspur!L71+Korba!L71+'Other States'!L71+Odisha!L71+Nagpur!L71+Mahasamund!L71+Jagdalpur!L71+'Upcoming City'!L71</f>
        <v>0</v>
      </c>
      <c r="F7" s="122">
        <f t="shared" si="0"/>
        <v>0</v>
      </c>
      <c r="G7" s="43">
        <f t="shared" si="1"/>
        <v>0</v>
      </c>
      <c r="H7" s="114">
        <v>0</v>
      </c>
      <c r="I7" s="43">
        <f t="shared" si="2"/>
        <v>0</v>
      </c>
      <c r="J7" s="115">
        <v>0.4</v>
      </c>
      <c r="K7" s="115">
        <f t="shared" si="3"/>
        <v>9.6000000000000014</v>
      </c>
      <c r="L7" s="115">
        <v>24</v>
      </c>
      <c r="M7" s="115">
        <v>25.53</v>
      </c>
      <c r="N7" s="119">
        <f t="shared" si="4"/>
        <v>612.72</v>
      </c>
      <c r="O7" s="119"/>
      <c r="P7" s="119">
        <f t="shared" si="9"/>
        <v>0</v>
      </c>
      <c r="Q7" s="633" t="s">
        <v>299</v>
      </c>
      <c r="R7" s="634"/>
      <c r="S7" s="634"/>
      <c r="T7" s="634"/>
      <c r="U7" s="634"/>
      <c r="V7" s="43">
        <f>(D5+(C5*L5))*M5</f>
        <v>10239.75</v>
      </c>
      <c r="X7" s="6">
        <f t="shared" si="5"/>
        <v>0</v>
      </c>
      <c r="Y7" s="7">
        <f t="shared" si="6"/>
        <v>0</v>
      </c>
      <c r="Z7" s="8">
        <v>0</v>
      </c>
      <c r="AB7" s="133" t="s">
        <v>801</v>
      </c>
      <c r="AC7" s="426">
        <f>Z6+Y6+C6</f>
        <v>0</v>
      </c>
      <c r="AD7" s="426">
        <f>AC7*3.6</f>
        <v>0</v>
      </c>
      <c r="AF7" s="3" t="s">
        <v>138</v>
      </c>
      <c r="AG7" s="3">
        <v>2500</v>
      </c>
      <c r="AH7" s="43">
        <f>Raigarh!EI75</f>
        <v>1087.5</v>
      </c>
      <c r="AI7" s="43">
        <f>Raigarh!EI70</f>
        <v>131799.35999999999</v>
      </c>
      <c r="AJ7" s="43">
        <f t="shared" si="7"/>
        <v>1412.5</v>
      </c>
      <c r="AK7" s="298">
        <f t="shared" si="8"/>
        <v>0.435</v>
      </c>
      <c r="AL7" s="587"/>
      <c r="AT7" s="303"/>
      <c r="AV7" s="303"/>
      <c r="AW7" s="304"/>
    </row>
    <row r="8" spans="2:68">
      <c r="B8" s="1" t="s">
        <v>676</v>
      </c>
      <c r="C8" s="43">
        <f>'Raipur-1'!P70+'Raipur-2'!P70+'Raipur-3'!P70+Bhilai!P70+Rajnandgaon!P70+Raigarh!P70+Bilaspur!P70+Korba!P70+'Other States'!P70+Odisha!P70+Nagpur!P70+Mahasamund!P70+Jagdalpur!P70+'Upcoming City'!P70</f>
        <v>0</v>
      </c>
      <c r="D8" s="43">
        <f>'Raipur-1'!Q70+'Raipur-2'!Q70+'Raipur-3'!Q70+Bhilai!Q70+Rajnandgaon!Q70+Raigarh!Q70+Bilaspur!Q70+Korba!Q70+'Other States'!Q70+Odisha!Q70+Nagpur!Q70+Mahasamund!Q70+Jagdalpur!Q70+'Upcoming City'!Q70</f>
        <v>0</v>
      </c>
      <c r="E8" s="43">
        <f>'Raipur-1'!R70+'Raipur-2'!R70+'Raipur-3'!R70+Bhilai!R70+Rajnandgaon!R70+Raigarh!R70+Bilaspur!R70+Korba!R70+'Other States'!R70+Odisha!R70+Nagpur!R70+Mahasamund!R70+Jagdalpur!R70+'Upcoming City'!R70</f>
        <v>0</v>
      </c>
      <c r="F8" s="122">
        <f t="shared" si="0"/>
        <v>0</v>
      </c>
      <c r="G8" s="43">
        <f t="shared" si="1"/>
        <v>0</v>
      </c>
      <c r="H8" s="114">
        <v>0</v>
      </c>
      <c r="I8" s="43">
        <f t="shared" si="2"/>
        <v>0</v>
      </c>
      <c r="J8" s="115">
        <v>1</v>
      </c>
      <c r="K8" s="115">
        <f t="shared" si="3"/>
        <v>12</v>
      </c>
      <c r="L8" s="115">
        <v>12</v>
      </c>
      <c r="M8" s="115">
        <v>65</v>
      </c>
      <c r="N8" s="119">
        <f t="shared" si="4"/>
        <v>780</v>
      </c>
      <c r="O8" s="119"/>
      <c r="P8" s="119">
        <f t="shared" si="9"/>
        <v>0</v>
      </c>
      <c r="X8" s="6">
        <f t="shared" si="5"/>
        <v>0</v>
      </c>
      <c r="Y8" s="7">
        <f t="shared" si="6"/>
        <v>0</v>
      </c>
      <c r="Z8" s="8">
        <v>0</v>
      </c>
      <c r="AB8" s="133" t="s">
        <v>675</v>
      </c>
      <c r="AC8" s="426">
        <f>Z7+Y7+C7</f>
        <v>0</v>
      </c>
      <c r="AD8" s="426">
        <f>AC8*9.6</f>
        <v>0</v>
      </c>
      <c r="AF8" s="3" t="s">
        <v>140</v>
      </c>
      <c r="AG8" s="3">
        <v>2500</v>
      </c>
      <c r="AH8" s="43">
        <f>Bilaspur!EI75</f>
        <v>987.84</v>
      </c>
      <c r="AI8" s="43">
        <f>Bilaspur!EI70</f>
        <v>81761.070000000007</v>
      </c>
      <c r="AJ8" s="656">
        <f>AG8-(AH8+AH9)</f>
        <v>1093.1599999999999</v>
      </c>
      <c r="AK8" s="658">
        <f>(AH8+AH9)/AG8</f>
        <v>0.56273600000000001</v>
      </c>
      <c r="AL8" s="587"/>
      <c r="AT8" s="303"/>
      <c r="AV8" s="303"/>
      <c r="AW8" s="304"/>
    </row>
    <row r="9" spans="2:68">
      <c r="B9" s="1" t="s">
        <v>706</v>
      </c>
      <c r="C9" s="43">
        <f>'Raipur-1'!S70+'Raipur-2'!S70+'Raipur-3'!S70+Bhilai!S70+Rajnandgaon!S70+Raigarh!S70+Bilaspur!S70+Korba!S70+'Other States'!S70+Odisha!S70+Nagpur!S70+Mahasamund!S70+Jagdalpur!S70+'Upcoming City'!S70</f>
        <v>2</v>
      </c>
      <c r="D9" s="43">
        <f>'Raipur-1'!T70+'Raipur-2'!T70+'Raipur-3'!T70+Bhilai!T70+Rajnandgaon!T70+Raigarh!T70+Bilaspur!T70+Korba!T70+'Other States'!T70+Odisha!T70+Nagpur!T70+Mahasamund!T70+Jagdalpur!T70+'Upcoming City'!T70</f>
        <v>2</v>
      </c>
      <c r="E9" s="43">
        <f>'Raipur-1'!U70+'Raipur-2'!U70+'Raipur-3'!U70+Bhilai!U70+Rajnandgaon!U70+Raigarh!U70+Bilaspur!U70+Korba!U70+'Other States'!U70+Odisha!U70+Nagpur!U70+Mahasamund!U70+Jagdalpur!U70+'Upcoming City'!U70</f>
        <v>0</v>
      </c>
      <c r="F9" s="122">
        <f t="shared" si="0"/>
        <v>3</v>
      </c>
      <c r="G9" s="43">
        <f t="shared" si="1"/>
        <v>36</v>
      </c>
      <c r="H9" s="114">
        <v>0</v>
      </c>
      <c r="I9" s="43">
        <f t="shared" si="2"/>
        <v>-3</v>
      </c>
      <c r="J9" s="115">
        <v>1</v>
      </c>
      <c r="K9" s="115">
        <f t="shared" si="3"/>
        <v>12</v>
      </c>
      <c r="L9" s="115">
        <v>12</v>
      </c>
      <c r="M9" s="115">
        <v>60</v>
      </c>
      <c r="N9" s="119">
        <f t="shared" si="4"/>
        <v>720</v>
      </c>
      <c r="O9" s="119"/>
      <c r="P9" s="119">
        <f t="shared" si="9"/>
        <v>3</v>
      </c>
      <c r="X9" s="6">
        <f t="shared" si="5"/>
        <v>8.3333333333333329E-2</v>
      </c>
      <c r="Y9" s="7">
        <f t="shared" si="6"/>
        <v>1</v>
      </c>
      <c r="Z9" s="8">
        <v>0</v>
      </c>
      <c r="AB9" s="12" t="s">
        <v>114</v>
      </c>
      <c r="AC9" s="13">
        <f>SUM(AC7:AC8)</f>
        <v>0</v>
      </c>
      <c r="AD9" s="13">
        <f>SUM(AD7:AD8)</f>
        <v>0</v>
      </c>
      <c r="AF9" s="3" t="s">
        <v>139</v>
      </c>
      <c r="AG9" s="3"/>
      <c r="AH9" s="43">
        <f>Korba!EI75</f>
        <v>419</v>
      </c>
      <c r="AI9" s="43">
        <f>Korba!EI70</f>
        <v>56288</v>
      </c>
      <c r="AJ9" s="657"/>
      <c r="AK9" s="659"/>
      <c r="AL9" s="587"/>
      <c r="AT9" s="303"/>
      <c r="AV9" s="303"/>
      <c r="AW9" s="304"/>
    </row>
    <row r="10" spans="2:68">
      <c r="B10" s="1" t="s">
        <v>569</v>
      </c>
      <c r="C10" s="43">
        <f>'Raipur-1'!V70+'Raipur-2'!V70+'Raipur-3'!V70+Bhilai!V70+Rajnandgaon!V70+Raigarh!V70+Bilaspur!V70+Korba!V70+'Other States'!V70+Odisha!V70+Nagpur!V70+Mahasamund!V70+Jagdalpur!V70+'Upcoming City'!V70</f>
        <v>2</v>
      </c>
      <c r="D10" s="43">
        <f>'Raipur-1'!W70+'Raipur-2'!W70+'Raipur-3'!W70+Bhilai!W70+Rajnandgaon!W70+Raigarh!W70+Bilaspur!W70+Korba!W70+'Other States'!W70+Odisha!W70+Nagpur!W70+Mahasamund!W70+Jagdalpur!W70+'Upcoming City'!W70</f>
        <v>0</v>
      </c>
      <c r="E10" s="43">
        <f>'Raipur-1'!X70+'Raipur-2'!X70+'Raipur-3'!X70+Bhilai!X70+Rajnandgaon!X70+Raigarh!X70+Bilaspur!X70+Korba!X70+'Other States'!X70+Odisha!X70+Nagpur!X70+Mahasamund!X70+Jagdalpur!X70+'Upcoming City'!X70</f>
        <v>0</v>
      </c>
      <c r="F10" s="122">
        <f t="shared" si="0"/>
        <v>2</v>
      </c>
      <c r="G10" s="43">
        <f t="shared" si="1"/>
        <v>24</v>
      </c>
      <c r="H10" s="114">
        <v>0</v>
      </c>
      <c r="I10" s="43">
        <f t="shared" si="2"/>
        <v>-2</v>
      </c>
      <c r="J10" s="115">
        <v>1</v>
      </c>
      <c r="K10" s="115">
        <f t="shared" si="3"/>
        <v>12</v>
      </c>
      <c r="L10" s="115">
        <v>12</v>
      </c>
      <c r="M10" s="115">
        <v>73</v>
      </c>
      <c r="N10" s="119">
        <f t="shared" si="4"/>
        <v>876</v>
      </c>
      <c r="O10" s="119"/>
      <c r="P10" s="119">
        <f t="shared" si="9"/>
        <v>2</v>
      </c>
      <c r="X10" s="6">
        <f t="shared" si="5"/>
        <v>0</v>
      </c>
      <c r="Y10" s="7">
        <f t="shared" si="6"/>
        <v>0</v>
      </c>
      <c r="Z10" s="8">
        <v>0</v>
      </c>
      <c r="AB10" s="409" t="s">
        <v>702</v>
      </c>
      <c r="AC10" s="427">
        <f>Z8+Y8+C8</f>
        <v>0</v>
      </c>
      <c r="AD10" s="427">
        <f>AC10*12</f>
        <v>0</v>
      </c>
      <c r="AF10" s="3" t="s">
        <v>158</v>
      </c>
      <c r="AG10" s="3">
        <v>3000</v>
      </c>
      <c r="AH10" s="43">
        <f>Odisha!EI75</f>
        <v>472</v>
      </c>
      <c r="AI10" s="43">
        <f>Odisha!EI70</f>
        <v>53285</v>
      </c>
      <c r="AJ10" s="43">
        <f t="shared" si="7"/>
        <v>2528</v>
      </c>
      <c r="AK10" s="298">
        <f t="shared" ref="AK10:AK11" si="10">AH10/AG10</f>
        <v>0.15733333333333333</v>
      </c>
      <c r="AL10" s="587"/>
      <c r="AR10" s="3" t="str">
        <f>'Raipur-1'!C39</f>
        <v>Gangwani Agenccy</v>
      </c>
      <c r="AS10" s="3">
        <f>'Raipur-1'!CN39</f>
        <v>0</v>
      </c>
      <c r="AT10" s="305">
        <f>'Raipur-1 R'!CN39</f>
        <v>270</v>
      </c>
      <c r="AU10" s="3">
        <f>'Raipur-1'!CO39</f>
        <v>0</v>
      </c>
      <c r="AV10" s="305">
        <f>'Raipur-1 R'!CO39</f>
        <v>1350</v>
      </c>
      <c r="AW10" s="306">
        <f t="shared" ref="AW10:AW34" si="11">(AS10*AT10)+(AU10*AV10)</f>
        <v>0</v>
      </c>
    </row>
    <row r="11" spans="2:68" ht="15" customHeight="1">
      <c r="B11" s="2" t="s">
        <v>665</v>
      </c>
      <c r="C11" s="110">
        <f>SUM(C4:C10)</f>
        <v>145</v>
      </c>
      <c r="D11" s="110">
        <f>SUM(D4:D10)</f>
        <v>405</v>
      </c>
      <c r="E11" s="110">
        <f>SUM(E4:E10)</f>
        <v>0</v>
      </c>
      <c r="F11" s="120">
        <f>SUM(F4:F5)</f>
        <v>159</v>
      </c>
      <c r="G11" s="110">
        <f>SUM(G4:G5)</f>
        <v>1908</v>
      </c>
      <c r="H11" s="110">
        <f>SUM(H4:H10)</f>
        <v>0</v>
      </c>
      <c r="I11" s="110">
        <f>SUM(I4:I10)</f>
        <v>-164</v>
      </c>
      <c r="J11" s="110"/>
      <c r="K11" s="110"/>
      <c r="L11" s="110"/>
      <c r="M11" s="110"/>
      <c r="N11" s="110"/>
      <c r="O11" s="110"/>
      <c r="P11" s="119">
        <f t="shared" si="9"/>
        <v>159</v>
      </c>
      <c r="Z11" s="320"/>
      <c r="AB11" s="409" t="s">
        <v>703</v>
      </c>
      <c r="AC11" s="427">
        <f>Z9+Y9+C9</f>
        <v>3</v>
      </c>
      <c r="AD11" s="427">
        <f>AC11*12</f>
        <v>36</v>
      </c>
      <c r="AF11" s="3" t="s">
        <v>141</v>
      </c>
      <c r="AG11" s="3">
        <v>1500</v>
      </c>
      <c r="AH11" s="43">
        <f>Mahasamund!EI75</f>
        <v>136</v>
      </c>
      <c r="AI11" s="43">
        <f>Mahasamund!EI70</f>
        <v>14315.399999999998</v>
      </c>
      <c r="AJ11" s="43">
        <f t="shared" si="7"/>
        <v>1364</v>
      </c>
      <c r="AK11" s="298">
        <f t="shared" si="10"/>
        <v>9.0666666666666673E-2</v>
      </c>
      <c r="AL11" s="587"/>
      <c r="AR11" s="3" t="str">
        <f>'Raipur-1'!C40</f>
        <v>Horilal and Sons</v>
      </c>
      <c r="AS11" s="3">
        <f>'Raipur-1'!CN40</f>
        <v>0</v>
      </c>
      <c r="AT11" s="305">
        <f>'Raipur-1 R'!CN40</f>
        <v>270</v>
      </c>
      <c r="AU11" s="3">
        <f>'Raipur-1'!CO40</f>
        <v>0</v>
      </c>
      <c r="AV11" s="305">
        <f>'Raipur-1 R'!CO40</f>
        <v>1350</v>
      </c>
      <c r="AW11" s="306">
        <f t="shared" si="11"/>
        <v>0</v>
      </c>
    </row>
    <row r="12" spans="2:68">
      <c r="B12" s="2"/>
      <c r="C12" s="110"/>
      <c r="D12" s="110"/>
      <c r="E12" s="110"/>
      <c r="F12" s="120"/>
      <c r="G12" s="110"/>
      <c r="H12" s="110"/>
      <c r="I12" s="110"/>
      <c r="J12" s="110"/>
      <c r="K12" s="110"/>
      <c r="L12" s="110"/>
      <c r="M12" s="110"/>
      <c r="N12" s="110"/>
      <c r="O12" s="110"/>
      <c r="P12" s="110"/>
      <c r="AB12" s="409" t="s">
        <v>570</v>
      </c>
      <c r="AC12" s="427">
        <f>Z10+Y10+C10</f>
        <v>2</v>
      </c>
      <c r="AD12" s="427">
        <f>AC12*12</f>
        <v>24</v>
      </c>
      <c r="AF12" s="338" t="s">
        <v>446</v>
      </c>
      <c r="AG12" s="340">
        <v>0.01</v>
      </c>
      <c r="AH12" s="339">
        <f>'Other States'!EI75</f>
        <v>0</v>
      </c>
      <c r="AI12" s="340">
        <f>'Other States'!EI70</f>
        <v>0</v>
      </c>
      <c r="AJ12" s="43">
        <f t="shared" ref="AJ12" si="12">AH12</f>
        <v>0</v>
      </c>
      <c r="AK12" s="341" t="str">
        <f t="shared" ref="AK12" si="13">IFERROR(AJ12/AI12,"0")</f>
        <v>0</v>
      </c>
      <c r="AL12" s="587"/>
      <c r="AR12" s="3" t="e">
        <f>'Raipur-1'!#REF!</f>
        <v>#REF!</v>
      </c>
      <c r="AS12" s="3">
        <f>'Raipur-1'!CN51</f>
        <v>0</v>
      </c>
      <c r="AT12" s="305">
        <f>'Raipur-1 R'!CN51</f>
        <v>270</v>
      </c>
      <c r="AU12" s="3">
        <f>'Raipur-1'!CO51</f>
        <v>0</v>
      </c>
      <c r="AV12" s="305">
        <f>'Raipur-1 R'!CO51</f>
        <v>1350</v>
      </c>
      <c r="AW12" s="306">
        <f t="shared" si="11"/>
        <v>0</v>
      </c>
    </row>
    <row r="13" spans="2:68" ht="15.75">
      <c r="B13" s="49" t="s">
        <v>96</v>
      </c>
      <c r="C13" s="111" t="s">
        <v>522</v>
      </c>
      <c r="D13" s="111" t="s">
        <v>160</v>
      </c>
      <c r="E13" s="111" t="s">
        <v>157</v>
      </c>
      <c r="F13" s="50" t="s">
        <v>650</v>
      </c>
      <c r="G13" s="112">
        <f>SUM(G15:G16)</f>
        <v>0</v>
      </c>
      <c r="H13" s="112" t="s">
        <v>270</v>
      </c>
      <c r="I13" s="112" t="s">
        <v>271</v>
      </c>
      <c r="J13" s="50" t="s">
        <v>272</v>
      </c>
      <c r="K13" s="50" t="s">
        <v>273</v>
      </c>
      <c r="L13" s="50" t="s">
        <v>111</v>
      </c>
      <c r="M13" s="50" t="s">
        <v>283</v>
      </c>
      <c r="N13" s="118" t="s">
        <v>651</v>
      </c>
      <c r="O13" s="118"/>
      <c r="P13" s="118"/>
      <c r="Q13" s="579">
        <f>AI13</f>
        <v>654580.25400000007</v>
      </c>
      <c r="AB13" s="12" t="s">
        <v>114</v>
      </c>
      <c r="AC13" s="13">
        <f>SUM(AC10:AC12)</f>
        <v>5</v>
      </c>
      <c r="AD13" s="13">
        <f>SUM(AD10:AD12)</f>
        <v>60</v>
      </c>
      <c r="AF13" s="176" t="s">
        <v>147</v>
      </c>
      <c r="AG13" s="176">
        <f>SUM(AG3:AG12)</f>
        <v>17500.009999999998</v>
      </c>
      <c r="AH13" s="401">
        <f>SUM(AH3:AH12)</f>
        <v>5929.62</v>
      </c>
      <c r="AI13" s="401">
        <f>SUM(AI3:AI12)</f>
        <v>654580.25400000007</v>
      </c>
      <c r="AJ13" s="176"/>
      <c r="AK13" s="176"/>
      <c r="AL13" s="587"/>
      <c r="AR13" s="3" t="str">
        <f>'Raipur-2 R'!C46</f>
        <v>Chhutki Dairy</v>
      </c>
      <c r="AS13" s="3">
        <f>'Raipur-2'!CN46</f>
        <v>0</v>
      </c>
      <c r="AT13" s="305">
        <f>'Raipur-2 R'!CN46</f>
        <v>270</v>
      </c>
      <c r="AU13" s="3">
        <f>'Raipur-2'!CO46</f>
        <v>0</v>
      </c>
      <c r="AV13" s="305">
        <f>'Raipur-2 R'!CO46</f>
        <v>1350</v>
      </c>
      <c r="AW13" s="306">
        <f t="shared" si="11"/>
        <v>0</v>
      </c>
    </row>
    <row r="14" spans="2:68" ht="15" customHeight="1">
      <c r="B14" s="1" t="s">
        <v>456</v>
      </c>
      <c r="C14" s="43">
        <f>'Raipur-1'!Y70+'Raipur-2'!Y70+'Raipur-3'!Y70+Bhilai!Y70+Rajnandgaon!Y70+Raigarh!Y70+Bilaspur!Y70+Korba!Y70+'Other States'!Y70+Odisha!Y70+Nagpur!Y70+Mahasamund!Y70+Jagdalpur!Y70+'Upcoming City'!AB70</f>
        <v>0</v>
      </c>
      <c r="D14" s="43">
        <f>'Raipur-1'!Z70+'Raipur-2'!Z70+'Raipur-3'!Z70+Bhilai!Z70+Rajnandgaon!Z70+Raigarh!Z70+Bilaspur!Z70+Korba!Z70+'Other States'!Z70+Odisha!Z70+Nagpur!Z70+Mahasamund!Z70+Jagdalpur!Z70+'Upcoming City'!AC70</f>
        <v>0</v>
      </c>
      <c r="E14" s="43">
        <f>'Raipur-1'!AA70+'Raipur-2'!AA70+'Raipur-3'!AA70+Bhilai!AA70+Rajnandgaon!AA70+Raigarh!AA70+Bilaspur!AA70+Korba!AA70+'Other States'!AA70+Odisha!AA70+Nagpur!AA70+Mahasamund!AA70+Jagdalpur!AA70+'Upcoming City'!AD70</f>
        <v>0</v>
      </c>
      <c r="F14" s="122">
        <f>ROUNDUP(C14+(D14+E14)/L14,0)</f>
        <v>0</v>
      </c>
      <c r="G14" s="43">
        <f>F14*K14</f>
        <v>0</v>
      </c>
      <c r="H14" s="114">
        <v>0</v>
      </c>
      <c r="I14" s="43">
        <f>H14-F14</f>
        <v>0</v>
      </c>
      <c r="J14" s="115">
        <v>0.08</v>
      </c>
      <c r="K14" s="115">
        <v>0.96</v>
      </c>
      <c r="L14" s="115">
        <v>12</v>
      </c>
      <c r="M14" s="115">
        <v>14.75</v>
      </c>
      <c r="N14" s="119">
        <f>M14*L14</f>
        <v>177</v>
      </c>
      <c r="O14" s="119"/>
      <c r="P14" s="119">
        <f t="shared" ref="P14:P16" si="14">F14-O14</f>
        <v>0</v>
      </c>
      <c r="AB14" s="336"/>
      <c r="AC14" s="408"/>
      <c r="AR14" s="3" t="str">
        <f>'Raipur-3 R'!C54</f>
        <v>Apna Mart Samta Colony</v>
      </c>
      <c r="AS14" s="3">
        <f>'Raipur-3'!CN54</f>
        <v>0</v>
      </c>
      <c r="AT14" s="305">
        <f>'Raipur-3 R'!CN54</f>
        <v>270</v>
      </c>
      <c r="AU14" s="3">
        <f>'Raipur-3'!CO54</f>
        <v>0</v>
      </c>
      <c r="AV14" s="305">
        <f>'Raipur-3 R'!CO54</f>
        <v>1350</v>
      </c>
      <c r="AW14" s="306">
        <f t="shared" si="11"/>
        <v>0</v>
      </c>
    </row>
    <row r="15" spans="2:68">
      <c r="B15" s="393" t="s">
        <v>1057</v>
      </c>
      <c r="C15" s="43">
        <f>'Raipur-1'!AB70+'Raipur-2'!AB70+'Raipur-3'!AB70+Bhilai!AB70+Rajnandgaon!AB70+Raigarh!AB70+Bilaspur!AB70+Korba!AB70+'Other States'!AB70+Odisha!AB70+Nagpur!AB70+Mahasamund!AB70+Jagdalpur!AB70+'Upcoming City'!AB70</f>
        <v>0</v>
      </c>
      <c r="D15" s="43">
        <f>'Raipur-1'!AC70+'Raipur-2'!AC70+'Raipur-3'!AC70+Bhilai!AC70+Rajnandgaon!AC70+Raigarh!AC70+Bilaspur!AC70+Korba!AC70+'Other States'!AC70+Odisha!AC70+Nagpur!AC70+Mahasamund!AC70+Jagdalpur!AC70+'Upcoming City'!AC70</f>
        <v>0</v>
      </c>
      <c r="E15" s="43">
        <f>'Raipur-1'!AD70+'Raipur-2'!AD70+'Raipur-3'!AD70+Bhilai!AD70+Rajnandgaon!AD70+Raigarh!AD70+Bilaspur!AD70+Korba!AD70+'Other States'!AD70+Odisha!AD70+Nagpur!AD70+Mahasamund!AD70+Jagdalpur!AD70+'Upcoming City'!AD70</f>
        <v>0</v>
      </c>
      <c r="F15" s="122">
        <f>ROUNDUP((C15+E15)+D15/L15,0)</f>
        <v>0</v>
      </c>
      <c r="G15" s="43">
        <f>F15*K15</f>
        <v>0</v>
      </c>
      <c r="H15" s="114">
        <v>0</v>
      </c>
      <c r="I15" s="43">
        <f>H15-F15</f>
        <v>0</v>
      </c>
      <c r="J15" s="115">
        <v>0.18</v>
      </c>
      <c r="K15" s="115">
        <f>J15*L15</f>
        <v>1.08</v>
      </c>
      <c r="L15" s="115">
        <v>6</v>
      </c>
      <c r="M15" s="115">
        <v>21</v>
      </c>
      <c r="N15" s="119">
        <f>M15*L15</f>
        <v>126</v>
      </c>
      <c r="O15" s="119"/>
      <c r="P15" s="119">
        <f t="shared" si="14"/>
        <v>0</v>
      </c>
      <c r="Q15" s="158"/>
      <c r="U15" s="663" t="s">
        <v>488</v>
      </c>
      <c r="V15" s="664"/>
      <c r="W15" s="664"/>
      <c r="AR15" s="3" t="str">
        <f>'Bhilai R'!C21</f>
        <v>RRL-Nehru Nagar</v>
      </c>
      <c r="AS15" s="3">
        <f>Bhilai!CN21</f>
        <v>0</v>
      </c>
      <c r="AT15" s="305">
        <f>'Bhilai R'!CN21</f>
        <v>270</v>
      </c>
      <c r="AU15" s="3">
        <f>Bhilai!CO21</f>
        <v>0</v>
      </c>
      <c r="AV15" s="305">
        <f>'Bhilai R'!CO21</f>
        <v>1350</v>
      </c>
      <c r="AW15" s="306">
        <f t="shared" si="11"/>
        <v>0</v>
      </c>
    </row>
    <row r="16" spans="2:68">
      <c r="B16" s="1" t="s">
        <v>652</v>
      </c>
      <c r="C16" s="43">
        <f>'Raipur-1'!AE70+'Raipur-2'!AE70+'Raipur-3'!AE70+Bhilai!AE70+Rajnandgaon!AE70+Raigarh!AE70+Bilaspur!AE70+Korba!AE70+'Other States'!AE70+Odisha!AE70+Nagpur!AE70+Mahasamund!AE70+Jagdalpur!AE70+'Upcoming City'!AE70</f>
        <v>0</v>
      </c>
      <c r="D16" s="43">
        <f>'Raipur-1'!AF70+'Raipur-2'!AF70+'Raipur-3'!AF70+Bhilai!AF70+Rajnandgaon!AF70+Raigarh!AF70+Bilaspur!AF70+Korba!AF70+'Other States'!AF70+Odisha!AF70+Nagpur!AF70+Mahasamund!AF70+Jagdalpur!AF70+'Upcoming City'!AF70</f>
        <v>0</v>
      </c>
      <c r="E16" s="43">
        <f>'Raipur-1'!AG70+'Raipur-2'!AG70+'Raipur-3'!AG70+Bhilai!AG70+Rajnandgaon!AG70+Raigarh!AG70+Bilaspur!AG70+Korba!AG70+'Other States'!AG70+Odisha!AG70+Nagpur!AG70+Mahasamund!AG70+Jagdalpur!AG70+'Upcoming City'!AG70</f>
        <v>0</v>
      </c>
      <c r="F16" s="122">
        <f>ROUNDUP((C16+E16)+D16/L16,0)</f>
        <v>0</v>
      </c>
      <c r="G16" s="43">
        <f>F16*K16</f>
        <v>0</v>
      </c>
      <c r="H16" s="114">
        <v>0</v>
      </c>
      <c r="I16" s="43">
        <f>H16-F16</f>
        <v>0</v>
      </c>
      <c r="J16" s="115">
        <v>0.18</v>
      </c>
      <c r="K16" s="115">
        <f>J16*L16</f>
        <v>2.16</v>
      </c>
      <c r="L16" s="115">
        <v>12</v>
      </c>
      <c r="M16" s="115">
        <v>21</v>
      </c>
      <c r="N16" s="119">
        <f>M16*L16</f>
        <v>252</v>
      </c>
      <c r="O16" s="119"/>
      <c r="P16" s="119">
        <f t="shared" si="14"/>
        <v>0</v>
      </c>
      <c r="U16" s="3" t="s">
        <v>145</v>
      </c>
      <c r="V16" s="3" t="s">
        <v>106</v>
      </c>
      <c r="W16" s="3" t="s">
        <v>192</v>
      </c>
      <c r="AR16" s="3" t="str">
        <f>'Bhilai R'!C50</f>
        <v>M P S  Agency</v>
      </c>
      <c r="AS16" s="3">
        <f>Bhilai!CN50</f>
        <v>0</v>
      </c>
      <c r="AT16" s="305">
        <f>'Bhilai R'!CN50</f>
        <v>270</v>
      </c>
      <c r="AU16" s="3">
        <f>Bhilai!CO50</f>
        <v>0</v>
      </c>
      <c r="AV16" s="305">
        <f>'Bhilai R'!CO50</f>
        <v>1350</v>
      </c>
      <c r="AW16" s="306">
        <f t="shared" si="11"/>
        <v>0</v>
      </c>
    </row>
    <row r="17" spans="2:49">
      <c r="B17" s="49" t="s">
        <v>98</v>
      </c>
      <c r="C17" s="50" t="s">
        <v>239</v>
      </c>
      <c r="D17" s="50" t="s">
        <v>111</v>
      </c>
      <c r="E17" s="50" t="s">
        <v>215</v>
      </c>
      <c r="F17" s="50" t="s">
        <v>650</v>
      </c>
      <c r="G17" s="112">
        <f>SUM(G18:G23)</f>
        <v>2345</v>
      </c>
      <c r="H17" s="112" t="s">
        <v>270</v>
      </c>
      <c r="I17" s="112" t="s">
        <v>271</v>
      </c>
      <c r="J17" s="50" t="s">
        <v>272</v>
      </c>
      <c r="K17" s="50" t="s">
        <v>273</v>
      </c>
      <c r="L17" s="50" t="s">
        <v>111</v>
      </c>
      <c r="M17" s="50" t="s">
        <v>283</v>
      </c>
      <c r="N17" s="118" t="s">
        <v>651</v>
      </c>
      <c r="O17" s="118"/>
      <c r="P17" s="118"/>
      <c r="Q17" s="68"/>
      <c r="U17" s="3" t="s">
        <v>85</v>
      </c>
      <c r="V17" s="3">
        <f>'Raipur-1'!D70+'Raipur-2'!D70</f>
        <v>24</v>
      </c>
      <c r="W17" s="3">
        <f>'Raipur-1'!G70+'Raipur-2'!G70</f>
        <v>10</v>
      </c>
      <c r="AR17" s="3" t="str">
        <f>Rajnandgaon!B71</f>
        <v>Individual</v>
      </c>
      <c r="AS17" s="3">
        <f>Rajnandgaon!CN71</f>
        <v>0</v>
      </c>
      <c r="AT17" s="305">
        <f>'Rajnandgaon R'!CN6</f>
        <v>265</v>
      </c>
      <c r="AU17" s="3">
        <f>Rajnandgaon!CO71</f>
        <v>0</v>
      </c>
      <c r="AV17" s="305">
        <f>'Rajnandgaon R'!CO6</f>
        <v>1325</v>
      </c>
      <c r="AW17" s="306">
        <f t="shared" si="11"/>
        <v>0</v>
      </c>
    </row>
    <row r="18" spans="2:49">
      <c r="B18" s="1" t="s">
        <v>621</v>
      </c>
      <c r="C18" s="43">
        <f>'Raipur-1'!AH70+'Raipur-2'!AH70+'Raipur-3'!AH70+Bhilai!AH70+Rajnandgaon!AH70+Raigarh!AH70+Bilaspur!AH70+Korba!AH70+'Other States'!AH70+Odisha!AH70+Nagpur!AH70+Mahasamund!AH70+Jagdalpur!AH70+'Upcoming City'!AH70</f>
        <v>20</v>
      </c>
      <c r="D18" s="43">
        <f>'Raipur-1'!AI70+'Raipur-2'!AI70+'Raipur-3'!AI70+Bhilai!AI70+Rajnandgaon!AI70+Raigarh!AI70+Bilaspur!AI70+Korba!AI70+'Other States'!AI70+Odisha!AI70+Nagpur!AI70+Mahasamund!AI70+Jagdalpur!AI70+'Upcoming City'!AI70</f>
        <v>163</v>
      </c>
      <c r="E18" s="43">
        <f>'Raipur-1'!AJ70+'Raipur-2'!AJ70+'Raipur-3'!AJ70+Bhilai!AJ70+Rajnandgaon!AJ70+Raigarh!AJ70+Bilaspur!AJ70+Korba!AJ70+'Other States'!AJ70+Odisha!AJ70+Nagpur!AJ70+Mahasamund!AJ70+Jagdalpur!AJ70+'Upcoming City'!AJ70</f>
        <v>0</v>
      </c>
      <c r="F18" s="122">
        <f>ROUNDUP(C18+(D18+E18)/L18,0)</f>
        <v>23</v>
      </c>
      <c r="G18" s="43">
        <f t="shared" ref="G18:G23" si="15">F18*K18</f>
        <v>276</v>
      </c>
      <c r="H18" s="114">
        <f>43+6</f>
        <v>49</v>
      </c>
      <c r="I18" s="43">
        <f t="shared" ref="I18:I23" si="16">H18-F18</f>
        <v>26</v>
      </c>
      <c r="J18" s="115">
        <v>0.2</v>
      </c>
      <c r="K18" s="115">
        <f t="shared" ref="K18:K23" si="17">J18*L18</f>
        <v>12</v>
      </c>
      <c r="L18" s="115">
        <v>60</v>
      </c>
      <c r="M18" s="115">
        <v>17.25</v>
      </c>
      <c r="N18" s="119">
        <f t="shared" ref="N18:N23" si="18">M18*L18</f>
        <v>1035</v>
      </c>
      <c r="O18" s="119"/>
      <c r="P18" s="119">
        <f t="shared" ref="P18:P23" si="19">F18-O18</f>
        <v>23</v>
      </c>
      <c r="Q18" s="68"/>
      <c r="U18" s="3" t="s">
        <v>305</v>
      </c>
      <c r="V18" s="3">
        <f>Rajnandgaon!D70</f>
        <v>7</v>
      </c>
      <c r="W18" s="3">
        <f>Rajnandgaon!G70</f>
        <v>0</v>
      </c>
      <c r="AR18" s="3" t="str">
        <f>'Raigarh R'!C7</f>
        <v xml:space="preserve">Relaince Retail Ltd. Fresh,SK Plaza Raigarh </v>
      </c>
      <c r="AS18" s="3">
        <f>Raigarh!CN7</f>
        <v>0</v>
      </c>
      <c r="AT18" s="305">
        <f>'Raigarh R'!CN7</f>
        <v>270</v>
      </c>
      <c r="AU18" s="3">
        <f>Raigarh!CO7</f>
        <v>0</v>
      </c>
      <c r="AV18" s="305">
        <f>'Raigarh R'!CO7</f>
        <v>1350</v>
      </c>
      <c r="AW18" s="306">
        <f t="shared" si="11"/>
        <v>0</v>
      </c>
    </row>
    <row r="19" spans="2:49">
      <c r="B19" s="1" t="s">
        <v>622</v>
      </c>
      <c r="C19" s="43">
        <f>'Raipur-1'!AK70+'Raipur-2'!AK70+'Raipur-3'!AK70+Bhilai!AK70+Rajnandgaon!AK70+Raigarh!AK70+Bilaspur!AK70+Korba!AK70+'Other States'!AK70+Odisha!AK70+Nagpur!AK70+Mahasamund!AK70+Jagdalpur!AK70+'Upcoming City'!AK70</f>
        <v>1</v>
      </c>
      <c r="D19" s="43">
        <f>'Raipur-1'!AL70+'Raipur-2'!AL70+'Raipur-3'!AL70+Bhilai!AL70+Rajnandgaon!AL70+Raigarh!AL70+Bilaspur!AL70+Korba!AL70+'Other States'!AL70+Odisha!AL70+Nagpur!AL70+Mahasamund!AL70+Jagdalpur!AL70+'Upcoming City'!AL70</f>
        <v>155</v>
      </c>
      <c r="E19" s="43">
        <f>'Raipur-1'!AM70+'Raipur-2'!AM70+'Raipur-3'!AM70+Bhilai!AM70+Rajnandgaon!AM70+Raigarh!AM70+Bilaspur!AM70+Korba!AM70+'Other States'!AM70+Odisha!AM70+Nagpur!AM70+Mahasamund!AM70+Jagdalpur!AM70+'Upcoming City'!AM70</f>
        <v>0</v>
      </c>
      <c r="F19" s="122">
        <f>ROUNDUP(C19+(D19+E19)/L19,0)</f>
        <v>7</v>
      </c>
      <c r="G19" s="43">
        <f t="shared" si="15"/>
        <v>84</v>
      </c>
      <c r="H19" s="114">
        <v>16</v>
      </c>
      <c r="I19" s="43">
        <f t="shared" si="16"/>
        <v>9</v>
      </c>
      <c r="J19" s="115">
        <v>0.4</v>
      </c>
      <c r="K19" s="115">
        <f t="shared" si="17"/>
        <v>12</v>
      </c>
      <c r="L19" s="115">
        <v>30</v>
      </c>
      <c r="M19" s="115">
        <v>29</v>
      </c>
      <c r="N19" s="119">
        <f t="shared" si="18"/>
        <v>870</v>
      </c>
      <c r="O19" s="119"/>
      <c r="P19" s="119">
        <f t="shared" si="19"/>
        <v>7</v>
      </c>
      <c r="Q19" s="68"/>
      <c r="U19" s="3" t="s">
        <v>137</v>
      </c>
      <c r="V19" s="3">
        <f>Bhilai!D70</f>
        <v>2</v>
      </c>
      <c r="W19" s="3">
        <f>Bhilai!G70</f>
        <v>0</v>
      </c>
      <c r="AR19" s="3" t="str">
        <f>'Raigarh R'!C11</f>
        <v/>
      </c>
      <c r="AS19" s="3">
        <f>Raigarh!CN11</f>
        <v>0</v>
      </c>
      <c r="AT19" s="305">
        <f>'Raigarh R'!CN11</f>
        <v>270</v>
      </c>
      <c r="AU19" s="3">
        <f>Raigarh!CO11</f>
        <v>0</v>
      </c>
      <c r="AV19" s="305">
        <f>'Raigarh R'!CO11</f>
        <v>1350</v>
      </c>
      <c r="AW19" s="306">
        <f t="shared" si="11"/>
        <v>0</v>
      </c>
    </row>
    <row r="20" spans="2:49" ht="15" customHeight="1">
      <c r="B20" s="1" t="s">
        <v>678</v>
      </c>
      <c r="C20" s="43">
        <f>'Raipur-1'!AN70+'Raipur-2'!AN70+'Raipur-3'!AN70+Bhilai!AN70+Rajnandgaon!AN70+Raigarh!AN70+Bilaspur!AN70+Korba!AN70+'Other States'!AN70+Odisha!AN70+Nagpur!AN70+Mahasamund!AN70+Jagdalpur!AN70+'Upcoming City'!AN70</f>
        <v>30</v>
      </c>
      <c r="D20" s="43">
        <f>'Raipur-1'!AO70+'Raipur-2'!AO70+'Raipur-3'!AO70+Bhilai!AO70+Rajnandgaon!AO70+Raigarh!AO70+Bilaspur!AO70+Korba!AO70+'Other States'!AO70+Odisha!AO70+Nagpur!AO70+Mahasamund!AO70+Jagdalpur!AO70+'Upcoming City'!AO70</f>
        <v>360</v>
      </c>
      <c r="E20" s="43">
        <f>'Raipur-1'!AP70+'Raipur-2'!AP70+'Raipur-3'!AP70+Bhilai!AP70+Rajnandgaon!AP70+Raigarh!AP70+Bilaspur!AP70+Korba!AP70+'Other States'!AP70+Odisha!AP70+Nagpur!AP70+Mahasamund!AP70+Jagdalpur!AP70+'Upcoming City'!AP70</f>
        <v>0</v>
      </c>
      <c r="F20" s="122">
        <f>ROUNDUP(C20+(D20+E20)/L20,0)</f>
        <v>60</v>
      </c>
      <c r="G20" s="43">
        <f t="shared" si="15"/>
        <v>720</v>
      </c>
      <c r="H20" s="114">
        <v>143</v>
      </c>
      <c r="I20" s="43">
        <f t="shared" si="16"/>
        <v>83</v>
      </c>
      <c r="J20" s="115">
        <v>1</v>
      </c>
      <c r="K20" s="115">
        <f t="shared" si="17"/>
        <v>12</v>
      </c>
      <c r="L20" s="115">
        <v>12</v>
      </c>
      <c r="M20" s="115">
        <v>72</v>
      </c>
      <c r="N20" s="119">
        <f t="shared" si="18"/>
        <v>864</v>
      </c>
      <c r="O20" s="119"/>
      <c r="P20" s="119">
        <f t="shared" si="19"/>
        <v>60</v>
      </c>
      <c r="Q20" s="68"/>
      <c r="U20" s="3" t="s">
        <v>138</v>
      </c>
      <c r="V20" s="3">
        <f>Raigarh!D70</f>
        <v>40</v>
      </c>
      <c r="W20" s="3">
        <f>Raigarh!G70</f>
        <v>0</v>
      </c>
      <c r="AR20" s="3" t="str">
        <f>'Raigarh R'!C18</f>
        <v/>
      </c>
      <c r="AS20" s="3">
        <f>Raigarh!CN18</f>
        <v>0</v>
      </c>
      <c r="AT20" s="305">
        <f>'Raigarh R'!CN18</f>
        <v>270</v>
      </c>
      <c r="AU20" s="3">
        <f>Raigarh!CO18</f>
        <v>0</v>
      </c>
      <c r="AV20" s="305">
        <f>'Raigarh R'!CO18</f>
        <v>1350</v>
      </c>
      <c r="AW20" s="306">
        <f t="shared" si="11"/>
        <v>0</v>
      </c>
    </row>
    <row r="21" spans="2:49">
      <c r="B21" s="1" t="s">
        <v>679</v>
      </c>
      <c r="C21" s="43">
        <f>'Raipur-1'!AQ70+'Raipur-2'!AQ70+'Raipur-3'!AQ70+Bhilai!AQ70+Rajnandgaon!AQ70+Raigarh!AQ70+Bilaspur!AQ70+Korba!AQ70+'Other States'!AQ70+Odisha!AQ70+Nagpur!AQ70+Mahasamund!AQ70+Jagdalpur!AQ70+'Upcoming City'!AQ70</f>
        <v>31</v>
      </c>
      <c r="D21" s="43">
        <f>'Raipur-1'!AR70+'Raipur-2'!AR70+'Raipur-3'!AR70+Bhilai!AR70+Rajnandgaon!AR70+Raigarh!AR70+Bilaspur!AR70+Korba!AR70+'Other States'!AR70+Odisha!AR70+Nagpur!AR70+Mahasamund!AR70+Jagdalpur!AR70+'Upcoming City'!AR70</f>
        <v>0</v>
      </c>
      <c r="E21" s="43">
        <f>'Raipur-1'!AS70+'Raipur-2'!AS70+'Raipur-3'!AS70+Bhilai!AS70+Rajnandgaon!AS70+Raigarh!AS70+Bilaspur!AS70+Korba!AS70+'Other States'!AS70+Odisha!AS70+Nagpur!AS70+Mahasamund!AS70+Jagdalpur!AS70+'Upcoming City'!AS70</f>
        <v>0</v>
      </c>
      <c r="F21" s="122">
        <f>ROUNDUP(C21+(D21+E21)/L21,0)</f>
        <v>31</v>
      </c>
      <c r="G21" s="43">
        <f t="shared" si="15"/>
        <v>310</v>
      </c>
      <c r="H21" s="114">
        <v>99</v>
      </c>
      <c r="I21" s="43">
        <f t="shared" si="16"/>
        <v>68</v>
      </c>
      <c r="J21" s="115">
        <v>5</v>
      </c>
      <c r="K21" s="115">
        <f t="shared" si="17"/>
        <v>10</v>
      </c>
      <c r="L21" s="115">
        <v>2</v>
      </c>
      <c r="M21" s="115">
        <v>335</v>
      </c>
      <c r="N21" s="340">
        <f t="shared" si="18"/>
        <v>670</v>
      </c>
      <c r="O21" s="340"/>
      <c r="P21" s="119">
        <f t="shared" si="19"/>
        <v>31</v>
      </c>
      <c r="Q21" s="68"/>
      <c r="U21" s="3" t="s">
        <v>140</v>
      </c>
      <c r="V21" s="3">
        <f>Bilaspur!D70</f>
        <v>58</v>
      </c>
      <c r="W21" s="3">
        <f>Bilaspur!G70</f>
        <v>0</v>
      </c>
      <c r="AE21" s="42"/>
      <c r="AR21" s="3" t="str">
        <f>'Korba R'!C6</f>
        <v>Natraj Traders</v>
      </c>
      <c r="AS21" s="3">
        <f>Korba!CN6</f>
        <v>0</v>
      </c>
      <c r="AT21" s="305">
        <f>'Korba R'!CN6</f>
        <v>270</v>
      </c>
      <c r="AU21" s="3">
        <f>Korba!CO6</f>
        <v>0</v>
      </c>
      <c r="AV21" s="305">
        <f>'Korba R'!CO6</f>
        <v>1350</v>
      </c>
      <c r="AW21" s="306">
        <f t="shared" si="11"/>
        <v>0</v>
      </c>
    </row>
    <row r="22" spans="2:49">
      <c r="B22" s="1" t="s">
        <v>680</v>
      </c>
      <c r="C22" s="662">
        <f>'Raipur-1'!AT70+'Raipur-2'!AT70+'Raipur-3'!AT70+Bhilai!AT70+Rajnandgaon!AT70+Raigarh!AT70+Korba!AT70+Bilaspur!AT70+Odisha!AT70+Nagpur!AT70+Mahasamund!AT70+'Other States'!AT70+Jagdalpur!AT70+'Upcoming City'!AT70</f>
        <v>44</v>
      </c>
      <c r="D22" s="662"/>
      <c r="E22" s="662"/>
      <c r="F22" s="122">
        <f>ROUNDUP(C22+(D22+E22)/L22,0)</f>
        <v>44</v>
      </c>
      <c r="G22" s="43">
        <f t="shared" si="15"/>
        <v>220</v>
      </c>
      <c r="H22" s="114">
        <v>99</v>
      </c>
      <c r="I22" s="43">
        <f t="shared" si="16"/>
        <v>55</v>
      </c>
      <c r="J22" s="115">
        <v>5</v>
      </c>
      <c r="K22" s="115">
        <f t="shared" si="17"/>
        <v>5</v>
      </c>
      <c r="L22" s="115">
        <v>1</v>
      </c>
      <c r="M22" s="115">
        <v>375</v>
      </c>
      <c r="N22" s="119">
        <f t="shared" si="18"/>
        <v>375</v>
      </c>
      <c r="O22" s="119"/>
      <c r="P22" s="119">
        <f t="shared" si="19"/>
        <v>44</v>
      </c>
      <c r="Q22" s="68"/>
      <c r="U22" s="3" t="s">
        <v>141</v>
      </c>
      <c r="V22" s="3">
        <f>Mahasamund!D70</f>
        <v>0</v>
      </c>
      <c r="W22" s="3">
        <f>Mahasamund!G70</f>
        <v>0</v>
      </c>
      <c r="AR22" s="3" t="str">
        <f>'Korba R'!C7</f>
        <v>Vikash Milk</v>
      </c>
      <c r="AS22" s="3">
        <f>Korba!CN7</f>
        <v>0</v>
      </c>
      <c r="AT22" s="305">
        <f>'Korba R'!CN7</f>
        <v>270</v>
      </c>
      <c r="AU22" s="3">
        <f>Korba!CO7</f>
        <v>0</v>
      </c>
      <c r="AV22" s="305">
        <f>'Korba R'!CO7</f>
        <v>1350</v>
      </c>
      <c r="AW22" s="306">
        <f t="shared" si="11"/>
        <v>0</v>
      </c>
    </row>
    <row r="23" spans="2:49" ht="15" customHeight="1">
      <c r="B23" s="1" t="s">
        <v>681</v>
      </c>
      <c r="C23" s="623">
        <f>'Raipur-1'!AU70+'Raipur-2'!AU70+'Raipur-3'!AU70+Bhilai!AU70+Rajnandgaon!AU70+Raigarh!AU70+Bilaspur!AU70+Korba!AU70+'Other States'!AU70+Odisha!AU70+Nagpur!AU70+Mahasamund!AU70+Jagdalpur!AU70+'Upcoming City'!AU70</f>
        <v>49</v>
      </c>
      <c r="D23" s="623"/>
      <c r="E23" s="623"/>
      <c r="F23" s="122">
        <f>C23</f>
        <v>49</v>
      </c>
      <c r="G23" s="43">
        <f t="shared" si="15"/>
        <v>735</v>
      </c>
      <c r="H23" s="114">
        <v>104</v>
      </c>
      <c r="I23" s="43">
        <f t="shared" si="16"/>
        <v>55</v>
      </c>
      <c r="J23" s="115">
        <v>15</v>
      </c>
      <c r="K23" s="115">
        <f t="shared" si="17"/>
        <v>15</v>
      </c>
      <c r="L23" s="115">
        <v>1</v>
      </c>
      <c r="M23" s="115">
        <v>1050</v>
      </c>
      <c r="N23" s="119">
        <f t="shared" si="18"/>
        <v>1050</v>
      </c>
      <c r="O23" s="119"/>
      <c r="P23" s="119">
        <f t="shared" si="19"/>
        <v>49</v>
      </c>
      <c r="U23" s="3" t="s">
        <v>434</v>
      </c>
      <c r="V23" s="3">
        <f>Odisha!D70</f>
        <v>0</v>
      </c>
      <c r="W23" s="3">
        <f>Odisha!G70</f>
        <v>0</v>
      </c>
      <c r="AR23" s="3" t="str">
        <f>'Korba R'!C8</f>
        <v>Shaifu Dairy</v>
      </c>
      <c r="AS23" s="3">
        <f>Korba!CN8</f>
        <v>0</v>
      </c>
      <c r="AT23" s="305">
        <f>'Korba R'!CN8</f>
        <v>270</v>
      </c>
      <c r="AU23" s="3">
        <f>Korba!CO8</f>
        <v>0</v>
      </c>
      <c r="AV23" s="305">
        <f>'Korba R'!CO8</f>
        <v>1350</v>
      </c>
      <c r="AW23" s="306">
        <f t="shared" si="11"/>
        <v>0</v>
      </c>
    </row>
    <row r="24" spans="2:49">
      <c r="B24" s="49" t="s">
        <v>5</v>
      </c>
      <c r="C24" s="111" t="s">
        <v>522</v>
      </c>
      <c r="D24" s="111" t="s">
        <v>160</v>
      </c>
      <c r="E24" s="111" t="s">
        <v>157</v>
      </c>
      <c r="F24" s="50" t="s">
        <v>650</v>
      </c>
      <c r="G24" s="112">
        <f>SUM(G25:G26)</f>
        <v>0</v>
      </c>
      <c r="H24" s="112" t="s">
        <v>270</v>
      </c>
      <c r="I24" s="112" t="s">
        <v>271</v>
      </c>
      <c r="J24" s="50" t="s">
        <v>272</v>
      </c>
      <c r="K24" s="50" t="s">
        <v>273</v>
      </c>
      <c r="L24" s="50" t="s">
        <v>111</v>
      </c>
      <c r="M24" s="50" t="s">
        <v>283</v>
      </c>
      <c r="N24" s="118" t="s">
        <v>651</v>
      </c>
      <c r="O24" s="118"/>
      <c r="P24" s="118"/>
      <c r="U24" s="350" t="s">
        <v>147</v>
      </c>
      <c r="V24" s="350">
        <f>SUM(V17:V23)</f>
        <v>131</v>
      </c>
      <c r="W24" s="350">
        <f>SUM(W17:W23)</f>
        <v>10</v>
      </c>
      <c r="AR24" s="3" t="str">
        <f>'Korba R'!C21</f>
        <v>Gulsan Traders</v>
      </c>
      <c r="AS24" s="3">
        <f>Korba!CN21</f>
        <v>0</v>
      </c>
      <c r="AT24" s="305">
        <f>'Korba R'!CN21</f>
        <v>270</v>
      </c>
      <c r="AU24" s="3">
        <f>Korba!CO21</f>
        <v>0</v>
      </c>
      <c r="AV24" s="305">
        <f>'Korba R'!CO21</f>
        <v>1350</v>
      </c>
      <c r="AW24" s="306">
        <f t="shared" si="11"/>
        <v>0</v>
      </c>
    </row>
    <row r="25" spans="2:49">
      <c r="B25" s="1" t="s">
        <v>627</v>
      </c>
      <c r="C25" s="43">
        <f>'Raipur-1'!AV70+'Raipur-2'!AV70+'Raipur-3'!AV70+Bhilai!AV70+Rajnandgaon!AV70+Raigarh!AV70+Bilaspur!AV70+Korba!AV70+'Other States'!AV70+Odisha!AV70+Nagpur!AV70+Mahasamund!AV70+Jagdalpur!AV70+'Upcoming City'!AV70</f>
        <v>0</v>
      </c>
      <c r="D25" s="43">
        <f>'Raipur-1'!AW70+'Raipur-2'!AW70+'Raipur-3'!AW70+Bhilai!AW70+Rajnandgaon!AW70+Raigarh!AW70+Bilaspur!AW70+Korba!AW70+'Other States'!AW70+Odisha!AW70+Nagpur!AW70+Mahasamund!AW70+Jagdalpur!AW70+'Upcoming City'!AW70</f>
        <v>0</v>
      </c>
      <c r="E25" s="43">
        <f>'Raipur-1'!AX70+'Raipur-2'!AX70+'Raipur-3'!AX70+Bhilai!AX70+Rajnandgaon!AX70+Raigarh!AX70+Bilaspur!AX70+Korba!AX70+'Other States'!AX70+Odisha!AX70+Nagpur!AX70+Mahasamund!AX70+Jagdalpur!AX70+'Upcoming City'!AX70</f>
        <v>0</v>
      </c>
      <c r="F25" s="122">
        <f>ROUNDUP((C25+E25)+D25/L25,0)</f>
        <v>0</v>
      </c>
      <c r="G25" s="43">
        <f>F25*K25</f>
        <v>0</v>
      </c>
      <c r="H25" s="114">
        <v>0</v>
      </c>
      <c r="I25" s="43">
        <f>H25-F25</f>
        <v>0</v>
      </c>
      <c r="J25" s="115">
        <v>0.09</v>
      </c>
      <c r="K25" s="115">
        <f>J25*L25</f>
        <v>1.08</v>
      </c>
      <c r="L25" s="115">
        <v>12</v>
      </c>
      <c r="M25" s="115">
        <v>25</v>
      </c>
      <c r="N25" s="119">
        <f>M25*L25</f>
        <v>300</v>
      </c>
      <c r="O25" s="119"/>
      <c r="P25" s="119">
        <f t="shared" ref="P25:P26" si="20">F25-O25</f>
        <v>0</v>
      </c>
      <c r="AR25" s="3" t="str">
        <f>'Korba R'!C22</f>
        <v/>
      </c>
      <c r="AS25" s="3">
        <f>Korba!CN22</f>
        <v>0</v>
      </c>
      <c r="AT25" s="305">
        <f>'Korba R'!CN22</f>
        <v>270</v>
      </c>
      <c r="AU25" s="3">
        <f>Korba!CO22</f>
        <v>0</v>
      </c>
      <c r="AV25" s="305">
        <f>'Korba R'!CO22</f>
        <v>1350</v>
      </c>
      <c r="AW25" s="306">
        <f t="shared" si="11"/>
        <v>0</v>
      </c>
    </row>
    <row r="26" spans="2:49">
      <c r="B26" s="1" t="s">
        <v>301</v>
      </c>
      <c r="C26" s="43">
        <f>'Raipur-1'!AY70+'Raipur-2'!AY70+'Raipur-3'!AY70+Bhilai!AY70+Rajnandgaon!AY70+Raigarh!AY70+Bilaspur!AY70+Korba!AY70+'Other States'!AY70+Odisha!AY70+Nagpur!AY70+Mahasamund!AY70+Jagdalpur!AY70+'Upcoming City'!AY70</f>
        <v>0</v>
      </c>
      <c r="D26" s="43">
        <f>'Raipur-1'!AZ70+'Raipur-2'!AZ70+'Raipur-3'!AZ70+Bhilai!AZ70+Rajnandgaon!AZ70+Raigarh!AZ70+Bilaspur!AZ70+Korba!AZ70+'Other States'!AZ70+Odisha!AZ70+Nagpur!AZ70+Mahasamund!AZ70+Jagdalpur!AZ70+'Upcoming City'!AZ70</f>
        <v>0</v>
      </c>
      <c r="E26" s="43">
        <f>'Raipur-1'!BA70+'Raipur-2'!BA70+'Raipur-3'!BA70+Bhilai!BA70+Rajnandgaon!BA70+Raigarh!BA70+Bilaspur!BA70+Korba!BA70+'Other States'!BA70+Odisha!BA70+Nagpur!BA70+Mahasamund!BA70+Jagdalpur!BA70+'Upcoming City'!BA70</f>
        <v>0</v>
      </c>
      <c r="F26" s="122">
        <f>ROUNDUP((C26+E26)+D26/L26,0)</f>
        <v>0</v>
      </c>
      <c r="G26" s="43">
        <f>F26*K26</f>
        <v>0</v>
      </c>
      <c r="H26" s="114">
        <v>0</v>
      </c>
      <c r="I26" s="43">
        <f>H26-F26</f>
        <v>0</v>
      </c>
      <c r="J26" s="115">
        <v>0.09</v>
      </c>
      <c r="K26" s="115">
        <f>J26*L26</f>
        <v>1.08</v>
      </c>
      <c r="L26" s="115">
        <v>12</v>
      </c>
      <c r="M26" s="115">
        <v>25</v>
      </c>
      <c r="N26" s="119">
        <f>M26*L26</f>
        <v>300</v>
      </c>
      <c r="O26" s="119"/>
      <c r="P26" s="119">
        <f t="shared" si="20"/>
        <v>0</v>
      </c>
      <c r="AG26" s="171"/>
      <c r="AR26" s="3" t="str">
        <f>Bilaspur!B71</f>
        <v>Universal Corp</v>
      </c>
      <c r="AS26" s="3">
        <f>Bilaspur!CN71</f>
        <v>0</v>
      </c>
      <c r="AT26" s="305">
        <f>'Bilaspur R'!CN6</f>
        <v>270</v>
      </c>
      <c r="AU26" s="3">
        <f>Bilaspur!CO71</f>
        <v>0</v>
      </c>
      <c r="AV26" s="305">
        <f>'Bilaspur R'!CO6</f>
        <v>1350</v>
      </c>
      <c r="AW26" s="306">
        <f t="shared" si="11"/>
        <v>0</v>
      </c>
    </row>
    <row r="27" spans="2:49">
      <c r="B27" s="49" t="s">
        <v>6</v>
      </c>
      <c r="C27" s="50" t="s">
        <v>239</v>
      </c>
      <c r="D27" s="50" t="s">
        <v>111</v>
      </c>
      <c r="E27" s="50" t="s">
        <v>215</v>
      </c>
      <c r="F27" s="50" t="s">
        <v>650</v>
      </c>
      <c r="G27" s="112">
        <f>SUM(G28:G32)</f>
        <v>733</v>
      </c>
      <c r="H27" s="112" t="s">
        <v>270</v>
      </c>
      <c r="I27" s="112" t="s">
        <v>271</v>
      </c>
      <c r="J27" s="50" t="s">
        <v>272</v>
      </c>
      <c r="K27" s="50" t="s">
        <v>273</v>
      </c>
      <c r="L27" s="50" t="s">
        <v>111</v>
      </c>
      <c r="M27" s="50" t="s">
        <v>283</v>
      </c>
      <c r="N27" s="118" t="s">
        <v>651</v>
      </c>
      <c r="O27" s="118"/>
      <c r="P27" s="118"/>
      <c r="AG27" s="171"/>
      <c r="AR27" s="3" t="str">
        <f>'Bilaspur R'!C40</f>
        <v>Navniraman Vanijya Private Limited</v>
      </c>
      <c r="AS27" s="3">
        <f>Bilaspur!CN40</f>
        <v>0</v>
      </c>
      <c r="AT27" s="305">
        <f>'Bilaspur R'!CN40</f>
        <v>270</v>
      </c>
      <c r="AU27" s="3">
        <f>Bilaspur!CO40</f>
        <v>0</v>
      </c>
      <c r="AV27" s="305">
        <f>'Bilaspur R'!CO40</f>
        <v>1350</v>
      </c>
      <c r="AW27" s="306">
        <f t="shared" si="11"/>
        <v>0</v>
      </c>
    </row>
    <row r="28" spans="2:49" ht="15" customHeight="1">
      <c r="B28" s="1" t="s">
        <v>628</v>
      </c>
      <c r="C28" s="43">
        <f>'Raipur-1'!BB70+'Raipur-2'!BB70+'Raipur-3'!BB70+Bhilai!BB70+Rajnandgaon!BB70+Raigarh!BB70+Bilaspur!BB70+Korba!BB70+'Other States'!BB70+Odisha!BB70+Nagpur!BB70+Mahasamund!BB70+Jagdalpur!BB70+'Upcoming City'!BB70</f>
        <v>9</v>
      </c>
      <c r="D28" s="43">
        <f>'Raipur-1'!BC70+'Raipur-2'!BC70+'Raipur-3'!BC70+Bhilai!BC70+Rajnandgaon!BC70+Raigarh!BC70+Bilaspur!BC70+Korba!BC70+'Other States'!BC70+Odisha!BC70+Nagpur!BC70+Mahasamund!BC70+Jagdalpur!BC70+'Upcoming City'!BC70</f>
        <v>216</v>
      </c>
      <c r="E28" s="43">
        <f>'Raipur-1'!BD70+'Raipur-2'!BD70+'Raipur-3'!BD70+Bhilai!BD70+Rajnandgaon!BD70+Raigarh!BD70+Bilaspur!BD70+Korba!BD70+'Other States'!BD70+Odisha!BD70+Nagpur!BD70+Mahasamund!BD70+Jagdalpur!BD70+'Upcoming City'!BD70</f>
        <v>0</v>
      </c>
      <c r="F28" s="122">
        <f>ROUNDUP(C28+(D28+E28)/L28,0)</f>
        <v>13</v>
      </c>
      <c r="G28" s="43">
        <f>F28*K28</f>
        <v>156</v>
      </c>
      <c r="H28" s="114">
        <f>6+14+9</f>
        <v>29</v>
      </c>
      <c r="I28" s="43">
        <f>H28-F28</f>
        <v>16</v>
      </c>
      <c r="J28" s="115">
        <v>0.2</v>
      </c>
      <c r="K28" s="115">
        <f>J28*L28</f>
        <v>12</v>
      </c>
      <c r="L28" s="115">
        <v>60</v>
      </c>
      <c r="M28" s="115">
        <v>12.95</v>
      </c>
      <c r="N28" s="119">
        <f>M28*L28</f>
        <v>777</v>
      </c>
      <c r="O28" s="119"/>
      <c r="P28" s="119">
        <f t="shared" ref="P28:P32" si="21">F28-O28</f>
        <v>13</v>
      </c>
      <c r="Q28" s="68">
        <f>M29*L29</f>
        <v>612</v>
      </c>
      <c r="U28" s="395" t="s">
        <v>502</v>
      </c>
      <c r="V28" s="396"/>
      <c r="W28" s="396"/>
      <c r="X28" s="396"/>
      <c r="AG28" s="171"/>
      <c r="AR28" s="3" t="str">
        <f>Odisha!B71</f>
        <v>Tapaswini Enterprises</v>
      </c>
      <c r="AS28" s="3">
        <f>Odisha!CN71</f>
        <v>0</v>
      </c>
      <c r="AT28" s="305">
        <f>'Odisha R'!CN6</f>
        <v>255</v>
      </c>
      <c r="AU28" s="3">
        <f>Odisha!CO71</f>
        <v>0</v>
      </c>
      <c r="AV28" s="305">
        <f>'Odisha R'!CO6</f>
        <v>1275</v>
      </c>
      <c r="AW28" s="306">
        <f t="shared" si="11"/>
        <v>0</v>
      </c>
    </row>
    <row r="29" spans="2:49" ht="16.5" customHeight="1">
      <c r="B29" s="1" t="s">
        <v>682</v>
      </c>
      <c r="C29" s="43">
        <f>'Raipur-1'!BE70+'Raipur-2'!BE70+'Raipur-3'!BE70+Bhilai!BE70+Rajnandgaon!BE70+Raigarh!BE70+Bilaspur!BE70+Korba!BE70+'Other States'!BE70+Odisha!BE70+Nagpur!BE70+Mahasamund!BE70+Jagdalpur!BE70+'Upcoming City'!BE70</f>
        <v>9</v>
      </c>
      <c r="D29" s="43">
        <f>'Raipur-1'!BF70+'Raipur-2'!BF70+'Raipur-3'!BF70+Bhilai!BF70+Rajnandgaon!BF70+Raigarh!BF70+Bilaspur!BF70+Korba!BF70+'Other States'!BF70+Odisha!BF70+Nagpur!BF70+Mahasamund!BF70+Jagdalpur!BF70+'Upcoming City'!BF70</f>
        <v>140</v>
      </c>
      <c r="E29" s="43">
        <f>'Raipur-1'!BG70+'Raipur-2'!BG70+'Raipur-3'!BG70+Bhilai!BG70+Rajnandgaon!BG70+Raigarh!BG70+Bilaspur!BG70+Korba!BG70+'Other States'!BG70+Odisha!BG70+Nagpur!BG70+Mahasamund!BG70+Jagdalpur!BG70+'Upcoming City'!BG70</f>
        <v>0</v>
      </c>
      <c r="F29" s="122">
        <f>ROUNDUP(C29+(D29+E29)/L29,0)</f>
        <v>21</v>
      </c>
      <c r="G29" s="43">
        <f>F29*K29</f>
        <v>252</v>
      </c>
      <c r="H29" s="114">
        <f>13+36</f>
        <v>49</v>
      </c>
      <c r="I29" s="43">
        <f>H29-F29</f>
        <v>28</v>
      </c>
      <c r="J29" s="115">
        <v>1</v>
      </c>
      <c r="K29" s="115">
        <f>J29*L29</f>
        <v>12</v>
      </c>
      <c r="L29" s="115">
        <v>12</v>
      </c>
      <c r="M29" s="115">
        <v>51</v>
      </c>
      <c r="N29" s="340">
        <f>M29*L29</f>
        <v>612</v>
      </c>
      <c r="O29" s="340"/>
      <c r="P29" s="119">
        <f t="shared" si="21"/>
        <v>21</v>
      </c>
      <c r="Q29" s="68">
        <f>M30*L30</f>
        <v>500</v>
      </c>
      <c r="U29" s="61" t="s">
        <v>145</v>
      </c>
      <c r="V29" s="61" t="s">
        <v>503</v>
      </c>
      <c r="W29" s="61" t="s">
        <v>504</v>
      </c>
      <c r="X29" s="61" t="s">
        <v>505</v>
      </c>
      <c r="AG29" s="171"/>
      <c r="AI29" s="134" t="s">
        <v>193</v>
      </c>
      <c r="AJ29" s="135" t="s">
        <v>171</v>
      </c>
      <c r="AK29" s="135" t="s">
        <v>174</v>
      </c>
      <c r="AL29" s="135" t="s">
        <v>175</v>
      </c>
      <c r="AM29" s="135" t="s">
        <v>110</v>
      </c>
      <c r="AR29" s="309" t="str">
        <f>Odisha!C26</f>
        <v>Shivananda Sahu</v>
      </c>
      <c r="AS29" s="3">
        <f>Odisha!CN72</f>
        <v>0</v>
      </c>
      <c r="AT29" s="305">
        <f>'Odisha R'!CN7</f>
        <v>255</v>
      </c>
      <c r="AU29" s="3">
        <f>Odisha!CO72</f>
        <v>0</v>
      </c>
      <c r="AV29" s="305">
        <f>'Odisha R'!CO7</f>
        <v>1275</v>
      </c>
      <c r="AW29" s="306">
        <f t="shared" si="11"/>
        <v>0</v>
      </c>
    </row>
    <row r="30" spans="2:49" ht="15" customHeight="1">
      <c r="B30" s="1" t="s">
        <v>683</v>
      </c>
      <c r="C30" s="43">
        <f>'Raipur-1'!BH70+'Raipur-2'!BH70+'Raipur-3'!BH70+Bhilai!BH70+Rajnandgaon!BH70+Raigarh!BH70+Bilaspur!BH70+Korba!BH70+'Other States'!BH70+Odisha!BH70+Nagpur!BH70+Mahasamund!BH70+Jagdalpur!BH70+'Upcoming City'!BH70</f>
        <v>13</v>
      </c>
      <c r="D30" s="43">
        <f>'Raipur-1'!BI70+'Raipur-2'!BI70+'Raipur-3'!BI70+Bhilai!BI70+Rajnandgaon!BI70+Raigarh!BI70+Bilaspur!BI70+Korba!BI70+'Other States'!BI70+Odisha!BI70+Nagpur!BI70+Mahasamund!BI70+Jagdalpur!BI70+'Upcoming City'!BI70</f>
        <v>6</v>
      </c>
      <c r="E30" s="43">
        <f>'Raipur-1'!BJ70+'Raipur-2'!BJ70+'Raipur-3'!BJ70+Bhilai!BJ70+Rajnandgaon!BJ70+Raigarh!BJ70+Bilaspur!BJ70+Korba!BJ70+'Other States'!BJ70+Odisha!BJ70+Nagpur!BJ70+Mahasamund!BJ70+Jagdalpur!BJ70+'Upcoming City'!BJ70</f>
        <v>0</v>
      </c>
      <c r="F30" s="122">
        <f>ROUNDUP(C30+(D30+E30)/L30,0)</f>
        <v>16</v>
      </c>
      <c r="G30" s="43">
        <f>F30*K30</f>
        <v>160</v>
      </c>
      <c r="H30" s="114">
        <f>26+3</f>
        <v>29</v>
      </c>
      <c r="I30" s="43">
        <f>H30-F30</f>
        <v>13</v>
      </c>
      <c r="J30" s="115">
        <v>5</v>
      </c>
      <c r="K30" s="115">
        <f>J30*L30</f>
        <v>10</v>
      </c>
      <c r="L30" s="115">
        <v>2</v>
      </c>
      <c r="M30" s="115">
        <v>250</v>
      </c>
      <c r="N30" s="340">
        <f>M30*L30</f>
        <v>500</v>
      </c>
      <c r="O30" s="340"/>
      <c r="P30" s="119">
        <f t="shared" si="21"/>
        <v>16</v>
      </c>
      <c r="Q30" s="68"/>
      <c r="U30" s="3" t="s">
        <v>85</v>
      </c>
      <c r="V30" s="3">
        <f>'Raipur-2'!AE70+'Raipur-1'!AE70</f>
        <v>0</v>
      </c>
      <c r="W30" s="3">
        <f>'Raipur-1'!DV70+'Raipur-2'!DV70</f>
        <v>0</v>
      </c>
      <c r="X30" s="3">
        <f>'Raipur-1'!BS70+'Raipur-2'!BS70</f>
        <v>0</v>
      </c>
      <c r="AG30" s="171"/>
      <c r="AI30" s="30" t="s">
        <v>194</v>
      </c>
      <c r="AJ30" s="37">
        <f>G15</f>
        <v>0</v>
      </c>
      <c r="AK30" s="37">
        <f t="shared" ref="AK30:AK52" si="22">AL30*AM30</f>
        <v>0</v>
      </c>
      <c r="AL30" s="37">
        <f>M15</f>
        <v>21</v>
      </c>
      <c r="AM30" s="37">
        <f>D15+(C15*L15)</f>
        <v>0</v>
      </c>
      <c r="AR30" s="309" t="str">
        <f>'Nagpur R'!C22</f>
        <v>Aarav  Sales</v>
      </c>
      <c r="AS30" s="3">
        <f>Nagpur!CN22</f>
        <v>0</v>
      </c>
      <c r="AT30" s="305">
        <f>'Nagpur R'!CN22</f>
        <v>250</v>
      </c>
      <c r="AU30" s="3">
        <f>Nagpur!CO22</f>
        <v>0</v>
      </c>
      <c r="AV30" s="305">
        <f>'Nagpur R'!CO22</f>
        <v>1250</v>
      </c>
      <c r="AW30" s="306">
        <f t="shared" si="11"/>
        <v>0</v>
      </c>
    </row>
    <row r="31" spans="2:49" hidden="1">
      <c r="B31" s="1" t="s">
        <v>684</v>
      </c>
      <c r="C31" s="662">
        <f>'Raipur-1'!BK70+'Raipur-2'!BK70+'Raipur-3'!BK70+Bhilai!BK70+Rajnandgaon!BK70+Raigarh!BK70+Korba!BK70+Bilaspur!BK70+Odisha!BK70+Nagpur!BK70+Mahasamund!BK70+'Other States'!BK70+Jagdalpur!BK70+'Upcoming City'!BK70</f>
        <v>0</v>
      </c>
      <c r="D31" s="662"/>
      <c r="E31" s="662"/>
      <c r="F31" s="122">
        <f>ROUNDUP(C31+(D31+E31)/L31,0)</f>
        <v>0</v>
      </c>
      <c r="G31" s="43">
        <f>F31*K31</f>
        <v>0</v>
      </c>
      <c r="H31" s="114"/>
      <c r="I31" s="43">
        <f>H31-F31</f>
        <v>0</v>
      </c>
      <c r="J31" s="115">
        <v>5</v>
      </c>
      <c r="K31" s="115">
        <f>J31*L31</f>
        <v>5</v>
      </c>
      <c r="L31" s="115">
        <v>1</v>
      </c>
      <c r="M31" s="115">
        <v>295</v>
      </c>
      <c r="N31" s="340">
        <f>M31*L31</f>
        <v>295</v>
      </c>
      <c r="O31" s="340"/>
      <c r="P31" s="119">
        <f t="shared" si="21"/>
        <v>0</v>
      </c>
      <c r="U31" s="3" t="s">
        <v>137</v>
      </c>
      <c r="V31" s="3">
        <f>Bhilai!AE70</f>
        <v>0</v>
      </c>
      <c r="W31" s="3">
        <f>Bhilai!DV70</f>
        <v>0</v>
      </c>
      <c r="X31" s="3">
        <f>Bhilai!BS70</f>
        <v>0</v>
      </c>
      <c r="AG31" s="171"/>
      <c r="AI31" s="30" t="s">
        <v>195</v>
      </c>
      <c r="AJ31" s="37">
        <f>G25</f>
        <v>0</v>
      </c>
      <c r="AK31" s="37">
        <f t="shared" si="22"/>
        <v>0</v>
      </c>
      <c r="AL31" s="37">
        <f>M25</f>
        <v>25</v>
      </c>
      <c r="AM31" s="37">
        <f>D25+(C25*L25)</f>
        <v>0</v>
      </c>
      <c r="AR31" s="309" t="str">
        <f>'Nagpur R'!C23</f>
        <v>Bharat Traders</v>
      </c>
      <c r="AS31" s="3">
        <f>Nagpur!CN23</f>
        <v>0</v>
      </c>
      <c r="AT31" s="305">
        <f>'Nagpur R'!CN23</f>
        <v>250</v>
      </c>
      <c r="AU31" s="3">
        <f>Nagpur!CO23</f>
        <v>0</v>
      </c>
      <c r="AV31" s="305">
        <f>'Nagpur R'!CO23</f>
        <v>1250</v>
      </c>
      <c r="AW31" s="306">
        <f t="shared" si="11"/>
        <v>0</v>
      </c>
    </row>
    <row r="32" spans="2:49" ht="15.75">
      <c r="B32" s="1" t="s">
        <v>685</v>
      </c>
      <c r="C32" s="623">
        <f>'Raipur-1'!BL70+'Raipur-2'!BL70+'Raipur-3'!BL70+Bhilai!BL70+Rajnandgaon!BL70+Raigarh!BL70+Bilaspur!BL70+Korba!BL70+'Other States'!BL70+Odisha!BL70+Nagpur!BL70+Mahasamund!BL70+Jagdalpur!BL70+'Upcoming City'!BL70</f>
        <v>11</v>
      </c>
      <c r="D32" s="623"/>
      <c r="E32" s="623"/>
      <c r="F32" s="122">
        <f>C32</f>
        <v>11</v>
      </c>
      <c r="G32" s="43">
        <f>F32*K32</f>
        <v>165</v>
      </c>
      <c r="H32" s="114">
        <v>21</v>
      </c>
      <c r="I32" s="43">
        <f>H32-F32</f>
        <v>10</v>
      </c>
      <c r="J32" s="115">
        <v>15</v>
      </c>
      <c r="K32" s="115">
        <f>J32*L32</f>
        <v>15</v>
      </c>
      <c r="L32" s="115">
        <v>1</v>
      </c>
      <c r="M32" s="115">
        <v>875</v>
      </c>
      <c r="N32" s="119">
        <f>M32*L32</f>
        <v>875</v>
      </c>
      <c r="O32" s="119"/>
      <c r="P32" s="119">
        <f t="shared" si="21"/>
        <v>11</v>
      </c>
      <c r="U32" s="3" t="s">
        <v>138</v>
      </c>
      <c r="V32" s="3">
        <f>Raigarh!AE70</f>
        <v>0</v>
      </c>
      <c r="W32" s="3">
        <f>Raigarh!DV70</f>
        <v>0</v>
      </c>
      <c r="X32" s="3">
        <f>Raigarh!BS70</f>
        <v>0</v>
      </c>
      <c r="AA32" s="435"/>
      <c r="AB32" s="403"/>
      <c r="AC32" s="403"/>
      <c r="AD32" s="438"/>
      <c r="AG32" s="171"/>
      <c r="AI32" s="30" t="s">
        <v>196</v>
      </c>
      <c r="AJ32" s="37">
        <f>G26</f>
        <v>0</v>
      </c>
      <c r="AK32" s="37">
        <f t="shared" si="22"/>
        <v>0</v>
      </c>
      <c r="AL32" s="37">
        <f>M26</f>
        <v>25</v>
      </c>
      <c r="AM32" s="37">
        <f>D26+(C26*L26)</f>
        <v>0</v>
      </c>
      <c r="AR32" s="309" t="str">
        <f>'Nagpur R'!C24</f>
        <v>Kanhaiya Dairy House</v>
      </c>
      <c r="AS32" s="3">
        <f>Nagpur!CN24</f>
        <v>0</v>
      </c>
      <c r="AT32" s="305">
        <f>'Nagpur R'!CN24</f>
        <v>250</v>
      </c>
      <c r="AU32" s="3">
        <f>Nagpur!CO24</f>
        <v>0</v>
      </c>
      <c r="AV32" s="305">
        <f>'Nagpur R'!CO24</f>
        <v>1250</v>
      </c>
      <c r="AW32" s="306">
        <f t="shared" si="11"/>
        <v>0</v>
      </c>
    </row>
    <row r="33" spans="2:49" ht="15.75">
      <c r="B33" s="49" t="s">
        <v>100</v>
      </c>
      <c r="C33" s="50" t="s">
        <v>239</v>
      </c>
      <c r="D33" s="50" t="s">
        <v>111</v>
      </c>
      <c r="E33" s="50" t="s">
        <v>215</v>
      </c>
      <c r="F33" s="50" t="s">
        <v>274</v>
      </c>
      <c r="G33" s="112">
        <f>SUM(G34)</f>
        <v>0</v>
      </c>
      <c r="H33" s="112" t="s">
        <v>270</v>
      </c>
      <c r="I33" s="112" t="s">
        <v>271</v>
      </c>
      <c r="J33" s="50" t="s">
        <v>272</v>
      </c>
      <c r="K33" s="50" t="s">
        <v>273</v>
      </c>
      <c r="L33" s="50" t="s">
        <v>111</v>
      </c>
      <c r="M33" s="50" t="s">
        <v>283</v>
      </c>
      <c r="N33" s="118" t="s">
        <v>284</v>
      </c>
      <c r="O33" s="118"/>
      <c r="P33" s="118"/>
      <c r="U33" s="3" t="s">
        <v>140</v>
      </c>
      <c r="V33" s="3">
        <f>Bilaspur!AE70</f>
        <v>0</v>
      </c>
      <c r="W33" s="3">
        <f>Bilaspur!DV70</f>
        <v>0</v>
      </c>
      <c r="X33" s="3">
        <f>Bilaspur!BS70</f>
        <v>0</v>
      </c>
      <c r="AB33" s="403"/>
      <c r="AC33" s="403"/>
      <c r="AD33" s="438"/>
      <c r="AG33" s="171"/>
      <c r="AI33" s="30" t="s">
        <v>197</v>
      </c>
      <c r="AJ33" s="37">
        <f t="shared" ref="AJ33:AJ38" si="23">G18</f>
        <v>276</v>
      </c>
      <c r="AK33" s="37">
        <f t="shared" si="22"/>
        <v>23511.75</v>
      </c>
      <c r="AL33" s="37">
        <f t="shared" ref="AL33:AL38" si="24">M18</f>
        <v>17.25</v>
      </c>
      <c r="AM33" s="37">
        <f>D18+(C18*L18)</f>
        <v>1363</v>
      </c>
      <c r="AR33" s="309" t="str">
        <f>'Mahasamund R'!C10</f>
        <v>Jai Pitaimata Milk Dairy</v>
      </c>
      <c r="AS33" s="3">
        <f>Mahasamund!CN10</f>
        <v>0</v>
      </c>
      <c r="AT33" s="305">
        <f>'Mahasamund R'!CN10</f>
        <v>270</v>
      </c>
      <c r="AU33" s="3">
        <f>Mahasamund!CO10</f>
        <v>0</v>
      </c>
      <c r="AV33" s="305">
        <f>'Mahasamund R'!CO10</f>
        <v>1350</v>
      </c>
      <c r="AW33" s="306">
        <f t="shared" si="11"/>
        <v>0</v>
      </c>
    </row>
    <row r="34" spans="2:49" ht="15.75" hidden="1">
      <c r="B34" s="1" t="s">
        <v>668</v>
      </c>
      <c r="C34" s="43">
        <f>'Raipur-1'!BM70+'Raipur-2'!BM70+'Raipur-3'!BM70+Bhilai!BM70+Rajnandgaon!BM70+Raigarh!BM70+Bilaspur!BM70+Korba!BM70+'Other States'!BM70+Odisha!BM70+Nagpur!BM70+Mahasamund!BM70+Jagdalpur!BM70+'Upcoming City'!BM70</f>
        <v>0</v>
      </c>
      <c r="D34" s="43">
        <f>'Raipur-1'!BN70+'Raipur-2'!BN70+'Raipur-3'!BN70+Bhilai!BN70+Rajnandgaon!BN70+Raigarh!BN70+Bilaspur!BN70+Korba!BN70+'Other States'!BN70+Odisha!BN70+Nagpur!BN70+Mahasamund!BN70+Jagdalpur!BN70+'Upcoming City'!BN70</f>
        <v>0</v>
      </c>
      <c r="E34" s="43">
        <f>'Raipur-1'!BO70+'Raipur-2'!BO70+'Raipur-3'!BO70+Bhilai!BO70+Rajnandgaon!BO70+Raigarh!BO70+Bilaspur!BO70+Korba!BO70+'Other States'!BO70+Odisha!BO70+Nagpur!BO70+Mahasamund!BO70+Jagdalpur!BO70+'Upcoming City'!BO70</f>
        <v>0</v>
      </c>
      <c r="F34" s="122">
        <f>ROUNDUP(C34+(D34+E34)/L34,0)</f>
        <v>0</v>
      </c>
      <c r="G34" s="43">
        <f>F34*K34</f>
        <v>0</v>
      </c>
      <c r="H34" s="114">
        <v>0</v>
      </c>
      <c r="I34" s="43">
        <f>H34-F34</f>
        <v>0</v>
      </c>
      <c r="J34" s="115">
        <v>0.2</v>
      </c>
      <c r="K34" s="115">
        <f>J34*L34</f>
        <v>12</v>
      </c>
      <c r="L34" s="115">
        <v>60</v>
      </c>
      <c r="M34" s="115">
        <v>6.01</v>
      </c>
      <c r="N34" s="119">
        <f>M34*L34</f>
        <v>360.59999999999997</v>
      </c>
      <c r="O34" s="119"/>
      <c r="P34" s="119"/>
      <c r="U34" s="3" t="s">
        <v>141</v>
      </c>
      <c r="V34" s="3">
        <f>Mahasamund!AE70</f>
        <v>0</v>
      </c>
      <c r="W34" s="3">
        <f>Mahasamund!DV70</f>
        <v>0</v>
      </c>
      <c r="X34" s="3">
        <f>Mahasamund!BS70</f>
        <v>0</v>
      </c>
      <c r="AB34" s="436"/>
      <c r="AC34" s="436"/>
      <c r="AD34" s="437"/>
      <c r="AE34" s="435"/>
      <c r="AG34" s="171"/>
      <c r="AI34" s="30" t="s">
        <v>198</v>
      </c>
      <c r="AJ34" s="37">
        <f t="shared" si="23"/>
        <v>84</v>
      </c>
      <c r="AK34" s="37">
        <f t="shared" si="22"/>
        <v>5365</v>
      </c>
      <c r="AL34" s="37">
        <f t="shared" si="24"/>
        <v>29</v>
      </c>
      <c r="AM34" s="37">
        <f>D19+(C19*L19)</f>
        <v>185</v>
      </c>
      <c r="AR34" s="309" t="s">
        <v>214</v>
      </c>
      <c r="AS34" s="44">
        <f>AS35-AS37</f>
        <v>0</v>
      </c>
      <c r="AT34" s="305">
        <f>M46</f>
        <v>270</v>
      </c>
      <c r="AU34" s="44">
        <f>AU35-AU37</f>
        <v>0</v>
      </c>
      <c r="AV34" s="305">
        <f>M47</f>
        <v>1350</v>
      </c>
      <c r="AW34" s="306">
        <f t="shared" si="11"/>
        <v>0</v>
      </c>
    </row>
    <row r="35" spans="2:49" hidden="1">
      <c r="B35" s="49" t="s">
        <v>275</v>
      </c>
      <c r="C35" s="111" t="s">
        <v>522</v>
      </c>
      <c r="D35" s="111" t="s">
        <v>310</v>
      </c>
      <c r="E35" s="111" t="s">
        <v>157</v>
      </c>
      <c r="F35" s="50" t="s">
        <v>650</v>
      </c>
      <c r="G35" s="112">
        <f>SUM(G36:G40)</f>
        <v>0</v>
      </c>
      <c r="H35" s="112" t="s">
        <v>270</v>
      </c>
      <c r="I35" s="112" t="s">
        <v>271</v>
      </c>
      <c r="J35" s="50" t="s">
        <v>272</v>
      </c>
      <c r="K35" s="50" t="s">
        <v>273</v>
      </c>
      <c r="L35" s="50" t="s">
        <v>111</v>
      </c>
      <c r="M35" s="50" t="s">
        <v>283</v>
      </c>
      <c r="N35" s="118" t="s">
        <v>651</v>
      </c>
      <c r="O35" s="118"/>
      <c r="P35" s="118"/>
      <c r="U35" s="3" t="s">
        <v>434</v>
      </c>
      <c r="V35" s="3">
        <f>Odisha!AE70</f>
        <v>0</v>
      </c>
      <c r="W35" s="3">
        <f>Odisha!DV70</f>
        <v>0</v>
      </c>
      <c r="X35" s="3">
        <f>Odisha!BS70</f>
        <v>0</v>
      </c>
      <c r="AB35" s="38" t="s">
        <v>145</v>
      </c>
      <c r="AC35" s="38" t="s">
        <v>545</v>
      </c>
      <c r="AD35" s="39" t="s">
        <v>546</v>
      </c>
      <c r="AE35" s="39" t="s">
        <v>183</v>
      </c>
      <c r="AF35" s="39" t="s">
        <v>147</v>
      </c>
      <c r="AG35" s="171"/>
      <c r="AI35" s="30" t="s">
        <v>199</v>
      </c>
      <c r="AJ35" s="37">
        <f t="shared" si="23"/>
        <v>720</v>
      </c>
      <c r="AK35" s="37">
        <f t="shared" si="22"/>
        <v>51840</v>
      </c>
      <c r="AL35" s="37">
        <f t="shared" si="24"/>
        <v>72</v>
      </c>
      <c r="AM35" s="37">
        <f>D20+(C20*L20)</f>
        <v>720</v>
      </c>
      <c r="AR35" s="310" t="s">
        <v>147</v>
      </c>
      <c r="AS35" s="311">
        <f>D46</f>
        <v>0</v>
      </c>
      <c r="AT35" s="312" t="s">
        <v>428</v>
      </c>
      <c r="AU35" s="311">
        <f>D47</f>
        <v>0</v>
      </c>
      <c r="AV35" s="312" t="s">
        <v>428</v>
      </c>
      <c r="AW35" s="311">
        <f>AW34+AW37</f>
        <v>0</v>
      </c>
    </row>
    <row r="36" spans="2:49" ht="15" hidden="1" customHeight="1">
      <c r="B36" s="1" t="s">
        <v>654</v>
      </c>
      <c r="C36" s="43">
        <f>'Raipur-1'!BP70+'Raipur-2'!BP70+'Raipur-3'!BP70+Bhilai!BP70+Rajnandgaon!BP70+Raigarh!BP70+Bilaspur!BP70+Korba!BP70+'Other States'!BP70+Odisha!BP70+Nagpur!BP70+Mahasamund!BP70+Jagdalpur!BP70+'Upcoming City'!BP70</f>
        <v>0</v>
      </c>
      <c r="D36" s="43">
        <f>'Raipur-1'!BQ70+'Raipur-2'!BQ70+'Raipur-3'!BQ70+Bhilai!BQ70+Rajnandgaon!BQ70+Raigarh!BQ70+Bilaspur!BQ70+Korba!BQ70+'Other States'!BQ70+Odisha!BQ70+Nagpur!BQ70+Mahasamund!BQ70+Jagdalpur!BQ70+'Upcoming City'!BQ70</f>
        <v>0</v>
      </c>
      <c r="E36" s="43">
        <f>'Raipur-1'!BR70+'Raipur-2'!BR70+'Raipur-3'!BR70+Bhilai!BR70+Rajnandgaon!BR70+Raigarh!BR70+Bilaspur!BR70+Korba!BR70+'Other States'!BR70+Odisha!BR70+Nagpur!BR70+Mahasamund!BR70+Jagdalpur!BR70+'Upcoming City'!BR70</f>
        <v>0</v>
      </c>
      <c r="F36" s="122">
        <f>ROUNDUP(C36+(D36+E36)/L36,0)</f>
        <v>0</v>
      </c>
      <c r="G36" s="43">
        <f>F36*K36</f>
        <v>0</v>
      </c>
      <c r="H36" s="114">
        <v>0</v>
      </c>
      <c r="I36" s="43">
        <f>H36-F36</f>
        <v>0</v>
      </c>
      <c r="J36" s="115">
        <v>0.18</v>
      </c>
      <c r="K36" s="115">
        <f>J36*L36</f>
        <v>10.799999999999999</v>
      </c>
      <c r="L36" s="115">
        <v>60</v>
      </c>
      <c r="M36" s="115">
        <v>11.95</v>
      </c>
      <c r="N36" s="119">
        <f>M36*L36</f>
        <v>717</v>
      </c>
      <c r="O36" s="119"/>
      <c r="P36" s="119"/>
      <c r="U36" s="3" t="s">
        <v>186</v>
      </c>
      <c r="V36" s="3">
        <f>Rajnandgaon!AE70</f>
        <v>0</v>
      </c>
      <c r="W36" s="3">
        <f>Rajnandgaon!DV70</f>
        <v>0</v>
      </c>
      <c r="X36" s="3">
        <f>Rajnandgaon!BS70</f>
        <v>0</v>
      </c>
      <c r="AB36" s="30" t="s">
        <v>85</v>
      </c>
      <c r="AC36" s="40">
        <f>'Raipur-1'!D73+'Raipur-2'!D74+'Raipur-3'!D74</f>
        <v>0</v>
      </c>
      <c r="AD36" s="40">
        <f>'Raipur-1'!G73+'Raipur-2'!G74+'Raipur-3'!G74</f>
        <v>0</v>
      </c>
      <c r="AE36" s="40">
        <f>SUM('Raipur-1'!F73+'Raipur-2'!F74+'Raipur-3'!F74)/24</f>
        <v>0</v>
      </c>
      <c r="AF36" s="40">
        <f>SUM(AE30:AE30)</f>
        <v>0</v>
      </c>
      <c r="AG36" s="171"/>
      <c r="AI36" s="30" t="s">
        <v>200</v>
      </c>
      <c r="AJ36" s="37">
        <f t="shared" si="23"/>
        <v>310</v>
      </c>
      <c r="AK36" s="37">
        <f t="shared" si="22"/>
        <v>20770</v>
      </c>
      <c r="AL36" s="37">
        <f t="shared" si="24"/>
        <v>335</v>
      </c>
      <c r="AM36" s="37">
        <f>D21+(C21*L21)</f>
        <v>62</v>
      </c>
    </row>
    <row r="37" spans="2:49" ht="15" customHeight="1">
      <c r="B37" s="1" t="s">
        <v>686</v>
      </c>
      <c r="C37" s="43">
        <f>'Raipur-1'!BS70+'Raipur-2'!BS70+'Raipur-3'!BS70+Bhilai!BS70+Rajnandgaon!BS70+Raigarh!BS70+Bilaspur!BS70+Korba!BS70+'Other States'!BS70+Odisha!BS70+Nagpur!BS70+Mahasamund!BS70+Jagdalpur!BS70+'Upcoming City'!BS70</f>
        <v>0</v>
      </c>
      <c r="D37" s="43">
        <f>'Raipur-1'!BT70+'Raipur-2'!BT70+'Raipur-3'!BT70+Bhilai!BT70+Rajnandgaon!BT70+Raigarh!BT70+Bilaspur!BT70+Korba!BT70+'Other States'!BT70+Odisha!BT70+Nagpur!BT70+Mahasamund!BT70+Jagdalpur!BT70+'Upcoming City'!BT70</f>
        <v>0</v>
      </c>
      <c r="E37" s="43">
        <f>'Raipur-1'!BU70+'Raipur-2'!BU70+'Raipur-3'!BU70+Bhilai!BU70+Rajnandgaon!BU70+Raigarh!BU70+Bilaspur!BU70+Korba!BU70+'Other States'!BU70+Odisha!BU70+Nagpur!BU70+Mahasamund!BU70+Jagdalpur!BU70+'Upcoming City'!BU70</f>
        <v>0</v>
      </c>
      <c r="F37" s="122">
        <f>ROUNDUP((C37+E37)+D37/L37,0)</f>
        <v>0</v>
      </c>
      <c r="G37" s="43">
        <f>F37*K37</f>
        <v>0</v>
      </c>
      <c r="H37" s="114">
        <v>0</v>
      </c>
      <c r="I37" s="43">
        <f>H37-F37</f>
        <v>0</v>
      </c>
      <c r="J37" s="115">
        <v>0.18</v>
      </c>
      <c r="K37" s="115">
        <f>J37*L37</f>
        <v>1.7999999999999998</v>
      </c>
      <c r="L37" s="115">
        <v>10</v>
      </c>
      <c r="M37" s="115">
        <v>21</v>
      </c>
      <c r="N37" s="119">
        <f>M37*L37</f>
        <v>210</v>
      </c>
      <c r="O37" s="119"/>
      <c r="P37" s="119">
        <f t="shared" ref="P37:P40" si="25">F37-O37</f>
        <v>0</v>
      </c>
      <c r="U37" s="350" t="s">
        <v>147</v>
      </c>
      <c r="V37" s="350">
        <f>SUM(V30:V36)</f>
        <v>0</v>
      </c>
      <c r="W37" s="350">
        <f>SUM(W30:W36)</f>
        <v>0</v>
      </c>
      <c r="X37" s="350">
        <f>SUM(X30:X36)</f>
        <v>0</v>
      </c>
      <c r="AB37" s="30" t="s">
        <v>181</v>
      </c>
      <c r="AC37" s="40">
        <f>'Raipur-1'!D72+'Raipur-2'!D73+'Raipur-3'!D72</f>
        <v>7</v>
      </c>
      <c r="AD37" s="40">
        <f>'Raipur-1'!G72+'Raipur-2'!G73+'Raipur-3'!G72</f>
        <v>4</v>
      </c>
      <c r="AE37" s="40">
        <f>SUM('Raipur-1'!F72+'Raipur-2'!F73+'Raipur-3'!F72)/24</f>
        <v>0</v>
      </c>
      <c r="AF37" s="40">
        <f>SUM(AE31:AE31)</f>
        <v>0</v>
      </c>
      <c r="AI37" s="30" t="s">
        <v>524</v>
      </c>
      <c r="AJ37" s="37">
        <f t="shared" si="23"/>
        <v>220</v>
      </c>
      <c r="AK37" s="37">
        <f t="shared" si="22"/>
        <v>16500</v>
      </c>
      <c r="AL37" s="37">
        <f t="shared" si="24"/>
        <v>375</v>
      </c>
      <c r="AM37" s="37">
        <f>D22+(C22*L22)</f>
        <v>44</v>
      </c>
      <c r="AR37" s="309" t="s">
        <v>429</v>
      </c>
      <c r="AS37" s="3">
        <f>SUM(AS10:AS33)</f>
        <v>0</v>
      </c>
      <c r="AT37" s="305" t="s">
        <v>428</v>
      </c>
      <c r="AU37" s="3">
        <f>SUM(AU10:AU33)</f>
        <v>0</v>
      </c>
      <c r="AV37" s="305" t="s">
        <v>428</v>
      </c>
      <c r="AW37" s="306">
        <f>SUM(AW10:AW33)</f>
        <v>0</v>
      </c>
    </row>
    <row r="38" spans="2:49">
      <c r="B38" s="1" t="s">
        <v>687</v>
      </c>
      <c r="C38" s="43">
        <f>'Raipur-1'!BV70+'Raipur-2'!BV70+'Raipur-3'!BV70+Bhilai!BV70+Rajnandgaon!BV70+Raigarh!BV70+Bilaspur!BV70+Korba!BV70+'Other States'!BV70+Odisha!BV70+Nagpur!BV70+Mahasamund!BV70+Jagdalpur!BV70+'Upcoming City'!BV70</f>
        <v>0</v>
      </c>
      <c r="D38" s="43">
        <f>'Raipur-1'!BW70+'Raipur-2'!BW70+'Raipur-3'!BW70+Bhilai!BW70+Rajnandgaon!BW70+Raigarh!BW70+Bilaspur!BW70+Korba!BW70+'Other States'!BW70+Odisha!BW70+Nagpur!BW70+Mahasamund!BW70+Jagdalpur!BW70+'Upcoming City'!BW70</f>
        <v>0</v>
      </c>
      <c r="E38" s="43">
        <f>'Raipur-1'!BX70+'Raipur-2'!BX70+'Raipur-3'!BX70+Bhilai!BX70+Rajnandgaon!BX70+Raigarh!BX70+Bilaspur!BX70+Korba!BX70+'Other States'!BX70+Odisha!BX70+Nagpur!BX70+Mahasamund!BX70+Jagdalpur!BX70+'Upcoming City'!BX70</f>
        <v>0</v>
      </c>
      <c r="F38" s="122">
        <f>ROUNDUP((C38+E38)+D38/L38,0)</f>
        <v>0</v>
      </c>
      <c r="G38" s="43">
        <f>F38*K38</f>
        <v>0</v>
      </c>
      <c r="H38" s="114">
        <v>0</v>
      </c>
      <c r="I38" s="43">
        <f>H38-F38</f>
        <v>0</v>
      </c>
      <c r="J38" s="115">
        <v>0.18</v>
      </c>
      <c r="K38" s="115">
        <f>J38*L38</f>
        <v>1.7999999999999998</v>
      </c>
      <c r="L38" s="115">
        <v>10</v>
      </c>
      <c r="M38" s="115">
        <v>28</v>
      </c>
      <c r="N38" s="119">
        <f>M38*L38</f>
        <v>280</v>
      </c>
      <c r="O38" s="119"/>
      <c r="P38" s="119">
        <f t="shared" si="25"/>
        <v>0</v>
      </c>
      <c r="AB38" s="30" t="s">
        <v>137</v>
      </c>
      <c r="AC38" s="40">
        <f>Bhilai!D70</f>
        <v>2</v>
      </c>
      <c r="AD38" s="40">
        <f>Bhilai!G70</f>
        <v>0</v>
      </c>
      <c r="AE38" s="40">
        <f>Bhilai!F70/24</f>
        <v>0</v>
      </c>
      <c r="AF38" s="40">
        <f t="shared" ref="AF38:AF44" si="26">SUM(AC35:AE35)</f>
        <v>0</v>
      </c>
      <c r="AG38" s="172"/>
      <c r="AI38" s="30" t="s">
        <v>201</v>
      </c>
      <c r="AJ38" s="37">
        <f t="shared" si="23"/>
        <v>735</v>
      </c>
      <c r="AK38" s="37">
        <f t="shared" si="22"/>
        <v>51450</v>
      </c>
      <c r="AL38" s="37">
        <f t="shared" si="24"/>
        <v>1050</v>
      </c>
      <c r="AM38" s="37">
        <f>F23</f>
        <v>49</v>
      </c>
    </row>
    <row r="39" spans="2:49" ht="15" hidden="1" customHeight="1">
      <c r="B39" s="1" t="s">
        <v>666</v>
      </c>
      <c r="C39" s="43">
        <f>'Raipur-1'!BY70+'Raipur-2'!BY70+'Raipur-3'!BY70+Bhilai!BY70+Rajnandgaon!BY70+Raigarh!BY70+Bilaspur!BY70+Korba!BY70+'Other States'!BY70+Odisha!BY70+Nagpur!BY70+Mahasamund!BY70+Jagdalpur!BY70+'Upcoming City'!BY70</f>
        <v>0</v>
      </c>
      <c r="D39" s="43">
        <f>'Raipur-1'!BZ70+'Raipur-2'!BZ70+'Raipur-3'!BZ70+Bhilai!BZ70+Rajnandgaon!BZ70+Raigarh!BZ70+Bilaspur!BZ70+Korba!BZ70+'Other States'!BZ70+Odisha!BZ70+Nagpur!BZ70+Mahasamund!BZ70+Jagdalpur!BZ70+'Upcoming City'!BZ70</f>
        <v>0</v>
      </c>
      <c r="E39" s="43">
        <f>'Raipur-1'!CA70+'Raipur-2'!CA70+'Raipur-3'!CA70+Bhilai!CA70+Rajnandgaon!CA70+Raigarh!CA70+Bilaspur!CA70+Korba!CA70+'Other States'!CA70+Odisha!CA70+Nagpur!CA70+Mahasamund!CA70+Jagdalpur!CA70+'Upcoming City'!CA70</f>
        <v>0</v>
      </c>
      <c r="F39" s="122">
        <f>ROUNDUP((C39+E39)+D39/L39,0)</f>
        <v>0</v>
      </c>
      <c r="G39" s="43">
        <f>F39*K39</f>
        <v>0</v>
      </c>
      <c r="H39" s="114"/>
      <c r="I39" s="43">
        <f>H39-F39</f>
        <v>0</v>
      </c>
      <c r="J39" s="115">
        <v>0.18</v>
      </c>
      <c r="K39" s="115">
        <f>J39*L39</f>
        <v>1.7999999999999998</v>
      </c>
      <c r="L39" s="115">
        <v>10</v>
      </c>
      <c r="M39" s="115">
        <v>30.038406247988501</v>
      </c>
      <c r="N39" s="119">
        <f>M39*L39</f>
        <v>300.38406247988502</v>
      </c>
      <c r="O39" s="119"/>
      <c r="P39" s="119">
        <f t="shared" si="25"/>
        <v>0</v>
      </c>
      <c r="AB39" s="30" t="s">
        <v>186</v>
      </c>
      <c r="AC39" s="40">
        <f>Rajnandgaon!D70</f>
        <v>7</v>
      </c>
      <c r="AD39" s="40">
        <f>Rajnandgaon!G70</f>
        <v>0</v>
      </c>
      <c r="AE39" s="40">
        <f>Rajnandgaon!F70/24</f>
        <v>0</v>
      </c>
      <c r="AF39" s="40">
        <f t="shared" si="26"/>
        <v>0</v>
      </c>
      <c r="AG39" s="173"/>
      <c r="AI39" s="30" t="s">
        <v>202</v>
      </c>
      <c r="AJ39" s="37">
        <f>G28</f>
        <v>156</v>
      </c>
      <c r="AK39" s="37">
        <f t="shared" si="22"/>
        <v>9790.1999999999989</v>
      </c>
      <c r="AL39" s="37">
        <f>M28</f>
        <v>12.95</v>
      </c>
      <c r="AM39" s="37">
        <f>D28+(C28*L28)</f>
        <v>756</v>
      </c>
    </row>
    <row r="40" spans="2:49">
      <c r="B40" s="1" t="s">
        <v>688</v>
      </c>
      <c r="C40" s="43">
        <f>'Raipur-1'!CB70+'Raipur-2'!CB70+'Raipur-3'!CB70+Bhilai!CB70+Rajnandgaon!CB70+Raigarh!CB70+Bilaspur!CB70+Korba!CB70+'Other States'!CB70+Odisha!CB70+Nagpur!CB70+Mahasamund!CB70+Jagdalpur!CB70+'Upcoming City'!CB70</f>
        <v>0</v>
      </c>
      <c r="D40" s="43">
        <f>'Raipur-1'!CC70+'Raipur-2'!CC70+'Raipur-3'!CC70+Bhilai!CC70+Rajnandgaon!CC70+Raigarh!CC70+Bilaspur!CC70+Korba!CC70+'Other States'!CC70+Odisha!CC70+Nagpur!CC70+Mahasamund!CC70+Jagdalpur!CC70+'Upcoming City'!CC70</f>
        <v>0</v>
      </c>
      <c r="E40" s="43">
        <f>'Raipur-1'!CD70+'Raipur-2'!CD70+'Raipur-3'!CD70+Bhilai!CD70+Rajnandgaon!CD70+Raigarh!CD70+Bilaspur!CD70+Korba!CD70+'Other States'!CD70+Odisha!CD70+Nagpur!CD70+Mahasamund!CD70+Jagdalpur!CD70+'Upcoming City'!CD70</f>
        <v>0</v>
      </c>
      <c r="F40" s="122">
        <f>ROUNDUP((C40+E40)+D40/L40,0)</f>
        <v>0</v>
      </c>
      <c r="G40" s="43">
        <f>F40*K40</f>
        <v>0</v>
      </c>
      <c r="H40" s="114">
        <v>0</v>
      </c>
      <c r="I40" s="43">
        <f>H40-F40</f>
        <v>0</v>
      </c>
      <c r="J40" s="115">
        <v>0.18</v>
      </c>
      <c r="K40" s="115">
        <f>J40*L40</f>
        <v>1.7999999999999998</v>
      </c>
      <c r="L40" s="115">
        <v>10</v>
      </c>
      <c r="M40" s="115">
        <v>13.13</v>
      </c>
      <c r="N40" s="119">
        <f>M40*L40</f>
        <v>131.30000000000001</v>
      </c>
      <c r="O40" s="119"/>
      <c r="P40" s="119">
        <f t="shared" si="25"/>
        <v>0</v>
      </c>
      <c r="Q40" s="665" t="s">
        <v>188</v>
      </c>
      <c r="R40" s="661"/>
      <c r="S40" s="660" t="s">
        <v>120</v>
      </c>
      <c r="T40" s="661"/>
      <c r="U40" s="660" t="s">
        <v>214</v>
      </c>
      <c r="V40" s="661"/>
      <c r="AB40" s="30" t="s">
        <v>138</v>
      </c>
      <c r="AC40" s="40">
        <f>Raigarh!D70</f>
        <v>40</v>
      </c>
      <c r="AD40" s="40">
        <f>Raigarh!G70</f>
        <v>0</v>
      </c>
      <c r="AE40" s="40">
        <f>Raigarh!F70/24</f>
        <v>0</v>
      </c>
      <c r="AF40" s="40">
        <f t="shared" si="26"/>
        <v>11</v>
      </c>
      <c r="AG40" s="171"/>
      <c r="AI40" s="30" t="s">
        <v>203</v>
      </c>
      <c r="AJ40" s="37">
        <f>G29</f>
        <v>252</v>
      </c>
      <c r="AK40" s="37">
        <f t="shared" si="22"/>
        <v>12648</v>
      </c>
      <c r="AL40" s="37">
        <f>M29</f>
        <v>51</v>
      </c>
      <c r="AM40" s="37">
        <f>D29+(C29*L29)</f>
        <v>248</v>
      </c>
    </row>
    <row r="41" spans="2:49" ht="15" customHeight="1">
      <c r="B41" s="49" t="s">
        <v>9</v>
      </c>
      <c r="C41" s="111" t="s">
        <v>522</v>
      </c>
      <c r="D41" s="111" t="s">
        <v>111</v>
      </c>
      <c r="E41" s="50" t="s">
        <v>215</v>
      </c>
      <c r="F41" s="50" t="s">
        <v>276</v>
      </c>
      <c r="G41" s="112">
        <f>SUM(G42:G47)</f>
        <v>863</v>
      </c>
      <c r="H41" s="112" t="s">
        <v>270</v>
      </c>
      <c r="I41" s="112" t="s">
        <v>271</v>
      </c>
      <c r="J41" s="50" t="s">
        <v>272</v>
      </c>
      <c r="K41" s="50" t="s">
        <v>273</v>
      </c>
      <c r="L41" s="50" t="s">
        <v>111</v>
      </c>
      <c r="M41" s="50" t="s">
        <v>283</v>
      </c>
      <c r="N41" s="118" t="s">
        <v>651</v>
      </c>
      <c r="O41" s="118"/>
      <c r="P41" s="118"/>
      <c r="Q41" s="561" t="s">
        <v>213</v>
      </c>
      <c r="R41" s="50" t="s">
        <v>297</v>
      </c>
      <c r="S41" s="50" t="s">
        <v>213</v>
      </c>
      <c r="T41" s="50" t="s">
        <v>297</v>
      </c>
      <c r="U41" s="50" t="s">
        <v>213</v>
      </c>
      <c r="V41" s="50" t="s">
        <v>297</v>
      </c>
      <c r="W41">
        <f>(V42*U42)+(T42*S42)+(R42*Q42)</f>
        <v>0</v>
      </c>
      <c r="AB41" s="30" t="s">
        <v>158</v>
      </c>
      <c r="AC41" s="40">
        <f>Odisha!D70</f>
        <v>0</v>
      </c>
      <c r="AD41" s="40">
        <f>Odisha!G70</f>
        <v>0</v>
      </c>
      <c r="AE41" s="40">
        <f>Odisha!F70/24</f>
        <v>0</v>
      </c>
      <c r="AF41" s="40">
        <f t="shared" si="26"/>
        <v>2</v>
      </c>
      <c r="AG41" s="171"/>
      <c r="AI41" s="30" t="s">
        <v>204</v>
      </c>
      <c r="AJ41" s="37">
        <f>G30</f>
        <v>160</v>
      </c>
      <c r="AK41" s="37">
        <f t="shared" si="22"/>
        <v>8000</v>
      </c>
      <c r="AL41" s="37">
        <f>M30</f>
        <v>250</v>
      </c>
      <c r="AM41" s="37">
        <f>D30+(C30*L30)</f>
        <v>32</v>
      </c>
    </row>
    <row r="42" spans="2:49" ht="15" customHeight="1">
      <c r="B42" s="1" t="s">
        <v>635</v>
      </c>
      <c r="C42" s="116">
        <f>'Raipur-1'!CE70+'Raipur-2'!CE70+'Raipur-3'!CE70+Bhilai!CE70+Rajnandgaon!CE70+Raigarh!CE70+Bilaspur!CE70+Korba!CE70+'Other States'!CE70+Odisha!CE70+Nagpur!CE70+Mahasamund!CE70+Jagdalpur!CE70+'Upcoming City'!CE70</f>
        <v>0</v>
      </c>
      <c r="D42" s="116">
        <f>'Raipur-1'!CF70+'Raipur-2'!CF70+'Raipur-3'!CF70+Bhilai!CF70+Rajnandgaon!CF70+Raigarh!CF70+Bilaspur!CF70+Korba!CF70+'Other States'!CF70+Odisha!CF70+Nagpur!CF70+Mahasamund!CF70+Jagdalpur!CF70+'Upcoming City'!CF70</f>
        <v>430</v>
      </c>
      <c r="E42" s="116">
        <f>'Raipur-1'!CG70+'Raipur-2'!CG70+'Raipur-3'!CG70+Bhilai!CG70+Rajnandgaon!CG70+Raigarh!CG70+Bilaspur!CG70+Korba!CG70+'Other States'!CG70+Odisha!CG70+Nagpur!CG70+Mahasamund!CG70+Jagdalpur!CG70+'Upcoming City'!CG70</f>
        <v>0</v>
      </c>
      <c r="F42" s="122">
        <f t="shared" ref="F42:F47" si="27">ROUNDUP((D42+E42)+(C42*L42),0)</f>
        <v>430</v>
      </c>
      <c r="G42" s="43">
        <f t="shared" ref="G42:G47" si="28">F42*J42</f>
        <v>86</v>
      </c>
      <c r="H42" s="114">
        <v>231</v>
      </c>
      <c r="I42" s="43">
        <f t="shared" ref="I42:I47" si="29">H42-F42</f>
        <v>-199</v>
      </c>
      <c r="J42" s="115">
        <v>0.2</v>
      </c>
      <c r="K42" s="115">
        <f>J42*L42</f>
        <v>2.8000000000000003</v>
      </c>
      <c r="L42" s="115">
        <v>14</v>
      </c>
      <c r="M42" s="115">
        <v>81.167999999999978</v>
      </c>
      <c r="N42" s="119">
        <f t="shared" ref="N42:N47" si="30">M42*L42</f>
        <v>1136.3519999999996</v>
      </c>
      <c r="O42" s="119"/>
      <c r="P42" s="119">
        <f t="shared" ref="P42:P47" si="31">F42-O42</f>
        <v>430</v>
      </c>
      <c r="Q42" s="563">
        <v>240</v>
      </c>
      <c r="R42" s="43">
        <f>Nagpur!CN70</f>
        <v>0</v>
      </c>
      <c r="S42" s="119">
        <v>230</v>
      </c>
      <c r="T42" s="43">
        <f>'Other States'!CN70</f>
        <v>0</v>
      </c>
      <c r="U42" s="119">
        <v>260</v>
      </c>
      <c r="V42" s="43">
        <f>AF51-(R42+T42)</f>
        <v>0</v>
      </c>
      <c r="W42">
        <f>(V43*U43)+(T43*S43)+(R43*Q43)</f>
        <v>0</v>
      </c>
      <c r="AB42" s="30" t="s">
        <v>140</v>
      </c>
      <c r="AC42" s="40">
        <f>Bilaspur!D70</f>
        <v>58</v>
      </c>
      <c r="AD42" s="40">
        <f>Bilaspur!G70</f>
        <v>0</v>
      </c>
      <c r="AE42" s="40">
        <f>Bilaspur!F70/24</f>
        <v>0</v>
      </c>
      <c r="AF42" s="40">
        <f t="shared" si="26"/>
        <v>7</v>
      </c>
      <c r="AG42" s="171"/>
      <c r="AI42" s="30" t="s">
        <v>525</v>
      </c>
      <c r="AJ42" s="37">
        <f>G31</f>
        <v>0</v>
      </c>
      <c r="AK42" s="37">
        <f t="shared" si="22"/>
        <v>0</v>
      </c>
      <c r="AL42" s="37">
        <f>M31</f>
        <v>295</v>
      </c>
      <c r="AM42" s="37">
        <f>D31+(C31*L31)</f>
        <v>0</v>
      </c>
    </row>
    <row r="43" spans="2:49">
      <c r="B43" s="1" t="s">
        <v>636</v>
      </c>
      <c r="C43" s="116">
        <v>0</v>
      </c>
      <c r="D43" s="43">
        <f>'Raipur-1'!CI70+'Raipur-2'!CI70+'Raipur-3'!CI70+Bhilai!CI70+Rajnandgaon!CI70+Raigarh!CI70+Bilaspur!CI70+Korba!CI70+'Other States'!CI70+Odisha!CI70+Nagpur!CI70+Mahasamund!CI70+Jagdalpur!CI70+'Upcoming City'!CI70</f>
        <v>148</v>
      </c>
      <c r="E43" s="43">
        <f>'Raipur-1'!CJ70+'Raipur-2'!CJ70+'Raipur-3'!CJ70+Bhilai!CJ70+Rajnandgaon!CJ70+Raigarh!CJ70+Bilaspur!CJ70+Korba!CJ70+'Other States'!CJ70+Odisha!CJ70+Nagpur!CJ70+Mahasamund!CJ70+Jagdalpur!CJ70+'Upcoming City'!CJ70</f>
        <v>0</v>
      </c>
      <c r="F43" s="122">
        <f t="shared" si="27"/>
        <v>148</v>
      </c>
      <c r="G43" s="43">
        <f t="shared" si="28"/>
        <v>74</v>
      </c>
      <c r="H43" s="114">
        <v>20</v>
      </c>
      <c r="I43" s="43">
        <f t="shared" si="29"/>
        <v>-128</v>
      </c>
      <c r="J43" s="115">
        <v>0.5</v>
      </c>
      <c r="K43" s="115">
        <f>J43*L43</f>
        <v>0.5</v>
      </c>
      <c r="L43" s="115">
        <v>1</v>
      </c>
      <c r="M43" s="115">
        <v>184</v>
      </c>
      <c r="N43" s="119">
        <f t="shared" si="30"/>
        <v>184</v>
      </c>
      <c r="O43" s="119"/>
      <c r="P43" s="119">
        <f t="shared" si="31"/>
        <v>148</v>
      </c>
      <c r="Q43" s="564">
        <f>Q42*5</f>
        <v>1200</v>
      </c>
      <c r="R43" s="43">
        <f>Nagpur!CO70</f>
        <v>0</v>
      </c>
      <c r="S43" s="43">
        <f>S42*5</f>
        <v>1150</v>
      </c>
      <c r="T43" s="43">
        <f>'Other States'!CO70</f>
        <v>0</v>
      </c>
      <c r="U43" s="43">
        <v>1295</v>
      </c>
      <c r="V43" s="43">
        <f>AF52-(R43+T43)</f>
        <v>0</v>
      </c>
      <c r="AB43" s="30" t="s">
        <v>139</v>
      </c>
      <c r="AC43" s="40">
        <f>Korba!D70</f>
        <v>0</v>
      </c>
      <c r="AD43" s="40">
        <f>Korba!G70</f>
        <v>0</v>
      </c>
      <c r="AE43" s="40">
        <f>Korba!F70/24</f>
        <v>0</v>
      </c>
      <c r="AF43" s="40">
        <f t="shared" si="26"/>
        <v>40</v>
      </c>
      <c r="AG43" s="171"/>
      <c r="AI43" s="30" t="s">
        <v>205</v>
      </c>
      <c r="AJ43" s="37">
        <f>G32</f>
        <v>165</v>
      </c>
      <c r="AK43" s="37">
        <f t="shared" si="22"/>
        <v>9625</v>
      </c>
      <c r="AL43" s="37">
        <f>M32</f>
        <v>875</v>
      </c>
      <c r="AM43" s="37">
        <f>F32</f>
        <v>11</v>
      </c>
    </row>
    <row r="44" spans="2:49">
      <c r="B44" s="1" t="s">
        <v>689</v>
      </c>
      <c r="C44" s="116">
        <v>0</v>
      </c>
      <c r="D44" s="43">
        <f>'Raipur-1'!CK70+'Raipur-2'!CK70+'Raipur-3'!CK70+Bhilai!CK70+Rajnandgaon!CK70+Raigarh!CK70+Bilaspur!CK70+Korba!CK70+'Other States'!CK70+Odisha!CK70+Nagpur!CK70+Mahasamund!CK70+Jagdalpur!CK70+'Upcoming City'!CK70</f>
        <v>703</v>
      </c>
      <c r="E44" s="43">
        <f>'Raipur-1'!CL70+'Raipur-2'!CL70+'Raipur-3'!CL70+Bhilai!CL70+Rajnandgaon!CL70+Raigarh!CL70+Bilaspur!CL70+Korba!CL70+'Other States'!CL70+Odisha!CL70+Nagpur!CL70+Mahasamund!CL70+Jagdalpur!CL70+'Upcoming City'!CL70</f>
        <v>0</v>
      </c>
      <c r="F44" s="122">
        <f t="shared" si="27"/>
        <v>703</v>
      </c>
      <c r="G44" s="43">
        <f t="shared" si="28"/>
        <v>703</v>
      </c>
      <c r="H44" s="114">
        <v>26</v>
      </c>
      <c r="I44" s="43">
        <f t="shared" si="29"/>
        <v>-677</v>
      </c>
      <c r="J44" s="115">
        <v>1</v>
      </c>
      <c r="K44" s="115">
        <f>J44*L44</f>
        <v>1</v>
      </c>
      <c r="L44" s="115">
        <v>1</v>
      </c>
      <c r="M44" s="115">
        <v>355</v>
      </c>
      <c r="N44" s="119">
        <f t="shared" si="30"/>
        <v>355</v>
      </c>
      <c r="O44" s="119"/>
      <c r="P44" s="119">
        <f t="shared" si="31"/>
        <v>703</v>
      </c>
      <c r="Q44" s="564"/>
      <c r="R44" s="43"/>
      <c r="S44" s="43"/>
      <c r="T44" s="43"/>
      <c r="U44" s="43"/>
      <c r="V44" s="43"/>
      <c r="W44">
        <f>SUM(W41:W42)</f>
        <v>0</v>
      </c>
      <c r="AB44" s="30" t="s">
        <v>188</v>
      </c>
      <c r="AC44" s="40">
        <f>Nagpur!D70</f>
        <v>0</v>
      </c>
      <c r="AD44" s="40">
        <f>Nagpur!G70</f>
        <v>0</v>
      </c>
      <c r="AE44" s="40">
        <f>Nagpur!F70/24</f>
        <v>0</v>
      </c>
      <c r="AF44" s="40">
        <f t="shared" si="26"/>
        <v>0</v>
      </c>
      <c r="AG44" s="171"/>
      <c r="AI44" s="30" t="s">
        <v>206</v>
      </c>
      <c r="AJ44" s="37">
        <f>G34</f>
        <v>0</v>
      </c>
      <c r="AK44" s="37">
        <f t="shared" si="22"/>
        <v>0</v>
      </c>
      <c r="AL44" s="37">
        <f>M34</f>
        <v>6.01</v>
      </c>
      <c r="AM44" s="37">
        <f>D34+(C34*L34)</f>
        <v>0</v>
      </c>
    </row>
    <row r="45" spans="2:49" ht="15" hidden="1" customHeight="1">
      <c r="B45" s="1" t="s">
        <v>655</v>
      </c>
      <c r="C45" s="116">
        <v>0</v>
      </c>
      <c r="D45" s="43">
        <f>'Raipur-1'!CM70+'Raipur-2'!CM70+'Raipur-3'!CM70+Bhilai!CM70+Rajnandgaon!CM70+Raigarh!CM70+Bilaspur!CM70+Korba!CM70+'Other States'!CM70+Odisha!CM70+Nagpur!CN70+Mahasamund!CM70+Jagdalpur!CN70+'Upcoming City'!CN70</f>
        <v>0</v>
      </c>
      <c r="E45" s="43">
        <v>0</v>
      </c>
      <c r="F45" s="122">
        <f t="shared" si="27"/>
        <v>0</v>
      </c>
      <c r="G45" s="43">
        <f t="shared" si="28"/>
        <v>0</v>
      </c>
      <c r="H45" s="114"/>
      <c r="I45" s="43">
        <f t="shared" si="29"/>
        <v>0</v>
      </c>
      <c r="J45" s="115">
        <v>5</v>
      </c>
      <c r="K45" s="115">
        <v>5</v>
      </c>
      <c r="L45" s="115">
        <v>1</v>
      </c>
      <c r="M45" s="115">
        <v>1650</v>
      </c>
      <c r="N45" s="119">
        <f t="shared" si="30"/>
        <v>1650</v>
      </c>
      <c r="O45" s="119"/>
      <c r="P45" s="119">
        <f t="shared" si="31"/>
        <v>0</v>
      </c>
      <c r="Q45" s="565" t="s">
        <v>172</v>
      </c>
      <c r="R45" s="43">
        <f>(R42*Q42)+(R43*Q43)</f>
        <v>0</v>
      </c>
      <c r="S45" s="112" t="s">
        <v>172</v>
      </c>
      <c r="T45" s="43">
        <f>(T42*S42)+(T43*S43)</f>
        <v>0</v>
      </c>
      <c r="U45" s="112" t="s">
        <v>172</v>
      </c>
      <c r="V45" s="43">
        <f>(V42*U42)+(V43*U43)</f>
        <v>0</v>
      </c>
      <c r="AB45" s="38" t="s">
        <v>114</v>
      </c>
      <c r="AC45" s="125">
        <f>SUM(AC36:AC44)</f>
        <v>114</v>
      </c>
      <c r="AD45" s="125">
        <f>SUM(AD36:AD44)</f>
        <v>4</v>
      </c>
      <c r="AE45" s="125">
        <f>SUM(AE36:AE44)</f>
        <v>0</v>
      </c>
      <c r="AF45" s="125">
        <f>SUM(AF36:AF44)</f>
        <v>60</v>
      </c>
      <c r="AG45" s="174"/>
      <c r="AI45" s="126" t="s">
        <v>207</v>
      </c>
      <c r="AJ45" s="37">
        <f>G37</f>
        <v>0</v>
      </c>
      <c r="AK45" s="37">
        <f t="shared" si="22"/>
        <v>0</v>
      </c>
      <c r="AL45" s="37">
        <f>M37</f>
        <v>21</v>
      </c>
      <c r="AM45" s="37">
        <f>D37+(C37*L37)</f>
        <v>0</v>
      </c>
    </row>
    <row r="46" spans="2:49">
      <c r="B46" s="1" t="s">
        <v>428</v>
      </c>
      <c r="C46" s="116">
        <v>0</v>
      </c>
      <c r="D46" s="43">
        <f>'Raipur-1'!CN70+'Raipur-2'!CN70+'Raipur-3'!CN70+Bhilai!CN70+Rajnandgaon!CN70+Raigarh!CN70+Bilaspur!CN70+Korba!CN70+'Other States'!CN70+Odisha!CN70+Nagpur!CN70+Mahasamund!CN70+Jagdalpur!CN70+'Upcoming City'!CN70</f>
        <v>0</v>
      </c>
      <c r="E46" s="43">
        <v>0</v>
      </c>
      <c r="F46" s="122">
        <f t="shared" si="27"/>
        <v>0</v>
      </c>
      <c r="G46" s="43">
        <f t="shared" si="28"/>
        <v>0</v>
      </c>
      <c r="H46" s="114" t="s">
        <v>2965</v>
      </c>
      <c r="I46" s="43" t="e">
        <f t="shared" si="29"/>
        <v>#VALUE!</v>
      </c>
      <c r="J46" s="115">
        <v>1</v>
      </c>
      <c r="K46" s="115">
        <f>J46*L46</f>
        <v>1</v>
      </c>
      <c r="L46" s="115">
        <v>1</v>
      </c>
      <c r="M46" s="115">
        <v>270</v>
      </c>
      <c r="N46" s="119">
        <f t="shared" si="30"/>
        <v>270</v>
      </c>
      <c r="O46" s="119"/>
      <c r="P46" s="119">
        <f t="shared" si="31"/>
        <v>0</v>
      </c>
      <c r="Q46" s="383"/>
      <c r="R46" s="383"/>
      <c r="S46" s="383"/>
      <c r="T46" s="383"/>
      <c r="U46" s="383"/>
      <c r="V46" s="42">
        <f>V45+T45+R45</f>
        <v>0</v>
      </c>
      <c r="AB46" s="32" t="s">
        <v>150</v>
      </c>
      <c r="AC46" s="33" t="s">
        <v>21</v>
      </c>
      <c r="AD46" s="33" t="s">
        <v>174</v>
      </c>
      <c r="AE46" s="33" t="s">
        <v>175</v>
      </c>
      <c r="AF46" s="33" t="s">
        <v>110</v>
      </c>
      <c r="AG46" s="174"/>
      <c r="AI46" s="30" t="s">
        <v>208</v>
      </c>
      <c r="AJ46" s="37">
        <f>G38</f>
        <v>0</v>
      </c>
      <c r="AK46" s="37">
        <f t="shared" si="22"/>
        <v>0</v>
      </c>
      <c r="AL46" s="37">
        <f>M38</f>
        <v>28</v>
      </c>
      <c r="AM46" s="37">
        <f>D38+(C38*L38)</f>
        <v>0</v>
      </c>
    </row>
    <row r="47" spans="2:49">
      <c r="B47" s="1" t="s">
        <v>428</v>
      </c>
      <c r="C47" s="116">
        <v>0</v>
      </c>
      <c r="D47" s="43">
        <f>'Raipur-1'!CO70+'Raipur-2'!CO70+'Raipur-3'!CO70+Bhilai!CO70+Rajnandgaon!CO70+Raigarh!CO70+Bilaspur!CO70+Korba!CO70+'Other States'!CO70+Odisha!CO70+Nagpur!CO70+Mahasamund!CO70+Jagdalpur!CO70+'Upcoming City'!CO70</f>
        <v>0</v>
      </c>
      <c r="E47" s="43">
        <v>0</v>
      </c>
      <c r="F47" s="122">
        <f t="shared" si="27"/>
        <v>0</v>
      </c>
      <c r="G47" s="43">
        <f t="shared" si="28"/>
        <v>0</v>
      </c>
      <c r="H47" s="114" t="s">
        <v>2966</v>
      </c>
      <c r="I47" s="43" t="e">
        <f t="shared" si="29"/>
        <v>#VALUE!</v>
      </c>
      <c r="J47" s="115">
        <v>5</v>
      </c>
      <c r="K47" s="115">
        <f>J47*L47</f>
        <v>5</v>
      </c>
      <c r="L47" s="115">
        <v>1</v>
      </c>
      <c r="M47" s="115">
        <f>M46*5</f>
        <v>1350</v>
      </c>
      <c r="N47" s="119">
        <f t="shared" si="30"/>
        <v>1350</v>
      </c>
      <c r="O47" s="119"/>
      <c r="P47" s="119">
        <f t="shared" si="31"/>
        <v>0</v>
      </c>
      <c r="AB47" s="29" t="s">
        <v>102</v>
      </c>
      <c r="AC47" s="129">
        <f>G42</f>
        <v>86</v>
      </c>
      <c r="AD47" s="40">
        <f>AF47*AE47</f>
        <v>34902.239999999991</v>
      </c>
      <c r="AE47" s="130">
        <f>M42</f>
        <v>81.167999999999978</v>
      </c>
      <c r="AF47" s="40">
        <f>F42-E42</f>
        <v>430</v>
      </c>
      <c r="AI47" s="30" t="s">
        <v>209</v>
      </c>
      <c r="AJ47" s="37">
        <f>G39</f>
        <v>0</v>
      </c>
      <c r="AK47" s="37">
        <f t="shared" si="22"/>
        <v>0</v>
      </c>
      <c r="AL47" s="37">
        <f>M39</f>
        <v>30.038406247988501</v>
      </c>
      <c r="AM47" s="37">
        <f>D39+(C39*L39)</f>
        <v>0</v>
      </c>
    </row>
    <row r="48" spans="2:49">
      <c r="B48" s="49" t="s">
        <v>101</v>
      </c>
      <c r="C48" s="111" t="s">
        <v>522</v>
      </c>
      <c r="D48" s="111" t="s">
        <v>277</v>
      </c>
      <c r="E48" s="50" t="s">
        <v>278</v>
      </c>
      <c r="F48" s="50" t="s">
        <v>296</v>
      </c>
      <c r="G48" s="112">
        <f>SUM(G49:G62)</f>
        <v>0</v>
      </c>
      <c r="H48" s="112" t="s">
        <v>270</v>
      </c>
      <c r="I48" s="112" t="s">
        <v>271</v>
      </c>
      <c r="J48" s="50" t="s">
        <v>272</v>
      </c>
      <c r="K48" s="50" t="s">
        <v>273</v>
      </c>
      <c r="L48" s="50" t="s">
        <v>111</v>
      </c>
      <c r="M48" s="50" t="s">
        <v>283</v>
      </c>
      <c r="N48" s="118" t="s">
        <v>651</v>
      </c>
      <c r="O48" s="118"/>
      <c r="P48" s="118"/>
      <c r="AB48" s="29" t="s">
        <v>103</v>
      </c>
      <c r="AC48" s="129">
        <f>G43</f>
        <v>74</v>
      </c>
      <c r="AD48" s="40">
        <f>AF48*AE48</f>
        <v>27232</v>
      </c>
      <c r="AE48" s="130">
        <f>M43</f>
        <v>184</v>
      </c>
      <c r="AF48" s="40">
        <f>F43</f>
        <v>148</v>
      </c>
      <c r="AG48" s="173"/>
      <c r="AI48" s="30" t="s">
        <v>210</v>
      </c>
      <c r="AJ48" s="37">
        <f>G65+G64</f>
        <v>0</v>
      </c>
      <c r="AK48" s="37">
        <f t="shared" si="22"/>
        <v>0</v>
      </c>
      <c r="AL48" s="129">
        <f>N65</f>
        <v>384</v>
      </c>
      <c r="AM48" s="37">
        <f>C65+(C64/2)</f>
        <v>0</v>
      </c>
    </row>
    <row r="49" spans="2:39">
      <c r="B49" s="1" t="s">
        <v>667</v>
      </c>
      <c r="C49" s="43">
        <f>'Raipur-1'!CQ70+'Raipur-2'!CQ70+'Raipur-3'!CQ70+Bhilai!CQ70+Rajnandgaon!CQ70+Raigarh!CQ70+Bilaspur!CQ70+Korba!CQ70+'Other States'!CQ70+Odisha!CQ70+Nagpur!CQ70+Mahasamund!CQ70+Jagdalpur!CQ70+'Upcoming City'!CQ70</f>
        <v>0</v>
      </c>
      <c r="D49" s="43">
        <f>'Raipur-1'!CR70+'Raipur-2'!CR70+'Raipur-3'!CR70+Bhilai!CR70+Rajnandgaon!CR70+Raigarh!CR70+Bilaspur!CR70+Korba!CR70+'Other States'!CR70+Odisha!CR70+Nagpur!CR70+Mahasamund!CR70+Jagdalpur!CR70+'Upcoming City'!CR70</f>
        <v>0</v>
      </c>
      <c r="E49" s="43">
        <v>0</v>
      </c>
      <c r="F49" s="123">
        <f t="shared" ref="F49:F61" si="32">ROUNDUP((D49+E49)+(C49*L49),0)</f>
        <v>0</v>
      </c>
      <c r="G49" s="43">
        <f t="shared" ref="G49:G62" si="33">F49*J49</f>
        <v>0</v>
      </c>
      <c r="H49" s="114">
        <v>0</v>
      </c>
      <c r="I49" s="43">
        <f t="shared" ref="I49:I62" si="34">H49-F49</f>
        <v>0</v>
      </c>
      <c r="J49" s="115">
        <v>0.1</v>
      </c>
      <c r="K49" s="115">
        <f t="shared" ref="K49:K62" si="35">J49*L49</f>
        <v>12</v>
      </c>
      <c r="L49" s="115">
        <v>120</v>
      </c>
      <c r="M49" s="115">
        <v>66.701316701316699</v>
      </c>
      <c r="N49" s="119">
        <f t="shared" ref="N49:N62" si="36">M49*L49</f>
        <v>8004.1580041580037</v>
      </c>
      <c r="O49" s="119"/>
      <c r="P49" s="119"/>
      <c r="AB49" s="29" t="s">
        <v>117</v>
      </c>
      <c r="AC49" s="129">
        <f>G44</f>
        <v>703</v>
      </c>
      <c r="AD49" s="40">
        <f>AF49*AE49</f>
        <v>249565</v>
      </c>
      <c r="AE49" s="130">
        <f>M44</f>
        <v>355</v>
      </c>
      <c r="AF49" s="40">
        <f>F44</f>
        <v>703</v>
      </c>
      <c r="AG49" s="170"/>
      <c r="AI49" s="30" t="s">
        <v>212</v>
      </c>
      <c r="AJ49" s="37">
        <f>G67</f>
        <v>41.400000000000006</v>
      </c>
      <c r="AK49" s="37">
        <f t="shared" si="22"/>
        <v>19872</v>
      </c>
      <c r="AL49" s="129">
        <f>M67</f>
        <v>96</v>
      </c>
      <c r="AM49" s="37">
        <f>C67</f>
        <v>207</v>
      </c>
    </row>
    <row r="50" spans="2:39">
      <c r="B50" s="1" t="s">
        <v>692</v>
      </c>
      <c r="C50" s="41">
        <f>'Raipur-1'!CS70+'Raipur-2'!CS70+'Raipur-3'!CS70+Bhilai!CS70+Rajnandgaon!CS70+Raigarh!CS70+Bilaspur!CS70+Korba!CS70+'Other States'!CS70+Odisha!CS70+Nagpur!CS70+Mahasamund!CS70+Jagdalpur!CS70+'Upcoming City'!CS70</f>
        <v>0</v>
      </c>
      <c r="D50" s="43">
        <f>'Raipur-1'!CT70+'Raipur-2'!CT70+'Raipur-3'!CT70+Bhilai!CT70+Rajnandgaon!CT70+Raigarh!CT70+Bilaspur!CT70+Korba!CT70+'Other States'!CT70+Odisha!CT70+Nagpur!CT70+Mahasamund!CT70+Jagdalpur!CT70+'Upcoming City'!CT70</f>
        <v>0</v>
      </c>
      <c r="E50" s="43">
        <v>0</v>
      </c>
      <c r="F50" s="123">
        <f t="shared" si="32"/>
        <v>0</v>
      </c>
      <c r="G50" s="43">
        <f t="shared" si="33"/>
        <v>0</v>
      </c>
      <c r="H50" s="114">
        <v>4</v>
      </c>
      <c r="I50" s="43">
        <f t="shared" si="34"/>
        <v>4</v>
      </c>
      <c r="J50" s="115">
        <v>0.2</v>
      </c>
      <c r="K50" s="115">
        <f t="shared" si="35"/>
        <v>18</v>
      </c>
      <c r="L50" s="115">
        <v>90</v>
      </c>
      <c r="M50" s="115">
        <v>148.1288981288981</v>
      </c>
      <c r="N50" s="119">
        <f t="shared" si="36"/>
        <v>13331.600831600828</v>
      </c>
      <c r="O50" s="119"/>
      <c r="P50" s="119"/>
      <c r="Q50" s="158"/>
      <c r="AB50" s="29"/>
      <c r="AC50" s="129"/>
      <c r="AD50" s="40"/>
      <c r="AE50" s="130"/>
      <c r="AF50" s="40"/>
      <c r="AG50" s="170"/>
      <c r="AI50" s="30" t="s">
        <v>561</v>
      </c>
      <c r="AJ50" s="37">
        <f>G68</f>
        <v>0</v>
      </c>
      <c r="AK50" s="37">
        <f t="shared" si="22"/>
        <v>0</v>
      </c>
      <c r="AL50" s="129">
        <f>M68</f>
        <v>96</v>
      </c>
      <c r="AM50" s="37">
        <f>C68</f>
        <v>0</v>
      </c>
    </row>
    <row r="51" spans="2:39" ht="15" customHeight="1">
      <c r="B51" s="1" t="s">
        <v>693</v>
      </c>
      <c r="C51" s="41">
        <f>'Raipur-1'!CU70+'Raipur-2'!CU70+'Raipur-3'!CU70+Bhilai!CU70+Rajnandgaon!CU70+Raigarh!CU70+Bilaspur!CU70+Korba!CU70+'Other States'!CU70+Odisha!CU70+Nagpur!CU70+Mahasamund!CU70+Jagdalpur!CU70+'Upcoming City'!CU70</f>
        <v>0</v>
      </c>
      <c r="D51" s="43">
        <f>'Raipur-1'!CV70+'Raipur-2'!CV70+'Raipur-3'!CV70+Bhilai!CV70+Rajnandgaon!CV70+Raigarh!CV70+Bilaspur!CV70+Korba!CV70+'Other States'!CV70+Odisha!CV70+Nagpur!CV70+Mahasamund!CV70+Jagdalpur!CV70+'Upcoming City'!CV70</f>
        <v>0</v>
      </c>
      <c r="E51" s="43">
        <v>0</v>
      </c>
      <c r="F51" s="123">
        <f t="shared" si="32"/>
        <v>0</v>
      </c>
      <c r="G51" s="43">
        <f t="shared" si="33"/>
        <v>0</v>
      </c>
      <c r="H51" s="114">
        <v>13</v>
      </c>
      <c r="I51" s="43">
        <f t="shared" si="34"/>
        <v>13</v>
      </c>
      <c r="J51" s="115">
        <v>0.5</v>
      </c>
      <c r="K51" s="115">
        <f t="shared" si="35"/>
        <v>18</v>
      </c>
      <c r="L51" s="115">
        <v>36</v>
      </c>
      <c r="M51" s="115">
        <v>355.16285516285512</v>
      </c>
      <c r="N51" s="119">
        <f t="shared" si="36"/>
        <v>12785.862785862784</v>
      </c>
      <c r="O51" s="119"/>
      <c r="P51" s="119"/>
      <c r="AB51" s="29" t="s">
        <v>118</v>
      </c>
      <c r="AC51" s="129">
        <f>G46</f>
        <v>0</v>
      </c>
      <c r="AD51" s="40">
        <f>W41</f>
        <v>0</v>
      </c>
      <c r="AE51" s="130">
        <f>M46</f>
        <v>270</v>
      </c>
      <c r="AF51" s="40">
        <f>F46</f>
        <v>0</v>
      </c>
      <c r="AG51" s="170"/>
      <c r="AI51" s="30" t="s">
        <v>455</v>
      </c>
      <c r="AJ51" s="37">
        <f>G70</f>
        <v>0</v>
      </c>
      <c r="AK51" s="37">
        <f t="shared" si="22"/>
        <v>0</v>
      </c>
      <c r="AL51" s="129">
        <v>24</v>
      </c>
      <c r="AM51" s="37">
        <f>D70+(C70*L70)</f>
        <v>0</v>
      </c>
    </row>
    <row r="52" spans="2:39">
      <c r="B52" s="1" t="s">
        <v>694</v>
      </c>
      <c r="C52" s="41">
        <f>'Raipur-1'!CW70+'Raipur-2'!CW70+'Raipur-3'!CW70+Bhilai!CW70+Rajnandgaon!CW70+Raigarh!CW70+Bilaspur!CW70+Korba!CW70+'Other States'!CW70+Odisha!CW70+Nagpur!CW70+Mahasamund!CW70+Jagdalpur!CW70+'Upcoming City'!CW70</f>
        <v>0</v>
      </c>
      <c r="D52" s="43">
        <f>'Raipur-1'!CX70+'Raipur-2'!CX70+'Raipur-3'!CX70+Bhilai!CX70+Rajnandgaon!CX70+Raigarh!CX70+Bilaspur!CX70+Korba!CX70+'Other States'!CX70+Odisha!CX70+Nagpur!CX70+Mahasamund!CX70+Jagdalpur!CX70+'Upcoming City'!CX70</f>
        <v>0</v>
      </c>
      <c r="E52" s="43">
        <v>0</v>
      </c>
      <c r="F52" s="123">
        <f t="shared" si="32"/>
        <v>0</v>
      </c>
      <c r="G52" s="43">
        <f t="shared" si="33"/>
        <v>0</v>
      </c>
      <c r="H52" s="114">
        <v>12</v>
      </c>
      <c r="I52" s="43">
        <f t="shared" si="34"/>
        <v>12</v>
      </c>
      <c r="J52" s="115">
        <v>1</v>
      </c>
      <c r="K52" s="115">
        <f t="shared" si="35"/>
        <v>18</v>
      </c>
      <c r="L52" s="115">
        <v>18</v>
      </c>
      <c r="M52" s="115">
        <v>701.66320166320156</v>
      </c>
      <c r="N52" s="119">
        <f t="shared" si="36"/>
        <v>12629.937629937627</v>
      </c>
      <c r="O52" s="119"/>
      <c r="P52" s="119"/>
      <c r="AB52" s="29" t="s">
        <v>104</v>
      </c>
      <c r="AC52" s="129">
        <f>G47</f>
        <v>0</v>
      </c>
      <c r="AD52" s="40">
        <f>W42</f>
        <v>0</v>
      </c>
      <c r="AE52" s="130">
        <f>M47</f>
        <v>1350</v>
      </c>
      <c r="AF52" s="40">
        <f>F47</f>
        <v>0</v>
      </c>
      <c r="AG52" s="170"/>
      <c r="AI52" s="30" t="s">
        <v>211</v>
      </c>
      <c r="AJ52" s="37">
        <f>G69</f>
        <v>0</v>
      </c>
      <c r="AK52" s="37">
        <f t="shared" si="22"/>
        <v>0</v>
      </c>
      <c r="AL52" s="129">
        <f>M69</f>
        <v>340</v>
      </c>
      <c r="AM52" s="37">
        <f>D69</f>
        <v>0</v>
      </c>
    </row>
    <row r="53" spans="2:39" ht="14.1" customHeight="1">
      <c r="B53" s="1" t="s">
        <v>695</v>
      </c>
      <c r="C53" s="41">
        <f>'Raipur-1'!CY70+'Raipur-2'!CY70+'Raipur-3'!CY70+Bhilai!CY70+Rajnandgaon!CY70+Raigarh!CY70+Bilaspur!CY70+Korba!CY70+'Other States'!CY70+Odisha!CY70+Nagpur!CY70+Mahasamund!CY70+Jagdalpur!DG70+'Upcoming City'!DG70</f>
        <v>0</v>
      </c>
      <c r="D53" s="43">
        <f>'Raipur-1'!CZ70+'Raipur-2'!CZ70+'Raipur-3'!CZ70+Bhilai!CZ70+Rajnandgaon!CZ70+Raigarh!CZ70+Bilaspur!CZ70+Korba!CZ70+'Other States'!CZ70+Odisha!CZ70+Nagpur!CZ70+Mahasamund!CZ70+Jagdalpur!CZ70+'Upcoming City'!DH70</f>
        <v>0</v>
      </c>
      <c r="E53" s="43">
        <v>0</v>
      </c>
      <c r="F53" s="123">
        <f t="shared" si="32"/>
        <v>0</v>
      </c>
      <c r="G53" s="43">
        <f t="shared" si="33"/>
        <v>0</v>
      </c>
      <c r="H53" s="114">
        <v>20</v>
      </c>
      <c r="I53" s="43">
        <f t="shared" si="34"/>
        <v>20</v>
      </c>
      <c r="J53" s="115">
        <v>1</v>
      </c>
      <c r="K53" s="115">
        <f t="shared" si="35"/>
        <v>18</v>
      </c>
      <c r="L53" s="115">
        <v>18</v>
      </c>
      <c r="M53" s="115">
        <v>688.66943866943859</v>
      </c>
      <c r="N53" s="119">
        <f t="shared" si="36"/>
        <v>12396.049896049895</v>
      </c>
      <c r="O53" s="119"/>
      <c r="P53" s="119"/>
      <c r="AB53" s="34" t="s">
        <v>114</v>
      </c>
      <c r="AC53" s="35">
        <f>SUM(AC47:AC52)</f>
        <v>863</v>
      </c>
      <c r="AD53" s="138">
        <f>SUM(AD47:AD52)</f>
        <v>311699.24</v>
      </c>
      <c r="AE53" s="31"/>
      <c r="AF53" s="31"/>
      <c r="AG53" s="170"/>
      <c r="AI53" s="136" t="s">
        <v>114</v>
      </c>
      <c r="AJ53" s="137">
        <f>SUM(AJ30:AJ52)</f>
        <v>3119.4</v>
      </c>
      <c r="AK53" s="137">
        <f>SUM(AK30:AK52)</f>
        <v>229371.95</v>
      </c>
      <c r="AL53" s="137"/>
      <c r="AM53" s="137"/>
    </row>
    <row r="54" spans="2:39" ht="14.1" customHeight="1">
      <c r="B54" s="1" t="s">
        <v>696</v>
      </c>
      <c r="C54" s="41">
        <f>'Raipur-1'!DA70+'Raipur-2'!DA70+'Raipur-3'!DA70+Bhilai!DA70+Rajnandgaon!DA70+Raigarh!DA70+Bilaspur!DA70+Korba!DA70+'Other States'!DA70+Odisha!DA70+Nagpur!DA70+Mahasamund!DA70+Jagdalpur!DA70+'Upcoming City'!DR70</f>
        <v>0</v>
      </c>
      <c r="D54" s="43">
        <f>'Raipur-1'!DB70+'Raipur-2'!DB70+'Raipur-3'!DB70+Bhilai!DB70+Rajnandgaon!DB70+Raigarh!DB70+Bilaspur!DB70+Korba!DB70+'Other States'!DB70+Odisha!DB70+Nagpur!DB70+Mahasamund!DB70+Jagdalpur!DB70+'Upcoming City'!DX70</f>
        <v>0</v>
      </c>
      <c r="E54" s="43">
        <v>0</v>
      </c>
      <c r="F54" s="123">
        <f t="shared" si="32"/>
        <v>0</v>
      </c>
      <c r="G54" s="43">
        <f t="shared" si="33"/>
        <v>0</v>
      </c>
      <c r="H54" s="114">
        <v>11</v>
      </c>
      <c r="I54" s="43">
        <f t="shared" si="34"/>
        <v>11</v>
      </c>
      <c r="J54" s="115">
        <v>1</v>
      </c>
      <c r="K54" s="115">
        <f t="shared" si="35"/>
        <v>18</v>
      </c>
      <c r="L54" s="115">
        <v>18</v>
      </c>
      <c r="M54" s="568">
        <v>766.63201663201653</v>
      </c>
      <c r="N54" s="119">
        <f t="shared" si="36"/>
        <v>13799.376299376298</v>
      </c>
      <c r="O54" s="119"/>
      <c r="P54" s="119"/>
      <c r="AG54" s="170"/>
    </row>
    <row r="55" spans="2:39" ht="14.1" customHeight="1">
      <c r="B55" s="1" t="s">
        <v>697</v>
      </c>
      <c r="C55" s="41">
        <f>'Raipur-1'!DG70+'Raipur-2'!DG70+'Raipur-3'!DG70+Bhilai!DG70+Rajnandgaon!DG70+Raigarh!DG70+Bilaspur!DG70+Korba!DG70+'Other States'!DG70+Odisha!DG70+Nagpur!DG70+Mahasamund!DG70+Jagdalpur!DG70+'Upcoming City'!DY70</f>
        <v>0</v>
      </c>
      <c r="D55" s="43">
        <f>'Raipur-1'!DH70+'Raipur-2'!DH70+'Raipur-3'!DH70+Bhilai!DH70+Rajnandgaon!DH70+Raigarh!DH70+Bilaspur!DH70+Korba!DH70+'Other States'!DH70+Odisha!DH70+Nagpur!DH70+Mahasamund!DH70+Jagdalpur!DH70+'Upcoming City'!ED70</f>
        <v>0</v>
      </c>
      <c r="E55" s="43">
        <v>0</v>
      </c>
      <c r="F55" s="123">
        <f t="shared" si="32"/>
        <v>0</v>
      </c>
      <c r="G55" s="43">
        <f t="shared" si="33"/>
        <v>0</v>
      </c>
      <c r="H55" s="114">
        <v>10</v>
      </c>
      <c r="I55" s="43">
        <f t="shared" si="34"/>
        <v>10</v>
      </c>
      <c r="J55" s="115">
        <v>5</v>
      </c>
      <c r="K55" s="115">
        <f t="shared" si="35"/>
        <v>20</v>
      </c>
      <c r="L55" s="115">
        <v>4</v>
      </c>
      <c r="M55" s="115">
        <v>3460.67221067221</v>
      </c>
      <c r="N55" s="119">
        <f t="shared" si="36"/>
        <v>13842.68884268884</v>
      </c>
      <c r="O55" s="119"/>
      <c r="P55" s="119"/>
      <c r="AB55" s="32" t="s">
        <v>173</v>
      </c>
      <c r="AC55" s="33" t="s">
        <v>171</v>
      </c>
      <c r="AD55" s="33" t="s">
        <v>174</v>
      </c>
      <c r="AE55" s="33" t="s">
        <v>175</v>
      </c>
      <c r="AF55" s="33" t="s">
        <v>110</v>
      </c>
      <c r="AG55" s="170"/>
    </row>
    <row r="56" spans="2:39">
      <c r="B56" s="1" t="s">
        <v>707</v>
      </c>
      <c r="C56" s="41">
        <f>'Raipur-1'!DI70+'Raipur-2'!DI70+'Raipur-3'!DI70+Bhilai!DI70+Rajnandgaon!DI70+Raigarh!DI70+Bilaspur!DI70+Korba!DI70+'Other States'!DR70+Odisha!DI70+Nagpur!DI70+Mahasamund!DI70+Jagdalpur!DR70+'Upcoming City'!EE70</f>
        <v>0</v>
      </c>
      <c r="D56" s="43">
        <f>'Raipur-1'!DJ70+'Raipur-2'!DJ70+'Raipur-3'!DJ70+Bhilai!DJ70+Rajnandgaon!DJ70+Raigarh!DJ70+Bilaspur!DJ70+Korba!DJ70+'Other States'!DX70+Odisha!DJ70+Nagpur!DJ70+Mahasamund!DJ70+Jagdalpur!DX70+'Upcoming City'!EH70</f>
        <v>0</v>
      </c>
      <c r="E56" s="43">
        <v>0</v>
      </c>
      <c r="F56" s="123">
        <f t="shared" si="32"/>
        <v>0</v>
      </c>
      <c r="G56" s="43">
        <f t="shared" si="33"/>
        <v>0</v>
      </c>
      <c r="H56" s="114">
        <v>0</v>
      </c>
      <c r="I56" s="43">
        <f t="shared" si="34"/>
        <v>0</v>
      </c>
      <c r="J56" s="115">
        <v>0.2</v>
      </c>
      <c r="K56" s="115">
        <f t="shared" si="35"/>
        <v>16</v>
      </c>
      <c r="L56" s="115">
        <v>80</v>
      </c>
      <c r="M56" s="115">
        <v>163.72141372141371</v>
      </c>
      <c r="N56" s="119">
        <f t="shared" si="36"/>
        <v>13097.713097713096</v>
      </c>
      <c r="O56" s="119"/>
      <c r="P56" s="119"/>
      <c r="AB56" s="29" t="s">
        <v>288</v>
      </c>
      <c r="AC56" s="40">
        <f t="shared" ref="AC56:AC69" si="37">G49</f>
        <v>0</v>
      </c>
      <c r="AD56" s="40">
        <f t="shared" ref="AD56:AD69" si="38">AF56*AE56</f>
        <v>0</v>
      </c>
      <c r="AE56" s="130">
        <f t="shared" ref="AE56:AE69" si="39">M49</f>
        <v>66.701316701316699</v>
      </c>
      <c r="AF56" s="129">
        <f t="shared" ref="AF56:AF69" si="40">D49+(C49*L49)</f>
        <v>0</v>
      </c>
      <c r="AG56" s="170"/>
    </row>
    <row r="57" spans="2:39">
      <c r="B57" s="1" t="s">
        <v>708</v>
      </c>
      <c r="C57" s="41">
        <f>'Raipur-1'!DK70+'Raipur-2'!DK70+'Raipur-3'!DK70+Bhilai!DK70+Rajnandgaon!DK70+Raigarh!DK70+Bilaspur!DK70+Korba!DK70+'Other States'!DY70+Odisha!DK70+Nagpur!DK70+Mahasamund!DK70+Jagdalpur!DY70+'Upcoming City'!EI70</f>
        <v>0</v>
      </c>
      <c r="D57" s="43">
        <f>'Raipur-1'!DL70+'Raipur-2'!DL70+'Raipur-3'!DL70+Bhilai!DL70+Rajnandgaon!DL70+Raigarh!DL70+Bilaspur!DL70+Korba!DL70+'Other States'!ED70+Odisha!DL70+Nagpur!DL70+Mahasamund!DL70+Jagdalpur!ED70+'Upcoming City'!EJ70</f>
        <v>0</v>
      </c>
      <c r="E57" s="43">
        <v>0</v>
      </c>
      <c r="F57" s="123">
        <f t="shared" si="32"/>
        <v>0</v>
      </c>
      <c r="G57" s="43">
        <f t="shared" si="33"/>
        <v>0</v>
      </c>
      <c r="H57" s="114">
        <v>0</v>
      </c>
      <c r="I57" s="43">
        <f t="shared" si="34"/>
        <v>0</v>
      </c>
      <c r="J57" s="115">
        <v>0.5</v>
      </c>
      <c r="K57" s="115">
        <f t="shared" si="35"/>
        <v>18</v>
      </c>
      <c r="L57" s="115">
        <v>36</v>
      </c>
      <c r="M57" s="115">
        <v>394.14414414414409</v>
      </c>
      <c r="N57" s="119">
        <f t="shared" si="36"/>
        <v>14189.189189189186</v>
      </c>
      <c r="O57" s="119"/>
      <c r="P57" s="119"/>
      <c r="AB57" s="29" t="s">
        <v>289</v>
      </c>
      <c r="AC57" s="40">
        <f t="shared" si="37"/>
        <v>0</v>
      </c>
      <c r="AD57" s="40">
        <f t="shared" si="38"/>
        <v>0</v>
      </c>
      <c r="AE57" s="130">
        <f t="shared" si="39"/>
        <v>148.1288981288981</v>
      </c>
      <c r="AF57" s="129">
        <f t="shared" si="40"/>
        <v>0</v>
      </c>
    </row>
    <row r="58" spans="2:39">
      <c r="B58" s="1" t="s">
        <v>709</v>
      </c>
      <c r="C58" s="41">
        <f>'Raipur-1'!DM70+'Raipur-2'!DM70+'Raipur-3'!DM70+Bhilai!DM70+Rajnandgaon!DM70+Raigarh!DM70+Bilaspur!DM70+Korba!DM70+'Other States'!EE70+Odisha!DM70+Nagpur!DM70+Mahasamund!DM70+Jagdalpur!EE70+'Upcoming City'!EK70</f>
        <v>0</v>
      </c>
      <c r="D58" s="43">
        <f>'Raipur-1'!DN70+'Raipur-2'!DN70+'Raipur-3'!DN70+Bhilai!DN70+Rajnandgaon!DN70+Raigarh!DN70+Bilaspur!DN70+Korba!DN70+'Other States'!EH70+Odisha!DN70+Nagpur!DN70+Mahasamund!DN70+Jagdalpur!EH70+'Upcoming City'!EL70</f>
        <v>0</v>
      </c>
      <c r="E58" s="43">
        <v>0</v>
      </c>
      <c r="F58" s="123">
        <f t="shared" si="32"/>
        <v>0</v>
      </c>
      <c r="G58" s="43">
        <f t="shared" si="33"/>
        <v>0</v>
      </c>
      <c r="H58" s="114">
        <v>13</v>
      </c>
      <c r="I58" s="43">
        <f t="shared" si="34"/>
        <v>13</v>
      </c>
      <c r="J58" s="115">
        <v>1</v>
      </c>
      <c r="K58" s="115">
        <f t="shared" si="35"/>
        <v>18</v>
      </c>
      <c r="L58" s="115">
        <v>18</v>
      </c>
      <c r="M58" s="115">
        <v>778.75952875952873</v>
      </c>
      <c r="N58" s="119">
        <f t="shared" si="36"/>
        <v>14017.671517671517</v>
      </c>
      <c r="O58" s="119"/>
      <c r="P58" s="119"/>
      <c r="AB58" s="29" t="s">
        <v>290</v>
      </c>
      <c r="AC58" s="40">
        <f t="shared" si="37"/>
        <v>0</v>
      </c>
      <c r="AD58" s="40">
        <f t="shared" si="38"/>
        <v>0</v>
      </c>
      <c r="AE58" s="130">
        <f t="shared" si="39"/>
        <v>355.16285516285512</v>
      </c>
      <c r="AF58" s="129">
        <f t="shared" si="40"/>
        <v>0</v>
      </c>
    </row>
    <row r="59" spans="2:39">
      <c r="B59" s="1" t="s">
        <v>779</v>
      </c>
      <c r="C59" s="41">
        <f>'Raipur-1'!DE70+'Raipur-2'!DE70+'Raipur-3'!DE70+Bhilai!DE70+Odisha!DE70+Raigarh!DE70+Bilaspur!DE70+Rajnandgaon!DE70+Korba!DE70+Nagpur!DE70+Mahasamund!DE70+'Other States'!DE70+Jagdalpur!DE70+'Upcoming City'!DE70</f>
        <v>0</v>
      </c>
      <c r="D59" s="43"/>
      <c r="E59" s="43">
        <v>0</v>
      </c>
      <c r="F59" s="123">
        <f t="shared" si="32"/>
        <v>0</v>
      </c>
      <c r="G59" s="43">
        <f t="shared" si="33"/>
        <v>0</v>
      </c>
      <c r="H59" s="114">
        <v>0</v>
      </c>
      <c r="I59" s="43">
        <f t="shared" si="34"/>
        <v>0</v>
      </c>
      <c r="J59" s="115">
        <v>0.9</v>
      </c>
      <c r="K59" s="115">
        <f t="shared" si="35"/>
        <v>16.2</v>
      </c>
      <c r="L59" s="115">
        <v>18</v>
      </c>
      <c r="M59" s="115">
        <v>619.36936936936934</v>
      </c>
      <c r="N59" s="119">
        <f t="shared" si="36"/>
        <v>11148.648648648648</v>
      </c>
      <c r="O59" s="119"/>
      <c r="P59" s="119"/>
      <c r="AB59" s="29" t="s">
        <v>779</v>
      </c>
      <c r="AC59" s="40">
        <f>G59</f>
        <v>0</v>
      </c>
      <c r="AD59" s="40">
        <f t="shared" si="38"/>
        <v>0</v>
      </c>
      <c r="AE59" s="130">
        <f>M59</f>
        <v>619.36936936936934</v>
      </c>
      <c r="AF59" s="129">
        <f>D59+(C59*L59)</f>
        <v>0</v>
      </c>
    </row>
    <row r="60" spans="2:39">
      <c r="B60" s="530" t="s">
        <v>780</v>
      </c>
      <c r="C60" s="41">
        <f>'Raipur-1'!DC70+'Raipur-2'!DC70+'Raipur-3'!DC70+Bhilai!DC70+Odisha!DC70+Raigarh!DC70+Bilaspur!DC70+Rajnandgaon!DC70+Korba!DC70+Nagpur!DC70+Mahasamund!DC70+'Other States'!DC70+Jagdalpur!DC70+'Upcoming City'!DC70</f>
        <v>0</v>
      </c>
      <c r="D60" s="43">
        <f>'Raipur-1'!DD70+'Raipur-2'!DD70+'Raipur-3'!DD70+Bhilai!DD70+Odisha!DD70+Raigarh!DD70+Bilaspur!DD70+Rajnandgaon!DD70+Korba!DD70+Nagpur!DD70+Mahasamund!DD70+'Other States'!DD70+Jagdalpur!DD70+'Upcoming City'!DD70</f>
        <v>0</v>
      </c>
      <c r="E60" s="43">
        <v>0</v>
      </c>
      <c r="F60" s="123">
        <f t="shared" si="32"/>
        <v>0</v>
      </c>
      <c r="G60" s="43">
        <f t="shared" si="33"/>
        <v>0</v>
      </c>
      <c r="H60" s="114">
        <v>0</v>
      </c>
      <c r="I60" s="43">
        <f t="shared" si="34"/>
        <v>0</v>
      </c>
      <c r="J60" s="115">
        <v>0.9</v>
      </c>
      <c r="K60" s="115">
        <f t="shared" si="35"/>
        <v>16.2</v>
      </c>
      <c r="L60" s="115">
        <v>18</v>
      </c>
      <c r="M60" s="115">
        <v>714.65696465696465</v>
      </c>
      <c r="N60" s="119">
        <f t="shared" si="36"/>
        <v>12863.825363825363</v>
      </c>
      <c r="O60" s="119"/>
      <c r="P60" s="119"/>
      <c r="AB60" s="29" t="s">
        <v>780</v>
      </c>
      <c r="AC60" s="40">
        <f>G60</f>
        <v>0</v>
      </c>
      <c r="AD60" s="40">
        <f t="shared" si="38"/>
        <v>0</v>
      </c>
      <c r="AE60" s="130">
        <f>M60</f>
        <v>714.65696465696465</v>
      </c>
      <c r="AF60" s="129">
        <f>D60+(C60*L60)</f>
        <v>0</v>
      </c>
    </row>
    <row r="61" spans="2:39">
      <c r="B61" s="530" t="s">
        <v>799</v>
      </c>
      <c r="C61" s="41">
        <f>'Raipur-1'!DO70+'Raipur-2'!DO70+'Raipur-3'!DO70+Bhilai!DO70+Odisha!DO70+Raigarh!DO70+Bilaspur!DO70+Rajnandgaon!DO70+Korba!DO70+Mahasamund!DO70</f>
        <v>0</v>
      </c>
      <c r="D61" s="43">
        <f>'Raipur-1'!DP70+'Raipur-2'!DP70+'Raipur-3'!DP70+Bhilai!DP70+Odisha!DP70+Raigarh!DP70+Bilaspur!DP70+Rajnandgaon!DP70+Korba!DP70+Mahasamund!DP70</f>
        <v>0</v>
      </c>
      <c r="E61" s="43">
        <f>'Raipur-1'!DQ70+'Raipur-2'!DQ70+'Raipur-3'!DQ70+Bhilai!DQ70+Odisha!DQ70+Raigarh!DQ70+Bilaspur!DQ70+Rajnandgaon!DQ70+Korba!DQ70+Mahasamund!DQ70</f>
        <v>0</v>
      </c>
      <c r="F61" s="123">
        <f t="shared" si="32"/>
        <v>0</v>
      </c>
      <c r="G61" s="43">
        <f t="shared" si="33"/>
        <v>0</v>
      </c>
      <c r="H61" s="114">
        <v>0</v>
      </c>
      <c r="I61" s="43">
        <f t="shared" si="34"/>
        <v>0</v>
      </c>
      <c r="J61" s="115">
        <v>1</v>
      </c>
      <c r="K61" s="115">
        <f t="shared" si="35"/>
        <v>6</v>
      </c>
      <c r="L61" s="115">
        <v>6</v>
      </c>
      <c r="M61" s="541">
        <v>750</v>
      </c>
      <c r="N61" s="119">
        <f t="shared" si="36"/>
        <v>4500</v>
      </c>
      <c r="O61" s="119"/>
      <c r="P61" s="119"/>
      <c r="AB61" s="29" t="s">
        <v>799</v>
      </c>
      <c r="AC61" s="40">
        <f>G61</f>
        <v>0</v>
      </c>
      <c r="AD61" s="40">
        <f>AF61*AE61</f>
        <v>0</v>
      </c>
      <c r="AE61" s="130">
        <f>M61</f>
        <v>750</v>
      </c>
      <c r="AF61" s="129">
        <f>D61+(C61*L61)</f>
        <v>0</v>
      </c>
    </row>
    <row r="62" spans="2:39">
      <c r="B62" s="1" t="s">
        <v>700</v>
      </c>
      <c r="C62" s="634">
        <f>'Raipur-1'!DR70+'Raipur-2'!DR70+'Raipur-3'!DR70+Bhilai!DR70+Rajnandgaon!DR70+Raigarh!DR70+Bilaspur!DR70+Korba!DR70+'Other States'!DR70+Odisha!DR70+Nagpur!DR70+Mahasamund!DR70+Jagdalpur!DR70+'Upcoming City'!DR70</f>
        <v>0</v>
      </c>
      <c r="D62" s="634"/>
      <c r="E62" s="634"/>
      <c r="F62" s="122">
        <f>C62</f>
        <v>0</v>
      </c>
      <c r="G62" s="43">
        <f t="shared" si="33"/>
        <v>0</v>
      </c>
      <c r="H62" s="114">
        <v>65</v>
      </c>
      <c r="I62" s="43">
        <f t="shared" si="34"/>
        <v>65</v>
      </c>
      <c r="J62" s="115">
        <v>15</v>
      </c>
      <c r="K62" s="115">
        <f t="shared" si="35"/>
        <v>15</v>
      </c>
      <c r="L62" s="115">
        <v>1</v>
      </c>
      <c r="M62" s="115">
        <v>8900</v>
      </c>
      <c r="N62" s="119">
        <f t="shared" si="36"/>
        <v>8900</v>
      </c>
      <c r="O62" s="119"/>
      <c r="P62" s="119"/>
      <c r="AB62" s="29" t="s">
        <v>291</v>
      </c>
      <c r="AC62" s="40">
        <f t="shared" ref="AC62:AC68" si="41">G52</f>
        <v>0</v>
      </c>
      <c r="AD62" s="40">
        <f t="shared" si="38"/>
        <v>0</v>
      </c>
      <c r="AE62" s="130">
        <f t="shared" ref="AE62:AE68" si="42">M52</f>
        <v>701.66320166320156</v>
      </c>
      <c r="AF62" s="129">
        <f t="shared" ref="AF62:AF68" si="43">D52+(C52*L52)</f>
        <v>0</v>
      </c>
    </row>
    <row r="63" spans="2:39">
      <c r="B63" s="49" t="s">
        <v>256</v>
      </c>
      <c r="C63" s="111" t="s">
        <v>522</v>
      </c>
      <c r="D63" s="111" t="s">
        <v>281</v>
      </c>
      <c r="E63" s="111" t="s">
        <v>157</v>
      </c>
      <c r="F63" s="50" t="s">
        <v>650</v>
      </c>
      <c r="G63" s="112">
        <f>SUM(G65:G69)</f>
        <v>67.320000000000007</v>
      </c>
      <c r="H63" s="112" t="s">
        <v>270</v>
      </c>
      <c r="I63" s="112" t="s">
        <v>271</v>
      </c>
      <c r="J63" s="50" t="s">
        <v>272</v>
      </c>
      <c r="K63" s="50" t="s">
        <v>273</v>
      </c>
      <c r="L63" s="50" t="s">
        <v>111</v>
      </c>
      <c r="M63" s="50" t="s">
        <v>283</v>
      </c>
      <c r="N63" s="118" t="s">
        <v>651</v>
      </c>
      <c r="O63" s="118"/>
      <c r="P63" s="118"/>
      <c r="Q63" s="158"/>
      <c r="AB63" s="29" t="s">
        <v>360</v>
      </c>
      <c r="AC63" s="40">
        <f t="shared" si="41"/>
        <v>0</v>
      </c>
      <c r="AD63" s="40">
        <f t="shared" si="38"/>
        <v>0</v>
      </c>
      <c r="AE63" s="130">
        <f t="shared" si="42"/>
        <v>688.66943866943859</v>
      </c>
      <c r="AF63" s="129">
        <f t="shared" si="43"/>
        <v>0</v>
      </c>
    </row>
    <row r="64" spans="2:39">
      <c r="B64" s="1" t="s">
        <v>529</v>
      </c>
      <c r="C64" s="41">
        <f>'Raipur-1'!DX70+'Raipur-2'!DX70+'Raipur-3'!DX70+Bhilai!DX70+Rajnandgaon!DX70+Raigarh!DX70+Korba!DX70+Bilaspur!DX70+Odisha!DX70+Nagpur!DX70+Mahasamund!DX70+'Other States'!DX70+Jagdalpur!DX70+'Upcoming City'!DX70</f>
        <v>0</v>
      </c>
      <c r="D64" s="41">
        <v>0</v>
      </c>
      <c r="E64" s="41">
        <f>'Raipur-1'!DY70+'Raipur-2'!DY70+'Raipur-3'!DY70+Bhilai!DY70+Rajnandgaon!DY70+Raigarh!DY70+Korba!DY70+Bilaspur!DY70+Odisha!DY70+Nagpur!DY70+Mahasamund!DY70+'Other States'!DY70+Jagdalpur!DY70+'Upcoming City'!DY70</f>
        <v>0</v>
      </c>
      <c r="F64" s="122">
        <f>ROUNDUP((C64+E64)+D64/L64,0)</f>
        <v>0</v>
      </c>
      <c r="G64" s="43">
        <f t="shared" ref="G64:G70" si="44">F64*K64</f>
        <v>0</v>
      </c>
      <c r="H64" s="114">
        <v>0</v>
      </c>
      <c r="I64" s="43">
        <f t="shared" ref="I64:I70" si="45">H64-F64</f>
        <v>0</v>
      </c>
      <c r="J64" s="115">
        <v>0.08</v>
      </c>
      <c r="K64" s="115">
        <f t="shared" ref="K64:K70" si="46">J64*L64</f>
        <v>0.48</v>
      </c>
      <c r="L64" s="115">
        <v>6</v>
      </c>
      <c r="M64" s="115">
        <v>32</v>
      </c>
      <c r="N64" s="119">
        <f>M64*L64</f>
        <v>192</v>
      </c>
      <c r="O64" s="119"/>
      <c r="P64" s="119">
        <f t="shared" ref="P64:P70" si="47">F64-O64</f>
        <v>0</v>
      </c>
      <c r="AB64" s="29" t="s">
        <v>362</v>
      </c>
      <c r="AC64" s="40">
        <f t="shared" si="41"/>
        <v>0</v>
      </c>
      <c r="AD64" s="40">
        <f t="shared" si="38"/>
        <v>0</v>
      </c>
      <c r="AE64" s="130">
        <f t="shared" si="42"/>
        <v>766.63201663201653</v>
      </c>
      <c r="AF64" s="129">
        <f t="shared" si="43"/>
        <v>0</v>
      </c>
    </row>
    <row r="65" spans="2:33">
      <c r="B65" s="1" t="s">
        <v>530</v>
      </c>
      <c r="C65" s="41">
        <f>'Raipur-1'!DZ70+'Raipur-2'!DZ70+'Raipur-3'!DZ70+Bhilai!DZ70+Rajnandgaon!DZ70+Raigarh!DZ70+Bilaspur!DZ70+Korba!DZ70+'Other States'!DZ70+Odisha!DZ70+Nagpur!DZ70+Mahasamund!DZ70+Jagdalpur!DZ70+'Upcoming City'!DZ70</f>
        <v>0</v>
      </c>
      <c r="D65" s="41">
        <v>0</v>
      </c>
      <c r="E65" s="41">
        <f>'Raipur-1'!EA70+'Raipur-2'!EA70+'Raipur-3'!EA70+Bhilai!EA70+Rajnandgaon!EA70+Raigarh!EA70+Bilaspur!EA70+Korba!EA70+'Other States'!EA70+Odisha!EA70+Nagpur!EA70+Mahasamund!EA70+Jagdalpur!EA70+'Upcoming City'!EA70</f>
        <v>0</v>
      </c>
      <c r="F65" s="122">
        <f>ROUNDUP((C65+E65)+D65/L65,0)</f>
        <v>0</v>
      </c>
      <c r="G65" s="43">
        <f t="shared" si="44"/>
        <v>0</v>
      </c>
      <c r="H65" s="114">
        <v>0</v>
      </c>
      <c r="I65" s="43">
        <f t="shared" si="45"/>
        <v>0</v>
      </c>
      <c r="J65" s="115">
        <v>0.08</v>
      </c>
      <c r="K65" s="115">
        <f t="shared" si="46"/>
        <v>0.96</v>
      </c>
      <c r="L65" s="115">
        <v>12</v>
      </c>
      <c r="M65" s="115">
        <v>32</v>
      </c>
      <c r="N65" s="119">
        <f>M65*L65</f>
        <v>384</v>
      </c>
      <c r="O65" s="119"/>
      <c r="P65" s="119">
        <f t="shared" si="47"/>
        <v>0</v>
      </c>
      <c r="AB65" s="29" t="s">
        <v>292</v>
      </c>
      <c r="AC65" s="40">
        <f t="shared" si="41"/>
        <v>0</v>
      </c>
      <c r="AD65" s="40">
        <f t="shared" si="38"/>
        <v>0</v>
      </c>
      <c r="AE65" s="130">
        <f t="shared" si="42"/>
        <v>3460.67221067221</v>
      </c>
      <c r="AF65" s="129">
        <f t="shared" si="43"/>
        <v>0</v>
      </c>
    </row>
    <row r="66" spans="2:33">
      <c r="B66" s="393" t="s">
        <v>1058</v>
      </c>
      <c r="C66" s="41">
        <f>'Raipur-1'!EB70+'Raipur-2'!EB70+'Raipur-3'!EB70+Bhilai!EB70+Rajnandgaon!EB70+Raigarh!EB70+Bilaspur!EB70+Korba!EB70+'Other States'!EB70+Odisha!EB70+Nagpur!EB70+Mahasamund!EB70+Jagdalpur!EB70+'Upcoming City'!EB70</f>
        <v>54</v>
      </c>
      <c r="D66" s="41">
        <v>0</v>
      </c>
      <c r="E66" s="41">
        <f>'Raipur-1'!EC70+'Raipur-2'!EC70+'Raipur-3'!EC70+Bhilai!EC70+Rajnandgaon!EC70+Raigarh!EC70+Bilaspur!EC70+Korba!EC70+'Other States'!EC70+Odisha!EC70+Nagpur!EC70+Mahasamund!EC70+Jagdalpur!EC70+'Upcoming City'!EC70</f>
        <v>0</v>
      </c>
      <c r="F66" s="122">
        <f>ROUNDUP((C66+E66)+D66/L66,0)</f>
        <v>54</v>
      </c>
      <c r="G66" s="43">
        <f t="shared" ref="G66" si="48">F66*K66</f>
        <v>25.919999999999998</v>
      </c>
      <c r="H66" s="114">
        <v>0</v>
      </c>
      <c r="I66" s="43">
        <f t="shared" ref="I66" si="49">H66-F66</f>
        <v>-54</v>
      </c>
      <c r="J66" s="115">
        <v>0.08</v>
      </c>
      <c r="K66" s="115">
        <f t="shared" ref="K66" si="50">J66*L66</f>
        <v>0.48</v>
      </c>
      <c r="L66" s="115">
        <v>6</v>
      </c>
      <c r="M66" s="115">
        <v>32</v>
      </c>
      <c r="N66" s="119">
        <f>M66*L66</f>
        <v>192</v>
      </c>
      <c r="O66" s="119"/>
      <c r="P66" s="119">
        <f t="shared" ref="P66" si="51">F66-O66</f>
        <v>54</v>
      </c>
      <c r="AB66" s="29" t="s">
        <v>418</v>
      </c>
      <c r="AC66" s="40">
        <f t="shared" si="41"/>
        <v>0</v>
      </c>
      <c r="AD66" s="40">
        <f t="shared" si="38"/>
        <v>0</v>
      </c>
      <c r="AE66" s="130">
        <f t="shared" si="42"/>
        <v>163.72141372141371</v>
      </c>
      <c r="AF66" s="129">
        <f t="shared" si="43"/>
        <v>0</v>
      </c>
    </row>
    <row r="67" spans="2:33">
      <c r="B67" s="1" t="s">
        <v>670</v>
      </c>
      <c r="C67" s="41">
        <f>'Raipur-1'!ED70+'Raipur-2'!ED70+'Raipur-3'!ED70+Bhilai!ED70+Rajnandgaon!ED70+Raigarh!ED70+Bilaspur!ED70+Korba!ED70+'Other States'!ED70+Odisha!ED70+Nagpur!ED70+Mahasamund!ED70+Jagdalpur!ED70+'Upcoming City'!ED70</f>
        <v>207</v>
      </c>
      <c r="D67" s="41">
        <v>0</v>
      </c>
      <c r="E67" s="41">
        <f>'Raipur-1'!EE70+'Raipur-2'!EE70+'Raipur-3'!EE70+Bhilai!EE70+Rajnandgaon!EE70+Raigarh!EE70+Bilaspur!EE70+Korba!EE70+'Other States'!EE70+Odisha!EE70+Nagpur!EE70+Mahasamund!EE70+Jagdalpur!EE70+'Upcoming City'!EE70</f>
        <v>0</v>
      </c>
      <c r="F67" s="122">
        <f>ROUNDUP((C67+E67)+D67/L67,0)</f>
        <v>207</v>
      </c>
      <c r="G67" s="43">
        <f t="shared" si="44"/>
        <v>41.400000000000006</v>
      </c>
      <c r="H67" s="114">
        <v>0</v>
      </c>
      <c r="I67" s="43">
        <f t="shared" si="45"/>
        <v>-207</v>
      </c>
      <c r="J67" s="115">
        <v>0.2</v>
      </c>
      <c r="K67" s="115">
        <f t="shared" si="46"/>
        <v>0.2</v>
      </c>
      <c r="L67" s="115">
        <v>1</v>
      </c>
      <c r="M67" s="115">
        <v>96</v>
      </c>
      <c r="N67" s="119">
        <f>M67*L67</f>
        <v>96</v>
      </c>
      <c r="O67" s="119"/>
      <c r="P67" s="119">
        <f t="shared" si="47"/>
        <v>207</v>
      </c>
      <c r="AB67" s="29" t="s">
        <v>419</v>
      </c>
      <c r="AC67" s="40">
        <f t="shared" si="41"/>
        <v>0</v>
      </c>
      <c r="AD67" s="40">
        <f t="shared" si="38"/>
        <v>0</v>
      </c>
      <c r="AE67" s="130">
        <f t="shared" si="42"/>
        <v>394.14414414414409</v>
      </c>
      <c r="AF67" s="129">
        <f t="shared" si="43"/>
        <v>0</v>
      </c>
    </row>
    <row r="68" spans="2:33">
      <c r="B68" s="1" t="s">
        <v>428</v>
      </c>
      <c r="C68" s="41">
        <f>'Raipur-1'!EF70+'Raipur-2'!EF70+'Raipur-3'!EF70+Bhilai!EF70+Rajnandgaon!EF70+Raigarh!EF70+Korba!EF70+Bilaspur!EF70+Odisha!EF70+Nagpur!EF70+Mahasamund!EF70+'Other States'!EF70+Jagdalpur!EF70+'Upcoming City'!EF70</f>
        <v>0</v>
      </c>
      <c r="D68" s="41">
        <v>0</v>
      </c>
      <c r="E68" s="41">
        <f>'Raipur-1'!EG70+'Raipur-2'!EG70+'Raipur-3'!EG70+Bhilai!EG70+Rajnandgaon!EG70+Raigarh!EG70+Korba!EG70+Bilaspur!EG70+Odisha!EG70+Nagpur!EG70+Mahasamund!EG70+'Other States'!EG70+Jagdalpur!EG70+'Upcoming City'!EG70</f>
        <v>0</v>
      </c>
      <c r="F68" s="122">
        <f>ROUNDUP((C68+E68)+D68/L68,0)</f>
        <v>0</v>
      </c>
      <c r="G68" s="43">
        <f t="shared" si="44"/>
        <v>0</v>
      </c>
      <c r="H68" s="43" t="s">
        <v>3439</v>
      </c>
      <c r="I68" s="43" t="e">
        <f t="shared" si="45"/>
        <v>#VALUE!</v>
      </c>
      <c r="J68" s="115">
        <v>0.2</v>
      </c>
      <c r="K68" s="115">
        <f t="shared" si="46"/>
        <v>0.2</v>
      </c>
      <c r="L68" s="115">
        <v>1</v>
      </c>
      <c r="M68" s="115">
        <v>96</v>
      </c>
      <c r="N68" s="119">
        <v>96</v>
      </c>
      <c r="O68" s="119"/>
      <c r="P68" s="119">
        <f t="shared" si="47"/>
        <v>0</v>
      </c>
      <c r="AB68" s="29" t="s">
        <v>420</v>
      </c>
      <c r="AC68" s="40">
        <f t="shared" si="41"/>
        <v>0</v>
      </c>
      <c r="AD68" s="40">
        <f t="shared" si="38"/>
        <v>0</v>
      </c>
      <c r="AE68" s="130">
        <f t="shared" si="42"/>
        <v>778.75952875952873</v>
      </c>
      <c r="AF68" s="129">
        <f t="shared" si="43"/>
        <v>0</v>
      </c>
    </row>
    <row r="69" spans="2:33">
      <c r="B69" s="1" t="s">
        <v>701</v>
      </c>
      <c r="C69" s="41">
        <v>0</v>
      </c>
      <c r="D69" s="41">
        <f>'Raipur-1'!EH70+'Raipur-2'!EH70+'Raipur-3'!EH70+Bhilai!EH70+Rajnandgaon!EH70+Raigarh!EH70+Bilaspur!EH70+Korba!EH70+'Other States'!EH70+Odisha!EH70+Nagpur!EH70+Mahasamund!EH70+Jagdalpur!EH70+'Upcoming City'!EH70</f>
        <v>0</v>
      </c>
      <c r="E69" s="41">
        <v>0</v>
      </c>
      <c r="F69" s="122">
        <f>ROUNDUP(C69+(D69+E69)/L69,0)</f>
        <v>0</v>
      </c>
      <c r="G69" s="43">
        <f t="shared" si="44"/>
        <v>0</v>
      </c>
      <c r="H69" s="114">
        <v>0</v>
      </c>
      <c r="I69" s="43">
        <f t="shared" si="45"/>
        <v>0</v>
      </c>
      <c r="J69" s="115">
        <v>1</v>
      </c>
      <c r="K69" s="115">
        <f t="shared" si="46"/>
        <v>1</v>
      </c>
      <c r="L69" s="115">
        <v>1</v>
      </c>
      <c r="M69" s="115">
        <v>340</v>
      </c>
      <c r="N69" s="119">
        <f>M69*L69</f>
        <v>340</v>
      </c>
      <c r="O69" s="119"/>
      <c r="P69" s="119">
        <f t="shared" si="47"/>
        <v>0</v>
      </c>
      <c r="AB69" s="29" t="s">
        <v>293</v>
      </c>
      <c r="AC69" s="40">
        <f t="shared" si="37"/>
        <v>0</v>
      </c>
      <c r="AD69" s="40">
        <f t="shared" si="38"/>
        <v>0</v>
      </c>
      <c r="AE69" s="130">
        <f t="shared" si="39"/>
        <v>8900</v>
      </c>
      <c r="AF69" s="129">
        <f t="shared" si="40"/>
        <v>0</v>
      </c>
    </row>
    <row r="70" spans="2:33">
      <c r="B70" s="585" t="s">
        <v>455</v>
      </c>
      <c r="C70" s="41">
        <f>'Raipur-1'!DS70+'Raipur-2'!DS70+'Raipur-3'!DS70+Bhilai!DS70+Rajnandgaon!DS70+Raigarh!DS70+Bilaspur!DS70+Korba!DS70+'Other States'!DS70+Odisha!DS70+Nagpur!DS70+Mahasamund!DS70+Jagdalpur!DS70+'Upcoming City'!DS70</f>
        <v>0</v>
      </c>
      <c r="D70" s="41">
        <f>'Raipur-1'!DT70+'Raipur-2'!DT70+'Raipur-3'!DT70+Bhilai!DT70+Rajnandgaon!DT70+Raigarh!DT70+Bilaspur!DT70+Korba!DT70+'Other States'!DT70+Odisha!DT70+Nagpur!DT70+Mahasamund!DT70+Jagdalpur!DT70+'Upcoming City'!DT70</f>
        <v>0</v>
      </c>
      <c r="E70" s="41">
        <f>'Raipur-1'!DU70+'Raipur-2'!DU70+'Raipur-3'!DU70+Bhilai!DU70+Rajnandgaon!DU70+Raigarh!DU70+Bilaspur!DU70+Korba!DU70+'Other States'!DU70+Odisha!DU70+Nagpur!DU70+Mahasamund!DU70+Jagdalpur!DU70+'Upcoming City'!DU70</f>
        <v>0</v>
      </c>
      <c r="F70" s="122">
        <f>ROUNDUP(C70+(D70+E70)/L70,0)</f>
        <v>0</v>
      </c>
      <c r="G70" s="43">
        <f t="shared" si="44"/>
        <v>0</v>
      </c>
      <c r="H70" s="114">
        <v>0</v>
      </c>
      <c r="I70" s="43">
        <f t="shared" si="45"/>
        <v>0</v>
      </c>
      <c r="J70" s="115">
        <v>0.08</v>
      </c>
      <c r="K70" s="115">
        <f t="shared" si="46"/>
        <v>0.96</v>
      </c>
      <c r="L70" s="115">
        <v>12</v>
      </c>
      <c r="M70" s="115">
        <v>25</v>
      </c>
      <c r="N70" s="119">
        <f>M70*L70</f>
        <v>300</v>
      </c>
      <c r="O70" s="119"/>
      <c r="P70" s="119">
        <f t="shared" si="47"/>
        <v>0</v>
      </c>
      <c r="AB70" s="31" t="s">
        <v>114</v>
      </c>
      <c r="AC70" s="138">
        <f>SUM(AC56:AC69)</f>
        <v>0</v>
      </c>
      <c r="AD70" s="138">
        <f>SUM(AD56:AD69)</f>
        <v>0</v>
      </c>
      <c r="AE70" s="31"/>
      <c r="AF70" s="25"/>
    </row>
    <row r="71" spans="2:33">
      <c r="B71" s="1" t="s">
        <v>1064</v>
      </c>
      <c r="C71" s="41">
        <f>'Raipur-1'!DV70+'Raipur-2'!DV70+'Raipur-3'!DV70+Bhilai!DV70+Rajnandgaon!DV70+Raigarh!DV70+Bilaspur!DV70+Korba!DV70+'Other States'!DV70+Odisha!DV70+Nagpur!DV70+Mahasamund!DV70+Jagdalpur!DV70+'Upcoming City'!DV70</f>
        <v>0</v>
      </c>
      <c r="D71" s="41">
        <v>0</v>
      </c>
      <c r="E71" s="41">
        <f>'Raipur-1'!DW70+'Raipur-2'!DW70+'Raipur-3'!DW70+Bhilai!DW70+Rajnandgaon!DW70+Raigarh!DW70+Bilaspur!DW70+Korba!DW70+'Other States'!DW70+Odisha!DW70+Nagpur!DW70+Mahasamund!DW70+Jagdalpur!DW70+'Upcoming City'!DW70</f>
        <v>0</v>
      </c>
      <c r="F71" s="122">
        <f>ROUNDUP(C71+(D71+E71)/L71,0)</f>
        <v>0</v>
      </c>
      <c r="G71" s="43">
        <f t="shared" ref="G71" si="52">F71*K71</f>
        <v>0</v>
      </c>
      <c r="H71" s="114">
        <v>0</v>
      </c>
      <c r="I71" s="43">
        <f t="shared" ref="I71" si="53">H71-F71</f>
        <v>0</v>
      </c>
      <c r="J71" s="115">
        <v>0.08</v>
      </c>
      <c r="K71" s="115">
        <f t="shared" ref="K71" si="54">J71*L71</f>
        <v>0.48</v>
      </c>
      <c r="L71" s="115">
        <v>6</v>
      </c>
      <c r="M71" s="115">
        <v>25</v>
      </c>
      <c r="N71" s="119">
        <f>M71*L71</f>
        <v>150</v>
      </c>
      <c r="O71" s="119"/>
      <c r="P71" s="119">
        <f t="shared" ref="P71" si="55">F71-O71</f>
        <v>0</v>
      </c>
      <c r="AB71" s="174"/>
      <c r="AC71" s="394"/>
      <c r="AD71" s="394"/>
      <c r="AE71" s="174"/>
      <c r="AF71" s="175"/>
    </row>
    <row r="75" spans="2:33">
      <c r="B75" s="635" t="s">
        <v>1</v>
      </c>
      <c r="C75" s="636"/>
      <c r="D75" s="636"/>
      <c r="E75" s="636"/>
      <c r="F75" s="636"/>
      <c r="G75" s="637"/>
    </row>
    <row r="76" spans="2:33" ht="18.75">
      <c r="B76" s="638" t="s">
        <v>489</v>
      </c>
      <c r="C76" s="639"/>
      <c r="D76" s="639"/>
      <c r="E76" s="639"/>
      <c r="F76" s="640"/>
      <c r="G76" s="456">
        <f>G2</f>
        <v>46262</v>
      </c>
      <c r="AB76" s="628" t="s">
        <v>579</v>
      </c>
      <c r="AC76" s="629"/>
      <c r="AD76" s="630"/>
      <c r="AF76" s="618" t="s">
        <v>712</v>
      </c>
      <c r="AG76" s="618"/>
    </row>
    <row r="77" spans="2:33" ht="15.75">
      <c r="B77" s="319" t="s">
        <v>614</v>
      </c>
      <c r="C77" s="319" t="s">
        <v>239</v>
      </c>
      <c r="D77" s="319" t="s">
        <v>111</v>
      </c>
      <c r="E77" s="319" t="s">
        <v>215</v>
      </c>
      <c r="F77" s="319" t="s">
        <v>650</v>
      </c>
      <c r="G77" s="319" t="s">
        <v>269</v>
      </c>
      <c r="R77" s="53"/>
      <c r="S77" s="620" t="s">
        <v>712</v>
      </c>
      <c r="T77" s="620"/>
      <c r="V77" s="574" t="s">
        <v>488</v>
      </c>
      <c r="W77" s="574"/>
      <c r="X77" s="574"/>
      <c r="AB77" s="625">
        <f>'Raipur-1'!B3</f>
        <v>46262</v>
      </c>
      <c r="AC77" s="626"/>
      <c r="AD77" s="627"/>
      <c r="AF77" s="619">
        <f>AB77</f>
        <v>46262</v>
      </c>
      <c r="AG77" s="618"/>
    </row>
    <row r="78" spans="2:33" ht="15.75">
      <c r="B78" s="1" t="s">
        <v>617</v>
      </c>
      <c r="C78" s="43">
        <f>'Raipur-3'!D71+Bhilai!D73+Rajnandgaon!BB73+Raigarh!D73+Korba!D73+Bilaspur!D73+Mahasamund!D72</f>
        <v>0</v>
      </c>
      <c r="D78" s="43">
        <f>'Raipur-3'!E71+Bhilai!E73+Rajnandgaon!BC73+Raigarh!E73+Korba!E73+Bilaspur!E73+Mahasamund!E72</f>
        <v>96</v>
      </c>
      <c r="E78" s="43">
        <f>'Raipur-3'!F71+Bhilai!F73+Rajnandgaon!BD73+Raigarh!F73+Korba!F73+Bilaspur!F73+Mahasamund!F72</f>
        <v>0</v>
      </c>
      <c r="F78" s="122">
        <f>ROUNDUP(C78+(D78+E78)/$L$4,0)</f>
        <v>4</v>
      </c>
      <c r="G78" s="43">
        <f>F78*$K$4</f>
        <v>48</v>
      </c>
      <c r="S78" s="621">
        <f>$AB$77</f>
        <v>46262</v>
      </c>
      <c r="T78" s="622"/>
      <c r="V78" s="440" t="s">
        <v>145</v>
      </c>
      <c r="W78" s="440" t="s">
        <v>106</v>
      </c>
      <c r="X78" s="440" t="s">
        <v>192</v>
      </c>
      <c r="AB78" s="31" t="s">
        <v>176</v>
      </c>
      <c r="AC78" s="31" t="s">
        <v>177</v>
      </c>
      <c r="AD78" s="25" t="s">
        <v>174</v>
      </c>
      <c r="AF78" s="61" t="s">
        <v>713</v>
      </c>
      <c r="AG78" s="61" t="s">
        <v>172</v>
      </c>
    </row>
    <row r="79" spans="2:33" ht="15.75">
      <c r="B79" s="1" t="s">
        <v>618</v>
      </c>
      <c r="C79" s="43">
        <f>'Raipur-3'!G71+Bhilai!G73+Rajnandgaon!G73+Raigarh!G73+Korba!G73+Bilaspur!G73+Mahasamund!G72</f>
        <v>0</v>
      </c>
      <c r="D79" s="43">
        <f>'Raipur-3'!H71+Bhilai!H73+Rajnandgaon!H73+Raigarh!H73+Korba!H73+Bilaspur!H73+Mahasamund!H72</f>
        <v>120</v>
      </c>
      <c r="E79" s="43">
        <f>'Raipur-3'!I71+Bhilai!I73+Rajnandgaon!I73+Raigarh!I73+Korba!I73+Bilaspur!I73+Mahasamund!I72</f>
        <v>0</v>
      </c>
      <c r="F79" s="122">
        <f>ROUNDUP(C79+(D79+E79)/$L$5,0)</f>
        <v>5</v>
      </c>
      <c r="G79" s="43">
        <f>F79*$K$5</f>
        <v>60</v>
      </c>
      <c r="S79" s="473" t="s">
        <v>713</v>
      </c>
      <c r="T79" s="473" t="s">
        <v>172</v>
      </c>
      <c r="V79" s="3" t="s">
        <v>85</v>
      </c>
      <c r="W79" s="3">
        <f>'Raipur-1'!D6+'Raipur-1'!D7+'Raipur-1'!D8+'Raipur-1'!D9+'Raipur-1'!D14+'Raipur-1'!D71+'Raipur-2'!D42+'Raipur-2'!D43+'Raipur-2'!D44+'Raipur-2'!D71</f>
        <v>8</v>
      </c>
      <c r="X79" s="3">
        <f>'Raipur-1'!G6+'Raipur-1'!G7+'Raipur-1'!G8+'Raipur-1'!G9+'Raipur-1'!G14+'Raipur-1'!G71+'Raipur-2'!G42+'Raipur-2'!G43+'Raipur-2'!G44+'Raipur-2'!G71</f>
        <v>10</v>
      </c>
      <c r="AB79" s="30" t="s">
        <v>658</v>
      </c>
      <c r="AC79" s="116">
        <f>G11</f>
        <v>1908</v>
      </c>
      <c r="AD79" s="116">
        <f>V7+V6</f>
        <v>99312.45</v>
      </c>
      <c r="AF79" s="3" t="s">
        <v>387</v>
      </c>
      <c r="AG79" s="3"/>
    </row>
    <row r="80" spans="2:33" ht="15.75">
      <c r="B80" s="1" t="s">
        <v>802</v>
      </c>
      <c r="C80" s="43">
        <f>'Raipur-3'!J71+Bhilai!J73+Rajnandgaon!J73+Raigarh!J73+Korba!J73+Bilaspur!J73+Mahasamund!J72</f>
        <v>0</v>
      </c>
      <c r="D80" s="43">
        <f>'Raipur-3'!K71+Bhilai!K73+Rajnandgaon!K73+Raigarh!K73+Korba!K73+Bilaspur!K73+Mahasamund!K72</f>
        <v>0</v>
      </c>
      <c r="E80" s="43">
        <f>'Raipur-3'!L71+Bhilai!L73+Rajnandgaon!L73+Raigarh!L73+Korba!L73+Bilaspur!L73+Mahasamund!L72</f>
        <v>0</v>
      </c>
      <c r="F80" s="122">
        <f>ROUNDUP(C80+(D80+E80)/$L$6,0)</f>
        <v>0</v>
      </c>
      <c r="G80" s="43">
        <f>F80*$K$6</f>
        <v>0</v>
      </c>
      <c r="S80" s="474" t="s">
        <v>387</v>
      </c>
      <c r="T80" s="478">
        <f>(AI13)-T81-T82-T83</f>
        <v>451116.1540000001</v>
      </c>
      <c r="V80" s="3" t="s">
        <v>305</v>
      </c>
      <c r="W80" s="3">
        <f>Rajnandgaon!D70</f>
        <v>7</v>
      </c>
      <c r="X80" s="3">
        <f>Rajnandgaon!G70</f>
        <v>0</v>
      </c>
      <c r="AB80" s="30" t="s">
        <v>659</v>
      </c>
      <c r="AC80" s="116">
        <f>G42+G43+G44</f>
        <v>863</v>
      </c>
      <c r="AD80" s="44">
        <f>SUM(AD47:AD49)</f>
        <v>311699.24</v>
      </c>
      <c r="AF80" s="3" t="s">
        <v>388</v>
      </c>
      <c r="AG80" s="3"/>
    </row>
    <row r="81" spans="2:104" ht="15.75">
      <c r="B81" s="1" t="s">
        <v>620</v>
      </c>
      <c r="C81" s="43">
        <f>'Raipur-3'!M71+Bhilai!M73+Rajnandgaon!M73+Raigarh!M73+Korba!M73+Bilaspur!M73+Mahasamund!M72</f>
        <v>0</v>
      </c>
      <c r="D81" s="43">
        <f>'Raipur-3'!N71+Bhilai!N73+Rajnandgaon!N73+Raigarh!N73+Korba!N73+Bilaspur!N73+Mahasamund!N72</f>
        <v>0</v>
      </c>
      <c r="E81" s="43">
        <f>'Raipur-3'!O71+Bhilai!O73+Rajnandgaon!O73+Raigarh!O73+Korba!O73+Bilaspur!O73+Mahasamund!O72</f>
        <v>0</v>
      </c>
      <c r="F81" s="122">
        <f>ROUNDUP(C81+(D81+E81)/$L$7,0)</f>
        <v>0</v>
      </c>
      <c r="G81" s="43">
        <f>F81*$K$7</f>
        <v>0</v>
      </c>
      <c r="S81" s="474" t="s">
        <v>715</v>
      </c>
      <c r="T81" s="476">
        <f>'Raipur-1'!EI74+'Raipur-2'!EI72+Bhilai!EI74+Odisha!EI74+Raigarh!EI74</f>
        <v>81282.5</v>
      </c>
      <c r="V81" s="3" t="s">
        <v>137</v>
      </c>
      <c r="W81" s="3">
        <f>Bhilai!D28+Bhilai!D71</f>
        <v>2</v>
      </c>
      <c r="X81" s="3">
        <f>Bhilai!G28+Bhilai!G71</f>
        <v>0</v>
      </c>
      <c r="AB81" s="30" t="s">
        <v>428</v>
      </c>
      <c r="AC81" s="42">
        <f>G46+G47</f>
        <v>0</v>
      </c>
      <c r="AD81" s="44">
        <f>AW35</f>
        <v>0</v>
      </c>
      <c r="AF81" s="3" t="s">
        <v>325</v>
      </c>
      <c r="AG81" s="3"/>
    </row>
    <row r="82" spans="2:104" ht="15.75">
      <c r="B82" s="1" t="s">
        <v>567</v>
      </c>
      <c r="C82" s="43">
        <f>'Raipur-3'!P71+Bhilai!P73+Rajnandgaon!P73+Raigarh!P73+Korba!P73+Bilaspur!P73+Mahasamund!P72</f>
        <v>0</v>
      </c>
      <c r="D82" s="43">
        <f>'Raipur-3'!Q71+Bhilai!Q73+Rajnandgaon!Q73+Raigarh!Q73+Korba!Q73+Bilaspur!Q73+Mahasamund!Q72</f>
        <v>0</v>
      </c>
      <c r="E82" s="43">
        <f>'Raipur-3'!R71+Bhilai!R73+Rajnandgaon!R73+Raigarh!R73+Korba!R73+Bilaspur!R73+Mahasamund!R72</f>
        <v>0</v>
      </c>
      <c r="F82" s="122">
        <f>ROUNDUP(C82+(D82+E82)/$L$8,0)</f>
        <v>0</v>
      </c>
      <c r="G82" s="43">
        <f>F82*$K$8</f>
        <v>0</v>
      </c>
      <c r="S82" s="474" t="s">
        <v>321</v>
      </c>
      <c r="T82" s="476">
        <f>'Raipur-2'!EI74+'Raipur-3'!EI71+Bhilai!EI73+Rajnandgaon!EI73+Raigarh!EI73+Korba!EI73+Bilaspur!EI73+Mahasamund!EI72</f>
        <v>122181.6</v>
      </c>
      <c r="V82" s="3" t="s">
        <v>138</v>
      </c>
      <c r="W82" s="3">
        <f>Raigarh!D70</f>
        <v>40</v>
      </c>
      <c r="X82" s="3">
        <f>Raigarh!G70</f>
        <v>0</v>
      </c>
      <c r="AB82" s="30" t="s">
        <v>660</v>
      </c>
      <c r="AC82" s="116">
        <f>AC70</f>
        <v>0</v>
      </c>
      <c r="AD82" s="116">
        <f>AD70</f>
        <v>0</v>
      </c>
      <c r="AF82" s="3" t="s">
        <v>321</v>
      </c>
      <c r="AG82" s="3"/>
    </row>
    <row r="83" spans="2:104" ht="15.75">
      <c r="B83" s="1" t="s">
        <v>568</v>
      </c>
      <c r="C83" s="43">
        <f>'Raipur-3'!S71+Bhilai!S73+Rajnandgaon!S73+Raigarh!S73+Korba!S73+Bilaspur!S73+Mahasamund!S72</f>
        <v>2</v>
      </c>
      <c r="D83" s="43">
        <f>'Raipur-3'!T71+Bhilai!T73+Rajnandgaon!T73+Raigarh!T73+Korba!T73+Bilaspur!T73+Mahasamund!T72</f>
        <v>0</v>
      </c>
      <c r="E83" s="43">
        <f>'Raipur-3'!U71+Bhilai!U73+Rajnandgaon!U73+Raigarh!U73+Korba!U73+Bilaspur!U73+Mahasamund!U72</f>
        <v>0</v>
      </c>
      <c r="F83" s="122">
        <f>ROUNDUP(C83+(D83+E83)/$L$9,0)</f>
        <v>2</v>
      </c>
      <c r="G83" s="43">
        <f>F83*$K$9</f>
        <v>24</v>
      </c>
      <c r="S83" s="474" t="s">
        <v>574</v>
      </c>
      <c r="T83" s="476">
        <f>'Raipur-1'!EI72+'Raipur-3'!EI73+Bhilai!EI72+Rajnandgaon!EI72+Raigarh!EI72+Korba!EI74+Bilaspur!EI74+Mahasamund!EI73+'Other States'!EI70</f>
        <v>0</v>
      </c>
      <c r="V83" s="3" t="s">
        <v>140</v>
      </c>
      <c r="W83" s="3">
        <f>Bilaspur!D37+Bilaspur!D38+Bilaspur!D39+Bilaspur!D40+Bilaspur!D71</f>
        <v>58</v>
      </c>
      <c r="X83" s="3">
        <f>Bilaspur!G37+Bilaspur!G38+Bilaspur!G39+Bilaspur!G40+Bilaspur!G71</f>
        <v>0</v>
      </c>
      <c r="AB83" s="30" t="s">
        <v>661</v>
      </c>
      <c r="AC83" s="116">
        <f>SUM(AJ30:AJ47)</f>
        <v>3078</v>
      </c>
      <c r="AD83" s="116">
        <f>SUM(AK30:AK47)</f>
        <v>209499.95</v>
      </c>
      <c r="AF83" s="3" t="s">
        <v>574</v>
      </c>
      <c r="AG83" s="3"/>
    </row>
    <row r="84" spans="2:104" ht="15.75">
      <c r="B84" s="2" t="s">
        <v>95</v>
      </c>
      <c r="C84" s="110">
        <f>SUM(C78:C83)</f>
        <v>2</v>
      </c>
      <c r="D84" s="110">
        <f>SUM(D78:D83)</f>
        <v>216</v>
      </c>
      <c r="E84" s="110">
        <f>SUM(E78:E83)</f>
        <v>0</v>
      </c>
      <c r="F84" s="120">
        <f>SUM(F78:F83)</f>
        <v>11</v>
      </c>
      <c r="G84" s="110">
        <f>SUM(G78:G83)</f>
        <v>132</v>
      </c>
      <c r="S84" s="475" t="s">
        <v>147</v>
      </c>
      <c r="T84" s="477">
        <f>SUM(T80:T83)</f>
        <v>654580.25400000007</v>
      </c>
      <c r="V84" s="3" t="s">
        <v>141</v>
      </c>
      <c r="W84" s="3">
        <f>Mahasamund!D70</f>
        <v>0</v>
      </c>
      <c r="X84" s="3">
        <f>Mahasamund!G70</f>
        <v>0</v>
      </c>
      <c r="AB84" s="126" t="s">
        <v>662</v>
      </c>
      <c r="AC84" s="116">
        <f>AJ48</f>
        <v>0</v>
      </c>
      <c r="AD84" s="116">
        <f>AK48</f>
        <v>0</v>
      </c>
      <c r="AF84" s="61" t="s">
        <v>147</v>
      </c>
      <c r="AG84" s="3"/>
    </row>
    <row r="85" spans="2:104">
      <c r="B85" s="49" t="s">
        <v>96</v>
      </c>
      <c r="C85" s="111" t="s">
        <v>522</v>
      </c>
      <c r="D85" s="111" t="s">
        <v>160</v>
      </c>
      <c r="E85" s="111" t="s">
        <v>157</v>
      </c>
      <c r="F85" s="50" t="s">
        <v>650</v>
      </c>
      <c r="G85" s="112">
        <f>SUM(G87:G88)</f>
        <v>0</v>
      </c>
      <c r="V85" s="3" t="s">
        <v>434</v>
      </c>
      <c r="W85" s="3">
        <f>Odisha!D70-Odisha!D36</f>
        <v>0</v>
      </c>
      <c r="X85" s="3">
        <f>Odisha!G70-Odisha!G36</f>
        <v>0</v>
      </c>
      <c r="AB85" s="30" t="s">
        <v>211</v>
      </c>
      <c r="AC85" s="116">
        <f>AJ52</f>
        <v>0</v>
      </c>
      <c r="AD85" s="116">
        <f>AK52</f>
        <v>0</v>
      </c>
    </row>
    <row r="86" spans="2:104">
      <c r="B86" s="1" t="s">
        <v>456</v>
      </c>
      <c r="C86" s="43">
        <f>'Raipur-3'!Y71+Bhilai!Y73+Rajnandgaon!Y73+Raigarh!Y73+Korba!Y73+Bilaspur!Y73+Mahasamund!Y72</f>
        <v>0</v>
      </c>
      <c r="D86" s="43">
        <f>'Raipur-3'!Z71+Bhilai!Z73+Rajnandgaon!Z73+Raigarh!Z73+Korba!Z73+Bilaspur!Z73+Mahasamund!Z72</f>
        <v>0</v>
      </c>
      <c r="E86" s="43">
        <f>'Raipur-3'!AA71+Bhilai!AA73+Rajnandgaon!AA73+Raigarh!AA73+Korba!AA73+Bilaspur!AA73+Mahasamund!AA72</f>
        <v>0</v>
      </c>
      <c r="F86" s="122">
        <f>ROUNDUP(C86+(D86+E86)/$L$14,0)</f>
        <v>0</v>
      </c>
      <c r="G86" s="43">
        <f>F86*$K$14</f>
        <v>0</v>
      </c>
      <c r="V86" s="439" t="s">
        <v>147</v>
      </c>
      <c r="W86" s="439">
        <f>SUM(W79:W85)</f>
        <v>115</v>
      </c>
      <c r="X86" s="439">
        <f>SUM(X79:X85)</f>
        <v>10</v>
      </c>
      <c r="AB86" s="30" t="s">
        <v>455</v>
      </c>
      <c r="AC86" s="116">
        <f>G70</f>
        <v>0</v>
      </c>
      <c r="AD86" s="116">
        <f>AK51</f>
        <v>0</v>
      </c>
    </row>
    <row r="87" spans="2:104">
      <c r="B87" s="393" t="s">
        <v>1057</v>
      </c>
      <c r="C87" s="43">
        <f>'Raipur-3'!AB71+Bhilai!AB73+Rajnandgaon!AB73+Raigarh!AB73+Korba!AB73+Bilaspur!AB73+Mahasamund!AB72</f>
        <v>0</v>
      </c>
      <c r="D87" s="43">
        <f>'Raipur-3'!AC71+Bhilai!AC73+Rajnandgaon!AC73+Raigarh!AC73+Korba!AC73+Bilaspur!AC73+Mahasamund!AC72</f>
        <v>0</v>
      </c>
      <c r="E87" s="43">
        <f>'Raipur-3'!AD71+Bhilai!AD73+Rajnandgaon!AD73+Raigarh!AD73+Korba!AD73+Bilaspur!AD73+Mahasamund!AD72</f>
        <v>0</v>
      </c>
      <c r="F87" s="122">
        <f>ROUNDUP(C87+(D87+E87)/$L$15,0)</f>
        <v>0</v>
      </c>
      <c r="G87" s="43">
        <f>F87*$K$15</f>
        <v>0</v>
      </c>
      <c r="AB87" s="30" t="s">
        <v>562</v>
      </c>
      <c r="AC87" s="116">
        <f>AJ49</f>
        <v>41.400000000000006</v>
      </c>
      <c r="AD87" s="116">
        <f>AK49</f>
        <v>19872</v>
      </c>
    </row>
    <row r="88" spans="2:104">
      <c r="B88" s="1" t="s">
        <v>652</v>
      </c>
      <c r="C88" s="43">
        <f>'Raipur-3'!AE71+Bhilai!AE73+Rajnandgaon!AE73+Raigarh!AE73+Korba!AE73+Bilaspur!AE73+Mahasamund!AE72</f>
        <v>0</v>
      </c>
      <c r="D88" s="43">
        <f>'Raipur-3'!AF71+Bhilai!AF73+Rajnandgaon!AF73+Raigarh!AF73+Korba!AF73+Bilaspur!AF73+Mahasamund!AF72</f>
        <v>0</v>
      </c>
      <c r="E88" s="43">
        <f>'Raipur-3'!AG71+Bhilai!AG73+Rajnandgaon!AG73+Raigarh!AG73+Korba!AG73+Bilaspur!AG73+Mahasamund!AG72</f>
        <v>0</v>
      </c>
      <c r="F88" s="122">
        <f>ROUNDUP(C88+(D88+E88)/$L$16,0)</f>
        <v>0</v>
      </c>
      <c r="G88" s="43">
        <f>F88*$K$16</f>
        <v>0</v>
      </c>
      <c r="AB88" s="30" t="s">
        <v>428</v>
      </c>
      <c r="AC88" s="116">
        <f>AJ50</f>
        <v>0</v>
      </c>
      <c r="AD88" s="116">
        <f>AK50</f>
        <v>0</v>
      </c>
    </row>
    <row r="89" spans="2:104">
      <c r="B89" s="49" t="s">
        <v>98</v>
      </c>
      <c r="C89" s="50" t="s">
        <v>239</v>
      </c>
      <c r="D89" s="50" t="s">
        <v>111</v>
      </c>
      <c r="E89" s="50" t="s">
        <v>215</v>
      </c>
      <c r="F89" s="50" t="s">
        <v>650</v>
      </c>
      <c r="G89" s="112">
        <f>SUM(G90:G95)</f>
        <v>396</v>
      </c>
      <c r="AB89" s="30" t="s">
        <v>663</v>
      </c>
      <c r="AC89" s="116">
        <f>G6+G7</f>
        <v>0</v>
      </c>
      <c r="AD89" s="116">
        <f>F6*N6+N7*F7</f>
        <v>0</v>
      </c>
    </row>
    <row r="90" spans="2:104">
      <c r="B90" s="1" t="s">
        <v>621</v>
      </c>
      <c r="C90" s="43">
        <f>'Raipur-3'!AH71+Bhilai!AH73+Rajnandgaon!AH73+Raigarh!AH73+Korba!AH73+Bilaspur!AH73+Mahasamund!AH72</f>
        <v>0</v>
      </c>
      <c r="D90" s="43">
        <f>'Raipur-3'!AI71+Bhilai!AI73+Rajnandgaon!AI73+Raigarh!AI73+Korba!AI73+Bilaspur!AI73+Mahasamund!AI72</f>
        <v>133</v>
      </c>
      <c r="E90" s="43">
        <f>'Raipur-3'!AJ71+Bhilai!AJ73+Rajnandgaon!AJ73+Raigarh!AJ73+Korba!AJ73+Bilaspur!AJ73+Mahasamund!AJ72</f>
        <v>0</v>
      </c>
      <c r="F90" s="122">
        <f>ROUNDUP(C90+(D90+E90)/$L$18,0)</f>
        <v>3</v>
      </c>
      <c r="G90" s="43">
        <f>F90*$K$18</f>
        <v>36</v>
      </c>
      <c r="AB90" s="30" t="s">
        <v>664</v>
      </c>
      <c r="AC90" s="44">
        <f>G8+G9+G10</f>
        <v>60</v>
      </c>
      <c r="AD90" s="44">
        <f>F8*N8+F9*N9+F10*N10</f>
        <v>3912</v>
      </c>
    </row>
    <row r="91" spans="2:104">
      <c r="B91" s="1" t="s">
        <v>622</v>
      </c>
      <c r="C91" s="43">
        <f>'Raipur-3'!AK71+Bhilai!AK73+Rajnandgaon!AK73+Raigarh!AK73+Korba!AK73+Bilaspur!AK73+Mahasamund!AK72</f>
        <v>0</v>
      </c>
      <c r="D91" s="43">
        <f>'Raipur-3'!AL71+Bhilai!AL73+Rajnandgaon!AL73+Raigarh!AL73+Korba!AL73+Bilaspur!AL73+Mahasamund!AL72</f>
        <v>145</v>
      </c>
      <c r="E91" s="43">
        <f>'Raipur-3'!AM71+Bhilai!AM73+Rajnandgaon!AM73+Raigarh!AM73+Korba!AM73+Bilaspur!AM73+Mahasamund!AM72</f>
        <v>0</v>
      </c>
      <c r="F91" s="122">
        <f>ROUNDUP(C91+(D91+E91)/$L$19,0)</f>
        <v>5</v>
      </c>
      <c r="G91" s="43">
        <f>F91*$K$19</f>
        <v>60</v>
      </c>
      <c r="AB91" s="127" t="s">
        <v>114</v>
      </c>
      <c r="AC91" s="128">
        <f>SUM(AC79:AC89)</f>
        <v>5890.4</v>
      </c>
      <c r="AD91" s="128">
        <f>AI13</f>
        <v>654580.25400000007</v>
      </c>
    </row>
    <row r="92" spans="2:104" ht="15.75">
      <c r="B92" s="1" t="s">
        <v>623</v>
      </c>
      <c r="C92" s="43">
        <f>'Raipur-3'!AN71+Bhilai!AN73+Rajnandgaon!AN73+Raigarh!AN73+Korba!AN73+Bilaspur!AN73+Mahasamund!AN72</f>
        <v>0</v>
      </c>
      <c r="D92" s="43">
        <f>'Raipur-3'!AO71+Bhilai!AO73+Rajnandgaon!AO73+Raigarh!AO73+Korba!AO73+Bilaspur!AO73+Mahasamund!AO72</f>
        <v>300</v>
      </c>
      <c r="E92" s="43">
        <f>'Raipur-3'!AP71+Bhilai!AP73+Rajnandgaon!AP73+Raigarh!AP73+Korba!AP73+Bilaspur!AP73+Mahasamund!AP72</f>
        <v>0</v>
      </c>
      <c r="F92" s="122">
        <f>ROUNDUP(C92+(D92+E92)/$L$20,0)</f>
        <v>25</v>
      </c>
      <c r="G92" s="43">
        <f>F92*$K$20</f>
        <v>300</v>
      </c>
      <c r="AB92" s="624" t="s">
        <v>146</v>
      </c>
      <c r="AC92" s="624"/>
      <c r="AD92" s="352">
        <f>AD91-AD89-AD82-AD90</f>
        <v>650668.25400000007</v>
      </c>
      <c r="CZ92" s="42">
        <f>'Production Summary'!N538</f>
        <v>0</v>
      </c>
    </row>
    <row r="93" spans="2:104" ht="15.75">
      <c r="B93" s="1" t="s">
        <v>624</v>
      </c>
      <c r="C93" s="43">
        <f>'Raipur-3'!AQ71+Bhilai!AQ73+Rajnandgaon!AQ73+Raigarh!AQ73+Korba!AQ73+Bilaspur!AQ73+Mahasamund!AQ72</f>
        <v>0</v>
      </c>
      <c r="D93" s="43">
        <f>'Raipur-3'!AR71+Bhilai!AR73+Rajnandgaon!AR73+Raigarh!AR73+Korba!AR73+Bilaspur!AR73+Mahasamund!AR72</f>
        <v>0</v>
      </c>
      <c r="E93" s="43">
        <f>'Raipur-3'!AS71+Bhilai!AS73+Rajnandgaon!AS73+Raigarh!AS73+Korba!AS73+Bilaspur!AS73+Mahasamund!AS72</f>
        <v>0</v>
      </c>
      <c r="F93" s="122">
        <f>ROUNDUP(C93+(D93+E93)/$L$21,0)</f>
        <v>0</v>
      </c>
      <c r="G93" s="43">
        <f>F93*$K$21</f>
        <v>0</v>
      </c>
      <c r="AB93" s="403"/>
      <c r="AC93" s="403"/>
      <c r="AD93" s="438"/>
      <c r="CZ93" s="42"/>
    </row>
    <row r="94" spans="2:104">
      <c r="B94" s="1" t="s">
        <v>625</v>
      </c>
      <c r="C94" s="641">
        <f>'Raipur-3'!AT71+Bhilai!AT73+Rajnandgaon!AT73+Raigarh!AT73+Korba!AT73+Bilaspur!AT73+Mahasamund!AT72</f>
        <v>0</v>
      </c>
      <c r="D94" s="642"/>
      <c r="E94" s="643"/>
      <c r="F94" s="122">
        <f>C94</f>
        <v>0</v>
      </c>
      <c r="G94" s="43">
        <f>F94*$K$22</f>
        <v>0</v>
      </c>
    </row>
    <row r="95" spans="2:104">
      <c r="B95" s="1" t="s">
        <v>626</v>
      </c>
      <c r="C95" s="623">
        <f>'Raipur-3'!AU71+Bhilai!AU73+Rajnandgaon!AU73+Raigarh!AU73+Korba!AU73+Bilaspur!AU73+Mahasamund!AU72</f>
        <v>0</v>
      </c>
      <c r="D95" s="623"/>
      <c r="E95" s="623"/>
      <c r="F95" s="122">
        <f>C95</f>
        <v>0</v>
      </c>
      <c r="G95" s="43">
        <f>F95*$K$23</f>
        <v>0</v>
      </c>
    </row>
    <row r="96" spans="2:104">
      <c r="B96" s="49" t="s">
        <v>5</v>
      </c>
      <c r="C96" s="111" t="s">
        <v>522</v>
      </c>
      <c r="D96" s="111" t="s">
        <v>160</v>
      </c>
      <c r="E96" s="111" t="s">
        <v>157</v>
      </c>
      <c r="F96" s="50">
        <f>SUM(F90:F95)</f>
        <v>33</v>
      </c>
      <c r="G96" s="112">
        <f>SUM(G97:G98)</f>
        <v>0</v>
      </c>
    </row>
    <row r="97" spans="2:7" hidden="1">
      <c r="B97" s="1" t="s">
        <v>300</v>
      </c>
      <c r="C97" s="43">
        <f>'Raipur-3'!AV71+Bhilai!AV73+Rajnandgaon!AV73+Raigarh!AV73+Korba!AV73+Bilaspur!AV73+Mahasamund!AV72</f>
        <v>0</v>
      </c>
      <c r="D97" s="43">
        <f>'Raipur-3'!AW71+Bhilai!AW73+Rajnandgaon!AW73+Raigarh!AW73+Korba!AW73+Bilaspur!AW73+Mahasamund!AW72</f>
        <v>0</v>
      </c>
      <c r="E97" s="43">
        <f>'Raipur-3'!AX71+Bhilai!AX73+Rajnandgaon!AX73+Raigarh!AX73+Korba!AX73+Bilaspur!AX73+Mahasamund!AX72</f>
        <v>0</v>
      </c>
      <c r="F97" s="122">
        <f>ROUNDUP((C97+E97)+D97/$L$25,0)</f>
        <v>0</v>
      </c>
      <c r="G97" s="43">
        <f>F97*$K$25</f>
        <v>0</v>
      </c>
    </row>
    <row r="98" spans="2:7">
      <c r="B98" s="1" t="s">
        <v>301</v>
      </c>
      <c r="C98" s="43">
        <f>'Raipur-3'!AY71+Bhilai!AY73+Rajnandgaon!AY73+Raigarh!AY73+Korba!AY73+Bilaspur!AY73+Mahasamund!AY72</f>
        <v>0</v>
      </c>
      <c r="D98" s="43">
        <f>'Raipur-3'!AZ71+Bhilai!AZ73+Rajnandgaon!AZ73+Raigarh!AZ73+Korba!AZ73+Bilaspur!AZ73+Mahasamund!AZ72</f>
        <v>0</v>
      </c>
      <c r="E98" s="43">
        <f>'Raipur-3'!BA71+Bhilai!BA73+Rajnandgaon!BA73+Raigarh!BA73+Korba!BA73+Bilaspur!BA73+Mahasamund!BA72</f>
        <v>0</v>
      </c>
      <c r="F98" s="122">
        <f>ROUNDUP((C98+E98)+D98/$L$26,0)</f>
        <v>0</v>
      </c>
      <c r="G98" s="43">
        <f>F98*$K$26</f>
        <v>0</v>
      </c>
    </row>
    <row r="99" spans="2:7">
      <c r="B99" s="49" t="s">
        <v>6</v>
      </c>
      <c r="C99" s="50" t="s">
        <v>239</v>
      </c>
      <c r="D99" s="50" t="s">
        <v>111</v>
      </c>
      <c r="E99" s="50" t="s">
        <v>215</v>
      </c>
      <c r="F99" s="50">
        <f>SUM(F97:F98)</f>
        <v>0</v>
      </c>
      <c r="G99" s="112">
        <f>SUM(G100:G103)</f>
        <v>180</v>
      </c>
    </row>
    <row r="100" spans="2:7">
      <c r="B100" s="1" t="s">
        <v>628</v>
      </c>
      <c r="C100" s="43">
        <f>'Raipur-3'!BB71+Bhilai!BB73+Rajnandgaon!BB73+Raigarh!BB73+Korba!BB73+Bilaspur!BB73+Mahasamund!BB72</f>
        <v>0</v>
      </c>
      <c r="D100" s="43">
        <f>'Raipur-3'!BC71+Bhilai!BC73+Rajnandgaon!BC73+Raigarh!BC73+Korba!BC73+Bilaspur!BC73+Mahasamund!BC72</f>
        <v>201</v>
      </c>
      <c r="E100" s="43">
        <f>'Raipur-3'!BD71+Bhilai!BD73+Rajnandgaon!BD73+Raigarh!BD73+Korba!BD73+Bilaspur!BD73+Mahasamund!BD72</f>
        <v>0</v>
      </c>
      <c r="F100" s="122">
        <f>ROUNDUP((C100+E100)+D100/$L$28,0)</f>
        <v>4</v>
      </c>
      <c r="G100" s="43">
        <f>F100*$K$28</f>
        <v>48</v>
      </c>
    </row>
    <row r="101" spans="2:7">
      <c r="B101" s="1" t="s">
        <v>629</v>
      </c>
      <c r="C101" s="43">
        <f>'Raipur-3'!BE71+Bhilai!BE73+Rajnandgaon!BE73+Raigarh!BE73+Korba!BE73+Bilaspur!BE73+Mahasamund!BE72</f>
        <v>0</v>
      </c>
      <c r="D101" s="43">
        <f>'Raipur-3'!BF71+Bhilai!BF73+Rajnandgaon!BF73+Raigarh!BF73+Korba!BF73+Bilaspur!BF73+Mahasamund!BF72</f>
        <v>130</v>
      </c>
      <c r="E101" s="43">
        <f>'Raipur-3'!BG71+Bhilai!BG73+Rajnandgaon!BG73+Raigarh!BG73+Korba!BG73+Bilaspur!BG73+Mahasamund!BG72</f>
        <v>0</v>
      </c>
      <c r="F101" s="122">
        <f>ROUNDUP((C101+E101)+D101/$L$29,0)</f>
        <v>11</v>
      </c>
      <c r="G101" s="43">
        <f>F101*$K$29</f>
        <v>132</v>
      </c>
    </row>
    <row r="102" spans="2:7">
      <c r="B102" s="1" t="s">
        <v>630</v>
      </c>
      <c r="C102" s="43">
        <f>'Raipur-3'!BH71+Bhilai!BH73+Rajnandgaon!BH73+Raigarh!BH73+Korba!BH73+Bilaspur!BH73+Mahasamund!BH72</f>
        <v>0</v>
      </c>
      <c r="D102" s="43">
        <f>'Raipur-3'!BI71+Bhilai!BI73+Rajnandgaon!BI73+Raigarh!BI73+Korba!BI73+Bilaspur!BI73+Mahasamund!BI72</f>
        <v>0</v>
      </c>
      <c r="E102" s="43">
        <f>'Raipur-3'!BJ71+Bhilai!BJ73+Rajnandgaon!BJ73+Raigarh!BJ73+Korba!BJ73+Bilaspur!BJ73+Mahasamund!BJ72</f>
        <v>0</v>
      </c>
      <c r="F102" s="122">
        <f>ROUNDUP((C102+E102)+D102/$L$30,0)</f>
        <v>0</v>
      </c>
      <c r="G102" s="43">
        <f>F102*$K$30</f>
        <v>0</v>
      </c>
    </row>
    <row r="103" spans="2:7">
      <c r="B103" s="1" t="s">
        <v>631</v>
      </c>
      <c r="C103" s="623">
        <f>'Raipur-3'!BL71+Bhilai!BL73+Rajnandgaon!BL73+Raigarh!BL73+Korba!BL73+Bilaspur!BL73+Mahasamund!BL72</f>
        <v>0</v>
      </c>
      <c r="D103" s="623"/>
      <c r="E103" s="623"/>
      <c r="F103" s="122">
        <f>C103</f>
        <v>0</v>
      </c>
      <c r="G103" s="43">
        <f>F103*$K$32</f>
        <v>0</v>
      </c>
    </row>
    <row r="104" spans="2:7">
      <c r="B104" s="49" t="s">
        <v>100</v>
      </c>
      <c r="C104" s="50" t="s">
        <v>239</v>
      </c>
      <c r="D104" s="50" t="s">
        <v>111</v>
      </c>
      <c r="E104" s="50" t="s">
        <v>215</v>
      </c>
      <c r="F104" s="50">
        <f>SUM(F100:F103)</f>
        <v>15</v>
      </c>
      <c r="G104" s="112">
        <f>SUM(G105)</f>
        <v>0</v>
      </c>
    </row>
    <row r="105" spans="2:7" hidden="1">
      <c r="B105" s="1" t="s">
        <v>668</v>
      </c>
      <c r="C105" s="43">
        <f>'Raipur-3'!BM71+Bhilai!BM73+Rajnandgaon!BM73+Raigarh!BM73+Korba!BM73+Bilaspur!BM73+Mahasamund!BM72</f>
        <v>0</v>
      </c>
      <c r="D105" s="43">
        <f>'Raipur-3'!BN71+Bhilai!BN73+Rajnandgaon!BN73+Raigarh!BN73+Korba!BN73+Bilaspur!BN73+Mahasamund!BN72</f>
        <v>0</v>
      </c>
      <c r="E105" s="43">
        <f>'Raipur-3'!BO71+Bhilai!BO73+Rajnandgaon!BO73+Raigarh!BO73+Korba!BO73+Bilaspur!BO73+Mahasamund!BO72</f>
        <v>0</v>
      </c>
      <c r="F105" s="122">
        <f>ROUNDUP(C105+(D105+E105)/$L$34,0)</f>
        <v>0</v>
      </c>
      <c r="G105" s="43">
        <f>F105*$K$34</f>
        <v>0</v>
      </c>
    </row>
    <row r="106" spans="2:7" hidden="1">
      <c r="B106" s="49" t="s">
        <v>275</v>
      </c>
      <c r="C106" s="111" t="s">
        <v>522</v>
      </c>
      <c r="D106" s="111" t="s">
        <v>310</v>
      </c>
      <c r="E106" s="111" t="s">
        <v>157</v>
      </c>
      <c r="F106" s="50" t="s">
        <v>650</v>
      </c>
      <c r="G106" s="112">
        <f>SUM(G107:G111)</f>
        <v>0</v>
      </c>
    </row>
    <row r="107" spans="2:7" hidden="1">
      <c r="B107" s="1" t="s">
        <v>303</v>
      </c>
      <c r="C107" s="43">
        <f>'Raipur-3'!BP71+Bhilai!BP73+Rajnandgaon!BP73+Raigarh!BP73+Korba!BP73+Bilaspur!BP73+Mahasamund!BP72</f>
        <v>0</v>
      </c>
      <c r="D107" s="43">
        <f>'Raipur-3'!BQ71+Bhilai!BQ73+Rajnandgaon!BQ73+Raigarh!BQ73+Korba!BQ73+Bilaspur!BQ73+Mahasamund!BQ72</f>
        <v>0</v>
      </c>
      <c r="E107" s="43">
        <f>'Raipur-3'!BR71+Bhilai!BR73+Rajnandgaon!BR73+Raigarh!BR73+Korba!BR73+Bilaspur!BR73+Mahasamund!BR72</f>
        <v>0</v>
      </c>
      <c r="F107" s="122">
        <f>ROUNDUP(C107+(D107+E107)/$L$36,0)</f>
        <v>0</v>
      </c>
      <c r="G107" s="43">
        <f>F107*$K$36</f>
        <v>0</v>
      </c>
    </row>
    <row r="108" spans="2:7">
      <c r="B108" s="1" t="s">
        <v>632</v>
      </c>
      <c r="C108" s="43">
        <f>'Raipur-3'!BS71+Bhilai!BS73+Rajnandgaon!BS73+Raigarh!BS73+Korba!BS73+Bilaspur!BS73+Mahasamund!BS72</f>
        <v>0</v>
      </c>
      <c r="D108" s="43">
        <f>'Raipur-3'!BT71+Bhilai!BT73+Rajnandgaon!BT73+Raigarh!BT73+Korba!BT73+Bilaspur!BT73+Mahasamund!BT72</f>
        <v>0</v>
      </c>
      <c r="E108" s="43">
        <f>'Raipur-3'!BU71+Bhilai!BU73+Rajnandgaon!BU73+Raigarh!BU73+Korba!BU73+Bilaspur!BU73+Mahasamund!BU72</f>
        <v>0</v>
      </c>
      <c r="F108" s="122">
        <f>ROUNDUP(C108+(D108+E108)/$L$37,0)</f>
        <v>0</v>
      </c>
      <c r="G108" s="43">
        <f>F108*$K$37</f>
        <v>0</v>
      </c>
    </row>
    <row r="109" spans="2:7">
      <c r="B109" s="1" t="s">
        <v>633</v>
      </c>
      <c r="C109" s="43">
        <f>'Raipur-3'!BV71+Bhilai!BV73+Rajnandgaon!BV73+Raigarh!BV73+Korba!BV73+Bilaspur!BV73+Mahasamund!BV72</f>
        <v>0</v>
      </c>
      <c r="D109" s="43">
        <f>'Raipur-3'!BW71+Bhilai!BW73+Rajnandgaon!BW73+Raigarh!BW73+Korba!BW73+Bilaspur!BW73+Mahasamund!BW72</f>
        <v>0</v>
      </c>
      <c r="E109" s="43">
        <f>'Raipur-3'!BX71+Bhilai!BX73+Rajnandgaon!BX73+Raigarh!BX73+Korba!BX73+Bilaspur!BX73+Mahasamund!BX72</f>
        <v>0</v>
      </c>
      <c r="F109" s="122">
        <f>ROUNDUP(C109+(D109+E109)/$L$38,0)</f>
        <v>0</v>
      </c>
      <c r="G109" s="43">
        <f>F109*$K$38</f>
        <v>0</v>
      </c>
    </row>
    <row r="110" spans="2:7" hidden="1">
      <c r="B110" s="1" t="s">
        <v>304</v>
      </c>
      <c r="C110" s="43">
        <f>'Raipur-3'!BY71+Bhilai!BY73+Rajnandgaon!BY73+Raigarh!BY73+Korba!BY73+Bilaspur!BY73+Mahasamund!BY72</f>
        <v>0</v>
      </c>
      <c r="D110" s="43">
        <f>'Raipur-3'!BZ71+Bhilai!BZ73+Rajnandgaon!BZ73+Raigarh!BZ73+Korba!BZ73+Bilaspur!BZ73+Mahasamund!BZ72</f>
        <v>0</v>
      </c>
      <c r="E110" s="43">
        <f>'Raipur-3'!CA71+Bhilai!CA73+Rajnandgaon!CA73+Raigarh!CA73+Korba!CA73+Bilaspur!CA73+Mahasamund!CA72</f>
        <v>0</v>
      </c>
      <c r="F110" s="122">
        <f>ROUNDUP(C110+(D110+E110)/$L$39,0)</f>
        <v>0</v>
      </c>
      <c r="G110" s="43">
        <f>F110*$K$39</f>
        <v>0</v>
      </c>
    </row>
    <row r="111" spans="2:7">
      <c r="B111" s="1" t="s">
        <v>634</v>
      </c>
      <c r="C111" s="43">
        <f>'Raipur-3'!$CB$71+Bhilai!$CB$73+Rajnandgaon!$CB$73+Raigarh!$CB$73+Korba!$CB$73+Bilaspur!$CB$73+Mahasamund!$CB$72</f>
        <v>0</v>
      </c>
      <c r="D111" s="43">
        <f>'Raipur-3'!$CC$71+Bhilai!$CC$73+Rajnandgaon!$CC$73+Raigarh!$CC$73+Korba!$CC$73+Bilaspur!$CC$73+Mahasamund!$CC$72</f>
        <v>0</v>
      </c>
      <c r="E111" s="43">
        <f>'Raipur-3'!$CD$71+Bhilai!$CD$73+Rajnandgaon!$CD$73+Raigarh!$CD$73+Korba!$CD$73+Bilaspur!$CD$73+Mahasamund!$CD$72</f>
        <v>0</v>
      </c>
      <c r="F111" s="122">
        <f>ROUNDUP(C111+(D111+E111)/$L$40,0)</f>
        <v>0</v>
      </c>
      <c r="G111" s="43">
        <f>F111*$K$40</f>
        <v>0</v>
      </c>
    </row>
    <row r="112" spans="2:7">
      <c r="B112" s="49" t="s">
        <v>9</v>
      </c>
      <c r="C112" s="111" t="s">
        <v>522</v>
      </c>
      <c r="D112" s="111" t="s">
        <v>111</v>
      </c>
      <c r="E112" s="50" t="s">
        <v>215</v>
      </c>
      <c r="F112" s="50" t="s">
        <v>276</v>
      </c>
      <c r="G112" s="112">
        <f>SUM(G113:G118)</f>
        <v>116.9</v>
      </c>
    </row>
    <row r="113" spans="2:7">
      <c r="B113" s="1" t="s">
        <v>635</v>
      </c>
      <c r="C113" s="116">
        <v>0</v>
      </c>
      <c r="D113" s="116">
        <f>'Raipur-3'!CF71+Bhilai!CF73+Rajnandgaon!CF73+Raigarh!CF73+Korba!CF73+Bilaspur!CF73+Mahasamund!CF72</f>
        <v>272</v>
      </c>
      <c r="E113" s="116">
        <f>'Raipur-3'!CG71+Bhilai!CG73+Rajnandgaon!CG73+Raigarh!CG73+Korba!CG73+Bilaspur!CG73+Mahasamund!CG72</f>
        <v>0</v>
      </c>
      <c r="F113" s="122">
        <f>ROUNDUP(C113+(D113+E113)/1,0)</f>
        <v>272</v>
      </c>
      <c r="G113" s="43">
        <f>F113*0.2</f>
        <v>54.400000000000006</v>
      </c>
    </row>
    <row r="114" spans="2:7">
      <c r="B114" s="1" t="s">
        <v>636</v>
      </c>
      <c r="C114" s="116">
        <v>0</v>
      </c>
      <c r="D114" s="43">
        <f>'Raipur-3'!CI71+Bhilai!CI73+Rajnandgaon!CI73+Raigarh!CI73+Korba!CI73+Bilaspur!CI73+Mahasamund!CI72</f>
        <v>115</v>
      </c>
      <c r="E114" s="43">
        <f>'Raipur-3'!CJ71+Bhilai!CJ73+Rajnandgaon!CJ73+Raigarh!CJ73+Korba!CJ73+Bilaspur!CJ73+Mahasamund!CJ72</f>
        <v>0</v>
      </c>
      <c r="F114" s="122">
        <f>ROUNDUP(C114+(D114+E114)/$L$43,0)</f>
        <v>115</v>
      </c>
      <c r="G114" s="43">
        <f>F114*$K$43</f>
        <v>57.5</v>
      </c>
    </row>
    <row r="115" spans="2:7">
      <c r="B115" s="1" t="s">
        <v>637</v>
      </c>
      <c r="C115" s="116">
        <v>0</v>
      </c>
      <c r="D115" s="43">
        <f>'Raipur-3'!CK71+Bhilai!CK73+Rajnandgaon!CK73+Raigarh!CK73+Korba!CK73+Bilaspur!CK73+Mahasamund!CK72</f>
        <v>5</v>
      </c>
      <c r="E115" s="43">
        <f>'Raipur-3'!CL71+Bhilai!CL73+Rajnandgaon!CL73+Raigarh!CL73+Korba!CL73+Bilaspur!CL73+Mahasamund!CL72</f>
        <v>0</v>
      </c>
      <c r="F115" s="122">
        <f>ROUNDUP(C115+(D115+E115)/$L$44,0)</f>
        <v>5</v>
      </c>
      <c r="G115" s="43">
        <f>F115*$K$44</f>
        <v>5</v>
      </c>
    </row>
    <row r="116" spans="2:7">
      <c r="B116" s="1" t="s">
        <v>655</v>
      </c>
      <c r="C116" s="116">
        <v>0</v>
      </c>
      <c r="D116" s="43">
        <f>'Raipur-3'!CM71+Bhilai!CM73+Rajnandgaon!CM73+Raigarh!CM73+Korba!CM73+Bilaspur!CM73+Mahasamund!CM72</f>
        <v>0</v>
      </c>
      <c r="E116" s="43">
        <v>0</v>
      </c>
      <c r="F116" s="122">
        <f>ROUNDUP(C116+(D116+E116)/$L$45,0)</f>
        <v>0</v>
      </c>
      <c r="G116" s="43">
        <f>F116*$K$45</f>
        <v>0</v>
      </c>
    </row>
    <row r="117" spans="2:7">
      <c r="B117" s="1" t="s">
        <v>638</v>
      </c>
      <c r="C117" s="116">
        <v>0</v>
      </c>
      <c r="D117" s="43">
        <f>'Raipur-3'!CN71+Bhilai!CN73+Rajnandgaon!CN73+Raigarh!CN73+Korba!CN73+Bilaspur!CN73+Mahasamund!CN72</f>
        <v>0</v>
      </c>
      <c r="E117" s="43">
        <v>0</v>
      </c>
      <c r="F117" s="122">
        <f>ROUNDUP(C117+(D117+E117)/$L$46,0)</f>
        <v>0</v>
      </c>
      <c r="G117" s="43">
        <f>F117*$K$46</f>
        <v>0</v>
      </c>
    </row>
    <row r="118" spans="2:7">
      <c r="B118" s="1" t="s">
        <v>639</v>
      </c>
      <c r="C118" s="116">
        <v>0</v>
      </c>
      <c r="D118" s="43">
        <f>'Raipur-3'!CO71+Bhilai!CO73+Rajnandgaon!CO73+Raigarh!CO73+Korba!CO73+Bilaspur!CO73+Mahasamund!CO72</f>
        <v>0</v>
      </c>
      <c r="E118" s="43">
        <v>0</v>
      </c>
      <c r="F118" s="122">
        <f>ROUNDUP(C118+(D118+E118)/$L$47,0)</f>
        <v>0</v>
      </c>
      <c r="G118" s="43">
        <f>F118*$K$47</f>
        <v>0</v>
      </c>
    </row>
    <row r="119" spans="2:7" hidden="1">
      <c r="B119" s="49" t="s">
        <v>101</v>
      </c>
      <c r="C119" s="111" t="s">
        <v>522</v>
      </c>
      <c r="D119" s="111" t="s">
        <v>277</v>
      </c>
      <c r="E119" s="50" t="s">
        <v>278</v>
      </c>
      <c r="F119" s="50" t="s">
        <v>296</v>
      </c>
      <c r="G119" s="112">
        <f>SUM(G120:G133)</f>
        <v>0</v>
      </c>
    </row>
    <row r="120" spans="2:7">
      <c r="B120" s="1" t="s">
        <v>656</v>
      </c>
      <c r="C120" s="43">
        <f>'Raipur-3'!CQ71+Bhilai!CQ73+Rajnandgaon!CQ73+Raigarh!CQ73+Korba!CQ73+Bilaspur!CQ73+Mahasamund!CQ72</f>
        <v>0</v>
      </c>
      <c r="D120" s="43">
        <f>'Raipur-3'!CR71+Bhilai!CR73+Rajnandgaon!CR73+Raigarh!CR73+Korba!CR73+Bilaspur!CR73+Mahasamund!CR72</f>
        <v>0</v>
      </c>
      <c r="E120" s="43">
        <v>0</v>
      </c>
      <c r="F120" s="122">
        <f>ROUNDUP(C120+(D120+E120)/$L$49,0)</f>
        <v>0</v>
      </c>
      <c r="G120" s="43">
        <f>F120*$K$49</f>
        <v>0</v>
      </c>
    </row>
    <row r="121" spans="2:7">
      <c r="B121" s="1" t="s">
        <v>640</v>
      </c>
      <c r="C121" s="43">
        <f>'Raipur-3'!CS71+Bhilai!CS73+Rajnandgaon!CS73+Raigarh!CQ73+Korba!CQ73+Bilaspur!CQ73+Mahasamund!CS72</f>
        <v>0</v>
      </c>
      <c r="D121" s="43">
        <f>'Raipur-3'!CT71+Bhilai!CT73+Rajnandgaon!CT73+Raigarh!CR73+Korba!CR73+Bilaspur!CR73+Mahasamund!CT72</f>
        <v>0</v>
      </c>
      <c r="E121" s="43">
        <v>0</v>
      </c>
      <c r="F121" s="122">
        <f>ROUNDUP(C121+(D121+E121)/$L$50,0)</f>
        <v>0</v>
      </c>
      <c r="G121" s="43">
        <f>F121*$K$50</f>
        <v>0</v>
      </c>
    </row>
    <row r="122" spans="2:7">
      <c r="B122" s="1" t="s">
        <v>641</v>
      </c>
      <c r="C122" s="43">
        <f>'Raipur-3'!CU71+Bhilai!CU73+Rajnandgaon!CU73+Raigarh!CU73+Korba!CU73+Bilaspur!CU73+Mahasamund!CU72</f>
        <v>0</v>
      </c>
      <c r="D122" s="43">
        <f>'Raipur-3'!CV71+Bhilai!CV73+Rajnandgaon!CV73+Raigarh!CV73+Korba!CV73+Bilaspur!CV73+Mahasamund!CV72</f>
        <v>0</v>
      </c>
      <c r="E122" s="43">
        <v>0</v>
      </c>
      <c r="F122" s="122">
        <f>ROUNDUP(C122+(D122+E122)/$L$51,0)</f>
        <v>0</v>
      </c>
      <c r="G122" s="43">
        <f>F122*$K$51</f>
        <v>0</v>
      </c>
    </row>
    <row r="123" spans="2:7">
      <c r="B123" s="1" t="s">
        <v>642</v>
      </c>
      <c r="C123" s="43">
        <f>'Raipur-3'!CW71+Bhilai!CW73+Rajnandgaon!CW73+Raigarh!CW73+Korba!CW73+Bilaspur!CW73+Mahasamund!CW72</f>
        <v>0</v>
      </c>
      <c r="D123" s="43">
        <f>'Raipur-3'!CX71+Bhilai!CX73+Rajnandgaon!CX73+Raigarh!CX73+Korba!CX73+Bilaspur!CX73+Mahasamund!CX72</f>
        <v>0</v>
      </c>
      <c r="E123" s="43">
        <v>0</v>
      </c>
      <c r="F123" s="122">
        <f>ROUNDUP(C123+(D123+E123)/$L$52,0)</f>
        <v>0</v>
      </c>
      <c r="G123" s="43">
        <f>F123*$K$52</f>
        <v>0</v>
      </c>
    </row>
    <row r="124" spans="2:7">
      <c r="B124" s="1" t="s">
        <v>644</v>
      </c>
      <c r="C124" s="43">
        <f>'Raipur-3'!CY71+Bhilai!CY73+Rajnandgaon!CY73+Raigarh!CY73+Korba!CY73+Bilaspur!CY73+Mahasamund!CY72</f>
        <v>0</v>
      </c>
      <c r="D124" s="43">
        <f>'Raipur-3'!CZ71+Bhilai!CZ73+Rajnandgaon!CZ73+Raigarh!CZ73+Korba!CZ73+Bilaspur!CZ73+Mahasamund!CZ72</f>
        <v>0</v>
      </c>
      <c r="E124" s="43">
        <v>0</v>
      </c>
      <c r="F124" s="122">
        <f>ROUNDUP(C124+(D124+E124)/$L$53,0)</f>
        <v>0</v>
      </c>
      <c r="G124" s="43">
        <f>F124*$K$53</f>
        <v>0</v>
      </c>
    </row>
    <row r="125" spans="2:7">
      <c r="B125" s="1" t="s">
        <v>643</v>
      </c>
      <c r="C125" s="43">
        <f>'Raipur-3'!DA71+Bhilai!DA73+Rajnandgaon!DA73+Raigarh!DA73+Korba!DA73+Bilaspur!DA73+Mahasamund!DA72</f>
        <v>0</v>
      </c>
      <c r="D125" s="43">
        <f>'Raipur-3'!DB71+Bhilai!DB73+Rajnandgaon!DB73+Raigarh!DB73+Korba!DB73+Bilaspur!DB73+Mahasamund!DB72</f>
        <v>0</v>
      </c>
      <c r="E125" s="43">
        <v>0</v>
      </c>
      <c r="F125" s="122">
        <f>ROUNDUP(C125+(D125+E125)/$L$54,0)</f>
        <v>0</v>
      </c>
      <c r="G125" s="43">
        <f>F125*$K$54</f>
        <v>0</v>
      </c>
    </row>
    <row r="126" spans="2:7">
      <c r="B126" s="1" t="s">
        <v>645</v>
      </c>
      <c r="C126" s="43">
        <f>'Raipur-3'!DG71+Bhilai!DG73+Rajnandgaon!DG73+Raigarh!DG73+Korba!DG73+Bilaspur!DG73+Mahasamund!DG72</f>
        <v>0</v>
      </c>
      <c r="D126" s="43">
        <f>'Raipur-3'!DH71+Bhilai!DH73+Rajnandgaon!DH73+Raigarh!DH73+Korba!DH73+Bilaspur!DH73+Mahasamund!DH72</f>
        <v>0</v>
      </c>
      <c r="E126" s="43">
        <v>0</v>
      </c>
      <c r="F126" s="122">
        <f>ROUNDUP(C126+(D126+E126)/$L$55,0)</f>
        <v>0</v>
      </c>
      <c r="G126" s="43">
        <f>F126*$K$55</f>
        <v>0</v>
      </c>
    </row>
    <row r="127" spans="2:7">
      <c r="B127" s="1" t="s">
        <v>646</v>
      </c>
      <c r="C127" s="43">
        <f>'Raipur-3'!DI71+Bhilai!DI73+Rajnandgaon!DI73+Raigarh!DI73+Korba!DI73+Bilaspur!DI73+Mahasamund!DI72</f>
        <v>0</v>
      </c>
      <c r="D127" s="43">
        <f>'Raipur-3'!DJ71+Bhilai!DJ73+Rajnandgaon!DJ73+Raigarh!DJ73+Korba!DJ73+Bilaspur!DJ73+Mahasamund!DJ72</f>
        <v>0</v>
      </c>
      <c r="E127" s="43">
        <v>0</v>
      </c>
      <c r="F127" s="122">
        <f>ROUNDUP(C127+(D127+E127)/$L$56,0)</f>
        <v>0</v>
      </c>
      <c r="G127" s="43">
        <f>F127*$K$56</f>
        <v>0</v>
      </c>
    </row>
    <row r="128" spans="2:7">
      <c r="B128" s="1" t="s">
        <v>647</v>
      </c>
      <c r="C128" s="43">
        <f>'Raipur-3'!DK71+Bhilai!DK73+Rajnandgaon!DK73+Raigarh!DK73+Korba!DK73+Bilaspur!DK73+Mahasamund!DK72</f>
        <v>0</v>
      </c>
      <c r="D128" s="43">
        <f>'Raipur-3'!DL71+Bhilai!DL73+Rajnandgaon!DL73+Raigarh!DL73+Korba!DL73+Bilaspur!DL73+Mahasamund!DL72</f>
        <v>0</v>
      </c>
      <c r="E128" s="43">
        <v>0</v>
      </c>
      <c r="F128" s="122">
        <f>ROUNDUP(C128+(D128+E128)/$L$57,0)</f>
        <v>0</v>
      </c>
      <c r="G128" s="43">
        <f>F128*$K$57</f>
        <v>0</v>
      </c>
    </row>
    <row r="129" spans="2:7">
      <c r="B129" s="1" t="s">
        <v>648</v>
      </c>
      <c r="C129" s="43">
        <f>'Raipur-3'!DM71+Bhilai!DM73+Rajnandgaon!DM73+Raigarh!DM73+Korba!DM73+Bilaspur!DM73+Mahasamund!DM72</f>
        <v>0</v>
      </c>
      <c r="D129" s="43">
        <f>'Raipur-3'!DN71+Bhilai!DN73+Rajnandgaon!DN73+Raigarh!DN73+Korba!DN73+Bilaspur!DN73+Mahasamund!DN72</f>
        <v>0</v>
      </c>
      <c r="E129" s="43">
        <v>0</v>
      </c>
      <c r="F129" s="122">
        <f>ROUNDUP(C129+(D129+E129)/$L$58,0)</f>
        <v>0</v>
      </c>
      <c r="G129" s="43">
        <f>F129*$K$58</f>
        <v>0</v>
      </c>
    </row>
    <row r="130" spans="2:7">
      <c r="B130" s="1" t="s">
        <v>779</v>
      </c>
      <c r="C130" s="43">
        <f>'Raipur-2'!DE74+'Raipur-3'!DE71+Bhilai!DE73+Raigarh!DE73+Bilaspur!DE73+Rajnandgaon!DE73+Korba!DE73+Mahasamund!DE72</f>
        <v>0</v>
      </c>
      <c r="D130" s="43">
        <f>'Raipur-2'!DF74+'Raipur-3'!DF71+Bhilai!DF73+Raigarh!DF73+Bilaspur!DF73+Rajnandgaon!DF73+Korba!DF73+Mahasamund!DF72</f>
        <v>0</v>
      </c>
      <c r="E130" s="43">
        <v>0</v>
      </c>
      <c r="F130" s="122">
        <f>ROUNDUP(C130+(D130+E130)/$L$58,0)</f>
        <v>0</v>
      </c>
      <c r="G130" s="43">
        <f>F130*$K$59</f>
        <v>0</v>
      </c>
    </row>
    <row r="131" spans="2:7">
      <c r="B131" s="530" t="s">
        <v>780</v>
      </c>
      <c r="C131" s="43">
        <f>'Raipur-2'!DC74+'Raipur-3'!DC71+Bhilai!DC73+Raigarh!DC73+Bilaspur!DC73+Rajnandgaon!DC73+Korba!DC73+Mahasamund!DC72</f>
        <v>0</v>
      </c>
      <c r="D131" s="43">
        <f>'Raipur-2'!DD74+'Raipur-3'!DD71+Bhilai!DD73+Raigarh!DD73+Bilaspur!DD73+Rajnandgaon!DD73+Korba!DD73+Mahasamund!DD72</f>
        <v>0</v>
      </c>
      <c r="E131" s="43">
        <v>0</v>
      </c>
      <c r="F131" s="122">
        <f>ROUNDUP(C131+(D131+E131)/$L$58,0)</f>
        <v>0</v>
      </c>
      <c r="G131" s="43">
        <f>F131*$K$60</f>
        <v>0</v>
      </c>
    </row>
    <row r="132" spans="2:7">
      <c r="B132" s="530" t="s">
        <v>799</v>
      </c>
      <c r="C132" s="43">
        <f>'Raipur-2'!DO74+'Raipur-3'!DO71+Bhilai!DO73+Raigarh!DO73+Bilaspur!DO73+Rajnandgaon!DO73+Korba!DO73+Mahasamund!DO72</f>
        <v>0</v>
      </c>
      <c r="D132" s="43">
        <f>'Raipur-2'!DP74+'Raipur-3'!DP71+Bhilai!DP73+Raigarh!DP73+Bilaspur!DP73+Rajnandgaon!DP73+Korba!DP73+Mahasamund!DP72</f>
        <v>0</v>
      </c>
      <c r="E132" s="43">
        <f>'Raipur-2'!DQ74+'Raipur-3'!DQ71+Bhilai!DQ73+Raigarh!DQ73+Bilaspur!DQ73+Rajnandgaon!DQ73+Korba!DQ73+Mahasamund!DQ72</f>
        <v>0</v>
      </c>
      <c r="F132" s="122">
        <f>ROUNDUP(C132+(D132+E132)/$L$61,0)</f>
        <v>0</v>
      </c>
      <c r="G132" s="43">
        <f>F132*$K$61</f>
        <v>0</v>
      </c>
    </row>
    <row r="133" spans="2:7">
      <c r="B133" s="1" t="s">
        <v>649</v>
      </c>
      <c r="C133" s="631">
        <f>'Raipur-3'!DR71+Bhilai!DR73+Rajnandgaon!DR73+Raigarh!DR73+Korba!DR73+Bilaspur!DR73+Mahasamund!DR72</f>
        <v>0</v>
      </c>
      <c r="D133" s="632"/>
      <c r="E133" s="633"/>
      <c r="F133" s="123">
        <f>C133</f>
        <v>0</v>
      </c>
      <c r="G133" s="43">
        <f>F133*$K$62</f>
        <v>0</v>
      </c>
    </row>
    <row r="134" spans="2:7">
      <c r="B134" s="49" t="s">
        <v>282</v>
      </c>
      <c r="C134" s="111" t="s">
        <v>522</v>
      </c>
      <c r="D134" s="111" t="s">
        <v>281</v>
      </c>
      <c r="E134" s="111" t="s">
        <v>157</v>
      </c>
      <c r="F134" s="50" t="s">
        <v>650</v>
      </c>
      <c r="G134" s="112">
        <f>SUM(G135:G140)</f>
        <v>85.68</v>
      </c>
    </row>
    <row r="135" spans="2:7">
      <c r="B135" s="1" t="s">
        <v>529</v>
      </c>
      <c r="C135" s="41">
        <f>'Raipur-3'!DX71+Bhilai!DX73+Rajnandgaon!DX73+Raigarh!DX73+Korba!DX73+Bilaspur!DX73+Mahasamund!DX72</f>
        <v>0</v>
      </c>
      <c r="D135" s="41">
        <v>0</v>
      </c>
      <c r="E135" s="41">
        <f>'Raipur-3'!DY71+Bhilai!DY73+Rajnandgaon!DY73+Raigarh!DY73+Korba!DY73+Bilaspur!DY73+Mahasamund!DY72</f>
        <v>0</v>
      </c>
      <c r="F135" s="122">
        <f>ROUNDUP(C135+(D135+E135)/$L$64,0)</f>
        <v>0</v>
      </c>
      <c r="G135" s="43">
        <f>F135*$K$64</f>
        <v>0</v>
      </c>
    </row>
    <row r="136" spans="2:7">
      <c r="B136" s="1" t="s">
        <v>530</v>
      </c>
      <c r="C136" s="41">
        <f>'Raipur-3'!DZ71+Bhilai!DZ73+Rajnandgaon!DZ73+Raigarh!DZ73+Korba!DZ73+Bilaspur!DZ73+Mahasamund!DZ72</f>
        <v>0</v>
      </c>
      <c r="D136" s="41">
        <v>0</v>
      </c>
      <c r="E136" s="41">
        <f>'Raipur-3'!EA71+Bhilai!EA73+Rajnandgaon!EA73+Raigarh!EA73+Korba!EA73+Bilaspur!EA73+Mahasamund!EA72</f>
        <v>0</v>
      </c>
      <c r="F136" s="122">
        <f>ROUNDUP(C136+(D136+E136)/$L$65,0)</f>
        <v>0</v>
      </c>
      <c r="G136" s="43">
        <f>F136*$K$65</f>
        <v>0</v>
      </c>
    </row>
    <row r="137" spans="2:7">
      <c r="B137" s="393" t="s">
        <v>1058</v>
      </c>
      <c r="C137" s="41">
        <f>'Raipur-3'!EB71+Bhilai!EB73+Rajnandgaon!EB73+Raigarh!EB73+Korba!EB73+Bilaspur!EB73+Mahasamund!EB72</f>
        <v>53</v>
      </c>
      <c r="D137" s="41">
        <v>0</v>
      </c>
      <c r="E137" s="41">
        <f>'Raipur-3'!EC71+Bhilai!EC73+Rajnandgaon!EC73+Raigarh!EC73+Korba!EC73+Bilaspur!EC73+Mahasamund!EC72</f>
        <v>0</v>
      </c>
      <c r="F137" s="122">
        <f>ROUNDUP(C137+(D137+E137)/$L$65,0)</f>
        <v>53</v>
      </c>
      <c r="G137" s="43">
        <f>F137*$K$65</f>
        <v>50.879999999999995</v>
      </c>
    </row>
    <row r="138" spans="2:7">
      <c r="B138" s="1" t="s">
        <v>670</v>
      </c>
      <c r="C138" s="41">
        <f>'Raipur-3'!ED71+Bhilai!ED73+Rajnandgaon!ED73+Raigarh!ED73+Korba!ED73+Bilaspur!ED73+Mahasamund!ED72</f>
        <v>174</v>
      </c>
      <c r="D138" s="41">
        <v>0</v>
      </c>
      <c r="E138" s="41">
        <f>'Raipur-3'!EE71+Bhilai!EE73+Rajnandgaon!EE73+Raigarh!EE73+Korba!EE73+Bilaspur!EE73+Mahasamund!EE72</f>
        <v>0</v>
      </c>
      <c r="F138" s="122">
        <f>ROUNDUP(C138+(D138+E138)/$L$67,0)</f>
        <v>174</v>
      </c>
      <c r="G138" s="43">
        <f>F138*$K$67</f>
        <v>34.800000000000004</v>
      </c>
    </row>
    <row r="139" spans="2:7">
      <c r="B139" s="1" t="s">
        <v>559</v>
      </c>
      <c r="C139" s="41">
        <f>'Raipur-3'!EF71+Bhilai!EF73+Rajnandgaon!EF73+Raigarh!EF73+Korba!EF73+Bilaspur!EF73+Mahasamund!EF72</f>
        <v>0</v>
      </c>
      <c r="D139" s="41">
        <v>0</v>
      </c>
      <c r="E139" s="41">
        <f>'Raipur-3'!EG71+Bhilai!EG73+Rajnandgaon!EG73+Raigarh!EG73+Korba!EG73+Bilaspur!EG73+Mahasamund!EG72</f>
        <v>0</v>
      </c>
      <c r="F139" s="122">
        <f>ROUNDUP(C139+(D139+E139)/$L$68,0)</f>
        <v>0</v>
      </c>
      <c r="G139" s="43">
        <f>F139*$K$68</f>
        <v>0</v>
      </c>
    </row>
    <row r="140" spans="2:7">
      <c r="B140" s="1" t="s">
        <v>308</v>
      </c>
      <c r="C140" s="41">
        <v>0</v>
      </c>
      <c r="D140" s="41">
        <f>'Raipur-3'!EH71+Bhilai!EH73+Rajnandgaon!EH73+Raigarh!EH73+Korba!EH73+Bilaspur!EH73+Mahasamund!EH72</f>
        <v>0</v>
      </c>
      <c r="E140" s="41">
        <v>0</v>
      </c>
      <c r="F140" s="122">
        <f>ROUNDUP(C140+(D140+E140)/$L$69,0)</f>
        <v>0</v>
      </c>
      <c r="G140" s="43">
        <f>F140*$K$69</f>
        <v>0</v>
      </c>
    </row>
    <row r="141" spans="2:7">
      <c r="B141" s="1" t="s">
        <v>455</v>
      </c>
      <c r="C141" s="41">
        <f>'Raipur-3'!DS71+Bhilai!DS73+Rajnandgaon!DS73+Raigarh!DS73+Korba!DS73+Bilaspur!DS73+Mahasamund!DS72</f>
        <v>0</v>
      </c>
      <c r="D141" s="41">
        <f>'Raipur-3'!DT71+Bhilai!DT73+Rajnandgaon!DT73+Raigarh!DT73+Korba!DT73+Bilaspur!DT73+Mahasamund!DT72</f>
        <v>0</v>
      </c>
      <c r="E141" s="41">
        <f>'Raipur-3'!DU71+Bhilai!DU73+Rajnandgaon!DU73+Raigarh!DU73+Korba!DU73+Bilaspur!DU73+Mahasamund!DU72</f>
        <v>0</v>
      </c>
      <c r="F141" s="122">
        <f>ROUNDUP(C141+(D141+E141)/$L$70,0)</f>
        <v>0</v>
      </c>
      <c r="G141" s="43">
        <f>F141*$K$70</f>
        <v>0</v>
      </c>
    </row>
    <row r="142" spans="2:7">
      <c r="B142" s="1" t="s">
        <v>1064</v>
      </c>
      <c r="C142" s="41">
        <f>'Raipur-3'!DV71+Bhilai!DV73+Rajnandgaon!DV73+Raigarh!DV73+Korba!DV73+Bilaspur!DV73+Mahasamund!DV72</f>
        <v>0</v>
      </c>
      <c r="D142" s="41">
        <v>0</v>
      </c>
      <c r="E142" s="41">
        <f>'Raipur-3'!DW71+Bhilai!DW73+Rajnandgaon!DW73+Raigarh!DW73+Korba!DW73+Bilaspur!DW73+Mahasamund!DW72</f>
        <v>0</v>
      </c>
      <c r="F142" s="122">
        <f>ROUNDUP(C142+(D142+E142)/$L$70,0)</f>
        <v>0</v>
      </c>
      <c r="G142" s="43">
        <f>F142*$K$70</f>
        <v>0</v>
      </c>
    </row>
    <row r="146" spans="2:7">
      <c r="B146" s="666" t="s">
        <v>1</v>
      </c>
      <c r="C146" s="666"/>
      <c r="D146" s="666"/>
      <c r="E146" s="666"/>
      <c r="F146" s="666"/>
      <c r="G146" s="666"/>
    </row>
    <row r="147" spans="2:7">
      <c r="B147" s="667" t="s">
        <v>610</v>
      </c>
      <c r="C147" s="667"/>
      <c r="D147" s="667"/>
      <c r="E147" s="667"/>
      <c r="F147" s="667"/>
      <c r="G147" s="447">
        <f>G2</f>
        <v>46262</v>
      </c>
    </row>
    <row r="148" spans="2:7">
      <c r="B148" s="448" t="s">
        <v>614</v>
      </c>
      <c r="C148" s="448" t="s">
        <v>239</v>
      </c>
      <c r="D148" s="448" t="s">
        <v>111</v>
      </c>
      <c r="E148" s="448" t="s">
        <v>215</v>
      </c>
      <c r="F148" s="448" t="s">
        <v>650</v>
      </c>
      <c r="G148" s="448" t="s">
        <v>269</v>
      </c>
    </row>
    <row r="149" spans="2:7">
      <c r="B149" s="1" t="s">
        <v>617</v>
      </c>
      <c r="C149" s="43">
        <f>'Raipur-3'!D70</f>
        <v>0</v>
      </c>
      <c r="D149" s="43">
        <f>'Raipur-3'!E70</f>
        <v>114</v>
      </c>
      <c r="E149" s="43">
        <f>'Raipur-3'!F70</f>
        <v>0</v>
      </c>
      <c r="F149" s="122">
        <f>ROUNDUP(C149+(D149+E149)/$L$4,0)</f>
        <v>5</v>
      </c>
      <c r="G149" s="43">
        <f>F149*$K$4</f>
        <v>60</v>
      </c>
    </row>
    <row r="150" spans="2:7">
      <c r="B150" s="1" t="s">
        <v>618</v>
      </c>
      <c r="C150" s="43">
        <f>'Raipur-3'!G70</f>
        <v>0</v>
      </c>
      <c r="D150" s="43">
        <f>'Raipur-3'!H70</f>
        <v>126</v>
      </c>
      <c r="E150" s="43">
        <f>'Raipur-3'!I70</f>
        <v>0</v>
      </c>
      <c r="F150" s="122">
        <f>ROUNDUP(C150+(D150+E150)/$L$5,0)</f>
        <v>6</v>
      </c>
      <c r="G150" s="43">
        <f>F150*$K$5</f>
        <v>72</v>
      </c>
    </row>
    <row r="151" spans="2:7">
      <c r="B151" s="1" t="s">
        <v>803</v>
      </c>
      <c r="C151" s="43">
        <f>'Raipur-3'!J70</f>
        <v>0</v>
      </c>
      <c r="D151" s="43">
        <f>'Raipur-3'!K70</f>
        <v>0</v>
      </c>
      <c r="E151" s="43">
        <f>'Raipur-3'!L70</f>
        <v>0</v>
      </c>
      <c r="F151" s="122">
        <f>ROUNDUP(C151+(D151+E151)/$L$6,0)</f>
        <v>0</v>
      </c>
      <c r="G151" s="43">
        <f>F151*$K$6</f>
        <v>0</v>
      </c>
    </row>
    <row r="152" spans="2:7">
      <c r="B152" s="1" t="s">
        <v>620</v>
      </c>
      <c r="C152" s="43">
        <f>'Raipur-3'!M70</f>
        <v>0</v>
      </c>
      <c r="D152" s="43">
        <f>'Raipur-3'!N70</f>
        <v>0</v>
      </c>
      <c r="E152" s="43">
        <f>'Raipur-3'!O70</f>
        <v>0</v>
      </c>
      <c r="F152" s="122">
        <f>ROUNDUP(C152+(D152+E152)/$L$7,0)</f>
        <v>0</v>
      </c>
      <c r="G152" s="43">
        <f>F152*$K$7</f>
        <v>0</v>
      </c>
    </row>
    <row r="153" spans="2:7">
      <c r="B153" s="1" t="s">
        <v>567</v>
      </c>
      <c r="C153" s="43">
        <f>'Raipur-3'!P70</f>
        <v>0</v>
      </c>
      <c r="D153" s="43">
        <f>'Raipur-3'!Q70</f>
        <v>0</v>
      </c>
      <c r="E153" s="43">
        <f>'Raipur-3'!R70</f>
        <v>0</v>
      </c>
      <c r="F153" s="122">
        <f>ROUNDUP(C153+(D153+E153)/$L$8,0)</f>
        <v>0</v>
      </c>
      <c r="G153" s="43">
        <f>F153*$K$8</f>
        <v>0</v>
      </c>
    </row>
    <row r="154" spans="2:7" hidden="1">
      <c r="B154" s="1" t="s">
        <v>568</v>
      </c>
      <c r="C154" s="43">
        <f>'Raipur-3'!S70</f>
        <v>2</v>
      </c>
      <c r="D154" s="43">
        <f>'Raipur-3'!T70</f>
        <v>0</v>
      </c>
      <c r="E154" s="43">
        <f>'Raipur-3'!U70</f>
        <v>0</v>
      </c>
      <c r="F154" s="122">
        <f>ROUNDUP(C154+(D154+E154)/$L$9,0)</f>
        <v>2</v>
      </c>
      <c r="G154" s="43">
        <f>F154*$K$9</f>
        <v>24</v>
      </c>
    </row>
    <row r="155" spans="2:7">
      <c r="B155" s="1" t="s">
        <v>569</v>
      </c>
      <c r="C155" s="43">
        <f>'Raipur-3'!V70</f>
        <v>0</v>
      </c>
      <c r="D155" s="43">
        <f>'Raipur-3'!W70</f>
        <v>0</v>
      </c>
      <c r="E155" s="43">
        <f>'Raipur-3'!X70</f>
        <v>0</v>
      </c>
      <c r="F155" s="122">
        <f>ROUNDUP(C155+(D155+E155)/$L$10,0)</f>
        <v>0</v>
      </c>
      <c r="G155" s="43">
        <f>F155*$K$10</f>
        <v>0</v>
      </c>
    </row>
    <row r="156" spans="2:7">
      <c r="B156" s="2" t="s">
        <v>95</v>
      </c>
      <c r="C156" s="110">
        <f>SUM(C149:C155)</f>
        <v>2</v>
      </c>
      <c r="D156" s="110">
        <f>SUM(D149:D155)</f>
        <v>240</v>
      </c>
      <c r="E156" s="110">
        <f>SUM(E149:E155)</f>
        <v>0</v>
      </c>
      <c r="F156" s="120">
        <f>SUM(F149:F150)</f>
        <v>11</v>
      </c>
      <c r="G156" s="110">
        <f>SUM(G149:G150)</f>
        <v>132</v>
      </c>
    </row>
    <row r="157" spans="2:7">
      <c r="B157" s="49" t="s">
        <v>96</v>
      </c>
      <c r="C157" s="111" t="s">
        <v>522</v>
      </c>
      <c r="D157" s="111" t="s">
        <v>160</v>
      </c>
      <c r="E157" s="111" t="s">
        <v>157</v>
      </c>
      <c r="F157" s="50" t="s">
        <v>650</v>
      </c>
      <c r="G157" s="112">
        <f>SUM(G159:G160)</f>
        <v>0</v>
      </c>
    </row>
    <row r="158" spans="2:7">
      <c r="B158" s="1" t="s">
        <v>456</v>
      </c>
      <c r="C158" s="43">
        <f>'Raipur-3'!Y70</f>
        <v>0</v>
      </c>
      <c r="D158" s="43">
        <f>'Raipur-3'!Z70</f>
        <v>0</v>
      </c>
      <c r="E158" s="43">
        <f>'Raipur-3'!AA70</f>
        <v>0</v>
      </c>
      <c r="F158" s="122">
        <f>ROUNDUP(C158+(D158+E158)/$L$14,0)</f>
        <v>0</v>
      </c>
      <c r="G158" s="43">
        <f>F158*$K$14</f>
        <v>0</v>
      </c>
    </row>
    <row r="159" spans="2:7">
      <c r="B159" s="393" t="s">
        <v>1057</v>
      </c>
      <c r="C159" s="43">
        <f>'Raipur-3'!AB70</f>
        <v>0</v>
      </c>
      <c r="D159" s="43">
        <f>'Raipur-3'!AC70</f>
        <v>0</v>
      </c>
      <c r="E159" s="43">
        <f>'Raipur-3'!AD70</f>
        <v>0</v>
      </c>
      <c r="F159" s="122">
        <f>ROUNDUP(C159+(D159+E159)/$L$15,0)</f>
        <v>0</v>
      </c>
      <c r="G159" s="43">
        <f>F159*$K$15</f>
        <v>0</v>
      </c>
    </row>
    <row r="160" spans="2:7">
      <c r="B160" s="1" t="s">
        <v>652</v>
      </c>
      <c r="C160" s="43">
        <f>'Raipur-3'!AE70</f>
        <v>0</v>
      </c>
      <c r="D160" s="43">
        <f>'Raipur-3'!AF70</f>
        <v>0</v>
      </c>
      <c r="E160" s="43">
        <f>'Raipur-3'!AG70</f>
        <v>0</v>
      </c>
      <c r="F160" s="122">
        <f>ROUNDUP(C160+(D160+E160)/$L$16,0)</f>
        <v>0</v>
      </c>
      <c r="G160" s="43">
        <f>F160*$K$16</f>
        <v>0</v>
      </c>
    </row>
    <row r="161" spans="2:7">
      <c r="B161" s="49" t="s">
        <v>98</v>
      </c>
      <c r="C161" s="50" t="s">
        <v>239</v>
      </c>
      <c r="D161" s="50" t="s">
        <v>111</v>
      </c>
      <c r="E161" s="50" t="s">
        <v>215</v>
      </c>
      <c r="F161" s="50" t="s">
        <v>650</v>
      </c>
      <c r="G161" s="112">
        <f>SUM(G162:G167)</f>
        <v>366</v>
      </c>
    </row>
    <row r="162" spans="2:7">
      <c r="B162" s="1" t="s">
        <v>621</v>
      </c>
      <c r="C162" s="43">
        <f>'Raipur-3'!AH70</f>
        <v>0</v>
      </c>
      <c r="D162" s="43">
        <f>'Raipur-3'!AI70</f>
        <v>133</v>
      </c>
      <c r="E162" s="43">
        <f>'Raipur-3'!AJ70</f>
        <v>0</v>
      </c>
      <c r="F162" s="122">
        <f>ROUNDUP(C162+(D162+E162)/$L$18,0)</f>
        <v>3</v>
      </c>
      <c r="G162" s="43">
        <f>F162*$K$18</f>
        <v>36</v>
      </c>
    </row>
    <row r="163" spans="2:7">
      <c r="B163" s="1" t="s">
        <v>622</v>
      </c>
      <c r="C163" s="43">
        <f>'Raipur-3'!AK70</f>
        <v>0</v>
      </c>
      <c r="D163" s="43">
        <f>'Raipur-3'!AL70</f>
        <v>145</v>
      </c>
      <c r="E163" s="43">
        <f>'Raipur-3'!AM70</f>
        <v>0</v>
      </c>
      <c r="F163" s="122">
        <f>ROUNDUP(C163+(D163+E163)/$L$19,0)</f>
        <v>5</v>
      </c>
      <c r="G163" s="43">
        <f>F163*$K$19</f>
        <v>60</v>
      </c>
    </row>
    <row r="164" spans="2:7">
      <c r="B164" s="1" t="s">
        <v>623</v>
      </c>
      <c r="C164" s="43">
        <f>'Raipur-3'!AN70</f>
        <v>0</v>
      </c>
      <c r="D164" s="43">
        <f>'Raipur-3'!AO70</f>
        <v>240</v>
      </c>
      <c r="E164" s="43">
        <f>'Raipur-3'!AP70</f>
        <v>0</v>
      </c>
      <c r="F164" s="122">
        <f>ROUNDUP(C164+(D164+E164)/$L$20,0)</f>
        <v>20</v>
      </c>
      <c r="G164" s="43">
        <f>F164*$K$20</f>
        <v>240</v>
      </c>
    </row>
    <row r="165" spans="2:7">
      <c r="B165" s="1" t="s">
        <v>624</v>
      </c>
      <c r="C165" s="43">
        <f>'Raipur-3'!AQ70</f>
        <v>0</v>
      </c>
      <c r="D165" s="43">
        <f>'Raipur-3'!AR70</f>
        <v>0</v>
      </c>
      <c r="E165" s="43">
        <f>'Raipur-3'!AS70</f>
        <v>0</v>
      </c>
      <c r="F165" s="122">
        <f>ROUNDUP(C165+(D165+E165)/$L$21,0)</f>
        <v>0</v>
      </c>
      <c r="G165" s="43">
        <f>F165*$K$21</f>
        <v>0</v>
      </c>
    </row>
    <row r="166" spans="2:7">
      <c r="B166" s="1" t="s">
        <v>625</v>
      </c>
      <c r="C166" s="641">
        <f>'Raipur-3'!AT70</f>
        <v>0</v>
      </c>
      <c r="D166" s="642"/>
      <c r="E166" s="643"/>
      <c r="F166" s="122">
        <f>ROUNDUP(C166+(D166+E166)/$L$22,0)</f>
        <v>0</v>
      </c>
      <c r="G166" s="43">
        <f>F166*$K$22</f>
        <v>0</v>
      </c>
    </row>
    <row r="167" spans="2:7">
      <c r="B167" s="1" t="s">
        <v>626</v>
      </c>
      <c r="C167" s="623">
        <f>'Raipur-3'!AU70</f>
        <v>2</v>
      </c>
      <c r="D167" s="623"/>
      <c r="E167" s="623"/>
      <c r="F167" s="122">
        <f>C167</f>
        <v>2</v>
      </c>
      <c r="G167" s="43">
        <f>F167*$K$23</f>
        <v>30</v>
      </c>
    </row>
    <row r="168" spans="2:7">
      <c r="B168" s="49" t="s">
        <v>5</v>
      </c>
      <c r="C168" s="111" t="s">
        <v>522</v>
      </c>
      <c r="D168" s="111" t="s">
        <v>160</v>
      </c>
      <c r="E168" s="111" t="s">
        <v>157</v>
      </c>
      <c r="F168" s="50" t="s">
        <v>650</v>
      </c>
      <c r="G168" s="112">
        <f>SUM(G169:G170)</f>
        <v>0</v>
      </c>
    </row>
    <row r="169" spans="2:7" hidden="1">
      <c r="B169" s="1" t="s">
        <v>300</v>
      </c>
      <c r="C169" s="43">
        <f>'Raipur-3'!AV70</f>
        <v>0</v>
      </c>
      <c r="D169" s="43">
        <f>'Raipur-3'!AW70</f>
        <v>0</v>
      </c>
      <c r="E169" s="43">
        <f>'Raipur-3'!AX70</f>
        <v>0</v>
      </c>
      <c r="F169" s="122">
        <f>ROUNDUP((C169+E169)+D169/$L$25,0)</f>
        <v>0</v>
      </c>
      <c r="G169" s="43">
        <f>F169*$K$25</f>
        <v>0</v>
      </c>
    </row>
    <row r="170" spans="2:7">
      <c r="B170" s="1" t="s">
        <v>301</v>
      </c>
      <c r="C170" s="43">
        <f>'Raipur-3'!AY70</f>
        <v>0</v>
      </c>
      <c r="D170" s="43">
        <f>'Raipur-3'!AZ70</f>
        <v>0</v>
      </c>
      <c r="E170" s="43">
        <f>'Raipur-3'!BA70</f>
        <v>0</v>
      </c>
      <c r="F170" s="122">
        <f>ROUNDUP((C170+E170)+D170/$L$26,0)</f>
        <v>0</v>
      </c>
      <c r="G170" s="43">
        <f>F170*$K$26</f>
        <v>0</v>
      </c>
    </row>
    <row r="171" spans="2:7">
      <c r="B171" s="49" t="s">
        <v>6</v>
      </c>
      <c r="C171" s="50" t="s">
        <v>239</v>
      </c>
      <c r="D171" s="50" t="s">
        <v>111</v>
      </c>
      <c r="E171" s="50" t="s">
        <v>215</v>
      </c>
      <c r="F171" s="50" t="s">
        <v>650</v>
      </c>
      <c r="G171" s="112">
        <f>SUM(G172:G176)</f>
        <v>132</v>
      </c>
    </row>
    <row r="172" spans="2:7">
      <c r="B172" s="1" t="s">
        <v>628</v>
      </c>
      <c r="C172" s="43">
        <f>'Raipur-3'!BB70</f>
        <v>0</v>
      </c>
      <c r="D172" s="43">
        <f>'Raipur-3'!BC70</f>
        <v>141</v>
      </c>
      <c r="E172" s="43">
        <f>'Raipur-3'!BD70</f>
        <v>0</v>
      </c>
      <c r="F172" s="122">
        <f>ROUNDUP((C172+E172)+D172/$L$28,0)</f>
        <v>3</v>
      </c>
      <c r="G172" s="43">
        <f>F172*$K$28</f>
        <v>36</v>
      </c>
    </row>
    <row r="173" spans="2:7">
      <c r="B173" s="1" t="s">
        <v>629</v>
      </c>
      <c r="C173" s="43">
        <f>'Raipur-3'!BE70</f>
        <v>0</v>
      </c>
      <c r="D173" s="43">
        <f>'Raipur-3'!BF70</f>
        <v>94</v>
      </c>
      <c r="E173" s="43">
        <f>'Raipur-3'!BG70</f>
        <v>0</v>
      </c>
      <c r="F173" s="122">
        <f>ROUNDUP((C173+E173)+D173/$L$29,0)</f>
        <v>8</v>
      </c>
      <c r="G173" s="43">
        <f>F173*$K$29</f>
        <v>96</v>
      </c>
    </row>
    <row r="174" spans="2:7" hidden="1">
      <c r="B174" s="1" t="s">
        <v>630</v>
      </c>
      <c r="C174" s="43">
        <f>'Raipur-3'!BH70</f>
        <v>0</v>
      </c>
      <c r="D174" s="43">
        <f>'Raipur-3'!BI70</f>
        <v>0</v>
      </c>
      <c r="E174" s="43">
        <f>'Raipur-3'!BJ70</f>
        <v>0</v>
      </c>
      <c r="F174" s="122">
        <f>ROUNDUP((C174+E174)+D174/$L$30,0)</f>
        <v>0</v>
      </c>
      <c r="G174" s="43">
        <f>F174*$K$30</f>
        <v>0</v>
      </c>
    </row>
    <row r="175" spans="2:7">
      <c r="B175" s="1" t="s">
        <v>525</v>
      </c>
      <c r="C175" s="641">
        <f>'Raipur-3'!BK70</f>
        <v>0</v>
      </c>
      <c r="D175" s="642"/>
      <c r="E175" s="643"/>
      <c r="F175" s="122">
        <f>ROUNDUP((C175+E175)+D175/$L$31,0)</f>
        <v>0</v>
      </c>
      <c r="G175" s="43">
        <f>F175*$K$31</f>
        <v>0</v>
      </c>
    </row>
    <row r="176" spans="2:7">
      <c r="B176" s="1" t="s">
        <v>631</v>
      </c>
      <c r="C176" s="623">
        <f>'Raipur-3'!BL70</f>
        <v>0</v>
      </c>
      <c r="D176" s="623"/>
      <c r="E176" s="623"/>
      <c r="F176" s="122">
        <f>C176</f>
        <v>0</v>
      </c>
      <c r="G176" s="43">
        <f>F176*$K$32</f>
        <v>0</v>
      </c>
    </row>
    <row r="177" spans="2:7">
      <c r="B177" s="49" t="s">
        <v>100</v>
      </c>
      <c r="C177" s="50" t="s">
        <v>239</v>
      </c>
      <c r="D177" s="50" t="s">
        <v>111</v>
      </c>
      <c r="E177" s="50" t="s">
        <v>215</v>
      </c>
      <c r="F177" s="50" t="s">
        <v>650</v>
      </c>
      <c r="G177" s="112">
        <f>SUM(G178)</f>
        <v>0</v>
      </c>
    </row>
    <row r="178" spans="2:7" hidden="1">
      <c r="B178" s="1" t="s">
        <v>1065</v>
      </c>
      <c r="C178" s="43">
        <f>'Raipur-3'!BM70</f>
        <v>0</v>
      </c>
      <c r="D178" s="43">
        <f>'Raipur-3'!BN70</f>
        <v>0</v>
      </c>
      <c r="E178" s="43">
        <f>'Raipur-3'!BO70</f>
        <v>0</v>
      </c>
      <c r="F178" s="122">
        <f>ROUNDUP(C178+(D178+E178)/$L$34,0)</f>
        <v>0</v>
      </c>
      <c r="G178" s="43">
        <f>F178*$K$34</f>
        <v>0</v>
      </c>
    </row>
    <row r="179" spans="2:7" hidden="1">
      <c r="B179" s="49" t="s">
        <v>275</v>
      </c>
      <c r="C179" s="111" t="s">
        <v>522</v>
      </c>
      <c r="D179" s="111" t="s">
        <v>310</v>
      </c>
      <c r="E179" s="111" t="s">
        <v>157</v>
      </c>
      <c r="F179" s="50" t="s">
        <v>650</v>
      </c>
      <c r="G179" s="112">
        <f>SUM(G180:G184)</f>
        <v>0</v>
      </c>
    </row>
    <row r="180" spans="2:7" hidden="1">
      <c r="B180" s="1" t="s">
        <v>654</v>
      </c>
      <c r="C180" s="43">
        <f>'Raipur-3'!BP70</f>
        <v>0</v>
      </c>
      <c r="D180" s="43">
        <f>'Raipur-3'!BQ70</f>
        <v>0</v>
      </c>
      <c r="E180" s="43">
        <f>'Raipur-3'!BR70</f>
        <v>0</v>
      </c>
      <c r="F180" s="122">
        <f>ROUNDUP(C180+(D180+E180)/$L$36,0)</f>
        <v>0</v>
      </c>
      <c r="G180" s="43">
        <f>F180*$K$36</f>
        <v>0</v>
      </c>
    </row>
    <row r="181" spans="2:7">
      <c r="B181" s="1" t="s">
        <v>632</v>
      </c>
      <c r="C181" s="43">
        <f>'Raipur-3'!BS70</f>
        <v>0</v>
      </c>
      <c r="D181" s="43">
        <f>'Raipur-3'!BT70</f>
        <v>0</v>
      </c>
      <c r="E181" s="43">
        <f>'Raipur-3'!BU70</f>
        <v>0</v>
      </c>
      <c r="F181" s="122">
        <f>ROUNDUP(C181+(D181+E181)/$L$37,0)</f>
        <v>0</v>
      </c>
      <c r="G181" s="43">
        <f>F181*$K$37</f>
        <v>0</v>
      </c>
    </row>
    <row r="182" spans="2:7">
      <c r="B182" s="1" t="s">
        <v>633</v>
      </c>
      <c r="C182" s="43">
        <f>'Raipur-3'!BV70</f>
        <v>0</v>
      </c>
      <c r="D182" s="43">
        <f>'Raipur-3'!BW70</f>
        <v>0</v>
      </c>
      <c r="E182" s="43">
        <f>'Raipur-3'!BX70</f>
        <v>0</v>
      </c>
      <c r="F182" s="122">
        <f>ROUNDUP(C182+(D182+E182)/$L$38,0)</f>
        <v>0</v>
      </c>
      <c r="G182" s="43">
        <f>F182*$K$38</f>
        <v>0</v>
      </c>
    </row>
    <row r="183" spans="2:7" hidden="1">
      <c r="B183" s="1" t="s">
        <v>304</v>
      </c>
      <c r="C183" s="43">
        <f>'Raipur-3'!BY70</f>
        <v>0</v>
      </c>
      <c r="D183" s="43">
        <f>'Raipur-3'!BZ70</f>
        <v>0</v>
      </c>
      <c r="E183" s="43">
        <f>'Raipur-3'!CA70</f>
        <v>0</v>
      </c>
      <c r="F183" s="122">
        <f>ROUNDUP(C183+(D183+E183)/$L$39,0)</f>
        <v>0</v>
      </c>
      <c r="G183" s="43">
        <f>F183*$K$39</f>
        <v>0</v>
      </c>
    </row>
    <row r="184" spans="2:7">
      <c r="B184" s="393" t="s">
        <v>540</v>
      </c>
      <c r="C184" s="43">
        <f>'Raipur-3'!CB70</f>
        <v>0</v>
      </c>
      <c r="D184" s="43">
        <f>'Raipur-3'!CC70</f>
        <v>0</v>
      </c>
      <c r="E184" s="43">
        <f>'Raipur-3'!CD70</f>
        <v>0</v>
      </c>
      <c r="F184" s="122">
        <f>ROUNDUP(C184+(D184+E184)/$L$40,0)</f>
        <v>0</v>
      </c>
      <c r="G184" s="43">
        <f>F184*$K$40</f>
        <v>0</v>
      </c>
    </row>
    <row r="185" spans="2:7">
      <c r="B185" s="49" t="s">
        <v>9</v>
      </c>
      <c r="C185" s="111" t="s">
        <v>522</v>
      </c>
      <c r="D185" s="111" t="s">
        <v>111</v>
      </c>
      <c r="E185" s="50" t="s">
        <v>215</v>
      </c>
      <c r="F185" s="50" t="s">
        <v>276</v>
      </c>
      <c r="G185" s="112">
        <f>SUM(G186:G191)</f>
        <v>94.5</v>
      </c>
    </row>
    <row r="186" spans="2:7">
      <c r="B186" s="1" t="s">
        <v>635</v>
      </c>
      <c r="C186" s="116">
        <f>'Raipur-3'!CE70</f>
        <v>0</v>
      </c>
      <c r="D186" s="116">
        <f>'Raipur-3'!CF70</f>
        <v>240</v>
      </c>
      <c r="E186" s="116">
        <f>'Raipur-3'!CG70</f>
        <v>0</v>
      </c>
      <c r="F186" s="122">
        <f>ROUNDUP(C186+(D186+E186)/1,0)</f>
        <v>240</v>
      </c>
      <c r="G186" s="43">
        <f>F186*0.2</f>
        <v>48</v>
      </c>
    </row>
    <row r="187" spans="2:7">
      <c r="B187" s="1" t="s">
        <v>636</v>
      </c>
      <c r="C187" s="116">
        <v>0</v>
      </c>
      <c r="D187" s="43">
        <f>'Raipur-3'!CI70</f>
        <v>77</v>
      </c>
      <c r="E187" s="43">
        <f>'Raipur-3'!CJ70</f>
        <v>0</v>
      </c>
      <c r="F187" s="122">
        <f>ROUNDUP(C187+(D187+E187)/$L$43,0)</f>
        <v>77</v>
      </c>
      <c r="G187" s="43">
        <f>F187*$K$43</f>
        <v>38.5</v>
      </c>
    </row>
    <row r="188" spans="2:7">
      <c r="B188" s="1" t="s">
        <v>637</v>
      </c>
      <c r="C188" s="116">
        <v>0</v>
      </c>
      <c r="D188" s="43">
        <f>'Raipur-3'!CK70</f>
        <v>8</v>
      </c>
      <c r="E188" s="43">
        <f>'Raipur-3'!CL70</f>
        <v>0</v>
      </c>
      <c r="F188" s="122">
        <f>ROUNDUP(C188+(D188+E188)/$L$44,0)</f>
        <v>8</v>
      </c>
      <c r="G188" s="43">
        <f>F188*$K$44</f>
        <v>8</v>
      </c>
    </row>
    <row r="189" spans="2:7">
      <c r="B189" s="1" t="s">
        <v>655</v>
      </c>
      <c r="C189" s="116">
        <v>0</v>
      </c>
      <c r="D189" s="43">
        <f>'Raipur-3'!CM70</f>
        <v>0</v>
      </c>
      <c r="E189" s="43">
        <v>0</v>
      </c>
      <c r="F189" s="122">
        <f>ROUNDUP(C189+(D189+E189)/$L$45,0)</f>
        <v>0</v>
      </c>
      <c r="G189" s="43">
        <f>F189*$K$45</f>
        <v>0</v>
      </c>
    </row>
    <row r="190" spans="2:7">
      <c r="B190" s="1" t="s">
        <v>638</v>
      </c>
      <c r="C190" s="116">
        <v>0</v>
      </c>
      <c r="D190" s="43">
        <f>'Raipur-3'!CN70</f>
        <v>0</v>
      </c>
      <c r="E190" s="43">
        <v>0</v>
      </c>
      <c r="F190" s="122">
        <f>ROUNDUP(C190+(D190+E190)/$L$46,0)</f>
        <v>0</v>
      </c>
      <c r="G190" s="43">
        <f>F190*$K$46</f>
        <v>0</v>
      </c>
    </row>
    <row r="191" spans="2:7">
      <c r="B191" s="1" t="s">
        <v>639</v>
      </c>
      <c r="C191" s="116">
        <v>0</v>
      </c>
      <c r="D191" s="43">
        <f>'Raipur-3'!CO70</f>
        <v>0</v>
      </c>
      <c r="E191" s="43">
        <v>0</v>
      </c>
      <c r="F191" s="122">
        <f>ROUNDUP(C191+(D191+E191)/$L$47,0)</f>
        <v>0</v>
      </c>
      <c r="G191" s="43">
        <f>F191*$K$47</f>
        <v>0</v>
      </c>
    </row>
    <row r="192" spans="2:7" hidden="1">
      <c r="B192" s="49" t="s">
        <v>101</v>
      </c>
      <c r="C192" s="111" t="s">
        <v>522</v>
      </c>
      <c r="D192" s="111" t="s">
        <v>277</v>
      </c>
      <c r="E192" s="50" t="s">
        <v>278</v>
      </c>
      <c r="F192" s="50" t="s">
        <v>296</v>
      </c>
      <c r="G192" s="112">
        <f>SUM(G193:G206)</f>
        <v>0</v>
      </c>
    </row>
    <row r="193" spans="2:7">
      <c r="B193" s="1" t="s">
        <v>656</v>
      </c>
      <c r="C193" s="43">
        <f>'Raipur-3'!CQ70</f>
        <v>0</v>
      </c>
      <c r="D193" s="43">
        <f>'Raipur-3'!CR70</f>
        <v>0</v>
      </c>
      <c r="E193" s="43">
        <v>0</v>
      </c>
      <c r="F193" s="122">
        <f>ROUNDUP(C193+(D193+E193)/$L$49,0)</f>
        <v>0</v>
      </c>
      <c r="G193" s="43">
        <f>F193*$K$49</f>
        <v>0</v>
      </c>
    </row>
    <row r="194" spans="2:7">
      <c r="B194" s="1" t="s">
        <v>640</v>
      </c>
      <c r="C194" s="43">
        <f>'Raipur-3'!CS70</f>
        <v>0</v>
      </c>
      <c r="D194" s="43">
        <f>'Raipur-3'!CT70</f>
        <v>0</v>
      </c>
      <c r="E194" s="43">
        <v>0</v>
      </c>
      <c r="F194" s="122">
        <f>ROUNDUP(C194+(D194+E194)/$L$50,0)</f>
        <v>0</v>
      </c>
      <c r="G194" s="43">
        <f>F194*$K$50</f>
        <v>0</v>
      </c>
    </row>
    <row r="195" spans="2:7">
      <c r="B195" s="1" t="s">
        <v>641</v>
      </c>
      <c r="C195" s="43">
        <f>'Raipur-3'!CU70</f>
        <v>0</v>
      </c>
      <c r="D195" s="43">
        <f>'Raipur-3'!CV70</f>
        <v>0</v>
      </c>
      <c r="E195" s="43">
        <v>0</v>
      </c>
      <c r="F195" s="122">
        <f>ROUNDUP(C195+(D195+E195)/$L$51,0)</f>
        <v>0</v>
      </c>
      <c r="G195" s="43">
        <f>F195*$K$51</f>
        <v>0</v>
      </c>
    </row>
    <row r="196" spans="2:7">
      <c r="B196" s="1" t="s">
        <v>642</v>
      </c>
      <c r="C196" s="43">
        <f>'Raipur-3'!CW70</f>
        <v>0</v>
      </c>
      <c r="D196" s="43">
        <f>'Raipur-3'!CX70</f>
        <v>0</v>
      </c>
      <c r="E196" s="43">
        <v>0</v>
      </c>
      <c r="F196" s="122">
        <f>ROUNDUP(C196+(D196+E196)/$L$52,0)</f>
        <v>0</v>
      </c>
      <c r="G196" s="43">
        <f>F196*$K$52</f>
        <v>0</v>
      </c>
    </row>
    <row r="197" spans="2:7">
      <c r="B197" s="1" t="s">
        <v>644</v>
      </c>
      <c r="C197" s="43">
        <f>'Raipur-3'!CY70</f>
        <v>0</v>
      </c>
      <c r="D197" s="43">
        <f>'Raipur-3'!CZ70</f>
        <v>0</v>
      </c>
      <c r="E197" s="43">
        <v>0</v>
      </c>
      <c r="F197" s="122">
        <f>ROUNDUP(C197+(D197+E197)/$L$53,0)</f>
        <v>0</v>
      </c>
      <c r="G197" s="43">
        <f>F197*$K$53</f>
        <v>0</v>
      </c>
    </row>
    <row r="198" spans="2:7">
      <c r="B198" s="1" t="s">
        <v>643</v>
      </c>
      <c r="C198" s="43">
        <f>'Raipur-3'!DA70</f>
        <v>0</v>
      </c>
      <c r="D198" s="43">
        <f>'Raipur-3'!DB70</f>
        <v>0</v>
      </c>
      <c r="E198" s="43">
        <v>0</v>
      </c>
      <c r="F198" s="122">
        <f>ROUNDUP(C198+(D198+E198)/$L$54,0)</f>
        <v>0</v>
      </c>
      <c r="G198" s="43">
        <f>F198*$K$54</f>
        <v>0</v>
      </c>
    </row>
    <row r="199" spans="2:7">
      <c r="B199" s="1" t="s">
        <v>645</v>
      </c>
      <c r="C199" s="43">
        <f>'Raipur-3'!DG70</f>
        <v>0</v>
      </c>
      <c r="D199" s="43">
        <f>'Raipur-3'!DH70</f>
        <v>0</v>
      </c>
      <c r="E199" s="43">
        <v>0</v>
      </c>
      <c r="F199" s="122">
        <f>ROUNDUP(C199+(D199+E199)/$L$55,0)</f>
        <v>0</v>
      </c>
      <c r="G199" s="43">
        <f>F199*$K$55</f>
        <v>0</v>
      </c>
    </row>
    <row r="200" spans="2:7">
      <c r="B200" s="1" t="s">
        <v>646</v>
      </c>
      <c r="C200" s="43">
        <f>'Raipur-3'!DI70</f>
        <v>0</v>
      </c>
      <c r="D200" s="43">
        <f>'Raipur-3'!DJ70</f>
        <v>0</v>
      </c>
      <c r="E200" s="43">
        <v>0</v>
      </c>
      <c r="F200" s="122">
        <f>ROUNDUP(C200+(D200+E200)/$L$56,0)</f>
        <v>0</v>
      </c>
      <c r="G200" s="43">
        <f>F200*$K$56</f>
        <v>0</v>
      </c>
    </row>
    <row r="201" spans="2:7">
      <c r="B201" s="1" t="s">
        <v>647</v>
      </c>
      <c r="C201" s="43">
        <f>'Raipur-3'!DK70</f>
        <v>0</v>
      </c>
      <c r="D201" s="43">
        <f>'Raipur-3'!DL70</f>
        <v>0</v>
      </c>
      <c r="E201" s="43">
        <v>0</v>
      </c>
      <c r="F201" s="122">
        <f>ROUNDUP(C201+(D201+E201)/$L$57,0)</f>
        <v>0</v>
      </c>
      <c r="G201" s="43">
        <f>F201*$K$57</f>
        <v>0</v>
      </c>
    </row>
    <row r="202" spans="2:7">
      <c r="B202" s="1" t="s">
        <v>648</v>
      </c>
      <c r="C202" s="43">
        <f>'Raipur-3'!DM70</f>
        <v>0</v>
      </c>
      <c r="D202" s="43">
        <f>'Raipur-3'!DN70</f>
        <v>0</v>
      </c>
      <c r="E202" s="43">
        <v>0</v>
      </c>
      <c r="F202" s="122">
        <f>ROUNDUP(C202+(D202+E202)/$L$58,0)</f>
        <v>0</v>
      </c>
      <c r="G202" s="43">
        <f>F202*$K$58</f>
        <v>0</v>
      </c>
    </row>
    <row r="203" spans="2:7">
      <c r="B203" s="1" t="s">
        <v>779</v>
      </c>
      <c r="C203" s="43">
        <f>'Raipur-3'!DE70</f>
        <v>0</v>
      </c>
      <c r="D203" s="43">
        <f>'Raipur-3'!DF70</f>
        <v>0</v>
      </c>
      <c r="E203" s="43">
        <v>0</v>
      </c>
      <c r="F203" s="122">
        <f>ROUNDUP(C203+(D203+E203)/$L$58,0)</f>
        <v>0</v>
      </c>
      <c r="G203" s="43">
        <f>F203*$K$59</f>
        <v>0</v>
      </c>
    </row>
    <row r="204" spans="2:7">
      <c r="B204" s="530" t="s">
        <v>780</v>
      </c>
      <c r="C204" s="43">
        <f>'Raipur-3'!DC70</f>
        <v>0</v>
      </c>
      <c r="D204" s="43">
        <f>'Raipur-3'!DD70</f>
        <v>0</v>
      </c>
      <c r="E204" s="43">
        <v>0</v>
      </c>
      <c r="F204" s="122">
        <f>ROUNDUP(C204+(D204+E204)/$L$58,0)</f>
        <v>0</v>
      </c>
      <c r="G204" s="43">
        <f>F204*$K$60</f>
        <v>0</v>
      </c>
    </row>
    <row r="205" spans="2:7">
      <c r="B205" s="530" t="s">
        <v>799</v>
      </c>
      <c r="C205" s="43">
        <f>'Raipur-3'!DO70</f>
        <v>0</v>
      </c>
      <c r="D205" s="43">
        <f>'Raipur-3'!DP70</f>
        <v>0</v>
      </c>
      <c r="E205" s="43">
        <f>'Raipur-3'!DQ70</f>
        <v>0</v>
      </c>
      <c r="F205" s="122">
        <f>ROUNDUP(C205+(D205+E205)/$L$61,0)</f>
        <v>0</v>
      </c>
      <c r="G205" s="43">
        <f>F205*$K$61</f>
        <v>0</v>
      </c>
    </row>
    <row r="206" spans="2:7">
      <c r="B206" s="1" t="s">
        <v>649</v>
      </c>
      <c r="C206" s="634">
        <f>'Raipur-3'!DR70</f>
        <v>0</v>
      </c>
      <c r="D206" s="634"/>
      <c r="E206" s="634"/>
      <c r="F206" s="123">
        <f>C206</f>
        <v>0</v>
      </c>
      <c r="G206" s="43">
        <f>F206*$K$62</f>
        <v>0</v>
      </c>
    </row>
    <row r="207" spans="2:7">
      <c r="B207" s="49" t="s">
        <v>282</v>
      </c>
      <c r="C207" s="111" t="s">
        <v>522</v>
      </c>
      <c r="D207" s="111" t="s">
        <v>281</v>
      </c>
      <c r="E207" s="111" t="s">
        <v>157</v>
      </c>
      <c r="F207" s="50" t="s">
        <v>650</v>
      </c>
      <c r="G207" s="112">
        <f>SUM(G209:G213)</f>
        <v>67.52</v>
      </c>
    </row>
    <row r="208" spans="2:7">
      <c r="B208" s="1" t="s">
        <v>529</v>
      </c>
      <c r="C208" s="41">
        <f>'Raipur-3'!DX70</f>
        <v>0</v>
      </c>
      <c r="D208" s="41">
        <v>0</v>
      </c>
      <c r="E208" s="41">
        <f>'Raipur-3'!DY70</f>
        <v>0</v>
      </c>
      <c r="F208" s="122">
        <f>ROUNDUP(C208+(D208+E208)/$L$64,0)</f>
        <v>0</v>
      </c>
      <c r="G208" s="43">
        <f>F208*$K$64</f>
        <v>0</v>
      </c>
    </row>
    <row r="209" spans="2:7">
      <c r="B209" s="1" t="s">
        <v>530</v>
      </c>
      <c r="C209" s="41">
        <f>'Raipur-3'!DZ70</f>
        <v>0</v>
      </c>
      <c r="D209" s="41">
        <v>0</v>
      </c>
      <c r="E209" s="41">
        <f>'Raipur-3'!EA70</f>
        <v>0</v>
      </c>
      <c r="F209" s="122">
        <f>ROUNDUP(C209+(D209+E209)/$L$65,0)</f>
        <v>0</v>
      </c>
      <c r="G209" s="43">
        <f>F209*$K$65</f>
        <v>0</v>
      </c>
    </row>
    <row r="210" spans="2:7">
      <c r="B210" s="393" t="s">
        <v>1058</v>
      </c>
      <c r="C210" s="41">
        <f>'Raipur-3'!EB70</f>
        <v>37</v>
      </c>
      <c r="D210" s="41">
        <v>0</v>
      </c>
      <c r="E210" s="41">
        <f>'Raipur-3'!EC70</f>
        <v>0</v>
      </c>
      <c r="F210" s="122">
        <f>ROUNDUP(C210+(D210+E210)/$L$65,0)</f>
        <v>37</v>
      </c>
      <c r="G210" s="43">
        <f>F210*$K$65</f>
        <v>35.519999999999996</v>
      </c>
    </row>
    <row r="211" spans="2:7">
      <c r="B211" s="1" t="s">
        <v>670</v>
      </c>
      <c r="C211" s="41">
        <f>'Raipur-3'!ED70</f>
        <v>160</v>
      </c>
      <c r="D211" s="41">
        <v>0</v>
      </c>
      <c r="E211" s="41">
        <f>'Raipur-3'!EE70</f>
        <v>0</v>
      </c>
      <c r="F211" s="122">
        <f>ROUNDUP(C211+(D211+E211)/$L$67,0)</f>
        <v>160</v>
      </c>
      <c r="G211" s="43">
        <f>F211*$K$67</f>
        <v>32</v>
      </c>
    </row>
    <row r="212" spans="2:7">
      <c r="B212" s="1" t="s">
        <v>559</v>
      </c>
      <c r="C212" s="41">
        <f>'Raipur-3'!EF70</f>
        <v>0</v>
      </c>
      <c r="D212" s="41">
        <v>0</v>
      </c>
      <c r="E212" s="41">
        <f>'Raipur-3'!EG70</f>
        <v>0</v>
      </c>
      <c r="F212" s="122">
        <f>ROUNDUP(C212+(D212+E212)/$L$68,0)</f>
        <v>0</v>
      </c>
      <c r="G212" s="43">
        <f>F212*$K$68</f>
        <v>0</v>
      </c>
    </row>
    <row r="213" spans="2:7">
      <c r="B213" s="1" t="s">
        <v>308</v>
      </c>
      <c r="C213" s="41">
        <v>0</v>
      </c>
      <c r="D213" s="41">
        <f>'Raipur-3'!EH70</f>
        <v>0</v>
      </c>
      <c r="E213" s="41">
        <v>0</v>
      </c>
      <c r="F213" s="122">
        <f>ROUNDUP(C213+(D213+E213)/$L$69,0)</f>
        <v>0</v>
      </c>
      <c r="G213" s="43">
        <f>F213*$K$69</f>
        <v>0</v>
      </c>
    </row>
    <row r="214" spans="2:7">
      <c r="B214" s="1" t="s">
        <v>455</v>
      </c>
      <c r="C214" s="41">
        <f>'Raipur-3'!DS70</f>
        <v>0</v>
      </c>
      <c r="D214" s="41">
        <f>'Raipur-3'!DT70</f>
        <v>0</v>
      </c>
      <c r="E214" s="41">
        <f>'Raipur-3'!DU70</f>
        <v>0</v>
      </c>
      <c r="F214" s="122">
        <f>ROUNDUP(C214+(D214+E214)/$L$70,0)</f>
        <v>0</v>
      </c>
      <c r="G214" s="43">
        <f>F214*$K$70</f>
        <v>0</v>
      </c>
    </row>
    <row r="215" spans="2:7">
      <c r="B215" s="1" t="s">
        <v>1064</v>
      </c>
      <c r="C215" s="41">
        <f>'Raipur-3'!DV70</f>
        <v>0</v>
      </c>
      <c r="D215" s="41">
        <v>0</v>
      </c>
      <c r="E215" s="41">
        <f>'Raipur-3'!DW70</f>
        <v>0</v>
      </c>
      <c r="F215" s="122">
        <f>ROUNDUP(C215+(D215+E215)/$L$70,0)</f>
        <v>0</v>
      </c>
      <c r="G215" s="43">
        <f>F215*$K$70</f>
        <v>0</v>
      </c>
    </row>
  </sheetData>
  <mergeCells count="42">
    <mergeCell ref="C206:E206"/>
    <mergeCell ref="C175:E175"/>
    <mergeCell ref="B146:G146"/>
    <mergeCell ref="B147:F147"/>
    <mergeCell ref="C167:E167"/>
    <mergeCell ref="C176:E176"/>
    <mergeCell ref="C166:E166"/>
    <mergeCell ref="S40:T40"/>
    <mergeCell ref="U40:V40"/>
    <mergeCell ref="C31:E31"/>
    <mergeCell ref="C23:E23"/>
    <mergeCell ref="Q6:U6"/>
    <mergeCell ref="Q7:U7"/>
    <mergeCell ref="C22:E22"/>
    <mergeCell ref="U15:W15"/>
    <mergeCell ref="Q40:R40"/>
    <mergeCell ref="AB1:AD1"/>
    <mergeCell ref="AB2:AD2"/>
    <mergeCell ref="AF1:AI1"/>
    <mergeCell ref="AR4:AW4"/>
    <mergeCell ref="C32:E32"/>
    <mergeCell ref="B1:G1"/>
    <mergeCell ref="B2:F2"/>
    <mergeCell ref="Q2:R2"/>
    <mergeCell ref="S2:T2"/>
    <mergeCell ref="U2:V2"/>
    <mergeCell ref="AJ8:AJ9"/>
    <mergeCell ref="AK8:AK9"/>
    <mergeCell ref="C133:E133"/>
    <mergeCell ref="C62:E62"/>
    <mergeCell ref="B75:G75"/>
    <mergeCell ref="B76:F76"/>
    <mergeCell ref="C95:E95"/>
    <mergeCell ref="C94:E94"/>
    <mergeCell ref="AF76:AG76"/>
    <mergeCell ref="AF77:AG77"/>
    <mergeCell ref="S77:T77"/>
    <mergeCell ref="S78:T78"/>
    <mergeCell ref="C103:E103"/>
    <mergeCell ref="AB92:AC92"/>
    <mergeCell ref="AB77:AD77"/>
    <mergeCell ref="AB76:AD76"/>
  </mergeCells>
  <conditionalFormatting sqref="I4:L10 I18:L23 I28:L32">
    <cfRule type="cellIs" dxfId="1187" priority="150" operator="equal">
      <formula>0</formula>
    </cfRule>
    <cfRule type="cellIs" dxfId="1186" priority="151" operator="greaterThan">
      <formula>0</formula>
    </cfRule>
    <cfRule type="cellIs" dxfId="1185" priority="152" operator="lessThan">
      <formula>0</formula>
    </cfRule>
  </conditionalFormatting>
  <conditionalFormatting sqref="I14:L16">
    <cfRule type="cellIs" dxfId="1184" priority="9" operator="equal">
      <formula>0</formula>
    </cfRule>
    <cfRule type="cellIs" dxfId="1183" priority="10" operator="greaterThan">
      <formula>0</formula>
    </cfRule>
    <cfRule type="cellIs" dxfId="1182" priority="11" operator="lessThan">
      <formula>0</formula>
    </cfRule>
  </conditionalFormatting>
  <conditionalFormatting sqref="I25:L26">
    <cfRule type="cellIs" dxfId="1181" priority="111" operator="equal">
      <formula>0</formula>
    </cfRule>
    <cfRule type="cellIs" dxfId="1180" priority="112" operator="greaterThan">
      <formula>0</formula>
    </cfRule>
    <cfRule type="cellIs" dxfId="1179" priority="113" operator="lessThan">
      <formula>0</formula>
    </cfRule>
  </conditionalFormatting>
  <conditionalFormatting sqref="I34:L34">
    <cfRule type="cellIs" dxfId="1178" priority="99" operator="equal">
      <formula>0</formula>
    </cfRule>
    <cfRule type="cellIs" dxfId="1177" priority="100" operator="greaterThan">
      <formula>0</formula>
    </cfRule>
    <cfRule type="cellIs" dxfId="1176" priority="101" operator="lessThan">
      <formula>0</formula>
    </cfRule>
  </conditionalFormatting>
  <conditionalFormatting sqref="I36:L40">
    <cfRule type="cellIs" dxfId="1175" priority="96" operator="equal">
      <formula>0</formula>
    </cfRule>
    <cfRule type="cellIs" dxfId="1174" priority="97" operator="greaterThan">
      <formula>0</formula>
    </cfRule>
    <cfRule type="cellIs" dxfId="1173" priority="98" operator="lessThan">
      <formula>0</formula>
    </cfRule>
  </conditionalFormatting>
  <conditionalFormatting sqref="I42:L47">
    <cfRule type="cellIs" dxfId="1172" priority="93" operator="equal">
      <formula>0</formula>
    </cfRule>
    <cfRule type="cellIs" dxfId="1171" priority="94" operator="greaterThan">
      <formula>0</formula>
    </cfRule>
    <cfRule type="cellIs" dxfId="1170" priority="95" operator="lessThan">
      <formula>0</formula>
    </cfRule>
  </conditionalFormatting>
  <conditionalFormatting sqref="I49:L62">
    <cfRule type="cellIs" dxfId="1169" priority="12" operator="equal">
      <formula>0</formula>
    </cfRule>
    <cfRule type="cellIs" dxfId="1168" priority="13" operator="greaterThan">
      <formula>0</formula>
    </cfRule>
    <cfRule type="cellIs" dxfId="1167" priority="14" operator="lessThan">
      <formula>0</formula>
    </cfRule>
  </conditionalFormatting>
  <conditionalFormatting sqref="I64:L71">
    <cfRule type="cellIs" dxfId="1166" priority="1" operator="equal">
      <formula>0</formula>
    </cfRule>
    <cfRule type="cellIs" dxfId="1165" priority="2" operator="greaterThan">
      <formula>0</formula>
    </cfRule>
    <cfRule type="cellIs" dxfId="1164" priority="3" operator="lessThan">
      <formula>0</formula>
    </cfRule>
  </conditionalFormatting>
  <conditionalFormatting sqref="AJ3:AJ8 AJ10:AJ11">
    <cfRule type="cellIs" dxfId="1163" priority="5" operator="lessThan">
      <formula>0</formula>
    </cfRule>
    <cfRule type="cellIs" priority="6" operator="lessThanOrEqual">
      <formula>0</formula>
    </cfRule>
  </conditionalFormatting>
  <conditionalFormatting sqref="AK3:AK11">
    <cfRule type="cellIs" dxfId="1162" priority="4" operator="greaterThan">
      <formula>1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pageSetUpPr fitToPage="1"/>
  </sheetPr>
  <dimension ref="B1:ET112"/>
  <sheetViews>
    <sheetView zoomScale="85" zoomScaleNormal="85" workbookViewId="0">
      <pane xSplit="3" ySplit="5" topLeftCell="D6" activePane="bottomRight" state="frozen"/>
      <selection activeCell="EH76" sqref="EH76"/>
      <selection pane="topRight" activeCell="EH76" sqref="EH76"/>
      <selection pane="bottomLeft" activeCell="EH76" sqref="EH76"/>
      <selection pane="bottomRight" activeCell="EH33" sqref="EH33"/>
    </sheetView>
  </sheetViews>
  <sheetFormatPr defaultColWidth="9.140625" defaultRowHeight="12.75"/>
  <cols>
    <col min="1" max="1" width="2.5703125" style="178" customWidth="1"/>
    <col min="2" max="2" width="6.140625" style="177" bestFit="1" customWidth="1"/>
    <col min="3" max="3" width="39.28515625" style="177" bestFit="1" customWidth="1"/>
    <col min="4" max="5" width="5.7109375" style="178" customWidth="1"/>
    <col min="6" max="27" width="5.7109375" style="178" hidden="1" customWidth="1"/>
    <col min="28" max="28" width="6" style="178" hidden="1" customWidth="1"/>
    <col min="29" max="29" width="5.7109375" style="178" hidden="1" customWidth="1"/>
    <col min="30" max="30" width="4.7109375" style="178" hidden="1" customWidth="1"/>
    <col min="31" max="33" width="5.7109375" style="178" hidden="1" customWidth="1"/>
    <col min="34" max="34" width="5.7109375" style="178" customWidth="1"/>
    <col min="35" max="35" width="5.42578125" style="178" hidden="1" customWidth="1"/>
    <col min="36" max="36" width="5.28515625" style="178" hidden="1" customWidth="1"/>
    <col min="37" max="37" width="6.28515625" style="178" hidden="1" customWidth="1"/>
    <col min="38" max="39" width="5.7109375" style="178" hidden="1" customWidth="1"/>
    <col min="40" max="41" width="5.7109375" style="178" customWidth="1"/>
    <col min="42" max="42" width="5.7109375" style="178" hidden="1" customWidth="1"/>
    <col min="43" max="43" width="5.7109375" style="178" customWidth="1"/>
    <col min="44" max="44" width="5.7109375" style="178" hidden="1" customWidth="1"/>
    <col min="45" max="45" width="7.7109375" style="178" hidden="1" customWidth="1"/>
    <col min="46" max="46" width="5.7109375" style="178" hidden="1" customWidth="1"/>
    <col min="47" max="47" width="5.7109375" style="178" customWidth="1"/>
    <col min="48" max="54" width="5.7109375" style="178" hidden="1" customWidth="1"/>
    <col min="55" max="55" width="6.140625" style="178" hidden="1" customWidth="1"/>
    <col min="56" max="56" width="4.28515625" style="178" hidden="1" customWidth="1"/>
    <col min="57" max="83" width="5.7109375" style="178" hidden="1" customWidth="1"/>
    <col min="84" max="84" width="5.85546875" style="178" hidden="1" customWidth="1"/>
    <col min="85" max="85" width="5.42578125" style="178" hidden="1" customWidth="1"/>
    <col min="86" max="88" width="5.7109375" style="178" hidden="1" customWidth="1"/>
    <col min="89" max="89" width="5.7109375" style="178" customWidth="1"/>
    <col min="90" max="92" width="5.7109375" style="178" hidden="1" customWidth="1"/>
    <col min="93" max="93" width="5.42578125" style="178" hidden="1" customWidth="1"/>
    <col min="94" max="94" width="7.7109375" style="178" customWidth="1"/>
    <col min="95" max="123" width="5.7109375" style="178" hidden="1" customWidth="1"/>
    <col min="124" max="124" width="6" style="178" hidden="1" customWidth="1"/>
    <col min="125" max="127" width="6.42578125" style="178" hidden="1" customWidth="1"/>
    <col min="128" max="128" width="5.5703125" style="178" hidden="1" customWidth="1"/>
    <col min="129" max="130" width="5.7109375" style="178" hidden="1" customWidth="1"/>
    <col min="131" max="133" width="5.28515625" style="178" hidden="1" customWidth="1"/>
    <col min="134" max="137" width="5.7109375" style="178" hidden="1" customWidth="1"/>
    <col min="138" max="138" width="23.28515625" style="178" hidden="1" customWidth="1"/>
    <col min="139" max="139" width="14.42578125" style="178" customWidth="1"/>
    <col min="140" max="140" width="10.7109375" style="178" customWidth="1"/>
    <col min="141" max="141" width="11.5703125" style="178" customWidth="1"/>
    <col min="142" max="146" width="9.140625" style="178"/>
    <col min="147" max="147" width="3.5703125" style="178" customWidth="1"/>
    <col min="148" max="148" width="6.85546875" style="178" bestFit="1" customWidth="1"/>
    <col min="149" max="149" width="31.140625" style="178" bestFit="1" customWidth="1"/>
    <col min="150" max="150" width="20.140625" style="178" bestFit="1" customWidth="1"/>
    <col min="151" max="151" width="3.7109375" style="178" customWidth="1"/>
    <col min="152" max="16384" width="9.140625" style="178"/>
  </cols>
  <sheetData>
    <row r="1" spans="2:150" ht="13.5" customHeight="1" thickBot="1"/>
    <row r="2" spans="2:150" ht="15" customHeight="1" thickBot="1">
      <c r="B2" s="179" t="s">
        <v>0</v>
      </c>
      <c r="C2" s="5" t="s">
        <v>307</v>
      </c>
      <c r="D2" s="689" t="s">
        <v>2</v>
      </c>
      <c r="E2" s="689"/>
      <c r="F2" s="689"/>
      <c r="G2" s="689"/>
      <c r="H2" s="689"/>
      <c r="I2" s="689"/>
      <c r="J2" s="689"/>
      <c r="K2" s="689"/>
      <c r="L2" s="689"/>
      <c r="M2" s="689"/>
      <c r="N2" s="689"/>
      <c r="O2" s="689"/>
      <c r="P2" s="689"/>
      <c r="Q2" s="689"/>
      <c r="R2" s="689"/>
      <c r="S2" s="689"/>
      <c r="T2" s="689"/>
      <c r="U2" s="689"/>
      <c r="V2" s="689"/>
      <c r="W2" s="689"/>
      <c r="X2" s="689"/>
      <c r="Y2" s="694" t="s">
        <v>3</v>
      </c>
      <c r="Z2" s="695"/>
      <c r="AA2" s="695"/>
      <c r="AB2" s="695"/>
      <c r="AC2" s="695"/>
      <c r="AD2" s="695"/>
      <c r="AE2" s="695"/>
      <c r="AF2" s="695"/>
      <c r="AG2" s="696"/>
      <c r="AH2" s="681" t="s">
        <v>4</v>
      </c>
      <c r="AI2" s="681"/>
      <c r="AJ2" s="681"/>
      <c r="AK2" s="681"/>
      <c r="AL2" s="681"/>
      <c r="AM2" s="681"/>
      <c r="AN2" s="681"/>
      <c r="AO2" s="681"/>
      <c r="AP2" s="681"/>
      <c r="AQ2" s="681"/>
      <c r="AR2" s="681"/>
      <c r="AS2" s="681"/>
      <c r="AT2" s="681"/>
      <c r="AU2" s="681"/>
      <c r="AV2" s="688" t="s">
        <v>5</v>
      </c>
      <c r="AW2" s="688"/>
      <c r="AX2" s="688"/>
      <c r="AY2" s="688"/>
      <c r="AZ2" s="688"/>
      <c r="BA2" s="688"/>
      <c r="BB2" s="698" t="s">
        <v>6</v>
      </c>
      <c r="BC2" s="698"/>
      <c r="BD2" s="698"/>
      <c r="BE2" s="698"/>
      <c r="BF2" s="698"/>
      <c r="BG2" s="698"/>
      <c r="BH2" s="698"/>
      <c r="BI2" s="698"/>
      <c r="BJ2" s="698"/>
      <c r="BK2" s="698"/>
      <c r="BL2" s="698"/>
      <c r="BM2" s="681" t="s">
        <v>7</v>
      </c>
      <c r="BN2" s="681"/>
      <c r="BO2" s="681"/>
      <c r="BP2" s="678" t="s">
        <v>8</v>
      </c>
      <c r="BQ2" s="679"/>
      <c r="BR2" s="679"/>
      <c r="BS2" s="679"/>
      <c r="BT2" s="679"/>
      <c r="BU2" s="679"/>
      <c r="BV2" s="679"/>
      <c r="BW2" s="679"/>
      <c r="BX2" s="679"/>
      <c r="BY2" s="679"/>
      <c r="BZ2" s="679"/>
      <c r="CA2" s="680"/>
      <c r="CB2" s="681" t="s">
        <v>528</v>
      </c>
      <c r="CC2" s="681"/>
      <c r="CD2" s="681"/>
      <c r="CE2" s="739" t="s">
        <v>9</v>
      </c>
      <c r="CF2" s="740"/>
      <c r="CG2" s="740"/>
      <c r="CH2" s="740"/>
      <c r="CI2" s="740"/>
      <c r="CJ2" s="740"/>
      <c r="CK2" s="740"/>
      <c r="CL2" s="740"/>
      <c r="CM2" s="740"/>
      <c r="CN2" s="740" t="s">
        <v>404</v>
      </c>
      <c r="CO2" s="741"/>
      <c r="CP2" s="673" t="s">
        <v>223</v>
      </c>
      <c r="CQ2" s="688" t="s">
        <v>10</v>
      </c>
      <c r="CR2" s="688"/>
      <c r="CS2" s="688"/>
      <c r="CT2" s="688"/>
      <c r="CU2" s="688"/>
      <c r="CV2" s="688"/>
      <c r="CW2" s="688"/>
      <c r="CX2" s="688"/>
      <c r="CY2" s="688"/>
      <c r="CZ2" s="688"/>
      <c r="DA2" s="688"/>
      <c r="DB2" s="688"/>
      <c r="DC2" s="688"/>
      <c r="DD2" s="688"/>
      <c r="DE2" s="688"/>
      <c r="DF2" s="688"/>
      <c r="DG2" s="688"/>
      <c r="DH2" s="688"/>
      <c r="DI2" s="688"/>
      <c r="DJ2" s="688"/>
      <c r="DK2" s="688"/>
      <c r="DL2" s="688"/>
      <c r="DM2" s="688"/>
      <c r="DN2" s="688"/>
      <c r="DO2" s="688"/>
      <c r="DP2" s="688"/>
      <c r="DQ2" s="688"/>
      <c r="DR2" s="688"/>
      <c r="DS2" s="685" t="s">
        <v>256</v>
      </c>
      <c r="DT2" s="686"/>
      <c r="DU2" s="686"/>
      <c r="DV2" s="686"/>
      <c r="DW2" s="686"/>
      <c r="DX2" s="686"/>
      <c r="DY2" s="686"/>
      <c r="DZ2" s="686"/>
      <c r="EA2" s="686"/>
      <c r="EB2" s="686"/>
      <c r="EC2" s="686"/>
      <c r="ED2" s="686"/>
      <c r="EE2" s="686"/>
      <c r="EF2" s="686"/>
      <c r="EG2" s="686"/>
      <c r="EH2" s="687"/>
      <c r="EI2" s="720" t="s">
        <v>257</v>
      </c>
      <c r="EJ2" s="704" t="s">
        <v>236</v>
      </c>
      <c r="EK2" s="704"/>
      <c r="ER2" s="180" t="s">
        <v>0</v>
      </c>
      <c r="ES2" s="700" t="s">
        <v>1</v>
      </c>
      <c r="ET2" s="701"/>
    </row>
    <row r="3" spans="2:150" ht="60" customHeight="1">
      <c r="B3" s="329">
        <v>46262</v>
      </c>
      <c r="C3" s="181" t="s">
        <v>314</v>
      </c>
      <c r="D3" s="688" t="s">
        <v>333</v>
      </c>
      <c r="E3" s="688"/>
      <c r="F3" s="688"/>
      <c r="G3" s="692" t="s">
        <v>547</v>
      </c>
      <c r="H3" s="692"/>
      <c r="I3" s="692"/>
      <c r="J3" s="733" t="s">
        <v>800</v>
      </c>
      <c r="K3" s="734"/>
      <c r="L3" s="735"/>
      <c r="M3" s="733" t="s">
        <v>512</v>
      </c>
      <c r="N3" s="734"/>
      <c r="O3" s="735"/>
      <c r="P3" s="690" t="s">
        <v>567</v>
      </c>
      <c r="Q3" s="690"/>
      <c r="R3" s="690"/>
      <c r="S3" s="692" t="s">
        <v>568</v>
      </c>
      <c r="T3" s="692"/>
      <c r="U3" s="692"/>
      <c r="V3" s="716" t="s">
        <v>569</v>
      </c>
      <c r="W3" s="717"/>
      <c r="X3" s="717"/>
      <c r="Y3" s="736" t="s">
        <v>456</v>
      </c>
      <c r="Z3" s="737"/>
      <c r="AA3" s="738"/>
      <c r="AB3" s="731" t="s">
        <v>1056</v>
      </c>
      <c r="AC3" s="731"/>
      <c r="AD3" s="731"/>
      <c r="AE3" s="722" t="s">
        <v>501</v>
      </c>
      <c r="AF3" s="722"/>
      <c r="AG3" s="722"/>
      <c r="AH3" s="724" t="s">
        <v>335</v>
      </c>
      <c r="AI3" s="724"/>
      <c r="AJ3" s="724"/>
      <c r="AK3" s="688" t="s">
        <v>336</v>
      </c>
      <c r="AL3" s="688"/>
      <c r="AM3" s="688"/>
      <c r="AN3" s="691" t="s">
        <v>337</v>
      </c>
      <c r="AO3" s="691"/>
      <c r="AP3" s="691"/>
      <c r="AQ3" s="669" t="s">
        <v>338</v>
      </c>
      <c r="AR3" s="669"/>
      <c r="AS3" s="669"/>
      <c r="AT3" s="77" t="s">
        <v>523</v>
      </c>
      <c r="AU3" s="77" t="s">
        <v>339</v>
      </c>
      <c r="AV3" s="692" t="s">
        <v>340</v>
      </c>
      <c r="AW3" s="692"/>
      <c r="AX3" s="692"/>
      <c r="AY3" s="697" t="s">
        <v>12</v>
      </c>
      <c r="AZ3" s="697"/>
      <c r="BA3" s="697"/>
      <c r="BB3" s="693" t="s">
        <v>341</v>
      </c>
      <c r="BC3" s="693"/>
      <c r="BD3" s="693"/>
      <c r="BE3" s="681" t="s">
        <v>342</v>
      </c>
      <c r="BF3" s="681"/>
      <c r="BG3" s="681"/>
      <c r="BH3" s="669" t="s">
        <v>343</v>
      </c>
      <c r="BI3" s="669"/>
      <c r="BJ3" s="669"/>
      <c r="BK3" s="182" t="s">
        <v>254</v>
      </c>
      <c r="BL3" s="182" t="s">
        <v>344</v>
      </c>
      <c r="BM3" s="681"/>
      <c r="BN3" s="681"/>
      <c r="BO3" s="681"/>
      <c r="BP3" s="712" t="s">
        <v>345</v>
      </c>
      <c r="BQ3" s="712"/>
      <c r="BR3" s="712"/>
      <c r="BS3" s="669" t="s">
        <v>255</v>
      </c>
      <c r="BT3" s="669"/>
      <c r="BU3" s="669"/>
      <c r="BV3" s="677" t="s">
        <v>346</v>
      </c>
      <c r="BW3" s="677"/>
      <c r="BX3" s="677"/>
      <c r="BY3" s="721" t="s">
        <v>13</v>
      </c>
      <c r="BZ3" s="721"/>
      <c r="CA3" s="721"/>
      <c r="CB3" s="681"/>
      <c r="CC3" s="681"/>
      <c r="CD3" s="681"/>
      <c r="CE3" s="671" t="s">
        <v>260</v>
      </c>
      <c r="CF3" s="671"/>
      <c r="CG3" s="671"/>
      <c r="CH3" s="314" t="s">
        <v>435</v>
      </c>
      <c r="CI3" s="719" t="s">
        <v>347</v>
      </c>
      <c r="CJ3" s="719"/>
      <c r="CK3" s="672" t="s">
        <v>348</v>
      </c>
      <c r="CL3" s="672"/>
      <c r="CM3" s="47" t="s">
        <v>515</v>
      </c>
      <c r="CN3" s="47" t="s">
        <v>221</v>
      </c>
      <c r="CO3" s="15" t="s">
        <v>222</v>
      </c>
      <c r="CP3" s="673"/>
      <c r="CQ3" s="718" t="s">
        <v>349</v>
      </c>
      <c r="CR3" s="718"/>
      <c r="CS3" s="681" t="s">
        <v>350</v>
      </c>
      <c r="CT3" s="681"/>
      <c r="CU3" s="721" t="s">
        <v>351</v>
      </c>
      <c r="CV3" s="721"/>
      <c r="CW3" s="723" t="s">
        <v>352</v>
      </c>
      <c r="CX3" s="723"/>
      <c r="CY3" s="675" t="s">
        <v>360</v>
      </c>
      <c r="CZ3" s="676"/>
      <c r="DA3" s="675" t="s">
        <v>361</v>
      </c>
      <c r="DB3" s="676"/>
      <c r="DC3" s="694" t="s">
        <v>774</v>
      </c>
      <c r="DD3" s="696"/>
      <c r="DE3" s="694" t="s">
        <v>775</v>
      </c>
      <c r="DF3" s="696"/>
      <c r="DG3" s="692" t="s">
        <v>353</v>
      </c>
      <c r="DH3" s="692"/>
      <c r="DI3" s="685" t="s">
        <v>418</v>
      </c>
      <c r="DJ3" s="687"/>
      <c r="DK3" s="685" t="s">
        <v>419</v>
      </c>
      <c r="DL3" s="687"/>
      <c r="DM3" s="685" t="s">
        <v>420</v>
      </c>
      <c r="DN3" s="687"/>
      <c r="DO3" s="709" t="s">
        <v>776</v>
      </c>
      <c r="DP3" s="710"/>
      <c r="DQ3" s="711"/>
      <c r="DR3" s="159" t="s">
        <v>354</v>
      </c>
      <c r="DS3" s="682" t="s">
        <v>454</v>
      </c>
      <c r="DT3" s="683"/>
      <c r="DU3" s="684"/>
      <c r="DV3" s="713" t="s">
        <v>1064</v>
      </c>
      <c r="DW3" s="714"/>
      <c r="DX3" s="670" t="s">
        <v>245</v>
      </c>
      <c r="DY3" s="670"/>
      <c r="DZ3" s="688" t="s">
        <v>245</v>
      </c>
      <c r="EA3" s="688"/>
      <c r="EB3" s="712" t="s">
        <v>1060</v>
      </c>
      <c r="EC3" s="712"/>
      <c r="ED3" s="674" t="s">
        <v>280</v>
      </c>
      <c r="EE3" s="674"/>
      <c r="EF3" s="699" t="s">
        <v>559</v>
      </c>
      <c r="EG3" s="699"/>
      <c r="EH3" s="183" t="s">
        <v>279</v>
      </c>
      <c r="EI3" s="720"/>
      <c r="EJ3" s="705" t="s">
        <v>265</v>
      </c>
      <c r="EK3" s="706"/>
      <c r="EL3" s="707" t="s">
        <v>416</v>
      </c>
      <c r="EM3" s="708"/>
      <c r="ER3" s="184">
        <f>B3</f>
        <v>46262</v>
      </c>
      <c r="ES3" s="702" t="s">
        <v>11</v>
      </c>
      <c r="ET3" s="703"/>
    </row>
    <row r="4" spans="2:150" ht="39" thickBot="1">
      <c r="B4" s="73" t="s">
        <v>14</v>
      </c>
      <c r="C4" s="73" t="s">
        <v>15</v>
      </c>
      <c r="D4" s="74" t="s">
        <v>239</v>
      </c>
      <c r="E4" s="75" t="s">
        <v>111</v>
      </c>
      <c r="F4" s="76" t="s">
        <v>231</v>
      </c>
      <c r="G4" s="74" t="s">
        <v>239</v>
      </c>
      <c r="H4" s="75" t="s">
        <v>111</v>
      </c>
      <c r="I4" s="76" t="s">
        <v>231</v>
      </c>
      <c r="J4" s="323" t="s">
        <v>443</v>
      </c>
      <c r="K4" s="75" t="s">
        <v>444</v>
      </c>
      <c r="L4" s="76" t="s">
        <v>231</v>
      </c>
      <c r="M4" s="323" t="s">
        <v>443</v>
      </c>
      <c r="N4" s="75" t="s">
        <v>444</v>
      </c>
      <c r="O4" s="76" t="s">
        <v>231</v>
      </c>
      <c r="P4" s="410" t="s">
        <v>443</v>
      </c>
      <c r="Q4" s="75" t="s">
        <v>111</v>
      </c>
      <c r="R4" s="76" t="s">
        <v>231</v>
      </c>
      <c r="S4" s="77" t="s">
        <v>443</v>
      </c>
      <c r="T4" s="75" t="s">
        <v>111</v>
      </c>
      <c r="U4" s="76" t="s">
        <v>231</v>
      </c>
      <c r="V4" s="419" t="s">
        <v>443</v>
      </c>
      <c r="W4" s="75" t="s">
        <v>111</v>
      </c>
      <c r="X4" s="76" t="s">
        <v>231</v>
      </c>
      <c r="Y4" s="74" t="s">
        <v>16</v>
      </c>
      <c r="Z4" s="76" t="s">
        <v>242</v>
      </c>
      <c r="AA4" s="376" t="s">
        <v>157</v>
      </c>
      <c r="AB4" s="77" t="s">
        <v>16</v>
      </c>
      <c r="AC4" s="78" t="s">
        <v>242</v>
      </c>
      <c r="AD4" s="76" t="s">
        <v>263</v>
      </c>
      <c r="AE4" s="354" t="s">
        <v>16</v>
      </c>
      <c r="AF4" s="78" t="s">
        <v>242</v>
      </c>
      <c r="AG4" s="76" t="s">
        <v>263</v>
      </c>
      <c r="AH4" s="74" t="s">
        <v>239</v>
      </c>
      <c r="AI4" s="79" t="s">
        <v>111</v>
      </c>
      <c r="AJ4" s="76" t="s">
        <v>219</v>
      </c>
      <c r="AK4" s="74" t="s">
        <v>239</v>
      </c>
      <c r="AL4" s="79" t="s">
        <v>111</v>
      </c>
      <c r="AM4" s="76" t="s">
        <v>219</v>
      </c>
      <c r="AN4" s="74" t="s">
        <v>239</v>
      </c>
      <c r="AO4" s="79" t="s">
        <v>111</v>
      </c>
      <c r="AP4" s="76" t="s">
        <v>219</v>
      </c>
      <c r="AQ4" s="74" t="s">
        <v>239</v>
      </c>
      <c r="AR4" s="79" t="s">
        <v>111</v>
      </c>
      <c r="AS4" s="76" t="s">
        <v>219</v>
      </c>
      <c r="AT4" s="385" t="s">
        <v>99</v>
      </c>
      <c r="AU4" s="80" t="s">
        <v>99</v>
      </c>
      <c r="AV4" s="77" t="s">
        <v>16</v>
      </c>
      <c r="AW4" s="78" t="s">
        <v>242</v>
      </c>
      <c r="AX4" s="76" t="s">
        <v>262</v>
      </c>
      <c r="AY4" s="77" t="s">
        <v>16</v>
      </c>
      <c r="AZ4" s="78" t="s">
        <v>242</v>
      </c>
      <c r="BA4" s="76" t="s">
        <v>262</v>
      </c>
      <c r="BB4" s="74" t="s">
        <v>239</v>
      </c>
      <c r="BC4" s="79" t="s">
        <v>111</v>
      </c>
      <c r="BD4" s="76" t="s">
        <v>219</v>
      </c>
      <c r="BE4" s="74" t="s">
        <v>239</v>
      </c>
      <c r="BF4" s="79" t="s">
        <v>111</v>
      </c>
      <c r="BG4" s="76" t="s">
        <v>219</v>
      </c>
      <c r="BH4" s="74" t="s">
        <v>239</v>
      </c>
      <c r="BI4" s="79" t="s">
        <v>111</v>
      </c>
      <c r="BJ4" s="76" t="s">
        <v>219</v>
      </c>
      <c r="BK4" s="385" t="s">
        <v>99</v>
      </c>
      <c r="BL4" s="80" t="s">
        <v>99</v>
      </c>
      <c r="BM4" s="74" t="s">
        <v>239</v>
      </c>
      <c r="BN4" s="79" t="s">
        <v>111</v>
      </c>
      <c r="BO4" s="76" t="s">
        <v>219</v>
      </c>
      <c r="BP4" s="81" t="s">
        <v>239</v>
      </c>
      <c r="BQ4" s="79" t="s">
        <v>111</v>
      </c>
      <c r="BR4" s="76" t="s">
        <v>219</v>
      </c>
      <c r="BS4" s="82" t="s">
        <v>421</v>
      </c>
      <c r="BT4" s="83" t="s">
        <v>234</v>
      </c>
      <c r="BU4" s="76" t="s">
        <v>262</v>
      </c>
      <c r="BV4" s="156" t="s">
        <v>422</v>
      </c>
      <c r="BW4" s="83" t="s">
        <v>234</v>
      </c>
      <c r="BX4" s="76" t="s">
        <v>262</v>
      </c>
      <c r="BY4" s="77" t="s">
        <v>422</v>
      </c>
      <c r="BZ4" s="83" t="s">
        <v>234</v>
      </c>
      <c r="CA4" s="76" t="s">
        <v>262</v>
      </c>
      <c r="CB4" s="74" t="s">
        <v>522</v>
      </c>
      <c r="CC4" s="79" t="s">
        <v>234</v>
      </c>
      <c r="CD4" s="76" t="s">
        <v>157</v>
      </c>
      <c r="CE4" s="77" t="s">
        <v>16</v>
      </c>
      <c r="CF4" s="79" t="s">
        <v>111</v>
      </c>
      <c r="CG4" s="76" t="s">
        <v>219</v>
      </c>
      <c r="CH4" s="313" t="s">
        <v>219</v>
      </c>
      <c r="CI4" s="83" t="s">
        <v>238</v>
      </c>
      <c r="CJ4" s="76" t="s">
        <v>219</v>
      </c>
      <c r="CK4" s="84" t="s">
        <v>238</v>
      </c>
      <c r="CL4" s="76" t="s">
        <v>219</v>
      </c>
      <c r="CM4" s="370" t="s">
        <v>238</v>
      </c>
      <c r="CN4" s="85" t="s">
        <v>235</v>
      </c>
      <c r="CO4" s="85" t="s">
        <v>235</v>
      </c>
      <c r="CP4" s="86" t="s">
        <v>17</v>
      </c>
      <c r="CQ4" s="77" t="s">
        <v>16</v>
      </c>
      <c r="CR4" s="87" t="s">
        <v>18</v>
      </c>
      <c r="CS4" s="77" t="s">
        <v>16</v>
      </c>
      <c r="CT4" s="87" t="s">
        <v>18</v>
      </c>
      <c r="CU4" s="77" t="s">
        <v>16</v>
      </c>
      <c r="CV4" s="87" t="s">
        <v>18</v>
      </c>
      <c r="CW4" s="77" t="s">
        <v>16</v>
      </c>
      <c r="CX4" s="87" t="s">
        <v>18</v>
      </c>
      <c r="CY4" s="77" t="s">
        <v>16</v>
      </c>
      <c r="CZ4" s="87" t="s">
        <v>18</v>
      </c>
      <c r="DA4" s="77" t="s">
        <v>16</v>
      </c>
      <c r="DB4" s="87" t="s">
        <v>18</v>
      </c>
      <c r="DC4" s="77" t="s">
        <v>16</v>
      </c>
      <c r="DD4" s="87" t="s">
        <v>18</v>
      </c>
      <c r="DE4" s="77" t="s">
        <v>16</v>
      </c>
      <c r="DF4" s="87" t="s">
        <v>18</v>
      </c>
      <c r="DG4" s="77" t="s">
        <v>16</v>
      </c>
      <c r="DH4" s="87" t="s">
        <v>18</v>
      </c>
      <c r="DI4" s="77" t="s">
        <v>16</v>
      </c>
      <c r="DJ4" s="87" t="s">
        <v>18</v>
      </c>
      <c r="DK4" s="77" t="s">
        <v>16</v>
      </c>
      <c r="DL4" s="87" t="s">
        <v>18</v>
      </c>
      <c r="DM4" s="77" t="s">
        <v>16</v>
      </c>
      <c r="DN4" s="87" t="s">
        <v>18</v>
      </c>
      <c r="DO4" s="77" t="s">
        <v>16</v>
      </c>
      <c r="DP4" s="87" t="s">
        <v>277</v>
      </c>
      <c r="DQ4" s="76" t="s">
        <v>278</v>
      </c>
      <c r="DR4" s="85" t="s">
        <v>19</v>
      </c>
      <c r="DS4" s="331" t="s">
        <v>16</v>
      </c>
      <c r="DT4" s="85" t="s">
        <v>160</v>
      </c>
      <c r="DU4" s="331" t="s">
        <v>157</v>
      </c>
      <c r="DV4" s="331" t="s">
        <v>16</v>
      </c>
      <c r="DW4" s="331" t="s">
        <v>157</v>
      </c>
      <c r="DX4" s="88" t="s">
        <v>159</v>
      </c>
      <c r="DY4" s="76" t="s">
        <v>526</v>
      </c>
      <c r="DZ4" s="313" t="s">
        <v>522</v>
      </c>
      <c r="EA4" s="76" t="s">
        <v>527</v>
      </c>
      <c r="EB4" s="313" t="s">
        <v>522</v>
      </c>
      <c r="EC4" s="76" t="s">
        <v>527</v>
      </c>
      <c r="ED4" s="89" t="s">
        <v>16</v>
      </c>
      <c r="EE4" s="76" t="s">
        <v>264</v>
      </c>
      <c r="EF4" s="407" t="s">
        <v>16</v>
      </c>
      <c r="EG4" s="76" t="s">
        <v>264</v>
      </c>
      <c r="EH4" s="185" t="s">
        <v>20</v>
      </c>
      <c r="EI4" s="186" t="s">
        <v>258</v>
      </c>
      <c r="EJ4" s="8" t="s">
        <v>1013</v>
      </c>
      <c r="EK4" s="187" t="s">
        <v>218</v>
      </c>
      <c r="EL4" s="188" t="s">
        <v>415</v>
      </c>
      <c r="EM4" s="189" t="s">
        <v>417</v>
      </c>
      <c r="EN4" s="345" t="s">
        <v>465</v>
      </c>
      <c r="EO4" s="345" t="s">
        <v>371</v>
      </c>
      <c r="ER4" s="190" t="s">
        <v>14</v>
      </c>
      <c r="ES4" s="191" t="s">
        <v>15</v>
      </c>
      <c r="ET4" s="192" t="s">
        <v>109</v>
      </c>
    </row>
    <row r="5" spans="2:150" ht="12.75" hidden="1" customHeight="1">
      <c r="B5" s="193" t="str">
        <f>B4</f>
        <v>Sr. No.</v>
      </c>
      <c r="C5" s="193" t="str">
        <f>C4</f>
        <v>DISTRIBUTOR NAME</v>
      </c>
      <c r="D5" s="193" t="str">
        <f>$D$2&amp;"//"&amp;$D$3&amp;"//"&amp;D4</f>
        <v>GAIA MILK //TM 500 ML// Crt</v>
      </c>
      <c r="E5" s="193" t="str">
        <f>$D$2&amp;"//"&amp;$D$3&amp;"//"&amp;E4</f>
        <v>GAIA MILK //TM 500 ML//Pkt</v>
      </c>
      <c r="F5" s="193" t="str">
        <f>$D$2&amp;"//"&amp;$D$3&amp;"//"&amp;F4</f>
        <v>GAIA MILK //TM 500 ML//Free
Pkt</v>
      </c>
      <c r="G5" s="193" t="str">
        <f>$D$2&amp;"//"&amp;$G$3&amp;"//"&amp;G4</f>
        <v>GAIA MILK //CM 500 ML// Crt</v>
      </c>
      <c r="H5" s="193" t="str">
        <f>$D$2&amp;"//"&amp;$G$3&amp;"//"&amp;H4</f>
        <v>GAIA MILK //CM 500 ML//Pkt</v>
      </c>
      <c r="I5" s="193" t="str">
        <f>$D$2&amp;"//"&amp;$G$3&amp;"//"&amp;I4</f>
        <v>GAIA MILK //CM 500 ML//Free
Pkt</v>
      </c>
      <c r="J5" s="193" t="str">
        <f>$D$2&amp;"//"&amp;$J$3&amp;"//"&amp;J4</f>
        <v>GAIA MILK //Maxx UHT 110 ml//CBX</v>
      </c>
      <c r="K5" s="193" t="str">
        <f>$D$2&amp;"//"&amp;$J$3&amp;"//"&amp;K4</f>
        <v>GAIA MILK //Maxx UHT 110 ml//Pc</v>
      </c>
      <c r="L5" s="193" t="str">
        <f>$D$2&amp;"//"&amp;$J$3&amp;"//"&amp;L4</f>
        <v>GAIA MILK //Maxx UHT 110 ml//Free
Pkt</v>
      </c>
      <c r="M5" s="193" t="str">
        <f>$D$2&amp;"//"&amp;$M$3&amp;"//"&amp;M4</f>
        <v>GAIA MILK //Gaia Maxx UHT 400ml//CBX</v>
      </c>
      <c r="N5" s="193" t="str">
        <f>$D$2&amp;"//"&amp;$M$3&amp;"//"&amp;N4</f>
        <v>GAIA MILK //Gaia Maxx UHT 400ml//Pc</v>
      </c>
      <c r="O5" s="193" t="str">
        <f>$D$2&amp;"//"&amp;$M$3&amp;"//"&amp;O4</f>
        <v>GAIA MILK //Gaia Maxx UHT 400ml//Free
Pkt</v>
      </c>
      <c r="P5" s="411" t="str">
        <f>$D$2&amp;"//"&amp;$P$3&amp;"//"&amp;P4</f>
        <v>GAIA MILK //Gaia Premium Milk UHT Tetra Pack 1 Ltr//CBX</v>
      </c>
      <c r="Q5" s="193" t="str">
        <f>$D$2&amp;"//"&amp;$P$3&amp;"//"&amp;Q4</f>
        <v>GAIA MILK //Gaia Premium Milk UHT Tetra Pack 1 Ltr//Pkt</v>
      </c>
      <c r="R5" s="193" t="str">
        <f>$D$2&amp;"//"&amp;$P$3&amp;"//"&amp;R4</f>
        <v>GAIA MILK //Gaia Premium Milk UHT Tetra Pack 1 Ltr//Free
Pkt</v>
      </c>
      <c r="S5" s="417" t="str">
        <f>$D$2&amp;"//"&amp;$S$3&amp;"//"&amp;S4</f>
        <v>GAIA MILK //Gaia Lite Milk UHT Tetra Pack 1Ltr//CBX</v>
      </c>
      <c r="T5" s="193" t="str">
        <f>$D$2&amp;"//"&amp;$S$3&amp;"//"&amp;T4</f>
        <v>GAIA MILK //Gaia Lite Milk UHT Tetra Pack 1Ltr//Pkt</v>
      </c>
      <c r="U5" s="193" t="str">
        <f>$D$2&amp;"//"&amp;$S$3&amp;"//"&amp;U4</f>
        <v>GAIA MILK //Gaia Lite Milk UHT Tetra Pack 1Ltr//Free
Pkt</v>
      </c>
      <c r="V5" s="420" t="str">
        <f>$D$2&amp;"//"&amp;$V$3&amp;"//"&amp;V4</f>
        <v>GAIA MILK //Gaia Gold Milk UHT Tetra Pack 1Ltr//CBX</v>
      </c>
      <c r="W5" s="193" t="str">
        <f>$D$2&amp;"//"&amp;$V$3&amp;"//"&amp;W4</f>
        <v>GAIA MILK //Gaia Gold Milk UHT Tetra Pack 1Ltr//Pkt</v>
      </c>
      <c r="X5" s="193" t="str">
        <f>$D$2&amp;"//"&amp;$V$3&amp;"//"&amp;X4</f>
        <v>GAIA MILK //Gaia Gold Milk UHT Tetra Pack 1Ltr//Free
Pkt</v>
      </c>
      <c r="Y5" s="336" t="str">
        <f>$Y$2&amp;"//"&amp;$Y$3&amp;"//"&amp;Y4</f>
        <v>GAIA CUPS DAHI //Gaia Mishti Doi 80g//BOX</v>
      </c>
      <c r="Z5" s="336" t="str">
        <f>$Y$2&amp;"//"&amp;$Y$3&amp;"//"&amp;Z4</f>
        <v>GAIA CUPS DAHI //Gaia Mishti Doi 80g//Cups</v>
      </c>
      <c r="AA5" s="377" t="str">
        <f>$Y$2&amp;"//"&amp;$Y$3&amp;"//"&amp;AA4</f>
        <v>GAIA CUPS DAHI //Gaia Mishti Doi 80g//Free Box</v>
      </c>
      <c r="AB5" s="193" t="str">
        <f>$Y$2&amp;"//"&amp;$AB$3&amp;"//"&amp;AB4</f>
        <v>GAIA CUPS DAHI //DAHI CUP 200 GRMS Box(6Pc) //BOX</v>
      </c>
      <c r="AC5" s="193" t="str">
        <f>$Y$2&amp;"//"&amp;$AB$3&amp;"//"&amp;AC4</f>
        <v>GAIA CUPS DAHI //DAHI CUP 200 GRMS Box(6Pc) //Cups</v>
      </c>
      <c r="AD5" s="193" t="str">
        <f>$Y$2&amp;"//"&amp;$AB$3&amp;"//"&amp;AD4</f>
        <v>GAIA CUPS DAHI //DAHI CUP 200 GRMS Box(6Pc) //Free
Box</v>
      </c>
      <c r="AE5" s="355" t="str">
        <f>$Y$2&amp;"//"&amp;$AE$3&amp;"//"&amp;AE4</f>
        <v>GAIA CUPS DAHI //DAHI CUP 200 GRMS //BOX</v>
      </c>
      <c r="AF5" s="193" t="str">
        <f>$Y$2&amp;"//"&amp;$AE$3&amp;"//"&amp;AF4</f>
        <v>GAIA CUPS DAHI //DAHI CUP 200 GRMS //Cups</v>
      </c>
      <c r="AG5" s="193" t="str">
        <f>$Y$2&amp;"//"&amp;$AE$3&amp;"//"&amp;AG4</f>
        <v>GAIA CUPS DAHI //DAHI CUP 200 GRMS //Free
Box</v>
      </c>
      <c r="AH5" s="193" t="str">
        <f>$AH$2&amp;"//"&amp;$AH$3&amp;"//"&amp;AH4</f>
        <v xml:space="preserve">     GAIA PLAIN DAHI //PD 200 GRMS// Crt</v>
      </c>
      <c r="AI5" s="193" t="str">
        <f>$AH$2&amp;"//"&amp;$AH$3&amp;"//"&amp;AI4</f>
        <v xml:space="preserve">     GAIA PLAIN DAHI //PD 200 GRMS//Pkt</v>
      </c>
      <c r="AJ5" s="193" t="str">
        <f>$AH$2&amp;"//"&amp;$AH$3&amp;"//"&amp;AJ4</f>
        <v xml:space="preserve">     GAIA PLAIN DAHI //PD 200 GRMS//Free 
Pkt</v>
      </c>
      <c r="AK5" s="193" t="str">
        <f>$AH$2&amp;"//"&amp;$AK$3&amp;"//"&amp;AK4</f>
        <v xml:space="preserve">     GAIA PLAIN DAHI //PD 400 GRMS // Crt</v>
      </c>
      <c r="AL5" s="193" t="str">
        <f>$AH$2&amp;"//"&amp;$AK$3&amp;"//"&amp;AL4</f>
        <v xml:space="preserve">     GAIA PLAIN DAHI //PD 400 GRMS //Pkt</v>
      </c>
      <c r="AM5" s="193" t="str">
        <f>$AH$2&amp;"//"&amp;$AK$3&amp;"//"&amp;AM4</f>
        <v xml:space="preserve">     GAIA PLAIN DAHI //PD 400 GRMS //Free 
Pkt</v>
      </c>
      <c r="AN5" s="193" t="str">
        <f>$AH$2&amp;"//"&amp;$AN$3&amp;"//"&amp;AN4</f>
        <v xml:space="preserve">     GAIA PLAIN DAHI //PD 1 KG  // Crt</v>
      </c>
      <c r="AO5" s="193" t="str">
        <f>$AH$2&amp;"//"&amp;$AN$3&amp;"//"&amp;AO4</f>
        <v xml:space="preserve">     GAIA PLAIN DAHI //PD 1 KG  //Pkt</v>
      </c>
      <c r="AP5" s="193" t="str">
        <f>$AH$2&amp;"//"&amp;$AN$3&amp;"//"&amp;AP4</f>
        <v xml:space="preserve">     GAIA PLAIN DAHI //PD 1 KG  //Free 
Pkt</v>
      </c>
      <c r="AQ5" s="193" t="str">
        <f>$AH$2&amp;"//"&amp;$AQ$3&amp;"//"&amp;AQ4</f>
        <v xml:space="preserve">     GAIA PLAIN DAHI //PD 5 KG // Crt</v>
      </c>
      <c r="AR5" s="193" t="str">
        <f>$AH$2&amp;"//"&amp;$AQ$3&amp;"//"&amp;AR4</f>
        <v xml:space="preserve">     GAIA PLAIN DAHI //PD 5 KG //Pkt</v>
      </c>
      <c r="AS5" s="193" t="str">
        <f>$AH$2&amp;"//"&amp;$AQ$3&amp;"//"&amp;AS4</f>
        <v xml:space="preserve">     GAIA PLAIN DAHI //PD 5 KG //Free 
Pkt</v>
      </c>
      <c r="AT5" s="193" t="str">
        <f>$AH$2&amp;"//"&amp;$AT$3&amp;"//"&amp;AT4</f>
        <v xml:space="preserve">     GAIA PLAIN DAHI //PD
5 KG//BKT</v>
      </c>
      <c r="AU5" s="193" t="str">
        <f>$AH$2&amp;"//"&amp;$AU$3&amp;"//"&amp;AU4</f>
        <v xml:space="preserve">     GAIA PLAIN DAHI //PD 15 KG//BKT</v>
      </c>
      <c r="AV5" s="193" t="str">
        <f>$AV$2&amp;"//"&amp;$AV$3&amp;"//"&amp;AV4</f>
        <v>GAIA FLAVOURED DAHI//LYCHEE 90 GRMS//BOX</v>
      </c>
      <c r="AW5" s="193" t="str">
        <f>$AV$2&amp;"//"&amp;$AV$3&amp;"//"&amp;AW4</f>
        <v>GAIA FLAVOURED DAHI//LYCHEE 90 GRMS//Cups</v>
      </c>
      <c r="AX5" s="193" t="str">
        <f>$AV$2&amp;"//"&amp;$AV$3&amp;"//"&amp;AX4</f>
        <v>GAIA FLAVOURED DAHI//LYCHEE 90 GRMS//Free 
Box</v>
      </c>
      <c r="AY5" s="193" t="str">
        <f>$AV$2&amp;"//"&amp;$AY$3&amp;"//"&amp;AY4</f>
        <v>GAIA FLAVOURED DAHI//MUSKMELON   90 GRMS//BOX</v>
      </c>
      <c r="AZ5" s="193" t="str">
        <f>$AV$2&amp;"//"&amp;$AY$3&amp;"//"&amp;AZ4</f>
        <v>GAIA FLAVOURED DAHI//MUSKMELON   90 GRMS//Cups</v>
      </c>
      <c r="BA5" s="193" t="str">
        <f>$AV$2&amp;"//"&amp;$AY$3&amp;"//"&amp;BA4</f>
        <v>GAIA FLAVOURED DAHI//MUSKMELON   90 GRMS//Free 
Box</v>
      </c>
      <c r="BB5" s="193" t="str">
        <f>$BB$2&amp;"//"&amp;$BB$3&amp;"//"&amp;BB4</f>
        <v>GAIA KADHI DAHI//KD 200 GRMS// Crt</v>
      </c>
      <c r="BC5" s="193" t="str">
        <f>$BB$2&amp;"//"&amp;$BB$3&amp;"//"&amp;BC4</f>
        <v>GAIA KADHI DAHI//KD 200 GRMS//Pkt</v>
      </c>
      <c r="BD5" s="193" t="str">
        <f>$BB$2&amp;"//"&amp;$BB$3&amp;"//"&amp;BD4</f>
        <v>GAIA KADHI DAHI//KD 200 GRMS//Free 
Pkt</v>
      </c>
      <c r="BE5" s="193" t="str">
        <f>$BB$2&amp;"//"&amp;$BE$3&amp;"//"&amp;BE4</f>
        <v>GAIA KADHI DAHI//KD 1 KG // Crt</v>
      </c>
      <c r="BF5" s="193" t="str">
        <f>$BB$2&amp;"//"&amp;$BE$3&amp;"//"&amp;BF4</f>
        <v>GAIA KADHI DAHI//KD 1 KG //Pkt</v>
      </c>
      <c r="BG5" s="193" t="str">
        <f>$BB$2&amp;"//"&amp;$BE$3&amp;"//"&amp;BG4</f>
        <v>GAIA KADHI DAHI//KD 1 KG //Free 
Pkt</v>
      </c>
      <c r="BH5" s="193" t="str">
        <f>$BB$2&amp;"//"&amp;$BH$3&amp;"//"&amp;BH4</f>
        <v>GAIA KADHI DAHI//KD 5 KG // Crt</v>
      </c>
      <c r="BI5" s="193" t="str">
        <f>$BB$2&amp;"//"&amp;$BH$3&amp;"//"&amp;BI4</f>
        <v>GAIA KADHI DAHI//KD 5 KG //Pkt</v>
      </c>
      <c r="BJ5" s="193" t="str">
        <f>$BB$2&amp;"//"&amp;$BH$3&amp;"//"&amp;BJ4</f>
        <v>GAIA KADHI DAHI//KD 5 KG //Free 
Pkt</v>
      </c>
      <c r="BK5" s="193" t="str">
        <f>$BB$2&amp;"//"&amp;$BK$3&amp;"//"&amp;BK4</f>
        <v>GAIA KADHI DAHI//KD
5 KG //BKT</v>
      </c>
      <c r="BL5" s="193" t="str">
        <f>$BB$2&amp;"//"&amp;$BL$3&amp;"//"&amp;BL4</f>
        <v>GAIA KADHI DAHI//KD 15KG //BKT</v>
      </c>
      <c r="BM5" s="193" t="str">
        <f>$BM$2&amp;"//"&amp;$BM$3&amp;"//"&amp;BM4</f>
        <v>MASALA CHAAS 200 GRMS//// Crt</v>
      </c>
      <c r="BN5" s="193" t="str">
        <f>$BM$2&amp;"//"&amp;$BM$3&amp;"//"&amp;BN4</f>
        <v>MASALA CHAAS 200 GRMS////Pkt</v>
      </c>
      <c r="BO5" s="193" t="str">
        <f>$BM$2&amp;"//"&amp;$BM$3&amp;"//"&amp;BO4</f>
        <v>MASALA CHAAS 200 GRMS////Free 
Pkt</v>
      </c>
      <c r="BP5" s="193" t="str">
        <f>$BP$2&amp;"//"&amp;$BP$3&amp;"//"&amp;BP4</f>
        <v>GAIA LASSI //SWEET LASSI 180 GRMS// Crt</v>
      </c>
      <c r="BQ5" s="193" t="str">
        <f>$BP$2&amp;"//"&amp;$BP$3&amp;"//"&amp;BQ4</f>
        <v>GAIA LASSI //SWEET LASSI 180 GRMS//Pkt</v>
      </c>
      <c r="BR5" s="193" t="str">
        <f>$BP$2&amp;"//"&amp;$BP$3&amp;"//"&amp;BR4</f>
        <v>GAIA LASSI //SWEET LASSI 180 GRMS//Free 
Pkt</v>
      </c>
      <c r="BS5" s="193" t="str">
        <f>$BP$2&amp;"//"&amp;$BS$3&amp;"//"&amp;BS4</f>
        <v>GAIA LASSI //PLAIN (GLASS) LASSI 180 GRMS//BOX3</v>
      </c>
      <c r="BT5" s="193" t="str">
        <f>$BP$2&amp;"//"&amp;$BS$3&amp;"//"&amp;BT4</f>
        <v>GAIA LASSI //PLAIN (GLASS) LASSI 180 GRMS//Glass</v>
      </c>
      <c r="BU5" s="193" t="str">
        <f>$BP$2&amp;"//"&amp;$BS$3&amp;"//"&amp;BU4</f>
        <v>GAIA LASSI //PLAIN (GLASS) LASSI 180 GRMS//Free 
Box</v>
      </c>
      <c r="BV5" s="194" t="str">
        <f>$BP$2&amp;"//"&amp;$BV$3&amp;"//"&amp;BV4</f>
        <v>GAIA LASSI //MANGO LASSI 180 GRMS//BOX2</v>
      </c>
      <c r="BW5" s="193" t="str">
        <f>$BP$2&amp;"//"&amp;$BV$3&amp;"//"&amp;BW4</f>
        <v>GAIA LASSI //MANGO LASSI 180 GRMS//Glass</v>
      </c>
      <c r="BX5" s="193" t="str">
        <f>$BP$2&amp;"//"&amp;$BV$3&amp;"//"&amp;BX4</f>
        <v>GAIA LASSI //MANGO LASSI 180 GRMS//Free 
Box</v>
      </c>
      <c r="BY5" s="193" t="str">
        <f>$BP$2&amp;"//"&amp;$BY$3&amp;"//"&amp;BY4</f>
        <v>GAIA LASSI //STRAWBERRY LASSI 180 GRMS//BOX2</v>
      </c>
      <c r="BZ5" s="193" t="str">
        <f>$BP$2&amp;"//"&amp;$BY$3&amp;"//"&amp;BZ4</f>
        <v>GAIA LASSI //STRAWBERRY LASSI 180 GRMS//Glass</v>
      </c>
      <c r="CA5" s="193" t="str">
        <f>$BP$2&amp;"//"&amp;$BY$3&amp;"//"&amp;CA4</f>
        <v>GAIA LASSI //STRAWBERRY LASSI 180 GRMS//Free 
Box</v>
      </c>
      <c r="CB5" s="193" t="str">
        <f>$CB$2&amp;"//"&amp;$CB$2&amp;"//"&amp;CB4</f>
        <v>MASALA CHAAS GLAAS 180 GRMS//MASALA CHAAS GLAAS 180 GRMS//Box</v>
      </c>
      <c r="CC5" s="193" t="str">
        <f>$CB$2&amp;"//"&amp;$CB$2&amp;"//"&amp;CC4</f>
        <v>MASALA CHAAS GLAAS 180 GRMS//MASALA CHAAS GLAAS 180 GRMS//Glass</v>
      </c>
      <c r="CD5" s="193" t="str">
        <f>$CB$2&amp;"//"&amp;$CB$2&amp;"//"&amp;CD4</f>
        <v>MASALA CHAAS GLAAS 180 GRMS//MASALA CHAAS GLAAS 180 GRMS//Free Box</v>
      </c>
      <c r="CE5" s="94" t="str">
        <f>$CE$2&amp;"//"&amp;$CE$3&amp;"//"&amp;CE4</f>
        <v>GAIA PANEER//PANEER 
200 GRMS//BOX</v>
      </c>
      <c r="CF5" s="94" t="str">
        <f>$CE$2&amp;"//"&amp;$CE$3&amp;"//"&amp;CF4</f>
        <v>GAIA PANEER//PANEER 
200 GRMS//Pkt</v>
      </c>
      <c r="CG5" s="94" t="str">
        <f>$CE$2&amp;"//"&amp;$CE$3&amp;"//"&amp;CG4</f>
        <v>GAIA PANEER//PANEER 
200 GRMS//Free 
Pkt</v>
      </c>
      <c r="CH5" s="94" t="str">
        <f>"MASALA//"&amp;$CH$3&amp;"//"&amp;$CH$4</f>
        <v>MASALA//Zoff
Garam
Mashala//Free 
Pkt</v>
      </c>
      <c r="CI5" s="94" t="str">
        <f>$CE$2&amp;"//"&amp;$CI$3&amp;"//"&amp;CI4</f>
        <v>GAIA PANEER//PANEER 500 GRMS //Brand</v>
      </c>
      <c r="CJ5" s="94" t="str">
        <f>$CE$2&amp;"//"&amp;$CI$3&amp;"//"&amp;CJ4</f>
        <v>GAIA PANEER//PANEER 500 GRMS //Free 
Pkt</v>
      </c>
      <c r="CK5" s="94" t="str">
        <f>$CE$2&amp;"//"&amp;$CK$3&amp;"//"&amp;CK4</f>
        <v>GAIA PANEER//PANEER 1 KG//Brand</v>
      </c>
      <c r="CL5" s="94" t="str">
        <f>$CE$2&amp;"//"&amp;$CK$3&amp;"//"&amp;CL4</f>
        <v>GAIA PANEER//PANEER 1 KG//Free 
Pkt</v>
      </c>
      <c r="CM5" s="94" t="str">
        <f>$CE$2&amp;"//"&amp;$CM$3&amp;"//"&amp;CM4</f>
        <v>GAIA PANEER//PANEER 5 KG//Brand</v>
      </c>
      <c r="CN5" s="94" t="str">
        <f>$CN$2&amp;"//"&amp;$CN$3&amp;"//"&amp;CN4</f>
        <v>LOOSE PANEER//1 KG//Loose</v>
      </c>
      <c r="CO5" s="94" t="str">
        <f>$CN$2&amp;"//"&amp;$CO$3&amp;"//"&amp;CO4</f>
        <v>LOOSE PANEER//5 KG //Loose</v>
      </c>
      <c r="CP5" s="193" t="str">
        <f>$CP$2&amp;"//"&amp;$CP$2&amp;"//"&amp;CP4</f>
        <v>TOTAL
PANEER //TOTAL
PANEER //(IN KG)</v>
      </c>
      <c r="CQ5" s="193" t="str">
        <f>$CQ$2&amp;"//"&amp;$CQ$3&amp;"//"&amp;CQ4</f>
        <v>GAIA PREMIUM DESI GHEE //GHEE 100 ML//BOX</v>
      </c>
      <c r="CR5" s="193" t="str">
        <f>$CQ$2&amp;"//"&amp;$CQ$3&amp;"//"&amp;CR4</f>
        <v>GAIA PREMIUM DESI GHEE //GHEE 100 ML//JAR</v>
      </c>
      <c r="CS5" s="193" t="str">
        <f>$CQ$2&amp;"//"&amp;$CS$3&amp;"//"&amp;CS4</f>
        <v>GAIA PREMIUM DESI GHEE //GHEE 200 ML//BOX</v>
      </c>
      <c r="CT5" s="193" t="str">
        <f>$CQ$2&amp;"//"&amp;$CS$3&amp;"//"&amp;CT4</f>
        <v>GAIA PREMIUM DESI GHEE //GHEE 200 ML//JAR</v>
      </c>
      <c r="CU5" s="193" t="str">
        <f>$CQ$2&amp;"//"&amp;$CU$3&amp;"//"&amp;CU4</f>
        <v>GAIA PREMIUM DESI GHEE //GHEE 500 ML//BOX</v>
      </c>
      <c r="CV5" s="193" t="str">
        <f>$CQ$2&amp;"//"&amp;$CU$3&amp;"//"&amp;CV4</f>
        <v>GAIA PREMIUM DESI GHEE //GHEE 500 ML//JAR</v>
      </c>
      <c r="CW5" s="193" t="str">
        <f>$CQ$2&amp;"//"&amp;$CW$3&amp;"//"&amp;CW4</f>
        <v>GAIA PREMIUM DESI GHEE //GHEE 1 LTR  //BOX</v>
      </c>
      <c r="CX5" s="193" t="str">
        <f>$CQ$2&amp;"//"&amp;$CW$3&amp;"//"&amp;CX4</f>
        <v>GAIA PREMIUM DESI GHEE //GHEE 1 LTR  //JAR</v>
      </c>
      <c r="CY5" s="193" t="str">
        <f>$CQ$2&amp;"//"&amp;$CY$3&amp;"//"&amp;CY4</f>
        <v>GAIA PREMIUM DESI GHEE //GHEE 1 LTR Ceka Pack//BOX</v>
      </c>
      <c r="CZ5" s="193" t="str">
        <f>$CQ$2&amp;"//"&amp;$CY$3&amp;"//"&amp;CZ4</f>
        <v>GAIA PREMIUM DESI GHEE //GHEE 1 LTR Ceka Pack//JAR</v>
      </c>
      <c r="DA5" s="193" t="str">
        <f>$CQ$2&amp;"//"&amp;$DA$3&amp;"//"&amp;DA4</f>
        <v>GAIA PREMIUM DESI GHEE //Cow GHEE 1 LTR Ceka Pack //BOX</v>
      </c>
      <c r="DB5" s="193" t="str">
        <f>$CQ$2&amp;"//"&amp;$DA$3&amp;"//"&amp;DB4</f>
        <v>GAIA PREMIUM DESI GHEE //Cow GHEE 1 LTR Ceka Pack //JAR</v>
      </c>
      <c r="DC5" s="193" t="str">
        <f>$CQ$2&amp;"//"&amp;$DC$3&amp;"//"&amp;DC4</f>
        <v>GAIA PREMIUM DESI GHEE //GHEE 900 ML Ceka Pack//BOX</v>
      </c>
      <c r="DD5" s="193" t="str">
        <f>$CQ$2&amp;"//"&amp;$DC$3&amp;"//"&amp;DD4</f>
        <v>GAIA PREMIUM DESI GHEE //GHEE 900 ML Ceka Pack//JAR</v>
      </c>
      <c r="DE5" s="193" t="str">
        <f>$CQ$2&amp;"//"&amp;$DE$3&amp;"//"&amp;DE4</f>
        <v>GAIA PREMIUM DESI GHEE //Cow GHEE 900 ML Ceka Pack //BOX</v>
      </c>
      <c r="DF5" s="193" t="str">
        <f>$CQ$2&amp;"//"&amp;$DE$3&amp;"//"&amp;DF4</f>
        <v>GAIA PREMIUM DESI GHEE //Cow GHEE 900 ML Ceka Pack //JAR</v>
      </c>
      <c r="DG5" s="193" t="str">
        <f>$CQ$2&amp;"//"&amp;$DG$3&amp;"//"&amp;DG4</f>
        <v>GAIA PREMIUM DESI GHEE //GHEE 5 LTRS //BOX</v>
      </c>
      <c r="DH5" s="193" t="str">
        <f>$CQ$2&amp;"//"&amp;$DG$3&amp;"//"&amp;DH4</f>
        <v>GAIA PREMIUM DESI GHEE //GHEE 5 LTRS //JAR</v>
      </c>
      <c r="DI5" s="193" t="str">
        <f>$CQ$2&amp;"//"&amp;$DI$3&amp;"//"&amp;DI4</f>
        <v>GAIA PREMIUM DESI GHEE //COW GHEE 200 ML//BOX</v>
      </c>
      <c r="DJ5" s="193" t="str">
        <f>$CQ$2&amp;"//"&amp;$DI$3&amp;"//"&amp;DJ4</f>
        <v>GAIA PREMIUM DESI GHEE //COW GHEE 200 ML//JAR</v>
      </c>
      <c r="DK5" s="193" t="str">
        <f>$CQ$2&amp;"//"&amp;$DK$3&amp;"//"&amp;DK4</f>
        <v>GAIA PREMIUM DESI GHEE //COW GHEE 500 ML//BOX</v>
      </c>
      <c r="DL5" s="193" t="str">
        <f>$CQ$2&amp;"//"&amp;$DK$3&amp;"//"&amp;DL4</f>
        <v>GAIA PREMIUM DESI GHEE //COW GHEE 500 ML//JAR</v>
      </c>
      <c r="DM5" s="193" t="str">
        <f>$CQ$2&amp;"//"&amp;$DM$3&amp;"//"&amp;DM4</f>
        <v>GAIA PREMIUM DESI GHEE //COW GHEE 1LTR//BOX</v>
      </c>
      <c r="DN5" s="193" t="str">
        <f>$CQ$2&amp;"//"&amp;$DM$3&amp;"//"&amp;DN4</f>
        <v>GAIA PREMIUM DESI GHEE //COW GHEE 1LTR//JAR</v>
      </c>
      <c r="DO5" s="193" t="str">
        <f>$CQ$2&amp;"//"&amp;$DO$3&amp;"//"&amp;DO4</f>
        <v>GAIA PREMIUM DESI GHEE //GHEE 20 ML Pouch//BOX</v>
      </c>
      <c r="DP5" s="193" t="str">
        <f>$CQ$2&amp;"//"&amp;$DO$3&amp;"//"&amp;DP4</f>
        <v>GAIA PREMIUM DESI GHEE //GHEE 20 ML Pouch//Jar</v>
      </c>
      <c r="DQ5" s="193" t="str">
        <f>$CQ$2&amp;"//"&amp;$DO$3&amp;"//"&amp;DQ4</f>
        <v>GAIA PREMIUM DESI GHEE //GHEE 20 ML Pouch//Free Jar</v>
      </c>
      <c r="DR5" s="193" t="str">
        <f>$CQ$2&amp;"//"&amp;$DR$3&amp;"//"&amp;DR4</f>
        <v>GAIA PREMIUM DESI GHEE //GHEE 15 KG //TIN</v>
      </c>
      <c r="DS5" s="336" t="str">
        <f>$DS$2&amp;"//"&amp;$DS$3&amp;"//"&amp;DS4</f>
        <v>SWEETS//Shrikhand KE 80g//BOX</v>
      </c>
      <c r="DT5" s="336" t="str">
        <f>$DS$2&amp;"//"&amp;$DS$3&amp;"//"&amp;DT4</f>
        <v>SWEETS//Shrikhand KE 80g//Cup</v>
      </c>
      <c r="DU5" s="336" t="str">
        <f>$DS$2&amp;"//"&amp;$DS$3&amp;"//"&amp;DU4</f>
        <v>SWEETS//Shrikhand KE 80g//Free Box</v>
      </c>
      <c r="DV5" s="336" t="str">
        <f>$DS$2&amp;"//"&amp;$DV$3&amp;"//"&amp;DV4</f>
        <v>SWEETS//Shrikhand KE 80g-Box(6Pc)//BOX</v>
      </c>
      <c r="DW5" s="336" t="str">
        <f>$DS$2&amp;"//"&amp;$DV$3&amp;"//"&amp;DW4</f>
        <v>SWEETS//Shrikhand KE 80g-Box(6Pc)//Free Box</v>
      </c>
      <c r="DX5" s="193" t="str">
        <f>$DS$2&amp;"//"&amp;$DX$3&amp;"//"&amp;DX4</f>
        <v>SWEETS//Shahi Rabdi 80g//Trey</v>
      </c>
      <c r="DY5" s="193" t="str">
        <f>$DS$2&amp;"//"&amp;$DX$3&amp;"//"&amp;DY4</f>
        <v>SWEETS//Shahi Rabdi 80g//Free Tray</v>
      </c>
      <c r="DZ5" s="193" t="str">
        <f>$DS$2&amp;"//"&amp;$DZ$3&amp;"//"&amp;DZ4</f>
        <v>SWEETS//Shahi Rabdi 80g//Box</v>
      </c>
      <c r="EA5" s="193" t="str">
        <f>$DS$2&amp;"//"&amp;$DZ$3&amp;"//"&amp;EA4</f>
        <v>SWEETS//Shahi Rabdi 80g//Free box</v>
      </c>
      <c r="EB5" s="193" t="str">
        <f>$DS$2&amp;"//"&amp;$EB$3&amp;"//"&amp;EB4</f>
        <v>SWEETS//Shahi Rabdi 80g-Box(6Pc)//Box</v>
      </c>
      <c r="EC5" s="193" t="str">
        <f>$DS$2&amp;"//"&amp;$EB$3&amp;"//"&amp;EC4</f>
        <v>SWEETS//Shahi Rabdi 80g-Box(6Pc)//Free box</v>
      </c>
      <c r="ED5" s="193" t="str">
        <f>$DS$2&amp;"//"&amp;$ED$3&amp;"//"&amp;ED4</f>
        <v>SWEETS//Peda 200g//BOX</v>
      </c>
      <c r="EE5" s="193" t="str">
        <f>$DS$2&amp;"//"&amp;$ED$3&amp;"//"&amp;EE4</f>
        <v>SWEETS//Peda 200g//Free 
CBX</v>
      </c>
      <c r="EF5" s="193" t="str">
        <f>$DS$2&amp;"//"&amp;$EF$3&amp;"//"&amp;EF4</f>
        <v>SWEETS//Kesar Peda 200g//BOX</v>
      </c>
      <c r="EG5" s="193" t="str">
        <f>$DS$2&amp;"//"&amp;$EF$3&amp;"//"&amp;EG4</f>
        <v>SWEETS//Kesar Peda 200g//Free 
CBX</v>
      </c>
      <c r="EH5" s="193" t="str">
        <f>$DS$2&amp;"//"&amp;$EH$3&amp;"//"&amp;EH4</f>
        <v xml:space="preserve">SWEETS//BROWN 1KG//KG </v>
      </c>
      <c r="EI5" s="193" t="str">
        <f>$EI$2&amp;"//"&amp;$EI$2&amp;"//"&amp;EI4</f>
        <v>ORDER
AMOUNT //ORDER
AMOUNT //Value in Rs.</v>
      </c>
      <c r="EJ5" s="193" t="str">
        <f>$EI$2&amp;"//"&amp;$EI$2&amp;"//"&amp;EJ4</f>
        <v>ORDER
AMOUNT //ORDER
AMOUNT //City Name</v>
      </c>
      <c r="EK5" s="193" t="str">
        <f>$EI$2&amp;"//"&amp;$EI$2&amp;"//"&amp;EK4</f>
        <v>ORDER
AMOUNT //ORDER
AMOUNT //CHALAN NO</v>
      </c>
      <c r="ER5" s="193"/>
      <c r="ES5" s="193"/>
      <c r="ET5" s="193"/>
    </row>
    <row r="6" spans="2:150" ht="15">
      <c r="B6" s="195">
        <v>1</v>
      </c>
      <c r="C6" s="580" t="s">
        <v>1066</v>
      </c>
      <c r="D6" s="232"/>
      <c r="E6" s="233">
        <v>80</v>
      </c>
      <c r="F6" s="234"/>
      <c r="G6" s="232"/>
      <c r="H6" s="233"/>
      <c r="I6" s="234"/>
      <c r="J6" s="321"/>
      <c r="K6" s="233"/>
      <c r="L6" s="234"/>
      <c r="M6" s="321"/>
      <c r="N6" s="233"/>
      <c r="O6" s="234"/>
      <c r="P6" s="412"/>
      <c r="Q6" s="233"/>
      <c r="R6" s="234"/>
      <c r="S6" s="235"/>
      <c r="T6" s="233"/>
      <c r="U6" s="234"/>
      <c r="V6" s="421"/>
      <c r="W6" s="233"/>
      <c r="X6" s="234"/>
      <c r="Y6" s="232"/>
      <c r="Z6" s="234"/>
      <c r="AA6" s="378"/>
      <c r="AB6" s="235"/>
      <c r="AC6" s="236"/>
      <c r="AD6" s="234"/>
      <c r="AE6" s="356"/>
      <c r="AF6" s="236"/>
      <c r="AG6" s="234"/>
      <c r="AH6" s="232"/>
      <c r="AI6" s="237"/>
      <c r="AJ6" s="234"/>
      <c r="AK6" s="232"/>
      <c r="AL6" s="237"/>
      <c r="AM6" s="234"/>
      <c r="AN6" s="232"/>
      <c r="AO6" s="237"/>
      <c r="AP6" s="234"/>
      <c r="AQ6" s="232">
        <v>2</v>
      </c>
      <c r="AR6" s="237"/>
      <c r="AS6" s="234"/>
      <c r="AT6" s="389"/>
      <c r="AU6" s="238"/>
      <c r="AV6" s="235"/>
      <c r="AW6" s="236"/>
      <c r="AX6" s="234"/>
      <c r="AY6" s="235"/>
      <c r="AZ6" s="236"/>
      <c r="BA6" s="234"/>
      <c r="BB6" s="232"/>
      <c r="BC6" s="237"/>
      <c r="BD6" s="234"/>
      <c r="BE6" s="232"/>
      <c r="BF6" s="237"/>
      <c r="BG6" s="234"/>
      <c r="BH6" s="232"/>
      <c r="BI6" s="237"/>
      <c r="BJ6" s="234"/>
      <c r="BK6" s="389"/>
      <c r="BL6" s="238"/>
      <c r="BM6" s="232"/>
      <c r="BN6" s="237"/>
      <c r="BO6" s="234"/>
      <c r="BP6" s="236"/>
      <c r="BQ6" s="237"/>
      <c r="BR6" s="234"/>
      <c r="BS6" s="239"/>
      <c r="BT6" s="240"/>
      <c r="BU6" s="234"/>
      <c r="BV6" s="241"/>
      <c r="BW6" s="240"/>
      <c r="BX6" s="234"/>
      <c r="BY6" s="242"/>
      <c r="BZ6" s="240"/>
      <c r="CA6" s="234"/>
      <c r="CB6" s="235"/>
      <c r="CC6" s="240"/>
      <c r="CD6" s="234"/>
      <c r="CE6" s="235"/>
      <c r="CF6" s="237"/>
      <c r="CG6" s="234"/>
      <c r="CH6" s="316"/>
      <c r="CI6" s="240"/>
      <c r="CJ6" s="234"/>
      <c r="CK6" s="243">
        <v>22</v>
      </c>
      <c r="CL6" s="234"/>
      <c r="CM6" s="371"/>
      <c r="CN6" s="244"/>
      <c r="CO6" s="245"/>
      <c r="CP6" s="246">
        <f>(((CE6*14)+CF6+CG6)/5)+((CI6+CJ6)/2)+(CK6+CN6+CL6)+(CO6*5)</f>
        <v>22</v>
      </c>
      <c r="CQ6" s="235"/>
      <c r="CR6" s="247"/>
      <c r="CS6" s="235"/>
      <c r="CT6" s="247"/>
      <c r="CU6" s="235"/>
      <c r="CV6" s="247"/>
      <c r="CW6" s="235"/>
      <c r="CX6" s="247"/>
      <c r="CY6" s="235"/>
      <c r="CZ6" s="247"/>
      <c r="DA6" s="235"/>
      <c r="DB6" s="247"/>
      <c r="DC6" s="235"/>
      <c r="DD6" s="247"/>
      <c r="DE6" s="235"/>
      <c r="DF6" s="247"/>
      <c r="DG6" s="235"/>
      <c r="DH6" s="247"/>
      <c r="DI6" s="235"/>
      <c r="DJ6" s="247"/>
      <c r="DK6" s="235"/>
      <c r="DL6" s="247"/>
      <c r="DM6" s="235"/>
      <c r="DN6" s="247"/>
      <c r="DO6" s="235"/>
      <c r="DP6" s="247"/>
      <c r="DQ6" s="234"/>
      <c r="DR6" s="244"/>
      <c r="DS6" s="332"/>
      <c r="DT6" s="244"/>
      <c r="DU6" s="332"/>
      <c r="DV6" s="332"/>
      <c r="DW6" s="332"/>
      <c r="DX6" s="248"/>
      <c r="DY6" s="234"/>
      <c r="DZ6" s="316"/>
      <c r="EA6" s="234"/>
      <c r="EB6" s="292"/>
      <c r="EC6" s="234"/>
      <c r="ED6" s="249"/>
      <c r="EE6" s="234"/>
      <c r="EF6" s="406"/>
      <c r="EG6" s="96"/>
      <c r="EH6" s="250"/>
      <c r="EI6" s="207">
        <f>SUMPRODUCT(D6:EH6,'Raipur-1 R'!D6:EH6)</f>
        <v>11610</v>
      </c>
      <c r="EJ6" s="3" t="s">
        <v>1026</v>
      </c>
      <c r="EK6" s="1"/>
      <c r="EL6" s="1"/>
      <c r="EM6" s="1"/>
      <c r="ER6" s="208" t="s">
        <v>22</v>
      </c>
      <c r="ES6" s="30" t="str">
        <f t="shared" ref="ES6:ES68" si="0">C6</f>
        <v>Chahna Palace</v>
      </c>
      <c r="ET6" s="209">
        <f>EI6</f>
        <v>11610</v>
      </c>
    </row>
    <row r="7" spans="2:150" ht="15" hidden="1">
      <c r="B7" s="195">
        <f>B6+1</f>
        <v>2</v>
      </c>
      <c r="C7" s="580" t="s">
        <v>1063</v>
      </c>
      <c r="D7" s="232"/>
      <c r="E7" s="233"/>
      <c r="F7" s="234"/>
      <c r="G7" s="232"/>
      <c r="H7" s="233"/>
      <c r="I7" s="234"/>
      <c r="J7" s="321"/>
      <c r="K7" s="233"/>
      <c r="L7" s="234"/>
      <c r="M7" s="321"/>
      <c r="N7" s="233"/>
      <c r="O7" s="234"/>
      <c r="P7" s="412"/>
      <c r="Q7" s="233"/>
      <c r="R7" s="234"/>
      <c r="S7" s="235"/>
      <c r="T7" s="233"/>
      <c r="U7" s="234"/>
      <c r="V7" s="421"/>
      <c r="W7" s="233"/>
      <c r="X7" s="234"/>
      <c r="Y7" s="232"/>
      <c r="Z7" s="234"/>
      <c r="AA7" s="378"/>
      <c r="AB7" s="235"/>
      <c r="AC7" s="236"/>
      <c r="AD7" s="234"/>
      <c r="AE7" s="356"/>
      <c r="AF7" s="236"/>
      <c r="AG7" s="234"/>
      <c r="AH7" s="232"/>
      <c r="AI7" s="237"/>
      <c r="AJ7" s="234"/>
      <c r="AK7" s="232"/>
      <c r="AL7" s="237"/>
      <c r="AM7" s="234"/>
      <c r="AN7" s="232"/>
      <c r="AO7" s="237"/>
      <c r="AP7" s="234"/>
      <c r="AQ7" s="232"/>
      <c r="AR7" s="237"/>
      <c r="AS7" s="234"/>
      <c r="AT7" s="389"/>
      <c r="AU7" s="238"/>
      <c r="AV7" s="235"/>
      <c r="AW7" s="236"/>
      <c r="AX7" s="234"/>
      <c r="AY7" s="235"/>
      <c r="AZ7" s="236"/>
      <c r="BA7" s="234"/>
      <c r="BB7" s="232"/>
      <c r="BC7" s="237"/>
      <c r="BD7" s="234"/>
      <c r="BE7" s="232"/>
      <c r="BF7" s="237"/>
      <c r="BG7" s="234"/>
      <c r="BH7" s="232"/>
      <c r="BI7" s="237"/>
      <c r="BJ7" s="234"/>
      <c r="BK7" s="389"/>
      <c r="BL7" s="238"/>
      <c r="BM7" s="232"/>
      <c r="BN7" s="237"/>
      <c r="BO7" s="234"/>
      <c r="BP7" s="236"/>
      <c r="BQ7" s="237"/>
      <c r="BR7" s="234"/>
      <c r="BS7" s="239"/>
      <c r="BT7" s="240"/>
      <c r="BU7" s="234"/>
      <c r="BV7" s="241"/>
      <c r="BW7" s="240"/>
      <c r="BX7" s="234"/>
      <c r="BY7" s="242"/>
      <c r="BZ7" s="240"/>
      <c r="CA7" s="234"/>
      <c r="CB7" s="235"/>
      <c r="CC7" s="240"/>
      <c r="CD7" s="234"/>
      <c r="CE7" s="235"/>
      <c r="CF7" s="237"/>
      <c r="CG7" s="234"/>
      <c r="CH7" s="316"/>
      <c r="CI7" s="240"/>
      <c r="CJ7" s="234"/>
      <c r="CK7" s="243"/>
      <c r="CL7" s="234"/>
      <c r="CM7" s="371"/>
      <c r="CN7" s="244"/>
      <c r="CO7" s="245"/>
      <c r="CP7" s="246">
        <f t="shared" ref="CP7:CP68" si="1">(((CE7*14)+CF7+CG7)/5)+((CI7+CJ7)/2)+(CK7+CN7+CL7)+(CO7*5)</f>
        <v>0</v>
      </c>
      <c r="CQ7" s="235"/>
      <c r="CR7" s="247"/>
      <c r="CS7" s="235"/>
      <c r="CT7" s="247"/>
      <c r="CU7" s="235"/>
      <c r="CV7" s="247"/>
      <c r="CW7" s="235"/>
      <c r="CX7" s="247"/>
      <c r="CY7" s="235"/>
      <c r="CZ7" s="247"/>
      <c r="DA7" s="235"/>
      <c r="DB7" s="247"/>
      <c r="DC7" s="235"/>
      <c r="DD7" s="247"/>
      <c r="DE7" s="235"/>
      <c r="DF7" s="247"/>
      <c r="DG7" s="235"/>
      <c r="DH7" s="247"/>
      <c r="DI7" s="235"/>
      <c r="DJ7" s="247"/>
      <c r="DK7" s="235"/>
      <c r="DL7" s="247"/>
      <c r="DM7" s="235"/>
      <c r="DN7" s="247"/>
      <c r="DO7" s="235"/>
      <c r="DP7" s="247"/>
      <c r="DQ7" s="234"/>
      <c r="DR7" s="244"/>
      <c r="DS7" s="332"/>
      <c r="DT7" s="244"/>
      <c r="DU7" s="332"/>
      <c r="DV7" s="581"/>
      <c r="DW7" s="332"/>
      <c r="DX7" s="248"/>
      <c r="DY7" s="234"/>
      <c r="DZ7" s="316"/>
      <c r="EA7" s="234"/>
      <c r="EB7" s="292"/>
      <c r="EC7" s="234"/>
      <c r="ED7" s="249"/>
      <c r="EE7" s="234"/>
      <c r="EF7" s="406"/>
      <c r="EG7" s="96"/>
      <c r="EH7" s="250"/>
      <c r="EI7" s="207">
        <f>SUMPRODUCT(D7:EH7,'Raipur-1 R'!D7:EH7)</f>
        <v>0</v>
      </c>
      <c r="EJ7" s="3" t="s">
        <v>1026</v>
      </c>
      <c r="EK7" s="1"/>
      <c r="EL7" s="1"/>
      <c r="EM7" s="1"/>
      <c r="ER7" s="208" t="s">
        <v>23</v>
      </c>
      <c r="ES7" s="30" t="str">
        <f t="shared" si="0"/>
        <v>Kanger Valley Academy school</v>
      </c>
      <c r="ET7" s="209">
        <f t="shared" ref="ET7:ET68" si="2">EI7</f>
        <v>0</v>
      </c>
    </row>
    <row r="8" spans="2:150" ht="12.75" hidden="1" customHeight="1">
      <c r="B8" s="195">
        <f t="shared" ref="B8:B68" si="3">B7+1</f>
        <v>3</v>
      </c>
      <c r="C8" s="177" t="s">
        <v>1009</v>
      </c>
      <c r="D8" s="232"/>
      <c r="E8" s="233"/>
      <c r="F8" s="234"/>
      <c r="G8" s="232"/>
      <c r="H8" s="233"/>
      <c r="I8" s="234"/>
      <c r="J8" s="321"/>
      <c r="K8" s="233"/>
      <c r="L8" s="234"/>
      <c r="M8" s="321"/>
      <c r="N8" s="233"/>
      <c r="O8" s="234"/>
      <c r="P8" s="412"/>
      <c r="Q8" s="233"/>
      <c r="R8" s="234"/>
      <c r="S8" s="235"/>
      <c r="T8" s="233"/>
      <c r="U8" s="234"/>
      <c r="V8" s="421"/>
      <c r="W8" s="233"/>
      <c r="X8" s="234"/>
      <c r="Y8" s="232"/>
      <c r="Z8" s="234"/>
      <c r="AA8" s="378"/>
      <c r="AB8" s="235"/>
      <c r="AC8" s="236"/>
      <c r="AD8" s="234"/>
      <c r="AE8" s="356"/>
      <c r="AF8" s="236"/>
      <c r="AG8" s="234"/>
      <c r="AH8" s="232"/>
      <c r="AI8" s="237"/>
      <c r="AJ8" s="234"/>
      <c r="AK8" s="232"/>
      <c r="AL8" s="237"/>
      <c r="AM8" s="234"/>
      <c r="AN8" s="232"/>
      <c r="AO8" s="237"/>
      <c r="AP8" s="234"/>
      <c r="AQ8" s="232"/>
      <c r="AR8" s="237"/>
      <c r="AS8" s="234"/>
      <c r="AT8" s="389"/>
      <c r="AU8" s="238"/>
      <c r="AV8" s="235"/>
      <c r="AW8" s="236"/>
      <c r="AX8" s="234"/>
      <c r="AY8" s="235"/>
      <c r="AZ8" s="236"/>
      <c r="BA8" s="234"/>
      <c r="BB8" s="232"/>
      <c r="BC8" s="237"/>
      <c r="BD8" s="234"/>
      <c r="BE8" s="232"/>
      <c r="BF8" s="237"/>
      <c r="BG8" s="234"/>
      <c r="BH8" s="232"/>
      <c r="BI8" s="237"/>
      <c r="BJ8" s="234"/>
      <c r="BK8" s="389"/>
      <c r="BL8" s="238"/>
      <c r="BM8" s="232"/>
      <c r="BN8" s="237"/>
      <c r="BO8" s="234"/>
      <c r="BP8" s="236"/>
      <c r="BQ8" s="237"/>
      <c r="BR8" s="234"/>
      <c r="BS8" s="239"/>
      <c r="BT8" s="240"/>
      <c r="BU8" s="234"/>
      <c r="BV8" s="241"/>
      <c r="BW8" s="240"/>
      <c r="BX8" s="234"/>
      <c r="BY8" s="242"/>
      <c r="BZ8" s="240"/>
      <c r="CA8" s="234"/>
      <c r="CB8" s="235"/>
      <c r="CC8" s="240"/>
      <c r="CD8" s="234"/>
      <c r="CE8" s="235"/>
      <c r="CF8" s="237"/>
      <c r="CG8" s="234"/>
      <c r="CH8" s="316"/>
      <c r="CI8" s="240"/>
      <c r="CJ8" s="234"/>
      <c r="CK8" s="243"/>
      <c r="CL8" s="234"/>
      <c r="CM8" s="371"/>
      <c r="CN8" s="244"/>
      <c r="CO8" s="245"/>
      <c r="CP8" s="246">
        <f t="shared" si="1"/>
        <v>0</v>
      </c>
      <c r="CQ8" s="235"/>
      <c r="CR8" s="247"/>
      <c r="CS8" s="235"/>
      <c r="CT8" s="247"/>
      <c r="CU8" s="235"/>
      <c r="CV8" s="247"/>
      <c r="CW8" s="235"/>
      <c r="CX8" s="247"/>
      <c r="CY8" s="235"/>
      <c r="CZ8" s="247"/>
      <c r="DA8" s="235"/>
      <c r="DB8" s="247"/>
      <c r="DC8" s="235"/>
      <c r="DD8" s="247"/>
      <c r="DE8" s="235"/>
      <c r="DF8" s="247"/>
      <c r="DG8" s="235"/>
      <c r="DH8" s="247"/>
      <c r="DI8" s="235"/>
      <c r="DJ8" s="247"/>
      <c r="DK8" s="235"/>
      <c r="DL8" s="247"/>
      <c r="DM8" s="235"/>
      <c r="DN8" s="247"/>
      <c r="DO8" s="235"/>
      <c r="DP8" s="247"/>
      <c r="DQ8" s="234"/>
      <c r="DR8" s="244"/>
      <c r="DS8" s="332"/>
      <c r="DT8" s="244"/>
      <c r="DU8" s="332"/>
      <c r="DV8" s="581"/>
      <c r="DW8" s="332"/>
      <c r="DX8" s="248"/>
      <c r="DY8" s="234"/>
      <c r="DZ8" s="316"/>
      <c r="EA8" s="234"/>
      <c r="EB8" s="292"/>
      <c r="EC8" s="234"/>
      <c r="ED8" s="249"/>
      <c r="EE8" s="234"/>
      <c r="EF8" s="406"/>
      <c r="EG8" s="96"/>
      <c r="EH8" s="250"/>
      <c r="EI8" s="207">
        <f>SUMPRODUCT(D8:EH8,'Raipur-1 R'!D8:EH8)</f>
        <v>0</v>
      </c>
      <c r="EJ8" s="3" t="s">
        <v>1026</v>
      </c>
      <c r="EK8" s="1"/>
      <c r="EL8" s="1"/>
      <c r="EM8" s="1"/>
      <c r="ER8" s="208" t="s">
        <v>24</v>
      </c>
      <c r="ES8" s="30" t="str">
        <f t="shared" si="0"/>
        <v>Qantas Hospitality</v>
      </c>
      <c r="ET8" s="209">
        <f t="shared" si="2"/>
        <v>0</v>
      </c>
    </row>
    <row r="9" spans="2:150" ht="15" hidden="1">
      <c r="B9" s="195">
        <f t="shared" si="3"/>
        <v>4</v>
      </c>
      <c r="C9" s="30" t="s">
        <v>1004</v>
      </c>
      <c r="D9" s="232"/>
      <c r="E9" s="233"/>
      <c r="F9" s="234"/>
      <c r="G9" s="232"/>
      <c r="H9" s="233"/>
      <c r="I9" s="234"/>
      <c r="J9" s="321"/>
      <c r="K9" s="233"/>
      <c r="L9" s="234"/>
      <c r="M9" s="321"/>
      <c r="N9" s="233"/>
      <c r="O9" s="234"/>
      <c r="P9" s="412"/>
      <c r="Q9" s="233"/>
      <c r="R9" s="234"/>
      <c r="S9" s="235"/>
      <c r="T9" s="233"/>
      <c r="U9" s="234"/>
      <c r="V9" s="421"/>
      <c r="W9" s="233"/>
      <c r="X9" s="234"/>
      <c r="Y9" s="232"/>
      <c r="Z9" s="234"/>
      <c r="AA9" s="378"/>
      <c r="AB9" s="235"/>
      <c r="AC9" s="236"/>
      <c r="AD9" s="234"/>
      <c r="AE9" s="356"/>
      <c r="AF9" s="236"/>
      <c r="AG9" s="234"/>
      <c r="AH9" s="232"/>
      <c r="AI9" s="237"/>
      <c r="AJ9" s="234"/>
      <c r="AK9" s="232"/>
      <c r="AL9" s="237"/>
      <c r="AM9" s="234"/>
      <c r="AN9" s="232"/>
      <c r="AO9" s="237"/>
      <c r="AP9" s="234"/>
      <c r="AQ9" s="232"/>
      <c r="AR9" s="237"/>
      <c r="AS9" s="234"/>
      <c r="AT9" s="389"/>
      <c r="AU9" s="238"/>
      <c r="AV9" s="235"/>
      <c r="AW9" s="236"/>
      <c r="AX9" s="234"/>
      <c r="AY9" s="235"/>
      <c r="AZ9" s="236"/>
      <c r="BA9" s="234"/>
      <c r="BB9" s="232"/>
      <c r="BC9" s="237"/>
      <c r="BD9" s="234"/>
      <c r="BE9" s="232"/>
      <c r="BF9" s="237"/>
      <c r="BG9" s="234"/>
      <c r="BH9" s="232"/>
      <c r="BI9" s="237"/>
      <c r="BJ9" s="234"/>
      <c r="BK9" s="389"/>
      <c r="BL9" s="238"/>
      <c r="BM9" s="232"/>
      <c r="BN9" s="237"/>
      <c r="BO9" s="234"/>
      <c r="BP9" s="236"/>
      <c r="BQ9" s="237"/>
      <c r="BR9" s="234"/>
      <c r="BS9" s="239"/>
      <c r="BT9" s="240"/>
      <c r="BU9" s="234"/>
      <c r="BV9" s="241"/>
      <c r="BW9" s="240"/>
      <c r="BX9" s="234"/>
      <c r="BY9" s="242"/>
      <c r="BZ9" s="240"/>
      <c r="CA9" s="234"/>
      <c r="CB9" s="235"/>
      <c r="CC9" s="240"/>
      <c r="CD9" s="234"/>
      <c r="CE9" s="235"/>
      <c r="CF9" s="237"/>
      <c r="CG9" s="234"/>
      <c r="CH9" s="316"/>
      <c r="CI9" s="240"/>
      <c r="CJ9" s="234"/>
      <c r="CK9" s="243"/>
      <c r="CL9" s="234"/>
      <c r="CM9" s="371"/>
      <c r="CN9" s="244"/>
      <c r="CO9" s="245"/>
      <c r="CP9" s="246">
        <f t="shared" si="1"/>
        <v>0</v>
      </c>
      <c r="CQ9" s="235"/>
      <c r="CR9" s="247"/>
      <c r="CS9" s="235"/>
      <c r="CT9" s="247"/>
      <c r="CU9" s="235"/>
      <c r="CV9" s="247"/>
      <c r="CW9" s="235"/>
      <c r="CX9" s="247"/>
      <c r="CY9" s="235"/>
      <c r="CZ9" s="247"/>
      <c r="DA9" s="235"/>
      <c r="DB9" s="247"/>
      <c r="DC9" s="235"/>
      <c r="DD9" s="247"/>
      <c r="DE9" s="235"/>
      <c r="DF9" s="247"/>
      <c r="DG9" s="235"/>
      <c r="DH9" s="247"/>
      <c r="DI9" s="235"/>
      <c r="DJ9" s="247"/>
      <c r="DK9" s="235"/>
      <c r="DL9" s="247"/>
      <c r="DM9" s="235"/>
      <c r="DN9" s="247"/>
      <c r="DO9" s="235"/>
      <c r="DP9" s="247"/>
      <c r="DQ9" s="234"/>
      <c r="DR9" s="244"/>
      <c r="DS9" s="332"/>
      <c r="DT9" s="244"/>
      <c r="DU9" s="332"/>
      <c r="DV9" s="581"/>
      <c r="DW9" s="332"/>
      <c r="DX9" s="248"/>
      <c r="DY9" s="234"/>
      <c r="DZ9" s="316"/>
      <c r="EA9" s="234"/>
      <c r="EB9" s="292"/>
      <c r="EC9" s="234"/>
      <c r="ED9" s="249"/>
      <c r="EE9" s="234"/>
      <c r="EF9" s="406"/>
      <c r="EG9" s="96"/>
      <c r="EH9" s="250"/>
      <c r="EI9" s="207">
        <f>SUMPRODUCT(D9:EH9,'Raipur-1 R'!D9:EH9)</f>
        <v>0</v>
      </c>
      <c r="EJ9" s="3" t="s">
        <v>1026</v>
      </c>
      <c r="EK9" s="1"/>
      <c r="EL9" s="1"/>
      <c r="EM9" s="1"/>
      <c r="ER9" s="208" t="s">
        <v>25</v>
      </c>
      <c r="ES9" s="30" t="str">
        <f t="shared" si="0"/>
        <v>Ciaana The Bakers</v>
      </c>
      <c r="ET9" s="209">
        <f t="shared" si="2"/>
        <v>0</v>
      </c>
    </row>
    <row r="10" spans="2:150" ht="15">
      <c r="B10" s="195">
        <f t="shared" si="3"/>
        <v>5</v>
      </c>
      <c r="C10" s="30" t="s">
        <v>1003</v>
      </c>
      <c r="D10" s="232"/>
      <c r="E10" s="233">
        <v>24</v>
      </c>
      <c r="F10" s="234"/>
      <c r="G10" s="232"/>
      <c r="H10" s="233"/>
      <c r="I10" s="234"/>
      <c r="J10" s="321"/>
      <c r="K10" s="233"/>
      <c r="L10" s="234"/>
      <c r="M10" s="321"/>
      <c r="N10" s="233"/>
      <c r="O10" s="234"/>
      <c r="P10" s="412"/>
      <c r="Q10" s="233"/>
      <c r="R10" s="234"/>
      <c r="S10" s="235"/>
      <c r="T10" s="233"/>
      <c r="U10" s="234"/>
      <c r="V10" s="421"/>
      <c r="W10" s="233"/>
      <c r="X10" s="234"/>
      <c r="Y10" s="232"/>
      <c r="Z10" s="234"/>
      <c r="AA10" s="378"/>
      <c r="AB10" s="235"/>
      <c r="AC10" s="236"/>
      <c r="AD10" s="234"/>
      <c r="AE10" s="356"/>
      <c r="AF10" s="236"/>
      <c r="AG10" s="234"/>
      <c r="AH10" s="232"/>
      <c r="AI10" s="237"/>
      <c r="AJ10" s="234"/>
      <c r="AK10" s="232"/>
      <c r="AL10" s="237"/>
      <c r="AM10" s="234"/>
      <c r="AN10" s="232"/>
      <c r="AO10" s="237">
        <v>14</v>
      </c>
      <c r="AP10" s="234"/>
      <c r="AQ10" s="232"/>
      <c r="AR10" s="237"/>
      <c r="AS10" s="234"/>
      <c r="AT10" s="389"/>
      <c r="AU10" s="238"/>
      <c r="AV10" s="235"/>
      <c r="AW10" s="236"/>
      <c r="AX10" s="234"/>
      <c r="AY10" s="235"/>
      <c r="AZ10" s="236"/>
      <c r="BA10" s="234"/>
      <c r="BB10" s="232"/>
      <c r="BC10" s="237"/>
      <c r="BD10" s="234"/>
      <c r="BE10" s="232"/>
      <c r="BF10" s="237"/>
      <c r="BG10" s="234"/>
      <c r="BH10" s="232"/>
      <c r="BI10" s="237"/>
      <c r="BJ10" s="234"/>
      <c r="BK10" s="389"/>
      <c r="BL10" s="238"/>
      <c r="BM10" s="232"/>
      <c r="BN10" s="237"/>
      <c r="BO10" s="234"/>
      <c r="BP10" s="236"/>
      <c r="BQ10" s="237"/>
      <c r="BR10" s="234"/>
      <c r="BS10" s="239"/>
      <c r="BT10" s="240"/>
      <c r="BU10" s="234"/>
      <c r="BV10" s="241"/>
      <c r="BW10" s="240"/>
      <c r="BX10" s="234"/>
      <c r="BY10" s="242"/>
      <c r="BZ10" s="240"/>
      <c r="CA10" s="234"/>
      <c r="CB10" s="235"/>
      <c r="CC10" s="240"/>
      <c r="CD10" s="234"/>
      <c r="CE10" s="235"/>
      <c r="CF10" s="237"/>
      <c r="CG10" s="234"/>
      <c r="CH10" s="316"/>
      <c r="CI10" s="240"/>
      <c r="CJ10" s="234"/>
      <c r="CK10" s="243">
        <v>14</v>
      </c>
      <c r="CL10" s="234"/>
      <c r="CM10" s="371"/>
      <c r="CN10" s="244"/>
      <c r="CO10" s="245"/>
      <c r="CP10" s="246">
        <f t="shared" si="1"/>
        <v>14</v>
      </c>
      <c r="CQ10" s="235"/>
      <c r="CR10" s="247"/>
      <c r="CS10" s="235"/>
      <c r="CT10" s="247"/>
      <c r="CU10" s="235"/>
      <c r="CV10" s="247"/>
      <c r="CW10" s="235"/>
      <c r="CX10" s="247"/>
      <c r="CY10" s="235"/>
      <c r="CZ10" s="247"/>
      <c r="DA10" s="235"/>
      <c r="DB10" s="247"/>
      <c r="DC10" s="235"/>
      <c r="DD10" s="247"/>
      <c r="DE10" s="235"/>
      <c r="DF10" s="247"/>
      <c r="DG10" s="235"/>
      <c r="DH10" s="247"/>
      <c r="DI10" s="235"/>
      <c r="DJ10" s="247"/>
      <c r="DK10" s="235"/>
      <c r="DL10" s="247"/>
      <c r="DM10" s="235"/>
      <c r="DN10" s="247"/>
      <c r="DO10" s="235"/>
      <c r="DP10" s="247"/>
      <c r="DQ10" s="234"/>
      <c r="DR10" s="244"/>
      <c r="DS10" s="332"/>
      <c r="DT10" s="244"/>
      <c r="DU10" s="332"/>
      <c r="DV10" s="581"/>
      <c r="DW10" s="332"/>
      <c r="DX10" s="248"/>
      <c r="DY10" s="234"/>
      <c r="DZ10" s="316"/>
      <c r="EA10" s="234"/>
      <c r="EB10" s="292"/>
      <c r="EC10" s="234"/>
      <c r="ED10" s="249"/>
      <c r="EE10" s="234"/>
      <c r="EF10" s="406"/>
      <c r="EG10" s="96"/>
      <c r="EH10" s="250"/>
      <c r="EI10" s="207">
        <f>SUMPRODUCT(D10:EH10,'Raipur-1 R'!D10:EH10)</f>
        <v>6664</v>
      </c>
      <c r="EJ10" s="3" t="s">
        <v>1026</v>
      </c>
      <c r="EK10" s="1"/>
      <c r="EL10" s="1"/>
      <c r="EM10" s="1"/>
      <c r="ER10" s="208" t="s">
        <v>26</v>
      </c>
      <c r="ES10" s="30" t="str">
        <f t="shared" si="0"/>
        <v>United Foodbrands Limited</v>
      </c>
      <c r="ET10" s="209">
        <f t="shared" si="2"/>
        <v>6664</v>
      </c>
    </row>
    <row r="11" spans="2:150" ht="15" hidden="1">
      <c r="B11" s="195">
        <f t="shared" si="3"/>
        <v>6</v>
      </c>
      <c r="C11" s="30" t="s">
        <v>1002</v>
      </c>
      <c r="D11" s="232"/>
      <c r="E11" s="233"/>
      <c r="F11" s="234"/>
      <c r="G11" s="232"/>
      <c r="H11" s="233"/>
      <c r="I11" s="234"/>
      <c r="J11" s="321"/>
      <c r="K11" s="233"/>
      <c r="L11" s="234"/>
      <c r="M11" s="321"/>
      <c r="N11" s="233"/>
      <c r="O11" s="234"/>
      <c r="P11" s="412"/>
      <c r="Q11" s="233"/>
      <c r="R11" s="234"/>
      <c r="S11" s="235"/>
      <c r="T11" s="233"/>
      <c r="U11" s="234"/>
      <c r="V11" s="421"/>
      <c r="W11" s="233"/>
      <c r="X11" s="234"/>
      <c r="Y11" s="232"/>
      <c r="Z11" s="234"/>
      <c r="AA11" s="378"/>
      <c r="AB11" s="235"/>
      <c r="AC11" s="236"/>
      <c r="AD11" s="234"/>
      <c r="AE11" s="356"/>
      <c r="AF11" s="236"/>
      <c r="AG11" s="234"/>
      <c r="AH11" s="232"/>
      <c r="AI11" s="237"/>
      <c r="AJ11" s="234"/>
      <c r="AK11" s="232"/>
      <c r="AL11" s="237"/>
      <c r="AM11" s="234"/>
      <c r="AN11" s="232"/>
      <c r="AO11" s="237"/>
      <c r="AP11" s="234"/>
      <c r="AQ11" s="232"/>
      <c r="AR11" s="237"/>
      <c r="AS11" s="234"/>
      <c r="AT11" s="389"/>
      <c r="AU11" s="238"/>
      <c r="AV11" s="235"/>
      <c r="AW11" s="236"/>
      <c r="AX11" s="234"/>
      <c r="AY11" s="235"/>
      <c r="AZ11" s="236"/>
      <c r="BA11" s="234"/>
      <c r="BB11" s="232"/>
      <c r="BC11" s="237"/>
      <c r="BD11" s="234"/>
      <c r="BE11" s="232"/>
      <c r="BF11" s="237"/>
      <c r="BG11" s="234"/>
      <c r="BH11" s="232"/>
      <c r="BI11" s="237"/>
      <c r="BJ11" s="234"/>
      <c r="BK11" s="389"/>
      <c r="BL11" s="238"/>
      <c r="BM11" s="232"/>
      <c r="BN11" s="237"/>
      <c r="BO11" s="234"/>
      <c r="BP11" s="236"/>
      <c r="BQ11" s="237"/>
      <c r="BR11" s="234"/>
      <c r="BS11" s="239"/>
      <c r="BT11" s="240"/>
      <c r="BU11" s="234"/>
      <c r="BV11" s="241"/>
      <c r="BW11" s="240"/>
      <c r="BX11" s="234"/>
      <c r="BY11" s="242"/>
      <c r="BZ11" s="240"/>
      <c r="CA11" s="234"/>
      <c r="CB11" s="235"/>
      <c r="CC11" s="240"/>
      <c r="CD11" s="234"/>
      <c r="CE11" s="235"/>
      <c r="CF11" s="237"/>
      <c r="CG11" s="234"/>
      <c r="CH11" s="316"/>
      <c r="CI11" s="240"/>
      <c r="CJ11" s="234"/>
      <c r="CK11" s="243"/>
      <c r="CL11" s="234"/>
      <c r="CM11" s="371"/>
      <c r="CN11" s="244"/>
      <c r="CO11" s="245"/>
      <c r="CP11" s="246">
        <f t="shared" si="1"/>
        <v>0</v>
      </c>
      <c r="CQ11" s="235"/>
      <c r="CR11" s="247"/>
      <c r="CS11" s="235"/>
      <c r="CT11" s="247"/>
      <c r="CU11" s="235"/>
      <c r="CV11" s="247"/>
      <c r="CW11" s="235"/>
      <c r="CX11" s="247"/>
      <c r="CY11" s="235"/>
      <c r="CZ11" s="247"/>
      <c r="DA11" s="235"/>
      <c r="DB11" s="247"/>
      <c r="DC11" s="235"/>
      <c r="DD11" s="247"/>
      <c r="DE11" s="235"/>
      <c r="DF11" s="247"/>
      <c r="DG11" s="235"/>
      <c r="DH11" s="247"/>
      <c r="DI11" s="235"/>
      <c r="DJ11" s="247"/>
      <c r="DK11" s="235"/>
      <c r="DL11" s="247"/>
      <c r="DM11" s="235"/>
      <c r="DN11" s="247"/>
      <c r="DO11" s="235"/>
      <c r="DP11" s="247"/>
      <c r="DQ11" s="234"/>
      <c r="DR11" s="244"/>
      <c r="DS11" s="332"/>
      <c r="DT11" s="244"/>
      <c r="DU11" s="332"/>
      <c r="DV11" s="581"/>
      <c r="DW11" s="332"/>
      <c r="DX11" s="248"/>
      <c r="DY11" s="234"/>
      <c r="DZ11" s="316"/>
      <c r="EA11" s="234"/>
      <c r="EB11" s="292"/>
      <c r="EC11" s="234"/>
      <c r="ED11" s="249"/>
      <c r="EE11" s="234"/>
      <c r="EF11" s="406"/>
      <c r="EG11" s="96"/>
      <c r="EH11" s="250"/>
      <c r="EI11" s="207">
        <f>SUMPRODUCT(D11:EH11,'Raipur-1 R'!D11:EH11)</f>
        <v>0</v>
      </c>
      <c r="EJ11" s="3" t="s">
        <v>1026</v>
      </c>
      <c r="EK11" s="1"/>
      <c r="EL11" s="1"/>
      <c r="EM11" s="1"/>
      <c r="ER11" s="208" t="s">
        <v>27</v>
      </c>
      <c r="ES11" s="30" t="str">
        <f t="shared" si="0"/>
        <v>Dawoodi Bohra Jamaat Trust</v>
      </c>
      <c r="ET11" s="209">
        <f t="shared" si="2"/>
        <v>0</v>
      </c>
    </row>
    <row r="12" spans="2:150" ht="15">
      <c r="B12" s="444">
        <f t="shared" si="3"/>
        <v>7</v>
      </c>
      <c r="C12" s="30" t="s">
        <v>999</v>
      </c>
      <c r="D12" s="232"/>
      <c r="E12" s="233"/>
      <c r="F12" s="234"/>
      <c r="G12" s="232"/>
      <c r="H12" s="233"/>
      <c r="I12" s="234"/>
      <c r="J12" s="321"/>
      <c r="K12" s="233"/>
      <c r="L12" s="234"/>
      <c r="M12" s="321"/>
      <c r="N12" s="233"/>
      <c r="O12" s="234"/>
      <c r="P12" s="412"/>
      <c r="Q12" s="233"/>
      <c r="R12" s="234"/>
      <c r="S12" s="235"/>
      <c r="T12" s="233"/>
      <c r="U12" s="234"/>
      <c r="V12" s="421"/>
      <c r="W12" s="233"/>
      <c r="X12" s="234"/>
      <c r="Y12" s="232"/>
      <c r="Z12" s="234"/>
      <c r="AA12" s="378"/>
      <c r="AB12" s="235"/>
      <c r="AC12" s="236"/>
      <c r="AD12" s="234"/>
      <c r="AE12" s="356"/>
      <c r="AF12" s="236"/>
      <c r="AG12" s="234"/>
      <c r="AH12" s="232"/>
      <c r="AI12" s="237"/>
      <c r="AJ12" s="234"/>
      <c r="AK12" s="232"/>
      <c r="AL12" s="237"/>
      <c r="AM12" s="234"/>
      <c r="AN12" s="232"/>
      <c r="AO12" s="237"/>
      <c r="AP12" s="234"/>
      <c r="AQ12" s="232"/>
      <c r="AR12" s="237"/>
      <c r="AS12" s="234"/>
      <c r="AT12" s="389"/>
      <c r="AU12" s="238"/>
      <c r="AV12" s="235"/>
      <c r="AW12" s="236"/>
      <c r="AX12" s="234"/>
      <c r="AY12" s="235"/>
      <c r="AZ12" s="236"/>
      <c r="BA12" s="234"/>
      <c r="BB12" s="232"/>
      <c r="BC12" s="237"/>
      <c r="BD12" s="234"/>
      <c r="BE12" s="232"/>
      <c r="BF12" s="237"/>
      <c r="BG12" s="234"/>
      <c r="BH12" s="232"/>
      <c r="BI12" s="237"/>
      <c r="BJ12" s="234"/>
      <c r="BK12" s="389"/>
      <c r="BL12" s="238"/>
      <c r="BM12" s="232"/>
      <c r="BN12" s="237"/>
      <c r="BO12" s="234"/>
      <c r="BP12" s="236"/>
      <c r="BQ12" s="237"/>
      <c r="BR12" s="234"/>
      <c r="BS12" s="239"/>
      <c r="BT12" s="240"/>
      <c r="BU12" s="234"/>
      <c r="BV12" s="241"/>
      <c r="BW12" s="240"/>
      <c r="BX12" s="234"/>
      <c r="BY12" s="242"/>
      <c r="BZ12" s="240"/>
      <c r="CA12" s="234"/>
      <c r="CB12" s="235"/>
      <c r="CC12" s="240"/>
      <c r="CD12" s="234"/>
      <c r="CE12" s="235"/>
      <c r="CF12" s="237"/>
      <c r="CG12" s="234"/>
      <c r="CH12" s="316"/>
      <c r="CI12" s="240"/>
      <c r="CJ12" s="234"/>
      <c r="CK12" s="243">
        <v>15</v>
      </c>
      <c r="CL12" s="234"/>
      <c r="CM12" s="371"/>
      <c r="CN12" s="244"/>
      <c r="CO12" s="245"/>
      <c r="CP12" s="246">
        <f t="shared" si="1"/>
        <v>15</v>
      </c>
      <c r="CQ12" s="235"/>
      <c r="CR12" s="247"/>
      <c r="CS12" s="235"/>
      <c r="CT12" s="247"/>
      <c r="CU12" s="235"/>
      <c r="CV12" s="247"/>
      <c r="CW12" s="235"/>
      <c r="CX12" s="247"/>
      <c r="CY12" s="235"/>
      <c r="CZ12" s="247"/>
      <c r="DA12" s="235"/>
      <c r="DB12" s="247"/>
      <c r="DC12" s="235"/>
      <c r="DD12" s="247"/>
      <c r="DE12" s="235"/>
      <c r="DF12" s="247"/>
      <c r="DG12" s="235"/>
      <c r="DH12" s="247"/>
      <c r="DI12" s="235"/>
      <c r="DJ12" s="247"/>
      <c r="DK12" s="235"/>
      <c r="DL12" s="247"/>
      <c r="DM12" s="235"/>
      <c r="DN12" s="247"/>
      <c r="DO12" s="235"/>
      <c r="DP12" s="247"/>
      <c r="DQ12" s="234"/>
      <c r="DR12" s="244"/>
      <c r="DS12" s="332"/>
      <c r="DT12" s="244"/>
      <c r="DU12" s="332"/>
      <c r="DV12" s="581"/>
      <c r="DW12" s="332"/>
      <c r="DX12" s="248"/>
      <c r="DY12" s="234"/>
      <c r="DZ12" s="316"/>
      <c r="EA12" s="234"/>
      <c r="EB12" s="292"/>
      <c r="EC12" s="234"/>
      <c r="ED12" s="249"/>
      <c r="EE12" s="234"/>
      <c r="EF12" s="406"/>
      <c r="EG12" s="96"/>
      <c r="EH12" s="250"/>
      <c r="EI12" s="207">
        <f>SUMPRODUCT(D12:EH12,'Raipur-1 R'!D12:EH12)</f>
        <v>5400</v>
      </c>
      <c r="EJ12" s="3" t="s">
        <v>1026</v>
      </c>
      <c r="EK12" s="1"/>
      <c r="EL12" s="1"/>
      <c r="EM12" s="1"/>
      <c r="ER12" s="208" t="s">
        <v>28</v>
      </c>
      <c r="ES12" s="30" t="str">
        <f t="shared" si="0"/>
        <v>M S Hospitality</v>
      </c>
      <c r="ET12" s="209">
        <f t="shared" si="2"/>
        <v>5400</v>
      </c>
    </row>
    <row r="13" spans="2:150" ht="15">
      <c r="B13" s="444">
        <f t="shared" si="3"/>
        <v>8</v>
      </c>
      <c r="C13" s="30" t="s">
        <v>993</v>
      </c>
      <c r="D13" s="232"/>
      <c r="E13" s="233">
        <v>10</v>
      </c>
      <c r="F13" s="234"/>
      <c r="G13" s="232"/>
      <c r="H13" s="233"/>
      <c r="I13" s="234"/>
      <c r="J13" s="321"/>
      <c r="K13" s="233"/>
      <c r="L13" s="234"/>
      <c r="M13" s="321"/>
      <c r="N13" s="233"/>
      <c r="O13" s="234"/>
      <c r="P13" s="412"/>
      <c r="Q13" s="233"/>
      <c r="R13" s="234"/>
      <c r="S13" s="235"/>
      <c r="T13" s="233"/>
      <c r="U13" s="234"/>
      <c r="V13" s="421"/>
      <c r="W13" s="233"/>
      <c r="X13" s="234"/>
      <c r="Y13" s="232"/>
      <c r="Z13" s="234"/>
      <c r="AA13" s="378"/>
      <c r="AB13" s="235"/>
      <c r="AC13" s="236"/>
      <c r="AD13" s="234"/>
      <c r="AE13" s="356"/>
      <c r="AF13" s="236"/>
      <c r="AG13" s="234"/>
      <c r="AH13" s="232"/>
      <c r="AI13" s="237"/>
      <c r="AJ13" s="234"/>
      <c r="AK13" s="232"/>
      <c r="AL13" s="237"/>
      <c r="AM13" s="234"/>
      <c r="AN13" s="232"/>
      <c r="AO13" s="237">
        <v>6</v>
      </c>
      <c r="AP13" s="234"/>
      <c r="AQ13" s="232"/>
      <c r="AR13" s="237"/>
      <c r="AS13" s="234"/>
      <c r="AT13" s="389"/>
      <c r="AU13" s="238"/>
      <c r="AV13" s="235"/>
      <c r="AW13" s="236"/>
      <c r="AX13" s="234"/>
      <c r="AY13" s="235"/>
      <c r="AZ13" s="236"/>
      <c r="BA13" s="234"/>
      <c r="BB13" s="232"/>
      <c r="BC13" s="237"/>
      <c r="BD13" s="234"/>
      <c r="BE13" s="232"/>
      <c r="BF13" s="237"/>
      <c r="BG13" s="234"/>
      <c r="BH13" s="232"/>
      <c r="BI13" s="237"/>
      <c r="BJ13" s="234"/>
      <c r="BK13" s="389"/>
      <c r="BL13" s="238"/>
      <c r="BM13" s="232"/>
      <c r="BN13" s="237"/>
      <c r="BO13" s="234"/>
      <c r="BP13" s="236"/>
      <c r="BQ13" s="237"/>
      <c r="BR13" s="234"/>
      <c r="BS13" s="239"/>
      <c r="BT13" s="240"/>
      <c r="BU13" s="234"/>
      <c r="BV13" s="241"/>
      <c r="BW13" s="240"/>
      <c r="BX13" s="234"/>
      <c r="BY13" s="242"/>
      <c r="BZ13" s="240"/>
      <c r="CA13" s="234"/>
      <c r="CB13" s="235"/>
      <c r="CC13" s="240"/>
      <c r="CD13" s="234"/>
      <c r="CE13" s="235"/>
      <c r="CF13" s="237"/>
      <c r="CG13" s="234"/>
      <c r="CH13" s="316"/>
      <c r="CI13" s="240"/>
      <c r="CJ13" s="234"/>
      <c r="CK13" s="243">
        <v>5</v>
      </c>
      <c r="CL13" s="234"/>
      <c r="CM13" s="371"/>
      <c r="CN13" s="244"/>
      <c r="CO13" s="245"/>
      <c r="CP13" s="246">
        <f t="shared" si="1"/>
        <v>5</v>
      </c>
      <c r="CQ13" s="235"/>
      <c r="CR13" s="247"/>
      <c r="CS13" s="235"/>
      <c r="CT13" s="247"/>
      <c r="CU13" s="235"/>
      <c r="CV13" s="247"/>
      <c r="CW13" s="235"/>
      <c r="CX13" s="247"/>
      <c r="CY13" s="235"/>
      <c r="CZ13" s="247"/>
      <c r="DA13" s="235"/>
      <c r="DB13" s="247"/>
      <c r="DC13" s="235"/>
      <c r="DD13" s="247"/>
      <c r="DE13" s="235"/>
      <c r="DF13" s="247"/>
      <c r="DG13" s="235"/>
      <c r="DH13" s="247"/>
      <c r="DI13" s="235"/>
      <c r="DJ13" s="247"/>
      <c r="DK13" s="235"/>
      <c r="DL13" s="247"/>
      <c r="DM13" s="235"/>
      <c r="DN13" s="247"/>
      <c r="DO13" s="235"/>
      <c r="DP13" s="247"/>
      <c r="DQ13" s="234"/>
      <c r="DR13" s="244"/>
      <c r="DS13" s="332"/>
      <c r="DT13" s="244"/>
      <c r="DU13" s="332"/>
      <c r="DV13" s="581"/>
      <c r="DW13" s="332"/>
      <c r="DX13" s="248"/>
      <c r="DY13" s="234"/>
      <c r="DZ13" s="316"/>
      <c r="EA13" s="234"/>
      <c r="EB13" s="292"/>
      <c r="EC13" s="234"/>
      <c r="ED13" s="249"/>
      <c r="EE13" s="234"/>
      <c r="EF13" s="406"/>
      <c r="EG13" s="96"/>
      <c r="EH13" s="250"/>
      <c r="EI13" s="207">
        <f>SUMPRODUCT(D13:EH13,'Raipur-1 R'!D13:EH13)</f>
        <v>2530</v>
      </c>
      <c r="EJ13" s="3" t="s">
        <v>1026</v>
      </c>
      <c r="EK13" s="1"/>
      <c r="EL13" s="1"/>
      <c r="EM13" s="1"/>
      <c r="ER13" s="208" t="s">
        <v>29</v>
      </c>
      <c r="ES13" s="30" t="str">
        <f t="shared" si="0"/>
        <v>Cconceptt Hotels &amp; Resorts</v>
      </c>
      <c r="ET13" s="209">
        <f t="shared" si="2"/>
        <v>2530</v>
      </c>
    </row>
    <row r="14" spans="2:150" ht="15" hidden="1">
      <c r="B14" s="444">
        <f t="shared" si="3"/>
        <v>9</v>
      </c>
      <c r="C14" s="30" t="s">
        <v>905</v>
      </c>
      <c r="D14" s="232"/>
      <c r="E14" s="233"/>
      <c r="F14" s="234"/>
      <c r="G14" s="232"/>
      <c r="H14" s="233"/>
      <c r="I14" s="234"/>
      <c r="J14" s="321"/>
      <c r="K14" s="233"/>
      <c r="L14" s="234"/>
      <c r="M14" s="321"/>
      <c r="N14" s="233"/>
      <c r="O14" s="234"/>
      <c r="P14" s="412"/>
      <c r="Q14" s="233"/>
      <c r="R14" s="234"/>
      <c r="S14" s="235"/>
      <c r="T14" s="233"/>
      <c r="U14" s="234"/>
      <c r="V14" s="421"/>
      <c r="W14" s="233"/>
      <c r="X14" s="234"/>
      <c r="Y14" s="232"/>
      <c r="Z14" s="234"/>
      <c r="AA14" s="378"/>
      <c r="AB14" s="235"/>
      <c r="AC14" s="236"/>
      <c r="AD14" s="234"/>
      <c r="AE14" s="356"/>
      <c r="AF14" s="236"/>
      <c r="AG14" s="234"/>
      <c r="AH14" s="232"/>
      <c r="AI14" s="237"/>
      <c r="AJ14" s="234"/>
      <c r="AK14" s="232"/>
      <c r="AL14" s="237"/>
      <c r="AM14" s="234"/>
      <c r="AN14" s="232"/>
      <c r="AO14" s="237"/>
      <c r="AP14" s="234"/>
      <c r="AQ14" s="232"/>
      <c r="AR14" s="237"/>
      <c r="AS14" s="234"/>
      <c r="AT14" s="389"/>
      <c r="AU14" s="238"/>
      <c r="AV14" s="235"/>
      <c r="AW14" s="236"/>
      <c r="AX14" s="234"/>
      <c r="AY14" s="235"/>
      <c r="AZ14" s="236"/>
      <c r="BA14" s="234"/>
      <c r="BB14" s="232"/>
      <c r="BC14" s="237"/>
      <c r="BD14" s="234"/>
      <c r="BE14" s="232"/>
      <c r="BF14" s="237"/>
      <c r="BG14" s="234"/>
      <c r="BH14" s="232"/>
      <c r="BI14" s="237"/>
      <c r="BJ14" s="234"/>
      <c r="BK14" s="389"/>
      <c r="BL14" s="238"/>
      <c r="BM14" s="232"/>
      <c r="BN14" s="237"/>
      <c r="BO14" s="234"/>
      <c r="BP14" s="236"/>
      <c r="BQ14" s="237"/>
      <c r="BR14" s="234"/>
      <c r="BS14" s="239"/>
      <c r="BT14" s="240"/>
      <c r="BU14" s="234"/>
      <c r="BV14" s="241"/>
      <c r="BW14" s="240"/>
      <c r="BX14" s="234"/>
      <c r="BY14" s="242"/>
      <c r="BZ14" s="240"/>
      <c r="CA14" s="234"/>
      <c r="CB14" s="235"/>
      <c r="CC14" s="240"/>
      <c r="CD14" s="234"/>
      <c r="CE14" s="235"/>
      <c r="CF14" s="237"/>
      <c r="CG14" s="234"/>
      <c r="CH14" s="316"/>
      <c r="CI14" s="240"/>
      <c r="CJ14" s="234"/>
      <c r="CK14" s="243"/>
      <c r="CL14" s="234"/>
      <c r="CM14" s="371"/>
      <c r="CN14" s="244"/>
      <c r="CO14" s="245"/>
      <c r="CP14" s="246">
        <f t="shared" si="1"/>
        <v>0</v>
      </c>
      <c r="CQ14" s="235"/>
      <c r="CR14" s="247"/>
      <c r="CS14" s="235"/>
      <c r="CT14" s="247"/>
      <c r="CU14" s="235"/>
      <c r="CV14" s="247"/>
      <c r="CW14" s="235"/>
      <c r="CX14" s="247"/>
      <c r="CY14" s="235"/>
      <c r="CZ14" s="247"/>
      <c r="DA14" s="235"/>
      <c r="DB14" s="247"/>
      <c r="DC14" s="235"/>
      <c r="DD14" s="247"/>
      <c r="DE14" s="235"/>
      <c r="DF14" s="247"/>
      <c r="DG14" s="235"/>
      <c r="DH14" s="247"/>
      <c r="DI14" s="235"/>
      <c r="DJ14" s="247"/>
      <c r="DK14" s="235"/>
      <c r="DL14" s="247"/>
      <c r="DM14" s="235"/>
      <c r="DN14" s="247"/>
      <c r="DO14" s="235"/>
      <c r="DP14" s="247"/>
      <c r="DQ14" s="234"/>
      <c r="DR14" s="244"/>
      <c r="DS14" s="332"/>
      <c r="DT14" s="244"/>
      <c r="DU14" s="332"/>
      <c r="DV14" s="581"/>
      <c r="DW14" s="332"/>
      <c r="DX14" s="248"/>
      <c r="DY14" s="234"/>
      <c r="DZ14" s="316"/>
      <c r="EA14" s="234"/>
      <c r="EB14" s="292"/>
      <c r="EC14" s="234"/>
      <c r="ED14" s="249"/>
      <c r="EE14" s="234"/>
      <c r="EF14" s="406"/>
      <c r="EG14" s="96"/>
      <c r="EH14" s="250"/>
      <c r="EI14" s="207">
        <f>SUMPRODUCT(D14:EH14,'Raipur-1 R'!D14:EH14)</f>
        <v>0</v>
      </c>
      <c r="EJ14" s="3" t="s">
        <v>1026</v>
      </c>
      <c r="EK14" s="1"/>
      <c r="EL14" s="1"/>
      <c r="EM14" s="1"/>
      <c r="ER14" s="208" t="s">
        <v>30</v>
      </c>
      <c r="ES14" s="30" t="str">
        <f t="shared" si="0"/>
        <v>Kanhaiya Caterers</v>
      </c>
      <c r="ET14" s="209">
        <f t="shared" si="2"/>
        <v>0</v>
      </c>
    </row>
    <row r="15" spans="2:150" ht="15" hidden="1">
      <c r="B15" s="444">
        <f t="shared" si="3"/>
        <v>10</v>
      </c>
      <c r="C15" s="30" t="s">
        <v>853</v>
      </c>
      <c r="D15" s="232"/>
      <c r="E15" s="233"/>
      <c r="F15" s="234"/>
      <c r="G15" s="232"/>
      <c r="H15" s="233"/>
      <c r="I15" s="234"/>
      <c r="J15" s="321"/>
      <c r="K15" s="233"/>
      <c r="L15" s="234"/>
      <c r="M15" s="321"/>
      <c r="N15" s="233"/>
      <c r="O15" s="234"/>
      <c r="P15" s="412"/>
      <c r="Q15" s="233"/>
      <c r="R15" s="234"/>
      <c r="S15" s="235"/>
      <c r="T15" s="233"/>
      <c r="U15" s="234"/>
      <c r="V15" s="421"/>
      <c r="W15" s="233"/>
      <c r="X15" s="234"/>
      <c r="Y15" s="232"/>
      <c r="Z15" s="234"/>
      <c r="AA15" s="378"/>
      <c r="AB15" s="235"/>
      <c r="AC15" s="236"/>
      <c r="AD15" s="234"/>
      <c r="AE15" s="356"/>
      <c r="AF15" s="236"/>
      <c r="AG15" s="234"/>
      <c r="AH15" s="232"/>
      <c r="AI15" s="237"/>
      <c r="AJ15" s="234"/>
      <c r="AK15" s="232"/>
      <c r="AL15" s="237"/>
      <c r="AM15" s="234"/>
      <c r="AN15" s="232"/>
      <c r="AO15" s="237"/>
      <c r="AP15" s="234"/>
      <c r="AQ15" s="232"/>
      <c r="AR15" s="237"/>
      <c r="AS15" s="234"/>
      <c r="AT15" s="389"/>
      <c r="AU15" s="238"/>
      <c r="AV15" s="235"/>
      <c r="AW15" s="236"/>
      <c r="AX15" s="234"/>
      <c r="AY15" s="235"/>
      <c r="AZ15" s="236"/>
      <c r="BA15" s="234"/>
      <c r="BB15" s="232"/>
      <c r="BC15" s="237"/>
      <c r="BD15" s="234"/>
      <c r="BE15" s="232"/>
      <c r="BF15" s="237"/>
      <c r="BG15" s="234"/>
      <c r="BH15" s="232"/>
      <c r="BI15" s="237"/>
      <c r="BJ15" s="234"/>
      <c r="BK15" s="389"/>
      <c r="BL15" s="238"/>
      <c r="BM15" s="232"/>
      <c r="BN15" s="237"/>
      <c r="BO15" s="234"/>
      <c r="BP15" s="236"/>
      <c r="BQ15" s="237"/>
      <c r="BR15" s="234"/>
      <c r="BS15" s="239"/>
      <c r="BT15" s="240"/>
      <c r="BU15" s="234"/>
      <c r="BV15" s="241"/>
      <c r="BW15" s="240"/>
      <c r="BX15" s="234"/>
      <c r="BY15" s="242"/>
      <c r="BZ15" s="240"/>
      <c r="CA15" s="234"/>
      <c r="CB15" s="235"/>
      <c r="CC15" s="240"/>
      <c r="CD15" s="234"/>
      <c r="CE15" s="235"/>
      <c r="CF15" s="237"/>
      <c r="CG15" s="234"/>
      <c r="CH15" s="316"/>
      <c r="CI15" s="240"/>
      <c r="CJ15" s="234"/>
      <c r="CK15" s="243"/>
      <c r="CL15" s="234"/>
      <c r="CM15" s="371"/>
      <c r="CN15" s="244"/>
      <c r="CO15" s="245"/>
      <c r="CP15" s="246">
        <f t="shared" si="1"/>
        <v>0</v>
      </c>
      <c r="CQ15" s="235"/>
      <c r="CR15" s="247"/>
      <c r="CS15" s="235"/>
      <c r="CT15" s="247"/>
      <c r="CU15" s="235"/>
      <c r="CV15" s="247"/>
      <c r="CW15" s="235"/>
      <c r="CX15" s="247"/>
      <c r="CY15" s="235"/>
      <c r="CZ15" s="247"/>
      <c r="DA15" s="235"/>
      <c r="DB15" s="247"/>
      <c r="DC15" s="235"/>
      <c r="DD15" s="247"/>
      <c r="DE15" s="235"/>
      <c r="DF15" s="247"/>
      <c r="DG15" s="235"/>
      <c r="DH15" s="247"/>
      <c r="DI15" s="235"/>
      <c r="DJ15" s="247"/>
      <c r="DK15" s="235"/>
      <c r="DL15" s="247"/>
      <c r="DM15" s="235"/>
      <c r="DN15" s="247"/>
      <c r="DO15" s="235"/>
      <c r="DP15" s="247"/>
      <c r="DQ15" s="234"/>
      <c r="DR15" s="244"/>
      <c r="DS15" s="332"/>
      <c r="DT15" s="244"/>
      <c r="DU15" s="332"/>
      <c r="DV15" s="581"/>
      <c r="DW15" s="332"/>
      <c r="DX15" s="248"/>
      <c r="DY15" s="234"/>
      <c r="DZ15" s="316"/>
      <c r="EA15" s="234"/>
      <c r="EB15" s="292"/>
      <c r="EC15" s="234"/>
      <c r="ED15" s="249"/>
      <c r="EE15" s="234"/>
      <c r="EF15" s="406"/>
      <c r="EG15" s="96"/>
      <c r="EH15" s="250"/>
      <c r="EI15" s="207">
        <f>SUMPRODUCT(D15:EH15,'Raipur-1 R'!D15:EH15)</f>
        <v>0</v>
      </c>
      <c r="EJ15" s="3" t="s">
        <v>1026</v>
      </c>
      <c r="EK15" s="1"/>
      <c r="EL15" s="1"/>
      <c r="EM15" s="1"/>
      <c r="ER15" s="208" t="s">
        <v>31</v>
      </c>
      <c r="ES15" s="30" t="str">
        <f t="shared" si="0"/>
        <v>Rasvi Foods (Rama World)</v>
      </c>
      <c r="ET15" s="209">
        <f t="shared" si="2"/>
        <v>0</v>
      </c>
    </row>
    <row r="16" spans="2:150" ht="15" hidden="1">
      <c r="B16" s="444">
        <f t="shared" si="3"/>
        <v>11</v>
      </c>
      <c r="C16" s="30"/>
      <c r="D16" s="232"/>
      <c r="E16" s="233"/>
      <c r="F16" s="234"/>
      <c r="G16" s="232"/>
      <c r="H16" s="233"/>
      <c r="I16" s="234"/>
      <c r="J16" s="321"/>
      <c r="K16" s="233"/>
      <c r="L16" s="234"/>
      <c r="M16" s="321"/>
      <c r="N16" s="233"/>
      <c r="O16" s="234"/>
      <c r="P16" s="412"/>
      <c r="Q16" s="233"/>
      <c r="R16" s="234"/>
      <c r="S16" s="235"/>
      <c r="T16" s="233"/>
      <c r="U16" s="234"/>
      <c r="V16" s="421"/>
      <c r="W16" s="233"/>
      <c r="X16" s="234"/>
      <c r="Y16" s="232"/>
      <c r="Z16" s="234"/>
      <c r="AA16" s="378"/>
      <c r="AB16" s="235"/>
      <c r="AC16" s="236"/>
      <c r="AD16" s="234"/>
      <c r="AE16" s="356"/>
      <c r="AF16" s="236"/>
      <c r="AG16" s="234"/>
      <c r="AH16" s="232"/>
      <c r="AI16" s="237"/>
      <c r="AJ16" s="234"/>
      <c r="AK16" s="232"/>
      <c r="AL16" s="237"/>
      <c r="AM16" s="234"/>
      <c r="AN16" s="232"/>
      <c r="AO16" s="237"/>
      <c r="AP16" s="234"/>
      <c r="AQ16" s="232"/>
      <c r="AR16" s="237"/>
      <c r="AS16" s="234"/>
      <c r="AT16" s="389"/>
      <c r="AU16" s="238"/>
      <c r="AV16" s="235"/>
      <c r="AW16" s="236"/>
      <c r="AX16" s="234"/>
      <c r="AY16" s="235"/>
      <c r="AZ16" s="236"/>
      <c r="BA16" s="234"/>
      <c r="BB16" s="232"/>
      <c r="BC16" s="237"/>
      <c r="BD16" s="234"/>
      <c r="BE16" s="232"/>
      <c r="BF16" s="237"/>
      <c r="BG16" s="234"/>
      <c r="BH16" s="232"/>
      <c r="BI16" s="237"/>
      <c r="BJ16" s="234"/>
      <c r="BK16" s="389"/>
      <c r="BL16" s="238"/>
      <c r="BM16" s="232"/>
      <c r="BN16" s="237"/>
      <c r="BO16" s="234"/>
      <c r="BP16" s="236"/>
      <c r="BQ16" s="237"/>
      <c r="BR16" s="234"/>
      <c r="BS16" s="239"/>
      <c r="BT16" s="240"/>
      <c r="BU16" s="234"/>
      <c r="BV16" s="241"/>
      <c r="BW16" s="240"/>
      <c r="BX16" s="234"/>
      <c r="BY16" s="242"/>
      <c r="BZ16" s="240"/>
      <c r="CA16" s="234"/>
      <c r="CB16" s="235"/>
      <c r="CC16" s="240"/>
      <c r="CD16" s="234"/>
      <c r="CE16" s="235"/>
      <c r="CF16" s="237"/>
      <c r="CG16" s="234"/>
      <c r="CH16" s="316"/>
      <c r="CI16" s="240"/>
      <c r="CJ16" s="234"/>
      <c r="CK16" s="243"/>
      <c r="CL16" s="234"/>
      <c r="CM16" s="371"/>
      <c r="CN16" s="244"/>
      <c r="CO16" s="245"/>
      <c r="CP16" s="246">
        <f t="shared" si="1"/>
        <v>0</v>
      </c>
      <c r="CQ16" s="235"/>
      <c r="CR16" s="247"/>
      <c r="CS16" s="235"/>
      <c r="CT16" s="247"/>
      <c r="CU16" s="235"/>
      <c r="CV16" s="247"/>
      <c r="CW16" s="235"/>
      <c r="CX16" s="247"/>
      <c r="CY16" s="235"/>
      <c r="CZ16" s="247"/>
      <c r="DA16" s="235"/>
      <c r="DB16" s="247"/>
      <c r="DC16" s="235"/>
      <c r="DD16" s="247"/>
      <c r="DE16" s="235"/>
      <c r="DF16" s="247"/>
      <c r="DG16" s="235"/>
      <c r="DH16" s="247"/>
      <c r="DI16" s="235"/>
      <c r="DJ16" s="247"/>
      <c r="DK16" s="235"/>
      <c r="DL16" s="247"/>
      <c r="DM16" s="235"/>
      <c r="DN16" s="247"/>
      <c r="DO16" s="235"/>
      <c r="DP16" s="247"/>
      <c r="DQ16" s="234"/>
      <c r="DR16" s="244"/>
      <c r="DS16" s="332"/>
      <c r="DT16" s="244"/>
      <c r="DU16" s="332"/>
      <c r="DV16" s="581"/>
      <c r="DW16" s="332"/>
      <c r="DX16" s="248"/>
      <c r="DY16" s="234"/>
      <c r="DZ16" s="316"/>
      <c r="EA16" s="234"/>
      <c r="EB16" s="292"/>
      <c r="EC16" s="234"/>
      <c r="ED16" s="249"/>
      <c r="EE16" s="234"/>
      <c r="EF16" s="406"/>
      <c r="EG16" s="96"/>
      <c r="EH16" s="250"/>
      <c r="EI16" s="207">
        <f>SUMPRODUCT(D16:EH16,'Raipur-1 R'!D16:EH16)</f>
        <v>0</v>
      </c>
      <c r="EJ16" s="3" t="s">
        <v>1026</v>
      </c>
      <c r="EK16" s="1"/>
      <c r="EL16" s="1"/>
      <c r="EM16" s="1"/>
      <c r="ER16" s="208" t="s">
        <v>32</v>
      </c>
      <c r="ES16" s="30">
        <f t="shared" si="0"/>
        <v>0</v>
      </c>
      <c r="ET16" s="209">
        <f t="shared" si="2"/>
        <v>0</v>
      </c>
    </row>
    <row r="17" spans="2:150" ht="15" hidden="1">
      <c r="B17" s="444">
        <f t="shared" si="3"/>
        <v>12</v>
      </c>
      <c r="C17" s="30"/>
      <c r="D17" s="232"/>
      <c r="E17" s="233"/>
      <c r="F17" s="234"/>
      <c r="G17" s="232"/>
      <c r="H17" s="233"/>
      <c r="I17" s="234"/>
      <c r="J17" s="321"/>
      <c r="K17" s="233"/>
      <c r="L17" s="234"/>
      <c r="M17" s="321"/>
      <c r="N17" s="233"/>
      <c r="O17" s="234"/>
      <c r="P17" s="412"/>
      <c r="Q17" s="233"/>
      <c r="R17" s="234"/>
      <c r="S17" s="235"/>
      <c r="T17" s="233"/>
      <c r="U17" s="234"/>
      <c r="V17" s="421"/>
      <c r="W17" s="233"/>
      <c r="X17" s="234"/>
      <c r="Y17" s="232"/>
      <c r="Z17" s="234"/>
      <c r="AA17" s="378"/>
      <c r="AB17" s="235"/>
      <c r="AC17" s="236"/>
      <c r="AD17" s="234"/>
      <c r="AE17" s="356"/>
      <c r="AF17" s="236"/>
      <c r="AG17" s="234"/>
      <c r="AH17" s="232"/>
      <c r="AI17" s="237"/>
      <c r="AJ17" s="234"/>
      <c r="AK17" s="232"/>
      <c r="AL17" s="237"/>
      <c r="AM17" s="234"/>
      <c r="AN17" s="232"/>
      <c r="AO17" s="237"/>
      <c r="AP17" s="234"/>
      <c r="AQ17" s="232"/>
      <c r="AR17" s="237"/>
      <c r="AS17" s="234"/>
      <c r="AT17" s="389"/>
      <c r="AU17" s="238"/>
      <c r="AV17" s="235"/>
      <c r="AW17" s="236"/>
      <c r="AX17" s="234"/>
      <c r="AY17" s="235"/>
      <c r="AZ17" s="236"/>
      <c r="BA17" s="234"/>
      <c r="BB17" s="232"/>
      <c r="BC17" s="237"/>
      <c r="BD17" s="234"/>
      <c r="BE17" s="232"/>
      <c r="BF17" s="237"/>
      <c r="BG17" s="234"/>
      <c r="BH17" s="232"/>
      <c r="BI17" s="237"/>
      <c r="BJ17" s="234"/>
      <c r="BK17" s="389"/>
      <c r="BL17" s="238"/>
      <c r="BM17" s="232"/>
      <c r="BN17" s="237"/>
      <c r="BO17" s="234"/>
      <c r="BP17" s="236"/>
      <c r="BQ17" s="237"/>
      <c r="BR17" s="234"/>
      <c r="BS17" s="239"/>
      <c r="BT17" s="240"/>
      <c r="BU17" s="234"/>
      <c r="BV17" s="241"/>
      <c r="BW17" s="240"/>
      <c r="BX17" s="234"/>
      <c r="BY17" s="242"/>
      <c r="BZ17" s="240"/>
      <c r="CA17" s="234"/>
      <c r="CB17" s="235"/>
      <c r="CC17" s="240"/>
      <c r="CD17" s="234"/>
      <c r="CE17" s="235"/>
      <c r="CF17" s="237"/>
      <c r="CG17" s="234"/>
      <c r="CH17" s="316"/>
      <c r="CI17" s="240"/>
      <c r="CJ17" s="234"/>
      <c r="CK17" s="243"/>
      <c r="CL17" s="234"/>
      <c r="CM17" s="371"/>
      <c r="CN17" s="244"/>
      <c r="CO17" s="245"/>
      <c r="CP17" s="246">
        <f t="shared" si="1"/>
        <v>0</v>
      </c>
      <c r="CQ17" s="235"/>
      <c r="CR17" s="247"/>
      <c r="CS17" s="235"/>
      <c r="CT17" s="247"/>
      <c r="CU17" s="235"/>
      <c r="CV17" s="247"/>
      <c r="CW17" s="235"/>
      <c r="CX17" s="247"/>
      <c r="CY17" s="235"/>
      <c r="CZ17" s="247"/>
      <c r="DA17" s="235"/>
      <c r="DB17" s="247"/>
      <c r="DC17" s="235"/>
      <c r="DD17" s="247"/>
      <c r="DE17" s="235"/>
      <c r="DF17" s="247"/>
      <c r="DG17" s="235"/>
      <c r="DH17" s="247"/>
      <c r="DI17" s="235"/>
      <c r="DJ17" s="247"/>
      <c r="DK17" s="235"/>
      <c r="DL17" s="247"/>
      <c r="DM17" s="235"/>
      <c r="DN17" s="247"/>
      <c r="DO17" s="235"/>
      <c r="DP17" s="247"/>
      <c r="DQ17" s="234"/>
      <c r="DR17" s="244"/>
      <c r="DS17" s="332"/>
      <c r="DT17" s="244"/>
      <c r="DU17" s="332"/>
      <c r="DV17" s="581"/>
      <c r="DW17" s="332"/>
      <c r="DX17" s="248"/>
      <c r="DY17" s="234"/>
      <c r="DZ17" s="316"/>
      <c r="EA17" s="234"/>
      <c r="EB17" s="292"/>
      <c r="EC17" s="234"/>
      <c r="ED17" s="249"/>
      <c r="EE17" s="234"/>
      <c r="EF17" s="406"/>
      <c r="EG17" s="96"/>
      <c r="EH17" s="250"/>
      <c r="EI17" s="207">
        <f>SUMPRODUCT(D17:EH17,'Raipur-1 R'!D17:EH17)</f>
        <v>0</v>
      </c>
      <c r="EJ17" s="3" t="s">
        <v>1026</v>
      </c>
      <c r="EK17" s="1"/>
      <c r="EL17" s="1"/>
      <c r="EM17" s="1"/>
      <c r="ER17" s="208" t="s">
        <v>33</v>
      </c>
      <c r="ES17" s="30">
        <f t="shared" si="0"/>
        <v>0</v>
      </c>
      <c r="ET17" s="209">
        <f t="shared" si="2"/>
        <v>0</v>
      </c>
    </row>
    <row r="18" spans="2:150" ht="15" hidden="1">
      <c r="B18" s="444">
        <f t="shared" si="3"/>
        <v>13</v>
      </c>
      <c r="C18" s="30" t="s">
        <v>818</v>
      </c>
      <c r="D18" s="232"/>
      <c r="E18" s="233"/>
      <c r="F18" s="234"/>
      <c r="G18" s="232"/>
      <c r="H18" s="233"/>
      <c r="I18" s="234"/>
      <c r="J18" s="321"/>
      <c r="K18" s="233"/>
      <c r="L18" s="234"/>
      <c r="M18" s="321"/>
      <c r="N18" s="233"/>
      <c r="O18" s="234"/>
      <c r="P18" s="412"/>
      <c r="Q18" s="233"/>
      <c r="R18" s="234"/>
      <c r="S18" s="235"/>
      <c r="T18" s="233"/>
      <c r="U18" s="234"/>
      <c r="V18" s="421"/>
      <c r="W18" s="233"/>
      <c r="X18" s="234"/>
      <c r="Y18" s="232"/>
      <c r="Z18" s="234"/>
      <c r="AA18" s="378"/>
      <c r="AB18" s="235"/>
      <c r="AC18" s="236"/>
      <c r="AD18" s="234"/>
      <c r="AE18" s="356"/>
      <c r="AF18" s="236"/>
      <c r="AG18" s="234"/>
      <c r="AH18" s="232"/>
      <c r="AI18" s="237"/>
      <c r="AJ18" s="234"/>
      <c r="AK18" s="232"/>
      <c r="AL18" s="237"/>
      <c r="AM18" s="234"/>
      <c r="AN18" s="232"/>
      <c r="AO18" s="237"/>
      <c r="AP18" s="234"/>
      <c r="AQ18" s="232"/>
      <c r="AR18" s="237"/>
      <c r="AS18" s="234"/>
      <c r="AT18" s="389"/>
      <c r="AU18" s="238"/>
      <c r="AV18" s="235"/>
      <c r="AW18" s="236"/>
      <c r="AX18" s="234"/>
      <c r="AY18" s="235"/>
      <c r="AZ18" s="236"/>
      <c r="BA18" s="234"/>
      <c r="BB18" s="232"/>
      <c r="BC18" s="237"/>
      <c r="BD18" s="234"/>
      <c r="BE18" s="232"/>
      <c r="BF18" s="237"/>
      <c r="BG18" s="234"/>
      <c r="BH18" s="232"/>
      <c r="BI18" s="237"/>
      <c r="BJ18" s="234"/>
      <c r="BK18" s="389"/>
      <c r="BL18" s="238"/>
      <c r="BM18" s="232"/>
      <c r="BN18" s="237"/>
      <c r="BO18" s="234"/>
      <c r="BP18" s="236"/>
      <c r="BQ18" s="237"/>
      <c r="BR18" s="234"/>
      <c r="BS18" s="239"/>
      <c r="BT18" s="240"/>
      <c r="BU18" s="234"/>
      <c r="BV18" s="241"/>
      <c r="BW18" s="240"/>
      <c r="BX18" s="234"/>
      <c r="BY18" s="242"/>
      <c r="BZ18" s="240"/>
      <c r="CA18" s="234"/>
      <c r="CB18" s="235"/>
      <c r="CC18" s="240"/>
      <c r="CD18" s="234"/>
      <c r="CE18" s="235"/>
      <c r="CF18" s="237"/>
      <c r="CG18" s="234"/>
      <c r="CH18" s="316"/>
      <c r="CI18" s="240"/>
      <c r="CJ18" s="234"/>
      <c r="CK18" s="243"/>
      <c r="CL18" s="234"/>
      <c r="CM18" s="371"/>
      <c r="CN18" s="244"/>
      <c r="CO18" s="245"/>
      <c r="CP18" s="246">
        <f t="shared" si="1"/>
        <v>0</v>
      </c>
      <c r="CQ18" s="235"/>
      <c r="CR18" s="247"/>
      <c r="CS18" s="235"/>
      <c r="CT18" s="247"/>
      <c r="CU18" s="235"/>
      <c r="CV18" s="247"/>
      <c r="CW18" s="235"/>
      <c r="CX18" s="247"/>
      <c r="CY18" s="235"/>
      <c r="CZ18" s="247"/>
      <c r="DA18" s="235"/>
      <c r="DB18" s="247"/>
      <c r="DC18" s="235"/>
      <c r="DD18" s="247"/>
      <c r="DE18" s="235"/>
      <c r="DF18" s="247"/>
      <c r="DG18" s="235"/>
      <c r="DH18" s="247"/>
      <c r="DI18" s="235"/>
      <c r="DJ18" s="247"/>
      <c r="DK18" s="235"/>
      <c r="DL18" s="247"/>
      <c r="DM18" s="235"/>
      <c r="DN18" s="247"/>
      <c r="DO18" s="235"/>
      <c r="DP18" s="247"/>
      <c r="DQ18" s="234"/>
      <c r="DR18" s="244"/>
      <c r="DS18" s="332"/>
      <c r="DT18" s="244"/>
      <c r="DU18" s="332"/>
      <c r="DV18" s="581"/>
      <c r="DW18" s="332"/>
      <c r="DX18" s="248"/>
      <c r="DY18" s="234"/>
      <c r="DZ18" s="316"/>
      <c r="EA18" s="234"/>
      <c r="EB18" s="292"/>
      <c r="EC18" s="234"/>
      <c r="ED18" s="249"/>
      <c r="EE18" s="234"/>
      <c r="EF18" s="406"/>
      <c r="EG18" s="96"/>
      <c r="EH18" s="250"/>
      <c r="EI18" s="207">
        <f>SUMPRODUCT(D18:EH18,'Raipur-1 R'!D18:EH18)</f>
        <v>0</v>
      </c>
      <c r="EJ18" s="3" t="s">
        <v>1026</v>
      </c>
      <c r="EK18" s="1"/>
      <c r="EL18" s="1"/>
      <c r="EM18" s="1"/>
      <c r="ER18" s="208" t="s">
        <v>34</v>
      </c>
      <c r="ES18" s="30" t="str">
        <f t="shared" si="0"/>
        <v>Tipsy Events</v>
      </c>
      <c r="ET18" s="209">
        <f t="shared" si="2"/>
        <v>0</v>
      </c>
    </row>
    <row r="19" spans="2:150" ht="15" hidden="1">
      <c r="B19" s="444">
        <f t="shared" si="3"/>
        <v>14</v>
      </c>
      <c r="C19" s="30"/>
      <c r="D19" s="232"/>
      <c r="E19" s="233"/>
      <c r="F19" s="234"/>
      <c r="G19" s="232"/>
      <c r="H19" s="233"/>
      <c r="I19" s="234"/>
      <c r="J19" s="321"/>
      <c r="K19" s="233"/>
      <c r="L19" s="234"/>
      <c r="M19" s="321"/>
      <c r="N19" s="233"/>
      <c r="O19" s="234"/>
      <c r="P19" s="412"/>
      <c r="Q19" s="233"/>
      <c r="R19" s="234"/>
      <c r="S19" s="235"/>
      <c r="T19" s="233"/>
      <c r="U19" s="234"/>
      <c r="V19" s="421"/>
      <c r="W19" s="233"/>
      <c r="X19" s="234"/>
      <c r="Y19" s="232"/>
      <c r="Z19" s="234"/>
      <c r="AA19" s="378"/>
      <c r="AB19" s="235"/>
      <c r="AC19" s="236"/>
      <c r="AD19" s="234"/>
      <c r="AE19" s="356"/>
      <c r="AF19" s="236"/>
      <c r="AG19" s="234"/>
      <c r="AH19" s="232"/>
      <c r="AI19" s="237"/>
      <c r="AJ19" s="234"/>
      <c r="AK19" s="232"/>
      <c r="AL19" s="237"/>
      <c r="AM19" s="234"/>
      <c r="AN19" s="232"/>
      <c r="AO19" s="237"/>
      <c r="AP19" s="234"/>
      <c r="AQ19" s="232"/>
      <c r="AR19" s="237"/>
      <c r="AS19" s="234"/>
      <c r="AT19" s="389"/>
      <c r="AU19" s="238"/>
      <c r="AV19" s="235"/>
      <c r="AW19" s="236"/>
      <c r="AX19" s="234"/>
      <c r="AY19" s="235"/>
      <c r="AZ19" s="236"/>
      <c r="BA19" s="234"/>
      <c r="BB19" s="232"/>
      <c r="BC19" s="237"/>
      <c r="BD19" s="234"/>
      <c r="BE19" s="232"/>
      <c r="BF19" s="237"/>
      <c r="BG19" s="234"/>
      <c r="BH19" s="232"/>
      <c r="BI19" s="237"/>
      <c r="BJ19" s="234"/>
      <c r="BK19" s="389"/>
      <c r="BL19" s="238"/>
      <c r="BM19" s="232"/>
      <c r="BN19" s="237"/>
      <c r="BO19" s="234"/>
      <c r="BP19" s="236"/>
      <c r="BQ19" s="237"/>
      <c r="BR19" s="234"/>
      <c r="BS19" s="239"/>
      <c r="BT19" s="240"/>
      <c r="BU19" s="234"/>
      <c r="BV19" s="241"/>
      <c r="BW19" s="240"/>
      <c r="BX19" s="234"/>
      <c r="BY19" s="242"/>
      <c r="BZ19" s="240"/>
      <c r="CA19" s="234"/>
      <c r="CB19" s="235"/>
      <c r="CC19" s="240"/>
      <c r="CD19" s="234"/>
      <c r="CE19" s="235"/>
      <c r="CF19" s="237"/>
      <c r="CG19" s="234"/>
      <c r="CH19" s="316"/>
      <c r="CI19" s="240"/>
      <c r="CJ19" s="234"/>
      <c r="CK19" s="243"/>
      <c r="CL19" s="234"/>
      <c r="CM19" s="371"/>
      <c r="CN19" s="244"/>
      <c r="CO19" s="245"/>
      <c r="CP19" s="246">
        <f t="shared" si="1"/>
        <v>0</v>
      </c>
      <c r="CQ19" s="235"/>
      <c r="CR19" s="247"/>
      <c r="CS19" s="235"/>
      <c r="CT19" s="247"/>
      <c r="CU19" s="235"/>
      <c r="CV19" s="247"/>
      <c r="CW19" s="235"/>
      <c r="CX19" s="247"/>
      <c r="CY19" s="235"/>
      <c r="CZ19" s="247"/>
      <c r="DA19" s="235"/>
      <c r="DB19" s="247"/>
      <c r="DC19" s="235"/>
      <c r="DD19" s="247"/>
      <c r="DE19" s="235"/>
      <c r="DF19" s="247"/>
      <c r="DG19" s="235"/>
      <c r="DH19" s="247"/>
      <c r="DI19" s="235"/>
      <c r="DJ19" s="247"/>
      <c r="DK19" s="235"/>
      <c r="DL19" s="247"/>
      <c r="DM19" s="235"/>
      <c r="DN19" s="247"/>
      <c r="DO19" s="235"/>
      <c r="DP19" s="247"/>
      <c r="DQ19" s="234"/>
      <c r="DR19" s="244"/>
      <c r="DS19" s="332"/>
      <c r="DT19" s="244"/>
      <c r="DU19" s="332"/>
      <c r="DV19" s="581"/>
      <c r="DW19" s="332"/>
      <c r="DX19" s="248"/>
      <c r="DY19" s="234"/>
      <c r="DZ19" s="316"/>
      <c r="EA19" s="234"/>
      <c r="EB19" s="292"/>
      <c r="EC19" s="234"/>
      <c r="ED19" s="249"/>
      <c r="EE19" s="234"/>
      <c r="EF19" s="406"/>
      <c r="EG19" s="96"/>
      <c r="EH19" s="250"/>
      <c r="EI19" s="207">
        <f>SUMPRODUCT(D19:EH19,'Raipur-1 R'!D19:EH19)</f>
        <v>0</v>
      </c>
      <c r="EJ19" s="3" t="s">
        <v>1026</v>
      </c>
      <c r="EK19" s="1"/>
      <c r="EL19" s="1"/>
      <c r="EM19" s="1"/>
      <c r="ER19" s="208" t="s">
        <v>35</v>
      </c>
      <c r="ES19" s="30">
        <f t="shared" si="0"/>
        <v>0</v>
      </c>
      <c r="ET19" s="209">
        <f t="shared" si="2"/>
        <v>0</v>
      </c>
    </row>
    <row r="20" spans="2:150" ht="15" hidden="1">
      <c r="B20" s="444">
        <f t="shared" si="3"/>
        <v>15</v>
      </c>
      <c r="C20" s="30" t="s">
        <v>931</v>
      </c>
      <c r="D20" s="232"/>
      <c r="E20" s="233"/>
      <c r="F20" s="234"/>
      <c r="G20" s="232"/>
      <c r="H20" s="233"/>
      <c r="I20" s="234"/>
      <c r="J20" s="321"/>
      <c r="K20" s="233"/>
      <c r="L20" s="234"/>
      <c r="M20" s="321"/>
      <c r="N20" s="233"/>
      <c r="O20" s="234"/>
      <c r="P20" s="412"/>
      <c r="Q20" s="233"/>
      <c r="R20" s="234"/>
      <c r="S20" s="235"/>
      <c r="T20" s="233"/>
      <c r="U20" s="234"/>
      <c r="V20" s="421"/>
      <c r="W20" s="233"/>
      <c r="X20" s="234"/>
      <c r="Y20" s="232"/>
      <c r="Z20" s="234"/>
      <c r="AA20" s="378"/>
      <c r="AB20" s="235"/>
      <c r="AC20" s="236"/>
      <c r="AD20" s="234"/>
      <c r="AE20" s="356"/>
      <c r="AF20" s="236"/>
      <c r="AG20" s="234"/>
      <c r="AH20" s="232"/>
      <c r="AI20" s="237"/>
      <c r="AJ20" s="234"/>
      <c r="AK20" s="232"/>
      <c r="AL20" s="237"/>
      <c r="AM20" s="234"/>
      <c r="AN20" s="232"/>
      <c r="AO20" s="537"/>
      <c r="AP20" s="234"/>
      <c r="AQ20" s="232"/>
      <c r="AR20" s="237"/>
      <c r="AS20" s="234"/>
      <c r="AT20" s="389"/>
      <c r="AU20" s="238"/>
      <c r="AV20" s="235"/>
      <c r="AW20" s="236"/>
      <c r="AX20" s="234"/>
      <c r="AY20" s="235"/>
      <c r="AZ20" s="236"/>
      <c r="BA20" s="234"/>
      <c r="BB20" s="232"/>
      <c r="BC20" s="237"/>
      <c r="BD20" s="234"/>
      <c r="BE20" s="232"/>
      <c r="BF20" s="237"/>
      <c r="BG20" s="234"/>
      <c r="BH20" s="232"/>
      <c r="BI20" s="237"/>
      <c r="BJ20" s="234"/>
      <c r="BK20" s="389"/>
      <c r="BL20" s="238"/>
      <c r="BM20" s="232"/>
      <c r="BN20" s="237"/>
      <c r="BO20" s="234"/>
      <c r="BP20" s="236"/>
      <c r="BQ20" s="237"/>
      <c r="BR20" s="234"/>
      <c r="BS20" s="239"/>
      <c r="BT20" s="240"/>
      <c r="BU20" s="234"/>
      <c r="BV20" s="241"/>
      <c r="BW20" s="240"/>
      <c r="BX20" s="234"/>
      <c r="BY20" s="242"/>
      <c r="BZ20" s="240"/>
      <c r="CA20" s="234"/>
      <c r="CB20" s="235"/>
      <c r="CC20" s="240"/>
      <c r="CD20" s="234"/>
      <c r="CE20" s="235"/>
      <c r="CF20" s="237"/>
      <c r="CG20" s="234"/>
      <c r="CH20" s="316"/>
      <c r="CI20" s="240"/>
      <c r="CJ20" s="234"/>
      <c r="CK20" s="243"/>
      <c r="CL20" s="234"/>
      <c r="CM20" s="371"/>
      <c r="CN20" s="244"/>
      <c r="CO20" s="245"/>
      <c r="CP20" s="246">
        <f t="shared" si="1"/>
        <v>0</v>
      </c>
      <c r="CQ20" s="235"/>
      <c r="CR20" s="247"/>
      <c r="CS20" s="235"/>
      <c r="CT20" s="247"/>
      <c r="CU20" s="235"/>
      <c r="CV20" s="247"/>
      <c r="CW20" s="235"/>
      <c r="CX20" s="247"/>
      <c r="CY20" s="235"/>
      <c r="CZ20" s="247"/>
      <c r="DA20" s="235"/>
      <c r="DB20" s="247"/>
      <c r="DC20" s="235"/>
      <c r="DD20" s="247"/>
      <c r="DE20" s="235"/>
      <c r="DF20" s="247"/>
      <c r="DG20" s="235"/>
      <c r="DH20" s="247"/>
      <c r="DI20" s="235"/>
      <c r="DJ20" s="247"/>
      <c r="DK20" s="235"/>
      <c r="DL20" s="247"/>
      <c r="DM20" s="235"/>
      <c r="DN20" s="247"/>
      <c r="DO20" s="235"/>
      <c r="DP20" s="247"/>
      <c r="DQ20" s="234"/>
      <c r="DR20" s="244"/>
      <c r="DS20" s="332"/>
      <c r="DT20" s="244"/>
      <c r="DU20" s="332"/>
      <c r="DV20" s="581"/>
      <c r="DW20" s="332"/>
      <c r="DX20" s="248"/>
      <c r="DY20" s="234"/>
      <c r="DZ20" s="316"/>
      <c r="EA20" s="234"/>
      <c r="EB20" s="292"/>
      <c r="EC20" s="234"/>
      <c r="ED20" s="249"/>
      <c r="EE20" s="234"/>
      <c r="EF20" s="406"/>
      <c r="EG20" s="96"/>
      <c r="EH20" s="250"/>
      <c r="EI20" s="207">
        <f>SUMPRODUCT(D20:EH20,'Raipur-1 R'!D20:EH20)</f>
        <v>0</v>
      </c>
      <c r="EJ20" s="3" t="s">
        <v>1026</v>
      </c>
      <c r="EK20" s="1"/>
      <c r="EL20" s="1"/>
      <c r="EM20" s="1"/>
      <c r="ER20" s="208" t="s">
        <v>36</v>
      </c>
      <c r="ES20" s="30" t="str">
        <f t="shared" si="0"/>
        <v>Godavari Power and Ispat Limited</v>
      </c>
      <c r="ET20" s="209">
        <f t="shared" si="2"/>
        <v>0</v>
      </c>
    </row>
    <row r="21" spans="2:150" ht="15" hidden="1">
      <c r="B21" s="444">
        <f t="shared" si="3"/>
        <v>16</v>
      </c>
      <c r="C21" s="30"/>
      <c r="D21" s="232"/>
      <c r="E21" s="233"/>
      <c r="F21" s="234"/>
      <c r="G21" s="232"/>
      <c r="H21" s="233"/>
      <c r="I21" s="234"/>
      <c r="J21" s="321"/>
      <c r="K21" s="233"/>
      <c r="L21" s="234"/>
      <c r="M21" s="321"/>
      <c r="N21" s="233"/>
      <c r="O21" s="234"/>
      <c r="P21" s="412"/>
      <c r="Q21" s="233"/>
      <c r="R21" s="234"/>
      <c r="S21" s="235"/>
      <c r="T21" s="233"/>
      <c r="U21" s="234"/>
      <c r="V21" s="421"/>
      <c r="W21" s="233"/>
      <c r="X21" s="234"/>
      <c r="Y21" s="232"/>
      <c r="Z21" s="234"/>
      <c r="AA21" s="378"/>
      <c r="AB21" s="235"/>
      <c r="AC21" s="236"/>
      <c r="AD21" s="234"/>
      <c r="AE21" s="356"/>
      <c r="AF21" s="236"/>
      <c r="AG21" s="234"/>
      <c r="AH21" s="232"/>
      <c r="AI21" s="237"/>
      <c r="AJ21" s="234"/>
      <c r="AK21" s="232"/>
      <c r="AL21" s="237"/>
      <c r="AM21" s="234"/>
      <c r="AN21" s="232"/>
      <c r="AO21" s="237"/>
      <c r="AP21" s="234"/>
      <c r="AQ21" s="232"/>
      <c r="AR21" s="237"/>
      <c r="AS21" s="234"/>
      <c r="AT21" s="389"/>
      <c r="AU21" s="238"/>
      <c r="AV21" s="235"/>
      <c r="AW21" s="236"/>
      <c r="AX21" s="234"/>
      <c r="AY21" s="235"/>
      <c r="AZ21" s="236"/>
      <c r="BA21" s="234"/>
      <c r="BB21" s="232"/>
      <c r="BC21" s="237"/>
      <c r="BD21" s="234"/>
      <c r="BE21" s="232"/>
      <c r="BF21" s="237"/>
      <c r="BG21" s="234"/>
      <c r="BH21" s="232"/>
      <c r="BI21" s="237"/>
      <c r="BJ21" s="234"/>
      <c r="BK21" s="389"/>
      <c r="BL21" s="238"/>
      <c r="BM21" s="232"/>
      <c r="BN21" s="237"/>
      <c r="BO21" s="234"/>
      <c r="BP21" s="236"/>
      <c r="BQ21" s="237"/>
      <c r="BR21" s="234"/>
      <c r="BS21" s="239"/>
      <c r="BT21" s="240"/>
      <c r="BU21" s="234"/>
      <c r="BV21" s="241"/>
      <c r="BW21" s="240"/>
      <c r="BX21" s="234"/>
      <c r="BY21" s="242"/>
      <c r="BZ21" s="240"/>
      <c r="CA21" s="234"/>
      <c r="CB21" s="235"/>
      <c r="CC21" s="240"/>
      <c r="CD21" s="234"/>
      <c r="CE21" s="235"/>
      <c r="CF21" s="237"/>
      <c r="CG21" s="234"/>
      <c r="CH21" s="316"/>
      <c r="CI21" s="240"/>
      <c r="CJ21" s="234"/>
      <c r="CK21" s="243"/>
      <c r="CL21" s="234"/>
      <c r="CM21" s="371"/>
      <c r="CN21" s="244"/>
      <c r="CO21" s="245"/>
      <c r="CP21" s="246">
        <f t="shared" si="1"/>
        <v>0</v>
      </c>
      <c r="CQ21" s="235"/>
      <c r="CR21" s="247"/>
      <c r="CS21" s="235"/>
      <c r="CT21" s="247"/>
      <c r="CU21" s="235"/>
      <c r="CV21" s="247"/>
      <c r="CW21" s="235"/>
      <c r="CX21" s="247"/>
      <c r="CY21" s="235"/>
      <c r="CZ21" s="247"/>
      <c r="DA21" s="235"/>
      <c r="DB21" s="247"/>
      <c r="DC21" s="235"/>
      <c r="DD21" s="247"/>
      <c r="DE21" s="235"/>
      <c r="DF21" s="247"/>
      <c r="DG21" s="235"/>
      <c r="DH21" s="247"/>
      <c r="DI21" s="235"/>
      <c r="DJ21" s="247"/>
      <c r="DK21" s="235"/>
      <c r="DL21" s="247"/>
      <c r="DM21" s="235"/>
      <c r="DN21" s="247"/>
      <c r="DO21" s="235"/>
      <c r="DP21" s="247"/>
      <c r="DQ21" s="234"/>
      <c r="DR21" s="244"/>
      <c r="DS21" s="332"/>
      <c r="DT21" s="244"/>
      <c r="DU21" s="332"/>
      <c r="DV21" s="581"/>
      <c r="DW21" s="332"/>
      <c r="DX21" s="248"/>
      <c r="DY21" s="234"/>
      <c r="DZ21" s="316"/>
      <c r="EA21" s="234"/>
      <c r="EB21" s="292"/>
      <c r="EC21" s="234"/>
      <c r="ED21" s="249"/>
      <c r="EE21" s="234"/>
      <c r="EF21" s="406"/>
      <c r="EG21" s="96"/>
      <c r="EH21" s="250"/>
      <c r="EI21" s="207">
        <f>SUMPRODUCT(D21:EH21,'Raipur-1 R'!D21:EH21)</f>
        <v>0</v>
      </c>
      <c r="EJ21" s="3" t="s">
        <v>1026</v>
      </c>
      <c r="EK21" s="1"/>
      <c r="EL21" s="1"/>
      <c r="EM21" s="211">
        <f>EI21</f>
        <v>0</v>
      </c>
      <c r="ER21" s="208" t="s">
        <v>37</v>
      </c>
      <c r="ES21" s="30">
        <f t="shared" si="0"/>
        <v>0</v>
      </c>
      <c r="ET21" s="209">
        <f t="shared" si="2"/>
        <v>0</v>
      </c>
    </row>
    <row r="22" spans="2:150" ht="15" hidden="1">
      <c r="B22" s="444">
        <f t="shared" si="3"/>
        <v>17</v>
      </c>
      <c r="C22" s="30" t="s">
        <v>544</v>
      </c>
      <c r="D22" s="232"/>
      <c r="E22" s="233"/>
      <c r="F22" s="234"/>
      <c r="G22" s="232"/>
      <c r="H22" s="233"/>
      <c r="I22" s="234"/>
      <c r="J22" s="321"/>
      <c r="K22" s="233"/>
      <c r="L22" s="234"/>
      <c r="M22" s="321"/>
      <c r="N22" s="233"/>
      <c r="O22" s="234"/>
      <c r="P22" s="412"/>
      <c r="Q22" s="233"/>
      <c r="R22" s="234"/>
      <c r="S22" s="235"/>
      <c r="T22" s="233"/>
      <c r="U22" s="234"/>
      <c r="V22" s="421"/>
      <c r="W22" s="233"/>
      <c r="X22" s="234"/>
      <c r="Y22" s="232"/>
      <c r="Z22" s="234"/>
      <c r="AA22" s="378"/>
      <c r="AB22" s="235"/>
      <c r="AC22" s="236"/>
      <c r="AD22" s="234"/>
      <c r="AE22" s="356"/>
      <c r="AF22" s="236"/>
      <c r="AG22" s="234"/>
      <c r="AH22" s="232"/>
      <c r="AI22" s="237"/>
      <c r="AJ22" s="234"/>
      <c r="AK22" s="232"/>
      <c r="AL22" s="237"/>
      <c r="AM22" s="234"/>
      <c r="AN22" s="232"/>
      <c r="AO22" s="237"/>
      <c r="AP22" s="234"/>
      <c r="AQ22" s="232"/>
      <c r="AR22" s="537"/>
      <c r="AS22" s="234"/>
      <c r="AT22" s="389"/>
      <c r="AU22" s="238"/>
      <c r="AV22" s="235"/>
      <c r="AW22" s="236"/>
      <c r="AX22" s="234"/>
      <c r="AY22" s="235"/>
      <c r="AZ22" s="236"/>
      <c r="BA22" s="234"/>
      <c r="BB22" s="232"/>
      <c r="BC22" s="237"/>
      <c r="BD22" s="234"/>
      <c r="BE22" s="232"/>
      <c r="BF22" s="237"/>
      <c r="BG22" s="234"/>
      <c r="BH22" s="232"/>
      <c r="BI22" s="237"/>
      <c r="BJ22" s="234"/>
      <c r="BK22" s="389"/>
      <c r="BL22" s="238"/>
      <c r="BM22" s="232"/>
      <c r="BN22" s="237"/>
      <c r="BO22" s="234"/>
      <c r="BP22" s="236"/>
      <c r="BQ22" s="237"/>
      <c r="BR22" s="234"/>
      <c r="BS22" s="239"/>
      <c r="BT22" s="240"/>
      <c r="BU22" s="234"/>
      <c r="BV22" s="241"/>
      <c r="BW22" s="240"/>
      <c r="BX22" s="234"/>
      <c r="BY22" s="242"/>
      <c r="BZ22" s="240"/>
      <c r="CA22" s="234"/>
      <c r="CB22" s="235"/>
      <c r="CC22" s="240"/>
      <c r="CD22" s="234"/>
      <c r="CE22" s="235"/>
      <c r="CF22" s="237"/>
      <c r="CG22" s="234"/>
      <c r="CH22" s="316"/>
      <c r="CI22" s="240"/>
      <c r="CJ22" s="234"/>
      <c r="CK22" s="243"/>
      <c r="CL22" s="234"/>
      <c r="CM22" s="371"/>
      <c r="CN22" s="244"/>
      <c r="CO22" s="245"/>
      <c r="CP22" s="246">
        <f t="shared" si="1"/>
        <v>0</v>
      </c>
      <c r="CQ22" s="235"/>
      <c r="CR22" s="247"/>
      <c r="CS22" s="235"/>
      <c r="CT22" s="247"/>
      <c r="CU22" s="235"/>
      <c r="CV22" s="247"/>
      <c r="CW22" s="235"/>
      <c r="CX22" s="247"/>
      <c r="CY22" s="235"/>
      <c r="CZ22" s="247"/>
      <c r="DA22" s="235"/>
      <c r="DB22" s="247"/>
      <c r="DC22" s="235"/>
      <c r="DD22" s="247"/>
      <c r="DE22" s="235"/>
      <c r="DF22" s="247"/>
      <c r="DG22" s="235"/>
      <c r="DH22" s="247"/>
      <c r="DI22" s="235"/>
      <c r="DJ22" s="247"/>
      <c r="DK22" s="235"/>
      <c r="DL22" s="247"/>
      <c r="DM22" s="235"/>
      <c r="DN22" s="247"/>
      <c r="DO22" s="235"/>
      <c r="DP22" s="247"/>
      <c r="DQ22" s="234"/>
      <c r="DR22" s="244"/>
      <c r="DS22" s="332"/>
      <c r="DT22" s="244"/>
      <c r="DU22" s="332"/>
      <c r="DV22" s="581"/>
      <c r="DW22" s="332"/>
      <c r="DX22" s="248"/>
      <c r="DY22" s="234"/>
      <c r="DZ22" s="316"/>
      <c r="EA22" s="234"/>
      <c r="EB22" s="292"/>
      <c r="EC22" s="234"/>
      <c r="ED22" s="249"/>
      <c r="EE22" s="234"/>
      <c r="EF22" s="406"/>
      <c r="EG22" s="96"/>
      <c r="EH22" s="250"/>
      <c r="EI22" s="207">
        <f>SUMPRODUCT(D22:EH22,'Raipur-1 R'!D22:EH22)</f>
        <v>0</v>
      </c>
      <c r="EJ22" s="3" t="s">
        <v>1026</v>
      </c>
      <c r="EK22" s="1"/>
      <c r="EL22" s="1"/>
      <c r="EM22" s="1"/>
      <c r="ER22" s="208" t="s">
        <v>38</v>
      </c>
      <c r="ES22" s="30" t="str">
        <f t="shared" si="0"/>
        <v>MPS Kitchen</v>
      </c>
      <c r="ET22" s="209">
        <f t="shared" si="2"/>
        <v>0</v>
      </c>
    </row>
    <row r="23" spans="2:150" ht="14.25" customHeight="1">
      <c r="B23" s="444">
        <f t="shared" si="3"/>
        <v>18</v>
      </c>
      <c r="C23" s="30" t="s">
        <v>932</v>
      </c>
      <c r="D23" s="232">
        <v>1</v>
      </c>
      <c r="E23" s="233"/>
      <c r="F23" s="234"/>
      <c r="G23" s="232"/>
      <c r="H23" s="233"/>
      <c r="I23" s="234"/>
      <c r="J23" s="321"/>
      <c r="K23" s="233"/>
      <c r="L23" s="234"/>
      <c r="M23" s="321"/>
      <c r="N23" s="233"/>
      <c r="O23" s="234"/>
      <c r="P23" s="412"/>
      <c r="Q23" s="233"/>
      <c r="R23" s="234"/>
      <c r="S23" s="235"/>
      <c r="T23" s="233"/>
      <c r="U23" s="234"/>
      <c r="V23" s="421"/>
      <c r="W23" s="233"/>
      <c r="X23" s="234"/>
      <c r="Y23" s="232"/>
      <c r="Z23" s="234"/>
      <c r="AA23" s="378"/>
      <c r="AB23" s="235"/>
      <c r="AC23" s="236"/>
      <c r="AD23" s="234"/>
      <c r="AE23" s="356"/>
      <c r="AF23" s="236"/>
      <c r="AG23" s="234"/>
      <c r="AH23" s="232"/>
      <c r="AI23" s="237"/>
      <c r="AJ23" s="234"/>
      <c r="AK23" s="232"/>
      <c r="AL23" s="237"/>
      <c r="AM23" s="234"/>
      <c r="AN23" s="232"/>
      <c r="AO23" s="237"/>
      <c r="AP23" s="234"/>
      <c r="AQ23" s="232"/>
      <c r="AR23" s="237"/>
      <c r="AS23" s="234"/>
      <c r="AT23" s="389"/>
      <c r="AU23" s="238">
        <v>2</v>
      </c>
      <c r="AV23" s="235"/>
      <c r="AW23" s="236"/>
      <c r="AX23" s="234"/>
      <c r="AY23" s="235"/>
      <c r="AZ23" s="236"/>
      <c r="BA23" s="234"/>
      <c r="BB23" s="232"/>
      <c r="BC23" s="237"/>
      <c r="BD23" s="234"/>
      <c r="BE23" s="232"/>
      <c r="BF23" s="237"/>
      <c r="BG23" s="234"/>
      <c r="BH23" s="232"/>
      <c r="BI23" s="237"/>
      <c r="BJ23" s="234"/>
      <c r="BK23" s="389"/>
      <c r="BL23" s="238"/>
      <c r="BM23" s="232"/>
      <c r="BN23" s="237"/>
      <c r="BO23" s="234"/>
      <c r="BP23" s="236"/>
      <c r="BQ23" s="237"/>
      <c r="BR23" s="234"/>
      <c r="BS23" s="239"/>
      <c r="BT23" s="240"/>
      <c r="BU23" s="234"/>
      <c r="BV23" s="241"/>
      <c r="BW23" s="240"/>
      <c r="BX23" s="234"/>
      <c r="BY23" s="242"/>
      <c r="BZ23" s="240"/>
      <c r="CA23" s="234"/>
      <c r="CB23" s="235"/>
      <c r="CC23" s="240"/>
      <c r="CD23" s="234"/>
      <c r="CE23" s="235"/>
      <c r="CF23" s="237"/>
      <c r="CG23" s="234"/>
      <c r="CH23" s="316"/>
      <c r="CI23" s="240"/>
      <c r="CJ23" s="234"/>
      <c r="CK23" s="243">
        <v>5</v>
      </c>
      <c r="CL23" s="234"/>
      <c r="CM23" s="371"/>
      <c r="CN23" s="244"/>
      <c r="CO23" s="537"/>
      <c r="CP23" s="246">
        <f t="shared" si="1"/>
        <v>5</v>
      </c>
      <c r="CQ23" s="235"/>
      <c r="CR23" s="247"/>
      <c r="CS23" s="235"/>
      <c r="CT23" s="247"/>
      <c r="CU23" s="235"/>
      <c r="CV23" s="247"/>
      <c r="CW23" s="235"/>
      <c r="CX23" s="247"/>
      <c r="CY23" s="235"/>
      <c r="CZ23" s="247"/>
      <c r="DA23" s="235"/>
      <c r="DB23" s="247"/>
      <c r="DC23" s="235"/>
      <c r="DD23" s="247"/>
      <c r="DE23" s="235"/>
      <c r="DF23" s="247"/>
      <c r="DG23" s="235"/>
      <c r="DH23" s="247"/>
      <c r="DI23" s="235"/>
      <c r="DJ23" s="247"/>
      <c r="DK23" s="235"/>
      <c r="DL23" s="247"/>
      <c r="DM23" s="235"/>
      <c r="DN23" s="247"/>
      <c r="DO23" s="235"/>
      <c r="DP23" s="247"/>
      <c r="DQ23" s="234"/>
      <c r="DR23" s="244"/>
      <c r="DS23" s="332"/>
      <c r="DT23" s="244"/>
      <c r="DU23" s="332"/>
      <c r="DV23" s="581"/>
      <c r="DW23" s="332"/>
      <c r="DX23" s="248"/>
      <c r="DY23" s="234"/>
      <c r="DZ23" s="316"/>
      <c r="EA23" s="234"/>
      <c r="EB23" s="292"/>
      <c r="EC23" s="234"/>
      <c r="ED23" s="249"/>
      <c r="EE23" s="234"/>
      <c r="EF23" s="406"/>
      <c r="EG23" s="96"/>
      <c r="EH23" s="250"/>
      <c r="EI23" s="207">
        <f>SUMPRODUCT(D23:EH23,'Raipur-1 R'!D23:EH23)</f>
        <v>4664</v>
      </c>
      <c r="EJ23" s="3" t="s">
        <v>1026</v>
      </c>
      <c r="EK23" s="1"/>
      <c r="EL23" s="1"/>
      <c r="EM23" s="1"/>
      <c r="ER23" s="208" t="s">
        <v>39</v>
      </c>
      <c r="ES23" s="30" t="str">
        <f t="shared" si="0"/>
        <v xml:space="preserve">BS  Hospitality Service Pind Balluchi Restaurant </v>
      </c>
      <c r="ET23" s="209">
        <f t="shared" si="2"/>
        <v>4664</v>
      </c>
    </row>
    <row r="24" spans="2:150" ht="13.5" hidden="1" customHeight="1">
      <c r="B24" s="444">
        <f t="shared" si="3"/>
        <v>19</v>
      </c>
      <c r="C24" s="30" t="s">
        <v>543</v>
      </c>
      <c r="D24" s="232"/>
      <c r="E24" s="233"/>
      <c r="F24" s="234"/>
      <c r="G24" s="232"/>
      <c r="H24" s="233"/>
      <c r="I24" s="234"/>
      <c r="J24" s="321"/>
      <c r="K24" s="233"/>
      <c r="L24" s="234"/>
      <c r="M24" s="321"/>
      <c r="N24" s="233"/>
      <c r="O24" s="234"/>
      <c r="P24" s="412"/>
      <c r="Q24" s="233"/>
      <c r="R24" s="234"/>
      <c r="S24" s="235"/>
      <c r="T24" s="233"/>
      <c r="U24" s="234"/>
      <c r="V24" s="421"/>
      <c r="W24" s="233"/>
      <c r="X24" s="234"/>
      <c r="Y24" s="232"/>
      <c r="Z24" s="234"/>
      <c r="AA24" s="378"/>
      <c r="AB24" s="235"/>
      <c r="AC24" s="236"/>
      <c r="AD24" s="234"/>
      <c r="AE24" s="356"/>
      <c r="AF24" s="236"/>
      <c r="AG24" s="234"/>
      <c r="AH24" s="232"/>
      <c r="AI24" s="237"/>
      <c r="AJ24" s="234"/>
      <c r="AK24" s="232"/>
      <c r="AL24" s="237"/>
      <c r="AM24" s="234"/>
      <c r="AN24" s="232"/>
      <c r="AO24" s="237"/>
      <c r="AP24" s="234"/>
      <c r="AQ24" s="232"/>
      <c r="AR24" s="237"/>
      <c r="AS24" s="234"/>
      <c r="AT24" s="389"/>
      <c r="AU24" s="238"/>
      <c r="AV24" s="235"/>
      <c r="AW24" s="236"/>
      <c r="AX24" s="234"/>
      <c r="AY24" s="235"/>
      <c r="AZ24" s="236"/>
      <c r="BA24" s="234"/>
      <c r="BB24" s="232"/>
      <c r="BC24" s="237"/>
      <c r="BD24" s="234"/>
      <c r="BE24" s="232"/>
      <c r="BF24" s="237"/>
      <c r="BG24" s="234"/>
      <c r="BH24" s="232"/>
      <c r="BI24" s="237"/>
      <c r="BJ24" s="234"/>
      <c r="BK24" s="389"/>
      <c r="BL24" s="238"/>
      <c r="BM24" s="232"/>
      <c r="BN24" s="237"/>
      <c r="BO24" s="234"/>
      <c r="BP24" s="236"/>
      <c r="BQ24" s="237"/>
      <c r="BR24" s="234"/>
      <c r="BS24" s="239"/>
      <c r="BT24" s="240"/>
      <c r="BU24" s="234"/>
      <c r="BV24" s="241"/>
      <c r="BW24" s="240"/>
      <c r="BX24" s="234"/>
      <c r="BY24" s="242"/>
      <c r="BZ24" s="240"/>
      <c r="CA24" s="234"/>
      <c r="CB24" s="235"/>
      <c r="CC24" s="240"/>
      <c r="CD24" s="234"/>
      <c r="CE24" s="235"/>
      <c r="CF24" s="237"/>
      <c r="CG24" s="234"/>
      <c r="CH24" s="316"/>
      <c r="CI24" s="240"/>
      <c r="CJ24" s="234"/>
      <c r="CK24" s="243"/>
      <c r="CL24" s="234"/>
      <c r="CM24" s="371"/>
      <c r="CN24" s="244"/>
      <c r="CO24" s="245"/>
      <c r="CP24" s="246">
        <f t="shared" si="1"/>
        <v>0</v>
      </c>
      <c r="CQ24" s="235"/>
      <c r="CR24" s="247"/>
      <c r="CS24" s="235"/>
      <c r="CT24" s="247"/>
      <c r="CU24" s="235"/>
      <c r="CV24" s="247"/>
      <c r="CW24" s="235"/>
      <c r="CX24" s="247"/>
      <c r="CY24" s="235"/>
      <c r="CZ24" s="247"/>
      <c r="DA24" s="235"/>
      <c r="DB24" s="247"/>
      <c r="DC24" s="235"/>
      <c r="DD24" s="247"/>
      <c r="DE24" s="235"/>
      <c r="DF24" s="247"/>
      <c r="DG24" s="235"/>
      <c r="DH24" s="247"/>
      <c r="DI24" s="235"/>
      <c r="DJ24" s="247"/>
      <c r="DK24" s="235"/>
      <c r="DL24" s="247"/>
      <c r="DM24" s="235"/>
      <c r="DN24" s="247"/>
      <c r="DO24" s="235"/>
      <c r="DP24" s="247"/>
      <c r="DQ24" s="234"/>
      <c r="DR24" s="244"/>
      <c r="DS24" s="332"/>
      <c r="DT24" s="244"/>
      <c r="DU24" s="332"/>
      <c r="DV24" s="581"/>
      <c r="DW24" s="332"/>
      <c r="DX24" s="248"/>
      <c r="DY24" s="234"/>
      <c r="DZ24" s="316"/>
      <c r="EA24" s="234"/>
      <c r="EB24" s="292"/>
      <c r="EC24" s="234"/>
      <c r="ED24" s="249"/>
      <c r="EE24" s="234"/>
      <c r="EF24" s="406"/>
      <c r="EG24" s="96"/>
      <c r="EH24" s="250"/>
      <c r="EI24" s="207">
        <f>SUMPRODUCT(D24:EH24,'Raipur-1 R'!D24:EH24)</f>
        <v>0</v>
      </c>
      <c r="EJ24" s="3" t="s">
        <v>1026</v>
      </c>
      <c r="EK24" s="1"/>
      <c r="EL24" s="1"/>
      <c r="EM24" s="1"/>
      <c r="ER24" s="208" t="s">
        <v>40</v>
      </c>
      <c r="ES24" s="30" t="str">
        <f t="shared" si="0"/>
        <v>Aryavarta Hospitality</v>
      </c>
      <c r="ET24" s="209">
        <f t="shared" si="2"/>
        <v>0</v>
      </c>
    </row>
    <row r="25" spans="2:150" ht="13.5" customHeight="1">
      <c r="B25" s="444">
        <f t="shared" si="3"/>
        <v>20</v>
      </c>
      <c r="C25" s="30" t="s">
        <v>842</v>
      </c>
      <c r="D25" s="232"/>
      <c r="E25" s="233">
        <v>40</v>
      </c>
      <c r="F25" s="234"/>
      <c r="G25" s="232"/>
      <c r="H25" s="233"/>
      <c r="I25" s="234"/>
      <c r="J25" s="321"/>
      <c r="K25" s="233"/>
      <c r="L25" s="234"/>
      <c r="M25" s="321"/>
      <c r="N25" s="233"/>
      <c r="O25" s="234"/>
      <c r="P25" s="412"/>
      <c r="Q25" s="233"/>
      <c r="R25" s="234"/>
      <c r="S25" s="235"/>
      <c r="T25" s="233"/>
      <c r="U25" s="234"/>
      <c r="V25" s="421"/>
      <c r="W25" s="233"/>
      <c r="X25" s="234"/>
      <c r="Y25" s="232"/>
      <c r="Z25" s="234"/>
      <c r="AA25" s="378"/>
      <c r="AB25" s="235"/>
      <c r="AC25" s="236"/>
      <c r="AD25" s="234"/>
      <c r="AE25" s="356"/>
      <c r="AF25" s="236"/>
      <c r="AG25" s="234"/>
      <c r="AH25" s="232"/>
      <c r="AI25" s="237"/>
      <c r="AJ25" s="234"/>
      <c r="AK25" s="232"/>
      <c r="AL25" s="237"/>
      <c r="AM25" s="234"/>
      <c r="AN25" s="232"/>
      <c r="AO25" s="237"/>
      <c r="AP25" s="234"/>
      <c r="AQ25" s="232"/>
      <c r="AR25" s="237"/>
      <c r="AS25" s="234"/>
      <c r="AT25" s="389"/>
      <c r="AU25" s="238">
        <v>5</v>
      </c>
      <c r="AV25" s="235"/>
      <c r="AW25" s="236"/>
      <c r="AX25" s="234"/>
      <c r="AY25" s="235"/>
      <c r="AZ25" s="236"/>
      <c r="BA25" s="234"/>
      <c r="BB25" s="232"/>
      <c r="BC25" s="237"/>
      <c r="BD25" s="234"/>
      <c r="BE25" s="232"/>
      <c r="BF25" s="237"/>
      <c r="BG25" s="234"/>
      <c r="BH25" s="232"/>
      <c r="BI25" s="237"/>
      <c r="BJ25" s="234"/>
      <c r="BK25" s="389"/>
      <c r="BL25" s="238"/>
      <c r="BM25" s="232"/>
      <c r="BN25" s="237"/>
      <c r="BO25" s="234"/>
      <c r="BP25" s="236"/>
      <c r="BQ25" s="237"/>
      <c r="BR25" s="234"/>
      <c r="BS25" s="239"/>
      <c r="BT25" s="240"/>
      <c r="BU25" s="234"/>
      <c r="BV25" s="241"/>
      <c r="BW25" s="240"/>
      <c r="BX25" s="234"/>
      <c r="BY25" s="242"/>
      <c r="BZ25" s="240"/>
      <c r="CA25" s="234"/>
      <c r="CB25" s="235"/>
      <c r="CC25" s="240"/>
      <c r="CD25" s="234"/>
      <c r="CE25" s="235"/>
      <c r="CF25" s="237"/>
      <c r="CG25" s="234"/>
      <c r="CH25" s="316"/>
      <c r="CI25" s="240"/>
      <c r="CJ25" s="234"/>
      <c r="CK25" s="243">
        <v>20</v>
      </c>
      <c r="CL25" s="234"/>
      <c r="CM25" s="371"/>
      <c r="CN25" s="244"/>
      <c r="CO25" s="245"/>
      <c r="CP25" s="246">
        <f t="shared" si="1"/>
        <v>20</v>
      </c>
      <c r="CQ25" s="235"/>
      <c r="CR25" s="247"/>
      <c r="CS25" s="235"/>
      <c r="CT25" s="247"/>
      <c r="CU25" s="235"/>
      <c r="CV25" s="247"/>
      <c r="CW25" s="235"/>
      <c r="CX25" s="247"/>
      <c r="CY25" s="235"/>
      <c r="CZ25" s="247"/>
      <c r="DA25" s="235"/>
      <c r="DB25" s="247"/>
      <c r="DC25" s="235"/>
      <c r="DD25" s="247"/>
      <c r="DE25" s="235"/>
      <c r="DF25" s="247"/>
      <c r="DG25" s="235"/>
      <c r="DH25" s="247"/>
      <c r="DI25" s="235"/>
      <c r="DJ25" s="247"/>
      <c r="DK25" s="235"/>
      <c r="DL25" s="247"/>
      <c r="DM25" s="235"/>
      <c r="DN25" s="247"/>
      <c r="DO25" s="235"/>
      <c r="DP25" s="247"/>
      <c r="DQ25" s="234"/>
      <c r="DR25" s="244"/>
      <c r="DS25" s="332"/>
      <c r="DT25" s="244"/>
      <c r="DU25" s="332"/>
      <c r="DV25" s="581"/>
      <c r="DW25" s="332"/>
      <c r="DX25" s="248"/>
      <c r="DY25" s="234"/>
      <c r="DZ25" s="316"/>
      <c r="EA25" s="234"/>
      <c r="EB25" s="292"/>
      <c r="EC25" s="234"/>
      <c r="ED25" s="249"/>
      <c r="EE25" s="234"/>
      <c r="EF25" s="406"/>
      <c r="EG25" s="96"/>
      <c r="EH25" s="250"/>
      <c r="EI25" s="207">
        <f>SUMPRODUCT(D25:EH25,'Raipur-1 R'!D25:EH25)</f>
        <v>13670</v>
      </c>
      <c r="EJ25" s="3" t="s">
        <v>1026</v>
      </c>
      <c r="EK25" s="1"/>
      <c r="EL25" s="1"/>
      <c r="EM25" s="1"/>
      <c r="ER25" s="208" t="s">
        <v>41</v>
      </c>
      <c r="ES25" s="30" t="str">
        <f t="shared" si="0"/>
        <v>Sukh Sagar Restaurants</v>
      </c>
      <c r="ET25" s="209">
        <f t="shared" si="2"/>
        <v>13670</v>
      </c>
    </row>
    <row r="26" spans="2:150" ht="13.5" hidden="1" customHeight="1">
      <c r="B26" s="444">
        <f t="shared" si="3"/>
        <v>21</v>
      </c>
      <c r="C26" s="30"/>
      <c r="D26" s="232"/>
      <c r="E26" s="233"/>
      <c r="F26" s="234"/>
      <c r="G26" s="232"/>
      <c r="H26" s="233"/>
      <c r="I26" s="234"/>
      <c r="J26" s="321"/>
      <c r="K26" s="233"/>
      <c r="L26" s="234"/>
      <c r="M26" s="321"/>
      <c r="N26" s="233"/>
      <c r="O26" s="234"/>
      <c r="P26" s="412"/>
      <c r="Q26" s="233"/>
      <c r="R26" s="234"/>
      <c r="S26" s="235"/>
      <c r="T26" s="233"/>
      <c r="U26" s="234"/>
      <c r="V26" s="421"/>
      <c r="W26" s="233"/>
      <c r="X26" s="234"/>
      <c r="Y26" s="232"/>
      <c r="Z26" s="234"/>
      <c r="AA26" s="378"/>
      <c r="AB26" s="235"/>
      <c r="AC26" s="236"/>
      <c r="AD26" s="234"/>
      <c r="AE26" s="356"/>
      <c r="AF26" s="236"/>
      <c r="AG26" s="234"/>
      <c r="AH26" s="232"/>
      <c r="AI26" s="237"/>
      <c r="AJ26" s="234"/>
      <c r="AK26" s="232"/>
      <c r="AL26" s="237"/>
      <c r="AM26" s="234"/>
      <c r="AN26" s="232"/>
      <c r="AO26" s="237"/>
      <c r="AP26" s="234"/>
      <c r="AQ26" s="232"/>
      <c r="AR26" s="237"/>
      <c r="AS26" s="234"/>
      <c r="AT26" s="389"/>
      <c r="AU26" s="238"/>
      <c r="AV26" s="235"/>
      <c r="AW26" s="236"/>
      <c r="AX26" s="234"/>
      <c r="AY26" s="235"/>
      <c r="AZ26" s="236"/>
      <c r="BA26" s="234"/>
      <c r="BB26" s="232"/>
      <c r="BC26" s="237"/>
      <c r="BD26" s="234"/>
      <c r="BE26" s="232"/>
      <c r="BF26" s="237"/>
      <c r="BG26" s="234"/>
      <c r="BH26" s="232"/>
      <c r="BI26" s="237"/>
      <c r="BJ26" s="234"/>
      <c r="BK26" s="389"/>
      <c r="BL26" s="238"/>
      <c r="BM26" s="232"/>
      <c r="BN26" s="237"/>
      <c r="BO26" s="234"/>
      <c r="BP26" s="236"/>
      <c r="BQ26" s="237"/>
      <c r="BR26" s="234"/>
      <c r="BS26" s="239"/>
      <c r="BT26" s="240"/>
      <c r="BU26" s="234"/>
      <c r="BV26" s="241"/>
      <c r="BW26" s="240"/>
      <c r="BX26" s="234"/>
      <c r="BY26" s="242"/>
      <c r="BZ26" s="240"/>
      <c r="CA26" s="234"/>
      <c r="CB26" s="235"/>
      <c r="CC26" s="240"/>
      <c r="CD26" s="234"/>
      <c r="CE26" s="235"/>
      <c r="CF26" s="237"/>
      <c r="CG26" s="234"/>
      <c r="CH26" s="316"/>
      <c r="CI26" s="240"/>
      <c r="CJ26" s="234"/>
      <c r="CK26" s="243"/>
      <c r="CL26" s="234"/>
      <c r="CM26" s="371"/>
      <c r="CN26" s="244"/>
      <c r="CO26" s="245"/>
      <c r="CP26" s="246">
        <f t="shared" si="1"/>
        <v>0</v>
      </c>
      <c r="CQ26" s="235"/>
      <c r="CR26" s="247"/>
      <c r="CS26" s="235"/>
      <c r="CT26" s="247"/>
      <c r="CU26" s="235"/>
      <c r="CV26" s="247"/>
      <c r="CW26" s="235"/>
      <c r="CX26" s="247"/>
      <c r="CY26" s="235"/>
      <c r="CZ26" s="247"/>
      <c r="DA26" s="235"/>
      <c r="DB26" s="247"/>
      <c r="DC26" s="235"/>
      <c r="DD26" s="247"/>
      <c r="DE26" s="235"/>
      <c r="DF26" s="247"/>
      <c r="DG26" s="235"/>
      <c r="DH26" s="247"/>
      <c r="DI26" s="235"/>
      <c r="DJ26" s="247"/>
      <c r="DK26" s="235"/>
      <c r="DL26" s="247"/>
      <c r="DM26" s="235"/>
      <c r="DN26" s="247"/>
      <c r="DO26" s="235"/>
      <c r="DP26" s="247"/>
      <c r="DQ26" s="234"/>
      <c r="DR26" s="244"/>
      <c r="DS26" s="332"/>
      <c r="DT26" s="244"/>
      <c r="DU26" s="332"/>
      <c r="DV26" s="581"/>
      <c r="DW26" s="332"/>
      <c r="DX26" s="248"/>
      <c r="DY26" s="234"/>
      <c r="DZ26" s="316"/>
      <c r="EA26" s="234"/>
      <c r="EB26" s="292"/>
      <c r="EC26" s="234"/>
      <c r="ED26" s="249"/>
      <c r="EE26" s="234"/>
      <c r="EF26" s="406"/>
      <c r="EG26" s="96"/>
      <c r="EH26" s="250"/>
      <c r="EI26" s="207">
        <f>SUMPRODUCT(D26:EH26,'Raipur-1 R'!D26:EH26)</f>
        <v>0</v>
      </c>
      <c r="EJ26" s="3" t="s">
        <v>1026</v>
      </c>
      <c r="EK26" s="1"/>
      <c r="EL26" s="1"/>
      <c r="EM26" s="1"/>
      <c r="ER26" s="208" t="s">
        <v>42</v>
      </c>
      <c r="ES26" s="30">
        <f t="shared" si="0"/>
        <v>0</v>
      </c>
      <c r="ET26" s="209">
        <f t="shared" si="2"/>
        <v>0</v>
      </c>
    </row>
    <row r="27" spans="2:150" ht="13.5" hidden="1" customHeight="1">
      <c r="B27" s="444">
        <f t="shared" si="3"/>
        <v>22</v>
      </c>
      <c r="C27" s="30" t="s">
        <v>847</v>
      </c>
      <c r="D27" s="232"/>
      <c r="E27" s="233"/>
      <c r="F27" s="234"/>
      <c r="G27" s="232"/>
      <c r="H27" s="233"/>
      <c r="I27" s="234"/>
      <c r="J27" s="321"/>
      <c r="K27" s="233"/>
      <c r="L27" s="234"/>
      <c r="M27" s="321"/>
      <c r="N27" s="233"/>
      <c r="O27" s="234"/>
      <c r="P27" s="412"/>
      <c r="Q27" s="233"/>
      <c r="R27" s="234"/>
      <c r="S27" s="235"/>
      <c r="T27" s="233"/>
      <c r="U27" s="234"/>
      <c r="V27" s="421"/>
      <c r="W27" s="233"/>
      <c r="X27" s="234"/>
      <c r="Y27" s="232"/>
      <c r="Z27" s="234"/>
      <c r="AA27" s="378"/>
      <c r="AB27" s="235"/>
      <c r="AC27" s="236"/>
      <c r="AD27" s="234"/>
      <c r="AE27" s="356"/>
      <c r="AF27" s="236"/>
      <c r="AG27" s="234"/>
      <c r="AH27" s="232"/>
      <c r="AI27" s="237"/>
      <c r="AJ27" s="234"/>
      <c r="AK27" s="232"/>
      <c r="AL27" s="237"/>
      <c r="AM27" s="234"/>
      <c r="AN27" s="232"/>
      <c r="AO27" s="237"/>
      <c r="AP27" s="234"/>
      <c r="AQ27" s="232"/>
      <c r="AR27" s="237"/>
      <c r="AS27" s="234"/>
      <c r="AT27" s="389"/>
      <c r="AU27" s="238"/>
      <c r="AV27" s="235"/>
      <c r="AW27" s="236"/>
      <c r="AX27" s="234"/>
      <c r="AY27" s="235"/>
      <c r="AZ27" s="236"/>
      <c r="BA27" s="234"/>
      <c r="BB27" s="232"/>
      <c r="BC27" s="237"/>
      <c r="BD27" s="234"/>
      <c r="BE27" s="232"/>
      <c r="BF27" s="237"/>
      <c r="BG27" s="234"/>
      <c r="BH27" s="232"/>
      <c r="BI27" s="237"/>
      <c r="BJ27" s="234"/>
      <c r="BK27" s="389"/>
      <c r="BL27" s="238"/>
      <c r="BM27" s="232"/>
      <c r="BN27" s="237"/>
      <c r="BO27" s="234"/>
      <c r="BP27" s="236"/>
      <c r="BQ27" s="237"/>
      <c r="BR27" s="234"/>
      <c r="BS27" s="239"/>
      <c r="BT27" s="240"/>
      <c r="BU27" s="234"/>
      <c r="BV27" s="241"/>
      <c r="BW27" s="240"/>
      <c r="BX27" s="234"/>
      <c r="BY27" s="242"/>
      <c r="BZ27" s="240"/>
      <c r="CA27" s="234"/>
      <c r="CB27" s="235"/>
      <c r="CC27" s="240"/>
      <c r="CD27" s="234"/>
      <c r="CE27" s="235"/>
      <c r="CF27" s="237"/>
      <c r="CG27" s="234"/>
      <c r="CH27" s="316"/>
      <c r="CI27" s="240"/>
      <c r="CJ27" s="234"/>
      <c r="CK27" s="243"/>
      <c r="CL27" s="234"/>
      <c r="CM27" s="371"/>
      <c r="CN27" s="244"/>
      <c r="CO27" s="245"/>
      <c r="CP27" s="246">
        <f t="shared" si="1"/>
        <v>0</v>
      </c>
      <c r="CQ27" s="235"/>
      <c r="CR27" s="247"/>
      <c r="CS27" s="235"/>
      <c r="CT27" s="247"/>
      <c r="CU27" s="235"/>
      <c r="CV27" s="247"/>
      <c r="CW27" s="235"/>
      <c r="CX27" s="247"/>
      <c r="CY27" s="235"/>
      <c r="CZ27" s="247"/>
      <c r="DA27" s="235"/>
      <c r="DB27" s="247"/>
      <c r="DC27" s="235"/>
      <c r="DD27" s="247"/>
      <c r="DE27" s="235"/>
      <c r="DF27" s="247"/>
      <c r="DG27" s="235"/>
      <c r="DH27" s="247"/>
      <c r="DI27" s="235"/>
      <c r="DJ27" s="247"/>
      <c r="DK27" s="235"/>
      <c r="DL27" s="247"/>
      <c r="DM27" s="235"/>
      <c r="DN27" s="247"/>
      <c r="DO27" s="235"/>
      <c r="DP27" s="247"/>
      <c r="DQ27" s="234"/>
      <c r="DR27" s="244"/>
      <c r="DS27" s="332"/>
      <c r="DT27" s="244"/>
      <c r="DU27" s="332"/>
      <c r="DV27" s="581"/>
      <c r="DW27" s="332"/>
      <c r="DX27" s="248"/>
      <c r="DY27" s="234"/>
      <c r="DZ27" s="316"/>
      <c r="EA27" s="234"/>
      <c r="EB27" s="292"/>
      <c r="EC27" s="234"/>
      <c r="ED27" s="249"/>
      <c r="EE27" s="234"/>
      <c r="EF27" s="406"/>
      <c r="EG27" s="96"/>
      <c r="EH27" s="250"/>
      <c r="EI27" s="207">
        <f>SUMPRODUCT(D27:EH27,'Raipur-1 R'!D27:EH27)</f>
        <v>0</v>
      </c>
      <c r="EJ27" s="3" t="s">
        <v>1026</v>
      </c>
      <c r="EK27" s="1"/>
      <c r="EL27" s="1"/>
      <c r="EM27" s="1"/>
      <c r="ER27" s="208" t="s">
        <v>43</v>
      </c>
      <c r="ES27" s="30" t="str">
        <f t="shared" si="0"/>
        <v>Aditi Ispat and Power Private Limited</v>
      </c>
      <c r="ET27" s="209">
        <f t="shared" si="2"/>
        <v>0</v>
      </c>
    </row>
    <row r="28" spans="2:150" ht="13.5" hidden="1" customHeight="1">
      <c r="B28" s="444">
        <f t="shared" si="3"/>
        <v>23</v>
      </c>
      <c r="C28" s="30" t="s">
        <v>812</v>
      </c>
      <c r="D28" s="232"/>
      <c r="E28" s="233"/>
      <c r="F28" s="234"/>
      <c r="G28" s="232"/>
      <c r="H28" s="233"/>
      <c r="I28" s="234"/>
      <c r="J28" s="321"/>
      <c r="K28" s="233"/>
      <c r="L28" s="234"/>
      <c r="M28" s="321"/>
      <c r="N28" s="233"/>
      <c r="O28" s="234"/>
      <c r="P28" s="412"/>
      <c r="Q28" s="233"/>
      <c r="R28" s="234"/>
      <c r="S28" s="235"/>
      <c r="T28" s="233"/>
      <c r="U28" s="234"/>
      <c r="V28" s="421"/>
      <c r="W28" s="233"/>
      <c r="X28" s="234"/>
      <c r="Y28" s="232"/>
      <c r="Z28" s="234"/>
      <c r="AA28" s="378"/>
      <c r="AB28" s="235"/>
      <c r="AC28" s="236"/>
      <c r="AD28" s="234"/>
      <c r="AE28" s="356"/>
      <c r="AF28" s="236"/>
      <c r="AG28" s="234"/>
      <c r="AH28" s="232"/>
      <c r="AI28" s="237"/>
      <c r="AJ28" s="234"/>
      <c r="AK28" s="232"/>
      <c r="AL28" s="237"/>
      <c r="AM28" s="234"/>
      <c r="AN28" s="232"/>
      <c r="AO28" s="237"/>
      <c r="AP28" s="234"/>
      <c r="AQ28" s="232"/>
      <c r="AR28" s="237"/>
      <c r="AS28" s="234"/>
      <c r="AT28" s="389"/>
      <c r="AU28" s="238"/>
      <c r="AV28" s="235"/>
      <c r="AW28" s="236"/>
      <c r="AX28" s="234"/>
      <c r="AY28" s="235"/>
      <c r="AZ28" s="236"/>
      <c r="BA28" s="234"/>
      <c r="BB28" s="232"/>
      <c r="BC28" s="237"/>
      <c r="BD28" s="234"/>
      <c r="BE28" s="232"/>
      <c r="BF28" s="237"/>
      <c r="BG28" s="234"/>
      <c r="BH28" s="232"/>
      <c r="BI28" s="237"/>
      <c r="BJ28" s="234"/>
      <c r="BK28" s="389"/>
      <c r="BL28" s="238"/>
      <c r="BM28" s="232"/>
      <c r="BN28" s="237"/>
      <c r="BO28" s="234"/>
      <c r="BP28" s="236"/>
      <c r="BQ28" s="237"/>
      <c r="BR28" s="234"/>
      <c r="BS28" s="239"/>
      <c r="BT28" s="240"/>
      <c r="BU28" s="234"/>
      <c r="BV28" s="241"/>
      <c r="BW28" s="240"/>
      <c r="BX28" s="234"/>
      <c r="BY28" s="242"/>
      <c r="BZ28" s="240"/>
      <c r="CA28" s="234"/>
      <c r="CB28" s="235"/>
      <c r="CC28" s="240"/>
      <c r="CD28" s="234"/>
      <c r="CE28" s="235"/>
      <c r="CF28" s="237"/>
      <c r="CG28" s="234"/>
      <c r="CH28" s="316"/>
      <c r="CI28" s="240"/>
      <c r="CJ28" s="234"/>
      <c r="CK28" s="243"/>
      <c r="CL28" s="234"/>
      <c r="CM28" s="371"/>
      <c r="CN28" s="244"/>
      <c r="CO28" s="245"/>
      <c r="CP28" s="246">
        <f t="shared" si="1"/>
        <v>0</v>
      </c>
      <c r="CQ28" s="235"/>
      <c r="CR28" s="247"/>
      <c r="CS28" s="235"/>
      <c r="CT28" s="247"/>
      <c r="CU28" s="235"/>
      <c r="CV28" s="247"/>
      <c r="CW28" s="235"/>
      <c r="CX28" s="247"/>
      <c r="CY28" s="235"/>
      <c r="CZ28" s="247"/>
      <c r="DA28" s="235"/>
      <c r="DB28" s="247"/>
      <c r="DC28" s="235"/>
      <c r="DD28" s="247"/>
      <c r="DE28" s="235"/>
      <c r="DF28" s="247"/>
      <c r="DG28" s="235"/>
      <c r="DH28" s="247"/>
      <c r="DI28" s="235"/>
      <c r="DJ28" s="247"/>
      <c r="DK28" s="235"/>
      <c r="DL28" s="247"/>
      <c r="DM28" s="235"/>
      <c r="DN28" s="247"/>
      <c r="DO28" s="235"/>
      <c r="DP28" s="247"/>
      <c r="DQ28" s="234"/>
      <c r="DR28" s="244"/>
      <c r="DS28" s="332"/>
      <c r="DT28" s="244"/>
      <c r="DU28" s="332"/>
      <c r="DV28" s="581"/>
      <c r="DW28" s="332"/>
      <c r="DX28" s="248"/>
      <c r="DY28" s="234"/>
      <c r="DZ28" s="316"/>
      <c r="EA28" s="234"/>
      <c r="EB28" s="292"/>
      <c r="EC28" s="234"/>
      <c r="ED28" s="249"/>
      <c r="EE28" s="234"/>
      <c r="EF28" s="406"/>
      <c r="EG28" s="96"/>
      <c r="EH28" s="250"/>
      <c r="EI28" s="207">
        <f>SUMPRODUCT(D28:EH28,'Raipur-1 R'!D28:EH28)</f>
        <v>0</v>
      </c>
      <c r="EJ28" s="3" t="s">
        <v>1026</v>
      </c>
      <c r="EK28" s="1"/>
      <c r="EL28" s="1"/>
      <c r="EM28" s="1"/>
      <c r="ER28" s="208" t="s">
        <v>44</v>
      </c>
      <c r="ES28" s="30" t="str">
        <f t="shared" si="0"/>
        <v>Hotel Babylon INN Private Limited</v>
      </c>
      <c r="ET28" s="209">
        <f t="shared" si="2"/>
        <v>0</v>
      </c>
    </row>
    <row r="29" spans="2:150" ht="13.5" hidden="1" customHeight="1">
      <c r="B29" s="444">
        <f t="shared" si="3"/>
        <v>24</v>
      </c>
      <c r="C29" s="30"/>
      <c r="D29" s="232"/>
      <c r="E29" s="233"/>
      <c r="F29" s="234"/>
      <c r="G29" s="232"/>
      <c r="H29" s="233"/>
      <c r="I29" s="234"/>
      <c r="J29" s="321"/>
      <c r="K29" s="233"/>
      <c r="L29" s="234"/>
      <c r="M29" s="321"/>
      <c r="N29" s="233"/>
      <c r="O29" s="234"/>
      <c r="P29" s="412"/>
      <c r="Q29" s="233"/>
      <c r="R29" s="234"/>
      <c r="S29" s="235"/>
      <c r="T29" s="233"/>
      <c r="U29" s="234"/>
      <c r="V29" s="421"/>
      <c r="W29" s="233"/>
      <c r="X29" s="234"/>
      <c r="Y29" s="232"/>
      <c r="Z29" s="234"/>
      <c r="AA29" s="378"/>
      <c r="AB29" s="235"/>
      <c r="AC29" s="236"/>
      <c r="AD29" s="234"/>
      <c r="AE29" s="356"/>
      <c r="AF29" s="236"/>
      <c r="AG29" s="234"/>
      <c r="AH29" s="232"/>
      <c r="AI29" s="237"/>
      <c r="AJ29" s="234"/>
      <c r="AK29" s="232"/>
      <c r="AL29" s="237"/>
      <c r="AM29" s="234"/>
      <c r="AN29" s="232"/>
      <c r="AO29" s="237"/>
      <c r="AP29" s="234"/>
      <c r="AQ29" s="232"/>
      <c r="AR29" s="237"/>
      <c r="AS29" s="234"/>
      <c r="AT29" s="389"/>
      <c r="AU29" s="238"/>
      <c r="AV29" s="235"/>
      <c r="AW29" s="236"/>
      <c r="AX29" s="234"/>
      <c r="AY29" s="235"/>
      <c r="AZ29" s="236"/>
      <c r="BA29" s="234"/>
      <c r="BB29" s="232"/>
      <c r="BC29" s="237"/>
      <c r="BD29" s="234"/>
      <c r="BE29" s="232"/>
      <c r="BF29" s="237"/>
      <c r="BG29" s="234"/>
      <c r="BH29" s="232"/>
      <c r="BI29" s="237"/>
      <c r="BJ29" s="234"/>
      <c r="BK29" s="389"/>
      <c r="BL29" s="238"/>
      <c r="BM29" s="232"/>
      <c r="BN29" s="237"/>
      <c r="BO29" s="234"/>
      <c r="BP29" s="236"/>
      <c r="BQ29" s="237"/>
      <c r="BR29" s="234"/>
      <c r="BS29" s="239"/>
      <c r="BT29" s="240"/>
      <c r="BU29" s="234"/>
      <c r="BV29" s="241"/>
      <c r="BW29" s="240"/>
      <c r="BX29" s="234"/>
      <c r="BY29" s="242"/>
      <c r="BZ29" s="240"/>
      <c r="CA29" s="234"/>
      <c r="CB29" s="235"/>
      <c r="CC29" s="240"/>
      <c r="CD29" s="234"/>
      <c r="CE29" s="235"/>
      <c r="CF29" s="237"/>
      <c r="CG29" s="234"/>
      <c r="CH29" s="316"/>
      <c r="CI29" s="240"/>
      <c r="CJ29" s="234"/>
      <c r="CK29" s="243"/>
      <c r="CL29" s="234"/>
      <c r="CM29" s="371"/>
      <c r="CN29" s="244"/>
      <c r="CO29" s="245"/>
      <c r="CP29" s="246">
        <f t="shared" si="1"/>
        <v>0</v>
      </c>
      <c r="CQ29" s="235"/>
      <c r="CR29" s="247"/>
      <c r="CS29" s="235"/>
      <c r="CT29" s="247"/>
      <c r="CU29" s="235"/>
      <c r="CV29" s="247"/>
      <c r="CW29" s="235"/>
      <c r="CX29" s="247"/>
      <c r="CY29" s="235"/>
      <c r="CZ29" s="247"/>
      <c r="DA29" s="235"/>
      <c r="DB29" s="247"/>
      <c r="DC29" s="235"/>
      <c r="DD29" s="247"/>
      <c r="DE29" s="235"/>
      <c r="DF29" s="247"/>
      <c r="DG29" s="235"/>
      <c r="DH29" s="247"/>
      <c r="DI29" s="235"/>
      <c r="DJ29" s="247"/>
      <c r="DK29" s="235"/>
      <c r="DL29" s="247"/>
      <c r="DM29" s="235"/>
      <c r="DN29" s="247"/>
      <c r="DO29" s="235"/>
      <c r="DP29" s="247"/>
      <c r="DQ29" s="234"/>
      <c r="DR29" s="244"/>
      <c r="DS29" s="332"/>
      <c r="DT29" s="244"/>
      <c r="DU29" s="332"/>
      <c r="DV29" s="581"/>
      <c r="DW29" s="332"/>
      <c r="DX29" s="248"/>
      <c r="DY29" s="234"/>
      <c r="DZ29" s="316"/>
      <c r="EA29" s="234"/>
      <c r="EB29" s="292"/>
      <c r="EC29" s="234"/>
      <c r="ED29" s="249"/>
      <c r="EE29" s="234"/>
      <c r="EF29" s="406"/>
      <c r="EG29" s="96"/>
      <c r="EH29" s="250"/>
      <c r="EI29" s="207">
        <f>SUMPRODUCT(D29:EH29,'Raipur-1 R'!D29:EH29)</f>
        <v>0</v>
      </c>
      <c r="EJ29" s="3" t="s">
        <v>1026</v>
      </c>
      <c r="EK29" s="1"/>
      <c r="EL29" s="1"/>
      <c r="EM29" s="1"/>
      <c r="ER29" s="208" t="s">
        <v>45</v>
      </c>
      <c r="ES29" s="30">
        <f t="shared" si="0"/>
        <v>0</v>
      </c>
      <c r="ET29" s="209">
        <f t="shared" si="2"/>
        <v>0</v>
      </c>
    </row>
    <row r="30" spans="2:150" ht="13.5" hidden="1" customHeight="1">
      <c r="B30" s="444">
        <f t="shared" si="3"/>
        <v>25</v>
      </c>
      <c r="C30" s="569" t="s">
        <v>577</v>
      </c>
      <c r="D30" s="232"/>
      <c r="E30" s="233"/>
      <c r="F30" s="234"/>
      <c r="G30" s="232"/>
      <c r="H30" s="233"/>
      <c r="I30" s="234"/>
      <c r="J30" s="321"/>
      <c r="K30" s="233"/>
      <c r="L30" s="234"/>
      <c r="M30" s="321"/>
      <c r="N30" s="233"/>
      <c r="O30" s="234"/>
      <c r="P30" s="412"/>
      <c r="Q30" s="233"/>
      <c r="R30" s="234"/>
      <c r="S30" s="235"/>
      <c r="T30" s="233"/>
      <c r="U30" s="234"/>
      <c r="V30" s="421"/>
      <c r="W30" s="233"/>
      <c r="X30" s="234"/>
      <c r="Y30" s="232"/>
      <c r="Z30" s="234"/>
      <c r="AA30" s="378"/>
      <c r="AB30" s="235"/>
      <c r="AC30" s="236"/>
      <c r="AD30" s="234"/>
      <c r="AE30" s="356"/>
      <c r="AF30" s="236"/>
      <c r="AG30" s="234"/>
      <c r="AH30" s="232"/>
      <c r="AI30" s="237"/>
      <c r="AJ30" s="234"/>
      <c r="AK30" s="232"/>
      <c r="AL30" s="237"/>
      <c r="AM30" s="234"/>
      <c r="AN30" s="232"/>
      <c r="AO30" s="537"/>
      <c r="AP30" s="234"/>
      <c r="AQ30" s="232"/>
      <c r="AR30" s="237"/>
      <c r="AS30" s="234"/>
      <c r="AT30" s="389"/>
      <c r="AU30" s="238"/>
      <c r="AV30" s="235"/>
      <c r="AW30" s="236"/>
      <c r="AX30" s="234"/>
      <c r="AY30" s="235"/>
      <c r="AZ30" s="236"/>
      <c r="BA30" s="234"/>
      <c r="BB30" s="232"/>
      <c r="BC30" s="237"/>
      <c r="BD30" s="234"/>
      <c r="BE30" s="232"/>
      <c r="BF30" s="237"/>
      <c r="BG30" s="234"/>
      <c r="BH30" s="232"/>
      <c r="BI30" s="237"/>
      <c r="BJ30" s="234"/>
      <c r="BK30" s="389"/>
      <c r="BL30" s="238"/>
      <c r="BM30" s="232"/>
      <c r="BN30" s="237"/>
      <c r="BO30" s="234"/>
      <c r="BP30" s="236"/>
      <c r="BQ30" s="237"/>
      <c r="BR30" s="234"/>
      <c r="BS30" s="239"/>
      <c r="BT30" s="240"/>
      <c r="BU30" s="234"/>
      <c r="BV30" s="241"/>
      <c r="BW30" s="240"/>
      <c r="BX30" s="234"/>
      <c r="BY30" s="242"/>
      <c r="BZ30" s="240"/>
      <c r="CA30" s="234"/>
      <c r="CB30" s="235"/>
      <c r="CC30" s="240"/>
      <c r="CD30" s="234"/>
      <c r="CE30" s="235"/>
      <c r="CF30" s="237"/>
      <c r="CG30" s="234"/>
      <c r="CH30" s="316"/>
      <c r="CI30" s="240"/>
      <c r="CJ30" s="234"/>
      <c r="CK30" s="243"/>
      <c r="CL30" s="234"/>
      <c r="CM30" s="371"/>
      <c r="CN30" s="244"/>
      <c r="CO30" s="245"/>
      <c r="CP30" s="246">
        <f t="shared" si="1"/>
        <v>0</v>
      </c>
      <c r="CQ30" s="235"/>
      <c r="CR30" s="247"/>
      <c r="CS30" s="235"/>
      <c r="CT30" s="247"/>
      <c r="CU30" s="235"/>
      <c r="CV30" s="247"/>
      <c r="CW30" s="235"/>
      <c r="CX30" s="247"/>
      <c r="CY30" s="235"/>
      <c r="CZ30" s="247"/>
      <c r="DA30" s="235"/>
      <c r="DB30" s="247"/>
      <c r="DC30" s="235"/>
      <c r="DD30" s="247"/>
      <c r="DE30" s="235"/>
      <c r="DF30" s="247"/>
      <c r="DG30" s="235"/>
      <c r="DH30" s="247"/>
      <c r="DI30" s="235"/>
      <c r="DJ30" s="247"/>
      <c r="DK30" s="235"/>
      <c r="DL30" s="247"/>
      <c r="DM30" s="235"/>
      <c r="DN30" s="247"/>
      <c r="DO30" s="235"/>
      <c r="DP30" s="247"/>
      <c r="DQ30" s="234"/>
      <c r="DR30" s="244"/>
      <c r="DS30" s="332"/>
      <c r="DT30" s="244"/>
      <c r="DU30" s="332"/>
      <c r="DV30" s="581"/>
      <c r="DW30" s="332"/>
      <c r="DX30" s="248"/>
      <c r="DY30" s="234"/>
      <c r="DZ30" s="316"/>
      <c r="EA30" s="234"/>
      <c r="EB30" s="292"/>
      <c r="EC30" s="234"/>
      <c r="ED30" s="249"/>
      <c r="EE30" s="234"/>
      <c r="EF30" s="406"/>
      <c r="EG30" s="96"/>
      <c r="EH30" s="250"/>
      <c r="EI30" s="207">
        <f>SUMPRODUCT(D30:EH30,'Raipur-1 R'!D30:EH30)</f>
        <v>0</v>
      </c>
      <c r="EJ30" s="3" t="s">
        <v>1026</v>
      </c>
      <c r="EK30" s="1"/>
      <c r="EL30" s="1"/>
      <c r="EM30" s="1"/>
      <c r="ER30" s="208" t="s">
        <v>46</v>
      </c>
      <c r="ES30" s="30" t="str">
        <f t="shared" si="0"/>
        <v>Shri Bajrang Power and Ispat Ltd</v>
      </c>
      <c r="ET30" s="209">
        <f t="shared" si="2"/>
        <v>0</v>
      </c>
    </row>
    <row r="31" spans="2:150" ht="13.5" hidden="1" customHeight="1">
      <c r="B31" s="444">
        <f t="shared" si="3"/>
        <v>26</v>
      </c>
      <c r="C31" s="30" t="s">
        <v>396</v>
      </c>
      <c r="D31" s="232"/>
      <c r="E31" s="233"/>
      <c r="F31" s="234"/>
      <c r="G31" s="232"/>
      <c r="H31" s="233"/>
      <c r="I31" s="234"/>
      <c r="J31" s="321"/>
      <c r="K31" s="233"/>
      <c r="L31" s="234"/>
      <c r="M31" s="321"/>
      <c r="N31" s="233"/>
      <c r="O31" s="234"/>
      <c r="P31" s="412"/>
      <c r="Q31" s="233"/>
      <c r="R31" s="234"/>
      <c r="S31" s="235"/>
      <c r="T31" s="233"/>
      <c r="U31" s="234"/>
      <c r="V31" s="421"/>
      <c r="W31" s="233"/>
      <c r="X31" s="234"/>
      <c r="Y31" s="232"/>
      <c r="Z31" s="234"/>
      <c r="AA31" s="378"/>
      <c r="AB31" s="235"/>
      <c r="AC31" s="236"/>
      <c r="AD31" s="234"/>
      <c r="AE31" s="356"/>
      <c r="AF31" s="236"/>
      <c r="AG31" s="234"/>
      <c r="AH31" s="232"/>
      <c r="AI31" s="237"/>
      <c r="AJ31" s="234"/>
      <c r="AK31" s="232"/>
      <c r="AL31" s="237"/>
      <c r="AM31" s="234"/>
      <c r="AN31" s="232"/>
      <c r="AO31" s="537"/>
      <c r="AP31" s="234"/>
      <c r="AQ31" s="232"/>
      <c r="AR31" s="237"/>
      <c r="AS31" s="234"/>
      <c r="AT31" s="389"/>
      <c r="AU31" s="238"/>
      <c r="AV31" s="235"/>
      <c r="AW31" s="236"/>
      <c r="AX31" s="234"/>
      <c r="AY31" s="235"/>
      <c r="AZ31" s="236"/>
      <c r="BA31" s="234"/>
      <c r="BB31" s="232"/>
      <c r="BC31" s="237"/>
      <c r="BD31" s="234"/>
      <c r="BE31" s="232"/>
      <c r="BF31" s="237"/>
      <c r="BG31" s="234"/>
      <c r="BH31" s="232"/>
      <c r="BI31" s="237"/>
      <c r="BJ31" s="234"/>
      <c r="BK31" s="389"/>
      <c r="BL31" s="238"/>
      <c r="BM31" s="232"/>
      <c r="BN31" s="237"/>
      <c r="BO31" s="234"/>
      <c r="BP31" s="236"/>
      <c r="BQ31" s="237"/>
      <c r="BR31" s="234"/>
      <c r="BS31" s="239"/>
      <c r="BT31" s="240"/>
      <c r="BU31" s="234"/>
      <c r="BV31" s="241"/>
      <c r="BW31" s="240"/>
      <c r="BX31" s="234"/>
      <c r="BY31" s="242"/>
      <c r="BZ31" s="240"/>
      <c r="CA31" s="234"/>
      <c r="CB31" s="235"/>
      <c r="CC31" s="240"/>
      <c r="CD31" s="234"/>
      <c r="CE31" s="235"/>
      <c r="CF31" s="237"/>
      <c r="CG31" s="234"/>
      <c r="CH31" s="316"/>
      <c r="CI31" s="240"/>
      <c r="CJ31" s="234"/>
      <c r="CK31" s="243"/>
      <c r="CL31" s="234"/>
      <c r="CM31" s="371"/>
      <c r="CN31" s="244"/>
      <c r="CO31" s="245"/>
      <c r="CP31" s="246">
        <f t="shared" si="1"/>
        <v>0</v>
      </c>
      <c r="CQ31" s="235"/>
      <c r="CR31" s="247"/>
      <c r="CS31" s="235"/>
      <c r="CT31" s="247"/>
      <c r="CU31" s="235"/>
      <c r="CV31" s="247"/>
      <c r="CW31" s="235"/>
      <c r="CX31" s="247"/>
      <c r="CY31" s="235"/>
      <c r="CZ31" s="247"/>
      <c r="DA31" s="235"/>
      <c r="DB31" s="247"/>
      <c r="DC31" s="235"/>
      <c r="DD31" s="247"/>
      <c r="DE31" s="235"/>
      <c r="DF31" s="247"/>
      <c r="DG31" s="235"/>
      <c r="DH31" s="247"/>
      <c r="DI31" s="235"/>
      <c r="DJ31" s="247"/>
      <c r="DK31" s="235"/>
      <c r="DL31" s="247"/>
      <c r="DM31" s="235"/>
      <c r="DN31" s="247"/>
      <c r="DO31" s="235"/>
      <c r="DP31" s="247"/>
      <c r="DQ31" s="234"/>
      <c r="DR31" s="244"/>
      <c r="DS31" s="332"/>
      <c r="DT31" s="244"/>
      <c r="DU31" s="332"/>
      <c r="DV31" s="581"/>
      <c r="DW31" s="332"/>
      <c r="DX31" s="248"/>
      <c r="DY31" s="234"/>
      <c r="DZ31" s="316"/>
      <c r="EA31" s="234"/>
      <c r="EB31" s="292"/>
      <c r="EC31" s="234"/>
      <c r="ED31" s="249"/>
      <c r="EE31" s="234"/>
      <c r="EF31" s="406"/>
      <c r="EG31" s="96"/>
      <c r="EH31" s="250"/>
      <c r="EI31" s="207">
        <f>SUMPRODUCT(D31:EH31,'Raipur-1 R'!D31:EH31)</f>
        <v>0</v>
      </c>
      <c r="EJ31" s="3" t="s">
        <v>1026</v>
      </c>
      <c r="EK31" s="1"/>
      <c r="EL31" s="1"/>
      <c r="EM31" s="1"/>
      <c r="ER31" s="208" t="s">
        <v>47</v>
      </c>
      <c r="ES31" s="30" t="str">
        <f t="shared" si="0"/>
        <v>Artech Hospitalities</v>
      </c>
      <c r="ET31" s="209">
        <f t="shared" si="2"/>
        <v>0</v>
      </c>
    </row>
    <row r="32" spans="2:150" ht="13.5" customHeight="1">
      <c r="B32" s="444">
        <f t="shared" si="3"/>
        <v>27</v>
      </c>
      <c r="C32" s="30" t="s">
        <v>933</v>
      </c>
      <c r="D32" s="232"/>
      <c r="E32" s="233"/>
      <c r="F32" s="234"/>
      <c r="G32" s="232"/>
      <c r="H32" s="233"/>
      <c r="I32" s="234"/>
      <c r="J32" s="321"/>
      <c r="K32" s="233"/>
      <c r="L32" s="234"/>
      <c r="M32" s="321"/>
      <c r="N32" s="233"/>
      <c r="O32" s="234"/>
      <c r="P32" s="412"/>
      <c r="Q32" s="233"/>
      <c r="R32" s="234"/>
      <c r="S32" s="235"/>
      <c r="T32" s="233"/>
      <c r="U32" s="234"/>
      <c r="V32" s="421"/>
      <c r="W32" s="233"/>
      <c r="X32" s="234"/>
      <c r="Y32" s="232"/>
      <c r="Z32" s="234"/>
      <c r="AA32" s="378"/>
      <c r="AB32" s="235"/>
      <c r="AC32" s="236"/>
      <c r="AD32" s="234"/>
      <c r="AE32" s="356"/>
      <c r="AF32" s="236"/>
      <c r="AG32" s="234"/>
      <c r="AH32" s="232"/>
      <c r="AI32" s="237"/>
      <c r="AJ32" s="234"/>
      <c r="AK32" s="232"/>
      <c r="AL32" s="237"/>
      <c r="AM32" s="234"/>
      <c r="AN32" s="232"/>
      <c r="AO32" s="237"/>
      <c r="AP32" s="234"/>
      <c r="AQ32" s="232">
        <v>10</v>
      </c>
      <c r="AR32" s="237"/>
      <c r="AS32" s="234"/>
      <c r="AT32" s="389"/>
      <c r="AU32" s="238"/>
      <c r="AV32" s="235"/>
      <c r="AW32" s="236"/>
      <c r="AX32" s="234"/>
      <c r="AY32" s="235"/>
      <c r="AZ32" s="236"/>
      <c r="BA32" s="234"/>
      <c r="BB32" s="232"/>
      <c r="BC32" s="237"/>
      <c r="BD32" s="234"/>
      <c r="BE32" s="232"/>
      <c r="BF32" s="237"/>
      <c r="BG32" s="234"/>
      <c r="BH32" s="232"/>
      <c r="BI32" s="237"/>
      <c r="BJ32" s="234"/>
      <c r="BK32" s="389"/>
      <c r="BL32" s="238"/>
      <c r="BM32" s="232"/>
      <c r="BN32" s="237"/>
      <c r="BO32" s="234"/>
      <c r="BP32" s="236"/>
      <c r="BQ32" s="237"/>
      <c r="BR32" s="234"/>
      <c r="BS32" s="239"/>
      <c r="BT32" s="240"/>
      <c r="BU32" s="234"/>
      <c r="BV32" s="241"/>
      <c r="BW32" s="240"/>
      <c r="BX32" s="234"/>
      <c r="BY32" s="242"/>
      <c r="BZ32" s="240"/>
      <c r="CA32" s="234"/>
      <c r="CB32" s="235"/>
      <c r="CC32" s="240"/>
      <c r="CD32" s="234"/>
      <c r="CE32" s="235"/>
      <c r="CF32" s="237"/>
      <c r="CG32" s="234"/>
      <c r="CH32" s="316"/>
      <c r="CI32" s="240"/>
      <c r="CJ32" s="234"/>
      <c r="CK32" s="243"/>
      <c r="CL32" s="234"/>
      <c r="CM32" s="371"/>
      <c r="CN32" s="244"/>
      <c r="CO32" s="245"/>
      <c r="CP32" s="246">
        <f t="shared" si="1"/>
        <v>0</v>
      </c>
      <c r="CQ32" s="235"/>
      <c r="CR32" s="247"/>
      <c r="CS32" s="235"/>
      <c r="CT32" s="247"/>
      <c r="CU32" s="235"/>
      <c r="CV32" s="247"/>
      <c r="CW32" s="235"/>
      <c r="CX32" s="247"/>
      <c r="CY32" s="235"/>
      <c r="CZ32" s="247"/>
      <c r="DA32" s="235"/>
      <c r="DB32" s="247"/>
      <c r="DC32" s="235"/>
      <c r="DD32" s="247"/>
      <c r="DE32" s="235"/>
      <c r="DF32" s="247"/>
      <c r="DG32" s="235"/>
      <c r="DH32" s="247"/>
      <c r="DI32" s="235"/>
      <c r="DJ32" s="247"/>
      <c r="DK32" s="235"/>
      <c r="DL32" s="247"/>
      <c r="DM32" s="235"/>
      <c r="DN32" s="247"/>
      <c r="DO32" s="235"/>
      <c r="DP32" s="247"/>
      <c r="DQ32" s="234"/>
      <c r="DR32" s="244"/>
      <c r="DS32" s="332"/>
      <c r="DT32" s="244"/>
      <c r="DU32" s="332"/>
      <c r="DV32" s="581"/>
      <c r="DW32" s="332"/>
      <c r="DX32" s="248"/>
      <c r="DY32" s="234"/>
      <c r="DZ32" s="316"/>
      <c r="EA32" s="234"/>
      <c r="EB32" s="292"/>
      <c r="EC32" s="234"/>
      <c r="ED32" s="249"/>
      <c r="EE32" s="234"/>
      <c r="EF32" s="406"/>
      <c r="EG32" s="96"/>
      <c r="EH32" s="250"/>
      <c r="EI32" s="207">
        <f>SUMPRODUCT(D32:EH32,'Raipur-1 R'!D32:EH32)</f>
        <v>6700</v>
      </c>
      <c r="EJ32" s="3" t="s">
        <v>1026</v>
      </c>
      <c r="EK32" s="1"/>
      <c r="EL32" s="1"/>
      <c r="EM32" s="1"/>
      <c r="ER32" s="208" t="s">
        <v>48</v>
      </c>
      <c r="ES32" s="30" t="str">
        <f t="shared" si="0"/>
        <v>Shree Sai Services AIIMS</v>
      </c>
      <c r="ET32" s="209">
        <f t="shared" si="2"/>
        <v>6700</v>
      </c>
    </row>
    <row r="33" spans="2:150" ht="15">
      <c r="B33" s="444">
        <f t="shared" si="3"/>
        <v>28</v>
      </c>
      <c r="C33" s="30" t="s">
        <v>1069</v>
      </c>
      <c r="D33" s="232"/>
      <c r="E33" s="233">
        <v>6</v>
      </c>
      <c r="F33" s="234"/>
      <c r="G33" s="232"/>
      <c r="H33" s="233"/>
      <c r="I33" s="234"/>
      <c r="J33" s="321"/>
      <c r="K33" s="233"/>
      <c r="L33" s="234"/>
      <c r="M33" s="321"/>
      <c r="N33" s="233"/>
      <c r="O33" s="234"/>
      <c r="P33" s="412"/>
      <c r="Q33" s="233"/>
      <c r="R33" s="234"/>
      <c r="S33" s="235"/>
      <c r="T33" s="233"/>
      <c r="U33" s="234"/>
      <c r="V33" s="421"/>
      <c r="W33" s="233"/>
      <c r="X33" s="234"/>
      <c r="Y33" s="232"/>
      <c r="Z33" s="234"/>
      <c r="AA33" s="378"/>
      <c r="AB33" s="235"/>
      <c r="AC33" s="236"/>
      <c r="AD33" s="234"/>
      <c r="AE33" s="356"/>
      <c r="AF33" s="236"/>
      <c r="AG33" s="234"/>
      <c r="AH33" s="232"/>
      <c r="AI33" s="237"/>
      <c r="AJ33" s="234"/>
      <c r="AK33" s="232"/>
      <c r="AL33" s="237"/>
      <c r="AM33" s="234"/>
      <c r="AN33" s="232">
        <v>1</v>
      </c>
      <c r="AO33" s="237"/>
      <c r="AP33" s="234"/>
      <c r="AQ33" s="232"/>
      <c r="AR33" s="237"/>
      <c r="AS33" s="234"/>
      <c r="AT33" s="389"/>
      <c r="AU33" s="238"/>
      <c r="AV33" s="235"/>
      <c r="AW33" s="236"/>
      <c r="AX33" s="234"/>
      <c r="AY33" s="235"/>
      <c r="AZ33" s="236"/>
      <c r="BA33" s="234"/>
      <c r="BB33" s="232"/>
      <c r="BC33" s="237"/>
      <c r="BD33" s="234"/>
      <c r="BE33" s="232"/>
      <c r="BF33" s="237"/>
      <c r="BG33" s="234"/>
      <c r="BH33" s="232"/>
      <c r="BI33" s="237"/>
      <c r="BJ33" s="234"/>
      <c r="BK33" s="389"/>
      <c r="BL33" s="238"/>
      <c r="BM33" s="232"/>
      <c r="BN33" s="237"/>
      <c r="BO33" s="234"/>
      <c r="BP33" s="236"/>
      <c r="BQ33" s="237"/>
      <c r="BR33" s="234"/>
      <c r="BS33" s="239"/>
      <c r="BT33" s="240"/>
      <c r="BU33" s="234"/>
      <c r="BV33" s="241"/>
      <c r="BW33" s="240"/>
      <c r="BX33" s="234"/>
      <c r="BY33" s="242"/>
      <c r="BZ33" s="240"/>
      <c r="CA33" s="234"/>
      <c r="CB33" s="235"/>
      <c r="CC33" s="240"/>
      <c r="CD33" s="234"/>
      <c r="CE33" s="235"/>
      <c r="CF33" s="237"/>
      <c r="CG33" s="234"/>
      <c r="CH33" s="316"/>
      <c r="CI33" s="240"/>
      <c r="CJ33" s="234"/>
      <c r="CK33" s="243"/>
      <c r="CL33" s="234"/>
      <c r="CM33" s="371"/>
      <c r="CN33" s="244"/>
      <c r="CO33" s="245"/>
      <c r="CP33" s="246">
        <f t="shared" si="1"/>
        <v>0</v>
      </c>
      <c r="CQ33" s="235"/>
      <c r="CR33" s="247"/>
      <c r="CS33" s="235"/>
      <c r="CT33" s="247"/>
      <c r="CU33" s="235"/>
      <c r="CV33" s="247"/>
      <c r="CW33" s="235"/>
      <c r="CX33" s="247"/>
      <c r="CY33" s="235"/>
      <c r="CZ33" s="247"/>
      <c r="DA33" s="235"/>
      <c r="DB33" s="247"/>
      <c r="DC33" s="235"/>
      <c r="DD33" s="247"/>
      <c r="DE33" s="235"/>
      <c r="DF33" s="247"/>
      <c r="DG33" s="235"/>
      <c r="DH33" s="247"/>
      <c r="DI33" s="235"/>
      <c r="DJ33" s="247"/>
      <c r="DK33" s="235"/>
      <c r="DL33" s="247"/>
      <c r="DM33" s="235"/>
      <c r="DN33" s="247"/>
      <c r="DO33" s="235"/>
      <c r="DP33" s="247"/>
      <c r="DQ33" s="234"/>
      <c r="DR33" s="244"/>
      <c r="DS33" s="332"/>
      <c r="DT33" s="244"/>
      <c r="DU33" s="332"/>
      <c r="DV33" s="581"/>
      <c r="DW33" s="332"/>
      <c r="DX33" s="248"/>
      <c r="DY33" s="234"/>
      <c r="DZ33" s="316"/>
      <c r="EA33" s="234"/>
      <c r="EB33" s="292"/>
      <c r="EC33" s="234"/>
      <c r="ED33" s="249"/>
      <c r="EE33" s="234"/>
      <c r="EF33" s="406"/>
      <c r="EG33" s="96"/>
      <c r="EH33" s="250"/>
      <c r="EI33" s="207">
        <f>SUMPRODUCT(D33:EH33,'Raipur-1 R'!D33:EH33)</f>
        <v>1030.5</v>
      </c>
      <c r="EJ33" s="3" t="s">
        <v>1026</v>
      </c>
      <c r="EK33" s="1"/>
      <c r="EL33" s="1"/>
      <c r="EM33" s="1"/>
      <c r="ER33" s="208" t="s">
        <v>49</v>
      </c>
      <c r="ES33" s="30" t="str">
        <f t="shared" si="0"/>
        <v>Goyal Ventures</v>
      </c>
      <c r="ET33" s="209">
        <f t="shared" si="2"/>
        <v>1030.5</v>
      </c>
    </row>
    <row r="34" spans="2:150" ht="15" hidden="1">
      <c r="B34" s="444">
        <f t="shared" si="3"/>
        <v>29</v>
      </c>
      <c r="C34" s="30" t="s">
        <v>2992</v>
      </c>
      <c r="D34" s="232"/>
      <c r="E34" s="233"/>
      <c r="F34" s="234"/>
      <c r="G34" s="232"/>
      <c r="H34" s="233"/>
      <c r="I34" s="234"/>
      <c r="J34" s="321"/>
      <c r="K34" s="233"/>
      <c r="L34" s="234"/>
      <c r="M34" s="321"/>
      <c r="N34" s="233"/>
      <c r="O34" s="234"/>
      <c r="P34" s="412"/>
      <c r="Q34" s="233"/>
      <c r="R34" s="234"/>
      <c r="S34" s="235"/>
      <c r="T34" s="233"/>
      <c r="U34" s="234"/>
      <c r="V34" s="421"/>
      <c r="W34" s="233"/>
      <c r="X34" s="234"/>
      <c r="Y34" s="232"/>
      <c r="Z34" s="234"/>
      <c r="AA34" s="378"/>
      <c r="AB34" s="235"/>
      <c r="AC34" s="236"/>
      <c r="AD34" s="234"/>
      <c r="AE34" s="356"/>
      <c r="AF34" s="236"/>
      <c r="AG34" s="234"/>
      <c r="AH34" s="232"/>
      <c r="AI34" s="237"/>
      <c r="AJ34" s="234"/>
      <c r="AK34" s="232"/>
      <c r="AL34" s="237"/>
      <c r="AM34" s="234"/>
      <c r="AN34" s="232"/>
      <c r="AO34" s="237"/>
      <c r="AP34" s="234"/>
      <c r="AQ34" s="232"/>
      <c r="AR34" s="237"/>
      <c r="AS34" s="234"/>
      <c r="AT34" s="389"/>
      <c r="AU34" s="238"/>
      <c r="AV34" s="235"/>
      <c r="AW34" s="236"/>
      <c r="AX34" s="234"/>
      <c r="AY34" s="235"/>
      <c r="AZ34" s="236"/>
      <c r="BA34" s="234"/>
      <c r="BB34" s="232"/>
      <c r="BC34" s="237"/>
      <c r="BD34" s="234"/>
      <c r="BE34" s="232"/>
      <c r="BF34" s="237"/>
      <c r="BG34" s="234"/>
      <c r="BH34" s="232"/>
      <c r="BI34" s="237"/>
      <c r="BJ34" s="234"/>
      <c r="BK34" s="389"/>
      <c r="BL34" s="238"/>
      <c r="BM34" s="232"/>
      <c r="BN34" s="237"/>
      <c r="BO34" s="234"/>
      <c r="BP34" s="236"/>
      <c r="BQ34" s="237"/>
      <c r="BR34" s="234"/>
      <c r="BS34" s="239"/>
      <c r="BT34" s="240"/>
      <c r="BU34" s="234"/>
      <c r="BV34" s="241"/>
      <c r="BW34" s="240"/>
      <c r="BX34" s="234"/>
      <c r="BY34" s="242"/>
      <c r="BZ34" s="240"/>
      <c r="CA34" s="234"/>
      <c r="CB34" s="235"/>
      <c r="CC34" s="240"/>
      <c r="CD34" s="234"/>
      <c r="CE34" s="235"/>
      <c r="CF34" s="237"/>
      <c r="CG34" s="234"/>
      <c r="CH34" s="316"/>
      <c r="CI34" s="240"/>
      <c r="CJ34" s="234"/>
      <c r="CK34" s="243"/>
      <c r="CL34" s="234"/>
      <c r="CM34" s="371"/>
      <c r="CN34" s="244"/>
      <c r="CO34" s="245"/>
      <c r="CP34" s="246">
        <f t="shared" si="1"/>
        <v>0</v>
      </c>
      <c r="CQ34" s="235"/>
      <c r="CR34" s="247"/>
      <c r="CS34" s="235"/>
      <c r="CT34" s="247"/>
      <c r="CU34" s="235"/>
      <c r="CV34" s="247"/>
      <c r="CW34" s="235"/>
      <c r="CX34" s="247"/>
      <c r="CY34" s="235"/>
      <c r="CZ34" s="247"/>
      <c r="DA34" s="235"/>
      <c r="DB34" s="247"/>
      <c r="DC34" s="235"/>
      <c r="DD34" s="247"/>
      <c r="DE34" s="235"/>
      <c r="DF34" s="247"/>
      <c r="DG34" s="235"/>
      <c r="DH34" s="247"/>
      <c r="DI34" s="235"/>
      <c r="DJ34" s="247"/>
      <c r="DK34" s="235"/>
      <c r="DL34" s="247"/>
      <c r="DM34" s="235"/>
      <c r="DN34" s="247"/>
      <c r="DO34" s="235"/>
      <c r="DP34" s="247"/>
      <c r="DQ34" s="234"/>
      <c r="DR34" s="244"/>
      <c r="DS34" s="332"/>
      <c r="DT34" s="244"/>
      <c r="DU34" s="332"/>
      <c r="DV34" s="581"/>
      <c r="DW34" s="332"/>
      <c r="DX34" s="248"/>
      <c r="DY34" s="234"/>
      <c r="DZ34" s="316"/>
      <c r="EA34" s="234"/>
      <c r="EB34" s="292"/>
      <c r="EC34" s="234"/>
      <c r="ED34" s="249"/>
      <c r="EE34" s="234"/>
      <c r="EF34" s="406"/>
      <c r="EG34" s="96"/>
      <c r="EH34" s="250"/>
      <c r="EI34" s="207">
        <f>SUMPRODUCT(D34:EH34,'Raipur-1 R'!D34:EH34)</f>
        <v>0</v>
      </c>
      <c r="EJ34" s="3" t="s">
        <v>1026</v>
      </c>
      <c r="EK34" s="1"/>
      <c r="EL34" s="1"/>
      <c r="EM34" s="1"/>
      <c r="ER34" s="208" t="s">
        <v>50</v>
      </c>
      <c r="ES34" s="30" t="str">
        <f t="shared" si="0"/>
        <v>The Lunchbox</v>
      </c>
      <c r="ET34" s="209">
        <f t="shared" si="2"/>
        <v>0</v>
      </c>
    </row>
    <row r="35" spans="2:150" ht="15" hidden="1">
      <c r="B35" s="342">
        <f t="shared" si="3"/>
        <v>30</v>
      </c>
      <c r="C35" s="30" t="s">
        <v>848</v>
      </c>
      <c r="D35" s="232"/>
      <c r="E35" s="233"/>
      <c r="F35" s="234"/>
      <c r="G35" s="232"/>
      <c r="H35" s="233"/>
      <c r="I35" s="234"/>
      <c r="J35" s="321"/>
      <c r="K35" s="233"/>
      <c r="L35" s="234"/>
      <c r="M35" s="321"/>
      <c r="N35" s="233"/>
      <c r="O35" s="234"/>
      <c r="P35" s="412"/>
      <c r="Q35" s="233"/>
      <c r="R35" s="234"/>
      <c r="S35" s="235"/>
      <c r="T35" s="233"/>
      <c r="U35" s="234"/>
      <c r="V35" s="421"/>
      <c r="W35" s="233"/>
      <c r="X35" s="234"/>
      <c r="Y35" s="232"/>
      <c r="Z35" s="234"/>
      <c r="AA35" s="378"/>
      <c r="AB35" s="235"/>
      <c r="AC35" s="236"/>
      <c r="AD35" s="234"/>
      <c r="AE35" s="356"/>
      <c r="AF35" s="236"/>
      <c r="AG35" s="234"/>
      <c r="AH35" s="232"/>
      <c r="AI35" s="237"/>
      <c r="AJ35" s="234"/>
      <c r="AK35" s="232"/>
      <c r="AL35" s="237"/>
      <c r="AM35" s="234"/>
      <c r="AN35" s="232"/>
      <c r="AO35" s="237"/>
      <c r="AP35" s="234"/>
      <c r="AQ35" s="232"/>
      <c r="AR35" s="237"/>
      <c r="AS35" s="234"/>
      <c r="AT35" s="389"/>
      <c r="AU35" s="238"/>
      <c r="AV35" s="235"/>
      <c r="AW35" s="236"/>
      <c r="AX35" s="234"/>
      <c r="AY35" s="235"/>
      <c r="AZ35" s="236"/>
      <c r="BA35" s="234"/>
      <c r="BB35" s="232"/>
      <c r="BC35" s="237"/>
      <c r="BD35" s="234"/>
      <c r="BE35" s="232"/>
      <c r="BF35" s="237"/>
      <c r="BG35" s="234"/>
      <c r="BH35" s="232"/>
      <c r="BI35" s="237"/>
      <c r="BJ35" s="234"/>
      <c r="BK35" s="389"/>
      <c r="BL35" s="238"/>
      <c r="BM35" s="232"/>
      <c r="BN35" s="237"/>
      <c r="BO35" s="234"/>
      <c r="BP35" s="236"/>
      <c r="BQ35" s="237"/>
      <c r="BR35" s="234"/>
      <c r="BS35" s="239"/>
      <c r="BT35" s="240"/>
      <c r="BU35" s="234"/>
      <c r="BV35" s="241"/>
      <c r="BW35" s="240"/>
      <c r="BX35" s="234"/>
      <c r="BY35" s="242"/>
      <c r="BZ35" s="240"/>
      <c r="CA35" s="234"/>
      <c r="CB35" s="235"/>
      <c r="CC35" s="240"/>
      <c r="CD35" s="234"/>
      <c r="CE35" s="235"/>
      <c r="CF35" s="237"/>
      <c r="CG35" s="234"/>
      <c r="CH35" s="316"/>
      <c r="CI35" s="240"/>
      <c r="CJ35" s="234"/>
      <c r="CK35" s="243"/>
      <c r="CL35" s="234"/>
      <c r="CM35" s="371"/>
      <c r="CN35" s="244"/>
      <c r="CO35" s="245"/>
      <c r="CP35" s="246">
        <f t="shared" si="1"/>
        <v>0</v>
      </c>
      <c r="CQ35" s="235"/>
      <c r="CR35" s="247"/>
      <c r="CS35" s="235"/>
      <c r="CT35" s="247"/>
      <c r="CU35" s="235"/>
      <c r="CV35" s="247"/>
      <c r="CW35" s="235"/>
      <c r="CX35" s="247"/>
      <c r="CY35" s="235"/>
      <c r="CZ35" s="247"/>
      <c r="DA35" s="235"/>
      <c r="DB35" s="247"/>
      <c r="DC35" s="235"/>
      <c r="DD35" s="247"/>
      <c r="DE35" s="235"/>
      <c r="DF35" s="247"/>
      <c r="DG35" s="235"/>
      <c r="DH35" s="247"/>
      <c r="DI35" s="235"/>
      <c r="DJ35" s="247"/>
      <c r="DK35" s="235"/>
      <c r="DL35" s="247"/>
      <c r="DM35" s="235"/>
      <c r="DN35" s="247"/>
      <c r="DO35" s="235"/>
      <c r="DP35" s="247"/>
      <c r="DQ35" s="234"/>
      <c r="DR35" s="244"/>
      <c r="DS35" s="332"/>
      <c r="DT35" s="244"/>
      <c r="DU35" s="332"/>
      <c r="DV35" s="581"/>
      <c r="DW35" s="332"/>
      <c r="DX35" s="248"/>
      <c r="DY35" s="234"/>
      <c r="DZ35" s="316"/>
      <c r="EA35" s="234"/>
      <c r="EB35" s="292"/>
      <c r="EC35" s="234"/>
      <c r="ED35" s="249"/>
      <c r="EE35" s="234"/>
      <c r="EF35" s="406"/>
      <c r="EG35" s="96"/>
      <c r="EH35" s="250"/>
      <c r="EI35" s="207">
        <f>SUMPRODUCT(D35:EH35,'Raipur-1 R'!D35:EH35)</f>
        <v>0</v>
      </c>
      <c r="EJ35" s="3" t="s">
        <v>1026</v>
      </c>
      <c r="EK35" s="1"/>
      <c r="EL35" s="1"/>
      <c r="EM35" s="1"/>
      <c r="ER35" s="208" t="s">
        <v>51</v>
      </c>
      <c r="ES35" s="30" t="str">
        <f t="shared" si="0"/>
        <v>Deepak Dairy</v>
      </c>
      <c r="ET35" s="209">
        <f t="shared" si="2"/>
        <v>0</v>
      </c>
    </row>
    <row r="36" spans="2:150" ht="15" hidden="1">
      <c r="B36" s="342">
        <f t="shared" si="3"/>
        <v>31</v>
      </c>
      <c r="C36" s="30" t="s">
        <v>1008</v>
      </c>
      <c r="D36" s="232"/>
      <c r="E36" s="233"/>
      <c r="F36" s="234"/>
      <c r="G36" s="232"/>
      <c r="H36" s="233"/>
      <c r="I36" s="234"/>
      <c r="J36" s="321"/>
      <c r="K36" s="233"/>
      <c r="L36" s="234"/>
      <c r="M36" s="321"/>
      <c r="N36" s="233"/>
      <c r="O36" s="234"/>
      <c r="P36" s="412"/>
      <c r="Q36" s="233"/>
      <c r="R36" s="234"/>
      <c r="S36" s="235"/>
      <c r="T36" s="233"/>
      <c r="U36" s="234"/>
      <c r="V36" s="421"/>
      <c r="W36" s="233"/>
      <c r="X36" s="234"/>
      <c r="Y36" s="232"/>
      <c r="Z36" s="234"/>
      <c r="AA36" s="378"/>
      <c r="AB36" s="235"/>
      <c r="AC36" s="236"/>
      <c r="AD36" s="234"/>
      <c r="AE36" s="356"/>
      <c r="AF36" s="236"/>
      <c r="AG36" s="234"/>
      <c r="AH36" s="232"/>
      <c r="AI36" s="237"/>
      <c r="AJ36" s="234"/>
      <c r="AK36" s="232"/>
      <c r="AL36" s="237"/>
      <c r="AM36" s="234"/>
      <c r="AN36" s="232"/>
      <c r="AO36" s="237"/>
      <c r="AP36" s="234"/>
      <c r="AQ36" s="232"/>
      <c r="AR36" s="237"/>
      <c r="AS36" s="234"/>
      <c r="AT36" s="389"/>
      <c r="AU36" s="238"/>
      <c r="AV36" s="235"/>
      <c r="AW36" s="236"/>
      <c r="AX36" s="234"/>
      <c r="AY36" s="235"/>
      <c r="AZ36" s="236"/>
      <c r="BA36" s="234"/>
      <c r="BB36" s="232"/>
      <c r="BC36" s="237"/>
      <c r="BD36" s="234"/>
      <c r="BE36" s="232"/>
      <c r="BF36" s="237"/>
      <c r="BG36" s="234"/>
      <c r="BH36" s="232"/>
      <c r="BI36" s="237"/>
      <c r="BJ36" s="234"/>
      <c r="BK36" s="389"/>
      <c r="BL36" s="238"/>
      <c r="BM36" s="232"/>
      <c r="BN36" s="237"/>
      <c r="BO36" s="234"/>
      <c r="BP36" s="236"/>
      <c r="BQ36" s="237"/>
      <c r="BR36" s="234"/>
      <c r="BS36" s="239"/>
      <c r="BT36" s="240"/>
      <c r="BU36" s="234"/>
      <c r="BV36" s="241"/>
      <c r="BW36" s="240"/>
      <c r="BX36" s="234"/>
      <c r="BY36" s="242"/>
      <c r="BZ36" s="240"/>
      <c r="CA36" s="234"/>
      <c r="CB36" s="235"/>
      <c r="CC36" s="240"/>
      <c r="CD36" s="234"/>
      <c r="CE36" s="235"/>
      <c r="CF36" s="237"/>
      <c r="CG36" s="234"/>
      <c r="CH36" s="316"/>
      <c r="CI36" s="240"/>
      <c r="CJ36" s="234"/>
      <c r="CK36" s="243"/>
      <c r="CL36" s="234"/>
      <c r="CM36" s="371"/>
      <c r="CN36" s="244"/>
      <c r="CO36" s="245"/>
      <c r="CP36" s="246">
        <f t="shared" si="1"/>
        <v>0</v>
      </c>
      <c r="CQ36" s="235"/>
      <c r="CR36" s="247"/>
      <c r="CS36" s="235"/>
      <c r="CT36" s="247"/>
      <c r="CU36" s="235"/>
      <c r="CV36" s="247"/>
      <c r="CW36" s="235"/>
      <c r="CX36" s="247"/>
      <c r="CY36" s="235"/>
      <c r="CZ36" s="247"/>
      <c r="DA36" s="235"/>
      <c r="DB36" s="247"/>
      <c r="DC36" s="235"/>
      <c r="DD36" s="247"/>
      <c r="DE36" s="235"/>
      <c r="DF36" s="247"/>
      <c r="DG36" s="235"/>
      <c r="DH36" s="247"/>
      <c r="DI36" s="235"/>
      <c r="DJ36" s="247"/>
      <c r="DK36" s="235"/>
      <c r="DL36" s="247"/>
      <c r="DM36" s="235"/>
      <c r="DN36" s="247"/>
      <c r="DO36" s="235"/>
      <c r="DP36" s="247"/>
      <c r="DQ36" s="234"/>
      <c r="DR36" s="244"/>
      <c r="DS36" s="332"/>
      <c r="DT36" s="244"/>
      <c r="DU36" s="332"/>
      <c r="DV36" s="581"/>
      <c r="DW36" s="332"/>
      <c r="DX36" s="248"/>
      <c r="DY36" s="234"/>
      <c r="DZ36" s="316"/>
      <c r="EA36" s="234"/>
      <c r="EB36" s="292"/>
      <c r="EC36" s="234"/>
      <c r="ED36" s="249"/>
      <c r="EE36" s="234"/>
      <c r="EF36" s="406"/>
      <c r="EG36" s="96"/>
      <c r="EH36" s="250"/>
      <c r="EI36" s="207">
        <f>SUMPRODUCT(D36:EH36,'Raipur-1 R'!D36:EH36)</f>
        <v>0</v>
      </c>
      <c r="EJ36" s="3" t="s">
        <v>1026</v>
      </c>
      <c r="EK36" s="1"/>
      <c r="EL36" s="1"/>
      <c r="EM36" s="1"/>
      <c r="ER36" s="208" t="s">
        <v>52</v>
      </c>
      <c r="ES36" s="30" t="str">
        <f t="shared" si="0"/>
        <v>Shyam Traders</v>
      </c>
      <c r="ET36" s="209">
        <f t="shared" si="2"/>
        <v>0</v>
      </c>
    </row>
    <row r="37" spans="2:150" ht="15" hidden="1">
      <c r="B37" s="342">
        <f t="shared" si="3"/>
        <v>32</v>
      </c>
      <c r="C37" s="30" t="s">
        <v>359</v>
      </c>
      <c r="D37" s="232"/>
      <c r="E37" s="233"/>
      <c r="F37" s="234"/>
      <c r="G37" s="232"/>
      <c r="H37" s="233"/>
      <c r="I37" s="234"/>
      <c r="J37" s="321"/>
      <c r="K37" s="233"/>
      <c r="L37" s="234"/>
      <c r="M37" s="321"/>
      <c r="N37" s="233"/>
      <c r="O37" s="234"/>
      <c r="P37" s="412"/>
      <c r="Q37" s="233"/>
      <c r="R37" s="234"/>
      <c r="S37" s="235"/>
      <c r="T37" s="233"/>
      <c r="U37" s="234"/>
      <c r="V37" s="421"/>
      <c r="W37" s="233"/>
      <c r="X37" s="234"/>
      <c r="Y37" s="232"/>
      <c r="Z37" s="234"/>
      <c r="AA37" s="378"/>
      <c r="AB37" s="235"/>
      <c r="AC37" s="236"/>
      <c r="AD37" s="234"/>
      <c r="AE37" s="356"/>
      <c r="AF37" s="236"/>
      <c r="AG37" s="234"/>
      <c r="AH37" s="232"/>
      <c r="AI37" s="237"/>
      <c r="AJ37" s="234"/>
      <c r="AK37" s="232"/>
      <c r="AL37" s="237"/>
      <c r="AM37" s="234"/>
      <c r="AN37" s="232"/>
      <c r="AO37" s="237"/>
      <c r="AP37" s="234"/>
      <c r="AQ37" s="232"/>
      <c r="AR37" s="237"/>
      <c r="AS37" s="234"/>
      <c r="AT37" s="389"/>
      <c r="AU37" s="238"/>
      <c r="AV37" s="235"/>
      <c r="AW37" s="236"/>
      <c r="AX37" s="234"/>
      <c r="AY37" s="235"/>
      <c r="AZ37" s="236"/>
      <c r="BA37" s="234"/>
      <c r="BB37" s="232"/>
      <c r="BC37" s="237"/>
      <c r="BD37" s="234"/>
      <c r="BE37" s="232"/>
      <c r="BF37" s="237"/>
      <c r="BG37" s="234"/>
      <c r="BH37" s="232"/>
      <c r="BI37" s="237"/>
      <c r="BJ37" s="234"/>
      <c r="BK37" s="389"/>
      <c r="BL37" s="238"/>
      <c r="BM37" s="232"/>
      <c r="BN37" s="237"/>
      <c r="BO37" s="234"/>
      <c r="BP37" s="236"/>
      <c r="BQ37" s="237"/>
      <c r="BR37" s="234"/>
      <c r="BS37" s="239"/>
      <c r="BT37" s="240"/>
      <c r="BU37" s="234"/>
      <c r="BV37" s="241"/>
      <c r="BW37" s="240"/>
      <c r="BX37" s="234"/>
      <c r="BY37" s="242"/>
      <c r="BZ37" s="240"/>
      <c r="CA37" s="234"/>
      <c r="CB37" s="235"/>
      <c r="CC37" s="240"/>
      <c r="CD37" s="234"/>
      <c r="CE37" s="235"/>
      <c r="CF37" s="237"/>
      <c r="CG37" s="234"/>
      <c r="CH37" s="316"/>
      <c r="CI37" s="240"/>
      <c r="CJ37" s="234"/>
      <c r="CK37" s="243"/>
      <c r="CL37" s="234"/>
      <c r="CM37" s="371"/>
      <c r="CN37" s="244"/>
      <c r="CO37" s="245"/>
      <c r="CP37" s="246">
        <f t="shared" si="1"/>
        <v>0</v>
      </c>
      <c r="CQ37" s="235"/>
      <c r="CR37" s="247"/>
      <c r="CS37" s="235"/>
      <c r="CT37" s="247"/>
      <c r="CU37" s="235"/>
      <c r="CV37" s="247"/>
      <c r="CW37" s="235"/>
      <c r="CX37" s="247"/>
      <c r="CY37" s="235"/>
      <c r="CZ37" s="247"/>
      <c r="DA37" s="235"/>
      <c r="DB37" s="247"/>
      <c r="DC37" s="235"/>
      <c r="DD37" s="247"/>
      <c r="DE37" s="235"/>
      <c r="DF37" s="247"/>
      <c r="DG37" s="235"/>
      <c r="DH37" s="247"/>
      <c r="DI37" s="235"/>
      <c r="DJ37" s="247"/>
      <c r="DK37" s="235"/>
      <c r="DL37" s="247"/>
      <c r="DM37" s="235"/>
      <c r="DN37" s="247"/>
      <c r="DO37" s="235"/>
      <c r="DP37" s="247"/>
      <c r="DQ37" s="234"/>
      <c r="DR37" s="244"/>
      <c r="DS37" s="332"/>
      <c r="DT37" s="244"/>
      <c r="DU37" s="332"/>
      <c r="DV37" s="581"/>
      <c r="DW37" s="332"/>
      <c r="DX37" s="248"/>
      <c r="DY37" s="234"/>
      <c r="DZ37" s="316"/>
      <c r="EA37" s="234"/>
      <c r="EB37" s="292"/>
      <c r="EC37" s="234"/>
      <c r="ED37" s="249"/>
      <c r="EE37" s="234"/>
      <c r="EF37" s="406"/>
      <c r="EG37" s="96"/>
      <c r="EH37" s="250"/>
      <c r="EI37" s="207">
        <f>SUMPRODUCT(D37:EH37,'Raipur-1 R'!D37:EH37)</f>
        <v>0</v>
      </c>
      <c r="EJ37" s="3" t="s">
        <v>1026</v>
      </c>
      <c r="EK37" s="1"/>
      <c r="EL37" s="1"/>
      <c r="EM37" s="1"/>
      <c r="ER37" s="208" t="s">
        <v>53</v>
      </c>
      <c r="ES37" s="30" t="str">
        <f t="shared" si="0"/>
        <v>Bhavesh Traders</v>
      </c>
      <c r="ET37" s="209">
        <f t="shared" si="2"/>
        <v>0</v>
      </c>
    </row>
    <row r="38" spans="2:150" ht="15" hidden="1">
      <c r="B38" s="342">
        <f t="shared" si="3"/>
        <v>33</v>
      </c>
      <c r="C38" s="30" t="s">
        <v>316</v>
      </c>
      <c r="D38" s="232"/>
      <c r="E38" s="233"/>
      <c r="F38" s="234"/>
      <c r="G38" s="232"/>
      <c r="H38" s="233"/>
      <c r="I38" s="234"/>
      <c r="J38" s="321"/>
      <c r="K38" s="233"/>
      <c r="L38" s="234"/>
      <c r="M38" s="321"/>
      <c r="N38" s="233"/>
      <c r="O38" s="234"/>
      <c r="P38" s="412"/>
      <c r="Q38" s="233"/>
      <c r="R38" s="234"/>
      <c r="S38" s="235"/>
      <c r="T38" s="233"/>
      <c r="U38" s="234"/>
      <c r="V38" s="421"/>
      <c r="W38" s="233"/>
      <c r="X38" s="234"/>
      <c r="Y38" s="232"/>
      <c r="Z38" s="234"/>
      <c r="AA38" s="378"/>
      <c r="AB38" s="235"/>
      <c r="AC38" s="236"/>
      <c r="AD38" s="234"/>
      <c r="AE38" s="356"/>
      <c r="AF38" s="236"/>
      <c r="AG38" s="234"/>
      <c r="AH38" s="232"/>
      <c r="AI38" s="237"/>
      <c r="AJ38" s="234"/>
      <c r="AK38" s="232"/>
      <c r="AL38" s="237"/>
      <c r="AM38" s="234"/>
      <c r="AN38" s="232"/>
      <c r="AO38" s="237"/>
      <c r="AP38" s="234"/>
      <c r="AQ38" s="232"/>
      <c r="AR38" s="237"/>
      <c r="AS38" s="234"/>
      <c r="AT38" s="389"/>
      <c r="AU38" s="238"/>
      <c r="AV38" s="235"/>
      <c r="AW38" s="236"/>
      <c r="AX38" s="234"/>
      <c r="AY38" s="235"/>
      <c r="AZ38" s="236"/>
      <c r="BA38" s="234"/>
      <c r="BB38" s="232"/>
      <c r="BC38" s="237"/>
      <c r="BD38" s="234"/>
      <c r="BE38" s="232"/>
      <c r="BF38" s="237"/>
      <c r="BG38" s="234"/>
      <c r="BH38" s="232"/>
      <c r="BI38" s="237"/>
      <c r="BJ38" s="234"/>
      <c r="BK38" s="389"/>
      <c r="BL38" s="238"/>
      <c r="BM38" s="232"/>
      <c r="BN38" s="237"/>
      <c r="BO38" s="234"/>
      <c r="BP38" s="236"/>
      <c r="BQ38" s="237"/>
      <c r="BR38" s="234"/>
      <c r="BS38" s="239"/>
      <c r="BT38" s="240"/>
      <c r="BU38" s="234"/>
      <c r="BV38" s="241"/>
      <c r="BW38" s="240"/>
      <c r="BX38" s="234"/>
      <c r="BY38" s="242"/>
      <c r="BZ38" s="240"/>
      <c r="CA38" s="234"/>
      <c r="CB38" s="235"/>
      <c r="CC38" s="240"/>
      <c r="CD38" s="234"/>
      <c r="CE38" s="235"/>
      <c r="CF38" s="237"/>
      <c r="CG38" s="234"/>
      <c r="CH38" s="316"/>
      <c r="CI38" s="240"/>
      <c r="CJ38" s="234"/>
      <c r="CK38" s="243"/>
      <c r="CL38" s="234"/>
      <c r="CM38" s="371"/>
      <c r="CN38" s="244"/>
      <c r="CO38" s="245"/>
      <c r="CP38" s="246">
        <f t="shared" si="1"/>
        <v>0</v>
      </c>
      <c r="CQ38" s="235"/>
      <c r="CR38" s="247"/>
      <c r="CS38" s="235"/>
      <c r="CT38" s="247"/>
      <c r="CU38" s="235"/>
      <c r="CV38" s="247"/>
      <c r="CW38" s="235"/>
      <c r="CX38" s="247"/>
      <c r="CY38" s="235"/>
      <c r="CZ38" s="247"/>
      <c r="DA38" s="235"/>
      <c r="DB38" s="247"/>
      <c r="DC38" s="235"/>
      <c r="DD38" s="247"/>
      <c r="DE38" s="235"/>
      <c r="DF38" s="247"/>
      <c r="DG38" s="235"/>
      <c r="DH38" s="247"/>
      <c r="DI38" s="235"/>
      <c r="DJ38" s="247"/>
      <c r="DK38" s="235"/>
      <c r="DL38" s="247"/>
      <c r="DM38" s="235"/>
      <c r="DN38" s="247"/>
      <c r="DO38" s="235"/>
      <c r="DP38" s="247"/>
      <c r="DQ38" s="234"/>
      <c r="DR38" s="244"/>
      <c r="DS38" s="332"/>
      <c r="DT38" s="244"/>
      <c r="DU38" s="332"/>
      <c r="DV38" s="581"/>
      <c r="DW38" s="332"/>
      <c r="DX38" s="248"/>
      <c r="DY38" s="234"/>
      <c r="DZ38" s="316"/>
      <c r="EA38" s="234"/>
      <c r="EB38" s="292"/>
      <c r="EC38" s="234"/>
      <c r="ED38" s="249"/>
      <c r="EE38" s="234"/>
      <c r="EF38" s="406"/>
      <c r="EG38" s="96"/>
      <c r="EH38" s="250"/>
      <c r="EI38" s="207">
        <f>SUMPRODUCT(D38:EH38,'Raipur-1 R'!D38:EH38)</f>
        <v>0</v>
      </c>
      <c r="EJ38" s="3" t="s">
        <v>1026</v>
      </c>
      <c r="EK38" s="1"/>
      <c r="EL38" s="1"/>
      <c r="EM38" s="1"/>
      <c r="ER38" s="208" t="s">
        <v>54</v>
      </c>
      <c r="ES38" s="30" t="str">
        <f t="shared" si="0"/>
        <v>DN Enterprises</v>
      </c>
      <c r="ET38" s="209">
        <f t="shared" si="2"/>
        <v>0</v>
      </c>
    </row>
    <row r="39" spans="2:150" ht="15" hidden="1">
      <c r="B39" s="342">
        <f t="shared" si="3"/>
        <v>34</v>
      </c>
      <c r="C39" s="30" t="s">
        <v>450</v>
      </c>
      <c r="D39" s="232"/>
      <c r="E39" s="233"/>
      <c r="F39" s="234"/>
      <c r="G39" s="232"/>
      <c r="H39" s="233"/>
      <c r="I39" s="234"/>
      <c r="J39" s="321"/>
      <c r="K39" s="233"/>
      <c r="L39" s="234"/>
      <c r="M39" s="321"/>
      <c r="N39" s="233"/>
      <c r="O39" s="234"/>
      <c r="P39" s="412"/>
      <c r="Q39" s="233"/>
      <c r="R39" s="234"/>
      <c r="S39" s="235"/>
      <c r="T39" s="233"/>
      <c r="U39" s="234"/>
      <c r="V39" s="421"/>
      <c r="W39" s="233"/>
      <c r="X39" s="234"/>
      <c r="Y39" s="232"/>
      <c r="Z39" s="234"/>
      <c r="AA39" s="378"/>
      <c r="AB39" s="235"/>
      <c r="AC39" s="236"/>
      <c r="AD39" s="234"/>
      <c r="AE39" s="356"/>
      <c r="AF39" s="236"/>
      <c r="AG39" s="234"/>
      <c r="AH39" s="232"/>
      <c r="AI39" s="237"/>
      <c r="AJ39" s="234"/>
      <c r="AK39" s="232"/>
      <c r="AL39" s="237"/>
      <c r="AM39" s="234"/>
      <c r="AN39" s="232"/>
      <c r="AO39" s="237"/>
      <c r="AP39" s="234"/>
      <c r="AQ39" s="232"/>
      <c r="AR39" s="237"/>
      <c r="AS39" s="234"/>
      <c r="AT39" s="389"/>
      <c r="AU39" s="238"/>
      <c r="AV39" s="235"/>
      <c r="AW39" s="236"/>
      <c r="AX39" s="234"/>
      <c r="AY39" s="235"/>
      <c r="AZ39" s="236"/>
      <c r="BA39" s="234"/>
      <c r="BB39" s="232"/>
      <c r="BC39" s="237"/>
      <c r="BD39" s="234"/>
      <c r="BE39" s="232"/>
      <c r="BF39" s="237"/>
      <c r="BG39" s="234"/>
      <c r="BH39" s="232"/>
      <c r="BI39" s="237"/>
      <c r="BJ39" s="234"/>
      <c r="BK39" s="389"/>
      <c r="BL39" s="238"/>
      <c r="BM39" s="232"/>
      <c r="BN39" s="237"/>
      <c r="BO39" s="234"/>
      <c r="BP39" s="236"/>
      <c r="BQ39" s="237"/>
      <c r="BR39" s="234"/>
      <c r="BS39" s="239"/>
      <c r="BT39" s="240"/>
      <c r="BU39" s="234"/>
      <c r="BV39" s="241"/>
      <c r="BW39" s="240"/>
      <c r="BX39" s="234"/>
      <c r="BY39" s="242"/>
      <c r="BZ39" s="240"/>
      <c r="CA39" s="234"/>
      <c r="CB39" s="235"/>
      <c r="CC39" s="240"/>
      <c r="CD39" s="234"/>
      <c r="CE39" s="235"/>
      <c r="CF39" s="237"/>
      <c r="CG39" s="234"/>
      <c r="CH39" s="316"/>
      <c r="CI39" s="240"/>
      <c r="CJ39" s="234"/>
      <c r="CK39" s="243"/>
      <c r="CL39" s="234"/>
      <c r="CM39" s="371"/>
      <c r="CN39" s="244"/>
      <c r="CO39" s="245"/>
      <c r="CP39" s="246">
        <f t="shared" si="1"/>
        <v>0</v>
      </c>
      <c r="CQ39" s="235"/>
      <c r="CR39" s="247"/>
      <c r="CS39" s="235"/>
      <c r="CT39" s="247"/>
      <c r="CU39" s="235"/>
      <c r="CV39" s="247"/>
      <c r="CW39" s="235"/>
      <c r="CX39" s="247"/>
      <c r="CY39" s="235"/>
      <c r="CZ39" s="247"/>
      <c r="DA39" s="235"/>
      <c r="DB39" s="247"/>
      <c r="DC39" s="235"/>
      <c r="DD39" s="247"/>
      <c r="DE39" s="235"/>
      <c r="DF39" s="247"/>
      <c r="DG39" s="235"/>
      <c r="DH39" s="247"/>
      <c r="DI39" s="235"/>
      <c r="DJ39" s="247"/>
      <c r="DK39" s="235"/>
      <c r="DL39" s="247"/>
      <c r="DM39" s="235"/>
      <c r="DN39" s="247"/>
      <c r="DO39" s="235"/>
      <c r="DP39" s="247"/>
      <c r="DQ39" s="234"/>
      <c r="DR39" s="244"/>
      <c r="DS39" s="332"/>
      <c r="DT39" s="244"/>
      <c r="DU39" s="332"/>
      <c r="DV39" s="581"/>
      <c r="DW39" s="332"/>
      <c r="DX39" s="248"/>
      <c r="DY39" s="234"/>
      <c r="DZ39" s="316"/>
      <c r="EA39" s="234"/>
      <c r="EB39" s="292"/>
      <c r="EC39" s="234"/>
      <c r="ED39" s="249"/>
      <c r="EE39" s="234"/>
      <c r="EF39" s="406"/>
      <c r="EG39" s="96"/>
      <c r="EH39" s="250"/>
      <c r="EI39" s="207">
        <f>SUMPRODUCT(D39:EH39,'Raipur-1 R'!D39:EH39)</f>
        <v>0</v>
      </c>
      <c r="EJ39" s="3" t="s">
        <v>1026</v>
      </c>
      <c r="EK39" s="1"/>
      <c r="EL39" s="1"/>
      <c r="EM39" s="1"/>
      <c r="ER39" s="208" t="s">
        <v>55</v>
      </c>
      <c r="ES39" s="30" t="str">
        <f t="shared" si="0"/>
        <v>Gangwani Agenccy</v>
      </c>
      <c r="ET39" s="209">
        <f t="shared" si="2"/>
        <v>0</v>
      </c>
    </row>
    <row r="40" spans="2:150" ht="15" hidden="1">
      <c r="B40" s="342">
        <f t="shared" si="3"/>
        <v>35</v>
      </c>
      <c r="C40" s="30" t="s">
        <v>366</v>
      </c>
      <c r="D40" s="232"/>
      <c r="E40" s="233"/>
      <c r="F40" s="234"/>
      <c r="G40" s="232"/>
      <c r="H40" s="233"/>
      <c r="I40" s="234"/>
      <c r="J40" s="321"/>
      <c r="K40" s="233"/>
      <c r="L40" s="234"/>
      <c r="M40" s="321"/>
      <c r="N40" s="233"/>
      <c r="O40" s="234"/>
      <c r="P40" s="412"/>
      <c r="Q40" s="233"/>
      <c r="R40" s="234"/>
      <c r="S40" s="235"/>
      <c r="T40" s="233"/>
      <c r="U40" s="234"/>
      <c r="V40" s="421"/>
      <c r="W40" s="233"/>
      <c r="X40" s="234"/>
      <c r="Y40" s="232"/>
      <c r="Z40" s="234"/>
      <c r="AA40" s="378"/>
      <c r="AB40" s="235"/>
      <c r="AC40" s="236"/>
      <c r="AD40" s="234"/>
      <c r="AE40" s="356"/>
      <c r="AF40" s="236"/>
      <c r="AG40" s="234"/>
      <c r="AH40" s="232"/>
      <c r="AI40" s="237"/>
      <c r="AJ40" s="234"/>
      <c r="AK40" s="232"/>
      <c r="AL40" s="237"/>
      <c r="AM40" s="234"/>
      <c r="AN40" s="232"/>
      <c r="AO40" s="237"/>
      <c r="AP40" s="234"/>
      <c r="AQ40" s="232"/>
      <c r="AR40" s="237"/>
      <c r="AS40" s="234"/>
      <c r="AT40" s="389"/>
      <c r="AU40" s="238"/>
      <c r="AV40" s="235"/>
      <c r="AW40" s="236"/>
      <c r="AX40" s="234"/>
      <c r="AY40" s="235"/>
      <c r="AZ40" s="236"/>
      <c r="BA40" s="234"/>
      <c r="BB40" s="232"/>
      <c r="BC40" s="237"/>
      <c r="BD40" s="234"/>
      <c r="BE40" s="232"/>
      <c r="BF40" s="237"/>
      <c r="BG40" s="234"/>
      <c r="BH40" s="232"/>
      <c r="BI40" s="237"/>
      <c r="BJ40" s="234"/>
      <c r="BK40" s="389"/>
      <c r="BL40" s="238"/>
      <c r="BM40" s="232"/>
      <c r="BN40" s="237"/>
      <c r="BO40" s="234"/>
      <c r="BP40" s="236"/>
      <c r="BQ40" s="237"/>
      <c r="BR40" s="234"/>
      <c r="BS40" s="239"/>
      <c r="BT40" s="240"/>
      <c r="BU40" s="234"/>
      <c r="BV40" s="241"/>
      <c r="BW40" s="240"/>
      <c r="BX40" s="234"/>
      <c r="BY40" s="242"/>
      <c r="BZ40" s="240"/>
      <c r="CA40" s="234"/>
      <c r="CB40" s="235"/>
      <c r="CC40" s="240"/>
      <c r="CD40" s="234"/>
      <c r="CE40" s="235"/>
      <c r="CF40" s="237"/>
      <c r="CG40" s="234"/>
      <c r="CH40" s="316"/>
      <c r="CI40" s="240"/>
      <c r="CJ40" s="234"/>
      <c r="CK40" s="243"/>
      <c r="CL40" s="234"/>
      <c r="CM40" s="371"/>
      <c r="CN40" s="244"/>
      <c r="CO40" s="245"/>
      <c r="CP40" s="246">
        <f t="shared" si="1"/>
        <v>0</v>
      </c>
      <c r="CQ40" s="235"/>
      <c r="CR40" s="247"/>
      <c r="CS40" s="235"/>
      <c r="CT40" s="247"/>
      <c r="CU40" s="235"/>
      <c r="CV40" s="247"/>
      <c r="CW40" s="235"/>
      <c r="CX40" s="247"/>
      <c r="CY40" s="235"/>
      <c r="CZ40" s="247"/>
      <c r="DA40" s="235"/>
      <c r="DB40" s="247"/>
      <c r="DC40" s="235"/>
      <c r="DD40" s="247"/>
      <c r="DE40" s="235"/>
      <c r="DF40" s="247"/>
      <c r="DG40" s="235"/>
      <c r="DH40" s="247"/>
      <c r="DI40" s="235"/>
      <c r="DJ40" s="247"/>
      <c r="DK40" s="235"/>
      <c r="DL40" s="247"/>
      <c r="DM40" s="235"/>
      <c r="DN40" s="247"/>
      <c r="DO40" s="235"/>
      <c r="DP40" s="247"/>
      <c r="DQ40" s="234"/>
      <c r="DR40" s="244"/>
      <c r="DS40" s="332"/>
      <c r="DT40" s="244"/>
      <c r="DU40" s="332"/>
      <c r="DV40" s="581"/>
      <c r="DW40" s="332"/>
      <c r="DX40" s="248"/>
      <c r="DY40" s="234"/>
      <c r="DZ40" s="316"/>
      <c r="EA40" s="234"/>
      <c r="EB40" s="292"/>
      <c r="EC40" s="234"/>
      <c r="ED40" s="249"/>
      <c r="EE40" s="234"/>
      <c r="EF40" s="406"/>
      <c r="EG40" s="96"/>
      <c r="EH40" s="250"/>
      <c r="EI40" s="207">
        <f>SUMPRODUCT(D40:EH40,'Raipur-1 R'!D40:EH40)</f>
        <v>0</v>
      </c>
      <c r="EJ40" s="3" t="s">
        <v>1026</v>
      </c>
      <c r="EK40" s="1"/>
      <c r="EL40" s="1">
        <f>+EK40*55</f>
        <v>0</v>
      </c>
      <c r="EM40" s="1"/>
      <c r="ER40" s="208" t="s">
        <v>56</v>
      </c>
      <c r="ES40" s="30" t="str">
        <f t="shared" si="0"/>
        <v>Horilal and Sons</v>
      </c>
      <c r="ET40" s="209">
        <f t="shared" si="2"/>
        <v>0</v>
      </c>
    </row>
    <row r="41" spans="2:150" ht="15" hidden="1">
      <c r="B41" s="342">
        <f t="shared" si="3"/>
        <v>36</v>
      </c>
      <c r="C41" s="30" t="s">
        <v>459</v>
      </c>
      <c r="D41" s="232"/>
      <c r="E41" s="233"/>
      <c r="F41" s="234"/>
      <c r="G41" s="232"/>
      <c r="H41" s="233"/>
      <c r="I41" s="234"/>
      <c r="J41" s="321"/>
      <c r="K41" s="233"/>
      <c r="L41" s="234"/>
      <c r="M41" s="321"/>
      <c r="N41" s="233"/>
      <c r="O41" s="234"/>
      <c r="P41" s="412"/>
      <c r="Q41" s="233"/>
      <c r="R41" s="234"/>
      <c r="S41" s="235"/>
      <c r="T41" s="233"/>
      <c r="U41" s="234"/>
      <c r="V41" s="421"/>
      <c r="W41" s="233"/>
      <c r="X41" s="234"/>
      <c r="Y41" s="232"/>
      <c r="Z41" s="234"/>
      <c r="AA41" s="378"/>
      <c r="AB41" s="235"/>
      <c r="AC41" s="236"/>
      <c r="AD41" s="234"/>
      <c r="AE41" s="356"/>
      <c r="AF41" s="236"/>
      <c r="AG41" s="234"/>
      <c r="AH41" s="232"/>
      <c r="AI41" s="237"/>
      <c r="AJ41" s="234"/>
      <c r="AK41" s="232"/>
      <c r="AL41" s="237"/>
      <c r="AM41" s="234"/>
      <c r="AN41" s="232"/>
      <c r="AO41" s="237"/>
      <c r="AP41" s="234"/>
      <c r="AQ41" s="232"/>
      <c r="AR41" s="237"/>
      <c r="AS41" s="234"/>
      <c r="AT41" s="389"/>
      <c r="AU41" s="238"/>
      <c r="AV41" s="235"/>
      <c r="AW41" s="236"/>
      <c r="AX41" s="234"/>
      <c r="AY41" s="235"/>
      <c r="AZ41" s="236"/>
      <c r="BA41" s="234"/>
      <c r="BB41" s="232"/>
      <c r="BC41" s="237"/>
      <c r="BD41" s="234"/>
      <c r="BE41" s="232"/>
      <c r="BF41" s="237"/>
      <c r="BG41" s="234"/>
      <c r="BH41" s="232"/>
      <c r="BI41" s="237"/>
      <c r="BJ41" s="234"/>
      <c r="BK41" s="389"/>
      <c r="BL41" s="238"/>
      <c r="BM41" s="232"/>
      <c r="BN41" s="237"/>
      <c r="BO41" s="234"/>
      <c r="BP41" s="236"/>
      <c r="BQ41" s="237"/>
      <c r="BR41" s="234"/>
      <c r="BS41" s="239"/>
      <c r="BT41" s="240"/>
      <c r="BU41" s="234"/>
      <c r="BV41" s="241"/>
      <c r="BW41" s="240"/>
      <c r="BX41" s="234"/>
      <c r="BY41" s="242"/>
      <c r="BZ41" s="240"/>
      <c r="CA41" s="234"/>
      <c r="CB41" s="235"/>
      <c r="CC41" s="240"/>
      <c r="CD41" s="234"/>
      <c r="CE41" s="235"/>
      <c r="CF41" s="237"/>
      <c r="CG41" s="234"/>
      <c r="CH41" s="316"/>
      <c r="CI41" s="240"/>
      <c r="CJ41" s="234"/>
      <c r="CK41" s="243"/>
      <c r="CL41" s="234"/>
      <c r="CM41" s="371"/>
      <c r="CN41" s="244"/>
      <c r="CO41" s="245"/>
      <c r="CP41" s="246">
        <f t="shared" si="1"/>
        <v>0</v>
      </c>
      <c r="CQ41" s="235"/>
      <c r="CR41" s="247"/>
      <c r="CS41" s="235"/>
      <c r="CT41" s="247"/>
      <c r="CU41" s="235"/>
      <c r="CV41" s="247"/>
      <c r="CW41" s="235"/>
      <c r="CX41" s="247"/>
      <c r="CY41" s="235"/>
      <c r="CZ41" s="247"/>
      <c r="DA41" s="235"/>
      <c r="DB41" s="247"/>
      <c r="DC41" s="235"/>
      <c r="DD41" s="247"/>
      <c r="DE41" s="235"/>
      <c r="DF41" s="247"/>
      <c r="DG41" s="235"/>
      <c r="DH41" s="247"/>
      <c r="DI41" s="235"/>
      <c r="DJ41" s="247"/>
      <c r="DK41" s="235"/>
      <c r="DL41" s="247"/>
      <c r="DM41" s="235"/>
      <c r="DN41" s="247"/>
      <c r="DO41" s="235"/>
      <c r="DP41" s="247"/>
      <c r="DQ41" s="234"/>
      <c r="DR41" s="244"/>
      <c r="DS41" s="332"/>
      <c r="DT41" s="244"/>
      <c r="DU41" s="332"/>
      <c r="DV41" s="581"/>
      <c r="DW41" s="332"/>
      <c r="DX41" s="248"/>
      <c r="DY41" s="234"/>
      <c r="DZ41" s="316"/>
      <c r="EA41" s="234"/>
      <c r="EB41" s="292"/>
      <c r="EC41" s="234"/>
      <c r="ED41" s="249"/>
      <c r="EE41" s="234"/>
      <c r="EF41" s="406"/>
      <c r="EG41" s="96"/>
      <c r="EH41" s="250"/>
      <c r="EI41" s="207">
        <f>SUMPRODUCT(D41:EH41,'Raipur-1 R'!D41:EH41)</f>
        <v>0</v>
      </c>
      <c r="EJ41" s="3" t="s">
        <v>1026</v>
      </c>
      <c r="EK41" s="1"/>
      <c r="EL41" s="1"/>
      <c r="EM41" s="1"/>
      <c r="ER41" s="208" t="s">
        <v>57</v>
      </c>
      <c r="ES41" s="30" t="str">
        <f t="shared" si="0"/>
        <v>Om Agency</v>
      </c>
      <c r="ET41" s="209">
        <f t="shared" si="2"/>
        <v>0</v>
      </c>
    </row>
    <row r="42" spans="2:150" ht="15" hidden="1">
      <c r="B42" s="342">
        <f t="shared" si="3"/>
        <v>37</v>
      </c>
      <c r="C42" s="30" t="s">
        <v>409</v>
      </c>
      <c r="D42" s="232"/>
      <c r="E42" s="233"/>
      <c r="F42" s="234"/>
      <c r="G42" s="232"/>
      <c r="H42" s="233"/>
      <c r="I42" s="234"/>
      <c r="J42" s="321"/>
      <c r="K42" s="233"/>
      <c r="L42" s="234"/>
      <c r="M42" s="321"/>
      <c r="N42" s="233"/>
      <c r="O42" s="234"/>
      <c r="P42" s="412"/>
      <c r="Q42" s="233"/>
      <c r="R42" s="234"/>
      <c r="S42" s="235"/>
      <c r="T42" s="233"/>
      <c r="U42" s="234"/>
      <c r="V42" s="421"/>
      <c r="W42" s="233"/>
      <c r="X42" s="234"/>
      <c r="Y42" s="232"/>
      <c r="Z42" s="234"/>
      <c r="AA42" s="378"/>
      <c r="AB42" s="235"/>
      <c r="AC42" s="236"/>
      <c r="AD42" s="234"/>
      <c r="AE42" s="356"/>
      <c r="AF42" s="236"/>
      <c r="AG42" s="234"/>
      <c r="AH42" s="232"/>
      <c r="AI42" s="237"/>
      <c r="AJ42" s="234"/>
      <c r="AK42" s="232"/>
      <c r="AL42" s="237"/>
      <c r="AM42" s="234"/>
      <c r="AN42" s="232"/>
      <c r="AO42" s="237"/>
      <c r="AP42" s="234"/>
      <c r="AQ42" s="232"/>
      <c r="AR42" s="237"/>
      <c r="AS42" s="234"/>
      <c r="AT42" s="389"/>
      <c r="AU42" s="238"/>
      <c r="AV42" s="235"/>
      <c r="AW42" s="236"/>
      <c r="AX42" s="234"/>
      <c r="AY42" s="235"/>
      <c r="AZ42" s="236"/>
      <c r="BA42" s="234"/>
      <c r="BB42" s="232"/>
      <c r="BC42" s="237"/>
      <c r="BD42" s="234"/>
      <c r="BE42" s="232"/>
      <c r="BF42" s="237"/>
      <c r="BG42" s="234"/>
      <c r="BH42" s="232"/>
      <c r="BI42" s="237"/>
      <c r="BJ42" s="234"/>
      <c r="BK42" s="389"/>
      <c r="BL42" s="238"/>
      <c r="BM42" s="232"/>
      <c r="BN42" s="237"/>
      <c r="BO42" s="234"/>
      <c r="BP42" s="236"/>
      <c r="BQ42" s="237"/>
      <c r="BR42" s="234"/>
      <c r="BS42" s="239"/>
      <c r="BT42" s="240"/>
      <c r="BU42" s="234"/>
      <c r="BV42" s="241"/>
      <c r="BW42" s="240"/>
      <c r="BX42" s="234"/>
      <c r="BY42" s="242"/>
      <c r="BZ42" s="240"/>
      <c r="CA42" s="234"/>
      <c r="CB42" s="235"/>
      <c r="CC42" s="240"/>
      <c r="CD42" s="234"/>
      <c r="CE42" s="235"/>
      <c r="CF42" s="237"/>
      <c r="CG42" s="234"/>
      <c r="CH42" s="316"/>
      <c r="CI42" s="240"/>
      <c r="CJ42" s="234"/>
      <c r="CK42" s="243"/>
      <c r="CL42" s="234"/>
      <c r="CM42" s="371"/>
      <c r="CN42" s="244"/>
      <c r="CO42" s="245"/>
      <c r="CP42" s="246">
        <f t="shared" si="1"/>
        <v>0</v>
      </c>
      <c r="CQ42" s="235"/>
      <c r="CR42" s="247"/>
      <c r="CS42" s="235"/>
      <c r="CT42" s="247"/>
      <c r="CU42" s="235"/>
      <c r="CV42" s="247"/>
      <c r="CW42" s="235"/>
      <c r="CX42" s="247"/>
      <c r="CY42" s="235"/>
      <c r="CZ42" s="247"/>
      <c r="DA42" s="235"/>
      <c r="DB42" s="247"/>
      <c r="DC42" s="235"/>
      <c r="DD42" s="247"/>
      <c r="DE42" s="235"/>
      <c r="DF42" s="247"/>
      <c r="DG42" s="235"/>
      <c r="DH42" s="247"/>
      <c r="DI42" s="235"/>
      <c r="DJ42" s="247"/>
      <c r="DK42" s="235"/>
      <c r="DL42" s="247"/>
      <c r="DM42" s="235"/>
      <c r="DN42" s="247"/>
      <c r="DO42" s="235"/>
      <c r="DP42" s="247"/>
      <c r="DQ42" s="234"/>
      <c r="DR42" s="244"/>
      <c r="DS42" s="332"/>
      <c r="DT42" s="244"/>
      <c r="DU42" s="332"/>
      <c r="DV42" s="581"/>
      <c r="DW42" s="332"/>
      <c r="DX42" s="248"/>
      <c r="DY42" s="234"/>
      <c r="DZ42" s="316"/>
      <c r="EA42" s="234"/>
      <c r="EB42" s="292"/>
      <c r="EC42" s="234"/>
      <c r="ED42" s="249"/>
      <c r="EE42" s="234"/>
      <c r="EF42" s="406"/>
      <c r="EG42" s="96"/>
      <c r="EH42" s="250"/>
      <c r="EI42" s="207">
        <f>SUMPRODUCT(D42:EH42,'Raipur-1 R'!D42:EH42)</f>
        <v>0</v>
      </c>
      <c r="EJ42" s="3" t="s">
        <v>1026</v>
      </c>
      <c r="EK42" s="1"/>
      <c r="EL42" s="1"/>
      <c r="EM42" s="1"/>
      <c r="ER42" s="208" t="s">
        <v>58</v>
      </c>
      <c r="ES42" s="30" t="str">
        <f t="shared" si="0"/>
        <v>Rich food products</v>
      </c>
      <c r="ET42" s="209">
        <f t="shared" si="2"/>
        <v>0</v>
      </c>
    </row>
    <row r="43" spans="2:150" ht="15" hidden="1">
      <c r="B43" s="342">
        <f t="shared" si="3"/>
        <v>38</v>
      </c>
      <c r="C43" s="30" t="s">
        <v>402</v>
      </c>
      <c r="D43" s="232"/>
      <c r="E43" s="233"/>
      <c r="F43" s="234"/>
      <c r="G43" s="232"/>
      <c r="H43" s="233"/>
      <c r="I43" s="234"/>
      <c r="J43" s="321"/>
      <c r="K43" s="233"/>
      <c r="L43" s="234"/>
      <c r="M43" s="321"/>
      <c r="N43" s="233"/>
      <c r="O43" s="234"/>
      <c r="P43" s="412"/>
      <c r="Q43" s="233"/>
      <c r="R43" s="234"/>
      <c r="S43" s="235"/>
      <c r="T43" s="233"/>
      <c r="U43" s="234"/>
      <c r="V43" s="421"/>
      <c r="W43" s="233"/>
      <c r="X43" s="234"/>
      <c r="Y43" s="232"/>
      <c r="Z43" s="234"/>
      <c r="AA43" s="378"/>
      <c r="AB43" s="235"/>
      <c r="AC43" s="236"/>
      <c r="AD43" s="234"/>
      <c r="AE43" s="356"/>
      <c r="AF43" s="236"/>
      <c r="AG43" s="234"/>
      <c r="AH43" s="232"/>
      <c r="AI43" s="237"/>
      <c r="AJ43" s="234"/>
      <c r="AK43" s="232"/>
      <c r="AL43" s="237"/>
      <c r="AM43" s="234"/>
      <c r="AN43" s="232"/>
      <c r="AO43" s="237"/>
      <c r="AP43" s="234"/>
      <c r="AQ43" s="232"/>
      <c r="AR43" s="237"/>
      <c r="AS43" s="234"/>
      <c r="AT43" s="389"/>
      <c r="AU43" s="238"/>
      <c r="AV43" s="235"/>
      <c r="AW43" s="236"/>
      <c r="AX43" s="234"/>
      <c r="AY43" s="235"/>
      <c r="AZ43" s="236"/>
      <c r="BA43" s="234"/>
      <c r="BB43" s="232"/>
      <c r="BC43" s="237"/>
      <c r="BD43" s="234"/>
      <c r="BE43" s="232"/>
      <c r="BF43" s="237"/>
      <c r="BG43" s="234"/>
      <c r="BH43" s="232"/>
      <c r="BI43" s="237"/>
      <c r="BJ43" s="234"/>
      <c r="BK43" s="389"/>
      <c r="BL43" s="238"/>
      <c r="BM43" s="232"/>
      <c r="BN43" s="237"/>
      <c r="BO43" s="234"/>
      <c r="BP43" s="236"/>
      <c r="BQ43" s="237"/>
      <c r="BR43" s="234"/>
      <c r="BS43" s="239"/>
      <c r="BT43" s="240"/>
      <c r="BU43" s="234"/>
      <c r="BV43" s="241"/>
      <c r="BW43" s="240"/>
      <c r="BX43" s="234"/>
      <c r="BY43" s="242"/>
      <c r="BZ43" s="240"/>
      <c r="CA43" s="234"/>
      <c r="CB43" s="235"/>
      <c r="CC43" s="240"/>
      <c r="CD43" s="234"/>
      <c r="CE43" s="235"/>
      <c r="CF43" s="237"/>
      <c r="CG43" s="234"/>
      <c r="CH43" s="316"/>
      <c r="CI43" s="240"/>
      <c r="CJ43" s="234"/>
      <c r="CK43" s="243"/>
      <c r="CL43" s="234"/>
      <c r="CM43" s="371"/>
      <c r="CN43" s="244"/>
      <c r="CO43" s="245"/>
      <c r="CP43" s="246">
        <f t="shared" si="1"/>
        <v>0</v>
      </c>
      <c r="CQ43" s="235"/>
      <c r="CR43" s="247"/>
      <c r="CS43" s="235"/>
      <c r="CT43" s="247"/>
      <c r="CU43" s="235"/>
      <c r="CV43" s="247"/>
      <c r="CW43" s="235"/>
      <c r="CX43" s="247"/>
      <c r="CY43" s="235"/>
      <c r="CZ43" s="247"/>
      <c r="DA43" s="235"/>
      <c r="DB43" s="247"/>
      <c r="DC43" s="235"/>
      <c r="DD43" s="247"/>
      <c r="DE43" s="235"/>
      <c r="DF43" s="247"/>
      <c r="DG43" s="235"/>
      <c r="DH43" s="247"/>
      <c r="DI43" s="235"/>
      <c r="DJ43" s="247"/>
      <c r="DK43" s="235"/>
      <c r="DL43" s="247"/>
      <c r="DM43" s="235"/>
      <c r="DN43" s="247"/>
      <c r="DO43" s="235"/>
      <c r="DP43" s="247"/>
      <c r="DQ43" s="234"/>
      <c r="DR43" s="244"/>
      <c r="DS43" s="332"/>
      <c r="DT43" s="244"/>
      <c r="DU43" s="332"/>
      <c r="DV43" s="581"/>
      <c r="DW43" s="332"/>
      <c r="DX43" s="248"/>
      <c r="DY43" s="234"/>
      <c r="DZ43" s="316"/>
      <c r="EA43" s="234"/>
      <c r="EB43" s="292"/>
      <c r="EC43" s="234"/>
      <c r="ED43" s="249"/>
      <c r="EE43" s="234"/>
      <c r="EF43" s="406"/>
      <c r="EG43" s="96"/>
      <c r="EH43" s="250"/>
      <c r="EI43" s="207">
        <f>SUMPRODUCT(D43:EH43,'Raipur-1 R'!D43:EH43)</f>
        <v>0</v>
      </c>
      <c r="EJ43" s="3" t="s">
        <v>1026</v>
      </c>
      <c r="EK43" s="1"/>
      <c r="EL43" s="1"/>
      <c r="EM43" s="1"/>
      <c r="ER43" s="208" t="s">
        <v>59</v>
      </c>
      <c r="ES43" s="30" t="str">
        <f t="shared" si="0"/>
        <v>Urvi Marketing</v>
      </c>
      <c r="ET43" s="209">
        <f t="shared" si="2"/>
        <v>0</v>
      </c>
    </row>
    <row r="44" spans="2:150" ht="15" hidden="1">
      <c r="B44" s="342">
        <f t="shared" si="3"/>
        <v>39</v>
      </c>
      <c r="C44" s="30" t="s">
        <v>575</v>
      </c>
      <c r="D44" s="232"/>
      <c r="E44" s="233"/>
      <c r="F44" s="234"/>
      <c r="G44" s="232"/>
      <c r="H44" s="233"/>
      <c r="I44" s="234"/>
      <c r="J44" s="321"/>
      <c r="K44" s="233"/>
      <c r="L44" s="234"/>
      <c r="M44" s="321"/>
      <c r="N44" s="233"/>
      <c r="O44" s="234"/>
      <c r="P44" s="412"/>
      <c r="Q44" s="233"/>
      <c r="R44" s="234"/>
      <c r="S44" s="235"/>
      <c r="T44" s="233"/>
      <c r="U44" s="234"/>
      <c r="V44" s="421"/>
      <c r="W44" s="233"/>
      <c r="X44" s="234"/>
      <c r="Y44" s="232"/>
      <c r="Z44" s="234"/>
      <c r="AA44" s="378"/>
      <c r="AB44" s="235"/>
      <c r="AC44" s="236"/>
      <c r="AD44" s="234"/>
      <c r="AE44" s="356"/>
      <c r="AF44" s="236"/>
      <c r="AG44" s="234"/>
      <c r="AH44" s="232"/>
      <c r="AI44" s="237"/>
      <c r="AJ44" s="234"/>
      <c r="AK44" s="232"/>
      <c r="AL44" s="237"/>
      <c r="AM44" s="234"/>
      <c r="AN44" s="232"/>
      <c r="AO44" s="237"/>
      <c r="AP44" s="234"/>
      <c r="AQ44" s="232"/>
      <c r="AR44" s="237"/>
      <c r="AS44" s="234"/>
      <c r="AT44" s="389"/>
      <c r="AU44" s="238"/>
      <c r="AV44" s="235"/>
      <c r="AW44" s="236"/>
      <c r="AX44" s="234"/>
      <c r="AY44" s="235"/>
      <c r="AZ44" s="236"/>
      <c r="BA44" s="234"/>
      <c r="BB44" s="232"/>
      <c r="BC44" s="237"/>
      <c r="BD44" s="234"/>
      <c r="BE44" s="232"/>
      <c r="BF44" s="237"/>
      <c r="BG44" s="234"/>
      <c r="BH44" s="232"/>
      <c r="BI44" s="237"/>
      <c r="BJ44" s="234"/>
      <c r="BK44" s="389"/>
      <c r="BL44" s="238"/>
      <c r="BM44" s="232"/>
      <c r="BN44" s="237"/>
      <c r="BO44" s="234"/>
      <c r="BP44" s="236"/>
      <c r="BQ44" s="237"/>
      <c r="BR44" s="234"/>
      <c r="BS44" s="239"/>
      <c r="BT44" s="240"/>
      <c r="BU44" s="234"/>
      <c r="BV44" s="241"/>
      <c r="BW44" s="240"/>
      <c r="BX44" s="234"/>
      <c r="BY44" s="242"/>
      <c r="BZ44" s="240"/>
      <c r="CA44" s="234"/>
      <c r="CB44" s="235"/>
      <c r="CC44" s="240"/>
      <c r="CD44" s="234"/>
      <c r="CE44" s="235"/>
      <c r="CF44" s="237"/>
      <c r="CG44" s="234"/>
      <c r="CH44" s="316"/>
      <c r="CI44" s="240"/>
      <c r="CJ44" s="234"/>
      <c r="CK44" s="243"/>
      <c r="CL44" s="234"/>
      <c r="CM44" s="371"/>
      <c r="CN44" s="244"/>
      <c r="CO44" s="245"/>
      <c r="CP44" s="246">
        <f t="shared" si="1"/>
        <v>0</v>
      </c>
      <c r="CQ44" s="235"/>
      <c r="CR44" s="247"/>
      <c r="CS44" s="235"/>
      <c r="CT44" s="247"/>
      <c r="CU44" s="235"/>
      <c r="CV44" s="247"/>
      <c r="CW44" s="235"/>
      <c r="CX44" s="247"/>
      <c r="CY44" s="235"/>
      <c r="CZ44" s="247"/>
      <c r="DA44" s="235"/>
      <c r="DB44" s="247"/>
      <c r="DC44" s="235"/>
      <c r="DD44" s="247"/>
      <c r="DE44" s="235"/>
      <c r="DF44" s="247"/>
      <c r="DG44" s="235"/>
      <c r="DH44" s="247"/>
      <c r="DI44" s="235"/>
      <c r="DJ44" s="247"/>
      <c r="DK44" s="235"/>
      <c r="DL44" s="247"/>
      <c r="DM44" s="235"/>
      <c r="DN44" s="247"/>
      <c r="DO44" s="235"/>
      <c r="DP44" s="247"/>
      <c r="DQ44" s="234"/>
      <c r="DR44" s="244"/>
      <c r="DS44" s="332"/>
      <c r="DT44" s="244"/>
      <c r="DU44" s="332"/>
      <c r="DV44" s="581"/>
      <c r="DW44" s="332"/>
      <c r="DX44" s="248"/>
      <c r="DY44" s="234"/>
      <c r="DZ44" s="316"/>
      <c r="EA44" s="234"/>
      <c r="EB44" s="292"/>
      <c r="EC44" s="234"/>
      <c r="ED44" s="249"/>
      <c r="EE44" s="234"/>
      <c r="EF44" s="406"/>
      <c r="EG44" s="96"/>
      <c r="EH44" s="250"/>
      <c r="EI44" s="207">
        <f>SUMPRODUCT(D44:EH44,'Raipur-1 R'!D44:EH44)</f>
        <v>0</v>
      </c>
      <c r="EJ44" s="3" t="s">
        <v>1026</v>
      </c>
      <c r="EK44" s="1"/>
      <c r="EL44" s="1"/>
      <c r="EM44" s="1"/>
      <c r="ER44" s="208" t="s">
        <v>60</v>
      </c>
      <c r="ES44" s="30" t="str">
        <f t="shared" si="0"/>
        <v>Shivam Commercials</v>
      </c>
      <c r="ET44" s="209">
        <f t="shared" si="2"/>
        <v>0</v>
      </c>
    </row>
    <row r="45" spans="2:150" ht="15" hidden="1">
      <c r="B45" s="342">
        <f t="shared" si="3"/>
        <v>40</v>
      </c>
      <c r="C45" s="30" t="s">
        <v>990</v>
      </c>
      <c r="D45" s="232"/>
      <c r="E45" s="233"/>
      <c r="F45" s="234"/>
      <c r="G45" s="232"/>
      <c r="H45" s="233"/>
      <c r="I45" s="234"/>
      <c r="J45" s="321"/>
      <c r="K45" s="233"/>
      <c r="L45" s="234"/>
      <c r="M45" s="321"/>
      <c r="N45" s="233"/>
      <c r="O45" s="234"/>
      <c r="P45" s="412"/>
      <c r="Q45" s="233"/>
      <c r="R45" s="234"/>
      <c r="S45" s="235"/>
      <c r="T45" s="233"/>
      <c r="U45" s="234"/>
      <c r="V45" s="421"/>
      <c r="W45" s="233"/>
      <c r="X45" s="234"/>
      <c r="Y45" s="232"/>
      <c r="Z45" s="234"/>
      <c r="AA45" s="378"/>
      <c r="AB45" s="235"/>
      <c r="AC45" s="236"/>
      <c r="AD45" s="234"/>
      <c r="AE45" s="356"/>
      <c r="AF45" s="236"/>
      <c r="AG45" s="234"/>
      <c r="AH45" s="232"/>
      <c r="AI45" s="237"/>
      <c r="AJ45" s="234"/>
      <c r="AK45" s="232"/>
      <c r="AL45" s="237"/>
      <c r="AM45" s="234"/>
      <c r="AN45" s="232"/>
      <c r="AO45" s="237"/>
      <c r="AP45" s="234"/>
      <c r="AQ45" s="232"/>
      <c r="AR45" s="237"/>
      <c r="AS45" s="234"/>
      <c r="AT45" s="389"/>
      <c r="AU45" s="238"/>
      <c r="AV45" s="235"/>
      <c r="AW45" s="236"/>
      <c r="AX45" s="234"/>
      <c r="AY45" s="235"/>
      <c r="AZ45" s="236"/>
      <c r="BA45" s="234"/>
      <c r="BB45" s="232"/>
      <c r="BC45" s="237"/>
      <c r="BD45" s="234"/>
      <c r="BE45" s="232"/>
      <c r="BF45" s="237"/>
      <c r="BG45" s="234"/>
      <c r="BH45" s="232"/>
      <c r="BI45" s="237"/>
      <c r="BJ45" s="234"/>
      <c r="BK45" s="389"/>
      <c r="BL45" s="238"/>
      <c r="BM45" s="232"/>
      <c r="BN45" s="237"/>
      <c r="BO45" s="234"/>
      <c r="BP45" s="236"/>
      <c r="BQ45" s="237"/>
      <c r="BR45" s="234"/>
      <c r="BS45" s="239"/>
      <c r="BT45" s="240"/>
      <c r="BU45" s="234"/>
      <c r="BV45" s="241"/>
      <c r="BW45" s="240"/>
      <c r="BX45" s="234"/>
      <c r="BY45" s="242"/>
      <c r="BZ45" s="240"/>
      <c r="CA45" s="234"/>
      <c r="CB45" s="235"/>
      <c r="CC45" s="240"/>
      <c r="CD45" s="234"/>
      <c r="CE45" s="235"/>
      <c r="CF45" s="237"/>
      <c r="CG45" s="234"/>
      <c r="CH45" s="316"/>
      <c r="CI45" s="240"/>
      <c r="CJ45" s="234"/>
      <c r="CK45" s="243"/>
      <c r="CL45" s="234"/>
      <c r="CM45" s="371"/>
      <c r="CN45" s="244"/>
      <c r="CO45" s="245"/>
      <c r="CP45" s="246">
        <f t="shared" si="1"/>
        <v>0</v>
      </c>
      <c r="CQ45" s="235"/>
      <c r="CR45" s="247"/>
      <c r="CS45" s="235"/>
      <c r="CT45" s="247"/>
      <c r="CU45" s="235"/>
      <c r="CV45" s="247"/>
      <c r="CW45" s="235"/>
      <c r="CX45" s="247"/>
      <c r="CY45" s="235"/>
      <c r="CZ45" s="247"/>
      <c r="DA45" s="235"/>
      <c r="DB45" s="247"/>
      <c r="DC45" s="235"/>
      <c r="DD45" s="247"/>
      <c r="DE45" s="235"/>
      <c r="DF45" s="247"/>
      <c r="DG45" s="235"/>
      <c r="DH45" s="247"/>
      <c r="DI45" s="235"/>
      <c r="DJ45" s="247"/>
      <c r="DK45" s="235"/>
      <c r="DL45" s="247"/>
      <c r="DM45" s="235"/>
      <c r="DN45" s="247"/>
      <c r="DO45" s="235"/>
      <c r="DP45" s="247"/>
      <c r="DQ45" s="234"/>
      <c r="DR45" s="244"/>
      <c r="DS45" s="332"/>
      <c r="DT45" s="244"/>
      <c r="DU45" s="332"/>
      <c r="DV45" s="581"/>
      <c r="DW45" s="332"/>
      <c r="DX45" s="248"/>
      <c r="DY45" s="234"/>
      <c r="DZ45" s="316"/>
      <c r="EA45" s="234"/>
      <c r="EB45" s="292"/>
      <c r="EC45" s="234"/>
      <c r="ED45" s="249"/>
      <c r="EE45" s="234"/>
      <c r="EF45" s="406"/>
      <c r="EG45" s="96"/>
      <c r="EH45" s="250"/>
      <c r="EI45" s="207">
        <f>SUMPRODUCT(D45:EH45,'Raipur-1 R'!D45:EH45)</f>
        <v>0</v>
      </c>
      <c r="EJ45" s="3" t="s">
        <v>1026</v>
      </c>
      <c r="EK45" s="1"/>
      <c r="EL45" s="1"/>
      <c r="EM45" s="1"/>
      <c r="ER45" s="208" t="s">
        <v>61</v>
      </c>
      <c r="ES45" s="30" t="str">
        <f t="shared" si="0"/>
        <v xml:space="preserve">Indira Trivedi </v>
      </c>
      <c r="ET45" s="209">
        <f t="shared" si="2"/>
        <v>0</v>
      </c>
    </row>
    <row r="46" spans="2:150" ht="15" hidden="1">
      <c r="B46" s="342">
        <f t="shared" si="3"/>
        <v>41</v>
      </c>
      <c r="C46" s="30" t="s">
        <v>531</v>
      </c>
      <c r="D46" s="232"/>
      <c r="E46" s="233"/>
      <c r="F46" s="234"/>
      <c r="G46" s="232"/>
      <c r="H46" s="233"/>
      <c r="I46" s="234"/>
      <c r="J46" s="321"/>
      <c r="K46" s="233"/>
      <c r="L46" s="234"/>
      <c r="M46" s="321"/>
      <c r="N46" s="233"/>
      <c r="O46" s="234"/>
      <c r="P46" s="412"/>
      <c r="Q46" s="233"/>
      <c r="R46" s="234"/>
      <c r="S46" s="235"/>
      <c r="T46" s="233"/>
      <c r="U46" s="234"/>
      <c r="V46" s="421"/>
      <c r="W46" s="233"/>
      <c r="X46" s="234"/>
      <c r="Y46" s="232"/>
      <c r="Z46" s="234"/>
      <c r="AA46" s="378"/>
      <c r="AB46" s="235"/>
      <c r="AC46" s="236"/>
      <c r="AD46" s="234"/>
      <c r="AE46" s="356"/>
      <c r="AF46" s="236"/>
      <c r="AG46" s="234"/>
      <c r="AH46" s="232"/>
      <c r="AI46" s="237"/>
      <c r="AJ46" s="234"/>
      <c r="AK46" s="232"/>
      <c r="AL46" s="237"/>
      <c r="AM46" s="234"/>
      <c r="AN46" s="232"/>
      <c r="AO46" s="237"/>
      <c r="AP46" s="234"/>
      <c r="AQ46" s="232"/>
      <c r="AR46" s="237"/>
      <c r="AS46" s="234"/>
      <c r="AT46" s="389"/>
      <c r="AU46" s="238"/>
      <c r="AV46" s="235"/>
      <c r="AW46" s="236"/>
      <c r="AX46" s="234"/>
      <c r="AY46" s="235"/>
      <c r="AZ46" s="236"/>
      <c r="BA46" s="234"/>
      <c r="BB46" s="232"/>
      <c r="BC46" s="237"/>
      <c r="BD46" s="234"/>
      <c r="BE46" s="232"/>
      <c r="BF46" s="237"/>
      <c r="BG46" s="234"/>
      <c r="BH46" s="232"/>
      <c r="BI46" s="237"/>
      <c r="BJ46" s="234"/>
      <c r="BK46" s="389"/>
      <c r="BL46" s="238"/>
      <c r="BM46" s="232"/>
      <c r="BN46" s="237"/>
      <c r="BO46" s="234"/>
      <c r="BP46" s="236"/>
      <c r="BQ46" s="237"/>
      <c r="BR46" s="234"/>
      <c r="BS46" s="239"/>
      <c r="BT46" s="240"/>
      <c r="BU46" s="234"/>
      <c r="BV46" s="241"/>
      <c r="BW46" s="240"/>
      <c r="BX46" s="234"/>
      <c r="BY46" s="242"/>
      <c r="BZ46" s="240"/>
      <c r="CA46" s="234"/>
      <c r="CB46" s="235"/>
      <c r="CC46" s="240"/>
      <c r="CD46" s="234"/>
      <c r="CE46" s="235"/>
      <c r="CF46" s="237"/>
      <c r="CG46" s="234"/>
      <c r="CH46" s="316"/>
      <c r="CI46" s="240"/>
      <c r="CJ46" s="234"/>
      <c r="CK46" s="243"/>
      <c r="CL46" s="234"/>
      <c r="CM46" s="371"/>
      <c r="CN46" s="244"/>
      <c r="CO46" s="245"/>
      <c r="CP46" s="246">
        <f t="shared" si="1"/>
        <v>0</v>
      </c>
      <c r="CQ46" s="235"/>
      <c r="CR46" s="247"/>
      <c r="CS46" s="235"/>
      <c r="CT46" s="247"/>
      <c r="CU46" s="235"/>
      <c r="CV46" s="247"/>
      <c r="CW46" s="235"/>
      <c r="CX46" s="247"/>
      <c r="CY46" s="235"/>
      <c r="CZ46" s="247"/>
      <c r="DA46" s="235"/>
      <c r="DB46" s="247"/>
      <c r="DC46" s="235"/>
      <c r="DD46" s="247"/>
      <c r="DE46" s="235"/>
      <c r="DF46" s="247"/>
      <c r="DG46" s="235"/>
      <c r="DH46" s="247"/>
      <c r="DI46" s="235"/>
      <c r="DJ46" s="247"/>
      <c r="DK46" s="235"/>
      <c r="DL46" s="247"/>
      <c r="DM46" s="235"/>
      <c r="DN46" s="247"/>
      <c r="DO46" s="235"/>
      <c r="DP46" s="247"/>
      <c r="DQ46" s="234"/>
      <c r="DR46" s="244"/>
      <c r="DS46" s="332"/>
      <c r="DT46" s="244"/>
      <c r="DU46" s="332"/>
      <c r="DV46" s="581"/>
      <c r="DW46" s="332"/>
      <c r="DX46" s="248"/>
      <c r="DY46" s="234"/>
      <c r="DZ46" s="316"/>
      <c r="EA46" s="234"/>
      <c r="EB46" s="292"/>
      <c r="EC46" s="234"/>
      <c r="ED46" s="249"/>
      <c r="EE46" s="234"/>
      <c r="EF46" s="406"/>
      <c r="EG46" s="96"/>
      <c r="EH46" s="250"/>
      <c r="EI46" s="207">
        <f>SUMPRODUCT(D46:EH46,'Raipur-1 R'!D46:EH46)</f>
        <v>0</v>
      </c>
      <c r="EJ46" s="3" t="s">
        <v>1026</v>
      </c>
      <c r="EK46" s="1"/>
      <c r="EL46" s="1"/>
      <c r="EM46" s="1"/>
      <c r="ER46" s="208" t="s">
        <v>62</v>
      </c>
      <c r="ES46" s="30" t="str">
        <f t="shared" si="0"/>
        <v>Vishal Jain</v>
      </c>
      <c r="ET46" s="209">
        <f t="shared" si="2"/>
        <v>0</v>
      </c>
    </row>
    <row r="47" spans="2:150" ht="15" hidden="1">
      <c r="B47" s="342">
        <f t="shared" si="3"/>
        <v>42</v>
      </c>
      <c r="C47" s="569"/>
      <c r="D47" s="232"/>
      <c r="E47" s="233"/>
      <c r="F47" s="234"/>
      <c r="G47" s="232"/>
      <c r="H47" s="233"/>
      <c r="I47" s="234"/>
      <c r="J47" s="321"/>
      <c r="K47" s="233"/>
      <c r="L47" s="234"/>
      <c r="M47" s="321"/>
      <c r="N47" s="233"/>
      <c r="O47" s="234"/>
      <c r="P47" s="412"/>
      <c r="Q47" s="233"/>
      <c r="R47" s="234"/>
      <c r="S47" s="235"/>
      <c r="T47" s="233"/>
      <c r="U47" s="234"/>
      <c r="V47" s="421"/>
      <c r="W47" s="233"/>
      <c r="X47" s="234"/>
      <c r="Y47" s="232"/>
      <c r="Z47" s="234"/>
      <c r="AA47" s="378"/>
      <c r="AB47" s="235"/>
      <c r="AC47" s="236"/>
      <c r="AD47" s="234"/>
      <c r="AE47" s="356"/>
      <c r="AF47" s="236"/>
      <c r="AG47" s="234"/>
      <c r="AH47" s="232"/>
      <c r="AI47" s="237"/>
      <c r="AJ47" s="234"/>
      <c r="AK47" s="232"/>
      <c r="AL47" s="237"/>
      <c r="AM47" s="234"/>
      <c r="AN47" s="232"/>
      <c r="AO47" s="237"/>
      <c r="AP47" s="234"/>
      <c r="AQ47" s="232"/>
      <c r="AR47" s="237"/>
      <c r="AS47" s="234"/>
      <c r="AT47" s="389"/>
      <c r="AU47" s="238"/>
      <c r="AV47" s="235"/>
      <c r="AW47" s="236"/>
      <c r="AX47" s="234"/>
      <c r="AY47" s="235"/>
      <c r="AZ47" s="236"/>
      <c r="BA47" s="234"/>
      <c r="BB47" s="232"/>
      <c r="BC47" s="237"/>
      <c r="BD47" s="234"/>
      <c r="BE47" s="232"/>
      <c r="BF47" s="237"/>
      <c r="BG47" s="234"/>
      <c r="BH47" s="232"/>
      <c r="BI47" s="237"/>
      <c r="BJ47" s="234"/>
      <c r="BK47" s="389"/>
      <c r="BL47" s="238"/>
      <c r="BM47" s="232"/>
      <c r="BN47" s="237"/>
      <c r="BO47" s="234"/>
      <c r="BP47" s="236"/>
      <c r="BQ47" s="237"/>
      <c r="BR47" s="234"/>
      <c r="BS47" s="239"/>
      <c r="BT47" s="240"/>
      <c r="BU47" s="234"/>
      <c r="BV47" s="241"/>
      <c r="BW47" s="240"/>
      <c r="BX47" s="234"/>
      <c r="BY47" s="242"/>
      <c r="BZ47" s="240"/>
      <c r="CA47" s="234"/>
      <c r="CB47" s="235"/>
      <c r="CC47" s="240"/>
      <c r="CD47" s="234"/>
      <c r="CE47" s="235"/>
      <c r="CF47" s="237"/>
      <c r="CG47" s="234"/>
      <c r="CH47" s="316"/>
      <c r="CI47" s="240"/>
      <c r="CJ47" s="234"/>
      <c r="CK47" s="243"/>
      <c r="CL47" s="234"/>
      <c r="CM47" s="371"/>
      <c r="CN47" s="244"/>
      <c r="CO47" s="245"/>
      <c r="CP47" s="246">
        <f t="shared" si="1"/>
        <v>0</v>
      </c>
      <c r="CQ47" s="235"/>
      <c r="CR47" s="247"/>
      <c r="CS47" s="235"/>
      <c r="CT47" s="247"/>
      <c r="CU47" s="235"/>
      <c r="CV47" s="247"/>
      <c r="CW47" s="235"/>
      <c r="CX47" s="247"/>
      <c r="CY47" s="235"/>
      <c r="CZ47" s="247"/>
      <c r="DA47" s="235"/>
      <c r="DB47" s="247"/>
      <c r="DC47" s="235"/>
      <c r="DD47" s="247"/>
      <c r="DE47" s="235"/>
      <c r="DF47" s="247"/>
      <c r="DG47" s="235"/>
      <c r="DH47" s="247"/>
      <c r="DI47" s="235"/>
      <c r="DJ47" s="247"/>
      <c r="DK47" s="235"/>
      <c r="DL47" s="247"/>
      <c r="DM47" s="235"/>
      <c r="DN47" s="247"/>
      <c r="DO47" s="235"/>
      <c r="DP47" s="247"/>
      <c r="DQ47" s="234"/>
      <c r="DR47" s="244"/>
      <c r="DS47" s="332"/>
      <c r="DT47" s="244"/>
      <c r="DU47" s="332"/>
      <c r="DV47" s="581"/>
      <c r="DW47" s="332"/>
      <c r="DX47" s="248"/>
      <c r="DY47" s="234"/>
      <c r="DZ47" s="316"/>
      <c r="EA47" s="234"/>
      <c r="EB47" s="292"/>
      <c r="EC47" s="234"/>
      <c r="ED47" s="249"/>
      <c r="EE47" s="234"/>
      <c r="EF47" s="406"/>
      <c r="EG47" s="96"/>
      <c r="EH47" s="250"/>
      <c r="EI47" s="207">
        <f>SUMPRODUCT(D47:EH47,'Raipur-1 R'!D47:EH47)</f>
        <v>0</v>
      </c>
      <c r="EJ47" s="3" t="s">
        <v>1026</v>
      </c>
      <c r="EK47" s="1"/>
      <c r="EL47" s="1"/>
      <c r="EM47" s="1"/>
      <c r="ER47" s="208" t="s">
        <v>63</v>
      </c>
      <c r="ES47" s="30">
        <f t="shared" si="0"/>
        <v>0</v>
      </c>
      <c r="ET47" s="209">
        <f t="shared" si="2"/>
        <v>0</v>
      </c>
    </row>
    <row r="48" spans="2:150" ht="15" hidden="1">
      <c r="B48" s="342">
        <f>B47+1</f>
        <v>43</v>
      </c>
      <c r="C48" s="30"/>
      <c r="D48" s="232"/>
      <c r="E48" s="233"/>
      <c r="F48" s="234"/>
      <c r="G48" s="232"/>
      <c r="H48" s="233"/>
      <c r="I48" s="234"/>
      <c r="J48" s="321"/>
      <c r="K48" s="233"/>
      <c r="L48" s="234"/>
      <c r="M48" s="321"/>
      <c r="N48" s="233"/>
      <c r="O48" s="234"/>
      <c r="P48" s="412"/>
      <c r="Q48" s="233"/>
      <c r="R48" s="234"/>
      <c r="S48" s="235"/>
      <c r="T48" s="233"/>
      <c r="U48" s="234"/>
      <c r="V48" s="421"/>
      <c r="W48" s="233"/>
      <c r="X48" s="234"/>
      <c r="Y48" s="232"/>
      <c r="Z48" s="234"/>
      <c r="AA48" s="378"/>
      <c r="AB48" s="235"/>
      <c r="AC48" s="236"/>
      <c r="AD48" s="234"/>
      <c r="AE48" s="356"/>
      <c r="AF48" s="236"/>
      <c r="AG48" s="234"/>
      <c r="AH48" s="232"/>
      <c r="AI48" s="237"/>
      <c r="AJ48" s="234"/>
      <c r="AK48" s="232"/>
      <c r="AL48" s="237"/>
      <c r="AM48" s="234"/>
      <c r="AN48" s="232"/>
      <c r="AO48" s="237"/>
      <c r="AP48" s="234"/>
      <c r="AQ48" s="232"/>
      <c r="AR48" s="237"/>
      <c r="AS48" s="234"/>
      <c r="AT48" s="389"/>
      <c r="AU48" s="238"/>
      <c r="AV48" s="235"/>
      <c r="AW48" s="236"/>
      <c r="AX48" s="234"/>
      <c r="AY48" s="235"/>
      <c r="AZ48" s="236"/>
      <c r="BA48" s="234"/>
      <c r="BB48" s="232"/>
      <c r="BC48" s="237"/>
      <c r="BD48" s="234"/>
      <c r="BE48" s="232"/>
      <c r="BF48" s="237"/>
      <c r="BG48" s="234"/>
      <c r="BH48" s="232"/>
      <c r="BI48" s="237"/>
      <c r="BJ48" s="234"/>
      <c r="BK48" s="389"/>
      <c r="BL48" s="238"/>
      <c r="BM48" s="232"/>
      <c r="BN48" s="237"/>
      <c r="BO48" s="234"/>
      <c r="BP48" s="236"/>
      <c r="BQ48" s="237"/>
      <c r="BR48" s="234"/>
      <c r="BS48" s="239"/>
      <c r="BT48" s="240"/>
      <c r="BU48" s="234"/>
      <c r="BV48" s="241"/>
      <c r="BW48" s="240"/>
      <c r="BX48" s="234"/>
      <c r="BY48" s="242"/>
      <c r="BZ48" s="240"/>
      <c r="CA48" s="234"/>
      <c r="CB48" s="235"/>
      <c r="CC48" s="240"/>
      <c r="CD48" s="234"/>
      <c r="CE48" s="235"/>
      <c r="CF48" s="237"/>
      <c r="CG48" s="234"/>
      <c r="CH48" s="316"/>
      <c r="CI48" s="240"/>
      <c r="CJ48" s="234"/>
      <c r="CK48" s="243"/>
      <c r="CL48" s="234"/>
      <c r="CM48" s="371"/>
      <c r="CN48" s="244"/>
      <c r="CO48" s="245"/>
      <c r="CP48" s="246">
        <f t="shared" si="1"/>
        <v>0</v>
      </c>
      <c r="CQ48" s="235"/>
      <c r="CR48" s="247"/>
      <c r="CS48" s="235"/>
      <c r="CT48" s="247"/>
      <c r="CU48" s="235"/>
      <c r="CV48" s="247"/>
      <c r="CW48" s="235"/>
      <c r="CX48" s="247"/>
      <c r="CY48" s="235"/>
      <c r="CZ48" s="247"/>
      <c r="DA48" s="235"/>
      <c r="DB48" s="247"/>
      <c r="DC48" s="235"/>
      <c r="DD48" s="247"/>
      <c r="DE48" s="235"/>
      <c r="DF48" s="247"/>
      <c r="DG48" s="235"/>
      <c r="DH48" s="247"/>
      <c r="DI48" s="235"/>
      <c r="DJ48" s="247"/>
      <c r="DK48" s="235"/>
      <c r="DL48" s="247"/>
      <c r="DM48" s="235"/>
      <c r="DN48" s="247"/>
      <c r="DO48" s="235"/>
      <c r="DP48" s="247"/>
      <c r="DQ48" s="234"/>
      <c r="DR48" s="244"/>
      <c r="DS48" s="332"/>
      <c r="DT48" s="244"/>
      <c r="DU48" s="332"/>
      <c r="DV48" s="581"/>
      <c r="DW48" s="332"/>
      <c r="DX48" s="248"/>
      <c r="DY48" s="234"/>
      <c r="DZ48" s="316"/>
      <c r="EA48" s="234"/>
      <c r="EB48" s="292"/>
      <c r="EC48" s="234"/>
      <c r="ED48" s="249"/>
      <c r="EE48" s="234"/>
      <c r="EF48" s="406"/>
      <c r="EG48" s="96"/>
      <c r="EH48" s="250"/>
      <c r="EI48" s="207">
        <f>SUMPRODUCT(D48:EH48,'Raipur-1 R'!D48:EH48)</f>
        <v>0</v>
      </c>
      <c r="EJ48" s="3" t="s">
        <v>1026</v>
      </c>
      <c r="EK48" s="1"/>
      <c r="EL48" s="1"/>
      <c r="EM48" s="1"/>
      <c r="ER48" s="208" t="s">
        <v>64</v>
      </c>
      <c r="ES48" s="30">
        <f t="shared" si="0"/>
        <v>0</v>
      </c>
      <c r="ET48" s="209">
        <f t="shared" si="2"/>
        <v>0</v>
      </c>
    </row>
    <row r="49" spans="2:150" ht="15" hidden="1">
      <c r="B49" s="342">
        <f t="shared" si="3"/>
        <v>44</v>
      </c>
      <c r="C49" s="30"/>
      <c r="D49" s="232"/>
      <c r="E49" s="233"/>
      <c r="F49" s="234"/>
      <c r="G49" s="232"/>
      <c r="H49" s="233"/>
      <c r="I49" s="234"/>
      <c r="J49" s="321"/>
      <c r="K49" s="233"/>
      <c r="L49" s="234"/>
      <c r="M49" s="321"/>
      <c r="N49" s="233"/>
      <c r="O49" s="234"/>
      <c r="P49" s="412"/>
      <c r="Q49" s="233"/>
      <c r="R49" s="234"/>
      <c r="S49" s="235"/>
      <c r="T49" s="233"/>
      <c r="U49" s="234"/>
      <c r="V49" s="421"/>
      <c r="W49" s="233"/>
      <c r="X49" s="234"/>
      <c r="Y49" s="232"/>
      <c r="Z49" s="234"/>
      <c r="AA49" s="378"/>
      <c r="AB49" s="235"/>
      <c r="AC49" s="236"/>
      <c r="AD49" s="234"/>
      <c r="AE49" s="356"/>
      <c r="AF49" s="236"/>
      <c r="AG49" s="234"/>
      <c r="AH49" s="232"/>
      <c r="AI49" s="237"/>
      <c r="AJ49" s="234"/>
      <c r="AK49" s="232"/>
      <c r="AL49" s="237"/>
      <c r="AM49" s="234"/>
      <c r="AN49" s="232"/>
      <c r="AO49" s="237"/>
      <c r="AP49" s="234"/>
      <c r="AQ49" s="232"/>
      <c r="AR49" s="237"/>
      <c r="AS49" s="234"/>
      <c r="AT49" s="389"/>
      <c r="AU49" s="238"/>
      <c r="AV49" s="235"/>
      <c r="AW49" s="236"/>
      <c r="AX49" s="234"/>
      <c r="AY49" s="235"/>
      <c r="AZ49" s="236"/>
      <c r="BA49" s="234"/>
      <c r="BB49" s="232"/>
      <c r="BC49" s="237"/>
      <c r="BD49" s="234"/>
      <c r="BE49" s="232"/>
      <c r="BF49" s="237"/>
      <c r="BG49" s="234"/>
      <c r="BH49" s="232"/>
      <c r="BI49" s="237"/>
      <c r="BJ49" s="234"/>
      <c r="BK49" s="389"/>
      <c r="BL49" s="238"/>
      <c r="BM49" s="232"/>
      <c r="BN49" s="237"/>
      <c r="BO49" s="234"/>
      <c r="BP49" s="236"/>
      <c r="BQ49" s="237"/>
      <c r="BR49" s="234"/>
      <c r="BS49" s="239"/>
      <c r="BT49" s="240"/>
      <c r="BU49" s="234"/>
      <c r="BV49" s="241"/>
      <c r="BW49" s="240"/>
      <c r="BX49" s="234"/>
      <c r="BY49" s="242"/>
      <c r="BZ49" s="240"/>
      <c r="CA49" s="234"/>
      <c r="CB49" s="235"/>
      <c r="CC49" s="240"/>
      <c r="CD49" s="234"/>
      <c r="CE49" s="235"/>
      <c r="CF49" s="237"/>
      <c r="CG49" s="234"/>
      <c r="CH49" s="316"/>
      <c r="CI49" s="240"/>
      <c r="CJ49" s="234"/>
      <c r="CK49" s="243"/>
      <c r="CL49" s="234"/>
      <c r="CM49" s="371"/>
      <c r="CN49" s="244"/>
      <c r="CO49" s="245"/>
      <c r="CP49" s="246">
        <f t="shared" si="1"/>
        <v>0</v>
      </c>
      <c r="CQ49" s="235"/>
      <c r="CR49" s="247"/>
      <c r="CS49" s="235"/>
      <c r="CT49" s="247"/>
      <c r="CU49" s="235"/>
      <c r="CV49" s="247"/>
      <c r="CW49" s="235"/>
      <c r="CX49" s="247"/>
      <c r="CY49" s="235"/>
      <c r="CZ49" s="247"/>
      <c r="DA49" s="235"/>
      <c r="DB49" s="247"/>
      <c r="DC49" s="235"/>
      <c r="DD49" s="247"/>
      <c r="DE49" s="235"/>
      <c r="DF49" s="247"/>
      <c r="DG49" s="235"/>
      <c r="DH49" s="247"/>
      <c r="DI49" s="235"/>
      <c r="DJ49" s="247"/>
      <c r="DK49" s="235"/>
      <c r="DL49" s="247"/>
      <c r="DM49" s="235"/>
      <c r="DN49" s="247"/>
      <c r="DO49" s="235"/>
      <c r="DP49" s="247"/>
      <c r="DQ49" s="234"/>
      <c r="DR49" s="244"/>
      <c r="DS49" s="332"/>
      <c r="DT49" s="244"/>
      <c r="DU49" s="332"/>
      <c r="DV49" s="581"/>
      <c r="DW49" s="332"/>
      <c r="DX49" s="248"/>
      <c r="DY49" s="234"/>
      <c r="DZ49" s="316"/>
      <c r="EA49" s="234"/>
      <c r="EB49" s="292"/>
      <c r="EC49" s="234"/>
      <c r="ED49" s="249"/>
      <c r="EE49" s="234"/>
      <c r="EF49" s="406"/>
      <c r="EG49" s="96"/>
      <c r="EH49" s="250"/>
      <c r="EI49" s="207">
        <f>SUMPRODUCT(D49:EH49,'Raipur-1 R'!D49:EH49)</f>
        <v>0</v>
      </c>
      <c r="EJ49" s="3" t="s">
        <v>1026</v>
      </c>
      <c r="EK49" s="1"/>
      <c r="EL49" s="1"/>
      <c r="EM49" s="1"/>
      <c r="ER49" s="208" t="s">
        <v>65</v>
      </c>
      <c r="ES49" s="30">
        <f t="shared" si="0"/>
        <v>0</v>
      </c>
      <c r="ET49" s="209">
        <f t="shared" si="2"/>
        <v>0</v>
      </c>
    </row>
    <row r="50" spans="2:150" ht="15">
      <c r="B50" s="429">
        <f t="shared" si="3"/>
        <v>45</v>
      </c>
      <c r="C50" s="30" t="s">
        <v>401</v>
      </c>
      <c r="D50" s="232"/>
      <c r="E50" s="233"/>
      <c r="F50" s="234"/>
      <c r="G50" s="232"/>
      <c r="H50" s="233"/>
      <c r="I50" s="234"/>
      <c r="J50" s="321"/>
      <c r="K50" s="233"/>
      <c r="L50" s="234"/>
      <c r="M50" s="321"/>
      <c r="N50" s="233"/>
      <c r="O50" s="234"/>
      <c r="P50" s="412"/>
      <c r="Q50" s="233"/>
      <c r="R50" s="234"/>
      <c r="S50" s="235"/>
      <c r="T50" s="233"/>
      <c r="U50" s="234"/>
      <c r="V50" s="421"/>
      <c r="W50" s="233"/>
      <c r="X50" s="234"/>
      <c r="Y50" s="232"/>
      <c r="Z50" s="234"/>
      <c r="AA50" s="378"/>
      <c r="AB50" s="235"/>
      <c r="AC50" s="236"/>
      <c r="AD50" s="234"/>
      <c r="AE50" s="356"/>
      <c r="AF50" s="236"/>
      <c r="AG50" s="234"/>
      <c r="AH50" s="232">
        <v>1</v>
      </c>
      <c r="AI50" s="237"/>
      <c r="AJ50" s="234"/>
      <c r="AK50" s="232"/>
      <c r="AL50" s="237"/>
      <c r="AM50" s="234"/>
      <c r="AN50" s="232"/>
      <c r="AO50" s="237"/>
      <c r="AP50" s="234"/>
      <c r="AQ50" s="232"/>
      <c r="AR50" s="237"/>
      <c r="AS50" s="234"/>
      <c r="AT50" s="389"/>
      <c r="AU50" s="238"/>
      <c r="AV50" s="235"/>
      <c r="AW50" s="236"/>
      <c r="AX50" s="234"/>
      <c r="AY50" s="235"/>
      <c r="AZ50" s="236"/>
      <c r="BA50" s="234"/>
      <c r="BB50" s="232"/>
      <c r="BC50" s="237"/>
      <c r="BD50" s="234"/>
      <c r="BE50" s="232"/>
      <c r="BF50" s="237"/>
      <c r="BG50" s="234"/>
      <c r="BH50" s="232"/>
      <c r="BI50" s="237"/>
      <c r="BJ50" s="234"/>
      <c r="BK50" s="389"/>
      <c r="BL50" s="238"/>
      <c r="BM50" s="232"/>
      <c r="BN50" s="237"/>
      <c r="BO50" s="234"/>
      <c r="BP50" s="236"/>
      <c r="BQ50" s="237"/>
      <c r="BR50" s="234"/>
      <c r="BS50" s="239"/>
      <c r="BT50" s="240"/>
      <c r="BU50" s="234"/>
      <c r="BV50" s="241"/>
      <c r="BW50" s="240"/>
      <c r="BX50" s="234"/>
      <c r="BY50" s="242"/>
      <c r="BZ50" s="240"/>
      <c r="CA50" s="234"/>
      <c r="CB50" s="235"/>
      <c r="CC50" s="240"/>
      <c r="CD50" s="234"/>
      <c r="CE50" s="235"/>
      <c r="CF50" s="237"/>
      <c r="CG50" s="234"/>
      <c r="CH50" s="316"/>
      <c r="CI50" s="240"/>
      <c r="CJ50" s="234"/>
      <c r="CK50" s="243"/>
      <c r="CL50" s="234"/>
      <c r="CM50" s="371"/>
      <c r="CN50" s="244"/>
      <c r="CO50" s="245"/>
      <c r="CP50" s="246">
        <f t="shared" si="1"/>
        <v>0</v>
      </c>
      <c r="CQ50" s="235"/>
      <c r="CR50" s="247"/>
      <c r="CS50" s="235"/>
      <c r="CT50" s="247"/>
      <c r="CU50" s="235"/>
      <c r="CV50" s="247"/>
      <c r="CW50" s="235"/>
      <c r="CX50" s="247"/>
      <c r="CY50" s="235"/>
      <c r="CZ50" s="247"/>
      <c r="DA50" s="235"/>
      <c r="DB50" s="247"/>
      <c r="DC50" s="235"/>
      <c r="DD50" s="247"/>
      <c r="DE50" s="235"/>
      <c r="DF50" s="247"/>
      <c r="DG50" s="235"/>
      <c r="DH50" s="247"/>
      <c r="DI50" s="235"/>
      <c r="DJ50" s="247"/>
      <c r="DK50" s="235"/>
      <c r="DL50" s="247"/>
      <c r="DM50" s="235"/>
      <c r="DN50" s="247"/>
      <c r="DO50" s="235"/>
      <c r="DP50" s="247"/>
      <c r="DQ50" s="234"/>
      <c r="DR50" s="244"/>
      <c r="DS50" s="332"/>
      <c r="DT50" s="244"/>
      <c r="DU50" s="332"/>
      <c r="DV50" s="581"/>
      <c r="DW50" s="332"/>
      <c r="DX50" s="248"/>
      <c r="DY50" s="234"/>
      <c r="DZ50" s="316"/>
      <c r="EA50" s="234"/>
      <c r="EB50" s="292"/>
      <c r="EC50" s="234"/>
      <c r="ED50" s="249"/>
      <c r="EE50" s="234"/>
      <c r="EF50" s="406"/>
      <c r="EG50" s="96"/>
      <c r="EH50" s="250"/>
      <c r="EI50" s="207">
        <f>SUMPRODUCT(D50:EH50,'Raipur-1 R'!D50:EH50)</f>
        <v>1035</v>
      </c>
      <c r="EJ50" s="3" t="s">
        <v>1026</v>
      </c>
      <c r="EK50" s="1"/>
      <c r="EL50" s="1"/>
      <c r="EM50" s="1"/>
      <c r="ER50" s="208" t="s">
        <v>66</v>
      </c>
      <c r="ES50" s="30" t="str">
        <f t="shared" si="0"/>
        <v>Rajyog Enterprises</v>
      </c>
      <c r="ET50" s="209">
        <f t="shared" si="2"/>
        <v>1035</v>
      </c>
    </row>
    <row r="51" spans="2:150" ht="15" hidden="1">
      <c r="B51" s="429">
        <f t="shared" si="3"/>
        <v>46</v>
      </c>
      <c r="C51" s="30" t="s">
        <v>532</v>
      </c>
      <c r="D51" s="232"/>
      <c r="E51" s="233"/>
      <c r="F51" s="234"/>
      <c r="G51" s="232"/>
      <c r="H51" s="233"/>
      <c r="I51" s="234"/>
      <c r="J51" s="321"/>
      <c r="K51" s="233"/>
      <c r="L51" s="234"/>
      <c r="M51" s="321"/>
      <c r="N51" s="233"/>
      <c r="O51" s="234"/>
      <c r="P51" s="412"/>
      <c r="Q51" s="233"/>
      <c r="R51" s="234"/>
      <c r="S51" s="235"/>
      <c r="T51" s="233"/>
      <c r="U51" s="234"/>
      <c r="V51" s="421"/>
      <c r="W51" s="233"/>
      <c r="X51" s="234"/>
      <c r="Y51" s="232"/>
      <c r="Z51" s="234"/>
      <c r="AA51" s="378"/>
      <c r="AB51" s="235"/>
      <c r="AC51" s="236"/>
      <c r="AD51" s="234"/>
      <c r="AE51" s="356"/>
      <c r="AF51" s="236"/>
      <c r="AG51" s="234"/>
      <c r="AH51" s="232"/>
      <c r="AI51" s="237"/>
      <c r="AJ51" s="234"/>
      <c r="AK51" s="232"/>
      <c r="AL51" s="237"/>
      <c r="AM51" s="234"/>
      <c r="AN51" s="232"/>
      <c r="AO51" s="237"/>
      <c r="AP51" s="234"/>
      <c r="AQ51" s="232"/>
      <c r="AR51" s="237"/>
      <c r="AS51" s="234"/>
      <c r="AT51" s="389"/>
      <c r="AU51" s="238"/>
      <c r="AV51" s="235"/>
      <c r="AW51" s="236"/>
      <c r="AX51" s="234"/>
      <c r="AY51" s="235"/>
      <c r="AZ51" s="236"/>
      <c r="BA51" s="234"/>
      <c r="BB51" s="232"/>
      <c r="BC51" s="237"/>
      <c r="BD51" s="234"/>
      <c r="BE51" s="232"/>
      <c r="BF51" s="237"/>
      <c r="BG51" s="234"/>
      <c r="BH51" s="232"/>
      <c r="BI51" s="237"/>
      <c r="BJ51" s="234"/>
      <c r="BK51" s="389"/>
      <c r="BL51" s="238"/>
      <c r="BM51" s="232"/>
      <c r="BN51" s="237"/>
      <c r="BO51" s="234"/>
      <c r="BP51" s="236"/>
      <c r="BQ51" s="237"/>
      <c r="BR51" s="234"/>
      <c r="BS51" s="239"/>
      <c r="BT51" s="240"/>
      <c r="BU51" s="234"/>
      <c r="BV51" s="241"/>
      <c r="BW51" s="240"/>
      <c r="BX51" s="234"/>
      <c r="BY51" s="242"/>
      <c r="BZ51" s="240"/>
      <c r="CA51" s="234"/>
      <c r="CB51" s="235"/>
      <c r="CC51" s="240"/>
      <c r="CD51" s="234"/>
      <c r="CE51" s="235"/>
      <c r="CF51" s="237"/>
      <c r="CG51" s="234"/>
      <c r="CH51" s="316"/>
      <c r="CI51" s="240"/>
      <c r="CJ51" s="234"/>
      <c r="CK51" s="243"/>
      <c r="CL51" s="234"/>
      <c r="CM51" s="371"/>
      <c r="CN51" s="244"/>
      <c r="CO51" s="245"/>
      <c r="CP51" s="246">
        <f t="shared" si="1"/>
        <v>0</v>
      </c>
      <c r="CQ51" s="235"/>
      <c r="CR51" s="247"/>
      <c r="CS51" s="235"/>
      <c r="CT51" s="247"/>
      <c r="CU51" s="235"/>
      <c r="CV51" s="247"/>
      <c r="CW51" s="235"/>
      <c r="CX51" s="247"/>
      <c r="CY51" s="235"/>
      <c r="CZ51" s="247"/>
      <c r="DA51" s="235"/>
      <c r="DB51" s="247"/>
      <c r="DC51" s="235"/>
      <c r="DD51" s="247"/>
      <c r="DE51" s="235"/>
      <c r="DF51" s="247"/>
      <c r="DG51" s="235"/>
      <c r="DH51" s="247"/>
      <c r="DI51" s="235"/>
      <c r="DJ51" s="247"/>
      <c r="DK51" s="235"/>
      <c r="DL51" s="247"/>
      <c r="DM51" s="235"/>
      <c r="DN51" s="247"/>
      <c r="DO51" s="235"/>
      <c r="DP51" s="247"/>
      <c r="DQ51" s="234"/>
      <c r="DR51" s="244"/>
      <c r="DS51" s="332"/>
      <c r="DT51" s="244"/>
      <c r="DU51" s="332"/>
      <c r="DV51" s="581"/>
      <c r="DW51" s="332"/>
      <c r="DX51" s="248"/>
      <c r="DY51" s="234"/>
      <c r="DZ51" s="316"/>
      <c r="EA51" s="234"/>
      <c r="EB51" s="292"/>
      <c r="EC51" s="234"/>
      <c r="ED51" s="249"/>
      <c r="EE51" s="234"/>
      <c r="EF51" s="406"/>
      <c r="EG51" s="96"/>
      <c r="EH51" s="250"/>
      <c r="EI51" s="207">
        <f>SUMPRODUCT(D51:EH51,'Raipur-1 R'!D51:EH51)</f>
        <v>0</v>
      </c>
      <c r="EJ51" s="3" t="s">
        <v>1026</v>
      </c>
      <c r="EK51" s="1"/>
      <c r="EL51" s="1"/>
      <c r="EM51" s="1"/>
      <c r="ER51" s="208" t="s">
        <v>67</v>
      </c>
      <c r="ES51" s="30" t="str">
        <f t="shared" si="0"/>
        <v>Milky Way Dairy Raipur</v>
      </c>
      <c r="ET51" s="209">
        <f t="shared" si="2"/>
        <v>0</v>
      </c>
    </row>
    <row r="52" spans="2:150" ht="15" hidden="1">
      <c r="B52" s="429">
        <f t="shared" si="3"/>
        <v>47</v>
      </c>
      <c r="C52" s="30" t="s">
        <v>2982</v>
      </c>
      <c r="D52" s="232"/>
      <c r="E52" s="233"/>
      <c r="F52" s="234"/>
      <c r="G52" s="232"/>
      <c r="H52" s="233"/>
      <c r="I52" s="234"/>
      <c r="J52" s="321"/>
      <c r="K52" s="233"/>
      <c r="L52" s="234"/>
      <c r="M52" s="321"/>
      <c r="N52" s="233"/>
      <c r="O52" s="234"/>
      <c r="P52" s="412"/>
      <c r="Q52" s="233"/>
      <c r="R52" s="234"/>
      <c r="S52" s="235"/>
      <c r="T52" s="233"/>
      <c r="U52" s="234"/>
      <c r="V52" s="421"/>
      <c r="W52" s="233"/>
      <c r="X52" s="234"/>
      <c r="Y52" s="232"/>
      <c r="Z52" s="234"/>
      <c r="AA52" s="378"/>
      <c r="AB52" s="235"/>
      <c r="AC52" s="236"/>
      <c r="AD52" s="234"/>
      <c r="AE52" s="356"/>
      <c r="AF52" s="236"/>
      <c r="AG52" s="234"/>
      <c r="AH52" s="232"/>
      <c r="AI52" s="237"/>
      <c r="AJ52" s="234"/>
      <c r="AK52" s="232"/>
      <c r="AL52" s="237"/>
      <c r="AM52" s="234"/>
      <c r="AN52" s="232"/>
      <c r="AO52" s="237"/>
      <c r="AP52" s="234"/>
      <c r="AQ52" s="232"/>
      <c r="AR52" s="237"/>
      <c r="AS52" s="234"/>
      <c r="AT52" s="389"/>
      <c r="AU52" s="238"/>
      <c r="AV52" s="235"/>
      <c r="AW52" s="236"/>
      <c r="AX52" s="234"/>
      <c r="AY52" s="235"/>
      <c r="AZ52" s="236"/>
      <c r="BA52" s="234"/>
      <c r="BB52" s="232"/>
      <c r="BC52" s="237"/>
      <c r="BD52" s="234"/>
      <c r="BE52" s="232"/>
      <c r="BF52" s="237"/>
      <c r="BG52" s="234"/>
      <c r="BH52" s="232"/>
      <c r="BI52" s="237"/>
      <c r="BJ52" s="234"/>
      <c r="BK52" s="389"/>
      <c r="BL52" s="238"/>
      <c r="BM52" s="232"/>
      <c r="BN52" s="237"/>
      <c r="BO52" s="234"/>
      <c r="BP52" s="236"/>
      <c r="BQ52" s="237"/>
      <c r="BR52" s="234"/>
      <c r="BS52" s="239"/>
      <c r="BT52" s="240"/>
      <c r="BU52" s="234"/>
      <c r="BV52" s="241"/>
      <c r="BW52" s="240"/>
      <c r="BX52" s="234"/>
      <c r="BY52" s="242"/>
      <c r="BZ52" s="240"/>
      <c r="CA52" s="234"/>
      <c r="CB52" s="235"/>
      <c r="CC52" s="240"/>
      <c r="CD52" s="234"/>
      <c r="CE52" s="235"/>
      <c r="CF52" s="237"/>
      <c r="CG52" s="234"/>
      <c r="CH52" s="316"/>
      <c r="CI52" s="240"/>
      <c r="CJ52" s="234"/>
      <c r="CK52" s="243"/>
      <c r="CL52" s="234"/>
      <c r="CM52" s="371"/>
      <c r="CN52" s="244"/>
      <c r="CO52" s="245"/>
      <c r="CP52" s="246">
        <f t="shared" si="1"/>
        <v>0</v>
      </c>
      <c r="CQ52" s="235"/>
      <c r="CR52" s="247"/>
      <c r="CS52" s="235"/>
      <c r="CT52" s="247"/>
      <c r="CU52" s="235"/>
      <c r="CV52" s="247"/>
      <c r="CW52" s="235"/>
      <c r="CX52" s="247"/>
      <c r="CY52" s="235"/>
      <c r="CZ52" s="247"/>
      <c r="DA52" s="235"/>
      <c r="DB52" s="247"/>
      <c r="DC52" s="235"/>
      <c r="DD52" s="247"/>
      <c r="DE52" s="235"/>
      <c r="DF52" s="247"/>
      <c r="DG52" s="235"/>
      <c r="DH52" s="247"/>
      <c r="DI52" s="235"/>
      <c r="DJ52" s="247"/>
      <c r="DK52" s="235"/>
      <c r="DL52" s="247"/>
      <c r="DM52" s="235"/>
      <c r="DN52" s="247"/>
      <c r="DO52" s="235"/>
      <c r="DP52" s="247"/>
      <c r="DQ52" s="234"/>
      <c r="DR52" s="244"/>
      <c r="DS52" s="332"/>
      <c r="DT52" s="244"/>
      <c r="DU52" s="332"/>
      <c r="DV52" s="581"/>
      <c r="DW52" s="332"/>
      <c r="DX52" s="248"/>
      <c r="DY52" s="234"/>
      <c r="DZ52" s="316"/>
      <c r="EA52" s="234"/>
      <c r="EB52" s="292"/>
      <c r="EC52" s="234"/>
      <c r="ED52" s="249"/>
      <c r="EE52" s="234"/>
      <c r="EF52" s="406"/>
      <c r="EG52" s="96"/>
      <c r="EH52" s="250"/>
      <c r="EI52" s="207">
        <f>SUMPRODUCT(D52:EH52,'Raipur-1 R'!D52:EH52)</f>
        <v>0</v>
      </c>
      <c r="EJ52" s="3" t="s">
        <v>1026</v>
      </c>
      <c r="EK52" s="1"/>
      <c r="EL52" s="1"/>
      <c r="EM52" s="1"/>
      <c r="ER52" s="208" t="s">
        <v>68</v>
      </c>
      <c r="ES52" s="30" t="str">
        <f t="shared" si="0"/>
        <v>Jai Maa Bhagwati Daily Needs</v>
      </c>
      <c r="ET52" s="209">
        <f t="shared" si="2"/>
        <v>0</v>
      </c>
    </row>
    <row r="53" spans="2:150" ht="15">
      <c r="B53" s="429">
        <f t="shared" si="3"/>
        <v>48</v>
      </c>
      <c r="C53" s="30" t="s">
        <v>495</v>
      </c>
      <c r="D53" s="232"/>
      <c r="E53" s="233"/>
      <c r="F53" s="234"/>
      <c r="G53" s="232"/>
      <c r="H53" s="233"/>
      <c r="I53" s="234"/>
      <c r="J53" s="321"/>
      <c r="K53" s="233"/>
      <c r="L53" s="234"/>
      <c r="M53" s="321"/>
      <c r="N53" s="233"/>
      <c r="O53" s="234"/>
      <c r="P53" s="412"/>
      <c r="Q53" s="233"/>
      <c r="R53" s="234"/>
      <c r="S53" s="235"/>
      <c r="T53" s="233"/>
      <c r="U53" s="234"/>
      <c r="V53" s="421"/>
      <c r="W53" s="233"/>
      <c r="X53" s="234"/>
      <c r="Y53" s="232"/>
      <c r="Z53" s="234"/>
      <c r="AA53" s="378"/>
      <c r="AB53" s="235"/>
      <c r="AC53" s="236"/>
      <c r="AD53" s="234"/>
      <c r="AE53" s="356"/>
      <c r="AF53" s="236"/>
      <c r="AG53" s="234"/>
      <c r="AH53" s="232">
        <v>2</v>
      </c>
      <c r="AI53" s="237"/>
      <c r="AJ53" s="234"/>
      <c r="AK53" s="232"/>
      <c r="AL53" s="237"/>
      <c r="AM53" s="234"/>
      <c r="AN53" s="232"/>
      <c r="AO53" s="237"/>
      <c r="AP53" s="234"/>
      <c r="AQ53" s="232"/>
      <c r="AR53" s="237"/>
      <c r="AS53" s="234"/>
      <c r="AT53" s="389"/>
      <c r="AU53" s="238"/>
      <c r="AV53" s="235"/>
      <c r="AW53" s="236"/>
      <c r="AX53" s="234"/>
      <c r="AY53" s="235"/>
      <c r="AZ53" s="236"/>
      <c r="BA53" s="234"/>
      <c r="BB53" s="232"/>
      <c r="BC53" s="237"/>
      <c r="BD53" s="234"/>
      <c r="BE53" s="232"/>
      <c r="BF53" s="237"/>
      <c r="BG53" s="234"/>
      <c r="BH53" s="232"/>
      <c r="BI53" s="237"/>
      <c r="BJ53" s="234"/>
      <c r="BK53" s="389"/>
      <c r="BL53" s="238"/>
      <c r="BM53" s="232"/>
      <c r="BN53" s="237"/>
      <c r="BO53" s="234"/>
      <c r="BP53" s="236"/>
      <c r="BQ53" s="237"/>
      <c r="BR53" s="234"/>
      <c r="BS53" s="239"/>
      <c r="BT53" s="240"/>
      <c r="BU53" s="234"/>
      <c r="BV53" s="241"/>
      <c r="BW53" s="240"/>
      <c r="BX53" s="234"/>
      <c r="BY53" s="242"/>
      <c r="BZ53" s="240"/>
      <c r="CA53" s="234"/>
      <c r="CB53" s="235"/>
      <c r="CC53" s="240"/>
      <c r="CD53" s="234"/>
      <c r="CE53" s="235"/>
      <c r="CF53" s="237"/>
      <c r="CG53" s="234"/>
      <c r="CH53" s="316"/>
      <c r="CI53" s="240"/>
      <c r="CJ53" s="234"/>
      <c r="CK53" s="243">
        <v>2</v>
      </c>
      <c r="CL53" s="234"/>
      <c r="CM53" s="371"/>
      <c r="CN53" s="244"/>
      <c r="CO53" s="245"/>
      <c r="CP53" s="246">
        <f t="shared" si="1"/>
        <v>2</v>
      </c>
      <c r="CQ53" s="235"/>
      <c r="CR53" s="247"/>
      <c r="CS53" s="235"/>
      <c r="CT53" s="247"/>
      <c r="CU53" s="235"/>
      <c r="CV53" s="247"/>
      <c r="CW53" s="235"/>
      <c r="CX53" s="247"/>
      <c r="CY53" s="235"/>
      <c r="CZ53" s="247"/>
      <c r="DA53" s="235"/>
      <c r="DB53" s="247"/>
      <c r="DC53" s="235"/>
      <c r="DD53" s="247"/>
      <c r="DE53" s="235"/>
      <c r="DF53" s="247"/>
      <c r="DG53" s="235"/>
      <c r="DH53" s="247"/>
      <c r="DI53" s="235"/>
      <c r="DJ53" s="247"/>
      <c r="DK53" s="235"/>
      <c r="DL53" s="247"/>
      <c r="DM53" s="235"/>
      <c r="DN53" s="247"/>
      <c r="DO53" s="235"/>
      <c r="DP53" s="247"/>
      <c r="DQ53" s="234"/>
      <c r="DR53" s="244"/>
      <c r="DS53" s="332"/>
      <c r="DT53" s="244"/>
      <c r="DU53" s="332"/>
      <c r="DV53" s="581"/>
      <c r="DW53" s="332"/>
      <c r="DX53" s="248"/>
      <c r="DY53" s="234"/>
      <c r="DZ53" s="316"/>
      <c r="EA53" s="234"/>
      <c r="EB53" s="292"/>
      <c r="EC53" s="234"/>
      <c r="ED53" s="249"/>
      <c r="EE53" s="234"/>
      <c r="EF53" s="406"/>
      <c r="EG53" s="96"/>
      <c r="EH53" s="250"/>
      <c r="EI53" s="207">
        <f>SUMPRODUCT(D53:EH53,'Raipur-1 R'!D53:EH53)</f>
        <v>2780</v>
      </c>
      <c r="EJ53" s="3" t="s">
        <v>1026</v>
      </c>
      <c r="EK53" s="1"/>
      <c r="EL53" s="1"/>
      <c r="EM53" s="1"/>
      <c r="ER53" s="208" t="s">
        <v>69</v>
      </c>
      <c r="ES53" s="30" t="str">
        <f t="shared" si="0"/>
        <v>Amit Kirana Stores</v>
      </c>
      <c r="ET53" s="209">
        <f t="shared" si="2"/>
        <v>2780</v>
      </c>
    </row>
    <row r="54" spans="2:150" ht="15" hidden="1">
      <c r="B54" s="210">
        <f t="shared" si="3"/>
        <v>49</v>
      </c>
      <c r="C54" s="30" t="s">
        <v>935</v>
      </c>
      <c r="D54" s="232"/>
      <c r="E54" s="233"/>
      <c r="F54" s="234"/>
      <c r="G54" s="232"/>
      <c r="H54" s="233"/>
      <c r="I54" s="234"/>
      <c r="J54" s="321"/>
      <c r="K54" s="233"/>
      <c r="L54" s="234"/>
      <c r="M54" s="321"/>
      <c r="N54" s="233"/>
      <c r="O54" s="234"/>
      <c r="P54" s="412"/>
      <c r="Q54" s="233"/>
      <c r="R54" s="234"/>
      <c r="S54" s="235"/>
      <c r="T54" s="233"/>
      <c r="U54" s="234"/>
      <c r="V54" s="421"/>
      <c r="W54" s="233"/>
      <c r="X54" s="234"/>
      <c r="Y54" s="232"/>
      <c r="Z54" s="234"/>
      <c r="AA54" s="378"/>
      <c r="AB54" s="235"/>
      <c r="AC54" s="236"/>
      <c r="AD54" s="234"/>
      <c r="AE54" s="356"/>
      <c r="AF54" s="236"/>
      <c r="AG54" s="234"/>
      <c r="AH54" s="232"/>
      <c r="AI54" s="237"/>
      <c r="AJ54" s="234"/>
      <c r="AK54" s="232"/>
      <c r="AL54" s="237"/>
      <c r="AM54" s="234"/>
      <c r="AN54" s="232"/>
      <c r="AO54" s="237"/>
      <c r="AP54" s="234"/>
      <c r="AQ54" s="232"/>
      <c r="AR54" s="237"/>
      <c r="AS54" s="234"/>
      <c r="AT54" s="389"/>
      <c r="AU54" s="238"/>
      <c r="AV54" s="235"/>
      <c r="AW54" s="236"/>
      <c r="AX54" s="234"/>
      <c r="AY54" s="235"/>
      <c r="AZ54" s="236"/>
      <c r="BA54" s="234"/>
      <c r="BB54" s="232"/>
      <c r="BC54" s="237"/>
      <c r="BD54" s="234"/>
      <c r="BE54" s="232"/>
      <c r="BF54" s="237"/>
      <c r="BG54" s="234"/>
      <c r="BH54" s="232"/>
      <c r="BI54" s="237"/>
      <c r="BJ54" s="234"/>
      <c r="BK54" s="389"/>
      <c r="BL54" s="238"/>
      <c r="BM54" s="232"/>
      <c r="BN54" s="237"/>
      <c r="BO54" s="234"/>
      <c r="BP54" s="236"/>
      <c r="BQ54" s="237"/>
      <c r="BR54" s="234"/>
      <c r="BS54" s="239"/>
      <c r="BT54" s="240"/>
      <c r="BU54" s="234"/>
      <c r="BV54" s="241"/>
      <c r="BW54" s="240"/>
      <c r="BX54" s="234"/>
      <c r="BY54" s="242"/>
      <c r="BZ54" s="240"/>
      <c r="CA54" s="234"/>
      <c r="CB54" s="235"/>
      <c r="CC54" s="240"/>
      <c r="CD54" s="234"/>
      <c r="CE54" s="235"/>
      <c r="CF54" s="237"/>
      <c r="CG54" s="234"/>
      <c r="CH54" s="316"/>
      <c r="CI54" s="240"/>
      <c r="CJ54" s="234"/>
      <c r="CK54" s="243"/>
      <c r="CL54" s="234"/>
      <c r="CM54" s="371"/>
      <c r="CN54" s="244"/>
      <c r="CO54" s="245"/>
      <c r="CP54" s="246">
        <f t="shared" si="1"/>
        <v>0</v>
      </c>
      <c r="CQ54" s="235"/>
      <c r="CR54" s="247"/>
      <c r="CS54" s="235"/>
      <c r="CT54" s="247"/>
      <c r="CU54" s="235"/>
      <c r="CV54" s="247"/>
      <c r="CW54" s="235"/>
      <c r="CX54" s="247"/>
      <c r="CY54" s="235"/>
      <c r="CZ54" s="247"/>
      <c r="DA54" s="235"/>
      <c r="DB54" s="247"/>
      <c r="DC54" s="235"/>
      <c r="DD54" s="247"/>
      <c r="DE54" s="235"/>
      <c r="DF54" s="247"/>
      <c r="DG54" s="235"/>
      <c r="DH54" s="247"/>
      <c r="DI54" s="235"/>
      <c r="DJ54" s="247"/>
      <c r="DK54" s="235"/>
      <c r="DL54" s="247"/>
      <c r="DM54" s="235"/>
      <c r="DN54" s="247"/>
      <c r="DO54" s="235"/>
      <c r="DP54" s="247"/>
      <c r="DQ54" s="234"/>
      <c r="DR54" s="244"/>
      <c r="DS54" s="332"/>
      <c r="DT54" s="244"/>
      <c r="DU54" s="332"/>
      <c r="DV54" s="581"/>
      <c r="DW54" s="332"/>
      <c r="DX54" s="248"/>
      <c r="DY54" s="234"/>
      <c r="DZ54" s="316"/>
      <c r="EA54" s="234"/>
      <c r="EB54" s="292"/>
      <c r="EC54" s="234"/>
      <c r="ED54" s="249"/>
      <c r="EE54" s="234"/>
      <c r="EF54" s="406"/>
      <c r="EG54" s="96"/>
      <c r="EH54" s="250"/>
      <c r="EI54" s="207">
        <f>SUMPRODUCT(D54:EH54,'Raipur-1 R'!D54:EH54)</f>
        <v>0</v>
      </c>
      <c r="EJ54" s="3" t="s">
        <v>1026</v>
      </c>
      <c r="EK54" s="1"/>
      <c r="EL54" s="1"/>
      <c r="EM54" s="1"/>
      <c r="ER54" s="208" t="s">
        <v>70</v>
      </c>
      <c r="ES54" s="30" t="str">
        <f t="shared" si="0"/>
        <v xml:space="preserve">NEMRAS &amp; co </v>
      </c>
      <c r="ET54" s="209">
        <f t="shared" si="2"/>
        <v>0</v>
      </c>
    </row>
    <row r="55" spans="2:150" ht="15" hidden="1">
      <c r="B55" s="210">
        <f t="shared" si="3"/>
        <v>50</v>
      </c>
      <c r="C55" s="30" t="s">
        <v>936</v>
      </c>
      <c r="D55" s="232"/>
      <c r="E55" s="233"/>
      <c r="F55" s="234"/>
      <c r="G55" s="232"/>
      <c r="H55" s="233"/>
      <c r="I55" s="234"/>
      <c r="J55" s="321"/>
      <c r="K55" s="233"/>
      <c r="L55" s="234"/>
      <c r="M55" s="321"/>
      <c r="N55" s="233"/>
      <c r="O55" s="234"/>
      <c r="P55" s="412"/>
      <c r="Q55" s="233"/>
      <c r="R55" s="234"/>
      <c r="S55" s="235"/>
      <c r="T55" s="233"/>
      <c r="U55" s="234"/>
      <c r="V55" s="421"/>
      <c r="W55" s="233"/>
      <c r="X55" s="234"/>
      <c r="Y55" s="232"/>
      <c r="Z55" s="234"/>
      <c r="AA55" s="378"/>
      <c r="AB55" s="235"/>
      <c r="AC55" s="236"/>
      <c r="AD55" s="234"/>
      <c r="AE55" s="356"/>
      <c r="AF55" s="236"/>
      <c r="AG55" s="234"/>
      <c r="AH55" s="232"/>
      <c r="AI55" s="237"/>
      <c r="AJ55" s="234"/>
      <c r="AK55" s="232"/>
      <c r="AL55" s="237"/>
      <c r="AM55" s="234"/>
      <c r="AN55" s="232"/>
      <c r="AO55" s="237"/>
      <c r="AP55" s="234"/>
      <c r="AQ55" s="232"/>
      <c r="AR55" s="237"/>
      <c r="AS55" s="234"/>
      <c r="AT55" s="389"/>
      <c r="AU55" s="238"/>
      <c r="AV55" s="235"/>
      <c r="AW55" s="236"/>
      <c r="AX55" s="234"/>
      <c r="AY55" s="235"/>
      <c r="AZ55" s="236"/>
      <c r="BA55" s="234"/>
      <c r="BB55" s="232"/>
      <c r="BC55" s="237"/>
      <c r="BD55" s="234"/>
      <c r="BE55" s="232"/>
      <c r="BF55" s="237"/>
      <c r="BG55" s="234"/>
      <c r="BH55" s="232"/>
      <c r="BI55" s="237"/>
      <c r="BJ55" s="234"/>
      <c r="BK55" s="389"/>
      <c r="BL55" s="238"/>
      <c r="BM55" s="232"/>
      <c r="BN55" s="237"/>
      <c r="BO55" s="234"/>
      <c r="BP55" s="236"/>
      <c r="BQ55" s="237"/>
      <c r="BR55" s="234"/>
      <c r="BS55" s="239"/>
      <c r="BT55" s="240"/>
      <c r="BU55" s="234"/>
      <c r="BV55" s="241"/>
      <c r="BW55" s="240"/>
      <c r="BX55" s="234"/>
      <c r="BY55" s="242"/>
      <c r="BZ55" s="240"/>
      <c r="CA55" s="234"/>
      <c r="CB55" s="235"/>
      <c r="CC55" s="240"/>
      <c r="CD55" s="234"/>
      <c r="CE55" s="235"/>
      <c r="CF55" s="237"/>
      <c r="CG55" s="234"/>
      <c r="CH55" s="316"/>
      <c r="CI55" s="240"/>
      <c r="CJ55" s="234"/>
      <c r="CK55" s="243"/>
      <c r="CL55" s="234"/>
      <c r="CM55" s="371"/>
      <c r="CN55" s="244"/>
      <c r="CO55" s="245"/>
      <c r="CP55" s="246">
        <f t="shared" si="1"/>
        <v>0</v>
      </c>
      <c r="CQ55" s="235"/>
      <c r="CR55" s="247"/>
      <c r="CS55" s="235"/>
      <c r="CT55" s="247"/>
      <c r="CU55" s="235"/>
      <c r="CV55" s="247"/>
      <c r="CW55" s="235"/>
      <c r="CX55" s="247"/>
      <c r="CY55" s="235"/>
      <c r="CZ55" s="247"/>
      <c r="DA55" s="235"/>
      <c r="DB55" s="247"/>
      <c r="DC55" s="235"/>
      <c r="DD55" s="247"/>
      <c r="DE55" s="235"/>
      <c r="DF55" s="247"/>
      <c r="DG55" s="235"/>
      <c r="DH55" s="247"/>
      <c r="DI55" s="235"/>
      <c r="DJ55" s="247"/>
      <c r="DK55" s="235"/>
      <c r="DL55" s="247"/>
      <c r="DM55" s="235"/>
      <c r="DN55" s="247"/>
      <c r="DO55" s="235"/>
      <c r="DP55" s="247"/>
      <c r="DQ55" s="234"/>
      <c r="DR55" s="244"/>
      <c r="DS55" s="332"/>
      <c r="DT55" s="244"/>
      <c r="DU55" s="332"/>
      <c r="DV55" s="581"/>
      <c r="DW55" s="332"/>
      <c r="DX55" s="248"/>
      <c r="DY55" s="234"/>
      <c r="DZ55" s="316"/>
      <c r="EA55" s="234"/>
      <c r="EB55" s="292"/>
      <c r="EC55" s="234"/>
      <c r="ED55" s="249"/>
      <c r="EE55" s="234"/>
      <c r="EF55" s="406"/>
      <c r="EG55" s="96"/>
      <c r="EH55" s="250"/>
      <c r="EI55" s="207">
        <f>SUMPRODUCT(D55:EH55,'Raipur-1 R'!D55:EH55)</f>
        <v>0</v>
      </c>
      <c r="EJ55" s="3" t="s">
        <v>1026</v>
      </c>
      <c r="EK55" s="1"/>
      <c r="EL55" s="1"/>
      <c r="EM55" s="1"/>
      <c r="ER55" s="208" t="s">
        <v>71</v>
      </c>
      <c r="ES55" s="30" t="str">
        <f t="shared" si="0"/>
        <v>Ganga Prashad Enterprise</v>
      </c>
      <c r="ET55" s="209">
        <f t="shared" si="2"/>
        <v>0</v>
      </c>
    </row>
    <row r="56" spans="2:150" ht="15">
      <c r="B56" s="210">
        <f t="shared" si="3"/>
        <v>51</v>
      </c>
      <c r="C56" s="126" t="s">
        <v>1005</v>
      </c>
      <c r="D56" s="11"/>
      <c r="E56" s="196"/>
      <c r="F56" s="234"/>
      <c r="G56" s="11"/>
      <c r="H56" s="196"/>
      <c r="I56" s="234"/>
      <c r="J56" s="321"/>
      <c r="K56" s="196"/>
      <c r="L56" s="234"/>
      <c r="M56" s="321"/>
      <c r="N56" s="233"/>
      <c r="O56" s="234"/>
      <c r="P56" s="413"/>
      <c r="Q56" s="196"/>
      <c r="R56" s="197"/>
      <c r="S56" s="10"/>
      <c r="T56" s="196"/>
      <c r="U56" s="197"/>
      <c r="V56" s="422"/>
      <c r="W56" s="196"/>
      <c r="X56" s="197"/>
      <c r="Y56" s="11"/>
      <c r="Z56" s="197"/>
      <c r="AA56" s="378"/>
      <c r="AB56" s="10"/>
      <c r="AC56" s="81"/>
      <c r="AD56" s="197"/>
      <c r="AE56" s="357"/>
      <c r="AF56" s="81"/>
      <c r="AG56" s="197"/>
      <c r="AH56" s="11"/>
      <c r="AI56" s="179"/>
      <c r="AJ56" s="197"/>
      <c r="AK56" s="11"/>
      <c r="AL56" s="179"/>
      <c r="AM56" s="197"/>
      <c r="AN56" s="11"/>
      <c r="AO56" s="179"/>
      <c r="AP56" s="197"/>
      <c r="AQ56" s="11"/>
      <c r="AR56" s="179"/>
      <c r="AS56" s="197"/>
      <c r="AT56" s="390"/>
      <c r="AU56" s="198"/>
      <c r="AV56" s="10"/>
      <c r="AW56" s="81"/>
      <c r="AX56" s="234"/>
      <c r="AY56" s="10"/>
      <c r="AZ56" s="81"/>
      <c r="BA56" s="197"/>
      <c r="BB56" s="11"/>
      <c r="BC56" s="179"/>
      <c r="BD56" s="197"/>
      <c r="BE56" s="11"/>
      <c r="BF56" s="179"/>
      <c r="BG56" s="197"/>
      <c r="BH56" s="11"/>
      <c r="BI56" s="179"/>
      <c r="BJ56" s="197"/>
      <c r="BK56" s="390"/>
      <c r="BL56" s="198"/>
      <c r="BM56" s="11"/>
      <c r="BN56" s="179"/>
      <c r="BO56" s="197"/>
      <c r="BP56" s="81"/>
      <c r="BQ56" s="179"/>
      <c r="BR56" s="197"/>
      <c r="BS56" s="199"/>
      <c r="BT56" s="200"/>
      <c r="BU56" s="197"/>
      <c r="BV56" s="201"/>
      <c r="BW56" s="200"/>
      <c r="BX56" s="197"/>
      <c r="BY56" s="77"/>
      <c r="BZ56" s="200"/>
      <c r="CA56" s="197"/>
      <c r="CB56" s="10"/>
      <c r="CC56" s="200"/>
      <c r="CD56" s="197"/>
      <c r="CE56" s="10"/>
      <c r="CF56" s="179"/>
      <c r="CG56" s="197"/>
      <c r="CH56" s="316"/>
      <c r="CI56" s="200"/>
      <c r="CJ56" s="197"/>
      <c r="CK56" s="202">
        <v>15</v>
      </c>
      <c r="CL56" s="197"/>
      <c r="CM56" s="372"/>
      <c r="CN56" s="203"/>
      <c r="CO56" s="204"/>
      <c r="CP56" s="205">
        <f t="shared" si="1"/>
        <v>15</v>
      </c>
      <c r="CQ56" s="10"/>
      <c r="CR56" s="206"/>
      <c r="CS56" s="10"/>
      <c r="CT56" s="206"/>
      <c r="CU56" s="10"/>
      <c r="CV56" s="206"/>
      <c r="CW56" s="10"/>
      <c r="CX56" s="206"/>
      <c r="CY56" s="235"/>
      <c r="CZ56" s="206"/>
      <c r="DA56" s="235"/>
      <c r="DB56" s="206"/>
      <c r="DC56" s="235"/>
      <c r="DD56" s="206"/>
      <c r="DE56" s="235"/>
      <c r="DF56" s="206"/>
      <c r="DG56" s="10"/>
      <c r="DH56" s="206"/>
      <c r="DI56" s="235"/>
      <c r="DJ56" s="206"/>
      <c r="DK56" s="235"/>
      <c r="DL56" s="206"/>
      <c r="DM56" s="235"/>
      <c r="DN56" s="206"/>
      <c r="DO56" s="10"/>
      <c r="DP56" s="206"/>
      <c r="DQ56" s="197"/>
      <c r="DR56" s="203"/>
      <c r="DS56" s="335"/>
      <c r="DT56" s="203"/>
      <c r="DU56" s="335"/>
      <c r="DV56" s="582"/>
      <c r="DW56" s="335"/>
      <c r="DX56" s="89"/>
      <c r="DY56" s="197"/>
      <c r="DZ56" s="392"/>
      <c r="EA56" s="197"/>
      <c r="EB56" s="576"/>
      <c r="EC56" s="197"/>
      <c r="ED56" s="160"/>
      <c r="EE56" s="197"/>
      <c r="EF56" s="406"/>
      <c r="EG56" s="96"/>
      <c r="EH56" s="185"/>
      <c r="EI56" s="207">
        <f>SUMPRODUCT(D56:EH56,'Raipur-1 R'!D56:EH56)</f>
        <v>5325</v>
      </c>
      <c r="EJ56" s="3" t="s">
        <v>1026</v>
      </c>
      <c r="EK56" s="1"/>
      <c r="ER56" s="208" t="s">
        <v>72</v>
      </c>
      <c r="ES56" s="30" t="str">
        <f t="shared" si="0"/>
        <v>Mukesh Kirana Store</v>
      </c>
      <c r="ET56" s="209">
        <f t="shared" si="2"/>
        <v>5325</v>
      </c>
    </row>
    <row r="57" spans="2:150" ht="15" hidden="1">
      <c r="B57" s="210">
        <f t="shared" si="3"/>
        <v>52</v>
      </c>
      <c r="C57" s="558" t="s">
        <v>122</v>
      </c>
      <c r="D57" s="11"/>
      <c r="E57" s="196"/>
      <c r="F57" s="234"/>
      <c r="G57" s="11"/>
      <c r="H57" s="196"/>
      <c r="I57" s="234"/>
      <c r="J57" s="321"/>
      <c r="K57" s="196"/>
      <c r="L57" s="234"/>
      <c r="M57" s="321"/>
      <c r="N57" s="233"/>
      <c r="O57" s="234"/>
      <c r="P57" s="413"/>
      <c r="Q57" s="196"/>
      <c r="R57" s="197"/>
      <c r="S57" s="10"/>
      <c r="T57" s="196"/>
      <c r="U57" s="197"/>
      <c r="V57" s="422"/>
      <c r="W57" s="196"/>
      <c r="X57" s="197"/>
      <c r="Y57" s="11"/>
      <c r="Z57" s="197"/>
      <c r="AA57" s="378"/>
      <c r="AB57" s="10"/>
      <c r="AC57" s="81"/>
      <c r="AD57" s="197"/>
      <c r="AE57" s="357"/>
      <c r="AF57" s="81"/>
      <c r="AG57" s="197"/>
      <c r="AH57" s="11"/>
      <c r="AI57" s="179"/>
      <c r="AJ57" s="197"/>
      <c r="AK57" s="11"/>
      <c r="AL57" s="179"/>
      <c r="AM57" s="234"/>
      <c r="AN57" s="11"/>
      <c r="AO57" s="179"/>
      <c r="AP57" s="197"/>
      <c r="AQ57" s="11"/>
      <c r="AR57" s="179"/>
      <c r="AS57" s="197"/>
      <c r="AT57" s="390"/>
      <c r="AU57" s="198"/>
      <c r="AV57" s="10"/>
      <c r="AW57" s="81"/>
      <c r="AX57" s="234"/>
      <c r="AY57" s="10"/>
      <c r="AZ57" s="81"/>
      <c r="BA57" s="197"/>
      <c r="BB57" s="11"/>
      <c r="BC57" s="179"/>
      <c r="BD57" s="197"/>
      <c r="BE57" s="11"/>
      <c r="BF57" s="179"/>
      <c r="BG57" s="197"/>
      <c r="BH57" s="11"/>
      <c r="BI57" s="179"/>
      <c r="BJ57" s="197"/>
      <c r="BK57" s="390"/>
      <c r="BL57" s="198"/>
      <c r="BM57" s="11"/>
      <c r="BN57" s="179"/>
      <c r="BO57" s="197"/>
      <c r="BP57" s="81"/>
      <c r="BQ57" s="179"/>
      <c r="BR57" s="197"/>
      <c r="BS57" s="199"/>
      <c r="BT57" s="200"/>
      <c r="BU57" s="197"/>
      <c r="BV57" s="241"/>
      <c r="BW57" s="200"/>
      <c r="BX57" s="197"/>
      <c r="BY57" s="77"/>
      <c r="BZ57" s="200"/>
      <c r="CA57" s="197"/>
      <c r="CB57" s="10"/>
      <c r="CC57" s="200"/>
      <c r="CD57" s="234"/>
      <c r="CE57" s="10"/>
      <c r="CF57" s="179"/>
      <c r="CG57" s="197"/>
      <c r="CH57" s="316"/>
      <c r="CI57" s="200"/>
      <c r="CJ57" s="197"/>
      <c r="CK57" s="202"/>
      <c r="CL57" s="197"/>
      <c r="CM57" s="372"/>
      <c r="CN57" s="203"/>
      <c r="CO57" s="204"/>
      <c r="CP57" s="205">
        <f t="shared" si="1"/>
        <v>0</v>
      </c>
      <c r="CQ57" s="10"/>
      <c r="CR57" s="206"/>
      <c r="CS57" s="10"/>
      <c r="CT57" s="206"/>
      <c r="CU57" s="10"/>
      <c r="CV57" s="206"/>
      <c r="CW57" s="10"/>
      <c r="CX57" s="206"/>
      <c r="CY57" s="235"/>
      <c r="CZ57" s="206"/>
      <c r="DA57" s="235"/>
      <c r="DB57" s="206"/>
      <c r="DC57" s="235"/>
      <c r="DD57" s="206"/>
      <c r="DE57" s="235"/>
      <c r="DF57" s="206"/>
      <c r="DG57" s="10"/>
      <c r="DH57" s="206"/>
      <c r="DI57" s="235"/>
      <c r="DJ57" s="206"/>
      <c r="DK57" s="235"/>
      <c r="DL57" s="206"/>
      <c r="DM57" s="235"/>
      <c r="DN57" s="206"/>
      <c r="DO57" s="10"/>
      <c r="DP57" s="206"/>
      <c r="DQ57" s="234"/>
      <c r="DR57" s="203"/>
      <c r="DS57" s="335"/>
      <c r="DT57" s="203"/>
      <c r="DU57" s="335"/>
      <c r="DV57" s="582"/>
      <c r="DW57" s="335"/>
      <c r="DX57" s="89"/>
      <c r="DY57" s="197"/>
      <c r="DZ57" s="392"/>
      <c r="EA57" s="197"/>
      <c r="EB57" s="576"/>
      <c r="EC57" s="197"/>
      <c r="ED57" s="160"/>
      <c r="EE57" s="197"/>
      <c r="EF57" s="406"/>
      <c r="EG57" s="96"/>
      <c r="EH57" s="185"/>
      <c r="EI57" s="207">
        <f>SUMPRODUCT(D57:EH57,'Raipur-1 R'!D57:EH57)</f>
        <v>0</v>
      </c>
      <c r="EJ57" s="3" t="s">
        <v>1026</v>
      </c>
      <c r="EK57" s="1"/>
      <c r="ER57" s="208" t="s">
        <v>73</v>
      </c>
      <c r="ES57" s="30" t="str">
        <f t="shared" si="0"/>
        <v>Modi Tea Stall</v>
      </c>
      <c r="ET57" s="209">
        <f t="shared" si="2"/>
        <v>0</v>
      </c>
    </row>
    <row r="58" spans="2:150" ht="15" hidden="1">
      <c r="B58" s="210">
        <f t="shared" si="3"/>
        <v>53</v>
      </c>
      <c r="C58" s="558" t="s">
        <v>412</v>
      </c>
      <c r="D58" s="11"/>
      <c r="E58" s="196"/>
      <c r="F58" s="234"/>
      <c r="G58" s="11"/>
      <c r="H58" s="196"/>
      <c r="I58" s="234"/>
      <c r="J58" s="321"/>
      <c r="K58" s="196"/>
      <c r="L58" s="234"/>
      <c r="M58" s="321"/>
      <c r="N58" s="233"/>
      <c r="O58" s="234"/>
      <c r="P58" s="413"/>
      <c r="Q58" s="196"/>
      <c r="R58" s="197"/>
      <c r="S58" s="10"/>
      <c r="T58" s="196"/>
      <c r="U58" s="197"/>
      <c r="V58" s="422"/>
      <c r="W58" s="196"/>
      <c r="X58" s="197"/>
      <c r="Y58" s="11"/>
      <c r="Z58" s="197"/>
      <c r="AA58" s="378"/>
      <c r="AB58" s="10"/>
      <c r="AC58" s="81"/>
      <c r="AD58" s="197"/>
      <c r="AE58" s="357"/>
      <c r="AF58" s="81"/>
      <c r="AG58" s="197"/>
      <c r="AH58" s="11"/>
      <c r="AI58" s="179"/>
      <c r="AJ58" s="197"/>
      <c r="AK58" s="11"/>
      <c r="AL58" s="179"/>
      <c r="AM58" s="234"/>
      <c r="AN58" s="11"/>
      <c r="AO58" s="179"/>
      <c r="AP58" s="197"/>
      <c r="AQ58" s="11"/>
      <c r="AR58" s="179"/>
      <c r="AS58" s="197"/>
      <c r="AT58" s="390"/>
      <c r="AU58" s="198"/>
      <c r="AV58" s="10"/>
      <c r="AW58" s="81"/>
      <c r="AX58" s="234"/>
      <c r="AY58" s="10"/>
      <c r="AZ58" s="81"/>
      <c r="BA58" s="197"/>
      <c r="BB58" s="11"/>
      <c r="BC58" s="179"/>
      <c r="BD58" s="197"/>
      <c r="BE58" s="11"/>
      <c r="BF58" s="179"/>
      <c r="BG58" s="197"/>
      <c r="BH58" s="11"/>
      <c r="BI58" s="179"/>
      <c r="BJ58" s="197"/>
      <c r="BK58" s="390"/>
      <c r="BL58" s="198"/>
      <c r="BM58" s="11"/>
      <c r="BN58" s="179"/>
      <c r="BO58" s="197"/>
      <c r="BP58" s="81"/>
      <c r="BQ58" s="179"/>
      <c r="BR58" s="197"/>
      <c r="BS58" s="199"/>
      <c r="BT58" s="200"/>
      <c r="BU58" s="197"/>
      <c r="BV58" s="241"/>
      <c r="BW58" s="200"/>
      <c r="BX58" s="197"/>
      <c r="BY58" s="77"/>
      <c r="BZ58" s="200"/>
      <c r="CA58" s="197"/>
      <c r="CB58" s="10"/>
      <c r="CC58" s="200"/>
      <c r="CD58" s="234"/>
      <c r="CE58" s="10"/>
      <c r="CF58" s="179"/>
      <c r="CG58" s="197"/>
      <c r="CH58" s="316"/>
      <c r="CI58" s="200"/>
      <c r="CJ58" s="197"/>
      <c r="CK58" s="202"/>
      <c r="CL58" s="197"/>
      <c r="CM58" s="372"/>
      <c r="CN58" s="203"/>
      <c r="CO58" s="204"/>
      <c r="CP58" s="205">
        <f t="shared" si="1"/>
        <v>0</v>
      </c>
      <c r="CQ58" s="10"/>
      <c r="CR58" s="206"/>
      <c r="CS58" s="10"/>
      <c r="CT58" s="206"/>
      <c r="CU58" s="10"/>
      <c r="CV58" s="206"/>
      <c r="CW58" s="10"/>
      <c r="CX58" s="206"/>
      <c r="CY58" s="235"/>
      <c r="CZ58" s="206"/>
      <c r="DA58" s="235"/>
      <c r="DB58" s="206"/>
      <c r="DC58" s="235"/>
      <c r="DD58" s="206"/>
      <c r="DE58" s="235"/>
      <c r="DF58" s="206"/>
      <c r="DG58" s="10"/>
      <c r="DH58" s="206"/>
      <c r="DI58" s="235"/>
      <c r="DJ58" s="206"/>
      <c r="DK58" s="235"/>
      <c r="DL58" s="206"/>
      <c r="DM58" s="235"/>
      <c r="DN58" s="206"/>
      <c r="DO58" s="10"/>
      <c r="DP58" s="206"/>
      <c r="DQ58" s="234"/>
      <c r="DR58" s="203"/>
      <c r="DS58" s="335"/>
      <c r="DT58" s="203"/>
      <c r="DU58" s="335"/>
      <c r="DV58" s="582"/>
      <c r="DW58" s="335"/>
      <c r="DX58" s="89"/>
      <c r="DY58" s="197"/>
      <c r="DZ58" s="392"/>
      <c r="EA58" s="197"/>
      <c r="EB58" s="576"/>
      <c r="EC58" s="197"/>
      <c r="ED58" s="160"/>
      <c r="EE58" s="197"/>
      <c r="EF58" s="406"/>
      <c r="EG58" s="96"/>
      <c r="EH58" s="185"/>
      <c r="EI58" s="207">
        <f>SUMPRODUCT(D58:EH58,'Raipur-1 R'!D58:EH58)</f>
        <v>0</v>
      </c>
      <c r="EJ58" s="3" t="s">
        <v>1026</v>
      </c>
      <c r="EK58" s="1"/>
      <c r="ER58" s="208" t="s">
        <v>74</v>
      </c>
      <c r="ES58" s="30" t="str">
        <f t="shared" si="0"/>
        <v>Manoj Chourasiya</v>
      </c>
      <c r="ET58" s="209">
        <f t="shared" si="2"/>
        <v>0</v>
      </c>
    </row>
    <row r="59" spans="2:150" ht="15">
      <c r="B59" s="210">
        <f t="shared" si="3"/>
        <v>54</v>
      </c>
      <c r="C59" s="558" t="s">
        <v>315</v>
      </c>
      <c r="D59" s="11"/>
      <c r="E59" s="196"/>
      <c r="F59" s="234"/>
      <c r="G59" s="11"/>
      <c r="H59" s="196"/>
      <c r="I59" s="234"/>
      <c r="J59" s="321"/>
      <c r="K59" s="196"/>
      <c r="L59" s="234"/>
      <c r="M59" s="321"/>
      <c r="N59" s="233"/>
      <c r="O59" s="234"/>
      <c r="P59" s="413"/>
      <c r="Q59" s="196"/>
      <c r="R59" s="197"/>
      <c r="S59" s="10"/>
      <c r="T59" s="196"/>
      <c r="U59" s="197"/>
      <c r="V59" s="422"/>
      <c r="W59" s="196"/>
      <c r="X59" s="197"/>
      <c r="Y59" s="11"/>
      <c r="Z59" s="197"/>
      <c r="AA59" s="378"/>
      <c r="AB59" s="10"/>
      <c r="AC59" s="81"/>
      <c r="AD59" s="197"/>
      <c r="AE59" s="357"/>
      <c r="AF59" s="81"/>
      <c r="AG59" s="197"/>
      <c r="AH59" s="11"/>
      <c r="AI59" s="179"/>
      <c r="AJ59" s="197"/>
      <c r="AK59" s="11"/>
      <c r="AL59" s="179"/>
      <c r="AM59" s="234"/>
      <c r="AN59" s="11"/>
      <c r="AO59" s="179"/>
      <c r="AP59" s="197"/>
      <c r="AQ59" s="11"/>
      <c r="AR59" s="179"/>
      <c r="AS59" s="197"/>
      <c r="AT59" s="390"/>
      <c r="AU59" s="198"/>
      <c r="AV59" s="10"/>
      <c r="AW59" s="81"/>
      <c r="AX59" s="234"/>
      <c r="AY59" s="10"/>
      <c r="AZ59" s="81"/>
      <c r="BA59" s="197"/>
      <c r="BB59" s="11"/>
      <c r="BC59" s="179"/>
      <c r="BD59" s="197"/>
      <c r="BE59" s="11"/>
      <c r="BF59" s="179"/>
      <c r="BG59" s="197"/>
      <c r="BH59" s="11"/>
      <c r="BI59" s="179"/>
      <c r="BJ59" s="197"/>
      <c r="BK59" s="390"/>
      <c r="BL59" s="198"/>
      <c r="BM59" s="11"/>
      <c r="BN59" s="179"/>
      <c r="BO59" s="197"/>
      <c r="BP59" s="81"/>
      <c r="BQ59" s="179"/>
      <c r="BR59" s="197"/>
      <c r="BS59" s="199"/>
      <c r="BT59" s="200"/>
      <c r="BU59" s="197"/>
      <c r="BV59" s="241"/>
      <c r="BW59" s="200"/>
      <c r="BX59" s="197"/>
      <c r="BY59" s="77"/>
      <c r="BZ59" s="200"/>
      <c r="CA59" s="197"/>
      <c r="CB59" s="10"/>
      <c r="CC59" s="200"/>
      <c r="CD59" s="197"/>
      <c r="CE59" s="10"/>
      <c r="CF59" s="179"/>
      <c r="CG59" s="197"/>
      <c r="CH59" s="316"/>
      <c r="CI59" s="200"/>
      <c r="CJ59" s="197"/>
      <c r="CK59" s="202">
        <v>6</v>
      </c>
      <c r="CL59" s="197"/>
      <c r="CM59" s="372"/>
      <c r="CN59" s="203"/>
      <c r="CO59" s="204"/>
      <c r="CP59" s="205">
        <f t="shared" si="1"/>
        <v>6</v>
      </c>
      <c r="CQ59" s="10"/>
      <c r="CR59" s="206"/>
      <c r="CS59" s="10"/>
      <c r="CT59" s="206"/>
      <c r="CU59" s="10"/>
      <c r="CV59" s="206"/>
      <c r="CW59" s="10"/>
      <c r="CX59" s="206"/>
      <c r="CY59" s="206"/>
      <c r="CZ59" s="206"/>
      <c r="DA59" s="235"/>
      <c r="DB59" s="206"/>
      <c r="DC59" s="235"/>
      <c r="DD59" s="206"/>
      <c r="DE59" s="235"/>
      <c r="DF59" s="206"/>
      <c r="DG59" s="10"/>
      <c r="DH59" s="206"/>
      <c r="DI59" s="235"/>
      <c r="DJ59" s="206"/>
      <c r="DK59" s="235"/>
      <c r="DL59" s="206"/>
      <c r="DM59" s="235"/>
      <c r="DN59" s="206"/>
      <c r="DO59" s="10"/>
      <c r="DP59" s="206"/>
      <c r="DQ59" s="197"/>
      <c r="DR59" s="203"/>
      <c r="DS59" s="335"/>
      <c r="DT59" s="203"/>
      <c r="DU59" s="335"/>
      <c r="DV59" s="582"/>
      <c r="DW59" s="335"/>
      <c r="DX59" s="89"/>
      <c r="DY59" s="197"/>
      <c r="DZ59" s="392"/>
      <c r="EA59" s="197"/>
      <c r="EB59" s="576"/>
      <c r="EC59" s="197"/>
      <c r="ED59" s="160"/>
      <c r="EE59" s="197"/>
      <c r="EF59" s="406"/>
      <c r="EG59" s="96"/>
      <c r="EH59" s="185"/>
      <c r="EI59" s="207">
        <f>SUMPRODUCT(D59:EH59,'Raipur-1 R'!D59:EH59)</f>
        <v>2130</v>
      </c>
      <c r="EJ59" s="3" t="s">
        <v>1026</v>
      </c>
      <c r="EK59" s="1"/>
      <c r="ER59" s="208" t="s">
        <v>75</v>
      </c>
      <c r="ES59" s="30" t="str">
        <f t="shared" si="0"/>
        <v>Niraj Tiwari</v>
      </c>
      <c r="ET59" s="209">
        <f t="shared" si="2"/>
        <v>2130</v>
      </c>
    </row>
    <row r="60" spans="2:150" ht="12.75" hidden="1" customHeight="1">
      <c r="B60" s="210">
        <f t="shared" si="3"/>
        <v>55</v>
      </c>
      <c r="C60" s="30" t="s">
        <v>165</v>
      </c>
      <c r="D60" s="11"/>
      <c r="E60" s="196"/>
      <c r="F60" s="234"/>
      <c r="G60" s="11"/>
      <c r="H60" s="196"/>
      <c r="I60" s="234"/>
      <c r="J60" s="321"/>
      <c r="K60" s="196"/>
      <c r="L60" s="234"/>
      <c r="M60" s="321"/>
      <c r="N60" s="233"/>
      <c r="O60" s="234"/>
      <c r="P60" s="413"/>
      <c r="Q60" s="196"/>
      <c r="R60" s="197"/>
      <c r="S60" s="10"/>
      <c r="T60" s="196"/>
      <c r="U60" s="197"/>
      <c r="V60" s="422"/>
      <c r="W60" s="196"/>
      <c r="X60" s="197"/>
      <c r="Y60" s="11"/>
      <c r="Z60" s="197"/>
      <c r="AA60" s="378"/>
      <c r="AB60" s="10"/>
      <c r="AC60" s="81"/>
      <c r="AD60" s="197"/>
      <c r="AE60" s="357"/>
      <c r="AF60" s="81"/>
      <c r="AG60" s="197"/>
      <c r="AH60" s="11"/>
      <c r="AI60" s="179"/>
      <c r="AJ60" s="197"/>
      <c r="AK60" s="11"/>
      <c r="AL60" s="179"/>
      <c r="AM60" s="234"/>
      <c r="AN60" s="11"/>
      <c r="AO60" s="179"/>
      <c r="AP60" s="197"/>
      <c r="AQ60" s="11"/>
      <c r="AR60" s="179"/>
      <c r="AS60" s="197"/>
      <c r="AT60" s="390"/>
      <c r="AU60" s="198"/>
      <c r="AV60" s="10"/>
      <c r="AW60" s="81"/>
      <c r="AX60" s="234"/>
      <c r="AY60" s="10"/>
      <c r="AZ60" s="81"/>
      <c r="BA60" s="197"/>
      <c r="BB60" s="11"/>
      <c r="BC60" s="179"/>
      <c r="BD60" s="197"/>
      <c r="BE60" s="11"/>
      <c r="BF60" s="179"/>
      <c r="BG60" s="197"/>
      <c r="BH60" s="11"/>
      <c r="BI60" s="179"/>
      <c r="BJ60" s="197"/>
      <c r="BK60" s="390"/>
      <c r="BL60" s="198"/>
      <c r="BM60" s="11"/>
      <c r="BN60" s="179"/>
      <c r="BO60" s="197"/>
      <c r="BP60" s="81"/>
      <c r="BQ60" s="179"/>
      <c r="BR60" s="197"/>
      <c r="BS60" s="199"/>
      <c r="BT60" s="200"/>
      <c r="BU60" s="197"/>
      <c r="BV60" s="241"/>
      <c r="BW60" s="200"/>
      <c r="BX60" s="197"/>
      <c r="BY60" s="77"/>
      <c r="BZ60" s="200"/>
      <c r="CA60" s="197"/>
      <c r="CB60" s="10"/>
      <c r="CC60" s="200"/>
      <c r="CD60" s="197"/>
      <c r="CE60" s="10"/>
      <c r="CF60" s="179"/>
      <c r="CG60" s="197"/>
      <c r="CH60" s="316"/>
      <c r="CI60" s="200"/>
      <c r="CJ60" s="197"/>
      <c r="CK60" s="202"/>
      <c r="CL60" s="197"/>
      <c r="CM60" s="372"/>
      <c r="CN60" s="203"/>
      <c r="CO60" s="204"/>
      <c r="CP60" s="205">
        <f t="shared" si="1"/>
        <v>0</v>
      </c>
      <c r="CQ60" s="10"/>
      <c r="CR60" s="206"/>
      <c r="CS60" s="10"/>
      <c r="CT60" s="206"/>
      <c r="CU60" s="10"/>
      <c r="CV60" s="206"/>
      <c r="CW60" s="10"/>
      <c r="CX60" s="206"/>
      <c r="CY60" s="206"/>
      <c r="CZ60" s="206"/>
      <c r="DA60" s="235"/>
      <c r="DB60" s="206"/>
      <c r="DC60" s="235"/>
      <c r="DD60" s="206"/>
      <c r="DE60" s="235"/>
      <c r="DF60" s="206"/>
      <c r="DG60" s="10"/>
      <c r="DH60" s="206"/>
      <c r="DI60" s="235"/>
      <c r="DJ60" s="206"/>
      <c r="DK60" s="235"/>
      <c r="DL60" s="206"/>
      <c r="DM60" s="235"/>
      <c r="DN60" s="206"/>
      <c r="DO60" s="10"/>
      <c r="DP60" s="206"/>
      <c r="DQ60" s="197"/>
      <c r="DR60" s="203"/>
      <c r="DS60" s="335"/>
      <c r="DT60" s="203"/>
      <c r="DU60" s="335"/>
      <c r="DV60" s="582"/>
      <c r="DW60" s="335"/>
      <c r="DX60" s="89"/>
      <c r="DY60" s="197"/>
      <c r="DZ60" s="392"/>
      <c r="EA60" s="197"/>
      <c r="EB60" s="576"/>
      <c r="EC60" s="197"/>
      <c r="ED60" s="214"/>
      <c r="EE60" s="197"/>
      <c r="EF60" s="406"/>
      <c r="EG60" s="96"/>
      <c r="EH60" s="185"/>
      <c r="EI60" s="207">
        <f>SUMPRODUCT(D60:EH60,'Raipur-1 R'!D60:EH60)</f>
        <v>0</v>
      </c>
      <c r="EJ60" s="3" t="s">
        <v>1026</v>
      </c>
      <c r="EK60" s="1"/>
      <c r="ER60" s="208" t="s">
        <v>76</v>
      </c>
      <c r="ES60" s="30" t="str">
        <f t="shared" si="0"/>
        <v>Shrikant Pandey</v>
      </c>
      <c r="ET60" s="209">
        <f t="shared" si="2"/>
        <v>0</v>
      </c>
    </row>
    <row r="61" spans="2:150" ht="15" hidden="1">
      <c r="B61" s="210">
        <f t="shared" si="3"/>
        <v>56</v>
      </c>
      <c r="C61" s="30" t="s">
        <v>810</v>
      </c>
      <c r="D61" s="11"/>
      <c r="E61" s="196"/>
      <c r="F61" s="234"/>
      <c r="G61" s="11"/>
      <c r="H61" s="196"/>
      <c r="I61" s="234"/>
      <c r="J61" s="321"/>
      <c r="K61" s="196"/>
      <c r="L61" s="234"/>
      <c r="M61" s="321"/>
      <c r="N61" s="233"/>
      <c r="O61" s="234"/>
      <c r="P61" s="413"/>
      <c r="Q61" s="196"/>
      <c r="R61" s="197"/>
      <c r="S61" s="10"/>
      <c r="T61" s="196"/>
      <c r="U61" s="197"/>
      <c r="V61" s="422"/>
      <c r="W61" s="196"/>
      <c r="X61" s="197"/>
      <c r="Y61" s="11"/>
      <c r="Z61" s="197"/>
      <c r="AA61" s="378"/>
      <c r="AB61" s="10"/>
      <c r="AC61" s="81"/>
      <c r="AD61" s="197"/>
      <c r="AE61" s="357"/>
      <c r="AF61" s="81"/>
      <c r="AG61" s="197"/>
      <c r="AH61" s="11"/>
      <c r="AI61" s="179"/>
      <c r="AJ61" s="197"/>
      <c r="AK61" s="11"/>
      <c r="AL61" s="179"/>
      <c r="AM61" s="234"/>
      <c r="AN61" s="11"/>
      <c r="AO61" s="179"/>
      <c r="AP61" s="197"/>
      <c r="AQ61" s="11"/>
      <c r="AR61" s="179"/>
      <c r="AS61" s="197"/>
      <c r="AT61" s="390"/>
      <c r="AU61" s="198"/>
      <c r="AV61" s="10"/>
      <c r="AW61" s="81"/>
      <c r="AX61" s="234"/>
      <c r="AY61" s="10"/>
      <c r="AZ61" s="81"/>
      <c r="BA61" s="197"/>
      <c r="BB61" s="11"/>
      <c r="BC61" s="179"/>
      <c r="BD61" s="197"/>
      <c r="BE61" s="11"/>
      <c r="BF61" s="179"/>
      <c r="BG61" s="197"/>
      <c r="BH61" s="11"/>
      <c r="BI61" s="179"/>
      <c r="BJ61" s="197"/>
      <c r="BK61" s="390"/>
      <c r="BL61" s="198"/>
      <c r="BM61" s="11"/>
      <c r="BN61" s="179"/>
      <c r="BO61" s="197"/>
      <c r="BP61" s="81"/>
      <c r="BQ61" s="179"/>
      <c r="BR61" s="197"/>
      <c r="BS61" s="199"/>
      <c r="BT61" s="200"/>
      <c r="BU61" s="197"/>
      <c r="BV61" s="241"/>
      <c r="BW61" s="200"/>
      <c r="BX61" s="197"/>
      <c r="BY61" s="77"/>
      <c r="BZ61" s="200"/>
      <c r="CA61" s="197"/>
      <c r="CB61" s="10"/>
      <c r="CC61" s="200"/>
      <c r="CD61" s="197"/>
      <c r="CE61" s="10"/>
      <c r="CF61" s="179"/>
      <c r="CG61" s="197"/>
      <c r="CH61" s="316"/>
      <c r="CI61" s="200"/>
      <c r="CJ61" s="197"/>
      <c r="CK61" s="202"/>
      <c r="CL61" s="197"/>
      <c r="CM61" s="372"/>
      <c r="CN61" s="203"/>
      <c r="CO61" s="204"/>
      <c r="CP61" s="205">
        <f t="shared" si="1"/>
        <v>0</v>
      </c>
      <c r="CQ61" s="10"/>
      <c r="CR61" s="206"/>
      <c r="CS61" s="10"/>
      <c r="CT61" s="206"/>
      <c r="CU61" s="10"/>
      <c r="CV61" s="206"/>
      <c r="CW61" s="10"/>
      <c r="CX61" s="206"/>
      <c r="CY61" s="206"/>
      <c r="CZ61" s="206"/>
      <c r="DA61" s="235"/>
      <c r="DB61" s="206"/>
      <c r="DC61" s="235"/>
      <c r="DD61" s="206"/>
      <c r="DE61" s="235"/>
      <c r="DF61" s="206"/>
      <c r="DG61" s="10"/>
      <c r="DH61" s="206"/>
      <c r="DI61" s="235"/>
      <c r="DJ61" s="206"/>
      <c r="DK61" s="235"/>
      <c r="DL61" s="206"/>
      <c r="DM61" s="235"/>
      <c r="DN61" s="206"/>
      <c r="DO61" s="10"/>
      <c r="DP61" s="206"/>
      <c r="DQ61" s="197"/>
      <c r="DR61" s="203"/>
      <c r="DS61" s="335"/>
      <c r="DT61" s="203"/>
      <c r="DU61" s="335"/>
      <c r="DV61" s="582"/>
      <c r="DW61" s="335"/>
      <c r="DX61" s="89"/>
      <c r="DY61" s="197"/>
      <c r="DZ61" s="392"/>
      <c r="EA61" s="197"/>
      <c r="EB61" s="392"/>
      <c r="EC61" s="197"/>
      <c r="ED61" s="214"/>
      <c r="EE61" s="197"/>
      <c r="EF61" s="406"/>
      <c r="EG61" s="96"/>
      <c r="EH61" s="185"/>
      <c r="EI61" s="207">
        <f>SUMPRODUCT(D61:EH61,'Raipur-1 R'!D61:EH61)</f>
        <v>0</v>
      </c>
      <c r="EJ61" s="1"/>
      <c r="EK61" s="1"/>
      <c r="ER61" s="208" t="s">
        <v>77</v>
      </c>
      <c r="ES61" s="30" t="str">
        <f t="shared" si="0"/>
        <v>Kartik Daily Needs</v>
      </c>
      <c r="ET61" s="209">
        <f t="shared" si="2"/>
        <v>0</v>
      </c>
    </row>
    <row r="62" spans="2:150" ht="15" hidden="1">
      <c r="B62" s="210">
        <f t="shared" si="3"/>
        <v>57</v>
      </c>
      <c r="C62" s="30"/>
      <c r="D62" s="11"/>
      <c r="E62" s="196"/>
      <c r="F62" s="234"/>
      <c r="G62" s="11"/>
      <c r="H62" s="196"/>
      <c r="I62" s="234"/>
      <c r="J62" s="321"/>
      <c r="K62" s="196"/>
      <c r="L62" s="234"/>
      <c r="M62" s="321"/>
      <c r="N62" s="233"/>
      <c r="O62" s="234"/>
      <c r="P62" s="413"/>
      <c r="Q62" s="196"/>
      <c r="R62" s="197"/>
      <c r="S62" s="10"/>
      <c r="T62" s="196"/>
      <c r="U62" s="197"/>
      <c r="V62" s="422"/>
      <c r="W62" s="196"/>
      <c r="X62" s="197"/>
      <c r="Y62" s="11"/>
      <c r="Z62" s="197"/>
      <c r="AA62" s="378"/>
      <c r="AB62" s="10"/>
      <c r="AC62" s="81"/>
      <c r="AD62" s="197"/>
      <c r="AE62" s="357"/>
      <c r="AF62" s="81"/>
      <c r="AG62" s="197"/>
      <c r="AH62" s="11"/>
      <c r="AI62" s="179"/>
      <c r="AJ62" s="197"/>
      <c r="AK62" s="11"/>
      <c r="AL62" s="179"/>
      <c r="AM62" s="234"/>
      <c r="AN62" s="11"/>
      <c r="AO62" s="179"/>
      <c r="AP62" s="197"/>
      <c r="AQ62" s="11"/>
      <c r="AR62" s="179"/>
      <c r="AS62" s="197"/>
      <c r="AT62" s="390"/>
      <c r="AU62" s="198"/>
      <c r="AV62" s="10"/>
      <c r="AW62" s="81"/>
      <c r="AX62" s="234"/>
      <c r="AY62" s="10"/>
      <c r="AZ62" s="81"/>
      <c r="BA62" s="197"/>
      <c r="BB62" s="11"/>
      <c r="BC62" s="179"/>
      <c r="BD62" s="197"/>
      <c r="BE62" s="11"/>
      <c r="BF62" s="179"/>
      <c r="BG62" s="197"/>
      <c r="BH62" s="11"/>
      <c r="BI62" s="179"/>
      <c r="BJ62" s="197"/>
      <c r="BK62" s="390"/>
      <c r="BL62" s="198"/>
      <c r="BM62" s="11"/>
      <c r="BN62" s="179"/>
      <c r="BO62" s="197"/>
      <c r="BP62" s="81"/>
      <c r="BQ62" s="179"/>
      <c r="BR62" s="197"/>
      <c r="BS62" s="199"/>
      <c r="BT62" s="200"/>
      <c r="BU62" s="197"/>
      <c r="BV62" s="241"/>
      <c r="BW62" s="200"/>
      <c r="BX62" s="197"/>
      <c r="BY62" s="77"/>
      <c r="BZ62" s="200"/>
      <c r="CA62" s="197"/>
      <c r="CB62" s="10"/>
      <c r="CC62" s="200"/>
      <c r="CD62" s="234"/>
      <c r="CE62" s="10"/>
      <c r="CF62" s="179"/>
      <c r="CG62" s="197"/>
      <c r="CH62" s="316"/>
      <c r="CI62" s="200"/>
      <c r="CJ62" s="197"/>
      <c r="CK62" s="202"/>
      <c r="CL62" s="197"/>
      <c r="CM62" s="372"/>
      <c r="CN62" s="203"/>
      <c r="CO62" s="204"/>
      <c r="CP62" s="205">
        <f t="shared" si="1"/>
        <v>0</v>
      </c>
      <c r="CQ62" s="10"/>
      <c r="CR62" s="206"/>
      <c r="CS62" s="10"/>
      <c r="CT62" s="206"/>
      <c r="CU62" s="10"/>
      <c r="CV62" s="206"/>
      <c r="CW62" s="10"/>
      <c r="CX62" s="206"/>
      <c r="CY62" s="235"/>
      <c r="CZ62" s="206"/>
      <c r="DA62" s="235"/>
      <c r="DB62" s="206"/>
      <c r="DC62" s="235"/>
      <c r="DD62" s="206"/>
      <c r="DE62" s="235"/>
      <c r="DF62" s="206"/>
      <c r="DG62" s="10"/>
      <c r="DH62" s="206"/>
      <c r="DI62" s="235"/>
      <c r="DJ62" s="206"/>
      <c r="DK62" s="235"/>
      <c r="DL62" s="206"/>
      <c r="DM62" s="235"/>
      <c r="DN62" s="206"/>
      <c r="DO62" s="10"/>
      <c r="DP62" s="206"/>
      <c r="DQ62" s="234"/>
      <c r="DR62" s="203"/>
      <c r="DS62" s="335"/>
      <c r="DT62" s="203"/>
      <c r="DU62" s="335"/>
      <c r="DV62" s="582"/>
      <c r="DW62" s="335"/>
      <c r="DX62" s="89"/>
      <c r="DY62" s="197"/>
      <c r="DZ62" s="392"/>
      <c r="EA62" s="197"/>
      <c r="EB62" s="392"/>
      <c r="EC62" s="197"/>
      <c r="ED62" s="214"/>
      <c r="EE62" s="197"/>
      <c r="EF62" s="406"/>
      <c r="EG62" s="96"/>
      <c r="EH62" s="185"/>
      <c r="EI62" s="207">
        <f>SUMPRODUCT(D62:EH62,'Raipur-1 R'!D62:EH62)</f>
        <v>0</v>
      </c>
      <c r="EJ62" s="1"/>
      <c r="EK62" s="1"/>
      <c r="ER62" s="208" t="s">
        <v>78</v>
      </c>
      <c r="ES62" s="30">
        <f t="shared" si="0"/>
        <v>0</v>
      </c>
      <c r="ET62" s="209">
        <f t="shared" si="2"/>
        <v>0</v>
      </c>
    </row>
    <row r="63" spans="2:150" ht="15" hidden="1">
      <c r="B63" s="210">
        <f t="shared" si="3"/>
        <v>58</v>
      </c>
      <c r="C63" s="229"/>
      <c r="D63" s="11"/>
      <c r="E63" s="196"/>
      <c r="F63" s="234"/>
      <c r="G63" s="11"/>
      <c r="H63" s="196"/>
      <c r="I63" s="234"/>
      <c r="J63" s="321"/>
      <c r="K63" s="196"/>
      <c r="L63" s="234"/>
      <c r="M63" s="321"/>
      <c r="N63" s="233"/>
      <c r="O63" s="234"/>
      <c r="P63" s="413"/>
      <c r="Q63" s="196"/>
      <c r="R63" s="197"/>
      <c r="S63" s="10"/>
      <c r="T63" s="196"/>
      <c r="U63" s="197"/>
      <c r="V63" s="422"/>
      <c r="W63" s="196"/>
      <c r="X63" s="197"/>
      <c r="Y63" s="11"/>
      <c r="Z63" s="197"/>
      <c r="AA63" s="378"/>
      <c r="AB63" s="10"/>
      <c r="AC63" s="81"/>
      <c r="AD63" s="197"/>
      <c r="AE63" s="357"/>
      <c r="AF63" s="81"/>
      <c r="AG63" s="197"/>
      <c r="AH63" s="11"/>
      <c r="AI63" s="179"/>
      <c r="AJ63" s="197"/>
      <c r="AK63" s="11"/>
      <c r="AL63" s="179"/>
      <c r="AM63" s="197"/>
      <c r="AN63" s="11"/>
      <c r="AO63" s="179"/>
      <c r="AP63" s="197"/>
      <c r="AQ63" s="11"/>
      <c r="AR63" s="179"/>
      <c r="AS63" s="197"/>
      <c r="AT63" s="390"/>
      <c r="AU63" s="198"/>
      <c r="AV63" s="10"/>
      <c r="AW63" s="81"/>
      <c r="AX63" s="234"/>
      <c r="AY63" s="10"/>
      <c r="AZ63" s="81"/>
      <c r="BA63" s="197"/>
      <c r="BB63" s="11"/>
      <c r="BC63" s="179"/>
      <c r="BD63" s="197"/>
      <c r="BE63" s="11"/>
      <c r="BF63" s="179"/>
      <c r="BG63" s="197"/>
      <c r="BH63" s="11"/>
      <c r="BI63" s="179"/>
      <c r="BJ63" s="197"/>
      <c r="BK63" s="390"/>
      <c r="BL63" s="198"/>
      <c r="BM63" s="11"/>
      <c r="BN63" s="179"/>
      <c r="BO63" s="197"/>
      <c r="BP63" s="81"/>
      <c r="BQ63" s="179"/>
      <c r="BR63" s="197"/>
      <c r="BS63" s="199"/>
      <c r="BT63" s="200"/>
      <c r="BU63" s="197"/>
      <c r="BV63" s="241"/>
      <c r="BW63" s="200"/>
      <c r="BX63" s="197"/>
      <c r="BY63" s="77"/>
      <c r="BZ63" s="200"/>
      <c r="CA63" s="197"/>
      <c r="CB63" s="10"/>
      <c r="CC63" s="200"/>
      <c r="CD63" s="234"/>
      <c r="CE63" s="10"/>
      <c r="CF63" s="179"/>
      <c r="CG63" s="197"/>
      <c r="CH63" s="316"/>
      <c r="CI63" s="200"/>
      <c r="CJ63" s="197"/>
      <c r="CK63" s="202"/>
      <c r="CL63" s="197"/>
      <c r="CM63" s="372"/>
      <c r="CN63" s="203"/>
      <c r="CO63" s="204"/>
      <c r="CP63" s="205">
        <f t="shared" si="1"/>
        <v>0</v>
      </c>
      <c r="CQ63" s="10"/>
      <c r="CR63" s="206"/>
      <c r="CS63" s="10"/>
      <c r="CT63" s="206"/>
      <c r="CU63" s="10"/>
      <c r="CV63" s="206"/>
      <c r="CW63" s="10"/>
      <c r="CX63" s="206"/>
      <c r="CY63" s="235"/>
      <c r="CZ63" s="206"/>
      <c r="DA63" s="235"/>
      <c r="DB63" s="206"/>
      <c r="DC63" s="235"/>
      <c r="DD63" s="206"/>
      <c r="DE63" s="235"/>
      <c r="DF63" s="206"/>
      <c r="DG63" s="10"/>
      <c r="DH63" s="206"/>
      <c r="DI63" s="235"/>
      <c r="DJ63" s="206"/>
      <c r="DK63" s="235"/>
      <c r="DL63" s="206"/>
      <c r="DM63" s="235"/>
      <c r="DN63" s="206"/>
      <c r="DO63" s="10"/>
      <c r="DP63" s="206"/>
      <c r="DQ63" s="234"/>
      <c r="DR63" s="203"/>
      <c r="DS63" s="335"/>
      <c r="DT63" s="203"/>
      <c r="DU63" s="335"/>
      <c r="DV63" s="335"/>
      <c r="DW63" s="335"/>
      <c r="DX63" s="89"/>
      <c r="DY63" s="197"/>
      <c r="DZ63" s="392"/>
      <c r="EA63" s="197"/>
      <c r="EB63" s="392"/>
      <c r="EC63" s="197"/>
      <c r="ED63" s="214"/>
      <c r="EE63" s="197"/>
      <c r="EF63" s="406"/>
      <c r="EG63" s="96"/>
      <c r="EH63" s="185"/>
      <c r="EI63" s="207">
        <f>SUMPRODUCT(D63:EH63,'Raipur-1 R'!D63:EH63)</f>
        <v>0</v>
      </c>
      <c r="EJ63" s="1"/>
      <c r="EK63" s="1"/>
      <c r="ER63" s="208" t="s">
        <v>79</v>
      </c>
      <c r="ES63" s="30">
        <f t="shared" si="0"/>
        <v>0</v>
      </c>
      <c r="ET63" s="209">
        <f t="shared" si="2"/>
        <v>0</v>
      </c>
    </row>
    <row r="64" spans="2:150" ht="12.75" hidden="1" customHeight="1">
      <c r="B64" s="210">
        <f t="shared" si="3"/>
        <v>59</v>
      </c>
      <c r="C64" s="398"/>
      <c r="D64" s="11"/>
      <c r="E64" s="196"/>
      <c r="F64" s="234"/>
      <c r="G64" s="11"/>
      <c r="H64" s="196"/>
      <c r="I64" s="234"/>
      <c r="J64" s="321"/>
      <c r="K64" s="196"/>
      <c r="L64" s="234"/>
      <c r="M64" s="321"/>
      <c r="N64" s="233"/>
      <c r="O64" s="234"/>
      <c r="P64" s="413"/>
      <c r="Q64" s="196"/>
      <c r="R64" s="197"/>
      <c r="S64" s="10"/>
      <c r="T64" s="196"/>
      <c r="U64" s="197"/>
      <c r="V64" s="422"/>
      <c r="W64" s="196"/>
      <c r="X64" s="197"/>
      <c r="Y64" s="11"/>
      <c r="Z64" s="197"/>
      <c r="AA64" s="378"/>
      <c r="AB64" s="10"/>
      <c r="AC64" s="81"/>
      <c r="AD64" s="197"/>
      <c r="AE64" s="357"/>
      <c r="AF64" s="81"/>
      <c r="AG64" s="197"/>
      <c r="AH64" s="11"/>
      <c r="AI64" s="179"/>
      <c r="AJ64" s="197"/>
      <c r="AK64" s="11"/>
      <c r="AL64" s="179"/>
      <c r="AM64" s="234"/>
      <c r="AN64" s="11"/>
      <c r="AO64" s="179"/>
      <c r="AP64" s="197"/>
      <c r="AQ64" s="11"/>
      <c r="AR64" s="179"/>
      <c r="AS64" s="197"/>
      <c r="AT64" s="390"/>
      <c r="AU64" s="198"/>
      <c r="AV64" s="10"/>
      <c r="AW64" s="81"/>
      <c r="AX64" s="234"/>
      <c r="AY64" s="10"/>
      <c r="AZ64" s="81"/>
      <c r="BA64" s="197"/>
      <c r="BB64" s="11"/>
      <c r="BC64" s="179"/>
      <c r="BD64" s="197"/>
      <c r="BE64" s="11"/>
      <c r="BF64" s="179"/>
      <c r="BG64" s="197"/>
      <c r="BH64" s="11"/>
      <c r="BI64" s="179"/>
      <c r="BJ64" s="197"/>
      <c r="BK64" s="390"/>
      <c r="BL64" s="198"/>
      <c r="BM64" s="11"/>
      <c r="BN64" s="179"/>
      <c r="BO64" s="197"/>
      <c r="BP64" s="81"/>
      <c r="BQ64" s="179"/>
      <c r="BR64" s="197"/>
      <c r="BS64" s="199"/>
      <c r="BT64" s="200"/>
      <c r="BU64" s="197"/>
      <c r="BV64" s="241"/>
      <c r="BW64" s="200"/>
      <c r="BX64" s="197"/>
      <c r="BY64" s="77"/>
      <c r="BZ64" s="200"/>
      <c r="CA64" s="197"/>
      <c r="CB64" s="10"/>
      <c r="CC64" s="200"/>
      <c r="CD64" s="234"/>
      <c r="CE64" s="10"/>
      <c r="CF64" s="179"/>
      <c r="CG64" s="197"/>
      <c r="CH64" s="316"/>
      <c r="CI64" s="200"/>
      <c r="CJ64" s="197"/>
      <c r="CK64" s="202"/>
      <c r="CL64" s="197"/>
      <c r="CM64" s="372"/>
      <c r="CN64" s="203"/>
      <c r="CO64" s="204"/>
      <c r="CP64" s="205">
        <f t="shared" si="1"/>
        <v>0</v>
      </c>
      <c r="CQ64" s="10"/>
      <c r="CR64" s="206"/>
      <c r="CS64" s="10"/>
      <c r="CT64" s="206"/>
      <c r="CU64" s="10"/>
      <c r="CV64" s="206"/>
      <c r="CW64" s="10"/>
      <c r="CX64" s="206"/>
      <c r="CY64" s="235"/>
      <c r="CZ64" s="206"/>
      <c r="DA64" s="235"/>
      <c r="DB64" s="206"/>
      <c r="DC64" s="235"/>
      <c r="DD64" s="206"/>
      <c r="DE64" s="235"/>
      <c r="DF64" s="206"/>
      <c r="DG64" s="10"/>
      <c r="DH64" s="206"/>
      <c r="DI64" s="235"/>
      <c r="DJ64" s="206"/>
      <c r="DK64" s="235"/>
      <c r="DL64" s="206"/>
      <c r="DM64" s="235"/>
      <c r="DN64" s="206"/>
      <c r="DO64" s="10"/>
      <c r="DP64" s="206"/>
      <c r="DQ64" s="234"/>
      <c r="DR64" s="203"/>
      <c r="DS64" s="335"/>
      <c r="DT64" s="203"/>
      <c r="DU64" s="335"/>
      <c r="DV64" s="335"/>
      <c r="DW64" s="335"/>
      <c r="DX64" s="89"/>
      <c r="DY64" s="197"/>
      <c r="DZ64" s="392"/>
      <c r="EA64" s="197"/>
      <c r="EB64" s="392"/>
      <c r="EC64" s="197"/>
      <c r="ED64" s="214"/>
      <c r="EE64" s="197"/>
      <c r="EF64" s="406"/>
      <c r="EG64" s="96"/>
      <c r="EH64" s="185"/>
      <c r="EI64" s="207">
        <f>SUMPRODUCT(D64:EH64,'Raipur-1 R'!D64:EH64)</f>
        <v>0</v>
      </c>
      <c r="EJ64" s="1"/>
      <c r="EK64" s="1"/>
      <c r="ER64" s="208" t="s">
        <v>80</v>
      </c>
      <c r="ES64" s="30">
        <f t="shared" si="0"/>
        <v>0</v>
      </c>
      <c r="ET64" s="209">
        <f t="shared" si="2"/>
        <v>0</v>
      </c>
    </row>
    <row r="65" spans="2:150" ht="15" hidden="1">
      <c r="B65" s="210">
        <f t="shared" si="3"/>
        <v>60</v>
      </c>
      <c r="C65" s="30"/>
      <c r="D65" s="11"/>
      <c r="E65" s="196"/>
      <c r="F65" s="234"/>
      <c r="G65" s="11"/>
      <c r="H65" s="196"/>
      <c r="I65" s="234"/>
      <c r="J65" s="321"/>
      <c r="K65" s="196"/>
      <c r="L65" s="234"/>
      <c r="M65" s="321"/>
      <c r="N65" s="233"/>
      <c r="O65" s="234"/>
      <c r="P65" s="413"/>
      <c r="Q65" s="196"/>
      <c r="R65" s="197"/>
      <c r="S65" s="10"/>
      <c r="T65" s="196"/>
      <c r="U65" s="197"/>
      <c r="V65" s="422"/>
      <c r="W65" s="196"/>
      <c r="X65" s="197"/>
      <c r="Y65" s="11"/>
      <c r="Z65" s="197"/>
      <c r="AA65" s="378"/>
      <c r="AB65" s="10"/>
      <c r="AC65" s="81"/>
      <c r="AD65" s="197"/>
      <c r="AE65" s="357"/>
      <c r="AF65" s="81"/>
      <c r="AG65" s="197"/>
      <c r="AH65" s="11"/>
      <c r="AI65" s="179"/>
      <c r="AJ65" s="197"/>
      <c r="AK65" s="11"/>
      <c r="AL65" s="179"/>
      <c r="AM65" s="234"/>
      <c r="AN65" s="11"/>
      <c r="AO65" s="179"/>
      <c r="AP65" s="197"/>
      <c r="AQ65" s="11"/>
      <c r="AR65" s="179"/>
      <c r="AS65" s="197"/>
      <c r="AT65" s="390"/>
      <c r="AU65" s="198"/>
      <c r="AV65" s="10"/>
      <c r="AW65" s="81"/>
      <c r="AX65" s="234"/>
      <c r="AY65" s="10"/>
      <c r="AZ65" s="81"/>
      <c r="BA65" s="197"/>
      <c r="BB65" s="11"/>
      <c r="BC65" s="179"/>
      <c r="BD65" s="197"/>
      <c r="BE65" s="11"/>
      <c r="BF65" s="179"/>
      <c r="BG65" s="197"/>
      <c r="BH65" s="11"/>
      <c r="BI65" s="179"/>
      <c r="BJ65" s="197"/>
      <c r="BK65" s="390"/>
      <c r="BL65" s="198"/>
      <c r="BM65" s="11"/>
      <c r="BN65" s="179"/>
      <c r="BO65" s="197"/>
      <c r="BP65" s="81"/>
      <c r="BQ65" s="179"/>
      <c r="BR65" s="197"/>
      <c r="BS65" s="199"/>
      <c r="BT65" s="200"/>
      <c r="BU65" s="197"/>
      <c r="BV65" s="241"/>
      <c r="BW65" s="200"/>
      <c r="BX65" s="197"/>
      <c r="BY65" s="77"/>
      <c r="BZ65" s="200"/>
      <c r="CA65" s="197"/>
      <c r="CB65" s="10"/>
      <c r="CC65" s="200"/>
      <c r="CD65" s="234"/>
      <c r="CE65" s="10"/>
      <c r="CF65" s="179"/>
      <c r="CG65" s="197"/>
      <c r="CH65" s="316"/>
      <c r="CI65" s="200"/>
      <c r="CJ65" s="197"/>
      <c r="CK65" s="202"/>
      <c r="CL65" s="197"/>
      <c r="CM65" s="372"/>
      <c r="CN65" s="203"/>
      <c r="CO65" s="204"/>
      <c r="CP65" s="205">
        <f t="shared" si="1"/>
        <v>0</v>
      </c>
      <c r="CQ65" s="10"/>
      <c r="CR65" s="206"/>
      <c r="CS65" s="10"/>
      <c r="CT65" s="206"/>
      <c r="CU65" s="10"/>
      <c r="CV65" s="206"/>
      <c r="CW65" s="10"/>
      <c r="CX65" s="206"/>
      <c r="CY65" s="235"/>
      <c r="CZ65" s="206"/>
      <c r="DA65" s="235"/>
      <c r="DB65" s="206"/>
      <c r="DC65" s="235"/>
      <c r="DD65" s="206"/>
      <c r="DE65" s="235"/>
      <c r="DF65" s="206"/>
      <c r="DG65" s="10"/>
      <c r="DH65" s="206"/>
      <c r="DI65" s="235"/>
      <c r="DJ65" s="206"/>
      <c r="DK65" s="235"/>
      <c r="DL65" s="206"/>
      <c r="DM65" s="235"/>
      <c r="DN65" s="206"/>
      <c r="DO65" s="10"/>
      <c r="DP65" s="206"/>
      <c r="DQ65" s="234"/>
      <c r="DR65" s="203"/>
      <c r="DS65" s="335"/>
      <c r="DT65" s="203"/>
      <c r="DU65" s="335"/>
      <c r="DV65" s="335"/>
      <c r="DW65" s="335"/>
      <c r="DX65" s="89"/>
      <c r="DY65" s="197"/>
      <c r="DZ65" s="392"/>
      <c r="EA65" s="197"/>
      <c r="EB65" s="392"/>
      <c r="EC65" s="197"/>
      <c r="ED65" s="214"/>
      <c r="EE65" s="197"/>
      <c r="EF65" s="406"/>
      <c r="EG65" s="96"/>
      <c r="EH65" s="185"/>
      <c r="EI65" s="207">
        <f>SUMPRODUCT(D65:EH65,'Raipur-1 R'!D65:EH65)</f>
        <v>0</v>
      </c>
      <c r="EJ65" s="211"/>
      <c r="EK65" s="1"/>
      <c r="ER65" s="208" t="s">
        <v>81</v>
      </c>
      <c r="ES65" s="30">
        <f t="shared" si="0"/>
        <v>0</v>
      </c>
      <c r="ET65" s="209">
        <f t="shared" si="2"/>
        <v>0</v>
      </c>
    </row>
    <row r="66" spans="2:150" ht="15" hidden="1">
      <c r="B66" s="210">
        <f t="shared" si="3"/>
        <v>61</v>
      </c>
      <c r="C66" s="126"/>
      <c r="D66" s="11"/>
      <c r="E66" s="196"/>
      <c r="F66" s="234"/>
      <c r="G66" s="11"/>
      <c r="H66" s="196"/>
      <c r="I66" s="234"/>
      <c r="J66" s="321"/>
      <c r="K66" s="196"/>
      <c r="L66" s="234"/>
      <c r="M66" s="321"/>
      <c r="N66" s="233"/>
      <c r="O66" s="234"/>
      <c r="P66" s="413"/>
      <c r="Q66" s="196"/>
      <c r="R66" s="197"/>
      <c r="S66" s="10"/>
      <c r="T66" s="196"/>
      <c r="U66" s="197"/>
      <c r="V66" s="422"/>
      <c r="W66" s="196"/>
      <c r="X66" s="197"/>
      <c r="Y66" s="11"/>
      <c r="Z66" s="197"/>
      <c r="AA66" s="378"/>
      <c r="AB66" s="10"/>
      <c r="AC66" s="81"/>
      <c r="AD66" s="197"/>
      <c r="AE66" s="357"/>
      <c r="AF66" s="81"/>
      <c r="AG66" s="197"/>
      <c r="AH66" s="11"/>
      <c r="AI66" s="179"/>
      <c r="AJ66" s="197"/>
      <c r="AK66" s="11"/>
      <c r="AL66" s="179"/>
      <c r="AM66" s="234"/>
      <c r="AN66" s="11"/>
      <c r="AO66" s="179"/>
      <c r="AP66" s="197"/>
      <c r="AQ66" s="11"/>
      <c r="AR66" s="179"/>
      <c r="AS66" s="197"/>
      <c r="AT66" s="390"/>
      <c r="AU66" s="198"/>
      <c r="AV66" s="10"/>
      <c r="AW66" s="81"/>
      <c r="AX66" s="234"/>
      <c r="AY66" s="10"/>
      <c r="AZ66" s="81"/>
      <c r="BA66" s="197"/>
      <c r="BB66" s="11"/>
      <c r="BC66" s="179"/>
      <c r="BD66" s="197"/>
      <c r="BE66" s="11"/>
      <c r="BF66" s="179"/>
      <c r="BG66" s="197"/>
      <c r="BH66" s="11"/>
      <c r="BI66" s="179"/>
      <c r="BJ66" s="197"/>
      <c r="BK66" s="390"/>
      <c r="BL66" s="198"/>
      <c r="BM66" s="11"/>
      <c r="BN66" s="179"/>
      <c r="BO66" s="197"/>
      <c r="BP66" s="81"/>
      <c r="BQ66" s="179"/>
      <c r="BR66" s="197"/>
      <c r="BS66" s="199"/>
      <c r="BT66" s="200"/>
      <c r="BU66" s="197"/>
      <c r="BV66" s="241"/>
      <c r="BW66" s="200"/>
      <c r="BX66" s="197"/>
      <c r="BY66" s="77"/>
      <c r="BZ66" s="200"/>
      <c r="CA66" s="197"/>
      <c r="CB66" s="10"/>
      <c r="CC66" s="200"/>
      <c r="CD66" s="234"/>
      <c r="CE66" s="10"/>
      <c r="CF66" s="179"/>
      <c r="CG66" s="197"/>
      <c r="CH66" s="316"/>
      <c r="CI66" s="200"/>
      <c r="CJ66" s="197"/>
      <c r="CK66" s="202"/>
      <c r="CL66" s="197"/>
      <c r="CM66" s="372"/>
      <c r="CN66" s="203"/>
      <c r="CO66" s="204"/>
      <c r="CP66" s="205">
        <f t="shared" si="1"/>
        <v>0</v>
      </c>
      <c r="CQ66" s="10"/>
      <c r="CR66" s="206"/>
      <c r="CS66" s="10"/>
      <c r="CT66" s="206"/>
      <c r="CU66" s="10"/>
      <c r="CV66" s="206"/>
      <c r="CW66" s="10"/>
      <c r="CX66" s="206"/>
      <c r="CY66" s="235"/>
      <c r="CZ66" s="206"/>
      <c r="DA66" s="235"/>
      <c r="DB66" s="206"/>
      <c r="DC66" s="235"/>
      <c r="DD66" s="206"/>
      <c r="DE66" s="235"/>
      <c r="DF66" s="206"/>
      <c r="DG66" s="10"/>
      <c r="DH66" s="206"/>
      <c r="DI66" s="235"/>
      <c r="DJ66" s="206"/>
      <c r="DK66" s="235"/>
      <c r="DL66" s="206"/>
      <c r="DM66" s="235"/>
      <c r="DN66" s="206"/>
      <c r="DO66" s="10"/>
      <c r="DP66" s="206"/>
      <c r="DQ66" s="234"/>
      <c r="DR66" s="203"/>
      <c r="DS66" s="335"/>
      <c r="DT66" s="203"/>
      <c r="DU66" s="335"/>
      <c r="DV66" s="335"/>
      <c r="DW66" s="335"/>
      <c r="DX66" s="89"/>
      <c r="DY66" s="197"/>
      <c r="DZ66" s="392"/>
      <c r="EA66" s="197"/>
      <c r="EB66" s="392"/>
      <c r="EC66" s="197"/>
      <c r="ED66" s="214"/>
      <c r="EE66" s="197"/>
      <c r="EF66" s="406"/>
      <c r="EG66" s="96"/>
      <c r="EH66" s="185"/>
      <c r="EI66" s="207">
        <f>SUMPRODUCT(D66:EH66,'Raipur-1 R'!D66:EH66)</f>
        <v>0</v>
      </c>
      <c r="EJ66" s="1"/>
      <c r="EK66" s="1"/>
      <c r="ER66" s="208" t="s">
        <v>82</v>
      </c>
      <c r="ES66" s="30">
        <f t="shared" si="0"/>
        <v>0</v>
      </c>
      <c r="ET66" s="209">
        <f t="shared" si="2"/>
        <v>0</v>
      </c>
    </row>
    <row r="67" spans="2:150" ht="15" hidden="1">
      <c r="B67" s="210">
        <f t="shared" si="3"/>
        <v>62</v>
      </c>
      <c r="C67" s="30" t="s">
        <v>1011</v>
      </c>
      <c r="D67" s="11"/>
      <c r="E67" s="196"/>
      <c r="F67" s="234"/>
      <c r="G67" s="11"/>
      <c r="H67" s="196"/>
      <c r="I67" s="234"/>
      <c r="J67" s="321"/>
      <c r="K67" s="196"/>
      <c r="L67" s="234"/>
      <c r="M67" s="321"/>
      <c r="N67" s="234"/>
      <c r="O67" s="234"/>
      <c r="P67" s="413"/>
      <c r="Q67" s="196"/>
      <c r="R67" s="197"/>
      <c r="S67" s="10"/>
      <c r="T67" s="196"/>
      <c r="U67" s="197"/>
      <c r="V67" s="422"/>
      <c r="W67" s="196"/>
      <c r="X67" s="197"/>
      <c r="Y67" s="11"/>
      <c r="Z67" s="197"/>
      <c r="AA67" s="378"/>
      <c r="AB67" s="10"/>
      <c r="AC67" s="81"/>
      <c r="AD67" s="197"/>
      <c r="AE67" s="357"/>
      <c r="AF67" s="81"/>
      <c r="AG67" s="197"/>
      <c r="AH67" s="11"/>
      <c r="AI67" s="179"/>
      <c r="AJ67" s="197"/>
      <c r="AK67" s="11"/>
      <c r="AL67" s="179"/>
      <c r="AM67" s="234"/>
      <c r="AN67" s="11"/>
      <c r="AO67" s="179"/>
      <c r="AP67" s="197"/>
      <c r="AQ67" s="11"/>
      <c r="AR67" s="179"/>
      <c r="AS67" s="197"/>
      <c r="AT67" s="390"/>
      <c r="AU67" s="198"/>
      <c r="AV67" s="10"/>
      <c r="AW67" s="81"/>
      <c r="AX67" s="234"/>
      <c r="AY67" s="10"/>
      <c r="AZ67" s="81"/>
      <c r="BA67" s="197"/>
      <c r="BB67" s="11"/>
      <c r="BC67" s="179"/>
      <c r="BD67" s="197"/>
      <c r="BE67" s="11"/>
      <c r="BF67" s="179"/>
      <c r="BG67" s="197"/>
      <c r="BH67" s="11"/>
      <c r="BI67" s="179"/>
      <c r="BJ67" s="197"/>
      <c r="BK67" s="390"/>
      <c r="BL67" s="198"/>
      <c r="BM67" s="11"/>
      <c r="BN67" s="179"/>
      <c r="BO67" s="197"/>
      <c r="BP67" s="81"/>
      <c r="BQ67" s="179"/>
      <c r="BR67" s="197"/>
      <c r="BS67" s="199"/>
      <c r="BT67" s="200"/>
      <c r="BU67" s="197"/>
      <c r="BV67" s="201"/>
      <c r="BW67" s="200"/>
      <c r="BX67" s="197"/>
      <c r="BY67" s="77"/>
      <c r="BZ67" s="200"/>
      <c r="CA67" s="197"/>
      <c r="CB67" s="10"/>
      <c r="CC67" s="200"/>
      <c r="CD67" s="197"/>
      <c r="CE67" s="10"/>
      <c r="CF67" s="179"/>
      <c r="CG67" s="197"/>
      <c r="CH67" s="316"/>
      <c r="CI67" s="200"/>
      <c r="CJ67" s="197"/>
      <c r="CK67" s="202"/>
      <c r="CL67" s="197"/>
      <c r="CM67" s="197"/>
      <c r="CN67" s="203"/>
      <c r="CO67" s="204"/>
      <c r="CP67" s="205">
        <f t="shared" si="1"/>
        <v>0</v>
      </c>
      <c r="CQ67" s="10"/>
      <c r="CR67" s="206"/>
      <c r="CS67" s="10"/>
      <c r="CT67" s="206"/>
      <c r="CU67" s="10"/>
      <c r="CV67" s="206"/>
      <c r="CW67" s="10"/>
      <c r="CX67" s="206"/>
      <c r="CY67" s="235"/>
      <c r="CZ67" s="206"/>
      <c r="DA67" s="235"/>
      <c r="DB67" s="206"/>
      <c r="DC67" s="235"/>
      <c r="DD67" s="206"/>
      <c r="DE67" s="235"/>
      <c r="DF67" s="206"/>
      <c r="DG67" s="10"/>
      <c r="DH67" s="206"/>
      <c r="DI67" s="235"/>
      <c r="DJ67" s="206"/>
      <c r="DK67" s="235"/>
      <c r="DL67" s="206"/>
      <c r="DM67" s="235"/>
      <c r="DN67" s="206"/>
      <c r="DO67" s="10"/>
      <c r="DP67" s="206"/>
      <c r="DQ67" s="197"/>
      <c r="DR67" s="203"/>
      <c r="DS67" s="335"/>
      <c r="DT67" s="203"/>
      <c r="DU67" s="335"/>
      <c r="DV67" s="335"/>
      <c r="DW67" s="335"/>
      <c r="DX67" s="89"/>
      <c r="DY67" s="197"/>
      <c r="DZ67" s="392"/>
      <c r="EA67" s="197"/>
      <c r="EB67" s="392"/>
      <c r="EC67" s="197"/>
      <c r="ED67" s="214"/>
      <c r="EE67" s="197"/>
      <c r="EF67" s="406"/>
      <c r="EG67" s="96"/>
      <c r="EH67" s="185"/>
      <c r="EI67" s="207">
        <f>SUMPRODUCT(D67:EH67,'Raipur-1 R'!D67:EH67)</f>
        <v>0</v>
      </c>
      <c r="EJ67" s="3" t="s">
        <v>1026</v>
      </c>
      <c r="EK67" s="1"/>
      <c r="ER67" s="208" t="s">
        <v>84</v>
      </c>
      <c r="ES67" s="30" t="str">
        <f t="shared" si="0"/>
        <v>Gaia Fresh Live</v>
      </c>
      <c r="ET67" s="209">
        <f t="shared" si="2"/>
        <v>0</v>
      </c>
    </row>
    <row r="68" spans="2:150" ht="15" hidden="1">
      <c r="B68" s="210">
        <f t="shared" si="3"/>
        <v>63</v>
      </c>
      <c r="C68" s="215" t="s">
        <v>1062</v>
      </c>
      <c r="D68" s="11"/>
      <c r="E68" s="196"/>
      <c r="F68" s="234"/>
      <c r="G68" s="11"/>
      <c r="H68" s="196"/>
      <c r="I68" s="234"/>
      <c r="J68" s="321"/>
      <c r="K68" s="196"/>
      <c r="L68" s="234"/>
      <c r="M68" s="321"/>
      <c r="N68" s="233"/>
      <c r="O68" s="234"/>
      <c r="P68" s="413"/>
      <c r="Q68" s="196"/>
      <c r="R68" s="197"/>
      <c r="S68" s="10"/>
      <c r="T68" s="196"/>
      <c r="U68" s="197"/>
      <c r="V68" s="422"/>
      <c r="W68" s="196"/>
      <c r="X68" s="197"/>
      <c r="Y68" s="11"/>
      <c r="Z68" s="197"/>
      <c r="AA68" s="378"/>
      <c r="AB68" s="10"/>
      <c r="AC68" s="81"/>
      <c r="AD68" s="197"/>
      <c r="AE68" s="357"/>
      <c r="AF68" s="81"/>
      <c r="AG68" s="197"/>
      <c r="AH68" s="11"/>
      <c r="AI68" s="179"/>
      <c r="AJ68" s="197"/>
      <c r="AK68" s="11"/>
      <c r="AL68" s="179"/>
      <c r="AM68" s="234"/>
      <c r="AN68" s="11"/>
      <c r="AO68" s="179"/>
      <c r="AP68" s="197"/>
      <c r="AQ68" s="11"/>
      <c r="AR68" s="179"/>
      <c r="AS68" s="197"/>
      <c r="AT68" s="390"/>
      <c r="AU68" s="198"/>
      <c r="AV68" s="10"/>
      <c r="AW68" s="81"/>
      <c r="AX68" s="234"/>
      <c r="AY68" s="10"/>
      <c r="AZ68" s="81"/>
      <c r="BA68" s="197"/>
      <c r="BB68" s="11"/>
      <c r="BC68" s="179"/>
      <c r="BD68" s="197"/>
      <c r="BE68" s="11"/>
      <c r="BF68" s="179"/>
      <c r="BG68" s="197"/>
      <c r="BH68" s="11"/>
      <c r="BI68" s="179"/>
      <c r="BJ68" s="197"/>
      <c r="BK68" s="390"/>
      <c r="BL68" s="198"/>
      <c r="BM68" s="11"/>
      <c r="BN68" s="179"/>
      <c r="BO68" s="197"/>
      <c r="BP68" s="81"/>
      <c r="BQ68" s="179"/>
      <c r="BR68" s="197"/>
      <c r="BS68" s="199"/>
      <c r="BT68" s="200"/>
      <c r="BU68" s="197"/>
      <c r="BV68" s="201"/>
      <c r="BW68" s="200"/>
      <c r="BX68" s="197"/>
      <c r="BY68" s="77"/>
      <c r="BZ68" s="200"/>
      <c r="CA68" s="197"/>
      <c r="CB68" s="10"/>
      <c r="CC68" s="200"/>
      <c r="CD68" s="234"/>
      <c r="CE68" s="10"/>
      <c r="CF68" s="179"/>
      <c r="CG68" s="197"/>
      <c r="CH68" s="316">
        <f t="shared" ref="CH68" si="4">CF68</f>
        <v>0</v>
      </c>
      <c r="CI68" s="200"/>
      <c r="CJ68" s="197"/>
      <c r="CK68" s="202"/>
      <c r="CL68" s="197"/>
      <c r="CM68" s="197"/>
      <c r="CN68" s="203"/>
      <c r="CO68" s="204"/>
      <c r="CP68" s="205">
        <f t="shared" si="1"/>
        <v>0</v>
      </c>
      <c r="CQ68" s="10"/>
      <c r="CR68" s="206"/>
      <c r="CS68" s="10"/>
      <c r="CT68" s="206"/>
      <c r="CU68" s="10"/>
      <c r="CV68" s="206"/>
      <c r="CW68" s="10"/>
      <c r="CX68" s="206"/>
      <c r="CY68" s="235"/>
      <c r="CZ68" s="206"/>
      <c r="DA68" s="235"/>
      <c r="DB68" s="206"/>
      <c r="DC68" s="235"/>
      <c r="DD68" s="206"/>
      <c r="DE68" s="235"/>
      <c r="DF68" s="206"/>
      <c r="DG68" s="10"/>
      <c r="DH68" s="206"/>
      <c r="DI68" s="235"/>
      <c r="DJ68" s="206"/>
      <c r="DK68" s="235"/>
      <c r="DL68" s="206"/>
      <c r="DM68" s="235"/>
      <c r="DN68" s="206"/>
      <c r="DO68" s="10"/>
      <c r="DP68" s="206"/>
      <c r="DQ68" s="234"/>
      <c r="DR68" s="203"/>
      <c r="DS68" s="335"/>
      <c r="DT68" s="203"/>
      <c r="DU68" s="335"/>
      <c r="DV68" s="335"/>
      <c r="DW68" s="335"/>
      <c r="DX68" s="89"/>
      <c r="DY68" s="197"/>
      <c r="DZ68" s="392"/>
      <c r="EA68" s="197"/>
      <c r="EB68" s="392"/>
      <c r="EC68" s="197"/>
      <c r="ED68" s="214"/>
      <c r="EE68" s="197"/>
      <c r="EF68" s="406"/>
      <c r="EG68" s="96"/>
      <c r="EH68" s="185"/>
      <c r="EI68" s="207">
        <f>SUMPRODUCT(D68:EH68,'Raipur-1 R'!D68:EH68)</f>
        <v>0</v>
      </c>
      <c r="EJ68" s="3" t="s">
        <v>1026</v>
      </c>
      <c r="EK68" s="1"/>
      <c r="ER68" s="208" t="s">
        <v>105</v>
      </c>
      <c r="ES68" s="30" t="str">
        <f t="shared" si="0"/>
        <v>BLINK COMMERCE PRIVATE LIMITED</v>
      </c>
      <c r="ET68" s="209">
        <f t="shared" si="2"/>
        <v>0</v>
      </c>
    </row>
    <row r="69" spans="2:150" hidden="1">
      <c r="B69" s="216"/>
      <c r="C69" s="216"/>
      <c r="D69" s="216"/>
      <c r="E69" s="216"/>
      <c r="F69" s="216"/>
      <c r="G69" s="216"/>
      <c r="H69" s="216"/>
      <c r="I69" s="216"/>
      <c r="J69" s="216"/>
      <c r="K69" s="216"/>
      <c r="L69" s="216"/>
      <c r="M69" s="216"/>
      <c r="N69" s="216"/>
      <c r="O69" s="216"/>
      <c r="P69" s="216"/>
      <c r="Q69" s="216"/>
      <c r="R69" s="216"/>
      <c r="S69" s="216"/>
      <c r="T69" s="216"/>
      <c r="U69" s="216"/>
      <c r="V69" s="216"/>
      <c r="W69" s="216"/>
      <c r="X69" s="216"/>
      <c r="Y69" s="216"/>
      <c r="Z69" s="216"/>
      <c r="AA69" s="216"/>
      <c r="AB69" s="216"/>
      <c r="AC69" s="216"/>
      <c r="AD69" s="216"/>
      <c r="AE69" s="216"/>
      <c r="AF69" s="216"/>
      <c r="AG69" s="216"/>
      <c r="AH69" s="216"/>
      <c r="AI69" s="216"/>
      <c r="AJ69" s="216"/>
      <c r="AK69" s="216"/>
      <c r="AL69" s="216"/>
      <c r="AM69" s="216"/>
      <c r="AN69" s="216"/>
      <c r="AO69" s="216"/>
      <c r="AP69" s="216"/>
      <c r="AQ69" s="216"/>
      <c r="AR69" s="216"/>
      <c r="AS69" s="216"/>
      <c r="AT69" s="216"/>
      <c r="AU69" s="216"/>
      <c r="AV69" s="216"/>
      <c r="AW69" s="216"/>
      <c r="AX69" s="216"/>
      <c r="AY69" s="216"/>
      <c r="AZ69" s="216"/>
      <c r="BA69" s="216"/>
      <c r="BB69" s="216"/>
      <c r="BC69" s="216"/>
      <c r="BD69" s="216"/>
      <c r="BE69" s="216"/>
      <c r="BF69" s="216"/>
      <c r="BG69" s="216"/>
      <c r="BH69" s="216"/>
      <c r="BI69" s="216"/>
      <c r="BJ69" s="216"/>
      <c r="BK69" s="216"/>
      <c r="BL69" s="216"/>
      <c r="BM69" s="216"/>
      <c r="BN69" s="216"/>
      <c r="BO69" s="216"/>
      <c r="BP69" s="216"/>
      <c r="BQ69" s="216"/>
      <c r="BR69" s="216"/>
      <c r="BS69" s="216"/>
      <c r="BT69" s="216"/>
      <c r="BU69" s="216"/>
      <c r="BV69" s="216"/>
      <c r="BW69" s="216"/>
      <c r="BX69" s="216"/>
      <c r="BY69" s="216"/>
      <c r="BZ69" s="216"/>
      <c r="CA69" s="216"/>
      <c r="CB69" s="216"/>
      <c r="CC69" s="216"/>
      <c r="CD69" s="216"/>
      <c r="CE69" s="216"/>
      <c r="CF69" s="216"/>
      <c r="CG69" s="216"/>
      <c r="CH69" s="216"/>
      <c r="CI69" s="216"/>
      <c r="CJ69" s="216"/>
      <c r="CK69" s="216"/>
      <c r="CL69" s="216"/>
      <c r="CM69" s="216"/>
      <c r="CN69" s="216"/>
      <c r="CO69" s="216"/>
      <c r="CP69" s="216"/>
      <c r="CQ69" s="216"/>
      <c r="CR69" s="216"/>
      <c r="CS69" s="216"/>
      <c r="CT69" s="216"/>
      <c r="CU69" s="216"/>
      <c r="CV69" s="216"/>
      <c r="CW69" s="216"/>
      <c r="CX69" s="216"/>
      <c r="CY69" s="216"/>
      <c r="CZ69" s="216"/>
      <c r="DA69" s="216"/>
      <c r="DB69" s="216"/>
      <c r="DC69" s="216"/>
      <c r="DD69" s="216"/>
      <c r="DE69" s="216"/>
      <c r="DF69" s="216"/>
      <c r="DG69" s="216"/>
      <c r="DH69" s="216"/>
      <c r="DI69" s="216"/>
      <c r="DJ69" s="216"/>
      <c r="DK69" s="216"/>
      <c r="DL69" s="216"/>
      <c r="DM69" s="216"/>
      <c r="DN69" s="216"/>
      <c r="DO69" s="216"/>
      <c r="DP69" s="216"/>
      <c r="DQ69" s="216"/>
      <c r="DR69" s="216"/>
      <c r="DS69" s="216"/>
      <c r="DT69" s="216"/>
      <c r="DU69" s="216"/>
      <c r="DV69" s="216"/>
      <c r="DW69" s="216"/>
      <c r="DX69" s="216"/>
      <c r="DY69" s="216"/>
      <c r="DZ69" s="216"/>
      <c r="EA69" s="216"/>
      <c r="EB69" s="216"/>
      <c r="EC69" s="216"/>
      <c r="ED69" s="216"/>
      <c r="EE69" s="216"/>
      <c r="EF69" s="216"/>
      <c r="EG69" s="216"/>
      <c r="EH69" s="216"/>
      <c r="EI69" s="216"/>
      <c r="ER69" s="216"/>
      <c r="ES69" s="216"/>
      <c r="ET69" s="216"/>
    </row>
    <row r="70" spans="2:150">
      <c r="B70" s="715" t="s">
        <v>83</v>
      </c>
      <c r="C70" s="715"/>
      <c r="D70" s="217">
        <f t="shared" ref="D70:BO70" si="5">SUM(D6:D68)</f>
        <v>1</v>
      </c>
      <c r="E70" s="217">
        <f t="shared" si="5"/>
        <v>160</v>
      </c>
      <c r="F70" s="217">
        <f t="shared" si="5"/>
        <v>0</v>
      </c>
      <c r="G70" s="217">
        <f t="shared" si="5"/>
        <v>0</v>
      </c>
      <c r="H70" s="217">
        <f t="shared" si="5"/>
        <v>0</v>
      </c>
      <c r="I70" s="217">
        <f t="shared" si="5"/>
        <v>0</v>
      </c>
      <c r="J70" s="217">
        <f t="shared" si="5"/>
        <v>0</v>
      </c>
      <c r="K70" s="217">
        <f t="shared" si="5"/>
        <v>0</v>
      </c>
      <c r="L70" s="217">
        <f t="shared" si="5"/>
        <v>0</v>
      </c>
      <c r="M70" s="217">
        <f t="shared" si="5"/>
        <v>0</v>
      </c>
      <c r="N70" s="217">
        <f t="shared" si="5"/>
        <v>0</v>
      </c>
      <c r="O70" s="217">
        <f t="shared" si="5"/>
        <v>0</v>
      </c>
      <c r="P70" s="217">
        <f t="shared" si="5"/>
        <v>0</v>
      </c>
      <c r="Q70" s="217">
        <f t="shared" si="5"/>
        <v>0</v>
      </c>
      <c r="R70" s="217">
        <f t="shared" si="5"/>
        <v>0</v>
      </c>
      <c r="S70" s="217">
        <f t="shared" si="5"/>
        <v>0</v>
      </c>
      <c r="T70" s="217">
        <f t="shared" si="5"/>
        <v>0</v>
      </c>
      <c r="U70" s="217">
        <f t="shared" si="5"/>
        <v>0</v>
      </c>
      <c r="V70" s="217">
        <f t="shared" si="5"/>
        <v>0</v>
      </c>
      <c r="W70" s="217">
        <f t="shared" si="5"/>
        <v>0</v>
      </c>
      <c r="X70" s="217">
        <f t="shared" si="5"/>
        <v>0</v>
      </c>
      <c r="Y70" s="217">
        <f t="shared" si="5"/>
        <v>0</v>
      </c>
      <c r="Z70" s="217">
        <f t="shared" si="5"/>
        <v>0</v>
      </c>
      <c r="AA70" s="217">
        <f t="shared" si="5"/>
        <v>0</v>
      </c>
      <c r="AB70" s="217">
        <f t="shared" si="5"/>
        <v>0</v>
      </c>
      <c r="AC70" s="217">
        <f t="shared" si="5"/>
        <v>0</v>
      </c>
      <c r="AD70" s="217">
        <f t="shared" si="5"/>
        <v>0</v>
      </c>
      <c r="AE70" s="217">
        <f t="shared" si="5"/>
        <v>0</v>
      </c>
      <c r="AF70" s="217">
        <f t="shared" si="5"/>
        <v>0</v>
      </c>
      <c r="AG70" s="217">
        <f t="shared" si="5"/>
        <v>0</v>
      </c>
      <c r="AH70" s="217">
        <f t="shared" si="5"/>
        <v>3</v>
      </c>
      <c r="AI70" s="217">
        <f t="shared" si="5"/>
        <v>0</v>
      </c>
      <c r="AJ70" s="217">
        <f t="shared" si="5"/>
        <v>0</v>
      </c>
      <c r="AK70" s="217">
        <f t="shared" si="5"/>
        <v>0</v>
      </c>
      <c r="AL70" s="217">
        <f t="shared" si="5"/>
        <v>0</v>
      </c>
      <c r="AM70" s="217">
        <f t="shared" si="5"/>
        <v>0</v>
      </c>
      <c r="AN70" s="217">
        <f t="shared" si="5"/>
        <v>1</v>
      </c>
      <c r="AO70" s="217">
        <f t="shared" si="5"/>
        <v>20</v>
      </c>
      <c r="AP70" s="217">
        <f t="shared" si="5"/>
        <v>0</v>
      </c>
      <c r="AQ70" s="217">
        <f t="shared" si="5"/>
        <v>12</v>
      </c>
      <c r="AR70" s="217">
        <f t="shared" si="5"/>
        <v>0</v>
      </c>
      <c r="AS70" s="217">
        <f t="shared" si="5"/>
        <v>0</v>
      </c>
      <c r="AT70" s="217">
        <f t="shared" si="5"/>
        <v>0</v>
      </c>
      <c r="AU70" s="217">
        <f t="shared" si="5"/>
        <v>7</v>
      </c>
      <c r="AV70" s="217">
        <f t="shared" si="5"/>
        <v>0</v>
      </c>
      <c r="AW70" s="217">
        <f t="shared" si="5"/>
        <v>0</v>
      </c>
      <c r="AX70" s="217">
        <f t="shared" si="5"/>
        <v>0</v>
      </c>
      <c r="AY70" s="217">
        <f t="shared" si="5"/>
        <v>0</v>
      </c>
      <c r="AZ70" s="217">
        <f t="shared" si="5"/>
        <v>0</v>
      </c>
      <c r="BA70" s="217">
        <f t="shared" si="5"/>
        <v>0</v>
      </c>
      <c r="BB70" s="217">
        <f t="shared" si="5"/>
        <v>0</v>
      </c>
      <c r="BC70" s="217">
        <f t="shared" si="5"/>
        <v>0</v>
      </c>
      <c r="BD70" s="217">
        <f t="shared" si="5"/>
        <v>0</v>
      </c>
      <c r="BE70" s="217">
        <f t="shared" si="5"/>
        <v>0</v>
      </c>
      <c r="BF70" s="217">
        <f t="shared" si="5"/>
        <v>0</v>
      </c>
      <c r="BG70" s="217">
        <f t="shared" si="5"/>
        <v>0</v>
      </c>
      <c r="BH70" s="217">
        <f t="shared" si="5"/>
        <v>0</v>
      </c>
      <c r="BI70" s="217">
        <f t="shared" si="5"/>
        <v>0</v>
      </c>
      <c r="BJ70" s="217">
        <f t="shared" si="5"/>
        <v>0</v>
      </c>
      <c r="BK70" s="217">
        <f t="shared" si="5"/>
        <v>0</v>
      </c>
      <c r="BL70" s="217">
        <f t="shared" si="5"/>
        <v>0</v>
      </c>
      <c r="BM70" s="217">
        <f t="shared" si="5"/>
        <v>0</v>
      </c>
      <c r="BN70" s="217">
        <f t="shared" si="5"/>
        <v>0</v>
      </c>
      <c r="BO70" s="217">
        <f t="shared" si="5"/>
        <v>0</v>
      </c>
      <c r="BP70" s="217">
        <f t="shared" ref="BP70:EA70" si="6">SUM(BP6:BP68)</f>
        <v>0</v>
      </c>
      <c r="BQ70" s="217">
        <f t="shared" si="6"/>
        <v>0</v>
      </c>
      <c r="BR70" s="217">
        <f t="shared" si="6"/>
        <v>0</v>
      </c>
      <c r="BS70" s="217">
        <f t="shared" si="6"/>
        <v>0</v>
      </c>
      <c r="BT70" s="217">
        <f t="shared" si="6"/>
        <v>0</v>
      </c>
      <c r="BU70" s="217">
        <f t="shared" si="6"/>
        <v>0</v>
      </c>
      <c r="BV70" s="217">
        <f t="shared" si="6"/>
        <v>0</v>
      </c>
      <c r="BW70" s="217">
        <f t="shared" si="6"/>
        <v>0</v>
      </c>
      <c r="BX70" s="217">
        <f t="shared" si="6"/>
        <v>0</v>
      </c>
      <c r="BY70" s="217">
        <f t="shared" si="6"/>
        <v>0</v>
      </c>
      <c r="BZ70" s="217">
        <f t="shared" si="6"/>
        <v>0</v>
      </c>
      <c r="CA70" s="217">
        <f t="shared" si="6"/>
        <v>0</v>
      </c>
      <c r="CB70" s="217">
        <f t="shared" si="6"/>
        <v>0</v>
      </c>
      <c r="CC70" s="217">
        <f t="shared" si="6"/>
        <v>0</v>
      </c>
      <c r="CD70" s="217">
        <f t="shared" si="6"/>
        <v>0</v>
      </c>
      <c r="CE70" s="217">
        <f t="shared" si="6"/>
        <v>0</v>
      </c>
      <c r="CF70" s="217">
        <f t="shared" si="6"/>
        <v>0</v>
      </c>
      <c r="CG70" s="217">
        <f t="shared" si="6"/>
        <v>0</v>
      </c>
      <c r="CH70" s="217">
        <f t="shared" si="6"/>
        <v>0</v>
      </c>
      <c r="CI70" s="217">
        <f t="shared" si="6"/>
        <v>0</v>
      </c>
      <c r="CJ70" s="217">
        <f t="shared" si="6"/>
        <v>0</v>
      </c>
      <c r="CK70" s="217">
        <f t="shared" si="6"/>
        <v>104</v>
      </c>
      <c r="CL70" s="217">
        <f t="shared" si="6"/>
        <v>0</v>
      </c>
      <c r="CM70" s="217">
        <f t="shared" si="6"/>
        <v>0</v>
      </c>
      <c r="CN70" s="217">
        <f t="shared" si="6"/>
        <v>0</v>
      </c>
      <c r="CO70" s="217">
        <f t="shared" si="6"/>
        <v>0</v>
      </c>
      <c r="CP70" s="217">
        <f t="shared" si="6"/>
        <v>104</v>
      </c>
      <c r="CQ70" s="217">
        <f t="shared" si="6"/>
        <v>0</v>
      </c>
      <c r="CR70" s="217">
        <f t="shared" si="6"/>
        <v>0</v>
      </c>
      <c r="CS70" s="217">
        <f t="shared" si="6"/>
        <v>0</v>
      </c>
      <c r="CT70" s="217">
        <f t="shared" si="6"/>
        <v>0</v>
      </c>
      <c r="CU70" s="217">
        <f t="shared" si="6"/>
        <v>0</v>
      </c>
      <c r="CV70" s="217">
        <f t="shared" si="6"/>
        <v>0</v>
      </c>
      <c r="CW70" s="217">
        <f t="shared" si="6"/>
        <v>0</v>
      </c>
      <c r="CX70" s="217">
        <f t="shared" si="6"/>
        <v>0</v>
      </c>
      <c r="CY70" s="217">
        <f t="shared" si="6"/>
        <v>0</v>
      </c>
      <c r="CZ70" s="217">
        <f t="shared" si="6"/>
        <v>0</v>
      </c>
      <c r="DA70" s="217">
        <f t="shared" si="6"/>
        <v>0</v>
      </c>
      <c r="DB70" s="217">
        <f t="shared" si="6"/>
        <v>0</v>
      </c>
      <c r="DC70" s="217">
        <f t="shared" si="6"/>
        <v>0</v>
      </c>
      <c r="DD70" s="217">
        <f t="shared" si="6"/>
        <v>0</v>
      </c>
      <c r="DE70" s="217">
        <f t="shared" si="6"/>
        <v>0</v>
      </c>
      <c r="DF70" s="217">
        <f t="shared" si="6"/>
        <v>0</v>
      </c>
      <c r="DG70" s="217">
        <f t="shared" si="6"/>
        <v>0</v>
      </c>
      <c r="DH70" s="217">
        <f t="shared" si="6"/>
        <v>0</v>
      </c>
      <c r="DI70" s="217">
        <f t="shared" si="6"/>
        <v>0</v>
      </c>
      <c r="DJ70" s="217">
        <f t="shared" si="6"/>
        <v>0</v>
      </c>
      <c r="DK70" s="217">
        <f t="shared" si="6"/>
        <v>0</v>
      </c>
      <c r="DL70" s="217">
        <f t="shared" si="6"/>
        <v>0</v>
      </c>
      <c r="DM70" s="217">
        <f t="shared" si="6"/>
        <v>0</v>
      </c>
      <c r="DN70" s="217">
        <f t="shared" si="6"/>
        <v>0</v>
      </c>
      <c r="DO70" s="217">
        <f t="shared" si="6"/>
        <v>0</v>
      </c>
      <c r="DP70" s="217">
        <f t="shared" si="6"/>
        <v>0</v>
      </c>
      <c r="DQ70" s="217">
        <f t="shared" si="6"/>
        <v>0</v>
      </c>
      <c r="DR70" s="217">
        <f t="shared" si="6"/>
        <v>0</v>
      </c>
      <c r="DS70" s="217">
        <f t="shared" si="6"/>
        <v>0</v>
      </c>
      <c r="DT70" s="217">
        <f t="shared" si="6"/>
        <v>0</v>
      </c>
      <c r="DU70" s="217">
        <f t="shared" si="6"/>
        <v>0</v>
      </c>
      <c r="DV70" s="217">
        <f t="shared" si="6"/>
        <v>0</v>
      </c>
      <c r="DW70" s="217">
        <f t="shared" si="6"/>
        <v>0</v>
      </c>
      <c r="DX70" s="217">
        <f t="shared" si="6"/>
        <v>0</v>
      </c>
      <c r="DY70" s="217">
        <f t="shared" si="6"/>
        <v>0</v>
      </c>
      <c r="DZ70" s="217">
        <f t="shared" si="6"/>
        <v>0</v>
      </c>
      <c r="EA70" s="217">
        <f t="shared" si="6"/>
        <v>0</v>
      </c>
      <c r="EB70" s="217">
        <f t="shared" ref="EB70:EI70" si="7">SUM(EB6:EB68)</f>
        <v>0</v>
      </c>
      <c r="EC70" s="217">
        <f t="shared" si="7"/>
        <v>0</v>
      </c>
      <c r="ED70" s="217">
        <f t="shared" si="7"/>
        <v>0</v>
      </c>
      <c r="EE70" s="217">
        <f t="shared" si="7"/>
        <v>0</v>
      </c>
      <c r="EF70" s="217">
        <f t="shared" si="7"/>
        <v>0</v>
      </c>
      <c r="EG70" s="217">
        <f t="shared" si="7"/>
        <v>0</v>
      </c>
      <c r="EH70" s="217">
        <f t="shared" si="7"/>
        <v>0</v>
      </c>
      <c r="EI70" s="217">
        <f t="shared" si="7"/>
        <v>63538.5</v>
      </c>
      <c r="EJ70" s="1"/>
      <c r="EK70" s="1"/>
      <c r="ER70" s="715" t="s">
        <v>83</v>
      </c>
      <c r="ES70" s="715"/>
      <c r="ET70" s="218">
        <f>SUM(ET6:ET68)</f>
        <v>63538.5</v>
      </c>
    </row>
    <row r="71" spans="2:150" s="177" customFormat="1">
      <c r="B71" s="729" t="s">
        <v>324</v>
      </c>
      <c r="C71" s="729"/>
      <c r="D71" s="462">
        <f>SUM(D50:D68)</f>
        <v>0</v>
      </c>
      <c r="E71" s="462">
        <f t="shared" ref="E71:BP71" si="8">SUM(E50:E68)</f>
        <v>0</v>
      </c>
      <c r="F71" s="462">
        <f t="shared" si="8"/>
        <v>0</v>
      </c>
      <c r="G71" s="462">
        <f t="shared" si="8"/>
        <v>0</v>
      </c>
      <c r="H71" s="462">
        <f t="shared" si="8"/>
        <v>0</v>
      </c>
      <c r="I71" s="462">
        <f t="shared" si="8"/>
        <v>0</v>
      </c>
      <c r="J71" s="462">
        <f t="shared" si="8"/>
        <v>0</v>
      </c>
      <c r="K71" s="462">
        <f t="shared" si="8"/>
        <v>0</v>
      </c>
      <c r="L71" s="462">
        <f t="shared" si="8"/>
        <v>0</v>
      </c>
      <c r="M71" s="462">
        <f t="shared" si="8"/>
        <v>0</v>
      </c>
      <c r="N71" s="462">
        <f t="shared" si="8"/>
        <v>0</v>
      </c>
      <c r="O71" s="462">
        <f t="shared" si="8"/>
        <v>0</v>
      </c>
      <c r="P71" s="462">
        <f t="shared" si="8"/>
        <v>0</v>
      </c>
      <c r="Q71" s="462">
        <f t="shared" si="8"/>
        <v>0</v>
      </c>
      <c r="R71" s="462">
        <f t="shared" si="8"/>
        <v>0</v>
      </c>
      <c r="S71" s="462">
        <f t="shared" si="8"/>
        <v>0</v>
      </c>
      <c r="T71" s="462">
        <f t="shared" si="8"/>
        <v>0</v>
      </c>
      <c r="U71" s="462">
        <f t="shared" si="8"/>
        <v>0</v>
      </c>
      <c r="V71" s="462">
        <f t="shared" si="8"/>
        <v>0</v>
      </c>
      <c r="W71" s="462">
        <f t="shared" si="8"/>
        <v>0</v>
      </c>
      <c r="X71" s="462">
        <f t="shared" si="8"/>
        <v>0</v>
      </c>
      <c r="Y71" s="462">
        <f t="shared" si="8"/>
        <v>0</v>
      </c>
      <c r="Z71" s="462">
        <f t="shared" si="8"/>
        <v>0</v>
      </c>
      <c r="AA71" s="462">
        <f t="shared" si="8"/>
        <v>0</v>
      </c>
      <c r="AB71" s="462">
        <f t="shared" si="8"/>
        <v>0</v>
      </c>
      <c r="AC71" s="462">
        <f t="shared" si="8"/>
        <v>0</v>
      </c>
      <c r="AD71" s="462">
        <f t="shared" si="8"/>
        <v>0</v>
      </c>
      <c r="AE71" s="462">
        <f t="shared" si="8"/>
        <v>0</v>
      </c>
      <c r="AF71" s="462">
        <f t="shared" si="8"/>
        <v>0</v>
      </c>
      <c r="AG71" s="462">
        <f t="shared" si="8"/>
        <v>0</v>
      </c>
      <c r="AH71" s="462">
        <f t="shared" si="8"/>
        <v>3</v>
      </c>
      <c r="AI71" s="462">
        <f t="shared" si="8"/>
        <v>0</v>
      </c>
      <c r="AJ71" s="462">
        <f t="shared" si="8"/>
        <v>0</v>
      </c>
      <c r="AK71" s="462">
        <f t="shared" si="8"/>
        <v>0</v>
      </c>
      <c r="AL71" s="462">
        <f t="shared" si="8"/>
        <v>0</v>
      </c>
      <c r="AM71" s="462">
        <f t="shared" si="8"/>
        <v>0</v>
      </c>
      <c r="AN71" s="462">
        <f t="shared" si="8"/>
        <v>0</v>
      </c>
      <c r="AO71" s="462">
        <f t="shared" si="8"/>
        <v>0</v>
      </c>
      <c r="AP71" s="462">
        <f t="shared" si="8"/>
        <v>0</v>
      </c>
      <c r="AQ71" s="462">
        <f t="shared" si="8"/>
        <v>0</v>
      </c>
      <c r="AR71" s="462">
        <f t="shared" si="8"/>
        <v>0</v>
      </c>
      <c r="AS71" s="462">
        <f t="shared" si="8"/>
        <v>0</v>
      </c>
      <c r="AT71" s="462">
        <f t="shared" si="8"/>
        <v>0</v>
      </c>
      <c r="AU71" s="462">
        <f t="shared" si="8"/>
        <v>0</v>
      </c>
      <c r="AV71" s="462">
        <f t="shared" si="8"/>
        <v>0</v>
      </c>
      <c r="AW71" s="462">
        <f t="shared" si="8"/>
        <v>0</v>
      </c>
      <c r="AX71" s="462">
        <f t="shared" si="8"/>
        <v>0</v>
      </c>
      <c r="AY71" s="462">
        <f t="shared" si="8"/>
        <v>0</v>
      </c>
      <c r="AZ71" s="462">
        <f t="shared" si="8"/>
        <v>0</v>
      </c>
      <c r="BA71" s="462">
        <f t="shared" si="8"/>
        <v>0</v>
      </c>
      <c r="BB71" s="462">
        <f t="shared" si="8"/>
        <v>0</v>
      </c>
      <c r="BC71" s="462">
        <f t="shared" si="8"/>
        <v>0</v>
      </c>
      <c r="BD71" s="462">
        <f t="shared" si="8"/>
        <v>0</v>
      </c>
      <c r="BE71" s="462">
        <f t="shared" si="8"/>
        <v>0</v>
      </c>
      <c r="BF71" s="462">
        <f t="shared" si="8"/>
        <v>0</v>
      </c>
      <c r="BG71" s="462">
        <f t="shared" si="8"/>
        <v>0</v>
      </c>
      <c r="BH71" s="462">
        <f t="shared" si="8"/>
        <v>0</v>
      </c>
      <c r="BI71" s="462">
        <f t="shared" si="8"/>
        <v>0</v>
      </c>
      <c r="BJ71" s="462">
        <f t="shared" si="8"/>
        <v>0</v>
      </c>
      <c r="BK71" s="462">
        <f t="shared" si="8"/>
        <v>0</v>
      </c>
      <c r="BL71" s="462">
        <f t="shared" si="8"/>
        <v>0</v>
      </c>
      <c r="BM71" s="462">
        <f t="shared" si="8"/>
        <v>0</v>
      </c>
      <c r="BN71" s="462">
        <f t="shared" si="8"/>
        <v>0</v>
      </c>
      <c r="BO71" s="462">
        <f t="shared" si="8"/>
        <v>0</v>
      </c>
      <c r="BP71" s="462">
        <f t="shared" si="8"/>
        <v>0</v>
      </c>
      <c r="BQ71" s="462">
        <f t="shared" ref="BQ71:EB71" si="9">SUM(BQ50:BQ68)</f>
        <v>0</v>
      </c>
      <c r="BR71" s="462">
        <f t="shared" si="9"/>
        <v>0</v>
      </c>
      <c r="BS71" s="462">
        <f t="shared" si="9"/>
        <v>0</v>
      </c>
      <c r="BT71" s="462">
        <f t="shared" si="9"/>
        <v>0</v>
      </c>
      <c r="BU71" s="462">
        <f t="shared" si="9"/>
        <v>0</v>
      </c>
      <c r="BV71" s="462">
        <f t="shared" si="9"/>
        <v>0</v>
      </c>
      <c r="BW71" s="462">
        <f t="shared" si="9"/>
        <v>0</v>
      </c>
      <c r="BX71" s="462">
        <f t="shared" si="9"/>
        <v>0</v>
      </c>
      <c r="BY71" s="462">
        <f t="shared" si="9"/>
        <v>0</v>
      </c>
      <c r="BZ71" s="462">
        <f t="shared" si="9"/>
        <v>0</v>
      </c>
      <c r="CA71" s="462">
        <f t="shared" si="9"/>
        <v>0</v>
      </c>
      <c r="CB71" s="462">
        <f t="shared" si="9"/>
        <v>0</v>
      </c>
      <c r="CC71" s="462">
        <f t="shared" si="9"/>
        <v>0</v>
      </c>
      <c r="CD71" s="462">
        <f t="shared" si="9"/>
        <v>0</v>
      </c>
      <c r="CE71" s="462">
        <f t="shared" si="9"/>
        <v>0</v>
      </c>
      <c r="CF71" s="462">
        <f t="shared" si="9"/>
        <v>0</v>
      </c>
      <c r="CG71" s="462">
        <f t="shared" si="9"/>
        <v>0</v>
      </c>
      <c r="CH71" s="462">
        <f t="shared" si="9"/>
        <v>0</v>
      </c>
      <c r="CI71" s="462">
        <f t="shared" si="9"/>
        <v>0</v>
      </c>
      <c r="CJ71" s="462">
        <f t="shared" si="9"/>
        <v>0</v>
      </c>
      <c r="CK71" s="462">
        <f t="shared" si="9"/>
        <v>23</v>
      </c>
      <c r="CL71" s="462">
        <f t="shared" si="9"/>
        <v>0</v>
      </c>
      <c r="CM71" s="462">
        <f t="shared" si="9"/>
        <v>0</v>
      </c>
      <c r="CN71" s="462">
        <f t="shared" si="9"/>
        <v>0</v>
      </c>
      <c r="CO71" s="462">
        <f t="shared" si="9"/>
        <v>0</v>
      </c>
      <c r="CP71" s="462">
        <f t="shared" si="9"/>
        <v>23</v>
      </c>
      <c r="CQ71" s="462">
        <f t="shared" si="9"/>
        <v>0</v>
      </c>
      <c r="CR71" s="462">
        <f t="shared" si="9"/>
        <v>0</v>
      </c>
      <c r="CS71" s="462">
        <f t="shared" si="9"/>
        <v>0</v>
      </c>
      <c r="CT71" s="462">
        <f t="shared" si="9"/>
        <v>0</v>
      </c>
      <c r="CU71" s="462">
        <f t="shared" si="9"/>
        <v>0</v>
      </c>
      <c r="CV71" s="462">
        <f t="shared" si="9"/>
        <v>0</v>
      </c>
      <c r="CW71" s="462">
        <f t="shared" si="9"/>
        <v>0</v>
      </c>
      <c r="CX71" s="462">
        <f t="shared" si="9"/>
        <v>0</v>
      </c>
      <c r="CY71" s="462">
        <f t="shared" si="9"/>
        <v>0</v>
      </c>
      <c r="CZ71" s="462">
        <f t="shared" si="9"/>
        <v>0</v>
      </c>
      <c r="DA71" s="462">
        <f t="shared" si="9"/>
        <v>0</v>
      </c>
      <c r="DB71" s="462">
        <f t="shared" si="9"/>
        <v>0</v>
      </c>
      <c r="DC71" s="462">
        <f t="shared" si="9"/>
        <v>0</v>
      </c>
      <c r="DD71" s="462">
        <f t="shared" si="9"/>
        <v>0</v>
      </c>
      <c r="DE71" s="462">
        <f t="shared" si="9"/>
        <v>0</v>
      </c>
      <c r="DF71" s="462">
        <f t="shared" si="9"/>
        <v>0</v>
      </c>
      <c r="DG71" s="462">
        <f t="shared" si="9"/>
        <v>0</v>
      </c>
      <c r="DH71" s="462">
        <f t="shared" si="9"/>
        <v>0</v>
      </c>
      <c r="DI71" s="462">
        <f t="shared" si="9"/>
        <v>0</v>
      </c>
      <c r="DJ71" s="462">
        <f t="shared" si="9"/>
        <v>0</v>
      </c>
      <c r="DK71" s="462">
        <f t="shared" si="9"/>
        <v>0</v>
      </c>
      <c r="DL71" s="462">
        <f t="shared" si="9"/>
        <v>0</v>
      </c>
      <c r="DM71" s="462">
        <f t="shared" si="9"/>
        <v>0</v>
      </c>
      <c r="DN71" s="462">
        <f t="shared" si="9"/>
        <v>0</v>
      </c>
      <c r="DO71" s="462">
        <f t="shared" si="9"/>
        <v>0</v>
      </c>
      <c r="DP71" s="462">
        <f t="shared" si="9"/>
        <v>0</v>
      </c>
      <c r="DQ71" s="462">
        <f t="shared" si="9"/>
        <v>0</v>
      </c>
      <c r="DR71" s="462">
        <f t="shared" si="9"/>
        <v>0</v>
      </c>
      <c r="DS71" s="462">
        <f t="shared" si="9"/>
        <v>0</v>
      </c>
      <c r="DT71" s="462">
        <f t="shared" si="9"/>
        <v>0</v>
      </c>
      <c r="DU71" s="462">
        <f t="shared" si="9"/>
        <v>0</v>
      </c>
      <c r="DV71" s="462">
        <f t="shared" si="9"/>
        <v>0</v>
      </c>
      <c r="DW71" s="462">
        <f t="shared" si="9"/>
        <v>0</v>
      </c>
      <c r="DX71" s="462">
        <f t="shared" si="9"/>
        <v>0</v>
      </c>
      <c r="DY71" s="462">
        <f t="shared" si="9"/>
        <v>0</v>
      </c>
      <c r="DZ71" s="462">
        <f t="shared" si="9"/>
        <v>0</v>
      </c>
      <c r="EA71" s="462">
        <f t="shared" si="9"/>
        <v>0</v>
      </c>
      <c r="EB71" s="462">
        <f t="shared" si="9"/>
        <v>0</v>
      </c>
      <c r="EC71" s="462">
        <f t="shared" ref="EC71:EI71" si="10">SUM(EC50:EC68)</f>
        <v>0</v>
      </c>
      <c r="ED71" s="462">
        <f t="shared" si="10"/>
        <v>0</v>
      </c>
      <c r="EE71" s="462">
        <f t="shared" si="10"/>
        <v>0</v>
      </c>
      <c r="EF71" s="462">
        <f t="shared" si="10"/>
        <v>0</v>
      </c>
      <c r="EG71" s="462">
        <f t="shared" si="10"/>
        <v>0</v>
      </c>
      <c r="EH71" s="462">
        <f t="shared" si="10"/>
        <v>0</v>
      </c>
      <c r="EI71" s="462">
        <f t="shared" si="10"/>
        <v>11270</v>
      </c>
      <c r="EJ71" s="30"/>
      <c r="EK71" s="30"/>
    </row>
    <row r="72" spans="2:150" s="177" customFormat="1">
      <c r="B72" s="732" t="s">
        <v>574</v>
      </c>
      <c r="C72" s="732"/>
      <c r="D72" s="220">
        <f>SUM(D35:D49)</f>
        <v>0</v>
      </c>
      <c r="E72" s="220">
        <f t="shared" ref="E72:BP72" si="11">SUM(E35:E49)</f>
        <v>0</v>
      </c>
      <c r="F72" s="220">
        <f t="shared" si="11"/>
        <v>0</v>
      </c>
      <c r="G72" s="220">
        <f t="shared" si="11"/>
        <v>0</v>
      </c>
      <c r="H72" s="220">
        <f t="shared" si="11"/>
        <v>0</v>
      </c>
      <c r="I72" s="220">
        <f t="shared" si="11"/>
        <v>0</v>
      </c>
      <c r="J72" s="220">
        <f t="shared" si="11"/>
        <v>0</v>
      </c>
      <c r="K72" s="220">
        <f t="shared" si="11"/>
        <v>0</v>
      </c>
      <c r="L72" s="220">
        <f t="shared" si="11"/>
        <v>0</v>
      </c>
      <c r="M72" s="220">
        <f t="shared" si="11"/>
        <v>0</v>
      </c>
      <c r="N72" s="220">
        <f t="shared" si="11"/>
        <v>0</v>
      </c>
      <c r="O72" s="220">
        <f t="shared" si="11"/>
        <v>0</v>
      </c>
      <c r="P72" s="220">
        <f t="shared" si="11"/>
        <v>0</v>
      </c>
      <c r="Q72" s="220">
        <f t="shared" si="11"/>
        <v>0</v>
      </c>
      <c r="R72" s="220">
        <f t="shared" si="11"/>
        <v>0</v>
      </c>
      <c r="S72" s="220">
        <f t="shared" si="11"/>
        <v>0</v>
      </c>
      <c r="T72" s="220">
        <f t="shared" si="11"/>
        <v>0</v>
      </c>
      <c r="U72" s="220">
        <f t="shared" si="11"/>
        <v>0</v>
      </c>
      <c r="V72" s="220">
        <f t="shared" si="11"/>
        <v>0</v>
      </c>
      <c r="W72" s="220">
        <f t="shared" si="11"/>
        <v>0</v>
      </c>
      <c r="X72" s="220">
        <f t="shared" si="11"/>
        <v>0</v>
      </c>
      <c r="Y72" s="220">
        <f t="shared" si="11"/>
        <v>0</v>
      </c>
      <c r="Z72" s="220">
        <f t="shared" si="11"/>
        <v>0</v>
      </c>
      <c r="AA72" s="220">
        <f t="shared" si="11"/>
        <v>0</v>
      </c>
      <c r="AB72" s="220">
        <f t="shared" si="11"/>
        <v>0</v>
      </c>
      <c r="AC72" s="220">
        <f t="shared" si="11"/>
        <v>0</v>
      </c>
      <c r="AD72" s="220">
        <f t="shared" si="11"/>
        <v>0</v>
      </c>
      <c r="AE72" s="220">
        <f t="shared" si="11"/>
        <v>0</v>
      </c>
      <c r="AF72" s="220">
        <f t="shared" si="11"/>
        <v>0</v>
      </c>
      <c r="AG72" s="220">
        <f t="shared" si="11"/>
        <v>0</v>
      </c>
      <c r="AH72" s="220">
        <f t="shared" si="11"/>
        <v>0</v>
      </c>
      <c r="AI72" s="220">
        <f t="shared" si="11"/>
        <v>0</v>
      </c>
      <c r="AJ72" s="220">
        <f t="shared" si="11"/>
        <v>0</v>
      </c>
      <c r="AK72" s="220">
        <f t="shared" si="11"/>
        <v>0</v>
      </c>
      <c r="AL72" s="220">
        <f t="shared" si="11"/>
        <v>0</v>
      </c>
      <c r="AM72" s="220">
        <f t="shared" si="11"/>
        <v>0</v>
      </c>
      <c r="AN72" s="220">
        <f t="shared" si="11"/>
        <v>0</v>
      </c>
      <c r="AO72" s="220">
        <f t="shared" si="11"/>
        <v>0</v>
      </c>
      <c r="AP72" s="220">
        <f t="shared" si="11"/>
        <v>0</v>
      </c>
      <c r="AQ72" s="220">
        <f t="shared" si="11"/>
        <v>0</v>
      </c>
      <c r="AR72" s="220">
        <f t="shared" si="11"/>
        <v>0</v>
      </c>
      <c r="AS72" s="220">
        <f t="shared" si="11"/>
        <v>0</v>
      </c>
      <c r="AT72" s="220">
        <f t="shared" si="11"/>
        <v>0</v>
      </c>
      <c r="AU72" s="220">
        <f t="shared" si="11"/>
        <v>0</v>
      </c>
      <c r="AV72" s="220">
        <f t="shared" si="11"/>
        <v>0</v>
      </c>
      <c r="AW72" s="220">
        <f t="shared" si="11"/>
        <v>0</v>
      </c>
      <c r="AX72" s="220">
        <f t="shared" si="11"/>
        <v>0</v>
      </c>
      <c r="AY72" s="220">
        <f t="shared" si="11"/>
        <v>0</v>
      </c>
      <c r="AZ72" s="220">
        <f t="shared" si="11"/>
        <v>0</v>
      </c>
      <c r="BA72" s="220">
        <f t="shared" si="11"/>
        <v>0</v>
      </c>
      <c r="BB72" s="220">
        <f t="shared" si="11"/>
        <v>0</v>
      </c>
      <c r="BC72" s="220">
        <f t="shared" si="11"/>
        <v>0</v>
      </c>
      <c r="BD72" s="220">
        <f t="shared" si="11"/>
        <v>0</v>
      </c>
      <c r="BE72" s="220">
        <f t="shared" si="11"/>
        <v>0</v>
      </c>
      <c r="BF72" s="220">
        <f t="shared" si="11"/>
        <v>0</v>
      </c>
      <c r="BG72" s="220">
        <f t="shared" si="11"/>
        <v>0</v>
      </c>
      <c r="BH72" s="220">
        <f t="shared" si="11"/>
        <v>0</v>
      </c>
      <c r="BI72" s="220">
        <f t="shared" si="11"/>
        <v>0</v>
      </c>
      <c r="BJ72" s="220">
        <f t="shared" si="11"/>
        <v>0</v>
      </c>
      <c r="BK72" s="220">
        <f t="shared" si="11"/>
        <v>0</v>
      </c>
      <c r="BL72" s="220">
        <f t="shared" si="11"/>
        <v>0</v>
      </c>
      <c r="BM72" s="220">
        <f t="shared" si="11"/>
        <v>0</v>
      </c>
      <c r="BN72" s="220">
        <f t="shared" si="11"/>
        <v>0</v>
      </c>
      <c r="BO72" s="220">
        <f t="shared" si="11"/>
        <v>0</v>
      </c>
      <c r="BP72" s="220">
        <f t="shared" si="11"/>
        <v>0</v>
      </c>
      <c r="BQ72" s="220">
        <f t="shared" ref="BQ72:EB72" si="12">SUM(BQ35:BQ49)</f>
        <v>0</v>
      </c>
      <c r="BR72" s="220">
        <f t="shared" si="12"/>
        <v>0</v>
      </c>
      <c r="BS72" s="220">
        <f t="shared" si="12"/>
        <v>0</v>
      </c>
      <c r="BT72" s="220">
        <f t="shared" si="12"/>
        <v>0</v>
      </c>
      <c r="BU72" s="220">
        <f t="shared" si="12"/>
        <v>0</v>
      </c>
      <c r="BV72" s="220">
        <f t="shared" si="12"/>
        <v>0</v>
      </c>
      <c r="BW72" s="220">
        <f t="shared" si="12"/>
        <v>0</v>
      </c>
      <c r="BX72" s="220">
        <f t="shared" si="12"/>
        <v>0</v>
      </c>
      <c r="BY72" s="220">
        <f t="shared" si="12"/>
        <v>0</v>
      </c>
      <c r="BZ72" s="220">
        <f t="shared" si="12"/>
        <v>0</v>
      </c>
      <c r="CA72" s="220">
        <f t="shared" si="12"/>
        <v>0</v>
      </c>
      <c r="CB72" s="220">
        <f t="shared" si="12"/>
        <v>0</v>
      </c>
      <c r="CC72" s="220">
        <f t="shared" si="12"/>
        <v>0</v>
      </c>
      <c r="CD72" s="220">
        <f t="shared" si="12"/>
        <v>0</v>
      </c>
      <c r="CE72" s="220">
        <f t="shared" si="12"/>
        <v>0</v>
      </c>
      <c r="CF72" s="220">
        <f t="shared" si="12"/>
        <v>0</v>
      </c>
      <c r="CG72" s="220">
        <f t="shared" si="12"/>
        <v>0</v>
      </c>
      <c r="CH72" s="220">
        <f t="shared" si="12"/>
        <v>0</v>
      </c>
      <c r="CI72" s="220">
        <f t="shared" si="12"/>
        <v>0</v>
      </c>
      <c r="CJ72" s="220">
        <f t="shared" si="12"/>
        <v>0</v>
      </c>
      <c r="CK72" s="220">
        <f t="shared" si="12"/>
        <v>0</v>
      </c>
      <c r="CL72" s="220">
        <f t="shared" si="12"/>
        <v>0</v>
      </c>
      <c r="CM72" s="220">
        <f t="shared" si="12"/>
        <v>0</v>
      </c>
      <c r="CN72" s="220">
        <f t="shared" si="12"/>
        <v>0</v>
      </c>
      <c r="CO72" s="220">
        <f t="shared" si="12"/>
        <v>0</v>
      </c>
      <c r="CP72" s="220">
        <f t="shared" si="12"/>
        <v>0</v>
      </c>
      <c r="CQ72" s="220">
        <f t="shared" si="12"/>
        <v>0</v>
      </c>
      <c r="CR72" s="220">
        <f t="shared" si="12"/>
        <v>0</v>
      </c>
      <c r="CS72" s="220">
        <f t="shared" si="12"/>
        <v>0</v>
      </c>
      <c r="CT72" s="220">
        <f t="shared" si="12"/>
        <v>0</v>
      </c>
      <c r="CU72" s="220">
        <f t="shared" si="12"/>
        <v>0</v>
      </c>
      <c r="CV72" s="220">
        <f t="shared" si="12"/>
        <v>0</v>
      </c>
      <c r="CW72" s="220">
        <f t="shared" si="12"/>
        <v>0</v>
      </c>
      <c r="CX72" s="220">
        <f t="shared" si="12"/>
        <v>0</v>
      </c>
      <c r="CY72" s="220">
        <f t="shared" si="12"/>
        <v>0</v>
      </c>
      <c r="CZ72" s="220">
        <f t="shared" si="12"/>
        <v>0</v>
      </c>
      <c r="DA72" s="220">
        <f t="shared" si="12"/>
        <v>0</v>
      </c>
      <c r="DB72" s="220">
        <f t="shared" si="12"/>
        <v>0</v>
      </c>
      <c r="DC72" s="220">
        <f t="shared" si="12"/>
        <v>0</v>
      </c>
      <c r="DD72" s="220">
        <f t="shared" si="12"/>
        <v>0</v>
      </c>
      <c r="DE72" s="220">
        <f t="shared" si="12"/>
        <v>0</v>
      </c>
      <c r="DF72" s="220">
        <f t="shared" si="12"/>
        <v>0</v>
      </c>
      <c r="DG72" s="220">
        <f t="shared" si="12"/>
        <v>0</v>
      </c>
      <c r="DH72" s="220">
        <f t="shared" si="12"/>
        <v>0</v>
      </c>
      <c r="DI72" s="220">
        <f t="shared" si="12"/>
        <v>0</v>
      </c>
      <c r="DJ72" s="220">
        <f t="shared" si="12"/>
        <v>0</v>
      </c>
      <c r="DK72" s="220">
        <f t="shared" si="12"/>
        <v>0</v>
      </c>
      <c r="DL72" s="220">
        <f t="shared" si="12"/>
        <v>0</v>
      </c>
      <c r="DM72" s="220">
        <f t="shared" si="12"/>
        <v>0</v>
      </c>
      <c r="DN72" s="220">
        <f t="shared" si="12"/>
        <v>0</v>
      </c>
      <c r="DO72" s="220">
        <f t="shared" si="12"/>
        <v>0</v>
      </c>
      <c r="DP72" s="220">
        <f t="shared" si="12"/>
        <v>0</v>
      </c>
      <c r="DQ72" s="220">
        <f t="shared" si="12"/>
        <v>0</v>
      </c>
      <c r="DR72" s="220">
        <f t="shared" si="12"/>
        <v>0</v>
      </c>
      <c r="DS72" s="220">
        <f t="shared" si="12"/>
        <v>0</v>
      </c>
      <c r="DT72" s="220">
        <f t="shared" si="12"/>
        <v>0</v>
      </c>
      <c r="DU72" s="220">
        <f t="shared" si="12"/>
        <v>0</v>
      </c>
      <c r="DV72" s="220">
        <f t="shared" si="12"/>
        <v>0</v>
      </c>
      <c r="DW72" s="220">
        <f t="shared" si="12"/>
        <v>0</v>
      </c>
      <c r="DX72" s="220">
        <f t="shared" si="12"/>
        <v>0</v>
      </c>
      <c r="DY72" s="220">
        <f t="shared" si="12"/>
        <v>0</v>
      </c>
      <c r="DZ72" s="220">
        <f t="shared" si="12"/>
        <v>0</v>
      </c>
      <c r="EA72" s="220">
        <f t="shared" si="12"/>
        <v>0</v>
      </c>
      <c r="EB72" s="220">
        <f t="shared" si="12"/>
        <v>0</v>
      </c>
      <c r="EC72" s="220">
        <f t="shared" ref="EC72:EI72" si="13">SUM(EC35:EC49)</f>
        <v>0</v>
      </c>
      <c r="ED72" s="220">
        <f t="shared" si="13"/>
        <v>0</v>
      </c>
      <c r="EE72" s="220">
        <f t="shared" si="13"/>
        <v>0</v>
      </c>
      <c r="EF72" s="220">
        <f t="shared" si="13"/>
        <v>0</v>
      </c>
      <c r="EG72" s="220">
        <f t="shared" si="13"/>
        <v>0</v>
      </c>
      <c r="EH72" s="220">
        <f t="shared" si="13"/>
        <v>0</v>
      </c>
      <c r="EI72" s="220">
        <f t="shared" si="13"/>
        <v>0</v>
      </c>
      <c r="EJ72" s="30"/>
      <c r="EK72" s="30"/>
    </row>
    <row r="73" spans="2:150" s="177" customFormat="1">
      <c r="B73" s="730" t="s">
        <v>324</v>
      </c>
      <c r="C73" s="730"/>
      <c r="D73" s="464"/>
      <c r="E73" s="464"/>
      <c r="F73" s="464"/>
      <c r="G73" s="464"/>
      <c r="H73" s="464"/>
      <c r="I73" s="464"/>
      <c r="J73" s="464"/>
      <c r="K73" s="464"/>
      <c r="L73" s="464"/>
      <c r="M73" s="464"/>
      <c r="N73" s="464"/>
      <c r="O73" s="464"/>
      <c r="P73" s="464"/>
      <c r="Q73" s="464"/>
      <c r="R73" s="464"/>
      <c r="S73" s="464"/>
      <c r="T73" s="464"/>
      <c r="U73" s="464"/>
      <c r="V73" s="464"/>
      <c r="W73" s="464"/>
      <c r="X73" s="464"/>
      <c r="Y73" s="464"/>
      <c r="Z73" s="464"/>
      <c r="AA73" s="464"/>
      <c r="AB73" s="464"/>
      <c r="AC73" s="464"/>
      <c r="AD73" s="464"/>
      <c r="AE73" s="464"/>
      <c r="AF73" s="464"/>
      <c r="AG73" s="464"/>
      <c r="AH73" s="464"/>
      <c r="AI73" s="464"/>
      <c r="AJ73" s="464"/>
      <c r="AK73" s="464"/>
      <c r="AL73" s="464"/>
      <c r="AM73" s="464"/>
      <c r="AN73" s="464"/>
      <c r="AO73" s="464"/>
      <c r="AP73" s="464"/>
      <c r="AQ73" s="464"/>
      <c r="AR73" s="464"/>
      <c r="AS73" s="464"/>
      <c r="AT73" s="464"/>
      <c r="AU73" s="464"/>
      <c r="AV73" s="464"/>
      <c r="AW73" s="464"/>
      <c r="AX73" s="464"/>
      <c r="AY73" s="464"/>
      <c r="AZ73" s="464"/>
      <c r="BA73" s="464"/>
      <c r="BB73" s="464"/>
      <c r="BC73" s="464"/>
      <c r="BD73" s="464"/>
      <c r="BE73" s="464"/>
      <c r="BF73" s="464"/>
      <c r="BG73" s="464"/>
      <c r="BH73" s="464"/>
      <c r="BI73" s="464"/>
      <c r="BJ73" s="464"/>
      <c r="BK73" s="464"/>
      <c r="BL73" s="464"/>
      <c r="BM73" s="464"/>
      <c r="BN73" s="464"/>
      <c r="BO73" s="464"/>
      <c r="BP73" s="464"/>
      <c r="BQ73" s="464"/>
      <c r="BR73" s="464"/>
      <c r="BS73" s="464"/>
      <c r="BT73" s="464"/>
      <c r="BU73" s="464"/>
      <c r="BV73" s="464"/>
      <c r="BW73" s="464"/>
      <c r="BX73" s="464"/>
      <c r="BY73" s="464"/>
      <c r="BZ73" s="464"/>
      <c r="CA73" s="464"/>
      <c r="CB73" s="464"/>
      <c r="CC73" s="464"/>
      <c r="CD73" s="464"/>
      <c r="CE73" s="464"/>
      <c r="CF73" s="464"/>
      <c r="CG73" s="464"/>
      <c r="CH73" s="464"/>
      <c r="CI73" s="464"/>
      <c r="CJ73" s="464"/>
      <c r="CK73" s="464"/>
      <c r="CL73" s="464"/>
      <c r="CM73" s="464"/>
      <c r="CN73" s="464"/>
      <c r="CO73" s="464"/>
      <c r="CP73" s="464"/>
      <c r="CQ73" s="464"/>
      <c r="CR73" s="464"/>
      <c r="CS73" s="464"/>
      <c r="CT73" s="464"/>
      <c r="CU73" s="464"/>
      <c r="CV73" s="464"/>
      <c r="CW73" s="464"/>
      <c r="CX73" s="464"/>
      <c r="CY73" s="464"/>
      <c r="CZ73" s="464"/>
      <c r="DA73" s="464"/>
      <c r="DB73" s="464"/>
      <c r="DC73" s="464"/>
      <c r="DD73" s="464"/>
      <c r="DE73" s="464"/>
      <c r="DF73" s="464"/>
      <c r="DG73" s="464"/>
      <c r="DH73" s="464"/>
      <c r="DI73" s="464"/>
      <c r="DJ73" s="464"/>
      <c r="DK73" s="464"/>
      <c r="DL73" s="464"/>
      <c r="DM73" s="464"/>
      <c r="DN73" s="464"/>
      <c r="DO73" s="464"/>
      <c r="DP73" s="464"/>
      <c r="DQ73" s="464"/>
      <c r="DR73" s="464"/>
      <c r="DS73" s="464"/>
      <c r="DT73" s="464"/>
      <c r="DU73" s="464"/>
      <c r="DV73" s="464"/>
      <c r="DW73" s="464"/>
      <c r="DX73" s="464"/>
      <c r="DY73" s="464"/>
      <c r="DZ73" s="464"/>
      <c r="EA73" s="464"/>
      <c r="EB73" s="464"/>
      <c r="EC73" s="464"/>
      <c r="ED73" s="464"/>
      <c r="EE73" s="464"/>
      <c r="EF73" s="464"/>
      <c r="EG73" s="464"/>
      <c r="EH73" s="464"/>
      <c r="EI73" s="464"/>
      <c r="EJ73" s="129"/>
      <c r="EK73" s="30"/>
      <c r="EL73" s="170"/>
    </row>
    <row r="74" spans="2:150" s="177" customFormat="1">
      <c r="B74" s="460"/>
      <c r="C74" s="461" t="s">
        <v>318</v>
      </c>
      <c r="D74" s="400">
        <f>SUM(D6:D34)</f>
        <v>1</v>
      </c>
      <c r="E74" s="400">
        <f t="shared" ref="E74:BP74" si="14">SUM(E6:E34)</f>
        <v>160</v>
      </c>
      <c r="F74" s="400">
        <f t="shared" si="14"/>
        <v>0</v>
      </c>
      <c r="G74" s="400">
        <f t="shared" si="14"/>
        <v>0</v>
      </c>
      <c r="H74" s="400">
        <f t="shared" si="14"/>
        <v>0</v>
      </c>
      <c r="I74" s="400">
        <f t="shared" si="14"/>
        <v>0</v>
      </c>
      <c r="J74" s="400">
        <f t="shared" si="14"/>
        <v>0</v>
      </c>
      <c r="K74" s="400">
        <f t="shared" si="14"/>
        <v>0</v>
      </c>
      <c r="L74" s="400">
        <f t="shared" si="14"/>
        <v>0</v>
      </c>
      <c r="M74" s="400">
        <f t="shared" si="14"/>
        <v>0</v>
      </c>
      <c r="N74" s="400">
        <f t="shared" si="14"/>
        <v>0</v>
      </c>
      <c r="O74" s="400">
        <f t="shared" si="14"/>
        <v>0</v>
      </c>
      <c r="P74" s="400">
        <f t="shared" si="14"/>
        <v>0</v>
      </c>
      <c r="Q74" s="400">
        <f t="shared" si="14"/>
        <v>0</v>
      </c>
      <c r="R74" s="400">
        <f t="shared" si="14"/>
        <v>0</v>
      </c>
      <c r="S74" s="400">
        <f t="shared" si="14"/>
        <v>0</v>
      </c>
      <c r="T74" s="400">
        <f t="shared" si="14"/>
        <v>0</v>
      </c>
      <c r="U74" s="400">
        <f t="shared" si="14"/>
        <v>0</v>
      </c>
      <c r="V74" s="400">
        <f t="shared" si="14"/>
        <v>0</v>
      </c>
      <c r="W74" s="400">
        <f t="shared" si="14"/>
        <v>0</v>
      </c>
      <c r="X74" s="400">
        <f t="shared" si="14"/>
        <v>0</v>
      </c>
      <c r="Y74" s="400">
        <f t="shared" si="14"/>
        <v>0</v>
      </c>
      <c r="Z74" s="400">
        <f t="shared" si="14"/>
        <v>0</v>
      </c>
      <c r="AA74" s="400">
        <f t="shared" si="14"/>
        <v>0</v>
      </c>
      <c r="AB74" s="400">
        <f t="shared" si="14"/>
        <v>0</v>
      </c>
      <c r="AC74" s="400">
        <f t="shared" si="14"/>
        <v>0</v>
      </c>
      <c r="AD74" s="400">
        <f t="shared" si="14"/>
        <v>0</v>
      </c>
      <c r="AE74" s="400">
        <f t="shared" si="14"/>
        <v>0</v>
      </c>
      <c r="AF74" s="400">
        <f t="shared" si="14"/>
        <v>0</v>
      </c>
      <c r="AG74" s="400">
        <f t="shared" si="14"/>
        <v>0</v>
      </c>
      <c r="AH74" s="400">
        <f t="shared" si="14"/>
        <v>0</v>
      </c>
      <c r="AI74" s="400">
        <f t="shared" si="14"/>
        <v>0</v>
      </c>
      <c r="AJ74" s="400">
        <f t="shared" si="14"/>
        <v>0</v>
      </c>
      <c r="AK74" s="400">
        <f t="shared" si="14"/>
        <v>0</v>
      </c>
      <c r="AL74" s="400">
        <f t="shared" si="14"/>
        <v>0</v>
      </c>
      <c r="AM74" s="400">
        <f t="shared" si="14"/>
        <v>0</v>
      </c>
      <c r="AN74" s="400">
        <f t="shared" si="14"/>
        <v>1</v>
      </c>
      <c r="AO74" s="400">
        <f t="shared" si="14"/>
        <v>20</v>
      </c>
      <c r="AP74" s="400">
        <f t="shared" si="14"/>
        <v>0</v>
      </c>
      <c r="AQ74" s="400">
        <f t="shared" si="14"/>
        <v>12</v>
      </c>
      <c r="AR74" s="400">
        <f t="shared" si="14"/>
        <v>0</v>
      </c>
      <c r="AS74" s="400">
        <f t="shared" si="14"/>
        <v>0</v>
      </c>
      <c r="AT74" s="400">
        <f t="shared" si="14"/>
        <v>0</v>
      </c>
      <c r="AU74" s="400">
        <f t="shared" si="14"/>
        <v>7</v>
      </c>
      <c r="AV74" s="400">
        <f t="shared" si="14"/>
        <v>0</v>
      </c>
      <c r="AW74" s="400">
        <f t="shared" si="14"/>
        <v>0</v>
      </c>
      <c r="AX74" s="400">
        <f t="shared" si="14"/>
        <v>0</v>
      </c>
      <c r="AY74" s="400">
        <f t="shared" si="14"/>
        <v>0</v>
      </c>
      <c r="AZ74" s="400">
        <f t="shared" si="14"/>
        <v>0</v>
      </c>
      <c r="BA74" s="400">
        <f t="shared" si="14"/>
        <v>0</v>
      </c>
      <c r="BB74" s="400">
        <f t="shared" si="14"/>
        <v>0</v>
      </c>
      <c r="BC74" s="400">
        <f t="shared" si="14"/>
        <v>0</v>
      </c>
      <c r="BD74" s="400">
        <f t="shared" si="14"/>
        <v>0</v>
      </c>
      <c r="BE74" s="400">
        <f t="shared" si="14"/>
        <v>0</v>
      </c>
      <c r="BF74" s="400">
        <f t="shared" si="14"/>
        <v>0</v>
      </c>
      <c r="BG74" s="400">
        <f t="shared" si="14"/>
        <v>0</v>
      </c>
      <c r="BH74" s="400">
        <f t="shared" si="14"/>
        <v>0</v>
      </c>
      <c r="BI74" s="400">
        <f t="shared" si="14"/>
        <v>0</v>
      </c>
      <c r="BJ74" s="400">
        <f t="shared" si="14"/>
        <v>0</v>
      </c>
      <c r="BK74" s="400">
        <f t="shared" si="14"/>
        <v>0</v>
      </c>
      <c r="BL74" s="400">
        <f t="shared" si="14"/>
        <v>0</v>
      </c>
      <c r="BM74" s="400">
        <f t="shared" si="14"/>
        <v>0</v>
      </c>
      <c r="BN74" s="400">
        <f t="shared" si="14"/>
        <v>0</v>
      </c>
      <c r="BO74" s="400">
        <f t="shared" si="14"/>
        <v>0</v>
      </c>
      <c r="BP74" s="400">
        <f t="shared" si="14"/>
        <v>0</v>
      </c>
      <c r="BQ74" s="400">
        <f t="shared" ref="BQ74:EB74" si="15">SUM(BQ6:BQ34)</f>
        <v>0</v>
      </c>
      <c r="BR74" s="400">
        <f t="shared" si="15"/>
        <v>0</v>
      </c>
      <c r="BS74" s="400">
        <f t="shared" si="15"/>
        <v>0</v>
      </c>
      <c r="BT74" s="400">
        <f t="shared" si="15"/>
        <v>0</v>
      </c>
      <c r="BU74" s="400">
        <f t="shared" si="15"/>
        <v>0</v>
      </c>
      <c r="BV74" s="400">
        <f t="shared" si="15"/>
        <v>0</v>
      </c>
      <c r="BW74" s="400">
        <f t="shared" si="15"/>
        <v>0</v>
      </c>
      <c r="BX74" s="400">
        <f t="shared" si="15"/>
        <v>0</v>
      </c>
      <c r="BY74" s="400">
        <f t="shared" si="15"/>
        <v>0</v>
      </c>
      <c r="BZ74" s="400">
        <f t="shared" si="15"/>
        <v>0</v>
      </c>
      <c r="CA74" s="400">
        <f t="shared" si="15"/>
        <v>0</v>
      </c>
      <c r="CB74" s="400">
        <f t="shared" si="15"/>
        <v>0</v>
      </c>
      <c r="CC74" s="400">
        <f t="shared" si="15"/>
        <v>0</v>
      </c>
      <c r="CD74" s="400">
        <f t="shared" si="15"/>
        <v>0</v>
      </c>
      <c r="CE74" s="400">
        <f t="shared" si="15"/>
        <v>0</v>
      </c>
      <c r="CF74" s="400">
        <f t="shared" si="15"/>
        <v>0</v>
      </c>
      <c r="CG74" s="400">
        <f t="shared" si="15"/>
        <v>0</v>
      </c>
      <c r="CH74" s="400">
        <f t="shared" si="15"/>
        <v>0</v>
      </c>
      <c r="CI74" s="400">
        <f t="shared" si="15"/>
        <v>0</v>
      </c>
      <c r="CJ74" s="400">
        <f t="shared" si="15"/>
        <v>0</v>
      </c>
      <c r="CK74" s="400">
        <f t="shared" si="15"/>
        <v>81</v>
      </c>
      <c r="CL74" s="400">
        <f t="shared" si="15"/>
        <v>0</v>
      </c>
      <c r="CM74" s="400">
        <f t="shared" si="15"/>
        <v>0</v>
      </c>
      <c r="CN74" s="400">
        <f t="shared" si="15"/>
        <v>0</v>
      </c>
      <c r="CO74" s="400">
        <f t="shared" si="15"/>
        <v>0</v>
      </c>
      <c r="CP74" s="400">
        <f t="shared" si="15"/>
        <v>81</v>
      </c>
      <c r="CQ74" s="400">
        <f t="shared" si="15"/>
        <v>0</v>
      </c>
      <c r="CR74" s="400">
        <f t="shared" si="15"/>
        <v>0</v>
      </c>
      <c r="CS74" s="400">
        <f t="shared" si="15"/>
        <v>0</v>
      </c>
      <c r="CT74" s="400">
        <f t="shared" si="15"/>
        <v>0</v>
      </c>
      <c r="CU74" s="400">
        <f t="shared" si="15"/>
        <v>0</v>
      </c>
      <c r="CV74" s="400">
        <f t="shared" si="15"/>
        <v>0</v>
      </c>
      <c r="CW74" s="400">
        <f t="shared" si="15"/>
        <v>0</v>
      </c>
      <c r="CX74" s="400">
        <f t="shared" si="15"/>
        <v>0</v>
      </c>
      <c r="CY74" s="400">
        <f t="shared" si="15"/>
        <v>0</v>
      </c>
      <c r="CZ74" s="400">
        <f t="shared" si="15"/>
        <v>0</v>
      </c>
      <c r="DA74" s="400">
        <f t="shared" si="15"/>
        <v>0</v>
      </c>
      <c r="DB74" s="400">
        <f t="shared" si="15"/>
        <v>0</v>
      </c>
      <c r="DC74" s="400">
        <f t="shared" si="15"/>
        <v>0</v>
      </c>
      <c r="DD74" s="400">
        <f t="shared" si="15"/>
        <v>0</v>
      </c>
      <c r="DE74" s="400">
        <f t="shared" si="15"/>
        <v>0</v>
      </c>
      <c r="DF74" s="400">
        <f t="shared" si="15"/>
        <v>0</v>
      </c>
      <c r="DG74" s="400">
        <f t="shared" si="15"/>
        <v>0</v>
      </c>
      <c r="DH74" s="400">
        <f t="shared" si="15"/>
        <v>0</v>
      </c>
      <c r="DI74" s="400">
        <f t="shared" si="15"/>
        <v>0</v>
      </c>
      <c r="DJ74" s="400">
        <f t="shared" si="15"/>
        <v>0</v>
      </c>
      <c r="DK74" s="400">
        <f t="shared" si="15"/>
        <v>0</v>
      </c>
      <c r="DL74" s="400">
        <f t="shared" si="15"/>
        <v>0</v>
      </c>
      <c r="DM74" s="400">
        <f t="shared" si="15"/>
        <v>0</v>
      </c>
      <c r="DN74" s="400">
        <f t="shared" si="15"/>
        <v>0</v>
      </c>
      <c r="DO74" s="400">
        <f t="shared" si="15"/>
        <v>0</v>
      </c>
      <c r="DP74" s="400">
        <f t="shared" si="15"/>
        <v>0</v>
      </c>
      <c r="DQ74" s="400">
        <f t="shared" si="15"/>
        <v>0</v>
      </c>
      <c r="DR74" s="400">
        <f t="shared" si="15"/>
        <v>0</v>
      </c>
      <c r="DS74" s="400">
        <f t="shared" si="15"/>
        <v>0</v>
      </c>
      <c r="DT74" s="400">
        <f t="shared" si="15"/>
        <v>0</v>
      </c>
      <c r="DU74" s="400">
        <f t="shared" si="15"/>
        <v>0</v>
      </c>
      <c r="DV74" s="400">
        <f t="shared" si="15"/>
        <v>0</v>
      </c>
      <c r="DW74" s="400">
        <f t="shared" si="15"/>
        <v>0</v>
      </c>
      <c r="DX74" s="400">
        <f t="shared" si="15"/>
        <v>0</v>
      </c>
      <c r="DY74" s="400">
        <f t="shared" si="15"/>
        <v>0</v>
      </c>
      <c r="DZ74" s="400">
        <f t="shared" si="15"/>
        <v>0</v>
      </c>
      <c r="EA74" s="400">
        <f t="shared" si="15"/>
        <v>0</v>
      </c>
      <c r="EB74" s="400">
        <f t="shared" si="15"/>
        <v>0</v>
      </c>
      <c r="EC74" s="400">
        <f t="shared" ref="EC74:EI74" si="16">SUM(EC6:EC34)</f>
        <v>0</v>
      </c>
      <c r="ED74" s="400">
        <f t="shared" si="16"/>
        <v>0</v>
      </c>
      <c r="EE74" s="400">
        <f t="shared" si="16"/>
        <v>0</v>
      </c>
      <c r="EF74" s="400">
        <f t="shared" si="16"/>
        <v>0</v>
      </c>
      <c r="EG74" s="400">
        <f t="shared" si="16"/>
        <v>0</v>
      </c>
      <c r="EH74" s="400">
        <f t="shared" si="16"/>
        <v>0</v>
      </c>
      <c r="EI74" s="400">
        <f t="shared" si="16"/>
        <v>52268.5</v>
      </c>
      <c r="EJ74" s="129"/>
      <c r="EK74" s="30"/>
      <c r="EL74" s="170"/>
    </row>
    <row r="75" spans="2:150" s="177" customFormat="1">
      <c r="B75" s="725" t="s">
        <v>156</v>
      </c>
      <c r="C75" s="726"/>
      <c r="D75" s="222">
        <f>D70*D76</f>
        <v>12</v>
      </c>
      <c r="E75" s="222">
        <f t="shared" ref="E75:CA75" si="17">E70*E76</f>
        <v>80</v>
      </c>
      <c r="F75" s="222">
        <f t="shared" si="17"/>
        <v>0</v>
      </c>
      <c r="G75" s="222">
        <f t="shared" si="17"/>
        <v>0</v>
      </c>
      <c r="H75" s="222">
        <f t="shared" si="17"/>
        <v>0</v>
      </c>
      <c r="I75" s="222">
        <f t="shared" si="17"/>
        <v>0</v>
      </c>
      <c r="J75" s="222">
        <f t="shared" ref="J75:Q75" si="18">J70*J76</f>
        <v>0</v>
      </c>
      <c r="K75" s="222">
        <f t="shared" si="18"/>
        <v>0</v>
      </c>
      <c r="L75" s="222">
        <f t="shared" si="18"/>
        <v>0</v>
      </c>
      <c r="M75" s="222">
        <f t="shared" si="18"/>
        <v>0</v>
      </c>
      <c r="N75" s="222">
        <f t="shared" si="18"/>
        <v>0</v>
      </c>
      <c r="O75" s="222">
        <f t="shared" si="18"/>
        <v>0</v>
      </c>
      <c r="P75" s="222">
        <f t="shared" si="18"/>
        <v>0</v>
      </c>
      <c r="Q75" s="222">
        <f t="shared" si="18"/>
        <v>0</v>
      </c>
      <c r="R75" s="222">
        <f t="shared" si="17"/>
        <v>0</v>
      </c>
      <c r="S75" s="222">
        <f t="shared" si="17"/>
        <v>0</v>
      </c>
      <c r="T75" s="222">
        <f t="shared" si="17"/>
        <v>0</v>
      </c>
      <c r="U75" s="222">
        <f t="shared" si="17"/>
        <v>0</v>
      </c>
      <c r="V75" s="222">
        <f t="shared" si="17"/>
        <v>0</v>
      </c>
      <c r="W75" s="222">
        <f t="shared" si="17"/>
        <v>0</v>
      </c>
      <c r="X75" s="222">
        <f t="shared" si="17"/>
        <v>0</v>
      </c>
      <c r="Y75" s="222">
        <f>Y70*Y76</f>
        <v>0</v>
      </c>
      <c r="Z75" s="222">
        <f>Z70*Z76</f>
        <v>0</v>
      </c>
      <c r="AA75" s="222">
        <f>AA70*AA76</f>
        <v>0</v>
      </c>
      <c r="AB75" s="222">
        <f t="shared" si="17"/>
        <v>0</v>
      </c>
      <c r="AC75" s="222">
        <f t="shared" si="17"/>
        <v>0</v>
      </c>
      <c r="AD75" s="222">
        <f t="shared" si="17"/>
        <v>0</v>
      </c>
      <c r="AE75" s="222">
        <f t="shared" si="17"/>
        <v>0</v>
      </c>
      <c r="AF75" s="222">
        <f t="shared" si="17"/>
        <v>0</v>
      </c>
      <c r="AG75" s="222">
        <f t="shared" si="17"/>
        <v>0</v>
      </c>
      <c r="AH75" s="222">
        <f t="shared" si="17"/>
        <v>36</v>
      </c>
      <c r="AI75" s="222">
        <f t="shared" si="17"/>
        <v>0</v>
      </c>
      <c r="AJ75" s="222">
        <f t="shared" si="17"/>
        <v>0</v>
      </c>
      <c r="AK75" s="222">
        <f t="shared" si="17"/>
        <v>0</v>
      </c>
      <c r="AL75" s="222">
        <f t="shared" si="17"/>
        <v>0</v>
      </c>
      <c r="AM75" s="222">
        <f t="shared" si="17"/>
        <v>0</v>
      </c>
      <c r="AN75" s="222">
        <f t="shared" si="17"/>
        <v>12</v>
      </c>
      <c r="AO75" s="222">
        <f t="shared" si="17"/>
        <v>20</v>
      </c>
      <c r="AP75" s="222">
        <f t="shared" si="17"/>
        <v>0</v>
      </c>
      <c r="AQ75" s="222">
        <f t="shared" si="17"/>
        <v>120</v>
      </c>
      <c r="AR75" s="222">
        <f t="shared" si="17"/>
        <v>0</v>
      </c>
      <c r="AS75" s="222">
        <f t="shared" si="17"/>
        <v>0</v>
      </c>
      <c r="AT75" s="222">
        <f t="shared" ref="AT75" si="19">AT70*AT76</f>
        <v>0</v>
      </c>
      <c r="AU75" s="222">
        <f t="shared" si="17"/>
        <v>105</v>
      </c>
      <c r="AV75" s="222">
        <f t="shared" si="17"/>
        <v>0</v>
      </c>
      <c r="AW75" s="222">
        <f t="shared" si="17"/>
        <v>0</v>
      </c>
      <c r="AX75" s="222">
        <f t="shared" si="17"/>
        <v>0</v>
      </c>
      <c r="AY75" s="222">
        <f t="shared" si="17"/>
        <v>0</v>
      </c>
      <c r="AZ75" s="222">
        <f t="shared" si="17"/>
        <v>0</v>
      </c>
      <c r="BA75" s="222">
        <f t="shared" si="17"/>
        <v>0</v>
      </c>
      <c r="BB75" s="222">
        <f t="shared" si="17"/>
        <v>0</v>
      </c>
      <c r="BC75" s="222">
        <f t="shared" si="17"/>
        <v>0</v>
      </c>
      <c r="BD75" s="222">
        <f t="shared" si="17"/>
        <v>0</v>
      </c>
      <c r="BE75" s="222">
        <f t="shared" si="17"/>
        <v>0</v>
      </c>
      <c r="BF75" s="222">
        <f t="shared" si="17"/>
        <v>0</v>
      </c>
      <c r="BG75" s="222">
        <f t="shared" si="17"/>
        <v>0</v>
      </c>
      <c r="BH75" s="222">
        <f t="shared" si="17"/>
        <v>0</v>
      </c>
      <c r="BI75" s="222">
        <f t="shared" si="17"/>
        <v>0</v>
      </c>
      <c r="BJ75" s="222">
        <f t="shared" si="17"/>
        <v>0</v>
      </c>
      <c r="BK75" s="222">
        <f t="shared" ref="BK75" si="20">BK70*BK76</f>
        <v>0</v>
      </c>
      <c r="BL75" s="222">
        <f t="shared" si="17"/>
        <v>0</v>
      </c>
      <c r="BM75" s="222">
        <f t="shared" si="17"/>
        <v>0</v>
      </c>
      <c r="BN75" s="222">
        <f t="shared" si="17"/>
        <v>0</v>
      </c>
      <c r="BO75" s="222">
        <f t="shared" si="17"/>
        <v>0</v>
      </c>
      <c r="BP75" s="222">
        <f t="shared" si="17"/>
        <v>0</v>
      </c>
      <c r="BQ75" s="222">
        <f t="shared" si="17"/>
        <v>0</v>
      </c>
      <c r="BR75" s="222">
        <f t="shared" si="17"/>
        <v>0</v>
      </c>
      <c r="BS75" s="222">
        <f t="shared" si="17"/>
        <v>0</v>
      </c>
      <c r="BT75" s="222">
        <f t="shared" si="17"/>
        <v>0</v>
      </c>
      <c r="BU75" s="222">
        <f t="shared" si="17"/>
        <v>0</v>
      </c>
      <c r="BV75" s="222">
        <f t="shared" si="17"/>
        <v>0</v>
      </c>
      <c r="BW75" s="222">
        <f t="shared" si="17"/>
        <v>0</v>
      </c>
      <c r="BX75" s="222">
        <f t="shared" si="17"/>
        <v>0</v>
      </c>
      <c r="BY75" s="222">
        <f t="shared" si="17"/>
        <v>0</v>
      </c>
      <c r="BZ75" s="222">
        <f t="shared" si="17"/>
        <v>0</v>
      </c>
      <c r="CA75" s="222">
        <f t="shared" si="17"/>
        <v>0</v>
      </c>
      <c r="CB75" s="222">
        <f t="shared" ref="CB75:EH75" si="21">CB70*CB76</f>
        <v>0</v>
      </c>
      <c r="CC75" s="222">
        <f t="shared" si="21"/>
        <v>0</v>
      </c>
      <c r="CD75" s="222">
        <f t="shared" si="21"/>
        <v>0</v>
      </c>
      <c r="CE75" s="222">
        <f t="shared" si="21"/>
        <v>0</v>
      </c>
      <c r="CF75" s="222">
        <f t="shared" si="21"/>
        <v>0</v>
      </c>
      <c r="CG75" s="222">
        <f t="shared" si="21"/>
        <v>0</v>
      </c>
      <c r="CH75" s="222">
        <f t="shared" si="21"/>
        <v>0</v>
      </c>
      <c r="CI75" s="222">
        <f t="shared" si="21"/>
        <v>0</v>
      </c>
      <c r="CJ75" s="222">
        <f t="shared" si="21"/>
        <v>0</v>
      </c>
      <c r="CK75" s="222">
        <f t="shared" si="21"/>
        <v>104</v>
      </c>
      <c r="CL75" s="222">
        <f t="shared" si="21"/>
        <v>0</v>
      </c>
      <c r="CM75" s="222">
        <f t="shared" si="21"/>
        <v>0</v>
      </c>
      <c r="CN75" s="222">
        <f t="shared" si="21"/>
        <v>0</v>
      </c>
      <c r="CO75" s="222">
        <f t="shared" si="21"/>
        <v>0</v>
      </c>
      <c r="CP75" s="222">
        <f t="shared" si="21"/>
        <v>0</v>
      </c>
      <c r="CQ75" s="222">
        <f t="shared" si="21"/>
        <v>0</v>
      </c>
      <c r="CR75" s="222">
        <f t="shared" si="21"/>
        <v>0</v>
      </c>
      <c r="CS75" s="222">
        <f t="shared" si="21"/>
        <v>0</v>
      </c>
      <c r="CT75" s="222">
        <f t="shared" si="21"/>
        <v>0</v>
      </c>
      <c r="CU75" s="222">
        <f t="shared" si="21"/>
        <v>0</v>
      </c>
      <c r="CV75" s="222">
        <f t="shared" si="21"/>
        <v>0</v>
      </c>
      <c r="CW75" s="222">
        <f t="shared" si="21"/>
        <v>0</v>
      </c>
      <c r="CX75" s="222">
        <f t="shared" si="21"/>
        <v>0</v>
      </c>
      <c r="CY75" s="222">
        <f t="shared" si="21"/>
        <v>0</v>
      </c>
      <c r="CZ75" s="222">
        <f t="shared" si="21"/>
        <v>0</v>
      </c>
      <c r="DA75" s="222">
        <f t="shared" si="21"/>
        <v>0</v>
      </c>
      <c r="DB75" s="222">
        <f t="shared" si="21"/>
        <v>0</v>
      </c>
      <c r="DC75" s="222">
        <f t="shared" ref="DC75:DF75" si="22">DC70*DC76</f>
        <v>0</v>
      </c>
      <c r="DD75" s="222">
        <f t="shared" si="22"/>
        <v>0</v>
      </c>
      <c r="DE75" s="222">
        <f t="shared" si="22"/>
        <v>0</v>
      </c>
      <c r="DF75" s="222">
        <f t="shared" si="22"/>
        <v>0</v>
      </c>
      <c r="DG75" s="222">
        <f t="shared" si="21"/>
        <v>0</v>
      </c>
      <c r="DH75" s="222">
        <f t="shared" si="21"/>
        <v>0</v>
      </c>
      <c r="DI75" s="222">
        <f t="shared" ref="DI75:DQ75" si="23">DI70*DI76</f>
        <v>0</v>
      </c>
      <c r="DJ75" s="222">
        <f t="shared" si="23"/>
        <v>0</v>
      </c>
      <c r="DK75" s="222">
        <f t="shared" si="23"/>
        <v>0</v>
      </c>
      <c r="DL75" s="222">
        <f t="shared" si="23"/>
        <v>0</v>
      </c>
      <c r="DM75" s="222">
        <f t="shared" si="23"/>
        <v>0</v>
      </c>
      <c r="DN75" s="222">
        <f t="shared" si="23"/>
        <v>0</v>
      </c>
      <c r="DO75" s="222">
        <f t="shared" si="23"/>
        <v>0</v>
      </c>
      <c r="DP75" s="222">
        <f t="shared" si="23"/>
        <v>0</v>
      </c>
      <c r="DQ75" s="222">
        <f t="shared" si="23"/>
        <v>0</v>
      </c>
      <c r="DR75" s="222">
        <f t="shared" si="21"/>
        <v>0</v>
      </c>
      <c r="DS75" s="222">
        <f>DS70*DS76</f>
        <v>0</v>
      </c>
      <c r="DT75" s="222">
        <f>DT70*DT76</f>
        <v>0</v>
      </c>
      <c r="DU75" s="222">
        <f>DU70*DU76</f>
        <v>0</v>
      </c>
      <c r="DV75" s="222">
        <f>DV70*DV76</f>
        <v>0</v>
      </c>
      <c r="DW75" s="222">
        <f>DW70*DW76</f>
        <v>0</v>
      </c>
      <c r="DX75" s="222">
        <f t="shared" si="21"/>
        <v>0</v>
      </c>
      <c r="DY75" s="222">
        <f t="shared" si="21"/>
        <v>0</v>
      </c>
      <c r="DZ75" s="222">
        <f t="shared" ref="DZ75:EA75" si="24">DZ70*DZ76</f>
        <v>0</v>
      </c>
      <c r="EA75" s="222">
        <f t="shared" si="24"/>
        <v>0</v>
      </c>
      <c r="EB75" s="222">
        <f t="shared" ref="EB75:EC75" si="25">EB70*EB76</f>
        <v>0</v>
      </c>
      <c r="EC75" s="222">
        <f t="shared" si="25"/>
        <v>0</v>
      </c>
      <c r="ED75" s="222">
        <f t="shared" si="21"/>
        <v>0</v>
      </c>
      <c r="EE75" s="222">
        <f t="shared" si="21"/>
        <v>0</v>
      </c>
      <c r="EF75" s="222">
        <f t="shared" ref="EF75:EG75" si="26">EF70*EF76</f>
        <v>0</v>
      </c>
      <c r="EG75" s="222">
        <f t="shared" si="26"/>
        <v>0</v>
      </c>
      <c r="EH75" s="222">
        <f t="shared" si="21"/>
        <v>0</v>
      </c>
      <c r="EI75" s="222">
        <f>SUM(D75:EH75)</f>
        <v>489</v>
      </c>
      <c r="EJ75" s="30"/>
      <c r="EK75" s="30"/>
    </row>
    <row r="76" spans="2:150" s="177" customFormat="1">
      <c r="B76" s="727" t="s">
        <v>259</v>
      </c>
      <c r="C76" s="728"/>
      <c r="D76" s="222">
        <v>12</v>
      </c>
      <c r="E76" s="222">
        <v>0.5</v>
      </c>
      <c r="F76" s="222">
        <v>0.5</v>
      </c>
      <c r="G76" s="222">
        <v>12</v>
      </c>
      <c r="H76" s="222">
        <v>0.5</v>
      </c>
      <c r="I76" s="222">
        <v>0.5</v>
      </c>
      <c r="J76" s="222">
        <v>3.6</v>
      </c>
      <c r="K76" s="222">
        <v>0.12</v>
      </c>
      <c r="L76" s="222">
        <v>0.12</v>
      </c>
      <c r="M76" s="222">
        <v>9.6</v>
      </c>
      <c r="N76" s="222">
        <v>0.4</v>
      </c>
      <c r="O76" s="222">
        <v>0.4</v>
      </c>
      <c r="P76" s="222">
        <v>12</v>
      </c>
      <c r="Q76" s="222">
        <v>1</v>
      </c>
      <c r="R76" s="222">
        <v>1</v>
      </c>
      <c r="S76" s="222">
        <v>12</v>
      </c>
      <c r="T76" s="222">
        <v>1</v>
      </c>
      <c r="U76" s="222">
        <v>1</v>
      </c>
      <c r="V76" s="222">
        <v>12</v>
      </c>
      <c r="W76" s="222">
        <v>1</v>
      </c>
      <c r="X76" s="222">
        <v>1</v>
      </c>
      <c r="Y76" s="222">
        <v>0.96</v>
      </c>
      <c r="Z76" s="222">
        <v>0.08</v>
      </c>
      <c r="AA76" s="222">
        <v>0.08</v>
      </c>
      <c r="AB76" s="222">
        <v>1.2</v>
      </c>
      <c r="AC76" s="222">
        <v>0.2</v>
      </c>
      <c r="AD76" s="222">
        <v>0.2</v>
      </c>
      <c r="AE76" s="222">
        <v>2.4</v>
      </c>
      <c r="AF76" s="222">
        <v>0.2</v>
      </c>
      <c r="AG76" s="222">
        <v>0.2</v>
      </c>
      <c r="AH76" s="222">
        <v>12</v>
      </c>
      <c r="AI76" s="222">
        <v>0.2</v>
      </c>
      <c r="AJ76" s="222">
        <v>0.2</v>
      </c>
      <c r="AK76" s="222">
        <v>12</v>
      </c>
      <c r="AL76" s="222">
        <v>0.4</v>
      </c>
      <c r="AM76" s="222">
        <v>0.4</v>
      </c>
      <c r="AN76" s="222">
        <v>12</v>
      </c>
      <c r="AO76" s="222">
        <v>1</v>
      </c>
      <c r="AP76" s="222">
        <v>1</v>
      </c>
      <c r="AQ76" s="222">
        <v>10</v>
      </c>
      <c r="AR76" s="222">
        <v>5</v>
      </c>
      <c r="AS76" s="222">
        <v>5</v>
      </c>
      <c r="AT76" s="222">
        <v>5</v>
      </c>
      <c r="AU76" s="222">
        <v>15</v>
      </c>
      <c r="AV76" s="222">
        <v>1.08</v>
      </c>
      <c r="AW76" s="222">
        <v>0.09</v>
      </c>
      <c r="AX76" s="222">
        <v>0.09</v>
      </c>
      <c r="AY76" s="222">
        <v>1.08</v>
      </c>
      <c r="AZ76" s="222">
        <v>0.09</v>
      </c>
      <c r="BA76" s="222">
        <v>0.09</v>
      </c>
      <c r="BB76" s="222">
        <v>12</v>
      </c>
      <c r="BC76" s="222">
        <v>0.2</v>
      </c>
      <c r="BD76" s="222">
        <v>0.2</v>
      </c>
      <c r="BE76" s="222">
        <v>12</v>
      </c>
      <c r="BF76" s="222">
        <v>1</v>
      </c>
      <c r="BG76" s="222">
        <v>1</v>
      </c>
      <c r="BH76" s="222">
        <v>10</v>
      </c>
      <c r="BI76" s="222">
        <v>5</v>
      </c>
      <c r="BJ76" s="222">
        <v>5</v>
      </c>
      <c r="BK76" s="222">
        <v>5</v>
      </c>
      <c r="BL76" s="222">
        <v>15</v>
      </c>
      <c r="BM76" s="222">
        <v>12</v>
      </c>
      <c r="BN76" s="222">
        <v>0.2</v>
      </c>
      <c r="BO76" s="222">
        <v>0.2</v>
      </c>
      <c r="BP76" s="222">
        <v>10.8</v>
      </c>
      <c r="BQ76" s="222">
        <v>0.18</v>
      </c>
      <c r="BR76" s="222">
        <v>0.18</v>
      </c>
      <c r="BS76" s="222">
        <v>1.8</v>
      </c>
      <c r="BT76" s="222">
        <v>0.18</v>
      </c>
      <c r="BU76" s="222">
        <v>0.18</v>
      </c>
      <c r="BV76" s="222">
        <v>1.8</v>
      </c>
      <c r="BW76" s="222">
        <v>0.18</v>
      </c>
      <c r="BX76" s="222">
        <v>0.18</v>
      </c>
      <c r="BY76" s="222">
        <v>1.8</v>
      </c>
      <c r="BZ76" s="222">
        <v>0.18</v>
      </c>
      <c r="CA76" s="222">
        <v>0.18</v>
      </c>
      <c r="CB76" s="222">
        <v>1.8</v>
      </c>
      <c r="CC76" s="222">
        <v>0.18</v>
      </c>
      <c r="CD76" s="222">
        <v>0.18</v>
      </c>
      <c r="CE76" s="222">
        <v>1</v>
      </c>
      <c r="CF76" s="222">
        <v>0.2</v>
      </c>
      <c r="CG76" s="222">
        <v>0.2</v>
      </c>
      <c r="CH76" s="222">
        <v>0.08</v>
      </c>
      <c r="CI76" s="222">
        <v>0.5</v>
      </c>
      <c r="CJ76" s="222">
        <v>0.5</v>
      </c>
      <c r="CK76" s="222">
        <v>1</v>
      </c>
      <c r="CL76" s="222">
        <v>1</v>
      </c>
      <c r="CM76" s="222">
        <v>5</v>
      </c>
      <c r="CN76" s="222">
        <v>1</v>
      </c>
      <c r="CO76" s="222">
        <v>5</v>
      </c>
      <c r="CP76" s="222">
        <v>0</v>
      </c>
      <c r="CQ76" s="222">
        <v>12</v>
      </c>
      <c r="CR76" s="222">
        <v>0.1</v>
      </c>
      <c r="CS76" s="222">
        <v>18</v>
      </c>
      <c r="CT76" s="222">
        <v>0.2</v>
      </c>
      <c r="CU76" s="222">
        <v>18</v>
      </c>
      <c r="CV76" s="222">
        <v>0.5</v>
      </c>
      <c r="CW76" s="222">
        <v>18</v>
      </c>
      <c r="CX76" s="222">
        <v>1</v>
      </c>
      <c r="CY76" s="222">
        <v>18</v>
      </c>
      <c r="CZ76" s="222">
        <v>1</v>
      </c>
      <c r="DA76" s="222">
        <v>18</v>
      </c>
      <c r="DB76" s="222">
        <v>1</v>
      </c>
      <c r="DC76" s="222"/>
      <c r="DD76" s="222"/>
      <c r="DE76" s="222"/>
      <c r="DF76" s="222"/>
      <c r="DG76" s="222">
        <v>20</v>
      </c>
      <c r="DH76" s="222">
        <v>5</v>
      </c>
      <c r="DI76" s="222">
        <v>16</v>
      </c>
      <c r="DJ76" s="222">
        <v>0.2</v>
      </c>
      <c r="DK76" s="222">
        <v>18</v>
      </c>
      <c r="DL76" s="222">
        <v>0.5</v>
      </c>
      <c r="DM76" s="222">
        <v>18</v>
      </c>
      <c r="DN76" s="222">
        <v>1</v>
      </c>
      <c r="DO76" s="222"/>
      <c r="DP76" s="222"/>
      <c r="DQ76" s="222"/>
      <c r="DR76" s="222">
        <v>15</v>
      </c>
      <c r="DS76" s="222">
        <f>0.08*12</f>
        <v>0.96</v>
      </c>
      <c r="DT76" s="222">
        <v>0.08</v>
      </c>
      <c r="DU76" s="222">
        <v>0.08</v>
      </c>
      <c r="DV76" s="222">
        <f>0.08*6</f>
        <v>0.48</v>
      </c>
      <c r="DW76" s="222">
        <f>0.08*6</f>
        <v>0.48</v>
      </c>
      <c r="DX76" s="222">
        <f>0.08*6</f>
        <v>0.48</v>
      </c>
      <c r="DY76" s="222">
        <f>0.08*6</f>
        <v>0.48</v>
      </c>
      <c r="DZ76" s="222">
        <f>0.08*12</f>
        <v>0.96</v>
      </c>
      <c r="EA76" s="222">
        <f>0.08*12</f>
        <v>0.96</v>
      </c>
      <c r="EB76" s="222">
        <f>0.08*6</f>
        <v>0.48</v>
      </c>
      <c r="EC76" s="222">
        <f>0.08*6</f>
        <v>0.48</v>
      </c>
      <c r="ED76" s="222">
        <v>0.2</v>
      </c>
      <c r="EE76" s="222">
        <v>0.2</v>
      </c>
      <c r="EF76" s="222">
        <v>0.2</v>
      </c>
      <c r="EG76" s="222">
        <v>0.2</v>
      </c>
      <c r="EH76" s="222">
        <v>1</v>
      </c>
      <c r="EI76" s="222">
        <v>0</v>
      </c>
      <c r="EJ76" s="30"/>
      <c r="EK76" s="30"/>
    </row>
    <row r="77" spans="2:150">
      <c r="CP77" s="223"/>
      <c r="CX77" s="223"/>
      <c r="CY77" s="223"/>
      <c r="CZ77" s="223"/>
      <c r="DA77" s="223"/>
      <c r="DB77" s="223"/>
      <c r="DC77" s="223"/>
      <c r="DD77" s="223"/>
      <c r="DE77" s="223"/>
      <c r="DF77" s="223"/>
      <c r="EH77" s="223"/>
      <c r="EI77" s="224"/>
    </row>
    <row r="78" spans="2:150">
      <c r="D78" s="668" t="s">
        <v>266</v>
      </c>
      <c r="E78" s="668"/>
      <c r="F78" s="668"/>
      <c r="G78" s="668"/>
      <c r="H78" s="668"/>
      <c r="I78" s="668"/>
      <c r="J78" s="668"/>
      <c r="K78" s="668"/>
      <c r="L78" s="668"/>
      <c r="M78" s="668"/>
      <c r="N78" s="668"/>
      <c r="O78" s="668"/>
      <c r="P78" s="668"/>
      <c r="Q78" s="668"/>
      <c r="R78" s="668"/>
      <c r="S78" s="668"/>
      <c r="T78" s="668"/>
      <c r="U78" s="668"/>
      <c r="V78" s="668"/>
      <c r="W78" s="668"/>
      <c r="X78" s="668"/>
      <c r="Y78" s="668"/>
      <c r="Z78" s="668"/>
      <c r="AA78" s="668"/>
      <c r="AB78" s="668"/>
      <c r="AC78" s="668"/>
      <c r="AD78" s="668"/>
      <c r="AE78" s="668"/>
      <c r="AF78" s="668"/>
      <c r="AG78" s="668"/>
      <c r="AH78" s="668"/>
      <c r="AI78" s="668"/>
      <c r="AJ78" s="668"/>
      <c r="AK78" s="668"/>
      <c r="AL78" s="668"/>
      <c r="AM78" s="668"/>
      <c r="AN78" s="668"/>
      <c r="AO78" s="668"/>
      <c r="AP78" s="668"/>
      <c r="AQ78" s="668"/>
      <c r="AR78" s="668"/>
      <c r="AS78" s="668"/>
      <c r="AT78" s="668"/>
      <c r="AU78" s="668"/>
      <c r="AV78" s="668" t="s">
        <v>267</v>
      </c>
      <c r="AW78" s="668"/>
      <c r="AX78" s="668"/>
      <c r="AY78" s="668"/>
      <c r="AZ78" s="668"/>
      <c r="BA78" s="668"/>
      <c r="BB78" s="668"/>
      <c r="BC78" s="668"/>
      <c r="BD78" s="668"/>
      <c r="BE78" s="668"/>
      <c r="BF78" s="668"/>
      <c r="BG78" s="668"/>
      <c r="BH78" s="668"/>
      <c r="BI78" s="668"/>
      <c r="BJ78" s="668"/>
      <c r="BK78" s="668"/>
      <c r="BL78" s="668"/>
      <c r="BM78" s="668"/>
      <c r="BN78" s="668"/>
      <c r="BO78" s="668"/>
      <c r="BP78" s="668"/>
      <c r="BQ78" s="668"/>
      <c r="BR78" s="668"/>
      <c r="BS78" s="668"/>
      <c r="BT78" s="668"/>
      <c r="BU78" s="668"/>
      <c r="BV78" s="668"/>
      <c r="BW78" s="668"/>
      <c r="BX78" s="668"/>
      <c r="BY78" s="668"/>
      <c r="BZ78" s="668"/>
      <c r="CA78" s="668"/>
      <c r="CB78" s="668"/>
      <c r="CC78" s="668"/>
      <c r="CD78" s="668"/>
      <c r="CE78" s="668" t="s">
        <v>268</v>
      </c>
      <c r="CF78" s="668"/>
      <c r="CG78" s="668"/>
      <c r="CH78" s="668"/>
      <c r="CI78" s="668"/>
      <c r="CJ78" s="668"/>
      <c r="CK78" s="668"/>
      <c r="CL78" s="668"/>
      <c r="CM78" s="668"/>
      <c r="CN78" s="668"/>
      <c r="CO78" s="668"/>
      <c r="CP78" s="668"/>
      <c r="CQ78" s="668"/>
      <c r="CR78" s="668"/>
      <c r="CS78" s="668"/>
      <c r="CT78" s="668"/>
      <c r="CU78" s="668"/>
      <c r="CV78" s="668"/>
      <c r="CW78" s="668"/>
      <c r="CX78" s="668"/>
      <c r="CY78" s="668"/>
      <c r="CZ78" s="668"/>
      <c r="DA78" s="668"/>
      <c r="DB78" s="668"/>
      <c r="DC78" s="668"/>
      <c r="DD78" s="668"/>
      <c r="DE78" s="668"/>
      <c r="DF78" s="668"/>
      <c r="DG78" s="668"/>
      <c r="DH78" s="668"/>
      <c r="DI78" s="668"/>
      <c r="DJ78" s="668"/>
      <c r="DK78" s="668"/>
      <c r="DL78" s="668"/>
      <c r="DM78" s="668"/>
      <c r="DN78" s="668"/>
      <c r="DO78" s="668"/>
      <c r="DP78" s="668"/>
      <c r="DQ78" s="668"/>
      <c r="DR78" s="668"/>
      <c r="DS78" s="668"/>
      <c r="DT78" s="668"/>
      <c r="DU78" s="668"/>
      <c r="DV78" s="668"/>
      <c r="DW78" s="668"/>
      <c r="DX78" s="668"/>
      <c r="DY78" s="668"/>
      <c r="DZ78" s="668"/>
      <c r="EA78" s="668"/>
      <c r="EB78" s="668"/>
      <c r="EC78" s="668"/>
      <c r="ED78" s="668"/>
      <c r="EE78" s="668"/>
      <c r="EF78" s="668"/>
      <c r="EG78" s="668"/>
      <c r="EH78" s="668"/>
      <c r="EI78" s="668"/>
      <c r="EJ78" s="668"/>
      <c r="EK78" s="668"/>
    </row>
    <row r="79" spans="2:150">
      <c r="D79" s="668"/>
      <c r="E79" s="668"/>
      <c r="F79" s="668"/>
      <c r="G79" s="668"/>
      <c r="H79" s="668"/>
      <c r="I79" s="668"/>
      <c r="J79" s="668"/>
      <c r="K79" s="668"/>
      <c r="L79" s="668"/>
      <c r="M79" s="668"/>
      <c r="N79" s="668"/>
      <c r="O79" s="668"/>
      <c r="P79" s="668"/>
      <c r="Q79" s="668"/>
      <c r="R79" s="668"/>
      <c r="S79" s="668"/>
      <c r="T79" s="668"/>
      <c r="U79" s="668"/>
      <c r="V79" s="668"/>
      <c r="W79" s="668"/>
      <c r="X79" s="668"/>
      <c r="Y79" s="668"/>
      <c r="Z79" s="668"/>
      <c r="AA79" s="668"/>
      <c r="AB79" s="668"/>
      <c r="AC79" s="668"/>
      <c r="AD79" s="668"/>
      <c r="AE79" s="668"/>
      <c r="AF79" s="668"/>
      <c r="AG79" s="668"/>
      <c r="AH79" s="668"/>
      <c r="AI79" s="668"/>
      <c r="AJ79" s="668"/>
      <c r="AK79" s="668"/>
      <c r="AL79" s="668"/>
      <c r="AM79" s="668"/>
      <c r="AN79" s="668"/>
      <c r="AO79" s="668"/>
      <c r="AP79" s="668"/>
      <c r="AQ79" s="668"/>
      <c r="AR79" s="668"/>
      <c r="AS79" s="668"/>
      <c r="AT79" s="668"/>
      <c r="AU79" s="668"/>
      <c r="AV79" s="668"/>
      <c r="AW79" s="668"/>
      <c r="AX79" s="668"/>
      <c r="AY79" s="668"/>
      <c r="AZ79" s="668"/>
      <c r="BA79" s="668"/>
      <c r="BB79" s="668"/>
      <c r="BC79" s="668"/>
      <c r="BD79" s="668"/>
      <c r="BE79" s="668"/>
      <c r="BF79" s="668"/>
      <c r="BG79" s="668"/>
      <c r="BH79" s="668"/>
      <c r="BI79" s="668"/>
      <c r="BJ79" s="668"/>
      <c r="BK79" s="668"/>
      <c r="BL79" s="668"/>
      <c r="BM79" s="668"/>
      <c r="BN79" s="668"/>
      <c r="BO79" s="668"/>
      <c r="BP79" s="668"/>
      <c r="BQ79" s="668"/>
      <c r="BR79" s="668"/>
      <c r="BS79" s="668"/>
      <c r="BT79" s="668"/>
      <c r="BU79" s="668"/>
      <c r="BV79" s="668"/>
      <c r="BW79" s="668"/>
      <c r="BX79" s="668"/>
      <c r="BY79" s="668"/>
      <c r="BZ79" s="668"/>
      <c r="CA79" s="668"/>
      <c r="CB79" s="668"/>
      <c r="CC79" s="668"/>
      <c r="CD79" s="668"/>
      <c r="CE79" s="668"/>
      <c r="CF79" s="668"/>
      <c r="CG79" s="668"/>
      <c r="CH79" s="668"/>
      <c r="CI79" s="668"/>
      <c r="CJ79" s="668"/>
      <c r="CK79" s="668"/>
      <c r="CL79" s="668"/>
      <c r="CM79" s="668"/>
      <c r="CN79" s="668"/>
      <c r="CO79" s="668"/>
      <c r="CP79" s="668"/>
      <c r="CQ79" s="668"/>
      <c r="CR79" s="668"/>
      <c r="CS79" s="668"/>
      <c r="CT79" s="668"/>
      <c r="CU79" s="668"/>
      <c r="CV79" s="668"/>
      <c r="CW79" s="668"/>
      <c r="CX79" s="668"/>
      <c r="CY79" s="668"/>
      <c r="CZ79" s="668"/>
      <c r="DA79" s="668"/>
      <c r="DB79" s="668"/>
      <c r="DC79" s="668"/>
      <c r="DD79" s="668"/>
      <c r="DE79" s="668"/>
      <c r="DF79" s="668"/>
      <c r="DG79" s="668"/>
      <c r="DH79" s="668"/>
      <c r="DI79" s="668"/>
      <c r="DJ79" s="668"/>
      <c r="DK79" s="668"/>
      <c r="DL79" s="668"/>
      <c r="DM79" s="668"/>
      <c r="DN79" s="668"/>
      <c r="DO79" s="668"/>
      <c r="DP79" s="668"/>
      <c r="DQ79" s="668"/>
      <c r="DR79" s="668"/>
      <c r="DS79" s="668"/>
      <c r="DT79" s="668"/>
      <c r="DU79" s="668"/>
      <c r="DV79" s="668"/>
      <c r="DW79" s="668"/>
      <c r="DX79" s="668"/>
      <c r="DY79" s="668"/>
      <c r="DZ79" s="668"/>
      <c r="EA79" s="668"/>
      <c r="EB79" s="668"/>
      <c r="EC79" s="668"/>
      <c r="ED79" s="668"/>
      <c r="EE79" s="668"/>
      <c r="EF79" s="668"/>
      <c r="EG79" s="668"/>
      <c r="EH79" s="668"/>
      <c r="EI79" s="668"/>
      <c r="EJ79" s="668"/>
      <c r="EK79" s="668"/>
    </row>
    <row r="80" spans="2:150">
      <c r="D80" s="668"/>
      <c r="E80" s="668"/>
      <c r="F80" s="668"/>
      <c r="G80" s="668"/>
      <c r="H80" s="668"/>
      <c r="I80" s="668"/>
      <c r="J80" s="668"/>
      <c r="K80" s="668"/>
      <c r="L80" s="668"/>
      <c r="M80" s="668"/>
      <c r="N80" s="668"/>
      <c r="O80" s="668"/>
      <c r="P80" s="668"/>
      <c r="Q80" s="668"/>
      <c r="R80" s="668"/>
      <c r="S80" s="668"/>
      <c r="T80" s="668"/>
      <c r="U80" s="668"/>
      <c r="V80" s="668"/>
      <c r="W80" s="668"/>
      <c r="X80" s="668"/>
      <c r="Y80" s="668"/>
      <c r="Z80" s="668"/>
      <c r="AA80" s="668"/>
      <c r="AB80" s="668"/>
      <c r="AC80" s="668"/>
      <c r="AD80" s="668"/>
      <c r="AE80" s="668"/>
      <c r="AF80" s="668"/>
      <c r="AG80" s="668"/>
      <c r="AH80" s="668"/>
      <c r="AI80" s="668"/>
      <c r="AJ80" s="668"/>
      <c r="AK80" s="668"/>
      <c r="AL80" s="668"/>
      <c r="AM80" s="668"/>
      <c r="AN80" s="668"/>
      <c r="AO80" s="668"/>
      <c r="AP80" s="668"/>
      <c r="AQ80" s="668"/>
      <c r="AR80" s="668"/>
      <c r="AS80" s="668"/>
      <c r="AT80" s="668"/>
      <c r="AU80" s="668"/>
      <c r="AV80" s="668"/>
      <c r="AW80" s="668"/>
      <c r="AX80" s="668"/>
      <c r="AY80" s="668"/>
      <c r="AZ80" s="668"/>
      <c r="BA80" s="668"/>
      <c r="BB80" s="668"/>
      <c r="BC80" s="668"/>
      <c r="BD80" s="668"/>
      <c r="BE80" s="668"/>
      <c r="BF80" s="668"/>
      <c r="BG80" s="668"/>
      <c r="BH80" s="668"/>
      <c r="BI80" s="668"/>
      <c r="BJ80" s="668"/>
      <c r="BK80" s="668"/>
      <c r="BL80" s="668"/>
      <c r="BM80" s="668"/>
      <c r="BN80" s="668"/>
      <c r="BO80" s="668"/>
      <c r="BP80" s="668"/>
      <c r="BQ80" s="668"/>
      <c r="BR80" s="668"/>
      <c r="BS80" s="668"/>
      <c r="BT80" s="668"/>
      <c r="BU80" s="668"/>
      <c r="BV80" s="668"/>
      <c r="BW80" s="668"/>
      <c r="BX80" s="668"/>
      <c r="BY80" s="668"/>
      <c r="BZ80" s="668"/>
      <c r="CA80" s="668"/>
      <c r="CB80" s="668"/>
      <c r="CC80" s="668"/>
      <c r="CD80" s="668"/>
      <c r="CE80" s="668"/>
      <c r="CF80" s="668"/>
      <c r="CG80" s="668"/>
      <c r="CH80" s="668"/>
      <c r="CI80" s="668"/>
      <c r="CJ80" s="668"/>
      <c r="CK80" s="668"/>
      <c r="CL80" s="668"/>
      <c r="CM80" s="668"/>
      <c r="CN80" s="668"/>
      <c r="CO80" s="668"/>
      <c r="CP80" s="668"/>
      <c r="CQ80" s="668"/>
      <c r="CR80" s="668"/>
      <c r="CS80" s="668"/>
      <c r="CT80" s="668"/>
      <c r="CU80" s="668"/>
      <c r="CV80" s="668"/>
      <c r="CW80" s="668"/>
      <c r="CX80" s="668"/>
      <c r="CY80" s="668"/>
      <c r="CZ80" s="668"/>
      <c r="DA80" s="668"/>
      <c r="DB80" s="668"/>
      <c r="DC80" s="668"/>
      <c r="DD80" s="668"/>
      <c r="DE80" s="668"/>
      <c r="DF80" s="668"/>
      <c r="DG80" s="668"/>
      <c r="DH80" s="668"/>
      <c r="DI80" s="668"/>
      <c r="DJ80" s="668"/>
      <c r="DK80" s="668"/>
      <c r="DL80" s="668"/>
      <c r="DM80" s="668"/>
      <c r="DN80" s="668"/>
      <c r="DO80" s="668"/>
      <c r="DP80" s="668"/>
      <c r="DQ80" s="668"/>
      <c r="DR80" s="668"/>
      <c r="DS80" s="668"/>
      <c r="DT80" s="668"/>
      <c r="DU80" s="668"/>
      <c r="DV80" s="668"/>
      <c r="DW80" s="668"/>
      <c r="DX80" s="668"/>
      <c r="DY80" s="668"/>
      <c r="DZ80" s="668"/>
      <c r="EA80" s="668"/>
      <c r="EB80" s="668"/>
      <c r="EC80" s="668"/>
      <c r="ED80" s="668"/>
      <c r="EE80" s="668"/>
      <c r="EF80" s="668"/>
      <c r="EG80" s="668"/>
      <c r="EH80" s="668"/>
      <c r="EI80" s="668"/>
      <c r="EJ80" s="668"/>
      <c r="EK80" s="668"/>
    </row>
    <row r="81" spans="3:150">
      <c r="CP81" s="223"/>
      <c r="CX81" s="223"/>
      <c r="CY81" s="223"/>
      <c r="CZ81" s="223"/>
      <c r="DA81" s="223"/>
      <c r="DB81" s="223"/>
      <c r="DC81" s="223"/>
      <c r="DD81" s="223"/>
      <c r="DE81" s="223"/>
      <c r="DF81" s="223"/>
      <c r="EH81" s="223"/>
      <c r="EI81" s="224"/>
    </row>
    <row r="82" spans="3:150">
      <c r="D82" s="177"/>
      <c r="E82" s="177"/>
    </row>
    <row r="83" spans="3:150">
      <c r="D83" s="177"/>
      <c r="E83" s="177"/>
      <c r="EJ83" s="225">
        <f>+EI73+'Raipur-2'!EI74+'Raipur-3'!EI74</f>
        <v>4930.68</v>
      </c>
    </row>
    <row r="84" spans="3:150" ht="38.25">
      <c r="C84" s="73" t="s">
        <v>213</v>
      </c>
      <c r="D84" s="74" t="s">
        <v>239</v>
      </c>
      <c r="E84" s="75" t="s">
        <v>111</v>
      </c>
      <c r="F84" s="76" t="s">
        <v>231</v>
      </c>
      <c r="G84" s="74" t="s">
        <v>239</v>
      </c>
      <c r="H84" s="75" t="s">
        <v>111</v>
      </c>
      <c r="I84" s="76" t="s">
        <v>231</v>
      </c>
      <c r="J84" s="323" t="s">
        <v>443</v>
      </c>
      <c r="K84" s="233" t="s">
        <v>444</v>
      </c>
      <c r="L84" s="76" t="s">
        <v>231</v>
      </c>
      <c r="M84" s="76"/>
      <c r="N84" s="76"/>
      <c r="O84" s="76"/>
      <c r="P84" s="74" t="s">
        <v>239</v>
      </c>
      <c r="Q84" s="75" t="s">
        <v>111</v>
      </c>
      <c r="R84" s="76" t="s">
        <v>231</v>
      </c>
      <c r="S84" s="74" t="s">
        <v>239</v>
      </c>
      <c r="T84" s="75" t="s">
        <v>111</v>
      </c>
      <c r="U84" s="76" t="s">
        <v>231</v>
      </c>
      <c r="V84" s="74" t="s">
        <v>239</v>
      </c>
      <c r="W84" s="75" t="s">
        <v>111</v>
      </c>
      <c r="X84" s="76" t="s">
        <v>231</v>
      </c>
      <c r="Y84" s="76"/>
      <c r="Z84" s="76"/>
      <c r="AA84" s="76"/>
      <c r="AB84" s="77" t="s">
        <v>16</v>
      </c>
      <c r="AC84" s="78" t="s">
        <v>242</v>
      </c>
      <c r="AD84" s="76" t="s">
        <v>263</v>
      </c>
      <c r="AE84" s="77" t="s">
        <v>16</v>
      </c>
      <c r="AF84" s="78" t="s">
        <v>242</v>
      </c>
      <c r="AG84" s="76" t="s">
        <v>263</v>
      </c>
      <c r="AH84" s="74" t="s">
        <v>239</v>
      </c>
      <c r="AI84" s="79" t="s">
        <v>111</v>
      </c>
      <c r="AJ84" s="76" t="s">
        <v>219</v>
      </c>
      <c r="AK84" s="74" t="s">
        <v>239</v>
      </c>
      <c r="AL84" s="79" t="s">
        <v>111</v>
      </c>
      <c r="AM84" s="76" t="s">
        <v>219</v>
      </c>
      <c r="AN84" s="74" t="s">
        <v>239</v>
      </c>
      <c r="AO84" s="79" t="s">
        <v>111</v>
      </c>
      <c r="AP84" s="76" t="s">
        <v>219</v>
      </c>
      <c r="AQ84" s="74" t="s">
        <v>239</v>
      </c>
      <c r="AR84" s="79" t="s">
        <v>111</v>
      </c>
      <c r="AS84" s="76" t="s">
        <v>219</v>
      </c>
      <c r="AT84" s="76"/>
      <c r="AU84" s="80" t="s">
        <v>99</v>
      </c>
      <c r="AV84" s="77" t="s">
        <v>16</v>
      </c>
      <c r="AW84" s="78" t="s">
        <v>242</v>
      </c>
      <c r="AX84" s="76" t="s">
        <v>262</v>
      </c>
      <c r="AY84" s="77" t="s">
        <v>16</v>
      </c>
      <c r="AZ84" s="78" t="s">
        <v>242</v>
      </c>
      <c r="BA84" s="76" t="s">
        <v>262</v>
      </c>
      <c r="BB84" s="74" t="s">
        <v>239</v>
      </c>
      <c r="BC84" s="79" t="s">
        <v>111</v>
      </c>
      <c r="BD84" s="76" t="s">
        <v>219</v>
      </c>
      <c r="BE84" s="74" t="s">
        <v>239</v>
      </c>
      <c r="BF84" s="79" t="s">
        <v>111</v>
      </c>
      <c r="BG84" s="76" t="s">
        <v>219</v>
      </c>
      <c r="BH84" s="74" t="s">
        <v>239</v>
      </c>
      <c r="BI84" s="79" t="s">
        <v>111</v>
      </c>
      <c r="BJ84" s="76" t="s">
        <v>219</v>
      </c>
      <c r="BK84" s="76"/>
      <c r="BL84" s="80" t="s">
        <v>99</v>
      </c>
      <c r="BM84" s="74" t="s">
        <v>239</v>
      </c>
      <c r="BN84" s="79" t="s">
        <v>111</v>
      </c>
      <c r="BO84" s="76" t="s">
        <v>219</v>
      </c>
      <c r="BP84" s="81" t="s">
        <v>239</v>
      </c>
      <c r="BQ84" s="79" t="s">
        <v>111</v>
      </c>
      <c r="BR84" s="76" t="s">
        <v>219</v>
      </c>
      <c r="BS84" s="82" t="s">
        <v>16</v>
      </c>
      <c r="BT84" s="83" t="s">
        <v>234</v>
      </c>
      <c r="BU84" s="76" t="s">
        <v>262</v>
      </c>
      <c r="BV84" s="77" t="s">
        <v>16</v>
      </c>
      <c r="BW84" s="83" t="s">
        <v>234</v>
      </c>
      <c r="BX84" s="76" t="s">
        <v>262</v>
      </c>
      <c r="BY84" s="77" t="s">
        <v>16</v>
      </c>
      <c r="BZ84" s="83" t="s">
        <v>234</v>
      </c>
      <c r="CA84" s="76" t="s">
        <v>262</v>
      </c>
      <c r="CB84" s="77" t="s">
        <v>16</v>
      </c>
      <c r="CC84" s="83" t="s">
        <v>234</v>
      </c>
      <c r="CD84" s="76" t="s">
        <v>262</v>
      </c>
      <c r="CE84" s="77" t="s">
        <v>16</v>
      </c>
      <c r="CF84" s="79" t="s">
        <v>111</v>
      </c>
      <c r="CG84" s="76" t="s">
        <v>219</v>
      </c>
      <c r="CH84" s="76" t="s">
        <v>219</v>
      </c>
      <c r="CI84" s="83" t="s">
        <v>238</v>
      </c>
      <c r="CJ84" s="76" t="s">
        <v>219</v>
      </c>
      <c r="CK84" s="84" t="s">
        <v>238</v>
      </c>
      <c r="CL84" s="76" t="s">
        <v>219</v>
      </c>
      <c r="CM84" s="76"/>
      <c r="CN84" s="85" t="s">
        <v>235</v>
      </c>
      <c r="CO84" s="85" t="s">
        <v>235</v>
      </c>
      <c r="CP84" s="86" t="s">
        <v>17</v>
      </c>
      <c r="CQ84" s="77" t="s">
        <v>16</v>
      </c>
      <c r="CR84" s="87" t="s">
        <v>18</v>
      </c>
      <c r="CS84" s="77" t="s">
        <v>16</v>
      </c>
      <c r="CT84" s="87" t="s">
        <v>18</v>
      </c>
      <c r="CU84" s="77" t="s">
        <v>16</v>
      </c>
      <c r="CV84" s="87" t="s">
        <v>18</v>
      </c>
      <c r="CW84" s="77" t="s">
        <v>16</v>
      </c>
      <c r="CX84" s="87" t="s">
        <v>18</v>
      </c>
      <c r="CY84" s="77" t="s">
        <v>16</v>
      </c>
      <c r="CZ84" s="87" t="s">
        <v>18</v>
      </c>
      <c r="DA84" s="77" t="s">
        <v>16</v>
      </c>
      <c r="DB84" s="87" t="s">
        <v>18</v>
      </c>
      <c r="DC84" s="87"/>
      <c r="DD84" s="87"/>
      <c r="DE84" s="87"/>
      <c r="DF84" s="87"/>
      <c r="DG84" s="77" t="s">
        <v>16</v>
      </c>
      <c r="DH84" s="87" t="s">
        <v>18</v>
      </c>
      <c r="DI84" s="77" t="s">
        <v>16</v>
      </c>
      <c r="DJ84" s="87" t="s">
        <v>18</v>
      </c>
      <c r="DK84" s="77" t="s">
        <v>16</v>
      </c>
      <c r="DL84" s="87" t="s">
        <v>18</v>
      </c>
      <c r="DM84" s="77" t="s">
        <v>16</v>
      </c>
      <c r="DN84" s="87" t="s">
        <v>18</v>
      </c>
      <c r="DO84" s="87"/>
      <c r="DP84" s="87"/>
      <c r="DQ84" s="87"/>
      <c r="DR84" s="85" t="s">
        <v>19</v>
      </c>
      <c r="DS84" s="85"/>
      <c r="DT84" s="85"/>
      <c r="DU84" s="85"/>
      <c r="DV84" s="85"/>
      <c r="DW84" s="85"/>
      <c r="DX84" s="88" t="s">
        <v>159</v>
      </c>
      <c r="DY84" s="76" t="s">
        <v>264</v>
      </c>
      <c r="DZ84" s="76"/>
      <c r="EA84" s="76"/>
      <c r="EB84" s="76"/>
      <c r="EC84" s="76"/>
      <c r="ED84" s="89" t="s">
        <v>16</v>
      </c>
      <c r="EE84" s="76" t="s">
        <v>264</v>
      </c>
      <c r="EF84" s="76"/>
      <c r="EG84" s="76"/>
      <c r="EH84" s="185" t="s">
        <v>20</v>
      </c>
      <c r="ER84" s="190" t="s">
        <v>14</v>
      </c>
      <c r="ES84" s="191" t="s">
        <v>15</v>
      </c>
      <c r="ET84" s="192" t="s">
        <v>109</v>
      </c>
    </row>
    <row r="85" spans="3:150">
      <c r="C85" s="31" t="s">
        <v>87</v>
      </c>
      <c r="D85" s="226">
        <f>'Production Summary'!$N$4</f>
        <v>666</v>
      </c>
      <c r="E85" s="226">
        <f>'Production Summary'!$M$4</f>
        <v>27.75</v>
      </c>
      <c r="F85" s="226">
        <v>0</v>
      </c>
      <c r="G85" s="226">
        <f>'Production Summary'!$N$5</f>
        <v>666</v>
      </c>
      <c r="H85" s="324">
        <f>'Production Summary'!$M$5</f>
        <v>27.75</v>
      </c>
      <c r="I85" s="226">
        <v>0</v>
      </c>
      <c r="J85" s="226">
        <f>'Production Summary'!$N$6</f>
        <v>200</v>
      </c>
      <c r="K85" s="324">
        <f>'Production Summary'!$M$6</f>
        <v>7.5</v>
      </c>
      <c r="L85" s="324">
        <v>0</v>
      </c>
      <c r="M85" s="324"/>
      <c r="N85" s="324"/>
      <c r="O85" s="324"/>
      <c r="P85" s="226">
        <f>'Production Summary'!$N$8</f>
        <v>780</v>
      </c>
      <c r="Q85" s="226">
        <f>'Production Summary'!$M$8</f>
        <v>65</v>
      </c>
      <c r="R85" s="226">
        <v>0</v>
      </c>
      <c r="S85" s="226">
        <f>'Production Summary'!$N$9</f>
        <v>720</v>
      </c>
      <c r="T85" s="226">
        <f>'Production Summary'!$M$9</f>
        <v>60</v>
      </c>
      <c r="U85" s="226">
        <v>0</v>
      </c>
      <c r="V85" s="226">
        <f>'Production Summary'!$N$10</f>
        <v>876</v>
      </c>
      <c r="W85" s="226">
        <f>'Production Summary'!$M$10</f>
        <v>73</v>
      </c>
      <c r="X85" s="226">
        <v>0</v>
      </c>
      <c r="Y85" s="226"/>
      <c r="Z85" s="226"/>
      <c r="AA85" s="226"/>
      <c r="AB85" s="226">
        <f>'Production Summary'!$N$15</f>
        <v>126</v>
      </c>
      <c r="AC85" s="226">
        <f>'Production Summary'!$M$15</f>
        <v>21</v>
      </c>
      <c r="AD85" s="226">
        <v>0</v>
      </c>
      <c r="AE85" s="226">
        <f>'Production Summary'!$N$16</f>
        <v>252</v>
      </c>
      <c r="AF85" s="226">
        <f>'Production Summary'!$M$16</f>
        <v>21</v>
      </c>
      <c r="AG85" s="226">
        <v>0</v>
      </c>
      <c r="AH85" s="226">
        <f>'Production Summary'!$N$18</f>
        <v>1035</v>
      </c>
      <c r="AI85" s="226">
        <f>'Production Summary'!$M$18</f>
        <v>17.25</v>
      </c>
      <c r="AJ85" s="226">
        <v>0</v>
      </c>
      <c r="AK85" s="226">
        <f>'Production Summary'!$N$19</f>
        <v>870</v>
      </c>
      <c r="AL85" s="226">
        <f>'Production Summary'!$M$19</f>
        <v>29</v>
      </c>
      <c r="AM85" s="226">
        <v>0</v>
      </c>
      <c r="AN85" s="226">
        <f>'Production Summary'!$N$20</f>
        <v>864</v>
      </c>
      <c r="AO85" s="226">
        <f>'Production Summary'!$M$20</f>
        <v>72</v>
      </c>
      <c r="AP85" s="226">
        <v>0</v>
      </c>
      <c r="AQ85" s="226">
        <f>'Production Summary'!$N$21</f>
        <v>670</v>
      </c>
      <c r="AR85" s="226">
        <f>'Production Summary'!$M$21</f>
        <v>335</v>
      </c>
      <c r="AS85" s="226">
        <v>0</v>
      </c>
      <c r="AT85" s="226"/>
      <c r="AU85" s="226">
        <f>'Production Summary'!$N$23</f>
        <v>1050</v>
      </c>
      <c r="AV85" s="226">
        <f>'Production Summary'!$N$25</f>
        <v>300</v>
      </c>
      <c r="AW85" s="226">
        <f>'Production Summary'!$M$25</f>
        <v>25</v>
      </c>
      <c r="AX85" s="226">
        <v>0</v>
      </c>
      <c r="AY85" s="226">
        <f>'Production Summary'!$N$26</f>
        <v>300</v>
      </c>
      <c r="AZ85" s="226">
        <f>'Production Summary'!$M$26</f>
        <v>25</v>
      </c>
      <c r="BA85" s="226">
        <v>0</v>
      </c>
      <c r="BB85" s="226">
        <f>'Production Summary'!$N$28</f>
        <v>777</v>
      </c>
      <c r="BC85" s="226">
        <f>'Production Summary'!$M$28</f>
        <v>12.95</v>
      </c>
      <c r="BD85" s="226">
        <v>0</v>
      </c>
      <c r="BE85" s="226">
        <f>'Production Summary'!$N$29</f>
        <v>612</v>
      </c>
      <c r="BF85" s="226">
        <f>'Production Summary'!$M$29</f>
        <v>51</v>
      </c>
      <c r="BG85" s="226">
        <v>0</v>
      </c>
      <c r="BH85" s="226">
        <f>'Production Summary'!$N$30</f>
        <v>500</v>
      </c>
      <c r="BI85" s="226">
        <f>'Production Summary'!$M$30</f>
        <v>250</v>
      </c>
      <c r="BJ85" s="226">
        <v>0</v>
      </c>
      <c r="BK85" s="226"/>
      <c r="BL85" s="226">
        <f>'Production Summary'!$N$32</f>
        <v>875</v>
      </c>
      <c r="BM85" s="226">
        <f>'Production Summary'!$N$34</f>
        <v>360.59999999999997</v>
      </c>
      <c r="BN85" s="226">
        <f>'Production Summary'!$M$34</f>
        <v>6.01</v>
      </c>
      <c r="BO85" s="226">
        <v>0</v>
      </c>
      <c r="BP85" s="226">
        <f>'Production Summary'!$N$36</f>
        <v>717</v>
      </c>
      <c r="BQ85" s="226">
        <f>'Production Summary'!$M$36</f>
        <v>11.95</v>
      </c>
      <c r="BR85" s="226">
        <v>0</v>
      </c>
      <c r="BS85" s="226">
        <f>'Production Summary'!$N$37</f>
        <v>210</v>
      </c>
      <c r="BT85" s="226">
        <f>'Production Summary'!$M$37</f>
        <v>21</v>
      </c>
      <c r="BU85" s="226">
        <v>0</v>
      </c>
      <c r="BV85" s="226">
        <f>'Production Summary'!$N$38</f>
        <v>280</v>
      </c>
      <c r="BW85" s="226">
        <f>'Production Summary'!$M$38</f>
        <v>28</v>
      </c>
      <c r="BX85" s="226">
        <v>0</v>
      </c>
      <c r="BY85" s="226">
        <f>'Production Summary'!$N$39</f>
        <v>300.38406247988502</v>
      </c>
      <c r="BZ85" s="226">
        <f>'Production Summary'!$M$39</f>
        <v>30.038406247988501</v>
      </c>
      <c r="CA85" s="226">
        <v>0</v>
      </c>
      <c r="CB85" s="226">
        <f>'Production Summary'!$N$40</f>
        <v>131.30000000000001</v>
      </c>
      <c r="CC85" s="226">
        <f>'Production Summary'!$M$40</f>
        <v>13.13</v>
      </c>
      <c r="CD85" s="226">
        <v>0</v>
      </c>
      <c r="CE85" s="226">
        <f>'Production Summary'!$N$42</f>
        <v>1136.3519999999996</v>
      </c>
      <c r="CF85" s="226">
        <f>'Production Summary'!$M$42</f>
        <v>81.167999999999978</v>
      </c>
      <c r="CG85" s="226">
        <v>0</v>
      </c>
      <c r="CH85" s="226">
        <v>0</v>
      </c>
      <c r="CI85" s="226">
        <f>'Production Summary'!$N$43</f>
        <v>184</v>
      </c>
      <c r="CJ85" s="226">
        <v>0</v>
      </c>
      <c r="CK85" s="226">
        <f>'Production Summary'!$N$44</f>
        <v>355</v>
      </c>
      <c r="CL85" s="226">
        <v>0</v>
      </c>
      <c r="CM85" s="226"/>
      <c r="CN85" s="226">
        <f>'Production Summary'!$N$46</f>
        <v>270</v>
      </c>
      <c r="CO85" s="226">
        <f>'Production Summary'!$N$47</f>
        <v>1350</v>
      </c>
      <c r="CP85" s="226"/>
      <c r="CQ85" s="226">
        <f>'Production Summary'!$N$49</f>
        <v>8004.1580041580037</v>
      </c>
      <c r="CR85" s="226">
        <f>'Production Summary'!$M$49</f>
        <v>66.701316701316699</v>
      </c>
      <c r="CS85" s="226">
        <f>'Production Summary'!$N$50</f>
        <v>13331.600831600828</v>
      </c>
      <c r="CT85" s="226">
        <f>'Production Summary'!$M$50</f>
        <v>148.1288981288981</v>
      </c>
      <c r="CU85" s="226">
        <f>'Production Summary'!$N$51</f>
        <v>12785.862785862784</v>
      </c>
      <c r="CV85" s="226">
        <f>'Production Summary'!$M$51</f>
        <v>355.16285516285512</v>
      </c>
      <c r="CW85" s="226">
        <f>'Production Summary'!$N$52</f>
        <v>12629.937629937627</v>
      </c>
      <c r="CX85" s="226">
        <f>'Production Summary'!$M$52</f>
        <v>701.66320166320156</v>
      </c>
      <c r="CY85" s="226">
        <f>'Production Summary'!$N$53</f>
        <v>12396.049896049895</v>
      </c>
      <c r="CZ85" s="226">
        <f>'Production Summary'!$M$53</f>
        <v>688.66943866943859</v>
      </c>
      <c r="DA85" s="226">
        <f>'Production Summary'!$N$54</f>
        <v>13799.376299376298</v>
      </c>
      <c r="DB85" s="226">
        <f>'Production Summary'!$M$54</f>
        <v>766.63201663201653</v>
      </c>
      <c r="DC85" s="226"/>
      <c r="DD85" s="226"/>
      <c r="DE85" s="226"/>
      <c r="DF85" s="226"/>
      <c r="DG85" s="226">
        <f>'Production Summary'!$N$55</f>
        <v>13842.68884268884</v>
      </c>
      <c r="DH85" s="226">
        <f>'Production Summary'!$M$55</f>
        <v>3460.67221067221</v>
      </c>
      <c r="DI85" s="226">
        <f>'Production Summary'!$N$56</f>
        <v>13097.713097713096</v>
      </c>
      <c r="DJ85" s="226">
        <f>'Production Summary'!$M$56</f>
        <v>163.72141372141371</v>
      </c>
      <c r="DK85" s="226">
        <f>'Production Summary'!$N$57</f>
        <v>14189.189189189186</v>
      </c>
      <c r="DL85" s="226">
        <f>'Production Summary'!$M$57</f>
        <v>394.14414414414409</v>
      </c>
      <c r="DM85" s="226">
        <f>'Production Summary'!$N$58</f>
        <v>14017.671517671517</v>
      </c>
      <c r="DN85" s="226">
        <f>'Production Summary'!$M$58</f>
        <v>778.75952875952873</v>
      </c>
      <c r="DO85" s="226"/>
      <c r="DP85" s="226"/>
      <c r="DQ85" s="226"/>
      <c r="DR85" s="226">
        <f>'Production Summary'!$N$62</f>
        <v>8900</v>
      </c>
      <c r="DS85" s="226"/>
      <c r="DT85" s="226"/>
      <c r="DU85" s="226"/>
      <c r="DV85" s="226"/>
      <c r="DW85" s="226"/>
      <c r="DX85" s="226">
        <f>'Production Summary'!$N$65</f>
        <v>384</v>
      </c>
      <c r="DY85" s="226">
        <v>0</v>
      </c>
      <c r="DZ85" s="226"/>
      <c r="EA85" s="226"/>
      <c r="EB85" s="226"/>
      <c r="EC85" s="226"/>
      <c r="ED85" s="226">
        <f>'Production Summary'!$N$67</f>
        <v>96</v>
      </c>
      <c r="EE85" s="226">
        <v>0</v>
      </c>
      <c r="EF85" s="226"/>
      <c r="EG85" s="226"/>
      <c r="EH85" s="226">
        <f>'Production Summary'!$N$69</f>
        <v>340</v>
      </c>
    </row>
    <row r="86" spans="3:150">
      <c r="C86" s="227" t="s">
        <v>88</v>
      </c>
      <c r="D86" s="228"/>
      <c r="E86" s="228"/>
      <c r="F86" s="228"/>
      <c r="G86" s="228"/>
      <c r="H86" s="228"/>
      <c r="I86" s="228"/>
      <c r="J86" s="228"/>
      <c r="K86" s="228"/>
      <c r="L86" s="228"/>
      <c r="M86" s="228"/>
      <c r="N86" s="228"/>
      <c r="O86" s="228"/>
      <c r="P86" s="228"/>
      <c r="Q86" s="228"/>
      <c r="R86" s="228"/>
      <c r="S86" s="228"/>
      <c r="T86" s="228"/>
      <c r="U86" s="228"/>
      <c r="V86" s="228"/>
      <c r="W86" s="228"/>
      <c r="X86" s="228"/>
      <c r="Y86" s="228"/>
      <c r="Z86" s="228"/>
      <c r="AA86" s="228"/>
      <c r="AB86" s="228"/>
      <c r="AC86" s="228"/>
      <c r="AD86" s="228"/>
      <c r="AE86" s="228"/>
      <c r="AF86" s="228"/>
      <c r="AG86" s="228"/>
      <c r="AH86" s="228"/>
      <c r="AI86" s="228"/>
      <c r="AJ86" s="228"/>
      <c r="AK86" s="228"/>
      <c r="AL86" s="228"/>
      <c r="AM86" s="228"/>
      <c r="AN86" s="228"/>
      <c r="AO86" s="228"/>
      <c r="AP86" s="228"/>
      <c r="AQ86" s="228"/>
      <c r="AR86" s="228"/>
      <c r="AS86" s="228"/>
      <c r="AT86" s="228"/>
      <c r="AU86" s="228"/>
      <c r="AV86" s="228"/>
      <c r="AW86" s="228"/>
      <c r="AX86" s="228"/>
      <c r="AY86" s="228"/>
      <c r="AZ86" s="228"/>
      <c r="BA86" s="228"/>
      <c r="BB86" s="228"/>
      <c r="BC86" s="228"/>
      <c r="BD86" s="228"/>
      <c r="BE86" s="228"/>
      <c r="BF86" s="228"/>
      <c r="BG86" s="228"/>
      <c r="BH86" s="228"/>
      <c r="BI86" s="228"/>
      <c r="BJ86" s="228"/>
      <c r="BK86" s="228"/>
      <c r="BL86" s="228"/>
      <c r="BM86" s="228"/>
      <c r="BN86" s="228"/>
      <c r="BO86" s="228"/>
      <c r="BP86" s="228"/>
      <c r="BQ86" s="228"/>
      <c r="BR86" s="228"/>
      <c r="BS86" s="228"/>
      <c r="BT86" s="228"/>
      <c r="BU86" s="228"/>
      <c r="BV86" s="228"/>
      <c r="BW86" s="228"/>
      <c r="BX86" s="228"/>
      <c r="BY86" s="228"/>
      <c r="BZ86" s="228"/>
      <c r="CA86" s="228"/>
      <c r="CB86" s="228"/>
      <c r="CC86" s="228"/>
      <c r="CD86" s="228"/>
      <c r="CE86" s="228"/>
      <c r="CF86" s="228"/>
      <c r="CG86" s="228"/>
      <c r="CH86" s="228"/>
      <c r="CI86" s="228"/>
      <c r="CJ86" s="228"/>
      <c r="CK86" s="228"/>
      <c r="CL86" s="228"/>
      <c r="CM86" s="228"/>
      <c r="CN86" s="228"/>
      <c r="CO86" s="228"/>
      <c r="CP86" s="228"/>
      <c r="CQ86" s="228"/>
      <c r="CR86" s="228"/>
      <c r="CS86" s="228"/>
      <c r="CT86" s="228"/>
      <c r="CU86" s="228"/>
      <c r="CV86" s="228"/>
      <c r="CW86" s="228"/>
      <c r="CX86" s="228"/>
      <c r="CY86" s="228"/>
      <c r="CZ86" s="228"/>
      <c r="DA86" s="228"/>
      <c r="DB86" s="228"/>
      <c r="DC86" s="228"/>
      <c r="DD86" s="228"/>
      <c r="DE86" s="228"/>
      <c r="DF86" s="228"/>
      <c r="DG86" s="228"/>
      <c r="DH86" s="228"/>
      <c r="DI86" s="228"/>
      <c r="DJ86" s="228"/>
      <c r="DK86" s="228"/>
      <c r="DL86" s="228"/>
      <c r="DM86" s="228"/>
      <c r="DN86" s="228"/>
      <c r="DO86" s="228"/>
      <c r="DP86" s="228"/>
      <c r="DQ86" s="228"/>
      <c r="DR86" s="228"/>
      <c r="DS86" s="228"/>
      <c r="DT86" s="228"/>
      <c r="DU86" s="228"/>
      <c r="DV86" s="228"/>
      <c r="DW86" s="228"/>
      <c r="DX86" s="228"/>
      <c r="DY86" s="228"/>
      <c r="DZ86" s="228"/>
      <c r="EA86" s="228"/>
      <c r="EB86" s="228"/>
      <c r="EC86" s="228"/>
      <c r="ED86" s="228"/>
      <c r="EE86" s="228"/>
      <c r="EF86" s="228"/>
      <c r="EG86" s="228"/>
      <c r="EH86" s="228"/>
    </row>
    <row r="87" spans="3:150">
      <c r="C87" s="229" t="s">
        <v>89</v>
      </c>
      <c r="D87" s="230"/>
      <c r="E87" s="230"/>
      <c r="F87" s="230"/>
      <c r="G87" s="230"/>
      <c r="H87" s="230"/>
      <c r="I87" s="230"/>
      <c r="J87" s="230"/>
      <c r="K87" s="230"/>
      <c r="L87" s="230"/>
      <c r="M87" s="230"/>
      <c r="N87" s="230"/>
      <c r="O87" s="230"/>
      <c r="P87" s="230"/>
      <c r="Q87" s="230"/>
      <c r="R87" s="230"/>
      <c r="S87" s="230"/>
      <c r="T87" s="230"/>
      <c r="U87" s="230"/>
      <c r="V87" s="230"/>
      <c r="W87" s="230"/>
      <c r="X87" s="230"/>
      <c r="Y87" s="230"/>
      <c r="Z87" s="230"/>
      <c r="AA87" s="230"/>
      <c r="AB87" s="230"/>
      <c r="AC87" s="230"/>
      <c r="AD87" s="230"/>
      <c r="AE87" s="230"/>
      <c r="AF87" s="230"/>
      <c r="AG87" s="230"/>
      <c r="AH87" s="230"/>
      <c r="AI87" s="230"/>
      <c r="AJ87" s="230"/>
      <c r="AK87" s="230"/>
      <c r="AL87" s="230"/>
      <c r="AM87" s="230"/>
      <c r="AN87" s="230"/>
      <c r="AO87" s="230"/>
      <c r="AP87" s="230"/>
      <c r="AQ87" s="230"/>
      <c r="AR87" s="230"/>
      <c r="AS87" s="230"/>
      <c r="AT87" s="230"/>
      <c r="AU87" s="230"/>
      <c r="AV87" s="230"/>
      <c r="AW87" s="230"/>
      <c r="AX87" s="230"/>
      <c r="AY87" s="230"/>
      <c r="AZ87" s="230"/>
      <c r="BA87" s="230"/>
      <c r="BB87" s="230"/>
      <c r="BC87" s="230"/>
      <c r="BD87" s="230"/>
      <c r="BE87" s="230"/>
      <c r="BF87" s="230"/>
      <c r="BG87" s="230"/>
      <c r="BH87" s="230"/>
      <c r="BI87" s="230"/>
      <c r="BJ87" s="230"/>
      <c r="BK87" s="230"/>
      <c r="BL87" s="230"/>
      <c r="BM87" s="230"/>
      <c r="BN87" s="230"/>
      <c r="BO87" s="230"/>
      <c r="BP87" s="230"/>
      <c r="BQ87" s="230"/>
      <c r="BR87" s="230"/>
      <c r="BS87" s="230"/>
      <c r="BT87" s="230"/>
      <c r="BU87" s="230"/>
      <c r="BV87" s="230"/>
      <c r="BW87" s="230"/>
      <c r="BX87" s="230"/>
      <c r="BY87" s="230"/>
      <c r="BZ87" s="230"/>
      <c r="CA87" s="230"/>
      <c r="CB87" s="230"/>
      <c r="CC87" s="230"/>
      <c r="CD87" s="230"/>
      <c r="CE87" s="230"/>
      <c r="CF87" s="230"/>
      <c r="CG87" s="230"/>
      <c r="CH87" s="230"/>
      <c r="CI87" s="230"/>
      <c r="CJ87" s="230"/>
      <c r="CK87" s="230"/>
      <c r="CL87" s="230"/>
      <c r="CM87" s="230"/>
      <c r="CN87" s="230"/>
      <c r="CO87" s="230"/>
      <c r="CP87" s="230"/>
      <c r="CQ87" s="230"/>
      <c r="CR87" s="230"/>
      <c r="CS87" s="230"/>
      <c r="CT87" s="230"/>
      <c r="CU87" s="230"/>
      <c r="CV87" s="230"/>
      <c r="CW87" s="230"/>
      <c r="CX87" s="230"/>
      <c r="CY87" s="230"/>
      <c r="CZ87" s="230"/>
      <c r="DA87" s="230"/>
      <c r="DB87" s="230"/>
      <c r="DC87" s="230"/>
      <c r="DD87" s="230"/>
      <c r="DE87" s="230"/>
      <c r="DF87" s="230"/>
      <c r="DG87" s="230"/>
      <c r="DH87" s="230"/>
      <c r="DI87" s="230"/>
      <c r="DJ87" s="230"/>
      <c r="DK87" s="230"/>
      <c r="DL87" s="230"/>
      <c r="DM87" s="230"/>
      <c r="DN87" s="230"/>
      <c r="DO87" s="230"/>
      <c r="DP87" s="230"/>
      <c r="DQ87" s="230"/>
      <c r="DR87" s="230"/>
      <c r="DS87" s="230"/>
      <c r="DT87" s="230"/>
      <c r="DU87" s="230"/>
      <c r="DV87" s="230"/>
      <c r="DW87" s="230"/>
      <c r="DX87" s="230"/>
      <c r="DY87" s="230"/>
      <c r="DZ87" s="230"/>
      <c r="EA87" s="230"/>
      <c r="EB87" s="230"/>
      <c r="EC87" s="230"/>
      <c r="ED87" s="230"/>
      <c r="EE87" s="230"/>
      <c r="EF87" s="230"/>
      <c r="EG87" s="230"/>
      <c r="EH87" s="230"/>
    </row>
    <row r="89" spans="3:150">
      <c r="D89" s="231"/>
      <c r="BV89" s="231"/>
    </row>
    <row r="110" spans="3:3">
      <c r="C110" s="177">
        <f>435*3</f>
        <v>1305</v>
      </c>
    </row>
    <row r="111" spans="3:3">
      <c r="C111" s="177">
        <f>435/2</f>
        <v>217.5</v>
      </c>
    </row>
    <row r="112" spans="3:3">
      <c r="C112" s="177">
        <f>C110+C111</f>
        <v>1522.5</v>
      </c>
    </row>
  </sheetData>
  <sheetProtection formatCells="0" formatColumns="0" formatRows="0" autoFilter="0" pivotTables="0"/>
  <mergeCells count="75">
    <mergeCell ref="CE2:CM2"/>
    <mergeCell ref="BM2:BO3"/>
    <mergeCell ref="BP3:BR3"/>
    <mergeCell ref="CN2:CO2"/>
    <mergeCell ref="CQ2:DR2"/>
    <mergeCell ref="DI3:DJ3"/>
    <mergeCell ref="DK3:DL3"/>
    <mergeCell ref="DM3:DN3"/>
    <mergeCell ref="B75:C75"/>
    <mergeCell ref="B76:C76"/>
    <mergeCell ref="B71:C71"/>
    <mergeCell ref="B73:C73"/>
    <mergeCell ref="AB3:AD3"/>
    <mergeCell ref="S3:U3"/>
    <mergeCell ref="B72:C72"/>
    <mergeCell ref="J3:L3"/>
    <mergeCell ref="Y3:AA3"/>
    <mergeCell ref="M3:O3"/>
    <mergeCell ref="ER70:ES70"/>
    <mergeCell ref="B70:C70"/>
    <mergeCell ref="G3:I3"/>
    <mergeCell ref="D3:F3"/>
    <mergeCell ref="V3:X3"/>
    <mergeCell ref="CQ3:CR3"/>
    <mergeCell ref="CS3:CT3"/>
    <mergeCell ref="DG3:DH3"/>
    <mergeCell ref="CI3:CJ3"/>
    <mergeCell ref="EI2:EI3"/>
    <mergeCell ref="BY3:CA3"/>
    <mergeCell ref="AE3:AG3"/>
    <mergeCell ref="CW3:CX3"/>
    <mergeCell ref="AH3:AJ3"/>
    <mergeCell ref="AK3:AM3"/>
    <mergeCell ref="CU3:CV3"/>
    <mergeCell ref="EF3:EG3"/>
    <mergeCell ref="DC3:DD3"/>
    <mergeCell ref="DE3:DF3"/>
    <mergeCell ref="ES2:ET2"/>
    <mergeCell ref="ES3:ET3"/>
    <mergeCell ref="EJ2:EK2"/>
    <mergeCell ref="EJ3:EK3"/>
    <mergeCell ref="EL3:EM3"/>
    <mergeCell ref="DO3:DQ3"/>
    <mergeCell ref="EB3:EC3"/>
    <mergeCell ref="DV3:DW3"/>
    <mergeCell ref="D78:AU80"/>
    <mergeCell ref="AV78:CD80"/>
    <mergeCell ref="D2:X2"/>
    <mergeCell ref="P3:R3"/>
    <mergeCell ref="AN3:AP3"/>
    <mergeCell ref="AQ3:AS3"/>
    <mergeCell ref="AV3:AX3"/>
    <mergeCell ref="BB3:BD3"/>
    <mergeCell ref="AH2:AU2"/>
    <mergeCell ref="Y2:AG2"/>
    <mergeCell ref="AY3:BA3"/>
    <mergeCell ref="AV2:BA2"/>
    <mergeCell ref="BB2:BL2"/>
    <mergeCell ref="BE3:BG3"/>
    <mergeCell ref="CE78:EK80"/>
    <mergeCell ref="BH3:BJ3"/>
    <mergeCell ref="DX3:DY3"/>
    <mergeCell ref="CE3:CG3"/>
    <mergeCell ref="CK3:CL3"/>
    <mergeCell ref="CP2:CP3"/>
    <mergeCell ref="ED3:EE3"/>
    <mergeCell ref="CY3:CZ3"/>
    <mergeCell ref="DA3:DB3"/>
    <mergeCell ref="BS3:BU3"/>
    <mergeCell ref="BV3:BX3"/>
    <mergeCell ref="BP2:CA2"/>
    <mergeCell ref="CB2:CD3"/>
    <mergeCell ref="DS3:DU3"/>
    <mergeCell ref="DS2:EH2"/>
    <mergeCell ref="DZ3:EA3"/>
  </mergeCells>
  <conditionalFormatting sqref="C13:C14">
    <cfRule type="duplicateValues" dxfId="1161" priority="121"/>
  </conditionalFormatting>
  <conditionalFormatting sqref="C15">
    <cfRule type="duplicateValues" dxfId="1160" priority="4"/>
    <cfRule type="duplicateValues" dxfId="1159" priority="5"/>
    <cfRule type="duplicateValues" dxfId="1158" priority="6"/>
    <cfRule type="duplicateValues" dxfId="1157" priority="7"/>
  </conditionalFormatting>
  <conditionalFormatting sqref="C17">
    <cfRule type="duplicateValues" dxfId="1156" priority="119"/>
    <cfRule type="duplicateValues" dxfId="1155" priority="120"/>
  </conditionalFormatting>
  <conditionalFormatting sqref="C18">
    <cfRule type="duplicateValues" dxfId="1154" priority="1"/>
    <cfRule type="duplicateValues" dxfId="1153" priority="2"/>
    <cfRule type="duplicateValues" dxfId="1152" priority="3"/>
  </conditionalFormatting>
  <conditionalFormatting sqref="C19">
    <cfRule type="duplicateValues" dxfId="1151" priority="123"/>
    <cfRule type="duplicateValues" dxfId="1150" priority="124"/>
  </conditionalFormatting>
  <conditionalFormatting sqref="C19:C22">
    <cfRule type="duplicateValues" dxfId="1149" priority="127"/>
    <cfRule type="duplicateValues" dxfId="1148" priority="128"/>
  </conditionalFormatting>
  <conditionalFormatting sqref="C21">
    <cfRule type="duplicateValues" dxfId="1147" priority="43"/>
  </conditionalFormatting>
  <conditionalFormatting sqref="C21:C22">
    <cfRule type="duplicateValues" dxfId="1146" priority="45"/>
  </conditionalFormatting>
  <conditionalFormatting sqref="C22">
    <cfRule type="duplicateValues" dxfId="1145" priority="44"/>
  </conditionalFormatting>
  <conditionalFormatting sqref="C23">
    <cfRule type="duplicateValues" dxfId="1144" priority="155"/>
  </conditionalFormatting>
  <conditionalFormatting sqref="C23:C24 C58:C61 C49:C50 C55">
    <cfRule type="duplicateValues" dxfId="1143" priority="2446"/>
  </conditionalFormatting>
  <conditionalFormatting sqref="C24">
    <cfRule type="duplicateValues" dxfId="1142" priority="277"/>
  </conditionalFormatting>
  <conditionalFormatting sqref="C30">
    <cfRule type="duplicateValues" dxfId="1141" priority="15"/>
    <cfRule type="duplicateValues" dxfId="1140" priority="16"/>
    <cfRule type="duplicateValues" dxfId="1139" priority="17"/>
  </conditionalFormatting>
  <conditionalFormatting sqref="C41">
    <cfRule type="duplicateValues" dxfId="1138" priority="60"/>
  </conditionalFormatting>
  <conditionalFormatting sqref="C42">
    <cfRule type="duplicateValues" dxfId="1137" priority="61"/>
  </conditionalFormatting>
  <conditionalFormatting sqref="C44">
    <cfRule type="duplicateValues" dxfId="1136" priority="58"/>
    <cfRule type="duplicateValues" dxfId="1135" priority="59"/>
  </conditionalFormatting>
  <conditionalFormatting sqref="C45">
    <cfRule type="duplicateValues" dxfId="1134" priority="56"/>
    <cfRule type="duplicateValues" dxfId="1133" priority="57"/>
    <cfRule type="duplicateValues" dxfId="1132" priority="62"/>
    <cfRule type="duplicateValues" dxfId="1131" priority="63"/>
  </conditionalFormatting>
  <conditionalFormatting sqref="C46">
    <cfRule type="duplicateValues" dxfId="1130" priority="64"/>
    <cfRule type="duplicateValues" dxfId="1129" priority="65"/>
    <cfRule type="duplicateValues" dxfId="1128" priority="70"/>
    <cfRule type="duplicateValues" dxfId="1127" priority="71"/>
  </conditionalFormatting>
  <conditionalFormatting sqref="C47">
    <cfRule type="duplicateValues" dxfId="1126" priority="18"/>
    <cfRule type="duplicateValues" dxfId="1125" priority="19"/>
    <cfRule type="duplicateValues" dxfId="1124" priority="20"/>
  </conditionalFormatting>
  <conditionalFormatting sqref="C48">
    <cfRule type="duplicateValues" dxfId="1123" priority="11"/>
    <cfRule type="duplicateValues" dxfId="1122" priority="12"/>
    <cfRule type="duplicateValues" dxfId="1121" priority="13"/>
    <cfRule type="duplicateValues" dxfId="1120" priority="14"/>
  </conditionalFormatting>
  <conditionalFormatting sqref="C49">
    <cfRule type="duplicateValues" dxfId="1119" priority="102"/>
    <cfRule type="duplicateValues" dxfId="1118" priority="103"/>
  </conditionalFormatting>
  <conditionalFormatting sqref="C50">
    <cfRule type="duplicateValues" dxfId="1117" priority="31"/>
    <cfRule type="duplicateValues" dxfId="1116" priority="33"/>
    <cfRule type="duplicateValues" dxfId="1115" priority="94"/>
    <cfRule type="duplicateValues" dxfId="1114" priority="95"/>
  </conditionalFormatting>
  <conditionalFormatting sqref="C51">
    <cfRule type="duplicateValues" dxfId="1113" priority="8"/>
    <cfRule type="duplicateValues" dxfId="1112" priority="9"/>
    <cfRule type="duplicateValues" dxfId="1111" priority="10"/>
  </conditionalFormatting>
  <conditionalFormatting sqref="C53">
    <cfRule type="duplicateValues" dxfId="1110" priority="50"/>
  </conditionalFormatting>
  <conditionalFormatting sqref="C54">
    <cfRule type="duplicateValues" dxfId="1109" priority="51"/>
  </conditionalFormatting>
  <conditionalFormatting sqref="C55">
    <cfRule type="duplicateValues" dxfId="1108" priority="97"/>
    <cfRule type="duplicateValues" dxfId="1107" priority="113"/>
  </conditionalFormatting>
  <conditionalFormatting sqref="C57">
    <cfRule type="duplicateValues" dxfId="1106" priority="35"/>
  </conditionalFormatting>
  <conditionalFormatting sqref="C58">
    <cfRule type="duplicateValues" dxfId="1105" priority="21"/>
    <cfRule type="duplicateValues" dxfId="1104" priority="22"/>
    <cfRule type="duplicateValues" dxfId="1103" priority="34"/>
    <cfRule type="duplicateValues" dxfId="1102" priority="111"/>
  </conditionalFormatting>
  <conditionalFormatting sqref="C59">
    <cfRule type="duplicateValues" dxfId="1101" priority="26"/>
    <cfRule type="duplicateValues" dxfId="1100" priority="39"/>
    <cfRule type="duplicateValues" dxfId="1099" priority="88"/>
    <cfRule type="duplicateValues" dxfId="1098" priority="89"/>
    <cfRule type="duplicateValues" dxfId="1097" priority="110"/>
  </conditionalFormatting>
  <conditionalFormatting sqref="C60">
    <cfRule type="duplicateValues" dxfId="1096" priority="29"/>
    <cfRule type="duplicateValues" dxfId="1095" priority="36"/>
    <cfRule type="duplicateValues" dxfId="1094" priority="38"/>
    <cfRule type="duplicateValues" dxfId="1093" priority="93"/>
    <cfRule type="duplicateValues" dxfId="1092" priority="161"/>
  </conditionalFormatting>
  <conditionalFormatting sqref="C61">
    <cfRule type="duplicateValues" dxfId="1091" priority="27"/>
    <cfRule type="duplicateValues" dxfId="1090" priority="28"/>
    <cfRule type="duplicateValues" dxfId="1089" priority="96"/>
    <cfRule type="duplicateValues" dxfId="1088" priority="112"/>
    <cfRule type="duplicateValues" dxfId="1087" priority="137"/>
  </conditionalFormatting>
  <conditionalFormatting sqref="C63">
    <cfRule type="duplicateValues" dxfId="1086" priority="23"/>
    <cfRule type="duplicateValues" dxfId="1085" priority="25"/>
    <cfRule type="duplicateValues" dxfId="1084" priority="32"/>
    <cfRule type="duplicateValues" dxfId="1083" priority="105"/>
    <cfRule type="duplicateValues" dxfId="1082" priority="107"/>
  </conditionalFormatting>
  <conditionalFormatting sqref="C63:C65 C50">
    <cfRule type="duplicateValues" dxfId="1081" priority="2701"/>
  </conditionalFormatting>
  <conditionalFormatting sqref="C64">
    <cfRule type="duplicateValues" dxfId="1080" priority="24"/>
    <cfRule type="duplicateValues" dxfId="1079" priority="90"/>
    <cfRule type="duplicateValues" dxfId="1078" priority="92"/>
    <cfRule type="duplicateValues" dxfId="1077" priority="106"/>
  </conditionalFormatting>
  <conditionalFormatting sqref="C65">
    <cfRule type="duplicateValues" dxfId="1076" priority="91"/>
  </conditionalFormatting>
  <conditionalFormatting sqref="ES60:ES68">
    <cfRule type="duplicateValues" dxfId="1075" priority="349"/>
  </conditionalFormatting>
  <pageMargins left="0.7" right="0.7" top="0.75" bottom="0.75" header="0.3" footer="0.3"/>
  <pageSetup paperSize="9" scale="35" orientation="landscape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'Distributor Master'!$B:$B</xm:f>
          </x14:formula1>
          <xm:sqref>C6:C7 C13:C61 C63:C69 C9:C10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pageSetUpPr fitToPage="1"/>
  </sheetPr>
  <dimension ref="B1:ET89"/>
  <sheetViews>
    <sheetView zoomScale="85" zoomScaleNormal="85" workbookViewId="0">
      <pane xSplit="3" ySplit="4" topLeftCell="D5" activePane="bottomRight" state="frozen"/>
      <selection activeCell="B1" sqref="B1:G1"/>
      <selection pane="topRight" activeCell="B1" sqref="B1:G1"/>
      <selection pane="bottomLeft" activeCell="B1" sqref="B1:G1"/>
      <selection pane="bottomRight" activeCell="C51" sqref="C51"/>
    </sheetView>
  </sheetViews>
  <sheetFormatPr defaultColWidth="9.140625" defaultRowHeight="12.75"/>
  <cols>
    <col min="1" max="1" width="2.5703125" style="178" customWidth="1"/>
    <col min="2" max="2" width="6.140625" style="177" bestFit="1" customWidth="1"/>
    <col min="3" max="3" width="33" style="177" bestFit="1" customWidth="1"/>
    <col min="4" max="4" width="5.28515625" style="178" customWidth="1"/>
    <col min="5" max="6" width="5.28515625" style="178" hidden="1" customWidth="1"/>
    <col min="7" max="7" width="5.5703125" style="178" customWidth="1"/>
    <col min="8" max="8" width="5.7109375" style="178" hidden="1" customWidth="1"/>
    <col min="9" max="10" width="5.28515625" style="178" hidden="1" customWidth="1"/>
    <col min="11" max="15" width="5.7109375" style="178" hidden="1" customWidth="1"/>
    <col min="16" max="24" width="5.28515625" style="178" hidden="1" customWidth="1"/>
    <col min="25" max="27" width="5.7109375" style="178" hidden="1" customWidth="1"/>
    <col min="28" max="28" width="6" style="178" hidden="1" customWidth="1"/>
    <col min="29" max="29" width="5.7109375" style="178" hidden="1" customWidth="1"/>
    <col min="30" max="30" width="4.7109375" style="178" hidden="1" customWidth="1"/>
    <col min="31" max="33" width="5.28515625" style="178" hidden="1" customWidth="1"/>
    <col min="34" max="35" width="5.28515625" style="178" customWidth="1"/>
    <col min="36" max="36" width="5.28515625" style="178" hidden="1" customWidth="1"/>
    <col min="37" max="37" width="6.28515625" style="178" hidden="1" customWidth="1"/>
    <col min="38" max="38" width="5.7109375" style="178" customWidth="1"/>
    <col min="39" max="39" width="5.28515625" style="178" hidden="1" customWidth="1"/>
    <col min="40" max="40" width="5.140625" style="178" customWidth="1"/>
    <col min="41" max="41" width="5.28515625" style="178" customWidth="1"/>
    <col min="42" max="42" width="5.7109375" style="178" hidden="1" customWidth="1"/>
    <col min="43" max="43" width="5.28515625" style="178" customWidth="1"/>
    <col min="44" max="46" width="5.28515625" style="178" hidden="1" customWidth="1"/>
    <col min="47" max="51" width="5.7109375" style="178" hidden="1" customWidth="1"/>
    <col min="52" max="53" width="5.28515625" style="178" hidden="1" customWidth="1"/>
    <col min="54" max="55" width="5.28515625" style="178" customWidth="1"/>
    <col min="56" max="56" width="5.28515625" style="178" hidden="1" customWidth="1"/>
    <col min="57" max="58" width="5.28515625" style="178" customWidth="1"/>
    <col min="59" max="59" width="5.28515625" style="178" hidden="1" customWidth="1"/>
    <col min="60" max="60" width="5.28515625" style="178" customWidth="1"/>
    <col min="61" max="70" width="5.28515625" style="178" hidden="1" customWidth="1"/>
    <col min="71" max="71" width="5.42578125" style="178" hidden="1" customWidth="1"/>
    <col min="72" max="73" width="5.28515625" style="178" hidden="1" customWidth="1"/>
    <col min="74" max="74" width="4.85546875" style="178" hidden="1" customWidth="1"/>
    <col min="75" max="83" width="5.28515625" style="178" hidden="1" customWidth="1"/>
    <col min="84" max="84" width="5.7109375" style="178" customWidth="1"/>
    <col min="85" max="85" width="5.28515625" style="178" hidden="1" customWidth="1"/>
    <col min="86" max="86" width="5.7109375" style="178" hidden="1" customWidth="1"/>
    <col min="87" max="87" width="5.7109375" style="178" customWidth="1"/>
    <col min="88" max="88" width="5.7109375" style="178" hidden="1" customWidth="1"/>
    <col min="89" max="89" width="5.7109375" style="178" customWidth="1"/>
    <col min="90" max="90" width="4.7109375" style="178" hidden="1" customWidth="1"/>
    <col min="91" max="91" width="5.7109375" style="178" hidden="1" customWidth="1"/>
    <col min="92" max="92" width="5.28515625" style="178" hidden="1" customWidth="1"/>
    <col min="93" max="93" width="5.7109375" style="178" hidden="1" customWidth="1"/>
    <col min="94" max="94" width="7.7109375" style="178" customWidth="1"/>
    <col min="95" max="127" width="5.7109375" style="178" hidden="1" customWidth="1"/>
    <col min="128" max="128" width="5.5703125" style="178" hidden="1" customWidth="1"/>
    <col min="129" max="129" width="4.42578125" style="178" hidden="1" customWidth="1"/>
    <col min="130" max="131" width="5.7109375" style="178" hidden="1" customWidth="1"/>
    <col min="132" max="132" width="5.7109375" style="178" customWidth="1"/>
    <col min="133" max="133" width="5.7109375" style="178" hidden="1" customWidth="1"/>
    <col min="134" max="134" width="5.7109375" style="178" customWidth="1"/>
    <col min="135" max="138" width="5.7109375" style="178" hidden="1" customWidth="1"/>
    <col min="139" max="139" width="16" style="178" customWidth="1"/>
    <col min="140" max="140" width="10.7109375" style="178" customWidth="1"/>
    <col min="141" max="141" width="11.5703125" style="178" customWidth="1"/>
    <col min="142" max="142" width="9.140625" style="402"/>
    <col min="143" max="143" width="15.85546875" style="178" customWidth="1"/>
    <col min="144" max="146" width="9.140625" style="178"/>
    <col min="147" max="147" width="3.5703125" style="178" customWidth="1"/>
    <col min="148" max="148" width="6.85546875" style="178" bestFit="1" customWidth="1"/>
    <col min="149" max="149" width="31.140625" style="178" bestFit="1" customWidth="1"/>
    <col min="150" max="150" width="20.140625" style="178" bestFit="1" customWidth="1"/>
    <col min="151" max="151" width="3.7109375" style="178" customWidth="1"/>
    <col min="152" max="16384" width="9.140625" style="178"/>
  </cols>
  <sheetData>
    <row r="1" spans="2:150" ht="13.5" customHeight="1" thickBot="1"/>
    <row r="2" spans="2:150" ht="15" customHeight="1">
      <c r="B2" s="179" t="s">
        <v>0</v>
      </c>
      <c r="C2" s="5" t="s">
        <v>309</v>
      </c>
      <c r="D2" s="743" t="s">
        <v>2</v>
      </c>
      <c r="E2" s="743"/>
      <c r="F2" s="743"/>
      <c r="G2" s="743"/>
      <c r="H2" s="743"/>
      <c r="I2" s="743"/>
      <c r="J2" s="743"/>
      <c r="K2" s="743"/>
      <c r="L2" s="743"/>
      <c r="M2" s="743"/>
      <c r="N2" s="743"/>
      <c r="O2" s="743"/>
      <c r="P2" s="743"/>
      <c r="Q2" s="743"/>
      <c r="R2" s="743"/>
      <c r="S2" s="743"/>
      <c r="T2" s="743"/>
      <c r="U2" s="743"/>
      <c r="V2" s="743"/>
      <c r="W2" s="743"/>
      <c r="X2" s="743"/>
      <c r="Y2" s="694" t="s">
        <v>3</v>
      </c>
      <c r="Z2" s="695"/>
      <c r="AA2" s="695"/>
      <c r="AB2" s="695"/>
      <c r="AC2" s="695"/>
      <c r="AD2" s="695"/>
      <c r="AE2" s="695"/>
      <c r="AF2" s="695"/>
      <c r="AG2" s="696"/>
      <c r="AH2" s="681" t="s">
        <v>4</v>
      </c>
      <c r="AI2" s="681"/>
      <c r="AJ2" s="681"/>
      <c r="AK2" s="681"/>
      <c r="AL2" s="681"/>
      <c r="AM2" s="681"/>
      <c r="AN2" s="681"/>
      <c r="AO2" s="681"/>
      <c r="AP2" s="681"/>
      <c r="AQ2" s="681"/>
      <c r="AR2" s="681"/>
      <c r="AS2" s="681"/>
      <c r="AT2" s="681"/>
      <c r="AU2" s="681"/>
      <c r="AV2" s="688" t="s">
        <v>5</v>
      </c>
      <c r="AW2" s="688"/>
      <c r="AX2" s="688"/>
      <c r="AY2" s="688"/>
      <c r="AZ2" s="688"/>
      <c r="BA2" s="688"/>
      <c r="BB2" s="698" t="s">
        <v>6</v>
      </c>
      <c r="BC2" s="698"/>
      <c r="BD2" s="698"/>
      <c r="BE2" s="698"/>
      <c r="BF2" s="698"/>
      <c r="BG2" s="698"/>
      <c r="BH2" s="698"/>
      <c r="BI2" s="698"/>
      <c r="BJ2" s="698"/>
      <c r="BK2" s="698"/>
      <c r="BL2" s="698"/>
      <c r="BM2" s="681" t="s">
        <v>7</v>
      </c>
      <c r="BN2" s="681"/>
      <c r="BO2" s="681"/>
      <c r="BP2" s="678" t="s">
        <v>8</v>
      </c>
      <c r="BQ2" s="679"/>
      <c r="BR2" s="679"/>
      <c r="BS2" s="679"/>
      <c r="BT2" s="679"/>
      <c r="BU2" s="679"/>
      <c r="BV2" s="679"/>
      <c r="BW2" s="679"/>
      <c r="BX2" s="679"/>
      <c r="BY2" s="679"/>
      <c r="BZ2" s="679"/>
      <c r="CA2" s="680"/>
      <c r="CB2" s="681" t="s">
        <v>528</v>
      </c>
      <c r="CC2" s="681"/>
      <c r="CD2" s="681"/>
      <c r="CE2" s="739" t="s">
        <v>9</v>
      </c>
      <c r="CF2" s="740"/>
      <c r="CG2" s="740"/>
      <c r="CH2" s="740"/>
      <c r="CI2" s="740"/>
      <c r="CJ2" s="740"/>
      <c r="CK2" s="740"/>
      <c r="CL2" s="740"/>
      <c r="CM2" s="740"/>
      <c r="CN2" s="740" t="s">
        <v>404</v>
      </c>
      <c r="CO2" s="741"/>
      <c r="CP2" s="673" t="s">
        <v>223</v>
      </c>
      <c r="CQ2" s="688" t="s">
        <v>10</v>
      </c>
      <c r="CR2" s="688"/>
      <c r="CS2" s="688"/>
      <c r="CT2" s="688"/>
      <c r="CU2" s="688"/>
      <c r="CV2" s="688"/>
      <c r="CW2" s="688"/>
      <c r="CX2" s="688"/>
      <c r="CY2" s="688"/>
      <c r="CZ2" s="688"/>
      <c r="DA2" s="688"/>
      <c r="DB2" s="688"/>
      <c r="DC2" s="688"/>
      <c r="DD2" s="688"/>
      <c r="DE2" s="688"/>
      <c r="DF2" s="688"/>
      <c r="DG2" s="688"/>
      <c r="DH2" s="688"/>
      <c r="DI2" s="688"/>
      <c r="DJ2" s="688"/>
      <c r="DK2" s="688"/>
      <c r="DL2" s="688"/>
      <c r="DM2" s="688"/>
      <c r="DN2" s="688"/>
      <c r="DO2" s="688"/>
      <c r="DP2" s="688"/>
      <c r="DQ2" s="688"/>
      <c r="DR2" s="688"/>
      <c r="DS2" s="685" t="s">
        <v>256</v>
      </c>
      <c r="DT2" s="686"/>
      <c r="DU2" s="686"/>
      <c r="DV2" s="686"/>
      <c r="DW2" s="686"/>
      <c r="DX2" s="686"/>
      <c r="DY2" s="686"/>
      <c r="DZ2" s="686"/>
      <c r="EA2" s="686"/>
      <c r="EB2" s="686"/>
      <c r="EC2" s="686"/>
      <c r="ED2" s="686"/>
      <c r="EE2" s="686"/>
      <c r="EF2" s="686"/>
      <c r="EG2" s="686"/>
      <c r="EH2" s="687"/>
      <c r="EI2" s="742" t="s">
        <v>257</v>
      </c>
      <c r="EJ2" s="704" t="s">
        <v>236</v>
      </c>
      <c r="EK2" s="704"/>
      <c r="ER2" s="180" t="s">
        <v>0</v>
      </c>
      <c r="ES2" s="700" t="s">
        <v>1</v>
      </c>
      <c r="ET2" s="701"/>
    </row>
    <row r="3" spans="2:150" ht="60" customHeight="1">
      <c r="B3" s="184">
        <v>46262</v>
      </c>
      <c r="C3" s="181" t="s">
        <v>314</v>
      </c>
      <c r="D3" s="688" t="s">
        <v>333</v>
      </c>
      <c r="E3" s="688"/>
      <c r="F3" s="688"/>
      <c r="G3" s="692" t="s">
        <v>547</v>
      </c>
      <c r="H3" s="692"/>
      <c r="I3" s="692"/>
      <c r="J3" s="733" t="s">
        <v>800</v>
      </c>
      <c r="K3" s="734"/>
      <c r="L3" s="735"/>
      <c r="M3" s="733" t="s">
        <v>512</v>
      </c>
      <c r="N3" s="734"/>
      <c r="O3" s="735"/>
      <c r="P3" s="690" t="s">
        <v>567</v>
      </c>
      <c r="Q3" s="690"/>
      <c r="R3" s="690"/>
      <c r="S3" s="692" t="s">
        <v>568</v>
      </c>
      <c r="T3" s="692"/>
      <c r="U3" s="692"/>
      <c r="V3" s="716" t="s">
        <v>569</v>
      </c>
      <c r="W3" s="717"/>
      <c r="X3" s="717"/>
      <c r="Y3" s="736" t="s">
        <v>456</v>
      </c>
      <c r="Z3" s="737"/>
      <c r="AA3" s="738"/>
      <c r="AB3" s="731" t="s">
        <v>1056</v>
      </c>
      <c r="AC3" s="731"/>
      <c r="AD3" s="731"/>
      <c r="AE3" s="722" t="s">
        <v>501</v>
      </c>
      <c r="AF3" s="722"/>
      <c r="AG3" s="722"/>
      <c r="AH3" s="724" t="s">
        <v>335</v>
      </c>
      <c r="AI3" s="724"/>
      <c r="AJ3" s="724"/>
      <c r="AK3" s="688" t="s">
        <v>336</v>
      </c>
      <c r="AL3" s="688"/>
      <c r="AM3" s="688"/>
      <c r="AN3" s="691" t="s">
        <v>337</v>
      </c>
      <c r="AO3" s="691"/>
      <c r="AP3" s="691"/>
      <c r="AQ3" s="669" t="s">
        <v>338</v>
      </c>
      <c r="AR3" s="669"/>
      <c r="AS3" s="669"/>
      <c r="AT3" s="77" t="s">
        <v>523</v>
      </c>
      <c r="AU3" s="77" t="s">
        <v>339</v>
      </c>
      <c r="AV3" s="692" t="s">
        <v>340</v>
      </c>
      <c r="AW3" s="692"/>
      <c r="AX3" s="692"/>
      <c r="AY3" s="697" t="s">
        <v>12</v>
      </c>
      <c r="AZ3" s="697"/>
      <c r="BA3" s="697"/>
      <c r="BB3" s="693" t="s">
        <v>341</v>
      </c>
      <c r="BC3" s="693"/>
      <c r="BD3" s="693"/>
      <c r="BE3" s="681" t="s">
        <v>342</v>
      </c>
      <c r="BF3" s="681"/>
      <c r="BG3" s="681"/>
      <c r="BH3" s="669" t="s">
        <v>343</v>
      </c>
      <c r="BI3" s="669"/>
      <c r="BJ3" s="669"/>
      <c r="BK3" s="182" t="s">
        <v>254</v>
      </c>
      <c r="BL3" s="182" t="s">
        <v>344</v>
      </c>
      <c r="BM3" s="681"/>
      <c r="BN3" s="681"/>
      <c r="BO3" s="681"/>
      <c r="BP3" s="712" t="s">
        <v>345</v>
      </c>
      <c r="BQ3" s="712"/>
      <c r="BR3" s="712"/>
      <c r="BS3" s="669" t="s">
        <v>255</v>
      </c>
      <c r="BT3" s="669"/>
      <c r="BU3" s="669"/>
      <c r="BV3" s="677" t="s">
        <v>346</v>
      </c>
      <c r="BW3" s="677"/>
      <c r="BX3" s="677"/>
      <c r="BY3" s="721" t="s">
        <v>13</v>
      </c>
      <c r="BZ3" s="721"/>
      <c r="CA3" s="721"/>
      <c r="CB3" s="681"/>
      <c r="CC3" s="681"/>
      <c r="CD3" s="681"/>
      <c r="CE3" s="671" t="s">
        <v>260</v>
      </c>
      <c r="CF3" s="671"/>
      <c r="CG3" s="671"/>
      <c r="CH3" s="314" t="s">
        <v>435</v>
      </c>
      <c r="CI3" s="719" t="s">
        <v>347</v>
      </c>
      <c r="CJ3" s="719"/>
      <c r="CK3" s="672" t="s">
        <v>348</v>
      </c>
      <c r="CL3" s="672"/>
      <c r="CM3" s="47" t="s">
        <v>515</v>
      </c>
      <c r="CN3" s="47" t="s">
        <v>221</v>
      </c>
      <c r="CO3" s="15" t="s">
        <v>222</v>
      </c>
      <c r="CP3" s="673"/>
      <c r="CQ3" s="718" t="s">
        <v>349</v>
      </c>
      <c r="CR3" s="718"/>
      <c r="CS3" s="681" t="s">
        <v>350</v>
      </c>
      <c r="CT3" s="681"/>
      <c r="CU3" s="721" t="s">
        <v>351</v>
      </c>
      <c r="CV3" s="721"/>
      <c r="CW3" s="723" t="s">
        <v>352</v>
      </c>
      <c r="CX3" s="723"/>
      <c r="CY3" s="675" t="s">
        <v>360</v>
      </c>
      <c r="CZ3" s="676"/>
      <c r="DA3" s="675" t="s">
        <v>361</v>
      </c>
      <c r="DB3" s="676"/>
      <c r="DC3" s="694" t="s">
        <v>774</v>
      </c>
      <c r="DD3" s="696"/>
      <c r="DE3" s="694" t="s">
        <v>775</v>
      </c>
      <c r="DF3" s="696"/>
      <c r="DG3" s="692" t="s">
        <v>353</v>
      </c>
      <c r="DH3" s="692"/>
      <c r="DI3" s="685" t="s">
        <v>418</v>
      </c>
      <c r="DJ3" s="687"/>
      <c r="DK3" s="685" t="s">
        <v>419</v>
      </c>
      <c r="DL3" s="687"/>
      <c r="DM3" s="685" t="s">
        <v>420</v>
      </c>
      <c r="DN3" s="687"/>
      <c r="DO3" s="709" t="s">
        <v>776</v>
      </c>
      <c r="DP3" s="710"/>
      <c r="DQ3" s="711"/>
      <c r="DR3" s="159" t="s">
        <v>354</v>
      </c>
      <c r="DS3" s="682" t="s">
        <v>454</v>
      </c>
      <c r="DT3" s="683"/>
      <c r="DU3" s="684"/>
      <c r="DV3" s="713" t="s">
        <v>1064</v>
      </c>
      <c r="DW3" s="714"/>
      <c r="DX3" s="670" t="s">
        <v>245</v>
      </c>
      <c r="DY3" s="670"/>
      <c r="DZ3" s="688" t="s">
        <v>245</v>
      </c>
      <c r="EA3" s="688"/>
      <c r="EB3" s="712" t="s">
        <v>1060</v>
      </c>
      <c r="EC3" s="712"/>
      <c r="ED3" s="674" t="s">
        <v>280</v>
      </c>
      <c r="EE3" s="674"/>
      <c r="EF3" s="699" t="s">
        <v>559</v>
      </c>
      <c r="EG3" s="699"/>
      <c r="EH3" s="183" t="s">
        <v>279</v>
      </c>
      <c r="EI3" s="742"/>
      <c r="EJ3" s="705" t="s">
        <v>265</v>
      </c>
      <c r="EK3" s="705"/>
      <c r="ER3" s="184">
        <f>B3</f>
        <v>46262</v>
      </c>
      <c r="ES3" s="702" t="s">
        <v>11</v>
      </c>
      <c r="ET3" s="703"/>
    </row>
    <row r="4" spans="2:150" ht="38.25">
      <c r="B4" s="73" t="s">
        <v>14</v>
      </c>
      <c r="C4" s="73" t="s">
        <v>15</v>
      </c>
      <c r="D4" s="74" t="s">
        <v>239</v>
      </c>
      <c r="E4" s="75" t="s">
        <v>111</v>
      </c>
      <c r="F4" s="76" t="s">
        <v>231</v>
      </c>
      <c r="G4" s="74" t="s">
        <v>239</v>
      </c>
      <c r="H4" s="75" t="s">
        <v>111</v>
      </c>
      <c r="I4" s="76" t="s">
        <v>231</v>
      </c>
      <c r="J4" s="323" t="s">
        <v>443</v>
      </c>
      <c r="K4" s="75" t="s">
        <v>444</v>
      </c>
      <c r="L4" s="76" t="s">
        <v>231</v>
      </c>
      <c r="M4" s="323" t="s">
        <v>443</v>
      </c>
      <c r="N4" s="75" t="s">
        <v>444</v>
      </c>
      <c r="O4" s="76" t="s">
        <v>231</v>
      </c>
      <c r="P4" s="410" t="s">
        <v>443</v>
      </c>
      <c r="Q4" s="75" t="s">
        <v>111</v>
      </c>
      <c r="R4" s="76" t="s">
        <v>231</v>
      </c>
      <c r="S4" s="77" t="s">
        <v>443</v>
      </c>
      <c r="T4" s="75" t="s">
        <v>111</v>
      </c>
      <c r="U4" s="76" t="s">
        <v>231</v>
      </c>
      <c r="V4" s="419" t="s">
        <v>443</v>
      </c>
      <c r="W4" s="75" t="s">
        <v>111</v>
      </c>
      <c r="X4" s="76" t="s">
        <v>231</v>
      </c>
      <c r="Y4" s="74" t="s">
        <v>16</v>
      </c>
      <c r="Z4" s="76" t="s">
        <v>242</v>
      </c>
      <c r="AA4" s="376" t="s">
        <v>157</v>
      </c>
      <c r="AB4" s="77" t="s">
        <v>16</v>
      </c>
      <c r="AC4" s="78" t="s">
        <v>242</v>
      </c>
      <c r="AD4" s="76" t="s">
        <v>263</v>
      </c>
      <c r="AE4" s="354" t="s">
        <v>16</v>
      </c>
      <c r="AF4" s="78" t="s">
        <v>242</v>
      </c>
      <c r="AG4" s="76" t="s">
        <v>263</v>
      </c>
      <c r="AH4" s="74" t="s">
        <v>239</v>
      </c>
      <c r="AI4" s="79" t="s">
        <v>111</v>
      </c>
      <c r="AJ4" s="76" t="s">
        <v>219</v>
      </c>
      <c r="AK4" s="74" t="s">
        <v>239</v>
      </c>
      <c r="AL4" s="79" t="s">
        <v>111</v>
      </c>
      <c r="AM4" s="76" t="s">
        <v>219</v>
      </c>
      <c r="AN4" s="74" t="s">
        <v>239</v>
      </c>
      <c r="AO4" s="79" t="s">
        <v>111</v>
      </c>
      <c r="AP4" s="76" t="s">
        <v>219</v>
      </c>
      <c r="AQ4" s="74" t="s">
        <v>239</v>
      </c>
      <c r="AR4" s="79" t="s">
        <v>111</v>
      </c>
      <c r="AS4" s="76" t="s">
        <v>219</v>
      </c>
      <c r="AT4" s="385" t="s">
        <v>99</v>
      </c>
      <c r="AU4" s="80" t="s">
        <v>99</v>
      </c>
      <c r="AV4" s="77" t="s">
        <v>16</v>
      </c>
      <c r="AW4" s="78" t="s">
        <v>242</v>
      </c>
      <c r="AX4" s="76" t="s">
        <v>262</v>
      </c>
      <c r="AY4" s="77" t="s">
        <v>16</v>
      </c>
      <c r="AZ4" s="78" t="s">
        <v>242</v>
      </c>
      <c r="BA4" s="76" t="s">
        <v>262</v>
      </c>
      <c r="BB4" s="74" t="s">
        <v>239</v>
      </c>
      <c r="BC4" s="79" t="s">
        <v>111</v>
      </c>
      <c r="BD4" s="76" t="s">
        <v>219</v>
      </c>
      <c r="BE4" s="74" t="s">
        <v>239</v>
      </c>
      <c r="BF4" s="79" t="s">
        <v>111</v>
      </c>
      <c r="BG4" s="76" t="s">
        <v>219</v>
      </c>
      <c r="BH4" s="74" t="s">
        <v>239</v>
      </c>
      <c r="BI4" s="79" t="s">
        <v>111</v>
      </c>
      <c r="BJ4" s="76" t="s">
        <v>219</v>
      </c>
      <c r="BK4" s="385" t="s">
        <v>99</v>
      </c>
      <c r="BL4" s="80" t="s">
        <v>99</v>
      </c>
      <c r="BM4" s="74" t="s">
        <v>239</v>
      </c>
      <c r="BN4" s="79" t="s">
        <v>111</v>
      </c>
      <c r="BO4" s="76" t="s">
        <v>219</v>
      </c>
      <c r="BP4" s="81" t="s">
        <v>239</v>
      </c>
      <c r="BQ4" s="79" t="s">
        <v>111</v>
      </c>
      <c r="BR4" s="76" t="s">
        <v>219</v>
      </c>
      <c r="BS4" s="82" t="s">
        <v>421</v>
      </c>
      <c r="BT4" s="83" t="s">
        <v>234</v>
      </c>
      <c r="BU4" s="76" t="s">
        <v>262</v>
      </c>
      <c r="BV4" s="156" t="s">
        <v>422</v>
      </c>
      <c r="BW4" s="83" t="s">
        <v>234</v>
      </c>
      <c r="BX4" s="76" t="s">
        <v>262</v>
      </c>
      <c r="BY4" s="77" t="s">
        <v>422</v>
      </c>
      <c r="BZ4" s="83" t="s">
        <v>234</v>
      </c>
      <c r="CA4" s="76" t="s">
        <v>262</v>
      </c>
      <c r="CB4" s="74" t="s">
        <v>522</v>
      </c>
      <c r="CC4" s="79" t="s">
        <v>234</v>
      </c>
      <c r="CD4" s="76" t="s">
        <v>157</v>
      </c>
      <c r="CE4" s="77" t="s">
        <v>16</v>
      </c>
      <c r="CF4" s="79" t="s">
        <v>111</v>
      </c>
      <c r="CG4" s="76" t="s">
        <v>219</v>
      </c>
      <c r="CH4" s="313" t="s">
        <v>219</v>
      </c>
      <c r="CI4" s="83" t="s">
        <v>238</v>
      </c>
      <c r="CJ4" s="76" t="s">
        <v>219</v>
      </c>
      <c r="CK4" s="84" t="s">
        <v>238</v>
      </c>
      <c r="CL4" s="76" t="s">
        <v>219</v>
      </c>
      <c r="CM4" s="370" t="s">
        <v>238</v>
      </c>
      <c r="CN4" s="85" t="s">
        <v>235</v>
      </c>
      <c r="CO4" s="85" t="s">
        <v>235</v>
      </c>
      <c r="CP4" s="86" t="s">
        <v>17</v>
      </c>
      <c r="CQ4" s="77" t="s">
        <v>16</v>
      </c>
      <c r="CR4" s="87" t="s">
        <v>18</v>
      </c>
      <c r="CS4" s="77" t="s">
        <v>16</v>
      </c>
      <c r="CT4" s="87" t="s">
        <v>18</v>
      </c>
      <c r="CU4" s="77" t="s">
        <v>16</v>
      </c>
      <c r="CV4" s="87" t="s">
        <v>18</v>
      </c>
      <c r="CW4" s="77" t="s">
        <v>16</v>
      </c>
      <c r="CX4" s="87" t="s">
        <v>18</v>
      </c>
      <c r="CY4" s="77" t="s">
        <v>16</v>
      </c>
      <c r="CZ4" s="87" t="s">
        <v>18</v>
      </c>
      <c r="DA4" s="77" t="s">
        <v>16</v>
      </c>
      <c r="DB4" s="87" t="s">
        <v>18</v>
      </c>
      <c r="DC4" s="77" t="s">
        <v>16</v>
      </c>
      <c r="DD4" s="87" t="s">
        <v>18</v>
      </c>
      <c r="DE4" s="77" t="s">
        <v>16</v>
      </c>
      <c r="DF4" s="87" t="s">
        <v>18</v>
      </c>
      <c r="DG4" s="77" t="s">
        <v>16</v>
      </c>
      <c r="DH4" s="87" t="s">
        <v>18</v>
      </c>
      <c r="DI4" s="77" t="s">
        <v>16</v>
      </c>
      <c r="DJ4" s="87" t="s">
        <v>18</v>
      </c>
      <c r="DK4" s="77" t="s">
        <v>16</v>
      </c>
      <c r="DL4" s="87" t="s">
        <v>18</v>
      </c>
      <c r="DM4" s="77" t="s">
        <v>16</v>
      </c>
      <c r="DN4" s="87" t="s">
        <v>18</v>
      </c>
      <c r="DO4" s="77" t="s">
        <v>16</v>
      </c>
      <c r="DP4" s="87" t="s">
        <v>277</v>
      </c>
      <c r="DQ4" s="76" t="s">
        <v>278</v>
      </c>
      <c r="DR4" s="85" t="s">
        <v>19</v>
      </c>
      <c r="DS4" s="331" t="s">
        <v>16</v>
      </c>
      <c r="DT4" s="85" t="s">
        <v>160</v>
      </c>
      <c r="DU4" s="331" t="s">
        <v>157</v>
      </c>
      <c r="DV4" s="331" t="s">
        <v>16</v>
      </c>
      <c r="DW4" s="331" t="s">
        <v>157</v>
      </c>
      <c r="DX4" s="88" t="s">
        <v>159</v>
      </c>
      <c r="DY4" s="76" t="s">
        <v>526</v>
      </c>
      <c r="DZ4" s="313" t="s">
        <v>522</v>
      </c>
      <c r="EA4" s="76" t="s">
        <v>527</v>
      </c>
      <c r="EB4" s="313" t="s">
        <v>522</v>
      </c>
      <c r="EC4" s="76" t="s">
        <v>527</v>
      </c>
      <c r="ED4" s="89" t="s">
        <v>16</v>
      </c>
      <c r="EE4" s="76" t="s">
        <v>264</v>
      </c>
      <c r="EF4" s="407" t="s">
        <v>16</v>
      </c>
      <c r="EG4" s="76" t="s">
        <v>264</v>
      </c>
      <c r="EH4" s="185" t="s">
        <v>20</v>
      </c>
      <c r="EI4" s="168" t="s">
        <v>258</v>
      </c>
      <c r="EJ4" s="8" t="s">
        <v>1013</v>
      </c>
      <c r="EK4" s="169" t="s">
        <v>218</v>
      </c>
      <c r="EL4" s="404" t="s">
        <v>465</v>
      </c>
      <c r="EM4" s="345" t="s">
        <v>371</v>
      </c>
      <c r="ER4" s="190" t="s">
        <v>14</v>
      </c>
      <c r="ES4" s="191" t="s">
        <v>15</v>
      </c>
      <c r="ET4" s="192" t="s">
        <v>109</v>
      </c>
    </row>
    <row r="5" spans="2:150" ht="15" hidden="1" customHeight="1">
      <c r="B5" s="193" t="str">
        <f>B4</f>
        <v>Sr. No.</v>
      </c>
      <c r="C5" s="193" t="str">
        <f>C4</f>
        <v>DISTRIBUTOR NAME</v>
      </c>
      <c r="D5" s="193" t="str">
        <f>$D$2&amp;"//"&amp;$D$3&amp;"//"&amp;D4</f>
        <v>GAIA MILK //TM 500 ML// Crt</v>
      </c>
      <c r="E5" s="193" t="str">
        <f>$D$2&amp;"//"&amp;$D$3&amp;"//"&amp;E4</f>
        <v>GAIA MILK //TM 500 ML//Pkt</v>
      </c>
      <c r="F5" s="193" t="str">
        <f>$D$2&amp;"//"&amp;$D$3&amp;"//"&amp;F4</f>
        <v>GAIA MILK //TM 500 ML//Free
Pkt</v>
      </c>
      <c r="G5" s="193" t="str">
        <f>$D$2&amp;"//"&amp;$G$3&amp;"//"&amp;G4</f>
        <v>GAIA MILK //CM 500 ML// Crt</v>
      </c>
      <c r="H5" s="193" t="str">
        <f>$D$2&amp;"//"&amp;$G$3&amp;"//"&amp;H4</f>
        <v>GAIA MILK //CM 500 ML//Pkt</v>
      </c>
      <c r="I5" s="193" t="str">
        <f>$D$2&amp;"//"&amp;$G$3&amp;"//"&amp;I4</f>
        <v>GAIA MILK //CM 500 ML//Free
Pkt</v>
      </c>
      <c r="J5" s="193" t="str">
        <f>$D$2&amp;"//"&amp;$J$3&amp;"//"&amp;J4</f>
        <v>GAIA MILK //Maxx UHT 110 ml//CBX</v>
      </c>
      <c r="K5" s="193" t="str">
        <f>$D$2&amp;"//"&amp;$J$3&amp;"//"&amp;K4</f>
        <v>GAIA MILK //Maxx UHT 110 ml//Pc</v>
      </c>
      <c r="L5" s="193" t="str">
        <f>$D$2&amp;"//"&amp;$J$3&amp;"//"&amp;L4</f>
        <v>GAIA MILK //Maxx UHT 110 ml//Free
Pkt</v>
      </c>
      <c r="M5" s="193" t="str">
        <f>$D$2&amp;"//"&amp;$M$3&amp;"//"&amp;M4</f>
        <v>GAIA MILK //Gaia Maxx UHT 400ml//CBX</v>
      </c>
      <c r="N5" s="193" t="str">
        <f>$D$2&amp;"//"&amp;$M$3&amp;"//"&amp;N4</f>
        <v>GAIA MILK //Gaia Maxx UHT 400ml//Pc</v>
      </c>
      <c r="O5" s="193" t="str">
        <f>$D$2&amp;"//"&amp;$M$3&amp;"//"&amp;O4</f>
        <v>GAIA MILK //Gaia Maxx UHT 400ml//Free
Pkt</v>
      </c>
      <c r="P5" s="411" t="str">
        <f>$D$2&amp;"//"&amp;$P$3&amp;"//"&amp;P4</f>
        <v>GAIA MILK //Gaia Premium Milk UHT Tetra Pack 1 Ltr//CBX</v>
      </c>
      <c r="Q5" s="193" t="str">
        <f>$D$2&amp;"//"&amp;$P$3&amp;"//"&amp;Q4</f>
        <v>GAIA MILK //Gaia Premium Milk UHT Tetra Pack 1 Ltr//Pkt</v>
      </c>
      <c r="R5" s="193" t="str">
        <f>$D$2&amp;"//"&amp;$P$3&amp;"//"&amp;R4</f>
        <v>GAIA MILK //Gaia Premium Milk UHT Tetra Pack 1 Ltr//Free
Pkt</v>
      </c>
      <c r="S5" s="417" t="str">
        <f>$D$2&amp;"//"&amp;$S$3&amp;"//"&amp;S4</f>
        <v>GAIA MILK //Gaia Lite Milk UHT Tetra Pack 1Ltr//CBX</v>
      </c>
      <c r="T5" s="193" t="str">
        <f>$D$2&amp;"//"&amp;$S$3&amp;"//"&amp;T4</f>
        <v>GAIA MILK //Gaia Lite Milk UHT Tetra Pack 1Ltr//Pkt</v>
      </c>
      <c r="U5" s="193" t="str">
        <f>$D$2&amp;"//"&amp;$S$3&amp;"//"&amp;U4</f>
        <v>GAIA MILK //Gaia Lite Milk UHT Tetra Pack 1Ltr//Free
Pkt</v>
      </c>
      <c r="V5" s="420" t="str">
        <f>$D$2&amp;"//"&amp;$V$3&amp;"//"&amp;V4</f>
        <v>GAIA MILK //Gaia Gold Milk UHT Tetra Pack 1Ltr//CBX</v>
      </c>
      <c r="W5" s="193" t="str">
        <f>$D$2&amp;"//"&amp;$V$3&amp;"//"&amp;W4</f>
        <v>GAIA MILK //Gaia Gold Milk UHT Tetra Pack 1Ltr//Pkt</v>
      </c>
      <c r="X5" s="193" t="str">
        <f>$D$2&amp;"//"&amp;$V$3&amp;"//"&amp;X4</f>
        <v>GAIA MILK //Gaia Gold Milk UHT Tetra Pack 1Ltr//Free
Pkt</v>
      </c>
      <c r="Y5" s="336" t="str">
        <f>$Y$2&amp;"//"&amp;$Y$3&amp;"//"&amp;Y4</f>
        <v>GAIA CUPS DAHI //Gaia Mishti Doi 80g//BOX</v>
      </c>
      <c r="Z5" s="336" t="str">
        <f>$Y$2&amp;"//"&amp;$Y$3&amp;"//"&amp;Z4</f>
        <v>GAIA CUPS DAHI //Gaia Mishti Doi 80g//Cups</v>
      </c>
      <c r="AA5" s="377" t="str">
        <f>$Y$2&amp;"//"&amp;$Y$3&amp;"//"&amp;AA4</f>
        <v>GAIA CUPS DAHI //Gaia Mishti Doi 80g//Free Box</v>
      </c>
      <c r="AB5" s="193" t="str">
        <f>$Y$2&amp;"//"&amp;$AB$3&amp;"//"&amp;AB4</f>
        <v>GAIA CUPS DAHI //DAHI CUP 200 GRMS Box(6Pc) //BOX</v>
      </c>
      <c r="AC5" s="193" t="str">
        <f>$Y$2&amp;"//"&amp;$AB$3&amp;"//"&amp;AC4</f>
        <v>GAIA CUPS DAHI //DAHI CUP 200 GRMS Box(6Pc) //Cups</v>
      </c>
      <c r="AD5" s="193" t="str">
        <f>$Y$2&amp;"//"&amp;$AB$3&amp;"//"&amp;AD4</f>
        <v>GAIA CUPS DAHI //DAHI CUP 200 GRMS Box(6Pc) //Free
Box</v>
      </c>
      <c r="AE5" s="355" t="str">
        <f>$Y$2&amp;"//"&amp;$AE$3&amp;"//"&amp;AE4</f>
        <v>GAIA CUPS DAHI //DAHI CUP 200 GRMS //BOX</v>
      </c>
      <c r="AF5" s="193" t="str">
        <f>$Y$2&amp;"//"&amp;$AE$3&amp;"//"&amp;AF4</f>
        <v>GAIA CUPS DAHI //DAHI CUP 200 GRMS //Cups</v>
      </c>
      <c r="AG5" s="193" t="str">
        <f>$Y$2&amp;"//"&amp;$AE$3&amp;"//"&amp;AG4</f>
        <v>GAIA CUPS DAHI //DAHI CUP 200 GRMS //Free
Box</v>
      </c>
      <c r="AH5" s="193" t="str">
        <f>$AH$2&amp;"//"&amp;$AH$3&amp;"//"&amp;AH4</f>
        <v xml:space="preserve">     GAIA PLAIN DAHI //PD 200 GRMS// Crt</v>
      </c>
      <c r="AI5" s="193" t="str">
        <f>$AH$2&amp;"//"&amp;$AH$3&amp;"//"&amp;AI4</f>
        <v xml:space="preserve">     GAIA PLAIN DAHI //PD 200 GRMS//Pkt</v>
      </c>
      <c r="AJ5" s="193" t="str">
        <f>$AH$2&amp;"//"&amp;$AH$3&amp;"//"&amp;AJ4</f>
        <v xml:space="preserve">     GAIA PLAIN DAHI //PD 200 GRMS//Free 
Pkt</v>
      </c>
      <c r="AK5" s="193" t="str">
        <f>$AH$2&amp;"//"&amp;$AK$3&amp;"//"&amp;AK4</f>
        <v xml:space="preserve">     GAIA PLAIN DAHI //PD 400 GRMS // Crt</v>
      </c>
      <c r="AL5" s="193" t="str">
        <f>$AH$2&amp;"//"&amp;$AK$3&amp;"//"&amp;AL4</f>
        <v xml:space="preserve">     GAIA PLAIN DAHI //PD 400 GRMS //Pkt</v>
      </c>
      <c r="AM5" s="193" t="str">
        <f>$AH$2&amp;"//"&amp;$AK$3&amp;"//"&amp;AM4</f>
        <v xml:space="preserve">     GAIA PLAIN DAHI //PD 400 GRMS //Free 
Pkt</v>
      </c>
      <c r="AN5" s="193" t="str">
        <f>$AH$2&amp;"//"&amp;$AN$3&amp;"//"&amp;AN4</f>
        <v xml:space="preserve">     GAIA PLAIN DAHI //PD 1 KG  // Crt</v>
      </c>
      <c r="AO5" s="193" t="str">
        <f>$AH$2&amp;"//"&amp;$AN$3&amp;"//"&amp;AO4</f>
        <v xml:space="preserve">     GAIA PLAIN DAHI //PD 1 KG  //Pkt</v>
      </c>
      <c r="AP5" s="193" t="str">
        <f>$AH$2&amp;"//"&amp;$AN$3&amp;"//"&amp;AP4</f>
        <v xml:space="preserve">     GAIA PLAIN DAHI //PD 1 KG  //Free 
Pkt</v>
      </c>
      <c r="AQ5" s="193" t="str">
        <f>$AH$2&amp;"//"&amp;$AQ$3&amp;"//"&amp;AQ4</f>
        <v xml:space="preserve">     GAIA PLAIN DAHI //PD 5 KG // Crt</v>
      </c>
      <c r="AR5" s="193" t="str">
        <f>$AH$2&amp;"//"&amp;$AQ$3&amp;"//"&amp;AR4</f>
        <v xml:space="preserve">     GAIA PLAIN DAHI //PD 5 KG //Pkt</v>
      </c>
      <c r="AS5" s="193" t="str">
        <f>$AH$2&amp;"//"&amp;$AQ$3&amp;"//"&amp;AS4</f>
        <v xml:space="preserve">     GAIA PLAIN DAHI //PD 5 KG //Free 
Pkt</v>
      </c>
      <c r="AT5" s="193" t="str">
        <f>$AH$2&amp;"//"&amp;$AT$3&amp;"//"&amp;AT4</f>
        <v xml:space="preserve">     GAIA PLAIN DAHI //PD
5 KG//BKT</v>
      </c>
      <c r="AU5" s="193" t="str">
        <f>$AH$2&amp;"//"&amp;$AU$3&amp;"//"&amp;AU4</f>
        <v xml:space="preserve">     GAIA PLAIN DAHI //PD 15 KG//BKT</v>
      </c>
      <c r="AV5" s="193" t="str">
        <f>$AV$2&amp;"//"&amp;$AV$3&amp;"//"&amp;AV4</f>
        <v>GAIA FLAVOURED DAHI//LYCHEE 90 GRMS//BOX</v>
      </c>
      <c r="AW5" s="193" t="str">
        <f>$AV$2&amp;"//"&amp;$AV$3&amp;"//"&amp;AW4</f>
        <v>GAIA FLAVOURED DAHI//LYCHEE 90 GRMS//Cups</v>
      </c>
      <c r="AX5" s="193" t="str">
        <f>$AV$2&amp;"//"&amp;$AV$3&amp;"//"&amp;AX4</f>
        <v>GAIA FLAVOURED DAHI//LYCHEE 90 GRMS//Free 
Box</v>
      </c>
      <c r="AY5" s="193" t="str">
        <f>$AV$2&amp;"//"&amp;$AY$3&amp;"//"&amp;AY4</f>
        <v>GAIA FLAVOURED DAHI//MUSKMELON   90 GRMS//BOX</v>
      </c>
      <c r="AZ5" s="193" t="str">
        <f>$AV$2&amp;"//"&amp;$AY$3&amp;"//"&amp;AZ4</f>
        <v>GAIA FLAVOURED DAHI//MUSKMELON   90 GRMS//Cups</v>
      </c>
      <c r="BA5" s="193" t="str">
        <f>$AV$2&amp;"//"&amp;$AY$3&amp;"//"&amp;BA4</f>
        <v>GAIA FLAVOURED DAHI//MUSKMELON   90 GRMS//Free 
Box</v>
      </c>
      <c r="BB5" s="193" t="str">
        <f>$BB$2&amp;"//"&amp;$BB$3&amp;"//"&amp;BB4</f>
        <v>GAIA KADHI DAHI//KD 200 GRMS// Crt</v>
      </c>
      <c r="BC5" s="193" t="str">
        <f>$BB$2&amp;"//"&amp;$BB$3&amp;"//"&amp;BC4</f>
        <v>GAIA KADHI DAHI//KD 200 GRMS//Pkt</v>
      </c>
      <c r="BD5" s="193" t="str">
        <f>$BB$2&amp;"//"&amp;$BB$3&amp;"//"&amp;BD4</f>
        <v>GAIA KADHI DAHI//KD 200 GRMS//Free 
Pkt</v>
      </c>
      <c r="BE5" s="193" t="str">
        <f>$BB$2&amp;"//"&amp;$BE$3&amp;"//"&amp;BE4</f>
        <v>GAIA KADHI DAHI//KD 1 KG // Crt</v>
      </c>
      <c r="BF5" s="193" t="str">
        <f>$BB$2&amp;"//"&amp;$BE$3&amp;"//"&amp;BF4</f>
        <v>GAIA KADHI DAHI//KD 1 KG //Pkt</v>
      </c>
      <c r="BG5" s="193" t="str">
        <f>$BB$2&amp;"//"&amp;$BE$3&amp;"//"&amp;BG4</f>
        <v>GAIA KADHI DAHI//KD 1 KG //Free 
Pkt</v>
      </c>
      <c r="BH5" s="193" t="str">
        <f>$BB$2&amp;"//"&amp;$BH$3&amp;"//"&amp;BH4</f>
        <v>GAIA KADHI DAHI//KD 5 KG // Crt</v>
      </c>
      <c r="BI5" s="193" t="str">
        <f>$BB$2&amp;"//"&amp;$BH$3&amp;"//"&amp;BI4</f>
        <v>GAIA KADHI DAHI//KD 5 KG //Pkt</v>
      </c>
      <c r="BJ5" s="193" t="str">
        <f>$BB$2&amp;"//"&amp;$BH$3&amp;"//"&amp;BJ4</f>
        <v>GAIA KADHI DAHI//KD 5 KG //Free 
Pkt</v>
      </c>
      <c r="BK5" s="193" t="str">
        <f>$BB$2&amp;"//"&amp;$BK$3&amp;"//"&amp;BK4</f>
        <v>GAIA KADHI DAHI//KD
5 KG //BKT</v>
      </c>
      <c r="BL5" s="193" t="str">
        <f>$BB$2&amp;"//"&amp;$BL$3&amp;"//"&amp;BL4</f>
        <v>GAIA KADHI DAHI//KD 15KG //BKT</v>
      </c>
      <c r="BM5" s="193" t="str">
        <f>$BM$2&amp;"//"&amp;$BM$3&amp;"//"&amp;BM4</f>
        <v>MASALA CHAAS 200 GRMS//// Crt</v>
      </c>
      <c r="BN5" s="193" t="str">
        <f>$BM$2&amp;"//"&amp;$BM$3&amp;"//"&amp;BN4</f>
        <v>MASALA CHAAS 200 GRMS////Pkt</v>
      </c>
      <c r="BO5" s="193" t="str">
        <f>$BM$2&amp;"//"&amp;$BM$3&amp;"//"&amp;BO4</f>
        <v>MASALA CHAAS 200 GRMS////Free 
Pkt</v>
      </c>
      <c r="BP5" s="193" t="str">
        <f>$BP$2&amp;"//"&amp;$BP$3&amp;"//"&amp;BP4</f>
        <v>GAIA LASSI //SWEET LASSI 180 GRMS// Crt</v>
      </c>
      <c r="BQ5" s="193" t="str">
        <f>$BP$2&amp;"//"&amp;$BP$3&amp;"//"&amp;BQ4</f>
        <v>GAIA LASSI //SWEET LASSI 180 GRMS//Pkt</v>
      </c>
      <c r="BR5" s="193" t="str">
        <f>$BP$2&amp;"//"&amp;$BP$3&amp;"//"&amp;BR4</f>
        <v>GAIA LASSI //SWEET LASSI 180 GRMS//Free 
Pkt</v>
      </c>
      <c r="BS5" s="193" t="str">
        <f>$BP$2&amp;"//"&amp;$BS$3&amp;"//"&amp;BS4</f>
        <v>GAIA LASSI //PLAIN (GLASS) LASSI 180 GRMS//BOX3</v>
      </c>
      <c r="BT5" s="193" t="str">
        <f>$BP$2&amp;"//"&amp;$BS$3&amp;"//"&amp;BT4</f>
        <v>GAIA LASSI //PLAIN (GLASS) LASSI 180 GRMS//Glass</v>
      </c>
      <c r="BU5" s="193" t="str">
        <f>$BP$2&amp;"//"&amp;$BS$3&amp;"//"&amp;BU4</f>
        <v>GAIA LASSI //PLAIN (GLASS) LASSI 180 GRMS//Free 
Box</v>
      </c>
      <c r="BV5" s="194" t="str">
        <f>$BP$2&amp;"//"&amp;$BV$3&amp;"//"&amp;BV4</f>
        <v>GAIA LASSI //MANGO LASSI 180 GRMS//BOX2</v>
      </c>
      <c r="BW5" s="193" t="str">
        <f>$BP$2&amp;"//"&amp;$BV$3&amp;"//"&amp;BW4</f>
        <v>GAIA LASSI //MANGO LASSI 180 GRMS//Glass</v>
      </c>
      <c r="BX5" s="193" t="str">
        <f>$BP$2&amp;"//"&amp;$BV$3&amp;"//"&amp;BX4</f>
        <v>GAIA LASSI //MANGO LASSI 180 GRMS//Free 
Box</v>
      </c>
      <c r="BY5" s="193" t="str">
        <f>$BP$2&amp;"//"&amp;$BY$3&amp;"//"&amp;BY4</f>
        <v>GAIA LASSI //STRAWBERRY LASSI 180 GRMS//BOX2</v>
      </c>
      <c r="BZ5" s="193" t="str">
        <f>$BP$2&amp;"//"&amp;$BY$3&amp;"//"&amp;BZ4</f>
        <v>GAIA LASSI //STRAWBERRY LASSI 180 GRMS//Glass</v>
      </c>
      <c r="CA5" s="193" t="str">
        <f>$BP$2&amp;"//"&amp;$BY$3&amp;"//"&amp;CA4</f>
        <v>GAIA LASSI //STRAWBERRY LASSI 180 GRMS//Free 
Box</v>
      </c>
      <c r="CB5" s="193" t="str">
        <f>$CB$2&amp;"//"&amp;$CB$2&amp;"//"&amp;CB4</f>
        <v>MASALA CHAAS GLAAS 180 GRMS//MASALA CHAAS GLAAS 180 GRMS//Box</v>
      </c>
      <c r="CC5" s="193" t="str">
        <f>$CB$2&amp;"//"&amp;$CB$2&amp;"//"&amp;CC4</f>
        <v>MASALA CHAAS GLAAS 180 GRMS//MASALA CHAAS GLAAS 180 GRMS//Glass</v>
      </c>
      <c r="CD5" s="193" t="str">
        <f>$CB$2&amp;"//"&amp;$CB$2&amp;"//"&amp;CD4</f>
        <v>MASALA CHAAS GLAAS 180 GRMS//MASALA CHAAS GLAAS 180 GRMS//Free Box</v>
      </c>
      <c r="CE5" s="94" t="str">
        <f>$CE$2&amp;"//"&amp;$CE$3&amp;"//"&amp;CE4</f>
        <v>GAIA PANEER//PANEER 
200 GRMS//BOX</v>
      </c>
      <c r="CF5" s="94" t="str">
        <f>$CE$2&amp;"//"&amp;$CE$3&amp;"//"&amp;CF4</f>
        <v>GAIA PANEER//PANEER 
200 GRMS//Pkt</v>
      </c>
      <c r="CG5" s="94" t="str">
        <f>$CE$2&amp;"//"&amp;$CE$3&amp;"//"&amp;CG4</f>
        <v>GAIA PANEER//PANEER 
200 GRMS//Free 
Pkt</v>
      </c>
      <c r="CH5" s="94" t="str">
        <f>"MASALA//"&amp;$CH$3&amp;"//"&amp;$CH$4</f>
        <v>MASALA//Zoff
Garam
Mashala//Free 
Pkt</v>
      </c>
      <c r="CI5" s="94" t="str">
        <f>$CE$2&amp;"//"&amp;$CI$3&amp;"//"&amp;CI4</f>
        <v>GAIA PANEER//PANEER 500 GRMS //Brand</v>
      </c>
      <c r="CJ5" s="94" t="str">
        <f>$CE$2&amp;"//"&amp;$CI$3&amp;"//"&amp;CJ4</f>
        <v>GAIA PANEER//PANEER 500 GRMS //Free 
Pkt</v>
      </c>
      <c r="CK5" s="94" t="str">
        <f>$CE$2&amp;"//"&amp;$CK$3&amp;"//"&amp;CK4</f>
        <v>GAIA PANEER//PANEER 1 KG//Brand</v>
      </c>
      <c r="CL5" s="94" t="str">
        <f>$CE$2&amp;"//"&amp;$CK$3&amp;"//"&amp;CL4</f>
        <v>GAIA PANEER//PANEER 1 KG//Free 
Pkt</v>
      </c>
      <c r="CM5" s="94" t="str">
        <f>$CE$2&amp;"//"&amp;$CM$3&amp;"//"&amp;CM4</f>
        <v>GAIA PANEER//PANEER 5 KG//Brand</v>
      </c>
      <c r="CN5" s="94" t="str">
        <f>$CN$2&amp;"//"&amp;$CN$3&amp;"//"&amp;CN4</f>
        <v>LOOSE PANEER//1 KG//Loose</v>
      </c>
      <c r="CO5" s="94" t="str">
        <f>$CN$2&amp;"//"&amp;$CO$3&amp;"//"&amp;CO4</f>
        <v>LOOSE PANEER//5 KG //Loose</v>
      </c>
      <c r="CP5" s="193" t="str">
        <f>$CP$2&amp;"//"&amp;$CP$2&amp;"//"&amp;CP4</f>
        <v>TOTAL
PANEER //TOTAL
PANEER //(IN KG)</v>
      </c>
      <c r="CQ5" s="193" t="str">
        <f>$CQ$2&amp;"//"&amp;$CQ$3&amp;"//"&amp;CQ4</f>
        <v>GAIA PREMIUM DESI GHEE //GHEE 100 ML//BOX</v>
      </c>
      <c r="CR5" s="193" t="str">
        <f>$CQ$2&amp;"//"&amp;$CQ$3&amp;"//"&amp;CR4</f>
        <v>GAIA PREMIUM DESI GHEE //GHEE 100 ML//JAR</v>
      </c>
      <c r="CS5" s="193" t="str">
        <f>$CQ$2&amp;"//"&amp;$CS$3&amp;"//"&amp;CS4</f>
        <v>GAIA PREMIUM DESI GHEE //GHEE 200 ML//BOX</v>
      </c>
      <c r="CT5" s="193" t="str">
        <f>$CQ$2&amp;"//"&amp;$CS$3&amp;"//"&amp;CT4</f>
        <v>GAIA PREMIUM DESI GHEE //GHEE 200 ML//JAR</v>
      </c>
      <c r="CU5" s="193" t="str">
        <f>$CQ$2&amp;"//"&amp;$CU$3&amp;"//"&amp;CU4</f>
        <v>GAIA PREMIUM DESI GHEE //GHEE 500 ML//BOX</v>
      </c>
      <c r="CV5" s="193" t="str">
        <f>$CQ$2&amp;"//"&amp;$CU$3&amp;"//"&amp;CV4</f>
        <v>GAIA PREMIUM DESI GHEE //GHEE 500 ML//JAR</v>
      </c>
      <c r="CW5" s="193" t="str">
        <f>$CQ$2&amp;"//"&amp;$CW$3&amp;"//"&amp;CW4</f>
        <v>GAIA PREMIUM DESI GHEE //GHEE 1 LTR  //BOX</v>
      </c>
      <c r="CX5" s="193" t="str">
        <f>$CQ$2&amp;"//"&amp;$CW$3&amp;"//"&amp;CX4</f>
        <v>GAIA PREMIUM DESI GHEE //GHEE 1 LTR  //JAR</v>
      </c>
      <c r="CY5" s="193" t="str">
        <f>$CQ$2&amp;"//"&amp;$CY$3&amp;"//"&amp;CY4</f>
        <v>GAIA PREMIUM DESI GHEE //GHEE 1 LTR Ceka Pack//BOX</v>
      </c>
      <c r="CZ5" s="193" t="str">
        <f>$CQ$2&amp;"//"&amp;$CY$3&amp;"//"&amp;CZ4</f>
        <v>GAIA PREMIUM DESI GHEE //GHEE 1 LTR Ceka Pack//JAR</v>
      </c>
      <c r="DA5" s="193" t="str">
        <f>$CQ$2&amp;"//"&amp;$DA$3&amp;"//"&amp;DA4</f>
        <v>GAIA PREMIUM DESI GHEE //Cow GHEE 1 LTR Ceka Pack //BOX</v>
      </c>
      <c r="DB5" s="193" t="str">
        <f>$CQ$2&amp;"//"&amp;$DA$3&amp;"//"&amp;DB4</f>
        <v>GAIA PREMIUM DESI GHEE //Cow GHEE 1 LTR Ceka Pack //JAR</v>
      </c>
      <c r="DC5" s="193" t="str">
        <f>$CQ$2&amp;"//"&amp;$DC$3&amp;"//"&amp;DC4</f>
        <v>GAIA PREMIUM DESI GHEE //GHEE 900 ML Ceka Pack//BOX</v>
      </c>
      <c r="DD5" s="193" t="str">
        <f>$CQ$2&amp;"//"&amp;$DC$3&amp;"//"&amp;DD4</f>
        <v>GAIA PREMIUM DESI GHEE //GHEE 900 ML Ceka Pack//JAR</v>
      </c>
      <c r="DE5" s="193" t="str">
        <f>$CQ$2&amp;"//"&amp;$DE$3&amp;"//"&amp;DE4</f>
        <v>GAIA PREMIUM DESI GHEE //Cow GHEE 900 ML Ceka Pack //BOX</v>
      </c>
      <c r="DF5" s="193" t="str">
        <f>$CQ$2&amp;"//"&amp;$DE$3&amp;"//"&amp;DF4</f>
        <v>GAIA PREMIUM DESI GHEE //Cow GHEE 900 ML Ceka Pack //JAR</v>
      </c>
      <c r="DG5" s="193" t="str">
        <f>$CQ$2&amp;"//"&amp;$DG$3&amp;"//"&amp;DG4</f>
        <v>GAIA PREMIUM DESI GHEE //GHEE 5 LTRS //BOX</v>
      </c>
      <c r="DH5" s="193" t="str">
        <f>$CQ$2&amp;"//"&amp;$DG$3&amp;"//"&amp;DH4</f>
        <v>GAIA PREMIUM DESI GHEE //GHEE 5 LTRS //JAR</v>
      </c>
      <c r="DI5" s="193" t="str">
        <f>$CQ$2&amp;"//"&amp;$DI$3&amp;"//"&amp;DI4</f>
        <v>GAIA PREMIUM DESI GHEE //COW GHEE 200 ML//BOX</v>
      </c>
      <c r="DJ5" s="193" t="str">
        <f>$CQ$2&amp;"//"&amp;$DI$3&amp;"//"&amp;DJ4</f>
        <v>GAIA PREMIUM DESI GHEE //COW GHEE 200 ML//JAR</v>
      </c>
      <c r="DK5" s="193" t="str">
        <f>$CQ$2&amp;"//"&amp;$DK$3&amp;"//"&amp;DK4</f>
        <v>GAIA PREMIUM DESI GHEE //COW GHEE 500 ML//BOX</v>
      </c>
      <c r="DL5" s="193" t="str">
        <f>$CQ$2&amp;"//"&amp;$DK$3&amp;"//"&amp;DL4</f>
        <v>GAIA PREMIUM DESI GHEE //COW GHEE 500 ML//JAR</v>
      </c>
      <c r="DM5" s="193" t="str">
        <f>$CQ$2&amp;"//"&amp;$DM$3&amp;"//"&amp;DM4</f>
        <v>GAIA PREMIUM DESI GHEE //COW GHEE 1LTR//BOX</v>
      </c>
      <c r="DN5" s="193" t="str">
        <f>$CQ$2&amp;"//"&amp;$DM$3&amp;"//"&amp;DN4</f>
        <v>GAIA PREMIUM DESI GHEE //COW GHEE 1LTR//JAR</v>
      </c>
      <c r="DO5" s="193" t="str">
        <f>$CQ$2&amp;"//"&amp;$DO$3&amp;"//"&amp;DO4</f>
        <v>GAIA PREMIUM DESI GHEE //GHEE 20 ML Pouch//BOX</v>
      </c>
      <c r="DP5" s="193" t="str">
        <f>$CQ$2&amp;"//"&amp;$DO$3&amp;"//"&amp;DP4</f>
        <v>GAIA PREMIUM DESI GHEE //GHEE 20 ML Pouch//Jar</v>
      </c>
      <c r="DQ5" s="193" t="str">
        <f>$CQ$2&amp;"//"&amp;$DO$3&amp;"//"&amp;DQ4</f>
        <v>GAIA PREMIUM DESI GHEE //GHEE 20 ML Pouch//Free Jar</v>
      </c>
      <c r="DR5" s="193" t="str">
        <f>$CQ$2&amp;"//"&amp;$DR$3&amp;"//"&amp;DR4</f>
        <v>GAIA PREMIUM DESI GHEE //GHEE 15 KG //TIN</v>
      </c>
      <c r="DS5" s="336" t="str">
        <f>$DS$2&amp;"//"&amp;$DS$3&amp;"//"&amp;DS4</f>
        <v>SWEETS//Shrikhand KE 80g//BOX</v>
      </c>
      <c r="DT5" s="336" t="str">
        <f>$DS$2&amp;"//"&amp;$DS$3&amp;"//"&amp;DT4</f>
        <v>SWEETS//Shrikhand KE 80g//Cup</v>
      </c>
      <c r="DU5" s="336" t="str">
        <f>$DS$2&amp;"//"&amp;$DS$3&amp;"//"&amp;DU4</f>
        <v>SWEETS//Shrikhand KE 80g//Free Box</v>
      </c>
      <c r="DV5" s="336" t="str">
        <f>$DS$2&amp;"//"&amp;$DV$3&amp;"//"&amp;DV4</f>
        <v>SWEETS//Shrikhand KE 80g-Box(6Pc)//BOX</v>
      </c>
      <c r="DW5" s="336" t="str">
        <f>$DS$2&amp;"//"&amp;$DV$3&amp;"//"&amp;DW4</f>
        <v>SWEETS//Shrikhand KE 80g-Box(6Pc)//Free Box</v>
      </c>
      <c r="DX5" s="193" t="str">
        <f>$DS$2&amp;"//"&amp;$DX$3&amp;"//"&amp;DX4</f>
        <v>SWEETS//Shahi Rabdi 80g//Trey</v>
      </c>
      <c r="DY5" s="193" t="str">
        <f>$DS$2&amp;"//"&amp;$DX$3&amp;"//"&amp;DY4</f>
        <v>SWEETS//Shahi Rabdi 80g//Free Tray</v>
      </c>
      <c r="DZ5" s="193" t="str">
        <f>$DS$2&amp;"//"&amp;$DZ$3&amp;"//"&amp;DZ4</f>
        <v>SWEETS//Shahi Rabdi 80g//Box</v>
      </c>
      <c r="EA5" s="193" t="str">
        <f>$DS$2&amp;"//"&amp;$DZ$3&amp;"//"&amp;EA4</f>
        <v>SWEETS//Shahi Rabdi 80g//Free box</v>
      </c>
      <c r="EB5" s="193" t="str">
        <f>$DS$2&amp;"//"&amp;$EB$3&amp;"//"&amp;EB4</f>
        <v>SWEETS//Shahi Rabdi 80g-Box(6Pc)//Box</v>
      </c>
      <c r="EC5" s="193" t="str">
        <f>$DS$2&amp;"//"&amp;$EB$3&amp;"//"&amp;EC4</f>
        <v>SWEETS//Shahi Rabdi 80g-Box(6Pc)//Free box</v>
      </c>
      <c r="ED5" s="193" t="str">
        <f>$DS$2&amp;"//"&amp;$ED$3&amp;"//"&amp;ED4</f>
        <v>SWEETS//Peda 200g//BOX</v>
      </c>
      <c r="EE5" s="193" t="str">
        <f>$DS$2&amp;"//"&amp;$ED$3&amp;"//"&amp;EE4</f>
        <v>SWEETS//Peda 200g//Free 
CBX</v>
      </c>
      <c r="EF5" s="193" t="str">
        <f>$DS$2&amp;"//"&amp;$EF$3&amp;"//"&amp;EF4</f>
        <v>SWEETS//Kesar Peda 200g//BOX</v>
      </c>
      <c r="EG5" s="193" t="str">
        <f>$DS$2&amp;"//"&amp;$EF$3&amp;"//"&amp;EG4</f>
        <v>SWEETS//Kesar Peda 200g//Free 
CBX</v>
      </c>
      <c r="EH5" s="193" t="str">
        <f>$DS$2&amp;"//"&amp;$EH$3&amp;"//"&amp;EH4</f>
        <v xml:space="preserve">SWEETS//BROWN 1KG//KG </v>
      </c>
      <c r="EI5" s="193" t="str">
        <f>$EI$2&amp;"//"&amp;$EI$2&amp;"//"&amp;EI4</f>
        <v>ORDER
AMOUNT //ORDER
AMOUNT //Value in Rs.</v>
      </c>
      <c r="EJ5" s="193" t="str">
        <f>$EI$2&amp;"//"&amp;$EI$2&amp;"//"&amp;EJ4</f>
        <v>ORDER
AMOUNT //ORDER
AMOUNT //City Name</v>
      </c>
      <c r="EK5" s="193" t="str">
        <f>$EI$2&amp;"//"&amp;$EI$2&amp;"//"&amp;EK4</f>
        <v>ORDER
AMOUNT //ORDER
AMOUNT //CHALAN NO</v>
      </c>
      <c r="ER5" s="193"/>
      <c r="ES5" s="193"/>
      <c r="ET5" s="193"/>
    </row>
    <row r="6" spans="2:150" ht="15" hidden="1">
      <c r="B6" s="195">
        <v>1</v>
      </c>
      <c r="C6" s="30" t="s">
        <v>940</v>
      </c>
      <c r="D6" s="232"/>
      <c r="E6" s="233"/>
      <c r="F6" s="234"/>
      <c r="G6" s="232"/>
      <c r="H6" s="233"/>
      <c r="I6" s="234"/>
      <c r="J6" s="321"/>
      <c r="K6" s="233"/>
      <c r="L6" s="234"/>
      <c r="M6" s="321"/>
      <c r="N6" s="233"/>
      <c r="O6" s="234"/>
      <c r="P6" s="412"/>
      <c r="Q6" s="233"/>
      <c r="R6" s="234"/>
      <c r="S6" s="235"/>
      <c r="T6" s="233"/>
      <c r="U6" s="234"/>
      <c r="V6" s="421"/>
      <c r="W6" s="233"/>
      <c r="X6" s="234"/>
      <c r="Y6" s="232"/>
      <c r="Z6" s="234"/>
      <c r="AA6" s="378"/>
      <c r="AB6" s="235"/>
      <c r="AC6" s="236"/>
      <c r="AD6" s="234"/>
      <c r="AE6" s="356"/>
      <c r="AF6" s="236"/>
      <c r="AG6" s="234"/>
      <c r="AH6" s="232"/>
      <c r="AI6" s="237"/>
      <c r="AJ6" s="234"/>
      <c r="AK6" s="232"/>
      <c r="AL6" s="237"/>
      <c r="AM6" s="234"/>
      <c r="AN6" s="232"/>
      <c r="AO6" s="237"/>
      <c r="AP6" s="234"/>
      <c r="AQ6" s="232"/>
      <c r="AR6" s="237"/>
      <c r="AS6" s="234"/>
      <c r="AT6" s="389"/>
      <c r="AU6" s="238"/>
      <c r="AV6" s="235"/>
      <c r="AW6" s="236"/>
      <c r="AX6" s="234"/>
      <c r="AY6" s="235"/>
      <c r="AZ6" s="236"/>
      <c r="BA6" s="234"/>
      <c r="BB6" s="232"/>
      <c r="BC6" s="237"/>
      <c r="BD6" s="234"/>
      <c r="BE6" s="232"/>
      <c r="BF6" s="237"/>
      <c r="BG6" s="234"/>
      <c r="BH6" s="232"/>
      <c r="BI6" s="237"/>
      <c r="BJ6" s="234"/>
      <c r="BK6" s="389"/>
      <c r="BL6" s="238"/>
      <c r="BM6" s="232"/>
      <c r="BN6" s="237"/>
      <c r="BO6" s="234"/>
      <c r="BP6" s="236"/>
      <c r="BQ6" s="237"/>
      <c r="BR6" s="234"/>
      <c r="BS6" s="239"/>
      <c r="BT6" s="240"/>
      <c r="BU6" s="234"/>
      <c r="BV6" s="241"/>
      <c r="BW6" s="240"/>
      <c r="BX6" s="234"/>
      <c r="BY6" s="242"/>
      <c r="BZ6" s="240"/>
      <c r="CA6" s="234"/>
      <c r="CB6" s="235"/>
      <c r="CC6" s="240"/>
      <c r="CD6" s="234"/>
      <c r="CE6" s="235"/>
      <c r="CF6" s="237"/>
      <c r="CG6" s="234"/>
      <c r="CH6" s="316"/>
      <c r="CI6" s="240"/>
      <c r="CJ6" s="234"/>
      <c r="CK6" s="243"/>
      <c r="CL6" s="234"/>
      <c r="CM6" s="371"/>
      <c r="CN6" s="244"/>
      <c r="CO6" s="245"/>
      <c r="CP6" s="246">
        <f>(((CE6*14)+CF6+CG6)/5)+((CI6+CJ6)/2)+(CK6+CN6+CL6)+(CO6*5)</f>
        <v>0</v>
      </c>
      <c r="CQ6" s="235"/>
      <c r="CR6" s="247"/>
      <c r="CS6" s="235"/>
      <c r="CT6" s="247"/>
      <c r="CU6" s="235"/>
      <c r="CV6" s="247"/>
      <c r="CW6" s="235"/>
      <c r="CX6" s="247"/>
      <c r="CY6" s="235"/>
      <c r="CZ6" s="247"/>
      <c r="DA6" s="235"/>
      <c r="DB6" s="247"/>
      <c r="DC6" s="235"/>
      <c r="DD6" s="247"/>
      <c r="DE6" s="235"/>
      <c r="DF6" s="247"/>
      <c r="DG6" s="235"/>
      <c r="DH6" s="247"/>
      <c r="DI6" s="235"/>
      <c r="DJ6" s="247"/>
      <c r="DK6" s="235"/>
      <c r="DL6" s="247"/>
      <c r="DM6" s="235"/>
      <c r="DN6" s="247"/>
      <c r="DO6" s="235"/>
      <c r="DP6" s="247"/>
      <c r="DQ6" s="234"/>
      <c r="DR6" s="244"/>
      <c r="DS6" s="332"/>
      <c r="DT6" s="244"/>
      <c r="DU6" s="332"/>
      <c r="DV6" s="332"/>
      <c r="DW6" s="332"/>
      <c r="DX6" s="248"/>
      <c r="DY6" s="234"/>
      <c r="DZ6" s="316"/>
      <c r="EA6" s="234"/>
      <c r="EB6" s="292"/>
      <c r="EC6" s="234"/>
      <c r="ED6" s="249"/>
      <c r="EE6" s="234"/>
      <c r="EF6" s="406"/>
      <c r="EG6" s="96"/>
      <c r="EH6" s="250"/>
      <c r="EI6" s="207">
        <f>SUMPRODUCT(D6:EH6,'Raipur-2 R'!D6:EH6)</f>
        <v>0</v>
      </c>
      <c r="EJ6" s="3" t="s">
        <v>1033</v>
      </c>
      <c r="EL6" s="347"/>
      <c r="EM6" s="430"/>
      <c r="ER6" s="208" t="s">
        <v>22</v>
      </c>
      <c r="ES6" s="30" t="str">
        <f>C6</f>
        <v>SKM - Rajim</v>
      </c>
      <c r="ET6" s="209">
        <f>EI6</f>
        <v>0</v>
      </c>
    </row>
    <row r="7" spans="2:150" ht="15">
      <c r="B7" s="195">
        <f>B6+1</f>
        <v>2</v>
      </c>
      <c r="C7" s="30" t="s">
        <v>941</v>
      </c>
      <c r="D7" s="232"/>
      <c r="E7" s="233"/>
      <c r="F7" s="234"/>
      <c r="G7" s="232"/>
      <c r="H7" s="233"/>
      <c r="I7" s="234"/>
      <c r="J7" s="321"/>
      <c r="K7" s="233"/>
      <c r="L7" s="234"/>
      <c r="M7" s="321"/>
      <c r="N7" s="233"/>
      <c r="O7" s="234"/>
      <c r="P7" s="412"/>
      <c r="Q7" s="233"/>
      <c r="R7" s="234"/>
      <c r="S7" s="235"/>
      <c r="T7" s="233"/>
      <c r="U7" s="234"/>
      <c r="V7" s="421"/>
      <c r="W7" s="233"/>
      <c r="X7" s="234"/>
      <c r="Y7" s="232"/>
      <c r="Z7" s="234"/>
      <c r="AA7" s="378"/>
      <c r="AB7" s="235"/>
      <c r="AC7" s="236"/>
      <c r="AD7" s="234"/>
      <c r="AE7" s="356"/>
      <c r="AF7" s="236"/>
      <c r="AG7" s="234"/>
      <c r="AH7" s="232"/>
      <c r="AI7" s="237">
        <v>30</v>
      </c>
      <c r="AJ7" s="234"/>
      <c r="AK7" s="232"/>
      <c r="AL7" s="237">
        <v>10</v>
      </c>
      <c r="AM7" s="234"/>
      <c r="AN7" s="232"/>
      <c r="AO7" s="237">
        <v>10</v>
      </c>
      <c r="AP7" s="234"/>
      <c r="AQ7" s="232"/>
      <c r="AR7" s="237"/>
      <c r="AS7" s="234"/>
      <c r="AT7" s="389"/>
      <c r="AU7" s="238"/>
      <c r="AV7" s="235"/>
      <c r="AW7" s="236"/>
      <c r="AX7" s="234"/>
      <c r="AY7" s="235"/>
      <c r="AZ7" s="236"/>
      <c r="BA7" s="234"/>
      <c r="BB7" s="232"/>
      <c r="BC7" s="237">
        <v>15</v>
      </c>
      <c r="BD7" s="234"/>
      <c r="BE7" s="232"/>
      <c r="BF7" s="237">
        <v>10</v>
      </c>
      <c r="BG7" s="234"/>
      <c r="BH7" s="232"/>
      <c r="BI7" s="237"/>
      <c r="BJ7" s="234"/>
      <c r="BK7" s="389"/>
      <c r="BL7" s="238"/>
      <c r="BM7" s="232"/>
      <c r="BN7" s="237"/>
      <c r="BO7" s="234"/>
      <c r="BP7" s="236"/>
      <c r="BQ7" s="237"/>
      <c r="BR7" s="234"/>
      <c r="BS7" s="239"/>
      <c r="BT7" s="240"/>
      <c r="BU7" s="234"/>
      <c r="BV7" s="241"/>
      <c r="BW7" s="240"/>
      <c r="BX7" s="234"/>
      <c r="BY7" s="242"/>
      <c r="BZ7" s="240"/>
      <c r="CA7" s="234"/>
      <c r="CB7" s="235"/>
      <c r="CC7" s="240"/>
      <c r="CD7" s="234"/>
      <c r="CE7" s="235"/>
      <c r="CF7" s="237">
        <v>10</v>
      </c>
      <c r="CG7" s="234"/>
      <c r="CH7" s="316"/>
      <c r="CI7" s="240">
        <v>6</v>
      </c>
      <c r="CJ7" s="234"/>
      <c r="CK7" s="243"/>
      <c r="CL7" s="234"/>
      <c r="CM7" s="371"/>
      <c r="CN7" s="244"/>
      <c r="CO7" s="245"/>
      <c r="CP7" s="246">
        <f t="shared" ref="CP7:CP68" si="0">(((CE7*14)+CF7+CG7)/5)+((CI7+CJ7)/2)+(CK7+CN7+CL7)+(CO7*5)</f>
        <v>5</v>
      </c>
      <c r="CQ7" s="235"/>
      <c r="CR7" s="247"/>
      <c r="CS7" s="235"/>
      <c r="CT7" s="247"/>
      <c r="CU7" s="235"/>
      <c r="CV7" s="247"/>
      <c r="CW7" s="235"/>
      <c r="CX7" s="247"/>
      <c r="CY7" s="235"/>
      <c r="CZ7" s="247"/>
      <c r="DA7" s="235"/>
      <c r="DB7" s="247"/>
      <c r="DC7" s="235"/>
      <c r="DD7" s="247"/>
      <c r="DE7" s="235"/>
      <c r="DF7" s="247"/>
      <c r="DG7" s="235"/>
      <c r="DH7" s="247"/>
      <c r="DI7" s="235"/>
      <c r="DJ7" s="247"/>
      <c r="DK7" s="235"/>
      <c r="DL7" s="247"/>
      <c r="DM7" s="235"/>
      <c r="DN7" s="247"/>
      <c r="DO7" s="235"/>
      <c r="DP7" s="247"/>
      <c r="DQ7" s="234"/>
      <c r="DR7" s="244"/>
      <c r="DS7" s="332"/>
      <c r="DT7" s="244"/>
      <c r="DU7" s="332"/>
      <c r="DV7" s="581"/>
      <c r="DW7" s="332"/>
      <c r="DX7" s="248"/>
      <c r="DY7" s="234"/>
      <c r="DZ7" s="316"/>
      <c r="EA7" s="234"/>
      <c r="EB7" s="292">
        <v>1</v>
      </c>
      <c r="EC7" s="234"/>
      <c r="ED7" s="249">
        <v>6</v>
      </c>
      <c r="EE7" s="234"/>
      <c r="EF7" s="406"/>
      <c r="EG7" s="96"/>
      <c r="EH7" s="250"/>
      <c r="EI7" s="207">
        <f>SUMPRODUCT(D7:EH7,'Raipur-2 R'!D7:EH7)</f>
        <v>4930.68</v>
      </c>
      <c r="EJ7" s="3" t="s">
        <v>1034</v>
      </c>
      <c r="EL7" s="431"/>
      <c r="EM7" s="430"/>
      <c r="ER7" s="208" t="s">
        <v>23</v>
      </c>
      <c r="ES7" s="30" t="str">
        <f t="shared" ref="ES7:ES52" si="1">C7</f>
        <v>SKM - Abhanpur</v>
      </c>
      <c r="ET7" s="209">
        <f t="shared" ref="ET7:ET68" si="2">EI7</f>
        <v>4930.68</v>
      </c>
    </row>
    <row r="8" spans="2:150" ht="15" hidden="1">
      <c r="B8" s="195">
        <f t="shared" ref="B8:B68" si="3">B7+1</f>
        <v>3</v>
      </c>
      <c r="C8" s="30"/>
      <c r="D8" s="232"/>
      <c r="E8" s="233"/>
      <c r="F8" s="234"/>
      <c r="G8" s="232"/>
      <c r="H8" s="233"/>
      <c r="I8" s="234"/>
      <c r="J8" s="321"/>
      <c r="K8" s="233"/>
      <c r="L8" s="234"/>
      <c r="M8" s="321"/>
      <c r="N8" s="233"/>
      <c r="O8" s="234"/>
      <c r="P8" s="412"/>
      <c r="Q8" s="233"/>
      <c r="R8" s="234"/>
      <c r="S8" s="235"/>
      <c r="T8" s="233"/>
      <c r="U8" s="234"/>
      <c r="V8" s="421"/>
      <c r="W8" s="233"/>
      <c r="X8" s="234"/>
      <c r="Y8" s="232"/>
      <c r="Z8" s="234"/>
      <c r="AA8" s="378"/>
      <c r="AB8" s="235"/>
      <c r="AC8" s="236"/>
      <c r="AD8" s="234"/>
      <c r="AE8" s="356"/>
      <c r="AF8" s="236"/>
      <c r="AG8" s="234"/>
      <c r="AH8" s="232"/>
      <c r="AI8" s="237"/>
      <c r="AJ8" s="234"/>
      <c r="AK8" s="232"/>
      <c r="AL8" s="237"/>
      <c r="AM8" s="234"/>
      <c r="AN8" s="232"/>
      <c r="AO8" s="237"/>
      <c r="AP8" s="234"/>
      <c r="AQ8" s="232"/>
      <c r="AR8" s="237"/>
      <c r="AS8" s="234"/>
      <c r="AT8" s="389"/>
      <c r="AU8" s="238"/>
      <c r="AV8" s="235"/>
      <c r="AW8" s="236"/>
      <c r="AX8" s="234"/>
      <c r="AY8" s="235"/>
      <c r="AZ8" s="236"/>
      <c r="BA8" s="234"/>
      <c r="BB8" s="232"/>
      <c r="BC8" s="237"/>
      <c r="BD8" s="234"/>
      <c r="BE8" s="232"/>
      <c r="BF8" s="237"/>
      <c r="BG8" s="234"/>
      <c r="BH8" s="232"/>
      <c r="BI8" s="237"/>
      <c r="BJ8" s="234"/>
      <c r="BK8" s="389"/>
      <c r="BL8" s="238"/>
      <c r="BM8" s="232"/>
      <c r="BN8" s="237"/>
      <c r="BO8" s="234"/>
      <c r="BP8" s="236"/>
      <c r="BQ8" s="237"/>
      <c r="BR8" s="234"/>
      <c r="BS8" s="239"/>
      <c r="BT8" s="240"/>
      <c r="BU8" s="234"/>
      <c r="BV8" s="241"/>
      <c r="BW8" s="240"/>
      <c r="BX8" s="234"/>
      <c r="BY8" s="242"/>
      <c r="BZ8" s="240"/>
      <c r="CA8" s="234"/>
      <c r="CB8" s="235"/>
      <c r="CC8" s="240"/>
      <c r="CD8" s="234"/>
      <c r="CE8" s="235"/>
      <c r="CF8" s="237"/>
      <c r="CG8" s="234"/>
      <c r="CH8" s="316"/>
      <c r="CI8" s="240"/>
      <c r="CJ8" s="234"/>
      <c r="CK8" s="243"/>
      <c r="CL8" s="234"/>
      <c r="CM8" s="371"/>
      <c r="CN8" s="244"/>
      <c r="CO8" s="245"/>
      <c r="CP8" s="246">
        <f t="shared" si="0"/>
        <v>0</v>
      </c>
      <c r="CQ8" s="235"/>
      <c r="CR8" s="247"/>
      <c r="CS8" s="235"/>
      <c r="CT8" s="247"/>
      <c r="CU8" s="235"/>
      <c r="CV8" s="247"/>
      <c r="CW8" s="235"/>
      <c r="CX8" s="247"/>
      <c r="CY8" s="235"/>
      <c r="CZ8" s="247"/>
      <c r="DA8" s="235"/>
      <c r="DB8" s="247"/>
      <c r="DC8" s="235"/>
      <c r="DD8" s="247"/>
      <c r="DE8" s="235"/>
      <c r="DF8" s="247"/>
      <c r="DG8" s="235"/>
      <c r="DH8" s="247"/>
      <c r="DI8" s="235"/>
      <c r="DJ8" s="247"/>
      <c r="DK8" s="235"/>
      <c r="DL8" s="247"/>
      <c r="DM8" s="235"/>
      <c r="DN8" s="247"/>
      <c r="DO8" s="235"/>
      <c r="DP8" s="247"/>
      <c r="DQ8" s="234"/>
      <c r="DR8" s="244"/>
      <c r="DS8" s="332"/>
      <c r="DT8" s="244"/>
      <c r="DU8" s="332"/>
      <c r="DV8" s="581"/>
      <c r="DW8" s="332"/>
      <c r="DX8" s="248"/>
      <c r="DY8" s="234"/>
      <c r="DZ8" s="316"/>
      <c r="EA8" s="234"/>
      <c r="EB8" s="292"/>
      <c r="EC8" s="234"/>
      <c r="ED8" s="249"/>
      <c r="EE8" s="234"/>
      <c r="EF8" s="406"/>
      <c r="EG8" s="96"/>
      <c r="EH8" s="250"/>
      <c r="EI8" s="207">
        <f>SUMPRODUCT(D8:EH8,'Raipur-2 R'!D8:EH8)</f>
        <v>0</v>
      </c>
      <c r="EJ8" s="3" t="s">
        <v>1016</v>
      </c>
      <c r="EL8" s="431"/>
      <c r="EM8" s="430"/>
      <c r="ER8" s="208" t="s">
        <v>24</v>
      </c>
      <c r="ES8" s="30">
        <f t="shared" si="1"/>
        <v>0</v>
      </c>
      <c r="ET8" s="209">
        <f t="shared" si="2"/>
        <v>0</v>
      </c>
    </row>
    <row r="9" spans="2:150" ht="15" hidden="1">
      <c r="B9" s="195">
        <f t="shared" si="3"/>
        <v>4</v>
      </c>
      <c r="C9" s="212"/>
      <c r="D9" s="232"/>
      <c r="E9" s="233"/>
      <c r="F9" s="234"/>
      <c r="G9" s="232"/>
      <c r="H9" s="233"/>
      <c r="I9" s="234"/>
      <c r="J9" s="321"/>
      <c r="K9" s="233"/>
      <c r="L9" s="234"/>
      <c r="M9" s="321"/>
      <c r="N9" s="233"/>
      <c r="O9" s="234"/>
      <c r="P9" s="412"/>
      <c r="Q9" s="233"/>
      <c r="R9" s="234"/>
      <c r="S9" s="235"/>
      <c r="T9" s="233"/>
      <c r="U9" s="234"/>
      <c r="V9" s="421"/>
      <c r="W9" s="233"/>
      <c r="X9" s="234"/>
      <c r="Y9" s="232"/>
      <c r="Z9" s="234"/>
      <c r="AA9" s="378"/>
      <c r="AB9" s="235"/>
      <c r="AC9" s="236"/>
      <c r="AD9" s="234"/>
      <c r="AE9" s="356"/>
      <c r="AF9" s="236"/>
      <c r="AG9" s="234"/>
      <c r="AH9" s="232"/>
      <c r="AI9" s="237"/>
      <c r="AJ9" s="234"/>
      <c r="AK9" s="232"/>
      <c r="AL9" s="237"/>
      <c r="AM9" s="234"/>
      <c r="AN9" s="232"/>
      <c r="AO9" s="237"/>
      <c r="AP9" s="234"/>
      <c r="AQ9" s="232"/>
      <c r="AR9" s="237"/>
      <c r="AS9" s="234"/>
      <c r="AT9" s="389"/>
      <c r="AU9" s="238"/>
      <c r="AV9" s="235"/>
      <c r="AW9" s="236"/>
      <c r="AX9" s="234"/>
      <c r="AY9" s="235"/>
      <c r="AZ9" s="236"/>
      <c r="BA9" s="234"/>
      <c r="BB9" s="232"/>
      <c r="BC9" s="237"/>
      <c r="BD9" s="234"/>
      <c r="BE9" s="232"/>
      <c r="BF9" s="237"/>
      <c r="BG9" s="234"/>
      <c r="BH9" s="232"/>
      <c r="BI9" s="237"/>
      <c r="BJ9" s="234"/>
      <c r="BK9" s="389"/>
      <c r="BL9" s="238"/>
      <c r="BM9" s="232"/>
      <c r="BN9" s="237"/>
      <c r="BO9" s="234"/>
      <c r="BP9" s="236"/>
      <c r="BQ9" s="237"/>
      <c r="BR9" s="234"/>
      <c r="BS9" s="239"/>
      <c r="BT9" s="240"/>
      <c r="BU9" s="234"/>
      <c r="BV9" s="241"/>
      <c r="BW9" s="240"/>
      <c r="BX9" s="234"/>
      <c r="BY9" s="242"/>
      <c r="BZ9" s="240"/>
      <c r="CA9" s="234"/>
      <c r="CB9" s="235"/>
      <c r="CC9" s="240"/>
      <c r="CD9" s="234"/>
      <c r="CE9" s="235"/>
      <c r="CF9" s="237"/>
      <c r="CG9" s="234"/>
      <c r="CH9" s="316"/>
      <c r="CI9" s="240"/>
      <c r="CJ9" s="234"/>
      <c r="CK9" s="243"/>
      <c r="CL9" s="234"/>
      <c r="CM9" s="371"/>
      <c r="CN9" s="244"/>
      <c r="CO9" s="245"/>
      <c r="CP9" s="246">
        <f t="shared" si="0"/>
        <v>0</v>
      </c>
      <c r="CQ9" s="235"/>
      <c r="CR9" s="247"/>
      <c r="CS9" s="235"/>
      <c r="CT9" s="247"/>
      <c r="CU9" s="235"/>
      <c r="CV9" s="247"/>
      <c r="CW9" s="235"/>
      <c r="CX9" s="247"/>
      <c r="CY9" s="235"/>
      <c r="CZ9" s="247"/>
      <c r="DA9" s="235"/>
      <c r="DB9" s="247"/>
      <c r="DC9" s="235"/>
      <c r="DD9" s="247"/>
      <c r="DE9" s="235"/>
      <c r="DF9" s="247"/>
      <c r="DG9" s="235"/>
      <c r="DH9" s="247"/>
      <c r="DI9" s="235"/>
      <c r="DJ9" s="247"/>
      <c r="DK9" s="235"/>
      <c r="DL9" s="247"/>
      <c r="DM9" s="235"/>
      <c r="DN9" s="247"/>
      <c r="DO9" s="235"/>
      <c r="DP9" s="247"/>
      <c r="DQ9" s="234"/>
      <c r="DR9" s="244"/>
      <c r="DS9" s="332"/>
      <c r="DT9" s="244"/>
      <c r="DU9" s="332"/>
      <c r="DV9" s="581"/>
      <c r="DW9" s="332"/>
      <c r="DX9" s="248"/>
      <c r="DY9" s="234"/>
      <c r="DZ9" s="316"/>
      <c r="EA9" s="234"/>
      <c r="EB9" s="292"/>
      <c r="EC9" s="234"/>
      <c r="ED9" s="249"/>
      <c r="EE9" s="234"/>
      <c r="EF9" s="406"/>
      <c r="EG9" s="96"/>
      <c r="EH9" s="250"/>
      <c r="EI9" s="207">
        <f>SUMPRODUCT(D9:EH9,'Raipur-2 R'!D9:EH9)</f>
        <v>0</v>
      </c>
      <c r="EJ9" s="3" t="s">
        <v>1016</v>
      </c>
      <c r="EL9" s="348"/>
      <c r="EM9" s="430"/>
      <c r="ER9" s="208" t="s">
        <v>25</v>
      </c>
      <c r="ES9" s="30">
        <f t="shared" si="1"/>
        <v>0</v>
      </c>
      <c r="ET9" s="209">
        <f t="shared" si="2"/>
        <v>0</v>
      </c>
    </row>
    <row r="10" spans="2:150" ht="15" hidden="1">
      <c r="B10" s="195">
        <f t="shared" si="3"/>
        <v>5</v>
      </c>
      <c r="C10" s="30"/>
      <c r="D10" s="232"/>
      <c r="E10" s="233"/>
      <c r="F10" s="234"/>
      <c r="G10" s="232"/>
      <c r="H10" s="233"/>
      <c r="I10" s="234"/>
      <c r="J10" s="321"/>
      <c r="K10" s="233"/>
      <c r="L10" s="234"/>
      <c r="M10" s="321"/>
      <c r="N10" s="233"/>
      <c r="O10" s="234"/>
      <c r="P10" s="412"/>
      <c r="Q10" s="233"/>
      <c r="R10" s="234"/>
      <c r="S10" s="235"/>
      <c r="T10" s="233"/>
      <c r="U10" s="234"/>
      <c r="V10" s="421"/>
      <c r="W10" s="233"/>
      <c r="X10" s="234"/>
      <c r="Y10" s="232"/>
      <c r="Z10" s="234"/>
      <c r="AA10" s="378"/>
      <c r="AB10" s="235"/>
      <c r="AC10" s="236"/>
      <c r="AD10" s="234"/>
      <c r="AE10" s="356"/>
      <c r="AF10" s="236"/>
      <c r="AG10" s="234"/>
      <c r="AH10" s="232"/>
      <c r="AI10" s="237"/>
      <c r="AJ10" s="234"/>
      <c r="AK10" s="232"/>
      <c r="AL10" s="237"/>
      <c r="AM10" s="234"/>
      <c r="AN10" s="232"/>
      <c r="AO10" s="237"/>
      <c r="AP10" s="234"/>
      <c r="AQ10" s="232"/>
      <c r="AR10" s="237"/>
      <c r="AS10" s="234"/>
      <c r="AT10" s="389"/>
      <c r="AU10" s="238"/>
      <c r="AV10" s="235"/>
      <c r="AW10" s="236"/>
      <c r="AX10" s="234"/>
      <c r="AY10" s="235"/>
      <c r="AZ10" s="236"/>
      <c r="BA10" s="234"/>
      <c r="BB10" s="232"/>
      <c r="BC10" s="237"/>
      <c r="BD10" s="234"/>
      <c r="BE10" s="232"/>
      <c r="BF10" s="237"/>
      <c r="BG10" s="234"/>
      <c r="BH10" s="232"/>
      <c r="BI10" s="237"/>
      <c r="BJ10" s="234"/>
      <c r="BK10" s="389"/>
      <c r="BL10" s="238"/>
      <c r="BM10" s="232"/>
      <c r="BN10" s="237"/>
      <c r="BO10" s="234"/>
      <c r="BP10" s="236"/>
      <c r="BQ10" s="237"/>
      <c r="BR10" s="234"/>
      <c r="BS10" s="239"/>
      <c r="BT10" s="240"/>
      <c r="BU10" s="234"/>
      <c r="BV10" s="241"/>
      <c r="BW10" s="240"/>
      <c r="BX10" s="234"/>
      <c r="BY10" s="242"/>
      <c r="BZ10" s="240"/>
      <c r="CA10" s="234"/>
      <c r="CB10" s="235"/>
      <c r="CC10" s="240"/>
      <c r="CD10" s="234"/>
      <c r="CE10" s="235"/>
      <c r="CF10" s="237"/>
      <c r="CG10" s="234"/>
      <c r="CH10" s="316"/>
      <c r="CI10" s="240"/>
      <c r="CJ10" s="234"/>
      <c r="CK10" s="243"/>
      <c r="CL10" s="234"/>
      <c r="CM10" s="371"/>
      <c r="CN10" s="244"/>
      <c r="CO10" s="245"/>
      <c r="CP10" s="246">
        <f t="shared" si="0"/>
        <v>0</v>
      </c>
      <c r="CQ10" s="235"/>
      <c r="CR10" s="247"/>
      <c r="CS10" s="235"/>
      <c r="CT10" s="247"/>
      <c r="CU10" s="235"/>
      <c r="CV10" s="247"/>
      <c r="CW10" s="235"/>
      <c r="CX10" s="247"/>
      <c r="CY10" s="235"/>
      <c r="CZ10" s="247"/>
      <c r="DA10" s="235"/>
      <c r="DB10" s="247"/>
      <c r="DC10" s="235"/>
      <c r="DD10" s="247"/>
      <c r="DE10" s="235"/>
      <c r="DF10" s="247"/>
      <c r="DG10" s="235"/>
      <c r="DH10" s="247"/>
      <c r="DI10" s="235"/>
      <c r="DJ10" s="247"/>
      <c r="DK10" s="235"/>
      <c r="DL10" s="247"/>
      <c r="DM10" s="235"/>
      <c r="DN10" s="247"/>
      <c r="DO10" s="235"/>
      <c r="DP10" s="247"/>
      <c r="DQ10" s="234"/>
      <c r="DR10" s="244"/>
      <c r="DS10" s="332"/>
      <c r="DT10" s="244"/>
      <c r="DU10" s="332"/>
      <c r="DV10" s="581"/>
      <c r="DW10" s="332"/>
      <c r="DX10" s="248"/>
      <c r="DY10" s="234"/>
      <c r="DZ10" s="316"/>
      <c r="EA10" s="234"/>
      <c r="EB10" s="292"/>
      <c r="EC10" s="234"/>
      <c r="ED10" s="249"/>
      <c r="EE10" s="234"/>
      <c r="EF10" s="406"/>
      <c r="EG10" s="96"/>
      <c r="EH10" s="250"/>
      <c r="EI10" s="207">
        <f>SUMPRODUCT(D10:EH10,'Raipur-2 R'!D10:EH10)</f>
        <v>0</v>
      </c>
      <c r="EJ10" s="3" t="s">
        <v>1016</v>
      </c>
      <c r="EL10" s="347"/>
      <c r="EM10" s="430"/>
      <c r="ER10" s="208" t="s">
        <v>26</v>
      </c>
      <c r="ES10" s="30">
        <f t="shared" si="1"/>
        <v>0</v>
      </c>
      <c r="ET10" s="209">
        <f t="shared" si="2"/>
        <v>0</v>
      </c>
    </row>
    <row r="11" spans="2:150" ht="15" hidden="1">
      <c r="B11" s="195">
        <f t="shared" si="3"/>
        <v>6</v>
      </c>
      <c r="C11" s="30"/>
      <c r="D11" s="232"/>
      <c r="E11" s="233"/>
      <c r="F11" s="234"/>
      <c r="G11" s="232"/>
      <c r="H11" s="233"/>
      <c r="I11" s="234"/>
      <c r="J11" s="321"/>
      <c r="K11" s="233"/>
      <c r="L11" s="234"/>
      <c r="M11" s="321"/>
      <c r="N11" s="233"/>
      <c r="O11" s="234"/>
      <c r="P11" s="412"/>
      <c r="Q11" s="233"/>
      <c r="R11" s="234"/>
      <c r="S11" s="235"/>
      <c r="T11" s="233"/>
      <c r="U11" s="234"/>
      <c r="V11" s="421"/>
      <c r="W11" s="233"/>
      <c r="X11" s="234"/>
      <c r="Y11" s="232"/>
      <c r="Z11" s="234"/>
      <c r="AA11" s="378"/>
      <c r="AB11" s="235"/>
      <c r="AC11" s="236"/>
      <c r="AD11" s="234"/>
      <c r="AE11" s="356"/>
      <c r="AF11" s="236"/>
      <c r="AG11" s="234"/>
      <c r="AH11" s="232"/>
      <c r="AI11" s="237"/>
      <c r="AJ11" s="234"/>
      <c r="AK11" s="232"/>
      <c r="AL11" s="237"/>
      <c r="AM11" s="234"/>
      <c r="AN11" s="232"/>
      <c r="AO11" s="237"/>
      <c r="AP11" s="234"/>
      <c r="AQ11" s="232"/>
      <c r="AR11" s="237"/>
      <c r="AS11" s="234"/>
      <c r="AT11" s="389"/>
      <c r="AU11" s="238"/>
      <c r="AV11" s="235"/>
      <c r="AW11" s="236"/>
      <c r="AX11" s="234"/>
      <c r="AY11" s="235"/>
      <c r="AZ11" s="236"/>
      <c r="BA11" s="234"/>
      <c r="BB11" s="232"/>
      <c r="BC11" s="237"/>
      <c r="BD11" s="234"/>
      <c r="BE11" s="232"/>
      <c r="BF11" s="237"/>
      <c r="BG11" s="234"/>
      <c r="BH11" s="232"/>
      <c r="BI11" s="237"/>
      <c r="BJ11" s="234"/>
      <c r="BK11" s="389"/>
      <c r="BL11" s="238"/>
      <c r="BM11" s="232"/>
      <c r="BN11" s="237"/>
      <c r="BO11" s="234"/>
      <c r="BP11" s="236"/>
      <c r="BQ11" s="237"/>
      <c r="BR11" s="234"/>
      <c r="BS11" s="239"/>
      <c r="BT11" s="240"/>
      <c r="BU11" s="234"/>
      <c r="BV11" s="241"/>
      <c r="BW11" s="240"/>
      <c r="BX11" s="234"/>
      <c r="BY11" s="242"/>
      <c r="BZ11" s="240"/>
      <c r="CA11" s="234"/>
      <c r="CB11" s="235"/>
      <c r="CC11" s="240"/>
      <c r="CD11" s="234"/>
      <c r="CE11" s="235"/>
      <c r="CF11" s="237"/>
      <c r="CG11" s="234"/>
      <c r="CH11" s="316"/>
      <c r="CI11" s="240"/>
      <c r="CJ11" s="234"/>
      <c r="CK11" s="243"/>
      <c r="CL11" s="234"/>
      <c r="CM11" s="371"/>
      <c r="CN11" s="244"/>
      <c r="CO11" s="245"/>
      <c r="CP11" s="246">
        <f t="shared" si="0"/>
        <v>0</v>
      </c>
      <c r="CQ11" s="235"/>
      <c r="CR11" s="247"/>
      <c r="CS11" s="235"/>
      <c r="CT11" s="247"/>
      <c r="CU11" s="235"/>
      <c r="CV11" s="247"/>
      <c r="CW11" s="235"/>
      <c r="CX11" s="247"/>
      <c r="CY11" s="235"/>
      <c r="CZ11" s="247"/>
      <c r="DA11" s="235"/>
      <c r="DB11" s="247"/>
      <c r="DC11" s="235"/>
      <c r="DD11" s="247"/>
      <c r="DE11" s="235"/>
      <c r="DF11" s="247"/>
      <c r="DG11" s="235"/>
      <c r="DH11" s="247"/>
      <c r="DI11" s="235"/>
      <c r="DJ11" s="247"/>
      <c r="DK11" s="235"/>
      <c r="DL11" s="247"/>
      <c r="DM11" s="235"/>
      <c r="DN11" s="247"/>
      <c r="DO11" s="235"/>
      <c r="DP11" s="247"/>
      <c r="DQ11" s="234"/>
      <c r="DR11" s="244"/>
      <c r="DS11" s="332"/>
      <c r="DT11" s="244"/>
      <c r="DU11" s="332"/>
      <c r="DV11" s="581"/>
      <c r="DW11" s="332"/>
      <c r="DX11" s="248"/>
      <c r="DY11" s="234"/>
      <c r="DZ11" s="316"/>
      <c r="EA11" s="234"/>
      <c r="EB11" s="292"/>
      <c r="EC11" s="234"/>
      <c r="ED11" s="249"/>
      <c r="EE11" s="234"/>
      <c r="EF11" s="406"/>
      <c r="EG11" s="96"/>
      <c r="EH11" s="250"/>
      <c r="EI11" s="207">
        <f>SUMPRODUCT(D11:EH11,'Raipur-2 R'!D11:EH11)</f>
        <v>0</v>
      </c>
      <c r="EJ11" s="3" t="s">
        <v>1016</v>
      </c>
      <c r="EL11" s="432"/>
      <c r="EM11" s="430"/>
      <c r="ER11" s="208" t="s">
        <v>27</v>
      </c>
      <c r="ES11" s="30">
        <f t="shared" si="1"/>
        <v>0</v>
      </c>
      <c r="ET11" s="209">
        <f t="shared" si="2"/>
        <v>0</v>
      </c>
    </row>
    <row r="12" spans="2:150" ht="15" hidden="1">
      <c r="B12" s="195">
        <f t="shared" si="3"/>
        <v>7</v>
      </c>
      <c r="C12" s="212"/>
      <c r="D12" s="232"/>
      <c r="E12" s="233"/>
      <c r="F12" s="234"/>
      <c r="G12" s="232"/>
      <c r="H12" s="233"/>
      <c r="I12" s="234"/>
      <c r="J12" s="321"/>
      <c r="K12" s="233"/>
      <c r="L12" s="234"/>
      <c r="M12" s="321"/>
      <c r="N12" s="233"/>
      <c r="O12" s="234"/>
      <c r="P12" s="412"/>
      <c r="Q12" s="233"/>
      <c r="R12" s="234"/>
      <c r="S12" s="235"/>
      <c r="T12" s="233"/>
      <c r="U12" s="234"/>
      <c r="V12" s="421"/>
      <c r="W12" s="233"/>
      <c r="X12" s="234"/>
      <c r="Y12" s="232"/>
      <c r="Z12" s="234"/>
      <c r="AA12" s="378"/>
      <c r="AB12" s="235"/>
      <c r="AC12" s="236"/>
      <c r="AD12" s="234"/>
      <c r="AE12" s="356"/>
      <c r="AF12" s="236"/>
      <c r="AG12" s="234"/>
      <c r="AH12" s="232"/>
      <c r="AI12" s="237"/>
      <c r="AJ12" s="234"/>
      <c r="AK12" s="232"/>
      <c r="AL12" s="237"/>
      <c r="AM12" s="234"/>
      <c r="AN12" s="232"/>
      <c r="AO12" s="237"/>
      <c r="AP12" s="234"/>
      <c r="AQ12" s="232"/>
      <c r="AR12" s="237"/>
      <c r="AS12" s="234"/>
      <c r="AT12" s="389"/>
      <c r="AU12" s="238"/>
      <c r="AV12" s="235"/>
      <c r="AW12" s="236"/>
      <c r="AX12" s="234"/>
      <c r="AY12" s="235"/>
      <c r="AZ12" s="236"/>
      <c r="BA12" s="234"/>
      <c r="BB12" s="232"/>
      <c r="BC12" s="237"/>
      <c r="BD12" s="234"/>
      <c r="BE12" s="232"/>
      <c r="BF12" s="237"/>
      <c r="BG12" s="234"/>
      <c r="BH12" s="232"/>
      <c r="BI12" s="237"/>
      <c r="BJ12" s="234"/>
      <c r="BK12" s="389"/>
      <c r="BL12" s="238"/>
      <c r="BM12" s="232"/>
      <c r="BN12" s="237"/>
      <c r="BO12" s="234"/>
      <c r="BP12" s="236"/>
      <c r="BQ12" s="237"/>
      <c r="BR12" s="234"/>
      <c r="BS12" s="239"/>
      <c r="BT12" s="240"/>
      <c r="BU12" s="234"/>
      <c r="BV12" s="241"/>
      <c r="BW12" s="240"/>
      <c r="BX12" s="234"/>
      <c r="BY12" s="242"/>
      <c r="BZ12" s="240"/>
      <c r="CA12" s="234"/>
      <c r="CB12" s="235"/>
      <c r="CC12" s="240"/>
      <c r="CD12" s="234"/>
      <c r="CE12" s="235"/>
      <c r="CF12" s="237"/>
      <c r="CG12" s="234"/>
      <c r="CH12" s="316"/>
      <c r="CI12" s="240"/>
      <c r="CJ12" s="234"/>
      <c r="CK12" s="243"/>
      <c r="CL12" s="234"/>
      <c r="CM12" s="371"/>
      <c r="CN12" s="244"/>
      <c r="CO12" s="245"/>
      <c r="CP12" s="246">
        <f t="shared" si="0"/>
        <v>0</v>
      </c>
      <c r="CQ12" s="235"/>
      <c r="CR12" s="247"/>
      <c r="CS12" s="235"/>
      <c r="CT12" s="247"/>
      <c r="CU12" s="235"/>
      <c r="CV12" s="247"/>
      <c r="CW12" s="235"/>
      <c r="CX12" s="247"/>
      <c r="CY12" s="235"/>
      <c r="CZ12" s="247"/>
      <c r="DA12" s="235"/>
      <c r="DB12" s="247"/>
      <c r="DC12" s="235"/>
      <c r="DD12" s="247"/>
      <c r="DE12" s="235"/>
      <c r="DF12" s="247"/>
      <c r="DG12" s="235"/>
      <c r="DH12" s="247"/>
      <c r="DI12" s="235"/>
      <c r="DJ12" s="247"/>
      <c r="DK12" s="235"/>
      <c r="DL12" s="247"/>
      <c r="DM12" s="235"/>
      <c r="DN12" s="247"/>
      <c r="DO12" s="235"/>
      <c r="DP12" s="247"/>
      <c r="DQ12" s="234"/>
      <c r="DR12" s="244"/>
      <c r="DS12" s="332"/>
      <c r="DT12" s="244"/>
      <c r="DU12" s="332"/>
      <c r="DV12" s="581"/>
      <c r="DW12" s="332"/>
      <c r="DX12" s="248"/>
      <c r="DY12" s="234"/>
      <c r="DZ12" s="316"/>
      <c r="EA12" s="234"/>
      <c r="EB12" s="292"/>
      <c r="EC12" s="234"/>
      <c r="ED12" s="249"/>
      <c r="EE12" s="234"/>
      <c r="EF12" s="406"/>
      <c r="EG12" s="96"/>
      <c r="EH12" s="250"/>
      <c r="EI12" s="207">
        <f>SUMPRODUCT(D12:EH12,'Raipur-2 R'!D12:EH12)</f>
        <v>0</v>
      </c>
      <c r="EJ12" s="3" t="s">
        <v>1016</v>
      </c>
      <c r="EL12" s="347"/>
      <c r="EM12" s="430"/>
      <c r="ER12" s="208" t="s">
        <v>28</v>
      </c>
      <c r="ES12" s="30">
        <f t="shared" si="1"/>
        <v>0</v>
      </c>
      <c r="ET12" s="209">
        <f t="shared" si="2"/>
        <v>0</v>
      </c>
    </row>
    <row r="13" spans="2:150" ht="15" hidden="1">
      <c r="B13" s="195">
        <f t="shared" si="3"/>
        <v>8</v>
      </c>
      <c r="C13" s="212"/>
      <c r="D13" s="232"/>
      <c r="E13" s="233"/>
      <c r="F13" s="234"/>
      <c r="G13" s="232"/>
      <c r="H13" s="233"/>
      <c r="I13" s="234"/>
      <c r="J13" s="321"/>
      <c r="K13" s="233"/>
      <c r="L13" s="234"/>
      <c r="M13" s="321"/>
      <c r="N13" s="233"/>
      <c r="O13" s="234"/>
      <c r="P13" s="412"/>
      <c r="Q13" s="233"/>
      <c r="R13" s="234"/>
      <c r="S13" s="235"/>
      <c r="T13" s="233"/>
      <c r="U13" s="234"/>
      <c r="V13" s="421"/>
      <c r="W13" s="233"/>
      <c r="X13" s="234"/>
      <c r="Y13" s="232"/>
      <c r="Z13" s="234"/>
      <c r="AA13" s="378"/>
      <c r="AB13" s="235"/>
      <c r="AC13" s="236"/>
      <c r="AD13" s="234"/>
      <c r="AE13" s="356"/>
      <c r="AF13" s="236"/>
      <c r="AG13" s="234"/>
      <c r="AH13" s="232"/>
      <c r="AI13" s="237"/>
      <c r="AJ13" s="234"/>
      <c r="AK13" s="232"/>
      <c r="AL13" s="237"/>
      <c r="AM13" s="234"/>
      <c r="AN13" s="232"/>
      <c r="AO13" s="237"/>
      <c r="AP13" s="234"/>
      <c r="AQ13" s="232"/>
      <c r="AR13" s="237"/>
      <c r="AS13" s="234"/>
      <c r="AT13" s="389"/>
      <c r="AU13" s="238"/>
      <c r="AV13" s="235"/>
      <c r="AW13" s="236"/>
      <c r="AX13" s="234"/>
      <c r="AY13" s="235"/>
      <c r="AZ13" s="236"/>
      <c r="BA13" s="234"/>
      <c r="BB13" s="232"/>
      <c r="BC13" s="237"/>
      <c r="BD13" s="234"/>
      <c r="BE13" s="232"/>
      <c r="BF13" s="237"/>
      <c r="BG13" s="234"/>
      <c r="BH13" s="232"/>
      <c r="BI13" s="237"/>
      <c r="BJ13" s="234"/>
      <c r="BK13" s="389"/>
      <c r="BL13" s="238"/>
      <c r="BM13" s="232"/>
      <c r="BN13" s="237"/>
      <c r="BO13" s="234"/>
      <c r="BP13" s="236"/>
      <c r="BQ13" s="237"/>
      <c r="BR13" s="234"/>
      <c r="BS13" s="239"/>
      <c r="BT13" s="240"/>
      <c r="BU13" s="234"/>
      <c r="BV13" s="241"/>
      <c r="BW13" s="240"/>
      <c r="BX13" s="234"/>
      <c r="BY13" s="242"/>
      <c r="BZ13" s="240"/>
      <c r="CA13" s="234"/>
      <c r="CB13" s="235"/>
      <c r="CC13" s="240"/>
      <c r="CD13" s="234"/>
      <c r="CE13" s="235"/>
      <c r="CF13" s="237"/>
      <c r="CG13" s="234"/>
      <c r="CH13" s="316"/>
      <c r="CI13" s="240"/>
      <c r="CJ13" s="234"/>
      <c r="CK13" s="243"/>
      <c r="CL13" s="234"/>
      <c r="CM13" s="371"/>
      <c r="CN13" s="244"/>
      <c r="CO13" s="245"/>
      <c r="CP13" s="246">
        <f t="shared" si="0"/>
        <v>0</v>
      </c>
      <c r="CQ13" s="235"/>
      <c r="CR13" s="247"/>
      <c r="CS13" s="235"/>
      <c r="CT13" s="247"/>
      <c r="CU13" s="235"/>
      <c r="CV13" s="247"/>
      <c r="CW13" s="235"/>
      <c r="CX13" s="247"/>
      <c r="CY13" s="235"/>
      <c r="CZ13" s="247"/>
      <c r="DA13" s="235"/>
      <c r="DB13" s="247"/>
      <c r="DC13" s="235"/>
      <c r="DD13" s="247"/>
      <c r="DE13" s="235"/>
      <c r="DF13" s="247"/>
      <c r="DG13" s="235"/>
      <c r="DH13" s="247"/>
      <c r="DI13" s="235"/>
      <c r="DJ13" s="247"/>
      <c r="DK13" s="235"/>
      <c r="DL13" s="247"/>
      <c r="DM13" s="235"/>
      <c r="DN13" s="247"/>
      <c r="DO13" s="235"/>
      <c r="DP13" s="247"/>
      <c r="DQ13" s="234"/>
      <c r="DR13" s="244"/>
      <c r="DS13" s="332"/>
      <c r="DT13" s="244"/>
      <c r="DU13" s="332"/>
      <c r="DV13" s="581"/>
      <c r="DW13" s="332"/>
      <c r="DX13" s="248"/>
      <c r="DY13" s="234"/>
      <c r="DZ13" s="316"/>
      <c r="EA13" s="234"/>
      <c r="EB13" s="292"/>
      <c r="EC13" s="234"/>
      <c r="ED13" s="249"/>
      <c r="EE13" s="234"/>
      <c r="EF13" s="406"/>
      <c r="EG13" s="96"/>
      <c r="EH13" s="250"/>
      <c r="EI13" s="207">
        <f>SUMPRODUCT(D13:EH13,'Raipur-2 R'!D13:EH13)</f>
        <v>0</v>
      </c>
      <c r="EJ13" s="3" t="s">
        <v>1016</v>
      </c>
      <c r="EL13" s="347"/>
      <c r="EM13" s="430"/>
      <c r="ER13" s="208" t="s">
        <v>29</v>
      </c>
      <c r="ES13" s="30">
        <f t="shared" si="1"/>
        <v>0</v>
      </c>
      <c r="ET13" s="209">
        <f t="shared" si="2"/>
        <v>0</v>
      </c>
    </row>
    <row r="14" spans="2:150" ht="15" hidden="1">
      <c r="B14" s="195">
        <f t="shared" si="3"/>
        <v>9</v>
      </c>
      <c r="C14" s="212"/>
      <c r="D14" s="232"/>
      <c r="E14" s="233"/>
      <c r="F14" s="234"/>
      <c r="G14" s="232"/>
      <c r="H14" s="233"/>
      <c r="I14" s="234"/>
      <c r="J14" s="321"/>
      <c r="K14" s="233"/>
      <c r="L14" s="234"/>
      <c r="M14" s="321"/>
      <c r="N14" s="233"/>
      <c r="O14" s="234"/>
      <c r="P14" s="412"/>
      <c r="Q14" s="233"/>
      <c r="R14" s="234"/>
      <c r="S14" s="235"/>
      <c r="T14" s="233"/>
      <c r="U14" s="234"/>
      <c r="V14" s="421"/>
      <c r="W14" s="233"/>
      <c r="X14" s="234"/>
      <c r="Y14" s="232"/>
      <c r="Z14" s="234"/>
      <c r="AA14" s="378"/>
      <c r="AB14" s="235"/>
      <c r="AC14" s="236"/>
      <c r="AD14" s="234"/>
      <c r="AE14" s="356"/>
      <c r="AF14" s="236"/>
      <c r="AG14" s="234"/>
      <c r="AH14" s="232"/>
      <c r="AI14" s="237"/>
      <c r="AJ14" s="234"/>
      <c r="AK14" s="232"/>
      <c r="AL14" s="237"/>
      <c r="AM14" s="234"/>
      <c r="AN14" s="232"/>
      <c r="AO14" s="237"/>
      <c r="AP14" s="234"/>
      <c r="AQ14" s="232"/>
      <c r="AR14" s="237"/>
      <c r="AS14" s="234"/>
      <c r="AT14" s="389"/>
      <c r="AU14" s="238"/>
      <c r="AV14" s="235"/>
      <c r="AW14" s="236"/>
      <c r="AX14" s="234"/>
      <c r="AY14" s="235"/>
      <c r="AZ14" s="236"/>
      <c r="BA14" s="234"/>
      <c r="BB14" s="232"/>
      <c r="BC14" s="237"/>
      <c r="BD14" s="234"/>
      <c r="BE14" s="232"/>
      <c r="BF14" s="237"/>
      <c r="BG14" s="234"/>
      <c r="BH14" s="232"/>
      <c r="BI14" s="237"/>
      <c r="BJ14" s="234"/>
      <c r="BK14" s="389"/>
      <c r="BL14" s="238"/>
      <c r="BM14" s="232"/>
      <c r="BN14" s="237"/>
      <c r="BO14" s="234"/>
      <c r="BP14" s="236"/>
      <c r="BQ14" s="237"/>
      <c r="BR14" s="234"/>
      <c r="BS14" s="239"/>
      <c r="BT14" s="240"/>
      <c r="BU14" s="234"/>
      <c r="BV14" s="241"/>
      <c r="BW14" s="240"/>
      <c r="BX14" s="234"/>
      <c r="BY14" s="242"/>
      <c r="BZ14" s="240"/>
      <c r="CA14" s="234"/>
      <c r="CB14" s="235"/>
      <c r="CC14" s="240"/>
      <c r="CD14" s="234"/>
      <c r="CE14" s="235"/>
      <c r="CF14" s="237"/>
      <c r="CG14" s="234"/>
      <c r="CH14" s="316"/>
      <c r="CI14" s="240"/>
      <c r="CJ14" s="234"/>
      <c r="CK14" s="243"/>
      <c r="CL14" s="234"/>
      <c r="CM14" s="371"/>
      <c r="CN14" s="244"/>
      <c r="CO14" s="245"/>
      <c r="CP14" s="246">
        <f t="shared" si="0"/>
        <v>0</v>
      </c>
      <c r="CQ14" s="235"/>
      <c r="CR14" s="247"/>
      <c r="CS14" s="235"/>
      <c r="CT14" s="247"/>
      <c r="CU14" s="235"/>
      <c r="CV14" s="247"/>
      <c r="CW14" s="235"/>
      <c r="CX14" s="247"/>
      <c r="CY14" s="235"/>
      <c r="CZ14" s="247"/>
      <c r="DA14" s="235"/>
      <c r="DB14" s="247"/>
      <c r="DC14" s="235"/>
      <c r="DD14" s="247"/>
      <c r="DE14" s="235"/>
      <c r="DF14" s="247"/>
      <c r="DG14" s="235"/>
      <c r="DH14" s="247"/>
      <c r="DI14" s="235"/>
      <c r="DJ14" s="247"/>
      <c r="DK14" s="235"/>
      <c r="DL14" s="247"/>
      <c r="DM14" s="235"/>
      <c r="DN14" s="247"/>
      <c r="DO14" s="235"/>
      <c r="DP14" s="247"/>
      <c r="DQ14" s="234"/>
      <c r="DR14" s="244"/>
      <c r="DS14" s="332"/>
      <c r="DT14" s="244"/>
      <c r="DU14" s="332"/>
      <c r="DV14" s="581"/>
      <c r="DW14" s="332"/>
      <c r="DX14" s="248"/>
      <c r="DY14" s="234"/>
      <c r="DZ14" s="316"/>
      <c r="EA14" s="234"/>
      <c r="EB14" s="292"/>
      <c r="EC14" s="234"/>
      <c r="ED14" s="249"/>
      <c r="EE14" s="234"/>
      <c r="EF14" s="406"/>
      <c r="EG14" s="96"/>
      <c r="EH14" s="250"/>
      <c r="EI14" s="207">
        <f>SUMPRODUCT(D14:EH14,'Raipur-2 R'!D14:EH14)</f>
        <v>0</v>
      </c>
      <c r="EJ14" s="3" t="s">
        <v>1016</v>
      </c>
      <c r="EL14" s="347"/>
      <c r="EM14" s="430"/>
      <c r="ER14" s="208" t="s">
        <v>30</v>
      </c>
      <c r="ES14" s="30">
        <f t="shared" si="1"/>
        <v>0</v>
      </c>
      <c r="ET14" s="209">
        <f t="shared" si="2"/>
        <v>0</v>
      </c>
    </row>
    <row r="15" spans="2:150" ht="12.75" hidden="1" customHeight="1">
      <c r="B15" s="195">
        <f t="shared" si="3"/>
        <v>10</v>
      </c>
      <c r="C15" s="212"/>
      <c r="D15" s="232"/>
      <c r="E15" s="233"/>
      <c r="F15" s="234"/>
      <c r="G15" s="232"/>
      <c r="H15" s="233"/>
      <c r="I15" s="234"/>
      <c r="J15" s="321"/>
      <c r="K15" s="233"/>
      <c r="L15" s="234"/>
      <c r="M15" s="321"/>
      <c r="N15" s="233"/>
      <c r="O15" s="234"/>
      <c r="P15" s="412"/>
      <c r="Q15" s="233"/>
      <c r="R15" s="234"/>
      <c r="S15" s="235"/>
      <c r="T15" s="233"/>
      <c r="U15" s="234"/>
      <c r="V15" s="421"/>
      <c r="W15" s="233"/>
      <c r="X15" s="234"/>
      <c r="Y15" s="232"/>
      <c r="Z15" s="234"/>
      <c r="AA15" s="378"/>
      <c r="AB15" s="235"/>
      <c r="AC15" s="236"/>
      <c r="AD15" s="234"/>
      <c r="AE15" s="356"/>
      <c r="AF15" s="236"/>
      <c r="AG15" s="234"/>
      <c r="AH15" s="232"/>
      <c r="AI15" s="237"/>
      <c r="AJ15" s="234"/>
      <c r="AK15" s="232"/>
      <c r="AL15" s="237"/>
      <c r="AM15" s="234"/>
      <c r="AN15" s="232"/>
      <c r="AO15" s="237"/>
      <c r="AP15" s="234"/>
      <c r="AQ15" s="232"/>
      <c r="AR15" s="237"/>
      <c r="AS15" s="234"/>
      <c r="AT15" s="389"/>
      <c r="AU15" s="238"/>
      <c r="AV15" s="235"/>
      <c r="AW15" s="236"/>
      <c r="AX15" s="234"/>
      <c r="AY15" s="235"/>
      <c r="AZ15" s="236"/>
      <c r="BA15" s="234"/>
      <c r="BB15" s="232"/>
      <c r="BC15" s="237"/>
      <c r="BD15" s="234"/>
      <c r="BE15" s="232"/>
      <c r="BF15" s="237"/>
      <c r="BG15" s="234"/>
      <c r="BH15" s="232"/>
      <c r="BI15" s="237"/>
      <c r="BJ15" s="234"/>
      <c r="BK15" s="389"/>
      <c r="BL15" s="238"/>
      <c r="BM15" s="232"/>
      <c r="BN15" s="237"/>
      <c r="BO15" s="234"/>
      <c r="BP15" s="236"/>
      <c r="BQ15" s="237"/>
      <c r="BR15" s="234"/>
      <c r="BS15" s="239"/>
      <c r="BT15" s="240"/>
      <c r="BU15" s="234"/>
      <c r="BV15" s="241"/>
      <c r="BW15" s="240"/>
      <c r="BX15" s="234"/>
      <c r="BY15" s="242"/>
      <c r="BZ15" s="240"/>
      <c r="CA15" s="234"/>
      <c r="CB15" s="235"/>
      <c r="CC15" s="240"/>
      <c r="CD15" s="234"/>
      <c r="CE15" s="235"/>
      <c r="CF15" s="237"/>
      <c r="CG15" s="234"/>
      <c r="CH15" s="316"/>
      <c r="CI15" s="240"/>
      <c r="CJ15" s="234"/>
      <c r="CK15" s="243"/>
      <c r="CL15" s="234"/>
      <c r="CM15" s="371"/>
      <c r="CN15" s="244"/>
      <c r="CO15" s="245"/>
      <c r="CP15" s="246">
        <f t="shared" si="0"/>
        <v>0</v>
      </c>
      <c r="CQ15" s="235"/>
      <c r="CR15" s="247"/>
      <c r="CS15" s="235"/>
      <c r="CT15" s="247"/>
      <c r="CU15" s="235"/>
      <c r="CV15" s="247"/>
      <c r="CW15" s="235"/>
      <c r="CX15" s="247"/>
      <c r="CY15" s="235"/>
      <c r="CZ15" s="247"/>
      <c r="DA15" s="235"/>
      <c r="DB15" s="247"/>
      <c r="DC15" s="235"/>
      <c r="DD15" s="247"/>
      <c r="DE15" s="235"/>
      <c r="DF15" s="247"/>
      <c r="DG15" s="235"/>
      <c r="DH15" s="247"/>
      <c r="DI15" s="235"/>
      <c r="DJ15" s="247"/>
      <c r="DK15" s="235"/>
      <c r="DL15" s="247"/>
      <c r="DM15" s="235"/>
      <c r="DN15" s="247"/>
      <c r="DO15" s="235"/>
      <c r="DP15" s="247"/>
      <c r="DQ15" s="234"/>
      <c r="DR15" s="244"/>
      <c r="DS15" s="332"/>
      <c r="DT15" s="244"/>
      <c r="DU15" s="332"/>
      <c r="DV15" s="581"/>
      <c r="DW15" s="332"/>
      <c r="DX15" s="248"/>
      <c r="DY15" s="234"/>
      <c r="DZ15" s="316"/>
      <c r="EA15" s="234"/>
      <c r="EB15" s="292"/>
      <c r="EC15" s="234"/>
      <c r="ED15" s="249"/>
      <c r="EE15" s="234"/>
      <c r="EF15" s="406"/>
      <c r="EG15" s="96"/>
      <c r="EH15" s="250"/>
      <c r="EI15" s="207">
        <f>SUMPRODUCT(D15:EH15,'Raipur-2 R'!D15:EH15)</f>
        <v>0</v>
      </c>
      <c r="EJ15" s="3" t="s">
        <v>1016</v>
      </c>
      <c r="EL15" s="432"/>
      <c r="EM15" s="1"/>
      <c r="ER15" s="208" t="s">
        <v>31</v>
      </c>
      <c r="ES15" s="30">
        <f t="shared" si="1"/>
        <v>0</v>
      </c>
      <c r="ET15" s="209">
        <f t="shared" si="2"/>
        <v>0</v>
      </c>
    </row>
    <row r="16" spans="2:150" ht="15" hidden="1">
      <c r="B16" s="195">
        <f t="shared" si="3"/>
        <v>11</v>
      </c>
      <c r="C16" s="30"/>
      <c r="D16" s="232"/>
      <c r="E16" s="233"/>
      <c r="F16" s="234"/>
      <c r="G16" s="232"/>
      <c r="H16" s="233"/>
      <c r="I16" s="234"/>
      <c r="J16" s="321"/>
      <c r="K16" s="233"/>
      <c r="L16" s="234"/>
      <c r="M16" s="321"/>
      <c r="N16" s="233"/>
      <c r="O16" s="234"/>
      <c r="P16" s="412"/>
      <c r="Q16" s="233"/>
      <c r="R16" s="234"/>
      <c r="S16" s="235"/>
      <c r="T16" s="233"/>
      <c r="U16" s="234"/>
      <c r="V16" s="421"/>
      <c r="W16" s="233"/>
      <c r="X16" s="234"/>
      <c r="Y16" s="232"/>
      <c r="Z16" s="234"/>
      <c r="AA16" s="378"/>
      <c r="AB16" s="235"/>
      <c r="AC16" s="236"/>
      <c r="AD16" s="234"/>
      <c r="AE16" s="356"/>
      <c r="AF16" s="236"/>
      <c r="AG16" s="234"/>
      <c r="AH16" s="232"/>
      <c r="AI16" s="237"/>
      <c r="AJ16" s="234"/>
      <c r="AK16" s="232"/>
      <c r="AL16" s="237"/>
      <c r="AM16" s="234"/>
      <c r="AN16" s="232"/>
      <c r="AO16" s="237"/>
      <c r="AP16" s="234"/>
      <c r="AQ16" s="232"/>
      <c r="AR16" s="237"/>
      <c r="AS16" s="234"/>
      <c r="AT16" s="389"/>
      <c r="AU16" s="238"/>
      <c r="AV16" s="235"/>
      <c r="AW16" s="236"/>
      <c r="AX16" s="234"/>
      <c r="AY16" s="235"/>
      <c r="AZ16" s="236"/>
      <c r="BA16" s="234"/>
      <c r="BB16" s="232"/>
      <c r="BC16" s="237"/>
      <c r="BD16" s="234"/>
      <c r="BE16" s="232"/>
      <c r="BF16" s="237"/>
      <c r="BG16" s="234"/>
      <c r="BH16" s="232"/>
      <c r="BI16" s="237"/>
      <c r="BJ16" s="234"/>
      <c r="BK16" s="389"/>
      <c r="BL16" s="238"/>
      <c r="BM16" s="232"/>
      <c r="BN16" s="237"/>
      <c r="BO16" s="234"/>
      <c r="BP16" s="236"/>
      <c r="BQ16" s="237"/>
      <c r="BR16" s="234"/>
      <c r="BS16" s="239"/>
      <c r="BT16" s="240"/>
      <c r="BU16" s="234"/>
      <c r="BV16" s="241"/>
      <c r="BW16" s="240"/>
      <c r="BX16" s="234"/>
      <c r="BY16" s="242"/>
      <c r="BZ16" s="240"/>
      <c r="CA16" s="234"/>
      <c r="CB16" s="235"/>
      <c r="CC16" s="240"/>
      <c r="CD16" s="234"/>
      <c r="CE16" s="235"/>
      <c r="CF16" s="237"/>
      <c r="CG16" s="234"/>
      <c r="CH16" s="316"/>
      <c r="CI16" s="240"/>
      <c r="CJ16" s="234"/>
      <c r="CK16" s="243"/>
      <c r="CL16" s="234"/>
      <c r="CM16" s="371"/>
      <c r="CN16" s="244"/>
      <c r="CO16" s="245"/>
      <c r="CP16" s="246">
        <f t="shared" si="0"/>
        <v>0</v>
      </c>
      <c r="CQ16" s="235"/>
      <c r="CR16" s="247"/>
      <c r="CS16" s="235"/>
      <c r="CT16" s="247"/>
      <c r="CU16" s="235"/>
      <c r="CV16" s="247"/>
      <c r="CW16" s="235"/>
      <c r="CX16" s="247"/>
      <c r="CY16" s="235"/>
      <c r="CZ16" s="247"/>
      <c r="DA16" s="235"/>
      <c r="DB16" s="247"/>
      <c r="DC16" s="235"/>
      <c r="DD16" s="247"/>
      <c r="DE16" s="235"/>
      <c r="DF16" s="247"/>
      <c r="DG16" s="235"/>
      <c r="DH16" s="247"/>
      <c r="DI16" s="235"/>
      <c r="DJ16" s="247"/>
      <c r="DK16" s="235"/>
      <c r="DL16" s="247"/>
      <c r="DM16" s="235"/>
      <c r="DN16" s="247"/>
      <c r="DO16" s="235"/>
      <c r="DP16" s="247"/>
      <c r="DQ16" s="234"/>
      <c r="DR16" s="244"/>
      <c r="DS16" s="332"/>
      <c r="DT16" s="244"/>
      <c r="DU16" s="332"/>
      <c r="DV16" s="581"/>
      <c r="DW16" s="332"/>
      <c r="DX16" s="248"/>
      <c r="DY16" s="234"/>
      <c r="DZ16" s="316"/>
      <c r="EA16" s="234"/>
      <c r="EB16" s="292"/>
      <c r="EC16" s="234"/>
      <c r="ED16" s="249"/>
      <c r="EE16" s="234"/>
      <c r="EF16" s="406"/>
      <c r="EG16" s="96"/>
      <c r="EH16" s="250"/>
      <c r="EI16" s="207">
        <f>SUMPRODUCT(D16:EH16,'Raipur-2 R'!D16:EH16)</f>
        <v>0</v>
      </c>
      <c r="EJ16" s="3" t="s">
        <v>1016</v>
      </c>
      <c r="EL16" s="347"/>
      <c r="EM16" s="430"/>
      <c r="ER16" s="208" t="s">
        <v>32</v>
      </c>
      <c r="ES16" s="30">
        <f t="shared" si="1"/>
        <v>0</v>
      </c>
      <c r="ET16" s="209">
        <f t="shared" si="2"/>
        <v>0</v>
      </c>
    </row>
    <row r="17" spans="2:150" ht="15" hidden="1">
      <c r="B17" s="195">
        <f t="shared" si="3"/>
        <v>12</v>
      </c>
      <c r="C17" s="30"/>
      <c r="D17" s="232"/>
      <c r="E17" s="233"/>
      <c r="F17" s="234"/>
      <c r="G17" s="232"/>
      <c r="H17" s="233"/>
      <c r="I17" s="234"/>
      <c r="J17" s="321"/>
      <c r="K17" s="233"/>
      <c r="L17" s="234"/>
      <c r="M17" s="321"/>
      <c r="N17" s="233"/>
      <c r="O17" s="234"/>
      <c r="P17" s="412"/>
      <c r="Q17" s="233"/>
      <c r="R17" s="234"/>
      <c r="S17" s="235"/>
      <c r="T17" s="233"/>
      <c r="U17" s="234"/>
      <c r="V17" s="421"/>
      <c r="W17" s="233"/>
      <c r="X17" s="234"/>
      <c r="Y17" s="232"/>
      <c r="Z17" s="234"/>
      <c r="AA17" s="378"/>
      <c r="AB17" s="235"/>
      <c r="AC17" s="236"/>
      <c r="AD17" s="234"/>
      <c r="AE17" s="356"/>
      <c r="AF17" s="236"/>
      <c r="AG17" s="234"/>
      <c r="AH17" s="232"/>
      <c r="AI17" s="237"/>
      <c r="AJ17" s="234"/>
      <c r="AK17" s="232"/>
      <c r="AL17" s="237"/>
      <c r="AM17" s="234"/>
      <c r="AN17" s="232"/>
      <c r="AO17" s="237"/>
      <c r="AP17" s="234"/>
      <c r="AQ17" s="232"/>
      <c r="AR17" s="237"/>
      <c r="AS17" s="234"/>
      <c r="AT17" s="389"/>
      <c r="AU17" s="238"/>
      <c r="AV17" s="235"/>
      <c r="AW17" s="236"/>
      <c r="AX17" s="234"/>
      <c r="AY17" s="235"/>
      <c r="AZ17" s="236"/>
      <c r="BA17" s="234"/>
      <c r="BB17" s="232"/>
      <c r="BC17" s="237"/>
      <c r="BD17" s="234"/>
      <c r="BE17" s="232"/>
      <c r="BF17" s="237"/>
      <c r="BG17" s="234"/>
      <c r="BH17" s="232"/>
      <c r="BI17" s="237"/>
      <c r="BJ17" s="234"/>
      <c r="BK17" s="389"/>
      <c r="BL17" s="238"/>
      <c r="BM17" s="232"/>
      <c r="BN17" s="237"/>
      <c r="BO17" s="234"/>
      <c r="BP17" s="236"/>
      <c r="BQ17" s="237"/>
      <c r="BR17" s="234"/>
      <c r="BS17" s="239"/>
      <c r="BT17" s="240"/>
      <c r="BU17" s="234"/>
      <c r="BV17" s="241"/>
      <c r="BW17" s="240"/>
      <c r="BX17" s="234"/>
      <c r="BY17" s="242"/>
      <c r="BZ17" s="240"/>
      <c r="CA17" s="234"/>
      <c r="CB17" s="235"/>
      <c r="CC17" s="240"/>
      <c r="CD17" s="234"/>
      <c r="CE17" s="235"/>
      <c r="CF17" s="237"/>
      <c r="CG17" s="234"/>
      <c r="CH17" s="316"/>
      <c r="CI17" s="240"/>
      <c r="CJ17" s="234"/>
      <c r="CK17" s="243"/>
      <c r="CL17" s="234"/>
      <c r="CM17" s="371"/>
      <c r="CN17" s="244"/>
      <c r="CO17" s="245"/>
      <c r="CP17" s="246">
        <f t="shared" si="0"/>
        <v>0</v>
      </c>
      <c r="CQ17" s="235"/>
      <c r="CR17" s="247"/>
      <c r="CS17" s="235"/>
      <c r="CT17" s="247"/>
      <c r="CU17" s="235"/>
      <c r="CV17" s="247"/>
      <c r="CW17" s="235"/>
      <c r="CX17" s="247"/>
      <c r="CY17" s="235"/>
      <c r="CZ17" s="247"/>
      <c r="DA17" s="235"/>
      <c r="DB17" s="247"/>
      <c r="DC17" s="235"/>
      <c r="DD17" s="247"/>
      <c r="DE17" s="235"/>
      <c r="DF17" s="247"/>
      <c r="DG17" s="235"/>
      <c r="DH17" s="247"/>
      <c r="DI17" s="235"/>
      <c r="DJ17" s="247"/>
      <c r="DK17" s="235"/>
      <c r="DL17" s="247"/>
      <c r="DM17" s="235"/>
      <c r="DN17" s="247"/>
      <c r="DO17" s="235"/>
      <c r="DP17" s="247"/>
      <c r="DQ17" s="234"/>
      <c r="DR17" s="244"/>
      <c r="DS17" s="332"/>
      <c r="DT17" s="244"/>
      <c r="DU17" s="332"/>
      <c r="DV17" s="581"/>
      <c r="DW17" s="332"/>
      <c r="DX17" s="248"/>
      <c r="DY17" s="234"/>
      <c r="DZ17" s="316"/>
      <c r="EA17" s="234"/>
      <c r="EB17" s="292"/>
      <c r="EC17" s="234"/>
      <c r="ED17" s="249"/>
      <c r="EE17" s="234"/>
      <c r="EF17" s="406"/>
      <c r="EG17" s="96"/>
      <c r="EH17" s="250"/>
      <c r="EI17" s="207">
        <f>SUMPRODUCT(D17:EH17,'Raipur-2 R'!D17:EH17)</f>
        <v>0</v>
      </c>
      <c r="EJ17" s="3" t="s">
        <v>1016</v>
      </c>
      <c r="EL17" s="347"/>
      <c r="EM17" s="430"/>
      <c r="ER17" s="208" t="s">
        <v>33</v>
      </c>
      <c r="ES17" s="30">
        <f t="shared" si="1"/>
        <v>0</v>
      </c>
      <c r="ET17" s="209">
        <f t="shared" si="2"/>
        <v>0</v>
      </c>
    </row>
    <row r="18" spans="2:150" ht="15" hidden="1">
      <c r="B18" s="195">
        <f t="shared" si="3"/>
        <v>13</v>
      </c>
      <c r="C18" s="30"/>
      <c r="D18" s="232"/>
      <c r="E18" s="233"/>
      <c r="F18" s="234"/>
      <c r="G18" s="232"/>
      <c r="H18" s="233"/>
      <c r="I18" s="234"/>
      <c r="J18" s="321"/>
      <c r="K18" s="233"/>
      <c r="L18" s="234"/>
      <c r="M18" s="321"/>
      <c r="N18" s="233"/>
      <c r="O18" s="234"/>
      <c r="P18" s="412"/>
      <c r="Q18" s="233"/>
      <c r="R18" s="234"/>
      <c r="S18" s="235"/>
      <c r="T18" s="233"/>
      <c r="U18" s="234"/>
      <c r="V18" s="421"/>
      <c r="W18" s="233"/>
      <c r="X18" s="234"/>
      <c r="Y18" s="232"/>
      <c r="Z18" s="234"/>
      <c r="AA18" s="378"/>
      <c r="AB18" s="235"/>
      <c r="AC18" s="236"/>
      <c r="AD18" s="234"/>
      <c r="AE18" s="356"/>
      <c r="AF18" s="236"/>
      <c r="AG18" s="234"/>
      <c r="AH18" s="232"/>
      <c r="AI18" s="237"/>
      <c r="AJ18" s="234"/>
      <c r="AK18" s="232"/>
      <c r="AL18" s="237"/>
      <c r="AM18" s="234"/>
      <c r="AN18" s="232"/>
      <c r="AO18" s="237"/>
      <c r="AP18" s="234"/>
      <c r="AQ18" s="232"/>
      <c r="AR18" s="237"/>
      <c r="AS18" s="234"/>
      <c r="AT18" s="389"/>
      <c r="AU18" s="238"/>
      <c r="AV18" s="235"/>
      <c r="AW18" s="236"/>
      <c r="AX18" s="234"/>
      <c r="AY18" s="235"/>
      <c r="AZ18" s="236"/>
      <c r="BA18" s="234"/>
      <c r="BB18" s="232"/>
      <c r="BC18" s="237"/>
      <c r="BD18" s="234"/>
      <c r="BE18" s="232"/>
      <c r="BF18" s="237"/>
      <c r="BG18" s="234"/>
      <c r="BH18" s="232"/>
      <c r="BI18" s="237"/>
      <c r="BJ18" s="234"/>
      <c r="BK18" s="389"/>
      <c r="BL18" s="238"/>
      <c r="BM18" s="232"/>
      <c r="BN18" s="237"/>
      <c r="BO18" s="234"/>
      <c r="BP18" s="236"/>
      <c r="BQ18" s="237"/>
      <c r="BR18" s="234"/>
      <c r="BS18" s="239"/>
      <c r="BT18" s="240"/>
      <c r="BU18" s="234"/>
      <c r="BV18" s="241"/>
      <c r="BW18" s="240"/>
      <c r="BX18" s="234"/>
      <c r="BY18" s="242"/>
      <c r="BZ18" s="240"/>
      <c r="CA18" s="234"/>
      <c r="CB18" s="235"/>
      <c r="CC18" s="240"/>
      <c r="CD18" s="234"/>
      <c r="CE18" s="235"/>
      <c r="CF18" s="237"/>
      <c r="CG18" s="234"/>
      <c r="CH18" s="316"/>
      <c r="CI18" s="240"/>
      <c r="CJ18" s="234"/>
      <c r="CK18" s="243"/>
      <c r="CL18" s="234"/>
      <c r="CM18" s="371"/>
      <c r="CN18" s="244"/>
      <c r="CO18" s="245"/>
      <c r="CP18" s="246">
        <f t="shared" si="0"/>
        <v>0</v>
      </c>
      <c r="CQ18" s="235"/>
      <c r="CR18" s="247"/>
      <c r="CS18" s="235"/>
      <c r="CT18" s="247"/>
      <c r="CU18" s="235"/>
      <c r="CV18" s="247"/>
      <c r="CW18" s="235"/>
      <c r="CX18" s="247"/>
      <c r="CY18" s="235"/>
      <c r="CZ18" s="247"/>
      <c r="DA18" s="235"/>
      <c r="DB18" s="247"/>
      <c r="DC18" s="235"/>
      <c r="DD18" s="247"/>
      <c r="DE18" s="235"/>
      <c r="DF18" s="247"/>
      <c r="DG18" s="235"/>
      <c r="DH18" s="247"/>
      <c r="DI18" s="235"/>
      <c r="DJ18" s="247"/>
      <c r="DK18" s="235"/>
      <c r="DL18" s="247"/>
      <c r="DM18" s="235"/>
      <c r="DN18" s="247"/>
      <c r="DO18" s="235"/>
      <c r="DP18" s="247"/>
      <c r="DQ18" s="234"/>
      <c r="DR18" s="244"/>
      <c r="DS18" s="332"/>
      <c r="DT18" s="244"/>
      <c r="DU18" s="332"/>
      <c r="DV18" s="581"/>
      <c r="DW18" s="332"/>
      <c r="DX18" s="248"/>
      <c r="DY18" s="234"/>
      <c r="DZ18" s="316"/>
      <c r="EA18" s="234"/>
      <c r="EB18" s="292"/>
      <c r="EC18" s="234"/>
      <c r="ED18" s="249"/>
      <c r="EE18" s="234"/>
      <c r="EF18" s="406"/>
      <c r="EG18" s="96"/>
      <c r="EH18" s="250"/>
      <c r="EI18" s="207">
        <f>SUMPRODUCT(D18:EH18,'Raipur-2 R'!D18:EH18)</f>
        <v>0</v>
      </c>
      <c r="EJ18" s="3" t="s">
        <v>1016</v>
      </c>
      <c r="EL18" s="347"/>
      <c r="EM18" s="430"/>
      <c r="ER18" s="208" t="s">
        <v>34</v>
      </c>
      <c r="ES18" s="30">
        <f t="shared" si="1"/>
        <v>0</v>
      </c>
      <c r="ET18" s="209">
        <f t="shared" si="2"/>
        <v>0</v>
      </c>
    </row>
    <row r="19" spans="2:150" ht="15" hidden="1">
      <c r="B19" s="195">
        <f t="shared" si="3"/>
        <v>14</v>
      </c>
      <c r="C19" s="30"/>
      <c r="D19" s="232"/>
      <c r="E19" s="233"/>
      <c r="F19" s="234"/>
      <c r="G19" s="232"/>
      <c r="H19" s="233"/>
      <c r="I19" s="234"/>
      <c r="J19" s="321"/>
      <c r="K19" s="233"/>
      <c r="L19" s="234"/>
      <c r="M19" s="321"/>
      <c r="N19" s="233"/>
      <c r="O19" s="234"/>
      <c r="P19" s="412"/>
      <c r="Q19" s="233"/>
      <c r="R19" s="234"/>
      <c r="S19" s="235"/>
      <c r="T19" s="233"/>
      <c r="U19" s="234"/>
      <c r="V19" s="421"/>
      <c r="W19" s="233"/>
      <c r="X19" s="234"/>
      <c r="Y19" s="232"/>
      <c r="Z19" s="234"/>
      <c r="AA19" s="378"/>
      <c r="AB19" s="235"/>
      <c r="AC19" s="236"/>
      <c r="AD19" s="234"/>
      <c r="AE19" s="356"/>
      <c r="AF19" s="236"/>
      <c r="AG19" s="234"/>
      <c r="AH19" s="232"/>
      <c r="AI19" s="237"/>
      <c r="AJ19" s="234"/>
      <c r="AK19" s="232"/>
      <c r="AL19" s="237"/>
      <c r="AM19" s="234"/>
      <c r="AN19" s="232"/>
      <c r="AO19" s="237"/>
      <c r="AP19" s="234"/>
      <c r="AQ19" s="232"/>
      <c r="AR19" s="237"/>
      <c r="AS19" s="234"/>
      <c r="AT19" s="389"/>
      <c r="AU19" s="238"/>
      <c r="AV19" s="235"/>
      <c r="AW19" s="236"/>
      <c r="AX19" s="234"/>
      <c r="AY19" s="235"/>
      <c r="AZ19" s="236"/>
      <c r="BA19" s="234"/>
      <c r="BB19" s="232"/>
      <c r="BC19" s="237"/>
      <c r="BD19" s="234"/>
      <c r="BE19" s="232"/>
      <c r="BF19" s="237"/>
      <c r="BG19" s="234"/>
      <c r="BH19" s="232"/>
      <c r="BI19" s="237"/>
      <c r="BJ19" s="234"/>
      <c r="BK19" s="389"/>
      <c r="BL19" s="238"/>
      <c r="BM19" s="232"/>
      <c r="BN19" s="237"/>
      <c r="BO19" s="234"/>
      <c r="BP19" s="236"/>
      <c r="BQ19" s="237"/>
      <c r="BR19" s="234"/>
      <c r="BS19" s="239"/>
      <c r="BT19" s="240"/>
      <c r="BU19" s="234"/>
      <c r="BV19" s="241"/>
      <c r="BW19" s="240"/>
      <c r="BX19" s="234"/>
      <c r="BY19" s="242"/>
      <c r="BZ19" s="240"/>
      <c r="CA19" s="234"/>
      <c r="CB19" s="235"/>
      <c r="CC19" s="240"/>
      <c r="CD19" s="234"/>
      <c r="CE19" s="235"/>
      <c r="CF19" s="237"/>
      <c r="CG19" s="234"/>
      <c r="CH19" s="316"/>
      <c r="CI19" s="240"/>
      <c r="CJ19" s="234"/>
      <c r="CK19" s="243"/>
      <c r="CL19" s="234"/>
      <c r="CM19" s="371"/>
      <c r="CN19" s="244"/>
      <c r="CO19" s="245"/>
      <c r="CP19" s="246">
        <f t="shared" si="0"/>
        <v>0</v>
      </c>
      <c r="CQ19" s="235"/>
      <c r="CR19" s="247"/>
      <c r="CS19" s="235"/>
      <c r="CT19" s="247"/>
      <c r="CU19" s="235"/>
      <c r="CV19" s="247"/>
      <c r="CW19" s="235"/>
      <c r="CX19" s="247"/>
      <c r="CY19" s="235"/>
      <c r="CZ19" s="247"/>
      <c r="DA19" s="235"/>
      <c r="DB19" s="247"/>
      <c r="DC19" s="235"/>
      <c r="DD19" s="247"/>
      <c r="DE19" s="235"/>
      <c r="DF19" s="247"/>
      <c r="DG19" s="235"/>
      <c r="DH19" s="247"/>
      <c r="DI19" s="235"/>
      <c r="DJ19" s="247"/>
      <c r="DK19" s="235"/>
      <c r="DL19" s="247"/>
      <c r="DM19" s="235"/>
      <c r="DN19" s="247"/>
      <c r="DO19" s="235"/>
      <c r="DP19" s="247"/>
      <c r="DQ19" s="234"/>
      <c r="DR19" s="244"/>
      <c r="DS19" s="332"/>
      <c r="DT19" s="244"/>
      <c r="DU19" s="332"/>
      <c r="DV19" s="581"/>
      <c r="DW19" s="332"/>
      <c r="DX19" s="248"/>
      <c r="DY19" s="234"/>
      <c r="DZ19" s="316"/>
      <c r="EA19" s="234"/>
      <c r="EB19" s="292"/>
      <c r="EC19" s="234"/>
      <c r="ED19" s="249"/>
      <c r="EE19" s="234"/>
      <c r="EF19" s="406"/>
      <c r="EG19" s="96"/>
      <c r="EH19" s="250"/>
      <c r="EI19" s="207">
        <f>SUMPRODUCT(D19:EH19,'Raipur-2 R'!D19:EH19)</f>
        <v>0</v>
      </c>
      <c r="EJ19" s="3" t="s">
        <v>1016</v>
      </c>
      <c r="EL19" s="431"/>
      <c r="EM19" s="430"/>
      <c r="ER19" s="208" t="s">
        <v>35</v>
      </c>
      <c r="ES19" s="30">
        <f t="shared" si="1"/>
        <v>0</v>
      </c>
      <c r="ET19" s="209">
        <f t="shared" si="2"/>
        <v>0</v>
      </c>
    </row>
    <row r="20" spans="2:150" ht="15" hidden="1">
      <c r="B20" s="195">
        <f t="shared" si="3"/>
        <v>15</v>
      </c>
      <c r="C20" s="30"/>
      <c r="D20" s="232"/>
      <c r="E20" s="233"/>
      <c r="F20" s="234"/>
      <c r="G20" s="232"/>
      <c r="H20" s="233"/>
      <c r="I20" s="234"/>
      <c r="J20" s="321"/>
      <c r="K20" s="233"/>
      <c r="L20" s="234"/>
      <c r="M20" s="321"/>
      <c r="N20" s="233"/>
      <c r="O20" s="234"/>
      <c r="P20" s="412"/>
      <c r="Q20" s="233"/>
      <c r="R20" s="234"/>
      <c r="S20" s="235"/>
      <c r="T20" s="233"/>
      <c r="U20" s="234"/>
      <c r="V20" s="421"/>
      <c r="W20" s="233"/>
      <c r="X20" s="234"/>
      <c r="Y20" s="232"/>
      <c r="Z20" s="234"/>
      <c r="AA20" s="378"/>
      <c r="AB20" s="235"/>
      <c r="AC20" s="236"/>
      <c r="AD20" s="234"/>
      <c r="AE20" s="356"/>
      <c r="AF20" s="236"/>
      <c r="AG20" s="234"/>
      <c r="AH20" s="232"/>
      <c r="AI20" s="237"/>
      <c r="AJ20" s="234"/>
      <c r="AK20" s="232"/>
      <c r="AL20" s="237"/>
      <c r="AM20" s="234"/>
      <c r="AN20" s="232"/>
      <c r="AO20" s="237"/>
      <c r="AP20" s="234"/>
      <c r="AQ20" s="232"/>
      <c r="AR20" s="237"/>
      <c r="AS20" s="234"/>
      <c r="AT20" s="389"/>
      <c r="AU20" s="238"/>
      <c r="AV20" s="235"/>
      <c r="AW20" s="236"/>
      <c r="AX20" s="234"/>
      <c r="AY20" s="235"/>
      <c r="AZ20" s="236"/>
      <c r="BA20" s="234"/>
      <c r="BB20" s="232"/>
      <c r="BC20" s="237"/>
      <c r="BD20" s="234"/>
      <c r="BE20" s="232"/>
      <c r="BF20" s="237"/>
      <c r="BG20" s="234"/>
      <c r="BH20" s="232"/>
      <c r="BI20" s="237"/>
      <c r="BJ20" s="234"/>
      <c r="BK20" s="389"/>
      <c r="BL20" s="238"/>
      <c r="BM20" s="232"/>
      <c r="BN20" s="237"/>
      <c r="BO20" s="234"/>
      <c r="BP20" s="236"/>
      <c r="BQ20" s="237"/>
      <c r="BR20" s="234"/>
      <c r="BS20" s="239"/>
      <c r="BT20" s="240"/>
      <c r="BU20" s="234"/>
      <c r="BV20" s="241"/>
      <c r="BW20" s="240"/>
      <c r="BX20" s="234"/>
      <c r="BY20" s="242"/>
      <c r="BZ20" s="240"/>
      <c r="CA20" s="234"/>
      <c r="CB20" s="235"/>
      <c r="CC20" s="240"/>
      <c r="CD20" s="234"/>
      <c r="CE20" s="235"/>
      <c r="CF20" s="237"/>
      <c r="CG20" s="234"/>
      <c r="CH20" s="316"/>
      <c r="CI20" s="240"/>
      <c r="CJ20" s="234"/>
      <c r="CK20" s="243"/>
      <c r="CL20" s="234"/>
      <c r="CM20" s="371"/>
      <c r="CN20" s="244"/>
      <c r="CO20" s="245"/>
      <c r="CP20" s="246">
        <f t="shared" si="0"/>
        <v>0</v>
      </c>
      <c r="CQ20" s="235"/>
      <c r="CR20" s="247"/>
      <c r="CS20" s="235"/>
      <c r="CT20" s="247"/>
      <c r="CU20" s="235"/>
      <c r="CV20" s="247"/>
      <c r="CW20" s="235"/>
      <c r="CX20" s="247"/>
      <c r="CY20" s="235"/>
      <c r="CZ20" s="247"/>
      <c r="DA20" s="235"/>
      <c r="DB20" s="247"/>
      <c r="DC20" s="235"/>
      <c r="DD20" s="247"/>
      <c r="DE20" s="235"/>
      <c r="DF20" s="247"/>
      <c r="DG20" s="235"/>
      <c r="DH20" s="247"/>
      <c r="DI20" s="235"/>
      <c r="DJ20" s="247"/>
      <c r="DK20" s="235"/>
      <c r="DL20" s="247"/>
      <c r="DM20" s="235"/>
      <c r="DN20" s="247"/>
      <c r="DO20" s="235"/>
      <c r="DP20" s="247"/>
      <c r="DQ20" s="234"/>
      <c r="DR20" s="244"/>
      <c r="DS20" s="332"/>
      <c r="DT20" s="244"/>
      <c r="DU20" s="332"/>
      <c r="DV20" s="581"/>
      <c r="DW20" s="332"/>
      <c r="DX20" s="248"/>
      <c r="DY20" s="234"/>
      <c r="DZ20" s="316"/>
      <c r="EA20" s="234"/>
      <c r="EB20" s="292"/>
      <c r="EC20" s="234"/>
      <c r="ED20" s="249"/>
      <c r="EE20" s="234"/>
      <c r="EF20" s="406"/>
      <c r="EG20" s="96"/>
      <c r="EH20" s="250"/>
      <c r="EI20" s="207">
        <f>SUMPRODUCT(D20:EH20,'Raipur-2 R'!D20:EH20)</f>
        <v>0</v>
      </c>
      <c r="EJ20" s="3" t="s">
        <v>1016</v>
      </c>
      <c r="EL20" s="431"/>
      <c r="EM20" s="430"/>
      <c r="ER20" s="208" t="s">
        <v>36</v>
      </c>
      <c r="ES20" s="30">
        <f t="shared" si="1"/>
        <v>0</v>
      </c>
      <c r="ET20" s="209">
        <f t="shared" si="2"/>
        <v>0</v>
      </c>
    </row>
    <row r="21" spans="2:150" ht="15" hidden="1">
      <c r="B21" s="195">
        <f t="shared" si="3"/>
        <v>16</v>
      </c>
      <c r="C21" s="30"/>
      <c r="D21" s="232"/>
      <c r="E21" s="233"/>
      <c r="F21" s="234"/>
      <c r="G21" s="232"/>
      <c r="H21" s="233"/>
      <c r="I21" s="234"/>
      <c r="J21" s="321"/>
      <c r="K21" s="233"/>
      <c r="L21" s="234"/>
      <c r="M21" s="321"/>
      <c r="N21" s="233"/>
      <c r="O21" s="234"/>
      <c r="P21" s="412"/>
      <c r="Q21" s="233"/>
      <c r="R21" s="234"/>
      <c r="S21" s="235"/>
      <c r="T21" s="233"/>
      <c r="U21" s="234"/>
      <c r="V21" s="421"/>
      <c r="W21" s="233"/>
      <c r="X21" s="234"/>
      <c r="Y21" s="232"/>
      <c r="Z21" s="234"/>
      <c r="AA21" s="378"/>
      <c r="AB21" s="235"/>
      <c r="AC21" s="236"/>
      <c r="AD21" s="234"/>
      <c r="AE21" s="356"/>
      <c r="AF21" s="236"/>
      <c r="AG21" s="234"/>
      <c r="AH21" s="232"/>
      <c r="AI21" s="237"/>
      <c r="AJ21" s="234"/>
      <c r="AK21" s="232"/>
      <c r="AL21" s="237"/>
      <c r="AM21" s="234"/>
      <c r="AN21" s="232"/>
      <c r="AO21" s="237"/>
      <c r="AP21" s="234"/>
      <c r="AQ21" s="232"/>
      <c r="AR21" s="237"/>
      <c r="AS21" s="234"/>
      <c r="AT21" s="389"/>
      <c r="AU21" s="238"/>
      <c r="AV21" s="235"/>
      <c r="AW21" s="236"/>
      <c r="AX21" s="234"/>
      <c r="AY21" s="235"/>
      <c r="AZ21" s="236"/>
      <c r="BA21" s="234"/>
      <c r="BB21" s="232"/>
      <c r="BC21" s="237"/>
      <c r="BD21" s="234"/>
      <c r="BE21" s="232"/>
      <c r="BF21" s="237"/>
      <c r="BG21" s="234"/>
      <c r="BH21" s="232"/>
      <c r="BI21" s="237"/>
      <c r="BJ21" s="234"/>
      <c r="BK21" s="389"/>
      <c r="BL21" s="238"/>
      <c r="BM21" s="232"/>
      <c r="BN21" s="237"/>
      <c r="BO21" s="234"/>
      <c r="BP21" s="236"/>
      <c r="BQ21" s="237"/>
      <c r="BR21" s="234"/>
      <c r="BS21" s="239"/>
      <c r="BT21" s="240"/>
      <c r="BU21" s="234"/>
      <c r="BV21" s="241"/>
      <c r="BW21" s="240"/>
      <c r="BX21" s="234"/>
      <c r="BY21" s="242"/>
      <c r="BZ21" s="240"/>
      <c r="CA21" s="234"/>
      <c r="CB21" s="235"/>
      <c r="CC21" s="240"/>
      <c r="CD21" s="234"/>
      <c r="CE21" s="235"/>
      <c r="CF21" s="237"/>
      <c r="CG21" s="234"/>
      <c r="CH21" s="316"/>
      <c r="CI21" s="240"/>
      <c r="CJ21" s="234"/>
      <c r="CK21" s="243"/>
      <c r="CL21" s="234"/>
      <c r="CM21" s="371"/>
      <c r="CN21" s="244"/>
      <c r="CO21" s="245"/>
      <c r="CP21" s="246">
        <f t="shared" si="0"/>
        <v>0</v>
      </c>
      <c r="CQ21" s="235"/>
      <c r="CR21" s="247"/>
      <c r="CS21" s="235"/>
      <c r="CT21" s="247"/>
      <c r="CU21" s="235"/>
      <c r="CV21" s="247"/>
      <c r="CW21" s="235"/>
      <c r="CX21" s="247"/>
      <c r="CY21" s="235"/>
      <c r="CZ21" s="247"/>
      <c r="DA21" s="235"/>
      <c r="DB21" s="247"/>
      <c r="DC21" s="235"/>
      <c r="DD21" s="247"/>
      <c r="DE21" s="235"/>
      <c r="DF21" s="247"/>
      <c r="DG21" s="235"/>
      <c r="DH21" s="247"/>
      <c r="DI21" s="235"/>
      <c r="DJ21" s="247"/>
      <c r="DK21" s="235"/>
      <c r="DL21" s="247"/>
      <c r="DM21" s="235"/>
      <c r="DN21" s="247"/>
      <c r="DO21" s="235"/>
      <c r="DP21" s="247"/>
      <c r="DQ21" s="234"/>
      <c r="DR21" s="244"/>
      <c r="DS21" s="332"/>
      <c r="DT21" s="244"/>
      <c r="DU21" s="332"/>
      <c r="DV21" s="581"/>
      <c r="DW21" s="332"/>
      <c r="DX21" s="248"/>
      <c r="DY21" s="234"/>
      <c r="DZ21" s="316"/>
      <c r="EA21" s="234"/>
      <c r="EB21" s="292"/>
      <c r="EC21" s="234"/>
      <c r="ED21" s="249"/>
      <c r="EE21" s="234"/>
      <c r="EF21" s="406"/>
      <c r="EG21" s="96"/>
      <c r="EH21" s="250"/>
      <c r="EI21" s="207">
        <f>SUMPRODUCT(D21:EH21,'Raipur-2 R'!D21:EH21)</f>
        <v>0</v>
      </c>
      <c r="EJ21" s="3" t="s">
        <v>1016</v>
      </c>
      <c r="EL21" s="347"/>
      <c r="EM21" s="430"/>
      <c r="ER21" s="208" t="s">
        <v>37</v>
      </c>
      <c r="ES21" s="30">
        <f t="shared" si="1"/>
        <v>0</v>
      </c>
      <c r="ET21" s="209">
        <f t="shared" si="2"/>
        <v>0</v>
      </c>
    </row>
    <row r="22" spans="2:150" ht="15" hidden="1">
      <c r="B22" s="195">
        <f t="shared" si="3"/>
        <v>17</v>
      </c>
      <c r="C22" s="30"/>
      <c r="D22" s="232"/>
      <c r="E22" s="233"/>
      <c r="F22" s="234"/>
      <c r="G22" s="232"/>
      <c r="H22" s="233"/>
      <c r="I22" s="234"/>
      <c r="J22" s="321"/>
      <c r="K22" s="233"/>
      <c r="L22" s="234"/>
      <c r="M22" s="321"/>
      <c r="N22" s="233"/>
      <c r="O22" s="234"/>
      <c r="P22" s="412"/>
      <c r="Q22" s="233"/>
      <c r="R22" s="234"/>
      <c r="S22" s="235"/>
      <c r="T22" s="233"/>
      <c r="U22" s="234"/>
      <c r="V22" s="421"/>
      <c r="W22" s="233"/>
      <c r="X22" s="234"/>
      <c r="Y22" s="232"/>
      <c r="Z22" s="234"/>
      <c r="AA22" s="378"/>
      <c r="AB22" s="235"/>
      <c r="AC22" s="236"/>
      <c r="AD22" s="234"/>
      <c r="AE22" s="356"/>
      <c r="AF22" s="236"/>
      <c r="AG22" s="234"/>
      <c r="AH22" s="232"/>
      <c r="AI22" s="237"/>
      <c r="AJ22" s="234"/>
      <c r="AK22" s="232"/>
      <c r="AL22" s="237"/>
      <c r="AM22" s="234"/>
      <c r="AN22" s="232"/>
      <c r="AO22" s="237"/>
      <c r="AP22" s="234"/>
      <c r="AQ22" s="232"/>
      <c r="AR22" s="237"/>
      <c r="AS22" s="234"/>
      <c r="AT22" s="389"/>
      <c r="AU22" s="238"/>
      <c r="AV22" s="235"/>
      <c r="AW22" s="236"/>
      <c r="AX22" s="234"/>
      <c r="AY22" s="235"/>
      <c r="AZ22" s="236"/>
      <c r="BA22" s="234"/>
      <c r="BB22" s="232"/>
      <c r="BC22" s="237"/>
      <c r="BD22" s="234"/>
      <c r="BE22" s="232"/>
      <c r="BF22" s="237"/>
      <c r="BG22" s="234"/>
      <c r="BH22" s="232"/>
      <c r="BI22" s="237"/>
      <c r="BJ22" s="234"/>
      <c r="BK22" s="389"/>
      <c r="BL22" s="238"/>
      <c r="BM22" s="232"/>
      <c r="BN22" s="237"/>
      <c r="BO22" s="234"/>
      <c r="BP22" s="236"/>
      <c r="BQ22" s="237"/>
      <c r="BR22" s="234"/>
      <c r="BS22" s="239"/>
      <c r="BT22" s="240"/>
      <c r="BU22" s="234"/>
      <c r="BV22" s="241"/>
      <c r="BW22" s="240"/>
      <c r="BX22" s="234"/>
      <c r="BY22" s="242"/>
      <c r="BZ22" s="240"/>
      <c r="CA22" s="234"/>
      <c r="CB22" s="235"/>
      <c r="CC22" s="240"/>
      <c r="CD22" s="234"/>
      <c r="CE22" s="235"/>
      <c r="CF22" s="237"/>
      <c r="CG22" s="234"/>
      <c r="CH22" s="316"/>
      <c r="CI22" s="240"/>
      <c r="CJ22" s="234"/>
      <c r="CK22" s="243"/>
      <c r="CL22" s="234"/>
      <c r="CM22" s="371"/>
      <c r="CN22" s="244"/>
      <c r="CO22" s="245"/>
      <c r="CP22" s="246">
        <f t="shared" si="0"/>
        <v>0</v>
      </c>
      <c r="CQ22" s="235"/>
      <c r="CR22" s="247"/>
      <c r="CS22" s="235"/>
      <c r="CT22" s="247"/>
      <c r="CU22" s="235"/>
      <c r="CV22" s="247"/>
      <c r="CW22" s="235"/>
      <c r="CX22" s="247"/>
      <c r="CY22" s="235"/>
      <c r="CZ22" s="247"/>
      <c r="DA22" s="235"/>
      <c r="DB22" s="247"/>
      <c r="DC22" s="235"/>
      <c r="DD22" s="247"/>
      <c r="DE22" s="235"/>
      <c r="DF22" s="247"/>
      <c r="DG22" s="235"/>
      <c r="DH22" s="247"/>
      <c r="DI22" s="235"/>
      <c r="DJ22" s="247"/>
      <c r="DK22" s="235"/>
      <c r="DL22" s="247"/>
      <c r="DM22" s="235"/>
      <c r="DN22" s="247"/>
      <c r="DO22" s="235"/>
      <c r="DP22" s="247"/>
      <c r="DQ22" s="234"/>
      <c r="DR22" s="244"/>
      <c r="DS22" s="332"/>
      <c r="DT22" s="244"/>
      <c r="DU22" s="332"/>
      <c r="DV22" s="581"/>
      <c r="DW22" s="332"/>
      <c r="DX22" s="248"/>
      <c r="DY22" s="234"/>
      <c r="DZ22" s="316"/>
      <c r="EA22" s="234"/>
      <c r="EB22" s="292"/>
      <c r="EC22" s="234"/>
      <c r="ED22" s="249"/>
      <c r="EE22" s="234"/>
      <c r="EF22" s="406"/>
      <c r="EG22" s="96"/>
      <c r="EH22" s="250"/>
      <c r="EI22" s="207">
        <f>SUMPRODUCT(D22:EH22,'Raipur-2 R'!D22:EH22)</f>
        <v>0</v>
      </c>
      <c r="EJ22" s="3" t="s">
        <v>1016</v>
      </c>
      <c r="EL22" s="347"/>
      <c r="EM22" s="346"/>
      <c r="ER22" s="208" t="s">
        <v>38</v>
      </c>
      <c r="ES22" s="30">
        <f t="shared" si="1"/>
        <v>0</v>
      </c>
      <c r="ET22" s="209">
        <f t="shared" si="2"/>
        <v>0</v>
      </c>
    </row>
    <row r="23" spans="2:150" ht="15" hidden="1">
      <c r="B23" s="195">
        <f t="shared" si="3"/>
        <v>18</v>
      </c>
      <c r="C23" s="30"/>
      <c r="D23" s="232"/>
      <c r="E23" s="233"/>
      <c r="F23" s="234"/>
      <c r="G23" s="232"/>
      <c r="H23" s="233"/>
      <c r="I23" s="234"/>
      <c r="J23" s="321"/>
      <c r="K23" s="233"/>
      <c r="L23" s="234"/>
      <c r="M23" s="321"/>
      <c r="N23" s="233"/>
      <c r="O23" s="234"/>
      <c r="P23" s="412"/>
      <c r="Q23" s="233"/>
      <c r="R23" s="234"/>
      <c r="S23" s="235"/>
      <c r="T23" s="233"/>
      <c r="U23" s="234"/>
      <c r="V23" s="421"/>
      <c r="W23" s="233"/>
      <c r="X23" s="234"/>
      <c r="Y23" s="232"/>
      <c r="Z23" s="234"/>
      <c r="AA23" s="378"/>
      <c r="AB23" s="235"/>
      <c r="AC23" s="236"/>
      <c r="AD23" s="234"/>
      <c r="AE23" s="356"/>
      <c r="AF23" s="236"/>
      <c r="AG23" s="234"/>
      <c r="AH23" s="232"/>
      <c r="AI23" s="237"/>
      <c r="AJ23" s="234"/>
      <c r="AK23" s="232"/>
      <c r="AL23" s="237"/>
      <c r="AM23" s="234"/>
      <c r="AN23" s="232"/>
      <c r="AO23" s="237"/>
      <c r="AP23" s="234"/>
      <c r="AQ23" s="232"/>
      <c r="AR23" s="237"/>
      <c r="AS23" s="234"/>
      <c r="AT23" s="389"/>
      <c r="AU23" s="238"/>
      <c r="AV23" s="235"/>
      <c r="AW23" s="236"/>
      <c r="AX23" s="234"/>
      <c r="AY23" s="235"/>
      <c r="AZ23" s="236"/>
      <c r="BA23" s="234"/>
      <c r="BB23" s="232"/>
      <c r="BC23" s="237"/>
      <c r="BD23" s="234"/>
      <c r="BE23" s="232"/>
      <c r="BF23" s="237"/>
      <c r="BG23" s="234"/>
      <c r="BH23" s="232"/>
      <c r="BI23" s="237"/>
      <c r="BJ23" s="234"/>
      <c r="BK23" s="389"/>
      <c r="BL23" s="238"/>
      <c r="BM23" s="232"/>
      <c r="BN23" s="237"/>
      <c r="BO23" s="234"/>
      <c r="BP23" s="236"/>
      <c r="BQ23" s="237"/>
      <c r="BR23" s="234"/>
      <c r="BS23" s="239"/>
      <c r="BT23" s="240"/>
      <c r="BU23" s="234"/>
      <c r="BV23" s="241"/>
      <c r="BW23" s="240"/>
      <c r="BX23" s="234"/>
      <c r="BY23" s="242"/>
      <c r="BZ23" s="240"/>
      <c r="CA23" s="234"/>
      <c r="CB23" s="235"/>
      <c r="CC23" s="240"/>
      <c r="CD23" s="234"/>
      <c r="CE23" s="235"/>
      <c r="CF23" s="237"/>
      <c r="CG23" s="234"/>
      <c r="CH23" s="316"/>
      <c r="CI23" s="240"/>
      <c r="CJ23" s="234"/>
      <c r="CK23" s="243"/>
      <c r="CL23" s="234"/>
      <c r="CM23" s="371"/>
      <c r="CN23" s="244"/>
      <c r="CO23" s="245"/>
      <c r="CP23" s="246">
        <f t="shared" si="0"/>
        <v>0</v>
      </c>
      <c r="CQ23" s="235"/>
      <c r="CR23" s="247"/>
      <c r="CS23" s="235"/>
      <c r="CT23" s="247"/>
      <c r="CU23" s="235"/>
      <c r="CV23" s="247"/>
      <c r="CW23" s="235"/>
      <c r="CX23" s="247"/>
      <c r="CY23" s="235"/>
      <c r="CZ23" s="247"/>
      <c r="DA23" s="235"/>
      <c r="DB23" s="247"/>
      <c r="DC23" s="235"/>
      <c r="DD23" s="247"/>
      <c r="DE23" s="235"/>
      <c r="DF23" s="247"/>
      <c r="DG23" s="235"/>
      <c r="DH23" s="247"/>
      <c r="DI23" s="235"/>
      <c r="DJ23" s="247"/>
      <c r="DK23" s="235"/>
      <c r="DL23" s="247"/>
      <c r="DM23" s="235"/>
      <c r="DN23" s="247"/>
      <c r="DO23" s="235"/>
      <c r="DP23" s="247"/>
      <c r="DQ23" s="234"/>
      <c r="DR23" s="244"/>
      <c r="DS23" s="332"/>
      <c r="DT23" s="244"/>
      <c r="DU23" s="332"/>
      <c r="DV23" s="581"/>
      <c r="DW23" s="332"/>
      <c r="DX23" s="248"/>
      <c r="DY23" s="234"/>
      <c r="DZ23" s="316"/>
      <c r="EA23" s="234"/>
      <c r="EB23" s="292"/>
      <c r="EC23" s="234"/>
      <c r="ED23" s="249"/>
      <c r="EE23" s="234"/>
      <c r="EF23" s="406"/>
      <c r="EG23" s="96"/>
      <c r="EH23" s="250"/>
      <c r="EI23" s="207">
        <f>SUMPRODUCT(D23:EH23,'Raipur-2 R'!D23:EH23)</f>
        <v>0</v>
      </c>
      <c r="EJ23" s="3" t="s">
        <v>1016</v>
      </c>
      <c r="ER23" s="208" t="s">
        <v>39</v>
      </c>
      <c r="ES23" s="30">
        <f t="shared" si="1"/>
        <v>0</v>
      </c>
      <c r="ET23" s="209">
        <f t="shared" si="2"/>
        <v>0</v>
      </c>
    </row>
    <row r="24" spans="2:150" ht="15" hidden="1">
      <c r="B24" s="195">
        <f t="shared" si="3"/>
        <v>19</v>
      </c>
      <c r="C24" s="30" t="s">
        <v>1068</v>
      </c>
      <c r="D24" s="232"/>
      <c r="E24" s="233"/>
      <c r="F24" s="234"/>
      <c r="G24" s="232"/>
      <c r="H24" s="233"/>
      <c r="I24" s="234"/>
      <c r="J24" s="321"/>
      <c r="K24" s="233"/>
      <c r="L24" s="234"/>
      <c r="M24" s="321"/>
      <c r="N24" s="233"/>
      <c r="O24" s="234"/>
      <c r="P24" s="412"/>
      <c r="Q24" s="233"/>
      <c r="R24" s="234"/>
      <c r="S24" s="235"/>
      <c r="T24" s="233"/>
      <c r="U24" s="234"/>
      <c r="V24" s="421"/>
      <c r="W24" s="233"/>
      <c r="X24" s="234"/>
      <c r="Y24" s="232"/>
      <c r="Z24" s="234"/>
      <c r="AA24" s="378"/>
      <c r="AB24" s="235"/>
      <c r="AC24" s="236"/>
      <c r="AD24" s="234"/>
      <c r="AE24" s="356"/>
      <c r="AF24" s="236"/>
      <c r="AG24" s="234"/>
      <c r="AH24" s="232"/>
      <c r="AI24" s="237"/>
      <c r="AJ24" s="234"/>
      <c r="AK24" s="232"/>
      <c r="AL24" s="237"/>
      <c r="AM24" s="234"/>
      <c r="AN24" s="232"/>
      <c r="AO24" s="237"/>
      <c r="AP24" s="234"/>
      <c r="AQ24" s="232"/>
      <c r="AR24" s="237"/>
      <c r="AS24" s="234"/>
      <c r="AT24" s="389"/>
      <c r="AU24" s="238"/>
      <c r="AV24" s="235"/>
      <c r="AW24" s="236"/>
      <c r="AX24" s="234"/>
      <c r="AY24" s="235"/>
      <c r="AZ24" s="236"/>
      <c r="BA24" s="234"/>
      <c r="BB24" s="232"/>
      <c r="BC24" s="237"/>
      <c r="BD24" s="234"/>
      <c r="BE24" s="232"/>
      <c r="BF24" s="237"/>
      <c r="BG24" s="234"/>
      <c r="BH24" s="232"/>
      <c r="BI24" s="237"/>
      <c r="BJ24" s="234"/>
      <c r="BK24" s="389"/>
      <c r="BL24" s="238"/>
      <c r="BM24" s="232"/>
      <c r="BN24" s="237"/>
      <c r="BO24" s="234"/>
      <c r="BP24" s="236"/>
      <c r="BQ24" s="237"/>
      <c r="BR24" s="234"/>
      <c r="BS24" s="239"/>
      <c r="BT24" s="240"/>
      <c r="BU24" s="234"/>
      <c r="BV24" s="241"/>
      <c r="BW24" s="240"/>
      <c r="BX24" s="234"/>
      <c r="BY24" s="242"/>
      <c r="BZ24" s="240"/>
      <c r="CA24" s="234"/>
      <c r="CB24" s="235"/>
      <c r="CC24" s="240"/>
      <c r="CD24" s="234"/>
      <c r="CE24" s="235"/>
      <c r="CF24" s="237"/>
      <c r="CG24" s="234"/>
      <c r="CH24" s="316"/>
      <c r="CI24" s="240"/>
      <c r="CJ24" s="234"/>
      <c r="CK24" s="243"/>
      <c r="CL24" s="234"/>
      <c r="CM24" s="371"/>
      <c r="CN24" s="244"/>
      <c r="CO24" s="245"/>
      <c r="CP24" s="246">
        <f t="shared" si="0"/>
        <v>0</v>
      </c>
      <c r="CQ24" s="235"/>
      <c r="CR24" s="247"/>
      <c r="CS24" s="235"/>
      <c r="CT24" s="247"/>
      <c r="CU24" s="235"/>
      <c r="CV24" s="247"/>
      <c r="CW24" s="235"/>
      <c r="CX24" s="247"/>
      <c r="CY24" s="235"/>
      <c r="CZ24" s="247"/>
      <c r="DA24" s="235"/>
      <c r="DB24" s="247"/>
      <c r="DC24" s="235"/>
      <c r="DD24" s="247"/>
      <c r="DE24" s="235"/>
      <c r="DF24" s="247"/>
      <c r="DG24" s="235"/>
      <c r="DH24" s="247"/>
      <c r="DI24" s="235"/>
      <c r="DJ24" s="247"/>
      <c r="DK24" s="235"/>
      <c r="DL24" s="247"/>
      <c r="DM24" s="235"/>
      <c r="DN24" s="247"/>
      <c r="DO24" s="235"/>
      <c r="DP24" s="247"/>
      <c r="DQ24" s="234"/>
      <c r="DR24" s="244"/>
      <c r="DS24" s="332"/>
      <c r="DT24" s="244"/>
      <c r="DU24" s="332"/>
      <c r="DV24" s="581"/>
      <c r="DW24" s="332"/>
      <c r="DX24" s="248"/>
      <c r="DY24" s="234"/>
      <c r="DZ24" s="316"/>
      <c r="EA24" s="234"/>
      <c r="EB24" s="292"/>
      <c r="EC24" s="234"/>
      <c r="ED24" s="249"/>
      <c r="EE24" s="234"/>
      <c r="EF24" s="406"/>
      <c r="EG24" s="96"/>
      <c r="EH24" s="250"/>
      <c r="EI24" s="207">
        <f>SUMPRODUCT(D24:EH24,'Raipur-2 R'!D24:EH24)</f>
        <v>0</v>
      </c>
      <c r="EJ24" s="3" t="s">
        <v>1026</v>
      </c>
      <c r="ER24" s="208" t="s">
        <v>40</v>
      </c>
      <c r="ES24" s="30" t="str">
        <f t="shared" si="1"/>
        <v>Shree Sai Services IIIT New Raipur</v>
      </c>
      <c r="ET24" s="209">
        <f t="shared" si="2"/>
        <v>0</v>
      </c>
    </row>
    <row r="25" spans="2:150" ht="15">
      <c r="B25" s="444">
        <f t="shared" si="3"/>
        <v>20</v>
      </c>
      <c r="C25" s="212" t="s">
        <v>938</v>
      </c>
      <c r="D25" s="232"/>
      <c r="E25" s="233"/>
      <c r="F25" s="234"/>
      <c r="G25" s="232"/>
      <c r="H25" s="233"/>
      <c r="I25" s="234"/>
      <c r="J25" s="321"/>
      <c r="K25" s="233"/>
      <c r="L25" s="234"/>
      <c r="M25" s="321"/>
      <c r="N25" s="233"/>
      <c r="O25" s="234"/>
      <c r="P25" s="412"/>
      <c r="Q25" s="233"/>
      <c r="R25" s="234"/>
      <c r="S25" s="235"/>
      <c r="T25" s="233"/>
      <c r="U25" s="234"/>
      <c r="V25" s="421"/>
      <c r="W25" s="233"/>
      <c r="X25" s="234"/>
      <c r="Y25" s="232"/>
      <c r="Z25" s="234"/>
      <c r="AA25" s="378"/>
      <c r="AB25" s="235"/>
      <c r="AC25" s="236"/>
      <c r="AD25" s="234"/>
      <c r="AE25" s="356"/>
      <c r="AF25" s="236"/>
      <c r="AG25" s="234"/>
      <c r="AH25" s="232"/>
      <c r="AI25" s="237"/>
      <c r="AJ25" s="234"/>
      <c r="AK25" s="232"/>
      <c r="AL25" s="237"/>
      <c r="AM25" s="234"/>
      <c r="AN25" s="232"/>
      <c r="AO25" s="537"/>
      <c r="AP25" s="234"/>
      <c r="AQ25" s="232">
        <v>1</v>
      </c>
      <c r="AR25" s="237"/>
      <c r="AS25" s="234"/>
      <c r="AT25" s="389"/>
      <c r="AU25" s="238"/>
      <c r="AV25" s="235"/>
      <c r="AW25" s="236"/>
      <c r="AX25" s="234"/>
      <c r="AY25" s="235"/>
      <c r="AZ25" s="236"/>
      <c r="BA25" s="234"/>
      <c r="BB25" s="232"/>
      <c r="BC25" s="237"/>
      <c r="BD25" s="234"/>
      <c r="BE25" s="232"/>
      <c r="BF25" s="237"/>
      <c r="BG25" s="234"/>
      <c r="BH25" s="232"/>
      <c r="BI25" s="237"/>
      <c r="BJ25" s="234"/>
      <c r="BK25" s="389"/>
      <c r="BL25" s="238"/>
      <c r="BM25" s="232"/>
      <c r="BN25" s="237"/>
      <c r="BO25" s="234"/>
      <c r="BP25" s="236"/>
      <c r="BQ25" s="237"/>
      <c r="BR25" s="234"/>
      <c r="BS25" s="239"/>
      <c r="BT25" s="240"/>
      <c r="BU25" s="234"/>
      <c r="BV25" s="241"/>
      <c r="BW25" s="240"/>
      <c r="BX25" s="234"/>
      <c r="BY25" s="242"/>
      <c r="BZ25" s="240"/>
      <c r="CA25" s="234"/>
      <c r="CB25" s="235"/>
      <c r="CC25" s="240"/>
      <c r="CD25" s="234"/>
      <c r="CE25" s="235"/>
      <c r="CF25" s="237"/>
      <c r="CG25" s="234"/>
      <c r="CH25" s="316"/>
      <c r="CI25" s="240"/>
      <c r="CJ25" s="234"/>
      <c r="CK25" s="243">
        <v>5</v>
      </c>
      <c r="CL25" s="234"/>
      <c r="CM25" s="371"/>
      <c r="CN25" s="244"/>
      <c r="CO25" s="245"/>
      <c r="CP25" s="246">
        <f t="shared" si="0"/>
        <v>5</v>
      </c>
      <c r="CQ25" s="235"/>
      <c r="CR25" s="247"/>
      <c r="CS25" s="235"/>
      <c r="CT25" s="247"/>
      <c r="CU25" s="235"/>
      <c r="CV25" s="247"/>
      <c r="CW25" s="235"/>
      <c r="CX25" s="247"/>
      <c r="CY25" s="235"/>
      <c r="CZ25" s="247"/>
      <c r="DA25" s="235"/>
      <c r="DB25" s="247"/>
      <c r="DC25" s="235"/>
      <c r="DD25" s="247"/>
      <c r="DE25" s="235"/>
      <c r="DF25" s="247"/>
      <c r="DG25" s="235"/>
      <c r="DH25" s="247"/>
      <c r="DI25" s="235"/>
      <c r="DJ25" s="247"/>
      <c r="DK25" s="235"/>
      <c r="DL25" s="247"/>
      <c r="DM25" s="235"/>
      <c r="DN25" s="247"/>
      <c r="DO25" s="235"/>
      <c r="DP25" s="247"/>
      <c r="DQ25" s="234"/>
      <c r="DR25" s="244"/>
      <c r="DS25" s="332"/>
      <c r="DT25" s="244"/>
      <c r="DU25" s="332"/>
      <c r="DV25" s="581"/>
      <c r="DW25" s="332"/>
      <c r="DX25" s="248"/>
      <c r="DY25" s="234"/>
      <c r="DZ25" s="316"/>
      <c r="EA25" s="234"/>
      <c r="EB25" s="292"/>
      <c r="EC25" s="234"/>
      <c r="ED25" s="249"/>
      <c r="EE25" s="234"/>
      <c r="EF25" s="406"/>
      <c r="EG25" s="96"/>
      <c r="EH25" s="250"/>
      <c r="EI25" s="207">
        <f>SUMPRODUCT(D25:EH25,'Raipur-2 R'!D25:EH25)</f>
        <v>2480</v>
      </c>
      <c r="EJ25" s="3" t="s">
        <v>1026</v>
      </c>
      <c r="ER25" s="208" t="s">
        <v>41</v>
      </c>
      <c r="ES25" s="30" t="str">
        <f t="shared" si="1"/>
        <v>Aaranyam Enterprises</v>
      </c>
      <c r="ET25" s="209">
        <f t="shared" si="2"/>
        <v>2480</v>
      </c>
    </row>
    <row r="26" spans="2:150" ht="15" hidden="1">
      <c r="B26" s="444">
        <f t="shared" si="3"/>
        <v>21</v>
      </c>
      <c r="C26" s="30" t="s">
        <v>939</v>
      </c>
      <c r="D26" s="232"/>
      <c r="E26" s="233"/>
      <c r="F26" s="234"/>
      <c r="G26" s="232"/>
      <c r="H26" s="233"/>
      <c r="I26" s="234"/>
      <c r="J26" s="321"/>
      <c r="K26" s="233"/>
      <c r="L26" s="234"/>
      <c r="M26" s="321"/>
      <c r="N26" s="233"/>
      <c r="O26" s="234"/>
      <c r="P26" s="412"/>
      <c r="Q26" s="233"/>
      <c r="R26" s="234"/>
      <c r="S26" s="235"/>
      <c r="T26" s="233"/>
      <c r="U26" s="234"/>
      <c r="V26" s="421"/>
      <c r="W26" s="233"/>
      <c r="X26" s="234"/>
      <c r="Y26" s="232"/>
      <c r="Z26" s="234"/>
      <c r="AA26" s="378"/>
      <c r="AB26" s="235"/>
      <c r="AC26" s="236"/>
      <c r="AD26" s="234"/>
      <c r="AE26" s="356"/>
      <c r="AF26" s="236"/>
      <c r="AG26" s="234"/>
      <c r="AH26" s="232"/>
      <c r="AI26" s="237"/>
      <c r="AJ26" s="234"/>
      <c r="AK26" s="232"/>
      <c r="AL26" s="237"/>
      <c r="AM26" s="234"/>
      <c r="AN26" s="232"/>
      <c r="AO26" s="237"/>
      <c r="AP26" s="234"/>
      <c r="AQ26" s="232"/>
      <c r="AR26" s="237"/>
      <c r="AS26" s="234"/>
      <c r="AT26" s="389"/>
      <c r="AU26" s="238"/>
      <c r="AV26" s="235"/>
      <c r="AW26" s="236"/>
      <c r="AX26" s="234"/>
      <c r="AY26" s="235"/>
      <c r="AZ26" s="236"/>
      <c r="BA26" s="234"/>
      <c r="BB26" s="232"/>
      <c r="BC26" s="237"/>
      <c r="BD26" s="234"/>
      <c r="BE26" s="232"/>
      <c r="BF26" s="237"/>
      <c r="BG26" s="234"/>
      <c r="BH26" s="232"/>
      <c r="BI26" s="237"/>
      <c r="BJ26" s="234"/>
      <c r="BK26" s="389"/>
      <c r="BL26" s="238"/>
      <c r="BM26" s="232"/>
      <c r="BN26" s="237"/>
      <c r="BO26" s="234"/>
      <c r="BP26" s="236"/>
      <c r="BQ26" s="237"/>
      <c r="BR26" s="234"/>
      <c r="BS26" s="239"/>
      <c r="BT26" s="240"/>
      <c r="BU26" s="234"/>
      <c r="BV26" s="241"/>
      <c r="BW26" s="240"/>
      <c r="BX26" s="234"/>
      <c r="BY26" s="242"/>
      <c r="BZ26" s="240"/>
      <c r="CA26" s="234"/>
      <c r="CB26" s="235"/>
      <c r="CC26" s="240"/>
      <c r="CD26" s="234"/>
      <c r="CE26" s="235"/>
      <c r="CF26" s="237"/>
      <c r="CG26" s="234"/>
      <c r="CH26" s="316"/>
      <c r="CI26" s="240"/>
      <c r="CJ26" s="234"/>
      <c r="CK26" s="243"/>
      <c r="CL26" s="234"/>
      <c r="CM26" s="371"/>
      <c r="CN26" s="244"/>
      <c r="CO26" s="245"/>
      <c r="CP26" s="246">
        <f t="shared" si="0"/>
        <v>0</v>
      </c>
      <c r="CQ26" s="235"/>
      <c r="CR26" s="247"/>
      <c r="CS26" s="235"/>
      <c r="CT26" s="247"/>
      <c r="CU26" s="235"/>
      <c r="CV26" s="247"/>
      <c r="CW26" s="235"/>
      <c r="CX26" s="247"/>
      <c r="CY26" s="235"/>
      <c r="CZ26" s="247"/>
      <c r="DA26" s="235"/>
      <c r="DB26" s="247"/>
      <c r="DC26" s="235"/>
      <c r="DD26" s="247"/>
      <c r="DE26" s="235"/>
      <c r="DF26" s="247"/>
      <c r="DG26" s="235"/>
      <c r="DH26" s="247"/>
      <c r="DI26" s="235"/>
      <c r="DJ26" s="247"/>
      <c r="DK26" s="235"/>
      <c r="DL26" s="247"/>
      <c r="DM26" s="235"/>
      <c r="DN26" s="247"/>
      <c r="DO26" s="235"/>
      <c r="DP26" s="247"/>
      <c r="DQ26" s="234"/>
      <c r="DR26" s="244"/>
      <c r="DS26" s="332"/>
      <c r="DT26" s="244"/>
      <c r="DU26" s="332"/>
      <c r="DV26" s="581"/>
      <c r="DW26" s="332"/>
      <c r="DX26" s="248"/>
      <c r="DY26" s="234"/>
      <c r="DZ26" s="316"/>
      <c r="EA26" s="234"/>
      <c r="EB26" s="292"/>
      <c r="EC26" s="234"/>
      <c r="ED26" s="249"/>
      <c r="EE26" s="234"/>
      <c r="EF26" s="406"/>
      <c r="EG26" s="96"/>
      <c r="EH26" s="250"/>
      <c r="EI26" s="207">
        <f>SUMPRODUCT(D26:EH26,'Raipur-2 R'!D26:EH26)</f>
        <v>0</v>
      </c>
      <c r="EJ26" s="3" t="s">
        <v>1026</v>
      </c>
      <c r="ER26" s="208" t="s">
        <v>42</v>
      </c>
      <c r="ES26" s="30" t="str">
        <f t="shared" si="1"/>
        <v>Neverno Allied Services Pvt.Ltd</v>
      </c>
      <c r="ET26" s="209">
        <f t="shared" si="2"/>
        <v>0</v>
      </c>
    </row>
    <row r="27" spans="2:150" ht="15" hidden="1">
      <c r="B27" s="444">
        <f t="shared" si="3"/>
        <v>22</v>
      </c>
      <c r="C27" s="30" t="s">
        <v>3440</v>
      </c>
      <c r="D27" s="232"/>
      <c r="E27" s="233"/>
      <c r="F27" s="234"/>
      <c r="G27" s="232"/>
      <c r="H27" s="233"/>
      <c r="I27" s="234"/>
      <c r="J27" s="321"/>
      <c r="K27" s="233"/>
      <c r="L27" s="234"/>
      <c r="M27" s="321"/>
      <c r="N27" s="233"/>
      <c r="O27" s="234"/>
      <c r="P27" s="412"/>
      <c r="Q27" s="233"/>
      <c r="R27" s="234"/>
      <c r="S27" s="235"/>
      <c r="T27" s="233"/>
      <c r="U27" s="234"/>
      <c r="V27" s="421"/>
      <c r="W27" s="233"/>
      <c r="X27" s="234"/>
      <c r="Y27" s="232"/>
      <c r="Z27" s="234"/>
      <c r="AA27" s="378"/>
      <c r="AB27" s="235"/>
      <c r="AC27" s="236"/>
      <c r="AD27" s="234"/>
      <c r="AE27" s="356"/>
      <c r="AF27" s="236"/>
      <c r="AG27" s="234"/>
      <c r="AH27" s="232"/>
      <c r="AI27" s="237"/>
      <c r="AJ27" s="234"/>
      <c r="AK27" s="232"/>
      <c r="AL27" s="237"/>
      <c r="AM27" s="234"/>
      <c r="AN27" s="232"/>
      <c r="AO27" s="237"/>
      <c r="AP27" s="234"/>
      <c r="AQ27" s="232"/>
      <c r="AR27" s="237"/>
      <c r="AS27" s="234"/>
      <c r="AT27" s="389"/>
      <c r="AU27" s="238"/>
      <c r="AV27" s="235"/>
      <c r="AW27" s="236"/>
      <c r="AX27" s="234"/>
      <c r="AY27" s="235"/>
      <c r="AZ27" s="236"/>
      <c r="BA27" s="234"/>
      <c r="BB27" s="232"/>
      <c r="BC27" s="237"/>
      <c r="BD27" s="234"/>
      <c r="BE27" s="232"/>
      <c r="BF27" s="237"/>
      <c r="BG27" s="234"/>
      <c r="BH27" s="232"/>
      <c r="BI27" s="237"/>
      <c r="BJ27" s="234"/>
      <c r="BK27" s="389"/>
      <c r="BL27" s="238"/>
      <c r="BM27" s="232"/>
      <c r="BN27" s="237"/>
      <c r="BO27" s="234"/>
      <c r="BP27" s="236"/>
      <c r="BQ27" s="237"/>
      <c r="BR27" s="234"/>
      <c r="BS27" s="239"/>
      <c r="BT27" s="240"/>
      <c r="BU27" s="234"/>
      <c r="BV27" s="241"/>
      <c r="BW27" s="240"/>
      <c r="BX27" s="234"/>
      <c r="BY27" s="242"/>
      <c r="BZ27" s="240"/>
      <c r="CA27" s="234"/>
      <c r="CB27" s="235"/>
      <c r="CC27" s="240"/>
      <c r="CD27" s="234"/>
      <c r="CE27" s="235"/>
      <c r="CF27" s="237"/>
      <c r="CG27" s="234"/>
      <c r="CH27" s="316"/>
      <c r="CI27" s="240"/>
      <c r="CJ27" s="234"/>
      <c r="CK27" s="243"/>
      <c r="CL27" s="234"/>
      <c r="CM27" s="371"/>
      <c r="CN27" s="244"/>
      <c r="CO27" s="245"/>
      <c r="CP27" s="246">
        <f t="shared" si="0"/>
        <v>0</v>
      </c>
      <c r="CQ27" s="235"/>
      <c r="CR27" s="247"/>
      <c r="CS27" s="235"/>
      <c r="CT27" s="247"/>
      <c r="CU27" s="235"/>
      <c r="CV27" s="247"/>
      <c r="CW27" s="235"/>
      <c r="CX27" s="247"/>
      <c r="CY27" s="235"/>
      <c r="CZ27" s="247"/>
      <c r="DA27" s="235"/>
      <c r="DB27" s="247"/>
      <c r="DC27" s="235"/>
      <c r="DD27" s="247"/>
      <c r="DE27" s="235"/>
      <c r="DF27" s="247"/>
      <c r="DG27" s="235"/>
      <c r="DH27" s="247"/>
      <c r="DI27" s="235"/>
      <c r="DJ27" s="247"/>
      <c r="DK27" s="235"/>
      <c r="DL27" s="247"/>
      <c r="DM27" s="235"/>
      <c r="DN27" s="247"/>
      <c r="DO27" s="235"/>
      <c r="DP27" s="247"/>
      <c r="DQ27" s="234"/>
      <c r="DR27" s="244"/>
      <c r="DS27" s="332"/>
      <c r="DT27" s="244"/>
      <c r="DU27" s="332"/>
      <c r="DV27" s="581"/>
      <c r="DW27" s="332"/>
      <c r="DX27" s="248"/>
      <c r="DY27" s="234"/>
      <c r="DZ27" s="316"/>
      <c r="EA27" s="234"/>
      <c r="EB27" s="292"/>
      <c r="EC27" s="234"/>
      <c r="ED27" s="249"/>
      <c r="EE27" s="234"/>
      <c r="EF27" s="406"/>
      <c r="EG27" s="96"/>
      <c r="EH27" s="250"/>
      <c r="EI27" s="207">
        <f>SUMPRODUCT(D27:EH27,'Raipur-2 R'!D27:EH27)</f>
        <v>0</v>
      </c>
      <c r="EJ27" s="3" t="s">
        <v>1026</v>
      </c>
      <c r="ER27" s="208" t="s">
        <v>43</v>
      </c>
      <c r="ES27" s="30" t="str">
        <f t="shared" si="1"/>
        <v>Tipsy Mantralaya</v>
      </c>
      <c r="ET27" s="209">
        <f t="shared" si="2"/>
        <v>0</v>
      </c>
    </row>
    <row r="28" spans="2:150" ht="15" hidden="1">
      <c r="B28" s="444">
        <f t="shared" si="3"/>
        <v>23</v>
      </c>
      <c r="C28" s="212" t="s">
        <v>397</v>
      </c>
      <c r="D28" s="232"/>
      <c r="E28" s="233"/>
      <c r="F28" s="234"/>
      <c r="G28" s="232"/>
      <c r="H28" s="233"/>
      <c r="I28" s="234"/>
      <c r="J28" s="321"/>
      <c r="K28" s="233"/>
      <c r="L28" s="234"/>
      <c r="M28" s="321"/>
      <c r="N28" s="233"/>
      <c r="O28" s="234"/>
      <c r="P28" s="412"/>
      <c r="Q28" s="233"/>
      <c r="R28" s="234"/>
      <c r="S28" s="235"/>
      <c r="T28" s="233"/>
      <c r="U28" s="234"/>
      <c r="V28" s="421"/>
      <c r="W28" s="233"/>
      <c r="X28" s="234"/>
      <c r="Y28" s="232"/>
      <c r="Z28" s="234"/>
      <c r="AA28" s="378"/>
      <c r="AB28" s="235"/>
      <c r="AC28" s="236"/>
      <c r="AD28" s="234"/>
      <c r="AE28" s="356"/>
      <c r="AF28" s="236"/>
      <c r="AG28" s="234"/>
      <c r="AH28" s="232"/>
      <c r="AI28" s="237"/>
      <c r="AJ28" s="234"/>
      <c r="AK28" s="232"/>
      <c r="AL28" s="237"/>
      <c r="AM28" s="234"/>
      <c r="AN28" s="232"/>
      <c r="AO28" s="237"/>
      <c r="AP28" s="234"/>
      <c r="AQ28" s="232"/>
      <c r="AR28" s="237"/>
      <c r="AS28" s="234"/>
      <c r="AT28" s="389"/>
      <c r="AU28" s="238"/>
      <c r="AV28" s="235"/>
      <c r="AW28" s="236"/>
      <c r="AX28" s="234"/>
      <c r="AY28" s="235"/>
      <c r="AZ28" s="236"/>
      <c r="BA28" s="234"/>
      <c r="BB28" s="232"/>
      <c r="BC28" s="237"/>
      <c r="BD28" s="234"/>
      <c r="BE28" s="232"/>
      <c r="BF28" s="237"/>
      <c r="BG28" s="234"/>
      <c r="BH28" s="232"/>
      <c r="BI28" s="237"/>
      <c r="BJ28" s="234"/>
      <c r="BK28" s="389"/>
      <c r="BL28" s="238"/>
      <c r="BM28" s="232"/>
      <c r="BN28" s="237"/>
      <c r="BO28" s="234"/>
      <c r="BP28" s="236"/>
      <c r="BQ28" s="237"/>
      <c r="BR28" s="234"/>
      <c r="BS28" s="239"/>
      <c r="BT28" s="240"/>
      <c r="BU28" s="234"/>
      <c r="BV28" s="241"/>
      <c r="BW28" s="240"/>
      <c r="BX28" s="234"/>
      <c r="BY28" s="242"/>
      <c r="BZ28" s="240"/>
      <c r="CA28" s="234"/>
      <c r="CB28" s="235"/>
      <c r="CC28" s="240"/>
      <c r="CD28" s="234"/>
      <c r="CE28" s="235"/>
      <c r="CF28" s="237"/>
      <c r="CG28" s="234"/>
      <c r="CH28" s="316"/>
      <c r="CI28" s="240"/>
      <c r="CJ28" s="234"/>
      <c r="CK28" s="243"/>
      <c r="CL28" s="234"/>
      <c r="CM28" s="371"/>
      <c r="CN28" s="244"/>
      <c r="CO28" s="245"/>
      <c r="CP28" s="246">
        <f t="shared" si="0"/>
        <v>0</v>
      </c>
      <c r="CQ28" s="235"/>
      <c r="CR28" s="247"/>
      <c r="CS28" s="235"/>
      <c r="CT28" s="247"/>
      <c r="CU28" s="235"/>
      <c r="CV28" s="247"/>
      <c r="CW28" s="235"/>
      <c r="CX28" s="247"/>
      <c r="CY28" s="235"/>
      <c r="CZ28" s="247"/>
      <c r="DA28" s="235"/>
      <c r="DB28" s="247"/>
      <c r="DC28" s="235"/>
      <c r="DD28" s="247"/>
      <c r="DE28" s="235"/>
      <c r="DF28" s="247"/>
      <c r="DG28" s="235"/>
      <c r="DH28" s="247"/>
      <c r="DI28" s="235"/>
      <c r="DJ28" s="247"/>
      <c r="DK28" s="235"/>
      <c r="DL28" s="247"/>
      <c r="DM28" s="235"/>
      <c r="DN28" s="247"/>
      <c r="DO28" s="235"/>
      <c r="DP28" s="247"/>
      <c r="DQ28" s="234"/>
      <c r="DR28" s="244"/>
      <c r="DS28" s="332"/>
      <c r="DT28" s="244"/>
      <c r="DU28" s="332"/>
      <c r="DV28" s="581"/>
      <c r="DW28" s="332"/>
      <c r="DX28" s="248"/>
      <c r="DY28" s="234"/>
      <c r="DZ28" s="316"/>
      <c r="EA28" s="234"/>
      <c r="EB28" s="292"/>
      <c r="EC28" s="234"/>
      <c r="ED28" s="249"/>
      <c r="EE28" s="234"/>
      <c r="EF28" s="406"/>
      <c r="EG28" s="96"/>
      <c r="EH28" s="250"/>
      <c r="EI28" s="207">
        <f>SUMPRODUCT(D28:EH28,'Raipur-2 R'!D28:EH28)</f>
        <v>0</v>
      </c>
      <c r="EJ28" s="3" t="s">
        <v>1026</v>
      </c>
      <c r="ER28" s="208" t="s">
        <v>44</v>
      </c>
      <c r="ES28" s="30" t="str">
        <f t="shared" si="1"/>
        <v>Chartered Hotels Private Limited</v>
      </c>
      <c r="ET28" s="209">
        <f t="shared" si="2"/>
        <v>0</v>
      </c>
    </row>
    <row r="29" spans="2:150" ht="15">
      <c r="B29" s="444">
        <f t="shared" si="3"/>
        <v>24</v>
      </c>
      <c r="C29" s="212" t="s">
        <v>942</v>
      </c>
      <c r="D29" s="232">
        <v>5</v>
      </c>
      <c r="E29" s="233"/>
      <c r="F29" s="234"/>
      <c r="G29" s="232"/>
      <c r="H29" s="233"/>
      <c r="I29" s="234"/>
      <c r="J29" s="321"/>
      <c r="K29" s="233"/>
      <c r="L29" s="234"/>
      <c r="M29" s="321"/>
      <c r="N29" s="233"/>
      <c r="O29" s="234"/>
      <c r="P29" s="412"/>
      <c r="Q29" s="233"/>
      <c r="R29" s="234"/>
      <c r="S29" s="235"/>
      <c r="T29" s="233"/>
      <c r="U29" s="234"/>
      <c r="V29" s="421"/>
      <c r="W29" s="233"/>
      <c r="X29" s="234"/>
      <c r="Y29" s="232"/>
      <c r="Z29" s="234"/>
      <c r="AA29" s="378"/>
      <c r="AB29" s="235"/>
      <c r="AC29" s="236"/>
      <c r="AD29" s="234"/>
      <c r="AE29" s="356"/>
      <c r="AF29" s="236"/>
      <c r="AG29" s="234"/>
      <c r="AH29" s="232"/>
      <c r="AI29" s="237"/>
      <c r="AJ29" s="234"/>
      <c r="AK29" s="232"/>
      <c r="AL29" s="237"/>
      <c r="AM29" s="234"/>
      <c r="AN29" s="232"/>
      <c r="AO29" s="237"/>
      <c r="AP29" s="234"/>
      <c r="AQ29" s="232">
        <v>4</v>
      </c>
      <c r="AR29" s="237"/>
      <c r="AS29" s="234"/>
      <c r="AT29" s="389"/>
      <c r="AU29" s="238"/>
      <c r="AV29" s="235"/>
      <c r="AW29" s="236"/>
      <c r="AX29" s="234"/>
      <c r="AY29" s="235"/>
      <c r="AZ29" s="236"/>
      <c r="BA29" s="234"/>
      <c r="BB29" s="232"/>
      <c r="BC29" s="237"/>
      <c r="BD29" s="234"/>
      <c r="BE29" s="232"/>
      <c r="BF29" s="237"/>
      <c r="BG29" s="234"/>
      <c r="BH29" s="232"/>
      <c r="BI29" s="237"/>
      <c r="BJ29" s="234"/>
      <c r="BK29" s="389"/>
      <c r="BL29" s="238"/>
      <c r="BM29" s="232"/>
      <c r="BN29" s="237"/>
      <c r="BO29" s="234"/>
      <c r="BP29" s="236"/>
      <c r="BQ29" s="237"/>
      <c r="BR29" s="234"/>
      <c r="BS29" s="239"/>
      <c r="BT29" s="240"/>
      <c r="BU29" s="234"/>
      <c r="BV29" s="241"/>
      <c r="BW29" s="240"/>
      <c r="BX29" s="234"/>
      <c r="BY29" s="242"/>
      <c r="BZ29" s="240"/>
      <c r="CA29" s="234"/>
      <c r="CB29" s="235"/>
      <c r="CC29" s="240"/>
      <c r="CD29" s="234"/>
      <c r="CE29" s="235"/>
      <c r="CF29" s="237"/>
      <c r="CG29" s="234"/>
      <c r="CH29" s="316"/>
      <c r="CI29" s="240"/>
      <c r="CJ29" s="234"/>
      <c r="CK29" s="243"/>
      <c r="CL29" s="234"/>
      <c r="CM29" s="371"/>
      <c r="CN29" s="244"/>
      <c r="CO29" s="245"/>
      <c r="CP29" s="246">
        <f t="shared" si="0"/>
        <v>0</v>
      </c>
      <c r="CQ29" s="235"/>
      <c r="CR29" s="247"/>
      <c r="CS29" s="235"/>
      <c r="CT29" s="247"/>
      <c r="CU29" s="235"/>
      <c r="CV29" s="247"/>
      <c r="CW29" s="235"/>
      <c r="CX29" s="247"/>
      <c r="CY29" s="235"/>
      <c r="CZ29" s="247"/>
      <c r="DA29" s="235"/>
      <c r="DB29" s="247"/>
      <c r="DC29" s="235"/>
      <c r="DD29" s="247"/>
      <c r="DE29" s="235"/>
      <c r="DF29" s="247"/>
      <c r="DG29" s="235"/>
      <c r="DH29" s="247"/>
      <c r="DI29" s="235"/>
      <c r="DJ29" s="247"/>
      <c r="DK29" s="235"/>
      <c r="DL29" s="247"/>
      <c r="DM29" s="235"/>
      <c r="DN29" s="247"/>
      <c r="DO29" s="235"/>
      <c r="DP29" s="247"/>
      <c r="DQ29" s="234"/>
      <c r="DR29" s="244"/>
      <c r="DS29" s="332"/>
      <c r="DT29" s="244"/>
      <c r="DU29" s="332"/>
      <c r="DV29" s="581"/>
      <c r="DW29" s="332"/>
      <c r="DX29" s="248"/>
      <c r="DY29" s="234"/>
      <c r="DZ29" s="316"/>
      <c r="EA29" s="234"/>
      <c r="EB29" s="292"/>
      <c r="EC29" s="234"/>
      <c r="ED29" s="249"/>
      <c r="EE29" s="234"/>
      <c r="EF29" s="406"/>
      <c r="EG29" s="96"/>
      <c r="EH29" s="250"/>
      <c r="EI29" s="207">
        <f>SUMPRODUCT(D29:EH29,'Raipur-2 R'!D29:EH29)</f>
        <v>6160</v>
      </c>
      <c r="EJ29" s="3" t="s">
        <v>1026</v>
      </c>
      <c r="ER29" s="208" t="s">
        <v>45</v>
      </c>
      <c r="ES29" s="30" t="str">
        <f t="shared" si="1"/>
        <v xml:space="preserve">Sodexo India Services Pvt Ltd Kalinga U  </v>
      </c>
      <c r="ET29" s="209">
        <f t="shared" si="2"/>
        <v>6160</v>
      </c>
    </row>
    <row r="30" spans="2:150" ht="15" hidden="1">
      <c r="B30" s="444">
        <f t="shared" si="3"/>
        <v>25</v>
      </c>
      <c r="C30" s="30"/>
      <c r="D30" s="232"/>
      <c r="E30" s="233"/>
      <c r="F30" s="234"/>
      <c r="G30" s="232"/>
      <c r="H30" s="233"/>
      <c r="I30" s="234"/>
      <c r="J30" s="321"/>
      <c r="K30" s="233"/>
      <c r="L30" s="234"/>
      <c r="M30" s="321"/>
      <c r="N30" s="233"/>
      <c r="O30" s="234"/>
      <c r="P30" s="412"/>
      <c r="Q30" s="233"/>
      <c r="R30" s="234"/>
      <c r="S30" s="235"/>
      <c r="T30" s="233"/>
      <c r="U30" s="234"/>
      <c r="V30" s="421"/>
      <c r="W30" s="233"/>
      <c r="X30" s="234"/>
      <c r="Y30" s="232"/>
      <c r="Z30" s="234"/>
      <c r="AA30" s="378"/>
      <c r="AB30" s="235"/>
      <c r="AC30" s="236"/>
      <c r="AD30" s="234"/>
      <c r="AE30" s="356"/>
      <c r="AF30" s="236"/>
      <c r="AG30" s="234"/>
      <c r="AH30" s="232"/>
      <c r="AI30" s="237"/>
      <c r="AJ30" s="234"/>
      <c r="AK30" s="232"/>
      <c r="AL30" s="237"/>
      <c r="AM30" s="234"/>
      <c r="AN30" s="232"/>
      <c r="AO30" s="237"/>
      <c r="AP30" s="234"/>
      <c r="AQ30" s="232"/>
      <c r="AR30" s="237"/>
      <c r="AS30" s="234"/>
      <c r="AT30" s="389"/>
      <c r="AU30" s="238"/>
      <c r="AV30" s="235"/>
      <c r="AW30" s="236"/>
      <c r="AX30" s="234"/>
      <c r="AY30" s="235"/>
      <c r="AZ30" s="236"/>
      <c r="BA30" s="234"/>
      <c r="BB30" s="232"/>
      <c r="BC30" s="237"/>
      <c r="BD30" s="234"/>
      <c r="BE30" s="232"/>
      <c r="BF30" s="237"/>
      <c r="BG30" s="234"/>
      <c r="BH30" s="232"/>
      <c r="BI30" s="237"/>
      <c r="BJ30" s="234"/>
      <c r="BK30" s="389"/>
      <c r="BL30" s="238"/>
      <c r="BM30" s="232"/>
      <c r="BN30" s="237"/>
      <c r="BO30" s="234"/>
      <c r="BP30" s="236"/>
      <c r="BQ30" s="237"/>
      <c r="BR30" s="234"/>
      <c r="BS30" s="239"/>
      <c r="BT30" s="240"/>
      <c r="BU30" s="234"/>
      <c r="BV30" s="241"/>
      <c r="BW30" s="240"/>
      <c r="BX30" s="234"/>
      <c r="BY30" s="242"/>
      <c r="BZ30" s="240"/>
      <c r="CA30" s="234"/>
      <c r="CB30" s="235"/>
      <c r="CC30" s="240"/>
      <c r="CD30" s="234"/>
      <c r="CE30" s="235"/>
      <c r="CF30" s="237"/>
      <c r="CG30" s="234"/>
      <c r="CH30" s="316"/>
      <c r="CI30" s="240"/>
      <c r="CJ30" s="234"/>
      <c r="CK30" s="243"/>
      <c r="CL30" s="234"/>
      <c r="CM30" s="371"/>
      <c r="CN30" s="244"/>
      <c r="CO30" s="245"/>
      <c r="CP30" s="246">
        <f t="shared" si="0"/>
        <v>0</v>
      </c>
      <c r="CQ30" s="235"/>
      <c r="CR30" s="247"/>
      <c r="CS30" s="235"/>
      <c r="CT30" s="247"/>
      <c r="CU30" s="235"/>
      <c r="CV30" s="247"/>
      <c r="CW30" s="235"/>
      <c r="CX30" s="247"/>
      <c r="CY30" s="235"/>
      <c r="CZ30" s="247"/>
      <c r="DA30" s="235"/>
      <c r="DB30" s="247"/>
      <c r="DC30" s="235"/>
      <c r="DD30" s="247"/>
      <c r="DE30" s="235"/>
      <c r="DF30" s="247"/>
      <c r="DG30" s="235"/>
      <c r="DH30" s="247"/>
      <c r="DI30" s="235"/>
      <c r="DJ30" s="247"/>
      <c r="DK30" s="235"/>
      <c r="DL30" s="247"/>
      <c r="DM30" s="235"/>
      <c r="DN30" s="247"/>
      <c r="DO30" s="235"/>
      <c r="DP30" s="247"/>
      <c r="DQ30" s="234"/>
      <c r="DR30" s="244"/>
      <c r="DS30" s="332"/>
      <c r="DT30" s="244"/>
      <c r="DU30" s="332"/>
      <c r="DV30" s="581"/>
      <c r="DW30" s="332"/>
      <c r="DX30" s="248"/>
      <c r="DY30" s="234"/>
      <c r="DZ30" s="316"/>
      <c r="EA30" s="234"/>
      <c r="EB30" s="292"/>
      <c r="EC30" s="234"/>
      <c r="ED30" s="249"/>
      <c r="EE30" s="234"/>
      <c r="EF30" s="406"/>
      <c r="EG30" s="96"/>
      <c r="EH30" s="250"/>
      <c r="EI30" s="207">
        <f>SUMPRODUCT(D30:EH30,'Raipur-2 R'!D30:EH30)</f>
        <v>0</v>
      </c>
      <c r="EJ30" s="3" t="s">
        <v>1026</v>
      </c>
      <c r="ER30" s="208" t="s">
        <v>46</v>
      </c>
      <c r="ES30" s="30">
        <f t="shared" si="1"/>
        <v>0</v>
      </c>
      <c r="ET30" s="209">
        <f t="shared" si="2"/>
        <v>0</v>
      </c>
    </row>
    <row r="31" spans="2:150" ht="15" hidden="1">
      <c r="B31" s="444">
        <f t="shared" si="3"/>
        <v>26</v>
      </c>
      <c r="C31" s="30"/>
      <c r="D31" s="232"/>
      <c r="E31" s="233"/>
      <c r="F31" s="234"/>
      <c r="G31" s="232"/>
      <c r="H31" s="233"/>
      <c r="I31" s="234"/>
      <c r="J31" s="321"/>
      <c r="K31" s="233"/>
      <c r="L31" s="234"/>
      <c r="M31" s="321"/>
      <c r="N31" s="233"/>
      <c r="O31" s="234"/>
      <c r="P31" s="412"/>
      <c r="Q31" s="233"/>
      <c r="R31" s="234"/>
      <c r="S31" s="235"/>
      <c r="T31" s="233"/>
      <c r="U31" s="234"/>
      <c r="V31" s="421"/>
      <c r="W31" s="233"/>
      <c r="X31" s="234"/>
      <c r="Y31" s="232"/>
      <c r="Z31" s="234"/>
      <c r="AA31" s="378"/>
      <c r="AB31" s="235"/>
      <c r="AC31" s="236"/>
      <c r="AD31" s="234"/>
      <c r="AE31" s="356"/>
      <c r="AF31" s="236"/>
      <c r="AG31" s="234"/>
      <c r="AH31" s="232"/>
      <c r="AI31" s="237"/>
      <c r="AJ31" s="234"/>
      <c r="AK31" s="232"/>
      <c r="AL31" s="237"/>
      <c r="AM31" s="234"/>
      <c r="AN31" s="232"/>
      <c r="AO31" s="237"/>
      <c r="AP31" s="234"/>
      <c r="AQ31" s="232"/>
      <c r="AR31" s="237"/>
      <c r="AS31" s="234"/>
      <c r="AT31" s="389"/>
      <c r="AU31" s="238"/>
      <c r="AV31" s="235"/>
      <c r="AW31" s="236"/>
      <c r="AX31" s="234"/>
      <c r="AY31" s="235"/>
      <c r="AZ31" s="236"/>
      <c r="BA31" s="234"/>
      <c r="BB31" s="232"/>
      <c r="BC31" s="237"/>
      <c r="BD31" s="234"/>
      <c r="BE31" s="232"/>
      <c r="BF31" s="237"/>
      <c r="BG31" s="234"/>
      <c r="BH31" s="232"/>
      <c r="BI31" s="237"/>
      <c r="BJ31" s="234"/>
      <c r="BK31" s="389"/>
      <c r="BL31" s="238"/>
      <c r="BM31" s="232"/>
      <c r="BN31" s="237"/>
      <c r="BO31" s="234"/>
      <c r="BP31" s="236"/>
      <c r="BQ31" s="237"/>
      <c r="BR31" s="234"/>
      <c r="BS31" s="239"/>
      <c r="BT31" s="240"/>
      <c r="BU31" s="234"/>
      <c r="BV31" s="241"/>
      <c r="BW31" s="240"/>
      <c r="BX31" s="234"/>
      <c r="BY31" s="242"/>
      <c r="BZ31" s="240"/>
      <c r="CA31" s="234"/>
      <c r="CB31" s="235"/>
      <c r="CC31" s="240"/>
      <c r="CD31" s="234"/>
      <c r="CE31" s="235"/>
      <c r="CF31" s="237"/>
      <c r="CG31" s="234"/>
      <c r="CH31" s="316"/>
      <c r="CI31" s="240"/>
      <c r="CJ31" s="234"/>
      <c r="CK31" s="243"/>
      <c r="CL31" s="234"/>
      <c r="CM31" s="371"/>
      <c r="CN31" s="244"/>
      <c r="CO31" s="245"/>
      <c r="CP31" s="246">
        <f t="shared" si="0"/>
        <v>0</v>
      </c>
      <c r="CQ31" s="235"/>
      <c r="CR31" s="247"/>
      <c r="CS31" s="235"/>
      <c r="CT31" s="247"/>
      <c r="CU31" s="235"/>
      <c r="CV31" s="247"/>
      <c r="CW31" s="235"/>
      <c r="CX31" s="247"/>
      <c r="CY31" s="235"/>
      <c r="CZ31" s="247"/>
      <c r="DA31" s="235"/>
      <c r="DB31" s="247"/>
      <c r="DC31" s="235"/>
      <c r="DD31" s="247"/>
      <c r="DE31" s="235"/>
      <c r="DF31" s="247"/>
      <c r="DG31" s="235"/>
      <c r="DH31" s="247"/>
      <c r="DI31" s="235"/>
      <c r="DJ31" s="247"/>
      <c r="DK31" s="235"/>
      <c r="DL31" s="247"/>
      <c r="DM31" s="235"/>
      <c r="DN31" s="247"/>
      <c r="DO31" s="235"/>
      <c r="DP31" s="247"/>
      <c r="DQ31" s="234"/>
      <c r="DR31" s="244"/>
      <c r="DS31" s="332"/>
      <c r="DT31" s="244"/>
      <c r="DU31" s="332"/>
      <c r="DV31" s="581"/>
      <c r="DW31" s="332"/>
      <c r="DX31" s="248"/>
      <c r="DY31" s="234"/>
      <c r="DZ31" s="316"/>
      <c r="EA31" s="234"/>
      <c r="EB31" s="292"/>
      <c r="EC31" s="234"/>
      <c r="ED31" s="249"/>
      <c r="EE31" s="234"/>
      <c r="EF31" s="406"/>
      <c r="EG31" s="96"/>
      <c r="EH31" s="250"/>
      <c r="EI31" s="207">
        <f>SUMPRODUCT(D31:EH31,'Raipur-2 R'!D31:EH31)</f>
        <v>0</v>
      </c>
      <c r="EJ31" s="3" t="s">
        <v>1026</v>
      </c>
      <c r="ER31" s="208" t="s">
        <v>47</v>
      </c>
      <c r="ES31" s="30">
        <f t="shared" si="1"/>
        <v>0</v>
      </c>
      <c r="ET31" s="209">
        <f t="shared" si="2"/>
        <v>0</v>
      </c>
    </row>
    <row r="32" spans="2:150" ht="15">
      <c r="B32" s="444">
        <f t="shared" si="3"/>
        <v>27</v>
      </c>
      <c r="C32" s="30" t="s">
        <v>1007</v>
      </c>
      <c r="D32" s="232">
        <v>10</v>
      </c>
      <c r="E32" s="233"/>
      <c r="F32" s="234"/>
      <c r="G32" s="232"/>
      <c r="H32" s="233"/>
      <c r="I32" s="234"/>
      <c r="J32" s="321"/>
      <c r="K32" s="233"/>
      <c r="L32" s="234"/>
      <c r="M32" s="321"/>
      <c r="N32" s="233"/>
      <c r="O32" s="234"/>
      <c r="P32" s="412"/>
      <c r="Q32" s="233"/>
      <c r="R32" s="234"/>
      <c r="S32" s="235"/>
      <c r="T32" s="233"/>
      <c r="U32" s="234"/>
      <c r="V32" s="421"/>
      <c r="W32" s="233"/>
      <c r="X32" s="234"/>
      <c r="Y32" s="232"/>
      <c r="Z32" s="234"/>
      <c r="AA32" s="378"/>
      <c r="AB32" s="235"/>
      <c r="AC32" s="236"/>
      <c r="AD32" s="234"/>
      <c r="AE32" s="356"/>
      <c r="AF32" s="236"/>
      <c r="AG32" s="234"/>
      <c r="AH32" s="232"/>
      <c r="AI32" s="237"/>
      <c r="AJ32" s="234"/>
      <c r="AK32" s="232"/>
      <c r="AL32" s="237"/>
      <c r="AM32" s="234"/>
      <c r="AN32" s="232"/>
      <c r="AO32" s="537">
        <v>30</v>
      </c>
      <c r="AP32" s="234"/>
      <c r="AQ32" s="232"/>
      <c r="AR32" s="237"/>
      <c r="AS32" s="234"/>
      <c r="AT32" s="389"/>
      <c r="AU32" s="238"/>
      <c r="AV32" s="235"/>
      <c r="AW32" s="236"/>
      <c r="AX32" s="234"/>
      <c r="AY32" s="235"/>
      <c r="AZ32" s="236"/>
      <c r="BA32" s="234"/>
      <c r="BB32" s="232"/>
      <c r="BC32" s="237"/>
      <c r="BD32" s="234"/>
      <c r="BE32" s="232"/>
      <c r="BF32" s="237"/>
      <c r="BG32" s="234"/>
      <c r="BH32" s="232"/>
      <c r="BI32" s="237"/>
      <c r="BJ32" s="234"/>
      <c r="BK32" s="389"/>
      <c r="BL32" s="238"/>
      <c r="BM32" s="232"/>
      <c r="BN32" s="237"/>
      <c r="BO32" s="234"/>
      <c r="BP32" s="236"/>
      <c r="BQ32" s="237"/>
      <c r="BR32" s="234"/>
      <c r="BS32" s="239"/>
      <c r="BT32" s="240"/>
      <c r="BU32" s="234"/>
      <c r="BV32" s="241"/>
      <c r="BW32" s="240"/>
      <c r="BX32" s="234"/>
      <c r="BY32" s="242"/>
      <c r="BZ32" s="240"/>
      <c r="CA32" s="234"/>
      <c r="CB32" s="235"/>
      <c r="CC32" s="240"/>
      <c r="CD32" s="234"/>
      <c r="CE32" s="235"/>
      <c r="CF32" s="237"/>
      <c r="CG32" s="234"/>
      <c r="CH32" s="316"/>
      <c r="CI32" s="240"/>
      <c r="CJ32" s="234"/>
      <c r="CK32" s="243">
        <v>20</v>
      </c>
      <c r="CL32" s="234"/>
      <c r="CM32" s="371"/>
      <c r="CN32" s="244"/>
      <c r="CO32" s="245"/>
      <c r="CP32" s="246">
        <f t="shared" si="0"/>
        <v>20</v>
      </c>
      <c r="CQ32" s="235"/>
      <c r="CR32" s="247"/>
      <c r="CS32" s="235"/>
      <c r="CT32" s="247"/>
      <c r="CU32" s="235"/>
      <c r="CV32" s="247"/>
      <c r="CW32" s="235"/>
      <c r="CX32" s="247"/>
      <c r="CY32" s="235"/>
      <c r="CZ32" s="247"/>
      <c r="DA32" s="235"/>
      <c r="DB32" s="247"/>
      <c r="DC32" s="235"/>
      <c r="DD32" s="247"/>
      <c r="DE32" s="235"/>
      <c r="DF32" s="247"/>
      <c r="DG32" s="235"/>
      <c r="DH32" s="247"/>
      <c r="DI32" s="235"/>
      <c r="DJ32" s="247"/>
      <c r="DK32" s="235"/>
      <c r="DL32" s="247"/>
      <c r="DM32" s="235"/>
      <c r="DN32" s="247"/>
      <c r="DO32" s="235"/>
      <c r="DP32" s="247"/>
      <c r="DQ32" s="234"/>
      <c r="DR32" s="244"/>
      <c r="DS32" s="332"/>
      <c r="DT32" s="244"/>
      <c r="DU32" s="332"/>
      <c r="DV32" s="581"/>
      <c r="DW32" s="332"/>
      <c r="DX32" s="248"/>
      <c r="DY32" s="234"/>
      <c r="DZ32" s="316"/>
      <c r="EA32" s="234"/>
      <c r="EB32" s="292"/>
      <c r="EC32" s="234"/>
      <c r="ED32" s="249"/>
      <c r="EE32" s="234"/>
      <c r="EF32" s="406"/>
      <c r="EG32" s="96"/>
      <c r="EH32" s="250"/>
      <c r="EI32" s="207">
        <f>SUMPRODUCT(D32:EH32,'Raipur-2 R'!D32:EH32)</f>
        <v>15880</v>
      </c>
      <c r="EJ32" s="3" t="s">
        <v>1026</v>
      </c>
      <c r="ER32" s="208" t="s">
        <v>48</v>
      </c>
      <c r="ES32" s="30" t="str">
        <f t="shared" si="1"/>
        <v xml:space="preserve">Ambika Realtech  Maira Resort </v>
      </c>
      <c r="ET32" s="209">
        <f t="shared" si="2"/>
        <v>15880</v>
      </c>
    </row>
    <row r="33" spans="2:150" ht="15" hidden="1">
      <c r="B33" s="444">
        <f t="shared" si="3"/>
        <v>28</v>
      </c>
      <c r="D33" s="232"/>
      <c r="E33" s="233"/>
      <c r="F33" s="234"/>
      <c r="G33" s="232"/>
      <c r="H33" s="233"/>
      <c r="I33" s="234"/>
      <c r="J33" s="321"/>
      <c r="K33" s="233"/>
      <c r="L33" s="234"/>
      <c r="M33" s="321"/>
      <c r="N33" s="233"/>
      <c r="O33" s="234"/>
      <c r="P33" s="412"/>
      <c r="Q33" s="233"/>
      <c r="R33" s="234"/>
      <c r="S33" s="235"/>
      <c r="T33" s="233"/>
      <c r="U33" s="234"/>
      <c r="V33" s="421"/>
      <c r="W33" s="233"/>
      <c r="X33" s="234"/>
      <c r="Y33" s="232"/>
      <c r="Z33" s="234"/>
      <c r="AA33" s="378"/>
      <c r="AB33" s="235"/>
      <c r="AC33" s="236"/>
      <c r="AD33" s="234"/>
      <c r="AE33" s="356"/>
      <c r="AF33" s="236"/>
      <c r="AG33" s="234"/>
      <c r="AH33" s="232"/>
      <c r="AI33" s="237"/>
      <c r="AJ33" s="234"/>
      <c r="AK33" s="232"/>
      <c r="AL33" s="237"/>
      <c r="AM33" s="234"/>
      <c r="AN33" s="232"/>
      <c r="AO33" s="237"/>
      <c r="AP33" s="234"/>
      <c r="AQ33" s="232"/>
      <c r="AR33" s="237"/>
      <c r="AS33" s="234"/>
      <c r="AT33" s="389"/>
      <c r="AU33" s="238"/>
      <c r="AV33" s="235"/>
      <c r="AW33" s="236"/>
      <c r="AX33" s="234"/>
      <c r="AY33" s="235"/>
      <c r="AZ33" s="236"/>
      <c r="BA33" s="234"/>
      <c r="BB33" s="232"/>
      <c r="BC33" s="237"/>
      <c r="BD33" s="234"/>
      <c r="BE33" s="232"/>
      <c r="BF33" s="237"/>
      <c r="BG33" s="234"/>
      <c r="BH33" s="232"/>
      <c r="BI33" s="237"/>
      <c r="BJ33" s="234"/>
      <c r="BK33" s="389"/>
      <c r="BL33" s="238"/>
      <c r="BM33" s="232"/>
      <c r="BN33" s="237"/>
      <c r="BO33" s="234"/>
      <c r="BP33" s="236"/>
      <c r="BQ33" s="237"/>
      <c r="BR33" s="234"/>
      <c r="BS33" s="239"/>
      <c r="BT33" s="240"/>
      <c r="BU33" s="234"/>
      <c r="BV33" s="241"/>
      <c r="BW33" s="240"/>
      <c r="BX33" s="234"/>
      <c r="BY33" s="242"/>
      <c r="BZ33" s="240"/>
      <c r="CA33" s="234"/>
      <c r="CB33" s="235"/>
      <c r="CC33" s="240"/>
      <c r="CD33" s="234"/>
      <c r="CE33" s="235"/>
      <c r="CF33" s="237"/>
      <c r="CG33" s="234"/>
      <c r="CH33" s="316"/>
      <c r="CI33" s="240"/>
      <c r="CJ33" s="234"/>
      <c r="CK33" s="243"/>
      <c r="CL33" s="234"/>
      <c r="CM33" s="371"/>
      <c r="CN33" s="244"/>
      <c r="CO33" s="245"/>
      <c r="CP33" s="246">
        <f t="shared" si="0"/>
        <v>0</v>
      </c>
      <c r="CQ33" s="235"/>
      <c r="CR33" s="247"/>
      <c r="CS33" s="235"/>
      <c r="CT33" s="247"/>
      <c r="CU33" s="235"/>
      <c r="CV33" s="247"/>
      <c r="CW33" s="235"/>
      <c r="CX33" s="247"/>
      <c r="CY33" s="235"/>
      <c r="CZ33" s="247"/>
      <c r="DA33" s="235"/>
      <c r="DB33" s="247"/>
      <c r="DC33" s="235"/>
      <c r="DD33" s="247"/>
      <c r="DE33" s="235"/>
      <c r="DF33" s="247"/>
      <c r="DG33" s="235"/>
      <c r="DH33" s="247"/>
      <c r="DI33" s="235"/>
      <c r="DJ33" s="247"/>
      <c r="DK33" s="235"/>
      <c r="DL33" s="247"/>
      <c r="DM33" s="235"/>
      <c r="DN33" s="247"/>
      <c r="DO33" s="235"/>
      <c r="DP33" s="247"/>
      <c r="DQ33" s="234"/>
      <c r="DR33" s="244"/>
      <c r="DS33" s="332"/>
      <c r="DT33" s="244"/>
      <c r="DU33" s="332"/>
      <c r="DV33" s="581"/>
      <c r="DW33" s="332"/>
      <c r="DX33" s="248"/>
      <c r="DY33" s="234"/>
      <c r="DZ33" s="316"/>
      <c r="EA33" s="234"/>
      <c r="EB33" s="292"/>
      <c r="EC33" s="234"/>
      <c r="ED33" s="249"/>
      <c r="EE33" s="234"/>
      <c r="EF33" s="406"/>
      <c r="EG33" s="96"/>
      <c r="EH33" s="250"/>
      <c r="EI33" s="207">
        <f>SUMPRODUCT(D33:EH33,'Raipur-2 R'!D33:EH33)</f>
        <v>0</v>
      </c>
      <c r="EJ33" s="3" t="s">
        <v>1026</v>
      </c>
      <c r="ER33" s="208" t="s">
        <v>49</v>
      </c>
      <c r="ES33" s="30">
        <f t="shared" si="1"/>
        <v>0</v>
      </c>
      <c r="ET33" s="209">
        <f t="shared" si="2"/>
        <v>0</v>
      </c>
    </row>
    <row r="34" spans="2:150" ht="15" hidden="1">
      <c r="B34" s="444">
        <f t="shared" si="3"/>
        <v>29</v>
      </c>
      <c r="C34" s="30"/>
      <c r="D34" s="232"/>
      <c r="E34" s="233"/>
      <c r="F34" s="234"/>
      <c r="G34" s="232"/>
      <c r="H34" s="233"/>
      <c r="I34" s="234"/>
      <c r="J34" s="321"/>
      <c r="K34" s="233"/>
      <c r="L34" s="234"/>
      <c r="M34" s="321"/>
      <c r="N34" s="233"/>
      <c r="O34" s="234"/>
      <c r="P34" s="412"/>
      <c r="Q34" s="233"/>
      <c r="R34" s="234"/>
      <c r="S34" s="235"/>
      <c r="T34" s="233"/>
      <c r="U34" s="234"/>
      <c r="V34" s="421"/>
      <c r="W34" s="233"/>
      <c r="X34" s="234"/>
      <c r="Y34" s="232"/>
      <c r="Z34" s="234"/>
      <c r="AA34" s="378"/>
      <c r="AB34" s="235"/>
      <c r="AC34" s="236"/>
      <c r="AD34" s="234"/>
      <c r="AE34" s="356"/>
      <c r="AF34" s="236"/>
      <c r="AG34" s="234"/>
      <c r="AH34" s="232"/>
      <c r="AI34" s="237"/>
      <c r="AJ34" s="234"/>
      <c r="AK34" s="232"/>
      <c r="AL34" s="237"/>
      <c r="AM34" s="234"/>
      <c r="AN34" s="232"/>
      <c r="AO34" s="237"/>
      <c r="AP34" s="234"/>
      <c r="AQ34" s="232"/>
      <c r="AR34" s="237"/>
      <c r="AS34" s="234"/>
      <c r="AT34" s="389"/>
      <c r="AU34" s="238"/>
      <c r="AV34" s="235"/>
      <c r="AW34" s="236"/>
      <c r="AX34" s="234"/>
      <c r="AY34" s="235"/>
      <c r="AZ34" s="236"/>
      <c r="BA34" s="234"/>
      <c r="BB34" s="232"/>
      <c r="BC34" s="237"/>
      <c r="BD34" s="234"/>
      <c r="BE34" s="232"/>
      <c r="BF34" s="237"/>
      <c r="BG34" s="234"/>
      <c r="BH34" s="232"/>
      <c r="BI34" s="237"/>
      <c r="BJ34" s="234"/>
      <c r="BK34" s="389"/>
      <c r="BL34" s="238"/>
      <c r="BM34" s="232"/>
      <c r="BN34" s="237"/>
      <c r="BO34" s="234"/>
      <c r="BP34" s="236"/>
      <c r="BQ34" s="237"/>
      <c r="BR34" s="234"/>
      <c r="BS34" s="239"/>
      <c r="BT34" s="240"/>
      <c r="BU34" s="234"/>
      <c r="BV34" s="241"/>
      <c r="BW34" s="240"/>
      <c r="BX34" s="234"/>
      <c r="BY34" s="242"/>
      <c r="BZ34" s="240"/>
      <c r="CA34" s="234"/>
      <c r="CB34" s="235"/>
      <c r="CC34" s="240"/>
      <c r="CD34" s="234"/>
      <c r="CE34" s="235"/>
      <c r="CF34" s="237"/>
      <c r="CG34" s="234"/>
      <c r="CH34" s="316"/>
      <c r="CI34" s="240"/>
      <c r="CJ34" s="234"/>
      <c r="CK34" s="243"/>
      <c r="CL34" s="234"/>
      <c r="CM34" s="371"/>
      <c r="CN34" s="244"/>
      <c r="CO34" s="245"/>
      <c r="CP34" s="246">
        <f t="shared" si="0"/>
        <v>0</v>
      </c>
      <c r="CQ34" s="235"/>
      <c r="CR34" s="247"/>
      <c r="CS34" s="235"/>
      <c r="CT34" s="247"/>
      <c r="CU34" s="235"/>
      <c r="CV34" s="247"/>
      <c r="CW34" s="235"/>
      <c r="CX34" s="247"/>
      <c r="CY34" s="235"/>
      <c r="CZ34" s="247"/>
      <c r="DA34" s="235"/>
      <c r="DB34" s="247"/>
      <c r="DC34" s="235"/>
      <c r="DD34" s="247"/>
      <c r="DE34" s="235"/>
      <c r="DF34" s="247"/>
      <c r="DG34" s="235"/>
      <c r="DH34" s="247"/>
      <c r="DI34" s="235"/>
      <c r="DJ34" s="247"/>
      <c r="DK34" s="235"/>
      <c r="DL34" s="247"/>
      <c r="DM34" s="235"/>
      <c r="DN34" s="247"/>
      <c r="DO34" s="235"/>
      <c r="DP34" s="247"/>
      <c r="DQ34" s="234"/>
      <c r="DR34" s="244"/>
      <c r="DS34" s="332"/>
      <c r="DT34" s="244"/>
      <c r="DU34" s="332"/>
      <c r="DV34" s="581"/>
      <c r="DW34" s="332"/>
      <c r="DX34" s="248"/>
      <c r="DY34" s="234"/>
      <c r="DZ34" s="316"/>
      <c r="EA34" s="234"/>
      <c r="EB34" s="292"/>
      <c r="EC34" s="234"/>
      <c r="ED34" s="249"/>
      <c r="EE34" s="234"/>
      <c r="EF34" s="406"/>
      <c r="EG34" s="96"/>
      <c r="EH34" s="250"/>
      <c r="EI34" s="207">
        <f>SUMPRODUCT(D34:EH34,'Raipur-2 R'!D34:EH34)</f>
        <v>0</v>
      </c>
      <c r="EJ34" s="3" t="s">
        <v>1026</v>
      </c>
      <c r="ER34" s="208" t="s">
        <v>50</v>
      </c>
      <c r="ES34" s="30">
        <f t="shared" si="1"/>
        <v>0</v>
      </c>
      <c r="ET34" s="209">
        <f t="shared" si="2"/>
        <v>0</v>
      </c>
    </row>
    <row r="35" spans="2:150" ht="15" customHeight="1">
      <c r="B35" s="444">
        <f t="shared" si="3"/>
        <v>30</v>
      </c>
      <c r="C35" s="30" t="s">
        <v>319</v>
      </c>
      <c r="D35" s="232"/>
      <c r="E35" s="233"/>
      <c r="F35" s="234"/>
      <c r="G35" s="232"/>
      <c r="H35" s="233"/>
      <c r="I35" s="234"/>
      <c r="J35" s="321"/>
      <c r="K35" s="233"/>
      <c r="L35" s="234"/>
      <c r="M35" s="321"/>
      <c r="N35" s="233"/>
      <c r="O35" s="234"/>
      <c r="P35" s="412"/>
      <c r="Q35" s="233"/>
      <c r="R35" s="234"/>
      <c r="S35" s="235"/>
      <c r="T35" s="233"/>
      <c r="U35" s="234"/>
      <c r="V35" s="421"/>
      <c r="W35" s="233"/>
      <c r="X35" s="234"/>
      <c r="Y35" s="232"/>
      <c r="Z35" s="234"/>
      <c r="AA35" s="378"/>
      <c r="AB35" s="235"/>
      <c r="AC35" s="236"/>
      <c r="AD35" s="234"/>
      <c r="AE35" s="356"/>
      <c r="AF35" s="236"/>
      <c r="AG35" s="234"/>
      <c r="AH35" s="232"/>
      <c r="AI35" s="237"/>
      <c r="AJ35" s="234"/>
      <c r="AK35" s="232"/>
      <c r="AL35" s="237"/>
      <c r="AM35" s="234"/>
      <c r="AN35" s="232"/>
      <c r="AO35" s="237"/>
      <c r="AP35" s="234"/>
      <c r="AQ35" s="232">
        <v>3</v>
      </c>
      <c r="AR35" s="237"/>
      <c r="AS35" s="234"/>
      <c r="AT35" s="389"/>
      <c r="AU35" s="238"/>
      <c r="AV35" s="235"/>
      <c r="AW35" s="236"/>
      <c r="AX35" s="234"/>
      <c r="AY35" s="235"/>
      <c r="AZ35" s="236"/>
      <c r="BA35" s="234"/>
      <c r="BB35" s="232"/>
      <c r="BC35" s="237"/>
      <c r="BD35" s="234"/>
      <c r="BE35" s="232"/>
      <c r="BF35" s="237"/>
      <c r="BG35" s="234"/>
      <c r="BH35" s="232"/>
      <c r="BI35" s="237"/>
      <c r="BJ35" s="234"/>
      <c r="BK35" s="389"/>
      <c r="BL35" s="238"/>
      <c r="BM35" s="232"/>
      <c r="BN35" s="237"/>
      <c r="BO35" s="234"/>
      <c r="BP35" s="236"/>
      <c r="BQ35" s="237"/>
      <c r="BR35" s="234"/>
      <c r="BS35" s="239"/>
      <c r="BT35" s="240"/>
      <c r="BU35" s="234"/>
      <c r="BV35" s="241"/>
      <c r="BW35" s="240"/>
      <c r="BX35" s="234"/>
      <c r="BY35" s="242"/>
      <c r="BZ35" s="240"/>
      <c r="CA35" s="234"/>
      <c r="CB35" s="235"/>
      <c r="CC35" s="240"/>
      <c r="CD35" s="234"/>
      <c r="CE35" s="235"/>
      <c r="CF35" s="237"/>
      <c r="CG35" s="234"/>
      <c r="CH35" s="316"/>
      <c r="CI35" s="240"/>
      <c r="CJ35" s="234"/>
      <c r="CK35" s="243"/>
      <c r="CL35" s="234"/>
      <c r="CM35" s="371"/>
      <c r="CN35" s="244"/>
      <c r="CO35" s="245"/>
      <c r="CP35" s="246">
        <f t="shared" si="0"/>
        <v>0</v>
      </c>
      <c r="CQ35" s="235"/>
      <c r="CR35" s="247"/>
      <c r="CS35" s="235"/>
      <c r="CT35" s="247"/>
      <c r="CU35" s="235"/>
      <c r="CV35" s="247"/>
      <c r="CW35" s="235"/>
      <c r="CX35" s="247"/>
      <c r="CY35" s="235"/>
      <c r="CZ35" s="247"/>
      <c r="DA35" s="235"/>
      <c r="DB35" s="247"/>
      <c r="DC35" s="235"/>
      <c r="DD35" s="247"/>
      <c r="DE35" s="235"/>
      <c r="DF35" s="247"/>
      <c r="DG35" s="235"/>
      <c r="DH35" s="247"/>
      <c r="DI35" s="235"/>
      <c r="DJ35" s="247"/>
      <c r="DK35" s="235"/>
      <c r="DL35" s="247"/>
      <c r="DM35" s="235"/>
      <c r="DN35" s="247"/>
      <c r="DO35" s="235"/>
      <c r="DP35" s="247"/>
      <c r="DQ35" s="234"/>
      <c r="DR35" s="244"/>
      <c r="DS35" s="332"/>
      <c r="DT35" s="244"/>
      <c r="DU35" s="332"/>
      <c r="DV35" s="581"/>
      <c r="DW35" s="332"/>
      <c r="DX35" s="248"/>
      <c r="DY35" s="234"/>
      <c r="DZ35" s="316"/>
      <c r="EA35" s="234"/>
      <c r="EB35" s="292"/>
      <c r="EC35" s="234"/>
      <c r="ED35" s="249"/>
      <c r="EE35" s="234"/>
      <c r="EF35" s="406"/>
      <c r="EG35" s="96"/>
      <c r="EH35" s="250"/>
      <c r="EI35" s="207">
        <f>SUMPRODUCT(D35:EH35,'Raipur-2 R'!D35:EH35)</f>
        <v>2010</v>
      </c>
      <c r="EJ35" s="3" t="s">
        <v>1026</v>
      </c>
      <c r="ER35" s="208" t="s">
        <v>51</v>
      </c>
      <c r="ES35" s="30" t="str">
        <f t="shared" si="1"/>
        <v>Shree Sai Services HNLU</v>
      </c>
      <c r="ET35" s="209">
        <f t="shared" si="2"/>
        <v>2010</v>
      </c>
    </row>
    <row r="36" spans="2:150" ht="15" hidden="1" customHeight="1">
      <c r="B36" s="342">
        <f t="shared" si="3"/>
        <v>31</v>
      </c>
      <c r="C36" s="30"/>
      <c r="D36" s="232"/>
      <c r="E36" s="233"/>
      <c r="F36" s="234"/>
      <c r="G36" s="232"/>
      <c r="H36" s="233"/>
      <c r="I36" s="234"/>
      <c r="J36" s="321"/>
      <c r="K36" s="233"/>
      <c r="L36" s="234"/>
      <c r="M36" s="321"/>
      <c r="N36" s="233"/>
      <c r="O36" s="234"/>
      <c r="P36" s="412"/>
      <c r="Q36" s="233"/>
      <c r="R36" s="234"/>
      <c r="S36" s="235"/>
      <c r="T36" s="233"/>
      <c r="U36" s="234"/>
      <c r="V36" s="421"/>
      <c r="W36" s="233"/>
      <c r="X36" s="234"/>
      <c r="Y36" s="232"/>
      <c r="Z36" s="234"/>
      <c r="AA36" s="378"/>
      <c r="AB36" s="235"/>
      <c r="AC36" s="236"/>
      <c r="AD36" s="234"/>
      <c r="AE36" s="356"/>
      <c r="AF36" s="236"/>
      <c r="AG36" s="234"/>
      <c r="AH36" s="232"/>
      <c r="AI36" s="237"/>
      <c r="AJ36" s="234"/>
      <c r="AK36" s="232"/>
      <c r="AL36" s="237"/>
      <c r="AM36" s="234"/>
      <c r="AN36" s="232"/>
      <c r="AO36" s="237"/>
      <c r="AP36" s="234"/>
      <c r="AQ36" s="232"/>
      <c r="AR36" s="237"/>
      <c r="AS36" s="234"/>
      <c r="AT36" s="389"/>
      <c r="AU36" s="238"/>
      <c r="AV36" s="235"/>
      <c r="AW36" s="236"/>
      <c r="AX36" s="234"/>
      <c r="AY36" s="235"/>
      <c r="AZ36" s="236"/>
      <c r="BA36" s="234"/>
      <c r="BB36" s="232"/>
      <c r="BC36" s="237"/>
      <c r="BD36" s="234"/>
      <c r="BE36" s="232"/>
      <c r="BF36" s="237"/>
      <c r="BG36" s="234"/>
      <c r="BH36" s="232"/>
      <c r="BI36" s="237"/>
      <c r="BJ36" s="234"/>
      <c r="BK36" s="389"/>
      <c r="BL36" s="238"/>
      <c r="BM36" s="232"/>
      <c r="BN36" s="237"/>
      <c r="BO36" s="234"/>
      <c r="BP36" s="236"/>
      <c r="BQ36" s="237"/>
      <c r="BR36" s="234"/>
      <c r="BS36" s="239"/>
      <c r="BT36" s="240"/>
      <c r="BU36" s="234"/>
      <c r="BV36" s="241"/>
      <c r="BW36" s="240"/>
      <c r="BX36" s="234"/>
      <c r="BY36" s="242"/>
      <c r="BZ36" s="240"/>
      <c r="CA36" s="234"/>
      <c r="CB36" s="235"/>
      <c r="CC36" s="240"/>
      <c r="CD36" s="234"/>
      <c r="CE36" s="235"/>
      <c r="CF36" s="237"/>
      <c r="CG36" s="234"/>
      <c r="CH36" s="316"/>
      <c r="CI36" s="240"/>
      <c r="CJ36" s="234"/>
      <c r="CK36" s="243"/>
      <c r="CL36" s="234"/>
      <c r="CM36" s="371"/>
      <c r="CN36" s="244"/>
      <c r="CO36" s="245"/>
      <c r="CP36" s="246">
        <f t="shared" si="0"/>
        <v>0</v>
      </c>
      <c r="CQ36" s="235"/>
      <c r="CR36" s="247"/>
      <c r="CS36" s="235"/>
      <c r="CT36" s="247"/>
      <c r="CU36" s="235"/>
      <c r="CV36" s="247"/>
      <c r="CW36" s="235"/>
      <c r="CX36" s="247"/>
      <c r="CY36" s="235"/>
      <c r="CZ36" s="247"/>
      <c r="DA36" s="235"/>
      <c r="DB36" s="247"/>
      <c r="DC36" s="235"/>
      <c r="DD36" s="247"/>
      <c r="DE36" s="235"/>
      <c r="DF36" s="247"/>
      <c r="DG36" s="235"/>
      <c r="DH36" s="247"/>
      <c r="DI36" s="235"/>
      <c r="DJ36" s="247"/>
      <c r="DK36" s="235"/>
      <c r="DL36" s="247"/>
      <c r="DM36" s="235"/>
      <c r="DN36" s="247"/>
      <c r="DO36" s="235"/>
      <c r="DP36" s="247"/>
      <c r="DQ36" s="234"/>
      <c r="DR36" s="244"/>
      <c r="DS36" s="332"/>
      <c r="DT36" s="244"/>
      <c r="DU36" s="332"/>
      <c r="DV36" s="581"/>
      <c r="DW36" s="332"/>
      <c r="DX36" s="248"/>
      <c r="DY36" s="234"/>
      <c r="DZ36" s="316"/>
      <c r="EA36" s="234"/>
      <c r="EB36" s="292"/>
      <c r="EC36" s="234"/>
      <c r="ED36" s="249"/>
      <c r="EE36" s="234"/>
      <c r="EF36" s="406"/>
      <c r="EG36" s="96"/>
      <c r="EH36" s="250"/>
      <c r="EI36" s="207">
        <f>SUMPRODUCT(D36:EH36,'Raipur-2 R'!D36:EH36)</f>
        <v>0</v>
      </c>
      <c r="EJ36" s="3" t="s">
        <v>1026</v>
      </c>
      <c r="ER36" s="208" t="s">
        <v>52</v>
      </c>
      <c r="ES36" s="30">
        <f t="shared" si="1"/>
        <v>0</v>
      </c>
      <c r="ET36" s="209">
        <f t="shared" si="2"/>
        <v>0</v>
      </c>
    </row>
    <row r="37" spans="2:150" ht="15" hidden="1" customHeight="1">
      <c r="B37" s="342">
        <f t="shared" si="3"/>
        <v>32</v>
      </c>
      <c r="C37" s="30"/>
      <c r="D37" s="232"/>
      <c r="E37" s="233"/>
      <c r="F37" s="234"/>
      <c r="G37" s="232"/>
      <c r="H37" s="233"/>
      <c r="I37" s="234"/>
      <c r="J37" s="321"/>
      <c r="K37" s="233"/>
      <c r="L37" s="234"/>
      <c r="M37" s="321"/>
      <c r="N37" s="233"/>
      <c r="O37" s="234"/>
      <c r="P37" s="412"/>
      <c r="Q37" s="233"/>
      <c r="R37" s="234"/>
      <c r="S37" s="235"/>
      <c r="T37" s="233"/>
      <c r="U37" s="234"/>
      <c r="V37" s="421"/>
      <c r="W37" s="233"/>
      <c r="X37" s="234"/>
      <c r="Y37" s="232"/>
      <c r="Z37" s="234"/>
      <c r="AA37" s="378"/>
      <c r="AB37" s="235"/>
      <c r="AC37" s="236"/>
      <c r="AD37" s="234"/>
      <c r="AE37" s="356"/>
      <c r="AF37" s="236"/>
      <c r="AG37" s="234"/>
      <c r="AH37" s="232"/>
      <c r="AI37" s="237"/>
      <c r="AJ37" s="234"/>
      <c r="AK37" s="232"/>
      <c r="AL37" s="237"/>
      <c r="AM37" s="234"/>
      <c r="AN37" s="232"/>
      <c r="AO37" s="237"/>
      <c r="AP37" s="234"/>
      <c r="AQ37" s="232"/>
      <c r="AR37" s="237"/>
      <c r="AS37" s="234"/>
      <c r="AT37" s="389"/>
      <c r="AU37" s="238"/>
      <c r="AV37" s="235"/>
      <c r="AW37" s="236"/>
      <c r="AX37" s="234"/>
      <c r="AY37" s="235"/>
      <c r="AZ37" s="236"/>
      <c r="BA37" s="234"/>
      <c r="BB37" s="232"/>
      <c r="BC37" s="237"/>
      <c r="BD37" s="234"/>
      <c r="BE37" s="232"/>
      <c r="BF37" s="237"/>
      <c r="BG37" s="234"/>
      <c r="BH37" s="232"/>
      <c r="BI37" s="237"/>
      <c r="BJ37" s="234"/>
      <c r="BK37" s="389"/>
      <c r="BL37" s="238"/>
      <c r="BM37" s="232"/>
      <c r="BN37" s="237"/>
      <c r="BO37" s="234"/>
      <c r="BP37" s="236"/>
      <c r="BQ37" s="237"/>
      <c r="BR37" s="234"/>
      <c r="BS37" s="239"/>
      <c r="BT37" s="240"/>
      <c r="BU37" s="234"/>
      <c r="BV37" s="241"/>
      <c r="BW37" s="240"/>
      <c r="BX37" s="234"/>
      <c r="BY37" s="242"/>
      <c r="BZ37" s="240"/>
      <c r="CA37" s="234"/>
      <c r="CB37" s="235"/>
      <c r="CC37" s="240"/>
      <c r="CD37" s="234"/>
      <c r="CE37" s="235"/>
      <c r="CF37" s="237"/>
      <c r="CG37" s="234"/>
      <c r="CH37" s="316"/>
      <c r="CI37" s="240"/>
      <c r="CJ37" s="234"/>
      <c r="CK37" s="243"/>
      <c r="CL37" s="234"/>
      <c r="CM37" s="371"/>
      <c r="CN37" s="244"/>
      <c r="CO37" s="245"/>
      <c r="CP37" s="246">
        <f t="shared" si="0"/>
        <v>0</v>
      </c>
      <c r="CQ37" s="235"/>
      <c r="CR37" s="247"/>
      <c r="CS37" s="235"/>
      <c r="CT37" s="247"/>
      <c r="CU37" s="235"/>
      <c r="CV37" s="247"/>
      <c r="CW37" s="235"/>
      <c r="CX37" s="247"/>
      <c r="CY37" s="235"/>
      <c r="CZ37" s="247"/>
      <c r="DA37" s="235"/>
      <c r="DB37" s="247"/>
      <c r="DC37" s="235"/>
      <c r="DD37" s="247"/>
      <c r="DE37" s="235"/>
      <c r="DF37" s="247"/>
      <c r="DG37" s="235"/>
      <c r="DH37" s="247"/>
      <c r="DI37" s="235"/>
      <c r="DJ37" s="247"/>
      <c r="DK37" s="235"/>
      <c r="DL37" s="247"/>
      <c r="DM37" s="235"/>
      <c r="DN37" s="247"/>
      <c r="DO37" s="235"/>
      <c r="DP37" s="247"/>
      <c r="DQ37" s="234"/>
      <c r="DR37" s="244"/>
      <c r="DS37" s="332"/>
      <c r="DT37" s="244"/>
      <c r="DU37" s="332"/>
      <c r="DV37" s="581"/>
      <c r="DW37" s="332"/>
      <c r="DX37" s="248"/>
      <c r="DY37" s="234"/>
      <c r="DZ37" s="316"/>
      <c r="EA37" s="234"/>
      <c r="EB37" s="292"/>
      <c r="EC37" s="234"/>
      <c r="ED37" s="249"/>
      <c r="EE37" s="234"/>
      <c r="EF37" s="406"/>
      <c r="EG37" s="96"/>
      <c r="EH37" s="250"/>
      <c r="EI37" s="207">
        <f>SUMPRODUCT(D37:EH37,'Raipur-2 R'!D37:EH37)</f>
        <v>0</v>
      </c>
      <c r="EJ37" s="3" t="s">
        <v>1026</v>
      </c>
      <c r="ER37" s="208" t="s">
        <v>53</v>
      </c>
      <c r="ES37" s="30">
        <f t="shared" si="1"/>
        <v>0</v>
      </c>
      <c r="ET37" s="209">
        <f t="shared" si="2"/>
        <v>0</v>
      </c>
    </row>
    <row r="38" spans="2:150" ht="15" hidden="1" customHeight="1">
      <c r="B38" s="342">
        <f t="shared" si="3"/>
        <v>33</v>
      </c>
      <c r="C38" s="569"/>
      <c r="D38" s="232"/>
      <c r="E38" s="233"/>
      <c r="F38" s="234"/>
      <c r="G38" s="232"/>
      <c r="H38" s="233"/>
      <c r="I38" s="234"/>
      <c r="J38" s="321"/>
      <c r="K38" s="233"/>
      <c r="L38" s="234"/>
      <c r="M38" s="321"/>
      <c r="N38" s="233"/>
      <c r="O38" s="234"/>
      <c r="P38" s="412"/>
      <c r="Q38" s="233"/>
      <c r="R38" s="234"/>
      <c r="S38" s="235"/>
      <c r="T38" s="233"/>
      <c r="U38" s="234"/>
      <c r="V38" s="421"/>
      <c r="W38" s="233"/>
      <c r="X38" s="234"/>
      <c r="Y38" s="232"/>
      <c r="Z38" s="234"/>
      <c r="AA38" s="378"/>
      <c r="AB38" s="235"/>
      <c r="AC38" s="236"/>
      <c r="AD38" s="234"/>
      <c r="AE38" s="356"/>
      <c r="AF38" s="236"/>
      <c r="AG38" s="234"/>
      <c r="AH38" s="232"/>
      <c r="AI38" s="237"/>
      <c r="AJ38" s="234"/>
      <c r="AK38" s="232"/>
      <c r="AL38" s="237"/>
      <c r="AM38" s="234"/>
      <c r="AN38" s="232"/>
      <c r="AO38" s="237"/>
      <c r="AP38" s="234"/>
      <c r="AQ38" s="232"/>
      <c r="AR38" s="237"/>
      <c r="AS38" s="234"/>
      <c r="AT38" s="389"/>
      <c r="AU38" s="238"/>
      <c r="AV38" s="235"/>
      <c r="AW38" s="236"/>
      <c r="AX38" s="234"/>
      <c r="AY38" s="235"/>
      <c r="AZ38" s="236"/>
      <c r="BA38" s="234"/>
      <c r="BB38" s="232"/>
      <c r="BC38" s="237"/>
      <c r="BD38" s="234"/>
      <c r="BE38" s="232"/>
      <c r="BF38" s="237"/>
      <c r="BG38" s="234"/>
      <c r="BH38" s="232"/>
      <c r="BI38" s="237"/>
      <c r="BJ38" s="234"/>
      <c r="BK38" s="389"/>
      <c r="BL38" s="238"/>
      <c r="BM38" s="232"/>
      <c r="BN38" s="237"/>
      <c r="BO38" s="234"/>
      <c r="BP38" s="236"/>
      <c r="BQ38" s="237"/>
      <c r="BR38" s="234"/>
      <c r="BS38" s="239"/>
      <c r="BT38" s="240"/>
      <c r="BU38" s="234"/>
      <c r="BV38" s="241"/>
      <c r="BW38" s="240"/>
      <c r="BX38" s="234"/>
      <c r="BY38" s="242"/>
      <c r="BZ38" s="240"/>
      <c r="CA38" s="234"/>
      <c r="CB38" s="235"/>
      <c r="CC38" s="240"/>
      <c r="CD38" s="234"/>
      <c r="CE38" s="235"/>
      <c r="CF38" s="237"/>
      <c r="CG38" s="234"/>
      <c r="CH38" s="316"/>
      <c r="CI38" s="240"/>
      <c r="CJ38" s="234"/>
      <c r="CK38" s="243"/>
      <c r="CL38" s="234"/>
      <c r="CM38" s="371"/>
      <c r="CN38" s="244"/>
      <c r="CO38" s="245"/>
      <c r="CP38" s="246">
        <f t="shared" si="0"/>
        <v>0</v>
      </c>
      <c r="CQ38" s="235"/>
      <c r="CR38" s="247"/>
      <c r="CS38" s="235"/>
      <c r="CT38" s="247"/>
      <c r="CU38" s="235"/>
      <c r="CV38" s="247"/>
      <c r="CW38" s="235"/>
      <c r="CX38" s="247"/>
      <c r="CY38" s="235"/>
      <c r="CZ38" s="247"/>
      <c r="DA38" s="235"/>
      <c r="DB38" s="247"/>
      <c r="DC38" s="235"/>
      <c r="DD38" s="247"/>
      <c r="DE38" s="235"/>
      <c r="DF38" s="247"/>
      <c r="DG38" s="235"/>
      <c r="DH38" s="247"/>
      <c r="DI38" s="235"/>
      <c r="DJ38" s="247"/>
      <c r="DK38" s="235"/>
      <c r="DL38" s="247"/>
      <c r="DM38" s="235"/>
      <c r="DN38" s="247"/>
      <c r="DO38" s="235"/>
      <c r="DP38" s="247"/>
      <c r="DQ38" s="234"/>
      <c r="DR38" s="244"/>
      <c r="DS38" s="332"/>
      <c r="DT38" s="244"/>
      <c r="DU38" s="332"/>
      <c r="DV38" s="581"/>
      <c r="DW38" s="332"/>
      <c r="DX38" s="248"/>
      <c r="DY38" s="234"/>
      <c r="DZ38" s="316"/>
      <c r="EA38" s="234"/>
      <c r="EB38" s="292"/>
      <c r="EC38" s="234"/>
      <c r="ED38" s="249"/>
      <c r="EE38" s="234"/>
      <c r="EF38" s="406"/>
      <c r="EG38" s="96"/>
      <c r="EH38" s="250"/>
      <c r="EI38" s="207">
        <f>SUMPRODUCT(D38:EH38,'Raipur-2 R'!D38:EH38)</f>
        <v>0</v>
      </c>
      <c r="EJ38" s="3" t="s">
        <v>1026</v>
      </c>
      <c r="ER38" s="208" t="s">
        <v>54</v>
      </c>
      <c r="ES38" s="30">
        <f t="shared" si="1"/>
        <v>0</v>
      </c>
      <c r="ET38" s="209">
        <f t="shared" si="2"/>
        <v>0</v>
      </c>
    </row>
    <row r="39" spans="2:150" ht="15" hidden="1" customHeight="1">
      <c r="B39" s="342">
        <f t="shared" si="3"/>
        <v>34</v>
      </c>
      <c r="C39" s="30"/>
      <c r="D39" s="232"/>
      <c r="E39" s="233"/>
      <c r="F39" s="234"/>
      <c r="G39" s="232"/>
      <c r="H39" s="233"/>
      <c r="I39" s="234"/>
      <c r="J39" s="321"/>
      <c r="K39" s="233"/>
      <c r="L39" s="234"/>
      <c r="M39" s="321"/>
      <c r="N39" s="233"/>
      <c r="O39" s="234"/>
      <c r="P39" s="412"/>
      <c r="Q39" s="233"/>
      <c r="R39" s="234"/>
      <c r="S39" s="235"/>
      <c r="T39" s="233"/>
      <c r="U39" s="234"/>
      <c r="V39" s="421"/>
      <c r="W39" s="233"/>
      <c r="X39" s="234"/>
      <c r="Y39" s="232"/>
      <c r="Z39" s="234"/>
      <c r="AA39" s="378"/>
      <c r="AB39" s="235"/>
      <c r="AC39" s="236"/>
      <c r="AD39" s="234"/>
      <c r="AE39" s="356"/>
      <c r="AF39" s="236"/>
      <c r="AG39" s="234"/>
      <c r="AH39" s="232"/>
      <c r="AI39" s="237"/>
      <c r="AJ39" s="234"/>
      <c r="AK39" s="232"/>
      <c r="AL39" s="237"/>
      <c r="AM39" s="234"/>
      <c r="AN39" s="232"/>
      <c r="AO39" s="237"/>
      <c r="AP39" s="234"/>
      <c r="AQ39" s="232"/>
      <c r="AR39" s="237"/>
      <c r="AS39" s="234"/>
      <c r="AT39" s="389"/>
      <c r="AU39" s="238"/>
      <c r="AV39" s="235"/>
      <c r="AW39" s="236"/>
      <c r="AX39" s="234"/>
      <c r="AY39" s="235"/>
      <c r="AZ39" s="236"/>
      <c r="BA39" s="234"/>
      <c r="BB39" s="232"/>
      <c r="BC39" s="237"/>
      <c r="BD39" s="234"/>
      <c r="BE39" s="232"/>
      <c r="BF39" s="237"/>
      <c r="BG39" s="234"/>
      <c r="BH39" s="232"/>
      <c r="BI39" s="237"/>
      <c r="BJ39" s="234"/>
      <c r="BK39" s="389"/>
      <c r="BL39" s="238"/>
      <c r="BM39" s="232"/>
      <c r="BN39" s="237"/>
      <c r="BO39" s="234"/>
      <c r="BP39" s="236"/>
      <c r="BQ39" s="237"/>
      <c r="BR39" s="234"/>
      <c r="BS39" s="239"/>
      <c r="BT39" s="240"/>
      <c r="BU39" s="234"/>
      <c r="BV39" s="241"/>
      <c r="BW39" s="240"/>
      <c r="BX39" s="234"/>
      <c r="BY39" s="242"/>
      <c r="BZ39" s="240"/>
      <c r="CA39" s="234"/>
      <c r="CB39" s="235"/>
      <c r="CC39" s="240"/>
      <c r="CD39" s="234"/>
      <c r="CE39" s="235"/>
      <c r="CF39" s="237"/>
      <c r="CG39" s="234"/>
      <c r="CH39" s="316"/>
      <c r="CI39" s="240"/>
      <c r="CJ39" s="234"/>
      <c r="CK39" s="243"/>
      <c r="CL39" s="234"/>
      <c r="CM39" s="371"/>
      <c r="CN39" s="244"/>
      <c r="CO39" s="245"/>
      <c r="CP39" s="246">
        <f t="shared" si="0"/>
        <v>0</v>
      </c>
      <c r="CQ39" s="235"/>
      <c r="CR39" s="247"/>
      <c r="CS39" s="235"/>
      <c r="CT39" s="247"/>
      <c r="CU39" s="235"/>
      <c r="CV39" s="247"/>
      <c r="CW39" s="235"/>
      <c r="CX39" s="247"/>
      <c r="CY39" s="235"/>
      <c r="CZ39" s="247"/>
      <c r="DA39" s="235"/>
      <c r="DB39" s="247"/>
      <c r="DC39" s="235"/>
      <c r="DD39" s="247"/>
      <c r="DE39" s="235"/>
      <c r="DF39" s="247"/>
      <c r="DG39" s="235"/>
      <c r="DH39" s="247"/>
      <c r="DI39" s="235"/>
      <c r="DJ39" s="247"/>
      <c r="DK39" s="235"/>
      <c r="DL39" s="247"/>
      <c r="DM39" s="235"/>
      <c r="DN39" s="247"/>
      <c r="DO39" s="235"/>
      <c r="DP39" s="247"/>
      <c r="DQ39" s="234"/>
      <c r="DR39" s="244"/>
      <c r="DS39" s="332"/>
      <c r="DT39" s="244"/>
      <c r="DU39" s="332"/>
      <c r="DV39" s="581"/>
      <c r="DW39" s="332"/>
      <c r="DX39" s="248"/>
      <c r="DY39" s="234"/>
      <c r="DZ39" s="316"/>
      <c r="EA39" s="234"/>
      <c r="EB39" s="292"/>
      <c r="EC39" s="234"/>
      <c r="ED39" s="249"/>
      <c r="EE39" s="234"/>
      <c r="EF39" s="406"/>
      <c r="EG39" s="96"/>
      <c r="EH39" s="250"/>
      <c r="EI39" s="207">
        <f>SUMPRODUCT(D39:EH39,'Raipur-2 R'!D39:EH39)</f>
        <v>0</v>
      </c>
      <c r="EJ39" s="3" t="s">
        <v>1026</v>
      </c>
      <c r="ER39" s="208" t="s">
        <v>55</v>
      </c>
      <c r="ES39" s="30">
        <f t="shared" si="1"/>
        <v>0</v>
      </c>
      <c r="ET39" s="209">
        <f t="shared" si="2"/>
        <v>0</v>
      </c>
    </row>
    <row r="40" spans="2:150" ht="15" hidden="1" customHeight="1">
      <c r="B40" s="342">
        <f t="shared" si="3"/>
        <v>35</v>
      </c>
      <c r="C40" s="30" t="s">
        <v>320</v>
      </c>
      <c r="D40" s="232"/>
      <c r="E40" s="233"/>
      <c r="F40" s="234"/>
      <c r="G40" s="232"/>
      <c r="H40" s="233"/>
      <c r="I40" s="234"/>
      <c r="J40" s="321"/>
      <c r="K40" s="233"/>
      <c r="L40" s="234"/>
      <c r="M40" s="321"/>
      <c r="N40" s="233"/>
      <c r="O40" s="234"/>
      <c r="P40" s="412"/>
      <c r="Q40" s="233"/>
      <c r="R40" s="234"/>
      <c r="S40" s="235"/>
      <c r="T40" s="233"/>
      <c r="U40" s="234"/>
      <c r="V40" s="421"/>
      <c r="W40" s="233"/>
      <c r="X40" s="234"/>
      <c r="Y40" s="232"/>
      <c r="Z40" s="234"/>
      <c r="AA40" s="378"/>
      <c r="AB40" s="235"/>
      <c r="AC40" s="236"/>
      <c r="AD40" s="234"/>
      <c r="AE40" s="356"/>
      <c r="AF40" s="236"/>
      <c r="AG40" s="234"/>
      <c r="AH40" s="232"/>
      <c r="AI40" s="237"/>
      <c r="AJ40" s="234"/>
      <c r="AK40" s="232"/>
      <c r="AL40" s="237"/>
      <c r="AM40" s="234"/>
      <c r="AN40" s="232"/>
      <c r="AO40" s="237"/>
      <c r="AP40" s="234"/>
      <c r="AQ40" s="232"/>
      <c r="AR40" s="237"/>
      <c r="AS40" s="234"/>
      <c r="AT40" s="389"/>
      <c r="AU40" s="238"/>
      <c r="AV40" s="235"/>
      <c r="AW40" s="236"/>
      <c r="AX40" s="234"/>
      <c r="AY40" s="235"/>
      <c r="AZ40" s="236"/>
      <c r="BA40" s="234"/>
      <c r="BB40" s="232"/>
      <c r="BC40" s="237"/>
      <c r="BD40" s="234"/>
      <c r="BE40" s="232"/>
      <c r="BF40" s="237"/>
      <c r="BG40" s="234"/>
      <c r="BH40" s="232"/>
      <c r="BI40" s="237"/>
      <c r="BJ40" s="234"/>
      <c r="BK40" s="389"/>
      <c r="BL40" s="238"/>
      <c r="BM40" s="232"/>
      <c r="BN40" s="237"/>
      <c r="BO40" s="234"/>
      <c r="BP40" s="236"/>
      <c r="BQ40" s="237"/>
      <c r="BR40" s="234"/>
      <c r="BS40" s="239"/>
      <c r="BT40" s="240"/>
      <c r="BU40" s="234"/>
      <c r="BV40" s="241"/>
      <c r="BW40" s="240"/>
      <c r="BX40" s="234"/>
      <c r="BY40" s="242"/>
      <c r="BZ40" s="240"/>
      <c r="CA40" s="234"/>
      <c r="CB40" s="235"/>
      <c r="CC40" s="240"/>
      <c r="CD40" s="234"/>
      <c r="CE40" s="235"/>
      <c r="CF40" s="237"/>
      <c r="CG40" s="234"/>
      <c r="CH40" s="316"/>
      <c r="CI40" s="240"/>
      <c r="CJ40" s="234"/>
      <c r="CK40" s="243"/>
      <c r="CL40" s="234"/>
      <c r="CM40" s="371"/>
      <c r="CN40" s="244"/>
      <c r="CO40" s="245"/>
      <c r="CP40" s="246">
        <f t="shared" si="0"/>
        <v>0</v>
      </c>
      <c r="CQ40" s="235"/>
      <c r="CR40" s="247"/>
      <c r="CS40" s="235"/>
      <c r="CT40" s="247"/>
      <c r="CU40" s="235"/>
      <c r="CV40" s="247"/>
      <c r="CW40" s="235"/>
      <c r="CX40" s="247"/>
      <c r="CY40" s="235"/>
      <c r="CZ40" s="247"/>
      <c r="DA40" s="235"/>
      <c r="DB40" s="247"/>
      <c r="DC40" s="235"/>
      <c r="DD40" s="247"/>
      <c r="DE40" s="235"/>
      <c r="DF40" s="247"/>
      <c r="DG40" s="235"/>
      <c r="DH40" s="247"/>
      <c r="DI40" s="235"/>
      <c r="DJ40" s="247"/>
      <c r="DK40" s="235"/>
      <c r="DL40" s="247"/>
      <c r="DM40" s="235"/>
      <c r="DN40" s="247"/>
      <c r="DO40" s="235"/>
      <c r="DP40" s="247"/>
      <c r="DQ40" s="234"/>
      <c r="DR40" s="244"/>
      <c r="DS40" s="332"/>
      <c r="DT40" s="244"/>
      <c r="DU40" s="332"/>
      <c r="DV40" s="581"/>
      <c r="DW40" s="332"/>
      <c r="DX40" s="248"/>
      <c r="DY40" s="234"/>
      <c r="DZ40" s="316"/>
      <c r="EA40" s="234"/>
      <c r="EB40" s="292"/>
      <c r="EC40" s="234"/>
      <c r="ED40" s="249"/>
      <c r="EE40" s="234"/>
      <c r="EF40" s="406"/>
      <c r="EG40" s="96"/>
      <c r="EH40" s="250"/>
      <c r="EI40" s="207">
        <f>SUMPRODUCT(D40:EH40,'Raipur-2 R'!D40:EH40)</f>
        <v>0</v>
      </c>
      <c r="EJ40" s="3" t="s">
        <v>1026</v>
      </c>
      <c r="ER40" s="208" t="s">
        <v>56</v>
      </c>
      <c r="ES40" s="30" t="str">
        <f t="shared" si="1"/>
        <v>Saha Agency</v>
      </c>
      <c r="ET40" s="209">
        <f t="shared" si="2"/>
        <v>0</v>
      </c>
    </row>
    <row r="41" spans="2:150" ht="15" customHeight="1">
      <c r="B41" s="342">
        <f t="shared" si="3"/>
        <v>36</v>
      </c>
      <c r="C41" s="212" t="s">
        <v>511</v>
      </c>
      <c r="D41" s="232"/>
      <c r="E41" s="233"/>
      <c r="F41" s="234"/>
      <c r="G41" s="232"/>
      <c r="H41" s="233"/>
      <c r="I41" s="234"/>
      <c r="J41" s="321"/>
      <c r="K41" s="233"/>
      <c r="L41" s="234"/>
      <c r="M41" s="321"/>
      <c r="N41" s="233"/>
      <c r="O41" s="234"/>
      <c r="P41" s="412"/>
      <c r="Q41" s="233"/>
      <c r="R41" s="234"/>
      <c r="S41" s="235"/>
      <c r="T41" s="233"/>
      <c r="U41" s="234"/>
      <c r="V41" s="421"/>
      <c r="W41" s="233"/>
      <c r="X41" s="234"/>
      <c r="Y41" s="232"/>
      <c r="Z41" s="234"/>
      <c r="AA41" s="378"/>
      <c r="AB41" s="235"/>
      <c r="AC41" s="236"/>
      <c r="AD41" s="234"/>
      <c r="AE41" s="356"/>
      <c r="AF41" s="236"/>
      <c r="AG41" s="234"/>
      <c r="AH41" s="232">
        <v>3</v>
      </c>
      <c r="AI41" s="237"/>
      <c r="AJ41" s="234"/>
      <c r="AK41" s="232"/>
      <c r="AL41" s="237"/>
      <c r="AM41" s="234"/>
      <c r="AN41" s="232">
        <v>2</v>
      </c>
      <c r="AO41" s="237"/>
      <c r="AP41" s="234"/>
      <c r="AQ41" s="232"/>
      <c r="AR41" s="237"/>
      <c r="AS41" s="234"/>
      <c r="AT41" s="389"/>
      <c r="AU41" s="238"/>
      <c r="AV41" s="235"/>
      <c r="AW41" s="236"/>
      <c r="AX41" s="234"/>
      <c r="AY41" s="235"/>
      <c r="AZ41" s="236"/>
      <c r="BA41" s="234"/>
      <c r="BB41" s="232">
        <v>2</v>
      </c>
      <c r="BC41" s="237"/>
      <c r="BD41" s="234"/>
      <c r="BE41" s="232">
        <v>1</v>
      </c>
      <c r="BF41" s="237"/>
      <c r="BG41" s="234"/>
      <c r="BH41" s="232"/>
      <c r="BI41" s="237"/>
      <c r="BJ41" s="234"/>
      <c r="BK41" s="389"/>
      <c r="BL41" s="238"/>
      <c r="BM41" s="232"/>
      <c r="BN41" s="237"/>
      <c r="BO41" s="234"/>
      <c r="BP41" s="236"/>
      <c r="BQ41" s="237"/>
      <c r="BR41" s="234"/>
      <c r="BS41" s="239"/>
      <c r="BT41" s="240"/>
      <c r="BU41" s="234"/>
      <c r="BV41" s="241"/>
      <c r="BW41" s="240"/>
      <c r="BX41" s="234"/>
      <c r="BY41" s="242"/>
      <c r="BZ41" s="240"/>
      <c r="CA41" s="234"/>
      <c r="CB41" s="235"/>
      <c r="CC41" s="240"/>
      <c r="CD41" s="234"/>
      <c r="CE41" s="235"/>
      <c r="CF41" s="237">
        <v>5</v>
      </c>
      <c r="CG41" s="234"/>
      <c r="CH41" s="316"/>
      <c r="CI41" s="240"/>
      <c r="CJ41" s="234"/>
      <c r="CK41" s="243"/>
      <c r="CL41" s="234"/>
      <c r="CM41" s="371"/>
      <c r="CN41" s="244"/>
      <c r="CO41" s="245"/>
      <c r="CP41" s="246">
        <f t="shared" si="0"/>
        <v>1</v>
      </c>
      <c r="CQ41" s="235"/>
      <c r="CR41" s="247"/>
      <c r="CS41" s="235"/>
      <c r="CT41" s="247"/>
      <c r="CU41" s="235"/>
      <c r="CV41" s="247"/>
      <c r="CW41" s="235"/>
      <c r="CX41" s="247"/>
      <c r="CY41" s="235"/>
      <c r="CZ41" s="247"/>
      <c r="DA41" s="235"/>
      <c r="DB41" s="247"/>
      <c r="DC41" s="235"/>
      <c r="DD41" s="247"/>
      <c r="DE41" s="235"/>
      <c r="DF41" s="247"/>
      <c r="DG41" s="235"/>
      <c r="DH41" s="247"/>
      <c r="DI41" s="235"/>
      <c r="DJ41" s="247"/>
      <c r="DK41" s="235"/>
      <c r="DL41" s="247"/>
      <c r="DM41" s="235"/>
      <c r="DN41" s="247"/>
      <c r="DO41" s="235"/>
      <c r="DP41" s="247"/>
      <c r="DQ41" s="234"/>
      <c r="DR41" s="244"/>
      <c r="DS41" s="332"/>
      <c r="DT41" s="244"/>
      <c r="DU41" s="332"/>
      <c r="DV41" s="581"/>
      <c r="DW41" s="332"/>
      <c r="DX41" s="248"/>
      <c r="DY41" s="234"/>
      <c r="DZ41" s="316"/>
      <c r="EA41" s="234"/>
      <c r="EB41" s="292"/>
      <c r="EC41" s="234"/>
      <c r="ED41" s="249"/>
      <c r="EE41" s="234"/>
      <c r="EF41" s="406"/>
      <c r="EG41" s="96"/>
      <c r="EH41" s="250"/>
      <c r="EI41" s="207">
        <f>SUMPRODUCT(D41:EH41,'Raipur-2 R'!D41:EH41)</f>
        <v>7404.84</v>
      </c>
      <c r="EJ41" s="3" t="s">
        <v>1026</v>
      </c>
      <c r="ER41" s="208" t="s">
        <v>57</v>
      </c>
      <c r="ES41" s="30" t="str">
        <f t="shared" si="1"/>
        <v>Manoj Kumar Sarkar</v>
      </c>
      <c r="ET41" s="209">
        <f t="shared" si="2"/>
        <v>7404.84</v>
      </c>
    </row>
    <row r="42" spans="2:150" ht="15" customHeight="1">
      <c r="B42" s="342">
        <f t="shared" si="3"/>
        <v>37</v>
      </c>
      <c r="C42" s="212" t="s">
        <v>433</v>
      </c>
      <c r="D42" s="232"/>
      <c r="E42" s="233"/>
      <c r="F42" s="234"/>
      <c r="G42" s="232">
        <v>4</v>
      </c>
      <c r="H42" s="233"/>
      <c r="I42" s="234"/>
      <c r="J42" s="321"/>
      <c r="K42" s="233"/>
      <c r="L42" s="234"/>
      <c r="M42" s="321"/>
      <c r="N42" s="233"/>
      <c r="O42" s="234"/>
      <c r="P42" s="412"/>
      <c r="Q42" s="233"/>
      <c r="R42" s="234"/>
      <c r="S42" s="235"/>
      <c r="T42" s="233"/>
      <c r="U42" s="234"/>
      <c r="V42" s="421"/>
      <c r="W42" s="233"/>
      <c r="X42" s="234"/>
      <c r="Y42" s="232"/>
      <c r="Z42" s="234"/>
      <c r="AA42" s="378"/>
      <c r="AB42" s="235"/>
      <c r="AC42" s="236"/>
      <c r="AD42" s="234"/>
      <c r="AE42" s="356"/>
      <c r="AF42" s="236"/>
      <c r="AG42" s="234"/>
      <c r="AH42" s="232">
        <v>2</v>
      </c>
      <c r="AI42" s="237"/>
      <c r="AJ42" s="234"/>
      <c r="AK42" s="232"/>
      <c r="AL42" s="237"/>
      <c r="AM42" s="234"/>
      <c r="AN42" s="232">
        <v>3</v>
      </c>
      <c r="AO42" s="237"/>
      <c r="AP42" s="234"/>
      <c r="AQ42" s="232"/>
      <c r="AR42" s="237"/>
      <c r="AS42" s="234"/>
      <c r="AT42" s="389"/>
      <c r="AU42" s="238"/>
      <c r="AV42" s="235"/>
      <c r="AW42" s="236"/>
      <c r="AX42" s="234"/>
      <c r="AY42" s="235"/>
      <c r="AZ42" s="236"/>
      <c r="BA42" s="234"/>
      <c r="BB42" s="232">
        <v>2</v>
      </c>
      <c r="BC42" s="237"/>
      <c r="BD42" s="234"/>
      <c r="BE42" s="232"/>
      <c r="BF42" s="237"/>
      <c r="BG42" s="234"/>
      <c r="BH42" s="232"/>
      <c r="BI42" s="237"/>
      <c r="BJ42" s="234"/>
      <c r="BK42" s="389"/>
      <c r="BL42" s="238"/>
      <c r="BM42" s="232"/>
      <c r="BN42" s="237"/>
      <c r="BO42" s="234"/>
      <c r="BP42" s="236"/>
      <c r="BQ42" s="237"/>
      <c r="BR42" s="234"/>
      <c r="BS42" s="239"/>
      <c r="BT42" s="240"/>
      <c r="BU42" s="234"/>
      <c r="BV42" s="241"/>
      <c r="BW42" s="240"/>
      <c r="BX42" s="234"/>
      <c r="BY42" s="242"/>
      <c r="BZ42" s="240"/>
      <c r="CA42" s="234"/>
      <c r="CB42" s="235"/>
      <c r="CC42" s="240"/>
      <c r="CD42" s="234"/>
      <c r="CE42" s="235"/>
      <c r="CF42" s="237">
        <v>60</v>
      </c>
      <c r="CG42" s="234"/>
      <c r="CH42" s="316"/>
      <c r="CI42" s="240"/>
      <c r="CJ42" s="234"/>
      <c r="CK42" s="243">
        <v>20</v>
      </c>
      <c r="CL42" s="234"/>
      <c r="CM42" s="371"/>
      <c r="CN42" s="244"/>
      <c r="CO42" s="245"/>
      <c r="CP42" s="246">
        <f t="shared" si="0"/>
        <v>32</v>
      </c>
      <c r="CQ42" s="235"/>
      <c r="CR42" s="247"/>
      <c r="CS42" s="235"/>
      <c r="CT42" s="247"/>
      <c r="CU42" s="235"/>
      <c r="CV42" s="247"/>
      <c r="CW42" s="235"/>
      <c r="CX42" s="247"/>
      <c r="CY42" s="235"/>
      <c r="CZ42" s="247"/>
      <c r="DA42" s="235"/>
      <c r="DB42" s="247"/>
      <c r="DC42" s="235"/>
      <c r="DD42" s="247"/>
      <c r="DE42" s="235"/>
      <c r="DF42" s="247"/>
      <c r="DG42" s="235"/>
      <c r="DH42" s="247"/>
      <c r="DI42" s="235"/>
      <c r="DJ42" s="247"/>
      <c r="DK42" s="235"/>
      <c r="DL42" s="247"/>
      <c r="DM42" s="235"/>
      <c r="DN42" s="247"/>
      <c r="DO42" s="235"/>
      <c r="DP42" s="247"/>
      <c r="DQ42" s="234"/>
      <c r="DR42" s="244"/>
      <c r="DS42" s="332"/>
      <c r="DT42" s="244"/>
      <c r="DU42" s="332"/>
      <c r="DV42" s="581"/>
      <c r="DW42" s="332"/>
      <c r="DX42" s="248"/>
      <c r="DY42" s="234"/>
      <c r="DZ42" s="316"/>
      <c r="EA42" s="234"/>
      <c r="EB42" s="292"/>
      <c r="EC42" s="234"/>
      <c r="ED42" s="249"/>
      <c r="EE42" s="234"/>
      <c r="EF42" s="406"/>
      <c r="EG42" s="96"/>
      <c r="EH42" s="250"/>
      <c r="EI42" s="207">
        <f>SUMPRODUCT(D42:EH42,'Raipur-2 R'!D42:EH42)</f>
        <v>20850.079999999998</v>
      </c>
      <c r="EJ42" s="3" t="s">
        <v>1026</v>
      </c>
      <c r="ER42" s="208" t="s">
        <v>58</v>
      </c>
      <c r="ES42" s="30" t="str">
        <f t="shared" si="1"/>
        <v>Tandan Milk</v>
      </c>
      <c r="ET42" s="209">
        <f t="shared" si="2"/>
        <v>20850.079999999998</v>
      </c>
    </row>
    <row r="43" spans="2:150" ht="15" hidden="1" customHeight="1">
      <c r="B43" s="342">
        <f t="shared" si="3"/>
        <v>38</v>
      </c>
      <c r="C43" s="212" t="s">
        <v>555</v>
      </c>
      <c r="D43" s="232"/>
      <c r="E43" s="233"/>
      <c r="F43" s="234"/>
      <c r="G43" s="232"/>
      <c r="H43" s="233"/>
      <c r="I43" s="234"/>
      <c r="J43" s="321"/>
      <c r="K43" s="233"/>
      <c r="L43" s="234"/>
      <c r="M43" s="321"/>
      <c r="N43" s="233"/>
      <c r="O43" s="234"/>
      <c r="P43" s="412"/>
      <c r="Q43" s="233"/>
      <c r="R43" s="234"/>
      <c r="S43" s="235"/>
      <c r="T43" s="233"/>
      <c r="U43" s="234"/>
      <c r="V43" s="421"/>
      <c r="W43" s="233"/>
      <c r="X43" s="234"/>
      <c r="Y43" s="232"/>
      <c r="Z43" s="234"/>
      <c r="AA43" s="378"/>
      <c r="AB43" s="235"/>
      <c r="AC43" s="236"/>
      <c r="AD43" s="234"/>
      <c r="AE43" s="356"/>
      <c r="AF43" s="236"/>
      <c r="AG43" s="234"/>
      <c r="AH43" s="232"/>
      <c r="AI43" s="237"/>
      <c r="AJ43" s="234"/>
      <c r="AK43" s="232"/>
      <c r="AL43" s="237"/>
      <c r="AM43" s="234"/>
      <c r="AN43" s="232"/>
      <c r="AO43" s="237"/>
      <c r="AP43" s="234"/>
      <c r="AQ43" s="232"/>
      <c r="AR43" s="237"/>
      <c r="AS43" s="234"/>
      <c r="AT43" s="389"/>
      <c r="AU43" s="238"/>
      <c r="AV43" s="235"/>
      <c r="AW43" s="236"/>
      <c r="AX43" s="234"/>
      <c r="AY43" s="235"/>
      <c r="AZ43" s="236"/>
      <c r="BA43" s="234"/>
      <c r="BB43" s="232"/>
      <c r="BC43" s="237"/>
      <c r="BD43" s="234"/>
      <c r="BE43" s="232"/>
      <c r="BF43" s="237"/>
      <c r="BG43" s="234"/>
      <c r="BH43" s="232"/>
      <c r="BI43" s="237"/>
      <c r="BJ43" s="234"/>
      <c r="BK43" s="389"/>
      <c r="BL43" s="238"/>
      <c r="BM43" s="232"/>
      <c r="BN43" s="237"/>
      <c r="BO43" s="234"/>
      <c r="BP43" s="236"/>
      <c r="BQ43" s="237"/>
      <c r="BR43" s="234"/>
      <c r="BS43" s="239"/>
      <c r="BT43" s="240"/>
      <c r="BU43" s="234"/>
      <c r="BV43" s="241"/>
      <c r="BW43" s="240"/>
      <c r="BX43" s="234"/>
      <c r="BY43" s="242"/>
      <c r="BZ43" s="240"/>
      <c r="CA43" s="234"/>
      <c r="CB43" s="235"/>
      <c r="CC43" s="240"/>
      <c r="CD43" s="234"/>
      <c r="CE43" s="235"/>
      <c r="CF43" s="237"/>
      <c r="CG43" s="234"/>
      <c r="CH43" s="316"/>
      <c r="CI43" s="240"/>
      <c r="CJ43" s="234"/>
      <c r="CK43" s="243"/>
      <c r="CL43" s="234"/>
      <c r="CM43" s="371"/>
      <c r="CN43" s="244"/>
      <c r="CO43" s="245"/>
      <c r="CP43" s="246">
        <f t="shared" si="0"/>
        <v>0</v>
      </c>
      <c r="CQ43" s="235"/>
      <c r="CR43" s="247"/>
      <c r="CS43" s="235"/>
      <c r="CT43" s="247"/>
      <c r="CU43" s="235"/>
      <c r="CV43" s="247"/>
      <c r="CW43" s="235"/>
      <c r="CX43" s="247"/>
      <c r="CY43" s="235"/>
      <c r="CZ43" s="247"/>
      <c r="DA43" s="235"/>
      <c r="DB43" s="247"/>
      <c r="DC43" s="235"/>
      <c r="DD43" s="247"/>
      <c r="DE43" s="235"/>
      <c r="DF43" s="247"/>
      <c r="DG43" s="235"/>
      <c r="DH43" s="247"/>
      <c r="DI43" s="235"/>
      <c r="DJ43" s="247"/>
      <c r="DK43" s="235"/>
      <c r="DL43" s="247"/>
      <c r="DM43" s="235"/>
      <c r="DN43" s="247"/>
      <c r="DO43" s="235"/>
      <c r="DP43" s="247"/>
      <c r="DQ43" s="234"/>
      <c r="DR43" s="244"/>
      <c r="DS43" s="332"/>
      <c r="DT43" s="244"/>
      <c r="DU43" s="332"/>
      <c r="DV43" s="581"/>
      <c r="DW43" s="332"/>
      <c r="DX43" s="248"/>
      <c r="DY43" s="234"/>
      <c r="DZ43" s="316"/>
      <c r="EA43" s="234"/>
      <c r="EB43" s="292"/>
      <c r="EC43" s="234"/>
      <c r="ED43" s="249"/>
      <c r="EE43" s="234"/>
      <c r="EF43" s="406"/>
      <c r="EG43" s="96"/>
      <c r="EH43" s="250"/>
      <c r="EI43" s="207">
        <f>SUMPRODUCT(D43:EH43,'Raipur-2 R'!D43:EH43)</f>
        <v>0</v>
      </c>
      <c r="EJ43" s="3" t="s">
        <v>1026</v>
      </c>
      <c r="ER43" s="208" t="s">
        <v>59</v>
      </c>
      <c r="ES43" s="30" t="str">
        <f t="shared" si="1"/>
        <v>CM Dairy</v>
      </c>
      <c r="ET43" s="209">
        <f t="shared" si="2"/>
        <v>0</v>
      </c>
    </row>
    <row r="44" spans="2:150" ht="15" customHeight="1">
      <c r="B44" s="342">
        <f t="shared" si="3"/>
        <v>39</v>
      </c>
      <c r="C44" s="30" t="s">
        <v>603</v>
      </c>
      <c r="D44" s="232">
        <v>7</v>
      </c>
      <c r="E44" s="233"/>
      <c r="F44" s="234"/>
      <c r="G44" s="232"/>
      <c r="H44" s="233"/>
      <c r="I44" s="234"/>
      <c r="J44" s="321"/>
      <c r="K44" s="233"/>
      <c r="L44" s="234"/>
      <c r="M44" s="321"/>
      <c r="N44" s="233"/>
      <c r="O44" s="234"/>
      <c r="P44" s="412"/>
      <c r="Q44" s="233"/>
      <c r="R44" s="234"/>
      <c r="S44" s="235"/>
      <c r="T44" s="233"/>
      <c r="U44" s="234"/>
      <c r="V44" s="421"/>
      <c r="W44" s="233"/>
      <c r="X44" s="234"/>
      <c r="Y44" s="232"/>
      <c r="Z44" s="234"/>
      <c r="AA44" s="378"/>
      <c r="AB44" s="235"/>
      <c r="AC44" s="236"/>
      <c r="AD44" s="234"/>
      <c r="AE44" s="356"/>
      <c r="AF44" s="236"/>
      <c r="AG44" s="234"/>
      <c r="AH44" s="232"/>
      <c r="AI44" s="237"/>
      <c r="AJ44" s="234"/>
      <c r="AK44" s="232"/>
      <c r="AL44" s="237"/>
      <c r="AM44" s="234"/>
      <c r="AN44" s="232">
        <v>1</v>
      </c>
      <c r="AO44" s="237"/>
      <c r="AP44" s="234"/>
      <c r="AQ44" s="232">
        <v>2</v>
      </c>
      <c r="AR44" s="237"/>
      <c r="AS44" s="234"/>
      <c r="AT44" s="389"/>
      <c r="AU44" s="238"/>
      <c r="AV44" s="235"/>
      <c r="AW44" s="236"/>
      <c r="AX44" s="234"/>
      <c r="AY44" s="235"/>
      <c r="AZ44" s="236"/>
      <c r="BA44" s="234"/>
      <c r="BB44" s="232"/>
      <c r="BC44" s="237"/>
      <c r="BD44" s="234"/>
      <c r="BE44" s="232"/>
      <c r="BF44" s="237"/>
      <c r="BG44" s="234"/>
      <c r="BH44" s="232">
        <v>7</v>
      </c>
      <c r="BI44" s="237"/>
      <c r="BJ44" s="234"/>
      <c r="BK44" s="389"/>
      <c r="BL44" s="238"/>
      <c r="BM44" s="232"/>
      <c r="BN44" s="237"/>
      <c r="BO44" s="234"/>
      <c r="BP44" s="236"/>
      <c r="BQ44" s="237"/>
      <c r="BR44" s="234"/>
      <c r="BS44" s="239"/>
      <c r="BT44" s="240"/>
      <c r="BU44" s="234"/>
      <c r="BV44" s="241"/>
      <c r="BW44" s="240"/>
      <c r="BX44" s="234"/>
      <c r="BY44" s="242"/>
      <c r="BZ44" s="240"/>
      <c r="CA44" s="234"/>
      <c r="CB44" s="235"/>
      <c r="CC44" s="240"/>
      <c r="CD44" s="234"/>
      <c r="CE44" s="235"/>
      <c r="CF44" s="237"/>
      <c r="CG44" s="234"/>
      <c r="CH44" s="316"/>
      <c r="CI44" s="240"/>
      <c r="CJ44" s="234"/>
      <c r="CK44" s="243"/>
      <c r="CL44" s="234"/>
      <c r="CM44" s="371"/>
      <c r="CN44" s="244"/>
      <c r="CO44" s="245"/>
      <c r="CP44" s="246">
        <f t="shared" si="0"/>
        <v>0</v>
      </c>
      <c r="CQ44" s="235"/>
      <c r="CR44" s="247"/>
      <c r="CS44" s="235"/>
      <c r="CT44" s="247"/>
      <c r="CU44" s="235"/>
      <c r="CV44" s="247"/>
      <c r="CW44" s="235"/>
      <c r="CX44" s="247"/>
      <c r="CY44" s="235"/>
      <c r="CZ44" s="247"/>
      <c r="DA44" s="235"/>
      <c r="DB44" s="247"/>
      <c r="DC44" s="235"/>
      <c r="DD44" s="247"/>
      <c r="DE44" s="235"/>
      <c r="DF44" s="247"/>
      <c r="DG44" s="235"/>
      <c r="DH44" s="247"/>
      <c r="DI44" s="235"/>
      <c r="DJ44" s="247"/>
      <c r="DK44" s="235"/>
      <c r="DL44" s="247"/>
      <c r="DM44" s="235"/>
      <c r="DN44" s="247"/>
      <c r="DO44" s="235"/>
      <c r="DP44" s="247"/>
      <c r="DQ44" s="234"/>
      <c r="DR44" s="244"/>
      <c r="DS44" s="332"/>
      <c r="DT44" s="244"/>
      <c r="DU44" s="332"/>
      <c r="DV44" s="581"/>
      <c r="DW44" s="332"/>
      <c r="DX44" s="248"/>
      <c r="DY44" s="234"/>
      <c r="DZ44" s="316"/>
      <c r="EA44" s="234"/>
      <c r="EB44" s="292"/>
      <c r="EC44" s="234"/>
      <c r="ED44" s="249"/>
      <c r="EE44" s="234"/>
      <c r="EF44" s="406"/>
      <c r="EG44" s="96"/>
      <c r="EH44" s="250"/>
      <c r="EI44" s="207">
        <f>SUMPRODUCT(D44:EH44,'Raipur-2 R'!D44:EH44)</f>
        <v>10366</v>
      </c>
      <c r="EJ44" s="3" t="s">
        <v>1026</v>
      </c>
      <c r="ER44" s="208" t="s">
        <v>60</v>
      </c>
      <c r="ES44" s="30" t="str">
        <f t="shared" si="1"/>
        <v>Santosh Kumar Sagar</v>
      </c>
      <c r="ET44" s="209">
        <f t="shared" si="2"/>
        <v>10366</v>
      </c>
    </row>
    <row r="45" spans="2:150" ht="15" hidden="1" customHeight="1">
      <c r="B45" s="342">
        <f t="shared" si="3"/>
        <v>40</v>
      </c>
      <c r="C45" s="30" t="s">
        <v>944</v>
      </c>
      <c r="D45" s="232"/>
      <c r="E45" s="233"/>
      <c r="F45" s="234"/>
      <c r="G45" s="232"/>
      <c r="H45" s="233"/>
      <c r="I45" s="234"/>
      <c r="J45" s="321"/>
      <c r="K45" s="233"/>
      <c r="L45" s="234"/>
      <c r="M45" s="321"/>
      <c r="N45" s="233"/>
      <c r="O45" s="234"/>
      <c r="P45" s="412"/>
      <c r="Q45" s="233"/>
      <c r="R45" s="234"/>
      <c r="S45" s="235"/>
      <c r="T45" s="233"/>
      <c r="U45" s="234"/>
      <c r="V45" s="421"/>
      <c r="W45" s="233"/>
      <c r="X45" s="234"/>
      <c r="Y45" s="232"/>
      <c r="Z45" s="234"/>
      <c r="AA45" s="378"/>
      <c r="AB45" s="235"/>
      <c r="AC45" s="236"/>
      <c r="AD45" s="234"/>
      <c r="AE45" s="356"/>
      <c r="AF45" s="236"/>
      <c r="AG45" s="234"/>
      <c r="AH45" s="232"/>
      <c r="AI45" s="237"/>
      <c r="AJ45" s="234"/>
      <c r="AK45" s="232"/>
      <c r="AL45" s="237"/>
      <c r="AM45" s="234"/>
      <c r="AN45" s="232"/>
      <c r="AO45" s="237"/>
      <c r="AP45" s="234"/>
      <c r="AQ45" s="232"/>
      <c r="AR45" s="237"/>
      <c r="AS45" s="234"/>
      <c r="AT45" s="389"/>
      <c r="AU45" s="238"/>
      <c r="AV45" s="235"/>
      <c r="AW45" s="236"/>
      <c r="AX45" s="234"/>
      <c r="AY45" s="235"/>
      <c r="AZ45" s="236"/>
      <c r="BA45" s="234"/>
      <c r="BB45" s="232"/>
      <c r="BC45" s="237"/>
      <c r="BD45" s="234"/>
      <c r="BE45" s="232"/>
      <c r="BF45" s="237"/>
      <c r="BG45" s="234"/>
      <c r="BH45" s="232"/>
      <c r="BI45" s="237"/>
      <c r="BJ45" s="234"/>
      <c r="BK45" s="389"/>
      <c r="BL45" s="238"/>
      <c r="BM45" s="232"/>
      <c r="BN45" s="237"/>
      <c r="BO45" s="234"/>
      <c r="BP45" s="236"/>
      <c r="BQ45" s="237"/>
      <c r="BR45" s="234"/>
      <c r="BS45" s="239"/>
      <c r="BT45" s="240"/>
      <c r="BU45" s="234"/>
      <c r="BV45" s="241"/>
      <c r="BW45" s="240"/>
      <c r="BX45" s="234"/>
      <c r="BY45" s="242"/>
      <c r="BZ45" s="240"/>
      <c r="CA45" s="234"/>
      <c r="CB45" s="235"/>
      <c r="CC45" s="240"/>
      <c r="CD45" s="234"/>
      <c r="CE45" s="235"/>
      <c r="CF45" s="237"/>
      <c r="CG45" s="234"/>
      <c r="CH45" s="316"/>
      <c r="CI45" s="240"/>
      <c r="CJ45" s="234"/>
      <c r="CK45" s="243"/>
      <c r="CL45" s="234"/>
      <c r="CM45" s="371"/>
      <c r="CN45" s="244"/>
      <c r="CO45" s="245"/>
      <c r="CP45" s="246">
        <f t="shared" si="0"/>
        <v>0</v>
      </c>
      <c r="CQ45" s="235"/>
      <c r="CR45" s="247"/>
      <c r="CS45" s="235"/>
      <c r="CT45" s="247"/>
      <c r="CU45" s="235"/>
      <c r="CV45" s="247"/>
      <c r="CW45" s="235"/>
      <c r="CX45" s="247"/>
      <c r="CY45" s="235"/>
      <c r="CZ45" s="247"/>
      <c r="DA45" s="235"/>
      <c r="DB45" s="247"/>
      <c r="DC45" s="235"/>
      <c r="DD45" s="247"/>
      <c r="DE45" s="235"/>
      <c r="DF45" s="247"/>
      <c r="DG45" s="235"/>
      <c r="DH45" s="247"/>
      <c r="DI45" s="235"/>
      <c r="DJ45" s="247"/>
      <c r="DK45" s="235"/>
      <c r="DL45" s="247"/>
      <c r="DM45" s="235"/>
      <c r="DN45" s="247"/>
      <c r="DO45" s="235"/>
      <c r="DP45" s="247"/>
      <c r="DQ45" s="234"/>
      <c r="DR45" s="244"/>
      <c r="DS45" s="332"/>
      <c r="DT45" s="244"/>
      <c r="DU45" s="332"/>
      <c r="DV45" s="581"/>
      <c r="DW45" s="332"/>
      <c r="DX45" s="248"/>
      <c r="DY45" s="234"/>
      <c r="DZ45" s="316"/>
      <c r="EA45" s="234"/>
      <c r="EB45" s="292"/>
      <c r="EC45" s="234"/>
      <c r="ED45" s="249"/>
      <c r="EE45" s="234"/>
      <c r="EF45" s="406"/>
      <c r="EG45" s="96"/>
      <c r="EH45" s="250"/>
      <c r="EI45" s="207">
        <f>SUMPRODUCT(D45:EH45,'Raipur-2 R'!D45:EH45)</f>
        <v>0</v>
      </c>
      <c r="EJ45" s="3" t="s">
        <v>1026</v>
      </c>
      <c r="ER45" s="208" t="s">
        <v>61</v>
      </c>
      <c r="ES45" s="30" t="str">
        <f t="shared" si="1"/>
        <v>Chourasiya Marketing</v>
      </c>
      <c r="ET45" s="209">
        <f t="shared" si="2"/>
        <v>0</v>
      </c>
    </row>
    <row r="46" spans="2:150" ht="15" customHeight="1">
      <c r="B46" s="342">
        <f t="shared" si="3"/>
        <v>41</v>
      </c>
      <c r="C46" s="30" t="s">
        <v>440</v>
      </c>
      <c r="D46" s="232"/>
      <c r="E46" s="233"/>
      <c r="F46" s="234"/>
      <c r="G46" s="232"/>
      <c r="H46" s="233"/>
      <c r="I46" s="234"/>
      <c r="J46" s="321"/>
      <c r="K46" s="233"/>
      <c r="L46" s="234"/>
      <c r="M46" s="321"/>
      <c r="N46" s="233"/>
      <c r="O46" s="234"/>
      <c r="P46" s="412"/>
      <c r="Q46" s="233"/>
      <c r="R46" s="234"/>
      <c r="S46" s="235"/>
      <c r="T46" s="233"/>
      <c r="U46" s="234"/>
      <c r="V46" s="421"/>
      <c r="W46" s="233"/>
      <c r="X46" s="234"/>
      <c r="Y46" s="232"/>
      <c r="Z46" s="234"/>
      <c r="AA46" s="378"/>
      <c r="AB46" s="235"/>
      <c r="AC46" s="236"/>
      <c r="AD46" s="234"/>
      <c r="AE46" s="356"/>
      <c r="AF46" s="236"/>
      <c r="AG46" s="234"/>
      <c r="AH46" s="232"/>
      <c r="AI46" s="237"/>
      <c r="AJ46" s="234"/>
      <c r="AK46" s="232"/>
      <c r="AL46" s="237"/>
      <c r="AM46" s="234"/>
      <c r="AN46" s="232"/>
      <c r="AO46" s="237"/>
      <c r="AP46" s="234"/>
      <c r="AQ46" s="232"/>
      <c r="AR46" s="237"/>
      <c r="AS46" s="234"/>
      <c r="AT46" s="389"/>
      <c r="AU46" s="238"/>
      <c r="AV46" s="235"/>
      <c r="AW46" s="236"/>
      <c r="AX46" s="234"/>
      <c r="AY46" s="235"/>
      <c r="AZ46" s="236"/>
      <c r="BA46" s="234"/>
      <c r="BB46" s="232"/>
      <c r="BC46" s="237"/>
      <c r="BD46" s="234"/>
      <c r="BE46" s="232"/>
      <c r="BF46" s="237"/>
      <c r="BG46" s="234"/>
      <c r="BH46" s="232">
        <v>2</v>
      </c>
      <c r="BI46" s="237"/>
      <c r="BJ46" s="234"/>
      <c r="BK46" s="389"/>
      <c r="BL46" s="238"/>
      <c r="BM46" s="232"/>
      <c r="BN46" s="237"/>
      <c r="BO46" s="234"/>
      <c r="BP46" s="236"/>
      <c r="BQ46" s="237"/>
      <c r="BR46" s="234"/>
      <c r="BS46" s="239"/>
      <c r="BT46" s="240"/>
      <c r="BU46" s="234"/>
      <c r="BV46" s="241"/>
      <c r="BW46" s="240"/>
      <c r="BX46" s="234"/>
      <c r="BY46" s="242"/>
      <c r="BZ46" s="240"/>
      <c r="CA46" s="234"/>
      <c r="CB46" s="235"/>
      <c r="CC46" s="240"/>
      <c r="CD46" s="234"/>
      <c r="CE46" s="235"/>
      <c r="CF46" s="237"/>
      <c r="CG46" s="234"/>
      <c r="CH46" s="316"/>
      <c r="CI46" s="240"/>
      <c r="CJ46" s="234"/>
      <c r="CK46" s="243"/>
      <c r="CL46" s="234"/>
      <c r="CM46" s="371"/>
      <c r="CN46" s="244"/>
      <c r="CO46" s="245"/>
      <c r="CP46" s="246">
        <f t="shared" si="0"/>
        <v>0</v>
      </c>
      <c r="CQ46" s="235"/>
      <c r="CR46" s="247"/>
      <c r="CS46" s="235"/>
      <c r="CT46" s="247"/>
      <c r="CU46" s="235"/>
      <c r="CV46" s="247"/>
      <c r="CW46" s="235"/>
      <c r="CX46" s="247"/>
      <c r="CY46" s="235"/>
      <c r="CZ46" s="247"/>
      <c r="DA46" s="235"/>
      <c r="DB46" s="247"/>
      <c r="DC46" s="235"/>
      <c r="DD46" s="247"/>
      <c r="DE46" s="235"/>
      <c r="DF46" s="247"/>
      <c r="DG46" s="235"/>
      <c r="DH46" s="247"/>
      <c r="DI46" s="235"/>
      <c r="DJ46" s="247"/>
      <c r="DK46" s="235"/>
      <c r="DL46" s="247"/>
      <c r="DM46" s="235"/>
      <c r="DN46" s="247"/>
      <c r="DO46" s="235"/>
      <c r="DP46" s="247"/>
      <c r="DQ46" s="234"/>
      <c r="DR46" s="244"/>
      <c r="DS46" s="332"/>
      <c r="DT46" s="244"/>
      <c r="DU46" s="332"/>
      <c r="DV46" s="581"/>
      <c r="DW46" s="332"/>
      <c r="DX46" s="248"/>
      <c r="DY46" s="234"/>
      <c r="DZ46" s="316"/>
      <c r="EA46" s="234"/>
      <c r="EB46" s="292"/>
      <c r="EC46" s="234"/>
      <c r="ED46" s="249"/>
      <c r="EE46" s="234"/>
      <c r="EF46" s="406"/>
      <c r="EG46" s="96"/>
      <c r="EH46" s="250"/>
      <c r="EI46" s="207">
        <f>SUMPRODUCT(D46:EH46,'Raipur-2 R'!D46:EH46)</f>
        <v>1000</v>
      </c>
      <c r="EJ46" s="3" t="s">
        <v>1026</v>
      </c>
      <c r="ER46" s="208" t="s">
        <v>62</v>
      </c>
      <c r="ES46" s="30" t="str">
        <f t="shared" si="1"/>
        <v>Chhutki Dairy</v>
      </c>
      <c r="ET46" s="209">
        <f t="shared" si="2"/>
        <v>1000</v>
      </c>
    </row>
    <row r="47" spans="2:150" ht="15" customHeight="1">
      <c r="B47" s="213">
        <f t="shared" si="3"/>
        <v>42</v>
      </c>
      <c r="C47" s="558" t="s">
        <v>411</v>
      </c>
      <c r="D47" s="232"/>
      <c r="E47" s="233"/>
      <c r="F47" s="234"/>
      <c r="G47" s="232">
        <v>3</v>
      </c>
      <c r="H47" s="233"/>
      <c r="I47" s="234"/>
      <c r="J47" s="321"/>
      <c r="K47" s="233"/>
      <c r="L47" s="234"/>
      <c r="M47" s="321"/>
      <c r="N47" s="233"/>
      <c r="O47" s="234"/>
      <c r="P47" s="412"/>
      <c r="Q47" s="233"/>
      <c r="R47" s="234"/>
      <c r="S47" s="235"/>
      <c r="T47" s="233"/>
      <c r="U47" s="234"/>
      <c r="V47" s="421"/>
      <c r="W47" s="233"/>
      <c r="X47" s="234"/>
      <c r="Y47" s="232"/>
      <c r="Z47" s="234"/>
      <c r="AA47" s="378"/>
      <c r="AB47" s="235"/>
      <c r="AC47" s="236"/>
      <c r="AD47" s="234"/>
      <c r="AE47" s="356"/>
      <c r="AF47" s="236"/>
      <c r="AG47" s="234"/>
      <c r="AH47" s="232"/>
      <c r="AI47" s="237"/>
      <c r="AJ47" s="234"/>
      <c r="AK47" s="232"/>
      <c r="AL47" s="237"/>
      <c r="AM47" s="234"/>
      <c r="AN47" s="232"/>
      <c r="AO47" s="237"/>
      <c r="AP47" s="234"/>
      <c r="AQ47" s="232">
        <v>2</v>
      </c>
      <c r="AR47" s="237"/>
      <c r="AS47" s="234"/>
      <c r="AT47" s="389"/>
      <c r="AU47" s="238"/>
      <c r="AV47" s="235"/>
      <c r="AW47" s="236"/>
      <c r="AX47" s="234"/>
      <c r="AY47" s="235"/>
      <c r="AZ47" s="236"/>
      <c r="BA47" s="234"/>
      <c r="BB47" s="232"/>
      <c r="BC47" s="237"/>
      <c r="BD47" s="234"/>
      <c r="BE47" s="232"/>
      <c r="BF47" s="237"/>
      <c r="BG47" s="234"/>
      <c r="BH47" s="232">
        <v>1</v>
      </c>
      <c r="BI47" s="237"/>
      <c r="BJ47" s="234"/>
      <c r="BK47" s="389"/>
      <c r="BL47" s="238"/>
      <c r="BM47" s="232"/>
      <c r="BN47" s="237"/>
      <c r="BO47" s="234"/>
      <c r="BP47" s="236"/>
      <c r="BQ47" s="237"/>
      <c r="BR47" s="234"/>
      <c r="BS47" s="239"/>
      <c r="BT47" s="240"/>
      <c r="BU47" s="234"/>
      <c r="BV47" s="241"/>
      <c r="BW47" s="240"/>
      <c r="BX47" s="234"/>
      <c r="BY47" s="242"/>
      <c r="BZ47" s="240"/>
      <c r="CA47" s="234"/>
      <c r="CB47" s="235"/>
      <c r="CC47" s="240"/>
      <c r="CD47" s="234"/>
      <c r="CE47" s="235"/>
      <c r="CF47" s="237"/>
      <c r="CG47" s="234"/>
      <c r="CH47" s="316"/>
      <c r="CI47" s="240"/>
      <c r="CJ47" s="234"/>
      <c r="CK47" s="243">
        <v>10</v>
      </c>
      <c r="CL47" s="234"/>
      <c r="CM47" s="371"/>
      <c r="CN47" s="244"/>
      <c r="CO47" s="245"/>
      <c r="CP47" s="246">
        <f t="shared" si="0"/>
        <v>10</v>
      </c>
      <c r="CQ47" s="235"/>
      <c r="CR47" s="247"/>
      <c r="CS47" s="235"/>
      <c r="CT47" s="247"/>
      <c r="CU47" s="235"/>
      <c r="CV47" s="247"/>
      <c r="CW47" s="235"/>
      <c r="CX47" s="247"/>
      <c r="CY47" s="235"/>
      <c r="CZ47" s="247"/>
      <c r="DA47" s="235"/>
      <c r="DB47" s="247"/>
      <c r="DC47" s="235"/>
      <c r="DD47" s="247"/>
      <c r="DE47" s="235"/>
      <c r="DF47" s="247"/>
      <c r="DG47" s="235"/>
      <c r="DH47" s="247"/>
      <c r="DI47" s="235"/>
      <c r="DJ47" s="247"/>
      <c r="DK47" s="235"/>
      <c r="DL47" s="247"/>
      <c r="DM47" s="235"/>
      <c r="DN47" s="247"/>
      <c r="DO47" s="235"/>
      <c r="DP47" s="247"/>
      <c r="DQ47" s="234"/>
      <c r="DR47" s="244"/>
      <c r="DS47" s="332"/>
      <c r="DT47" s="244"/>
      <c r="DU47" s="332"/>
      <c r="DV47" s="581"/>
      <c r="DW47" s="332"/>
      <c r="DX47" s="248"/>
      <c r="DY47" s="234"/>
      <c r="DZ47" s="316"/>
      <c r="EA47" s="234"/>
      <c r="EB47" s="292"/>
      <c r="EC47" s="234"/>
      <c r="ED47" s="249"/>
      <c r="EE47" s="234"/>
      <c r="EF47" s="406"/>
      <c r="EG47" s="96"/>
      <c r="EH47" s="250"/>
      <c r="EI47" s="207">
        <f>SUMPRODUCT(D47:EH47,'Raipur-2 R'!D47:EH47)</f>
        <v>7388</v>
      </c>
      <c r="EJ47" s="3" t="s">
        <v>1026</v>
      </c>
      <c r="ER47" s="208" t="s">
        <v>63</v>
      </c>
      <c r="ES47" s="30" t="str">
        <f t="shared" si="1"/>
        <v>Deepak Kumar Sharma</v>
      </c>
      <c r="ET47" s="209">
        <f t="shared" si="2"/>
        <v>7388</v>
      </c>
    </row>
    <row r="48" spans="2:150" ht="15" customHeight="1">
      <c r="B48" s="213">
        <f>B47+1</f>
        <v>43</v>
      </c>
      <c r="C48" s="30" t="s">
        <v>943</v>
      </c>
      <c r="D48" s="232">
        <v>1</v>
      </c>
      <c r="E48" s="233"/>
      <c r="F48" s="234"/>
      <c r="G48" s="232">
        <v>3</v>
      </c>
      <c r="H48" s="233"/>
      <c r="I48" s="234"/>
      <c r="J48" s="321"/>
      <c r="K48" s="233"/>
      <c r="L48" s="234"/>
      <c r="M48" s="321"/>
      <c r="N48" s="233"/>
      <c r="O48" s="234"/>
      <c r="P48" s="412"/>
      <c r="Q48" s="233"/>
      <c r="R48" s="234"/>
      <c r="S48" s="235"/>
      <c r="T48" s="233"/>
      <c r="U48" s="234"/>
      <c r="V48" s="421"/>
      <c r="W48" s="233"/>
      <c r="X48" s="234"/>
      <c r="Y48" s="232"/>
      <c r="Z48" s="234"/>
      <c r="AA48" s="378"/>
      <c r="AB48" s="235"/>
      <c r="AC48" s="236"/>
      <c r="AD48" s="234"/>
      <c r="AE48" s="356"/>
      <c r="AF48" s="236"/>
      <c r="AG48" s="234"/>
      <c r="AH48" s="232">
        <v>1</v>
      </c>
      <c r="AI48" s="237"/>
      <c r="AJ48" s="234"/>
      <c r="AK48" s="232"/>
      <c r="AL48" s="237"/>
      <c r="AM48" s="234"/>
      <c r="AN48" s="232"/>
      <c r="AO48" s="237"/>
      <c r="AP48" s="234"/>
      <c r="AQ48" s="232"/>
      <c r="AR48" s="237"/>
      <c r="AS48" s="234"/>
      <c r="AT48" s="389"/>
      <c r="AU48" s="238"/>
      <c r="AV48" s="235"/>
      <c r="AW48" s="236"/>
      <c r="AX48" s="234"/>
      <c r="AY48" s="235"/>
      <c r="AZ48" s="236"/>
      <c r="BA48" s="234"/>
      <c r="BB48" s="232">
        <v>1</v>
      </c>
      <c r="BC48" s="237"/>
      <c r="BD48" s="234"/>
      <c r="BE48" s="232"/>
      <c r="BF48" s="237"/>
      <c r="BG48" s="234"/>
      <c r="BH48" s="232"/>
      <c r="BI48" s="237"/>
      <c r="BJ48" s="234"/>
      <c r="BK48" s="389"/>
      <c r="BL48" s="238"/>
      <c r="BM48" s="232"/>
      <c r="BN48" s="237"/>
      <c r="BO48" s="234"/>
      <c r="BP48" s="236"/>
      <c r="BQ48" s="237"/>
      <c r="BR48" s="234"/>
      <c r="BS48" s="239"/>
      <c r="BT48" s="240"/>
      <c r="BU48" s="234"/>
      <c r="BV48" s="241"/>
      <c r="BW48" s="240"/>
      <c r="BX48" s="234"/>
      <c r="BY48" s="242"/>
      <c r="BZ48" s="240"/>
      <c r="CA48" s="234"/>
      <c r="CB48" s="235"/>
      <c r="CC48" s="240"/>
      <c r="CD48" s="234"/>
      <c r="CE48" s="235"/>
      <c r="CF48" s="237"/>
      <c r="CG48" s="234"/>
      <c r="CH48" s="316"/>
      <c r="CI48" s="240"/>
      <c r="CJ48" s="234"/>
      <c r="CK48" s="243"/>
      <c r="CL48" s="234"/>
      <c r="CM48" s="371"/>
      <c r="CN48" s="244"/>
      <c r="CO48" s="245"/>
      <c r="CP48" s="246">
        <f t="shared" si="0"/>
        <v>0</v>
      </c>
      <c r="CQ48" s="235"/>
      <c r="CR48" s="247"/>
      <c r="CS48" s="235"/>
      <c r="CT48" s="247"/>
      <c r="CU48" s="235"/>
      <c r="CV48" s="247"/>
      <c r="CW48" s="235"/>
      <c r="CX48" s="247"/>
      <c r="CY48" s="235"/>
      <c r="CZ48" s="247"/>
      <c r="DA48" s="235"/>
      <c r="DB48" s="247"/>
      <c r="DC48" s="235"/>
      <c r="DD48" s="247"/>
      <c r="DE48" s="235"/>
      <c r="DF48" s="247"/>
      <c r="DG48" s="235"/>
      <c r="DH48" s="247"/>
      <c r="DI48" s="235"/>
      <c r="DJ48" s="247"/>
      <c r="DK48" s="235"/>
      <c r="DL48" s="247"/>
      <c r="DM48" s="235"/>
      <c r="DN48" s="247"/>
      <c r="DO48" s="235"/>
      <c r="DP48" s="247"/>
      <c r="DQ48" s="234"/>
      <c r="DR48" s="244"/>
      <c r="DS48" s="332"/>
      <c r="DT48" s="244"/>
      <c r="DU48" s="332"/>
      <c r="DV48" s="581"/>
      <c r="DW48" s="332"/>
      <c r="DX48" s="248"/>
      <c r="DY48" s="234"/>
      <c r="DZ48" s="316"/>
      <c r="EA48" s="234"/>
      <c r="EB48" s="292"/>
      <c r="EC48" s="234"/>
      <c r="ED48" s="249"/>
      <c r="EE48" s="234"/>
      <c r="EF48" s="406"/>
      <c r="EG48" s="96"/>
      <c r="EH48" s="250"/>
      <c r="EI48" s="207">
        <f>SUMPRODUCT(D48:EH48,'Raipur-2 R'!D48:EH48)</f>
        <v>4476</v>
      </c>
      <c r="EJ48" s="3" t="s">
        <v>1026</v>
      </c>
      <c r="ER48" s="208" t="s">
        <v>64</v>
      </c>
      <c r="ES48" s="30" t="str">
        <f t="shared" si="1"/>
        <v>Anand Milk Agency</v>
      </c>
      <c r="ET48" s="209">
        <f t="shared" si="2"/>
        <v>4476</v>
      </c>
    </row>
    <row r="49" spans="2:150" ht="15" hidden="1" customHeight="1">
      <c r="B49" s="213">
        <f t="shared" si="3"/>
        <v>44</v>
      </c>
      <c r="C49" s="30" t="s">
        <v>808</v>
      </c>
      <c r="D49" s="232"/>
      <c r="E49" s="233"/>
      <c r="F49" s="234"/>
      <c r="G49" s="232"/>
      <c r="H49" s="233"/>
      <c r="I49" s="234"/>
      <c r="J49" s="321"/>
      <c r="K49" s="233"/>
      <c r="L49" s="234"/>
      <c r="M49" s="321"/>
      <c r="N49" s="233"/>
      <c r="O49" s="234"/>
      <c r="P49" s="412"/>
      <c r="Q49" s="233"/>
      <c r="R49" s="234"/>
      <c r="S49" s="235"/>
      <c r="T49" s="233"/>
      <c r="U49" s="234"/>
      <c r="V49" s="421"/>
      <c r="W49" s="233"/>
      <c r="X49" s="234"/>
      <c r="Y49" s="232"/>
      <c r="Z49" s="234"/>
      <c r="AA49" s="378"/>
      <c r="AB49" s="235"/>
      <c r="AC49" s="236"/>
      <c r="AD49" s="234"/>
      <c r="AE49" s="356"/>
      <c r="AF49" s="236"/>
      <c r="AG49" s="234"/>
      <c r="AH49" s="232"/>
      <c r="AI49" s="237"/>
      <c r="AJ49" s="234"/>
      <c r="AK49" s="232"/>
      <c r="AL49" s="237"/>
      <c r="AM49" s="234"/>
      <c r="AN49" s="232"/>
      <c r="AO49" s="237"/>
      <c r="AP49" s="234"/>
      <c r="AQ49" s="232"/>
      <c r="AR49" s="237"/>
      <c r="AS49" s="234"/>
      <c r="AT49" s="389"/>
      <c r="AU49" s="238"/>
      <c r="AV49" s="235"/>
      <c r="AW49" s="236"/>
      <c r="AX49" s="234"/>
      <c r="AY49" s="235"/>
      <c r="AZ49" s="236"/>
      <c r="BA49" s="234"/>
      <c r="BB49" s="232"/>
      <c r="BC49" s="237"/>
      <c r="BD49" s="234"/>
      <c r="BE49" s="232"/>
      <c r="BF49" s="237"/>
      <c r="BG49" s="234"/>
      <c r="BH49" s="232"/>
      <c r="BI49" s="237"/>
      <c r="BJ49" s="234"/>
      <c r="BK49" s="389"/>
      <c r="BL49" s="238"/>
      <c r="BM49" s="232"/>
      <c r="BN49" s="237"/>
      <c r="BO49" s="234"/>
      <c r="BP49" s="236"/>
      <c r="BQ49" s="237"/>
      <c r="BR49" s="234"/>
      <c r="BS49" s="239"/>
      <c r="BT49" s="240"/>
      <c r="BU49" s="234"/>
      <c r="BV49" s="241"/>
      <c r="BW49" s="240"/>
      <c r="BX49" s="234"/>
      <c r="BY49" s="242"/>
      <c r="BZ49" s="240"/>
      <c r="CA49" s="234"/>
      <c r="CB49" s="235"/>
      <c r="CC49" s="240"/>
      <c r="CD49" s="234"/>
      <c r="CE49" s="235"/>
      <c r="CF49" s="237"/>
      <c r="CG49" s="234"/>
      <c r="CH49" s="316"/>
      <c r="CI49" s="240"/>
      <c r="CJ49" s="234"/>
      <c r="CK49" s="243"/>
      <c r="CL49" s="234"/>
      <c r="CM49" s="371"/>
      <c r="CN49" s="244"/>
      <c r="CO49" s="245"/>
      <c r="CP49" s="246">
        <f t="shared" si="0"/>
        <v>0</v>
      </c>
      <c r="CQ49" s="235"/>
      <c r="CR49" s="247"/>
      <c r="CS49" s="235"/>
      <c r="CT49" s="247"/>
      <c r="CU49" s="235"/>
      <c r="CV49" s="247"/>
      <c r="CW49" s="235"/>
      <c r="CX49" s="247"/>
      <c r="CY49" s="235"/>
      <c r="CZ49" s="247"/>
      <c r="DA49" s="235"/>
      <c r="DB49" s="247"/>
      <c r="DC49" s="235"/>
      <c r="DD49" s="247"/>
      <c r="DE49" s="235"/>
      <c r="DF49" s="247"/>
      <c r="DG49" s="235"/>
      <c r="DH49" s="247"/>
      <c r="DI49" s="235"/>
      <c r="DJ49" s="247"/>
      <c r="DK49" s="235"/>
      <c r="DL49" s="247"/>
      <c r="DM49" s="235"/>
      <c r="DN49" s="247"/>
      <c r="DO49" s="235"/>
      <c r="DP49" s="247"/>
      <c r="DQ49" s="234"/>
      <c r="DR49" s="244"/>
      <c r="DS49" s="332"/>
      <c r="DT49" s="244"/>
      <c r="DU49" s="332"/>
      <c r="DV49" s="581"/>
      <c r="DW49" s="332"/>
      <c r="DX49" s="248"/>
      <c r="DY49" s="234"/>
      <c r="DZ49" s="316"/>
      <c r="EA49" s="234"/>
      <c r="EB49" s="292"/>
      <c r="EC49" s="234"/>
      <c r="ED49" s="249"/>
      <c r="EE49" s="234"/>
      <c r="EF49" s="406"/>
      <c r="EG49" s="96"/>
      <c r="EH49" s="250"/>
      <c r="EI49" s="207">
        <f>SUMPRODUCT(D49:EH49,'Raipur-2 R'!D49:EH49)</f>
        <v>0</v>
      </c>
      <c r="EJ49" s="3" t="s">
        <v>3445</v>
      </c>
      <c r="ER49" s="208" t="s">
        <v>65</v>
      </c>
      <c r="ES49" s="30" t="str">
        <f t="shared" si="1"/>
        <v>Kanha Dairy</v>
      </c>
      <c r="ET49" s="209">
        <f t="shared" si="2"/>
        <v>0</v>
      </c>
    </row>
    <row r="50" spans="2:150" ht="15" customHeight="1">
      <c r="B50" s="213">
        <f t="shared" si="3"/>
        <v>45</v>
      </c>
      <c r="C50" s="30" t="s">
        <v>945</v>
      </c>
      <c r="D50" s="232"/>
      <c r="E50" s="233"/>
      <c r="F50" s="234"/>
      <c r="G50" s="232"/>
      <c r="H50" s="233"/>
      <c r="I50" s="234"/>
      <c r="J50" s="321"/>
      <c r="K50" s="233"/>
      <c r="L50" s="234"/>
      <c r="M50" s="321"/>
      <c r="N50" s="233"/>
      <c r="O50" s="234"/>
      <c r="P50" s="412"/>
      <c r="Q50" s="233"/>
      <c r="R50" s="234"/>
      <c r="S50" s="235"/>
      <c r="T50" s="233"/>
      <c r="U50" s="234"/>
      <c r="V50" s="421"/>
      <c r="W50" s="233"/>
      <c r="X50" s="234"/>
      <c r="Y50" s="232"/>
      <c r="Z50" s="234"/>
      <c r="AA50" s="378"/>
      <c r="AB50" s="235"/>
      <c r="AC50" s="236"/>
      <c r="AD50" s="234"/>
      <c r="AE50" s="356"/>
      <c r="AF50" s="236"/>
      <c r="AG50" s="234"/>
      <c r="AH50" s="232"/>
      <c r="AI50" s="237"/>
      <c r="AJ50" s="234"/>
      <c r="AK50" s="232"/>
      <c r="AL50" s="237"/>
      <c r="AM50" s="234"/>
      <c r="AN50" s="232"/>
      <c r="AO50" s="237"/>
      <c r="AP50" s="234"/>
      <c r="AQ50" s="232">
        <v>2</v>
      </c>
      <c r="AR50" s="237"/>
      <c r="AS50" s="234"/>
      <c r="AT50" s="389"/>
      <c r="AU50" s="238"/>
      <c r="AV50" s="235"/>
      <c r="AW50" s="236"/>
      <c r="AX50" s="234"/>
      <c r="AY50" s="235"/>
      <c r="AZ50" s="236"/>
      <c r="BA50" s="234"/>
      <c r="BB50" s="232"/>
      <c r="BC50" s="237"/>
      <c r="BD50" s="234"/>
      <c r="BE50" s="232"/>
      <c r="BF50" s="237"/>
      <c r="BG50" s="234"/>
      <c r="BH50" s="232"/>
      <c r="BI50" s="237"/>
      <c r="BJ50" s="234"/>
      <c r="BK50" s="389"/>
      <c r="BL50" s="238"/>
      <c r="BM50" s="232"/>
      <c r="BN50" s="237"/>
      <c r="BO50" s="234"/>
      <c r="BP50" s="236"/>
      <c r="BQ50" s="237"/>
      <c r="BR50" s="234"/>
      <c r="BS50" s="239"/>
      <c r="BT50" s="240"/>
      <c r="BU50" s="234"/>
      <c r="BV50" s="241"/>
      <c r="BW50" s="240"/>
      <c r="BX50" s="234"/>
      <c r="BY50" s="242"/>
      <c r="BZ50" s="240"/>
      <c r="CA50" s="234"/>
      <c r="CB50" s="235"/>
      <c r="CC50" s="240"/>
      <c r="CD50" s="234"/>
      <c r="CE50" s="235"/>
      <c r="CF50" s="237"/>
      <c r="CG50" s="234"/>
      <c r="CH50" s="316"/>
      <c r="CI50" s="240"/>
      <c r="CJ50" s="234"/>
      <c r="CK50" s="243">
        <v>50</v>
      </c>
      <c r="CL50" s="234"/>
      <c r="CM50" s="371"/>
      <c r="CN50" s="244"/>
      <c r="CO50" s="245"/>
      <c r="CP50" s="246">
        <f t="shared" si="0"/>
        <v>50</v>
      </c>
      <c r="CQ50" s="235"/>
      <c r="CR50" s="247"/>
      <c r="CS50" s="235"/>
      <c r="CT50" s="247"/>
      <c r="CU50" s="235"/>
      <c r="CV50" s="247"/>
      <c r="CW50" s="235"/>
      <c r="CX50" s="247"/>
      <c r="CY50" s="235"/>
      <c r="CZ50" s="247"/>
      <c r="DA50" s="235"/>
      <c r="DB50" s="247"/>
      <c r="DC50" s="235"/>
      <c r="DD50" s="247"/>
      <c r="DE50" s="235"/>
      <c r="DF50" s="247"/>
      <c r="DG50" s="235"/>
      <c r="DH50" s="247"/>
      <c r="DI50" s="235"/>
      <c r="DJ50" s="247"/>
      <c r="DK50" s="235"/>
      <c r="DL50" s="247"/>
      <c r="DM50" s="235"/>
      <c r="DN50" s="247"/>
      <c r="DO50" s="235"/>
      <c r="DP50" s="247"/>
      <c r="DQ50" s="234"/>
      <c r="DR50" s="244"/>
      <c r="DS50" s="332"/>
      <c r="DT50" s="244"/>
      <c r="DU50" s="332"/>
      <c r="DV50" s="581"/>
      <c r="DW50" s="332"/>
      <c r="DX50" s="248"/>
      <c r="DY50" s="234"/>
      <c r="DZ50" s="316"/>
      <c r="EA50" s="234"/>
      <c r="EB50" s="292"/>
      <c r="EC50" s="234"/>
      <c r="ED50" s="249">
        <v>6</v>
      </c>
      <c r="EE50" s="234"/>
      <c r="EF50" s="406"/>
      <c r="EG50" s="96"/>
      <c r="EH50" s="250"/>
      <c r="EI50" s="207">
        <f>SUMPRODUCT(D50:EH50,'Raipur-2 R'!D50:EH50)</f>
        <v>19666</v>
      </c>
      <c r="EJ50" s="3" t="s">
        <v>1033</v>
      </c>
      <c r="ER50" s="208" t="s">
        <v>66</v>
      </c>
      <c r="ES50" s="30" t="str">
        <f t="shared" si="1"/>
        <v>J P Cafe &amp; Restaurant</v>
      </c>
      <c r="ET50" s="209">
        <f t="shared" si="2"/>
        <v>19666</v>
      </c>
    </row>
    <row r="51" spans="2:150" ht="15" customHeight="1">
      <c r="B51" s="213">
        <f t="shared" si="3"/>
        <v>46</v>
      </c>
      <c r="C51" s="30" t="s">
        <v>849</v>
      </c>
      <c r="D51" s="232"/>
      <c r="E51" s="233"/>
      <c r="F51" s="234"/>
      <c r="G51" s="232"/>
      <c r="H51" s="233"/>
      <c r="I51" s="234"/>
      <c r="J51" s="321"/>
      <c r="K51" s="233"/>
      <c r="L51" s="234"/>
      <c r="M51" s="321"/>
      <c r="N51" s="233"/>
      <c r="O51" s="234"/>
      <c r="P51" s="412"/>
      <c r="Q51" s="233"/>
      <c r="R51" s="234"/>
      <c r="S51" s="235"/>
      <c r="T51" s="233"/>
      <c r="U51" s="234"/>
      <c r="V51" s="421"/>
      <c r="W51" s="233"/>
      <c r="X51" s="234"/>
      <c r="Y51" s="232"/>
      <c r="Z51" s="234"/>
      <c r="AA51" s="378"/>
      <c r="AB51" s="235"/>
      <c r="AC51" s="236"/>
      <c r="AD51" s="234"/>
      <c r="AE51" s="356"/>
      <c r="AF51" s="236"/>
      <c r="AG51" s="234"/>
      <c r="AH51" s="232"/>
      <c r="AI51" s="237"/>
      <c r="AJ51" s="234"/>
      <c r="AK51" s="232"/>
      <c r="AL51" s="237"/>
      <c r="AM51" s="234"/>
      <c r="AN51" s="232"/>
      <c r="AO51" s="237"/>
      <c r="AP51" s="234"/>
      <c r="AQ51" s="232"/>
      <c r="AR51" s="237"/>
      <c r="AS51" s="234"/>
      <c r="AT51" s="389"/>
      <c r="AU51" s="238"/>
      <c r="AV51" s="235"/>
      <c r="AW51" s="236"/>
      <c r="AX51" s="234"/>
      <c r="AY51" s="235"/>
      <c r="AZ51" s="236"/>
      <c r="BA51" s="234"/>
      <c r="BB51" s="232"/>
      <c r="BC51" s="237"/>
      <c r="BD51" s="234"/>
      <c r="BE51" s="232"/>
      <c r="BF51" s="237"/>
      <c r="BG51" s="234"/>
      <c r="BH51" s="232"/>
      <c r="BI51" s="237"/>
      <c r="BJ51" s="234"/>
      <c r="BK51" s="389"/>
      <c r="BL51" s="238"/>
      <c r="BM51" s="232"/>
      <c r="BN51" s="237"/>
      <c r="BO51" s="234"/>
      <c r="BP51" s="236"/>
      <c r="BQ51" s="237"/>
      <c r="BR51" s="234"/>
      <c r="BS51" s="239"/>
      <c r="BT51" s="240"/>
      <c r="BU51" s="234"/>
      <c r="BV51" s="241"/>
      <c r="BW51" s="240"/>
      <c r="BX51" s="234"/>
      <c r="BY51" s="242"/>
      <c r="BZ51" s="240"/>
      <c r="CA51" s="234"/>
      <c r="CB51" s="235"/>
      <c r="CC51" s="240"/>
      <c r="CD51" s="234"/>
      <c r="CE51" s="235"/>
      <c r="CF51" s="237"/>
      <c r="CG51" s="234"/>
      <c r="CH51" s="316"/>
      <c r="CI51" s="240"/>
      <c r="CJ51" s="234"/>
      <c r="CK51" s="243">
        <v>38</v>
      </c>
      <c r="CL51" s="234"/>
      <c r="CM51" s="371"/>
      <c r="CN51" s="244"/>
      <c r="CO51" s="245"/>
      <c r="CP51" s="246">
        <f t="shared" si="0"/>
        <v>38</v>
      </c>
      <c r="CQ51" s="235"/>
      <c r="CR51" s="247"/>
      <c r="CS51" s="235"/>
      <c r="CT51" s="247"/>
      <c r="CU51" s="235"/>
      <c r="CV51" s="247"/>
      <c r="CW51" s="235"/>
      <c r="CX51" s="247"/>
      <c r="CY51" s="235"/>
      <c r="CZ51" s="247"/>
      <c r="DA51" s="235"/>
      <c r="DB51" s="247"/>
      <c r="DC51" s="235"/>
      <c r="DD51" s="247"/>
      <c r="DE51" s="235"/>
      <c r="DF51" s="247"/>
      <c r="DG51" s="235"/>
      <c r="DH51" s="247"/>
      <c r="DI51" s="235"/>
      <c r="DJ51" s="247"/>
      <c r="DK51" s="235"/>
      <c r="DL51" s="247"/>
      <c r="DM51" s="235"/>
      <c r="DN51" s="247"/>
      <c r="DO51" s="235"/>
      <c r="DP51" s="247"/>
      <c r="DQ51" s="234"/>
      <c r="DR51" s="244"/>
      <c r="DS51" s="332"/>
      <c r="DT51" s="244"/>
      <c r="DU51" s="332"/>
      <c r="DV51" s="581"/>
      <c r="DW51" s="332"/>
      <c r="DX51" s="248"/>
      <c r="DY51" s="234"/>
      <c r="DZ51" s="316"/>
      <c r="EA51" s="234"/>
      <c r="EB51" s="292"/>
      <c r="EC51" s="234"/>
      <c r="ED51" s="249"/>
      <c r="EE51" s="234"/>
      <c r="EF51" s="406"/>
      <c r="EG51" s="96"/>
      <c r="EH51" s="250"/>
      <c r="EI51" s="207">
        <f>SUMPRODUCT(D51:EH51,'Raipur-2 R'!D51:EH51)</f>
        <v>13490</v>
      </c>
      <c r="EJ51" s="3" t="s">
        <v>1034</v>
      </c>
      <c r="ER51" s="208" t="s">
        <v>67</v>
      </c>
      <c r="ES51" s="30" t="str">
        <f t="shared" si="1"/>
        <v>Jeevan Dairy</v>
      </c>
      <c r="ET51" s="209">
        <f t="shared" si="2"/>
        <v>13490</v>
      </c>
    </row>
    <row r="52" spans="2:150" ht="15" hidden="1" customHeight="1">
      <c r="B52" s="213">
        <f t="shared" si="3"/>
        <v>47</v>
      </c>
      <c r="C52" s="30" t="s">
        <v>377</v>
      </c>
      <c r="D52" s="232"/>
      <c r="E52" s="233"/>
      <c r="F52" s="234"/>
      <c r="G52" s="232"/>
      <c r="H52" s="233"/>
      <c r="I52" s="234"/>
      <c r="J52" s="321"/>
      <c r="K52" s="233"/>
      <c r="L52" s="234"/>
      <c r="M52" s="321"/>
      <c r="N52" s="233"/>
      <c r="O52" s="234"/>
      <c r="P52" s="412"/>
      <c r="Q52" s="233"/>
      <c r="R52" s="234"/>
      <c r="S52" s="235"/>
      <c r="T52" s="233"/>
      <c r="U52" s="234"/>
      <c r="V52" s="421"/>
      <c r="W52" s="233"/>
      <c r="X52" s="234"/>
      <c r="Y52" s="232"/>
      <c r="Z52" s="234"/>
      <c r="AA52" s="378"/>
      <c r="AB52" s="235"/>
      <c r="AC52" s="236"/>
      <c r="AD52" s="234"/>
      <c r="AE52" s="356"/>
      <c r="AF52" s="236"/>
      <c r="AG52" s="234"/>
      <c r="AH52" s="232"/>
      <c r="AI52" s="237"/>
      <c r="AJ52" s="234"/>
      <c r="AK52" s="232"/>
      <c r="AL52" s="237"/>
      <c r="AM52" s="234"/>
      <c r="AN52" s="232"/>
      <c r="AO52" s="237"/>
      <c r="AP52" s="234"/>
      <c r="AQ52" s="232"/>
      <c r="AR52" s="237"/>
      <c r="AS52" s="234"/>
      <c r="AT52" s="389"/>
      <c r="AU52" s="238"/>
      <c r="AV52" s="235"/>
      <c r="AW52" s="236"/>
      <c r="AX52" s="234"/>
      <c r="AY52" s="235"/>
      <c r="AZ52" s="236"/>
      <c r="BA52" s="234"/>
      <c r="BB52" s="232"/>
      <c r="BC52" s="237"/>
      <c r="BD52" s="234"/>
      <c r="BE52" s="232"/>
      <c r="BF52" s="237"/>
      <c r="BG52" s="234"/>
      <c r="BH52" s="232"/>
      <c r="BI52" s="237"/>
      <c r="BJ52" s="234"/>
      <c r="BK52" s="389"/>
      <c r="BL52" s="238"/>
      <c r="BM52" s="232"/>
      <c r="BN52" s="237"/>
      <c r="BO52" s="234"/>
      <c r="BP52" s="236"/>
      <c r="BQ52" s="237"/>
      <c r="BR52" s="234"/>
      <c r="BS52" s="239"/>
      <c r="BT52" s="240"/>
      <c r="BU52" s="234"/>
      <c r="BV52" s="241"/>
      <c r="BW52" s="240"/>
      <c r="BX52" s="234"/>
      <c r="BY52" s="242"/>
      <c r="BZ52" s="240"/>
      <c r="CA52" s="234"/>
      <c r="CB52" s="235"/>
      <c r="CC52" s="240"/>
      <c r="CD52" s="234"/>
      <c r="CE52" s="235"/>
      <c r="CF52" s="237"/>
      <c r="CG52" s="234"/>
      <c r="CH52" s="316"/>
      <c r="CI52" s="240"/>
      <c r="CJ52" s="234"/>
      <c r="CK52" s="243"/>
      <c r="CL52" s="234"/>
      <c r="CM52" s="371"/>
      <c r="CN52" s="244"/>
      <c r="CO52" s="245"/>
      <c r="CP52" s="246">
        <f t="shared" si="0"/>
        <v>0</v>
      </c>
      <c r="CQ52" s="235"/>
      <c r="CR52" s="247"/>
      <c r="CS52" s="235"/>
      <c r="CT52" s="247"/>
      <c r="CU52" s="235"/>
      <c r="CV52" s="247"/>
      <c r="CW52" s="235"/>
      <c r="CX52" s="247"/>
      <c r="CY52" s="235"/>
      <c r="CZ52" s="247"/>
      <c r="DA52" s="235"/>
      <c r="DB52" s="247"/>
      <c r="DC52" s="235"/>
      <c r="DD52" s="247"/>
      <c r="DE52" s="235"/>
      <c r="DF52" s="247"/>
      <c r="DG52" s="235"/>
      <c r="DH52" s="247"/>
      <c r="DI52" s="235"/>
      <c r="DJ52" s="247"/>
      <c r="DK52" s="235"/>
      <c r="DL52" s="247"/>
      <c r="DM52" s="235"/>
      <c r="DN52" s="247"/>
      <c r="DO52" s="235"/>
      <c r="DP52" s="247"/>
      <c r="DQ52" s="234"/>
      <c r="DR52" s="244"/>
      <c r="DS52" s="332"/>
      <c r="DT52" s="244"/>
      <c r="DU52" s="332"/>
      <c r="DV52" s="581"/>
      <c r="DW52" s="332"/>
      <c r="DX52" s="248"/>
      <c r="DY52" s="234"/>
      <c r="DZ52" s="316"/>
      <c r="EA52" s="234"/>
      <c r="EB52" s="292"/>
      <c r="EC52" s="234"/>
      <c r="ED52" s="249"/>
      <c r="EE52" s="234"/>
      <c r="EF52" s="406"/>
      <c r="EG52" s="96"/>
      <c r="EH52" s="250"/>
      <c r="EI52" s="207">
        <f>SUMPRODUCT(D52:EH52,'Raipur-2 R'!D52:EH52)</f>
        <v>0</v>
      </c>
      <c r="EJ52" s="3" t="s">
        <v>1033</v>
      </c>
      <c r="ER52" s="208" t="s">
        <v>68</v>
      </c>
      <c r="ES52" s="30" t="str">
        <f t="shared" si="1"/>
        <v>Anil Medical Stores</v>
      </c>
      <c r="ET52" s="209">
        <f t="shared" si="2"/>
        <v>0</v>
      </c>
    </row>
    <row r="53" spans="2:150" ht="15" hidden="1" customHeight="1">
      <c r="B53" s="213">
        <f t="shared" si="3"/>
        <v>48</v>
      </c>
      <c r="C53" s="30"/>
      <c r="D53" s="232"/>
      <c r="E53" s="233"/>
      <c r="F53" s="234"/>
      <c r="G53" s="232"/>
      <c r="H53" s="233"/>
      <c r="I53" s="234"/>
      <c r="J53" s="321"/>
      <c r="K53" s="233"/>
      <c r="L53" s="234"/>
      <c r="M53" s="321"/>
      <c r="N53" s="233"/>
      <c r="O53" s="234"/>
      <c r="P53" s="412"/>
      <c r="Q53" s="233"/>
      <c r="R53" s="234"/>
      <c r="S53" s="235"/>
      <c r="T53" s="233"/>
      <c r="U53" s="234"/>
      <c r="V53" s="421"/>
      <c r="W53" s="233"/>
      <c r="X53" s="234"/>
      <c r="Y53" s="232"/>
      <c r="Z53" s="234"/>
      <c r="AA53" s="378"/>
      <c r="AB53" s="235"/>
      <c r="AC53" s="236"/>
      <c r="AD53" s="234"/>
      <c r="AE53" s="356"/>
      <c r="AF53" s="236"/>
      <c r="AG53" s="234"/>
      <c r="AH53" s="232"/>
      <c r="AI53" s="237"/>
      <c r="AJ53" s="234"/>
      <c r="AK53" s="232"/>
      <c r="AL53" s="237"/>
      <c r="AM53" s="234"/>
      <c r="AN53" s="232"/>
      <c r="AO53" s="237"/>
      <c r="AP53" s="234"/>
      <c r="AQ53" s="232"/>
      <c r="AR53" s="237"/>
      <c r="AS53" s="234"/>
      <c r="AT53" s="389"/>
      <c r="AU53" s="238"/>
      <c r="AV53" s="235"/>
      <c r="AW53" s="236"/>
      <c r="AX53" s="234"/>
      <c r="AY53" s="235"/>
      <c r="AZ53" s="236"/>
      <c r="BA53" s="234"/>
      <c r="BB53" s="232"/>
      <c r="BC53" s="237"/>
      <c r="BD53" s="234"/>
      <c r="BE53" s="232"/>
      <c r="BF53" s="237"/>
      <c r="BG53" s="234"/>
      <c r="BH53" s="232"/>
      <c r="BI53" s="237"/>
      <c r="BJ53" s="234"/>
      <c r="BK53" s="389"/>
      <c r="BL53" s="238"/>
      <c r="BM53" s="232"/>
      <c r="BN53" s="237"/>
      <c r="BO53" s="234"/>
      <c r="BP53" s="236"/>
      <c r="BQ53" s="237"/>
      <c r="BR53" s="234"/>
      <c r="BS53" s="239"/>
      <c r="BT53" s="240"/>
      <c r="BU53" s="234"/>
      <c r="BV53" s="241"/>
      <c r="BW53" s="240"/>
      <c r="BX53" s="234"/>
      <c r="BY53" s="242"/>
      <c r="BZ53" s="240"/>
      <c r="CA53" s="234"/>
      <c r="CB53" s="235"/>
      <c r="CC53" s="240"/>
      <c r="CD53" s="234"/>
      <c r="CE53" s="235"/>
      <c r="CF53" s="237"/>
      <c r="CG53" s="234"/>
      <c r="CH53" s="316"/>
      <c r="CI53" s="240"/>
      <c r="CJ53" s="234"/>
      <c r="CK53" s="243"/>
      <c r="CL53" s="234"/>
      <c r="CM53" s="371"/>
      <c r="CN53" s="244"/>
      <c r="CO53" s="245"/>
      <c r="CP53" s="246">
        <f t="shared" si="0"/>
        <v>0</v>
      </c>
      <c r="CQ53" s="235"/>
      <c r="CR53" s="247"/>
      <c r="CS53" s="235"/>
      <c r="CT53" s="247"/>
      <c r="CU53" s="235"/>
      <c r="CV53" s="247"/>
      <c r="CW53" s="235"/>
      <c r="CX53" s="247"/>
      <c r="CY53" s="235"/>
      <c r="CZ53" s="247"/>
      <c r="DA53" s="235"/>
      <c r="DB53" s="247"/>
      <c r="DC53" s="235"/>
      <c r="DD53" s="247"/>
      <c r="DE53" s="235"/>
      <c r="DF53" s="247"/>
      <c r="DG53" s="235"/>
      <c r="DH53" s="247"/>
      <c r="DI53" s="235"/>
      <c r="DJ53" s="247"/>
      <c r="DK53" s="235"/>
      <c r="DL53" s="247"/>
      <c r="DM53" s="235"/>
      <c r="DN53" s="247"/>
      <c r="DO53" s="235"/>
      <c r="DP53" s="247"/>
      <c r="DQ53" s="234"/>
      <c r="DR53" s="244"/>
      <c r="DS53" s="332"/>
      <c r="DT53" s="244"/>
      <c r="DU53" s="332"/>
      <c r="DV53" s="581"/>
      <c r="DW53" s="332"/>
      <c r="DX53" s="248"/>
      <c r="DY53" s="234"/>
      <c r="DZ53" s="316"/>
      <c r="EA53" s="234"/>
      <c r="EB53" s="292"/>
      <c r="EC53" s="234"/>
      <c r="ED53" s="249"/>
      <c r="EE53" s="234"/>
      <c r="EF53" s="406"/>
      <c r="EG53" s="96"/>
      <c r="EH53" s="250"/>
      <c r="EI53" s="207">
        <f>SUMPRODUCT(D53:EH53,'Raipur-2 R'!D53:EH53)</f>
        <v>0</v>
      </c>
      <c r="EJ53" s="3" t="s">
        <v>1033</v>
      </c>
      <c r="ER53" s="208" t="s">
        <v>69</v>
      </c>
      <c r="ES53" s="30">
        <f>C53</f>
        <v>0</v>
      </c>
      <c r="ET53" s="209">
        <f t="shared" si="2"/>
        <v>0</v>
      </c>
    </row>
    <row r="54" spans="2:150" ht="15" hidden="1" customHeight="1">
      <c r="B54" s="213">
        <f t="shared" si="3"/>
        <v>49</v>
      </c>
      <c r="C54" s="30"/>
      <c r="D54" s="232"/>
      <c r="E54" s="233"/>
      <c r="F54" s="234"/>
      <c r="G54" s="232"/>
      <c r="H54" s="233"/>
      <c r="I54" s="234"/>
      <c r="J54" s="321"/>
      <c r="K54" s="233"/>
      <c r="L54" s="234"/>
      <c r="M54" s="321"/>
      <c r="N54" s="233"/>
      <c r="O54" s="234"/>
      <c r="P54" s="412"/>
      <c r="Q54" s="233"/>
      <c r="R54" s="234"/>
      <c r="S54" s="235"/>
      <c r="T54" s="233"/>
      <c r="U54" s="234"/>
      <c r="V54" s="421"/>
      <c r="W54" s="233"/>
      <c r="X54" s="234"/>
      <c r="Y54" s="232"/>
      <c r="Z54" s="234"/>
      <c r="AA54" s="378"/>
      <c r="AB54" s="235"/>
      <c r="AC54" s="236"/>
      <c r="AD54" s="234"/>
      <c r="AE54" s="356"/>
      <c r="AF54" s="236"/>
      <c r="AG54" s="234"/>
      <c r="AH54" s="232"/>
      <c r="AI54" s="237"/>
      <c r="AJ54" s="234"/>
      <c r="AK54" s="232"/>
      <c r="AL54" s="237"/>
      <c r="AM54" s="234"/>
      <c r="AN54" s="232"/>
      <c r="AO54" s="237"/>
      <c r="AP54" s="234"/>
      <c r="AQ54" s="232"/>
      <c r="AR54" s="237"/>
      <c r="AS54" s="234"/>
      <c r="AT54" s="389"/>
      <c r="AU54" s="238"/>
      <c r="AV54" s="235"/>
      <c r="AW54" s="236"/>
      <c r="AX54" s="234"/>
      <c r="AY54" s="235"/>
      <c r="AZ54" s="236"/>
      <c r="BA54" s="234"/>
      <c r="BB54" s="232"/>
      <c r="BC54" s="237"/>
      <c r="BD54" s="234"/>
      <c r="BE54" s="232"/>
      <c r="BF54" s="237"/>
      <c r="BG54" s="234"/>
      <c r="BH54" s="232"/>
      <c r="BI54" s="237"/>
      <c r="BJ54" s="234"/>
      <c r="BK54" s="389"/>
      <c r="BL54" s="238"/>
      <c r="BM54" s="232"/>
      <c r="BN54" s="237"/>
      <c r="BO54" s="234"/>
      <c r="BP54" s="236"/>
      <c r="BQ54" s="237"/>
      <c r="BR54" s="234"/>
      <c r="BS54" s="239"/>
      <c r="BT54" s="240"/>
      <c r="BU54" s="234"/>
      <c r="BV54" s="241"/>
      <c r="BW54" s="240"/>
      <c r="BX54" s="234"/>
      <c r="BY54" s="242"/>
      <c r="BZ54" s="240"/>
      <c r="CA54" s="234"/>
      <c r="CB54" s="235"/>
      <c r="CC54" s="240"/>
      <c r="CD54" s="234"/>
      <c r="CE54" s="235"/>
      <c r="CF54" s="237"/>
      <c r="CG54" s="234"/>
      <c r="CH54" s="316"/>
      <c r="CI54" s="240"/>
      <c r="CJ54" s="234"/>
      <c r="CK54" s="243"/>
      <c r="CL54" s="234"/>
      <c r="CM54" s="371"/>
      <c r="CN54" s="244"/>
      <c r="CO54" s="245"/>
      <c r="CP54" s="246">
        <f t="shared" si="0"/>
        <v>0</v>
      </c>
      <c r="CQ54" s="235"/>
      <c r="CR54" s="247"/>
      <c r="CS54" s="235"/>
      <c r="CT54" s="247"/>
      <c r="CU54" s="235"/>
      <c r="CV54" s="247"/>
      <c r="CW54" s="235"/>
      <c r="CX54" s="247"/>
      <c r="CY54" s="235"/>
      <c r="CZ54" s="247"/>
      <c r="DA54" s="235"/>
      <c r="DB54" s="247"/>
      <c r="DC54" s="235"/>
      <c r="DD54" s="247"/>
      <c r="DE54" s="235"/>
      <c r="DF54" s="247"/>
      <c r="DG54" s="235"/>
      <c r="DH54" s="247"/>
      <c r="DI54" s="235"/>
      <c r="DJ54" s="247"/>
      <c r="DK54" s="235"/>
      <c r="DL54" s="247"/>
      <c r="DM54" s="235"/>
      <c r="DN54" s="247"/>
      <c r="DO54" s="235"/>
      <c r="DP54" s="247"/>
      <c r="DQ54" s="234"/>
      <c r="DR54" s="244"/>
      <c r="DS54" s="332"/>
      <c r="DT54" s="244"/>
      <c r="DU54" s="332"/>
      <c r="DV54" s="581"/>
      <c r="DW54" s="332"/>
      <c r="DX54" s="248"/>
      <c r="DY54" s="234"/>
      <c r="DZ54" s="316"/>
      <c r="EA54" s="234"/>
      <c r="EB54" s="292"/>
      <c r="EC54" s="234"/>
      <c r="ED54" s="249"/>
      <c r="EE54" s="234"/>
      <c r="EF54" s="406"/>
      <c r="EG54" s="96"/>
      <c r="EH54" s="250"/>
      <c r="EI54" s="207">
        <f>SUMPRODUCT(D54:EH54,'Raipur-2 R'!D54:EH54)</f>
        <v>0</v>
      </c>
      <c r="EJ54" s="3" t="s">
        <v>1034</v>
      </c>
      <c r="ER54" s="208" t="s">
        <v>70</v>
      </c>
      <c r="ES54" s="30">
        <f>C54</f>
        <v>0</v>
      </c>
      <c r="ET54" s="209">
        <f t="shared" si="2"/>
        <v>0</v>
      </c>
    </row>
    <row r="55" spans="2:150" ht="15" hidden="1" customHeight="1">
      <c r="B55" s="213">
        <f t="shared" si="3"/>
        <v>50</v>
      </c>
      <c r="C55" s="30"/>
      <c r="D55" s="232"/>
      <c r="E55" s="233"/>
      <c r="F55" s="234"/>
      <c r="G55" s="232"/>
      <c r="H55" s="233"/>
      <c r="I55" s="234"/>
      <c r="J55" s="321"/>
      <c r="K55" s="233"/>
      <c r="L55" s="234"/>
      <c r="M55" s="321"/>
      <c r="N55" s="233"/>
      <c r="O55" s="234"/>
      <c r="P55" s="412"/>
      <c r="Q55" s="233"/>
      <c r="R55" s="234"/>
      <c r="S55" s="235"/>
      <c r="T55" s="233"/>
      <c r="U55" s="234"/>
      <c r="V55" s="421"/>
      <c r="W55" s="233"/>
      <c r="X55" s="234"/>
      <c r="Y55" s="232"/>
      <c r="Z55" s="234"/>
      <c r="AA55" s="378"/>
      <c r="AB55" s="235"/>
      <c r="AC55" s="236"/>
      <c r="AD55" s="234"/>
      <c r="AE55" s="356"/>
      <c r="AF55" s="236"/>
      <c r="AG55" s="234"/>
      <c r="AH55" s="232"/>
      <c r="AI55" s="237"/>
      <c r="AJ55" s="234"/>
      <c r="AK55" s="232"/>
      <c r="AL55" s="237"/>
      <c r="AM55" s="234"/>
      <c r="AN55" s="232"/>
      <c r="AO55" s="237"/>
      <c r="AP55" s="234"/>
      <c r="AQ55" s="232"/>
      <c r="AR55" s="237"/>
      <c r="AS55" s="234"/>
      <c r="AT55" s="389"/>
      <c r="AU55" s="238"/>
      <c r="AV55" s="235"/>
      <c r="AW55" s="236"/>
      <c r="AX55" s="234"/>
      <c r="AY55" s="235"/>
      <c r="AZ55" s="236"/>
      <c r="BA55" s="234"/>
      <c r="BB55" s="232"/>
      <c r="BC55" s="237"/>
      <c r="BD55" s="234"/>
      <c r="BE55" s="232"/>
      <c r="BF55" s="237"/>
      <c r="BG55" s="234"/>
      <c r="BH55" s="232"/>
      <c r="BI55" s="237"/>
      <c r="BJ55" s="234"/>
      <c r="BK55" s="389"/>
      <c r="BL55" s="238"/>
      <c r="BM55" s="232"/>
      <c r="BN55" s="237"/>
      <c r="BO55" s="234"/>
      <c r="BP55" s="236"/>
      <c r="BQ55" s="237"/>
      <c r="BR55" s="234"/>
      <c r="BS55" s="239"/>
      <c r="BT55" s="240"/>
      <c r="BU55" s="234"/>
      <c r="BV55" s="241"/>
      <c r="BW55" s="240"/>
      <c r="BX55" s="234"/>
      <c r="BY55" s="242"/>
      <c r="BZ55" s="240"/>
      <c r="CA55" s="234"/>
      <c r="CB55" s="235"/>
      <c r="CC55" s="240"/>
      <c r="CD55" s="234"/>
      <c r="CE55" s="235"/>
      <c r="CF55" s="237"/>
      <c r="CG55" s="234"/>
      <c r="CH55" s="316"/>
      <c r="CI55" s="240"/>
      <c r="CJ55" s="234"/>
      <c r="CK55" s="243"/>
      <c r="CL55" s="234"/>
      <c r="CM55" s="371"/>
      <c r="CN55" s="244"/>
      <c r="CO55" s="245"/>
      <c r="CP55" s="246">
        <f t="shared" si="0"/>
        <v>0</v>
      </c>
      <c r="CQ55" s="235"/>
      <c r="CR55" s="247"/>
      <c r="CS55" s="235"/>
      <c r="CT55" s="247"/>
      <c r="CU55" s="235"/>
      <c r="CV55" s="247"/>
      <c r="CW55" s="235"/>
      <c r="CX55" s="247"/>
      <c r="CY55" s="235"/>
      <c r="CZ55" s="247"/>
      <c r="DA55" s="235"/>
      <c r="DB55" s="247"/>
      <c r="DC55" s="235"/>
      <c r="DD55" s="247"/>
      <c r="DE55" s="235"/>
      <c r="DF55" s="247"/>
      <c r="DG55" s="235"/>
      <c r="DH55" s="247"/>
      <c r="DI55" s="235"/>
      <c r="DJ55" s="247"/>
      <c r="DK55" s="235"/>
      <c r="DL55" s="247"/>
      <c r="DM55" s="235"/>
      <c r="DN55" s="247"/>
      <c r="DO55" s="235"/>
      <c r="DP55" s="247"/>
      <c r="DQ55" s="234"/>
      <c r="DR55" s="244"/>
      <c r="DS55" s="332"/>
      <c r="DT55" s="244"/>
      <c r="DU55" s="332"/>
      <c r="DV55" s="581"/>
      <c r="DW55" s="332"/>
      <c r="DX55" s="248"/>
      <c r="DY55" s="234"/>
      <c r="DZ55" s="316"/>
      <c r="EA55" s="234"/>
      <c r="EB55" s="292"/>
      <c r="EC55" s="234"/>
      <c r="ED55" s="249"/>
      <c r="EE55" s="234"/>
      <c r="EF55" s="406"/>
      <c r="EG55" s="96"/>
      <c r="EH55" s="250"/>
      <c r="EI55" s="207">
        <f>SUMPRODUCT(D55:EH55,'Raipur-2 R'!D55:EH55)</f>
        <v>0</v>
      </c>
      <c r="EJ55" s="1"/>
      <c r="EK55" s="1"/>
      <c r="ER55" s="208" t="s">
        <v>71</v>
      </c>
      <c r="ES55" s="30">
        <f>C55</f>
        <v>0</v>
      </c>
      <c r="ET55" s="209">
        <f t="shared" si="2"/>
        <v>0</v>
      </c>
    </row>
    <row r="56" spans="2:150" ht="15" hidden="1" customHeight="1">
      <c r="B56" s="213">
        <f t="shared" si="3"/>
        <v>51</v>
      </c>
      <c r="C56" s="30"/>
      <c r="D56" s="232"/>
      <c r="E56" s="233"/>
      <c r="F56" s="234"/>
      <c r="G56" s="232"/>
      <c r="H56" s="233"/>
      <c r="I56" s="234"/>
      <c r="J56" s="321"/>
      <c r="K56" s="233"/>
      <c r="L56" s="234"/>
      <c r="M56" s="321"/>
      <c r="N56" s="233"/>
      <c r="O56" s="234"/>
      <c r="P56" s="412"/>
      <c r="Q56" s="233"/>
      <c r="R56" s="234"/>
      <c r="S56" s="235"/>
      <c r="T56" s="233"/>
      <c r="U56" s="234"/>
      <c r="V56" s="421"/>
      <c r="W56" s="233"/>
      <c r="X56" s="234"/>
      <c r="Y56" s="232"/>
      <c r="Z56" s="234"/>
      <c r="AA56" s="378"/>
      <c r="AB56" s="235"/>
      <c r="AC56" s="236"/>
      <c r="AD56" s="234"/>
      <c r="AE56" s="356"/>
      <c r="AF56" s="236"/>
      <c r="AG56" s="234"/>
      <c r="AH56" s="232"/>
      <c r="AI56" s="237"/>
      <c r="AJ56" s="234"/>
      <c r="AK56" s="232"/>
      <c r="AL56" s="237"/>
      <c r="AM56" s="234"/>
      <c r="AN56" s="232"/>
      <c r="AO56" s="237"/>
      <c r="AP56" s="234"/>
      <c r="AQ56" s="232"/>
      <c r="AR56" s="237"/>
      <c r="AS56" s="234"/>
      <c r="AT56" s="389"/>
      <c r="AU56" s="238"/>
      <c r="AV56" s="235"/>
      <c r="AW56" s="236"/>
      <c r="AX56" s="234"/>
      <c r="AY56" s="235"/>
      <c r="AZ56" s="236"/>
      <c r="BA56" s="234"/>
      <c r="BB56" s="232"/>
      <c r="BC56" s="237"/>
      <c r="BD56" s="234"/>
      <c r="BE56" s="232"/>
      <c r="BF56" s="237"/>
      <c r="BG56" s="234"/>
      <c r="BH56" s="232"/>
      <c r="BI56" s="237"/>
      <c r="BJ56" s="234"/>
      <c r="BK56" s="389"/>
      <c r="BL56" s="238"/>
      <c r="BM56" s="232"/>
      <c r="BN56" s="237"/>
      <c r="BO56" s="234"/>
      <c r="BP56" s="236"/>
      <c r="BQ56" s="237"/>
      <c r="BR56" s="234"/>
      <c r="BS56" s="239"/>
      <c r="BT56" s="240"/>
      <c r="BU56" s="234"/>
      <c r="BV56" s="241"/>
      <c r="BW56" s="240"/>
      <c r="BX56" s="234"/>
      <c r="BY56" s="242"/>
      <c r="BZ56" s="240"/>
      <c r="CA56" s="234"/>
      <c r="CB56" s="235"/>
      <c r="CC56" s="240"/>
      <c r="CD56" s="234"/>
      <c r="CE56" s="235"/>
      <c r="CF56" s="237"/>
      <c r="CG56" s="234"/>
      <c r="CH56" s="316"/>
      <c r="CI56" s="240"/>
      <c r="CJ56" s="234"/>
      <c r="CK56" s="243"/>
      <c r="CL56" s="234"/>
      <c r="CM56" s="371"/>
      <c r="CN56" s="244"/>
      <c r="CO56" s="245"/>
      <c r="CP56" s="246">
        <f t="shared" si="0"/>
        <v>0</v>
      </c>
      <c r="CQ56" s="235"/>
      <c r="CR56" s="247"/>
      <c r="CS56" s="235"/>
      <c r="CT56" s="247"/>
      <c r="CU56" s="235"/>
      <c r="CV56" s="247"/>
      <c r="CW56" s="235"/>
      <c r="CX56" s="247"/>
      <c r="CY56" s="235"/>
      <c r="CZ56" s="247"/>
      <c r="DA56" s="235"/>
      <c r="DB56" s="247"/>
      <c r="DC56" s="235"/>
      <c r="DD56" s="247"/>
      <c r="DE56" s="235"/>
      <c r="DF56" s="247"/>
      <c r="DG56" s="235"/>
      <c r="DH56" s="247"/>
      <c r="DI56" s="235"/>
      <c r="DJ56" s="247"/>
      <c r="DK56" s="235"/>
      <c r="DL56" s="247"/>
      <c r="DM56" s="235"/>
      <c r="DN56" s="247"/>
      <c r="DO56" s="235"/>
      <c r="DP56" s="247"/>
      <c r="DQ56" s="234"/>
      <c r="DR56" s="244"/>
      <c r="DS56" s="332"/>
      <c r="DT56" s="244"/>
      <c r="DU56" s="332"/>
      <c r="DV56" s="581"/>
      <c r="DW56" s="332"/>
      <c r="DX56" s="248"/>
      <c r="DY56" s="234"/>
      <c r="DZ56" s="316"/>
      <c r="EA56" s="234"/>
      <c r="EB56" s="292"/>
      <c r="EC56" s="234"/>
      <c r="ED56" s="249"/>
      <c r="EE56" s="234"/>
      <c r="EF56" s="406"/>
      <c r="EG56" s="96"/>
      <c r="EH56" s="250"/>
      <c r="EI56" s="207">
        <f>SUMPRODUCT(D56:EH56,'Raipur-2 R'!D56:EH56)</f>
        <v>0</v>
      </c>
      <c r="EJ56" s="1"/>
      <c r="EK56" s="1"/>
      <c r="ER56" s="208" t="s">
        <v>72</v>
      </c>
      <c r="ES56" s="30" t="e">
        <f>#REF!</f>
        <v>#REF!</v>
      </c>
      <c r="ET56" s="209">
        <f t="shared" si="2"/>
        <v>0</v>
      </c>
    </row>
    <row r="57" spans="2:150" ht="15" hidden="1" customHeight="1">
      <c r="B57" s="213">
        <f t="shared" si="3"/>
        <v>52</v>
      </c>
      <c r="C57" s="30"/>
      <c r="D57" s="232"/>
      <c r="E57" s="233"/>
      <c r="F57" s="234"/>
      <c r="G57" s="232"/>
      <c r="H57" s="233"/>
      <c r="I57" s="234"/>
      <c r="J57" s="321"/>
      <c r="K57" s="233"/>
      <c r="L57" s="234"/>
      <c r="M57" s="321"/>
      <c r="N57" s="233"/>
      <c r="O57" s="234"/>
      <c r="P57" s="412"/>
      <c r="Q57" s="233"/>
      <c r="R57" s="234"/>
      <c r="S57" s="235"/>
      <c r="T57" s="233"/>
      <c r="U57" s="234"/>
      <c r="V57" s="421"/>
      <c r="W57" s="233"/>
      <c r="X57" s="234"/>
      <c r="Y57" s="232"/>
      <c r="Z57" s="234"/>
      <c r="AA57" s="378"/>
      <c r="AB57" s="235"/>
      <c r="AC57" s="236"/>
      <c r="AD57" s="234"/>
      <c r="AE57" s="356"/>
      <c r="AF57" s="236"/>
      <c r="AG57" s="234"/>
      <c r="AH57" s="232"/>
      <c r="AI57" s="237"/>
      <c r="AJ57" s="234"/>
      <c r="AK57" s="232"/>
      <c r="AL57" s="237"/>
      <c r="AM57" s="234"/>
      <c r="AN57" s="232"/>
      <c r="AO57" s="237"/>
      <c r="AP57" s="234"/>
      <c r="AQ57" s="232"/>
      <c r="AR57" s="237"/>
      <c r="AS57" s="234"/>
      <c r="AT57" s="389"/>
      <c r="AU57" s="238"/>
      <c r="AV57" s="235"/>
      <c r="AW57" s="236"/>
      <c r="AX57" s="234"/>
      <c r="AY57" s="235"/>
      <c r="AZ57" s="236"/>
      <c r="BA57" s="234"/>
      <c r="BB57" s="232"/>
      <c r="BC57" s="237"/>
      <c r="BD57" s="234"/>
      <c r="BE57" s="232"/>
      <c r="BF57" s="237"/>
      <c r="BG57" s="234"/>
      <c r="BH57" s="232"/>
      <c r="BI57" s="237"/>
      <c r="BJ57" s="234"/>
      <c r="BK57" s="389"/>
      <c r="BL57" s="238"/>
      <c r="BM57" s="232"/>
      <c r="BN57" s="237"/>
      <c r="BO57" s="234"/>
      <c r="BP57" s="236"/>
      <c r="BQ57" s="237"/>
      <c r="BR57" s="234"/>
      <c r="BS57" s="239"/>
      <c r="BT57" s="240"/>
      <c r="BU57" s="234"/>
      <c r="BV57" s="241"/>
      <c r="BW57" s="240"/>
      <c r="BX57" s="234"/>
      <c r="BY57" s="242"/>
      <c r="BZ57" s="240"/>
      <c r="CA57" s="234"/>
      <c r="CB57" s="235"/>
      <c r="CC57" s="240"/>
      <c r="CD57" s="234"/>
      <c r="CE57" s="235"/>
      <c r="CF57" s="237"/>
      <c r="CG57" s="234"/>
      <c r="CH57" s="316"/>
      <c r="CI57" s="240"/>
      <c r="CJ57" s="234"/>
      <c r="CK57" s="243"/>
      <c r="CL57" s="234"/>
      <c r="CM57" s="371"/>
      <c r="CN57" s="244"/>
      <c r="CO57" s="245"/>
      <c r="CP57" s="246">
        <f t="shared" si="0"/>
        <v>0</v>
      </c>
      <c r="CQ57" s="235"/>
      <c r="CR57" s="247"/>
      <c r="CS57" s="235"/>
      <c r="CT57" s="247"/>
      <c r="CU57" s="235"/>
      <c r="CV57" s="247"/>
      <c r="CW57" s="235"/>
      <c r="CX57" s="247"/>
      <c r="CY57" s="235"/>
      <c r="CZ57" s="247"/>
      <c r="DA57" s="235"/>
      <c r="DB57" s="247"/>
      <c r="DC57" s="235"/>
      <c r="DD57" s="247"/>
      <c r="DE57" s="235"/>
      <c r="DF57" s="247"/>
      <c r="DG57" s="235"/>
      <c r="DH57" s="247"/>
      <c r="DI57" s="235"/>
      <c r="DJ57" s="247"/>
      <c r="DK57" s="235"/>
      <c r="DL57" s="247"/>
      <c r="DM57" s="235"/>
      <c r="DN57" s="247"/>
      <c r="DO57" s="235"/>
      <c r="DP57" s="247"/>
      <c r="DQ57" s="234"/>
      <c r="DR57" s="244"/>
      <c r="DS57" s="332"/>
      <c r="DT57" s="244"/>
      <c r="DU57" s="332"/>
      <c r="DV57" s="581"/>
      <c r="DW57" s="332"/>
      <c r="DX57" s="248"/>
      <c r="DY57" s="234"/>
      <c r="DZ57" s="316"/>
      <c r="EA57" s="234"/>
      <c r="EB57" s="292"/>
      <c r="EC57" s="234"/>
      <c r="ED57" s="249"/>
      <c r="EE57" s="234"/>
      <c r="EF57" s="406"/>
      <c r="EG57" s="96"/>
      <c r="EH57" s="250"/>
      <c r="EI57" s="207">
        <f>SUMPRODUCT(D57:EH57,'Raipur-2 R'!D57:EH57)</f>
        <v>0</v>
      </c>
      <c r="EJ57" s="1"/>
      <c r="EK57" s="1"/>
      <c r="ER57" s="208" t="s">
        <v>73</v>
      </c>
      <c r="ES57" s="30">
        <f>C56</f>
        <v>0</v>
      </c>
      <c r="ET57" s="209">
        <f t="shared" si="2"/>
        <v>0</v>
      </c>
    </row>
    <row r="58" spans="2:150" ht="15" hidden="1" customHeight="1">
      <c r="B58" s="213">
        <f t="shared" si="3"/>
        <v>53</v>
      </c>
      <c r="C58" s="30"/>
      <c r="D58" s="232"/>
      <c r="E58" s="233"/>
      <c r="F58" s="234"/>
      <c r="G58" s="232"/>
      <c r="H58" s="233"/>
      <c r="I58" s="234"/>
      <c r="J58" s="321"/>
      <c r="K58" s="233"/>
      <c r="L58" s="234"/>
      <c r="M58" s="321"/>
      <c r="N58" s="233"/>
      <c r="O58" s="234"/>
      <c r="P58" s="412"/>
      <c r="Q58" s="233"/>
      <c r="R58" s="234"/>
      <c r="S58" s="235"/>
      <c r="T58" s="233"/>
      <c r="U58" s="234"/>
      <c r="V58" s="421"/>
      <c r="W58" s="233"/>
      <c r="X58" s="234"/>
      <c r="Y58" s="232"/>
      <c r="Z58" s="234"/>
      <c r="AA58" s="378"/>
      <c r="AB58" s="235"/>
      <c r="AC58" s="236"/>
      <c r="AD58" s="234"/>
      <c r="AE58" s="356"/>
      <c r="AF58" s="236"/>
      <c r="AG58" s="234"/>
      <c r="AH58" s="232"/>
      <c r="AI58" s="237"/>
      <c r="AJ58" s="234"/>
      <c r="AK58" s="232"/>
      <c r="AL58" s="237"/>
      <c r="AM58" s="234"/>
      <c r="AN58" s="232"/>
      <c r="AO58" s="237"/>
      <c r="AP58" s="234"/>
      <c r="AQ58" s="232"/>
      <c r="AR58" s="237"/>
      <c r="AS58" s="234"/>
      <c r="AT58" s="389"/>
      <c r="AU58" s="238"/>
      <c r="AV58" s="235"/>
      <c r="AW58" s="236"/>
      <c r="AX58" s="234"/>
      <c r="AY58" s="235"/>
      <c r="AZ58" s="236"/>
      <c r="BA58" s="234"/>
      <c r="BB58" s="232"/>
      <c r="BC58" s="237"/>
      <c r="BD58" s="234"/>
      <c r="BE58" s="232"/>
      <c r="BF58" s="237"/>
      <c r="BG58" s="234"/>
      <c r="BH58" s="232"/>
      <c r="BI58" s="237"/>
      <c r="BJ58" s="234"/>
      <c r="BK58" s="389"/>
      <c r="BL58" s="238"/>
      <c r="BM58" s="232"/>
      <c r="BN58" s="237"/>
      <c r="BO58" s="234"/>
      <c r="BP58" s="236"/>
      <c r="BQ58" s="237"/>
      <c r="BR58" s="234"/>
      <c r="BS58" s="239"/>
      <c r="BT58" s="240"/>
      <c r="BU58" s="234"/>
      <c r="BV58" s="241"/>
      <c r="BW58" s="240"/>
      <c r="BX58" s="234"/>
      <c r="BY58" s="242"/>
      <c r="BZ58" s="240"/>
      <c r="CA58" s="234"/>
      <c r="CB58" s="235"/>
      <c r="CC58" s="240"/>
      <c r="CD58" s="234"/>
      <c r="CE58" s="235"/>
      <c r="CF58" s="237"/>
      <c r="CG58" s="234"/>
      <c r="CH58" s="316"/>
      <c r="CI58" s="240"/>
      <c r="CJ58" s="234"/>
      <c r="CK58" s="243"/>
      <c r="CL58" s="234"/>
      <c r="CM58" s="371"/>
      <c r="CN58" s="244"/>
      <c r="CO58" s="245"/>
      <c r="CP58" s="246">
        <f t="shared" si="0"/>
        <v>0</v>
      </c>
      <c r="CQ58" s="235"/>
      <c r="CR58" s="247"/>
      <c r="CS58" s="235"/>
      <c r="CT58" s="247"/>
      <c r="CU58" s="235"/>
      <c r="CV58" s="247"/>
      <c r="CW58" s="235"/>
      <c r="CX58" s="247"/>
      <c r="CY58" s="235"/>
      <c r="CZ58" s="247"/>
      <c r="DA58" s="235"/>
      <c r="DB58" s="247"/>
      <c r="DC58" s="235"/>
      <c r="DD58" s="247"/>
      <c r="DE58" s="235"/>
      <c r="DF58" s="247"/>
      <c r="DG58" s="235"/>
      <c r="DH58" s="247"/>
      <c r="DI58" s="235"/>
      <c r="DJ58" s="247"/>
      <c r="DK58" s="235"/>
      <c r="DL58" s="247"/>
      <c r="DM58" s="235"/>
      <c r="DN58" s="247"/>
      <c r="DO58" s="235"/>
      <c r="DP58" s="247"/>
      <c r="DQ58" s="234"/>
      <c r="DR58" s="244"/>
      <c r="DS58" s="332"/>
      <c r="DT58" s="244"/>
      <c r="DU58" s="332"/>
      <c r="DV58" s="581"/>
      <c r="DW58" s="332"/>
      <c r="DX58" s="248"/>
      <c r="DY58" s="234"/>
      <c r="DZ58" s="316"/>
      <c r="EA58" s="234"/>
      <c r="EB58" s="292"/>
      <c r="EC58" s="234"/>
      <c r="ED58" s="249"/>
      <c r="EE58" s="234"/>
      <c r="EF58" s="406"/>
      <c r="EG58" s="96"/>
      <c r="EH58" s="250"/>
      <c r="EI58" s="207">
        <f>SUMPRODUCT(D58:EH58,'Raipur-2 R'!D58:EH58)</f>
        <v>0</v>
      </c>
      <c r="EJ58" s="1"/>
      <c r="EK58" s="1"/>
      <c r="ER58" s="208" t="s">
        <v>74</v>
      </c>
      <c r="ES58" s="30">
        <f t="shared" ref="ES58:ES68" si="4">C58</f>
        <v>0</v>
      </c>
      <c r="ET58" s="209">
        <f t="shared" si="2"/>
        <v>0</v>
      </c>
    </row>
    <row r="59" spans="2:150" ht="15" hidden="1" customHeight="1">
      <c r="B59" s="213">
        <f t="shared" si="3"/>
        <v>54</v>
      </c>
      <c r="C59" s="30"/>
      <c r="D59" s="232"/>
      <c r="E59" s="233"/>
      <c r="F59" s="234"/>
      <c r="G59" s="232"/>
      <c r="H59" s="233"/>
      <c r="I59" s="234"/>
      <c r="J59" s="321"/>
      <c r="K59" s="233"/>
      <c r="L59" s="234"/>
      <c r="M59" s="321"/>
      <c r="N59" s="233"/>
      <c r="O59" s="234"/>
      <c r="P59" s="412"/>
      <c r="Q59" s="233"/>
      <c r="R59" s="234"/>
      <c r="S59" s="235"/>
      <c r="T59" s="233"/>
      <c r="U59" s="234"/>
      <c r="V59" s="421"/>
      <c r="W59" s="233"/>
      <c r="X59" s="234"/>
      <c r="Y59" s="232"/>
      <c r="Z59" s="234"/>
      <c r="AA59" s="378"/>
      <c r="AB59" s="235"/>
      <c r="AC59" s="236"/>
      <c r="AD59" s="234"/>
      <c r="AE59" s="356"/>
      <c r="AF59" s="236"/>
      <c r="AG59" s="234"/>
      <c r="AH59" s="232"/>
      <c r="AI59" s="237"/>
      <c r="AJ59" s="234"/>
      <c r="AK59" s="232"/>
      <c r="AL59" s="237"/>
      <c r="AM59" s="234"/>
      <c r="AN59" s="232"/>
      <c r="AO59" s="237"/>
      <c r="AP59" s="234"/>
      <c r="AQ59" s="232"/>
      <c r="AR59" s="237"/>
      <c r="AS59" s="234"/>
      <c r="AT59" s="389"/>
      <c r="AU59" s="238"/>
      <c r="AV59" s="235"/>
      <c r="AW59" s="236"/>
      <c r="AX59" s="234"/>
      <c r="AY59" s="235"/>
      <c r="AZ59" s="236"/>
      <c r="BA59" s="234"/>
      <c r="BB59" s="232"/>
      <c r="BC59" s="237"/>
      <c r="BD59" s="234"/>
      <c r="BE59" s="232"/>
      <c r="BF59" s="237"/>
      <c r="BG59" s="234"/>
      <c r="BH59" s="232"/>
      <c r="BI59" s="237"/>
      <c r="BJ59" s="234"/>
      <c r="BK59" s="389"/>
      <c r="BL59" s="238"/>
      <c r="BM59" s="232"/>
      <c r="BN59" s="237"/>
      <c r="BO59" s="234"/>
      <c r="BP59" s="236"/>
      <c r="BQ59" s="237"/>
      <c r="BR59" s="234"/>
      <c r="BS59" s="239"/>
      <c r="BT59" s="240"/>
      <c r="BU59" s="234"/>
      <c r="BV59" s="241"/>
      <c r="BW59" s="240"/>
      <c r="BX59" s="234"/>
      <c r="BY59" s="242"/>
      <c r="BZ59" s="240"/>
      <c r="CA59" s="234"/>
      <c r="CB59" s="235"/>
      <c r="CC59" s="240"/>
      <c r="CD59" s="234"/>
      <c r="CE59" s="235"/>
      <c r="CF59" s="237"/>
      <c r="CG59" s="234"/>
      <c r="CH59" s="316"/>
      <c r="CI59" s="240"/>
      <c r="CJ59" s="234"/>
      <c r="CK59" s="243"/>
      <c r="CL59" s="234"/>
      <c r="CM59" s="371"/>
      <c r="CN59" s="244"/>
      <c r="CO59" s="245"/>
      <c r="CP59" s="246">
        <f t="shared" si="0"/>
        <v>0</v>
      </c>
      <c r="CQ59" s="235"/>
      <c r="CR59" s="247"/>
      <c r="CS59" s="235"/>
      <c r="CT59" s="247"/>
      <c r="CU59" s="235"/>
      <c r="CV59" s="247"/>
      <c r="CW59" s="235"/>
      <c r="CX59" s="247"/>
      <c r="CY59" s="235"/>
      <c r="CZ59" s="247"/>
      <c r="DA59" s="235"/>
      <c r="DB59" s="247"/>
      <c r="DC59" s="235"/>
      <c r="DD59" s="247"/>
      <c r="DE59" s="235"/>
      <c r="DF59" s="247"/>
      <c r="DG59" s="235"/>
      <c r="DH59" s="247"/>
      <c r="DI59" s="235"/>
      <c r="DJ59" s="247"/>
      <c r="DK59" s="235"/>
      <c r="DL59" s="247"/>
      <c r="DM59" s="235"/>
      <c r="DN59" s="247"/>
      <c r="DO59" s="235"/>
      <c r="DP59" s="247"/>
      <c r="DQ59" s="234"/>
      <c r="DR59" s="244"/>
      <c r="DS59" s="332"/>
      <c r="DT59" s="244"/>
      <c r="DU59" s="332"/>
      <c r="DV59" s="581"/>
      <c r="DW59" s="332"/>
      <c r="DX59" s="248"/>
      <c r="DY59" s="234"/>
      <c r="DZ59" s="316"/>
      <c r="EA59" s="234"/>
      <c r="EB59" s="292"/>
      <c r="EC59" s="234"/>
      <c r="ED59" s="249"/>
      <c r="EE59" s="234"/>
      <c r="EF59" s="406"/>
      <c r="EG59" s="96"/>
      <c r="EH59" s="250"/>
      <c r="EI59" s="207">
        <f>SUMPRODUCT(D59:EH59,'Raipur-2 R'!D59:EH59)</f>
        <v>0</v>
      </c>
      <c r="EJ59" s="1"/>
      <c r="EK59" s="1"/>
      <c r="ER59" s="208" t="s">
        <v>75</v>
      </c>
      <c r="ES59" s="30">
        <f t="shared" si="4"/>
        <v>0</v>
      </c>
      <c r="ET59" s="209">
        <f t="shared" si="2"/>
        <v>0</v>
      </c>
    </row>
    <row r="60" spans="2:150" ht="15" hidden="1" customHeight="1">
      <c r="B60" s="213">
        <f t="shared" si="3"/>
        <v>55</v>
      </c>
      <c r="C60" s="30"/>
      <c r="D60" s="232"/>
      <c r="E60" s="233"/>
      <c r="F60" s="234"/>
      <c r="G60" s="232"/>
      <c r="H60" s="233"/>
      <c r="I60" s="234"/>
      <c r="J60" s="321"/>
      <c r="K60" s="233"/>
      <c r="L60" s="234"/>
      <c r="M60" s="321"/>
      <c r="N60" s="233"/>
      <c r="O60" s="234"/>
      <c r="P60" s="412"/>
      <c r="Q60" s="233"/>
      <c r="R60" s="234"/>
      <c r="S60" s="235"/>
      <c r="T60" s="233"/>
      <c r="U60" s="234"/>
      <c r="V60" s="421"/>
      <c r="W60" s="233"/>
      <c r="X60" s="234"/>
      <c r="Y60" s="232"/>
      <c r="Z60" s="234"/>
      <c r="AA60" s="378"/>
      <c r="AB60" s="235"/>
      <c r="AC60" s="236"/>
      <c r="AD60" s="234"/>
      <c r="AE60" s="356"/>
      <c r="AF60" s="236"/>
      <c r="AG60" s="234"/>
      <c r="AH60" s="232"/>
      <c r="AI60" s="237"/>
      <c r="AJ60" s="234"/>
      <c r="AK60" s="232"/>
      <c r="AL60" s="237"/>
      <c r="AM60" s="234"/>
      <c r="AN60" s="232"/>
      <c r="AO60" s="237"/>
      <c r="AP60" s="234"/>
      <c r="AQ60" s="232"/>
      <c r="AR60" s="237"/>
      <c r="AS60" s="234"/>
      <c r="AT60" s="389"/>
      <c r="AU60" s="238"/>
      <c r="AV60" s="235"/>
      <c r="AW60" s="236"/>
      <c r="AX60" s="234"/>
      <c r="AY60" s="235"/>
      <c r="AZ60" s="236"/>
      <c r="BA60" s="234"/>
      <c r="BB60" s="232"/>
      <c r="BC60" s="237"/>
      <c r="BD60" s="234"/>
      <c r="BE60" s="232"/>
      <c r="BF60" s="237"/>
      <c r="BG60" s="234"/>
      <c r="BH60" s="232"/>
      <c r="BI60" s="237"/>
      <c r="BJ60" s="234"/>
      <c r="BK60" s="389"/>
      <c r="BL60" s="238"/>
      <c r="BM60" s="232"/>
      <c r="BN60" s="237"/>
      <c r="BO60" s="234"/>
      <c r="BP60" s="236"/>
      <c r="BQ60" s="237"/>
      <c r="BR60" s="234"/>
      <c r="BS60" s="239"/>
      <c r="BT60" s="240"/>
      <c r="BU60" s="234"/>
      <c r="BV60" s="241"/>
      <c r="BW60" s="240"/>
      <c r="BX60" s="234"/>
      <c r="BY60" s="242"/>
      <c r="BZ60" s="240"/>
      <c r="CA60" s="234"/>
      <c r="CB60" s="235"/>
      <c r="CC60" s="240"/>
      <c r="CD60" s="234"/>
      <c r="CE60" s="235"/>
      <c r="CF60" s="237"/>
      <c r="CG60" s="234"/>
      <c r="CH60" s="316"/>
      <c r="CI60" s="240"/>
      <c r="CJ60" s="234"/>
      <c r="CK60" s="243"/>
      <c r="CL60" s="234"/>
      <c r="CM60" s="371"/>
      <c r="CN60" s="244"/>
      <c r="CO60" s="245"/>
      <c r="CP60" s="246">
        <f t="shared" si="0"/>
        <v>0</v>
      </c>
      <c r="CQ60" s="235"/>
      <c r="CR60" s="247"/>
      <c r="CS60" s="235"/>
      <c r="CT60" s="247"/>
      <c r="CU60" s="235"/>
      <c r="CV60" s="247"/>
      <c r="CW60" s="235"/>
      <c r="CX60" s="247"/>
      <c r="CY60" s="235"/>
      <c r="CZ60" s="247"/>
      <c r="DA60" s="235"/>
      <c r="DB60" s="247"/>
      <c r="DC60" s="235"/>
      <c r="DD60" s="247"/>
      <c r="DE60" s="235"/>
      <c r="DF60" s="247"/>
      <c r="DG60" s="235"/>
      <c r="DH60" s="247"/>
      <c r="DI60" s="235"/>
      <c r="DJ60" s="247"/>
      <c r="DK60" s="235"/>
      <c r="DL60" s="247"/>
      <c r="DM60" s="235"/>
      <c r="DN60" s="247"/>
      <c r="DO60" s="235"/>
      <c r="DP60" s="247"/>
      <c r="DQ60" s="234"/>
      <c r="DR60" s="244"/>
      <c r="DS60" s="332"/>
      <c r="DT60" s="244"/>
      <c r="DU60" s="332"/>
      <c r="DV60" s="581"/>
      <c r="DW60" s="332"/>
      <c r="DX60" s="248"/>
      <c r="DY60" s="234"/>
      <c r="DZ60" s="316"/>
      <c r="EA60" s="234"/>
      <c r="EB60" s="292"/>
      <c r="EC60" s="234"/>
      <c r="ED60" s="261"/>
      <c r="EE60" s="234"/>
      <c r="EF60" s="406"/>
      <c r="EG60" s="96"/>
      <c r="EH60" s="250"/>
      <c r="EI60" s="207">
        <f>SUMPRODUCT(D60:EH60,'Raipur-2 R'!D60:EH60)</f>
        <v>0</v>
      </c>
      <c r="EJ60" s="1"/>
      <c r="EK60" s="1"/>
      <c r="ER60" s="208" t="s">
        <v>76</v>
      </c>
      <c r="ES60" s="30">
        <f t="shared" si="4"/>
        <v>0</v>
      </c>
      <c r="ET60" s="209">
        <f t="shared" si="2"/>
        <v>0</v>
      </c>
    </row>
    <row r="61" spans="2:150" ht="15" hidden="1" customHeight="1">
      <c r="B61" s="213">
        <f t="shared" si="3"/>
        <v>56</v>
      </c>
      <c r="C61" s="30"/>
      <c r="D61" s="232"/>
      <c r="E61" s="233"/>
      <c r="F61" s="234"/>
      <c r="G61" s="232"/>
      <c r="H61" s="233"/>
      <c r="I61" s="234"/>
      <c r="J61" s="321"/>
      <c r="K61" s="233"/>
      <c r="L61" s="234"/>
      <c r="M61" s="321"/>
      <c r="N61" s="233"/>
      <c r="O61" s="234"/>
      <c r="P61" s="412"/>
      <c r="Q61" s="233"/>
      <c r="R61" s="234"/>
      <c r="S61" s="235"/>
      <c r="T61" s="233"/>
      <c r="U61" s="234"/>
      <c r="V61" s="421"/>
      <c r="W61" s="233"/>
      <c r="X61" s="234"/>
      <c r="Y61" s="232"/>
      <c r="Z61" s="234"/>
      <c r="AA61" s="378"/>
      <c r="AB61" s="235"/>
      <c r="AC61" s="236"/>
      <c r="AD61" s="234"/>
      <c r="AE61" s="356"/>
      <c r="AF61" s="236"/>
      <c r="AG61" s="234"/>
      <c r="AH61" s="232"/>
      <c r="AI61" s="237"/>
      <c r="AJ61" s="234"/>
      <c r="AK61" s="232"/>
      <c r="AL61" s="237"/>
      <c r="AM61" s="234"/>
      <c r="AN61" s="232"/>
      <c r="AO61" s="237"/>
      <c r="AP61" s="234"/>
      <c r="AQ61" s="232"/>
      <c r="AR61" s="237"/>
      <c r="AS61" s="234"/>
      <c r="AT61" s="389"/>
      <c r="AU61" s="238"/>
      <c r="AV61" s="235"/>
      <c r="AW61" s="236"/>
      <c r="AX61" s="234"/>
      <c r="AY61" s="235"/>
      <c r="AZ61" s="236"/>
      <c r="BA61" s="234"/>
      <c r="BB61" s="232"/>
      <c r="BC61" s="237"/>
      <c r="BD61" s="234"/>
      <c r="BE61" s="232"/>
      <c r="BF61" s="237"/>
      <c r="BG61" s="234"/>
      <c r="BH61" s="232"/>
      <c r="BI61" s="237"/>
      <c r="BJ61" s="234"/>
      <c r="BK61" s="389"/>
      <c r="BL61" s="238"/>
      <c r="BM61" s="232"/>
      <c r="BN61" s="237"/>
      <c r="BO61" s="234"/>
      <c r="BP61" s="236"/>
      <c r="BQ61" s="237"/>
      <c r="BR61" s="234"/>
      <c r="BS61" s="239"/>
      <c r="BT61" s="240"/>
      <c r="BU61" s="234"/>
      <c r="BV61" s="241"/>
      <c r="BW61" s="240"/>
      <c r="BX61" s="234"/>
      <c r="BY61" s="242"/>
      <c r="BZ61" s="240"/>
      <c r="CA61" s="234"/>
      <c r="CB61" s="235"/>
      <c r="CC61" s="240"/>
      <c r="CD61" s="234"/>
      <c r="CE61" s="235"/>
      <c r="CF61" s="237"/>
      <c r="CG61" s="234"/>
      <c r="CH61" s="316"/>
      <c r="CI61" s="240"/>
      <c r="CJ61" s="234"/>
      <c r="CK61" s="243"/>
      <c r="CL61" s="234"/>
      <c r="CM61" s="371"/>
      <c r="CN61" s="244"/>
      <c r="CO61" s="245"/>
      <c r="CP61" s="246">
        <f t="shared" si="0"/>
        <v>0</v>
      </c>
      <c r="CQ61" s="235"/>
      <c r="CR61" s="247"/>
      <c r="CS61" s="235"/>
      <c r="CT61" s="247"/>
      <c r="CU61" s="235"/>
      <c r="CV61" s="247"/>
      <c r="CW61" s="235"/>
      <c r="CX61" s="247"/>
      <c r="CY61" s="235"/>
      <c r="CZ61" s="247"/>
      <c r="DA61" s="235"/>
      <c r="DB61" s="247"/>
      <c r="DC61" s="235"/>
      <c r="DD61" s="247"/>
      <c r="DE61" s="235"/>
      <c r="DF61" s="247"/>
      <c r="DG61" s="235"/>
      <c r="DH61" s="247"/>
      <c r="DI61" s="235"/>
      <c r="DJ61" s="247"/>
      <c r="DK61" s="235"/>
      <c r="DL61" s="247"/>
      <c r="DM61" s="235"/>
      <c r="DN61" s="247"/>
      <c r="DO61" s="235"/>
      <c r="DP61" s="247"/>
      <c r="DQ61" s="234"/>
      <c r="DR61" s="244"/>
      <c r="DS61" s="332"/>
      <c r="DT61" s="244"/>
      <c r="DU61" s="332"/>
      <c r="DV61" s="581"/>
      <c r="DW61" s="332"/>
      <c r="DX61" s="248"/>
      <c r="DY61" s="234"/>
      <c r="DZ61" s="316"/>
      <c r="EA61" s="234"/>
      <c r="EB61" s="316"/>
      <c r="EC61" s="234"/>
      <c r="ED61" s="261"/>
      <c r="EE61" s="234"/>
      <c r="EF61" s="406"/>
      <c r="EG61" s="96"/>
      <c r="EH61" s="250"/>
      <c r="EI61" s="207">
        <f>SUMPRODUCT(D61:EH61,'Raipur-2 R'!D61:EH61)</f>
        <v>0</v>
      </c>
      <c r="EJ61" s="1"/>
      <c r="EK61" s="1"/>
      <c r="ER61" s="208" t="s">
        <v>77</v>
      </c>
      <c r="ES61" s="30">
        <f t="shared" si="4"/>
        <v>0</v>
      </c>
      <c r="ET61" s="209">
        <f t="shared" si="2"/>
        <v>0</v>
      </c>
    </row>
    <row r="62" spans="2:150" ht="15" hidden="1" customHeight="1">
      <c r="B62" s="213">
        <f t="shared" si="3"/>
        <v>57</v>
      </c>
      <c r="C62" s="126"/>
      <c r="D62" s="232"/>
      <c r="E62" s="233"/>
      <c r="F62" s="234"/>
      <c r="G62" s="232"/>
      <c r="H62" s="233"/>
      <c r="I62" s="234"/>
      <c r="J62" s="321"/>
      <c r="K62" s="233"/>
      <c r="L62" s="234"/>
      <c r="M62" s="321"/>
      <c r="N62" s="233"/>
      <c r="O62" s="234"/>
      <c r="P62" s="412"/>
      <c r="Q62" s="233"/>
      <c r="R62" s="234"/>
      <c r="S62" s="235"/>
      <c r="T62" s="233"/>
      <c r="U62" s="234"/>
      <c r="V62" s="421"/>
      <c r="W62" s="233"/>
      <c r="X62" s="234"/>
      <c r="Y62" s="232"/>
      <c r="Z62" s="234"/>
      <c r="AA62" s="378"/>
      <c r="AB62" s="235"/>
      <c r="AC62" s="236"/>
      <c r="AD62" s="234"/>
      <c r="AE62" s="356"/>
      <c r="AF62" s="236"/>
      <c r="AG62" s="234"/>
      <c r="AH62" s="232"/>
      <c r="AI62" s="237"/>
      <c r="AJ62" s="234"/>
      <c r="AK62" s="232"/>
      <c r="AL62" s="237"/>
      <c r="AM62" s="234"/>
      <c r="AN62" s="232"/>
      <c r="AO62" s="237"/>
      <c r="AP62" s="234"/>
      <c r="AQ62" s="232"/>
      <c r="AR62" s="237"/>
      <c r="AS62" s="234"/>
      <c r="AT62" s="389"/>
      <c r="AU62" s="238"/>
      <c r="AV62" s="235"/>
      <c r="AW62" s="236"/>
      <c r="AX62" s="234"/>
      <c r="AY62" s="235"/>
      <c r="AZ62" s="236"/>
      <c r="BA62" s="234"/>
      <c r="BB62" s="232"/>
      <c r="BC62" s="237"/>
      <c r="BD62" s="234"/>
      <c r="BE62" s="232"/>
      <c r="BF62" s="237"/>
      <c r="BG62" s="234"/>
      <c r="BH62" s="232"/>
      <c r="BI62" s="237"/>
      <c r="BJ62" s="234"/>
      <c r="BK62" s="389"/>
      <c r="BL62" s="238"/>
      <c r="BM62" s="232"/>
      <c r="BN62" s="237"/>
      <c r="BO62" s="234"/>
      <c r="BP62" s="236"/>
      <c r="BQ62" s="237"/>
      <c r="BR62" s="234"/>
      <c r="BS62" s="239"/>
      <c r="BT62" s="240"/>
      <c r="BU62" s="234"/>
      <c r="BV62" s="241"/>
      <c r="BW62" s="240"/>
      <c r="BX62" s="234"/>
      <c r="BY62" s="242"/>
      <c r="BZ62" s="240"/>
      <c r="CA62" s="234"/>
      <c r="CB62" s="235"/>
      <c r="CC62" s="240"/>
      <c r="CD62" s="234"/>
      <c r="CE62" s="235"/>
      <c r="CF62" s="237"/>
      <c r="CG62" s="234"/>
      <c r="CH62" s="316"/>
      <c r="CI62" s="240"/>
      <c r="CJ62" s="234"/>
      <c r="CK62" s="243"/>
      <c r="CL62" s="234"/>
      <c r="CM62" s="371"/>
      <c r="CN62" s="244"/>
      <c r="CO62" s="245"/>
      <c r="CP62" s="246">
        <f t="shared" si="0"/>
        <v>0</v>
      </c>
      <c r="CQ62" s="235"/>
      <c r="CR62" s="247"/>
      <c r="CS62" s="235"/>
      <c r="CT62" s="247"/>
      <c r="CU62" s="235"/>
      <c r="CV62" s="247"/>
      <c r="CW62" s="235"/>
      <c r="CX62" s="247"/>
      <c r="CY62" s="235"/>
      <c r="CZ62" s="247"/>
      <c r="DA62" s="235"/>
      <c r="DB62" s="247"/>
      <c r="DC62" s="235"/>
      <c r="DD62" s="247"/>
      <c r="DE62" s="235"/>
      <c r="DF62" s="247"/>
      <c r="DG62" s="235"/>
      <c r="DH62" s="247"/>
      <c r="DI62" s="235"/>
      <c r="DJ62" s="247"/>
      <c r="DK62" s="235"/>
      <c r="DL62" s="247"/>
      <c r="DM62" s="235"/>
      <c r="DN62" s="247"/>
      <c r="DO62" s="235"/>
      <c r="DP62" s="247"/>
      <c r="DQ62" s="234"/>
      <c r="DR62" s="244"/>
      <c r="DS62" s="332"/>
      <c r="DT62" s="244"/>
      <c r="DU62" s="332"/>
      <c r="DV62" s="581"/>
      <c r="DW62" s="332"/>
      <c r="DX62" s="248"/>
      <c r="DY62" s="234"/>
      <c r="DZ62" s="316"/>
      <c r="EA62" s="234"/>
      <c r="EB62" s="316"/>
      <c r="EC62" s="234"/>
      <c r="ED62" s="261"/>
      <c r="EE62" s="234"/>
      <c r="EF62" s="406"/>
      <c r="EG62" s="96"/>
      <c r="EH62" s="250"/>
      <c r="EI62" s="207">
        <f>SUMPRODUCT(D62:EH62,'Raipur-2 R'!D62:EH62)</f>
        <v>0</v>
      </c>
      <c r="EJ62" s="1"/>
      <c r="EK62" s="1"/>
      <c r="ER62" s="208" t="s">
        <v>78</v>
      </c>
      <c r="ES62" s="30">
        <f t="shared" si="4"/>
        <v>0</v>
      </c>
      <c r="ET62" s="209">
        <f t="shared" si="2"/>
        <v>0</v>
      </c>
    </row>
    <row r="63" spans="2:150" ht="15" hidden="1" customHeight="1">
      <c r="B63" s="213">
        <f t="shared" si="3"/>
        <v>58</v>
      </c>
      <c r="C63" s="30"/>
      <c r="D63" s="232"/>
      <c r="E63" s="233"/>
      <c r="F63" s="234"/>
      <c r="G63" s="232"/>
      <c r="H63" s="233"/>
      <c r="I63" s="234"/>
      <c r="J63" s="321"/>
      <c r="K63" s="233"/>
      <c r="L63" s="234"/>
      <c r="M63" s="321"/>
      <c r="N63" s="233"/>
      <c r="O63" s="234"/>
      <c r="P63" s="412"/>
      <c r="Q63" s="233"/>
      <c r="R63" s="234"/>
      <c r="S63" s="235"/>
      <c r="T63" s="233"/>
      <c r="U63" s="234"/>
      <c r="V63" s="421"/>
      <c r="W63" s="233"/>
      <c r="X63" s="234"/>
      <c r="Y63" s="232"/>
      <c r="Z63" s="234"/>
      <c r="AA63" s="378"/>
      <c r="AB63" s="235"/>
      <c r="AC63" s="236"/>
      <c r="AD63" s="234"/>
      <c r="AE63" s="356"/>
      <c r="AF63" s="236"/>
      <c r="AG63" s="234"/>
      <c r="AH63" s="232"/>
      <c r="AI63" s="237"/>
      <c r="AJ63" s="234"/>
      <c r="AK63" s="232"/>
      <c r="AL63" s="237"/>
      <c r="AM63" s="234"/>
      <c r="AN63" s="232"/>
      <c r="AO63" s="237"/>
      <c r="AP63" s="234"/>
      <c r="AQ63" s="232"/>
      <c r="AR63" s="237"/>
      <c r="AS63" s="234"/>
      <c r="AT63" s="389"/>
      <c r="AU63" s="238"/>
      <c r="AV63" s="235"/>
      <c r="AW63" s="236"/>
      <c r="AX63" s="234"/>
      <c r="AY63" s="235"/>
      <c r="AZ63" s="236"/>
      <c r="BA63" s="234"/>
      <c r="BB63" s="232"/>
      <c r="BC63" s="237"/>
      <c r="BD63" s="234"/>
      <c r="BE63" s="232"/>
      <c r="BF63" s="237"/>
      <c r="BG63" s="234"/>
      <c r="BH63" s="232"/>
      <c r="BI63" s="237"/>
      <c r="BJ63" s="234"/>
      <c r="BK63" s="389"/>
      <c r="BL63" s="238"/>
      <c r="BM63" s="232"/>
      <c r="BN63" s="237"/>
      <c r="BO63" s="234"/>
      <c r="BP63" s="236"/>
      <c r="BQ63" s="237"/>
      <c r="BR63" s="234"/>
      <c r="BS63" s="239"/>
      <c r="BT63" s="240"/>
      <c r="BU63" s="234"/>
      <c r="BV63" s="241"/>
      <c r="BW63" s="240"/>
      <c r="BX63" s="234"/>
      <c r="BY63" s="242"/>
      <c r="BZ63" s="240"/>
      <c r="CA63" s="234"/>
      <c r="CB63" s="235"/>
      <c r="CC63" s="240"/>
      <c r="CD63" s="234"/>
      <c r="CE63" s="235"/>
      <c r="CF63" s="237"/>
      <c r="CG63" s="234"/>
      <c r="CH63" s="316"/>
      <c r="CI63" s="240"/>
      <c r="CJ63" s="234"/>
      <c r="CK63" s="243"/>
      <c r="CL63" s="234"/>
      <c r="CM63" s="371"/>
      <c r="CN63" s="244"/>
      <c r="CO63" s="245"/>
      <c r="CP63" s="246">
        <f t="shared" si="0"/>
        <v>0</v>
      </c>
      <c r="CQ63" s="235"/>
      <c r="CR63" s="247"/>
      <c r="CS63" s="235"/>
      <c r="CT63" s="247"/>
      <c r="CU63" s="235"/>
      <c r="CV63" s="247"/>
      <c r="CW63" s="235"/>
      <c r="CX63" s="247"/>
      <c r="CY63" s="235"/>
      <c r="CZ63" s="247"/>
      <c r="DA63" s="235"/>
      <c r="DB63" s="247"/>
      <c r="DC63" s="235"/>
      <c r="DD63" s="247"/>
      <c r="DE63" s="235"/>
      <c r="DF63" s="247"/>
      <c r="DG63" s="235"/>
      <c r="DH63" s="247"/>
      <c r="DI63" s="235"/>
      <c r="DJ63" s="247"/>
      <c r="DK63" s="235"/>
      <c r="DL63" s="247"/>
      <c r="DM63" s="235"/>
      <c r="DN63" s="247"/>
      <c r="DO63" s="235"/>
      <c r="DP63" s="247"/>
      <c r="DQ63" s="234"/>
      <c r="DR63" s="244"/>
      <c r="DS63" s="332"/>
      <c r="DT63" s="244"/>
      <c r="DU63" s="332"/>
      <c r="DV63" s="332"/>
      <c r="DW63" s="332"/>
      <c r="DX63" s="248"/>
      <c r="DY63" s="234"/>
      <c r="DZ63" s="316"/>
      <c r="EA63" s="234"/>
      <c r="EB63" s="316"/>
      <c r="EC63" s="234"/>
      <c r="ED63" s="261"/>
      <c r="EE63" s="234"/>
      <c r="EF63" s="406"/>
      <c r="EG63" s="96"/>
      <c r="EH63" s="250"/>
      <c r="EI63" s="207">
        <f>SUMPRODUCT(D63:EH63,'Raipur-2 R'!D63:EH63)</f>
        <v>0</v>
      </c>
      <c r="EJ63" s="1"/>
      <c r="EK63" s="1"/>
      <c r="ER63" s="208" t="s">
        <v>79</v>
      </c>
      <c r="ES63" s="30">
        <f t="shared" si="4"/>
        <v>0</v>
      </c>
      <c r="ET63" s="209">
        <f t="shared" si="2"/>
        <v>0</v>
      </c>
    </row>
    <row r="64" spans="2:150" ht="15" hidden="1" customHeight="1">
      <c r="B64" s="213">
        <f t="shared" si="3"/>
        <v>59</v>
      </c>
      <c r="C64" s="30"/>
      <c r="D64" s="232"/>
      <c r="E64" s="233"/>
      <c r="F64" s="234"/>
      <c r="G64" s="232"/>
      <c r="H64" s="233"/>
      <c r="I64" s="234"/>
      <c r="J64" s="321"/>
      <c r="K64" s="233"/>
      <c r="L64" s="234"/>
      <c r="M64" s="321"/>
      <c r="N64" s="233"/>
      <c r="O64" s="234"/>
      <c r="P64" s="412"/>
      <c r="Q64" s="233"/>
      <c r="R64" s="234"/>
      <c r="S64" s="235"/>
      <c r="T64" s="233"/>
      <c r="U64" s="234"/>
      <c r="V64" s="421"/>
      <c r="W64" s="233"/>
      <c r="X64" s="234"/>
      <c r="Y64" s="232"/>
      <c r="Z64" s="234"/>
      <c r="AA64" s="378"/>
      <c r="AB64" s="235"/>
      <c r="AC64" s="236"/>
      <c r="AD64" s="234"/>
      <c r="AE64" s="356"/>
      <c r="AF64" s="236"/>
      <c r="AG64" s="234"/>
      <c r="AH64" s="232"/>
      <c r="AI64" s="237"/>
      <c r="AJ64" s="234"/>
      <c r="AK64" s="232"/>
      <c r="AL64" s="237"/>
      <c r="AM64" s="234"/>
      <c r="AN64" s="232"/>
      <c r="AO64" s="237"/>
      <c r="AP64" s="234"/>
      <c r="AQ64" s="232"/>
      <c r="AR64" s="237"/>
      <c r="AS64" s="234"/>
      <c r="AT64" s="389"/>
      <c r="AU64" s="238"/>
      <c r="AV64" s="235"/>
      <c r="AW64" s="236"/>
      <c r="AX64" s="234"/>
      <c r="AY64" s="235"/>
      <c r="AZ64" s="236"/>
      <c r="BA64" s="234"/>
      <c r="BB64" s="232"/>
      <c r="BC64" s="237"/>
      <c r="BD64" s="234"/>
      <c r="BE64" s="232"/>
      <c r="BF64" s="237"/>
      <c r="BG64" s="234"/>
      <c r="BH64" s="232"/>
      <c r="BI64" s="237"/>
      <c r="BJ64" s="234"/>
      <c r="BK64" s="389"/>
      <c r="BL64" s="238"/>
      <c r="BM64" s="232"/>
      <c r="BN64" s="237"/>
      <c r="BO64" s="234"/>
      <c r="BP64" s="236"/>
      <c r="BQ64" s="237"/>
      <c r="BR64" s="234"/>
      <c r="BS64" s="239"/>
      <c r="BT64" s="240"/>
      <c r="BU64" s="234"/>
      <c r="BV64" s="241"/>
      <c r="BW64" s="240"/>
      <c r="BX64" s="234"/>
      <c r="BY64" s="242"/>
      <c r="BZ64" s="240"/>
      <c r="CA64" s="234"/>
      <c r="CB64" s="235"/>
      <c r="CC64" s="240"/>
      <c r="CD64" s="234"/>
      <c r="CE64" s="235"/>
      <c r="CF64" s="237"/>
      <c r="CG64" s="234"/>
      <c r="CH64" s="316"/>
      <c r="CI64" s="240"/>
      <c r="CJ64" s="234"/>
      <c r="CK64" s="243"/>
      <c r="CL64" s="234"/>
      <c r="CM64" s="371"/>
      <c r="CN64" s="244"/>
      <c r="CO64" s="245"/>
      <c r="CP64" s="246">
        <f t="shared" si="0"/>
        <v>0</v>
      </c>
      <c r="CQ64" s="235"/>
      <c r="CR64" s="247"/>
      <c r="CS64" s="235"/>
      <c r="CT64" s="247"/>
      <c r="CU64" s="235"/>
      <c r="CV64" s="247"/>
      <c r="CW64" s="235"/>
      <c r="CX64" s="247"/>
      <c r="CY64" s="235"/>
      <c r="CZ64" s="247"/>
      <c r="DA64" s="235"/>
      <c r="DB64" s="247"/>
      <c r="DC64" s="235"/>
      <c r="DD64" s="247"/>
      <c r="DE64" s="235"/>
      <c r="DF64" s="247"/>
      <c r="DG64" s="235"/>
      <c r="DH64" s="247"/>
      <c r="DI64" s="235"/>
      <c r="DJ64" s="247"/>
      <c r="DK64" s="235"/>
      <c r="DL64" s="247"/>
      <c r="DM64" s="235"/>
      <c r="DN64" s="247"/>
      <c r="DO64" s="235"/>
      <c r="DP64" s="247"/>
      <c r="DQ64" s="234"/>
      <c r="DR64" s="244"/>
      <c r="DS64" s="332"/>
      <c r="DT64" s="244"/>
      <c r="DU64" s="332"/>
      <c r="DV64" s="332"/>
      <c r="DW64" s="332"/>
      <c r="DX64" s="248"/>
      <c r="DY64" s="234"/>
      <c r="DZ64" s="316"/>
      <c r="EA64" s="234"/>
      <c r="EB64" s="316"/>
      <c r="EC64" s="234"/>
      <c r="ED64" s="261"/>
      <c r="EE64" s="234"/>
      <c r="EF64" s="406"/>
      <c r="EG64" s="96"/>
      <c r="EH64" s="250"/>
      <c r="EI64" s="207">
        <f>SUMPRODUCT(D64:EH64,'Raipur-2 R'!D64:EH64)</f>
        <v>0</v>
      </c>
      <c r="EJ64" s="1"/>
      <c r="EK64" s="1"/>
      <c r="ER64" s="208" t="s">
        <v>80</v>
      </c>
      <c r="ES64" s="30">
        <f t="shared" si="4"/>
        <v>0</v>
      </c>
      <c r="ET64" s="209">
        <f t="shared" si="2"/>
        <v>0</v>
      </c>
    </row>
    <row r="65" spans="2:150" ht="15" hidden="1" customHeight="1">
      <c r="B65" s="213">
        <f t="shared" si="3"/>
        <v>60</v>
      </c>
      <c r="C65" s="126"/>
      <c r="D65" s="232"/>
      <c r="E65" s="233"/>
      <c r="F65" s="234"/>
      <c r="G65" s="232"/>
      <c r="H65" s="233"/>
      <c r="I65" s="234"/>
      <c r="J65" s="321"/>
      <c r="K65" s="233"/>
      <c r="L65" s="234"/>
      <c r="M65" s="321"/>
      <c r="N65" s="233"/>
      <c r="O65" s="234"/>
      <c r="P65" s="412"/>
      <c r="Q65" s="233"/>
      <c r="R65" s="234"/>
      <c r="S65" s="235"/>
      <c r="T65" s="233"/>
      <c r="U65" s="234"/>
      <c r="V65" s="421"/>
      <c r="W65" s="233"/>
      <c r="X65" s="234"/>
      <c r="Y65" s="232"/>
      <c r="Z65" s="234"/>
      <c r="AA65" s="378"/>
      <c r="AB65" s="235"/>
      <c r="AC65" s="236"/>
      <c r="AD65" s="234"/>
      <c r="AE65" s="356"/>
      <c r="AF65" s="236"/>
      <c r="AG65" s="234"/>
      <c r="AH65" s="232"/>
      <c r="AI65" s="237"/>
      <c r="AJ65" s="234"/>
      <c r="AK65" s="232"/>
      <c r="AL65" s="237"/>
      <c r="AM65" s="234"/>
      <c r="AN65" s="232"/>
      <c r="AO65" s="237"/>
      <c r="AP65" s="234"/>
      <c r="AQ65" s="232"/>
      <c r="AR65" s="237"/>
      <c r="AS65" s="234"/>
      <c r="AT65" s="389"/>
      <c r="AU65" s="238"/>
      <c r="AV65" s="235"/>
      <c r="AW65" s="236"/>
      <c r="AX65" s="234"/>
      <c r="AY65" s="235"/>
      <c r="AZ65" s="236"/>
      <c r="BA65" s="234"/>
      <c r="BB65" s="232"/>
      <c r="BC65" s="237"/>
      <c r="BD65" s="234"/>
      <c r="BE65" s="232"/>
      <c r="BF65" s="237"/>
      <c r="BG65" s="234"/>
      <c r="BH65" s="232"/>
      <c r="BI65" s="237"/>
      <c r="BJ65" s="234"/>
      <c r="BK65" s="389"/>
      <c r="BL65" s="238"/>
      <c r="BM65" s="232"/>
      <c r="BN65" s="237"/>
      <c r="BO65" s="234"/>
      <c r="BP65" s="236"/>
      <c r="BQ65" s="237"/>
      <c r="BR65" s="234"/>
      <c r="BS65" s="239"/>
      <c r="BT65" s="240"/>
      <c r="BU65" s="234"/>
      <c r="BV65" s="241"/>
      <c r="BW65" s="240"/>
      <c r="BX65" s="234"/>
      <c r="BY65" s="242"/>
      <c r="BZ65" s="240"/>
      <c r="CA65" s="234"/>
      <c r="CB65" s="235"/>
      <c r="CC65" s="240"/>
      <c r="CD65" s="234"/>
      <c r="CE65" s="235"/>
      <c r="CF65" s="237"/>
      <c r="CG65" s="234"/>
      <c r="CH65" s="316"/>
      <c r="CI65" s="240"/>
      <c r="CJ65" s="234"/>
      <c r="CK65" s="243"/>
      <c r="CL65" s="234"/>
      <c r="CM65" s="371"/>
      <c r="CN65" s="244"/>
      <c r="CO65" s="245"/>
      <c r="CP65" s="246">
        <f t="shared" si="0"/>
        <v>0</v>
      </c>
      <c r="CQ65" s="235"/>
      <c r="CR65" s="247"/>
      <c r="CS65" s="235"/>
      <c r="CT65" s="247"/>
      <c r="CU65" s="235"/>
      <c r="CV65" s="247"/>
      <c r="CW65" s="235"/>
      <c r="CX65" s="247"/>
      <c r="CY65" s="235"/>
      <c r="CZ65" s="247"/>
      <c r="DA65" s="235"/>
      <c r="DB65" s="247"/>
      <c r="DC65" s="235"/>
      <c r="DD65" s="247"/>
      <c r="DE65" s="235"/>
      <c r="DF65" s="247"/>
      <c r="DG65" s="235"/>
      <c r="DH65" s="247"/>
      <c r="DI65" s="235"/>
      <c r="DJ65" s="247"/>
      <c r="DK65" s="235"/>
      <c r="DL65" s="247"/>
      <c r="DM65" s="235"/>
      <c r="DN65" s="247"/>
      <c r="DO65" s="235"/>
      <c r="DP65" s="247"/>
      <c r="DQ65" s="234"/>
      <c r="DR65" s="244"/>
      <c r="DS65" s="332"/>
      <c r="DT65" s="244"/>
      <c r="DU65" s="332"/>
      <c r="DV65" s="332"/>
      <c r="DW65" s="332"/>
      <c r="DX65" s="248"/>
      <c r="DY65" s="234"/>
      <c r="DZ65" s="316"/>
      <c r="EA65" s="234"/>
      <c r="EB65" s="316"/>
      <c r="EC65" s="234"/>
      <c r="ED65" s="261"/>
      <c r="EE65" s="234"/>
      <c r="EF65" s="406"/>
      <c r="EG65" s="96"/>
      <c r="EH65" s="250"/>
      <c r="EI65" s="207">
        <f>SUMPRODUCT(D65:EH65,'Raipur-2 R'!D65:EH65)</f>
        <v>0</v>
      </c>
      <c r="EJ65" s="211">
        <f>+EI65-19429</f>
        <v>-19429</v>
      </c>
      <c r="EK65" s="1"/>
      <c r="ER65" s="208" t="s">
        <v>81</v>
      </c>
      <c r="ES65" s="30">
        <f t="shared" si="4"/>
        <v>0</v>
      </c>
      <c r="ET65" s="209">
        <f t="shared" si="2"/>
        <v>0</v>
      </c>
    </row>
    <row r="66" spans="2:150" ht="15" hidden="1" customHeight="1">
      <c r="B66" s="213">
        <f t="shared" si="3"/>
        <v>61</v>
      </c>
      <c r="C66" s="126"/>
      <c r="D66" s="232"/>
      <c r="E66" s="233"/>
      <c r="F66" s="234"/>
      <c r="G66" s="232"/>
      <c r="H66" s="233"/>
      <c r="I66" s="234"/>
      <c r="J66" s="321"/>
      <c r="K66" s="233"/>
      <c r="L66" s="234"/>
      <c r="M66" s="321"/>
      <c r="N66" s="233"/>
      <c r="O66" s="234"/>
      <c r="P66" s="412"/>
      <c r="Q66" s="233"/>
      <c r="R66" s="234"/>
      <c r="S66" s="235"/>
      <c r="T66" s="233"/>
      <c r="U66" s="234"/>
      <c r="V66" s="421"/>
      <c r="W66" s="233"/>
      <c r="X66" s="234"/>
      <c r="Y66" s="232"/>
      <c r="Z66" s="234"/>
      <c r="AA66" s="378"/>
      <c r="AB66" s="235"/>
      <c r="AC66" s="236"/>
      <c r="AD66" s="234"/>
      <c r="AE66" s="356"/>
      <c r="AF66" s="236"/>
      <c r="AG66" s="234"/>
      <c r="AH66" s="232"/>
      <c r="AI66" s="237"/>
      <c r="AJ66" s="234"/>
      <c r="AK66" s="232"/>
      <c r="AL66" s="237"/>
      <c r="AM66" s="234"/>
      <c r="AN66" s="232"/>
      <c r="AO66" s="237"/>
      <c r="AP66" s="234"/>
      <c r="AQ66" s="232"/>
      <c r="AR66" s="237"/>
      <c r="AS66" s="234"/>
      <c r="AT66" s="389"/>
      <c r="AU66" s="238"/>
      <c r="AV66" s="235"/>
      <c r="AW66" s="236"/>
      <c r="AX66" s="234"/>
      <c r="AY66" s="235"/>
      <c r="AZ66" s="236"/>
      <c r="BA66" s="234"/>
      <c r="BB66" s="232"/>
      <c r="BC66" s="237"/>
      <c r="BD66" s="234"/>
      <c r="BE66" s="232"/>
      <c r="BF66" s="237"/>
      <c r="BG66" s="234"/>
      <c r="BH66" s="232"/>
      <c r="BI66" s="237"/>
      <c r="BJ66" s="234"/>
      <c r="BK66" s="389"/>
      <c r="BL66" s="238"/>
      <c r="BM66" s="232"/>
      <c r="BN66" s="237"/>
      <c r="BO66" s="234"/>
      <c r="BP66" s="236"/>
      <c r="BQ66" s="237"/>
      <c r="BR66" s="234"/>
      <c r="BS66" s="239"/>
      <c r="BT66" s="240"/>
      <c r="BU66" s="234"/>
      <c r="BV66" s="241"/>
      <c r="BW66" s="240"/>
      <c r="BX66" s="234"/>
      <c r="BY66" s="242"/>
      <c r="BZ66" s="240"/>
      <c r="CA66" s="234"/>
      <c r="CB66" s="235"/>
      <c r="CC66" s="240"/>
      <c r="CD66" s="234"/>
      <c r="CE66" s="235"/>
      <c r="CF66" s="237"/>
      <c r="CG66" s="234"/>
      <c r="CH66" s="316"/>
      <c r="CI66" s="240"/>
      <c r="CJ66" s="234"/>
      <c r="CK66" s="243"/>
      <c r="CL66" s="234"/>
      <c r="CM66" s="371"/>
      <c r="CN66" s="244"/>
      <c r="CO66" s="245"/>
      <c r="CP66" s="246">
        <f t="shared" si="0"/>
        <v>0</v>
      </c>
      <c r="CQ66" s="235"/>
      <c r="CR66" s="247"/>
      <c r="CS66" s="235"/>
      <c r="CT66" s="247"/>
      <c r="CU66" s="235"/>
      <c r="CV66" s="247"/>
      <c r="CW66" s="235"/>
      <c r="CX66" s="247"/>
      <c r="CY66" s="235"/>
      <c r="CZ66" s="247"/>
      <c r="DA66" s="235"/>
      <c r="DB66" s="247"/>
      <c r="DC66" s="235"/>
      <c r="DD66" s="247"/>
      <c r="DE66" s="235"/>
      <c r="DF66" s="247"/>
      <c r="DG66" s="235"/>
      <c r="DH66" s="247"/>
      <c r="DI66" s="235"/>
      <c r="DJ66" s="247"/>
      <c r="DK66" s="235"/>
      <c r="DL66" s="247"/>
      <c r="DM66" s="235"/>
      <c r="DN66" s="247"/>
      <c r="DO66" s="235"/>
      <c r="DP66" s="247"/>
      <c r="DQ66" s="234"/>
      <c r="DR66" s="244"/>
      <c r="DS66" s="332"/>
      <c r="DT66" s="244"/>
      <c r="DU66" s="332"/>
      <c r="DV66" s="332"/>
      <c r="DW66" s="332"/>
      <c r="DX66" s="248"/>
      <c r="DY66" s="234"/>
      <c r="DZ66" s="316"/>
      <c r="EA66" s="234"/>
      <c r="EB66" s="316"/>
      <c r="EC66" s="234"/>
      <c r="ED66" s="261"/>
      <c r="EE66" s="234"/>
      <c r="EF66" s="406"/>
      <c r="EG66" s="96"/>
      <c r="EH66" s="250"/>
      <c r="EI66" s="207">
        <f>SUMPRODUCT(D66:EH66,'Raipur-2 R'!D66:EH66)</f>
        <v>0</v>
      </c>
      <c r="EJ66" s="1"/>
      <c r="EK66" s="1"/>
      <c r="ER66" s="208" t="s">
        <v>82</v>
      </c>
      <c r="ES66" s="30">
        <f t="shared" si="4"/>
        <v>0</v>
      </c>
      <c r="ET66" s="209">
        <f t="shared" si="2"/>
        <v>0</v>
      </c>
    </row>
    <row r="67" spans="2:150" ht="15" hidden="1" customHeight="1">
      <c r="B67" s="213">
        <f t="shared" si="3"/>
        <v>62</v>
      </c>
      <c r="C67" s="30"/>
      <c r="D67" s="232"/>
      <c r="E67" s="233"/>
      <c r="F67" s="234"/>
      <c r="G67" s="232"/>
      <c r="H67" s="233"/>
      <c r="I67" s="234"/>
      <c r="J67" s="321"/>
      <c r="K67" s="233"/>
      <c r="L67" s="234"/>
      <c r="M67" s="321"/>
      <c r="N67" s="234"/>
      <c r="O67" s="234"/>
      <c r="P67" s="412"/>
      <c r="Q67" s="233"/>
      <c r="R67" s="234"/>
      <c r="S67" s="235"/>
      <c r="T67" s="233"/>
      <c r="U67" s="234"/>
      <c r="V67" s="421"/>
      <c r="W67" s="233"/>
      <c r="X67" s="234"/>
      <c r="Y67" s="232"/>
      <c r="Z67" s="234"/>
      <c r="AA67" s="378"/>
      <c r="AB67" s="235"/>
      <c r="AC67" s="236"/>
      <c r="AD67" s="234"/>
      <c r="AE67" s="356"/>
      <c r="AF67" s="236"/>
      <c r="AG67" s="234"/>
      <c r="AH67" s="232"/>
      <c r="AI67" s="237"/>
      <c r="AJ67" s="234"/>
      <c r="AK67" s="232"/>
      <c r="AL67" s="237"/>
      <c r="AM67" s="234"/>
      <c r="AN67" s="232"/>
      <c r="AO67" s="237"/>
      <c r="AP67" s="234"/>
      <c r="AQ67" s="232"/>
      <c r="AR67" s="237"/>
      <c r="AS67" s="234"/>
      <c r="AT67" s="389"/>
      <c r="AU67" s="238"/>
      <c r="AV67" s="235"/>
      <c r="AW67" s="236"/>
      <c r="AX67" s="234"/>
      <c r="AY67" s="235"/>
      <c r="AZ67" s="236"/>
      <c r="BA67" s="234"/>
      <c r="BB67" s="232"/>
      <c r="BC67" s="237"/>
      <c r="BD67" s="234"/>
      <c r="BE67" s="232"/>
      <c r="BF67" s="237"/>
      <c r="BG67" s="234"/>
      <c r="BH67" s="232"/>
      <c r="BI67" s="237"/>
      <c r="BJ67" s="234"/>
      <c r="BK67" s="389"/>
      <c r="BL67" s="238"/>
      <c r="BM67" s="232"/>
      <c r="BN67" s="237"/>
      <c r="BO67" s="234"/>
      <c r="BP67" s="236"/>
      <c r="BQ67" s="237"/>
      <c r="BR67" s="234"/>
      <c r="BS67" s="239"/>
      <c r="BT67" s="240"/>
      <c r="BU67" s="234"/>
      <c r="BV67" s="241"/>
      <c r="BW67" s="240"/>
      <c r="BX67" s="234"/>
      <c r="BY67" s="242"/>
      <c r="BZ67" s="240"/>
      <c r="CA67" s="234"/>
      <c r="CB67" s="235"/>
      <c r="CC67" s="240"/>
      <c r="CD67" s="234"/>
      <c r="CE67" s="235"/>
      <c r="CF67" s="237"/>
      <c r="CG67" s="234"/>
      <c r="CH67" s="316"/>
      <c r="CI67" s="240"/>
      <c r="CJ67" s="234"/>
      <c r="CK67" s="243"/>
      <c r="CL67" s="234"/>
      <c r="CM67" s="234"/>
      <c r="CN67" s="244"/>
      <c r="CO67" s="245"/>
      <c r="CP67" s="246">
        <f t="shared" si="0"/>
        <v>0</v>
      </c>
      <c r="CQ67" s="235"/>
      <c r="CR67" s="247"/>
      <c r="CS67" s="235"/>
      <c r="CT67" s="247"/>
      <c r="CU67" s="235"/>
      <c r="CV67" s="247"/>
      <c r="CW67" s="235"/>
      <c r="CX67" s="247"/>
      <c r="CY67" s="235"/>
      <c r="CZ67" s="247"/>
      <c r="DA67" s="235"/>
      <c r="DB67" s="247"/>
      <c r="DC67" s="235"/>
      <c r="DD67" s="247"/>
      <c r="DE67" s="235"/>
      <c r="DF67" s="247"/>
      <c r="DG67" s="235"/>
      <c r="DH67" s="247"/>
      <c r="DI67" s="235"/>
      <c r="DJ67" s="247"/>
      <c r="DK67" s="235"/>
      <c r="DL67" s="247"/>
      <c r="DM67" s="235"/>
      <c r="DN67" s="247"/>
      <c r="DO67" s="235"/>
      <c r="DP67" s="247"/>
      <c r="DQ67" s="234"/>
      <c r="DR67" s="244"/>
      <c r="DS67" s="332"/>
      <c r="DT67" s="244"/>
      <c r="DU67" s="332"/>
      <c r="DV67" s="332"/>
      <c r="DW67" s="332"/>
      <c r="DX67" s="248"/>
      <c r="DY67" s="234"/>
      <c r="DZ67" s="316"/>
      <c r="EA67" s="234"/>
      <c r="EB67" s="316"/>
      <c r="EC67" s="234"/>
      <c r="ED67" s="261"/>
      <c r="EE67" s="234"/>
      <c r="EF67" s="406"/>
      <c r="EG67" s="96"/>
      <c r="EH67" s="250"/>
      <c r="EI67" s="207">
        <f>SUMPRODUCT(D67:EH67,'Raipur-2 R'!D67:EH67)</f>
        <v>0</v>
      </c>
      <c r="EJ67" s="1"/>
      <c r="EK67" s="1"/>
      <c r="ER67" s="208" t="s">
        <v>84</v>
      </c>
      <c r="ES67" s="30">
        <f t="shared" si="4"/>
        <v>0</v>
      </c>
      <c r="ET67" s="209">
        <f t="shared" si="2"/>
        <v>0</v>
      </c>
    </row>
    <row r="68" spans="2:150" ht="15" hidden="1" customHeight="1">
      <c r="B68" s="213">
        <f t="shared" si="3"/>
        <v>63</v>
      </c>
      <c r="C68" s="30"/>
      <c r="D68" s="232"/>
      <c r="E68" s="233"/>
      <c r="F68" s="234"/>
      <c r="G68" s="232"/>
      <c r="H68" s="233"/>
      <c r="I68" s="234"/>
      <c r="J68" s="321"/>
      <c r="K68" s="233"/>
      <c r="L68" s="234"/>
      <c r="M68" s="234"/>
      <c r="N68" s="234"/>
      <c r="O68" s="234"/>
      <c r="P68" s="412"/>
      <c r="Q68" s="233"/>
      <c r="R68" s="234"/>
      <c r="S68" s="235"/>
      <c r="T68" s="233"/>
      <c r="U68" s="234"/>
      <c r="V68" s="421"/>
      <c r="W68" s="233"/>
      <c r="X68" s="234"/>
      <c r="Y68" s="232"/>
      <c r="Z68" s="234"/>
      <c r="AA68" s="232"/>
      <c r="AB68" s="235"/>
      <c r="AC68" s="236"/>
      <c r="AD68" s="234"/>
      <c r="AE68" s="356"/>
      <c r="AF68" s="236"/>
      <c r="AG68" s="234"/>
      <c r="AH68" s="232"/>
      <c r="AI68" s="237"/>
      <c r="AJ68" s="234"/>
      <c r="AK68" s="232"/>
      <c r="AL68" s="237"/>
      <c r="AM68" s="234"/>
      <c r="AN68" s="232"/>
      <c r="AO68" s="237"/>
      <c r="AP68" s="234"/>
      <c r="AQ68" s="232"/>
      <c r="AR68" s="237"/>
      <c r="AS68" s="234"/>
      <c r="AT68" s="389"/>
      <c r="AU68" s="238"/>
      <c r="AV68" s="235"/>
      <c r="AW68" s="236"/>
      <c r="AX68" s="234"/>
      <c r="AY68" s="235"/>
      <c r="AZ68" s="236"/>
      <c r="BA68" s="234"/>
      <c r="BB68" s="232"/>
      <c r="BC68" s="237"/>
      <c r="BD68" s="234"/>
      <c r="BE68" s="232"/>
      <c r="BF68" s="237"/>
      <c r="BG68" s="234"/>
      <c r="BH68" s="232"/>
      <c r="BI68" s="237"/>
      <c r="BJ68" s="234"/>
      <c r="BK68" s="389"/>
      <c r="BL68" s="238"/>
      <c r="BM68" s="232"/>
      <c r="BN68" s="237"/>
      <c r="BO68" s="234"/>
      <c r="BP68" s="236"/>
      <c r="BQ68" s="237"/>
      <c r="BR68" s="234"/>
      <c r="BS68" s="239"/>
      <c r="BT68" s="240"/>
      <c r="BU68" s="234"/>
      <c r="BV68" s="241"/>
      <c r="BW68" s="240"/>
      <c r="BX68" s="234"/>
      <c r="BY68" s="242"/>
      <c r="BZ68" s="240"/>
      <c r="CA68" s="234"/>
      <c r="CB68" s="235"/>
      <c r="CC68" s="240"/>
      <c r="CD68" s="234"/>
      <c r="CE68" s="235"/>
      <c r="CF68" s="237"/>
      <c r="CG68" s="234"/>
      <c r="CH68" s="316"/>
      <c r="CI68" s="240"/>
      <c r="CJ68" s="234"/>
      <c r="CK68" s="243"/>
      <c r="CL68" s="234"/>
      <c r="CM68" s="234"/>
      <c r="CN68" s="244"/>
      <c r="CO68" s="245"/>
      <c r="CP68" s="246">
        <f t="shared" si="0"/>
        <v>0</v>
      </c>
      <c r="CQ68" s="235"/>
      <c r="CR68" s="247"/>
      <c r="CS68" s="235"/>
      <c r="CT68" s="247"/>
      <c r="CU68" s="235"/>
      <c r="CV68" s="247"/>
      <c r="CW68" s="235"/>
      <c r="CX68" s="247"/>
      <c r="CY68" s="235"/>
      <c r="CZ68" s="247"/>
      <c r="DA68" s="235"/>
      <c r="DB68" s="247"/>
      <c r="DC68" s="235"/>
      <c r="DD68" s="247"/>
      <c r="DE68" s="235"/>
      <c r="DF68" s="247"/>
      <c r="DG68" s="235"/>
      <c r="DH68" s="247"/>
      <c r="DI68" s="235"/>
      <c r="DJ68" s="247"/>
      <c r="DK68" s="235"/>
      <c r="DL68" s="247"/>
      <c r="DM68" s="235"/>
      <c r="DN68" s="247"/>
      <c r="DO68" s="235"/>
      <c r="DP68" s="247"/>
      <c r="DQ68" s="234"/>
      <c r="DR68" s="244"/>
      <c r="DS68" s="332"/>
      <c r="DT68" s="244"/>
      <c r="DU68" s="332"/>
      <c r="DV68" s="332"/>
      <c r="DW68" s="332"/>
      <c r="DX68" s="248"/>
      <c r="DY68" s="234"/>
      <c r="DZ68" s="316"/>
      <c r="EA68" s="234"/>
      <c r="EB68" s="316"/>
      <c r="EC68" s="234"/>
      <c r="ED68" s="261"/>
      <c r="EE68" s="234"/>
      <c r="EF68" s="406"/>
      <c r="EG68" s="96"/>
      <c r="EH68" s="250"/>
      <c r="EI68" s="207">
        <f>SUMPRODUCT(D68:EH68,'Raipur-2 R'!D68:EH68)</f>
        <v>0</v>
      </c>
      <c r="EJ68" s="1"/>
      <c r="EK68" s="1"/>
      <c r="ER68" s="208" t="s">
        <v>105</v>
      </c>
      <c r="ES68" s="30">
        <f t="shared" si="4"/>
        <v>0</v>
      </c>
      <c r="ET68" s="209">
        <f t="shared" si="2"/>
        <v>0</v>
      </c>
    </row>
    <row r="69" spans="2:150" hidden="1">
      <c r="B69" s="216"/>
      <c r="C69" s="216"/>
      <c r="D69" s="216"/>
      <c r="E69" s="216"/>
      <c r="F69" s="216"/>
      <c r="G69" s="216"/>
      <c r="H69" s="216"/>
      <c r="I69" s="216"/>
      <c r="J69" s="216"/>
      <c r="K69" s="216"/>
      <c r="L69" s="216"/>
      <c r="M69" s="216"/>
      <c r="N69" s="216"/>
      <c r="O69" s="216"/>
      <c r="P69" s="216"/>
      <c r="Q69" s="216"/>
      <c r="R69" s="216"/>
      <c r="S69" s="216"/>
      <c r="T69" s="216"/>
      <c r="U69" s="216"/>
      <c r="V69" s="216"/>
      <c r="W69" s="216"/>
      <c r="X69" s="216"/>
      <c r="Y69" s="216"/>
      <c r="Z69" s="216"/>
      <c r="AA69" s="216"/>
      <c r="AB69" s="216"/>
      <c r="AC69" s="216"/>
      <c r="AD69" s="216"/>
      <c r="AE69" s="216"/>
      <c r="AF69" s="216"/>
      <c r="AG69" s="216"/>
      <c r="AH69" s="216"/>
      <c r="AI69" s="216"/>
      <c r="AJ69" s="216"/>
      <c r="AK69" s="216"/>
      <c r="AL69" s="216"/>
      <c r="AM69" s="216"/>
      <c r="AN69" s="216"/>
      <c r="AO69" s="216"/>
      <c r="AP69" s="216"/>
      <c r="AQ69" s="216"/>
      <c r="AR69" s="216"/>
      <c r="AS69" s="216"/>
      <c r="AT69" s="216"/>
      <c r="AU69" s="216"/>
      <c r="AV69" s="216"/>
      <c r="AW69" s="216"/>
      <c r="AX69" s="216"/>
      <c r="AY69" s="216"/>
      <c r="AZ69" s="216"/>
      <c r="BA69" s="216"/>
      <c r="BB69" s="216"/>
      <c r="BC69" s="216"/>
      <c r="BD69" s="216"/>
      <c r="BE69" s="216"/>
      <c r="BF69" s="216"/>
      <c r="BG69" s="216"/>
      <c r="BH69" s="216"/>
      <c r="BI69" s="216"/>
      <c r="BJ69" s="216"/>
      <c r="BK69" s="216"/>
      <c r="BL69" s="216"/>
      <c r="BM69" s="216"/>
      <c r="BN69" s="216"/>
      <c r="BO69" s="216"/>
      <c r="BP69" s="216"/>
      <c r="BQ69" s="216"/>
      <c r="BR69" s="216"/>
      <c r="BS69" s="216"/>
      <c r="BT69" s="216"/>
      <c r="BU69" s="216"/>
      <c r="BV69" s="216"/>
      <c r="BW69" s="216"/>
      <c r="BX69" s="216"/>
      <c r="BY69" s="216"/>
      <c r="BZ69" s="216"/>
      <c r="CA69" s="216"/>
      <c r="CB69" s="216"/>
      <c r="CC69" s="216"/>
      <c r="CD69" s="216"/>
      <c r="CE69" s="216"/>
      <c r="CF69" s="216"/>
      <c r="CG69" s="216"/>
      <c r="CH69" s="216"/>
      <c r="CI69" s="216"/>
      <c r="CJ69" s="216"/>
      <c r="CK69" s="216"/>
      <c r="CL69" s="216"/>
      <c r="CM69" s="216"/>
      <c r="CN69" s="216"/>
      <c r="CO69" s="216"/>
      <c r="CP69" s="216"/>
      <c r="CQ69" s="216"/>
      <c r="CR69" s="216"/>
      <c r="CS69" s="216"/>
      <c r="CT69" s="216"/>
      <c r="CU69" s="216"/>
      <c r="CV69" s="216"/>
      <c r="CW69" s="216"/>
      <c r="CX69" s="216"/>
      <c r="CY69" s="216"/>
      <c r="CZ69" s="216"/>
      <c r="DA69" s="216"/>
      <c r="DB69" s="216"/>
      <c r="DC69" s="216"/>
      <c r="DD69" s="216"/>
      <c r="DE69" s="216"/>
      <c r="DF69" s="216"/>
      <c r="DG69" s="216"/>
      <c r="DH69" s="216"/>
      <c r="DI69" s="216"/>
      <c r="DJ69" s="216"/>
      <c r="DK69" s="216"/>
      <c r="DL69" s="216"/>
      <c r="DM69" s="216"/>
      <c r="DN69" s="216"/>
      <c r="DO69" s="216"/>
      <c r="DP69" s="216"/>
      <c r="DQ69" s="216"/>
      <c r="DR69" s="216"/>
      <c r="DS69" s="216"/>
      <c r="DT69" s="216"/>
      <c r="DU69" s="216"/>
      <c r="DV69" s="216"/>
      <c r="DW69" s="216"/>
      <c r="DX69" s="216"/>
      <c r="DY69" s="216"/>
      <c r="DZ69" s="216"/>
      <c r="EA69" s="216"/>
      <c r="EB69" s="216"/>
      <c r="EC69" s="216"/>
      <c r="ED69" s="216"/>
      <c r="EE69" s="216"/>
      <c r="EF69" s="216"/>
      <c r="EG69" s="216"/>
      <c r="EH69" s="216"/>
      <c r="EI69" s="216"/>
      <c r="ER69" s="216"/>
      <c r="ES69" s="216"/>
      <c r="ET69" s="216"/>
    </row>
    <row r="70" spans="2:150">
      <c r="B70" s="715" t="s">
        <v>83</v>
      </c>
      <c r="C70" s="715"/>
      <c r="D70" s="217">
        <f t="shared" ref="D70" si="5">SUM(D6:D68)</f>
        <v>23</v>
      </c>
      <c r="E70" s="217">
        <f t="shared" ref="E70:CA70" si="6">SUM(E6:E68)</f>
        <v>0</v>
      </c>
      <c r="F70" s="217">
        <f t="shared" si="6"/>
        <v>0</v>
      </c>
      <c r="G70" s="217">
        <f t="shared" si="6"/>
        <v>10</v>
      </c>
      <c r="H70" s="217">
        <f t="shared" si="6"/>
        <v>0</v>
      </c>
      <c r="I70" s="217">
        <f t="shared" si="6"/>
        <v>0</v>
      </c>
      <c r="J70" s="217">
        <f t="shared" ref="J70:K70" si="7">SUM(J6:J68)</f>
        <v>0</v>
      </c>
      <c r="K70" s="217">
        <f t="shared" si="7"/>
        <v>0</v>
      </c>
      <c r="L70" s="217">
        <f t="shared" ref="L70:P70" si="8">SUM(L6:L68)</f>
        <v>0</v>
      </c>
      <c r="M70" s="217">
        <f t="shared" si="8"/>
        <v>0</v>
      </c>
      <c r="N70" s="217">
        <f t="shared" si="8"/>
        <v>0</v>
      </c>
      <c r="O70" s="217">
        <f t="shared" si="8"/>
        <v>0</v>
      </c>
      <c r="P70" s="217">
        <f t="shared" si="8"/>
        <v>0</v>
      </c>
      <c r="Q70" s="217">
        <f t="shared" si="6"/>
        <v>0</v>
      </c>
      <c r="R70" s="217">
        <f t="shared" si="6"/>
        <v>0</v>
      </c>
      <c r="S70" s="217">
        <f t="shared" si="6"/>
        <v>0</v>
      </c>
      <c r="T70" s="217">
        <f t="shared" si="6"/>
        <v>0</v>
      </c>
      <c r="U70" s="217">
        <f t="shared" si="6"/>
        <v>0</v>
      </c>
      <c r="V70" s="217">
        <f t="shared" si="6"/>
        <v>0</v>
      </c>
      <c r="W70" s="217">
        <f t="shared" si="6"/>
        <v>0</v>
      </c>
      <c r="X70" s="217">
        <f t="shared" si="6"/>
        <v>0</v>
      </c>
      <c r="Y70" s="217">
        <f>SUM(Y6:Y68)</f>
        <v>0</v>
      </c>
      <c r="Z70" s="217">
        <f>SUM(Z6:Z68)</f>
        <v>0</v>
      </c>
      <c r="AA70" s="217">
        <f>SUM(AA6:AA68)</f>
        <v>0</v>
      </c>
      <c r="AB70" s="217">
        <f t="shared" si="6"/>
        <v>0</v>
      </c>
      <c r="AC70" s="217">
        <f t="shared" si="6"/>
        <v>0</v>
      </c>
      <c r="AD70" s="217">
        <f t="shared" si="6"/>
        <v>0</v>
      </c>
      <c r="AE70" s="217">
        <f t="shared" si="6"/>
        <v>0</v>
      </c>
      <c r="AF70" s="217">
        <f t="shared" si="6"/>
        <v>0</v>
      </c>
      <c r="AG70" s="217">
        <f t="shared" si="6"/>
        <v>0</v>
      </c>
      <c r="AH70" s="217">
        <f t="shared" si="6"/>
        <v>6</v>
      </c>
      <c r="AI70" s="217">
        <f t="shared" si="6"/>
        <v>30</v>
      </c>
      <c r="AJ70" s="217">
        <f t="shared" si="6"/>
        <v>0</v>
      </c>
      <c r="AK70" s="217">
        <f t="shared" si="6"/>
        <v>0</v>
      </c>
      <c r="AL70" s="217">
        <f t="shared" si="6"/>
        <v>10</v>
      </c>
      <c r="AM70" s="217">
        <f t="shared" si="6"/>
        <v>0</v>
      </c>
      <c r="AN70" s="217">
        <f t="shared" si="6"/>
        <v>6</v>
      </c>
      <c r="AO70" s="217">
        <f t="shared" si="6"/>
        <v>40</v>
      </c>
      <c r="AP70" s="217">
        <f t="shared" si="6"/>
        <v>0</v>
      </c>
      <c r="AQ70" s="217">
        <f t="shared" si="6"/>
        <v>14</v>
      </c>
      <c r="AR70" s="217">
        <f t="shared" si="6"/>
        <v>0</v>
      </c>
      <c r="AS70" s="217">
        <f t="shared" si="6"/>
        <v>0</v>
      </c>
      <c r="AT70" s="217">
        <f t="shared" ref="AT70" si="9">SUM(AT6:AT68)</f>
        <v>0</v>
      </c>
      <c r="AU70" s="217">
        <f t="shared" si="6"/>
        <v>0</v>
      </c>
      <c r="AV70" s="217">
        <f t="shared" si="6"/>
        <v>0</v>
      </c>
      <c r="AW70" s="217">
        <f t="shared" si="6"/>
        <v>0</v>
      </c>
      <c r="AX70" s="217">
        <f t="shared" si="6"/>
        <v>0</v>
      </c>
      <c r="AY70" s="217">
        <f t="shared" si="6"/>
        <v>0</v>
      </c>
      <c r="AZ70" s="217">
        <f t="shared" si="6"/>
        <v>0</v>
      </c>
      <c r="BA70" s="217">
        <f t="shared" si="6"/>
        <v>0</v>
      </c>
      <c r="BB70" s="217">
        <f t="shared" si="6"/>
        <v>5</v>
      </c>
      <c r="BC70" s="217">
        <f t="shared" si="6"/>
        <v>15</v>
      </c>
      <c r="BD70" s="217">
        <f t="shared" si="6"/>
        <v>0</v>
      </c>
      <c r="BE70" s="217">
        <f t="shared" si="6"/>
        <v>1</v>
      </c>
      <c r="BF70" s="217">
        <f t="shared" si="6"/>
        <v>10</v>
      </c>
      <c r="BG70" s="217">
        <f t="shared" si="6"/>
        <v>0</v>
      </c>
      <c r="BH70" s="217">
        <f t="shared" si="6"/>
        <v>10</v>
      </c>
      <c r="BI70" s="217">
        <f t="shared" si="6"/>
        <v>0</v>
      </c>
      <c r="BJ70" s="217">
        <f t="shared" si="6"/>
        <v>0</v>
      </c>
      <c r="BK70" s="217">
        <f t="shared" ref="BK70" si="10">SUM(BK6:BK68)</f>
        <v>0</v>
      </c>
      <c r="BL70" s="217">
        <f t="shared" si="6"/>
        <v>0</v>
      </c>
      <c r="BM70" s="217">
        <f t="shared" si="6"/>
        <v>0</v>
      </c>
      <c r="BN70" s="217">
        <f t="shared" si="6"/>
        <v>0</v>
      </c>
      <c r="BO70" s="217">
        <f t="shared" si="6"/>
        <v>0</v>
      </c>
      <c r="BP70" s="217">
        <f t="shared" si="6"/>
        <v>0</v>
      </c>
      <c r="BQ70" s="217">
        <f t="shared" si="6"/>
        <v>0</v>
      </c>
      <c r="BR70" s="217">
        <f t="shared" si="6"/>
        <v>0</v>
      </c>
      <c r="BS70" s="217">
        <f t="shared" si="6"/>
        <v>0</v>
      </c>
      <c r="BT70" s="217">
        <f t="shared" si="6"/>
        <v>0</v>
      </c>
      <c r="BU70" s="217">
        <f t="shared" si="6"/>
        <v>0</v>
      </c>
      <c r="BV70" s="217">
        <f t="shared" si="6"/>
        <v>0</v>
      </c>
      <c r="BW70" s="217">
        <f t="shared" si="6"/>
        <v>0</v>
      </c>
      <c r="BX70" s="217">
        <f t="shared" si="6"/>
        <v>0</v>
      </c>
      <c r="BY70" s="217">
        <f t="shared" si="6"/>
        <v>0</v>
      </c>
      <c r="BZ70" s="217">
        <f t="shared" si="6"/>
        <v>0</v>
      </c>
      <c r="CA70" s="217">
        <f t="shared" si="6"/>
        <v>0</v>
      </c>
      <c r="CB70" s="217">
        <f t="shared" ref="CB70:EI70" si="11">SUM(CB6:CB68)</f>
        <v>0</v>
      </c>
      <c r="CC70" s="217">
        <f t="shared" si="11"/>
        <v>0</v>
      </c>
      <c r="CD70" s="217">
        <f t="shared" si="11"/>
        <v>0</v>
      </c>
      <c r="CE70" s="217">
        <f t="shared" si="11"/>
        <v>0</v>
      </c>
      <c r="CF70" s="217">
        <f t="shared" si="11"/>
        <v>75</v>
      </c>
      <c r="CG70" s="217">
        <f t="shared" si="11"/>
        <v>0</v>
      </c>
      <c r="CH70" s="217">
        <f t="shared" ref="CH70" si="12">SUM(CH6:CH68)</f>
        <v>0</v>
      </c>
      <c r="CI70" s="217">
        <f t="shared" si="11"/>
        <v>6</v>
      </c>
      <c r="CJ70" s="217">
        <f t="shared" si="11"/>
        <v>0</v>
      </c>
      <c r="CK70" s="217">
        <f t="shared" si="11"/>
        <v>143</v>
      </c>
      <c r="CL70" s="217">
        <f t="shared" si="11"/>
        <v>0</v>
      </c>
      <c r="CM70" s="217">
        <f t="shared" si="11"/>
        <v>0</v>
      </c>
      <c r="CN70" s="217">
        <f t="shared" si="11"/>
        <v>0</v>
      </c>
      <c r="CO70" s="217">
        <f t="shared" si="11"/>
        <v>0</v>
      </c>
      <c r="CP70" s="217">
        <f t="shared" si="11"/>
        <v>161</v>
      </c>
      <c r="CQ70" s="217">
        <f t="shared" si="11"/>
        <v>0</v>
      </c>
      <c r="CR70" s="217">
        <f t="shared" si="11"/>
        <v>0</v>
      </c>
      <c r="CS70" s="217">
        <f t="shared" si="11"/>
        <v>0</v>
      </c>
      <c r="CT70" s="217">
        <f t="shared" si="11"/>
        <v>0</v>
      </c>
      <c r="CU70" s="217">
        <f t="shared" si="11"/>
        <v>0</v>
      </c>
      <c r="CV70" s="217">
        <f t="shared" si="11"/>
        <v>0</v>
      </c>
      <c r="CW70" s="217">
        <f t="shared" si="11"/>
        <v>0</v>
      </c>
      <c r="CX70" s="217">
        <f t="shared" si="11"/>
        <v>0</v>
      </c>
      <c r="CY70" s="217">
        <f t="shared" si="11"/>
        <v>0</v>
      </c>
      <c r="CZ70" s="217">
        <f t="shared" si="11"/>
        <v>0</v>
      </c>
      <c r="DA70" s="217">
        <f t="shared" si="11"/>
        <v>0</v>
      </c>
      <c r="DB70" s="217">
        <f t="shared" si="11"/>
        <v>0</v>
      </c>
      <c r="DC70" s="217">
        <f t="shared" ref="DC70:DF70" si="13">SUM(DC6:DC68)</f>
        <v>0</v>
      </c>
      <c r="DD70" s="217">
        <f t="shared" si="13"/>
        <v>0</v>
      </c>
      <c r="DE70" s="217">
        <f t="shared" si="13"/>
        <v>0</v>
      </c>
      <c r="DF70" s="217">
        <f t="shared" si="13"/>
        <v>0</v>
      </c>
      <c r="DG70" s="217">
        <f t="shared" si="11"/>
        <v>0</v>
      </c>
      <c r="DH70" s="217">
        <f t="shared" si="11"/>
        <v>0</v>
      </c>
      <c r="DI70" s="217">
        <f t="shared" ref="DI70:DQ70" si="14">SUM(DI6:DI68)</f>
        <v>0</v>
      </c>
      <c r="DJ70" s="217">
        <f t="shared" si="14"/>
        <v>0</v>
      </c>
      <c r="DK70" s="217">
        <f t="shared" si="14"/>
        <v>0</v>
      </c>
      <c r="DL70" s="217">
        <f t="shared" si="14"/>
        <v>0</v>
      </c>
      <c r="DM70" s="217">
        <f t="shared" si="14"/>
        <v>0</v>
      </c>
      <c r="DN70" s="217">
        <f t="shared" si="14"/>
        <v>0</v>
      </c>
      <c r="DO70" s="217">
        <f t="shared" si="14"/>
        <v>0</v>
      </c>
      <c r="DP70" s="217">
        <f t="shared" si="14"/>
        <v>0</v>
      </c>
      <c r="DQ70" s="217">
        <f t="shared" si="14"/>
        <v>0</v>
      </c>
      <c r="DR70" s="217">
        <f t="shared" si="11"/>
        <v>0</v>
      </c>
      <c r="DS70" s="217">
        <f>SUM(DS6:DS68)</f>
        <v>0</v>
      </c>
      <c r="DT70" s="217">
        <f>SUM(DT6:DT68)</f>
        <v>0</v>
      </c>
      <c r="DU70" s="217">
        <f>SUM(DU6:DU68)</f>
        <v>0</v>
      </c>
      <c r="DV70" s="217">
        <f>SUM(DV6:DV68)</f>
        <v>0</v>
      </c>
      <c r="DW70" s="217">
        <f>SUM(DW6:DW68)</f>
        <v>0</v>
      </c>
      <c r="DX70" s="217">
        <f t="shared" si="11"/>
        <v>0</v>
      </c>
      <c r="DY70" s="217">
        <f t="shared" si="11"/>
        <v>0</v>
      </c>
      <c r="DZ70" s="217">
        <f t="shared" ref="DZ70:EA70" si="15">SUM(DZ6:DZ68)</f>
        <v>0</v>
      </c>
      <c r="EA70" s="217">
        <f t="shared" si="15"/>
        <v>0</v>
      </c>
      <c r="EB70" s="217">
        <f t="shared" ref="EB70:EC70" si="16">SUM(EB6:EB68)</f>
        <v>1</v>
      </c>
      <c r="EC70" s="217">
        <f t="shared" si="16"/>
        <v>0</v>
      </c>
      <c r="ED70" s="217">
        <f t="shared" si="11"/>
        <v>12</v>
      </c>
      <c r="EE70" s="217">
        <f t="shared" si="11"/>
        <v>0</v>
      </c>
      <c r="EF70" s="217">
        <f t="shared" ref="EF70:EG70" si="17">SUM(EF6:EF68)</f>
        <v>0</v>
      </c>
      <c r="EG70" s="217">
        <f t="shared" si="17"/>
        <v>0</v>
      </c>
      <c r="EH70" s="217">
        <f t="shared" si="11"/>
        <v>0</v>
      </c>
      <c r="EI70" s="217">
        <f t="shared" si="11"/>
        <v>116101.6</v>
      </c>
      <c r="EJ70" s="1"/>
      <c r="EK70" s="1"/>
      <c r="ER70" s="715" t="s">
        <v>83</v>
      </c>
      <c r="ES70" s="715"/>
      <c r="ET70" s="218">
        <f>SUM(ET6:ET68)</f>
        <v>116101.6</v>
      </c>
    </row>
    <row r="71" spans="2:150" s="177" customFormat="1">
      <c r="B71" s="753" t="s">
        <v>324</v>
      </c>
      <c r="C71" s="754"/>
      <c r="D71" s="462">
        <f>SUM(D47:D68)</f>
        <v>1</v>
      </c>
      <c r="E71" s="462">
        <f t="shared" ref="E71:BR71" si="18">SUM(E47:E68)</f>
        <v>0</v>
      </c>
      <c r="F71" s="462">
        <f t="shared" si="18"/>
        <v>0</v>
      </c>
      <c r="G71" s="462">
        <f t="shared" si="18"/>
        <v>6</v>
      </c>
      <c r="H71" s="462">
        <f t="shared" si="18"/>
        <v>0</v>
      </c>
      <c r="I71" s="462">
        <f t="shared" si="18"/>
        <v>0</v>
      </c>
      <c r="J71" s="462">
        <f t="shared" si="18"/>
        <v>0</v>
      </c>
      <c r="K71" s="462">
        <f t="shared" si="18"/>
        <v>0</v>
      </c>
      <c r="L71" s="462">
        <f t="shared" si="18"/>
        <v>0</v>
      </c>
      <c r="M71" s="462">
        <f t="shared" si="18"/>
        <v>0</v>
      </c>
      <c r="N71" s="462">
        <f t="shared" si="18"/>
        <v>0</v>
      </c>
      <c r="O71" s="462">
        <f t="shared" si="18"/>
        <v>0</v>
      </c>
      <c r="P71" s="462">
        <f t="shared" si="18"/>
        <v>0</v>
      </c>
      <c r="Q71" s="462">
        <f t="shared" si="18"/>
        <v>0</v>
      </c>
      <c r="R71" s="462">
        <f t="shared" si="18"/>
        <v>0</v>
      </c>
      <c r="S71" s="462">
        <f t="shared" si="18"/>
        <v>0</v>
      </c>
      <c r="T71" s="462">
        <f t="shared" si="18"/>
        <v>0</v>
      </c>
      <c r="U71" s="462">
        <f t="shared" si="18"/>
        <v>0</v>
      </c>
      <c r="V71" s="462">
        <f t="shared" si="18"/>
        <v>0</v>
      </c>
      <c r="W71" s="462">
        <f t="shared" si="18"/>
        <v>0</v>
      </c>
      <c r="X71" s="462">
        <f t="shared" si="18"/>
        <v>0</v>
      </c>
      <c r="Y71" s="462">
        <f t="shared" si="18"/>
        <v>0</v>
      </c>
      <c r="Z71" s="462">
        <f t="shared" si="18"/>
        <v>0</v>
      </c>
      <c r="AA71" s="462">
        <f t="shared" si="18"/>
        <v>0</v>
      </c>
      <c r="AB71" s="462">
        <f t="shared" si="18"/>
        <v>0</v>
      </c>
      <c r="AC71" s="462">
        <f t="shared" si="18"/>
        <v>0</v>
      </c>
      <c r="AD71" s="462">
        <f t="shared" si="18"/>
        <v>0</v>
      </c>
      <c r="AE71" s="462">
        <f t="shared" si="18"/>
        <v>0</v>
      </c>
      <c r="AF71" s="462">
        <f t="shared" si="18"/>
        <v>0</v>
      </c>
      <c r="AG71" s="462">
        <f t="shared" si="18"/>
        <v>0</v>
      </c>
      <c r="AH71" s="462">
        <f t="shared" si="18"/>
        <v>1</v>
      </c>
      <c r="AI71" s="462">
        <f t="shared" si="18"/>
        <v>0</v>
      </c>
      <c r="AJ71" s="462">
        <f t="shared" si="18"/>
        <v>0</v>
      </c>
      <c r="AK71" s="462">
        <f t="shared" si="18"/>
        <v>0</v>
      </c>
      <c r="AL71" s="462">
        <f t="shared" si="18"/>
        <v>0</v>
      </c>
      <c r="AM71" s="462">
        <f t="shared" si="18"/>
        <v>0</v>
      </c>
      <c r="AN71" s="462">
        <f t="shared" si="18"/>
        <v>0</v>
      </c>
      <c r="AO71" s="462">
        <f t="shared" si="18"/>
        <v>0</v>
      </c>
      <c r="AP71" s="462">
        <f t="shared" si="18"/>
        <v>0</v>
      </c>
      <c r="AQ71" s="462">
        <f t="shared" si="18"/>
        <v>4</v>
      </c>
      <c r="AR71" s="462">
        <f t="shared" si="18"/>
        <v>0</v>
      </c>
      <c r="AS71" s="462">
        <f t="shared" si="18"/>
        <v>0</v>
      </c>
      <c r="AT71" s="462">
        <f t="shared" ref="AT71" si="19">SUM(AT47:AT68)</f>
        <v>0</v>
      </c>
      <c r="AU71" s="462">
        <f t="shared" si="18"/>
        <v>0</v>
      </c>
      <c r="AV71" s="462">
        <f t="shared" si="18"/>
        <v>0</v>
      </c>
      <c r="AW71" s="462">
        <f t="shared" si="18"/>
        <v>0</v>
      </c>
      <c r="AX71" s="462">
        <f t="shared" si="18"/>
        <v>0</v>
      </c>
      <c r="AY71" s="462">
        <f t="shared" si="18"/>
        <v>0</v>
      </c>
      <c r="AZ71" s="462">
        <f t="shared" si="18"/>
        <v>0</v>
      </c>
      <c r="BA71" s="462">
        <f t="shared" si="18"/>
        <v>0</v>
      </c>
      <c r="BB71" s="462">
        <f t="shared" si="18"/>
        <v>1</v>
      </c>
      <c r="BC71" s="462">
        <f t="shared" si="18"/>
        <v>0</v>
      </c>
      <c r="BD71" s="462">
        <f t="shared" si="18"/>
        <v>0</v>
      </c>
      <c r="BE71" s="462">
        <f t="shared" si="18"/>
        <v>0</v>
      </c>
      <c r="BF71" s="462">
        <f t="shared" si="18"/>
        <v>0</v>
      </c>
      <c r="BG71" s="462">
        <f t="shared" si="18"/>
        <v>0</v>
      </c>
      <c r="BH71" s="462">
        <f t="shared" si="18"/>
        <v>1</v>
      </c>
      <c r="BI71" s="462">
        <f t="shared" si="18"/>
        <v>0</v>
      </c>
      <c r="BJ71" s="462">
        <f t="shared" si="18"/>
        <v>0</v>
      </c>
      <c r="BK71" s="462">
        <f t="shared" ref="BK71" si="20">SUM(BK47:BK68)</f>
        <v>0</v>
      </c>
      <c r="BL71" s="462">
        <f t="shared" si="18"/>
        <v>0</v>
      </c>
      <c r="BM71" s="462">
        <f t="shared" si="18"/>
        <v>0</v>
      </c>
      <c r="BN71" s="462">
        <f t="shared" si="18"/>
        <v>0</v>
      </c>
      <c r="BO71" s="462">
        <f t="shared" si="18"/>
        <v>0</v>
      </c>
      <c r="BP71" s="462">
        <f t="shared" si="18"/>
        <v>0</v>
      </c>
      <c r="BQ71" s="462">
        <f t="shared" si="18"/>
        <v>0</v>
      </c>
      <c r="BR71" s="462">
        <f t="shared" si="18"/>
        <v>0</v>
      </c>
      <c r="BS71" s="462">
        <f t="shared" ref="BS71:EI71" si="21">SUM(BS47:BS68)</f>
        <v>0</v>
      </c>
      <c r="BT71" s="462">
        <f t="shared" si="21"/>
        <v>0</v>
      </c>
      <c r="BU71" s="462">
        <f t="shared" si="21"/>
        <v>0</v>
      </c>
      <c r="BV71" s="462">
        <f t="shared" si="21"/>
        <v>0</v>
      </c>
      <c r="BW71" s="462">
        <f t="shared" si="21"/>
        <v>0</v>
      </c>
      <c r="BX71" s="462">
        <f t="shared" si="21"/>
        <v>0</v>
      </c>
      <c r="BY71" s="462">
        <f t="shared" si="21"/>
        <v>0</v>
      </c>
      <c r="BZ71" s="462">
        <f t="shared" si="21"/>
        <v>0</v>
      </c>
      <c r="CA71" s="462">
        <f t="shared" si="21"/>
        <v>0</v>
      </c>
      <c r="CB71" s="462">
        <f t="shared" si="21"/>
        <v>0</v>
      </c>
      <c r="CC71" s="462">
        <f t="shared" si="21"/>
        <v>0</v>
      </c>
      <c r="CD71" s="462">
        <f t="shared" si="21"/>
        <v>0</v>
      </c>
      <c r="CE71" s="462">
        <f t="shared" si="21"/>
        <v>0</v>
      </c>
      <c r="CF71" s="462">
        <f t="shared" si="21"/>
        <v>0</v>
      </c>
      <c r="CG71" s="462">
        <f t="shared" si="21"/>
        <v>0</v>
      </c>
      <c r="CH71" s="462">
        <f t="shared" si="21"/>
        <v>0</v>
      </c>
      <c r="CI71" s="462">
        <f t="shared" si="21"/>
        <v>0</v>
      </c>
      <c r="CJ71" s="462">
        <f t="shared" si="21"/>
        <v>0</v>
      </c>
      <c r="CK71" s="462">
        <f t="shared" si="21"/>
        <v>98</v>
      </c>
      <c r="CL71" s="462">
        <f t="shared" si="21"/>
        <v>0</v>
      </c>
      <c r="CM71" s="462">
        <f t="shared" si="21"/>
        <v>0</v>
      </c>
      <c r="CN71" s="462">
        <f t="shared" si="21"/>
        <v>0</v>
      </c>
      <c r="CO71" s="462">
        <f t="shared" si="21"/>
        <v>0</v>
      </c>
      <c r="CP71" s="462">
        <f t="shared" si="21"/>
        <v>98</v>
      </c>
      <c r="CQ71" s="462">
        <f t="shared" si="21"/>
        <v>0</v>
      </c>
      <c r="CR71" s="462">
        <f t="shared" si="21"/>
        <v>0</v>
      </c>
      <c r="CS71" s="462">
        <f t="shared" si="21"/>
        <v>0</v>
      </c>
      <c r="CT71" s="462">
        <f t="shared" si="21"/>
        <v>0</v>
      </c>
      <c r="CU71" s="462">
        <f t="shared" si="21"/>
        <v>0</v>
      </c>
      <c r="CV71" s="462">
        <f t="shared" si="21"/>
        <v>0</v>
      </c>
      <c r="CW71" s="462">
        <f t="shared" si="21"/>
        <v>0</v>
      </c>
      <c r="CX71" s="462">
        <f t="shared" si="21"/>
        <v>0</v>
      </c>
      <c r="CY71" s="462">
        <f t="shared" si="21"/>
        <v>0</v>
      </c>
      <c r="CZ71" s="462">
        <f t="shared" si="21"/>
        <v>0</v>
      </c>
      <c r="DA71" s="462">
        <f t="shared" si="21"/>
        <v>0</v>
      </c>
      <c r="DB71" s="462">
        <f t="shared" si="21"/>
        <v>0</v>
      </c>
      <c r="DC71" s="462">
        <f t="shared" ref="DC71:DF71" si="22">SUM(DC47:DC68)</f>
        <v>0</v>
      </c>
      <c r="DD71" s="462">
        <f t="shared" si="22"/>
        <v>0</v>
      </c>
      <c r="DE71" s="462">
        <f t="shared" si="22"/>
        <v>0</v>
      </c>
      <c r="DF71" s="462">
        <f t="shared" si="22"/>
        <v>0</v>
      </c>
      <c r="DG71" s="462">
        <f t="shared" si="21"/>
        <v>0</v>
      </c>
      <c r="DH71" s="462">
        <f t="shared" si="21"/>
        <v>0</v>
      </c>
      <c r="DI71" s="462">
        <f t="shared" si="21"/>
        <v>0</v>
      </c>
      <c r="DJ71" s="462">
        <f t="shared" si="21"/>
        <v>0</v>
      </c>
      <c r="DK71" s="462">
        <f t="shared" si="21"/>
        <v>0</v>
      </c>
      <c r="DL71" s="462">
        <f t="shared" si="21"/>
        <v>0</v>
      </c>
      <c r="DM71" s="462">
        <f t="shared" si="21"/>
        <v>0</v>
      </c>
      <c r="DN71" s="462">
        <f t="shared" si="21"/>
        <v>0</v>
      </c>
      <c r="DO71" s="462">
        <f t="shared" ref="DO71:DQ71" si="23">SUM(DO47:DO68)</f>
        <v>0</v>
      </c>
      <c r="DP71" s="462">
        <f t="shared" si="23"/>
        <v>0</v>
      </c>
      <c r="DQ71" s="462">
        <f t="shared" si="23"/>
        <v>0</v>
      </c>
      <c r="DR71" s="462">
        <f t="shared" si="21"/>
        <v>0</v>
      </c>
      <c r="DS71" s="462">
        <f t="shared" si="21"/>
        <v>0</v>
      </c>
      <c r="DT71" s="462">
        <f t="shared" si="21"/>
        <v>0</v>
      </c>
      <c r="DU71" s="462">
        <f t="shared" si="21"/>
        <v>0</v>
      </c>
      <c r="DV71" s="462">
        <f t="shared" ref="DV71" si="24">SUM(DV47:DV68)</f>
        <v>0</v>
      </c>
      <c r="DW71" s="462">
        <f t="shared" ref="DW71" si="25">SUM(DW47:DW68)</f>
        <v>0</v>
      </c>
      <c r="DX71" s="462">
        <f t="shared" si="21"/>
        <v>0</v>
      </c>
      <c r="DY71" s="462">
        <f t="shared" si="21"/>
        <v>0</v>
      </c>
      <c r="DZ71" s="462">
        <f t="shared" ref="DZ71:EA71" si="26">SUM(DZ47:DZ68)</f>
        <v>0</v>
      </c>
      <c r="EA71" s="462">
        <f t="shared" si="26"/>
        <v>0</v>
      </c>
      <c r="EB71" s="462">
        <f t="shared" ref="EB71:EC71" si="27">SUM(EB47:EB68)</f>
        <v>0</v>
      </c>
      <c r="EC71" s="462">
        <f t="shared" si="27"/>
        <v>0</v>
      </c>
      <c r="ED71" s="462">
        <f t="shared" si="21"/>
        <v>6</v>
      </c>
      <c r="EE71" s="462">
        <f t="shared" si="21"/>
        <v>0</v>
      </c>
      <c r="EF71" s="462">
        <f t="shared" ref="EF71:EG71" si="28">SUM(EF47:EF68)</f>
        <v>0</v>
      </c>
      <c r="EG71" s="462">
        <f t="shared" si="28"/>
        <v>0</v>
      </c>
      <c r="EH71" s="462">
        <f t="shared" si="21"/>
        <v>0</v>
      </c>
      <c r="EI71" s="462">
        <f t="shared" si="21"/>
        <v>45020</v>
      </c>
      <c r="EJ71" s="30"/>
      <c r="EK71" s="30"/>
      <c r="EL71" s="403"/>
    </row>
    <row r="72" spans="2:150" s="177" customFormat="1" ht="15" customHeight="1">
      <c r="B72" s="757" t="s">
        <v>318</v>
      </c>
      <c r="C72" s="758"/>
      <c r="D72" s="400">
        <f>SUM(D25:D35)</f>
        <v>15</v>
      </c>
      <c r="E72" s="400">
        <f t="shared" ref="E72:BP72" si="29">SUM(E25:E35)</f>
        <v>0</v>
      </c>
      <c r="F72" s="400">
        <f t="shared" si="29"/>
        <v>0</v>
      </c>
      <c r="G72" s="400">
        <f t="shared" si="29"/>
        <v>0</v>
      </c>
      <c r="H72" s="400">
        <f t="shared" si="29"/>
        <v>0</v>
      </c>
      <c r="I72" s="400">
        <f t="shared" si="29"/>
        <v>0</v>
      </c>
      <c r="J72" s="400">
        <f t="shared" si="29"/>
        <v>0</v>
      </c>
      <c r="K72" s="400">
        <f t="shared" si="29"/>
        <v>0</v>
      </c>
      <c r="L72" s="400">
        <f t="shared" si="29"/>
        <v>0</v>
      </c>
      <c r="M72" s="400">
        <f t="shared" si="29"/>
        <v>0</v>
      </c>
      <c r="N72" s="400">
        <f t="shared" si="29"/>
        <v>0</v>
      </c>
      <c r="O72" s="400">
        <f t="shared" si="29"/>
        <v>0</v>
      </c>
      <c r="P72" s="400">
        <f t="shared" si="29"/>
        <v>0</v>
      </c>
      <c r="Q72" s="400">
        <f t="shared" si="29"/>
        <v>0</v>
      </c>
      <c r="R72" s="400">
        <f t="shared" si="29"/>
        <v>0</v>
      </c>
      <c r="S72" s="400">
        <f t="shared" si="29"/>
        <v>0</v>
      </c>
      <c r="T72" s="400">
        <f t="shared" si="29"/>
        <v>0</v>
      </c>
      <c r="U72" s="400">
        <f t="shared" si="29"/>
        <v>0</v>
      </c>
      <c r="V72" s="400">
        <f t="shared" si="29"/>
        <v>0</v>
      </c>
      <c r="W72" s="400">
        <f t="shared" si="29"/>
        <v>0</v>
      </c>
      <c r="X72" s="400">
        <f t="shared" si="29"/>
        <v>0</v>
      </c>
      <c r="Y72" s="400">
        <f t="shared" si="29"/>
        <v>0</v>
      </c>
      <c r="Z72" s="400">
        <f t="shared" si="29"/>
        <v>0</v>
      </c>
      <c r="AA72" s="400">
        <f t="shared" si="29"/>
        <v>0</v>
      </c>
      <c r="AB72" s="400">
        <f t="shared" si="29"/>
        <v>0</v>
      </c>
      <c r="AC72" s="400">
        <f t="shared" si="29"/>
        <v>0</v>
      </c>
      <c r="AD72" s="400">
        <f t="shared" si="29"/>
        <v>0</v>
      </c>
      <c r="AE72" s="400">
        <f t="shared" si="29"/>
        <v>0</v>
      </c>
      <c r="AF72" s="400">
        <f t="shared" si="29"/>
        <v>0</v>
      </c>
      <c r="AG72" s="400">
        <f t="shared" si="29"/>
        <v>0</v>
      </c>
      <c r="AH72" s="400">
        <f t="shared" si="29"/>
        <v>0</v>
      </c>
      <c r="AI72" s="400">
        <f t="shared" si="29"/>
        <v>0</v>
      </c>
      <c r="AJ72" s="400">
        <f t="shared" si="29"/>
        <v>0</v>
      </c>
      <c r="AK72" s="400">
        <f t="shared" si="29"/>
        <v>0</v>
      </c>
      <c r="AL72" s="400">
        <f t="shared" si="29"/>
        <v>0</v>
      </c>
      <c r="AM72" s="400">
        <f t="shared" si="29"/>
        <v>0</v>
      </c>
      <c r="AN72" s="400">
        <f t="shared" si="29"/>
        <v>0</v>
      </c>
      <c r="AO72" s="400">
        <f t="shared" si="29"/>
        <v>30</v>
      </c>
      <c r="AP72" s="400">
        <f t="shared" si="29"/>
        <v>0</v>
      </c>
      <c r="AQ72" s="400">
        <f t="shared" si="29"/>
        <v>8</v>
      </c>
      <c r="AR72" s="400">
        <f t="shared" si="29"/>
        <v>0</v>
      </c>
      <c r="AS72" s="400">
        <f t="shared" si="29"/>
        <v>0</v>
      </c>
      <c r="AT72" s="400">
        <f t="shared" si="29"/>
        <v>0</v>
      </c>
      <c r="AU72" s="400">
        <f t="shared" si="29"/>
        <v>0</v>
      </c>
      <c r="AV72" s="400">
        <f t="shared" si="29"/>
        <v>0</v>
      </c>
      <c r="AW72" s="400">
        <f t="shared" si="29"/>
        <v>0</v>
      </c>
      <c r="AX72" s="400">
        <f t="shared" si="29"/>
        <v>0</v>
      </c>
      <c r="AY72" s="400">
        <f t="shared" si="29"/>
        <v>0</v>
      </c>
      <c r="AZ72" s="400">
        <f t="shared" si="29"/>
        <v>0</v>
      </c>
      <c r="BA72" s="400">
        <f t="shared" si="29"/>
        <v>0</v>
      </c>
      <c r="BB72" s="400">
        <f t="shared" si="29"/>
        <v>0</v>
      </c>
      <c r="BC72" s="400">
        <f t="shared" si="29"/>
        <v>0</v>
      </c>
      <c r="BD72" s="400">
        <f t="shared" si="29"/>
        <v>0</v>
      </c>
      <c r="BE72" s="400">
        <f t="shared" si="29"/>
        <v>0</v>
      </c>
      <c r="BF72" s="400">
        <f t="shared" si="29"/>
        <v>0</v>
      </c>
      <c r="BG72" s="400">
        <f t="shared" si="29"/>
        <v>0</v>
      </c>
      <c r="BH72" s="400">
        <f t="shared" si="29"/>
        <v>0</v>
      </c>
      <c r="BI72" s="400">
        <f t="shared" si="29"/>
        <v>0</v>
      </c>
      <c r="BJ72" s="400">
        <f t="shared" si="29"/>
        <v>0</v>
      </c>
      <c r="BK72" s="400">
        <f t="shared" si="29"/>
        <v>0</v>
      </c>
      <c r="BL72" s="400">
        <f t="shared" si="29"/>
        <v>0</v>
      </c>
      <c r="BM72" s="400">
        <f t="shared" si="29"/>
        <v>0</v>
      </c>
      <c r="BN72" s="400">
        <f t="shared" si="29"/>
        <v>0</v>
      </c>
      <c r="BO72" s="400">
        <f t="shared" si="29"/>
        <v>0</v>
      </c>
      <c r="BP72" s="400">
        <f t="shared" si="29"/>
        <v>0</v>
      </c>
      <c r="BQ72" s="400">
        <f t="shared" ref="BQ72:EI72" si="30">SUM(BQ25:BQ35)</f>
        <v>0</v>
      </c>
      <c r="BR72" s="400">
        <f t="shared" si="30"/>
        <v>0</v>
      </c>
      <c r="BS72" s="400">
        <f t="shared" si="30"/>
        <v>0</v>
      </c>
      <c r="BT72" s="400">
        <f t="shared" si="30"/>
        <v>0</v>
      </c>
      <c r="BU72" s="400">
        <f t="shared" si="30"/>
        <v>0</v>
      </c>
      <c r="BV72" s="400">
        <f t="shared" si="30"/>
        <v>0</v>
      </c>
      <c r="BW72" s="400">
        <f t="shared" si="30"/>
        <v>0</v>
      </c>
      <c r="BX72" s="400">
        <f t="shared" si="30"/>
        <v>0</v>
      </c>
      <c r="BY72" s="400">
        <f t="shared" si="30"/>
        <v>0</v>
      </c>
      <c r="BZ72" s="400">
        <f t="shared" si="30"/>
        <v>0</v>
      </c>
      <c r="CA72" s="400">
        <f t="shared" si="30"/>
        <v>0</v>
      </c>
      <c r="CB72" s="400">
        <f t="shared" si="30"/>
        <v>0</v>
      </c>
      <c r="CC72" s="400">
        <f t="shared" si="30"/>
        <v>0</v>
      </c>
      <c r="CD72" s="400">
        <f t="shared" si="30"/>
        <v>0</v>
      </c>
      <c r="CE72" s="400">
        <f t="shared" si="30"/>
        <v>0</v>
      </c>
      <c r="CF72" s="400">
        <f t="shared" si="30"/>
        <v>0</v>
      </c>
      <c r="CG72" s="400">
        <f t="shared" si="30"/>
        <v>0</v>
      </c>
      <c r="CH72" s="400">
        <f t="shared" si="30"/>
        <v>0</v>
      </c>
      <c r="CI72" s="400">
        <f t="shared" si="30"/>
        <v>0</v>
      </c>
      <c r="CJ72" s="400">
        <f t="shared" si="30"/>
        <v>0</v>
      </c>
      <c r="CK72" s="400">
        <f t="shared" si="30"/>
        <v>25</v>
      </c>
      <c r="CL72" s="400">
        <f t="shared" si="30"/>
        <v>0</v>
      </c>
      <c r="CM72" s="400">
        <f t="shared" si="30"/>
        <v>0</v>
      </c>
      <c r="CN72" s="400">
        <f t="shared" si="30"/>
        <v>0</v>
      </c>
      <c r="CO72" s="400">
        <f t="shared" si="30"/>
        <v>0</v>
      </c>
      <c r="CP72" s="400">
        <f t="shared" si="30"/>
        <v>25</v>
      </c>
      <c r="CQ72" s="400">
        <f t="shared" si="30"/>
        <v>0</v>
      </c>
      <c r="CR72" s="400">
        <f t="shared" si="30"/>
        <v>0</v>
      </c>
      <c r="CS72" s="400">
        <f t="shared" si="30"/>
        <v>0</v>
      </c>
      <c r="CT72" s="400">
        <f t="shared" si="30"/>
        <v>0</v>
      </c>
      <c r="CU72" s="400">
        <f t="shared" si="30"/>
        <v>0</v>
      </c>
      <c r="CV72" s="400">
        <f t="shared" si="30"/>
        <v>0</v>
      </c>
      <c r="CW72" s="400">
        <f t="shared" si="30"/>
        <v>0</v>
      </c>
      <c r="CX72" s="400">
        <f t="shared" si="30"/>
        <v>0</v>
      </c>
      <c r="CY72" s="400">
        <f t="shared" si="30"/>
        <v>0</v>
      </c>
      <c r="CZ72" s="400">
        <f t="shared" si="30"/>
        <v>0</v>
      </c>
      <c r="DA72" s="400">
        <f t="shared" si="30"/>
        <v>0</v>
      </c>
      <c r="DB72" s="400">
        <f t="shared" si="30"/>
        <v>0</v>
      </c>
      <c r="DC72" s="400">
        <f t="shared" ref="DC72:DF72" si="31">SUM(DC25:DC35)</f>
        <v>0</v>
      </c>
      <c r="DD72" s="400">
        <f t="shared" si="31"/>
        <v>0</v>
      </c>
      <c r="DE72" s="400">
        <f t="shared" si="31"/>
        <v>0</v>
      </c>
      <c r="DF72" s="400">
        <f t="shared" si="31"/>
        <v>0</v>
      </c>
      <c r="DG72" s="400">
        <f t="shared" si="30"/>
        <v>0</v>
      </c>
      <c r="DH72" s="400">
        <f t="shared" si="30"/>
        <v>0</v>
      </c>
      <c r="DI72" s="400">
        <f t="shared" si="30"/>
        <v>0</v>
      </c>
      <c r="DJ72" s="400">
        <f t="shared" si="30"/>
        <v>0</v>
      </c>
      <c r="DK72" s="400">
        <f t="shared" si="30"/>
        <v>0</v>
      </c>
      <c r="DL72" s="400">
        <f t="shared" si="30"/>
        <v>0</v>
      </c>
      <c r="DM72" s="400">
        <f t="shared" si="30"/>
        <v>0</v>
      </c>
      <c r="DN72" s="400">
        <f t="shared" si="30"/>
        <v>0</v>
      </c>
      <c r="DO72" s="400">
        <f t="shared" ref="DO72:DQ72" si="32">SUM(DO25:DO35)</f>
        <v>0</v>
      </c>
      <c r="DP72" s="400">
        <f t="shared" si="32"/>
        <v>0</v>
      </c>
      <c r="DQ72" s="400">
        <f t="shared" si="32"/>
        <v>0</v>
      </c>
      <c r="DR72" s="400">
        <f t="shared" si="30"/>
        <v>0</v>
      </c>
      <c r="DS72" s="400">
        <f t="shared" si="30"/>
        <v>0</v>
      </c>
      <c r="DT72" s="400">
        <f t="shared" si="30"/>
        <v>0</v>
      </c>
      <c r="DU72" s="400">
        <f t="shared" si="30"/>
        <v>0</v>
      </c>
      <c r="DV72" s="400">
        <f t="shared" ref="DV72" si="33">SUM(DV25:DV35)</f>
        <v>0</v>
      </c>
      <c r="DW72" s="400">
        <f t="shared" ref="DW72" si="34">SUM(DW25:DW35)</f>
        <v>0</v>
      </c>
      <c r="DX72" s="400">
        <f t="shared" si="30"/>
        <v>0</v>
      </c>
      <c r="DY72" s="400">
        <f t="shared" si="30"/>
        <v>0</v>
      </c>
      <c r="DZ72" s="400">
        <f t="shared" si="30"/>
        <v>0</v>
      </c>
      <c r="EA72" s="400">
        <f t="shared" si="30"/>
        <v>0</v>
      </c>
      <c r="EB72" s="400">
        <f t="shared" ref="EB72:EC72" si="35">SUM(EB25:EB35)</f>
        <v>0</v>
      </c>
      <c r="EC72" s="400">
        <f t="shared" si="35"/>
        <v>0</v>
      </c>
      <c r="ED72" s="400">
        <f t="shared" si="30"/>
        <v>0</v>
      </c>
      <c r="EE72" s="400">
        <f t="shared" si="30"/>
        <v>0</v>
      </c>
      <c r="EF72" s="400">
        <f t="shared" si="30"/>
        <v>0</v>
      </c>
      <c r="EG72" s="400">
        <f t="shared" si="30"/>
        <v>0</v>
      </c>
      <c r="EH72" s="400">
        <f t="shared" si="30"/>
        <v>0</v>
      </c>
      <c r="EI72" s="400">
        <f t="shared" si="30"/>
        <v>26530</v>
      </c>
      <c r="EJ72" s="30"/>
      <c r="EK72" s="30"/>
      <c r="EL72" s="403"/>
    </row>
    <row r="73" spans="2:150" s="177" customFormat="1">
      <c r="B73" s="755" t="s">
        <v>324</v>
      </c>
      <c r="C73" s="755"/>
      <c r="D73" s="464">
        <f>SUM(D36:D46)</f>
        <v>7</v>
      </c>
      <c r="E73" s="464">
        <f t="shared" ref="E73:BP73" si="36">SUM(E36:E46)</f>
        <v>0</v>
      </c>
      <c r="F73" s="464">
        <f t="shared" si="36"/>
        <v>0</v>
      </c>
      <c r="G73" s="464">
        <f t="shared" si="36"/>
        <v>4</v>
      </c>
      <c r="H73" s="464">
        <f t="shared" si="36"/>
        <v>0</v>
      </c>
      <c r="I73" s="464">
        <f t="shared" si="36"/>
        <v>0</v>
      </c>
      <c r="J73" s="464">
        <f t="shared" si="36"/>
        <v>0</v>
      </c>
      <c r="K73" s="464">
        <f t="shared" si="36"/>
        <v>0</v>
      </c>
      <c r="L73" s="464">
        <f t="shared" si="36"/>
        <v>0</v>
      </c>
      <c r="M73" s="464">
        <f t="shared" si="36"/>
        <v>0</v>
      </c>
      <c r="N73" s="464">
        <f t="shared" si="36"/>
        <v>0</v>
      </c>
      <c r="O73" s="464">
        <f t="shared" si="36"/>
        <v>0</v>
      </c>
      <c r="P73" s="464">
        <f t="shared" si="36"/>
        <v>0</v>
      </c>
      <c r="Q73" s="464">
        <f t="shared" si="36"/>
        <v>0</v>
      </c>
      <c r="R73" s="464">
        <f t="shared" si="36"/>
        <v>0</v>
      </c>
      <c r="S73" s="464">
        <f t="shared" si="36"/>
        <v>0</v>
      </c>
      <c r="T73" s="464">
        <f t="shared" si="36"/>
        <v>0</v>
      </c>
      <c r="U73" s="464">
        <f t="shared" si="36"/>
        <v>0</v>
      </c>
      <c r="V73" s="464">
        <f t="shared" si="36"/>
        <v>0</v>
      </c>
      <c r="W73" s="464">
        <f t="shared" si="36"/>
        <v>0</v>
      </c>
      <c r="X73" s="464">
        <f t="shared" si="36"/>
        <v>0</v>
      </c>
      <c r="Y73" s="464">
        <f t="shared" si="36"/>
        <v>0</v>
      </c>
      <c r="Z73" s="464">
        <f t="shared" si="36"/>
        <v>0</v>
      </c>
      <c r="AA73" s="464">
        <f t="shared" si="36"/>
        <v>0</v>
      </c>
      <c r="AB73" s="464">
        <f t="shared" si="36"/>
        <v>0</v>
      </c>
      <c r="AC73" s="464">
        <f t="shared" si="36"/>
        <v>0</v>
      </c>
      <c r="AD73" s="464">
        <f t="shared" si="36"/>
        <v>0</v>
      </c>
      <c r="AE73" s="464">
        <f t="shared" si="36"/>
        <v>0</v>
      </c>
      <c r="AF73" s="464">
        <f t="shared" si="36"/>
        <v>0</v>
      </c>
      <c r="AG73" s="464">
        <f t="shared" si="36"/>
        <v>0</v>
      </c>
      <c r="AH73" s="464">
        <f t="shared" si="36"/>
        <v>5</v>
      </c>
      <c r="AI73" s="464">
        <f t="shared" si="36"/>
        <v>0</v>
      </c>
      <c r="AJ73" s="464">
        <f t="shared" si="36"/>
        <v>0</v>
      </c>
      <c r="AK73" s="464">
        <f t="shared" si="36"/>
        <v>0</v>
      </c>
      <c r="AL73" s="464">
        <f t="shared" si="36"/>
        <v>0</v>
      </c>
      <c r="AM73" s="464">
        <f t="shared" si="36"/>
        <v>0</v>
      </c>
      <c r="AN73" s="464">
        <f t="shared" si="36"/>
        <v>6</v>
      </c>
      <c r="AO73" s="464">
        <f t="shared" si="36"/>
        <v>0</v>
      </c>
      <c r="AP73" s="464">
        <f t="shared" si="36"/>
        <v>0</v>
      </c>
      <c r="AQ73" s="464">
        <f t="shared" si="36"/>
        <v>2</v>
      </c>
      <c r="AR73" s="464">
        <f t="shared" si="36"/>
        <v>0</v>
      </c>
      <c r="AS73" s="464">
        <f t="shared" si="36"/>
        <v>0</v>
      </c>
      <c r="AT73" s="464">
        <f t="shared" si="36"/>
        <v>0</v>
      </c>
      <c r="AU73" s="464">
        <f t="shared" si="36"/>
        <v>0</v>
      </c>
      <c r="AV73" s="464">
        <f t="shared" si="36"/>
        <v>0</v>
      </c>
      <c r="AW73" s="464">
        <f t="shared" si="36"/>
        <v>0</v>
      </c>
      <c r="AX73" s="464">
        <f t="shared" si="36"/>
        <v>0</v>
      </c>
      <c r="AY73" s="464">
        <f t="shared" si="36"/>
        <v>0</v>
      </c>
      <c r="AZ73" s="464">
        <f t="shared" si="36"/>
        <v>0</v>
      </c>
      <c r="BA73" s="464">
        <f t="shared" si="36"/>
        <v>0</v>
      </c>
      <c r="BB73" s="464">
        <f t="shared" si="36"/>
        <v>4</v>
      </c>
      <c r="BC73" s="464">
        <f t="shared" si="36"/>
        <v>0</v>
      </c>
      <c r="BD73" s="464">
        <f t="shared" si="36"/>
        <v>0</v>
      </c>
      <c r="BE73" s="464">
        <f t="shared" si="36"/>
        <v>1</v>
      </c>
      <c r="BF73" s="464">
        <f t="shared" si="36"/>
        <v>0</v>
      </c>
      <c r="BG73" s="464">
        <f t="shared" si="36"/>
        <v>0</v>
      </c>
      <c r="BH73" s="464">
        <f t="shared" si="36"/>
        <v>9</v>
      </c>
      <c r="BI73" s="464">
        <f t="shared" si="36"/>
        <v>0</v>
      </c>
      <c r="BJ73" s="464">
        <f t="shared" si="36"/>
        <v>0</v>
      </c>
      <c r="BK73" s="464">
        <f t="shared" si="36"/>
        <v>0</v>
      </c>
      <c r="BL73" s="464">
        <f t="shared" si="36"/>
        <v>0</v>
      </c>
      <c r="BM73" s="464">
        <f t="shared" si="36"/>
        <v>0</v>
      </c>
      <c r="BN73" s="464">
        <f t="shared" si="36"/>
        <v>0</v>
      </c>
      <c r="BO73" s="464">
        <f t="shared" si="36"/>
        <v>0</v>
      </c>
      <c r="BP73" s="464">
        <f t="shared" si="36"/>
        <v>0</v>
      </c>
      <c r="BQ73" s="464">
        <f t="shared" ref="BQ73:EI73" si="37">SUM(BQ36:BQ46)</f>
        <v>0</v>
      </c>
      <c r="BR73" s="464">
        <f t="shared" si="37"/>
        <v>0</v>
      </c>
      <c r="BS73" s="464">
        <f t="shared" si="37"/>
        <v>0</v>
      </c>
      <c r="BT73" s="464">
        <f t="shared" si="37"/>
        <v>0</v>
      </c>
      <c r="BU73" s="464">
        <f t="shared" si="37"/>
        <v>0</v>
      </c>
      <c r="BV73" s="464">
        <f t="shared" si="37"/>
        <v>0</v>
      </c>
      <c r="BW73" s="464">
        <f t="shared" si="37"/>
        <v>0</v>
      </c>
      <c r="BX73" s="464">
        <f t="shared" si="37"/>
        <v>0</v>
      </c>
      <c r="BY73" s="464">
        <f t="shared" si="37"/>
        <v>0</v>
      </c>
      <c r="BZ73" s="464">
        <f t="shared" si="37"/>
        <v>0</v>
      </c>
      <c r="CA73" s="464">
        <f t="shared" si="37"/>
        <v>0</v>
      </c>
      <c r="CB73" s="464">
        <f t="shared" si="37"/>
        <v>0</v>
      </c>
      <c r="CC73" s="464">
        <f t="shared" si="37"/>
        <v>0</v>
      </c>
      <c r="CD73" s="464">
        <f t="shared" si="37"/>
        <v>0</v>
      </c>
      <c r="CE73" s="464">
        <f t="shared" si="37"/>
        <v>0</v>
      </c>
      <c r="CF73" s="464">
        <f t="shared" si="37"/>
        <v>65</v>
      </c>
      <c r="CG73" s="464">
        <f t="shared" si="37"/>
        <v>0</v>
      </c>
      <c r="CH73" s="464">
        <f t="shared" si="37"/>
        <v>0</v>
      </c>
      <c r="CI73" s="464">
        <f t="shared" si="37"/>
        <v>0</v>
      </c>
      <c r="CJ73" s="464">
        <f t="shared" si="37"/>
        <v>0</v>
      </c>
      <c r="CK73" s="464">
        <f t="shared" si="37"/>
        <v>20</v>
      </c>
      <c r="CL73" s="464">
        <f t="shared" si="37"/>
        <v>0</v>
      </c>
      <c r="CM73" s="464">
        <f t="shared" si="37"/>
        <v>0</v>
      </c>
      <c r="CN73" s="464">
        <f t="shared" si="37"/>
        <v>0</v>
      </c>
      <c r="CO73" s="464">
        <f t="shared" si="37"/>
        <v>0</v>
      </c>
      <c r="CP73" s="464">
        <f t="shared" si="37"/>
        <v>33</v>
      </c>
      <c r="CQ73" s="464">
        <f t="shared" si="37"/>
        <v>0</v>
      </c>
      <c r="CR73" s="464">
        <f t="shared" si="37"/>
        <v>0</v>
      </c>
      <c r="CS73" s="464">
        <f t="shared" si="37"/>
        <v>0</v>
      </c>
      <c r="CT73" s="464">
        <f t="shared" si="37"/>
        <v>0</v>
      </c>
      <c r="CU73" s="464">
        <f t="shared" si="37"/>
        <v>0</v>
      </c>
      <c r="CV73" s="464">
        <f t="shared" si="37"/>
        <v>0</v>
      </c>
      <c r="CW73" s="464">
        <f t="shared" si="37"/>
        <v>0</v>
      </c>
      <c r="CX73" s="464">
        <f t="shared" si="37"/>
        <v>0</v>
      </c>
      <c r="CY73" s="464">
        <f t="shared" si="37"/>
        <v>0</v>
      </c>
      <c r="CZ73" s="464">
        <f t="shared" si="37"/>
        <v>0</v>
      </c>
      <c r="DA73" s="464">
        <f t="shared" si="37"/>
        <v>0</v>
      </c>
      <c r="DB73" s="464">
        <f t="shared" si="37"/>
        <v>0</v>
      </c>
      <c r="DC73" s="464">
        <f t="shared" ref="DC73:DF73" si="38">SUM(DC36:DC46)</f>
        <v>0</v>
      </c>
      <c r="DD73" s="464">
        <f t="shared" si="38"/>
        <v>0</v>
      </c>
      <c r="DE73" s="464">
        <f t="shared" si="38"/>
        <v>0</v>
      </c>
      <c r="DF73" s="464">
        <f t="shared" si="38"/>
        <v>0</v>
      </c>
      <c r="DG73" s="464">
        <f t="shared" si="37"/>
        <v>0</v>
      </c>
      <c r="DH73" s="464">
        <f t="shared" si="37"/>
        <v>0</v>
      </c>
      <c r="DI73" s="464">
        <f t="shared" si="37"/>
        <v>0</v>
      </c>
      <c r="DJ73" s="464">
        <f t="shared" si="37"/>
        <v>0</v>
      </c>
      <c r="DK73" s="464">
        <f t="shared" si="37"/>
        <v>0</v>
      </c>
      <c r="DL73" s="464">
        <f t="shared" si="37"/>
        <v>0</v>
      </c>
      <c r="DM73" s="464">
        <f t="shared" si="37"/>
        <v>0</v>
      </c>
      <c r="DN73" s="464">
        <f t="shared" si="37"/>
        <v>0</v>
      </c>
      <c r="DO73" s="464">
        <f t="shared" ref="DO73:DQ73" si="39">SUM(DO36:DO46)</f>
        <v>0</v>
      </c>
      <c r="DP73" s="464">
        <f t="shared" si="39"/>
        <v>0</v>
      </c>
      <c r="DQ73" s="464">
        <f t="shared" si="39"/>
        <v>0</v>
      </c>
      <c r="DR73" s="464">
        <f t="shared" si="37"/>
        <v>0</v>
      </c>
      <c r="DS73" s="464">
        <f t="shared" si="37"/>
        <v>0</v>
      </c>
      <c r="DT73" s="464">
        <f t="shared" si="37"/>
        <v>0</v>
      </c>
      <c r="DU73" s="464">
        <f t="shared" si="37"/>
        <v>0</v>
      </c>
      <c r="DV73" s="464">
        <f t="shared" ref="DV73" si="40">SUM(DV36:DV46)</f>
        <v>0</v>
      </c>
      <c r="DW73" s="464">
        <f t="shared" ref="DW73" si="41">SUM(DW36:DW46)</f>
        <v>0</v>
      </c>
      <c r="DX73" s="464">
        <f t="shared" si="37"/>
        <v>0</v>
      </c>
      <c r="DY73" s="464">
        <f t="shared" si="37"/>
        <v>0</v>
      </c>
      <c r="DZ73" s="464">
        <f t="shared" si="37"/>
        <v>0</v>
      </c>
      <c r="EA73" s="464">
        <f t="shared" si="37"/>
        <v>0</v>
      </c>
      <c r="EB73" s="464">
        <f t="shared" ref="EB73:EC73" si="42">SUM(EB36:EB46)</f>
        <v>0</v>
      </c>
      <c r="EC73" s="464">
        <f t="shared" si="42"/>
        <v>0</v>
      </c>
      <c r="ED73" s="464">
        <f t="shared" si="37"/>
        <v>0</v>
      </c>
      <c r="EE73" s="464">
        <f t="shared" si="37"/>
        <v>0</v>
      </c>
      <c r="EF73" s="464">
        <f t="shared" si="37"/>
        <v>0</v>
      </c>
      <c r="EG73" s="464">
        <f t="shared" si="37"/>
        <v>0</v>
      </c>
      <c r="EH73" s="464">
        <f t="shared" si="37"/>
        <v>0</v>
      </c>
      <c r="EI73" s="464">
        <f t="shared" si="37"/>
        <v>39620.92</v>
      </c>
      <c r="EJ73" s="30"/>
      <c r="EK73" s="30"/>
      <c r="EL73" s="403"/>
      <c r="ET73" s="302">
        <v>112442.71604307827</v>
      </c>
    </row>
    <row r="74" spans="2:150" s="177" customFormat="1">
      <c r="B74" s="756" t="s">
        <v>321</v>
      </c>
      <c r="C74" s="756"/>
      <c r="D74" s="219">
        <f>SUM(D6:D24)</f>
        <v>0</v>
      </c>
      <c r="E74" s="219">
        <f t="shared" ref="E74:BP74" si="43">SUM(E6:E24)</f>
        <v>0</v>
      </c>
      <c r="F74" s="219">
        <f t="shared" si="43"/>
        <v>0</v>
      </c>
      <c r="G74" s="219">
        <f t="shared" si="43"/>
        <v>0</v>
      </c>
      <c r="H74" s="219">
        <f t="shared" si="43"/>
        <v>0</v>
      </c>
      <c r="I74" s="219">
        <f t="shared" si="43"/>
        <v>0</v>
      </c>
      <c r="J74" s="219">
        <f t="shared" si="43"/>
        <v>0</v>
      </c>
      <c r="K74" s="219">
        <f t="shared" si="43"/>
        <v>0</v>
      </c>
      <c r="L74" s="219">
        <f t="shared" si="43"/>
        <v>0</v>
      </c>
      <c r="M74" s="219">
        <f t="shared" si="43"/>
        <v>0</v>
      </c>
      <c r="N74" s="219">
        <f t="shared" si="43"/>
        <v>0</v>
      </c>
      <c r="O74" s="219">
        <f t="shared" si="43"/>
        <v>0</v>
      </c>
      <c r="P74" s="219">
        <f t="shared" si="43"/>
        <v>0</v>
      </c>
      <c r="Q74" s="219">
        <f t="shared" si="43"/>
        <v>0</v>
      </c>
      <c r="R74" s="219">
        <f t="shared" si="43"/>
        <v>0</v>
      </c>
      <c r="S74" s="219">
        <f t="shared" si="43"/>
        <v>0</v>
      </c>
      <c r="T74" s="219">
        <f t="shared" si="43"/>
        <v>0</v>
      </c>
      <c r="U74" s="219">
        <f t="shared" si="43"/>
        <v>0</v>
      </c>
      <c r="V74" s="219">
        <f t="shared" si="43"/>
        <v>0</v>
      </c>
      <c r="W74" s="219">
        <f t="shared" si="43"/>
        <v>0</v>
      </c>
      <c r="X74" s="219">
        <f t="shared" si="43"/>
        <v>0</v>
      </c>
      <c r="Y74" s="219">
        <f t="shared" si="43"/>
        <v>0</v>
      </c>
      <c r="Z74" s="219">
        <f t="shared" si="43"/>
        <v>0</v>
      </c>
      <c r="AA74" s="219">
        <f t="shared" si="43"/>
        <v>0</v>
      </c>
      <c r="AB74" s="219">
        <f t="shared" si="43"/>
        <v>0</v>
      </c>
      <c r="AC74" s="219">
        <f t="shared" si="43"/>
        <v>0</v>
      </c>
      <c r="AD74" s="219">
        <f t="shared" si="43"/>
        <v>0</v>
      </c>
      <c r="AE74" s="219">
        <f t="shared" si="43"/>
        <v>0</v>
      </c>
      <c r="AF74" s="219">
        <f t="shared" si="43"/>
        <v>0</v>
      </c>
      <c r="AG74" s="219">
        <f t="shared" si="43"/>
        <v>0</v>
      </c>
      <c r="AH74" s="219">
        <f t="shared" si="43"/>
        <v>0</v>
      </c>
      <c r="AI74" s="219">
        <f t="shared" si="43"/>
        <v>30</v>
      </c>
      <c r="AJ74" s="219">
        <f t="shared" si="43"/>
        <v>0</v>
      </c>
      <c r="AK74" s="219">
        <f t="shared" si="43"/>
        <v>0</v>
      </c>
      <c r="AL74" s="219">
        <f t="shared" si="43"/>
        <v>10</v>
      </c>
      <c r="AM74" s="219">
        <f t="shared" si="43"/>
        <v>0</v>
      </c>
      <c r="AN74" s="219">
        <f t="shared" si="43"/>
        <v>0</v>
      </c>
      <c r="AO74" s="219">
        <f t="shared" si="43"/>
        <v>10</v>
      </c>
      <c r="AP74" s="219">
        <f t="shared" si="43"/>
        <v>0</v>
      </c>
      <c r="AQ74" s="219">
        <f t="shared" si="43"/>
        <v>0</v>
      </c>
      <c r="AR74" s="219">
        <f t="shared" si="43"/>
        <v>0</v>
      </c>
      <c r="AS74" s="219">
        <f t="shared" si="43"/>
        <v>0</v>
      </c>
      <c r="AT74" s="219">
        <f t="shared" si="43"/>
        <v>0</v>
      </c>
      <c r="AU74" s="219">
        <f t="shared" si="43"/>
        <v>0</v>
      </c>
      <c r="AV74" s="219">
        <f t="shared" si="43"/>
        <v>0</v>
      </c>
      <c r="AW74" s="219">
        <f t="shared" si="43"/>
        <v>0</v>
      </c>
      <c r="AX74" s="219">
        <f t="shared" si="43"/>
        <v>0</v>
      </c>
      <c r="AY74" s="219">
        <f t="shared" si="43"/>
        <v>0</v>
      </c>
      <c r="AZ74" s="219">
        <f t="shared" si="43"/>
        <v>0</v>
      </c>
      <c r="BA74" s="219">
        <f t="shared" si="43"/>
        <v>0</v>
      </c>
      <c r="BB74" s="219">
        <f t="shared" si="43"/>
        <v>0</v>
      </c>
      <c r="BC74" s="219">
        <f t="shared" si="43"/>
        <v>15</v>
      </c>
      <c r="BD74" s="219">
        <f t="shared" si="43"/>
        <v>0</v>
      </c>
      <c r="BE74" s="219">
        <f t="shared" si="43"/>
        <v>0</v>
      </c>
      <c r="BF74" s="219">
        <f t="shared" si="43"/>
        <v>10</v>
      </c>
      <c r="BG74" s="219">
        <f t="shared" si="43"/>
        <v>0</v>
      </c>
      <c r="BH74" s="219">
        <f t="shared" si="43"/>
        <v>0</v>
      </c>
      <c r="BI74" s="219">
        <f t="shared" si="43"/>
        <v>0</v>
      </c>
      <c r="BJ74" s="219">
        <f t="shared" si="43"/>
        <v>0</v>
      </c>
      <c r="BK74" s="219">
        <f t="shared" si="43"/>
        <v>0</v>
      </c>
      <c r="BL74" s="219">
        <f t="shared" si="43"/>
        <v>0</v>
      </c>
      <c r="BM74" s="219">
        <f t="shared" si="43"/>
        <v>0</v>
      </c>
      <c r="BN74" s="219">
        <f t="shared" si="43"/>
        <v>0</v>
      </c>
      <c r="BO74" s="219">
        <f t="shared" si="43"/>
        <v>0</v>
      </c>
      <c r="BP74" s="219">
        <f t="shared" si="43"/>
        <v>0</v>
      </c>
      <c r="BQ74" s="219">
        <f t="shared" ref="BQ74:EI74" si="44">SUM(BQ6:BQ24)</f>
        <v>0</v>
      </c>
      <c r="BR74" s="219">
        <f t="shared" si="44"/>
        <v>0</v>
      </c>
      <c r="BS74" s="219">
        <f t="shared" si="44"/>
        <v>0</v>
      </c>
      <c r="BT74" s="219">
        <f t="shared" si="44"/>
        <v>0</v>
      </c>
      <c r="BU74" s="219">
        <f t="shared" si="44"/>
        <v>0</v>
      </c>
      <c r="BV74" s="219">
        <f t="shared" si="44"/>
        <v>0</v>
      </c>
      <c r="BW74" s="219">
        <f t="shared" si="44"/>
        <v>0</v>
      </c>
      <c r="BX74" s="219">
        <f t="shared" si="44"/>
        <v>0</v>
      </c>
      <c r="BY74" s="219">
        <f t="shared" si="44"/>
        <v>0</v>
      </c>
      <c r="BZ74" s="219">
        <f t="shared" si="44"/>
        <v>0</v>
      </c>
      <c r="CA74" s="219">
        <f t="shared" si="44"/>
        <v>0</v>
      </c>
      <c r="CB74" s="219">
        <f t="shared" si="44"/>
        <v>0</v>
      </c>
      <c r="CC74" s="219">
        <f t="shared" si="44"/>
        <v>0</v>
      </c>
      <c r="CD74" s="219">
        <f t="shared" si="44"/>
        <v>0</v>
      </c>
      <c r="CE74" s="219">
        <f t="shared" si="44"/>
        <v>0</v>
      </c>
      <c r="CF74" s="219">
        <f t="shared" si="44"/>
        <v>10</v>
      </c>
      <c r="CG74" s="219">
        <f t="shared" si="44"/>
        <v>0</v>
      </c>
      <c r="CH74" s="219">
        <f t="shared" si="44"/>
        <v>0</v>
      </c>
      <c r="CI74" s="219">
        <f t="shared" si="44"/>
        <v>6</v>
      </c>
      <c r="CJ74" s="219">
        <f t="shared" si="44"/>
        <v>0</v>
      </c>
      <c r="CK74" s="219">
        <f t="shared" si="44"/>
        <v>0</v>
      </c>
      <c r="CL74" s="219">
        <f t="shared" si="44"/>
        <v>0</v>
      </c>
      <c r="CM74" s="219">
        <f t="shared" si="44"/>
        <v>0</v>
      </c>
      <c r="CN74" s="219">
        <f t="shared" si="44"/>
        <v>0</v>
      </c>
      <c r="CO74" s="219">
        <f t="shared" si="44"/>
        <v>0</v>
      </c>
      <c r="CP74" s="219">
        <f t="shared" si="44"/>
        <v>5</v>
      </c>
      <c r="CQ74" s="219">
        <f t="shared" si="44"/>
        <v>0</v>
      </c>
      <c r="CR74" s="219">
        <f t="shared" si="44"/>
        <v>0</v>
      </c>
      <c r="CS74" s="219">
        <f t="shared" si="44"/>
        <v>0</v>
      </c>
      <c r="CT74" s="219">
        <f t="shared" si="44"/>
        <v>0</v>
      </c>
      <c r="CU74" s="219">
        <f t="shared" si="44"/>
        <v>0</v>
      </c>
      <c r="CV74" s="219">
        <f t="shared" si="44"/>
        <v>0</v>
      </c>
      <c r="CW74" s="219">
        <f t="shared" si="44"/>
        <v>0</v>
      </c>
      <c r="CX74" s="219">
        <f t="shared" si="44"/>
        <v>0</v>
      </c>
      <c r="CY74" s="219">
        <f t="shared" si="44"/>
        <v>0</v>
      </c>
      <c r="CZ74" s="219">
        <f t="shared" si="44"/>
        <v>0</v>
      </c>
      <c r="DA74" s="219">
        <f t="shared" si="44"/>
        <v>0</v>
      </c>
      <c r="DB74" s="219">
        <f t="shared" si="44"/>
        <v>0</v>
      </c>
      <c r="DC74" s="219">
        <f t="shared" ref="DC74:DF74" si="45">SUM(DC6:DC24)</f>
        <v>0</v>
      </c>
      <c r="DD74" s="219">
        <f t="shared" si="45"/>
        <v>0</v>
      </c>
      <c r="DE74" s="219">
        <f t="shared" si="45"/>
        <v>0</v>
      </c>
      <c r="DF74" s="219">
        <f t="shared" si="45"/>
        <v>0</v>
      </c>
      <c r="DG74" s="219">
        <f t="shared" si="44"/>
        <v>0</v>
      </c>
      <c r="DH74" s="219">
        <f t="shared" si="44"/>
        <v>0</v>
      </c>
      <c r="DI74" s="219">
        <f t="shared" si="44"/>
        <v>0</v>
      </c>
      <c r="DJ74" s="219">
        <f t="shared" si="44"/>
        <v>0</v>
      </c>
      <c r="DK74" s="219">
        <f t="shared" si="44"/>
        <v>0</v>
      </c>
      <c r="DL74" s="219">
        <f t="shared" si="44"/>
        <v>0</v>
      </c>
      <c r="DM74" s="219">
        <f t="shared" si="44"/>
        <v>0</v>
      </c>
      <c r="DN74" s="219">
        <f t="shared" si="44"/>
        <v>0</v>
      </c>
      <c r="DO74" s="219">
        <f t="shared" ref="DO74:DQ74" si="46">SUM(DO6:DO24)</f>
        <v>0</v>
      </c>
      <c r="DP74" s="219">
        <f t="shared" si="46"/>
        <v>0</v>
      </c>
      <c r="DQ74" s="219">
        <f t="shared" si="46"/>
        <v>0</v>
      </c>
      <c r="DR74" s="219">
        <f t="shared" si="44"/>
        <v>0</v>
      </c>
      <c r="DS74" s="219">
        <f t="shared" si="44"/>
        <v>0</v>
      </c>
      <c r="DT74" s="219">
        <f t="shared" si="44"/>
        <v>0</v>
      </c>
      <c r="DU74" s="219">
        <f t="shared" si="44"/>
        <v>0</v>
      </c>
      <c r="DV74" s="219">
        <f t="shared" ref="DV74" si="47">SUM(DV6:DV24)</f>
        <v>0</v>
      </c>
      <c r="DW74" s="219">
        <f t="shared" ref="DW74" si="48">SUM(DW6:DW24)</f>
        <v>0</v>
      </c>
      <c r="DX74" s="219">
        <f t="shared" si="44"/>
        <v>0</v>
      </c>
      <c r="DY74" s="219">
        <f t="shared" si="44"/>
        <v>0</v>
      </c>
      <c r="DZ74" s="219">
        <f t="shared" si="44"/>
        <v>0</v>
      </c>
      <c r="EA74" s="219">
        <f t="shared" si="44"/>
        <v>0</v>
      </c>
      <c r="EB74" s="219">
        <f t="shared" ref="EB74:EC74" si="49">SUM(EB6:EB24)</f>
        <v>1</v>
      </c>
      <c r="EC74" s="219">
        <f t="shared" si="49"/>
        <v>0</v>
      </c>
      <c r="ED74" s="219">
        <f t="shared" si="44"/>
        <v>6</v>
      </c>
      <c r="EE74" s="219">
        <f t="shared" si="44"/>
        <v>0</v>
      </c>
      <c r="EF74" s="219">
        <f t="shared" si="44"/>
        <v>0</v>
      </c>
      <c r="EG74" s="219">
        <f t="shared" si="44"/>
        <v>0</v>
      </c>
      <c r="EH74" s="219">
        <f t="shared" si="44"/>
        <v>0</v>
      </c>
      <c r="EI74" s="219">
        <f t="shared" si="44"/>
        <v>4930.68</v>
      </c>
      <c r="EJ74" s="30"/>
      <c r="EK74" s="30"/>
      <c r="EL74" s="403"/>
      <c r="ET74" s="177">
        <f>'Raipur-3'!EI70</f>
        <v>100097.82400000001</v>
      </c>
    </row>
    <row r="75" spans="2:150" s="177" customFormat="1">
      <c r="B75" s="727" t="s">
        <v>156</v>
      </c>
      <c r="C75" s="728"/>
      <c r="D75" s="222">
        <f>D70*D76</f>
        <v>276</v>
      </c>
      <c r="E75" s="222">
        <f t="shared" ref="E75:CA75" si="50">E70*E76</f>
        <v>0</v>
      </c>
      <c r="F75" s="222">
        <f t="shared" si="50"/>
        <v>0</v>
      </c>
      <c r="G75" s="222">
        <f t="shared" si="50"/>
        <v>120</v>
      </c>
      <c r="H75" s="222">
        <f t="shared" si="50"/>
        <v>0</v>
      </c>
      <c r="I75" s="222">
        <f t="shared" si="50"/>
        <v>0</v>
      </c>
      <c r="J75" s="222">
        <f t="shared" ref="J75:Q75" si="51">J70*J76</f>
        <v>0</v>
      </c>
      <c r="K75" s="222">
        <f t="shared" si="51"/>
        <v>0</v>
      </c>
      <c r="L75" s="222">
        <f t="shared" si="51"/>
        <v>0</v>
      </c>
      <c r="M75" s="222">
        <f t="shared" si="51"/>
        <v>0</v>
      </c>
      <c r="N75" s="222">
        <f t="shared" si="51"/>
        <v>0</v>
      </c>
      <c r="O75" s="222">
        <f t="shared" si="51"/>
        <v>0</v>
      </c>
      <c r="P75" s="222">
        <f t="shared" si="51"/>
        <v>0</v>
      </c>
      <c r="Q75" s="222">
        <f t="shared" si="51"/>
        <v>0</v>
      </c>
      <c r="R75" s="222">
        <f t="shared" si="50"/>
        <v>0</v>
      </c>
      <c r="S75" s="222">
        <f t="shared" si="50"/>
        <v>0</v>
      </c>
      <c r="T75" s="222">
        <f t="shared" si="50"/>
        <v>0</v>
      </c>
      <c r="U75" s="222">
        <f t="shared" si="50"/>
        <v>0</v>
      </c>
      <c r="V75" s="222">
        <f t="shared" si="50"/>
        <v>0</v>
      </c>
      <c r="W75" s="222">
        <f t="shared" si="50"/>
        <v>0</v>
      </c>
      <c r="X75" s="222">
        <f t="shared" si="50"/>
        <v>0</v>
      </c>
      <c r="Y75" s="222">
        <f>Y70*Y76</f>
        <v>0</v>
      </c>
      <c r="Z75" s="222">
        <f>Z70*Z76</f>
        <v>0</v>
      </c>
      <c r="AA75" s="222">
        <f>AA70*AA76</f>
        <v>0</v>
      </c>
      <c r="AB75" s="222">
        <f t="shared" si="50"/>
        <v>0</v>
      </c>
      <c r="AC75" s="222">
        <f t="shared" si="50"/>
        <v>0</v>
      </c>
      <c r="AD75" s="222">
        <f t="shared" si="50"/>
        <v>0</v>
      </c>
      <c r="AE75" s="222">
        <f t="shared" si="50"/>
        <v>0</v>
      </c>
      <c r="AF75" s="222">
        <f t="shared" si="50"/>
        <v>0</v>
      </c>
      <c r="AG75" s="222">
        <f t="shared" si="50"/>
        <v>0</v>
      </c>
      <c r="AH75" s="222">
        <f t="shared" si="50"/>
        <v>72</v>
      </c>
      <c r="AI75" s="222">
        <f t="shared" si="50"/>
        <v>6</v>
      </c>
      <c r="AJ75" s="222">
        <f t="shared" si="50"/>
        <v>0</v>
      </c>
      <c r="AK75" s="222">
        <f t="shared" si="50"/>
        <v>0</v>
      </c>
      <c r="AL75" s="222">
        <f t="shared" si="50"/>
        <v>4</v>
      </c>
      <c r="AM75" s="222">
        <f t="shared" si="50"/>
        <v>0</v>
      </c>
      <c r="AN75" s="222">
        <f t="shared" si="50"/>
        <v>72</v>
      </c>
      <c r="AO75" s="222">
        <f t="shared" si="50"/>
        <v>40</v>
      </c>
      <c r="AP75" s="222">
        <f t="shared" si="50"/>
        <v>0</v>
      </c>
      <c r="AQ75" s="222">
        <f t="shared" si="50"/>
        <v>140</v>
      </c>
      <c r="AR75" s="222">
        <f t="shared" si="50"/>
        <v>0</v>
      </c>
      <c r="AS75" s="222">
        <f t="shared" si="50"/>
        <v>0</v>
      </c>
      <c r="AT75" s="222">
        <f t="shared" ref="AT75" si="52">AT70*AT76</f>
        <v>0</v>
      </c>
      <c r="AU75" s="222">
        <f t="shared" si="50"/>
        <v>0</v>
      </c>
      <c r="AV75" s="222">
        <f t="shared" si="50"/>
        <v>0</v>
      </c>
      <c r="AW75" s="222">
        <f t="shared" si="50"/>
        <v>0</v>
      </c>
      <c r="AX75" s="222">
        <f t="shared" si="50"/>
        <v>0</v>
      </c>
      <c r="AY75" s="222">
        <f t="shared" si="50"/>
        <v>0</v>
      </c>
      <c r="AZ75" s="222">
        <f t="shared" si="50"/>
        <v>0</v>
      </c>
      <c r="BA75" s="222">
        <f t="shared" si="50"/>
        <v>0</v>
      </c>
      <c r="BB75" s="222">
        <f t="shared" si="50"/>
        <v>60</v>
      </c>
      <c r="BC75" s="222">
        <f t="shared" si="50"/>
        <v>3</v>
      </c>
      <c r="BD75" s="222">
        <f t="shared" si="50"/>
        <v>0</v>
      </c>
      <c r="BE75" s="222">
        <f t="shared" si="50"/>
        <v>12</v>
      </c>
      <c r="BF75" s="222">
        <f t="shared" si="50"/>
        <v>10</v>
      </c>
      <c r="BG75" s="222">
        <f t="shared" si="50"/>
        <v>0</v>
      </c>
      <c r="BH75" s="222">
        <f t="shared" si="50"/>
        <v>100</v>
      </c>
      <c r="BI75" s="222">
        <f t="shared" si="50"/>
        <v>0</v>
      </c>
      <c r="BJ75" s="222">
        <f t="shared" si="50"/>
        <v>0</v>
      </c>
      <c r="BK75" s="222">
        <f t="shared" ref="BK75" si="53">BK70*BK76</f>
        <v>0</v>
      </c>
      <c r="BL75" s="222">
        <f t="shared" si="50"/>
        <v>0</v>
      </c>
      <c r="BM75" s="222">
        <f t="shared" si="50"/>
        <v>0</v>
      </c>
      <c r="BN75" s="222">
        <f t="shared" si="50"/>
        <v>0</v>
      </c>
      <c r="BO75" s="222">
        <f t="shared" si="50"/>
        <v>0</v>
      </c>
      <c r="BP75" s="222">
        <f t="shared" si="50"/>
        <v>0</v>
      </c>
      <c r="BQ75" s="222">
        <f t="shared" si="50"/>
        <v>0</v>
      </c>
      <c r="BR75" s="222">
        <f t="shared" si="50"/>
        <v>0</v>
      </c>
      <c r="BS75" s="222">
        <f t="shared" si="50"/>
        <v>0</v>
      </c>
      <c r="BT75" s="222">
        <f t="shared" si="50"/>
        <v>0</v>
      </c>
      <c r="BU75" s="222">
        <f t="shared" si="50"/>
        <v>0</v>
      </c>
      <c r="BV75" s="222">
        <f t="shared" si="50"/>
        <v>0</v>
      </c>
      <c r="BW75" s="222">
        <f t="shared" si="50"/>
        <v>0</v>
      </c>
      <c r="BX75" s="222">
        <f t="shared" si="50"/>
        <v>0</v>
      </c>
      <c r="BY75" s="222">
        <f t="shared" si="50"/>
        <v>0</v>
      </c>
      <c r="BZ75" s="222">
        <f t="shared" si="50"/>
        <v>0</v>
      </c>
      <c r="CA75" s="222">
        <f t="shared" si="50"/>
        <v>0</v>
      </c>
      <c r="CB75" s="222">
        <f t="shared" ref="CB75:EH75" si="54">CB70*CB76</f>
        <v>0</v>
      </c>
      <c r="CC75" s="222">
        <f t="shared" si="54"/>
        <v>0</v>
      </c>
      <c r="CD75" s="222">
        <f t="shared" si="54"/>
        <v>0</v>
      </c>
      <c r="CE75" s="222">
        <f t="shared" si="54"/>
        <v>0</v>
      </c>
      <c r="CF75" s="222">
        <f t="shared" si="54"/>
        <v>15</v>
      </c>
      <c r="CG75" s="222">
        <f t="shared" si="54"/>
        <v>0</v>
      </c>
      <c r="CH75" s="222">
        <f t="shared" si="54"/>
        <v>0</v>
      </c>
      <c r="CI75" s="222">
        <f t="shared" si="54"/>
        <v>3</v>
      </c>
      <c r="CJ75" s="222">
        <f t="shared" si="54"/>
        <v>0</v>
      </c>
      <c r="CK75" s="222">
        <f t="shared" si="54"/>
        <v>143</v>
      </c>
      <c r="CL75" s="222">
        <f t="shared" si="54"/>
        <v>0</v>
      </c>
      <c r="CM75" s="222">
        <f t="shared" si="54"/>
        <v>0</v>
      </c>
      <c r="CN75" s="222">
        <f t="shared" si="54"/>
        <v>0</v>
      </c>
      <c r="CO75" s="222">
        <f t="shared" si="54"/>
        <v>0</v>
      </c>
      <c r="CP75" s="222">
        <f t="shared" si="54"/>
        <v>0</v>
      </c>
      <c r="CQ75" s="222">
        <f t="shared" si="54"/>
        <v>0</v>
      </c>
      <c r="CR75" s="222">
        <f t="shared" si="54"/>
        <v>0</v>
      </c>
      <c r="CS75" s="222">
        <f t="shared" si="54"/>
        <v>0</v>
      </c>
      <c r="CT75" s="222">
        <f t="shared" si="54"/>
        <v>0</v>
      </c>
      <c r="CU75" s="222">
        <f t="shared" si="54"/>
        <v>0</v>
      </c>
      <c r="CV75" s="222">
        <f t="shared" si="54"/>
        <v>0</v>
      </c>
      <c r="CW75" s="222">
        <f t="shared" si="54"/>
        <v>0</v>
      </c>
      <c r="CX75" s="222">
        <f t="shared" si="54"/>
        <v>0</v>
      </c>
      <c r="CY75" s="222">
        <f t="shared" si="54"/>
        <v>0</v>
      </c>
      <c r="CZ75" s="222">
        <f t="shared" si="54"/>
        <v>0</v>
      </c>
      <c r="DA75" s="222">
        <f t="shared" si="54"/>
        <v>0</v>
      </c>
      <c r="DB75" s="222">
        <f t="shared" si="54"/>
        <v>0</v>
      </c>
      <c r="DC75" s="222">
        <f t="shared" ref="DC75:DF75" si="55">DC70*DC76</f>
        <v>0</v>
      </c>
      <c r="DD75" s="222">
        <f t="shared" si="55"/>
        <v>0</v>
      </c>
      <c r="DE75" s="222">
        <f t="shared" si="55"/>
        <v>0</v>
      </c>
      <c r="DF75" s="222">
        <f t="shared" si="55"/>
        <v>0</v>
      </c>
      <c r="DG75" s="222">
        <f t="shared" si="54"/>
        <v>0</v>
      </c>
      <c r="DH75" s="222">
        <f t="shared" si="54"/>
        <v>0</v>
      </c>
      <c r="DI75" s="222">
        <f t="shared" ref="DI75:DQ75" si="56">DI70*DI76</f>
        <v>0</v>
      </c>
      <c r="DJ75" s="222">
        <f t="shared" si="56"/>
        <v>0</v>
      </c>
      <c r="DK75" s="222">
        <f t="shared" si="56"/>
        <v>0</v>
      </c>
      <c r="DL75" s="222">
        <f t="shared" si="56"/>
        <v>0</v>
      </c>
      <c r="DM75" s="222">
        <f t="shared" si="56"/>
        <v>0</v>
      </c>
      <c r="DN75" s="222">
        <f t="shared" si="56"/>
        <v>0</v>
      </c>
      <c r="DO75" s="222">
        <f t="shared" si="56"/>
        <v>0</v>
      </c>
      <c r="DP75" s="222">
        <f t="shared" si="56"/>
        <v>0</v>
      </c>
      <c r="DQ75" s="222">
        <f t="shared" si="56"/>
        <v>0</v>
      </c>
      <c r="DR75" s="222">
        <f t="shared" si="54"/>
        <v>0</v>
      </c>
      <c r="DS75" s="222">
        <f>DS70*DS76</f>
        <v>0</v>
      </c>
      <c r="DT75" s="222">
        <f>DT70*DT76</f>
        <v>0</v>
      </c>
      <c r="DU75" s="222">
        <f>DU70*DU76</f>
        <v>0</v>
      </c>
      <c r="DV75" s="222">
        <f>DV70*DV76</f>
        <v>0</v>
      </c>
      <c r="DW75" s="222">
        <f>DW70*DW76</f>
        <v>0</v>
      </c>
      <c r="DX75" s="222">
        <f t="shared" si="54"/>
        <v>0</v>
      </c>
      <c r="DY75" s="222">
        <f t="shared" si="54"/>
        <v>0</v>
      </c>
      <c r="DZ75" s="222">
        <f t="shared" ref="DZ75:EA75" si="57">DZ70*DZ76</f>
        <v>0</v>
      </c>
      <c r="EA75" s="222">
        <f t="shared" si="57"/>
        <v>0</v>
      </c>
      <c r="EB75" s="222">
        <f t="shared" ref="EB75:EC75" si="58">EB70*EB76</f>
        <v>0.48</v>
      </c>
      <c r="EC75" s="222">
        <f t="shared" si="58"/>
        <v>0</v>
      </c>
      <c r="ED75" s="222">
        <f t="shared" si="54"/>
        <v>2.4000000000000004</v>
      </c>
      <c r="EE75" s="222">
        <f t="shared" si="54"/>
        <v>0</v>
      </c>
      <c r="EF75" s="222">
        <f t="shared" ref="EF75:EG75" si="59">EF70*EF76</f>
        <v>0</v>
      </c>
      <c r="EG75" s="222">
        <f t="shared" si="59"/>
        <v>0</v>
      </c>
      <c r="EH75" s="222">
        <f t="shared" si="54"/>
        <v>0</v>
      </c>
      <c r="EI75" s="222">
        <f>SUM(D75:EH75)</f>
        <v>1078.8800000000001</v>
      </c>
      <c r="EJ75" s="30"/>
      <c r="EK75" s="30"/>
      <c r="EL75" s="403"/>
    </row>
    <row r="76" spans="2:150" s="177" customFormat="1">
      <c r="B76" s="727" t="s">
        <v>259</v>
      </c>
      <c r="C76" s="728"/>
      <c r="D76" s="222">
        <v>12</v>
      </c>
      <c r="E76" s="222">
        <v>0.5</v>
      </c>
      <c r="F76" s="222">
        <v>0.5</v>
      </c>
      <c r="G76" s="222">
        <v>12</v>
      </c>
      <c r="H76" s="222">
        <v>0.5</v>
      </c>
      <c r="I76" s="222">
        <v>0.5</v>
      </c>
      <c r="J76" s="222">
        <v>3.6</v>
      </c>
      <c r="K76" s="222">
        <v>0.12</v>
      </c>
      <c r="L76" s="222">
        <v>0.12</v>
      </c>
      <c r="M76" s="222">
        <v>9.6</v>
      </c>
      <c r="N76" s="222">
        <v>0.4</v>
      </c>
      <c r="O76" s="222">
        <v>0.4</v>
      </c>
      <c r="P76" s="222">
        <v>12</v>
      </c>
      <c r="Q76" s="222">
        <v>1</v>
      </c>
      <c r="R76" s="222">
        <v>1</v>
      </c>
      <c r="S76" s="222">
        <v>12</v>
      </c>
      <c r="T76" s="222">
        <v>1</v>
      </c>
      <c r="U76" s="222">
        <v>1</v>
      </c>
      <c r="V76" s="222">
        <v>12</v>
      </c>
      <c r="W76" s="222">
        <v>1</v>
      </c>
      <c r="X76" s="222">
        <v>1</v>
      </c>
      <c r="Y76" s="222">
        <v>0.96</v>
      </c>
      <c r="Z76" s="222">
        <v>0.08</v>
      </c>
      <c r="AA76" s="222">
        <v>0.08</v>
      </c>
      <c r="AB76" s="222">
        <v>1.2</v>
      </c>
      <c r="AC76" s="222">
        <v>0.2</v>
      </c>
      <c r="AD76" s="222">
        <v>0.2</v>
      </c>
      <c r="AE76" s="222">
        <v>2.4</v>
      </c>
      <c r="AF76" s="222">
        <v>0.2</v>
      </c>
      <c r="AG76" s="222">
        <v>0.2</v>
      </c>
      <c r="AH76" s="222">
        <v>12</v>
      </c>
      <c r="AI76" s="222">
        <v>0.2</v>
      </c>
      <c r="AJ76" s="222">
        <v>0.2</v>
      </c>
      <c r="AK76" s="222">
        <v>12</v>
      </c>
      <c r="AL76" s="222">
        <v>0.4</v>
      </c>
      <c r="AM76" s="222">
        <v>0.4</v>
      </c>
      <c r="AN76" s="222">
        <v>12</v>
      </c>
      <c r="AO76" s="222">
        <v>1</v>
      </c>
      <c r="AP76" s="222">
        <v>1</v>
      </c>
      <c r="AQ76" s="222">
        <v>10</v>
      </c>
      <c r="AR76" s="222">
        <v>5</v>
      </c>
      <c r="AS76" s="222">
        <v>5</v>
      </c>
      <c r="AT76" s="222">
        <v>5</v>
      </c>
      <c r="AU76" s="222">
        <v>15</v>
      </c>
      <c r="AV76" s="222">
        <v>1.08</v>
      </c>
      <c r="AW76" s="222">
        <v>0.09</v>
      </c>
      <c r="AX76" s="222">
        <v>0.09</v>
      </c>
      <c r="AY76" s="222">
        <v>1.08</v>
      </c>
      <c r="AZ76" s="222">
        <v>0.09</v>
      </c>
      <c r="BA76" s="222">
        <v>0.09</v>
      </c>
      <c r="BB76" s="222">
        <v>12</v>
      </c>
      <c r="BC76" s="222">
        <v>0.2</v>
      </c>
      <c r="BD76" s="222">
        <v>0.2</v>
      </c>
      <c r="BE76" s="222">
        <v>12</v>
      </c>
      <c r="BF76" s="222">
        <v>1</v>
      </c>
      <c r="BG76" s="222">
        <v>1</v>
      </c>
      <c r="BH76" s="222">
        <v>10</v>
      </c>
      <c r="BI76" s="222">
        <v>5</v>
      </c>
      <c r="BJ76" s="222">
        <v>5</v>
      </c>
      <c r="BK76" s="222">
        <v>5</v>
      </c>
      <c r="BL76" s="222">
        <v>15</v>
      </c>
      <c r="BM76" s="222">
        <v>12</v>
      </c>
      <c r="BN76" s="222">
        <v>0.2</v>
      </c>
      <c r="BO76" s="222">
        <v>0.2</v>
      </c>
      <c r="BP76" s="222">
        <v>10.8</v>
      </c>
      <c r="BQ76" s="222">
        <v>0.18</v>
      </c>
      <c r="BR76" s="222">
        <v>0.18</v>
      </c>
      <c r="BS76" s="222">
        <v>1.8</v>
      </c>
      <c r="BT76" s="222">
        <v>0.18</v>
      </c>
      <c r="BU76" s="222">
        <v>0.18</v>
      </c>
      <c r="BV76" s="222">
        <v>1.8</v>
      </c>
      <c r="BW76" s="222">
        <v>0.18</v>
      </c>
      <c r="BX76" s="222">
        <v>0.18</v>
      </c>
      <c r="BY76" s="222">
        <v>1.8</v>
      </c>
      <c r="BZ76" s="222">
        <v>0.18</v>
      </c>
      <c r="CA76" s="222">
        <v>0.18</v>
      </c>
      <c r="CB76" s="222">
        <v>1.8</v>
      </c>
      <c r="CC76" s="222">
        <v>0.18</v>
      </c>
      <c r="CD76" s="222">
        <v>0.18</v>
      </c>
      <c r="CE76" s="222">
        <v>1</v>
      </c>
      <c r="CF76" s="222">
        <v>0.2</v>
      </c>
      <c r="CG76" s="222">
        <v>0.2</v>
      </c>
      <c r="CH76" s="222">
        <v>0.08</v>
      </c>
      <c r="CI76" s="222">
        <v>0.5</v>
      </c>
      <c r="CJ76" s="222">
        <v>0.5</v>
      </c>
      <c r="CK76" s="222">
        <v>1</v>
      </c>
      <c r="CL76" s="222">
        <v>1</v>
      </c>
      <c r="CM76" s="222">
        <v>5</v>
      </c>
      <c r="CN76" s="222">
        <v>1</v>
      </c>
      <c r="CO76" s="222">
        <v>5</v>
      </c>
      <c r="CP76" s="222">
        <v>0</v>
      </c>
      <c r="CQ76" s="222">
        <v>12</v>
      </c>
      <c r="CR76" s="222">
        <v>0.1</v>
      </c>
      <c r="CS76" s="222">
        <v>18</v>
      </c>
      <c r="CT76" s="222">
        <v>0.2</v>
      </c>
      <c r="CU76" s="222">
        <v>18</v>
      </c>
      <c r="CV76" s="222">
        <v>0.5</v>
      </c>
      <c r="CW76" s="222">
        <v>18</v>
      </c>
      <c r="CX76" s="222">
        <v>1</v>
      </c>
      <c r="CY76" s="222">
        <v>18</v>
      </c>
      <c r="CZ76" s="222">
        <v>1</v>
      </c>
      <c r="DA76" s="222">
        <v>18</v>
      </c>
      <c r="DB76" s="222">
        <v>1</v>
      </c>
      <c r="DC76" s="222"/>
      <c r="DD76" s="222"/>
      <c r="DE76" s="222"/>
      <c r="DF76" s="222"/>
      <c r="DG76" s="222">
        <v>20</v>
      </c>
      <c r="DH76" s="222">
        <v>5</v>
      </c>
      <c r="DI76" s="222">
        <v>16</v>
      </c>
      <c r="DJ76" s="222">
        <v>0.2</v>
      </c>
      <c r="DK76" s="222">
        <v>18</v>
      </c>
      <c r="DL76" s="222">
        <v>0.5</v>
      </c>
      <c r="DM76" s="222">
        <v>18</v>
      </c>
      <c r="DN76" s="222">
        <v>1</v>
      </c>
      <c r="DO76" s="222"/>
      <c r="DP76" s="222"/>
      <c r="DQ76" s="222"/>
      <c r="DR76" s="222">
        <v>15</v>
      </c>
      <c r="DS76" s="222">
        <f>0.08*12</f>
        <v>0.96</v>
      </c>
      <c r="DT76" s="222">
        <v>0.08</v>
      </c>
      <c r="DU76" s="222">
        <v>0.08</v>
      </c>
      <c r="DV76" s="222">
        <f>0.08*6</f>
        <v>0.48</v>
      </c>
      <c r="DW76" s="222">
        <f>0.08*6</f>
        <v>0.48</v>
      </c>
      <c r="DX76" s="222">
        <f>0.08*6</f>
        <v>0.48</v>
      </c>
      <c r="DY76" s="222">
        <f>0.08*6</f>
        <v>0.48</v>
      </c>
      <c r="DZ76" s="222">
        <f>0.08*12</f>
        <v>0.96</v>
      </c>
      <c r="EA76" s="222">
        <f>0.08*12</f>
        <v>0.96</v>
      </c>
      <c r="EB76" s="222">
        <f>0.08*6</f>
        <v>0.48</v>
      </c>
      <c r="EC76" s="222">
        <f>0.08*6</f>
        <v>0.48</v>
      </c>
      <c r="ED76" s="222">
        <v>0.2</v>
      </c>
      <c r="EE76" s="222">
        <v>0.2</v>
      </c>
      <c r="EF76" s="222">
        <v>0.2</v>
      </c>
      <c r="EG76" s="222">
        <v>0.2</v>
      </c>
      <c r="EH76" s="222">
        <v>1</v>
      </c>
      <c r="EI76" s="222">
        <v>0</v>
      </c>
      <c r="EJ76" s="30"/>
      <c r="EK76" s="30"/>
      <c r="EL76" s="403"/>
    </row>
    <row r="77" spans="2:150">
      <c r="CP77" s="223"/>
      <c r="CX77" s="223"/>
      <c r="CY77" s="223"/>
      <c r="CZ77" s="223"/>
      <c r="DA77" s="223"/>
      <c r="DB77" s="223"/>
      <c r="DC77" s="223"/>
      <c r="DD77" s="223"/>
      <c r="DE77" s="223"/>
      <c r="DF77" s="223"/>
      <c r="EH77" s="223"/>
      <c r="EI77" s="224"/>
    </row>
    <row r="78" spans="2:150">
      <c r="D78" s="668" t="s">
        <v>266</v>
      </c>
      <c r="E78" s="668"/>
      <c r="F78" s="668"/>
      <c r="G78" s="668"/>
      <c r="H78" s="668"/>
      <c r="I78" s="668"/>
      <c r="J78" s="668"/>
      <c r="K78" s="668"/>
      <c r="L78" s="668"/>
      <c r="M78" s="668"/>
      <c r="N78" s="668"/>
      <c r="O78" s="668"/>
      <c r="P78" s="668"/>
      <c r="Q78" s="668"/>
      <c r="R78" s="668"/>
      <c r="S78" s="668"/>
      <c r="T78" s="668"/>
      <c r="U78" s="668"/>
      <c r="V78" s="668"/>
      <c r="W78" s="668"/>
      <c r="X78" s="668"/>
      <c r="Y78" s="668"/>
      <c r="Z78" s="668"/>
      <c r="AA78" s="668"/>
      <c r="AB78" s="668"/>
      <c r="AC78" s="668"/>
      <c r="AD78" s="668"/>
      <c r="AE78" s="668"/>
      <c r="AF78" s="668"/>
      <c r="AG78" s="668"/>
      <c r="AH78" s="668"/>
      <c r="AI78" s="668"/>
      <c r="AJ78" s="668"/>
      <c r="AK78" s="668"/>
      <c r="AL78" s="668"/>
      <c r="AM78" s="668"/>
      <c r="AN78" s="668"/>
      <c r="AO78" s="668"/>
      <c r="AP78" s="668"/>
      <c r="AQ78" s="668"/>
      <c r="AR78" s="668"/>
      <c r="AS78" s="668"/>
      <c r="AT78" s="668"/>
      <c r="AU78" s="668"/>
      <c r="AV78" s="744" t="s">
        <v>267</v>
      </c>
      <c r="AW78" s="745"/>
      <c r="AX78" s="745"/>
      <c r="AY78" s="745"/>
      <c r="AZ78" s="745"/>
      <c r="BA78" s="745"/>
      <c r="BB78" s="745"/>
      <c r="BC78" s="745"/>
      <c r="BD78" s="745"/>
      <c r="BE78" s="745"/>
      <c r="BF78" s="745"/>
      <c r="BG78" s="745"/>
      <c r="BH78" s="745"/>
      <c r="BI78" s="745"/>
      <c r="BJ78" s="745"/>
      <c r="BK78" s="745"/>
      <c r="BL78" s="745"/>
      <c r="BM78" s="745"/>
      <c r="BN78" s="745"/>
      <c r="BO78" s="745"/>
      <c r="BP78" s="745"/>
      <c r="BQ78" s="745"/>
      <c r="BR78" s="745"/>
      <c r="BS78" s="745"/>
      <c r="BT78" s="745"/>
      <c r="BU78" s="745"/>
      <c r="BV78" s="745"/>
      <c r="BW78" s="745"/>
      <c r="BX78" s="745"/>
      <c r="BY78" s="745"/>
      <c r="BZ78" s="745"/>
      <c r="CA78" s="745"/>
      <c r="CB78" s="745"/>
      <c r="CC78" s="745"/>
      <c r="CD78" s="746"/>
      <c r="CE78" s="668" t="s">
        <v>268</v>
      </c>
      <c r="CF78" s="668"/>
      <c r="CG78" s="668"/>
      <c r="CH78" s="668"/>
      <c r="CI78" s="668"/>
      <c r="CJ78" s="668"/>
      <c r="CK78" s="668"/>
      <c r="CL78" s="668"/>
      <c r="CM78" s="668"/>
      <c r="CN78" s="668"/>
      <c r="CO78" s="668"/>
      <c r="CP78" s="668"/>
      <c r="CQ78" s="668"/>
      <c r="CR78" s="668"/>
      <c r="CS78" s="668"/>
      <c r="CT78" s="668"/>
      <c r="CU78" s="668"/>
      <c r="CV78" s="668"/>
      <c r="CW78" s="668"/>
      <c r="CX78" s="668"/>
      <c r="CY78" s="668"/>
      <c r="CZ78" s="668"/>
      <c r="DA78" s="668"/>
      <c r="DB78" s="668"/>
      <c r="DC78" s="668"/>
      <c r="DD78" s="668"/>
      <c r="DE78" s="668"/>
      <c r="DF78" s="668"/>
      <c r="DG78" s="668"/>
      <c r="DH78" s="668"/>
      <c r="DI78" s="668"/>
      <c r="DJ78" s="668"/>
      <c r="DK78" s="668"/>
      <c r="DL78" s="668"/>
      <c r="DM78" s="668"/>
      <c r="DN78" s="668"/>
      <c r="DO78" s="668"/>
      <c r="DP78" s="668"/>
      <c r="DQ78" s="668"/>
      <c r="DR78" s="668"/>
      <c r="DS78" s="668"/>
      <c r="DT78" s="668"/>
      <c r="DU78" s="668"/>
      <c r="DV78" s="668"/>
      <c r="DW78" s="668"/>
      <c r="DX78" s="668"/>
      <c r="DY78" s="668"/>
      <c r="DZ78" s="668"/>
      <c r="EA78" s="668"/>
      <c r="EB78" s="668"/>
      <c r="EC78" s="668"/>
      <c r="ED78" s="668"/>
      <c r="EE78" s="668"/>
      <c r="EF78" s="668"/>
      <c r="EG78" s="668"/>
      <c r="EH78" s="668"/>
      <c r="EI78" s="668"/>
      <c r="EJ78" s="668"/>
      <c r="EK78" s="668"/>
    </row>
    <row r="79" spans="2:150">
      <c r="D79" s="668"/>
      <c r="E79" s="668"/>
      <c r="F79" s="668"/>
      <c r="G79" s="668"/>
      <c r="H79" s="668"/>
      <c r="I79" s="668"/>
      <c r="J79" s="668"/>
      <c r="K79" s="668"/>
      <c r="L79" s="668"/>
      <c r="M79" s="668"/>
      <c r="N79" s="668"/>
      <c r="O79" s="668"/>
      <c r="P79" s="668"/>
      <c r="Q79" s="668"/>
      <c r="R79" s="668"/>
      <c r="S79" s="668"/>
      <c r="T79" s="668"/>
      <c r="U79" s="668"/>
      <c r="V79" s="668"/>
      <c r="W79" s="668"/>
      <c r="X79" s="668"/>
      <c r="Y79" s="668"/>
      <c r="Z79" s="668"/>
      <c r="AA79" s="668"/>
      <c r="AB79" s="668"/>
      <c r="AC79" s="668"/>
      <c r="AD79" s="668"/>
      <c r="AE79" s="668"/>
      <c r="AF79" s="668"/>
      <c r="AG79" s="668"/>
      <c r="AH79" s="668"/>
      <c r="AI79" s="668"/>
      <c r="AJ79" s="668"/>
      <c r="AK79" s="668"/>
      <c r="AL79" s="668"/>
      <c r="AM79" s="668"/>
      <c r="AN79" s="668"/>
      <c r="AO79" s="668"/>
      <c r="AP79" s="668"/>
      <c r="AQ79" s="668"/>
      <c r="AR79" s="668"/>
      <c r="AS79" s="668"/>
      <c r="AT79" s="668"/>
      <c r="AU79" s="668"/>
      <c r="AV79" s="747"/>
      <c r="AW79" s="748"/>
      <c r="AX79" s="748"/>
      <c r="AY79" s="748"/>
      <c r="AZ79" s="748"/>
      <c r="BA79" s="748"/>
      <c r="BB79" s="748"/>
      <c r="BC79" s="748"/>
      <c r="BD79" s="748"/>
      <c r="BE79" s="748"/>
      <c r="BF79" s="748"/>
      <c r="BG79" s="748"/>
      <c r="BH79" s="748"/>
      <c r="BI79" s="748"/>
      <c r="BJ79" s="748"/>
      <c r="BK79" s="748"/>
      <c r="BL79" s="748"/>
      <c r="BM79" s="748"/>
      <c r="BN79" s="748"/>
      <c r="BO79" s="748"/>
      <c r="BP79" s="748"/>
      <c r="BQ79" s="748"/>
      <c r="BR79" s="748"/>
      <c r="BS79" s="748"/>
      <c r="BT79" s="748"/>
      <c r="BU79" s="748"/>
      <c r="BV79" s="748"/>
      <c r="BW79" s="748"/>
      <c r="BX79" s="748"/>
      <c r="BY79" s="748"/>
      <c r="BZ79" s="748"/>
      <c r="CA79" s="748"/>
      <c r="CB79" s="748"/>
      <c r="CC79" s="748"/>
      <c r="CD79" s="749"/>
      <c r="CE79" s="668"/>
      <c r="CF79" s="668"/>
      <c r="CG79" s="668"/>
      <c r="CH79" s="668"/>
      <c r="CI79" s="668"/>
      <c r="CJ79" s="668"/>
      <c r="CK79" s="668"/>
      <c r="CL79" s="668"/>
      <c r="CM79" s="668"/>
      <c r="CN79" s="668"/>
      <c r="CO79" s="668"/>
      <c r="CP79" s="668"/>
      <c r="CQ79" s="668"/>
      <c r="CR79" s="668"/>
      <c r="CS79" s="668"/>
      <c r="CT79" s="668"/>
      <c r="CU79" s="668"/>
      <c r="CV79" s="668"/>
      <c r="CW79" s="668"/>
      <c r="CX79" s="668"/>
      <c r="CY79" s="668"/>
      <c r="CZ79" s="668"/>
      <c r="DA79" s="668"/>
      <c r="DB79" s="668"/>
      <c r="DC79" s="668"/>
      <c r="DD79" s="668"/>
      <c r="DE79" s="668"/>
      <c r="DF79" s="668"/>
      <c r="DG79" s="668"/>
      <c r="DH79" s="668"/>
      <c r="DI79" s="668"/>
      <c r="DJ79" s="668"/>
      <c r="DK79" s="668"/>
      <c r="DL79" s="668"/>
      <c r="DM79" s="668"/>
      <c r="DN79" s="668"/>
      <c r="DO79" s="668"/>
      <c r="DP79" s="668"/>
      <c r="DQ79" s="668"/>
      <c r="DR79" s="668"/>
      <c r="DS79" s="668"/>
      <c r="DT79" s="668"/>
      <c r="DU79" s="668"/>
      <c r="DV79" s="668"/>
      <c r="DW79" s="668"/>
      <c r="DX79" s="668"/>
      <c r="DY79" s="668"/>
      <c r="DZ79" s="668"/>
      <c r="EA79" s="668"/>
      <c r="EB79" s="668"/>
      <c r="EC79" s="668"/>
      <c r="ED79" s="668"/>
      <c r="EE79" s="668"/>
      <c r="EF79" s="668"/>
      <c r="EG79" s="668"/>
      <c r="EH79" s="668"/>
      <c r="EI79" s="668"/>
      <c r="EJ79" s="668"/>
      <c r="EK79" s="668"/>
    </row>
    <row r="80" spans="2:150">
      <c r="D80" s="668"/>
      <c r="E80" s="668"/>
      <c r="F80" s="668"/>
      <c r="G80" s="668"/>
      <c r="H80" s="668"/>
      <c r="I80" s="668"/>
      <c r="J80" s="668"/>
      <c r="K80" s="668"/>
      <c r="L80" s="668"/>
      <c r="M80" s="668"/>
      <c r="N80" s="668"/>
      <c r="O80" s="668"/>
      <c r="P80" s="668"/>
      <c r="Q80" s="668"/>
      <c r="R80" s="668"/>
      <c r="S80" s="668"/>
      <c r="T80" s="668"/>
      <c r="U80" s="668"/>
      <c r="V80" s="668"/>
      <c r="W80" s="668"/>
      <c r="X80" s="668"/>
      <c r="Y80" s="668"/>
      <c r="Z80" s="668"/>
      <c r="AA80" s="668"/>
      <c r="AB80" s="668"/>
      <c r="AC80" s="668"/>
      <c r="AD80" s="668"/>
      <c r="AE80" s="668"/>
      <c r="AF80" s="668"/>
      <c r="AG80" s="668"/>
      <c r="AH80" s="668"/>
      <c r="AI80" s="668"/>
      <c r="AJ80" s="668"/>
      <c r="AK80" s="668"/>
      <c r="AL80" s="668"/>
      <c r="AM80" s="668"/>
      <c r="AN80" s="668"/>
      <c r="AO80" s="668"/>
      <c r="AP80" s="668"/>
      <c r="AQ80" s="668"/>
      <c r="AR80" s="668"/>
      <c r="AS80" s="668"/>
      <c r="AT80" s="668"/>
      <c r="AU80" s="668"/>
      <c r="AV80" s="750"/>
      <c r="AW80" s="751"/>
      <c r="AX80" s="751"/>
      <c r="AY80" s="751"/>
      <c r="AZ80" s="751"/>
      <c r="BA80" s="751"/>
      <c r="BB80" s="751"/>
      <c r="BC80" s="751"/>
      <c r="BD80" s="751"/>
      <c r="BE80" s="751"/>
      <c r="BF80" s="751"/>
      <c r="BG80" s="751"/>
      <c r="BH80" s="751"/>
      <c r="BI80" s="751"/>
      <c r="BJ80" s="751"/>
      <c r="BK80" s="751"/>
      <c r="BL80" s="751"/>
      <c r="BM80" s="751"/>
      <c r="BN80" s="751"/>
      <c r="BO80" s="751"/>
      <c r="BP80" s="751"/>
      <c r="BQ80" s="751"/>
      <c r="BR80" s="751"/>
      <c r="BS80" s="751"/>
      <c r="BT80" s="751"/>
      <c r="BU80" s="751"/>
      <c r="BV80" s="751"/>
      <c r="BW80" s="751"/>
      <c r="BX80" s="751"/>
      <c r="BY80" s="751"/>
      <c r="BZ80" s="751"/>
      <c r="CA80" s="751"/>
      <c r="CB80" s="751"/>
      <c r="CC80" s="751"/>
      <c r="CD80" s="752"/>
      <c r="CE80" s="668"/>
      <c r="CF80" s="668"/>
      <c r="CG80" s="668"/>
      <c r="CH80" s="668"/>
      <c r="CI80" s="668"/>
      <c r="CJ80" s="668"/>
      <c r="CK80" s="668"/>
      <c r="CL80" s="668"/>
      <c r="CM80" s="668"/>
      <c r="CN80" s="668"/>
      <c r="CO80" s="668"/>
      <c r="CP80" s="668"/>
      <c r="CQ80" s="668"/>
      <c r="CR80" s="668"/>
      <c r="CS80" s="668"/>
      <c r="CT80" s="668"/>
      <c r="CU80" s="668"/>
      <c r="CV80" s="668"/>
      <c r="CW80" s="668"/>
      <c r="CX80" s="668"/>
      <c r="CY80" s="668"/>
      <c r="CZ80" s="668"/>
      <c r="DA80" s="668"/>
      <c r="DB80" s="668"/>
      <c r="DC80" s="668"/>
      <c r="DD80" s="668"/>
      <c r="DE80" s="668"/>
      <c r="DF80" s="668"/>
      <c r="DG80" s="668"/>
      <c r="DH80" s="668"/>
      <c r="DI80" s="668"/>
      <c r="DJ80" s="668"/>
      <c r="DK80" s="668"/>
      <c r="DL80" s="668"/>
      <c r="DM80" s="668"/>
      <c r="DN80" s="668"/>
      <c r="DO80" s="668"/>
      <c r="DP80" s="668"/>
      <c r="DQ80" s="668"/>
      <c r="DR80" s="668"/>
      <c r="DS80" s="668"/>
      <c r="DT80" s="668"/>
      <c r="DU80" s="668"/>
      <c r="DV80" s="668"/>
      <c r="DW80" s="668"/>
      <c r="DX80" s="668"/>
      <c r="DY80" s="668"/>
      <c r="DZ80" s="668"/>
      <c r="EA80" s="668"/>
      <c r="EB80" s="668"/>
      <c r="EC80" s="668"/>
      <c r="ED80" s="668"/>
      <c r="EE80" s="668"/>
      <c r="EF80" s="668"/>
      <c r="EG80" s="668"/>
      <c r="EH80" s="668"/>
      <c r="EI80" s="668"/>
      <c r="EJ80" s="668"/>
      <c r="EK80" s="668"/>
    </row>
    <row r="81" spans="3:150">
      <c r="CP81" s="223"/>
      <c r="CX81" s="223"/>
      <c r="CY81" s="223"/>
      <c r="CZ81" s="223"/>
      <c r="DA81" s="223"/>
      <c r="DB81" s="223"/>
      <c r="DC81" s="223"/>
      <c r="DD81" s="223"/>
      <c r="DE81" s="223"/>
      <c r="DF81" s="223"/>
      <c r="EH81" s="223"/>
      <c r="EI81" s="224"/>
    </row>
    <row r="82" spans="3:150">
      <c r="D82" s="177"/>
      <c r="E82" s="177"/>
    </row>
    <row r="83" spans="3:150">
      <c r="D83" s="177"/>
      <c r="E83" s="177"/>
    </row>
    <row r="84" spans="3:150" ht="38.25">
      <c r="C84" s="73" t="s">
        <v>213</v>
      </c>
      <c r="D84" s="74" t="s">
        <v>239</v>
      </c>
      <c r="E84" s="75" t="s">
        <v>111</v>
      </c>
      <c r="F84" s="76" t="s">
        <v>231</v>
      </c>
      <c r="G84" s="74" t="s">
        <v>239</v>
      </c>
      <c r="H84" s="75" t="s">
        <v>111</v>
      </c>
      <c r="I84" s="76" t="s">
        <v>231</v>
      </c>
      <c r="J84" s="323" t="s">
        <v>443</v>
      </c>
      <c r="K84" s="233" t="s">
        <v>444</v>
      </c>
      <c r="L84" s="76" t="s">
        <v>231</v>
      </c>
      <c r="M84" s="76"/>
      <c r="N84" s="76"/>
      <c r="O84" s="76"/>
      <c r="P84" s="74" t="s">
        <v>239</v>
      </c>
      <c r="Q84" s="75" t="s">
        <v>111</v>
      </c>
      <c r="R84" s="76" t="s">
        <v>231</v>
      </c>
      <c r="S84" s="74" t="s">
        <v>239</v>
      </c>
      <c r="T84" s="75" t="s">
        <v>111</v>
      </c>
      <c r="U84" s="76" t="s">
        <v>231</v>
      </c>
      <c r="V84" s="74" t="s">
        <v>239</v>
      </c>
      <c r="W84" s="75" t="s">
        <v>111</v>
      </c>
      <c r="X84" s="76" t="s">
        <v>231</v>
      </c>
      <c r="Y84" s="76"/>
      <c r="Z84" s="76"/>
      <c r="AA84" s="76"/>
      <c r="AB84" s="77" t="s">
        <v>16</v>
      </c>
      <c r="AC84" s="78" t="s">
        <v>242</v>
      </c>
      <c r="AD84" s="76" t="s">
        <v>263</v>
      </c>
      <c r="AE84" s="77" t="s">
        <v>16</v>
      </c>
      <c r="AF84" s="78" t="s">
        <v>242</v>
      </c>
      <c r="AG84" s="76" t="s">
        <v>263</v>
      </c>
      <c r="AH84" s="74" t="s">
        <v>239</v>
      </c>
      <c r="AI84" s="79" t="s">
        <v>111</v>
      </c>
      <c r="AJ84" s="76" t="s">
        <v>219</v>
      </c>
      <c r="AK84" s="74" t="s">
        <v>239</v>
      </c>
      <c r="AL84" s="79" t="s">
        <v>111</v>
      </c>
      <c r="AM84" s="76" t="s">
        <v>219</v>
      </c>
      <c r="AN84" s="74" t="s">
        <v>239</v>
      </c>
      <c r="AO84" s="79" t="s">
        <v>111</v>
      </c>
      <c r="AP84" s="76" t="s">
        <v>219</v>
      </c>
      <c r="AQ84" s="74" t="s">
        <v>239</v>
      </c>
      <c r="AR84" s="79" t="s">
        <v>111</v>
      </c>
      <c r="AS84" s="76" t="s">
        <v>219</v>
      </c>
      <c r="AT84" s="76"/>
      <c r="AU84" s="80" t="s">
        <v>99</v>
      </c>
      <c r="AV84" s="77" t="s">
        <v>16</v>
      </c>
      <c r="AW84" s="78" t="s">
        <v>242</v>
      </c>
      <c r="AX84" s="76" t="s">
        <v>262</v>
      </c>
      <c r="AY84" s="77" t="s">
        <v>16</v>
      </c>
      <c r="AZ84" s="78" t="s">
        <v>242</v>
      </c>
      <c r="BA84" s="76" t="s">
        <v>262</v>
      </c>
      <c r="BB84" s="74" t="s">
        <v>239</v>
      </c>
      <c r="BC84" s="79" t="s">
        <v>111</v>
      </c>
      <c r="BD84" s="76" t="s">
        <v>219</v>
      </c>
      <c r="BE84" s="74" t="s">
        <v>239</v>
      </c>
      <c r="BF84" s="79" t="s">
        <v>111</v>
      </c>
      <c r="BG84" s="76" t="s">
        <v>219</v>
      </c>
      <c r="BH84" s="74" t="s">
        <v>239</v>
      </c>
      <c r="BI84" s="79" t="s">
        <v>111</v>
      </c>
      <c r="BJ84" s="76" t="s">
        <v>219</v>
      </c>
      <c r="BK84" s="76"/>
      <c r="BL84" s="80" t="s">
        <v>99</v>
      </c>
      <c r="BM84" s="74" t="s">
        <v>239</v>
      </c>
      <c r="BN84" s="79" t="s">
        <v>111</v>
      </c>
      <c r="BO84" s="76" t="s">
        <v>219</v>
      </c>
      <c r="BP84" s="81" t="s">
        <v>239</v>
      </c>
      <c r="BQ84" s="79" t="s">
        <v>111</v>
      </c>
      <c r="BR84" s="76" t="s">
        <v>219</v>
      </c>
      <c r="BS84" s="82" t="s">
        <v>16</v>
      </c>
      <c r="BT84" s="83" t="s">
        <v>234</v>
      </c>
      <c r="BU84" s="76" t="s">
        <v>262</v>
      </c>
      <c r="BV84" s="77" t="s">
        <v>16</v>
      </c>
      <c r="BW84" s="83" t="s">
        <v>234</v>
      </c>
      <c r="BX84" s="76" t="s">
        <v>262</v>
      </c>
      <c r="BY84" s="77" t="s">
        <v>16</v>
      </c>
      <c r="BZ84" s="83" t="s">
        <v>234</v>
      </c>
      <c r="CA84" s="76" t="s">
        <v>262</v>
      </c>
      <c r="CB84" s="77" t="s">
        <v>16</v>
      </c>
      <c r="CC84" s="83" t="s">
        <v>234</v>
      </c>
      <c r="CD84" s="76" t="s">
        <v>262</v>
      </c>
      <c r="CE84" s="77" t="s">
        <v>16</v>
      </c>
      <c r="CF84" s="79" t="s">
        <v>111</v>
      </c>
      <c r="CG84" s="76" t="s">
        <v>219</v>
      </c>
      <c r="CH84" s="76" t="s">
        <v>219</v>
      </c>
      <c r="CI84" s="83" t="s">
        <v>238</v>
      </c>
      <c r="CJ84" s="76" t="s">
        <v>219</v>
      </c>
      <c r="CK84" s="84" t="s">
        <v>238</v>
      </c>
      <c r="CL84" s="76" t="s">
        <v>219</v>
      </c>
      <c r="CM84" s="76"/>
      <c r="CN84" s="85" t="s">
        <v>235</v>
      </c>
      <c r="CO84" s="85" t="s">
        <v>235</v>
      </c>
      <c r="CP84" s="86" t="s">
        <v>17</v>
      </c>
      <c r="CQ84" s="77" t="s">
        <v>16</v>
      </c>
      <c r="CR84" s="87" t="s">
        <v>18</v>
      </c>
      <c r="CS84" s="77" t="s">
        <v>16</v>
      </c>
      <c r="CT84" s="87" t="s">
        <v>18</v>
      </c>
      <c r="CU84" s="77" t="s">
        <v>16</v>
      </c>
      <c r="CV84" s="87" t="s">
        <v>18</v>
      </c>
      <c r="CW84" s="77" t="s">
        <v>16</v>
      </c>
      <c r="CX84" s="87" t="s">
        <v>18</v>
      </c>
      <c r="CY84" s="77" t="s">
        <v>16</v>
      </c>
      <c r="CZ84" s="87" t="s">
        <v>18</v>
      </c>
      <c r="DA84" s="77" t="s">
        <v>16</v>
      </c>
      <c r="DB84" s="87" t="s">
        <v>18</v>
      </c>
      <c r="DC84" s="87"/>
      <c r="DD84" s="87"/>
      <c r="DE84" s="87"/>
      <c r="DF84" s="87"/>
      <c r="DG84" s="77" t="s">
        <v>16</v>
      </c>
      <c r="DH84" s="87" t="s">
        <v>18</v>
      </c>
      <c r="DI84" s="77" t="s">
        <v>16</v>
      </c>
      <c r="DJ84" s="87" t="s">
        <v>18</v>
      </c>
      <c r="DK84" s="77" t="s">
        <v>16</v>
      </c>
      <c r="DL84" s="87" t="s">
        <v>18</v>
      </c>
      <c r="DM84" s="77" t="s">
        <v>16</v>
      </c>
      <c r="DN84" s="87" t="s">
        <v>18</v>
      </c>
      <c r="DO84" s="87"/>
      <c r="DP84" s="87"/>
      <c r="DQ84" s="87"/>
      <c r="DR84" s="85" t="s">
        <v>19</v>
      </c>
      <c r="DS84" s="85"/>
      <c r="DT84" s="85"/>
      <c r="DU84" s="85"/>
      <c r="DV84" s="85"/>
      <c r="DW84" s="85"/>
      <c r="DX84" s="88" t="s">
        <v>159</v>
      </c>
      <c r="DY84" s="76" t="s">
        <v>264</v>
      </c>
      <c r="DZ84" s="76"/>
      <c r="EA84" s="76"/>
      <c r="EB84" s="76"/>
      <c r="EC84" s="76"/>
      <c r="ED84" s="89" t="s">
        <v>16</v>
      </c>
      <c r="EE84" s="76" t="s">
        <v>264</v>
      </c>
      <c r="EF84" s="76"/>
      <c r="EG84" s="76"/>
      <c r="EH84" s="185" t="s">
        <v>20</v>
      </c>
      <c r="ER84" s="190" t="s">
        <v>14</v>
      </c>
      <c r="ES84" s="191" t="s">
        <v>15</v>
      </c>
      <c r="ET84" s="192" t="s">
        <v>109</v>
      </c>
    </row>
    <row r="85" spans="3:150">
      <c r="C85" s="31" t="s">
        <v>87</v>
      </c>
      <c r="D85" s="226">
        <f>'Production Summary'!N4</f>
        <v>666</v>
      </c>
      <c r="E85" s="226">
        <f>'Production Summary'!M4</f>
        <v>27.75</v>
      </c>
      <c r="F85" s="226">
        <v>0</v>
      </c>
      <c r="G85" s="226">
        <f>'Production Summary'!N5</f>
        <v>666</v>
      </c>
      <c r="H85" s="324">
        <f>'Production Summary'!M5</f>
        <v>27.75</v>
      </c>
      <c r="I85" s="226">
        <v>0</v>
      </c>
      <c r="J85" s="226">
        <f>'Production Summary'!$N$6</f>
        <v>200</v>
      </c>
      <c r="K85" s="324">
        <f>'Production Summary'!$M$6</f>
        <v>7.5</v>
      </c>
      <c r="L85" s="324">
        <v>0</v>
      </c>
      <c r="M85" s="324"/>
      <c r="N85" s="324"/>
      <c r="O85" s="324"/>
      <c r="P85" s="226">
        <f>'Production Summary'!N8</f>
        <v>780</v>
      </c>
      <c r="Q85" s="226">
        <f>'Production Summary'!M8</f>
        <v>65</v>
      </c>
      <c r="R85" s="226">
        <v>0</v>
      </c>
      <c r="S85" s="226">
        <f>'Production Summary'!N9</f>
        <v>720</v>
      </c>
      <c r="T85" s="226">
        <f>'Production Summary'!M9</f>
        <v>60</v>
      </c>
      <c r="U85" s="226">
        <v>0</v>
      </c>
      <c r="V85" s="226">
        <f>'Production Summary'!N10</f>
        <v>876</v>
      </c>
      <c r="W85" s="226">
        <f>'Production Summary'!M10</f>
        <v>73</v>
      </c>
      <c r="X85" s="226">
        <v>0</v>
      </c>
      <c r="Y85" s="226"/>
      <c r="Z85" s="226"/>
      <c r="AA85" s="226"/>
      <c r="AB85" s="226">
        <f>'Production Summary'!N15</f>
        <v>126</v>
      </c>
      <c r="AC85" s="226">
        <f>'Production Summary'!M15</f>
        <v>21</v>
      </c>
      <c r="AD85" s="226">
        <v>0</v>
      </c>
      <c r="AE85" s="226">
        <f>'Production Summary'!N16</f>
        <v>252</v>
      </c>
      <c r="AF85" s="226">
        <f>'Production Summary'!M16</f>
        <v>21</v>
      </c>
      <c r="AG85" s="226">
        <v>0</v>
      </c>
      <c r="AH85" s="226">
        <f>'Production Summary'!N18</f>
        <v>1035</v>
      </c>
      <c r="AI85" s="226">
        <f>'Production Summary'!M18</f>
        <v>17.25</v>
      </c>
      <c r="AJ85" s="226">
        <v>0</v>
      </c>
      <c r="AK85" s="226">
        <f>'Production Summary'!N19</f>
        <v>870</v>
      </c>
      <c r="AL85" s="226">
        <f>'Production Summary'!M19</f>
        <v>29</v>
      </c>
      <c r="AM85" s="226">
        <v>0</v>
      </c>
      <c r="AN85" s="226">
        <f>'Production Summary'!N20</f>
        <v>864</v>
      </c>
      <c r="AO85" s="226">
        <f>'Production Summary'!M20</f>
        <v>72</v>
      </c>
      <c r="AP85" s="226">
        <v>0</v>
      </c>
      <c r="AQ85" s="226">
        <f>'Production Summary'!N21</f>
        <v>670</v>
      </c>
      <c r="AR85" s="226">
        <f>'Production Summary'!M21</f>
        <v>335</v>
      </c>
      <c r="AS85" s="226">
        <v>0</v>
      </c>
      <c r="AT85" s="226"/>
      <c r="AU85" s="226">
        <f>'Production Summary'!N23</f>
        <v>1050</v>
      </c>
      <c r="AV85" s="226">
        <f>'Production Summary'!N25</f>
        <v>300</v>
      </c>
      <c r="AW85" s="226">
        <f>'Production Summary'!M25</f>
        <v>25</v>
      </c>
      <c r="AX85" s="226">
        <v>0</v>
      </c>
      <c r="AY85" s="226">
        <f>'Production Summary'!N26</f>
        <v>300</v>
      </c>
      <c r="AZ85" s="226">
        <f>'Production Summary'!M26</f>
        <v>25</v>
      </c>
      <c r="BA85" s="226">
        <v>0</v>
      </c>
      <c r="BB85" s="226">
        <f>'Production Summary'!N28</f>
        <v>777</v>
      </c>
      <c r="BC85" s="226">
        <f>'Production Summary'!M28</f>
        <v>12.95</v>
      </c>
      <c r="BD85" s="226">
        <v>0</v>
      </c>
      <c r="BE85" s="226">
        <f>'Production Summary'!N29</f>
        <v>612</v>
      </c>
      <c r="BF85" s="226">
        <f>'Production Summary'!M29</f>
        <v>51</v>
      </c>
      <c r="BG85" s="226">
        <v>0</v>
      </c>
      <c r="BH85" s="226">
        <f>'Production Summary'!N30</f>
        <v>500</v>
      </c>
      <c r="BI85" s="226">
        <f>'Production Summary'!M30</f>
        <v>250</v>
      </c>
      <c r="BJ85" s="226">
        <v>0</v>
      </c>
      <c r="BK85" s="226"/>
      <c r="BL85" s="226">
        <f>'Production Summary'!N32</f>
        <v>875</v>
      </c>
      <c r="BM85" s="226">
        <f>'Production Summary'!N34</f>
        <v>360.59999999999997</v>
      </c>
      <c r="BN85" s="226">
        <f>'Production Summary'!M34</f>
        <v>6.01</v>
      </c>
      <c r="BO85" s="226">
        <v>0</v>
      </c>
      <c r="BP85" s="226">
        <f>'Production Summary'!N36</f>
        <v>717</v>
      </c>
      <c r="BQ85" s="226">
        <f>'Production Summary'!M36</f>
        <v>11.95</v>
      </c>
      <c r="BR85" s="226">
        <v>0</v>
      </c>
      <c r="BS85" s="226">
        <f>'Production Summary'!N37</f>
        <v>210</v>
      </c>
      <c r="BT85" s="226">
        <f>'Production Summary'!M37</f>
        <v>21</v>
      </c>
      <c r="BU85" s="226">
        <v>0</v>
      </c>
      <c r="BV85" s="226">
        <f>'Production Summary'!N38</f>
        <v>280</v>
      </c>
      <c r="BW85" s="226">
        <f>'Production Summary'!M38</f>
        <v>28</v>
      </c>
      <c r="BX85" s="226">
        <v>0</v>
      </c>
      <c r="BY85" s="226">
        <f>'Production Summary'!N39</f>
        <v>300.38406247988502</v>
      </c>
      <c r="BZ85" s="226">
        <f>'Production Summary'!M39</f>
        <v>30.038406247988501</v>
      </c>
      <c r="CA85" s="226">
        <v>0</v>
      </c>
      <c r="CB85" s="226">
        <f>'Production Summary'!N40</f>
        <v>131.30000000000001</v>
      </c>
      <c r="CC85" s="226">
        <f>'Production Summary'!M40</f>
        <v>13.13</v>
      </c>
      <c r="CD85" s="226">
        <v>0</v>
      </c>
      <c r="CE85" s="226">
        <f>'Production Summary'!N42</f>
        <v>1136.3519999999996</v>
      </c>
      <c r="CF85" s="226">
        <f>'Production Summary'!M42</f>
        <v>81.167999999999978</v>
      </c>
      <c r="CG85" s="226">
        <v>0</v>
      </c>
      <c r="CH85" s="226">
        <v>0</v>
      </c>
      <c r="CI85" s="226">
        <f>'Production Summary'!N43</f>
        <v>184</v>
      </c>
      <c r="CJ85" s="226">
        <v>0</v>
      </c>
      <c r="CK85" s="226">
        <f>'Production Summary'!N44</f>
        <v>355</v>
      </c>
      <c r="CL85" s="226">
        <v>0</v>
      </c>
      <c r="CM85" s="226"/>
      <c r="CN85" s="226">
        <f>'Production Summary'!N46</f>
        <v>270</v>
      </c>
      <c r="CO85" s="226">
        <f>'Production Summary'!N47</f>
        <v>1350</v>
      </c>
      <c r="CP85" s="226"/>
      <c r="CQ85" s="226">
        <f>'Production Summary'!N49</f>
        <v>8004.1580041580037</v>
      </c>
      <c r="CR85" s="226">
        <f>'Production Summary'!M49</f>
        <v>66.701316701316699</v>
      </c>
      <c r="CS85" s="226">
        <f>'Production Summary'!N50</f>
        <v>13331.600831600828</v>
      </c>
      <c r="CT85" s="226">
        <f>'Production Summary'!M50</f>
        <v>148.1288981288981</v>
      </c>
      <c r="CU85" s="226">
        <f>'Production Summary'!N51</f>
        <v>12785.862785862784</v>
      </c>
      <c r="CV85" s="226">
        <f>'Production Summary'!M51</f>
        <v>355.16285516285512</v>
      </c>
      <c r="CW85" s="226">
        <f>'Production Summary'!N52</f>
        <v>12629.937629937627</v>
      </c>
      <c r="CX85" s="226">
        <f>'Production Summary'!M52</f>
        <v>701.66320166320156</v>
      </c>
      <c r="CY85" s="226">
        <f>'Production Summary'!N52</f>
        <v>12629.937629937627</v>
      </c>
      <c r="CZ85" s="226">
        <f>'Production Summary'!M53</f>
        <v>688.66943866943859</v>
      </c>
      <c r="DA85" s="226">
        <f>'Production Summary'!N54</f>
        <v>13799.376299376298</v>
      </c>
      <c r="DB85" s="226">
        <f>'Production Summary'!M54</f>
        <v>766.63201663201653</v>
      </c>
      <c r="DC85" s="226"/>
      <c r="DD85" s="226"/>
      <c r="DE85" s="226"/>
      <c r="DF85" s="226"/>
      <c r="DG85" s="226">
        <f>'Production Summary'!N55</f>
        <v>13842.68884268884</v>
      </c>
      <c r="DH85" s="226">
        <f>'Production Summary'!M55</f>
        <v>3460.67221067221</v>
      </c>
      <c r="DI85" s="226">
        <f>'Production Summary'!$N$56</f>
        <v>13097.713097713096</v>
      </c>
      <c r="DJ85" s="226">
        <f>'Production Summary'!$M$56</f>
        <v>163.72141372141371</v>
      </c>
      <c r="DK85" s="226">
        <f>'Production Summary'!$N$57</f>
        <v>14189.189189189186</v>
      </c>
      <c r="DL85" s="226">
        <f>'Production Summary'!$M$57</f>
        <v>394.14414414414409</v>
      </c>
      <c r="DM85" s="226">
        <f>'Production Summary'!$N$58</f>
        <v>14017.671517671517</v>
      </c>
      <c r="DN85" s="226">
        <f>'Production Summary'!$M$58</f>
        <v>778.75952875952873</v>
      </c>
      <c r="DO85" s="226"/>
      <c r="DP85" s="226"/>
      <c r="DQ85" s="226"/>
      <c r="DR85" s="226">
        <f>'Production Summary'!N62</f>
        <v>8900</v>
      </c>
      <c r="DS85" s="226"/>
      <c r="DT85" s="226"/>
      <c r="DU85" s="226"/>
      <c r="DV85" s="226"/>
      <c r="DW85" s="226"/>
      <c r="DX85" s="226">
        <f>'Production Summary'!N65</f>
        <v>384</v>
      </c>
      <c r="DY85" s="226">
        <v>0</v>
      </c>
      <c r="DZ85" s="226"/>
      <c r="EA85" s="226"/>
      <c r="EB85" s="226"/>
      <c r="EC85" s="226"/>
      <c r="ED85" s="226">
        <f>'Production Summary'!N67</f>
        <v>96</v>
      </c>
      <c r="EE85" s="226">
        <v>0</v>
      </c>
      <c r="EF85" s="226"/>
      <c r="EG85" s="226"/>
      <c r="EH85" s="226">
        <f>'Production Summary'!N69</f>
        <v>340</v>
      </c>
    </row>
    <row r="86" spans="3:150">
      <c r="C86" s="227" t="s">
        <v>88</v>
      </c>
      <c r="D86" s="228"/>
      <c r="E86" s="228"/>
      <c r="F86" s="228"/>
      <c r="G86" s="228"/>
      <c r="H86" s="228"/>
      <c r="I86" s="228"/>
      <c r="J86" s="228"/>
      <c r="K86" s="228"/>
      <c r="L86" s="228"/>
      <c r="M86" s="228"/>
      <c r="N86" s="228"/>
      <c r="O86" s="228"/>
      <c r="P86" s="228"/>
      <c r="Q86" s="228"/>
      <c r="R86" s="228"/>
      <c r="S86" s="228"/>
      <c r="T86" s="228"/>
      <c r="U86" s="228"/>
      <c r="V86" s="228"/>
      <c r="W86" s="228"/>
      <c r="X86" s="228"/>
      <c r="Y86" s="228"/>
      <c r="Z86" s="228"/>
      <c r="AA86" s="228"/>
      <c r="AB86" s="228"/>
      <c r="AC86" s="228"/>
      <c r="AD86" s="228"/>
      <c r="AE86" s="228"/>
      <c r="AF86" s="228"/>
      <c r="AG86" s="228"/>
      <c r="AH86" s="228"/>
      <c r="AI86" s="228"/>
      <c r="AJ86" s="228"/>
      <c r="AK86" s="228"/>
      <c r="AL86" s="228"/>
      <c r="AM86" s="228"/>
      <c r="AN86" s="228"/>
      <c r="AO86" s="228"/>
      <c r="AP86" s="228"/>
      <c r="AQ86" s="228"/>
      <c r="AR86" s="228"/>
      <c r="AS86" s="228"/>
      <c r="AT86" s="228"/>
      <c r="AU86" s="228"/>
      <c r="AV86" s="228"/>
      <c r="AW86" s="228"/>
      <c r="AX86" s="228"/>
      <c r="AY86" s="228"/>
      <c r="AZ86" s="228"/>
      <c r="BA86" s="228"/>
      <c r="BB86" s="228"/>
      <c r="BC86" s="228"/>
      <c r="BD86" s="228"/>
      <c r="BE86" s="228"/>
      <c r="BF86" s="228"/>
      <c r="BG86" s="228"/>
      <c r="BH86" s="228"/>
      <c r="BI86" s="228"/>
      <c r="BJ86" s="228"/>
      <c r="BK86" s="228"/>
      <c r="BL86" s="228"/>
      <c r="BM86" s="228"/>
      <c r="BN86" s="228"/>
      <c r="BO86" s="228"/>
      <c r="BP86" s="228"/>
      <c r="BQ86" s="228"/>
      <c r="BR86" s="228"/>
      <c r="BS86" s="228"/>
      <c r="BT86" s="228"/>
      <c r="BU86" s="228"/>
      <c r="BV86" s="228"/>
      <c r="BW86" s="228"/>
      <c r="BX86" s="228"/>
      <c r="BY86" s="228"/>
      <c r="BZ86" s="228"/>
      <c r="CA86" s="228"/>
      <c r="CB86" s="228"/>
      <c r="CC86" s="228"/>
      <c r="CD86" s="228"/>
      <c r="CE86" s="228"/>
      <c r="CF86" s="228"/>
      <c r="CG86" s="228"/>
      <c r="CH86" s="228"/>
      <c r="CI86" s="228"/>
      <c r="CJ86" s="228"/>
      <c r="CK86" s="228"/>
      <c r="CL86" s="228"/>
      <c r="CM86" s="228"/>
      <c r="CN86" s="228"/>
      <c r="CO86" s="228"/>
      <c r="CP86" s="228"/>
      <c r="CQ86" s="228"/>
      <c r="CR86" s="228"/>
      <c r="CS86" s="228"/>
      <c r="CT86" s="228"/>
      <c r="CU86" s="228"/>
      <c r="CV86" s="228"/>
      <c r="CW86" s="228"/>
      <c r="CX86" s="228"/>
      <c r="CY86" s="228"/>
      <c r="CZ86" s="228"/>
      <c r="DA86" s="228"/>
      <c r="DB86" s="228"/>
      <c r="DC86" s="228"/>
      <c r="DD86" s="228"/>
      <c r="DE86" s="228"/>
      <c r="DF86" s="228"/>
      <c r="DG86" s="228"/>
      <c r="DH86" s="228"/>
      <c r="DI86" s="228"/>
      <c r="DJ86" s="228"/>
      <c r="DK86" s="228"/>
      <c r="DL86" s="228"/>
      <c r="DM86" s="228"/>
      <c r="DN86" s="228"/>
      <c r="DO86" s="228"/>
      <c r="DP86" s="228"/>
      <c r="DQ86" s="228"/>
      <c r="DR86" s="228"/>
      <c r="DS86" s="228"/>
      <c r="DT86" s="228"/>
      <c r="DU86" s="228"/>
      <c r="DV86" s="228"/>
      <c r="DW86" s="228"/>
      <c r="DX86" s="228"/>
      <c r="DY86" s="228"/>
      <c r="DZ86" s="228"/>
      <c r="EA86" s="228"/>
      <c r="EB86" s="228"/>
      <c r="EC86" s="228"/>
      <c r="ED86" s="228"/>
      <c r="EE86" s="228"/>
      <c r="EF86" s="228"/>
      <c r="EG86" s="228"/>
      <c r="EH86" s="228"/>
    </row>
    <row r="87" spans="3:150">
      <c r="C87" s="229" t="s">
        <v>89</v>
      </c>
      <c r="D87" s="230"/>
      <c r="E87" s="230"/>
      <c r="F87" s="230"/>
      <c r="G87" s="230"/>
      <c r="H87" s="230"/>
      <c r="I87" s="230"/>
      <c r="J87" s="230"/>
      <c r="K87" s="230"/>
      <c r="L87" s="230"/>
      <c r="M87" s="230"/>
      <c r="N87" s="230"/>
      <c r="O87" s="230"/>
      <c r="P87" s="230"/>
      <c r="Q87" s="230"/>
      <c r="R87" s="230"/>
      <c r="S87" s="230"/>
      <c r="T87" s="230"/>
      <c r="U87" s="230"/>
      <c r="V87" s="230"/>
      <c r="W87" s="230"/>
      <c r="X87" s="230"/>
      <c r="Y87" s="230"/>
      <c r="Z87" s="230"/>
      <c r="AA87" s="230"/>
      <c r="AB87" s="230"/>
      <c r="AC87" s="230"/>
      <c r="AD87" s="230"/>
      <c r="AE87" s="230"/>
      <c r="AF87" s="230"/>
      <c r="AG87" s="230"/>
      <c r="AH87" s="230"/>
      <c r="AI87" s="230"/>
      <c r="AJ87" s="230"/>
      <c r="AK87" s="230"/>
      <c r="AL87" s="230"/>
      <c r="AM87" s="230"/>
      <c r="AN87" s="230"/>
      <c r="AO87" s="230"/>
      <c r="AP87" s="230"/>
      <c r="AQ87" s="230"/>
      <c r="AR87" s="230"/>
      <c r="AS87" s="230"/>
      <c r="AT87" s="230"/>
      <c r="AU87" s="230"/>
      <c r="AV87" s="230"/>
      <c r="AW87" s="230"/>
      <c r="AX87" s="230"/>
      <c r="AY87" s="230"/>
      <c r="AZ87" s="230"/>
      <c r="BA87" s="230"/>
      <c r="BB87" s="230"/>
      <c r="BC87" s="230"/>
      <c r="BD87" s="230"/>
      <c r="BE87" s="230"/>
      <c r="BF87" s="230"/>
      <c r="BG87" s="230"/>
      <c r="BH87" s="230"/>
      <c r="BI87" s="230"/>
      <c r="BJ87" s="230"/>
      <c r="BK87" s="230"/>
      <c r="BL87" s="230"/>
      <c r="BM87" s="230"/>
      <c r="BN87" s="230"/>
      <c r="BO87" s="230"/>
      <c r="BP87" s="230"/>
      <c r="BQ87" s="230"/>
      <c r="BR87" s="230"/>
      <c r="BS87" s="230"/>
      <c r="BT87" s="230"/>
      <c r="BU87" s="230"/>
      <c r="BV87" s="230"/>
      <c r="BW87" s="230"/>
      <c r="BX87" s="230"/>
      <c r="BY87" s="230"/>
      <c r="BZ87" s="230"/>
      <c r="CA87" s="230"/>
      <c r="CB87" s="230"/>
      <c r="CC87" s="230"/>
      <c r="CD87" s="230"/>
      <c r="CE87" s="230"/>
      <c r="CF87" s="230"/>
      <c r="CG87" s="230"/>
      <c r="CH87" s="230"/>
      <c r="CI87" s="230"/>
      <c r="CJ87" s="230"/>
      <c r="CK87" s="230"/>
      <c r="CL87" s="230"/>
      <c r="CM87" s="230"/>
      <c r="CN87" s="230"/>
      <c r="CO87" s="230"/>
      <c r="CP87" s="230"/>
      <c r="CQ87" s="230"/>
      <c r="CR87" s="230"/>
      <c r="CS87" s="230"/>
      <c r="CT87" s="230"/>
      <c r="CU87" s="230"/>
      <c r="CV87" s="230"/>
      <c r="CW87" s="230"/>
      <c r="CX87" s="230"/>
      <c r="CY87" s="230"/>
      <c r="CZ87" s="230"/>
      <c r="DA87" s="230"/>
      <c r="DB87" s="230"/>
      <c r="DC87" s="230"/>
      <c r="DD87" s="230"/>
      <c r="DE87" s="230"/>
      <c r="DF87" s="230"/>
      <c r="DG87" s="230"/>
      <c r="DH87" s="230"/>
      <c r="DI87" s="230"/>
      <c r="DJ87" s="230"/>
      <c r="DK87" s="230"/>
      <c r="DL87" s="230"/>
      <c r="DM87" s="230"/>
      <c r="DN87" s="230"/>
      <c r="DO87" s="230"/>
      <c r="DP87" s="230"/>
      <c r="DQ87" s="230"/>
      <c r="DR87" s="230"/>
      <c r="DS87" s="230"/>
      <c r="DT87" s="230"/>
      <c r="DU87" s="230"/>
      <c r="DV87" s="230"/>
      <c r="DW87" s="230"/>
      <c r="DX87" s="230"/>
      <c r="DY87" s="230"/>
      <c r="DZ87" s="230"/>
      <c r="EA87" s="230"/>
      <c r="EB87" s="230"/>
      <c r="EC87" s="230"/>
      <c r="ED87" s="230"/>
      <c r="EE87" s="230"/>
      <c r="EF87" s="230"/>
      <c r="EG87" s="230"/>
      <c r="EH87" s="230"/>
    </row>
    <row r="89" spans="3:150">
      <c r="D89" s="231"/>
      <c r="BV89" s="231"/>
    </row>
  </sheetData>
  <sheetProtection formatCells="0" formatColumns="0" autoFilter="0" pivotTables="0"/>
  <mergeCells count="75">
    <mergeCell ref="CE2:CM2"/>
    <mergeCell ref="BP2:CA2"/>
    <mergeCell ref="EJ2:EK2"/>
    <mergeCell ref="DI3:DJ3"/>
    <mergeCell ref="DK3:DL3"/>
    <mergeCell ref="DM3:DN3"/>
    <mergeCell ref="DS2:EH2"/>
    <mergeCell ref="EF3:EG3"/>
    <mergeCell ref="DC3:DD3"/>
    <mergeCell ref="DE3:DF3"/>
    <mergeCell ref="DO3:DQ3"/>
    <mergeCell ref="EB3:EC3"/>
    <mergeCell ref="DV3:DW3"/>
    <mergeCell ref="B71:C71"/>
    <mergeCell ref="B73:C73"/>
    <mergeCell ref="B74:C74"/>
    <mergeCell ref="B75:C75"/>
    <mergeCell ref="B76:C76"/>
    <mergeCell ref="B72:C72"/>
    <mergeCell ref="D78:AU80"/>
    <mergeCell ref="DG3:DH3"/>
    <mergeCell ref="DX3:DY3"/>
    <mergeCell ref="ED3:EE3"/>
    <mergeCell ref="EJ3:EK3"/>
    <mergeCell ref="BY3:CA3"/>
    <mergeCell ref="J3:L3"/>
    <mergeCell ref="Y3:AA3"/>
    <mergeCell ref="DS3:DU3"/>
    <mergeCell ref="M3:O3"/>
    <mergeCell ref="CB2:CD3"/>
    <mergeCell ref="CN2:CO2"/>
    <mergeCell ref="CY3:CZ3"/>
    <mergeCell ref="DA3:DB3"/>
    <mergeCell ref="AV78:CD80"/>
    <mergeCell ref="CE78:EK80"/>
    <mergeCell ref="B70:C70"/>
    <mergeCell ref="ER70:ES70"/>
    <mergeCell ref="CI3:CJ3"/>
    <mergeCell ref="CK3:CL3"/>
    <mergeCell ref="CQ3:CR3"/>
    <mergeCell ref="CS3:CT3"/>
    <mergeCell ref="CU3:CV3"/>
    <mergeCell ref="CW3:CX3"/>
    <mergeCell ref="AY3:BA3"/>
    <mergeCell ref="BB3:BD3"/>
    <mergeCell ref="BE3:BG3"/>
    <mergeCell ref="BH3:BJ3"/>
    <mergeCell ref="BP3:BR3"/>
    <mergeCell ref="BS3:BU3"/>
    <mergeCell ref="BV3:BX3"/>
    <mergeCell ref="DZ3:EA3"/>
    <mergeCell ref="Y2:AG2"/>
    <mergeCell ref="ES2:ET2"/>
    <mergeCell ref="D3:F3"/>
    <mergeCell ref="G3:I3"/>
    <mergeCell ref="P3:R3"/>
    <mergeCell ref="S3:U3"/>
    <mergeCell ref="V3:X3"/>
    <mergeCell ref="AB3:AD3"/>
    <mergeCell ref="AE3:AG3"/>
    <mergeCell ref="AH3:AJ3"/>
    <mergeCell ref="CP2:CP3"/>
    <mergeCell ref="CQ2:DR2"/>
    <mergeCell ref="EI2:EI3"/>
    <mergeCell ref="CE3:CG3"/>
    <mergeCell ref="D2:X2"/>
    <mergeCell ref="ES3:ET3"/>
    <mergeCell ref="AH2:AU2"/>
    <mergeCell ref="AV2:BA2"/>
    <mergeCell ref="BB2:BL2"/>
    <mergeCell ref="BM2:BO3"/>
    <mergeCell ref="AK3:AM3"/>
    <mergeCell ref="AN3:AP3"/>
    <mergeCell ref="AQ3:AS3"/>
    <mergeCell ref="AV3:AX3"/>
  </mergeCells>
  <conditionalFormatting sqref="C7">
    <cfRule type="duplicateValues" dxfId="1074" priority="201"/>
    <cfRule type="duplicateValues" dxfId="1073" priority="202"/>
  </conditionalFormatting>
  <conditionalFormatting sqref="C8 C10">
    <cfRule type="duplicateValues" dxfId="1072" priority="204"/>
  </conditionalFormatting>
  <conditionalFormatting sqref="C8">
    <cfRule type="duplicateValues" dxfId="1071" priority="190"/>
    <cfRule type="duplicateValues" dxfId="1070" priority="191"/>
    <cfRule type="duplicateValues" dxfId="1069" priority="193"/>
    <cfRule type="duplicateValues" dxfId="1068" priority="194"/>
    <cfRule type="duplicateValues" dxfId="1067" priority="404"/>
    <cfRule type="duplicateValues" dxfId="1066" priority="405"/>
  </conditionalFormatting>
  <conditionalFormatting sqref="C9 C11:C13">
    <cfRule type="duplicateValues" dxfId="1065" priority="409"/>
  </conditionalFormatting>
  <conditionalFormatting sqref="C9">
    <cfRule type="duplicateValues" dxfId="1064" priority="184"/>
    <cfRule type="duplicateValues" dxfId="1063" priority="185"/>
    <cfRule type="duplicateValues" dxfId="1062" priority="192"/>
    <cfRule type="duplicateValues" dxfId="1061" priority="195"/>
    <cfRule type="duplicateValues" dxfId="1060" priority="198"/>
    <cfRule type="duplicateValues" dxfId="1059" priority="199"/>
    <cfRule type="duplicateValues" dxfId="1058" priority="200"/>
    <cfRule type="duplicateValues" dxfId="1057" priority="211"/>
    <cfRule type="duplicateValues" dxfId="1056" priority="212"/>
    <cfRule type="duplicateValues" dxfId="1055" priority="214"/>
    <cfRule type="duplicateValues" dxfId="1054" priority="215"/>
  </conditionalFormatting>
  <conditionalFormatting sqref="C10">
    <cfRule type="duplicateValues" dxfId="1053" priority="186"/>
    <cfRule type="duplicateValues" dxfId="1052" priority="187"/>
    <cfRule type="duplicateValues" dxfId="1051" priority="188"/>
    <cfRule type="duplicateValues" dxfId="1050" priority="189"/>
    <cfRule type="duplicateValues" dxfId="1049" priority="196"/>
    <cfRule type="duplicateValues" dxfId="1048" priority="197"/>
    <cfRule type="duplicateValues" dxfId="1047" priority="203"/>
    <cfRule type="duplicateValues" dxfId="1046" priority="205"/>
    <cfRule type="duplicateValues" dxfId="1045" priority="206"/>
    <cfRule type="duplicateValues" dxfId="1044" priority="213"/>
    <cfRule type="duplicateValues" dxfId="1043" priority="216"/>
    <cfRule type="duplicateValues" dxfId="1042" priority="401"/>
    <cfRule type="duplicateValues" dxfId="1041" priority="402"/>
    <cfRule type="duplicateValues" dxfId="1040" priority="403"/>
  </conditionalFormatting>
  <conditionalFormatting sqref="C11">
    <cfRule type="duplicateValues" dxfId="1039" priority="207"/>
    <cfRule type="duplicateValues" dxfId="1038" priority="208"/>
    <cfRule type="duplicateValues" dxfId="1037" priority="209"/>
    <cfRule type="duplicateValues" dxfId="1036" priority="210"/>
    <cfRule type="duplicateValues" dxfId="1035" priority="395"/>
    <cfRule type="duplicateValues" dxfId="1034" priority="399"/>
  </conditionalFormatting>
  <conditionalFormatting sqref="C11:C13">
    <cfRule type="duplicateValues" dxfId="1033" priority="408"/>
  </conditionalFormatting>
  <conditionalFormatting sqref="C12">
    <cfRule type="duplicateValues" dxfId="1032" priority="386"/>
    <cfRule type="duplicateValues" dxfId="1031" priority="388"/>
    <cfRule type="duplicateValues" dxfId="1030" priority="396"/>
    <cfRule type="duplicateValues" dxfId="1029" priority="400"/>
    <cfRule type="duplicateValues" dxfId="1028" priority="406"/>
  </conditionalFormatting>
  <conditionalFormatting sqref="C13">
    <cfRule type="duplicateValues" dxfId="1027" priority="387"/>
    <cfRule type="duplicateValues" dxfId="1026" priority="389"/>
    <cfRule type="duplicateValues" dxfId="1025" priority="390"/>
    <cfRule type="duplicateValues" dxfId="1024" priority="391"/>
    <cfRule type="duplicateValues" dxfId="1023" priority="392"/>
    <cfRule type="duplicateValues" dxfId="1022" priority="393"/>
    <cfRule type="duplicateValues" dxfId="1021" priority="394"/>
  </conditionalFormatting>
  <conditionalFormatting sqref="C14">
    <cfRule type="duplicateValues" dxfId="1020" priority="159"/>
    <cfRule type="duplicateValues" dxfId="1019" priority="160"/>
    <cfRule type="duplicateValues" dxfId="1018" priority="161"/>
    <cfRule type="duplicateValues" dxfId="1017" priority="162"/>
    <cfRule type="duplicateValues" dxfId="1016" priority="163"/>
    <cfRule type="duplicateValues" dxfId="1015" priority="164"/>
    <cfRule type="duplicateValues" dxfId="1014" priority="165"/>
    <cfRule type="duplicateValues" dxfId="1013" priority="166"/>
    <cfRule type="duplicateValues" dxfId="1012" priority="167"/>
    <cfRule type="duplicateValues" dxfId="1011" priority="174"/>
    <cfRule type="duplicateValues" dxfId="1010" priority="175"/>
    <cfRule type="duplicateValues" dxfId="1009" priority="176"/>
    <cfRule type="duplicateValues" dxfId="1008" priority="177"/>
    <cfRule type="duplicateValues" dxfId="1007" priority="178"/>
    <cfRule type="duplicateValues" dxfId="1006" priority="179"/>
    <cfRule type="duplicateValues" dxfId="1005" priority="180"/>
    <cfRule type="duplicateValues" dxfId="1004" priority="181"/>
    <cfRule type="duplicateValues" dxfId="1003" priority="182"/>
    <cfRule type="duplicateValues" dxfId="1002" priority="382"/>
    <cfRule type="duplicateValues" dxfId="1001" priority="383"/>
    <cfRule type="duplicateValues" dxfId="1000" priority="384"/>
    <cfRule type="duplicateValues" dxfId="999" priority="385"/>
    <cfRule type="duplicateValues" dxfId="998" priority="413"/>
  </conditionalFormatting>
  <conditionalFormatting sqref="C15">
    <cfRule type="duplicateValues" dxfId="997" priority="145"/>
    <cfRule type="duplicateValues" dxfId="996" priority="146"/>
    <cfRule type="duplicateValues" dxfId="995" priority="147"/>
    <cfRule type="duplicateValues" dxfId="994" priority="148"/>
    <cfRule type="duplicateValues" dxfId="993" priority="149"/>
    <cfRule type="duplicateValues" dxfId="992" priority="150"/>
    <cfRule type="duplicateValues" dxfId="991" priority="151"/>
    <cfRule type="duplicateValues" dxfId="990" priority="152"/>
    <cfRule type="duplicateValues" dxfId="989" priority="153"/>
    <cfRule type="duplicateValues" dxfId="988" priority="155"/>
    <cfRule type="duplicateValues" dxfId="987" priority="156"/>
    <cfRule type="duplicateValues" dxfId="986" priority="157"/>
    <cfRule type="duplicateValues" dxfId="985" priority="158"/>
    <cfRule type="duplicateValues" dxfId="984" priority="168"/>
    <cfRule type="duplicateValues" dxfId="983" priority="170"/>
    <cfRule type="duplicateValues" dxfId="982" priority="171"/>
    <cfRule type="duplicateValues" dxfId="981" priority="172"/>
    <cfRule type="duplicateValues" dxfId="980" priority="173"/>
    <cfRule type="duplicateValues" dxfId="979" priority="183"/>
    <cfRule type="duplicateValues" dxfId="978" priority="415"/>
  </conditionalFormatting>
  <conditionalFormatting sqref="C16">
    <cfRule type="duplicateValues" dxfId="977" priority="141"/>
    <cfRule type="duplicateValues" dxfId="976" priority="142"/>
    <cfRule type="duplicateValues" dxfId="975" priority="143"/>
    <cfRule type="duplicateValues" dxfId="974" priority="144"/>
    <cfRule type="duplicateValues" dxfId="973" priority="154"/>
    <cfRule type="duplicateValues" dxfId="972" priority="169"/>
  </conditionalFormatting>
  <conditionalFormatting sqref="C18">
    <cfRule type="duplicateValues" dxfId="971" priority="439"/>
    <cfRule type="duplicateValues" dxfId="970" priority="440"/>
  </conditionalFormatting>
  <conditionalFormatting sqref="C19">
    <cfRule type="duplicateValues" dxfId="969" priority="437"/>
    <cfRule type="duplicateValues" dxfId="968" priority="438"/>
  </conditionalFormatting>
  <conditionalFormatting sqref="C20:C22 C28:C30 C44:C64">
    <cfRule type="duplicateValues" dxfId="967" priority="2759"/>
  </conditionalFormatting>
  <conditionalFormatting sqref="C20:C22">
    <cfRule type="duplicateValues" dxfId="966" priority="473"/>
  </conditionalFormatting>
  <conditionalFormatting sqref="C25">
    <cfRule type="duplicateValues" dxfId="965" priority="426"/>
    <cfRule type="duplicateValues" dxfId="964" priority="427"/>
  </conditionalFormatting>
  <conditionalFormatting sqref="C26">
    <cfRule type="duplicateValues" dxfId="963" priority="95"/>
    <cfRule type="duplicateValues" dxfId="962" priority="96"/>
    <cfRule type="duplicateValues" dxfId="961" priority="97"/>
    <cfRule type="duplicateValues" dxfId="960" priority="98"/>
    <cfRule type="duplicateValues" dxfId="959" priority="99"/>
    <cfRule type="duplicateValues" dxfId="958" priority="100"/>
    <cfRule type="duplicateValues" dxfId="957" priority="101"/>
    <cfRule type="duplicateValues" dxfId="956" priority="102"/>
    <cfRule type="duplicateValues" dxfId="955" priority="103"/>
    <cfRule type="duplicateValues" dxfId="954" priority="104"/>
  </conditionalFormatting>
  <conditionalFormatting sqref="C27">
    <cfRule type="duplicateValues" dxfId="953" priority="92"/>
    <cfRule type="duplicateValues" dxfId="952" priority="93"/>
    <cfRule type="duplicateValues" dxfId="951" priority="94"/>
  </conditionalFormatting>
  <conditionalFormatting sqref="C28">
    <cfRule type="duplicateValues" dxfId="950" priority="417"/>
    <cfRule type="duplicateValues" dxfId="949" priority="421"/>
  </conditionalFormatting>
  <conditionalFormatting sqref="C28:C30 C34 C32 C26 C44:C58">
    <cfRule type="duplicateValues" dxfId="948" priority="2786"/>
  </conditionalFormatting>
  <conditionalFormatting sqref="C29">
    <cfRule type="duplicateValues" dxfId="947" priority="418"/>
    <cfRule type="duplicateValues" dxfId="946" priority="422"/>
    <cfRule type="duplicateValues" dxfId="945" priority="465"/>
  </conditionalFormatting>
  <conditionalFormatting sqref="C30">
    <cfRule type="duplicateValues" dxfId="944" priority="419"/>
    <cfRule type="duplicateValues" dxfId="943" priority="420"/>
    <cfRule type="duplicateValues" dxfId="942" priority="468"/>
  </conditionalFormatting>
  <conditionalFormatting sqref="C32">
    <cfRule type="duplicateValues" dxfId="941" priority="410"/>
    <cfRule type="duplicateValues" dxfId="940" priority="411"/>
    <cfRule type="duplicateValues" dxfId="939" priority="412"/>
  </conditionalFormatting>
  <conditionalFormatting sqref="C37">
    <cfRule type="duplicateValues" dxfId="938" priority="261"/>
    <cfRule type="duplicateValues" dxfId="937" priority="262"/>
  </conditionalFormatting>
  <conditionalFormatting sqref="C38">
    <cfRule type="duplicateValues" dxfId="936" priority="237"/>
    <cfRule type="duplicateValues" dxfId="935" priority="238"/>
  </conditionalFormatting>
  <conditionalFormatting sqref="C38:C43">
    <cfRule type="duplicateValues" dxfId="934" priority="265"/>
  </conditionalFormatting>
  <conditionalFormatting sqref="C39">
    <cfRule type="duplicateValues" dxfId="933" priority="258"/>
    <cfRule type="duplicateValues" dxfId="932" priority="259"/>
    <cfRule type="duplicateValues" dxfId="931" priority="260"/>
  </conditionalFormatting>
  <conditionalFormatting sqref="C40">
    <cfRule type="duplicateValues" dxfId="930" priority="234"/>
    <cfRule type="duplicateValues" dxfId="929" priority="235"/>
    <cfRule type="duplicateValues" dxfId="928" priority="236"/>
    <cfRule type="duplicateValues" dxfId="927" priority="254"/>
    <cfRule type="duplicateValues" dxfId="926" priority="256"/>
  </conditionalFormatting>
  <conditionalFormatting sqref="C40:C43">
    <cfRule type="duplicateValues" dxfId="925" priority="264"/>
  </conditionalFormatting>
  <conditionalFormatting sqref="C41">
    <cfRule type="duplicateValues" dxfId="924" priority="230"/>
    <cfRule type="duplicateValues" dxfId="923" priority="232"/>
    <cfRule type="duplicateValues" dxfId="922" priority="245"/>
    <cfRule type="duplicateValues" dxfId="921" priority="247"/>
    <cfRule type="duplicateValues" dxfId="920" priority="255"/>
    <cfRule type="duplicateValues" dxfId="919" priority="257"/>
    <cfRule type="duplicateValues" dxfId="918" priority="263"/>
  </conditionalFormatting>
  <conditionalFormatting sqref="C42">
    <cfRule type="duplicateValues" dxfId="917" priority="221"/>
    <cfRule type="duplicateValues" dxfId="916" priority="223"/>
    <cfRule type="duplicateValues" dxfId="915" priority="231"/>
    <cfRule type="duplicateValues" dxfId="914" priority="233"/>
    <cfRule type="duplicateValues" dxfId="913" priority="239"/>
    <cfRule type="duplicateValues" dxfId="912" priority="246"/>
    <cfRule type="duplicateValues" dxfId="911" priority="248"/>
    <cfRule type="duplicateValues" dxfId="910" priority="249"/>
    <cfRule type="duplicateValues" dxfId="909" priority="250"/>
    <cfRule type="duplicateValues" dxfId="908" priority="251"/>
    <cfRule type="duplicateValues" dxfId="907" priority="252"/>
    <cfRule type="duplicateValues" dxfId="906" priority="253"/>
  </conditionalFormatting>
  <conditionalFormatting sqref="C43">
    <cfRule type="duplicateValues" dxfId="905" priority="222"/>
    <cfRule type="duplicateValues" dxfId="904" priority="224"/>
    <cfRule type="duplicateValues" dxfId="903" priority="225"/>
    <cfRule type="duplicateValues" dxfId="902" priority="226"/>
    <cfRule type="duplicateValues" dxfId="901" priority="227"/>
    <cfRule type="duplicateValues" dxfId="900" priority="228"/>
    <cfRule type="duplicateValues" dxfId="899" priority="229"/>
    <cfRule type="duplicateValues" dxfId="898" priority="241"/>
    <cfRule type="duplicateValues" dxfId="897" priority="242"/>
    <cfRule type="duplicateValues" dxfId="896" priority="243"/>
    <cfRule type="duplicateValues" dxfId="895" priority="244"/>
    <cfRule type="duplicateValues" dxfId="894" priority="266"/>
  </conditionalFormatting>
  <conditionalFormatting sqref="C44">
    <cfRule type="duplicateValues" dxfId="893" priority="217"/>
    <cfRule type="duplicateValues" dxfId="892" priority="218"/>
    <cfRule type="duplicateValues" dxfId="891" priority="219"/>
    <cfRule type="duplicateValues" dxfId="890" priority="220"/>
    <cfRule type="duplicateValues" dxfId="889" priority="240"/>
  </conditionalFormatting>
  <conditionalFormatting sqref="C44:C45">
    <cfRule type="duplicateValues" dxfId="888" priority="460"/>
  </conditionalFormatting>
  <conditionalFormatting sqref="C46">
    <cfRule type="duplicateValues" dxfId="887" priority="462"/>
  </conditionalFormatting>
  <conditionalFormatting sqref="C47">
    <cfRule type="duplicateValues" dxfId="886" priority="111"/>
    <cfRule type="duplicateValues" dxfId="885" priority="112"/>
  </conditionalFormatting>
  <conditionalFormatting sqref="C48">
    <cfRule type="duplicateValues" dxfId="884" priority="333"/>
  </conditionalFormatting>
  <conditionalFormatting sqref="C49">
    <cfRule type="duplicateValues" dxfId="883" priority="108"/>
    <cfRule type="duplicateValues" dxfId="882" priority="109"/>
    <cfRule type="duplicateValues" dxfId="881" priority="110"/>
  </conditionalFormatting>
  <conditionalFormatting sqref="C50">
    <cfRule type="duplicateValues" dxfId="880" priority="76"/>
    <cfRule type="duplicateValues" dxfId="879" priority="77"/>
    <cfRule type="duplicateValues" dxfId="878" priority="78"/>
    <cfRule type="duplicateValues" dxfId="877" priority="79"/>
    <cfRule type="duplicateValues" dxfId="876" priority="80"/>
    <cfRule type="duplicateValues" dxfId="875" priority="81"/>
    <cfRule type="duplicateValues" dxfId="874" priority="82"/>
    <cfRule type="duplicateValues" dxfId="873" priority="83"/>
    <cfRule type="duplicateValues" dxfId="872" priority="84"/>
    <cfRule type="duplicateValues" dxfId="871" priority="85"/>
    <cfRule type="duplicateValues" dxfId="870" priority="86"/>
    <cfRule type="duplicateValues" dxfId="869" priority="87"/>
    <cfRule type="duplicateValues" dxfId="868" priority="88"/>
    <cfRule type="duplicateValues" dxfId="867" priority="89"/>
    <cfRule type="duplicateValues" dxfId="866" priority="90"/>
    <cfRule type="duplicateValues" dxfId="865" priority="91"/>
    <cfRule type="duplicateValues" dxfId="864" priority="105"/>
    <cfRule type="duplicateValues" dxfId="863" priority="106"/>
    <cfRule type="duplicateValues" dxfId="862" priority="107"/>
    <cfRule type="duplicateValues" dxfId="861" priority="334"/>
    <cfRule type="duplicateValues" dxfId="860" priority="349"/>
    <cfRule type="duplicateValues" dxfId="859" priority="350"/>
    <cfRule type="duplicateValues" dxfId="858" priority="368"/>
    <cfRule type="duplicateValues" dxfId="857" priority="369"/>
    <cfRule type="duplicateValues" dxfId="856" priority="452"/>
  </conditionalFormatting>
  <conditionalFormatting sqref="C51:C52">
    <cfRule type="duplicateValues" dxfId="855" priority="113"/>
    <cfRule type="duplicateValues" dxfId="854" priority="357"/>
    <cfRule type="duplicateValues" dxfId="853" priority="358"/>
    <cfRule type="duplicateValues" dxfId="852" priority="361"/>
    <cfRule type="duplicateValues" dxfId="851" priority="455"/>
  </conditionalFormatting>
  <conditionalFormatting sqref="C53:C54">
    <cfRule type="duplicateValues" dxfId="850" priority="114"/>
    <cfRule type="duplicateValues" dxfId="849" priority="115"/>
    <cfRule type="duplicateValues" dxfId="848" priority="116"/>
    <cfRule type="duplicateValues" dxfId="847" priority="117"/>
    <cfRule type="duplicateValues" dxfId="846" priority="118"/>
    <cfRule type="duplicateValues" dxfId="845" priority="119"/>
    <cfRule type="duplicateValues" dxfId="844" priority="308"/>
    <cfRule type="duplicateValues" dxfId="843" priority="309"/>
    <cfRule type="duplicateValues" dxfId="842" priority="310"/>
    <cfRule type="duplicateValues" dxfId="841" priority="325"/>
    <cfRule type="duplicateValues" dxfId="840" priority="326"/>
    <cfRule type="duplicateValues" dxfId="839" priority="337"/>
    <cfRule type="duplicateValues" dxfId="838" priority="354"/>
    <cfRule type="duplicateValues" dxfId="837" priority="355"/>
    <cfRule type="duplicateValues" dxfId="836" priority="356"/>
    <cfRule type="duplicateValues" dxfId="835" priority="449"/>
  </conditionalFormatting>
  <conditionalFormatting sqref="C54">
    <cfRule type="duplicateValues" dxfId="834" priority="120"/>
    <cfRule type="duplicateValues" dxfId="833" priority="121"/>
    <cfRule type="duplicateValues" dxfId="832" priority="122"/>
    <cfRule type="duplicateValues" dxfId="831" priority="123"/>
    <cfRule type="duplicateValues" dxfId="830" priority="124"/>
    <cfRule type="duplicateValues" dxfId="829" priority="125"/>
    <cfRule type="duplicateValues" dxfId="828" priority="126"/>
    <cfRule type="duplicateValues" dxfId="827" priority="306"/>
    <cfRule type="duplicateValues" dxfId="826" priority="307"/>
    <cfRule type="duplicateValues" dxfId="825" priority="323"/>
    <cfRule type="duplicateValues" dxfId="824" priority="324"/>
    <cfRule type="duplicateValues" dxfId="823" priority="331"/>
    <cfRule type="duplicateValues" dxfId="822" priority="348"/>
    <cfRule type="duplicateValues" dxfId="821" priority="376"/>
    <cfRule type="duplicateValues" dxfId="820" priority="467"/>
  </conditionalFormatting>
  <conditionalFormatting sqref="C54:C55 C61">
    <cfRule type="duplicateValues" dxfId="819" priority="381"/>
  </conditionalFormatting>
  <conditionalFormatting sqref="C55">
    <cfRule type="duplicateValues" dxfId="818" priority="127"/>
    <cfRule type="duplicateValues" dxfId="817" priority="128"/>
    <cfRule type="duplicateValues" dxfId="816" priority="129"/>
    <cfRule type="duplicateValues" dxfId="815" priority="130"/>
    <cfRule type="duplicateValues" dxfId="814" priority="316"/>
    <cfRule type="duplicateValues" dxfId="813" priority="317"/>
    <cfRule type="duplicateValues" dxfId="812" priority="319"/>
    <cfRule type="duplicateValues" dxfId="811" priority="320"/>
    <cfRule type="duplicateValues" dxfId="810" priority="321"/>
    <cfRule type="duplicateValues" dxfId="809" priority="322"/>
    <cfRule type="duplicateValues" dxfId="808" priority="346"/>
    <cfRule type="duplicateValues" dxfId="807" priority="347"/>
    <cfRule type="duplicateValues" dxfId="806" priority="379"/>
  </conditionalFormatting>
  <conditionalFormatting sqref="C56">
    <cfRule type="duplicateValues" dxfId="805" priority="131"/>
    <cfRule type="duplicateValues" dxfId="804" priority="132"/>
    <cfRule type="duplicateValues" dxfId="803" priority="133"/>
    <cfRule type="duplicateValues" dxfId="802" priority="134"/>
    <cfRule type="duplicateValues" dxfId="801" priority="135"/>
    <cfRule type="duplicateValues" dxfId="800" priority="136"/>
    <cfRule type="duplicateValues" dxfId="799" priority="137"/>
    <cfRule type="duplicateValues" dxfId="798" priority="138"/>
    <cfRule type="duplicateValues" dxfId="797" priority="139"/>
    <cfRule type="duplicateValues" dxfId="796" priority="140"/>
  </conditionalFormatting>
  <conditionalFormatting sqref="C56:C57">
    <cfRule type="duplicateValues" dxfId="795" priority="314"/>
    <cfRule type="duplicateValues" dxfId="794" priority="315"/>
    <cfRule type="duplicateValues" dxfId="793" priority="318"/>
    <cfRule type="duplicateValues" dxfId="792" priority="332"/>
    <cfRule type="duplicateValues" dxfId="791" priority="340"/>
    <cfRule type="duplicateValues" dxfId="790" priority="343"/>
    <cfRule type="duplicateValues" dxfId="789" priority="344"/>
  </conditionalFormatting>
  <conditionalFormatting sqref="C56:C58">
    <cfRule type="duplicateValues" dxfId="788" priority="345"/>
  </conditionalFormatting>
  <conditionalFormatting sqref="C57:C58">
    <cfRule type="duplicateValues" dxfId="787" priority="311"/>
    <cfRule type="duplicateValues" dxfId="786" priority="312"/>
    <cfRule type="duplicateValues" dxfId="785" priority="313"/>
    <cfRule type="duplicateValues" dxfId="784" priority="330"/>
    <cfRule type="duplicateValues" dxfId="783" priority="342"/>
  </conditionalFormatting>
  <conditionalFormatting sqref="C58:C59">
    <cfRule type="duplicateValues" dxfId="782" priority="279"/>
    <cfRule type="duplicateValues" dxfId="781" priority="280"/>
    <cfRule type="duplicateValues" dxfId="780" priority="281"/>
    <cfRule type="duplicateValues" dxfId="779" priority="284"/>
    <cfRule type="duplicateValues" dxfId="778" priority="288"/>
    <cfRule type="duplicateValues" dxfId="777" priority="289"/>
    <cfRule type="duplicateValues" dxfId="776" priority="295"/>
    <cfRule type="duplicateValues" dxfId="775" priority="305"/>
    <cfRule type="duplicateValues" dxfId="774" priority="327"/>
    <cfRule type="duplicateValues" dxfId="773" priority="335"/>
  </conditionalFormatting>
  <conditionalFormatting sqref="C58:C60">
    <cfRule type="duplicateValues" dxfId="772" priority="329"/>
  </conditionalFormatting>
  <conditionalFormatting sqref="C59">
    <cfRule type="duplicateValues" dxfId="771" priority="278"/>
    <cfRule type="duplicateValues" dxfId="770" priority="282"/>
    <cfRule type="duplicateValues" dxfId="769" priority="285"/>
    <cfRule type="duplicateValues" dxfId="768" priority="303"/>
    <cfRule type="duplicateValues" dxfId="767" priority="304"/>
    <cfRule type="duplicateValues" dxfId="766" priority="328"/>
  </conditionalFormatting>
  <conditionalFormatting sqref="C60">
    <cfRule type="duplicateValues" dxfId="765" priority="276"/>
    <cfRule type="duplicateValues" dxfId="764" priority="277"/>
    <cfRule type="duplicateValues" dxfId="763" priority="283"/>
    <cfRule type="duplicateValues" dxfId="762" priority="298"/>
    <cfRule type="duplicateValues" dxfId="761" priority="300"/>
    <cfRule type="duplicateValues" dxfId="760" priority="301"/>
    <cfRule type="duplicateValues" dxfId="759" priority="338"/>
    <cfRule type="duplicateValues" dxfId="758" priority="339"/>
  </conditionalFormatting>
  <conditionalFormatting sqref="C60:C62">
    <cfRule type="duplicateValues" dxfId="757" priority="302"/>
  </conditionalFormatting>
  <conditionalFormatting sqref="C61">
    <cfRule type="duplicateValues" dxfId="756" priority="272"/>
    <cfRule type="duplicateValues" dxfId="755" priority="274"/>
    <cfRule type="duplicateValues" dxfId="754" priority="275"/>
    <cfRule type="duplicateValues" dxfId="753" priority="286"/>
    <cfRule type="duplicateValues" dxfId="752" priority="287"/>
    <cfRule type="duplicateValues" dxfId="751" priority="299"/>
    <cfRule type="duplicateValues" dxfId="750" priority="372"/>
    <cfRule type="duplicateValues" dxfId="749" priority="450"/>
  </conditionalFormatting>
  <conditionalFormatting sqref="C62">
    <cfRule type="duplicateValues" dxfId="748" priority="273"/>
    <cfRule type="duplicateValues" dxfId="747" priority="290"/>
    <cfRule type="duplicateValues" dxfId="746" priority="293"/>
    <cfRule type="duplicateValues" dxfId="745" priority="294"/>
    <cfRule type="duplicateValues" dxfId="744" priority="378"/>
  </conditionalFormatting>
  <conditionalFormatting sqref="C63">
    <cfRule type="duplicateValues" dxfId="743" priority="292"/>
  </conditionalFormatting>
  <conditionalFormatting sqref="C64">
    <cfRule type="duplicateValues" dxfId="742" priority="296"/>
    <cfRule type="duplicateValues" dxfId="741" priority="297"/>
    <cfRule type="duplicateValues" dxfId="740" priority="377"/>
  </conditionalFormatting>
  <conditionalFormatting sqref="C65">
    <cfRule type="duplicateValues" dxfId="739" priority="267"/>
    <cfRule type="duplicateValues" dxfId="738" priority="268"/>
    <cfRule type="duplicateValues" dxfId="737" priority="269"/>
  </conditionalFormatting>
  <conditionalFormatting sqref="ES60:ES68">
    <cfRule type="duplicateValues" dxfId="736" priority="474"/>
  </conditionalFormatting>
  <conditionalFormatting sqref="C47">
    <cfRule type="duplicateValues" dxfId="735" priority="1"/>
    <cfRule type="duplicateValues" dxfId="734" priority="2"/>
    <cfRule type="duplicateValues" dxfId="733" priority="3"/>
    <cfRule type="duplicateValues" dxfId="732" priority="4"/>
    <cfRule type="duplicateValues" dxfId="731" priority="5"/>
    <cfRule type="duplicateValues" dxfId="730" priority="6"/>
    <cfRule type="duplicateValues" dxfId="729" priority="7"/>
    <cfRule type="duplicateValues" dxfId="728" priority="8"/>
    <cfRule type="duplicateValues" dxfId="727" priority="9"/>
    <cfRule type="duplicateValues" dxfId="726" priority="10"/>
    <cfRule type="duplicateValues" dxfId="725" priority="11"/>
    <cfRule type="duplicateValues" dxfId="724" priority="12"/>
    <cfRule type="duplicateValues" dxfId="723" priority="13"/>
    <cfRule type="duplicateValues" dxfId="722" priority="14"/>
    <cfRule type="duplicateValues" dxfId="721" priority="15"/>
    <cfRule type="duplicateValues" dxfId="720" priority="16"/>
    <cfRule type="duplicateValues" dxfId="719" priority="17"/>
    <cfRule type="duplicateValues" dxfId="718" priority="18"/>
    <cfRule type="duplicateValues" dxfId="717" priority="19"/>
    <cfRule type="duplicateValues" dxfId="716" priority="54"/>
    <cfRule type="duplicateValues" dxfId="715" priority="59"/>
    <cfRule type="duplicateValues" dxfId="714" priority="60"/>
    <cfRule type="duplicateValues" dxfId="713" priority="67"/>
    <cfRule type="duplicateValues" dxfId="712" priority="68"/>
    <cfRule type="duplicateValues" dxfId="711" priority="73"/>
  </conditionalFormatting>
  <conditionalFormatting sqref="C48:C49">
    <cfRule type="duplicateValues" dxfId="710" priority="20"/>
    <cfRule type="duplicateValues" dxfId="709" priority="64"/>
    <cfRule type="duplicateValues" dxfId="708" priority="65"/>
    <cfRule type="duplicateValues" dxfId="707" priority="66"/>
    <cfRule type="duplicateValues" dxfId="706" priority="74"/>
  </conditionalFormatting>
  <conditionalFormatting sqref="C50:C51">
    <cfRule type="duplicateValues" dxfId="705" priority="21"/>
    <cfRule type="duplicateValues" dxfId="704" priority="22"/>
    <cfRule type="duplicateValues" dxfId="703" priority="23"/>
    <cfRule type="duplicateValues" dxfId="702" priority="24"/>
    <cfRule type="duplicateValues" dxfId="701" priority="25"/>
    <cfRule type="duplicateValues" dxfId="700" priority="26"/>
    <cfRule type="duplicateValues" dxfId="699" priority="40"/>
    <cfRule type="duplicateValues" dxfId="698" priority="41"/>
    <cfRule type="duplicateValues" dxfId="697" priority="42"/>
    <cfRule type="duplicateValues" dxfId="696" priority="51"/>
    <cfRule type="duplicateValues" dxfId="695" priority="52"/>
    <cfRule type="duplicateValues" dxfId="694" priority="55"/>
    <cfRule type="duplicateValues" dxfId="693" priority="61"/>
    <cfRule type="duplicateValues" dxfId="692" priority="62"/>
    <cfRule type="duplicateValues" dxfId="691" priority="63"/>
    <cfRule type="duplicateValues" dxfId="690" priority="72"/>
  </conditionalFormatting>
  <conditionalFormatting sqref="C51">
    <cfRule type="duplicateValues" dxfId="689" priority="27"/>
    <cfRule type="duplicateValues" dxfId="688" priority="28"/>
    <cfRule type="duplicateValues" dxfId="687" priority="29"/>
    <cfRule type="duplicateValues" dxfId="686" priority="30"/>
    <cfRule type="duplicateValues" dxfId="685" priority="31"/>
    <cfRule type="duplicateValues" dxfId="684" priority="32"/>
    <cfRule type="duplicateValues" dxfId="683" priority="33"/>
    <cfRule type="duplicateValues" dxfId="682" priority="38"/>
    <cfRule type="duplicateValues" dxfId="681" priority="39"/>
    <cfRule type="duplicateValues" dxfId="680" priority="49"/>
    <cfRule type="duplicateValues" dxfId="679" priority="50"/>
    <cfRule type="duplicateValues" dxfId="678" priority="53"/>
    <cfRule type="duplicateValues" dxfId="677" priority="58"/>
    <cfRule type="duplicateValues" dxfId="676" priority="69"/>
    <cfRule type="duplicateValues" dxfId="675" priority="75"/>
  </conditionalFormatting>
  <conditionalFormatting sqref="C51:C52">
    <cfRule type="duplicateValues" dxfId="674" priority="71"/>
  </conditionalFormatting>
  <conditionalFormatting sqref="C52">
    <cfRule type="duplicateValues" dxfId="673" priority="34"/>
    <cfRule type="duplicateValues" dxfId="672" priority="35"/>
    <cfRule type="duplicateValues" dxfId="671" priority="36"/>
    <cfRule type="duplicateValues" dxfId="670" priority="37"/>
    <cfRule type="duplicateValues" dxfId="669" priority="43"/>
    <cfRule type="duplicateValues" dxfId="668" priority="44"/>
    <cfRule type="duplicateValues" dxfId="667" priority="45"/>
    <cfRule type="duplicateValues" dxfId="666" priority="46"/>
    <cfRule type="duplicateValues" dxfId="665" priority="47"/>
    <cfRule type="duplicateValues" dxfId="664" priority="48"/>
    <cfRule type="duplicateValues" dxfId="663" priority="56"/>
    <cfRule type="duplicateValues" dxfId="662" priority="57"/>
    <cfRule type="duplicateValues" dxfId="661" priority="70"/>
  </conditionalFormatting>
  <pageMargins left="0.7" right="0.7" top="0.75" bottom="0.75" header="0.3" footer="0.3"/>
  <pageSetup paperSize="9" scale="47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'Distributor Master'!$B:$B</xm:f>
          </x14:formula1>
          <xm:sqref>C28:C32 C6:C26 C34:C68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pageSetUpPr fitToPage="1"/>
  </sheetPr>
  <dimension ref="B1:ET89"/>
  <sheetViews>
    <sheetView zoomScale="85" zoomScaleNormal="85" workbookViewId="0">
      <pane xSplit="3" ySplit="5" topLeftCell="D6" activePane="bottomRight" state="frozen"/>
      <selection activeCell="EH76" sqref="EH76"/>
      <selection pane="topRight" activeCell="EH76" sqref="EH76"/>
      <selection pane="bottomLeft" activeCell="EH76" sqref="EH76"/>
      <selection pane="bottomRight" activeCell="EB16" sqref="A16:XFD16"/>
    </sheetView>
  </sheetViews>
  <sheetFormatPr defaultColWidth="9.140625" defaultRowHeight="12.75"/>
  <cols>
    <col min="1" max="1" width="2.5703125" style="178" customWidth="1"/>
    <col min="2" max="2" width="6.140625" style="177" bestFit="1" customWidth="1"/>
    <col min="3" max="3" width="35.7109375" style="177" customWidth="1"/>
    <col min="4" max="4" width="5.7109375" style="178" hidden="1" customWidth="1"/>
    <col min="5" max="5" width="5.7109375" style="178" customWidth="1"/>
    <col min="6" max="7" width="5.7109375" style="178" hidden="1" customWidth="1"/>
    <col min="8" max="8" width="5.7109375" style="178" customWidth="1"/>
    <col min="9" max="18" width="5.7109375" style="178" hidden="1" customWidth="1"/>
    <col min="19" max="19" width="5.7109375" style="178" customWidth="1"/>
    <col min="20" max="27" width="5.7109375" style="178" hidden="1" customWidth="1"/>
    <col min="28" max="28" width="6" style="178" hidden="1" customWidth="1"/>
    <col min="29" max="34" width="5.7109375" style="178" hidden="1" customWidth="1"/>
    <col min="35" max="35" width="5.7109375" style="178" customWidth="1"/>
    <col min="36" max="36" width="5.7109375" style="178" hidden="1" customWidth="1"/>
    <col min="37" max="37" width="6.28515625" style="178" hidden="1" customWidth="1"/>
    <col min="38" max="38" width="5.7109375" style="178" customWidth="1"/>
    <col min="39" max="40" width="5.7109375" style="178" hidden="1" customWidth="1"/>
    <col min="41" max="41" width="5.7109375" style="178" customWidth="1"/>
    <col min="42" max="46" width="5.7109375" style="178" hidden="1" customWidth="1"/>
    <col min="47" max="47" width="6.85546875" style="178" customWidth="1"/>
    <col min="48" max="54" width="5.7109375" style="178" hidden="1" customWidth="1"/>
    <col min="55" max="55" width="5.7109375" style="178" customWidth="1"/>
    <col min="56" max="57" width="5.7109375" style="178" hidden="1" customWidth="1"/>
    <col min="58" max="58" width="5.7109375" style="178" customWidth="1"/>
    <col min="59" max="83" width="5.7109375" style="178" hidden="1" customWidth="1"/>
    <col min="84" max="84" width="5.7109375" style="178" customWidth="1"/>
    <col min="85" max="86" width="5.7109375" style="178" hidden="1" customWidth="1"/>
    <col min="87" max="87" width="5.7109375" style="178" customWidth="1"/>
    <col min="88" max="88" width="5.7109375" style="178" hidden="1" customWidth="1"/>
    <col min="89" max="89" width="5.7109375" style="178" customWidth="1"/>
    <col min="90" max="93" width="5.7109375" style="178" hidden="1" customWidth="1"/>
    <col min="94" max="94" width="5.7109375" style="178" customWidth="1"/>
    <col min="95" max="123" width="5.7109375" style="178" hidden="1" customWidth="1"/>
    <col min="124" max="124" width="6.5703125" style="178" hidden="1" customWidth="1"/>
    <col min="125" max="127" width="7" style="178" hidden="1" customWidth="1"/>
    <col min="128" max="128" width="5.5703125" style="178" hidden="1" customWidth="1"/>
    <col min="129" max="129" width="4.7109375" style="178" hidden="1" customWidth="1"/>
    <col min="130" max="131" width="5.7109375" style="178" hidden="1" customWidth="1"/>
    <col min="132" max="132" width="5.7109375" style="178" customWidth="1"/>
    <col min="133" max="133" width="5.7109375" style="178" hidden="1" customWidth="1"/>
    <col min="134" max="134" width="5.7109375" style="178" customWidth="1"/>
    <col min="135" max="138" width="5.7109375" style="178" hidden="1" customWidth="1"/>
    <col min="139" max="139" width="9.85546875" style="178" customWidth="1"/>
    <col min="140" max="140" width="13.7109375" style="178" customWidth="1"/>
    <col min="141" max="141" width="11.5703125" style="178" customWidth="1"/>
    <col min="142" max="142" width="9.140625" style="178"/>
    <col min="143" max="143" width="9.85546875" style="178" bestFit="1" customWidth="1"/>
    <col min="144" max="144" width="11.7109375" style="178" bestFit="1" customWidth="1"/>
    <col min="145" max="146" width="9.140625" style="178"/>
    <col min="147" max="147" width="3.5703125" style="178" customWidth="1"/>
    <col min="148" max="148" width="6.85546875" style="178" bestFit="1" customWidth="1"/>
    <col min="149" max="149" width="31.140625" style="178" bestFit="1" customWidth="1"/>
    <col min="150" max="150" width="20.140625" style="178" bestFit="1" customWidth="1"/>
    <col min="151" max="151" width="3.7109375" style="178" customWidth="1"/>
    <col min="152" max="16384" width="9.140625" style="178"/>
  </cols>
  <sheetData>
    <row r="1" spans="2:150" ht="13.5" customHeight="1" thickBot="1"/>
    <row r="2" spans="2:150" ht="15" customHeight="1">
      <c r="B2" s="179" t="s">
        <v>0</v>
      </c>
      <c r="C2" s="5" t="s">
        <v>331</v>
      </c>
      <c r="D2" s="743" t="s">
        <v>2</v>
      </c>
      <c r="E2" s="743"/>
      <c r="F2" s="743"/>
      <c r="G2" s="743"/>
      <c r="H2" s="743"/>
      <c r="I2" s="743"/>
      <c r="J2" s="743"/>
      <c r="K2" s="743"/>
      <c r="L2" s="743"/>
      <c r="M2" s="743"/>
      <c r="N2" s="743"/>
      <c r="O2" s="743"/>
      <c r="P2" s="743"/>
      <c r="Q2" s="743"/>
      <c r="R2" s="743"/>
      <c r="S2" s="743"/>
      <c r="T2" s="743"/>
      <c r="U2" s="743"/>
      <c r="V2" s="743"/>
      <c r="W2" s="743"/>
      <c r="X2" s="743"/>
      <c r="Y2" s="694" t="s">
        <v>3</v>
      </c>
      <c r="Z2" s="695"/>
      <c r="AA2" s="695"/>
      <c r="AB2" s="695"/>
      <c r="AC2" s="695"/>
      <c r="AD2" s="695"/>
      <c r="AE2" s="695"/>
      <c r="AF2" s="695"/>
      <c r="AG2" s="696"/>
      <c r="AH2" s="681" t="s">
        <v>4</v>
      </c>
      <c r="AI2" s="681"/>
      <c r="AJ2" s="681"/>
      <c r="AK2" s="681"/>
      <c r="AL2" s="681"/>
      <c r="AM2" s="681"/>
      <c r="AN2" s="681"/>
      <c r="AO2" s="681"/>
      <c r="AP2" s="681"/>
      <c r="AQ2" s="681"/>
      <c r="AR2" s="681"/>
      <c r="AS2" s="681"/>
      <c r="AT2" s="681"/>
      <c r="AU2" s="681"/>
      <c r="AV2" s="688" t="s">
        <v>5</v>
      </c>
      <c r="AW2" s="688"/>
      <c r="AX2" s="688"/>
      <c r="AY2" s="688"/>
      <c r="AZ2" s="688"/>
      <c r="BA2" s="688"/>
      <c r="BB2" s="698" t="s">
        <v>6</v>
      </c>
      <c r="BC2" s="698"/>
      <c r="BD2" s="698"/>
      <c r="BE2" s="698"/>
      <c r="BF2" s="698"/>
      <c r="BG2" s="698"/>
      <c r="BH2" s="698"/>
      <c r="BI2" s="698"/>
      <c r="BJ2" s="698"/>
      <c r="BK2" s="698"/>
      <c r="BL2" s="698"/>
      <c r="BM2" s="681" t="s">
        <v>7</v>
      </c>
      <c r="BN2" s="681"/>
      <c r="BO2" s="681"/>
      <c r="BP2" s="678" t="s">
        <v>8</v>
      </c>
      <c r="BQ2" s="679"/>
      <c r="BR2" s="679"/>
      <c r="BS2" s="679"/>
      <c r="BT2" s="679"/>
      <c r="BU2" s="679"/>
      <c r="BV2" s="679"/>
      <c r="BW2" s="679"/>
      <c r="BX2" s="679"/>
      <c r="BY2" s="679"/>
      <c r="BZ2" s="679"/>
      <c r="CA2" s="680"/>
      <c r="CB2" s="681" t="s">
        <v>528</v>
      </c>
      <c r="CC2" s="681"/>
      <c r="CD2" s="681"/>
      <c r="CE2" s="739" t="s">
        <v>9</v>
      </c>
      <c r="CF2" s="740"/>
      <c r="CG2" s="740"/>
      <c r="CH2" s="740"/>
      <c r="CI2" s="740"/>
      <c r="CJ2" s="740"/>
      <c r="CK2" s="740"/>
      <c r="CL2" s="740"/>
      <c r="CM2" s="740"/>
      <c r="CN2" s="740" t="s">
        <v>404</v>
      </c>
      <c r="CO2" s="741"/>
      <c r="CP2" s="673" t="s">
        <v>223</v>
      </c>
      <c r="CQ2" s="688" t="s">
        <v>10</v>
      </c>
      <c r="CR2" s="688"/>
      <c r="CS2" s="688"/>
      <c r="CT2" s="688"/>
      <c r="CU2" s="688"/>
      <c r="CV2" s="688"/>
      <c r="CW2" s="688"/>
      <c r="CX2" s="688"/>
      <c r="CY2" s="688"/>
      <c r="CZ2" s="688"/>
      <c r="DA2" s="688"/>
      <c r="DB2" s="688"/>
      <c r="DC2" s="688"/>
      <c r="DD2" s="688"/>
      <c r="DE2" s="688"/>
      <c r="DF2" s="688"/>
      <c r="DG2" s="688"/>
      <c r="DH2" s="688"/>
      <c r="DI2" s="688"/>
      <c r="DJ2" s="688"/>
      <c r="DK2" s="688"/>
      <c r="DL2" s="688"/>
      <c r="DM2" s="688"/>
      <c r="DN2" s="688"/>
      <c r="DO2" s="688"/>
      <c r="DP2" s="688"/>
      <c r="DQ2" s="688"/>
      <c r="DR2" s="688"/>
      <c r="DS2" s="685" t="s">
        <v>256</v>
      </c>
      <c r="DT2" s="686"/>
      <c r="DU2" s="686"/>
      <c r="DV2" s="686"/>
      <c r="DW2" s="686"/>
      <c r="DX2" s="686"/>
      <c r="DY2" s="686"/>
      <c r="DZ2" s="686"/>
      <c r="EA2" s="686"/>
      <c r="EB2" s="686"/>
      <c r="EC2" s="686"/>
      <c r="ED2" s="686"/>
      <c r="EE2" s="686"/>
      <c r="EF2" s="686"/>
      <c r="EG2" s="686"/>
      <c r="EH2" s="687"/>
      <c r="EI2" s="742" t="s">
        <v>257</v>
      </c>
      <c r="EJ2" s="704" t="s">
        <v>236</v>
      </c>
      <c r="EK2" s="704"/>
      <c r="ER2" s="180" t="s">
        <v>0</v>
      </c>
      <c r="ES2" s="700" t="s">
        <v>1</v>
      </c>
      <c r="ET2" s="701"/>
    </row>
    <row r="3" spans="2:150" ht="60" customHeight="1">
      <c r="B3" s="184">
        <v>46262</v>
      </c>
      <c r="C3" s="181" t="s">
        <v>314</v>
      </c>
      <c r="D3" s="688" t="s">
        <v>333</v>
      </c>
      <c r="E3" s="688"/>
      <c r="F3" s="688"/>
      <c r="G3" s="692" t="s">
        <v>547</v>
      </c>
      <c r="H3" s="692"/>
      <c r="I3" s="692"/>
      <c r="J3" s="733" t="s">
        <v>800</v>
      </c>
      <c r="K3" s="734"/>
      <c r="L3" s="735"/>
      <c r="M3" s="733" t="s">
        <v>512</v>
      </c>
      <c r="N3" s="734"/>
      <c r="O3" s="735"/>
      <c r="P3" s="690" t="s">
        <v>567</v>
      </c>
      <c r="Q3" s="690"/>
      <c r="R3" s="690"/>
      <c r="S3" s="692" t="s">
        <v>568</v>
      </c>
      <c r="T3" s="692"/>
      <c r="U3" s="692"/>
      <c r="V3" s="716" t="s">
        <v>569</v>
      </c>
      <c r="W3" s="717"/>
      <c r="X3" s="717"/>
      <c r="Y3" s="736" t="s">
        <v>456</v>
      </c>
      <c r="Z3" s="737"/>
      <c r="AA3" s="738"/>
      <c r="AB3" s="731" t="s">
        <v>1056</v>
      </c>
      <c r="AC3" s="731"/>
      <c r="AD3" s="731"/>
      <c r="AE3" s="722" t="s">
        <v>501</v>
      </c>
      <c r="AF3" s="722"/>
      <c r="AG3" s="722"/>
      <c r="AH3" s="724" t="s">
        <v>335</v>
      </c>
      <c r="AI3" s="724"/>
      <c r="AJ3" s="724"/>
      <c r="AK3" s="688" t="s">
        <v>336</v>
      </c>
      <c r="AL3" s="688"/>
      <c r="AM3" s="688"/>
      <c r="AN3" s="691" t="s">
        <v>337</v>
      </c>
      <c r="AO3" s="691"/>
      <c r="AP3" s="691"/>
      <c r="AQ3" s="669" t="s">
        <v>338</v>
      </c>
      <c r="AR3" s="669"/>
      <c r="AS3" s="669"/>
      <c r="AT3" s="77" t="s">
        <v>523</v>
      </c>
      <c r="AU3" s="77" t="s">
        <v>339</v>
      </c>
      <c r="AV3" s="692" t="s">
        <v>340</v>
      </c>
      <c r="AW3" s="692"/>
      <c r="AX3" s="692"/>
      <c r="AY3" s="697" t="s">
        <v>12</v>
      </c>
      <c r="AZ3" s="697"/>
      <c r="BA3" s="697"/>
      <c r="BB3" s="693" t="s">
        <v>341</v>
      </c>
      <c r="BC3" s="693"/>
      <c r="BD3" s="693"/>
      <c r="BE3" s="681" t="s">
        <v>342</v>
      </c>
      <c r="BF3" s="681"/>
      <c r="BG3" s="681"/>
      <c r="BH3" s="669" t="s">
        <v>343</v>
      </c>
      <c r="BI3" s="669"/>
      <c r="BJ3" s="669"/>
      <c r="BK3" s="182" t="s">
        <v>254</v>
      </c>
      <c r="BL3" s="182" t="s">
        <v>344</v>
      </c>
      <c r="BM3" s="681"/>
      <c r="BN3" s="681"/>
      <c r="BO3" s="681"/>
      <c r="BP3" s="712" t="s">
        <v>345</v>
      </c>
      <c r="BQ3" s="712"/>
      <c r="BR3" s="712"/>
      <c r="BS3" s="669" t="s">
        <v>255</v>
      </c>
      <c r="BT3" s="669"/>
      <c r="BU3" s="669"/>
      <c r="BV3" s="677" t="s">
        <v>346</v>
      </c>
      <c r="BW3" s="677"/>
      <c r="BX3" s="677"/>
      <c r="BY3" s="721" t="s">
        <v>13</v>
      </c>
      <c r="BZ3" s="721"/>
      <c r="CA3" s="721"/>
      <c r="CB3" s="681"/>
      <c r="CC3" s="681"/>
      <c r="CD3" s="681"/>
      <c r="CE3" s="671" t="s">
        <v>260</v>
      </c>
      <c r="CF3" s="671"/>
      <c r="CG3" s="671"/>
      <c r="CH3" s="314" t="s">
        <v>435</v>
      </c>
      <c r="CI3" s="719" t="s">
        <v>347</v>
      </c>
      <c r="CJ3" s="719"/>
      <c r="CK3" s="672" t="s">
        <v>348</v>
      </c>
      <c r="CL3" s="672"/>
      <c r="CM3" s="47" t="s">
        <v>515</v>
      </c>
      <c r="CN3" s="47" t="s">
        <v>221</v>
      </c>
      <c r="CO3" s="15" t="s">
        <v>222</v>
      </c>
      <c r="CP3" s="673"/>
      <c r="CQ3" s="718" t="s">
        <v>349</v>
      </c>
      <c r="CR3" s="718"/>
      <c r="CS3" s="681" t="s">
        <v>350</v>
      </c>
      <c r="CT3" s="681"/>
      <c r="CU3" s="721" t="s">
        <v>351</v>
      </c>
      <c r="CV3" s="721"/>
      <c r="CW3" s="723" t="s">
        <v>352</v>
      </c>
      <c r="CX3" s="723"/>
      <c r="CY3" s="675" t="s">
        <v>360</v>
      </c>
      <c r="CZ3" s="676"/>
      <c r="DA3" s="675" t="s">
        <v>361</v>
      </c>
      <c r="DB3" s="676"/>
      <c r="DC3" s="694" t="s">
        <v>774</v>
      </c>
      <c r="DD3" s="696"/>
      <c r="DE3" s="694" t="s">
        <v>775</v>
      </c>
      <c r="DF3" s="696"/>
      <c r="DG3" s="692" t="s">
        <v>353</v>
      </c>
      <c r="DH3" s="692"/>
      <c r="DI3" s="685" t="s">
        <v>418</v>
      </c>
      <c r="DJ3" s="687"/>
      <c r="DK3" s="685" t="s">
        <v>419</v>
      </c>
      <c r="DL3" s="687"/>
      <c r="DM3" s="685" t="s">
        <v>420</v>
      </c>
      <c r="DN3" s="687"/>
      <c r="DO3" s="709" t="s">
        <v>776</v>
      </c>
      <c r="DP3" s="710"/>
      <c r="DQ3" s="711"/>
      <c r="DR3" s="159" t="s">
        <v>354</v>
      </c>
      <c r="DS3" s="682" t="s">
        <v>454</v>
      </c>
      <c r="DT3" s="683"/>
      <c r="DU3" s="684"/>
      <c r="DV3" s="713" t="s">
        <v>1064</v>
      </c>
      <c r="DW3" s="714"/>
      <c r="DX3" s="670" t="s">
        <v>245</v>
      </c>
      <c r="DY3" s="670"/>
      <c r="DZ3" s="688" t="s">
        <v>245</v>
      </c>
      <c r="EA3" s="688"/>
      <c r="EB3" s="712" t="s">
        <v>1060</v>
      </c>
      <c r="EC3" s="712"/>
      <c r="ED3" s="674" t="s">
        <v>280</v>
      </c>
      <c r="EE3" s="674"/>
      <c r="EF3" s="699" t="s">
        <v>559</v>
      </c>
      <c r="EG3" s="699"/>
      <c r="EH3" s="183" t="s">
        <v>279</v>
      </c>
      <c r="EI3" s="742"/>
      <c r="EJ3" s="705" t="s">
        <v>265</v>
      </c>
      <c r="EK3" s="705"/>
      <c r="ER3" s="184">
        <f>B3</f>
        <v>46262</v>
      </c>
      <c r="ES3" s="702" t="s">
        <v>11</v>
      </c>
      <c r="ET3" s="703"/>
    </row>
    <row r="4" spans="2:150" ht="25.5">
      <c r="B4" s="73" t="s">
        <v>14</v>
      </c>
      <c r="C4" s="73" t="s">
        <v>15</v>
      </c>
      <c r="D4" s="74" t="s">
        <v>239</v>
      </c>
      <c r="E4" s="75" t="s">
        <v>111</v>
      </c>
      <c r="F4" s="76" t="s">
        <v>231</v>
      </c>
      <c r="G4" s="74" t="s">
        <v>239</v>
      </c>
      <c r="H4" s="75" t="s">
        <v>111</v>
      </c>
      <c r="I4" s="76" t="s">
        <v>231</v>
      </c>
      <c r="J4" s="323" t="s">
        <v>443</v>
      </c>
      <c r="K4" s="75" t="s">
        <v>444</v>
      </c>
      <c r="L4" s="76" t="s">
        <v>231</v>
      </c>
      <c r="M4" s="323" t="s">
        <v>443</v>
      </c>
      <c r="N4" s="75" t="s">
        <v>444</v>
      </c>
      <c r="O4" s="76" t="s">
        <v>231</v>
      </c>
      <c r="P4" s="410" t="s">
        <v>443</v>
      </c>
      <c r="Q4" s="75" t="s">
        <v>111</v>
      </c>
      <c r="R4" s="76" t="s">
        <v>231</v>
      </c>
      <c r="S4" s="77" t="s">
        <v>443</v>
      </c>
      <c r="T4" s="75" t="s">
        <v>111</v>
      </c>
      <c r="U4" s="76" t="s">
        <v>231</v>
      </c>
      <c r="V4" s="419" t="s">
        <v>443</v>
      </c>
      <c r="W4" s="75" t="s">
        <v>111</v>
      </c>
      <c r="X4" s="76" t="s">
        <v>231</v>
      </c>
      <c r="Y4" s="74" t="s">
        <v>16</v>
      </c>
      <c r="Z4" s="76" t="s">
        <v>242</v>
      </c>
      <c r="AA4" s="376" t="s">
        <v>157</v>
      </c>
      <c r="AB4" s="77" t="s">
        <v>16</v>
      </c>
      <c r="AC4" s="78" t="s">
        <v>242</v>
      </c>
      <c r="AD4" s="76" t="s">
        <v>263</v>
      </c>
      <c r="AE4" s="354" t="s">
        <v>16</v>
      </c>
      <c r="AF4" s="78" t="s">
        <v>242</v>
      </c>
      <c r="AG4" s="76" t="s">
        <v>263</v>
      </c>
      <c r="AH4" s="74" t="s">
        <v>239</v>
      </c>
      <c r="AI4" s="79" t="s">
        <v>111</v>
      </c>
      <c r="AJ4" s="76" t="s">
        <v>219</v>
      </c>
      <c r="AK4" s="74" t="s">
        <v>239</v>
      </c>
      <c r="AL4" s="79" t="s">
        <v>111</v>
      </c>
      <c r="AM4" s="76" t="s">
        <v>219</v>
      </c>
      <c r="AN4" s="74" t="s">
        <v>239</v>
      </c>
      <c r="AO4" s="79" t="s">
        <v>111</v>
      </c>
      <c r="AP4" s="76" t="s">
        <v>219</v>
      </c>
      <c r="AQ4" s="74" t="s">
        <v>239</v>
      </c>
      <c r="AR4" s="79" t="s">
        <v>111</v>
      </c>
      <c r="AS4" s="76" t="s">
        <v>219</v>
      </c>
      <c r="AT4" s="385" t="s">
        <v>99</v>
      </c>
      <c r="AU4" s="80" t="s">
        <v>99</v>
      </c>
      <c r="AV4" s="77" t="s">
        <v>16</v>
      </c>
      <c r="AW4" s="78" t="s">
        <v>242</v>
      </c>
      <c r="AX4" s="76" t="s">
        <v>262</v>
      </c>
      <c r="AY4" s="77" t="s">
        <v>16</v>
      </c>
      <c r="AZ4" s="78" t="s">
        <v>242</v>
      </c>
      <c r="BA4" s="76" t="s">
        <v>262</v>
      </c>
      <c r="BB4" s="74" t="s">
        <v>239</v>
      </c>
      <c r="BC4" s="79" t="s">
        <v>111</v>
      </c>
      <c r="BD4" s="76" t="s">
        <v>219</v>
      </c>
      <c r="BE4" s="74" t="s">
        <v>239</v>
      </c>
      <c r="BF4" s="79" t="s">
        <v>111</v>
      </c>
      <c r="BG4" s="76" t="s">
        <v>219</v>
      </c>
      <c r="BH4" s="74" t="s">
        <v>239</v>
      </c>
      <c r="BI4" s="79" t="s">
        <v>111</v>
      </c>
      <c r="BJ4" s="76" t="s">
        <v>219</v>
      </c>
      <c r="BK4" s="385" t="s">
        <v>99</v>
      </c>
      <c r="BL4" s="80" t="s">
        <v>99</v>
      </c>
      <c r="BM4" s="74" t="s">
        <v>239</v>
      </c>
      <c r="BN4" s="79" t="s">
        <v>111</v>
      </c>
      <c r="BO4" s="76" t="s">
        <v>219</v>
      </c>
      <c r="BP4" s="81" t="s">
        <v>239</v>
      </c>
      <c r="BQ4" s="79" t="s">
        <v>111</v>
      </c>
      <c r="BR4" s="76" t="s">
        <v>219</v>
      </c>
      <c r="BS4" s="82" t="s">
        <v>421</v>
      </c>
      <c r="BT4" s="83" t="s">
        <v>234</v>
      </c>
      <c r="BU4" s="76" t="s">
        <v>262</v>
      </c>
      <c r="BV4" s="156" t="s">
        <v>422</v>
      </c>
      <c r="BW4" s="83" t="s">
        <v>234</v>
      </c>
      <c r="BX4" s="76" t="s">
        <v>262</v>
      </c>
      <c r="BY4" s="77" t="s">
        <v>422</v>
      </c>
      <c r="BZ4" s="83" t="s">
        <v>234</v>
      </c>
      <c r="CA4" s="76" t="s">
        <v>262</v>
      </c>
      <c r="CB4" s="74" t="s">
        <v>522</v>
      </c>
      <c r="CC4" s="79" t="s">
        <v>234</v>
      </c>
      <c r="CD4" s="76" t="s">
        <v>157</v>
      </c>
      <c r="CE4" s="77" t="s">
        <v>16</v>
      </c>
      <c r="CF4" s="79" t="s">
        <v>111</v>
      </c>
      <c r="CG4" s="76" t="s">
        <v>219</v>
      </c>
      <c r="CH4" s="313" t="s">
        <v>219</v>
      </c>
      <c r="CI4" s="83" t="s">
        <v>238</v>
      </c>
      <c r="CJ4" s="76" t="s">
        <v>219</v>
      </c>
      <c r="CK4" s="84" t="s">
        <v>238</v>
      </c>
      <c r="CL4" s="76" t="s">
        <v>219</v>
      </c>
      <c r="CM4" s="370" t="s">
        <v>238</v>
      </c>
      <c r="CN4" s="85" t="s">
        <v>235</v>
      </c>
      <c r="CO4" s="85" t="s">
        <v>235</v>
      </c>
      <c r="CP4" s="86" t="s">
        <v>17</v>
      </c>
      <c r="CQ4" s="77" t="s">
        <v>16</v>
      </c>
      <c r="CR4" s="87" t="s">
        <v>18</v>
      </c>
      <c r="CS4" s="77" t="s">
        <v>16</v>
      </c>
      <c r="CT4" s="87" t="s">
        <v>18</v>
      </c>
      <c r="CU4" s="77" t="s">
        <v>16</v>
      </c>
      <c r="CV4" s="87" t="s">
        <v>18</v>
      </c>
      <c r="CW4" s="77" t="s">
        <v>16</v>
      </c>
      <c r="CX4" s="87" t="s">
        <v>18</v>
      </c>
      <c r="CY4" s="77" t="s">
        <v>16</v>
      </c>
      <c r="CZ4" s="87" t="s">
        <v>18</v>
      </c>
      <c r="DA4" s="77" t="s">
        <v>16</v>
      </c>
      <c r="DB4" s="87" t="s">
        <v>18</v>
      </c>
      <c r="DC4" s="77" t="s">
        <v>16</v>
      </c>
      <c r="DD4" s="87" t="s">
        <v>18</v>
      </c>
      <c r="DE4" s="77" t="s">
        <v>16</v>
      </c>
      <c r="DF4" s="87" t="s">
        <v>18</v>
      </c>
      <c r="DG4" s="77" t="s">
        <v>16</v>
      </c>
      <c r="DH4" s="87" t="s">
        <v>18</v>
      </c>
      <c r="DI4" s="77" t="s">
        <v>16</v>
      </c>
      <c r="DJ4" s="87" t="s">
        <v>18</v>
      </c>
      <c r="DK4" s="77" t="s">
        <v>16</v>
      </c>
      <c r="DL4" s="87" t="s">
        <v>18</v>
      </c>
      <c r="DM4" s="77" t="s">
        <v>16</v>
      </c>
      <c r="DN4" s="87" t="s">
        <v>18</v>
      </c>
      <c r="DO4" s="77" t="s">
        <v>16</v>
      </c>
      <c r="DP4" s="87" t="s">
        <v>277</v>
      </c>
      <c r="DQ4" s="76" t="s">
        <v>278</v>
      </c>
      <c r="DR4" s="85" t="s">
        <v>19</v>
      </c>
      <c r="DS4" s="331" t="s">
        <v>16</v>
      </c>
      <c r="DT4" s="85" t="s">
        <v>160</v>
      </c>
      <c r="DU4" s="331" t="s">
        <v>157</v>
      </c>
      <c r="DV4" s="331" t="s">
        <v>16</v>
      </c>
      <c r="DW4" s="331" t="s">
        <v>157</v>
      </c>
      <c r="DX4" s="88" t="s">
        <v>159</v>
      </c>
      <c r="DY4" s="76" t="s">
        <v>526</v>
      </c>
      <c r="DZ4" s="313" t="s">
        <v>522</v>
      </c>
      <c r="EA4" s="76" t="s">
        <v>527</v>
      </c>
      <c r="EB4" s="313" t="s">
        <v>522</v>
      </c>
      <c r="EC4" s="76" t="s">
        <v>527</v>
      </c>
      <c r="ED4" s="89" t="s">
        <v>16</v>
      </c>
      <c r="EE4" s="76" t="s">
        <v>264</v>
      </c>
      <c r="EF4" s="407" t="s">
        <v>16</v>
      </c>
      <c r="EG4" s="76" t="s">
        <v>264</v>
      </c>
      <c r="EH4" s="185" t="s">
        <v>20</v>
      </c>
      <c r="EI4" s="168" t="s">
        <v>258</v>
      </c>
      <c r="EJ4" s="8" t="s">
        <v>1013</v>
      </c>
      <c r="EK4" s="169" t="s">
        <v>218</v>
      </c>
      <c r="ER4" s="190" t="s">
        <v>14</v>
      </c>
      <c r="ES4" s="191" t="s">
        <v>15</v>
      </c>
      <c r="ET4" s="192" t="s">
        <v>109</v>
      </c>
    </row>
    <row r="5" spans="2:150" ht="12.75" hidden="1" customHeight="1">
      <c r="B5" s="193" t="str">
        <f>B4</f>
        <v>Sr. No.</v>
      </c>
      <c r="C5" s="193" t="str">
        <f>C4</f>
        <v>DISTRIBUTOR NAME</v>
      </c>
      <c r="D5" s="193" t="str">
        <f>$D$2&amp;"//"&amp;$D$3&amp;"//"&amp;D4</f>
        <v>GAIA MILK //TM 500 ML// Crt</v>
      </c>
      <c r="E5" s="193" t="str">
        <f>$D$2&amp;"//"&amp;$D$3&amp;"//"&amp;E4</f>
        <v>GAIA MILK //TM 500 ML//Pkt</v>
      </c>
      <c r="F5" s="193" t="str">
        <f>$D$2&amp;"//"&amp;$D$3&amp;"//"&amp;F4</f>
        <v>GAIA MILK //TM 500 ML//Free
Pkt</v>
      </c>
      <c r="G5" s="193" t="str">
        <f>$D$2&amp;"//"&amp;$G$3&amp;"//"&amp;G4</f>
        <v>GAIA MILK //CM 500 ML// Crt</v>
      </c>
      <c r="H5" s="193" t="str">
        <f>$D$2&amp;"//"&amp;$G$3&amp;"//"&amp;H4</f>
        <v>GAIA MILK //CM 500 ML//Pkt</v>
      </c>
      <c r="I5" s="193" t="str">
        <f>$D$2&amp;"//"&amp;$G$3&amp;"//"&amp;I4</f>
        <v>GAIA MILK //CM 500 ML//Free
Pkt</v>
      </c>
      <c r="J5" s="193" t="str">
        <f>$D$2&amp;"//"&amp;$J$3&amp;"//"&amp;J4</f>
        <v>GAIA MILK //Maxx UHT 110 ml//CBX</v>
      </c>
      <c r="K5" s="193" t="str">
        <f>$D$2&amp;"//"&amp;$J$3&amp;"//"&amp;K4</f>
        <v>GAIA MILK //Maxx UHT 110 ml//Pc</v>
      </c>
      <c r="L5" s="193" t="str">
        <f>$D$2&amp;"//"&amp;$J$3&amp;"//"&amp;L4</f>
        <v>GAIA MILK //Maxx UHT 110 ml//Free
Pkt</v>
      </c>
      <c r="M5" s="193" t="str">
        <f>$D$2&amp;"//"&amp;$M$3&amp;"//"&amp;M4</f>
        <v>GAIA MILK //Gaia Maxx UHT 400ml//CBX</v>
      </c>
      <c r="N5" s="193" t="str">
        <f>$D$2&amp;"//"&amp;$M$3&amp;"//"&amp;N4</f>
        <v>GAIA MILK //Gaia Maxx UHT 400ml//Pc</v>
      </c>
      <c r="O5" s="193" t="str">
        <f>$D$2&amp;"//"&amp;$M$3&amp;"//"&amp;O4</f>
        <v>GAIA MILK //Gaia Maxx UHT 400ml//Free
Pkt</v>
      </c>
      <c r="P5" s="411" t="str">
        <f>$D$2&amp;"//"&amp;$P$3&amp;"//"&amp;P4</f>
        <v>GAIA MILK //Gaia Premium Milk UHT Tetra Pack 1 Ltr//CBX</v>
      </c>
      <c r="Q5" s="193" t="str">
        <f>$D$2&amp;"//"&amp;$P$3&amp;"//"&amp;Q4</f>
        <v>GAIA MILK //Gaia Premium Milk UHT Tetra Pack 1 Ltr//Pkt</v>
      </c>
      <c r="R5" s="193" t="str">
        <f>$D$2&amp;"//"&amp;$P$3&amp;"//"&amp;R4</f>
        <v>GAIA MILK //Gaia Premium Milk UHT Tetra Pack 1 Ltr//Free
Pkt</v>
      </c>
      <c r="S5" s="417" t="str">
        <f>$D$2&amp;"//"&amp;$S$3&amp;"//"&amp;S4</f>
        <v>GAIA MILK //Gaia Lite Milk UHT Tetra Pack 1Ltr//CBX</v>
      </c>
      <c r="T5" s="193" t="str">
        <f>$D$2&amp;"//"&amp;$S$3&amp;"//"&amp;T4</f>
        <v>GAIA MILK //Gaia Lite Milk UHT Tetra Pack 1Ltr//Pkt</v>
      </c>
      <c r="U5" s="193" t="str">
        <f>$D$2&amp;"//"&amp;$S$3&amp;"//"&amp;U4</f>
        <v>GAIA MILK //Gaia Lite Milk UHT Tetra Pack 1Ltr//Free
Pkt</v>
      </c>
      <c r="V5" s="420" t="str">
        <f>$D$2&amp;"//"&amp;$V$3&amp;"//"&amp;V4</f>
        <v>GAIA MILK //Gaia Gold Milk UHT Tetra Pack 1Ltr//CBX</v>
      </c>
      <c r="W5" s="193" t="str">
        <f>$D$2&amp;"//"&amp;$V$3&amp;"//"&amp;W4</f>
        <v>GAIA MILK //Gaia Gold Milk UHT Tetra Pack 1Ltr//Pkt</v>
      </c>
      <c r="X5" s="193" t="str">
        <f>$D$2&amp;"//"&amp;$V$3&amp;"//"&amp;X4</f>
        <v>GAIA MILK //Gaia Gold Milk UHT Tetra Pack 1Ltr//Free
Pkt</v>
      </c>
      <c r="Y5" s="336" t="str">
        <f>$Y$2&amp;"//"&amp;$Y$3&amp;"//"&amp;Y4</f>
        <v>GAIA CUPS DAHI //Gaia Mishti Doi 80g//BOX</v>
      </c>
      <c r="Z5" s="336" t="str">
        <f>$Y$2&amp;"//"&amp;$Y$3&amp;"//"&amp;Z4</f>
        <v>GAIA CUPS DAHI //Gaia Mishti Doi 80g//Cups</v>
      </c>
      <c r="AA5" s="377" t="str">
        <f>$Y$2&amp;"//"&amp;$Y$3&amp;"//"&amp;AA4</f>
        <v>GAIA CUPS DAHI //Gaia Mishti Doi 80g//Free Box</v>
      </c>
      <c r="AB5" s="193" t="str">
        <f>$Y$2&amp;"//"&amp;$AB$3&amp;"//"&amp;AB4</f>
        <v>GAIA CUPS DAHI //DAHI CUP 200 GRMS Box(6Pc) //BOX</v>
      </c>
      <c r="AC5" s="193" t="str">
        <f>$Y$2&amp;"//"&amp;$AB$3&amp;"//"&amp;AC4</f>
        <v>GAIA CUPS DAHI //DAHI CUP 200 GRMS Box(6Pc) //Cups</v>
      </c>
      <c r="AD5" s="193" t="str">
        <f>$Y$2&amp;"//"&amp;$AB$3&amp;"//"&amp;AD4</f>
        <v>GAIA CUPS DAHI //DAHI CUP 200 GRMS Box(6Pc) //Free
Box</v>
      </c>
      <c r="AE5" s="355" t="str">
        <f>$Y$2&amp;"//"&amp;$AE$3&amp;"//"&amp;AE4</f>
        <v>GAIA CUPS DAHI //DAHI CUP 200 GRMS //BOX</v>
      </c>
      <c r="AF5" s="193" t="str">
        <f>$Y$2&amp;"//"&amp;$AE$3&amp;"//"&amp;AF4</f>
        <v>GAIA CUPS DAHI //DAHI CUP 200 GRMS //Cups</v>
      </c>
      <c r="AG5" s="193" t="str">
        <f>$Y$2&amp;"//"&amp;$AE$3&amp;"//"&amp;AG4</f>
        <v>GAIA CUPS DAHI //DAHI CUP 200 GRMS //Free
Box</v>
      </c>
      <c r="AH5" s="193" t="str">
        <f>$AH$2&amp;"//"&amp;$AH$3&amp;"//"&amp;AH4</f>
        <v xml:space="preserve">     GAIA PLAIN DAHI //PD 200 GRMS// Crt</v>
      </c>
      <c r="AI5" s="193" t="str">
        <f>$AH$2&amp;"//"&amp;$AH$3&amp;"//"&amp;AI4</f>
        <v xml:space="preserve">     GAIA PLAIN DAHI //PD 200 GRMS//Pkt</v>
      </c>
      <c r="AJ5" s="193" t="str">
        <f>$AH$2&amp;"//"&amp;$AH$3&amp;"//"&amp;AJ4</f>
        <v xml:space="preserve">     GAIA PLAIN DAHI //PD 200 GRMS//Free 
Pkt</v>
      </c>
      <c r="AK5" s="193" t="str">
        <f>$AH$2&amp;"//"&amp;$AK$3&amp;"//"&amp;AK4</f>
        <v xml:space="preserve">     GAIA PLAIN DAHI //PD 400 GRMS // Crt</v>
      </c>
      <c r="AL5" s="193" t="str">
        <f>$AH$2&amp;"//"&amp;$AK$3&amp;"//"&amp;AL4</f>
        <v xml:space="preserve">     GAIA PLAIN DAHI //PD 400 GRMS //Pkt</v>
      </c>
      <c r="AM5" s="193" t="str">
        <f>$AH$2&amp;"//"&amp;$AK$3&amp;"//"&amp;AM4</f>
        <v xml:space="preserve">     GAIA PLAIN DAHI //PD 400 GRMS //Free 
Pkt</v>
      </c>
      <c r="AN5" s="193" t="str">
        <f>$AH$2&amp;"//"&amp;$AN$3&amp;"//"&amp;AN4</f>
        <v xml:space="preserve">     GAIA PLAIN DAHI //PD 1 KG  // Crt</v>
      </c>
      <c r="AO5" s="193" t="str">
        <f>$AH$2&amp;"//"&amp;$AN$3&amp;"//"&amp;AO4</f>
        <v xml:space="preserve">     GAIA PLAIN DAHI //PD 1 KG  //Pkt</v>
      </c>
      <c r="AP5" s="193" t="str">
        <f>$AH$2&amp;"//"&amp;$AN$3&amp;"//"&amp;AP4</f>
        <v xml:space="preserve">     GAIA PLAIN DAHI //PD 1 KG  //Free 
Pkt</v>
      </c>
      <c r="AQ5" s="193" t="str">
        <f>$AH$2&amp;"//"&amp;$AQ$3&amp;"//"&amp;AQ4</f>
        <v xml:space="preserve">     GAIA PLAIN DAHI //PD 5 KG // Crt</v>
      </c>
      <c r="AR5" s="193" t="str">
        <f>$AH$2&amp;"//"&amp;$AQ$3&amp;"//"&amp;AR4</f>
        <v xml:space="preserve">     GAIA PLAIN DAHI //PD 5 KG //Pkt</v>
      </c>
      <c r="AS5" s="193" t="str">
        <f>$AH$2&amp;"//"&amp;$AQ$3&amp;"//"&amp;AS4</f>
        <v xml:space="preserve">     GAIA PLAIN DAHI //PD 5 KG //Free 
Pkt</v>
      </c>
      <c r="AT5" s="193" t="str">
        <f>$AH$2&amp;"//"&amp;$AT$3&amp;"//"&amp;AT4</f>
        <v xml:space="preserve">     GAIA PLAIN DAHI //PD
5 KG//BKT</v>
      </c>
      <c r="AU5" s="193" t="str">
        <f>$AH$2&amp;"//"&amp;$AU$3&amp;"//"&amp;AU4</f>
        <v xml:space="preserve">     GAIA PLAIN DAHI //PD 15 KG//BKT</v>
      </c>
      <c r="AV5" s="193" t="str">
        <f>$AV$2&amp;"//"&amp;$AV$3&amp;"//"&amp;AV4</f>
        <v>GAIA FLAVOURED DAHI//LYCHEE 90 GRMS//BOX</v>
      </c>
      <c r="AW5" s="193" t="str">
        <f>$AV$2&amp;"//"&amp;$AV$3&amp;"//"&amp;AW4</f>
        <v>GAIA FLAVOURED DAHI//LYCHEE 90 GRMS//Cups</v>
      </c>
      <c r="AX5" s="193" t="str">
        <f>$AV$2&amp;"//"&amp;$AV$3&amp;"//"&amp;AX4</f>
        <v>GAIA FLAVOURED DAHI//LYCHEE 90 GRMS//Free 
Box</v>
      </c>
      <c r="AY5" s="193" t="str">
        <f>$AV$2&amp;"//"&amp;$AY$3&amp;"//"&amp;AY4</f>
        <v>GAIA FLAVOURED DAHI//MUSKMELON   90 GRMS//BOX</v>
      </c>
      <c r="AZ5" s="193" t="str">
        <f>$AV$2&amp;"//"&amp;$AY$3&amp;"//"&amp;AZ4</f>
        <v>GAIA FLAVOURED DAHI//MUSKMELON   90 GRMS//Cups</v>
      </c>
      <c r="BA5" s="193" t="str">
        <f>$AV$2&amp;"//"&amp;$AY$3&amp;"//"&amp;BA4</f>
        <v>GAIA FLAVOURED DAHI//MUSKMELON   90 GRMS//Free 
Box</v>
      </c>
      <c r="BB5" s="193" t="str">
        <f>$BB$2&amp;"//"&amp;$BB$3&amp;"//"&amp;BB4</f>
        <v>GAIA KADHI DAHI//KD 200 GRMS// Crt</v>
      </c>
      <c r="BC5" s="193" t="str">
        <f>$BB$2&amp;"//"&amp;$BB$3&amp;"//"&amp;BC4</f>
        <v>GAIA KADHI DAHI//KD 200 GRMS//Pkt</v>
      </c>
      <c r="BD5" s="193" t="str">
        <f>$BB$2&amp;"//"&amp;$BB$3&amp;"//"&amp;BD4</f>
        <v>GAIA KADHI DAHI//KD 200 GRMS//Free 
Pkt</v>
      </c>
      <c r="BE5" s="193" t="str">
        <f>$BB$2&amp;"//"&amp;$BE$3&amp;"//"&amp;BE4</f>
        <v>GAIA KADHI DAHI//KD 1 KG // Crt</v>
      </c>
      <c r="BF5" s="193" t="str">
        <f>$BB$2&amp;"//"&amp;$BE$3&amp;"//"&amp;BF4</f>
        <v>GAIA KADHI DAHI//KD 1 KG //Pkt</v>
      </c>
      <c r="BG5" s="193" t="str">
        <f>$BB$2&amp;"//"&amp;$BE$3&amp;"//"&amp;BG4</f>
        <v>GAIA KADHI DAHI//KD 1 KG //Free 
Pkt</v>
      </c>
      <c r="BH5" s="193" t="str">
        <f>$BB$2&amp;"//"&amp;$BH$3&amp;"//"&amp;BH4</f>
        <v>GAIA KADHI DAHI//KD 5 KG // Crt</v>
      </c>
      <c r="BI5" s="193" t="str">
        <f>$BB$2&amp;"//"&amp;$BH$3&amp;"//"&amp;BI4</f>
        <v>GAIA KADHI DAHI//KD 5 KG //Pkt</v>
      </c>
      <c r="BJ5" s="193" t="str">
        <f>$BB$2&amp;"//"&amp;$BH$3&amp;"//"&amp;BJ4</f>
        <v>GAIA KADHI DAHI//KD 5 KG //Free 
Pkt</v>
      </c>
      <c r="BK5" s="193" t="str">
        <f>$BB$2&amp;"//"&amp;$BK$3&amp;"//"&amp;BK4</f>
        <v>GAIA KADHI DAHI//KD
5 KG //BKT</v>
      </c>
      <c r="BL5" s="193" t="str">
        <f>$BB$2&amp;"//"&amp;$BL$3&amp;"//"&amp;BL4</f>
        <v>GAIA KADHI DAHI//KD 15KG //BKT</v>
      </c>
      <c r="BM5" s="193" t="str">
        <f>$BM$2&amp;"//"&amp;$BM$3&amp;"//"&amp;BM4</f>
        <v>MASALA CHAAS 200 GRMS//// Crt</v>
      </c>
      <c r="BN5" s="193" t="str">
        <f>$BM$2&amp;"//"&amp;$BM$3&amp;"//"&amp;BN4</f>
        <v>MASALA CHAAS 200 GRMS////Pkt</v>
      </c>
      <c r="BO5" s="193" t="str">
        <f>$BM$2&amp;"//"&amp;$BM$3&amp;"//"&amp;BO4</f>
        <v>MASALA CHAAS 200 GRMS////Free 
Pkt</v>
      </c>
      <c r="BP5" s="193" t="str">
        <f>$BP$2&amp;"//"&amp;$BP$3&amp;"//"&amp;BP4</f>
        <v>GAIA LASSI //SWEET LASSI 180 GRMS// Crt</v>
      </c>
      <c r="BQ5" s="193" t="str">
        <f>$BP$2&amp;"//"&amp;$BP$3&amp;"//"&amp;BQ4</f>
        <v>GAIA LASSI //SWEET LASSI 180 GRMS//Pkt</v>
      </c>
      <c r="BR5" s="193" t="str">
        <f>$BP$2&amp;"//"&amp;$BP$3&amp;"//"&amp;BR4</f>
        <v>GAIA LASSI //SWEET LASSI 180 GRMS//Free 
Pkt</v>
      </c>
      <c r="BS5" s="193" t="str">
        <f>$BP$2&amp;"//"&amp;$BS$3&amp;"//"&amp;BS4</f>
        <v>GAIA LASSI //PLAIN (GLASS) LASSI 180 GRMS//BOX3</v>
      </c>
      <c r="BT5" s="193" t="str">
        <f>$BP$2&amp;"//"&amp;$BS$3&amp;"//"&amp;BT4</f>
        <v>GAIA LASSI //PLAIN (GLASS) LASSI 180 GRMS//Glass</v>
      </c>
      <c r="BU5" s="193" t="str">
        <f>$BP$2&amp;"//"&amp;$BS$3&amp;"//"&amp;BU4</f>
        <v>GAIA LASSI //PLAIN (GLASS) LASSI 180 GRMS//Free 
Box</v>
      </c>
      <c r="BV5" s="194" t="str">
        <f>$BP$2&amp;"//"&amp;$BV$3&amp;"//"&amp;BV4</f>
        <v>GAIA LASSI //MANGO LASSI 180 GRMS//BOX2</v>
      </c>
      <c r="BW5" s="193" t="str">
        <f>$BP$2&amp;"//"&amp;$BV$3&amp;"//"&amp;BW4</f>
        <v>GAIA LASSI //MANGO LASSI 180 GRMS//Glass</v>
      </c>
      <c r="BX5" s="193" t="str">
        <f>$BP$2&amp;"//"&amp;$BV$3&amp;"//"&amp;BX4</f>
        <v>GAIA LASSI //MANGO LASSI 180 GRMS//Free 
Box</v>
      </c>
      <c r="BY5" s="193" t="str">
        <f>$BP$2&amp;"//"&amp;$BY$3&amp;"//"&amp;BY4</f>
        <v>GAIA LASSI //STRAWBERRY LASSI 180 GRMS//BOX2</v>
      </c>
      <c r="BZ5" s="193" t="str">
        <f>$BP$2&amp;"//"&amp;$BY$3&amp;"//"&amp;BZ4</f>
        <v>GAIA LASSI //STRAWBERRY LASSI 180 GRMS//Glass</v>
      </c>
      <c r="CA5" s="193" t="str">
        <f>$BP$2&amp;"//"&amp;$BY$3&amp;"//"&amp;CA4</f>
        <v>GAIA LASSI //STRAWBERRY LASSI 180 GRMS//Free 
Box</v>
      </c>
      <c r="CB5" s="193" t="str">
        <f>$CB$2&amp;"//"&amp;$CB$2&amp;"//"&amp;CB4</f>
        <v>MASALA CHAAS GLAAS 180 GRMS//MASALA CHAAS GLAAS 180 GRMS//Box</v>
      </c>
      <c r="CC5" s="193" t="str">
        <f>$CB$2&amp;"//"&amp;$CB$2&amp;"//"&amp;CC4</f>
        <v>MASALA CHAAS GLAAS 180 GRMS//MASALA CHAAS GLAAS 180 GRMS//Glass</v>
      </c>
      <c r="CD5" s="193" t="str">
        <f>$CB$2&amp;"//"&amp;$CB$2&amp;"//"&amp;CD4</f>
        <v>MASALA CHAAS GLAAS 180 GRMS//MASALA CHAAS GLAAS 180 GRMS//Free Box</v>
      </c>
      <c r="CE5" s="94" t="str">
        <f>$CE$2&amp;"//"&amp;$CE$3&amp;"//"&amp;CE4</f>
        <v>GAIA PANEER//PANEER 
200 GRMS//BOX</v>
      </c>
      <c r="CF5" s="94" t="str">
        <f>$CE$2&amp;"//"&amp;$CE$3&amp;"//"&amp;CF4</f>
        <v>GAIA PANEER//PANEER 
200 GRMS//Pkt</v>
      </c>
      <c r="CG5" s="94" t="str">
        <f>$CE$2&amp;"//"&amp;$CE$3&amp;"//"&amp;CG4</f>
        <v>GAIA PANEER//PANEER 
200 GRMS//Free 
Pkt</v>
      </c>
      <c r="CH5" s="94" t="str">
        <f>"MASALA//"&amp;$CH$3&amp;"//"&amp;$CH$4</f>
        <v>MASALA//Zoff
Garam
Mashala//Free 
Pkt</v>
      </c>
      <c r="CI5" s="94" t="str">
        <f>$CE$2&amp;"//"&amp;$CI$3&amp;"//"&amp;CI4</f>
        <v>GAIA PANEER//PANEER 500 GRMS //Brand</v>
      </c>
      <c r="CJ5" s="94" t="str">
        <f>$CE$2&amp;"//"&amp;$CI$3&amp;"//"&amp;CJ4</f>
        <v>GAIA PANEER//PANEER 500 GRMS //Free 
Pkt</v>
      </c>
      <c r="CK5" s="94" t="str">
        <f>$CE$2&amp;"//"&amp;$CK$3&amp;"//"&amp;CK4</f>
        <v>GAIA PANEER//PANEER 1 KG//Brand</v>
      </c>
      <c r="CL5" s="94" t="str">
        <f>$CE$2&amp;"//"&amp;$CK$3&amp;"//"&amp;CL4</f>
        <v>GAIA PANEER//PANEER 1 KG//Free 
Pkt</v>
      </c>
      <c r="CM5" s="94" t="str">
        <f>$CE$2&amp;"//"&amp;$CM$3&amp;"//"&amp;CM4</f>
        <v>GAIA PANEER//PANEER 5 KG//Brand</v>
      </c>
      <c r="CN5" s="94" t="str">
        <f>$CN$2&amp;"//"&amp;$CN$3&amp;"//"&amp;CN4</f>
        <v>LOOSE PANEER//1 KG//Loose</v>
      </c>
      <c r="CO5" s="94" t="str">
        <f>$CN$2&amp;"//"&amp;$CO$3&amp;"//"&amp;CO4</f>
        <v>LOOSE PANEER//5 KG //Loose</v>
      </c>
      <c r="CP5" s="193" t="str">
        <f>$CP$2&amp;"//"&amp;$CP$2&amp;"//"&amp;CP4</f>
        <v>TOTAL
PANEER //TOTAL
PANEER //(IN KG)</v>
      </c>
      <c r="CQ5" s="193" t="str">
        <f>$CQ$2&amp;"//"&amp;$CQ$3&amp;"//"&amp;CQ4</f>
        <v>GAIA PREMIUM DESI GHEE //GHEE 100 ML//BOX</v>
      </c>
      <c r="CR5" s="193" t="str">
        <f>$CQ$2&amp;"//"&amp;$CQ$3&amp;"//"&amp;CR4</f>
        <v>GAIA PREMIUM DESI GHEE //GHEE 100 ML//JAR</v>
      </c>
      <c r="CS5" s="193" t="str">
        <f>$CQ$2&amp;"//"&amp;$CS$3&amp;"//"&amp;CS4</f>
        <v>GAIA PREMIUM DESI GHEE //GHEE 200 ML//BOX</v>
      </c>
      <c r="CT5" s="193" t="str">
        <f>$CQ$2&amp;"//"&amp;$CS$3&amp;"//"&amp;CT4</f>
        <v>GAIA PREMIUM DESI GHEE //GHEE 200 ML//JAR</v>
      </c>
      <c r="CU5" s="193" t="str">
        <f>$CQ$2&amp;"//"&amp;$CU$3&amp;"//"&amp;CU4</f>
        <v>GAIA PREMIUM DESI GHEE //GHEE 500 ML//BOX</v>
      </c>
      <c r="CV5" s="193" t="str">
        <f>$CQ$2&amp;"//"&amp;$CU$3&amp;"//"&amp;CV4</f>
        <v>GAIA PREMIUM DESI GHEE //GHEE 500 ML//JAR</v>
      </c>
      <c r="CW5" s="193" t="str">
        <f>$CQ$2&amp;"//"&amp;$CW$3&amp;"//"&amp;CW4</f>
        <v>GAIA PREMIUM DESI GHEE //GHEE 1 LTR  //BOX</v>
      </c>
      <c r="CX5" s="193" t="str">
        <f>$CQ$2&amp;"//"&amp;$CW$3&amp;"//"&amp;CX4</f>
        <v>GAIA PREMIUM DESI GHEE //GHEE 1 LTR  //JAR</v>
      </c>
      <c r="CY5" s="193" t="str">
        <f>$CQ$2&amp;"//"&amp;$CY$3&amp;"//"&amp;CY4</f>
        <v>GAIA PREMIUM DESI GHEE //GHEE 1 LTR Ceka Pack//BOX</v>
      </c>
      <c r="CZ5" s="193" t="str">
        <f>$CQ$2&amp;"//"&amp;$CY$3&amp;"//"&amp;CZ4</f>
        <v>GAIA PREMIUM DESI GHEE //GHEE 1 LTR Ceka Pack//JAR</v>
      </c>
      <c r="DA5" s="193" t="str">
        <f>$CQ$2&amp;"//"&amp;$DA$3&amp;"//"&amp;DA4</f>
        <v>GAIA PREMIUM DESI GHEE //Cow GHEE 1 LTR Ceka Pack //BOX</v>
      </c>
      <c r="DB5" s="193" t="str">
        <f>$CQ$2&amp;"//"&amp;$DA$3&amp;"//"&amp;DB4</f>
        <v>GAIA PREMIUM DESI GHEE //Cow GHEE 1 LTR Ceka Pack //JAR</v>
      </c>
      <c r="DC5" s="193" t="str">
        <f>$CQ$2&amp;"//"&amp;$DC$3&amp;"//"&amp;DC4</f>
        <v>GAIA PREMIUM DESI GHEE //GHEE 900 ML Ceka Pack//BOX</v>
      </c>
      <c r="DD5" s="193" t="str">
        <f>$CQ$2&amp;"//"&amp;$DC$3&amp;"//"&amp;DD4</f>
        <v>GAIA PREMIUM DESI GHEE //GHEE 900 ML Ceka Pack//JAR</v>
      </c>
      <c r="DE5" s="193" t="str">
        <f>$CQ$2&amp;"//"&amp;$DE$3&amp;"//"&amp;DE4</f>
        <v>GAIA PREMIUM DESI GHEE //Cow GHEE 900 ML Ceka Pack //BOX</v>
      </c>
      <c r="DF5" s="193" t="str">
        <f>$CQ$2&amp;"//"&amp;$DE$3&amp;"//"&amp;DF4</f>
        <v>GAIA PREMIUM DESI GHEE //Cow GHEE 900 ML Ceka Pack //JAR</v>
      </c>
      <c r="DG5" s="193" t="str">
        <f>$CQ$2&amp;"//"&amp;$DG$3&amp;"//"&amp;DG4</f>
        <v>GAIA PREMIUM DESI GHEE //GHEE 5 LTRS //BOX</v>
      </c>
      <c r="DH5" s="193" t="str">
        <f>$CQ$2&amp;"//"&amp;$DG$3&amp;"//"&amp;DH4</f>
        <v>GAIA PREMIUM DESI GHEE //GHEE 5 LTRS //JAR</v>
      </c>
      <c r="DI5" s="193" t="str">
        <f>$CQ$2&amp;"//"&amp;$DI$3&amp;"//"&amp;DI4</f>
        <v>GAIA PREMIUM DESI GHEE //COW GHEE 200 ML//BOX</v>
      </c>
      <c r="DJ5" s="193" t="str">
        <f>$CQ$2&amp;"//"&amp;$DI$3&amp;"//"&amp;DJ4</f>
        <v>GAIA PREMIUM DESI GHEE //COW GHEE 200 ML//JAR</v>
      </c>
      <c r="DK5" s="193" t="str">
        <f>$CQ$2&amp;"//"&amp;$DK$3&amp;"//"&amp;DK4</f>
        <v>GAIA PREMIUM DESI GHEE //COW GHEE 500 ML//BOX</v>
      </c>
      <c r="DL5" s="193" t="str">
        <f>$CQ$2&amp;"//"&amp;$DK$3&amp;"//"&amp;DL4</f>
        <v>GAIA PREMIUM DESI GHEE //COW GHEE 500 ML//JAR</v>
      </c>
      <c r="DM5" s="193" t="str">
        <f>$CQ$2&amp;"//"&amp;$DM$3&amp;"//"&amp;DM4</f>
        <v>GAIA PREMIUM DESI GHEE //COW GHEE 1LTR//BOX</v>
      </c>
      <c r="DN5" s="193" t="str">
        <f>$CQ$2&amp;"//"&amp;$DM$3&amp;"//"&amp;DN4</f>
        <v>GAIA PREMIUM DESI GHEE //COW GHEE 1LTR//JAR</v>
      </c>
      <c r="DO5" s="193" t="str">
        <f>$CQ$2&amp;"//"&amp;$DO$3&amp;"//"&amp;DO4</f>
        <v>GAIA PREMIUM DESI GHEE //GHEE 20 ML Pouch//BOX</v>
      </c>
      <c r="DP5" s="193" t="str">
        <f>$CQ$2&amp;"//"&amp;$DO$3&amp;"//"&amp;DP4</f>
        <v>GAIA PREMIUM DESI GHEE //GHEE 20 ML Pouch//Jar</v>
      </c>
      <c r="DQ5" s="193" t="str">
        <f>$CQ$2&amp;"//"&amp;$DO$3&amp;"//"&amp;DQ4</f>
        <v>GAIA PREMIUM DESI GHEE //GHEE 20 ML Pouch//Free Jar</v>
      </c>
      <c r="DR5" s="193" t="str">
        <f>$CQ$2&amp;"//"&amp;$DR$3&amp;"//"&amp;DR4</f>
        <v>GAIA PREMIUM DESI GHEE //GHEE 15 KG //TIN</v>
      </c>
      <c r="DS5" s="336" t="str">
        <f>$DS$2&amp;"//"&amp;$DS$3&amp;"//"&amp;DS4</f>
        <v>SWEETS//Shrikhand KE 80g//BOX</v>
      </c>
      <c r="DT5" s="336" t="str">
        <f>$DS$2&amp;"//"&amp;$DS$3&amp;"//"&amp;DT4</f>
        <v>SWEETS//Shrikhand KE 80g//Cup</v>
      </c>
      <c r="DU5" s="336" t="str">
        <f>$DS$2&amp;"//"&amp;$DS$3&amp;"//"&amp;DU4</f>
        <v>SWEETS//Shrikhand KE 80g//Free Box</v>
      </c>
      <c r="DV5" s="336" t="str">
        <f>$DS$2&amp;"//"&amp;$DV$3&amp;"//"&amp;DV4</f>
        <v>SWEETS//Shrikhand KE 80g-Box(6Pc)//BOX</v>
      </c>
      <c r="DW5" s="336" t="str">
        <f>$DS$2&amp;"//"&amp;$DV$3&amp;"//"&amp;DW4</f>
        <v>SWEETS//Shrikhand KE 80g-Box(6Pc)//Free Box</v>
      </c>
      <c r="DX5" s="193" t="str">
        <f>$DS$2&amp;"//"&amp;$DX$3&amp;"//"&amp;DX4</f>
        <v>SWEETS//Shahi Rabdi 80g//Trey</v>
      </c>
      <c r="DY5" s="193" t="str">
        <f>$DS$2&amp;"//"&amp;$DX$3&amp;"//"&amp;DY4</f>
        <v>SWEETS//Shahi Rabdi 80g//Free Tray</v>
      </c>
      <c r="DZ5" s="193" t="str">
        <f>$DS$2&amp;"//"&amp;$DZ$3&amp;"//"&amp;DZ4</f>
        <v>SWEETS//Shahi Rabdi 80g//Box</v>
      </c>
      <c r="EA5" s="193" t="str">
        <f>$DS$2&amp;"//"&amp;$DZ$3&amp;"//"&amp;EA4</f>
        <v>SWEETS//Shahi Rabdi 80g//Free box</v>
      </c>
      <c r="EB5" s="193" t="str">
        <f>$DS$2&amp;"//"&amp;$EB$3&amp;"//"&amp;EB4</f>
        <v>SWEETS//Shahi Rabdi 80g-Box(6Pc)//Box</v>
      </c>
      <c r="EC5" s="193" t="str">
        <f>$DS$2&amp;"//"&amp;$EB$3&amp;"//"&amp;EC4</f>
        <v>SWEETS//Shahi Rabdi 80g-Box(6Pc)//Free box</v>
      </c>
      <c r="ED5" s="193" t="str">
        <f>$DS$2&amp;"//"&amp;$ED$3&amp;"//"&amp;ED4</f>
        <v>SWEETS//Peda 200g//BOX</v>
      </c>
      <c r="EE5" s="193" t="str">
        <f>$DS$2&amp;"//"&amp;$ED$3&amp;"//"&amp;EE4</f>
        <v>SWEETS//Peda 200g//Free 
CBX</v>
      </c>
      <c r="EF5" s="193" t="str">
        <f>$DS$2&amp;"//"&amp;$EF$3&amp;"//"&amp;EF4</f>
        <v>SWEETS//Kesar Peda 200g//BOX</v>
      </c>
      <c r="EG5" s="193" t="str">
        <f>$DS$2&amp;"//"&amp;$EF$3&amp;"//"&amp;EG4</f>
        <v>SWEETS//Kesar Peda 200g//Free 
CBX</v>
      </c>
      <c r="EH5" s="193" t="str">
        <f>$DS$2&amp;"//"&amp;$EH$3&amp;"//"&amp;EH4</f>
        <v xml:space="preserve">SWEETS//BROWN 1KG//KG </v>
      </c>
      <c r="EI5" s="193" t="str">
        <f>$EI$2&amp;"//"&amp;$EI$2&amp;"//"&amp;EI4</f>
        <v>ORDER
AMOUNT //ORDER
AMOUNT //Value in Rs.</v>
      </c>
      <c r="EJ5" s="193" t="str">
        <f>$EI$2&amp;"//"&amp;$EI$2&amp;"//"&amp;EJ4</f>
        <v>ORDER
AMOUNT //ORDER
AMOUNT //City Name</v>
      </c>
      <c r="EK5" s="193" t="str">
        <f>$EI$2&amp;"//"&amp;$EI$2&amp;"//"&amp;EK4</f>
        <v>ORDER
AMOUNT //ORDER
AMOUNT //CHALAN NO</v>
      </c>
      <c r="ER5" s="193"/>
      <c r="ES5" s="193"/>
      <c r="ET5" s="193"/>
    </row>
    <row r="6" spans="2:150" ht="15" hidden="1" customHeight="1">
      <c r="B6" s="442">
        <v>1</v>
      </c>
      <c r="C6" s="441" t="s">
        <v>947</v>
      </c>
      <c r="D6" s="232"/>
      <c r="E6" s="233"/>
      <c r="F6" s="234"/>
      <c r="G6" s="232"/>
      <c r="H6" s="233"/>
      <c r="I6" s="234"/>
      <c r="J6" s="321"/>
      <c r="K6" s="233"/>
      <c r="L6" s="234"/>
      <c r="M6" s="321"/>
      <c r="N6" s="233"/>
      <c r="O6" s="234"/>
      <c r="P6" s="412"/>
      <c r="Q6" s="233"/>
      <c r="R6" s="234"/>
      <c r="S6" s="235"/>
      <c r="T6" s="233"/>
      <c r="U6" s="234"/>
      <c r="V6" s="421"/>
      <c r="W6" s="233"/>
      <c r="X6" s="234"/>
      <c r="Y6" s="232"/>
      <c r="Z6" s="234"/>
      <c r="AA6" s="378"/>
      <c r="AB6" s="235"/>
      <c r="AC6" s="236"/>
      <c r="AD6" s="234"/>
      <c r="AE6" s="356"/>
      <c r="AF6" s="236"/>
      <c r="AG6" s="234"/>
      <c r="AH6" s="232"/>
      <c r="AI6" s="237"/>
      <c r="AJ6" s="234"/>
      <c r="AK6" s="232"/>
      <c r="AL6" s="237"/>
      <c r="AM6" s="234"/>
      <c r="AN6" s="232"/>
      <c r="AO6" s="237"/>
      <c r="AP6" s="234"/>
      <c r="AQ6" s="232"/>
      <c r="AR6" s="237"/>
      <c r="AS6" s="234"/>
      <c r="AT6" s="389"/>
      <c r="AU6" s="238"/>
      <c r="AV6" s="235"/>
      <c r="AW6" s="236"/>
      <c r="AX6" s="234"/>
      <c r="AY6" s="235"/>
      <c r="AZ6" s="236"/>
      <c r="BA6" s="234"/>
      <c r="BB6" s="232"/>
      <c r="BC6" s="237"/>
      <c r="BD6" s="234"/>
      <c r="BE6" s="232"/>
      <c r="BF6" s="237"/>
      <c r="BG6" s="234"/>
      <c r="BH6" s="232"/>
      <c r="BI6" s="237"/>
      <c r="BJ6" s="234"/>
      <c r="BK6" s="389"/>
      <c r="BL6" s="238"/>
      <c r="BM6" s="232"/>
      <c r="BN6" s="237"/>
      <c r="BO6" s="234"/>
      <c r="BP6" s="236"/>
      <c r="BQ6" s="237"/>
      <c r="BR6" s="234"/>
      <c r="BS6" s="239"/>
      <c r="BT6" s="240"/>
      <c r="BU6" s="234"/>
      <c r="BV6" s="241"/>
      <c r="BW6" s="240"/>
      <c r="BX6" s="234"/>
      <c r="BY6" s="242"/>
      <c r="BZ6" s="240"/>
      <c r="CA6" s="234"/>
      <c r="CB6" s="235"/>
      <c r="CC6" s="240"/>
      <c r="CD6" s="234"/>
      <c r="CE6" s="235"/>
      <c r="CF6" s="237"/>
      <c r="CG6" s="234"/>
      <c r="CH6" s="316"/>
      <c r="CI6" s="240"/>
      <c r="CJ6" s="234"/>
      <c r="CK6" s="243"/>
      <c r="CL6" s="234"/>
      <c r="CM6" s="371"/>
      <c r="CN6" s="244"/>
      <c r="CO6" s="245"/>
      <c r="CP6" s="246">
        <f t="shared" ref="CP6:CP37" si="0">(((CE6*14)+CF6+CG6)/5)+((CI6+CJ6)/2)+(CK6+CN6+CL6)+(CO6*5)</f>
        <v>0</v>
      </c>
      <c r="CQ6" s="235"/>
      <c r="CR6" s="247"/>
      <c r="CS6" s="235"/>
      <c r="CT6" s="247"/>
      <c r="CU6" s="235"/>
      <c r="CV6" s="247"/>
      <c r="CW6" s="235"/>
      <c r="CX6" s="247"/>
      <c r="CY6" s="235"/>
      <c r="CZ6" s="247"/>
      <c r="DA6" s="235"/>
      <c r="DB6" s="247"/>
      <c r="DC6" s="235"/>
      <c r="DD6" s="247"/>
      <c r="DE6" s="235"/>
      <c r="DF6" s="247"/>
      <c r="DG6" s="235"/>
      <c r="DH6" s="247"/>
      <c r="DI6" s="235"/>
      <c r="DJ6" s="247"/>
      <c r="DK6" s="235"/>
      <c r="DL6" s="247"/>
      <c r="DM6" s="235"/>
      <c r="DN6" s="247"/>
      <c r="DO6" s="235"/>
      <c r="DP6" s="247"/>
      <c r="DQ6" s="234"/>
      <c r="DR6" s="244"/>
      <c r="DS6" s="332"/>
      <c r="DT6" s="244"/>
      <c r="DU6" s="332"/>
      <c r="DV6" s="332"/>
      <c r="DW6" s="332"/>
      <c r="DX6" s="248"/>
      <c r="DY6" s="234"/>
      <c r="DZ6" s="316"/>
      <c r="EA6" s="234"/>
      <c r="EB6" s="292"/>
      <c r="EC6" s="234"/>
      <c r="ED6" s="249"/>
      <c r="EE6" s="234"/>
      <c r="EF6" s="406"/>
      <c r="EG6" s="96"/>
      <c r="EH6" s="250"/>
      <c r="EI6" s="207">
        <f>SUMPRODUCT(D6:EH6,'Raipur-3 R'!D6:EH6)</f>
        <v>0</v>
      </c>
      <c r="EJ6" s="3" t="s">
        <v>1026</v>
      </c>
      <c r="ER6" s="208" t="s">
        <v>22</v>
      </c>
      <c r="ES6" s="30" t="str">
        <f t="shared" ref="ES6:ES68" si="1">C6</f>
        <v>D-Mart 36 City Center Mall</v>
      </c>
      <c r="ET6" s="209">
        <f>EI6</f>
        <v>0</v>
      </c>
    </row>
    <row r="7" spans="2:150" ht="15" hidden="1" customHeight="1">
      <c r="B7" s="442">
        <f>B6+1</f>
        <v>2</v>
      </c>
      <c r="C7" s="441" t="s">
        <v>949</v>
      </c>
      <c r="D7" s="232"/>
      <c r="E7" s="233"/>
      <c r="F7" s="234"/>
      <c r="G7" s="232"/>
      <c r="H7" s="233"/>
      <c r="I7" s="234"/>
      <c r="J7" s="321"/>
      <c r="K7" s="233"/>
      <c r="L7" s="234"/>
      <c r="M7" s="321"/>
      <c r="N7" s="233"/>
      <c r="O7" s="234"/>
      <c r="P7" s="412"/>
      <c r="Q7" s="233"/>
      <c r="R7" s="234"/>
      <c r="S7" s="235"/>
      <c r="T7" s="233"/>
      <c r="U7" s="234"/>
      <c r="V7" s="421"/>
      <c r="W7" s="233"/>
      <c r="X7" s="234"/>
      <c r="Y7" s="232"/>
      <c r="Z7" s="234"/>
      <c r="AA7" s="378"/>
      <c r="AB7" s="235"/>
      <c r="AC7" s="236"/>
      <c r="AD7" s="234"/>
      <c r="AE7" s="356"/>
      <c r="AF7" s="236"/>
      <c r="AG7" s="234"/>
      <c r="AH7" s="232"/>
      <c r="AI7" s="237"/>
      <c r="AJ7" s="234"/>
      <c r="AK7" s="232"/>
      <c r="AL7" s="237"/>
      <c r="AM7" s="234"/>
      <c r="AN7" s="232"/>
      <c r="AO7" s="237"/>
      <c r="AP7" s="234"/>
      <c r="AQ7" s="232"/>
      <c r="AR7" s="237"/>
      <c r="AS7" s="234"/>
      <c r="AT7" s="389"/>
      <c r="AU7" s="238"/>
      <c r="AV7" s="235"/>
      <c r="AW7" s="236"/>
      <c r="AX7" s="234"/>
      <c r="AY7" s="235"/>
      <c r="AZ7" s="236"/>
      <c r="BA7" s="234"/>
      <c r="BB7" s="232"/>
      <c r="BC7" s="237"/>
      <c r="BD7" s="234"/>
      <c r="BE7" s="232"/>
      <c r="BF7" s="237"/>
      <c r="BG7" s="234"/>
      <c r="BH7" s="232"/>
      <c r="BI7" s="237"/>
      <c r="BJ7" s="234"/>
      <c r="BK7" s="389"/>
      <c r="BL7" s="238"/>
      <c r="BM7" s="232"/>
      <c r="BN7" s="237"/>
      <c r="BO7" s="234"/>
      <c r="BP7" s="236"/>
      <c r="BQ7" s="237"/>
      <c r="BR7" s="234"/>
      <c r="BS7" s="239"/>
      <c r="BT7" s="240"/>
      <c r="BU7" s="234"/>
      <c r="BV7" s="241"/>
      <c r="BW7" s="240"/>
      <c r="BX7" s="234"/>
      <c r="BY7" s="242"/>
      <c r="BZ7" s="240"/>
      <c r="CA7" s="234"/>
      <c r="CB7" s="235"/>
      <c r="CC7" s="240"/>
      <c r="CD7" s="234"/>
      <c r="CE7" s="235"/>
      <c r="CF7" s="237"/>
      <c r="CG7" s="234"/>
      <c r="CH7" s="316"/>
      <c r="CI7" s="240"/>
      <c r="CJ7" s="234"/>
      <c r="CK7" s="243"/>
      <c r="CL7" s="234"/>
      <c r="CM7" s="371"/>
      <c r="CN7" s="244"/>
      <c r="CO7" s="245"/>
      <c r="CP7" s="246">
        <f t="shared" si="0"/>
        <v>0</v>
      </c>
      <c r="CQ7" s="235"/>
      <c r="CR7" s="247"/>
      <c r="CS7" s="235"/>
      <c r="CT7" s="247"/>
      <c r="CU7" s="235"/>
      <c r="CV7" s="247"/>
      <c r="CW7" s="235"/>
      <c r="CX7" s="247"/>
      <c r="CY7" s="235"/>
      <c r="CZ7" s="247"/>
      <c r="DA7" s="235"/>
      <c r="DB7" s="247"/>
      <c r="DC7" s="235"/>
      <c r="DD7" s="247"/>
      <c r="DE7" s="235"/>
      <c r="DF7" s="247"/>
      <c r="DG7" s="235"/>
      <c r="DH7" s="247"/>
      <c r="DI7" s="235"/>
      <c r="DJ7" s="247"/>
      <c r="DK7" s="235"/>
      <c r="DL7" s="247"/>
      <c r="DM7" s="235"/>
      <c r="DN7" s="247"/>
      <c r="DO7" s="235"/>
      <c r="DP7" s="247"/>
      <c r="DQ7" s="234"/>
      <c r="DR7" s="244"/>
      <c r="DS7" s="332"/>
      <c r="DT7" s="244"/>
      <c r="DU7" s="332"/>
      <c r="DV7" s="581"/>
      <c r="DW7" s="332"/>
      <c r="DX7" s="248"/>
      <c r="DY7" s="234"/>
      <c r="DZ7" s="316"/>
      <c r="EA7" s="234"/>
      <c r="EB7" s="292"/>
      <c r="EC7" s="234"/>
      <c r="ED7" s="249"/>
      <c r="EE7" s="234"/>
      <c r="EF7" s="406"/>
      <c r="EG7" s="96"/>
      <c r="EH7" s="250"/>
      <c r="EI7" s="207">
        <f>SUMPRODUCT(D7:EH7,'Raipur-3 R'!D7:EH7)</f>
        <v>0</v>
      </c>
      <c r="EJ7" s="3" t="s">
        <v>1026</v>
      </c>
      <c r="ER7" s="208" t="s">
        <v>23</v>
      </c>
      <c r="ES7" s="30" t="str">
        <f t="shared" si="1"/>
        <v>D-Mart Ring Road Raipur</v>
      </c>
      <c r="ET7" s="209">
        <f t="shared" ref="ET7:ET68" si="2">EI7</f>
        <v>0</v>
      </c>
    </row>
    <row r="8" spans="2:150" ht="15" hidden="1" customHeight="1">
      <c r="B8" s="442">
        <f t="shared" ref="B8:B68" si="3">B7+1</f>
        <v>3</v>
      </c>
      <c r="C8" s="441" t="s">
        <v>948</v>
      </c>
      <c r="D8" s="232"/>
      <c r="E8" s="233"/>
      <c r="F8" s="234"/>
      <c r="G8" s="232"/>
      <c r="H8" s="233"/>
      <c r="I8" s="234"/>
      <c r="J8" s="321"/>
      <c r="K8" s="233"/>
      <c r="L8" s="234"/>
      <c r="M8" s="321"/>
      <c r="N8" s="233"/>
      <c r="O8" s="234"/>
      <c r="P8" s="412"/>
      <c r="Q8" s="233"/>
      <c r="R8" s="234"/>
      <c r="S8" s="235"/>
      <c r="T8" s="233"/>
      <c r="U8" s="234"/>
      <c r="V8" s="421"/>
      <c r="W8" s="233"/>
      <c r="X8" s="234"/>
      <c r="Y8" s="232"/>
      <c r="Z8" s="234"/>
      <c r="AA8" s="378"/>
      <c r="AB8" s="235"/>
      <c r="AC8" s="236"/>
      <c r="AD8" s="234"/>
      <c r="AE8" s="356"/>
      <c r="AF8" s="236"/>
      <c r="AG8" s="234"/>
      <c r="AH8" s="232"/>
      <c r="AI8" s="237"/>
      <c r="AJ8" s="234"/>
      <c r="AK8" s="232"/>
      <c r="AL8" s="237"/>
      <c r="AM8" s="234"/>
      <c r="AN8" s="232"/>
      <c r="AO8" s="237"/>
      <c r="AP8" s="234"/>
      <c r="AQ8" s="232"/>
      <c r="AR8" s="237"/>
      <c r="AS8" s="234"/>
      <c r="AT8" s="389"/>
      <c r="AU8" s="238"/>
      <c r="AV8" s="235"/>
      <c r="AW8" s="236"/>
      <c r="AX8" s="234"/>
      <c r="AY8" s="235"/>
      <c r="AZ8" s="236"/>
      <c r="BA8" s="234"/>
      <c r="BB8" s="232"/>
      <c r="BC8" s="237"/>
      <c r="BD8" s="234"/>
      <c r="BE8" s="232"/>
      <c r="BF8" s="237"/>
      <c r="BG8" s="234"/>
      <c r="BH8" s="232"/>
      <c r="BI8" s="237"/>
      <c r="BJ8" s="234"/>
      <c r="BK8" s="389"/>
      <c r="BL8" s="238"/>
      <c r="BM8" s="232"/>
      <c r="BN8" s="237"/>
      <c r="BO8" s="234"/>
      <c r="BP8" s="236"/>
      <c r="BQ8" s="237"/>
      <c r="BR8" s="234"/>
      <c r="BS8" s="239"/>
      <c r="BT8" s="240"/>
      <c r="BU8" s="234"/>
      <c r="BV8" s="241"/>
      <c r="BW8" s="240"/>
      <c r="BX8" s="234"/>
      <c r="BY8" s="242"/>
      <c r="BZ8" s="240"/>
      <c r="CA8" s="234"/>
      <c r="CB8" s="235"/>
      <c r="CC8" s="240"/>
      <c r="CD8" s="234"/>
      <c r="CE8" s="235"/>
      <c r="CF8" s="237"/>
      <c r="CG8" s="234"/>
      <c r="CH8" s="316"/>
      <c r="CI8" s="240"/>
      <c r="CJ8" s="234"/>
      <c r="CK8" s="243"/>
      <c r="CL8" s="234"/>
      <c r="CM8" s="371"/>
      <c r="CN8" s="244"/>
      <c r="CO8" s="245"/>
      <c r="CP8" s="246">
        <f t="shared" si="0"/>
        <v>0</v>
      </c>
      <c r="CQ8" s="235"/>
      <c r="CR8" s="247"/>
      <c r="CS8" s="235"/>
      <c r="CT8" s="247"/>
      <c r="CU8" s="235"/>
      <c r="CV8" s="247"/>
      <c r="CW8" s="235"/>
      <c r="CX8" s="247"/>
      <c r="CY8" s="235"/>
      <c r="CZ8" s="247"/>
      <c r="DA8" s="235"/>
      <c r="DB8" s="247"/>
      <c r="DC8" s="235"/>
      <c r="DD8" s="247"/>
      <c r="DE8" s="235"/>
      <c r="DF8" s="247"/>
      <c r="DG8" s="235"/>
      <c r="DH8" s="247"/>
      <c r="DI8" s="235"/>
      <c r="DJ8" s="247"/>
      <c r="DK8" s="235"/>
      <c r="DL8" s="247"/>
      <c r="DM8" s="235"/>
      <c r="DN8" s="247"/>
      <c r="DO8" s="235"/>
      <c r="DP8" s="247"/>
      <c r="DQ8" s="234"/>
      <c r="DR8" s="244"/>
      <c r="DS8" s="332"/>
      <c r="DT8" s="244"/>
      <c r="DU8" s="332"/>
      <c r="DV8" s="581"/>
      <c r="DW8" s="332"/>
      <c r="DX8" s="248"/>
      <c r="DY8" s="234"/>
      <c r="DZ8" s="316"/>
      <c r="EA8" s="234"/>
      <c r="EB8" s="292"/>
      <c r="EC8" s="234"/>
      <c r="ED8" s="249"/>
      <c r="EE8" s="234"/>
      <c r="EF8" s="406"/>
      <c r="EG8" s="96"/>
      <c r="EH8" s="250"/>
      <c r="EI8" s="207">
        <f>SUMPRODUCT(D8:EH8,'Raipur-3 R'!D8:EH8)</f>
        <v>0</v>
      </c>
      <c r="EJ8" s="3" t="s">
        <v>1026</v>
      </c>
      <c r="ER8" s="208" t="s">
        <v>24</v>
      </c>
      <c r="ES8" s="30" t="str">
        <f t="shared" si="1"/>
        <v xml:space="preserve">D-Mart Devpuri </v>
      </c>
      <c r="ET8" s="209">
        <f t="shared" si="2"/>
        <v>0</v>
      </c>
    </row>
    <row r="9" spans="2:150" ht="15" hidden="1" customHeight="1">
      <c r="B9" s="442">
        <f t="shared" si="3"/>
        <v>4</v>
      </c>
      <c r="C9" s="441" t="s">
        <v>1010</v>
      </c>
      <c r="D9" s="232"/>
      <c r="E9" s="233"/>
      <c r="F9" s="234"/>
      <c r="G9" s="232"/>
      <c r="H9" s="233"/>
      <c r="I9" s="234"/>
      <c r="J9" s="321"/>
      <c r="K9" s="233"/>
      <c r="L9" s="234"/>
      <c r="M9" s="321"/>
      <c r="N9" s="233"/>
      <c r="O9" s="234"/>
      <c r="P9" s="412"/>
      <c r="Q9" s="233"/>
      <c r="R9" s="234"/>
      <c r="S9" s="235"/>
      <c r="T9" s="233"/>
      <c r="U9" s="234"/>
      <c r="V9" s="421"/>
      <c r="W9" s="233"/>
      <c r="X9" s="234"/>
      <c r="Y9" s="232"/>
      <c r="Z9" s="234"/>
      <c r="AA9" s="378"/>
      <c r="AB9" s="235"/>
      <c r="AC9" s="236"/>
      <c r="AD9" s="234"/>
      <c r="AE9" s="356"/>
      <c r="AF9" s="236"/>
      <c r="AG9" s="234"/>
      <c r="AH9" s="232"/>
      <c r="AI9" s="237"/>
      <c r="AJ9" s="234"/>
      <c r="AK9" s="232"/>
      <c r="AL9" s="237"/>
      <c r="AM9" s="234"/>
      <c r="AN9" s="232"/>
      <c r="AO9" s="237"/>
      <c r="AP9" s="234"/>
      <c r="AQ9" s="232"/>
      <c r="AR9" s="237"/>
      <c r="AS9" s="234"/>
      <c r="AT9" s="389"/>
      <c r="AU9" s="238"/>
      <c r="AV9" s="235"/>
      <c r="AW9" s="236"/>
      <c r="AX9" s="234"/>
      <c r="AY9" s="235"/>
      <c r="AZ9" s="236"/>
      <c r="BA9" s="234"/>
      <c r="BB9" s="232"/>
      <c r="BC9" s="237"/>
      <c r="BD9" s="234"/>
      <c r="BE9" s="232"/>
      <c r="BF9" s="237"/>
      <c r="BG9" s="234"/>
      <c r="BH9" s="232"/>
      <c r="BI9" s="237"/>
      <c r="BJ9" s="234"/>
      <c r="BK9" s="389"/>
      <c r="BL9" s="238"/>
      <c r="BM9" s="232"/>
      <c r="BN9" s="237"/>
      <c r="BO9" s="234"/>
      <c r="BP9" s="236"/>
      <c r="BQ9" s="237"/>
      <c r="BR9" s="234"/>
      <c r="BS9" s="239"/>
      <c r="BT9" s="240"/>
      <c r="BU9" s="234"/>
      <c r="BV9" s="241"/>
      <c r="BW9" s="240"/>
      <c r="BX9" s="234"/>
      <c r="BY9" s="242"/>
      <c r="BZ9" s="240"/>
      <c r="CA9" s="234"/>
      <c r="CB9" s="235"/>
      <c r="CC9" s="240"/>
      <c r="CD9" s="234"/>
      <c r="CE9" s="235"/>
      <c r="CF9" s="237"/>
      <c r="CG9" s="234"/>
      <c r="CH9" s="316"/>
      <c r="CI9" s="240"/>
      <c r="CJ9" s="234"/>
      <c r="CK9" s="243"/>
      <c r="CL9" s="234"/>
      <c r="CM9" s="371"/>
      <c r="CN9" s="244"/>
      <c r="CO9" s="245"/>
      <c r="CP9" s="246">
        <f t="shared" si="0"/>
        <v>0</v>
      </c>
      <c r="CQ9" s="235"/>
      <c r="CR9" s="247"/>
      <c r="CS9" s="235"/>
      <c r="CT9" s="247"/>
      <c r="CU9" s="235"/>
      <c r="CV9" s="247"/>
      <c r="CW9" s="235"/>
      <c r="CX9" s="247"/>
      <c r="CY9" s="235"/>
      <c r="CZ9" s="247"/>
      <c r="DA9" s="235"/>
      <c r="DB9" s="247"/>
      <c r="DC9" s="235"/>
      <c r="DD9" s="247"/>
      <c r="DE9" s="235"/>
      <c r="DF9" s="247"/>
      <c r="DG9" s="235"/>
      <c r="DH9" s="247"/>
      <c r="DI9" s="235"/>
      <c r="DJ9" s="247"/>
      <c r="DK9" s="235"/>
      <c r="DL9" s="247"/>
      <c r="DM9" s="235"/>
      <c r="DN9" s="247"/>
      <c r="DO9" s="235"/>
      <c r="DP9" s="247"/>
      <c r="DQ9" s="234"/>
      <c r="DR9" s="244"/>
      <c r="DS9" s="332"/>
      <c r="DT9" s="244"/>
      <c r="DU9" s="332"/>
      <c r="DV9" s="581"/>
      <c r="DW9" s="332"/>
      <c r="DX9" s="248"/>
      <c r="DY9" s="234"/>
      <c r="DZ9" s="316"/>
      <c r="EA9" s="234"/>
      <c r="EB9" s="292"/>
      <c r="EC9" s="234"/>
      <c r="ED9" s="249"/>
      <c r="EE9" s="234"/>
      <c r="EF9" s="406"/>
      <c r="EG9" s="96"/>
      <c r="EH9" s="250"/>
      <c r="EI9" s="207">
        <f>SUMPRODUCT(D9:EH9,'Raipur-3 R'!D9:EH9)</f>
        <v>0</v>
      </c>
      <c r="EJ9" s="3" t="s">
        <v>1026</v>
      </c>
      <c r="ER9" s="208" t="s">
        <v>25</v>
      </c>
      <c r="ES9" s="30" t="str">
        <f t="shared" si="1"/>
        <v>D-Mart DC Raipur</v>
      </c>
      <c r="ET9" s="209">
        <f t="shared" si="2"/>
        <v>0</v>
      </c>
    </row>
    <row r="10" spans="2:150" ht="15" customHeight="1">
      <c r="B10" s="195">
        <f t="shared" si="3"/>
        <v>5</v>
      </c>
      <c r="C10" s="441" t="s">
        <v>955</v>
      </c>
      <c r="D10" s="232"/>
      <c r="E10" s="233"/>
      <c r="F10" s="234"/>
      <c r="G10" s="232"/>
      <c r="H10" s="233"/>
      <c r="I10" s="234"/>
      <c r="J10" s="321"/>
      <c r="K10" s="233"/>
      <c r="L10" s="234"/>
      <c r="M10" s="321"/>
      <c r="N10" s="233"/>
      <c r="O10" s="234"/>
      <c r="P10" s="412"/>
      <c r="Q10" s="233"/>
      <c r="R10" s="234"/>
      <c r="S10" s="235"/>
      <c r="T10" s="233"/>
      <c r="U10" s="234"/>
      <c r="V10" s="421"/>
      <c r="W10" s="233"/>
      <c r="X10" s="234"/>
      <c r="Y10" s="232"/>
      <c r="Z10" s="234"/>
      <c r="AA10" s="378"/>
      <c r="AB10" s="235"/>
      <c r="AC10" s="236"/>
      <c r="AD10" s="234"/>
      <c r="AE10" s="356"/>
      <c r="AF10" s="236"/>
      <c r="AG10" s="234"/>
      <c r="AH10" s="232"/>
      <c r="AI10" s="237">
        <v>6</v>
      </c>
      <c r="AJ10" s="234"/>
      <c r="AK10" s="232"/>
      <c r="AL10" s="237">
        <v>6</v>
      </c>
      <c r="AM10" s="234"/>
      <c r="AN10" s="232"/>
      <c r="AO10" s="237">
        <v>6</v>
      </c>
      <c r="AP10" s="234"/>
      <c r="AQ10" s="232"/>
      <c r="AR10" s="237"/>
      <c r="AS10" s="234"/>
      <c r="AT10" s="389"/>
      <c r="AU10" s="238"/>
      <c r="AV10" s="235"/>
      <c r="AW10" s="236"/>
      <c r="AX10" s="234"/>
      <c r="AY10" s="235"/>
      <c r="AZ10" s="236"/>
      <c r="BA10" s="234"/>
      <c r="BB10" s="232"/>
      <c r="BC10" s="237">
        <v>6</v>
      </c>
      <c r="BD10" s="234"/>
      <c r="BE10" s="232"/>
      <c r="BF10" s="237">
        <v>6</v>
      </c>
      <c r="BG10" s="234"/>
      <c r="BH10" s="232"/>
      <c r="BI10" s="237"/>
      <c r="BJ10" s="234"/>
      <c r="BK10" s="389"/>
      <c r="BL10" s="238"/>
      <c r="BM10" s="232"/>
      <c r="BN10" s="237"/>
      <c r="BO10" s="234"/>
      <c r="BP10" s="236"/>
      <c r="BQ10" s="237"/>
      <c r="BR10" s="234"/>
      <c r="BS10" s="239"/>
      <c r="BT10" s="240"/>
      <c r="BU10" s="234"/>
      <c r="BV10" s="241"/>
      <c r="BW10" s="240"/>
      <c r="BX10" s="234"/>
      <c r="BY10" s="242"/>
      <c r="BZ10" s="240"/>
      <c r="CA10" s="234"/>
      <c r="CB10" s="235"/>
      <c r="CC10" s="240"/>
      <c r="CD10" s="234"/>
      <c r="CE10" s="235"/>
      <c r="CF10" s="237">
        <v>10</v>
      </c>
      <c r="CG10" s="234"/>
      <c r="CH10" s="316"/>
      <c r="CI10" s="240">
        <v>6</v>
      </c>
      <c r="CJ10" s="234"/>
      <c r="CK10" s="243"/>
      <c r="CL10" s="234"/>
      <c r="CM10" s="371"/>
      <c r="CN10" s="244"/>
      <c r="CO10" s="245"/>
      <c r="CP10" s="246">
        <f t="shared" si="0"/>
        <v>5</v>
      </c>
      <c r="CQ10" s="235"/>
      <c r="CR10" s="247"/>
      <c r="CS10" s="235"/>
      <c r="CT10" s="247"/>
      <c r="CU10" s="235"/>
      <c r="CV10" s="247"/>
      <c r="CW10" s="235"/>
      <c r="CX10" s="247"/>
      <c r="CY10" s="235"/>
      <c r="CZ10" s="247"/>
      <c r="DA10" s="235"/>
      <c r="DB10" s="247"/>
      <c r="DC10" s="235"/>
      <c r="DD10" s="247"/>
      <c r="DE10" s="235"/>
      <c r="DF10" s="247"/>
      <c r="DG10" s="235"/>
      <c r="DH10" s="247"/>
      <c r="DI10" s="235"/>
      <c r="DJ10" s="247"/>
      <c r="DK10" s="235"/>
      <c r="DL10" s="247"/>
      <c r="DM10" s="235"/>
      <c r="DN10" s="247"/>
      <c r="DO10" s="235"/>
      <c r="DP10" s="247"/>
      <c r="DQ10" s="234"/>
      <c r="DR10" s="244"/>
      <c r="DS10" s="332"/>
      <c r="DT10" s="244"/>
      <c r="DU10" s="332"/>
      <c r="DV10" s="581"/>
      <c r="DW10" s="332"/>
      <c r="DX10" s="248"/>
      <c r="DY10" s="234"/>
      <c r="DZ10" s="316"/>
      <c r="EA10" s="234"/>
      <c r="EB10" s="292">
        <v>2</v>
      </c>
      <c r="EC10" s="234"/>
      <c r="ED10" s="249">
        <v>35</v>
      </c>
      <c r="EE10" s="234"/>
      <c r="EF10" s="406"/>
      <c r="EG10" s="96"/>
      <c r="EH10" s="250"/>
      <c r="EI10" s="207">
        <f>SUMPRODUCT(D10:EH10,'Raipur-3 R'!D10:EH10)</f>
        <v>6764.28</v>
      </c>
      <c r="EJ10" s="3" t="s">
        <v>1026</v>
      </c>
      <c r="ER10" s="208" t="s">
        <v>26</v>
      </c>
      <c r="ES10" s="30" t="str">
        <f t="shared" si="1"/>
        <v>SKM-Devendra Nagar</v>
      </c>
      <c r="ET10" s="209">
        <f t="shared" si="2"/>
        <v>6764.28</v>
      </c>
    </row>
    <row r="11" spans="2:150" ht="15" customHeight="1">
      <c r="B11" s="195">
        <f t="shared" si="3"/>
        <v>6</v>
      </c>
      <c r="C11" s="441" t="s">
        <v>956</v>
      </c>
      <c r="D11" s="232"/>
      <c r="E11" s="233"/>
      <c r="F11" s="234"/>
      <c r="G11" s="232"/>
      <c r="H11" s="233"/>
      <c r="I11" s="234"/>
      <c r="J11" s="321"/>
      <c r="K11" s="233"/>
      <c r="L11" s="234"/>
      <c r="M11" s="321"/>
      <c r="N11" s="233"/>
      <c r="O11" s="234"/>
      <c r="P11" s="412"/>
      <c r="Q11" s="233"/>
      <c r="R11" s="234"/>
      <c r="S11" s="235"/>
      <c r="T11" s="233"/>
      <c r="U11" s="234"/>
      <c r="V11" s="421"/>
      <c r="W11" s="233"/>
      <c r="X11" s="234"/>
      <c r="Y11" s="232"/>
      <c r="Z11" s="234"/>
      <c r="AA11" s="378"/>
      <c r="AB11" s="235"/>
      <c r="AC11" s="236"/>
      <c r="AD11" s="234"/>
      <c r="AE11" s="356"/>
      <c r="AF11" s="236"/>
      <c r="AG11" s="234"/>
      <c r="AH11" s="232"/>
      <c r="AI11" s="237">
        <v>10</v>
      </c>
      <c r="AJ11" s="234"/>
      <c r="AK11" s="232"/>
      <c r="AL11" s="237">
        <v>6</v>
      </c>
      <c r="AM11" s="234"/>
      <c r="AN11" s="232"/>
      <c r="AO11" s="237">
        <v>15</v>
      </c>
      <c r="AP11" s="234"/>
      <c r="AQ11" s="232"/>
      <c r="AR11" s="237"/>
      <c r="AS11" s="234"/>
      <c r="AT11" s="389"/>
      <c r="AU11" s="238"/>
      <c r="AV11" s="235"/>
      <c r="AW11" s="236"/>
      <c r="AX11" s="234"/>
      <c r="AY11" s="235"/>
      <c r="AZ11" s="236"/>
      <c r="BA11" s="234"/>
      <c r="BB11" s="232"/>
      <c r="BC11" s="237">
        <v>10</v>
      </c>
      <c r="BD11" s="234"/>
      <c r="BE11" s="232"/>
      <c r="BF11" s="237">
        <v>6</v>
      </c>
      <c r="BG11" s="234"/>
      <c r="BH11" s="232"/>
      <c r="BI11" s="237"/>
      <c r="BJ11" s="234"/>
      <c r="BK11" s="389"/>
      <c r="BL11" s="238"/>
      <c r="BM11" s="232"/>
      <c r="BN11" s="237"/>
      <c r="BO11" s="234"/>
      <c r="BP11" s="236"/>
      <c r="BQ11" s="237"/>
      <c r="BR11" s="234"/>
      <c r="BS11" s="239"/>
      <c r="BT11" s="240"/>
      <c r="BU11" s="234"/>
      <c r="BV11" s="241"/>
      <c r="BW11" s="240"/>
      <c r="BX11" s="234"/>
      <c r="BY11" s="242"/>
      <c r="BZ11" s="240"/>
      <c r="CA11" s="234"/>
      <c r="CB11" s="235"/>
      <c r="CC11" s="240"/>
      <c r="CD11" s="234"/>
      <c r="CE11" s="235"/>
      <c r="CF11" s="237">
        <v>15</v>
      </c>
      <c r="CG11" s="234"/>
      <c r="CH11" s="316"/>
      <c r="CI11" s="240">
        <v>6</v>
      </c>
      <c r="CJ11" s="234"/>
      <c r="CK11" s="243"/>
      <c r="CL11" s="234"/>
      <c r="CM11" s="371"/>
      <c r="CN11" s="244"/>
      <c r="CO11" s="245"/>
      <c r="CP11" s="246">
        <f t="shared" si="0"/>
        <v>6</v>
      </c>
      <c r="CQ11" s="235"/>
      <c r="CR11" s="247"/>
      <c r="CS11" s="235"/>
      <c r="CT11" s="247"/>
      <c r="CU11" s="235"/>
      <c r="CV11" s="247"/>
      <c r="CW11" s="235"/>
      <c r="CX11" s="247"/>
      <c r="CY11" s="235"/>
      <c r="CZ11" s="247"/>
      <c r="DA11" s="235"/>
      <c r="DB11" s="247"/>
      <c r="DC11" s="235"/>
      <c r="DD11" s="247"/>
      <c r="DE11" s="235"/>
      <c r="DF11" s="247"/>
      <c r="DG11" s="235"/>
      <c r="DH11" s="247"/>
      <c r="DI11" s="235"/>
      <c r="DJ11" s="247"/>
      <c r="DK11" s="235"/>
      <c r="DL11" s="247"/>
      <c r="DM11" s="235"/>
      <c r="DN11" s="247"/>
      <c r="DO11" s="235"/>
      <c r="DP11" s="247"/>
      <c r="DQ11" s="234"/>
      <c r="DR11" s="244"/>
      <c r="DS11" s="332"/>
      <c r="DT11" s="244"/>
      <c r="DU11" s="332"/>
      <c r="DV11" s="581"/>
      <c r="DW11" s="332"/>
      <c r="DX11" s="248"/>
      <c r="DY11" s="234"/>
      <c r="DZ11" s="316"/>
      <c r="EA11" s="234"/>
      <c r="EB11" s="292">
        <v>1</v>
      </c>
      <c r="EC11" s="234"/>
      <c r="ED11" s="249">
        <v>15</v>
      </c>
      <c r="EE11" s="234"/>
      <c r="EF11" s="406"/>
      <c r="EG11" s="96"/>
      <c r="EH11" s="250"/>
      <c r="EI11" s="207">
        <f>SUMPRODUCT(D11:EH11,'Raipur-3 R'!D11:EH11)</f>
        <v>5830.7699999999995</v>
      </c>
      <c r="EJ11" s="3" t="s">
        <v>1026</v>
      </c>
      <c r="ER11" s="208" t="s">
        <v>27</v>
      </c>
      <c r="ES11" s="30" t="str">
        <f t="shared" si="1"/>
        <v>SKM-Gudhiyari</v>
      </c>
      <c r="ET11" s="209">
        <f t="shared" si="2"/>
        <v>5830.7699999999995</v>
      </c>
    </row>
    <row r="12" spans="2:150" ht="15" customHeight="1">
      <c r="B12" s="195">
        <f t="shared" si="3"/>
        <v>7</v>
      </c>
      <c r="C12" s="441" t="s">
        <v>957</v>
      </c>
      <c r="D12" s="232"/>
      <c r="E12" s="233"/>
      <c r="F12" s="234"/>
      <c r="G12" s="232"/>
      <c r="H12" s="233"/>
      <c r="I12" s="234"/>
      <c r="J12" s="321"/>
      <c r="K12" s="233"/>
      <c r="L12" s="234"/>
      <c r="M12" s="321"/>
      <c r="N12" s="233"/>
      <c r="O12" s="234"/>
      <c r="P12" s="412"/>
      <c r="Q12" s="233"/>
      <c r="R12" s="234"/>
      <c r="S12" s="235">
        <v>1</v>
      </c>
      <c r="T12" s="233"/>
      <c r="U12" s="234"/>
      <c r="V12" s="421"/>
      <c r="W12" s="233"/>
      <c r="X12" s="234"/>
      <c r="Y12" s="232"/>
      <c r="Z12" s="234"/>
      <c r="AA12" s="378"/>
      <c r="AB12" s="235"/>
      <c r="AC12" s="236"/>
      <c r="AD12" s="234"/>
      <c r="AE12" s="356"/>
      <c r="AF12" s="236"/>
      <c r="AG12" s="234"/>
      <c r="AH12" s="232"/>
      <c r="AI12" s="237">
        <v>30</v>
      </c>
      <c r="AJ12" s="234"/>
      <c r="AK12" s="232"/>
      <c r="AL12" s="237">
        <v>10</v>
      </c>
      <c r="AM12" s="234"/>
      <c r="AN12" s="232"/>
      <c r="AO12" s="237">
        <v>20</v>
      </c>
      <c r="AP12" s="234"/>
      <c r="AQ12" s="232"/>
      <c r="AR12" s="237"/>
      <c r="AS12" s="234"/>
      <c r="AT12" s="389"/>
      <c r="AU12" s="238"/>
      <c r="AV12" s="235"/>
      <c r="AW12" s="236"/>
      <c r="AX12" s="234"/>
      <c r="AY12" s="235"/>
      <c r="AZ12" s="236"/>
      <c r="BA12" s="234"/>
      <c r="BB12" s="232"/>
      <c r="BC12" s="237">
        <v>30</v>
      </c>
      <c r="BD12" s="234"/>
      <c r="BE12" s="232"/>
      <c r="BF12" s="237">
        <v>10</v>
      </c>
      <c r="BG12" s="234"/>
      <c r="BH12" s="232"/>
      <c r="BI12" s="237"/>
      <c r="BJ12" s="234"/>
      <c r="BK12" s="389"/>
      <c r="BL12" s="238"/>
      <c r="BM12" s="232"/>
      <c r="BN12" s="237"/>
      <c r="BO12" s="234"/>
      <c r="BP12" s="236"/>
      <c r="BQ12" s="237"/>
      <c r="BR12" s="234"/>
      <c r="BS12" s="239"/>
      <c r="BT12" s="240"/>
      <c r="BU12" s="234"/>
      <c r="BV12" s="241"/>
      <c r="BW12" s="240"/>
      <c r="BX12" s="234"/>
      <c r="BY12" s="242"/>
      <c r="BZ12" s="240"/>
      <c r="CA12" s="234"/>
      <c r="CB12" s="235"/>
      <c r="CC12" s="240"/>
      <c r="CD12" s="234"/>
      <c r="CE12" s="235"/>
      <c r="CF12" s="237">
        <v>20</v>
      </c>
      <c r="CG12" s="234"/>
      <c r="CH12" s="316"/>
      <c r="CI12" s="240">
        <v>10</v>
      </c>
      <c r="CJ12" s="234"/>
      <c r="CK12" s="243">
        <v>5</v>
      </c>
      <c r="CL12" s="234"/>
      <c r="CM12" s="371"/>
      <c r="CN12" s="244"/>
      <c r="CO12" s="245"/>
      <c r="CP12" s="246">
        <f t="shared" si="0"/>
        <v>14</v>
      </c>
      <c r="CQ12" s="235"/>
      <c r="CR12" s="247"/>
      <c r="CS12" s="235"/>
      <c r="CT12" s="247"/>
      <c r="CU12" s="235"/>
      <c r="CV12" s="247"/>
      <c r="CW12" s="235"/>
      <c r="CX12" s="247"/>
      <c r="CY12" s="235"/>
      <c r="CZ12" s="247"/>
      <c r="DA12" s="235"/>
      <c r="DB12" s="247"/>
      <c r="DC12" s="235"/>
      <c r="DD12" s="247"/>
      <c r="DE12" s="235"/>
      <c r="DF12" s="247"/>
      <c r="DG12" s="235"/>
      <c r="DH12" s="247"/>
      <c r="DI12" s="235"/>
      <c r="DJ12" s="247"/>
      <c r="DK12" s="235"/>
      <c r="DL12" s="247"/>
      <c r="DM12" s="235"/>
      <c r="DN12" s="247"/>
      <c r="DO12" s="235"/>
      <c r="DP12" s="247"/>
      <c r="DQ12" s="234"/>
      <c r="DR12" s="244"/>
      <c r="DS12" s="332"/>
      <c r="DT12" s="244"/>
      <c r="DU12" s="332"/>
      <c r="DV12" s="581"/>
      <c r="DW12" s="332"/>
      <c r="DX12" s="248"/>
      <c r="DY12" s="234"/>
      <c r="DZ12" s="316"/>
      <c r="EA12" s="234"/>
      <c r="EB12" s="292">
        <v>4</v>
      </c>
      <c r="EC12" s="234"/>
      <c r="ED12" s="249">
        <v>5</v>
      </c>
      <c r="EE12" s="234"/>
      <c r="EF12" s="406"/>
      <c r="EG12" s="96"/>
      <c r="EH12" s="250"/>
      <c r="EI12" s="207">
        <f>SUMPRODUCT(D12:EH12,'Raipur-3 R'!D12:EH12)</f>
        <v>10357.86</v>
      </c>
      <c r="EJ12" s="3" t="s">
        <v>1026</v>
      </c>
      <c r="ER12" s="208" t="s">
        <v>28</v>
      </c>
      <c r="ES12" s="30" t="str">
        <f t="shared" si="1"/>
        <v>SKM-Kamal Vihar</v>
      </c>
      <c r="ET12" s="209">
        <f t="shared" si="2"/>
        <v>10357.86</v>
      </c>
    </row>
    <row r="13" spans="2:150" ht="15" customHeight="1">
      <c r="B13" s="195">
        <f t="shared" si="3"/>
        <v>8</v>
      </c>
      <c r="C13" s="441" t="s">
        <v>958</v>
      </c>
      <c r="D13" s="232"/>
      <c r="E13" s="233"/>
      <c r="F13" s="234"/>
      <c r="G13" s="232"/>
      <c r="H13" s="233"/>
      <c r="I13" s="234"/>
      <c r="J13" s="321"/>
      <c r="K13" s="233"/>
      <c r="L13" s="234"/>
      <c r="M13" s="321"/>
      <c r="N13" s="233"/>
      <c r="O13" s="234"/>
      <c r="P13" s="412"/>
      <c r="Q13" s="233"/>
      <c r="R13" s="234"/>
      <c r="S13" s="235">
        <v>1</v>
      </c>
      <c r="T13" s="233"/>
      <c r="U13" s="234"/>
      <c r="V13" s="421"/>
      <c r="W13" s="233"/>
      <c r="X13" s="234"/>
      <c r="Y13" s="232"/>
      <c r="Z13" s="234"/>
      <c r="AA13" s="378"/>
      <c r="AB13" s="235"/>
      <c r="AC13" s="236"/>
      <c r="AD13" s="234"/>
      <c r="AE13" s="356"/>
      <c r="AF13" s="236"/>
      <c r="AG13" s="234"/>
      <c r="AH13" s="232"/>
      <c r="AI13" s="237">
        <v>10</v>
      </c>
      <c r="AJ13" s="234"/>
      <c r="AK13" s="232"/>
      <c r="AL13" s="237">
        <v>6</v>
      </c>
      <c r="AM13" s="234"/>
      <c r="AN13" s="232"/>
      <c r="AO13" s="237">
        <v>20</v>
      </c>
      <c r="AP13" s="234"/>
      <c r="AQ13" s="232"/>
      <c r="AR13" s="237"/>
      <c r="AS13" s="234"/>
      <c r="AT13" s="389"/>
      <c r="AU13" s="238"/>
      <c r="AV13" s="235"/>
      <c r="AW13" s="236"/>
      <c r="AX13" s="234"/>
      <c r="AY13" s="235"/>
      <c r="AZ13" s="236"/>
      <c r="BA13" s="234"/>
      <c r="BB13" s="232"/>
      <c r="BC13" s="237">
        <v>10</v>
      </c>
      <c r="BD13" s="234"/>
      <c r="BE13" s="232"/>
      <c r="BF13" s="237">
        <v>6</v>
      </c>
      <c r="BG13" s="234"/>
      <c r="BH13" s="232"/>
      <c r="BI13" s="237"/>
      <c r="BJ13" s="234"/>
      <c r="BK13" s="389"/>
      <c r="BL13" s="238"/>
      <c r="BM13" s="232"/>
      <c r="BN13" s="237"/>
      <c r="BO13" s="234"/>
      <c r="BP13" s="236"/>
      <c r="BQ13" s="237"/>
      <c r="BR13" s="234"/>
      <c r="BS13" s="239"/>
      <c r="BT13" s="240"/>
      <c r="BU13" s="234"/>
      <c r="BV13" s="241"/>
      <c r="BW13" s="240"/>
      <c r="BX13" s="234"/>
      <c r="BY13" s="242"/>
      <c r="BZ13" s="240"/>
      <c r="CA13" s="234"/>
      <c r="CB13" s="235"/>
      <c r="CC13" s="240"/>
      <c r="CD13" s="234"/>
      <c r="CE13" s="235"/>
      <c r="CF13" s="237">
        <v>10</v>
      </c>
      <c r="CG13" s="234"/>
      <c r="CH13" s="316"/>
      <c r="CI13" s="240">
        <v>5</v>
      </c>
      <c r="CJ13" s="234"/>
      <c r="CK13" s="243"/>
      <c r="CL13" s="234"/>
      <c r="CM13" s="371"/>
      <c r="CN13" s="244"/>
      <c r="CO13" s="245"/>
      <c r="CP13" s="246">
        <f t="shared" si="0"/>
        <v>4.5</v>
      </c>
      <c r="CQ13" s="235"/>
      <c r="CR13" s="247"/>
      <c r="CS13" s="235"/>
      <c r="CT13" s="247"/>
      <c r="CU13" s="235"/>
      <c r="CV13" s="247"/>
      <c r="CW13" s="235"/>
      <c r="CX13" s="247"/>
      <c r="CY13" s="235"/>
      <c r="CZ13" s="247"/>
      <c r="DA13" s="235"/>
      <c r="DB13" s="247"/>
      <c r="DC13" s="235"/>
      <c r="DD13" s="247"/>
      <c r="DE13" s="235"/>
      <c r="DF13" s="247"/>
      <c r="DG13" s="235"/>
      <c r="DH13" s="247"/>
      <c r="DI13" s="235"/>
      <c r="DJ13" s="247"/>
      <c r="DK13" s="235"/>
      <c r="DL13" s="247"/>
      <c r="DM13" s="235"/>
      <c r="DN13" s="247"/>
      <c r="DO13" s="235"/>
      <c r="DP13" s="247"/>
      <c r="DQ13" s="234"/>
      <c r="DR13" s="244"/>
      <c r="DS13" s="332"/>
      <c r="DT13" s="244"/>
      <c r="DU13" s="332"/>
      <c r="DV13" s="581"/>
      <c r="DW13" s="332"/>
      <c r="DX13" s="248"/>
      <c r="DY13" s="234"/>
      <c r="DZ13" s="316"/>
      <c r="EA13" s="234"/>
      <c r="EB13" s="292"/>
      <c r="EC13" s="234"/>
      <c r="ED13" s="249">
        <v>10</v>
      </c>
      <c r="EE13" s="234"/>
      <c r="EF13" s="406"/>
      <c r="EG13" s="96"/>
      <c r="EH13" s="250"/>
      <c r="EI13" s="207">
        <f>SUMPRODUCT(D13:EH13,'Raipur-3 R'!D13:EH13)</f>
        <v>5625.68</v>
      </c>
      <c r="EJ13" s="3" t="s">
        <v>1026</v>
      </c>
      <c r="ER13" s="208" t="s">
        <v>29</v>
      </c>
      <c r="ES13" s="30" t="str">
        <f t="shared" si="1"/>
        <v>SKM-Kota</v>
      </c>
      <c r="ET13" s="209">
        <f t="shared" si="2"/>
        <v>5625.68</v>
      </c>
    </row>
    <row r="14" spans="2:150" ht="15" customHeight="1">
      <c r="B14" s="195">
        <f t="shared" si="3"/>
        <v>9</v>
      </c>
      <c r="C14" s="441" t="s">
        <v>960</v>
      </c>
      <c r="D14" s="232"/>
      <c r="E14" s="233"/>
      <c r="F14" s="234"/>
      <c r="G14" s="232"/>
      <c r="H14" s="233"/>
      <c r="I14" s="234"/>
      <c r="J14" s="321"/>
      <c r="K14" s="233"/>
      <c r="L14" s="234"/>
      <c r="M14" s="321"/>
      <c r="N14" s="233"/>
      <c r="O14" s="234"/>
      <c r="P14" s="412"/>
      <c r="Q14" s="233"/>
      <c r="R14" s="234"/>
      <c r="S14" s="235"/>
      <c r="T14" s="233"/>
      <c r="U14" s="234"/>
      <c r="V14" s="421"/>
      <c r="W14" s="233"/>
      <c r="X14" s="234"/>
      <c r="Y14" s="232"/>
      <c r="Z14" s="234"/>
      <c r="AA14" s="378"/>
      <c r="AB14" s="235"/>
      <c r="AC14" s="236"/>
      <c r="AD14" s="234"/>
      <c r="AE14" s="356"/>
      <c r="AF14" s="236"/>
      <c r="AG14" s="234"/>
      <c r="AH14" s="232"/>
      <c r="AI14" s="237"/>
      <c r="AJ14" s="234"/>
      <c r="AK14" s="232"/>
      <c r="AL14" s="237"/>
      <c r="AM14" s="234"/>
      <c r="AN14" s="232"/>
      <c r="AO14" s="237">
        <v>15</v>
      </c>
      <c r="AP14" s="234"/>
      <c r="AQ14" s="232"/>
      <c r="AR14" s="237"/>
      <c r="AS14" s="234"/>
      <c r="AT14" s="389"/>
      <c r="AU14" s="238"/>
      <c r="AV14" s="235"/>
      <c r="AW14" s="236"/>
      <c r="AX14" s="234"/>
      <c r="AY14" s="235"/>
      <c r="AZ14" s="236"/>
      <c r="BA14" s="234"/>
      <c r="BB14" s="232"/>
      <c r="BC14" s="237"/>
      <c r="BD14" s="234"/>
      <c r="BE14" s="232"/>
      <c r="BF14" s="237">
        <v>6</v>
      </c>
      <c r="BG14" s="234"/>
      <c r="BH14" s="232"/>
      <c r="BI14" s="237"/>
      <c r="BJ14" s="234"/>
      <c r="BK14" s="389"/>
      <c r="BL14" s="238"/>
      <c r="BM14" s="232"/>
      <c r="BN14" s="237"/>
      <c r="BO14" s="234"/>
      <c r="BP14" s="236"/>
      <c r="BQ14" s="237"/>
      <c r="BR14" s="234"/>
      <c r="BS14" s="239"/>
      <c r="BT14" s="240"/>
      <c r="BU14" s="234"/>
      <c r="BV14" s="241"/>
      <c r="BW14" s="240"/>
      <c r="BX14" s="234"/>
      <c r="BY14" s="242"/>
      <c r="BZ14" s="240"/>
      <c r="CA14" s="234"/>
      <c r="CB14" s="235"/>
      <c r="CC14" s="240"/>
      <c r="CD14" s="234"/>
      <c r="CE14" s="235"/>
      <c r="CF14" s="237">
        <v>5</v>
      </c>
      <c r="CG14" s="234"/>
      <c r="CH14" s="316"/>
      <c r="CI14" s="240">
        <v>6</v>
      </c>
      <c r="CJ14" s="234"/>
      <c r="CK14" s="243"/>
      <c r="CL14" s="234"/>
      <c r="CM14" s="371"/>
      <c r="CN14" s="244"/>
      <c r="CO14" s="245"/>
      <c r="CP14" s="246">
        <f t="shared" si="0"/>
        <v>4</v>
      </c>
      <c r="CQ14" s="235"/>
      <c r="CR14" s="247"/>
      <c r="CS14" s="235"/>
      <c r="CT14" s="247"/>
      <c r="CU14" s="235"/>
      <c r="CV14" s="247"/>
      <c r="CW14" s="235"/>
      <c r="CX14" s="247"/>
      <c r="CY14" s="235"/>
      <c r="CZ14" s="247"/>
      <c r="DA14" s="235"/>
      <c r="DB14" s="247"/>
      <c r="DC14" s="235"/>
      <c r="DD14" s="247"/>
      <c r="DE14" s="235"/>
      <c r="DF14" s="247"/>
      <c r="DG14" s="235"/>
      <c r="DH14" s="247"/>
      <c r="DI14" s="235"/>
      <c r="DJ14" s="247"/>
      <c r="DK14" s="235"/>
      <c r="DL14" s="247"/>
      <c r="DM14" s="235"/>
      <c r="DN14" s="247"/>
      <c r="DO14" s="235"/>
      <c r="DP14" s="247"/>
      <c r="DQ14" s="234"/>
      <c r="DR14" s="244"/>
      <c r="DS14" s="332"/>
      <c r="DT14" s="244"/>
      <c r="DU14" s="332"/>
      <c r="DV14" s="581"/>
      <c r="DW14" s="332"/>
      <c r="DX14" s="248"/>
      <c r="DY14" s="234"/>
      <c r="DZ14" s="316"/>
      <c r="EA14" s="234"/>
      <c r="EB14" s="292">
        <v>2</v>
      </c>
      <c r="EC14" s="234"/>
      <c r="ED14" s="249">
        <v>20</v>
      </c>
      <c r="EE14" s="234"/>
      <c r="EF14" s="406"/>
      <c r="EG14" s="96"/>
      <c r="EH14" s="250"/>
      <c r="EI14" s="207">
        <f>SUMPRODUCT(D14:EH14,'Raipur-3 R'!D14:EH14)</f>
        <v>5206.59</v>
      </c>
      <c r="EJ14" s="3" t="s">
        <v>1026</v>
      </c>
      <c r="ER14" s="208" t="s">
        <v>30</v>
      </c>
      <c r="ES14" s="30" t="str">
        <f t="shared" si="1"/>
        <v>SKM-Pandri</v>
      </c>
      <c r="ET14" s="209">
        <f t="shared" si="2"/>
        <v>5206.59</v>
      </c>
    </row>
    <row r="15" spans="2:150" ht="15" hidden="1" customHeight="1">
      <c r="B15" s="195">
        <f t="shared" si="3"/>
        <v>10</v>
      </c>
      <c r="C15" s="441" t="s">
        <v>961</v>
      </c>
      <c r="D15" s="232"/>
      <c r="E15" s="233"/>
      <c r="F15" s="234"/>
      <c r="G15" s="232"/>
      <c r="H15" s="233"/>
      <c r="I15" s="234"/>
      <c r="J15" s="321"/>
      <c r="K15" s="233"/>
      <c r="L15" s="234"/>
      <c r="M15" s="321"/>
      <c r="N15" s="233"/>
      <c r="O15" s="234"/>
      <c r="P15" s="412"/>
      <c r="Q15" s="233"/>
      <c r="R15" s="234"/>
      <c r="S15" s="235"/>
      <c r="T15" s="233"/>
      <c r="U15" s="234"/>
      <c r="V15" s="421"/>
      <c r="W15" s="233"/>
      <c r="X15" s="234"/>
      <c r="Y15" s="232"/>
      <c r="Z15" s="234"/>
      <c r="AA15" s="378"/>
      <c r="AB15" s="235"/>
      <c r="AC15" s="236"/>
      <c r="AD15" s="234"/>
      <c r="AE15" s="356"/>
      <c r="AF15" s="236"/>
      <c r="AG15" s="234"/>
      <c r="AH15" s="232"/>
      <c r="AI15" s="237"/>
      <c r="AJ15" s="234"/>
      <c r="AK15" s="232"/>
      <c r="AL15" s="237"/>
      <c r="AM15" s="234"/>
      <c r="AN15" s="232"/>
      <c r="AO15" s="237"/>
      <c r="AP15" s="234"/>
      <c r="AQ15" s="232"/>
      <c r="AR15" s="237"/>
      <c r="AS15" s="234"/>
      <c r="AT15" s="389"/>
      <c r="AU15" s="238"/>
      <c r="AV15" s="235"/>
      <c r="AW15" s="236"/>
      <c r="AX15" s="234"/>
      <c r="AY15" s="235"/>
      <c r="AZ15" s="236"/>
      <c r="BA15" s="234"/>
      <c r="BB15" s="232"/>
      <c r="BC15" s="237"/>
      <c r="BD15" s="234"/>
      <c r="BE15" s="232"/>
      <c r="BF15" s="237"/>
      <c r="BG15" s="234"/>
      <c r="BH15" s="232"/>
      <c r="BI15" s="237"/>
      <c r="BJ15" s="234"/>
      <c r="BK15" s="389"/>
      <c r="BL15" s="238"/>
      <c r="BM15" s="232"/>
      <c r="BN15" s="237"/>
      <c r="BO15" s="234"/>
      <c r="BP15" s="236"/>
      <c r="BQ15" s="237"/>
      <c r="BR15" s="234"/>
      <c r="BS15" s="239"/>
      <c r="BT15" s="240"/>
      <c r="BU15" s="234"/>
      <c r="BV15" s="241"/>
      <c r="BW15" s="240"/>
      <c r="BX15" s="234"/>
      <c r="BY15" s="242"/>
      <c r="BZ15" s="240"/>
      <c r="CA15" s="234"/>
      <c r="CB15" s="235"/>
      <c r="CC15" s="240"/>
      <c r="CD15" s="234"/>
      <c r="CE15" s="235"/>
      <c r="CF15" s="237"/>
      <c r="CG15" s="234"/>
      <c r="CH15" s="316"/>
      <c r="CI15" s="240"/>
      <c r="CJ15" s="234"/>
      <c r="CK15" s="243"/>
      <c r="CL15" s="234"/>
      <c r="CM15" s="371"/>
      <c r="CN15" s="244"/>
      <c r="CO15" s="245"/>
      <c r="CP15" s="246">
        <f t="shared" si="0"/>
        <v>0</v>
      </c>
      <c r="CQ15" s="235"/>
      <c r="CR15" s="247"/>
      <c r="CS15" s="235"/>
      <c r="CT15" s="247"/>
      <c r="CU15" s="235"/>
      <c r="CV15" s="247"/>
      <c r="CW15" s="235"/>
      <c r="CX15" s="247"/>
      <c r="CY15" s="235"/>
      <c r="CZ15" s="247"/>
      <c r="DA15" s="235"/>
      <c r="DB15" s="247"/>
      <c r="DC15" s="235"/>
      <c r="DD15" s="247"/>
      <c r="DE15" s="235"/>
      <c r="DF15" s="247"/>
      <c r="DG15" s="235"/>
      <c r="DH15" s="247"/>
      <c r="DI15" s="235"/>
      <c r="DJ15" s="247"/>
      <c r="DK15" s="235"/>
      <c r="DL15" s="247"/>
      <c r="DM15" s="235"/>
      <c r="DN15" s="247"/>
      <c r="DO15" s="235"/>
      <c r="DP15" s="247"/>
      <c r="DQ15" s="234"/>
      <c r="DR15" s="244"/>
      <c r="DS15" s="332"/>
      <c r="DT15" s="244"/>
      <c r="DU15" s="332"/>
      <c r="DV15" s="581"/>
      <c r="DW15" s="332"/>
      <c r="DX15" s="248"/>
      <c r="DY15" s="234"/>
      <c r="DZ15" s="316"/>
      <c r="EA15" s="234"/>
      <c r="EB15" s="292"/>
      <c r="EC15" s="234"/>
      <c r="ED15" s="249"/>
      <c r="EE15" s="234"/>
      <c r="EF15" s="406"/>
      <c r="EG15" s="96"/>
      <c r="EH15" s="250"/>
      <c r="EI15" s="207">
        <f>SUMPRODUCT(D15:EH15,'Raipur-3 R'!D15:EH15)</f>
        <v>0</v>
      </c>
      <c r="EJ15" s="3" t="s">
        <v>1026</v>
      </c>
      <c r="ER15" s="208" t="s">
        <v>31</v>
      </c>
      <c r="ES15" s="30" t="str">
        <f t="shared" si="1"/>
        <v>SKM-Purani Basti</v>
      </c>
      <c r="ET15" s="209">
        <f t="shared" si="2"/>
        <v>0</v>
      </c>
    </row>
    <row r="16" spans="2:150" ht="15" customHeight="1">
      <c r="B16" s="195">
        <f t="shared" si="3"/>
        <v>11</v>
      </c>
      <c r="C16" s="570" t="s">
        <v>962</v>
      </c>
      <c r="D16" s="232"/>
      <c r="E16" s="233"/>
      <c r="F16" s="234"/>
      <c r="G16" s="232"/>
      <c r="H16" s="233"/>
      <c r="I16" s="234"/>
      <c r="J16" s="321"/>
      <c r="K16" s="233"/>
      <c r="L16" s="234"/>
      <c r="M16" s="321"/>
      <c r="N16" s="233"/>
      <c r="O16" s="234"/>
      <c r="P16" s="412"/>
      <c r="Q16" s="233"/>
      <c r="R16" s="234"/>
      <c r="S16" s="235"/>
      <c r="T16" s="233"/>
      <c r="U16" s="234"/>
      <c r="V16" s="421"/>
      <c r="W16" s="233"/>
      <c r="X16" s="234"/>
      <c r="Y16" s="232"/>
      <c r="Z16" s="234"/>
      <c r="AA16" s="378"/>
      <c r="AB16" s="235"/>
      <c r="AC16" s="236"/>
      <c r="AD16" s="234"/>
      <c r="AE16" s="356"/>
      <c r="AF16" s="236"/>
      <c r="AG16" s="234"/>
      <c r="AH16" s="232"/>
      <c r="AI16" s="237">
        <v>25</v>
      </c>
      <c r="AJ16" s="234"/>
      <c r="AK16" s="232"/>
      <c r="AL16" s="237">
        <v>10</v>
      </c>
      <c r="AM16" s="234"/>
      <c r="AN16" s="232"/>
      <c r="AO16" s="237">
        <v>30</v>
      </c>
      <c r="AP16" s="234"/>
      <c r="AQ16" s="232"/>
      <c r="AR16" s="237"/>
      <c r="AS16" s="234"/>
      <c r="AT16" s="389"/>
      <c r="AU16" s="238"/>
      <c r="AV16" s="235"/>
      <c r="AW16" s="236"/>
      <c r="AX16" s="234"/>
      <c r="AY16" s="235"/>
      <c r="AZ16" s="236"/>
      <c r="BA16" s="234"/>
      <c r="BB16" s="232"/>
      <c r="BC16" s="237">
        <v>30</v>
      </c>
      <c r="BD16" s="234"/>
      <c r="BE16" s="232"/>
      <c r="BF16" s="237">
        <v>20</v>
      </c>
      <c r="BG16" s="234"/>
      <c r="BH16" s="232"/>
      <c r="BI16" s="237"/>
      <c r="BJ16" s="234"/>
      <c r="BK16" s="389"/>
      <c r="BL16" s="238"/>
      <c r="BM16" s="232"/>
      <c r="BN16" s="237"/>
      <c r="BO16" s="234"/>
      <c r="BP16" s="236"/>
      <c r="BQ16" s="237"/>
      <c r="BR16" s="234"/>
      <c r="BS16" s="239"/>
      <c r="BT16" s="240"/>
      <c r="BU16" s="234"/>
      <c r="BV16" s="241"/>
      <c r="BW16" s="240"/>
      <c r="BX16" s="234"/>
      <c r="BY16" s="242"/>
      <c r="BZ16" s="240"/>
      <c r="CA16" s="234"/>
      <c r="CB16" s="235"/>
      <c r="CC16" s="240"/>
      <c r="CD16" s="234"/>
      <c r="CE16" s="235"/>
      <c r="CF16" s="237">
        <v>30</v>
      </c>
      <c r="CG16" s="234"/>
      <c r="CH16" s="316"/>
      <c r="CI16" s="240">
        <v>10</v>
      </c>
      <c r="CJ16" s="234"/>
      <c r="CK16" s="243"/>
      <c r="CL16" s="234"/>
      <c r="CM16" s="371"/>
      <c r="CN16" s="244"/>
      <c r="CO16" s="245"/>
      <c r="CP16" s="246">
        <f t="shared" si="0"/>
        <v>11</v>
      </c>
      <c r="CQ16" s="235"/>
      <c r="CR16" s="247"/>
      <c r="CS16" s="235"/>
      <c r="CT16" s="247"/>
      <c r="CU16" s="235"/>
      <c r="CV16" s="247"/>
      <c r="CW16" s="235"/>
      <c r="CX16" s="247"/>
      <c r="CY16" s="235"/>
      <c r="CZ16" s="247"/>
      <c r="DA16" s="235"/>
      <c r="DB16" s="247"/>
      <c r="DC16" s="235"/>
      <c r="DD16" s="247"/>
      <c r="DE16" s="235"/>
      <c r="DF16" s="247"/>
      <c r="DG16" s="235"/>
      <c r="DH16" s="247"/>
      <c r="DI16" s="235"/>
      <c r="DJ16" s="247"/>
      <c r="DK16" s="235"/>
      <c r="DL16" s="247"/>
      <c r="DM16" s="235"/>
      <c r="DN16" s="247"/>
      <c r="DO16" s="235"/>
      <c r="DP16" s="247"/>
      <c r="DQ16" s="234"/>
      <c r="DR16" s="244"/>
      <c r="DS16" s="332"/>
      <c r="DT16" s="244"/>
      <c r="DU16" s="332"/>
      <c r="DV16" s="581"/>
      <c r="DW16" s="332"/>
      <c r="DX16" s="248"/>
      <c r="DY16" s="234"/>
      <c r="DZ16" s="316"/>
      <c r="EA16" s="234"/>
      <c r="EB16" s="292">
        <v>6</v>
      </c>
      <c r="EC16" s="234"/>
      <c r="ED16" s="249">
        <v>19</v>
      </c>
      <c r="EE16" s="234"/>
      <c r="EF16" s="406"/>
      <c r="EG16" s="96"/>
      <c r="EH16" s="250"/>
      <c r="EI16" s="207">
        <f>SUMPRODUCT(D16:EH16,'Raipur-3 R'!D16:EH16)</f>
        <v>11574.039999999999</v>
      </c>
      <c r="EJ16" s="3" t="s">
        <v>1026</v>
      </c>
      <c r="ER16" s="208" t="s">
        <v>32</v>
      </c>
      <c r="ES16" s="30" t="str">
        <f t="shared" si="1"/>
        <v>SKM-Santoshi Nagar</v>
      </c>
      <c r="ET16" s="209">
        <f t="shared" si="2"/>
        <v>11574.039999999999</v>
      </c>
    </row>
    <row r="17" spans="2:150" ht="15" customHeight="1">
      <c r="B17" s="195">
        <f t="shared" si="3"/>
        <v>12</v>
      </c>
      <c r="C17" s="570" t="s">
        <v>963</v>
      </c>
      <c r="D17" s="232"/>
      <c r="E17" s="233"/>
      <c r="F17" s="234"/>
      <c r="G17" s="232"/>
      <c r="H17" s="233"/>
      <c r="I17" s="234"/>
      <c r="J17" s="321"/>
      <c r="K17" s="233"/>
      <c r="L17" s="234"/>
      <c r="M17" s="321"/>
      <c r="N17" s="233"/>
      <c r="O17" s="234"/>
      <c r="P17" s="412"/>
      <c r="Q17" s="233"/>
      <c r="R17" s="234"/>
      <c r="S17" s="235"/>
      <c r="T17" s="233"/>
      <c r="U17" s="234"/>
      <c r="V17" s="421"/>
      <c r="W17" s="233"/>
      <c r="X17" s="234"/>
      <c r="Y17" s="232"/>
      <c r="Z17" s="234"/>
      <c r="AA17" s="378"/>
      <c r="AB17" s="235"/>
      <c r="AC17" s="236"/>
      <c r="AD17" s="234"/>
      <c r="AE17" s="356"/>
      <c r="AF17" s="236"/>
      <c r="AG17" s="234"/>
      <c r="AH17" s="232"/>
      <c r="AI17" s="237">
        <v>10</v>
      </c>
      <c r="AJ17" s="234"/>
      <c r="AK17" s="232"/>
      <c r="AL17" s="237">
        <v>5</v>
      </c>
      <c r="AM17" s="234"/>
      <c r="AN17" s="232"/>
      <c r="AO17" s="237">
        <v>10</v>
      </c>
      <c r="AP17" s="234"/>
      <c r="AQ17" s="232"/>
      <c r="AR17" s="237"/>
      <c r="AS17" s="234"/>
      <c r="AT17" s="389"/>
      <c r="AU17" s="238"/>
      <c r="AV17" s="235"/>
      <c r="AW17" s="236"/>
      <c r="AX17" s="234"/>
      <c r="AY17" s="235"/>
      <c r="AZ17" s="236"/>
      <c r="BA17" s="234"/>
      <c r="BB17" s="232"/>
      <c r="BC17" s="237">
        <v>10</v>
      </c>
      <c r="BD17" s="234"/>
      <c r="BE17" s="232"/>
      <c r="BF17" s="237">
        <v>5</v>
      </c>
      <c r="BG17" s="234"/>
      <c r="BH17" s="232"/>
      <c r="BI17" s="237"/>
      <c r="BJ17" s="234"/>
      <c r="BK17" s="389"/>
      <c r="BL17" s="238"/>
      <c r="BM17" s="232"/>
      <c r="BN17" s="237"/>
      <c r="BO17" s="234"/>
      <c r="BP17" s="236"/>
      <c r="BQ17" s="237"/>
      <c r="BR17" s="234"/>
      <c r="BS17" s="239"/>
      <c r="BT17" s="240"/>
      <c r="BU17" s="234"/>
      <c r="BV17" s="241"/>
      <c r="BW17" s="240"/>
      <c r="BX17" s="234"/>
      <c r="BY17" s="242"/>
      <c r="BZ17" s="240"/>
      <c r="CA17" s="234"/>
      <c r="CB17" s="235"/>
      <c r="CC17" s="240"/>
      <c r="CD17" s="234"/>
      <c r="CE17" s="235"/>
      <c r="CF17" s="237">
        <v>20</v>
      </c>
      <c r="CG17" s="234"/>
      <c r="CH17" s="316"/>
      <c r="CI17" s="240">
        <v>7</v>
      </c>
      <c r="CJ17" s="234"/>
      <c r="CK17" s="243"/>
      <c r="CL17" s="234"/>
      <c r="CM17" s="371"/>
      <c r="CN17" s="244"/>
      <c r="CO17" s="245"/>
      <c r="CP17" s="246">
        <f t="shared" si="0"/>
        <v>7.5</v>
      </c>
      <c r="CQ17" s="235"/>
      <c r="CR17" s="247"/>
      <c r="CS17" s="235"/>
      <c r="CT17" s="247"/>
      <c r="CU17" s="235"/>
      <c r="CV17" s="247"/>
      <c r="CW17" s="235"/>
      <c r="CX17" s="247"/>
      <c r="CY17" s="235"/>
      <c r="CZ17" s="247"/>
      <c r="DA17" s="235"/>
      <c r="DB17" s="247"/>
      <c r="DC17" s="235"/>
      <c r="DD17" s="247"/>
      <c r="DE17" s="235"/>
      <c r="DF17" s="247"/>
      <c r="DG17" s="235"/>
      <c r="DH17" s="247"/>
      <c r="DI17" s="235"/>
      <c r="DJ17" s="247"/>
      <c r="DK17" s="235"/>
      <c r="DL17" s="247"/>
      <c r="DM17" s="235"/>
      <c r="DN17" s="247"/>
      <c r="DO17" s="235"/>
      <c r="DP17" s="247"/>
      <c r="DQ17" s="234"/>
      <c r="DR17" s="244"/>
      <c r="DS17" s="332"/>
      <c r="DT17" s="244"/>
      <c r="DU17" s="332"/>
      <c r="DV17" s="581"/>
      <c r="DW17" s="332"/>
      <c r="DX17" s="248"/>
      <c r="DY17" s="234"/>
      <c r="DZ17" s="316"/>
      <c r="EA17" s="234"/>
      <c r="EB17" s="292">
        <v>2</v>
      </c>
      <c r="EC17" s="234"/>
      <c r="ED17" s="249"/>
      <c r="EE17" s="234"/>
      <c r="EF17" s="406"/>
      <c r="EG17" s="96"/>
      <c r="EH17" s="250"/>
      <c r="EI17" s="207">
        <f>SUMPRODUCT(D17:EH17,'Raipur-3 R'!D17:EH17)</f>
        <v>4731.1099999999997</v>
      </c>
      <c r="EJ17" s="3" t="s">
        <v>1026</v>
      </c>
      <c r="ER17" s="208" t="s">
        <v>33</v>
      </c>
      <c r="ES17" s="30" t="str">
        <f t="shared" si="1"/>
        <v>SKM-Sarona</v>
      </c>
      <c r="ET17" s="209">
        <f t="shared" si="2"/>
        <v>4731.1099999999997</v>
      </c>
    </row>
    <row r="18" spans="2:150" ht="15" hidden="1" customHeight="1">
      <c r="B18" s="195">
        <f t="shared" si="3"/>
        <v>13</v>
      </c>
      <c r="C18" s="570" t="s">
        <v>959</v>
      </c>
      <c r="D18" s="232"/>
      <c r="E18" s="233"/>
      <c r="F18" s="234"/>
      <c r="G18" s="232"/>
      <c r="H18" s="233"/>
      <c r="I18" s="234"/>
      <c r="J18" s="321"/>
      <c r="K18" s="233"/>
      <c r="L18" s="234"/>
      <c r="M18" s="321"/>
      <c r="N18" s="233"/>
      <c r="O18" s="234"/>
      <c r="P18" s="412"/>
      <c r="Q18" s="233"/>
      <c r="R18" s="234"/>
      <c r="S18" s="235"/>
      <c r="T18" s="233"/>
      <c r="U18" s="234"/>
      <c r="V18" s="421"/>
      <c r="W18" s="233"/>
      <c r="X18" s="234"/>
      <c r="Y18" s="232"/>
      <c r="Z18" s="234"/>
      <c r="AA18" s="378"/>
      <c r="AB18" s="235"/>
      <c r="AC18" s="236"/>
      <c r="AD18" s="234"/>
      <c r="AE18" s="356"/>
      <c r="AF18" s="236"/>
      <c r="AG18" s="234"/>
      <c r="AH18" s="232"/>
      <c r="AI18" s="237"/>
      <c r="AJ18" s="234"/>
      <c r="AK18" s="232"/>
      <c r="AL18" s="237"/>
      <c r="AM18" s="234"/>
      <c r="AN18" s="232"/>
      <c r="AO18" s="237"/>
      <c r="AP18" s="234"/>
      <c r="AQ18" s="232"/>
      <c r="AR18" s="237"/>
      <c r="AS18" s="234"/>
      <c r="AT18" s="389"/>
      <c r="AU18" s="238"/>
      <c r="AV18" s="235"/>
      <c r="AW18" s="236"/>
      <c r="AX18" s="234"/>
      <c r="AY18" s="235"/>
      <c r="AZ18" s="236"/>
      <c r="BA18" s="234"/>
      <c r="BB18" s="232"/>
      <c r="BC18" s="237"/>
      <c r="BD18" s="234"/>
      <c r="BE18" s="232"/>
      <c r="BF18" s="237"/>
      <c r="BG18" s="234"/>
      <c r="BH18" s="232"/>
      <c r="BI18" s="237"/>
      <c r="BJ18" s="234"/>
      <c r="BK18" s="389"/>
      <c r="BL18" s="238"/>
      <c r="BM18" s="232"/>
      <c r="BN18" s="237"/>
      <c r="BO18" s="234"/>
      <c r="BP18" s="236"/>
      <c r="BQ18" s="237"/>
      <c r="BR18" s="234"/>
      <c r="BS18" s="239"/>
      <c r="BT18" s="240"/>
      <c r="BU18" s="234"/>
      <c r="BV18" s="241"/>
      <c r="BW18" s="240"/>
      <c r="BX18" s="234"/>
      <c r="BY18" s="242"/>
      <c r="BZ18" s="240"/>
      <c r="CA18" s="234"/>
      <c r="CB18" s="235"/>
      <c r="CC18" s="240"/>
      <c r="CD18" s="234"/>
      <c r="CE18" s="235"/>
      <c r="CF18" s="237"/>
      <c r="CG18" s="234"/>
      <c r="CH18" s="316"/>
      <c r="CI18" s="240"/>
      <c r="CJ18" s="234"/>
      <c r="CK18" s="243"/>
      <c r="CL18" s="234"/>
      <c r="CM18" s="371"/>
      <c r="CN18" s="244"/>
      <c r="CO18" s="245"/>
      <c r="CP18" s="246">
        <f t="shared" si="0"/>
        <v>0</v>
      </c>
      <c r="CQ18" s="235"/>
      <c r="CR18" s="247"/>
      <c r="CS18" s="235"/>
      <c r="CT18" s="247"/>
      <c r="CU18" s="235"/>
      <c r="CV18" s="247"/>
      <c r="CW18" s="235"/>
      <c r="CX18" s="247"/>
      <c r="CY18" s="235"/>
      <c r="CZ18" s="247"/>
      <c r="DA18" s="235"/>
      <c r="DB18" s="247"/>
      <c r="DC18" s="235"/>
      <c r="DD18" s="247"/>
      <c r="DE18" s="235"/>
      <c r="DF18" s="247"/>
      <c r="DG18" s="235"/>
      <c r="DH18" s="247"/>
      <c r="DI18" s="235"/>
      <c r="DJ18" s="247"/>
      <c r="DK18" s="235"/>
      <c r="DL18" s="247"/>
      <c r="DM18" s="235"/>
      <c r="DN18" s="247"/>
      <c r="DO18" s="235"/>
      <c r="DP18" s="247"/>
      <c r="DQ18" s="234"/>
      <c r="DR18" s="244"/>
      <c r="DS18" s="332"/>
      <c r="DT18" s="244"/>
      <c r="DU18" s="332"/>
      <c r="DV18" s="581"/>
      <c r="DW18" s="332"/>
      <c r="DX18" s="248"/>
      <c r="DY18" s="234"/>
      <c r="DZ18" s="316"/>
      <c r="EA18" s="234"/>
      <c r="EB18" s="292"/>
      <c r="EC18" s="234"/>
      <c r="ED18" s="249"/>
      <c r="EE18" s="234"/>
      <c r="EF18" s="406"/>
      <c r="EG18" s="96"/>
      <c r="EH18" s="250"/>
      <c r="EI18" s="207">
        <f>SUMPRODUCT(D18:EH18,'Raipur-3 R'!D18:EH18)</f>
        <v>0</v>
      </c>
      <c r="EJ18" s="3" t="s">
        <v>1026</v>
      </c>
      <c r="ER18" s="208" t="s">
        <v>34</v>
      </c>
      <c r="ES18" s="30" t="str">
        <f t="shared" si="1"/>
        <v>SKM-Kushalpur</v>
      </c>
      <c r="ET18" s="209">
        <f t="shared" si="2"/>
        <v>0</v>
      </c>
    </row>
    <row r="19" spans="2:150" ht="15" customHeight="1">
      <c r="B19" s="195">
        <f t="shared" si="3"/>
        <v>14</v>
      </c>
      <c r="C19" s="570" t="s">
        <v>953</v>
      </c>
      <c r="D19" s="232"/>
      <c r="E19" s="233"/>
      <c r="F19" s="234"/>
      <c r="G19" s="232"/>
      <c r="H19" s="233"/>
      <c r="I19" s="234"/>
      <c r="J19" s="321"/>
      <c r="K19" s="233"/>
      <c r="L19" s="234"/>
      <c r="M19" s="321"/>
      <c r="N19" s="233"/>
      <c r="O19" s="234"/>
      <c r="P19" s="412"/>
      <c r="Q19" s="233"/>
      <c r="R19" s="234"/>
      <c r="S19" s="235"/>
      <c r="T19" s="233"/>
      <c r="U19" s="234"/>
      <c r="V19" s="421"/>
      <c r="W19" s="233"/>
      <c r="X19" s="234"/>
      <c r="Y19" s="232"/>
      <c r="Z19" s="234"/>
      <c r="AA19" s="378"/>
      <c r="AB19" s="235"/>
      <c r="AC19" s="236"/>
      <c r="AD19" s="234"/>
      <c r="AE19" s="356"/>
      <c r="AF19" s="236"/>
      <c r="AG19" s="234"/>
      <c r="AH19" s="232"/>
      <c r="AI19" s="237">
        <v>20</v>
      </c>
      <c r="AJ19" s="234"/>
      <c r="AK19" s="232"/>
      <c r="AL19" s="237"/>
      <c r="AM19" s="234"/>
      <c r="AN19" s="232"/>
      <c r="AO19" s="237">
        <v>15</v>
      </c>
      <c r="AP19" s="234"/>
      <c r="AQ19" s="232"/>
      <c r="AR19" s="237"/>
      <c r="AS19" s="234"/>
      <c r="AT19" s="389"/>
      <c r="AU19" s="238"/>
      <c r="AV19" s="235"/>
      <c r="AW19" s="236"/>
      <c r="AX19" s="234"/>
      <c r="AY19" s="235"/>
      <c r="AZ19" s="236"/>
      <c r="BA19" s="234"/>
      <c r="BB19" s="232"/>
      <c r="BC19" s="237">
        <v>20</v>
      </c>
      <c r="BD19" s="234"/>
      <c r="BE19" s="232"/>
      <c r="BF19" s="237">
        <v>15</v>
      </c>
      <c r="BG19" s="234"/>
      <c r="BH19" s="232"/>
      <c r="BI19" s="237"/>
      <c r="BJ19" s="234"/>
      <c r="BK19" s="389"/>
      <c r="BL19" s="238"/>
      <c r="BM19" s="232"/>
      <c r="BN19" s="237"/>
      <c r="BO19" s="234"/>
      <c r="BP19" s="236"/>
      <c r="BQ19" s="237"/>
      <c r="BR19" s="234"/>
      <c r="BS19" s="239"/>
      <c r="BT19" s="240"/>
      <c r="BU19" s="234"/>
      <c r="BV19" s="241"/>
      <c r="BW19" s="240"/>
      <c r="BX19" s="234"/>
      <c r="BY19" s="242"/>
      <c r="BZ19" s="240"/>
      <c r="CA19" s="234"/>
      <c r="CB19" s="235"/>
      <c r="CC19" s="240"/>
      <c r="CD19" s="234"/>
      <c r="CE19" s="235"/>
      <c r="CF19" s="237">
        <v>15</v>
      </c>
      <c r="CG19" s="234"/>
      <c r="CH19" s="316"/>
      <c r="CI19" s="240">
        <v>10</v>
      </c>
      <c r="CJ19" s="234"/>
      <c r="CK19" s="243"/>
      <c r="CL19" s="234"/>
      <c r="CM19" s="371"/>
      <c r="CN19" s="244"/>
      <c r="CO19" s="245"/>
      <c r="CP19" s="246">
        <f t="shared" si="0"/>
        <v>8</v>
      </c>
      <c r="CQ19" s="235"/>
      <c r="CR19" s="247"/>
      <c r="CS19" s="235"/>
      <c r="CT19" s="247"/>
      <c r="CU19" s="235"/>
      <c r="CV19" s="247"/>
      <c r="CW19" s="235"/>
      <c r="CX19" s="247"/>
      <c r="CY19" s="235"/>
      <c r="CZ19" s="247"/>
      <c r="DA19" s="235"/>
      <c r="DB19" s="247"/>
      <c r="DC19" s="235"/>
      <c r="DD19" s="247"/>
      <c r="DE19" s="235"/>
      <c r="DF19" s="247"/>
      <c r="DG19" s="235"/>
      <c r="DH19" s="247"/>
      <c r="DI19" s="235"/>
      <c r="DJ19" s="247"/>
      <c r="DK19" s="235"/>
      <c r="DL19" s="247"/>
      <c r="DM19" s="235"/>
      <c r="DN19" s="247"/>
      <c r="DO19" s="235"/>
      <c r="DP19" s="247"/>
      <c r="DQ19" s="234"/>
      <c r="DR19" s="244"/>
      <c r="DS19" s="332"/>
      <c r="DT19" s="244"/>
      <c r="DU19" s="332"/>
      <c r="DV19" s="581"/>
      <c r="DW19" s="332"/>
      <c r="DX19" s="248"/>
      <c r="DY19" s="234"/>
      <c r="DZ19" s="316"/>
      <c r="EA19" s="234"/>
      <c r="EB19" s="292"/>
      <c r="EC19" s="234"/>
      <c r="ED19" s="249">
        <v>15</v>
      </c>
      <c r="EE19" s="234"/>
      <c r="EF19" s="406"/>
      <c r="EG19" s="96"/>
      <c r="EH19" s="250"/>
      <c r="EI19" s="207">
        <f>SUMPRODUCT(D19:EH19,'Raipur-3 R'!D19:EH19)</f>
        <v>6963.2699999999995</v>
      </c>
      <c r="EJ19" s="3" t="s">
        <v>1026</v>
      </c>
      <c r="ER19" s="208" t="s">
        <v>35</v>
      </c>
      <c r="ES19" s="30" t="str">
        <f t="shared" si="1"/>
        <v xml:space="preserve">SKM-Bhatagaon </v>
      </c>
      <c r="ET19" s="209">
        <f t="shared" si="2"/>
        <v>6963.2699999999995</v>
      </c>
    </row>
    <row r="20" spans="2:150" ht="15" hidden="1" customHeight="1">
      <c r="B20" s="195">
        <f t="shared" si="3"/>
        <v>15</v>
      </c>
      <c r="C20" s="570" t="s">
        <v>964</v>
      </c>
      <c r="D20" s="232"/>
      <c r="E20" s="233"/>
      <c r="F20" s="234"/>
      <c r="G20" s="232"/>
      <c r="H20" s="233"/>
      <c r="I20" s="234"/>
      <c r="J20" s="321"/>
      <c r="K20" s="233"/>
      <c r="L20" s="234"/>
      <c r="M20" s="321"/>
      <c r="N20" s="233"/>
      <c r="O20" s="234"/>
      <c r="P20" s="412"/>
      <c r="Q20" s="233"/>
      <c r="R20" s="234"/>
      <c r="S20" s="235"/>
      <c r="T20" s="233"/>
      <c r="U20" s="234"/>
      <c r="V20" s="421"/>
      <c r="W20" s="233"/>
      <c r="X20" s="234"/>
      <c r="Y20" s="232"/>
      <c r="Z20" s="234"/>
      <c r="AA20" s="378"/>
      <c r="AB20" s="235"/>
      <c r="AC20" s="236"/>
      <c r="AD20" s="234"/>
      <c r="AE20" s="356"/>
      <c r="AF20" s="236"/>
      <c r="AG20" s="234"/>
      <c r="AH20" s="232"/>
      <c r="AI20" s="237"/>
      <c r="AJ20" s="234"/>
      <c r="AK20" s="232"/>
      <c r="AL20" s="237"/>
      <c r="AM20" s="234"/>
      <c r="AN20" s="232"/>
      <c r="AO20" s="237"/>
      <c r="AP20" s="234"/>
      <c r="AQ20" s="232"/>
      <c r="AR20" s="237"/>
      <c r="AS20" s="234"/>
      <c r="AT20" s="389"/>
      <c r="AU20" s="238"/>
      <c r="AV20" s="235"/>
      <c r="AW20" s="236"/>
      <c r="AX20" s="234"/>
      <c r="AY20" s="235"/>
      <c r="AZ20" s="236"/>
      <c r="BA20" s="234"/>
      <c r="BB20" s="232"/>
      <c r="BC20" s="237"/>
      <c r="BD20" s="234"/>
      <c r="BE20" s="232"/>
      <c r="BF20" s="237"/>
      <c r="BG20" s="234"/>
      <c r="BH20" s="232"/>
      <c r="BI20" s="237"/>
      <c r="BJ20" s="234"/>
      <c r="BK20" s="389"/>
      <c r="BL20" s="238"/>
      <c r="BM20" s="232"/>
      <c r="BN20" s="237"/>
      <c r="BO20" s="234"/>
      <c r="BP20" s="236"/>
      <c r="BQ20" s="237"/>
      <c r="BR20" s="234"/>
      <c r="BS20" s="239"/>
      <c r="BT20" s="240"/>
      <c r="BU20" s="234"/>
      <c r="BV20" s="241"/>
      <c r="BW20" s="240"/>
      <c r="BX20" s="234"/>
      <c r="BY20" s="242"/>
      <c r="BZ20" s="240"/>
      <c r="CA20" s="234"/>
      <c r="CB20" s="235"/>
      <c r="CC20" s="240"/>
      <c r="CD20" s="234"/>
      <c r="CE20" s="235"/>
      <c r="CF20" s="237"/>
      <c r="CG20" s="234"/>
      <c r="CH20" s="316"/>
      <c r="CI20" s="240"/>
      <c r="CJ20" s="234"/>
      <c r="CK20" s="243"/>
      <c r="CL20" s="234"/>
      <c r="CM20" s="371"/>
      <c r="CN20" s="244"/>
      <c r="CO20" s="245"/>
      <c r="CP20" s="246">
        <f t="shared" si="0"/>
        <v>0</v>
      </c>
      <c r="CQ20" s="235"/>
      <c r="CR20" s="247"/>
      <c r="CS20" s="235"/>
      <c r="CT20" s="247"/>
      <c r="CU20" s="235"/>
      <c r="CV20" s="247"/>
      <c r="CW20" s="235"/>
      <c r="CX20" s="247"/>
      <c r="CY20" s="235"/>
      <c r="CZ20" s="247"/>
      <c r="DA20" s="235"/>
      <c r="DB20" s="247"/>
      <c r="DC20" s="235"/>
      <c r="DD20" s="247"/>
      <c r="DE20" s="235"/>
      <c r="DF20" s="247"/>
      <c r="DG20" s="235"/>
      <c r="DH20" s="247"/>
      <c r="DI20" s="235"/>
      <c r="DJ20" s="247"/>
      <c r="DK20" s="235"/>
      <c r="DL20" s="247"/>
      <c r="DM20" s="235"/>
      <c r="DN20" s="247"/>
      <c r="DO20" s="235"/>
      <c r="DP20" s="247"/>
      <c r="DQ20" s="234"/>
      <c r="DR20" s="244"/>
      <c r="DS20" s="332"/>
      <c r="DT20" s="244"/>
      <c r="DU20" s="332"/>
      <c r="DV20" s="581"/>
      <c r="DW20" s="332"/>
      <c r="DX20" s="248"/>
      <c r="DY20" s="234"/>
      <c r="DZ20" s="316"/>
      <c r="EA20" s="234"/>
      <c r="EB20" s="292"/>
      <c r="EC20" s="234"/>
      <c r="ED20" s="249"/>
      <c r="EE20" s="234"/>
      <c r="EF20" s="406"/>
      <c r="EG20" s="96"/>
      <c r="EH20" s="250"/>
      <c r="EI20" s="207">
        <f>SUMPRODUCT(D20:EH20,'Raipur-3 R'!D20:EH20)</f>
        <v>0</v>
      </c>
      <c r="EJ20" s="3" t="s">
        <v>1026</v>
      </c>
      <c r="ER20" s="208" t="s">
        <v>36</v>
      </c>
      <c r="ES20" s="30" t="str">
        <f t="shared" si="1"/>
        <v xml:space="preserve">SKM-Sunder Nagar </v>
      </c>
      <c r="ET20" s="209">
        <f t="shared" si="2"/>
        <v>0</v>
      </c>
    </row>
    <row r="21" spans="2:150" ht="15" hidden="1" customHeight="1">
      <c r="B21" s="195">
        <f t="shared" si="3"/>
        <v>16</v>
      </c>
      <c r="C21" s="570" t="s">
        <v>954</v>
      </c>
      <c r="D21" s="232"/>
      <c r="E21" s="233"/>
      <c r="F21" s="234"/>
      <c r="G21" s="232"/>
      <c r="H21" s="233"/>
      <c r="I21" s="234"/>
      <c r="J21" s="321"/>
      <c r="K21" s="233"/>
      <c r="L21" s="234"/>
      <c r="M21" s="321"/>
      <c r="N21" s="233"/>
      <c r="O21" s="234"/>
      <c r="P21" s="412"/>
      <c r="Q21" s="233"/>
      <c r="R21" s="234"/>
      <c r="S21" s="235"/>
      <c r="T21" s="233"/>
      <c r="U21" s="234"/>
      <c r="V21" s="421"/>
      <c r="W21" s="233"/>
      <c r="X21" s="234"/>
      <c r="Y21" s="232"/>
      <c r="Z21" s="234"/>
      <c r="AA21" s="378"/>
      <c r="AB21" s="235"/>
      <c r="AC21" s="236"/>
      <c r="AD21" s="234"/>
      <c r="AE21" s="356"/>
      <c r="AF21" s="236"/>
      <c r="AG21" s="234"/>
      <c r="AH21" s="232"/>
      <c r="AI21" s="237"/>
      <c r="AJ21" s="234"/>
      <c r="AK21" s="232"/>
      <c r="AL21" s="237"/>
      <c r="AM21" s="234"/>
      <c r="AN21" s="232"/>
      <c r="AO21" s="237"/>
      <c r="AP21" s="234"/>
      <c r="AQ21" s="232"/>
      <c r="AR21" s="237"/>
      <c r="AS21" s="234"/>
      <c r="AT21" s="389"/>
      <c r="AU21" s="238"/>
      <c r="AV21" s="235"/>
      <c r="AW21" s="236"/>
      <c r="AX21" s="234"/>
      <c r="AY21" s="235"/>
      <c r="AZ21" s="236"/>
      <c r="BA21" s="234"/>
      <c r="BB21" s="232"/>
      <c r="BC21" s="237"/>
      <c r="BD21" s="234"/>
      <c r="BE21" s="232"/>
      <c r="BF21" s="237"/>
      <c r="BG21" s="234"/>
      <c r="BH21" s="232"/>
      <c r="BI21" s="237"/>
      <c r="BJ21" s="234"/>
      <c r="BK21" s="389"/>
      <c r="BL21" s="238"/>
      <c r="BM21" s="232"/>
      <c r="BN21" s="237"/>
      <c r="BO21" s="234"/>
      <c r="BP21" s="236"/>
      <c r="BQ21" s="237"/>
      <c r="BR21" s="234"/>
      <c r="BS21" s="239"/>
      <c r="BT21" s="240"/>
      <c r="BU21" s="234"/>
      <c r="BV21" s="241"/>
      <c r="BW21" s="240"/>
      <c r="BX21" s="234"/>
      <c r="BY21" s="242"/>
      <c r="BZ21" s="240"/>
      <c r="CA21" s="234"/>
      <c r="CB21" s="235"/>
      <c r="CC21" s="240"/>
      <c r="CD21" s="234"/>
      <c r="CE21" s="235"/>
      <c r="CF21" s="237"/>
      <c r="CG21" s="234"/>
      <c r="CH21" s="316"/>
      <c r="CI21" s="240"/>
      <c r="CJ21" s="234"/>
      <c r="CK21" s="243"/>
      <c r="CL21" s="234"/>
      <c r="CM21" s="371"/>
      <c r="CN21" s="244"/>
      <c r="CO21" s="245"/>
      <c r="CP21" s="246">
        <f t="shared" si="0"/>
        <v>0</v>
      </c>
      <c r="CQ21" s="235"/>
      <c r="CR21" s="247"/>
      <c r="CS21" s="235"/>
      <c r="CT21" s="247"/>
      <c r="CU21" s="235"/>
      <c r="CV21" s="247"/>
      <c r="CW21" s="235"/>
      <c r="CX21" s="247"/>
      <c r="CY21" s="235"/>
      <c r="CZ21" s="247"/>
      <c r="DA21" s="235"/>
      <c r="DB21" s="247"/>
      <c r="DC21" s="235"/>
      <c r="DD21" s="247"/>
      <c r="DE21" s="235"/>
      <c r="DF21" s="247"/>
      <c r="DG21" s="235"/>
      <c r="DH21" s="247"/>
      <c r="DI21" s="235"/>
      <c r="DJ21" s="247"/>
      <c r="DK21" s="235"/>
      <c r="DL21" s="247"/>
      <c r="DM21" s="235"/>
      <c r="DN21" s="247"/>
      <c r="DO21" s="235"/>
      <c r="DP21" s="247"/>
      <c r="DQ21" s="234"/>
      <c r="DR21" s="244"/>
      <c r="DS21" s="332"/>
      <c r="DT21" s="244"/>
      <c r="DU21" s="332"/>
      <c r="DV21" s="581"/>
      <c r="DW21" s="332"/>
      <c r="DX21" s="248"/>
      <c r="DY21" s="234"/>
      <c r="DZ21" s="316"/>
      <c r="EA21" s="234"/>
      <c r="EB21" s="292"/>
      <c r="EC21" s="234"/>
      <c r="ED21" s="249"/>
      <c r="EE21" s="234"/>
      <c r="EF21" s="406"/>
      <c r="EG21" s="96"/>
      <c r="EH21" s="250"/>
      <c r="EI21" s="207">
        <f>SUMPRODUCT(D21:EH21,'Raipur-3 R'!D21:EH21)</f>
        <v>0</v>
      </c>
      <c r="EJ21" s="3" t="s">
        <v>1026</v>
      </c>
      <c r="ER21" s="208" t="s">
        <v>37</v>
      </c>
      <c r="ES21" s="30" t="str">
        <f t="shared" si="1"/>
        <v xml:space="preserve">SKM-Birgaon </v>
      </c>
      <c r="ET21" s="209">
        <f t="shared" si="2"/>
        <v>0</v>
      </c>
    </row>
    <row r="22" spans="2:150" ht="15" customHeight="1">
      <c r="B22" s="195">
        <f t="shared" si="3"/>
        <v>17</v>
      </c>
      <c r="C22" s="570" t="s">
        <v>856</v>
      </c>
      <c r="D22" s="232"/>
      <c r="E22" s="233"/>
      <c r="F22" s="234"/>
      <c r="G22" s="232"/>
      <c r="H22" s="233"/>
      <c r="I22" s="234"/>
      <c r="J22" s="321"/>
      <c r="K22" s="233"/>
      <c r="L22" s="234"/>
      <c r="M22" s="321"/>
      <c r="N22" s="233"/>
      <c r="O22" s="234"/>
      <c r="P22" s="412"/>
      <c r="Q22" s="233"/>
      <c r="R22" s="234"/>
      <c r="S22" s="235"/>
      <c r="T22" s="233"/>
      <c r="U22" s="234"/>
      <c r="V22" s="421"/>
      <c r="W22" s="233"/>
      <c r="X22" s="234"/>
      <c r="Y22" s="232"/>
      <c r="Z22" s="234"/>
      <c r="AA22" s="378"/>
      <c r="AB22" s="235"/>
      <c r="AC22" s="236"/>
      <c r="AD22" s="234"/>
      <c r="AE22" s="356"/>
      <c r="AF22" s="236"/>
      <c r="AG22" s="234"/>
      <c r="AH22" s="232"/>
      <c r="AI22" s="237">
        <v>10</v>
      </c>
      <c r="AJ22" s="234"/>
      <c r="AK22" s="232"/>
      <c r="AL22" s="237"/>
      <c r="AM22" s="234"/>
      <c r="AN22" s="232"/>
      <c r="AO22" s="237">
        <v>10</v>
      </c>
      <c r="AP22" s="234"/>
      <c r="AQ22" s="232"/>
      <c r="AR22" s="237"/>
      <c r="AS22" s="234"/>
      <c r="AT22" s="389"/>
      <c r="AU22" s="238"/>
      <c r="AV22" s="235"/>
      <c r="AW22" s="236"/>
      <c r="AX22" s="234"/>
      <c r="AY22" s="235"/>
      <c r="AZ22" s="236"/>
      <c r="BA22" s="234"/>
      <c r="BB22" s="232"/>
      <c r="BC22" s="237">
        <v>10</v>
      </c>
      <c r="BD22" s="234"/>
      <c r="BE22" s="232"/>
      <c r="BF22" s="237">
        <v>10</v>
      </c>
      <c r="BG22" s="234"/>
      <c r="BH22" s="232"/>
      <c r="BI22" s="237"/>
      <c r="BJ22" s="234"/>
      <c r="BK22" s="389"/>
      <c r="BL22" s="238"/>
      <c r="BM22" s="232"/>
      <c r="BN22" s="237"/>
      <c r="BO22" s="234"/>
      <c r="BP22" s="236"/>
      <c r="BQ22" s="237"/>
      <c r="BR22" s="234"/>
      <c r="BS22" s="239"/>
      <c r="BT22" s="240"/>
      <c r="BU22" s="234"/>
      <c r="BV22" s="241"/>
      <c r="BW22" s="240"/>
      <c r="BX22" s="234"/>
      <c r="BY22" s="242"/>
      <c r="BZ22" s="240"/>
      <c r="CA22" s="234"/>
      <c r="CB22" s="235"/>
      <c r="CC22" s="240"/>
      <c r="CD22" s="234"/>
      <c r="CE22" s="235"/>
      <c r="CF22" s="237">
        <v>15</v>
      </c>
      <c r="CG22" s="234"/>
      <c r="CH22" s="316"/>
      <c r="CI22" s="240">
        <v>15</v>
      </c>
      <c r="CJ22" s="234"/>
      <c r="CK22" s="243"/>
      <c r="CL22" s="234"/>
      <c r="CM22" s="371"/>
      <c r="CN22" s="244"/>
      <c r="CO22" s="245"/>
      <c r="CP22" s="246">
        <f t="shared" si="0"/>
        <v>10.5</v>
      </c>
      <c r="CQ22" s="235"/>
      <c r="CR22" s="247"/>
      <c r="CS22" s="235"/>
      <c r="CT22" s="247"/>
      <c r="CU22" s="235"/>
      <c r="CV22" s="247"/>
      <c r="CW22" s="235"/>
      <c r="CX22" s="247"/>
      <c r="CY22" s="235"/>
      <c r="CZ22" s="247"/>
      <c r="DA22" s="235"/>
      <c r="DB22" s="247"/>
      <c r="DC22" s="235"/>
      <c r="DD22" s="247"/>
      <c r="DE22" s="235"/>
      <c r="DF22" s="247"/>
      <c r="DG22" s="235"/>
      <c r="DH22" s="247"/>
      <c r="DI22" s="235"/>
      <c r="DJ22" s="247"/>
      <c r="DK22" s="235"/>
      <c r="DL22" s="247"/>
      <c r="DM22" s="235"/>
      <c r="DN22" s="247"/>
      <c r="DO22" s="235"/>
      <c r="DP22" s="247"/>
      <c r="DQ22" s="234"/>
      <c r="DR22" s="244"/>
      <c r="DS22" s="332"/>
      <c r="DT22" s="244"/>
      <c r="DU22" s="332"/>
      <c r="DV22" s="581"/>
      <c r="DW22" s="332"/>
      <c r="DX22" s="248"/>
      <c r="DY22" s="234"/>
      <c r="DZ22" s="316"/>
      <c r="EA22" s="234"/>
      <c r="EB22" s="292"/>
      <c r="EC22" s="234"/>
      <c r="ED22" s="249">
        <v>35</v>
      </c>
      <c r="EE22" s="234"/>
      <c r="EF22" s="406"/>
      <c r="EG22" s="96"/>
      <c r="EH22" s="250"/>
      <c r="EI22" s="207">
        <f>SUMPRODUCT(D22:EH22,'Raipur-3 R'!D22:EH22)</f>
        <v>8883.52</v>
      </c>
      <c r="EJ22" s="3" t="s">
        <v>1026</v>
      </c>
      <c r="ER22" s="208" t="s">
        <v>38</v>
      </c>
      <c r="ES22" s="30" t="str">
        <f t="shared" si="1"/>
        <v>SKM-Vidhansabha</v>
      </c>
      <c r="ET22" s="209">
        <f t="shared" si="2"/>
        <v>8883.52</v>
      </c>
    </row>
    <row r="23" spans="2:150" ht="15" hidden="1" customHeight="1">
      <c r="B23" s="195">
        <f t="shared" si="3"/>
        <v>18</v>
      </c>
      <c r="C23" s="570" t="s">
        <v>2987</v>
      </c>
      <c r="D23" s="232"/>
      <c r="E23" s="233"/>
      <c r="F23" s="234"/>
      <c r="G23" s="232"/>
      <c r="H23" s="233"/>
      <c r="I23" s="234"/>
      <c r="J23" s="321"/>
      <c r="K23" s="233"/>
      <c r="L23" s="234"/>
      <c r="M23" s="321"/>
      <c r="N23" s="233"/>
      <c r="O23" s="234"/>
      <c r="P23" s="412"/>
      <c r="Q23" s="233"/>
      <c r="R23" s="234"/>
      <c r="S23" s="235"/>
      <c r="T23" s="233"/>
      <c r="U23" s="234"/>
      <c r="V23" s="421"/>
      <c r="W23" s="233"/>
      <c r="X23" s="234"/>
      <c r="Y23" s="232"/>
      <c r="Z23" s="234"/>
      <c r="AA23" s="378"/>
      <c r="AB23" s="235"/>
      <c r="AC23" s="236"/>
      <c r="AD23" s="234"/>
      <c r="AE23" s="356"/>
      <c r="AF23" s="236"/>
      <c r="AG23" s="234"/>
      <c r="AH23" s="232"/>
      <c r="AI23" s="237"/>
      <c r="AJ23" s="234"/>
      <c r="AK23" s="232"/>
      <c r="AL23" s="237"/>
      <c r="AM23" s="234"/>
      <c r="AN23" s="232"/>
      <c r="AO23" s="237"/>
      <c r="AP23" s="234"/>
      <c r="AQ23" s="232"/>
      <c r="AR23" s="237"/>
      <c r="AS23" s="234"/>
      <c r="AT23" s="389"/>
      <c r="AU23" s="238"/>
      <c r="AV23" s="235"/>
      <c r="AW23" s="236"/>
      <c r="AX23" s="234"/>
      <c r="AY23" s="235"/>
      <c r="AZ23" s="236"/>
      <c r="BA23" s="234"/>
      <c r="BB23" s="232"/>
      <c r="BC23" s="237"/>
      <c r="BD23" s="234"/>
      <c r="BE23" s="232"/>
      <c r="BF23" s="237"/>
      <c r="BG23" s="234"/>
      <c r="BH23" s="232"/>
      <c r="BI23" s="237"/>
      <c r="BJ23" s="234"/>
      <c r="BK23" s="389"/>
      <c r="BL23" s="238"/>
      <c r="BM23" s="232"/>
      <c r="BN23" s="237"/>
      <c r="BO23" s="234"/>
      <c r="BP23" s="236"/>
      <c r="BQ23" s="237"/>
      <c r="BR23" s="234"/>
      <c r="BS23" s="239"/>
      <c r="BT23" s="240"/>
      <c r="BU23" s="234"/>
      <c r="BV23" s="241"/>
      <c r="BW23" s="240"/>
      <c r="BX23" s="234"/>
      <c r="BY23" s="242"/>
      <c r="BZ23" s="240"/>
      <c r="CA23" s="234"/>
      <c r="CB23" s="235"/>
      <c r="CC23" s="240"/>
      <c r="CD23" s="234"/>
      <c r="CE23" s="235"/>
      <c r="CF23" s="237"/>
      <c r="CG23" s="234"/>
      <c r="CH23" s="316"/>
      <c r="CI23" s="240"/>
      <c r="CJ23" s="234"/>
      <c r="CK23" s="243"/>
      <c r="CL23" s="234"/>
      <c r="CM23" s="371"/>
      <c r="CN23" s="244"/>
      <c r="CO23" s="245"/>
      <c r="CP23" s="246">
        <f t="shared" si="0"/>
        <v>0</v>
      </c>
      <c r="CQ23" s="235"/>
      <c r="CR23" s="247"/>
      <c r="CS23" s="235"/>
      <c r="CT23" s="247"/>
      <c r="CU23" s="235"/>
      <c r="CV23" s="247"/>
      <c r="CW23" s="235"/>
      <c r="CX23" s="247"/>
      <c r="CY23" s="235"/>
      <c r="CZ23" s="247"/>
      <c r="DA23" s="235"/>
      <c r="DB23" s="247"/>
      <c r="DC23" s="235"/>
      <c r="DD23" s="247"/>
      <c r="DE23" s="235"/>
      <c r="DF23" s="247"/>
      <c r="DG23" s="235"/>
      <c r="DH23" s="247"/>
      <c r="DI23" s="235"/>
      <c r="DJ23" s="247"/>
      <c r="DK23" s="235"/>
      <c r="DL23" s="247"/>
      <c r="DM23" s="235"/>
      <c r="DN23" s="247"/>
      <c r="DO23" s="235"/>
      <c r="DP23" s="247"/>
      <c r="DQ23" s="234"/>
      <c r="DR23" s="244"/>
      <c r="DS23" s="332"/>
      <c r="DT23" s="244"/>
      <c r="DU23" s="332"/>
      <c r="DV23" s="581"/>
      <c r="DW23" s="332"/>
      <c r="DX23" s="248"/>
      <c r="DY23" s="234"/>
      <c r="DZ23" s="316"/>
      <c r="EA23" s="234"/>
      <c r="EB23" s="292"/>
      <c r="EC23" s="234"/>
      <c r="ED23" s="249"/>
      <c r="EE23" s="234"/>
      <c r="EF23" s="406"/>
      <c r="EG23" s="96"/>
      <c r="EH23" s="250"/>
      <c r="EI23" s="207">
        <f>SUMPRODUCT(D23:EH23,'Raipur-3 R'!D23:EH23)</f>
        <v>0</v>
      </c>
      <c r="EJ23" s="3" t="s">
        <v>1026</v>
      </c>
      <c r="ER23" s="208" t="s">
        <v>39</v>
      </c>
      <c r="ES23" s="30" t="str">
        <f t="shared" si="1"/>
        <v>SKM-Kamal Vihar Ghee</v>
      </c>
      <c r="ET23" s="209">
        <f t="shared" si="2"/>
        <v>0</v>
      </c>
    </row>
    <row r="24" spans="2:150" ht="15" hidden="1" customHeight="1">
      <c r="B24" s="443">
        <f t="shared" si="3"/>
        <v>19</v>
      </c>
      <c r="C24" s="570" t="s">
        <v>967</v>
      </c>
      <c r="D24" s="232"/>
      <c r="E24" s="233"/>
      <c r="F24" s="234"/>
      <c r="G24" s="232"/>
      <c r="H24" s="233"/>
      <c r="I24" s="234"/>
      <c r="J24" s="321"/>
      <c r="K24" s="233"/>
      <c r="L24" s="234"/>
      <c r="M24" s="321"/>
      <c r="N24" s="233"/>
      <c r="O24" s="234"/>
      <c r="P24" s="412"/>
      <c r="Q24" s="233"/>
      <c r="R24" s="234"/>
      <c r="S24" s="235"/>
      <c r="T24" s="233"/>
      <c r="U24" s="234"/>
      <c r="V24" s="421"/>
      <c r="W24" s="233"/>
      <c r="X24" s="234"/>
      <c r="Y24" s="232"/>
      <c r="Z24" s="234"/>
      <c r="AA24" s="378"/>
      <c r="AB24" s="235"/>
      <c r="AC24" s="236"/>
      <c r="AD24" s="234"/>
      <c r="AE24" s="356"/>
      <c r="AF24" s="236"/>
      <c r="AG24" s="234"/>
      <c r="AH24" s="232"/>
      <c r="AI24" s="237"/>
      <c r="AJ24" s="234"/>
      <c r="AK24" s="232"/>
      <c r="AL24" s="237"/>
      <c r="AM24" s="234"/>
      <c r="AN24" s="232"/>
      <c r="AO24" s="237"/>
      <c r="AP24" s="234"/>
      <c r="AQ24" s="232"/>
      <c r="AR24" s="237"/>
      <c r="AS24" s="234"/>
      <c r="AT24" s="389"/>
      <c r="AU24" s="238"/>
      <c r="AV24" s="235"/>
      <c r="AW24" s="236"/>
      <c r="AX24" s="234"/>
      <c r="AY24" s="235"/>
      <c r="AZ24" s="236"/>
      <c r="BA24" s="234"/>
      <c r="BB24" s="232"/>
      <c r="BC24" s="237"/>
      <c r="BD24" s="234"/>
      <c r="BE24" s="232"/>
      <c r="BF24" s="237"/>
      <c r="BG24" s="234"/>
      <c r="BH24" s="232"/>
      <c r="BI24" s="237"/>
      <c r="BJ24" s="234"/>
      <c r="BK24" s="389"/>
      <c r="BL24" s="238"/>
      <c r="BM24" s="232"/>
      <c r="BN24" s="237"/>
      <c r="BO24" s="234"/>
      <c r="BP24" s="236"/>
      <c r="BQ24" s="237"/>
      <c r="BR24" s="234"/>
      <c r="BS24" s="239"/>
      <c r="BT24" s="240"/>
      <c r="BU24" s="234"/>
      <c r="BV24" s="241"/>
      <c r="BW24" s="240"/>
      <c r="BX24" s="234"/>
      <c r="BY24" s="242"/>
      <c r="BZ24" s="240"/>
      <c r="CA24" s="234"/>
      <c r="CB24" s="235"/>
      <c r="CC24" s="240"/>
      <c r="CD24" s="234"/>
      <c r="CE24" s="235"/>
      <c r="CF24" s="237"/>
      <c r="CG24" s="234"/>
      <c r="CH24" s="316"/>
      <c r="CI24" s="240"/>
      <c r="CJ24" s="234"/>
      <c r="CK24" s="243"/>
      <c r="CL24" s="234"/>
      <c r="CM24" s="371"/>
      <c r="CN24" s="244"/>
      <c r="CO24" s="245"/>
      <c r="CP24" s="246">
        <f t="shared" si="0"/>
        <v>0</v>
      </c>
      <c r="CQ24" s="235"/>
      <c r="CR24" s="247"/>
      <c r="CS24" s="235"/>
      <c r="CT24" s="247"/>
      <c r="CU24" s="235"/>
      <c r="CV24" s="247"/>
      <c r="CW24" s="235"/>
      <c r="CX24" s="247"/>
      <c r="CY24" s="235"/>
      <c r="CZ24" s="247"/>
      <c r="DA24" s="235"/>
      <c r="DB24" s="247"/>
      <c r="DC24" s="235"/>
      <c r="DD24" s="247"/>
      <c r="DE24" s="235"/>
      <c r="DF24" s="247"/>
      <c r="DG24" s="235"/>
      <c r="DH24" s="247"/>
      <c r="DI24" s="235"/>
      <c r="DJ24" s="247"/>
      <c r="DK24" s="235"/>
      <c r="DL24" s="247"/>
      <c r="DM24" s="235"/>
      <c r="DN24" s="247"/>
      <c r="DO24" s="235"/>
      <c r="DP24" s="247"/>
      <c r="DQ24" s="234"/>
      <c r="DR24" s="244"/>
      <c r="DS24" s="332"/>
      <c r="DT24" s="244"/>
      <c r="DU24" s="332"/>
      <c r="DV24" s="581"/>
      <c r="DW24" s="332"/>
      <c r="DX24" s="248"/>
      <c r="DY24" s="234"/>
      <c r="DZ24" s="316"/>
      <c r="EA24" s="234"/>
      <c r="EB24" s="292"/>
      <c r="EC24" s="234"/>
      <c r="ED24" s="249"/>
      <c r="EE24" s="234"/>
      <c r="EF24" s="406"/>
      <c r="EG24" s="96"/>
      <c r="EH24" s="250"/>
      <c r="EI24" s="207">
        <f>SUMPRODUCT(D24:EH24,'Raipur-3 R'!D24:EH24)</f>
        <v>0</v>
      </c>
      <c r="EJ24" s="3" t="s">
        <v>1026</v>
      </c>
      <c r="ER24" s="208" t="s">
        <v>40</v>
      </c>
      <c r="ES24" s="30" t="str">
        <f t="shared" si="1"/>
        <v>Ashoka Mart- Gaytri Nagar</v>
      </c>
      <c r="ET24" s="209">
        <f t="shared" si="2"/>
        <v>0</v>
      </c>
    </row>
    <row r="25" spans="2:150" ht="15" hidden="1" customHeight="1">
      <c r="B25" s="443">
        <f t="shared" si="3"/>
        <v>20</v>
      </c>
      <c r="C25" s="441" t="s">
        <v>966</v>
      </c>
      <c r="D25" s="232"/>
      <c r="E25" s="233"/>
      <c r="F25" s="234"/>
      <c r="G25" s="232"/>
      <c r="H25" s="233"/>
      <c r="I25" s="234"/>
      <c r="J25" s="321"/>
      <c r="K25" s="233"/>
      <c r="L25" s="234"/>
      <c r="M25" s="321"/>
      <c r="N25" s="233"/>
      <c r="O25" s="234"/>
      <c r="P25" s="412"/>
      <c r="Q25" s="233"/>
      <c r="R25" s="234"/>
      <c r="S25" s="235"/>
      <c r="T25" s="233"/>
      <c r="U25" s="234"/>
      <c r="V25" s="421"/>
      <c r="W25" s="233"/>
      <c r="X25" s="234"/>
      <c r="Y25" s="232"/>
      <c r="Z25" s="234"/>
      <c r="AA25" s="378"/>
      <c r="AB25" s="235"/>
      <c r="AC25" s="236"/>
      <c r="AD25" s="234"/>
      <c r="AE25" s="356"/>
      <c r="AF25" s="236"/>
      <c r="AG25" s="234"/>
      <c r="AH25" s="232"/>
      <c r="AI25" s="237"/>
      <c r="AJ25" s="234"/>
      <c r="AK25" s="232"/>
      <c r="AL25" s="237"/>
      <c r="AM25" s="234"/>
      <c r="AN25" s="232"/>
      <c r="AO25" s="237"/>
      <c r="AP25" s="234"/>
      <c r="AQ25" s="232"/>
      <c r="AR25" s="237"/>
      <c r="AS25" s="234"/>
      <c r="AT25" s="389"/>
      <c r="AU25" s="238"/>
      <c r="AV25" s="235"/>
      <c r="AW25" s="236"/>
      <c r="AX25" s="234"/>
      <c r="AY25" s="235"/>
      <c r="AZ25" s="236"/>
      <c r="BA25" s="234"/>
      <c r="BB25" s="232"/>
      <c r="BC25" s="237"/>
      <c r="BD25" s="234"/>
      <c r="BE25" s="232"/>
      <c r="BF25" s="237"/>
      <c r="BG25" s="234"/>
      <c r="BH25" s="232"/>
      <c r="BI25" s="237"/>
      <c r="BJ25" s="234"/>
      <c r="BK25" s="389"/>
      <c r="BL25" s="238"/>
      <c r="BM25" s="232"/>
      <c r="BN25" s="237"/>
      <c r="BO25" s="234"/>
      <c r="BP25" s="236"/>
      <c r="BQ25" s="237"/>
      <c r="BR25" s="234"/>
      <c r="BS25" s="239"/>
      <c r="BT25" s="240"/>
      <c r="BU25" s="234"/>
      <c r="BV25" s="241"/>
      <c r="BW25" s="240"/>
      <c r="BX25" s="234"/>
      <c r="BY25" s="242"/>
      <c r="BZ25" s="240"/>
      <c r="CA25" s="234"/>
      <c r="CB25" s="235"/>
      <c r="CC25" s="240"/>
      <c r="CD25" s="234"/>
      <c r="CE25" s="235"/>
      <c r="CF25" s="237"/>
      <c r="CG25" s="234"/>
      <c r="CH25" s="316"/>
      <c r="CI25" s="240"/>
      <c r="CJ25" s="234"/>
      <c r="CK25" s="243"/>
      <c r="CL25" s="234"/>
      <c r="CM25" s="371"/>
      <c r="CN25" s="244"/>
      <c r="CO25" s="245"/>
      <c r="CP25" s="246">
        <f t="shared" si="0"/>
        <v>0</v>
      </c>
      <c r="CQ25" s="235"/>
      <c r="CR25" s="247"/>
      <c r="CS25" s="235"/>
      <c r="CT25" s="247"/>
      <c r="CU25" s="235"/>
      <c r="CV25" s="247"/>
      <c r="CW25" s="235"/>
      <c r="CX25" s="247"/>
      <c r="CY25" s="235"/>
      <c r="CZ25" s="247"/>
      <c r="DA25" s="235"/>
      <c r="DB25" s="247"/>
      <c r="DC25" s="235"/>
      <c r="DD25" s="247"/>
      <c r="DE25" s="235"/>
      <c r="DF25" s="247"/>
      <c r="DG25" s="235"/>
      <c r="DH25" s="247"/>
      <c r="DI25" s="235"/>
      <c r="DJ25" s="247"/>
      <c r="DK25" s="235"/>
      <c r="DL25" s="247"/>
      <c r="DM25" s="235"/>
      <c r="DN25" s="247"/>
      <c r="DO25" s="235"/>
      <c r="DP25" s="247"/>
      <c r="DQ25" s="234"/>
      <c r="DR25" s="244"/>
      <c r="DS25" s="332"/>
      <c r="DT25" s="244"/>
      <c r="DU25" s="332"/>
      <c r="DV25" s="581"/>
      <c r="DW25" s="332"/>
      <c r="DX25" s="248"/>
      <c r="DY25" s="234"/>
      <c r="DZ25" s="316"/>
      <c r="EA25" s="234"/>
      <c r="EB25" s="292"/>
      <c r="EC25" s="234"/>
      <c r="ED25" s="249"/>
      <c r="EE25" s="234"/>
      <c r="EF25" s="406"/>
      <c r="EG25" s="96"/>
      <c r="EH25" s="250"/>
      <c r="EI25" s="207">
        <f>SUMPRODUCT(D25:EH25,'Raipur-3 R'!D25:EH25)</f>
        <v>0</v>
      </c>
      <c r="EJ25" s="3" t="s">
        <v>1026</v>
      </c>
      <c r="ER25" s="208" t="s">
        <v>41</v>
      </c>
      <c r="ES25" s="30" t="str">
        <f t="shared" si="1"/>
        <v>Ashoka Mart- Birgaon</v>
      </c>
      <c r="ET25" s="209">
        <f t="shared" si="2"/>
        <v>0</v>
      </c>
    </row>
    <row r="26" spans="2:150" ht="15" hidden="1" customHeight="1">
      <c r="B26" s="443">
        <f t="shared" si="3"/>
        <v>21</v>
      </c>
      <c r="C26" s="570" t="s">
        <v>322</v>
      </c>
      <c r="D26" s="232"/>
      <c r="E26" s="233"/>
      <c r="F26" s="234"/>
      <c r="G26" s="232"/>
      <c r="H26" s="233"/>
      <c r="I26" s="234"/>
      <c r="J26" s="321"/>
      <c r="K26" s="233"/>
      <c r="L26" s="234"/>
      <c r="M26" s="321"/>
      <c r="N26" s="233"/>
      <c r="O26" s="234"/>
      <c r="P26" s="412"/>
      <c r="Q26" s="233"/>
      <c r="R26" s="234"/>
      <c r="S26" s="235"/>
      <c r="T26" s="233"/>
      <c r="U26" s="234"/>
      <c r="V26" s="421"/>
      <c r="W26" s="233"/>
      <c r="X26" s="234"/>
      <c r="Y26" s="232"/>
      <c r="Z26" s="234"/>
      <c r="AA26" s="378"/>
      <c r="AB26" s="235"/>
      <c r="AC26" s="236"/>
      <c r="AD26" s="234"/>
      <c r="AE26" s="356"/>
      <c r="AF26" s="236"/>
      <c r="AG26" s="234"/>
      <c r="AH26" s="232"/>
      <c r="AI26" s="237"/>
      <c r="AJ26" s="234"/>
      <c r="AK26" s="232"/>
      <c r="AL26" s="237"/>
      <c r="AM26" s="234"/>
      <c r="AN26" s="232"/>
      <c r="AO26" s="237"/>
      <c r="AP26" s="234"/>
      <c r="AQ26" s="232"/>
      <c r="AR26" s="237"/>
      <c r="AS26" s="234"/>
      <c r="AT26" s="389"/>
      <c r="AU26" s="238"/>
      <c r="AV26" s="235"/>
      <c r="AW26" s="236"/>
      <c r="AX26" s="234"/>
      <c r="AY26" s="235"/>
      <c r="AZ26" s="236"/>
      <c r="BA26" s="234"/>
      <c r="BB26" s="232"/>
      <c r="BC26" s="237"/>
      <c r="BD26" s="234"/>
      <c r="BE26" s="232"/>
      <c r="BF26" s="237"/>
      <c r="BG26" s="234"/>
      <c r="BH26" s="232"/>
      <c r="BI26" s="237"/>
      <c r="BJ26" s="234"/>
      <c r="BK26" s="389"/>
      <c r="BL26" s="238"/>
      <c r="BM26" s="232"/>
      <c r="BN26" s="237"/>
      <c r="BO26" s="234"/>
      <c r="BP26" s="236"/>
      <c r="BQ26" s="237"/>
      <c r="BR26" s="234"/>
      <c r="BS26" s="239"/>
      <c r="BT26" s="240"/>
      <c r="BU26" s="234"/>
      <c r="BV26" s="241"/>
      <c r="BW26" s="240"/>
      <c r="BX26" s="234"/>
      <c r="BY26" s="242"/>
      <c r="BZ26" s="240"/>
      <c r="CA26" s="234"/>
      <c r="CB26" s="235"/>
      <c r="CC26" s="240"/>
      <c r="CD26" s="234"/>
      <c r="CE26" s="235"/>
      <c r="CF26" s="237"/>
      <c r="CG26" s="234"/>
      <c r="CH26" s="316"/>
      <c r="CI26" s="240"/>
      <c r="CJ26" s="234"/>
      <c r="CK26" s="243"/>
      <c r="CL26" s="234"/>
      <c r="CM26" s="371"/>
      <c r="CN26" s="244"/>
      <c r="CO26" s="245"/>
      <c r="CP26" s="246">
        <f t="shared" si="0"/>
        <v>0</v>
      </c>
      <c r="CQ26" s="235"/>
      <c r="CR26" s="247"/>
      <c r="CS26" s="235"/>
      <c r="CT26" s="247"/>
      <c r="CU26" s="235"/>
      <c r="CV26" s="247"/>
      <c r="CW26" s="235"/>
      <c r="CX26" s="247"/>
      <c r="CY26" s="235"/>
      <c r="CZ26" s="247"/>
      <c r="DA26" s="235"/>
      <c r="DB26" s="247"/>
      <c r="DC26" s="235"/>
      <c r="DD26" s="247"/>
      <c r="DE26" s="235"/>
      <c r="DF26" s="247"/>
      <c r="DG26" s="235"/>
      <c r="DH26" s="247"/>
      <c r="DI26" s="235"/>
      <c r="DJ26" s="247"/>
      <c r="DK26" s="235"/>
      <c r="DL26" s="247"/>
      <c r="DM26" s="235"/>
      <c r="DN26" s="247"/>
      <c r="DO26" s="235"/>
      <c r="DP26" s="247"/>
      <c r="DQ26" s="234"/>
      <c r="DR26" s="244"/>
      <c r="DS26" s="332"/>
      <c r="DT26" s="244"/>
      <c r="DU26" s="332"/>
      <c r="DV26" s="581"/>
      <c r="DW26" s="332"/>
      <c r="DX26" s="248"/>
      <c r="DY26" s="234"/>
      <c r="DZ26" s="316"/>
      <c r="EA26" s="234"/>
      <c r="EB26" s="292"/>
      <c r="EC26" s="234"/>
      <c r="ED26" s="249"/>
      <c r="EE26" s="234"/>
      <c r="EF26" s="406"/>
      <c r="EG26" s="96"/>
      <c r="EH26" s="250"/>
      <c r="EI26" s="207">
        <f>SUMPRODUCT(D26:EH26,'Raipur-3 R'!D26:EH26)</f>
        <v>0</v>
      </c>
      <c r="EJ26" s="3" t="s">
        <v>1026</v>
      </c>
      <c r="ER26" s="208" t="s">
        <v>42</v>
      </c>
      <c r="ES26" s="30" t="str">
        <f t="shared" si="1"/>
        <v>Arti Beverages &amp; Foods - Boriyakala Old Dhamtari Raod</v>
      </c>
      <c r="ET26" s="209">
        <f t="shared" si="2"/>
        <v>0</v>
      </c>
    </row>
    <row r="27" spans="2:150" ht="15" hidden="1" customHeight="1">
      <c r="B27" s="443">
        <f t="shared" si="3"/>
        <v>22</v>
      </c>
      <c r="C27" s="570" t="s">
        <v>968</v>
      </c>
      <c r="D27" s="232"/>
      <c r="E27" s="233"/>
      <c r="F27" s="234"/>
      <c r="G27" s="232"/>
      <c r="H27" s="233"/>
      <c r="I27" s="234"/>
      <c r="J27" s="321"/>
      <c r="K27" s="233"/>
      <c r="L27" s="234"/>
      <c r="M27" s="321"/>
      <c r="N27" s="233"/>
      <c r="O27" s="234"/>
      <c r="P27" s="412"/>
      <c r="Q27" s="233"/>
      <c r="R27" s="234"/>
      <c r="S27" s="235"/>
      <c r="T27" s="233"/>
      <c r="U27" s="234"/>
      <c r="V27" s="421"/>
      <c r="W27" s="233"/>
      <c r="X27" s="234"/>
      <c r="Y27" s="232"/>
      <c r="Z27" s="234"/>
      <c r="AA27" s="378"/>
      <c r="AB27" s="235"/>
      <c r="AC27" s="236"/>
      <c r="AD27" s="234"/>
      <c r="AE27" s="356"/>
      <c r="AF27" s="236"/>
      <c r="AG27" s="234"/>
      <c r="AH27" s="232"/>
      <c r="AI27" s="237"/>
      <c r="AJ27" s="234"/>
      <c r="AK27" s="232"/>
      <c r="AL27" s="237"/>
      <c r="AM27" s="234"/>
      <c r="AN27" s="232"/>
      <c r="AO27" s="237"/>
      <c r="AP27" s="234"/>
      <c r="AQ27" s="232"/>
      <c r="AR27" s="237"/>
      <c r="AS27" s="234"/>
      <c r="AT27" s="389"/>
      <c r="AU27" s="238"/>
      <c r="AV27" s="235"/>
      <c r="AW27" s="236"/>
      <c r="AX27" s="234"/>
      <c r="AY27" s="235"/>
      <c r="AZ27" s="236"/>
      <c r="BA27" s="234"/>
      <c r="BB27" s="232"/>
      <c r="BC27" s="237"/>
      <c r="BD27" s="234"/>
      <c r="BE27" s="232"/>
      <c r="BF27" s="237"/>
      <c r="BG27" s="234"/>
      <c r="BH27" s="232"/>
      <c r="BI27" s="237"/>
      <c r="BJ27" s="234"/>
      <c r="BK27" s="389"/>
      <c r="BL27" s="238"/>
      <c r="BM27" s="232"/>
      <c r="BN27" s="237"/>
      <c r="BO27" s="234"/>
      <c r="BP27" s="236"/>
      <c r="BQ27" s="237"/>
      <c r="BR27" s="234"/>
      <c r="BS27" s="239"/>
      <c r="BT27" s="240"/>
      <c r="BU27" s="234"/>
      <c r="BV27" s="241"/>
      <c r="BW27" s="240"/>
      <c r="BX27" s="234"/>
      <c r="BY27" s="242"/>
      <c r="BZ27" s="240"/>
      <c r="CA27" s="234"/>
      <c r="CB27" s="235"/>
      <c r="CC27" s="240"/>
      <c r="CD27" s="234"/>
      <c r="CE27" s="235"/>
      <c r="CF27" s="237"/>
      <c r="CG27" s="234"/>
      <c r="CH27" s="316"/>
      <c r="CI27" s="240"/>
      <c r="CJ27" s="234"/>
      <c r="CK27" s="243"/>
      <c r="CL27" s="234"/>
      <c r="CM27" s="371"/>
      <c r="CN27" s="244"/>
      <c r="CO27" s="245"/>
      <c r="CP27" s="246">
        <f t="shared" si="0"/>
        <v>0</v>
      </c>
      <c r="CQ27" s="235"/>
      <c r="CR27" s="247"/>
      <c r="CS27" s="235"/>
      <c r="CT27" s="247"/>
      <c r="CU27" s="235"/>
      <c r="CV27" s="247"/>
      <c r="CW27" s="235"/>
      <c r="CX27" s="247"/>
      <c r="CY27" s="235"/>
      <c r="CZ27" s="247"/>
      <c r="DA27" s="235"/>
      <c r="DB27" s="247"/>
      <c r="DC27" s="235"/>
      <c r="DD27" s="247"/>
      <c r="DE27" s="235"/>
      <c r="DF27" s="247"/>
      <c r="DG27" s="235"/>
      <c r="DH27" s="247"/>
      <c r="DI27" s="235"/>
      <c r="DJ27" s="247"/>
      <c r="DK27" s="235"/>
      <c r="DL27" s="247"/>
      <c r="DM27" s="235"/>
      <c r="DN27" s="247"/>
      <c r="DO27" s="235"/>
      <c r="DP27" s="247"/>
      <c r="DQ27" s="234"/>
      <c r="DR27" s="244"/>
      <c r="DS27" s="332"/>
      <c r="DT27" s="244"/>
      <c r="DU27" s="332"/>
      <c r="DV27" s="581"/>
      <c r="DW27" s="332"/>
      <c r="DX27" s="248"/>
      <c r="DY27" s="234"/>
      <c r="DZ27" s="316"/>
      <c r="EA27" s="234"/>
      <c r="EB27" s="292"/>
      <c r="EC27" s="234"/>
      <c r="ED27" s="249"/>
      <c r="EE27" s="234"/>
      <c r="EF27" s="406"/>
      <c r="EG27" s="96"/>
      <c r="EH27" s="250"/>
      <c r="EI27" s="207">
        <f>SUMPRODUCT(D27:EH27,'Raipur-3 R'!D27:EH27)</f>
        <v>0</v>
      </c>
      <c r="EJ27" s="3" t="s">
        <v>1026</v>
      </c>
      <c r="ER27" s="208" t="s">
        <v>43</v>
      </c>
      <c r="ES27" s="30" t="str">
        <f t="shared" si="1"/>
        <v>Ashoka Mart-Kushalpur</v>
      </c>
      <c r="ET27" s="209">
        <f t="shared" si="2"/>
        <v>0</v>
      </c>
    </row>
    <row r="28" spans="2:150" ht="14.45" hidden="1" customHeight="1">
      <c r="B28" s="443">
        <f t="shared" si="3"/>
        <v>23</v>
      </c>
      <c r="C28" s="570" t="s">
        <v>965</v>
      </c>
      <c r="D28" s="232"/>
      <c r="E28" s="233"/>
      <c r="F28" s="234"/>
      <c r="G28" s="232"/>
      <c r="H28" s="233"/>
      <c r="I28" s="234"/>
      <c r="J28" s="321"/>
      <c r="K28" s="233"/>
      <c r="L28" s="234"/>
      <c r="M28" s="321"/>
      <c r="N28" s="233"/>
      <c r="O28" s="234"/>
      <c r="P28" s="412"/>
      <c r="Q28" s="233"/>
      <c r="R28" s="234"/>
      <c r="S28" s="235"/>
      <c r="T28" s="233"/>
      <c r="U28" s="234"/>
      <c r="V28" s="421"/>
      <c r="W28" s="233"/>
      <c r="X28" s="234"/>
      <c r="Y28" s="232"/>
      <c r="Z28" s="234"/>
      <c r="AA28" s="378"/>
      <c r="AB28" s="235"/>
      <c r="AC28" s="236"/>
      <c r="AD28" s="234"/>
      <c r="AE28" s="356"/>
      <c r="AF28" s="236"/>
      <c r="AG28" s="234"/>
      <c r="AH28" s="232"/>
      <c r="AI28" s="237"/>
      <c r="AJ28" s="234"/>
      <c r="AK28" s="232"/>
      <c r="AL28" s="237"/>
      <c r="AM28" s="234"/>
      <c r="AN28" s="232"/>
      <c r="AO28" s="237"/>
      <c r="AP28" s="234"/>
      <c r="AQ28" s="232"/>
      <c r="AR28" s="237"/>
      <c r="AS28" s="234"/>
      <c r="AT28" s="389"/>
      <c r="AU28" s="238"/>
      <c r="AV28" s="235"/>
      <c r="AW28" s="236"/>
      <c r="AX28" s="234"/>
      <c r="AY28" s="235"/>
      <c r="AZ28" s="236"/>
      <c r="BA28" s="234"/>
      <c r="BB28" s="232"/>
      <c r="BC28" s="237"/>
      <c r="BD28" s="234"/>
      <c r="BE28" s="232"/>
      <c r="BF28" s="237"/>
      <c r="BG28" s="234"/>
      <c r="BH28" s="232"/>
      <c r="BI28" s="237"/>
      <c r="BJ28" s="234"/>
      <c r="BK28" s="389"/>
      <c r="BL28" s="238"/>
      <c r="BM28" s="232"/>
      <c r="BN28" s="237"/>
      <c r="BO28" s="234"/>
      <c r="BP28" s="236"/>
      <c r="BQ28" s="237"/>
      <c r="BR28" s="234"/>
      <c r="BS28" s="239"/>
      <c r="BT28" s="240"/>
      <c r="BU28" s="234"/>
      <c r="BV28" s="241"/>
      <c r="BW28" s="240"/>
      <c r="BX28" s="234"/>
      <c r="BY28" s="242"/>
      <c r="BZ28" s="240"/>
      <c r="CA28" s="234"/>
      <c r="CB28" s="235"/>
      <c r="CC28" s="240"/>
      <c r="CD28" s="234"/>
      <c r="CE28" s="235"/>
      <c r="CF28" s="237"/>
      <c r="CG28" s="234"/>
      <c r="CH28" s="316"/>
      <c r="CI28" s="240"/>
      <c r="CJ28" s="234"/>
      <c r="CK28" s="243"/>
      <c r="CL28" s="234"/>
      <c r="CM28" s="371"/>
      <c r="CN28" s="244"/>
      <c r="CO28" s="245"/>
      <c r="CP28" s="246">
        <f t="shared" si="0"/>
        <v>0</v>
      </c>
      <c r="CQ28" s="235"/>
      <c r="CR28" s="247"/>
      <c r="CS28" s="235"/>
      <c r="CT28" s="247"/>
      <c r="CU28" s="235"/>
      <c r="CV28" s="247"/>
      <c r="CW28" s="235"/>
      <c r="CX28" s="247"/>
      <c r="CY28" s="235"/>
      <c r="CZ28" s="247"/>
      <c r="DA28" s="235"/>
      <c r="DB28" s="247"/>
      <c r="DC28" s="235"/>
      <c r="DD28" s="247"/>
      <c r="DE28" s="235"/>
      <c r="DF28" s="247"/>
      <c r="DG28" s="235"/>
      <c r="DH28" s="247"/>
      <c r="DI28" s="235"/>
      <c r="DJ28" s="247"/>
      <c r="DK28" s="235"/>
      <c r="DL28" s="247"/>
      <c r="DM28" s="235"/>
      <c r="DN28" s="247"/>
      <c r="DO28" s="235"/>
      <c r="DP28" s="247"/>
      <c r="DQ28" s="234"/>
      <c r="DR28" s="244"/>
      <c r="DS28" s="332"/>
      <c r="DT28" s="244"/>
      <c r="DU28" s="332"/>
      <c r="DV28" s="581"/>
      <c r="DW28" s="332"/>
      <c r="DX28" s="248"/>
      <c r="DY28" s="234"/>
      <c r="DZ28" s="316"/>
      <c r="EA28" s="234"/>
      <c r="EB28" s="292"/>
      <c r="EC28" s="234"/>
      <c r="ED28" s="249"/>
      <c r="EE28" s="234"/>
      <c r="EF28" s="406"/>
      <c r="EG28" s="96"/>
      <c r="EH28" s="250"/>
      <c r="EI28" s="207">
        <f>SUMPRODUCT(D28:EH28,'Raipur-3 R'!D28:EH28)</f>
        <v>0</v>
      </c>
      <c r="EJ28" s="3" t="s">
        <v>1026</v>
      </c>
      <c r="ER28" s="208" t="s">
        <v>44</v>
      </c>
      <c r="ES28" s="30" t="str">
        <f t="shared" si="1"/>
        <v>Ashoka Mart- Ashokaratan</v>
      </c>
      <c r="ET28" s="209">
        <f t="shared" si="2"/>
        <v>0</v>
      </c>
    </row>
    <row r="29" spans="2:150" ht="15" hidden="1" customHeight="1">
      <c r="B29" s="444">
        <f t="shared" si="3"/>
        <v>24</v>
      </c>
      <c r="C29" s="570" t="s">
        <v>969</v>
      </c>
      <c r="D29" s="232"/>
      <c r="E29" s="233"/>
      <c r="F29" s="234"/>
      <c r="G29" s="232"/>
      <c r="H29" s="233"/>
      <c r="I29" s="234"/>
      <c r="J29" s="321"/>
      <c r="K29" s="233"/>
      <c r="L29" s="234"/>
      <c r="M29" s="321"/>
      <c r="N29" s="233"/>
      <c r="O29" s="234"/>
      <c r="P29" s="412"/>
      <c r="Q29" s="233"/>
      <c r="R29" s="234"/>
      <c r="S29" s="235"/>
      <c r="T29" s="233"/>
      <c r="U29" s="234"/>
      <c r="V29" s="421"/>
      <c r="W29" s="233"/>
      <c r="X29" s="234"/>
      <c r="Y29" s="232"/>
      <c r="Z29" s="234"/>
      <c r="AA29" s="378"/>
      <c r="AB29" s="235"/>
      <c r="AC29" s="236"/>
      <c r="AD29" s="234"/>
      <c r="AE29" s="356"/>
      <c r="AF29" s="236"/>
      <c r="AG29" s="234"/>
      <c r="AH29" s="232"/>
      <c r="AI29" s="237"/>
      <c r="AJ29" s="234"/>
      <c r="AK29" s="232"/>
      <c r="AL29" s="237"/>
      <c r="AM29" s="234"/>
      <c r="AN29" s="232"/>
      <c r="AO29" s="237"/>
      <c r="AP29" s="234"/>
      <c r="AQ29" s="232"/>
      <c r="AR29" s="237"/>
      <c r="AS29" s="234"/>
      <c r="AT29" s="389"/>
      <c r="AU29" s="238"/>
      <c r="AV29" s="235"/>
      <c r="AW29" s="236"/>
      <c r="AX29" s="234"/>
      <c r="AY29" s="235"/>
      <c r="AZ29" s="236"/>
      <c r="BA29" s="234"/>
      <c r="BB29" s="232"/>
      <c r="BC29" s="237"/>
      <c r="BD29" s="234"/>
      <c r="BE29" s="232"/>
      <c r="BF29" s="237"/>
      <c r="BG29" s="234"/>
      <c r="BH29" s="232"/>
      <c r="BI29" s="237"/>
      <c r="BJ29" s="234"/>
      <c r="BK29" s="389"/>
      <c r="BL29" s="238"/>
      <c r="BM29" s="232"/>
      <c r="BN29" s="237"/>
      <c r="BO29" s="234"/>
      <c r="BP29" s="236"/>
      <c r="BQ29" s="237"/>
      <c r="BR29" s="234"/>
      <c r="BS29" s="239"/>
      <c r="BT29" s="240"/>
      <c r="BU29" s="234"/>
      <c r="BV29" s="241"/>
      <c r="BW29" s="240"/>
      <c r="BX29" s="234"/>
      <c r="BY29" s="242"/>
      <c r="BZ29" s="240"/>
      <c r="CA29" s="234"/>
      <c r="CB29" s="235"/>
      <c r="CC29" s="240"/>
      <c r="CD29" s="234"/>
      <c r="CE29" s="235"/>
      <c r="CF29" s="237"/>
      <c r="CG29" s="234"/>
      <c r="CH29" s="316"/>
      <c r="CI29" s="240"/>
      <c r="CJ29" s="234"/>
      <c r="CK29" s="243"/>
      <c r="CL29" s="234"/>
      <c r="CM29" s="371"/>
      <c r="CN29" s="244"/>
      <c r="CO29" s="245"/>
      <c r="CP29" s="246">
        <f t="shared" si="0"/>
        <v>0</v>
      </c>
      <c r="CQ29" s="235"/>
      <c r="CR29" s="247"/>
      <c r="CS29" s="235"/>
      <c r="CT29" s="247"/>
      <c r="CU29" s="235"/>
      <c r="CV29" s="247"/>
      <c r="CW29" s="235"/>
      <c r="CX29" s="247"/>
      <c r="CY29" s="235"/>
      <c r="CZ29" s="247"/>
      <c r="DA29" s="235"/>
      <c r="DB29" s="247"/>
      <c r="DC29" s="235"/>
      <c r="DD29" s="247"/>
      <c r="DE29" s="235"/>
      <c r="DF29" s="247"/>
      <c r="DG29" s="235"/>
      <c r="DH29" s="247"/>
      <c r="DI29" s="235"/>
      <c r="DJ29" s="247"/>
      <c r="DK29" s="235"/>
      <c r="DL29" s="247"/>
      <c r="DM29" s="235"/>
      <c r="DN29" s="247"/>
      <c r="DO29" s="235"/>
      <c r="DP29" s="247"/>
      <c r="DQ29" s="234"/>
      <c r="DR29" s="244"/>
      <c r="DS29" s="332"/>
      <c r="DT29" s="244"/>
      <c r="DU29" s="332"/>
      <c r="DV29" s="581"/>
      <c r="DW29" s="332"/>
      <c r="DX29" s="248"/>
      <c r="DY29" s="234"/>
      <c r="DZ29" s="316"/>
      <c r="EA29" s="234"/>
      <c r="EB29" s="292"/>
      <c r="EC29" s="234"/>
      <c r="ED29" s="249"/>
      <c r="EE29" s="234"/>
      <c r="EF29" s="406"/>
      <c r="EG29" s="96"/>
      <c r="EH29" s="250"/>
      <c r="EI29" s="207">
        <f>SUMPRODUCT(D29:EH29,'Raipur-3 R'!D29:EH29)</f>
        <v>0</v>
      </c>
      <c r="EJ29" s="3" t="s">
        <v>1026</v>
      </c>
      <c r="ER29" s="208" t="s">
        <v>45</v>
      </c>
      <c r="ES29" s="30" t="str">
        <f t="shared" si="1"/>
        <v>Shree Mega Mart-Amleshwar</v>
      </c>
      <c r="ET29" s="209">
        <f t="shared" si="2"/>
        <v>0</v>
      </c>
    </row>
    <row r="30" spans="2:150" ht="15">
      <c r="B30" s="444">
        <f t="shared" si="3"/>
        <v>25</v>
      </c>
      <c r="C30" s="570" t="s">
        <v>970</v>
      </c>
      <c r="D30" s="232"/>
      <c r="E30" s="233"/>
      <c r="F30" s="234"/>
      <c r="G30" s="232"/>
      <c r="H30" s="233"/>
      <c r="I30" s="234"/>
      <c r="J30" s="321"/>
      <c r="K30" s="233"/>
      <c r="L30" s="234"/>
      <c r="M30" s="321"/>
      <c r="N30" s="233"/>
      <c r="O30" s="234"/>
      <c r="P30" s="412"/>
      <c r="Q30" s="233"/>
      <c r="R30" s="234"/>
      <c r="S30" s="235"/>
      <c r="T30" s="233"/>
      <c r="U30" s="234"/>
      <c r="V30" s="421"/>
      <c r="W30" s="233"/>
      <c r="X30" s="234"/>
      <c r="Y30" s="232"/>
      <c r="Z30" s="234"/>
      <c r="AA30" s="378"/>
      <c r="AB30" s="235"/>
      <c r="AC30" s="236"/>
      <c r="AD30" s="234"/>
      <c r="AE30" s="356"/>
      <c r="AF30" s="236"/>
      <c r="AG30" s="234"/>
      <c r="AH30" s="232"/>
      <c r="AI30" s="237">
        <v>12</v>
      </c>
      <c r="AJ30" s="234"/>
      <c r="AK30" s="232"/>
      <c r="AL30" s="237">
        <v>12</v>
      </c>
      <c r="AM30" s="234"/>
      <c r="AN30" s="232"/>
      <c r="AO30" s="237">
        <v>15</v>
      </c>
      <c r="AP30" s="234"/>
      <c r="AQ30" s="232"/>
      <c r="AR30" s="237"/>
      <c r="AS30" s="234"/>
      <c r="AT30" s="389"/>
      <c r="AU30" s="238"/>
      <c r="AV30" s="235"/>
      <c r="AW30" s="236"/>
      <c r="AX30" s="234"/>
      <c r="AY30" s="235"/>
      <c r="AZ30" s="236"/>
      <c r="BA30" s="234"/>
      <c r="BB30" s="232"/>
      <c r="BC30" s="237">
        <v>15</v>
      </c>
      <c r="BD30" s="234"/>
      <c r="BE30" s="232"/>
      <c r="BF30" s="237">
        <v>10</v>
      </c>
      <c r="BG30" s="234"/>
      <c r="BH30" s="232"/>
      <c r="BI30" s="237"/>
      <c r="BJ30" s="234"/>
      <c r="BK30" s="389"/>
      <c r="BL30" s="238"/>
      <c r="BM30" s="232"/>
      <c r="BN30" s="237"/>
      <c r="BO30" s="234"/>
      <c r="BP30" s="236"/>
      <c r="BQ30" s="237"/>
      <c r="BR30" s="234"/>
      <c r="BS30" s="239"/>
      <c r="BT30" s="240"/>
      <c r="BU30" s="234"/>
      <c r="BV30" s="241"/>
      <c r="BW30" s="240"/>
      <c r="BX30" s="234"/>
      <c r="BY30" s="242"/>
      <c r="BZ30" s="240"/>
      <c r="CA30" s="234"/>
      <c r="CB30" s="235"/>
      <c r="CC30" s="240"/>
      <c r="CD30" s="234"/>
      <c r="CE30" s="235"/>
      <c r="CF30" s="237">
        <v>12</v>
      </c>
      <c r="CG30" s="234"/>
      <c r="CH30" s="316"/>
      <c r="CI30" s="240"/>
      <c r="CJ30" s="234"/>
      <c r="CK30" s="243"/>
      <c r="CL30" s="234"/>
      <c r="CM30" s="371"/>
      <c r="CN30" s="244"/>
      <c r="CO30" s="245"/>
      <c r="CP30" s="246">
        <f t="shared" si="0"/>
        <v>2.4</v>
      </c>
      <c r="CQ30" s="235"/>
      <c r="CR30" s="247"/>
      <c r="CS30" s="235"/>
      <c r="CT30" s="247"/>
      <c r="CU30" s="235"/>
      <c r="CV30" s="247"/>
      <c r="CW30" s="235"/>
      <c r="CX30" s="247"/>
      <c r="CY30" s="235"/>
      <c r="CZ30" s="247"/>
      <c r="DA30" s="235"/>
      <c r="DB30" s="247"/>
      <c r="DC30" s="235"/>
      <c r="DD30" s="247"/>
      <c r="DE30" s="235"/>
      <c r="DF30" s="247"/>
      <c r="DG30" s="235"/>
      <c r="DH30" s="247"/>
      <c r="DI30" s="235"/>
      <c r="DJ30" s="247"/>
      <c r="DK30" s="235"/>
      <c r="DL30" s="247"/>
      <c r="DM30" s="235"/>
      <c r="DN30" s="247"/>
      <c r="DO30" s="235"/>
      <c r="DP30" s="247"/>
      <c r="DQ30" s="234"/>
      <c r="DR30" s="244"/>
      <c r="DS30" s="332"/>
      <c r="DT30" s="244"/>
      <c r="DU30" s="332"/>
      <c r="DV30" s="581"/>
      <c r="DW30" s="332"/>
      <c r="DX30" s="248"/>
      <c r="DY30" s="234"/>
      <c r="DZ30" s="316"/>
      <c r="EA30" s="234"/>
      <c r="EB30" s="292"/>
      <c r="EC30" s="234"/>
      <c r="ED30" s="249"/>
      <c r="EE30" s="234"/>
      <c r="EF30" s="406"/>
      <c r="EG30" s="96"/>
      <c r="EH30" s="250"/>
      <c r="EI30" s="207">
        <f>SUMPRODUCT(D30:EH30,'Raipur-3 R'!D30:EH30)</f>
        <v>3460.85</v>
      </c>
      <c r="EJ30" s="3" t="s">
        <v>1026</v>
      </c>
      <c r="ER30" s="208" t="s">
        <v>46</v>
      </c>
      <c r="ES30" s="30" t="str">
        <f t="shared" si="1"/>
        <v>Shree Mega Mart-Bhanpuri</v>
      </c>
      <c r="ET30" s="209">
        <f t="shared" si="2"/>
        <v>3460.85</v>
      </c>
    </row>
    <row r="31" spans="2:150" ht="15" hidden="1" customHeight="1">
      <c r="B31" s="444">
        <f t="shared" si="3"/>
        <v>26</v>
      </c>
      <c r="C31" s="571" t="s">
        <v>971</v>
      </c>
      <c r="D31" s="232"/>
      <c r="E31" s="233"/>
      <c r="F31" s="234"/>
      <c r="G31" s="232"/>
      <c r="H31" s="233"/>
      <c r="I31" s="234"/>
      <c r="J31" s="321"/>
      <c r="K31" s="233"/>
      <c r="L31" s="234"/>
      <c r="M31" s="321"/>
      <c r="N31" s="233"/>
      <c r="O31" s="234"/>
      <c r="P31" s="412"/>
      <c r="Q31" s="233"/>
      <c r="R31" s="234"/>
      <c r="S31" s="235"/>
      <c r="T31" s="233"/>
      <c r="U31" s="234"/>
      <c r="V31" s="421"/>
      <c r="W31" s="233"/>
      <c r="X31" s="234"/>
      <c r="Y31" s="232"/>
      <c r="Z31" s="234"/>
      <c r="AA31" s="378"/>
      <c r="AB31" s="235"/>
      <c r="AC31" s="236"/>
      <c r="AD31" s="234"/>
      <c r="AE31" s="356"/>
      <c r="AF31" s="236"/>
      <c r="AG31" s="234"/>
      <c r="AH31" s="232"/>
      <c r="AI31" s="237"/>
      <c r="AJ31" s="234"/>
      <c r="AK31" s="232"/>
      <c r="AL31" s="237"/>
      <c r="AM31" s="234"/>
      <c r="AN31" s="232"/>
      <c r="AO31" s="237"/>
      <c r="AP31" s="234"/>
      <c r="AQ31" s="232"/>
      <c r="AR31" s="237"/>
      <c r="AS31" s="234"/>
      <c r="AT31" s="389"/>
      <c r="AU31" s="238"/>
      <c r="AV31" s="235"/>
      <c r="AW31" s="236"/>
      <c r="AX31" s="234"/>
      <c r="AY31" s="235"/>
      <c r="AZ31" s="236"/>
      <c r="BA31" s="234"/>
      <c r="BB31" s="232"/>
      <c r="BC31" s="237"/>
      <c r="BD31" s="234"/>
      <c r="BE31" s="232"/>
      <c r="BF31" s="237"/>
      <c r="BG31" s="234"/>
      <c r="BH31" s="232"/>
      <c r="BI31" s="237"/>
      <c r="BJ31" s="234"/>
      <c r="BK31" s="389"/>
      <c r="BL31" s="238"/>
      <c r="BM31" s="232"/>
      <c r="BN31" s="237"/>
      <c r="BO31" s="234"/>
      <c r="BP31" s="236"/>
      <c r="BQ31" s="237"/>
      <c r="BR31" s="234"/>
      <c r="BS31" s="239"/>
      <c r="BT31" s="240"/>
      <c r="BU31" s="234"/>
      <c r="BV31" s="241"/>
      <c r="BW31" s="240"/>
      <c r="BX31" s="234"/>
      <c r="BY31" s="242"/>
      <c r="BZ31" s="240"/>
      <c r="CA31" s="234"/>
      <c r="CB31" s="235"/>
      <c r="CC31" s="240"/>
      <c r="CD31" s="234"/>
      <c r="CE31" s="235"/>
      <c r="CF31" s="237"/>
      <c r="CG31" s="234"/>
      <c r="CH31" s="316"/>
      <c r="CI31" s="240"/>
      <c r="CJ31" s="234"/>
      <c r="CK31" s="243"/>
      <c r="CL31" s="234"/>
      <c r="CM31" s="371"/>
      <c r="CN31" s="244"/>
      <c r="CO31" s="245"/>
      <c r="CP31" s="246">
        <f t="shared" si="0"/>
        <v>0</v>
      </c>
      <c r="CQ31" s="235"/>
      <c r="CR31" s="247"/>
      <c r="CS31" s="235"/>
      <c r="CT31" s="247"/>
      <c r="CU31" s="235"/>
      <c r="CV31" s="247"/>
      <c r="CW31" s="235"/>
      <c r="CX31" s="247"/>
      <c r="CY31" s="235"/>
      <c r="CZ31" s="247"/>
      <c r="DA31" s="235"/>
      <c r="DB31" s="247"/>
      <c r="DC31" s="235"/>
      <c r="DD31" s="247"/>
      <c r="DE31" s="235"/>
      <c r="DF31" s="247"/>
      <c r="DG31" s="235"/>
      <c r="DH31" s="247"/>
      <c r="DI31" s="235"/>
      <c r="DJ31" s="247"/>
      <c r="DK31" s="235"/>
      <c r="DL31" s="247"/>
      <c r="DM31" s="235"/>
      <c r="DN31" s="247"/>
      <c r="DO31" s="235"/>
      <c r="DP31" s="247"/>
      <c r="DQ31" s="234"/>
      <c r="DR31" s="244"/>
      <c r="DS31" s="332"/>
      <c r="DT31" s="244"/>
      <c r="DU31" s="332"/>
      <c r="DV31" s="581"/>
      <c r="DW31" s="332"/>
      <c r="DX31" s="248"/>
      <c r="DY31" s="234"/>
      <c r="DZ31" s="316"/>
      <c r="EA31" s="234"/>
      <c r="EB31" s="292"/>
      <c r="EC31" s="234"/>
      <c r="ED31" s="249"/>
      <c r="EE31" s="234"/>
      <c r="EF31" s="406"/>
      <c r="EG31" s="96"/>
      <c r="EH31" s="250"/>
      <c r="EI31" s="207">
        <f>SUMPRODUCT(D31:EH31,'Raipur-3 R'!D31:EH31)</f>
        <v>0</v>
      </c>
      <c r="EJ31" s="3" t="s">
        <v>1026</v>
      </c>
      <c r="ER31" s="208" t="s">
        <v>47</v>
      </c>
      <c r="ES31" s="30" t="str">
        <f t="shared" si="1"/>
        <v>Shree Mega Mart-Birgaon</v>
      </c>
      <c r="ET31" s="209">
        <f t="shared" si="2"/>
        <v>0</v>
      </c>
    </row>
    <row r="32" spans="2:150" ht="15" hidden="1" customHeight="1">
      <c r="B32" s="444">
        <f t="shared" si="3"/>
        <v>27</v>
      </c>
      <c r="C32" s="441"/>
      <c r="D32" s="232"/>
      <c r="E32" s="233"/>
      <c r="F32" s="234"/>
      <c r="G32" s="232"/>
      <c r="H32" s="233"/>
      <c r="I32" s="234"/>
      <c r="J32" s="321"/>
      <c r="K32" s="233"/>
      <c r="L32" s="234"/>
      <c r="M32" s="321"/>
      <c r="N32" s="233"/>
      <c r="O32" s="234"/>
      <c r="P32" s="412"/>
      <c r="Q32" s="233"/>
      <c r="R32" s="234"/>
      <c r="S32" s="235"/>
      <c r="T32" s="233"/>
      <c r="U32" s="234"/>
      <c r="V32" s="421"/>
      <c r="W32" s="233"/>
      <c r="X32" s="234"/>
      <c r="Y32" s="232"/>
      <c r="Z32" s="234"/>
      <c r="AA32" s="378"/>
      <c r="AB32" s="235"/>
      <c r="AC32" s="236"/>
      <c r="AD32" s="234"/>
      <c r="AE32" s="356"/>
      <c r="AF32" s="236"/>
      <c r="AG32" s="234"/>
      <c r="AH32" s="232"/>
      <c r="AI32" s="237"/>
      <c r="AJ32" s="234"/>
      <c r="AK32" s="232"/>
      <c r="AL32" s="237"/>
      <c r="AM32" s="234"/>
      <c r="AN32" s="232"/>
      <c r="AO32" s="237"/>
      <c r="AP32" s="234"/>
      <c r="AQ32" s="232"/>
      <c r="AR32" s="237"/>
      <c r="AS32" s="234"/>
      <c r="AT32" s="389"/>
      <c r="AU32" s="238"/>
      <c r="AV32" s="235"/>
      <c r="AW32" s="236"/>
      <c r="AX32" s="234"/>
      <c r="AY32" s="235"/>
      <c r="AZ32" s="236"/>
      <c r="BA32" s="234"/>
      <c r="BB32" s="232"/>
      <c r="BC32" s="237"/>
      <c r="BD32" s="234"/>
      <c r="BE32" s="232"/>
      <c r="BF32" s="237"/>
      <c r="BG32" s="234"/>
      <c r="BH32" s="232"/>
      <c r="BI32" s="237"/>
      <c r="BJ32" s="234"/>
      <c r="BK32" s="389"/>
      <c r="BL32" s="238"/>
      <c r="BM32" s="232"/>
      <c r="BN32" s="237"/>
      <c r="BO32" s="234"/>
      <c r="BP32" s="236"/>
      <c r="BQ32" s="237"/>
      <c r="BR32" s="234"/>
      <c r="BS32" s="239"/>
      <c r="BT32" s="240"/>
      <c r="BU32" s="234"/>
      <c r="BV32" s="241"/>
      <c r="BW32" s="240"/>
      <c r="BX32" s="234"/>
      <c r="BY32" s="242"/>
      <c r="BZ32" s="240"/>
      <c r="CA32" s="234"/>
      <c r="CB32" s="235"/>
      <c r="CC32" s="240"/>
      <c r="CD32" s="234"/>
      <c r="CE32" s="235"/>
      <c r="CF32" s="237"/>
      <c r="CG32" s="234"/>
      <c r="CH32" s="316"/>
      <c r="CI32" s="240"/>
      <c r="CJ32" s="234"/>
      <c r="CK32" s="243"/>
      <c r="CL32" s="234"/>
      <c r="CM32" s="371"/>
      <c r="CN32" s="244"/>
      <c r="CO32" s="245"/>
      <c r="CP32" s="246">
        <f t="shared" si="0"/>
        <v>0</v>
      </c>
      <c r="CQ32" s="235"/>
      <c r="CR32" s="247"/>
      <c r="CS32" s="235"/>
      <c r="CT32" s="247"/>
      <c r="CU32" s="235"/>
      <c r="CV32" s="247"/>
      <c r="CW32" s="235"/>
      <c r="CX32" s="247"/>
      <c r="CY32" s="235"/>
      <c r="CZ32" s="247"/>
      <c r="DA32" s="235"/>
      <c r="DB32" s="247"/>
      <c r="DC32" s="235"/>
      <c r="DD32" s="247"/>
      <c r="DE32" s="235"/>
      <c r="DF32" s="247"/>
      <c r="DG32" s="235"/>
      <c r="DH32" s="247"/>
      <c r="DI32" s="235"/>
      <c r="DJ32" s="247"/>
      <c r="DK32" s="235"/>
      <c r="DL32" s="247"/>
      <c r="DM32" s="235"/>
      <c r="DN32" s="247"/>
      <c r="DO32" s="235"/>
      <c r="DP32" s="247"/>
      <c r="DQ32" s="234"/>
      <c r="DR32" s="244"/>
      <c r="DS32" s="332"/>
      <c r="DT32" s="244"/>
      <c r="DU32" s="332"/>
      <c r="DV32" s="581"/>
      <c r="DW32" s="332"/>
      <c r="DX32" s="248"/>
      <c r="DY32" s="234"/>
      <c r="DZ32" s="316"/>
      <c r="EA32" s="234"/>
      <c r="EB32" s="292"/>
      <c r="EC32" s="234"/>
      <c r="ED32" s="249"/>
      <c r="EE32" s="234"/>
      <c r="EF32" s="406"/>
      <c r="EG32" s="96"/>
      <c r="EH32" s="250"/>
      <c r="EI32" s="207">
        <f>SUMPRODUCT(D32:EH32,'Raipur-3 R'!D32:EH32)</f>
        <v>0</v>
      </c>
      <c r="EJ32" s="3" t="s">
        <v>1026</v>
      </c>
      <c r="ER32" s="208" t="s">
        <v>48</v>
      </c>
      <c r="ES32" s="30">
        <f t="shared" si="1"/>
        <v>0</v>
      </c>
      <c r="ET32" s="209">
        <f t="shared" si="2"/>
        <v>0</v>
      </c>
    </row>
    <row r="33" spans="2:150" ht="15" hidden="1">
      <c r="B33" s="213">
        <f t="shared" si="3"/>
        <v>28</v>
      </c>
      <c r="C33" s="570" t="s">
        <v>327</v>
      </c>
      <c r="D33" s="232"/>
      <c r="E33" s="233"/>
      <c r="F33" s="234"/>
      <c r="G33" s="232"/>
      <c r="H33" s="233"/>
      <c r="I33" s="234"/>
      <c r="J33" s="321"/>
      <c r="K33" s="233"/>
      <c r="L33" s="234"/>
      <c r="M33" s="321"/>
      <c r="N33" s="233"/>
      <c r="O33" s="234"/>
      <c r="P33" s="412"/>
      <c r="Q33" s="233"/>
      <c r="R33" s="234"/>
      <c r="S33" s="235"/>
      <c r="T33" s="233"/>
      <c r="U33" s="234"/>
      <c r="V33" s="421"/>
      <c r="W33" s="233"/>
      <c r="X33" s="234"/>
      <c r="Y33" s="232"/>
      <c r="Z33" s="234"/>
      <c r="AA33" s="378"/>
      <c r="AB33" s="235"/>
      <c r="AC33" s="236"/>
      <c r="AD33" s="234"/>
      <c r="AE33" s="356"/>
      <c r="AF33" s="236"/>
      <c r="AG33" s="234"/>
      <c r="AH33" s="232"/>
      <c r="AI33" s="237"/>
      <c r="AJ33" s="234"/>
      <c r="AK33" s="232"/>
      <c r="AL33" s="237"/>
      <c r="AM33" s="234"/>
      <c r="AN33" s="232"/>
      <c r="AO33" s="237"/>
      <c r="AP33" s="234"/>
      <c r="AQ33" s="232"/>
      <c r="AR33" s="237"/>
      <c r="AS33" s="234"/>
      <c r="AT33" s="389"/>
      <c r="AU33" s="238"/>
      <c r="AV33" s="235"/>
      <c r="AW33" s="236"/>
      <c r="AX33" s="234"/>
      <c r="AY33" s="235"/>
      <c r="AZ33" s="236"/>
      <c r="BA33" s="234"/>
      <c r="BB33" s="232"/>
      <c r="BC33" s="237"/>
      <c r="BD33" s="234"/>
      <c r="BE33" s="232"/>
      <c r="BF33" s="237"/>
      <c r="BG33" s="234"/>
      <c r="BH33" s="232"/>
      <c r="BI33" s="237"/>
      <c r="BJ33" s="234"/>
      <c r="BK33" s="389"/>
      <c r="BL33" s="238"/>
      <c r="BM33" s="232"/>
      <c r="BN33" s="237"/>
      <c r="BO33" s="234"/>
      <c r="BP33" s="236"/>
      <c r="BQ33" s="237"/>
      <c r="BR33" s="234"/>
      <c r="BS33" s="239"/>
      <c r="BT33" s="240"/>
      <c r="BU33" s="234"/>
      <c r="BV33" s="241"/>
      <c r="BW33" s="240"/>
      <c r="BX33" s="234"/>
      <c r="BY33" s="242"/>
      <c r="BZ33" s="240"/>
      <c r="CA33" s="234"/>
      <c r="CB33" s="235"/>
      <c r="CC33" s="240"/>
      <c r="CD33" s="234"/>
      <c r="CE33" s="235"/>
      <c r="CF33" s="237"/>
      <c r="CG33" s="234"/>
      <c r="CH33" s="316"/>
      <c r="CI33" s="240"/>
      <c r="CJ33" s="234"/>
      <c r="CK33" s="243"/>
      <c r="CL33" s="234"/>
      <c r="CM33" s="371"/>
      <c r="CN33" s="244"/>
      <c r="CO33" s="245"/>
      <c r="CP33" s="246">
        <f t="shared" si="0"/>
        <v>0</v>
      </c>
      <c r="CQ33" s="235"/>
      <c r="CR33" s="247"/>
      <c r="CS33" s="235"/>
      <c r="CT33" s="247"/>
      <c r="CU33" s="235"/>
      <c r="CV33" s="247"/>
      <c r="CW33" s="235"/>
      <c r="CX33" s="247"/>
      <c r="CY33" s="235"/>
      <c r="CZ33" s="247"/>
      <c r="DA33" s="235"/>
      <c r="DB33" s="247"/>
      <c r="DC33" s="235"/>
      <c r="DD33" s="247"/>
      <c r="DE33" s="235"/>
      <c r="DF33" s="247"/>
      <c r="DG33" s="235"/>
      <c r="DH33" s="247"/>
      <c r="DI33" s="235"/>
      <c r="DJ33" s="247"/>
      <c r="DK33" s="235"/>
      <c r="DL33" s="247"/>
      <c r="DM33" s="235"/>
      <c r="DN33" s="247"/>
      <c r="DO33" s="235"/>
      <c r="DP33" s="247"/>
      <c r="DQ33" s="234"/>
      <c r="DR33" s="244"/>
      <c r="DS33" s="332"/>
      <c r="DT33" s="244"/>
      <c r="DU33" s="332"/>
      <c r="DV33" s="581"/>
      <c r="DW33" s="332"/>
      <c r="DX33" s="248"/>
      <c r="DY33" s="234"/>
      <c r="DZ33" s="316"/>
      <c r="EA33" s="234"/>
      <c r="EB33" s="292"/>
      <c r="EC33" s="234"/>
      <c r="ED33" s="249"/>
      <c r="EE33" s="234"/>
      <c r="EF33" s="406"/>
      <c r="EG33" s="96"/>
      <c r="EH33" s="250"/>
      <c r="EI33" s="207">
        <f>SUMPRODUCT(D33:EH33,'Raipur-3 R'!D33:EH33)</f>
        <v>0</v>
      </c>
      <c r="EJ33" s="3" t="s">
        <v>1026</v>
      </c>
      <c r="ER33" s="208" t="s">
        <v>49</v>
      </c>
      <c r="ES33" s="30" t="str">
        <f t="shared" si="1"/>
        <v>Anantra Mart Boriyakala</v>
      </c>
      <c r="ET33" s="209">
        <f t="shared" si="2"/>
        <v>0</v>
      </c>
    </row>
    <row r="34" spans="2:150" ht="15" hidden="1" customHeight="1">
      <c r="B34" s="213">
        <f t="shared" si="3"/>
        <v>29</v>
      </c>
      <c r="C34" s="441" t="s">
        <v>328</v>
      </c>
      <c r="D34" s="232"/>
      <c r="E34" s="233"/>
      <c r="F34" s="234"/>
      <c r="G34" s="232"/>
      <c r="H34" s="233"/>
      <c r="I34" s="234"/>
      <c r="J34" s="321"/>
      <c r="K34" s="233"/>
      <c r="L34" s="234"/>
      <c r="M34" s="321"/>
      <c r="N34" s="233"/>
      <c r="O34" s="234"/>
      <c r="P34" s="412"/>
      <c r="Q34" s="233"/>
      <c r="R34" s="234"/>
      <c r="S34" s="235"/>
      <c r="T34" s="233"/>
      <c r="U34" s="234"/>
      <c r="V34" s="421"/>
      <c r="W34" s="233"/>
      <c r="X34" s="234"/>
      <c r="Y34" s="232"/>
      <c r="Z34" s="234"/>
      <c r="AA34" s="378"/>
      <c r="AB34" s="235"/>
      <c r="AC34" s="236"/>
      <c r="AD34" s="234"/>
      <c r="AE34" s="356"/>
      <c r="AF34" s="236"/>
      <c r="AG34" s="234"/>
      <c r="AH34" s="232"/>
      <c r="AI34" s="237"/>
      <c r="AJ34" s="234"/>
      <c r="AK34" s="232"/>
      <c r="AL34" s="237"/>
      <c r="AM34" s="234"/>
      <c r="AN34" s="232"/>
      <c r="AO34" s="237"/>
      <c r="AP34" s="234"/>
      <c r="AQ34" s="232"/>
      <c r="AR34" s="237"/>
      <c r="AS34" s="234"/>
      <c r="AT34" s="389"/>
      <c r="AU34" s="238"/>
      <c r="AV34" s="235"/>
      <c r="AW34" s="236"/>
      <c r="AX34" s="234"/>
      <c r="AY34" s="235"/>
      <c r="AZ34" s="236"/>
      <c r="BA34" s="234"/>
      <c r="BB34" s="232"/>
      <c r="BC34" s="237"/>
      <c r="BD34" s="234"/>
      <c r="BE34" s="232"/>
      <c r="BF34" s="237"/>
      <c r="BG34" s="234"/>
      <c r="BH34" s="232"/>
      <c r="BI34" s="237"/>
      <c r="BJ34" s="234"/>
      <c r="BK34" s="389"/>
      <c r="BL34" s="238"/>
      <c r="BM34" s="232"/>
      <c r="BN34" s="237"/>
      <c r="BO34" s="234"/>
      <c r="BP34" s="236"/>
      <c r="BQ34" s="237"/>
      <c r="BR34" s="234"/>
      <c r="BS34" s="239"/>
      <c r="BT34" s="240"/>
      <c r="BU34" s="234"/>
      <c r="BV34" s="241"/>
      <c r="BW34" s="240"/>
      <c r="BX34" s="234"/>
      <c r="BY34" s="242"/>
      <c r="BZ34" s="240"/>
      <c r="CA34" s="234"/>
      <c r="CB34" s="235"/>
      <c r="CC34" s="240"/>
      <c r="CD34" s="234"/>
      <c r="CE34" s="235"/>
      <c r="CF34" s="237"/>
      <c r="CG34" s="234"/>
      <c r="CH34" s="316"/>
      <c r="CI34" s="240"/>
      <c r="CJ34" s="234"/>
      <c r="CK34" s="243"/>
      <c r="CL34" s="234"/>
      <c r="CM34" s="371"/>
      <c r="CN34" s="244"/>
      <c r="CO34" s="245"/>
      <c r="CP34" s="246">
        <f t="shared" si="0"/>
        <v>0</v>
      </c>
      <c r="CQ34" s="235"/>
      <c r="CR34" s="247"/>
      <c r="CS34" s="235"/>
      <c r="CT34" s="247"/>
      <c r="CU34" s="235"/>
      <c r="CV34" s="247"/>
      <c r="CW34" s="235"/>
      <c r="CX34" s="247"/>
      <c r="CY34" s="235"/>
      <c r="CZ34" s="247"/>
      <c r="DA34" s="235"/>
      <c r="DB34" s="247"/>
      <c r="DC34" s="235"/>
      <c r="DD34" s="247"/>
      <c r="DE34" s="235"/>
      <c r="DF34" s="247"/>
      <c r="DG34" s="235"/>
      <c r="DH34" s="247"/>
      <c r="DI34" s="235"/>
      <c r="DJ34" s="247"/>
      <c r="DK34" s="235"/>
      <c r="DL34" s="247"/>
      <c r="DM34" s="235"/>
      <c r="DN34" s="247"/>
      <c r="DO34" s="235"/>
      <c r="DP34" s="247"/>
      <c r="DQ34" s="234"/>
      <c r="DR34" s="244"/>
      <c r="DS34" s="332"/>
      <c r="DT34" s="244"/>
      <c r="DU34" s="332"/>
      <c r="DV34" s="581"/>
      <c r="DW34" s="332"/>
      <c r="DX34" s="248"/>
      <c r="DY34" s="234"/>
      <c r="DZ34" s="316"/>
      <c r="EA34" s="234"/>
      <c r="EB34" s="292"/>
      <c r="EC34" s="234"/>
      <c r="ED34" s="249"/>
      <c r="EE34" s="234"/>
      <c r="EF34" s="406"/>
      <c r="EG34" s="96"/>
      <c r="EH34" s="250"/>
      <c r="EI34" s="207">
        <f>SUMPRODUCT(D34:EH34,'Raipur-3 R'!D34:EH34)</f>
        <v>0</v>
      </c>
      <c r="EJ34" s="3" t="s">
        <v>1026</v>
      </c>
      <c r="ER34" s="208" t="s">
        <v>50</v>
      </c>
      <c r="ES34" s="30" t="str">
        <f t="shared" si="1"/>
        <v>Anantra Mart Bhathagaon</v>
      </c>
      <c r="ET34" s="209">
        <f t="shared" si="2"/>
        <v>0</v>
      </c>
    </row>
    <row r="35" spans="2:150" ht="15" hidden="1" customHeight="1">
      <c r="B35" s="213">
        <f t="shared" si="3"/>
        <v>30</v>
      </c>
      <c r="C35" s="441" t="s">
        <v>430</v>
      </c>
      <c r="D35" s="232"/>
      <c r="E35" s="233"/>
      <c r="F35" s="234"/>
      <c r="G35" s="232"/>
      <c r="H35" s="233"/>
      <c r="I35" s="234"/>
      <c r="J35" s="321"/>
      <c r="K35" s="233"/>
      <c r="L35" s="234"/>
      <c r="M35" s="321"/>
      <c r="N35" s="233"/>
      <c r="O35" s="234"/>
      <c r="P35" s="412"/>
      <c r="Q35" s="233"/>
      <c r="R35" s="234"/>
      <c r="S35" s="235"/>
      <c r="T35" s="233"/>
      <c r="U35" s="234"/>
      <c r="V35" s="421"/>
      <c r="W35" s="233"/>
      <c r="X35" s="234"/>
      <c r="Y35" s="232"/>
      <c r="Z35" s="234"/>
      <c r="AA35" s="378"/>
      <c r="AB35" s="235"/>
      <c r="AC35" s="236"/>
      <c r="AD35" s="234"/>
      <c r="AE35" s="356"/>
      <c r="AF35" s="236"/>
      <c r="AG35" s="234"/>
      <c r="AH35" s="232"/>
      <c r="AI35" s="237"/>
      <c r="AJ35" s="234"/>
      <c r="AK35" s="232"/>
      <c r="AL35" s="237"/>
      <c r="AM35" s="234"/>
      <c r="AN35" s="232"/>
      <c r="AO35" s="237"/>
      <c r="AP35" s="234"/>
      <c r="AQ35" s="232"/>
      <c r="AR35" s="237"/>
      <c r="AS35" s="234"/>
      <c r="AT35" s="389"/>
      <c r="AU35" s="238"/>
      <c r="AV35" s="235"/>
      <c r="AW35" s="236"/>
      <c r="AX35" s="234"/>
      <c r="AY35" s="235"/>
      <c r="AZ35" s="236"/>
      <c r="BA35" s="234"/>
      <c r="BB35" s="232"/>
      <c r="BC35" s="237"/>
      <c r="BD35" s="234"/>
      <c r="BE35" s="232"/>
      <c r="BF35" s="237"/>
      <c r="BG35" s="234"/>
      <c r="BH35" s="232"/>
      <c r="BI35" s="237"/>
      <c r="BJ35" s="234"/>
      <c r="BK35" s="389"/>
      <c r="BL35" s="238"/>
      <c r="BM35" s="232"/>
      <c r="BN35" s="237"/>
      <c r="BO35" s="234"/>
      <c r="BP35" s="236"/>
      <c r="BQ35" s="237"/>
      <c r="BR35" s="234"/>
      <c r="BS35" s="239"/>
      <c r="BT35" s="240"/>
      <c r="BU35" s="234"/>
      <c r="BV35" s="241"/>
      <c r="BW35" s="240"/>
      <c r="BX35" s="234"/>
      <c r="BY35" s="242"/>
      <c r="BZ35" s="240"/>
      <c r="CA35" s="234"/>
      <c r="CB35" s="235"/>
      <c r="CC35" s="240"/>
      <c r="CD35" s="234"/>
      <c r="CE35" s="235"/>
      <c r="CF35" s="237"/>
      <c r="CG35" s="234"/>
      <c r="CH35" s="316"/>
      <c r="CI35" s="240"/>
      <c r="CJ35" s="234"/>
      <c r="CK35" s="243"/>
      <c r="CL35" s="234"/>
      <c r="CM35" s="371"/>
      <c r="CN35" s="244"/>
      <c r="CO35" s="245"/>
      <c r="CP35" s="246">
        <f t="shared" si="0"/>
        <v>0</v>
      </c>
      <c r="CQ35" s="235"/>
      <c r="CR35" s="247"/>
      <c r="CS35" s="235"/>
      <c r="CT35" s="247"/>
      <c r="CU35" s="235"/>
      <c r="CV35" s="247"/>
      <c r="CW35" s="235"/>
      <c r="CX35" s="247"/>
      <c r="CY35" s="235"/>
      <c r="CZ35" s="247"/>
      <c r="DA35" s="235"/>
      <c r="DB35" s="247"/>
      <c r="DC35" s="235"/>
      <c r="DD35" s="247"/>
      <c r="DE35" s="235"/>
      <c r="DF35" s="247"/>
      <c r="DG35" s="235"/>
      <c r="DH35" s="247"/>
      <c r="DI35" s="235"/>
      <c r="DJ35" s="247"/>
      <c r="DK35" s="235"/>
      <c r="DL35" s="247"/>
      <c r="DM35" s="235"/>
      <c r="DN35" s="247"/>
      <c r="DO35" s="235"/>
      <c r="DP35" s="247"/>
      <c r="DQ35" s="234"/>
      <c r="DR35" s="244"/>
      <c r="DS35" s="332"/>
      <c r="DT35" s="244"/>
      <c r="DU35" s="332"/>
      <c r="DV35" s="581"/>
      <c r="DW35" s="332"/>
      <c r="DX35" s="248"/>
      <c r="DY35" s="234"/>
      <c r="DZ35" s="316"/>
      <c r="EA35" s="234"/>
      <c r="EB35" s="292"/>
      <c r="EC35" s="234"/>
      <c r="ED35" s="249"/>
      <c r="EE35" s="234"/>
      <c r="EF35" s="406"/>
      <c r="EG35" s="96"/>
      <c r="EH35" s="250"/>
      <c r="EI35" s="207">
        <f>SUMPRODUCT(D35:EH35,'Raipur-3 R'!D35:EH35)</f>
        <v>0</v>
      </c>
      <c r="EJ35" s="3" t="s">
        <v>1026</v>
      </c>
      <c r="ER35" s="208" t="s">
        <v>51</v>
      </c>
      <c r="ES35" s="30" t="str">
        <f t="shared" si="1"/>
        <v>Anantra Mart KT</v>
      </c>
      <c r="ET35" s="209">
        <f t="shared" si="2"/>
        <v>0</v>
      </c>
    </row>
    <row r="36" spans="2:150" ht="15" hidden="1" customHeight="1">
      <c r="B36" s="213">
        <f t="shared" si="3"/>
        <v>31</v>
      </c>
      <c r="C36" s="441" t="s">
        <v>2959</v>
      </c>
      <c r="D36" s="232"/>
      <c r="E36" s="233"/>
      <c r="F36" s="234"/>
      <c r="G36" s="232"/>
      <c r="H36" s="233"/>
      <c r="I36" s="234"/>
      <c r="J36" s="321"/>
      <c r="K36" s="233"/>
      <c r="L36" s="234"/>
      <c r="M36" s="321"/>
      <c r="N36" s="233"/>
      <c r="O36" s="234"/>
      <c r="P36" s="412"/>
      <c r="Q36" s="233"/>
      <c r="R36" s="234"/>
      <c r="S36" s="235"/>
      <c r="T36" s="233"/>
      <c r="U36" s="234"/>
      <c r="V36" s="421"/>
      <c r="W36" s="233"/>
      <c r="X36" s="234"/>
      <c r="Y36" s="232"/>
      <c r="Z36" s="234"/>
      <c r="AA36" s="378"/>
      <c r="AB36" s="235"/>
      <c r="AC36" s="236"/>
      <c r="AD36" s="234"/>
      <c r="AE36" s="356"/>
      <c r="AF36" s="236"/>
      <c r="AG36" s="234"/>
      <c r="AH36" s="232"/>
      <c r="AI36" s="237"/>
      <c r="AJ36" s="234"/>
      <c r="AK36" s="232"/>
      <c r="AL36" s="237"/>
      <c r="AM36" s="234"/>
      <c r="AN36" s="232"/>
      <c r="AO36" s="237"/>
      <c r="AP36" s="234"/>
      <c r="AQ36" s="232"/>
      <c r="AR36" s="237"/>
      <c r="AS36" s="234"/>
      <c r="AT36" s="389"/>
      <c r="AU36" s="238"/>
      <c r="AV36" s="235"/>
      <c r="AW36" s="236"/>
      <c r="AX36" s="234"/>
      <c r="AY36" s="235"/>
      <c r="AZ36" s="236"/>
      <c r="BA36" s="234"/>
      <c r="BB36" s="232"/>
      <c r="BC36" s="237"/>
      <c r="BD36" s="234"/>
      <c r="BE36" s="232"/>
      <c r="BF36" s="237"/>
      <c r="BG36" s="234"/>
      <c r="BH36" s="232"/>
      <c r="BI36" s="237"/>
      <c r="BJ36" s="234"/>
      <c r="BK36" s="389"/>
      <c r="BL36" s="238"/>
      <c r="BM36" s="232"/>
      <c r="BN36" s="237"/>
      <c r="BO36" s="234"/>
      <c r="BP36" s="236"/>
      <c r="BQ36" s="237"/>
      <c r="BR36" s="234"/>
      <c r="BS36" s="239"/>
      <c r="BT36" s="240"/>
      <c r="BU36" s="234"/>
      <c r="BV36" s="241"/>
      <c r="BW36" s="240"/>
      <c r="BX36" s="234"/>
      <c r="BY36" s="242"/>
      <c r="BZ36" s="240"/>
      <c r="CA36" s="234"/>
      <c r="CB36" s="235"/>
      <c r="CC36" s="240"/>
      <c r="CD36" s="234"/>
      <c r="CE36" s="235"/>
      <c r="CF36" s="237"/>
      <c r="CG36" s="234"/>
      <c r="CH36" s="316"/>
      <c r="CI36" s="240"/>
      <c r="CJ36" s="234"/>
      <c r="CK36" s="243"/>
      <c r="CL36" s="234"/>
      <c r="CM36" s="371"/>
      <c r="CN36" s="244"/>
      <c r="CO36" s="245"/>
      <c r="CP36" s="246">
        <f t="shared" si="0"/>
        <v>0</v>
      </c>
      <c r="CQ36" s="235"/>
      <c r="CR36" s="247"/>
      <c r="CS36" s="235"/>
      <c r="CT36" s="247"/>
      <c r="CU36" s="235"/>
      <c r="CV36" s="247"/>
      <c r="CW36" s="235"/>
      <c r="CX36" s="247"/>
      <c r="CY36" s="235"/>
      <c r="CZ36" s="247"/>
      <c r="DA36" s="235"/>
      <c r="DB36" s="247"/>
      <c r="DC36" s="235"/>
      <c r="DD36" s="247"/>
      <c r="DE36" s="235"/>
      <c r="DF36" s="247"/>
      <c r="DG36" s="235"/>
      <c r="DH36" s="247"/>
      <c r="DI36" s="235"/>
      <c r="DJ36" s="247"/>
      <c r="DK36" s="235"/>
      <c r="DL36" s="247"/>
      <c r="DM36" s="235"/>
      <c r="DN36" s="247"/>
      <c r="DO36" s="235"/>
      <c r="DP36" s="247"/>
      <c r="DQ36" s="234"/>
      <c r="DR36" s="244"/>
      <c r="DS36" s="332"/>
      <c r="DT36" s="244"/>
      <c r="DU36" s="332"/>
      <c r="DV36" s="581"/>
      <c r="DW36" s="332"/>
      <c r="DX36" s="248"/>
      <c r="DY36" s="234"/>
      <c r="DZ36" s="316"/>
      <c r="EA36" s="234"/>
      <c r="EB36" s="292"/>
      <c r="EC36" s="234"/>
      <c r="ED36" s="249"/>
      <c r="EE36" s="234"/>
      <c r="EF36" s="406"/>
      <c r="EG36" s="96"/>
      <c r="EH36" s="250"/>
      <c r="EI36" s="207">
        <f>SUMPRODUCT(D36:EH36,'Raipur-3 R'!D36:EH36)</f>
        <v>0</v>
      </c>
      <c r="EJ36" s="3" t="s">
        <v>1026</v>
      </c>
      <c r="EM36" s="30" t="s">
        <v>534</v>
      </c>
      <c r="EN36" s="30" t="s">
        <v>609</v>
      </c>
      <c r="ER36" s="208" t="s">
        <v>52</v>
      </c>
      <c r="ES36" s="30" t="str">
        <f t="shared" si="1"/>
        <v>Anantra Mart Kushalpur</v>
      </c>
      <c r="ET36" s="209">
        <f t="shared" si="2"/>
        <v>0</v>
      </c>
    </row>
    <row r="37" spans="2:150" ht="15" hidden="1">
      <c r="B37" s="445">
        <f t="shared" si="3"/>
        <v>32</v>
      </c>
      <c r="C37" s="441" t="s">
        <v>975</v>
      </c>
      <c r="D37" s="232"/>
      <c r="E37" s="233"/>
      <c r="F37" s="234"/>
      <c r="G37" s="232"/>
      <c r="H37" s="233"/>
      <c r="I37" s="234"/>
      <c r="J37" s="321"/>
      <c r="K37" s="233"/>
      <c r="L37" s="234"/>
      <c r="M37" s="321"/>
      <c r="N37" s="233"/>
      <c r="O37" s="234"/>
      <c r="P37" s="412"/>
      <c r="Q37" s="233"/>
      <c r="R37" s="234"/>
      <c r="S37" s="235"/>
      <c r="T37" s="233"/>
      <c r="U37" s="234"/>
      <c r="V37" s="421"/>
      <c r="W37" s="233"/>
      <c r="X37" s="234"/>
      <c r="Y37" s="232"/>
      <c r="Z37" s="234"/>
      <c r="AA37" s="378"/>
      <c r="AB37" s="235"/>
      <c r="AC37" s="236"/>
      <c r="AD37" s="234"/>
      <c r="AE37" s="356"/>
      <c r="AF37" s="236"/>
      <c r="AG37" s="234"/>
      <c r="AH37" s="232"/>
      <c r="AI37" s="237"/>
      <c r="AJ37" s="234"/>
      <c r="AK37" s="232"/>
      <c r="AL37" s="237"/>
      <c r="AM37" s="234"/>
      <c r="AN37" s="232"/>
      <c r="AO37" s="237"/>
      <c r="AP37" s="234"/>
      <c r="AQ37" s="232"/>
      <c r="AR37" s="237"/>
      <c r="AS37" s="234"/>
      <c r="AT37" s="389"/>
      <c r="AU37" s="238"/>
      <c r="AV37" s="235"/>
      <c r="AW37" s="236"/>
      <c r="AX37" s="234"/>
      <c r="AY37" s="235"/>
      <c r="AZ37" s="236"/>
      <c r="BA37" s="234"/>
      <c r="BB37" s="232"/>
      <c r="BC37" s="237"/>
      <c r="BD37" s="234"/>
      <c r="BE37" s="232"/>
      <c r="BF37" s="237"/>
      <c r="BG37" s="234"/>
      <c r="BH37" s="232"/>
      <c r="BI37" s="237"/>
      <c r="BJ37" s="234"/>
      <c r="BK37" s="389"/>
      <c r="BL37" s="238"/>
      <c r="BM37" s="232"/>
      <c r="BN37" s="237"/>
      <c r="BO37" s="234"/>
      <c r="BP37" s="236"/>
      <c r="BQ37" s="237"/>
      <c r="BR37" s="234"/>
      <c r="BS37" s="239"/>
      <c r="BT37" s="240"/>
      <c r="BU37" s="234"/>
      <c r="BV37" s="241"/>
      <c r="BW37" s="240"/>
      <c r="BX37" s="234"/>
      <c r="BY37" s="242"/>
      <c r="BZ37" s="240"/>
      <c r="CA37" s="234"/>
      <c r="CB37" s="235"/>
      <c r="CC37" s="240"/>
      <c r="CD37" s="234"/>
      <c r="CE37" s="235"/>
      <c r="CF37" s="237"/>
      <c r="CG37" s="234"/>
      <c r="CH37" s="316"/>
      <c r="CI37" s="240"/>
      <c r="CJ37" s="234"/>
      <c r="CK37" s="243"/>
      <c r="CL37" s="234"/>
      <c r="CM37" s="371"/>
      <c r="CN37" s="244"/>
      <c r="CO37" s="245"/>
      <c r="CP37" s="246">
        <f t="shared" si="0"/>
        <v>0</v>
      </c>
      <c r="CQ37" s="235"/>
      <c r="CR37" s="247"/>
      <c r="CS37" s="235"/>
      <c r="CT37" s="247"/>
      <c r="CU37" s="235"/>
      <c r="CV37" s="247"/>
      <c r="CW37" s="235"/>
      <c r="CX37" s="247"/>
      <c r="CY37" s="235"/>
      <c r="CZ37" s="247"/>
      <c r="DA37" s="235"/>
      <c r="DB37" s="247"/>
      <c r="DC37" s="235"/>
      <c r="DD37" s="247"/>
      <c r="DE37" s="235"/>
      <c r="DF37" s="247"/>
      <c r="DG37" s="235"/>
      <c r="DH37" s="247"/>
      <c r="DI37" s="235"/>
      <c r="DJ37" s="247"/>
      <c r="DK37" s="235"/>
      <c r="DL37" s="247"/>
      <c r="DM37" s="235"/>
      <c r="DN37" s="247"/>
      <c r="DO37" s="235"/>
      <c r="DP37" s="247"/>
      <c r="DQ37" s="234"/>
      <c r="DR37" s="244"/>
      <c r="DS37" s="332"/>
      <c r="DT37" s="244"/>
      <c r="DU37" s="332"/>
      <c r="DV37" s="581"/>
      <c r="DW37" s="332"/>
      <c r="DX37" s="248"/>
      <c r="DY37" s="234"/>
      <c r="DZ37" s="316"/>
      <c r="EA37" s="234"/>
      <c r="EB37" s="292"/>
      <c r="EC37" s="234"/>
      <c r="ED37" s="249"/>
      <c r="EE37" s="234"/>
      <c r="EF37" s="406"/>
      <c r="EG37" s="96"/>
      <c r="EH37" s="250"/>
      <c r="EI37" s="207">
        <f>SUMPRODUCT(D37:EH37,'Raipur-3 R'!D37:EH37)</f>
        <v>0</v>
      </c>
      <c r="EJ37" s="3" t="s">
        <v>1026</v>
      </c>
      <c r="EM37" s="1" t="s">
        <v>471</v>
      </c>
      <c r="EN37" s="559">
        <v>5114640532</v>
      </c>
      <c r="ER37" s="208" t="s">
        <v>53</v>
      </c>
      <c r="ES37" s="30" t="str">
        <f t="shared" si="1"/>
        <v>RRL-Ambhuja Mall FRGM</v>
      </c>
      <c r="ET37" s="209">
        <f t="shared" si="2"/>
        <v>0</v>
      </c>
    </row>
    <row r="38" spans="2:150" ht="15" hidden="1" customHeight="1">
      <c r="B38" s="445">
        <f t="shared" si="3"/>
        <v>33</v>
      </c>
      <c r="C38" s="441" t="s">
        <v>974</v>
      </c>
      <c r="D38" s="232"/>
      <c r="E38" s="233"/>
      <c r="F38" s="234"/>
      <c r="G38" s="232"/>
      <c r="H38" s="233"/>
      <c r="I38" s="234"/>
      <c r="J38" s="321"/>
      <c r="K38" s="233"/>
      <c r="L38" s="234"/>
      <c r="M38" s="321"/>
      <c r="N38" s="233"/>
      <c r="O38" s="234"/>
      <c r="P38" s="412"/>
      <c r="Q38" s="233"/>
      <c r="R38" s="234"/>
      <c r="S38" s="235"/>
      <c r="T38" s="233"/>
      <c r="U38" s="234"/>
      <c r="V38" s="421"/>
      <c r="W38" s="233"/>
      <c r="X38" s="234"/>
      <c r="Y38" s="232"/>
      <c r="Z38" s="234"/>
      <c r="AA38" s="378"/>
      <c r="AB38" s="235"/>
      <c r="AC38" s="236"/>
      <c r="AD38" s="234"/>
      <c r="AE38" s="356"/>
      <c r="AF38" s="236"/>
      <c r="AG38" s="234"/>
      <c r="AH38" s="232"/>
      <c r="AI38" s="237"/>
      <c r="AJ38" s="234"/>
      <c r="AK38" s="232"/>
      <c r="AL38" s="237"/>
      <c r="AM38" s="234"/>
      <c r="AN38" s="232"/>
      <c r="AO38" s="237"/>
      <c r="AP38" s="234"/>
      <c r="AQ38" s="232"/>
      <c r="AR38" s="237"/>
      <c r="AS38" s="234"/>
      <c r="AT38" s="389"/>
      <c r="AU38" s="238"/>
      <c r="AV38" s="235"/>
      <c r="AW38" s="236"/>
      <c r="AX38" s="234"/>
      <c r="AY38" s="235"/>
      <c r="AZ38" s="236"/>
      <c r="BA38" s="234"/>
      <c r="BB38" s="232"/>
      <c r="BC38" s="237"/>
      <c r="BD38" s="234"/>
      <c r="BE38" s="232"/>
      <c r="BF38" s="237"/>
      <c r="BG38" s="234"/>
      <c r="BH38" s="232"/>
      <c r="BI38" s="237"/>
      <c r="BJ38" s="234"/>
      <c r="BK38" s="389"/>
      <c r="BL38" s="238"/>
      <c r="BM38" s="232"/>
      <c r="BN38" s="237"/>
      <c r="BO38" s="234"/>
      <c r="BP38" s="236"/>
      <c r="BQ38" s="237"/>
      <c r="BR38" s="234"/>
      <c r="BS38" s="239"/>
      <c r="BT38" s="240"/>
      <c r="BU38" s="234"/>
      <c r="BV38" s="241"/>
      <c r="BW38" s="240"/>
      <c r="BX38" s="234"/>
      <c r="BY38" s="242"/>
      <c r="BZ38" s="240"/>
      <c r="CA38" s="234"/>
      <c r="CB38" s="235"/>
      <c r="CC38" s="240"/>
      <c r="CD38" s="234"/>
      <c r="CE38" s="235"/>
      <c r="CF38" s="237"/>
      <c r="CG38" s="234"/>
      <c r="CH38" s="316"/>
      <c r="CI38" s="240"/>
      <c r="CJ38" s="234"/>
      <c r="CK38" s="243"/>
      <c r="CL38" s="234"/>
      <c r="CM38" s="371"/>
      <c r="CN38" s="244"/>
      <c r="CO38" s="245"/>
      <c r="CP38" s="246">
        <f t="shared" ref="CP38:CP68" si="4">(((CE38*14)+CF38+CG38)/5)+((CI38+CJ38)/2)+(CK38+CN38+CL38)+(CO38*5)</f>
        <v>0</v>
      </c>
      <c r="CQ38" s="235"/>
      <c r="CR38" s="247"/>
      <c r="CS38" s="235"/>
      <c r="CT38" s="247"/>
      <c r="CU38" s="235"/>
      <c r="CV38" s="247"/>
      <c r="CW38" s="235"/>
      <c r="CX38" s="247"/>
      <c r="CY38" s="235"/>
      <c r="CZ38" s="247"/>
      <c r="DA38" s="235"/>
      <c r="DB38" s="247"/>
      <c r="DC38" s="235"/>
      <c r="DD38" s="247"/>
      <c r="DE38" s="235"/>
      <c r="DF38" s="247"/>
      <c r="DG38" s="235"/>
      <c r="DH38" s="247"/>
      <c r="DI38" s="235"/>
      <c r="DJ38" s="247"/>
      <c r="DK38" s="235"/>
      <c r="DL38" s="247"/>
      <c r="DM38" s="235"/>
      <c r="DN38" s="247"/>
      <c r="DO38" s="235"/>
      <c r="DP38" s="247"/>
      <c r="DQ38" s="234"/>
      <c r="DR38" s="244"/>
      <c r="DS38" s="332"/>
      <c r="DT38" s="244"/>
      <c r="DU38" s="332"/>
      <c r="DV38" s="581"/>
      <c r="DW38" s="332"/>
      <c r="DX38" s="248"/>
      <c r="DY38" s="234"/>
      <c r="DZ38" s="316"/>
      <c r="EA38" s="234"/>
      <c r="EB38" s="292"/>
      <c r="EC38" s="234"/>
      <c r="ED38" s="249"/>
      <c r="EE38" s="234"/>
      <c r="EF38" s="406"/>
      <c r="EG38" s="96"/>
      <c r="EH38" s="250"/>
      <c r="EI38" s="207">
        <f>SUMPRODUCT(D38:EH38,'Raipur-3 R'!D38:EH38)</f>
        <v>0</v>
      </c>
      <c r="EJ38" s="3" t="s">
        <v>1026</v>
      </c>
      <c r="EM38" s="1" t="s">
        <v>466</v>
      </c>
      <c r="EN38" s="559">
        <v>5114635930</v>
      </c>
      <c r="ER38" s="208" t="s">
        <v>54</v>
      </c>
      <c r="ES38" s="30" t="str">
        <f t="shared" si="1"/>
        <v>RRL-Chandra Sequire TN54</v>
      </c>
      <c r="ET38" s="209">
        <f t="shared" si="2"/>
        <v>0</v>
      </c>
    </row>
    <row r="39" spans="2:150" ht="15" hidden="1" customHeight="1">
      <c r="B39" s="445">
        <f t="shared" si="3"/>
        <v>34</v>
      </c>
      <c r="C39" s="441" t="s">
        <v>976</v>
      </c>
      <c r="D39" s="232"/>
      <c r="E39" s="233"/>
      <c r="F39" s="234"/>
      <c r="G39" s="232"/>
      <c r="H39" s="233"/>
      <c r="I39" s="234"/>
      <c r="J39" s="321"/>
      <c r="K39" s="233"/>
      <c r="L39" s="234"/>
      <c r="M39" s="321"/>
      <c r="N39" s="233"/>
      <c r="O39" s="234"/>
      <c r="P39" s="412"/>
      <c r="Q39" s="233"/>
      <c r="R39" s="234"/>
      <c r="S39" s="235"/>
      <c r="T39" s="233"/>
      <c r="U39" s="234"/>
      <c r="V39" s="421"/>
      <c r="W39" s="233"/>
      <c r="X39" s="234"/>
      <c r="Y39" s="232"/>
      <c r="Z39" s="234"/>
      <c r="AA39" s="378"/>
      <c r="AB39" s="235"/>
      <c r="AC39" s="236"/>
      <c r="AD39" s="234"/>
      <c r="AE39" s="356"/>
      <c r="AF39" s="236"/>
      <c r="AG39" s="234"/>
      <c r="AH39" s="232"/>
      <c r="AI39" s="237"/>
      <c r="AJ39" s="234"/>
      <c r="AK39" s="232"/>
      <c r="AL39" s="237"/>
      <c r="AM39" s="234"/>
      <c r="AN39" s="232"/>
      <c r="AO39" s="237"/>
      <c r="AP39" s="234"/>
      <c r="AQ39" s="232"/>
      <c r="AR39" s="237"/>
      <c r="AS39" s="234"/>
      <c r="AT39" s="389"/>
      <c r="AU39" s="238"/>
      <c r="AV39" s="235"/>
      <c r="AW39" s="236"/>
      <c r="AX39" s="234"/>
      <c r="AY39" s="235"/>
      <c r="AZ39" s="236"/>
      <c r="BA39" s="234"/>
      <c r="BB39" s="232"/>
      <c r="BC39" s="237"/>
      <c r="BD39" s="234"/>
      <c r="BE39" s="232"/>
      <c r="BF39" s="237"/>
      <c r="BG39" s="234"/>
      <c r="BH39" s="232"/>
      <c r="BI39" s="237"/>
      <c r="BJ39" s="234"/>
      <c r="BK39" s="389"/>
      <c r="BL39" s="238"/>
      <c r="BM39" s="232"/>
      <c r="BN39" s="237"/>
      <c r="BO39" s="234"/>
      <c r="BP39" s="236"/>
      <c r="BQ39" s="237"/>
      <c r="BR39" s="234"/>
      <c r="BS39" s="239"/>
      <c r="BT39" s="240"/>
      <c r="BU39" s="234"/>
      <c r="BV39" s="241"/>
      <c r="BW39" s="240"/>
      <c r="BX39" s="234"/>
      <c r="BY39" s="242"/>
      <c r="BZ39" s="240"/>
      <c r="CA39" s="234"/>
      <c r="CB39" s="235"/>
      <c r="CC39" s="240"/>
      <c r="CD39" s="234"/>
      <c r="CE39" s="235"/>
      <c r="CF39" s="237"/>
      <c r="CG39" s="234"/>
      <c r="CH39" s="316"/>
      <c r="CI39" s="240"/>
      <c r="CJ39" s="234"/>
      <c r="CK39" s="243"/>
      <c r="CL39" s="234"/>
      <c r="CM39" s="371"/>
      <c r="CN39" s="244"/>
      <c r="CO39" s="245"/>
      <c r="CP39" s="246">
        <f t="shared" si="4"/>
        <v>0</v>
      </c>
      <c r="CQ39" s="235"/>
      <c r="CR39" s="247"/>
      <c r="CS39" s="235"/>
      <c r="CT39" s="247"/>
      <c r="CU39" s="235"/>
      <c r="CV39" s="247"/>
      <c r="CW39" s="235"/>
      <c r="CX39" s="247"/>
      <c r="CY39" s="235"/>
      <c r="CZ39" s="247"/>
      <c r="DA39" s="235"/>
      <c r="DB39" s="247"/>
      <c r="DC39" s="235"/>
      <c r="DD39" s="247"/>
      <c r="DE39" s="235"/>
      <c r="DF39" s="247"/>
      <c r="DG39" s="235"/>
      <c r="DH39" s="247"/>
      <c r="DI39" s="235"/>
      <c r="DJ39" s="247"/>
      <c r="DK39" s="235"/>
      <c r="DL39" s="247"/>
      <c r="DM39" s="235"/>
      <c r="DN39" s="247"/>
      <c r="DO39" s="235"/>
      <c r="DP39" s="247"/>
      <c r="DQ39" s="234"/>
      <c r="DR39" s="244"/>
      <c r="DS39" s="332"/>
      <c r="DT39" s="244"/>
      <c r="DU39" s="332"/>
      <c r="DV39" s="581"/>
      <c r="DW39" s="332"/>
      <c r="DX39" s="248"/>
      <c r="DY39" s="234"/>
      <c r="DZ39" s="316"/>
      <c r="EA39" s="234"/>
      <c r="EB39" s="292"/>
      <c r="EC39" s="234"/>
      <c r="ED39" s="249"/>
      <c r="EE39" s="234"/>
      <c r="EF39" s="406"/>
      <c r="EG39" s="96"/>
      <c r="EH39" s="250"/>
      <c r="EI39" s="207">
        <f>SUMPRODUCT(D39:EH39,'Raipur-3 R'!D39:EH39)</f>
        <v>0</v>
      </c>
      <c r="EJ39" s="3" t="s">
        <v>1026</v>
      </c>
      <c r="EM39" s="1" t="s">
        <v>474</v>
      </c>
      <c r="EN39" s="1">
        <v>5113856530</v>
      </c>
      <c r="ER39" s="208" t="s">
        <v>55</v>
      </c>
      <c r="ES39" s="30" t="str">
        <f t="shared" si="1"/>
        <v>RRL-Heerapur U2S8</v>
      </c>
      <c r="ET39" s="209">
        <f t="shared" si="2"/>
        <v>0</v>
      </c>
    </row>
    <row r="40" spans="2:150" ht="14.45" hidden="1" customHeight="1">
      <c r="B40" s="445">
        <f t="shared" si="3"/>
        <v>35</v>
      </c>
      <c r="C40" s="441" t="s">
        <v>977</v>
      </c>
      <c r="D40" s="232"/>
      <c r="E40" s="233"/>
      <c r="F40" s="234"/>
      <c r="G40" s="232"/>
      <c r="H40" s="233"/>
      <c r="I40" s="234"/>
      <c r="J40" s="321"/>
      <c r="K40" s="233"/>
      <c r="L40" s="234"/>
      <c r="M40" s="321"/>
      <c r="N40" s="233"/>
      <c r="O40" s="234"/>
      <c r="P40" s="412"/>
      <c r="Q40" s="233"/>
      <c r="R40" s="234"/>
      <c r="S40" s="235"/>
      <c r="T40" s="233"/>
      <c r="U40" s="234"/>
      <c r="V40" s="421"/>
      <c r="W40" s="233"/>
      <c r="X40" s="234"/>
      <c r="Y40" s="232"/>
      <c r="Z40" s="234"/>
      <c r="AA40" s="378"/>
      <c r="AB40" s="235"/>
      <c r="AC40" s="236"/>
      <c r="AD40" s="234"/>
      <c r="AE40" s="356"/>
      <c r="AF40" s="236"/>
      <c r="AG40" s="234"/>
      <c r="AH40" s="232"/>
      <c r="AI40" s="237"/>
      <c r="AJ40" s="234"/>
      <c r="AK40" s="232"/>
      <c r="AL40" s="237"/>
      <c r="AM40" s="234"/>
      <c r="AN40" s="232"/>
      <c r="AO40" s="237"/>
      <c r="AP40" s="234"/>
      <c r="AQ40" s="232"/>
      <c r="AR40" s="237"/>
      <c r="AS40" s="234"/>
      <c r="AT40" s="389"/>
      <c r="AU40" s="238"/>
      <c r="AV40" s="235"/>
      <c r="AW40" s="236"/>
      <c r="AX40" s="234"/>
      <c r="AY40" s="235"/>
      <c r="AZ40" s="236"/>
      <c r="BA40" s="234"/>
      <c r="BB40" s="232"/>
      <c r="BC40" s="237"/>
      <c r="BD40" s="234"/>
      <c r="BE40" s="232"/>
      <c r="BF40" s="237"/>
      <c r="BG40" s="234"/>
      <c r="BH40" s="232"/>
      <c r="BI40" s="237"/>
      <c r="BJ40" s="234"/>
      <c r="BK40" s="389"/>
      <c r="BL40" s="238"/>
      <c r="BM40" s="232"/>
      <c r="BN40" s="237"/>
      <c r="BO40" s="234"/>
      <c r="BP40" s="236"/>
      <c r="BQ40" s="237"/>
      <c r="BR40" s="234"/>
      <c r="BS40" s="239"/>
      <c r="BT40" s="240"/>
      <c r="BU40" s="234"/>
      <c r="BV40" s="241"/>
      <c r="BW40" s="240"/>
      <c r="BX40" s="234"/>
      <c r="BY40" s="242"/>
      <c r="BZ40" s="240"/>
      <c r="CA40" s="234"/>
      <c r="CB40" s="235"/>
      <c r="CC40" s="240"/>
      <c r="CD40" s="234"/>
      <c r="CE40" s="235"/>
      <c r="CF40" s="237"/>
      <c r="CG40" s="234"/>
      <c r="CH40" s="316"/>
      <c r="CI40" s="240"/>
      <c r="CJ40" s="234"/>
      <c r="CK40" s="243"/>
      <c r="CL40" s="234"/>
      <c r="CM40" s="371"/>
      <c r="CN40" s="244"/>
      <c r="CO40" s="245"/>
      <c r="CP40" s="246">
        <f t="shared" si="4"/>
        <v>0</v>
      </c>
      <c r="CQ40" s="235"/>
      <c r="CR40" s="247"/>
      <c r="CS40" s="235"/>
      <c r="CT40" s="247"/>
      <c r="CU40" s="235"/>
      <c r="CV40" s="247"/>
      <c r="CW40" s="235"/>
      <c r="CX40" s="247"/>
      <c r="CY40" s="235"/>
      <c r="CZ40" s="247"/>
      <c r="DA40" s="235"/>
      <c r="DB40" s="247"/>
      <c r="DC40" s="235"/>
      <c r="DD40" s="247"/>
      <c r="DE40" s="235"/>
      <c r="DF40" s="247"/>
      <c r="DG40" s="235"/>
      <c r="DH40" s="247"/>
      <c r="DI40" s="235"/>
      <c r="DJ40" s="247"/>
      <c r="DK40" s="235"/>
      <c r="DL40" s="247"/>
      <c r="DM40" s="235"/>
      <c r="DN40" s="247"/>
      <c r="DO40" s="235"/>
      <c r="DP40" s="247"/>
      <c r="DQ40" s="234"/>
      <c r="DR40" s="244"/>
      <c r="DS40" s="332"/>
      <c r="DT40" s="244"/>
      <c r="DU40" s="332"/>
      <c r="DV40" s="581"/>
      <c r="DW40" s="332"/>
      <c r="DX40" s="248"/>
      <c r="DY40" s="234"/>
      <c r="DZ40" s="316"/>
      <c r="EA40" s="234"/>
      <c r="EB40" s="292"/>
      <c r="EC40" s="234"/>
      <c r="ED40" s="249"/>
      <c r="EE40" s="234"/>
      <c r="EF40" s="406"/>
      <c r="EG40" s="96"/>
      <c r="EH40" s="250"/>
      <c r="EI40" s="207">
        <f>SUMPRODUCT(D40:EH40,'Raipur-3 R'!D40:EH40)</f>
        <v>0</v>
      </c>
      <c r="EJ40" s="3" t="s">
        <v>1026</v>
      </c>
      <c r="EM40" s="1" t="s">
        <v>475</v>
      </c>
      <c r="EN40" s="559">
        <v>5114635938</v>
      </c>
      <c r="ER40" s="208" t="s">
        <v>56</v>
      </c>
      <c r="ES40" s="30" t="str">
        <f t="shared" si="1"/>
        <v>RRL-Katora Talab U435</v>
      </c>
      <c r="ET40" s="209">
        <f t="shared" si="2"/>
        <v>0</v>
      </c>
    </row>
    <row r="41" spans="2:150" ht="15" hidden="1">
      <c r="B41" s="445">
        <f t="shared" si="3"/>
        <v>36</v>
      </c>
      <c r="C41" s="441" t="s">
        <v>978</v>
      </c>
      <c r="D41" s="232"/>
      <c r="E41" s="233"/>
      <c r="F41" s="234"/>
      <c r="G41" s="232"/>
      <c r="H41" s="233"/>
      <c r="I41" s="234"/>
      <c r="J41" s="321"/>
      <c r="K41" s="233"/>
      <c r="L41" s="234"/>
      <c r="M41" s="321"/>
      <c r="N41" s="233"/>
      <c r="O41" s="234"/>
      <c r="P41" s="412"/>
      <c r="Q41" s="233"/>
      <c r="R41" s="234"/>
      <c r="S41" s="235"/>
      <c r="T41" s="233"/>
      <c r="U41" s="234"/>
      <c r="V41" s="421"/>
      <c r="W41" s="233"/>
      <c r="X41" s="234"/>
      <c r="Y41" s="232"/>
      <c r="Z41" s="234"/>
      <c r="AA41" s="378"/>
      <c r="AB41" s="235"/>
      <c r="AC41" s="236"/>
      <c r="AD41" s="234"/>
      <c r="AE41" s="356"/>
      <c r="AF41" s="236"/>
      <c r="AG41" s="234"/>
      <c r="AH41" s="232"/>
      <c r="AI41" s="237"/>
      <c r="AJ41" s="234"/>
      <c r="AK41" s="232"/>
      <c r="AL41" s="237"/>
      <c r="AM41" s="234"/>
      <c r="AN41" s="232"/>
      <c r="AO41" s="237"/>
      <c r="AP41" s="234"/>
      <c r="AQ41" s="232"/>
      <c r="AR41" s="237"/>
      <c r="AS41" s="234"/>
      <c r="AT41" s="389"/>
      <c r="AU41" s="238"/>
      <c r="AV41" s="235"/>
      <c r="AW41" s="236"/>
      <c r="AX41" s="234"/>
      <c r="AY41" s="235"/>
      <c r="AZ41" s="236"/>
      <c r="BA41" s="234"/>
      <c r="BB41" s="232"/>
      <c r="BC41" s="237"/>
      <c r="BD41" s="234"/>
      <c r="BE41" s="232"/>
      <c r="BF41" s="237"/>
      <c r="BG41" s="234"/>
      <c r="BH41" s="232"/>
      <c r="BI41" s="237"/>
      <c r="BJ41" s="234"/>
      <c r="BK41" s="389"/>
      <c r="BL41" s="238"/>
      <c r="BM41" s="232"/>
      <c r="BN41" s="237"/>
      <c r="BO41" s="234"/>
      <c r="BP41" s="236"/>
      <c r="BQ41" s="237"/>
      <c r="BR41" s="234"/>
      <c r="BS41" s="239"/>
      <c r="BT41" s="240"/>
      <c r="BU41" s="234"/>
      <c r="BV41" s="241"/>
      <c r="BW41" s="240"/>
      <c r="BX41" s="234"/>
      <c r="BY41" s="242"/>
      <c r="BZ41" s="240"/>
      <c r="CA41" s="234"/>
      <c r="CB41" s="235"/>
      <c r="CC41" s="240"/>
      <c r="CD41" s="234"/>
      <c r="CE41" s="235"/>
      <c r="CF41" s="237"/>
      <c r="CG41" s="234"/>
      <c r="CH41" s="316"/>
      <c r="CI41" s="240"/>
      <c r="CJ41" s="234"/>
      <c r="CK41" s="243"/>
      <c r="CL41" s="234"/>
      <c r="CM41" s="371"/>
      <c r="CN41" s="244"/>
      <c r="CO41" s="245"/>
      <c r="CP41" s="246">
        <f t="shared" si="4"/>
        <v>0</v>
      </c>
      <c r="CQ41" s="235"/>
      <c r="CR41" s="247"/>
      <c r="CS41" s="235"/>
      <c r="CT41" s="247"/>
      <c r="CU41" s="235"/>
      <c r="CV41" s="247"/>
      <c r="CW41" s="235"/>
      <c r="CX41" s="247"/>
      <c r="CY41" s="235"/>
      <c r="CZ41" s="247"/>
      <c r="DA41" s="235"/>
      <c r="DB41" s="247"/>
      <c r="DC41" s="235"/>
      <c r="DD41" s="247"/>
      <c r="DE41" s="235"/>
      <c r="DF41" s="247"/>
      <c r="DG41" s="235"/>
      <c r="DH41" s="247"/>
      <c r="DI41" s="235"/>
      <c r="DJ41" s="247"/>
      <c r="DK41" s="235"/>
      <c r="DL41" s="247"/>
      <c r="DM41" s="235"/>
      <c r="DN41" s="247"/>
      <c r="DO41" s="235"/>
      <c r="DP41" s="247"/>
      <c r="DQ41" s="234"/>
      <c r="DR41" s="244"/>
      <c r="DS41" s="332"/>
      <c r="DT41" s="244"/>
      <c r="DU41" s="332"/>
      <c r="DV41" s="581"/>
      <c r="DW41" s="332"/>
      <c r="DX41" s="248"/>
      <c r="DY41" s="234"/>
      <c r="DZ41" s="316"/>
      <c r="EA41" s="234"/>
      <c r="EB41" s="292"/>
      <c r="EC41" s="234"/>
      <c r="ED41" s="249"/>
      <c r="EE41" s="234"/>
      <c r="EF41" s="406"/>
      <c r="EG41" s="96"/>
      <c r="EH41" s="250"/>
      <c r="EI41" s="207">
        <f>SUMPRODUCT(D41:EH41,'Raipur-3 R'!D41:EH41)</f>
        <v>0</v>
      </c>
      <c r="EJ41" s="3" t="s">
        <v>1026</v>
      </c>
      <c r="EM41" s="1" t="s">
        <v>467</v>
      </c>
      <c r="EN41" s="559">
        <v>5114635926</v>
      </c>
      <c r="ER41" s="208" t="s">
        <v>57</v>
      </c>
      <c r="ES41" s="30" t="str">
        <f t="shared" si="1"/>
        <v>RRL-Colour Mall TFD6</v>
      </c>
      <c r="ET41" s="209">
        <f t="shared" si="2"/>
        <v>0</v>
      </c>
    </row>
    <row r="42" spans="2:150" ht="15" hidden="1" customHeight="1">
      <c r="B42" s="445">
        <f t="shared" si="3"/>
        <v>37</v>
      </c>
      <c r="C42" s="441" t="s">
        <v>973</v>
      </c>
      <c r="D42" s="232"/>
      <c r="E42" s="233"/>
      <c r="F42" s="234"/>
      <c r="G42" s="232"/>
      <c r="H42" s="233"/>
      <c r="I42" s="234"/>
      <c r="J42" s="321"/>
      <c r="K42" s="233"/>
      <c r="L42" s="234"/>
      <c r="M42" s="321"/>
      <c r="N42" s="233"/>
      <c r="O42" s="234"/>
      <c r="P42" s="412"/>
      <c r="Q42" s="233"/>
      <c r="R42" s="234"/>
      <c r="S42" s="235"/>
      <c r="T42" s="233"/>
      <c r="U42" s="234"/>
      <c r="V42" s="421"/>
      <c r="W42" s="233"/>
      <c r="X42" s="234"/>
      <c r="Y42" s="232"/>
      <c r="Z42" s="234"/>
      <c r="AA42" s="378"/>
      <c r="AB42" s="235"/>
      <c r="AC42" s="236"/>
      <c r="AD42" s="234"/>
      <c r="AE42" s="356"/>
      <c r="AF42" s="236"/>
      <c r="AG42" s="234"/>
      <c r="AH42" s="232"/>
      <c r="AI42" s="237"/>
      <c r="AJ42" s="234"/>
      <c r="AK42" s="232"/>
      <c r="AL42" s="237"/>
      <c r="AM42" s="234"/>
      <c r="AN42" s="232"/>
      <c r="AO42" s="237"/>
      <c r="AP42" s="234"/>
      <c r="AQ42" s="232"/>
      <c r="AR42" s="237"/>
      <c r="AS42" s="234"/>
      <c r="AT42" s="389"/>
      <c r="AU42" s="238"/>
      <c r="AV42" s="235"/>
      <c r="AW42" s="236"/>
      <c r="AX42" s="234"/>
      <c r="AY42" s="235"/>
      <c r="AZ42" s="236"/>
      <c r="BA42" s="234"/>
      <c r="BB42" s="232"/>
      <c r="BC42" s="237"/>
      <c r="BD42" s="234"/>
      <c r="BE42" s="232"/>
      <c r="BF42" s="237"/>
      <c r="BG42" s="234"/>
      <c r="BH42" s="232"/>
      <c r="BI42" s="237"/>
      <c r="BJ42" s="234"/>
      <c r="BK42" s="389"/>
      <c r="BL42" s="238"/>
      <c r="BM42" s="232"/>
      <c r="BN42" s="237"/>
      <c r="BO42" s="234"/>
      <c r="BP42" s="236"/>
      <c r="BQ42" s="237"/>
      <c r="BR42" s="234"/>
      <c r="BS42" s="239"/>
      <c r="BT42" s="240"/>
      <c r="BU42" s="234"/>
      <c r="BV42" s="241"/>
      <c r="BW42" s="240"/>
      <c r="BX42" s="234"/>
      <c r="BY42" s="242"/>
      <c r="BZ42" s="240"/>
      <c r="CA42" s="234"/>
      <c r="CB42" s="235"/>
      <c r="CC42" s="240"/>
      <c r="CD42" s="234"/>
      <c r="CE42" s="235"/>
      <c r="CF42" s="237"/>
      <c r="CG42" s="234"/>
      <c r="CH42" s="316"/>
      <c r="CI42" s="240"/>
      <c r="CJ42" s="234"/>
      <c r="CK42" s="243"/>
      <c r="CL42" s="234"/>
      <c r="CM42" s="371"/>
      <c r="CN42" s="244"/>
      <c r="CO42" s="245"/>
      <c r="CP42" s="246">
        <f t="shared" si="4"/>
        <v>0</v>
      </c>
      <c r="CQ42" s="235"/>
      <c r="CR42" s="247"/>
      <c r="CS42" s="235"/>
      <c r="CT42" s="247"/>
      <c r="CU42" s="235"/>
      <c r="CV42" s="247"/>
      <c r="CW42" s="235"/>
      <c r="CX42" s="247"/>
      <c r="CY42" s="235"/>
      <c r="CZ42" s="247"/>
      <c r="DA42" s="235"/>
      <c r="DB42" s="247"/>
      <c r="DC42" s="235"/>
      <c r="DD42" s="247"/>
      <c r="DE42" s="235"/>
      <c r="DF42" s="247"/>
      <c r="DG42" s="235"/>
      <c r="DH42" s="247"/>
      <c r="DI42" s="235"/>
      <c r="DJ42" s="247"/>
      <c r="DK42" s="235"/>
      <c r="DL42" s="247"/>
      <c r="DM42" s="235"/>
      <c r="DN42" s="247"/>
      <c r="DO42" s="235"/>
      <c r="DP42" s="247"/>
      <c r="DQ42" s="234"/>
      <c r="DR42" s="244"/>
      <c r="DS42" s="332"/>
      <c r="DT42" s="244"/>
      <c r="DU42" s="332"/>
      <c r="DV42" s="581"/>
      <c r="DW42" s="332"/>
      <c r="DX42" s="248"/>
      <c r="DY42" s="234"/>
      <c r="DZ42" s="316"/>
      <c r="EA42" s="234"/>
      <c r="EB42" s="292"/>
      <c r="EC42" s="234"/>
      <c r="ED42" s="249"/>
      <c r="EE42" s="234"/>
      <c r="EF42" s="406"/>
      <c r="EG42" s="96"/>
      <c r="EH42" s="250"/>
      <c r="EI42" s="207">
        <f>SUMPRODUCT(D42:EH42,'Raipur-3 R'!D42:EH42)</f>
        <v>0</v>
      </c>
      <c r="EJ42" s="3" t="s">
        <v>1026</v>
      </c>
      <c r="EM42" s="1" t="s">
        <v>470</v>
      </c>
      <c r="EN42" s="559">
        <v>5114640536</v>
      </c>
      <c r="ER42" s="208" t="s">
        <v>58</v>
      </c>
      <c r="ES42" s="30" t="str">
        <f t="shared" si="1"/>
        <v>RRL-Magneto Mall FRGY</v>
      </c>
      <c r="ET42" s="209">
        <f t="shared" si="2"/>
        <v>0</v>
      </c>
    </row>
    <row r="43" spans="2:150" ht="15" hidden="1" customHeight="1">
      <c r="B43" s="445">
        <f t="shared" si="3"/>
        <v>38</v>
      </c>
      <c r="C43" s="441" t="s">
        <v>979</v>
      </c>
      <c r="D43" s="232"/>
      <c r="E43" s="233"/>
      <c r="F43" s="234"/>
      <c r="G43" s="232"/>
      <c r="H43" s="233"/>
      <c r="I43" s="234"/>
      <c r="J43" s="321"/>
      <c r="K43" s="233"/>
      <c r="L43" s="234"/>
      <c r="M43" s="321"/>
      <c r="N43" s="233"/>
      <c r="O43" s="234"/>
      <c r="P43" s="412"/>
      <c r="Q43" s="233"/>
      <c r="R43" s="234"/>
      <c r="S43" s="235"/>
      <c r="T43" s="233"/>
      <c r="U43" s="234"/>
      <c r="V43" s="421"/>
      <c r="W43" s="233"/>
      <c r="X43" s="234"/>
      <c r="Y43" s="232"/>
      <c r="Z43" s="234"/>
      <c r="AA43" s="378"/>
      <c r="AB43" s="235"/>
      <c r="AC43" s="236"/>
      <c r="AD43" s="234"/>
      <c r="AE43" s="356"/>
      <c r="AF43" s="236"/>
      <c r="AG43" s="234"/>
      <c r="AH43" s="232"/>
      <c r="AI43" s="237"/>
      <c r="AJ43" s="234"/>
      <c r="AK43" s="232"/>
      <c r="AL43" s="237"/>
      <c r="AM43" s="234"/>
      <c r="AN43" s="232"/>
      <c r="AO43" s="237"/>
      <c r="AP43" s="234"/>
      <c r="AQ43" s="232"/>
      <c r="AR43" s="237"/>
      <c r="AS43" s="234"/>
      <c r="AT43" s="389"/>
      <c r="AU43" s="238"/>
      <c r="AV43" s="235"/>
      <c r="AW43" s="236"/>
      <c r="AX43" s="234"/>
      <c r="AY43" s="235"/>
      <c r="AZ43" s="236"/>
      <c r="BA43" s="234"/>
      <c r="BB43" s="232"/>
      <c r="BC43" s="237"/>
      <c r="BD43" s="234"/>
      <c r="BE43" s="232"/>
      <c r="BF43" s="237"/>
      <c r="BG43" s="234"/>
      <c r="BH43" s="232"/>
      <c r="BI43" s="237"/>
      <c r="BJ43" s="234"/>
      <c r="BK43" s="389"/>
      <c r="BL43" s="238"/>
      <c r="BM43" s="232"/>
      <c r="BN43" s="237"/>
      <c r="BO43" s="234"/>
      <c r="BP43" s="236"/>
      <c r="BQ43" s="237"/>
      <c r="BR43" s="234"/>
      <c r="BS43" s="239"/>
      <c r="BT43" s="240"/>
      <c r="BU43" s="234"/>
      <c r="BV43" s="241"/>
      <c r="BW43" s="240"/>
      <c r="BX43" s="234"/>
      <c r="BY43" s="242"/>
      <c r="BZ43" s="240"/>
      <c r="CA43" s="234"/>
      <c r="CB43" s="235"/>
      <c r="CC43" s="240"/>
      <c r="CD43" s="234"/>
      <c r="CE43" s="235"/>
      <c r="CF43" s="237"/>
      <c r="CG43" s="234"/>
      <c r="CH43" s="316"/>
      <c r="CI43" s="240"/>
      <c r="CJ43" s="234"/>
      <c r="CK43" s="243"/>
      <c r="CL43" s="234"/>
      <c r="CM43" s="371"/>
      <c r="CN43" s="244"/>
      <c r="CO43" s="245"/>
      <c r="CP43" s="246">
        <f t="shared" si="4"/>
        <v>0</v>
      </c>
      <c r="CQ43" s="235"/>
      <c r="CR43" s="247"/>
      <c r="CS43" s="235"/>
      <c r="CT43" s="247"/>
      <c r="CU43" s="235"/>
      <c r="CV43" s="247"/>
      <c r="CW43" s="235"/>
      <c r="CX43" s="247"/>
      <c r="CY43" s="235"/>
      <c r="CZ43" s="247"/>
      <c r="DA43" s="235"/>
      <c r="DB43" s="247"/>
      <c r="DC43" s="235"/>
      <c r="DD43" s="247"/>
      <c r="DE43" s="235"/>
      <c r="DF43" s="247"/>
      <c r="DG43" s="235"/>
      <c r="DH43" s="247"/>
      <c r="DI43" s="235"/>
      <c r="DJ43" s="247"/>
      <c r="DK43" s="235"/>
      <c r="DL43" s="247"/>
      <c r="DM43" s="235"/>
      <c r="DN43" s="247"/>
      <c r="DO43" s="235"/>
      <c r="DP43" s="247"/>
      <c r="DQ43" s="234"/>
      <c r="DR43" s="244"/>
      <c r="DS43" s="332"/>
      <c r="DT43" s="244"/>
      <c r="DU43" s="332"/>
      <c r="DV43" s="581"/>
      <c r="DW43" s="332"/>
      <c r="DX43" s="248"/>
      <c r="DY43" s="234"/>
      <c r="DZ43" s="316"/>
      <c r="EA43" s="234"/>
      <c r="EB43" s="292"/>
      <c r="EC43" s="234"/>
      <c r="ED43" s="249"/>
      <c r="EE43" s="234"/>
      <c r="EF43" s="406"/>
      <c r="EG43" s="96"/>
      <c r="EH43" s="250"/>
      <c r="EI43" s="207">
        <f>SUMPRODUCT(D43:EH43,'Raipur-3 R'!D43:EH43)</f>
        <v>0</v>
      </c>
      <c r="EJ43" s="3" t="s">
        <v>1026</v>
      </c>
      <c r="EM43" s="1" t="s">
        <v>473</v>
      </c>
      <c r="EN43" s="559">
        <v>5114640540</v>
      </c>
      <c r="ER43" s="208" t="s">
        <v>59</v>
      </c>
      <c r="ES43" s="30" t="str">
        <f t="shared" si="1"/>
        <v>RRL-Mahadev ghat TDI2</v>
      </c>
      <c r="ET43" s="209">
        <f t="shared" si="2"/>
        <v>0</v>
      </c>
    </row>
    <row r="44" spans="2:150" ht="15" hidden="1" customHeight="1">
      <c r="B44" s="445">
        <f t="shared" si="3"/>
        <v>39</v>
      </c>
      <c r="C44" s="441" t="s">
        <v>980</v>
      </c>
      <c r="D44" s="232"/>
      <c r="E44" s="233"/>
      <c r="F44" s="234"/>
      <c r="G44" s="232"/>
      <c r="H44" s="233"/>
      <c r="I44" s="234"/>
      <c r="J44" s="321"/>
      <c r="K44" s="233"/>
      <c r="L44" s="234"/>
      <c r="M44" s="321"/>
      <c r="N44" s="233"/>
      <c r="O44" s="234"/>
      <c r="P44" s="412"/>
      <c r="Q44" s="233"/>
      <c r="R44" s="234"/>
      <c r="S44" s="235"/>
      <c r="T44" s="233"/>
      <c r="U44" s="234"/>
      <c r="V44" s="421"/>
      <c r="W44" s="233"/>
      <c r="X44" s="234"/>
      <c r="Y44" s="232"/>
      <c r="Z44" s="234"/>
      <c r="AA44" s="378"/>
      <c r="AB44" s="235"/>
      <c r="AC44" s="236"/>
      <c r="AD44" s="234"/>
      <c r="AE44" s="356"/>
      <c r="AF44" s="236"/>
      <c r="AG44" s="234"/>
      <c r="AH44" s="232"/>
      <c r="AI44" s="237"/>
      <c r="AJ44" s="234"/>
      <c r="AK44" s="232"/>
      <c r="AL44" s="237"/>
      <c r="AM44" s="234"/>
      <c r="AN44" s="232"/>
      <c r="AO44" s="237"/>
      <c r="AP44" s="234"/>
      <c r="AQ44" s="232"/>
      <c r="AR44" s="237"/>
      <c r="AS44" s="234"/>
      <c r="AT44" s="389"/>
      <c r="AU44" s="238"/>
      <c r="AV44" s="235"/>
      <c r="AW44" s="236"/>
      <c r="AX44" s="234"/>
      <c r="AY44" s="235"/>
      <c r="AZ44" s="236"/>
      <c r="BA44" s="234"/>
      <c r="BB44" s="232"/>
      <c r="BC44" s="237"/>
      <c r="BD44" s="234"/>
      <c r="BE44" s="232"/>
      <c r="BF44" s="237"/>
      <c r="BG44" s="234"/>
      <c r="BH44" s="232"/>
      <c r="BI44" s="237"/>
      <c r="BJ44" s="234"/>
      <c r="BK44" s="389"/>
      <c r="BL44" s="238"/>
      <c r="BM44" s="232"/>
      <c r="BN44" s="237"/>
      <c r="BO44" s="234"/>
      <c r="BP44" s="236"/>
      <c r="BQ44" s="237"/>
      <c r="BR44" s="234"/>
      <c r="BS44" s="239"/>
      <c r="BT44" s="240"/>
      <c r="BU44" s="234"/>
      <c r="BV44" s="241"/>
      <c r="BW44" s="240"/>
      <c r="BX44" s="234"/>
      <c r="BY44" s="242"/>
      <c r="BZ44" s="240"/>
      <c r="CA44" s="234"/>
      <c r="CB44" s="235"/>
      <c r="CC44" s="240"/>
      <c r="CD44" s="234"/>
      <c r="CE44" s="235"/>
      <c r="CF44" s="237"/>
      <c r="CG44" s="234"/>
      <c r="CH44" s="316"/>
      <c r="CI44" s="240"/>
      <c r="CJ44" s="234"/>
      <c r="CK44" s="243"/>
      <c r="CL44" s="234"/>
      <c r="CM44" s="371"/>
      <c r="CN44" s="244"/>
      <c r="CO44" s="245"/>
      <c r="CP44" s="246">
        <f t="shared" si="4"/>
        <v>0</v>
      </c>
      <c r="CQ44" s="235"/>
      <c r="CR44" s="247"/>
      <c r="CS44" s="235"/>
      <c r="CT44" s="247"/>
      <c r="CU44" s="235"/>
      <c r="CV44" s="247"/>
      <c r="CW44" s="235"/>
      <c r="CX44" s="247"/>
      <c r="CY44" s="235"/>
      <c r="CZ44" s="247"/>
      <c r="DA44" s="235"/>
      <c r="DB44" s="247"/>
      <c r="DC44" s="235"/>
      <c r="DD44" s="247"/>
      <c r="DE44" s="235"/>
      <c r="DF44" s="247"/>
      <c r="DG44" s="235"/>
      <c r="DH44" s="247"/>
      <c r="DI44" s="235"/>
      <c r="DJ44" s="247"/>
      <c r="DK44" s="235"/>
      <c r="DL44" s="247"/>
      <c r="DM44" s="235"/>
      <c r="DN44" s="247"/>
      <c r="DO44" s="235"/>
      <c r="DP44" s="247"/>
      <c r="DQ44" s="234"/>
      <c r="DR44" s="244"/>
      <c r="DS44" s="332"/>
      <c r="DT44" s="244"/>
      <c r="DU44" s="332"/>
      <c r="DV44" s="581"/>
      <c r="DW44" s="332"/>
      <c r="DX44" s="248"/>
      <c r="DY44" s="234"/>
      <c r="DZ44" s="316"/>
      <c r="EA44" s="234"/>
      <c r="EB44" s="292"/>
      <c r="EC44" s="234"/>
      <c r="ED44" s="249"/>
      <c r="EE44" s="234"/>
      <c r="EF44" s="406"/>
      <c r="EG44" s="96"/>
      <c r="EH44" s="250"/>
      <c r="EI44" s="207">
        <f>SUMPRODUCT(D44:EH44,'Raipur-3 R'!D44:EH44)</f>
        <v>0</v>
      </c>
      <c r="EJ44" s="3" t="s">
        <v>1026</v>
      </c>
      <c r="EM44" s="1" t="s">
        <v>472</v>
      </c>
      <c r="EN44" s="1">
        <v>5113856519</v>
      </c>
      <c r="ER44" s="208" t="s">
        <v>60</v>
      </c>
      <c r="ES44" s="30" t="str">
        <f t="shared" si="1"/>
        <v>RRL-Pujari Chamber U199</v>
      </c>
      <c r="ET44" s="209">
        <f t="shared" si="2"/>
        <v>0</v>
      </c>
    </row>
    <row r="45" spans="2:150" ht="15" hidden="1" customHeight="1">
      <c r="B45" s="445">
        <f t="shared" si="3"/>
        <v>40</v>
      </c>
      <c r="C45" s="441" t="s">
        <v>972</v>
      </c>
      <c r="D45" s="232"/>
      <c r="E45" s="233"/>
      <c r="F45" s="234"/>
      <c r="G45" s="232"/>
      <c r="H45" s="233"/>
      <c r="I45" s="234"/>
      <c r="J45" s="321"/>
      <c r="K45" s="233"/>
      <c r="L45" s="234"/>
      <c r="M45" s="321"/>
      <c r="N45" s="233"/>
      <c r="O45" s="234"/>
      <c r="P45" s="412"/>
      <c r="Q45" s="233"/>
      <c r="R45" s="234"/>
      <c r="S45" s="235"/>
      <c r="T45" s="233"/>
      <c r="U45" s="234"/>
      <c r="V45" s="421"/>
      <c r="W45" s="233"/>
      <c r="X45" s="234"/>
      <c r="Y45" s="232"/>
      <c r="Z45" s="234"/>
      <c r="AA45" s="378"/>
      <c r="AB45" s="235"/>
      <c r="AC45" s="236"/>
      <c r="AD45" s="234"/>
      <c r="AE45" s="356"/>
      <c r="AF45" s="236"/>
      <c r="AG45" s="234"/>
      <c r="AH45" s="232"/>
      <c r="AI45" s="237"/>
      <c r="AJ45" s="234"/>
      <c r="AK45" s="232"/>
      <c r="AL45" s="237"/>
      <c r="AM45" s="234"/>
      <c r="AN45" s="232"/>
      <c r="AO45" s="237"/>
      <c r="AP45" s="234"/>
      <c r="AQ45" s="232"/>
      <c r="AR45" s="237"/>
      <c r="AS45" s="234"/>
      <c r="AT45" s="389"/>
      <c r="AU45" s="238"/>
      <c r="AV45" s="235"/>
      <c r="AW45" s="236"/>
      <c r="AX45" s="234"/>
      <c r="AY45" s="235"/>
      <c r="AZ45" s="236"/>
      <c r="BA45" s="234"/>
      <c r="BB45" s="232"/>
      <c r="BC45" s="237"/>
      <c r="BD45" s="234"/>
      <c r="BE45" s="232"/>
      <c r="BF45" s="237"/>
      <c r="BG45" s="234"/>
      <c r="BH45" s="232"/>
      <c r="BI45" s="237"/>
      <c r="BJ45" s="234"/>
      <c r="BK45" s="389"/>
      <c r="BL45" s="238"/>
      <c r="BM45" s="232"/>
      <c r="BN45" s="237"/>
      <c r="BO45" s="234"/>
      <c r="BP45" s="236"/>
      <c r="BQ45" s="237"/>
      <c r="BR45" s="234"/>
      <c r="BS45" s="239"/>
      <c r="BT45" s="240"/>
      <c r="BU45" s="234"/>
      <c r="BV45" s="241"/>
      <c r="BW45" s="240"/>
      <c r="BX45" s="234"/>
      <c r="BY45" s="242"/>
      <c r="BZ45" s="240"/>
      <c r="CA45" s="234"/>
      <c r="CB45" s="235"/>
      <c r="CC45" s="240"/>
      <c r="CD45" s="234"/>
      <c r="CE45" s="235"/>
      <c r="CF45" s="237"/>
      <c r="CG45" s="234"/>
      <c r="CH45" s="316"/>
      <c r="CI45" s="240"/>
      <c r="CJ45" s="234"/>
      <c r="CK45" s="243"/>
      <c r="CL45" s="234"/>
      <c r="CM45" s="371"/>
      <c r="CN45" s="244"/>
      <c r="CO45" s="245"/>
      <c r="CP45" s="246">
        <f t="shared" si="4"/>
        <v>0</v>
      </c>
      <c r="CQ45" s="235"/>
      <c r="CR45" s="247"/>
      <c r="CS45" s="235"/>
      <c r="CT45" s="247"/>
      <c r="CU45" s="235"/>
      <c r="CV45" s="247"/>
      <c r="CW45" s="235"/>
      <c r="CX45" s="247"/>
      <c r="CY45" s="235"/>
      <c r="CZ45" s="247"/>
      <c r="DA45" s="235"/>
      <c r="DB45" s="247"/>
      <c r="DC45" s="235"/>
      <c r="DD45" s="247"/>
      <c r="DE45" s="235"/>
      <c r="DF45" s="247"/>
      <c r="DG45" s="235"/>
      <c r="DH45" s="247"/>
      <c r="DI45" s="235"/>
      <c r="DJ45" s="247"/>
      <c r="DK45" s="235"/>
      <c r="DL45" s="247"/>
      <c r="DM45" s="235"/>
      <c r="DN45" s="247"/>
      <c r="DO45" s="235"/>
      <c r="DP45" s="247"/>
      <c r="DQ45" s="234"/>
      <c r="DR45" s="244"/>
      <c r="DS45" s="332"/>
      <c r="DT45" s="244"/>
      <c r="DU45" s="332"/>
      <c r="DV45" s="581"/>
      <c r="DW45" s="332"/>
      <c r="DX45" s="248"/>
      <c r="DY45" s="234"/>
      <c r="DZ45" s="316"/>
      <c r="EA45" s="234"/>
      <c r="EB45" s="292"/>
      <c r="EC45" s="234"/>
      <c r="ED45" s="249"/>
      <c r="EE45" s="234"/>
      <c r="EF45" s="406"/>
      <c r="EG45" s="96"/>
      <c r="EH45" s="250"/>
      <c r="EI45" s="207">
        <f>SUMPRODUCT(D45:EH45,'Raipur-3 R'!D45:EH45)</f>
        <v>0</v>
      </c>
      <c r="EJ45" s="3" t="s">
        <v>1026</v>
      </c>
      <c r="EM45" s="1" t="s">
        <v>468</v>
      </c>
      <c r="EN45" s="559">
        <v>5114635923</v>
      </c>
      <c r="ER45" s="208" t="s">
        <v>61</v>
      </c>
      <c r="ES45" s="30" t="str">
        <f t="shared" si="1"/>
        <v>RRL-Pandri T62I</v>
      </c>
      <c r="ET45" s="209">
        <f t="shared" si="2"/>
        <v>0</v>
      </c>
    </row>
    <row r="46" spans="2:150" ht="15" hidden="1" customHeight="1">
      <c r="B46" s="445">
        <f t="shared" si="3"/>
        <v>41</v>
      </c>
      <c r="C46" s="441" t="s">
        <v>982</v>
      </c>
      <c r="D46" s="232"/>
      <c r="E46" s="233"/>
      <c r="F46" s="234"/>
      <c r="G46" s="232"/>
      <c r="H46" s="233"/>
      <c r="I46" s="234"/>
      <c r="J46" s="321"/>
      <c r="K46" s="233"/>
      <c r="L46" s="234"/>
      <c r="M46" s="321"/>
      <c r="N46" s="233"/>
      <c r="O46" s="234"/>
      <c r="P46" s="412"/>
      <c r="Q46" s="233"/>
      <c r="R46" s="234"/>
      <c r="S46" s="235"/>
      <c r="T46" s="233"/>
      <c r="U46" s="234"/>
      <c r="V46" s="421"/>
      <c r="W46" s="233"/>
      <c r="X46" s="234"/>
      <c r="Y46" s="232"/>
      <c r="Z46" s="234"/>
      <c r="AA46" s="378"/>
      <c r="AB46" s="235"/>
      <c r="AC46" s="236"/>
      <c r="AD46" s="234"/>
      <c r="AE46" s="356"/>
      <c r="AF46" s="236"/>
      <c r="AG46" s="234"/>
      <c r="AH46" s="232"/>
      <c r="AI46" s="237"/>
      <c r="AJ46" s="234"/>
      <c r="AK46" s="232"/>
      <c r="AL46" s="237"/>
      <c r="AM46" s="234"/>
      <c r="AN46" s="232"/>
      <c r="AO46" s="237"/>
      <c r="AP46" s="234"/>
      <c r="AQ46" s="232"/>
      <c r="AR46" s="237"/>
      <c r="AS46" s="234"/>
      <c r="AT46" s="389"/>
      <c r="AU46" s="238"/>
      <c r="AV46" s="235"/>
      <c r="AW46" s="236"/>
      <c r="AX46" s="234"/>
      <c r="AY46" s="235"/>
      <c r="AZ46" s="236"/>
      <c r="BA46" s="234"/>
      <c r="BB46" s="232"/>
      <c r="BC46" s="237"/>
      <c r="BD46" s="234"/>
      <c r="BE46" s="232"/>
      <c r="BF46" s="237"/>
      <c r="BG46" s="234"/>
      <c r="BH46" s="232"/>
      <c r="BI46" s="237"/>
      <c r="BJ46" s="234"/>
      <c r="BK46" s="389"/>
      <c r="BL46" s="238"/>
      <c r="BM46" s="232"/>
      <c r="BN46" s="237"/>
      <c r="BO46" s="234"/>
      <c r="BP46" s="236"/>
      <c r="BQ46" s="237"/>
      <c r="BR46" s="234"/>
      <c r="BS46" s="239"/>
      <c r="BT46" s="240"/>
      <c r="BU46" s="234"/>
      <c r="BV46" s="241"/>
      <c r="BW46" s="240"/>
      <c r="BX46" s="234"/>
      <c r="BY46" s="242"/>
      <c r="BZ46" s="240"/>
      <c r="CA46" s="234"/>
      <c r="CB46" s="235"/>
      <c r="CC46" s="240"/>
      <c r="CD46" s="234"/>
      <c r="CE46" s="235"/>
      <c r="CF46" s="237"/>
      <c r="CG46" s="234"/>
      <c r="CH46" s="316"/>
      <c r="CI46" s="240"/>
      <c r="CJ46" s="234"/>
      <c r="CK46" s="243"/>
      <c r="CL46" s="234"/>
      <c r="CM46" s="371"/>
      <c r="CN46" s="244"/>
      <c r="CO46" s="245"/>
      <c r="CP46" s="246">
        <f t="shared" si="4"/>
        <v>0</v>
      </c>
      <c r="CQ46" s="235"/>
      <c r="CR46" s="247"/>
      <c r="CS46" s="235"/>
      <c r="CT46" s="247"/>
      <c r="CU46" s="235"/>
      <c r="CV46" s="247"/>
      <c r="CW46" s="235"/>
      <c r="CX46" s="247"/>
      <c r="CY46" s="235"/>
      <c r="CZ46" s="247"/>
      <c r="DA46" s="235"/>
      <c r="DB46" s="247"/>
      <c r="DC46" s="235"/>
      <c r="DD46" s="247"/>
      <c r="DE46" s="235"/>
      <c r="DF46" s="247"/>
      <c r="DG46" s="235"/>
      <c r="DH46" s="247"/>
      <c r="DI46" s="235"/>
      <c r="DJ46" s="247"/>
      <c r="DK46" s="235"/>
      <c r="DL46" s="247"/>
      <c r="DM46" s="235"/>
      <c r="DN46" s="247"/>
      <c r="DO46" s="235"/>
      <c r="DP46" s="247"/>
      <c r="DQ46" s="234"/>
      <c r="DR46" s="244"/>
      <c r="DS46" s="332"/>
      <c r="DT46" s="244"/>
      <c r="DU46" s="332"/>
      <c r="DV46" s="581"/>
      <c r="DW46" s="332"/>
      <c r="DX46" s="248"/>
      <c r="DY46" s="234"/>
      <c r="DZ46" s="316"/>
      <c r="EA46" s="234"/>
      <c r="EB46" s="292"/>
      <c r="EC46" s="234"/>
      <c r="ED46" s="249"/>
      <c r="EE46" s="234"/>
      <c r="EF46" s="406"/>
      <c r="EG46" s="96"/>
      <c r="EH46" s="250"/>
      <c r="EI46" s="207">
        <f>SUMPRODUCT(D46:EH46,'Raipur-3 R'!D46:EH46)</f>
        <v>0</v>
      </c>
      <c r="EJ46" s="3" t="s">
        <v>1026</v>
      </c>
      <c r="EM46" s="1" t="s">
        <v>469</v>
      </c>
      <c r="EN46" s="559">
        <v>5114635933</v>
      </c>
      <c r="ER46" s="208" t="s">
        <v>62</v>
      </c>
      <c r="ES46" s="30" t="str">
        <f t="shared" si="1"/>
        <v>RRL-Srinagar Raipur U1WA</v>
      </c>
      <c r="ET46" s="209">
        <f t="shared" si="2"/>
        <v>0</v>
      </c>
    </row>
    <row r="47" spans="2:150" ht="15" hidden="1" customHeight="1">
      <c r="B47" s="445">
        <f t="shared" si="3"/>
        <v>42</v>
      </c>
      <c r="C47" s="441" t="s">
        <v>981</v>
      </c>
      <c r="D47" s="232"/>
      <c r="E47" s="233"/>
      <c r="F47" s="234"/>
      <c r="G47" s="232"/>
      <c r="H47" s="233"/>
      <c r="I47" s="234"/>
      <c r="J47" s="321"/>
      <c r="K47" s="233"/>
      <c r="L47" s="234"/>
      <c r="M47" s="321"/>
      <c r="N47" s="233"/>
      <c r="O47" s="234"/>
      <c r="P47" s="412"/>
      <c r="Q47" s="233"/>
      <c r="R47" s="234"/>
      <c r="S47" s="235"/>
      <c r="T47" s="233"/>
      <c r="U47" s="234"/>
      <c r="V47" s="421"/>
      <c r="W47" s="233"/>
      <c r="X47" s="234"/>
      <c r="Y47" s="232"/>
      <c r="Z47" s="234"/>
      <c r="AA47" s="378"/>
      <c r="AB47" s="235"/>
      <c r="AC47" s="236"/>
      <c r="AD47" s="234"/>
      <c r="AE47" s="356"/>
      <c r="AF47" s="236"/>
      <c r="AG47" s="234"/>
      <c r="AH47" s="232"/>
      <c r="AI47" s="237"/>
      <c r="AJ47" s="234"/>
      <c r="AK47" s="232"/>
      <c r="AL47" s="237"/>
      <c r="AM47" s="234"/>
      <c r="AN47" s="232"/>
      <c r="AO47" s="237"/>
      <c r="AP47" s="234"/>
      <c r="AQ47" s="232"/>
      <c r="AR47" s="237"/>
      <c r="AS47" s="234"/>
      <c r="AT47" s="389"/>
      <c r="AU47" s="238"/>
      <c r="AV47" s="235"/>
      <c r="AW47" s="236"/>
      <c r="AX47" s="234"/>
      <c r="AY47" s="235"/>
      <c r="AZ47" s="236"/>
      <c r="BA47" s="234"/>
      <c r="BB47" s="232"/>
      <c r="BC47" s="237"/>
      <c r="BD47" s="234"/>
      <c r="BE47" s="232"/>
      <c r="BF47" s="237"/>
      <c r="BG47" s="234"/>
      <c r="BH47" s="232"/>
      <c r="BI47" s="237"/>
      <c r="BJ47" s="234"/>
      <c r="BK47" s="389"/>
      <c r="BL47" s="238"/>
      <c r="BM47" s="232"/>
      <c r="BN47" s="237"/>
      <c r="BO47" s="234"/>
      <c r="BP47" s="236"/>
      <c r="BQ47" s="237"/>
      <c r="BR47" s="234"/>
      <c r="BS47" s="239"/>
      <c r="BT47" s="240"/>
      <c r="BU47" s="234"/>
      <c r="BV47" s="241"/>
      <c r="BW47" s="240"/>
      <c r="BX47" s="234"/>
      <c r="BY47" s="242"/>
      <c r="BZ47" s="240"/>
      <c r="CA47" s="234"/>
      <c r="CB47" s="235"/>
      <c r="CC47" s="240"/>
      <c r="CD47" s="234"/>
      <c r="CE47" s="235"/>
      <c r="CF47" s="237"/>
      <c r="CG47" s="234"/>
      <c r="CH47" s="316"/>
      <c r="CI47" s="240"/>
      <c r="CJ47" s="234"/>
      <c r="CK47" s="243"/>
      <c r="CL47" s="234"/>
      <c r="CM47" s="371"/>
      <c r="CN47" s="244"/>
      <c r="CO47" s="245"/>
      <c r="CP47" s="246">
        <f t="shared" si="4"/>
        <v>0</v>
      </c>
      <c r="CQ47" s="235"/>
      <c r="CR47" s="247"/>
      <c r="CS47" s="235"/>
      <c r="CT47" s="247"/>
      <c r="CU47" s="235"/>
      <c r="CV47" s="247"/>
      <c r="CW47" s="235"/>
      <c r="CX47" s="247"/>
      <c r="CY47" s="235"/>
      <c r="CZ47" s="247"/>
      <c r="DA47" s="235"/>
      <c r="DB47" s="247"/>
      <c r="DC47" s="235"/>
      <c r="DD47" s="247"/>
      <c r="DE47" s="235"/>
      <c r="DF47" s="247"/>
      <c r="DG47" s="235"/>
      <c r="DH47" s="247"/>
      <c r="DI47" s="235"/>
      <c r="DJ47" s="247"/>
      <c r="DK47" s="235"/>
      <c r="DL47" s="247"/>
      <c r="DM47" s="235"/>
      <c r="DN47" s="247"/>
      <c r="DO47" s="235"/>
      <c r="DP47" s="247"/>
      <c r="DQ47" s="234"/>
      <c r="DR47" s="244"/>
      <c r="DS47" s="332"/>
      <c r="DT47" s="244"/>
      <c r="DU47" s="332"/>
      <c r="DV47" s="581"/>
      <c r="DW47" s="332"/>
      <c r="DX47" s="248"/>
      <c r="DY47" s="234"/>
      <c r="DZ47" s="316"/>
      <c r="EA47" s="234"/>
      <c r="EB47" s="292"/>
      <c r="EC47" s="234"/>
      <c r="ED47" s="249"/>
      <c r="EE47" s="234"/>
      <c r="EF47" s="406"/>
      <c r="EG47" s="96"/>
      <c r="EH47" s="250"/>
      <c r="EI47" s="207">
        <f>SUMPRODUCT(D47:EH47,'Raipur-3 R'!D47:EH47)</f>
        <v>0</v>
      </c>
      <c r="EJ47" s="3" t="s">
        <v>1026</v>
      </c>
      <c r="EM47" s="1" t="s">
        <v>605</v>
      </c>
      <c r="EN47" s="559">
        <v>5114635929</v>
      </c>
      <c r="ER47" s="208" t="s">
        <v>63</v>
      </c>
      <c r="ES47" s="30" t="str">
        <f t="shared" si="1"/>
        <v>RRL-Dunda U11C</v>
      </c>
      <c r="ET47" s="209">
        <f t="shared" si="2"/>
        <v>0</v>
      </c>
    </row>
    <row r="48" spans="2:150" ht="15" hidden="1" customHeight="1">
      <c r="B48" s="445">
        <f>B47+1</f>
        <v>43</v>
      </c>
      <c r="C48" s="441" t="s">
        <v>983</v>
      </c>
      <c r="D48" s="232"/>
      <c r="E48" s="233"/>
      <c r="F48" s="234"/>
      <c r="G48" s="232"/>
      <c r="H48" s="233"/>
      <c r="I48" s="234"/>
      <c r="J48" s="321"/>
      <c r="K48" s="233"/>
      <c r="L48" s="234"/>
      <c r="M48" s="321"/>
      <c r="N48" s="233"/>
      <c r="O48" s="234"/>
      <c r="P48" s="412"/>
      <c r="Q48" s="233"/>
      <c r="R48" s="234"/>
      <c r="S48" s="235"/>
      <c r="T48" s="233"/>
      <c r="U48" s="234"/>
      <c r="V48" s="421"/>
      <c r="W48" s="233"/>
      <c r="X48" s="234"/>
      <c r="Y48" s="232"/>
      <c r="Z48" s="234"/>
      <c r="AA48" s="378"/>
      <c r="AB48" s="235"/>
      <c r="AC48" s="236"/>
      <c r="AD48" s="234"/>
      <c r="AE48" s="356"/>
      <c r="AF48" s="236"/>
      <c r="AG48" s="234"/>
      <c r="AH48" s="232"/>
      <c r="AI48" s="237"/>
      <c r="AJ48" s="234"/>
      <c r="AK48" s="232"/>
      <c r="AL48" s="237"/>
      <c r="AM48" s="234"/>
      <c r="AN48" s="232"/>
      <c r="AO48" s="237"/>
      <c r="AP48" s="234"/>
      <c r="AQ48" s="232"/>
      <c r="AR48" s="237"/>
      <c r="AS48" s="234"/>
      <c r="AT48" s="389"/>
      <c r="AU48" s="238"/>
      <c r="AV48" s="235"/>
      <c r="AW48" s="236"/>
      <c r="AX48" s="234"/>
      <c r="AY48" s="235"/>
      <c r="AZ48" s="236"/>
      <c r="BA48" s="234"/>
      <c r="BB48" s="232"/>
      <c r="BC48" s="237"/>
      <c r="BD48" s="234"/>
      <c r="BE48" s="232"/>
      <c r="BF48" s="237"/>
      <c r="BG48" s="234"/>
      <c r="BH48" s="232"/>
      <c r="BI48" s="237"/>
      <c r="BJ48" s="234"/>
      <c r="BK48" s="389"/>
      <c r="BL48" s="238"/>
      <c r="BM48" s="232"/>
      <c r="BN48" s="237"/>
      <c r="BO48" s="234"/>
      <c r="BP48" s="236"/>
      <c r="BQ48" s="237"/>
      <c r="BR48" s="234"/>
      <c r="BS48" s="239"/>
      <c r="BT48" s="240"/>
      <c r="BU48" s="234"/>
      <c r="BV48" s="241"/>
      <c r="BW48" s="240"/>
      <c r="BX48" s="234"/>
      <c r="BY48" s="242"/>
      <c r="BZ48" s="240"/>
      <c r="CA48" s="234"/>
      <c r="CB48" s="235"/>
      <c r="CC48" s="240"/>
      <c r="CD48" s="234"/>
      <c r="CE48" s="235"/>
      <c r="CF48" s="237"/>
      <c r="CG48" s="234"/>
      <c r="CH48" s="316"/>
      <c r="CI48" s="240"/>
      <c r="CJ48" s="234"/>
      <c r="CK48" s="243"/>
      <c r="CL48" s="234"/>
      <c r="CM48" s="371"/>
      <c r="CN48" s="244"/>
      <c r="CO48" s="245"/>
      <c r="CP48" s="246">
        <f t="shared" si="4"/>
        <v>0</v>
      </c>
      <c r="CQ48" s="235"/>
      <c r="CR48" s="247"/>
      <c r="CS48" s="235"/>
      <c r="CT48" s="247"/>
      <c r="CU48" s="235"/>
      <c r="CV48" s="247"/>
      <c r="CW48" s="235"/>
      <c r="CX48" s="247"/>
      <c r="CY48" s="235"/>
      <c r="CZ48" s="247"/>
      <c r="DA48" s="235"/>
      <c r="DB48" s="247"/>
      <c r="DC48" s="235"/>
      <c r="DD48" s="247"/>
      <c r="DE48" s="235"/>
      <c r="DF48" s="247"/>
      <c r="DG48" s="235"/>
      <c r="DH48" s="247"/>
      <c r="DI48" s="235"/>
      <c r="DJ48" s="247"/>
      <c r="DK48" s="235"/>
      <c r="DL48" s="247"/>
      <c r="DM48" s="235"/>
      <c r="DN48" s="247"/>
      <c r="DO48" s="235"/>
      <c r="DP48" s="247"/>
      <c r="DQ48" s="234"/>
      <c r="DR48" s="244"/>
      <c r="DS48" s="332"/>
      <c r="DT48" s="244"/>
      <c r="DU48" s="332"/>
      <c r="DV48" s="581"/>
      <c r="DW48" s="332"/>
      <c r="DX48" s="248"/>
      <c r="DY48" s="234"/>
      <c r="DZ48" s="316"/>
      <c r="EA48" s="234"/>
      <c r="EB48" s="292"/>
      <c r="EC48" s="234"/>
      <c r="ED48" s="249"/>
      <c r="EE48" s="234"/>
      <c r="EF48" s="406"/>
      <c r="EG48" s="96"/>
      <c r="EH48" s="250"/>
      <c r="EI48" s="207">
        <f>SUMPRODUCT(D48:EH48,'Raipur-3 R'!D48:EH48)</f>
        <v>0</v>
      </c>
      <c r="EJ48" s="3" t="s">
        <v>1026</v>
      </c>
      <c r="EM48" s="1"/>
      <c r="EN48" s="1">
        <v>5113881733</v>
      </c>
      <c r="ER48" s="208" t="s">
        <v>64</v>
      </c>
      <c r="ES48" s="30" t="str">
        <f t="shared" si="1"/>
        <v xml:space="preserve">RRL-Tekari </v>
      </c>
      <c r="ET48" s="209">
        <f t="shared" si="2"/>
        <v>0</v>
      </c>
    </row>
    <row r="49" spans="2:150" ht="15" customHeight="1">
      <c r="B49" s="445">
        <f t="shared" si="3"/>
        <v>44</v>
      </c>
      <c r="C49" s="441" t="s">
        <v>2960</v>
      </c>
      <c r="D49" s="232"/>
      <c r="E49" s="233">
        <v>96</v>
      </c>
      <c r="F49" s="234"/>
      <c r="G49" s="232"/>
      <c r="H49" s="233">
        <v>120</v>
      </c>
      <c r="I49" s="234"/>
      <c r="J49" s="321"/>
      <c r="K49" s="233"/>
      <c r="L49" s="234"/>
      <c r="M49" s="321"/>
      <c r="N49" s="233"/>
      <c r="O49" s="234"/>
      <c r="P49" s="412"/>
      <c r="Q49" s="233"/>
      <c r="R49" s="234"/>
      <c r="S49" s="235"/>
      <c r="T49" s="233"/>
      <c r="U49" s="234"/>
      <c r="V49" s="421"/>
      <c r="W49" s="233"/>
      <c r="X49" s="234"/>
      <c r="Y49" s="232"/>
      <c r="Z49" s="234"/>
      <c r="AA49" s="378"/>
      <c r="AB49" s="235"/>
      <c r="AC49" s="236"/>
      <c r="AD49" s="234"/>
      <c r="AE49" s="356"/>
      <c r="AF49" s="236"/>
      <c r="AG49" s="234"/>
      <c r="AH49" s="232"/>
      <c r="AI49" s="237"/>
      <c r="AJ49" s="234"/>
      <c r="AK49" s="232"/>
      <c r="AL49" s="237">
        <v>90</v>
      </c>
      <c r="AM49" s="234"/>
      <c r="AN49" s="232"/>
      <c r="AO49" s="237">
        <v>84</v>
      </c>
      <c r="AP49" s="234"/>
      <c r="AQ49" s="232"/>
      <c r="AR49" s="237"/>
      <c r="AS49" s="234"/>
      <c r="AT49" s="389"/>
      <c r="AU49" s="238"/>
      <c r="AV49" s="235"/>
      <c r="AW49" s="236"/>
      <c r="AX49" s="234"/>
      <c r="AY49" s="235"/>
      <c r="AZ49" s="236"/>
      <c r="BA49" s="234"/>
      <c r="BB49" s="232"/>
      <c r="BC49" s="237"/>
      <c r="BD49" s="234"/>
      <c r="BE49" s="232"/>
      <c r="BF49" s="237"/>
      <c r="BG49" s="234"/>
      <c r="BH49" s="232"/>
      <c r="BI49" s="237"/>
      <c r="BJ49" s="234"/>
      <c r="BK49" s="389"/>
      <c r="BL49" s="238"/>
      <c r="BM49" s="232"/>
      <c r="BN49" s="237"/>
      <c r="BO49" s="234"/>
      <c r="BP49" s="236"/>
      <c r="BQ49" s="237"/>
      <c r="BR49" s="234"/>
      <c r="BS49" s="239"/>
      <c r="BT49" s="240"/>
      <c r="BU49" s="234"/>
      <c r="BV49" s="241"/>
      <c r="BW49" s="240"/>
      <c r="BX49" s="234"/>
      <c r="BY49" s="242"/>
      <c r="BZ49" s="240"/>
      <c r="CA49" s="234"/>
      <c r="CB49" s="235"/>
      <c r="CC49" s="240"/>
      <c r="CD49" s="234"/>
      <c r="CE49" s="235"/>
      <c r="CF49" s="237">
        <v>85</v>
      </c>
      <c r="CG49" s="234"/>
      <c r="CH49" s="316"/>
      <c r="CI49" s="240"/>
      <c r="CJ49" s="234"/>
      <c r="CK49" s="243"/>
      <c r="CL49" s="234"/>
      <c r="CM49" s="371"/>
      <c r="CN49" s="244"/>
      <c r="CO49" s="245"/>
      <c r="CP49" s="246">
        <f t="shared" si="4"/>
        <v>17</v>
      </c>
      <c r="CQ49" s="235"/>
      <c r="CR49" s="247"/>
      <c r="CS49" s="235"/>
      <c r="CT49" s="247"/>
      <c r="CU49" s="235"/>
      <c r="CV49" s="247"/>
      <c r="CW49" s="235"/>
      <c r="CX49" s="247"/>
      <c r="CY49" s="235"/>
      <c r="CZ49" s="247"/>
      <c r="DA49" s="235"/>
      <c r="DB49" s="247"/>
      <c r="DC49" s="235"/>
      <c r="DD49" s="247"/>
      <c r="DE49" s="235"/>
      <c r="DF49" s="247"/>
      <c r="DG49" s="235"/>
      <c r="DH49" s="247"/>
      <c r="DI49" s="235"/>
      <c r="DJ49" s="247"/>
      <c r="DK49" s="235"/>
      <c r="DL49" s="247"/>
      <c r="DM49" s="235"/>
      <c r="DN49" s="247"/>
      <c r="DO49" s="235"/>
      <c r="DP49" s="247"/>
      <c r="DQ49" s="234"/>
      <c r="DR49" s="244"/>
      <c r="DS49" s="332"/>
      <c r="DT49" s="244"/>
      <c r="DU49" s="332"/>
      <c r="DV49" s="581"/>
      <c r="DW49" s="332"/>
      <c r="DX49" s="248"/>
      <c r="DY49" s="234"/>
      <c r="DZ49" s="316"/>
      <c r="EA49" s="234"/>
      <c r="EB49" s="292">
        <v>20</v>
      </c>
      <c r="EC49" s="234"/>
      <c r="ED49" s="249"/>
      <c r="EE49" s="234"/>
      <c r="EF49" s="406"/>
      <c r="EG49" s="96"/>
      <c r="EH49" s="250"/>
      <c r="EI49" s="207">
        <f>SUMPRODUCT(D49:EH49,'Raipur-3 R'!D49:EH49)</f>
        <v>25681.350000000002</v>
      </c>
      <c r="EJ49" s="3" t="s">
        <v>1026</v>
      </c>
      <c r="EM49" s="1"/>
      <c r="EN49" s="1"/>
      <c r="ER49" s="208" t="s">
        <v>65</v>
      </c>
      <c r="ES49" s="30" t="str">
        <f t="shared" si="1"/>
        <v>RRL Dumartarai</v>
      </c>
      <c r="ET49" s="209">
        <f t="shared" si="2"/>
        <v>25681.350000000002</v>
      </c>
    </row>
    <row r="50" spans="2:150" ht="15" hidden="1" customHeight="1">
      <c r="B50" s="445">
        <f t="shared" si="3"/>
        <v>45</v>
      </c>
      <c r="C50" s="441"/>
      <c r="D50" s="232"/>
      <c r="E50" s="233"/>
      <c r="F50" s="234"/>
      <c r="G50" s="232"/>
      <c r="H50" s="233"/>
      <c r="I50" s="234"/>
      <c r="J50" s="321"/>
      <c r="K50" s="233"/>
      <c r="L50" s="234"/>
      <c r="M50" s="321"/>
      <c r="N50" s="233"/>
      <c r="O50" s="234"/>
      <c r="P50" s="412"/>
      <c r="Q50" s="233"/>
      <c r="R50" s="234"/>
      <c r="S50" s="235"/>
      <c r="T50" s="233"/>
      <c r="U50" s="234"/>
      <c r="V50" s="421"/>
      <c r="W50" s="233"/>
      <c r="X50" s="234"/>
      <c r="Y50" s="232"/>
      <c r="Z50" s="234"/>
      <c r="AA50" s="378"/>
      <c r="AB50" s="235"/>
      <c r="AC50" s="236"/>
      <c r="AD50" s="234"/>
      <c r="AE50" s="356"/>
      <c r="AF50" s="236"/>
      <c r="AG50" s="234"/>
      <c r="AH50" s="232"/>
      <c r="AI50" s="237"/>
      <c r="AJ50" s="234"/>
      <c r="AK50" s="232"/>
      <c r="AL50" s="237"/>
      <c r="AM50" s="234"/>
      <c r="AN50" s="232"/>
      <c r="AO50" s="237"/>
      <c r="AP50" s="234"/>
      <c r="AQ50" s="232"/>
      <c r="AR50" s="237"/>
      <c r="AS50" s="234"/>
      <c r="AT50" s="389"/>
      <c r="AU50" s="238"/>
      <c r="AV50" s="235"/>
      <c r="AW50" s="236"/>
      <c r="AX50" s="234"/>
      <c r="AY50" s="235"/>
      <c r="AZ50" s="236"/>
      <c r="BA50" s="234"/>
      <c r="BB50" s="232"/>
      <c r="BC50" s="237"/>
      <c r="BD50" s="234"/>
      <c r="BE50" s="232"/>
      <c r="BF50" s="237"/>
      <c r="BG50" s="234"/>
      <c r="BH50" s="232"/>
      <c r="BI50" s="237"/>
      <c r="BJ50" s="234"/>
      <c r="BK50" s="389"/>
      <c r="BL50" s="238"/>
      <c r="BM50" s="232"/>
      <c r="BN50" s="237"/>
      <c r="BO50" s="234"/>
      <c r="BP50" s="236"/>
      <c r="BQ50" s="237"/>
      <c r="BR50" s="234"/>
      <c r="BS50" s="239"/>
      <c r="BT50" s="240"/>
      <c r="BU50" s="234"/>
      <c r="BV50" s="241"/>
      <c r="BW50" s="240"/>
      <c r="BX50" s="234"/>
      <c r="BY50" s="242"/>
      <c r="BZ50" s="240"/>
      <c r="CA50" s="234"/>
      <c r="CB50" s="235"/>
      <c r="CC50" s="240"/>
      <c r="CD50" s="234"/>
      <c r="CE50" s="235"/>
      <c r="CF50" s="237"/>
      <c r="CG50" s="234"/>
      <c r="CH50" s="316"/>
      <c r="CI50" s="240"/>
      <c r="CJ50" s="234"/>
      <c r="CK50" s="243"/>
      <c r="CL50" s="234"/>
      <c r="CM50" s="371"/>
      <c r="CN50" s="244"/>
      <c r="CO50" s="245"/>
      <c r="CP50" s="246">
        <f t="shared" si="4"/>
        <v>0</v>
      </c>
      <c r="CQ50" s="235"/>
      <c r="CR50" s="247"/>
      <c r="CS50" s="235"/>
      <c r="CT50" s="247"/>
      <c r="CU50" s="235"/>
      <c r="CV50" s="247"/>
      <c r="CW50" s="235"/>
      <c r="CX50" s="247"/>
      <c r="CY50" s="235"/>
      <c r="CZ50" s="247"/>
      <c r="DA50" s="235"/>
      <c r="DB50" s="247"/>
      <c r="DC50" s="235"/>
      <c r="DD50" s="247"/>
      <c r="DE50" s="235"/>
      <c r="DF50" s="247"/>
      <c r="DG50" s="235"/>
      <c r="DH50" s="247"/>
      <c r="DI50" s="235"/>
      <c r="DJ50" s="247"/>
      <c r="DK50" s="235"/>
      <c r="DL50" s="247"/>
      <c r="DM50" s="235"/>
      <c r="DN50" s="247"/>
      <c r="DO50" s="235"/>
      <c r="DP50" s="247"/>
      <c r="DQ50" s="234"/>
      <c r="DR50" s="244"/>
      <c r="DS50" s="332"/>
      <c r="DT50" s="244"/>
      <c r="DU50" s="332"/>
      <c r="DV50" s="581"/>
      <c r="DW50" s="332"/>
      <c r="DX50" s="248"/>
      <c r="DY50" s="234"/>
      <c r="DZ50" s="316"/>
      <c r="EA50" s="234"/>
      <c r="EB50" s="292"/>
      <c r="EC50" s="234"/>
      <c r="ED50" s="249"/>
      <c r="EE50" s="234"/>
      <c r="EF50" s="406"/>
      <c r="EG50" s="96"/>
      <c r="EH50" s="250"/>
      <c r="EI50" s="207">
        <f>SUMPRODUCT(D50:EH50,'Raipur-3 R'!D50:EH50)</f>
        <v>0</v>
      </c>
      <c r="EJ50" s="3" t="s">
        <v>1026</v>
      </c>
      <c r="EM50" s="1"/>
      <c r="EN50" s="1"/>
      <c r="ER50" s="208" t="s">
        <v>66</v>
      </c>
      <c r="ES50" s="30">
        <f t="shared" si="1"/>
        <v>0</v>
      </c>
      <c r="ET50" s="209">
        <f t="shared" si="2"/>
        <v>0</v>
      </c>
    </row>
    <row r="51" spans="2:150" ht="14.45" hidden="1" customHeight="1">
      <c r="B51" s="446">
        <f t="shared" si="3"/>
        <v>46</v>
      </c>
      <c r="C51" s="441" t="s">
        <v>598</v>
      </c>
      <c r="D51" s="232"/>
      <c r="E51" s="233"/>
      <c r="F51" s="234"/>
      <c r="G51" s="232"/>
      <c r="H51" s="233"/>
      <c r="I51" s="234"/>
      <c r="J51" s="321"/>
      <c r="K51" s="233"/>
      <c r="L51" s="234"/>
      <c r="M51" s="321"/>
      <c r="N51" s="233"/>
      <c r="O51" s="234"/>
      <c r="P51" s="412"/>
      <c r="Q51" s="233"/>
      <c r="R51" s="234"/>
      <c r="S51" s="235"/>
      <c r="T51" s="233"/>
      <c r="U51" s="234"/>
      <c r="V51" s="421"/>
      <c r="W51" s="233"/>
      <c r="X51" s="234"/>
      <c r="Y51" s="232"/>
      <c r="Z51" s="234"/>
      <c r="AA51" s="378"/>
      <c r="AB51" s="235"/>
      <c r="AC51" s="236"/>
      <c r="AD51" s="234"/>
      <c r="AE51" s="356"/>
      <c r="AF51" s="236"/>
      <c r="AG51" s="234"/>
      <c r="AH51" s="232"/>
      <c r="AI51" s="237"/>
      <c r="AJ51" s="234"/>
      <c r="AK51" s="232"/>
      <c r="AL51" s="237"/>
      <c r="AM51" s="234"/>
      <c r="AN51" s="232"/>
      <c r="AO51" s="237"/>
      <c r="AP51" s="234"/>
      <c r="AQ51" s="232"/>
      <c r="AR51" s="237"/>
      <c r="AS51" s="234"/>
      <c r="AT51" s="389"/>
      <c r="AU51" s="238"/>
      <c r="AV51" s="235"/>
      <c r="AW51" s="236"/>
      <c r="AX51" s="234"/>
      <c r="AY51" s="235"/>
      <c r="AZ51" s="236"/>
      <c r="BA51" s="234"/>
      <c r="BB51" s="232"/>
      <c r="BC51" s="237"/>
      <c r="BD51" s="234"/>
      <c r="BE51" s="232"/>
      <c r="BF51" s="237"/>
      <c r="BG51" s="234"/>
      <c r="BH51" s="232"/>
      <c r="BI51" s="237"/>
      <c r="BJ51" s="234"/>
      <c r="BK51" s="389"/>
      <c r="BL51" s="238"/>
      <c r="BM51" s="232"/>
      <c r="BN51" s="237"/>
      <c r="BO51" s="234"/>
      <c r="BP51" s="236"/>
      <c r="BQ51" s="237"/>
      <c r="BR51" s="234"/>
      <c r="BS51" s="239"/>
      <c r="BT51" s="240"/>
      <c r="BU51" s="234"/>
      <c r="BV51" s="241"/>
      <c r="BW51" s="240"/>
      <c r="BX51" s="234"/>
      <c r="BY51" s="242"/>
      <c r="BZ51" s="240"/>
      <c r="CA51" s="234"/>
      <c r="CB51" s="235"/>
      <c r="CC51" s="240"/>
      <c r="CD51" s="234"/>
      <c r="CE51" s="235"/>
      <c r="CF51" s="237"/>
      <c r="CG51" s="234"/>
      <c r="CH51" s="316"/>
      <c r="CI51" s="240"/>
      <c r="CJ51" s="234"/>
      <c r="CK51" s="243"/>
      <c r="CL51" s="234"/>
      <c r="CM51" s="371"/>
      <c r="CN51" s="244"/>
      <c r="CO51" s="245"/>
      <c r="CP51" s="246">
        <f t="shared" si="4"/>
        <v>0</v>
      </c>
      <c r="CQ51" s="235"/>
      <c r="CR51" s="247"/>
      <c r="CS51" s="235"/>
      <c r="CT51" s="247"/>
      <c r="CU51" s="235"/>
      <c r="CV51" s="247"/>
      <c r="CW51" s="235"/>
      <c r="CX51" s="247"/>
      <c r="CY51" s="235"/>
      <c r="CZ51" s="247"/>
      <c r="DA51" s="235"/>
      <c r="DB51" s="247"/>
      <c r="DC51" s="235"/>
      <c r="DD51" s="247"/>
      <c r="DE51" s="235"/>
      <c r="DF51" s="247"/>
      <c r="DG51" s="235"/>
      <c r="DH51" s="247"/>
      <c r="DI51" s="235"/>
      <c r="DJ51" s="247"/>
      <c r="DK51" s="235"/>
      <c r="DL51" s="247"/>
      <c r="DM51" s="235"/>
      <c r="DN51" s="247"/>
      <c r="DO51" s="235"/>
      <c r="DP51" s="247"/>
      <c r="DQ51" s="234"/>
      <c r="DR51" s="244"/>
      <c r="DS51" s="332"/>
      <c r="DT51" s="244"/>
      <c r="DU51" s="332"/>
      <c r="DV51" s="581"/>
      <c r="DW51" s="332"/>
      <c r="DX51" s="248"/>
      <c r="DY51" s="234"/>
      <c r="DZ51" s="316"/>
      <c r="EA51" s="234"/>
      <c r="EB51" s="292"/>
      <c r="EC51" s="234"/>
      <c r="ED51" s="249"/>
      <c r="EE51" s="234"/>
      <c r="EF51" s="406"/>
      <c r="EG51" s="96"/>
      <c r="EH51" s="250"/>
      <c r="EI51" s="207">
        <f>SUMPRODUCT(D51:EH51,'Raipur-3 R'!D51:EH51)</f>
        <v>0</v>
      </c>
      <c r="EJ51" s="3" t="s">
        <v>1026</v>
      </c>
      <c r="ER51" s="208" t="s">
        <v>67</v>
      </c>
      <c r="ES51" s="30" t="str">
        <f t="shared" si="1"/>
        <v>Apna Mart Changorabhata</v>
      </c>
      <c r="ET51" s="209">
        <f t="shared" si="2"/>
        <v>0</v>
      </c>
    </row>
    <row r="52" spans="2:150" ht="15" hidden="1" customHeight="1">
      <c r="B52" s="446">
        <f t="shared" si="3"/>
        <v>47</v>
      </c>
      <c r="C52" s="571" t="s">
        <v>597</v>
      </c>
      <c r="D52" s="232"/>
      <c r="E52" s="233"/>
      <c r="F52" s="234"/>
      <c r="G52" s="232"/>
      <c r="H52" s="233"/>
      <c r="I52" s="234"/>
      <c r="J52" s="321"/>
      <c r="K52" s="233"/>
      <c r="L52" s="234"/>
      <c r="M52" s="321"/>
      <c r="N52" s="233"/>
      <c r="O52" s="234"/>
      <c r="P52" s="412"/>
      <c r="Q52" s="233"/>
      <c r="R52" s="234"/>
      <c r="S52" s="235"/>
      <c r="T52" s="233"/>
      <c r="U52" s="234"/>
      <c r="V52" s="421"/>
      <c r="W52" s="233"/>
      <c r="X52" s="234"/>
      <c r="Y52" s="232"/>
      <c r="Z52" s="234"/>
      <c r="AA52" s="378"/>
      <c r="AB52" s="235"/>
      <c r="AC52" s="236"/>
      <c r="AD52" s="234"/>
      <c r="AE52" s="356"/>
      <c r="AF52" s="236"/>
      <c r="AG52" s="234"/>
      <c r="AH52" s="232"/>
      <c r="AI52" s="237"/>
      <c r="AJ52" s="234"/>
      <c r="AK52" s="232"/>
      <c r="AL52" s="237"/>
      <c r="AM52" s="234"/>
      <c r="AN52" s="232"/>
      <c r="AO52" s="237"/>
      <c r="AP52" s="234"/>
      <c r="AQ52" s="232"/>
      <c r="AR52" s="237"/>
      <c r="AS52" s="234"/>
      <c r="AT52" s="389"/>
      <c r="AU52" s="238"/>
      <c r="AV52" s="235"/>
      <c r="AW52" s="236"/>
      <c r="AX52" s="234"/>
      <c r="AY52" s="235"/>
      <c r="AZ52" s="236"/>
      <c r="BA52" s="234"/>
      <c r="BB52" s="232"/>
      <c r="BC52" s="237"/>
      <c r="BD52" s="234"/>
      <c r="BE52" s="232"/>
      <c r="BF52" s="237"/>
      <c r="BG52" s="234"/>
      <c r="BH52" s="232"/>
      <c r="BI52" s="237"/>
      <c r="BJ52" s="234"/>
      <c r="BK52" s="389"/>
      <c r="BL52" s="238"/>
      <c r="BM52" s="232"/>
      <c r="BN52" s="237"/>
      <c r="BO52" s="234"/>
      <c r="BP52" s="236"/>
      <c r="BQ52" s="237"/>
      <c r="BR52" s="234"/>
      <c r="BS52" s="239"/>
      <c r="BT52" s="240"/>
      <c r="BU52" s="234"/>
      <c r="BV52" s="241"/>
      <c r="BW52" s="240"/>
      <c r="BX52" s="234"/>
      <c r="BY52" s="242"/>
      <c r="BZ52" s="240"/>
      <c r="CA52" s="234"/>
      <c r="CB52" s="235"/>
      <c r="CC52" s="240"/>
      <c r="CD52" s="234"/>
      <c r="CE52" s="235"/>
      <c r="CF52" s="237"/>
      <c r="CG52" s="234"/>
      <c r="CH52" s="316"/>
      <c r="CI52" s="240"/>
      <c r="CJ52" s="234"/>
      <c r="CK52" s="243"/>
      <c r="CL52" s="234"/>
      <c r="CM52" s="371"/>
      <c r="CN52" s="244"/>
      <c r="CO52" s="245"/>
      <c r="CP52" s="246">
        <f t="shared" si="4"/>
        <v>0</v>
      </c>
      <c r="CQ52" s="235"/>
      <c r="CR52" s="247"/>
      <c r="CS52" s="235"/>
      <c r="CT52" s="247"/>
      <c r="CU52" s="235"/>
      <c r="CV52" s="247"/>
      <c r="CW52" s="235"/>
      <c r="CX52" s="247"/>
      <c r="CY52" s="235"/>
      <c r="CZ52" s="247"/>
      <c r="DA52" s="235"/>
      <c r="DB52" s="247"/>
      <c r="DC52" s="235"/>
      <c r="DD52" s="247"/>
      <c r="DE52" s="235"/>
      <c r="DF52" s="247"/>
      <c r="DG52" s="235"/>
      <c r="DH52" s="247"/>
      <c r="DI52" s="235"/>
      <c r="DJ52" s="247"/>
      <c r="DK52" s="235"/>
      <c r="DL52" s="247"/>
      <c r="DM52" s="235"/>
      <c r="DN52" s="247"/>
      <c r="DO52" s="235"/>
      <c r="DP52" s="247"/>
      <c r="DQ52" s="234"/>
      <c r="DR52" s="244"/>
      <c r="DS52" s="332"/>
      <c r="DT52" s="244"/>
      <c r="DU52" s="332"/>
      <c r="DV52" s="581"/>
      <c r="DW52" s="332"/>
      <c r="DX52" s="248"/>
      <c r="DY52" s="234"/>
      <c r="DZ52" s="316"/>
      <c r="EA52" s="234"/>
      <c r="EB52" s="292"/>
      <c r="EC52" s="234"/>
      <c r="ED52" s="249"/>
      <c r="EE52" s="234"/>
      <c r="EF52" s="406"/>
      <c r="EG52" s="96"/>
      <c r="EH52" s="250"/>
      <c r="EI52" s="207">
        <f>SUMPRODUCT(D52:EH52,'Raipur-3 R'!D52:EH52)</f>
        <v>0</v>
      </c>
      <c r="EJ52" s="3" t="s">
        <v>1026</v>
      </c>
      <c r="ER52" s="208" t="s">
        <v>68</v>
      </c>
      <c r="ES52" s="30" t="str">
        <f t="shared" si="1"/>
        <v>Apna Mart Tagore Nagar</v>
      </c>
      <c r="ET52" s="209">
        <f t="shared" si="2"/>
        <v>0</v>
      </c>
    </row>
    <row r="53" spans="2:150" ht="15" hidden="1" customHeight="1">
      <c r="B53" s="446">
        <f t="shared" si="3"/>
        <v>48</v>
      </c>
      <c r="C53" s="441" t="s">
        <v>596</v>
      </c>
      <c r="D53" s="232"/>
      <c r="E53" s="233"/>
      <c r="F53" s="234"/>
      <c r="G53" s="232"/>
      <c r="H53" s="233"/>
      <c r="I53" s="234"/>
      <c r="J53" s="321"/>
      <c r="K53" s="233"/>
      <c r="L53" s="234"/>
      <c r="M53" s="321"/>
      <c r="N53" s="233"/>
      <c r="O53" s="234"/>
      <c r="P53" s="412"/>
      <c r="Q53" s="233"/>
      <c r="R53" s="234"/>
      <c r="S53" s="235"/>
      <c r="T53" s="233"/>
      <c r="U53" s="234"/>
      <c r="V53" s="421"/>
      <c r="W53" s="233"/>
      <c r="X53" s="234"/>
      <c r="Y53" s="232"/>
      <c r="Z53" s="234"/>
      <c r="AA53" s="378"/>
      <c r="AB53" s="235"/>
      <c r="AC53" s="236"/>
      <c r="AD53" s="234"/>
      <c r="AE53" s="356"/>
      <c r="AF53" s="236"/>
      <c r="AG53" s="234"/>
      <c r="AH53" s="232"/>
      <c r="AI53" s="237"/>
      <c r="AJ53" s="234"/>
      <c r="AK53" s="232"/>
      <c r="AL53" s="237"/>
      <c r="AM53" s="234"/>
      <c r="AN53" s="232"/>
      <c r="AO53" s="237"/>
      <c r="AP53" s="234"/>
      <c r="AQ53" s="232"/>
      <c r="AR53" s="237"/>
      <c r="AS53" s="234"/>
      <c r="AT53" s="389"/>
      <c r="AU53" s="238"/>
      <c r="AV53" s="235"/>
      <c r="AW53" s="236"/>
      <c r="AX53" s="234"/>
      <c r="AY53" s="235"/>
      <c r="AZ53" s="236"/>
      <c r="BA53" s="234"/>
      <c r="BB53" s="232"/>
      <c r="BC53" s="237"/>
      <c r="BD53" s="234"/>
      <c r="BE53" s="232"/>
      <c r="BF53" s="237"/>
      <c r="BG53" s="234"/>
      <c r="BH53" s="232"/>
      <c r="BI53" s="237"/>
      <c r="BJ53" s="234"/>
      <c r="BK53" s="389"/>
      <c r="BL53" s="238"/>
      <c r="BM53" s="232"/>
      <c r="BN53" s="237"/>
      <c r="BO53" s="234"/>
      <c r="BP53" s="236"/>
      <c r="BQ53" s="237"/>
      <c r="BR53" s="234"/>
      <c r="BS53" s="239"/>
      <c r="BT53" s="240"/>
      <c r="BU53" s="234"/>
      <c r="BV53" s="241"/>
      <c r="BW53" s="240"/>
      <c r="BX53" s="234"/>
      <c r="BY53" s="242"/>
      <c r="BZ53" s="240"/>
      <c r="CA53" s="234"/>
      <c r="CB53" s="235"/>
      <c r="CC53" s="240"/>
      <c r="CD53" s="234"/>
      <c r="CE53" s="235"/>
      <c r="CF53" s="237"/>
      <c r="CG53" s="234"/>
      <c r="CH53" s="316"/>
      <c r="CI53" s="240"/>
      <c r="CJ53" s="234"/>
      <c r="CK53" s="243"/>
      <c r="CL53" s="234"/>
      <c r="CM53" s="371"/>
      <c r="CN53" s="244"/>
      <c r="CO53" s="245"/>
      <c r="CP53" s="246">
        <f t="shared" si="4"/>
        <v>0</v>
      </c>
      <c r="CQ53" s="235"/>
      <c r="CR53" s="247"/>
      <c r="CS53" s="235"/>
      <c r="CT53" s="247"/>
      <c r="CU53" s="235"/>
      <c r="CV53" s="247"/>
      <c r="CW53" s="235"/>
      <c r="CX53" s="247"/>
      <c r="CY53" s="235"/>
      <c r="CZ53" s="247"/>
      <c r="DA53" s="235"/>
      <c r="DB53" s="247"/>
      <c r="DC53" s="235"/>
      <c r="DD53" s="247"/>
      <c r="DE53" s="235"/>
      <c r="DF53" s="247"/>
      <c r="DG53" s="235"/>
      <c r="DH53" s="247"/>
      <c r="DI53" s="235"/>
      <c r="DJ53" s="247"/>
      <c r="DK53" s="235"/>
      <c r="DL53" s="247"/>
      <c r="DM53" s="235"/>
      <c r="DN53" s="247"/>
      <c r="DO53" s="235"/>
      <c r="DP53" s="247"/>
      <c r="DQ53" s="234"/>
      <c r="DR53" s="244"/>
      <c r="DS53" s="332"/>
      <c r="DT53" s="244"/>
      <c r="DU53" s="332"/>
      <c r="DV53" s="581"/>
      <c r="DW53" s="332"/>
      <c r="DX53" s="248"/>
      <c r="DY53" s="234"/>
      <c r="DZ53" s="316"/>
      <c r="EA53" s="234"/>
      <c r="EB53" s="292"/>
      <c r="EC53" s="234"/>
      <c r="ED53" s="249"/>
      <c r="EE53" s="234"/>
      <c r="EF53" s="406"/>
      <c r="EG53" s="96"/>
      <c r="EH53" s="250"/>
      <c r="EI53" s="207">
        <f>SUMPRODUCT(D53:EH53,'Raipur-3 R'!D53:EH53)</f>
        <v>0</v>
      </c>
      <c r="EJ53" s="3" t="s">
        <v>1026</v>
      </c>
      <c r="EM53" s="178" t="e">
        <f>EM41*11</f>
        <v>#VALUE!</v>
      </c>
      <c r="ER53" s="208" t="s">
        <v>69</v>
      </c>
      <c r="ES53" s="30" t="str">
        <f t="shared" si="1"/>
        <v>Apna Mart Shrinagar</v>
      </c>
      <c r="ET53" s="209">
        <f t="shared" si="2"/>
        <v>0</v>
      </c>
    </row>
    <row r="54" spans="2:150" ht="15" hidden="1" customHeight="1">
      <c r="B54" s="446">
        <f t="shared" si="3"/>
        <v>49</v>
      </c>
      <c r="C54" s="441" t="s">
        <v>595</v>
      </c>
      <c r="D54" s="232"/>
      <c r="E54" s="233"/>
      <c r="F54" s="234"/>
      <c r="G54" s="232"/>
      <c r="H54" s="233"/>
      <c r="I54" s="234"/>
      <c r="J54" s="321"/>
      <c r="K54" s="233"/>
      <c r="L54" s="234"/>
      <c r="M54" s="321"/>
      <c r="N54" s="233"/>
      <c r="O54" s="234"/>
      <c r="P54" s="412"/>
      <c r="Q54" s="233"/>
      <c r="R54" s="234"/>
      <c r="S54" s="235"/>
      <c r="T54" s="233"/>
      <c r="U54" s="234"/>
      <c r="V54" s="421"/>
      <c r="W54" s="233"/>
      <c r="X54" s="234"/>
      <c r="Y54" s="232"/>
      <c r="Z54" s="234"/>
      <c r="AA54" s="378"/>
      <c r="AB54" s="235"/>
      <c r="AC54" s="236"/>
      <c r="AD54" s="234"/>
      <c r="AE54" s="356"/>
      <c r="AF54" s="236"/>
      <c r="AG54" s="234"/>
      <c r="AH54" s="232"/>
      <c r="AI54" s="237"/>
      <c r="AJ54" s="234"/>
      <c r="AK54" s="232"/>
      <c r="AL54" s="237"/>
      <c r="AM54" s="234"/>
      <c r="AN54" s="232"/>
      <c r="AO54" s="237"/>
      <c r="AP54" s="234"/>
      <c r="AQ54" s="232"/>
      <c r="AR54" s="237"/>
      <c r="AS54" s="234"/>
      <c r="AT54" s="389"/>
      <c r="AU54" s="238"/>
      <c r="AV54" s="235"/>
      <c r="AW54" s="236"/>
      <c r="AX54" s="234"/>
      <c r="AY54" s="235"/>
      <c r="AZ54" s="236"/>
      <c r="BA54" s="234"/>
      <c r="BB54" s="232"/>
      <c r="BC54" s="237"/>
      <c r="BD54" s="234"/>
      <c r="BE54" s="232"/>
      <c r="BF54" s="237"/>
      <c r="BG54" s="234"/>
      <c r="BH54" s="232"/>
      <c r="BI54" s="237"/>
      <c r="BJ54" s="234"/>
      <c r="BK54" s="389"/>
      <c r="BL54" s="238"/>
      <c r="BM54" s="232"/>
      <c r="BN54" s="237"/>
      <c r="BO54" s="234"/>
      <c r="BP54" s="236"/>
      <c r="BQ54" s="237"/>
      <c r="BR54" s="234"/>
      <c r="BS54" s="239"/>
      <c r="BT54" s="240"/>
      <c r="BU54" s="234"/>
      <c r="BV54" s="241"/>
      <c r="BW54" s="240"/>
      <c r="BX54" s="234"/>
      <c r="BY54" s="242"/>
      <c r="BZ54" s="240"/>
      <c r="CA54" s="234"/>
      <c r="CB54" s="235"/>
      <c r="CC54" s="240"/>
      <c r="CD54" s="234"/>
      <c r="CE54" s="235"/>
      <c r="CF54" s="237"/>
      <c r="CG54" s="234"/>
      <c r="CH54" s="316"/>
      <c r="CI54" s="240"/>
      <c r="CJ54" s="234"/>
      <c r="CK54" s="243"/>
      <c r="CL54" s="234"/>
      <c r="CM54" s="371"/>
      <c r="CN54" s="244"/>
      <c r="CO54" s="245"/>
      <c r="CP54" s="246">
        <f t="shared" si="4"/>
        <v>0</v>
      </c>
      <c r="CQ54" s="235"/>
      <c r="CR54" s="247"/>
      <c r="CS54" s="235"/>
      <c r="CT54" s="247"/>
      <c r="CU54" s="235"/>
      <c r="CV54" s="247"/>
      <c r="CW54" s="235"/>
      <c r="CX54" s="247"/>
      <c r="CY54" s="235"/>
      <c r="CZ54" s="247"/>
      <c r="DA54" s="235"/>
      <c r="DB54" s="247"/>
      <c r="DC54" s="235"/>
      <c r="DD54" s="247"/>
      <c r="DE54" s="235"/>
      <c r="DF54" s="247"/>
      <c r="DG54" s="235"/>
      <c r="DH54" s="247"/>
      <c r="DI54" s="235"/>
      <c r="DJ54" s="247"/>
      <c r="DK54" s="235"/>
      <c r="DL54" s="247"/>
      <c r="DM54" s="235"/>
      <c r="DN54" s="247"/>
      <c r="DO54" s="235"/>
      <c r="DP54" s="247"/>
      <c r="DQ54" s="234"/>
      <c r="DR54" s="244"/>
      <c r="DS54" s="332"/>
      <c r="DT54" s="244"/>
      <c r="DU54" s="332"/>
      <c r="DV54" s="581"/>
      <c r="DW54" s="332"/>
      <c r="DX54" s="248"/>
      <c r="DY54" s="234"/>
      <c r="DZ54" s="316"/>
      <c r="EA54" s="234"/>
      <c r="EB54" s="292"/>
      <c r="EC54" s="234"/>
      <c r="ED54" s="249"/>
      <c r="EE54" s="234"/>
      <c r="EF54" s="406"/>
      <c r="EG54" s="96"/>
      <c r="EH54" s="250"/>
      <c r="EI54" s="207">
        <f>SUMPRODUCT(D54:EH54,'Raipur-3 R'!D54:EH54)</f>
        <v>0</v>
      </c>
      <c r="EJ54" s="3" t="s">
        <v>1026</v>
      </c>
      <c r="ER54" s="208" t="s">
        <v>70</v>
      </c>
      <c r="ES54" s="30" t="str">
        <f t="shared" si="1"/>
        <v>Apna Mart Samta Colony</v>
      </c>
      <c r="ET54" s="209">
        <f t="shared" si="2"/>
        <v>0</v>
      </c>
    </row>
    <row r="55" spans="2:150" ht="15" hidden="1" customHeight="1">
      <c r="B55" s="446">
        <f t="shared" si="3"/>
        <v>50</v>
      </c>
      <c r="C55" s="441" t="s">
        <v>594</v>
      </c>
      <c r="D55" s="232"/>
      <c r="E55" s="233"/>
      <c r="F55" s="234"/>
      <c r="G55" s="232"/>
      <c r="H55" s="233"/>
      <c r="I55" s="234"/>
      <c r="J55" s="321"/>
      <c r="K55" s="233"/>
      <c r="L55" s="234"/>
      <c r="M55" s="321"/>
      <c r="N55" s="233"/>
      <c r="O55" s="234"/>
      <c r="P55" s="412"/>
      <c r="Q55" s="233"/>
      <c r="R55" s="234"/>
      <c r="S55" s="235"/>
      <c r="T55" s="233"/>
      <c r="U55" s="234"/>
      <c r="V55" s="421"/>
      <c r="W55" s="233"/>
      <c r="X55" s="234"/>
      <c r="Y55" s="232"/>
      <c r="Z55" s="234"/>
      <c r="AA55" s="378"/>
      <c r="AB55" s="235"/>
      <c r="AC55" s="236"/>
      <c r="AD55" s="234"/>
      <c r="AE55" s="356"/>
      <c r="AF55" s="236"/>
      <c r="AG55" s="234"/>
      <c r="AH55" s="232"/>
      <c r="AI55" s="237"/>
      <c r="AJ55" s="234"/>
      <c r="AK55" s="232"/>
      <c r="AL55" s="237"/>
      <c r="AM55" s="234"/>
      <c r="AN55" s="232"/>
      <c r="AO55" s="237"/>
      <c r="AP55" s="234"/>
      <c r="AQ55" s="232"/>
      <c r="AR55" s="237"/>
      <c r="AS55" s="234"/>
      <c r="AT55" s="389"/>
      <c r="AU55" s="238"/>
      <c r="AV55" s="235"/>
      <c r="AW55" s="236"/>
      <c r="AX55" s="234"/>
      <c r="AY55" s="235"/>
      <c r="AZ55" s="236"/>
      <c r="BA55" s="234"/>
      <c r="BB55" s="232"/>
      <c r="BC55" s="237"/>
      <c r="BD55" s="234"/>
      <c r="BE55" s="232"/>
      <c r="BF55" s="237"/>
      <c r="BG55" s="234"/>
      <c r="BH55" s="232"/>
      <c r="BI55" s="237"/>
      <c r="BJ55" s="234"/>
      <c r="BK55" s="389"/>
      <c r="BL55" s="238"/>
      <c r="BM55" s="232"/>
      <c r="BN55" s="237"/>
      <c r="BO55" s="234"/>
      <c r="BP55" s="236"/>
      <c r="BQ55" s="237"/>
      <c r="BR55" s="234"/>
      <c r="BS55" s="239"/>
      <c r="BT55" s="240"/>
      <c r="BU55" s="234"/>
      <c r="BV55" s="241"/>
      <c r="BW55" s="240"/>
      <c r="BX55" s="234"/>
      <c r="BY55" s="242"/>
      <c r="BZ55" s="240"/>
      <c r="CA55" s="234"/>
      <c r="CB55" s="235"/>
      <c r="CC55" s="240"/>
      <c r="CD55" s="234"/>
      <c r="CE55" s="235"/>
      <c r="CF55" s="237"/>
      <c r="CG55" s="234"/>
      <c r="CH55" s="316"/>
      <c r="CI55" s="240"/>
      <c r="CJ55" s="234"/>
      <c r="CK55" s="243"/>
      <c r="CL55" s="234"/>
      <c r="CM55" s="371"/>
      <c r="CN55" s="244"/>
      <c r="CO55" s="245"/>
      <c r="CP55" s="246">
        <f t="shared" si="4"/>
        <v>0</v>
      </c>
      <c r="CQ55" s="235"/>
      <c r="CR55" s="247"/>
      <c r="CS55" s="235"/>
      <c r="CT55" s="247"/>
      <c r="CU55" s="235"/>
      <c r="CV55" s="247"/>
      <c r="CW55" s="235"/>
      <c r="CX55" s="247"/>
      <c r="CY55" s="235"/>
      <c r="CZ55" s="247"/>
      <c r="DA55" s="235"/>
      <c r="DB55" s="247"/>
      <c r="DC55" s="235"/>
      <c r="DD55" s="247"/>
      <c r="DE55" s="235"/>
      <c r="DF55" s="247"/>
      <c r="DG55" s="235"/>
      <c r="DH55" s="247"/>
      <c r="DI55" s="235"/>
      <c r="DJ55" s="247"/>
      <c r="DK55" s="235"/>
      <c r="DL55" s="247"/>
      <c r="DM55" s="235"/>
      <c r="DN55" s="247"/>
      <c r="DO55" s="235"/>
      <c r="DP55" s="247"/>
      <c r="DQ55" s="234"/>
      <c r="DR55" s="244"/>
      <c r="DS55" s="332"/>
      <c r="DT55" s="244"/>
      <c r="DU55" s="332"/>
      <c r="DV55" s="581"/>
      <c r="DW55" s="332"/>
      <c r="DX55" s="248"/>
      <c r="DY55" s="234"/>
      <c r="DZ55" s="316"/>
      <c r="EA55" s="234"/>
      <c r="EB55" s="292"/>
      <c r="EC55" s="234"/>
      <c r="ED55" s="249"/>
      <c r="EE55" s="234"/>
      <c r="EF55" s="406"/>
      <c r="EG55" s="96"/>
      <c r="EH55" s="250"/>
      <c r="EI55" s="207">
        <f>SUMPRODUCT(D55:EH55,'Raipur-3 R'!D55:EH55)</f>
        <v>0</v>
      </c>
      <c r="EJ55" s="3" t="s">
        <v>1026</v>
      </c>
      <c r="ER55" s="208" t="s">
        <v>71</v>
      </c>
      <c r="ES55" s="30" t="str">
        <f t="shared" si="1"/>
        <v>Apna Mart Kabir Nagar</v>
      </c>
      <c r="ET55" s="209">
        <f t="shared" si="2"/>
        <v>0</v>
      </c>
    </row>
    <row r="56" spans="2:150" ht="15" hidden="1" customHeight="1">
      <c r="B56" s="446">
        <f t="shared" si="3"/>
        <v>51</v>
      </c>
      <c r="C56" s="441" t="s">
        <v>593</v>
      </c>
      <c r="D56" s="232"/>
      <c r="E56" s="233"/>
      <c r="F56" s="234"/>
      <c r="G56" s="232"/>
      <c r="H56" s="233"/>
      <c r="I56" s="234"/>
      <c r="J56" s="321"/>
      <c r="K56" s="233"/>
      <c r="L56" s="234"/>
      <c r="M56" s="321"/>
      <c r="N56" s="233"/>
      <c r="O56" s="234"/>
      <c r="P56" s="412"/>
      <c r="Q56" s="233"/>
      <c r="R56" s="234"/>
      <c r="S56" s="235"/>
      <c r="T56" s="233"/>
      <c r="U56" s="234"/>
      <c r="V56" s="421"/>
      <c r="W56" s="233"/>
      <c r="X56" s="234"/>
      <c r="Y56" s="232"/>
      <c r="Z56" s="234"/>
      <c r="AA56" s="378"/>
      <c r="AB56" s="235"/>
      <c r="AC56" s="236"/>
      <c r="AD56" s="234"/>
      <c r="AE56" s="356"/>
      <c r="AF56" s="236"/>
      <c r="AG56" s="234"/>
      <c r="AH56" s="232"/>
      <c r="AI56" s="237"/>
      <c r="AJ56" s="234"/>
      <c r="AK56" s="232"/>
      <c r="AL56" s="237"/>
      <c r="AM56" s="234"/>
      <c r="AN56" s="232"/>
      <c r="AO56" s="237"/>
      <c r="AP56" s="234"/>
      <c r="AQ56" s="232"/>
      <c r="AR56" s="237"/>
      <c r="AS56" s="234"/>
      <c r="AT56" s="389"/>
      <c r="AU56" s="238"/>
      <c r="AV56" s="235"/>
      <c r="AW56" s="236"/>
      <c r="AX56" s="234"/>
      <c r="AY56" s="235"/>
      <c r="AZ56" s="236"/>
      <c r="BA56" s="234"/>
      <c r="BB56" s="232"/>
      <c r="BC56" s="237"/>
      <c r="BD56" s="234"/>
      <c r="BE56" s="232"/>
      <c r="BF56" s="237"/>
      <c r="BG56" s="234"/>
      <c r="BH56" s="232"/>
      <c r="BI56" s="237"/>
      <c r="BJ56" s="234"/>
      <c r="BK56" s="389"/>
      <c r="BL56" s="238"/>
      <c r="BM56" s="232"/>
      <c r="BN56" s="237"/>
      <c r="BO56" s="234"/>
      <c r="BP56" s="236"/>
      <c r="BQ56" s="237"/>
      <c r="BR56" s="234"/>
      <c r="BS56" s="239"/>
      <c r="BT56" s="240"/>
      <c r="BU56" s="234"/>
      <c r="BV56" s="241"/>
      <c r="BW56" s="240"/>
      <c r="BX56" s="234"/>
      <c r="BY56" s="242"/>
      <c r="BZ56" s="240"/>
      <c r="CA56" s="234"/>
      <c r="CB56" s="235"/>
      <c r="CC56" s="240"/>
      <c r="CD56" s="234"/>
      <c r="CE56" s="235"/>
      <c r="CF56" s="237"/>
      <c r="CG56" s="234"/>
      <c r="CH56" s="316"/>
      <c r="CI56" s="240"/>
      <c r="CJ56" s="234"/>
      <c r="CK56" s="243"/>
      <c r="CL56" s="234"/>
      <c r="CM56" s="371"/>
      <c r="CN56" s="244"/>
      <c r="CO56" s="245"/>
      <c r="CP56" s="246">
        <f t="shared" si="4"/>
        <v>0</v>
      </c>
      <c r="CQ56" s="235"/>
      <c r="CR56" s="247"/>
      <c r="CS56" s="235"/>
      <c r="CT56" s="247"/>
      <c r="CU56" s="235"/>
      <c r="CV56" s="247"/>
      <c r="CW56" s="235"/>
      <c r="CX56" s="247"/>
      <c r="CY56" s="235"/>
      <c r="CZ56" s="247"/>
      <c r="DA56" s="235"/>
      <c r="DB56" s="247"/>
      <c r="DC56" s="235"/>
      <c r="DD56" s="247"/>
      <c r="DE56" s="235"/>
      <c r="DF56" s="247"/>
      <c r="DG56" s="235"/>
      <c r="DH56" s="247"/>
      <c r="DI56" s="235"/>
      <c r="DJ56" s="247"/>
      <c r="DK56" s="235"/>
      <c r="DL56" s="247"/>
      <c r="DM56" s="235"/>
      <c r="DN56" s="247"/>
      <c r="DO56" s="235"/>
      <c r="DP56" s="247"/>
      <c r="DQ56" s="234"/>
      <c r="DR56" s="244"/>
      <c r="DS56" s="332"/>
      <c r="DT56" s="244"/>
      <c r="DU56" s="332"/>
      <c r="DV56" s="581"/>
      <c r="DW56" s="332"/>
      <c r="DX56" s="248"/>
      <c r="DY56" s="234"/>
      <c r="DZ56" s="316"/>
      <c r="EA56" s="234"/>
      <c r="EB56" s="292"/>
      <c r="EC56" s="234"/>
      <c r="ED56" s="249"/>
      <c r="EE56" s="234"/>
      <c r="EF56" s="406"/>
      <c r="EG56" s="96"/>
      <c r="EH56" s="250"/>
      <c r="EI56" s="207">
        <f>SUMPRODUCT(D56:EH56,'Raipur-3 R'!D56:EH56)</f>
        <v>0</v>
      </c>
      <c r="EJ56" s="3" t="s">
        <v>1026</v>
      </c>
      <c r="ER56" s="208" t="s">
        <v>72</v>
      </c>
      <c r="ES56" s="30" t="str">
        <f t="shared" si="1"/>
        <v>Apna Mart Devendra Nagar</v>
      </c>
      <c r="ET56" s="209">
        <f t="shared" si="2"/>
        <v>0</v>
      </c>
    </row>
    <row r="57" spans="2:150" ht="15" hidden="1" customHeight="1">
      <c r="B57" s="446">
        <f t="shared" si="3"/>
        <v>52</v>
      </c>
      <c r="C57" s="441" t="s">
        <v>551</v>
      </c>
      <c r="D57" s="232"/>
      <c r="E57" s="233"/>
      <c r="F57" s="234"/>
      <c r="G57" s="232"/>
      <c r="H57" s="233"/>
      <c r="I57" s="234"/>
      <c r="J57" s="321"/>
      <c r="K57" s="233"/>
      <c r="L57" s="234"/>
      <c r="M57" s="321"/>
      <c r="N57" s="233"/>
      <c r="O57" s="234"/>
      <c r="P57" s="412"/>
      <c r="Q57" s="233"/>
      <c r="R57" s="234"/>
      <c r="S57" s="235"/>
      <c r="T57" s="233"/>
      <c r="U57" s="234"/>
      <c r="V57" s="421"/>
      <c r="W57" s="233"/>
      <c r="X57" s="234"/>
      <c r="Y57" s="232"/>
      <c r="Z57" s="234"/>
      <c r="AA57" s="378"/>
      <c r="AB57" s="235"/>
      <c r="AC57" s="236"/>
      <c r="AD57" s="234"/>
      <c r="AE57" s="356"/>
      <c r="AF57" s="236"/>
      <c r="AG57" s="234"/>
      <c r="AH57" s="232"/>
      <c r="AI57" s="237"/>
      <c r="AJ57" s="234"/>
      <c r="AK57" s="232"/>
      <c r="AL57" s="237"/>
      <c r="AM57" s="234"/>
      <c r="AN57" s="232"/>
      <c r="AO57" s="237"/>
      <c r="AP57" s="234"/>
      <c r="AQ57" s="232"/>
      <c r="AR57" s="237"/>
      <c r="AS57" s="234"/>
      <c r="AT57" s="389"/>
      <c r="AU57" s="238"/>
      <c r="AV57" s="235"/>
      <c r="AW57" s="236"/>
      <c r="AX57" s="234"/>
      <c r="AY57" s="235"/>
      <c r="AZ57" s="236"/>
      <c r="BA57" s="234"/>
      <c r="BB57" s="232"/>
      <c r="BC57" s="237"/>
      <c r="BD57" s="234"/>
      <c r="BE57" s="232"/>
      <c r="BF57" s="237"/>
      <c r="BG57" s="234"/>
      <c r="BH57" s="232"/>
      <c r="BI57" s="237"/>
      <c r="BJ57" s="234"/>
      <c r="BK57" s="389"/>
      <c r="BL57" s="238"/>
      <c r="BM57" s="232"/>
      <c r="BN57" s="237"/>
      <c r="BO57" s="234"/>
      <c r="BP57" s="236"/>
      <c r="BQ57" s="237"/>
      <c r="BR57" s="234"/>
      <c r="BS57" s="239"/>
      <c r="BT57" s="240"/>
      <c r="BU57" s="234"/>
      <c r="BV57" s="241"/>
      <c r="BW57" s="240"/>
      <c r="BX57" s="234"/>
      <c r="BY57" s="242"/>
      <c r="BZ57" s="240"/>
      <c r="CA57" s="234"/>
      <c r="CB57" s="235"/>
      <c r="CC57" s="240"/>
      <c r="CD57" s="234"/>
      <c r="CE57" s="235"/>
      <c r="CF57" s="237"/>
      <c r="CG57" s="234"/>
      <c r="CH57" s="316"/>
      <c r="CI57" s="240"/>
      <c r="CJ57" s="234"/>
      <c r="CK57" s="243"/>
      <c r="CL57" s="234"/>
      <c r="CM57" s="371"/>
      <c r="CN57" s="244"/>
      <c r="CO57" s="245"/>
      <c r="CP57" s="246">
        <f t="shared" si="4"/>
        <v>0</v>
      </c>
      <c r="CQ57" s="235"/>
      <c r="CR57" s="247"/>
      <c r="CS57" s="235"/>
      <c r="CT57" s="247"/>
      <c r="CU57" s="235"/>
      <c r="CV57" s="247"/>
      <c r="CW57" s="235"/>
      <c r="CX57" s="247"/>
      <c r="CY57" s="235"/>
      <c r="CZ57" s="247"/>
      <c r="DA57" s="235"/>
      <c r="DB57" s="247"/>
      <c r="DC57" s="235"/>
      <c r="DD57" s="247"/>
      <c r="DE57" s="235"/>
      <c r="DF57" s="247"/>
      <c r="DG57" s="235"/>
      <c r="DH57" s="247"/>
      <c r="DI57" s="235"/>
      <c r="DJ57" s="247"/>
      <c r="DK57" s="235"/>
      <c r="DL57" s="247"/>
      <c r="DM57" s="235"/>
      <c r="DN57" s="247"/>
      <c r="DO57" s="235"/>
      <c r="DP57" s="247"/>
      <c r="DQ57" s="234"/>
      <c r="DR57" s="244"/>
      <c r="DS57" s="332"/>
      <c r="DT57" s="244"/>
      <c r="DU57" s="332"/>
      <c r="DV57" s="581"/>
      <c r="DW57" s="332"/>
      <c r="DX57" s="248"/>
      <c r="DY57" s="234"/>
      <c r="DZ57" s="316"/>
      <c r="EA57" s="234"/>
      <c r="EB57" s="292"/>
      <c r="EC57" s="234"/>
      <c r="ED57" s="249"/>
      <c r="EE57" s="234"/>
      <c r="EF57" s="406"/>
      <c r="EG57" s="96"/>
      <c r="EH57" s="250"/>
      <c r="EI57" s="207">
        <f>SUMPRODUCT(D57:EH57,'Raipur-3 R'!D57:EH57)</f>
        <v>0</v>
      </c>
      <c r="EJ57" s="3" t="s">
        <v>1026</v>
      </c>
      <c r="ER57" s="208" t="s">
        <v>73</v>
      </c>
      <c r="ES57" s="30" t="str">
        <f t="shared" si="1"/>
        <v>Apna Mart Avanti Vihar Raipur</v>
      </c>
      <c r="ET57" s="209">
        <f t="shared" si="2"/>
        <v>0</v>
      </c>
    </row>
    <row r="58" spans="2:150" ht="15" hidden="1" customHeight="1">
      <c r="B58" s="446">
        <f t="shared" si="3"/>
        <v>53</v>
      </c>
      <c r="C58" s="441" t="s">
        <v>599</v>
      </c>
      <c r="D58" s="232"/>
      <c r="E58" s="233"/>
      <c r="F58" s="234"/>
      <c r="G58" s="232"/>
      <c r="H58" s="233"/>
      <c r="I58" s="234"/>
      <c r="J58" s="321"/>
      <c r="K58" s="233"/>
      <c r="L58" s="234"/>
      <c r="M58" s="321"/>
      <c r="N58" s="233"/>
      <c r="O58" s="234"/>
      <c r="P58" s="412"/>
      <c r="Q58" s="233"/>
      <c r="R58" s="234"/>
      <c r="S58" s="235"/>
      <c r="T58" s="233"/>
      <c r="U58" s="234"/>
      <c r="V58" s="421"/>
      <c r="W58" s="233"/>
      <c r="X58" s="234"/>
      <c r="Y58" s="232"/>
      <c r="Z58" s="234"/>
      <c r="AA58" s="378"/>
      <c r="AB58" s="235"/>
      <c r="AC58" s="236"/>
      <c r="AD58" s="234"/>
      <c r="AE58" s="356"/>
      <c r="AF58" s="236"/>
      <c r="AG58" s="234"/>
      <c r="AH58" s="232"/>
      <c r="AI58" s="237"/>
      <c r="AJ58" s="234"/>
      <c r="AK58" s="232"/>
      <c r="AL58" s="237"/>
      <c r="AM58" s="234"/>
      <c r="AN58" s="232"/>
      <c r="AO58" s="237"/>
      <c r="AP58" s="234"/>
      <c r="AQ58" s="232"/>
      <c r="AR58" s="237"/>
      <c r="AS58" s="234"/>
      <c r="AT58" s="389"/>
      <c r="AU58" s="238"/>
      <c r="AV58" s="235"/>
      <c r="AW58" s="236"/>
      <c r="AX58" s="234"/>
      <c r="AY58" s="235"/>
      <c r="AZ58" s="236"/>
      <c r="BA58" s="234"/>
      <c r="BB58" s="232"/>
      <c r="BC58" s="237"/>
      <c r="BD58" s="234"/>
      <c r="BE58" s="232"/>
      <c r="BF58" s="237"/>
      <c r="BG58" s="234"/>
      <c r="BH58" s="232"/>
      <c r="BI58" s="237"/>
      <c r="BJ58" s="234"/>
      <c r="BK58" s="389"/>
      <c r="BL58" s="238"/>
      <c r="BM58" s="232"/>
      <c r="BN58" s="237"/>
      <c r="BO58" s="234"/>
      <c r="BP58" s="236"/>
      <c r="BQ58" s="237"/>
      <c r="BR58" s="234"/>
      <c r="BS58" s="239"/>
      <c r="BT58" s="240"/>
      <c r="BU58" s="234"/>
      <c r="BV58" s="241"/>
      <c r="BW58" s="240"/>
      <c r="BX58" s="234"/>
      <c r="BY58" s="242"/>
      <c r="BZ58" s="240"/>
      <c r="CA58" s="234"/>
      <c r="CB58" s="235"/>
      <c r="CC58" s="240"/>
      <c r="CD58" s="234"/>
      <c r="CE58" s="235"/>
      <c r="CF58" s="237"/>
      <c r="CG58" s="234"/>
      <c r="CH58" s="316"/>
      <c r="CI58" s="240"/>
      <c r="CJ58" s="234"/>
      <c r="CK58" s="243"/>
      <c r="CL58" s="234"/>
      <c r="CM58" s="371"/>
      <c r="CN58" s="244"/>
      <c r="CO58" s="245"/>
      <c r="CP58" s="246">
        <f t="shared" si="4"/>
        <v>0</v>
      </c>
      <c r="CQ58" s="235"/>
      <c r="CR58" s="247"/>
      <c r="CS58" s="235"/>
      <c r="CT58" s="247"/>
      <c r="CU58" s="235"/>
      <c r="CV58" s="247"/>
      <c r="CW58" s="235"/>
      <c r="CX58" s="247"/>
      <c r="CY58" s="235"/>
      <c r="CZ58" s="247"/>
      <c r="DA58" s="235"/>
      <c r="DB58" s="247"/>
      <c r="DC58" s="235"/>
      <c r="DD58" s="247"/>
      <c r="DE58" s="235"/>
      <c r="DF58" s="247"/>
      <c r="DG58" s="235"/>
      <c r="DH58" s="247"/>
      <c r="DI58" s="235"/>
      <c r="DJ58" s="247"/>
      <c r="DK58" s="235"/>
      <c r="DL58" s="247"/>
      <c r="DM58" s="235"/>
      <c r="DN58" s="247"/>
      <c r="DO58" s="235"/>
      <c r="DP58" s="247"/>
      <c r="DQ58" s="234"/>
      <c r="DR58" s="244"/>
      <c r="DS58" s="332"/>
      <c r="DT58" s="244"/>
      <c r="DU58" s="332"/>
      <c r="DV58" s="581"/>
      <c r="DW58" s="332"/>
      <c r="DX58" s="248"/>
      <c r="DY58" s="234"/>
      <c r="DZ58" s="316"/>
      <c r="EA58" s="234"/>
      <c r="EB58" s="292"/>
      <c r="EC58" s="234"/>
      <c r="ED58" s="249"/>
      <c r="EE58" s="234"/>
      <c r="EF58" s="406"/>
      <c r="EG58" s="96"/>
      <c r="EH58" s="250"/>
      <c r="EI58" s="207">
        <f>SUMPRODUCT(D58:EH58,'Raipur-3 R'!D58:EH58)</f>
        <v>0</v>
      </c>
      <c r="EJ58" s="3" t="s">
        <v>1026</v>
      </c>
      <c r="EM58" s="178" t="e">
        <f>EM41*10</f>
        <v>#VALUE!</v>
      </c>
      <c r="ER58" s="208" t="s">
        <v>74</v>
      </c>
      <c r="ES58" s="30" t="str">
        <f t="shared" si="1"/>
        <v>Apna Mart Telibandha</v>
      </c>
      <c r="ET58" s="209">
        <f t="shared" si="2"/>
        <v>0</v>
      </c>
    </row>
    <row r="59" spans="2:150" ht="15" hidden="1" customHeight="1">
      <c r="B59" s="446">
        <f t="shared" si="3"/>
        <v>54</v>
      </c>
      <c r="C59" s="571" t="s">
        <v>604</v>
      </c>
      <c r="D59" s="232"/>
      <c r="E59" s="233"/>
      <c r="F59" s="234"/>
      <c r="G59" s="232"/>
      <c r="H59" s="233"/>
      <c r="I59" s="234"/>
      <c r="J59" s="321"/>
      <c r="K59" s="233"/>
      <c r="L59" s="234"/>
      <c r="M59" s="321"/>
      <c r="N59" s="233"/>
      <c r="O59" s="234"/>
      <c r="P59" s="412"/>
      <c r="Q59" s="233"/>
      <c r="R59" s="234"/>
      <c r="S59" s="235"/>
      <c r="T59" s="233"/>
      <c r="U59" s="234"/>
      <c r="V59" s="421"/>
      <c r="W59" s="233"/>
      <c r="X59" s="234"/>
      <c r="Y59" s="232"/>
      <c r="Z59" s="234"/>
      <c r="AA59" s="378"/>
      <c r="AB59" s="235"/>
      <c r="AC59" s="236"/>
      <c r="AD59" s="234"/>
      <c r="AE59" s="356"/>
      <c r="AF59" s="236"/>
      <c r="AG59" s="234"/>
      <c r="AH59" s="232"/>
      <c r="AI59" s="237"/>
      <c r="AJ59" s="234"/>
      <c r="AK59" s="232"/>
      <c r="AL59" s="237"/>
      <c r="AM59" s="234"/>
      <c r="AN59" s="232"/>
      <c r="AO59" s="237"/>
      <c r="AP59" s="234"/>
      <c r="AQ59" s="232"/>
      <c r="AR59" s="237"/>
      <c r="AS59" s="234"/>
      <c r="AT59" s="389"/>
      <c r="AU59" s="238"/>
      <c r="AV59" s="235"/>
      <c r="AW59" s="236"/>
      <c r="AX59" s="234"/>
      <c r="AY59" s="235"/>
      <c r="AZ59" s="236"/>
      <c r="BA59" s="234"/>
      <c r="BB59" s="232"/>
      <c r="BC59" s="237"/>
      <c r="BD59" s="234"/>
      <c r="BE59" s="232"/>
      <c r="BF59" s="237"/>
      <c r="BG59" s="234"/>
      <c r="BH59" s="232"/>
      <c r="BI59" s="237"/>
      <c r="BJ59" s="234"/>
      <c r="BK59" s="389"/>
      <c r="BL59" s="238"/>
      <c r="BM59" s="232"/>
      <c r="BN59" s="237"/>
      <c r="BO59" s="234"/>
      <c r="BP59" s="236"/>
      <c r="BQ59" s="237"/>
      <c r="BR59" s="234"/>
      <c r="BS59" s="239"/>
      <c r="BT59" s="240"/>
      <c r="BU59" s="234"/>
      <c r="BV59" s="241"/>
      <c r="BW59" s="240"/>
      <c r="BX59" s="234"/>
      <c r="BY59" s="242"/>
      <c r="BZ59" s="240"/>
      <c r="CA59" s="234"/>
      <c r="CB59" s="235"/>
      <c r="CC59" s="240"/>
      <c r="CD59" s="234"/>
      <c r="CE59" s="235"/>
      <c r="CF59" s="237"/>
      <c r="CG59" s="234"/>
      <c r="CH59" s="316"/>
      <c r="CI59" s="240"/>
      <c r="CJ59" s="234"/>
      <c r="CK59" s="243"/>
      <c r="CL59" s="234"/>
      <c r="CM59" s="371"/>
      <c r="CN59" s="244"/>
      <c r="CO59" s="245"/>
      <c r="CP59" s="246">
        <f t="shared" si="4"/>
        <v>0</v>
      </c>
      <c r="CQ59" s="235"/>
      <c r="CR59" s="247"/>
      <c r="CS59" s="235"/>
      <c r="CT59" s="247"/>
      <c r="CU59" s="235"/>
      <c r="CV59" s="247"/>
      <c r="CW59" s="235"/>
      <c r="CX59" s="247"/>
      <c r="CY59" s="235"/>
      <c r="CZ59" s="247"/>
      <c r="DA59" s="235"/>
      <c r="DB59" s="247"/>
      <c r="DC59" s="235"/>
      <c r="DD59" s="247"/>
      <c r="DE59" s="235"/>
      <c r="DF59" s="247"/>
      <c r="DG59" s="235"/>
      <c r="DH59" s="247"/>
      <c r="DI59" s="235"/>
      <c r="DJ59" s="247"/>
      <c r="DK59" s="235"/>
      <c r="DL59" s="247"/>
      <c r="DM59" s="235"/>
      <c r="DN59" s="247"/>
      <c r="DO59" s="235"/>
      <c r="DP59" s="247"/>
      <c r="DQ59" s="234"/>
      <c r="DR59" s="244"/>
      <c r="DS59" s="332"/>
      <c r="DT59" s="244"/>
      <c r="DU59" s="332"/>
      <c r="DV59" s="581"/>
      <c r="DW59" s="332"/>
      <c r="DX59" s="248"/>
      <c r="DY59" s="234"/>
      <c r="DZ59" s="316"/>
      <c r="EA59" s="234"/>
      <c r="EB59" s="292"/>
      <c r="EC59" s="234"/>
      <c r="ED59" s="249"/>
      <c r="EE59" s="234"/>
      <c r="EF59" s="406"/>
      <c r="EG59" s="96"/>
      <c r="EH59" s="250"/>
      <c r="EI59" s="207">
        <f>SUMPRODUCT(D59:EH59,'Raipur-3 R'!D59:EH59)</f>
        <v>0</v>
      </c>
      <c r="EJ59" s="3" t="s">
        <v>1026</v>
      </c>
      <c r="ER59" s="208" t="s">
        <v>75</v>
      </c>
      <c r="ES59" s="30" t="str">
        <f t="shared" si="1"/>
        <v>Apna Mart New Rajendra Nagar</v>
      </c>
      <c r="ET59" s="209">
        <f t="shared" si="2"/>
        <v>0</v>
      </c>
    </row>
    <row r="60" spans="2:150" ht="15" hidden="1" customHeight="1">
      <c r="B60" s="446">
        <f t="shared" si="3"/>
        <v>55</v>
      </c>
      <c r="C60" s="441" t="s">
        <v>778</v>
      </c>
      <c r="D60" s="232"/>
      <c r="E60" s="233"/>
      <c r="F60" s="234"/>
      <c r="G60" s="232"/>
      <c r="H60" s="233"/>
      <c r="I60" s="234"/>
      <c r="J60" s="321"/>
      <c r="K60" s="233"/>
      <c r="L60" s="234"/>
      <c r="M60" s="321"/>
      <c r="N60" s="233"/>
      <c r="O60" s="234"/>
      <c r="P60" s="412"/>
      <c r="Q60" s="233"/>
      <c r="R60" s="234"/>
      <c r="S60" s="235"/>
      <c r="T60" s="233"/>
      <c r="U60" s="234"/>
      <c r="V60" s="421"/>
      <c r="W60" s="233"/>
      <c r="X60" s="234"/>
      <c r="Y60" s="232"/>
      <c r="Z60" s="234"/>
      <c r="AA60" s="378"/>
      <c r="AB60" s="235"/>
      <c r="AC60" s="236"/>
      <c r="AD60" s="234"/>
      <c r="AE60" s="356"/>
      <c r="AF60" s="236"/>
      <c r="AG60" s="234"/>
      <c r="AH60" s="232"/>
      <c r="AI60" s="237"/>
      <c r="AJ60" s="234"/>
      <c r="AK60" s="232"/>
      <c r="AL60" s="237"/>
      <c r="AM60" s="234"/>
      <c r="AN60" s="232"/>
      <c r="AO60" s="237"/>
      <c r="AP60" s="234"/>
      <c r="AQ60" s="232"/>
      <c r="AR60" s="237"/>
      <c r="AS60" s="234"/>
      <c r="AT60" s="389"/>
      <c r="AU60" s="238"/>
      <c r="AV60" s="235"/>
      <c r="AW60" s="236"/>
      <c r="AX60" s="234"/>
      <c r="AY60" s="235"/>
      <c r="AZ60" s="236"/>
      <c r="BA60" s="234"/>
      <c r="BB60" s="232"/>
      <c r="BC60" s="237"/>
      <c r="BD60" s="234"/>
      <c r="BE60" s="232"/>
      <c r="BF60" s="237"/>
      <c r="BG60" s="234"/>
      <c r="BH60" s="232"/>
      <c r="BI60" s="237"/>
      <c r="BJ60" s="234"/>
      <c r="BK60" s="389"/>
      <c r="BL60" s="238"/>
      <c r="BM60" s="232"/>
      <c r="BN60" s="237"/>
      <c r="BO60" s="234"/>
      <c r="BP60" s="236"/>
      <c r="BQ60" s="237"/>
      <c r="BR60" s="234"/>
      <c r="BS60" s="239"/>
      <c r="BT60" s="240"/>
      <c r="BU60" s="234"/>
      <c r="BV60" s="241"/>
      <c r="BW60" s="240"/>
      <c r="BX60" s="234"/>
      <c r="BY60" s="242"/>
      <c r="BZ60" s="240"/>
      <c r="CA60" s="234"/>
      <c r="CB60" s="235"/>
      <c r="CC60" s="240"/>
      <c r="CD60" s="234"/>
      <c r="CE60" s="235"/>
      <c r="CF60" s="237"/>
      <c r="CG60" s="234"/>
      <c r="CH60" s="316"/>
      <c r="CI60" s="240"/>
      <c r="CJ60" s="234"/>
      <c r="CK60" s="243"/>
      <c r="CL60" s="234"/>
      <c r="CM60" s="371"/>
      <c r="CN60" s="244"/>
      <c r="CO60" s="245"/>
      <c r="CP60" s="246">
        <f t="shared" si="4"/>
        <v>0</v>
      </c>
      <c r="CQ60" s="235"/>
      <c r="CR60" s="247"/>
      <c r="CS60" s="235"/>
      <c r="CT60" s="247"/>
      <c r="CU60" s="235"/>
      <c r="CV60" s="247"/>
      <c r="CW60" s="235"/>
      <c r="CX60" s="247"/>
      <c r="CY60" s="235"/>
      <c r="CZ60" s="247"/>
      <c r="DA60" s="235"/>
      <c r="DB60" s="247"/>
      <c r="DC60" s="235"/>
      <c r="DD60" s="247"/>
      <c r="DE60" s="235"/>
      <c r="DF60" s="247"/>
      <c r="DG60" s="235"/>
      <c r="DH60" s="247"/>
      <c r="DI60" s="235"/>
      <c r="DJ60" s="247"/>
      <c r="DK60" s="235"/>
      <c r="DL60" s="247"/>
      <c r="DM60" s="235"/>
      <c r="DN60" s="247"/>
      <c r="DO60" s="235"/>
      <c r="DP60" s="247"/>
      <c r="DQ60" s="234"/>
      <c r="DR60" s="244"/>
      <c r="DS60" s="332"/>
      <c r="DT60" s="244"/>
      <c r="DU60" s="332"/>
      <c r="DV60" s="581"/>
      <c r="DW60" s="332"/>
      <c r="DX60" s="248"/>
      <c r="DY60" s="234"/>
      <c r="DZ60" s="316"/>
      <c r="EA60" s="234"/>
      <c r="EB60" s="292"/>
      <c r="EC60" s="234"/>
      <c r="ED60" s="261"/>
      <c r="EE60" s="234"/>
      <c r="EF60" s="406"/>
      <c r="EG60" s="96"/>
      <c r="EH60" s="250"/>
      <c r="EI60" s="207">
        <f>SUMPRODUCT(D60:EH60,'Raipur-3 R'!D60:EH60)</f>
        <v>0</v>
      </c>
      <c r="EJ60" s="3" t="s">
        <v>1026</v>
      </c>
      <c r="ER60" s="208" t="s">
        <v>76</v>
      </c>
      <c r="ES60" s="30" t="str">
        <f t="shared" si="1"/>
        <v>Fleet Lab Technologies Pvt. Ltd.</v>
      </c>
      <c r="ET60" s="209">
        <f t="shared" si="2"/>
        <v>0</v>
      </c>
    </row>
    <row r="61" spans="2:150" ht="15" hidden="1" customHeight="1">
      <c r="B61" s="446">
        <f t="shared" si="3"/>
        <v>56</v>
      </c>
      <c r="C61" s="441" t="s">
        <v>410</v>
      </c>
      <c r="D61" s="232"/>
      <c r="E61" s="233"/>
      <c r="F61" s="234"/>
      <c r="G61" s="232"/>
      <c r="H61" s="233"/>
      <c r="I61" s="234"/>
      <c r="J61" s="321"/>
      <c r="K61" s="233"/>
      <c r="L61" s="234"/>
      <c r="M61" s="321"/>
      <c r="N61" s="233"/>
      <c r="O61" s="234"/>
      <c r="P61" s="412"/>
      <c r="Q61" s="233"/>
      <c r="R61" s="234"/>
      <c r="S61" s="235"/>
      <c r="T61" s="233"/>
      <c r="U61" s="234"/>
      <c r="V61" s="421"/>
      <c r="W61" s="233"/>
      <c r="X61" s="234"/>
      <c r="Y61" s="232"/>
      <c r="Z61" s="234"/>
      <c r="AA61" s="378"/>
      <c r="AB61" s="235"/>
      <c r="AC61" s="236"/>
      <c r="AD61" s="234"/>
      <c r="AE61" s="356"/>
      <c r="AF61" s="236"/>
      <c r="AG61" s="234"/>
      <c r="AH61" s="232"/>
      <c r="AI61" s="237"/>
      <c r="AJ61" s="234"/>
      <c r="AK61" s="232"/>
      <c r="AL61" s="237"/>
      <c r="AM61" s="234"/>
      <c r="AN61" s="232"/>
      <c r="AO61" s="237"/>
      <c r="AP61" s="234"/>
      <c r="AQ61" s="232"/>
      <c r="AR61" s="237"/>
      <c r="AS61" s="234"/>
      <c r="AT61" s="389"/>
      <c r="AU61" s="238"/>
      <c r="AV61" s="235"/>
      <c r="AW61" s="236"/>
      <c r="AX61" s="234"/>
      <c r="AY61" s="235"/>
      <c r="AZ61" s="236"/>
      <c r="BA61" s="234"/>
      <c r="BB61" s="232"/>
      <c r="BC61" s="237"/>
      <c r="BD61" s="234"/>
      <c r="BE61" s="232"/>
      <c r="BF61" s="237"/>
      <c r="BG61" s="234"/>
      <c r="BH61" s="232"/>
      <c r="BI61" s="237"/>
      <c r="BJ61" s="234"/>
      <c r="BK61" s="389"/>
      <c r="BL61" s="238"/>
      <c r="BM61" s="232"/>
      <c r="BN61" s="237"/>
      <c r="BO61" s="234"/>
      <c r="BP61" s="236"/>
      <c r="BQ61" s="237"/>
      <c r="BR61" s="234"/>
      <c r="BS61" s="239"/>
      <c r="BT61" s="240"/>
      <c r="BU61" s="234"/>
      <c r="BV61" s="241"/>
      <c r="BW61" s="240"/>
      <c r="BX61" s="234"/>
      <c r="BY61" s="242"/>
      <c r="BZ61" s="240"/>
      <c r="CA61" s="234"/>
      <c r="CB61" s="235"/>
      <c r="CC61" s="240"/>
      <c r="CD61" s="234"/>
      <c r="CE61" s="235"/>
      <c r="CF61" s="237"/>
      <c r="CG61" s="234"/>
      <c r="CH61" s="316"/>
      <c r="CI61" s="240"/>
      <c r="CJ61" s="234"/>
      <c r="CK61" s="243"/>
      <c r="CL61" s="234"/>
      <c r="CM61" s="371"/>
      <c r="CN61" s="244"/>
      <c r="CO61" s="245"/>
      <c r="CP61" s="246">
        <f t="shared" si="4"/>
        <v>0</v>
      </c>
      <c r="CQ61" s="235"/>
      <c r="CR61" s="247"/>
      <c r="CS61" s="235"/>
      <c r="CT61" s="247"/>
      <c r="CU61" s="235"/>
      <c r="CV61" s="247"/>
      <c r="CW61" s="235"/>
      <c r="CX61" s="247"/>
      <c r="CY61" s="235"/>
      <c r="CZ61" s="247"/>
      <c r="DA61" s="235"/>
      <c r="DB61" s="247"/>
      <c r="DC61" s="235"/>
      <c r="DD61" s="247"/>
      <c r="DE61" s="235"/>
      <c r="DF61" s="247"/>
      <c r="DG61" s="235"/>
      <c r="DH61" s="247"/>
      <c r="DI61" s="235"/>
      <c r="DJ61" s="247"/>
      <c r="DK61" s="235"/>
      <c r="DL61" s="247"/>
      <c r="DM61" s="235"/>
      <c r="DN61" s="247"/>
      <c r="DO61" s="235"/>
      <c r="DP61" s="247"/>
      <c r="DQ61" s="234"/>
      <c r="DR61" s="244"/>
      <c r="DS61" s="332"/>
      <c r="DT61" s="244"/>
      <c r="DU61" s="332"/>
      <c r="DV61" s="581"/>
      <c r="DW61" s="332"/>
      <c r="DX61" s="248"/>
      <c r="DY61" s="234"/>
      <c r="DZ61" s="316"/>
      <c r="EA61" s="234"/>
      <c r="EB61" s="316"/>
      <c r="EC61" s="234"/>
      <c r="ED61" s="261"/>
      <c r="EE61" s="234"/>
      <c r="EF61" s="406"/>
      <c r="EG61" s="96"/>
      <c r="EH61" s="250"/>
      <c r="EI61" s="207">
        <f>SUMPRODUCT(D61:EH61,'Raipur-3 R'!D61:EH61)</f>
        <v>0</v>
      </c>
      <c r="EJ61" s="3" t="s">
        <v>1026</v>
      </c>
      <c r="ER61" s="208" t="s">
        <v>77</v>
      </c>
      <c r="ES61" s="30" t="str">
        <f t="shared" si="1"/>
        <v>Society Activities and Events</v>
      </c>
      <c r="ET61" s="209">
        <f t="shared" si="2"/>
        <v>0</v>
      </c>
    </row>
    <row r="62" spans="2:150" ht="15" hidden="1" customHeight="1">
      <c r="B62" s="446">
        <f t="shared" si="3"/>
        <v>57</v>
      </c>
      <c r="C62" s="441" t="s">
        <v>851</v>
      </c>
      <c r="D62" s="232"/>
      <c r="E62" s="233"/>
      <c r="F62" s="234"/>
      <c r="G62" s="232"/>
      <c r="H62" s="233"/>
      <c r="I62" s="234"/>
      <c r="J62" s="321"/>
      <c r="K62" s="233"/>
      <c r="L62" s="234"/>
      <c r="M62" s="321"/>
      <c r="N62" s="233"/>
      <c r="O62" s="234"/>
      <c r="P62" s="412"/>
      <c r="Q62" s="233"/>
      <c r="R62" s="234"/>
      <c r="S62" s="235"/>
      <c r="T62" s="233"/>
      <c r="U62" s="234"/>
      <c r="V62" s="421"/>
      <c r="W62" s="233"/>
      <c r="X62" s="234"/>
      <c r="Y62" s="232"/>
      <c r="Z62" s="234"/>
      <c r="AA62" s="378"/>
      <c r="AB62" s="235"/>
      <c r="AC62" s="236"/>
      <c r="AD62" s="234"/>
      <c r="AE62" s="356"/>
      <c r="AF62" s="236"/>
      <c r="AG62" s="234"/>
      <c r="AH62" s="232"/>
      <c r="AI62" s="237"/>
      <c r="AJ62" s="234"/>
      <c r="AK62" s="232"/>
      <c r="AL62" s="237"/>
      <c r="AM62" s="234"/>
      <c r="AN62" s="232"/>
      <c r="AO62" s="237"/>
      <c r="AP62" s="234"/>
      <c r="AQ62" s="232"/>
      <c r="AR62" s="237"/>
      <c r="AS62" s="234"/>
      <c r="AT62" s="389"/>
      <c r="AU62" s="238"/>
      <c r="AV62" s="235"/>
      <c r="AW62" s="236"/>
      <c r="AX62" s="234"/>
      <c r="AY62" s="235"/>
      <c r="AZ62" s="236"/>
      <c r="BA62" s="234"/>
      <c r="BB62" s="232"/>
      <c r="BC62" s="237"/>
      <c r="BD62" s="234"/>
      <c r="BE62" s="232"/>
      <c r="BF62" s="237"/>
      <c r="BG62" s="234"/>
      <c r="BH62" s="232"/>
      <c r="BI62" s="237"/>
      <c r="BJ62" s="234"/>
      <c r="BK62" s="389"/>
      <c r="BL62" s="238"/>
      <c r="BM62" s="232"/>
      <c r="BN62" s="237"/>
      <c r="BO62" s="234"/>
      <c r="BP62" s="236"/>
      <c r="BQ62" s="237"/>
      <c r="BR62" s="234"/>
      <c r="BS62" s="239"/>
      <c r="BT62" s="240"/>
      <c r="BU62" s="234"/>
      <c r="BV62" s="241"/>
      <c r="BW62" s="240"/>
      <c r="BX62" s="234"/>
      <c r="BY62" s="242"/>
      <c r="BZ62" s="240"/>
      <c r="CA62" s="234"/>
      <c r="CB62" s="235"/>
      <c r="CC62" s="240"/>
      <c r="CD62" s="234"/>
      <c r="CE62" s="235"/>
      <c r="CF62" s="237"/>
      <c r="CG62" s="234"/>
      <c r="CH62" s="316"/>
      <c r="CI62" s="240"/>
      <c r="CJ62" s="234"/>
      <c r="CK62" s="243"/>
      <c r="CL62" s="234"/>
      <c r="CM62" s="371"/>
      <c r="CN62" s="244"/>
      <c r="CO62" s="245"/>
      <c r="CP62" s="246">
        <f t="shared" si="4"/>
        <v>0</v>
      </c>
      <c r="CQ62" s="235"/>
      <c r="CR62" s="247"/>
      <c r="CS62" s="235"/>
      <c r="CT62" s="247"/>
      <c r="CU62" s="235"/>
      <c r="CV62" s="247"/>
      <c r="CW62" s="235"/>
      <c r="CX62" s="247"/>
      <c r="CY62" s="235"/>
      <c r="CZ62" s="247"/>
      <c r="DA62" s="235"/>
      <c r="DB62" s="247"/>
      <c r="DC62" s="235"/>
      <c r="DD62" s="247"/>
      <c r="DE62" s="235"/>
      <c r="DF62" s="247"/>
      <c r="DG62" s="235"/>
      <c r="DH62" s="247"/>
      <c r="DI62" s="235"/>
      <c r="DJ62" s="247"/>
      <c r="DK62" s="235"/>
      <c r="DL62" s="247"/>
      <c r="DM62" s="235"/>
      <c r="DN62" s="247"/>
      <c r="DO62" s="235"/>
      <c r="DP62" s="247"/>
      <c r="DQ62" s="234"/>
      <c r="DR62" s="244"/>
      <c r="DS62" s="332"/>
      <c r="DT62" s="244"/>
      <c r="DU62" s="332"/>
      <c r="DV62" s="581"/>
      <c r="DW62" s="332"/>
      <c r="DX62" s="248"/>
      <c r="DY62" s="234"/>
      <c r="DZ62" s="316"/>
      <c r="EA62" s="234"/>
      <c r="EB62" s="316"/>
      <c r="EC62" s="234"/>
      <c r="ED62" s="261"/>
      <c r="EE62" s="234"/>
      <c r="EF62" s="406"/>
      <c r="EG62" s="96"/>
      <c r="EH62" s="250"/>
      <c r="EI62" s="207">
        <f>SUMPRODUCT(D62:EH62,'Raipur-3 R'!D62:EH62)</f>
        <v>0</v>
      </c>
      <c r="EJ62" s="3" t="s">
        <v>1026</v>
      </c>
      <c r="ER62" s="208" t="s">
        <v>78</v>
      </c>
      <c r="ES62" s="30" t="str">
        <f t="shared" si="1"/>
        <v>E-commerce platform</v>
      </c>
      <c r="ET62" s="209">
        <f t="shared" si="2"/>
        <v>0</v>
      </c>
    </row>
    <row r="63" spans="2:150" ht="15" customHeight="1">
      <c r="B63" s="429">
        <f t="shared" si="3"/>
        <v>58</v>
      </c>
      <c r="C63" s="449" t="s">
        <v>2983</v>
      </c>
      <c r="D63" s="232"/>
      <c r="E63" s="233">
        <v>18</v>
      </c>
      <c r="F63" s="234"/>
      <c r="G63" s="232"/>
      <c r="H63" s="233">
        <v>6</v>
      </c>
      <c r="I63" s="234"/>
      <c r="J63" s="321"/>
      <c r="K63" s="233"/>
      <c r="L63" s="234"/>
      <c r="M63" s="321"/>
      <c r="N63" s="233"/>
      <c r="O63" s="234"/>
      <c r="P63" s="412"/>
      <c r="Q63" s="233"/>
      <c r="R63" s="234"/>
      <c r="S63" s="235"/>
      <c r="T63" s="233"/>
      <c r="U63" s="234"/>
      <c r="V63" s="421"/>
      <c r="W63" s="233"/>
      <c r="X63" s="234"/>
      <c r="Y63" s="232"/>
      <c r="Z63" s="234"/>
      <c r="AA63" s="378"/>
      <c r="AB63" s="235"/>
      <c r="AC63" s="236"/>
      <c r="AD63" s="234"/>
      <c r="AE63" s="356"/>
      <c r="AF63" s="236"/>
      <c r="AG63" s="234"/>
      <c r="AH63" s="232"/>
      <c r="AI63" s="237"/>
      <c r="AJ63" s="234"/>
      <c r="AK63" s="232"/>
      <c r="AL63" s="237"/>
      <c r="AM63" s="234"/>
      <c r="AN63" s="232"/>
      <c r="AO63" s="237"/>
      <c r="AP63" s="234"/>
      <c r="AQ63" s="232"/>
      <c r="AR63" s="237"/>
      <c r="AS63" s="234"/>
      <c r="AT63" s="389"/>
      <c r="AU63" s="238">
        <v>2</v>
      </c>
      <c r="AV63" s="235"/>
      <c r="AW63" s="236"/>
      <c r="AX63" s="234"/>
      <c r="AY63" s="235"/>
      <c r="AZ63" s="236"/>
      <c r="BA63" s="234"/>
      <c r="BB63" s="232"/>
      <c r="BC63" s="237"/>
      <c r="BD63" s="234"/>
      <c r="BE63" s="232"/>
      <c r="BF63" s="237"/>
      <c r="BG63" s="234"/>
      <c r="BH63" s="232"/>
      <c r="BI63" s="237"/>
      <c r="BJ63" s="234"/>
      <c r="BK63" s="389"/>
      <c r="BL63" s="238"/>
      <c r="BM63" s="232"/>
      <c r="BN63" s="237"/>
      <c r="BO63" s="234"/>
      <c r="BP63" s="236"/>
      <c r="BQ63" s="237"/>
      <c r="BR63" s="234"/>
      <c r="BS63" s="239"/>
      <c r="BT63" s="240"/>
      <c r="BU63" s="234"/>
      <c r="BV63" s="241"/>
      <c r="BW63" s="240"/>
      <c r="BX63" s="234"/>
      <c r="BY63" s="242"/>
      <c r="BZ63" s="240"/>
      <c r="CA63" s="234"/>
      <c r="CB63" s="235"/>
      <c r="CC63" s="240"/>
      <c r="CD63" s="234"/>
      <c r="CE63" s="235"/>
      <c r="CF63" s="237">
        <v>3</v>
      </c>
      <c r="CG63" s="234"/>
      <c r="CH63" s="316"/>
      <c r="CI63" s="240">
        <v>2</v>
      </c>
      <c r="CJ63" s="234"/>
      <c r="CK63" s="243">
        <v>3</v>
      </c>
      <c r="CL63" s="234"/>
      <c r="CM63" s="371"/>
      <c r="CN63" s="244"/>
      <c r="CO63" s="245"/>
      <c r="CP63" s="246">
        <f t="shared" si="4"/>
        <v>4.5999999999999996</v>
      </c>
      <c r="CQ63" s="235"/>
      <c r="CR63" s="247"/>
      <c r="CS63" s="235"/>
      <c r="CT63" s="247"/>
      <c r="CU63" s="235"/>
      <c r="CV63" s="247"/>
      <c r="CW63" s="235"/>
      <c r="CX63" s="247"/>
      <c r="CY63" s="235"/>
      <c r="CZ63" s="247"/>
      <c r="DA63" s="235"/>
      <c r="DB63" s="247"/>
      <c r="DC63" s="235"/>
      <c r="DD63" s="247"/>
      <c r="DE63" s="235"/>
      <c r="DF63" s="247"/>
      <c r="DG63" s="235"/>
      <c r="DH63" s="247"/>
      <c r="DI63" s="235"/>
      <c r="DJ63" s="247"/>
      <c r="DK63" s="235"/>
      <c r="DL63" s="247"/>
      <c r="DM63" s="235"/>
      <c r="DN63" s="247"/>
      <c r="DO63" s="235"/>
      <c r="DP63" s="247"/>
      <c r="DQ63" s="234"/>
      <c r="DR63" s="244"/>
      <c r="DS63" s="332"/>
      <c r="DT63" s="244"/>
      <c r="DU63" s="332"/>
      <c r="DV63" s="332"/>
      <c r="DW63" s="332"/>
      <c r="DX63" s="248"/>
      <c r="DY63" s="234"/>
      <c r="DZ63" s="316"/>
      <c r="EA63" s="234"/>
      <c r="EB63" s="316"/>
      <c r="EC63" s="234"/>
      <c r="ED63" s="261">
        <v>6</v>
      </c>
      <c r="EE63" s="234"/>
      <c r="EF63" s="406"/>
      <c r="EG63" s="96"/>
      <c r="EH63" s="250"/>
      <c r="EI63" s="207">
        <f>SUMPRODUCT(D63:EH63,'Raipur-3 R'!D63:EH63)</f>
        <v>5018.5039999999999</v>
      </c>
      <c r="EJ63" s="3" t="s">
        <v>1026</v>
      </c>
      <c r="ER63" s="208" t="s">
        <v>79</v>
      </c>
      <c r="ES63" s="30" t="str">
        <f t="shared" si="1"/>
        <v>Gaia Fresh Foods Pandri (Retail)</v>
      </c>
      <c r="ET63" s="209">
        <f t="shared" si="2"/>
        <v>5018.5039999999999</v>
      </c>
    </row>
    <row r="64" spans="2:150" ht="15" hidden="1" customHeight="1">
      <c r="B64" s="429">
        <f t="shared" si="3"/>
        <v>59</v>
      </c>
      <c r="C64" s="441" t="s">
        <v>601</v>
      </c>
      <c r="D64" s="232"/>
      <c r="E64" s="233"/>
      <c r="F64" s="234"/>
      <c r="G64" s="232"/>
      <c r="H64" s="233"/>
      <c r="I64" s="234"/>
      <c r="J64" s="321"/>
      <c r="K64" s="233"/>
      <c r="L64" s="234"/>
      <c r="M64" s="321"/>
      <c r="N64" s="233"/>
      <c r="O64" s="234"/>
      <c r="P64" s="412"/>
      <c r="Q64" s="233"/>
      <c r="R64" s="234"/>
      <c r="S64" s="235"/>
      <c r="T64" s="233"/>
      <c r="U64" s="234"/>
      <c r="V64" s="421"/>
      <c r="W64" s="233"/>
      <c r="X64" s="234"/>
      <c r="Y64" s="232"/>
      <c r="Z64" s="234"/>
      <c r="AA64" s="378"/>
      <c r="AB64" s="235"/>
      <c r="AC64" s="236"/>
      <c r="AD64" s="234"/>
      <c r="AE64" s="356"/>
      <c r="AF64" s="236"/>
      <c r="AG64" s="234"/>
      <c r="AH64" s="232"/>
      <c r="AI64" s="237"/>
      <c r="AJ64" s="234"/>
      <c r="AK64" s="232"/>
      <c r="AL64" s="237"/>
      <c r="AM64" s="234"/>
      <c r="AN64" s="232"/>
      <c r="AO64" s="237"/>
      <c r="AP64" s="234"/>
      <c r="AQ64" s="232"/>
      <c r="AR64" s="237"/>
      <c r="AS64" s="234"/>
      <c r="AT64" s="389"/>
      <c r="AU64" s="238"/>
      <c r="AV64" s="235"/>
      <c r="AW64" s="236"/>
      <c r="AX64" s="234"/>
      <c r="AY64" s="235"/>
      <c r="AZ64" s="236"/>
      <c r="BA64" s="234"/>
      <c r="BB64" s="232"/>
      <c r="BC64" s="237"/>
      <c r="BD64" s="234"/>
      <c r="BE64" s="232"/>
      <c r="BF64" s="237"/>
      <c r="BG64" s="234"/>
      <c r="BH64" s="232"/>
      <c r="BI64" s="237"/>
      <c r="BJ64" s="234"/>
      <c r="BK64" s="389"/>
      <c r="BL64" s="238"/>
      <c r="BM64" s="232"/>
      <c r="BN64" s="237"/>
      <c r="BO64" s="234"/>
      <c r="BP64" s="236"/>
      <c r="BQ64" s="237"/>
      <c r="BR64" s="234"/>
      <c r="BS64" s="239"/>
      <c r="BT64" s="240"/>
      <c r="BU64" s="234"/>
      <c r="BV64" s="241"/>
      <c r="BW64" s="240"/>
      <c r="BX64" s="234"/>
      <c r="BY64" s="242"/>
      <c r="BZ64" s="240"/>
      <c r="CA64" s="234"/>
      <c r="CB64" s="235"/>
      <c r="CC64" s="240"/>
      <c r="CD64" s="234"/>
      <c r="CE64" s="235"/>
      <c r="CF64" s="237"/>
      <c r="CG64" s="234"/>
      <c r="CH64" s="316"/>
      <c r="CI64" s="240"/>
      <c r="CJ64" s="234"/>
      <c r="CK64" s="243"/>
      <c r="CL64" s="234"/>
      <c r="CM64" s="371"/>
      <c r="CN64" s="244"/>
      <c r="CO64" s="245"/>
      <c r="CP64" s="246">
        <f t="shared" si="4"/>
        <v>0</v>
      </c>
      <c r="CQ64" s="235"/>
      <c r="CR64" s="247"/>
      <c r="CS64" s="235"/>
      <c r="CT64" s="247"/>
      <c r="CU64" s="235"/>
      <c r="CV64" s="247"/>
      <c r="CW64" s="235"/>
      <c r="CX64" s="247"/>
      <c r="CY64" s="235"/>
      <c r="CZ64" s="247"/>
      <c r="DA64" s="235"/>
      <c r="DB64" s="247"/>
      <c r="DC64" s="235"/>
      <c r="DD64" s="247"/>
      <c r="DE64" s="235"/>
      <c r="DF64" s="247"/>
      <c r="DG64" s="235"/>
      <c r="DH64" s="247"/>
      <c r="DI64" s="235"/>
      <c r="DJ64" s="247"/>
      <c r="DK64" s="235"/>
      <c r="DL64" s="247"/>
      <c r="DM64" s="235"/>
      <c r="DN64" s="247"/>
      <c r="DO64" s="235"/>
      <c r="DP64" s="247"/>
      <c r="DQ64" s="234"/>
      <c r="DR64" s="244"/>
      <c r="DS64" s="332"/>
      <c r="DT64" s="244"/>
      <c r="DU64" s="332"/>
      <c r="DV64" s="332"/>
      <c r="DW64" s="332"/>
      <c r="DX64" s="248"/>
      <c r="DY64" s="234"/>
      <c r="DZ64" s="316"/>
      <c r="EA64" s="234"/>
      <c r="EB64" s="316"/>
      <c r="EC64" s="234"/>
      <c r="ED64" s="261"/>
      <c r="EE64" s="234"/>
      <c r="EF64" s="406"/>
      <c r="EG64" s="96"/>
      <c r="EH64" s="250"/>
      <c r="EI64" s="207">
        <f>SUMPRODUCT(D64:EH64,'Raipur-3 R'!D64:EH64)</f>
        <v>0</v>
      </c>
      <c r="EJ64" s="3" t="s">
        <v>1026</v>
      </c>
      <c r="ER64" s="208" t="s">
        <v>80</v>
      </c>
      <c r="ES64" s="30" t="str">
        <f t="shared" si="1"/>
        <v>Gaia Fresh Foods ( Mobile App)</v>
      </c>
      <c r="ET64" s="209">
        <f t="shared" si="2"/>
        <v>0</v>
      </c>
    </row>
    <row r="65" spans="2:150" ht="15" hidden="1" customHeight="1">
      <c r="B65" s="429">
        <f t="shared" si="3"/>
        <v>60</v>
      </c>
      <c r="C65" s="441" t="s">
        <v>1011</v>
      </c>
      <c r="D65" s="232"/>
      <c r="E65" s="233"/>
      <c r="F65" s="234"/>
      <c r="G65" s="232"/>
      <c r="H65" s="233"/>
      <c r="I65" s="234"/>
      <c r="J65" s="321"/>
      <c r="K65" s="233"/>
      <c r="L65" s="234"/>
      <c r="M65" s="321"/>
      <c r="N65" s="233"/>
      <c r="O65" s="234"/>
      <c r="P65" s="412"/>
      <c r="Q65" s="233"/>
      <c r="R65" s="234"/>
      <c r="S65" s="235"/>
      <c r="T65" s="233"/>
      <c r="U65" s="234"/>
      <c r="V65" s="421"/>
      <c r="W65" s="233"/>
      <c r="X65" s="234"/>
      <c r="Y65" s="232"/>
      <c r="Z65" s="234"/>
      <c r="AA65" s="378"/>
      <c r="AB65" s="235"/>
      <c r="AC65" s="236"/>
      <c r="AD65" s="234"/>
      <c r="AE65" s="356"/>
      <c r="AF65" s="236"/>
      <c r="AG65" s="234"/>
      <c r="AH65" s="232"/>
      <c r="AI65" s="237"/>
      <c r="AJ65" s="234"/>
      <c r="AK65" s="232"/>
      <c r="AL65" s="237"/>
      <c r="AM65" s="234"/>
      <c r="AN65" s="232"/>
      <c r="AO65" s="237"/>
      <c r="AP65" s="234"/>
      <c r="AQ65" s="232"/>
      <c r="AR65" s="237"/>
      <c r="AS65" s="234"/>
      <c r="AT65" s="389"/>
      <c r="AU65" s="238"/>
      <c r="AV65" s="235"/>
      <c r="AW65" s="236"/>
      <c r="AX65" s="234"/>
      <c r="AY65" s="235"/>
      <c r="AZ65" s="236"/>
      <c r="BA65" s="234"/>
      <c r="BB65" s="232"/>
      <c r="BC65" s="237"/>
      <c r="BD65" s="234"/>
      <c r="BE65" s="232"/>
      <c r="BF65" s="237"/>
      <c r="BG65" s="234"/>
      <c r="BH65" s="232"/>
      <c r="BI65" s="237"/>
      <c r="BJ65" s="234"/>
      <c r="BK65" s="389"/>
      <c r="BL65" s="238"/>
      <c r="BM65" s="232"/>
      <c r="BN65" s="237"/>
      <c r="BO65" s="234"/>
      <c r="BP65" s="236"/>
      <c r="BQ65" s="237"/>
      <c r="BR65" s="234"/>
      <c r="BS65" s="239"/>
      <c r="BT65" s="240"/>
      <c r="BU65" s="234"/>
      <c r="BV65" s="241"/>
      <c r="BW65" s="240"/>
      <c r="BX65" s="234"/>
      <c r="BY65" s="242"/>
      <c r="BZ65" s="240"/>
      <c r="CA65" s="234"/>
      <c r="CB65" s="235"/>
      <c r="CC65" s="240"/>
      <c r="CD65" s="234"/>
      <c r="CE65" s="235"/>
      <c r="CF65" s="237"/>
      <c r="CG65" s="234"/>
      <c r="CH65" s="316"/>
      <c r="CI65" s="240"/>
      <c r="CJ65" s="234"/>
      <c r="CK65" s="243"/>
      <c r="CL65" s="234"/>
      <c r="CM65" s="371"/>
      <c r="CN65" s="244"/>
      <c r="CO65" s="245"/>
      <c r="CP65" s="246">
        <f t="shared" si="4"/>
        <v>0</v>
      </c>
      <c r="CQ65" s="235"/>
      <c r="CR65" s="247"/>
      <c r="CS65" s="235"/>
      <c r="CT65" s="247"/>
      <c r="CU65" s="235"/>
      <c r="CV65" s="247"/>
      <c r="CW65" s="235"/>
      <c r="CX65" s="247"/>
      <c r="CY65" s="235"/>
      <c r="CZ65" s="247"/>
      <c r="DA65" s="235"/>
      <c r="DB65" s="247"/>
      <c r="DC65" s="235"/>
      <c r="DD65" s="247"/>
      <c r="DE65" s="235"/>
      <c r="DF65" s="247"/>
      <c r="DG65" s="235"/>
      <c r="DH65" s="247"/>
      <c r="DI65" s="235"/>
      <c r="DJ65" s="247"/>
      <c r="DK65" s="235"/>
      <c r="DL65" s="247"/>
      <c r="DM65" s="235"/>
      <c r="DN65" s="247"/>
      <c r="DO65" s="235"/>
      <c r="DP65" s="247"/>
      <c r="DQ65" s="234"/>
      <c r="DR65" s="244"/>
      <c r="DS65" s="332"/>
      <c r="DT65" s="244"/>
      <c r="DU65" s="332"/>
      <c r="DV65" s="332"/>
      <c r="DW65" s="332"/>
      <c r="DX65" s="248"/>
      <c r="DY65" s="234"/>
      <c r="DZ65" s="316"/>
      <c r="EA65" s="234"/>
      <c r="EB65" s="316"/>
      <c r="EC65" s="234"/>
      <c r="ED65" s="261"/>
      <c r="EE65" s="234"/>
      <c r="EF65" s="406"/>
      <c r="EG65" s="96"/>
      <c r="EH65" s="250"/>
      <c r="EI65" s="207">
        <f>SUMPRODUCT(D65:EH65,'Raipur-3 R'!D65:EH65)</f>
        <v>0</v>
      </c>
      <c r="EJ65" s="3" t="s">
        <v>1026</v>
      </c>
      <c r="ER65" s="208" t="s">
        <v>81</v>
      </c>
      <c r="ES65" s="30" t="str">
        <f t="shared" si="1"/>
        <v>Gaia Fresh Live</v>
      </c>
      <c r="ET65" s="209">
        <f t="shared" si="2"/>
        <v>0</v>
      </c>
    </row>
    <row r="66" spans="2:150" ht="15" hidden="1" customHeight="1">
      <c r="B66" s="429">
        <f t="shared" si="3"/>
        <v>61</v>
      </c>
      <c r="C66" s="441"/>
      <c r="D66" s="232"/>
      <c r="E66" s="233"/>
      <c r="F66" s="234"/>
      <c r="G66" s="232"/>
      <c r="H66" s="233"/>
      <c r="I66" s="234"/>
      <c r="J66" s="321"/>
      <c r="K66" s="233"/>
      <c r="L66" s="234"/>
      <c r="M66" s="321"/>
      <c r="N66" s="233"/>
      <c r="O66" s="234"/>
      <c r="P66" s="412"/>
      <c r="Q66" s="233"/>
      <c r="R66" s="234"/>
      <c r="S66" s="235"/>
      <c r="T66" s="233"/>
      <c r="U66" s="234"/>
      <c r="V66" s="421"/>
      <c r="W66" s="233"/>
      <c r="X66" s="234"/>
      <c r="Y66" s="232"/>
      <c r="Z66" s="234"/>
      <c r="AA66" s="378"/>
      <c r="AB66" s="235"/>
      <c r="AC66" s="236"/>
      <c r="AD66" s="234"/>
      <c r="AE66" s="356"/>
      <c r="AF66" s="236"/>
      <c r="AG66" s="234"/>
      <c r="AH66" s="232"/>
      <c r="AI66" s="237"/>
      <c r="AJ66" s="234"/>
      <c r="AK66" s="232"/>
      <c r="AL66" s="237"/>
      <c r="AM66" s="234"/>
      <c r="AN66" s="232"/>
      <c r="AO66" s="237"/>
      <c r="AP66" s="234"/>
      <c r="AQ66" s="232"/>
      <c r="AR66" s="237"/>
      <c r="AS66" s="234"/>
      <c r="AT66" s="389"/>
      <c r="AU66" s="238"/>
      <c r="AV66" s="235"/>
      <c r="AW66" s="236"/>
      <c r="AX66" s="234"/>
      <c r="AY66" s="235"/>
      <c r="AZ66" s="236"/>
      <c r="BA66" s="234"/>
      <c r="BB66" s="232"/>
      <c r="BC66" s="237"/>
      <c r="BD66" s="234"/>
      <c r="BE66" s="232"/>
      <c r="BF66" s="237"/>
      <c r="BG66" s="234"/>
      <c r="BH66" s="232"/>
      <c r="BI66" s="237"/>
      <c r="BJ66" s="234"/>
      <c r="BK66" s="389"/>
      <c r="BL66" s="238"/>
      <c r="BM66" s="232"/>
      <c r="BN66" s="237"/>
      <c r="BO66" s="234"/>
      <c r="BP66" s="236"/>
      <c r="BQ66" s="237"/>
      <c r="BR66" s="234"/>
      <c r="BS66" s="239"/>
      <c r="BT66" s="240"/>
      <c r="BU66" s="234"/>
      <c r="BV66" s="241"/>
      <c r="BW66" s="240"/>
      <c r="BX66" s="234"/>
      <c r="BY66" s="242"/>
      <c r="BZ66" s="240"/>
      <c r="CA66" s="234"/>
      <c r="CB66" s="235"/>
      <c r="CC66" s="240"/>
      <c r="CD66" s="234"/>
      <c r="CE66" s="235"/>
      <c r="CF66" s="237"/>
      <c r="CG66" s="234"/>
      <c r="CH66" s="316"/>
      <c r="CI66" s="240"/>
      <c r="CJ66" s="234"/>
      <c r="CK66" s="243"/>
      <c r="CL66" s="234"/>
      <c r="CM66" s="371"/>
      <c r="CN66" s="244"/>
      <c r="CO66" s="245"/>
      <c r="CP66" s="246">
        <f t="shared" si="4"/>
        <v>0</v>
      </c>
      <c r="CQ66" s="235"/>
      <c r="CR66" s="247"/>
      <c r="CS66" s="235"/>
      <c r="CT66" s="247"/>
      <c r="CU66" s="235"/>
      <c r="CV66" s="247"/>
      <c r="CW66" s="235"/>
      <c r="CX66" s="247"/>
      <c r="CY66" s="235"/>
      <c r="CZ66" s="247"/>
      <c r="DA66" s="235"/>
      <c r="DB66" s="247"/>
      <c r="DC66" s="235"/>
      <c r="DD66" s="247"/>
      <c r="DE66" s="235"/>
      <c r="DF66" s="247"/>
      <c r="DG66" s="235"/>
      <c r="DH66" s="247"/>
      <c r="DI66" s="235"/>
      <c r="DJ66" s="247"/>
      <c r="DK66" s="235"/>
      <c r="DL66" s="247"/>
      <c r="DM66" s="235"/>
      <c r="DN66" s="247"/>
      <c r="DO66" s="235"/>
      <c r="DP66" s="247"/>
      <c r="DQ66" s="234"/>
      <c r="DR66" s="244"/>
      <c r="DS66" s="332"/>
      <c r="DT66" s="244"/>
      <c r="DU66" s="332"/>
      <c r="DV66" s="332"/>
      <c r="DW66" s="332"/>
      <c r="DX66" s="248"/>
      <c r="DY66" s="234"/>
      <c r="DZ66" s="316"/>
      <c r="EA66" s="234"/>
      <c r="EB66" s="316"/>
      <c r="EC66" s="234"/>
      <c r="ED66" s="261"/>
      <c r="EE66" s="234"/>
      <c r="EF66" s="406"/>
      <c r="EG66" s="96"/>
      <c r="EH66" s="250"/>
      <c r="EI66" s="207">
        <f>SUMPRODUCT(D66:EH66,'Raipur-3 R'!D66:EH66)</f>
        <v>0</v>
      </c>
      <c r="EJ66" s="1"/>
      <c r="EK66" s="1"/>
      <c r="ER66" s="208" t="s">
        <v>82</v>
      </c>
      <c r="ES66" s="30">
        <f t="shared" si="1"/>
        <v>0</v>
      </c>
      <c r="ET66" s="209">
        <f t="shared" si="2"/>
        <v>0</v>
      </c>
    </row>
    <row r="67" spans="2:150" ht="15" hidden="1" customHeight="1">
      <c r="B67" s="459">
        <f t="shared" si="3"/>
        <v>62</v>
      </c>
      <c r="C67" s="441" t="s">
        <v>600</v>
      </c>
      <c r="D67" s="232"/>
      <c r="E67" s="233"/>
      <c r="F67" s="234"/>
      <c r="G67" s="232"/>
      <c r="H67" s="233"/>
      <c r="I67" s="234"/>
      <c r="J67" s="321"/>
      <c r="K67" s="233"/>
      <c r="L67" s="234"/>
      <c r="M67" s="321"/>
      <c r="N67" s="233"/>
      <c r="O67" s="234"/>
      <c r="P67" s="412"/>
      <c r="Q67" s="233"/>
      <c r="R67" s="234"/>
      <c r="S67" s="235"/>
      <c r="T67" s="233"/>
      <c r="U67" s="234"/>
      <c r="V67" s="421"/>
      <c r="W67" s="233"/>
      <c r="X67" s="234"/>
      <c r="Y67" s="232"/>
      <c r="Z67" s="234"/>
      <c r="AA67" s="378"/>
      <c r="AB67" s="235"/>
      <c r="AC67" s="236"/>
      <c r="AD67" s="234"/>
      <c r="AE67" s="356"/>
      <c r="AF67" s="236"/>
      <c r="AG67" s="234"/>
      <c r="AH67" s="232"/>
      <c r="AI67" s="237"/>
      <c r="AJ67" s="234"/>
      <c r="AK67" s="232"/>
      <c r="AL67" s="237"/>
      <c r="AM67" s="234"/>
      <c r="AN67" s="232"/>
      <c r="AO67" s="237"/>
      <c r="AP67" s="234"/>
      <c r="AQ67" s="232"/>
      <c r="AR67" s="237"/>
      <c r="AS67" s="234"/>
      <c r="AT67" s="389"/>
      <c r="AU67" s="238"/>
      <c r="AV67" s="235"/>
      <c r="AW67" s="236"/>
      <c r="AX67" s="234"/>
      <c r="AY67" s="235"/>
      <c r="AZ67" s="236"/>
      <c r="BA67" s="234"/>
      <c r="BB67" s="232"/>
      <c r="BC67" s="237"/>
      <c r="BD67" s="234"/>
      <c r="BE67" s="232"/>
      <c r="BF67" s="237"/>
      <c r="BG67" s="234"/>
      <c r="BH67" s="232"/>
      <c r="BI67" s="237"/>
      <c r="BJ67" s="234"/>
      <c r="BK67" s="389"/>
      <c r="BL67" s="238"/>
      <c r="BM67" s="232"/>
      <c r="BN67" s="237"/>
      <c r="BO67" s="234"/>
      <c r="BP67" s="236"/>
      <c r="BQ67" s="237"/>
      <c r="BR67" s="234"/>
      <c r="BS67" s="239"/>
      <c r="BT67" s="240"/>
      <c r="BU67" s="234"/>
      <c r="BV67" s="241"/>
      <c r="BW67" s="240"/>
      <c r="BX67" s="234"/>
      <c r="BY67" s="242"/>
      <c r="BZ67" s="240"/>
      <c r="CA67" s="234"/>
      <c r="CB67" s="235"/>
      <c r="CC67" s="240"/>
      <c r="CD67" s="234"/>
      <c r="CE67" s="235"/>
      <c r="CF67" s="237"/>
      <c r="CG67" s="234"/>
      <c r="CH67" s="316"/>
      <c r="CI67" s="240"/>
      <c r="CJ67" s="234"/>
      <c r="CK67" s="243"/>
      <c r="CL67" s="234"/>
      <c r="CM67" s="371"/>
      <c r="CN67" s="244"/>
      <c r="CO67" s="245"/>
      <c r="CP67" s="246">
        <f t="shared" si="4"/>
        <v>0</v>
      </c>
      <c r="CQ67" s="235"/>
      <c r="CR67" s="247"/>
      <c r="CS67" s="235"/>
      <c r="CT67" s="247"/>
      <c r="CU67" s="235"/>
      <c r="CV67" s="247"/>
      <c r="CW67" s="235"/>
      <c r="CX67" s="247"/>
      <c r="CY67" s="235"/>
      <c r="CZ67" s="247"/>
      <c r="DA67" s="235"/>
      <c r="DB67" s="247"/>
      <c r="DC67" s="235"/>
      <c r="DD67" s="247"/>
      <c r="DE67" s="235"/>
      <c r="DF67" s="247"/>
      <c r="DG67" s="235"/>
      <c r="DH67" s="247"/>
      <c r="DI67" s="235"/>
      <c r="DJ67" s="247"/>
      <c r="DK67" s="235"/>
      <c r="DL67" s="247"/>
      <c r="DM67" s="235"/>
      <c r="DN67" s="247"/>
      <c r="DO67" s="235"/>
      <c r="DP67" s="247"/>
      <c r="DQ67" s="234"/>
      <c r="DR67" s="244"/>
      <c r="DS67" s="332"/>
      <c r="DT67" s="244"/>
      <c r="DU67" s="332"/>
      <c r="DV67" s="332"/>
      <c r="DW67" s="332"/>
      <c r="DX67" s="248"/>
      <c r="DY67" s="234"/>
      <c r="DZ67" s="316"/>
      <c r="EA67" s="234"/>
      <c r="EB67" s="316"/>
      <c r="EC67" s="234"/>
      <c r="ED67" s="261"/>
      <c r="EE67" s="234"/>
      <c r="EF67" s="406"/>
      <c r="EG67" s="96"/>
      <c r="EH67" s="250"/>
      <c r="EI67" s="207">
        <f>SUMPRODUCT(D67:EH67,'Raipur-3 R'!D67:EH67)</f>
        <v>0</v>
      </c>
      <c r="EJ67" s="3" t="s">
        <v>1026</v>
      </c>
      <c r="EK67" s="1"/>
      <c r="ER67" s="208" t="s">
        <v>84</v>
      </c>
      <c r="ES67" s="30" t="str">
        <f t="shared" si="1"/>
        <v>Shree Balaji Trading</v>
      </c>
      <c r="ET67" s="209">
        <f t="shared" si="2"/>
        <v>0</v>
      </c>
    </row>
    <row r="68" spans="2:150" ht="15" hidden="1">
      <c r="B68" s="459">
        <f t="shared" si="3"/>
        <v>63</v>
      </c>
      <c r="C68" s="441"/>
      <c r="D68" s="232"/>
      <c r="E68" s="233"/>
      <c r="F68" s="234"/>
      <c r="G68" s="232"/>
      <c r="H68" s="233"/>
      <c r="I68" s="234"/>
      <c r="J68" s="321"/>
      <c r="K68" s="233"/>
      <c r="L68" s="234"/>
      <c r="M68" s="321"/>
      <c r="N68" s="233"/>
      <c r="O68" s="234"/>
      <c r="P68" s="412"/>
      <c r="Q68" s="233"/>
      <c r="R68" s="234"/>
      <c r="S68" s="235"/>
      <c r="T68" s="233"/>
      <c r="U68" s="234"/>
      <c r="V68" s="421"/>
      <c r="W68" s="233"/>
      <c r="X68" s="234"/>
      <c r="Y68" s="232"/>
      <c r="Z68" s="234"/>
      <c r="AA68" s="378"/>
      <c r="AB68" s="235"/>
      <c r="AC68" s="236"/>
      <c r="AD68" s="234"/>
      <c r="AE68" s="356"/>
      <c r="AF68" s="236"/>
      <c r="AG68" s="234"/>
      <c r="AH68" s="232"/>
      <c r="AI68" s="237"/>
      <c r="AJ68" s="234"/>
      <c r="AK68" s="232"/>
      <c r="AL68" s="237"/>
      <c r="AM68" s="234"/>
      <c r="AN68" s="232"/>
      <c r="AO68" s="237"/>
      <c r="AP68" s="234"/>
      <c r="AQ68" s="232"/>
      <c r="AR68" s="237"/>
      <c r="AS68" s="234"/>
      <c r="AT68" s="389"/>
      <c r="AU68" s="238"/>
      <c r="AV68" s="235"/>
      <c r="AW68" s="236"/>
      <c r="AX68" s="234"/>
      <c r="AY68" s="235"/>
      <c r="AZ68" s="236"/>
      <c r="BA68" s="234"/>
      <c r="BB68" s="232"/>
      <c r="BC68" s="237"/>
      <c r="BD68" s="234"/>
      <c r="BE68" s="232"/>
      <c r="BF68" s="237"/>
      <c r="BG68" s="234"/>
      <c r="BH68" s="232"/>
      <c r="BI68" s="237"/>
      <c r="BJ68" s="234"/>
      <c r="BK68" s="389"/>
      <c r="BL68" s="238"/>
      <c r="BM68" s="232"/>
      <c r="BN68" s="237"/>
      <c r="BO68" s="234"/>
      <c r="BP68" s="236"/>
      <c r="BQ68" s="237"/>
      <c r="BR68" s="234"/>
      <c r="BS68" s="239"/>
      <c r="BT68" s="240"/>
      <c r="BU68" s="234"/>
      <c r="BV68" s="241"/>
      <c r="BW68" s="240"/>
      <c r="BX68" s="234"/>
      <c r="BY68" s="242"/>
      <c r="BZ68" s="240"/>
      <c r="CA68" s="234"/>
      <c r="CB68" s="235"/>
      <c r="CC68" s="240"/>
      <c r="CD68" s="234"/>
      <c r="CE68" s="235"/>
      <c r="CF68" s="237"/>
      <c r="CG68" s="234"/>
      <c r="CH68" s="316"/>
      <c r="CI68" s="240"/>
      <c r="CJ68" s="234"/>
      <c r="CK68" s="243"/>
      <c r="CL68" s="234"/>
      <c r="CM68" s="371"/>
      <c r="CN68" s="244"/>
      <c r="CO68" s="245"/>
      <c r="CP68" s="246">
        <f t="shared" si="4"/>
        <v>0</v>
      </c>
      <c r="CQ68" s="235"/>
      <c r="CR68" s="247"/>
      <c r="CS68" s="235"/>
      <c r="CT68" s="247"/>
      <c r="CU68" s="235"/>
      <c r="CV68" s="247"/>
      <c r="CW68" s="235"/>
      <c r="CX68" s="247"/>
      <c r="CY68" s="235"/>
      <c r="CZ68" s="247"/>
      <c r="DA68" s="235"/>
      <c r="DB68" s="247"/>
      <c r="DC68" s="235"/>
      <c r="DD68" s="247"/>
      <c r="DE68" s="235"/>
      <c r="DF68" s="247"/>
      <c r="DG68" s="235"/>
      <c r="DH68" s="247"/>
      <c r="DI68" s="235"/>
      <c r="DJ68" s="247"/>
      <c r="DK68" s="235"/>
      <c r="DL68" s="247"/>
      <c r="DM68" s="235"/>
      <c r="DN68" s="247"/>
      <c r="DO68" s="235"/>
      <c r="DP68" s="247"/>
      <c r="DQ68" s="234"/>
      <c r="DR68" s="244"/>
      <c r="DS68" s="332"/>
      <c r="DT68" s="244"/>
      <c r="DU68" s="332"/>
      <c r="DV68" s="332"/>
      <c r="DW68" s="332"/>
      <c r="DX68" s="248"/>
      <c r="DY68" s="234"/>
      <c r="DZ68" s="316"/>
      <c r="EA68" s="234"/>
      <c r="EB68" s="316"/>
      <c r="EC68" s="234"/>
      <c r="ED68" s="261"/>
      <c r="EE68" s="234"/>
      <c r="EF68" s="406"/>
      <c r="EG68" s="96"/>
      <c r="EH68" s="250"/>
      <c r="EI68" s="207">
        <f>SUMPRODUCT(D68:EH68,'Raipur-3 R'!D68:EH68)</f>
        <v>0</v>
      </c>
      <c r="EJ68" s="1"/>
      <c r="EK68" s="1"/>
      <c r="EM68" s="178" t="e">
        <f>EM41*25</f>
        <v>#VALUE!</v>
      </c>
      <c r="ER68" s="208" t="s">
        <v>105</v>
      </c>
      <c r="ES68" s="30">
        <f t="shared" si="1"/>
        <v>0</v>
      </c>
      <c r="ET68" s="209">
        <f t="shared" si="2"/>
        <v>0</v>
      </c>
    </row>
    <row r="69" spans="2:150" hidden="1">
      <c r="B69" s="216"/>
      <c r="C69" s="216"/>
      <c r="D69" s="216"/>
      <c r="E69" s="216"/>
      <c r="F69" s="216"/>
      <c r="G69" s="216"/>
      <c r="H69" s="216"/>
      <c r="I69" s="216"/>
      <c r="J69" s="216"/>
      <c r="K69" s="216"/>
      <c r="L69" s="216"/>
      <c r="M69" s="216"/>
      <c r="N69" s="216"/>
      <c r="O69" s="216"/>
      <c r="P69" s="216"/>
      <c r="Q69" s="216"/>
      <c r="R69" s="216"/>
      <c r="S69" s="216"/>
      <c r="T69" s="216"/>
      <c r="U69" s="216"/>
      <c r="V69" s="216"/>
      <c r="W69" s="216"/>
      <c r="X69" s="216"/>
      <c r="Y69" s="216"/>
      <c r="Z69" s="216"/>
      <c r="AA69" s="216"/>
      <c r="AB69" s="216"/>
      <c r="AC69" s="216"/>
      <c r="AD69" s="216"/>
      <c r="AE69" s="216"/>
      <c r="AF69" s="216"/>
      <c r="AG69" s="216"/>
      <c r="AH69" s="216"/>
      <c r="AI69" s="216"/>
      <c r="AJ69" s="216"/>
      <c r="AK69" s="216"/>
      <c r="AL69" s="216"/>
      <c r="AM69" s="216"/>
      <c r="AN69" s="216"/>
      <c r="AO69" s="216"/>
      <c r="AP69" s="216"/>
      <c r="AQ69" s="216"/>
      <c r="AR69" s="216"/>
      <c r="AS69" s="216"/>
      <c r="AT69" s="216"/>
      <c r="AU69" s="216"/>
      <c r="AV69" s="216"/>
      <c r="AW69" s="216"/>
      <c r="AX69" s="216"/>
      <c r="AY69" s="216"/>
      <c r="AZ69" s="216"/>
      <c r="BA69" s="216"/>
      <c r="BB69" s="216"/>
      <c r="BC69" s="216"/>
      <c r="BD69" s="216"/>
      <c r="BE69" s="216"/>
      <c r="BF69" s="216"/>
      <c r="BG69" s="216"/>
      <c r="BH69" s="216"/>
      <c r="BI69" s="216"/>
      <c r="BJ69" s="216"/>
      <c r="BK69" s="216"/>
      <c r="BL69" s="216"/>
      <c r="BM69" s="216"/>
      <c r="BN69" s="216"/>
      <c r="BO69" s="216"/>
      <c r="BP69" s="216"/>
      <c r="BQ69" s="216"/>
      <c r="BR69" s="216"/>
      <c r="BS69" s="216"/>
      <c r="BT69" s="216"/>
      <c r="BU69" s="216"/>
      <c r="BV69" s="216"/>
      <c r="BW69" s="216"/>
      <c r="BX69" s="216"/>
      <c r="BY69" s="216"/>
      <c r="BZ69" s="216"/>
      <c r="CA69" s="216"/>
      <c r="CB69" s="216"/>
      <c r="CC69" s="216"/>
      <c r="CD69" s="216"/>
      <c r="CE69" s="216"/>
      <c r="CF69" s="216"/>
      <c r="CG69" s="216"/>
      <c r="CH69" s="216"/>
      <c r="CI69" s="216"/>
      <c r="CJ69" s="216"/>
      <c r="CK69" s="216"/>
      <c r="CL69" s="216"/>
      <c r="CM69" s="216"/>
      <c r="CN69" s="216"/>
      <c r="CO69" s="216"/>
      <c r="CP69" s="216"/>
      <c r="CQ69" s="216"/>
      <c r="CR69" s="216"/>
      <c r="CS69" s="216"/>
      <c r="CT69" s="216"/>
      <c r="CU69" s="216"/>
      <c r="CV69" s="216"/>
      <c r="CW69" s="216"/>
      <c r="CX69" s="216"/>
      <c r="CY69" s="216"/>
      <c r="CZ69" s="216"/>
      <c r="DA69" s="216"/>
      <c r="DB69" s="216"/>
      <c r="DC69" s="216"/>
      <c r="DD69" s="216"/>
      <c r="DE69" s="216"/>
      <c r="DF69" s="216"/>
      <c r="DG69" s="216"/>
      <c r="DH69" s="216"/>
      <c r="DI69" s="216"/>
      <c r="DJ69" s="216"/>
      <c r="DK69" s="216"/>
      <c r="DL69" s="216"/>
      <c r="DM69" s="216"/>
      <c r="DN69" s="216"/>
      <c r="DO69" s="216"/>
      <c r="DP69" s="216"/>
      <c r="DQ69" s="216"/>
      <c r="DR69" s="216"/>
      <c r="DS69" s="216"/>
      <c r="DT69" s="216"/>
      <c r="DU69" s="216"/>
      <c r="DV69" s="216"/>
      <c r="DW69" s="216"/>
      <c r="DX69" s="216"/>
      <c r="DY69" s="216"/>
      <c r="DZ69" s="216"/>
      <c r="EA69" s="216"/>
      <c r="EB69" s="216"/>
      <c r="EC69" s="216"/>
      <c r="ED69" s="216"/>
      <c r="EE69" s="216"/>
      <c r="EF69" s="216"/>
      <c r="EG69" s="216"/>
      <c r="EH69" s="216"/>
      <c r="EI69" s="216"/>
      <c r="ER69" s="216"/>
      <c r="ES69" s="216"/>
      <c r="ET69" s="216"/>
    </row>
    <row r="70" spans="2:150">
      <c r="B70" s="715" t="s">
        <v>83</v>
      </c>
      <c r="C70" s="715"/>
      <c r="D70" s="217">
        <f t="shared" ref="D70" si="5">SUM(D6:D68)</f>
        <v>0</v>
      </c>
      <c r="E70" s="217">
        <f t="shared" ref="E70:CA70" si="6">SUM(E6:E68)</f>
        <v>114</v>
      </c>
      <c r="F70" s="217">
        <f t="shared" si="6"/>
        <v>0</v>
      </c>
      <c r="G70" s="217">
        <f t="shared" si="6"/>
        <v>0</v>
      </c>
      <c r="H70" s="217">
        <f t="shared" si="6"/>
        <v>126</v>
      </c>
      <c r="I70" s="217">
        <f t="shared" si="6"/>
        <v>0</v>
      </c>
      <c r="J70" s="217">
        <f t="shared" si="6"/>
        <v>0</v>
      </c>
      <c r="K70" s="217">
        <f t="shared" si="6"/>
        <v>0</v>
      </c>
      <c r="L70" s="217">
        <f t="shared" si="6"/>
        <v>0</v>
      </c>
      <c r="M70" s="217">
        <f t="shared" si="6"/>
        <v>0</v>
      </c>
      <c r="N70" s="217">
        <f t="shared" si="6"/>
        <v>0</v>
      </c>
      <c r="O70" s="217">
        <f t="shared" si="6"/>
        <v>0</v>
      </c>
      <c r="P70" s="217">
        <f t="shared" si="6"/>
        <v>0</v>
      </c>
      <c r="Q70" s="217">
        <f t="shared" si="6"/>
        <v>0</v>
      </c>
      <c r="R70" s="217">
        <f t="shared" si="6"/>
        <v>0</v>
      </c>
      <c r="S70" s="217">
        <f t="shared" si="6"/>
        <v>2</v>
      </c>
      <c r="T70" s="217">
        <f t="shared" si="6"/>
        <v>0</v>
      </c>
      <c r="U70" s="217">
        <f t="shared" si="6"/>
        <v>0</v>
      </c>
      <c r="V70" s="217">
        <f t="shared" si="6"/>
        <v>0</v>
      </c>
      <c r="W70" s="217">
        <f t="shared" si="6"/>
        <v>0</v>
      </c>
      <c r="X70" s="217">
        <f t="shared" si="6"/>
        <v>0</v>
      </c>
      <c r="Y70" s="217">
        <f t="shared" si="6"/>
        <v>0</v>
      </c>
      <c r="Z70" s="217">
        <f t="shared" si="6"/>
        <v>0</v>
      </c>
      <c r="AA70" s="217">
        <f t="shared" si="6"/>
        <v>0</v>
      </c>
      <c r="AB70" s="217">
        <f t="shared" si="6"/>
        <v>0</v>
      </c>
      <c r="AC70" s="217">
        <f t="shared" si="6"/>
        <v>0</v>
      </c>
      <c r="AD70" s="217">
        <f t="shared" si="6"/>
        <v>0</v>
      </c>
      <c r="AE70" s="217">
        <f t="shared" si="6"/>
        <v>0</v>
      </c>
      <c r="AF70" s="217">
        <f t="shared" si="6"/>
        <v>0</v>
      </c>
      <c r="AG70" s="217">
        <f t="shared" si="6"/>
        <v>0</v>
      </c>
      <c r="AH70" s="217">
        <f t="shared" si="6"/>
        <v>0</v>
      </c>
      <c r="AI70" s="217">
        <f t="shared" si="6"/>
        <v>133</v>
      </c>
      <c r="AJ70" s="217">
        <f t="shared" si="6"/>
        <v>0</v>
      </c>
      <c r="AK70" s="217">
        <f t="shared" si="6"/>
        <v>0</v>
      </c>
      <c r="AL70" s="217">
        <f t="shared" si="6"/>
        <v>145</v>
      </c>
      <c r="AM70" s="217">
        <f t="shared" si="6"/>
        <v>0</v>
      </c>
      <c r="AN70" s="217">
        <f t="shared" si="6"/>
        <v>0</v>
      </c>
      <c r="AO70" s="217">
        <f t="shared" si="6"/>
        <v>240</v>
      </c>
      <c r="AP70" s="217">
        <f t="shared" si="6"/>
        <v>0</v>
      </c>
      <c r="AQ70" s="217">
        <f t="shared" si="6"/>
        <v>0</v>
      </c>
      <c r="AR70" s="217">
        <f t="shared" si="6"/>
        <v>0</v>
      </c>
      <c r="AS70" s="217">
        <f t="shared" si="6"/>
        <v>0</v>
      </c>
      <c r="AT70" s="217">
        <f t="shared" si="6"/>
        <v>0</v>
      </c>
      <c r="AU70" s="217">
        <f t="shared" si="6"/>
        <v>2</v>
      </c>
      <c r="AV70" s="217">
        <f t="shared" si="6"/>
        <v>0</v>
      </c>
      <c r="AW70" s="217">
        <f t="shared" si="6"/>
        <v>0</v>
      </c>
      <c r="AX70" s="217">
        <f t="shared" si="6"/>
        <v>0</v>
      </c>
      <c r="AY70" s="217">
        <f t="shared" si="6"/>
        <v>0</v>
      </c>
      <c r="AZ70" s="217">
        <f t="shared" si="6"/>
        <v>0</v>
      </c>
      <c r="BA70" s="217">
        <f t="shared" si="6"/>
        <v>0</v>
      </c>
      <c r="BB70" s="217">
        <f t="shared" si="6"/>
        <v>0</v>
      </c>
      <c r="BC70" s="217">
        <f t="shared" si="6"/>
        <v>141</v>
      </c>
      <c r="BD70" s="217">
        <f t="shared" si="6"/>
        <v>0</v>
      </c>
      <c r="BE70" s="217">
        <f t="shared" si="6"/>
        <v>0</v>
      </c>
      <c r="BF70" s="217">
        <f t="shared" si="6"/>
        <v>94</v>
      </c>
      <c r="BG70" s="217">
        <f t="shared" si="6"/>
        <v>0</v>
      </c>
      <c r="BH70" s="217">
        <f t="shared" si="6"/>
        <v>0</v>
      </c>
      <c r="BI70" s="217">
        <f t="shared" si="6"/>
        <v>0</v>
      </c>
      <c r="BJ70" s="217">
        <f t="shared" si="6"/>
        <v>0</v>
      </c>
      <c r="BK70" s="217">
        <f t="shared" si="6"/>
        <v>0</v>
      </c>
      <c r="BL70" s="217">
        <f t="shared" si="6"/>
        <v>0</v>
      </c>
      <c r="BM70" s="217">
        <f t="shared" si="6"/>
        <v>0</v>
      </c>
      <c r="BN70" s="217">
        <f t="shared" si="6"/>
        <v>0</v>
      </c>
      <c r="BO70" s="217">
        <f t="shared" si="6"/>
        <v>0</v>
      </c>
      <c r="BP70" s="217">
        <f t="shared" si="6"/>
        <v>0</v>
      </c>
      <c r="BQ70" s="217">
        <f t="shared" si="6"/>
        <v>0</v>
      </c>
      <c r="BR70" s="217">
        <f t="shared" si="6"/>
        <v>0</v>
      </c>
      <c r="BS70" s="217">
        <f t="shared" si="6"/>
        <v>0</v>
      </c>
      <c r="BT70" s="217">
        <f t="shared" si="6"/>
        <v>0</v>
      </c>
      <c r="BU70" s="217">
        <f t="shared" si="6"/>
        <v>0</v>
      </c>
      <c r="BV70" s="217">
        <f t="shared" si="6"/>
        <v>0</v>
      </c>
      <c r="BW70" s="217">
        <f t="shared" si="6"/>
        <v>0</v>
      </c>
      <c r="BX70" s="217">
        <f t="shared" si="6"/>
        <v>0</v>
      </c>
      <c r="BY70" s="217">
        <f t="shared" si="6"/>
        <v>0</v>
      </c>
      <c r="BZ70" s="217">
        <f t="shared" si="6"/>
        <v>0</v>
      </c>
      <c r="CA70" s="217">
        <f t="shared" si="6"/>
        <v>0</v>
      </c>
      <c r="CB70" s="217">
        <f t="shared" ref="CB70:EI70" si="7">SUM(CB6:CB68)</f>
        <v>0</v>
      </c>
      <c r="CC70" s="217">
        <f t="shared" si="7"/>
        <v>0</v>
      </c>
      <c r="CD70" s="217">
        <f t="shared" si="7"/>
        <v>0</v>
      </c>
      <c r="CE70" s="217">
        <f t="shared" si="7"/>
        <v>0</v>
      </c>
      <c r="CF70" s="217">
        <f t="shared" si="7"/>
        <v>240</v>
      </c>
      <c r="CG70" s="217">
        <f t="shared" si="7"/>
        <v>0</v>
      </c>
      <c r="CH70" s="217">
        <f t="shared" si="7"/>
        <v>0</v>
      </c>
      <c r="CI70" s="217">
        <f t="shared" si="7"/>
        <v>77</v>
      </c>
      <c r="CJ70" s="217">
        <f t="shared" si="7"/>
        <v>0</v>
      </c>
      <c r="CK70" s="217">
        <f t="shared" si="7"/>
        <v>8</v>
      </c>
      <c r="CL70" s="217">
        <f t="shared" si="7"/>
        <v>0</v>
      </c>
      <c r="CM70" s="217">
        <f t="shared" si="7"/>
        <v>0</v>
      </c>
      <c r="CN70" s="217">
        <f t="shared" si="7"/>
        <v>0</v>
      </c>
      <c r="CO70" s="217">
        <f t="shared" si="7"/>
        <v>0</v>
      </c>
      <c r="CP70" s="217">
        <f t="shared" si="7"/>
        <v>94.5</v>
      </c>
      <c r="CQ70" s="217">
        <f t="shared" si="7"/>
        <v>0</v>
      </c>
      <c r="CR70" s="217">
        <f t="shared" si="7"/>
        <v>0</v>
      </c>
      <c r="CS70" s="217">
        <f t="shared" si="7"/>
        <v>0</v>
      </c>
      <c r="CT70" s="217">
        <f t="shared" si="7"/>
        <v>0</v>
      </c>
      <c r="CU70" s="217">
        <f t="shared" si="7"/>
        <v>0</v>
      </c>
      <c r="CV70" s="217">
        <f t="shared" si="7"/>
        <v>0</v>
      </c>
      <c r="CW70" s="217">
        <f t="shared" si="7"/>
        <v>0</v>
      </c>
      <c r="CX70" s="217">
        <f t="shared" si="7"/>
        <v>0</v>
      </c>
      <c r="CY70" s="217">
        <f t="shared" si="7"/>
        <v>0</v>
      </c>
      <c r="CZ70" s="217">
        <f t="shared" si="7"/>
        <v>0</v>
      </c>
      <c r="DA70" s="217">
        <f t="shared" si="7"/>
        <v>0</v>
      </c>
      <c r="DB70" s="217">
        <f t="shared" si="7"/>
        <v>0</v>
      </c>
      <c r="DC70" s="217">
        <f t="shared" ref="DC70:DF70" si="8">SUM(DC6:DC68)</f>
        <v>0</v>
      </c>
      <c r="DD70" s="217">
        <f t="shared" si="8"/>
        <v>0</v>
      </c>
      <c r="DE70" s="217">
        <f t="shared" si="8"/>
        <v>0</v>
      </c>
      <c r="DF70" s="217">
        <f t="shared" si="8"/>
        <v>0</v>
      </c>
      <c r="DG70" s="217">
        <f t="shared" si="7"/>
        <v>0</v>
      </c>
      <c r="DH70" s="217">
        <f t="shared" si="7"/>
        <v>0</v>
      </c>
      <c r="DI70" s="217">
        <f t="shared" si="7"/>
        <v>0</v>
      </c>
      <c r="DJ70" s="217">
        <f t="shared" si="7"/>
        <v>0</v>
      </c>
      <c r="DK70" s="217">
        <f t="shared" si="7"/>
        <v>0</v>
      </c>
      <c r="DL70" s="217">
        <f t="shared" si="7"/>
        <v>0</v>
      </c>
      <c r="DM70" s="217">
        <f t="shared" si="7"/>
        <v>0</v>
      </c>
      <c r="DN70" s="217">
        <f t="shared" si="7"/>
        <v>0</v>
      </c>
      <c r="DO70" s="217">
        <f t="shared" ref="DO70:DQ70" si="9">SUM(DO6:DO68)</f>
        <v>0</v>
      </c>
      <c r="DP70" s="217">
        <f t="shared" si="9"/>
        <v>0</v>
      </c>
      <c r="DQ70" s="217">
        <f t="shared" si="9"/>
        <v>0</v>
      </c>
      <c r="DR70" s="217">
        <f t="shared" si="7"/>
        <v>0</v>
      </c>
      <c r="DS70" s="217">
        <f t="shared" si="7"/>
        <v>0</v>
      </c>
      <c r="DT70" s="217">
        <f t="shared" si="7"/>
        <v>0</v>
      </c>
      <c r="DU70" s="217">
        <f t="shared" si="7"/>
        <v>0</v>
      </c>
      <c r="DV70" s="217">
        <f t="shared" ref="DV70" si="10">SUM(DV6:DV68)</f>
        <v>0</v>
      </c>
      <c r="DW70" s="217">
        <f t="shared" ref="DW70" si="11">SUM(DW6:DW68)</f>
        <v>0</v>
      </c>
      <c r="DX70" s="217">
        <f t="shared" si="7"/>
        <v>0</v>
      </c>
      <c r="DY70" s="217">
        <f t="shared" si="7"/>
        <v>0</v>
      </c>
      <c r="DZ70" s="217">
        <f t="shared" si="7"/>
        <v>0</v>
      </c>
      <c r="EA70" s="217">
        <f t="shared" si="7"/>
        <v>0</v>
      </c>
      <c r="EB70" s="217">
        <f t="shared" ref="EB70:EC70" si="12">SUM(EB6:EB68)</f>
        <v>37</v>
      </c>
      <c r="EC70" s="217">
        <f t="shared" si="12"/>
        <v>0</v>
      </c>
      <c r="ED70" s="217">
        <f t="shared" si="7"/>
        <v>160</v>
      </c>
      <c r="EE70" s="217">
        <f t="shared" si="7"/>
        <v>0</v>
      </c>
      <c r="EF70" s="217">
        <f t="shared" si="7"/>
        <v>0</v>
      </c>
      <c r="EG70" s="217">
        <f t="shared" si="7"/>
        <v>0</v>
      </c>
      <c r="EH70" s="217">
        <f t="shared" si="7"/>
        <v>0</v>
      </c>
      <c r="EI70" s="217">
        <f t="shared" si="7"/>
        <v>100097.82400000001</v>
      </c>
      <c r="EJ70" s="116">
        <v>100097.82400000001</v>
      </c>
      <c r="EK70" s="1"/>
      <c r="EM70" s="178" t="e">
        <f>EM68+EM58+EM53</f>
        <v>#VALUE!</v>
      </c>
      <c r="ER70" s="715" t="s">
        <v>83</v>
      </c>
      <c r="ES70" s="715"/>
      <c r="ET70" s="218">
        <f>SUM(ET6:ET68)</f>
        <v>100097.82400000001</v>
      </c>
    </row>
    <row r="71" spans="2:150" s="177" customFormat="1">
      <c r="B71" s="756" t="s">
        <v>321</v>
      </c>
      <c r="C71" s="756"/>
      <c r="D71" s="219">
        <f>SUM(D6:D62)</f>
        <v>0</v>
      </c>
      <c r="E71" s="219">
        <f t="shared" ref="E71:BP71" si="13">SUM(E6:E62)</f>
        <v>96</v>
      </c>
      <c r="F71" s="219">
        <f t="shared" si="13"/>
        <v>0</v>
      </c>
      <c r="G71" s="219">
        <f t="shared" si="13"/>
        <v>0</v>
      </c>
      <c r="H71" s="219">
        <f t="shared" si="13"/>
        <v>120</v>
      </c>
      <c r="I71" s="219">
        <f t="shared" si="13"/>
        <v>0</v>
      </c>
      <c r="J71" s="219">
        <f t="shared" si="13"/>
        <v>0</v>
      </c>
      <c r="K71" s="219">
        <f t="shared" si="13"/>
        <v>0</v>
      </c>
      <c r="L71" s="219">
        <f t="shared" si="13"/>
        <v>0</v>
      </c>
      <c r="M71" s="219">
        <f t="shared" si="13"/>
        <v>0</v>
      </c>
      <c r="N71" s="219">
        <f t="shared" si="13"/>
        <v>0</v>
      </c>
      <c r="O71" s="219">
        <f t="shared" si="13"/>
        <v>0</v>
      </c>
      <c r="P71" s="219">
        <f t="shared" si="13"/>
        <v>0</v>
      </c>
      <c r="Q71" s="219">
        <f t="shared" si="13"/>
        <v>0</v>
      </c>
      <c r="R71" s="219">
        <f t="shared" si="13"/>
        <v>0</v>
      </c>
      <c r="S71" s="219">
        <f t="shared" si="13"/>
        <v>2</v>
      </c>
      <c r="T71" s="219">
        <f t="shared" si="13"/>
        <v>0</v>
      </c>
      <c r="U71" s="219">
        <f t="shared" si="13"/>
        <v>0</v>
      </c>
      <c r="V71" s="219">
        <f t="shared" si="13"/>
        <v>0</v>
      </c>
      <c r="W71" s="219">
        <f t="shared" si="13"/>
        <v>0</v>
      </c>
      <c r="X71" s="219">
        <f t="shared" si="13"/>
        <v>0</v>
      </c>
      <c r="Y71" s="219">
        <f t="shared" si="13"/>
        <v>0</v>
      </c>
      <c r="Z71" s="219">
        <f t="shared" si="13"/>
        <v>0</v>
      </c>
      <c r="AA71" s="219">
        <f t="shared" si="13"/>
        <v>0</v>
      </c>
      <c r="AB71" s="219">
        <f t="shared" si="13"/>
        <v>0</v>
      </c>
      <c r="AC71" s="219">
        <f t="shared" si="13"/>
        <v>0</v>
      </c>
      <c r="AD71" s="219">
        <f t="shared" si="13"/>
        <v>0</v>
      </c>
      <c r="AE71" s="219">
        <f t="shared" si="13"/>
        <v>0</v>
      </c>
      <c r="AF71" s="219">
        <f t="shared" si="13"/>
        <v>0</v>
      </c>
      <c r="AG71" s="219">
        <f t="shared" si="13"/>
        <v>0</v>
      </c>
      <c r="AH71" s="219">
        <f t="shared" si="13"/>
        <v>0</v>
      </c>
      <c r="AI71" s="219">
        <f t="shared" si="13"/>
        <v>133</v>
      </c>
      <c r="AJ71" s="219">
        <f t="shared" si="13"/>
        <v>0</v>
      </c>
      <c r="AK71" s="219">
        <f t="shared" si="13"/>
        <v>0</v>
      </c>
      <c r="AL71" s="219">
        <f t="shared" si="13"/>
        <v>145</v>
      </c>
      <c r="AM71" s="219">
        <f t="shared" si="13"/>
        <v>0</v>
      </c>
      <c r="AN71" s="219">
        <f t="shared" si="13"/>
        <v>0</v>
      </c>
      <c r="AO71" s="219">
        <f t="shared" si="13"/>
        <v>240</v>
      </c>
      <c r="AP71" s="219">
        <f t="shared" si="13"/>
        <v>0</v>
      </c>
      <c r="AQ71" s="219">
        <f t="shared" si="13"/>
        <v>0</v>
      </c>
      <c r="AR71" s="219">
        <f t="shared" si="13"/>
        <v>0</v>
      </c>
      <c r="AS71" s="219">
        <f t="shared" si="13"/>
        <v>0</v>
      </c>
      <c r="AT71" s="219">
        <f t="shared" si="13"/>
        <v>0</v>
      </c>
      <c r="AU71" s="219">
        <f t="shared" si="13"/>
        <v>0</v>
      </c>
      <c r="AV71" s="219">
        <f t="shared" si="13"/>
        <v>0</v>
      </c>
      <c r="AW71" s="219">
        <f t="shared" si="13"/>
        <v>0</v>
      </c>
      <c r="AX71" s="219">
        <f t="shared" si="13"/>
        <v>0</v>
      </c>
      <c r="AY71" s="219">
        <f t="shared" si="13"/>
        <v>0</v>
      </c>
      <c r="AZ71" s="219">
        <f t="shared" si="13"/>
        <v>0</v>
      </c>
      <c r="BA71" s="219">
        <f t="shared" si="13"/>
        <v>0</v>
      </c>
      <c r="BB71" s="219">
        <f t="shared" si="13"/>
        <v>0</v>
      </c>
      <c r="BC71" s="219">
        <f t="shared" si="13"/>
        <v>141</v>
      </c>
      <c r="BD71" s="219">
        <f t="shared" si="13"/>
        <v>0</v>
      </c>
      <c r="BE71" s="219">
        <f t="shared" si="13"/>
        <v>0</v>
      </c>
      <c r="BF71" s="219">
        <f t="shared" si="13"/>
        <v>94</v>
      </c>
      <c r="BG71" s="219">
        <f t="shared" si="13"/>
        <v>0</v>
      </c>
      <c r="BH71" s="219">
        <f t="shared" si="13"/>
        <v>0</v>
      </c>
      <c r="BI71" s="219">
        <f t="shared" si="13"/>
        <v>0</v>
      </c>
      <c r="BJ71" s="219">
        <f t="shared" si="13"/>
        <v>0</v>
      </c>
      <c r="BK71" s="219">
        <f t="shared" si="13"/>
        <v>0</v>
      </c>
      <c r="BL71" s="219">
        <f t="shared" si="13"/>
        <v>0</v>
      </c>
      <c r="BM71" s="219">
        <f t="shared" si="13"/>
        <v>0</v>
      </c>
      <c r="BN71" s="219">
        <f t="shared" si="13"/>
        <v>0</v>
      </c>
      <c r="BO71" s="219">
        <f t="shared" si="13"/>
        <v>0</v>
      </c>
      <c r="BP71" s="219">
        <f t="shared" si="13"/>
        <v>0</v>
      </c>
      <c r="BQ71" s="219">
        <f t="shared" ref="BQ71:EI71" si="14">SUM(BQ6:BQ62)</f>
        <v>0</v>
      </c>
      <c r="BR71" s="219">
        <f t="shared" si="14"/>
        <v>0</v>
      </c>
      <c r="BS71" s="219">
        <f t="shared" si="14"/>
        <v>0</v>
      </c>
      <c r="BT71" s="219">
        <f t="shared" si="14"/>
        <v>0</v>
      </c>
      <c r="BU71" s="219">
        <f t="shared" si="14"/>
        <v>0</v>
      </c>
      <c r="BV71" s="219">
        <f t="shared" si="14"/>
        <v>0</v>
      </c>
      <c r="BW71" s="219">
        <f t="shared" si="14"/>
        <v>0</v>
      </c>
      <c r="BX71" s="219">
        <f t="shared" si="14"/>
        <v>0</v>
      </c>
      <c r="BY71" s="219">
        <f t="shared" si="14"/>
        <v>0</v>
      </c>
      <c r="BZ71" s="219">
        <f t="shared" si="14"/>
        <v>0</v>
      </c>
      <c r="CA71" s="219">
        <f t="shared" si="14"/>
        <v>0</v>
      </c>
      <c r="CB71" s="219">
        <f t="shared" si="14"/>
        <v>0</v>
      </c>
      <c r="CC71" s="219">
        <f t="shared" si="14"/>
        <v>0</v>
      </c>
      <c r="CD71" s="219">
        <f t="shared" si="14"/>
        <v>0</v>
      </c>
      <c r="CE71" s="219">
        <f t="shared" si="14"/>
        <v>0</v>
      </c>
      <c r="CF71" s="219">
        <f t="shared" si="14"/>
        <v>237</v>
      </c>
      <c r="CG71" s="219">
        <f t="shared" si="14"/>
        <v>0</v>
      </c>
      <c r="CH71" s="219">
        <f t="shared" si="14"/>
        <v>0</v>
      </c>
      <c r="CI71" s="219">
        <f t="shared" si="14"/>
        <v>75</v>
      </c>
      <c r="CJ71" s="219">
        <f t="shared" si="14"/>
        <v>0</v>
      </c>
      <c r="CK71" s="219">
        <f t="shared" si="14"/>
        <v>5</v>
      </c>
      <c r="CL71" s="219">
        <f t="shared" si="14"/>
        <v>0</v>
      </c>
      <c r="CM71" s="219">
        <f>SUM(CM6:CM62)</f>
        <v>0</v>
      </c>
      <c r="CN71" s="219">
        <f t="shared" si="14"/>
        <v>0</v>
      </c>
      <c r="CO71" s="219">
        <f t="shared" si="14"/>
        <v>0</v>
      </c>
      <c r="CP71" s="219">
        <f t="shared" si="14"/>
        <v>89.9</v>
      </c>
      <c r="CQ71" s="219">
        <f t="shared" si="14"/>
        <v>0</v>
      </c>
      <c r="CR71" s="219">
        <f t="shared" si="14"/>
        <v>0</v>
      </c>
      <c r="CS71" s="219">
        <f t="shared" si="14"/>
        <v>0</v>
      </c>
      <c r="CT71" s="219">
        <f t="shared" si="14"/>
        <v>0</v>
      </c>
      <c r="CU71" s="219">
        <f t="shared" si="14"/>
        <v>0</v>
      </c>
      <c r="CV71" s="219">
        <f t="shared" si="14"/>
        <v>0</v>
      </c>
      <c r="CW71" s="219">
        <f t="shared" si="14"/>
        <v>0</v>
      </c>
      <c r="CX71" s="219">
        <f t="shared" si="14"/>
        <v>0</v>
      </c>
      <c r="CY71" s="219">
        <f t="shared" si="14"/>
        <v>0</v>
      </c>
      <c r="CZ71" s="219">
        <f t="shared" si="14"/>
        <v>0</v>
      </c>
      <c r="DA71" s="219">
        <f t="shared" si="14"/>
        <v>0</v>
      </c>
      <c r="DB71" s="219">
        <f t="shared" si="14"/>
        <v>0</v>
      </c>
      <c r="DC71" s="219">
        <f t="shared" ref="DC71:DF71" si="15">SUM(DC6:DC62)</f>
        <v>0</v>
      </c>
      <c r="DD71" s="219">
        <f t="shared" si="15"/>
        <v>0</v>
      </c>
      <c r="DE71" s="219">
        <f t="shared" si="15"/>
        <v>0</v>
      </c>
      <c r="DF71" s="219">
        <f t="shared" si="15"/>
        <v>0</v>
      </c>
      <c r="DG71" s="219">
        <f t="shared" si="14"/>
        <v>0</v>
      </c>
      <c r="DH71" s="219">
        <f t="shared" si="14"/>
        <v>0</v>
      </c>
      <c r="DI71" s="219">
        <f t="shared" si="14"/>
        <v>0</v>
      </c>
      <c r="DJ71" s="219">
        <f t="shared" si="14"/>
        <v>0</v>
      </c>
      <c r="DK71" s="219">
        <f t="shared" si="14"/>
        <v>0</v>
      </c>
      <c r="DL71" s="219">
        <f t="shared" si="14"/>
        <v>0</v>
      </c>
      <c r="DM71" s="219">
        <f t="shared" si="14"/>
        <v>0</v>
      </c>
      <c r="DN71" s="219">
        <f t="shared" si="14"/>
        <v>0</v>
      </c>
      <c r="DO71" s="219">
        <f t="shared" ref="DO71:DQ71" si="16">SUM(DO6:DO62)</f>
        <v>0</v>
      </c>
      <c r="DP71" s="219">
        <f t="shared" si="16"/>
        <v>0</v>
      </c>
      <c r="DQ71" s="219">
        <f t="shared" si="16"/>
        <v>0</v>
      </c>
      <c r="DR71" s="219">
        <f t="shared" si="14"/>
        <v>0</v>
      </c>
      <c r="DS71" s="219">
        <f t="shared" si="14"/>
        <v>0</v>
      </c>
      <c r="DT71" s="219">
        <f t="shared" si="14"/>
        <v>0</v>
      </c>
      <c r="DU71" s="219">
        <f t="shared" si="14"/>
        <v>0</v>
      </c>
      <c r="DV71" s="219">
        <f t="shared" ref="DV71" si="17">SUM(DV6:DV62)</f>
        <v>0</v>
      </c>
      <c r="DW71" s="219">
        <f t="shared" ref="DW71" si="18">SUM(DW6:DW62)</f>
        <v>0</v>
      </c>
      <c r="DX71" s="219">
        <f t="shared" si="14"/>
        <v>0</v>
      </c>
      <c r="DY71" s="219">
        <f t="shared" si="14"/>
        <v>0</v>
      </c>
      <c r="DZ71" s="219">
        <f t="shared" si="14"/>
        <v>0</v>
      </c>
      <c r="EA71" s="219">
        <f t="shared" si="14"/>
        <v>0</v>
      </c>
      <c r="EB71" s="219">
        <f t="shared" ref="EB71:EC71" si="19">SUM(EB6:EB62)</f>
        <v>37</v>
      </c>
      <c r="EC71" s="219">
        <f t="shared" si="19"/>
        <v>0</v>
      </c>
      <c r="ED71" s="219">
        <f t="shared" si="14"/>
        <v>154</v>
      </c>
      <c r="EE71" s="219">
        <f t="shared" si="14"/>
        <v>0</v>
      </c>
      <c r="EF71" s="219">
        <f t="shared" si="14"/>
        <v>0</v>
      </c>
      <c r="EG71" s="219">
        <f t="shared" si="14"/>
        <v>0</v>
      </c>
      <c r="EH71" s="219">
        <f t="shared" si="14"/>
        <v>0</v>
      </c>
      <c r="EI71" s="219">
        <f t="shared" si="14"/>
        <v>95079.32</v>
      </c>
      <c r="EJ71" s="30"/>
      <c r="EK71" s="30"/>
      <c r="EM71" s="177">
        <v>150</v>
      </c>
    </row>
    <row r="72" spans="2:150" s="177" customFormat="1">
      <c r="B72" s="762" t="s">
        <v>324</v>
      </c>
      <c r="C72" s="763"/>
      <c r="D72" s="464">
        <f>SUM(D63:D66)</f>
        <v>0</v>
      </c>
      <c r="E72" s="464">
        <f t="shared" ref="E72:BP72" si="20">SUM(E63:E66)</f>
        <v>18</v>
      </c>
      <c r="F72" s="464">
        <f t="shared" si="20"/>
        <v>0</v>
      </c>
      <c r="G72" s="464">
        <f t="shared" si="20"/>
        <v>0</v>
      </c>
      <c r="H72" s="464">
        <f t="shared" si="20"/>
        <v>6</v>
      </c>
      <c r="I72" s="464">
        <f t="shared" si="20"/>
        <v>0</v>
      </c>
      <c r="J72" s="464">
        <f t="shared" si="20"/>
        <v>0</v>
      </c>
      <c r="K72" s="464">
        <f t="shared" si="20"/>
        <v>0</v>
      </c>
      <c r="L72" s="464">
        <f t="shared" si="20"/>
        <v>0</v>
      </c>
      <c r="M72" s="464">
        <f t="shared" si="20"/>
        <v>0</v>
      </c>
      <c r="N72" s="464">
        <f t="shared" si="20"/>
        <v>0</v>
      </c>
      <c r="O72" s="464">
        <f t="shared" si="20"/>
        <v>0</v>
      </c>
      <c r="P72" s="464">
        <f t="shared" si="20"/>
        <v>0</v>
      </c>
      <c r="Q72" s="464">
        <f t="shared" si="20"/>
        <v>0</v>
      </c>
      <c r="R72" s="464">
        <f t="shared" si="20"/>
        <v>0</v>
      </c>
      <c r="S72" s="464">
        <f t="shared" si="20"/>
        <v>0</v>
      </c>
      <c r="T72" s="464">
        <f t="shared" si="20"/>
        <v>0</v>
      </c>
      <c r="U72" s="464">
        <f t="shared" si="20"/>
        <v>0</v>
      </c>
      <c r="V72" s="464">
        <f t="shared" si="20"/>
        <v>0</v>
      </c>
      <c r="W72" s="464">
        <f t="shared" si="20"/>
        <v>0</v>
      </c>
      <c r="X72" s="464">
        <f t="shared" si="20"/>
        <v>0</v>
      </c>
      <c r="Y72" s="464">
        <f t="shared" si="20"/>
        <v>0</v>
      </c>
      <c r="Z72" s="464">
        <f t="shared" si="20"/>
        <v>0</v>
      </c>
      <c r="AA72" s="464">
        <f t="shared" si="20"/>
        <v>0</v>
      </c>
      <c r="AB72" s="464">
        <f t="shared" si="20"/>
        <v>0</v>
      </c>
      <c r="AC72" s="464">
        <f t="shared" si="20"/>
        <v>0</v>
      </c>
      <c r="AD72" s="464">
        <f t="shared" si="20"/>
        <v>0</v>
      </c>
      <c r="AE72" s="464">
        <f t="shared" si="20"/>
        <v>0</v>
      </c>
      <c r="AF72" s="464">
        <f t="shared" si="20"/>
        <v>0</v>
      </c>
      <c r="AG72" s="464">
        <f t="shared" si="20"/>
        <v>0</v>
      </c>
      <c r="AH72" s="464">
        <f t="shared" si="20"/>
        <v>0</v>
      </c>
      <c r="AI72" s="464">
        <f t="shared" si="20"/>
        <v>0</v>
      </c>
      <c r="AJ72" s="464">
        <f t="shared" si="20"/>
        <v>0</v>
      </c>
      <c r="AK72" s="464">
        <f t="shared" si="20"/>
        <v>0</v>
      </c>
      <c r="AL72" s="464">
        <f t="shared" si="20"/>
        <v>0</v>
      </c>
      <c r="AM72" s="464">
        <f t="shared" si="20"/>
        <v>0</v>
      </c>
      <c r="AN72" s="464">
        <f t="shared" si="20"/>
        <v>0</v>
      </c>
      <c r="AO72" s="464">
        <f t="shared" si="20"/>
        <v>0</v>
      </c>
      <c r="AP72" s="464">
        <f t="shared" si="20"/>
        <v>0</v>
      </c>
      <c r="AQ72" s="464">
        <f t="shared" si="20"/>
        <v>0</v>
      </c>
      <c r="AR72" s="464">
        <f t="shared" si="20"/>
        <v>0</v>
      </c>
      <c r="AS72" s="464">
        <f t="shared" si="20"/>
        <v>0</v>
      </c>
      <c r="AT72" s="464">
        <f t="shared" si="20"/>
        <v>0</v>
      </c>
      <c r="AU72" s="464">
        <f t="shared" si="20"/>
        <v>2</v>
      </c>
      <c r="AV72" s="464">
        <f t="shared" si="20"/>
        <v>0</v>
      </c>
      <c r="AW72" s="464">
        <f t="shared" si="20"/>
        <v>0</v>
      </c>
      <c r="AX72" s="464">
        <f t="shared" si="20"/>
        <v>0</v>
      </c>
      <c r="AY72" s="464">
        <f t="shared" si="20"/>
        <v>0</v>
      </c>
      <c r="AZ72" s="464">
        <f t="shared" si="20"/>
        <v>0</v>
      </c>
      <c r="BA72" s="464">
        <f t="shared" si="20"/>
        <v>0</v>
      </c>
      <c r="BB72" s="464">
        <f t="shared" si="20"/>
        <v>0</v>
      </c>
      <c r="BC72" s="464">
        <f t="shared" si="20"/>
        <v>0</v>
      </c>
      <c r="BD72" s="464">
        <f t="shared" si="20"/>
        <v>0</v>
      </c>
      <c r="BE72" s="464">
        <f t="shared" si="20"/>
        <v>0</v>
      </c>
      <c r="BF72" s="464">
        <f t="shared" si="20"/>
        <v>0</v>
      </c>
      <c r="BG72" s="464">
        <f t="shared" si="20"/>
        <v>0</v>
      </c>
      <c r="BH72" s="464">
        <f t="shared" si="20"/>
        <v>0</v>
      </c>
      <c r="BI72" s="464">
        <f t="shared" si="20"/>
        <v>0</v>
      </c>
      <c r="BJ72" s="464">
        <f t="shared" si="20"/>
        <v>0</v>
      </c>
      <c r="BK72" s="464">
        <f t="shared" si="20"/>
        <v>0</v>
      </c>
      <c r="BL72" s="464">
        <f t="shared" si="20"/>
        <v>0</v>
      </c>
      <c r="BM72" s="464">
        <f t="shared" si="20"/>
        <v>0</v>
      </c>
      <c r="BN72" s="464">
        <f t="shared" si="20"/>
        <v>0</v>
      </c>
      <c r="BO72" s="464">
        <f t="shared" si="20"/>
        <v>0</v>
      </c>
      <c r="BP72" s="464">
        <f t="shared" si="20"/>
        <v>0</v>
      </c>
      <c r="BQ72" s="464">
        <f t="shared" ref="BQ72:EF72" si="21">SUM(BQ63:BQ66)</f>
        <v>0</v>
      </c>
      <c r="BR72" s="464">
        <f t="shared" si="21"/>
        <v>0</v>
      </c>
      <c r="BS72" s="464">
        <f t="shared" si="21"/>
        <v>0</v>
      </c>
      <c r="BT72" s="464">
        <f t="shared" si="21"/>
        <v>0</v>
      </c>
      <c r="BU72" s="464">
        <f t="shared" si="21"/>
        <v>0</v>
      </c>
      <c r="BV72" s="464">
        <f t="shared" si="21"/>
        <v>0</v>
      </c>
      <c r="BW72" s="464">
        <f t="shared" si="21"/>
        <v>0</v>
      </c>
      <c r="BX72" s="464">
        <f t="shared" si="21"/>
        <v>0</v>
      </c>
      <c r="BY72" s="464">
        <f t="shared" si="21"/>
        <v>0</v>
      </c>
      <c r="BZ72" s="464">
        <f t="shared" si="21"/>
        <v>0</v>
      </c>
      <c r="CA72" s="464">
        <f t="shared" si="21"/>
        <v>0</v>
      </c>
      <c r="CB72" s="464">
        <f t="shared" si="21"/>
        <v>0</v>
      </c>
      <c r="CC72" s="464">
        <f t="shared" si="21"/>
        <v>0</v>
      </c>
      <c r="CD72" s="464">
        <f t="shared" si="21"/>
        <v>0</v>
      </c>
      <c r="CE72" s="464">
        <f t="shared" si="21"/>
        <v>0</v>
      </c>
      <c r="CF72" s="464">
        <f t="shared" si="21"/>
        <v>3</v>
      </c>
      <c r="CG72" s="464">
        <f t="shared" si="21"/>
        <v>0</v>
      </c>
      <c r="CH72" s="464">
        <f t="shared" si="21"/>
        <v>0</v>
      </c>
      <c r="CI72" s="464">
        <f t="shared" si="21"/>
        <v>2</v>
      </c>
      <c r="CJ72" s="464">
        <f t="shared" si="21"/>
        <v>0</v>
      </c>
      <c r="CK72" s="464">
        <f t="shared" si="21"/>
        <v>3</v>
      </c>
      <c r="CL72" s="464">
        <f t="shared" si="21"/>
        <v>0</v>
      </c>
      <c r="CM72" s="464">
        <f t="shared" si="21"/>
        <v>0</v>
      </c>
      <c r="CN72" s="464">
        <f t="shared" si="21"/>
        <v>0</v>
      </c>
      <c r="CO72" s="464">
        <f t="shared" si="21"/>
        <v>0</v>
      </c>
      <c r="CP72" s="464">
        <f t="shared" si="21"/>
        <v>4.5999999999999996</v>
      </c>
      <c r="CQ72" s="464">
        <f t="shared" si="21"/>
        <v>0</v>
      </c>
      <c r="CR72" s="464">
        <f t="shared" si="21"/>
        <v>0</v>
      </c>
      <c r="CS72" s="464">
        <f t="shared" si="21"/>
        <v>0</v>
      </c>
      <c r="CT72" s="464">
        <f t="shared" si="21"/>
        <v>0</v>
      </c>
      <c r="CU72" s="464">
        <f t="shared" si="21"/>
        <v>0</v>
      </c>
      <c r="CV72" s="464">
        <f t="shared" si="21"/>
        <v>0</v>
      </c>
      <c r="CW72" s="464">
        <f t="shared" si="21"/>
        <v>0</v>
      </c>
      <c r="CX72" s="464">
        <f t="shared" si="21"/>
        <v>0</v>
      </c>
      <c r="CY72" s="464">
        <f t="shared" si="21"/>
        <v>0</v>
      </c>
      <c r="CZ72" s="464">
        <f t="shared" si="21"/>
        <v>0</v>
      </c>
      <c r="DA72" s="464">
        <f t="shared" si="21"/>
        <v>0</v>
      </c>
      <c r="DB72" s="464">
        <f t="shared" si="21"/>
        <v>0</v>
      </c>
      <c r="DC72" s="464">
        <f t="shared" si="21"/>
        <v>0</v>
      </c>
      <c r="DD72" s="464">
        <f t="shared" si="21"/>
        <v>0</v>
      </c>
      <c r="DE72" s="464">
        <f t="shared" si="21"/>
        <v>0</v>
      </c>
      <c r="DF72" s="464">
        <f t="shared" si="21"/>
        <v>0</v>
      </c>
      <c r="DG72" s="464">
        <f t="shared" si="21"/>
        <v>0</v>
      </c>
      <c r="DH72" s="464">
        <f t="shared" si="21"/>
        <v>0</v>
      </c>
      <c r="DI72" s="464">
        <f t="shared" si="21"/>
        <v>0</v>
      </c>
      <c r="DJ72" s="464">
        <f t="shared" si="21"/>
        <v>0</v>
      </c>
      <c r="DK72" s="464">
        <f t="shared" si="21"/>
        <v>0</v>
      </c>
      <c r="DL72" s="464">
        <f t="shared" si="21"/>
        <v>0</v>
      </c>
      <c r="DM72" s="464">
        <f t="shared" si="21"/>
        <v>0</v>
      </c>
      <c r="DN72" s="464">
        <f t="shared" si="21"/>
        <v>0</v>
      </c>
      <c r="DO72" s="464">
        <f t="shared" si="21"/>
        <v>0</v>
      </c>
      <c r="DP72" s="464">
        <f t="shared" si="21"/>
        <v>0</v>
      </c>
      <c r="DQ72" s="464">
        <f t="shared" si="21"/>
        <v>0</v>
      </c>
      <c r="DR72" s="464">
        <f t="shared" si="21"/>
        <v>0</v>
      </c>
      <c r="DS72" s="464">
        <f t="shared" si="21"/>
        <v>0</v>
      </c>
      <c r="DT72" s="464">
        <f t="shared" si="21"/>
        <v>0</v>
      </c>
      <c r="DU72" s="464">
        <f t="shared" si="21"/>
        <v>0</v>
      </c>
      <c r="DV72" s="464">
        <f t="shared" ref="DV72" si="22">SUM(DV63:DV66)</f>
        <v>0</v>
      </c>
      <c r="DW72" s="464">
        <f t="shared" ref="DW72" si="23">SUM(DW63:DW66)</f>
        <v>0</v>
      </c>
      <c r="DX72" s="464">
        <f t="shared" si="21"/>
        <v>0</v>
      </c>
      <c r="DY72" s="464">
        <f t="shared" si="21"/>
        <v>0</v>
      </c>
      <c r="DZ72" s="464">
        <f t="shared" si="21"/>
        <v>0</v>
      </c>
      <c r="EA72" s="464">
        <f t="shared" si="21"/>
        <v>0</v>
      </c>
      <c r="EB72" s="464">
        <f t="shared" ref="EB72:EC72" si="24">SUM(EB63:EB66)</f>
        <v>0</v>
      </c>
      <c r="EC72" s="464">
        <f t="shared" si="24"/>
        <v>0</v>
      </c>
      <c r="ED72" s="464">
        <f t="shared" si="21"/>
        <v>6</v>
      </c>
      <c r="EE72" s="464">
        <f t="shared" si="21"/>
        <v>0</v>
      </c>
      <c r="EF72" s="464">
        <f t="shared" si="21"/>
        <v>0</v>
      </c>
      <c r="EG72" s="464">
        <f t="shared" ref="EG72:EI72" si="25">SUM(EG63:EG66)</f>
        <v>0</v>
      </c>
      <c r="EH72" s="464">
        <f t="shared" si="25"/>
        <v>0</v>
      </c>
      <c r="EI72" s="464">
        <f t="shared" si="25"/>
        <v>5018.5039999999999</v>
      </c>
      <c r="EJ72" s="30"/>
      <c r="EK72" s="30"/>
      <c r="EM72" s="177" t="e">
        <f>EM70+EM71</f>
        <v>#VALUE!</v>
      </c>
    </row>
    <row r="73" spans="2:150" s="177" customFormat="1">
      <c r="B73" s="759" t="s">
        <v>574</v>
      </c>
      <c r="C73" s="760"/>
      <c r="D73" s="220">
        <f>SUM(D67:D68)</f>
        <v>0</v>
      </c>
      <c r="E73" s="220">
        <f t="shared" ref="E73:BP73" si="26">SUM(E67:E68)</f>
        <v>0</v>
      </c>
      <c r="F73" s="220">
        <f t="shared" si="26"/>
        <v>0</v>
      </c>
      <c r="G73" s="220">
        <f t="shared" si="26"/>
        <v>0</v>
      </c>
      <c r="H73" s="220">
        <f t="shared" si="26"/>
        <v>0</v>
      </c>
      <c r="I73" s="220">
        <f t="shared" si="26"/>
        <v>0</v>
      </c>
      <c r="J73" s="220">
        <f t="shared" si="26"/>
        <v>0</v>
      </c>
      <c r="K73" s="220">
        <f t="shared" si="26"/>
        <v>0</v>
      </c>
      <c r="L73" s="220">
        <f t="shared" si="26"/>
        <v>0</v>
      </c>
      <c r="M73" s="220">
        <f t="shared" si="26"/>
        <v>0</v>
      </c>
      <c r="N73" s="220">
        <f t="shared" si="26"/>
        <v>0</v>
      </c>
      <c r="O73" s="220">
        <f t="shared" si="26"/>
        <v>0</v>
      </c>
      <c r="P73" s="220">
        <f t="shared" si="26"/>
        <v>0</v>
      </c>
      <c r="Q73" s="220">
        <f t="shared" si="26"/>
        <v>0</v>
      </c>
      <c r="R73" s="220">
        <f t="shared" si="26"/>
        <v>0</v>
      </c>
      <c r="S73" s="220">
        <f t="shared" si="26"/>
        <v>0</v>
      </c>
      <c r="T73" s="220">
        <f t="shared" si="26"/>
        <v>0</v>
      </c>
      <c r="U73" s="220">
        <f t="shared" si="26"/>
        <v>0</v>
      </c>
      <c r="V73" s="220">
        <f t="shared" si="26"/>
        <v>0</v>
      </c>
      <c r="W73" s="220">
        <f t="shared" si="26"/>
        <v>0</v>
      </c>
      <c r="X73" s="220">
        <f t="shared" si="26"/>
        <v>0</v>
      </c>
      <c r="Y73" s="220">
        <f t="shared" si="26"/>
        <v>0</v>
      </c>
      <c r="Z73" s="220">
        <f t="shared" si="26"/>
        <v>0</v>
      </c>
      <c r="AA73" s="220">
        <f t="shared" si="26"/>
        <v>0</v>
      </c>
      <c r="AB73" s="220">
        <f t="shared" si="26"/>
        <v>0</v>
      </c>
      <c r="AC73" s="220">
        <f t="shared" si="26"/>
        <v>0</v>
      </c>
      <c r="AD73" s="220">
        <f t="shared" si="26"/>
        <v>0</v>
      </c>
      <c r="AE73" s="220">
        <f t="shared" si="26"/>
        <v>0</v>
      </c>
      <c r="AF73" s="220">
        <f t="shared" si="26"/>
        <v>0</v>
      </c>
      <c r="AG73" s="220">
        <f t="shared" si="26"/>
        <v>0</v>
      </c>
      <c r="AH73" s="220">
        <f t="shared" si="26"/>
        <v>0</v>
      </c>
      <c r="AI73" s="220">
        <f t="shared" si="26"/>
        <v>0</v>
      </c>
      <c r="AJ73" s="220">
        <f t="shared" si="26"/>
        <v>0</v>
      </c>
      <c r="AK73" s="220">
        <f t="shared" si="26"/>
        <v>0</v>
      </c>
      <c r="AL73" s="220">
        <f t="shared" si="26"/>
        <v>0</v>
      </c>
      <c r="AM73" s="220">
        <f t="shared" si="26"/>
        <v>0</v>
      </c>
      <c r="AN73" s="220">
        <f t="shared" si="26"/>
        <v>0</v>
      </c>
      <c r="AO73" s="220">
        <f t="shared" si="26"/>
        <v>0</v>
      </c>
      <c r="AP73" s="220">
        <f t="shared" si="26"/>
        <v>0</v>
      </c>
      <c r="AQ73" s="220">
        <f t="shared" si="26"/>
        <v>0</v>
      </c>
      <c r="AR73" s="220">
        <f t="shared" si="26"/>
        <v>0</v>
      </c>
      <c r="AS73" s="220">
        <f t="shared" si="26"/>
        <v>0</v>
      </c>
      <c r="AT73" s="220">
        <f t="shared" si="26"/>
        <v>0</v>
      </c>
      <c r="AU73" s="220">
        <f t="shared" si="26"/>
        <v>0</v>
      </c>
      <c r="AV73" s="220">
        <f t="shared" si="26"/>
        <v>0</v>
      </c>
      <c r="AW73" s="220">
        <f t="shared" si="26"/>
        <v>0</v>
      </c>
      <c r="AX73" s="220">
        <f t="shared" si="26"/>
        <v>0</v>
      </c>
      <c r="AY73" s="220">
        <f t="shared" si="26"/>
        <v>0</v>
      </c>
      <c r="AZ73" s="220">
        <f t="shared" si="26"/>
        <v>0</v>
      </c>
      <c r="BA73" s="220">
        <f t="shared" si="26"/>
        <v>0</v>
      </c>
      <c r="BB73" s="220">
        <f t="shared" si="26"/>
        <v>0</v>
      </c>
      <c r="BC73" s="220">
        <f t="shared" si="26"/>
        <v>0</v>
      </c>
      <c r="BD73" s="220">
        <f t="shared" si="26"/>
        <v>0</v>
      </c>
      <c r="BE73" s="220">
        <f t="shared" si="26"/>
        <v>0</v>
      </c>
      <c r="BF73" s="220">
        <f t="shared" si="26"/>
        <v>0</v>
      </c>
      <c r="BG73" s="220">
        <f t="shared" si="26"/>
        <v>0</v>
      </c>
      <c r="BH73" s="220">
        <f t="shared" si="26"/>
        <v>0</v>
      </c>
      <c r="BI73" s="220">
        <f t="shared" si="26"/>
        <v>0</v>
      </c>
      <c r="BJ73" s="220">
        <f t="shared" si="26"/>
        <v>0</v>
      </c>
      <c r="BK73" s="220">
        <f t="shared" si="26"/>
        <v>0</v>
      </c>
      <c r="BL73" s="220">
        <f t="shared" si="26"/>
        <v>0</v>
      </c>
      <c r="BM73" s="220">
        <f t="shared" si="26"/>
        <v>0</v>
      </c>
      <c r="BN73" s="220">
        <f t="shared" si="26"/>
        <v>0</v>
      </c>
      <c r="BO73" s="220">
        <f t="shared" si="26"/>
        <v>0</v>
      </c>
      <c r="BP73" s="220">
        <f t="shared" si="26"/>
        <v>0</v>
      </c>
      <c r="BQ73" s="220">
        <f t="shared" ref="BQ73:EF73" si="27">SUM(BQ67:BQ68)</f>
        <v>0</v>
      </c>
      <c r="BR73" s="220">
        <f t="shared" si="27"/>
        <v>0</v>
      </c>
      <c r="BS73" s="220">
        <f t="shared" si="27"/>
        <v>0</v>
      </c>
      <c r="BT73" s="220">
        <f t="shared" si="27"/>
        <v>0</v>
      </c>
      <c r="BU73" s="220">
        <f t="shared" si="27"/>
        <v>0</v>
      </c>
      <c r="BV73" s="220">
        <f t="shared" si="27"/>
        <v>0</v>
      </c>
      <c r="BW73" s="220">
        <f t="shared" si="27"/>
        <v>0</v>
      </c>
      <c r="BX73" s="220">
        <f t="shared" si="27"/>
        <v>0</v>
      </c>
      <c r="BY73" s="220">
        <f t="shared" si="27"/>
        <v>0</v>
      </c>
      <c r="BZ73" s="220">
        <f t="shared" si="27"/>
        <v>0</v>
      </c>
      <c r="CA73" s="220">
        <f t="shared" si="27"/>
        <v>0</v>
      </c>
      <c r="CB73" s="220">
        <f t="shared" si="27"/>
        <v>0</v>
      </c>
      <c r="CC73" s="220">
        <f t="shared" si="27"/>
        <v>0</v>
      </c>
      <c r="CD73" s="220">
        <f t="shared" si="27"/>
        <v>0</v>
      </c>
      <c r="CE73" s="220">
        <f t="shared" si="27"/>
        <v>0</v>
      </c>
      <c r="CF73" s="220">
        <f t="shared" si="27"/>
        <v>0</v>
      </c>
      <c r="CG73" s="220">
        <f t="shared" si="27"/>
        <v>0</v>
      </c>
      <c r="CH73" s="220">
        <f t="shared" si="27"/>
        <v>0</v>
      </c>
      <c r="CI73" s="220">
        <f t="shared" si="27"/>
        <v>0</v>
      </c>
      <c r="CJ73" s="220">
        <f t="shared" si="27"/>
        <v>0</v>
      </c>
      <c r="CK73" s="220">
        <f t="shared" si="27"/>
        <v>0</v>
      </c>
      <c r="CL73" s="220">
        <f t="shared" si="27"/>
        <v>0</v>
      </c>
      <c r="CM73" s="220">
        <f t="shared" si="27"/>
        <v>0</v>
      </c>
      <c r="CN73" s="220">
        <f t="shared" si="27"/>
        <v>0</v>
      </c>
      <c r="CO73" s="220">
        <f t="shared" si="27"/>
        <v>0</v>
      </c>
      <c r="CP73" s="220">
        <f t="shared" si="27"/>
        <v>0</v>
      </c>
      <c r="CQ73" s="220">
        <f t="shared" si="27"/>
        <v>0</v>
      </c>
      <c r="CR73" s="220">
        <f t="shared" si="27"/>
        <v>0</v>
      </c>
      <c r="CS73" s="220">
        <f t="shared" si="27"/>
        <v>0</v>
      </c>
      <c r="CT73" s="220">
        <f t="shared" si="27"/>
        <v>0</v>
      </c>
      <c r="CU73" s="220">
        <f t="shared" si="27"/>
        <v>0</v>
      </c>
      <c r="CV73" s="220">
        <f t="shared" si="27"/>
        <v>0</v>
      </c>
      <c r="CW73" s="220">
        <f t="shared" si="27"/>
        <v>0</v>
      </c>
      <c r="CX73" s="220">
        <f t="shared" si="27"/>
        <v>0</v>
      </c>
      <c r="CY73" s="220">
        <f t="shared" si="27"/>
        <v>0</v>
      </c>
      <c r="CZ73" s="220">
        <f t="shared" si="27"/>
        <v>0</v>
      </c>
      <c r="DA73" s="220">
        <f t="shared" si="27"/>
        <v>0</v>
      </c>
      <c r="DB73" s="220">
        <f t="shared" si="27"/>
        <v>0</v>
      </c>
      <c r="DC73" s="220">
        <f t="shared" si="27"/>
        <v>0</v>
      </c>
      <c r="DD73" s="220">
        <f t="shared" si="27"/>
        <v>0</v>
      </c>
      <c r="DE73" s="220">
        <f t="shared" si="27"/>
        <v>0</v>
      </c>
      <c r="DF73" s="220">
        <f t="shared" si="27"/>
        <v>0</v>
      </c>
      <c r="DG73" s="220">
        <f t="shared" si="27"/>
        <v>0</v>
      </c>
      <c r="DH73" s="220">
        <f t="shared" si="27"/>
        <v>0</v>
      </c>
      <c r="DI73" s="220">
        <f t="shared" si="27"/>
        <v>0</v>
      </c>
      <c r="DJ73" s="220">
        <f t="shared" si="27"/>
        <v>0</v>
      </c>
      <c r="DK73" s="220">
        <f t="shared" si="27"/>
        <v>0</v>
      </c>
      <c r="DL73" s="220">
        <f t="shared" si="27"/>
        <v>0</v>
      </c>
      <c r="DM73" s="220">
        <f t="shared" si="27"/>
        <v>0</v>
      </c>
      <c r="DN73" s="220">
        <f t="shared" si="27"/>
        <v>0</v>
      </c>
      <c r="DO73" s="220">
        <f t="shared" si="27"/>
        <v>0</v>
      </c>
      <c r="DP73" s="220">
        <f t="shared" si="27"/>
        <v>0</v>
      </c>
      <c r="DQ73" s="220">
        <f t="shared" si="27"/>
        <v>0</v>
      </c>
      <c r="DR73" s="220">
        <f t="shared" si="27"/>
        <v>0</v>
      </c>
      <c r="DS73" s="220">
        <f t="shared" si="27"/>
        <v>0</v>
      </c>
      <c r="DT73" s="220">
        <f t="shared" si="27"/>
        <v>0</v>
      </c>
      <c r="DU73" s="220">
        <f t="shared" si="27"/>
        <v>0</v>
      </c>
      <c r="DV73" s="220">
        <f t="shared" ref="DV73" si="28">SUM(DV67:DV68)</f>
        <v>0</v>
      </c>
      <c r="DW73" s="220">
        <f t="shared" ref="DW73" si="29">SUM(DW67:DW68)</f>
        <v>0</v>
      </c>
      <c r="DX73" s="220">
        <f t="shared" si="27"/>
        <v>0</v>
      </c>
      <c r="DY73" s="220">
        <f t="shared" si="27"/>
        <v>0</v>
      </c>
      <c r="DZ73" s="220">
        <f t="shared" si="27"/>
        <v>0</v>
      </c>
      <c r="EA73" s="220">
        <f t="shared" si="27"/>
        <v>0</v>
      </c>
      <c r="EB73" s="220">
        <f t="shared" ref="EB73:EC73" si="30">SUM(EB67:EB68)</f>
        <v>0</v>
      </c>
      <c r="EC73" s="220">
        <f t="shared" si="30"/>
        <v>0</v>
      </c>
      <c r="ED73" s="220">
        <f t="shared" si="27"/>
        <v>0</v>
      </c>
      <c r="EE73" s="220">
        <f t="shared" si="27"/>
        <v>0</v>
      </c>
      <c r="EF73" s="220">
        <f t="shared" si="27"/>
        <v>0</v>
      </c>
      <c r="EG73" s="220">
        <f t="shared" ref="EG73:EI73" si="31">SUM(EG67:EG68)</f>
        <v>0</v>
      </c>
      <c r="EH73" s="220">
        <f t="shared" si="31"/>
        <v>0</v>
      </c>
      <c r="EI73" s="220">
        <f t="shared" si="31"/>
        <v>0</v>
      </c>
      <c r="EJ73" s="30"/>
      <c r="EK73" s="30"/>
    </row>
    <row r="74" spans="2:150" s="177" customFormat="1">
      <c r="B74" s="761" t="s">
        <v>714</v>
      </c>
      <c r="C74" s="761"/>
      <c r="D74" s="221"/>
      <c r="E74" s="221"/>
      <c r="F74" s="221"/>
      <c r="G74" s="221"/>
      <c r="H74" s="221"/>
      <c r="I74" s="221"/>
      <c r="J74" s="221"/>
      <c r="K74" s="221"/>
      <c r="L74" s="221"/>
      <c r="M74" s="221"/>
      <c r="N74" s="221"/>
      <c r="O74" s="221"/>
      <c r="P74" s="221"/>
      <c r="Q74" s="221"/>
      <c r="R74" s="221"/>
      <c r="S74" s="221"/>
      <c r="T74" s="221"/>
      <c r="U74" s="221"/>
      <c r="V74" s="221"/>
      <c r="W74" s="221"/>
      <c r="X74" s="221"/>
      <c r="Y74" s="221"/>
      <c r="Z74" s="221"/>
      <c r="AA74" s="221"/>
      <c r="AB74" s="221"/>
      <c r="AC74" s="221"/>
      <c r="AD74" s="221"/>
      <c r="AE74" s="221"/>
      <c r="AF74" s="221"/>
      <c r="AG74" s="221"/>
      <c r="AH74" s="221"/>
      <c r="AI74" s="221"/>
      <c r="AJ74" s="221"/>
      <c r="AK74" s="221"/>
      <c r="AL74" s="221"/>
      <c r="AM74" s="221"/>
      <c r="AN74" s="221"/>
      <c r="AO74" s="221"/>
      <c r="AP74" s="221"/>
      <c r="AQ74" s="221"/>
      <c r="AR74" s="221"/>
      <c r="AS74" s="221"/>
      <c r="AT74" s="221"/>
      <c r="AU74" s="221"/>
      <c r="AV74" s="221"/>
      <c r="AW74" s="221"/>
      <c r="AX74" s="221"/>
      <c r="AY74" s="221"/>
      <c r="AZ74" s="221"/>
      <c r="BA74" s="221"/>
      <c r="BB74" s="221"/>
      <c r="BC74" s="221"/>
      <c r="BD74" s="221"/>
      <c r="BE74" s="221"/>
      <c r="BF74" s="221"/>
      <c r="BG74" s="221"/>
      <c r="BH74" s="221"/>
      <c r="BI74" s="221"/>
      <c r="BJ74" s="221"/>
      <c r="BK74" s="221"/>
      <c r="BL74" s="221"/>
      <c r="BM74" s="221"/>
      <c r="BN74" s="221"/>
      <c r="BO74" s="221"/>
      <c r="BP74" s="221"/>
      <c r="BQ74" s="221"/>
      <c r="BR74" s="221"/>
      <c r="BS74" s="221"/>
      <c r="BT74" s="221"/>
      <c r="BU74" s="221"/>
      <c r="BV74" s="221"/>
      <c r="BW74" s="221"/>
      <c r="BX74" s="221"/>
      <c r="BY74" s="221"/>
      <c r="BZ74" s="221"/>
      <c r="CA74" s="221"/>
      <c r="CB74" s="221"/>
      <c r="CC74" s="221"/>
      <c r="CD74" s="221"/>
      <c r="CE74" s="221"/>
      <c r="CF74" s="221"/>
      <c r="CG74" s="221"/>
      <c r="CH74" s="221"/>
      <c r="CI74" s="221"/>
      <c r="CJ74" s="221"/>
      <c r="CK74" s="221"/>
      <c r="CL74" s="221"/>
      <c r="CM74" s="221"/>
      <c r="CN74" s="221"/>
      <c r="CO74" s="221"/>
      <c r="CP74" s="221"/>
      <c r="CQ74" s="221"/>
      <c r="CR74" s="221"/>
      <c r="CS74" s="221"/>
      <c r="CT74" s="221"/>
      <c r="CU74" s="221"/>
      <c r="CV74" s="221"/>
      <c r="CW74" s="221"/>
      <c r="CX74" s="221"/>
      <c r="CY74" s="221"/>
      <c r="CZ74" s="221"/>
      <c r="DA74" s="221"/>
      <c r="DB74" s="221"/>
      <c r="DC74" s="221"/>
      <c r="DD74" s="221"/>
      <c r="DE74" s="221"/>
      <c r="DF74" s="221"/>
      <c r="DG74" s="221"/>
      <c r="DH74" s="221"/>
      <c r="DI74" s="221"/>
      <c r="DJ74" s="221"/>
      <c r="DK74" s="221"/>
      <c r="DL74" s="221"/>
      <c r="DM74" s="221"/>
      <c r="DN74" s="221"/>
      <c r="DO74" s="221"/>
      <c r="DP74" s="221"/>
      <c r="DQ74" s="221"/>
      <c r="DR74" s="221"/>
      <c r="DS74" s="221"/>
      <c r="DT74" s="221"/>
      <c r="DU74" s="221"/>
      <c r="DV74" s="221"/>
      <c r="DW74" s="221"/>
      <c r="DX74" s="221"/>
      <c r="DY74" s="221"/>
      <c r="DZ74" s="221"/>
      <c r="EA74" s="221"/>
      <c r="EB74" s="221"/>
      <c r="EC74" s="221"/>
      <c r="ED74" s="221"/>
      <c r="EE74" s="221"/>
      <c r="EF74" s="221"/>
      <c r="EG74" s="221"/>
      <c r="EH74" s="221"/>
      <c r="EI74" s="221"/>
      <c r="EJ74" s="30">
        <v>17160</v>
      </c>
      <c r="EK74" s="129">
        <f>+EI74-EJ74</f>
        <v>-17160</v>
      </c>
    </row>
    <row r="75" spans="2:150" s="177" customFormat="1" ht="15">
      <c r="B75" s="727" t="s">
        <v>156</v>
      </c>
      <c r="C75" s="728"/>
      <c r="D75" s="222">
        <f>D70*D76</f>
        <v>0</v>
      </c>
      <c r="E75" s="222">
        <f t="shared" ref="E75:CA75" si="32">E70*E76</f>
        <v>57</v>
      </c>
      <c r="F75" s="222">
        <f t="shared" si="32"/>
        <v>0</v>
      </c>
      <c r="G75" s="222">
        <f t="shared" si="32"/>
        <v>0</v>
      </c>
      <c r="H75" s="222">
        <f t="shared" si="32"/>
        <v>63</v>
      </c>
      <c r="I75" s="222">
        <f t="shared" si="32"/>
        <v>0</v>
      </c>
      <c r="J75" s="222">
        <f t="shared" si="32"/>
        <v>0</v>
      </c>
      <c r="K75" s="222">
        <f t="shared" si="32"/>
        <v>0</v>
      </c>
      <c r="L75" s="222">
        <f>L70*L76</f>
        <v>0</v>
      </c>
      <c r="M75" s="222">
        <f t="shared" si="32"/>
        <v>0</v>
      </c>
      <c r="N75" s="222">
        <f t="shared" si="32"/>
        <v>0</v>
      </c>
      <c r="O75" s="222">
        <f t="shared" si="32"/>
        <v>0</v>
      </c>
      <c r="P75" s="222">
        <f t="shared" si="32"/>
        <v>0</v>
      </c>
      <c r="Q75" s="222">
        <f t="shared" si="32"/>
        <v>0</v>
      </c>
      <c r="R75" s="222">
        <f t="shared" si="32"/>
        <v>0</v>
      </c>
      <c r="S75" s="222">
        <f t="shared" si="32"/>
        <v>24</v>
      </c>
      <c r="T75" s="222">
        <f t="shared" si="32"/>
        <v>0</v>
      </c>
      <c r="U75" s="222">
        <f t="shared" si="32"/>
        <v>0</v>
      </c>
      <c r="V75" s="222">
        <f t="shared" si="32"/>
        <v>0</v>
      </c>
      <c r="W75" s="222">
        <f t="shared" si="32"/>
        <v>0</v>
      </c>
      <c r="X75" s="222">
        <f t="shared" si="32"/>
        <v>0</v>
      </c>
      <c r="Y75" s="222">
        <f t="shared" si="32"/>
        <v>0</v>
      </c>
      <c r="Z75" s="222">
        <f t="shared" si="32"/>
        <v>0</v>
      </c>
      <c r="AA75" s="222">
        <f>AA70*AA76</f>
        <v>0</v>
      </c>
      <c r="AB75" s="222">
        <f t="shared" si="32"/>
        <v>0</v>
      </c>
      <c r="AC75" s="222">
        <f t="shared" si="32"/>
        <v>0</v>
      </c>
      <c r="AD75" s="222">
        <f t="shared" si="32"/>
        <v>0</v>
      </c>
      <c r="AE75" s="222">
        <f t="shared" si="32"/>
        <v>0</v>
      </c>
      <c r="AF75" s="222">
        <f t="shared" si="32"/>
        <v>0</v>
      </c>
      <c r="AG75" s="222">
        <f t="shared" si="32"/>
        <v>0</v>
      </c>
      <c r="AH75" s="222">
        <f t="shared" si="32"/>
        <v>0</v>
      </c>
      <c r="AI75" s="222">
        <f t="shared" si="32"/>
        <v>26.6</v>
      </c>
      <c r="AJ75" s="222">
        <f t="shared" si="32"/>
        <v>0</v>
      </c>
      <c r="AK75" s="222">
        <f t="shared" si="32"/>
        <v>0</v>
      </c>
      <c r="AL75" s="222">
        <f t="shared" si="32"/>
        <v>58</v>
      </c>
      <c r="AM75" s="222">
        <f t="shared" si="32"/>
        <v>0</v>
      </c>
      <c r="AN75" s="222">
        <f t="shared" si="32"/>
        <v>0</v>
      </c>
      <c r="AO75" s="222">
        <f t="shared" si="32"/>
        <v>240</v>
      </c>
      <c r="AP75" s="222">
        <f t="shared" si="32"/>
        <v>0</v>
      </c>
      <c r="AQ75" s="222">
        <f t="shared" si="32"/>
        <v>0</v>
      </c>
      <c r="AR75" s="222">
        <f t="shared" si="32"/>
        <v>0</v>
      </c>
      <c r="AS75" s="222">
        <f t="shared" si="32"/>
        <v>0</v>
      </c>
      <c r="AT75" s="222">
        <f t="shared" si="32"/>
        <v>0</v>
      </c>
      <c r="AU75" s="222">
        <f t="shared" si="32"/>
        <v>30</v>
      </c>
      <c r="AV75" s="222">
        <f t="shared" si="32"/>
        <v>0</v>
      </c>
      <c r="AW75" s="222">
        <f t="shared" si="32"/>
        <v>0</v>
      </c>
      <c r="AX75" s="222">
        <f t="shared" si="32"/>
        <v>0</v>
      </c>
      <c r="AY75" s="222">
        <f t="shared" si="32"/>
        <v>0</v>
      </c>
      <c r="AZ75" s="222">
        <f t="shared" si="32"/>
        <v>0</v>
      </c>
      <c r="BA75" s="222">
        <f t="shared" si="32"/>
        <v>0</v>
      </c>
      <c r="BB75" s="222">
        <f t="shared" si="32"/>
        <v>0</v>
      </c>
      <c r="BC75" s="222">
        <f t="shared" si="32"/>
        <v>28.200000000000003</v>
      </c>
      <c r="BD75" s="222">
        <f t="shared" si="32"/>
        <v>0</v>
      </c>
      <c r="BE75" s="222">
        <f t="shared" si="32"/>
        <v>0</v>
      </c>
      <c r="BF75" s="222">
        <f t="shared" si="32"/>
        <v>94</v>
      </c>
      <c r="BG75" s="222">
        <f t="shared" si="32"/>
        <v>0</v>
      </c>
      <c r="BH75" s="222">
        <f t="shared" si="32"/>
        <v>0</v>
      </c>
      <c r="BI75" s="222">
        <f t="shared" si="32"/>
        <v>0</v>
      </c>
      <c r="BJ75" s="222">
        <f t="shared" si="32"/>
        <v>0</v>
      </c>
      <c r="BK75" s="222">
        <f t="shared" si="32"/>
        <v>0</v>
      </c>
      <c r="BL75" s="222">
        <f t="shared" si="32"/>
        <v>0</v>
      </c>
      <c r="BM75" s="222">
        <f t="shared" si="32"/>
        <v>0</v>
      </c>
      <c r="BN75" s="222">
        <f t="shared" si="32"/>
        <v>0</v>
      </c>
      <c r="BO75" s="222">
        <f t="shared" si="32"/>
        <v>0</v>
      </c>
      <c r="BP75" s="222">
        <f t="shared" si="32"/>
        <v>0</v>
      </c>
      <c r="BQ75" s="222">
        <f t="shared" si="32"/>
        <v>0</v>
      </c>
      <c r="BR75" s="222">
        <f t="shared" si="32"/>
        <v>0</v>
      </c>
      <c r="BS75" s="222">
        <f t="shared" si="32"/>
        <v>0</v>
      </c>
      <c r="BT75" s="222">
        <f t="shared" si="32"/>
        <v>0</v>
      </c>
      <c r="BU75" s="222">
        <f t="shared" si="32"/>
        <v>0</v>
      </c>
      <c r="BV75" s="222">
        <f t="shared" si="32"/>
        <v>0</v>
      </c>
      <c r="BW75" s="222">
        <f t="shared" si="32"/>
        <v>0</v>
      </c>
      <c r="BX75" s="222">
        <f t="shared" si="32"/>
        <v>0</v>
      </c>
      <c r="BY75" s="222">
        <f t="shared" si="32"/>
        <v>0</v>
      </c>
      <c r="BZ75" s="222">
        <f t="shared" si="32"/>
        <v>0</v>
      </c>
      <c r="CA75" s="222">
        <f t="shared" si="32"/>
        <v>0</v>
      </c>
      <c r="CB75" s="222">
        <f t="shared" ref="CB75:EH75" si="33">CB70*CB76</f>
        <v>0</v>
      </c>
      <c r="CC75" s="222">
        <f t="shared" si="33"/>
        <v>0</v>
      </c>
      <c r="CD75" s="222">
        <f t="shared" si="33"/>
        <v>0</v>
      </c>
      <c r="CE75" s="222">
        <f t="shared" si="33"/>
        <v>0</v>
      </c>
      <c r="CF75" s="222">
        <f t="shared" si="33"/>
        <v>48</v>
      </c>
      <c r="CG75" s="222">
        <f t="shared" si="33"/>
        <v>0</v>
      </c>
      <c r="CH75" s="222">
        <f t="shared" si="33"/>
        <v>0</v>
      </c>
      <c r="CI75" s="222">
        <f t="shared" si="33"/>
        <v>38.5</v>
      </c>
      <c r="CJ75" s="222">
        <f t="shared" si="33"/>
        <v>0</v>
      </c>
      <c r="CK75" s="222">
        <f t="shared" si="33"/>
        <v>8</v>
      </c>
      <c r="CL75" s="222">
        <f t="shared" si="33"/>
        <v>0</v>
      </c>
      <c r="CM75" s="222">
        <f t="shared" si="33"/>
        <v>0</v>
      </c>
      <c r="CN75" s="222">
        <f t="shared" si="33"/>
        <v>0</v>
      </c>
      <c r="CO75" s="222">
        <f t="shared" si="33"/>
        <v>0</v>
      </c>
      <c r="CP75" s="222">
        <f t="shared" si="33"/>
        <v>0</v>
      </c>
      <c r="CQ75" s="222">
        <f t="shared" si="33"/>
        <v>0</v>
      </c>
      <c r="CR75" s="222">
        <f t="shared" si="33"/>
        <v>0</v>
      </c>
      <c r="CS75" s="222">
        <f t="shared" si="33"/>
        <v>0</v>
      </c>
      <c r="CT75" s="222">
        <f t="shared" si="33"/>
        <v>0</v>
      </c>
      <c r="CU75" s="222">
        <f t="shared" si="33"/>
        <v>0</v>
      </c>
      <c r="CV75" s="222">
        <f t="shared" si="33"/>
        <v>0</v>
      </c>
      <c r="CW75" s="222">
        <f t="shared" si="33"/>
        <v>0</v>
      </c>
      <c r="CX75" s="222">
        <f t="shared" si="33"/>
        <v>0</v>
      </c>
      <c r="CY75" s="222">
        <f t="shared" si="33"/>
        <v>0</v>
      </c>
      <c r="CZ75" s="222">
        <f t="shared" si="33"/>
        <v>0</v>
      </c>
      <c r="DA75" s="222">
        <f t="shared" si="33"/>
        <v>0</v>
      </c>
      <c r="DB75" s="222">
        <f t="shared" si="33"/>
        <v>0</v>
      </c>
      <c r="DC75" s="222">
        <f t="shared" ref="DC75:DF75" si="34">DC70*DC76</f>
        <v>0</v>
      </c>
      <c r="DD75" s="222">
        <f t="shared" si="34"/>
        <v>0</v>
      </c>
      <c r="DE75" s="222">
        <f t="shared" si="34"/>
        <v>0</v>
      </c>
      <c r="DF75" s="222">
        <f t="shared" si="34"/>
        <v>0</v>
      </c>
      <c r="DG75" s="222">
        <f t="shared" si="33"/>
        <v>0</v>
      </c>
      <c r="DH75" s="222">
        <f t="shared" si="33"/>
        <v>0</v>
      </c>
      <c r="DI75" s="222">
        <f t="shared" si="33"/>
        <v>0</v>
      </c>
      <c r="DJ75" s="222">
        <f t="shared" si="33"/>
        <v>0</v>
      </c>
      <c r="DK75" s="222">
        <f t="shared" si="33"/>
        <v>0</v>
      </c>
      <c r="DL75" s="222">
        <f t="shared" si="33"/>
        <v>0</v>
      </c>
      <c r="DM75" s="222">
        <f t="shared" si="33"/>
        <v>0</v>
      </c>
      <c r="DN75" s="222">
        <f t="shared" si="33"/>
        <v>0</v>
      </c>
      <c r="DO75" s="222">
        <f t="shared" ref="DO75:DQ75" si="35">DO70*DO76</f>
        <v>0</v>
      </c>
      <c r="DP75" s="222">
        <f t="shared" si="35"/>
        <v>0</v>
      </c>
      <c r="DQ75" s="222">
        <f t="shared" si="35"/>
        <v>0</v>
      </c>
      <c r="DR75" s="222">
        <f t="shared" si="33"/>
        <v>0</v>
      </c>
      <c r="DS75" s="222"/>
      <c r="DT75" s="222">
        <f>DT70*DT76</f>
        <v>0</v>
      </c>
      <c r="DU75" s="222">
        <f>DU70*DU76</f>
        <v>0</v>
      </c>
      <c r="DV75" s="222"/>
      <c r="DW75" s="222"/>
      <c r="DX75" s="222">
        <f t="shared" si="33"/>
        <v>0</v>
      </c>
      <c r="DY75" s="222">
        <f t="shared" si="33"/>
        <v>0</v>
      </c>
      <c r="DZ75" s="222">
        <f t="shared" si="33"/>
        <v>0</v>
      </c>
      <c r="EA75" s="222">
        <f t="shared" si="33"/>
        <v>0</v>
      </c>
      <c r="EB75" s="222">
        <f t="shared" ref="EB75:EC75" si="36">EB70*EB76</f>
        <v>17.759999999999998</v>
      </c>
      <c r="EC75" s="222">
        <f t="shared" si="36"/>
        <v>0</v>
      </c>
      <c r="ED75" s="222">
        <f t="shared" si="33"/>
        <v>32</v>
      </c>
      <c r="EE75" s="222">
        <f t="shared" si="33"/>
        <v>0</v>
      </c>
      <c r="EF75" s="222">
        <f t="shared" ref="EF75:EG75" si="37">EF70*EF76</f>
        <v>0</v>
      </c>
      <c r="EG75" s="222">
        <f t="shared" si="37"/>
        <v>0</v>
      </c>
      <c r="EH75" s="222">
        <f t="shared" si="33"/>
        <v>0</v>
      </c>
      <c r="EI75" s="108">
        <f>SUM(D75:EH75)</f>
        <v>765.06000000000006</v>
      </c>
      <c r="EJ75" s="30"/>
      <c r="EK75" s="30"/>
    </row>
    <row r="76" spans="2:150" s="177" customFormat="1">
      <c r="B76" s="727" t="s">
        <v>259</v>
      </c>
      <c r="C76" s="728"/>
      <c r="D76" s="222">
        <v>12</v>
      </c>
      <c r="E76" s="222">
        <v>0.5</v>
      </c>
      <c r="F76" s="222">
        <v>0.5</v>
      </c>
      <c r="G76" s="222">
        <v>12</v>
      </c>
      <c r="H76" s="222">
        <v>0.5</v>
      </c>
      <c r="I76" s="222">
        <v>0.5</v>
      </c>
      <c r="J76" s="222">
        <v>3.6</v>
      </c>
      <c r="K76" s="222">
        <v>0.12</v>
      </c>
      <c r="L76" s="222">
        <v>0.12</v>
      </c>
      <c r="M76" s="222">
        <v>9.6</v>
      </c>
      <c r="N76" s="222">
        <v>0.4</v>
      </c>
      <c r="O76" s="222">
        <v>0.4</v>
      </c>
      <c r="P76" s="222">
        <v>12</v>
      </c>
      <c r="Q76" s="222">
        <v>1</v>
      </c>
      <c r="R76" s="222">
        <v>1</v>
      </c>
      <c r="S76" s="222">
        <v>12</v>
      </c>
      <c r="T76" s="222">
        <v>1</v>
      </c>
      <c r="U76" s="222">
        <v>1</v>
      </c>
      <c r="V76" s="222">
        <v>12</v>
      </c>
      <c r="W76" s="222">
        <v>1</v>
      </c>
      <c r="X76" s="222">
        <v>1</v>
      </c>
      <c r="Y76" s="222">
        <v>0.96</v>
      </c>
      <c r="Z76" s="222">
        <v>0.08</v>
      </c>
      <c r="AA76" s="222">
        <v>0.08</v>
      </c>
      <c r="AB76" s="222">
        <v>1.2</v>
      </c>
      <c r="AC76" s="222">
        <v>0.2</v>
      </c>
      <c r="AD76" s="222">
        <v>0.2</v>
      </c>
      <c r="AE76" s="222">
        <v>2.4</v>
      </c>
      <c r="AF76" s="222">
        <v>0.2</v>
      </c>
      <c r="AG76" s="222">
        <v>0.2</v>
      </c>
      <c r="AH76" s="222">
        <v>12</v>
      </c>
      <c r="AI76" s="222">
        <v>0.2</v>
      </c>
      <c r="AJ76" s="222">
        <v>0.2</v>
      </c>
      <c r="AK76" s="222">
        <v>12</v>
      </c>
      <c r="AL76" s="222">
        <v>0.4</v>
      </c>
      <c r="AM76" s="222">
        <v>0.4</v>
      </c>
      <c r="AN76" s="222">
        <v>12</v>
      </c>
      <c r="AO76" s="222">
        <v>1</v>
      </c>
      <c r="AP76" s="222">
        <v>1</v>
      </c>
      <c r="AQ76" s="222">
        <v>10</v>
      </c>
      <c r="AR76" s="222">
        <v>5</v>
      </c>
      <c r="AS76" s="222">
        <v>5</v>
      </c>
      <c r="AT76" s="222">
        <v>5</v>
      </c>
      <c r="AU76" s="222">
        <v>15</v>
      </c>
      <c r="AV76" s="222">
        <v>1.08</v>
      </c>
      <c r="AW76" s="222">
        <v>0.09</v>
      </c>
      <c r="AX76" s="222">
        <v>0.09</v>
      </c>
      <c r="AY76" s="222">
        <v>1.08</v>
      </c>
      <c r="AZ76" s="222">
        <v>0.09</v>
      </c>
      <c r="BA76" s="222">
        <v>0.09</v>
      </c>
      <c r="BB76" s="222">
        <v>12</v>
      </c>
      <c r="BC76" s="222">
        <v>0.2</v>
      </c>
      <c r="BD76" s="222">
        <v>0.2</v>
      </c>
      <c r="BE76" s="222">
        <v>12</v>
      </c>
      <c r="BF76" s="222">
        <v>1</v>
      </c>
      <c r="BG76" s="222">
        <v>1</v>
      </c>
      <c r="BH76" s="222">
        <v>10</v>
      </c>
      <c r="BI76" s="222">
        <v>5</v>
      </c>
      <c r="BJ76" s="222">
        <v>5</v>
      </c>
      <c r="BK76" s="222">
        <v>5</v>
      </c>
      <c r="BL76" s="222">
        <v>15</v>
      </c>
      <c r="BM76" s="222">
        <v>12</v>
      </c>
      <c r="BN76" s="222">
        <v>0.2</v>
      </c>
      <c r="BO76" s="222">
        <v>0.2</v>
      </c>
      <c r="BP76" s="222">
        <v>10.8</v>
      </c>
      <c r="BQ76" s="222">
        <v>0.18</v>
      </c>
      <c r="BR76" s="222">
        <v>0.18</v>
      </c>
      <c r="BS76" s="222">
        <v>1.8</v>
      </c>
      <c r="BT76" s="222">
        <v>0.18</v>
      </c>
      <c r="BU76" s="222">
        <v>0.18</v>
      </c>
      <c r="BV76" s="222">
        <v>1.8</v>
      </c>
      <c r="BW76" s="222">
        <v>0.18</v>
      </c>
      <c r="BX76" s="222">
        <v>0.18</v>
      </c>
      <c r="BY76" s="222">
        <v>1.8</v>
      </c>
      <c r="BZ76" s="222">
        <v>0.18</v>
      </c>
      <c r="CA76" s="222">
        <v>0.18</v>
      </c>
      <c r="CB76" s="222">
        <v>1.8</v>
      </c>
      <c r="CC76" s="222">
        <v>0.18</v>
      </c>
      <c r="CD76" s="222">
        <v>0.18</v>
      </c>
      <c r="CE76" s="222">
        <v>1</v>
      </c>
      <c r="CF76" s="222">
        <v>0.2</v>
      </c>
      <c r="CG76" s="222">
        <v>0.2</v>
      </c>
      <c r="CH76" s="222">
        <v>0.08</v>
      </c>
      <c r="CI76" s="222">
        <v>0.5</v>
      </c>
      <c r="CJ76" s="222">
        <v>0.5</v>
      </c>
      <c r="CK76" s="222">
        <v>1</v>
      </c>
      <c r="CL76" s="222">
        <v>1</v>
      </c>
      <c r="CM76" s="222">
        <v>5</v>
      </c>
      <c r="CN76" s="222">
        <v>1</v>
      </c>
      <c r="CO76" s="222">
        <v>5</v>
      </c>
      <c r="CP76" s="222">
        <v>0</v>
      </c>
      <c r="CQ76" s="222">
        <v>12</v>
      </c>
      <c r="CR76" s="222">
        <v>0.1</v>
      </c>
      <c r="CS76" s="222">
        <v>18</v>
      </c>
      <c r="CT76" s="222">
        <v>0.2</v>
      </c>
      <c r="CU76" s="222">
        <v>18</v>
      </c>
      <c r="CV76" s="222">
        <v>0.5</v>
      </c>
      <c r="CW76" s="222">
        <v>18</v>
      </c>
      <c r="CX76" s="222">
        <v>1</v>
      </c>
      <c r="CY76" s="222">
        <v>18</v>
      </c>
      <c r="CZ76" s="222">
        <v>1</v>
      </c>
      <c r="DA76" s="222">
        <v>18</v>
      </c>
      <c r="DB76" s="222">
        <v>1</v>
      </c>
      <c r="DC76" s="222"/>
      <c r="DD76" s="222"/>
      <c r="DE76" s="222"/>
      <c r="DF76" s="222"/>
      <c r="DG76" s="222">
        <v>20</v>
      </c>
      <c r="DH76" s="222">
        <v>5</v>
      </c>
      <c r="DI76" s="222">
        <v>16</v>
      </c>
      <c r="DJ76" s="222">
        <v>0.2</v>
      </c>
      <c r="DK76" s="222">
        <v>18</v>
      </c>
      <c r="DL76" s="222">
        <v>0.5</v>
      </c>
      <c r="DM76" s="222">
        <v>18</v>
      </c>
      <c r="DN76" s="222">
        <v>1</v>
      </c>
      <c r="DO76" s="222"/>
      <c r="DP76" s="222"/>
      <c r="DQ76" s="222"/>
      <c r="DR76" s="222">
        <v>15</v>
      </c>
      <c r="DS76" s="222">
        <f>0.08*12</f>
        <v>0.96</v>
      </c>
      <c r="DT76" s="222">
        <v>0.08</v>
      </c>
      <c r="DU76" s="222">
        <v>0.08</v>
      </c>
      <c r="DV76" s="222">
        <f>0.08*6</f>
        <v>0.48</v>
      </c>
      <c r="DW76" s="222">
        <f>0.08*6</f>
        <v>0.48</v>
      </c>
      <c r="DX76" s="222">
        <f>0.08*6</f>
        <v>0.48</v>
      </c>
      <c r="DY76" s="222">
        <f>0.08*6</f>
        <v>0.48</v>
      </c>
      <c r="DZ76" s="222">
        <f>0.08*12</f>
        <v>0.96</v>
      </c>
      <c r="EA76" s="222">
        <f>0.08*12</f>
        <v>0.96</v>
      </c>
      <c r="EB76" s="222">
        <f>0.08*6</f>
        <v>0.48</v>
      </c>
      <c r="EC76" s="222">
        <f>0.08*6</f>
        <v>0.48</v>
      </c>
      <c r="ED76" s="222">
        <v>0.2</v>
      </c>
      <c r="EE76" s="222">
        <v>0.2</v>
      </c>
      <c r="EF76" s="222">
        <v>0.2</v>
      </c>
      <c r="EG76" s="222">
        <v>0.2</v>
      </c>
      <c r="EH76" s="222">
        <v>1</v>
      </c>
      <c r="EI76" s="222">
        <v>0</v>
      </c>
      <c r="EJ76" s="30"/>
      <c r="EK76" s="30"/>
    </row>
    <row r="77" spans="2:150">
      <c r="CP77" s="223"/>
      <c r="CX77" s="223"/>
      <c r="CY77" s="223"/>
      <c r="CZ77" s="223"/>
      <c r="DA77" s="223"/>
      <c r="DB77" s="223"/>
      <c r="DC77" s="223"/>
      <c r="DD77" s="223"/>
      <c r="DE77" s="223"/>
      <c r="DF77" s="223"/>
      <c r="EH77" s="223"/>
      <c r="EI77" s="224"/>
    </row>
    <row r="78" spans="2:150">
      <c r="D78" s="668" t="s">
        <v>266</v>
      </c>
      <c r="E78" s="668"/>
      <c r="F78" s="668"/>
      <c r="G78" s="668"/>
      <c r="H78" s="668"/>
      <c r="I78" s="668"/>
      <c r="J78" s="668"/>
      <c r="K78" s="668"/>
      <c r="L78" s="668"/>
      <c r="M78" s="668"/>
      <c r="N78" s="668"/>
      <c r="O78" s="668"/>
      <c r="P78" s="668"/>
      <c r="Q78" s="668"/>
      <c r="R78" s="668"/>
      <c r="S78" s="668"/>
      <c r="T78" s="668"/>
      <c r="U78" s="668"/>
      <c r="V78" s="668"/>
      <c r="W78" s="668"/>
      <c r="X78" s="668"/>
      <c r="Y78" s="668"/>
      <c r="Z78" s="668"/>
      <c r="AA78" s="668"/>
      <c r="AB78" s="668"/>
      <c r="AC78" s="668"/>
      <c r="AD78" s="668"/>
      <c r="AE78" s="668"/>
      <c r="AF78" s="668"/>
      <c r="AG78" s="668"/>
      <c r="AH78" s="668"/>
      <c r="AI78" s="668"/>
      <c r="AJ78" s="668"/>
      <c r="AK78" s="668"/>
      <c r="AL78" s="668"/>
      <c r="AM78" s="668"/>
      <c r="AN78" s="668"/>
      <c r="AO78" s="668"/>
      <c r="AP78" s="668"/>
      <c r="AQ78" s="668"/>
      <c r="AR78" s="668"/>
      <c r="AS78" s="668"/>
      <c r="AT78" s="668"/>
      <c r="AU78" s="668"/>
      <c r="AV78" s="668" t="s">
        <v>267</v>
      </c>
      <c r="AW78" s="668"/>
      <c r="AX78" s="668"/>
      <c r="AY78" s="668"/>
      <c r="AZ78" s="668"/>
      <c r="BA78" s="668"/>
      <c r="BB78" s="668"/>
      <c r="BC78" s="668"/>
      <c r="BD78" s="668"/>
      <c r="BE78" s="668"/>
      <c r="BF78" s="668"/>
      <c r="BG78" s="668"/>
      <c r="BH78" s="668"/>
      <c r="BI78" s="668"/>
      <c r="BJ78" s="668"/>
      <c r="BK78" s="668"/>
      <c r="BL78" s="668"/>
      <c r="BM78" s="668"/>
      <c r="BN78" s="668"/>
      <c r="BO78" s="668"/>
      <c r="BP78" s="668"/>
      <c r="BQ78" s="668"/>
      <c r="BR78" s="668"/>
      <c r="BS78" s="668"/>
      <c r="BT78" s="668"/>
      <c r="BU78" s="668"/>
      <c r="BV78" s="668"/>
      <c r="BW78" s="668"/>
      <c r="BX78" s="668"/>
      <c r="BY78" s="668"/>
      <c r="BZ78" s="668"/>
      <c r="CA78" s="668"/>
      <c r="CB78" s="668"/>
      <c r="CC78" s="668"/>
      <c r="CD78" s="668"/>
      <c r="CE78" s="668" t="s">
        <v>268</v>
      </c>
      <c r="CF78" s="668"/>
      <c r="CG78" s="668"/>
      <c r="CH78" s="668"/>
      <c r="CI78" s="668"/>
      <c r="CJ78" s="668"/>
      <c r="CK78" s="668"/>
      <c r="CL78" s="668"/>
      <c r="CM78" s="668"/>
      <c r="CN78" s="668"/>
      <c r="CO78" s="668"/>
      <c r="CP78" s="668"/>
      <c r="CQ78" s="668"/>
      <c r="CR78" s="668"/>
      <c r="CS78" s="668"/>
      <c r="CT78" s="668"/>
      <c r="CU78" s="668"/>
      <c r="CV78" s="668"/>
      <c r="CW78" s="668"/>
      <c r="CX78" s="668"/>
      <c r="CY78" s="668"/>
      <c r="CZ78" s="668"/>
      <c r="DA78" s="668"/>
      <c r="DB78" s="668"/>
      <c r="DC78" s="668"/>
      <c r="DD78" s="668"/>
      <c r="DE78" s="668"/>
      <c r="DF78" s="668"/>
      <c r="DG78" s="668"/>
      <c r="DH78" s="668"/>
      <c r="DI78" s="668"/>
      <c r="DJ78" s="668"/>
      <c r="DK78" s="668"/>
      <c r="DL78" s="668"/>
      <c r="DM78" s="668"/>
      <c r="DN78" s="668"/>
      <c r="DO78" s="668"/>
      <c r="DP78" s="668"/>
      <c r="DQ78" s="668"/>
      <c r="DR78" s="668"/>
      <c r="DS78" s="668"/>
      <c r="DT78" s="668"/>
      <c r="DU78" s="668"/>
      <c r="DV78" s="668"/>
      <c r="DW78" s="668"/>
      <c r="DX78" s="668"/>
      <c r="DY78" s="668"/>
      <c r="DZ78" s="668"/>
      <c r="EA78" s="668"/>
      <c r="EB78" s="668"/>
      <c r="EC78" s="668"/>
      <c r="ED78" s="668"/>
      <c r="EE78" s="668"/>
      <c r="EF78" s="668"/>
      <c r="EG78" s="668"/>
      <c r="EH78" s="668"/>
      <c r="EI78" s="668"/>
      <c r="EJ78" s="668"/>
      <c r="EK78" s="668"/>
    </row>
    <row r="79" spans="2:150">
      <c r="D79" s="668"/>
      <c r="E79" s="668"/>
      <c r="F79" s="668"/>
      <c r="G79" s="668"/>
      <c r="H79" s="668"/>
      <c r="I79" s="668"/>
      <c r="J79" s="668"/>
      <c r="K79" s="668"/>
      <c r="L79" s="668"/>
      <c r="M79" s="668"/>
      <c r="N79" s="668"/>
      <c r="O79" s="668"/>
      <c r="P79" s="668"/>
      <c r="Q79" s="668"/>
      <c r="R79" s="668"/>
      <c r="S79" s="668"/>
      <c r="T79" s="668"/>
      <c r="U79" s="668"/>
      <c r="V79" s="668"/>
      <c r="W79" s="668"/>
      <c r="X79" s="668"/>
      <c r="Y79" s="668"/>
      <c r="Z79" s="668"/>
      <c r="AA79" s="668"/>
      <c r="AB79" s="668"/>
      <c r="AC79" s="668"/>
      <c r="AD79" s="668"/>
      <c r="AE79" s="668"/>
      <c r="AF79" s="668"/>
      <c r="AG79" s="668"/>
      <c r="AH79" s="668"/>
      <c r="AI79" s="668"/>
      <c r="AJ79" s="668"/>
      <c r="AK79" s="668"/>
      <c r="AL79" s="668"/>
      <c r="AM79" s="668"/>
      <c r="AN79" s="668"/>
      <c r="AO79" s="668"/>
      <c r="AP79" s="668"/>
      <c r="AQ79" s="668"/>
      <c r="AR79" s="668"/>
      <c r="AS79" s="668"/>
      <c r="AT79" s="668"/>
      <c r="AU79" s="668"/>
      <c r="AV79" s="668"/>
      <c r="AW79" s="668"/>
      <c r="AX79" s="668"/>
      <c r="AY79" s="668"/>
      <c r="AZ79" s="668"/>
      <c r="BA79" s="668"/>
      <c r="BB79" s="668"/>
      <c r="BC79" s="668"/>
      <c r="BD79" s="668"/>
      <c r="BE79" s="668"/>
      <c r="BF79" s="668"/>
      <c r="BG79" s="668"/>
      <c r="BH79" s="668"/>
      <c r="BI79" s="668"/>
      <c r="BJ79" s="668"/>
      <c r="BK79" s="668"/>
      <c r="BL79" s="668"/>
      <c r="BM79" s="668"/>
      <c r="BN79" s="668"/>
      <c r="BO79" s="668"/>
      <c r="BP79" s="668"/>
      <c r="BQ79" s="668"/>
      <c r="BR79" s="668"/>
      <c r="BS79" s="668"/>
      <c r="BT79" s="668"/>
      <c r="BU79" s="668"/>
      <c r="BV79" s="668"/>
      <c r="BW79" s="668"/>
      <c r="BX79" s="668"/>
      <c r="BY79" s="668"/>
      <c r="BZ79" s="668"/>
      <c r="CA79" s="668"/>
      <c r="CB79" s="668"/>
      <c r="CC79" s="668"/>
      <c r="CD79" s="668"/>
      <c r="CE79" s="668"/>
      <c r="CF79" s="668"/>
      <c r="CG79" s="668"/>
      <c r="CH79" s="668"/>
      <c r="CI79" s="668"/>
      <c r="CJ79" s="668"/>
      <c r="CK79" s="668"/>
      <c r="CL79" s="668"/>
      <c r="CM79" s="668"/>
      <c r="CN79" s="668"/>
      <c r="CO79" s="668"/>
      <c r="CP79" s="668"/>
      <c r="CQ79" s="668"/>
      <c r="CR79" s="668"/>
      <c r="CS79" s="668"/>
      <c r="CT79" s="668"/>
      <c r="CU79" s="668"/>
      <c r="CV79" s="668"/>
      <c r="CW79" s="668"/>
      <c r="CX79" s="668"/>
      <c r="CY79" s="668"/>
      <c r="CZ79" s="668"/>
      <c r="DA79" s="668"/>
      <c r="DB79" s="668"/>
      <c r="DC79" s="668"/>
      <c r="DD79" s="668"/>
      <c r="DE79" s="668"/>
      <c r="DF79" s="668"/>
      <c r="DG79" s="668"/>
      <c r="DH79" s="668"/>
      <c r="DI79" s="668"/>
      <c r="DJ79" s="668"/>
      <c r="DK79" s="668"/>
      <c r="DL79" s="668"/>
      <c r="DM79" s="668"/>
      <c r="DN79" s="668"/>
      <c r="DO79" s="668"/>
      <c r="DP79" s="668"/>
      <c r="DQ79" s="668"/>
      <c r="DR79" s="668"/>
      <c r="DS79" s="668"/>
      <c r="DT79" s="668"/>
      <c r="DU79" s="668"/>
      <c r="DV79" s="668"/>
      <c r="DW79" s="668"/>
      <c r="DX79" s="668"/>
      <c r="DY79" s="668"/>
      <c r="DZ79" s="668"/>
      <c r="EA79" s="668"/>
      <c r="EB79" s="668"/>
      <c r="EC79" s="668"/>
      <c r="ED79" s="668"/>
      <c r="EE79" s="668"/>
      <c r="EF79" s="668"/>
      <c r="EG79" s="668"/>
      <c r="EH79" s="668"/>
      <c r="EI79" s="668"/>
      <c r="EJ79" s="668"/>
      <c r="EK79" s="668"/>
    </row>
    <row r="80" spans="2:150">
      <c r="D80" s="668"/>
      <c r="E80" s="668"/>
      <c r="F80" s="668"/>
      <c r="G80" s="668"/>
      <c r="H80" s="668"/>
      <c r="I80" s="668"/>
      <c r="J80" s="668"/>
      <c r="K80" s="668"/>
      <c r="L80" s="668"/>
      <c r="M80" s="668"/>
      <c r="N80" s="668"/>
      <c r="O80" s="668"/>
      <c r="P80" s="668"/>
      <c r="Q80" s="668"/>
      <c r="R80" s="668"/>
      <c r="S80" s="668"/>
      <c r="T80" s="668"/>
      <c r="U80" s="668"/>
      <c r="V80" s="668"/>
      <c r="W80" s="668"/>
      <c r="X80" s="668"/>
      <c r="Y80" s="668"/>
      <c r="Z80" s="668"/>
      <c r="AA80" s="668"/>
      <c r="AB80" s="668"/>
      <c r="AC80" s="668"/>
      <c r="AD80" s="668"/>
      <c r="AE80" s="668"/>
      <c r="AF80" s="668"/>
      <c r="AG80" s="668"/>
      <c r="AH80" s="668"/>
      <c r="AI80" s="668"/>
      <c r="AJ80" s="668"/>
      <c r="AK80" s="668"/>
      <c r="AL80" s="668"/>
      <c r="AM80" s="668"/>
      <c r="AN80" s="668"/>
      <c r="AO80" s="668"/>
      <c r="AP80" s="668"/>
      <c r="AQ80" s="668"/>
      <c r="AR80" s="668"/>
      <c r="AS80" s="668"/>
      <c r="AT80" s="668"/>
      <c r="AU80" s="668"/>
      <c r="AV80" s="668"/>
      <c r="AW80" s="668"/>
      <c r="AX80" s="668"/>
      <c r="AY80" s="668"/>
      <c r="AZ80" s="668"/>
      <c r="BA80" s="668"/>
      <c r="BB80" s="668"/>
      <c r="BC80" s="668"/>
      <c r="BD80" s="668"/>
      <c r="BE80" s="668"/>
      <c r="BF80" s="668"/>
      <c r="BG80" s="668"/>
      <c r="BH80" s="668"/>
      <c r="BI80" s="668"/>
      <c r="BJ80" s="668"/>
      <c r="BK80" s="668"/>
      <c r="BL80" s="668"/>
      <c r="BM80" s="668"/>
      <c r="BN80" s="668"/>
      <c r="BO80" s="668"/>
      <c r="BP80" s="668"/>
      <c r="BQ80" s="668"/>
      <c r="BR80" s="668"/>
      <c r="BS80" s="668"/>
      <c r="BT80" s="668"/>
      <c r="BU80" s="668"/>
      <c r="BV80" s="668"/>
      <c r="BW80" s="668"/>
      <c r="BX80" s="668"/>
      <c r="BY80" s="668"/>
      <c r="BZ80" s="668"/>
      <c r="CA80" s="668"/>
      <c r="CB80" s="668"/>
      <c r="CC80" s="668"/>
      <c r="CD80" s="668"/>
      <c r="CE80" s="668"/>
      <c r="CF80" s="668"/>
      <c r="CG80" s="668"/>
      <c r="CH80" s="668"/>
      <c r="CI80" s="668"/>
      <c r="CJ80" s="668"/>
      <c r="CK80" s="668"/>
      <c r="CL80" s="668"/>
      <c r="CM80" s="668"/>
      <c r="CN80" s="668"/>
      <c r="CO80" s="668"/>
      <c r="CP80" s="668"/>
      <c r="CQ80" s="668"/>
      <c r="CR80" s="668"/>
      <c r="CS80" s="668"/>
      <c r="CT80" s="668"/>
      <c r="CU80" s="668"/>
      <c r="CV80" s="668"/>
      <c r="CW80" s="668"/>
      <c r="CX80" s="668"/>
      <c r="CY80" s="668"/>
      <c r="CZ80" s="668"/>
      <c r="DA80" s="668"/>
      <c r="DB80" s="668"/>
      <c r="DC80" s="668"/>
      <c r="DD80" s="668"/>
      <c r="DE80" s="668"/>
      <c r="DF80" s="668"/>
      <c r="DG80" s="668"/>
      <c r="DH80" s="668"/>
      <c r="DI80" s="668"/>
      <c r="DJ80" s="668"/>
      <c r="DK80" s="668"/>
      <c r="DL80" s="668"/>
      <c r="DM80" s="668"/>
      <c r="DN80" s="668"/>
      <c r="DO80" s="668"/>
      <c r="DP80" s="668"/>
      <c r="DQ80" s="668"/>
      <c r="DR80" s="668"/>
      <c r="DS80" s="668"/>
      <c r="DT80" s="668"/>
      <c r="DU80" s="668"/>
      <c r="DV80" s="668"/>
      <c r="DW80" s="668"/>
      <c r="DX80" s="668"/>
      <c r="DY80" s="668"/>
      <c r="DZ80" s="668"/>
      <c r="EA80" s="668"/>
      <c r="EB80" s="668"/>
      <c r="EC80" s="668"/>
      <c r="ED80" s="668"/>
      <c r="EE80" s="668"/>
      <c r="EF80" s="668"/>
      <c r="EG80" s="668"/>
      <c r="EH80" s="668"/>
      <c r="EI80" s="668"/>
      <c r="EJ80" s="668"/>
      <c r="EK80" s="668"/>
    </row>
    <row r="81" spans="3:150">
      <c r="CP81" s="223"/>
      <c r="CX81" s="223"/>
      <c r="CY81" s="223"/>
      <c r="CZ81" s="223"/>
      <c r="DA81" s="223"/>
      <c r="DB81" s="223"/>
      <c r="DC81" s="223"/>
      <c r="DD81" s="223"/>
      <c r="DE81" s="223"/>
      <c r="DF81" s="223"/>
      <c r="EH81" s="223"/>
      <c r="EI81" s="224"/>
    </row>
    <row r="82" spans="3:150">
      <c r="D82" s="177"/>
      <c r="E82" s="177"/>
    </row>
    <row r="83" spans="3:150">
      <c r="D83" s="177"/>
      <c r="E83" s="177"/>
    </row>
    <row r="84" spans="3:150" ht="25.5">
      <c r="C84" s="73" t="s">
        <v>213</v>
      </c>
      <c r="D84" s="74" t="s">
        <v>239</v>
      </c>
      <c r="E84" s="75" t="s">
        <v>111</v>
      </c>
      <c r="F84" s="76" t="s">
        <v>231</v>
      </c>
      <c r="G84" s="74" t="s">
        <v>239</v>
      </c>
      <c r="H84" s="326" t="s">
        <v>111</v>
      </c>
      <c r="I84" s="76" t="s">
        <v>231</v>
      </c>
      <c r="J84" s="323" t="s">
        <v>443</v>
      </c>
      <c r="K84" s="233" t="s">
        <v>444</v>
      </c>
      <c r="L84" s="76" t="s">
        <v>231</v>
      </c>
      <c r="M84" s="76"/>
      <c r="N84" s="76"/>
      <c r="O84" s="76"/>
      <c r="P84" s="74" t="s">
        <v>239</v>
      </c>
      <c r="Q84" s="75" t="s">
        <v>111</v>
      </c>
      <c r="R84" s="76" t="s">
        <v>231</v>
      </c>
      <c r="S84" s="74" t="s">
        <v>239</v>
      </c>
      <c r="T84" s="75" t="s">
        <v>111</v>
      </c>
      <c r="U84" s="76" t="s">
        <v>231</v>
      </c>
      <c r="V84" s="74" t="s">
        <v>239</v>
      </c>
      <c r="W84" s="75" t="s">
        <v>111</v>
      </c>
      <c r="X84" s="76" t="s">
        <v>231</v>
      </c>
      <c r="Y84" s="76"/>
      <c r="Z84" s="76"/>
      <c r="AA84" s="76"/>
      <c r="AB84" s="77" t="s">
        <v>16</v>
      </c>
      <c r="AC84" s="78" t="s">
        <v>242</v>
      </c>
      <c r="AD84" s="76" t="s">
        <v>263</v>
      </c>
      <c r="AE84" s="77" t="s">
        <v>16</v>
      </c>
      <c r="AF84" s="78" t="s">
        <v>242</v>
      </c>
      <c r="AG84" s="76" t="s">
        <v>263</v>
      </c>
      <c r="AH84" s="74" t="s">
        <v>239</v>
      </c>
      <c r="AI84" s="79" t="s">
        <v>111</v>
      </c>
      <c r="AJ84" s="76" t="s">
        <v>219</v>
      </c>
      <c r="AK84" s="74" t="s">
        <v>239</v>
      </c>
      <c r="AL84" s="79" t="s">
        <v>111</v>
      </c>
      <c r="AM84" s="76" t="s">
        <v>219</v>
      </c>
      <c r="AN84" s="74" t="s">
        <v>239</v>
      </c>
      <c r="AO84" s="79" t="s">
        <v>111</v>
      </c>
      <c r="AP84" s="76" t="s">
        <v>219</v>
      </c>
      <c r="AQ84" s="74" t="s">
        <v>239</v>
      </c>
      <c r="AR84" s="79" t="s">
        <v>111</v>
      </c>
      <c r="AS84" s="76" t="s">
        <v>219</v>
      </c>
      <c r="AT84" s="76"/>
      <c r="AU84" s="80" t="s">
        <v>99</v>
      </c>
      <c r="AV84" s="77" t="s">
        <v>16</v>
      </c>
      <c r="AW84" s="78" t="s">
        <v>242</v>
      </c>
      <c r="AX84" s="76" t="s">
        <v>262</v>
      </c>
      <c r="AY84" s="77" t="s">
        <v>16</v>
      </c>
      <c r="AZ84" s="78" t="s">
        <v>242</v>
      </c>
      <c r="BA84" s="76" t="s">
        <v>262</v>
      </c>
      <c r="BB84" s="74" t="s">
        <v>239</v>
      </c>
      <c r="BC84" s="79" t="s">
        <v>111</v>
      </c>
      <c r="BD84" s="76" t="s">
        <v>219</v>
      </c>
      <c r="BE84" s="74" t="s">
        <v>239</v>
      </c>
      <c r="BF84" s="79" t="s">
        <v>111</v>
      </c>
      <c r="BG84" s="76" t="s">
        <v>219</v>
      </c>
      <c r="BH84" s="74" t="s">
        <v>239</v>
      </c>
      <c r="BI84" s="79" t="s">
        <v>111</v>
      </c>
      <c r="BJ84" s="76" t="s">
        <v>219</v>
      </c>
      <c r="BK84" s="76"/>
      <c r="BL84" s="80" t="s">
        <v>99</v>
      </c>
      <c r="BM84" s="74" t="s">
        <v>239</v>
      </c>
      <c r="BN84" s="79" t="s">
        <v>111</v>
      </c>
      <c r="BO84" s="76" t="s">
        <v>219</v>
      </c>
      <c r="BP84" s="81" t="s">
        <v>239</v>
      </c>
      <c r="BQ84" s="79" t="s">
        <v>111</v>
      </c>
      <c r="BR84" s="76" t="s">
        <v>219</v>
      </c>
      <c r="BS84" s="82" t="s">
        <v>16</v>
      </c>
      <c r="BT84" s="83" t="s">
        <v>234</v>
      </c>
      <c r="BU84" s="76" t="s">
        <v>262</v>
      </c>
      <c r="BV84" s="77" t="s">
        <v>16</v>
      </c>
      <c r="BW84" s="83" t="s">
        <v>234</v>
      </c>
      <c r="BX84" s="76" t="s">
        <v>262</v>
      </c>
      <c r="BY84" s="77" t="s">
        <v>16</v>
      </c>
      <c r="BZ84" s="83" t="s">
        <v>234</v>
      </c>
      <c r="CA84" s="76" t="s">
        <v>262</v>
      </c>
      <c r="CB84" s="77" t="s">
        <v>16</v>
      </c>
      <c r="CC84" s="83" t="s">
        <v>234</v>
      </c>
      <c r="CD84" s="76" t="s">
        <v>262</v>
      </c>
      <c r="CE84" s="77" t="s">
        <v>16</v>
      </c>
      <c r="CF84" s="79" t="s">
        <v>111</v>
      </c>
      <c r="CG84" s="76" t="s">
        <v>219</v>
      </c>
      <c r="CH84" s="76" t="s">
        <v>219</v>
      </c>
      <c r="CI84" s="83" t="s">
        <v>238</v>
      </c>
      <c r="CJ84" s="76" t="s">
        <v>219</v>
      </c>
      <c r="CK84" s="84" t="s">
        <v>238</v>
      </c>
      <c r="CL84" s="76" t="s">
        <v>219</v>
      </c>
      <c r="CM84" s="76"/>
      <c r="CN84" s="85" t="s">
        <v>235</v>
      </c>
      <c r="CO84" s="85" t="s">
        <v>235</v>
      </c>
      <c r="CP84" s="86" t="s">
        <v>17</v>
      </c>
      <c r="CQ84" s="77" t="s">
        <v>16</v>
      </c>
      <c r="CR84" s="87" t="s">
        <v>18</v>
      </c>
      <c r="CS84" s="77" t="s">
        <v>16</v>
      </c>
      <c r="CT84" s="87" t="s">
        <v>18</v>
      </c>
      <c r="CU84" s="77" t="s">
        <v>16</v>
      </c>
      <c r="CV84" s="87" t="s">
        <v>18</v>
      </c>
      <c r="CW84" s="77" t="s">
        <v>16</v>
      </c>
      <c r="CX84" s="87" t="s">
        <v>18</v>
      </c>
      <c r="CY84" s="77" t="s">
        <v>16</v>
      </c>
      <c r="CZ84" s="87" t="s">
        <v>18</v>
      </c>
      <c r="DA84" s="77" t="s">
        <v>16</v>
      </c>
      <c r="DB84" s="87" t="s">
        <v>18</v>
      </c>
      <c r="DC84" s="87"/>
      <c r="DD84" s="87"/>
      <c r="DE84" s="87"/>
      <c r="DF84" s="87"/>
      <c r="DG84" s="77" t="s">
        <v>16</v>
      </c>
      <c r="DH84" s="87" t="s">
        <v>18</v>
      </c>
      <c r="DI84" s="77" t="s">
        <v>16</v>
      </c>
      <c r="DJ84" s="87" t="s">
        <v>18</v>
      </c>
      <c r="DK84" s="77" t="s">
        <v>16</v>
      </c>
      <c r="DL84" s="87" t="s">
        <v>18</v>
      </c>
      <c r="DM84" s="77" t="s">
        <v>16</v>
      </c>
      <c r="DN84" s="87" t="s">
        <v>18</v>
      </c>
      <c r="DO84" s="87"/>
      <c r="DP84" s="87"/>
      <c r="DQ84" s="87"/>
      <c r="DR84" s="85" t="s">
        <v>19</v>
      </c>
      <c r="DS84" s="85"/>
      <c r="DT84" s="85"/>
      <c r="DU84" s="85"/>
      <c r="DV84" s="85"/>
      <c r="DW84" s="85"/>
      <c r="DX84" s="88" t="s">
        <v>159</v>
      </c>
      <c r="DY84" s="76" t="s">
        <v>264</v>
      </c>
      <c r="DZ84" s="76"/>
      <c r="EA84" s="76"/>
      <c r="EB84" s="76"/>
      <c r="EC84" s="76"/>
      <c r="ED84" s="89" t="s">
        <v>16</v>
      </c>
      <c r="EE84" s="76" t="s">
        <v>264</v>
      </c>
      <c r="EF84" s="76"/>
      <c r="EG84" s="76"/>
      <c r="EH84" s="185" t="s">
        <v>20</v>
      </c>
      <c r="ER84" s="190" t="s">
        <v>14</v>
      </c>
      <c r="ES84" s="191" t="s">
        <v>15</v>
      </c>
      <c r="ET84" s="192" t="s">
        <v>109</v>
      </c>
    </row>
    <row r="85" spans="3:150">
      <c r="C85" s="31" t="s">
        <v>87</v>
      </c>
      <c r="D85" s="226">
        <f>'Production Summary'!N4</f>
        <v>666</v>
      </c>
      <c r="E85" s="226">
        <f>'Production Summary'!M4</f>
        <v>27.75</v>
      </c>
      <c r="F85" s="226">
        <v>0</v>
      </c>
      <c r="G85" s="226">
        <f>'Production Summary'!N5</f>
        <v>666</v>
      </c>
      <c r="H85" s="226">
        <f>'Production Summary'!M5</f>
        <v>27.75</v>
      </c>
      <c r="I85" s="226">
        <v>0</v>
      </c>
      <c r="J85" s="226">
        <f>K85*30</f>
        <v>3.5999999999999996</v>
      </c>
      <c r="K85" s="226">
        <v>0.12</v>
      </c>
      <c r="L85" s="226">
        <v>0</v>
      </c>
      <c r="M85" s="226"/>
      <c r="N85" s="226"/>
      <c r="O85" s="226"/>
      <c r="P85" s="226">
        <f>'Production Summary'!N8</f>
        <v>780</v>
      </c>
      <c r="Q85" s="226">
        <f>'Production Summary'!M8</f>
        <v>65</v>
      </c>
      <c r="R85" s="226">
        <v>0</v>
      </c>
      <c r="S85" s="226">
        <f>'Production Summary'!N9</f>
        <v>720</v>
      </c>
      <c r="T85" s="226">
        <f>'Production Summary'!M9</f>
        <v>60</v>
      </c>
      <c r="U85" s="226">
        <v>0</v>
      </c>
      <c r="V85" s="226">
        <f>'Production Summary'!N10</f>
        <v>876</v>
      </c>
      <c r="W85" s="226">
        <f>'Production Summary'!M10</f>
        <v>73</v>
      </c>
      <c r="X85" s="226">
        <v>0</v>
      </c>
      <c r="Y85" s="226"/>
      <c r="Z85" s="226"/>
      <c r="AA85" s="226"/>
      <c r="AB85" s="226">
        <f>'Production Summary'!N15</f>
        <v>126</v>
      </c>
      <c r="AC85" s="226">
        <f>'Production Summary'!M15</f>
        <v>21</v>
      </c>
      <c r="AD85" s="226">
        <v>0</v>
      </c>
      <c r="AE85" s="226">
        <f>'Production Summary'!N16</f>
        <v>252</v>
      </c>
      <c r="AF85" s="226">
        <f>'Production Summary'!M16</f>
        <v>21</v>
      </c>
      <c r="AG85" s="226">
        <v>0</v>
      </c>
      <c r="AH85" s="226">
        <f>'Production Summary'!N18</f>
        <v>1035</v>
      </c>
      <c r="AI85" s="226">
        <f>'Production Summary'!M18</f>
        <v>17.25</v>
      </c>
      <c r="AJ85" s="226">
        <v>0</v>
      </c>
      <c r="AK85" s="226">
        <f>'Production Summary'!N19</f>
        <v>870</v>
      </c>
      <c r="AL85" s="226">
        <f>'Production Summary'!M19</f>
        <v>29</v>
      </c>
      <c r="AM85" s="226">
        <v>0</v>
      </c>
      <c r="AN85" s="226">
        <f>'Production Summary'!N20</f>
        <v>864</v>
      </c>
      <c r="AO85" s="226">
        <f>'Production Summary'!M20</f>
        <v>72</v>
      </c>
      <c r="AP85" s="226">
        <v>0</v>
      </c>
      <c r="AQ85" s="226">
        <f>'Production Summary'!N21</f>
        <v>670</v>
      </c>
      <c r="AR85" s="226">
        <f>'Production Summary'!M21</f>
        <v>335</v>
      </c>
      <c r="AS85" s="226">
        <v>0</v>
      </c>
      <c r="AT85" s="226"/>
      <c r="AU85" s="226">
        <f>'Production Summary'!N23</f>
        <v>1050</v>
      </c>
      <c r="AV85" s="226">
        <f>'Production Summary'!N25</f>
        <v>300</v>
      </c>
      <c r="AW85" s="226">
        <f>'Production Summary'!M25</f>
        <v>25</v>
      </c>
      <c r="AX85" s="226">
        <v>0</v>
      </c>
      <c r="AY85" s="226">
        <f>'Production Summary'!N26</f>
        <v>300</v>
      </c>
      <c r="AZ85" s="226">
        <f>'Production Summary'!M26</f>
        <v>25</v>
      </c>
      <c r="BA85" s="226">
        <v>0</v>
      </c>
      <c r="BB85" s="226">
        <f>'Production Summary'!N28</f>
        <v>777</v>
      </c>
      <c r="BC85" s="226">
        <f>'Production Summary'!M28</f>
        <v>12.95</v>
      </c>
      <c r="BD85" s="226">
        <v>0</v>
      </c>
      <c r="BE85" s="226">
        <f>'Production Summary'!N29</f>
        <v>612</v>
      </c>
      <c r="BF85" s="226">
        <f>'Production Summary'!M29</f>
        <v>51</v>
      </c>
      <c r="BG85" s="226">
        <v>0</v>
      </c>
      <c r="BH85" s="226">
        <f>'Production Summary'!N30</f>
        <v>500</v>
      </c>
      <c r="BI85" s="226">
        <f>'Production Summary'!M30</f>
        <v>250</v>
      </c>
      <c r="BJ85" s="226">
        <v>0</v>
      </c>
      <c r="BK85" s="226"/>
      <c r="BL85" s="226">
        <f>'Production Summary'!N32</f>
        <v>875</v>
      </c>
      <c r="BM85" s="226">
        <f>'Production Summary'!N34</f>
        <v>360.59999999999997</v>
      </c>
      <c r="BN85" s="226">
        <f>'Production Summary'!M34</f>
        <v>6.01</v>
      </c>
      <c r="BO85" s="226">
        <v>0</v>
      </c>
      <c r="BP85" s="226">
        <f>'Production Summary'!N36</f>
        <v>717</v>
      </c>
      <c r="BQ85" s="226">
        <f>'Production Summary'!M36</f>
        <v>11.95</v>
      </c>
      <c r="BR85" s="226">
        <v>0</v>
      </c>
      <c r="BS85" s="226">
        <f>'Production Summary'!N37</f>
        <v>210</v>
      </c>
      <c r="BT85" s="226">
        <f>'Production Summary'!M37</f>
        <v>21</v>
      </c>
      <c r="BU85" s="226">
        <v>0</v>
      </c>
      <c r="BV85" s="226">
        <f>'Production Summary'!N38</f>
        <v>280</v>
      </c>
      <c r="BW85" s="226">
        <f>'Production Summary'!M38</f>
        <v>28</v>
      </c>
      <c r="BX85" s="226">
        <v>0</v>
      </c>
      <c r="BY85" s="226">
        <f>'Production Summary'!N39</f>
        <v>300.38406247988502</v>
      </c>
      <c r="BZ85" s="226">
        <f>'Production Summary'!M39</f>
        <v>30.038406247988501</v>
      </c>
      <c r="CA85" s="226">
        <v>0</v>
      </c>
      <c r="CB85" s="226">
        <f>'Production Summary'!N40</f>
        <v>131.30000000000001</v>
      </c>
      <c r="CC85" s="226">
        <f>'Production Summary'!M40</f>
        <v>13.13</v>
      </c>
      <c r="CD85" s="226">
        <v>0</v>
      </c>
      <c r="CE85" s="226">
        <f>'Production Summary'!N42</f>
        <v>1136.3519999999996</v>
      </c>
      <c r="CF85" s="226">
        <f>'Production Summary'!M42</f>
        <v>81.167999999999978</v>
      </c>
      <c r="CG85" s="226">
        <v>0</v>
      </c>
      <c r="CH85" s="226"/>
      <c r="CI85" s="226">
        <f>'Production Summary'!N43</f>
        <v>184</v>
      </c>
      <c r="CJ85" s="226">
        <v>0</v>
      </c>
      <c r="CK85" s="226">
        <f>'Production Summary'!N44</f>
        <v>355</v>
      </c>
      <c r="CL85" s="226">
        <v>0</v>
      </c>
      <c r="CM85" s="226"/>
      <c r="CN85" s="226">
        <f>'Production Summary'!N46</f>
        <v>270</v>
      </c>
      <c r="CO85" s="226">
        <f>'Production Summary'!N47</f>
        <v>1350</v>
      </c>
      <c r="CP85" s="226"/>
      <c r="CQ85" s="226">
        <f>'Production Summary'!N49</f>
        <v>8004.1580041580037</v>
      </c>
      <c r="CR85" s="226">
        <f>'Production Summary'!M49</f>
        <v>66.701316701316699</v>
      </c>
      <c r="CS85" s="226">
        <f>'Production Summary'!N50</f>
        <v>13331.600831600828</v>
      </c>
      <c r="CT85" s="226">
        <f>'Production Summary'!M50</f>
        <v>148.1288981288981</v>
      </c>
      <c r="CU85" s="226">
        <f>'Production Summary'!N51</f>
        <v>12785.862785862784</v>
      </c>
      <c r="CV85" s="226">
        <f>'Production Summary'!M51</f>
        <v>355.16285516285512</v>
      </c>
      <c r="CW85" s="226">
        <f>'Production Summary'!N52</f>
        <v>12629.937629937627</v>
      </c>
      <c r="CX85" s="226">
        <f>'Production Summary'!M52</f>
        <v>701.66320166320156</v>
      </c>
      <c r="CY85" s="226">
        <f>'Production Summary'!N53</f>
        <v>12396.049896049895</v>
      </c>
      <c r="CZ85" s="226">
        <f>'Production Summary'!M54</f>
        <v>766.63201663201653</v>
      </c>
      <c r="DA85" s="226">
        <f>'Production Summary'!N54</f>
        <v>13799.376299376298</v>
      </c>
      <c r="DB85" s="226">
        <f>'Production Summary'!M54</f>
        <v>766.63201663201653</v>
      </c>
      <c r="DC85" s="226"/>
      <c r="DD85" s="226"/>
      <c r="DE85" s="226"/>
      <c r="DF85" s="226"/>
      <c r="DG85" s="226">
        <f>'Production Summary'!N55</f>
        <v>13842.68884268884</v>
      </c>
      <c r="DH85" s="226">
        <f>'Production Summary'!M55</f>
        <v>3460.67221067221</v>
      </c>
      <c r="DI85" s="77">
        <f>'Production Summary'!$N$56</f>
        <v>13097.713097713096</v>
      </c>
      <c r="DJ85" s="296">
        <f>'Production Summary'!$M$56</f>
        <v>163.72141372141371</v>
      </c>
      <c r="DK85" s="77">
        <f>'Production Summary'!$N$57</f>
        <v>14189.189189189186</v>
      </c>
      <c r="DL85" s="296">
        <f>'Production Summary'!$M$57</f>
        <v>394.14414414414409</v>
      </c>
      <c r="DM85" s="77">
        <f>'Production Summary'!$N$58</f>
        <v>14017.671517671517</v>
      </c>
      <c r="DN85" s="296">
        <f>'Production Summary'!$M$58</f>
        <v>778.75952875952873</v>
      </c>
      <c r="DO85" s="296"/>
      <c r="DP85" s="296"/>
      <c r="DQ85" s="296"/>
      <c r="DR85" s="226">
        <f>'Production Summary'!N62</f>
        <v>8900</v>
      </c>
      <c r="DS85" s="226"/>
      <c r="DT85" s="226"/>
      <c r="DU85" s="226"/>
      <c r="DV85" s="226"/>
      <c r="DW85" s="226"/>
      <c r="DX85" s="226">
        <f>'Production Summary'!N65</f>
        <v>384</v>
      </c>
      <c r="DY85" s="226">
        <v>0</v>
      </c>
      <c r="DZ85" s="226"/>
      <c r="EA85" s="226"/>
      <c r="EB85" s="226"/>
      <c r="EC85" s="226"/>
      <c r="ED85" s="226">
        <f>'Production Summary'!N67</f>
        <v>96</v>
      </c>
      <c r="EE85" s="226">
        <v>0</v>
      </c>
      <c r="EF85" s="226"/>
      <c r="EG85" s="226"/>
      <c r="EH85" s="226">
        <f>'Production Summary'!N69</f>
        <v>340</v>
      </c>
    </row>
    <row r="86" spans="3:150">
      <c r="C86" s="227" t="s">
        <v>88</v>
      </c>
      <c r="D86" s="228"/>
      <c r="E86" s="228"/>
      <c r="F86" s="228"/>
      <c r="G86" s="228"/>
      <c r="H86" s="228"/>
      <c r="I86" s="228"/>
      <c r="J86" s="228"/>
      <c r="K86" s="228"/>
      <c r="L86" s="228"/>
      <c r="M86" s="228"/>
      <c r="N86" s="228"/>
      <c r="O86" s="228"/>
      <c r="P86" s="228"/>
      <c r="Q86" s="228"/>
      <c r="R86" s="228"/>
      <c r="S86" s="228"/>
      <c r="T86" s="228"/>
      <c r="U86" s="228"/>
      <c r="V86" s="228"/>
      <c r="W86" s="228"/>
      <c r="X86" s="228"/>
      <c r="Y86" s="228"/>
      <c r="Z86" s="228"/>
      <c r="AA86" s="228"/>
      <c r="AB86" s="228"/>
      <c r="AC86" s="228"/>
      <c r="AD86" s="228"/>
      <c r="AE86" s="228"/>
      <c r="AF86" s="228"/>
      <c r="AG86" s="228"/>
      <c r="AH86" s="228"/>
      <c r="AI86" s="228"/>
      <c r="AJ86" s="228"/>
      <c r="AK86" s="228"/>
      <c r="AL86" s="228"/>
      <c r="AM86" s="228"/>
      <c r="AN86" s="228"/>
      <c r="AO86" s="228"/>
      <c r="AP86" s="228"/>
      <c r="AQ86" s="228"/>
      <c r="AR86" s="228"/>
      <c r="AS86" s="228"/>
      <c r="AT86" s="228"/>
      <c r="AU86" s="228"/>
      <c r="AV86" s="228"/>
      <c r="AW86" s="228"/>
      <c r="AX86" s="228"/>
      <c r="AY86" s="228"/>
      <c r="AZ86" s="228"/>
      <c r="BA86" s="228"/>
      <c r="BB86" s="228"/>
      <c r="BC86" s="228"/>
      <c r="BD86" s="228"/>
      <c r="BE86" s="228"/>
      <c r="BF86" s="228"/>
      <c r="BG86" s="228"/>
      <c r="BH86" s="228"/>
      <c r="BI86" s="228"/>
      <c r="BJ86" s="228"/>
      <c r="BK86" s="228"/>
      <c r="BL86" s="228"/>
      <c r="BM86" s="228"/>
      <c r="BN86" s="228"/>
      <c r="BO86" s="228"/>
      <c r="BP86" s="228"/>
      <c r="BQ86" s="228"/>
      <c r="BR86" s="228"/>
      <c r="BS86" s="228"/>
      <c r="BT86" s="228"/>
      <c r="BU86" s="228"/>
      <c r="BV86" s="228"/>
      <c r="BW86" s="228"/>
      <c r="BX86" s="228"/>
      <c r="BY86" s="228"/>
      <c r="BZ86" s="228"/>
      <c r="CA86" s="228"/>
      <c r="CB86" s="228"/>
      <c r="CC86" s="228"/>
      <c r="CD86" s="228"/>
      <c r="CE86" s="228"/>
      <c r="CF86" s="228"/>
      <c r="CG86" s="228"/>
      <c r="CH86" s="228"/>
      <c r="CI86" s="228"/>
      <c r="CJ86" s="228"/>
      <c r="CK86" s="228"/>
      <c r="CL86" s="228"/>
      <c r="CM86" s="228"/>
      <c r="CN86" s="228"/>
      <c r="CO86" s="228"/>
      <c r="CP86" s="228"/>
      <c r="CQ86" s="228"/>
      <c r="CR86" s="228"/>
      <c r="CS86" s="228"/>
      <c r="CT86" s="228"/>
      <c r="CU86" s="228"/>
      <c r="CV86" s="228"/>
      <c r="CW86" s="228"/>
      <c r="CX86" s="228"/>
      <c r="CY86" s="228"/>
      <c r="CZ86" s="228"/>
      <c r="DA86" s="228"/>
      <c r="DB86" s="228"/>
      <c r="DC86" s="228"/>
      <c r="DD86" s="228"/>
      <c r="DE86" s="228"/>
      <c r="DF86" s="228"/>
      <c r="DG86" s="228"/>
      <c r="DH86" s="228"/>
      <c r="DI86" s="228"/>
      <c r="DJ86" s="228"/>
      <c r="DK86" s="228"/>
      <c r="DL86" s="228"/>
      <c r="DM86" s="228"/>
      <c r="DN86" s="228"/>
      <c r="DO86" s="228"/>
      <c r="DP86" s="228"/>
      <c r="DQ86" s="228"/>
      <c r="DR86" s="228"/>
      <c r="DS86" s="228"/>
      <c r="DT86" s="228"/>
      <c r="DU86" s="228"/>
      <c r="DV86" s="228"/>
      <c r="DW86" s="228"/>
      <c r="DX86" s="228"/>
      <c r="DY86" s="228"/>
      <c r="DZ86" s="228"/>
      <c r="EA86" s="228"/>
      <c r="EB86" s="228"/>
      <c r="EC86" s="228"/>
      <c r="ED86" s="228"/>
      <c r="EE86" s="228"/>
      <c r="EF86" s="228"/>
      <c r="EG86" s="228"/>
      <c r="EH86" s="228"/>
    </row>
    <row r="87" spans="3:150">
      <c r="C87" s="229" t="s">
        <v>89</v>
      </c>
      <c r="D87" s="230"/>
      <c r="E87" s="230"/>
      <c r="F87" s="230"/>
      <c r="G87" s="230"/>
      <c r="H87" s="230"/>
      <c r="I87" s="230"/>
      <c r="J87" s="230"/>
      <c r="K87" s="230"/>
      <c r="L87" s="230"/>
      <c r="M87" s="230"/>
      <c r="N87" s="230"/>
      <c r="O87" s="230"/>
      <c r="P87" s="230"/>
      <c r="Q87" s="230"/>
      <c r="R87" s="230"/>
      <c r="S87" s="230"/>
      <c r="T87" s="230"/>
      <c r="U87" s="230"/>
      <c r="V87" s="230"/>
      <c r="W87" s="230"/>
      <c r="X87" s="230"/>
      <c r="Y87" s="230"/>
      <c r="Z87" s="230"/>
      <c r="AA87" s="230"/>
      <c r="AB87" s="230"/>
      <c r="AC87" s="230"/>
      <c r="AD87" s="230"/>
      <c r="AE87" s="230"/>
      <c r="AF87" s="230"/>
      <c r="AG87" s="230"/>
      <c r="AH87" s="230"/>
      <c r="AI87" s="230"/>
      <c r="AJ87" s="230"/>
      <c r="AK87" s="230"/>
      <c r="AL87" s="230"/>
      <c r="AM87" s="230"/>
      <c r="AN87" s="230"/>
      <c r="AO87" s="230"/>
      <c r="AP87" s="230"/>
      <c r="AQ87" s="230"/>
      <c r="AR87" s="230"/>
      <c r="AS87" s="230"/>
      <c r="AT87" s="230"/>
      <c r="AU87" s="230"/>
      <c r="AV87" s="230"/>
      <c r="AW87" s="230"/>
      <c r="AX87" s="230"/>
      <c r="AY87" s="230"/>
      <c r="AZ87" s="230"/>
      <c r="BA87" s="230"/>
      <c r="BB87" s="230"/>
      <c r="BC87" s="230"/>
      <c r="BD87" s="230"/>
      <c r="BE87" s="230"/>
      <c r="BF87" s="230"/>
      <c r="BG87" s="230"/>
      <c r="BH87" s="230"/>
      <c r="BI87" s="230"/>
      <c r="BJ87" s="230"/>
      <c r="BK87" s="230"/>
      <c r="BL87" s="230"/>
      <c r="BM87" s="230"/>
      <c r="BN87" s="230"/>
      <c r="BO87" s="230"/>
      <c r="BP87" s="230"/>
      <c r="BQ87" s="230"/>
      <c r="BR87" s="230"/>
      <c r="BS87" s="230"/>
      <c r="BT87" s="230"/>
      <c r="BU87" s="230"/>
      <c r="BV87" s="230"/>
      <c r="BW87" s="230"/>
      <c r="BX87" s="230"/>
      <c r="BY87" s="230"/>
      <c r="BZ87" s="230"/>
      <c r="CA87" s="230"/>
      <c r="CB87" s="230"/>
      <c r="CC87" s="230"/>
      <c r="CD87" s="230"/>
      <c r="CE87" s="230"/>
      <c r="CF87" s="230"/>
      <c r="CG87" s="230"/>
      <c r="CH87" s="230"/>
      <c r="CI87" s="230"/>
      <c r="CJ87" s="230"/>
      <c r="CK87" s="230"/>
      <c r="CL87" s="230"/>
      <c r="CM87" s="230"/>
      <c r="CN87" s="230"/>
      <c r="CO87" s="230"/>
      <c r="CP87" s="230"/>
      <c r="CQ87" s="230"/>
      <c r="CR87" s="230"/>
      <c r="CS87" s="230"/>
      <c r="CT87" s="230"/>
      <c r="CU87" s="230"/>
      <c r="CV87" s="230"/>
      <c r="CW87" s="230"/>
      <c r="CX87" s="230"/>
      <c r="CY87" s="230"/>
      <c r="CZ87" s="230"/>
      <c r="DA87" s="230"/>
      <c r="DB87" s="230"/>
      <c r="DC87" s="230"/>
      <c r="DD87" s="230"/>
      <c r="DE87" s="230"/>
      <c r="DF87" s="230"/>
      <c r="DG87" s="230"/>
      <c r="DH87" s="230"/>
      <c r="DI87" s="230"/>
      <c r="DJ87" s="230"/>
      <c r="DK87" s="230"/>
      <c r="DL87" s="230"/>
      <c r="DM87" s="230"/>
      <c r="DN87" s="230"/>
      <c r="DO87" s="230"/>
      <c r="DP87" s="230"/>
      <c r="DQ87" s="230"/>
      <c r="DR87" s="230"/>
      <c r="DS87" s="230"/>
      <c r="DT87" s="230"/>
      <c r="DU87" s="230"/>
      <c r="DV87" s="230"/>
      <c r="DW87" s="230"/>
      <c r="DX87" s="230"/>
      <c r="DY87" s="230"/>
      <c r="DZ87" s="230"/>
      <c r="EA87" s="230"/>
      <c r="EB87" s="230"/>
      <c r="EC87" s="230"/>
      <c r="ED87" s="230"/>
      <c r="EE87" s="230"/>
      <c r="EF87" s="230"/>
      <c r="EG87" s="230"/>
      <c r="EH87" s="230"/>
    </row>
    <row r="89" spans="3:150">
      <c r="D89" s="231"/>
      <c r="BV89" s="231"/>
    </row>
  </sheetData>
  <sheetProtection formatCells="0" formatColumns="0" formatRows="0" autoFilter="0" pivotTables="0"/>
  <mergeCells count="75">
    <mergeCell ref="B75:C75"/>
    <mergeCell ref="B74:C74"/>
    <mergeCell ref="B71:C71"/>
    <mergeCell ref="B72:C72"/>
    <mergeCell ref="BV3:BX3"/>
    <mergeCell ref="B70:C70"/>
    <mergeCell ref="J3:L3"/>
    <mergeCell ref="M3:O3"/>
    <mergeCell ref="BP3:BR3"/>
    <mergeCell ref="BS3:BU3"/>
    <mergeCell ref="AH2:AU2"/>
    <mergeCell ref="AV2:BA2"/>
    <mergeCell ref="BB2:BL2"/>
    <mergeCell ref="Y3:AA3"/>
    <mergeCell ref="Y2:AG2"/>
    <mergeCell ref="AY3:BA3"/>
    <mergeCell ref="BB3:BD3"/>
    <mergeCell ref="BE3:BG3"/>
    <mergeCell ref="BH3:BJ3"/>
    <mergeCell ref="B76:C76"/>
    <mergeCell ref="D78:AU80"/>
    <mergeCell ref="DG3:DH3"/>
    <mergeCell ref="DX3:DY3"/>
    <mergeCell ref="ED3:EE3"/>
    <mergeCell ref="BY3:CA3"/>
    <mergeCell ref="BM2:BO3"/>
    <mergeCell ref="AK3:AM3"/>
    <mergeCell ref="AN3:AP3"/>
    <mergeCell ref="AQ3:AS3"/>
    <mergeCell ref="AV3:AX3"/>
    <mergeCell ref="CN2:CO2"/>
    <mergeCell ref="CY3:CZ3"/>
    <mergeCell ref="DA3:DB3"/>
    <mergeCell ref="B73:C73"/>
    <mergeCell ref="AV78:CD80"/>
    <mergeCell ref="CE78:EK80"/>
    <mergeCell ref="EJ3:EK3"/>
    <mergeCell ref="EJ2:EK2"/>
    <mergeCell ref="DI3:DJ3"/>
    <mergeCell ref="DK3:DL3"/>
    <mergeCell ref="DM3:DN3"/>
    <mergeCell ref="CE3:CG3"/>
    <mergeCell ref="DS2:EH2"/>
    <mergeCell ref="CE2:CM2"/>
    <mergeCell ref="EF3:EG3"/>
    <mergeCell ref="DC3:DD3"/>
    <mergeCell ref="DE3:DF3"/>
    <mergeCell ref="DO3:DQ3"/>
    <mergeCell ref="EB3:EC3"/>
    <mergeCell ref="ER70:ES70"/>
    <mergeCell ref="CI3:CJ3"/>
    <mergeCell ref="CK3:CL3"/>
    <mergeCell ref="CQ3:CR3"/>
    <mergeCell ref="CS3:CT3"/>
    <mergeCell ref="CU3:CV3"/>
    <mergeCell ref="CW3:CX3"/>
    <mergeCell ref="DS3:DU3"/>
    <mergeCell ref="DZ3:EA3"/>
    <mergeCell ref="DV3:DW3"/>
    <mergeCell ref="BP2:CA2"/>
    <mergeCell ref="CB2:CD3"/>
    <mergeCell ref="ES2:ET2"/>
    <mergeCell ref="D3:F3"/>
    <mergeCell ref="G3:I3"/>
    <mergeCell ref="P3:R3"/>
    <mergeCell ref="S3:U3"/>
    <mergeCell ref="V3:X3"/>
    <mergeCell ref="AB3:AD3"/>
    <mergeCell ref="AE3:AG3"/>
    <mergeCell ref="AH3:AJ3"/>
    <mergeCell ref="CP2:CP3"/>
    <mergeCell ref="CQ2:DR2"/>
    <mergeCell ref="EI2:EI3"/>
    <mergeCell ref="ES3:ET3"/>
    <mergeCell ref="D2:X2"/>
  </mergeCells>
  <conditionalFormatting sqref="C6:C68">
    <cfRule type="duplicateValues" dxfId="660" priority="4"/>
  </conditionalFormatting>
  <conditionalFormatting sqref="C13:C18">
    <cfRule type="duplicateValues" dxfId="659" priority="39"/>
  </conditionalFormatting>
  <conditionalFormatting sqref="C22:C23">
    <cfRule type="duplicateValues" dxfId="658" priority="23"/>
  </conditionalFormatting>
  <conditionalFormatting sqref="C24">
    <cfRule type="duplicateValues" dxfId="657" priority="30"/>
  </conditionalFormatting>
  <conditionalFormatting sqref="C25">
    <cfRule type="duplicateValues" dxfId="656" priority="5"/>
    <cfRule type="duplicateValues" dxfId="655" priority="6"/>
    <cfRule type="duplicateValues" dxfId="654" priority="7"/>
  </conditionalFormatting>
  <conditionalFormatting sqref="C26">
    <cfRule type="duplicateValues" dxfId="653" priority="34"/>
  </conditionalFormatting>
  <conditionalFormatting sqref="C26:C30">
    <cfRule type="duplicateValues" dxfId="652" priority="31"/>
  </conditionalFormatting>
  <conditionalFormatting sqref="C27">
    <cfRule type="duplicateValues" dxfId="651" priority="36"/>
  </conditionalFormatting>
  <conditionalFormatting sqref="C29">
    <cfRule type="duplicateValues" dxfId="650" priority="29"/>
  </conditionalFormatting>
  <conditionalFormatting sqref="C30">
    <cfRule type="duplicateValues" dxfId="649" priority="12"/>
  </conditionalFormatting>
  <conditionalFormatting sqref="C36 C30">
    <cfRule type="duplicateValues" dxfId="648" priority="2327"/>
  </conditionalFormatting>
  <conditionalFormatting sqref="C36">
    <cfRule type="duplicateValues" dxfId="647" priority="10"/>
    <cfRule type="duplicateValues" dxfId="646" priority="13"/>
  </conditionalFormatting>
  <conditionalFormatting sqref="C42">
    <cfRule type="duplicateValues" dxfId="645" priority="35"/>
  </conditionalFormatting>
  <conditionalFormatting sqref="C43">
    <cfRule type="duplicateValues" dxfId="644" priority="26"/>
  </conditionalFormatting>
  <conditionalFormatting sqref="C45">
    <cfRule type="duplicateValues" dxfId="643" priority="27"/>
  </conditionalFormatting>
  <conditionalFormatting sqref="C46">
    <cfRule type="duplicateValues" dxfId="642" priority="37"/>
  </conditionalFormatting>
  <conditionalFormatting sqref="C47">
    <cfRule type="duplicateValues" dxfId="641" priority="18"/>
  </conditionalFormatting>
  <conditionalFormatting sqref="C48">
    <cfRule type="duplicateValues" dxfId="640" priority="28"/>
  </conditionalFormatting>
  <conditionalFormatting sqref="C49">
    <cfRule type="duplicateValues" dxfId="639" priority="17"/>
  </conditionalFormatting>
  <conditionalFormatting sqref="C50">
    <cfRule type="duplicateValues" dxfId="638" priority="38"/>
  </conditionalFormatting>
  <conditionalFormatting sqref="C51">
    <cfRule type="duplicateValues" dxfId="637" priority="20"/>
  </conditionalFormatting>
  <conditionalFormatting sqref="C54">
    <cfRule type="duplicateValues" dxfId="636" priority="8"/>
    <cfRule type="duplicateValues" dxfId="635" priority="9"/>
  </conditionalFormatting>
  <conditionalFormatting sqref="C58 C60:C61 C42:C43 C45:C51 C26:C30 C13:C18 C22:C24">
    <cfRule type="duplicateValues" dxfId="634" priority="2324"/>
  </conditionalFormatting>
  <conditionalFormatting sqref="C58">
    <cfRule type="duplicateValues" dxfId="633" priority="21"/>
  </conditionalFormatting>
  <conditionalFormatting sqref="C60">
    <cfRule type="duplicateValues" dxfId="632" priority="24"/>
  </conditionalFormatting>
  <conditionalFormatting sqref="C61">
    <cfRule type="duplicateValues" dxfId="631" priority="1"/>
    <cfRule type="duplicateValues" dxfId="630" priority="2"/>
    <cfRule type="duplicateValues" dxfId="629" priority="3"/>
    <cfRule type="duplicateValues" dxfId="628" priority="16"/>
  </conditionalFormatting>
  <conditionalFormatting sqref="ES60:ES68">
    <cfRule type="duplicateValues" dxfId="627" priority="40"/>
  </conditionalFormatting>
  <pageMargins left="0.7" right="0.7" top="0.75" bottom="0.75" header="0.3" footer="0.3"/>
  <pageSetup paperSize="9" scale="44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300-000000000000}">
          <x14:formula1>
            <xm:f>'Distributor Master'!$B:$B</xm:f>
          </x14:formula1>
          <xm:sqref>C6:C68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pageSetUpPr fitToPage="1"/>
  </sheetPr>
  <dimension ref="B1:ET89"/>
  <sheetViews>
    <sheetView zoomScale="85" zoomScaleNormal="85" workbookViewId="0">
      <pane xSplit="3" ySplit="5" topLeftCell="D6" activePane="bottomRight" state="frozen"/>
      <selection activeCell="EH76" sqref="EH76"/>
      <selection pane="topRight" activeCell="EH76" sqref="EH76"/>
      <selection pane="bottomLeft" activeCell="EH76" sqref="EH76"/>
      <selection pane="bottomRight" activeCell="EB28" sqref="EB28"/>
    </sheetView>
  </sheetViews>
  <sheetFormatPr defaultColWidth="9.140625" defaultRowHeight="15"/>
  <cols>
    <col min="1" max="1" width="2.5703125" customWidth="1"/>
    <col min="2" max="2" width="6.140625" style="53" bestFit="1" customWidth="1"/>
    <col min="3" max="3" width="26" style="53" customWidth="1"/>
    <col min="4" max="4" width="5.7109375" customWidth="1"/>
    <col min="5" max="27" width="5.7109375" hidden="1" customWidth="1"/>
    <col min="28" max="28" width="6" hidden="1" customWidth="1"/>
    <col min="29" max="29" width="5.7109375" hidden="1" customWidth="1"/>
    <col min="30" max="30" width="4.7109375" hidden="1" customWidth="1"/>
    <col min="31" max="36" width="5.7109375" hidden="1" customWidth="1"/>
    <col min="37" max="37" width="6.28515625" hidden="1" customWidth="1"/>
    <col min="38" max="39" width="5.7109375" hidden="1" customWidth="1"/>
    <col min="40" max="41" width="5.7109375" customWidth="1"/>
    <col min="42" max="46" width="5.7109375" hidden="1" customWidth="1"/>
    <col min="47" max="47" width="5.7109375" customWidth="1"/>
    <col min="48" max="54" width="5.7109375" hidden="1" customWidth="1"/>
    <col min="55" max="55" width="5.7109375" customWidth="1"/>
    <col min="56" max="56" width="5.7109375" hidden="1" customWidth="1"/>
    <col min="57" max="58" width="5.7109375" customWidth="1"/>
    <col min="59" max="59" width="5.7109375" hidden="1" customWidth="1"/>
    <col min="60" max="60" width="5.7109375" customWidth="1"/>
    <col min="61" max="63" width="5.7109375" hidden="1" customWidth="1"/>
    <col min="64" max="64" width="5.7109375" customWidth="1"/>
    <col min="65" max="83" width="5.7109375" hidden="1" customWidth="1"/>
    <col min="84" max="84" width="5.7109375" customWidth="1"/>
    <col min="85" max="86" width="5.7109375" hidden="1" customWidth="1"/>
    <col min="87" max="87" width="5.7109375" customWidth="1"/>
    <col min="88" max="93" width="5.7109375" hidden="1" customWidth="1"/>
    <col min="94" max="94" width="7.7109375" customWidth="1"/>
    <col min="95" max="131" width="5.7109375" hidden="1" customWidth="1"/>
    <col min="132" max="132" width="5.7109375" customWidth="1"/>
    <col min="133" max="138" width="5.7109375" hidden="1" customWidth="1"/>
    <col min="139" max="139" width="14.140625" customWidth="1"/>
    <col min="140" max="140" width="10.7109375" customWidth="1"/>
    <col min="141" max="141" width="11.5703125" customWidth="1"/>
    <col min="142" max="142" width="14" customWidth="1"/>
    <col min="147" max="147" width="3.5703125" customWidth="1"/>
    <col min="148" max="148" width="6.85546875" bestFit="1" customWidth="1"/>
    <col min="149" max="149" width="31.140625" bestFit="1" customWidth="1"/>
    <col min="150" max="150" width="20.140625" bestFit="1" customWidth="1"/>
    <col min="151" max="151" width="3.7109375" customWidth="1"/>
  </cols>
  <sheetData>
    <row r="1" spans="2:150" ht="13.5" customHeight="1" thickBot="1"/>
    <row r="2" spans="2:150" ht="15" customHeight="1">
      <c r="B2" s="19" t="s">
        <v>0</v>
      </c>
      <c r="C2" s="54" t="s">
        <v>137</v>
      </c>
      <c r="D2" s="782" t="s">
        <v>2</v>
      </c>
      <c r="E2" s="782"/>
      <c r="F2" s="782"/>
      <c r="G2" s="782"/>
      <c r="H2" s="782"/>
      <c r="I2" s="782"/>
      <c r="J2" s="782"/>
      <c r="K2" s="782"/>
      <c r="L2" s="782"/>
      <c r="M2" s="782"/>
      <c r="N2" s="782"/>
      <c r="O2" s="782"/>
      <c r="P2" s="782"/>
      <c r="Q2" s="782"/>
      <c r="R2" s="782"/>
      <c r="S2" s="782"/>
      <c r="T2" s="782"/>
      <c r="U2" s="782"/>
      <c r="V2" s="782"/>
      <c r="W2" s="782"/>
      <c r="X2" s="782"/>
      <c r="Y2" s="769" t="s">
        <v>3</v>
      </c>
      <c r="Z2" s="770"/>
      <c r="AA2" s="770"/>
      <c r="AB2" s="770"/>
      <c r="AC2" s="770"/>
      <c r="AD2" s="770"/>
      <c r="AE2" s="770"/>
      <c r="AF2" s="770"/>
      <c r="AG2" s="771"/>
      <c r="AH2" s="671" t="s">
        <v>4</v>
      </c>
      <c r="AI2" s="671"/>
      <c r="AJ2" s="671"/>
      <c r="AK2" s="671"/>
      <c r="AL2" s="671"/>
      <c r="AM2" s="671"/>
      <c r="AN2" s="671"/>
      <c r="AO2" s="671"/>
      <c r="AP2" s="671"/>
      <c r="AQ2" s="671"/>
      <c r="AR2" s="671"/>
      <c r="AS2" s="671"/>
      <c r="AT2" s="671"/>
      <c r="AU2" s="671"/>
      <c r="AV2" s="764" t="s">
        <v>5</v>
      </c>
      <c r="AW2" s="764"/>
      <c r="AX2" s="764"/>
      <c r="AY2" s="764"/>
      <c r="AZ2" s="764"/>
      <c r="BA2" s="764"/>
      <c r="BB2" s="765" t="s">
        <v>6</v>
      </c>
      <c r="BC2" s="765"/>
      <c r="BD2" s="765"/>
      <c r="BE2" s="765"/>
      <c r="BF2" s="765"/>
      <c r="BG2" s="765"/>
      <c r="BH2" s="765"/>
      <c r="BI2" s="765"/>
      <c r="BJ2" s="765"/>
      <c r="BK2" s="765"/>
      <c r="BL2" s="765"/>
      <c r="BM2" s="671" t="s">
        <v>7</v>
      </c>
      <c r="BN2" s="671"/>
      <c r="BO2" s="671"/>
      <c r="BP2" s="811" t="s">
        <v>8</v>
      </c>
      <c r="BQ2" s="812"/>
      <c r="BR2" s="812"/>
      <c r="BS2" s="812"/>
      <c r="BT2" s="812"/>
      <c r="BU2" s="812"/>
      <c r="BV2" s="812"/>
      <c r="BW2" s="812"/>
      <c r="BX2" s="812"/>
      <c r="BY2" s="812"/>
      <c r="BZ2" s="812"/>
      <c r="CA2" s="813"/>
      <c r="CB2" s="671" t="s">
        <v>528</v>
      </c>
      <c r="CC2" s="671"/>
      <c r="CD2" s="671"/>
      <c r="CE2" s="739" t="s">
        <v>9</v>
      </c>
      <c r="CF2" s="740"/>
      <c r="CG2" s="740"/>
      <c r="CH2" s="740"/>
      <c r="CI2" s="740"/>
      <c r="CJ2" s="740"/>
      <c r="CK2" s="740"/>
      <c r="CL2" s="740"/>
      <c r="CM2" s="740"/>
      <c r="CN2" s="740" t="s">
        <v>404</v>
      </c>
      <c r="CO2" s="741"/>
      <c r="CP2" s="780" t="s">
        <v>223</v>
      </c>
      <c r="CQ2" s="764" t="s">
        <v>10</v>
      </c>
      <c r="CR2" s="764"/>
      <c r="CS2" s="764"/>
      <c r="CT2" s="764"/>
      <c r="CU2" s="764"/>
      <c r="CV2" s="764"/>
      <c r="CW2" s="764"/>
      <c r="CX2" s="764"/>
      <c r="CY2" s="764"/>
      <c r="CZ2" s="764"/>
      <c r="DA2" s="764"/>
      <c r="DB2" s="764"/>
      <c r="DC2" s="764"/>
      <c r="DD2" s="764"/>
      <c r="DE2" s="764"/>
      <c r="DF2" s="764"/>
      <c r="DG2" s="764"/>
      <c r="DH2" s="764"/>
      <c r="DI2" s="764"/>
      <c r="DJ2" s="764"/>
      <c r="DK2" s="764"/>
      <c r="DL2" s="764"/>
      <c r="DM2" s="764"/>
      <c r="DN2" s="764"/>
      <c r="DO2" s="764"/>
      <c r="DP2" s="764"/>
      <c r="DQ2" s="764"/>
      <c r="DR2" s="764"/>
      <c r="DS2" s="815" t="s">
        <v>256</v>
      </c>
      <c r="DT2" s="817"/>
      <c r="DU2" s="817"/>
      <c r="DV2" s="817"/>
      <c r="DW2" s="817"/>
      <c r="DX2" s="817"/>
      <c r="DY2" s="817"/>
      <c r="DZ2" s="817"/>
      <c r="EA2" s="817"/>
      <c r="EB2" s="817"/>
      <c r="EC2" s="817"/>
      <c r="ED2" s="817"/>
      <c r="EE2" s="817"/>
      <c r="EF2" s="817"/>
      <c r="EG2" s="817"/>
      <c r="EH2" s="816"/>
      <c r="EI2" s="781" t="s">
        <v>257</v>
      </c>
      <c r="EJ2" s="814" t="s">
        <v>236</v>
      </c>
      <c r="EK2" s="814"/>
      <c r="ER2" s="14" t="s">
        <v>0</v>
      </c>
      <c r="ES2" s="772" t="s">
        <v>1</v>
      </c>
      <c r="ET2" s="773"/>
    </row>
    <row r="3" spans="2:150" ht="60" customHeight="1">
      <c r="B3" s="55">
        <v>46262</v>
      </c>
      <c r="C3" s="51" t="s">
        <v>314</v>
      </c>
      <c r="D3" s="764" t="s">
        <v>333</v>
      </c>
      <c r="E3" s="764"/>
      <c r="F3" s="764"/>
      <c r="G3" s="768" t="s">
        <v>547</v>
      </c>
      <c r="H3" s="768"/>
      <c r="I3" s="768"/>
      <c r="J3" s="795" t="s">
        <v>800</v>
      </c>
      <c r="K3" s="796"/>
      <c r="L3" s="797"/>
      <c r="M3" s="795" t="s">
        <v>512</v>
      </c>
      <c r="N3" s="796"/>
      <c r="O3" s="797"/>
      <c r="P3" s="774" t="s">
        <v>567</v>
      </c>
      <c r="Q3" s="774"/>
      <c r="R3" s="774"/>
      <c r="S3" s="768" t="s">
        <v>568</v>
      </c>
      <c r="T3" s="768"/>
      <c r="U3" s="768"/>
      <c r="V3" s="775" t="s">
        <v>569</v>
      </c>
      <c r="W3" s="776"/>
      <c r="X3" s="776"/>
      <c r="Y3" s="798" t="s">
        <v>456</v>
      </c>
      <c r="Z3" s="799"/>
      <c r="AA3" s="800"/>
      <c r="AB3" s="777" t="s">
        <v>1056</v>
      </c>
      <c r="AC3" s="777"/>
      <c r="AD3" s="777"/>
      <c r="AE3" s="778" t="s">
        <v>501</v>
      </c>
      <c r="AF3" s="778"/>
      <c r="AG3" s="778"/>
      <c r="AH3" s="779" t="s">
        <v>335</v>
      </c>
      <c r="AI3" s="779"/>
      <c r="AJ3" s="779"/>
      <c r="AK3" s="764" t="s">
        <v>336</v>
      </c>
      <c r="AL3" s="764"/>
      <c r="AM3" s="764"/>
      <c r="AN3" s="766" t="s">
        <v>337</v>
      </c>
      <c r="AO3" s="766"/>
      <c r="AP3" s="766"/>
      <c r="AQ3" s="767" t="s">
        <v>338</v>
      </c>
      <c r="AR3" s="767"/>
      <c r="AS3" s="767"/>
      <c r="AT3" s="45" t="s">
        <v>523</v>
      </c>
      <c r="AU3" s="45" t="s">
        <v>339</v>
      </c>
      <c r="AV3" s="768" t="s">
        <v>340</v>
      </c>
      <c r="AW3" s="768"/>
      <c r="AX3" s="768"/>
      <c r="AY3" s="788" t="s">
        <v>12</v>
      </c>
      <c r="AZ3" s="788"/>
      <c r="BA3" s="788"/>
      <c r="BB3" s="789" t="s">
        <v>341</v>
      </c>
      <c r="BC3" s="789"/>
      <c r="BD3" s="789"/>
      <c r="BE3" s="671" t="s">
        <v>342</v>
      </c>
      <c r="BF3" s="671"/>
      <c r="BG3" s="671"/>
      <c r="BH3" s="767" t="s">
        <v>343</v>
      </c>
      <c r="BI3" s="767"/>
      <c r="BJ3" s="767"/>
      <c r="BK3" s="46" t="s">
        <v>254</v>
      </c>
      <c r="BL3" s="46" t="s">
        <v>344</v>
      </c>
      <c r="BM3" s="671"/>
      <c r="BN3" s="671"/>
      <c r="BO3" s="671"/>
      <c r="BP3" s="790" t="s">
        <v>345</v>
      </c>
      <c r="BQ3" s="790"/>
      <c r="BR3" s="790"/>
      <c r="BS3" s="767" t="s">
        <v>255</v>
      </c>
      <c r="BT3" s="767"/>
      <c r="BU3" s="767"/>
      <c r="BV3" s="791" t="s">
        <v>346</v>
      </c>
      <c r="BW3" s="791"/>
      <c r="BX3" s="791"/>
      <c r="BY3" s="719" t="s">
        <v>13</v>
      </c>
      <c r="BZ3" s="719"/>
      <c r="CA3" s="719"/>
      <c r="CB3" s="671"/>
      <c r="CC3" s="671"/>
      <c r="CD3" s="671"/>
      <c r="CE3" s="671" t="s">
        <v>260</v>
      </c>
      <c r="CF3" s="671"/>
      <c r="CG3" s="671"/>
      <c r="CH3" s="314" t="s">
        <v>435</v>
      </c>
      <c r="CI3" s="719" t="s">
        <v>347</v>
      </c>
      <c r="CJ3" s="719"/>
      <c r="CK3" s="672" t="s">
        <v>348</v>
      </c>
      <c r="CL3" s="672"/>
      <c r="CM3" s="47" t="s">
        <v>515</v>
      </c>
      <c r="CN3" s="47" t="s">
        <v>221</v>
      </c>
      <c r="CO3" s="15" t="s">
        <v>222</v>
      </c>
      <c r="CP3" s="780"/>
      <c r="CQ3" s="786" t="s">
        <v>349</v>
      </c>
      <c r="CR3" s="786"/>
      <c r="CS3" s="671" t="s">
        <v>350</v>
      </c>
      <c r="CT3" s="671"/>
      <c r="CU3" s="719" t="s">
        <v>351</v>
      </c>
      <c r="CV3" s="719"/>
      <c r="CW3" s="787" t="s">
        <v>352</v>
      </c>
      <c r="CX3" s="787"/>
      <c r="CY3" s="804" t="s">
        <v>360</v>
      </c>
      <c r="CZ3" s="805"/>
      <c r="DA3" s="804" t="s">
        <v>361</v>
      </c>
      <c r="DB3" s="805"/>
      <c r="DC3" s="769" t="s">
        <v>774</v>
      </c>
      <c r="DD3" s="771"/>
      <c r="DE3" s="769" t="s">
        <v>775</v>
      </c>
      <c r="DF3" s="771"/>
      <c r="DG3" s="768" t="s">
        <v>353</v>
      </c>
      <c r="DH3" s="768"/>
      <c r="DI3" s="815" t="s">
        <v>418</v>
      </c>
      <c r="DJ3" s="816"/>
      <c r="DK3" s="815" t="s">
        <v>419</v>
      </c>
      <c r="DL3" s="816"/>
      <c r="DM3" s="815" t="s">
        <v>420</v>
      </c>
      <c r="DN3" s="816"/>
      <c r="DO3" s="818" t="s">
        <v>776</v>
      </c>
      <c r="DP3" s="819"/>
      <c r="DQ3" s="820"/>
      <c r="DR3" s="56" t="s">
        <v>354</v>
      </c>
      <c r="DS3" s="801" t="s">
        <v>454</v>
      </c>
      <c r="DT3" s="802"/>
      <c r="DU3" s="803"/>
      <c r="DV3" s="821" t="s">
        <v>1064</v>
      </c>
      <c r="DW3" s="822"/>
      <c r="DX3" s="672" t="s">
        <v>245</v>
      </c>
      <c r="DY3" s="672"/>
      <c r="DZ3" s="764" t="s">
        <v>245</v>
      </c>
      <c r="EA3" s="764"/>
      <c r="EB3" s="790" t="s">
        <v>1060</v>
      </c>
      <c r="EC3" s="790"/>
      <c r="ED3" s="793" t="s">
        <v>280</v>
      </c>
      <c r="EE3" s="793"/>
      <c r="EF3" s="699" t="s">
        <v>559</v>
      </c>
      <c r="EG3" s="699"/>
      <c r="EH3" s="57" t="s">
        <v>279</v>
      </c>
      <c r="EI3" s="781"/>
      <c r="EJ3" s="794" t="s">
        <v>265</v>
      </c>
      <c r="EK3" s="794"/>
      <c r="ER3" s="55">
        <f>B3</f>
        <v>46262</v>
      </c>
      <c r="ES3" s="783" t="s">
        <v>11</v>
      </c>
      <c r="ET3" s="784"/>
    </row>
    <row r="4" spans="2:150" ht="25.5">
      <c r="B4" s="73" t="s">
        <v>14</v>
      </c>
      <c r="C4" s="73" t="s">
        <v>15</v>
      </c>
      <c r="D4" s="74" t="s">
        <v>239</v>
      </c>
      <c r="E4" s="75" t="s">
        <v>111</v>
      </c>
      <c r="F4" s="76" t="s">
        <v>231</v>
      </c>
      <c r="G4" s="74" t="s">
        <v>239</v>
      </c>
      <c r="H4" s="75" t="s">
        <v>111</v>
      </c>
      <c r="I4" s="76" t="s">
        <v>231</v>
      </c>
      <c r="J4" s="323" t="s">
        <v>443</v>
      </c>
      <c r="K4" s="75" t="s">
        <v>444</v>
      </c>
      <c r="L4" s="76" t="s">
        <v>231</v>
      </c>
      <c r="M4" s="323" t="s">
        <v>443</v>
      </c>
      <c r="N4" s="75" t="s">
        <v>444</v>
      </c>
      <c r="O4" s="76" t="s">
        <v>231</v>
      </c>
      <c r="P4" s="410" t="s">
        <v>443</v>
      </c>
      <c r="Q4" s="75" t="s">
        <v>111</v>
      </c>
      <c r="R4" s="76" t="s">
        <v>231</v>
      </c>
      <c r="S4" s="77" t="s">
        <v>443</v>
      </c>
      <c r="T4" s="75" t="s">
        <v>111</v>
      </c>
      <c r="U4" s="76" t="s">
        <v>231</v>
      </c>
      <c r="V4" s="419" t="s">
        <v>443</v>
      </c>
      <c r="W4" s="75" t="s">
        <v>111</v>
      </c>
      <c r="X4" s="76" t="s">
        <v>231</v>
      </c>
      <c r="Y4" s="74" t="s">
        <v>16</v>
      </c>
      <c r="Z4" s="76" t="s">
        <v>242</v>
      </c>
      <c r="AA4" s="376" t="s">
        <v>157</v>
      </c>
      <c r="AB4" s="77" t="s">
        <v>16</v>
      </c>
      <c r="AC4" s="78" t="s">
        <v>242</v>
      </c>
      <c r="AD4" s="76" t="s">
        <v>263</v>
      </c>
      <c r="AE4" s="354" t="s">
        <v>16</v>
      </c>
      <c r="AF4" s="78" t="s">
        <v>242</v>
      </c>
      <c r="AG4" s="76" t="s">
        <v>263</v>
      </c>
      <c r="AH4" s="74" t="s">
        <v>239</v>
      </c>
      <c r="AI4" s="79" t="s">
        <v>111</v>
      </c>
      <c r="AJ4" s="76" t="s">
        <v>219</v>
      </c>
      <c r="AK4" s="74" t="s">
        <v>239</v>
      </c>
      <c r="AL4" s="79" t="s">
        <v>111</v>
      </c>
      <c r="AM4" s="76" t="s">
        <v>219</v>
      </c>
      <c r="AN4" s="74" t="s">
        <v>239</v>
      </c>
      <c r="AO4" s="79" t="s">
        <v>111</v>
      </c>
      <c r="AP4" s="76" t="s">
        <v>219</v>
      </c>
      <c r="AQ4" s="74" t="s">
        <v>239</v>
      </c>
      <c r="AR4" s="79" t="s">
        <v>111</v>
      </c>
      <c r="AS4" s="76" t="s">
        <v>219</v>
      </c>
      <c r="AT4" s="385" t="s">
        <v>99</v>
      </c>
      <c r="AU4" s="80" t="s">
        <v>99</v>
      </c>
      <c r="AV4" s="77" t="s">
        <v>16</v>
      </c>
      <c r="AW4" s="78" t="s">
        <v>242</v>
      </c>
      <c r="AX4" s="76" t="s">
        <v>262</v>
      </c>
      <c r="AY4" s="77" t="s">
        <v>16</v>
      </c>
      <c r="AZ4" s="78" t="s">
        <v>242</v>
      </c>
      <c r="BA4" s="76" t="s">
        <v>262</v>
      </c>
      <c r="BB4" s="74" t="s">
        <v>239</v>
      </c>
      <c r="BC4" s="79" t="s">
        <v>111</v>
      </c>
      <c r="BD4" s="76" t="s">
        <v>219</v>
      </c>
      <c r="BE4" s="74" t="s">
        <v>239</v>
      </c>
      <c r="BF4" s="79" t="s">
        <v>111</v>
      </c>
      <c r="BG4" s="76" t="s">
        <v>219</v>
      </c>
      <c r="BH4" s="74" t="s">
        <v>239</v>
      </c>
      <c r="BI4" s="79" t="s">
        <v>111</v>
      </c>
      <c r="BJ4" s="76" t="s">
        <v>219</v>
      </c>
      <c r="BK4" s="385" t="s">
        <v>99</v>
      </c>
      <c r="BL4" s="80" t="s">
        <v>99</v>
      </c>
      <c r="BM4" s="74" t="s">
        <v>239</v>
      </c>
      <c r="BN4" s="79" t="s">
        <v>111</v>
      </c>
      <c r="BO4" s="76" t="s">
        <v>219</v>
      </c>
      <c r="BP4" s="81" t="s">
        <v>239</v>
      </c>
      <c r="BQ4" s="79" t="s">
        <v>111</v>
      </c>
      <c r="BR4" s="76" t="s">
        <v>219</v>
      </c>
      <c r="BS4" s="82" t="s">
        <v>421</v>
      </c>
      <c r="BT4" s="83" t="s">
        <v>234</v>
      </c>
      <c r="BU4" s="76" t="s">
        <v>262</v>
      </c>
      <c r="BV4" s="156" t="s">
        <v>422</v>
      </c>
      <c r="BW4" s="83" t="s">
        <v>234</v>
      </c>
      <c r="BX4" s="76" t="s">
        <v>262</v>
      </c>
      <c r="BY4" s="77" t="s">
        <v>422</v>
      </c>
      <c r="BZ4" s="83" t="s">
        <v>234</v>
      </c>
      <c r="CA4" s="76" t="s">
        <v>262</v>
      </c>
      <c r="CB4" s="74" t="s">
        <v>522</v>
      </c>
      <c r="CC4" s="79" t="s">
        <v>234</v>
      </c>
      <c r="CD4" s="76" t="s">
        <v>157</v>
      </c>
      <c r="CE4" s="77" t="s">
        <v>16</v>
      </c>
      <c r="CF4" s="79" t="s">
        <v>111</v>
      </c>
      <c r="CG4" s="76" t="s">
        <v>219</v>
      </c>
      <c r="CH4" s="313" t="s">
        <v>219</v>
      </c>
      <c r="CI4" s="83" t="s">
        <v>238</v>
      </c>
      <c r="CJ4" s="76" t="s">
        <v>219</v>
      </c>
      <c r="CK4" s="84" t="s">
        <v>238</v>
      </c>
      <c r="CL4" s="76" t="s">
        <v>219</v>
      </c>
      <c r="CM4" s="370" t="s">
        <v>238</v>
      </c>
      <c r="CN4" s="85" t="s">
        <v>235</v>
      </c>
      <c r="CO4" s="85" t="s">
        <v>235</v>
      </c>
      <c r="CP4" s="86" t="s">
        <v>17</v>
      </c>
      <c r="CQ4" s="77" t="s">
        <v>16</v>
      </c>
      <c r="CR4" s="87" t="s">
        <v>18</v>
      </c>
      <c r="CS4" s="77" t="s">
        <v>16</v>
      </c>
      <c r="CT4" s="87" t="s">
        <v>18</v>
      </c>
      <c r="CU4" s="77" t="s">
        <v>16</v>
      </c>
      <c r="CV4" s="87" t="s">
        <v>18</v>
      </c>
      <c r="CW4" s="77" t="s">
        <v>16</v>
      </c>
      <c r="CX4" s="87" t="s">
        <v>18</v>
      </c>
      <c r="CY4" s="77" t="s">
        <v>16</v>
      </c>
      <c r="CZ4" s="87" t="s">
        <v>18</v>
      </c>
      <c r="DA4" s="77" t="s">
        <v>16</v>
      </c>
      <c r="DB4" s="87" t="s">
        <v>18</v>
      </c>
      <c r="DC4" s="77" t="s">
        <v>16</v>
      </c>
      <c r="DD4" s="87" t="s">
        <v>18</v>
      </c>
      <c r="DE4" s="77" t="s">
        <v>16</v>
      </c>
      <c r="DF4" s="87" t="s">
        <v>18</v>
      </c>
      <c r="DG4" s="77" t="s">
        <v>16</v>
      </c>
      <c r="DH4" s="87" t="s">
        <v>18</v>
      </c>
      <c r="DI4" s="77" t="s">
        <v>16</v>
      </c>
      <c r="DJ4" s="87" t="s">
        <v>18</v>
      </c>
      <c r="DK4" s="77" t="s">
        <v>16</v>
      </c>
      <c r="DL4" s="87" t="s">
        <v>18</v>
      </c>
      <c r="DM4" s="77" t="s">
        <v>16</v>
      </c>
      <c r="DN4" s="87" t="s">
        <v>18</v>
      </c>
      <c r="DO4" s="77" t="s">
        <v>16</v>
      </c>
      <c r="DP4" s="87" t="s">
        <v>277</v>
      </c>
      <c r="DQ4" s="76" t="s">
        <v>278</v>
      </c>
      <c r="DR4" s="85" t="s">
        <v>19</v>
      </c>
      <c r="DS4" s="331" t="s">
        <v>16</v>
      </c>
      <c r="DT4" s="85" t="s">
        <v>160</v>
      </c>
      <c r="DU4" s="331" t="s">
        <v>157</v>
      </c>
      <c r="DV4" s="331" t="s">
        <v>16</v>
      </c>
      <c r="DW4" s="331" t="s">
        <v>157</v>
      </c>
      <c r="DX4" s="88" t="s">
        <v>159</v>
      </c>
      <c r="DY4" s="76" t="s">
        <v>526</v>
      </c>
      <c r="DZ4" s="313" t="s">
        <v>522</v>
      </c>
      <c r="EA4" s="76" t="s">
        <v>527</v>
      </c>
      <c r="EB4" s="313" t="s">
        <v>522</v>
      </c>
      <c r="EC4" s="76" t="s">
        <v>527</v>
      </c>
      <c r="ED4" s="89" t="s">
        <v>16</v>
      </c>
      <c r="EE4" s="76" t="s">
        <v>264</v>
      </c>
      <c r="EF4" s="407" t="s">
        <v>16</v>
      </c>
      <c r="EG4" s="76" t="s">
        <v>264</v>
      </c>
      <c r="EH4" s="100" t="s">
        <v>20</v>
      </c>
      <c r="EI4" s="103" t="s">
        <v>258</v>
      </c>
      <c r="EJ4" s="8" t="s">
        <v>1013</v>
      </c>
      <c r="EK4" s="58" t="s">
        <v>218</v>
      </c>
      <c r="EL4" s="345" t="s">
        <v>476</v>
      </c>
      <c r="EM4" s="345" t="s">
        <v>465</v>
      </c>
      <c r="ER4" s="91" t="s">
        <v>14</v>
      </c>
      <c r="ES4" s="92" t="s">
        <v>15</v>
      </c>
      <c r="ET4" s="93" t="s">
        <v>109</v>
      </c>
    </row>
    <row r="5" spans="2:150" ht="15" hidden="1" customHeight="1">
      <c r="B5" s="94" t="str">
        <f>B4</f>
        <v>Sr. No.</v>
      </c>
      <c r="C5" s="94" t="str">
        <f>C4</f>
        <v>DISTRIBUTOR NAME</v>
      </c>
      <c r="D5" s="94" t="str">
        <f>$D$2&amp;"//"&amp;$D$3&amp;"//"&amp;D4</f>
        <v>GAIA MILK //TM 500 ML// Crt</v>
      </c>
      <c r="E5" s="94" t="str">
        <f>$D$2&amp;"//"&amp;$D$3&amp;"//"&amp;E4</f>
        <v>GAIA MILK //TM 500 ML//Pkt</v>
      </c>
      <c r="F5" s="94" t="str">
        <f>$D$2&amp;"//"&amp;$D$3&amp;"//"&amp;F4</f>
        <v>GAIA MILK //TM 500 ML//Free
Pkt</v>
      </c>
      <c r="G5" s="94" t="str">
        <f>$D$2&amp;"//"&amp;$G$3&amp;"//"&amp;G4</f>
        <v>GAIA MILK //CM 500 ML// Crt</v>
      </c>
      <c r="H5" s="94" t="str">
        <f>$D$2&amp;"//"&amp;$G$3&amp;"//"&amp;H4</f>
        <v>GAIA MILK //CM 500 ML//Pkt</v>
      </c>
      <c r="I5" s="94" t="str">
        <f>$D$2&amp;"//"&amp;$G$3&amp;"//"&amp;I4</f>
        <v>GAIA MILK //CM 500 ML//Free
Pkt</v>
      </c>
      <c r="J5" s="94" t="str">
        <f>$D$2&amp;"//"&amp;$J$3&amp;"//"&amp;J4</f>
        <v>GAIA MILK //Maxx UHT 110 ml//CBX</v>
      </c>
      <c r="K5" s="94" t="str">
        <f>$D$2&amp;"//"&amp;$J$3&amp;"//"&amp;K4</f>
        <v>GAIA MILK //Maxx UHT 110 ml//Pc</v>
      </c>
      <c r="L5" s="94" t="str">
        <f>$D$2&amp;"//"&amp;$J$3&amp;"//"&amp;L4</f>
        <v>GAIA MILK //Maxx UHT 110 ml//Free
Pkt</v>
      </c>
      <c r="M5" s="94" t="str">
        <f>$D$2&amp;"//"&amp;$M$3&amp;"//"&amp;M4</f>
        <v>GAIA MILK //Gaia Maxx UHT 400ml//CBX</v>
      </c>
      <c r="N5" s="94" t="str">
        <f>$D$2&amp;"//"&amp;$M$3&amp;"//"&amp;N4</f>
        <v>GAIA MILK //Gaia Maxx UHT 400ml//Pc</v>
      </c>
      <c r="O5" s="94" t="str">
        <f>$D$2&amp;"//"&amp;$M$3&amp;"//"&amp;O4</f>
        <v>GAIA MILK //Gaia Maxx UHT 400ml//Free
Pkt</v>
      </c>
      <c r="P5" s="414" t="str">
        <f>$D$2&amp;"//"&amp;$P$3&amp;"//"&amp;P4</f>
        <v>GAIA MILK //Gaia Premium Milk UHT Tetra Pack 1 Ltr//CBX</v>
      </c>
      <c r="Q5" s="94" t="str">
        <f>$D$2&amp;"//"&amp;$P$3&amp;"//"&amp;Q4</f>
        <v>GAIA MILK //Gaia Premium Milk UHT Tetra Pack 1 Ltr//Pkt</v>
      </c>
      <c r="R5" s="94" t="str">
        <f>$D$2&amp;"//"&amp;$P$3&amp;"//"&amp;R4</f>
        <v>GAIA MILK //Gaia Premium Milk UHT Tetra Pack 1 Ltr//Free
Pkt</v>
      </c>
      <c r="S5" s="418" t="str">
        <f>$D$2&amp;"//"&amp;$S$3&amp;"//"&amp;S4</f>
        <v>GAIA MILK //Gaia Lite Milk UHT Tetra Pack 1Ltr//CBX</v>
      </c>
      <c r="T5" s="94" t="str">
        <f>$D$2&amp;"//"&amp;$S$3&amp;"//"&amp;T4</f>
        <v>GAIA MILK //Gaia Lite Milk UHT Tetra Pack 1Ltr//Pkt</v>
      </c>
      <c r="U5" s="94" t="str">
        <f>$D$2&amp;"//"&amp;$S$3&amp;"//"&amp;U4</f>
        <v>GAIA MILK //Gaia Lite Milk UHT Tetra Pack 1Ltr//Free
Pkt</v>
      </c>
      <c r="V5" s="423" t="str">
        <f>$D$2&amp;"//"&amp;$V$3&amp;"//"&amp;V4</f>
        <v>GAIA MILK //Gaia Gold Milk UHT Tetra Pack 1Ltr//CBX</v>
      </c>
      <c r="W5" s="94" t="str">
        <f>$D$2&amp;"//"&amp;$V$3&amp;"//"&amp;W4</f>
        <v>GAIA MILK //Gaia Gold Milk UHT Tetra Pack 1Ltr//Pkt</v>
      </c>
      <c r="X5" s="94" t="str">
        <f>$D$2&amp;"//"&amp;$V$3&amp;"//"&amp;X4</f>
        <v>GAIA MILK //Gaia Gold Milk UHT Tetra Pack 1Ltr//Free
Pkt</v>
      </c>
      <c r="Y5" s="161" t="str">
        <f>$Y$2&amp;"//"&amp;$Y$3&amp;"//"&amp;Y4</f>
        <v>GAIA CUPS DAHI //Gaia Mishti Doi 80g//BOX</v>
      </c>
      <c r="Z5" s="161" t="str">
        <f>$Y$2&amp;"//"&amp;$Y$3&amp;"//"&amp;Z4</f>
        <v>GAIA CUPS DAHI //Gaia Mishti Doi 80g//Cups</v>
      </c>
      <c r="AA5" s="379" t="str">
        <f>$Y$2&amp;"//"&amp;$Y$3&amp;"//"&amp;AA4</f>
        <v>GAIA CUPS DAHI //Gaia Mishti Doi 80g//Free Box</v>
      </c>
      <c r="AB5" s="94" t="str">
        <f>$Y$2&amp;"//"&amp;$AB$3&amp;"//"&amp;AB4</f>
        <v>GAIA CUPS DAHI //DAHI CUP 200 GRMS Box(6Pc) //BOX</v>
      </c>
      <c r="AC5" s="94" t="str">
        <f>$Y$2&amp;"//"&amp;$AB$3&amp;"//"&amp;AC4</f>
        <v>GAIA CUPS DAHI //DAHI CUP 200 GRMS Box(6Pc) //Cups</v>
      </c>
      <c r="AD5" s="94" t="str">
        <f>$Y$2&amp;"//"&amp;$AB$3&amp;"//"&amp;AD4</f>
        <v>GAIA CUPS DAHI //DAHI CUP 200 GRMS Box(6Pc) //Free
Box</v>
      </c>
      <c r="AE5" s="358" t="str">
        <f>$Y$2&amp;"//"&amp;$AE$3&amp;"//"&amp;AE4</f>
        <v>GAIA CUPS DAHI //DAHI CUP 200 GRMS //BOX</v>
      </c>
      <c r="AF5" s="94" t="str">
        <f>$Y$2&amp;"//"&amp;$AE$3&amp;"//"&amp;AF4</f>
        <v>GAIA CUPS DAHI //DAHI CUP 200 GRMS //Cups</v>
      </c>
      <c r="AG5" s="94" t="str">
        <f>$Y$2&amp;"//"&amp;$AE$3&amp;"//"&amp;AG4</f>
        <v>GAIA CUPS DAHI //DAHI CUP 200 GRMS //Free
Box</v>
      </c>
      <c r="AH5" s="94" t="str">
        <f>$AH$2&amp;"//"&amp;$AH$3&amp;"//"&amp;AH4</f>
        <v xml:space="preserve">     GAIA PLAIN DAHI //PD 200 GRMS// Crt</v>
      </c>
      <c r="AI5" s="94" t="str">
        <f>$AH$2&amp;"//"&amp;$AH$3&amp;"//"&amp;AI4</f>
        <v xml:space="preserve">     GAIA PLAIN DAHI //PD 200 GRMS//Pkt</v>
      </c>
      <c r="AJ5" s="94" t="str">
        <f>$AH$2&amp;"//"&amp;$AH$3&amp;"//"&amp;AJ4</f>
        <v xml:space="preserve">     GAIA PLAIN DAHI //PD 200 GRMS//Free 
Pkt</v>
      </c>
      <c r="AK5" s="94" t="str">
        <f>$AH$2&amp;"//"&amp;$AK$3&amp;"//"&amp;AK4</f>
        <v xml:space="preserve">     GAIA PLAIN DAHI //PD 400 GRMS // Crt</v>
      </c>
      <c r="AL5" s="94" t="str">
        <f>$AH$2&amp;"//"&amp;$AK$3&amp;"//"&amp;AL4</f>
        <v xml:space="preserve">     GAIA PLAIN DAHI //PD 400 GRMS //Pkt</v>
      </c>
      <c r="AM5" s="94" t="str">
        <f>$AH$2&amp;"//"&amp;$AK$3&amp;"//"&amp;AM4</f>
        <v xml:space="preserve">     GAIA PLAIN DAHI //PD 400 GRMS //Free 
Pkt</v>
      </c>
      <c r="AN5" s="94" t="str">
        <f>$AH$2&amp;"//"&amp;$AN$3&amp;"//"&amp;AN4</f>
        <v xml:space="preserve">     GAIA PLAIN DAHI //PD 1 KG  // Crt</v>
      </c>
      <c r="AO5" s="94" t="str">
        <f>$AH$2&amp;"//"&amp;$AN$3&amp;"//"&amp;AO4</f>
        <v xml:space="preserve">     GAIA PLAIN DAHI //PD 1 KG  //Pkt</v>
      </c>
      <c r="AP5" s="94" t="str">
        <f>$AH$2&amp;"//"&amp;$AN$3&amp;"//"&amp;AP4</f>
        <v xml:space="preserve">     GAIA PLAIN DAHI //PD 1 KG  //Free 
Pkt</v>
      </c>
      <c r="AQ5" s="94" t="str">
        <f>$AH$2&amp;"//"&amp;$AQ$3&amp;"//"&amp;AQ4</f>
        <v xml:space="preserve">     GAIA PLAIN DAHI //PD 5 KG // Crt</v>
      </c>
      <c r="AR5" s="94" t="str">
        <f>$AH$2&amp;"//"&amp;$AQ$3&amp;"//"&amp;AR4</f>
        <v xml:space="preserve">     GAIA PLAIN DAHI //PD 5 KG //Pkt</v>
      </c>
      <c r="AS5" s="94" t="str">
        <f>$AH$2&amp;"//"&amp;$AQ$3&amp;"//"&amp;AS4</f>
        <v xml:space="preserve">     GAIA PLAIN DAHI //PD 5 KG //Free 
Pkt</v>
      </c>
      <c r="AT5" s="94" t="str">
        <f>$AH$2&amp;"//"&amp;$AT$3&amp;"//"&amp;AT4</f>
        <v xml:space="preserve">     GAIA PLAIN DAHI //PD
5 KG//BKT</v>
      </c>
      <c r="AU5" s="94" t="str">
        <f>$AH$2&amp;"//"&amp;$AU$3&amp;"//"&amp;AU4</f>
        <v xml:space="preserve">     GAIA PLAIN DAHI //PD 15 KG//BKT</v>
      </c>
      <c r="AV5" s="94" t="str">
        <f>$AV$2&amp;"//"&amp;$AV$3&amp;"//"&amp;AV4</f>
        <v>GAIA FLAVOURED DAHI//LYCHEE 90 GRMS//BOX</v>
      </c>
      <c r="AW5" s="94" t="str">
        <f>$AV$2&amp;"//"&amp;$AV$3&amp;"//"&amp;AW4</f>
        <v>GAIA FLAVOURED DAHI//LYCHEE 90 GRMS//Cups</v>
      </c>
      <c r="AX5" s="94" t="str">
        <f>$AV$2&amp;"//"&amp;$AV$3&amp;"//"&amp;AX4</f>
        <v>GAIA FLAVOURED DAHI//LYCHEE 90 GRMS//Free 
Box</v>
      </c>
      <c r="AY5" s="94" t="str">
        <f>$AV$2&amp;"//"&amp;$AY$3&amp;"//"&amp;AY4</f>
        <v>GAIA FLAVOURED DAHI//MUSKMELON   90 GRMS//BOX</v>
      </c>
      <c r="AZ5" s="94" t="str">
        <f>$AV$2&amp;"//"&amp;$AY$3&amp;"//"&amp;AZ4</f>
        <v>GAIA FLAVOURED DAHI//MUSKMELON   90 GRMS//Cups</v>
      </c>
      <c r="BA5" s="94" t="str">
        <f>$AV$2&amp;"//"&amp;$AY$3&amp;"//"&amp;BA4</f>
        <v>GAIA FLAVOURED DAHI//MUSKMELON   90 GRMS//Free 
Box</v>
      </c>
      <c r="BB5" s="94" t="str">
        <f>$BB$2&amp;"//"&amp;$BB$3&amp;"//"&amp;BB4</f>
        <v>GAIA KADHI DAHI//KD 200 GRMS// Crt</v>
      </c>
      <c r="BC5" s="94" t="str">
        <f>$BB$2&amp;"//"&amp;$BB$3&amp;"//"&amp;BC4</f>
        <v>GAIA KADHI DAHI//KD 200 GRMS//Pkt</v>
      </c>
      <c r="BD5" s="94" t="str">
        <f>$BB$2&amp;"//"&amp;$BB$3&amp;"//"&amp;BD4</f>
        <v>GAIA KADHI DAHI//KD 200 GRMS//Free 
Pkt</v>
      </c>
      <c r="BE5" s="94" t="str">
        <f>$BB$2&amp;"//"&amp;$BE$3&amp;"//"&amp;BE4</f>
        <v>GAIA KADHI DAHI//KD 1 KG // Crt</v>
      </c>
      <c r="BF5" s="94" t="str">
        <f>$BB$2&amp;"//"&amp;$BE$3&amp;"//"&amp;BF4</f>
        <v>GAIA KADHI DAHI//KD 1 KG //Pkt</v>
      </c>
      <c r="BG5" s="94" t="str">
        <f>$BB$2&amp;"//"&amp;$BE$3&amp;"//"&amp;BG4</f>
        <v>GAIA KADHI DAHI//KD 1 KG //Free 
Pkt</v>
      </c>
      <c r="BH5" s="94" t="str">
        <f>$BB$2&amp;"//"&amp;$BH$3&amp;"//"&amp;BH4</f>
        <v>GAIA KADHI DAHI//KD 5 KG // Crt</v>
      </c>
      <c r="BI5" s="94" t="str">
        <f>$BB$2&amp;"//"&amp;$BH$3&amp;"//"&amp;BI4</f>
        <v>GAIA KADHI DAHI//KD 5 KG //Pkt</v>
      </c>
      <c r="BJ5" s="94" t="str">
        <f>$BB$2&amp;"//"&amp;$BH$3&amp;"//"&amp;BJ4</f>
        <v>GAIA KADHI DAHI//KD 5 KG //Free 
Pkt</v>
      </c>
      <c r="BK5" s="94" t="str">
        <f>$BB$2&amp;"//"&amp;$BK$3&amp;"//"&amp;BK4</f>
        <v>GAIA KADHI DAHI//KD
5 KG //BKT</v>
      </c>
      <c r="BL5" s="94" t="str">
        <f>$BB$2&amp;"//"&amp;$BL$3&amp;"//"&amp;BL4</f>
        <v>GAIA KADHI DAHI//KD 15KG //BKT</v>
      </c>
      <c r="BM5" s="94" t="str">
        <f>$BM$2&amp;"//"&amp;$BM$3&amp;"//"&amp;BM4</f>
        <v>MASALA CHAAS 200 GRMS//// Crt</v>
      </c>
      <c r="BN5" s="94" t="str">
        <f>$BM$2&amp;"//"&amp;$BM$3&amp;"//"&amp;BN4</f>
        <v>MASALA CHAAS 200 GRMS////Pkt</v>
      </c>
      <c r="BO5" s="94" t="str">
        <f>$BM$2&amp;"//"&amp;$BM$3&amp;"//"&amp;BO4</f>
        <v>MASALA CHAAS 200 GRMS////Free 
Pkt</v>
      </c>
      <c r="BP5" s="94" t="str">
        <f>$BP$2&amp;"//"&amp;$BP$3&amp;"//"&amp;BP4</f>
        <v>GAIA LASSI //SWEET LASSI 180 GRMS// Crt</v>
      </c>
      <c r="BQ5" s="94" t="str">
        <f>$BP$2&amp;"//"&amp;$BP$3&amp;"//"&amp;BQ4</f>
        <v>GAIA LASSI //SWEET LASSI 180 GRMS//Pkt</v>
      </c>
      <c r="BR5" s="94" t="str">
        <f>$BP$2&amp;"//"&amp;$BP$3&amp;"//"&amp;BR4</f>
        <v>GAIA LASSI //SWEET LASSI 180 GRMS//Free 
Pkt</v>
      </c>
      <c r="BS5" s="94" t="str">
        <f>$BP$2&amp;"//"&amp;$BS$3&amp;"//"&amp;BS4</f>
        <v>GAIA LASSI //PLAIN (GLASS) LASSI 180 GRMS//BOX3</v>
      </c>
      <c r="BT5" s="94" t="str">
        <f>$BP$2&amp;"//"&amp;$BS$3&amp;"//"&amp;BT4</f>
        <v>GAIA LASSI //PLAIN (GLASS) LASSI 180 GRMS//Glass</v>
      </c>
      <c r="BU5" s="94" t="str">
        <f>$BP$2&amp;"//"&amp;$BS$3&amp;"//"&amp;BU4</f>
        <v>GAIA LASSI //PLAIN (GLASS) LASSI 180 GRMS//Free 
Box</v>
      </c>
      <c r="BV5" s="157" t="str">
        <f>$BP$2&amp;"//"&amp;$BV$3&amp;"//"&amp;BV4</f>
        <v>GAIA LASSI //MANGO LASSI 180 GRMS//BOX2</v>
      </c>
      <c r="BW5" s="94" t="str">
        <f>$BP$2&amp;"//"&amp;$BV$3&amp;"//"&amp;BW4</f>
        <v>GAIA LASSI //MANGO LASSI 180 GRMS//Glass</v>
      </c>
      <c r="BX5" s="94" t="str">
        <f>$BP$2&amp;"//"&amp;$BV$3&amp;"//"&amp;BX4</f>
        <v>GAIA LASSI //MANGO LASSI 180 GRMS//Free 
Box</v>
      </c>
      <c r="BY5" s="94" t="str">
        <f>$BP$2&amp;"//"&amp;$BY$3&amp;"//"&amp;BY4</f>
        <v>GAIA LASSI //STRAWBERRY LASSI 180 GRMS//BOX2</v>
      </c>
      <c r="BZ5" s="94" t="str">
        <f>$BP$2&amp;"//"&amp;$BY$3&amp;"//"&amp;BZ4</f>
        <v>GAIA LASSI //STRAWBERRY LASSI 180 GRMS//Glass</v>
      </c>
      <c r="CA5" s="94" t="str">
        <f>$BP$2&amp;"//"&amp;$BY$3&amp;"//"&amp;CA4</f>
        <v>GAIA LASSI //STRAWBERRY LASSI 180 GRMS//Free 
Box</v>
      </c>
      <c r="CB5" s="94" t="str">
        <f>$CB$2&amp;"//"&amp;$CB$2&amp;"//"&amp;CB4</f>
        <v>MASALA CHAAS GLAAS 180 GRMS//MASALA CHAAS GLAAS 180 GRMS//Box</v>
      </c>
      <c r="CC5" s="94" t="str">
        <f>$CB$2&amp;"//"&amp;$CB$2&amp;"//"&amp;CC4</f>
        <v>MASALA CHAAS GLAAS 180 GRMS//MASALA CHAAS GLAAS 180 GRMS//Glass</v>
      </c>
      <c r="CD5" s="94" t="str">
        <f>$CB$2&amp;"//"&amp;$CB$2&amp;"//"&amp;CD4</f>
        <v>MASALA CHAAS GLAAS 180 GRMS//MASALA CHAAS GLAAS 180 GRMS//Free Box</v>
      </c>
      <c r="CE5" s="94" t="str">
        <f>$CE$2&amp;"//"&amp;$CE$3&amp;"//"&amp;CE4</f>
        <v>GAIA PANEER//PANEER 
200 GRMS//BOX</v>
      </c>
      <c r="CF5" s="94" t="str">
        <f>$CE$2&amp;"//"&amp;$CE$3&amp;"//"&amp;CF4</f>
        <v>GAIA PANEER//PANEER 
200 GRMS//Pkt</v>
      </c>
      <c r="CG5" s="94" t="str">
        <f>$CE$2&amp;"//"&amp;$CE$3&amp;"//"&amp;CG4</f>
        <v>GAIA PANEER//PANEER 
200 GRMS//Free 
Pkt</v>
      </c>
      <c r="CH5" s="94" t="str">
        <f>"MASALA//"&amp;$CH$3&amp;"//"&amp;$CH$4</f>
        <v>MASALA//Zoff
Garam
Mashala//Free 
Pkt</v>
      </c>
      <c r="CI5" s="94" t="str">
        <f>$CE$2&amp;"//"&amp;$CI$3&amp;"//"&amp;CI4</f>
        <v>GAIA PANEER//PANEER 500 GRMS //Brand</v>
      </c>
      <c r="CJ5" s="94" t="str">
        <f>$CE$2&amp;"//"&amp;$CI$3&amp;"//"&amp;CJ4</f>
        <v>GAIA PANEER//PANEER 500 GRMS //Free 
Pkt</v>
      </c>
      <c r="CK5" s="94" t="str">
        <f>$CE$2&amp;"//"&amp;$CK$3&amp;"//"&amp;CK4</f>
        <v>GAIA PANEER//PANEER 1 KG//Brand</v>
      </c>
      <c r="CL5" s="94" t="str">
        <f>$CE$2&amp;"//"&amp;$CK$3&amp;"//"&amp;CL4</f>
        <v>GAIA PANEER//PANEER 1 KG//Free 
Pkt</v>
      </c>
      <c r="CM5" s="94" t="str">
        <f>$CE$2&amp;"//"&amp;$CM$3&amp;"//"&amp;CM4</f>
        <v>GAIA PANEER//PANEER 5 KG//Brand</v>
      </c>
      <c r="CN5" s="94" t="str">
        <f>$CN$2&amp;"//"&amp;$CN$3&amp;"//"&amp;CN4</f>
        <v>LOOSE PANEER//1 KG//Loose</v>
      </c>
      <c r="CO5" s="94" t="str">
        <f>$CN$2&amp;"//"&amp;$CO$3&amp;"//"&amp;CO4</f>
        <v>LOOSE PANEER//5 KG //Loose</v>
      </c>
      <c r="CP5" s="94" t="str">
        <f>$CP$2&amp;"//"&amp;$CP$2&amp;"//"&amp;CP4</f>
        <v>TOTAL
PANEER //TOTAL
PANEER //(IN KG)</v>
      </c>
      <c r="CQ5" s="94" t="str">
        <f>$CQ$2&amp;"//"&amp;$CQ$3&amp;"//"&amp;CQ4</f>
        <v>GAIA PREMIUM DESI GHEE //GHEE 100 ML//BOX</v>
      </c>
      <c r="CR5" s="94" t="str">
        <f>$CQ$2&amp;"//"&amp;$CQ$3&amp;"//"&amp;CR4</f>
        <v>GAIA PREMIUM DESI GHEE //GHEE 100 ML//JAR</v>
      </c>
      <c r="CS5" s="94" t="str">
        <f>$CQ$2&amp;"//"&amp;$CS$3&amp;"//"&amp;CS4</f>
        <v>GAIA PREMIUM DESI GHEE //GHEE 200 ML//BOX</v>
      </c>
      <c r="CT5" s="94" t="str">
        <f>$CQ$2&amp;"//"&amp;$CS$3&amp;"//"&amp;CT4</f>
        <v>GAIA PREMIUM DESI GHEE //GHEE 200 ML//JAR</v>
      </c>
      <c r="CU5" s="94" t="str">
        <f>$CQ$2&amp;"//"&amp;$CU$3&amp;"//"&amp;CU4</f>
        <v>GAIA PREMIUM DESI GHEE //GHEE 500 ML//BOX</v>
      </c>
      <c r="CV5" s="94" t="str">
        <f>$CQ$2&amp;"//"&amp;$CU$3&amp;"//"&amp;CV4</f>
        <v>GAIA PREMIUM DESI GHEE //GHEE 500 ML//JAR</v>
      </c>
      <c r="CW5" s="94" t="str">
        <f>$CQ$2&amp;"//"&amp;$CW$3&amp;"//"&amp;CW4</f>
        <v>GAIA PREMIUM DESI GHEE //GHEE 1 LTR  //BOX</v>
      </c>
      <c r="CX5" s="94" t="str">
        <f>$CQ$2&amp;"//"&amp;$CW$3&amp;"//"&amp;CX4</f>
        <v>GAIA PREMIUM DESI GHEE //GHEE 1 LTR  //JAR</v>
      </c>
      <c r="CY5" s="94" t="str">
        <f>$CQ$2&amp;"//"&amp;$CY$3&amp;"//"&amp;CY4</f>
        <v>GAIA PREMIUM DESI GHEE //GHEE 1 LTR Ceka Pack//BOX</v>
      </c>
      <c r="CZ5" s="94" t="str">
        <f>$CQ$2&amp;"//"&amp;$CY$3&amp;"//"&amp;CZ4</f>
        <v>GAIA PREMIUM DESI GHEE //GHEE 1 LTR Ceka Pack//JAR</v>
      </c>
      <c r="DA5" s="94" t="str">
        <f>$CQ$2&amp;"//"&amp;$DA$3&amp;"//"&amp;DA4</f>
        <v>GAIA PREMIUM DESI GHEE //Cow GHEE 1 LTR Ceka Pack //BOX</v>
      </c>
      <c r="DB5" s="94" t="str">
        <f>$CQ$2&amp;"//"&amp;$DA$3&amp;"//"&amp;DB4</f>
        <v>GAIA PREMIUM DESI GHEE //Cow GHEE 1 LTR Ceka Pack //JAR</v>
      </c>
      <c r="DC5" s="94" t="str">
        <f>$CQ$2&amp;"//"&amp;$DC$3&amp;"//"&amp;DC4</f>
        <v>GAIA PREMIUM DESI GHEE //GHEE 900 ML Ceka Pack//BOX</v>
      </c>
      <c r="DD5" s="94" t="str">
        <f>$CQ$2&amp;"//"&amp;$DC$3&amp;"//"&amp;DD4</f>
        <v>GAIA PREMIUM DESI GHEE //GHEE 900 ML Ceka Pack//JAR</v>
      </c>
      <c r="DE5" s="94" t="str">
        <f>$CQ$2&amp;"//"&amp;$DE$3&amp;"//"&amp;DE4</f>
        <v>GAIA PREMIUM DESI GHEE //Cow GHEE 900 ML Ceka Pack //BOX</v>
      </c>
      <c r="DF5" s="94" t="str">
        <f>$CQ$2&amp;"//"&amp;$DE$3&amp;"//"&amp;DF4</f>
        <v>GAIA PREMIUM DESI GHEE //Cow GHEE 900 ML Ceka Pack //JAR</v>
      </c>
      <c r="DG5" s="94" t="str">
        <f>$CQ$2&amp;"//"&amp;$DG$3&amp;"//"&amp;DG4</f>
        <v>GAIA PREMIUM DESI GHEE //GHEE 5 LTRS //BOX</v>
      </c>
      <c r="DH5" s="94" t="str">
        <f>$CQ$2&amp;"//"&amp;$DG$3&amp;"//"&amp;DH4</f>
        <v>GAIA PREMIUM DESI GHEE //GHEE 5 LTRS //JAR</v>
      </c>
      <c r="DI5" s="94" t="str">
        <f>$CQ$2&amp;"//"&amp;$DI$3&amp;"//"&amp;DI4</f>
        <v>GAIA PREMIUM DESI GHEE //COW GHEE 200 ML//BOX</v>
      </c>
      <c r="DJ5" s="94" t="str">
        <f>$CQ$2&amp;"//"&amp;$DI$3&amp;"//"&amp;DJ4</f>
        <v>GAIA PREMIUM DESI GHEE //COW GHEE 200 ML//JAR</v>
      </c>
      <c r="DK5" s="94" t="str">
        <f>$CQ$2&amp;"//"&amp;$DK$3&amp;"//"&amp;DK4</f>
        <v>GAIA PREMIUM DESI GHEE //COW GHEE 500 ML//BOX</v>
      </c>
      <c r="DL5" s="94" t="str">
        <f>$CQ$2&amp;"//"&amp;$DK$3&amp;"//"&amp;DL4</f>
        <v>GAIA PREMIUM DESI GHEE //COW GHEE 500 ML//JAR</v>
      </c>
      <c r="DM5" s="94" t="str">
        <f>$CQ$2&amp;"//"&amp;$DM$3&amp;"//"&amp;DM4</f>
        <v>GAIA PREMIUM DESI GHEE //COW GHEE 1LTR//BOX</v>
      </c>
      <c r="DN5" s="94" t="str">
        <f>$CQ$2&amp;"//"&amp;$DM$3&amp;"//"&amp;DN4</f>
        <v>GAIA PREMIUM DESI GHEE //COW GHEE 1LTR//JAR</v>
      </c>
      <c r="DO5" s="94" t="str">
        <f>$CQ$2&amp;"//"&amp;$DO$3&amp;"//"&amp;DO4</f>
        <v>GAIA PREMIUM DESI GHEE //GHEE 20 ML Pouch//BOX</v>
      </c>
      <c r="DP5" s="94" t="str">
        <f>$CQ$2&amp;"//"&amp;$DO$3&amp;"//"&amp;DP4</f>
        <v>GAIA PREMIUM DESI GHEE //GHEE 20 ML Pouch//Jar</v>
      </c>
      <c r="DQ5" s="94" t="str">
        <f>$CQ$2&amp;"//"&amp;$DO$3&amp;"//"&amp;DQ4</f>
        <v>GAIA PREMIUM DESI GHEE //GHEE 20 ML Pouch//Free Jar</v>
      </c>
      <c r="DR5" s="94" t="str">
        <f>$CQ$2&amp;"//"&amp;$DR$3&amp;"//"&amp;DR4</f>
        <v>GAIA PREMIUM DESI GHEE //GHEE 15 KG //TIN</v>
      </c>
      <c r="DS5" s="161" t="str">
        <f>$DS$2&amp;"//"&amp;$DS$3&amp;"//"&amp;DS4</f>
        <v>SWEETS//Shrikhand KE 80g//BOX</v>
      </c>
      <c r="DT5" s="161" t="str">
        <f>$DS$2&amp;"//"&amp;$DS$3&amp;"//"&amp;DT4</f>
        <v>SWEETS//Shrikhand KE 80g//Cup</v>
      </c>
      <c r="DU5" s="161" t="str">
        <f>$DS$2&amp;"//"&amp;$DS$3&amp;"//"&amp;DU4</f>
        <v>SWEETS//Shrikhand KE 80g//Free Box</v>
      </c>
      <c r="DV5" s="161" t="str">
        <f>$DS$2&amp;"//"&amp;$DV$3&amp;"//"&amp;DV4</f>
        <v>SWEETS//Shrikhand KE 80g-Box(6Pc)//BOX</v>
      </c>
      <c r="DW5" s="161" t="str">
        <f>$DS$2&amp;"//"&amp;$DV$3&amp;"//"&amp;DW4</f>
        <v>SWEETS//Shrikhand KE 80g-Box(6Pc)//Free Box</v>
      </c>
      <c r="DX5" s="94" t="str">
        <f>$DS$2&amp;"//"&amp;$DX$3&amp;"//"&amp;DX4</f>
        <v>SWEETS//Shahi Rabdi 80g//Trey</v>
      </c>
      <c r="DY5" s="94" t="str">
        <f>$DS$2&amp;"//"&amp;$DX$3&amp;"//"&amp;DY4</f>
        <v>SWEETS//Shahi Rabdi 80g//Free Tray</v>
      </c>
      <c r="DZ5" s="94" t="str">
        <f>$DS$2&amp;"//"&amp;$DZ$3&amp;"//"&amp;DZ4</f>
        <v>SWEETS//Shahi Rabdi 80g//Box</v>
      </c>
      <c r="EA5" s="94" t="str">
        <f>$DS$2&amp;"//"&amp;$DZ$3&amp;"//"&amp;EA4</f>
        <v>SWEETS//Shahi Rabdi 80g//Free box</v>
      </c>
      <c r="EB5" s="94" t="str">
        <f>$DS$2&amp;"//"&amp;$EB$3&amp;"//"&amp;EB4</f>
        <v>SWEETS//Shahi Rabdi 80g-Box(6Pc)//Box</v>
      </c>
      <c r="EC5" s="94" t="str">
        <f>$DS$2&amp;"//"&amp;$EB$3&amp;"//"&amp;EC4</f>
        <v>SWEETS//Shahi Rabdi 80g-Box(6Pc)//Free box</v>
      </c>
      <c r="ED5" s="94" t="str">
        <f>$DS$2&amp;"//"&amp;$ED$3&amp;"//"&amp;ED4</f>
        <v>SWEETS//Peda 200g//BOX</v>
      </c>
      <c r="EE5" s="94" t="str">
        <f>$DS$2&amp;"//"&amp;$ED$3&amp;"//"&amp;EE4</f>
        <v>SWEETS//Peda 200g//Free 
CBX</v>
      </c>
      <c r="EF5" s="94" t="str">
        <f>$DS$2&amp;"//"&amp;$EF$3&amp;"//"&amp;EF4</f>
        <v>SWEETS//Kesar Peda 200g//BOX</v>
      </c>
      <c r="EG5" s="94" t="str">
        <f>$DS$2&amp;"//"&amp;$EF$3&amp;"//"&amp;EG4</f>
        <v>SWEETS//Kesar Peda 200g//Free 
CBX</v>
      </c>
      <c r="EH5" s="94" t="str">
        <f>$DS$2&amp;"//"&amp;$EH$3&amp;"//"&amp;EH4</f>
        <v xml:space="preserve">SWEETS//BROWN 1KG//KG </v>
      </c>
      <c r="EI5" s="94" t="str">
        <f>$EI$2&amp;"//"&amp;$EI$2&amp;"//"&amp;EI4</f>
        <v>ORDER
AMOUNT //ORDER
AMOUNT //Value in Rs.</v>
      </c>
      <c r="EJ5" s="94" t="str">
        <f>$EI$2&amp;"//"&amp;$EI$2&amp;"//"&amp;EJ4</f>
        <v>ORDER
AMOUNT //ORDER
AMOUNT //City Name</v>
      </c>
      <c r="EK5" s="94" t="str">
        <f>$EI$2&amp;"//"&amp;$EI$2&amp;"//"&amp;EK4</f>
        <v>ORDER
AMOUNT //ORDER
AMOUNT //CHALAN NO</v>
      </c>
      <c r="ER5" s="94"/>
      <c r="ES5" s="94"/>
      <c r="ET5" s="94"/>
    </row>
    <row r="6" spans="2:150" ht="15" customHeight="1">
      <c r="B6" s="69">
        <v>1</v>
      </c>
      <c r="C6" s="61" t="s">
        <v>907</v>
      </c>
      <c r="D6" s="262"/>
      <c r="E6" s="263"/>
      <c r="F6" s="264"/>
      <c r="G6" s="262"/>
      <c r="H6" s="263"/>
      <c r="I6" s="264"/>
      <c r="J6" s="322"/>
      <c r="K6" s="263"/>
      <c r="L6" s="264"/>
      <c r="M6" s="322"/>
      <c r="N6" s="263"/>
      <c r="O6" s="264"/>
      <c r="P6" s="416"/>
      <c r="Q6" s="263"/>
      <c r="R6" s="264"/>
      <c r="S6" s="265"/>
      <c r="T6" s="263"/>
      <c r="U6" s="264"/>
      <c r="V6" s="425"/>
      <c r="W6" s="263"/>
      <c r="X6" s="264"/>
      <c r="Y6" s="262"/>
      <c r="Z6" s="264"/>
      <c r="AA6" s="381"/>
      <c r="AB6" s="265"/>
      <c r="AC6" s="266"/>
      <c r="AD6" s="264"/>
      <c r="AE6" s="361"/>
      <c r="AF6" s="266"/>
      <c r="AG6" s="264"/>
      <c r="AH6" s="262"/>
      <c r="AI6" s="267"/>
      <c r="AJ6" s="264"/>
      <c r="AK6" s="262"/>
      <c r="AL6" s="267"/>
      <c r="AM6" s="264"/>
      <c r="AN6" s="262"/>
      <c r="AO6" s="267">
        <v>36</v>
      </c>
      <c r="AP6" s="264"/>
      <c r="AQ6" s="262"/>
      <c r="AR6" s="267"/>
      <c r="AS6" s="264"/>
      <c r="AT6" s="388"/>
      <c r="AU6" s="268"/>
      <c r="AV6" s="265"/>
      <c r="AW6" s="266"/>
      <c r="AX6" s="264"/>
      <c r="AY6" s="265"/>
      <c r="AZ6" s="266"/>
      <c r="BA6" s="264"/>
      <c r="BB6" s="262"/>
      <c r="BC6" s="267">
        <v>20</v>
      </c>
      <c r="BD6" s="264"/>
      <c r="BE6" s="262"/>
      <c r="BF6" s="267">
        <v>24</v>
      </c>
      <c r="BG6" s="264"/>
      <c r="BH6" s="262"/>
      <c r="BI6" s="267"/>
      <c r="BJ6" s="264"/>
      <c r="BK6" s="388"/>
      <c r="BL6" s="268"/>
      <c r="BM6" s="262"/>
      <c r="BN6" s="267"/>
      <c r="BO6" s="264"/>
      <c r="BP6" s="266"/>
      <c r="BQ6" s="267"/>
      <c r="BR6" s="264"/>
      <c r="BS6" s="269"/>
      <c r="BT6" s="270"/>
      <c r="BU6" s="264"/>
      <c r="BV6" s="281"/>
      <c r="BW6" s="270"/>
      <c r="BX6" s="264"/>
      <c r="BY6" s="271"/>
      <c r="BZ6" s="270"/>
      <c r="CA6" s="264"/>
      <c r="CB6" s="265"/>
      <c r="CC6" s="270"/>
      <c r="CD6" s="264"/>
      <c r="CE6" s="265"/>
      <c r="CF6" s="267">
        <v>25</v>
      </c>
      <c r="CG6" s="264"/>
      <c r="CH6" s="318"/>
      <c r="CI6" s="270">
        <v>25</v>
      </c>
      <c r="CJ6" s="264"/>
      <c r="CK6" s="272"/>
      <c r="CL6" s="264"/>
      <c r="CM6" s="374"/>
      <c r="CN6" s="273"/>
      <c r="CO6" s="274"/>
      <c r="CP6" s="275">
        <f>(((CE6*14)+CF6+CG6)/5)+((CI6+CJ6)/2)+(CK6+CN6+CL6)+(CO6*5)</f>
        <v>17.5</v>
      </c>
      <c r="CQ6" s="265"/>
      <c r="CR6" s="276"/>
      <c r="CS6" s="265"/>
      <c r="CT6" s="276"/>
      <c r="CU6" s="265"/>
      <c r="CV6" s="276"/>
      <c r="CW6" s="265"/>
      <c r="CX6" s="276"/>
      <c r="CY6" s="265"/>
      <c r="CZ6" s="276"/>
      <c r="DA6" s="265"/>
      <c r="DB6" s="276"/>
      <c r="DC6" s="265"/>
      <c r="DD6" s="276"/>
      <c r="DE6" s="265"/>
      <c r="DF6" s="276"/>
      <c r="DG6" s="265"/>
      <c r="DH6" s="276"/>
      <c r="DI6" s="265"/>
      <c r="DJ6" s="276"/>
      <c r="DK6" s="265"/>
      <c r="DL6" s="276"/>
      <c r="DM6" s="265"/>
      <c r="DN6" s="276"/>
      <c r="DO6" s="265"/>
      <c r="DP6" s="276"/>
      <c r="DQ6" s="264"/>
      <c r="DR6" s="273"/>
      <c r="DS6" s="334"/>
      <c r="DT6" s="273"/>
      <c r="DU6" s="334"/>
      <c r="DV6" s="334"/>
      <c r="DW6" s="334"/>
      <c r="DX6" s="277"/>
      <c r="DY6" s="264"/>
      <c r="DZ6" s="318"/>
      <c r="EA6" s="264"/>
      <c r="EB6" s="578">
        <v>8</v>
      </c>
      <c r="EC6" s="264"/>
      <c r="ED6" s="278"/>
      <c r="EE6" s="264"/>
      <c r="EF6" s="406"/>
      <c r="EG6" s="96"/>
      <c r="EH6" s="279"/>
      <c r="EI6" s="251">
        <f>SUMPRODUCT(D6:EH6,'Bhilai R'!D6:EH6)</f>
        <v>12254.5</v>
      </c>
      <c r="EJ6" s="3" t="s">
        <v>1027</v>
      </c>
      <c r="ER6" s="64" t="s">
        <v>22</v>
      </c>
      <c r="ES6" s="61" t="str">
        <f t="shared" ref="ES6:ES53" si="0">C6</f>
        <v>D-Mart Durg By Paas NH-6  Bhilai</v>
      </c>
      <c r="ET6" s="24">
        <f>EI6</f>
        <v>12254.5</v>
      </c>
    </row>
    <row r="7" spans="2:150" ht="15" hidden="1" customHeight="1">
      <c r="B7" s="69">
        <f>B6+1</f>
        <v>2</v>
      </c>
      <c r="C7" s="61" t="s">
        <v>909</v>
      </c>
      <c r="D7" s="262"/>
      <c r="E7" s="263"/>
      <c r="F7" s="264"/>
      <c r="G7" s="262"/>
      <c r="H7" s="263"/>
      <c r="I7" s="264"/>
      <c r="J7" s="322"/>
      <c r="K7" s="263"/>
      <c r="L7" s="264"/>
      <c r="M7" s="322"/>
      <c r="N7" s="263"/>
      <c r="O7" s="264"/>
      <c r="P7" s="416"/>
      <c r="Q7" s="263"/>
      <c r="R7" s="264"/>
      <c r="S7" s="265"/>
      <c r="T7" s="263"/>
      <c r="U7" s="264"/>
      <c r="V7" s="425"/>
      <c r="W7" s="263"/>
      <c r="X7" s="264"/>
      <c r="Y7" s="262"/>
      <c r="Z7" s="264"/>
      <c r="AA7" s="381"/>
      <c r="AB7" s="265"/>
      <c r="AC7" s="266"/>
      <c r="AD7" s="264"/>
      <c r="AE7" s="361"/>
      <c r="AF7" s="266"/>
      <c r="AG7" s="264"/>
      <c r="AH7" s="262"/>
      <c r="AI7" s="267"/>
      <c r="AJ7" s="264"/>
      <c r="AK7" s="262"/>
      <c r="AL7" s="267"/>
      <c r="AM7" s="264"/>
      <c r="AN7" s="262"/>
      <c r="AO7" s="267"/>
      <c r="AP7" s="264"/>
      <c r="AQ7" s="262"/>
      <c r="AR7" s="267"/>
      <c r="AS7" s="264"/>
      <c r="AT7" s="388"/>
      <c r="AU7" s="268"/>
      <c r="AV7" s="265"/>
      <c r="AW7" s="266"/>
      <c r="AX7" s="264"/>
      <c r="AY7" s="265"/>
      <c r="AZ7" s="266"/>
      <c r="BA7" s="264"/>
      <c r="BB7" s="262"/>
      <c r="BC7" s="267"/>
      <c r="BD7" s="264"/>
      <c r="BE7" s="262"/>
      <c r="BF7" s="267"/>
      <c r="BG7" s="264"/>
      <c r="BH7" s="262"/>
      <c r="BI7" s="267"/>
      <c r="BJ7" s="264"/>
      <c r="BK7" s="388"/>
      <c r="BL7" s="268"/>
      <c r="BM7" s="262"/>
      <c r="BN7" s="267"/>
      <c r="BO7" s="264"/>
      <c r="BP7" s="266"/>
      <c r="BQ7" s="267"/>
      <c r="BR7" s="264"/>
      <c r="BS7" s="269"/>
      <c r="BT7" s="270"/>
      <c r="BU7" s="264"/>
      <c r="BV7" s="281"/>
      <c r="BW7" s="270"/>
      <c r="BX7" s="264"/>
      <c r="BY7" s="271"/>
      <c r="BZ7" s="270"/>
      <c r="CA7" s="264"/>
      <c r="CB7" s="265"/>
      <c r="CC7" s="270"/>
      <c r="CD7" s="264"/>
      <c r="CE7" s="265"/>
      <c r="CF7" s="267"/>
      <c r="CG7" s="264"/>
      <c r="CH7" s="318"/>
      <c r="CI7" s="270"/>
      <c r="CJ7" s="264"/>
      <c r="CK7" s="272"/>
      <c r="CL7" s="264"/>
      <c r="CM7" s="374"/>
      <c r="CN7" s="273"/>
      <c r="CO7" s="274"/>
      <c r="CP7" s="275">
        <f t="shared" ref="CP7:CP68" si="1">(((CE7*14)+CF7+CG7)/5)+((CI7+CJ7)/2)+(CK7+CN7+CL7)+(CO7*5)</f>
        <v>0</v>
      </c>
      <c r="CQ7" s="265"/>
      <c r="CR7" s="276"/>
      <c r="CS7" s="265"/>
      <c r="CT7" s="276"/>
      <c r="CU7" s="265"/>
      <c r="CV7" s="276"/>
      <c r="CW7" s="265"/>
      <c r="CX7" s="276"/>
      <c r="CY7" s="265"/>
      <c r="CZ7" s="276"/>
      <c r="DA7" s="265"/>
      <c r="DB7" s="276"/>
      <c r="DC7" s="265"/>
      <c r="DD7" s="276"/>
      <c r="DE7" s="265"/>
      <c r="DF7" s="276"/>
      <c r="DG7" s="265"/>
      <c r="DH7" s="276"/>
      <c r="DI7" s="265"/>
      <c r="DJ7" s="276"/>
      <c r="DK7" s="265"/>
      <c r="DL7" s="276"/>
      <c r="DM7" s="265"/>
      <c r="DN7" s="276"/>
      <c r="DO7" s="265"/>
      <c r="DP7" s="276"/>
      <c r="DQ7" s="264"/>
      <c r="DR7" s="273"/>
      <c r="DS7" s="334"/>
      <c r="DT7" s="273"/>
      <c r="DU7" s="334"/>
      <c r="DV7" s="584"/>
      <c r="DW7" s="334"/>
      <c r="DX7" s="277"/>
      <c r="DY7" s="264"/>
      <c r="DZ7" s="318"/>
      <c r="EA7" s="264"/>
      <c r="EB7" s="578"/>
      <c r="EC7" s="264"/>
      <c r="ED7" s="278"/>
      <c r="EE7" s="264"/>
      <c r="EF7" s="406"/>
      <c r="EG7" s="96"/>
      <c r="EH7" s="279"/>
      <c r="EI7" s="251">
        <f>SUMPRODUCT(D7:EH7,'Bhilai R'!D7:EH7)</f>
        <v>0</v>
      </c>
      <c r="EJ7" s="3" t="s">
        <v>1028</v>
      </c>
      <c r="ER7" s="64" t="s">
        <v>23</v>
      </c>
      <c r="ES7" s="61" t="str">
        <f t="shared" si="0"/>
        <v>D-Mart-Charoda Bhilai</v>
      </c>
      <c r="ET7" s="24">
        <f t="shared" ref="ET7:ET68" si="2">EI7</f>
        <v>0</v>
      </c>
    </row>
    <row r="8" spans="2:150" ht="15" hidden="1" customHeight="1">
      <c r="B8" s="69">
        <f t="shared" ref="B8:B68" si="3">B7+1</f>
        <v>3</v>
      </c>
      <c r="C8" s="61" t="s">
        <v>908</v>
      </c>
      <c r="D8" s="262"/>
      <c r="E8" s="263"/>
      <c r="F8" s="264"/>
      <c r="G8" s="262"/>
      <c r="H8" s="263"/>
      <c r="I8" s="264"/>
      <c r="J8" s="322"/>
      <c r="K8" s="263"/>
      <c r="L8" s="264"/>
      <c r="M8" s="322"/>
      <c r="N8" s="263"/>
      <c r="O8" s="264"/>
      <c r="P8" s="416"/>
      <c r="Q8" s="263"/>
      <c r="R8" s="264"/>
      <c r="S8" s="265"/>
      <c r="T8" s="263"/>
      <c r="U8" s="264"/>
      <c r="V8" s="425"/>
      <c r="W8" s="263"/>
      <c r="X8" s="264"/>
      <c r="Y8" s="262"/>
      <c r="Z8" s="264"/>
      <c r="AA8" s="381"/>
      <c r="AB8" s="265"/>
      <c r="AC8" s="266"/>
      <c r="AD8" s="264"/>
      <c r="AE8" s="361"/>
      <c r="AF8" s="266"/>
      <c r="AG8" s="264"/>
      <c r="AH8" s="262"/>
      <c r="AI8" s="267"/>
      <c r="AJ8" s="264"/>
      <c r="AK8" s="262"/>
      <c r="AL8" s="267"/>
      <c r="AM8" s="264"/>
      <c r="AN8" s="262"/>
      <c r="AO8" s="267"/>
      <c r="AP8" s="264"/>
      <c r="AQ8" s="262"/>
      <c r="AR8" s="267"/>
      <c r="AS8" s="264"/>
      <c r="AT8" s="388"/>
      <c r="AU8" s="268"/>
      <c r="AV8" s="265"/>
      <c r="AW8" s="266"/>
      <c r="AX8" s="264"/>
      <c r="AY8" s="265"/>
      <c r="AZ8" s="266"/>
      <c r="BA8" s="264"/>
      <c r="BB8" s="262"/>
      <c r="BC8" s="267"/>
      <c r="BD8" s="264"/>
      <c r="BE8" s="262"/>
      <c r="BF8" s="267"/>
      <c r="BG8" s="264"/>
      <c r="BH8" s="262"/>
      <c r="BI8" s="267"/>
      <c r="BJ8" s="264"/>
      <c r="BK8" s="388"/>
      <c r="BL8" s="268"/>
      <c r="BM8" s="262"/>
      <c r="BN8" s="267"/>
      <c r="BO8" s="264"/>
      <c r="BP8" s="266"/>
      <c r="BQ8" s="267"/>
      <c r="BR8" s="264"/>
      <c r="BS8" s="269"/>
      <c r="BT8" s="270"/>
      <c r="BU8" s="264"/>
      <c r="BV8" s="281"/>
      <c r="BW8" s="270"/>
      <c r="BX8" s="264"/>
      <c r="BY8" s="271"/>
      <c r="BZ8" s="270"/>
      <c r="CA8" s="264"/>
      <c r="CB8" s="265"/>
      <c r="CC8" s="270"/>
      <c r="CD8" s="264"/>
      <c r="CE8" s="265"/>
      <c r="CF8" s="267"/>
      <c r="CG8" s="264"/>
      <c r="CH8" s="318"/>
      <c r="CI8" s="270"/>
      <c r="CJ8" s="264"/>
      <c r="CK8" s="272"/>
      <c r="CL8" s="264"/>
      <c r="CM8" s="374"/>
      <c r="CN8" s="273"/>
      <c r="CO8" s="274"/>
      <c r="CP8" s="275">
        <f t="shared" si="1"/>
        <v>0</v>
      </c>
      <c r="CQ8" s="265"/>
      <c r="CR8" s="276"/>
      <c r="CS8" s="265"/>
      <c r="CT8" s="276"/>
      <c r="CU8" s="265"/>
      <c r="CV8" s="276"/>
      <c r="CW8" s="265"/>
      <c r="CX8" s="276"/>
      <c r="CY8" s="265"/>
      <c r="CZ8" s="276"/>
      <c r="DA8" s="265"/>
      <c r="DB8" s="276"/>
      <c r="DC8" s="265"/>
      <c r="DD8" s="276"/>
      <c r="DE8" s="265"/>
      <c r="DF8" s="276"/>
      <c r="DG8" s="265"/>
      <c r="DH8" s="276"/>
      <c r="DI8" s="265"/>
      <c r="DJ8" s="276"/>
      <c r="DK8" s="265"/>
      <c r="DL8" s="276"/>
      <c r="DM8" s="265"/>
      <c r="DN8" s="276"/>
      <c r="DO8" s="265"/>
      <c r="DP8" s="276"/>
      <c r="DQ8" s="264"/>
      <c r="DR8" s="273"/>
      <c r="DS8" s="334"/>
      <c r="DT8" s="273"/>
      <c r="DU8" s="334"/>
      <c r="DV8" s="584"/>
      <c r="DW8" s="334"/>
      <c r="DX8" s="277"/>
      <c r="DY8" s="264"/>
      <c r="DZ8" s="318"/>
      <c r="EA8" s="264"/>
      <c r="EB8" s="578"/>
      <c r="EC8" s="264"/>
      <c r="ED8" s="278"/>
      <c r="EE8" s="264"/>
      <c r="EF8" s="406"/>
      <c r="EG8" s="96"/>
      <c r="EH8" s="279"/>
      <c r="EI8" s="251">
        <f>SUMPRODUCT(D8:EH8,'Bhilai R'!D8:EH8)</f>
        <v>0</v>
      </c>
      <c r="EJ8" s="3" t="s">
        <v>1027</v>
      </c>
      <c r="ER8" s="64" t="s">
        <v>24</v>
      </c>
      <c r="ES8" s="61" t="str">
        <f t="shared" si="0"/>
        <v>D-Mart Potiyakala Durg</v>
      </c>
      <c r="ET8" s="24">
        <f t="shared" si="2"/>
        <v>0</v>
      </c>
    </row>
    <row r="9" spans="2:150" ht="15" hidden="1" customHeight="1">
      <c r="B9" s="69">
        <f t="shared" si="3"/>
        <v>4</v>
      </c>
      <c r="C9" s="61"/>
      <c r="D9" s="262"/>
      <c r="E9" s="263"/>
      <c r="F9" s="264"/>
      <c r="G9" s="262"/>
      <c r="H9" s="263"/>
      <c r="I9" s="264"/>
      <c r="J9" s="322"/>
      <c r="K9" s="263"/>
      <c r="L9" s="264"/>
      <c r="M9" s="322"/>
      <c r="N9" s="263"/>
      <c r="O9" s="264"/>
      <c r="P9" s="416"/>
      <c r="Q9" s="263"/>
      <c r="R9" s="264"/>
      <c r="S9" s="265"/>
      <c r="T9" s="263"/>
      <c r="U9" s="264"/>
      <c r="V9" s="425"/>
      <c r="W9" s="263"/>
      <c r="X9" s="264"/>
      <c r="Y9" s="262"/>
      <c r="Z9" s="264"/>
      <c r="AA9" s="381"/>
      <c r="AB9" s="265"/>
      <c r="AC9" s="266"/>
      <c r="AD9" s="264"/>
      <c r="AE9" s="361"/>
      <c r="AF9" s="266"/>
      <c r="AG9" s="264"/>
      <c r="AH9" s="262"/>
      <c r="AI9" s="267"/>
      <c r="AJ9" s="264"/>
      <c r="AK9" s="262"/>
      <c r="AL9" s="267"/>
      <c r="AM9" s="264"/>
      <c r="AN9" s="262"/>
      <c r="AO9" s="267"/>
      <c r="AP9" s="264"/>
      <c r="AQ9" s="262"/>
      <c r="AR9" s="267"/>
      <c r="AS9" s="264"/>
      <c r="AT9" s="388"/>
      <c r="AU9" s="268"/>
      <c r="AV9" s="265"/>
      <c r="AW9" s="266"/>
      <c r="AX9" s="264"/>
      <c r="AY9" s="265"/>
      <c r="AZ9" s="266"/>
      <c r="BA9" s="264"/>
      <c r="BB9" s="262"/>
      <c r="BC9" s="267"/>
      <c r="BD9" s="264"/>
      <c r="BE9" s="262"/>
      <c r="BF9" s="267"/>
      <c r="BG9" s="264"/>
      <c r="BH9" s="262"/>
      <c r="BI9" s="267"/>
      <c r="BJ9" s="264"/>
      <c r="BK9" s="388"/>
      <c r="BL9" s="268"/>
      <c r="BM9" s="262"/>
      <c r="BN9" s="267"/>
      <c r="BO9" s="264"/>
      <c r="BP9" s="266"/>
      <c r="BQ9" s="267"/>
      <c r="BR9" s="264"/>
      <c r="BS9" s="269"/>
      <c r="BT9" s="270"/>
      <c r="BU9" s="264"/>
      <c r="BV9" s="281"/>
      <c r="BW9" s="270"/>
      <c r="BX9" s="264"/>
      <c r="BY9" s="271"/>
      <c r="BZ9" s="270"/>
      <c r="CA9" s="264"/>
      <c r="CB9" s="265"/>
      <c r="CC9" s="270"/>
      <c r="CD9" s="264"/>
      <c r="CE9" s="265"/>
      <c r="CF9" s="267"/>
      <c r="CG9" s="264"/>
      <c r="CH9" s="318"/>
      <c r="CI9" s="270"/>
      <c r="CJ9" s="264"/>
      <c r="CK9" s="272"/>
      <c r="CL9" s="264"/>
      <c r="CM9" s="374"/>
      <c r="CN9" s="273"/>
      <c r="CO9" s="274"/>
      <c r="CP9" s="275">
        <f t="shared" si="1"/>
        <v>0</v>
      </c>
      <c r="CQ9" s="265"/>
      <c r="CR9" s="276"/>
      <c r="CS9" s="265"/>
      <c r="CT9" s="276"/>
      <c r="CU9" s="265"/>
      <c r="CV9" s="276"/>
      <c r="CW9" s="265"/>
      <c r="CX9" s="276"/>
      <c r="CY9" s="265"/>
      <c r="CZ9" s="276"/>
      <c r="DA9" s="265"/>
      <c r="DB9" s="276"/>
      <c r="DC9" s="265"/>
      <c r="DD9" s="276"/>
      <c r="DE9" s="265"/>
      <c r="DF9" s="276"/>
      <c r="DG9" s="265"/>
      <c r="DH9" s="276"/>
      <c r="DI9" s="265"/>
      <c r="DJ9" s="276"/>
      <c r="DK9" s="265"/>
      <c r="DL9" s="276"/>
      <c r="DM9" s="265"/>
      <c r="DN9" s="276"/>
      <c r="DO9" s="265"/>
      <c r="DP9" s="276"/>
      <c r="DQ9" s="264"/>
      <c r="DR9" s="273"/>
      <c r="DS9" s="334"/>
      <c r="DT9" s="273"/>
      <c r="DU9" s="334"/>
      <c r="DV9" s="584"/>
      <c r="DW9" s="334"/>
      <c r="DX9" s="277"/>
      <c r="DY9" s="264"/>
      <c r="DZ9" s="318"/>
      <c r="EA9" s="264"/>
      <c r="EB9" s="578"/>
      <c r="EC9" s="264"/>
      <c r="ED9" s="278"/>
      <c r="EE9" s="264"/>
      <c r="EF9" s="406"/>
      <c r="EG9" s="96"/>
      <c r="EH9" s="279"/>
      <c r="EI9" s="251">
        <f>SUMPRODUCT(D9:EH9,'Bhilai R'!D9:EH9)</f>
        <v>0</v>
      </c>
      <c r="EJ9" s="3" t="s">
        <v>1016</v>
      </c>
      <c r="ER9" s="64" t="s">
        <v>25</v>
      </c>
      <c r="ES9" s="61">
        <f t="shared" si="0"/>
        <v>0</v>
      </c>
      <c r="ET9" s="24">
        <f t="shared" si="2"/>
        <v>0</v>
      </c>
    </row>
    <row r="10" spans="2:150" ht="15" hidden="1" customHeight="1">
      <c r="B10" s="69">
        <f t="shared" si="3"/>
        <v>5</v>
      </c>
      <c r="C10" s="30"/>
      <c r="D10" s="262"/>
      <c r="E10" s="263"/>
      <c r="F10" s="264"/>
      <c r="G10" s="262"/>
      <c r="H10" s="263"/>
      <c r="I10" s="264"/>
      <c r="J10" s="322"/>
      <c r="K10" s="263"/>
      <c r="L10" s="264"/>
      <c r="M10" s="322"/>
      <c r="N10" s="263"/>
      <c r="O10" s="264"/>
      <c r="P10" s="416"/>
      <c r="Q10" s="263"/>
      <c r="R10" s="264"/>
      <c r="S10" s="265"/>
      <c r="T10" s="263"/>
      <c r="U10" s="264"/>
      <c r="V10" s="425"/>
      <c r="W10" s="263"/>
      <c r="X10" s="264"/>
      <c r="Y10" s="262"/>
      <c r="Z10" s="264"/>
      <c r="AA10" s="381"/>
      <c r="AB10" s="265"/>
      <c r="AC10" s="266"/>
      <c r="AD10" s="264"/>
      <c r="AE10" s="361"/>
      <c r="AF10" s="266"/>
      <c r="AG10" s="264"/>
      <c r="AH10" s="262"/>
      <c r="AI10" s="267"/>
      <c r="AJ10" s="264"/>
      <c r="AK10" s="262"/>
      <c r="AL10" s="267"/>
      <c r="AM10" s="264"/>
      <c r="AN10" s="262"/>
      <c r="AO10" s="267"/>
      <c r="AP10" s="264"/>
      <c r="AQ10" s="262"/>
      <c r="AR10" s="267"/>
      <c r="AS10" s="264"/>
      <c r="AT10" s="388"/>
      <c r="AU10" s="268"/>
      <c r="AV10" s="265"/>
      <c r="AW10" s="266"/>
      <c r="AX10" s="264"/>
      <c r="AY10" s="265"/>
      <c r="AZ10" s="266"/>
      <c r="BA10" s="264"/>
      <c r="BB10" s="262"/>
      <c r="BC10" s="267"/>
      <c r="BD10" s="264"/>
      <c r="BE10" s="262"/>
      <c r="BF10" s="267"/>
      <c r="BG10" s="264"/>
      <c r="BH10" s="262"/>
      <c r="BI10" s="267"/>
      <c r="BJ10" s="264"/>
      <c r="BK10" s="388"/>
      <c r="BL10" s="268"/>
      <c r="BM10" s="262"/>
      <c r="BN10" s="267"/>
      <c r="BO10" s="264"/>
      <c r="BP10" s="266"/>
      <c r="BQ10" s="267"/>
      <c r="BR10" s="264"/>
      <c r="BS10" s="269"/>
      <c r="BT10" s="270"/>
      <c r="BU10" s="264"/>
      <c r="BV10" s="281"/>
      <c r="BW10" s="270"/>
      <c r="BX10" s="264"/>
      <c r="BY10" s="271"/>
      <c r="BZ10" s="270"/>
      <c r="CA10" s="264"/>
      <c r="CB10" s="265"/>
      <c r="CC10" s="270"/>
      <c r="CD10" s="264"/>
      <c r="CE10" s="265"/>
      <c r="CF10" s="267"/>
      <c r="CG10" s="264"/>
      <c r="CH10" s="318"/>
      <c r="CI10" s="270"/>
      <c r="CJ10" s="264"/>
      <c r="CK10" s="272"/>
      <c r="CL10" s="264"/>
      <c r="CM10" s="374"/>
      <c r="CN10" s="273"/>
      <c r="CO10" s="274"/>
      <c r="CP10" s="275">
        <f t="shared" si="1"/>
        <v>0</v>
      </c>
      <c r="CQ10" s="265"/>
      <c r="CR10" s="276"/>
      <c r="CS10" s="265"/>
      <c r="CT10" s="276"/>
      <c r="CU10" s="265"/>
      <c r="CV10" s="276"/>
      <c r="CW10" s="265"/>
      <c r="CX10" s="276"/>
      <c r="CY10" s="265"/>
      <c r="CZ10" s="276"/>
      <c r="DA10" s="265"/>
      <c r="DB10" s="276"/>
      <c r="DC10" s="265"/>
      <c r="DD10" s="276"/>
      <c r="DE10" s="265"/>
      <c r="DF10" s="276"/>
      <c r="DG10" s="265"/>
      <c r="DH10" s="276"/>
      <c r="DI10" s="265"/>
      <c r="DJ10" s="276"/>
      <c r="DK10" s="265"/>
      <c r="DL10" s="276"/>
      <c r="DM10" s="265"/>
      <c r="DN10" s="276"/>
      <c r="DO10" s="265"/>
      <c r="DP10" s="276"/>
      <c r="DQ10" s="264"/>
      <c r="DR10" s="273"/>
      <c r="DS10" s="334"/>
      <c r="DT10" s="273"/>
      <c r="DU10" s="334"/>
      <c r="DV10" s="584"/>
      <c r="DW10" s="334"/>
      <c r="DX10" s="277"/>
      <c r="DY10" s="264"/>
      <c r="DZ10" s="318"/>
      <c r="EA10" s="264"/>
      <c r="EB10" s="578"/>
      <c r="EC10" s="264"/>
      <c r="ED10" s="278"/>
      <c r="EE10" s="264"/>
      <c r="EF10" s="406"/>
      <c r="EG10" s="96"/>
      <c r="EH10" s="279"/>
      <c r="EI10" s="251">
        <f>SUMPRODUCT(D10:EH10,'Bhilai R'!D10:EH10)</f>
        <v>0</v>
      </c>
      <c r="EJ10" s="3" t="s">
        <v>1016</v>
      </c>
      <c r="ER10" s="64" t="s">
        <v>26</v>
      </c>
      <c r="ES10" s="61">
        <f t="shared" si="0"/>
        <v>0</v>
      </c>
      <c r="ET10" s="24">
        <f t="shared" si="2"/>
        <v>0</v>
      </c>
    </row>
    <row r="11" spans="2:150" ht="15" hidden="1" customHeight="1">
      <c r="B11" s="69">
        <f t="shared" si="3"/>
        <v>6</v>
      </c>
      <c r="C11" s="30"/>
      <c r="D11" s="262"/>
      <c r="E11" s="263"/>
      <c r="F11" s="264"/>
      <c r="G11" s="262"/>
      <c r="H11" s="263"/>
      <c r="I11" s="264"/>
      <c r="J11" s="322"/>
      <c r="K11" s="263"/>
      <c r="L11" s="264"/>
      <c r="M11" s="322"/>
      <c r="N11" s="263"/>
      <c r="O11" s="264"/>
      <c r="P11" s="416"/>
      <c r="Q11" s="263"/>
      <c r="R11" s="264"/>
      <c r="S11" s="265"/>
      <c r="T11" s="263"/>
      <c r="U11" s="264"/>
      <c r="V11" s="425"/>
      <c r="W11" s="263"/>
      <c r="X11" s="264"/>
      <c r="Y11" s="262"/>
      <c r="Z11" s="264"/>
      <c r="AA11" s="381"/>
      <c r="AB11" s="265"/>
      <c r="AC11" s="266"/>
      <c r="AD11" s="264"/>
      <c r="AE11" s="361"/>
      <c r="AF11" s="266"/>
      <c r="AG11" s="264"/>
      <c r="AH11" s="262"/>
      <c r="AI11" s="267"/>
      <c r="AJ11" s="264"/>
      <c r="AK11" s="262"/>
      <c r="AL11" s="267"/>
      <c r="AM11" s="264"/>
      <c r="AN11" s="262"/>
      <c r="AO11" s="267"/>
      <c r="AP11" s="264"/>
      <c r="AQ11" s="262"/>
      <c r="AR11" s="267"/>
      <c r="AS11" s="264"/>
      <c r="AT11" s="388"/>
      <c r="AU11" s="268"/>
      <c r="AV11" s="265"/>
      <c r="AW11" s="266"/>
      <c r="AX11" s="264"/>
      <c r="AY11" s="265"/>
      <c r="AZ11" s="266"/>
      <c r="BA11" s="264"/>
      <c r="BB11" s="262"/>
      <c r="BC11" s="267"/>
      <c r="BD11" s="264"/>
      <c r="BE11" s="262"/>
      <c r="BF11" s="267"/>
      <c r="BG11" s="264"/>
      <c r="BH11" s="262"/>
      <c r="BI11" s="267"/>
      <c r="BJ11" s="264"/>
      <c r="BK11" s="388"/>
      <c r="BL11" s="268"/>
      <c r="BM11" s="262"/>
      <c r="BN11" s="267"/>
      <c r="BO11" s="264"/>
      <c r="BP11" s="266"/>
      <c r="BQ11" s="267"/>
      <c r="BR11" s="264"/>
      <c r="BS11" s="269"/>
      <c r="BT11" s="270"/>
      <c r="BU11" s="264"/>
      <c r="BV11" s="281"/>
      <c r="BW11" s="270"/>
      <c r="BX11" s="264"/>
      <c r="BY11" s="271"/>
      <c r="BZ11" s="270"/>
      <c r="CA11" s="264"/>
      <c r="CB11" s="265"/>
      <c r="CC11" s="270"/>
      <c r="CD11" s="264"/>
      <c r="CE11" s="265"/>
      <c r="CF11" s="267"/>
      <c r="CG11" s="264"/>
      <c r="CH11" s="318"/>
      <c r="CI11" s="270"/>
      <c r="CJ11" s="264"/>
      <c r="CK11" s="272"/>
      <c r="CL11" s="264"/>
      <c r="CM11" s="374"/>
      <c r="CN11" s="273"/>
      <c r="CO11" s="274"/>
      <c r="CP11" s="275">
        <f t="shared" si="1"/>
        <v>0</v>
      </c>
      <c r="CQ11" s="265"/>
      <c r="CR11" s="276"/>
      <c r="CS11" s="265"/>
      <c r="CT11" s="276"/>
      <c r="CU11" s="265"/>
      <c r="CV11" s="276"/>
      <c r="CW11" s="265"/>
      <c r="CX11" s="276"/>
      <c r="CY11" s="265"/>
      <c r="CZ11" s="276"/>
      <c r="DA11" s="265"/>
      <c r="DB11" s="276"/>
      <c r="DC11" s="265"/>
      <c r="DD11" s="276"/>
      <c r="DE11" s="265"/>
      <c r="DF11" s="276"/>
      <c r="DG11" s="265"/>
      <c r="DH11" s="276"/>
      <c r="DI11" s="265"/>
      <c r="DJ11" s="276"/>
      <c r="DK11" s="265"/>
      <c r="DL11" s="276"/>
      <c r="DM11" s="265"/>
      <c r="DN11" s="276"/>
      <c r="DO11" s="265"/>
      <c r="DP11" s="276"/>
      <c r="DQ11" s="264"/>
      <c r="DR11" s="273"/>
      <c r="DS11" s="334"/>
      <c r="DT11" s="273"/>
      <c r="DU11" s="334"/>
      <c r="DV11" s="584"/>
      <c r="DW11" s="334"/>
      <c r="DX11" s="277"/>
      <c r="DY11" s="264"/>
      <c r="DZ11" s="318"/>
      <c r="EA11" s="264"/>
      <c r="EB11" s="578"/>
      <c r="EC11" s="264"/>
      <c r="ED11" s="278"/>
      <c r="EE11" s="264"/>
      <c r="EF11" s="406"/>
      <c r="EG11" s="96"/>
      <c r="EH11" s="279"/>
      <c r="EI11" s="251">
        <f>SUMPRODUCT(D11:EH11,'Bhilai R'!D11:EH11)</f>
        <v>0</v>
      </c>
      <c r="EJ11" s="3" t="s">
        <v>1016</v>
      </c>
      <c r="ER11" s="64" t="s">
        <v>27</v>
      </c>
      <c r="ES11" s="61">
        <f t="shared" si="0"/>
        <v>0</v>
      </c>
      <c r="ET11" s="24">
        <f t="shared" si="2"/>
        <v>0</v>
      </c>
    </row>
    <row r="12" spans="2:150" ht="15" hidden="1" customHeight="1">
      <c r="B12" s="69">
        <f t="shared" si="3"/>
        <v>7</v>
      </c>
      <c r="C12" s="61" t="s">
        <v>910</v>
      </c>
      <c r="D12" s="262"/>
      <c r="E12" s="263"/>
      <c r="F12" s="264"/>
      <c r="G12" s="262"/>
      <c r="H12" s="263"/>
      <c r="I12" s="264"/>
      <c r="J12" s="322"/>
      <c r="K12" s="263"/>
      <c r="L12" s="264"/>
      <c r="M12" s="322"/>
      <c r="N12" s="263"/>
      <c r="O12" s="264"/>
      <c r="P12" s="416"/>
      <c r="Q12" s="263"/>
      <c r="R12" s="264"/>
      <c r="S12" s="265"/>
      <c r="T12" s="263"/>
      <c r="U12" s="264"/>
      <c r="V12" s="425"/>
      <c r="W12" s="263"/>
      <c r="X12" s="264"/>
      <c r="Y12" s="262"/>
      <c r="Z12" s="264"/>
      <c r="AA12" s="381"/>
      <c r="AB12" s="265"/>
      <c r="AC12" s="266"/>
      <c r="AD12" s="264"/>
      <c r="AE12" s="361"/>
      <c r="AF12" s="266"/>
      <c r="AG12" s="264"/>
      <c r="AH12" s="262"/>
      <c r="AI12" s="267"/>
      <c r="AJ12" s="264"/>
      <c r="AK12" s="262"/>
      <c r="AL12" s="267"/>
      <c r="AM12" s="264"/>
      <c r="AN12" s="262"/>
      <c r="AO12" s="267"/>
      <c r="AP12" s="264"/>
      <c r="AQ12" s="262"/>
      <c r="AR12" s="267"/>
      <c r="AS12" s="264"/>
      <c r="AT12" s="388"/>
      <c r="AU12" s="268"/>
      <c r="AV12" s="265"/>
      <c r="AW12" s="266"/>
      <c r="AX12" s="264"/>
      <c r="AY12" s="265"/>
      <c r="AZ12" s="266"/>
      <c r="BA12" s="264"/>
      <c r="BB12" s="262"/>
      <c r="BC12" s="267"/>
      <c r="BD12" s="264"/>
      <c r="BE12" s="262"/>
      <c r="BF12" s="267"/>
      <c r="BG12" s="264"/>
      <c r="BH12" s="262"/>
      <c r="BI12" s="267"/>
      <c r="BJ12" s="264"/>
      <c r="BK12" s="388"/>
      <c r="BL12" s="268"/>
      <c r="BM12" s="262"/>
      <c r="BN12" s="267"/>
      <c r="BO12" s="264"/>
      <c r="BP12" s="266"/>
      <c r="BQ12" s="267"/>
      <c r="BR12" s="264"/>
      <c r="BS12" s="269"/>
      <c r="BT12" s="270"/>
      <c r="BU12" s="264"/>
      <c r="BV12" s="281"/>
      <c r="BW12" s="270"/>
      <c r="BX12" s="264"/>
      <c r="BY12" s="271"/>
      <c r="BZ12" s="270"/>
      <c r="CA12" s="264"/>
      <c r="CB12" s="265"/>
      <c r="CC12" s="270"/>
      <c r="CD12" s="264"/>
      <c r="CE12" s="265"/>
      <c r="CF12" s="267"/>
      <c r="CG12" s="264"/>
      <c r="CH12" s="318"/>
      <c r="CI12" s="270"/>
      <c r="CJ12" s="264"/>
      <c r="CK12" s="272"/>
      <c r="CL12" s="264"/>
      <c r="CM12" s="374"/>
      <c r="CN12" s="273"/>
      <c r="CO12" s="274"/>
      <c r="CP12" s="275">
        <f t="shared" si="1"/>
        <v>0</v>
      </c>
      <c r="CQ12" s="265"/>
      <c r="CR12" s="276"/>
      <c r="CS12" s="265"/>
      <c r="CT12" s="276"/>
      <c r="CU12" s="265"/>
      <c r="CV12" s="276"/>
      <c r="CW12" s="265"/>
      <c r="CX12" s="276"/>
      <c r="CY12" s="265"/>
      <c r="CZ12" s="276"/>
      <c r="DA12" s="265"/>
      <c r="DB12" s="276"/>
      <c r="DC12" s="265"/>
      <c r="DD12" s="276"/>
      <c r="DE12" s="265"/>
      <c r="DF12" s="276"/>
      <c r="DG12" s="265"/>
      <c r="DH12" s="276"/>
      <c r="DI12" s="265"/>
      <c r="DJ12" s="276"/>
      <c r="DK12" s="265"/>
      <c r="DL12" s="276"/>
      <c r="DM12" s="265"/>
      <c r="DN12" s="276"/>
      <c r="DO12" s="265"/>
      <c r="DP12" s="276"/>
      <c r="DQ12" s="264"/>
      <c r="DR12" s="273"/>
      <c r="DS12" s="334"/>
      <c r="DT12" s="273"/>
      <c r="DU12" s="334"/>
      <c r="DV12" s="584"/>
      <c r="DW12" s="334"/>
      <c r="DX12" s="277"/>
      <c r="DY12" s="264"/>
      <c r="DZ12" s="318"/>
      <c r="EA12" s="264"/>
      <c r="EB12" s="578"/>
      <c r="EC12" s="264"/>
      <c r="ED12" s="278"/>
      <c r="EE12" s="264"/>
      <c r="EF12" s="406"/>
      <c r="EG12" s="96"/>
      <c r="EH12" s="279"/>
      <c r="EI12" s="251">
        <f>SUMPRODUCT(D12:EH12,'Bhilai R'!D12:EH12)</f>
        <v>0</v>
      </c>
      <c r="EJ12" s="3" t="s">
        <v>1029</v>
      </c>
      <c r="ER12" s="64" t="s">
        <v>28</v>
      </c>
      <c r="ES12" s="61" t="str">
        <f t="shared" si="0"/>
        <v>SKM-Anjora</v>
      </c>
      <c r="ET12" s="24">
        <f t="shared" si="2"/>
        <v>0</v>
      </c>
    </row>
    <row r="13" spans="2:150" ht="15" hidden="1" customHeight="1">
      <c r="B13" s="69">
        <f t="shared" si="3"/>
        <v>8</v>
      </c>
      <c r="C13" s="61" t="s">
        <v>911</v>
      </c>
      <c r="D13" s="262"/>
      <c r="E13" s="263"/>
      <c r="F13" s="264"/>
      <c r="G13" s="262"/>
      <c r="H13" s="263"/>
      <c r="I13" s="264"/>
      <c r="J13" s="322"/>
      <c r="K13" s="263"/>
      <c r="L13" s="264"/>
      <c r="M13" s="322"/>
      <c r="N13" s="263"/>
      <c r="O13" s="264"/>
      <c r="P13" s="416"/>
      <c r="Q13" s="263"/>
      <c r="R13" s="264"/>
      <c r="S13" s="265"/>
      <c r="T13" s="263"/>
      <c r="U13" s="264"/>
      <c r="V13" s="425"/>
      <c r="W13" s="263"/>
      <c r="X13" s="264"/>
      <c r="Y13" s="262"/>
      <c r="Z13" s="264"/>
      <c r="AA13" s="381"/>
      <c r="AB13" s="265"/>
      <c r="AC13" s="266"/>
      <c r="AD13" s="264"/>
      <c r="AE13" s="361"/>
      <c r="AF13" s="266"/>
      <c r="AG13" s="264"/>
      <c r="AH13" s="262"/>
      <c r="AI13" s="267"/>
      <c r="AJ13" s="264"/>
      <c r="AK13" s="262"/>
      <c r="AL13" s="267"/>
      <c r="AM13" s="264"/>
      <c r="AN13" s="262"/>
      <c r="AO13" s="267"/>
      <c r="AP13" s="264"/>
      <c r="AQ13" s="262"/>
      <c r="AR13" s="267"/>
      <c r="AS13" s="264"/>
      <c r="AT13" s="388"/>
      <c r="AU13" s="268"/>
      <c r="AV13" s="265"/>
      <c r="AW13" s="266"/>
      <c r="AX13" s="264"/>
      <c r="AY13" s="265"/>
      <c r="AZ13" s="266"/>
      <c r="BA13" s="264"/>
      <c r="BB13" s="262"/>
      <c r="BC13" s="267"/>
      <c r="BD13" s="264"/>
      <c r="BE13" s="262"/>
      <c r="BF13" s="267"/>
      <c r="BG13" s="264"/>
      <c r="BH13" s="262"/>
      <c r="BI13" s="267"/>
      <c r="BJ13" s="264"/>
      <c r="BK13" s="388"/>
      <c r="BL13" s="268"/>
      <c r="BM13" s="262"/>
      <c r="BN13" s="267"/>
      <c r="BO13" s="264"/>
      <c r="BP13" s="266"/>
      <c r="BQ13" s="267"/>
      <c r="BR13" s="264"/>
      <c r="BS13" s="269"/>
      <c r="BT13" s="270"/>
      <c r="BU13" s="264"/>
      <c r="BV13" s="281"/>
      <c r="BW13" s="270"/>
      <c r="BX13" s="264"/>
      <c r="BY13" s="271"/>
      <c r="BZ13" s="270"/>
      <c r="CA13" s="264"/>
      <c r="CB13" s="265"/>
      <c r="CC13" s="270"/>
      <c r="CD13" s="264"/>
      <c r="CE13" s="265"/>
      <c r="CF13" s="267"/>
      <c r="CG13" s="264"/>
      <c r="CH13" s="318"/>
      <c r="CI13" s="270"/>
      <c r="CJ13" s="264"/>
      <c r="CK13" s="272"/>
      <c r="CL13" s="264"/>
      <c r="CM13" s="374"/>
      <c r="CN13" s="273"/>
      <c r="CO13" s="274"/>
      <c r="CP13" s="275">
        <f t="shared" si="1"/>
        <v>0</v>
      </c>
      <c r="CQ13" s="265"/>
      <c r="CR13" s="276"/>
      <c r="CS13" s="265"/>
      <c r="CT13" s="276"/>
      <c r="CU13" s="265"/>
      <c r="CV13" s="276"/>
      <c r="CW13" s="265"/>
      <c r="CX13" s="276"/>
      <c r="CY13" s="265"/>
      <c r="CZ13" s="276"/>
      <c r="DA13" s="265"/>
      <c r="DB13" s="276"/>
      <c r="DC13" s="265"/>
      <c r="DD13" s="276"/>
      <c r="DE13" s="265"/>
      <c r="DF13" s="276"/>
      <c r="DG13" s="265"/>
      <c r="DH13" s="276"/>
      <c r="DI13" s="265"/>
      <c r="DJ13" s="276"/>
      <c r="DK13" s="265"/>
      <c r="DL13" s="276"/>
      <c r="DM13" s="265"/>
      <c r="DN13" s="276"/>
      <c r="DO13" s="265"/>
      <c r="DP13" s="276"/>
      <c r="DQ13" s="264"/>
      <c r="DR13" s="273"/>
      <c r="DS13" s="334"/>
      <c r="DT13" s="273"/>
      <c r="DU13" s="334"/>
      <c r="DV13" s="584"/>
      <c r="DW13" s="334"/>
      <c r="DX13" s="277"/>
      <c r="DY13" s="264"/>
      <c r="DZ13" s="318"/>
      <c r="EA13" s="264"/>
      <c r="EB13" s="578"/>
      <c r="EC13" s="264"/>
      <c r="ED13" s="278"/>
      <c r="EE13" s="264"/>
      <c r="EF13" s="406"/>
      <c r="EG13" s="96"/>
      <c r="EH13" s="279"/>
      <c r="EI13" s="251">
        <f>SUMPRODUCT(D13:EH13,'Bhilai R'!D13:EH13)</f>
        <v>0</v>
      </c>
      <c r="EJ13" s="3" t="s">
        <v>1027</v>
      </c>
      <c r="ER13" s="64" t="s">
        <v>29</v>
      </c>
      <c r="ES13" s="61" t="str">
        <f t="shared" si="0"/>
        <v>SKM-Junwani Road</v>
      </c>
      <c r="ET13" s="24">
        <f t="shared" si="2"/>
        <v>0</v>
      </c>
    </row>
    <row r="14" spans="2:150" ht="15" hidden="1" customHeight="1">
      <c r="B14" s="69">
        <f t="shared" si="3"/>
        <v>9</v>
      </c>
      <c r="C14" s="61" t="s">
        <v>912</v>
      </c>
      <c r="D14" s="262"/>
      <c r="E14" s="263"/>
      <c r="F14" s="264"/>
      <c r="G14" s="262"/>
      <c r="H14" s="263"/>
      <c r="I14" s="264"/>
      <c r="J14" s="322"/>
      <c r="K14" s="263"/>
      <c r="L14" s="264"/>
      <c r="M14" s="322"/>
      <c r="N14" s="263"/>
      <c r="O14" s="264"/>
      <c r="P14" s="416"/>
      <c r="Q14" s="263"/>
      <c r="R14" s="264"/>
      <c r="S14" s="265"/>
      <c r="T14" s="263"/>
      <c r="U14" s="264"/>
      <c r="V14" s="425"/>
      <c r="W14" s="263"/>
      <c r="X14" s="264"/>
      <c r="Y14" s="262"/>
      <c r="Z14" s="264"/>
      <c r="AA14" s="381"/>
      <c r="AB14" s="265"/>
      <c r="AC14" s="266"/>
      <c r="AD14" s="264"/>
      <c r="AE14" s="361"/>
      <c r="AF14" s="266"/>
      <c r="AG14" s="264"/>
      <c r="AH14" s="262"/>
      <c r="AI14" s="267"/>
      <c r="AJ14" s="264"/>
      <c r="AK14" s="262"/>
      <c r="AL14" s="267"/>
      <c r="AM14" s="264"/>
      <c r="AN14" s="262"/>
      <c r="AO14" s="267"/>
      <c r="AP14" s="264"/>
      <c r="AQ14" s="262"/>
      <c r="AR14" s="267"/>
      <c r="AS14" s="264"/>
      <c r="AT14" s="388"/>
      <c r="AU14" s="268"/>
      <c r="AV14" s="265"/>
      <c r="AW14" s="266"/>
      <c r="AX14" s="264"/>
      <c r="AY14" s="265"/>
      <c r="AZ14" s="266"/>
      <c r="BA14" s="264"/>
      <c r="BB14" s="262"/>
      <c r="BC14" s="267"/>
      <c r="BD14" s="264"/>
      <c r="BE14" s="262"/>
      <c r="BF14" s="267"/>
      <c r="BG14" s="264"/>
      <c r="BH14" s="262"/>
      <c r="BI14" s="267"/>
      <c r="BJ14" s="264"/>
      <c r="BK14" s="388"/>
      <c r="BL14" s="268"/>
      <c r="BM14" s="262"/>
      <c r="BN14" s="267"/>
      <c r="BO14" s="264"/>
      <c r="BP14" s="266"/>
      <c r="BQ14" s="267"/>
      <c r="BR14" s="264"/>
      <c r="BS14" s="269"/>
      <c r="BT14" s="270"/>
      <c r="BU14" s="264"/>
      <c r="BV14" s="281"/>
      <c r="BW14" s="270"/>
      <c r="BX14" s="264"/>
      <c r="BY14" s="271"/>
      <c r="BZ14" s="270"/>
      <c r="CA14" s="264"/>
      <c r="CB14" s="265"/>
      <c r="CC14" s="270"/>
      <c r="CD14" s="264"/>
      <c r="CE14" s="265"/>
      <c r="CF14" s="267"/>
      <c r="CG14" s="264"/>
      <c r="CH14" s="318"/>
      <c r="CI14" s="270"/>
      <c r="CJ14" s="264"/>
      <c r="CK14" s="272"/>
      <c r="CL14" s="264"/>
      <c r="CM14" s="374"/>
      <c r="CN14" s="273"/>
      <c r="CO14" s="274"/>
      <c r="CP14" s="275">
        <f t="shared" si="1"/>
        <v>0</v>
      </c>
      <c r="CQ14" s="265"/>
      <c r="CR14" s="276"/>
      <c r="CS14" s="265"/>
      <c r="CT14" s="276"/>
      <c r="CU14" s="265"/>
      <c r="CV14" s="276"/>
      <c r="CW14" s="265"/>
      <c r="CX14" s="276"/>
      <c r="CY14" s="265"/>
      <c r="CZ14" s="276"/>
      <c r="DA14" s="265"/>
      <c r="DB14" s="276"/>
      <c r="DC14" s="265"/>
      <c r="DD14" s="276"/>
      <c r="DE14" s="265"/>
      <c r="DF14" s="276"/>
      <c r="DG14" s="265"/>
      <c r="DH14" s="276"/>
      <c r="DI14" s="265"/>
      <c r="DJ14" s="276"/>
      <c r="DK14" s="265"/>
      <c r="DL14" s="276"/>
      <c r="DM14" s="265"/>
      <c r="DN14" s="276"/>
      <c r="DO14" s="265"/>
      <c r="DP14" s="276"/>
      <c r="DQ14" s="264"/>
      <c r="DR14" s="273"/>
      <c r="DS14" s="334"/>
      <c r="DT14" s="273"/>
      <c r="DU14" s="334"/>
      <c r="DV14" s="584"/>
      <c r="DW14" s="334"/>
      <c r="DX14" s="277"/>
      <c r="DY14" s="264"/>
      <c r="DZ14" s="318"/>
      <c r="EA14" s="264"/>
      <c r="EB14" s="578"/>
      <c r="EC14" s="264"/>
      <c r="ED14" s="278"/>
      <c r="EE14" s="264"/>
      <c r="EF14" s="406"/>
      <c r="EG14" s="96"/>
      <c r="EH14" s="279"/>
      <c r="EI14" s="251">
        <f>SUMPRODUCT(D14:EH14,'Bhilai R'!D14:EH14)</f>
        <v>0</v>
      </c>
      <c r="EJ14" s="3" t="s">
        <v>1030</v>
      </c>
      <c r="ER14" s="64" t="s">
        <v>30</v>
      </c>
      <c r="ES14" s="61" t="str">
        <f t="shared" si="0"/>
        <v>SKM-Utai</v>
      </c>
      <c r="ET14" s="24">
        <f t="shared" si="2"/>
        <v>0</v>
      </c>
    </row>
    <row r="15" spans="2:150" ht="15" hidden="1" customHeight="1">
      <c r="B15" s="69">
        <f t="shared" si="3"/>
        <v>10</v>
      </c>
      <c r="C15" s="61" t="s">
        <v>952</v>
      </c>
      <c r="D15" s="262"/>
      <c r="E15" s="263"/>
      <c r="F15" s="264"/>
      <c r="G15" s="262"/>
      <c r="H15" s="263"/>
      <c r="I15" s="264"/>
      <c r="J15" s="322"/>
      <c r="K15" s="263"/>
      <c r="L15" s="264"/>
      <c r="M15" s="322"/>
      <c r="N15" s="263"/>
      <c r="O15" s="264"/>
      <c r="P15" s="416"/>
      <c r="Q15" s="263"/>
      <c r="R15" s="264"/>
      <c r="S15" s="265"/>
      <c r="T15" s="263"/>
      <c r="U15" s="264"/>
      <c r="V15" s="425"/>
      <c r="W15" s="263"/>
      <c r="X15" s="264"/>
      <c r="Y15" s="262"/>
      <c r="Z15" s="264"/>
      <c r="AA15" s="381"/>
      <c r="AB15" s="265"/>
      <c r="AC15" s="266"/>
      <c r="AD15" s="264"/>
      <c r="AE15" s="361"/>
      <c r="AF15" s="266"/>
      <c r="AG15" s="264"/>
      <c r="AH15" s="262"/>
      <c r="AI15" s="267"/>
      <c r="AJ15" s="264"/>
      <c r="AK15" s="262"/>
      <c r="AL15" s="267"/>
      <c r="AM15" s="264"/>
      <c r="AN15" s="262"/>
      <c r="AO15" s="267"/>
      <c r="AP15" s="264"/>
      <c r="AQ15" s="262"/>
      <c r="AR15" s="267"/>
      <c r="AS15" s="264"/>
      <c r="AT15" s="388"/>
      <c r="AU15" s="268"/>
      <c r="AV15" s="265"/>
      <c r="AW15" s="266"/>
      <c r="AX15" s="264"/>
      <c r="AY15" s="265"/>
      <c r="AZ15" s="266"/>
      <c r="BA15" s="264"/>
      <c r="BB15" s="262"/>
      <c r="BC15" s="267"/>
      <c r="BD15" s="264"/>
      <c r="BE15" s="262"/>
      <c r="BF15" s="267"/>
      <c r="BG15" s="264"/>
      <c r="BH15" s="262"/>
      <c r="BI15" s="267"/>
      <c r="BJ15" s="264"/>
      <c r="BK15" s="388"/>
      <c r="BL15" s="268"/>
      <c r="BM15" s="262"/>
      <c r="BN15" s="267"/>
      <c r="BO15" s="264"/>
      <c r="BP15" s="266"/>
      <c r="BQ15" s="267"/>
      <c r="BR15" s="264"/>
      <c r="BS15" s="269"/>
      <c r="BT15" s="270"/>
      <c r="BU15" s="264"/>
      <c r="BV15" s="281"/>
      <c r="BW15" s="270"/>
      <c r="BX15" s="264"/>
      <c r="BY15" s="271"/>
      <c r="BZ15" s="270"/>
      <c r="CA15" s="264"/>
      <c r="CB15" s="265"/>
      <c r="CC15" s="270"/>
      <c r="CD15" s="264"/>
      <c r="CE15" s="265"/>
      <c r="CF15" s="267"/>
      <c r="CG15" s="264"/>
      <c r="CH15" s="318"/>
      <c r="CI15" s="270"/>
      <c r="CJ15" s="264"/>
      <c r="CK15" s="272"/>
      <c r="CL15" s="264"/>
      <c r="CM15" s="374"/>
      <c r="CN15" s="273"/>
      <c r="CO15" s="274"/>
      <c r="CP15" s="275">
        <f t="shared" si="1"/>
        <v>0</v>
      </c>
      <c r="CQ15" s="265"/>
      <c r="CR15" s="276"/>
      <c r="CS15" s="265"/>
      <c r="CT15" s="276"/>
      <c r="CU15" s="265"/>
      <c r="CV15" s="276"/>
      <c r="CW15" s="265"/>
      <c r="CX15" s="276"/>
      <c r="CY15" s="265"/>
      <c r="CZ15" s="276"/>
      <c r="DA15" s="265"/>
      <c r="DB15" s="276"/>
      <c r="DC15" s="265"/>
      <c r="DD15" s="276"/>
      <c r="DE15" s="265"/>
      <c r="DF15" s="276"/>
      <c r="DG15" s="265"/>
      <c r="DH15" s="276"/>
      <c r="DI15" s="265"/>
      <c r="DJ15" s="276"/>
      <c r="DK15" s="265"/>
      <c r="DL15" s="276"/>
      <c r="DM15" s="265"/>
      <c r="DN15" s="276"/>
      <c r="DO15" s="265"/>
      <c r="DP15" s="276"/>
      <c r="DQ15" s="264"/>
      <c r="DR15" s="273"/>
      <c r="DS15" s="334"/>
      <c r="DT15" s="273"/>
      <c r="DU15" s="334"/>
      <c r="DV15" s="584"/>
      <c r="DW15" s="334"/>
      <c r="DX15" s="277"/>
      <c r="DY15" s="264"/>
      <c r="DZ15" s="318"/>
      <c r="EA15" s="264"/>
      <c r="EB15" s="578"/>
      <c r="EC15" s="264"/>
      <c r="ED15" s="278"/>
      <c r="EE15" s="264"/>
      <c r="EF15" s="406"/>
      <c r="EG15" s="96"/>
      <c r="EH15" s="279"/>
      <c r="EI15" s="251">
        <f>SUMPRODUCT(D15:EH15,'Bhilai R'!D15:EH15)</f>
        <v>0</v>
      </c>
      <c r="EJ15" s="3" t="s">
        <v>1030</v>
      </c>
      <c r="ER15" s="64" t="s">
        <v>31</v>
      </c>
      <c r="ES15" s="61" t="str">
        <f t="shared" si="0"/>
        <v>SKM-Potiakala pulgaon</v>
      </c>
      <c r="ET15" s="24">
        <f t="shared" si="2"/>
        <v>0</v>
      </c>
    </row>
    <row r="16" spans="2:150" ht="15" hidden="1" customHeight="1">
      <c r="B16" s="69">
        <f t="shared" si="3"/>
        <v>11</v>
      </c>
      <c r="C16" s="61"/>
      <c r="D16" s="262"/>
      <c r="E16" s="263"/>
      <c r="F16" s="264"/>
      <c r="G16" s="262"/>
      <c r="H16" s="263"/>
      <c r="I16" s="264"/>
      <c r="J16" s="322"/>
      <c r="K16" s="263"/>
      <c r="L16" s="264"/>
      <c r="M16" s="322"/>
      <c r="N16" s="263"/>
      <c r="O16" s="264"/>
      <c r="P16" s="416"/>
      <c r="Q16" s="263"/>
      <c r="R16" s="264"/>
      <c r="S16" s="265"/>
      <c r="T16" s="263"/>
      <c r="U16" s="264"/>
      <c r="V16" s="425"/>
      <c r="W16" s="263"/>
      <c r="X16" s="264"/>
      <c r="Y16" s="262"/>
      <c r="Z16" s="264"/>
      <c r="AA16" s="381"/>
      <c r="AB16" s="265"/>
      <c r="AC16" s="266"/>
      <c r="AD16" s="264"/>
      <c r="AE16" s="361"/>
      <c r="AF16" s="266"/>
      <c r="AG16" s="264"/>
      <c r="AH16" s="262"/>
      <c r="AI16" s="267"/>
      <c r="AJ16" s="264"/>
      <c r="AK16" s="262"/>
      <c r="AL16" s="267"/>
      <c r="AM16" s="264"/>
      <c r="AN16" s="262"/>
      <c r="AO16" s="267"/>
      <c r="AP16" s="264"/>
      <c r="AQ16" s="262"/>
      <c r="AR16" s="267"/>
      <c r="AS16" s="264"/>
      <c r="AT16" s="388"/>
      <c r="AU16" s="268"/>
      <c r="AV16" s="265"/>
      <c r="AW16" s="266"/>
      <c r="AX16" s="264"/>
      <c r="AY16" s="265"/>
      <c r="AZ16" s="266"/>
      <c r="BA16" s="264"/>
      <c r="BB16" s="262"/>
      <c r="BC16" s="267"/>
      <c r="BD16" s="264"/>
      <c r="BE16" s="262"/>
      <c r="BF16" s="267"/>
      <c r="BG16" s="264"/>
      <c r="BH16" s="262"/>
      <c r="BI16" s="267"/>
      <c r="BJ16" s="264"/>
      <c r="BK16" s="388"/>
      <c r="BL16" s="268"/>
      <c r="BM16" s="262"/>
      <c r="BN16" s="267"/>
      <c r="BO16" s="264"/>
      <c r="BP16" s="266"/>
      <c r="BQ16" s="267"/>
      <c r="BR16" s="264"/>
      <c r="BS16" s="269"/>
      <c r="BT16" s="270"/>
      <c r="BU16" s="264"/>
      <c r="BV16" s="281"/>
      <c r="BW16" s="270"/>
      <c r="BX16" s="264"/>
      <c r="BY16" s="271"/>
      <c r="BZ16" s="270"/>
      <c r="CA16" s="264"/>
      <c r="CB16" s="265"/>
      <c r="CC16" s="270"/>
      <c r="CD16" s="264"/>
      <c r="CE16" s="265"/>
      <c r="CF16" s="267"/>
      <c r="CG16" s="264"/>
      <c r="CH16" s="318"/>
      <c r="CI16" s="270"/>
      <c r="CJ16" s="264"/>
      <c r="CK16" s="272"/>
      <c r="CL16" s="264"/>
      <c r="CM16" s="374"/>
      <c r="CN16" s="273"/>
      <c r="CO16" s="274"/>
      <c r="CP16" s="275">
        <f t="shared" si="1"/>
        <v>0</v>
      </c>
      <c r="CQ16" s="265"/>
      <c r="CR16" s="276"/>
      <c r="CS16" s="265"/>
      <c r="CT16" s="276"/>
      <c r="CU16" s="265"/>
      <c r="CV16" s="276"/>
      <c r="CW16" s="265"/>
      <c r="CX16" s="276"/>
      <c r="CY16" s="265"/>
      <c r="CZ16" s="276"/>
      <c r="DA16" s="265"/>
      <c r="DB16" s="276"/>
      <c r="DC16" s="265"/>
      <c r="DD16" s="276"/>
      <c r="DE16" s="265"/>
      <c r="DF16" s="276"/>
      <c r="DG16" s="265"/>
      <c r="DH16" s="276"/>
      <c r="DI16" s="265"/>
      <c r="DJ16" s="276"/>
      <c r="DK16" s="265"/>
      <c r="DL16" s="276"/>
      <c r="DM16" s="265"/>
      <c r="DN16" s="276"/>
      <c r="DO16" s="265"/>
      <c r="DP16" s="276"/>
      <c r="DQ16" s="264"/>
      <c r="DR16" s="273"/>
      <c r="DS16" s="334"/>
      <c r="DT16" s="273"/>
      <c r="DU16" s="334"/>
      <c r="DV16" s="584"/>
      <c r="DW16" s="334"/>
      <c r="DX16" s="277"/>
      <c r="DY16" s="264"/>
      <c r="DZ16" s="318"/>
      <c r="EA16" s="264"/>
      <c r="EB16" s="578"/>
      <c r="EC16" s="264"/>
      <c r="ED16" s="278"/>
      <c r="EE16" s="264"/>
      <c r="EF16" s="406"/>
      <c r="EG16" s="96"/>
      <c r="EH16" s="279"/>
      <c r="EI16" s="251">
        <f>SUMPRODUCT(D16:EH16,'Bhilai R'!D16:EH16)</f>
        <v>0</v>
      </c>
      <c r="EJ16" s="3" t="s">
        <v>1016</v>
      </c>
      <c r="ER16" s="64" t="s">
        <v>32</v>
      </c>
      <c r="ES16" s="61">
        <f t="shared" si="0"/>
        <v>0</v>
      </c>
      <c r="ET16" s="24">
        <f t="shared" si="2"/>
        <v>0</v>
      </c>
    </row>
    <row r="17" spans="2:150" ht="15" hidden="1" customHeight="1">
      <c r="B17" s="69">
        <f t="shared" si="3"/>
        <v>12</v>
      </c>
      <c r="C17" s="61" t="s">
        <v>913</v>
      </c>
      <c r="D17" s="262"/>
      <c r="E17" s="263"/>
      <c r="F17" s="264"/>
      <c r="G17" s="262"/>
      <c r="H17" s="263"/>
      <c r="I17" s="264"/>
      <c r="J17" s="322"/>
      <c r="K17" s="263"/>
      <c r="L17" s="264"/>
      <c r="M17" s="322"/>
      <c r="N17" s="263"/>
      <c r="O17" s="264"/>
      <c r="P17" s="416"/>
      <c r="Q17" s="263"/>
      <c r="R17" s="264"/>
      <c r="S17" s="265"/>
      <c r="T17" s="263"/>
      <c r="U17" s="264"/>
      <c r="V17" s="425"/>
      <c r="W17" s="263"/>
      <c r="X17" s="264"/>
      <c r="Y17" s="262"/>
      <c r="Z17" s="264"/>
      <c r="AA17" s="381"/>
      <c r="AB17" s="265"/>
      <c r="AC17" s="266"/>
      <c r="AD17" s="264"/>
      <c r="AE17" s="361"/>
      <c r="AF17" s="266"/>
      <c r="AG17" s="264"/>
      <c r="AH17" s="262"/>
      <c r="AI17" s="267"/>
      <c r="AJ17" s="264"/>
      <c r="AK17" s="262"/>
      <c r="AL17" s="267"/>
      <c r="AM17" s="264"/>
      <c r="AN17" s="262"/>
      <c r="AO17" s="267"/>
      <c r="AP17" s="264"/>
      <c r="AQ17" s="262"/>
      <c r="AR17" s="267"/>
      <c r="AS17" s="264"/>
      <c r="AT17" s="388"/>
      <c r="AU17" s="268"/>
      <c r="AV17" s="265"/>
      <c r="AW17" s="266"/>
      <c r="AX17" s="264"/>
      <c r="AY17" s="265"/>
      <c r="AZ17" s="266"/>
      <c r="BA17" s="264"/>
      <c r="BB17" s="262"/>
      <c r="BC17" s="267"/>
      <c r="BD17" s="264"/>
      <c r="BE17" s="262"/>
      <c r="BF17" s="267"/>
      <c r="BG17" s="264"/>
      <c r="BH17" s="262"/>
      <c r="BI17" s="267"/>
      <c r="BJ17" s="264"/>
      <c r="BK17" s="388"/>
      <c r="BL17" s="268"/>
      <c r="BM17" s="262"/>
      <c r="BN17" s="267"/>
      <c r="BO17" s="264"/>
      <c r="BP17" s="266"/>
      <c r="BQ17" s="267"/>
      <c r="BR17" s="264"/>
      <c r="BS17" s="269"/>
      <c r="BT17" s="270"/>
      <c r="BU17" s="264"/>
      <c r="BV17" s="281"/>
      <c r="BW17" s="270"/>
      <c r="BX17" s="264"/>
      <c r="BY17" s="271"/>
      <c r="BZ17" s="270"/>
      <c r="CA17" s="264"/>
      <c r="CB17" s="265"/>
      <c r="CC17" s="270"/>
      <c r="CD17" s="264"/>
      <c r="CE17" s="265"/>
      <c r="CF17" s="267"/>
      <c r="CG17" s="264"/>
      <c r="CH17" s="318"/>
      <c r="CI17" s="270"/>
      <c r="CJ17" s="264"/>
      <c r="CK17" s="272"/>
      <c r="CL17" s="264"/>
      <c r="CM17" s="374"/>
      <c r="CN17" s="273"/>
      <c r="CO17" s="274"/>
      <c r="CP17" s="275">
        <f t="shared" si="1"/>
        <v>0</v>
      </c>
      <c r="CQ17" s="265"/>
      <c r="CR17" s="276"/>
      <c r="CS17" s="265"/>
      <c r="CT17" s="276"/>
      <c r="CU17" s="265"/>
      <c r="CV17" s="276"/>
      <c r="CW17" s="265"/>
      <c r="CX17" s="276"/>
      <c r="CY17" s="265"/>
      <c r="CZ17" s="276"/>
      <c r="DA17" s="265"/>
      <c r="DB17" s="276"/>
      <c r="DC17" s="265"/>
      <c r="DD17" s="276"/>
      <c r="DE17" s="265"/>
      <c r="DF17" s="276"/>
      <c r="DG17" s="265"/>
      <c r="DH17" s="276"/>
      <c r="DI17" s="265"/>
      <c r="DJ17" s="276"/>
      <c r="DK17" s="265"/>
      <c r="DL17" s="276"/>
      <c r="DM17" s="265"/>
      <c r="DN17" s="276"/>
      <c r="DO17" s="265"/>
      <c r="DP17" s="276"/>
      <c r="DQ17" s="264"/>
      <c r="DR17" s="273"/>
      <c r="DS17" s="334"/>
      <c r="DT17" s="273"/>
      <c r="DU17" s="334"/>
      <c r="DV17" s="584"/>
      <c r="DW17" s="334"/>
      <c r="DX17" s="277"/>
      <c r="DY17" s="264"/>
      <c r="DZ17" s="318"/>
      <c r="EA17" s="264"/>
      <c r="EB17" s="578"/>
      <c r="EC17" s="264"/>
      <c r="ED17" s="278"/>
      <c r="EE17" s="264"/>
      <c r="EF17" s="406"/>
      <c r="EG17" s="96"/>
      <c r="EH17" s="279"/>
      <c r="EI17" s="251">
        <f>SUMPRODUCT(D17:EH17,'Bhilai R'!D17:EH17)</f>
        <v>0</v>
      </c>
      <c r="EJ17" s="3" t="s">
        <v>1016</v>
      </c>
      <c r="EL17" s="542"/>
      <c r="EM17" s="348" t="s">
        <v>925</v>
      </c>
      <c r="ER17" s="64" t="s">
        <v>33</v>
      </c>
      <c r="ES17" s="61" t="str">
        <f t="shared" si="0"/>
        <v>RRL-Durg U2VS</v>
      </c>
      <c r="ET17" s="24">
        <f t="shared" si="2"/>
        <v>0</v>
      </c>
    </row>
    <row r="18" spans="2:150" ht="15" hidden="1" customHeight="1">
      <c r="B18" s="69">
        <f t="shared" si="3"/>
        <v>13</v>
      </c>
      <c r="C18" s="61" t="s">
        <v>914</v>
      </c>
      <c r="D18" s="262"/>
      <c r="E18" s="263"/>
      <c r="F18" s="264"/>
      <c r="G18" s="262"/>
      <c r="H18" s="263"/>
      <c r="I18" s="264"/>
      <c r="J18" s="322"/>
      <c r="K18" s="263"/>
      <c r="L18" s="264"/>
      <c r="M18" s="322"/>
      <c r="N18" s="263"/>
      <c r="O18" s="264"/>
      <c r="P18" s="416"/>
      <c r="Q18" s="263"/>
      <c r="R18" s="264"/>
      <c r="S18" s="265"/>
      <c r="T18" s="263"/>
      <c r="U18" s="264"/>
      <c r="V18" s="425"/>
      <c r="W18" s="263"/>
      <c r="X18" s="264"/>
      <c r="Y18" s="262"/>
      <c r="Z18" s="264"/>
      <c r="AA18" s="381"/>
      <c r="AB18" s="265"/>
      <c r="AC18" s="266"/>
      <c r="AD18" s="264"/>
      <c r="AE18" s="361"/>
      <c r="AF18" s="266"/>
      <c r="AG18" s="264"/>
      <c r="AH18" s="262"/>
      <c r="AI18" s="267"/>
      <c r="AJ18" s="264"/>
      <c r="AK18" s="262"/>
      <c r="AL18" s="267"/>
      <c r="AM18" s="264"/>
      <c r="AN18" s="262"/>
      <c r="AO18" s="267"/>
      <c r="AP18" s="264"/>
      <c r="AQ18" s="262"/>
      <c r="AR18" s="267"/>
      <c r="AS18" s="264"/>
      <c r="AT18" s="388"/>
      <c r="AU18" s="268"/>
      <c r="AV18" s="265"/>
      <c r="AW18" s="266"/>
      <c r="AX18" s="264"/>
      <c r="AY18" s="265"/>
      <c r="AZ18" s="266"/>
      <c r="BA18" s="264"/>
      <c r="BB18" s="262"/>
      <c r="BC18" s="267"/>
      <c r="BD18" s="264"/>
      <c r="BE18" s="262"/>
      <c r="BF18" s="267"/>
      <c r="BG18" s="264"/>
      <c r="BH18" s="262"/>
      <c r="BI18" s="267"/>
      <c r="BJ18" s="264"/>
      <c r="BK18" s="388"/>
      <c r="BL18" s="268"/>
      <c r="BM18" s="262"/>
      <c r="BN18" s="267"/>
      <c r="BO18" s="264"/>
      <c r="BP18" s="266"/>
      <c r="BQ18" s="267"/>
      <c r="BR18" s="264"/>
      <c r="BS18" s="269"/>
      <c r="BT18" s="270"/>
      <c r="BU18" s="264"/>
      <c r="BV18" s="281"/>
      <c r="BW18" s="270"/>
      <c r="BX18" s="264"/>
      <c r="BY18" s="271"/>
      <c r="BZ18" s="270"/>
      <c r="CA18" s="264"/>
      <c r="CB18" s="265"/>
      <c r="CC18" s="270"/>
      <c r="CD18" s="264"/>
      <c r="CE18" s="265"/>
      <c r="CF18" s="267"/>
      <c r="CG18" s="264"/>
      <c r="CH18" s="318"/>
      <c r="CI18" s="270"/>
      <c r="CJ18" s="264"/>
      <c r="CK18" s="272"/>
      <c r="CL18" s="264"/>
      <c r="CM18" s="374"/>
      <c r="CN18" s="273"/>
      <c r="CO18" s="274"/>
      <c r="CP18" s="275">
        <f t="shared" si="1"/>
        <v>0</v>
      </c>
      <c r="CQ18" s="265"/>
      <c r="CR18" s="276"/>
      <c r="CS18" s="265"/>
      <c r="CT18" s="276"/>
      <c r="CU18" s="265"/>
      <c r="CV18" s="276"/>
      <c r="CW18" s="265"/>
      <c r="CX18" s="276"/>
      <c r="CY18" s="265"/>
      <c r="CZ18" s="276"/>
      <c r="DA18" s="265"/>
      <c r="DB18" s="276"/>
      <c r="DC18" s="265"/>
      <c r="DD18" s="276"/>
      <c r="DE18" s="265"/>
      <c r="DF18" s="276"/>
      <c r="DG18" s="265"/>
      <c r="DH18" s="276"/>
      <c r="DI18" s="265"/>
      <c r="DJ18" s="276"/>
      <c r="DK18" s="265"/>
      <c r="DL18" s="276"/>
      <c r="DM18" s="265"/>
      <c r="DN18" s="276"/>
      <c r="DO18" s="265"/>
      <c r="DP18" s="276"/>
      <c r="DQ18" s="264"/>
      <c r="DR18" s="273"/>
      <c r="DS18" s="334"/>
      <c r="DT18" s="273"/>
      <c r="DU18" s="334"/>
      <c r="DV18" s="584"/>
      <c r="DW18" s="334"/>
      <c r="DX18" s="277"/>
      <c r="DY18" s="264"/>
      <c r="DZ18" s="318"/>
      <c r="EA18" s="264"/>
      <c r="EB18" s="578"/>
      <c r="EC18" s="264"/>
      <c r="ED18" s="278"/>
      <c r="EE18" s="264"/>
      <c r="EF18" s="406"/>
      <c r="EG18" s="96"/>
      <c r="EH18" s="279"/>
      <c r="EI18" s="251">
        <f>SUMPRODUCT(D18:EH18,'Bhilai R'!D18:EH18)</f>
        <v>0</v>
      </c>
      <c r="EJ18" s="3" t="s">
        <v>1016</v>
      </c>
      <c r="EM18" t="s">
        <v>924</v>
      </c>
      <c r="ER18" s="64" t="s">
        <v>34</v>
      </c>
      <c r="ES18" s="61" t="str">
        <f t="shared" si="0"/>
        <v>RRL-Maharaja Chowk U284</v>
      </c>
      <c r="ET18" s="24">
        <f t="shared" si="2"/>
        <v>0</v>
      </c>
    </row>
    <row r="19" spans="2:150" ht="15" hidden="1" customHeight="1">
      <c r="B19" s="69">
        <f t="shared" si="3"/>
        <v>14</v>
      </c>
      <c r="C19" s="61" t="s">
        <v>987</v>
      </c>
      <c r="D19" s="262"/>
      <c r="E19" s="263"/>
      <c r="F19" s="264"/>
      <c r="G19" s="262"/>
      <c r="H19" s="263"/>
      <c r="I19" s="264"/>
      <c r="J19" s="322"/>
      <c r="K19" s="263"/>
      <c r="L19" s="264"/>
      <c r="M19" s="322"/>
      <c r="N19" s="263"/>
      <c r="O19" s="264"/>
      <c r="P19" s="416"/>
      <c r="Q19" s="263"/>
      <c r="R19" s="264"/>
      <c r="S19" s="265"/>
      <c r="T19" s="263"/>
      <c r="U19" s="264"/>
      <c r="V19" s="425"/>
      <c r="W19" s="263"/>
      <c r="X19" s="264"/>
      <c r="Y19" s="262"/>
      <c r="Z19" s="264"/>
      <c r="AA19" s="381"/>
      <c r="AB19" s="265"/>
      <c r="AC19" s="266"/>
      <c r="AD19" s="264"/>
      <c r="AE19" s="361"/>
      <c r="AF19" s="266"/>
      <c r="AG19" s="264"/>
      <c r="AH19" s="262"/>
      <c r="AI19" s="267"/>
      <c r="AJ19" s="264"/>
      <c r="AK19" s="262"/>
      <c r="AL19" s="267"/>
      <c r="AM19" s="264"/>
      <c r="AN19" s="262"/>
      <c r="AO19" s="267"/>
      <c r="AP19" s="264"/>
      <c r="AQ19" s="262"/>
      <c r="AR19" s="267"/>
      <c r="AS19" s="264"/>
      <c r="AT19" s="388"/>
      <c r="AU19" s="268"/>
      <c r="AV19" s="265"/>
      <c r="AW19" s="266"/>
      <c r="AX19" s="264"/>
      <c r="AY19" s="265"/>
      <c r="AZ19" s="266"/>
      <c r="BA19" s="264"/>
      <c r="BB19" s="262"/>
      <c r="BC19" s="267"/>
      <c r="BD19" s="264"/>
      <c r="BE19" s="262"/>
      <c r="BF19" s="267"/>
      <c r="BG19" s="264"/>
      <c r="BH19" s="262"/>
      <c r="BI19" s="267"/>
      <c r="BJ19" s="264"/>
      <c r="BK19" s="388"/>
      <c r="BL19" s="268"/>
      <c r="BM19" s="262"/>
      <c r="BN19" s="267"/>
      <c r="BO19" s="264"/>
      <c r="BP19" s="266"/>
      <c r="BQ19" s="267"/>
      <c r="BR19" s="264"/>
      <c r="BS19" s="269"/>
      <c r="BT19" s="270"/>
      <c r="BU19" s="264"/>
      <c r="BV19" s="281"/>
      <c r="BW19" s="270"/>
      <c r="BX19" s="264"/>
      <c r="BY19" s="271"/>
      <c r="BZ19" s="270"/>
      <c r="CA19" s="264"/>
      <c r="CB19" s="265"/>
      <c r="CC19" s="270"/>
      <c r="CD19" s="264"/>
      <c r="CE19" s="265"/>
      <c r="CF19" s="267"/>
      <c r="CG19" s="264"/>
      <c r="CH19" s="318"/>
      <c r="CI19" s="270"/>
      <c r="CJ19" s="264"/>
      <c r="CK19" s="272"/>
      <c r="CL19" s="264"/>
      <c r="CM19" s="374"/>
      <c r="CN19" s="273"/>
      <c r="CO19" s="274"/>
      <c r="CP19" s="275">
        <f t="shared" si="1"/>
        <v>0</v>
      </c>
      <c r="CQ19" s="265"/>
      <c r="CR19" s="276"/>
      <c r="CS19" s="265"/>
      <c r="CT19" s="276"/>
      <c r="CU19" s="265"/>
      <c r="CV19" s="276"/>
      <c r="CW19" s="265"/>
      <c r="CX19" s="276"/>
      <c r="CY19" s="265"/>
      <c r="CZ19" s="276"/>
      <c r="DA19" s="265"/>
      <c r="DB19" s="276"/>
      <c r="DC19" s="265"/>
      <c r="DD19" s="276"/>
      <c r="DE19" s="265"/>
      <c r="DF19" s="276"/>
      <c r="DG19" s="265"/>
      <c r="DH19" s="276"/>
      <c r="DI19" s="265"/>
      <c r="DJ19" s="276"/>
      <c r="DK19" s="265"/>
      <c r="DL19" s="276"/>
      <c r="DM19" s="265"/>
      <c r="DN19" s="276"/>
      <c r="DO19" s="265"/>
      <c r="DP19" s="276"/>
      <c r="DQ19" s="264"/>
      <c r="DR19" s="273"/>
      <c r="DS19" s="334"/>
      <c r="DT19" s="273"/>
      <c r="DU19" s="334"/>
      <c r="DV19" s="584"/>
      <c r="DW19" s="334"/>
      <c r="DX19" s="277"/>
      <c r="DY19" s="264"/>
      <c r="DZ19" s="318"/>
      <c r="EA19" s="264"/>
      <c r="EB19" s="578"/>
      <c r="EC19" s="264"/>
      <c r="ED19" s="278"/>
      <c r="EE19" s="264"/>
      <c r="EF19" s="406"/>
      <c r="EG19" s="96"/>
      <c r="EH19" s="279"/>
      <c r="EI19" s="251">
        <f>SUMPRODUCT(D19:EH19,'Bhilai R'!D19:EH19)</f>
        <v>0</v>
      </c>
      <c r="EJ19" s="3" t="s">
        <v>1016</v>
      </c>
      <c r="EL19" s="542"/>
      <c r="EM19" s="348"/>
      <c r="ER19" s="64" t="s">
        <v>35</v>
      </c>
      <c r="ES19" s="61" t="str">
        <f t="shared" si="0"/>
        <v>RRL-Smriti Nagar U558</v>
      </c>
      <c r="ET19" s="24">
        <f t="shared" si="2"/>
        <v>0</v>
      </c>
    </row>
    <row r="20" spans="2:150" ht="15" hidden="1" customHeight="1">
      <c r="B20" s="69">
        <f t="shared" si="3"/>
        <v>15</v>
      </c>
      <c r="C20" s="61" t="s">
        <v>988</v>
      </c>
      <c r="D20" s="262"/>
      <c r="E20" s="263"/>
      <c r="F20" s="264"/>
      <c r="G20" s="262"/>
      <c r="H20" s="263"/>
      <c r="I20" s="264"/>
      <c r="J20" s="322"/>
      <c r="K20" s="263"/>
      <c r="L20" s="264"/>
      <c r="M20" s="322"/>
      <c r="N20" s="263"/>
      <c r="O20" s="264"/>
      <c r="P20" s="416"/>
      <c r="Q20" s="263"/>
      <c r="R20" s="264"/>
      <c r="S20" s="265"/>
      <c r="T20" s="263"/>
      <c r="U20" s="264"/>
      <c r="V20" s="425"/>
      <c r="W20" s="263"/>
      <c r="X20" s="264"/>
      <c r="Y20" s="262"/>
      <c r="Z20" s="264"/>
      <c r="AA20" s="381"/>
      <c r="AB20" s="265"/>
      <c r="AC20" s="266"/>
      <c r="AD20" s="264"/>
      <c r="AE20" s="361"/>
      <c r="AF20" s="266"/>
      <c r="AG20" s="264"/>
      <c r="AH20" s="262"/>
      <c r="AI20" s="267"/>
      <c r="AJ20" s="264"/>
      <c r="AK20" s="262"/>
      <c r="AL20" s="267"/>
      <c r="AM20" s="264"/>
      <c r="AN20" s="262"/>
      <c r="AO20" s="267"/>
      <c r="AP20" s="264"/>
      <c r="AQ20" s="262"/>
      <c r="AR20" s="267"/>
      <c r="AS20" s="264"/>
      <c r="AT20" s="388"/>
      <c r="AU20" s="268"/>
      <c r="AV20" s="265"/>
      <c r="AW20" s="266"/>
      <c r="AX20" s="264"/>
      <c r="AY20" s="265"/>
      <c r="AZ20" s="266"/>
      <c r="BA20" s="264"/>
      <c r="BB20" s="262"/>
      <c r="BC20" s="267"/>
      <c r="BD20" s="264"/>
      <c r="BE20" s="262"/>
      <c r="BF20" s="267"/>
      <c r="BG20" s="264"/>
      <c r="BH20" s="262"/>
      <c r="BI20" s="267"/>
      <c r="BJ20" s="264"/>
      <c r="BK20" s="388"/>
      <c r="BL20" s="268"/>
      <c r="BM20" s="262"/>
      <c r="BN20" s="267"/>
      <c r="BO20" s="264"/>
      <c r="BP20" s="266"/>
      <c r="BQ20" s="267"/>
      <c r="BR20" s="264"/>
      <c r="BS20" s="269"/>
      <c r="BT20" s="270"/>
      <c r="BU20" s="264"/>
      <c r="BV20" s="281"/>
      <c r="BW20" s="270"/>
      <c r="BX20" s="264"/>
      <c r="BY20" s="271"/>
      <c r="BZ20" s="270"/>
      <c r="CA20" s="264"/>
      <c r="CB20" s="265"/>
      <c r="CC20" s="270"/>
      <c r="CD20" s="264"/>
      <c r="CE20" s="265"/>
      <c r="CF20" s="267"/>
      <c r="CG20" s="264"/>
      <c r="CH20" s="318"/>
      <c r="CI20" s="270"/>
      <c r="CJ20" s="264"/>
      <c r="CK20" s="272"/>
      <c r="CL20" s="264"/>
      <c r="CM20" s="374"/>
      <c r="CN20" s="273"/>
      <c r="CO20" s="274"/>
      <c r="CP20" s="275">
        <f t="shared" si="1"/>
        <v>0</v>
      </c>
      <c r="CQ20" s="265"/>
      <c r="CR20" s="276"/>
      <c r="CS20" s="265"/>
      <c r="CT20" s="276"/>
      <c r="CU20" s="265"/>
      <c r="CV20" s="276"/>
      <c r="CW20" s="265"/>
      <c r="CX20" s="276"/>
      <c r="CY20" s="265"/>
      <c r="CZ20" s="276"/>
      <c r="DA20" s="265"/>
      <c r="DB20" s="276"/>
      <c r="DC20" s="265"/>
      <c r="DD20" s="276"/>
      <c r="DE20" s="265"/>
      <c r="DF20" s="276"/>
      <c r="DG20" s="265"/>
      <c r="DH20" s="276"/>
      <c r="DI20" s="265"/>
      <c r="DJ20" s="276"/>
      <c r="DK20" s="265"/>
      <c r="DL20" s="276"/>
      <c r="DM20" s="265"/>
      <c r="DN20" s="276"/>
      <c r="DO20" s="265"/>
      <c r="DP20" s="276"/>
      <c r="DQ20" s="264"/>
      <c r="DR20" s="273"/>
      <c r="DS20" s="334"/>
      <c r="DT20" s="273"/>
      <c r="DU20" s="334"/>
      <c r="DV20" s="584"/>
      <c r="DW20" s="334"/>
      <c r="DX20" s="277"/>
      <c r="DY20" s="264"/>
      <c r="DZ20" s="318"/>
      <c r="EA20" s="264"/>
      <c r="EB20" s="578"/>
      <c r="EC20" s="264"/>
      <c r="ED20" s="278"/>
      <c r="EE20" s="264"/>
      <c r="EF20" s="406"/>
      <c r="EG20" s="96"/>
      <c r="EH20" s="279"/>
      <c r="EI20" s="251">
        <f>SUMPRODUCT(D20:EH20,'Bhilai R'!D20:EH20)</f>
        <v>0</v>
      </c>
      <c r="EJ20" s="3" t="s">
        <v>1016</v>
      </c>
      <c r="EL20" s="542"/>
      <c r="EM20" s="348"/>
      <c r="ER20" s="64" t="s">
        <v>36</v>
      </c>
      <c r="ES20" s="61" t="str">
        <f t="shared" si="0"/>
        <v>RRL-Supela Durg U395</v>
      </c>
      <c r="ET20" s="24">
        <f t="shared" si="2"/>
        <v>0</v>
      </c>
    </row>
    <row r="21" spans="2:150" ht="15" hidden="1" customHeight="1">
      <c r="B21" s="69">
        <f t="shared" si="3"/>
        <v>16</v>
      </c>
      <c r="C21" s="61" t="s">
        <v>989</v>
      </c>
      <c r="D21" s="262"/>
      <c r="E21" s="263"/>
      <c r="F21" s="264"/>
      <c r="G21" s="262"/>
      <c r="H21" s="263"/>
      <c r="I21" s="264"/>
      <c r="J21" s="322"/>
      <c r="K21" s="263"/>
      <c r="L21" s="264"/>
      <c r="M21" s="322"/>
      <c r="N21" s="263"/>
      <c r="O21" s="264"/>
      <c r="P21" s="416"/>
      <c r="Q21" s="263"/>
      <c r="R21" s="264"/>
      <c r="S21" s="265"/>
      <c r="T21" s="263"/>
      <c r="U21" s="264"/>
      <c r="V21" s="425"/>
      <c r="W21" s="263"/>
      <c r="X21" s="264"/>
      <c r="Y21" s="262"/>
      <c r="Z21" s="264"/>
      <c r="AA21" s="381"/>
      <c r="AB21" s="265"/>
      <c r="AC21" s="266"/>
      <c r="AD21" s="264"/>
      <c r="AE21" s="361"/>
      <c r="AF21" s="266"/>
      <c r="AG21" s="264"/>
      <c r="AH21" s="262"/>
      <c r="AI21" s="267"/>
      <c r="AJ21" s="264"/>
      <c r="AK21" s="262"/>
      <c r="AL21" s="267"/>
      <c r="AM21" s="264"/>
      <c r="AN21" s="262"/>
      <c r="AO21" s="267"/>
      <c r="AP21" s="264"/>
      <c r="AQ21" s="262"/>
      <c r="AR21" s="267"/>
      <c r="AS21" s="264"/>
      <c r="AT21" s="388"/>
      <c r="AU21" s="268"/>
      <c r="AV21" s="265"/>
      <c r="AW21" s="266"/>
      <c r="AX21" s="264"/>
      <c r="AY21" s="265"/>
      <c r="AZ21" s="266"/>
      <c r="BA21" s="264"/>
      <c r="BB21" s="262"/>
      <c r="BC21" s="267"/>
      <c r="BD21" s="264"/>
      <c r="BE21" s="262"/>
      <c r="BF21" s="267"/>
      <c r="BG21" s="264"/>
      <c r="BH21" s="262"/>
      <c r="BI21" s="267"/>
      <c r="BJ21" s="264"/>
      <c r="BK21" s="388"/>
      <c r="BL21" s="268"/>
      <c r="BM21" s="262"/>
      <c r="BN21" s="267"/>
      <c r="BO21" s="264"/>
      <c r="BP21" s="266"/>
      <c r="BQ21" s="267"/>
      <c r="BR21" s="264"/>
      <c r="BS21" s="269"/>
      <c r="BT21" s="270"/>
      <c r="BU21" s="264"/>
      <c r="BV21" s="281"/>
      <c r="BW21" s="270"/>
      <c r="BX21" s="264"/>
      <c r="BY21" s="271"/>
      <c r="BZ21" s="270"/>
      <c r="CA21" s="264"/>
      <c r="CB21" s="265"/>
      <c r="CC21" s="270"/>
      <c r="CD21" s="264"/>
      <c r="CE21" s="265"/>
      <c r="CF21" s="267"/>
      <c r="CG21" s="264"/>
      <c r="CH21" s="318"/>
      <c r="CI21" s="270"/>
      <c r="CJ21" s="264"/>
      <c r="CK21" s="272"/>
      <c r="CL21" s="264"/>
      <c r="CM21" s="374"/>
      <c r="CN21" s="273"/>
      <c r="CO21" s="274"/>
      <c r="CP21" s="275">
        <f t="shared" si="1"/>
        <v>0</v>
      </c>
      <c r="CQ21" s="265"/>
      <c r="CR21" s="276"/>
      <c r="CS21" s="265"/>
      <c r="CT21" s="276"/>
      <c r="CU21" s="265"/>
      <c r="CV21" s="276"/>
      <c r="CW21" s="265"/>
      <c r="CX21" s="276"/>
      <c r="CY21" s="265"/>
      <c r="CZ21" s="276"/>
      <c r="DA21" s="265"/>
      <c r="DB21" s="276"/>
      <c r="DC21" s="265"/>
      <c r="DD21" s="276"/>
      <c r="DE21" s="265"/>
      <c r="DF21" s="276"/>
      <c r="DG21" s="265"/>
      <c r="DH21" s="276"/>
      <c r="DI21" s="265"/>
      <c r="DJ21" s="276"/>
      <c r="DK21" s="265"/>
      <c r="DL21" s="276"/>
      <c r="DM21" s="265"/>
      <c r="DN21" s="276"/>
      <c r="DO21" s="265"/>
      <c r="DP21" s="276"/>
      <c r="DQ21" s="264"/>
      <c r="DR21" s="273"/>
      <c r="DS21" s="334"/>
      <c r="DT21" s="273"/>
      <c r="DU21" s="334"/>
      <c r="DV21" s="584"/>
      <c r="DW21" s="334"/>
      <c r="DX21" s="277"/>
      <c r="DY21" s="264"/>
      <c r="DZ21" s="318"/>
      <c r="EA21" s="264"/>
      <c r="EB21" s="578"/>
      <c r="EC21" s="264"/>
      <c r="ED21" s="278"/>
      <c r="EE21" s="264"/>
      <c r="EF21" s="406"/>
      <c r="EG21" s="96"/>
      <c r="EH21" s="279"/>
      <c r="EI21" s="251">
        <f>SUMPRODUCT(D21:EH21,'Bhilai R'!D21:EH21)</f>
        <v>0</v>
      </c>
      <c r="EJ21" s="3" t="s">
        <v>1016</v>
      </c>
      <c r="EL21" s="542"/>
      <c r="EM21" s="348"/>
      <c r="ER21" s="64" t="s">
        <v>37</v>
      </c>
      <c r="ES21" s="61" t="str">
        <f t="shared" si="0"/>
        <v>RRL-Nehru Nagar</v>
      </c>
      <c r="ET21" s="24">
        <f t="shared" si="2"/>
        <v>0</v>
      </c>
    </row>
    <row r="22" spans="2:150" ht="15" hidden="1" customHeight="1">
      <c r="B22" s="69">
        <f t="shared" si="3"/>
        <v>17</v>
      </c>
      <c r="C22" s="61"/>
      <c r="D22" s="262"/>
      <c r="E22" s="263"/>
      <c r="F22" s="264"/>
      <c r="G22" s="262"/>
      <c r="H22" s="263"/>
      <c r="I22" s="264"/>
      <c r="J22" s="322"/>
      <c r="K22" s="263"/>
      <c r="L22" s="264"/>
      <c r="M22" s="322"/>
      <c r="N22" s="263"/>
      <c r="O22" s="264"/>
      <c r="P22" s="416"/>
      <c r="Q22" s="263"/>
      <c r="R22" s="264"/>
      <c r="S22" s="265"/>
      <c r="T22" s="263"/>
      <c r="U22" s="264"/>
      <c r="V22" s="425"/>
      <c r="W22" s="263"/>
      <c r="X22" s="264"/>
      <c r="Y22" s="262"/>
      <c r="Z22" s="264"/>
      <c r="AA22" s="381"/>
      <c r="AB22" s="265"/>
      <c r="AC22" s="266"/>
      <c r="AD22" s="264"/>
      <c r="AE22" s="361"/>
      <c r="AF22" s="266"/>
      <c r="AG22" s="264"/>
      <c r="AH22" s="262"/>
      <c r="AI22" s="267"/>
      <c r="AJ22" s="264"/>
      <c r="AK22" s="262"/>
      <c r="AL22" s="267"/>
      <c r="AM22" s="264"/>
      <c r="AN22" s="262"/>
      <c r="AO22" s="267"/>
      <c r="AP22" s="264"/>
      <c r="AQ22" s="262"/>
      <c r="AR22" s="267"/>
      <c r="AS22" s="264"/>
      <c r="AT22" s="388"/>
      <c r="AU22" s="268"/>
      <c r="AV22" s="265"/>
      <c r="AW22" s="266"/>
      <c r="AX22" s="264"/>
      <c r="AY22" s="265"/>
      <c r="AZ22" s="266"/>
      <c r="BA22" s="264"/>
      <c r="BB22" s="262"/>
      <c r="BC22" s="267"/>
      <c r="BD22" s="264"/>
      <c r="BE22" s="262"/>
      <c r="BF22" s="267"/>
      <c r="BG22" s="264"/>
      <c r="BH22" s="262"/>
      <c r="BI22" s="267"/>
      <c r="BJ22" s="264"/>
      <c r="BK22" s="388"/>
      <c r="BL22" s="268"/>
      <c r="BM22" s="262"/>
      <c r="BN22" s="267"/>
      <c r="BO22" s="264"/>
      <c r="BP22" s="266"/>
      <c r="BQ22" s="267"/>
      <c r="BR22" s="264"/>
      <c r="BS22" s="269"/>
      <c r="BT22" s="270"/>
      <c r="BU22" s="264"/>
      <c r="BV22" s="281"/>
      <c r="BW22" s="270"/>
      <c r="BX22" s="264"/>
      <c r="BY22" s="271"/>
      <c r="BZ22" s="270"/>
      <c r="CA22" s="264"/>
      <c r="CB22" s="265"/>
      <c r="CC22" s="270"/>
      <c r="CD22" s="264"/>
      <c r="CE22" s="265"/>
      <c r="CF22" s="267"/>
      <c r="CG22" s="264"/>
      <c r="CH22" s="318"/>
      <c r="CI22" s="270"/>
      <c r="CJ22" s="264"/>
      <c r="CK22" s="272"/>
      <c r="CL22" s="264"/>
      <c r="CM22" s="374"/>
      <c r="CN22" s="273"/>
      <c r="CO22" s="274"/>
      <c r="CP22" s="275">
        <f t="shared" si="1"/>
        <v>0</v>
      </c>
      <c r="CQ22" s="265"/>
      <c r="CR22" s="276"/>
      <c r="CS22" s="265"/>
      <c r="CT22" s="276"/>
      <c r="CU22" s="265"/>
      <c r="CV22" s="276"/>
      <c r="CW22" s="265"/>
      <c r="CX22" s="276"/>
      <c r="CY22" s="265"/>
      <c r="CZ22" s="276"/>
      <c r="DA22" s="265"/>
      <c r="DB22" s="276"/>
      <c r="DC22" s="265"/>
      <c r="DD22" s="276"/>
      <c r="DE22" s="265"/>
      <c r="DF22" s="276"/>
      <c r="DG22" s="265"/>
      <c r="DH22" s="276"/>
      <c r="DI22" s="265"/>
      <c r="DJ22" s="276"/>
      <c r="DK22" s="265"/>
      <c r="DL22" s="276"/>
      <c r="DM22" s="265"/>
      <c r="DN22" s="276"/>
      <c r="DO22" s="265"/>
      <c r="DP22" s="276"/>
      <c r="DQ22" s="264"/>
      <c r="DR22" s="273"/>
      <c r="DS22" s="334"/>
      <c r="DT22" s="273"/>
      <c r="DU22" s="334"/>
      <c r="DV22" s="584"/>
      <c r="DW22" s="334"/>
      <c r="DX22" s="277"/>
      <c r="DY22" s="264"/>
      <c r="DZ22" s="318"/>
      <c r="EA22" s="264"/>
      <c r="EB22" s="578"/>
      <c r="EC22" s="264"/>
      <c r="ED22" s="278"/>
      <c r="EE22" s="264"/>
      <c r="EF22" s="406"/>
      <c r="EG22" s="96"/>
      <c r="EH22" s="279"/>
      <c r="EI22" s="251">
        <f>SUMPRODUCT(D22:EH22,'Bhilai R'!D22:EH22)</f>
        <v>0</v>
      </c>
      <c r="EJ22" s="3" t="s">
        <v>1016</v>
      </c>
      <c r="EL22" s="542"/>
      <c r="EM22" s="348"/>
      <c r="ER22" s="64" t="s">
        <v>38</v>
      </c>
      <c r="ES22" s="61">
        <f t="shared" si="0"/>
        <v>0</v>
      </c>
      <c r="ET22" s="24">
        <f t="shared" si="2"/>
        <v>0</v>
      </c>
    </row>
    <row r="23" spans="2:150" ht="15" hidden="1" customHeight="1">
      <c r="B23" s="69">
        <f t="shared" si="3"/>
        <v>18</v>
      </c>
      <c r="C23" s="61"/>
      <c r="D23" s="262"/>
      <c r="E23" s="263"/>
      <c r="F23" s="264"/>
      <c r="G23" s="262"/>
      <c r="H23" s="263"/>
      <c r="I23" s="264"/>
      <c r="J23" s="322"/>
      <c r="K23" s="263"/>
      <c r="L23" s="264"/>
      <c r="M23" s="322"/>
      <c r="N23" s="263"/>
      <c r="O23" s="264"/>
      <c r="P23" s="416"/>
      <c r="Q23" s="263"/>
      <c r="R23" s="264"/>
      <c r="S23" s="265"/>
      <c r="T23" s="263"/>
      <c r="U23" s="264"/>
      <c r="V23" s="425"/>
      <c r="W23" s="263"/>
      <c r="X23" s="264"/>
      <c r="Y23" s="262"/>
      <c r="Z23" s="264"/>
      <c r="AA23" s="381"/>
      <c r="AB23" s="265"/>
      <c r="AC23" s="266"/>
      <c r="AD23" s="264"/>
      <c r="AE23" s="361"/>
      <c r="AF23" s="266"/>
      <c r="AG23" s="264"/>
      <c r="AH23" s="262"/>
      <c r="AI23" s="267"/>
      <c r="AJ23" s="264"/>
      <c r="AK23" s="262"/>
      <c r="AL23" s="267"/>
      <c r="AM23" s="264"/>
      <c r="AN23" s="262"/>
      <c r="AO23" s="267"/>
      <c r="AP23" s="264"/>
      <c r="AQ23" s="262"/>
      <c r="AR23" s="267"/>
      <c r="AS23" s="264"/>
      <c r="AT23" s="388"/>
      <c r="AU23" s="268"/>
      <c r="AV23" s="265"/>
      <c r="AW23" s="266"/>
      <c r="AX23" s="264"/>
      <c r="AY23" s="265"/>
      <c r="AZ23" s="266"/>
      <c r="BA23" s="264"/>
      <c r="BB23" s="262"/>
      <c r="BC23" s="267"/>
      <c r="BD23" s="264"/>
      <c r="BE23" s="262"/>
      <c r="BF23" s="267"/>
      <c r="BG23" s="264"/>
      <c r="BH23" s="262"/>
      <c r="BI23" s="267"/>
      <c r="BJ23" s="264"/>
      <c r="BK23" s="388"/>
      <c r="BL23" s="268"/>
      <c r="BM23" s="262"/>
      <c r="BN23" s="267"/>
      <c r="BO23" s="264"/>
      <c r="BP23" s="266"/>
      <c r="BQ23" s="267"/>
      <c r="BR23" s="264"/>
      <c r="BS23" s="269"/>
      <c r="BT23" s="270"/>
      <c r="BU23" s="264"/>
      <c r="BV23" s="281"/>
      <c r="BW23" s="270"/>
      <c r="BX23" s="264"/>
      <c r="BY23" s="271"/>
      <c r="BZ23" s="270"/>
      <c r="CA23" s="264"/>
      <c r="CB23" s="265"/>
      <c r="CC23" s="270"/>
      <c r="CD23" s="264"/>
      <c r="CE23" s="265"/>
      <c r="CF23" s="267"/>
      <c r="CG23" s="264"/>
      <c r="CH23" s="318"/>
      <c r="CI23" s="270"/>
      <c r="CJ23" s="264"/>
      <c r="CK23" s="272"/>
      <c r="CL23" s="264"/>
      <c r="CM23" s="374"/>
      <c r="CN23" s="273"/>
      <c r="CO23" s="274"/>
      <c r="CP23" s="275">
        <f t="shared" si="1"/>
        <v>0</v>
      </c>
      <c r="CQ23" s="265"/>
      <c r="CR23" s="276"/>
      <c r="CS23" s="265"/>
      <c r="CT23" s="276"/>
      <c r="CU23" s="265"/>
      <c r="CV23" s="276"/>
      <c r="CW23" s="265"/>
      <c r="CX23" s="276"/>
      <c r="CY23" s="265"/>
      <c r="CZ23" s="276"/>
      <c r="DA23" s="265"/>
      <c r="DB23" s="276"/>
      <c r="DC23" s="265"/>
      <c r="DD23" s="276"/>
      <c r="DE23" s="265"/>
      <c r="DF23" s="276"/>
      <c r="DG23" s="265"/>
      <c r="DH23" s="276"/>
      <c r="DI23" s="265"/>
      <c r="DJ23" s="276"/>
      <c r="DK23" s="265"/>
      <c r="DL23" s="276"/>
      <c r="DM23" s="265"/>
      <c r="DN23" s="276"/>
      <c r="DO23" s="265"/>
      <c r="DP23" s="276"/>
      <c r="DQ23" s="264"/>
      <c r="DR23" s="273"/>
      <c r="DS23" s="334"/>
      <c r="DT23" s="273"/>
      <c r="DU23" s="334"/>
      <c r="DV23" s="584"/>
      <c r="DW23" s="334"/>
      <c r="DX23" s="277"/>
      <c r="DY23" s="264"/>
      <c r="DZ23" s="318"/>
      <c r="EA23" s="264"/>
      <c r="EB23" s="578"/>
      <c r="EC23" s="264"/>
      <c r="ED23" s="278"/>
      <c r="EE23" s="264"/>
      <c r="EF23" s="406"/>
      <c r="EG23" s="96"/>
      <c r="EH23" s="279"/>
      <c r="EI23" s="251">
        <f>SUMPRODUCT(D23:EH23,'Bhilai R'!D23:EH23)</f>
        <v>0</v>
      </c>
      <c r="EJ23" s="3" t="s">
        <v>1016</v>
      </c>
      <c r="ER23" s="64" t="s">
        <v>39</v>
      </c>
      <c r="ES23" s="61">
        <f t="shared" si="0"/>
        <v>0</v>
      </c>
      <c r="ET23" s="24">
        <f t="shared" si="2"/>
        <v>0</v>
      </c>
    </row>
    <row r="24" spans="2:150" ht="15" hidden="1" customHeight="1">
      <c r="B24" s="69">
        <f t="shared" si="3"/>
        <v>19</v>
      </c>
      <c r="C24" s="61"/>
      <c r="D24" s="262"/>
      <c r="E24" s="263"/>
      <c r="F24" s="264"/>
      <c r="G24" s="262"/>
      <c r="H24" s="263"/>
      <c r="I24" s="264"/>
      <c r="J24" s="322"/>
      <c r="K24" s="263"/>
      <c r="L24" s="264"/>
      <c r="M24" s="322"/>
      <c r="N24" s="263"/>
      <c r="O24" s="264"/>
      <c r="P24" s="416"/>
      <c r="Q24" s="263"/>
      <c r="R24" s="264"/>
      <c r="S24" s="265"/>
      <c r="T24" s="263"/>
      <c r="U24" s="264"/>
      <c r="V24" s="425"/>
      <c r="W24" s="263"/>
      <c r="X24" s="264"/>
      <c r="Y24" s="262"/>
      <c r="Z24" s="264"/>
      <c r="AA24" s="381"/>
      <c r="AB24" s="265"/>
      <c r="AC24" s="266"/>
      <c r="AD24" s="264"/>
      <c r="AE24" s="361"/>
      <c r="AF24" s="266"/>
      <c r="AG24" s="264"/>
      <c r="AH24" s="262"/>
      <c r="AI24" s="267"/>
      <c r="AJ24" s="264"/>
      <c r="AK24" s="262"/>
      <c r="AL24" s="267"/>
      <c r="AM24" s="264"/>
      <c r="AN24" s="262"/>
      <c r="AO24" s="267"/>
      <c r="AP24" s="264"/>
      <c r="AQ24" s="262"/>
      <c r="AR24" s="267"/>
      <c r="AS24" s="264"/>
      <c r="AT24" s="388"/>
      <c r="AU24" s="268"/>
      <c r="AV24" s="265"/>
      <c r="AW24" s="266"/>
      <c r="AX24" s="264"/>
      <c r="AY24" s="265"/>
      <c r="AZ24" s="266"/>
      <c r="BA24" s="264"/>
      <c r="BB24" s="262"/>
      <c r="BC24" s="267"/>
      <c r="BD24" s="264"/>
      <c r="BE24" s="262"/>
      <c r="BF24" s="267"/>
      <c r="BG24" s="264"/>
      <c r="BH24" s="262"/>
      <c r="BI24" s="267"/>
      <c r="BJ24" s="264"/>
      <c r="BK24" s="388"/>
      <c r="BL24" s="268"/>
      <c r="BM24" s="262"/>
      <c r="BN24" s="267"/>
      <c r="BO24" s="264"/>
      <c r="BP24" s="266"/>
      <c r="BQ24" s="267"/>
      <c r="BR24" s="264"/>
      <c r="BS24" s="269"/>
      <c r="BT24" s="270"/>
      <c r="BU24" s="264"/>
      <c r="BV24" s="281"/>
      <c r="BW24" s="270"/>
      <c r="BX24" s="264"/>
      <c r="BY24" s="271"/>
      <c r="BZ24" s="270"/>
      <c r="CA24" s="264"/>
      <c r="CB24" s="265"/>
      <c r="CC24" s="270"/>
      <c r="CD24" s="264"/>
      <c r="CE24" s="265"/>
      <c r="CF24" s="267"/>
      <c r="CG24" s="264"/>
      <c r="CH24" s="318"/>
      <c r="CI24" s="270"/>
      <c r="CJ24" s="264"/>
      <c r="CK24" s="272"/>
      <c r="CL24" s="264"/>
      <c r="CM24" s="374"/>
      <c r="CN24" s="273"/>
      <c r="CO24" s="274"/>
      <c r="CP24" s="275">
        <f t="shared" si="1"/>
        <v>0</v>
      </c>
      <c r="CQ24" s="265"/>
      <c r="CR24" s="276"/>
      <c r="CS24" s="265"/>
      <c r="CT24" s="276"/>
      <c r="CU24" s="265"/>
      <c r="CV24" s="276"/>
      <c r="CW24" s="265"/>
      <c r="CX24" s="276"/>
      <c r="CY24" s="265"/>
      <c r="CZ24" s="276"/>
      <c r="DA24" s="265"/>
      <c r="DB24" s="276"/>
      <c r="DC24" s="265"/>
      <c r="DD24" s="276"/>
      <c r="DE24" s="265"/>
      <c r="DF24" s="276"/>
      <c r="DG24" s="265"/>
      <c r="DH24" s="276"/>
      <c r="DI24" s="265"/>
      <c r="DJ24" s="276"/>
      <c r="DK24" s="265"/>
      <c r="DL24" s="276"/>
      <c r="DM24" s="265"/>
      <c r="DN24" s="276"/>
      <c r="DO24" s="265"/>
      <c r="DP24" s="276"/>
      <c r="DQ24" s="264"/>
      <c r="DR24" s="273"/>
      <c r="DS24" s="334"/>
      <c r="DT24" s="273"/>
      <c r="DU24" s="334"/>
      <c r="DV24" s="584"/>
      <c r="DW24" s="334"/>
      <c r="DX24" s="277"/>
      <c r="DY24" s="264"/>
      <c r="DZ24" s="318"/>
      <c r="EA24" s="264"/>
      <c r="EB24" s="578"/>
      <c r="EC24" s="264"/>
      <c r="ED24" s="278"/>
      <c r="EE24" s="264"/>
      <c r="EF24" s="406"/>
      <c r="EG24" s="96"/>
      <c r="EH24" s="279"/>
      <c r="EI24" s="251">
        <f>SUMPRODUCT(D24:EH24,'Bhilai R'!D24:EH24)</f>
        <v>0</v>
      </c>
      <c r="EJ24" s="3" t="s">
        <v>1016</v>
      </c>
      <c r="EM24" s="67"/>
      <c r="ER24" s="64" t="s">
        <v>40</v>
      </c>
      <c r="ES24" s="61">
        <f t="shared" si="0"/>
        <v>0</v>
      </c>
      <c r="ET24" s="24">
        <f t="shared" si="2"/>
        <v>0</v>
      </c>
    </row>
    <row r="25" spans="2:150" ht="15" hidden="1" customHeight="1">
      <c r="B25" s="69">
        <f t="shared" si="3"/>
        <v>20</v>
      </c>
      <c r="C25" s="90"/>
      <c r="D25" s="262"/>
      <c r="E25" s="263"/>
      <c r="F25" s="264"/>
      <c r="G25" s="262"/>
      <c r="H25" s="263"/>
      <c r="I25" s="264"/>
      <c r="J25" s="322"/>
      <c r="K25" s="263"/>
      <c r="L25" s="264"/>
      <c r="M25" s="322"/>
      <c r="N25" s="263"/>
      <c r="O25" s="264"/>
      <c r="P25" s="416"/>
      <c r="Q25" s="263"/>
      <c r="R25" s="264"/>
      <c r="S25" s="265"/>
      <c r="T25" s="263"/>
      <c r="U25" s="264"/>
      <c r="V25" s="425"/>
      <c r="W25" s="263"/>
      <c r="X25" s="264"/>
      <c r="Y25" s="262"/>
      <c r="Z25" s="264"/>
      <c r="AA25" s="381"/>
      <c r="AB25" s="265"/>
      <c r="AC25" s="266"/>
      <c r="AD25" s="264"/>
      <c r="AE25" s="361"/>
      <c r="AF25" s="266"/>
      <c r="AG25" s="264"/>
      <c r="AH25" s="262"/>
      <c r="AI25" s="267"/>
      <c r="AJ25" s="264"/>
      <c r="AK25" s="262"/>
      <c r="AL25" s="267"/>
      <c r="AM25" s="264"/>
      <c r="AN25" s="262"/>
      <c r="AO25" s="267"/>
      <c r="AP25" s="264"/>
      <c r="AQ25" s="262"/>
      <c r="AR25" s="267"/>
      <c r="AS25" s="264"/>
      <c r="AT25" s="388"/>
      <c r="AU25" s="268"/>
      <c r="AV25" s="265"/>
      <c r="AW25" s="266"/>
      <c r="AX25" s="264"/>
      <c r="AY25" s="265"/>
      <c r="AZ25" s="266"/>
      <c r="BA25" s="264"/>
      <c r="BB25" s="262"/>
      <c r="BC25" s="267"/>
      <c r="BD25" s="264"/>
      <c r="BE25" s="262"/>
      <c r="BF25" s="267"/>
      <c r="BG25" s="264"/>
      <c r="BH25" s="262"/>
      <c r="BI25" s="267"/>
      <c r="BJ25" s="264"/>
      <c r="BK25" s="388"/>
      <c r="BL25" s="268"/>
      <c r="BM25" s="262"/>
      <c r="BN25" s="267"/>
      <c r="BO25" s="264"/>
      <c r="BP25" s="266"/>
      <c r="BQ25" s="267"/>
      <c r="BR25" s="264"/>
      <c r="BS25" s="269"/>
      <c r="BT25" s="270"/>
      <c r="BU25" s="264"/>
      <c r="BV25" s="281"/>
      <c r="BW25" s="270"/>
      <c r="BX25" s="264"/>
      <c r="BY25" s="271"/>
      <c r="BZ25" s="270"/>
      <c r="CA25" s="264"/>
      <c r="CB25" s="265"/>
      <c r="CC25" s="270"/>
      <c r="CD25" s="264"/>
      <c r="CE25" s="265"/>
      <c r="CF25" s="267"/>
      <c r="CG25" s="264"/>
      <c r="CH25" s="318"/>
      <c r="CI25" s="270"/>
      <c r="CJ25" s="264"/>
      <c r="CK25" s="272"/>
      <c r="CL25" s="264"/>
      <c r="CM25" s="374"/>
      <c r="CN25" s="273"/>
      <c r="CO25" s="274"/>
      <c r="CP25" s="275">
        <f t="shared" si="1"/>
        <v>0</v>
      </c>
      <c r="CQ25" s="265"/>
      <c r="CR25" s="276"/>
      <c r="CS25" s="265"/>
      <c r="CT25" s="276"/>
      <c r="CU25" s="265"/>
      <c r="CV25" s="276"/>
      <c r="CW25" s="265"/>
      <c r="CX25" s="276"/>
      <c r="CY25" s="265"/>
      <c r="CZ25" s="276"/>
      <c r="DA25" s="265"/>
      <c r="DB25" s="276"/>
      <c r="DC25" s="265"/>
      <c r="DD25" s="276"/>
      <c r="DE25" s="265"/>
      <c r="DF25" s="276"/>
      <c r="DG25" s="265"/>
      <c r="DH25" s="276"/>
      <c r="DI25" s="265"/>
      <c r="DJ25" s="276"/>
      <c r="DK25" s="265"/>
      <c r="DL25" s="276"/>
      <c r="DM25" s="265"/>
      <c r="DN25" s="276"/>
      <c r="DO25" s="265"/>
      <c r="DP25" s="276"/>
      <c r="DQ25" s="264"/>
      <c r="DR25" s="273"/>
      <c r="DS25" s="334"/>
      <c r="DT25" s="273"/>
      <c r="DU25" s="334"/>
      <c r="DV25" s="584"/>
      <c r="DW25" s="334"/>
      <c r="DX25" s="277"/>
      <c r="DY25" s="264"/>
      <c r="DZ25" s="318"/>
      <c r="EA25" s="264"/>
      <c r="EB25" s="578"/>
      <c r="EC25" s="264"/>
      <c r="ED25" s="278"/>
      <c r="EE25" s="264"/>
      <c r="EF25" s="406"/>
      <c r="EG25" s="96"/>
      <c r="EH25" s="279"/>
      <c r="EI25" s="251">
        <f>SUMPRODUCT(D25:EH25,'Bhilai R'!D25:EH25)</f>
        <v>0</v>
      </c>
      <c r="EJ25" s="3" t="s">
        <v>1016</v>
      </c>
      <c r="ER25" s="64" t="s">
        <v>41</v>
      </c>
      <c r="ES25" s="61">
        <f t="shared" si="0"/>
        <v>0</v>
      </c>
      <c r="ET25" s="24">
        <f t="shared" si="2"/>
        <v>0</v>
      </c>
    </row>
    <row r="26" spans="2:150" ht="15" hidden="1" customHeight="1">
      <c r="B26" s="69">
        <f t="shared" si="3"/>
        <v>21</v>
      </c>
      <c r="C26" s="61"/>
      <c r="D26" s="262"/>
      <c r="E26" s="263"/>
      <c r="F26" s="264"/>
      <c r="G26" s="262"/>
      <c r="H26" s="263"/>
      <c r="I26" s="264"/>
      <c r="J26" s="322"/>
      <c r="K26" s="263"/>
      <c r="L26" s="264"/>
      <c r="M26" s="322"/>
      <c r="N26" s="263"/>
      <c r="O26" s="264"/>
      <c r="P26" s="416"/>
      <c r="Q26" s="263"/>
      <c r="R26" s="264"/>
      <c r="S26" s="265"/>
      <c r="T26" s="263"/>
      <c r="U26" s="264"/>
      <c r="V26" s="425"/>
      <c r="W26" s="263"/>
      <c r="X26" s="264"/>
      <c r="Y26" s="262"/>
      <c r="Z26" s="264"/>
      <c r="AA26" s="381"/>
      <c r="AB26" s="265"/>
      <c r="AC26" s="266"/>
      <c r="AD26" s="264"/>
      <c r="AE26" s="361"/>
      <c r="AF26" s="266"/>
      <c r="AG26" s="264"/>
      <c r="AH26" s="262"/>
      <c r="AI26" s="267"/>
      <c r="AJ26" s="264"/>
      <c r="AK26" s="262"/>
      <c r="AL26" s="267"/>
      <c r="AM26" s="264"/>
      <c r="AN26" s="262"/>
      <c r="AO26" s="267"/>
      <c r="AP26" s="264"/>
      <c r="AQ26" s="262"/>
      <c r="AR26" s="267"/>
      <c r="AS26" s="264"/>
      <c r="AT26" s="388"/>
      <c r="AU26" s="268"/>
      <c r="AV26" s="265"/>
      <c r="AW26" s="266"/>
      <c r="AX26" s="264"/>
      <c r="AY26" s="265"/>
      <c r="AZ26" s="266"/>
      <c r="BA26" s="264"/>
      <c r="BB26" s="262"/>
      <c r="BC26" s="267"/>
      <c r="BD26" s="264"/>
      <c r="BE26" s="262"/>
      <c r="BF26" s="267"/>
      <c r="BG26" s="264"/>
      <c r="BH26" s="262"/>
      <c r="BI26" s="267"/>
      <c r="BJ26" s="264"/>
      <c r="BK26" s="388"/>
      <c r="BL26" s="268"/>
      <c r="BM26" s="262"/>
      <c r="BN26" s="267"/>
      <c r="BO26" s="264"/>
      <c r="BP26" s="266"/>
      <c r="BQ26" s="267"/>
      <c r="BR26" s="264"/>
      <c r="BS26" s="269"/>
      <c r="BT26" s="270"/>
      <c r="BU26" s="264"/>
      <c r="BV26" s="281"/>
      <c r="BW26" s="270"/>
      <c r="BX26" s="264"/>
      <c r="BY26" s="271"/>
      <c r="BZ26" s="270"/>
      <c r="CA26" s="264"/>
      <c r="CB26" s="265"/>
      <c r="CC26" s="270"/>
      <c r="CD26" s="264"/>
      <c r="CE26" s="265"/>
      <c r="CF26" s="267"/>
      <c r="CG26" s="264"/>
      <c r="CH26" s="318"/>
      <c r="CI26" s="270"/>
      <c r="CJ26" s="264"/>
      <c r="CK26" s="272"/>
      <c r="CL26" s="264"/>
      <c r="CM26" s="374"/>
      <c r="CN26" s="273"/>
      <c r="CO26" s="274"/>
      <c r="CP26" s="275">
        <f t="shared" si="1"/>
        <v>0</v>
      </c>
      <c r="CQ26" s="265"/>
      <c r="CR26" s="276"/>
      <c r="CS26" s="265"/>
      <c r="CT26" s="276"/>
      <c r="CU26" s="265"/>
      <c r="CV26" s="276"/>
      <c r="CW26" s="265"/>
      <c r="CX26" s="276"/>
      <c r="CY26" s="265"/>
      <c r="CZ26" s="276"/>
      <c r="DA26" s="265"/>
      <c r="DB26" s="276"/>
      <c r="DC26" s="265"/>
      <c r="DD26" s="276"/>
      <c r="DE26" s="265"/>
      <c r="DF26" s="276"/>
      <c r="DG26" s="265"/>
      <c r="DH26" s="276"/>
      <c r="DI26" s="265"/>
      <c r="DJ26" s="276"/>
      <c r="DK26" s="265"/>
      <c r="DL26" s="276"/>
      <c r="DM26" s="265"/>
      <c r="DN26" s="276"/>
      <c r="DO26" s="265"/>
      <c r="DP26" s="276"/>
      <c r="DQ26" s="264"/>
      <c r="DR26" s="273"/>
      <c r="DS26" s="334"/>
      <c r="DT26" s="273"/>
      <c r="DU26" s="334"/>
      <c r="DV26" s="584"/>
      <c r="DW26" s="334"/>
      <c r="DX26" s="277"/>
      <c r="DY26" s="264"/>
      <c r="DZ26" s="318"/>
      <c r="EA26" s="264"/>
      <c r="EB26" s="578"/>
      <c r="EC26" s="264"/>
      <c r="ED26" s="278"/>
      <c r="EE26" s="264"/>
      <c r="EF26" s="406"/>
      <c r="EG26" s="96"/>
      <c r="EH26" s="279"/>
      <c r="EI26" s="251">
        <f>SUMPRODUCT(D26:EH26,'Bhilai R'!D26:EH26)</f>
        <v>0</v>
      </c>
      <c r="EJ26" s="3" t="s">
        <v>1016</v>
      </c>
      <c r="ER26" s="64" t="s">
        <v>42</v>
      </c>
      <c r="ES26" s="61">
        <f t="shared" si="0"/>
        <v>0</v>
      </c>
      <c r="ET26" s="24">
        <f t="shared" si="2"/>
        <v>0</v>
      </c>
    </row>
    <row r="27" spans="2:150" ht="15" hidden="1" customHeight="1">
      <c r="B27" s="69">
        <f t="shared" si="3"/>
        <v>22</v>
      </c>
      <c r="C27" s="61"/>
      <c r="D27" s="262"/>
      <c r="E27" s="263"/>
      <c r="F27" s="264"/>
      <c r="G27" s="262"/>
      <c r="H27" s="263"/>
      <c r="I27" s="264"/>
      <c r="J27" s="322"/>
      <c r="K27" s="263"/>
      <c r="L27" s="264"/>
      <c r="M27" s="322"/>
      <c r="N27" s="263"/>
      <c r="O27" s="264"/>
      <c r="P27" s="416"/>
      <c r="Q27" s="263"/>
      <c r="R27" s="264"/>
      <c r="S27" s="265"/>
      <c r="T27" s="263"/>
      <c r="U27" s="264"/>
      <c r="V27" s="425"/>
      <c r="W27" s="263"/>
      <c r="X27" s="264"/>
      <c r="Y27" s="262"/>
      <c r="Z27" s="264"/>
      <c r="AA27" s="381"/>
      <c r="AB27" s="265"/>
      <c r="AC27" s="266"/>
      <c r="AD27" s="264"/>
      <c r="AE27" s="361"/>
      <c r="AF27" s="266"/>
      <c r="AG27" s="264"/>
      <c r="AH27" s="262"/>
      <c r="AI27" s="267"/>
      <c r="AJ27" s="264"/>
      <c r="AK27" s="262"/>
      <c r="AL27" s="267"/>
      <c r="AM27" s="264"/>
      <c r="AN27" s="262"/>
      <c r="AO27" s="267"/>
      <c r="AP27" s="264"/>
      <c r="AQ27" s="262"/>
      <c r="AR27" s="267"/>
      <c r="AS27" s="264"/>
      <c r="AT27" s="388"/>
      <c r="AU27" s="268"/>
      <c r="AV27" s="265"/>
      <c r="AW27" s="266"/>
      <c r="AX27" s="264"/>
      <c r="AY27" s="265"/>
      <c r="AZ27" s="266"/>
      <c r="BA27" s="264"/>
      <c r="BB27" s="262"/>
      <c r="BC27" s="267"/>
      <c r="BD27" s="264"/>
      <c r="BE27" s="262"/>
      <c r="BF27" s="267"/>
      <c r="BG27" s="264"/>
      <c r="BH27" s="262"/>
      <c r="BI27" s="267"/>
      <c r="BJ27" s="264"/>
      <c r="BK27" s="388"/>
      <c r="BL27" s="268"/>
      <c r="BM27" s="262"/>
      <c r="BN27" s="267"/>
      <c r="BO27" s="264"/>
      <c r="BP27" s="266"/>
      <c r="BQ27" s="267"/>
      <c r="BR27" s="264"/>
      <c r="BS27" s="269"/>
      <c r="BT27" s="270"/>
      <c r="BU27" s="264"/>
      <c r="BV27" s="281"/>
      <c r="BW27" s="270"/>
      <c r="BX27" s="264"/>
      <c r="BY27" s="271"/>
      <c r="BZ27" s="270"/>
      <c r="CA27" s="264"/>
      <c r="CB27" s="265"/>
      <c r="CC27" s="270"/>
      <c r="CD27" s="264"/>
      <c r="CE27" s="265"/>
      <c r="CF27" s="267"/>
      <c r="CG27" s="264"/>
      <c r="CH27" s="318"/>
      <c r="CI27" s="270"/>
      <c r="CJ27" s="264"/>
      <c r="CK27" s="272"/>
      <c r="CL27" s="264"/>
      <c r="CM27" s="374"/>
      <c r="CN27" s="273"/>
      <c r="CO27" s="274"/>
      <c r="CP27" s="275">
        <f t="shared" si="1"/>
        <v>0</v>
      </c>
      <c r="CQ27" s="265"/>
      <c r="CR27" s="276"/>
      <c r="CS27" s="265"/>
      <c r="CT27" s="276"/>
      <c r="CU27" s="265"/>
      <c r="CV27" s="276"/>
      <c r="CW27" s="265"/>
      <c r="CX27" s="276"/>
      <c r="CY27" s="265"/>
      <c r="CZ27" s="276"/>
      <c r="DA27" s="265"/>
      <c r="DB27" s="276"/>
      <c r="DC27" s="265"/>
      <c r="DD27" s="276"/>
      <c r="DE27" s="265"/>
      <c r="DF27" s="276"/>
      <c r="DG27" s="265"/>
      <c r="DH27" s="276"/>
      <c r="DI27" s="265"/>
      <c r="DJ27" s="276"/>
      <c r="DK27" s="265"/>
      <c r="DL27" s="276"/>
      <c r="DM27" s="265"/>
      <c r="DN27" s="276"/>
      <c r="DO27" s="265"/>
      <c r="DP27" s="276"/>
      <c r="DQ27" s="264"/>
      <c r="DR27" s="273"/>
      <c r="DS27" s="334"/>
      <c r="DT27" s="273"/>
      <c r="DU27" s="334"/>
      <c r="DV27" s="584"/>
      <c r="DW27" s="334"/>
      <c r="DX27" s="277"/>
      <c r="DY27" s="264"/>
      <c r="DZ27" s="318"/>
      <c r="EA27" s="264"/>
      <c r="EB27" s="578"/>
      <c r="EC27" s="264"/>
      <c r="ED27" s="278"/>
      <c r="EE27" s="264"/>
      <c r="EF27" s="406"/>
      <c r="EG27" s="96"/>
      <c r="EH27" s="279"/>
      <c r="EI27" s="251">
        <f>SUMPRODUCT(D27:EH27,'Bhilai R'!D27:EH27)</f>
        <v>0</v>
      </c>
      <c r="EJ27" s="3" t="s">
        <v>1016</v>
      </c>
      <c r="ER27" s="64" t="s">
        <v>43</v>
      </c>
      <c r="ES27" s="61">
        <f t="shared" si="0"/>
        <v>0</v>
      </c>
      <c r="ET27" s="24">
        <f t="shared" si="2"/>
        <v>0</v>
      </c>
    </row>
    <row r="28" spans="2:150" ht="15" customHeight="1">
      <c r="B28" s="405">
        <f t="shared" si="3"/>
        <v>23</v>
      </c>
      <c r="C28" s="61" t="s">
        <v>136</v>
      </c>
      <c r="D28" s="262"/>
      <c r="E28" s="263"/>
      <c r="F28" s="264"/>
      <c r="G28" s="262"/>
      <c r="H28" s="263"/>
      <c r="I28" s="264"/>
      <c r="J28" s="322"/>
      <c r="K28" s="263"/>
      <c r="L28" s="264"/>
      <c r="M28" s="322"/>
      <c r="N28" s="263"/>
      <c r="O28" s="264"/>
      <c r="P28" s="416"/>
      <c r="Q28" s="263"/>
      <c r="R28" s="264"/>
      <c r="S28" s="265"/>
      <c r="T28" s="263"/>
      <c r="U28" s="264"/>
      <c r="V28" s="425"/>
      <c r="W28" s="263"/>
      <c r="X28" s="264"/>
      <c r="Y28" s="262"/>
      <c r="Z28" s="264"/>
      <c r="AA28" s="381"/>
      <c r="AB28" s="265"/>
      <c r="AC28" s="266"/>
      <c r="AD28" s="264"/>
      <c r="AE28" s="361"/>
      <c r="AF28" s="266"/>
      <c r="AG28" s="264"/>
      <c r="AH28" s="262"/>
      <c r="AI28" s="267"/>
      <c r="AJ28" s="264"/>
      <c r="AK28" s="262"/>
      <c r="AL28" s="267"/>
      <c r="AM28" s="264"/>
      <c r="AN28" s="262"/>
      <c r="AO28" s="267"/>
      <c r="AP28" s="264"/>
      <c r="AQ28" s="262"/>
      <c r="AR28" s="267"/>
      <c r="AS28" s="264"/>
      <c r="AT28" s="388"/>
      <c r="AU28" s="268">
        <v>6</v>
      </c>
      <c r="AV28" s="265"/>
      <c r="AW28" s="266"/>
      <c r="AX28" s="264"/>
      <c r="AY28" s="265"/>
      <c r="AZ28" s="266"/>
      <c r="BA28" s="264"/>
      <c r="BB28" s="262"/>
      <c r="BC28" s="267"/>
      <c r="BD28" s="264"/>
      <c r="BE28" s="262"/>
      <c r="BF28" s="267"/>
      <c r="BG28" s="264"/>
      <c r="BH28" s="262"/>
      <c r="BI28" s="267"/>
      <c r="BJ28" s="264"/>
      <c r="BK28" s="388"/>
      <c r="BL28" s="268"/>
      <c r="BM28" s="262"/>
      <c r="BN28" s="267"/>
      <c r="BO28" s="264"/>
      <c r="BP28" s="266"/>
      <c r="BQ28" s="267"/>
      <c r="BR28" s="264"/>
      <c r="BS28" s="269"/>
      <c r="BT28" s="270"/>
      <c r="BU28" s="264"/>
      <c r="BV28" s="281"/>
      <c r="BW28" s="270"/>
      <c r="BX28" s="264"/>
      <c r="BY28" s="271"/>
      <c r="BZ28" s="270"/>
      <c r="CA28" s="264"/>
      <c r="CB28" s="265"/>
      <c r="CC28" s="270"/>
      <c r="CD28" s="264"/>
      <c r="CE28" s="265"/>
      <c r="CF28" s="267"/>
      <c r="CG28" s="264"/>
      <c r="CH28" s="318"/>
      <c r="CI28" s="270"/>
      <c r="CJ28" s="264"/>
      <c r="CK28" s="272"/>
      <c r="CL28" s="264"/>
      <c r="CM28" s="374"/>
      <c r="CN28" s="273"/>
      <c r="CO28" s="274"/>
      <c r="CP28" s="275">
        <f t="shared" si="1"/>
        <v>0</v>
      </c>
      <c r="CQ28" s="265"/>
      <c r="CR28" s="276"/>
      <c r="CS28" s="265"/>
      <c r="CT28" s="276"/>
      <c r="CU28" s="265"/>
      <c r="CV28" s="276"/>
      <c r="CW28" s="265"/>
      <c r="CX28" s="276"/>
      <c r="CY28" s="265"/>
      <c r="CZ28" s="276"/>
      <c r="DA28" s="265"/>
      <c r="DB28" s="276"/>
      <c r="DC28" s="265"/>
      <c r="DD28" s="276"/>
      <c r="DE28" s="265"/>
      <c r="DF28" s="276"/>
      <c r="DG28" s="265"/>
      <c r="DH28" s="276"/>
      <c r="DI28" s="265"/>
      <c r="DJ28" s="276"/>
      <c r="DK28" s="265"/>
      <c r="DL28" s="276"/>
      <c r="DM28" s="265"/>
      <c r="DN28" s="276"/>
      <c r="DO28" s="265"/>
      <c r="DP28" s="276"/>
      <c r="DQ28" s="264"/>
      <c r="DR28" s="273"/>
      <c r="DS28" s="334"/>
      <c r="DT28" s="273"/>
      <c r="DU28" s="334"/>
      <c r="DV28" s="584"/>
      <c r="DW28" s="334"/>
      <c r="DX28" s="277"/>
      <c r="DY28" s="264"/>
      <c r="DZ28" s="318"/>
      <c r="EA28" s="264"/>
      <c r="EB28" s="578"/>
      <c r="EC28" s="264"/>
      <c r="ED28" s="278"/>
      <c r="EE28" s="264"/>
      <c r="EF28" s="406"/>
      <c r="EG28" s="96"/>
      <c r="EH28" s="279"/>
      <c r="EI28" s="251">
        <f>SUMPRODUCT(D28:EH28,'Bhilai R'!D28:EH28)</f>
        <v>6300</v>
      </c>
      <c r="EJ28" s="3" t="s">
        <v>1030</v>
      </c>
      <c r="ER28" s="64" t="s">
        <v>44</v>
      </c>
      <c r="ES28" s="61" t="str">
        <f t="shared" si="0"/>
        <v>Ashapura Kitchen Novelty</v>
      </c>
      <c r="ET28" s="24">
        <f t="shared" si="2"/>
        <v>6300</v>
      </c>
    </row>
    <row r="29" spans="2:150" ht="15" hidden="1" customHeight="1">
      <c r="B29" s="405">
        <f t="shared" si="3"/>
        <v>24</v>
      </c>
      <c r="C29" s="90" t="s">
        <v>807</v>
      </c>
      <c r="D29" s="262"/>
      <c r="E29" s="263"/>
      <c r="F29" s="264"/>
      <c r="G29" s="262"/>
      <c r="H29" s="263"/>
      <c r="I29" s="264"/>
      <c r="J29" s="322"/>
      <c r="K29" s="263"/>
      <c r="L29" s="264"/>
      <c r="M29" s="322"/>
      <c r="N29" s="263"/>
      <c r="O29" s="264"/>
      <c r="P29" s="416"/>
      <c r="Q29" s="263"/>
      <c r="R29" s="264"/>
      <c r="S29" s="265"/>
      <c r="T29" s="263"/>
      <c r="U29" s="264"/>
      <c r="V29" s="425"/>
      <c r="W29" s="263"/>
      <c r="X29" s="264"/>
      <c r="Y29" s="262"/>
      <c r="Z29" s="264"/>
      <c r="AA29" s="381"/>
      <c r="AB29" s="265"/>
      <c r="AC29" s="266"/>
      <c r="AD29" s="264"/>
      <c r="AE29" s="361"/>
      <c r="AF29" s="266"/>
      <c r="AG29" s="264"/>
      <c r="AH29" s="262"/>
      <c r="AI29" s="267"/>
      <c r="AJ29" s="264"/>
      <c r="AK29" s="262"/>
      <c r="AL29" s="267"/>
      <c r="AM29" s="264"/>
      <c r="AN29" s="262"/>
      <c r="AO29" s="267"/>
      <c r="AP29" s="264"/>
      <c r="AQ29" s="262"/>
      <c r="AR29" s="267"/>
      <c r="AS29" s="264"/>
      <c r="AT29" s="388"/>
      <c r="AU29" s="268"/>
      <c r="AV29" s="265"/>
      <c r="AW29" s="266"/>
      <c r="AX29" s="264"/>
      <c r="AY29" s="265"/>
      <c r="AZ29" s="266"/>
      <c r="BA29" s="264"/>
      <c r="BB29" s="262"/>
      <c r="BC29" s="267"/>
      <c r="BD29" s="264"/>
      <c r="BE29" s="262"/>
      <c r="BF29" s="267"/>
      <c r="BG29" s="264"/>
      <c r="BH29" s="262"/>
      <c r="BI29" s="267"/>
      <c r="BJ29" s="264"/>
      <c r="BK29" s="388"/>
      <c r="BL29" s="268"/>
      <c r="BM29" s="262"/>
      <c r="BN29" s="267"/>
      <c r="BO29" s="264"/>
      <c r="BP29" s="266"/>
      <c r="BQ29" s="267"/>
      <c r="BR29" s="264"/>
      <c r="BS29" s="269"/>
      <c r="BT29" s="270"/>
      <c r="BU29" s="264"/>
      <c r="BV29" s="281"/>
      <c r="BW29" s="270"/>
      <c r="BX29" s="264"/>
      <c r="BY29" s="271"/>
      <c r="BZ29" s="270"/>
      <c r="CA29" s="264"/>
      <c r="CB29" s="265"/>
      <c r="CC29" s="270"/>
      <c r="CD29" s="264"/>
      <c r="CE29" s="265"/>
      <c r="CF29" s="267"/>
      <c r="CG29" s="264"/>
      <c r="CH29" s="318"/>
      <c r="CI29" s="270"/>
      <c r="CJ29" s="264"/>
      <c r="CK29" s="272"/>
      <c r="CL29" s="264"/>
      <c r="CM29" s="374"/>
      <c r="CN29" s="273"/>
      <c r="CO29" s="274"/>
      <c r="CP29" s="275">
        <f t="shared" si="1"/>
        <v>0</v>
      </c>
      <c r="CQ29" s="265"/>
      <c r="CR29" s="276"/>
      <c r="CS29" s="265"/>
      <c r="CT29" s="276"/>
      <c r="CU29" s="265"/>
      <c r="CV29" s="276"/>
      <c r="CW29" s="265"/>
      <c r="CX29" s="276"/>
      <c r="CY29" s="265"/>
      <c r="CZ29" s="276"/>
      <c r="DA29" s="265"/>
      <c r="DB29" s="276"/>
      <c r="DC29" s="265"/>
      <c r="DD29" s="276"/>
      <c r="DE29" s="265"/>
      <c r="DF29" s="276"/>
      <c r="DG29" s="265"/>
      <c r="DH29" s="276"/>
      <c r="DI29" s="265"/>
      <c r="DJ29" s="276"/>
      <c r="DK29" s="265"/>
      <c r="DL29" s="276"/>
      <c r="DM29" s="265"/>
      <c r="DN29" s="276"/>
      <c r="DO29" s="265"/>
      <c r="DP29" s="276"/>
      <c r="DQ29" s="264"/>
      <c r="DR29" s="273"/>
      <c r="DS29" s="334"/>
      <c r="DT29" s="273"/>
      <c r="DU29" s="334"/>
      <c r="DV29" s="584"/>
      <c r="DW29" s="334"/>
      <c r="DX29" s="277"/>
      <c r="DY29" s="264"/>
      <c r="DZ29" s="318"/>
      <c r="EA29" s="264"/>
      <c r="EB29" s="578"/>
      <c r="EC29" s="264"/>
      <c r="ED29" s="278"/>
      <c r="EE29" s="264"/>
      <c r="EF29" s="406"/>
      <c r="EG29" s="96"/>
      <c r="EH29" s="279"/>
      <c r="EI29" s="251">
        <f>SUMPRODUCT(D29:EH29,'Bhilai R'!D29:EH29)</f>
        <v>0</v>
      </c>
      <c r="EJ29" s="3" t="s">
        <v>1030</v>
      </c>
      <c r="ER29" s="64" t="s">
        <v>45</v>
      </c>
      <c r="ES29" s="61" t="str">
        <f t="shared" si="0"/>
        <v>Pardeshi Milk Dairy</v>
      </c>
      <c r="ET29" s="24">
        <f t="shared" si="2"/>
        <v>0</v>
      </c>
    </row>
    <row r="30" spans="2:150" ht="15" customHeight="1">
      <c r="B30" s="405">
        <f t="shared" si="3"/>
        <v>25</v>
      </c>
      <c r="C30" s="90" t="s">
        <v>169</v>
      </c>
      <c r="D30" s="262"/>
      <c r="E30" s="263"/>
      <c r="F30" s="264"/>
      <c r="G30" s="262"/>
      <c r="H30" s="263"/>
      <c r="I30" s="264"/>
      <c r="J30" s="322"/>
      <c r="K30" s="263"/>
      <c r="L30" s="264"/>
      <c r="M30" s="322"/>
      <c r="N30" s="263"/>
      <c r="O30" s="264"/>
      <c r="P30" s="416"/>
      <c r="Q30" s="263"/>
      <c r="R30" s="264"/>
      <c r="S30" s="265"/>
      <c r="T30" s="263"/>
      <c r="U30" s="264"/>
      <c r="V30" s="425"/>
      <c r="W30" s="263"/>
      <c r="X30" s="264"/>
      <c r="Y30" s="262"/>
      <c r="Z30" s="264"/>
      <c r="AA30" s="381"/>
      <c r="AB30" s="265"/>
      <c r="AC30" s="266"/>
      <c r="AD30" s="264"/>
      <c r="AE30" s="361"/>
      <c r="AF30" s="266"/>
      <c r="AG30" s="264"/>
      <c r="AH30" s="262"/>
      <c r="AI30" s="267"/>
      <c r="AJ30" s="264"/>
      <c r="AK30" s="262"/>
      <c r="AL30" s="267"/>
      <c r="AM30" s="264"/>
      <c r="AN30" s="262">
        <v>2</v>
      </c>
      <c r="AO30" s="267"/>
      <c r="AP30" s="264"/>
      <c r="AQ30" s="262"/>
      <c r="AR30" s="267"/>
      <c r="AS30" s="264"/>
      <c r="AT30" s="388"/>
      <c r="AU30" s="268"/>
      <c r="AV30" s="265"/>
      <c r="AW30" s="266"/>
      <c r="AX30" s="264"/>
      <c r="AY30" s="265"/>
      <c r="AZ30" s="266"/>
      <c r="BA30" s="264"/>
      <c r="BB30" s="262"/>
      <c r="BC30" s="267"/>
      <c r="BD30" s="264"/>
      <c r="BE30" s="262"/>
      <c r="BF30" s="267"/>
      <c r="BG30" s="264"/>
      <c r="BH30" s="262"/>
      <c r="BI30" s="267"/>
      <c r="BJ30" s="264"/>
      <c r="BK30" s="388"/>
      <c r="BL30" s="268">
        <v>1</v>
      </c>
      <c r="BM30" s="262"/>
      <c r="BN30" s="267"/>
      <c r="BO30" s="264"/>
      <c r="BP30" s="266"/>
      <c r="BQ30" s="267"/>
      <c r="BR30" s="264"/>
      <c r="BS30" s="269"/>
      <c r="BT30" s="270"/>
      <c r="BU30" s="264"/>
      <c r="BV30" s="281"/>
      <c r="BW30" s="270"/>
      <c r="BX30" s="264"/>
      <c r="BY30" s="271"/>
      <c r="BZ30" s="270"/>
      <c r="CA30" s="264"/>
      <c r="CB30" s="265"/>
      <c r="CC30" s="270"/>
      <c r="CD30" s="264"/>
      <c r="CE30" s="265"/>
      <c r="CF30" s="267"/>
      <c r="CG30" s="264"/>
      <c r="CH30" s="318"/>
      <c r="CI30" s="270"/>
      <c r="CJ30" s="264"/>
      <c r="CK30" s="272"/>
      <c r="CL30" s="264"/>
      <c r="CM30" s="374"/>
      <c r="CN30" s="273"/>
      <c r="CO30" s="274"/>
      <c r="CP30" s="275">
        <f t="shared" si="1"/>
        <v>0</v>
      </c>
      <c r="CQ30" s="265"/>
      <c r="CR30" s="276"/>
      <c r="CS30" s="265"/>
      <c r="CT30" s="276"/>
      <c r="CU30" s="265"/>
      <c r="CV30" s="276"/>
      <c r="CW30" s="265"/>
      <c r="CX30" s="276"/>
      <c r="CY30" s="265"/>
      <c r="CZ30" s="276"/>
      <c r="DA30" s="265"/>
      <c r="DB30" s="276"/>
      <c r="DC30" s="265"/>
      <c r="DD30" s="276"/>
      <c r="DE30" s="265"/>
      <c r="DF30" s="276"/>
      <c r="DG30" s="265"/>
      <c r="DH30" s="276"/>
      <c r="DI30" s="265"/>
      <c r="DJ30" s="276"/>
      <c r="DK30" s="265"/>
      <c r="DL30" s="276"/>
      <c r="DM30" s="265"/>
      <c r="DN30" s="276"/>
      <c r="DO30" s="265"/>
      <c r="DP30" s="276"/>
      <c r="DQ30" s="264"/>
      <c r="DR30" s="273"/>
      <c r="DS30" s="334"/>
      <c r="DT30" s="273"/>
      <c r="DU30" s="334"/>
      <c r="DV30" s="584"/>
      <c r="DW30" s="334"/>
      <c r="DX30" s="277"/>
      <c r="DY30" s="264"/>
      <c r="DZ30" s="318"/>
      <c r="EA30" s="264"/>
      <c r="EB30" s="578"/>
      <c r="EC30" s="264"/>
      <c r="ED30" s="278"/>
      <c r="EE30" s="264"/>
      <c r="EF30" s="406"/>
      <c r="EG30" s="96"/>
      <c r="EH30" s="279"/>
      <c r="EI30" s="251">
        <f>SUMPRODUCT(D30:EH30,'Bhilai R'!D30:EH30)</f>
        <v>2603</v>
      </c>
      <c r="EJ30" s="3" t="s">
        <v>1030</v>
      </c>
      <c r="ER30" s="64" t="s">
        <v>46</v>
      </c>
      <c r="ES30" s="61" t="str">
        <f t="shared" si="0"/>
        <v>Popular Traders</v>
      </c>
      <c r="ET30" s="24">
        <f t="shared" si="2"/>
        <v>2603</v>
      </c>
    </row>
    <row r="31" spans="2:150" ht="15" hidden="1" customHeight="1">
      <c r="B31" s="405">
        <f t="shared" si="3"/>
        <v>26</v>
      </c>
      <c r="C31" s="61" t="s">
        <v>811</v>
      </c>
      <c r="D31" s="262"/>
      <c r="E31" s="263"/>
      <c r="F31" s="264"/>
      <c r="G31" s="262"/>
      <c r="H31" s="263"/>
      <c r="I31" s="264"/>
      <c r="J31" s="322"/>
      <c r="K31" s="263"/>
      <c r="L31" s="264"/>
      <c r="M31" s="322"/>
      <c r="N31" s="263"/>
      <c r="O31" s="264"/>
      <c r="P31" s="416"/>
      <c r="Q31" s="263"/>
      <c r="R31" s="264"/>
      <c r="S31" s="265"/>
      <c r="T31" s="263"/>
      <c r="U31" s="264"/>
      <c r="V31" s="425"/>
      <c r="W31" s="263"/>
      <c r="X31" s="264"/>
      <c r="Y31" s="262"/>
      <c r="Z31" s="264"/>
      <c r="AA31" s="381"/>
      <c r="AB31" s="265"/>
      <c r="AC31" s="266"/>
      <c r="AD31" s="264"/>
      <c r="AE31" s="361"/>
      <c r="AF31" s="266"/>
      <c r="AG31" s="264"/>
      <c r="AH31" s="262"/>
      <c r="AI31" s="267"/>
      <c r="AJ31" s="264"/>
      <c r="AK31" s="262"/>
      <c r="AL31" s="267"/>
      <c r="AM31" s="264"/>
      <c r="AN31" s="262"/>
      <c r="AO31" s="267"/>
      <c r="AP31" s="264"/>
      <c r="AQ31" s="262"/>
      <c r="AR31" s="267"/>
      <c r="AS31" s="264"/>
      <c r="AT31" s="388"/>
      <c r="AU31" s="268"/>
      <c r="AV31" s="265"/>
      <c r="AW31" s="266"/>
      <c r="AX31" s="264"/>
      <c r="AY31" s="265"/>
      <c r="AZ31" s="266"/>
      <c r="BA31" s="264"/>
      <c r="BB31" s="262"/>
      <c r="BC31" s="267"/>
      <c r="BD31" s="264"/>
      <c r="BE31" s="262"/>
      <c r="BF31" s="267"/>
      <c r="BG31" s="264"/>
      <c r="BH31" s="262"/>
      <c r="BI31" s="267"/>
      <c r="BJ31" s="264"/>
      <c r="BK31" s="388"/>
      <c r="BL31" s="268"/>
      <c r="BM31" s="262"/>
      <c r="BN31" s="267"/>
      <c r="BO31" s="264"/>
      <c r="BP31" s="266"/>
      <c r="BQ31" s="267"/>
      <c r="BR31" s="264"/>
      <c r="BS31" s="269"/>
      <c r="BT31" s="270"/>
      <c r="BU31" s="264"/>
      <c r="BV31" s="281"/>
      <c r="BW31" s="270"/>
      <c r="BX31" s="264"/>
      <c r="BY31" s="271"/>
      <c r="BZ31" s="270"/>
      <c r="CA31" s="264"/>
      <c r="CB31" s="265"/>
      <c r="CC31" s="270"/>
      <c r="CD31" s="264"/>
      <c r="CE31" s="265"/>
      <c r="CF31" s="267"/>
      <c r="CG31" s="264"/>
      <c r="CH31" s="318"/>
      <c r="CI31" s="270"/>
      <c r="CJ31" s="264"/>
      <c r="CK31" s="272"/>
      <c r="CL31" s="264"/>
      <c r="CM31" s="374"/>
      <c r="CN31" s="273"/>
      <c r="CO31" s="274"/>
      <c r="CP31" s="275">
        <f t="shared" si="1"/>
        <v>0</v>
      </c>
      <c r="CQ31" s="265"/>
      <c r="CR31" s="276"/>
      <c r="CS31" s="265"/>
      <c r="CT31" s="276"/>
      <c r="CU31" s="265"/>
      <c r="CV31" s="276"/>
      <c r="CW31" s="265"/>
      <c r="CX31" s="276"/>
      <c r="CY31" s="265"/>
      <c r="CZ31" s="276"/>
      <c r="DA31" s="265"/>
      <c r="DB31" s="276"/>
      <c r="DC31" s="265"/>
      <c r="DD31" s="276"/>
      <c r="DE31" s="265"/>
      <c r="DF31" s="276"/>
      <c r="DG31" s="265"/>
      <c r="DH31" s="276"/>
      <c r="DI31" s="265"/>
      <c r="DJ31" s="276"/>
      <c r="DK31" s="265"/>
      <c r="DL31" s="276"/>
      <c r="DM31" s="265"/>
      <c r="DN31" s="276"/>
      <c r="DO31" s="265"/>
      <c r="DP31" s="276"/>
      <c r="DQ31" s="264"/>
      <c r="DR31" s="273"/>
      <c r="DS31" s="334"/>
      <c r="DT31" s="273"/>
      <c r="DU31" s="334"/>
      <c r="DV31" s="584"/>
      <c r="DW31" s="334"/>
      <c r="DX31" s="277"/>
      <c r="DY31" s="264"/>
      <c r="DZ31" s="318"/>
      <c r="EA31" s="264"/>
      <c r="EB31" s="578"/>
      <c r="EC31" s="264"/>
      <c r="ED31" s="278"/>
      <c r="EE31" s="264"/>
      <c r="EF31" s="406"/>
      <c r="EG31" s="96"/>
      <c r="EH31" s="279"/>
      <c r="EI31" s="251">
        <f>SUMPRODUCT(D31:EH31,'Bhilai R'!D31:EH31)</f>
        <v>0</v>
      </c>
      <c r="EJ31" s="3" t="s">
        <v>1027</v>
      </c>
      <c r="ER31" s="64" t="s">
        <v>47</v>
      </c>
      <c r="ES31" s="61" t="str">
        <f t="shared" si="0"/>
        <v>Tripti Misthan</v>
      </c>
      <c r="ET31" s="24">
        <f t="shared" si="2"/>
        <v>0</v>
      </c>
    </row>
    <row r="32" spans="2:150" ht="15" hidden="1" customHeight="1">
      <c r="B32" s="405">
        <f t="shared" si="3"/>
        <v>27</v>
      </c>
      <c r="C32" s="61"/>
      <c r="D32" s="262"/>
      <c r="E32" s="263"/>
      <c r="F32" s="264"/>
      <c r="G32" s="262"/>
      <c r="H32" s="263"/>
      <c r="I32" s="264"/>
      <c r="J32" s="322"/>
      <c r="K32" s="263"/>
      <c r="L32" s="264"/>
      <c r="M32" s="322"/>
      <c r="N32" s="263"/>
      <c r="O32" s="264"/>
      <c r="P32" s="416"/>
      <c r="Q32" s="263"/>
      <c r="R32" s="264"/>
      <c r="S32" s="265"/>
      <c r="T32" s="263"/>
      <c r="U32" s="264"/>
      <c r="V32" s="425"/>
      <c r="W32" s="263"/>
      <c r="X32" s="264"/>
      <c r="Y32" s="262"/>
      <c r="Z32" s="264"/>
      <c r="AA32" s="381"/>
      <c r="AB32" s="265"/>
      <c r="AC32" s="266"/>
      <c r="AD32" s="264"/>
      <c r="AE32" s="361"/>
      <c r="AF32" s="266"/>
      <c r="AG32" s="264"/>
      <c r="AH32" s="262"/>
      <c r="AI32" s="267"/>
      <c r="AJ32" s="264"/>
      <c r="AK32" s="262"/>
      <c r="AL32" s="267"/>
      <c r="AM32" s="264"/>
      <c r="AN32" s="262"/>
      <c r="AO32" s="267"/>
      <c r="AP32" s="264"/>
      <c r="AQ32" s="262"/>
      <c r="AR32" s="267"/>
      <c r="AS32" s="264"/>
      <c r="AT32" s="388"/>
      <c r="AU32" s="268"/>
      <c r="AV32" s="265"/>
      <c r="AW32" s="266"/>
      <c r="AX32" s="264"/>
      <c r="AY32" s="265"/>
      <c r="AZ32" s="266"/>
      <c r="BA32" s="264"/>
      <c r="BB32" s="262"/>
      <c r="BC32" s="267"/>
      <c r="BD32" s="264"/>
      <c r="BE32" s="262"/>
      <c r="BF32" s="267"/>
      <c r="BG32" s="264"/>
      <c r="BH32" s="262"/>
      <c r="BI32" s="267"/>
      <c r="BJ32" s="264"/>
      <c r="BK32" s="388"/>
      <c r="BL32" s="268"/>
      <c r="BM32" s="262"/>
      <c r="BN32" s="267"/>
      <c r="BO32" s="264"/>
      <c r="BP32" s="266"/>
      <c r="BQ32" s="267"/>
      <c r="BR32" s="264"/>
      <c r="BS32" s="269"/>
      <c r="BT32" s="270"/>
      <c r="BU32" s="264"/>
      <c r="BV32" s="281"/>
      <c r="BW32" s="270"/>
      <c r="BX32" s="264"/>
      <c r="BY32" s="271"/>
      <c r="BZ32" s="270"/>
      <c r="CA32" s="264"/>
      <c r="CB32" s="265"/>
      <c r="CC32" s="270"/>
      <c r="CD32" s="264"/>
      <c r="CE32" s="265"/>
      <c r="CF32" s="267"/>
      <c r="CG32" s="264"/>
      <c r="CH32" s="318"/>
      <c r="CI32" s="270"/>
      <c r="CJ32" s="264"/>
      <c r="CK32" s="272"/>
      <c r="CL32" s="264"/>
      <c r="CM32" s="374"/>
      <c r="CN32" s="273"/>
      <c r="CO32" s="274"/>
      <c r="CP32" s="275">
        <f t="shared" si="1"/>
        <v>0</v>
      </c>
      <c r="CQ32" s="265"/>
      <c r="CR32" s="276"/>
      <c r="CS32" s="265"/>
      <c r="CT32" s="276"/>
      <c r="CU32" s="265"/>
      <c r="CV32" s="276"/>
      <c r="CW32" s="265"/>
      <c r="CX32" s="276"/>
      <c r="CY32" s="265"/>
      <c r="CZ32" s="276"/>
      <c r="DA32" s="265"/>
      <c r="DB32" s="276"/>
      <c r="DC32" s="265"/>
      <c r="DD32" s="276"/>
      <c r="DE32" s="265"/>
      <c r="DF32" s="276"/>
      <c r="DG32" s="265"/>
      <c r="DH32" s="276"/>
      <c r="DI32" s="265"/>
      <c r="DJ32" s="276"/>
      <c r="DK32" s="265"/>
      <c r="DL32" s="276"/>
      <c r="DM32" s="265"/>
      <c r="DN32" s="276"/>
      <c r="DO32" s="265"/>
      <c r="DP32" s="276"/>
      <c r="DQ32" s="264"/>
      <c r="DR32" s="273"/>
      <c r="DS32" s="334"/>
      <c r="DT32" s="273"/>
      <c r="DU32" s="334"/>
      <c r="DV32" s="584"/>
      <c r="DW32" s="334"/>
      <c r="DX32" s="277"/>
      <c r="DY32" s="264"/>
      <c r="DZ32" s="318"/>
      <c r="EA32" s="264"/>
      <c r="EB32" s="578"/>
      <c r="EC32" s="264"/>
      <c r="ED32" s="278"/>
      <c r="EE32" s="264"/>
      <c r="EF32" s="406"/>
      <c r="EG32" s="96"/>
      <c r="EH32" s="279"/>
      <c r="EI32" s="251">
        <f>SUMPRODUCT(D32:EH32,'Bhilai R'!D32:EH32)</f>
        <v>0</v>
      </c>
      <c r="EJ32" s="3" t="s">
        <v>1016</v>
      </c>
      <c r="ER32" s="64" t="s">
        <v>48</v>
      </c>
      <c r="ES32" s="61">
        <f t="shared" si="0"/>
        <v>0</v>
      </c>
      <c r="ET32" s="24">
        <f t="shared" si="2"/>
        <v>0</v>
      </c>
    </row>
    <row r="33" spans="2:150" ht="15" hidden="1" customHeight="1">
      <c r="B33" s="454">
        <f t="shared" si="3"/>
        <v>28</v>
      </c>
      <c r="C33" s="363" t="s">
        <v>915</v>
      </c>
      <c r="D33" s="262"/>
      <c r="E33" s="263"/>
      <c r="F33" s="264"/>
      <c r="G33" s="262"/>
      <c r="H33" s="263"/>
      <c r="I33" s="264"/>
      <c r="J33" s="322"/>
      <c r="K33" s="263"/>
      <c r="L33" s="264"/>
      <c r="M33" s="322"/>
      <c r="N33" s="263"/>
      <c r="O33" s="264"/>
      <c r="P33" s="416"/>
      <c r="Q33" s="263"/>
      <c r="R33" s="264"/>
      <c r="S33" s="265"/>
      <c r="T33" s="263"/>
      <c r="U33" s="264"/>
      <c r="V33" s="425"/>
      <c r="W33" s="263"/>
      <c r="X33" s="264"/>
      <c r="Y33" s="262"/>
      <c r="Z33" s="264"/>
      <c r="AA33" s="381"/>
      <c r="AB33" s="265"/>
      <c r="AC33" s="266"/>
      <c r="AD33" s="264"/>
      <c r="AE33" s="361"/>
      <c r="AF33" s="266"/>
      <c r="AG33" s="264"/>
      <c r="AH33" s="262"/>
      <c r="AI33" s="267"/>
      <c r="AJ33" s="264"/>
      <c r="AK33" s="262"/>
      <c r="AL33" s="267"/>
      <c r="AM33" s="264"/>
      <c r="AN33" s="262"/>
      <c r="AO33" s="267"/>
      <c r="AP33" s="264"/>
      <c r="AQ33" s="262"/>
      <c r="AR33" s="267"/>
      <c r="AS33" s="264"/>
      <c r="AT33" s="388"/>
      <c r="AU33" s="268"/>
      <c r="AV33" s="265"/>
      <c r="AW33" s="266"/>
      <c r="AX33" s="264"/>
      <c r="AY33" s="265"/>
      <c r="AZ33" s="266"/>
      <c r="BA33" s="264"/>
      <c r="BB33" s="262"/>
      <c r="BC33" s="267"/>
      <c r="BD33" s="264"/>
      <c r="BE33" s="262"/>
      <c r="BF33" s="267"/>
      <c r="BG33" s="264"/>
      <c r="BH33" s="262"/>
      <c r="BI33" s="267"/>
      <c r="BJ33" s="264"/>
      <c r="BK33" s="388"/>
      <c r="BL33" s="268"/>
      <c r="BM33" s="262"/>
      <c r="BN33" s="267"/>
      <c r="BO33" s="264"/>
      <c r="BP33" s="266"/>
      <c r="BQ33" s="267"/>
      <c r="BR33" s="264"/>
      <c r="BS33" s="269"/>
      <c r="BT33" s="270"/>
      <c r="BU33" s="264"/>
      <c r="BV33" s="281"/>
      <c r="BW33" s="270"/>
      <c r="BX33" s="264"/>
      <c r="BY33" s="271"/>
      <c r="BZ33" s="270"/>
      <c r="CA33" s="264"/>
      <c r="CB33" s="265"/>
      <c r="CC33" s="270"/>
      <c r="CD33" s="264"/>
      <c r="CE33" s="265"/>
      <c r="CF33" s="267"/>
      <c r="CG33" s="264"/>
      <c r="CH33" s="318"/>
      <c r="CI33" s="270"/>
      <c r="CJ33" s="264"/>
      <c r="CK33" s="272"/>
      <c r="CL33" s="264"/>
      <c r="CM33" s="374"/>
      <c r="CN33" s="273"/>
      <c r="CO33" s="274"/>
      <c r="CP33" s="275">
        <f t="shared" si="1"/>
        <v>0</v>
      </c>
      <c r="CQ33" s="265"/>
      <c r="CR33" s="276"/>
      <c r="CS33" s="265"/>
      <c r="CT33" s="276"/>
      <c r="CU33" s="265"/>
      <c r="CV33" s="276"/>
      <c r="CW33" s="265"/>
      <c r="CX33" s="276"/>
      <c r="CY33" s="265"/>
      <c r="CZ33" s="276"/>
      <c r="DA33" s="265"/>
      <c r="DB33" s="276"/>
      <c r="DC33" s="265"/>
      <c r="DD33" s="276"/>
      <c r="DE33" s="265"/>
      <c r="DF33" s="276"/>
      <c r="DG33" s="265"/>
      <c r="DH33" s="276"/>
      <c r="DI33" s="265"/>
      <c r="DJ33" s="276"/>
      <c r="DK33" s="265"/>
      <c r="DL33" s="276"/>
      <c r="DM33" s="265"/>
      <c r="DN33" s="276"/>
      <c r="DO33" s="265"/>
      <c r="DP33" s="276"/>
      <c r="DQ33" s="264"/>
      <c r="DR33" s="273"/>
      <c r="DS33" s="334"/>
      <c r="DT33" s="273"/>
      <c r="DU33" s="334"/>
      <c r="DV33" s="584"/>
      <c r="DW33" s="334"/>
      <c r="DX33" s="277"/>
      <c r="DY33" s="264"/>
      <c r="DZ33" s="318"/>
      <c r="EA33" s="264"/>
      <c r="EB33" s="578"/>
      <c r="EC33" s="264"/>
      <c r="ED33" s="278"/>
      <c r="EE33" s="264"/>
      <c r="EF33" s="406"/>
      <c r="EG33" s="96"/>
      <c r="EH33" s="279"/>
      <c r="EI33" s="251">
        <f>SUMPRODUCT(D33:EH33,'Bhilai R'!D33:EH33)</f>
        <v>0</v>
      </c>
      <c r="EJ33" s="3" t="s">
        <v>1030</v>
      </c>
      <c r="ER33" s="64" t="s">
        <v>49</v>
      </c>
      <c r="ES33" s="61" t="str">
        <f t="shared" si="0"/>
        <v>Shree Sai Services IIT Bhilai</v>
      </c>
      <c r="ET33" s="24">
        <f t="shared" si="2"/>
        <v>0</v>
      </c>
    </row>
    <row r="34" spans="2:150" ht="15" hidden="1" customHeight="1">
      <c r="B34" s="454">
        <f t="shared" si="3"/>
        <v>29</v>
      </c>
      <c r="C34" s="61"/>
      <c r="D34" s="262"/>
      <c r="E34" s="263"/>
      <c r="F34" s="264"/>
      <c r="G34" s="262"/>
      <c r="H34" s="263"/>
      <c r="I34" s="264"/>
      <c r="J34" s="322"/>
      <c r="K34" s="263"/>
      <c r="L34" s="264"/>
      <c r="M34" s="322"/>
      <c r="N34" s="263"/>
      <c r="O34" s="264"/>
      <c r="P34" s="416"/>
      <c r="Q34" s="263"/>
      <c r="R34" s="264"/>
      <c r="S34" s="265"/>
      <c r="T34" s="263"/>
      <c r="U34" s="264"/>
      <c r="V34" s="425"/>
      <c r="W34" s="263"/>
      <c r="X34" s="264"/>
      <c r="Y34" s="262"/>
      <c r="Z34" s="264"/>
      <c r="AA34" s="381"/>
      <c r="AB34" s="265"/>
      <c r="AC34" s="266"/>
      <c r="AD34" s="264"/>
      <c r="AE34" s="361"/>
      <c r="AF34" s="266"/>
      <c r="AG34" s="264"/>
      <c r="AH34" s="262"/>
      <c r="AI34" s="267"/>
      <c r="AJ34" s="264"/>
      <c r="AK34" s="262"/>
      <c r="AL34" s="267"/>
      <c r="AM34" s="264"/>
      <c r="AN34" s="262"/>
      <c r="AO34" s="267"/>
      <c r="AP34" s="264"/>
      <c r="AQ34" s="262"/>
      <c r="AR34" s="267"/>
      <c r="AS34" s="264"/>
      <c r="AT34" s="388"/>
      <c r="AU34" s="268"/>
      <c r="AV34" s="265"/>
      <c r="AW34" s="266"/>
      <c r="AX34" s="264"/>
      <c r="AY34" s="265"/>
      <c r="AZ34" s="266"/>
      <c r="BA34" s="264"/>
      <c r="BB34" s="262"/>
      <c r="BC34" s="267"/>
      <c r="BD34" s="264"/>
      <c r="BE34" s="262"/>
      <c r="BF34" s="267"/>
      <c r="BG34" s="264"/>
      <c r="BH34" s="262"/>
      <c r="BI34" s="267"/>
      <c r="BJ34" s="264"/>
      <c r="BK34" s="388"/>
      <c r="BL34" s="268"/>
      <c r="BM34" s="262"/>
      <c r="BN34" s="267"/>
      <c r="BO34" s="264"/>
      <c r="BP34" s="266"/>
      <c r="BQ34" s="267"/>
      <c r="BR34" s="264"/>
      <c r="BS34" s="269"/>
      <c r="BT34" s="270"/>
      <c r="BU34" s="264"/>
      <c r="BV34" s="281"/>
      <c r="BW34" s="270"/>
      <c r="BX34" s="264"/>
      <c r="BY34" s="271"/>
      <c r="BZ34" s="270"/>
      <c r="CA34" s="264"/>
      <c r="CB34" s="265"/>
      <c r="CC34" s="270"/>
      <c r="CD34" s="264"/>
      <c r="CE34" s="265"/>
      <c r="CF34" s="267"/>
      <c r="CG34" s="264"/>
      <c r="CH34" s="318"/>
      <c r="CI34" s="270"/>
      <c r="CJ34" s="264"/>
      <c r="CK34" s="272"/>
      <c r="CL34" s="264"/>
      <c r="CM34" s="374"/>
      <c r="CN34" s="273"/>
      <c r="CO34" s="274"/>
      <c r="CP34" s="275">
        <f t="shared" si="1"/>
        <v>0</v>
      </c>
      <c r="CQ34" s="265"/>
      <c r="CR34" s="276"/>
      <c r="CS34" s="265"/>
      <c r="CT34" s="276"/>
      <c r="CU34" s="265"/>
      <c r="CV34" s="276"/>
      <c r="CW34" s="265"/>
      <c r="CX34" s="276"/>
      <c r="CY34" s="265"/>
      <c r="CZ34" s="276"/>
      <c r="DA34" s="265"/>
      <c r="DB34" s="276"/>
      <c r="DC34" s="265"/>
      <c r="DD34" s="276"/>
      <c r="DE34" s="265"/>
      <c r="DF34" s="276"/>
      <c r="DG34" s="265"/>
      <c r="DH34" s="276"/>
      <c r="DI34" s="265"/>
      <c r="DJ34" s="276"/>
      <c r="DK34" s="265"/>
      <c r="DL34" s="276"/>
      <c r="DM34" s="265"/>
      <c r="DN34" s="276"/>
      <c r="DO34" s="265"/>
      <c r="DP34" s="276"/>
      <c r="DQ34" s="264"/>
      <c r="DR34" s="273"/>
      <c r="DS34" s="334"/>
      <c r="DT34" s="273"/>
      <c r="DU34" s="334"/>
      <c r="DV34" s="584"/>
      <c r="DW34" s="334"/>
      <c r="DX34" s="277"/>
      <c r="DY34" s="264"/>
      <c r="DZ34" s="318"/>
      <c r="EA34" s="264"/>
      <c r="EB34" s="578"/>
      <c r="EC34" s="264"/>
      <c r="ED34" s="278"/>
      <c r="EE34" s="264"/>
      <c r="EF34" s="406"/>
      <c r="EG34" s="96"/>
      <c r="EH34" s="279"/>
      <c r="EI34" s="251">
        <f>SUMPRODUCT(D34:EH34,'Bhilai R'!D34:EH34)</f>
        <v>0</v>
      </c>
      <c r="EJ34" s="3" t="s">
        <v>1016</v>
      </c>
      <c r="ER34" s="64" t="s">
        <v>50</v>
      </c>
      <c r="ES34" s="61">
        <f t="shared" si="0"/>
        <v>0</v>
      </c>
      <c r="ET34" s="24">
        <f t="shared" si="2"/>
        <v>0</v>
      </c>
    </row>
    <row r="35" spans="2:150" ht="15" hidden="1" customHeight="1">
      <c r="B35" s="454">
        <f t="shared" si="3"/>
        <v>30</v>
      </c>
      <c r="C35" s="61"/>
      <c r="D35" s="262"/>
      <c r="E35" s="263"/>
      <c r="F35" s="264"/>
      <c r="G35" s="262"/>
      <c r="H35" s="263"/>
      <c r="I35" s="264"/>
      <c r="J35" s="322"/>
      <c r="K35" s="263"/>
      <c r="L35" s="264"/>
      <c r="M35" s="322"/>
      <c r="N35" s="263"/>
      <c r="O35" s="264"/>
      <c r="P35" s="416"/>
      <c r="Q35" s="263"/>
      <c r="R35" s="264"/>
      <c r="S35" s="265"/>
      <c r="T35" s="263"/>
      <c r="U35" s="264"/>
      <c r="V35" s="425"/>
      <c r="W35" s="263"/>
      <c r="X35" s="264"/>
      <c r="Y35" s="262"/>
      <c r="Z35" s="264"/>
      <c r="AA35" s="381"/>
      <c r="AB35" s="265"/>
      <c r="AC35" s="266"/>
      <c r="AD35" s="264"/>
      <c r="AE35" s="361"/>
      <c r="AF35" s="266"/>
      <c r="AG35" s="264"/>
      <c r="AH35" s="262"/>
      <c r="AI35" s="267"/>
      <c r="AJ35" s="264"/>
      <c r="AK35" s="262"/>
      <c r="AL35" s="267"/>
      <c r="AM35" s="264"/>
      <c r="AN35" s="262"/>
      <c r="AO35" s="267"/>
      <c r="AP35" s="264"/>
      <c r="AQ35" s="262"/>
      <c r="AR35" s="267"/>
      <c r="AS35" s="264"/>
      <c r="AT35" s="388"/>
      <c r="AU35" s="268"/>
      <c r="AV35" s="265"/>
      <c r="AW35" s="266"/>
      <c r="AX35" s="264"/>
      <c r="AY35" s="265"/>
      <c r="AZ35" s="266"/>
      <c r="BA35" s="264"/>
      <c r="BB35" s="262"/>
      <c r="BC35" s="267"/>
      <c r="BD35" s="264"/>
      <c r="BE35" s="262"/>
      <c r="BF35" s="267"/>
      <c r="BG35" s="264"/>
      <c r="BH35" s="262"/>
      <c r="BI35" s="267"/>
      <c r="BJ35" s="264"/>
      <c r="BK35" s="388"/>
      <c r="BL35" s="268"/>
      <c r="BM35" s="262"/>
      <c r="BN35" s="267"/>
      <c r="BO35" s="264"/>
      <c r="BP35" s="266"/>
      <c r="BQ35" s="267"/>
      <c r="BR35" s="264"/>
      <c r="BS35" s="269"/>
      <c r="BT35" s="270"/>
      <c r="BU35" s="264"/>
      <c r="BV35" s="281"/>
      <c r="BW35" s="270"/>
      <c r="BX35" s="264"/>
      <c r="BY35" s="271"/>
      <c r="BZ35" s="270"/>
      <c r="CA35" s="264"/>
      <c r="CB35" s="265"/>
      <c r="CC35" s="270"/>
      <c r="CD35" s="264"/>
      <c r="CE35" s="265"/>
      <c r="CF35" s="267"/>
      <c r="CG35" s="264"/>
      <c r="CH35" s="318"/>
      <c r="CI35" s="270"/>
      <c r="CJ35" s="264"/>
      <c r="CK35" s="272"/>
      <c r="CL35" s="264"/>
      <c r="CM35" s="374"/>
      <c r="CN35" s="273"/>
      <c r="CO35" s="274"/>
      <c r="CP35" s="275">
        <f t="shared" si="1"/>
        <v>0</v>
      </c>
      <c r="CQ35" s="265"/>
      <c r="CR35" s="276"/>
      <c r="CS35" s="265"/>
      <c r="CT35" s="276"/>
      <c r="CU35" s="265"/>
      <c r="CV35" s="276"/>
      <c r="CW35" s="265"/>
      <c r="CX35" s="276"/>
      <c r="CY35" s="265"/>
      <c r="CZ35" s="276"/>
      <c r="DA35" s="265"/>
      <c r="DB35" s="276"/>
      <c r="DC35" s="265"/>
      <c r="DD35" s="276"/>
      <c r="DE35" s="265"/>
      <c r="DF35" s="276"/>
      <c r="DG35" s="265"/>
      <c r="DH35" s="276"/>
      <c r="DI35" s="265"/>
      <c r="DJ35" s="276"/>
      <c r="DK35" s="265"/>
      <c r="DL35" s="276"/>
      <c r="DM35" s="265"/>
      <c r="DN35" s="276"/>
      <c r="DO35" s="265"/>
      <c r="DP35" s="276"/>
      <c r="DQ35" s="264"/>
      <c r="DR35" s="273"/>
      <c r="DS35" s="334"/>
      <c r="DT35" s="273"/>
      <c r="DU35" s="334"/>
      <c r="DV35" s="584"/>
      <c r="DW35" s="334"/>
      <c r="DX35" s="277"/>
      <c r="DY35" s="264"/>
      <c r="DZ35" s="318"/>
      <c r="EA35" s="264"/>
      <c r="EB35" s="578"/>
      <c r="EC35" s="264"/>
      <c r="ED35" s="278"/>
      <c r="EE35" s="264"/>
      <c r="EF35" s="406"/>
      <c r="EG35" s="96"/>
      <c r="EH35" s="279"/>
      <c r="EI35" s="251">
        <f>SUMPRODUCT(D35:EH35,'Bhilai R'!D35:EH35)</f>
        <v>0</v>
      </c>
      <c r="EJ35" s="3" t="s">
        <v>1016</v>
      </c>
      <c r="ER35" s="64" t="s">
        <v>51</v>
      </c>
      <c r="ES35" s="61">
        <f t="shared" si="0"/>
        <v>0</v>
      </c>
      <c r="ET35" s="24">
        <f t="shared" si="2"/>
        <v>0</v>
      </c>
    </row>
    <row r="36" spans="2:150" ht="15" hidden="1" customHeight="1">
      <c r="B36" s="343">
        <f t="shared" si="3"/>
        <v>31</v>
      </c>
      <c r="C36" s="61" t="s">
        <v>920</v>
      </c>
      <c r="D36" s="262"/>
      <c r="E36" s="263"/>
      <c r="F36" s="264"/>
      <c r="G36" s="262"/>
      <c r="H36" s="263"/>
      <c r="I36" s="264"/>
      <c r="J36" s="322"/>
      <c r="K36" s="263"/>
      <c r="L36" s="264"/>
      <c r="M36" s="322"/>
      <c r="N36" s="263"/>
      <c r="O36" s="264"/>
      <c r="P36" s="416"/>
      <c r="Q36" s="263"/>
      <c r="R36" s="264"/>
      <c r="S36" s="265"/>
      <c r="T36" s="263"/>
      <c r="U36" s="264"/>
      <c r="V36" s="425"/>
      <c r="W36" s="263"/>
      <c r="X36" s="264"/>
      <c r="Y36" s="262"/>
      <c r="Z36" s="264"/>
      <c r="AA36" s="381"/>
      <c r="AB36" s="265"/>
      <c r="AC36" s="266"/>
      <c r="AD36" s="264"/>
      <c r="AE36" s="361"/>
      <c r="AF36" s="266"/>
      <c r="AG36" s="264"/>
      <c r="AH36" s="262"/>
      <c r="AI36" s="267"/>
      <c r="AJ36" s="264"/>
      <c r="AK36" s="262"/>
      <c r="AL36" s="267"/>
      <c r="AM36" s="264"/>
      <c r="AN36" s="262"/>
      <c r="AO36" s="267"/>
      <c r="AP36" s="264"/>
      <c r="AQ36" s="262"/>
      <c r="AR36" s="267"/>
      <c r="AS36" s="264"/>
      <c r="AT36" s="388"/>
      <c r="AU36" s="268"/>
      <c r="AV36" s="265"/>
      <c r="AW36" s="266"/>
      <c r="AX36" s="264"/>
      <c r="AY36" s="265"/>
      <c r="AZ36" s="266"/>
      <c r="BA36" s="264"/>
      <c r="BB36" s="262"/>
      <c r="BC36" s="267"/>
      <c r="BD36" s="264"/>
      <c r="BE36" s="262"/>
      <c r="BF36" s="267"/>
      <c r="BG36" s="264"/>
      <c r="BH36" s="262"/>
      <c r="BI36" s="267"/>
      <c r="BJ36" s="264"/>
      <c r="BK36" s="388"/>
      <c r="BL36" s="268"/>
      <c r="BM36" s="262"/>
      <c r="BN36" s="267"/>
      <c r="BO36" s="264"/>
      <c r="BP36" s="266"/>
      <c r="BQ36" s="267"/>
      <c r="BR36" s="264"/>
      <c r="BS36" s="269"/>
      <c r="BT36" s="270"/>
      <c r="BU36" s="264"/>
      <c r="BV36" s="281"/>
      <c r="BW36" s="270"/>
      <c r="BX36" s="264"/>
      <c r="BY36" s="271"/>
      <c r="BZ36" s="270"/>
      <c r="CA36" s="264"/>
      <c r="CB36" s="265"/>
      <c r="CC36" s="270"/>
      <c r="CD36" s="264"/>
      <c r="CE36" s="265"/>
      <c r="CF36" s="267"/>
      <c r="CG36" s="264"/>
      <c r="CH36" s="318"/>
      <c r="CI36" s="270"/>
      <c r="CJ36" s="264"/>
      <c r="CK36" s="272"/>
      <c r="CL36" s="264"/>
      <c r="CM36" s="374"/>
      <c r="CN36" s="273"/>
      <c r="CO36" s="274"/>
      <c r="CP36" s="275">
        <f t="shared" si="1"/>
        <v>0</v>
      </c>
      <c r="CQ36" s="265"/>
      <c r="CR36" s="276"/>
      <c r="CS36" s="265"/>
      <c r="CT36" s="276"/>
      <c r="CU36" s="265"/>
      <c r="CV36" s="276"/>
      <c r="CW36" s="265"/>
      <c r="CX36" s="276"/>
      <c r="CY36" s="265"/>
      <c r="CZ36" s="276"/>
      <c r="DA36" s="265"/>
      <c r="DB36" s="276"/>
      <c r="DC36" s="265"/>
      <c r="DD36" s="276"/>
      <c r="DE36" s="265"/>
      <c r="DF36" s="276"/>
      <c r="DG36" s="265"/>
      <c r="DH36" s="276"/>
      <c r="DI36" s="265"/>
      <c r="DJ36" s="276"/>
      <c r="DK36" s="265"/>
      <c r="DL36" s="276"/>
      <c r="DM36" s="265"/>
      <c r="DN36" s="276"/>
      <c r="DO36" s="265"/>
      <c r="DP36" s="276"/>
      <c r="DQ36" s="264"/>
      <c r="DR36" s="273"/>
      <c r="DS36" s="334"/>
      <c r="DT36" s="273"/>
      <c r="DU36" s="334"/>
      <c r="DV36" s="584"/>
      <c r="DW36" s="334"/>
      <c r="DX36" s="277"/>
      <c r="DY36" s="264"/>
      <c r="DZ36" s="318"/>
      <c r="EA36" s="264"/>
      <c r="EB36" s="578"/>
      <c r="EC36" s="264"/>
      <c r="ED36" s="278"/>
      <c r="EE36" s="264"/>
      <c r="EF36" s="406"/>
      <c r="EG36" s="96"/>
      <c r="EH36" s="279"/>
      <c r="EI36" s="251">
        <f>SUMPRODUCT(D36:EH36,'Bhilai R'!D36:EH36)</f>
        <v>0</v>
      </c>
      <c r="EJ36" s="3" t="s">
        <v>1016</v>
      </c>
      <c r="ER36" s="64" t="s">
        <v>52</v>
      </c>
      <c r="ES36" s="61" t="str">
        <f t="shared" si="0"/>
        <v xml:space="preserve">Vinay Agency </v>
      </c>
      <c r="ET36" s="24">
        <f t="shared" si="2"/>
        <v>0</v>
      </c>
    </row>
    <row r="37" spans="2:150" ht="15" hidden="1" customHeight="1">
      <c r="B37" s="343">
        <f t="shared" si="3"/>
        <v>32</v>
      </c>
      <c r="C37" s="61" t="s">
        <v>921</v>
      </c>
      <c r="D37" s="262"/>
      <c r="E37" s="263"/>
      <c r="F37" s="264"/>
      <c r="G37" s="262"/>
      <c r="H37" s="263"/>
      <c r="I37" s="264"/>
      <c r="J37" s="322"/>
      <c r="K37" s="263"/>
      <c r="L37" s="264"/>
      <c r="M37" s="322"/>
      <c r="N37" s="263"/>
      <c r="O37" s="264"/>
      <c r="P37" s="416"/>
      <c r="Q37" s="263"/>
      <c r="R37" s="264"/>
      <c r="S37" s="265"/>
      <c r="T37" s="263"/>
      <c r="U37" s="264"/>
      <c r="V37" s="425"/>
      <c r="W37" s="263"/>
      <c r="X37" s="264"/>
      <c r="Y37" s="262"/>
      <c r="Z37" s="264"/>
      <c r="AA37" s="381"/>
      <c r="AB37" s="265"/>
      <c r="AC37" s="266"/>
      <c r="AD37" s="264"/>
      <c r="AE37" s="361"/>
      <c r="AF37" s="266"/>
      <c r="AG37" s="264"/>
      <c r="AH37" s="262"/>
      <c r="AI37" s="267"/>
      <c r="AJ37" s="264"/>
      <c r="AK37" s="262"/>
      <c r="AL37" s="267"/>
      <c r="AM37" s="264"/>
      <c r="AN37" s="262"/>
      <c r="AO37" s="267"/>
      <c r="AP37" s="264"/>
      <c r="AQ37" s="262"/>
      <c r="AR37" s="267"/>
      <c r="AS37" s="264"/>
      <c r="AT37" s="388"/>
      <c r="AU37" s="268"/>
      <c r="AV37" s="265"/>
      <c r="AW37" s="266"/>
      <c r="AX37" s="264"/>
      <c r="AY37" s="265"/>
      <c r="AZ37" s="266"/>
      <c r="BA37" s="264"/>
      <c r="BB37" s="262"/>
      <c r="BC37" s="267"/>
      <c r="BD37" s="264"/>
      <c r="BE37" s="262"/>
      <c r="BF37" s="267"/>
      <c r="BG37" s="264"/>
      <c r="BH37" s="262"/>
      <c r="BI37" s="267"/>
      <c r="BJ37" s="264"/>
      <c r="BK37" s="388"/>
      <c r="BL37" s="268"/>
      <c r="BM37" s="262"/>
      <c r="BN37" s="267"/>
      <c r="BO37" s="264"/>
      <c r="BP37" s="266"/>
      <c r="BQ37" s="267"/>
      <c r="BR37" s="264"/>
      <c r="BS37" s="269"/>
      <c r="BT37" s="270"/>
      <c r="BU37" s="264"/>
      <c r="BV37" s="281"/>
      <c r="BW37" s="270"/>
      <c r="BX37" s="264"/>
      <c r="BY37" s="271"/>
      <c r="BZ37" s="270"/>
      <c r="CA37" s="264"/>
      <c r="CB37" s="265"/>
      <c r="CC37" s="270"/>
      <c r="CD37" s="264"/>
      <c r="CE37" s="265"/>
      <c r="CF37" s="267"/>
      <c r="CG37" s="264"/>
      <c r="CH37" s="318"/>
      <c r="CI37" s="270"/>
      <c r="CJ37" s="264"/>
      <c r="CK37" s="272"/>
      <c r="CL37" s="264"/>
      <c r="CM37" s="374"/>
      <c r="CN37" s="273"/>
      <c r="CO37" s="274"/>
      <c r="CP37" s="275">
        <f t="shared" si="1"/>
        <v>0</v>
      </c>
      <c r="CQ37" s="265"/>
      <c r="CR37" s="276"/>
      <c r="CS37" s="265"/>
      <c r="CT37" s="276"/>
      <c r="CU37" s="265"/>
      <c r="CV37" s="276"/>
      <c r="CW37" s="265"/>
      <c r="CX37" s="276"/>
      <c r="CY37" s="265"/>
      <c r="CZ37" s="276"/>
      <c r="DA37" s="265"/>
      <c r="DB37" s="276"/>
      <c r="DC37" s="265"/>
      <c r="DD37" s="276"/>
      <c r="DE37" s="265"/>
      <c r="DF37" s="276"/>
      <c r="DG37" s="265"/>
      <c r="DH37" s="276"/>
      <c r="DI37" s="265"/>
      <c r="DJ37" s="276"/>
      <c r="DK37" s="265"/>
      <c r="DL37" s="276"/>
      <c r="DM37" s="265"/>
      <c r="DN37" s="276"/>
      <c r="DO37" s="265"/>
      <c r="DP37" s="276"/>
      <c r="DQ37" s="264"/>
      <c r="DR37" s="273"/>
      <c r="DS37" s="334"/>
      <c r="DT37" s="273"/>
      <c r="DU37" s="334"/>
      <c r="DV37" s="584"/>
      <c r="DW37" s="334"/>
      <c r="DX37" s="277"/>
      <c r="DY37" s="264"/>
      <c r="DZ37" s="318"/>
      <c r="EA37" s="264"/>
      <c r="EB37" s="578"/>
      <c r="EC37" s="264"/>
      <c r="ED37" s="278"/>
      <c r="EE37" s="264"/>
      <c r="EF37" s="406"/>
      <c r="EG37" s="96"/>
      <c r="EH37" s="279"/>
      <c r="EI37" s="251">
        <f>SUMPRODUCT(D37:EH37,'Bhilai R'!D37:EH37)</f>
        <v>0</v>
      </c>
      <c r="EJ37" s="3" t="s">
        <v>1016</v>
      </c>
      <c r="ER37" s="64" t="s">
        <v>53</v>
      </c>
      <c r="ES37" s="61" t="str">
        <f t="shared" si="0"/>
        <v>Vinayak enterprises</v>
      </c>
      <c r="ET37" s="24">
        <f t="shared" si="2"/>
        <v>0</v>
      </c>
    </row>
    <row r="38" spans="2:150" ht="15" hidden="1" customHeight="1">
      <c r="B38" s="343">
        <f t="shared" si="3"/>
        <v>33</v>
      </c>
      <c r="C38" s="162" t="s">
        <v>407</v>
      </c>
      <c r="D38" s="262"/>
      <c r="E38" s="263"/>
      <c r="F38" s="264"/>
      <c r="G38" s="262"/>
      <c r="H38" s="263"/>
      <c r="I38" s="264"/>
      <c r="J38" s="322"/>
      <c r="K38" s="263"/>
      <c r="L38" s="264"/>
      <c r="M38" s="322"/>
      <c r="N38" s="263"/>
      <c r="O38" s="264"/>
      <c r="P38" s="416"/>
      <c r="Q38" s="263"/>
      <c r="R38" s="264"/>
      <c r="S38" s="265"/>
      <c r="T38" s="263"/>
      <c r="U38" s="264"/>
      <c r="V38" s="425"/>
      <c r="W38" s="263"/>
      <c r="X38" s="264"/>
      <c r="Y38" s="262"/>
      <c r="Z38" s="264"/>
      <c r="AA38" s="381"/>
      <c r="AB38" s="265"/>
      <c r="AC38" s="266"/>
      <c r="AD38" s="264"/>
      <c r="AE38" s="361"/>
      <c r="AF38" s="266"/>
      <c r="AG38" s="264"/>
      <c r="AH38" s="262"/>
      <c r="AI38" s="267"/>
      <c r="AJ38" s="264"/>
      <c r="AK38" s="262"/>
      <c r="AL38" s="267"/>
      <c r="AM38" s="264"/>
      <c r="AN38" s="262"/>
      <c r="AO38" s="267"/>
      <c r="AP38" s="264"/>
      <c r="AQ38" s="262"/>
      <c r="AR38" s="267"/>
      <c r="AS38" s="264"/>
      <c r="AT38" s="388"/>
      <c r="AU38" s="268"/>
      <c r="AV38" s="265"/>
      <c r="AW38" s="266"/>
      <c r="AX38" s="264"/>
      <c r="AY38" s="265"/>
      <c r="AZ38" s="266"/>
      <c r="BA38" s="264"/>
      <c r="BB38" s="262"/>
      <c r="BC38" s="267"/>
      <c r="BD38" s="264"/>
      <c r="BE38" s="262"/>
      <c r="BF38" s="267"/>
      <c r="BG38" s="264"/>
      <c r="BH38" s="262"/>
      <c r="BI38" s="267"/>
      <c r="BJ38" s="264"/>
      <c r="BK38" s="388"/>
      <c r="BL38" s="268"/>
      <c r="BM38" s="262"/>
      <c r="BN38" s="267"/>
      <c r="BO38" s="264"/>
      <c r="BP38" s="266"/>
      <c r="BQ38" s="267"/>
      <c r="BR38" s="264"/>
      <c r="BS38" s="269"/>
      <c r="BT38" s="270"/>
      <c r="BU38" s="264"/>
      <c r="BV38" s="281"/>
      <c r="BW38" s="270"/>
      <c r="BX38" s="264"/>
      <c r="BY38" s="271"/>
      <c r="BZ38" s="270"/>
      <c r="CA38" s="264"/>
      <c r="CB38" s="265"/>
      <c r="CC38" s="270"/>
      <c r="CD38" s="264"/>
      <c r="CE38" s="265"/>
      <c r="CF38" s="267"/>
      <c r="CG38" s="264"/>
      <c r="CH38" s="318"/>
      <c r="CI38" s="270"/>
      <c r="CJ38" s="264"/>
      <c r="CK38" s="272"/>
      <c r="CL38" s="264"/>
      <c r="CM38" s="374"/>
      <c r="CN38" s="273"/>
      <c r="CO38" s="274"/>
      <c r="CP38" s="275">
        <f t="shared" si="1"/>
        <v>0</v>
      </c>
      <c r="CQ38" s="265"/>
      <c r="CR38" s="276"/>
      <c r="CS38" s="265"/>
      <c r="CT38" s="276"/>
      <c r="CU38" s="265"/>
      <c r="CV38" s="276"/>
      <c r="CW38" s="265"/>
      <c r="CX38" s="276"/>
      <c r="CY38" s="265"/>
      <c r="CZ38" s="276"/>
      <c r="DA38" s="265"/>
      <c r="DB38" s="276"/>
      <c r="DC38" s="265"/>
      <c r="DD38" s="276"/>
      <c r="DE38" s="265"/>
      <c r="DF38" s="276"/>
      <c r="DG38" s="265"/>
      <c r="DH38" s="276"/>
      <c r="DI38" s="265"/>
      <c r="DJ38" s="276"/>
      <c r="DK38" s="265"/>
      <c r="DL38" s="276"/>
      <c r="DM38" s="265"/>
      <c r="DN38" s="276"/>
      <c r="DO38" s="265"/>
      <c r="DP38" s="276"/>
      <c r="DQ38" s="264"/>
      <c r="DR38" s="273"/>
      <c r="DS38" s="334"/>
      <c r="DT38" s="273"/>
      <c r="DU38" s="334"/>
      <c r="DV38" s="584"/>
      <c r="DW38" s="334"/>
      <c r="DX38" s="277"/>
      <c r="DY38" s="264"/>
      <c r="DZ38" s="318"/>
      <c r="EA38" s="264"/>
      <c r="EB38" s="578"/>
      <c r="EC38" s="264"/>
      <c r="ED38" s="278"/>
      <c r="EE38" s="264"/>
      <c r="EF38" s="406"/>
      <c r="EG38" s="96"/>
      <c r="EH38" s="279"/>
      <c r="EI38" s="251">
        <f>SUMPRODUCT(D38:EH38,'Bhilai R'!D38:EH38)</f>
        <v>0</v>
      </c>
      <c r="EJ38" s="3" t="s">
        <v>1016</v>
      </c>
      <c r="ER38" s="64" t="s">
        <v>54</v>
      </c>
      <c r="ES38" s="61" t="str">
        <f t="shared" si="0"/>
        <v>Samta Provision</v>
      </c>
      <c r="ET38" s="24">
        <f t="shared" si="2"/>
        <v>0</v>
      </c>
    </row>
    <row r="39" spans="2:150" ht="15" hidden="1" customHeight="1">
      <c r="B39" s="343">
        <f t="shared" si="3"/>
        <v>34</v>
      </c>
      <c r="C39" s="61" t="s">
        <v>922</v>
      </c>
      <c r="D39" s="262"/>
      <c r="E39" s="263"/>
      <c r="F39" s="264"/>
      <c r="G39" s="262"/>
      <c r="H39" s="263"/>
      <c r="I39" s="264"/>
      <c r="J39" s="322"/>
      <c r="K39" s="263"/>
      <c r="L39" s="264"/>
      <c r="M39" s="322"/>
      <c r="N39" s="263"/>
      <c r="O39" s="264"/>
      <c r="P39" s="416"/>
      <c r="Q39" s="263"/>
      <c r="R39" s="264"/>
      <c r="S39" s="265"/>
      <c r="T39" s="263"/>
      <c r="U39" s="264"/>
      <c r="V39" s="425"/>
      <c r="W39" s="263"/>
      <c r="X39" s="264"/>
      <c r="Y39" s="262"/>
      <c r="Z39" s="264"/>
      <c r="AA39" s="381"/>
      <c r="AB39" s="265"/>
      <c r="AC39" s="266"/>
      <c r="AD39" s="264"/>
      <c r="AE39" s="361"/>
      <c r="AF39" s="266"/>
      <c r="AG39" s="264"/>
      <c r="AH39" s="262"/>
      <c r="AI39" s="267"/>
      <c r="AJ39" s="264"/>
      <c r="AK39" s="262"/>
      <c r="AL39" s="267"/>
      <c r="AM39" s="264"/>
      <c r="AN39" s="262"/>
      <c r="AO39" s="267"/>
      <c r="AP39" s="264"/>
      <c r="AQ39" s="262"/>
      <c r="AR39" s="267"/>
      <c r="AS39" s="264"/>
      <c r="AT39" s="388"/>
      <c r="AU39" s="268"/>
      <c r="AV39" s="265"/>
      <c r="AW39" s="266"/>
      <c r="AX39" s="264"/>
      <c r="AY39" s="265"/>
      <c r="AZ39" s="266"/>
      <c r="BA39" s="264"/>
      <c r="BB39" s="262"/>
      <c r="BC39" s="267"/>
      <c r="BD39" s="264"/>
      <c r="BE39" s="262"/>
      <c r="BF39" s="267"/>
      <c r="BG39" s="264"/>
      <c r="BH39" s="262"/>
      <c r="BI39" s="267"/>
      <c r="BJ39" s="264"/>
      <c r="BK39" s="388"/>
      <c r="BL39" s="268"/>
      <c r="BM39" s="262"/>
      <c r="BN39" s="267"/>
      <c r="BO39" s="264"/>
      <c r="BP39" s="266"/>
      <c r="BQ39" s="267"/>
      <c r="BR39" s="264"/>
      <c r="BS39" s="269"/>
      <c r="BT39" s="270"/>
      <c r="BU39" s="264"/>
      <c r="BV39" s="281"/>
      <c r="BW39" s="270"/>
      <c r="BX39" s="264"/>
      <c r="BY39" s="271"/>
      <c r="BZ39" s="270"/>
      <c r="CA39" s="264"/>
      <c r="CB39" s="265"/>
      <c r="CC39" s="270"/>
      <c r="CD39" s="264"/>
      <c r="CE39" s="265"/>
      <c r="CF39" s="267"/>
      <c r="CG39" s="264"/>
      <c r="CH39" s="318"/>
      <c r="CI39" s="270"/>
      <c r="CJ39" s="264"/>
      <c r="CK39" s="272"/>
      <c r="CL39" s="264"/>
      <c r="CM39" s="374"/>
      <c r="CN39" s="273"/>
      <c r="CO39" s="274"/>
      <c r="CP39" s="275">
        <f t="shared" si="1"/>
        <v>0</v>
      </c>
      <c r="CQ39" s="265"/>
      <c r="CR39" s="276"/>
      <c r="CS39" s="265"/>
      <c r="CT39" s="276"/>
      <c r="CU39" s="265"/>
      <c r="CV39" s="276"/>
      <c r="CW39" s="265"/>
      <c r="CX39" s="276"/>
      <c r="CY39" s="265"/>
      <c r="CZ39" s="276"/>
      <c r="DA39" s="265"/>
      <c r="DB39" s="276"/>
      <c r="DC39" s="265"/>
      <c r="DD39" s="276"/>
      <c r="DE39" s="265"/>
      <c r="DF39" s="276"/>
      <c r="DG39" s="265"/>
      <c r="DH39" s="276"/>
      <c r="DI39" s="265"/>
      <c r="DJ39" s="276"/>
      <c r="DK39" s="265"/>
      <c r="DL39" s="276"/>
      <c r="DM39" s="265"/>
      <c r="DN39" s="276"/>
      <c r="DO39" s="265"/>
      <c r="DP39" s="276"/>
      <c r="DQ39" s="264"/>
      <c r="DR39" s="273"/>
      <c r="DS39" s="334"/>
      <c r="DT39" s="273"/>
      <c r="DU39" s="334"/>
      <c r="DV39" s="584"/>
      <c r="DW39" s="334"/>
      <c r="DX39" s="277"/>
      <c r="DY39" s="264"/>
      <c r="DZ39" s="318"/>
      <c r="EA39" s="264"/>
      <c r="EB39" s="578"/>
      <c r="EC39" s="264"/>
      <c r="ED39" s="278"/>
      <c r="EE39" s="264"/>
      <c r="EF39" s="406"/>
      <c r="EG39" s="96"/>
      <c r="EH39" s="279"/>
      <c r="EI39" s="251">
        <f>SUMPRODUCT(D39:EH39,'Bhilai R'!D39:EH39)</f>
        <v>0</v>
      </c>
      <c r="EJ39" s="3" t="s">
        <v>1016</v>
      </c>
      <c r="ER39" s="64" t="s">
        <v>55</v>
      </c>
      <c r="ES39" s="61" t="str">
        <f t="shared" si="0"/>
        <v>Om Trading Company Durg</v>
      </c>
      <c r="ET39" s="24">
        <f t="shared" si="2"/>
        <v>0</v>
      </c>
    </row>
    <row r="40" spans="2:150" ht="15" hidden="1" customHeight="1">
      <c r="B40" s="343">
        <f t="shared" si="3"/>
        <v>35</v>
      </c>
      <c r="C40" s="61" t="s">
        <v>923</v>
      </c>
      <c r="D40" s="262"/>
      <c r="E40" s="263"/>
      <c r="F40" s="264"/>
      <c r="G40" s="262"/>
      <c r="H40" s="263"/>
      <c r="I40" s="264"/>
      <c r="J40" s="322"/>
      <c r="K40" s="263"/>
      <c r="L40" s="264"/>
      <c r="M40" s="322"/>
      <c r="N40" s="263"/>
      <c r="O40" s="264"/>
      <c r="P40" s="416"/>
      <c r="Q40" s="263"/>
      <c r="R40" s="264"/>
      <c r="S40" s="265"/>
      <c r="T40" s="263"/>
      <c r="U40" s="264"/>
      <c r="V40" s="425"/>
      <c r="W40" s="263"/>
      <c r="X40" s="264"/>
      <c r="Y40" s="262"/>
      <c r="Z40" s="264"/>
      <c r="AA40" s="381"/>
      <c r="AB40" s="265"/>
      <c r="AC40" s="266"/>
      <c r="AD40" s="264"/>
      <c r="AE40" s="361"/>
      <c r="AF40" s="266"/>
      <c r="AG40" s="264"/>
      <c r="AH40" s="262"/>
      <c r="AI40" s="267"/>
      <c r="AJ40" s="264"/>
      <c r="AK40" s="262"/>
      <c r="AL40" s="267"/>
      <c r="AM40" s="264"/>
      <c r="AN40" s="262"/>
      <c r="AO40" s="267"/>
      <c r="AP40" s="264"/>
      <c r="AQ40" s="262"/>
      <c r="AR40" s="267"/>
      <c r="AS40" s="264"/>
      <c r="AT40" s="388"/>
      <c r="AU40" s="268"/>
      <c r="AV40" s="265"/>
      <c r="AW40" s="266"/>
      <c r="AX40" s="264"/>
      <c r="AY40" s="265"/>
      <c r="AZ40" s="266"/>
      <c r="BA40" s="264"/>
      <c r="BB40" s="262"/>
      <c r="BC40" s="267"/>
      <c r="BD40" s="264"/>
      <c r="BE40" s="262"/>
      <c r="BF40" s="267"/>
      <c r="BG40" s="264"/>
      <c r="BH40" s="262"/>
      <c r="BI40" s="267"/>
      <c r="BJ40" s="264"/>
      <c r="BK40" s="388"/>
      <c r="BL40" s="268"/>
      <c r="BM40" s="262"/>
      <c r="BN40" s="267"/>
      <c r="BO40" s="264"/>
      <c r="BP40" s="266"/>
      <c r="BQ40" s="267"/>
      <c r="BR40" s="264"/>
      <c r="BS40" s="269"/>
      <c r="BT40" s="270"/>
      <c r="BU40" s="264"/>
      <c r="BV40" s="281"/>
      <c r="BW40" s="270"/>
      <c r="BX40" s="264"/>
      <c r="BY40" s="271"/>
      <c r="BZ40" s="270"/>
      <c r="CA40" s="264"/>
      <c r="CB40" s="265"/>
      <c r="CC40" s="270"/>
      <c r="CD40" s="264"/>
      <c r="CE40" s="265"/>
      <c r="CF40" s="267"/>
      <c r="CG40" s="264"/>
      <c r="CH40" s="318"/>
      <c r="CI40" s="270"/>
      <c r="CJ40" s="264"/>
      <c r="CK40" s="272"/>
      <c r="CL40" s="264"/>
      <c r="CM40" s="374"/>
      <c r="CN40" s="273"/>
      <c r="CO40" s="274"/>
      <c r="CP40" s="275">
        <f t="shared" si="1"/>
        <v>0</v>
      </c>
      <c r="CQ40" s="265"/>
      <c r="CR40" s="276"/>
      <c r="CS40" s="265"/>
      <c r="CT40" s="276"/>
      <c r="CU40" s="265"/>
      <c r="CV40" s="276"/>
      <c r="CW40" s="265"/>
      <c r="CX40" s="276"/>
      <c r="CY40" s="265"/>
      <c r="CZ40" s="276"/>
      <c r="DA40" s="265"/>
      <c r="DB40" s="276"/>
      <c r="DC40" s="265"/>
      <c r="DD40" s="276"/>
      <c r="DE40" s="265"/>
      <c r="DF40" s="276"/>
      <c r="DG40" s="265"/>
      <c r="DH40" s="276"/>
      <c r="DI40" s="265"/>
      <c r="DJ40" s="276"/>
      <c r="DK40" s="265"/>
      <c r="DL40" s="276"/>
      <c r="DM40" s="265"/>
      <c r="DN40" s="276"/>
      <c r="DO40" s="265"/>
      <c r="DP40" s="276"/>
      <c r="DQ40" s="264"/>
      <c r="DR40" s="273"/>
      <c r="DS40" s="334"/>
      <c r="DT40" s="273"/>
      <c r="DU40" s="334"/>
      <c r="DV40" s="584"/>
      <c r="DW40" s="334"/>
      <c r="DX40" s="277"/>
      <c r="DY40" s="264"/>
      <c r="DZ40" s="318"/>
      <c r="EA40" s="264"/>
      <c r="EB40" s="578"/>
      <c r="EC40" s="264"/>
      <c r="ED40" s="278"/>
      <c r="EE40" s="264"/>
      <c r="EF40" s="406"/>
      <c r="EG40" s="96"/>
      <c r="EH40" s="279"/>
      <c r="EI40" s="251">
        <f>SUMPRODUCT(D40:EH40,'Bhilai R'!D40:EH40)</f>
        <v>0</v>
      </c>
      <c r="EJ40" s="3" t="s">
        <v>1016</v>
      </c>
      <c r="ER40" s="64" t="s">
        <v>56</v>
      </c>
      <c r="ES40" s="61" t="str">
        <f t="shared" si="0"/>
        <v xml:space="preserve">Laxmi Trading </v>
      </c>
      <c r="ET40" s="24">
        <f t="shared" si="2"/>
        <v>0</v>
      </c>
    </row>
    <row r="41" spans="2:150" hidden="1">
      <c r="B41" s="343">
        <f t="shared" si="3"/>
        <v>36</v>
      </c>
      <c r="C41" s="61" t="s">
        <v>442</v>
      </c>
      <c r="D41" s="262"/>
      <c r="E41" s="263"/>
      <c r="F41" s="264"/>
      <c r="G41" s="262"/>
      <c r="H41" s="263"/>
      <c r="I41" s="264"/>
      <c r="J41" s="322"/>
      <c r="K41" s="263"/>
      <c r="L41" s="264"/>
      <c r="M41" s="322"/>
      <c r="N41" s="263"/>
      <c r="O41" s="264"/>
      <c r="P41" s="416"/>
      <c r="Q41" s="263"/>
      <c r="R41" s="264"/>
      <c r="S41" s="265"/>
      <c r="T41" s="263"/>
      <c r="U41" s="264"/>
      <c r="V41" s="425"/>
      <c r="W41" s="263"/>
      <c r="X41" s="264"/>
      <c r="Y41" s="262"/>
      <c r="Z41" s="264"/>
      <c r="AA41" s="381"/>
      <c r="AB41" s="265"/>
      <c r="AC41" s="266"/>
      <c r="AD41" s="264"/>
      <c r="AE41" s="361"/>
      <c r="AF41" s="266"/>
      <c r="AG41" s="264"/>
      <c r="AH41" s="262"/>
      <c r="AI41" s="267"/>
      <c r="AJ41" s="264"/>
      <c r="AK41" s="262"/>
      <c r="AL41" s="267"/>
      <c r="AM41" s="264"/>
      <c r="AN41" s="262"/>
      <c r="AO41" s="267"/>
      <c r="AP41" s="264"/>
      <c r="AQ41" s="262"/>
      <c r="AR41" s="267"/>
      <c r="AS41" s="264"/>
      <c r="AT41" s="388"/>
      <c r="AU41" s="268"/>
      <c r="AV41" s="265"/>
      <c r="AW41" s="266"/>
      <c r="AX41" s="264"/>
      <c r="AY41" s="265"/>
      <c r="AZ41" s="266"/>
      <c r="BA41" s="264"/>
      <c r="BB41" s="262"/>
      <c r="BC41" s="267"/>
      <c r="BD41" s="264"/>
      <c r="BE41" s="262"/>
      <c r="BF41" s="267"/>
      <c r="BG41" s="264"/>
      <c r="BH41" s="262"/>
      <c r="BI41" s="267"/>
      <c r="BJ41" s="264"/>
      <c r="BK41" s="388"/>
      <c r="BL41" s="268"/>
      <c r="BM41" s="262"/>
      <c r="BN41" s="267"/>
      <c r="BO41" s="264"/>
      <c r="BP41" s="266"/>
      <c r="BQ41" s="267"/>
      <c r="BR41" s="264"/>
      <c r="BS41" s="269"/>
      <c r="BT41" s="270"/>
      <c r="BU41" s="264"/>
      <c r="BV41" s="281"/>
      <c r="BW41" s="270"/>
      <c r="BX41" s="264"/>
      <c r="BY41" s="271"/>
      <c r="BZ41" s="270"/>
      <c r="CA41" s="264"/>
      <c r="CB41" s="265"/>
      <c r="CC41" s="270"/>
      <c r="CD41" s="264"/>
      <c r="CE41" s="265"/>
      <c r="CF41" s="267"/>
      <c r="CG41" s="264"/>
      <c r="CH41" s="318"/>
      <c r="CI41" s="270"/>
      <c r="CJ41" s="264"/>
      <c r="CK41" s="272"/>
      <c r="CL41" s="264"/>
      <c r="CM41" s="374"/>
      <c r="CN41" s="273"/>
      <c r="CO41" s="274"/>
      <c r="CP41" s="275">
        <f t="shared" si="1"/>
        <v>0</v>
      </c>
      <c r="CQ41" s="265"/>
      <c r="CR41" s="276"/>
      <c r="CS41" s="265"/>
      <c r="CT41" s="276"/>
      <c r="CU41" s="265"/>
      <c r="CV41" s="276"/>
      <c r="CW41" s="265"/>
      <c r="CX41" s="276"/>
      <c r="CY41" s="265"/>
      <c r="CZ41" s="276"/>
      <c r="DA41" s="265"/>
      <c r="DB41" s="276"/>
      <c r="DC41" s="265"/>
      <c r="DD41" s="276"/>
      <c r="DE41" s="265"/>
      <c r="DF41" s="276"/>
      <c r="DG41" s="265"/>
      <c r="DH41" s="276"/>
      <c r="DI41" s="265"/>
      <c r="DJ41" s="276"/>
      <c r="DK41" s="265"/>
      <c r="DL41" s="276"/>
      <c r="DM41" s="265"/>
      <c r="DN41" s="276"/>
      <c r="DO41" s="265"/>
      <c r="DP41" s="276"/>
      <c r="DQ41" s="264"/>
      <c r="DR41" s="273"/>
      <c r="DS41" s="334"/>
      <c r="DT41" s="273"/>
      <c r="DU41" s="334"/>
      <c r="DV41" s="584"/>
      <c r="DW41" s="334"/>
      <c r="DX41" s="277"/>
      <c r="DY41" s="264"/>
      <c r="DZ41" s="318"/>
      <c r="EA41" s="264"/>
      <c r="EB41" s="578"/>
      <c r="EC41" s="264"/>
      <c r="ED41" s="278"/>
      <c r="EE41" s="264"/>
      <c r="EF41" s="406"/>
      <c r="EG41" s="96"/>
      <c r="EH41" s="279"/>
      <c r="EI41" s="251">
        <f>SUMPRODUCT(D41:EH41,'Bhilai R'!D41:EH41)</f>
        <v>0</v>
      </c>
      <c r="EJ41" s="3" t="s">
        <v>1016</v>
      </c>
      <c r="ER41" s="64" t="s">
        <v>57</v>
      </c>
      <c r="ES41" s="61" t="str">
        <f t="shared" si="0"/>
        <v>Indra general store</v>
      </c>
      <c r="ET41" s="24">
        <f t="shared" si="2"/>
        <v>0</v>
      </c>
    </row>
    <row r="42" spans="2:150" ht="15" hidden="1" customHeight="1">
      <c r="B42" s="65">
        <f t="shared" si="3"/>
        <v>37</v>
      </c>
      <c r="C42" s="61" t="s">
        <v>121</v>
      </c>
      <c r="D42" s="262"/>
      <c r="E42" s="263"/>
      <c r="F42" s="264"/>
      <c r="G42" s="262"/>
      <c r="H42" s="263"/>
      <c r="I42" s="264"/>
      <c r="J42" s="322"/>
      <c r="K42" s="263"/>
      <c r="L42" s="264"/>
      <c r="M42" s="322"/>
      <c r="N42" s="263"/>
      <c r="O42" s="264"/>
      <c r="P42" s="416"/>
      <c r="Q42" s="263"/>
      <c r="R42" s="264"/>
      <c r="S42" s="265"/>
      <c r="T42" s="263"/>
      <c r="U42" s="264"/>
      <c r="V42" s="425"/>
      <c r="W42" s="263"/>
      <c r="X42" s="264"/>
      <c r="Y42" s="262"/>
      <c r="Z42" s="264"/>
      <c r="AA42" s="381"/>
      <c r="AB42" s="265"/>
      <c r="AC42" s="266"/>
      <c r="AD42" s="264"/>
      <c r="AE42" s="361"/>
      <c r="AF42" s="266"/>
      <c r="AG42" s="264"/>
      <c r="AH42" s="262"/>
      <c r="AI42" s="267"/>
      <c r="AJ42" s="264"/>
      <c r="AK42" s="262"/>
      <c r="AL42" s="267"/>
      <c r="AM42" s="264"/>
      <c r="AN42" s="262"/>
      <c r="AO42" s="267"/>
      <c r="AP42" s="264"/>
      <c r="AQ42" s="262"/>
      <c r="AR42" s="267"/>
      <c r="AS42" s="264"/>
      <c r="AT42" s="388"/>
      <c r="AU42" s="268"/>
      <c r="AV42" s="265"/>
      <c r="AW42" s="266"/>
      <c r="AX42" s="264"/>
      <c r="AY42" s="265"/>
      <c r="AZ42" s="266"/>
      <c r="BA42" s="264"/>
      <c r="BB42" s="262"/>
      <c r="BC42" s="267"/>
      <c r="BD42" s="264"/>
      <c r="BE42" s="262"/>
      <c r="BF42" s="267"/>
      <c r="BG42" s="264"/>
      <c r="BH42" s="262"/>
      <c r="BI42" s="267"/>
      <c r="BJ42" s="264"/>
      <c r="BK42" s="388"/>
      <c r="BL42" s="268"/>
      <c r="BM42" s="262"/>
      <c r="BN42" s="267"/>
      <c r="BO42" s="264"/>
      <c r="BP42" s="266"/>
      <c r="BQ42" s="267"/>
      <c r="BR42" s="264"/>
      <c r="BS42" s="269"/>
      <c r="BT42" s="270"/>
      <c r="BU42" s="264"/>
      <c r="BV42" s="281"/>
      <c r="BW42" s="270"/>
      <c r="BX42" s="264"/>
      <c r="BY42" s="271"/>
      <c r="BZ42" s="270"/>
      <c r="CA42" s="264"/>
      <c r="CB42" s="265"/>
      <c r="CC42" s="270"/>
      <c r="CD42" s="264"/>
      <c r="CE42" s="265"/>
      <c r="CF42" s="267"/>
      <c r="CG42" s="264"/>
      <c r="CH42" s="318"/>
      <c r="CI42" s="270"/>
      <c r="CJ42" s="264"/>
      <c r="CK42" s="272"/>
      <c r="CL42" s="264"/>
      <c r="CM42" s="374"/>
      <c r="CN42" s="273"/>
      <c r="CO42" s="274"/>
      <c r="CP42" s="275">
        <f t="shared" si="1"/>
        <v>0</v>
      </c>
      <c r="CQ42" s="265"/>
      <c r="CR42" s="276"/>
      <c r="CS42" s="265"/>
      <c r="CT42" s="276"/>
      <c r="CU42" s="265"/>
      <c r="CV42" s="276"/>
      <c r="CW42" s="265"/>
      <c r="CX42" s="276"/>
      <c r="CY42" s="265"/>
      <c r="CZ42" s="276"/>
      <c r="DA42" s="265"/>
      <c r="DB42" s="276"/>
      <c r="DC42" s="265"/>
      <c r="DD42" s="276"/>
      <c r="DE42" s="265"/>
      <c r="DF42" s="276"/>
      <c r="DG42" s="265"/>
      <c r="DH42" s="276"/>
      <c r="DI42" s="265"/>
      <c r="DJ42" s="276"/>
      <c r="DK42" s="265"/>
      <c r="DL42" s="276"/>
      <c r="DM42" s="265"/>
      <c r="DN42" s="276"/>
      <c r="DO42" s="265"/>
      <c r="DP42" s="276"/>
      <c r="DQ42" s="264"/>
      <c r="DR42" s="273"/>
      <c r="DS42" s="334"/>
      <c r="DT42" s="273"/>
      <c r="DU42" s="334"/>
      <c r="DV42" s="584"/>
      <c r="DW42" s="334"/>
      <c r="DX42" s="277"/>
      <c r="DY42" s="264"/>
      <c r="DZ42" s="318"/>
      <c r="EA42" s="264"/>
      <c r="EB42" s="578"/>
      <c r="EC42" s="264"/>
      <c r="ED42" s="278"/>
      <c r="EE42" s="264"/>
      <c r="EF42" s="406"/>
      <c r="EG42" s="96"/>
      <c r="EH42" s="279"/>
      <c r="EI42" s="251">
        <f>SUMPRODUCT(D42:EH42,'Bhilai R'!D42:EH42)</f>
        <v>0</v>
      </c>
      <c r="EJ42" s="3" t="s">
        <v>1031</v>
      </c>
      <c r="ER42" s="64" t="s">
        <v>58</v>
      </c>
      <c r="ES42" s="61" t="str">
        <f t="shared" si="0"/>
        <v>Ankit Traders</v>
      </c>
      <c r="ET42" s="24">
        <f t="shared" si="2"/>
        <v>0</v>
      </c>
    </row>
    <row r="43" spans="2:150" ht="15" hidden="1" customHeight="1">
      <c r="B43" s="65">
        <f t="shared" si="3"/>
        <v>38</v>
      </c>
      <c r="C43" s="61"/>
      <c r="D43" s="262"/>
      <c r="E43" s="263"/>
      <c r="F43" s="264"/>
      <c r="G43" s="262"/>
      <c r="H43" s="263"/>
      <c r="I43" s="264"/>
      <c r="J43" s="322"/>
      <c r="K43" s="263"/>
      <c r="L43" s="264"/>
      <c r="M43" s="322"/>
      <c r="N43" s="263"/>
      <c r="O43" s="264"/>
      <c r="P43" s="416"/>
      <c r="Q43" s="263"/>
      <c r="R43" s="264"/>
      <c r="S43" s="265"/>
      <c r="T43" s="263"/>
      <c r="U43" s="264"/>
      <c r="V43" s="425"/>
      <c r="W43" s="263"/>
      <c r="X43" s="264"/>
      <c r="Y43" s="262"/>
      <c r="Z43" s="264"/>
      <c r="AA43" s="381"/>
      <c r="AB43" s="265"/>
      <c r="AC43" s="266"/>
      <c r="AD43" s="264"/>
      <c r="AE43" s="361"/>
      <c r="AF43" s="266"/>
      <c r="AG43" s="264"/>
      <c r="AH43" s="262"/>
      <c r="AI43" s="267"/>
      <c r="AJ43" s="264"/>
      <c r="AK43" s="262"/>
      <c r="AL43" s="267"/>
      <c r="AM43" s="264"/>
      <c r="AN43" s="262"/>
      <c r="AO43" s="267"/>
      <c r="AP43" s="264"/>
      <c r="AQ43" s="262"/>
      <c r="AR43" s="267"/>
      <c r="AS43" s="264"/>
      <c r="AT43" s="388"/>
      <c r="AU43" s="268"/>
      <c r="AV43" s="265"/>
      <c r="AW43" s="266"/>
      <c r="AX43" s="264"/>
      <c r="AY43" s="265"/>
      <c r="AZ43" s="266"/>
      <c r="BA43" s="264"/>
      <c r="BB43" s="262"/>
      <c r="BC43" s="267"/>
      <c r="BD43" s="264"/>
      <c r="BE43" s="262"/>
      <c r="BF43" s="267"/>
      <c r="BG43" s="264"/>
      <c r="BH43" s="262"/>
      <c r="BI43" s="267"/>
      <c r="BJ43" s="264"/>
      <c r="BK43" s="388"/>
      <c r="BL43" s="268"/>
      <c r="BM43" s="262"/>
      <c r="BN43" s="267"/>
      <c r="BO43" s="264"/>
      <c r="BP43" s="266"/>
      <c r="BQ43" s="267"/>
      <c r="BR43" s="264"/>
      <c r="BS43" s="269"/>
      <c r="BT43" s="270"/>
      <c r="BU43" s="264"/>
      <c r="BV43" s="281"/>
      <c r="BW43" s="270"/>
      <c r="BX43" s="264"/>
      <c r="BY43" s="271"/>
      <c r="BZ43" s="270"/>
      <c r="CA43" s="264"/>
      <c r="CB43" s="265"/>
      <c r="CC43" s="270"/>
      <c r="CD43" s="264"/>
      <c r="CE43" s="265"/>
      <c r="CF43" s="267"/>
      <c r="CG43" s="264"/>
      <c r="CH43" s="318"/>
      <c r="CI43" s="270"/>
      <c r="CJ43" s="264"/>
      <c r="CK43" s="272"/>
      <c r="CL43" s="264"/>
      <c r="CM43" s="374"/>
      <c r="CN43" s="273"/>
      <c r="CO43" s="274"/>
      <c r="CP43" s="275">
        <f t="shared" si="1"/>
        <v>0</v>
      </c>
      <c r="CQ43" s="265"/>
      <c r="CR43" s="276"/>
      <c r="CS43" s="265"/>
      <c r="CT43" s="276"/>
      <c r="CU43" s="265"/>
      <c r="CV43" s="276"/>
      <c r="CW43" s="265"/>
      <c r="CX43" s="276"/>
      <c r="CY43" s="265"/>
      <c r="CZ43" s="276"/>
      <c r="DA43" s="265"/>
      <c r="DB43" s="276"/>
      <c r="DC43" s="265"/>
      <c r="DD43" s="276"/>
      <c r="DE43" s="265"/>
      <c r="DF43" s="276"/>
      <c r="DG43" s="265"/>
      <c r="DH43" s="276"/>
      <c r="DI43" s="265"/>
      <c r="DJ43" s="276"/>
      <c r="DK43" s="265"/>
      <c r="DL43" s="276"/>
      <c r="DM43" s="265"/>
      <c r="DN43" s="276"/>
      <c r="DO43" s="265"/>
      <c r="DP43" s="276"/>
      <c r="DQ43" s="264"/>
      <c r="DR43" s="273"/>
      <c r="DS43" s="334"/>
      <c r="DT43" s="273"/>
      <c r="DU43" s="334"/>
      <c r="DV43" s="584"/>
      <c r="DW43" s="334"/>
      <c r="DX43" s="277"/>
      <c r="DY43" s="264"/>
      <c r="DZ43" s="318"/>
      <c r="EA43" s="264"/>
      <c r="EB43" s="578"/>
      <c r="EC43" s="264"/>
      <c r="ED43" s="278"/>
      <c r="EE43" s="264"/>
      <c r="EF43" s="406"/>
      <c r="EG43" s="96"/>
      <c r="EH43" s="279"/>
      <c r="EI43" s="251">
        <f>SUMPRODUCT(D43:EH43,'Bhilai R'!D43:EH43)</f>
        <v>0</v>
      </c>
      <c r="EJ43" s="3" t="s">
        <v>1016</v>
      </c>
      <c r="ER43" s="64" t="s">
        <v>59</v>
      </c>
      <c r="ES43" s="61">
        <f t="shared" si="0"/>
        <v>0</v>
      </c>
      <c r="ET43" s="24">
        <f t="shared" si="2"/>
        <v>0</v>
      </c>
    </row>
    <row r="44" spans="2:150" ht="15" hidden="1" customHeight="1">
      <c r="B44" s="65">
        <f t="shared" si="3"/>
        <v>39</v>
      </c>
      <c r="C44" s="61"/>
      <c r="D44" s="262"/>
      <c r="E44" s="263"/>
      <c r="F44" s="264"/>
      <c r="G44" s="262"/>
      <c r="H44" s="263"/>
      <c r="I44" s="264"/>
      <c r="J44" s="322"/>
      <c r="K44" s="263"/>
      <c r="L44" s="264"/>
      <c r="M44" s="322"/>
      <c r="N44" s="263"/>
      <c r="O44" s="264"/>
      <c r="P44" s="416"/>
      <c r="Q44" s="263"/>
      <c r="R44" s="264"/>
      <c r="S44" s="265"/>
      <c r="T44" s="263"/>
      <c r="U44" s="264"/>
      <c r="V44" s="425"/>
      <c r="W44" s="263"/>
      <c r="X44" s="264"/>
      <c r="Y44" s="262"/>
      <c r="Z44" s="264"/>
      <c r="AA44" s="381"/>
      <c r="AB44" s="265"/>
      <c r="AC44" s="266"/>
      <c r="AD44" s="264"/>
      <c r="AE44" s="361"/>
      <c r="AF44" s="266"/>
      <c r="AG44" s="264"/>
      <c r="AH44" s="262"/>
      <c r="AI44" s="267"/>
      <c r="AJ44" s="264"/>
      <c r="AK44" s="262"/>
      <c r="AL44" s="267"/>
      <c r="AM44" s="264"/>
      <c r="AN44" s="262"/>
      <c r="AO44" s="267"/>
      <c r="AP44" s="264"/>
      <c r="AQ44" s="262"/>
      <c r="AR44" s="267"/>
      <c r="AS44" s="264"/>
      <c r="AT44" s="388"/>
      <c r="AU44" s="268"/>
      <c r="AV44" s="265"/>
      <c r="AW44" s="266"/>
      <c r="AX44" s="264"/>
      <c r="AY44" s="265"/>
      <c r="AZ44" s="266"/>
      <c r="BA44" s="264"/>
      <c r="BB44" s="262"/>
      <c r="BC44" s="267"/>
      <c r="BD44" s="264"/>
      <c r="BE44" s="262"/>
      <c r="BF44" s="267"/>
      <c r="BG44" s="264"/>
      <c r="BH44" s="262"/>
      <c r="BI44" s="267"/>
      <c r="BJ44" s="264"/>
      <c r="BK44" s="388"/>
      <c r="BL44" s="268"/>
      <c r="BM44" s="262"/>
      <c r="BN44" s="267"/>
      <c r="BO44" s="264"/>
      <c r="BP44" s="266"/>
      <c r="BQ44" s="267"/>
      <c r="BR44" s="264"/>
      <c r="BS44" s="269"/>
      <c r="BT44" s="270"/>
      <c r="BU44" s="264"/>
      <c r="BV44" s="281"/>
      <c r="BW44" s="270"/>
      <c r="BX44" s="264"/>
      <c r="BY44" s="271"/>
      <c r="BZ44" s="270"/>
      <c r="CA44" s="264"/>
      <c r="CB44" s="265"/>
      <c r="CC44" s="270"/>
      <c r="CD44" s="264"/>
      <c r="CE44" s="265"/>
      <c r="CF44" s="267"/>
      <c r="CG44" s="264"/>
      <c r="CH44" s="318"/>
      <c r="CI44" s="270"/>
      <c r="CJ44" s="264"/>
      <c r="CK44" s="272"/>
      <c r="CL44" s="264"/>
      <c r="CM44" s="374"/>
      <c r="CN44" s="273"/>
      <c r="CO44" s="274"/>
      <c r="CP44" s="275">
        <f t="shared" si="1"/>
        <v>0</v>
      </c>
      <c r="CQ44" s="265"/>
      <c r="CR44" s="276"/>
      <c r="CS44" s="265"/>
      <c r="CT44" s="276"/>
      <c r="CU44" s="265"/>
      <c r="CV44" s="276"/>
      <c r="CW44" s="265"/>
      <c r="CX44" s="276"/>
      <c r="CY44" s="265"/>
      <c r="CZ44" s="276"/>
      <c r="DA44" s="265"/>
      <c r="DB44" s="276"/>
      <c r="DC44" s="265"/>
      <c r="DD44" s="276"/>
      <c r="DE44" s="265"/>
      <c r="DF44" s="276"/>
      <c r="DG44" s="265"/>
      <c r="DH44" s="276"/>
      <c r="DI44" s="265"/>
      <c r="DJ44" s="276"/>
      <c r="DK44" s="265"/>
      <c r="DL44" s="276"/>
      <c r="DM44" s="265"/>
      <c r="DN44" s="276"/>
      <c r="DO44" s="265"/>
      <c r="DP44" s="276"/>
      <c r="DQ44" s="264"/>
      <c r="DR44" s="273"/>
      <c r="DS44" s="334"/>
      <c r="DT44" s="273"/>
      <c r="DU44" s="334"/>
      <c r="DV44" s="584"/>
      <c r="DW44" s="334"/>
      <c r="DX44" s="277"/>
      <c r="DY44" s="264"/>
      <c r="DZ44" s="318"/>
      <c r="EA44" s="264"/>
      <c r="EB44" s="578"/>
      <c r="EC44" s="264"/>
      <c r="ED44" s="278"/>
      <c r="EE44" s="264"/>
      <c r="EF44" s="406"/>
      <c r="EG44" s="96"/>
      <c r="EH44" s="279"/>
      <c r="EI44" s="251">
        <f>SUMPRODUCT(D44:EH44,'Bhilai R'!D44:EH44)</f>
        <v>0</v>
      </c>
      <c r="EJ44" s="3" t="s">
        <v>1016</v>
      </c>
      <c r="ER44" s="64" t="s">
        <v>60</v>
      </c>
      <c r="ES44" s="61">
        <f t="shared" si="0"/>
        <v>0</v>
      </c>
      <c r="ET44" s="24">
        <f t="shared" si="2"/>
        <v>0</v>
      </c>
    </row>
    <row r="45" spans="2:150" ht="15" hidden="1" customHeight="1">
      <c r="B45" s="65">
        <f t="shared" si="3"/>
        <v>40</v>
      </c>
      <c r="C45" s="61"/>
      <c r="D45" s="262"/>
      <c r="E45" s="263"/>
      <c r="F45" s="264"/>
      <c r="G45" s="262"/>
      <c r="H45" s="263"/>
      <c r="I45" s="264"/>
      <c r="J45" s="322"/>
      <c r="K45" s="263"/>
      <c r="L45" s="264"/>
      <c r="M45" s="322"/>
      <c r="N45" s="263"/>
      <c r="O45" s="264"/>
      <c r="P45" s="416"/>
      <c r="Q45" s="263"/>
      <c r="R45" s="264"/>
      <c r="S45" s="265"/>
      <c r="T45" s="263"/>
      <c r="U45" s="264"/>
      <c r="V45" s="425"/>
      <c r="W45" s="263"/>
      <c r="X45" s="264"/>
      <c r="Y45" s="262"/>
      <c r="Z45" s="264"/>
      <c r="AA45" s="381"/>
      <c r="AB45" s="265"/>
      <c r="AC45" s="266"/>
      <c r="AD45" s="264"/>
      <c r="AE45" s="361"/>
      <c r="AF45" s="266"/>
      <c r="AG45" s="264"/>
      <c r="AH45" s="262"/>
      <c r="AI45" s="267"/>
      <c r="AJ45" s="264"/>
      <c r="AK45" s="262"/>
      <c r="AL45" s="267"/>
      <c r="AM45" s="264"/>
      <c r="AN45" s="262"/>
      <c r="AO45" s="267"/>
      <c r="AP45" s="264"/>
      <c r="AQ45" s="262"/>
      <c r="AR45" s="267"/>
      <c r="AS45" s="264"/>
      <c r="AT45" s="388"/>
      <c r="AU45" s="268"/>
      <c r="AV45" s="265"/>
      <c r="AW45" s="266"/>
      <c r="AX45" s="264"/>
      <c r="AY45" s="265"/>
      <c r="AZ45" s="266"/>
      <c r="BA45" s="264"/>
      <c r="BB45" s="262"/>
      <c r="BC45" s="267"/>
      <c r="BD45" s="264"/>
      <c r="BE45" s="262"/>
      <c r="BF45" s="267"/>
      <c r="BG45" s="264"/>
      <c r="BH45" s="262"/>
      <c r="BI45" s="267"/>
      <c r="BJ45" s="264"/>
      <c r="BK45" s="388"/>
      <c r="BL45" s="268"/>
      <c r="BM45" s="262"/>
      <c r="BN45" s="267"/>
      <c r="BO45" s="264"/>
      <c r="BP45" s="266"/>
      <c r="BQ45" s="267"/>
      <c r="BR45" s="264"/>
      <c r="BS45" s="269"/>
      <c r="BT45" s="270"/>
      <c r="BU45" s="264"/>
      <c r="BV45" s="281"/>
      <c r="BW45" s="270"/>
      <c r="BX45" s="264"/>
      <c r="BY45" s="271"/>
      <c r="BZ45" s="270"/>
      <c r="CA45" s="264"/>
      <c r="CB45" s="265"/>
      <c r="CC45" s="270"/>
      <c r="CD45" s="264"/>
      <c r="CE45" s="265"/>
      <c r="CF45" s="267"/>
      <c r="CG45" s="264"/>
      <c r="CH45" s="318"/>
      <c r="CI45" s="270"/>
      <c r="CJ45" s="264"/>
      <c r="CK45" s="272"/>
      <c r="CL45" s="264"/>
      <c r="CM45" s="374"/>
      <c r="CN45" s="273"/>
      <c r="CO45" s="274"/>
      <c r="CP45" s="275">
        <f t="shared" si="1"/>
        <v>0</v>
      </c>
      <c r="CQ45" s="265"/>
      <c r="CR45" s="276"/>
      <c r="CS45" s="265"/>
      <c r="CT45" s="276"/>
      <c r="CU45" s="265"/>
      <c r="CV45" s="276"/>
      <c r="CW45" s="265"/>
      <c r="CX45" s="276"/>
      <c r="CY45" s="265"/>
      <c r="CZ45" s="276"/>
      <c r="DA45" s="265"/>
      <c r="DB45" s="276"/>
      <c r="DC45" s="265"/>
      <c r="DD45" s="276"/>
      <c r="DE45" s="265"/>
      <c r="DF45" s="276"/>
      <c r="DG45" s="265"/>
      <c r="DH45" s="276"/>
      <c r="DI45" s="265"/>
      <c r="DJ45" s="276"/>
      <c r="DK45" s="265"/>
      <c r="DL45" s="276"/>
      <c r="DM45" s="265"/>
      <c r="DN45" s="276"/>
      <c r="DO45" s="265"/>
      <c r="DP45" s="276"/>
      <c r="DQ45" s="264"/>
      <c r="DR45" s="273"/>
      <c r="DS45" s="334"/>
      <c r="DT45" s="273"/>
      <c r="DU45" s="334"/>
      <c r="DV45" s="584"/>
      <c r="DW45" s="334"/>
      <c r="DX45" s="277"/>
      <c r="DY45" s="264"/>
      <c r="DZ45" s="318"/>
      <c r="EA45" s="264"/>
      <c r="EB45" s="578"/>
      <c r="EC45" s="264"/>
      <c r="ED45" s="278"/>
      <c r="EE45" s="264"/>
      <c r="EF45" s="406"/>
      <c r="EG45" s="96"/>
      <c r="EH45" s="279"/>
      <c r="EI45" s="251">
        <f>SUMPRODUCT(D45:EH45,'Bhilai R'!D45:EH45)</f>
        <v>0</v>
      </c>
      <c r="EJ45" s="3" t="s">
        <v>1016</v>
      </c>
      <c r="ER45" s="64" t="s">
        <v>61</v>
      </c>
      <c r="ES45" s="61">
        <f t="shared" si="0"/>
        <v>0</v>
      </c>
      <c r="ET45" s="24">
        <f t="shared" si="2"/>
        <v>0</v>
      </c>
    </row>
    <row r="46" spans="2:150" ht="15" hidden="1" customHeight="1">
      <c r="B46" s="65">
        <f t="shared" si="3"/>
        <v>41</v>
      </c>
      <c r="C46" s="61"/>
      <c r="D46" s="262"/>
      <c r="E46" s="263"/>
      <c r="F46" s="264"/>
      <c r="G46" s="262"/>
      <c r="H46" s="263"/>
      <c r="I46" s="264"/>
      <c r="J46" s="322"/>
      <c r="K46" s="263"/>
      <c r="L46" s="264"/>
      <c r="M46" s="322"/>
      <c r="N46" s="263"/>
      <c r="O46" s="264"/>
      <c r="P46" s="416"/>
      <c r="Q46" s="263"/>
      <c r="R46" s="264"/>
      <c r="S46" s="265"/>
      <c r="T46" s="263"/>
      <c r="U46" s="264"/>
      <c r="V46" s="425"/>
      <c r="W46" s="263"/>
      <c r="X46" s="264"/>
      <c r="Y46" s="262"/>
      <c r="Z46" s="264"/>
      <c r="AA46" s="381"/>
      <c r="AB46" s="265"/>
      <c r="AC46" s="266"/>
      <c r="AD46" s="264"/>
      <c r="AE46" s="361"/>
      <c r="AF46" s="266"/>
      <c r="AG46" s="264"/>
      <c r="AH46" s="262"/>
      <c r="AI46" s="267"/>
      <c r="AJ46" s="264"/>
      <c r="AK46" s="262"/>
      <c r="AL46" s="267"/>
      <c r="AM46" s="264"/>
      <c r="AN46" s="262"/>
      <c r="AO46" s="267"/>
      <c r="AP46" s="264"/>
      <c r="AQ46" s="262"/>
      <c r="AR46" s="267"/>
      <c r="AS46" s="264"/>
      <c r="AT46" s="388"/>
      <c r="AU46" s="268"/>
      <c r="AV46" s="265"/>
      <c r="AW46" s="266"/>
      <c r="AX46" s="264"/>
      <c r="AY46" s="265"/>
      <c r="AZ46" s="266"/>
      <c r="BA46" s="264"/>
      <c r="BB46" s="262"/>
      <c r="BC46" s="267"/>
      <c r="BD46" s="264"/>
      <c r="BE46" s="262"/>
      <c r="BF46" s="267"/>
      <c r="BG46" s="264"/>
      <c r="BH46" s="262"/>
      <c r="BI46" s="267"/>
      <c r="BJ46" s="264"/>
      <c r="BK46" s="388"/>
      <c r="BL46" s="268"/>
      <c r="BM46" s="262"/>
      <c r="BN46" s="267"/>
      <c r="BO46" s="264"/>
      <c r="BP46" s="266"/>
      <c r="BQ46" s="267"/>
      <c r="BR46" s="264"/>
      <c r="BS46" s="269"/>
      <c r="BT46" s="270"/>
      <c r="BU46" s="264"/>
      <c r="BV46" s="281"/>
      <c r="BW46" s="270"/>
      <c r="BX46" s="264"/>
      <c r="BY46" s="271"/>
      <c r="BZ46" s="270"/>
      <c r="CA46" s="264"/>
      <c r="CB46" s="265"/>
      <c r="CC46" s="270"/>
      <c r="CD46" s="264"/>
      <c r="CE46" s="265"/>
      <c r="CF46" s="267"/>
      <c r="CG46" s="264"/>
      <c r="CH46" s="318"/>
      <c r="CI46" s="270"/>
      <c r="CJ46" s="264"/>
      <c r="CK46" s="272"/>
      <c r="CL46" s="264"/>
      <c r="CM46" s="374"/>
      <c r="CN46" s="273"/>
      <c r="CO46" s="274"/>
      <c r="CP46" s="275">
        <f t="shared" si="1"/>
        <v>0</v>
      </c>
      <c r="CQ46" s="265"/>
      <c r="CR46" s="276"/>
      <c r="CS46" s="265"/>
      <c r="CT46" s="276"/>
      <c r="CU46" s="265"/>
      <c r="CV46" s="276"/>
      <c r="CW46" s="265"/>
      <c r="CX46" s="276"/>
      <c r="CY46" s="265"/>
      <c r="CZ46" s="276"/>
      <c r="DA46" s="265"/>
      <c r="DB46" s="276"/>
      <c r="DC46" s="265"/>
      <c r="DD46" s="276"/>
      <c r="DE46" s="265"/>
      <c r="DF46" s="276"/>
      <c r="DG46" s="265"/>
      <c r="DH46" s="276"/>
      <c r="DI46" s="265"/>
      <c r="DJ46" s="276"/>
      <c r="DK46" s="265"/>
      <c r="DL46" s="276"/>
      <c r="DM46" s="265"/>
      <c r="DN46" s="276"/>
      <c r="DO46" s="265"/>
      <c r="DP46" s="276"/>
      <c r="DQ46" s="264"/>
      <c r="DR46" s="273"/>
      <c r="DS46" s="334"/>
      <c r="DT46" s="273"/>
      <c r="DU46" s="334"/>
      <c r="DV46" s="584"/>
      <c r="DW46" s="334"/>
      <c r="DX46" s="277"/>
      <c r="DY46" s="264"/>
      <c r="DZ46" s="318"/>
      <c r="EA46" s="264"/>
      <c r="EB46" s="578"/>
      <c r="EC46" s="264"/>
      <c r="ED46" s="278"/>
      <c r="EE46" s="264"/>
      <c r="EF46" s="406"/>
      <c r="EG46" s="96"/>
      <c r="EH46" s="279"/>
      <c r="EI46" s="251">
        <f>SUMPRODUCT(D46:EH46,'Bhilai R'!D46:EH46)</f>
        <v>0</v>
      </c>
      <c r="EJ46" s="3" t="s">
        <v>1016</v>
      </c>
      <c r="ER46" s="64" t="s">
        <v>62</v>
      </c>
      <c r="ES46" s="61">
        <f t="shared" si="0"/>
        <v>0</v>
      </c>
      <c r="ET46" s="24">
        <f t="shared" si="2"/>
        <v>0</v>
      </c>
    </row>
    <row r="47" spans="2:150" ht="16.149999999999999" customHeight="1">
      <c r="B47" s="65">
        <f t="shared" si="3"/>
        <v>42</v>
      </c>
      <c r="C47" s="61" t="s">
        <v>116</v>
      </c>
      <c r="D47" s="262"/>
      <c r="E47" s="263"/>
      <c r="F47" s="264"/>
      <c r="G47" s="262"/>
      <c r="H47" s="263"/>
      <c r="I47" s="264"/>
      <c r="J47" s="322"/>
      <c r="K47" s="263"/>
      <c r="L47" s="264"/>
      <c r="M47" s="322"/>
      <c r="N47" s="263"/>
      <c r="O47" s="264"/>
      <c r="P47" s="416"/>
      <c r="Q47" s="263"/>
      <c r="R47" s="264"/>
      <c r="S47" s="265"/>
      <c r="T47" s="263"/>
      <c r="U47" s="264"/>
      <c r="V47" s="425"/>
      <c r="W47" s="263"/>
      <c r="X47" s="264"/>
      <c r="Y47" s="262"/>
      <c r="Z47" s="264"/>
      <c r="AA47" s="381"/>
      <c r="AB47" s="265"/>
      <c r="AC47" s="266"/>
      <c r="AD47" s="264"/>
      <c r="AE47" s="361"/>
      <c r="AF47" s="266"/>
      <c r="AG47" s="264"/>
      <c r="AH47" s="262"/>
      <c r="AI47" s="267"/>
      <c r="AJ47" s="264"/>
      <c r="AK47" s="262"/>
      <c r="AL47" s="267"/>
      <c r="AM47" s="264"/>
      <c r="AN47" s="262">
        <v>3</v>
      </c>
      <c r="AO47" s="267"/>
      <c r="AP47" s="264"/>
      <c r="AQ47" s="262"/>
      <c r="AR47" s="267"/>
      <c r="AS47" s="264"/>
      <c r="AT47" s="388"/>
      <c r="AU47" s="268"/>
      <c r="AV47" s="265"/>
      <c r="AW47" s="266"/>
      <c r="AX47" s="264"/>
      <c r="AY47" s="265"/>
      <c r="AZ47" s="266"/>
      <c r="BA47" s="264"/>
      <c r="BB47" s="262"/>
      <c r="BC47" s="267"/>
      <c r="BD47" s="264"/>
      <c r="BE47" s="262">
        <v>1</v>
      </c>
      <c r="BF47" s="267"/>
      <c r="BG47" s="264"/>
      <c r="BH47" s="262"/>
      <c r="BI47" s="267"/>
      <c r="BJ47" s="264"/>
      <c r="BK47" s="388"/>
      <c r="BL47" s="268"/>
      <c r="BM47" s="262"/>
      <c r="BN47" s="267"/>
      <c r="BO47" s="264"/>
      <c r="BP47" s="266"/>
      <c r="BQ47" s="267"/>
      <c r="BR47" s="264"/>
      <c r="BS47" s="269"/>
      <c r="BT47" s="270"/>
      <c r="BU47" s="264"/>
      <c r="BV47" s="281"/>
      <c r="BW47" s="270"/>
      <c r="BX47" s="264"/>
      <c r="BY47" s="271"/>
      <c r="BZ47" s="270"/>
      <c r="CA47" s="264"/>
      <c r="CB47" s="265"/>
      <c r="CC47" s="270"/>
      <c r="CD47" s="264"/>
      <c r="CE47" s="265"/>
      <c r="CF47" s="267"/>
      <c r="CG47" s="264"/>
      <c r="CH47" s="318"/>
      <c r="CI47" s="270"/>
      <c r="CJ47" s="264"/>
      <c r="CK47" s="272"/>
      <c r="CL47" s="264"/>
      <c r="CM47" s="374"/>
      <c r="CN47" s="273"/>
      <c r="CO47" s="274"/>
      <c r="CP47" s="275">
        <f t="shared" si="1"/>
        <v>0</v>
      </c>
      <c r="CQ47" s="265"/>
      <c r="CR47" s="276"/>
      <c r="CS47" s="265"/>
      <c r="CT47" s="276"/>
      <c r="CU47" s="265"/>
      <c r="CV47" s="276"/>
      <c r="CW47" s="265"/>
      <c r="CX47" s="276"/>
      <c r="CY47" s="265"/>
      <c r="CZ47" s="276"/>
      <c r="DA47" s="265"/>
      <c r="DB47" s="276"/>
      <c r="DC47" s="265"/>
      <c r="DD47" s="276"/>
      <c r="DE47" s="265"/>
      <c r="DF47" s="276"/>
      <c r="DG47" s="265"/>
      <c r="DH47" s="276"/>
      <c r="DI47" s="265"/>
      <c r="DJ47" s="276"/>
      <c r="DK47" s="265"/>
      <c r="DL47" s="276"/>
      <c r="DM47" s="265"/>
      <c r="DN47" s="276"/>
      <c r="DO47" s="265"/>
      <c r="DP47" s="276"/>
      <c r="DQ47" s="264"/>
      <c r="DR47" s="273"/>
      <c r="DS47" s="334"/>
      <c r="DT47" s="273"/>
      <c r="DU47" s="334"/>
      <c r="DV47" s="584"/>
      <c r="DW47" s="334"/>
      <c r="DX47" s="277"/>
      <c r="DY47" s="264"/>
      <c r="DZ47" s="318"/>
      <c r="EA47" s="264"/>
      <c r="EB47" s="578"/>
      <c r="EC47" s="264"/>
      <c r="ED47" s="278"/>
      <c r="EE47" s="264"/>
      <c r="EF47" s="406"/>
      <c r="EG47" s="96"/>
      <c r="EH47" s="279"/>
      <c r="EI47" s="251">
        <f>SUMPRODUCT(D47:EH47,'Bhilai R'!D47:EH47)</f>
        <v>3204</v>
      </c>
      <c r="EJ47" s="3" t="s">
        <v>1030</v>
      </c>
      <c r="ER47" s="64" t="s">
        <v>63</v>
      </c>
      <c r="ES47" s="61" t="str">
        <f t="shared" si="0"/>
        <v>Sai Kripa Dairy</v>
      </c>
      <c r="ET47" s="24">
        <f t="shared" si="2"/>
        <v>3204</v>
      </c>
    </row>
    <row r="48" spans="2:150" ht="15" customHeight="1">
      <c r="B48" s="65">
        <f>B47+1</f>
        <v>43</v>
      </c>
      <c r="C48" s="61" t="s">
        <v>916</v>
      </c>
      <c r="D48" s="262">
        <v>1</v>
      </c>
      <c r="E48" s="263"/>
      <c r="F48" s="264"/>
      <c r="G48" s="262"/>
      <c r="H48" s="263"/>
      <c r="I48" s="264"/>
      <c r="J48" s="322"/>
      <c r="K48" s="263"/>
      <c r="L48" s="264"/>
      <c r="M48" s="322"/>
      <c r="N48" s="263"/>
      <c r="O48" s="264"/>
      <c r="P48" s="416"/>
      <c r="Q48" s="263"/>
      <c r="R48" s="264"/>
      <c r="S48" s="265"/>
      <c r="T48" s="263"/>
      <c r="U48" s="264"/>
      <c r="V48" s="425"/>
      <c r="W48" s="263"/>
      <c r="X48" s="264"/>
      <c r="Y48" s="262"/>
      <c r="Z48" s="264"/>
      <c r="AA48" s="381"/>
      <c r="AB48" s="265"/>
      <c r="AC48" s="266"/>
      <c r="AD48" s="264"/>
      <c r="AE48" s="361"/>
      <c r="AF48" s="266"/>
      <c r="AG48" s="264"/>
      <c r="AH48" s="262"/>
      <c r="AI48" s="267"/>
      <c r="AJ48" s="264"/>
      <c r="AK48" s="262"/>
      <c r="AL48" s="267"/>
      <c r="AM48" s="264"/>
      <c r="AN48" s="262"/>
      <c r="AO48" s="267"/>
      <c r="AP48" s="264"/>
      <c r="AQ48" s="262"/>
      <c r="AR48" s="267"/>
      <c r="AS48" s="264"/>
      <c r="AT48" s="388"/>
      <c r="AU48" s="268"/>
      <c r="AV48" s="265"/>
      <c r="AW48" s="266"/>
      <c r="AX48" s="264"/>
      <c r="AY48" s="265"/>
      <c r="AZ48" s="266"/>
      <c r="BA48" s="264"/>
      <c r="BB48" s="262"/>
      <c r="BC48" s="267"/>
      <c r="BD48" s="264"/>
      <c r="BE48" s="262"/>
      <c r="BF48" s="267"/>
      <c r="BG48" s="264"/>
      <c r="BH48" s="262"/>
      <c r="BI48" s="267"/>
      <c r="BJ48" s="264"/>
      <c r="BK48" s="388"/>
      <c r="BL48" s="268"/>
      <c r="BM48" s="262"/>
      <c r="BN48" s="267"/>
      <c r="BO48" s="264"/>
      <c r="BP48" s="266"/>
      <c r="BQ48" s="267"/>
      <c r="BR48" s="264"/>
      <c r="BS48" s="269"/>
      <c r="BT48" s="270"/>
      <c r="BU48" s="264"/>
      <c r="BV48" s="281"/>
      <c r="BW48" s="270"/>
      <c r="BX48" s="264"/>
      <c r="BY48" s="271"/>
      <c r="BZ48" s="270"/>
      <c r="CA48" s="264"/>
      <c r="CB48" s="265"/>
      <c r="CC48" s="270"/>
      <c r="CD48" s="264"/>
      <c r="CE48" s="265"/>
      <c r="CF48" s="267"/>
      <c r="CG48" s="264"/>
      <c r="CH48" s="318"/>
      <c r="CI48" s="270"/>
      <c r="CJ48" s="264"/>
      <c r="CK48" s="272"/>
      <c r="CL48" s="264"/>
      <c r="CM48" s="374"/>
      <c r="CN48" s="273"/>
      <c r="CO48" s="274"/>
      <c r="CP48" s="275">
        <f t="shared" si="1"/>
        <v>0</v>
      </c>
      <c r="CQ48" s="265"/>
      <c r="CR48" s="276"/>
      <c r="CS48" s="265"/>
      <c r="CT48" s="276"/>
      <c r="CU48" s="265"/>
      <c r="CV48" s="276"/>
      <c r="CW48" s="265"/>
      <c r="CX48" s="276"/>
      <c r="CY48" s="265"/>
      <c r="CZ48" s="276"/>
      <c r="DA48" s="265"/>
      <c r="DB48" s="276"/>
      <c r="DC48" s="265"/>
      <c r="DD48" s="276"/>
      <c r="DE48" s="265"/>
      <c r="DF48" s="276"/>
      <c r="DG48" s="265"/>
      <c r="DH48" s="276"/>
      <c r="DI48" s="265"/>
      <c r="DJ48" s="276"/>
      <c r="DK48" s="265"/>
      <c r="DL48" s="276"/>
      <c r="DM48" s="265"/>
      <c r="DN48" s="276"/>
      <c r="DO48" s="265"/>
      <c r="DP48" s="276"/>
      <c r="DQ48" s="264"/>
      <c r="DR48" s="273"/>
      <c r="DS48" s="334"/>
      <c r="DT48" s="273"/>
      <c r="DU48" s="334"/>
      <c r="DV48" s="584"/>
      <c r="DW48" s="334"/>
      <c r="DX48" s="277"/>
      <c r="DY48" s="264"/>
      <c r="DZ48" s="318"/>
      <c r="EA48" s="264"/>
      <c r="EB48" s="578"/>
      <c r="EC48" s="264"/>
      <c r="ED48" s="278"/>
      <c r="EE48" s="264"/>
      <c r="EF48" s="406"/>
      <c r="EG48" s="96"/>
      <c r="EH48" s="279"/>
      <c r="EI48" s="251">
        <f>SUMPRODUCT(D48:EH48,'Bhilai R'!D48:EH48)</f>
        <v>666</v>
      </c>
      <c r="EJ48" s="3" t="s">
        <v>1030</v>
      </c>
      <c r="ER48" s="64" t="s">
        <v>64</v>
      </c>
      <c r="ES48" s="61" t="str">
        <f t="shared" si="0"/>
        <v>Yadav Kirana</v>
      </c>
      <c r="ET48" s="24">
        <f t="shared" si="2"/>
        <v>666</v>
      </c>
    </row>
    <row r="49" spans="2:150" ht="15" hidden="1" customHeight="1">
      <c r="B49" s="65">
        <f t="shared" si="3"/>
        <v>44</v>
      </c>
      <c r="C49" s="53" t="s">
        <v>367</v>
      </c>
      <c r="D49" s="262"/>
      <c r="E49" s="263"/>
      <c r="F49" s="264"/>
      <c r="G49" s="262"/>
      <c r="H49" s="263"/>
      <c r="I49" s="264"/>
      <c r="J49" s="322"/>
      <c r="K49" s="263"/>
      <c r="L49" s="264"/>
      <c r="M49" s="322"/>
      <c r="N49" s="263"/>
      <c r="O49" s="264"/>
      <c r="P49" s="416"/>
      <c r="Q49" s="263"/>
      <c r="R49" s="264"/>
      <c r="S49" s="265"/>
      <c r="T49" s="263"/>
      <c r="U49" s="264"/>
      <c r="V49" s="425"/>
      <c r="W49" s="263"/>
      <c r="X49" s="264"/>
      <c r="Y49" s="262"/>
      <c r="Z49" s="264"/>
      <c r="AA49" s="381"/>
      <c r="AB49" s="265"/>
      <c r="AC49" s="266"/>
      <c r="AD49" s="264"/>
      <c r="AE49" s="361"/>
      <c r="AF49" s="266"/>
      <c r="AG49" s="264"/>
      <c r="AH49" s="262"/>
      <c r="AI49" s="267"/>
      <c r="AJ49" s="264"/>
      <c r="AK49" s="262"/>
      <c r="AL49" s="267"/>
      <c r="AM49" s="264"/>
      <c r="AN49" s="262"/>
      <c r="AO49" s="267"/>
      <c r="AP49" s="264"/>
      <c r="AQ49" s="262"/>
      <c r="AR49" s="267"/>
      <c r="AS49" s="264"/>
      <c r="AT49" s="388"/>
      <c r="AU49" s="268"/>
      <c r="AV49" s="265"/>
      <c r="AW49" s="266"/>
      <c r="AX49" s="264"/>
      <c r="AY49" s="265"/>
      <c r="AZ49" s="266"/>
      <c r="BA49" s="264"/>
      <c r="BB49" s="262"/>
      <c r="BC49" s="267"/>
      <c r="BD49" s="264"/>
      <c r="BE49" s="262"/>
      <c r="BF49" s="267"/>
      <c r="BG49" s="264"/>
      <c r="BH49" s="262"/>
      <c r="BI49" s="267"/>
      <c r="BJ49" s="264"/>
      <c r="BK49" s="388"/>
      <c r="BL49" s="268"/>
      <c r="BM49" s="262"/>
      <c r="BN49" s="267"/>
      <c r="BO49" s="264"/>
      <c r="BP49" s="266"/>
      <c r="BQ49" s="267"/>
      <c r="BR49" s="264"/>
      <c r="BS49" s="269"/>
      <c r="BT49" s="270"/>
      <c r="BU49" s="264"/>
      <c r="BV49" s="281"/>
      <c r="BW49" s="270"/>
      <c r="BX49" s="264"/>
      <c r="BY49" s="271"/>
      <c r="BZ49" s="270"/>
      <c r="CA49" s="264"/>
      <c r="CB49" s="265"/>
      <c r="CC49" s="270"/>
      <c r="CD49" s="264"/>
      <c r="CE49" s="265"/>
      <c r="CF49" s="267"/>
      <c r="CG49" s="264"/>
      <c r="CH49" s="318"/>
      <c r="CI49" s="270"/>
      <c r="CJ49" s="264"/>
      <c r="CK49" s="272"/>
      <c r="CL49" s="264"/>
      <c r="CM49" s="374"/>
      <c r="CN49" s="273"/>
      <c r="CO49" s="274"/>
      <c r="CP49" s="275">
        <f t="shared" si="1"/>
        <v>0</v>
      </c>
      <c r="CQ49" s="265"/>
      <c r="CR49" s="276"/>
      <c r="CS49" s="265"/>
      <c r="CT49" s="276"/>
      <c r="CU49" s="265"/>
      <c r="CV49" s="276"/>
      <c r="CW49" s="265"/>
      <c r="CX49" s="276"/>
      <c r="CY49" s="265"/>
      <c r="CZ49" s="276"/>
      <c r="DA49" s="265"/>
      <c r="DB49" s="276"/>
      <c r="DC49" s="265"/>
      <c r="DD49" s="276"/>
      <c r="DE49" s="265"/>
      <c r="DF49" s="276"/>
      <c r="DG49" s="265"/>
      <c r="DH49" s="276"/>
      <c r="DI49" s="265"/>
      <c r="DJ49" s="276"/>
      <c r="DK49" s="265"/>
      <c r="DL49" s="276"/>
      <c r="DM49" s="265"/>
      <c r="DN49" s="276"/>
      <c r="DO49" s="265"/>
      <c r="DP49" s="276"/>
      <c r="DQ49" s="264"/>
      <c r="DR49" s="273"/>
      <c r="DS49" s="334"/>
      <c r="DT49" s="273"/>
      <c r="DU49" s="334"/>
      <c r="DV49" s="584"/>
      <c r="DW49" s="334"/>
      <c r="DX49" s="277"/>
      <c r="DY49" s="264"/>
      <c r="DZ49" s="318"/>
      <c r="EA49" s="264"/>
      <c r="EB49" s="578"/>
      <c r="EC49" s="264"/>
      <c r="ED49" s="278"/>
      <c r="EE49" s="264"/>
      <c r="EF49" s="406"/>
      <c r="EG49" s="96"/>
      <c r="EH49" s="279"/>
      <c r="EI49" s="251">
        <f>SUMPRODUCT(D49:EH49,'Bhilai R'!D49:EH49)</f>
        <v>0</v>
      </c>
      <c r="EJ49" s="3" t="s">
        <v>1032</v>
      </c>
      <c r="ER49" s="64" t="s">
        <v>65</v>
      </c>
      <c r="ES49" s="61" t="str">
        <f t="shared" si="0"/>
        <v>Mahesh Pan &amp; Daily Needs</v>
      </c>
      <c r="ET49" s="24">
        <f t="shared" si="2"/>
        <v>0</v>
      </c>
    </row>
    <row r="50" spans="2:150" ht="15" customHeight="1">
      <c r="B50" s="65">
        <f t="shared" si="3"/>
        <v>45</v>
      </c>
      <c r="C50" s="61" t="s">
        <v>917</v>
      </c>
      <c r="D50" s="262"/>
      <c r="E50" s="263"/>
      <c r="F50" s="264"/>
      <c r="G50" s="262"/>
      <c r="H50" s="263"/>
      <c r="I50" s="264"/>
      <c r="J50" s="322"/>
      <c r="K50" s="263"/>
      <c r="L50" s="264"/>
      <c r="M50" s="322"/>
      <c r="N50" s="263"/>
      <c r="O50" s="264"/>
      <c r="P50" s="416"/>
      <c r="Q50" s="263"/>
      <c r="R50" s="264"/>
      <c r="S50" s="265"/>
      <c r="T50" s="263"/>
      <c r="U50" s="264"/>
      <c r="V50" s="425"/>
      <c r="W50" s="263"/>
      <c r="X50" s="264"/>
      <c r="Y50" s="262"/>
      <c r="Z50" s="264"/>
      <c r="AA50" s="381"/>
      <c r="AB50" s="265"/>
      <c r="AC50" s="266"/>
      <c r="AD50" s="264"/>
      <c r="AE50" s="361"/>
      <c r="AF50" s="266"/>
      <c r="AG50" s="264"/>
      <c r="AH50" s="262"/>
      <c r="AI50" s="267"/>
      <c r="AJ50" s="264"/>
      <c r="AK50" s="262"/>
      <c r="AL50" s="267"/>
      <c r="AM50" s="264"/>
      <c r="AN50" s="262"/>
      <c r="AO50" s="267"/>
      <c r="AP50" s="264"/>
      <c r="AQ50" s="262"/>
      <c r="AR50" s="267"/>
      <c r="AS50" s="264"/>
      <c r="AT50" s="388"/>
      <c r="AU50" s="268"/>
      <c r="AV50" s="265"/>
      <c r="AW50" s="266"/>
      <c r="AX50" s="264"/>
      <c r="AY50" s="265"/>
      <c r="AZ50" s="266"/>
      <c r="BA50" s="264"/>
      <c r="BB50" s="262"/>
      <c r="BC50" s="267"/>
      <c r="BD50" s="264"/>
      <c r="BE50" s="262">
        <v>1</v>
      </c>
      <c r="BF50" s="267"/>
      <c r="BG50" s="264"/>
      <c r="BH50" s="262">
        <v>1</v>
      </c>
      <c r="BI50" s="267"/>
      <c r="BJ50" s="264"/>
      <c r="BK50" s="388"/>
      <c r="BL50" s="268"/>
      <c r="BM50" s="262"/>
      <c r="BN50" s="267"/>
      <c r="BO50" s="264"/>
      <c r="BP50" s="266"/>
      <c r="BQ50" s="267"/>
      <c r="BR50" s="264"/>
      <c r="BS50" s="269"/>
      <c r="BT50" s="270"/>
      <c r="BU50" s="264"/>
      <c r="BV50" s="281"/>
      <c r="BW50" s="270"/>
      <c r="BX50" s="264"/>
      <c r="BY50" s="271"/>
      <c r="BZ50" s="270"/>
      <c r="CA50" s="264"/>
      <c r="CB50" s="265"/>
      <c r="CC50" s="270"/>
      <c r="CD50" s="264"/>
      <c r="CE50" s="265"/>
      <c r="CF50" s="267"/>
      <c r="CG50" s="264"/>
      <c r="CH50" s="318"/>
      <c r="CI50" s="270"/>
      <c r="CJ50" s="264"/>
      <c r="CK50" s="272"/>
      <c r="CL50" s="264"/>
      <c r="CM50" s="374"/>
      <c r="CN50" s="273"/>
      <c r="CO50" s="274"/>
      <c r="CP50" s="275">
        <f t="shared" si="1"/>
        <v>0</v>
      </c>
      <c r="CQ50" s="265"/>
      <c r="CR50" s="276"/>
      <c r="CS50" s="265"/>
      <c r="CT50" s="276"/>
      <c r="CU50" s="265"/>
      <c r="CV50" s="276"/>
      <c r="CW50" s="265"/>
      <c r="CX50" s="276"/>
      <c r="CY50" s="265"/>
      <c r="CZ50" s="276"/>
      <c r="DA50" s="265"/>
      <c r="DB50" s="276"/>
      <c r="DC50" s="265"/>
      <c r="DD50" s="276"/>
      <c r="DE50" s="265"/>
      <c r="DF50" s="276"/>
      <c r="DG50" s="265"/>
      <c r="DH50" s="276"/>
      <c r="DI50" s="265"/>
      <c r="DJ50" s="276"/>
      <c r="DK50" s="265"/>
      <c r="DL50" s="276"/>
      <c r="DM50" s="265"/>
      <c r="DN50" s="276"/>
      <c r="DO50" s="265"/>
      <c r="DP50" s="276"/>
      <c r="DQ50" s="264"/>
      <c r="DR50" s="273"/>
      <c r="DS50" s="334"/>
      <c r="DT50" s="273"/>
      <c r="DU50" s="334"/>
      <c r="DV50" s="584"/>
      <c r="DW50" s="334"/>
      <c r="DX50" s="277"/>
      <c r="DY50" s="264"/>
      <c r="DZ50" s="318"/>
      <c r="EA50" s="264"/>
      <c r="EB50" s="578"/>
      <c r="EC50" s="264"/>
      <c r="ED50" s="278"/>
      <c r="EE50" s="264"/>
      <c r="EF50" s="406"/>
      <c r="EG50" s="96"/>
      <c r="EH50" s="279"/>
      <c r="EI50" s="251">
        <f>SUMPRODUCT(D50:EH50,'Bhilai R'!D50:EH50)</f>
        <v>1112</v>
      </c>
      <c r="EJ50" s="3" t="s">
        <v>1030</v>
      </c>
      <c r="ER50" s="64" t="s">
        <v>66</v>
      </c>
      <c r="ES50" s="61" t="str">
        <f t="shared" si="0"/>
        <v>M P S  Agency</v>
      </c>
      <c r="ET50" s="24">
        <f t="shared" si="2"/>
        <v>1112</v>
      </c>
    </row>
    <row r="51" spans="2:150" ht="15" hidden="1" customHeight="1">
      <c r="B51" s="65">
        <f t="shared" si="3"/>
        <v>46</v>
      </c>
      <c r="C51" s="61" t="s">
        <v>554</v>
      </c>
      <c r="D51" s="262"/>
      <c r="E51" s="263"/>
      <c r="F51" s="264"/>
      <c r="G51" s="262"/>
      <c r="H51" s="263"/>
      <c r="I51" s="264"/>
      <c r="J51" s="322"/>
      <c r="K51" s="263"/>
      <c r="L51" s="264"/>
      <c r="M51" s="322"/>
      <c r="N51" s="263"/>
      <c r="O51" s="264"/>
      <c r="P51" s="416"/>
      <c r="Q51" s="263"/>
      <c r="R51" s="264"/>
      <c r="S51" s="265"/>
      <c r="T51" s="263"/>
      <c r="U51" s="264"/>
      <c r="V51" s="425"/>
      <c r="W51" s="263"/>
      <c r="X51" s="264"/>
      <c r="Y51" s="262"/>
      <c r="Z51" s="264"/>
      <c r="AA51" s="381"/>
      <c r="AB51" s="265"/>
      <c r="AC51" s="266"/>
      <c r="AD51" s="264"/>
      <c r="AE51" s="361"/>
      <c r="AF51" s="266"/>
      <c r="AG51" s="264"/>
      <c r="AH51" s="262"/>
      <c r="AI51" s="267"/>
      <c r="AJ51" s="264"/>
      <c r="AK51" s="262"/>
      <c r="AL51" s="267"/>
      <c r="AM51" s="264"/>
      <c r="AN51" s="262"/>
      <c r="AO51" s="267"/>
      <c r="AP51" s="264"/>
      <c r="AQ51" s="262"/>
      <c r="AR51" s="267"/>
      <c r="AS51" s="264"/>
      <c r="AT51" s="388"/>
      <c r="AU51" s="268"/>
      <c r="AV51" s="265"/>
      <c r="AW51" s="266"/>
      <c r="AX51" s="264"/>
      <c r="AY51" s="265"/>
      <c r="AZ51" s="266"/>
      <c r="BA51" s="264"/>
      <c r="BB51" s="262"/>
      <c r="BC51" s="267"/>
      <c r="BD51" s="264"/>
      <c r="BE51" s="262"/>
      <c r="BF51" s="267"/>
      <c r="BG51" s="264"/>
      <c r="BH51" s="262"/>
      <c r="BI51" s="267"/>
      <c r="BJ51" s="264"/>
      <c r="BK51" s="388"/>
      <c r="BL51" s="268"/>
      <c r="BM51" s="262"/>
      <c r="BN51" s="267"/>
      <c r="BO51" s="264"/>
      <c r="BP51" s="266"/>
      <c r="BQ51" s="267"/>
      <c r="BR51" s="264"/>
      <c r="BS51" s="269"/>
      <c r="BT51" s="270"/>
      <c r="BU51" s="264"/>
      <c r="BV51" s="281"/>
      <c r="BW51" s="270"/>
      <c r="BX51" s="264"/>
      <c r="BY51" s="271"/>
      <c r="BZ51" s="270"/>
      <c r="CA51" s="264"/>
      <c r="CB51" s="265"/>
      <c r="CC51" s="270"/>
      <c r="CD51" s="264"/>
      <c r="CE51" s="265"/>
      <c r="CF51" s="267"/>
      <c r="CG51" s="264"/>
      <c r="CH51" s="318"/>
      <c r="CI51" s="270"/>
      <c r="CJ51" s="264"/>
      <c r="CK51" s="272"/>
      <c r="CL51" s="264"/>
      <c r="CM51" s="374"/>
      <c r="CN51" s="273"/>
      <c r="CO51" s="274"/>
      <c r="CP51" s="275">
        <f t="shared" si="1"/>
        <v>0</v>
      </c>
      <c r="CQ51" s="265"/>
      <c r="CR51" s="276"/>
      <c r="CS51" s="265"/>
      <c r="CT51" s="276"/>
      <c r="CU51" s="265"/>
      <c r="CV51" s="276"/>
      <c r="CW51" s="265"/>
      <c r="CX51" s="276"/>
      <c r="CY51" s="265"/>
      <c r="CZ51" s="276"/>
      <c r="DA51" s="265"/>
      <c r="DB51" s="276"/>
      <c r="DC51" s="265"/>
      <c r="DD51" s="276"/>
      <c r="DE51" s="265"/>
      <c r="DF51" s="276"/>
      <c r="DG51" s="265"/>
      <c r="DH51" s="276"/>
      <c r="DI51" s="265"/>
      <c r="DJ51" s="276"/>
      <c r="DK51" s="265"/>
      <c r="DL51" s="276"/>
      <c r="DM51" s="265"/>
      <c r="DN51" s="276"/>
      <c r="DO51" s="265"/>
      <c r="DP51" s="276"/>
      <c r="DQ51" s="264"/>
      <c r="DR51" s="273"/>
      <c r="DS51" s="334"/>
      <c r="DT51" s="273"/>
      <c r="DU51" s="334"/>
      <c r="DV51" s="584"/>
      <c r="DW51" s="334"/>
      <c r="DX51" s="277"/>
      <c r="DY51" s="264"/>
      <c r="DZ51" s="318"/>
      <c r="EA51" s="264"/>
      <c r="EB51" s="578"/>
      <c r="EC51" s="264"/>
      <c r="ED51" s="278"/>
      <c r="EE51" s="264"/>
      <c r="EF51" s="406"/>
      <c r="EG51" s="96"/>
      <c r="EH51" s="279"/>
      <c r="EI51" s="251">
        <f>SUMPRODUCT(D51:EH51,'Bhilai R'!D51:EH51)</f>
        <v>0</v>
      </c>
      <c r="EJ51" s="3" t="s">
        <v>1030</v>
      </c>
      <c r="ER51" s="64" t="s">
        <v>67</v>
      </c>
      <c r="ES51" s="61" t="str">
        <f t="shared" si="0"/>
        <v>Pratham Baking Mart</v>
      </c>
      <c r="ET51" s="24">
        <f t="shared" si="2"/>
        <v>0</v>
      </c>
    </row>
    <row r="52" spans="2:150" ht="15" hidden="1" customHeight="1">
      <c r="B52" s="65">
        <f t="shared" si="3"/>
        <v>47</v>
      </c>
      <c r="C52" s="61" t="s">
        <v>439</v>
      </c>
      <c r="D52" s="262"/>
      <c r="E52" s="263"/>
      <c r="F52" s="264"/>
      <c r="G52" s="262"/>
      <c r="H52" s="263"/>
      <c r="I52" s="264"/>
      <c r="J52" s="322"/>
      <c r="K52" s="263"/>
      <c r="L52" s="264"/>
      <c r="M52" s="322"/>
      <c r="N52" s="263"/>
      <c r="O52" s="264"/>
      <c r="P52" s="416"/>
      <c r="Q52" s="263"/>
      <c r="R52" s="264"/>
      <c r="S52" s="265"/>
      <c r="T52" s="263"/>
      <c r="U52" s="264"/>
      <c r="V52" s="425"/>
      <c r="W52" s="263"/>
      <c r="X52" s="264"/>
      <c r="Y52" s="262"/>
      <c r="Z52" s="264"/>
      <c r="AA52" s="381"/>
      <c r="AB52" s="265"/>
      <c r="AC52" s="266"/>
      <c r="AD52" s="264"/>
      <c r="AE52" s="361"/>
      <c r="AF52" s="266"/>
      <c r="AG52" s="264"/>
      <c r="AH52" s="262"/>
      <c r="AI52" s="267"/>
      <c r="AJ52" s="264"/>
      <c r="AK52" s="262"/>
      <c r="AL52" s="267"/>
      <c r="AM52" s="264"/>
      <c r="AN52" s="262"/>
      <c r="AO52" s="267"/>
      <c r="AP52" s="264"/>
      <c r="AQ52" s="262"/>
      <c r="AR52" s="267"/>
      <c r="AS52" s="264"/>
      <c r="AT52" s="388"/>
      <c r="AU52" s="268"/>
      <c r="AV52" s="265"/>
      <c r="AW52" s="266"/>
      <c r="AX52" s="264"/>
      <c r="AY52" s="265"/>
      <c r="AZ52" s="266"/>
      <c r="BA52" s="264"/>
      <c r="BB52" s="262"/>
      <c r="BC52" s="267"/>
      <c r="BD52" s="264"/>
      <c r="BE52" s="262"/>
      <c r="BF52" s="267"/>
      <c r="BG52" s="264"/>
      <c r="BH52" s="262"/>
      <c r="BI52" s="267"/>
      <c r="BJ52" s="264"/>
      <c r="BK52" s="388"/>
      <c r="BL52" s="268"/>
      <c r="BM52" s="262"/>
      <c r="BN52" s="267"/>
      <c r="BO52" s="264"/>
      <c r="BP52" s="266"/>
      <c r="BQ52" s="267"/>
      <c r="BR52" s="264"/>
      <c r="BS52" s="269"/>
      <c r="BT52" s="270"/>
      <c r="BU52" s="264"/>
      <c r="BV52" s="281"/>
      <c r="BW52" s="270"/>
      <c r="BX52" s="264"/>
      <c r="BY52" s="271"/>
      <c r="BZ52" s="270"/>
      <c r="CA52" s="264"/>
      <c r="CB52" s="265"/>
      <c r="CC52" s="270"/>
      <c r="CD52" s="264"/>
      <c r="CE52" s="265"/>
      <c r="CF52" s="267"/>
      <c r="CG52" s="264"/>
      <c r="CH52" s="318"/>
      <c r="CI52" s="270"/>
      <c r="CJ52" s="264"/>
      <c r="CK52" s="272"/>
      <c r="CL52" s="264"/>
      <c r="CM52" s="374"/>
      <c r="CN52" s="273"/>
      <c r="CO52" s="274"/>
      <c r="CP52" s="275">
        <f t="shared" si="1"/>
        <v>0</v>
      </c>
      <c r="CQ52" s="265"/>
      <c r="CR52" s="276"/>
      <c r="CS52" s="265"/>
      <c r="CT52" s="276"/>
      <c r="CU52" s="265"/>
      <c r="CV52" s="276"/>
      <c r="CW52" s="265"/>
      <c r="CX52" s="276"/>
      <c r="CY52" s="265"/>
      <c r="CZ52" s="276"/>
      <c r="DA52" s="265"/>
      <c r="DB52" s="276"/>
      <c r="DC52" s="265"/>
      <c r="DD52" s="276"/>
      <c r="DE52" s="265"/>
      <c r="DF52" s="276"/>
      <c r="DG52" s="265"/>
      <c r="DH52" s="276"/>
      <c r="DI52" s="265"/>
      <c r="DJ52" s="276"/>
      <c r="DK52" s="265"/>
      <c r="DL52" s="276"/>
      <c r="DM52" s="265"/>
      <c r="DN52" s="276"/>
      <c r="DO52" s="265"/>
      <c r="DP52" s="276"/>
      <c r="DQ52" s="264"/>
      <c r="DR52" s="273"/>
      <c r="DS52" s="334"/>
      <c r="DT52" s="273"/>
      <c r="DU52" s="334"/>
      <c r="DV52" s="584"/>
      <c r="DW52" s="334"/>
      <c r="DX52" s="277"/>
      <c r="DY52" s="264"/>
      <c r="DZ52" s="318"/>
      <c r="EA52" s="264"/>
      <c r="EB52" s="578"/>
      <c r="EC52" s="264"/>
      <c r="ED52" s="278"/>
      <c r="EE52" s="264"/>
      <c r="EF52" s="406"/>
      <c r="EG52" s="96"/>
      <c r="EH52" s="279"/>
      <c r="EI52" s="251">
        <f>SUMPRODUCT(D52:EH52,'Bhilai R'!D52:EH52)</f>
        <v>0</v>
      </c>
      <c r="EJ52" s="3" t="s">
        <v>1030</v>
      </c>
      <c r="ER52" s="64" t="s">
        <v>68</v>
      </c>
      <c r="ES52" s="61" t="str">
        <f t="shared" si="0"/>
        <v>Riddhi Trading</v>
      </c>
      <c r="ET52" s="24">
        <f t="shared" si="2"/>
        <v>0</v>
      </c>
    </row>
    <row r="53" spans="2:150" ht="15" customHeight="1">
      <c r="B53" s="65">
        <f t="shared" si="3"/>
        <v>48</v>
      </c>
      <c r="C53" s="61" t="s">
        <v>918</v>
      </c>
      <c r="D53" s="262">
        <v>1</v>
      </c>
      <c r="E53" s="263"/>
      <c r="F53" s="264"/>
      <c r="G53" s="262"/>
      <c r="H53" s="263"/>
      <c r="I53" s="264"/>
      <c r="J53" s="322"/>
      <c r="K53" s="263"/>
      <c r="L53" s="264"/>
      <c r="M53" s="322"/>
      <c r="N53" s="263"/>
      <c r="O53" s="264"/>
      <c r="P53" s="416"/>
      <c r="Q53" s="263"/>
      <c r="R53" s="264"/>
      <c r="S53" s="265"/>
      <c r="T53" s="263"/>
      <c r="U53" s="264"/>
      <c r="V53" s="425"/>
      <c r="W53" s="263"/>
      <c r="X53" s="264"/>
      <c r="Y53" s="262"/>
      <c r="Z53" s="264"/>
      <c r="AA53" s="381"/>
      <c r="AB53" s="265"/>
      <c r="AC53" s="266"/>
      <c r="AD53" s="264"/>
      <c r="AE53" s="361"/>
      <c r="AF53" s="266"/>
      <c r="AG53" s="264"/>
      <c r="AH53" s="262"/>
      <c r="AI53" s="267"/>
      <c r="AJ53" s="264"/>
      <c r="AK53" s="262"/>
      <c r="AL53" s="267"/>
      <c r="AM53" s="264"/>
      <c r="AN53" s="262"/>
      <c r="AO53" s="267"/>
      <c r="AP53" s="264"/>
      <c r="AQ53" s="262"/>
      <c r="AR53" s="267"/>
      <c r="AS53" s="264"/>
      <c r="AT53" s="388"/>
      <c r="AU53" s="268"/>
      <c r="AV53" s="265"/>
      <c r="AW53" s="266"/>
      <c r="AX53" s="264"/>
      <c r="AY53" s="265"/>
      <c r="AZ53" s="266"/>
      <c r="BA53" s="264"/>
      <c r="BB53" s="262"/>
      <c r="BC53" s="267"/>
      <c r="BD53" s="264"/>
      <c r="BE53" s="262"/>
      <c r="BF53" s="267"/>
      <c r="BG53" s="264"/>
      <c r="BH53" s="262"/>
      <c r="BI53" s="267"/>
      <c r="BJ53" s="264"/>
      <c r="BK53" s="388"/>
      <c r="BL53" s="268">
        <v>2</v>
      </c>
      <c r="BM53" s="262"/>
      <c r="BN53" s="267"/>
      <c r="BO53" s="264"/>
      <c r="BP53" s="266"/>
      <c r="BQ53" s="267"/>
      <c r="BR53" s="264"/>
      <c r="BS53" s="269"/>
      <c r="BT53" s="270"/>
      <c r="BU53" s="264"/>
      <c r="BV53" s="281"/>
      <c r="BW53" s="270"/>
      <c r="BX53" s="264"/>
      <c r="BY53" s="271"/>
      <c r="BZ53" s="270"/>
      <c r="CA53" s="264"/>
      <c r="CB53" s="265"/>
      <c r="CC53" s="270"/>
      <c r="CD53" s="264"/>
      <c r="CE53" s="265"/>
      <c r="CF53" s="267"/>
      <c r="CG53" s="264"/>
      <c r="CH53" s="318"/>
      <c r="CI53" s="270"/>
      <c r="CJ53" s="264"/>
      <c r="CK53" s="272"/>
      <c r="CL53" s="264"/>
      <c r="CM53" s="374"/>
      <c r="CN53" s="273"/>
      <c r="CO53" s="274"/>
      <c r="CP53" s="275">
        <f t="shared" si="1"/>
        <v>0</v>
      </c>
      <c r="CQ53" s="265"/>
      <c r="CR53" s="276"/>
      <c r="CS53" s="265"/>
      <c r="CT53" s="276"/>
      <c r="CU53" s="265"/>
      <c r="CV53" s="276"/>
      <c r="CW53" s="265"/>
      <c r="CX53" s="276"/>
      <c r="CY53" s="265"/>
      <c r="CZ53" s="276"/>
      <c r="DA53" s="265"/>
      <c r="DB53" s="276"/>
      <c r="DC53" s="265"/>
      <c r="DD53" s="276"/>
      <c r="DE53" s="265"/>
      <c r="DF53" s="276"/>
      <c r="DG53" s="265"/>
      <c r="DH53" s="276"/>
      <c r="DI53" s="265"/>
      <c r="DJ53" s="276"/>
      <c r="DK53" s="265"/>
      <c r="DL53" s="276"/>
      <c r="DM53" s="265"/>
      <c r="DN53" s="276"/>
      <c r="DO53" s="265"/>
      <c r="DP53" s="276"/>
      <c r="DQ53" s="264"/>
      <c r="DR53" s="273"/>
      <c r="DS53" s="334"/>
      <c r="DT53" s="273"/>
      <c r="DU53" s="334"/>
      <c r="DV53" s="584"/>
      <c r="DW53" s="334"/>
      <c r="DX53" s="277"/>
      <c r="DY53" s="264"/>
      <c r="DZ53" s="318"/>
      <c r="EA53" s="264"/>
      <c r="EB53" s="578"/>
      <c r="EC53" s="264"/>
      <c r="ED53" s="278"/>
      <c r="EE53" s="264"/>
      <c r="EF53" s="406"/>
      <c r="EG53" s="96"/>
      <c r="EH53" s="279"/>
      <c r="EI53" s="251">
        <f>SUMPRODUCT(D53:EH53,'Bhilai R'!D53:EH53)</f>
        <v>2416</v>
      </c>
      <c r="EJ53" s="3" t="s">
        <v>1030</v>
      </c>
      <c r="ER53" s="64" t="s">
        <v>69</v>
      </c>
      <c r="ES53" s="61" t="str">
        <f t="shared" si="0"/>
        <v>Samriddhi Dairy &amp; Frozen Food</v>
      </c>
      <c r="ET53" s="24">
        <f t="shared" si="2"/>
        <v>2416</v>
      </c>
    </row>
    <row r="54" spans="2:150" ht="15" hidden="1" customHeight="1">
      <c r="B54" s="65">
        <f t="shared" si="3"/>
        <v>49</v>
      </c>
      <c r="C54" s="53" t="s">
        <v>919</v>
      </c>
      <c r="D54" s="262"/>
      <c r="E54" s="263"/>
      <c r="F54" s="264"/>
      <c r="G54" s="262"/>
      <c r="H54" s="263"/>
      <c r="I54" s="264"/>
      <c r="J54" s="322"/>
      <c r="K54" s="263"/>
      <c r="L54" s="264"/>
      <c r="M54" s="322"/>
      <c r="N54" s="263"/>
      <c r="O54" s="264"/>
      <c r="P54" s="416"/>
      <c r="Q54" s="263"/>
      <c r="R54" s="264"/>
      <c r="S54" s="265"/>
      <c r="T54" s="263"/>
      <c r="U54" s="264"/>
      <c r="V54" s="425"/>
      <c r="W54" s="263"/>
      <c r="X54" s="264"/>
      <c r="Y54" s="262"/>
      <c r="Z54" s="264"/>
      <c r="AA54" s="381"/>
      <c r="AB54" s="265"/>
      <c r="AC54" s="266"/>
      <c r="AD54" s="264"/>
      <c r="AE54" s="361"/>
      <c r="AF54" s="266"/>
      <c r="AG54" s="264"/>
      <c r="AH54" s="262"/>
      <c r="AI54" s="267"/>
      <c r="AJ54" s="264"/>
      <c r="AK54" s="262"/>
      <c r="AL54" s="267"/>
      <c r="AM54" s="264"/>
      <c r="AN54" s="262"/>
      <c r="AO54" s="267"/>
      <c r="AP54" s="264"/>
      <c r="AQ54" s="262"/>
      <c r="AR54" s="267"/>
      <c r="AS54" s="264"/>
      <c r="AT54" s="388"/>
      <c r="AU54" s="268"/>
      <c r="AV54" s="265"/>
      <c r="AW54" s="266"/>
      <c r="AX54" s="264"/>
      <c r="AY54" s="265"/>
      <c r="AZ54" s="266"/>
      <c r="BA54" s="264"/>
      <c r="BB54" s="262"/>
      <c r="BC54" s="267"/>
      <c r="BD54" s="264"/>
      <c r="BE54" s="262"/>
      <c r="BF54" s="267"/>
      <c r="BG54" s="264"/>
      <c r="BH54" s="262"/>
      <c r="BI54" s="267"/>
      <c r="BJ54" s="264"/>
      <c r="BK54" s="388"/>
      <c r="BL54" s="268"/>
      <c r="BM54" s="262"/>
      <c r="BN54" s="267"/>
      <c r="BO54" s="264"/>
      <c r="BP54" s="266"/>
      <c r="BQ54" s="267"/>
      <c r="BR54" s="264"/>
      <c r="BS54" s="269"/>
      <c r="BT54" s="270"/>
      <c r="BU54" s="264"/>
      <c r="BV54" s="281"/>
      <c r="BW54" s="270"/>
      <c r="BX54" s="264"/>
      <c r="BY54" s="271"/>
      <c r="BZ54" s="270"/>
      <c r="CA54" s="264"/>
      <c r="CB54" s="265"/>
      <c r="CC54" s="270"/>
      <c r="CD54" s="264"/>
      <c r="CE54" s="265"/>
      <c r="CF54" s="267"/>
      <c r="CG54" s="264"/>
      <c r="CH54" s="318"/>
      <c r="CI54" s="270"/>
      <c r="CJ54" s="264"/>
      <c r="CK54" s="272"/>
      <c r="CL54" s="264"/>
      <c r="CM54" s="374"/>
      <c r="CN54" s="273"/>
      <c r="CO54" s="274"/>
      <c r="CP54" s="275">
        <f t="shared" si="1"/>
        <v>0</v>
      </c>
      <c r="CQ54" s="265"/>
      <c r="CR54" s="276"/>
      <c r="CS54" s="265"/>
      <c r="CT54" s="276"/>
      <c r="CU54" s="265"/>
      <c r="CV54" s="276"/>
      <c r="CW54" s="265"/>
      <c r="CX54" s="276"/>
      <c r="CY54" s="265"/>
      <c r="CZ54" s="276"/>
      <c r="DA54" s="265"/>
      <c r="DB54" s="276"/>
      <c r="DC54" s="265"/>
      <c r="DD54" s="276"/>
      <c r="DE54" s="265"/>
      <c r="DF54" s="276"/>
      <c r="DG54" s="265"/>
      <c r="DH54" s="276"/>
      <c r="DI54" s="265"/>
      <c r="DJ54" s="276"/>
      <c r="DK54" s="265"/>
      <c r="DL54" s="276"/>
      <c r="DM54" s="265"/>
      <c r="DN54" s="276"/>
      <c r="DO54" s="265"/>
      <c r="DP54" s="276"/>
      <c r="DQ54" s="264"/>
      <c r="DR54" s="273"/>
      <c r="DS54" s="334"/>
      <c r="DT54" s="273"/>
      <c r="DU54" s="334"/>
      <c r="DV54" s="584"/>
      <c r="DW54" s="334"/>
      <c r="DX54" s="277"/>
      <c r="DY54" s="264"/>
      <c r="DZ54" s="318"/>
      <c r="EA54" s="264"/>
      <c r="EB54" s="578"/>
      <c r="EC54" s="264"/>
      <c r="ED54" s="278"/>
      <c r="EE54" s="264"/>
      <c r="EF54" s="406"/>
      <c r="EG54" s="96"/>
      <c r="EH54" s="279"/>
      <c r="EI54" s="251">
        <f>SUMPRODUCT(D54:EH54,'Bhilai R'!D54:EH54)</f>
        <v>0</v>
      </c>
      <c r="EJ54" s="3"/>
      <c r="EK54" s="3"/>
      <c r="ER54" s="64" t="s">
        <v>70</v>
      </c>
      <c r="ES54" s="61" t="str">
        <f>C54</f>
        <v xml:space="preserve">Tamrakar Agency </v>
      </c>
      <c r="ET54" s="24">
        <f t="shared" si="2"/>
        <v>0</v>
      </c>
    </row>
    <row r="55" spans="2:150" ht="15" hidden="1" customHeight="1">
      <c r="B55" s="65">
        <f t="shared" si="3"/>
        <v>50</v>
      </c>
      <c r="C55" s="61" t="s">
        <v>506</v>
      </c>
      <c r="D55" s="262"/>
      <c r="E55" s="263"/>
      <c r="F55" s="264"/>
      <c r="G55" s="262"/>
      <c r="H55" s="263"/>
      <c r="I55" s="264"/>
      <c r="J55" s="322"/>
      <c r="K55" s="263"/>
      <c r="L55" s="264"/>
      <c r="M55" s="322"/>
      <c r="N55" s="263"/>
      <c r="O55" s="264"/>
      <c r="P55" s="416"/>
      <c r="Q55" s="263"/>
      <c r="R55" s="264"/>
      <c r="S55" s="265"/>
      <c r="T55" s="263"/>
      <c r="U55" s="264"/>
      <c r="V55" s="425"/>
      <c r="W55" s="263"/>
      <c r="X55" s="264"/>
      <c r="Y55" s="262"/>
      <c r="Z55" s="264"/>
      <c r="AA55" s="381"/>
      <c r="AB55" s="265"/>
      <c r="AC55" s="266"/>
      <c r="AD55" s="264"/>
      <c r="AE55" s="361"/>
      <c r="AF55" s="266"/>
      <c r="AG55" s="264"/>
      <c r="AH55" s="262"/>
      <c r="AI55" s="267"/>
      <c r="AJ55" s="264"/>
      <c r="AK55" s="262"/>
      <c r="AL55" s="267"/>
      <c r="AM55" s="264"/>
      <c r="AN55" s="262"/>
      <c r="AO55" s="267"/>
      <c r="AP55" s="264"/>
      <c r="AQ55" s="262"/>
      <c r="AR55" s="267"/>
      <c r="AS55" s="264"/>
      <c r="AT55" s="388"/>
      <c r="AU55" s="268"/>
      <c r="AV55" s="265"/>
      <c r="AW55" s="266"/>
      <c r="AX55" s="264"/>
      <c r="AY55" s="265"/>
      <c r="AZ55" s="266"/>
      <c r="BA55" s="264"/>
      <c r="BB55" s="262"/>
      <c r="BC55" s="267"/>
      <c r="BD55" s="264"/>
      <c r="BE55" s="262"/>
      <c r="BF55" s="267"/>
      <c r="BG55" s="264"/>
      <c r="BH55" s="262"/>
      <c r="BI55" s="267"/>
      <c r="BJ55" s="264"/>
      <c r="BK55" s="388"/>
      <c r="BL55" s="268"/>
      <c r="BM55" s="262"/>
      <c r="BN55" s="267"/>
      <c r="BO55" s="264"/>
      <c r="BP55" s="266"/>
      <c r="BQ55" s="267"/>
      <c r="BR55" s="264"/>
      <c r="BS55" s="269"/>
      <c r="BT55" s="270"/>
      <c r="BU55" s="264"/>
      <c r="BV55" s="281"/>
      <c r="BW55" s="270"/>
      <c r="BX55" s="264"/>
      <c r="BY55" s="271"/>
      <c r="BZ55" s="270"/>
      <c r="CA55" s="264"/>
      <c r="CB55" s="265"/>
      <c r="CC55" s="270"/>
      <c r="CD55" s="264"/>
      <c r="CE55" s="265"/>
      <c r="CF55" s="267"/>
      <c r="CG55" s="264"/>
      <c r="CH55" s="318"/>
      <c r="CI55" s="270"/>
      <c r="CJ55" s="264"/>
      <c r="CK55" s="272"/>
      <c r="CL55" s="264"/>
      <c r="CM55" s="374"/>
      <c r="CN55" s="273"/>
      <c r="CO55" s="274"/>
      <c r="CP55" s="275">
        <f t="shared" si="1"/>
        <v>0</v>
      </c>
      <c r="CQ55" s="265"/>
      <c r="CR55" s="276"/>
      <c r="CS55" s="265"/>
      <c r="CT55" s="276"/>
      <c r="CU55" s="265"/>
      <c r="CV55" s="276"/>
      <c r="CW55" s="265"/>
      <c r="CX55" s="276"/>
      <c r="CY55" s="265"/>
      <c r="CZ55" s="276"/>
      <c r="DA55" s="265"/>
      <c r="DB55" s="276"/>
      <c r="DC55" s="265"/>
      <c r="DD55" s="276"/>
      <c r="DE55" s="265"/>
      <c r="DF55" s="276"/>
      <c r="DG55" s="265"/>
      <c r="DH55" s="276"/>
      <c r="DI55" s="265"/>
      <c r="DJ55" s="276"/>
      <c r="DK55" s="265"/>
      <c r="DL55" s="276"/>
      <c r="DM55" s="265"/>
      <c r="DN55" s="276"/>
      <c r="DO55" s="265"/>
      <c r="DP55" s="276"/>
      <c r="DQ55" s="264"/>
      <c r="DR55" s="273"/>
      <c r="DS55" s="334"/>
      <c r="DT55" s="273"/>
      <c r="DU55" s="334"/>
      <c r="DV55" s="584"/>
      <c r="DW55" s="334"/>
      <c r="DX55" s="277"/>
      <c r="DY55" s="264"/>
      <c r="DZ55" s="318"/>
      <c r="EA55" s="264"/>
      <c r="EB55" s="578"/>
      <c r="EC55" s="264"/>
      <c r="ED55" s="278"/>
      <c r="EE55" s="264"/>
      <c r="EF55" s="406"/>
      <c r="EG55" s="96"/>
      <c r="EH55" s="279"/>
      <c r="EI55" s="251">
        <f>SUMPRODUCT(D55:EH55,'Bhilai R'!D55:EH55)</f>
        <v>0</v>
      </c>
      <c r="EJ55" s="3"/>
      <c r="EK55" s="3"/>
      <c r="ER55" s="64" t="s">
        <v>71</v>
      </c>
      <c r="ES55" s="61" t="str">
        <f>C55</f>
        <v>Pawan Daily Needs</v>
      </c>
      <c r="ET55" s="24">
        <f t="shared" si="2"/>
        <v>0</v>
      </c>
    </row>
    <row r="56" spans="2:150" ht="15" hidden="1" customHeight="1">
      <c r="B56" s="65">
        <f t="shared" si="3"/>
        <v>51</v>
      </c>
      <c r="C56" s="61"/>
      <c r="D56" s="262"/>
      <c r="E56" s="263"/>
      <c r="F56" s="264"/>
      <c r="G56" s="262"/>
      <c r="H56" s="263"/>
      <c r="I56" s="264"/>
      <c r="J56" s="322"/>
      <c r="K56" s="263"/>
      <c r="L56" s="264"/>
      <c r="M56" s="322"/>
      <c r="N56" s="263"/>
      <c r="O56" s="264"/>
      <c r="P56" s="416"/>
      <c r="Q56" s="263"/>
      <c r="R56" s="264"/>
      <c r="S56" s="265"/>
      <c r="T56" s="263"/>
      <c r="U56" s="264"/>
      <c r="V56" s="425"/>
      <c r="W56" s="263"/>
      <c r="X56" s="264"/>
      <c r="Y56" s="262"/>
      <c r="Z56" s="264"/>
      <c r="AA56" s="381"/>
      <c r="AB56" s="265"/>
      <c r="AC56" s="266"/>
      <c r="AD56" s="264"/>
      <c r="AE56" s="361"/>
      <c r="AF56" s="266"/>
      <c r="AG56" s="264"/>
      <c r="AH56" s="262"/>
      <c r="AI56" s="267"/>
      <c r="AJ56" s="264"/>
      <c r="AK56" s="262"/>
      <c r="AL56" s="267"/>
      <c r="AM56" s="264"/>
      <c r="AN56" s="262"/>
      <c r="AO56" s="267"/>
      <c r="AP56" s="264"/>
      <c r="AQ56" s="262"/>
      <c r="AR56" s="267"/>
      <c r="AS56" s="264"/>
      <c r="AT56" s="388"/>
      <c r="AU56" s="268"/>
      <c r="AV56" s="265"/>
      <c r="AW56" s="266"/>
      <c r="AX56" s="264"/>
      <c r="AY56" s="265"/>
      <c r="AZ56" s="266"/>
      <c r="BA56" s="264"/>
      <c r="BB56" s="262"/>
      <c r="BC56" s="267"/>
      <c r="BD56" s="264"/>
      <c r="BE56" s="262"/>
      <c r="BF56" s="267"/>
      <c r="BG56" s="264"/>
      <c r="BH56" s="262"/>
      <c r="BI56" s="267"/>
      <c r="BJ56" s="264"/>
      <c r="BK56" s="388"/>
      <c r="BL56" s="268"/>
      <c r="BM56" s="262"/>
      <c r="BN56" s="267"/>
      <c r="BO56" s="264"/>
      <c r="BP56" s="266"/>
      <c r="BQ56" s="267"/>
      <c r="BR56" s="264"/>
      <c r="BS56" s="269"/>
      <c r="BT56" s="270"/>
      <c r="BU56" s="264"/>
      <c r="BV56" s="281"/>
      <c r="BW56" s="270"/>
      <c r="BX56" s="264"/>
      <c r="BY56" s="271"/>
      <c r="BZ56" s="270"/>
      <c r="CA56" s="264"/>
      <c r="CB56" s="265"/>
      <c r="CC56" s="270"/>
      <c r="CD56" s="264"/>
      <c r="CE56" s="265"/>
      <c r="CF56" s="267"/>
      <c r="CG56" s="264"/>
      <c r="CH56" s="318"/>
      <c r="CI56" s="270"/>
      <c r="CJ56" s="264"/>
      <c r="CK56" s="272"/>
      <c r="CL56" s="264"/>
      <c r="CM56" s="374"/>
      <c r="CN56" s="273"/>
      <c r="CO56" s="274"/>
      <c r="CP56" s="275">
        <f t="shared" si="1"/>
        <v>0</v>
      </c>
      <c r="CQ56" s="265"/>
      <c r="CR56" s="276"/>
      <c r="CS56" s="265"/>
      <c r="CT56" s="276"/>
      <c r="CU56" s="265"/>
      <c r="CV56" s="276"/>
      <c r="CW56" s="265"/>
      <c r="CX56" s="276"/>
      <c r="CY56" s="265"/>
      <c r="CZ56" s="276"/>
      <c r="DA56" s="265"/>
      <c r="DB56" s="276"/>
      <c r="DC56" s="265"/>
      <c r="DD56" s="276"/>
      <c r="DE56" s="265"/>
      <c r="DF56" s="276"/>
      <c r="DG56" s="265"/>
      <c r="DH56" s="276"/>
      <c r="DI56" s="265"/>
      <c r="DJ56" s="276"/>
      <c r="DK56" s="265"/>
      <c r="DL56" s="276"/>
      <c r="DM56" s="265"/>
      <c r="DN56" s="276"/>
      <c r="DO56" s="265"/>
      <c r="DP56" s="276"/>
      <c r="DQ56" s="264"/>
      <c r="DR56" s="273"/>
      <c r="DS56" s="334"/>
      <c r="DT56" s="273"/>
      <c r="DU56" s="334"/>
      <c r="DV56" s="584"/>
      <c r="DW56" s="334"/>
      <c r="DX56" s="277"/>
      <c r="DY56" s="264"/>
      <c r="DZ56" s="318"/>
      <c r="EA56" s="264"/>
      <c r="EB56" s="578"/>
      <c r="EC56" s="264"/>
      <c r="ED56" s="278"/>
      <c r="EE56" s="264"/>
      <c r="EF56" s="406"/>
      <c r="EG56" s="96"/>
      <c r="EH56" s="279"/>
      <c r="EI56" s="251">
        <f>SUMPRODUCT(D56:EH56,'Bhilai R'!D56:EH56)</f>
        <v>0</v>
      </c>
      <c r="EJ56" s="3"/>
      <c r="EK56" s="3"/>
      <c r="ER56" s="64" t="s">
        <v>72</v>
      </c>
      <c r="ES56" s="61" t="e">
        <f>#REF!</f>
        <v>#REF!</v>
      </c>
      <c r="ET56" s="24">
        <f t="shared" si="2"/>
        <v>0</v>
      </c>
    </row>
    <row r="57" spans="2:150" ht="15" hidden="1" customHeight="1">
      <c r="B57" s="65">
        <f t="shared" si="3"/>
        <v>52</v>
      </c>
      <c r="C57" s="61"/>
      <c r="D57" s="262"/>
      <c r="E57" s="263"/>
      <c r="F57" s="264"/>
      <c r="G57" s="262"/>
      <c r="H57" s="263"/>
      <c r="I57" s="264"/>
      <c r="J57" s="322"/>
      <c r="K57" s="263"/>
      <c r="L57" s="264"/>
      <c r="M57" s="322"/>
      <c r="N57" s="263"/>
      <c r="O57" s="264"/>
      <c r="P57" s="416"/>
      <c r="Q57" s="263"/>
      <c r="R57" s="264"/>
      <c r="S57" s="265"/>
      <c r="T57" s="263"/>
      <c r="U57" s="264"/>
      <c r="V57" s="425"/>
      <c r="W57" s="263"/>
      <c r="X57" s="264"/>
      <c r="Y57" s="262"/>
      <c r="Z57" s="264"/>
      <c r="AA57" s="381"/>
      <c r="AB57" s="265"/>
      <c r="AC57" s="266"/>
      <c r="AD57" s="264"/>
      <c r="AE57" s="361"/>
      <c r="AF57" s="266"/>
      <c r="AG57" s="264"/>
      <c r="AH57" s="262"/>
      <c r="AI57" s="267"/>
      <c r="AJ57" s="264"/>
      <c r="AK57" s="262"/>
      <c r="AL57" s="267"/>
      <c r="AM57" s="264"/>
      <c r="AN57" s="262"/>
      <c r="AO57" s="267"/>
      <c r="AP57" s="264"/>
      <c r="AQ57" s="262"/>
      <c r="AR57" s="267"/>
      <c r="AS57" s="264"/>
      <c r="AT57" s="388"/>
      <c r="AU57" s="268"/>
      <c r="AV57" s="265"/>
      <c r="AW57" s="266"/>
      <c r="AX57" s="264"/>
      <c r="AY57" s="265"/>
      <c r="AZ57" s="266"/>
      <c r="BA57" s="264"/>
      <c r="BB57" s="262"/>
      <c r="BC57" s="267"/>
      <c r="BD57" s="264"/>
      <c r="BE57" s="262"/>
      <c r="BF57" s="267"/>
      <c r="BG57" s="264"/>
      <c r="BH57" s="262"/>
      <c r="BI57" s="267"/>
      <c r="BJ57" s="264"/>
      <c r="BK57" s="388"/>
      <c r="BL57" s="268"/>
      <c r="BM57" s="262"/>
      <c r="BN57" s="267"/>
      <c r="BO57" s="264"/>
      <c r="BP57" s="266"/>
      <c r="BQ57" s="267"/>
      <c r="BR57" s="264"/>
      <c r="BS57" s="269"/>
      <c r="BT57" s="270"/>
      <c r="BU57" s="264"/>
      <c r="BV57" s="281"/>
      <c r="BW57" s="270"/>
      <c r="BX57" s="264"/>
      <c r="BY57" s="271"/>
      <c r="BZ57" s="270"/>
      <c r="CA57" s="264"/>
      <c r="CB57" s="265"/>
      <c r="CC57" s="270"/>
      <c r="CD57" s="264"/>
      <c r="CE57" s="265"/>
      <c r="CF57" s="267"/>
      <c r="CG57" s="264"/>
      <c r="CH57" s="318"/>
      <c r="CI57" s="270"/>
      <c r="CJ57" s="264"/>
      <c r="CK57" s="272"/>
      <c r="CL57" s="264"/>
      <c r="CM57" s="374"/>
      <c r="CN57" s="273"/>
      <c r="CO57" s="274"/>
      <c r="CP57" s="275">
        <f t="shared" si="1"/>
        <v>0</v>
      </c>
      <c r="CQ57" s="265"/>
      <c r="CR57" s="276"/>
      <c r="CS57" s="265"/>
      <c r="CT57" s="276"/>
      <c r="CU57" s="265"/>
      <c r="CV57" s="276"/>
      <c r="CW57" s="265"/>
      <c r="CX57" s="276"/>
      <c r="CY57" s="265"/>
      <c r="CZ57" s="276"/>
      <c r="DA57" s="265"/>
      <c r="DB57" s="276"/>
      <c r="DC57" s="265"/>
      <c r="DD57" s="276"/>
      <c r="DE57" s="265"/>
      <c r="DF57" s="276"/>
      <c r="DG57" s="265"/>
      <c r="DH57" s="276"/>
      <c r="DI57" s="265"/>
      <c r="DJ57" s="276"/>
      <c r="DK57" s="265"/>
      <c r="DL57" s="276"/>
      <c r="DM57" s="265"/>
      <c r="DN57" s="276"/>
      <c r="DO57" s="265"/>
      <c r="DP57" s="276"/>
      <c r="DQ57" s="264"/>
      <c r="DR57" s="273"/>
      <c r="DS57" s="334"/>
      <c r="DT57" s="273"/>
      <c r="DU57" s="334"/>
      <c r="DV57" s="584"/>
      <c r="DW57" s="334"/>
      <c r="DX57" s="277"/>
      <c r="DY57" s="264"/>
      <c r="DZ57" s="318"/>
      <c r="EA57" s="264"/>
      <c r="EB57" s="578"/>
      <c r="EC57" s="264"/>
      <c r="ED57" s="278"/>
      <c r="EE57" s="264"/>
      <c r="EF57" s="406"/>
      <c r="EG57" s="96"/>
      <c r="EH57" s="279"/>
      <c r="EI57" s="251">
        <f>SUMPRODUCT(D57:EH57,'Bhilai R'!D57:EH57)</f>
        <v>0</v>
      </c>
      <c r="EJ57" s="3"/>
      <c r="EK57" s="3"/>
      <c r="ER57" s="64" t="s">
        <v>73</v>
      </c>
      <c r="ES57" s="61" t="e">
        <f>#REF!</f>
        <v>#REF!</v>
      </c>
      <c r="ET57" s="24">
        <f t="shared" si="2"/>
        <v>0</v>
      </c>
    </row>
    <row r="58" spans="2:150" ht="15" hidden="1" customHeight="1">
      <c r="B58" s="65">
        <f t="shared" si="3"/>
        <v>53</v>
      </c>
      <c r="C58" s="61"/>
      <c r="D58" s="262"/>
      <c r="E58" s="263"/>
      <c r="F58" s="264"/>
      <c r="G58" s="262"/>
      <c r="H58" s="263"/>
      <c r="I58" s="264"/>
      <c r="J58" s="322"/>
      <c r="K58" s="263"/>
      <c r="L58" s="264"/>
      <c r="M58" s="322"/>
      <c r="N58" s="263"/>
      <c r="O58" s="264"/>
      <c r="P58" s="416"/>
      <c r="Q58" s="263"/>
      <c r="R58" s="264"/>
      <c r="S58" s="265"/>
      <c r="T58" s="263"/>
      <c r="U58" s="264"/>
      <c r="V58" s="425"/>
      <c r="W58" s="263"/>
      <c r="X58" s="264"/>
      <c r="Y58" s="262"/>
      <c r="Z58" s="264"/>
      <c r="AA58" s="381"/>
      <c r="AB58" s="265"/>
      <c r="AC58" s="266"/>
      <c r="AD58" s="264"/>
      <c r="AE58" s="361"/>
      <c r="AF58" s="266"/>
      <c r="AG58" s="264"/>
      <c r="AH58" s="262"/>
      <c r="AI58" s="267"/>
      <c r="AJ58" s="264"/>
      <c r="AK58" s="262"/>
      <c r="AL58" s="267"/>
      <c r="AM58" s="264"/>
      <c r="AN58" s="262"/>
      <c r="AO58" s="267"/>
      <c r="AP58" s="264"/>
      <c r="AQ58" s="262"/>
      <c r="AR58" s="267"/>
      <c r="AS58" s="264"/>
      <c r="AT58" s="388"/>
      <c r="AU58" s="268"/>
      <c r="AV58" s="265"/>
      <c r="AW58" s="266"/>
      <c r="AX58" s="264"/>
      <c r="AY58" s="265"/>
      <c r="AZ58" s="266"/>
      <c r="BA58" s="264"/>
      <c r="BB58" s="262"/>
      <c r="BC58" s="267"/>
      <c r="BD58" s="264"/>
      <c r="BE58" s="262"/>
      <c r="BF58" s="267"/>
      <c r="BG58" s="264"/>
      <c r="BH58" s="262"/>
      <c r="BI58" s="267"/>
      <c r="BJ58" s="264"/>
      <c r="BK58" s="388"/>
      <c r="BL58" s="268"/>
      <c r="BM58" s="262"/>
      <c r="BN58" s="267"/>
      <c r="BO58" s="264"/>
      <c r="BP58" s="266"/>
      <c r="BQ58" s="267"/>
      <c r="BR58" s="264"/>
      <c r="BS58" s="269"/>
      <c r="BT58" s="270"/>
      <c r="BU58" s="264"/>
      <c r="BV58" s="281"/>
      <c r="BW58" s="270"/>
      <c r="BX58" s="264"/>
      <c r="BY58" s="271"/>
      <c r="BZ58" s="270"/>
      <c r="CA58" s="264"/>
      <c r="CB58" s="265"/>
      <c r="CC58" s="270"/>
      <c r="CD58" s="264"/>
      <c r="CE58" s="265"/>
      <c r="CF58" s="267"/>
      <c r="CG58" s="264"/>
      <c r="CH58" s="318"/>
      <c r="CI58" s="270"/>
      <c r="CJ58" s="264"/>
      <c r="CK58" s="272"/>
      <c r="CL58" s="264"/>
      <c r="CM58" s="374"/>
      <c r="CN58" s="273"/>
      <c r="CO58" s="274"/>
      <c r="CP58" s="275">
        <f t="shared" si="1"/>
        <v>0</v>
      </c>
      <c r="CQ58" s="265"/>
      <c r="CR58" s="276"/>
      <c r="CS58" s="265"/>
      <c r="CT58" s="276"/>
      <c r="CU58" s="265"/>
      <c r="CV58" s="276"/>
      <c r="CW58" s="265"/>
      <c r="CX58" s="276"/>
      <c r="CY58" s="265"/>
      <c r="CZ58" s="276"/>
      <c r="DA58" s="265"/>
      <c r="DB58" s="276"/>
      <c r="DC58" s="265"/>
      <c r="DD58" s="276"/>
      <c r="DE58" s="265"/>
      <c r="DF58" s="276"/>
      <c r="DG58" s="265"/>
      <c r="DH58" s="276"/>
      <c r="DI58" s="265"/>
      <c r="DJ58" s="276"/>
      <c r="DK58" s="265"/>
      <c r="DL58" s="276"/>
      <c r="DM58" s="265"/>
      <c r="DN58" s="276"/>
      <c r="DO58" s="265"/>
      <c r="DP58" s="276"/>
      <c r="DQ58" s="264"/>
      <c r="DR58" s="273"/>
      <c r="DS58" s="334"/>
      <c r="DT58" s="273"/>
      <c r="DU58" s="334"/>
      <c r="DV58" s="584"/>
      <c r="DW58" s="334"/>
      <c r="DX58" s="277"/>
      <c r="DY58" s="264"/>
      <c r="DZ58" s="318"/>
      <c r="EA58" s="264"/>
      <c r="EB58" s="578"/>
      <c r="EC58" s="264"/>
      <c r="ED58" s="278"/>
      <c r="EE58" s="264"/>
      <c r="EF58" s="406"/>
      <c r="EG58" s="96"/>
      <c r="EH58" s="279"/>
      <c r="EI58" s="251">
        <f>SUMPRODUCT(D58:EH58,'Bhilai R'!D58:EH58)</f>
        <v>0</v>
      </c>
      <c r="EJ58" s="3"/>
      <c r="EK58" s="3"/>
      <c r="ER58" s="64" t="s">
        <v>74</v>
      </c>
      <c r="ES58" s="61">
        <f>C56</f>
        <v>0</v>
      </c>
      <c r="ET58" s="24">
        <f t="shared" si="2"/>
        <v>0</v>
      </c>
    </row>
    <row r="59" spans="2:150" ht="15" hidden="1" customHeight="1">
      <c r="B59" s="65">
        <f t="shared" si="3"/>
        <v>54</v>
      </c>
      <c r="C59" s="61"/>
      <c r="D59" s="262"/>
      <c r="E59" s="263"/>
      <c r="F59" s="264"/>
      <c r="G59" s="262"/>
      <c r="H59" s="263"/>
      <c r="I59" s="264"/>
      <c r="J59" s="322"/>
      <c r="K59" s="263"/>
      <c r="L59" s="264"/>
      <c r="M59" s="322"/>
      <c r="N59" s="263"/>
      <c r="O59" s="264"/>
      <c r="P59" s="416"/>
      <c r="Q59" s="263"/>
      <c r="R59" s="264"/>
      <c r="S59" s="265"/>
      <c r="T59" s="263"/>
      <c r="U59" s="264"/>
      <c r="V59" s="425"/>
      <c r="W59" s="263"/>
      <c r="X59" s="264"/>
      <c r="Y59" s="262"/>
      <c r="Z59" s="264"/>
      <c r="AA59" s="381"/>
      <c r="AB59" s="265"/>
      <c r="AC59" s="266"/>
      <c r="AD59" s="264"/>
      <c r="AE59" s="361"/>
      <c r="AF59" s="266"/>
      <c r="AG59" s="264"/>
      <c r="AH59" s="262"/>
      <c r="AI59" s="267"/>
      <c r="AJ59" s="264"/>
      <c r="AK59" s="262"/>
      <c r="AL59" s="267"/>
      <c r="AM59" s="264"/>
      <c r="AN59" s="262"/>
      <c r="AO59" s="267"/>
      <c r="AP59" s="264"/>
      <c r="AQ59" s="262"/>
      <c r="AR59" s="267"/>
      <c r="AS59" s="264"/>
      <c r="AT59" s="388"/>
      <c r="AU59" s="268"/>
      <c r="AV59" s="265"/>
      <c r="AW59" s="266"/>
      <c r="AX59" s="264"/>
      <c r="AY59" s="265"/>
      <c r="AZ59" s="266"/>
      <c r="BA59" s="264"/>
      <c r="BB59" s="262"/>
      <c r="BC59" s="267"/>
      <c r="BD59" s="264"/>
      <c r="BE59" s="262"/>
      <c r="BF59" s="267"/>
      <c r="BG59" s="264"/>
      <c r="BH59" s="262"/>
      <c r="BI59" s="267"/>
      <c r="BJ59" s="264"/>
      <c r="BK59" s="388"/>
      <c r="BL59" s="268"/>
      <c r="BM59" s="262"/>
      <c r="BN59" s="267"/>
      <c r="BO59" s="264"/>
      <c r="BP59" s="266"/>
      <c r="BQ59" s="267"/>
      <c r="BR59" s="264"/>
      <c r="BS59" s="269"/>
      <c r="BT59" s="270"/>
      <c r="BU59" s="264"/>
      <c r="BV59" s="281"/>
      <c r="BW59" s="270"/>
      <c r="BX59" s="264"/>
      <c r="BY59" s="271"/>
      <c r="BZ59" s="270"/>
      <c r="CA59" s="264"/>
      <c r="CB59" s="265"/>
      <c r="CC59" s="270"/>
      <c r="CD59" s="264"/>
      <c r="CE59" s="265"/>
      <c r="CF59" s="267"/>
      <c r="CG59" s="264"/>
      <c r="CH59" s="318"/>
      <c r="CI59" s="270"/>
      <c r="CJ59" s="264"/>
      <c r="CK59" s="272"/>
      <c r="CL59" s="264"/>
      <c r="CM59" s="374"/>
      <c r="CN59" s="273"/>
      <c r="CO59" s="274"/>
      <c r="CP59" s="275">
        <f t="shared" si="1"/>
        <v>0</v>
      </c>
      <c r="CQ59" s="265"/>
      <c r="CR59" s="276"/>
      <c r="CS59" s="265"/>
      <c r="CT59" s="276"/>
      <c r="CU59" s="265"/>
      <c r="CV59" s="276"/>
      <c r="CW59" s="265"/>
      <c r="CX59" s="276"/>
      <c r="CY59" s="265"/>
      <c r="CZ59" s="276"/>
      <c r="DA59" s="265"/>
      <c r="DB59" s="276"/>
      <c r="DC59" s="265"/>
      <c r="DD59" s="276"/>
      <c r="DE59" s="265"/>
      <c r="DF59" s="276"/>
      <c r="DG59" s="265"/>
      <c r="DH59" s="276"/>
      <c r="DI59" s="265"/>
      <c r="DJ59" s="276"/>
      <c r="DK59" s="265"/>
      <c r="DL59" s="276"/>
      <c r="DM59" s="265"/>
      <c r="DN59" s="276"/>
      <c r="DO59" s="265"/>
      <c r="DP59" s="276"/>
      <c r="DQ59" s="264"/>
      <c r="DR59" s="273"/>
      <c r="DS59" s="334"/>
      <c r="DT59" s="273"/>
      <c r="DU59" s="334"/>
      <c r="DV59" s="584"/>
      <c r="DW59" s="334"/>
      <c r="DX59" s="277"/>
      <c r="DY59" s="264"/>
      <c r="DZ59" s="318"/>
      <c r="EA59" s="264"/>
      <c r="EB59" s="578"/>
      <c r="EC59" s="264"/>
      <c r="ED59" s="278"/>
      <c r="EE59" s="264"/>
      <c r="EF59" s="406"/>
      <c r="EG59" s="96"/>
      <c r="EH59" s="279"/>
      <c r="EI59" s="251">
        <f>SUMPRODUCT(D59:EH59,'Bhilai R'!D59:EH59)</f>
        <v>0</v>
      </c>
      <c r="EJ59" s="3"/>
      <c r="EK59" s="3"/>
      <c r="ER59" s="64" t="s">
        <v>75</v>
      </c>
      <c r="ES59" s="61">
        <f>C57</f>
        <v>0</v>
      </c>
      <c r="ET59" s="24">
        <f t="shared" si="2"/>
        <v>0</v>
      </c>
    </row>
    <row r="60" spans="2:150" ht="15" hidden="1" customHeight="1">
      <c r="B60" s="65">
        <f t="shared" si="3"/>
        <v>55</v>
      </c>
      <c r="C60" s="61"/>
      <c r="D60" s="262"/>
      <c r="E60" s="263"/>
      <c r="F60" s="264"/>
      <c r="G60" s="262"/>
      <c r="H60" s="263"/>
      <c r="I60" s="264"/>
      <c r="J60" s="322"/>
      <c r="K60" s="263"/>
      <c r="L60" s="264"/>
      <c r="M60" s="322"/>
      <c r="N60" s="263"/>
      <c r="O60" s="264"/>
      <c r="P60" s="416"/>
      <c r="Q60" s="263"/>
      <c r="R60" s="264"/>
      <c r="S60" s="265"/>
      <c r="T60" s="263"/>
      <c r="U60" s="264"/>
      <c r="V60" s="425"/>
      <c r="W60" s="263"/>
      <c r="X60" s="264"/>
      <c r="Y60" s="262"/>
      <c r="Z60" s="264"/>
      <c r="AA60" s="381"/>
      <c r="AB60" s="265"/>
      <c r="AC60" s="266"/>
      <c r="AD60" s="264"/>
      <c r="AE60" s="361"/>
      <c r="AF60" s="266"/>
      <c r="AG60" s="264"/>
      <c r="AH60" s="262"/>
      <c r="AI60" s="267"/>
      <c r="AJ60" s="264"/>
      <c r="AK60" s="262"/>
      <c r="AL60" s="267"/>
      <c r="AM60" s="264"/>
      <c r="AN60" s="262"/>
      <c r="AO60" s="267"/>
      <c r="AP60" s="264"/>
      <c r="AQ60" s="262"/>
      <c r="AR60" s="267"/>
      <c r="AS60" s="264"/>
      <c r="AT60" s="388"/>
      <c r="AU60" s="268"/>
      <c r="AV60" s="265"/>
      <c r="AW60" s="266"/>
      <c r="AX60" s="264"/>
      <c r="AY60" s="265"/>
      <c r="AZ60" s="266"/>
      <c r="BA60" s="264"/>
      <c r="BB60" s="262"/>
      <c r="BC60" s="267"/>
      <c r="BD60" s="264"/>
      <c r="BE60" s="262"/>
      <c r="BF60" s="267"/>
      <c r="BG60" s="264"/>
      <c r="BH60" s="262"/>
      <c r="BI60" s="267"/>
      <c r="BJ60" s="264"/>
      <c r="BK60" s="388"/>
      <c r="BL60" s="268"/>
      <c r="BM60" s="262"/>
      <c r="BN60" s="267"/>
      <c r="BO60" s="264"/>
      <c r="BP60" s="266"/>
      <c r="BQ60" s="267"/>
      <c r="BR60" s="264"/>
      <c r="BS60" s="269"/>
      <c r="BT60" s="270"/>
      <c r="BU60" s="264"/>
      <c r="BV60" s="281"/>
      <c r="BW60" s="270"/>
      <c r="BX60" s="264"/>
      <c r="BY60" s="271"/>
      <c r="BZ60" s="270"/>
      <c r="CA60" s="264"/>
      <c r="CB60" s="265"/>
      <c r="CC60" s="270"/>
      <c r="CD60" s="264"/>
      <c r="CE60" s="265"/>
      <c r="CF60" s="267"/>
      <c r="CG60" s="264"/>
      <c r="CH60" s="318"/>
      <c r="CI60" s="270"/>
      <c r="CJ60" s="264"/>
      <c r="CK60" s="272"/>
      <c r="CL60" s="264"/>
      <c r="CM60" s="374"/>
      <c r="CN60" s="273"/>
      <c r="CO60" s="274"/>
      <c r="CP60" s="275">
        <f t="shared" si="1"/>
        <v>0</v>
      </c>
      <c r="CQ60" s="265"/>
      <c r="CR60" s="276"/>
      <c r="CS60" s="265"/>
      <c r="CT60" s="276"/>
      <c r="CU60" s="265"/>
      <c r="CV60" s="276"/>
      <c r="CW60" s="265"/>
      <c r="CX60" s="276"/>
      <c r="CY60" s="265"/>
      <c r="CZ60" s="276"/>
      <c r="DA60" s="265"/>
      <c r="DB60" s="276"/>
      <c r="DC60" s="265"/>
      <c r="DD60" s="276"/>
      <c r="DE60" s="265"/>
      <c r="DF60" s="276"/>
      <c r="DG60" s="265"/>
      <c r="DH60" s="276"/>
      <c r="DI60" s="265"/>
      <c r="DJ60" s="276"/>
      <c r="DK60" s="265"/>
      <c r="DL60" s="276"/>
      <c r="DM60" s="265"/>
      <c r="DN60" s="276"/>
      <c r="DO60" s="265"/>
      <c r="DP60" s="276"/>
      <c r="DQ60" s="264"/>
      <c r="DR60" s="273"/>
      <c r="DS60" s="334"/>
      <c r="DT60" s="273"/>
      <c r="DU60" s="334"/>
      <c r="DV60" s="584"/>
      <c r="DW60" s="334"/>
      <c r="DX60" s="277"/>
      <c r="DY60" s="264"/>
      <c r="DZ60" s="318"/>
      <c r="EA60" s="264"/>
      <c r="EB60" s="578"/>
      <c r="EC60" s="264"/>
      <c r="ED60" s="280"/>
      <c r="EE60" s="264"/>
      <c r="EF60" s="406"/>
      <c r="EG60" s="96"/>
      <c r="EH60" s="279"/>
      <c r="EI60" s="251">
        <f>SUMPRODUCT(D60:EH60,'Bhilai R'!D60:EH60)</f>
        <v>0</v>
      </c>
      <c r="EJ60" s="3"/>
      <c r="EK60" s="3"/>
      <c r="ER60" s="64" t="s">
        <v>76</v>
      </c>
      <c r="ES60" s="61">
        <f>C58</f>
        <v>0</v>
      </c>
      <c r="ET60" s="24">
        <f t="shared" si="2"/>
        <v>0</v>
      </c>
    </row>
    <row r="61" spans="2:150" ht="15" hidden="1" customHeight="1">
      <c r="B61" s="65">
        <f t="shared" si="3"/>
        <v>56</v>
      </c>
      <c r="C61" s="61"/>
      <c r="D61" s="262"/>
      <c r="E61" s="263"/>
      <c r="F61" s="264"/>
      <c r="G61" s="262"/>
      <c r="H61" s="263"/>
      <c r="I61" s="264"/>
      <c r="J61" s="322"/>
      <c r="K61" s="263"/>
      <c r="L61" s="264"/>
      <c r="M61" s="322"/>
      <c r="N61" s="263"/>
      <c r="O61" s="264"/>
      <c r="P61" s="416"/>
      <c r="Q61" s="263"/>
      <c r="R61" s="264"/>
      <c r="S61" s="265"/>
      <c r="T61" s="263"/>
      <c r="U61" s="264"/>
      <c r="V61" s="425"/>
      <c r="W61" s="263"/>
      <c r="X61" s="264"/>
      <c r="Y61" s="262"/>
      <c r="Z61" s="264"/>
      <c r="AA61" s="381"/>
      <c r="AB61" s="265"/>
      <c r="AC61" s="266"/>
      <c r="AD61" s="264"/>
      <c r="AE61" s="361"/>
      <c r="AF61" s="266"/>
      <c r="AG61" s="264"/>
      <c r="AH61" s="262"/>
      <c r="AI61" s="267"/>
      <c r="AJ61" s="264"/>
      <c r="AK61" s="262"/>
      <c r="AL61" s="267"/>
      <c r="AM61" s="264"/>
      <c r="AN61" s="262"/>
      <c r="AO61" s="267"/>
      <c r="AP61" s="264"/>
      <c r="AQ61" s="262"/>
      <c r="AR61" s="267"/>
      <c r="AS61" s="264"/>
      <c r="AT61" s="388"/>
      <c r="AU61" s="268"/>
      <c r="AV61" s="265"/>
      <c r="AW61" s="266"/>
      <c r="AX61" s="264"/>
      <c r="AY61" s="265"/>
      <c r="AZ61" s="266"/>
      <c r="BA61" s="264"/>
      <c r="BB61" s="262"/>
      <c r="BC61" s="267"/>
      <c r="BD61" s="264"/>
      <c r="BE61" s="262"/>
      <c r="BF61" s="267"/>
      <c r="BG61" s="264"/>
      <c r="BH61" s="262"/>
      <c r="BI61" s="267"/>
      <c r="BJ61" s="264"/>
      <c r="BK61" s="388"/>
      <c r="BL61" s="268"/>
      <c r="BM61" s="262"/>
      <c r="BN61" s="267"/>
      <c r="BO61" s="264"/>
      <c r="BP61" s="266"/>
      <c r="BQ61" s="267"/>
      <c r="BR61" s="264"/>
      <c r="BS61" s="269"/>
      <c r="BT61" s="270"/>
      <c r="BU61" s="264"/>
      <c r="BV61" s="281"/>
      <c r="BW61" s="270"/>
      <c r="BX61" s="264"/>
      <c r="BY61" s="271"/>
      <c r="BZ61" s="270"/>
      <c r="CA61" s="264"/>
      <c r="CB61" s="265"/>
      <c r="CC61" s="270"/>
      <c r="CD61" s="264"/>
      <c r="CE61" s="265"/>
      <c r="CF61" s="267"/>
      <c r="CG61" s="264"/>
      <c r="CH61" s="318"/>
      <c r="CI61" s="270"/>
      <c r="CJ61" s="264"/>
      <c r="CK61" s="272"/>
      <c r="CL61" s="264"/>
      <c r="CM61" s="374"/>
      <c r="CN61" s="273"/>
      <c r="CO61" s="274"/>
      <c r="CP61" s="275">
        <f t="shared" si="1"/>
        <v>0</v>
      </c>
      <c r="CQ61" s="265"/>
      <c r="CR61" s="276"/>
      <c r="CS61" s="265"/>
      <c r="CT61" s="276"/>
      <c r="CU61" s="265"/>
      <c r="CV61" s="276"/>
      <c r="CW61" s="265"/>
      <c r="CX61" s="276"/>
      <c r="CY61" s="265"/>
      <c r="CZ61" s="276"/>
      <c r="DA61" s="265"/>
      <c r="DB61" s="276"/>
      <c r="DC61" s="265"/>
      <c r="DD61" s="276"/>
      <c r="DE61" s="265"/>
      <c r="DF61" s="276"/>
      <c r="DG61" s="265"/>
      <c r="DH61" s="276"/>
      <c r="DI61" s="265"/>
      <c r="DJ61" s="276"/>
      <c r="DK61" s="265"/>
      <c r="DL61" s="276"/>
      <c r="DM61" s="265"/>
      <c r="DN61" s="276"/>
      <c r="DO61" s="265"/>
      <c r="DP61" s="276"/>
      <c r="DQ61" s="264"/>
      <c r="DR61" s="273"/>
      <c r="DS61" s="334"/>
      <c r="DT61" s="273"/>
      <c r="DU61" s="334"/>
      <c r="DV61" s="584"/>
      <c r="DW61" s="334"/>
      <c r="DX61" s="277"/>
      <c r="DY61" s="264"/>
      <c r="DZ61" s="318"/>
      <c r="EA61" s="264"/>
      <c r="EB61" s="318"/>
      <c r="EC61" s="264"/>
      <c r="ED61" s="280"/>
      <c r="EE61" s="264"/>
      <c r="EF61" s="406"/>
      <c r="EG61" s="96"/>
      <c r="EH61" s="279"/>
      <c r="EI61" s="251">
        <f>SUMPRODUCT(D61:EH61,'Bhilai R'!D61:EH61)</f>
        <v>0</v>
      </c>
      <c r="EJ61" s="3"/>
      <c r="EK61" s="3"/>
      <c r="ER61" s="64" t="s">
        <v>77</v>
      </c>
      <c r="ES61" s="61">
        <f t="shared" ref="ES61:ES68" si="4">C61</f>
        <v>0</v>
      </c>
      <c r="ET61" s="24">
        <f t="shared" si="2"/>
        <v>0</v>
      </c>
    </row>
    <row r="62" spans="2:150" ht="15" hidden="1" customHeight="1">
      <c r="B62" s="65">
        <f t="shared" si="3"/>
        <v>57</v>
      </c>
      <c r="C62" s="61"/>
      <c r="D62" s="262"/>
      <c r="E62" s="263"/>
      <c r="F62" s="264"/>
      <c r="G62" s="262"/>
      <c r="H62" s="263"/>
      <c r="I62" s="264"/>
      <c r="J62" s="322"/>
      <c r="K62" s="263"/>
      <c r="L62" s="264"/>
      <c r="M62" s="322"/>
      <c r="N62" s="263"/>
      <c r="O62" s="264"/>
      <c r="P62" s="416"/>
      <c r="Q62" s="263"/>
      <c r="R62" s="264"/>
      <c r="S62" s="265"/>
      <c r="T62" s="263"/>
      <c r="U62" s="264"/>
      <c r="V62" s="425"/>
      <c r="W62" s="263"/>
      <c r="X62" s="264"/>
      <c r="Y62" s="262"/>
      <c r="Z62" s="264"/>
      <c r="AA62" s="381"/>
      <c r="AB62" s="265"/>
      <c r="AC62" s="266"/>
      <c r="AD62" s="264"/>
      <c r="AE62" s="361"/>
      <c r="AF62" s="266"/>
      <c r="AG62" s="264"/>
      <c r="AH62" s="262"/>
      <c r="AI62" s="267"/>
      <c r="AJ62" s="264"/>
      <c r="AK62" s="262"/>
      <c r="AL62" s="267"/>
      <c r="AM62" s="264"/>
      <c r="AN62" s="262"/>
      <c r="AO62" s="267"/>
      <c r="AP62" s="264"/>
      <c r="AQ62" s="262"/>
      <c r="AR62" s="267"/>
      <c r="AS62" s="264"/>
      <c r="AT62" s="388"/>
      <c r="AU62" s="268"/>
      <c r="AV62" s="265"/>
      <c r="AW62" s="266"/>
      <c r="AX62" s="264"/>
      <c r="AY62" s="265"/>
      <c r="AZ62" s="266"/>
      <c r="BA62" s="264"/>
      <c r="BB62" s="262"/>
      <c r="BC62" s="267"/>
      <c r="BD62" s="264"/>
      <c r="BE62" s="262"/>
      <c r="BF62" s="267"/>
      <c r="BG62" s="264"/>
      <c r="BH62" s="262"/>
      <c r="BI62" s="267"/>
      <c r="BJ62" s="264"/>
      <c r="BK62" s="388"/>
      <c r="BL62" s="268"/>
      <c r="BM62" s="262"/>
      <c r="BN62" s="267"/>
      <c r="BO62" s="264"/>
      <c r="BP62" s="266"/>
      <c r="BQ62" s="267"/>
      <c r="BR62" s="264"/>
      <c r="BS62" s="269"/>
      <c r="BT62" s="270"/>
      <c r="BU62" s="264"/>
      <c r="BV62" s="281"/>
      <c r="BW62" s="270"/>
      <c r="BX62" s="264"/>
      <c r="BY62" s="271"/>
      <c r="BZ62" s="270"/>
      <c r="CA62" s="264"/>
      <c r="CB62" s="265"/>
      <c r="CC62" s="270"/>
      <c r="CD62" s="264"/>
      <c r="CE62" s="265"/>
      <c r="CF62" s="267"/>
      <c r="CG62" s="264"/>
      <c r="CH62" s="318"/>
      <c r="CI62" s="270"/>
      <c r="CJ62" s="264"/>
      <c r="CK62" s="272"/>
      <c r="CL62" s="264"/>
      <c r="CM62" s="374"/>
      <c r="CN62" s="273"/>
      <c r="CO62" s="274"/>
      <c r="CP62" s="275">
        <f t="shared" si="1"/>
        <v>0</v>
      </c>
      <c r="CQ62" s="265"/>
      <c r="CR62" s="276"/>
      <c r="CS62" s="265"/>
      <c r="CT62" s="276"/>
      <c r="CU62" s="265"/>
      <c r="CV62" s="276"/>
      <c r="CW62" s="265"/>
      <c r="CX62" s="276"/>
      <c r="CY62" s="265"/>
      <c r="CZ62" s="276"/>
      <c r="DA62" s="265"/>
      <c r="DB62" s="276"/>
      <c r="DC62" s="265"/>
      <c r="DD62" s="276"/>
      <c r="DE62" s="265"/>
      <c r="DF62" s="276"/>
      <c r="DG62" s="265"/>
      <c r="DH62" s="276"/>
      <c r="DI62" s="265"/>
      <c r="DJ62" s="276"/>
      <c r="DK62" s="265"/>
      <c r="DL62" s="276"/>
      <c r="DM62" s="265"/>
      <c r="DN62" s="276"/>
      <c r="DO62" s="265"/>
      <c r="DP62" s="276"/>
      <c r="DQ62" s="264"/>
      <c r="DR62" s="273"/>
      <c r="DS62" s="334"/>
      <c r="DT62" s="273"/>
      <c r="DU62" s="334"/>
      <c r="DV62" s="584"/>
      <c r="DW62" s="334"/>
      <c r="DX62" s="277"/>
      <c r="DY62" s="264"/>
      <c r="DZ62" s="318"/>
      <c r="EA62" s="264"/>
      <c r="EB62" s="318"/>
      <c r="EC62" s="264"/>
      <c r="ED62" s="280"/>
      <c r="EE62" s="264"/>
      <c r="EF62" s="406"/>
      <c r="EG62" s="96"/>
      <c r="EH62" s="279"/>
      <c r="EI62" s="251">
        <f>SUMPRODUCT(D62:EH62,'Bhilai R'!D62:EH62)</f>
        <v>0</v>
      </c>
      <c r="EJ62" s="3"/>
      <c r="EK62" s="3"/>
      <c r="ER62" s="64" t="s">
        <v>78</v>
      </c>
      <c r="ES62" s="61">
        <f t="shared" si="4"/>
        <v>0</v>
      </c>
      <c r="ET62" s="24">
        <f t="shared" si="2"/>
        <v>0</v>
      </c>
    </row>
    <row r="63" spans="2:150" ht="15" hidden="1" customHeight="1">
      <c r="B63" s="65">
        <f t="shared" si="3"/>
        <v>58</v>
      </c>
      <c r="C63" s="162"/>
      <c r="D63" s="262"/>
      <c r="E63" s="263"/>
      <c r="F63" s="264"/>
      <c r="G63" s="262"/>
      <c r="H63" s="263"/>
      <c r="I63" s="264"/>
      <c r="J63" s="322"/>
      <c r="K63" s="263"/>
      <c r="L63" s="264"/>
      <c r="M63" s="322"/>
      <c r="N63" s="263"/>
      <c r="O63" s="264"/>
      <c r="P63" s="416"/>
      <c r="Q63" s="263"/>
      <c r="R63" s="264"/>
      <c r="S63" s="265"/>
      <c r="T63" s="263"/>
      <c r="U63" s="264"/>
      <c r="V63" s="425"/>
      <c r="W63" s="263"/>
      <c r="X63" s="264"/>
      <c r="Y63" s="262"/>
      <c r="Z63" s="264"/>
      <c r="AA63" s="381"/>
      <c r="AB63" s="265"/>
      <c r="AC63" s="266"/>
      <c r="AD63" s="264"/>
      <c r="AE63" s="361"/>
      <c r="AF63" s="266"/>
      <c r="AG63" s="264"/>
      <c r="AH63" s="262"/>
      <c r="AI63" s="267"/>
      <c r="AJ63" s="264"/>
      <c r="AK63" s="262"/>
      <c r="AL63" s="267"/>
      <c r="AM63" s="264"/>
      <c r="AN63" s="262"/>
      <c r="AO63" s="267"/>
      <c r="AP63" s="264"/>
      <c r="AQ63" s="262"/>
      <c r="AR63" s="267"/>
      <c r="AS63" s="264"/>
      <c r="AT63" s="388"/>
      <c r="AU63" s="268"/>
      <c r="AV63" s="265"/>
      <c r="AW63" s="266"/>
      <c r="AX63" s="264"/>
      <c r="AY63" s="265"/>
      <c r="AZ63" s="266"/>
      <c r="BA63" s="264"/>
      <c r="BB63" s="262"/>
      <c r="BC63" s="267"/>
      <c r="BD63" s="264"/>
      <c r="BE63" s="262"/>
      <c r="BF63" s="267"/>
      <c r="BG63" s="264"/>
      <c r="BH63" s="262"/>
      <c r="BI63" s="267"/>
      <c r="BJ63" s="264"/>
      <c r="BK63" s="388"/>
      <c r="BL63" s="268"/>
      <c r="BM63" s="262"/>
      <c r="BN63" s="267"/>
      <c r="BO63" s="264"/>
      <c r="BP63" s="266"/>
      <c r="BQ63" s="267"/>
      <c r="BR63" s="264"/>
      <c r="BS63" s="269"/>
      <c r="BT63" s="270"/>
      <c r="BU63" s="264"/>
      <c r="BV63" s="281"/>
      <c r="BW63" s="270"/>
      <c r="BX63" s="264"/>
      <c r="BY63" s="271"/>
      <c r="BZ63" s="270"/>
      <c r="CA63" s="264"/>
      <c r="CB63" s="265"/>
      <c r="CC63" s="270"/>
      <c r="CD63" s="264"/>
      <c r="CE63" s="265"/>
      <c r="CF63" s="267"/>
      <c r="CG63" s="264"/>
      <c r="CH63" s="318"/>
      <c r="CI63" s="270"/>
      <c r="CJ63" s="264"/>
      <c r="CK63" s="272"/>
      <c r="CL63" s="264"/>
      <c r="CM63" s="374"/>
      <c r="CN63" s="273"/>
      <c r="CO63" s="274"/>
      <c r="CP63" s="275">
        <f t="shared" si="1"/>
        <v>0</v>
      </c>
      <c r="CQ63" s="265"/>
      <c r="CR63" s="276"/>
      <c r="CS63" s="265"/>
      <c r="CT63" s="276"/>
      <c r="CU63" s="265"/>
      <c r="CV63" s="276"/>
      <c r="CW63" s="265"/>
      <c r="CX63" s="276"/>
      <c r="CY63" s="265"/>
      <c r="CZ63" s="276"/>
      <c r="DA63" s="265"/>
      <c r="DB63" s="276"/>
      <c r="DC63" s="265"/>
      <c r="DD63" s="276"/>
      <c r="DE63" s="265"/>
      <c r="DF63" s="276"/>
      <c r="DG63" s="265"/>
      <c r="DH63" s="276"/>
      <c r="DI63" s="265"/>
      <c r="DJ63" s="276"/>
      <c r="DK63" s="265"/>
      <c r="DL63" s="276"/>
      <c r="DM63" s="265"/>
      <c r="DN63" s="276"/>
      <c r="DO63" s="265"/>
      <c r="DP63" s="276"/>
      <c r="DQ63" s="264"/>
      <c r="DR63" s="273"/>
      <c r="DS63" s="334"/>
      <c r="DT63" s="273"/>
      <c r="DU63" s="334"/>
      <c r="DV63" s="334"/>
      <c r="DW63" s="334"/>
      <c r="DX63" s="277"/>
      <c r="DY63" s="264"/>
      <c r="DZ63" s="318"/>
      <c r="EA63" s="264"/>
      <c r="EB63" s="318"/>
      <c r="EC63" s="264"/>
      <c r="ED63" s="280"/>
      <c r="EE63" s="264"/>
      <c r="EF63" s="406"/>
      <c r="EG63" s="96"/>
      <c r="EH63" s="279"/>
      <c r="EI63" s="251">
        <f>SUMPRODUCT(D63:EH63,'Bhilai R'!D63:EH63)</f>
        <v>0</v>
      </c>
      <c r="EJ63" s="3"/>
      <c r="EK63" s="3"/>
      <c r="ER63" s="64" t="s">
        <v>79</v>
      </c>
      <c r="ES63" s="61">
        <f t="shared" si="4"/>
        <v>0</v>
      </c>
      <c r="ET63" s="24">
        <f t="shared" si="2"/>
        <v>0</v>
      </c>
    </row>
    <row r="64" spans="2:150" ht="15" hidden="1" customHeight="1">
      <c r="B64" s="65">
        <f t="shared" si="3"/>
        <v>59</v>
      </c>
      <c r="C64" s="61"/>
      <c r="D64" s="262"/>
      <c r="E64" s="263"/>
      <c r="F64" s="264"/>
      <c r="G64" s="262"/>
      <c r="H64" s="263"/>
      <c r="I64" s="264"/>
      <c r="J64" s="322"/>
      <c r="K64" s="263"/>
      <c r="L64" s="264"/>
      <c r="M64" s="322"/>
      <c r="N64" s="263"/>
      <c r="O64" s="264"/>
      <c r="P64" s="416"/>
      <c r="Q64" s="263"/>
      <c r="R64" s="264"/>
      <c r="S64" s="265"/>
      <c r="T64" s="263"/>
      <c r="U64" s="264"/>
      <c r="V64" s="425"/>
      <c r="W64" s="263"/>
      <c r="X64" s="264"/>
      <c r="Y64" s="262"/>
      <c r="Z64" s="264"/>
      <c r="AA64" s="381"/>
      <c r="AB64" s="265"/>
      <c r="AC64" s="266"/>
      <c r="AD64" s="264"/>
      <c r="AE64" s="361"/>
      <c r="AF64" s="266"/>
      <c r="AG64" s="264"/>
      <c r="AH64" s="262"/>
      <c r="AI64" s="267"/>
      <c r="AJ64" s="264"/>
      <c r="AK64" s="262"/>
      <c r="AL64" s="267"/>
      <c r="AM64" s="264"/>
      <c r="AN64" s="262"/>
      <c r="AO64" s="267"/>
      <c r="AP64" s="264"/>
      <c r="AQ64" s="262"/>
      <c r="AR64" s="267"/>
      <c r="AS64" s="264"/>
      <c r="AT64" s="388"/>
      <c r="AU64" s="268"/>
      <c r="AV64" s="265"/>
      <c r="AW64" s="266"/>
      <c r="AX64" s="264"/>
      <c r="AY64" s="265"/>
      <c r="AZ64" s="266"/>
      <c r="BA64" s="264"/>
      <c r="BB64" s="262"/>
      <c r="BC64" s="267"/>
      <c r="BD64" s="264"/>
      <c r="BE64" s="262"/>
      <c r="BF64" s="267"/>
      <c r="BG64" s="264"/>
      <c r="BH64" s="262"/>
      <c r="BI64" s="267"/>
      <c r="BJ64" s="264"/>
      <c r="BK64" s="388"/>
      <c r="BL64" s="268"/>
      <c r="BM64" s="262"/>
      <c r="BN64" s="267"/>
      <c r="BO64" s="264"/>
      <c r="BP64" s="266"/>
      <c r="BQ64" s="267"/>
      <c r="BR64" s="264"/>
      <c r="BS64" s="269"/>
      <c r="BT64" s="270"/>
      <c r="BU64" s="264"/>
      <c r="BV64" s="281"/>
      <c r="BW64" s="270"/>
      <c r="BX64" s="264"/>
      <c r="BY64" s="271"/>
      <c r="BZ64" s="270"/>
      <c r="CA64" s="264"/>
      <c r="CB64" s="265"/>
      <c r="CC64" s="270"/>
      <c r="CD64" s="264"/>
      <c r="CE64" s="265"/>
      <c r="CF64" s="267"/>
      <c r="CG64" s="264"/>
      <c r="CH64" s="318"/>
      <c r="CI64" s="270"/>
      <c r="CJ64" s="264"/>
      <c r="CK64" s="272"/>
      <c r="CL64" s="264"/>
      <c r="CM64" s="374"/>
      <c r="CN64" s="273"/>
      <c r="CO64" s="274"/>
      <c r="CP64" s="275">
        <f t="shared" si="1"/>
        <v>0</v>
      </c>
      <c r="CQ64" s="265"/>
      <c r="CR64" s="276"/>
      <c r="CS64" s="265"/>
      <c r="CT64" s="276"/>
      <c r="CU64" s="265"/>
      <c r="CV64" s="276"/>
      <c r="CW64" s="265"/>
      <c r="CX64" s="276"/>
      <c r="CY64" s="265"/>
      <c r="CZ64" s="276"/>
      <c r="DA64" s="265"/>
      <c r="DB64" s="276"/>
      <c r="DC64" s="265"/>
      <c r="DD64" s="276"/>
      <c r="DE64" s="265"/>
      <c r="DF64" s="276"/>
      <c r="DG64" s="265"/>
      <c r="DH64" s="276"/>
      <c r="DI64" s="265"/>
      <c r="DJ64" s="276"/>
      <c r="DK64" s="265"/>
      <c r="DL64" s="276"/>
      <c r="DM64" s="265"/>
      <c r="DN64" s="276"/>
      <c r="DO64" s="265"/>
      <c r="DP64" s="276"/>
      <c r="DQ64" s="264"/>
      <c r="DR64" s="273"/>
      <c r="DS64" s="334"/>
      <c r="DT64" s="273"/>
      <c r="DU64" s="334"/>
      <c r="DV64" s="334"/>
      <c r="DW64" s="334"/>
      <c r="DX64" s="277"/>
      <c r="DY64" s="264"/>
      <c r="DZ64" s="318"/>
      <c r="EA64" s="264"/>
      <c r="EB64" s="318"/>
      <c r="EC64" s="264"/>
      <c r="ED64" s="280"/>
      <c r="EE64" s="264"/>
      <c r="EF64" s="406"/>
      <c r="EG64" s="96"/>
      <c r="EH64" s="279"/>
      <c r="EI64" s="251">
        <f>SUMPRODUCT(D64:EH64,'Bhilai R'!D64:EH64)</f>
        <v>0</v>
      </c>
      <c r="EJ64" s="3"/>
      <c r="EK64" s="3"/>
      <c r="ER64" s="64" t="s">
        <v>80</v>
      </c>
      <c r="ES64" s="61">
        <f t="shared" si="4"/>
        <v>0</v>
      </c>
      <c r="ET64" s="24">
        <f t="shared" si="2"/>
        <v>0</v>
      </c>
    </row>
    <row r="65" spans="2:150" ht="15" hidden="1" customHeight="1">
      <c r="B65" s="65">
        <f t="shared" si="3"/>
        <v>60</v>
      </c>
      <c r="C65" s="61"/>
      <c r="D65" s="262"/>
      <c r="E65" s="263"/>
      <c r="F65" s="264"/>
      <c r="G65" s="262"/>
      <c r="H65" s="263"/>
      <c r="I65" s="264"/>
      <c r="J65" s="322"/>
      <c r="K65" s="263"/>
      <c r="L65" s="264"/>
      <c r="M65" s="322"/>
      <c r="N65" s="263"/>
      <c r="O65" s="264"/>
      <c r="P65" s="416"/>
      <c r="Q65" s="263"/>
      <c r="R65" s="264"/>
      <c r="S65" s="265"/>
      <c r="T65" s="263"/>
      <c r="U65" s="264"/>
      <c r="V65" s="425"/>
      <c r="W65" s="263"/>
      <c r="X65" s="264"/>
      <c r="Y65" s="262"/>
      <c r="Z65" s="264"/>
      <c r="AA65" s="381"/>
      <c r="AB65" s="265"/>
      <c r="AC65" s="266"/>
      <c r="AD65" s="264"/>
      <c r="AE65" s="361"/>
      <c r="AF65" s="266"/>
      <c r="AG65" s="264"/>
      <c r="AH65" s="262"/>
      <c r="AI65" s="267"/>
      <c r="AJ65" s="264"/>
      <c r="AK65" s="262"/>
      <c r="AL65" s="267"/>
      <c r="AM65" s="264"/>
      <c r="AN65" s="262"/>
      <c r="AO65" s="267"/>
      <c r="AP65" s="264"/>
      <c r="AQ65" s="262"/>
      <c r="AR65" s="267"/>
      <c r="AS65" s="264"/>
      <c r="AT65" s="388"/>
      <c r="AU65" s="268"/>
      <c r="AV65" s="265"/>
      <c r="AW65" s="266"/>
      <c r="AX65" s="264"/>
      <c r="AY65" s="265"/>
      <c r="AZ65" s="266"/>
      <c r="BA65" s="264"/>
      <c r="BB65" s="262"/>
      <c r="BC65" s="267"/>
      <c r="BD65" s="264"/>
      <c r="BE65" s="262"/>
      <c r="BF65" s="267"/>
      <c r="BG65" s="264"/>
      <c r="BH65" s="262"/>
      <c r="BI65" s="267"/>
      <c r="BJ65" s="264"/>
      <c r="BK65" s="388"/>
      <c r="BL65" s="268"/>
      <c r="BM65" s="262"/>
      <c r="BN65" s="267"/>
      <c r="BO65" s="264"/>
      <c r="BP65" s="266"/>
      <c r="BQ65" s="267"/>
      <c r="BR65" s="264"/>
      <c r="BS65" s="269"/>
      <c r="BT65" s="270"/>
      <c r="BU65" s="264"/>
      <c r="BV65" s="281"/>
      <c r="BW65" s="270"/>
      <c r="BX65" s="264"/>
      <c r="BY65" s="271"/>
      <c r="BZ65" s="270"/>
      <c r="CA65" s="264"/>
      <c r="CB65" s="265"/>
      <c r="CC65" s="270"/>
      <c r="CD65" s="264"/>
      <c r="CE65" s="265"/>
      <c r="CF65" s="267"/>
      <c r="CG65" s="264"/>
      <c r="CH65" s="318"/>
      <c r="CI65" s="270"/>
      <c r="CJ65" s="264"/>
      <c r="CK65" s="272"/>
      <c r="CL65" s="264"/>
      <c r="CM65" s="374"/>
      <c r="CN65" s="273"/>
      <c r="CO65" s="274"/>
      <c r="CP65" s="275">
        <f t="shared" si="1"/>
        <v>0</v>
      </c>
      <c r="CQ65" s="265"/>
      <c r="CR65" s="276"/>
      <c r="CS65" s="265"/>
      <c r="CT65" s="276"/>
      <c r="CU65" s="265"/>
      <c r="CV65" s="276"/>
      <c r="CW65" s="265"/>
      <c r="CX65" s="276"/>
      <c r="CY65" s="265"/>
      <c r="CZ65" s="276"/>
      <c r="DA65" s="265"/>
      <c r="DB65" s="276"/>
      <c r="DC65" s="265"/>
      <c r="DD65" s="276"/>
      <c r="DE65" s="265"/>
      <c r="DF65" s="276"/>
      <c r="DG65" s="265"/>
      <c r="DH65" s="276"/>
      <c r="DI65" s="265"/>
      <c r="DJ65" s="276"/>
      <c r="DK65" s="265"/>
      <c r="DL65" s="276"/>
      <c r="DM65" s="265"/>
      <c r="DN65" s="276"/>
      <c r="DO65" s="265"/>
      <c r="DP65" s="276"/>
      <c r="DQ65" s="264"/>
      <c r="DR65" s="273"/>
      <c r="DS65" s="334"/>
      <c r="DT65" s="273"/>
      <c r="DU65" s="334"/>
      <c r="DV65" s="334"/>
      <c r="DW65" s="334"/>
      <c r="DX65" s="277"/>
      <c r="DY65" s="264"/>
      <c r="DZ65" s="318"/>
      <c r="EA65" s="264"/>
      <c r="EB65" s="318"/>
      <c r="EC65" s="264"/>
      <c r="ED65" s="280"/>
      <c r="EE65" s="264"/>
      <c r="EF65" s="406"/>
      <c r="EG65" s="96"/>
      <c r="EH65" s="279"/>
      <c r="EI65" s="251">
        <f>SUMPRODUCT(D65:EH65,'Bhilai R'!D65:EH65)</f>
        <v>0</v>
      </c>
      <c r="EJ65" s="3"/>
      <c r="EK65" s="3"/>
      <c r="ER65" s="64" t="s">
        <v>81</v>
      </c>
      <c r="ES65" s="61">
        <f t="shared" si="4"/>
        <v>0</v>
      </c>
      <c r="ET65" s="24">
        <f t="shared" si="2"/>
        <v>0</v>
      </c>
    </row>
    <row r="66" spans="2:150" ht="15" hidden="1" customHeight="1">
      <c r="B66" s="65">
        <f t="shared" si="3"/>
        <v>61</v>
      </c>
      <c r="C66" s="61"/>
      <c r="D66" s="262"/>
      <c r="E66" s="263"/>
      <c r="F66" s="264"/>
      <c r="G66" s="262"/>
      <c r="H66" s="263"/>
      <c r="I66" s="264"/>
      <c r="J66" s="322"/>
      <c r="K66" s="263"/>
      <c r="L66" s="264"/>
      <c r="M66" s="322"/>
      <c r="N66" s="263"/>
      <c r="O66" s="264"/>
      <c r="P66" s="416"/>
      <c r="Q66" s="263"/>
      <c r="R66" s="264"/>
      <c r="S66" s="265"/>
      <c r="T66" s="263"/>
      <c r="U66" s="264"/>
      <c r="V66" s="425"/>
      <c r="W66" s="263"/>
      <c r="X66" s="264"/>
      <c r="Y66" s="262"/>
      <c r="Z66" s="264"/>
      <c r="AA66" s="381"/>
      <c r="AB66" s="265"/>
      <c r="AC66" s="266"/>
      <c r="AD66" s="264"/>
      <c r="AE66" s="361"/>
      <c r="AF66" s="266"/>
      <c r="AG66" s="264"/>
      <c r="AH66" s="262"/>
      <c r="AI66" s="267"/>
      <c r="AJ66" s="264"/>
      <c r="AK66" s="262"/>
      <c r="AL66" s="267"/>
      <c r="AM66" s="264"/>
      <c r="AN66" s="262"/>
      <c r="AO66" s="267"/>
      <c r="AP66" s="264"/>
      <c r="AQ66" s="262"/>
      <c r="AR66" s="267"/>
      <c r="AS66" s="264"/>
      <c r="AT66" s="388"/>
      <c r="AU66" s="268"/>
      <c r="AV66" s="265"/>
      <c r="AW66" s="266"/>
      <c r="AX66" s="264"/>
      <c r="AY66" s="265"/>
      <c r="AZ66" s="266"/>
      <c r="BA66" s="264"/>
      <c r="BB66" s="262"/>
      <c r="BC66" s="267"/>
      <c r="BD66" s="264"/>
      <c r="BE66" s="262"/>
      <c r="BF66" s="267"/>
      <c r="BG66" s="264"/>
      <c r="BH66" s="262"/>
      <c r="BI66" s="267"/>
      <c r="BJ66" s="264"/>
      <c r="BK66" s="388"/>
      <c r="BL66" s="268"/>
      <c r="BM66" s="262"/>
      <c r="BN66" s="267"/>
      <c r="BO66" s="264"/>
      <c r="BP66" s="266"/>
      <c r="BQ66" s="267"/>
      <c r="BR66" s="264"/>
      <c r="BS66" s="269"/>
      <c r="BT66" s="270"/>
      <c r="BU66" s="264"/>
      <c r="BV66" s="281"/>
      <c r="BW66" s="270"/>
      <c r="BX66" s="264"/>
      <c r="BY66" s="271"/>
      <c r="BZ66" s="270"/>
      <c r="CA66" s="264"/>
      <c r="CB66" s="265"/>
      <c r="CC66" s="270"/>
      <c r="CD66" s="264"/>
      <c r="CE66" s="265"/>
      <c r="CF66" s="267"/>
      <c r="CG66" s="264"/>
      <c r="CH66" s="318"/>
      <c r="CI66" s="270"/>
      <c r="CJ66" s="264"/>
      <c r="CK66" s="272"/>
      <c r="CL66" s="264"/>
      <c r="CM66" s="374"/>
      <c r="CN66" s="273"/>
      <c r="CO66" s="274"/>
      <c r="CP66" s="275">
        <f t="shared" si="1"/>
        <v>0</v>
      </c>
      <c r="CQ66" s="265"/>
      <c r="CR66" s="276"/>
      <c r="CS66" s="265"/>
      <c r="CT66" s="276"/>
      <c r="CU66" s="265"/>
      <c r="CV66" s="276"/>
      <c r="CW66" s="265"/>
      <c r="CX66" s="276"/>
      <c r="CY66" s="265"/>
      <c r="CZ66" s="276"/>
      <c r="DA66" s="265"/>
      <c r="DB66" s="276"/>
      <c r="DC66" s="265"/>
      <c r="DD66" s="276"/>
      <c r="DE66" s="265"/>
      <c r="DF66" s="276"/>
      <c r="DG66" s="265"/>
      <c r="DH66" s="276"/>
      <c r="DI66" s="265"/>
      <c r="DJ66" s="276"/>
      <c r="DK66" s="265"/>
      <c r="DL66" s="276"/>
      <c r="DM66" s="265"/>
      <c r="DN66" s="276"/>
      <c r="DO66" s="265"/>
      <c r="DP66" s="276"/>
      <c r="DQ66" s="264"/>
      <c r="DR66" s="273"/>
      <c r="DS66" s="334"/>
      <c r="DT66" s="273"/>
      <c r="DU66" s="334"/>
      <c r="DV66" s="334"/>
      <c r="DW66" s="334"/>
      <c r="DX66" s="277"/>
      <c r="DY66" s="264"/>
      <c r="DZ66" s="318"/>
      <c r="EA66" s="264"/>
      <c r="EB66" s="318"/>
      <c r="EC66" s="264"/>
      <c r="ED66" s="280"/>
      <c r="EE66" s="264"/>
      <c r="EF66" s="406"/>
      <c r="EG66" s="96"/>
      <c r="EH66" s="279"/>
      <c r="EI66" s="251">
        <f>SUMPRODUCT(D66:EH66,'Bhilai R'!D66:EH66)</f>
        <v>0</v>
      </c>
      <c r="EJ66" s="3"/>
      <c r="EK66" s="3"/>
      <c r="ER66" s="64" t="s">
        <v>82</v>
      </c>
      <c r="ES66" s="61">
        <f t="shared" si="4"/>
        <v>0</v>
      </c>
      <c r="ET66" s="24">
        <f t="shared" si="2"/>
        <v>0</v>
      </c>
    </row>
    <row r="67" spans="2:150" ht="15" hidden="1" customHeight="1">
      <c r="B67" s="65">
        <f t="shared" si="3"/>
        <v>62</v>
      </c>
      <c r="C67" s="61"/>
      <c r="D67" s="262"/>
      <c r="E67" s="263"/>
      <c r="F67" s="264"/>
      <c r="G67" s="262"/>
      <c r="H67" s="263"/>
      <c r="I67" s="264"/>
      <c r="J67" s="322"/>
      <c r="K67" s="263"/>
      <c r="L67" s="264"/>
      <c r="M67" s="322"/>
      <c r="N67" s="264"/>
      <c r="O67" s="264"/>
      <c r="P67" s="416"/>
      <c r="Q67" s="263"/>
      <c r="R67" s="264"/>
      <c r="S67" s="265"/>
      <c r="T67" s="263"/>
      <c r="U67" s="264"/>
      <c r="V67" s="425"/>
      <c r="W67" s="263"/>
      <c r="X67" s="264"/>
      <c r="Y67" s="262"/>
      <c r="Z67" s="264"/>
      <c r="AA67" s="381"/>
      <c r="AB67" s="265"/>
      <c r="AC67" s="266"/>
      <c r="AD67" s="264"/>
      <c r="AE67" s="361"/>
      <c r="AF67" s="266"/>
      <c r="AG67" s="264"/>
      <c r="AH67" s="262"/>
      <c r="AI67" s="267"/>
      <c r="AJ67" s="264"/>
      <c r="AK67" s="262"/>
      <c r="AL67" s="267"/>
      <c r="AM67" s="264"/>
      <c r="AN67" s="262"/>
      <c r="AO67" s="267"/>
      <c r="AP67" s="264"/>
      <c r="AQ67" s="262"/>
      <c r="AR67" s="267"/>
      <c r="AS67" s="264"/>
      <c r="AT67" s="388"/>
      <c r="AU67" s="268"/>
      <c r="AV67" s="265"/>
      <c r="AW67" s="266"/>
      <c r="AX67" s="264"/>
      <c r="AY67" s="265"/>
      <c r="AZ67" s="266"/>
      <c r="BA67" s="264"/>
      <c r="BB67" s="262"/>
      <c r="BC67" s="267"/>
      <c r="BD67" s="264"/>
      <c r="BE67" s="262"/>
      <c r="BF67" s="267"/>
      <c r="BG67" s="264"/>
      <c r="BH67" s="262"/>
      <c r="BI67" s="267"/>
      <c r="BJ67" s="264"/>
      <c r="BK67" s="388"/>
      <c r="BL67" s="268"/>
      <c r="BM67" s="262"/>
      <c r="BN67" s="267"/>
      <c r="BO67" s="264"/>
      <c r="BP67" s="266"/>
      <c r="BQ67" s="267"/>
      <c r="BR67" s="264"/>
      <c r="BS67" s="269"/>
      <c r="BT67" s="270"/>
      <c r="BU67" s="264"/>
      <c r="BV67" s="281"/>
      <c r="BW67" s="270"/>
      <c r="BX67" s="264"/>
      <c r="BY67" s="271"/>
      <c r="BZ67" s="270"/>
      <c r="CA67" s="264"/>
      <c r="CB67" s="265"/>
      <c r="CC67" s="270"/>
      <c r="CD67" s="264"/>
      <c r="CE67" s="265"/>
      <c r="CF67" s="267"/>
      <c r="CG67" s="264"/>
      <c r="CH67" s="318"/>
      <c r="CI67" s="270"/>
      <c r="CJ67" s="264"/>
      <c r="CK67" s="272"/>
      <c r="CL67" s="264"/>
      <c r="CM67" s="264"/>
      <c r="CN67" s="273"/>
      <c r="CO67" s="274"/>
      <c r="CP67" s="275">
        <f t="shared" si="1"/>
        <v>0</v>
      </c>
      <c r="CQ67" s="265"/>
      <c r="CR67" s="276"/>
      <c r="CS67" s="265"/>
      <c r="CT67" s="276"/>
      <c r="CU67" s="265"/>
      <c r="CV67" s="276"/>
      <c r="CW67" s="265"/>
      <c r="CX67" s="276"/>
      <c r="CY67" s="265"/>
      <c r="CZ67" s="276"/>
      <c r="DA67" s="265"/>
      <c r="DB67" s="276"/>
      <c r="DC67" s="265"/>
      <c r="DD67" s="276"/>
      <c r="DE67" s="265"/>
      <c r="DF67" s="276"/>
      <c r="DG67" s="265"/>
      <c r="DH67" s="276"/>
      <c r="DI67" s="265"/>
      <c r="DJ67" s="276"/>
      <c r="DK67" s="265"/>
      <c r="DL67" s="276"/>
      <c r="DM67" s="265"/>
      <c r="DN67" s="276"/>
      <c r="DO67" s="265"/>
      <c r="DP67" s="276"/>
      <c r="DQ67" s="264"/>
      <c r="DR67" s="273"/>
      <c r="DS67" s="334"/>
      <c r="DT67" s="273"/>
      <c r="DU67" s="334"/>
      <c r="DV67" s="334"/>
      <c r="DW67" s="334"/>
      <c r="DX67" s="277"/>
      <c r="DY67" s="264"/>
      <c r="DZ67" s="318"/>
      <c r="EA67" s="264"/>
      <c r="EB67" s="318"/>
      <c r="EC67" s="264"/>
      <c r="ED67" s="280"/>
      <c r="EE67" s="264"/>
      <c r="EF67" s="406"/>
      <c r="EG67" s="96"/>
      <c r="EH67" s="279"/>
      <c r="EI67" s="251">
        <f>SUMPRODUCT(D67:EH67,'Bhilai R'!D67:EH67)</f>
        <v>0</v>
      </c>
      <c r="EJ67" s="3"/>
      <c r="EK67" s="3"/>
      <c r="ER67" s="64" t="s">
        <v>84</v>
      </c>
      <c r="ES67" s="61">
        <f t="shared" si="4"/>
        <v>0</v>
      </c>
      <c r="ET67" s="24">
        <f t="shared" si="2"/>
        <v>0</v>
      </c>
    </row>
    <row r="68" spans="2:150" ht="15" hidden="1" customHeight="1">
      <c r="B68" s="65">
        <f t="shared" si="3"/>
        <v>63</v>
      </c>
      <c r="C68" s="61"/>
      <c r="D68" s="262"/>
      <c r="E68" s="263"/>
      <c r="F68" s="264"/>
      <c r="G68" s="262"/>
      <c r="H68" s="263"/>
      <c r="I68" s="264"/>
      <c r="J68" s="322"/>
      <c r="K68" s="263"/>
      <c r="L68" s="264"/>
      <c r="M68" s="322"/>
      <c r="N68" s="264"/>
      <c r="O68" s="264"/>
      <c r="P68" s="416"/>
      <c r="Q68" s="263"/>
      <c r="R68" s="264"/>
      <c r="S68" s="265"/>
      <c r="T68" s="263"/>
      <c r="U68" s="264"/>
      <c r="V68" s="425"/>
      <c r="W68" s="263"/>
      <c r="X68" s="264"/>
      <c r="Y68" s="262"/>
      <c r="Z68" s="264"/>
      <c r="AA68" s="381"/>
      <c r="AB68" s="265"/>
      <c r="AC68" s="266"/>
      <c r="AD68" s="264"/>
      <c r="AE68" s="361"/>
      <c r="AF68" s="266"/>
      <c r="AG68" s="264"/>
      <c r="AH68" s="262"/>
      <c r="AI68" s="267"/>
      <c r="AJ68" s="264"/>
      <c r="AK68" s="262"/>
      <c r="AL68" s="267"/>
      <c r="AM68" s="264"/>
      <c r="AN68" s="262"/>
      <c r="AO68" s="267"/>
      <c r="AP68" s="264"/>
      <c r="AQ68" s="262"/>
      <c r="AR68" s="267"/>
      <c r="AS68" s="264"/>
      <c r="AT68" s="388"/>
      <c r="AU68" s="268"/>
      <c r="AV68" s="265"/>
      <c r="AW68" s="266"/>
      <c r="AX68" s="264"/>
      <c r="AY68" s="265"/>
      <c r="AZ68" s="266"/>
      <c r="BA68" s="264"/>
      <c r="BB68" s="262"/>
      <c r="BC68" s="267"/>
      <c r="BD68" s="264"/>
      <c r="BE68" s="262"/>
      <c r="BF68" s="267"/>
      <c r="BG68" s="264"/>
      <c r="BH68" s="262"/>
      <c r="BI68" s="267"/>
      <c r="BJ68" s="264"/>
      <c r="BK68" s="388"/>
      <c r="BL68" s="268"/>
      <c r="BM68" s="262"/>
      <c r="BN68" s="267"/>
      <c r="BO68" s="264"/>
      <c r="BP68" s="266"/>
      <c r="BQ68" s="267"/>
      <c r="BR68" s="264"/>
      <c r="BS68" s="269"/>
      <c r="BT68" s="270"/>
      <c r="BU68" s="264"/>
      <c r="BV68" s="281"/>
      <c r="BW68" s="270"/>
      <c r="BX68" s="264"/>
      <c r="BY68" s="271"/>
      <c r="BZ68" s="270"/>
      <c r="CA68" s="264"/>
      <c r="CB68" s="265"/>
      <c r="CC68" s="270"/>
      <c r="CD68" s="264"/>
      <c r="CE68" s="265"/>
      <c r="CF68" s="267"/>
      <c r="CG68" s="264"/>
      <c r="CH68" s="318"/>
      <c r="CI68" s="270"/>
      <c r="CJ68" s="264"/>
      <c r="CK68" s="272"/>
      <c r="CL68" s="264"/>
      <c r="CM68" s="264"/>
      <c r="CN68" s="273"/>
      <c r="CO68" s="274"/>
      <c r="CP68" s="275">
        <f t="shared" si="1"/>
        <v>0</v>
      </c>
      <c r="CQ68" s="265"/>
      <c r="CR68" s="276"/>
      <c r="CS68" s="265"/>
      <c r="CT68" s="276"/>
      <c r="CU68" s="265"/>
      <c r="CV68" s="276"/>
      <c r="CW68" s="265"/>
      <c r="CX68" s="276"/>
      <c r="CY68" s="265"/>
      <c r="CZ68" s="276"/>
      <c r="DA68" s="265"/>
      <c r="DB68" s="276"/>
      <c r="DC68" s="265"/>
      <c r="DD68" s="276"/>
      <c r="DE68" s="265"/>
      <c r="DF68" s="276"/>
      <c r="DG68" s="265"/>
      <c r="DH68" s="276"/>
      <c r="DI68" s="265"/>
      <c r="DJ68" s="276"/>
      <c r="DK68" s="265"/>
      <c r="DL68" s="276"/>
      <c r="DM68" s="265"/>
      <c r="DN68" s="276"/>
      <c r="DO68" s="265"/>
      <c r="DP68" s="276"/>
      <c r="DQ68" s="264"/>
      <c r="DR68" s="273"/>
      <c r="DS68" s="334"/>
      <c r="DT68" s="273"/>
      <c r="DU68" s="334"/>
      <c r="DV68" s="334"/>
      <c r="DW68" s="334"/>
      <c r="DX68" s="277"/>
      <c r="DY68" s="264"/>
      <c r="DZ68" s="318"/>
      <c r="EA68" s="264"/>
      <c r="EB68" s="318"/>
      <c r="EC68" s="264"/>
      <c r="ED68" s="280"/>
      <c r="EE68" s="264"/>
      <c r="EF68" s="406"/>
      <c r="EG68" s="96"/>
      <c r="EH68" s="279"/>
      <c r="EI68" s="251">
        <f>SUMPRODUCT(D68:EH68,'Bhilai R'!D68:EH68)</f>
        <v>0</v>
      </c>
      <c r="EJ68" s="3"/>
      <c r="EK68" s="3"/>
      <c r="ER68" s="64" t="s">
        <v>105</v>
      </c>
      <c r="ES68" s="61">
        <f t="shared" si="4"/>
        <v>0</v>
      </c>
      <c r="ET68" s="24">
        <f t="shared" si="2"/>
        <v>0</v>
      </c>
    </row>
    <row r="69" spans="2:150" hidden="1">
      <c r="B69" s="95"/>
      <c r="C69" s="95"/>
      <c r="D69" s="95"/>
      <c r="E69" s="95"/>
      <c r="F69" s="95"/>
      <c r="G69" s="95"/>
      <c r="H69" s="95"/>
      <c r="I69" s="95"/>
      <c r="J69" s="95"/>
      <c r="K69" s="95"/>
      <c r="L69" s="95"/>
      <c r="M69" s="95"/>
      <c r="N69" s="95"/>
      <c r="O69" s="95"/>
      <c r="P69" s="95"/>
      <c r="Q69" s="95"/>
      <c r="R69" s="95"/>
      <c r="S69" s="95"/>
      <c r="T69" s="95"/>
      <c r="U69" s="95"/>
      <c r="V69" s="95"/>
      <c r="W69" s="95"/>
      <c r="X69" s="95"/>
      <c r="Y69" s="95"/>
      <c r="Z69" s="95"/>
      <c r="AA69" s="95"/>
      <c r="AB69" s="95"/>
      <c r="AC69" s="95"/>
      <c r="AD69" s="95"/>
      <c r="AE69" s="95"/>
      <c r="AF69" s="95"/>
      <c r="AG69" s="95"/>
      <c r="AH69" s="95"/>
      <c r="AI69" s="95"/>
      <c r="AJ69" s="95"/>
      <c r="AK69" s="95"/>
      <c r="AL69" s="95"/>
      <c r="AM69" s="95"/>
      <c r="AN69" s="95"/>
      <c r="AO69" s="95"/>
      <c r="AP69" s="95"/>
      <c r="AQ69" s="95"/>
      <c r="AR69" s="95"/>
      <c r="AS69" s="95"/>
      <c r="AT69" s="95"/>
      <c r="AU69" s="95"/>
      <c r="AV69" s="95"/>
      <c r="AW69" s="95"/>
      <c r="AX69" s="95"/>
      <c r="AY69" s="95"/>
      <c r="AZ69" s="95"/>
      <c r="BA69" s="95"/>
      <c r="BB69" s="95"/>
      <c r="BC69" s="95"/>
      <c r="BD69" s="95"/>
      <c r="BE69" s="95"/>
      <c r="BF69" s="95"/>
      <c r="BG69" s="95"/>
      <c r="BH69" s="95"/>
      <c r="BI69" s="95"/>
      <c r="BJ69" s="95"/>
      <c r="BK69" s="95"/>
      <c r="BL69" s="95"/>
      <c r="BM69" s="95"/>
      <c r="BN69" s="95"/>
      <c r="BO69" s="95"/>
      <c r="BP69" s="95"/>
      <c r="BQ69" s="95"/>
      <c r="BR69" s="95"/>
      <c r="BS69" s="95"/>
      <c r="BT69" s="95"/>
      <c r="BU69" s="95"/>
      <c r="BV69" s="95"/>
      <c r="BW69" s="95"/>
      <c r="BX69" s="95"/>
      <c r="BY69" s="95"/>
      <c r="BZ69" s="95"/>
      <c r="CA69" s="95"/>
      <c r="CB69" s="95"/>
      <c r="CC69" s="95"/>
      <c r="CD69" s="95"/>
      <c r="CE69" s="95"/>
      <c r="CF69" s="95"/>
      <c r="CG69" s="95"/>
      <c r="CH69" s="95"/>
      <c r="CI69" s="95"/>
      <c r="CJ69" s="95"/>
      <c r="CK69" s="95"/>
      <c r="CL69" s="95"/>
      <c r="CM69" s="95"/>
      <c r="CN69" s="95"/>
      <c r="CO69" s="95"/>
      <c r="CP69" s="95"/>
      <c r="CQ69" s="95"/>
      <c r="CR69" s="95"/>
      <c r="CS69" s="95"/>
      <c r="CT69" s="95"/>
      <c r="CU69" s="95"/>
      <c r="CV69" s="95"/>
      <c r="CW69" s="95"/>
      <c r="CX69" s="95"/>
      <c r="CY69" s="95"/>
      <c r="CZ69" s="95"/>
      <c r="DA69" s="95"/>
      <c r="DB69" s="95"/>
      <c r="DC69" s="95"/>
      <c r="DD69" s="95"/>
      <c r="DE69" s="95"/>
      <c r="DF69" s="95"/>
      <c r="DG69" s="95"/>
      <c r="DH69" s="95"/>
      <c r="DI69" s="95"/>
      <c r="DJ69" s="95"/>
      <c r="DK69" s="95"/>
      <c r="DL69" s="95"/>
      <c r="DM69" s="95"/>
      <c r="DN69" s="95"/>
      <c r="DO69" s="95"/>
      <c r="DP69" s="95"/>
      <c r="DQ69" s="95"/>
      <c r="DR69" s="95"/>
      <c r="DS69" s="95"/>
      <c r="DT69" s="95"/>
      <c r="DU69" s="95"/>
      <c r="DV69" s="95"/>
      <c r="DW69" s="95"/>
      <c r="DX69" s="95"/>
      <c r="DY69" s="95"/>
      <c r="DZ69" s="95"/>
      <c r="EA69" s="95"/>
      <c r="EB69" s="95"/>
      <c r="EC69" s="95"/>
      <c r="ED69" s="95"/>
      <c r="EE69" s="95"/>
      <c r="EF69" s="95"/>
      <c r="EG69" s="95"/>
      <c r="EH69" s="95"/>
      <c r="EI69" s="95"/>
      <c r="ER69" s="95"/>
      <c r="ES69" s="95"/>
      <c r="ET69" s="95"/>
    </row>
    <row r="70" spans="2:150">
      <c r="B70" s="785" t="s">
        <v>83</v>
      </c>
      <c r="C70" s="785"/>
      <c r="D70" s="252">
        <f t="shared" ref="D70:BT70" si="5">SUM(D6:D68)</f>
        <v>2</v>
      </c>
      <c r="E70" s="252">
        <f t="shared" si="5"/>
        <v>0</v>
      </c>
      <c r="F70" s="252">
        <f t="shared" si="5"/>
        <v>0</v>
      </c>
      <c r="G70" s="252">
        <f t="shared" si="5"/>
        <v>0</v>
      </c>
      <c r="H70" s="252">
        <f t="shared" si="5"/>
        <v>0</v>
      </c>
      <c r="I70" s="252">
        <f t="shared" si="5"/>
        <v>0</v>
      </c>
      <c r="J70" s="252">
        <f t="shared" si="5"/>
        <v>0</v>
      </c>
      <c r="K70" s="252">
        <f t="shared" si="5"/>
        <v>0</v>
      </c>
      <c r="L70" s="252">
        <f t="shared" si="5"/>
        <v>0</v>
      </c>
      <c r="M70" s="252">
        <f t="shared" si="5"/>
        <v>0</v>
      </c>
      <c r="N70" s="252">
        <f t="shared" si="5"/>
        <v>0</v>
      </c>
      <c r="O70" s="252">
        <f t="shared" si="5"/>
        <v>0</v>
      </c>
      <c r="P70" s="252">
        <f t="shared" si="5"/>
        <v>0</v>
      </c>
      <c r="Q70" s="252">
        <f t="shared" si="5"/>
        <v>0</v>
      </c>
      <c r="R70" s="252">
        <f t="shared" si="5"/>
        <v>0</v>
      </c>
      <c r="S70" s="252">
        <f t="shared" si="5"/>
        <v>0</v>
      </c>
      <c r="T70" s="252">
        <f t="shared" si="5"/>
        <v>0</v>
      </c>
      <c r="U70" s="252">
        <f t="shared" si="5"/>
        <v>0</v>
      </c>
      <c r="V70" s="252">
        <f t="shared" si="5"/>
        <v>0</v>
      </c>
      <c r="W70" s="252">
        <f t="shared" si="5"/>
        <v>0</v>
      </c>
      <c r="X70" s="252">
        <f t="shared" si="5"/>
        <v>0</v>
      </c>
      <c r="Y70" s="252">
        <f t="shared" si="5"/>
        <v>0</v>
      </c>
      <c r="Z70" s="252">
        <f t="shared" si="5"/>
        <v>0</v>
      </c>
      <c r="AA70" s="252">
        <f t="shared" si="5"/>
        <v>0</v>
      </c>
      <c r="AB70" s="252">
        <f t="shared" si="5"/>
        <v>0</v>
      </c>
      <c r="AC70" s="252">
        <f t="shared" si="5"/>
        <v>0</v>
      </c>
      <c r="AD70" s="252">
        <f t="shared" si="5"/>
        <v>0</v>
      </c>
      <c r="AE70" s="252">
        <f t="shared" si="5"/>
        <v>0</v>
      </c>
      <c r="AF70" s="252">
        <f t="shared" si="5"/>
        <v>0</v>
      </c>
      <c r="AG70" s="252">
        <f t="shared" si="5"/>
        <v>0</v>
      </c>
      <c r="AH70" s="252">
        <f t="shared" si="5"/>
        <v>0</v>
      </c>
      <c r="AI70" s="252">
        <f t="shared" si="5"/>
        <v>0</v>
      </c>
      <c r="AJ70" s="252">
        <f t="shared" si="5"/>
        <v>0</v>
      </c>
      <c r="AK70" s="252">
        <f t="shared" si="5"/>
        <v>0</v>
      </c>
      <c r="AL70" s="252">
        <f t="shared" si="5"/>
        <v>0</v>
      </c>
      <c r="AM70" s="252">
        <f t="shared" si="5"/>
        <v>0</v>
      </c>
      <c r="AN70" s="252">
        <f t="shared" si="5"/>
        <v>5</v>
      </c>
      <c r="AO70" s="252">
        <f t="shared" si="5"/>
        <v>36</v>
      </c>
      <c r="AP70" s="252">
        <f t="shared" si="5"/>
        <v>0</v>
      </c>
      <c r="AQ70" s="252">
        <f t="shared" si="5"/>
        <v>0</v>
      </c>
      <c r="AR70" s="252">
        <f t="shared" si="5"/>
        <v>0</v>
      </c>
      <c r="AS70" s="252">
        <f t="shared" si="5"/>
        <v>0</v>
      </c>
      <c r="AT70" s="252">
        <f t="shared" si="5"/>
        <v>0</v>
      </c>
      <c r="AU70" s="252">
        <f t="shared" si="5"/>
        <v>6</v>
      </c>
      <c r="AV70" s="252">
        <f t="shared" si="5"/>
        <v>0</v>
      </c>
      <c r="AW70" s="252">
        <f t="shared" si="5"/>
        <v>0</v>
      </c>
      <c r="AX70" s="252">
        <f t="shared" si="5"/>
        <v>0</v>
      </c>
      <c r="AY70" s="252">
        <f t="shared" si="5"/>
        <v>0</v>
      </c>
      <c r="AZ70" s="252">
        <f t="shared" si="5"/>
        <v>0</v>
      </c>
      <c r="BA70" s="252">
        <f t="shared" si="5"/>
        <v>0</v>
      </c>
      <c r="BB70" s="252">
        <f t="shared" si="5"/>
        <v>0</v>
      </c>
      <c r="BC70" s="252">
        <f t="shared" si="5"/>
        <v>20</v>
      </c>
      <c r="BD70" s="252">
        <f t="shared" si="5"/>
        <v>0</v>
      </c>
      <c r="BE70" s="252">
        <f t="shared" si="5"/>
        <v>2</v>
      </c>
      <c r="BF70" s="252">
        <f t="shared" si="5"/>
        <v>24</v>
      </c>
      <c r="BG70" s="252">
        <f t="shared" si="5"/>
        <v>0</v>
      </c>
      <c r="BH70" s="252">
        <f t="shared" si="5"/>
        <v>1</v>
      </c>
      <c r="BI70" s="252">
        <f t="shared" si="5"/>
        <v>0</v>
      </c>
      <c r="BJ70" s="252">
        <f t="shared" si="5"/>
        <v>0</v>
      </c>
      <c r="BK70" s="252">
        <f t="shared" ref="BK70" si="6">SUM(BK6:BK68)</f>
        <v>0</v>
      </c>
      <c r="BL70" s="252">
        <f t="shared" si="5"/>
        <v>3</v>
      </c>
      <c r="BM70" s="252">
        <f t="shared" si="5"/>
        <v>0</v>
      </c>
      <c r="BN70" s="252">
        <f t="shared" si="5"/>
        <v>0</v>
      </c>
      <c r="BO70" s="252">
        <f t="shared" si="5"/>
        <v>0</v>
      </c>
      <c r="BP70" s="252">
        <f t="shared" si="5"/>
        <v>0</v>
      </c>
      <c r="BQ70" s="252">
        <f t="shared" si="5"/>
        <v>0</v>
      </c>
      <c r="BR70" s="252">
        <f t="shared" si="5"/>
        <v>0</v>
      </c>
      <c r="BS70" s="252">
        <f t="shared" si="5"/>
        <v>0</v>
      </c>
      <c r="BT70" s="252">
        <f t="shared" si="5"/>
        <v>0</v>
      </c>
      <c r="BU70" s="252">
        <f t="shared" ref="BU70:EI70" si="7">SUM(BU6:BU68)</f>
        <v>0</v>
      </c>
      <c r="BV70" s="252">
        <f t="shared" si="7"/>
        <v>0</v>
      </c>
      <c r="BW70" s="252">
        <f t="shared" si="7"/>
        <v>0</v>
      </c>
      <c r="BX70" s="252">
        <f t="shared" si="7"/>
        <v>0</v>
      </c>
      <c r="BY70" s="252">
        <f t="shared" si="7"/>
        <v>0</v>
      </c>
      <c r="BZ70" s="252">
        <f t="shared" si="7"/>
        <v>0</v>
      </c>
      <c r="CA70" s="252">
        <f t="shared" si="7"/>
        <v>0</v>
      </c>
      <c r="CB70" s="252">
        <f t="shared" si="7"/>
        <v>0</v>
      </c>
      <c r="CC70" s="252">
        <f t="shared" si="7"/>
        <v>0</v>
      </c>
      <c r="CD70" s="252">
        <f t="shared" si="7"/>
        <v>0</v>
      </c>
      <c r="CE70" s="252">
        <f t="shared" si="7"/>
        <v>0</v>
      </c>
      <c r="CF70" s="252">
        <f t="shared" si="7"/>
        <v>25</v>
      </c>
      <c r="CG70" s="252">
        <f t="shared" si="7"/>
        <v>0</v>
      </c>
      <c r="CH70" s="252">
        <f t="shared" si="7"/>
        <v>0</v>
      </c>
      <c r="CI70" s="252">
        <f t="shared" si="7"/>
        <v>25</v>
      </c>
      <c r="CJ70" s="252">
        <f t="shared" si="7"/>
        <v>0</v>
      </c>
      <c r="CK70" s="252">
        <f t="shared" si="7"/>
        <v>0</v>
      </c>
      <c r="CL70" s="252">
        <f t="shared" si="7"/>
        <v>0</v>
      </c>
      <c r="CM70" s="252">
        <f t="shared" si="7"/>
        <v>0</v>
      </c>
      <c r="CN70" s="252">
        <f t="shared" si="7"/>
        <v>0</v>
      </c>
      <c r="CO70" s="252">
        <f t="shared" si="7"/>
        <v>0</v>
      </c>
      <c r="CP70" s="252">
        <f t="shared" si="7"/>
        <v>17.5</v>
      </c>
      <c r="CQ70" s="252">
        <f t="shared" si="7"/>
        <v>0</v>
      </c>
      <c r="CR70" s="252">
        <f t="shared" si="7"/>
        <v>0</v>
      </c>
      <c r="CS70" s="252">
        <f t="shared" si="7"/>
        <v>0</v>
      </c>
      <c r="CT70" s="252">
        <f t="shared" si="7"/>
        <v>0</v>
      </c>
      <c r="CU70" s="252">
        <f t="shared" si="7"/>
        <v>0</v>
      </c>
      <c r="CV70" s="252">
        <f t="shared" si="7"/>
        <v>0</v>
      </c>
      <c r="CW70" s="252">
        <f t="shared" si="7"/>
        <v>0</v>
      </c>
      <c r="CX70" s="252">
        <f t="shared" si="7"/>
        <v>0</v>
      </c>
      <c r="CY70" s="252">
        <f t="shared" si="7"/>
        <v>0</v>
      </c>
      <c r="CZ70" s="252">
        <f t="shared" si="7"/>
        <v>0</v>
      </c>
      <c r="DA70" s="252">
        <f t="shared" si="7"/>
        <v>0</v>
      </c>
      <c r="DB70" s="252">
        <f t="shared" si="7"/>
        <v>0</v>
      </c>
      <c r="DC70" s="252">
        <f t="shared" ref="DC70:DF70" si="8">SUM(DC6:DC68)</f>
        <v>0</v>
      </c>
      <c r="DD70" s="252">
        <f t="shared" si="8"/>
        <v>0</v>
      </c>
      <c r="DE70" s="252">
        <f t="shared" si="8"/>
        <v>0</v>
      </c>
      <c r="DF70" s="252">
        <f t="shared" si="8"/>
        <v>0</v>
      </c>
      <c r="DG70" s="252">
        <f t="shared" si="7"/>
        <v>0</v>
      </c>
      <c r="DH70" s="252">
        <f t="shared" si="7"/>
        <v>0</v>
      </c>
      <c r="DI70" s="252">
        <f t="shared" si="7"/>
        <v>0</v>
      </c>
      <c r="DJ70" s="252">
        <f t="shared" si="7"/>
        <v>0</v>
      </c>
      <c r="DK70" s="252">
        <f t="shared" si="7"/>
        <v>0</v>
      </c>
      <c r="DL70" s="252">
        <f t="shared" si="7"/>
        <v>0</v>
      </c>
      <c r="DM70" s="252">
        <f t="shared" si="7"/>
        <v>0</v>
      </c>
      <c r="DN70" s="252">
        <f t="shared" si="7"/>
        <v>0</v>
      </c>
      <c r="DO70" s="252">
        <f t="shared" ref="DO70:DQ70" si="9">SUM(DO6:DO68)</f>
        <v>0</v>
      </c>
      <c r="DP70" s="252">
        <f t="shared" si="9"/>
        <v>0</v>
      </c>
      <c r="DQ70" s="252">
        <f t="shared" si="9"/>
        <v>0</v>
      </c>
      <c r="DR70" s="252">
        <f t="shared" si="7"/>
        <v>0</v>
      </c>
      <c r="DS70" s="252">
        <f t="shared" si="7"/>
        <v>0</v>
      </c>
      <c r="DT70" s="252">
        <f t="shared" si="7"/>
        <v>0</v>
      </c>
      <c r="DU70" s="252">
        <f t="shared" si="7"/>
        <v>0</v>
      </c>
      <c r="DV70" s="252">
        <f t="shared" ref="DV70" si="10">SUM(DV6:DV68)</f>
        <v>0</v>
      </c>
      <c r="DW70" s="252">
        <f t="shared" ref="DW70" si="11">SUM(DW6:DW68)</f>
        <v>0</v>
      </c>
      <c r="DX70" s="252">
        <f t="shared" si="7"/>
        <v>0</v>
      </c>
      <c r="DY70" s="252">
        <f t="shared" si="7"/>
        <v>0</v>
      </c>
      <c r="DZ70" s="252">
        <f t="shared" ref="DZ70:EA70" si="12">SUM(DZ6:DZ68)</f>
        <v>0</v>
      </c>
      <c r="EA70" s="252">
        <f t="shared" si="12"/>
        <v>0</v>
      </c>
      <c r="EB70" s="252">
        <f t="shared" ref="EB70:EC70" si="13">SUM(EB6:EB68)</f>
        <v>8</v>
      </c>
      <c r="EC70" s="252">
        <f t="shared" si="13"/>
        <v>0</v>
      </c>
      <c r="ED70" s="252">
        <f t="shared" si="7"/>
        <v>0</v>
      </c>
      <c r="EE70" s="252">
        <f t="shared" si="7"/>
        <v>0</v>
      </c>
      <c r="EF70" s="252">
        <f t="shared" ref="EF70:EG70" si="14">SUM(EF6:EF68)</f>
        <v>0</v>
      </c>
      <c r="EG70" s="252">
        <f t="shared" si="14"/>
        <v>0</v>
      </c>
      <c r="EH70" s="252">
        <f t="shared" si="7"/>
        <v>0</v>
      </c>
      <c r="EI70" s="252">
        <f t="shared" si="7"/>
        <v>28555.5</v>
      </c>
      <c r="EJ70" s="3"/>
      <c r="EK70" s="3"/>
      <c r="ER70" s="785" t="s">
        <v>83</v>
      </c>
      <c r="ES70" s="785"/>
      <c r="ET70" s="104">
        <f>SUM(ET6:ET68)</f>
        <v>28555.5</v>
      </c>
    </row>
    <row r="71" spans="2:150" s="53" customFormat="1">
      <c r="B71" s="806" t="s">
        <v>2964</v>
      </c>
      <c r="C71" s="806"/>
      <c r="D71" s="463">
        <f>SUM(D42:D68)</f>
        <v>2</v>
      </c>
      <c r="E71" s="463">
        <f t="shared" ref="E71:BP71" si="15">SUM(E42:E68)</f>
        <v>0</v>
      </c>
      <c r="F71" s="463">
        <f t="shared" si="15"/>
        <v>0</v>
      </c>
      <c r="G71" s="463">
        <f t="shared" si="15"/>
        <v>0</v>
      </c>
      <c r="H71" s="463">
        <f t="shared" si="15"/>
        <v>0</v>
      </c>
      <c r="I71" s="463">
        <f t="shared" si="15"/>
        <v>0</v>
      </c>
      <c r="J71" s="463">
        <f t="shared" si="15"/>
        <v>0</v>
      </c>
      <c r="K71" s="463">
        <f t="shared" si="15"/>
        <v>0</v>
      </c>
      <c r="L71" s="463">
        <f t="shared" si="15"/>
        <v>0</v>
      </c>
      <c r="M71" s="463">
        <f t="shared" si="15"/>
        <v>0</v>
      </c>
      <c r="N71" s="463">
        <f t="shared" si="15"/>
        <v>0</v>
      </c>
      <c r="O71" s="463">
        <f t="shared" si="15"/>
        <v>0</v>
      </c>
      <c r="P71" s="463">
        <f t="shared" si="15"/>
        <v>0</v>
      </c>
      <c r="Q71" s="463">
        <f t="shared" si="15"/>
        <v>0</v>
      </c>
      <c r="R71" s="463">
        <f t="shared" si="15"/>
        <v>0</v>
      </c>
      <c r="S71" s="463">
        <f t="shared" si="15"/>
        <v>0</v>
      </c>
      <c r="T71" s="463">
        <f t="shared" si="15"/>
        <v>0</v>
      </c>
      <c r="U71" s="463">
        <f t="shared" si="15"/>
        <v>0</v>
      </c>
      <c r="V71" s="463">
        <f t="shared" si="15"/>
        <v>0</v>
      </c>
      <c r="W71" s="463">
        <f t="shared" si="15"/>
        <v>0</v>
      </c>
      <c r="X71" s="463">
        <f t="shared" si="15"/>
        <v>0</v>
      </c>
      <c r="Y71" s="463">
        <f t="shared" si="15"/>
        <v>0</v>
      </c>
      <c r="Z71" s="463">
        <f t="shared" si="15"/>
        <v>0</v>
      </c>
      <c r="AA71" s="463">
        <f t="shared" si="15"/>
        <v>0</v>
      </c>
      <c r="AB71" s="463">
        <f t="shared" si="15"/>
        <v>0</v>
      </c>
      <c r="AC71" s="463">
        <f t="shared" si="15"/>
        <v>0</v>
      </c>
      <c r="AD71" s="463">
        <f t="shared" si="15"/>
        <v>0</v>
      </c>
      <c r="AE71" s="463">
        <f t="shared" si="15"/>
        <v>0</v>
      </c>
      <c r="AF71" s="463">
        <f t="shared" si="15"/>
        <v>0</v>
      </c>
      <c r="AG71" s="463">
        <f t="shared" si="15"/>
        <v>0</v>
      </c>
      <c r="AH71" s="463">
        <f t="shared" si="15"/>
        <v>0</v>
      </c>
      <c r="AI71" s="463">
        <f t="shared" si="15"/>
        <v>0</v>
      </c>
      <c r="AJ71" s="463">
        <f t="shared" si="15"/>
        <v>0</v>
      </c>
      <c r="AK71" s="463">
        <f t="shared" si="15"/>
        <v>0</v>
      </c>
      <c r="AL71" s="463">
        <f t="shared" si="15"/>
        <v>0</v>
      </c>
      <c r="AM71" s="463">
        <f t="shared" si="15"/>
        <v>0</v>
      </c>
      <c r="AN71" s="463">
        <f t="shared" si="15"/>
        <v>3</v>
      </c>
      <c r="AO71" s="463">
        <f t="shared" si="15"/>
        <v>0</v>
      </c>
      <c r="AP71" s="463">
        <f t="shared" si="15"/>
        <v>0</v>
      </c>
      <c r="AQ71" s="463">
        <f t="shared" si="15"/>
        <v>0</v>
      </c>
      <c r="AR71" s="463">
        <f t="shared" si="15"/>
        <v>0</v>
      </c>
      <c r="AS71" s="463">
        <f t="shared" si="15"/>
        <v>0</v>
      </c>
      <c r="AT71" s="463">
        <f t="shared" si="15"/>
        <v>0</v>
      </c>
      <c r="AU71" s="463">
        <f t="shared" si="15"/>
        <v>0</v>
      </c>
      <c r="AV71" s="463">
        <f t="shared" si="15"/>
        <v>0</v>
      </c>
      <c r="AW71" s="463">
        <f t="shared" si="15"/>
        <v>0</v>
      </c>
      <c r="AX71" s="463">
        <f t="shared" si="15"/>
        <v>0</v>
      </c>
      <c r="AY71" s="463">
        <f t="shared" si="15"/>
        <v>0</v>
      </c>
      <c r="AZ71" s="463">
        <f t="shared" si="15"/>
        <v>0</v>
      </c>
      <c r="BA71" s="463">
        <f t="shared" si="15"/>
        <v>0</v>
      </c>
      <c r="BB71" s="463">
        <f t="shared" si="15"/>
        <v>0</v>
      </c>
      <c r="BC71" s="463">
        <f t="shared" si="15"/>
        <v>0</v>
      </c>
      <c r="BD71" s="463">
        <f t="shared" si="15"/>
        <v>0</v>
      </c>
      <c r="BE71" s="463">
        <f t="shared" si="15"/>
        <v>2</v>
      </c>
      <c r="BF71" s="463">
        <f t="shared" si="15"/>
        <v>0</v>
      </c>
      <c r="BG71" s="463">
        <f t="shared" si="15"/>
        <v>0</v>
      </c>
      <c r="BH71" s="463">
        <f t="shared" si="15"/>
        <v>1</v>
      </c>
      <c r="BI71" s="463">
        <f t="shared" si="15"/>
        <v>0</v>
      </c>
      <c r="BJ71" s="463">
        <f t="shared" si="15"/>
        <v>0</v>
      </c>
      <c r="BK71" s="463">
        <f t="shared" si="15"/>
        <v>0</v>
      </c>
      <c r="BL71" s="463">
        <f t="shared" si="15"/>
        <v>2</v>
      </c>
      <c r="BM71" s="463">
        <f t="shared" si="15"/>
        <v>0</v>
      </c>
      <c r="BN71" s="463">
        <f t="shared" si="15"/>
        <v>0</v>
      </c>
      <c r="BO71" s="463">
        <f t="shared" si="15"/>
        <v>0</v>
      </c>
      <c r="BP71" s="463">
        <f t="shared" si="15"/>
        <v>0</v>
      </c>
      <c r="BQ71" s="463">
        <f t="shared" ref="BQ71:EI71" si="16">SUM(BQ42:BQ68)</f>
        <v>0</v>
      </c>
      <c r="BR71" s="463">
        <f t="shared" si="16"/>
        <v>0</v>
      </c>
      <c r="BS71" s="463">
        <f t="shared" si="16"/>
        <v>0</v>
      </c>
      <c r="BT71" s="463">
        <f t="shared" si="16"/>
        <v>0</v>
      </c>
      <c r="BU71" s="463">
        <f t="shared" si="16"/>
        <v>0</v>
      </c>
      <c r="BV71" s="463">
        <f t="shared" si="16"/>
        <v>0</v>
      </c>
      <c r="BW71" s="463">
        <f t="shared" si="16"/>
        <v>0</v>
      </c>
      <c r="BX71" s="463">
        <f t="shared" si="16"/>
        <v>0</v>
      </c>
      <c r="BY71" s="463">
        <f t="shared" si="16"/>
        <v>0</v>
      </c>
      <c r="BZ71" s="463">
        <f t="shared" si="16"/>
        <v>0</v>
      </c>
      <c r="CA71" s="463">
        <f t="shared" si="16"/>
        <v>0</v>
      </c>
      <c r="CB71" s="463">
        <f t="shared" si="16"/>
        <v>0</v>
      </c>
      <c r="CC71" s="463">
        <f t="shared" si="16"/>
        <v>0</v>
      </c>
      <c r="CD71" s="463">
        <f t="shared" si="16"/>
        <v>0</v>
      </c>
      <c r="CE71" s="463">
        <f t="shared" si="16"/>
        <v>0</v>
      </c>
      <c r="CF71" s="463">
        <f t="shared" si="16"/>
        <v>0</v>
      </c>
      <c r="CG71" s="463">
        <f t="shared" si="16"/>
        <v>0</v>
      </c>
      <c r="CH71" s="463">
        <f t="shared" si="16"/>
        <v>0</v>
      </c>
      <c r="CI71" s="463">
        <f t="shared" si="16"/>
        <v>0</v>
      </c>
      <c r="CJ71" s="463">
        <f t="shared" si="16"/>
        <v>0</v>
      </c>
      <c r="CK71" s="463">
        <f t="shared" si="16"/>
        <v>0</v>
      </c>
      <c r="CL71" s="463">
        <f t="shared" si="16"/>
        <v>0</v>
      </c>
      <c r="CM71" s="463">
        <f t="shared" si="16"/>
        <v>0</v>
      </c>
      <c r="CN71" s="463">
        <f t="shared" si="16"/>
        <v>0</v>
      </c>
      <c r="CO71" s="463">
        <f t="shared" si="16"/>
        <v>0</v>
      </c>
      <c r="CP71" s="463">
        <f t="shared" si="16"/>
        <v>0</v>
      </c>
      <c r="CQ71" s="463">
        <f t="shared" si="16"/>
        <v>0</v>
      </c>
      <c r="CR71" s="463">
        <f t="shared" si="16"/>
        <v>0</v>
      </c>
      <c r="CS71" s="463">
        <f t="shared" si="16"/>
        <v>0</v>
      </c>
      <c r="CT71" s="463">
        <f t="shared" si="16"/>
        <v>0</v>
      </c>
      <c r="CU71" s="463">
        <f t="shared" si="16"/>
        <v>0</v>
      </c>
      <c r="CV71" s="463">
        <f t="shared" si="16"/>
        <v>0</v>
      </c>
      <c r="CW71" s="463">
        <f t="shared" si="16"/>
        <v>0</v>
      </c>
      <c r="CX71" s="463">
        <f t="shared" si="16"/>
        <v>0</v>
      </c>
      <c r="CY71" s="463">
        <f t="shared" si="16"/>
        <v>0</v>
      </c>
      <c r="CZ71" s="463">
        <f t="shared" si="16"/>
        <v>0</v>
      </c>
      <c r="DA71" s="463">
        <f t="shared" si="16"/>
        <v>0</v>
      </c>
      <c r="DB71" s="463">
        <f t="shared" si="16"/>
        <v>0</v>
      </c>
      <c r="DC71" s="463">
        <f t="shared" ref="DC71:DF71" si="17">SUM(DC42:DC68)</f>
        <v>0</v>
      </c>
      <c r="DD71" s="463">
        <f t="shared" si="17"/>
        <v>0</v>
      </c>
      <c r="DE71" s="463">
        <f t="shared" si="17"/>
        <v>0</v>
      </c>
      <c r="DF71" s="463">
        <f t="shared" si="17"/>
        <v>0</v>
      </c>
      <c r="DG71" s="463">
        <f t="shared" si="16"/>
        <v>0</v>
      </c>
      <c r="DH71" s="463">
        <f t="shared" si="16"/>
        <v>0</v>
      </c>
      <c r="DI71" s="463">
        <f t="shared" si="16"/>
        <v>0</v>
      </c>
      <c r="DJ71" s="463">
        <f t="shared" si="16"/>
        <v>0</v>
      </c>
      <c r="DK71" s="463">
        <f t="shared" si="16"/>
        <v>0</v>
      </c>
      <c r="DL71" s="463">
        <f t="shared" si="16"/>
        <v>0</v>
      </c>
      <c r="DM71" s="463">
        <f t="shared" si="16"/>
        <v>0</v>
      </c>
      <c r="DN71" s="463">
        <f t="shared" si="16"/>
        <v>0</v>
      </c>
      <c r="DO71" s="463">
        <f t="shared" ref="DO71:DQ71" si="18">SUM(DO42:DO68)</f>
        <v>0</v>
      </c>
      <c r="DP71" s="463">
        <f t="shared" si="18"/>
        <v>0</v>
      </c>
      <c r="DQ71" s="463">
        <f t="shared" si="18"/>
        <v>0</v>
      </c>
      <c r="DR71" s="463">
        <f t="shared" si="16"/>
        <v>0</v>
      </c>
      <c r="DS71" s="463">
        <f t="shared" si="16"/>
        <v>0</v>
      </c>
      <c r="DT71" s="463">
        <f t="shared" si="16"/>
        <v>0</v>
      </c>
      <c r="DU71" s="463">
        <f t="shared" si="16"/>
        <v>0</v>
      </c>
      <c r="DV71" s="463">
        <f t="shared" ref="DV71" si="19">SUM(DV42:DV68)</f>
        <v>0</v>
      </c>
      <c r="DW71" s="463">
        <f t="shared" ref="DW71" si="20">SUM(DW42:DW68)</f>
        <v>0</v>
      </c>
      <c r="DX71" s="463">
        <f t="shared" si="16"/>
        <v>0</v>
      </c>
      <c r="DY71" s="463">
        <f t="shared" si="16"/>
        <v>0</v>
      </c>
      <c r="DZ71" s="463">
        <f t="shared" si="16"/>
        <v>0</v>
      </c>
      <c r="EA71" s="463">
        <f t="shared" si="16"/>
        <v>0</v>
      </c>
      <c r="EB71" s="463">
        <f t="shared" ref="EB71:EC71" si="21">SUM(EB42:EB68)</f>
        <v>0</v>
      </c>
      <c r="EC71" s="463">
        <f t="shared" si="21"/>
        <v>0</v>
      </c>
      <c r="ED71" s="463">
        <f t="shared" si="16"/>
        <v>0</v>
      </c>
      <c r="EE71" s="463">
        <f t="shared" si="16"/>
        <v>0</v>
      </c>
      <c r="EF71" s="463">
        <f t="shared" si="16"/>
        <v>0</v>
      </c>
      <c r="EG71" s="463">
        <f t="shared" si="16"/>
        <v>0</v>
      </c>
      <c r="EH71" s="463">
        <f t="shared" si="16"/>
        <v>0</v>
      </c>
      <c r="EI71" s="463">
        <f t="shared" si="16"/>
        <v>7398</v>
      </c>
      <c r="EJ71" s="61"/>
      <c r="EK71" s="61"/>
    </row>
    <row r="72" spans="2:150" s="53" customFormat="1">
      <c r="B72" s="807" t="s">
        <v>574</v>
      </c>
      <c r="C72" s="807"/>
      <c r="D72" s="254">
        <f>SUM(D36:D41)</f>
        <v>0</v>
      </c>
      <c r="E72" s="254">
        <f t="shared" ref="E72:BP72" si="22">SUM(E36:E41)</f>
        <v>0</v>
      </c>
      <c r="F72" s="254">
        <f t="shared" si="22"/>
        <v>0</v>
      </c>
      <c r="G72" s="254">
        <f t="shared" si="22"/>
        <v>0</v>
      </c>
      <c r="H72" s="254">
        <f t="shared" si="22"/>
        <v>0</v>
      </c>
      <c r="I72" s="254">
        <f t="shared" si="22"/>
        <v>0</v>
      </c>
      <c r="J72" s="254">
        <f t="shared" si="22"/>
        <v>0</v>
      </c>
      <c r="K72" s="254">
        <f t="shared" si="22"/>
        <v>0</v>
      </c>
      <c r="L72" s="254">
        <f t="shared" si="22"/>
        <v>0</v>
      </c>
      <c r="M72" s="254">
        <f t="shared" si="22"/>
        <v>0</v>
      </c>
      <c r="N72" s="254">
        <f t="shared" si="22"/>
        <v>0</v>
      </c>
      <c r="O72" s="254">
        <f t="shared" si="22"/>
        <v>0</v>
      </c>
      <c r="P72" s="254">
        <f t="shared" si="22"/>
        <v>0</v>
      </c>
      <c r="Q72" s="254">
        <f t="shared" si="22"/>
        <v>0</v>
      </c>
      <c r="R72" s="254">
        <f t="shared" si="22"/>
        <v>0</v>
      </c>
      <c r="S72" s="254">
        <f t="shared" si="22"/>
        <v>0</v>
      </c>
      <c r="T72" s="254">
        <f t="shared" si="22"/>
        <v>0</v>
      </c>
      <c r="U72" s="254">
        <f t="shared" si="22"/>
        <v>0</v>
      </c>
      <c r="V72" s="254">
        <f t="shared" si="22"/>
        <v>0</v>
      </c>
      <c r="W72" s="254">
        <f t="shared" si="22"/>
        <v>0</v>
      </c>
      <c r="X72" s="254">
        <f t="shared" si="22"/>
        <v>0</v>
      </c>
      <c r="Y72" s="254">
        <f t="shared" si="22"/>
        <v>0</v>
      </c>
      <c r="Z72" s="254">
        <f t="shared" si="22"/>
        <v>0</v>
      </c>
      <c r="AA72" s="254">
        <f t="shared" si="22"/>
        <v>0</v>
      </c>
      <c r="AB72" s="254">
        <f t="shared" si="22"/>
        <v>0</v>
      </c>
      <c r="AC72" s="254">
        <f t="shared" si="22"/>
        <v>0</v>
      </c>
      <c r="AD72" s="254">
        <f t="shared" si="22"/>
        <v>0</v>
      </c>
      <c r="AE72" s="254">
        <f t="shared" si="22"/>
        <v>0</v>
      </c>
      <c r="AF72" s="254">
        <f t="shared" si="22"/>
        <v>0</v>
      </c>
      <c r="AG72" s="254">
        <f t="shared" si="22"/>
        <v>0</v>
      </c>
      <c r="AH72" s="254">
        <f t="shared" si="22"/>
        <v>0</v>
      </c>
      <c r="AI72" s="254">
        <f t="shared" si="22"/>
        <v>0</v>
      </c>
      <c r="AJ72" s="254">
        <f t="shared" si="22"/>
        <v>0</v>
      </c>
      <c r="AK72" s="254">
        <f t="shared" si="22"/>
        <v>0</v>
      </c>
      <c r="AL72" s="254">
        <f t="shared" si="22"/>
        <v>0</v>
      </c>
      <c r="AM72" s="254">
        <f t="shared" si="22"/>
        <v>0</v>
      </c>
      <c r="AN72" s="254">
        <f t="shared" si="22"/>
        <v>0</v>
      </c>
      <c r="AO72" s="254">
        <f t="shared" si="22"/>
        <v>0</v>
      </c>
      <c r="AP72" s="254">
        <f t="shared" si="22"/>
        <v>0</v>
      </c>
      <c r="AQ72" s="254">
        <f t="shared" si="22"/>
        <v>0</v>
      </c>
      <c r="AR72" s="254">
        <f t="shared" si="22"/>
        <v>0</v>
      </c>
      <c r="AS72" s="254">
        <f t="shared" si="22"/>
        <v>0</v>
      </c>
      <c r="AT72" s="254">
        <f t="shared" si="22"/>
        <v>0</v>
      </c>
      <c r="AU72" s="254">
        <f t="shared" si="22"/>
        <v>0</v>
      </c>
      <c r="AV72" s="254">
        <f t="shared" si="22"/>
        <v>0</v>
      </c>
      <c r="AW72" s="254">
        <f t="shared" si="22"/>
        <v>0</v>
      </c>
      <c r="AX72" s="254">
        <f t="shared" si="22"/>
        <v>0</v>
      </c>
      <c r="AY72" s="254">
        <f t="shared" si="22"/>
        <v>0</v>
      </c>
      <c r="AZ72" s="254">
        <f t="shared" si="22"/>
        <v>0</v>
      </c>
      <c r="BA72" s="254">
        <f t="shared" si="22"/>
        <v>0</v>
      </c>
      <c r="BB72" s="254">
        <f t="shared" si="22"/>
        <v>0</v>
      </c>
      <c r="BC72" s="254">
        <f t="shared" si="22"/>
        <v>0</v>
      </c>
      <c r="BD72" s="254">
        <f t="shared" si="22"/>
        <v>0</v>
      </c>
      <c r="BE72" s="254">
        <f t="shared" si="22"/>
        <v>0</v>
      </c>
      <c r="BF72" s="254">
        <f t="shared" si="22"/>
        <v>0</v>
      </c>
      <c r="BG72" s="254">
        <f t="shared" si="22"/>
        <v>0</v>
      </c>
      <c r="BH72" s="254">
        <f t="shared" si="22"/>
        <v>0</v>
      </c>
      <c r="BI72" s="254">
        <f t="shared" si="22"/>
        <v>0</v>
      </c>
      <c r="BJ72" s="254">
        <f t="shared" si="22"/>
        <v>0</v>
      </c>
      <c r="BK72" s="254">
        <f t="shared" si="22"/>
        <v>0</v>
      </c>
      <c r="BL72" s="254">
        <f t="shared" si="22"/>
        <v>0</v>
      </c>
      <c r="BM72" s="254">
        <f t="shared" si="22"/>
        <v>0</v>
      </c>
      <c r="BN72" s="254">
        <f t="shared" si="22"/>
        <v>0</v>
      </c>
      <c r="BO72" s="254">
        <f t="shared" si="22"/>
        <v>0</v>
      </c>
      <c r="BP72" s="254">
        <f t="shared" si="22"/>
        <v>0</v>
      </c>
      <c r="BQ72" s="254">
        <f t="shared" ref="BQ72:EI72" si="23">SUM(BQ36:BQ41)</f>
        <v>0</v>
      </c>
      <c r="BR72" s="254">
        <f t="shared" si="23"/>
        <v>0</v>
      </c>
      <c r="BS72" s="254">
        <f t="shared" si="23"/>
        <v>0</v>
      </c>
      <c r="BT72" s="254">
        <f t="shared" si="23"/>
        <v>0</v>
      </c>
      <c r="BU72" s="254">
        <f t="shared" si="23"/>
        <v>0</v>
      </c>
      <c r="BV72" s="254">
        <f t="shared" si="23"/>
        <v>0</v>
      </c>
      <c r="BW72" s="254">
        <f t="shared" si="23"/>
        <v>0</v>
      </c>
      <c r="BX72" s="254">
        <f t="shared" si="23"/>
        <v>0</v>
      </c>
      <c r="BY72" s="254">
        <f t="shared" si="23"/>
        <v>0</v>
      </c>
      <c r="BZ72" s="254">
        <f t="shared" si="23"/>
        <v>0</v>
      </c>
      <c r="CA72" s="254">
        <f t="shared" si="23"/>
        <v>0</v>
      </c>
      <c r="CB72" s="254">
        <f t="shared" si="23"/>
        <v>0</v>
      </c>
      <c r="CC72" s="254">
        <f t="shared" si="23"/>
        <v>0</v>
      </c>
      <c r="CD72" s="254">
        <f t="shared" si="23"/>
        <v>0</v>
      </c>
      <c r="CE72" s="254">
        <f t="shared" si="23"/>
        <v>0</v>
      </c>
      <c r="CF72" s="254">
        <f t="shared" si="23"/>
        <v>0</v>
      </c>
      <c r="CG72" s="254">
        <f t="shared" si="23"/>
        <v>0</v>
      </c>
      <c r="CH72" s="254">
        <f t="shared" si="23"/>
        <v>0</v>
      </c>
      <c r="CI72" s="254">
        <f t="shared" si="23"/>
        <v>0</v>
      </c>
      <c r="CJ72" s="254">
        <f t="shared" si="23"/>
        <v>0</v>
      </c>
      <c r="CK72" s="254">
        <f t="shared" si="23"/>
        <v>0</v>
      </c>
      <c r="CL72" s="254">
        <f t="shared" si="23"/>
        <v>0</v>
      </c>
      <c r="CM72" s="254">
        <f t="shared" si="23"/>
        <v>0</v>
      </c>
      <c r="CN72" s="254">
        <f t="shared" si="23"/>
        <v>0</v>
      </c>
      <c r="CO72" s="254">
        <f t="shared" si="23"/>
        <v>0</v>
      </c>
      <c r="CP72" s="254">
        <f t="shared" si="23"/>
        <v>0</v>
      </c>
      <c r="CQ72" s="254">
        <f t="shared" si="23"/>
        <v>0</v>
      </c>
      <c r="CR72" s="254">
        <f t="shared" si="23"/>
        <v>0</v>
      </c>
      <c r="CS72" s="254">
        <f t="shared" si="23"/>
        <v>0</v>
      </c>
      <c r="CT72" s="254">
        <f t="shared" si="23"/>
        <v>0</v>
      </c>
      <c r="CU72" s="254">
        <f t="shared" si="23"/>
        <v>0</v>
      </c>
      <c r="CV72" s="254">
        <f t="shared" si="23"/>
        <v>0</v>
      </c>
      <c r="CW72" s="254">
        <f t="shared" si="23"/>
        <v>0</v>
      </c>
      <c r="CX72" s="254">
        <f t="shared" si="23"/>
        <v>0</v>
      </c>
      <c r="CY72" s="254">
        <f t="shared" si="23"/>
        <v>0</v>
      </c>
      <c r="CZ72" s="254">
        <f t="shared" si="23"/>
        <v>0</v>
      </c>
      <c r="DA72" s="254">
        <f t="shared" si="23"/>
        <v>0</v>
      </c>
      <c r="DB72" s="254">
        <f t="shared" si="23"/>
        <v>0</v>
      </c>
      <c r="DC72" s="254">
        <f t="shared" ref="DC72:DF72" si="24">SUM(DC36:DC41)</f>
        <v>0</v>
      </c>
      <c r="DD72" s="254">
        <f t="shared" si="24"/>
        <v>0</v>
      </c>
      <c r="DE72" s="254">
        <f t="shared" si="24"/>
        <v>0</v>
      </c>
      <c r="DF72" s="254">
        <f t="shared" si="24"/>
        <v>0</v>
      </c>
      <c r="DG72" s="254">
        <f t="shared" si="23"/>
        <v>0</v>
      </c>
      <c r="DH72" s="254">
        <f t="shared" si="23"/>
        <v>0</v>
      </c>
      <c r="DI72" s="254">
        <f t="shared" si="23"/>
        <v>0</v>
      </c>
      <c r="DJ72" s="254">
        <f t="shared" si="23"/>
        <v>0</v>
      </c>
      <c r="DK72" s="254">
        <f t="shared" si="23"/>
        <v>0</v>
      </c>
      <c r="DL72" s="254">
        <f t="shared" si="23"/>
        <v>0</v>
      </c>
      <c r="DM72" s="254">
        <f t="shared" si="23"/>
        <v>0</v>
      </c>
      <c r="DN72" s="254">
        <f t="shared" si="23"/>
        <v>0</v>
      </c>
      <c r="DO72" s="254">
        <f t="shared" ref="DO72:DQ72" si="25">SUM(DO36:DO41)</f>
        <v>0</v>
      </c>
      <c r="DP72" s="254">
        <f t="shared" si="25"/>
        <v>0</v>
      </c>
      <c r="DQ72" s="254">
        <f t="shared" si="25"/>
        <v>0</v>
      </c>
      <c r="DR72" s="254">
        <f t="shared" si="23"/>
        <v>0</v>
      </c>
      <c r="DS72" s="254">
        <f t="shared" si="23"/>
        <v>0</v>
      </c>
      <c r="DT72" s="254">
        <f t="shared" si="23"/>
        <v>0</v>
      </c>
      <c r="DU72" s="254">
        <f t="shared" si="23"/>
        <v>0</v>
      </c>
      <c r="DV72" s="254">
        <f t="shared" ref="DV72" si="26">SUM(DV36:DV41)</f>
        <v>0</v>
      </c>
      <c r="DW72" s="254">
        <f t="shared" ref="DW72" si="27">SUM(DW36:DW41)</f>
        <v>0</v>
      </c>
      <c r="DX72" s="254">
        <f t="shared" si="23"/>
        <v>0</v>
      </c>
      <c r="DY72" s="254">
        <f t="shared" si="23"/>
        <v>0</v>
      </c>
      <c r="DZ72" s="254">
        <f t="shared" si="23"/>
        <v>0</v>
      </c>
      <c r="EA72" s="254">
        <f t="shared" si="23"/>
        <v>0</v>
      </c>
      <c r="EB72" s="254">
        <f t="shared" ref="EB72:EC72" si="28">SUM(EB36:EB41)</f>
        <v>0</v>
      </c>
      <c r="EC72" s="254">
        <f t="shared" si="28"/>
        <v>0</v>
      </c>
      <c r="ED72" s="254">
        <f t="shared" si="23"/>
        <v>0</v>
      </c>
      <c r="EE72" s="254">
        <f t="shared" si="23"/>
        <v>0</v>
      </c>
      <c r="EF72" s="254">
        <f t="shared" si="23"/>
        <v>0</v>
      </c>
      <c r="EG72" s="254">
        <f t="shared" si="23"/>
        <v>0</v>
      </c>
      <c r="EH72" s="254">
        <f t="shared" si="23"/>
        <v>0</v>
      </c>
      <c r="EI72" s="254">
        <f t="shared" si="23"/>
        <v>0</v>
      </c>
      <c r="EJ72" s="61"/>
      <c r="EK72" s="61"/>
    </row>
    <row r="73" spans="2:150" s="53" customFormat="1">
      <c r="B73" s="808" t="s">
        <v>321</v>
      </c>
      <c r="C73" s="808"/>
      <c r="D73" s="344">
        <f>SUM(D6:D27)</f>
        <v>0</v>
      </c>
      <c r="E73" s="344">
        <f t="shared" ref="E73:BP73" si="29">SUM(E6:E27)</f>
        <v>0</v>
      </c>
      <c r="F73" s="344">
        <f t="shared" si="29"/>
        <v>0</v>
      </c>
      <c r="G73" s="344">
        <f t="shared" si="29"/>
        <v>0</v>
      </c>
      <c r="H73" s="344">
        <f t="shared" si="29"/>
        <v>0</v>
      </c>
      <c r="I73" s="344">
        <f t="shared" si="29"/>
        <v>0</v>
      </c>
      <c r="J73" s="344">
        <f t="shared" si="29"/>
        <v>0</v>
      </c>
      <c r="K73" s="344">
        <f t="shared" si="29"/>
        <v>0</v>
      </c>
      <c r="L73" s="344">
        <f t="shared" si="29"/>
        <v>0</v>
      </c>
      <c r="M73" s="344">
        <f t="shared" si="29"/>
        <v>0</v>
      </c>
      <c r="N73" s="344">
        <f t="shared" si="29"/>
        <v>0</v>
      </c>
      <c r="O73" s="344">
        <f t="shared" si="29"/>
        <v>0</v>
      </c>
      <c r="P73" s="344">
        <f t="shared" si="29"/>
        <v>0</v>
      </c>
      <c r="Q73" s="344">
        <f t="shared" si="29"/>
        <v>0</v>
      </c>
      <c r="R73" s="344">
        <f t="shared" si="29"/>
        <v>0</v>
      </c>
      <c r="S73" s="344">
        <f t="shared" si="29"/>
        <v>0</v>
      </c>
      <c r="T73" s="344">
        <f t="shared" si="29"/>
        <v>0</v>
      </c>
      <c r="U73" s="344">
        <f t="shared" si="29"/>
        <v>0</v>
      </c>
      <c r="V73" s="344">
        <f t="shared" si="29"/>
        <v>0</v>
      </c>
      <c r="W73" s="344">
        <f t="shared" si="29"/>
        <v>0</v>
      </c>
      <c r="X73" s="344">
        <f t="shared" si="29"/>
        <v>0</v>
      </c>
      <c r="Y73" s="344">
        <f t="shared" si="29"/>
        <v>0</v>
      </c>
      <c r="Z73" s="344">
        <f t="shared" si="29"/>
        <v>0</v>
      </c>
      <c r="AA73" s="344">
        <f t="shared" si="29"/>
        <v>0</v>
      </c>
      <c r="AB73" s="344">
        <f t="shared" si="29"/>
        <v>0</v>
      </c>
      <c r="AC73" s="344">
        <f t="shared" si="29"/>
        <v>0</v>
      </c>
      <c r="AD73" s="344">
        <f t="shared" si="29"/>
        <v>0</v>
      </c>
      <c r="AE73" s="344">
        <f t="shared" si="29"/>
        <v>0</v>
      </c>
      <c r="AF73" s="344">
        <f t="shared" si="29"/>
        <v>0</v>
      </c>
      <c r="AG73" s="344">
        <f t="shared" si="29"/>
        <v>0</v>
      </c>
      <c r="AH73" s="344">
        <f t="shared" si="29"/>
        <v>0</v>
      </c>
      <c r="AI73" s="344">
        <f t="shared" si="29"/>
        <v>0</v>
      </c>
      <c r="AJ73" s="344">
        <f t="shared" si="29"/>
        <v>0</v>
      </c>
      <c r="AK73" s="344">
        <f t="shared" si="29"/>
        <v>0</v>
      </c>
      <c r="AL73" s="344">
        <f t="shared" si="29"/>
        <v>0</v>
      </c>
      <c r="AM73" s="344">
        <f t="shared" si="29"/>
        <v>0</v>
      </c>
      <c r="AN73" s="344">
        <f t="shared" si="29"/>
        <v>0</v>
      </c>
      <c r="AO73" s="344">
        <f t="shared" si="29"/>
        <v>36</v>
      </c>
      <c r="AP73" s="344">
        <f t="shared" si="29"/>
        <v>0</v>
      </c>
      <c r="AQ73" s="344">
        <f t="shared" si="29"/>
        <v>0</v>
      </c>
      <c r="AR73" s="344">
        <f t="shared" si="29"/>
        <v>0</v>
      </c>
      <c r="AS73" s="344">
        <f t="shared" si="29"/>
        <v>0</v>
      </c>
      <c r="AT73" s="344">
        <f t="shared" si="29"/>
        <v>0</v>
      </c>
      <c r="AU73" s="344">
        <f t="shared" si="29"/>
        <v>0</v>
      </c>
      <c r="AV73" s="344">
        <f t="shared" si="29"/>
        <v>0</v>
      </c>
      <c r="AW73" s="344">
        <f t="shared" si="29"/>
        <v>0</v>
      </c>
      <c r="AX73" s="344">
        <f t="shared" si="29"/>
        <v>0</v>
      </c>
      <c r="AY73" s="344">
        <f t="shared" si="29"/>
        <v>0</v>
      </c>
      <c r="AZ73" s="344">
        <f t="shared" si="29"/>
        <v>0</v>
      </c>
      <c r="BA73" s="344">
        <f t="shared" si="29"/>
        <v>0</v>
      </c>
      <c r="BB73" s="344">
        <f t="shared" si="29"/>
        <v>0</v>
      </c>
      <c r="BC73" s="344">
        <f t="shared" si="29"/>
        <v>20</v>
      </c>
      <c r="BD73" s="344">
        <f t="shared" si="29"/>
        <v>0</v>
      </c>
      <c r="BE73" s="344">
        <f t="shared" si="29"/>
        <v>0</v>
      </c>
      <c r="BF73" s="344">
        <f t="shared" si="29"/>
        <v>24</v>
      </c>
      <c r="BG73" s="344">
        <f t="shared" si="29"/>
        <v>0</v>
      </c>
      <c r="BH73" s="344">
        <f t="shared" si="29"/>
        <v>0</v>
      </c>
      <c r="BI73" s="344">
        <f t="shared" si="29"/>
        <v>0</v>
      </c>
      <c r="BJ73" s="344">
        <f t="shared" si="29"/>
        <v>0</v>
      </c>
      <c r="BK73" s="344">
        <f t="shared" si="29"/>
        <v>0</v>
      </c>
      <c r="BL73" s="344">
        <f t="shared" si="29"/>
        <v>0</v>
      </c>
      <c r="BM73" s="344">
        <f t="shared" si="29"/>
        <v>0</v>
      </c>
      <c r="BN73" s="344">
        <f t="shared" si="29"/>
        <v>0</v>
      </c>
      <c r="BO73" s="344">
        <f t="shared" si="29"/>
        <v>0</v>
      </c>
      <c r="BP73" s="344">
        <f t="shared" si="29"/>
        <v>0</v>
      </c>
      <c r="BQ73" s="344">
        <f t="shared" ref="BQ73:EI73" si="30">SUM(BQ6:BQ27)</f>
        <v>0</v>
      </c>
      <c r="BR73" s="344">
        <f t="shared" si="30"/>
        <v>0</v>
      </c>
      <c r="BS73" s="344">
        <f t="shared" si="30"/>
        <v>0</v>
      </c>
      <c r="BT73" s="344">
        <f t="shared" si="30"/>
        <v>0</v>
      </c>
      <c r="BU73" s="344">
        <f t="shared" si="30"/>
        <v>0</v>
      </c>
      <c r="BV73" s="344">
        <f t="shared" si="30"/>
        <v>0</v>
      </c>
      <c r="BW73" s="344">
        <f t="shared" si="30"/>
        <v>0</v>
      </c>
      <c r="BX73" s="344">
        <f t="shared" si="30"/>
        <v>0</v>
      </c>
      <c r="BY73" s="344">
        <f t="shared" si="30"/>
        <v>0</v>
      </c>
      <c r="BZ73" s="344">
        <f t="shared" si="30"/>
        <v>0</v>
      </c>
      <c r="CA73" s="344">
        <f t="shared" si="30"/>
        <v>0</v>
      </c>
      <c r="CB73" s="344">
        <f t="shared" si="30"/>
        <v>0</v>
      </c>
      <c r="CC73" s="344">
        <f t="shared" si="30"/>
        <v>0</v>
      </c>
      <c r="CD73" s="344">
        <f t="shared" si="30"/>
        <v>0</v>
      </c>
      <c r="CE73" s="344">
        <f t="shared" si="30"/>
        <v>0</v>
      </c>
      <c r="CF73" s="344">
        <f t="shared" si="30"/>
        <v>25</v>
      </c>
      <c r="CG73" s="344">
        <f t="shared" si="30"/>
        <v>0</v>
      </c>
      <c r="CH73" s="344">
        <f t="shared" si="30"/>
        <v>0</v>
      </c>
      <c r="CI73" s="344">
        <f t="shared" si="30"/>
        <v>25</v>
      </c>
      <c r="CJ73" s="344">
        <f t="shared" si="30"/>
        <v>0</v>
      </c>
      <c r="CK73" s="344">
        <f t="shared" si="30"/>
        <v>0</v>
      </c>
      <c r="CL73" s="344">
        <f t="shared" si="30"/>
        <v>0</v>
      </c>
      <c r="CM73" s="344">
        <f t="shared" si="30"/>
        <v>0</v>
      </c>
      <c r="CN73" s="344">
        <f t="shared" si="30"/>
        <v>0</v>
      </c>
      <c r="CO73" s="344">
        <f t="shared" si="30"/>
        <v>0</v>
      </c>
      <c r="CP73" s="344">
        <f t="shared" si="30"/>
        <v>17.5</v>
      </c>
      <c r="CQ73" s="344">
        <f t="shared" si="30"/>
        <v>0</v>
      </c>
      <c r="CR73" s="344">
        <f t="shared" si="30"/>
        <v>0</v>
      </c>
      <c r="CS73" s="344">
        <f t="shared" si="30"/>
        <v>0</v>
      </c>
      <c r="CT73" s="344">
        <f t="shared" si="30"/>
        <v>0</v>
      </c>
      <c r="CU73" s="344">
        <f t="shared" si="30"/>
        <v>0</v>
      </c>
      <c r="CV73" s="344">
        <f t="shared" si="30"/>
        <v>0</v>
      </c>
      <c r="CW73" s="344">
        <f t="shared" si="30"/>
        <v>0</v>
      </c>
      <c r="CX73" s="344">
        <f t="shared" si="30"/>
        <v>0</v>
      </c>
      <c r="CY73" s="344">
        <f t="shared" si="30"/>
        <v>0</v>
      </c>
      <c r="CZ73" s="344">
        <f t="shared" si="30"/>
        <v>0</v>
      </c>
      <c r="DA73" s="344">
        <f t="shared" si="30"/>
        <v>0</v>
      </c>
      <c r="DB73" s="344">
        <f t="shared" si="30"/>
        <v>0</v>
      </c>
      <c r="DC73" s="344">
        <f t="shared" ref="DC73:DF73" si="31">SUM(DC6:DC27)</f>
        <v>0</v>
      </c>
      <c r="DD73" s="344">
        <f t="shared" si="31"/>
        <v>0</v>
      </c>
      <c r="DE73" s="344">
        <f t="shared" si="31"/>
        <v>0</v>
      </c>
      <c r="DF73" s="344">
        <f t="shared" si="31"/>
        <v>0</v>
      </c>
      <c r="DG73" s="344">
        <f t="shared" si="30"/>
        <v>0</v>
      </c>
      <c r="DH73" s="344">
        <f t="shared" si="30"/>
        <v>0</v>
      </c>
      <c r="DI73" s="344">
        <f t="shared" si="30"/>
        <v>0</v>
      </c>
      <c r="DJ73" s="344">
        <f t="shared" si="30"/>
        <v>0</v>
      </c>
      <c r="DK73" s="344">
        <f t="shared" si="30"/>
        <v>0</v>
      </c>
      <c r="DL73" s="344">
        <f t="shared" si="30"/>
        <v>0</v>
      </c>
      <c r="DM73" s="344">
        <f t="shared" si="30"/>
        <v>0</v>
      </c>
      <c r="DN73" s="344">
        <f t="shared" si="30"/>
        <v>0</v>
      </c>
      <c r="DO73" s="344">
        <f t="shared" ref="DO73:DQ73" si="32">SUM(DO6:DO27)</f>
        <v>0</v>
      </c>
      <c r="DP73" s="344">
        <f t="shared" si="32"/>
        <v>0</v>
      </c>
      <c r="DQ73" s="344">
        <f t="shared" si="32"/>
        <v>0</v>
      </c>
      <c r="DR73" s="344">
        <f t="shared" si="30"/>
        <v>0</v>
      </c>
      <c r="DS73" s="344">
        <f t="shared" si="30"/>
        <v>0</v>
      </c>
      <c r="DT73" s="344">
        <f t="shared" si="30"/>
        <v>0</v>
      </c>
      <c r="DU73" s="344">
        <f t="shared" si="30"/>
        <v>0</v>
      </c>
      <c r="DV73" s="344">
        <f t="shared" ref="DV73" si="33">SUM(DV6:DV27)</f>
        <v>0</v>
      </c>
      <c r="DW73" s="344">
        <f t="shared" ref="DW73" si="34">SUM(DW6:DW27)</f>
        <v>0</v>
      </c>
      <c r="DX73" s="344">
        <f t="shared" si="30"/>
        <v>0</v>
      </c>
      <c r="DY73" s="344">
        <f t="shared" si="30"/>
        <v>0</v>
      </c>
      <c r="DZ73" s="344">
        <f t="shared" si="30"/>
        <v>0</v>
      </c>
      <c r="EA73" s="344">
        <f t="shared" si="30"/>
        <v>0</v>
      </c>
      <c r="EB73" s="344">
        <f t="shared" ref="EB73:EC73" si="35">SUM(EB6:EB27)</f>
        <v>8</v>
      </c>
      <c r="EC73" s="344">
        <f t="shared" si="35"/>
        <v>0</v>
      </c>
      <c r="ED73" s="344">
        <f t="shared" si="30"/>
        <v>0</v>
      </c>
      <c r="EE73" s="344">
        <f t="shared" si="30"/>
        <v>0</v>
      </c>
      <c r="EF73" s="344">
        <f t="shared" si="30"/>
        <v>0</v>
      </c>
      <c r="EG73" s="344">
        <f t="shared" si="30"/>
        <v>0</v>
      </c>
      <c r="EH73" s="344">
        <f t="shared" si="30"/>
        <v>0</v>
      </c>
      <c r="EI73" s="344">
        <f t="shared" si="30"/>
        <v>12254.5</v>
      </c>
      <c r="EJ73" s="61"/>
      <c r="EK73" s="260"/>
      <c r="EM73" s="299"/>
    </row>
    <row r="74" spans="2:150" s="53" customFormat="1">
      <c r="B74" s="465"/>
      <c r="C74" s="466" t="s">
        <v>318</v>
      </c>
      <c r="D74" s="467">
        <f>SUM(D33:D35)</f>
        <v>0</v>
      </c>
      <c r="E74" s="467">
        <f t="shared" ref="E74:BP74" si="36">SUM(E33:E35)</f>
        <v>0</v>
      </c>
      <c r="F74" s="467">
        <f t="shared" si="36"/>
        <v>0</v>
      </c>
      <c r="G74" s="467">
        <f t="shared" si="36"/>
        <v>0</v>
      </c>
      <c r="H74" s="467">
        <f t="shared" si="36"/>
        <v>0</v>
      </c>
      <c r="I74" s="467">
        <f t="shared" si="36"/>
        <v>0</v>
      </c>
      <c r="J74" s="467">
        <f t="shared" si="36"/>
        <v>0</v>
      </c>
      <c r="K74" s="467">
        <f t="shared" si="36"/>
        <v>0</v>
      </c>
      <c r="L74" s="467">
        <f t="shared" si="36"/>
        <v>0</v>
      </c>
      <c r="M74" s="467">
        <f t="shared" si="36"/>
        <v>0</v>
      </c>
      <c r="N74" s="467">
        <f t="shared" si="36"/>
        <v>0</v>
      </c>
      <c r="O74" s="467">
        <f t="shared" si="36"/>
        <v>0</v>
      </c>
      <c r="P74" s="467">
        <f t="shared" si="36"/>
        <v>0</v>
      </c>
      <c r="Q74" s="467">
        <f t="shared" si="36"/>
        <v>0</v>
      </c>
      <c r="R74" s="467">
        <f t="shared" si="36"/>
        <v>0</v>
      </c>
      <c r="S74" s="467">
        <f t="shared" si="36"/>
        <v>0</v>
      </c>
      <c r="T74" s="467">
        <f t="shared" si="36"/>
        <v>0</v>
      </c>
      <c r="U74" s="467">
        <f t="shared" si="36"/>
        <v>0</v>
      </c>
      <c r="V74" s="467">
        <f t="shared" si="36"/>
        <v>0</v>
      </c>
      <c r="W74" s="467">
        <f t="shared" si="36"/>
        <v>0</v>
      </c>
      <c r="X74" s="467">
        <f t="shared" si="36"/>
        <v>0</v>
      </c>
      <c r="Y74" s="467">
        <f t="shared" si="36"/>
        <v>0</v>
      </c>
      <c r="Z74" s="467">
        <f t="shared" si="36"/>
        <v>0</v>
      </c>
      <c r="AA74" s="467">
        <f t="shared" si="36"/>
        <v>0</v>
      </c>
      <c r="AB74" s="467">
        <f t="shared" si="36"/>
        <v>0</v>
      </c>
      <c r="AC74" s="467">
        <f t="shared" si="36"/>
        <v>0</v>
      </c>
      <c r="AD74" s="467">
        <f t="shared" si="36"/>
        <v>0</v>
      </c>
      <c r="AE74" s="467">
        <f t="shared" si="36"/>
        <v>0</v>
      </c>
      <c r="AF74" s="467">
        <f t="shared" si="36"/>
        <v>0</v>
      </c>
      <c r="AG74" s="467">
        <f t="shared" si="36"/>
        <v>0</v>
      </c>
      <c r="AH74" s="467">
        <f t="shared" si="36"/>
        <v>0</v>
      </c>
      <c r="AI74" s="467">
        <f t="shared" si="36"/>
        <v>0</v>
      </c>
      <c r="AJ74" s="467">
        <f t="shared" si="36"/>
        <v>0</v>
      </c>
      <c r="AK74" s="467">
        <f t="shared" si="36"/>
        <v>0</v>
      </c>
      <c r="AL74" s="467">
        <f t="shared" si="36"/>
        <v>0</v>
      </c>
      <c r="AM74" s="467">
        <f t="shared" si="36"/>
        <v>0</v>
      </c>
      <c r="AN74" s="467">
        <f t="shared" si="36"/>
        <v>0</v>
      </c>
      <c r="AO74" s="467">
        <f t="shared" si="36"/>
        <v>0</v>
      </c>
      <c r="AP74" s="467">
        <f t="shared" si="36"/>
        <v>0</v>
      </c>
      <c r="AQ74" s="467">
        <f t="shared" si="36"/>
        <v>0</v>
      </c>
      <c r="AR74" s="467">
        <f t="shared" si="36"/>
        <v>0</v>
      </c>
      <c r="AS74" s="467">
        <f t="shared" si="36"/>
        <v>0</v>
      </c>
      <c r="AT74" s="467">
        <f t="shared" si="36"/>
        <v>0</v>
      </c>
      <c r="AU74" s="467">
        <f t="shared" si="36"/>
        <v>0</v>
      </c>
      <c r="AV74" s="467">
        <f t="shared" si="36"/>
        <v>0</v>
      </c>
      <c r="AW74" s="467">
        <f t="shared" si="36"/>
        <v>0</v>
      </c>
      <c r="AX74" s="467">
        <f t="shared" si="36"/>
        <v>0</v>
      </c>
      <c r="AY74" s="467">
        <f t="shared" si="36"/>
        <v>0</v>
      </c>
      <c r="AZ74" s="467">
        <f t="shared" si="36"/>
        <v>0</v>
      </c>
      <c r="BA74" s="467">
        <f t="shared" si="36"/>
        <v>0</v>
      </c>
      <c r="BB74" s="467">
        <f t="shared" si="36"/>
        <v>0</v>
      </c>
      <c r="BC74" s="467">
        <f t="shared" si="36"/>
        <v>0</v>
      </c>
      <c r="BD74" s="467">
        <f t="shared" si="36"/>
        <v>0</v>
      </c>
      <c r="BE74" s="467">
        <f t="shared" si="36"/>
        <v>0</v>
      </c>
      <c r="BF74" s="467">
        <f t="shared" si="36"/>
        <v>0</v>
      </c>
      <c r="BG74" s="467">
        <f t="shared" si="36"/>
        <v>0</v>
      </c>
      <c r="BH74" s="467">
        <f t="shared" si="36"/>
        <v>0</v>
      </c>
      <c r="BI74" s="467">
        <f t="shared" si="36"/>
        <v>0</v>
      </c>
      <c r="BJ74" s="467">
        <f t="shared" si="36"/>
        <v>0</v>
      </c>
      <c r="BK74" s="467">
        <f t="shared" si="36"/>
        <v>0</v>
      </c>
      <c r="BL74" s="467">
        <f t="shared" si="36"/>
        <v>0</v>
      </c>
      <c r="BM74" s="467">
        <f t="shared" si="36"/>
        <v>0</v>
      </c>
      <c r="BN74" s="467">
        <f t="shared" si="36"/>
        <v>0</v>
      </c>
      <c r="BO74" s="467">
        <f t="shared" si="36"/>
        <v>0</v>
      </c>
      <c r="BP74" s="467">
        <f t="shared" si="36"/>
        <v>0</v>
      </c>
      <c r="BQ74" s="467">
        <f t="shared" ref="BQ74:EI74" si="37">SUM(BQ33:BQ35)</f>
        <v>0</v>
      </c>
      <c r="BR74" s="467">
        <f t="shared" si="37"/>
        <v>0</v>
      </c>
      <c r="BS74" s="467">
        <f t="shared" si="37"/>
        <v>0</v>
      </c>
      <c r="BT74" s="467">
        <f t="shared" si="37"/>
        <v>0</v>
      </c>
      <c r="BU74" s="467">
        <f t="shared" si="37"/>
        <v>0</v>
      </c>
      <c r="BV74" s="467">
        <f t="shared" si="37"/>
        <v>0</v>
      </c>
      <c r="BW74" s="467">
        <f t="shared" si="37"/>
        <v>0</v>
      </c>
      <c r="BX74" s="467">
        <f t="shared" si="37"/>
        <v>0</v>
      </c>
      <c r="BY74" s="467">
        <f t="shared" si="37"/>
        <v>0</v>
      </c>
      <c r="BZ74" s="467">
        <f t="shared" si="37"/>
        <v>0</v>
      </c>
      <c r="CA74" s="467">
        <f t="shared" si="37"/>
        <v>0</v>
      </c>
      <c r="CB74" s="467">
        <f t="shared" si="37"/>
        <v>0</v>
      </c>
      <c r="CC74" s="467">
        <f t="shared" si="37"/>
        <v>0</v>
      </c>
      <c r="CD74" s="467">
        <f t="shared" si="37"/>
        <v>0</v>
      </c>
      <c r="CE74" s="467">
        <f t="shared" si="37"/>
        <v>0</v>
      </c>
      <c r="CF74" s="467">
        <f t="shared" si="37"/>
        <v>0</v>
      </c>
      <c r="CG74" s="467">
        <f t="shared" si="37"/>
        <v>0</v>
      </c>
      <c r="CH74" s="467">
        <f t="shared" si="37"/>
        <v>0</v>
      </c>
      <c r="CI74" s="467">
        <f t="shared" si="37"/>
        <v>0</v>
      </c>
      <c r="CJ74" s="467">
        <f t="shared" si="37"/>
        <v>0</v>
      </c>
      <c r="CK74" s="467">
        <f t="shared" si="37"/>
        <v>0</v>
      </c>
      <c r="CL74" s="467">
        <f t="shared" si="37"/>
        <v>0</v>
      </c>
      <c r="CM74" s="467">
        <f t="shared" si="37"/>
        <v>0</v>
      </c>
      <c r="CN74" s="467">
        <f t="shared" si="37"/>
        <v>0</v>
      </c>
      <c r="CO74" s="467">
        <f t="shared" si="37"/>
        <v>0</v>
      </c>
      <c r="CP74" s="467">
        <f t="shared" si="37"/>
        <v>0</v>
      </c>
      <c r="CQ74" s="467">
        <f t="shared" si="37"/>
        <v>0</v>
      </c>
      <c r="CR74" s="467">
        <f t="shared" si="37"/>
        <v>0</v>
      </c>
      <c r="CS74" s="467">
        <f t="shared" si="37"/>
        <v>0</v>
      </c>
      <c r="CT74" s="467">
        <f t="shared" si="37"/>
        <v>0</v>
      </c>
      <c r="CU74" s="467">
        <f t="shared" si="37"/>
        <v>0</v>
      </c>
      <c r="CV74" s="467">
        <f t="shared" si="37"/>
        <v>0</v>
      </c>
      <c r="CW74" s="467">
        <f t="shared" si="37"/>
        <v>0</v>
      </c>
      <c r="CX74" s="467">
        <f t="shared" si="37"/>
        <v>0</v>
      </c>
      <c r="CY74" s="467">
        <f t="shared" si="37"/>
        <v>0</v>
      </c>
      <c r="CZ74" s="467">
        <f t="shared" si="37"/>
        <v>0</v>
      </c>
      <c r="DA74" s="467">
        <f t="shared" si="37"/>
        <v>0</v>
      </c>
      <c r="DB74" s="467">
        <f t="shared" si="37"/>
        <v>0</v>
      </c>
      <c r="DC74" s="467">
        <f t="shared" ref="DC74:DF74" si="38">SUM(DC33:DC35)</f>
        <v>0</v>
      </c>
      <c r="DD74" s="467">
        <f t="shared" si="38"/>
        <v>0</v>
      </c>
      <c r="DE74" s="467">
        <f t="shared" si="38"/>
        <v>0</v>
      </c>
      <c r="DF74" s="467">
        <f t="shared" si="38"/>
        <v>0</v>
      </c>
      <c r="DG74" s="467">
        <f t="shared" si="37"/>
        <v>0</v>
      </c>
      <c r="DH74" s="467">
        <f t="shared" si="37"/>
        <v>0</v>
      </c>
      <c r="DI74" s="467">
        <f t="shared" si="37"/>
        <v>0</v>
      </c>
      <c r="DJ74" s="467">
        <f t="shared" si="37"/>
        <v>0</v>
      </c>
      <c r="DK74" s="467">
        <f t="shared" si="37"/>
        <v>0</v>
      </c>
      <c r="DL74" s="467">
        <f t="shared" si="37"/>
        <v>0</v>
      </c>
      <c r="DM74" s="467">
        <f t="shared" si="37"/>
        <v>0</v>
      </c>
      <c r="DN74" s="467">
        <f t="shared" si="37"/>
        <v>0</v>
      </c>
      <c r="DO74" s="467">
        <f t="shared" ref="DO74:DQ74" si="39">SUM(DO33:DO35)</f>
        <v>0</v>
      </c>
      <c r="DP74" s="467">
        <f t="shared" si="39"/>
        <v>0</v>
      </c>
      <c r="DQ74" s="467">
        <f t="shared" si="39"/>
        <v>0</v>
      </c>
      <c r="DR74" s="467">
        <f t="shared" si="37"/>
        <v>0</v>
      </c>
      <c r="DS74" s="467">
        <f t="shared" si="37"/>
        <v>0</v>
      </c>
      <c r="DT74" s="467">
        <f t="shared" si="37"/>
        <v>0</v>
      </c>
      <c r="DU74" s="467">
        <f t="shared" si="37"/>
        <v>0</v>
      </c>
      <c r="DV74" s="467">
        <f t="shared" ref="DV74" si="40">SUM(DV33:DV35)</f>
        <v>0</v>
      </c>
      <c r="DW74" s="467">
        <f t="shared" ref="DW74" si="41">SUM(DW33:DW35)</f>
        <v>0</v>
      </c>
      <c r="DX74" s="467">
        <f t="shared" si="37"/>
        <v>0</v>
      </c>
      <c r="DY74" s="467">
        <f t="shared" si="37"/>
        <v>0</v>
      </c>
      <c r="DZ74" s="467">
        <f t="shared" si="37"/>
        <v>0</v>
      </c>
      <c r="EA74" s="467">
        <f t="shared" si="37"/>
        <v>0</v>
      </c>
      <c r="EB74" s="467">
        <f t="shared" ref="EB74:EC74" si="42">SUM(EB33:EB35)</f>
        <v>0</v>
      </c>
      <c r="EC74" s="467">
        <f t="shared" si="42"/>
        <v>0</v>
      </c>
      <c r="ED74" s="467">
        <f t="shared" si="37"/>
        <v>0</v>
      </c>
      <c r="EE74" s="467">
        <f t="shared" si="37"/>
        <v>0</v>
      </c>
      <c r="EF74" s="467">
        <f t="shared" si="37"/>
        <v>0</v>
      </c>
      <c r="EG74" s="467">
        <f t="shared" si="37"/>
        <v>0</v>
      </c>
      <c r="EH74" s="467">
        <f t="shared" si="37"/>
        <v>0</v>
      </c>
      <c r="EI74" s="467">
        <f t="shared" si="37"/>
        <v>0</v>
      </c>
      <c r="EJ74" s="61"/>
      <c r="EK74" s="260"/>
      <c r="EM74" s="299"/>
    </row>
    <row r="75" spans="2:150" s="53" customFormat="1">
      <c r="B75" s="809" t="s">
        <v>156</v>
      </c>
      <c r="C75" s="810"/>
      <c r="D75" s="256">
        <f>D70*D76</f>
        <v>24</v>
      </c>
      <c r="E75" s="256">
        <f t="shared" ref="E75:CA75" si="43">E70*E76</f>
        <v>0</v>
      </c>
      <c r="F75" s="256">
        <f t="shared" si="43"/>
        <v>0</v>
      </c>
      <c r="G75" s="256">
        <f t="shared" si="43"/>
        <v>0</v>
      </c>
      <c r="H75" s="256">
        <f t="shared" si="43"/>
        <v>0</v>
      </c>
      <c r="I75" s="256">
        <f t="shared" si="43"/>
        <v>0</v>
      </c>
      <c r="J75" s="256">
        <f t="shared" ref="J75:Q75" si="44">J70*J76</f>
        <v>0</v>
      </c>
      <c r="K75" s="256">
        <f t="shared" si="44"/>
        <v>0</v>
      </c>
      <c r="L75" s="256">
        <f t="shared" si="44"/>
        <v>0</v>
      </c>
      <c r="M75" s="256">
        <f t="shared" si="44"/>
        <v>0</v>
      </c>
      <c r="N75" s="256">
        <f t="shared" si="44"/>
        <v>0</v>
      </c>
      <c r="O75" s="256">
        <f t="shared" si="44"/>
        <v>0</v>
      </c>
      <c r="P75" s="256">
        <f t="shared" si="44"/>
        <v>0</v>
      </c>
      <c r="Q75" s="256">
        <f t="shared" si="44"/>
        <v>0</v>
      </c>
      <c r="R75" s="256">
        <f t="shared" si="43"/>
        <v>0</v>
      </c>
      <c r="S75" s="256">
        <f t="shared" si="43"/>
        <v>0</v>
      </c>
      <c r="T75" s="256">
        <f t="shared" si="43"/>
        <v>0</v>
      </c>
      <c r="U75" s="256">
        <f t="shared" si="43"/>
        <v>0</v>
      </c>
      <c r="V75" s="256">
        <f t="shared" si="43"/>
        <v>0</v>
      </c>
      <c r="W75" s="256">
        <f t="shared" si="43"/>
        <v>0</v>
      </c>
      <c r="X75" s="256">
        <f t="shared" si="43"/>
        <v>0</v>
      </c>
      <c r="Y75" s="256">
        <f>Y70*Y76</f>
        <v>0</v>
      </c>
      <c r="Z75" s="256">
        <f>Z70*Z76</f>
        <v>0</v>
      </c>
      <c r="AA75" s="256">
        <f>AA70*AA76</f>
        <v>0</v>
      </c>
      <c r="AB75" s="256">
        <f t="shared" si="43"/>
        <v>0</v>
      </c>
      <c r="AC75" s="256">
        <f t="shared" si="43"/>
        <v>0</v>
      </c>
      <c r="AD75" s="256">
        <f t="shared" si="43"/>
        <v>0</v>
      </c>
      <c r="AE75" s="256">
        <f t="shared" si="43"/>
        <v>0</v>
      </c>
      <c r="AF75" s="256">
        <f t="shared" si="43"/>
        <v>0</v>
      </c>
      <c r="AG75" s="256">
        <f t="shared" si="43"/>
        <v>0</v>
      </c>
      <c r="AH75" s="256">
        <f t="shared" si="43"/>
        <v>0</v>
      </c>
      <c r="AI75" s="256">
        <f t="shared" si="43"/>
        <v>0</v>
      </c>
      <c r="AJ75" s="256">
        <f t="shared" si="43"/>
        <v>0</v>
      </c>
      <c r="AK75" s="256">
        <f t="shared" si="43"/>
        <v>0</v>
      </c>
      <c r="AL75" s="256">
        <f t="shared" si="43"/>
        <v>0</v>
      </c>
      <c r="AM75" s="256">
        <f t="shared" si="43"/>
        <v>0</v>
      </c>
      <c r="AN75" s="256">
        <f t="shared" si="43"/>
        <v>60</v>
      </c>
      <c r="AO75" s="256">
        <f t="shared" si="43"/>
        <v>36</v>
      </c>
      <c r="AP75" s="256">
        <f t="shared" si="43"/>
        <v>0</v>
      </c>
      <c r="AQ75" s="256">
        <f t="shared" si="43"/>
        <v>0</v>
      </c>
      <c r="AR75" s="256">
        <f t="shared" si="43"/>
        <v>0</v>
      </c>
      <c r="AS75" s="256">
        <f t="shared" si="43"/>
        <v>0</v>
      </c>
      <c r="AT75" s="256">
        <f t="shared" ref="AT75" si="45">AT70*AT76</f>
        <v>0</v>
      </c>
      <c r="AU75" s="256">
        <f t="shared" si="43"/>
        <v>90</v>
      </c>
      <c r="AV75" s="256">
        <f t="shared" si="43"/>
        <v>0</v>
      </c>
      <c r="AW75" s="256">
        <f t="shared" si="43"/>
        <v>0</v>
      </c>
      <c r="AX75" s="256">
        <f t="shared" si="43"/>
        <v>0</v>
      </c>
      <c r="AY75" s="256">
        <f t="shared" si="43"/>
        <v>0</v>
      </c>
      <c r="AZ75" s="256">
        <f t="shared" si="43"/>
        <v>0</v>
      </c>
      <c r="BA75" s="256">
        <f t="shared" si="43"/>
        <v>0</v>
      </c>
      <c r="BB75" s="256">
        <f t="shared" si="43"/>
        <v>0</v>
      </c>
      <c r="BC75" s="256">
        <f t="shared" si="43"/>
        <v>4</v>
      </c>
      <c r="BD75" s="256">
        <f t="shared" si="43"/>
        <v>0</v>
      </c>
      <c r="BE75" s="256">
        <f t="shared" si="43"/>
        <v>24</v>
      </c>
      <c r="BF75" s="256">
        <f t="shared" si="43"/>
        <v>24</v>
      </c>
      <c r="BG75" s="256">
        <f t="shared" si="43"/>
        <v>0</v>
      </c>
      <c r="BH75" s="256">
        <f t="shared" si="43"/>
        <v>10</v>
      </c>
      <c r="BI75" s="256">
        <f t="shared" si="43"/>
        <v>0</v>
      </c>
      <c r="BJ75" s="256">
        <f t="shared" si="43"/>
        <v>0</v>
      </c>
      <c r="BK75" s="256">
        <f t="shared" ref="BK75" si="46">BK70*BK76</f>
        <v>0</v>
      </c>
      <c r="BL75" s="256">
        <f t="shared" si="43"/>
        <v>45</v>
      </c>
      <c r="BM75" s="256">
        <f t="shared" si="43"/>
        <v>0</v>
      </c>
      <c r="BN75" s="256">
        <f t="shared" si="43"/>
        <v>0</v>
      </c>
      <c r="BO75" s="256">
        <f t="shared" si="43"/>
        <v>0</v>
      </c>
      <c r="BP75" s="256">
        <f t="shared" si="43"/>
        <v>0</v>
      </c>
      <c r="BQ75" s="256">
        <f t="shared" si="43"/>
        <v>0</v>
      </c>
      <c r="BR75" s="256">
        <f t="shared" si="43"/>
        <v>0</v>
      </c>
      <c r="BS75" s="256">
        <f t="shared" si="43"/>
        <v>0</v>
      </c>
      <c r="BT75" s="256">
        <f t="shared" si="43"/>
        <v>0</v>
      </c>
      <c r="BU75" s="256">
        <f t="shared" si="43"/>
        <v>0</v>
      </c>
      <c r="BV75" s="256">
        <f t="shared" si="43"/>
        <v>0</v>
      </c>
      <c r="BW75" s="256">
        <f t="shared" si="43"/>
        <v>0</v>
      </c>
      <c r="BX75" s="256">
        <f t="shared" si="43"/>
        <v>0</v>
      </c>
      <c r="BY75" s="256">
        <f t="shared" si="43"/>
        <v>0</v>
      </c>
      <c r="BZ75" s="256">
        <f t="shared" si="43"/>
        <v>0</v>
      </c>
      <c r="CA75" s="256">
        <f t="shared" si="43"/>
        <v>0</v>
      </c>
      <c r="CB75" s="256">
        <f t="shared" ref="CB75:EH75" si="47">CB70*CB76</f>
        <v>0</v>
      </c>
      <c r="CC75" s="256">
        <f t="shared" si="47"/>
        <v>0</v>
      </c>
      <c r="CD75" s="256">
        <f t="shared" si="47"/>
        <v>0</v>
      </c>
      <c r="CE75" s="256">
        <f t="shared" si="47"/>
        <v>0</v>
      </c>
      <c r="CF75" s="256">
        <f t="shared" si="47"/>
        <v>5</v>
      </c>
      <c r="CG75" s="256">
        <f t="shared" si="47"/>
        <v>0</v>
      </c>
      <c r="CH75" s="256">
        <f t="shared" si="47"/>
        <v>0</v>
      </c>
      <c r="CI75" s="256">
        <f t="shared" si="47"/>
        <v>12.5</v>
      </c>
      <c r="CJ75" s="256">
        <f t="shared" si="47"/>
        <v>0</v>
      </c>
      <c r="CK75" s="256">
        <f t="shared" si="47"/>
        <v>0</v>
      </c>
      <c r="CL75" s="256">
        <f t="shared" si="47"/>
        <v>0</v>
      </c>
      <c r="CM75" s="256">
        <f t="shared" si="47"/>
        <v>0</v>
      </c>
      <c r="CN75" s="256">
        <f t="shared" si="47"/>
        <v>0</v>
      </c>
      <c r="CO75" s="256">
        <f t="shared" si="47"/>
        <v>0</v>
      </c>
      <c r="CP75" s="256">
        <f t="shared" si="47"/>
        <v>0</v>
      </c>
      <c r="CQ75" s="256">
        <f t="shared" si="47"/>
        <v>0</v>
      </c>
      <c r="CR75" s="256">
        <f t="shared" si="47"/>
        <v>0</v>
      </c>
      <c r="CS75" s="256">
        <f t="shared" si="47"/>
        <v>0</v>
      </c>
      <c r="CT75" s="256">
        <f t="shared" si="47"/>
        <v>0</v>
      </c>
      <c r="CU75" s="256">
        <f t="shared" si="47"/>
        <v>0</v>
      </c>
      <c r="CV75" s="256">
        <f t="shared" si="47"/>
        <v>0</v>
      </c>
      <c r="CW75" s="256">
        <f t="shared" si="47"/>
        <v>0</v>
      </c>
      <c r="CX75" s="256">
        <f t="shared" si="47"/>
        <v>0</v>
      </c>
      <c r="CY75" s="256">
        <f t="shared" si="47"/>
        <v>0</v>
      </c>
      <c r="CZ75" s="256">
        <f t="shared" si="47"/>
        <v>0</v>
      </c>
      <c r="DA75" s="256">
        <f t="shared" si="47"/>
        <v>0</v>
      </c>
      <c r="DB75" s="256">
        <f t="shared" si="47"/>
        <v>0</v>
      </c>
      <c r="DC75" s="256">
        <f t="shared" ref="DC75:DF75" si="48">DC70*DC76</f>
        <v>0</v>
      </c>
      <c r="DD75" s="256">
        <f t="shared" si="48"/>
        <v>0</v>
      </c>
      <c r="DE75" s="256">
        <f t="shared" si="48"/>
        <v>0</v>
      </c>
      <c r="DF75" s="256">
        <f t="shared" si="48"/>
        <v>0</v>
      </c>
      <c r="DG75" s="256">
        <f t="shared" si="47"/>
        <v>0</v>
      </c>
      <c r="DH75" s="256">
        <f t="shared" si="47"/>
        <v>0</v>
      </c>
      <c r="DI75" s="256">
        <f t="shared" ref="DI75:DQ75" si="49">DI70*DI76</f>
        <v>0</v>
      </c>
      <c r="DJ75" s="256">
        <f t="shared" si="49"/>
        <v>0</v>
      </c>
      <c r="DK75" s="256">
        <f t="shared" si="49"/>
        <v>0</v>
      </c>
      <c r="DL75" s="256">
        <f t="shared" si="49"/>
        <v>0</v>
      </c>
      <c r="DM75" s="256">
        <f t="shared" si="49"/>
        <v>0</v>
      </c>
      <c r="DN75" s="256">
        <f t="shared" si="49"/>
        <v>0</v>
      </c>
      <c r="DO75" s="256">
        <f t="shared" si="49"/>
        <v>0</v>
      </c>
      <c r="DP75" s="256">
        <f t="shared" si="49"/>
        <v>0</v>
      </c>
      <c r="DQ75" s="256">
        <f t="shared" si="49"/>
        <v>0</v>
      </c>
      <c r="DR75" s="256">
        <f t="shared" si="47"/>
        <v>0</v>
      </c>
      <c r="DS75" s="256">
        <f>DS70*DS76</f>
        <v>0</v>
      </c>
      <c r="DT75" s="256">
        <f>DT70*DT76</f>
        <v>0</v>
      </c>
      <c r="DU75" s="256">
        <f>DU70*DU76</f>
        <v>0</v>
      </c>
      <c r="DV75" s="256">
        <f>DV70*DV76</f>
        <v>0</v>
      </c>
      <c r="DW75" s="256">
        <f>DW70*DW76</f>
        <v>0</v>
      </c>
      <c r="DX75" s="256">
        <f t="shared" si="47"/>
        <v>0</v>
      </c>
      <c r="DY75" s="256">
        <f t="shared" si="47"/>
        <v>0</v>
      </c>
      <c r="DZ75" s="256">
        <f t="shared" ref="DZ75:EA75" si="50">DZ70*DZ76</f>
        <v>0</v>
      </c>
      <c r="EA75" s="256">
        <f t="shared" si="50"/>
        <v>0</v>
      </c>
      <c r="EB75" s="256">
        <f t="shared" ref="EB75:EC75" si="51">EB70*EB76</f>
        <v>3.84</v>
      </c>
      <c r="EC75" s="256">
        <f t="shared" si="51"/>
        <v>0</v>
      </c>
      <c r="ED75" s="256">
        <f t="shared" si="47"/>
        <v>0</v>
      </c>
      <c r="EE75" s="256">
        <f t="shared" si="47"/>
        <v>0</v>
      </c>
      <c r="EF75" s="256">
        <f t="shared" ref="EF75:EG75" si="52">EF70*EF76</f>
        <v>0</v>
      </c>
      <c r="EG75" s="256">
        <f t="shared" si="52"/>
        <v>0</v>
      </c>
      <c r="EH75" s="256">
        <f t="shared" si="47"/>
        <v>0</v>
      </c>
      <c r="EI75" s="256">
        <f>SUM(D75:EH75)</f>
        <v>338.34</v>
      </c>
      <c r="EJ75" s="61"/>
      <c r="EK75" s="61"/>
    </row>
    <row r="76" spans="2:150" s="53" customFormat="1">
      <c r="B76" s="809" t="s">
        <v>259</v>
      </c>
      <c r="C76" s="810"/>
      <c r="D76" s="256">
        <v>12</v>
      </c>
      <c r="E76" s="256">
        <v>0.5</v>
      </c>
      <c r="F76" s="256">
        <v>0.5</v>
      </c>
      <c r="G76" s="256">
        <v>12</v>
      </c>
      <c r="H76" s="256">
        <v>0.5</v>
      </c>
      <c r="I76" s="256">
        <v>0.5</v>
      </c>
      <c r="J76" s="256">
        <v>3.6</v>
      </c>
      <c r="K76" s="256">
        <v>0.12</v>
      </c>
      <c r="L76" s="256">
        <v>0.12</v>
      </c>
      <c r="M76" s="256">
        <v>9.6</v>
      </c>
      <c r="N76" s="256">
        <v>0.4</v>
      </c>
      <c r="O76" s="256">
        <v>0.4</v>
      </c>
      <c r="P76" s="256">
        <v>12</v>
      </c>
      <c r="Q76" s="256">
        <v>1</v>
      </c>
      <c r="R76" s="256">
        <v>1</v>
      </c>
      <c r="S76" s="256">
        <v>12</v>
      </c>
      <c r="T76" s="256">
        <v>1</v>
      </c>
      <c r="U76" s="256">
        <v>1</v>
      </c>
      <c r="V76" s="256">
        <v>12</v>
      </c>
      <c r="W76" s="256">
        <v>1</v>
      </c>
      <c r="X76" s="256">
        <v>1</v>
      </c>
      <c r="Y76" s="256">
        <v>0.96</v>
      </c>
      <c r="Z76" s="256">
        <v>0.08</v>
      </c>
      <c r="AA76" s="256">
        <v>0.08</v>
      </c>
      <c r="AB76" s="256">
        <v>1.2</v>
      </c>
      <c r="AC76" s="256">
        <v>0.2</v>
      </c>
      <c r="AD76" s="256">
        <v>0.2</v>
      </c>
      <c r="AE76" s="256">
        <v>2.4</v>
      </c>
      <c r="AF76" s="256">
        <v>0.2</v>
      </c>
      <c r="AG76" s="256">
        <v>0.2</v>
      </c>
      <c r="AH76" s="256">
        <v>12</v>
      </c>
      <c r="AI76" s="256">
        <v>0.2</v>
      </c>
      <c r="AJ76" s="256">
        <v>0.2</v>
      </c>
      <c r="AK76" s="256">
        <v>12</v>
      </c>
      <c r="AL76" s="256">
        <v>0.4</v>
      </c>
      <c r="AM76" s="256">
        <v>0.4</v>
      </c>
      <c r="AN76" s="256">
        <v>12</v>
      </c>
      <c r="AO76" s="256">
        <v>1</v>
      </c>
      <c r="AP76" s="256">
        <v>1</v>
      </c>
      <c r="AQ76" s="256">
        <v>10</v>
      </c>
      <c r="AR76" s="256">
        <v>5</v>
      </c>
      <c r="AS76" s="256">
        <v>5</v>
      </c>
      <c r="AT76" s="256">
        <v>5</v>
      </c>
      <c r="AU76" s="256">
        <v>15</v>
      </c>
      <c r="AV76" s="256">
        <v>1.08</v>
      </c>
      <c r="AW76" s="256">
        <v>0.09</v>
      </c>
      <c r="AX76" s="256">
        <v>0.09</v>
      </c>
      <c r="AY76" s="256">
        <v>1.08</v>
      </c>
      <c r="AZ76" s="256">
        <v>0.09</v>
      </c>
      <c r="BA76" s="256">
        <v>0.09</v>
      </c>
      <c r="BB76" s="256">
        <v>12</v>
      </c>
      <c r="BC76" s="256">
        <v>0.2</v>
      </c>
      <c r="BD76" s="256">
        <v>0.2</v>
      </c>
      <c r="BE76" s="256">
        <v>12</v>
      </c>
      <c r="BF76" s="256">
        <v>1</v>
      </c>
      <c r="BG76" s="256">
        <v>1</v>
      </c>
      <c r="BH76" s="256">
        <v>10</v>
      </c>
      <c r="BI76" s="256">
        <v>5</v>
      </c>
      <c r="BJ76" s="256">
        <v>5</v>
      </c>
      <c r="BK76" s="256">
        <v>5</v>
      </c>
      <c r="BL76" s="256">
        <v>15</v>
      </c>
      <c r="BM76" s="256">
        <v>12</v>
      </c>
      <c r="BN76" s="256">
        <v>0.2</v>
      </c>
      <c r="BO76" s="256">
        <v>0.2</v>
      </c>
      <c r="BP76" s="256">
        <v>10.8</v>
      </c>
      <c r="BQ76" s="256">
        <v>0.18</v>
      </c>
      <c r="BR76" s="256">
        <v>0.18</v>
      </c>
      <c r="BS76" s="256">
        <v>1.8</v>
      </c>
      <c r="BT76" s="256">
        <v>0.18</v>
      </c>
      <c r="BU76" s="256">
        <v>0.18</v>
      </c>
      <c r="BV76" s="256">
        <v>1.8</v>
      </c>
      <c r="BW76" s="256">
        <v>0.18</v>
      </c>
      <c r="BX76" s="256">
        <v>0.18</v>
      </c>
      <c r="BY76" s="256">
        <v>1.8</v>
      </c>
      <c r="BZ76" s="256">
        <v>0.18</v>
      </c>
      <c r="CA76" s="256">
        <v>0.18</v>
      </c>
      <c r="CB76" s="256">
        <v>1.8</v>
      </c>
      <c r="CC76" s="256">
        <v>0.18</v>
      </c>
      <c r="CD76" s="256">
        <v>0.18</v>
      </c>
      <c r="CE76" s="256">
        <v>1</v>
      </c>
      <c r="CF76" s="256">
        <v>0.2</v>
      </c>
      <c r="CG76" s="256">
        <v>0.2</v>
      </c>
      <c r="CH76" s="256">
        <v>0.08</v>
      </c>
      <c r="CI76" s="256">
        <v>0.5</v>
      </c>
      <c r="CJ76" s="256">
        <v>0.5</v>
      </c>
      <c r="CK76" s="256">
        <v>1</v>
      </c>
      <c r="CL76" s="256">
        <v>1</v>
      </c>
      <c r="CM76" s="256">
        <v>5</v>
      </c>
      <c r="CN76" s="256">
        <v>1</v>
      </c>
      <c r="CO76" s="256">
        <v>5</v>
      </c>
      <c r="CP76" s="256">
        <v>0</v>
      </c>
      <c r="CQ76" s="256">
        <v>12</v>
      </c>
      <c r="CR76" s="256">
        <v>0.1</v>
      </c>
      <c r="CS76" s="256">
        <v>18</v>
      </c>
      <c r="CT76" s="256">
        <v>0.2</v>
      </c>
      <c r="CU76" s="256">
        <v>18</v>
      </c>
      <c r="CV76" s="256">
        <v>0.5</v>
      </c>
      <c r="CW76" s="256">
        <v>18</v>
      </c>
      <c r="CX76" s="256">
        <v>1</v>
      </c>
      <c r="CY76" s="256">
        <v>18</v>
      </c>
      <c r="CZ76" s="256">
        <v>1</v>
      </c>
      <c r="DA76" s="256">
        <v>18</v>
      </c>
      <c r="DB76" s="256">
        <v>1</v>
      </c>
      <c r="DC76" s="256"/>
      <c r="DD76" s="256"/>
      <c r="DE76" s="256"/>
      <c r="DF76" s="256"/>
      <c r="DG76" s="256">
        <v>20</v>
      </c>
      <c r="DH76" s="256">
        <v>5</v>
      </c>
      <c r="DI76" s="256">
        <v>16</v>
      </c>
      <c r="DJ76" s="256">
        <v>0.2</v>
      </c>
      <c r="DK76" s="256">
        <v>18</v>
      </c>
      <c r="DL76" s="256">
        <v>0.5</v>
      </c>
      <c r="DM76" s="256">
        <v>18</v>
      </c>
      <c r="DN76" s="256">
        <v>1</v>
      </c>
      <c r="DO76" s="256"/>
      <c r="DP76" s="256"/>
      <c r="DQ76" s="256"/>
      <c r="DR76" s="256">
        <v>15</v>
      </c>
      <c r="DS76" s="256">
        <f>0.08*12</f>
        <v>0.96</v>
      </c>
      <c r="DT76" s="256">
        <v>0.08</v>
      </c>
      <c r="DU76" s="256">
        <v>0.08</v>
      </c>
      <c r="DV76" s="256">
        <f>0.08*6</f>
        <v>0.48</v>
      </c>
      <c r="DW76" s="256">
        <f>0.08*6</f>
        <v>0.48</v>
      </c>
      <c r="DX76" s="256">
        <f>0.08*6</f>
        <v>0.48</v>
      </c>
      <c r="DY76" s="256">
        <f>0.08*6</f>
        <v>0.48</v>
      </c>
      <c r="DZ76" s="256">
        <f>0.08*12</f>
        <v>0.96</v>
      </c>
      <c r="EA76" s="256">
        <f>0.08*12</f>
        <v>0.96</v>
      </c>
      <c r="EB76" s="256">
        <f>0.08*6</f>
        <v>0.48</v>
      </c>
      <c r="EC76" s="256">
        <f>0.08*6</f>
        <v>0.48</v>
      </c>
      <c r="ED76" s="256">
        <v>0.2</v>
      </c>
      <c r="EE76" s="256">
        <v>0.2</v>
      </c>
      <c r="EF76" s="256">
        <v>0.2</v>
      </c>
      <c r="EG76" s="256">
        <v>0.2</v>
      </c>
      <c r="EH76" s="256">
        <v>1</v>
      </c>
      <c r="EI76" s="256">
        <v>0</v>
      </c>
      <c r="EJ76" s="61"/>
      <c r="EK76" s="61"/>
    </row>
    <row r="77" spans="2:150">
      <c r="CP77" s="66"/>
      <c r="CX77" s="66"/>
      <c r="CY77" s="66"/>
      <c r="CZ77" s="66"/>
      <c r="DA77" s="66"/>
      <c r="DB77" s="66"/>
      <c r="DC77" s="66"/>
      <c r="DD77" s="66"/>
      <c r="DE77" s="66"/>
      <c r="DF77" s="66"/>
      <c r="EH77" s="66"/>
      <c r="EI77" s="67"/>
    </row>
    <row r="78" spans="2:150">
      <c r="D78" s="792" t="s">
        <v>266</v>
      </c>
      <c r="E78" s="792"/>
      <c r="F78" s="792"/>
      <c r="G78" s="792"/>
      <c r="H78" s="792"/>
      <c r="I78" s="792"/>
      <c r="J78" s="792"/>
      <c r="K78" s="792"/>
      <c r="L78" s="792"/>
      <c r="M78" s="792"/>
      <c r="N78" s="792"/>
      <c r="O78" s="792"/>
      <c r="P78" s="792"/>
      <c r="Q78" s="792"/>
      <c r="R78" s="792"/>
      <c r="S78" s="792"/>
      <c r="T78" s="792"/>
      <c r="U78" s="792"/>
      <c r="V78" s="792"/>
      <c r="W78" s="792"/>
      <c r="X78" s="792"/>
      <c r="Y78" s="792"/>
      <c r="Z78" s="792"/>
      <c r="AA78" s="792"/>
      <c r="AB78" s="792"/>
      <c r="AC78" s="792"/>
      <c r="AD78" s="792"/>
      <c r="AE78" s="792"/>
      <c r="AF78" s="792"/>
      <c r="AG78" s="792"/>
      <c r="AH78" s="792"/>
      <c r="AI78" s="792"/>
      <c r="AJ78" s="792"/>
      <c r="AK78" s="792"/>
      <c r="AL78" s="792"/>
      <c r="AM78" s="792"/>
      <c r="AN78" s="792"/>
      <c r="AO78" s="792"/>
      <c r="AP78" s="792"/>
      <c r="AQ78" s="792"/>
      <c r="AR78" s="792"/>
      <c r="AS78" s="792"/>
      <c r="AT78" s="792"/>
      <c r="AU78" s="792"/>
      <c r="AV78" s="792" t="s">
        <v>267</v>
      </c>
      <c r="AW78" s="792"/>
      <c r="AX78" s="792"/>
      <c r="AY78" s="792"/>
      <c r="AZ78" s="792"/>
      <c r="BA78" s="792"/>
      <c r="BB78" s="792"/>
      <c r="BC78" s="792"/>
      <c r="BD78" s="792"/>
      <c r="BE78" s="792"/>
      <c r="BF78" s="792"/>
      <c r="BG78" s="792"/>
      <c r="BH78" s="792"/>
      <c r="BI78" s="792"/>
      <c r="BJ78" s="792"/>
      <c r="BK78" s="792"/>
      <c r="BL78" s="792"/>
      <c r="BM78" s="792"/>
      <c r="BN78" s="792"/>
      <c r="BO78" s="792"/>
      <c r="BP78" s="792"/>
      <c r="BQ78" s="792"/>
      <c r="BR78" s="792"/>
      <c r="BS78" s="792"/>
      <c r="BT78" s="792"/>
      <c r="BU78" s="792"/>
      <c r="BV78" s="792"/>
      <c r="BW78" s="792"/>
      <c r="BX78" s="792"/>
      <c r="BY78" s="792"/>
      <c r="BZ78" s="792"/>
      <c r="CA78" s="792"/>
      <c r="CB78" s="792"/>
      <c r="CC78" s="792"/>
      <c r="CD78" s="792"/>
      <c r="CE78" s="792" t="s">
        <v>268</v>
      </c>
      <c r="CF78" s="792"/>
      <c r="CG78" s="792"/>
      <c r="CH78" s="792"/>
      <c r="CI78" s="792"/>
      <c r="CJ78" s="792"/>
      <c r="CK78" s="792"/>
      <c r="CL78" s="792"/>
      <c r="CM78" s="792"/>
      <c r="CN78" s="792"/>
      <c r="CO78" s="792"/>
      <c r="CP78" s="792"/>
      <c r="CQ78" s="792"/>
      <c r="CR78" s="792"/>
      <c r="CS78" s="792"/>
      <c r="CT78" s="792"/>
      <c r="CU78" s="792"/>
      <c r="CV78" s="792"/>
      <c r="CW78" s="792"/>
      <c r="CX78" s="792"/>
      <c r="CY78" s="792"/>
      <c r="CZ78" s="792"/>
      <c r="DA78" s="792"/>
      <c r="DB78" s="792"/>
      <c r="DC78" s="792"/>
      <c r="DD78" s="792"/>
      <c r="DE78" s="792"/>
      <c r="DF78" s="792"/>
      <c r="DG78" s="792"/>
      <c r="DH78" s="792"/>
      <c r="DI78" s="792"/>
      <c r="DJ78" s="792"/>
      <c r="DK78" s="792"/>
      <c r="DL78" s="792"/>
      <c r="DM78" s="792"/>
      <c r="DN78" s="792"/>
      <c r="DO78" s="792"/>
      <c r="DP78" s="792"/>
      <c r="DQ78" s="792"/>
      <c r="DR78" s="792"/>
      <c r="DS78" s="792"/>
      <c r="DT78" s="792"/>
      <c r="DU78" s="792"/>
      <c r="DV78" s="792"/>
      <c r="DW78" s="792"/>
      <c r="DX78" s="792"/>
      <c r="DY78" s="792"/>
      <c r="DZ78" s="792"/>
      <c r="EA78" s="792"/>
      <c r="EB78" s="792"/>
      <c r="EC78" s="792"/>
      <c r="ED78" s="792"/>
      <c r="EE78" s="792"/>
      <c r="EF78" s="792"/>
      <c r="EG78" s="792"/>
      <c r="EH78" s="792"/>
      <c r="EI78" s="792"/>
      <c r="EJ78" s="792"/>
      <c r="EK78" s="792"/>
    </row>
    <row r="79" spans="2:150">
      <c r="D79" s="792"/>
      <c r="E79" s="792"/>
      <c r="F79" s="792"/>
      <c r="G79" s="792"/>
      <c r="H79" s="792"/>
      <c r="I79" s="792"/>
      <c r="J79" s="792"/>
      <c r="K79" s="792"/>
      <c r="L79" s="792"/>
      <c r="M79" s="792"/>
      <c r="N79" s="792"/>
      <c r="O79" s="792"/>
      <c r="P79" s="792"/>
      <c r="Q79" s="792"/>
      <c r="R79" s="792"/>
      <c r="S79" s="792"/>
      <c r="T79" s="792"/>
      <c r="U79" s="792"/>
      <c r="V79" s="792"/>
      <c r="W79" s="792"/>
      <c r="X79" s="792"/>
      <c r="Y79" s="792"/>
      <c r="Z79" s="792"/>
      <c r="AA79" s="792"/>
      <c r="AB79" s="792"/>
      <c r="AC79" s="792"/>
      <c r="AD79" s="792"/>
      <c r="AE79" s="792"/>
      <c r="AF79" s="792"/>
      <c r="AG79" s="792"/>
      <c r="AH79" s="792"/>
      <c r="AI79" s="792"/>
      <c r="AJ79" s="792"/>
      <c r="AK79" s="792"/>
      <c r="AL79" s="792"/>
      <c r="AM79" s="792"/>
      <c r="AN79" s="792"/>
      <c r="AO79" s="792"/>
      <c r="AP79" s="792"/>
      <c r="AQ79" s="792"/>
      <c r="AR79" s="792"/>
      <c r="AS79" s="792"/>
      <c r="AT79" s="792"/>
      <c r="AU79" s="792"/>
      <c r="AV79" s="792"/>
      <c r="AW79" s="792"/>
      <c r="AX79" s="792"/>
      <c r="AY79" s="792"/>
      <c r="AZ79" s="792"/>
      <c r="BA79" s="792"/>
      <c r="BB79" s="792"/>
      <c r="BC79" s="792"/>
      <c r="BD79" s="792"/>
      <c r="BE79" s="792"/>
      <c r="BF79" s="792"/>
      <c r="BG79" s="792"/>
      <c r="BH79" s="792"/>
      <c r="BI79" s="792"/>
      <c r="BJ79" s="792"/>
      <c r="BK79" s="792"/>
      <c r="BL79" s="792"/>
      <c r="BM79" s="792"/>
      <c r="BN79" s="792"/>
      <c r="BO79" s="792"/>
      <c r="BP79" s="792"/>
      <c r="BQ79" s="792"/>
      <c r="BR79" s="792"/>
      <c r="BS79" s="792"/>
      <c r="BT79" s="792"/>
      <c r="BU79" s="792"/>
      <c r="BV79" s="792"/>
      <c r="BW79" s="792"/>
      <c r="BX79" s="792"/>
      <c r="BY79" s="792"/>
      <c r="BZ79" s="792"/>
      <c r="CA79" s="792"/>
      <c r="CB79" s="792"/>
      <c r="CC79" s="792"/>
      <c r="CD79" s="792"/>
      <c r="CE79" s="792"/>
      <c r="CF79" s="792"/>
      <c r="CG79" s="792"/>
      <c r="CH79" s="792"/>
      <c r="CI79" s="792"/>
      <c r="CJ79" s="792"/>
      <c r="CK79" s="792"/>
      <c r="CL79" s="792"/>
      <c r="CM79" s="792"/>
      <c r="CN79" s="792"/>
      <c r="CO79" s="792"/>
      <c r="CP79" s="792"/>
      <c r="CQ79" s="792"/>
      <c r="CR79" s="792"/>
      <c r="CS79" s="792"/>
      <c r="CT79" s="792"/>
      <c r="CU79" s="792"/>
      <c r="CV79" s="792"/>
      <c r="CW79" s="792"/>
      <c r="CX79" s="792"/>
      <c r="CY79" s="792"/>
      <c r="CZ79" s="792"/>
      <c r="DA79" s="792"/>
      <c r="DB79" s="792"/>
      <c r="DC79" s="792"/>
      <c r="DD79" s="792"/>
      <c r="DE79" s="792"/>
      <c r="DF79" s="792"/>
      <c r="DG79" s="792"/>
      <c r="DH79" s="792"/>
      <c r="DI79" s="792"/>
      <c r="DJ79" s="792"/>
      <c r="DK79" s="792"/>
      <c r="DL79" s="792"/>
      <c r="DM79" s="792"/>
      <c r="DN79" s="792"/>
      <c r="DO79" s="792"/>
      <c r="DP79" s="792"/>
      <c r="DQ79" s="792"/>
      <c r="DR79" s="792"/>
      <c r="DS79" s="792"/>
      <c r="DT79" s="792"/>
      <c r="DU79" s="792"/>
      <c r="DV79" s="792"/>
      <c r="DW79" s="792"/>
      <c r="DX79" s="792"/>
      <c r="DY79" s="792"/>
      <c r="DZ79" s="792"/>
      <c r="EA79" s="792"/>
      <c r="EB79" s="792"/>
      <c r="EC79" s="792"/>
      <c r="ED79" s="792"/>
      <c r="EE79" s="792"/>
      <c r="EF79" s="792"/>
      <c r="EG79" s="792"/>
      <c r="EH79" s="792"/>
      <c r="EI79" s="792"/>
      <c r="EJ79" s="792"/>
      <c r="EK79" s="792"/>
    </row>
    <row r="80" spans="2:150">
      <c r="D80" s="792"/>
      <c r="E80" s="792"/>
      <c r="F80" s="792"/>
      <c r="G80" s="792"/>
      <c r="H80" s="792"/>
      <c r="I80" s="792"/>
      <c r="J80" s="792"/>
      <c r="K80" s="792"/>
      <c r="L80" s="792"/>
      <c r="M80" s="792"/>
      <c r="N80" s="792"/>
      <c r="O80" s="792"/>
      <c r="P80" s="792"/>
      <c r="Q80" s="792"/>
      <c r="R80" s="792"/>
      <c r="S80" s="792"/>
      <c r="T80" s="792"/>
      <c r="U80" s="792"/>
      <c r="V80" s="792"/>
      <c r="W80" s="792"/>
      <c r="X80" s="792"/>
      <c r="Y80" s="792"/>
      <c r="Z80" s="792"/>
      <c r="AA80" s="792"/>
      <c r="AB80" s="792"/>
      <c r="AC80" s="792"/>
      <c r="AD80" s="792"/>
      <c r="AE80" s="792"/>
      <c r="AF80" s="792"/>
      <c r="AG80" s="792"/>
      <c r="AH80" s="792"/>
      <c r="AI80" s="792"/>
      <c r="AJ80" s="792"/>
      <c r="AK80" s="792"/>
      <c r="AL80" s="792"/>
      <c r="AM80" s="792"/>
      <c r="AN80" s="792"/>
      <c r="AO80" s="792"/>
      <c r="AP80" s="792"/>
      <c r="AQ80" s="792"/>
      <c r="AR80" s="792"/>
      <c r="AS80" s="792"/>
      <c r="AT80" s="792"/>
      <c r="AU80" s="792"/>
      <c r="AV80" s="792"/>
      <c r="AW80" s="792"/>
      <c r="AX80" s="792"/>
      <c r="AY80" s="792"/>
      <c r="AZ80" s="792"/>
      <c r="BA80" s="792"/>
      <c r="BB80" s="792"/>
      <c r="BC80" s="792"/>
      <c r="BD80" s="792"/>
      <c r="BE80" s="792"/>
      <c r="BF80" s="792"/>
      <c r="BG80" s="792"/>
      <c r="BH80" s="792"/>
      <c r="BI80" s="792"/>
      <c r="BJ80" s="792"/>
      <c r="BK80" s="792"/>
      <c r="BL80" s="792"/>
      <c r="BM80" s="792"/>
      <c r="BN80" s="792"/>
      <c r="BO80" s="792"/>
      <c r="BP80" s="792"/>
      <c r="BQ80" s="792"/>
      <c r="BR80" s="792"/>
      <c r="BS80" s="792"/>
      <c r="BT80" s="792"/>
      <c r="BU80" s="792"/>
      <c r="BV80" s="792"/>
      <c r="BW80" s="792"/>
      <c r="BX80" s="792"/>
      <c r="BY80" s="792"/>
      <c r="BZ80" s="792"/>
      <c r="CA80" s="792"/>
      <c r="CB80" s="792"/>
      <c r="CC80" s="792"/>
      <c r="CD80" s="792"/>
      <c r="CE80" s="792"/>
      <c r="CF80" s="792"/>
      <c r="CG80" s="792"/>
      <c r="CH80" s="792"/>
      <c r="CI80" s="792"/>
      <c r="CJ80" s="792"/>
      <c r="CK80" s="792"/>
      <c r="CL80" s="792"/>
      <c r="CM80" s="792"/>
      <c r="CN80" s="792"/>
      <c r="CO80" s="792"/>
      <c r="CP80" s="792"/>
      <c r="CQ80" s="792"/>
      <c r="CR80" s="792"/>
      <c r="CS80" s="792"/>
      <c r="CT80" s="792"/>
      <c r="CU80" s="792"/>
      <c r="CV80" s="792"/>
      <c r="CW80" s="792"/>
      <c r="CX80" s="792"/>
      <c r="CY80" s="792"/>
      <c r="CZ80" s="792"/>
      <c r="DA80" s="792"/>
      <c r="DB80" s="792"/>
      <c r="DC80" s="792"/>
      <c r="DD80" s="792"/>
      <c r="DE80" s="792"/>
      <c r="DF80" s="792"/>
      <c r="DG80" s="792"/>
      <c r="DH80" s="792"/>
      <c r="DI80" s="792"/>
      <c r="DJ80" s="792"/>
      <c r="DK80" s="792"/>
      <c r="DL80" s="792"/>
      <c r="DM80" s="792"/>
      <c r="DN80" s="792"/>
      <c r="DO80" s="792"/>
      <c r="DP80" s="792"/>
      <c r="DQ80" s="792"/>
      <c r="DR80" s="792"/>
      <c r="DS80" s="792"/>
      <c r="DT80" s="792"/>
      <c r="DU80" s="792"/>
      <c r="DV80" s="792"/>
      <c r="DW80" s="792"/>
      <c r="DX80" s="792"/>
      <c r="DY80" s="792"/>
      <c r="DZ80" s="792"/>
      <c r="EA80" s="792"/>
      <c r="EB80" s="792"/>
      <c r="EC80" s="792"/>
      <c r="ED80" s="792"/>
      <c r="EE80" s="792"/>
      <c r="EF80" s="792"/>
      <c r="EG80" s="792"/>
      <c r="EH80" s="792"/>
      <c r="EI80" s="792"/>
      <c r="EJ80" s="792"/>
      <c r="EK80" s="792"/>
    </row>
    <row r="81" spans="3:150">
      <c r="CP81" s="66"/>
      <c r="CX81" s="66"/>
      <c r="CY81" s="66"/>
      <c r="CZ81" s="66"/>
      <c r="DA81" s="66"/>
      <c r="DB81" s="66"/>
      <c r="DC81" s="66"/>
      <c r="DD81" s="66"/>
      <c r="DE81" s="66"/>
      <c r="DF81" s="66"/>
      <c r="EH81" s="66"/>
      <c r="EI81" s="67"/>
    </row>
    <row r="82" spans="3:150">
      <c r="D82" s="53"/>
      <c r="E82" s="53"/>
    </row>
    <row r="83" spans="3:150">
      <c r="D83" s="53"/>
      <c r="E83" s="53"/>
    </row>
    <row r="84" spans="3:150" ht="25.5">
      <c r="C84" s="73" t="s">
        <v>213</v>
      </c>
      <c r="D84" s="74" t="s">
        <v>239</v>
      </c>
      <c r="E84" s="75" t="s">
        <v>111</v>
      </c>
      <c r="F84" s="76" t="s">
        <v>231</v>
      </c>
      <c r="G84" s="74" t="s">
        <v>239</v>
      </c>
      <c r="H84" s="75" t="s">
        <v>111</v>
      </c>
      <c r="I84" s="76" t="s">
        <v>231</v>
      </c>
      <c r="J84" s="323" t="s">
        <v>443</v>
      </c>
      <c r="K84" s="263" t="s">
        <v>444</v>
      </c>
      <c r="L84" s="76" t="s">
        <v>231</v>
      </c>
      <c r="M84" s="76"/>
      <c r="N84" s="76"/>
      <c r="O84" s="76"/>
      <c r="P84" s="74" t="s">
        <v>239</v>
      </c>
      <c r="Q84" s="75" t="s">
        <v>111</v>
      </c>
      <c r="R84" s="76" t="s">
        <v>231</v>
      </c>
      <c r="S84" s="74" t="s">
        <v>239</v>
      </c>
      <c r="T84" s="75" t="s">
        <v>111</v>
      </c>
      <c r="U84" s="76" t="s">
        <v>231</v>
      </c>
      <c r="V84" s="74" t="s">
        <v>239</v>
      </c>
      <c r="W84" s="75" t="s">
        <v>111</v>
      </c>
      <c r="X84" s="76" t="s">
        <v>231</v>
      </c>
      <c r="Y84" s="76"/>
      <c r="Z84" s="76"/>
      <c r="AA84" s="76"/>
      <c r="AB84" s="77" t="s">
        <v>16</v>
      </c>
      <c r="AC84" s="78" t="s">
        <v>242</v>
      </c>
      <c r="AD84" s="76" t="s">
        <v>263</v>
      </c>
      <c r="AE84" s="77" t="s">
        <v>16</v>
      </c>
      <c r="AF84" s="78" t="s">
        <v>242</v>
      </c>
      <c r="AG84" s="76" t="s">
        <v>263</v>
      </c>
      <c r="AH84" s="74" t="s">
        <v>239</v>
      </c>
      <c r="AI84" s="79" t="s">
        <v>111</v>
      </c>
      <c r="AJ84" s="76" t="s">
        <v>219</v>
      </c>
      <c r="AK84" s="74" t="s">
        <v>239</v>
      </c>
      <c r="AL84" s="79" t="s">
        <v>111</v>
      </c>
      <c r="AM84" s="76" t="s">
        <v>219</v>
      </c>
      <c r="AN84" s="74" t="s">
        <v>239</v>
      </c>
      <c r="AO84" s="79" t="s">
        <v>111</v>
      </c>
      <c r="AP84" s="76" t="s">
        <v>219</v>
      </c>
      <c r="AQ84" s="74" t="s">
        <v>239</v>
      </c>
      <c r="AR84" s="79" t="s">
        <v>111</v>
      </c>
      <c r="AS84" s="76" t="s">
        <v>219</v>
      </c>
      <c r="AT84" s="76"/>
      <c r="AU84" s="80" t="s">
        <v>99</v>
      </c>
      <c r="AV84" s="77" t="s">
        <v>16</v>
      </c>
      <c r="AW84" s="78" t="s">
        <v>242</v>
      </c>
      <c r="AX84" s="76" t="s">
        <v>262</v>
      </c>
      <c r="AY84" s="77" t="s">
        <v>16</v>
      </c>
      <c r="AZ84" s="78" t="s">
        <v>242</v>
      </c>
      <c r="BA84" s="76" t="s">
        <v>262</v>
      </c>
      <c r="BB84" s="74" t="s">
        <v>239</v>
      </c>
      <c r="BC84" s="79" t="s">
        <v>111</v>
      </c>
      <c r="BD84" s="76" t="s">
        <v>219</v>
      </c>
      <c r="BE84" s="74" t="s">
        <v>239</v>
      </c>
      <c r="BF84" s="79" t="s">
        <v>111</v>
      </c>
      <c r="BG84" s="76" t="s">
        <v>219</v>
      </c>
      <c r="BH84" s="74" t="s">
        <v>239</v>
      </c>
      <c r="BI84" s="79" t="s">
        <v>111</v>
      </c>
      <c r="BJ84" s="76" t="s">
        <v>219</v>
      </c>
      <c r="BK84" s="76"/>
      <c r="BL84" s="80" t="s">
        <v>99</v>
      </c>
      <c r="BM84" s="74" t="s">
        <v>239</v>
      </c>
      <c r="BN84" s="79" t="s">
        <v>111</v>
      </c>
      <c r="BO84" s="76" t="s">
        <v>219</v>
      </c>
      <c r="BP84" s="81" t="s">
        <v>239</v>
      </c>
      <c r="BQ84" s="79" t="s">
        <v>111</v>
      </c>
      <c r="BR84" s="76" t="s">
        <v>219</v>
      </c>
      <c r="BS84" s="82" t="s">
        <v>16</v>
      </c>
      <c r="BT84" s="83" t="s">
        <v>234</v>
      </c>
      <c r="BU84" s="76" t="s">
        <v>262</v>
      </c>
      <c r="BV84" s="77" t="s">
        <v>16</v>
      </c>
      <c r="BW84" s="83" t="s">
        <v>234</v>
      </c>
      <c r="BX84" s="76" t="s">
        <v>262</v>
      </c>
      <c r="BY84" s="77" t="s">
        <v>16</v>
      </c>
      <c r="BZ84" s="83" t="s">
        <v>234</v>
      </c>
      <c r="CA84" s="76" t="s">
        <v>262</v>
      </c>
      <c r="CB84" s="77" t="s">
        <v>16</v>
      </c>
      <c r="CC84" s="83" t="s">
        <v>234</v>
      </c>
      <c r="CD84" s="76" t="s">
        <v>262</v>
      </c>
      <c r="CE84" s="77" t="s">
        <v>16</v>
      </c>
      <c r="CF84" s="79" t="s">
        <v>111</v>
      </c>
      <c r="CG84" s="76" t="s">
        <v>219</v>
      </c>
      <c r="CH84" s="76" t="s">
        <v>219</v>
      </c>
      <c r="CI84" s="83" t="s">
        <v>238</v>
      </c>
      <c r="CJ84" s="76" t="s">
        <v>219</v>
      </c>
      <c r="CK84" s="84" t="s">
        <v>238</v>
      </c>
      <c r="CL84" s="76" t="s">
        <v>219</v>
      </c>
      <c r="CM84" s="76"/>
      <c r="CN84" s="85" t="s">
        <v>235</v>
      </c>
      <c r="CO84" s="85" t="s">
        <v>235</v>
      </c>
      <c r="CP84" s="86" t="s">
        <v>17</v>
      </c>
      <c r="CQ84" s="77" t="s">
        <v>16</v>
      </c>
      <c r="CR84" s="87" t="s">
        <v>18</v>
      </c>
      <c r="CS84" s="77" t="s">
        <v>16</v>
      </c>
      <c r="CT84" s="87" t="s">
        <v>18</v>
      </c>
      <c r="CU84" s="77" t="s">
        <v>16</v>
      </c>
      <c r="CV84" s="87" t="s">
        <v>18</v>
      </c>
      <c r="CW84" s="77" t="s">
        <v>16</v>
      </c>
      <c r="CX84" s="87" t="s">
        <v>18</v>
      </c>
      <c r="CY84" s="77" t="s">
        <v>16</v>
      </c>
      <c r="CZ84" s="87" t="s">
        <v>18</v>
      </c>
      <c r="DA84" s="77" t="s">
        <v>16</v>
      </c>
      <c r="DB84" s="87" t="s">
        <v>18</v>
      </c>
      <c r="DC84" s="87"/>
      <c r="DD84" s="87"/>
      <c r="DE84" s="87"/>
      <c r="DF84" s="87"/>
      <c r="DG84" s="77" t="s">
        <v>16</v>
      </c>
      <c r="DH84" s="87" t="s">
        <v>18</v>
      </c>
      <c r="DI84" s="77" t="s">
        <v>16</v>
      </c>
      <c r="DJ84" s="87" t="s">
        <v>18</v>
      </c>
      <c r="DK84" s="77" t="s">
        <v>16</v>
      </c>
      <c r="DL84" s="87" t="s">
        <v>18</v>
      </c>
      <c r="DM84" s="77" t="s">
        <v>16</v>
      </c>
      <c r="DN84" s="87" t="s">
        <v>18</v>
      </c>
      <c r="DO84" s="87"/>
      <c r="DP84" s="87"/>
      <c r="DQ84" s="87"/>
      <c r="DR84" s="85" t="s">
        <v>19</v>
      </c>
      <c r="DS84" s="85"/>
      <c r="DT84" s="85"/>
      <c r="DU84" s="85"/>
      <c r="DV84" s="85"/>
      <c r="DW84" s="85"/>
      <c r="DX84" s="88" t="s">
        <v>159</v>
      </c>
      <c r="DY84" s="76" t="s">
        <v>264</v>
      </c>
      <c r="DZ84" s="76"/>
      <c r="EA84" s="76"/>
      <c r="EB84" s="76"/>
      <c r="EC84" s="76"/>
      <c r="ED84" s="89" t="s">
        <v>16</v>
      </c>
      <c r="EE84" s="76" t="s">
        <v>264</v>
      </c>
      <c r="EF84" s="76"/>
      <c r="EG84" s="76"/>
      <c r="EH84" s="100" t="s">
        <v>20</v>
      </c>
      <c r="ER84" s="91" t="s">
        <v>14</v>
      </c>
      <c r="ES84" s="92" t="s">
        <v>15</v>
      </c>
      <c r="ET84" s="93" t="s">
        <v>109</v>
      </c>
    </row>
    <row r="85" spans="3:150">
      <c r="C85" s="25" t="s">
        <v>87</v>
      </c>
      <c r="D85" s="257">
        <f>'Production Summary'!N4</f>
        <v>666</v>
      </c>
      <c r="E85" s="257">
        <f>'Production Summary'!M4</f>
        <v>27.75</v>
      </c>
      <c r="F85" s="257">
        <v>0</v>
      </c>
      <c r="G85" s="257">
        <f>'Production Summary'!N5</f>
        <v>666</v>
      </c>
      <c r="H85" s="327">
        <f>'Production Summary'!M5</f>
        <v>27.75</v>
      </c>
      <c r="I85" s="257">
        <v>0</v>
      </c>
      <c r="J85" s="257">
        <f>'Production Summary'!$N$6</f>
        <v>200</v>
      </c>
      <c r="K85" s="327">
        <f>'Production Summary'!$M$6</f>
        <v>7.5</v>
      </c>
      <c r="L85" s="327">
        <v>0</v>
      </c>
      <c r="M85" s="327"/>
      <c r="N85" s="327"/>
      <c r="O85" s="327"/>
      <c r="P85" s="257">
        <f>'Production Summary'!N8</f>
        <v>780</v>
      </c>
      <c r="Q85" s="257">
        <f>'Production Summary'!M8</f>
        <v>65</v>
      </c>
      <c r="R85" s="257">
        <v>0</v>
      </c>
      <c r="S85" s="257">
        <f>'Production Summary'!N9</f>
        <v>720</v>
      </c>
      <c r="T85" s="257">
        <f>'Production Summary'!M9</f>
        <v>60</v>
      </c>
      <c r="U85" s="257">
        <v>0</v>
      </c>
      <c r="V85" s="257">
        <f>'Production Summary'!N10</f>
        <v>876</v>
      </c>
      <c r="W85" s="257">
        <f>'Production Summary'!M10</f>
        <v>73</v>
      </c>
      <c r="X85" s="257">
        <v>0</v>
      </c>
      <c r="Y85" s="257"/>
      <c r="Z85" s="257"/>
      <c r="AA85" s="257"/>
      <c r="AB85" s="257">
        <f>'Production Summary'!N15</f>
        <v>126</v>
      </c>
      <c r="AC85" s="257">
        <f>'Production Summary'!M15</f>
        <v>21</v>
      </c>
      <c r="AD85" s="257">
        <v>0</v>
      </c>
      <c r="AE85" s="257">
        <f>'Production Summary'!N16</f>
        <v>252</v>
      </c>
      <c r="AF85" s="257">
        <f>'Production Summary'!M16</f>
        <v>21</v>
      </c>
      <c r="AG85" s="257">
        <v>0</v>
      </c>
      <c r="AH85" s="257">
        <f>'Production Summary'!N18</f>
        <v>1035</v>
      </c>
      <c r="AI85" s="257">
        <f>'Production Summary'!M18</f>
        <v>17.25</v>
      </c>
      <c r="AJ85" s="257">
        <v>0</v>
      </c>
      <c r="AK85" s="257">
        <f>'Production Summary'!N19</f>
        <v>870</v>
      </c>
      <c r="AL85" s="257">
        <f>'Production Summary'!M19</f>
        <v>29</v>
      </c>
      <c r="AM85" s="257">
        <v>0</v>
      </c>
      <c r="AN85" s="257">
        <f>'Production Summary'!N20</f>
        <v>864</v>
      </c>
      <c r="AO85" s="257">
        <f>'Production Summary'!M20</f>
        <v>72</v>
      </c>
      <c r="AP85" s="257">
        <v>0</v>
      </c>
      <c r="AQ85" s="257">
        <f>'Production Summary'!N21</f>
        <v>670</v>
      </c>
      <c r="AR85" s="257">
        <f>'Production Summary'!M21</f>
        <v>335</v>
      </c>
      <c r="AS85" s="257">
        <v>0</v>
      </c>
      <c r="AT85" s="257"/>
      <c r="AU85" s="257">
        <f>'Production Summary'!N23</f>
        <v>1050</v>
      </c>
      <c r="AV85" s="257">
        <f>'Production Summary'!N25</f>
        <v>300</v>
      </c>
      <c r="AW85" s="257">
        <f>'Production Summary'!M25</f>
        <v>25</v>
      </c>
      <c r="AX85" s="257">
        <v>0</v>
      </c>
      <c r="AY85" s="257">
        <f>'Production Summary'!N26</f>
        <v>300</v>
      </c>
      <c r="AZ85" s="257">
        <f>'Production Summary'!M26</f>
        <v>25</v>
      </c>
      <c r="BA85" s="257">
        <v>0</v>
      </c>
      <c r="BB85" s="257">
        <f>'Production Summary'!N28</f>
        <v>777</v>
      </c>
      <c r="BC85" s="257">
        <f>'Production Summary'!M28</f>
        <v>12.95</v>
      </c>
      <c r="BD85" s="257">
        <v>0</v>
      </c>
      <c r="BE85" s="257">
        <f>'Production Summary'!N29</f>
        <v>612</v>
      </c>
      <c r="BF85" s="257">
        <f>'Production Summary'!M29</f>
        <v>51</v>
      </c>
      <c r="BG85" s="257">
        <v>0</v>
      </c>
      <c r="BH85" s="257">
        <f>'Production Summary'!N30</f>
        <v>500</v>
      </c>
      <c r="BI85" s="257">
        <f>'Production Summary'!M30</f>
        <v>250</v>
      </c>
      <c r="BJ85" s="257">
        <v>0</v>
      </c>
      <c r="BK85" s="257"/>
      <c r="BL85" s="257">
        <f>'Production Summary'!N32</f>
        <v>875</v>
      </c>
      <c r="BM85" s="257">
        <f>'Production Summary'!N34</f>
        <v>360.59999999999997</v>
      </c>
      <c r="BN85" s="257">
        <f>'Production Summary'!M34</f>
        <v>6.01</v>
      </c>
      <c r="BO85" s="257">
        <v>0</v>
      </c>
      <c r="BP85" s="257">
        <f>'Production Summary'!N36</f>
        <v>717</v>
      </c>
      <c r="BQ85" s="257">
        <f>'Production Summary'!M36</f>
        <v>11.95</v>
      </c>
      <c r="BR85" s="257">
        <v>0</v>
      </c>
      <c r="BS85" s="257">
        <f>'Production Summary'!N37</f>
        <v>210</v>
      </c>
      <c r="BT85" s="257">
        <f>'Production Summary'!M37</f>
        <v>21</v>
      </c>
      <c r="BU85" s="257">
        <v>0</v>
      </c>
      <c r="BV85" s="257">
        <f>'Production Summary'!N38</f>
        <v>280</v>
      </c>
      <c r="BW85" s="257">
        <f>'Production Summary'!M38</f>
        <v>28</v>
      </c>
      <c r="BX85" s="257">
        <v>0</v>
      </c>
      <c r="BY85" s="257">
        <f>'Production Summary'!N39</f>
        <v>300.38406247988502</v>
      </c>
      <c r="BZ85" s="257">
        <f>'Production Summary'!M39</f>
        <v>30.038406247988501</v>
      </c>
      <c r="CA85" s="257">
        <v>0</v>
      </c>
      <c r="CB85" s="257">
        <f>'Production Summary'!N40</f>
        <v>131.30000000000001</v>
      </c>
      <c r="CC85" s="257">
        <f>'Production Summary'!M40</f>
        <v>13.13</v>
      </c>
      <c r="CD85" s="257">
        <v>0</v>
      </c>
      <c r="CE85" s="257">
        <f>'Production Summary'!N42</f>
        <v>1136.3519999999996</v>
      </c>
      <c r="CF85" s="257">
        <f>'Production Summary'!M42</f>
        <v>81.167999999999978</v>
      </c>
      <c r="CG85" s="257">
        <v>0</v>
      </c>
      <c r="CH85" s="257">
        <v>0</v>
      </c>
      <c r="CI85" s="257">
        <f>'Production Summary'!N43</f>
        <v>184</v>
      </c>
      <c r="CJ85" s="257">
        <v>0</v>
      </c>
      <c r="CK85" s="257">
        <f>'Production Summary'!N44</f>
        <v>355</v>
      </c>
      <c r="CL85" s="257">
        <v>0</v>
      </c>
      <c r="CM85" s="257"/>
      <c r="CN85" s="257">
        <f>'Production Summary'!N46</f>
        <v>270</v>
      </c>
      <c r="CO85" s="257">
        <f>'Production Summary'!N47</f>
        <v>1350</v>
      </c>
      <c r="CP85" s="257"/>
      <c r="CQ85" s="257">
        <f>'Production Summary'!N49</f>
        <v>8004.1580041580037</v>
      </c>
      <c r="CR85" s="257">
        <f>'Production Summary'!M49</f>
        <v>66.701316701316699</v>
      </c>
      <c r="CS85" s="257">
        <f>'Production Summary'!N50</f>
        <v>13331.600831600828</v>
      </c>
      <c r="CT85" s="257">
        <f>'Production Summary'!M50</f>
        <v>148.1288981288981</v>
      </c>
      <c r="CU85" s="257">
        <f>'Production Summary'!N51</f>
        <v>12785.862785862784</v>
      </c>
      <c r="CV85" s="257">
        <f>'Production Summary'!M51</f>
        <v>355.16285516285512</v>
      </c>
      <c r="CW85" s="257">
        <f>'Production Summary'!N52</f>
        <v>12629.937629937627</v>
      </c>
      <c r="CX85" s="257">
        <f>'Production Summary'!M52</f>
        <v>701.66320166320156</v>
      </c>
      <c r="CY85" s="257">
        <f>'Production Summary'!N53</f>
        <v>12396.049896049895</v>
      </c>
      <c r="CZ85" s="257">
        <f>'Production Summary'!M53</f>
        <v>688.66943866943859</v>
      </c>
      <c r="DA85" s="257">
        <f>'Production Summary'!N54</f>
        <v>13799.376299376298</v>
      </c>
      <c r="DB85" s="257">
        <f>'Production Summary'!M54</f>
        <v>766.63201663201653</v>
      </c>
      <c r="DC85" s="257"/>
      <c r="DD85" s="257"/>
      <c r="DE85" s="257"/>
      <c r="DF85" s="257"/>
      <c r="DG85" s="257">
        <f>'Production Summary'!N55</f>
        <v>13842.68884268884</v>
      </c>
      <c r="DH85" s="257">
        <f>'Production Summary'!M55</f>
        <v>3460.67221067221</v>
      </c>
      <c r="DI85" s="257">
        <f>'Production Summary'!$N$56</f>
        <v>13097.713097713096</v>
      </c>
      <c r="DJ85" s="257">
        <f>'Production Summary'!$M$56</f>
        <v>163.72141372141371</v>
      </c>
      <c r="DK85" s="257">
        <f>'Production Summary'!$N$57</f>
        <v>14189.189189189186</v>
      </c>
      <c r="DL85" s="257">
        <f>'Production Summary'!$M$57</f>
        <v>394.14414414414409</v>
      </c>
      <c r="DM85" s="257">
        <f>'Production Summary'!$N$58</f>
        <v>14017.671517671517</v>
      </c>
      <c r="DN85" s="257">
        <f>'Production Summary'!$M$58</f>
        <v>778.75952875952873</v>
      </c>
      <c r="DO85" s="257"/>
      <c r="DP85" s="257"/>
      <c r="DQ85" s="257"/>
      <c r="DR85" s="257">
        <f>'Production Summary'!N62</f>
        <v>8900</v>
      </c>
      <c r="DS85" s="257"/>
      <c r="DT85" s="257"/>
      <c r="DU85" s="257"/>
      <c r="DV85" s="257"/>
      <c r="DW85" s="257"/>
      <c r="DX85" s="257">
        <f>'Production Summary'!N65</f>
        <v>384</v>
      </c>
      <c r="DY85" s="257">
        <v>0</v>
      </c>
      <c r="DZ85" s="257"/>
      <c r="EA85" s="257"/>
      <c r="EB85" s="257"/>
      <c r="EC85" s="257"/>
      <c r="ED85" s="257">
        <f>'Production Summary'!N67</f>
        <v>96</v>
      </c>
      <c r="EE85" s="257">
        <v>0</v>
      </c>
      <c r="EF85" s="257"/>
      <c r="EG85" s="257"/>
      <c r="EH85" s="257">
        <f>'Production Summary'!N69</f>
        <v>340</v>
      </c>
    </row>
    <row r="86" spans="3:150">
      <c r="C86" s="26" t="s">
        <v>88</v>
      </c>
      <c r="D86" s="258"/>
      <c r="E86" s="258"/>
      <c r="F86" s="258"/>
      <c r="G86" s="258"/>
      <c r="H86" s="258"/>
      <c r="I86" s="258"/>
      <c r="J86" s="258"/>
      <c r="K86" s="258"/>
      <c r="L86" s="258"/>
      <c r="M86" s="258"/>
      <c r="N86" s="258"/>
      <c r="O86" s="258"/>
      <c r="P86" s="258"/>
      <c r="Q86" s="258"/>
      <c r="R86" s="258"/>
      <c r="S86" s="258"/>
      <c r="T86" s="258"/>
      <c r="U86" s="258"/>
      <c r="V86" s="258"/>
      <c r="W86" s="258"/>
      <c r="X86" s="258"/>
      <c r="Y86" s="258"/>
      <c r="Z86" s="258"/>
      <c r="AA86" s="258"/>
      <c r="AB86" s="258"/>
      <c r="AC86" s="258"/>
      <c r="AD86" s="258"/>
      <c r="AE86" s="258"/>
      <c r="AF86" s="258"/>
      <c r="AG86" s="258"/>
      <c r="AH86" s="258"/>
      <c r="AI86" s="258"/>
      <c r="AJ86" s="258"/>
      <c r="AK86" s="258"/>
      <c r="AL86" s="258"/>
      <c r="AM86" s="258"/>
      <c r="AN86" s="258"/>
      <c r="AO86" s="258"/>
      <c r="AP86" s="258"/>
      <c r="AQ86" s="258"/>
      <c r="AR86" s="258"/>
      <c r="AS86" s="258"/>
      <c r="AT86" s="258"/>
      <c r="AU86" s="258"/>
      <c r="AV86" s="258"/>
      <c r="AW86" s="258"/>
      <c r="AX86" s="258"/>
      <c r="AY86" s="258"/>
      <c r="AZ86" s="258"/>
      <c r="BA86" s="258"/>
      <c r="BB86" s="258"/>
      <c r="BC86" s="258"/>
      <c r="BD86" s="258"/>
      <c r="BE86" s="258"/>
      <c r="BF86" s="258"/>
      <c r="BG86" s="258"/>
      <c r="BH86" s="258"/>
      <c r="BI86" s="258"/>
      <c r="BJ86" s="258"/>
      <c r="BK86" s="258"/>
      <c r="BL86" s="258"/>
      <c r="BM86" s="258"/>
      <c r="BN86" s="258"/>
      <c r="BO86" s="258"/>
      <c r="BP86" s="258"/>
      <c r="BQ86" s="258"/>
      <c r="BR86" s="258"/>
      <c r="BS86" s="258"/>
      <c r="BT86" s="258"/>
      <c r="BU86" s="258"/>
      <c r="BV86" s="258"/>
      <c r="BW86" s="258"/>
      <c r="BX86" s="258"/>
      <c r="BY86" s="258"/>
      <c r="BZ86" s="258"/>
      <c r="CA86" s="258"/>
      <c r="CB86" s="258"/>
      <c r="CC86" s="258"/>
      <c r="CD86" s="258"/>
      <c r="CE86" s="258"/>
      <c r="CF86" s="258"/>
      <c r="CG86" s="258"/>
      <c r="CH86" s="258"/>
      <c r="CI86" s="258"/>
      <c r="CJ86" s="258"/>
      <c r="CK86" s="258"/>
      <c r="CL86" s="258"/>
      <c r="CM86" s="258"/>
      <c r="CN86" s="258"/>
      <c r="CO86" s="258"/>
      <c r="CP86" s="258"/>
      <c r="CQ86" s="258"/>
      <c r="CR86" s="258"/>
      <c r="CS86" s="258"/>
      <c r="CT86" s="258"/>
      <c r="CU86" s="258"/>
      <c r="CV86" s="258"/>
      <c r="CW86" s="258"/>
      <c r="CX86" s="258"/>
      <c r="CY86" s="258"/>
      <c r="CZ86" s="258"/>
      <c r="DA86" s="258"/>
      <c r="DB86" s="258"/>
      <c r="DC86" s="258"/>
      <c r="DD86" s="258"/>
      <c r="DE86" s="258"/>
      <c r="DF86" s="258"/>
      <c r="DG86" s="258"/>
      <c r="DH86" s="258"/>
      <c r="DI86" s="258"/>
      <c r="DJ86" s="258"/>
      <c r="DK86" s="258"/>
      <c r="DL86" s="258"/>
      <c r="DM86" s="258"/>
      <c r="DN86" s="258"/>
      <c r="DO86" s="258"/>
      <c r="DP86" s="258"/>
      <c r="DQ86" s="258"/>
      <c r="DR86" s="258"/>
      <c r="DS86" s="258"/>
      <c r="DT86" s="258"/>
      <c r="DU86" s="258"/>
      <c r="DV86" s="258"/>
      <c r="DW86" s="258"/>
      <c r="DX86" s="258"/>
      <c r="DY86" s="258"/>
      <c r="DZ86" s="258"/>
      <c r="EA86" s="258"/>
      <c r="EB86" s="258"/>
      <c r="EC86" s="258"/>
      <c r="ED86" s="258"/>
      <c r="EE86" s="258"/>
      <c r="EF86" s="258"/>
      <c r="EG86" s="258"/>
      <c r="EH86" s="258"/>
    </row>
    <row r="87" spans="3:150">
      <c r="C87" s="27" t="s">
        <v>89</v>
      </c>
      <c r="D87" s="259"/>
      <c r="E87" s="259"/>
      <c r="F87" s="259"/>
      <c r="G87" s="259"/>
      <c r="H87" s="259"/>
      <c r="I87" s="259"/>
      <c r="J87" s="259"/>
      <c r="K87" s="259"/>
      <c r="L87" s="259"/>
      <c r="M87" s="259"/>
      <c r="N87" s="259"/>
      <c r="O87" s="259"/>
      <c r="P87" s="259"/>
      <c r="Q87" s="259"/>
      <c r="R87" s="259"/>
      <c r="S87" s="259"/>
      <c r="T87" s="259"/>
      <c r="U87" s="259"/>
      <c r="V87" s="259"/>
      <c r="W87" s="259"/>
      <c r="X87" s="259"/>
      <c r="Y87" s="259"/>
      <c r="Z87" s="259"/>
      <c r="AA87" s="259"/>
      <c r="AB87" s="259"/>
      <c r="AC87" s="259"/>
      <c r="AD87" s="259"/>
      <c r="AE87" s="259"/>
      <c r="AF87" s="259"/>
      <c r="AG87" s="259"/>
      <c r="AH87" s="259"/>
      <c r="AI87" s="259"/>
      <c r="AJ87" s="259"/>
      <c r="AK87" s="259"/>
      <c r="AL87" s="259"/>
      <c r="AM87" s="259"/>
      <c r="AN87" s="259"/>
      <c r="AO87" s="259"/>
      <c r="AP87" s="259"/>
      <c r="AQ87" s="259"/>
      <c r="AR87" s="259"/>
      <c r="AS87" s="259"/>
      <c r="AT87" s="259"/>
      <c r="AU87" s="259"/>
      <c r="AV87" s="259"/>
      <c r="AW87" s="259"/>
      <c r="AX87" s="259"/>
      <c r="AY87" s="259"/>
      <c r="AZ87" s="259"/>
      <c r="BA87" s="259"/>
      <c r="BB87" s="259"/>
      <c r="BC87" s="259"/>
      <c r="BD87" s="259"/>
      <c r="BE87" s="259"/>
      <c r="BF87" s="259"/>
      <c r="BG87" s="259"/>
      <c r="BH87" s="259"/>
      <c r="BI87" s="259"/>
      <c r="BJ87" s="259"/>
      <c r="BK87" s="259"/>
      <c r="BL87" s="259"/>
      <c r="BM87" s="259"/>
      <c r="BN87" s="259"/>
      <c r="BO87" s="259"/>
      <c r="BP87" s="259"/>
      <c r="BQ87" s="259"/>
      <c r="BR87" s="259"/>
      <c r="BS87" s="259"/>
      <c r="BT87" s="259"/>
      <c r="BU87" s="259"/>
      <c r="BV87" s="259"/>
      <c r="BW87" s="259"/>
      <c r="BX87" s="259"/>
      <c r="BY87" s="259"/>
      <c r="BZ87" s="259"/>
      <c r="CA87" s="259"/>
      <c r="CB87" s="259"/>
      <c r="CC87" s="259"/>
      <c r="CD87" s="259"/>
      <c r="CE87" s="259"/>
      <c r="CF87" s="259"/>
      <c r="CG87" s="259"/>
      <c r="CH87" s="259"/>
      <c r="CI87" s="259"/>
      <c r="CJ87" s="259"/>
      <c r="CK87" s="259"/>
      <c r="CL87" s="259"/>
      <c r="CM87" s="259"/>
      <c r="CN87" s="259"/>
      <c r="CO87" s="259"/>
      <c r="CP87" s="259"/>
      <c r="CQ87" s="259"/>
      <c r="CR87" s="259"/>
      <c r="CS87" s="259"/>
      <c r="CT87" s="259"/>
      <c r="CU87" s="259"/>
      <c r="CV87" s="259"/>
      <c r="CW87" s="259"/>
      <c r="CX87" s="259"/>
      <c r="CY87" s="259"/>
      <c r="CZ87" s="259"/>
      <c r="DA87" s="259"/>
      <c r="DB87" s="259"/>
      <c r="DC87" s="259"/>
      <c r="DD87" s="259"/>
      <c r="DE87" s="259"/>
      <c r="DF87" s="259"/>
      <c r="DG87" s="259"/>
      <c r="DH87" s="259"/>
      <c r="DI87" s="259"/>
      <c r="DJ87" s="259"/>
      <c r="DK87" s="259"/>
      <c r="DL87" s="259"/>
      <c r="DM87" s="259"/>
      <c r="DN87" s="259"/>
      <c r="DO87" s="259"/>
      <c r="DP87" s="259"/>
      <c r="DQ87" s="259"/>
      <c r="DR87" s="259"/>
      <c r="DS87" s="259"/>
      <c r="DT87" s="259"/>
      <c r="DU87" s="259"/>
      <c r="DV87" s="259"/>
      <c r="DW87" s="259"/>
      <c r="DX87" s="259"/>
      <c r="DY87" s="259"/>
      <c r="DZ87" s="259"/>
      <c r="EA87" s="259"/>
      <c r="EB87" s="259"/>
      <c r="EC87" s="259"/>
      <c r="ED87" s="259"/>
      <c r="EE87" s="259"/>
      <c r="EF87" s="259"/>
      <c r="EG87" s="259"/>
      <c r="EH87" s="259"/>
    </row>
    <row r="89" spans="3:150">
      <c r="D89" s="68"/>
      <c r="BV89" s="68"/>
    </row>
  </sheetData>
  <sheetProtection formatCells="0" formatColumns="0" formatRows="0" autoFilter="0" pivotTables="0"/>
  <mergeCells count="74">
    <mergeCell ref="CE2:CM2"/>
    <mergeCell ref="BP2:CA2"/>
    <mergeCell ref="EJ2:EK2"/>
    <mergeCell ref="DI3:DJ3"/>
    <mergeCell ref="DK3:DL3"/>
    <mergeCell ref="DM3:DN3"/>
    <mergeCell ref="DS2:EH2"/>
    <mergeCell ref="EF3:EG3"/>
    <mergeCell ref="DC3:DD3"/>
    <mergeCell ref="DE3:DF3"/>
    <mergeCell ref="DO3:DQ3"/>
    <mergeCell ref="EB3:EC3"/>
    <mergeCell ref="DV3:DW3"/>
    <mergeCell ref="B71:C71"/>
    <mergeCell ref="B72:C72"/>
    <mergeCell ref="B73:C73"/>
    <mergeCell ref="B75:C75"/>
    <mergeCell ref="B76:C76"/>
    <mergeCell ref="D78:AU80"/>
    <mergeCell ref="DG3:DH3"/>
    <mergeCell ref="DX3:DY3"/>
    <mergeCell ref="ED3:EE3"/>
    <mergeCell ref="EJ3:EK3"/>
    <mergeCell ref="BY3:CA3"/>
    <mergeCell ref="J3:L3"/>
    <mergeCell ref="Y3:AA3"/>
    <mergeCell ref="DS3:DU3"/>
    <mergeCell ref="M3:O3"/>
    <mergeCell ref="CB2:CD3"/>
    <mergeCell ref="CN2:CO2"/>
    <mergeCell ref="CY3:CZ3"/>
    <mergeCell ref="DA3:DB3"/>
    <mergeCell ref="AV78:CD80"/>
    <mergeCell ref="CE78:EK80"/>
    <mergeCell ref="B70:C70"/>
    <mergeCell ref="ER70:ES70"/>
    <mergeCell ref="CI3:CJ3"/>
    <mergeCell ref="CK3:CL3"/>
    <mergeCell ref="CQ3:CR3"/>
    <mergeCell ref="CS3:CT3"/>
    <mergeCell ref="CU3:CV3"/>
    <mergeCell ref="CW3:CX3"/>
    <mergeCell ref="AY3:BA3"/>
    <mergeCell ref="BB3:BD3"/>
    <mergeCell ref="BE3:BG3"/>
    <mergeCell ref="BH3:BJ3"/>
    <mergeCell ref="BP3:BR3"/>
    <mergeCell ref="BS3:BU3"/>
    <mergeCell ref="BV3:BX3"/>
    <mergeCell ref="DZ3:EA3"/>
    <mergeCell ref="Y2:AG2"/>
    <mergeCell ref="ES2:ET2"/>
    <mergeCell ref="D3:F3"/>
    <mergeCell ref="G3:I3"/>
    <mergeCell ref="P3:R3"/>
    <mergeCell ref="S3:U3"/>
    <mergeCell ref="V3:X3"/>
    <mergeCell ref="AB3:AD3"/>
    <mergeCell ref="AE3:AG3"/>
    <mergeCell ref="AH3:AJ3"/>
    <mergeCell ref="CP2:CP3"/>
    <mergeCell ref="CQ2:DR2"/>
    <mergeCell ref="EI2:EI3"/>
    <mergeCell ref="CE3:CG3"/>
    <mergeCell ref="D2:X2"/>
    <mergeCell ref="ES3:ET3"/>
    <mergeCell ref="AH2:AU2"/>
    <mergeCell ref="AV2:BA2"/>
    <mergeCell ref="BB2:BL2"/>
    <mergeCell ref="BM2:BO3"/>
    <mergeCell ref="AK3:AM3"/>
    <mergeCell ref="AN3:AP3"/>
    <mergeCell ref="AQ3:AS3"/>
    <mergeCell ref="AV3:AX3"/>
  </mergeCells>
  <conditionalFormatting sqref="C6">
    <cfRule type="duplicateValues" dxfId="626" priority="85"/>
    <cfRule type="duplicateValues" dxfId="625" priority="86"/>
  </conditionalFormatting>
  <conditionalFormatting sqref="C12">
    <cfRule type="duplicateValues" dxfId="624" priority="10"/>
    <cfRule type="duplicateValues" dxfId="623" priority="11"/>
  </conditionalFormatting>
  <conditionalFormatting sqref="C14 C16:C17">
    <cfRule type="duplicateValues" dxfId="622" priority="133"/>
  </conditionalFormatting>
  <conditionalFormatting sqref="C20:C21">
    <cfRule type="duplicateValues" dxfId="621" priority="12"/>
    <cfRule type="duplicateValues" dxfId="620" priority="13"/>
  </conditionalFormatting>
  <conditionalFormatting sqref="C24">
    <cfRule type="duplicateValues" dxfId="619" priority="124"/>
  </conditionalFormatting>
  <conditionalFormatting sqref="C25">
    <cfRule type="duplicateValues" dxfId="618" priority="125"/>
  </conditionalFormatting>
  <conditionalFormatting sqref="C26">
    <cfRule type="duplicateValues" dxfId="617" priority="128"/>
  </conditionalFormatting>
  <conditionalFormatting sqref="C27">
    <cfRule type="duplicateValues" dxfId="616" priority="130"/>
  </conditionalFormatting>
  <conditionalFormatting sqref="C29 C24:C27 C14 C16:C17 C42:C67">
    <cfRule type="duplicateValues" dxfId="615" priority="2432"/>
  </conditionalFormatting>
  <conditionalFormatting sqref="C29">
    <cfRule type="duplicateValues" dxfId="614" priority="123"/>
  </conditionalFormatting>
  <conditionalFormatting sqref="C30">
    <cfRule type="duplicateValues" dxfId="613" priority="116"/>
  </conditionalFormatting>
  <conditionalFormatting sqref="C31">
    <cfRule type="duplicateValues" dxfId="612" priority="113"/>
  </conditionalFormatting>
  <conditionalFormatting sqref="C36">
    <cfRule type="duplicateValues" dxfId="611" priority="14"/>
    <cfRule type="duplicateValues" dxfId="610" priority="15"/>
  </conditionalFormatting>
  <conditionalFormatting sqref="C38">
    <cfRule type="duplicateValues" dxfId="609" priority="119"/>
  </conditionalFormatting>
  <conditionalFormatting sqref="C39">
    <cfRule type="duplicateValues" dxfId="608" priority="16"/>
    <cfRule type="duplicateValues" dxfId="607" priority="17"/>
  </conditionalFormatting>
  <conditionalFormatting sqref="C42">
    <cfRule type="duplicateValues" dxfId="606" priority="35"/>
    <cfRule type="duplicateValues" dxfId="605" priority="46"/>
    <cfRule type="duplicateValues" dxfId="604" priority="87"/>
    <cfRule type="duplicateValues" dxfId="603" priority="88"/>
  </conditionalFormatting>
  <conditionalFormatting sqref="C43">
    <cfRule type="duplicateValues" dxfId="602" priority="23"/>
    <cfRule type="duplicateValues" dxfId="601" priority="59"/>
    <cfRule type="duplicateValues" dxfId="600" priority="120"/>
  </conditionalFormatting>
  <conditionalFormatting sqref="C44">
    <cfRule type="duplicateValues" dxfId="599" priority="36"/>
    <cfRule type="duplicateValues" dxfId="598" priority="62"/>
    <cfRule type="duplicateValues" dxfId="597" priority="80"/>
    <cfRule type="duplicateValues" dxfId="596" priority="100"/>
  </conditionalFormatting>
  <conditionalFormatting sqref="C45">
    <cfRule type="duplicateValues" dxfId="595" priority="39"/>
    <cfRule type="duplicateValues" dxfId="594" priority="56"/>
    <cfRule type="duplicateValues" dxfId="593" priority="68"/>
    <cfRule type="duplicateValues" dxfId="592" priority="121"/>
  </conditionalFormatting>
  <conditionalFormatting sqref="C46">
    <cfRule type="duplicateValues" dxfId="591" priority="32"/>
    <cfRule type="duplicateValues" dxfId="590" priority="51"/>
    <cfRule type="duplicateValues" dxfId="589" priority="60"/>
    <cfRule type="duplicateValues" dxfId="588" priority="81"/>
    <cfRule type="duplicateValues" dxfId="587" priority="131"/>
  </conditionalFormatting>
  <conditionalFormatting sqref="C47">
    <cfRule type="duplicateValues" dxfId="586" priority="28"/>
    <cfRule type="duplicateValues" dxfId="585" priority="37"/>
    <cfRule type="duplicateValues" dxfId="584" priority="47"/>
    <cfRule type="duplicateValues" dxfId="583" priority="84"/>
    <cfRule type="duplicateValues" dxfId="582" priority="112"/>
  </conditionalFormatting>
  <conditionalFormatting sqref="C48">
    <cfRule type="duplicateValues" dxfId="581" priority="24"/>
    <cfRule type="duplicateValues" dxfId="580" priority="55"/>
    <cfRule type="duplicateValues" dxfId="579" priority="77"/>
    <cfRule type="duplicateValues" dxfId="578" priority="105"/>
    <cfRule type="duplicateValues" dxfId="577" priority="122"/>
  </conditionalFormatting>
  <conditionalFormatting sqref="C49">
    <cfRule type="duplicateValues" dxfId="576" priority="5"/>
    <cfRule type="duplicateValues" dxfId="575" priority="6"/>
    <cfRule type="duplicateValues" dxfId="574" priority="7"/>
    <cfRule type="duplicateValues" dxfId="573" priority="8"/>
    <cfRule type="duplicateValues" dxfId="572" priority="9"/>
    <cfRule type="duplicateValues" dxfId="571" priority="31"/>
    <cfRule type="duplicateValues" dxfId="570" priority="48"/>
    <cfRule type="duplicateValues" dxfId="569" priority="57"/>
    <cfRule type="duplicateValues" dxfId="568" priority="73"/>
    <cfRule type="duplicateValues" dxfId="567" priority="82"/>
    <cfRule type="duplicateValues" dxfId="566" priority="101"/>
  </conditionalFormatting>
  <conditionalFormatting sqref="C50">
    <cfRule type="duplicateValues" dxfId="565" priority="1"/>
    <cfRule type="duplicateValues" dxfId="564" priority="2"/>
    <cfRule type="duplicateValues" dxfId="563" priority="3"/>
    <cfRule type="duplicateValues" dxfId="562" priority="4"/>
    <cfRule type="duplicateValues" dxfId="561" priority="25"/>
    <cfRule type="duplicateValues" dxfId="560" priority="33"/>
    <cfRule type="duplicateValues" dxfId="559" priority="52"/>
    <cfRule type="duplicateValues" dxfId="558" priority="58"/>
    <cfRule type="duplicateValues" dxfId="557" priority="69"/>
    <cfRule type="duplicateValues" dxfId="556" priority="111"/>
  </conditionalFormatting>
  <conditionalFormatting sqref="C51">
    <cfRule type="duplicateValues" dxfId="555" priority="29"/>
    <cfRule type="duplicateValues" dxfId="554" priority="34"/>
    <cfRule type="duplicateValues" dxfId="553" priority="43"/>
    <cfRule type="duplicateValues" dxfId="552" priority="53"/>
    <cfRule type="duplicateValues" dxfId="551" priority="76"/>
    <cfRule type="duplicateValues" dxfId="550" priority="102"/>
    <cfRule type="duplicateValues" dxfId="549" priority="114"/>
  </conditionalFormatting>
  <conditionalFormatting sqref="C52">
    <cfRule type="duplicateValues" dxfId="548" priority="20"/>
    <cfRule type="duplicateValues" dxfId="547" priority="30"/>
    <cfRule type="duplicateValues" dxfId="546" priority="49"/>
    <cfRule type="duplicateValues" dxfId="545" priority="61"/>
    <cfRule type="duplicateValues" dxfId="544" priority="70"/>
    <cfRule type="duplicateValues" dxfId="543" priority="78"/>
    <cfRule type="duplicateValues" dxfId="542" priority="106"/>
    <cfRule type="duplicateValues" dxfId="541" priority="115"/>
  </conditionalFormatting>
  <conditionalFormatting sqref="C53">
    <cfRule type="duplicateValues" dxfId="540" priority="26"/>
    <cfRule type="duplicateValues" dxfId="539" priority="38"/>
    <cfRule type="duplicateValues" dxfId="538" priority="74"/>
    <cfRule type="duplicateValues" dxfId="537" priority="79"/>
    <cfRule type="duplicateValues" dxfId="536" priority="96"/>
    <cfRule type="duplicateValues" dxfId="535" priority="109"/>
  </conditionalFormatting>
  <conditionalFormatting sqref="C54">
    <cfRule type="duplicateValues" dxfId="534" priority="42"/>
    <cfRule type="duplicateValues" dxfId="533" priority="65"/>
    <cfRule type="duplicateValues" dxfId="532" priority="75"/>
    <cfRule type="duplicateValues" dxfId="531" priority="103"/>
    <cfRule type="duplicateValues" dxfId="530" priority="127"/>
  </conditionalFormatting>
  <conditionalFormatting sqref="C55">
    <cfRule type="duplicateValues" dxfId="529" priority="19"/>
    <cfRule type="duplicateValues" dxfId="528" priority="44"/>
    <cfRule type="duplicateValues" dxfId="527" priority="71"/>
    <cfRule type="duplicateValues" dxfId="526" priority="83"/>
  </conditionalFormatting>
  <conditionalFormatting sqref="C56">
    <cfRule type="duplicateValues" dxfId="525" priority="21"/>
    <cfRule type="duplicateValues" dxfId="524" priority="45"/>
    <cfRule type="duplicateValues" dxfId="523" priority="95"/>
  </conditionalFormatting>
  <conditionalFormatting sqref="C56:C61">
    <cfRule type="duplicateValues" dxfId="522" priority="118"/>
  </conditionalFormatting>
  <conditionalFormatting sqref="C57">
    <cfRule type="duplicateValues" dxfId="521" priority="22"/>
    <cfRule type="duplicateValues" dxfId="520" priority="40"/>
    <cfRule type="duplicateValues" dxfId="519" priority="64"/>
    <cfRule type="duplicateValues" dxfId="518" priority="97"/>
  </conditionalFormatting>
  <conditionalFormatting sqref="C58">
    <cfRule type="duplicateValues" dxfId="517" priority="18"/>
    <cfRule type="duplicateValues" dxfId="516" priority="50"/>
    <cfRule type="duplicateValues" dxfId="515" priority="66"/>
    <cfRule type="duplicateValues" dxfId="514" priority="98"/>
  </conditionalFormatting>
  <conditionalFormatting sqref="C59">
    <cfRule type="duplicateValues" dxfId="513" priority="27"/>
    <cfRule type="duplicateValues" dxfId="512" priority="54"/>
    <cfRule type="duplicateValues" dxfId="511" priority="67"/>
    <cfRule type="duplicateValues" dxfId="510" priority="93"/>
  </conditionalFormatting>
  <conditionalFormatting sqref="C60">
    <cfRule type="duplicateValues" dxfId="509" priority="63"/>
    <cfRule type="duplicateValues" dxfId="508" priority="104"/>
  </conditionalFormatting>
  <conditionalFormatting sqref="C61">
    <cfRule type="duplicateValues" dxfId="507" priority="72"/>
    <cfRule type="duplicateValues" dxfId="506" priority="110"/>
  </conditionalFormatting>
  <conditionalFormatting sqref="C62:C66">
    <cfRule type="duplicateValues" dxfId="505" priority="99"/>
  </conditionalFormatting>
  <conditionalFormatting sqref="C65">
    <cfRule type="duplicateValues" dxfId="504" priority="41"/>
  </conditionalFormatting>
  <conditionalFormatting sqref="C67">
    <cfRule type="duplicateValues" dxfId="503" priority="94"/>
  </conditionalFormatting>
  <conditionalFormatting sqref="ES60:ES68">
    <cfRule type="duplicateValues" dxfId="502" priority="134"/>
  </conditionalFormatting>
  <pageMargins left="0.7" right="0.7" top="0.75" bottom="0.75" header="0.3" footer="0.3"/>
  <pageSetup paperSize="9" scale="48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400-000000000000}">
          <x14:formula1>
            <xm:f>'Distributor Master'!$B:$B</xm:f>
          </x14:formula1>
          <xm:sqref>C6:C69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>
    <pageSetUpPr fitToPage="1"/>
  </sheetPr>
  <dimension ref="B1:ET89"/>
  <sheetViews>
    <sheetView zoomScale="85" zoomScaleNormal="85" workbookViewId="0">
      <pane xSplit="3" ySplit="5" topLeftCell="D9" activePane="bottomRight" state="frozen"/>
      <selection activeCell="EH76" sqref="EH76"/>
      <selection pane="topRight" activeCell="EH76" sqref="EH76"/>
      <selection pane="bottomLeft" activeCell="EH76" sqref="EH76"/>
      <selection pane="bottomRight" activeCell="C62" sqref="C62"/>
    </sheetView>
  </sheetViews>
  <sheetFormatPr defaultColWidth="9.140625" defaultRowHeight="15"/>
  <cols>
    <col min="1" max="1" width="2.5703125" customWidth="1"/>
    <col min="2" max="2" width="6.140625" style="53" bestFit="1" customWidth="1"/>
    <col min="3" max="3" width="20" style="53" customWidth="1"/>
    <col min="4" max="4" width="5.7109375" customWidth="1"/>
    <col min="5" max="7" width="5.7109375" hidden="1" customWidth="1"/>
    <col min="8" max="8" width="5.7109375" customWidth="1"/>
    <col min="9" max="27" width="5.7109375" hidden="1" customWidth="1"/>
    <col min="28" max="28" width="6" hidden="1" customWidth="1"/>
    <col min="29" max="29" width="5.7109375" hidden="1" customWidth="1"/>
    <col min="30" max="30" width="4.7109375" hidden="1" customWidth="1"/>
    <col min="31" max="33" width="5.7109375" hidden="1" customWidth="1"/>
    <col min="34" max="34" width="5.7109375" customWidth="1"/>
    <col min="35" max="36" width="5.7109375" hidden="1" customWidth="1"/>
    <col min="37" max="37" width="6.28515625" hidden="1" customWidth="1"/>
    <col min="38" max="39" width="5.7109375" hidden="1" customWidth="1"/>
    <col min="40" max="41" width="5.7109375" customWidth="1"/>
    <col min="42" max="46" width="5.7109375" hidden="1" customWidth="1"/>
    <col min="47" max="47" width="5.7109375" customWidth="1"/>
    <col min="48" max="53" width="5.7109375" hidden="1" customWidth="1"/>
    <col min="54" max="55" width="5.7109375" customWidth="1"/>
    <col min="56" max="56" width="5.7109375" hidden="1" customWidth="1"/>
    <col min="57" max="58" width="5.7109375" customWidth="1"/>
    <col min="59" max="59" width="5.7109375" hidden="1" customWidth="1"/>
    <col min="60" max="60" width="5.7109375" customWidth="1"/>
    <col min="61" max="63" width="5.7109375" hidden="1" customWidth="1"/>
    <col min="64" max="64" width="5.7109375" customWidth="1"/>
    <col min="65" max="83" width="5.7109375" hidden="1" customWidth="1"/>
    <col min="84" max="84" width="5.7109375" customWidth="1"/>
    <col min="85" max="86" width="5.7109375" hidden="1" customWidth="1"/>
    <col min="87" max="87" width="5.7109375" customWidth="1"/>
    <col min="88" max="88" width="5.7109375" hidden="1" customWidth="1"/>
    <col min="89" max="89" width="5.7109375" customWidth="1"/>
    <col min="90" max="92" width="5.7109375" hidden="1" customWidth="1"/>
    <col min="93" max="93" width="7.42578125" hidden="1" customWidth="1"/>
    <col min="94" max="94" width="7.7109375" customWidth="1"/>
    <col min="95" max="131" width="5.7109375" hidden="1" customWidth="1"/>
    <col min="132" max="132" width="5.7109375" customWidth="1"/>
    <col min="133" max="133" width="5.7109375" hidden="1" customWidth="1"/>
    <col min="134" max="134" width="5.7109375" customWidth="1"/>
    <col min="135" max="138" width="5.7109375" hidden="1" customWidth="1"/>
    <col min="139" max="139" width="16" customWidth="1"/>
    <col min="140" max="140" width="10.7109375" customWidth="1"/>
    <col min="141" max="141" width="11.5703125" customWidth="1"/>
    <col min="142" max="142" width="14.85546875" customWidth="1"/>
    <col min="147" max="147" width="3.5703125" customWidth="1"/>
    <col min="148" max="148" width="6.85546875" bestFit="1" customWidth="1"/>
    <col min="149" max="149" width="31.140625" bestFit="1" customWidth="1"/>
    <col min="150" max="150" width="20.140625" bestFit="1" customWidth="1"/>
    <col min="151" max="151" width="3.7109375" customWidth="1"/>
  </cols>
  <sheetData>
    <row r="1" spans="2:150" ht="13.5" customHeight="1" thickBot="1"/>
    <row r="2" spans="2:150" ht="15" customHeight="1">
      <c r="B2" s="19" t="s">
        <v>0</v>
      </c>
      <c r="C2" s="54" t="s">
        <v>140</v>
      </c>
      <c r="D2" s="782" t="s">
        <v>2</v>
      </c>
      <c r="E2" s="782"/>
      <c r="F2" s="782"/>
      <c r="G2" s="782"/>
      <c r="H2" s="782"/>
      <c r="I2" s="782"/>
      <c r="J2" s="782"/>
      <c r="K2" s="782"/>
      <c r="L2" s="782"/>
      <c r="M2" s="782"/>
      <c r="N2" s="782"/>
      <c r="O2" s="782"/>
      <c r="P2" s="782"/>
      <c r="Q2" s="782"/>
      <c r="R2" s="782"/>
      <c r="S2" s="782"/>
      <c r="T2" s="782"/>
      <c r="U2" s="782"/>
      <c r="V2" s="782"/>
      <c r="W2" s="782"/>
      <c r="X2" s="782"/>
      <c r="Y2" s="769" t="s">
        <v>3</v>
      </c>
      <c r="Z2" s="770"/>
      <c r="AA2" s="770"/>
      <c r="AB2" s="770"/>
      <c r="AC2" s="770"/>
      <c r="AD2" s="770"/>
      <c r="AE2" s="770"/>
      <c r="AF2" s="770"/>
      <c r="AG2" s="771"/>
      <c r="AH2" s="671" t="s">
        <v>4</v>
      </c>
      <c r="AI2" s="671"/>
      <c r="AJ2" s="671"/>
      <c r="AK2" s="671"/>
      <c r="AL2" s="671"/>
      <c r="AM2" s="671"/>
      <c r="AN2" s="671"/>
      <c r="AO2" s="671"/>
      <c r="AP2" s="671"/>
      <c r="AQ2" s="671"/>
      <c r="AR2" s="671"/>
      <c r="AS2" s="671"/>
      <c r="AT2" s="671"/>
      <c r="AU2" s="671"/>
      <c r="AV2" s="764" t="s">
        <v>5</v>
      </c>
      <c r="AW2" s="764"/>
      <c r="AX2" s="764"/>
      <c r="AY2" s="764"/>
      <c r="AZ2" s="764"/>
      <c r="BA2" s="764"/>
      <c r="BB2" s="765" t="s">
        <v>6</v>
      </c>
      <c r="BC2" s="765"/>
      <c r="BD2" s="765"/>
      <c r="BE2" s="765"/>
      <c r="BF2" s="765"/>
      <c r="BG2" s="765"/>
      <c r="BH2" s="765"/>
      <c r="BI2" s="765"/>
      <c r="BJ2" s="765"/>
      <c r="BK2" s="765"/>
      <c r="BL2" s="765"/>
      <c r="BM2" s="838" t="s">
        <v>7</v>
      </c>
      <c r="BN2" s="839"/>
      <c r="BO2" s="840"/>
      <c r="BP2" s="811" t="s">
        <v>8</v>
      </c>
      <c r="BQ2" s="812"/>
      <c r="BR2" s="812"/>
      <c r="BS2" s="812"/>
      <c r="BT2" s="812"/>
      <c r="BU2" s="812"/>
      <c r="BV2" s="812"/>
      <c r="BW2" s="812"/>
      <c r="BX2" s="812"/>
      <c r="BY2" s="812"/>
      <c r="BZ2" s="812"/>
      <c r="CA2" s="813"/>
      <c r="CB2" s="838" t="s">
        <v>528</v>
      </c>
      <c r="CC2" s="839"/>
      <c r="CD2" s="840"/>
      <c r="CE2" s="739" t="s">
        <v>9</v>
      </c>
      <c r="CF2" s="740"/>
      <c r="CG2" s="740"/>
      <c r="CH2" s="740"/>
      <c r="CI2" s="740"/>
      <c r="CJ2" s="740"/>
      <c r="CK2" s="740"/>
      <c r="CL2" s="740"/>
      <c r="CM2" s="740"/>
      <c r="CN2" s="740" t="s">
        <v>404</v>
      </c>
      <c r="CO2" s="741"/>
      <c r="CP2" s="823" t="s">
        <v>223</v>
      </c>
      <c r="CQ2" s="764" t="s">
        <v>10</v>
      </c>
      <c r="CR2" s="764"/>
      <c r="CS2" s="764"/>
      <c r="CT2" s="764"/>
      <c r="CU2" s="764"/>
      <c r="CV2" s="764"/>
      <c r="CW2" s="764"/>
      <c r="CX2" s="764"/>
      <c r="CY2" s="764"/>
      <c r="CZ2" s="764"/>
      <c r="DA2" s="764"/>
      <c r="DB2" s="764"/>
      <c r="DC2" s="764"/>
      <c r="DD2" s="764"/>
      <c r="DE2" s="764"/>
      <c r="DF2" s="764"/>
      <c r="DG2" s="764"/>
      <c r="DH2" s="764"/>
      <c r="DI2" s="764"/>
      <c r="DJ2" s="764"/>
      <c r="DK2" s="764"/>
      <c r="DL2" s="764"/>
      <c r="DM2" s="764"/>
      <c r="DN2" s="764"/>
      <c r="DO2" s="764"/>
      <c r="DP2" s="764"/>
      <c r="DQ2" s="764"/>
      <c r="DR2" s="764"/>
      <c r="DS2" s="815" t="s">
        <v>256</v>
      </c>
      <c r="DT2" s="817"/>
      <c r="DU2" s="817"/>
      <c r="DV2" s="817"/>
      <c r="DW2" s="817"/>
      <c r="DX2" s="817"/>
      <c r="DY2" s="817"/>
      <c r="DZ2" s="817"/>
      <c r="EA2" s="817"/>
      <c r="EB2" s="817"/>
      <c r="EC2" s="817"/>
      <c r="ED2" s="817"/>
      <c r="EE2" s="817"/>
      <c r="EF2" s="817"/>
      <c r="EG2" s="817"/>
      <c r="EH2" s="816"/>
      <c r="EI2" s="846" t="s">
        <v>257</v>
      </c>
      <c r="EJ2" s="814" t="s">
        <v>236</v>
      </c>
      <c r="EK2" s="814"/>
      <c r="ER2" s="14" t="s">
        <v>0</v>
      </c>
      <c r="ES2" s="772" t="s">
        <v>1</v>
      </c>
      <c r="ET2" s="773"/>
    </row>
    <row r="3" spans="2:150" ht="81" customHeight="1">
      <c r="B3" s="55">
        <v>46262</v>
      </c>
      <c r="C3" s="51" t="s">
        <v>314</v>
      </c>
      <c r="D3" s="829" t="s">
        <v>333</v>
      </c>
      <c r="E3" s="831"/>
      <c r="F3" s="830"/>
      <c r="G3" s="811" t="s">
        <v>547</v>
      </c>
      <c r="H3" s="812"/>
      <c r="I3" s="813"/>
      <c r="J3" s="795" t="s">
        <v>800</v>
      </c>
      <c r="K3" s="796"/>
      <c r="L3" s="797"/>
      <c r="M3" s="795" t="s">
        <v>512</v>
      </c>
      <c r="N3" s="796"/>
      <c r="O3" s="797"/>
      <c r="P3" s="801" t="s">
        <v>567</v>
      </c>
      <c r="Q3" s="802"/>
      <c r="R3" s="803"/>
      <c r="S3" s="811" t="s">
        <v>568</v>
      </c>
      <c r="T3" s="812"/>
      <c r="U3" s="813"/>
      <c r="V3" s="832" t="s">
        <v>569</v>
      </c>
      <c r="W3" s="833"/>
      <c r="X3" s="834"/>
      <c r="Y3" s="798" t="s">
        <v>456</v>
      </c>
      <c r="Z3" s="799"/>
      <c r="AA3" s="800"/>
      <c r="AB3" s="769" t="s">
        <v>1056</v>
      </c>
      <c r="AC3" s="770"/>
      <c r="AD3" s="771"/>
      <c r="AE3" s="835" t="s">
        <v>501</v>
      </c>
      <c r="AF3" s="836"/>
      <c r="AG3" s="837"/>
      <c r="AH3" s="739" t="s">
        <v>335</v>
      </c>
      <c r="AI3" s="740"/>
      <c r="AJ3" s="741"/>
      <c r="AK3" s="829" t="s">
        <v>336</v>
      </c>
      <c r="AL3" s="831"/>
      <c r="AM3" s="830"/>
      <c r="AN3" s="859" t="s">
        <v>337</v>
      </c>
      <c r="AO3" s="860"/>
      <c r="AP3" s="861"/>
      <c r="AQ3" s="848" t="s">
        <v>338</v>
      </c>
      <c r="AR3" s="849"/>
      <c r="AS3" s="850"/>
      <c r="AT3" s="45" t="s">
        <v>523</v>
      </c>
      <c r="AU3" s="45" t="s">
        <v>339</v>
      </c>
      <c r="AV3" s="811" t="s">
        <v>340</v>
      </c>
      <c r="AW3" s="812"/>
      <c r="AX3" s="813"/>
      <c r="AY3" s="851" t="s">
        <v>12</v>
      </c>
      <c r="AZ3" s="852"/>
      <c r="BA3" s="853"/>
      <c r="BB3" s="854" t="s">
        <v>341</v>
      </c>
      <c r="BC3" s="855"/>
      <c r="BD3" s="856"/>
      <c r="BE3" s="825" t="s">
        <v>342</v>
      </c>
      <c r="BF3" s="857"/>
      <c r="BG3" s="826"/>
      <c r="BH3" s="848" t="s">
        <v>343</v>
      </c>
      <c r="BI3" s="849"/>
      <c r="BJ3" s="850"/>
      <c r="BK3" s="46" t="s">
        <v>254</v>
      </c>
      <c r="BL3" s="46" t="s">
        <v>344</v>
      </c>
      <c r="BM3" s="841"/>
      <c r="BN3" s="842"/>
      <c r="BO3" s="843"/>
      <c r="BP3" s="865" t="s">
        <v>345</v>
      </c>
      <c r="BQ3" s="871"/>
      <c r="BR3" s="866"/>
      <c r="BS3" s="848" t="s">
        <v>255</v>
      </c>
      <c r="BT3" s="849"/>
      <c r="BU3" s="850"/>
      <c r="BV3" s="862" t="s">
        <v>346</v>
      </c>
      <c r="BW3" s="863"/>
      <c r="BX3" s="864"/>
      <c r="BY3" s="827" t="s">
        <v>13</v>
      </c>
      <c r="BZ3" s="858"/>
      <c r="CA3" s="828"/>
      <c r="CB3" s="841"/>
      <c r="CC3" s="842"/>
      <c r="CD3" s="843"/>
      <c r="CE3" s="825" t="s">
        <v>260</v>
      </c>
      <c r="CF3" s="857"/>
      <c r="CG3" s="826"/>
      <c r="CH3" s="315" t="s">
        <v>435</v>
      </c>
      <c r="CI3" s="827" t="s">
        <v>347</v>
      </c>
      <c r="CJ3" s="828"/>
      <c r="CK3" s="815" t="s">
        <v>348</v>
      </c>
      <c r="CL3" s="816"/>
      <c r="CM3" s="369" t="s">
        <v>515</v>
      </c>
      <c r="CN3" s="47" t="s">
        <v>221</v>
      </c>
      <c r="CO3" s="15" t="s">
        <v>222</v>
      </c>
      <c r="CP3" s="824"/>
      <c r="CQ3" s="818" t="s">
        <v>349</v>
      </c>
      <c r="CR3" s="820"/>
      <c r="CS3" s="825" t="s">
        <v>350</v>
      </c>
      <c r="CT3" s="826"/>
      <c r="CU3" s="827" t="s">
        <v>351</v>
      </c>
      <c r="CV3" s="828"/>
      <c r="CW3" s="804" t="s">
        <v>352</v>
      </c>
      <c r="CX3" s="805"/>
      <c r="CY3" s="804" t="s">
        <v>360</v>
      </c>
      <c r="CZ3" s="805"/>
      <c r="DA3" s="804" t="s">
        <v>361</v>
      </c>
      <c r="DB3" s="805"/>
      <c r="DC3" s="769" t="s">
        <v>774</v>
      </c>
      <c r="DD3" s="771"/>
      <c r="DE3" s="769" t="s">
        <v>775</v>
      </c>
      <c r="DF3" s="771"/>
      <c r="DG3" s="811" t="s">
        <v>353</v>
      </c>
      <c r="DH3" s="813"/>
      <c r="DI3" s="815" t="s">
        <v>418</v>
      </c>
      <c r="DJ3" s="816"/>
      <c r="DK3" s="815" t="s">
        <v>419</v>
      </c>
      <c r="DL3" s="816"/>
      <c r="DM3" s="815" t="s">
        <v>420</v>
      </c>
      <c r="DN3" s="816"/>
      <c r="DO3" s="818" t="s">
        <v>776</v>
      </c>
      <c r="DP3" s="819"/>
      <c r="DQ3" s="820"/>
      <c r="DR3" s="56" t="s">
        <v>354</v>
      </c>
      <c r="DS3" s="801" t="s">
        <v>454</v>
      </c>
      <c r="DT3" s="802"/>
      <c r="DU3" s="803"/>
      <c r="DV3" s="821" t="s">
        <v>1064</v>
      </c>
      <c r="DW3" s="822"/>
      <c r="DX3" s="815" t="s">
        <v>245</v>
      </c>
      <c r="DY3" s="816"/>
      <c r="DZ3" s="829" t="s">
        <v>245</v>
      </c>
      <c r="EA3" s="830"/>
      <c r="EB3" s="865" t="s">
        <v>1060</v>
      </c>
      <c r="EC3" s="866"/>
      <c r="ED3" s="867" t="s">
        <v>280</v>
      </c>
      <c r="EE3" s="868"/>
      <c r="EF3" s="699" t="s">
        <v>559</v>
      </c>
      <c r="EG3" s="699"/>
      <c r="EH3" s="57" t="s">
        <v>279</v>
      </c>
      <c r="EI3" s="847"/>
      <c r="EJ3" s="794" t="s">
        <v>265</v>
      </c>
      <c r="EK3" s="794"/>
      <c r="ER3" s="55">
        <f>B3</f>
        <v>46262</v>
      </c>
      <c r="ES3" s="783" t="s">
        <v>11</v>
      </c>
      <c r="ET3" s="784"/>
    </row>
    <row r="4" spans="2:150" ht="25.5">
      <c r="B4" s="73" t="s">
        <v>14</v>
      </c>
      <c r="C4" s="73" t="s">
        <v>15</v>
      </c>
      <c r="D4" s="74" t="s">
        <v>239</v>
      </c>
      <c r="E4" s="75" t="s">
        <v>111</v>
      </c>
      <c r="F4" s="76" t="s">
        <v>231</v>
      </c>
      <c r="G4" s="74" t="s">
        <v>239</v>
      </c>
      <c r="H4" s="75" t="s">
        <v>111</v>
      </c>
      <c r="I4" s="76" t="s">
        <v>231</v>
      </c>
      <c r="J4" s="323" t="s">
        <v>443</v>
      </c>
      <c r="K4" s="75" t="s">
        <v>444</v>
      </c>
      <c r="L4" s="76" t="s">
        <v>231</v>
      </c>
      <c r="M4" s="323" t="s">
        <v>443</v>
      </c>
      <c r="N4" s="75" t="s">
        <v>444</v>
      </c>
      <c r="O4" s="76" t="s">
        <v>231</v>
      </c>
      <c r="P4" s="410" t="s">
        <v>443</v>
      </c>
      <c r="Q4" s="75" t="s">
        <v>111</v>
      </c>
      <c r="R4" s="76" t="s">
        <v>231</v>
      </c>
      <c r="S4" s="77" t="s">
        <v>443</v>
      </c>
      <c r="T4" s="75" t="s">
        <v>111</v>
      </c>
      <c r="U4" s="76" t="s">
        <v>231</v>
      </c>
      <c r="V4" s="419" t="s">
        <v>443</v>
      </c>
      <c r="W4" s="75" t="s">
        <v>111</v>
      </c>
      <c r="X4" s="76" t="s">
        <v>231</v>
      </c>
      <c r="Y4" s="74" t="s">
        <v>16</v>
      </c>
      <c r="Z4" s="76" t="s">
        <v>242</v>
      </c>
      <c r="AA4" s="376" t="s">
        <v>157</v>
      </c>
      <c r="AB4" s="77" t="s">
        <v>16</v>
      </c>
      <c r="AC4" s="78" t="s">
        <v>242</v>
      </c>
      <c r="AD4" s="76" t="s">
        <v>263</v>
      </c>
      <c r="AE4" s="354" t="s">
        <v>16</v>
      </c>
      <c r="AF4" s="78" t="s">
        <v>242</v>
      </c>
      <c r="AG4" s="76" t="s">
        <v>263</v>
      </c>
      <c r="AH4" s="74" t="s">
        <v>239</v>
      </c>
      <c r="AI4" s="79" t="s">
        <v>111</v>
      </c>
      <c r="AJ4" s="76" t="s">
        <v>219</v>
      </c>
      <c r="AK4" s="74" t="s">
        <v>239</v>
      </c>
      <c r="AL4" s="79" t="s">
        <v>111</v>
      </c>
      <c r="AM4" s="76" t="s">
        <v>219</v>
      </c>
      <c r="AN4" s="74" t="s">
        <v>239</v>
      </c>
      <c r="AO4" s="79" t="s">
        <v>111</v>
      </c>
      <c r="AP4" s="76" t="s">
        <v>219</v>
      </c>
      <c r="AQ4" s="74" t="s">
        <v>239</v>
      </c>
      <c r="AR4" s="79" t="s">
        <v>111</v>
      </c>
      <c r="AS4" s="76" t="s">
        <v>219</v>
      </c>
      <c r="AT4" s="385" t="s">
        <v>99</v>
      </c>
      <c r="AU4" s="80" t="s">
        <v>99</v>
      </c>
      <c r="AV4" s="77" t="s">
        <v>16</v>
      </c>
      <c r="AW4" s="78" t="s">
        <v>242</v>
      </c>
      <c r="AX4" s="76" t="s">
        <v>262</v>
      </c>
      <c r="AY4" s="77" t="s">
        <v>16</v>
      </c>
      <c r="AZ4" s="78" t="s">
        <v>242</v>
      </c>
      <c r="BA4" s="76" t="s">
        <v>262</v>
      </c>
      <c r="BB4" s="74" t="s">
        <v>239</v>
      </c>
      <c r="BC4" s="79" t="s">
        <v>111</v>
      </c>
      <c r="BD4" s="76" t="s">
        <v>219</v>
      </c>
      <c r="BE4" s="74" t="s">
        <v>239</v>
      </c>
      <c r="BF4" s="79" t="s">
        <v>111</v>
      </c>
      <c r="BG4" s="76" t="s">
        <v>219</v>
      </c>
      <c r="BH4" s="74" t="s">
        <v>239</v>
      </c>
      <c r="BI4" s="79" t="s">
        <v>111</v>
      </c>
      <c r="BJ4" s="76" t="s">
        <v>219</v>
      </c>
      <c r="BK4" s="385" t="s">
        <v>99</v>
      </c>
      <c r="BL4" s="80" t="s">
        <v>99</v>
      </c>
      <c r="BM4" s="74" t="s">
        <v>239</v>
      </c>
      <c r="BN4" s="79" t="s">
        <v>111</v>
      </c>
      <c r="BO4" s="76" t="s">
        <v>219</v>
      </c>
      <c r="BP4" s="81" t="s">
        <v>239</v>
      </c>
      <c r="BQ4" s="79" t="s">
        <v>111</v>
      </c>
      <c r="BR4" s="76" t="s">
        <v>219</v>
      </c>
      <c r="BS4" s="82" t="s">
        <v>421</v>
      </c>
      <c r="BT4" s="83" t="s">
        <v>234</v>
      </c>
      <c r="BU4" s="76" t="s">
        <v>262</v>
      </c>
      <c r="BV4" s="156" t="s">
        <v>422</v>
      </c>
      <c r="BW4" s="83" t="s">
        <v>234</v>
      </c>
      <c r="BX4" s="76" t="s">
        <v>262</v>
      </c>
      <c r="BY4" s="77" t="s">
        <v>422</v>
      </c>
      <c r="BZ4" s="83" t="s">
        <v>234</v>
      </c>
      <c r="CA4" s="76" t="s">
        <v>262</v>
      </c>
      <c r="CB4" s="74" t="s">
        <v>522</v>
      </c>
      <c r="CC4" s="79" t="s">
        <v>234</v>
      </c>
      <c r="CD4" s="76" t="s">
        <v>157</v>
      </c>
      <c r="CE4" s="77" t="s">
        <v>16</v>
      </c>
      <c r="CF4" s="79" t="s">
        <v>111</v>
      </c>
      <c r="CG4" s="76" t="s">
        <v>219</v>
      </c>
      <c r="CH4" s="313" t="s">
        <v>219</v>
      </c>
      <c r="CI4" s="83" t="s">
        <v>238</v>
      </c>
      <c r="CJ4" s="76" t="s">
        <v>219</v>
      </c>
      <c r="CK4" s="84" t="s">
        <v>238</v>
      </c>
      <c r="CL4" s="76" t="s">
        <v>219</v>
      </c>
      <c r="CM4" s="370" t="s">
        <v>238</v>
      </c>
      <c r="CN4" s="85" t="s">
        <v>235</v>
      </c>
      <c r="CO4" s="85" t="s">
        <v>235</v>
      </c>
      <c r="CP4" s="86" t="s">
        <v>17</v>
      </c>
      <c r="CQ4" s="77" t="s">
        <v>16</v>
      </c>
      <c r="CR4" s="87" t="s">
        <v>18</v>
      </c>
      <c r="CS4" s="77" t="s">
        <v>16</v>
      </c>
      <c r="CT4" s="87" t="s">
        <v>18</v>
      </c>
      <c r="CU4" s="77" t="s">
        <v>16</v>
      </c>
      <c r="CV4" s="87" t="s">
        <v>18</v>
      </c>
      <c r="CW4" s="77" t="s">
        <v>16</v>
      </c>
      <c r="CX4" s="87" t="s">
        <v>18</v>
      </c>
      <c r="CY4" s="77" t="s">
        <v>16</v>
      </c>
      <c r="CZ4" s="87" t="s">
        <v>18</v>
      </c>
      <c r="DA4" s="77" t="s">
        <v>16</v>
      </c>
      <c r="DB4" s="87" t="s">
        <v>18</v>
      </c>
      <c r="DC4" s="77" t="s">
        <v>16</v>
      </c>
      <c r="DD4" s="87" t="s">
        <v>18</v>
      </c>
      <c r="DE4" s="77" t="s">
        <v>16</v>
      </c>
      <c r="DF4" s="87" t="s">
        <v>18</v>
      </c>
      <c r="DG4" s="77" t="s">
        <v>16</v>
      </c>
      <c r="DH4" s="87" t="s">
        <v>18</v>
      </c>
      <c r="DI4" s="77" t="s">
        <v>16</v>
      </c>
      <c r="DJ4" s="87" t="s">
        <v>18</v>
      </c>
      <c r="DK4" s="77" t="s">
        <v>16</v>
      </c>
      <c r="DL4" s="87" t="s">
        <v>18</v>
      </c>
      <c r="DM4" s="77" t="s">
        <v>16</v>
      </c>
      <c r="DN4" s="87" t="s">
        <v>18</v>
      </c>
      <c r="DO4" s="77" t="s">
        <v>16</v>
      </c>
      <c r="DP4" s="87" t="s">
        <v>277</v>
      </c>
      <c r="DQ4" s="76" t="s">
        <v>278</v>
      </c>
      <c r="DR4" s="85" t="s">
        <v>19</v>
      </c>
      <c r="DS4" s="331" t="s">
        <v>16</v>
      </c>
      <c r="DT4" s="85" t="s">
        <v>160</v>
      </c>
      <c r="DU4" s="331" t="s">
        <v>157</v>
      </c>
      <c r="DV4" s="331" t="s">
        <v>16</v>
      </c>
      <c r="DW4" s="331" t="s">
        <v>157</v>
      </c>
      <c r="DX4" s="88" t="s">
        <v>159</v>
      </c>
      <c r="DY4" s="76" t="s">
        <v>526</v>
      </c>
      <c r="DZ4" s="313" t="s">
        <v>522</v>
      </c>
      <c r="EA4" s="76" t="s">
        <v>527</v>
      </c>
      <c r="EB4" s="313" t="s">
        <v>522</v>
      </c>
      <c r="EC4" s="76" t="s">
        <v>527</v>
      </c>
      <c r="ED4" s="89" t="s">
        <v>16</v>
      </c>
      <c r="EE4" s="76" t="s">
        <v>264</v>
      </c>
      <c r="EF4" s="407" t="s">
        <v>16</v>
      </c>
      <c r="EG4" s="76" t="s">
        <v>264</v>
      </c>
      <c r="EH4" s="100" t="s">
        <v>20</v>
      </c>
      <c r="EI4" s="103" t="s">
        <v>258</v>
      </c>
      <c r="EJ4" s="8" t="s">
        <v>1013</v>
      </c>
      <c r="EK4" s="58" t="s">
        <v>218</v>
      </c>
      <c r="EL4" s="345" t="s">
        <v>476</v>
      </c>
      <c r="EM4" s="345" t="s">
        <v>465</v>
      </c>
      <c r="ER4" s="91" t="s">
        <v>14</v>
      </c>
      <c r="ES4" s="92" t="s">
        <v>15</v>
      </c>
      <c r="ET4" s="93" t="s">
        <v>109</v>
      </c>
    </row>
    <row r="5" spans="2:150" ht="15" hidden="1" customHeight="1">
      <c r="B5" s="94" t="str">
        <f>B4</f>
        <v>Sr. No.</v>
      </c>
      <c r="C5" s="94" t="str">
        <f>C4</f>
        <v>DISTRIBUTOR NAME</v>
      </c>
      <c r="D5" s="94" t="str">
        <f>$D$2&amp;"//"&amp;$D$3&amp;"//"&amp;D4</f>
        <v>GAIA MILK //TM 500 ML// Crt</v>
      </c>
      <c r="E5" s="94" t="str">
        <f>$D$2&amp;"//"&amp;$D$3&amp;"//"&amp;E4</f>
        <v>GAIA MILK //TM 500 ML//Pkt</v>
      </c>
      <c r="F5" s="94" t="str">
        <f>$D$2&amp;"//"&amp;$D$3&amp;"//"&amp;F4</f>
        <v>GAIA MILK //TM 500 ML//Free
Pkt</v>
      </c>
      <c r="G5" s="94" t="str">
        <f>$D$2&amp;"//"&amp;$G$3&amp;"//"&amp;G4</f>
        <v>GAIA MILK //CM 500 ML// Crt</v>
      </c>
      <c r="H5" s="94" t="str">
        <f>$D$2&amp;"//"&amp;$G$3&amp;"//"&amp;H4</f>
        <v>GAIA MILK //CM 500 ML//Pkt</v>
      </c>
      <c r="I5" s="94" t="str">
        <f>$D$2&amp;"//"&amp;$G$3&amp;"//"&amp;I4</f>
        <v>GAIA MILK //CM 500 ML//Free
Pkt</v>
      </c>
      <c r="J5" s="94" t="str">
        <f>$D$2&amp;"//"&amp;$J$3&amp;"//"&amp;J4</f>
        <v>GAIA MILK //Maxx UHT 110 ml//CBX</v>
      </c>
      <c r="K5" s="94" t="str">
        <f>$D$2&amp;"//"&amp;$J$3&amp;"//"&amp;K4</f>
        <v>GAIA MILK //Maxx UHT 110 ml//Pc</v>
      </c>
      <c r="L5" s="94" t="str">
        <f>$D$2&amp;"//"&amp;$J$3&amp;"//"&amp;L4</f>
        <v>GAIA MILK //Maxx UHT 110 ml//Free
Pkt</v>
      </c>
      <c r="M5" s="94" t="str">
        <f>$D$2&amp;"//"&amp;$M$3&amp;"//"&amp;M4</f>
        <v>GAIA MILK //Gaia Maxx UHT 400ml//CBX</v>
      </c>
      <c r="N5" s="94" t="str">
        <f>$D$2&amp;"//"&amp;$M$3&amp;"//"&amp;N4</f>
        <v>GAIA MILK //Gaia Maxx UHT 400ml//Pc</v>
      </c>
      <c r="O5" s="94" t="str">
        <f>$D$2&amp;"//"&amp;$M$3&amp;"//"&amp;O4</f>
        <v>GAIA MILK //Gaia Maxx UHT 400ml//Free
Pkt</v>
      </c>
      <c r="P5" s="414" t="str">
        <f>$D$2&amp;"//"&amp;$P$3&amp;"//"&amp;P4</f>
        <v>GAIA MILK //Gaia Premium Milk UHT Tetra Pack 1 Ltr//CBX</v>
      </c>
      <c r="Q5" s="94" t="str">
        <f>$D$2&amp;"//"&amp;$P$3&amp;"//"&amp;Q4</f>
        <v>GAIA MILK //Gaia Premium Milk UHT Tetra Pack 1 Ltr//Pkt</v>
      </c>
      <c r="R5" s="94" t="str">
        <f>$D$2&amp;"//"&amp;$P$3&amp;"//"&amp;R4</f>
        <v>GAIA MILK //Gaia Premium Milk UHT Tetra Pack 1 Ltr//Free
Pkt</v>
      </c>
      <c r="S5" s="418" t="str">
        <f>$D$2&amp;"//"&amp;$S$3&amp;"//"&amp;S4</f>
        <v>GAIA MILK //Gaia Lite Milk UHT Tetra Pack 1Ltr//CBX</v>
      </c>
      <c r="T5" s="94" t="str">
        <f>$D$2&amp;"//"&amp;$S$3&amp;"//"&amp;T4</f>
        <v>GAIA MILK //Gaia Lite Milk UHT Tetra Pack 1Ltr//Pkt</v>
      </c>
      <c r="U5" s="94" t="str">
        <f>$D$2&amp;"//"&amp;$S$3&amp;"//"&amp;U4</f>
        <v>GAIA MILK //Gaia Lite Milk UHT Tetra Pack 1Ltr//Free
Pkt</v>
      </c>
      <c r="V5" s="423" t="str">
        <f>$D$2&amp;"//"&amp;$V$3&amp;"//"&amp;V4</f>
        <v>GAIA MILK //Gaia Gold Milk UHT Tetra Pack 1Ltr//CBX</v>
      </c>
      <c r="W5" s="94" t="str">
        <f>$D$2&amp;"//"&amp;$V$3&amp;"//"&amp;W4</f>
        <v>GAIA MILK //Gaia Gold Milk UHT Tetra Pack 1Ltr//Pkt</v>
      </c>
      <c r="X5" s="94" t="str">
        <f>$D$2&amp;"//"&amp;$V$3&amp;"//"&amp;X4</f>
        <v>GAIA MILK //Gaia Gold Milk UHT Tetra Pack 1Ltr//Free
Pkt</v>
      </c>
      <c r="Y5" s="161" t="str">
        <f>$Y$2&amp;"//"&amp;$Y$3&amp;"//"&amp;Y4</f>
        <v>GAIA CUPS DAHI //Gaia Mishti Doi 80g//BOX</v>
      </c>
      <c r="Z5" s="161" t="str">
        <f>$Y$2&amp;"//"&amp;$Y$3&amp;"//"&amp;Z4</f>
        <v>GAIA CUPS DAHI //Gaia Mishti Doi 80g//Cups</v>
      </c>
      <c r="AA5" s="379" t="str">
        <f>$Y$2&amp;"//"&amp;$Y$3&amp;"//"&amp;AA4</f>
        <v>GAIA CUPS DAHI //Gaia Mishti Doi 80g//Free Box</v>
      </c>
      <c r="AB5" s="94" t="str">
        <f>$Y$2&amp;"//"&amp;$AB$3&amp;"//"&amp;AB4</f>
        <v>GAIA CUPS DAHI //DAHI CUP 200 GRMS Box(6Pc) //BOX</v>
      </c>
      <c r="AC5" s="94" t="str">
        <f>$Y$2&amp;"//"&amp;$AB$3&amp;"//"&amp;AC4</f>
        <v>GAIA CUPS DAHI //DAHI CUP 200 GRMS Box(6Pc) //Cups</v>
      </c>
      <c r="AD5" s="94" t="str">
        <f>$Y$2&amp;"//"&amp;$AB$3&amp;"//"&amp;AD4</f>
        <v>GAIA CUPS DAHI //DAHI CUP 200 GRMS Box(6Pc) //Free
Box</v>
      </c>
      <c r="AE5" s="358" t="str">
        <f>$Y$2&amp;"//"&amp;$AE$3&amp;"//"&amp;AE4</f>
        <v>GAIA CUPS DAHI //DAHI CUP 200 GRMS //BOX</v>
      </c>
      <c r="AF5" s="94" t="str">
        <f>$Y$2&amp;"//"&amp;$AE$3&amp;"//"&amp;AF4</f>
        <v>GAIA CUPS DAHI //DAHI CUP 200 GRMS //Cups</v>
      </c>
      <c r="AG5" s="94" t="str">
        <f>$Y$2&amp;"//"&amp;$AE$3&amp;"//"&amp;AG4</f>
        <v>GAIA CUPS DAHI //DAHI CUP 200 GRMS //Free
Box</v>
      </c>
      <c r="AH5" s="94" t="str">
        <f>$AH$2&amp;"//"&amp;$AH$3&amp;"//"&amp;AH4</f>
        <v xml:space="preserve">     GAIA PLAIN DAHI //PD 200 GRMS// Crt</v>
      </c>
      <c r="AI5" s="94" t="str">
        <f>$AH$2&amp;"//"&amp;$AH$3&amp;"//"&amp;AI4</f>
        <v xml:space="preserve">     GAIA PLAIN DAHI //PD 200 GRMS//Pkt</v>
      </c>
      <c r="AJ5" s="94" t="str">
        <f>$AH$2&amp;"//"&amp;$AH$3&amp;"//"&amp;AJ4</f>
        <v xml:space="preserve">     GAIA PLAIN DAHI //PD 200 GRMS//Free 
Pkt</v>
      </c>
      <c r="AK5" s="94" t="str">
        <f>$AH$2&amp;"//"&amp;$AK$3&amp;"//"&amp;AK4</f>
        <v xml:space="preserve">     GAIA PLAIN DAHI //PD 400 GRMS // Crt</v>
      </c>
      <c r="AL5" s="94" t="str">
        <f>$AH$2&amp;"//"&amp;$AK$3&amp;"//"&amp;AL4</f>
        <v xml:space="preserve">     GAIA PLAIN DAHI //PD 400 GRMS //Pkt</v>
      </c>
      <c r="AM5" s="94" t="str">
        <f>$AH$2&amp;"//"&amp;$AK$3&amp;"//"&amp;AM4</f>
        <v xml:space="preserve">     GAIA PLAIN DAHI //PD 400 GRMS //Free 
Pkt</v>
      </c>
      <c r="AN5" s="94" t="str">
        <f>$AH$2&amp;"//"&amp;$AN$3&amp;"//"&amp;AN4</f>
        <v xml:space="preserve">     GAIA PLAIN DAHI //PD 1 KG  // Crt</v>
      </c>
      <c r="AO5" s="94" t="str">
        <f>$AH$2&amp;"//"&amp;$AN$3&amp;"//"&amp;AO4</f>
        <v xml:space="preserve">     GAIA PLAIN DAHI //PD 1 KG  //Pkt</v>
      </c>
      <c r="AP5" s="94" t="str">
        <f>$AH$2&amp;"//"&amp;$AN$3&amp;"//"&amp;AP4</f>
        <v xml:space="preserve">     GAIA PLAIN DAHI //PD 1 KG  //Free 
Pkt</v>
      </c>
      <c r="AQ5" s="94" t="str">
        <f>$AH$2&amp;"//"&amp;$AQ$3&amp;"//"&amp;AQ4</f>
        <v xml:space="preserve">     GAIA PLAIN DAHI //PD 5 KG // Crt</v>
      </c>
      <c r="AR5" s="94" t="str">
        <f>$AH$2&amp;"//"&amp;$AQ$3&amp;"//"&amp;AR4</f>
        <v xml:space="preserve">     GAIA PLAIN DAHI //PD 5 KG //Pkt</v>
      </c>
      <c r="AS5" s="94" t="str">
        <f>$AH$2&amp;"//"&amp;$AQ$3&amp;"//"&amp;AS4</f>
        <v xml:space="preserve">     GAIA PLAIN DAHI //PD 5 KG //Free 
Pkt</v>
      </c>
      <c r="AT5" s="94" t="str">
        <f>$AH$2&amp;"//"&amp;$AT$3&amp;"//"&amp;AT4</f>
        <v xml:space="preserve">     GAIA PLAIN DAHI //PD
5 KG//BKT</v>
      </c>
      <c r="AU5" s="94" t="str">
        <f>$AH$2&amp;"//"&amp;$AU$3&amp;"//"&amp;AU4</f>
        <v xml:space="preserve">     GAIA PLAIN DAHI //PD 15 KG//BKT</v>
      </c>
      <c r="AV5" s="94" t="str">
        <f>$AV$2&amp;"//"&amp;$AV$3&amp;"//"&amp;AV4</f>
        <v>GAIA FLAVOURED DAHI//LYCHEE 90 GRMS//BOX</v>
      </c>
      <c r="AW5" s="94" t="str">
        <f>$AV$2&amp;"//"&amp;$AV$3&amp;"//"&amp;AW4</f>
        <v>GAIA FLAVOURED DAHI//LYCHEE 90 GRMS//Cups</v>
      </c>
      <c r="AX5" s="94" t="str">
        <f>$AV$2&amp;"//"&amp;$AV$3&amp;"//"&amp;AX4</f>
        <v>GAIA FLAVOURED DAHI//LYCHEE 90 GRMS//Free 
Box</v>
      </c>
      <c r="AY5" s="94" t="str">
        <f>$AV$2&amp;"//"&amp;$AY$3&amp;"//"&amp;AY4</f>
        <v>GAIA FLAVOURED DAHI//MUSKMELON   90 GRMS//BOX</v>
      </c>
      <c r="AZ5" s="94" t="str">
        <f>$AV$2&amp;"//"&amp;$AY$3&amp;"//"&amp;AZ4</f>
        <v>GAIA FLAVOURED DAHI//MUSKMELON   90 GRMS//Cups</v>
      </c>
      <c r="BA5" s="94" t="str">
        <f>$AV$2&amp;"//"&amp;$AY$3&amp;"//"&amp;BA4</f>
        <v>GAIA FLAVOURED DAHI//MUSKMELON   90 GRMS//Free 
Box</v>
      </c>
      <c r="BB5" s="94" t="str">
        <f>$BB$2&amp;"//"&amp;$BB$3&amp;"//"&amp;BB4</f>
        <v>GAIA KADHI DAHI//KD 200 GRMS// Crt</v>
      </c>
      <c r="BC5" s="94" t="str">
        <f>$BB$2&amp;"//"&amp;$BB$3&amp;"//"&amp;BC4</f>
        <v>GAIA KADHI DAHI//KD 200 GRMS//Pkt</v>
      </c>
      <c r="BD5" s="94" t="str">
        <f>$BB$2&amp;"//"&amp;$BB$3&amp;"//"&amp;BD4</f>
        <v>GAIA KADHI DAHI//KD 200 GRMS//Free 
Pkt</v>
      </c>
      <c r="BE5" s="94" t="str">
        <f>$BB$2&amp;"//"&amp;$BE$3&amp;"//"&amp;BE4</f>
        <v>GAIA KADHI DAHI//KD 1 KG // Crt</v>
      </c>
      <c r="BF5" s="94" t="str">
        <f>$BB$2&amp;"//"&amp;$BE$3&amp;"//"&amp;BF4</f>
        <v>GAIA KADHI DAHI//KD 1 KG //Pkt</v>
      </c>
      <c r="BG5" s="94" t="str">
        <f>$BB$2&amp;"//"&amp;$BE$3&amp;"//"&amp;BG4</f>
        <v>GAIA KADHI DAHI//KD 1 KG //Free 
Pkt</v>
      </c>
      <c r="BH5" s="94" t="str">
        <f>$BB$2&amp;"//"&amp;$BH$3&amp;"//"&amp;BH4</f>
        <v>GAIA KADHI DAHI//KD 5 KG // Crt</v>
      </c>
      <c r="BI5" s="94" t="str">
        <f>$BB$2&amp;"//"&amp;$BH$3&amp;"//"&amp;BI4</f>
        <v>GAIA KADHI DAHI//KD 5 KG //Pkt</v>
      </c>
      <c r="BJ5" s="94" t="str">
        <f>$BB$2&amp;"//"&amp;$BH$3&amp;"//"&amp;BJ4</f>
        <v>GAIA KADHI DAHI//KD 5 KG //Free 
Pkt</v>
      </c>
      <c r="BK5" s="94" t="str">
        <f>$BB$2&amp;"//"&amp;$BK$3&amp;"//"&amp;BK4</f>
        <v>GAIA KADHI DAHI//KD
5 KG //BKT</v>
      </c>
      <c r="BL5" s="94" t="str">
        <f>$BB$2&amp;"//"&amp;$BL$3&amp;"//"&amp;BL4</f>
        <v>GAIA KADHI DAHI//KD 15KG //BKT</v>
      </c>
      <c r="BM5" s="94" t="str">
        <f>$BM$2&amp;"//"&amp;$BM$3&amp;"//"&amp;BM4</f>
        <v>MASALA CHAAS 200 GRMS//// Crt</v>
      </c>
      <c r="BN5" s="94" t="str">
        <f>$BM$2&amp;"//"&amp;$BM$3&amp;"//"&amp;BN4</f>
        <v>MASALA CHAAS 200 GRMS////Pkt</v>
      </c>
      <c r="BO5" s="94" t="str">
        <f>$BM$2&amp;"//"&amp;$BM$3&amp;"//"&amp;BO4</f>
        <v>MASALA CHAAS 200 GRMS////Free 
Pkt</v>
      </c>
      <c r="BP5" s="94" t="str">
        <f>$BP$2&amp;"//"&amp;$BP$3&amp;"//"&amp;BP4</f>
        <v>GAIA LASSI //SWEET LASSI 180 GRMS// Crt</v>
      </c>
      <c r="BQ5" s="94" t="str">
        <f>$BP$2&amp;"//"&amp;$BP$3&amp;"//"&amp;BQ4</f>
        <v>GAIA LASSI //SWEET LASSI 180 GRMS//Pkt</v>
      </c>
      <c r="BR5" s="94" t="str">
        <f>$BP$2&amp;"//"&amp;$BP$3&amp;"//"&amp;BR4</f>
        <v>GAIA LASSI //SWEET LASSI 180 GRMS//Free 
Pkt</v>
      </c>
      <c r="BS5" s="94" t="str">
        <f>$BP$2&amp;"//"&amp;$BS$3&amp;"//"&amp;BS4</f>
        <v>GAIA LASSI //PLAIN (GLASS) LASSI 180 GRMS//BOX3</v>
      </c>
      <c r="BT5" s="94" t="str">
        <f>$BP$2&amp;"//"&amp;$BS$3&amp;"//"&amp;BT4</f>
        <v>GAIA LASSI //PLAIN (GLASS) LASSI 180 GRMS//Glass</v>
      </c>
      <c r="BU5" s="94" t="str">
        <f>$BP$2&amp;"//"&amp;$BS$3&amp;"//"&amp;BU4</f>
        <v>GAIA LASSI //PLAIN (GLASS) LASSI 180 GRMS//Free 
Box</v>
      </c>
      <c r="BV5" s="157" t="str">
        <f>$BP$2&amp;"//"&amp;$BV$3&amp;"//"&amp;BV4</f>
        <v>GAIA LASSI //MANGO LASSI 180 GRMS//BOX2</v>
      </c>
      <c r="BW5" s="94" t="str">
        <f>$BP$2&amp;"//"&amp;$BV$3&amp;"//"&amp;BW4</f>
        <v>GAIA LASSI //MANGO LASSI 180 GRMS//Glass</v>
      </c>
      <c r="BX5" s="94" t="str">
        <f>$BP$2&amp;"//"&amp;$BV$3&amp;"//"&amp;BX4</f>
        <v>GAIA LASSI //MANGO LASSI 180 GRMS//Free 
Box</v>
      </c>
      <c r="BY5" s="94" t="str">
        <f>$BP$2&amp;"//"&amp;$BY$3&amp;"//"&amp;BY4</f>
        <v>GAIA LASSI //STRAWBERRY LASSI 180 GRMS//BOX2</v>
      </c>
      <c r="BZ5" s="94" t="str">
        <f>$BP$2&amp;"//"&amp;$BY$3&amp;"//"&amp;BZ4</f>
        <v>GAIA LASSI //STRAWBERRY LASSI 180 GRMS//Glass</v>
      </c>
      <c r="CA5" s="94" t="str">
        <f>$BP$2&amp;"//"&amp;$BY$3&amp;"//"&amp;CA4</f>
        <v>GAIA LASSI //STRAWBERRY LASSI 180 GRMS//Free 
Box</v>
      </c>
      <c r="CB5" s="94" t="str">
        <f>$CB$2&amp;"//"&amp;$CB$2&amp;"//"&amp;CB4</f>
        <v>MASALA CHAAS GLAAS 180 GRMS//MASALA CHAAS GLAAS 180 GRMS//Box</v>
      </c>
      <c r="CC5" s="94" t="str">
        <f>$CB$2&amp;"//"&amp;$CB$2&amp;"//"&amp;CC4</f>
        <v>MASALA CHAAS GLAAS 180 GRMS//MASALA CHAAS GLAAS 180 GRMS//Glass</v>
      </c>
      <c r="CD5" s="94" t="str">
        <f>$CB$2&amp;"//"&amp;$CB$2&amp;"//"&amp;CD4</f>
        <v>MASALA CHAAS GLAAS 180 GRMS//MASALA CHAAS GLAAS 180 GRMS//Free Box</v>
      </c>
      <c r="CE5" s="94" t="str">
        <f>$CE$2&amp;"//"&amp;$CE$3&amp;"//"&amp;CE4</f>
        <v>GAIA PANEER//PANEER 
200 GRMS//BOX</v>
      </c>
      <c r="CF5" s="94" t="str">
        <f>$CE$2&amp;"//"&amp;$CE$3&amp;"//"&amp;CF4</f>
        <v>GAIA PANEER//PANEER 
200 GRMS//Pkt</v>
      </c>
      <c r="CG5" s="94" t="str">
        <f>$CE$2&amp;"//"&amp;$CE$3&amp;"//"&amp;CG4</f>
        <v>GAIA PANEER//PANEER 
200 GRMS//Free 
Pkt</v>
      </c>
      <c r="CH5" s="94" t="str">
        <f>"MASALA//"&amp;$CH$3&amp;"//"&amp;$CH$4</f>
        <v>MASALA//Zoff
Garam
Mashala//Free 
Pkt</v>
      </c>
      <c r="CI5" s="94" t="str">
        <f>$CE$2&amp;"//"&amp;$CI$3&amp;"//"&amp;CI4</f>
        <v>GAIA PANEER//PANEER 500 GRMS //Brand</v>
      </c>
      <c r="CJ5" s="94" t="str">
        <f>$CE$2&amp;"//"&amp;$CI$3&amp;"//"&amp;CJ4</f>
        <v>GAIA PANEER//PANEER 500 GRMS //Free 
Pkt</v>
      </c>
      <c r="CK5" s="94" t="str">
        <f>$CE$2&amp;"//"&amp;$CK$3&amp;"//"&amp;CK4</f>
        <v>GAIA PANEER//PANEER 1 KG//Brand</v>
      </c>
      <c r="CL5" s="94" t="str">
        <f>$CE$2&amp;"//"&amp;$CK$3&amp;"//"&amp;CL4</f>
        <v>GAIA PANEER//PANEER 1 KG//Free 
Pkt</v>
      </c>
      <c r="CM5" s="94" t="str">
        <f>$CE$2&amp;"//"&amp;$CM$3&amp;"//"&amp;CM4</f>
        <v>GAIA PANEER//PANEER 5 KG//Brand</v>
      </c>
      <c r="CN5" s="94" t="str">
        <f>$CN$2&amp;"//"&amp;$CN$3&amp;"//"&amp;CN4</f>
        <v>LOOSE PANEER//1 KG//Loose</v>
      </c>
      <c r="CO5" s="94" t="str">
        <f>$CN$2&amp;"//"&amp;$CO$3&amp;"//"&amp;CO4</f>
        <v>LOOSE PANEER//5 KG //Loose</v>
      </c>
      <c r="CP5" s="94" t="str">
        <f>$CP$2&amp;"//"&amp;$CP$2&amp;"//"&amp;CP4</f>
        <v>TOTAL
PANEER //TOTAL
PANEER //(IN KG)</v>
      </c>
      <c r="CQ5" s="94" t="str">
        <f>$CQ$2&amp;"//"&amp;$CQ$3&amp;"//"&amp;CQ4</f>
        <v>GAIA PREMIUM DESI GHEE //GHEE 100 ML//BOX</v>
      </c>
      <c r="CR5" s="94" t="str">
        <f>$CQ$2&amp;"//"&amp;$CQ$3&amp;"//"&amp;CR4</f>
        <v>GAIA PREMIUM DESI GHEE //GHEE 100 ML//JAR</v>
      </c>
      <c r="CS5" s="94" t="str">
        <f>$CQ$2&amp;"//"&amp;$CS$3&amp;"//"&amp;CS4</f>
        <v>GAIA PREMIUM DESI GHEE //GHEE 200 ML//BOX</v>
      </c>
      <c r="CT5" s="94" t="str">
        <f>$CQ$2&amp;"//"&amp;$CS$3&amp;"//"&amp;CT4</f>
        <v>GAIA PREMIUM DESI GHEE //GHEE 200 ML//JAR</v>
      </c>
      <c r="CU5" s="94" t="str">
        <f>$CQ$2&amp;"//"&amp;$CU$3&amp;"//"&amp;CU4</f>
        <v>GAIA PREMIUM DESI GHEE //GHEE 500 ML//BOX</v>
      </c>
      <c r="CV5" s="94" t="str">
        <f>$CQ$2&amp;"//"&amp;$CU$3&amp;"//"&amp;CV4</f>
        <v>GAIA PREMIUM DESI GHEE //GHEE 500 ML//JAR</v>
      </c>
      <c r="CW5" s="94" t="str">
        <f>$CQ$2&amp;"//"&amp;$CW$3&amp;"//"&amp;CW4</f>
        <v>GAIA PREMIUM DESI GHEE //GHEE 1 LTR  //BOX</v>
      </c>
      <c r="CX5" s="94" t="str">
        <f>$CQ$2&amp;"//"&amp;$CW$3&amp;"//"&amp;CX4</f>
        <v>GAIA PREMIUM DESI GHEE //GHEE 1 LTR  //JAR</v>
      </c>
      <c r="CY5" s="94" t="str">
        <f>$CQ$2&amp;"//"&amp;$CY$3&amp;"//"&amp;CY4</f>
        <v>GAIA PREMIUM DESI GHEE //GHEE 1 LTR Ceka Pack//BOX</v>
      </c>
      <c r="CZ5" s="94" t="str">
        <f>$CQ$2&amp;"//"&amp;$CY$3&amp;"//"&amp;CZ4</f>
        <v>GAIA PREMIUM DESI GHEE //GHEE 1 LTR Ceka Pack//JAR</v>
      </c>
      <c r="DA5" s="94" t="str">
        <f>$CQ$2&amp;"//"&amp;$DA$3&amp;"//"&amp;DA4</f>
        <v>GAIA PREMIUM DESI GHEE //Cow GHEE 1 LTR Ceka Pack //BOX</v>
      </c>
      <c r="DB5" s="94" t="str">
        <f>$CQ$2&amp;"//"&amp;$DA$3&amp;"//"&amp;DB4</f>
        <v>GAIA PREMIUM DESI GHEE //Cow GHEE 1 LTR Ceka Pack //JAR</v>
      </c>
      <c r="DC5" s="94" t="str">
        <f>$CQ$2&amp;"//"&amp;$DC$3&amp;"//"&amp;DC4</f>
        <v>GAIA PREMIUM DESI GHEE //GHEE 900 ML Ceka Pack//BOX</v>
      </c>
      <c r="DD5" s="94" t="str">
        <f>$CQ$2&amp;"//"&amp;$DC$3&amp;"//"&amp;DD4</f>
        <v>GAIA PREMIUM DESI GHEE //GHEE 900 ML Ceka Pack//JAR</v>
      </c>
      <c r="DE5" s="94" t="str">
        <f>$CQ$2&amp;"//"&amp;$DE$3&amp;"//"&amp;DE4</f>
        <v>GAIA PREMIUM DESI GHEE //Cow GHEE 900 ML Ceka Pack //BOX</v>
      </c>
      <c r="DF5" s="94" t="str">
        <f>$CQ$2&amp;"//"&amp;$DE$3&amp;"//"&amp;DF4</f>
        <v>GAIA PREMIUM DESI GHEE //Cow GHEE 900 ML Ceka Pack //JAR</v>
      </c>
      <c r="DG5" s="94" t="str">
        <f>$CQ$2&amp;"//"&amp;$DG$3&amp;"//"&amp;DG4</f>
        <v>GAIA PREMIUM DESI GHEE //GHEE 5 LTRS //BOX</v>
      </c>
      <c r="DH5" s="94" t="str">
        <f>$CQ$2&amp;"//"&amp;$DG$3&amp;"//"&amp;DH4</f>
        <v>GAIA PREMIUM DESI GHEE //GHEE 5 LTRS //JAR</v>
      </c>
      <c r="DI5" s="94" t="str">
        <f>$CQ$2&amp;"//"&amp;$DI$3&amp;"//"&amp;DI4</f>
        <v>GAIA PREMIUM DESI GHEE //COW GHEE 200 ML//BOX</v>
      </c>
      <c r="DJ5" s="94" t="str">
        <f>$CQ$2&amp;"//"&amp;$DI$3&amp;"//"&amp;DJ4</f>
        <v>GAIA PREMIUM DESI GHEE //COW GHEE 200 ML//JAR</v>
      </c>
      <c r="DK5" s="94" t="str">
        <f>$CQ$2&amp;"//"&amp;$DK$3&amp;"//"&amp;DK4</f>
        <v>GAIA PREMIUM DESI GHEE //COW GHEE 500 ML//BOX</v>
      </c>
      <c r="DL5" s="94" t="str">
        <f>$CQ$2&amp;"//"&amp;$DK$3&amp;"//"&amp;DL4</f>
        <v>GAIA PREMIUM DESI GHEE //COW GHEE 500 ML//JAR</v>
      </c>
      <c r="DM5" s="94" t="str">
        <f>$CQ$2&amp;"//"&amp;$DM$3&amp;"//"&amp;DM4</f>
        <v>GAIA PREMIUM DESI GHEE //COW GHEE 1LTR//BOX</v>
      </c>
      <c r="DN5" s="94" t="str">
        <f>$CQ$2&amp;"//"&amp;$DM$3&amp;"//"&amp;DN4</f>
        <v>GAIA PREMIUM DESI GHEE //COW GHEE 1LTR//JAR</v>
      </c>
      <c r="DO5" s="94" t="str">
        <f>$CQ$2&amp;"//"&amp;$DO$3&amp;"//"&amp;DO4</f>
        <v>GAIA PREMIUM DESI GHEE //GHEE 20 ML Pouch//BOX</v>
      </c>
      <c r="DP5" s="94" t="str">
        <f>$CQ$2&amp;"//"&amp;$DO$3&amp;"//"&amp;DP4</f>
        <v>GAIA PREMIUM DESI GHEE //GHEE 20 ML Pouch//Jar</v>
      </c>
      <c r="DQ5" s="94" t="str">
        <f>$CQ$2&amp;"//"&amp;$DO$3&amp;"//"&amp;DQ4</f>
        <v>GAIA PREMIUM DESI GHEE //GHEE 20 ML Pouch//Free Jar</v>
      </c>
      <c r="DR5" s="94" t="str">
        <f>$CQ$2&amp;"//"&amp;$DR$3&amp;"//"&amp;DR4</f>
        <v>GAIA PREMIUM DESI GHEE //GHEE 15 KG //TIN</v>
      </c>
      <c r="DS5" s="161" t="str">
        <f>$DS$2&amp;"//"&amp;$DS$3&amp;"//"&amp;DS4</f>
        <v>SWEETS//Shrikhand KE 80g//BOX</v>
      </c>
      <c r="DT5" s="161" t="str">
        <f>$DS$2&amp;"//"&amp;$DS$3&amp;"//"&amp;DT4</f>
        <v>SWEETS//Shrikhand KE 80g//Cup</v>
      </c>
      <c r="DU5" s="161" t="str">
        <f>$DS$2&amp;"//"&amp;$DS$3&amp;"//"&amp;DU4</f>
        <v>SWEETS//Shrikhand KE 80g//Free Box</v>
      </c>
      <c r="DV5" s="161" t="str">
        <f>$DS$2&amp;"//"&amp;$DV$3&amp;"//"&amp;DV4</f>
        <v>SWEETS//Shrikhand KE 80g-Box(6Pc)//BOX</v>
      </c>
      <c r="DW5" s="161" t="str">
        <f>$DS$2&amp;"//"&amp;$DV$3&amp;"//"&amp;DW4</f>
        <v>SWEETS//Shrikhand KE 80g-Box(6Pc)//Free Box</v>
      </c>
      <c r="DX5" s="94" t="str">
        <f>$DS$2&amp;"//"&amp;$DX$3&amp;"//"&amp;DX4</f>
        <v>SWEETS//Shahi Rabdi 80g//Trey</v>
      </c>
      <c r="DY5" s="94" t="str">
        <f>$DS$2&amp;"//"&amp;$DX$3&amp;"//"&amp;DY4</f>
        <v>SWEETS//Shahi Rabdi 80g//Free Tray</v>
      </c>
      <c r="DZ5" s="94" t="str">
        <f>$DS$2&amp;"//"&amp;$DZ$3&amp;"//"&amp;DZ4</f>
        <v>SWEETS//Shahi Rabdi 80g//Box</v>
      </c>
      <c r="EA5" s="94" t="str">
        <f>$DS$2&amp;"//"&amp;$DZ$3&amp;"//"&amp;EA4</f>
        <v>SWEETS//Shahi Rabdi 80g//Free box</v>
      </c>
      <c r="EB5" s="94" t="str">
        <f>$DS$2&amp;"//"&amp;$EB$3&amp;"//"&amp;EB4</f>
        <v>SWEETS//Shahi Rabdi 80g-Box(6Pc)//Box</v>
      </c>
      <c r="EC5" s="94" t="str">
        <f>$DS$2&amp;"//"&amp;$EB$3&amp;"//"&amp;EC4</f>
        <v>SWEETS//Shahi Rabdi 80g-Box(6Pc)//Free box</v>
      </c>
      <c r="ED5" s="94" t="str">
        <f>$DS$2&amp;"//"&amp;$ED$3&amp;"//"&amp;ED4</f>
        <v>SWEETS//Peda 200g//BOX</v>
      </c>
      <c r="EE5" s="94" t="str">
        <f>$DS$2&amp;"//"&amp;$ED$3&amp;"//"&amp;EE4</f>
        <v>SWEETS//Peda 200g//Free 
CBX</v>
      </c>
      <c r="EF5" s="94" t="str">
        <f>$DS$2&amp;"//"&amp;$EF$3&amp;"//"&amp;EF4</f>
        <v>SWEETS//Kesar Peda 200g//BOX</v>
      </c>
      <c r="EG5" s="94" t="str">
        <f>$DS$2&amp;"//"&amp;$EF$3&amp;"//"&amp;EG4</f>
        <v>SWEETS//Kesar Peda 200g//Free 
CBX</v>
      </c>
      <c r="EH5" s="94" t="str">
        <f>$DS$2&amp;"//"&amp;$EH$3&amp;"//"&amp;EH4</f>
        <v xml:space="preserve">SWEETS//BROWN 1KG//KG </v>
      </c>
      <c r="EI5" s="94" t="str">
        <f>$EI$2&amp;"//"&amp;$EI$2&amp;"//"&amp;EI4</f>
        <v>ORDER
AMOUNT //ORDER
AMOUNT //Value in Rs.</v>
      </c>
      <c r="EJ5" s="94" t="str">
        <f>$EI$2&amp;"//"&amp;$EI$2&amp;"//"&amp;EJ4</f>
        <v>ORDER
AMOUNT //ORDER
AMOUNT //City Name</v>
      </c>
      <c r="EK5" s="94" t="str">
        <f>$EI$2&amp;"//"&amp;$EI$2&amp;"//"&amp;EK4</f>
        <v>ORDER
AMOUNT //ORDER
AMOUNT //CHALAN NO</v>
      </c>
      <c r="ER5" s="94"/>
      <c r="ES5" s="94"/>
      <c r="ET5" s="94"/>
    </row>
    <row r="6" spans="2:150" ht="15" customHeight="1">
      <c r="B6" s="69">
        <v>1</v>
      </c>
      <c r="C6" s="61" t="s">
        <v>857</v>
      </c>
      <c r="D6" s="262">
        <v>2</v>
      </c>
      <c r="E6" s="263"/>
      <c r="F6" s="264"/>
      <c r="G6" s="262"/>
      <c r="H6" s="263"/>
      <c r="I6" s="264"/>
      <c r="J6" s="322"/>
      <c r="K6" s="263"/>
      <c r="L6" s="264"/>
      <c r="M6" s="322"/>
      <c r="N6" s="263"/>
      <c r="O6" s="264"/>
      <c r="P6" s="416"/>
      <c r="Q6" s="263"/>
      <c r="R6" s="264"/>
      <c r="S6" s="265"/>
      <c r="T6" s="263"/>
      <c r="U6" s="264"/>
      <c r="V6" s="425"/>
      <c r="W6" s="263"/>
      <c r="X6" s="264"/>
      <c r="Y6" s="262"/>
      <c r="Z6" s="264"/>
      <c r="AA6" s="381"/>
      <c r="AB6" s="265"/>
      <c r="AC6" s="266"/>
      <c r="AD6" s="264"/>
      <c r="AE6" s="361"/>
      <c r="AF6" s="266"/>
      <c r="AG6" s="264"/>
      <c r="AH6" s="262"/>
      <c r="AI6" s="267"/>
      <c r="AJ6" s="264"/>
      <c r="AK6" s="262"/>
      <c r="AL6" s="267"/>
      <c r="AM6" s="264"/>
      <c r="AN6" s="262"/>
      <c r="AO6" s="267"/>
      <c r="AP6" s="264"/>
      <c r="AQ6" s="262"/>
      <c r="AR6" s="267"/>
      <c r="AS6" s="264"/>
      <c r="AT6" s="388"/>
      <c r="AU6" s="268"/>
      <c r="AV6" s="265"/>
      <c r="AW6" s="266"/>
      <c r="AX6" s="264"/>
      <c r="AY6" s="265"/>
      <c r="AZ6" s="266"/>
      <c r="BA6" s="264"/>
      <c r="BB6" s="262"/>
      <c r="BC6" s="267"/>
      <c r="BD6" s="264"/>
      <c r="BE6" s="262"/>
      <c r="BF6" s="267"/>
      <c r="BG6" s="264"/>
      <c r="BH6" s="262"/>
      <c r="BI6" s="267"/>
      <c r="BJ6" s="264"/>
      <c r="BK6" s="388"/>
      <c r="BL6" s="268"/>
      <c r="BM6" s="262"/>
      <c r="BN6" s="267"/>
      <c r="BO6" s="264"/>
      <c r="BP6" s="266"/>
      <c r="BQ6" s="267"/>
      <c r="BR6" s="264"/>
      <c r="BS6" s="269"/>
      <c r="BT6" s="270"/>
      <c r="BU6" s="264"/>
      <c r="BV6" s="281"/>
      <c r="BW6" s="270"/>
      <c r="BX6" s="264"/>
      <c r="BY6" s="271"/>
      <c r="BZ6" s="270"/>
      <c r="CA6" s="264"/>
      <c r="CB6" s="265"/>
      <c r="CC6" s="270"/>
      <c r="CD6" s="264"/>
      <c r="CE6" s="265"/>
      <c r="CF6" s="267"/>
      <c r="CG6" s="264"/>
      <c r="CH6" s="318"/>
      <c r="CI6" s="270"/>
      <c r="CJ6" s="264"/>
      <c r="CK6" s="272"/>
      <c r="CL6" s="264"/>
      <c r="CM6" s="374"/>
      <c r="CN6" s="273"/>
      <c r="CO6" s="274"/>
      <c r="CP6" s="275">
        <f>(((CE6*14)+CF6+CG6)/5)+((CI6+CJ6)/2)+(CK6+CN6+CL6)+(CO6*5)</f>
        <v>0</v>
      </c>
      <c r="CQ6" s="265"/>
      <c r="CR6" s="276"/>
      <c r="CS6" s="265"/>
      <c r="CT6" s="276"/>
      <c r="CU6" s="265"/>
      <c r="CV6" s="276"/>
      <c r="CW6" s="265"/>
      <c r="CX6" s="276"/>
      <c r="CY6" s="242"/>
      <c r="CZ6" s="276"/>
      <c r="DA6" s="242"/>
      <c r="DB6" s="276"/>
      <c r="DC6" s="242"/>
      <c r="DD6" s="276"/>
      <c r="DE6" s="242"/>
      <c r="DF6" s="276"/>
      <c r="DG6" s="265"/>
      <c r="DH6" s="276"/>
      <c r="DI6" s="265"/>
      <c r="DJ6" s="276"/>
      <c r="DK6" s="265"/>
      <c r="DL6" s="276"/>
      <c r="DM6" s="265"/>
      <c r="DN6" s="276"/>
      <c r="DO6" s="265"/>
      <c r="DP6" s="276"/>
      <c r="DQ6" s="264"/>
      <c r="DR6" s="273"/>
      <c r="DS6" s="334"/>
      <c r="DT6" s="273"/>
      <c r="DU6" s="334"/>
      <c r="DV6" s="334"/>
      <c r="DW6" s="334"/>
      <c r="DX6" s="277"/>
      <c r="DY6" s="264"/>
      <c r="DZ6" s="318"/>
      <c r="EA6" s="264"/>
      <c r="EB6" s="578"/>
      <c r="EC6" s="264"/>
      <c r="ED6" s="278"/>
      <c r="EE6" s="264"/>
      <c r="EF6" s="406"/>
      <c r="EG6" s="96"/>
      <c r="EH6" s="279"/>
      <c r="EI6" s="251">
        <f>SUMPRODUCT(D6:EH6,'Bilaspur R'!D6:EH6)</f>
        <v>1255.68</v>
      </c>
      <c r="EJ6" s="3" t="s">
        <v>1023</v>
      </c>
      <c r="ER6" s="64" t="s">
        <v>22</v>
      </c>
      <c r="ES6" s="61" t="str">
        <f t="shared" ref="ES6:ES40" si="0">C6</f>
        <v>R J</v>
      </c>
      <c r="ET6" s="24">
        <f>EI6</f>
        <v>1255.68</v>
      </c>
    </row>
    <row r="7" spans="2:150" ht="15" customHeight="1">
      <c r="B7" s="69">
        <f>B6+1</f>
        <v>2</v>
      </c>
      <c r="C7" s="61" t="s">
        <v>858</v>
      </c>
      <c r="D7" s="262">
        <v>2</v>
      </c>
      <c r="E7" s="263"/>
      <c r="F7" s="264"/>
      <c r="G7" s="262"/>
      <c r="H7" s="263"/>
      <c r="I7" s="264"/>
      <c r="J7" s="322"/>
      <c r="K7" s="263"/>
      <c r="L7" s="264"/>
      <c r="M7" s="322"/>
      <c r="N7" s="263"/>
      <c r="O7" s="264"/>
      <c r="P7" s="416"/>
      <c r="Q7" s="263"/>
      <c r="R7" s="264"/>
      <c r="S7" s="265"/>
      <c r="T7" s="263"/>
      <c r="U7" s="264"/>
      <c r="V7" s="425"/>
      <c r="W7" s="263"/>
      <c r="X7" s="264"/>
      <c r="Y7" s="262"/>
      <c r="Z7" s="264"/>
      <c r="AA7" s="381"/>
      <c r="AB7" s="265"/>
      <c r="AC7" s="266"/>
      <c r="AD7" s="264"/>
      <c r="AE7" s="361"/>
      <c r="AF7" s="266"/>
      <c r="AG7" s="264"/>
      <c r="AH7" s="262"/>
      <c r="AI7" s="267"/>
      <c r="AJ7" s="264"/>
      <c r="AK7" s="262"/>
      <c r="AL7" s="267"/>
      <c r="AM7" s="264"/>
      <c r="AN7" s="262"/>
      <c r="AO7" s="267"/>
      <c r="AP7" s="264"/>
      <c r="AQ7" s="262"/>
      <c r="AR7" s="267"/>
      <c r="AS7" s="264"/>
      <c r="AT7" s="388"/>
      <c r="AU7" s="268"/>
      <c r="AV7" s="265"/>
      <c r="AW7" s="266"/>
      <c r="AX7" s="264"/>
      <c r="AY7" s="265"/>
      <c r="AZ7" s="266"/>
      <c r="BA7" s="264"/>
      <c r="BB7" s="262"/>
      <c r="BC7" s="267"/>
      <c r="BD7" s="264"/>
      <c r="BE7" s="262"/>
      <c r="BF7" s="267"/>
      <c r="BG7" s="264"/>
      <c r="BH7" s="262"/>
      <c r="BI7" s="267"/>
      <c r="BJ7" s="264"/>
      <c r="BK7" s="388"/>
      <c r="BL7" s="268">
        <v>2</v>
      </c>
      <c r="BM7" s="262"/>
      <c r="BN7" s="267"/>
      <c r="BO7" s="264"/>
      <c r="BP7" s="266"/>
      <c r="BQ7" s="267"/>
      <c r="BR7" s="264"/>
      <c r="BS7" s="269"/>
      <c r="BT7" s="270"/>
      <c r="BU7" s="264"/>
      <c r="BV7" s="281"/>
      <c r="BW7" s="270"/>
      <c r="BX7" s="264"/>
      <c r="BY7" s="271"/>
      <c r="BZ7" s="270"/>
      <c r="CA7" s="264"/>
      <c r="CB7" s="265"/>
      <c r="CC7" s="270"/>
      <c r="CD7" s="264"/>
      <c r="CE7" s="265"/>
      <c r="CF7" s="267"/>
      <c r="CG7" s="264"/>
      <c r="CH7" s="318"/>
      <c r="CI7" s="270"/>
      <c r="CJ7" s="264"/>
      <c r="CK7" s="272"/>
      <c r="CL7" s="264"/>
      <c r="CM7" s="374"/>
      <c r="CN7" s="273"/>
      <c r="CO7" s="274"/>
      <c r="CP7" s="275">
        <f t="shared" ref="CP7:CP68" si="1">(((CE7*14)+CF7+CG7)/5)+((CI7+CJ7)/2)+(CK7+CN7+CL7)+(CO7*5)</f>
        <v>0</v>
      </c>
      <c r="CQ7" s="265"/>
      <c r="CR7" s="276"/>
      <c r="CS7" s="265"/>
      <c r="CT7" s="276"/>
      <c r="CU7" s="265"/>
      <c r="CV7" s="276"/>
      <c r="CW7" s="265"/>
      <c r="CX7" s="276"/>
      <c r="CY7" s="242"/>
      <c r="CZ7" s="276"/>
      <c r="DA7" s="242"/>
      <c r="DB7" s="276"/>
      <c r="DC7" s="242"/>
      <c r="DD7" s="276"/>
      <c r="DE7" s="242"/>
      <c r="DF7" s="276"/>
      <c r="DG7" s="265"/>
      <c r="DH7" s="276"/>
      <c r="DI7" s="265"/>
      <c r="DJ7" s="276"/>
      <c r="DK7" s="265"/>
      <c r="DL7" s="276"/>
      <c r="DM7" s="265"/>
      <c r="DN7" s="276"/>
      <c r="DO7" s="265"/>
      <c r="DP7" s="276"/>
      <c r="DQ7" s="264"/>
      <c r="DR7" s="273"/>
      <c r="DS7" s="334"/>
      <c r="DT7" s="273"/>
      <c r="DU7" s="334"/>
      <c r="DV7" s="584"/>
      <c r="DW7" s="334"/>
      <c r="DX7" s="277"/>
      <c r="DY7" s="264"/>
      <c r="DZ7" s="318"/>
      <c r="EA7" s="264"/>
      <c r="EB7" s="578"/>
      <c r="EC7" s="264"/>
      <c r="ED7" s="278"/>
      <c r="EE7" s="264"/>
      <c r="EF7" s="406"/>
      <c r="EG7" s="96"/>
      <c r="EH7" s="279"/>
      <c r="EI7" s="251">
        <f>SUMPRODUCT(D7:EH7,'Bilaspur R'!D7:EH7)</f>
        <v>3005.6800000000003</v>
      </c>
      <c r="EJ7" s="3" t="s">
        <v>1023</v>
      </c>
      <c r="ER7" s="64" t="s">
        <v>23</v>
      </c>
      <c r="ES7" s="61" t="str">
        <f t="shared" si="0"/>
        <v>Ayan</v>
      </c>
      <c r="ET7" s="24">
        <f t="shared" ref="ET7:ET68" si="2">EI7</f>
        <v>3005.6800000000003</v>
      </c>
    </row>
    <row r="8" spans="2:150" ht="15" customHeight="1">
      <c r="B8" s="69">
        <f t="shared" ref="B8:B68" si="3">B7+1</f>
        <v>3</v>
      </c>
      <c r="C8" s="61" t="s">
        <v>860</v>
      </c>
      <c r="D8" s="262">
        <v>8</v>
      </c>
      <c r="E8" s="263"/>
      <c r="F8" s="264"/>
      <c r="G8" s="262"/>
      <c r="H8" s="263"/>
      <c r="I8" s="264"/>
      <c r="J8" s="322"/>
      <c r="K8" s="263"/>
      <c r="L8" s="264"/>
      <c r="M8" s="322"/>
      <c r="N8" s="263"/>
      <c r="O8" s="264"/>
      <c r="P8" s="416"/>
      <c r="Q8" s="263"/>
      <c r="R8" s="264"/>
      <c r="S8" s="265"/>
      <c r="T8" s="263"/>
      <c r="U8" s="264"/>
      <c r="V8" s="425"/>
      <c r="W8" s="263"/>
      <c r="X8" s="264"/>
      <c r="Y8" s="262"/>
      <c r="Z8" s="264"/>
      <c r="AA8" s="381"/>
      <c r="AB8" s="265"/>
      <c r="AC8" s="266"/>
      <c r="AD8" s="264"/>
      <c r="AE8" s="361"/>
      <c r="AF8" s="266"/>
      <c r="AG8" s="264"/>
      <c r="AH8" s="262"/>
      <c r="AI8" s="267"/>
      <c r="AJ8" s="264"/>
      <c r="AK8" s="262"/>
      <c r="AL8" s="267"/>
      <c r="AM8" s="264"/>
      <c r="AN8" s="262"/>
      <c r="AO8" s="267"/>
      <c r="AP8" s="264"/>
      <c r="AQ8" s="262"/>
      <c r="AR8" s="267"/>
      <c r="AS8" s="264"/>
      <c r="AT8" s="388"/>
      <c r="AU8" s="268"/>
      <c r="AV8" s="265"/>
      <c r="AW8" s="266"/>
      <c r="AX8" s="264"/>
      <c r="AY8" s="265"/>
      <c r="AZ8" s="266"/>
      <c r="BA8" s="264"/>
      <c r="BB8" s="262"/>
      <c r="BC8" s="267"/>
      <c r="BD8" s="264"/>
      <c r="BE8" s="262"/>
      <c r="BF8" s="267"/>
      <c r="BG8" s="264"/>
      <c r="BH8" s="262"/>
      <c r="BI8" s="267"/>
      <c r="BJ8" s="264"/>
      <c r="BK8" s="388"/>
      <c r="BL8" s="268">
        <v>2</v>
      </c>
      <c r="BM8" s="262"/>
      <c r="BN8" s="267"/>
      <c r="BO8" s="264"/>
      <c r="BP8" s="266"/>
      <c r="BQ8" s="267"/>
      <c r="BR8" s="264"/>
      <c r="BS8" s="269"/>
      <c r="BT8" s="270"/>
      <c r="BU8" s="264"/>
      <c r="BV8" s="281"/>
      <c r="BW8" s="270"/>
      <c r="BX8" s="264"/>
      <c r="BY8" s="271"/>
      <c r="BZ8" s="270"/>
      <c r="CA8" s="264"/>
      <c r="CB8" s="265"/>
      <c r="CC8" s="270"/>
      <c r="CD8" s="264"/>
      <c r="CE8" s="265"/>
      <c r="CF8" s="267"/>
      <c r="CG8" s="264"/>
      <c r="CH8" s="318"/>
      <c r="CI8" s="270"/>
      <c r="CJ8" s="264"/>
      <c r="CK8" s="272"/>
      <c r="CL8" s="264"/>
      <c r="CM8" s="374"/>
      <c r="CN8" s="273"/>
      <c r="CO8" s="274"/>
      <c r="CP8" s="275">
        <f t="shared" si="1"/>
        <v>0</v>
      </c>
      <c r="CQ8" s="265"/>
      <c r="CR8" s="276"/>
      <c r="CS8" s="265"/>
      <c r="CT8" s="276"/>
      <c r="CU8" s="265"/>
      <c r="CV8" s="276"/>
      <c r="CW8" s="265"/>
      <c r="CX8" s="276"/>
      <c r="CY8" s="242"/>
      <c r="CZ8" s="276"/>
      <c r="DA8" s="242"/>
      <c r="DB8" s="276"/>
      <c r="DC8" s="242"/>
      <c r="DD8" s="276"/>
      <c r="DE8" s="242"/>
      <c r="DF8" s="276"/>
      <c r="DG8" s="265"/>
      <c r="DH8" s="276"/>
      <c r="DI8" s="265"/>
      <c r="DJ8" s="276"/>
      <c r="DK8" s="265"/>
      <c r="DL8" s="276"/>
      <c r="DM8" s="265"/>
      <c r="DN8" s="276"/>
      <c r="DO8" s="265"/>
      <c r="DP8" s="276"/>
      <c r="DQ8" s="264"/>
      <c r="DR8" s="273"/>
      <c r="DS8" s="334"/>
      <c r="DT8" s="273"/>
      <c r="DU8" s="334"/>
      <c r="DV8" s="584"/>
      <c r="DW8" s="334"/>
      <c r="DX8" s="277"/>
      <c r="DY8" s="264"/>
      <c r="DZ8" s="318"/>
      <c r="EA8" s="264"/>
      <c r="EB8" s="578"/>
      <c r="EC8" s="264"/>
      <c r="ED8" s="278"/>
      <c r="EE8" s="264"/>
      <c r="EF8" s="406"/>
      <c r="EG8" s="96"/>
      <c r="EH8" s="279"/>
      <c r="EI8" s="251">
        <f>SUMPRODUCT(D8:EH8,'Bilaspur R'!D8:EH8)</f>
        <v>6772.72</v>
      </c>
      <c r="EJ8" s="3" t="s">
        <v>1023</v>
      </c>
      <c r="ER8" s="64" t="s">
        <v>24</v>
      </c>
      <c r="ES8" s="61" t="str">
        <f t="shared" si="0"/>
        <v xml:space="preserve">Dheeraj </v>
      </c>
      <c r="ET8" s="24">
        <f t="shared" si="2"/>
        <v>6772.72</v>
      </c>
    </row>
    <row r="9" spans="2:150" ht="15" customHeight="1">
      <c r="B9" s="69">
        <f t="shared" si="3"/>
        <v>4</v>
      </c>
      <c r="C9" s="61" t="s">
        <v>861</v>
      </c>
      <c r="D9" s="262">
        <v>1</v>
      </c>
      <c r="E9" s="263"/>
      <c r="F9" s="264"/>
      <c r="G9" s="262"/>
      <c r="H9" s="263"/>
      <c r="I9" s="264"/>
      <c r="J9" s="322"/>
      <c r="K9" s="263"/>
      <c r="L9" s="264"/>
      <c r="M9" s="322"/>
      <c r="N9" s="263"/>
      <c r="O9" s="264"/>
      <c r="P9" s="416"/>
      <c r="Q9" s="263"/>
      <c r="R9" s="264"/>
      <c r="S9" s="265"/>
      <c r="T9" s="263"/>
      <c r="U9" s="264"/>
      <c r="V9" s="425"/>
      <c r="W9" s="263"/>
      <c r="X9" s="264"/>
      <c r="Y9" s="262"/>
      <c r="Z9" s="264"/>
      <c r="AA9" s="381"/>
      <c r="AB9" s="265"/>
      <c r="AC9" s="266"/>
      <c r="AD9" s="264"/>
      <c r="AE9" s="361"/>
      <c r="AF9" s="266"/>
      <c r="AG9" s="264"/>
      <c r="AH9" s="262"/>
      <c r="AI9" s="267"/>
      <c r="AJ9" s="264"/>
      <c r="AK9" s="262"/>
      <c r="AL9" s="267"/>
      <c r="AM9" s="264"/>
      <c r="AN9" s="262"/>
      <c r="AO9" s="267"/>
      <c r="AP9" s="264"/>
      <c r="AQ9" s="262"/>
      <c r="AR9" s="267"/>
      <c r="AS9" s="264"/>
      <c r="AT9" s="388"/>
      <c r="AU9" s="268"/>
      <c r="AV9" s="265"/>
      <c r="AW9" s="266"/>
      <c r="AX9" s="264"/>
      <c r="AY9" s="265"/>
      <c r="AZ9" s="266"/>
      <c r="BA9" s="264"/>
      <c r="BB9" s="262"/>
      <c r="BC9" s="267"/>
      <c r="BD9" s="264"/>
      <c r="BE9" s="262"/>
      <c r="BF9" s="267"/>
      <c r="BG9" s="264"/>
      <c r="BH9" s="262">
        <v>1</v>
      </c>
      <c r="BI9" s="267"/>
      <c r="BJ9" s="264"/>
      <c r="BK9" s="388"/>
      <c r="BL9" s="268"/>
      <c r="BM9" s="262"/>
      <c r="BN9" s="267"/>
      <c r="BO9" s="264"/>
      <c r="BP9" s="266"/>
      <c r="BQ9" s="267"/>
      <c r="BR9" s="264"/>
      <c r="BS9" s="269"/>
      <c r="BT9" s="270"/>
      <c r="BU9" s="264"/>
      <c r="BV9" s="281"/>
      <c r="BW9" s="270"/>
      <c r="BX9" s="264"/>
      <c r="BY9" s="271"/>
      <c r="BZ9" s="270"/>
      <c r="CA9" s="264"/>
      <c r="CB9" s="265"/>
      <c r="CC9" s="270"/>
      <c r="CD9" s="264"/>
      <c r="CE9" s="265"/>
      <c r="CF9" s="267"/>
      <c r="CG9" s="264"/>
      <c r="CH9" s="318"/>
      <c r="CI9" s="270"/>
      <c r="CJ9" s="264"/>
      <c r="CK9" s="272"/>
      <c r="CL9" s="264"/>
      <c r="CM9" s="374"/>
      <c r="CN9" s="273"/>
      <c r="CO9" s="274"/>
      <c r="CP9" s="275">
        <f t="shared" si="1"/>
        <v>0</v>
      </c>
      <c r="CQ9" s="265"/>
      <c r="CR9" s="276"/>
      <c r="CS9" s="265"/>
      <c r="CT9" s="276"/>
      <c r="CU9" s="265"/>
      <c r="CV9" s="276"/>
      <c r="CW9" s="265"/>
      <c r="CX9" s="276"/>
      <c r="CY9" s="242"/>
      <c r="CZ9" s="276"/>
      <c r="DA9" s="242"/>
      <c r="DB9" s="276"/>
      <c r="DC9" s="242"/>
      <c r="DD9" s="276"/>
      <c r="DE9" s="242"/>
      <c r="DF9" s="276"/>
      <c r="DG9" s="265"/>
      <c r="DH9" s="276"/>
      <c r="DI9" s="265"/>
      <c r="DJ9" s="276"/>
      <c r="DK9" s="265"/>
      <c r="DL9" s="276"/>
      <c r="DM9" s="265"/>
      <c r="DN9" s="276"/>
      <c r="DO9" s="265"/>
      <c r="DP9" s="276"/>
      <c r="DQ9" s="264"/>
      <c r="DR9" s="273"/>
      <c r="DS9" s="334"/>
      <c r="DT9" s="273"/>
      <c r="DU9" s="334"/>
      <c r="DV9" s="584"/>
      <c r="DW9" s="334"/>
      <c r="DX9" s="277"/>
      <c r="DY9" s="264"/>
      <c r="DZ9" s="318"/>
      <c r="EA9" s="264"/>
      <c r="EB9" s="578"/>
      <c r="EC9" s="264"/>
      <c r="ED9" s="278"/>
      <c r="EE9" s="264"/>
      <c r="EF9" s="406"/>
      <c r="EG9" s="96"/>
      <c r="EH9" s="279"/>
      <c r="EI9" s="251">
        <f>SUMPRODUCT(D9:EH9,'Bilaspur R'!D9:EH9)</f>
        <v>1127.8400000000001</v>
      </c>
      <c r="EJ9" s="3" t="s">
        <v>1023</v>
      </c>
      <c r="ER9" s="64" t="s">
        <v>25</v>
      </c>
      <c r="ES9" s="61" t="str">
        <f t="shared" si="0"/>
        <v>Durgesh Gupta</v>
      </c>
      <c r="ET9" s="24">
        <f t="shared" si="2"/>
        <v>1127.8400000000001</v>
      </c>
    </row>
    <row r="10" spans="2:150" ht="15" customHeight="1">
      <c r="B10" s="69">
        <f t="shared" si="3"/>
        <v>5</v>
      </c>
      <c r="C10" s="61" t="s">
        <v>863</v>
      </c>
      <c r="D10" s="262">
        <v>5</v>
      </c>
      <c r="E10" s="263"/>
      <c r="F10" s="264"/>
      <c r="G10" s="262"/>
      <c r="H10" s="263"/>
      <c r="I10" s="264"/>
      <c r="J10" s="322"/>
      <c r="K10" s="263"/>
      <c r="L10" s="264"/>
      <c r="M10" s="322"/>
      <c r="N10" s="263"/>
      <c r="O10" s="264"/>
      <c r="P10" s="416"/>
      <c r="Q10" s="263"/>
      <c r="R10" s="264"/>
      <c r="S10" s="265"/>
      <c r="T10" s="263"/>
      <c r="U10" s="264"/>
      <c r="V10" s="425"/>
      <c r="W10" s="263"/>
      <c r="X10" s="264"/>
      <c r="Y10" s="262"/>
      <c r="Z10" s="264"/>
      <c r="AA10" s="381"/>
      <c r="AB10" s="265"/>
      <c r="AC10" s="266"/>
      <c r="AD10" s="264"/>
      <c r="AE10" s="361"/>
      <c r="AF10" s="266"/>
      <c r="AG10" s="264"/>
      <c r="AH10" s="262"/>
      <c r="AI10" s="267"/>
      <c r="AJ10" s="264"/>
      <c r="AK10" s="262"/>
      <c r="AL10" s="267"/>
      <c r="AM10" s="264"/>
      <c r="AN10" s="262"/>
      <c r="AO10" s="267"/>
      <c r="AP10" s="264"/>
      <c r="AQ10" s="262"/>
      <c r="AR10" s="267"/>
      <c r="AS10" s="264"/>
      <c r="AT10" s="388"/>
      <c r="AU10" s="268"/>
      <c r="AV10" s="265"/>
      <c r="AW10" s="266"/>
      <c r="AX10" s="264"/>
      <c r="AY10" s="265"/>
      <c r="AZ10" s="266"/>
      <c r="BA10" s="264"/>
      <c r="BB10" s="262"/>
      <c r="BC10" s="267"/>
      <c r="BD10" s="264"/>
      <c r="BE10" s="262"/>
      <c r="BF10" s="267"/>
      <c r="BG10" s="264"/>
      <c r="BH10" s="262"/>
      <c r="BI10" s="267"/>
      <c r="BJ10" s="264"/>
      <c r="BK10" s="388"/>
      <c r="BL10" s="268"/>
      <c r="BM10" s="262"/>
      <c r="BN10" s="267"/>
      <c r="BO10" s="264"/>
      <c r="BP10" s="266"/>
      <c r="BQ10" s="267"/>
      <c r="BR10" s="264"/>
      <c r="BS10" s="269"/>
      <c r="BT10" s="270"/>
      <c r="BU10" s="264"/>
      <c r="BV10" s="281"/>
      <c r="BW10" s="270"/>
      <c r="BX10" s="264"/>
      <c r="BY10" s="271"/>
      <c r="BZ10" s="270"/>
      <c r="CA10" s="264"/>
      <c r="CB10" s="265"/>
      <c r="CC10" s="270"/>
      <c r="CD10" s="264"/>
      <c r="CE10" s="265"/>
      <c r="CF10" s="267"/>
      <c r="CG10" s="264"/>
      <c r="CH10" s="318"/>
      <c r="CI10" s="270"/>
      <c r="CJ10" s="264"/>
      <c r="CK10" s="272"/>
      <c r="CL10" s="264"/>
      <c r="CM10" s="374"/>
      <c r="CN10" s="273"/>
      <c r="CO10" s="274"/>
      <c r="CP10" s="275">
        <f t="shared" si="1"/>
        <v>0</v>
      </c>
      <c r="CQ10" s="265"/>
      <c r="CR10" s="276"/>
      <c r="CS10" s="265"/>
      <c r="CT10" s="276"/>
      <c r="CU10" s="265"/>
      <c r="CV10" s="276"/>
      <c r="CW10" s="265"/>
      <c r="CX10" s="276"/>
      <c r="CY10" s="242"/>
      <c r="CZ10" s="276"/>
      <c r="DA10" s="242"/>
      <c r="DB10" s="276"/>
      <c r="DC10" s="242"/>
      <c r="DD10" s="276"/>
      <c r="DE10" s="242"/>
      <c r="DF10" s="276"/>
      <c r="DG10" s="265"/>
      <c r="DH10" s="276"/>
      <c r="DI10" s="265"/>
      <c r="DJ10" s="276"/>
      <c r="DK10" s="265"/>
      <c r="DL10" s="276"/>
      <c r="DM10" s="265"/>
      <c r="DN10" s="276"/>
      <c r="DO10" s="265"/>
      <c r="DP10" s="276"/>
      <c r="DQ10" s="264"/>
      <c r="DR10" s="273"/>
      <c r="DS10" s="334"/>
      <c r="DT10" s="273"/>
      <c r="DU10" s="334"/>
      <c r="DV10" s="584"/>
      <c r="DW10" s="334"/>
      <c r="DX10" s="277"/>
      <c r="DY10" s="264"/>
      <c r="DZ10" s="318"/>
      <c r="EA10" s="264"/>
      <c r="EB10" s="578"/>
      <c r="EC10" s="264"/>
      <c r="ED10" s="278"/>
      <c r="EE10" s="264"/>
      <c r="EF10" s="406"/>
      <c r="EG10" s="96"/>
      <c r="EH10" s="279"/>
      <c r="EI10" s="251">
        <f>SUMPRODUCT(D10:EH10,'Bilaspur R'!D10:EH10)</f>
        <v>3139.2000000000003</v>
      </c>
      <c r="EJ10" s="3" t="s">
        <v>1023</v>
      </c>
      <c r="ER10" s="64" t="s">
        <v>26</v>
      </c>
      <c r="ES10" s="61" t="str">
        <f t="shared" si="0"/>
        <v>Ganesh Milk</v>
      </c>
      <c r="ET10" s="24">
        <f t="shared" si="2"/>
        <v>3139.2000000000003</v>
      </c>
    </row>
    <row r="11" spans="2:150" ht="15" hidden="1" customHeight="1">
      <c r="B11" s="69">
        <f t="shared" si="3"/>
        <v>6</v>
      </c>
      <c r="C11" s="61" t="s">
        <v>864</v>
      </c>
      <c r="D11" s="262"/>
      <c r="E11" s="263"/>
      <c r="F11" s="264"/>
      <c r="G11" s="262"/>
      <c r="H11" s="263"/>
      <c r="I11" s="264"/>
      <c r="J11" s="322"/>
      <c r="K11" s="263"/>
      <c r="L11" s="264"/>
      <c r="M11" s="322"/>
      <c r="N11" s="263"/>
      <c r="O11" s="264"/>
      <c r="P11" s="416"/>
      <c r="Q11" s="263"/>
      <c r="R11" s="264"/>
      <c r="S11" s="265"/>
      <c r="T11" s="263"/>
      <c r="U11" s="264"/>
      <c r="V11" s="425"/>
      <c r="W11" s="263"/>
      <c r="X11" s="264"/>
      <c r="Y11" s="262"/>
      <c r="Z11" s="264"/>
      <c r="AA11" s="381"/>
      <c r="AB11" s="265"/>
      <c r="AC11" s="266"/>
      <c r="AD11" s="264"/>
      <c r="AE11" s="361"/>
      <c r="AF11" s="266"/>
      <c r="AG11" s="264"/>
      <c r="AH11" s="262"/>
      <c r="AI11" s="267"/>
      <c r="AJ11" s="264"/>
      <c r="AK11" s="262"/>
      <c r="AL11" s="267"/>
      <c r="AM11" s="264"/>
      <c r="AN11" s="262"/>
      <c r="AO11" s="267"/>
      <c r="AP11" s="264"/>
      <c r="AQ11" s="262"/>
      <c r="AR11" s="267"/>
      <c r="AS11" s="264"/>
      <c r="AT11" s="388"/>
      <c r="AU11" s="268"/>
      <c r="AV11" s="265"/>
      <c r="AW11" s="266"/>
      <c r="AX11" s="264"/>
      <c r="AY11" s="265"/>
      <c r="AZ11" s="266"/>
      <c r="BA11" s="264"/>
      <c r="BB11" s="262"/>
      <c r="BC11" s="267"/>
      <c r="BD11" s="264"/>
      <c r="BE11" s="262"/>
      <c r="BF11" s="267"/>
      <c r="BG11" s="264"/>
      <c r="BH11" s="262"/>
      <c r="BI11" s="267"/>
      <c r="BJ11" s="264"/>
      <c r="BK11" s="388"/>
      <c r="BL11" s="268"/>
      <c r="BM11" s="262"/>
      <c r="BN11" s="267"/>
      <c r="BO11" s="264"/>
      <c r="BP11" s="266"/>
      <c r="BQ11" s="267"/>
      <c r="BR11" s="264"/>
      <c r="BS11" s="269"/>
      <c r="BT11" s="270"/>
      <c r="BU11" s="264"/>
      <c r="BV11" s="281"/>
      <c r="BW11" s="270"/>
      <c r="BX11" s="264"/>
      <c r="BY11" s="271"/>
      <c r="BZ11" s="270"/>
      <c r="CA11" s="264"/>
      <c r="CB11" s="265"/>
      <c r="CC11" s="270"/>
      <c r="CD11" s="264"/>
      <c r="CE11" s="265"/>
      <c r="CF11" s="267"/>
      <c r="CG11" s="264"/>
      <c r="CH11" s="318"/>
      <c r="CI11" s="270"/>
      <c r="CJ11" s="264"/>
      <c r="CK11" s="272"/>
      <c r="CL11" s="264"/>
      <c r="CM11" s="374"/>
      <c r="CN11" s="273"/>
      <c r="CO11" s="274"/>
      <c r="CP11" s="275">
        <f t="shared" si="1"/>
        <v>0</v>
      </c>
      <c r="CQ11" s="265"/>
      <c r="CR11" s="276"/>
      <c r="CS11" s="265"/>
      <c r="CT11" s="276"/>
      <c r="CU11" s="265"/>
      <c r="CV11" s="276"/>
      <c r="CW11" s="265"/>
      <c r="CX11" s="276"/>
      <c r="CY11" s="242"/>
      <c r="CZ11" s="276"/>
      <c r="DA11" s="242"/>
      <c r="DB11" s="276"/>
      <c r="DC11" s="242"/>
      <c r="DD11" s="276"/>
      <c r="DE11" s="242"/>
      <c r="DF11" s="276"/>
      <c r="DG11" s="265"/>
      <c r="DH11" s="276"/>
      <c r="DI11" s="265"/>
      <c r="DJ11" s="276"/>
      <c r="DK11" s="265"/>
      <c r="DL11" s="276"/>
      <c r="DM11" s="265"/>
      <c r="DN11" s="276"/>
      <c r="DO11" s="265"/>
      <c r="DP11" s="276"/>
      <c r="DQ11" s="264"/>
      <c r="DR11" s="273"/>
      <c r="DS11" s="334"/>
      <c r="DT11" s="273"/>
      <c r="DU11" s="334"/>
      <c r="DV11" s="584"/>
      <c r="DW11" s="334"/>
      <c r="DX11" s="277"/>
      <c r="DY11" s="264"/>
      <c r="DZ11" s="318"/>
      <c r="EA11" s="264"/>
      <c r="EB11" s="578"/>
      <c r="EC11" s="264"/>
      <c r="ED11" s="278"/>
      <c r="EE11" s="264"/>
      <c r="EF11" s="406"/>
      <c r="EG11" s="96"/>
      <c r="EH11" s="279"/>
      <c r="EI11" s="251">
        <f>SUMPRODUCT(D11:EH11,'Bilaspur R'!D11:EH11)</f>
        <v>0</v>
      </c>
      <c r="EJ11" s="3" t="s">
        <v>1023</v>
      </c>
      <c r="ER11" s="64" t="s">
        <v>27</v>
      </c>
      <c r="ES11" s="61" t="str">
        <f t="shared" si="0"/>
        <v>Gauri</v>
      </c>
      <c r="ET11" s="24">
        <f t="shared" si="2"/>
        <v>0</v>
      </c>
    </row>
    <row r="12" spans="2:150" ht="15" customHeight="1">
      <c r="B12" s="69">
        <f t="shared" si="3"/>
        <v>7</v>
      </c>
      <c r="C12" s="61" t="s">
        <v>874</v>
      </c>
      <c r="D12" s="262">
        <v>2</v>
      </c>
      <c r="E12" s="263"/>
      <c r="F12" s="264"/>
      <c r="G12" s="262"/>
      <c r="H12" s="263"/>
      <c r="I12" s="264"/>
      <c r="J12" s="322"/>
      <c r="K12" s="263"/>
      <c r="L12" s="264"/>
      <c r="M12" s="322"/>
      <c r="N12" s="263"/>
      <c r="O12" s="264"/>
      <c r="P12" s="416"/>
      <c r="Q12" s="263"/>
      <c r="R12" s="264"/>
      <c r="S12" s="265"/>
      <c r="T12" s="263"/>
      <c r="U12" s="264"/>
      <c r="V12" s="425"/>
      <c r="W12" s="263"/>
      <c r="X12" s="264"/>
      <c r="Y12" s="262"/>
      <c r="Z12" s="264"/>
      <c r="AA12" s="381"/>
      <c r="AB12" s="265"/>
      <c r="AC12" s="266"/>
      <c r="AD12" s="264"/>
      <c r="AE12" s="361"/>
      <c r="AF12" s="266"/>
      <c r="AG12" s="264"/>
      <c r="AH12" s="262"/>
      <c r="AI12" s="267"/>
      <c r="AJ12" s="264"/>
      <c r="AK12" s="262"/>
      <c r="AL12" s="267"/>
      <c r="AM12" s="264"/>
      <c r="AN12" s="262"/>
      <c r="AO12" s="267"/>
      <c r="AP12" s="264"/>
      <c r="AQ12" s="262"/>
      <c r="AR12" s="267"/>
      <c r="AS12" s="264"/>
      <c r="AT12" s="388"/>
      <c r="AU12" s="268"/>
      <c r="AV12" s="265"/>
      <c r="AW12" s="266"/>
      <c r="AX12" s="264"/>
      <c r="AY12" s="265"/>
      <c r="AZ12" s="266"/>
      <c r="BA12" s="264"/>
      <c r="BB12" s="262"/>
      <c r="BC12" s="267"/>
      <c r="BD12" s="264"/>
      <c r="BE12" s="262"/>
      <c r="BF12" s="267"/>
      <c r="BG12" s="264"/>
      <c r="BH12" s="262"/>
      <c r="BI12" s="267"/>
      <c r="BJ12" s="264"/>
      <c r="BK12" s="388"/>
      <c r="BL12" s="268"/>
      <c r="BM12" s="262"/>
      <c r="BN12" s="267"/>
      <c r="BO12" s="264"/>
      <c r="BP12" s="266"/>
      <c r="BQ12" s="267"/>
      <c r="BR12" s="264"/>
      <c r="BS12" s="269"/>
      <c r="BT12" s="270"/>
      <c r="BU12" s="264"/>
      <c r="BV12" s="281"/>
      <c r="BW12" s="270"/>
      <c r="BX12" s="264"/>
      <c r="BY12" s="271"/>
      <c r="BZ12" s="270"/>
      <c r="CA12" s="264"/>
      <c r="CB12" s="265"/>
      <c r="CC12" s="270"/>
      <c r="CD12" s="264"/>
      <c r="CE12" s="265"/>
      <c r="CF12" s="267"/>
      <c r="CG12" s="264"/>
      <c r="CH12" s="318"/>
      <c r="CI12" s="270"/>
      <c r="CJ12" s="264"/>
      <c r="CK12" s="272"/>
      <c r="CL12" s="264"/>
      <c r="CM12" s="374"/>
      <c r="CN12" s="273"/>
      <c r="CO12" s="274"/>
      <c r="CP12" s="275">
        <f t="shared" si="1"/>
        <v>0</v>
      </c>
      <c r="CQ12" s="265"/>
      <c r="CR12" s="276"/>
      <c r="CS12" s="265"/>
      <c r="CT12" s="276"/>
      <c r="CU12" s="265"/>
      <c r="CV12" s="276"/>
      <c r="CW12" s="265"/>
      <c r="CX12" s="276"/>
      <c r="CY12" s="242"/>
      <c r="CZ12" s="276"/>
      <c r="DA12" s="242"/>
      <c r="DB12" s="276"/>
      <c r="DC12" s="242"/>
      <c r="DD12" s="276"/>
      <c r="DE12" s="242"/>
      <c r="DF12" s="276"/>
      <c r="DG12" s="265"/>
      <c r="DH12" s="276"/>
      <c r="DI12" s="265"/>
      <c r="DJ12" s="276"/>
      <c r="DK12" s="265"/>
      <c r="DL12" s="276"/>
      <c r="DM12" s="265"/>
      <c r="DN12" s="276"/>
      <c r="DO12" s="265"/>
      <c r="DP12" s="276"/>
      <c r="DQ12" s="264"/>
      <c r="DR12" s="273"/>
      <c r="DS12" s="334"/>
      <c r="DT12" s="273"/>
      <c r="DU12" s="334"/>
      <c r="DV12" s="584"/>
      <c r="DW12" s="334"/>
      <c r="DX12" s="277"/>
      <c r="DY12" s="264"/>
      <c r="DZ12" s="318"/>
      <c r="EA12" s="264"/>
      <c r="EB12" s="578"/>
      <c r="EC12" s="264"/>
      <c r="ED12" s="278"/>
      <c r="EE12" s="264"/>
      <c r="EF12" s="406"/>
      <c r="EG12" s="96"/>
      <c r="EH12" s="279"/>
      <c r="EI12" s="251">
        <f>SUMPRODUCT(D12:EH12,'Bilaspur R'!D12:EH12)</f>
        <v>1255.68</v>
      </c>
      <c r="EJ12" s="3" t="s">
        <v>1023</v>
      </c>
      <c r="ER12" s="64" t="s">
        <v>28</v>
      </c>
      <c r="ES12" s="61" t="str">
        <f t="shared" si="0"/>
        <v>Rohra</v>
      </c>
      <c r="ET12" s="24">
        <f t="shared" si="2"/>
        <v>1255.68</v>
      </c>
    </row>
    <row r="13" spans="2:150" ht="15" customHeight="1">
      <c r="B13" s="69">
        <f t="shared" si="3"/>
        <v>8</v>
      </c>
      <c r="C13" s="61" t="s">
        <v>865</v>
      </c>
      <c r="D13" s="262">
        <v>1</v>
      </c>
      <c r="E13" s="263"/>
      <c r="F13" s="264"/>
      <c r="G13" s="262"/>
      <c r="H13" s="263"/>
      <c r="I13" s="264"/>
      <c r="J13" s="322"/>
      <c r="K13" s="263"/>
      <c r="L13" s="264"/>
      <c r="M13" s="322"/>
      <c r="N13" s="263"/>
      <c r="O13" s="264"/>
      <c r="P13" s="416"/>
      <c r="Q13" s="263"/>
      <c r="R13" s="264"/>
      <c r="S13" s="265"/>
      <c r="T13" s="263"/>
      <c r="U13" s="264"/>
      <c r="V13" s="425"/>
      <c r="W13" s="263"/>
      <c r="X13" s="264"/>
      <c r="Y13" s="262"/>
      <c r="Z13" s="264"/>
      <c r="AA13" s="381"/>
      <c r="AB13" s="265"/>
      <c r="AC13" s="266"/>
      <c r="AD13" s="264"/>
      <c r="AE13" s="361"/>
      <c r="AF13" s="266"/>
      <c r="AG13" s="264"/>
      <c r="AH13" s="262"/>
      <c r="AI13" s="267"/>
      <c r="AJ13" s="264"/>
      <c r="AK13" s="262"/>
      <c r="AL13" s="267"/>
      <c r="AM13" s="264"/>
      <c r="AN13" s="262"/>
      <c r="AO13" s="267"/>
      <c r="AP13" s="264"/>
      <c r="AQ13" s="262"/>
      <c r="AR13" s="267"/>
      <c r="AS13" s="264"/>
      <c r="AT13" s="388"/>
      <c r="AU13" s="268"/>
      <c r="AV13" s="265"/>
      <c r="AW13" s="266"/>
      <c r="AX13" s="264"/>
      <c r="AY13" s="265"/>
      <c r="AZ13" s="266"/>
      <c r="BA13" s="264"/>
      <c r="BB13" s="262"/>
      <c r="BC13" s="267"/>
      <c r="BD13" s="264"/>
      <c r="BE13" s="262"/>
      <c r="BF13" s="267"/>
      <c r="BG13" s="264"/>
      <c r="BH13" s="262"/>
      <c r="BI13" s="267"/>
      <c r="BJ13" s="264"/>
      <c r="BK13" s="388"/>
      <c r="BL13" s="268"/>
      <c r="BM13" s="262"/>
      <c r="BN13" s="267"/>
      <c r="BO13" s="264"/>
      <c r="BP13" s="266"/>
      <c r="BQ13" s="267"/>
      <c r="BR13" s="264"/>
      <c r="BS13" s="269"/>
      <c r="BT13" s="270"/>
      <c r="BU13" s="264"/>
      <c r="BV13" s="281"/>
      <c r="BW13" s="270"/>
      <c r="BX13" s="264"/>
      <c r="BY13" s="271"/>
      <c r="BZ13" s="270"/>
      <c r="CA13" s="264"/>
      <c r="CB13" s="265"/>
      <c r="CC13" s="270"/>
      <c r="CD13" s="264"/>
      <c r="CE13" s="265"/>
      <c r="CF13" s="267"/>
      <c r="CG13" s="264"/>
      <c r="CH13" s="318"/>
      <c r="CI13" s="270"/>
      <c r="CJ13" s="264"/>
      <c r="CK13" s="272">
        <v>5</v>
      </c>
      <c r="CL13" s="264"/>
      <c r="CM13" s="374"/>
      <c r="CN13" s="273"/>
      <c r="CO13" s="274"/>
      <c r="CP13" s="275">
        <f t="shared" si="1"/>
        <v>5</v>
      </c>
      <c r="CQ13" s="265"/>
      <c r="CR13" s="276"/>
      <c r="CS13" s="265"/>
      <c r="CT13" s="276"/>
      <c r="CU13" s="265"/>
      <c r="CV13" s="276"/>
      <c r="CW13" s="265"/>
      <c r="CX13" s="276"/>
      <c r="CY13" s="242"/>
      <c r="CZ13" s="276"/>
      <c r="DA13" s="242"/>
      <c r="DB13" s="276"/>
      <c r="DC13" s="242"/>
      <c r="DD13" s="276"/>
      <c r="DE13" s="242"/>
      <c r="DF13" s="276"/>
      <c r="DG13" s="265"/>
      <c r="DH13" s="276"/>
      <c r="DI13" s="265"/>
      <c r="DJ13" s="276"/>
      <c r="DK13" s="265"/>
      <c r="DL13" s="276"/>
      <c r="DM13" s="265"/>
      <c r="DN13" s="276"/>
      <c r="DO13" s="265"/>
      <c r="DP13" s="276"/>
      <c r="DQ13" s="264"/>
      <c r="DR13" s="273"/>
      <c r="DS13" s="334"/>
      <c r="DT13" s="273"/>
      <c r="DU13" s="334"/>
      <c r="DV13" s="584"/>
      <c r="DW13" s="334"/>
      <c r="DX13" s="277"/>
      <c r="DY13" s="264"/>
      <c r="DZ13" s="318"/>
      <c r="EA13" s="264"/>
      <c r="EB13" s="578"/>
      <c r="EC13" s="264"/>
      <c r="ED13" s="278"/>
      <c r="EE13" s="264"/>
      <c r="EF13" s="406"/>
      <c r="EG13" s="96"/>
      <c r="EH13" s="279"/>
      <c r="EI13" s="251">
        <f>SUMPRODUCT(D13:EH13,'Bilaspur R'!D13:EH13)</f>
        <v>2402.84</v>
      </c>
      <c r="EJ13" s="3" t="s">
        <v>1023</v>
      </c>
      <c r="ER13" s="64" t="s">
        <v>29</v>
      </c>
      <c r="ES13" s="61" t="str">
        <f t="shared" si="0"/>
        <v>Harend</v>
      </c>
      <c r="ET13" s="24">
        <f t="shared" si="2"/>
        <v>2402.84</v>
      </c>
    </row>
    <row r="14" spans="2:150" ht="15" customHeight="1">
      <c r="B14" s="69">
        <f t="shared" si="3"/>
        <v>9</v>
      </c>
      <c r="C14" s="61" t="s">
        <v>866</v>
      </c>
      <c r="D14" s="262">
        <v>2</v>
      </c>
      <c r="E14" s="263"/>
      <c r="F14" s="264"/>
      <c r="G14" s="262"/>
      <c r="H14" s="263"/>
      <c r="I14" s="264"/>
      <c r="J14" s="322"/>
      <c r="K14" s="263"/>
      <c r="L14" s="264"/>
      <c r="M14" s="322"/>
      <c r="N14" s="263"/>
      <c r="O14" s="264"/>
      <c r="P14" s="416"/>
      <c r="Q14" s="263"/>
      <c r="R14" s="264"/>
      <c r="S14" s="265"/>
      <c r="T14" s="263"/>
      <c r="U14" s="264"/>
      <c r="V14" s="425"/>
      <c r="W14" s="263"/>
      <c r="X14" s="264"/>
      <c r="Y14" s="262"/>
      <c r="Z14" s="264"/>
      <c r="AA14" s="381"/>
      <c r="AB14" s="265"/>
      <c r="AC14" s="266"/>
      <c r="AD14" s="264"/>
      <c r="AE14" s="361"/>
      <c r="AF14" s="266"/>
      <c r="AG14" s="264"/>
      <c r="AH14" s="262"/>
      <c r="AI14" s="267"/>
      <c r="AJ14" s="264"/>
      <c r="AK14" s="262"/>
      <c r="AL14" s="267"/>
      <c r="AM14" s="264"/>
      <c r="AN14" s="262"/>
      <c r="AO14" s="267"/>
      <c r="AP14" s="264"/>
      <c r="AQ14" s="262"/>
      <c r="AR14" s="267"/>
      <c r="AS14" s="264"/>
      <c r="AT14" s="388"/>
      <c r="AU14" s="268"/>
      <c r="AV14" s="265"/>
      <c r="AW14" s="266"/>
      <c r="AX14" s="264"/>
      <c r="AY14" s="265"/>
      <c r="AZ14" s="266"/>
      <c r="BA14" s="264"/>
      <c r="BB14" s="262"/>
      <c r="BC14" s="267"/>
      <c r="BD14" s="264"/>
      <c r="BE14" s="262"/>
      <c r="BF14" s="267"/>
      <c r="BG14" s="264"/>
      <c r="BH14" s="262"/>
      <c r="BI14" s="267"/>
      <c r="BJ14" s="264"/>
      <c r="BK14" s="388"/>
      <c r="BL14" s="268"/>
      <c r="BM14" s="262"/>
      <c r="BN14" s="267"/>
      <c r="BO14" s="264"/>
      <c r="BP14" s="266"/>
      <c r="BQ14" s="267"/>
      <c r="BR14" s="264"/>
      <c r="BS14" s="269"/>
      <c r="BT14" s="270"/>
      <c r="BU14" s="264"/>
      <c r="BV14" s="281"/>
      <c r="BW14" s="270"/>
      <c r="BX14" s="264"/>
      <c r="BY14" s="271"/>
      <c r="BZ14" s="270"/>
      <c r="CA14" s="264"/>
      <c r="CB14" s="265"/>
      <c r="CC14" s="270"/>
      <c r="CD14" s="264"/>
      <c r="CE14" s="265"/>
      <c r="CF14" s="267"/>
      <c r="CG14" s="264"/>
      <c r="CH14" s="318"/>
      <c r="CI14" s="270"/>
      <c r="CJ14" s="264"/>
      <c r="CK14" s="272"/>
      <c r="CL14" s="264"/>
      <c r="CM14" s="374"/>
      <c r="CN14" s="273"/>
      <c r="CO14" s="274"/>
      <c r="CP14" s="275">
        <f t="shared" si="1"/>
        <v>0</v>
      </c>
      <c r="CQ14" s="265"/>
      <c r="CR14" s="276"/>
      <c r="CS14" s="265"/>
      <c r="CT14" s="276"/>
      <c r="CU14" s="265"/>
      <c r="CV14" s="276"/>
      <c r="CW14" s="265"/>
      <c r="CX14" s="276"/>
      <c r="CY14" s="242"/>
      <c r="CZ14" s="276"/>
      <c r="DA14" s="242"/>
      <c r="DB14" s="276"/>
      <c r="DC14" s="242"/>
      <c r="DD14" s="276"/>
      <c r="DE14" s="242"/>
      <c r="DF14" s="276"/>
      <c r="DG14" s="265"/>
      <c r="DH14" s="276"/>
      <c r="DI14" s="265"/>
      <c r="DJ14" s="276"/>
      <c r="DK14" s="265"/>
      <c r="DL14" s="276"/>
      <c r="DM14" s="265"/>
      <c r="DN14" s="276"/>
      <c r="DO14" s="265"/>
      <c r="DP14" s="276"/>
      <c r="DQ14" s="264"/>
      <c r="DR14" s="273"/>
      <c r="DS14" s="334"/>
      <c r="DT14" s="273"/>
      <c r="DU14" s="334"/>
      <c r="DV14" s="584"/>
      <c r="DW14" s="334"/>
      <c r="DX14" s="277"/>
      <c r="DY14" s="264"/>
      <c r="DZ14" s="318"/>
      <c r="EA14" s="264"/>
      <c r="EB14" s="578"/>
      <c r="EC14" s="264"/>
      <c r="ED14" s="278"/>
      <c r="EE14" s="264"/>
      <c r="EF14" s="406"/>
      <c r="EG14" s="96"/>
      <c r="EH14" s="279"/>
      <c r="EI14" s="251">
        <f>SUMPRODUCT(D14:EH14,'Bilaspur R'!D14:EH14)</f>
        <v>1255.68</v>
      </c>
      <c r="EJ14" s="3" t="s">
        <v>1023</v>
      </c>
      <c r="ER14" s="64" t="s">
        <v>30</v>
      </c>
      <c r="ES14" s="61" t="str">
        <f t="shared" si="0"/>
        <v>Hari Dairy</v>
      </c>
      <c r="ET14" s="24">
        <f t="shared" si="2"/>
        <v>1255.68</v>
      </c>
    </row>
    <row r="15" spans="2:150" ht="15" hidden="1" customHeight="1">
      <c r="B15" s="69">
        <f t="shared" si="3"/>
        <v>10</v>
      </c>
      <c r="C15" s="61" t="s">
        <v>862</v>
      </c>
      <c r="D15" s="262"/>
      <c r="E15" s="263"/>
      <c r="F15" s="264"/>
      <c r="G15" s="262"/>
      <c r="H15" s="263"/>
      <c r="I15" s="264"/>
      <c r="J15" s="322"/>
      <c r="K15" s="263"/>
      <c r="L15" s="264"/>
      <c r="M15" s="322"/>
      <c r="N15" s="263"/>
      <c r="O15" s="264"/>
      <c r="P15" s="416"/>
      <c r="Q15" s="263"/>
      <c r="R15" s="264"/>
      <c r="S15" s="265"/>
      <c r="T15" s="263"/>
      <c r="U15" s="264"/>
      <c r="V15" s="425"/>
      <c r="W15" s="263"/>
      <c r="X15" s="264"/>
      <c r="Y15" s="262"/>
      <c r="Z15" s="264"/>
      <c r="AA15" s="381"/>
      <c r="AB15" s="265"/>
      <c r="AC15" s="266"/>
      <c r="AD15" s="264"/>
      <c r="AE15" s="361"/>
      <c r="AF15" s="266"/>
      <c r="AG15" s="264"/>
      <c r="AH15" s="262"/>
      <c r="AI15" s="267"/>
      <c r="AJ15" s="264"/>
      <c r="AK15" s="262"/>
      <c r="AL15" s="267"/>
      <c r="AM15" s="264"/>
      <c r="AN15" s="262"/>
      <c r="AO15" s="267"/>
      <c r="AP15" s="264"/>
      <c r="AQ15" s="262"/>
      <c r="AR15" s="267"/>
      <c r="AS15" s="264"/>
      <c r="AT15" s="388"/>
      <c r="AU15" s="268"/>
      <c r="AV15" s="265"/>
      <c r="AW15" s="266"/>
      <c r="AX15" s="264"/>
      <c r="AY15" s="265"/>
      <c r="AZ15" s="266"/>
      <c r="BA15" s="264"/>
      <c r="BB15" s="262"/>
      <c r="BC15" s="267"/>
      <c r="BD15" s="264"/>
      <c r="BE15" s="262"/>
      <c r="BF15" s="267"/>
      <c r="BG15" s="264"/>
      <c r="BH15" s="262"/>
      <c r="BI15" s="267"/>
      <c r="BJ15" s="264"/>
      <c r="BK15" s="388"/>
      <c r="BL15" s="268"/>
      <c r="BM15" s="262"/>
      <c r="BN15" s="267"/>
      <c r="BO15" s="264"/>
      <c r="BP15" s="266"/>
      <c r="BQ15" s="267"/>
      <c r="BR15" s="264"/>
      <c r="BS15" s="269"/>
      <c r="BT15" s="270"/>
      <c r="BU15" s="264"/>
      <c r="BV15" s="281"/>
      <c r="BW15" s="270"/>
      <c r="BX15" s="264"/>
      <c r="BY15" s="271"/>
      <c r="BZ15" s="270"/>
      <c r="CA15" s="264"/>
      <c r="CB15" s="265"/>
      <c r="CC15" s="270"/>
      <c r="CD15" s="264"/>
      <c r="CE15" s="265"/>
      <c r="CF15" s="267"/>
      <c r="CG15" s="264"/>
      <c r="CH15" s="318"/>
      <c r="CI15" s="270"/>
      <c r="CJ15" s="264"/>
      <c r="CK15" s="272"/>
      <c r="CL15" s="264"/>
      <c r="CM15" s="374"/>
      <c r="CN15" s="273"/>
      <c r="CO15" s="274"/>
      <c r="CP15" s="275">
        <f t="shared" si="1"/>
        <v>0</v>
      </c>
      <c r="CQ15" s="265"/>
      <c r="CR15" s="276"/>
      <c r="CS15" s="265"/>
      <c r="CT15" s="276"/>
      <c r="CU15" s="265"/>
      <c r="CV15" s="276"/>
      <c r="CW15" s="265"/>
      <c r="CX15" s="276"/>
      <c r="CY15" s="242"/>
      <c r="CZ15" s="276"/>
      <c r="DA15" s="242"/>
      <c r="DB15" s="276"/>
      <c r="DC15" s="242"/>
      <c r="DD15" s="276"/>
      <c r="DE15" s="242"/>
      <c r="DF15" s="276"/>
      <c r="DG15" s="265"/>
      <c r="DH15" s="276"/>
      <c r="DI15" s="265"/>
      <c r="DJ15" s="276"/>
      <c r="DK15" s="265"/>
      <c r="DL15" s="276"/>
      <c r="DM15" s="265"/>
      <c r="DN15" s="276"/>
      <c r="DO15" s="265"/>
      <c r="DP15" s="276"/>
      <c r="DQ15" s="264"/>
      <c r="DR15" s="273"/>
      <c r="DS15" s="334"/>
      <c r="DT15" s="273"/>
      <c r="DU15" s="334"/>
      <c r="DV15" s="584"/>
      <c r="DW15" s="334"/>
      <c r="DX15" s="277"/>
      <c r="DY15" s="264"/>
      <c r="DZ15" s="318"/>
      <c r="EA15" s="264"/>
      <c r="EB15" s="578"/>
      <c r="EC15" s="264"/>
      <c r="ED15" s="278"/>
      <c r="EE15" s="264"/>
      <c r="EF15" s="406"/>
      <c r="EG15" s="96"/>
      <c r="EH15" s="279"/>
      <c r="EI15" s="251">
        <f>SUMPRODUCT(D15:EH15,'Bilaspur R'!D15:EH15)</f>
        <v>0</v>
      </c>
      <c r="EJ15" s="3" t="s">
        <v>1023</v>
      </c>
      <c r="ER15" s="64" t="s">
        <v>31</v>
      </c>
      <c r="ES15" s="61" t="str">
        <f t="shared" si="0"/>
        <v>Dilip</v>
      </c>
      <c r="ET15" s="24">
        <f t="shared" si="2"/>
        <v>0</v>
      </c>
    </row>
    <row r="16" spans="2:150" ht="15" customHeight="1">
      <c r="B16" s="69">
        <f t="shared" si="3"/>
        <v>11</v>
      </c>
      <c r="C16" s="61" t="s">
        <v>436</v>
      </c>
      <c r="D16" s="262">
        <v>2</v>
      </c>
      <c r="E16" s="263"/>
      <c r="F16" s="264"/>
      <c r="G16" s="262"/>
      <c r="H16" s="263"/>
      <c r="I16" s="264"/>
      <c r="J16" s="322"/>
      <c r="K16" s="263"/>
      <c r="L16" s="264"/>
      <c r="M16" s="322"/>
      <c r="N16" s="263"/>
      <c r="O16" s="264"/>
      <c r="P16" s="416"/>
      <c r="Q16" s="263"/>
      <c r="R16" s="264"/>
      <c r="S16" s="265"/>
      <c r="T16" s="263"/>
      <c r="U16" s="264"/>
      <c r="V16" s="425"/>
      <c r="W16" s="263"/>
      <c r="X16" s="264"/>
      <c r="Y16" s="262"/>
      <c r="Z16" s="264"/>
      <c r="AA16" s="381"/>
      <c r="AB16" s="265"/>
      <c r="AC16" s="266"/>
      <c r="AD16" s="264"/>
      <c r="AE16" s="361"/>
      <c r="AF16" s="266"/>
      <c r="AG16" s="264"/>
      <c r="AH16" s="262"/>
      <c r="AI16" s="267"/>
      <c r="AJ16" s="264"/>
      <c r="AK16" s="262"/>
      <c r="AL16" s="267"/>
      <c r="AM16" s="264"/>
      <c r="AN16" s="262"/>
      <c r="AO16" s="267"/>
      <c r="AP16" s="264"/>
      <c r="AQ16" s="262"/>
      <c r="AR16" s="267"/>
      <c r="AS16" s="264"/>
      <c r="AT16" s="388"/>
      <c r="AU16" s="268"/>
      <c r="AV16" s="265"/>
      <c r="AW16" s="266"/>
      <c r="AX16" s="264"/>
      <c r="AY16" s="265"/>
      <c r="AZ16" s="266"/>
      <c r="BA16" s="264"/>
      <c r="BB16" s="262"/>
      <c r="BC16" s="267"/>
      <c r="BD16" s="264"/>
      <c r="BE16" s="262"/>
      <c r="BF16" s="267"/>
      <c r="BG16" s="264"/>
      <c r="BH16" s="262"/>
      <c r="BI16" s="267"/>
      <c r="BJ16" s="264"/>
      <c r="BK16" s="388"/>
      <c r="BL16" s="268"/>
      <c r="BM16" s="262"/>
      <c r="BN16" s="267"/>
      <c r="BO16" s="264"/>
      <c r="BP16" s="266"/>
      <c r="BQ16" s="267"/>
      <c r="BR16" s="264"/>
      <c r="BS16" s="269"/>
      <c r="BT16" s="270"/>
      <c r="BU16" s="264"/>
      <c r="BV16" s="281"/>
      <c r="BW16" s="270"/>
      <c r="BX16" s="264"/>
      <c r="BY16" s="271"/>
      <c r="BZ16" s="270"/>
      <c r="CA16" s="264"/>
      <c r="CB16" s="265"/>
      <c r="CC16" s="270"/>
      <c r="CD16" s="264"/>
      <c r="CE16" s="265"/>
      <c r="CF16" s="267"/>
      <c r="CG16" s="264"/>
      <c r="CH16" s="318"/>
      <c r="CI16" s="270"/>
      <c r="CJ16" s="264"/>
      <c r="CK16" s="272"/>
      <c r="CL16" s="264"/>
      <c r="CM16" s="374"/>
      <c r="CN16" s="273"/>
      <c r="CO16" s="274"/>
      <c r="CP16" s="275">
        <f t="shared" si="1"/>
        <v>0</v>
      </c>
      <c r="CQ16" s="265"/>
      <c r="CR16" s="276"/>
      <c r="CS16" s="265"/>
      <c r="CT16" s="276"/>
      <c r="CU16" s="265"/>
      <c r="CV16" s="276"/>
      <c r="CW16" s="265"/>
      <c r="CX16" s="276"/>
      <c r="CY16" s="242"/>
      <c r="CZ16" s="276"/>
      <c r="DA16" s="242"/>
      <c r="DB16" s="276"/>
      <c r="DC16" s="242"/>
      <c r="DD16" s="276"/>
      <c r="DE16" s="242"/>
      <c r="DF16" s="276"/>
      <c r="DG16" s="265"/>
      <c r="DH16" s="276"/>
      <c r="DI16" s="265"/>
      <c r="DJ16" s="276"/>
      <c r="DK16" s="265"/>
      <c r="DL16" s="276"/>
      <c r="DM16" s="265"/>
      <c r="DN16" s="276"/>
      <c r="DO16" s="265"/>
      <c r="DP16" s="276"/>
      <c r="DQ16" s="264"/>
      <c r="DR16" s="273"/>
      <c r="DS16" s="334"/>
      <c r="DT16" s="273"/>
      <c r="DU16" s="334"/>
      <c r="DV16" s="584"/>
      <c r="DW16" s="334"/>
      <c r="DX16" s="277"/>
      <c r="DY16" s="264"/>
      <c r="DZ16" s="318"/>
      <c r="EA16" s="264"/>
      <c r="EB16" s="578"/>
      <c r="EC16" s="264"/>
      <c r="ED16" s="278"/>
      <c r="EE16" s="264"/>
      <c r="EF16" s="406"/>
      <c r="EG16" s="96"/>
      <c r="EH16" s="279"/>
      <c r="EI16" s="251">
        <f>SUMPRODUCT(D16:EH16,'Bilaspur R'!D16:EH16)</f>
        <v>1255.68</v>
      </c>
      <c r="EJ16" s="3" t="s">
        <v>1023</v>
      </c>
      <c r="ER16" s="64" t="s">
        <v>32</v>
      </c>
      <c r="ES16" s="61" t="str">
        <f t="shared" si="0"/>
        <v>Vinay Milk</v>
      </c>
      <c r="ET16" s="24">
        <f t="shared" si="2"/>
        <v>1255.68</v>
      </c>
    </row>
    <row r="17" spans="2:150" ht="15" customHeight="1">
      <c r="B17" s="69">
        <f t="shared" si="3"/>
        <v>12</v>
      </c>
      <c r="C17" s="61" t="s">
        <v>868</v>
      </c>
      <c r="D17" s="262">
        <v>2</v>
      </c>
      <c r="E17" s="263"/>
      <c r="F17" s="264"/>
      <c r="G17" s="262"/>
      <c r="H17" s="263"/>
      <c r="I17" s="264"/>
      <c r="J17" s="322"/>
      <c r="K17" s="263"/>
      <c r="L17" s="264"/>
      <c r="M17" s="322"/>
      <c r="N17" s="263"/>
      <c r="O17" s="264"/>
      <c r="P17" s="416"/>
      <c r="Q17" s="263"/>
      <c r="R17" s="264"/>
      <c r="S17" s="265"/>
      <c r="T17" s="263"/>
      <c r="U17" s="264"/>
      <c r="V17" s="425"/>
      <c r="W17" s="263"/>
      <c r="X17" s="264"/>
      <c r="Y17" s="262"/>
      <c r="Z17" s="264"/>
      <c r="AA17" s="381"/>
      <c r="AB17" s="265"/>
      <c r="AC17" s="266"/>
      <c r="AD17" s="264"/>
      <c r="AE17" s="361"/>
      <c r="AF17" s="266"/>
      <c r="AG17" s="264"/>
      <c r="AH17" s="262"/>
      <c r="AI17" s="267"/>
      <c r="AJ17" s="264"/>
      <c r="AK17" s="262"/>
      <c r="AL17" s="267"/>
      <c r="AM17" s="264"/>
      <c r="AN17" s="262"/>
      <c r="AO17" s="267"/>
      <c r="AP17" s="264"/>
      <c r="AQ17" s="262"/>
      <c r="AR17" s="267"/>
      <c r="AS17" s="264"/>
      <c r="AT17" s="388"/>
      <c r="AU17" s="268"/>
      <c r="AV17" s="265"/>
      <c r="AW17" s="266"/>
      <c r="AX17" s="264"/>
      <c r="AY17" s="265"/>
      <c r="AZ17" s="266"/>
      <c r="BA17" s="264"/>
      <c r="BB17" s="262"/>
      <c r="BC17" s="267"/>
      <c r="BD17" s="264"/>
      <c r="BE17" s="262"/>
      <c r="BF17" s="267"/>
      <c r="BG17" s="264"/>
      <c r="BH17" s="262"/>
      <c r="BI17" s="267"/>
      <c r="BJ17" s="264"/>
      <c r="BK17" s="388"/>
      <c r="BL17" s="268"/>
      <c r="BM17" s="262"/>
      <c r="BN17" s="267"/>
      <c r="BO17" s="264"/>
      <c r="BP17" s="266"/>
      <c r="BQ17" s="267"/>
      <c r="BR17" s="264"/>
      <c r="BS17" s="269"/>
      <c r="BT17" s="270"/>
      <c r="BU17" s="264"/>
      <c r="BV17" s="281"/>
      <c r="BW17" s="270"/>
      <c r="BX17" s="264"/>
      <c r="BY17" s="271"/>
      <c r="BZ17" s="270"/>
      <c r="CA17" s="264"/>
      <c r="CB17" s="265"/>
      <c r="CC17" s="270"/>
      <c r="CD17" s="264"/>
      <c r="CE17" s="265"/>
      <c r="CF17" s="267"/>
      <c r="CG17" s="264"/>
      <c r="CH17" s="318"/>
      <c r="CI17" s="270"/>
      <c r="CJ17" s="264"/>
      <c r="CK17" s="272"/>
      <c r="CL17" s="264"/>
      <c r="CM17" s="374"/>
      <c r="CN17" s="273"/>
      <c r="CO17" s="274"/>
      <c r="CP17" s="275">
        <f t="shared" si="1"/>
        <v>0</v>
      </c>
      <c r="CQ17" s="265"/>
      <c r="CR17" s="276"/>
      <c r="CS17" s="265"/>
      <c r="CT17" s="276"/>
      <c r="CU17" s="265"/>
      <c r="CV17" s="276"/>
      <c r="CW17" s="265"/>
      <c r="CX17" s="276"/>
      <c r="CY17" s="242"/>
      <c r="CZ17" s="276"/>
      <c r="DA17" s="242"/>
      <c r="DB17" s="276"/>
      <c r="DC17" s="242"/>
      <c r="DD17" s="276"/>
      <c r="DE17" s="242"/>
      <c r="DF17" s="276"/>
      <c r="DG17" s="265"/>
      <c r="DH17" s="276"/>
      <c r="DI17" s="265"/>
      <c r="DJ17" s="276"/>
      <c r="DK17" s="265"/>
      <c r="DL17" s="276"/>
      <c r="DM17" s="265"/>
      <c r="DN17" s="276"/>
      <c r="DO17" s="265"/>
      <c r="DP17" s="276"/>
      <c r="DQ17" s="264"/>
      <c r="DR17" s="273"/>
      <c r="DS17" s="334"/>
      <c r="DT17" s="273"/>
      <c r="DU17" s="334"/>
      <c r="DV17" s="584"/>
      <c r="DW17" s="334"/>
      <c r="DX17" s="277"/>
      <c r="DY17" s="264"/>
      <c r="DZ17" s="318"/>
      <c r="EA17" s="264"/>
      <c r="EB17" s="578"/>
      <c r="EC17" s="264"/>
      <c r="ED17" s="278"/>
      <c r="EE17" s="264"/>
      <c r="EF17" s="406"/>
      <c r="EG17" s="96"/>
      <c r="EH17" s="279"/>
      <c r="EI17" s="251">
        <f>SUMPRODUCT(D17:EH17,'Bilaspur R'!D17:EH17)</f>
        <v>1255.68</v>
      </c>
      <c r="EJ17" s="3" t="s">
        <v>1023</v>
      </c>
      <c r="ER17" s="64" t="s">
        <v>33</v>
      </c>
      <c r="ES17" s="61" t="str">
        <f t="shared" si="0"/>
        <v>Kaushal</v>
      </c>
      <c r="ET17" s="24">
        <f t="shared" si="2"/>
        <v>1255.68</v>
      </c>
    </row>
    <row r="18" spans="2:150" ht="15" customHeight="1">
      <c r="B18" s="69">
        <f t="shared" si="3"/>
        <v>13</v>
      </c>
      <c r="C18" s="61" t="s">
        <v>869</v>
      </c>
      <c r="D18" s="262">
        <v>3</v>
      </c>
      <c r="E18" s="263"/>
      <c r="F18" s="264"/>
      <c r="G18" s="262"/>
      <c r="H18" s="263"/>
      <c r="I18" s="264"/>
      <c r="J18" s="322"/>
      <c r="K18" s="263"/>
      <c r="L18" s="264"/>
      <c r="M18" s="322"/>
      <c r="N18" s="263"/>
      <c r="O18" s="264"/>
      <c r="P18" s="416"/>
      <c r="Q18" s="263"/>
      <c r="R18" s="264"/>
      <c r="S18" s="265"/>
      <c r="T18" s="263"/>
      <c r="U18" s="264"/>
      <c r="V18" s="425"/>
      <c r="W18" s="263"/>
      <c r="X18" s="264"/>
      <c r="Y18" s="262"/>
      <c r="Z18" s="264"/>
      <c r="AA18" s="381"/>
      <c r="AB18" s="265"/>
      <c r="AC18" s="266"/>
      <c r="AD18" s="264"/>
      <c r="AE18" s="361"/>
      <c r="AF18" s="266"/>
      <c r="AG18" s="264"/>
      <c r="AH18" s="262"/>
      <c r="AI18" s="267"/>
      <c r="AJ18" s="264"/>
      <c r="AK18" s="262"/>
      <c r="AL18" s="267"/>
      <c r="AM18" s="264"/>
      <c r="AN18" s="262"/>
      <c r="AO18" s="267"/>
      <c r="AP18" s="264"/>
      <c r="AQ18" s="262"/>
      <c r="AR18" s="267"/>
      <c r="AS18" s="264"/>
      <c r="AT18" s="388"/>
      <c r="AU18" s="268"/>
      <c r="AV18" s="265"/>
      <c r="AW18" s="266"/>
      <c r="AX18" s="264"/>
      <c r="AY18" s="265"/>
      <c r="AZ18" s="266"/>
      <c r="BA18" s="264"/>
      <c r="BB18" s="262"/>
      <c r="BC18" s="267"/>
      <c r="BD18" s="264"/>
      <c r="BE18" s="262"/>
      <c r="BF18" s="267"/>
      <c r="BG18" s="264"/>
      <c r="BH18" s="262"/>
      <c r="BI18" s="267"/>
      <c r="BJ18" s="264"/>
      <c r="BK18" s="388"/>
      <c r="BL18" s="268"/>
      <c r="BM18" s="262"/>
      <c r="BN18" s="267"/>
      <c r="BO18" s="264"/>
      <c r="BP18" s="266"/>
      <c r="BQ18" s="267"/>
      <c r="BR18" s="264"/>
      <c r="BS18" s="269"/>
      <c r="BT18" s="270"/>
      <c r="BU18" s="264"/>
      <c r="BV18" s="281"/>
      <c r="BW18" s="270"/>
      <c r="BX18" s="264"/>
      <c r="BY18" s="271"/>
      <c r="BZ18" s="270"/>
      <c r="CA18" s="264"/>
      <c r="CB18" s="265"/>
      <c r="CC18" s="270"/>
      <c r="CD18" s="264"/>
      <c r="CE18" s="265"/>
      <c r="CF18" s="267"/>
      <c r="CG18" s="264"/>
      <c r="CH18" s="318"/>
      <c r="CI18" s="270"/>
      <c r="CJ18" s="264"/>
      <c r="CK18" s="272"/>
      <c r="CL18" s="264"/>
      <c r="CM18" s="374"/>
      <c r="CN18" s="273"/>
      <c r="CO18" s="274"/>
      <c r="CP18" s="275">
        <f t="shared" si="1"/>
        <v>0</v>
      </c>
      <c r="CQ18" s="265"/>
      <c r="CR18" s="276"/>
      <c r="CS18" s="265"/>
      <c r="CT18" s="276"/>
      <c r="CU18" s="265"/>
      <c r="CV18" s="276"/>
      <c r="CW18" s="265"/>
      <c r="CX18" s="276"/>
      <c r="CY18" s="242"/>
      <c r="CZ18" s="276"/>
      <c r="DA18" s="242"/>
      <c r="DB18" s="276"/>
      <c r="DC18" s="242"/>
      <c r="DD18" s="276"/>
      <c r="DE18" s="242"/>
      <c r="DF18" s="276"/>
      <c r="DG18" s="265"/>
      <c r="DH18" s="276"/>
      <c r="DI18" s="265"/>
      <c r="DJ18" s="276"/>
      <c r="DK18" s="265"/>
      <c r="DL18" s="276"/>
      <c r="DM18" s="265"/>
      <c r="DN18" s="276"/>
      <c r="DO18" s="265"/>
      <c r="DP18" s="276"/>
      <c r="DQ18" s="264"/>
      <c r="DR18" s="273"/>
      <c r="DS18" s="334"/>
      <c r="DT18" s="273"/>
      <c r="DU18" s="334"/>
      <c r="DV18" s="584"/>
      <c r="DW18" s="334"/>
      <c r="DX18" s="277"/>
      <c r="DY18" s="264"/>
      <c r="DZ18" s="318"/>
      <c r="EA18" s="264"/>
      <c r="EB18" s="578"/>
      <c r="EC18" s="264"/>
      <c r="ED18" s="278">
        <v>10</v>
      </c>
      <c r="EE18" s="264"/>
      <c r="EF18" s="406"/>
      <c r="EG18" s="96"/>
      <c r="EH18" s="279"/>
      <c r="EI18" s="251">
        <f>SUMPRODUCT(D18:EH18,'Bilaspur R'!D18:EH18)</f>
        <v>2843.52</v>
      </c>
      <c r="EJ18" s="3" t="s">
        <v>1023</v>
      </c>
      <c r="ER18" s="64" t="s">
        <v>34</v>
      </c>
      <c r="ES18" s="61" t="str">
        <f t="shared" si="0"/>
        <v>Mahamaya Dairy</v>
      </c>
      <c r="ET18" s="24">
        <f t="shared" si="2"/>
        <v>2843.52</v>
      </c>
    </row>
    <row r="19" spans="2:150" ht="15" customHeight="1">
      <c r="B19" s="69">
        <f t="shared" si="3"/>
        <v>14</v>
      </c>
      <c r="C19" s="61" t="s">
        <v>871</v>
      </c>
      <c r="D19" s="262">
        <v>6</v>
      </c>
      <c r="E19" s="263"/>
      <c r="F19" s="264"/>
      <c r="G19" s="262"/>
      <c r="H19" s="263"/>
      <c r="I19" s="264"/>
      <c r="J19" s="322"/>
      <c r="K19" s="263"/>
      <c r="L19" s="264"/>
      <c r="M19" s="322"/>
      <c r="N19" s="263"/>
      <c r="O19" s="264"/>
      <c r="P19" s="416"/>
      <c r="Q19" s="263"/>
      <c r="R19" s="264"/>
      <c r="S19" s="265"/>
      <c r="T19" s="263"/>
      <c r="U19" s="264"/>
      <c r="V19" s="425"/>
      <c r="W19" s="263"/>
      <c r="X19" s="264"/>
      <c r="Y19" s="262"/>
      <c r="Z19" s="264"/>
      <c r="AA19" s="381"/>
      <c r="AB19" s="265"/>
      <c r="AC19" s="266"/>
      <c r="AD19" s="264"/>
      <c r="AE19" s="361"/>
      <c r="AF19" s="266"/>
      <c r="AG19" s="264"/>
      <c r="AH19" s="262"/>
      <c r="AI19" s="267"/>
      <c r="AJ19" s="264"/>
      <c r="AK19" s="262"/>
      <c r="AL19" s="267"/>
      <c r="AM19" s="264"/>
      <c r="AN19" s="262"/>
      <c r="AO19" s="267"/>
      <c r="AP19" s="264"/>
      <c r="AQ19" s="262"/>
      <c r="AR19" s="267"/>
      <c r="AS19" s="264"/>
      <c r="AT19" s="388"/>
      <c r="AU19" s="268">
        <v>2</v>
      </c>
      <c r="AV19" s="265"/>
      <c r="AW19" s="266"/>
      <c r="AX19" s="264"/>
      <c r="AY19" s="265"/>
      <c r="AZ19" s="266"/>
      <c r="BA19" s="264"/>
      <c r="BB19" s="262"/>
      <c r="BC19" s="267"/>
      <c r="BD19" s="264"/>
      <c r="BE19" s="262">
        <v>1</v>
      </c>
      <c r="BF19" s="267"/>
      <c r="BG19" s="264"/>
      <c r="BH19" s="262"/>
      <c r="BI19" s="267"/>
      <c r="BJ19" s="264"/>
      <c r="BK19" s="388"/>
      <c r="BL19" s="268"/>
      <c r="BM19" s="262"/>
      <c r="BN19" s="267"/>
      <c r="BO19" s="264"/>
      <c r="BP19" s="266"/>
      <c r="BQ19" s="267"/>
      <c r="BR19" s="264"/>
      <c r="BS19" s="269"/>
      <c r="BT19" s="270"/>
      <c r="BU19" s="264"/>
      <c r="BV19" s="281"/>
      <c r="BW19" s="270"/>
      <c r="BX19" s="264"/>
      <c r="BY19" s="271"/>
      <c r="BZ19" s="270"/>
      <c r="CA19" s="264"/>
      <c r="CB19" s="265"/>
      <c r="CC19" s="270"/>
      <c r="CD19" s="264"/>
      <c r="CE19" s="265"/>
      <c r="CF19" s="267"/>
      <c r="CG19" s="264"/>
      <c r="CH19" s="318"/>
      <c r="CI19" s="270"/>
      <c r="CJ19" s="264"/>
      <c r="CK19" s="272">
        <v>20</v>
      </c>
      <c r="CL19" s="264"/>
      <c r="CM19" s="374"/>
      <c r="CN19" s="273"/>
      <c r="CO19" s="274"/>
      <c r="CP19" s="275">
        <f t="shared" si="1"/>
        <v>20</v>
      </c>
      <c r="CQ19" s="265"/>
      <c r="CR19" s="276"/>
      <c r="CS19" s="265"/>
      <c r="CT19" s="276"/>
      <c r="CU19" s="265"/>
      <c r="CV19" s="276"/>
      <c r="CW19" s="265"/>
      <c r="CX19" s="276"/>
      <c r="CY19" s="242"/>
      <c r="CZ19" s="276"/>
      <c r="DA19" s="242"/>
      <c r="DB19" s="276"/>
      <c r="DC19" s="242"/>
      <c r="DD19" s="276"/>
      <c r="DE19" s="242"/>
      <c r="DF19" s="276"/>
      <c r="DG19" s="265"/>
      <c r="DH19" s="276"/>
      <c r="DI19" s="265"/>
      <c r="DJ19" s="276"/>
      <c r="DK19" s="265"/>
      <c r="DL19" s="276"/>
      <c r="DM19" s="265"/>
      <c r="DN19" s="276"/>
      <c r="DO19" s="265"/>
      <c r="DP19" s="276"/>
      <c r="DQ19" s="264"/>
      <c r="DR19" s="273"/>
      <c r="DS19" s="334"/>
      <c r="DT19" s="273"/>
      <c r="DU19" s="334"/>
      <c r="DV19" s="584"/>
      <c r="DW19" s="334"/>
      <c r="DX19" s="277"/>
      <c r="DY19" s="264"/>
      <c r="DZ19" s="318"/>
      <c r="EA19" s="264"/>
      <c r="EB19" s="578"/>
      <c r="EC19" s="264"/>
      <c r="ED19" s="278"/>
      <c r="EE19" s="264"/>
      <c r="EF19" s="406"/>
      <c r="EG19" s="96"/>
      <c r="EH19" s="279"/>
      <c r="EI19" s="251">
        <f>SUMPRODUCT(D19:EH19,'Bilaspur R'!D19:EH19)</f>
        <v>13579.04</v>
      </c>
      <c r="EJ19" s="3" t="s">
        <v>1023</v>
      </c>
      <c r="ER19" s="64" t="s">
        <v>35</v>
      </c>
      <c r="ES19" s="61" t="str">
        <f t="shared" si="0"/>
        <v>Manish Milk</v>
      </c>
      <c r="ET19" s="24">
        <f t="shared" si="2"/>
        <v>13579.04</v>
      </c>
    </row>
    <row r="20" spans="2:150" ht="15" customHeight="1">
      <c r="B20" s="69">
        <f t="shared" si="3"/>
        <v>15</v>
      </c>
      <c r="C20" s="61" t="s">
        <v>872</v>
      </c>
      <c r="D20" s="262">
        <v>1</v>
      </c>
      <c r="E20" s="263"/>
      <c r="F20" s="264"/>
      <c r="G20" s="262"/>
      <c r="H20" s="263"/>
      <c r="I20" s="264"/>
      <c r="J20" s="322"/>
      <c r="K20" s="263"/>
      <c r="L20" s="264"/>
      <c r="M20" s="322"/>
      <c r="N20" s="263"/>
      <c r="O20" s="264"/>
      <c r="P20" s="416"/>
      <c r="Q20" s="263"/>
      <c r="R20" s="264"/>
      <c r="S20" s="265"/>
      <c r="T20" s="263"/>
      <c r="U20" s="264"/>
      <c r="V20" s="425"/>
      <c r="W20" s="263"/>
      <c r="X20" s="264"/>
      <c r="Y20" s="262"/>
      <c r="Z20" s="264"/>
      <c r="AA20" s="381"/>
      <c r="AB20" s="265"/>
      <c r="AC20" s="266"/>
      <c r="AD20" s="264"/>
      <c r="AE20" s="361"/>
      <c r="AF20" s="266"/>
      <c r="AG20" s="264"/>
      <c r="AH20" s="262"/>
      <c r="AI20" s="267"/>
      <c r="AJ20" s="264"/>
      <c r="AK20" s="262"/>
      <c r="AL20" s="267"/>
      <c r="AM20" s="264"/>
      <c r="AN20" s="262"/>
      <c r="AO20" s="267"/>
      <c r="AP20" s="264"/>
      <c r="AQ20" s="262"/>
      <c r="AR20" s="267"/>
      <c r="AS20" s="264"/>
      <c r="AT20" s="388"/>
      <c r="AU20" s="268"/>
      <c r="AV20" s="265"/>
      <c r="AW20" s="266"/>
      <c r="AX20" s="264"/>
      <c r="AY20" s="265"/>
      <c r="AZ20" s="266"/>
      <c r="BA20" s="264"/>
      <c r="BB20" s="262">
        <v>1</v>
      </c>
      <c r="BC20" s="267"/>
      <c r="BD20" s="264"/>
      <c r="BE20" s="262"/>
      <c r="BF20" s="267"/>
      <c r="BG20" s="264"/>
      <c r="BH20" s="262"/>
      <c r="BI20" s="267"/>
      <c r="BJ20" s="264"/>
      <c r="BK20" s="388"/>
      <c r="BL20" s="268"/>
      <c r="BM20" s="262"/>
      <c r="BN20" s="267"/>
      <c r="BO20" s="264"/>
      <c r="BP20" s="266"/>
      <c r="BQ20" s="267"/>
      <c r="BR20" s="264"/>
      <c r="BS20" s="269"/>
      <c r="BT20" s="270"/>
      <c r="BU20" s="264"/>
      <c r="BV20" s="281"/>
      <c r="BW20" s="270"/>
      <c r="BX20" s="264"/>
      <c r="BY20" s="271"/>
      <c r="BZ20" s="270"/>
      <c r="CA20" s="264"/>
      <c r="CB20" s="265"/>
      <c r="CC20" s="270"/>
      <c r="CD20" s="264"/>
      <c r="CE20" s="265"/>
      <c r="CF20" s="267"/>
      <c r="CG20" s="264"/>
      <c r="CH20" s="318"/>
      <c r="CI20" s="270"/>
      <c r="CJ20" s="264"/>
      <c r="CK20" s="272"/>
      <c r="CL20" s="264"/>
      <c r="CM20" s="374"/>
      <c r="CN20" s="273"/>
      <c r="CO20" s="274"/>
      <c r="CP20" s="275">
        <f t="shared" si="1"/>
        <v>0</v>
      </c>
      <c r="CQ20" s="265"/>
      <c r="CR20" s="276"/>
      <c r="CS20" s="265"/>
      <c r="CT20" s="276"/>
      <c r="CU20" s="265"/>
      <c r="CV20" s="276"/>
      <c r="CW20" s="265"/>
      <c r="CX20" s="276"/>
      <c r="CY20" s="242"/>
      <c r="CZ20" s="276"/>
      <c r="DA20" s="242"/>
      <c r="DB20" s="276"/>
      <c r="DC20" s="242"/>
      <c r="DD20" s="276"/>
      <c r="DE20" s="242"/>
      <c r="DF20" s="276"/>
      <c r="DG20" s="265"/>
      <c r="DH20" s="276"/>
      <c r="DI20" s="265"/>
      <c r="DJ20" s="276"/>
      <c r="DK20" s="265"/>
      <c r="DL20" s="276"/>
      <c r="DM20" s="265"/>
      <c r="DN20" s="276"/>
      <c r="DO20" s="265"/>
      <c r="DP20" s="276"/>
      <c r="DQ20" s="264"/>
      <c r="DR20" s="273"/>
      <c r="DS20" s="334"/>
      <c r="DT20" s="273"/>
      <c r="DU20" s="334"/>
      <c r="DV20" s="584"/>
      <c r="DW20" s="334"/>
      <c r="DX20" s="277"/>
      <c r="DY20" s="264"/>
      <c r="DZ20" s="318"/>
      <c r="EA20" s="264"/>
      <c r="EB20" s="578"/>
      <c r="EC20" s="264"/>
      <c r="ED20" s="278"/>
      <c r="EE20" s="264"/>
      <c r="EF20" s="406"/>
      <c r="EG20" s="96"/>
      <c r="EH20" s="279"/>
      <c r="EI20" s="251">
        <f>SUMPRODUCT(D20:EH20,'Bilaspur R'!D20:EH20)</f>
        <v>1404.8400000000001</v>
      </c>
      <c r="EJ20" s="3" t="s">
        <v>1023</v>
      </c>
      <c r="ER20" s="64" t="s">
        <v>36</v>
      </c>
      <c r="ES20" s="61" t="str">
        <f t="shared" si="0"/>
        <v>Rahman Milk</v>
      </c>
      <c r="ET20" s="24">
        <f t="shared" si="2"/>
        <v>1404.8400000000001</v>
      </c>
    </row>
    <row r="21" spans="2:150" ht="15" customHeight="1">
      <c r="B21" s="69">
        <f t="shared" si="3"/>
        <v>16</v>
      </c>
      <c r="C21" s="61" t="s">
        <v>873</v>
      </c>
      <c r="D21" s="262">
        <v>8</v>
      </c>
      <c r="E21" s="263"/>
      <c r="F21" s="264"/>
      <c r="G21" s="262"/>
      <c r="H21" s="263"/>
      <c r="I21" s="264"/>
      <c r="J21" s="322"/>
      <c r="K21" s="263"/>
      <c r="L21" s="264"/>
      <c r="M21" s="322"/>
      <c r="N21" s="263"/>
      <c r="O21" s="264"/>
      <c r="P21" s="416"/>
      <c r="Q21" s="263"/>
      <c r="R21" s="264"/>
      <c r="S21" s="265"/>
      <c r="T21" s="263"/>
      <c r="U21" s="264"/>
      <c r="V21" s="425"/>
      <c r="W21" s="263"/>
      <c r="X21" s="264"/>
      <c r="Y21" s="262"/>
      <c r="Z21" s="264"/>
      <c r="AA21" s="381"/>
      <c r="AB21" s="265"/>
      <c r="AC21" s="266"/>
      <c r="AD21" s="264"/>
      <c r="AE21" s="361"/>
      <c r="AF21" s="266"/>
      <c r="AG21" s="264"/>
      <c r="AH21" s="262"/>
      <c r="AI21" s="267"/>
      <c r="AJ21" s="264"/>
      <c r="AK21" s="262"/>
      <c r="AL21" s="267"/>
      <c r="AM21" s="264"/>
      <c r="AN21" s="262"/>
      <c r="AO21" s="267"/>
      <c r="AP21" s="264"/>
      <c r="AQ21" s="262"/>
      <c r="AR21" s="267"/>
      <c r="AS21" s="264"/>
      <c r="AT21" s="388"/>
      <c r="AU21" s="268"/>
      <c r="AV21" s="265"/>
      <c r="AW21" s="266"/>
      <c r="AX21" s="264"/>
      <c r="AY21" s="265"/>
      <c r="AZ21" s="266"/>
      <c r="BA21" s="264"/>
      <c r="BB21" s="262"/>
      <c r="BC21" s="267"/>
      <c r="BD21" s="264"/>
      <c r="BE21" s="262"/>
      <c r="BF21" s="267"/>
      <c r="BG21" s="264"/>
      <c r="BH21" s="262"/>
      <c r="BI21" s="267"/>
      <c r="BJ21" s="264"/>
      <c r="BK21" s="388"/>
      <c r="BL21" s="268"/>
      <c r="BM21" s="262"/>
      <c r="BN21" s="267"/>
      <c r="BO21" s="264"/>
      <c r="BP21" s="266"/>
      <c r="BQ21" s="267"/>
      <c r="BR21" s="264"/>
      <c r="BS21" s="269"/>
      <c r="BT21" s="270"/>
      <c r="BU21" s="264"/>
      <c r="BV21" s="281"/>
      <c r="BW21" s="270"/>
      <c r="BX21" s="264"/>
      <c r="BY21" s="271"/>
      <c r="BZ21" s="270"/>
      <c r="CA21" s="264"/>
      <c r="CB21" s="265"/>
      <c r="CC21" s="270"/>
      <c r="CD21" s="264"/>
      <c r="CE21" s="265"/>
      <c r="CF21" s="267"/>
      <c r="CG21" s="264"/>
      <c r="CH21" s="318"/>
      <c r="CI21" s="270"/>
      <c r="CJ21" s="264"/>
      <c r="CK21" s="272"/>
      <c r="CL21" s="264"/>
      <c r="CM21" s="374"/>
      <c r="CN21" s="273"/>
      <c r="CO21" s="274"/>
      <c r="CP21" s="275">
        <f t="shared" si="1"/>
        <v>0</v>
      </c>
      <c r="CQ21" s="265"/>
      <c r="CR21" s="276"/>
      <c r="CS21" s="265"/>
      <c r="CT21" s="276"/>
      <c r="CU21" s="265"/>
      <c r="CV21" s="276"/>
      <c r="CW21" s="265"/>
      <c r="CX21" s="276"/>
      <c r="CY21" s="242"/>
      <c r="CZ21" s="276"/>
      <c r="DA21" s="242"/>
      <c r="DB21" s="276"/>
      <c r="DC21" s="242"/>
      <c r="DD21" s="276"/>
      <c r="DE21" s="242"/>
      <c r="DF21" s="276"/>
      <c r="DG21" s="265"/>
      <c r="DH21" s="276"/>
      <c r="DI21" s="265"/>
      <c r="DJ21" s="276"/>
      <c r="DK21" s="265"/>
      <c r="DL21" s="276"/>
      <c r="DM21" s="265"/>
      <c r="DN21" s="276"/>
      <c r="DO21" s="265"/>
      <c r="DP21" s="276"/>
      <c r="DQ21" s="264"/>
      <c r="DR21" s="273"/>
      <c r="DS21" s="334"/>
      <c r="DT21" s="273"/>
      <c r="DU21" s="334"/>
      <c r="DV21" s="584"/>
      <c r="DW21" s="334"/>
      <c r="DX21" s="277"/>
      <c r="DY21" s="264"/>
      <c r="DZ21" s="318"/>
      <c r="EA21" s="264"/>
      <c r="EB21" s="578"/>
      <c r="EC21" s="264"/>
      <c r="ED21" s="278"/>
      <c r="EE21" s="264"/>
      <c r="EF21" s="406"/>
      <c r="EG21" s="96"/>
      <c r="EH21" s="279"/>
      <c r="EI21" s="251">
        <f>SUMPRODUCT(D21:EH21,'Bilaspur R'!D21:EH21)</f>
        <v>5022.72</v>
      </c>
      <c r="EJ21" s="3" t="s">
        <v>1023</v>
      </c>
      <c r="ER21" s="64" t="s">
        <v>37</v>
      </c>
      <c r="ES21" s="61" t="str">
        <f t="shared" si="0"/>
        <v>Raju Milk</v>
      </c>
      <c r="ET21" s="24">
        <f t="shared" si="2"/>
        <v>5022.72</v>
      </c>
    </row>
    <row r="22" spans="2:150" ht="15" customHeight="1">
      <c r="B22" s="69">
        <f t="shared" si="3"/>
        <v>17</v>
      </c>
      <c r="C22" s="61" t="s">
        <v>143</v>
      </c>
      <c r="D22" s="262">
        <v>3</v>
      </c>
      <c r="E22" s="263"/>
      <c r="F22" s="264"/>
      <c r="G22" s="262"/>
      <c r="H22" s="263"/>
      <c r="I22" s="264"/>
      <c r="J22" s="322"/>
      <c r="K22" s="263"/>
      <c r="L22" s="264"/>
      <c r="M22" s="322"/>
      <c r="N22" s="263"/>
      <c r="O22" s="264"/>
      <c r="P22" s="416"/>
      <c r="Q22" s="263"/>
      <c r="R22" s="264"/>
      <c r="S22" s="265"/>
      <c r="T22" s="263"/>
      <c r="U22" s="264"/>
      <c r="V22" s="425"/>
      <c r="W22" s="263"/>
      <c r="X22" s="264"/>
      <c r="Y22" s="262"/>
      <c r="Z22" s="264"/>
      <c r="AA22" s="381"/>
      <c r="AB22" s="265"/>
      <c r="AC22" s="266"/>
      <c r="AD22" s="264"/>
      <c r="AE22" s="361"/>
      <c r="AF22" s="266"/>
      <c r="AG22" s="264"/>
      <c r="AH22" s="262"/>
      <c r="AI22" s="267"/>
      <c r="AJ22" s="264"/>
      <c r="AK22" s="262"/>
      <c r="AL22" s="267"/>
      <c r="AM22" s="264"/>
      <c r="AN22" s="262"/>
      <c r="AO22" s="267"/>
      <c r="AP22" s="264"/>
      <c r="AQ22" s="262"/>
      <c r="AR22" s="267"/>
      <c r="AS22" s="264"/>
      <c r="AT22" s="388"/>
      <c r="AU22" s="268"/>
      <c r="AV22" s="265"/>
      <c r="AW22" s="266"/>
      <c r="AX22" s="264"/>
      <c r="AY22" s="265"/>
      <c r="AZ22" s="266"/>
      <c r="BA22" s="264"/>
      <c r="BB22" s="262"/>
      <c r="BC22" s="267"/>
      <c r="BD22" s="264"/>
      <c r="BE22" s="262"/>
      <c r="BF22" s="267"/>
      <c r="BG22" s="264"/>
      <c r="BH22" s="262"/>
      <c r="BI22" s="267"/>
      <c r="BJ22" s="264"/>
      <c r="BK22" s="388"/>
      <c r="BL22" s="268"/>
      <c r="BM22" s="262"/>
      <c r="BN22" s="267"/>
      <c r="BO22" s="264"/>
      <c r="BP22" s="266"/>
      <c r="BQ22" s="267"/>
      <c r="BR22" s="264"/>
      <c r="BS22" s="269"/>
      <c r="BT22" s="270"/>
      <c r="BU22" s="264"/>
      <c r="BV22" s="281"/>
      <c r="BW22" s="270"/>
      <c r="BX22" s="264"/>
      <c r="BY22" s="271"/>
      <c r="BZ22" s="270"/>
      <c r="CA22" s="264"/>
      <c r="CB22" s="265"/>
      <c r="CC22" s="270"/>
      <c r="CD22" s="264"/>
      <c r="CE22" s="265"/>
      <c r="CF22" s="267"/>
      <c r="CG22" s="264"/>
      <c r="CH22" s="318"/>
      <c r="CI22" s="270"/>
      <c r="CJ22" s="264"/>
      <c r="CK22" s="272"/>
      <c r="CL22" s="264"/>
      <c r="CM22" s="374"/>
      <c r="CN22" s="273"/>
      <c r="CO22" s="274"/>
      <c r="CP22" s="275">
        <f t="shared" si="1"/>
        <v>0</v>
      </c>
      <c r="CQ22" s="265"/>
      <c r="CR22" s="276"/>
      <c r="CS22" s="265"/>
      <c r="CT22" s="276"/>
      <c r="CU22" s="265"/>
      <c r="CV22" s="276"/>
      <c r="CW22" s="265"/>
      <c r="CX22" s="276"/>
      <c r="CY22" s="242"/>
      <c r="CZ22" s="276"/>
      <c r="DA22" s="242"/>
      <c r="DB22" s="276"/>
      <c r="DC22" s="242"/>
      <c r="DD22" s="276"/>
      <c r="DE22" s="242"/>
      <c r="DF22" s="276"/>
      <c r="DG22" s="265"/>
      <c r="DH22" s="276"/>
      <c r="DI22" s="265"/>
      <c r="DJ22" s="276"/>
      <c r="DK22" s="265"/>
      <c r="DL22" s="276"/>
      <c r="DM22" s="265"/>
      <c r="DN22" s="276"/>
      <c r="DO22" s="265"/>
      <c r="DP22" s="276"/>
      <c r="DQ22" s="264"/>
      <c r="DR22" s="273"/>
      <c r="DS22" s="334"/>
      <c r="DT22" s="273"/>
      <c r="DU22" s="334"/>
      <c r="DV22" s="584"/>
      <c r="DW22" s="334"/>
      <c r="DX22" s="277"/>
      <c r="DY22" s="264"/>
      <c r="DZ22" s="318"/>
      <c r="EA22" s="264"/>
      <c r="EB22" s="578"/>
      <c r="EC22" s="264"/>
      <c r="ED22" s="278"/>
      <c r="EE22" s="264"/>
      <c r="EF22" s="406"/>
      <c r="EG22" s="96"/>
      <c r="EH22" s="279"/>
      <c r="EI22" s="251">
        <f>SUMPRODUCT(D22:EH22,'Bilaspur R'!D22:EH22)</f>
        <v>1883.52</v>
      </c>
      <c r="EJ22" s="3" t="s">
        <v>1023</v>
      </c>
      <c r="ER22" s="64" t="s">
        <v>38</v>
      </c>
      <c r="ES22" s="61" t="str">
        <f t="shared" si="0"/>
        <v>Maa Ambey</v>
      </c>
      <c r="ET22" s="24">
        <f t="shared" si="2"/>
        <v>1883.52</v>
      </c>
    </row>
    <row r="23" spans="2:150" ht="15" customHeight="1">
      <c r="B23" s="69">
        <f t="shared" si="3"/>
        <v>18</v>
      </c>
      <c r="C23" s="61" t="s">
        <v>876</v>
      </c>
      <c r="D23" s="262"/>
      <c r="E23" s="263"/>
      <c r="F23" s="264"/>
      <c r="G23" s="262"/>
      <c r="H23" s="263"/>
      <c r="I23" s="264"/>
      <c r="J23" s="322"/>
      <c r="K23" s="263"/>
      <c r="L23" s="264"/>
      <c r="M23" s="322"/>
      <c r="N23" s="263"/>
      <c r="O23" s="264"/>
      <c r="P23" s="416"/>
      <c r="Q23" s="263"/>
      <c r="R23" s="264"/>
      <c r="S23" s="265"/>
      <c r="T23" s="263"/>
      <c r="U23" s="264"/>
      <c r="V23" s="425"/>
      <c r="W23" s="263"/>
      <c r="X23" s="264"/>
      <c r="Y23" s="262"/>
      <c r="Z23" s="264"/>
      <c r="AA23" s="381"/>
      <c r="AB23" s="265"/>
      <c r="AC23" s="266"/>
      <c r="AD23" s="264"/>
      <c r="AE23" s="361"/>
      <c r="AF23" s="266"/>
      <c r="AG23" s="264"/>
      <c r="AH23" s="262"/>
      <c r="AI23" s="267"/>
      <c r="AJ23" s="264"/>
      <c r="AK23" s="262"/>
      <c r="AL23" s="267"/>
      <c r="AM23" s="264"/>
      <c r="AN23" s="262"/>
      <c r="AO23" s="267"/>
      <c r="AP23" s="264"/>
      <c r="AQ23" s="262"/>
      <c r="AR23" s="267"/>
      <c r="AS23" s="264"/>
      <c r="AT23" s="388"/>
      <c r="AU23" s="268"/>
      <c r="AV23" s="265"/>
      <c r="AW23" s="266"/>
      <c r="AX23" s="264"/>
      <c r="AY23" s="265"/>
      <c r="AZ23" s="266"/>
      <c r="BA23" s="264"/>
      <c r="BB23" s="262"/>
      <c r="BC23" s="267"/>
      <c r="BD23" s="264"/>
      <c r="BE23" s="262"/>
      <c r="BF23" s="267"/>
      <c r="BG23" s="264"/>
      <c r="BH23" s="262"/>
      <c r="BI23" s="267"/>
      <c r="BJ23" s="264"/>
      <c r="BK23" s="388"/>
      <c r="BL23" s="268"/>
      <c r="BM23" s="262"/>
      <c r="BN23" s="267"/>
      <c r="BO23" s="264"/>
      <c r="BP23" s="266"/>
      <c r="BQ23" s="267"/>
      <c r="BR23" s="264"/>
      <c r="BS23" s="269"/>
      <c r="BT23" s="270"/>
      <c r="BU23" s="264"/>
      <c r="BV23" s="281"/>
      <c r="BW23" s="270"/>
      <c r="BX23" s="264"/>
      <c r="BY23" s="271"/>
      <c r="BZ23" s="270"/>
      <c r="CA23" s="264"/>
      <c r="CB23" s="265"/>
      <c r="CC23" s="270"/>
      <c r="CD23" s="264"/>
      <c r="CE23" s="265"/>
      <c r="CF23" s="267"/>
      <c r="CG23" s="264"/>
      <c r="CH23" s="318"/>
      <c r="CI23" s="270"/>
      <c r="CJ23" s="264"/>
      <c r="CK23" s="272">
        <v>20</v>
      </c>
      <c r="CL23" s="264"/>
      <c r="CM23" s="374"/>
      <c r="CN23" s="273"/>
      <c r="CO23" s="274"/>
      <c r="CP23" s="275">
        <f t="shared" si="1"/>
        <v>20</v>
      </c>
      <c r="CQ23" s="265"/>
      <c r="CR23" s="276"/>
      <c r="CS23" s="265"/>
      <c r="CT23" s="276"/>
      <c r="CU23" s="265"/>
      <c r="CV23" s="276"/>
      <c r="CW23" s="265"/>
      <c r="CX23" s="276"/>
      <c r="CY23" s="242"/>
      <c r="CZ23" s="276"/>
      <c r="DA23" s="242"/>
      <c r="DB23" s="276"/>
      <c r="DC23" s="242"/>
      <c r="DD23" s="276"/>
      <c r="DE23" s="242"/>
      <c r="DF23" s="276"/>
      <c r="DG23" s="265"/>
      <c r="DH23" s="276"/>
      <c r="DI23" s="265"/>
      <c r="DJ23" s="276"/>
      <c r="DK23" s="265"/>
      <c r="DL23" s="276"/>
      <c r="DM23" s="265"/>
      <c r="DN23" s="276"/>
      <c r="DO23" s="265"/>
      <c r="DP23" s="276"/>
      <c r="DQ23" s="264"/>
      <c r="DR23" s="273"/>
      <c r="DS23" s="334"/>
      <c r="DT23" s="273"/>
      <c r="DU23" s="334"/>
      <c r="DV23" s="584"/>
      <c r="DW23" s="334"/>
      <c r="DX23" s="277"/>
      <c r="DY23" s="264"/>
      <c r="DZ23" s="318"/>
      <c r="EA23" s="264"/>
      <c r="EB23" s="578"/>
      <c r="EC23" s="264"/>
      <c r="ED23" s="278"/>
      <c r="EE23" s="264"/>
      <c r="EF23" s="406"/>
      <c r="EG23" s="96"/>
      <c r="EH23" s="279"/>
      <c r="EI23" s="251">
        <f>SUMPRODUCT(D23:EH23,'Bilaspur R'!D23:EH23)</f>
        <v>7100</v>
      </c>
      <c r="EJ23" s="3" t="s">
        <v>1023</v>
      </c>
      <c r="ER23" s="64" t="s">
        <v>39</v>
      </c>
      <c r="ES23" s="61" t="str">
        <f t="shared" si="0"/>
        <v>Sapan Das</v>
      </c>
      <c r="ET23" s="24">
        <f t="shared" si="2"/>
        <v>7100</v>
      </c>
    </row>
    <row r="24" spans="2:150" ht="15" customHeight="1">
      <c r="B24" s="69">
        <f t="shared" si="3"/>
        <v>19</v>
      </c>
      <c r="C24" s="90" t="s">
        <v>875</v>
      </c>
      <c r="D24" s="262">
        <v>2</v>
      </c>
      <c r="E24" s="263"/>
      <c r="F24" s="264"/>
      <c r="G24" s="262"/>
      <c r="H24" s="263"/>
      <c r="I24" s="264"/>
      <c r="J24" s="322"/>
      <c r="K24" s="263"/>
      <c r="L24" s="264"/>
      <c r="M24" s="322"/>
      <c r="N24" s="263"/>
      <c r="O24" s="264"/>
      <c r="P24" s="416"/>
      <c r="Q24" s="263"/>
      <c r="R24" s="264"/>
      <c r="S24" s="265"/>
      <c r="T24" s="263"/>
      <c r="U24" s="264"/>
      <c r="V24" s="425"/>
      <c r="W24" s="263"/>
      <c r="X24" s="264"/>
      <c r="Y24" s="262"/>
      <c r="Z24" s="264"/>
      <c r="AA24" s="381"/>
      <c r="AB24" s="265"/>
      <c r="AC24" s="266"/>
      <c r="AD24" s="264"/>
      <c r="AE24" s="361"/>
      <c r="AF24" s="266"/>
      <c r="AG24" s="264"/>
      <c r="AH24" s="262"/>
      <c r="AI24" s="267"/>
      <c r="AJ24" s="264"/>
      <c r="AK24" s="262"/>
      <c r="AL24" s="267"/>
      <c r="AM24" s="264"/>
      <c r="AN24" s="262"/>
      <c r="AO24" s="267"/>
      <c r="AP24" s="264"/>
      <c r="AQ24" s="262"/>
      <c r="AR24" s="267"/>
      <c r="AS24" s="264"/>
      <c r="AT24" s="388"/>
      <c r="AU24" s="268"/>
      <c r="AV24" s="265"/>
      <c r="AW24" s="266"/>
      <c r="AX24" s="264"/>
      <c r="AY24" s="265"/>
      <c r="AZ24" s="266"/>
      <c r="BA24" s="264"/>
      <c r="BB24" s="262"/>
      <c r="BC24" s="267"/>
      <c r="BD24" s="264"/>
      <c r="BE24" s="262"/>
      <c r="BF24" s="267"/>
      <c r="BG24" s="264"/>
      <c r="BH24" s="262"/>
      <c r="BI24" s="267"/>
      <c r="BJ24" s="264"/>
      <c r="BK24" s="388"/>
      <c r="BL24" s="268"/>
      <c r="BM24" s="262"/>
      <c r="BN24" s="267"/>
      <c r="BO24" s="264"/>
      <c r="BP24" s="266"/>
      <c r="BQ24" s="267"/>
      <c r="BR24" s="264"/>
      <c r="BS24" s="269"/>
      <c r="BT24" s="270"/>
      <c r="BU24" s="264"/>
      <c r="BV24" s="281"/>
      <c r="BW24" s="270"/>
      <c r="BX24" s="264"/>
      <c r="BY24" s="271"/>
      <c r="BZ24" s="270"/>
      <c r="CA24" s="264"/>
      <c r="CB24" s="265"/>
      <c r="CC24" s="270"/>
      <c r="CD24" s="264"/>
      <c r="CE24" s="265"/>
      <c r="CF24" s="267"/>
      <c r="CG24" s="264"/>
      <c r="CH24" s="318"/>
      <c r="CI24" s="270"/>
      <c r="CJ24" s="264"/>
      <c r="CK24" s="272"/>
      <c r="CL24" s="264"/>
      <c r="CM24" s="374"/>
      <c r="CN24" s="273"/>
      <c r="CO24" s="274"/>
      <c r="CP24" s="275">
        <f t="shared" si="1"/>
        <v>0</v>
      </c>
      <c r="CQ24" s="265"/>
      <c r="CR24" s="276"/>
      <c r="CS24" s="265"/>
      <c r="CT24" s="276"/>
      <c r="CU24" s="265"/>
      <c r="CV24" s="276"/>
      <c r="CW24" s="265"/>
      <c r="CX24" s="276"/>
      <c r="CY24" s="242"/>
      <c r="CZ24" s="276"/>
      <c r="DA24" s="242"/>
      <c r="DB24" s="276"/>
      <c r="DC24" s="242"/>
      <c r="DD24" s="276"/>
      <c r="DE24" s="242"/>
      <c r="DF24" s="276"/>
      <c r="DG24" s="265"/>
      <c r="DH24" s="276"/>
      <c r="DI24" s="265"/>
      <c r="DJ24" s="276"/>
      <c r="DK24" s="265"/>
      <c r="DL24" s="276"/>
      <c r="DM24" s="265"/>
      <c r="DN24" s="276"/>
      <c r="DO24" s="265"/>
      <c r="DP24" s="276"/>
      <c r="DQ24" s="264"/>
      <c r="DR24" s="273"/>
      <c r="DS24" s="334"/>
      <c r="DT24" s="273"/>
      <c r="DU24" s="334"/>
      <c r="DV24" s="584"/>
      <c r="DW24" s="334"/>
      <c r="DX24" s="277"/>
      <c r="DY24" s="264"/>
      <c r="DZ24" s="318"/>
      <c r="EA24" s="264"/>
      <c r="EB24" s="578"/>
      <c r="EC24" s="264"/>
      <c r="ED24" s="278"/>
      <c r="EE24" s="264"/>
      <c r="EF24" s="406"/>
      <c r="EG24" s="96"/>
      <c r="EH24" s="279"/>
      <c r="EI24" s="251">
        <f>SUMPRODUCT(D24:EH24,'Bilaspur R'!D24:EH24)</f>
        <v>1255.68</v>
      </c>
      <c r="EJ24" s="3" t="s">
        <v>1023</v>
      </c>
      <c r="ER24" s="64" t="s">
        <v>40</v>
      </c>
      <c r="ES24" s="61" t="str">
        <f t="shared" si="0"/>
        <v>Sai Dairy</v>
      </c>
      <c r="ET24" s="24">
        <f t="shared" si="2"/>
        <v>1255.68</v>
      </c>
    </row>
    <row r="25" spans="2:150" ht="15" customHeight="1">
      <c r="B25" s="69">
        <f t="shared" si="3"/>
        <v>20</v>
      </c>
      <c r="C25" s="61" t="s">
        <v>877</v>
      </c>
      <c r="D25" s="262">
        <v>2</v>
      </c>
      <c r="E25" s="263"/>
      <c r="F25" s="264"/>
      <c r="G25" s="262"/>
      <c r="H25" s="263"/>
      <c r="I25" s="264"/>
      <c r="J25" s="322"/>
      <c r="K25" s="263"/>
      <c r="L25" s="264"/>
      <c r="M25" s="322"/>
      <c r="N25" s="263"/>
      <c r="O25" s="264"/>
      <c r="P25" s="416"/>
      <c r="Q25" s="263"/>
      <c r="R25" s="264"/>
      <c r="S25" s="265"/>
      <c r="T25" s="263"/>
      <c r="U25" s="264"/>
      <c r="V25" s="425"/>
      <c r="W25" s="263"/>
      <c r="X25" s="264"/>
      <c r="Y25" s="262"/>
      <c r="Z25" s="264"/>
      <c r="AA25" s="381"/>
      <c r="AB25" s="265"/>
      <c r="AC25" s="266"/>
      <c r="AD25" s="264"/>
      <c r="AE25" s="361"/>
      <c r="AF25" s="266"/>
      <c r="AG25" s="264"/>
      <c r="AH25" s="262"/>
      <c r="AI25" s="267"/>
      <c r="AJ25" s="264"/>
      <c r="AK25" s="262"/>
      <c r="AL25" s="267"/>
      <c r="AM25" s="264"/>
      <c r="AN25" s="262"/>
      <c r="AO25" s="267"/>
      <c r="AP25" s="264"/>
      <c r="AQ25" s="262"/>
      <c r="AR25" s="267"/>
      <c r="AS25" s="264"/>
      <c r="AT25" s="388"/>
      <c r="AU25" s="268"/>
      <c r="AV25" s="265"/>
      <c r="AW25" s="266"/>
      <c r="AX25" s="264"/>
      <c r="AY25" s="265"/>
      <c r="AZ25" s="266"/>
      <c r="BA25" s="264"/>
      <c r="BB25" s="262"/>
      <c r="BC25" s="267"/>
      <c r="BD25" s="264"/>
      <c r="BE25" s="262"/>
      <c r="BF25" s="267"/>
      <c r="BG25" s="264"/>
      <c r="BH25" s="262"/>
      <c r="BI25" s="267"/>
      <c r="BJ25" s="264"/>
      <c r="BK25" s="388"/>
      <c r="BL25" s="268"/>
      <c r="BM25" s="262"/>
      <c r="BN25" s="267"/>
      <c r="BO25" s="264"/>
      <c r="BP25" s="266"/>
      <c r="BQ25" s="267"/>
      <c r="BR25" s="264"/>
      <c r="BS25" s="269"/>
      <c r="BT25" s="270"/>
      <c r="BU25" s="264"/>
      <c r="BV25" s="281"/>
      <c r="BW25" s="270"/>
      <c r="BX25" s="264"/>
      <c r="BY25" s="271"/>
      <c r="BZ25" s="270"/>
      <c r="CA25" s="264"/>
      <c r="CB25" s="265"/>
      <c r="CC25" s="270"/>
      <c r="CD25" s="264"/>
      <c r="CE25" s="265"/>
      <c r="CF25" s="267"/>
      <c r="CG25" s="264"/>
      <c r="CH25" s="318"/>
      <c r="CI25" s="270"/>
      <c r="CJ25" s="264"/>
      <c r="CK25" s="272"/>
      <c r="CL25" s="264"/>
      <c r="CM25" s="374"/>
      <c r="CN25" s="273"/>
      <c r="CO25" s="274"/>
      <c r="CP25" s="275">
        <f t="shared" si="1"/>
        <v>0</v>
      </c>
      <c r="CQ25" s="265"/>
      <c r="CR25" s="276"/>
      <c r="CS25" s="265"/>
      <c r="CT25" s="276"/>
      <c r="CU25" s="265"/>
      <c r="CV25" s="276"/>
      <c r="CW25" s="265"/>
      <c r="CX25" s="276"/>
      <c r="CY25" s="242"/>
      <c r="CZ25" s="276"/>
      <c r="DA25" s="242"/>
      <c r="DB25" s="276"/>
      <c r="DC25" s="242"/>
      <c r="DD25" s="276"/>
      <c r="DE25" s="242"/>
      <c r="DF25" s="276"/>
      <c r="DG25" s="265"/>
      <c r="DH25" s="276"/>
      <c r="DI25" s="265"/>
      <c r="DJ25" s="276"/>
      <c r="DK25" s="265"/>
      <c r="DL25" s="276"/>
      <c r="DM25" s="265"/>
      <c r="DN25" s="276"/>
      <c r="DO25" s="265"/>
      <c r="DP25" s="276"/>
      <c r="DQ25" s="264"/>
      <c r="DR25" s="273"/>
      <c r="DS25" s="334"/>
      <c r="DT25" s="273"/>
      <c r="DU25" s="334"/>
      <c r="DV25" s="584"/>
      <c r="DW25" s="334"/>
      <c r="DX25" s="277"/>
      <c r="DY25" s="264"/>
      <c r="DZ25" s="318"/>
      <c r="EA25" s="264"/>
      <c r="EB25" s="578"/>
      <c r="EC25" s="264"/>
      <c r="ED25" s="278"/>
      <c r="EE25" s="264"/>
      <c r="EF25" s="406"/>
      <c r="EG25" s="96"/>
      <c r="EH25" s="279"/>
      <c r="EI25" s="251">
        <f>SUMPRODUCT(D25:EH25,'Bilaspur R'!D25:EH25)</f>
        <v>1255.68</v>
      </c>
      <c r="EJ25" s="3" t="s">
        <v>1023</v>
      </c>
      <c r="ER25" s="64" t="s">
        <v>41</v>
      </c>
      <c r="ES25" s="61" t="str">
        <f t="shared" si="0"/>
        <v>Surbhi</v>
      </c>
      <c r="ET25" s="24">
        <f t="shared" si="2"/>
        <v>1255.68</v>
      </c>
    </row>
    <row r="26" spans="2:150" ht="15" customHeight="1">
      <c r="B26" s="69">
        <f t="shared" si="3"/>
        <v>21</v>
      </c>
      <c r="C26" s="61" t="s">
        <v>878</v>
      </c>
      <c r="D26" s="262">
        <v>4</v>
      </c>
      <c r="E26" s="263"/>
      <c r="F26" s="264"/>
      <c r="G26" s="262"/>
      <c r="H26" s="263"/>
      <c r="I26" s="264"/>
      <c r="J26" s="322"/>
      <c r="K26" s="263"/>
      <c r="L26" s="264"/>
      <c r="M26" s="322"/>
      <c r="N26" s="263"/>
      <c r="O26" s="264"/>
      <c r="P26" s="416"/>
      <c r="Q26" s="263"/>
      <c r="R26" s="264"/>
      <c r="S26" s="265"/>
      <c r="T26" s="263"/>
      <c r="U26" s="264"/>
      <c r="V26" s="425"/>
      <c r="W26" s="263"/>
      <c r="X26" s="264"/>
      <c r="Y26" s="262"/>
      <c r="Z26" s="264"/>
      <c r="AA26" s="381"/>
      <c r="AB26" s="265"/>
      <c r="AC26" s="266"/>
      <c r="AD26" s="264"/>
      <c r="AE26" s="361"/>
      <c r="AF26" s="266"/>
      <c r="AG26" s="264"/>
      <c r="AH26" s="262"/>
      <c r="AI26" s="267"/>
      <c r="AJ26" s="264"/>
      <c r="AK26" s="262"/>
      <c r="AL26" s="267"/>
      <c r="AM26" s="264"/>
      <c r="AN26" s="262"/>
      <c r="AO26" s="267"/>
      <c r="AP26" s="264"/>
      <c r="AQ26" s="262"/>
      <c r="AR26" s="267"/>
      <c r="AS26" s="264"/>
      <c r="AT26" s="388"/>
      <c r="AU26" s="268"/>
      <c r="AV26" s="265"/>
      <c r="AW26" s="266"/>
      <c r="AX26" s="264"/>
      <c r="AY26" s="265"/>
      <c r="AZ26" s="266"/>
      <c r="BA26" s="264"/>
      <c r="BB26" s="262"/>
      <c r="BC26" s="267"/>
      <c r="BD26" s="264"/>
      <c r="BE26" s="262"/>
      <c r="BF26" s="267"/>
      <c r="BG26" s="264"/>
      <c r="BH26" s="262"/>
      <c r="BI26" s="267"/>
      <c r="BJ26" s="264"/>
      <c r="BK26" s="388"/>
      <c r="BL26" s="268"/>
      <c r="BM26" s="262"/>
      <c r="BN26" s="267"/>
      <c r="BO26" s="264"/>
      <c r="BP26" s="266"/>
      <c r="BQ26" s="267"/>
      <c r="BR26" s="264"/>
      <c r="BS26" s="269"/>
      <c r="BT26" s="270"/>
      <c r="BU26" s="264"/>
      <c r="BV26" s="281"/>
      <c r="BW26" s="270"/>
      <c r="BX26" s="264"/>
      <c r="BY26" s="271"/>
      <c r="BZ26" s="270"/>
      <c r="CA26" s="264"/>
      <c r="CB26" s="265"/>
      <c r="CC26" s="270"/>
      <c r="CD26" s="264"/>
      <c r="CE26" s="265"/>
      <c r="CF26" s="267"/>
      <c r="CG26" s="264"/>
      <c r="CH26" s="318"/>
      <c r="CI26" s="270"/>
      <c r="CJ26" s="264"/>
      <c r="CK26" s="272"/>
      <c r="CL26" s="264"/>
      <c r="CM26" s="374"/>
      <c r="CN26" s="273"/>
      <c r="CO26" s="274"/>
      <c r="CP26" s="275">
        <f t="shared" si="1"/>
        <v>0</v>
      </c>
      <c r="CQ26" s="265"/>
      <c r="CR26" s="276"/>
      <c r="CS26" s="265"/>
      <c r="CT26" s="276"/>
      <c r="CU26" s="265"/>
      <c r="CV26" s="276"/>
      <c r="CW26" s="265"/>
      <c r="CX26" s="276"/>
      <c r="CY26" s="242"/>
      <c r="CZ26" s="276"/>
      <c r="DA26" s="242"/>
      <c r="DB26" s="276"/>
      <c r="DC26" s="242"/>
      <c r="DD26" s="276"/>
      <c r="DE26" s="242"/>
      <c r="DF26" s="276"/>
      <c r="DG26" s="265"/>
      <c r="DH26" s="276"/>
      <c r="DI26" s="265"/>
      <c r="DJ26" s="276"/>
      <c r="DK26" s="265"/>
      <c r="DL26" s="276"/>
      <c r="DM26" s="265"/>
      <c r="DN26" s="276"/>
      <c r="DO26" s="265"/>
      <c r="DP26" s="276"/>
      <c r="DQ26" s="264"/>
      <c r="DR26" s="273"/>
      <c r="DS26" s="334"/>
      <c r="DT26" s="273"/>
      <c r="DU26" s="334"/>
      <c r="DV26" s="584"/>
      <c r="DW26" s="334"/>
      <c r="DX26" s="277"/>
      <c r="DY26" s="264"/>
      <c r="DZ26" s="318"/>
      <c r="EA26" s="264"/>
      <c r="EB26" s="578"/>
      <c r="EC26" s="264"/>
      <c r="ED26" s="278"/>
      <c r="EE26" s="264"/>
      <c r="EF26" s="406"/>
      <c r="EG26" s="96"/>
      <c r="EH26" s="279"/>
      <c r="EI26" s="251">
        <f>SUMPRODUCT(D26:EH26,'Bilaspur R'!D26:EH26)</f>
        <v>2511.36</v>
      </c>
      <c r="EJ26" s="3" t="s">
        <v>1023</v>
      </c>
      <c r="ER26" s="64" t="s">
        <v>42</v>
      </c>
      <c r="ES26" s="61" t="str">
        <f t="shared" si="0"/>
        <v>Sushil Milk</v>
      </c>
      <c r="ET26" s="24">
        <f t="shared" si="2"/>
        <v>2511.36</v>
      </c>
    </row>
    <row r="27" spans="2:150" ht="15" hidden="1" customHeight="1">
      <c r="B27" s="69">
        <f t="shared" si="3"/>
        <v>22</v>
      </c>
      <c r="C27" s="61" t="s">
        <v>161</v>
      </c>
      <c r="D27" s="262"/>
      <c r="E27" s="263"/>
      <c r="F27" s="264"/>
      <c r="G27" s="262"/>
      <c r="H27" s="263"/>
      <c r="I27" s="264"/>
      <c r="J27" s="322"/>
      <c r="K27" s="263"/>
      <c r="L27" s="264"/>
      <c r="M27" s="322"/>
      <c r="N27" s="263"/>
      <c r="O27" s="264"/>
      <c r="P27" s="416"/>
      <c r="Q27" s="263"/>
      <c r="R27" s="264"/>
      <c r="S27" s="265"/>
      <c r="T27" s="263"/>
      <c r="U27" s="264"/>
      <c r="V27" s="425"/>
      <c r="W27" s="263"/>
      <c r="X27" s="264"/>
      <c r="Y27" s="262"/>
      <c r="Z27" s="264"/>
      <c r="AA27" s="381"/>
      <c r="AB27" s="265"/>
      <c r="AC27" s="266"/>
      <c r="AD27" s="264"/>
      <c r="AE27" s="361"/>
      <c r="AF27" s="266"/>
      <c r="AG27" s="264"/>
      <c r="AH27" s="262"/>
      <c r="AI27" s="267"/>
      <c r="AJ27" s="264"/>
      <c r="AK27" s="262"/>
      <c r="AL27" s="267"/>
      <c r="AM27" s="264"/>
      <c r="AN27" s="262"/>
      <c r="AO27" s="267"/>
      <c r="AP27" s="264"/>
      <c r="AQ27" s="262"/>
      <c r="AR27" s="267"/>
      <c r="AS27" s="264"/>
      <c r="AT27" s="388"/>
      <c r="AU27" s="268"/>
      <c r="AV27" s="265"/>
      <c r="AW27" s="266"/>
      <c r="AX27" s="264"/>
      <c r="AY27" s="265"/>
      <c r="AZ27" s="266"/>
      <c r="BA27" s="264"/>
      <c r="BB27" s="262"/>
      <c r="BC27" s="267"/>
      <c r="BD27" s="264"/>
      <c r="BE27" s="262"/>
      <c r="BF27" s="267"/>
      <c r="BG27" s="264"/>
      <c r="BH27" s="262"/>
      <c r="BI27" s="267"/>
      <c r="BJ27" s="264"/>
      <c r="BK27" s="388"/>
      <c r="BL27" s="268"/>
      <c r="BM27" s="262"/>
      <c r="BN27" s="267"/>
      <c r="BO27" s="264"/>
      <c r="BP27" s="266"/>
      <c r="BQ27" s="267"/>
      <c r="BR27" s="264"/>
      <c r="BS27" s="269"/>
      <c r="BT27" s="270"/>
      <c r="BU27" s="264"/>
      <c r="BV27" s="281"/>
      <c r="BW27" s="270"/>
      <c r="BX27" s="264"/>
      <c r="BY27" s="271"/>
      <c r="BZ27" s="270"/>
      <c r="CA27" s="264"/>
      <c r="CB27" s="265"/>
      <c r="CC27" s="270"/>
      <c r="CD27" s="264"/>
      <c r="CE27" s="265"/>
      <c r="CF27" s="267"/>
      <c r="CG27" s="264"/>
      <c r="CH27" s="318"/>
      <c r="CI27" s="270"/>
      <c r="CJ27" s="264"/>
      <c r="CK27" s="272"/>
      <c r="CL27" s="264"/>
      <c r="CM27" s="374"/>
      <c r="CN27" s="273"/>
      <c r="CO27" s="274"/>
      <c r="CP27" s="275">
        <f t="shared" si="1"/>
        <v>0</v>
      </c>
      <c r="CQ27" s="265"/>
      <c r="CR27" s="276"/>
      <c r="CS27" s="265"/>
      <c r="CT27" s="276"/>
      <c r="CU27" s="265"/>
      <c r="CV27" s="276"/>
      <c r="CW27" s="265"/>
      <c r="CX27" s="276"/>
      <c r="CY27" s="242"/>
      <c r="CZ27" s="276"/>
      <c r="DA27" s="242"/>
      <c r="DB27" s="276"/>
      <c r="DC27" s="242"/>
      <c r="DD27" s="276"/>
      <c r="DE27" s="242"/>
      <c r="DF27" s="276"/>
      <c r="DG27" s="265"/>
      <c r="DH27" s="276"/>
      <c r="DI27" s="265"/>
      <c r="DJ27" s="276"/>
      <c r="DK27" s="265"/>
      <c r="DL27" s="276"/>
      <c r="DM27" s="265"/>
      <c r="DN27" s="276"/>
      <c r="DO27" s="265"/>
      <c r="DP27" s="276"/>
      <c r="DQ27" s="264"/>
      <c r="DR27" s="273"/>
      <c r="DS27" s="334"/>
      <c r="DT27" s="273"/>
      <c r="DU27" s="334"/>
      <c r="DV27" s="584"/>
      <c r="DW27" s="334"/>
      <c r="DX27" s="277"/>
      <c r="DY27" s="264"/>
      <c r="DZ27" s="318"/>
      <c r="EA27" s="264"/>
      <c r="EB27" s="578"/>
      <c r="EC27" s="264"/>
      <c r="ED27" s="278"/>
      <c r="EE27" s="264"/>
      <c r="EF27" s="406"/>
      <c r="EG27" s="96"/>
      <c r="EH27" s="279"/>
      <c r="EI27" s="251">
        <f>SUMPRODUCT(D27:EH27,'Bilaspur R'!D27:EH27)</f>
        <v>0</v>
      </c>
      <c r="EJ27" s="3" t="s">
        <v>1023</v>
      </c>
      <c r="ER27" s="64" t="s">
        <v>43</v>
      </c>
      <c r="ES27" s="61" t="str">
        <f t="shared" si="0"/>
        <v>Abhi Enterprises</v>
      </c>
      <c r="ET27" s="24">
        <f t="shared" si="2"/>
        <v>0</v>
      </c>
    </row>
    <row r="28" spans="2:150" ht="15" hidden="1" customHeight="1">
      <c r="B28" s="69">
        <f t="shared" si="3"/>
        <v>23</v>
      </c>
      <c r="C28" s="90" t="s">
        <v>859</v>
      </c>
      <c r="D28" s="262"/>
      <c r="E28" s="263"/>
      <c r="F28" s="264"/>
      <c r="G28" s="262"/>
      <c r="H28" s="263"/>
      <c r="I28" s="264"/>
      <c r="J28" s="322"/>
      <c r="K28" s="263"/>
      <c r="L28" s="264"/>
      <c r="M28" s="322"/>
      <c r="N28" s="263"/>
      <c r="O28" s="264"/>
      <c r="P28" s="416"/>
      <c r="Q28" s="263"/>
      <c r="R28" s="264"/>
      <c r="S28" s="265"/>
      <c r="T28" s="263"/>
      <c r="U28" s="264"/>
      <c r="V28" s="425"/>
      <c r="W28" s="263"/>
      <c r="X28" s="264"/>
      <c r="Y28" s="262"/>
      <c r="Z28" s="264"/>
      <c r="AA28" s="381"/>
      <c r="AB28" s="265"/>
      <c r="AC28" s="266"/>
      <c r="AD28" s="264"/>
      <c r="AE28" s="361"/>
      <c r="AF28" s="266"/>
      <c r="AG28" s="264"/>
      <c r="AH28" s="262"/>
      <c r="AI28" s="267"/>
      <c r="AJ28" s="264"/>
      <c r="AK28" s="262"/>
      <c r="AL28" s="267"/>
      <c r="AM28" s="264"/>
      <c r="AN28" s="262"/>
      <c r="AO28" s="267"/>
      <c r="AP28" s="264"/>
      <c r="AQ28" s="262"/>
      <c r="AR28" s="267"/>
      <c r="AS28" s="264"/>
      <c r="AT28" s="388"/>
      <c r="AU28" s="268"/>
      <c r="AV28" s="265"/>
      <c r="AW28" s="266"/>
      <c r="AX28" s="264"/>
      <c r="AY28" s="265"/>
      <c r="AZ28" s="266"/>
      <c r="BA28" s="264"/>
      <c r="BB28" s="262"/>
      <c r="BC28" s="267"/>
      <c r="BD28" s="264"/>
      <c r="BE28" s="262"/>
      <c r="BF28" s="267"/>
      <c r="BG28" s="264"/>
      <c r="BH28" s="262"/>
      <c r="BI28" s="267"/>
      <c r="BJ28" s="264"/>
      <c r="BK28" s="388"/>
      <c r="BL28" s="268"/>
      <c r="BM28" s="262"/>
      <c r="BN28" s="267"/>
      <c r="BO28" s="264"/>
      <c r="BP28" s="266"/>
      <c r="BQ28" s="267"/>
      <c r="BR28" s="264"/>
      <c r="BS28" s="269"/>
      <c r="BT28" s="270"/>
      <c r="BU28" s="264"/>
      <c r="BV28" s="281"/>
      <c r="BW28" s="270"/>
      <c r="BX28" s="264"/>
      <c r="BY28" s="271"/>
      <c r="BZ28" s="270"/>
      <c r="CA28" s="264"/>
      <c r="CB28" s="265"/>
      <c r="CC28" s="270"/>
      <c r="CD28" s="264"/>
      <c r="CE28" s="265"/>
      <c r="CF28" s="267"/>
      <c r="CG28" s="264"/>
      <c r="CH28" s="318"/>
      <c r="CI28" s="270"/>
      <c r="CJ28" s="264"/>
      <c r="CK28" s="272"/>
      <c r="CL28" s="264"/>
      <c r="CM28" s="374"/>
      <c r="CN28" s="273"/>
      <c r="CO28" s="274"/>
      <c r="CP28" s="275">
        <f t="shared" si="1"/>
        <v>0</v>
      </c>
      <c r="CQ28" s="265"/>
      <c r="CR28" s="276"/>
      <c r="CS28" s="265"/>
      <c r="CT28" s="276"/>
      <c r="CU28" s="265"/>
      <c r="CV28" s="276"/>
      <c r="CW28" s="265"/>
      <c r="CX28" s="276"/>
      <c r="CY28" s="242"/>
      <c r="CZ28" s="276"/>
      <c r="DA28" s="242"/>
      <c r="DB28" s="276"/>
      <c r="DC28" s="242"/>
      <c r="DD28" s="276"/>
      <c r="DE28" s="242"/>
      <c r="DF28" s="276"/>
      <c r="DG28" s="265"/>
      <c r="DH28" s="276"/>
      <c r="DI28" s="265"/>
      <c r="DJ28" s="276"/>
      <c r="DK28" s="265"/>
      <c r="DL28" s="276"/>
      <c r="DM28" s="265"/>
      <c r="DN28" s="276"/>
      <c r="DO28" s="265"/>
      <c r="DP28" s="276"/>
      <c r="DQ28" s="264"/>
      <c r="DR28" s="273"/>
      <c r="DS28" s="334"/>
      <c r="DT28" s="273"/>
      <c r="DU28" s="334"/>
      <c r="DV28" s="584"/>
      <c r="DW28" s="334"/>
      <c r="DX28" s="277"/>
      <c r="DY28" s="264"/>
      <c r="DZ28" s="318"/>
      <c r="EA28" s="264"/>
      <c r="EB28" s="578"/>
      <c r="EC28" s="264"/>
      <c r="ED28" s="278"/>
      <c r="EE28" s="264"/>
      <c r="EF28" s="406"/>
      <c r="EG28" s="96"/>
      <c r="EH28" s="279"/>
      <c r="EI28" s="251">
        <f>SUMPRODUCT(D28:EH28,'Bilaspur R'!D28:EH28)</f>
        <v>0</v>
      </c>
      <c r="EJ28" s="3" t="s">
        <v>1023</v>
      </c>
      <c r="ER28" s="64" t="s">
        <v>44</v>
      </c>
      <c r="ES28" s="61" t="str">
        <f t="shared" si="0"/>
        <v>Bharat</v>
      </c>
      <c r="ET28" s="24">
        <f t="shared" si="2"/>
        <v>0</v>
      </c>
    </row>
    <row r="29" spans="2:150" ht="15" hidden="1" customHeight="1">
      <c r="B29" s="69">
        <f t="shared" si="3"/>
        <v>24</v>
      </c>
      <c r="C29" s="90" t="s">
        <v>167</v>
      </c>
      <c r="D29" s="262"/>
      <c r="E29" s="263"/>
      <c r="F29" s="264"/>
      <c r="G29" s="262"/>
      <c r="H29" s="263"/>
      <c r="I29" s="264"/>
      <c r="J29" s="322"/>
      <c r="K29" s="263"/>
      <c r="L29" s="264"/>
      <c r="M29" s="322"/>
      <c r="N29" s="263"/>
      <c r="O29" s="264"/>
      <c r="P29" s="416"/>
      <c r="Q29" s="263"/>
      <c r="R29" s="264"/>
      <c r="S29" s="265"/>
      <c r="T29" s="263"/>
      <c r="U29" s="264"/>
      <c r="V29" s="425"/>
      <c r="W29" s="263"/>
      <c r="X29" s="264"/>
      <c r="Y29" s="262"/>
      <c r="Z29" s="264"/>
      <c r="AA29" s="381"/>
      <c r="AB29" s="265"/>
      <c r="AC29" s="266"/>
      <c r="AD29" s="264"/>
      <c r="AE29" s="361"/>
      <c r="AF29" s="266"/>
      <c r="AG29" s="264"/>
      <c r="AH29" s="262"/>
      <c r="AI29" s="267"/>
      <c r="AJ29" s="264"/>
      <c r="AK29" s="262"/>
      <c r="AL29" s="267"/>
      <c r="AM29" s="264"/>
      <c r="AN29" s="262"/>
      <c r="AO29" s="267"/>
      <c r="AP29" s="264"/>
      <c r="AQ29" s="262"/>
      <c r="AR29" s="267"/>
      <c r="AS29" s="264"/>
      <c r="AT29" s="388"/>
      <c r="AU29" s="268"/>
      <c r="AV29" s="265"/>
      <c r="AW29" s="266"/>
      <c r="AX29" s="264"/>
      <c r="AY29" s="265"/>
      <c r="AZ29" s="266"/>
      <c r="BA29" s="264"/>
      <c r="BB29" s="262"/>
      <c r="BC29" s="267"/>
      <c r="BD29" s="264"/>
      <c r="BE29" s="262"/>
      <c r="BF29" s="267"/>
      <c r="BG29" s="264"/>
      <c r="BH29" s="262"/>
      <c r="BI29" s="267"/>
      <c r="BJ29" s="264"/>
      <c r="BK29" s="388"/>
      <c r="BL29" s="268"/>
      <c r="BM29" s="262"/>
      <c r="BN29" s="267"/>
      <c r="BO29" s="264"/>
      <c r="BP29" s="266"/>
      <c r="BQ29" s="267"/>
      <c r="BR29" s="264"/>
      <c r="BS29" s="269"/>
      <c r="BT29" s="270"/>
      <c r="BU29" s="264"/>
      <c r="BV29" s="281"/>
      <c r="BW29" s="270"/>
      <c r="BX29" s="264"/>
      <c r="BY29" s="271"/>
      <c r="BZ29" s="270"/>
      <c r="CA29" s="264"/>
      <c r="CB29" s="265"/>
      <c r="CC29" s="270"/>
      <c r="CD29" s="264"/>
      <c r="CE29" s="265"/>
      <c r="CF29" s="267"/>
      <c r="CG29" s="264"/>
      <c r="CH29" s="318"/>
      <c r="CI29" s="270"/>
      <c r="CJ29" s="264"/>
      <c r="CK29" s="272"/>
      <c r="CL29" s="264"/>
      <c r="CM29" s="374"/>
      <c r="CN29" s="273"/>
      <c r="CO29" s="274"/>
      <c r="CP29" s="275">
        <f t="shared" si="1"/>
        <v>0</v>
      </c>
      <c r="CQ29" s="265"/>
      <c r="CR29" s="276"/>
      <c r="CS29" s="265"/>
      <c r="CT29" s="276"/>
      <c r="CU29" s="265"/>
      <c r="CV29" s="276"/>
      <c r="CW29" s="265"/>
      <c r="CX29" s="276"/>
      <c r="CY29" s="242"/>
      <c r="CZ29" s="276"/>
      <c r="DA29" s="242"/>
      <c r="DB29" s="276"/>
      <c r="DC29" s="242"/>
      <c r="DD29" s="276"/>
      <c r="DE29" s="242"/>
      <c r="DF29" s="276"/>
      <c r="DG29" s="265"/>
      <c r="DH29" s="276"/>
      <c r="DI29" s="265"/>
      <c r="DJ29" s="276"/>
      <c r="DK29" s="265"/>
      <c r="DL29" s="276"/>
      <c r="DM29" s="265"/>
      <c r="DN29" s="276"/>
      <c r="DO29" s="265"/>
      <c r="DP29" s="276"/>
      <c r="DQ29" s="264"/>
      <c r="DR29" s="273"/>
      <c r="DS29" s="334"/>
      <c r="DT29" s="273"/>
      <c r="DU29" s="334"/>
      <c r="DV29" s="584"/>
      <c r="DW29" s="334"/>
      <c r="DX29" s="277"/>
      <c r="DY29" s="264"/>
      <c r="DZ29" s="318"/>
      <c r="EA29" s="264"/>
      <c r="EB29" s="578"/>
      <c r="EC29" s="264"/>
      <c r="ED29" s="278"/>
      <c r="EE29" s="264"/>
      <c r="EF29" s="406"/>
      <c r="EG29" s="96"/>
      <c r="EH29" s="279"/>
      <c r="EI29" s="251">
        <f>SUMPRODUCT(D29:EH29,'Bilaspur R'!D29:EH29)</f>
        <v>0</v>
      </c>
      <c r="EJ29" s="3" t="s">
        <v>1023</v>
      </c>
      <c r="ER29" s="64" t="s">
        <v>45</v>
      </c>
      <c r="ES29" s="61" t="str">
        <f t="shared" si="0"/>
        <v>Lala</v>
      </c>
      <c r="ET29" s="24">
        <f t="shared" si="2"/>
        <v>0</v>
      </c>
    </row>
    <row r="30" spans="2:150" ht="15" hidden="1" customHeight="1">
      <c r="B30" s="69">
        <f t="shared" si="3"/>
        <v>25</v>
      </c>
      <c r="C30" s="61" t="s">
        <v>453</v>
      </c>
      <c r="D30" s="262"/>
      <c r="E30" s="263"/>
      <c r="F30" s="264"/>
      <c r="G30" s="262"/>
      <c r="H30" s="263"/>
      <c r="I30" s="264"/>
      <c r="J30" s="322"/>
      <c r="K30" s="263"/>
      <c r="L30" s="264"/>
      <c r="M30" s="322"/>
      <c r="N30" s="263"/>
      <c r="O30" s="264"/>
      <c r="P30" s="416"/>
      <c r="Q30" s="263"/>
      <c r="R30" s="264"/>
      <c r="S30" s="265"/>
      <c r="T30" s="263"/>
      <c r="U30" s="264"/>
      <c r="V30" s="425"/>
      <c r="W30" s="263"/>
      <c r="X30" s="264"/>
      <c r="Y30" s="262"/>
      <c r="Z30" s="264"/>
      <c r="AA30" s="381"/>
      <c r="AB30" s="265"/>
      <c r="AC30" s="266"/>
      <c r="AD30" s="264"/>
      <c r="AE30" s="361"/>
      <c r="AF30" s="266"/>
      <c r="AG30" s="264"/>
      <c r="AH30" s="262"/>
      <c r="AI30" s="267"/>
      <c r="AJ30" s="264"/>
      <c r="AK30" s="262"/>
      <c r="AL30" s="267"/>
      <c r="AM30" s="264"/>
      <c r="AN30" s="262"/>
      <c r="AO30" s="267"/>
      <c r="AP30" s="264"/>
      <c r="AQ30" s="262"/>
      <c r="AR30" s="267"/>
      <c r="AS30" s="264"/>
      <c r="AT30" s="388"/>
      <c r="AU30" s="268"/>
      <c r="AV30" s="265"/>
      <c r="AW30" s="266"/>
      <c r="AX30" s="264"/>
      <c r="AY30" s="265"/>
      <c r="AZ30" s="266"/>
      <c r="BA30" s="264"/>
      <c r="BB30" s="262"/>
      <c r="BC30" s="267"/>
      <c r="BD30" s="264"/>
      <c r="BE30" s="262"/>
      <c r="BF30" s="267"/>
      <c r="BG30" s="264"/>
      <c r="BH30" s="262"/>
      <c r="BI30" s="267"/>
      <c r="BJ30" s="264"/>
      <c r="BK30" s="388"/>
      <c r="BL30" s="268"/>
      <c r="BM30" s="262"/>
      <c r="BN30" s="267"/>
      <c r="BO30" s="264"/>
      <c r="BP30" s="266"/>
      <c r="BQ30" s="267"/>
      <c r="BR30" s="264"/>
      <c r="BS30" s="269"/>
      <c r="BT30" s="270"/>
      <c r="BU30" s="264"/>
      <c r="BV30" s="281"/>
      <c r="BW30" s="270"/>
      <c r="BX30" s="264"/>
      <c r="BY30" s="271"/>
      <c r="BZ30" s="270"/>
      <c r="CA30" s="264"/>
      <c r="CB30" s="265"/>
      <c r="CC30" s="270"/>
      <c r="CD30" s="264"/>
      <c r="CE30" s="265"/>
      <c r="CF30" s="267"/>
      <c r="CG30" s="264"/>
      <c r="CH30" s="318"/>
      <c r="CI30" s="270"/>
      <c r="CJ30" s="264"/>
      <c r="CK30" s="272"/>
      <c r="CL30" s="264"/>
      <c r="CM30" s="374"/>
      <c r="CN30" s="273"/>
      <c r="CO30" s="274"/>
      <c r="CP30" s="275">
        <f t="shared" si="1"/>
        <v>0</v>
      </c>
      <c r="CQ30" s="265"/>
      <c r="CR30" s="276"/>
      <c r="CS30" s="265"/>
      <c r="CT30" s="276"/>
      <c r="CU30" s="265"/>
      <c r="CV30" s="276"/>
      <c r="CW30" s="265"/>
      <c r="CX30" s="276"/>
      <c r="CY30" s="242"/>
      <c r="CZ30" s="276"/>
      <c r="DA30" s="242"/>
      <c r="DB30" s="276"/>
      <c r="DC30" s="242"/>
      <c r="DD30" s="276"/>
      <c r="DE30" s="242"/>
      <c r="DF30" s="276"/>
      <c r="DG30" s="265"/>
      <c r="DH30" s="276"/>
      <c r="DI30" s="265"/>
      <c r="DJ30" s="276"/>
      <c r="DK30" s="265"/>
      <c r="DL30" s="276"/>
      <c r="DM30" s="265"/>
      <c r="DN30" s="276"/>
      <c r="DO30" s="265"/>
      <c r="DP30" s="276"/>
      <c r="DQ30" s="264"/>
      <c r="DR30" s="273"/>
      <c r="DS30" s="334"/>
      <c r="DT30" s="273"/>
      <c r="DU30" s="334"/>
      <c r="DV30" s="584"/>
      <c r="DW30" s="334"/>
      <c r="DX30" s="277"/>
      <c r="DY30" s="264"/>
      <c r="DZ30" s="318"/>
      <c r="EA30" s="264"/>
      <c r="EB30" s="578"/>
      <c r="EC30" s="264"/>
      <c r="ED30" s="278"/>
      <c r="EE30" s="264"/>
      <c r="EF30" s="406"/>
      <c r="EG30" s="96"/>
      <c r="EH30" s="279"/>
      <c r="EI30" s="251">
        <f>SUMPRODUCT(D30:EH30,'Bilaspur R'!D30:EH30)</f>
        <v>0</v>
      </c>
      <c r="EJ30" s="3" t="s">
        <v>1023</v>
      </c>
      <c r="ER30" s="64" t="s">
        <v>46</v>
      </c>
      <c r="ES30" s="61" t="str">
        <f t="shared" si="0"/>
        <v>Shree Shyam</v>
      </c>
      <c r="ET30" s="24">
        <f t="shared" si="2"/>
        <v>0</v>
      </c>
    </row>
    <row r="31" spans="2:150" ht="15" hidden="1" customHeight="1">
      <c r="B31" s="69">
        <f t="shared" si="3"/>
        <v>26</v>
      </c>
      <c r="C31" s="61" t="s">
        <v>867</v>
      </c>
      <c r="D31" s="262"/>
      <c r="E31" s="263"/>
      <c r="F31" s="264"/>
      <c r="G31" s="262"/>
      <c r="H31" s="263"/>
      <c r="I31" s="264"/>
      <c r="J31" s="322"/>
      <c r="K31" s="263"/>
      <c r="L31" s="264"/>
      <c r="M31" s="322"/>
      <c r="N31" s="263"/>
      <c r="O31" s="264"/>
      <c r="P31" s="416"/>
      <c r="Q31" s="263"/>
      <c r="R31" s="264"/>
      <c r="S31" s="265"/>
      <c r="T31" s="263"/>
      <c r="U31" s="264"/>
      <c r="V31" s="425"/>
      <c r="W31" s="263"/>
      <c r="X31" s="264"/>
      <c r="Y31" s="262"/>
      <c r="Z31" s="264"/>
      <c r="AA31" s="381"/>
      <c r="AB31" s="265"/>
      <c r="AC31" s="266"/>
      <c r="AD31" s="264"/>
      <c r="AE31" s="361"/>
      <c r="AF31" s="266"/>
      <c r="AG31" s="264"/>
      <c r="AH31" s="262"/>
      <c r="AI31" s="267"/>
      <c r="AJ31" s="264"/>
      <c r="AK31" s="262"/>
      <c r="AL31" s="267"/>
      <c r="AM31" s="264"/>
      <c r="AN31" s="262"/>
      <c r="AO31" s="267"/>
      <c r="AP31" s="264"/>
      <c r="AQ31" s="262"/>
      <c r="AR31" s="267"/>
      <c r="AS31" s="264"/>
      <c r="AT31" s="388"/>
      <c r="AU31" s="268"/>
      <c r="AV31" s="265"/>
      <c r="AW31" s="266"/>
      <c r="AX31" s="264"/>
      <c r="AY31" s="265"/>
      <c r="AZ31" s="266"/>
      <c r="BA31" s="264"/>
      <c r="BB31" s="262"/>
      <c r="BC31" s="267"/>
      <c r="BD31" s="264"/>
      <c r="BE31" s="262"/>
      <c r="BF31" s="267"/>
      <c r="BG31" s="264"/>
      <c r="BH31" s="262"/>
      <c r="BI31" s="267"/>
      <c r="BJ31" s="264"/>
      <c r="BK31" s="388"/>
      <c r="BL31" s="268"/>
      <c r="BM31" s="262"/>
      <c r="BN31" s="267"/>
      <c r="BO31" s="264"/>
      <c r="BP31" s="266"/>
      <c r="BQ31" s="267"/>
      <c r="BR31" s="264"/>
      <c r="BS31" s="269"/>
      <c r="BT31" s="270"/>
      <c r="BU31" s="264"/>
      <c r="BV31" s="281"/>
      <c r="BW31" s="270"/>
      <c r="BX31" s="264"/>
      <c r="BY31" s="271"/>
      <c r="BZ31" s="270"/>
      <c r="CA31" s="264"/>
      <c r="CB31" s="265"/>
      <c r="CC31" s="270"/>
      <c r="CD31" s="264"/>
      <c r="CE31" s="265"/>
      <c r="CF31" s="267"/>
      <c r="CG31" s="264"/>
      <c r="CH31" s="318"/>
      <c r="CI31" s="270"/>
      <c r="CJ31" s="264"/>
      <c r="CK31" s="272"/>
      <c r="CL31" s="264"/>
      <c r="CM31" s="374"/>
      <c r="CN31" s="273"/>
      <c r="CO31" s="274"/>
      <c r="CP31" s="275">
        <f t="shared" si="1"/>
        <v>0</v>
      </c>
      <c r="CQ31" s="265"/>
      <c r="CR31" s="276"/>
      <c r="CS31" s="265"/>
      <c r="CT31" s="276"/>
      <c r="CU31" s="265"/>
      <c r="CV31" s="276"/>
      <c r="CW31" s="265"/>
      <c r="CX31" s="276"/>
      <c r="CY31" s="242"/>
      <c r="CZ31" s="276"/>
      <c r="DA31" s="242"/>
      <c r="DB31" s="276"/>
      <c r="DC31" s="242"/>
      <c r="DD31" s="276"/>
      <c r="DE31" s="242"/>
      <c r="DF31" s="276"/>
      <c r="DG31" s="265"/>
      <c r="DH31" s="276"/>
      <c r="DI31" s="265"/>
      <c r="DJ31" s="276"/>
      <c r="DK31" s="265"/>
      <c r="DL31" s="276"/>
      <c r="DM31" s="265"/>
      <c r="DN31" s="276"/>
      <c r="DO31" s="265"/>
      <c r="DP31" s="276"/>
      <c r="DQ31" s="264"/>
      <c r="DR31" s="273"/>
      <c r="DS31" s="334"/>
      <c r="DT31" s="273"/>
      <c r="DU31" s="334"/>
      <c r="DV31" s="584"/>
      <c r="DW31" s="334"/>
      <c r="DX31" s="277"/>
      <c r="DY31" s="264"/>
      <c r="DZ31" s="318"/>
      <c r="EA31" s="264"/>
      <c r="EB31" s="578"/>
      <c r="EC31" s="264"/>
      <c r="ED31" s="278"/>
      <c r="EE31" s="264"/>
      <c r="EF31" s="406"/>
      <c r="EG31" s="96"/>
      <c r="EH31" s="279"/>
      <c r="EI31" s="251">
        <f>SUMPRODUCT(D31:EH31,'Bilaspur R'!D31:EH31)</f>
        <v>0</v>
      </c>
      <c r="EJ31" s="3" t="s">
        <v>1016</v>
      </c>
      <c r="ER31" s="64" t="s">
        <v>47</v>
      </c>
      <c r="ES31" s="61" t="str">
        <f t="shared" si="0"/>
        <v>Kamlesh</v>
      </c>
      <c r="ET31" s="24">
        <f t="shared" si="2"/>
        <v>0</v>
      </c>
    </row>
    <row r="32" spans="2:150" ht="15" hidden="1" customHeight="1">
      <c r="B32" s="69">
        <f t="shared" si="3"/>
        <v>27</v>
      </c>
      <c r="C32" s="61"/>
      <c r="D32" s="262"/>
      <c r="E32" s="263"/>
      <c r="F32" s="264"/>
      <c r="G32" s="262"/>
      <c r="H32" s="263"/>
      <c r="I32" s="264"/>
      <c r="J32" s="322"/>
      <c r="K32" s="263"/>
      <c r="L32" s="264"/>
      <c r="M32" s="322"/>
      <c r="N32" s="263"/>
      <c r="O32" s="264"/>
      <c r="P32" s="416"/>
      <c r="Q32" s="263"/>
      <c r="R32" s="264"/>
      <c r="S32" s="265"/>
      <c r="T32" s="263"/>
      <c r="U32" s="264"/>
      <c r="V32" s="425"/>
      <c r="W32" s="263"/>
      <c r="X32" s="264"/>
      <c r="Y32" s="262"/>
      <c r="Z32" s="264"/>
      <c r="AA32" s="381"/>
      <c r="AB32" s="265"/>
      <c r="AC32" s="266"/>
      <c r="AD32" s="264"/>
      <c r="AE32" s="361"/>
      <c r="AF32" s="266"/>
      <c r="AG32" s="264"/>
      <c r="AH32" s="262"/>
      <c r="AI32" s="267"/>
      <c r="AJ32" s="264"/>
      <c r="AK32" s="262"/>
      <c r="AL32" s="267"/>
      <c r="AM32" s="264"/>
      <c r="AN32" s="262"/>
      <c r="AO32" s="267"/>
      <c r="AP32" s="264"/>
      <c r="AQ32" s="262"/>
      <c r="AR32" s="267"/>
      <c r="AS32" s="264"/>
      <c r="AT32" s="388"/>
      <c r="AU32" s="268"/>
      <c r="AV32" s="265"/>
      <c r="AW32" s="266"/>
      <c r="AX32" s="264"/>
      <c r="AY32" s="265"/>
      <c r="AZ32" s="266"/>
      <c r="BA32" s="264"/>
      <c r="BB32" s="262"/>
      <c r="BC32" s="267"/>
      <c r="BD32" s="264"/>
      <c r="BE32" s="262"/>
      <c r="BF32" s="267"/>
      <c r="BG32" s="264"/>
      <c r="BH32" s="262"/>
      <c r="BI32" s="267"/>
      <c r="BJ32" s="264"/>
      <c r="BK32" s="388"/>
      <c r="BL32" s="268"/>
      <c r="BM32" s="262"/>
      <c r="BN32" s="267"/>
      <c r="BO32" s="264"/>
      <c r="BP32" s="266"/>
      <c r="BQ32" s="267"/>
      <c r="BR32" s="264"/>
      <c r="BS32" s="269"/>
      <c r="BT32" s="270"/>
      <c r="BU32" s="264"/>
      <c r="BV32" s="281"/>
      <c r="BW32" s="270"/>
      <c r="BX32" s="264"/>
      <c r="BY32" s="271"/>
      <c r="BZ32" s="270"/>
      <c r="CA32" s="264"/>
      <c r="CB32" s="265"/>
      <c r="CC32" s="270"/>
      <c r="CD32" s="264"/>
      <c r="CE32" s="265"/>
      <c r="CF32" s="267"/>
      <c r="CG32" s="264"/>
      <c r="CH32" s="318"/>
      <c r="CI32" s="270"/>
      <c r="CJ32" s="264"/>
      <c r="CK32" s="272"/>
      <c r="CL32" s="264"/>
      <c r="CM32" s="374"/>
      <c r="CN32" s="273"/>
      <c r="CO32" s="274"/>
      <c r="CP32" s="275">
        <f t="shared" si="1"/>
        <v>0</v>
      </c>
      <c r="CQ32" s="265"/>
      <c r="CR32" s="276"/>
      <c r="CS32" s="265"/>
      <c r="CT32" s="276"/>
      <c r="CU32" s="265"/>
      <c r="CV32" s="276"/>
      <c r="CW32" s="265"/>
      <c r="CX32" s="276"/>
      <c r="CY32" s="242"/>
      <c r="CZ32" s="276"/>
      <c r="DA32" s="242"/>
      <c r="DB32" s="276"/>
      <c r="DC32" s="242"/>
      <c r="DD32" s="276"/>
      <c r="DE32" s="242"/>
      <c r="DF32" s="276"/>
      <c r="DG32" s="265"/>
      <c r="DH32" s="276"/>
      <c r="DI32" s="265"/>
      <c r="DJ32" s="276"/>
      <c r="DK32" s="265"/>
      <c r="DL32" s="276"/>
      <c r="DM32" s="265"/>
      <c r="DN32" s="276"/>
      <c r="DO32" s="265"/>
      <c r="DP32" s="276"/>
      <c r="DQ32" s="264"/>
      <c r="DR32" s="273"/>
      <c r="DS32" s="334"/>
      <c r="DT32" s="273"/>
      <c r="DU32" s="334"/>
      <c r="DV32" s="584"/>
      <c r="DW32" s="334"/>
      <c r="DX32" s="277"/>
      <c r="DY32" s="264"/>
      <c r="DZ32" s="318"/>
      <c r="EA32" s="264"/>
      <c r="EB32" s="578"/>
      <c r="EC32" s="264"/>
      <c r="ED32" s="278"/>
      <c r="EE32" s="264"/>
      <c r="EF32" s="406"/>
      <c r="EG32" s="96"/>
      <c r="EH32" s="279"/>
      <c r="EI32" s="251">
        <f>SUMPRODUCT(D32:EH32,'Bilaspur R'!D32:EH32)</f>
        <v>0</v>
      </c>
      <c r="EJ32" s="3" t="s">
        <v>1016</v>
      </c>
      <c r="ER32" s="64" t="s">
        <v>48</v>
      </c>
      <c r="ES32" s="61">
        <f t="shared" si="0"/>
        <v>0</v>
      </c>
      <c r="ET32" s="24">
        <f t="shared" si="2"/>
        <v>0</v>
      </c>
    </row>
    <row r="33" spans="2:150" ht="15" hidden="1" customHeight="1">
      <c r="B33" s="69">
        <f t="shared" si="3"/>
        <v>28</v>
      </c>
      <c r="C33" s="61"/>
      <c r="D33" s="262"/>
      <c r="E33" s="263"/>
      <c r="F33" s="264"/>
      <c r="G33" s="262"/>
      <c r="H33" s="263"/>
      <c r="I33" s="264"/>
      <c r="J33" s="322"/>
      <c r="K33" s="263"/>
      <c r="L33" s="264"/>
      <c r="M33" s="322"/>
      <c r="N33" s="263"/>
      <c r="O33" s="264"/>
      <c r="P33" s="416"/>
      <c r="Q33" s="263"/>
      <c r="R33" s="264"/>
      <c r="S33" s="265"/>
      <c r="T33" s="263"/>
      <c r="U33" s="264"/>
      <c r="V33" s="425"/>
      <c r="W33" s="263"/>
      <c r="X33" s="264"/>
      <c r="Y33" s="262"/>
      <c r="Z33" s="264"/>
      <c r="AA33" s="381"/>
      <c r="AB33" s="265"/>
      <c r="AC33" s="266"/>
      <c r="AD33" s="264"/>
      <c r="AE33" s="361"/>
      <c r="AF33" s="266"/>
      <c r="AG33" s="264"/>
      <c r="AH33" s="262"/>
      <c r="AI33" s="267"/>
      <c r="AJ33" s="264"/>
      <c r="AK33" s="262"/>
      <c r="AL33" s="267"/>
      <c r="AM33" s="264"/>
      <c r="AN33" s="262"/>
      <c r="AO33" s="267"/>
      <c r="AP33" s="264"/>
      <c r="AQ33" s="262"/>
      <c r="AR33" s="267"/>
      <c r="AS33" s="264"/>
      <c r="AT33" s="388"/>
      <c r="AU33" s="268"/>
      <c r="AV33" s="265"/>
      <c r="AW33" s="266"/>
      <c r="AX33" s="264"/>
      <c r="AY33" s="265"/>
      <c r="AZ33" s="266"/>
      <c r="BA33" s="264"/>
      <c r="BB33" s="262"/>
      <c r="BC33" s="267"/>
      <c r="BD33" s="264"/>
      <c r="BE33" s="262"/>
      <c r="BF33" s="267"/>
      <c r="BG33" s="264"/>
      <c r="BH33" s="262"/>
      <c r="BI33" s="267"/>
      <c r="BJ33" s="264"/>
      <c r="BK33" s="388"/>
      <c r="BL33" s="268"/>
      <c r="BM33" s="262"/>
      <c r="BN33" s="267"/>
      <c r="BO33" s="264"/>
      <c r="BP33" s="266"/>
      <c r="BQ33" s="267"/>
      <c r="BR33" s="264"/>
      <c r="BS33" s="269"/>
      <c r="BT33" s="270"/>
      <c r="BU33" s="264"/>
      <c r="BV33" s="281"/>
      <c r="BW33" s="270"/>
      <c r="BX33" s="264"/>
      <c r="BY33" s="271"/>
      <c r="BZ33" s="270"/>
      <c r="CA33" s="264"/>
      <c r="CB33" s="265"/>
      <c r="CC33" s="270"/>
      <c r="CD33" s="264"/>
      <c r="CE33" s="265"/>
      <c r="CF33" s="267"/>
      <c r="CG33" s="264"/>
      <c r="CH33" s="318"/>
      <c r="CI33" s="270"/>
      <c r="CJ33" s="264"/>
      <c r="CK33" s="272"/>
      <c r="CL33" s="264"/>
      <c r="CM33" s="374"/>
      <c r="CN33" s="273"/>
      <c r="CO33" s="274"/>
      <c r="CP33" s="275">
        <f t="shared" si="1"/>
        <v>0</v>
      </c>
      <c r="CQ33" s="265"/>
      <c r="CR33" s="276"/>
      <c r="CS33" s="265"/>
      <c r="CT33" s="276"/>
      <c r="CU33" s="265"/>
      <c r="CV33" s="276"/>
      <c r="CW33" s="265"/>
      <c r="CX33" s="276"/>
      <c r="CY33" s="242"/>
      <c r="CZ33" s="276"/>
      <c r="DA33" s="242"/>
      <c r="DB33" s="276"/>
      <c r="DC33" s="242"/>
      <c r="DD33" s="276"/>
      <c r="DE33" s="242"/>
      <c r="DF33" s="276"/>
      <c r="DG33" s="265"/>
      <c r="DH33" s="276"/>
      <c r="DI33" s="265"/>
      <c r="DJ33" s="276"/>
      <c r="DK33" s="265"/>
      <c r="DL33" s="276"/>
      <c r="DM33" s="265"/>
      <c r="DN33" s="276"/>
      <c r="DO33" s="265"/>
      <c r="DP33" s="276"/>
      <c r="DQ33" s="264"/>
      <c r="DR33" s="273"/>
      <c r="DS33" s="334"/>
      <c r="DT33" s="273"/>
      <c r="DU33" s="334"/>
      <c r="DV33" s="584"/>
      <c r="DW33" s="334"/>
      <c r="DX33" s="277"/>
      <c r="DY33" s="264"/>
      <c r="DZ33" s="318"/>
      <c r="EA33" s="264"/>
      <c r="EB33" s="578"/>
      <c r="EC33" s="264"/>
      <c r="ED33" s="278"/>
      <c r="EE33" s="264"/>
      <c r="EF33" s="406"/>
      <c r="EG33" s="96"/>
      <c r="EH33" s="279"/>
      <c r="EI33" s="251">
        <f>SUMPRODUCT(D33:EH33,'Bilaspur R'!D33:EH33)</f>
        <v>0</v>
      </c>
      <c r="EJ33" s="3" t="s">
        <v>1016</v>
      </c>
      <c r="ER33" s="64" t="s">
        <v>49</v>
      </c>
      <c r="ES33" s="61">
        <f t="shared" si="0"/>
        <v>0</v>
      </c>
      <c r="ET33" s="24">
        <f t="shared" si="2"/>
        <v>0</v>
      </c>
    </row>
    <row r="34" spans="2:150" ht="15" hidden="1" customHeight="1">
      <c r="B34" s="69">
        <f t="shared" si="3"/>
        <v>29</v>
      </c>
      <c r="C34" s="61"/>
      <c r="D34" s="262"/>
      <c r="E34" s="263"/>
      <c r="F34" s="264"/>
      <c r="G34" s="262"/>
      <c r="H34" s="263"/>
      <c r="I34" s="264"/>
      <c r="J34" s="322"/>
      <c r="K34" s="263"/>
      <c r="L34" s="264"/>
      <c r="M34" s="322"/>
      <c r="N34" s="263"/>
      <c r="O34" s="264"/>
      <c r="P34" s="416"/>
      <c r="Q34" s="263"/>
      <c r="R34" s="264"/>
      <c r="S34" s="265"/>
      <c r="T34" s="263"/>
      <c r="U34" s="264"/>
      <c r="V34" s="425"/>
      <c r="W34" s="263"/>
      <c r="X34" s="264"/>
      <c r="Y34" s="262"/>
      <c r="Z34" s="264"/>
      <c r="AA34" s="381"/>
      <c r="AB34" s="265"/>
      <c r="AC34" s="266"/>
      <c r="AD34" s="264"/>
      <c r="AE34" s="361"/>
      <c r="AF34" s="266"/>
      <c r="AG34" s="264"/>
      <c r="AH34" s="262"/>
      <c r="AI34" s="267"/>
      <c r="AJ34" s="264"/>
      <c r="AK34" s="262"/>
      <c r="AL34" s="267"/>
      <c r="AM34" s="264"/>
      <c r="AN34" s="262"/>
      <c r="AO34" s="267"/>
      <c r="AP34" s="264"/>
      <c r="AQ34" s="262"/>
      <c r="AR34" s="267"/>
      <c r="AS34" s="264"/>
      <c r="AT34" s="388"/>
      <c r="AU34" s="268"/>
      <c r="AV34" s="265"/>
      <c r="AW34" s="266"/>
      <c r="AX34" s="264"/>
      <c r="AY34" s="265"/>
      <c r="AZ34" s="266"/>
      <c r="BA34" s="264"/>
      <c r="BB34" s="262"/>
      <c r="BC34" s="267"/>
      <c r="BD34" s="264"/>
      <c r="BE34" s="262"/>
      <c r="BF34" s="267"/>
      <c r="BG34" s="264"/>
      <c r="BH34" s="262"/>
      <c r="BI34" s="267"/>
      <c r="BJ34" s="264"/>
      <c r="BK34" s="388"/>
      <c r="BL34" s="268"/>
      <c r="BM34" s="262"/>
      <c r="BN34" s="267"/>
      <c r="BO34" s="264"/>
      <c r="BP34" s="266"/>
      <c r="BQ34" s="267"/>
      <c r="BR34" s="264"/>
      <c r="BS34" s="269"/>
      <c r="BT34" s="270"/>
      <c r="BU34" s="264"/>
      <c r="BV34" s="281"/>
      <c r="BW34" s="270"/>
      <c r="BX34" s="264"/>
      <c r="BY34" s="271"/>
      <c r="BZ34" s="270"/>
      <c r="CA34" s="264"/>
      <c r="CB34" s="265"/>
      <c r="CC34" s="270"/>
      <c r="CD34" s="264"/>
      <c r="CE34" s="265"/>
      <c r="CF34" s="267"/>
      <c r="CG34" s="264"/>
      <c r="CH34" s="318"/>
      <c r="CI34" s="270"/>
      <c r="CJ34" s="264"/>
      <c r="CK34" s="272"/>
      <c r="CL34" s="264"/>
      <c r="CM34" s="374"/>
      <c r="CN34" s="273"/>
      <c r="CO34" s="274"/>
      <c r="CP34" s="275">
        <f t="shared" si="1"/>
        <v>0</v>
      </c>
      <c r="CQ34" s="265"/>
      <c r="CR34" s="276"/>
      <c r="CS34" s="265"/>
      <c r="CT34" s="276"/>
      <c r="CU34" s="265"/>
      <c r="CV34" s="276"/>
      <c r="CW34" s="265"/>
      <c r="CX34" s="276"/>
      <c r="CY34" s="242"/>
      <c r="CZ34" s="276"/>
      <c r="DA34" s="242"/>
      <c r="DB34" s="276"/>
      <c r="DC34" s="242"/>
      <c r="DD34" s="276"/>
      <c r="DE34" s="242"/>
      <c r="DF34" s="276"/>
      <c r="DG34" s="265"/>
      <c r="DH34" s="276"/>
      <c r="DI34" s="265"/>
      <c r="DJ34" s="276"/>
      <c r="DK34" s="265"/>
      <c r="DL34" s="276"/>
      <c r="DM34" s="265"/>
      <c r="DN34" s="276"/>
      <c r="DO34" s="265"/>
      <c r="DP34" s="276"/>
      <c r="DQ34" s="264"/>
      <c r="DR34" s="273"/>
      <c r="DS34" s="334"/>
      <c r="DT34" s="273"/>
      <c r="DU34" s="334"/>
      <c r="DV34" s="584"/>
      <c r="DW34" s="334"/>
      <c r="DX34" s="277"/>
      <c r="DY34" s="264"/>
      <c r="DZ34" s="318"/>
      <c r="EA34" s="264"/>
      <c r="EB34" s="578"/>
      <c r="EC34" s="264"/>
      <c r="ED34" s="278"/>
      <c r="EE34" s="264"/>
      <c r="EF34" s="406"/>
      <c r="EG34" s="96"/>
      <c r="EH34" s="279"/>
      <c r="EI34" s="251">
        <f>SUMPRODUCT(D34:EH34,'Bilaspur R'!D34:EH34)</f>
        <v>0</v>
      </c>
      <c r="EJ34" s="3" t="s">
        <v>1016</v>
      </c>
      <c r="ER34" s="64" t="s">
        <v>50</v>
      </c>
      <c r="ES34" s="61">
        <f t="shared" si="0"/>
        <v>0</v>
      </c>
      <c r="ET34" s="24">
        <f t="shared" si="2"/>
        <v>0</v>
      </c>
    </row>
    <row r="35" spans="2:150" ht="15" hidden="1" customHeight="1">
      <c r="B35" s="69">
        <f t="shared" si="3"/>
        <v>30</v>
      </c>
      <c r="C35" s="61"/>
      <c r="D35" s="262"/>
      <c r="E35" s="263"/>
      <c r="F35" s="264"/>
      <c r="G35" s="262"/>
      <c r="H35" s="263"/>
      <c r="I35" s="264"/>
      <c r="J35" s="322"/>
      <c r="K35" s="263"/>
      <c r="L35" s="264"/>
      <c r="M35" s="322"/>
      <c r="N35" s="263"/>
      <c r="O35" s="264"/>
      <c r="P35" s="416"/>
      <c r="Q35" s="263"/>
      <c r="R35" s="264"/>
      <c r="S35" s="265"/>
      <c r="T35" s="263"/>
      <c r="U35" s="264"/>
      <c r="V35" s="425"/>
      <c r="W35" s="263"/>
      <c r="X35" s="264"/>
      <c r="Y35" s="262"/>
      <c r="Z35" s="264"/>
      <c r="AA35" s="381"/>
      <c r="AB35" s="265"/>
      <c r="AC35" s="266"/>
      <c r="AD35" s="264"/>
      <c r="AE35" s="361"/>
      <c r="AF35" s="266"/>
      <c r="AG35" s="264"/>
      <c r="AH35" s="262"/>
      <c r="AI35" s="267"/>
      <c r="AJ35" s="264"/>
      <c r="AK35" s="262"/>
      <c r="AL35" s="267"/>
      <c r="AM35" s="264"/>
      <c r="AN35" s="262"/>
      <c r="AO35" s="267"/>
      <c r="AP35" s="264"/>
      <c r="AQ35" s="262"/>
      <c r="AR35" s="267"/>
      <c r="AS35" s="264"/>
      <c r="AT35" s="388"/>
      <c r="AU35" s="268"/>
      <c r="AV35" s="265"/>
      <c r="AW35" s="266"/>
      <c r="AX35" s="264"/>
      <c r="AY35" s="265"/>
      <c r="AZ35" s="266"/>
      <c r="BA35" s="264"/>
      <c r="BB35" s="262"/>
      <c r="BC35" s="267"/>
      <c r="BD35" s="264"/>
      <c r="BE35" s="262"/>
      <c r="BF35" s="267"/>
      <c r="BG35" s="264"/>
      <c r="BH35" s="262"/>
      <c r="BI35" s="267"/>
      <c r="BJ35" s="264"/>
      <c r="BK35" s="388"/>
      <c r="BL35" s="268"/>
      <c r="BM35" s="262"/>
      <c r="BN35" s="267"/>
      <c r="BO35" s="264"/>
      <c r="BP35" s="266"/>
      <c r="BQ35" s="267"/>
      <c r="BR35" s="264"/>
      <c r="BS35" s="269"/>
      <c r="BT35" s="270"/>
      <c r="BU35" s="264"/>
      <c r="BV35" s="281"/>
      <c r="BW35" s="270"/>
      <c r="BX35" s="264"/>
      <c r="BY35" s="271"/>
      <c r="BZ35" s="270"/>
      <c r="CA35" s="264"/>
      <c r="CB35" s="265"/>
      <c r="CC35" s="270"/>
      <c r="CD35" s="264"/>
      <c r="CE35" s="265"/>
      <c r="CF35" s="267"/>
      <c r="CG35" s="264"/>
      <c r="CH35" s="318"/>
      <c r="CI35" s="270"/>
      <c r="CJ35" s="264"/>
      <c r="CK35" s="272"/>
      <c r="CL35" s="264"/>
      <c r="CM35" s="374"/>
      <c r="CN35" s="273"/>
      <c r="CO35" s="274"/>
      <c r="CP35" s="275">
        <f t="shared" si="1"/>
        <v>0</v>
      </c>
      <c r="CQ35" s="265"/>
      <c r="CR35" s="276"/>
      <c r="CS35" s="265"/>
      <c r="CT35" s="276"/>
      <c r="CU35" s="265"/>
      <c r="CV35" s="276"/>
      <c r="CW35" s="265"/>
      <c r="CX35" s="276"/>
      <c r="CY35" s="242"/>
      <c r="CZ35" s="276"/>
      <c r="DA35" s="242"/>
      <c r="DB35" s="276"/>
      <c r="DC35" s="242"/>
      <c r="DD35" s="276"/>
      <c r="DE35" s="242"/>
      <c r="DF35" s="276"/>
      <c r="DG35" s="265"/>
      <c r="DH35" s="276"/>
      <c r="DI35" s="265"/>
      <c r="DJ35" s="276"/>
      <c r="DK35" s="265"/>
      <c r="DL35" s="276"/>
      <c r="DM35" s="265"/>
      <c r="DN35" s="276"/>
      <c r="DO35" s="265"/>
      <c r="DP35" s="276"/>
      <c r="DQ35" s="264"/>
      <c r="DR35" s="273"/>
      <c r="DS35" s="334"/>
      <c r="DT35" s="273"/>
      <c r="DU35" s="334"/>
      <c r="DV35" s="584"/>
      <c r="DW35" s="334"/>
      <c r="DX35" s="277"/>
      <c r="DY35" s="264"/>
      <c r="DZ35" s="318"/>
      <c r="EA35" s="264"/>
      <c r="EB35" s="578"/>
      <c r="EC35" s="264"/>
      <c r="ED35" s="278"/>
      <c r="EE35" s="264"/>
      <c r="EF35" s="406"/>
      <c r="EG35" s="96"/>
      <c r="EH35" s="279"/>
      <c r="EI35" s="251">
        <f>SUMPRODUCT(D35:EH35,'Bilaspur R'!D35:EH35)</f>
        <v>0</v>
      </c>
      <c r="EJ35" s="3" t="s">
        <v>1016</v>
      </c>
      <c r="ER35" s="64" t="s">
        <v>51</v>
      </c>
      <c r="ES35" s="61">
        <f t="shared" si="0"/>
        <v>0</v>
      </c>
      <c r="ET35" s="24">
        <f t="shared" si="2"/>
        <v>0</v>
      </c>
    </row>
    <row r="36" spans="2:150" ht="15" hidden="1" customHeight="1">
      <c r="B36" s="69">
        <f t="shared" si="3"/>
        <v>31</v>
      </c>
      <c r="C36" s="61"/>
      <c r="D36" s="262"/>
      <c r="E36" s="263"/>
      <c r="F36" s="264"/>
      <c r="G36" s="262"/>
      <c r="H36" s="263"/>
      <c r="I36" s="264"/>
      <c r="J36" s="322"/>
      <c r="K36" s="263"/>
      <c r="L36" s="264"/>
      <c r="M36" s="322"/>
      <c r="N36" s="263"/>
      <c r="O36" s="264"/>
      <c r="P36" s="416"/>
      <c r="Q36" s="263"/>
      <c r="R36" s="264"/>
      <c r="S36" s="265"/>
      <c r="T36" s="263"/>
      <c r="U36" s="264"/>
      <c r="V36" s="425"/>
      <c r="W36" s="263"/>
      <c r="X36" s="264"/>
      <c r="Y36" s="262"/>
      <c r="Z36" s="264"/>
      <c r="AA36" s="381"/>
      <c r="AB36" s="265"/>
      <c r="AC36" s="266"/>
      <c r="AD36" s="264"/>
      <c r="AE36" s="361"/>
      <c r="AF36" s="266"/>
      <c r="AG36" s="264"/>
      <c r="AH36" s="262"/>
      <c r="AI36" s="267"/>
      <c r="AJ36" s="264"/>
      <c r="AK36" s="262"/>
      <c r="AL36" s="267"/>
      <c r="AM36" s="264"/>
      <c r="AN36" s="262"/>
      <c r="AO36" s="267"/>
      <c r="AP36" s="264"/>
      <c r="AQ36" s="262"/>
      <c r="AR36" s="267"/>
      <c r="AS36" s="264"/>
      <c r="AT36" s="388"/>
      <c r="AU36" s="268"/>
      <c r="AV36" s="265"/>
      <c r="AW36" s="266"/>
      <c r="AX36" s="264"/>
      <c r="AY36" s="265"/>
      <c r="AZ36" s="266"/>
      <c r="BA36" s="264"/>
      <c r="BB36" s="262"/>
      <c r="BC36" s="267"/>
      <c r="BD36" s="264"/>
      <c r="BE36" s="262"/>
      <c r="BF36" s="267"/>
      <c r="BG36" s="264"/>
      <c r="BH36" s="262"/>
      <c r="BI36" s="267"/>
      <c r="BJ36" s="264"/>
      <c r="BK36" s="388"/>
      <c r="BL36" s="268"/>
      <c r="BM36" s="262"/>
      <c r="BN36" s="267"/>
      <c r="BO36" s="264"/>
      <c r="BP36" s="266"/>
      <c r="BQ36" s="267"/>
      <c r="BR36" s="264"/>
      <c r="BS36" s="269"/>
      <c r="BT36" s="270"/>
      <c r="BU36" s="264"/>
      <c r="BV36" s="281"/>
      <c r="BW36" s="270"/>
      <c r="BX36" s="264"/>
      <c r="BY36" s="271"/>
      <c r="BZ36" s="270"/>
      <c r="CA36" s="264"/>
      <c r="CB36" s="265"/>
      <c r="CC36" s="270"/>
      <c r="CD36" s="264"/>
      <c r="CE36" s="265"/>
      <c r="CF36" s="267"/>
      <c r="CG36" s="264"/>
      <c r="CH36" s="318"/>
      <c r="CI36" s="270"/>
      <c r="CJ36" s="264"/>
      <c r="CK36" s="272"/>
      <c r="CL36" s="264"/>
      <c r="CM36" s="374"/>
      <c r="CN36" s="273"/>
      <c r="CO36" s="274"/>
      <c r="CP36" s="275">
        <f t="shared" si="1"/>
        <v>0</v>
      </c>
      <c r="CQ36" s="265"/>
      <c r="CR36" s="276"/>
      <c r="CS36" s="265"/>
      <c r="CT36" s="276"/>
      <c r="CU36" s="265"/>
      <c r="CV36" s="276"/>
      <c r="CW36" s="265"/>
      <c r="CX36" s="276"/>
      <c r="CY36" s="242"/>
      <c r="CZ36" s="276"/>
      <c r="DA36" s="242"/>
      <c r="DB36" s="276"/>
      <c r="DC36" s="242"/>
      <c r="DD36" s="276"/>
      <c r="DE36" s="242"/>
      <c r="DF36" s="276"/>
      <c r="DG36" s="265"/>
      <c r="DH36" s="276"/>
      <c r="DI36" s="265"/>
      <c r="DJ36" s="276"/>
      <c r="DK36" s="265"/>
      <c r="DL36" s="276"/>
      <c r="DM36" s="265"/>
      <c r="DN36" s="276"/>
      <c r="DO36" s="265"/>
      <c r="DP36" s="276"/>
      <c r="DQ36" s="264"/>
      <c r="DR36" s="273"/>
      <c r="DS36" s="334"/>
      <c r="DT36" s="273"/>
      <c r="DU36" s="334"/>
      <c r="DV36" s="584"/>
      <c r="DW36" s="334"/>
      <c r="DX36" s="277"/>
      <c r="DY36" s="264"/>
      <c r="DZ36" s="318"/>
      <c r="EA36" s="264"/>
      <c r="EB36" s="578"/>
      <c r="EC36" s="264"/>
      <c r="ED36" s="278"/>
      <c r="EE36" s="264"/>
      <c r="EF36" s="406"/>
      <c r="EG36" s="96"/>
      <c r="EH36" s="279"/>
      <c r="EI36" s="251">
        <f>SUMPRODUCT(D36:EH36,'Bilaspur R'!D36:EH36)</f>
        <v>0</v>
      </c>
      <c r="EJ36" s="3" t="s">
        <v>1016</v>
      </c>
      <c r="ER36" s="64" t="s">
        <v>52</v>
      </c>
      <c r="ES36" s="61">
        <f t="shared" si="0"/>
        <v>0</v>
      </c>
      <c r="ET36" s="24">
        <f t="shared" si="2"/>
        <v>0</v>
      </c>
    </row>
    <row r="37" spans="2:150" ht="15" customHeight="1">
      <c r="B37" s="405">
        <f t="shared" si="3"/>
        <v>32</v>
      </c>
      <c r="C37" s="61" t="s">
        <v>398</v>
      </c>
      <c r="D37" s="262">
        <v>2</v>
      </c>
      <c r="E37" s="263"/>
      <c r="F37" s="264"/>
      <c r="G37" s="262"/>
      <c r="H37" s="263"/>
      <c r="I37" s="264"/>
      <c r="J37" s="322"/>
      <c r="K37" s="263"/>
      <c r="L37" s="264"/>
      <c r="M37" s="322"/>
      <c r="N37" s="263"/>
      <c r="O37" s="264"/>
      <c r="P37" s="416"/>
      <c r="Q37" s="263"/>
      <c r="R37" s="264"/>
      <c r="S37" s="265"/>
      <c r="T37" s="263"/>
      <c r="U37" s="264"/>
      <c r="V37" s="425"/>
      <c r="W37" s="263"/>
      <c r="X37" s="264"/>
      <c r="Y37" s="262"/>
      <c r="Z37" s="264"/>
      <c r="AA37" s="381"/>
      <c r="AB37" s="265"/>
      <c r="AC37" s="266"/>
      <c r="AD37" s="264"/>
      <c r="AE37" s="361"/>
      <c r="AF37" s="266"/>
      <c r="AG37" s="264"/>
      <c r="AH37" s="262">
        <v>2</v>
      </c>
      <c r="AI37" s="267"/>
      <c r="AJ37" s="264"/>
      <c r="AK37" s="262"/>
      <c r="AL37" s="267"/>
      <c r="AM37" s="264"/>
      <c r="AN37" s="262">
        <v>1</v>
      </c>
      <c r="AO37" s="267"/>
      <c r="AP37" s="264"/>
      <c r="AQ37" s="262"/>
      <c r="AR37" s="267"/>
      <c r="AS37" s="264"/>
      <c r="AT37" s="388"/>
      <c r="AU37" s="268"/>
      <c r="AV37" s="265"/>
      <c r="AW37" s="266"/>
      <c r="AX37" s="264"/>
      <c r="AY37" s="265"/>
      <c r="AZ37" s="266"/>
      <c r="BA37" s="264"/>
      <c r="BB37" s="262"/>
      <c r="BC37" s="267"/>
      <c r="BD37" s="264"/>
      <c r="BE37" s="262"/>
      <c r="BF37" s="267"/>
      <c r="BG37" s="264"/>
      <c r="BH37" s="262"/>
      <c r="BI37" s="267"/>
      <c r="BJ37" s="264"/>
      <c r="BK37" s="388"/>
      <c r="BL37" s="268"/>
      <c r="BM37" s="262"/>
      <c r="BN37" s="267"/>
      <c r="BO37" s="264"/>
      <c r="BP37" s="266"/>
      <c r="BQ37" s="267"/>
      <c r="BR37" s="264"/>
      <c r="BS37" s="269"/>
      <c r="BT37" s="270"/>
      <c r="BU37" s="264"/>
      <c r="BV37" s="281"/>
      <c r="BW37" s="270"/>
      <c r="BX37" s="264"/>
      <c r="BY37" s="271"/>
      <c r="BZ37" s="270"/>
      <c r="CA37" s="264"/>
      <c r="CB37" s="265"/>
      <c r="CC37" s="270"/>
      <c r="CD37" s="264"/>
      <c r="CE37" s="265"/>
      <c r="CF37" s="267">
        <v>10</v>
      </c>
      <c r="CG37" s="264"/>
      <c r="CH37" s="318"/>
      <c r="CI37" s="270"/>
      <c r="CJ37" s="264"/>
      <c r="CK37" s="272">
        <v>20</v>
      </c>
      <c r="CL37" s="264"/>
      <c r="CM37" s="374"/>
      <c r="CN37" s="273"/>
      <c r="CO37" s="274"/>
      <c r="CP37" s="275">
        <f t="shared" si="1"/>
        <v>22</v>
      </c>
      <c r="CQ37" s="265"/>
      <c r="CR37" s="276"/>
      <c r="CS37" s="265"/>
      <c r="CT37" s="276"/>
      <c r="CU37" s="265"/>
      <c r="CV37" s="276"/>
      <c r="CW37" s="265"/>
      <c r="CX37" s="276"/>
      <c r="CY37" s="242"/>
      <c r="CZ37" s="276"/>
      <c r="DA37" s="242"/>
      <c r="DB37" s="276"/>
      <c r="DC37" s="242"/>
      <c r="DD37" s="276"/>
      <c r="DE37" s="242"/>
      <c r="DF37" s="276"/>
      <c r="DG37" s="265"/>
      <c r="DH37" s="276"/>
      <c r="DI37" s="265"/>
      <c r="DJ37" s="276"/>
      <c r="DK37" s="265"/>
      <c r="DL37" s="276"/>
      <c r="DM37" s="265"/>
      <c r="DN37" s="276"/>
      <c r="DO37" s="265"/>
      <c r="DP37" s="276"/>
      <c r="DQ37" s="264"/>
      <c r="DR37" s="273"/>
      <c r="DS37" s="334"/>
      <c r="DT37" s="273"/>
      <c r="DU37" s="334"/>
      <c r="DV37" s="584"/>
      <c r="DW37" s="334"/>
      <c r="DX37" s="277"/>
      <c r="DY37" s="264"/>
      <c r="DZ37" s="318"/>
      <c r="EA37" s="264"/>
      <c r="EB37" s="578"/>
      <c r="EC37" s="264"/>
      <c r="ED37" s="278"/>
      <c r="EE37" s="264"/>
      <c r="EF37" s="406"/>
      <c r="EG37" s="96"/>
      <c r="EH37" s="279"/>
      <c r="EI37" s="251">
        <f>SUMPRODUCT(D37:EH37,'Bilaspur R'!D37:EH37)</f>
        <v>12177.68</v>
      </c>
      <c r="EJ37" s="3" t="s">
        <v>1014</v>
      </c>
      <c r="EM37" s="299">
        <f t="shared" ref="EM37:EM40" si="4">+EI37-EL37</f>
        <v>12177.68</v>
      </c>
      <c r="ER37" s="64" t="s">
        <v>53</v>
      </c>
      <c r="ES37" s="61" t="str">
        <f t="shared" si="0"/>
        <v>Arti Daily Needs</v>
      </c>
      <c r="ET37" s="24">
        <f t="shared" si="2"/>
        <v>12177.68</v>
      </c>
    </row>
    <row r="38" spans="2:150" ht="15" hidden="1" customHeight="1">
      <c r="B38" s="405">
        <f t="shared" si="3"/>
        <v>33</v>
      </c>
      <c r="C38" s="61" t="s">
        <v>879</v>
      </c>
      <c r="D38" s="262"/>
      <c r="E38" s="263"/>
      <c r="F38" s="264"/>
      <c r="G38" s="262"/>
      <c r="H38" s="263"/>
      <c r="I38" s="264"/>
      <c r="J38" s="322"/>
      <c r="K38" s="263"/>
      <c r="L38" s="264"/>
      <c r="M38" s="322"/>
      <c r="N38" s="263"/>
      <c r="O38" s="264"/>
      <c r="P38" s="416"/>
      <c r="Q38" s="263"/>
      <c r="R38" s="264"/>
      <c r="S38" s="265"/>
      <c r="T38" s="263"/>
      <c r="U38" s="264"/>
      <c r="V38" s="425"/>
      <c r="W38" s="263"/>
      <c r="X38" s="264"/>
      <c r="Y38" s="262"/>
      <c r="Z38" s="264"/>
      <c r="AA38" s="381"/>
      <c r="AB38" s="265"/>
      <c r="AC38" s="266"/>
      <c r="AD38" s="264"/>
      <c r="AE38" s="361"/>
      <c r="AF38" s="266"/>
      <c r="AG38" s="264"/>
      <c r="AH38" s="262"/>
      <c r="AI38" s="267"/>
      <c r="AJ38" s="264"/>
      <c r="AK38" s="262"/>
      <c r="AL38" s="267"/>
      <c r="AM38" s="264"/>
      <c r="AN38" s="262"/>
      <c r="AO38" s="267"/>
      <c r="AP38" s="264"/>
      <c r="AQ38" s="262"/>
      <c r="AR38" s="267"/>
      <c r="AS38" s="264"/>
      <c r="AT38" s="388"/>
      <c r="AU38" s="268"/>
      <c r="AV38" s="265"/>
      <c r="AW38" s="266"/>
      <c r="AX38" s="264"/>
      <c r="AY38" s="265"/>
      <c r="AZ38" s="266"/>
      <c r="BA38" s="264"/>
      <c r="BB38" s="262"/>
      <c r="BC38" s="267"/>
      <c r="BD38" s="264"/>
      <c r="BE38" s="262"/>
      <c r="BF38" s="267"/>
      <c r="BG38" s="264"/>
      <c r="BH38" s="262"/>
      <c r="BI38" s="267"/>
      <c r="BJ38" s="264"/>
      <c r="BK38" s="388"/>
      <c r="BL38" s="330"/>
      <c r="BM38" s="262"/>
      <c r="BN38" s="267"/>
      <c r="BO38" s="264"/>
      <c r="BP38" s="266"/>
      <c r="BQ38" s="267"/>
      <c r="BR38" s="264"/>
      <c r="BS38" s="269"/>
      <c r="BT38" s="270"/>
      <c r="BU38" s="264"/>
      <c r="BV38" s="281"/>
      <c r="BW38" s="270"/>
      <c r="BX38" s="264"/>
      <c r="BY38" s="271"/>
      <c r="BZ38" s="270"/>
      <c r="CA38" s="264"/>
      <c r="CB38" s="265"/>
      <c r="CC38" s="270"/>
      <c r="CD38" s="264"/>
      <c r="CE38" s="265"/>
      <c r="CF38" s="267"/>
      <c r="CG38" s="264"/>
      <c r="CH38" s="318"/>
      <c r="CI38" s="270"/>
      <c r="CJ38" s="264"/>
      <c r="CK38" s="272"/>
      <c r="CL38" s="264"/>
      <c r="CM38" s="374"/>
      <c r="CN38" s="273"/>
      <c r="CO38" s="274"/>
      <c r="CP38" s="275">
        <f t="shared" si="1"/>
        <v>0</v>
      </c>
      <c r="CQ38" s="265"/>
      <c r="CR38" s="276"/>
      <c r="CS38" s="265"/>
      <c r="CT38" s="276"/>
      <c r="CU38" s="265"/>
      <c r="CV38" s="276"/>
      <c r="CW38" s="265"/>
      <c r="CX38" s="276"/>
      <c r="CY38" s="242"/>
      <c r="CZ38" s="276"/>
      <c r="DA38" s="242"/>
      <c r="DB38" s="276"/>
      <c r="DC38" s="242"/>
      <c r="DD38" s="276"/>
      <c r="DE38" s="242"/>
      <c r="DF38" s="276"/>
      <c r="DG38" s="265"/>
      <c r="DH38" s="276"/>
      <c r="DI38" s="265"/>
      <c r="DJ38" s="276"/>
      <c r="DK38" s="265"/>
      <c r="DL38" s="276"/>
      <c r="DM38" s="265"/>
      <c r="DN38" s="276"/>
      <c r="DO38" s="265"/>
      <c r="DP38" s="276"/>
      <c r="DQ38" s="264"/>
      <c r="DR38" s="273"/>
      <c r="DS38" s="334"/>
      <c r="DT38" s="273"/>
      <c r="DU38" s="334"/>
      <c r="DV38" s="584"/>
      <c r="DW38" s="334"/>
      <c r="DX38" s="277"/>
      <c r="DY38" s="264"/>
      <c r="DZ38" s="318"/>
      <c r="EA38" s="264"/>
      <c r="EB38" s="578"/>
      <c r="EC38" s="264"/>
      <c r="ED38" s="278"/>
      <c r="EE38" s="264"/>
      <c r="EF38" s="406"/>
      <c r="EG38" s="96"/>
      <c r="EH38" s="279"/>
      <c r="EI38" s="251">
        <f>SUMPRODUCT(D38:EH38,'Bilaspur R'!D38:EH38)</f>
        <v>0</v>
      </c>
      <c r="EJ38" s="3" t="s">
        <v>1024</v>
      </c>
      <c r="EM38" s="299">
        <f t="shared" si="4"/>
        <v>0</v>
      </c>
      <c r="ER38" s="64" t="s">
        <v>54</v>
      </c>
      <c r="ES38" s="61" t="str">
        <f t="shared" si="0"/>
        <v>Rathi Agency Tilda</v>
      </c>
      <c r="ET38" s="24">
        <f t="shared" si="2"/>
        <v>0</v>
      </c>
    </row>
    <row r="39" spans="2:150" ht="15" hidden="1" customHeight="1">
      <c r="B39" s="405">
        <f t="shared" si="3"/>
        <v>34</v>
      </c>
      <c r="C39" s="572" t="s">
        <v>115</v>
      </c>
      <c r="D39" s="262"/>
      <c r="E39" s="263"/>
      <c r="F39" s="264"/>
      <c r="G39" s="262"/>
      <c r="H39" s="263"/>
      <c r="I39" s="264"/>
      <c r="J39" s="322"/>
      <c r="K39" s="263"/>
      <c r="L39" s="264"/>
      <c r="M39" s="322"/>
      <c r="N39" s="263"/>
      <c r="O39" s="264"/>
      <c r="P39" s="416"/>
      <c r="Q39" s="263"/>
      <c r="R39" s="264"/>
      <c r="S39" s="265"/>
      <c r="T39" s="263"/>
      <c r="U39" s="264"/>
      <c r="V39" s="425"/>
      <c r="W39" s="263"/>
      <c r="X39" s="264"/>
      <c r="Y39" s="262"/>
      <c r="Z39" s="264"/>
      <c r="AA39" s="381"/>
      <c r="AB39" s="265"/>
      <c r="AC39" s="266"/>
      <c r="AD39" s="264"/>
      <c r="AE39" s="361"/>
      <c r="AF39" s="266"/>
      <c r="AG39" s="264"/>
      <c r="AH39" s="262"/>
      <c r="AI39" s="267"/>
      <c r="AJ39" s="264"/>
      <c r="AK39" s="262"/>
      <c r="AL39" s="267"/>
      <c r="AM39" s="264"/>
      <c r="AN39" s="262"/>
      <c r="AO39" s="267"/>
      <c r="AP39" s="264"/>
      <c r="AQ39" s="262"/>
      <c r="AR39" s="267"/>
      <c r="AS39" s="264"/>
      <c r="AT39" s="388"/>
      <c r="AU39" s="268"/>
      <c r="AV39" s="265"/>
      <c r="AW39" s="266"/>
      <c r="AX39" s="264"/>
      <c r="AY39" s="265"/>
      <c r="AZ39" s="266"/>
      <c r="BA39" s="264"/>
      <c r="BB39" s="262"/>
      <c r="BC39" s="267"/>
      <c r="BD39" s="264"/>
      <c r="BE39" s="262"/>
      <c r="BF39" s="267"/>
      <c r="BG39" s="264"/>
      <c r="BH39" s="262"/>
      <c r="BI39" s="267"/>
      <c r="BJ39" s="264"/>
      <c r="BK39" s="388"/>
      <c r="BL39" s="268"/>
      <c r="BM39" s="262"/>
      <c r="BN39" s="267"/>
      <c r="BO39" s="264"/>
      <c r="BP39" s="266"/>
      <c r="BQ39" s="267"/>
      <c r="BR39" s="264"/>
      <c r="BS39" s="269"/>
      <c r="BT39" s="270"/>
      <c r="BU39" s="264"/>
      <c r="BV39" s="281"/>
      <c r="BW39" s="270"/>
      <c r="BX39" s="264"/>
      <c r="BY39" s="271"/>
      <c r="BZ39" s="270"/>
      <c r="CA39" s="264"/>
      <c r="CB39" s="265"/>
      <c r="CC39" s="270"/>
      <c r="CD39" s="264"/>
      <c r="CE39" s="265"/>
      <c r="CF39" s="267"/>
      <c r="CG39" s="264"/>
      <c r="CH39" s="318"/>
      <c r="CI39" s="270"/>
      <c r="CJ39" s="264"/>
      <c r="CK39" s="272"/>
      <c r="CL39" s="264"/>
      <c r="CM39" s="374"/>
      <c r="CN39" s="273"/>
      <c r="CO39" s="274"/>
      <c r="CP39" s="275">
        <f t="shared" si="1"/>
        <v>0</v>
      </c>
      <c r="CQ39" s="265"/>
      <c r="CR39" s="276"/>
      <c r="CS39" s="265"/>
      <c r="CT39" s="276"/>
      <c r="CU39" s="265"/>
      <c r="CV39" s="276"/>
      <c r="CW39" s="265"/>
      <c r="CX39" s="276"/>
      <c r="CY39" s="242"/>
      <c r="CZ39" s="276"/>
      <c r="DA39" s="242"/>
      <c r="DB39" s="276"/>
      <c r="DC39" s="242"/>
      <c r="DD39" s="276"/>
      <c r="DE39" s="242"/>
      <c r="DF39" s="276"/>
      <c r="DG39" s="265"/>
      <c r="DH39" s="276"/>
      <c r="DI39" s="265"/>
      <c r="DJ39" s="276"/>
      <c r="DK39" s="265"/>
      <c r="DL39" s="276"/>
      <c r="DM39" s="265"/>
      <c r="DN39" s="276"/>
      <c r="DO39" s="265"/>
      <c r="DP39" s="276"/>
      <c r="DQ39" s="264"/>
      <c r="DR39" s="273"/>
      <c r="DS39" s="334"/>
      <c r="DT39" s="273"/>
      <c r="DU39" s="334"/>
      <c r="DV39" s="584"/>
      <c r="DW39" s="334"/>
      <c r="DX39" s="277"/>
      <c r="DY39" s="264"/>
      <c r="DZ39" s="318"/>
      <c r="EA39" s="264"/>
      <c r="EB39" s="578"/>
      <c r="EC39" s="264"/>
      <c r="ED39" s="278"/>
      <c r="EE39" s="264"/>
      <c r="EF39" s="406"/>
      <c r="EG39" s="96"/>
      <c r="EH39" s="279"/>
      <c r="EI39" s="251">
        <f>SUMPRODUCT(D39:EH39,'Bilaspur R'!D39:EH39)</f>
        <v>0</v>
      </c>
      <c r="EJ39" s="3" t="s">
        <v>1025</v>
      </c>
      <c r="EM39" s="299">
        <f t="shared" si="4"/>
        <v>0</v>
      </c>
      <c r="ER39" s="64" t="s">
        <v>55</v>
      </c>
      <c r="ES39" s="61" t="str">
        <f t="shared" si="0"/>
        <v>Shree Darbar Sweets and Restaurant(Kharora)</v>
      </c>
      <c r="ET39" s="24">
        <f t="shared" si="2"/>
        <v>0</v>
      </c>
    </row>
    <row r="40" spans="2:150" ht="15" customHeight="1">
      <c r="B40" s="405">
        <f t="shared" si="3"/>
        <v>35</v>
      </c>
      <c r="C40" s="61" t="s">
        <v>556</v>
      </c>
      <c r="D40" s="262"/>
      <c r="E40" s="263"/>
      <c r="F40" s="264"/>
      <c r="G40" s="262"/>
      <c r="H40" s="263">
        <v>3</v>
      </c>
      <c r="I40" s="264"/>
      <c r="J40" s="322"/>
      <c r="K40" s="263"/>
      <c r="L40" s="264"/>
      <c r="M40" s="322"/>
      <c r="N40" s="263"/>
      <c r="O40" s="264"/>
      <c r="P40" s="416"/>
      <c r="Q40" s="263"/>
      <c r="R40" s="264"/>
      <c r="S40" s="265"/>
      <c r="T40" s="263"/>
      <c r="U40" s="264"/>
      <c r="V40" s="425"/>
      <c r="W40" s="263"/>
      <c r="X40" s="264"/>
      <c r="Y40" s="262"/>
      <c r="Z40" s="264"/>
      <c r="AA40" s="381"/>
      <c r="AB40" s="265"/>
      <c r="AC40" s="266"/>
      <c r="AD40" s="264"/>
      <c r="AE40" s="361"/>
      <c r="AF40" s="266"/>
      <c r="AG40" s="264"/>
      <c r="AH40" s="262"/>
      <c r="AI40" s="267"/>
      <c r="AJ40" s="264"/>
      <c r="AK40" s="262"/>
      <c r="AL40" s="267"/>
      <c r="AM40" s="264"/>
      <c r="AN40" s="262"/>
      <c r="AO40" s="267"/>
      <c r="AP40" s="264"/>
      <c r="AQ40" s="262"/>
      <c r="AR40" s="267"/>
      <c r="AS40" s="264"/>
      <c r="AT40" s="388"/>
      <c r="AU40" s="268"/>
      <c r="AV40" s="265"/>
      <c r="AW40" s="266"/>
      <c r="AX40" s="264"/>
      <c r="AY40" s="265"/>
      <c r="AZ40" s="266"/>
      <c r="BA40" s="264"/>
      <c r="BB40" s="262"/>
      <c r="BC40" s="267"/>
      <c r="BD40" s="264"/>
      <c r="BE40" s="262"/>
      <c r="BF40" s="267"/>
      <c r="BG40" s="264"/>
      <c r="BH40" s="262"/>
      <c r="BI40" s="267"/>
      <c r="BJ40" s="264"/>
      <c r="BK40" s="388"/>
      <c r="BL40" s="268"/>
      <c r="BM40" s="262"/>
      <c r="BN40" s="267"/>
      <c r="BO40" s="264"/>
      <c r="BP40" s="266"/>
      <c r="BQ40" s="267"/>
      <c r="BR40" s="264"/>
      <c r="BS40" s="269"/>
      <c r="BT40" s="270"/>
      <c r="BU40" s="264"/>
      <c r="BV40" s="281"/>
      <c r="BW40" s="270"/>
      <c r="BX40" s="264"/>
      <c r="BY40" s="271"/>
      <c r="BZ40" s="270"/>
      <c r="CA40" s="264"/>
      <c r="CB40" s="265"/>
      <c r="CC40" s="270"/>
      <c r="CD40" s="264"/>
      <c r="CE40" s="265"/>
      <c r="CF40" s="267"/>
      <c r="CG40" s="264"/>
      <c r="CH40" s="318"/>
      <c r="CI40" s="270"/>
      <c r="CJ40" s="264"/>
      <c r="CK40" s="272"/>
      <c r="CL40" s="264"/>
      <c r="CM40" s="374"/>
      <c r="CN40" s="273"/>
      <c r="CO40" s="274"/>
      <c r="CP40" s="275">
        <f t="shared" si="1"/>
        <v>0</v>
      </c>
      <c r="CQ40" s="265"/>
      <c r="CR40" s="276"/>
      <c r="CS40" s="265"/>
      <c r="CT40" s="276"/>
      <c r="CU40" s="265"/>
      <c r="CV40" s="276"/>
      <c r="CW40" s="265"/>
      <c r="CX40" s="276"/>
      <c r="CY40" s="242"/>
      <c r="CZ40" s="276"/>
      <c r="DA40" s="242"/>
      <c r="DB40" s="276"/>
      <c r="DC40" s="242"/>
      <c r="DD40" s="276"/>
      <c r="DE40" s="242"/>
      <c r="DF40" s="276"/>
      <c r="DG40" s="265"/>
      <c r="DH40" s="276"/>
      <c r="DI40" s="265"/>
      <c r="DJ40" s="276"/>
      <c r="DK40" s="265"/>
      <c r="DL40" s="276"/>
      <c r="DM40" s="265"/>
      <c r="DN40" s="276"/>
      <c r="DO40" s="265"/>
      <c r="DP40" s="276"/>
      <c r="DQ40" s="264"/>
      <c r="DR40" s="273"/>
      <c r="DS40" s="334"/>
      <c r="DT40" s="273"/>
      <c r="DU40" s="334"/>
      <c r="DV40" s="584"/>
      <c r="DW40" s="334"/>
      <c r="DX40" s="277"/>
      <c r="DY40" s="264"/>
      <c r="DZ40" s="318"/>
      <c r="EA40" s="264"/>
      <c r="EB40" s="578"/>
      <c r="EC40" s="264"/>
      <c r="ED40" s="278"/>
      <c r="EE40" s="264"/>
      <c r="EF40" s="406"/>
      <c r="EG40" s="96"/>
      <c r="EH40" s="279"/>
      <c r="EI40" s="251">
        <f>SUMPRODUCT(D40:EH40,'Bilaspur R'!D40:EH40)</f>
        <v>83.25</v>
      </c>
      <c r="EJ40" s="3" t="s">
        <v>1023</v>
      </c>
      <c r="EM40" s="299">
        <f t="shared" si="4"/>
        <v>83.25</v>
      </c>
      <c r="ER40" s="64" t="s">
        <v>56</v>
      </c>
      <c r="ES40" s="61" t="str">
        <f t="shared" si="0"/>
        <v>Navniraman Vanijya Private Limited</v>
      </c>
      <c r="ET40" s="24">
        <f t="shared" si="2"/>
        <v>83.25</v>
      </c>
    </row>
    <row r="41" spans="2:150" ht="15" hidden="1" customHeight="1">
      <c r="B41" s="405">
        <f t="shared" si="3"/>
        <v>36</v>
      </c>
      <c r="C41" s="61"/>
      <c r="D41" s="262"/>
      <c r="E41" s="263"/>
      <c r="F41" s="264"/>
      <c r="G41" s="262"/>
      <c r="H41" s="263"/>
      <c r="I41" s="264"/>
      <c r="J41" s="322"/>
      <c r="K41" s="263"/>
      <c r="L41" s="264"/>
      <c r="M41" s="322"/>
      <c r="N41" s="263"/>
      <c r="O41" s="264"/>
      <c r="P41" s="416"/>
      <c r="Q41" s="263"/>
      <c r="R41" s="264"/>
      <c r="S41" s="265"/>
      <c r="T41" s="263"/>
      <c r="U41" s="264"/>
      <c r="V41" s="425"/>
      <c r="W41" s="263"/>
      <c r="X41" s="264"/>
      <c r="Y41" s="262"/>
      <c r="Z41" s="264"/>
      <c r="AA41" s="381"/>
      <c r="AB41" s="265"/>
      <c r="AC41" s="266"/>
      <c r="AD41" s="264"/>
      <c r="AE41" s="361"/>
      <c r="AF41" s="266"/>
      <c r="AG41" s="264"/>
      <c r="AH41" s="262"/>
      <c r="AI41" s="267"/>
      <c r="AJ41" s="264"/>
      <c r="AK41" s="262"/>
      <c r="AL41" s="267"/>
      <c r="AM41" s="264"/>
      <c r="AN41" s="262"/>
      <c r="AO41" s="267"/>
      <c r="AP41" s="264"/>
      <c r="AQ41" s="262"/>
      <c r="AR41" s="267"/>
      <c r="AS41" s="264"/>
      <c r="AT41" s="388"/>
      <c r="AU41" s="268"/>
      <c r="AV41" s="265"/>
      <c r="AW41" s="266"/>
      <c r="AX41" s="264"/>
      <c r="AY41" s="265"/>
      <c r="AZ41" s="266"/>
      <c r="BA41" s="264"/>
      <c r="BB41" s="262"/>
      <c r="BC41" s="267"/>
      <c r="BD41" s="264"/>
      <c r="BE41" s="262"/>
      <c r="BF41" s="267"/>
      <c r="BG41" s="264"/>
      <c r="BH41" s="262"/>
      <c r="BI41" s="267"/>
      <c r="BJ41" s="264"/>
      <c r="BK41" s="388"/>
      <c r="BL41" s="268"/>
      <c r="BM41" s="262"/>
      <c r="BN41" s="267"/>
      <c r="BO41" s="264"/>
      <c r="BP41" s="266"/>
      <c r="BQ41" s="267"/>
      <c r="BR41" s="264"/>
      <c r="BS41" s="269"/>
      <c r="BT41" s="270"/>
      <c r="BU41" s="264"/>
      <c r="BV41" s="281"/>
      <c r="BW41" s="270"/>
      <c r="BX41" s="264"/>
      <c r="BY41" s="271"/>
      <c r="BZ41" s="270"/>
      <c r="CA41" s="264"/>
      <c r="CB41" s="265"/>
      <c r="CC41" s="270"/>
      <c r="CD41" s="264"/>
      <c r="CE41" s="265"/>
      <c r="CF41" s="267"/>
      <c r="CG41" s="264"/>
      <c r="CH41" s="318"/>
      <c r="CI41" s="270"/>
      <c r="CJ41" s="264"/>
      <c r="CK41" s="272"/>
      <c r="CL41" s="264"/>
      <c r="CM41" s="374"/>
      <c r="CN41" s="273"/>
      <c r="CO41" s="274"/>
      <c r="CP41" s="275">
        <f t="shared" si="1"/>
        <v>0</v>
      </c>
      <c r="CQ41" s="265"/>
      <c r="CR41" s="276"/>
      <c r="CS41" s="265"/>
      <c r="CT41" s="276"/>
      <c r="CU41" s="265"/>
      <c r="CV41" s="276"/>
      <c r="CW41" s="265"/>
      <c r="CX41" s="276"/>
      <c r="CY41" s="276"/>
      <c r="CZ41" s="276"/>
      <c r="DA41" s="276"/>
      <c r="DB41" s="276"/>
      <c r="DC41" s="276"/>
      <c r="DD41" s="276"/>
      <c r="DE41" s="276"/>
      <c r="DF41" s="276"/>
      <c r="DG41" s="265"/>
      <c r="DH41" s="276"/>
      <c r="DI41" s="265"/>
      <c r="DJ41" s="276"/>
      <c r="DK41" s="265"/>
      <c r="DL41" s="276"/>
      <c r="DM41" s="265"/>
      <c r="DN41" s="276"/>
      <c r="DO41" s="265"/>
      <c r="DP41" s="276"/>
      <c r="DQ41" s="264"/>
      <c r="DR41" s="273"/>
      <c r="DS41" s="334"/>
      <c r="DT41" s="273"/>
      <c r="DU41" s="334"/>
      <c r="DV41" s="584"/>
      <c r="DW41" s="334"/>
      <c r="DX41" s="277"/>
      <c r="DY41" s="264"/>
      <c r="DZ41" s="318"/>
      <c r="EA41" s="264"/>
      <c r="EB41" s="578"/>
      <c r="EC41" s="264"/>
      <c r="ED41" s="278"/>
      <c r="EE41" s="264"/>
      <c r="EF41" s="406"/>
      <c r="EG41" s="96"/>
      <c r="EH41" s="279"/>
      <c r="EI41" s="251">
        <f>SUMPRODUCT(D41:EH41,'Bilaspur R'!D41:EH41)</f>
        <v>0</v>
      </c>
      <c r="EJ41" s="3" t="s">
        <v>1016</v>
      </c>
      <c r="ER41" s="64" t="s">
        <v>57</v>
      </c>
      <c r="ES41" s="61">
        <f t="shared" ref="ES41:ES68" si="5">C41</f>
        <v>0</v>
      </c>
      <c r="ET41" s="24">
        <f t="shared" si="2"/>
        <v>0</v>
      </c>
    </row>
    <row r="42" spans="2:150" ht="15" hidden="1" customHeight="1">
      <c r="B42" s="343">
        <f t="shared" si="3"/>
        <v>37</v>
      </c>
      <c r="C42" s="61" t="s">
        <v>845</v>
      </c>
      <c r="D42" s="262"/>
      <c r="E42" s="263"/>
      <c r="F42" s="264"/>
      <c r="G42" s="262"/>
      <c r="H42" s="263"/>
      <c r="I42" s="264"/>
      <c r="J42" s="322"/>
      <c r="K42" s="263"/>
      <c r="L42" s="264"/>
      <c r="M42" s="322"/>
      <c r="N42" s="263"/>
      <c r="O42" s="264"/>
      <c r="P42" s="416"/>
      <c r="Q42" s="263"/>
      <c r="R42" s="264"/>
      <c r="S42" s="265"/>
      <c r="T42" s="263"/>
      <c r="U42" s="264"/>
      <c r="V42" s="425"/>
      <c r="W42" s="263"/>
      <c r="X42" s="264"/>
      <c r="Y42" s="262"/>
      <c r="Z42" s="264"/>
      <c r="AA42" s="381"/>
      <c r="AB42" s="265"/>
      <c r="AC42" s="266"/>
      <c r="AD42" s="264"/>
      <c r="AE42" s="361"/>
      <c r="AF42" s="266"/>
      <c r="AG42" s="264"/>
      <c r="AH42" s="262"/>
      <c r="AI42" s="267"/>
      <c r="AJ42" s="264"/>
      <c r="AK42" s="262"/>
      <c r="AL42" s="267"/>
      <c r="AM42" s="264"/>
      <c r="AN42" s="262"/>
      <c r="AO42" s="267"/>
      <c r="AP42" s="264"/>
      <c r="AQ42" s="262"/>
      <c r="AR42" s="267"/>
      <c r="AS42" s="264"/>
      <c r="AT42" s="388"/>
      <c r="AU42" s="268"/>
      <c r="AV42" s="265"/>
      <c r="AW42" s="266"/>
      <c r="AX42" s="264"/>
      <c r="AY42" s="265"/>
      <c r="AZ42" s="266"/>
      <c r="BA42" s="264"/>
      <c r="BB42" s="262"/>
      <c r="BC42" s="267"/>
      <c r="BD42" s="264"/>
      <c r="BE42" s="262"/>
      <c r="BF42" s="267"/>
      <c r="BG42" s="264"/>
      <c r="BH42" s="262"/>
      <c r="BI42" s="267"/>
      <c r="BJ42" s="264"/>
      <c r="BK42" s="388"/>
      <c r="BL42" s="268"/>
      <c r="BM42" s="262"/>
      <c r="BN42" s="267"/>
      <c r="BO42" s="264"/>
      <c r="BP42" s="266"/>
      <c r="BQ42" s="267"/>
      <c r="BR42" s="264"/>
      <c r="BS42" s="269"/>
      <c r="BT42" s="270"/>
      <c r="BU42" s="264"/>
      <c r="BV42" s="281"/>
      <c r="BW42" s="270"/>
      <c r="BX42" s="264"/>
      <c r="BY42" s="271"/>
      <c r="BZ42" s="270"/>
      <c r="CA42" s="264"/>
      <c r="CB42" s="265"/>
      <c r="CC42" s="270"/>
      <c r="CD42" s="264"/>
      <c r="CE42" s="265"/>
      <c r="CF42" s="267"/>
      <c r="CG42" s="264"/>
      <c r="CH42" s="318"/>
      <c r="CI42" s="270"/>
      <c r="CJ42" s="264"/>
      <c r="CK42" s="272"/>
      <c r="CL42" s="264"/>
      <c r="CM42" s="374"/>
      <c r="CN42" s="273"/>
      <c r="CO42" s="274"/>
      <c r="CP42" s="275">
        <f t="shared" si="1"/>
        <v>0</v>
      </c>
      <c r="CQ42" s="265"/>
      <c r="CR42" s="276"/>
      <c r="CS42" s="265"/>
      <c r="CT42" s="276"/>
      <c r="CU42" s="265"/>
      <c r="CV42" s="276"/>
      <c r="CW42" s="265"/>
      <c r="CX42" s="276"/>
      <c r="CY42" s="242"/>
      <c r="CZ42" s="276"/>
      <c r="DA42" s="242"/>
      <c r="DB42" s="276"/>
      <c r="DC42" s="242"/>
      <c r="DD42" s="276"/>
      <c r="DE42" s="242"/>
      <c r="DF42" s="276"/>
      <c r="DG42" s="265"/>
      <c r="DH42" s="276"/>
      <c r="DI42" s="265"/>
      <c r="DJ42" s="276"/>
      <c r="DK42" s="265"/>
      <c r="DL42" s="276"/>
      <c r="DM42" s="265"/>
      <c r="DN42" s="276"/>
      <c r="DO42" s="265"/>
      <c r="DP42" s="276"/>
      <c r="DQ42" s="264"/>
      <c r="DR42" s="273"/>
      <c r="DS42" s="334"/>
      <c r="DT42" s="273"/>
      <c r="DU42" s="334"/>
      <c r="DV42" s="584"/>
      <c r="DW42" s="334"/>
      <c r="DX42" s="277"/>
      <c r="DY42" s="264"/>
      <c r="DZ42" s="318"/>
      <c r="EA42" s="264"/>
      <c r="EB42" s="578"/>
      <c r="EC42" s="264"/>
      <c r="ED42" s="278"/>
      <c r="EE42" s="264"/>
      <c r="EF42" s="406"/>
      <c r="EG42" s="96"/>
      <c r="EH42" s="279"/>
      <c r="EI42" s="251">
        <f>SUMPRODUCT(D42:EH42,'Bilaspur R'!D42:EH42)</f>
        <v>0</v>
      </c>
      <c r="EJ42" s="3" t="s">
        <v>1023</v>
      </c>
      <c r="ER42" s="64" t="s">
        <v>58</v>
      </c>
      <c r="ES42" s="61" t="str">
        <f t="shared" si="5"/>
        <v>RN Super Bazar</v>
      </c>
      <c r="ET42" s="24">
        <f t="shared" si="2"/>
        <v>0</v>
      </c>
    </row>
    <row r="43" spans="2:150" ht="15" hidden="1" customHeight="1">
      <c r="B43" s="65">
        <f t="shared" si="3"/>
        <v>38</v>
      </c>
      <c r="C43" s="61" t="s">
        <v>885</v>
      </c>
      <c r="D43" s="262"/>
      <c r="E43" s="263"/>
      <c r="F43" s="264"/>
      <c r="G43" s="262"/>
      <c r="H43" s="263"/>
      <c r="I43" s="264"/>
      <c r="J43" s="322"/>
      <c r="K43" s="263"/>
      <c r="L43" s="264"/>
      <c r="M43" s="322"/>
      <c r="N43" s="263"/>
      <c r="O43" s="264"/>
      <c r="P43" s="416"/>
      <c r="Q43" s="263"/>
      <c r="R43" s="264"/>
      <c r="S43" s="265"/>
      <c r="T43" s="263"/>
      <c r="U43" s="264"/>
      <c r="V43" s="425"/>
      <c r="W43" s="263"/>
      <c r="X43" s="264"/>
      <c r="Y43" s="262"/>
      <c r="Z43" s="264"/>
      <c r="AA43" s="381"/>
      <c r="AB43" s="265"/>
      <c r="AC43" s="266"/>
      <c r="AD43" s="264"/>
      <c r="AE43" s="361"/>
      <c r="AF43" s="266"/>
      <c r="AG43" s="264"/>
      <c r="AH43" s="262"/>
      <c r="AI43" s="267"/>
      <c r="AJ43" s="264"/>
      <c r="AK43" s="262"/>
      <c r="AL43" s="267"/>
      <c r="AM43" s="264"/>
      <c r="AN43" s="262"/>
      <c r="AO43" s="267"/>
      <c r="AP43" s="264"/>
      <c r="AQ43" s="262"/>
      <c r="AR43" s="267"/>
      <c r="AS43" s="264"/>
      <c r="AT43" s="388"/>
      <c r="AU43" s="268"/>
      <c r="AV43" s="265"/>
      <c r="AW43" s="266"/>
      <c r="AX43" s="264"/>
      <c r="AY43" s="265"/>
      <c r="AZ43" s="266"/>
      <c r="BA43" s="264"/>
      <c r="BB43" s="262"/>
      <c r="BC43" s="267"/>
      <c r="BD43" s="264"/>
      <c r="BE43" s="262"/>
      <c r="BF43" s="267"/>
      <c r="BG43" s="264"/>
      <c r="BH43" s="262"/>
      <c r="BI43" s="267"/>
      <c r="BJ43" s="264"/>
      <c r="BK43" s="388"/>
      <c r="BL43" s="268"/>
      <c r="BM43" s="262"/>
      <c r="BN43" s="267"/>
      <c r="BO43" s="264"/>
      <c r="BP43" s="266"/>
      <c r="BQ43" s="267"/>
      <c r="BR43" s="264"/>
      <c r="BS43" s="269"/>
      <c r="BT43" s="270"/>
      <c r="BU43" s="264"/>
      <c r="BV43" s="281"/>
      <c r="BW43" s="270"/>
      <c r="BX43" s="264"/>
      <c r="BY43" s="271"/>
      <c r="BZ43" s="270"/>
      <c r="CA43" s="264"/>
      <c r="CB43" s="265"/>
      <c r="CC43" s="270"/>
      <c r="CD43" s="264"/>
      <c r="CE43" s="265"/>
      <c r="CF43" s="267"/>
      <c r="CG43" s="264"/>
      <c r="CH43" s="318"/>
      <c r="CI43" s="270"/>
      <c r="CJ43" s="264"/>
      <c r="CK43" s="272"/>
      <c r="CL43" s="264"/>
      <c r="CM43" s="374"/>
      <c r="CN43" s="273"/>
      <c r="CO43" s="274"/>
      <c r="CP43" s="275">
        <f t="shared" si="1"/>
        <v>0</v>
      </c>
      <c r="CQ43" s="265"/>
      <c r="CR43" s="276"/>
      <c r="CS43" s="265"/>
      <c r="CT43" s="276"/>
      <c r="CU43" s="265"/>
      <c r="CV43" s="276"/>
      <c r="CW43" s="265"/>
      <c r="CX43" s="276"/>
      <c r="CY43" s="276"/>
      <c r="CZ43" s="276"/>
      <c r="DA43" s="276"/>
      <c r="DB43" s="276"/>
      <c r="DC43" s="276"/>
      <c r="DD43" s="276"/>
      <c r="DE43" s="276"/>
      <c r="DF43" s="276"/>
      <c r="DG43" s="265"/>
      <c r="DH43" s="276"/>
      <c r="DI43" s="265"/>
      <c r="DJ43" s="276"/>
      <c r="DK43" s="265"/>
      <c r="DL43" s="276"/>
      <c r="DM43" s="265"/>
      <c r="DN43" s="276"/>
      <c r="DO43" s="265"/>
      <c r="DP43" s="276"/>
      <c r="DQ43" s="264"/>
      <c r="DR43" s="273"/>
      <c r="DS43" s="334"/>
      <c r="DT43" s="273"/>
      <c r="DU43" s="334"/>
      <c r="DV43" s="584"/>
      <c r="DW43" s="334"/>
      <c r="DX43" s="277"/>
      <c r="DY43" s="264"/>
      <c r="DZ43" s="318"/>
      <c r="EA43" s="264"/>
      <c r="EB43" s="578"/>
      <c r="EC43" s="264"/>
      <c r="ED43" s="278"/>
      <c r="EE43" s="264"/>
      <c r="EF43" s="406"/>
      <c r="EG43" s="96"/>
      <c r="EH43" s="279"/>
      <c r="EI43" s="251">
        <f>SUMPRODUCT(D43:EH43,'Bilaspur R'!D43:EH43)</f>
        <v>0</v>
      </c>
      <c r="EJ43" s="3" t="s">
        <v>1016</v>
      </c>
      <c r="EL43" s="542">
        <v>5113817919</v>
      </c>
      <c r="EM43" s="349" t="s">
        <v>498</v>
      </c>
      <c r="ER43" s="64" t="s">
        <v>59</v>
      </c>
      <c r="ES43" s="61" t="str">
        <f t="shared" si="5"/>
        <v xml:space="preserve">RRL-Koni U3QY </v>
      </c>
      <c r="ET43" s="24">
        <f t="shared" si="2"/>
        <v>0</v>
      </c>
    </row>
    <row r="44" spans="2:150" ht="15" hidden="1" customHeight="1">
      <c r="B44" s="65">
        <f t="shared" si="3"/>
        <v>39</v>
      </c>
      <c r="C44" s="61" t="s">
        <v>883</v>
      </c>
      <c r="D44" s="262"/>
      <c r="E44" s="263"/>
      <c r="F44" s="264"/>
      <c r="G44" s="262"/>
      <c r="H44" s="263"/>
      <c r="I44" s="264"/>
      <c r="J44" s="322"/>
      <c r="K44" s="263"/>
      <c r="L44" s="264"/>
      <c r="M44" s="322"/>
      <c r="N44" s="263"/>
      <c r="O44" s="264"/>
      <c r="P44" s="416"/>
      <c r="Q44" s="263"/>
      <c r="R44" s="264"/>
      <c r="S44" s="265"/>
      <c r="T44" s="263"/>
      <c r="U44" s="264"/>
      <c r="V44" s="425"/>
      <c r="W44" s="263"/>
      <c r="X44" s="264"/>
      <c r="Y44" s="262"/>
      <c r="Z44" s="264"/>
      <c r="AA44" s="381"/>
      <c r="AB44" s="265"/>
      <c r="AC44" s="266"/>
      <c r="AD44" s="264"/>
      <c r="AE44" s="361"/>
      <c r="AF44" s="266"/>
      <c r="AG44" s="264"/>
      <c r="AH44" s="262"/>
      <c r="AI44" s="267"/>
      <c r="AJ44" s="264"/>
      <c r="AK44" s="262"/>
      <c r="AL44" s="267"/>
      <c r="AM44" s="264"/>
      <c r="AN44" s="262"/>
      <c r="AO44" s="267"/>
      <c r="AP44" s="264"/>
      <c r="AQ44" s="262"/>
      <c r="AR44" s="267"/>
      <c r="AS44" s="264"/>
      <c r="AT44" s="388"/>
      <c r="AU44" s="268"/>
      <c r="AV44" s="265"/>
      <c r="AW44" s="266"/>
      <c r="AX44" s="264"/>
      <c r="AY44" s="265"/>
      <c r="AZ44" s="266"/>
      <c r="BA44" s="264"/>
      <c r="BB44" s="262"/>
      <c r="BC44" s="267"/>
      <c r="BD44" s="264"/>
      <c r="BE44" s="262"/>
      <c r="BF44" s="267"/>
      <c r="BG44" s="264"/>
      <c r="BH44" s="262"/>
      <c r="BI44" s="267"/>
      <c r="BJ44" s="264"/>
      <c r="BK44" s="388"/>
      <c r="BL44" s="268"/>
      <c r="BM44" s="262"/>
      <c r="BN44" s="267"/>
      <c r="BO44" s="264"/>
      <c r="BP44" s="266"/>
      <c r="BQ44" s="267"/>
      <c r="BR44" s="264"/>
      <c r="BS44" s="269"/>
      <c r="BT44" s="270"/>
      <c r="BU44" s="264"/>
      <c r="BV44" s="281"/>
      <c r="BW44" s="270"/>
      <c r="BX44" s="264"/>
      <c r="BY44" s="271"/>
      <c r="BZ44" s="270"/>
      <c r="CA44" s="264"/>
      <c r="CB44" s="265"/>
      <c r="CC44" s="270"/>
      <c r="CD44" s="264"/>
      <c r="CE44" s="265"/>
      <c r="CF44" s="267"/>
      <c r="CG44" s="264"/>
      <c r="CH44" s="318"/>
      <c r="CI44" s="270"/>
      <c r="CJ44" s="264"/>
      <c r="CK44" s="272"/>
      <c r="CL44" s="264"/>
      <c r="CM44" s="374"/>
      <c r="CN44" s="273"/>
      <c r="CO44" s="274"/>
      <c r="CP44" s="275">
        <f t="shared" si="1"/>
        <v>0</v>
      </c>
      <c r="CQ44" s="265"/>
      <c r="CR44" s="276"/>
      <c r="CS44" s="265"/>
      <c r="CT44" s="276"/>
      <c r="CU44" s="265"/>
      <c r="CV44" s="276"/>
      <c r="CW44" s="265"/>
      <c r="CX44" s="276"/>
      <c r="CY44" s="276"/>
      <c r="CZ44" s="276"/>
      <c r="DA44" s="276"/>
      <c r="DB44" s="276"/>
      <c r="DC44" s="276"/>
      <c r="DD44" s="276"/>
      <c r="DE44" s="276"/>
      <c r="DF44" s="276"/>
      <c r="DG44" s="265"/>
      <c r="DH44" s="276"/>
      <c r="DI44" s="265"/>
      <c r="DJ44" s="276"/>
      <c r="DK44" s="265"/>
      <c r="DL44" s="276"/>
      <c r="DM44" s="265"/>
      <c r="DN44" s="276"/>
      <c r="DO44" s="265"/>
      <c r="DP44" s="276"/>
      <c r="DQ44" s="264"/>
      <c r="DR44" s="273"/>
      <c r="DS44" s="334"/>
      <c r="DT44" s="273"/>
      <c r="DU44" s="334"/>
      <c r="DV44" s="584"/>
      <c r="DW44" s="334"/>
      <c r="DX44" s="277"/>
      <c r="DY44" s="264"/>
      <c r="DZ44" s="318"/>
      <c r="EA44" s="264"/>
      <c r="EB44" s="578"/>
      <c r="EC44" s="264"/>
      <c r="ED44" s="278"/>
      <c r="EE44" s="264"/>
      <c r="EF44" s="406"/>
      <c r="EG44" s="96"/>
      <c r="EH44" s="279"/>
      <c r="EI44" s="251">
        <f>SUMPRODUCT(D44:EH44,'Bilaspur R'!D44:EH44)</f>
        <v>0</v>
      </c>
      <c r="EJ44" s="3" t="s">
        <v>1016</v>
      </c>
      <c r="EL44" s="542">
        <v>5113817914</v>
      </c>
      <c r="EM44" s="349" t="s">
        <v>484</v>
      </c>
      <c r="ER44" s="64" t="s">
        <v>60</v>
      </c>
      <c r="ES44" s="61" t="str">
        <f t="shared" si="5"/>
        <v>RRL-Infinity Height U2KD</v>
      </c>
      <c r="ET44" s="24">
        <f t="shared" si="2"/>
        <v>0</v>
      </c>
    </row>
    <row r="45" spans="2:150" ht="15" hidden="1" customHeight="1">
      <c r="B45" s="65">
        <f t="shared" si="3"/>
        <v>40</v>
      </c>
      <c r="C45" s="61" t="s">
        <v>882</v>
      </c>
      <c r="D45" s="262"/>
      <c r="E45" s="263"/>
      <c r="F45" s="264"/>
      <c r="G45" s="262"/>
      <c r="H45" s="263"/>
      <c r="I45" s="264"/>
      <c r="J45" s="322"/>
      <c r="K45" s="263"/>
      <c r="L45" s="264"/>
      <c r="M45" s="322"/>
      <c r="N45" s="263"/>
      <c r="O45" s="264"/>
      <c r="P45" s="416"/>
      <c r="Q45" s="263"/>
      <c r="R45" s="264"/>
      <c r="S45" s="265"/>
      <c r="T45" s="263"/>
      <c r="U45" s="264"/>
      <c r="V45" s="425"/>
      <c r="W45" s="263"/>
      <c r="X45" s="264"/>
      <c r="Y45" s="262"/>
      <c r="Z45" s="264"/>
      <c r="AA45" s="381"/>
      <c r="AB45" s="265"/>
      <c r="AC45" s="266"/>
      <c r="AD45" s="264"/>
      <c r="AE45" s="361"/>
      <c r="AF45" s="266"/>
      <c r="AG45" s="264"/>
      <c r="AH45" s="262"/>
      <c r="AI45" s="267"/>
      <c r="AJ45" s="264"/>
      <c r="AK45" s="262"/>
      <c r="AL45" s="267"/>
      <c r="AM45" s="264"/>
      <c r="AN45" s="262"/>
      <c r="AO45" s="267"/>
      <c r="AP45" s="264"/>
      <c r="AQ45" s="262"/>
      <c r="AR45" s="267"/>
      <c r="AS45" s="264"/>
      <c r="AT45" s="388"/>
      <c r="AU45" s="268"/>
      <c r="AV45" s="265"/>
      <c r="AW45" s="266"/>
      <c r="AX45" s="264"/>
      <c r="AY45" s="265"/>
      <c r="AZ45" s="266"/>
      <c r="BA45" s="264"/>
      <c r="BB45" s="262"/>
      <c r="BC45" s="267"/>
      <c r="BD45" s="264"/>
      <c r="BE45" s="262"/>
      <c r="BF45" s="267"/>
      <c r="BG45" s="264"/>
      <c r="BH45" s="262"/>
      <c r="BI45" s="267"/>
      <c r="BJ45" s="264"/>
      <c r="BK45" s="388"/>
      <c r="BL45" s="268"/>
      <c r="BM45" s="262"/>
      <c r="BN45" s="267"/>
      <c r="BO45" s="264"/>
      <c r="BP45" s="266"/>
      <c r="BQ45" s="267"/>
      <c r="BR45" s="264"/>
      <c r="BS45" s="269"/>
      <c r="BT45" s="270"/>
      <c r="BU45" s="264"/>
      <c r="BV45" s="281"/>
      <c r="BW45" s="270"/>
      <c r="BX45" s="264"/>
      <c r="BY45" s="271"/>
      <c r="BZ45" s="270"/>
      <c r="CA45" s="264"/>
      <c r="CB45" s="265"/>
      <c r="CC45" s="270"/>
      <c r="CD45" s="264"/>
      <c r="CE45" s="265"/>
      <c r="CF45" s="267"/>
      <c r="CG45" s="264"/>
      <c r="CH45" s="318"/>
      <c r="CI45" s="270"/>
      <c r="CJ45" s="264"/>
      <c r="CK45" s="272"/>
      <c r="CL45" s="264"/>
      <c r="CM45" s="374"/>
      <c r="CN45" s="273"/>
      <c r="CO45" s="274"/>
      <c r="CP45" s="275">
        <f t="shared" si="1"/>
        <v>0</v>
      </c>
      <c r="CQ45" s="265"/>
      <c r="CR45" s="276"/>
      <c r="CS45" s="265"/>
      <c r="CT45" s="276"/>
      <c r="CU45" s="265"/>
      <c r="CV45" s="276"/>
      <c r="CW45" s="265"/>
      <c r="CX45" s="276"/>
      <c r="CY45" s="276"/>
      <c r="CZ45" s="276"/>
      <c r="DA45" s="276"/>
      <c r="DB45" s="276"/>
      <c r="DC45" s="276"/>
      <c r="DD45" s="276"/>
      <c r="DE45" s="276"/>
      <c r="DF45" s="276"/>
      <c r="DG45" s="265"/>
      <c r="DH45" s="276"/>
      <c r="DI45" s="265"/>
      <c r="DJ45" s="276"/>
      <c r="DK45" s="265"/>
      <c r="DL45" s="276"/>
      <c r="DM45" s="265"/>
      <c r="DN45" s="276"/>
      <c r="DO45" s="265"/>
      <c r="DP45" s="276"/>
      <c r="DQ45" s="264"/>
      <c r="DR45" s="273"/>
      <c r="DS45" s="334"/>
      <c r="DT45" s="273"/>
      <c r="DU45" s="334"/>
      <c r="DV45" s="584"/>
      <c r="DW45" s="334"/>
      <c r="DX45" s="277"/>
      <c r="DY45" s="264"/>
      <c r="DZ45" s="318"/>
      <c r="EA45" s="264"/>
      <c r="EB45" s="578"/>
      <c r="EC45" s="264"/>
      <c r="ED45" s="278"/>
      <c r="EE45" s="264"/>
      <c r="EF45" s="406"/>
      <c r="EG45" s="96"/>
      <c r="EH45" s="279"/>
      <c r="EI45" s="251">
        <f>SUMPRODUCT(D45:EH45,'Bilaspur R'!D45:EH45)</f>
        <v>0</v>
      </c>
      <c r="EJ45" s="3" t="s">
        <v>1016</v>
      </c>
      <c r="EL45" s="542">
        <v>5113856532</v>
      </c>
      <c r="EM45" s="349" t="s">
        <v>487</v>
      </c>
      <c r="ER45" s="64" t="s">
        <v>61</v>
      </c>
      <c r="ES45" s="61" t="str">
        <f t="shared" si="5"/>
        <v>RRL-Hemu Nagar U490</v>
      </c>
      <c r="ET45" s="24">
        <f t="shared" si="2"/>
        <v>0</v>
      </c>
    </row>
    <row r="46" spans="2:150" ht="15" hidden="1" customHeight="1">
      <c r="B46" s="65">
        <f t="shared" si="3"/>
        <v>41</v>
      </c>
      <c r="C46" s="61" t="s">
        <v>889</v>
      </c>
      <c r="D46" s="262"/>
      <c r="E46" s="263"/>
      <c r="F46" s="264"/>
      <c r="G46" s="262"/>
      <c r="H46" s="263"/>
      <c r="I46" s="264"/>
      <c r="J46" s="322"/>
      <c r="K46" s="263"/>
      <c r="L46" s="264"/>
      <c r="M46" s="322"/>
      <c r="N46" s="263"/>
      <c r="O46" s="264"/>
      <c r="P46" s="416"/>
      <c r="Q46" s="263"/>
      <c r="R46" s="264"/>
      <c r="S46" s="265"/>
      <c r="T46" s="263"/>
      <c r="U46" s="264"/>
      <c r="V46" s="425"/>
      <c r="W46" s="263"/>
      <c r="X46" s="264"/>
      <c r="Y46" s="262"/>
      <c r="Z46" s="264"/>
      <c r="AA46" s="381"/>
      <c r="AB46" s="265"/>
      <c r="AC46" s="266"/>
      <c r="AD46" s="264"/>
      <c r="AE46" s="361"/>
      <c r="AF46" s="266"/>
      <c r="AG46" s="264"/>
      <c r="AH46" s="262"/>
      <c r="AI46" s="267"/>
      <c r="AJ46" s="264"/>
      <c r="AK46" s="262"/>
      <c r="AL46" s="267"/>
      <c r="AM46" s="264"/>
      <c r="AN46" s="262"/>
      <c r="AO46" s="267"/>
      <c r="AP46" s="264"/>
      <c r="AQ46" s="262"/>
      <c r="AR46" s="267"/>
      <c r="AS46" s="264"/>
      <c r="AT46" s="388"/>
      <c r="AU46" s="268"/>
      <c r="AV46" s="265"/>
      <c r="AW46" s="266"/>
      <c r="AX46" s="264"/>
      <c r="AY46" s="265"/>
      <c r="AZ46" s="266"/>
      <c r="BA46" s="264"/>
      <c r="BB46" s="262"/>
      <c r="BC46" s="267"/>
      <c r="BD46" s="264"/>
      <c r="BE46" s="262"/>
      <c r="BF46" s="267"/>
      <c r="BG46" s="264"/>
      <c r="BH46" s="262"/>
      <c r="BI46" s="267"/>
      <c r="BJ46" s="264"/>
      <c r="BK46" s="388"/>
      <c r="BL46" s="268"/>
      <c r="BM46" s="262"/>
      <c r="BN46" s="267"/>
      <c r="BO46" s="264"/>
      <c r="BP46" s="266"/>
      <c r="BQ46" s="267"/>
      <c r="BR46" s="264"/>
      <c r="BS46" s="269"/>
      <c r="BT46" s="270"/>
      <c r="BU46" s="264"/>
      <c r="BV46" s="281"/>
      <c r="BW46" s="270"/>
      <c r="BX46" s="264"/>
      <c r="BY46" s="271"/>
      <c r="BZ46" s="270"/>
      <c r="CA46" s="264"/>
      <c r="CB46" s="265"/>
      <c r="CC46" s="270"/>
      <c r="CD46" s="264"/>
      <c r="CE46" s="265"/>
      <c r="CF46" s="267"/>
      <c r="CG46" s="264"/>
      <c r="CH46" s="318"/>
      <c r="CI46" s="270"/>
      <c r="CJ46" s="264"/>
      <c r="CK46" s="272"/>
      <c r="CL46" s="264"/>
      <c r="CM46" s="374"/>
      <c r="CN46" s="273"/>
      <c r="CO46" s="274"/>
      <c r="CP46" s="275">
        <f t="shared" si="1"/>
        <v>0</v>
      </c>
      <c r="CQ46" s="265"/>
      <c r="CR46" s="276"/>
      <c r="CS46" s="265"/>
      <c r="CT46" s="276"/>
      <c r="CU46" s="265"/>
      <c r="CV46" s="276"/>
      <c r="CW46" s="265"/>
      <c r="CX46" s="276"/>
      <c r="CY46" s="276"/>
      <c r="CZ46" s="276"/>
      <c r="DA46" s="276"/>
      <c r="DB46" s="276"/>
      <c r="DC46" s="276"/>
      <c r="DD46" s="276"/>
      <c r="DE46" s="276"/>
      <c r="DF46" s="276"/>
      <c r="DG46" s="265"/>
      <c r="DH46" s="276"/>
      <c r="DI46" s="265"/>
      <c r="DJ46" s="276"/>
      <c r="DK46" s="265"/>
      <c r="DL46" s="276"/>
      <c r="DM46" s="265"/>
      <c r="DN46" s="276"/>
      <c r="DO46" s="265"/>
      <c r="DP46" s="276"/>
      <c r="DQ46" s="264"/>
      <c r="DR46" s="273"/>
      <c r="DS46" s="334"/>
      <c r="DT46" s="273"/>
      <c r="DU46" s="334"/>
      <c r="DV46" s="584"/>
      <c r="DW46" s="334"/>
      <c r="DX46" s="277"/>
      <c r="DY46" s="264"/>
      <c r="DZ46" s="318"/>
      <c r="EA46" s="264"/>
      <c r="EB46" s="578"/>
      <c r="EC46" s="264"/>
      <c r="ED46" s="278"/>
      <c r="EE46" s="264"/>
      <c r="EF46" s="406"/>
      <c r="EG46" s="96"/>
      <c r="EH46" s="279"/>
      <c r="EI46" s="251">
        <f>SUMPRODUCT(D46:EH46,'Bilaspur R'!D46:EH46)</f>
        <v>0</v>
      </c>
      <c r="EJ46" s="3" t="s">
        <v>1016</v>
      </c>
      <c r="EL46" s="542">
        <v>5113817916</v>
      </c>
      <c r="EM46" s="349" t="s">
        <v>480</v>
      </c>
      <c r="ER46" s="64" t="s">
        <v>62</v>
      </c>
      <c r="ES46" s="61" t="str">
        <f t="shared" si="5"/>
        <v>RRL-Vypar Vihar U377</v>
      </c>
      <c r="ET46" s="24">
        <f t="shared" si="2"/>
        <v>0</v>
      </c>
    </row>
    <row r="47" spans="2:150" ht="15" hidden="1" customHeight="1">
      <c r="B47" s="65">
        <f t="shared" si="3"/>
        <v>42</v>
      </c>
      <c r="C47" s="61" t="s">
        <v>886</v>
      </c>
      <c r="D47" s="262"/>
      <c r="E47" s="263"/>
      <c r="F47" s="264"/>
      <c r="G47" s="262"/>
      <c r="H47" s="263"/>
      <c r="I47" s="264"/>
      <c r="J47" s="322"/>
      <c r="K47" s="263"/>
      <c r="L47" s="264"/>
      <c r="M47" s="322"/>
      <c r="N47" s="263"/>
      <c r="O47" s="264"/>
      <c r="P47" s="416"/>
      <c r="Q47" s="263"/>
      <c r="R47" s="264"/>
      <c r="S47" s="265"/>
      <c r="T47" s="263"/>
      <c r="U47" s="264"/>
      <c r="V47" s="425"/>
      <c r="W47" s="263"/>
      <c r="X47" s="264"/>
      <c r="Y47" s="262"/>
      <c r="Z47" s="264"/>
      <c r="AA47" s="381"/>
      <c r="AB47" s="265"/>
      <c r="AC47" s="266"/>
      <c r="AD47" s="264"/>
      <c r="AE47" s="361"/>
      <c r="AF47" s="266"/>
      <c r="AG47" s="264"/>
      <c r="AH47" s="262"/>
      <c r="AI47" s="267"/>
      <c r="AJ47" s="264"/>
      <c r="AK47" s="262"/>
      <c r="AL47" s="267"/>
      <c r="AM47" s="264"/>
      <c r="AN47" s="262"/>
      <c r="AO47" s="267"/>
      <c r="AP47" s="264"/>
      <c r="AQ47" s="262"/>
      <c r="AR47" s="267"/>
      <c r="AS47" s="264"/>
      <c r="AT47" s="388"/>
      <c r="AU47" s="268"/>
      <c r="AV47" s="265"/>
      <c r="AW47" s="266"/>
      <c r="AX47" s="264"/>
      <c r="AY47" s="265"/>
      <c r="AZ47" s="266"/>
      <c r="BA47" s="264"/>
      <c r="BB47" s="262"/>
      <c r="BC47" s="267"/>
      <c r="BD47" s="264"/>
      <c r="BE47" s="262"/>
      <c r="BF47" s="267"/>
      <c r="BG47" s="264"/>
      <c r="BH47" s="262"/>
      <c r="BI47" s="267"/>
      <c r="BJ47" s="264"/>
      <c r="BK47" s="388"/>
      <c r="BL47" s="268"/>
      <c r="BM47" s="262"/>
      <c r="BN47" s="267"/>
      <c r="BO47" s="264"/>
      <c r="BP47" s="266"/>
      <c r="BQ47" s="267"/>
      <c r="BR47" s="264"/>
      <c r="BS47" s="269"/>
      <c r="BT47" s="270"/>
      <c r="BU47" s="264"/>
      <c r="BV47" s="281"/>
      <c r="BW47" s="270"/>
      <c r="BX47" s="264"/>
      <c r="BY47" s="271"/>
      <c r="BZ47" s="270"/>
      <c r="CA47" s="264"/>
      <c r="CB47" s="265"/>
      <c r="CC47" s="270"/>
      <c r="CD47" s="264"/>
      <c r="CE47" s="265"/>
      <c r="CF47" s="267"/>
      <c r="CG47" s="264"/>
      <c r="CH47" s="318"/>
      <c r="CI47" s="270"/>
      <c r="CJ47" s="264"/>
      <c r="CK47" s="272"/>
      <c r="CL47" s="264"/>
      <c r="CM47" s="374"/>
      <c r="CN47" s="273"/>
      <c r="CO47" s="274"/>
      <c r="CP47" s="275">
        <f t="shared" si="1"/>
        <v>0</v>
      </c>
      <c r="CQ47" s="265"/>
      <c r="CR47" s="276"/>
      <c r="CS47" s="265"/>
      <c r="CT47" s="276"/>
      <c r="CU47" s="265"/>
      <c r="CV47" s="276"/>
      <c r="CW47" s="265"/>
      <c r="CX47" s="276"/>
      <c r="CY47" s="276"/>
      <c r="CZ47" s="276"/>
      <c r="DA47" s="276"/>
      <c r="DB47" s="276"/>
      <c r="DC47" s="276"/>
      <c r="DD47" s="276"/>
      <c r="DE47" s="276"/>
      <c r="DF47" s="276"/>
      <c r="DG47" s="265"/>
      <c r="DH47" s="276"/>
      <c r="DI47" s="265"/>
      <c r="DJ47" s="276"/>
      <c r="DK47" s="265"/>
      <c r="DL47" s="276"/>
      <c r="DM47" s="265"/>
      <c r="DN47" s="276"/>
      <c r="DO47" s="265"/>
      <c r="DP47" s="276"/>
      <c r="DQ47" s="264"/>
      <c r="DR47" s="273"/>
      <c r="DS47" s="334"/>
      <c r="DT47" s="273"/>
      <c r="DU47" s="334"/>
      <c r="DV47" s="584"/>
      <c r="DW47" s="334"/>
      <c r="DX47" s="277"/>
      <c r="DY47" s="264"/>
      <c r="DZ47" s="318"/>
      <c r="EA47" s="264"/>
      <c r="EB47" s="578"/>
      <c r="EC47" s="264"/>
      <c r="ED47" s="278"/>
      <c r="EE47" s="264"/>
      <c r="EF47" s="406"/>
      <c r="EG47" s="96"/>
      <c r="EH47" s="279"/>
      <c r="EI47" s="251">
        <f>SUMPRODUCT(D47:EH47,'Bilaspur R'!D47:EH47)</f>
        <v>0</v>
      </c>
      <c r="EJ47" s="3" t="s">
        <v>1016</v>
      </c>
      <c r="EL47" s="542">
        <v>5113856518</v>
      </c>
      <c r="EM47" s="349" t="s">
        <v>481</v>
      </c>
      <c r="ER47" s="64" t="s">
        <v>63</v>
      </c>
      <c r="ES47" s="61" t="str">
        <f t="shared" si="5"/>
        <v>RRL-Mangla Chowk TNB7</v>
      </c>
      <c r="ET47" s="24">
        <f t="shared" si="2"/>
        <v>0</v>
      </c>
    </row>
    <row r="48" spans="2:150" ht="15" hidden="1" customHeight="1">
      <c r="B48" s="65">
        <f>B47+1</f>
        <v>43</v>
      </c>
      <c r="C48" s="61" t="s">
        <v>994</v>
      </c>
      <c r="D48" s="262"/>
      <c r="E48" s="263"/>
      <c r="F48" s="264"/>
      <c r="G48" s="262"/>
      <c r="H48" s="263"/>
      <c r="I48" s="264"/>
      <c r="J48" s="322"/>
      <c r="K48" s="263"/>
      <c r="L48" s="264"/>
      <c r="M48" s="322"/>
      <c r="N48" s="263"/>
      <c r="O48" s="264"/>
      <c r="P48" s="416"/>
      <c r="Q48" s="263"/>
      <c r="R48" s="264"/>
      <c r="S48" s="265"/>
      <c r="T48" s="263"/>
      <c r="U48" s="264"/>
      <c r="V48" s="425"/>
      <c r="W48" s="263"/>
      <c r="X48" s="264"/>
      <c r="Y48" s="262"/>
      <c r="Z48" s="264"/>
      <c r="AA48" s="381"/>
      <c r="AB48" s="265"/>
      <c r="AC48" s="266"/>
      <c r="AD48" s="264"/>
      <c r="AE48" s="361"/>
      <c r="AF48" s="266"/>
      <c r="AG48" s="264"/>
      <c r="AH48" s="262"/>
      <c r="AI48" s="267"/>
      <c r="AJ48" s="264"/>
      <c r="AK48" s="262"/>
      <c r="AL48" s="267"/>
      <c r="AM48" s="264"/>
      <c r="AN48" s="262"/>
      <c r="AO48" s="267"/>
      <c r="AP48" s="264"/>
      <c r="AQ48" s="262"/>
      <c r="AR48" s="267"/>
      <c r="AS48" s="264"/>
      <c r="AT48" s="388"/>
      <c r="AU48" s="268"/>
      <c r="AV48" s="265"/>
      <c r="AW48" s="266"/>
      <c r="AX48" s="264"/>
      <c r="AY48" s="265"/>
      <c r="AZ48" s="266"/>
      <c r="BA48" s="264"/>
      <c r="BB48" s="262"/>
      <c r="BC48" s="267"/>
      <c r="BD48" s="264"/>
      <c r="BE48" s="262"/>
      <c r="BF48" s="267"/>
      <c r="BG48" s="264"/>
      <c r="BH48" s="262"/>
      <c r="BI48" s="267"/>
      <c r="BJ48" s="264"/>
      <c r="BK48" s="388"/>
      <c r="BL48" s="268"/>
      <c r="BM48" s="262"/>
      <c r="BN48" s="267"/>
      <c r="BO48" s="264"/>
      <c r="BP48" s="266"/>
      <c r="BQ48" s="267"/>
      <c r="BR48" s="264"/>
      <c r="BS48" s="269"/>
      <c r="BT48" s="270"/>
      <c r="BU48" s="264"/>
      <c r="BV48" s="281"/>
      <c r="BW48" s="270"/>
      <c r="BX48" s="264"/>
      <c r="BY48" s="271"/>
      <c r="BZ48" s="270"/>
      <c r="CA48" s="264"/>
      <c r="CB48" s="265"/>
      <c r="CC48" s="270"/>
      <c r="CD48" s="264"/>
      <c r="CE48" s="265"/>
      <c r="CF48" s="267"/>
      <c r="CG48" s="264"/>
      <c r="CH48" s="318"/>
      <c r="CI48" s="270"/>
      <c r="CJ48" s="264"/>
      <c r="CK48" s="272"/>
      <c r="CL48" s="264"/>
      <c r="CM48" s="374"/>
      <c r="CN48" s="273"/>
      <c r="CO48" s="274"/>
      <c r="CP48" s="275">
        <f t="shared" si="1"/>
        <v>0</v>
      </c>
      <c r="CQ48" s="265"/>
      <c r="CR48" s="276"/>
      <c r="CS48" s="265"/>
      <c r="CT48" s="276"/>
      <c r="CU48" s="265"/>
      <c r="CV48" s="276"/>
      <c r="CW48" s="265"/>
      <c r="CX48" s="276"/>
      <c r="CY48" s="276"/>
      <c r="CZ48" s="276"/>
      <c r="DA48" s="276"/>
      <c r="DB48" s="276"/>
      <c r="DC48" s="276"/>
      <c r="DD48" s="276"/>
      <c r="DE48" s="276"/>
      <c r="DF48" s="276"/>
      <c r="DG48" s="265"/>
      <c r="DH48" s="276"/>
      <c r="DI48" s="265"/>
      <c r="DJ48" s="276"/>
      <c r="DK48" s="265"/>
      <c r="DL48" s="276"/>
      <c r="DM48" s="265"/>
      <c r="DN48" s="276"/>
      <c r="DO48" s="265"/>
      <c r="DP48" s="276"/>
      <c r="DQ48" s="264"/>
      <c r="DR48" s="273"/>
      <c r="DS48" s="334"/>
      <c r="DT48" s="273"/>
      <c r="DU48" s="334"/>
      <c r="DV48" s="584"/>
      <c r="DW48" s="334"/>
      <c r="DX48" s="277"/>
      <c r="DY48" s="264"/>
      <c r="DZ48" s="318"/>
      <c r="EA48" s="264"/>
      <c r="EB48" s="578"/>
      <c r="EC48" s="264"/>
      <c r="ED48" s="278"/>
      <c r="EE48" s="264"/>
      <c r="EF48" s="406"/>
      <c r="EG48" s="96"/>
      <c r="EH48" s="279"/>
      <c r="EI48" s="251">
        <f>SUMPRODUCT(D48:EH48,'Bilaspur R'!D48:EH48)</f>
        <v>0</v>
      </c>
      <c r="EJ48" s="3" t="s">
        <v>1016</v>
      </c>
      <c r="EL48" s="542">
        <v>5113856520</v>
      </c>
      <c r="EM48" s="349" t="s">
        <v>482</v>
      </c>
      <c r="ER48" s="64" t="s">
        <v>64</v>
      </c>
      <c r="ES48" s="61" t="str">
        <f t="shared" si="5"/>
        <v>RRL-Sakri Uslapur U11M</v>
      </c>
      <c r="ET48" s="24">
        <f t="shared" si="2"/>
        <v>0</v>
      </c>
    </row>
    <row r="49" spans="2:150" ht="15" hidden="1" customHeight="1">
      <c r="B49" s="65">
        <f t="shared" si="3"/>
        <v>44</v>
      </c>
      <c r="C49" s="61" t="s">
        <v>881</v>
      </c>
      <c r="D49" s="262"/>
      <c r="E49" s="263"/>
      <c r="F49" s="264"/>
      <c r="G49" s="262"/>
      <c r="H49" s="263"/>
      <c r="I49" s="264"/>
      <c r="J49" s="322"/>
      <c r="K49" s="263"/>
      <c r="L49" s="264"/>
      <c r="M49" s="322"/>
      <c r="N49" s="263"/>
      <c r="O49" s="264"/>
      <c r="P49" s="416"/>
      <c r="Q49" s="263"/>
      <c r="R49" s="264"/>
      <c r="S49" s="265"/>
      <c r="T49" s="263"/>
      <c r="U49" s="264"/>
      <c r="V49" s="425"/>
      <c r="W49" s="263"/>
      <c r="X49" s="264"/>
      <c r="Y49" s="262"/>
      <c r="Z49" s="264"/>
      <c r="AA49" s="381"/>
      <c r="AB49" s="265"/>
      <c r="AC49" s="266"/>
      <c r="AD49" s="264"/>
      <c r="AE49" s="361"/>
      <c r="AF49" s="266"/>
      <c r="AG49" s="264"/>
      <c r="AH49" s="262"/>
      <c r="AI49" s="267"/>
      <c r="AJ49" s="264"/>
      <c r="AK49" s="262"/>
      <c r="AL49" s="267"/>
      <c r="AM49" s="264"/>
      <c r="AN49" s="262"/>
      <c r="AO49" s="267"/>
      <c r="AP49" s="264"/>
      <c r="AQ49" s="262"/>
      <c r="AR49" s="267"/>
      <c r="AS49" s="264"/>
      <c r="AT49" s="388"/>
      <c r="AU49" s="268"/>
      <c r="AV49" s="265"/>
      <c r="AW49" s="266"/>
      <c r="AX49" s="264"/>
      <c r="AY49" s="265"/>
      <c r="AZ49" s="266"/>
      <c r="BA49" s="264"/>
      <c r="BB49" s="262"/>
      <c r="BC49" s="267"/>
      <c r="BD49" s="264"/>
      <c r="BE49" s="262"/>
      <c r="BF49" s="267"/>
      <c r="BG49" s="264"/>
      <c r="BH49" s="262"/>
      <c r="BI49" s="267"/>
      <c r="BJ49" s="264"/>
      <c r="BK49" s="388"/>
      <c r="BL49" s="268"/>
      <c r="BM49" s="262"/>
      <c r="BN49" s="267"/>
      <c r="BO49" s="264"/>
      <c r="BP49" s="266"/>
      <c r="BQ49" s="267"/>
      <c r="BR49" s="264"/>
      <c r="BS49" s="269"/>
      <c r="BT49" s="270"/>
      <c r="BU49" s="264"/>
      <c r="BV49" s="281"/>
      <c r="BW49" s="270"/>
      <c r="BX49" s="264"/>
      <c r="BY49" s="271"/>
      <c r="BZ49" s="270"/>
      <c r="CA49" s="264"/>
      <c r="CB49" s="265"/>
      <c r="CC49" s="270"/>
      <c r="CD49" s="264"/>
      <c r="CE49" s="265"/>
      <c r="CF49" s="267"/>
      <c r="CG49" s="264"/>
      <c r="CH49" s="318"/>
      <c r="CI49" s="270"/>
      <c r="CJ49" s="264"/>
      <c r="CK49" s="272"/>
      <c r="CL49" s="264"/>
      <c r="CM49" s="374"/>
      <c r="CN49" s="273"/>
      <c r="CO49" s="274"/>
      <c r="CP49" s="275">
        <f t="shared" si="1"/>
        <v>0</v>
      </c>
      <c r="CQ49" s="265"/>
      <c r="CR49" s="276"/>
      <c r="CS49" s="265"/>
      <c r="CT49" s="276"/>
      <c r="CU49" s="265"/>
      <c r="CV49" s="276"/>
      <c r="CW49" s="265"/>
      <c r="CX49" s="276"/>
      <c r="CY49" s="276"/>
      <c r="CZ49" s="276"/>
      <c r="DA49" s="276"/>
      <c r="DB49" s="276"/>
      <c r="DC49" s="276"/>
      <c r="DD49" s="276"/>
      <c r="DE49" s="276"/>
      <c r="DF49" s="276"/>
      <c r="DG49" s="265"/>
      <c r="DH49" s="276"/>
      <c r="DI49" s="265"/>
      <c r="DJ49" s="276"/>
      <c r="DK49" s="265"/>
      <c r="DL49" s="276"/>
      <c r="DM49" s="265"/>
      <c r="DN49" s="276"/>
      <c r="DO49" s="265"/>
      <c r="DP49" s="276"/>
      <c r="DQ49" s="264"/>
      <c r="DR49" s="273"/>
      <c r="DS49" s="334"/>
      <c r="DT49" s="273"/>
      <c r="DU49" s="334"/>
      <c r="DV49" s="584"/>
      <c r="DW49" s="334"/>
      <c r="DX49" s="277"/>
      <c r="DY49" s="264"/>
      <c r="DZ49" s="318"/>
      <c r="EA49" s="264"/>
      <c r="EB49" s="578"/>
      <c r="EC49" s="264"/>
      <c r="ED49" s="278"/>
      <c r="EE49" s="264"/>
      <c r="EF49" s="406"/>
      <c r="EG49" s="96"/>
      <c r="EH49" s="279"/>
      <c r="EI49" s="251">
        <f>SUMPRODUCT(D49:EH49,'Bilaspur R'!D49:EH49)</f>
        <v>0</v>
      </c>
      <c r="EJ49" s="3" t="s">
        <v>1016</v>
      </c>
      <c r="EL49" s="542">
        <v>5113856511</v>
      </c>
      <c r="EM49" s="349" t="s">
        <v>483</v>
      </c>
      <c r="ER49" s="64" t="s">
        <v>65</v>
      </c>
      <c r="ES49" s="61" t="str">
        <f t="shared" si="5"/>
        <v>RRL- Magento mall FRGZ</v>
      </c>
      <c r="ET49" s="24">
        <f t="shared" si="2"/>
        <v>0</v>
      </c>
    </row>
    <row r="50" spans="2:150" ht="15" hidden="1" customHeight="1">
      <c r="B50" s="65">
        <f t="shared" si="3"/>
        <v>45</v>
      </c>
      <c r="C50" s="61" t="s">
        <v>888</v>
      </c>
      <c r="D50" s="262"/>
      <c r="E50" s="263"/>
      <c r="F50" s="264"/>
      <c r="G50" s="262"/>
      <c r="H50" s="263"/>
      <c r="I50" s="264"/>
      <c r="J50" s="322"/>
      <c r="K50" s="263"/>
      <c r="L50" s="264"/>
      <c r="M50" s="322"/>
      <c r="N50" s="263"/>
      <c r="O50" s="264"/>
      <c r="P50" s="416"/>
      <c r="Q50" s="263"/>
      <c r="R50" s="264"/>
      <c r="S50" s="265"/>
      <c r="T50" s="263"/>
      <c r="U50" s="264"/>
      <c r="V50" s="425"/>
      <c r="W50" s="263"/>
      <c r="X50" s="264"/>
      <c r="Y50" s="262"/>
      <c r="Z50" s="264"/>
      <c r="AA50" s="381"/>
      <c r="AB50" s="265"/>
      <c r="AC50" s="266"/>
      <c r="AD50" s="264"/>
      <c r="AE50" s="361"/>
      <c r="AF50" s="266"/>
      <c r="AG50" s="264"/>
      <c r="AH50" s="262"/>
      <c r="AI50" s="267"/>
      <c r="AJ50" s="264"/>
      <c r="AK50" s="262"/>
      <c r="AL50" s="267"/>
      <c r="AM50" s="264"/>
      <c r="AN50" s="262"/>
      <c r="AO50" s="267"/>
      <c r="AP50" s="264"/>
      <c r="AQ50" s="262"/>
      <c r="AR50" s="267"/>
      <c r="AS50" s="264"/>
      <c r="AT50" s="388"/>
      <c r="AU50" s="268"/>
      <c r="AV50" s="265"/>
      <c r="AW50" s="266"/>
      <c r="AX50" s="264"/>
      <c r="AY50" s="265"/>
      <c r="AZ50" s="266"/>
      <c r="BA50" s="264"/>
      <c r="BB50" s="262"/>
      <c r="BC50" s="267"/>
      <c r="BD50" s="264"/>
      <c r="BE50" s="262"/>
      <c r="BF50" s="267"/>
      <c r="BG50" s="264"/>
      <c r="BH50" s="262"/>
      <c r="BI50" s="267"/>
      <c r="BJ50" s="264"/>
      <c r="BK50" s="388"/>
      <c r="BL50" s="268"/>
      <c r="BM50" s="262"/>
      <c r="BN50" s="267"/>
      <c r="BO50" s="264"/>
      <c r="BP50" s="266"/>
      <c r="BQ50" s="267"/>
      <c r="BR50" s="264"/>
      <c r="BS50" s="269"/>
      <c r="BT50" s="270"/>
      <c r="BU50" s="264"/>
      <c r="BV50" s="281"/>
      <c r="BW50" s="270"/>
      <c r="BX50" s="264"/>
      <c r="BY50" s="271"/>
      <c r="BZ50" s="270"/>
      <c r="CA50" s="264"/>
      <c r="CB50" s="265"/>
      <c r="CC50" s="270"/>
      <c r="CD50" s="264"/>
      <c r="CE50" s="265"/>
      <c r="CF50" s="267"/>
      <c r="CG50" s="264"/>
      <c r="CH50" s="318"/>
      <c r="CI50" s="270"/>
      <c r="CJ50" s="264"/>
      <c r="CK50" s="272"/>
      <c r="CL50" s="264"/>
      <c r="CM50" s="374"/>
      <c r="CN50" s="273"/>
      <c r="CO50" s="274"/>
      <c r="CP50" s="275">
        <f t="shared" si="1"/>
        <v>0</v>
      </c>
      <c r="CQ50" s="265"/>
      <c r="CR50" s="276"/>
      <c r="CS50" s="265"/>
      <c r="CT50" s="276"/>
      <c r="CU50" s="265"/>
      <c r="CV50" s="276"/>
      <c r="CW50" s="265"/>
      <c r="CX50" s="276"/>
      <c r="CY50" s="276"/>
      <c r="CZ50" s="276"/>
      <c r="DA50" s="276"/>
      <c r="DB50" s="276"/>
      <c r="DC50" s="276"/>
      <c r="DD50" s="276"/>
      <c r="DE50" s="276"/>
      <c r="DF50" s="276"/>
      <c r="DG50" s="265"/>
      <c r="DH50" s="276"/>
      <c r="DI50" s="265"/>
      <c r="DJ50" s="276"/>
      <c r="DK50" s="265"/>
      <c r="DL50" s="276"/>
      <c r="DM50" s="265"/>
      <c r="DN50" s="276"/>
      <c r="DO50" s="265"/>
      <c r="DP50" s="276"/>
      <c r="DQ50" s="264"/>
      <c r="DR50" s="273"/>
      <c r="DS50" s="334"/>
      <c r="DT50" s="273"/>
      <c r="DU50" s="334"/>
      <c r="DV50" s="584"/>
      <c r="DW50" s="334"/>
      <c r="DX50" s="277"/>
      <c r="DY50" s="264"/>
      <c r="DZ50" s="318"/>
      <c r="EA50" s="264"/>
      <c r="EB50" s="578"/>
      <c r="EC50" s="264"/>
      <c r="ED50" s="278"/>
      <c r="EE50" s="264"/>
      <c r="EF50" s="406"/>
      <c r="EG50" s="96"/>
      <c r="EH50" s="279"/>
      <c r="EI50" s="251">
        <f>SUMPRODUCT(D50:EH50,'Bilaspur R'!D50:EH50)</f>
        <v>0</v>
      </c>
      <c r="EJ50" s="3" t="s">
        <v>1016</v>
      </c>
      <c r="EL50" s="542">
        <v>5113817924</v>
      </c>
      <c r="EM50" s="349" t="s">
        <v>485</v>
      </c>
      <c r="ER50" s="64" t="s">
        <v>66</v>
      </c>
      <c r="ES50" s="61" t="str">
        <f t="shared" si="5"/>
        <v>RRL-Tagore Nagar TKX6</v>
      </c>
      <c r="ET50" s="24">
        <f t="shared" si="2"/>
        <v>0</v>
      </c>
    </row>
    <row r="51" spans="2:150" ht="15" hidden="1" customHeight="1">
      <c r="B51" s="65">
        <f t="shared" si="3"/>
        <v>46</v>
      </c>
      <c r="C51" s="61"/>
      <c r="D51" s="262"/>
      <c r="E51" s="263"/>
      <c r="F51" s="264"/>
      <c r="G51" s="262"/>
      <c r="H51" s="263"/>
      <c r="I51" s="264"/>
      <c r="J51" s="322"/>
      <c r="K51" s="263"/>
      <c r="L51" s="264"/>
      <c r="M51" s="322"/>
      <c r="N51" s="263"/>
      <c r="O51" s="264"/>
      <c r="P51" s="416"/>
      <c r="Q51" s="263"/>
      <c r="R51" s="264"/>
      <c r="S51" s="265"/>
      <c r="T51" s="263"/>
      <c r="U51" s="264"/>
      <c r="V51" s="425"/>
      <c r="W51" s="263"/>
      <c r="X51" s="264"/>
      <c r="Y51" s="262"/>
      <c r="Z51" s="264"/>
      <c r="AA51" s="381"/>
      <c r="AB51" s="265"/>
      <c r="AC51" s="266"/>
      <c r="AD51" s="264"/>
      <c r="AE51" s="361"/>
      <c r="AF51" s="266"/>
      <c r="AG51" s="264"/>
      <c r="AH51" s="262"/>
      <c r="AI51" s="267"/>
      <c r="AJ51" s="264"/>
      <c r="AK51" s="262"/>
      <c r="AL51" s="267"/>
      <c r="AM51" s="264"/>
      <c r="AN51" s="262"/>
      <c r="AO51" s="267"/>
      <c r="AP51" s="264"/>
      <c r="AQ51" s="262"/>
      <c r="AR51" s="267"/>
      <c r="AS51" s="264"/>
      <c r="AT51" s="388"/>
      <c r="AU51" s="268"/>
      <c r="AV51" s="265"/>
      <c r="AW51" s="266"/>
      <c r="AX51" s="264"/>
      <c r="AY51" s="265"/>
      <c r="AZ51" s="266"/>
      <c r="BA51" s="264"/>
      <c r="BB51" s="262"/>
      <c r="BC51" s="267"/>
      <c r="BD51" s="264"/>
      <c r="BE51" s="262"/>
      <c r="BF51" s="267"/>
      <c r="BG51" s="264"/>
      <c r="BH51" s="262"/>
      <c r="BI51" s="267"/>
      <c r="BJ51" s="264"/>
      <c r="BK51" s="388"/>
      <c r="BL51" s="268"/>
      <c r="BM51" s="262"/>
      <c r="BN51" s="267"/>
      <c r="BO51" s="264"/>
      <c r="BP51" s="266"/>
      <c r="BQ51" s="267"/>
      <c r="BR51" s="264"/>
      <c r="BS51" s="269"/>
      <c r="BT51" s="270"/>
      <c r="BU51" s="264"/>
      <c r="BV51" s="281"/>
      <c r="BW51" s="270"/>
      <c r="BX51" s="264"/>
      <c r="BY51" s="271"/>
      <c r="BZ51" s="270"/>
      <c r="CA51" s="264"/>
      <c r="CB51" s="265"/>
      <c r="CC51" s="270"/>
      <c r="CD51" s="264"/>
      <c r="CE51" s="265"/>
      <c r="CF51" s="267"/>
      <c r="CG51" s="264"/>
      <c r="CH51" s="318"/>
      <c r="CI51" s="270"/>
      <c r="CJ51" s="264"/>
      <c r="CK51" s="272"/>
      <c r="CL51" s="264"/>
      <c r="CM51" s="374"/>
      <c r="CN51" s="273"/>
      <c r="CO51" s="274"/>
      <c r="CP51" s="275">
        <f t="shared" si="1"/>
        <v>0</v>
      </c>
      <c r="CQ51" s="265"/>
      <c r="CR51" s="276"/>
      <c r="CS51" s="265"/>
      <c r="CT51" s="276"/>
      <c r="CU51" s="265"/>
      <c r="CV51" s="276"/>
      <c r="CW51" s="265"/>
      <c r="CX51" s="276"/>
      <c r="CY51" s="276"/>
      <c r="CZ51" s="276"/>
      <c r="DA51" s="276"/>
      <c r="DB51" s="276"/>
      <c r="DC51" s="276"/>
      <c r="DD51" s="276"/>
      <c r="DE51" s="276"/>
      <c r="DF51" s="276"/>
      <c r="DG51" s="265"/>
      <c r="DH51" s="276"/>
      <c r="DI51" s="265"/>
      <c r="DJ51" s="276"/>
      <c r="DK51" s="265"/>
      <c r="DL51" s="276"/>
      <c r="DM51" s="265"/>
      <c r="DN51" s="276"/>
      <c r="DO51" s="265"/>
      <c r="DP51" s="276"/>
      <c r="DQ51" s="264"/>
      <c r="DR51" s="273"/>
      <c r="DS51" s="334"/>
      <c r="DT51" s="273"/>
      <c r="DU51" s="334"/>
      <c r="DV51" s="584"/>
      <c r="DW51" s="334"/>
      <c r="DX51" s="277"/>
      <c r="DY51" s="264"/>
      <c r="DZ51" s="318"/>
      <c r="EA51" s="264"/>
      <c r="EB51" s="578"/>
      <c r="EC51" s="264"/>
      <c r="ED51" s="278"/>
      <c r="EE51" s="264"/>
      <c r="EF51" s="406"/>
      <c r="EG51" s="96"/>
      <c r="EH51" s="279"/>
      <c r="EI51" s="251">
        <f>SUMPRODUCT(D51:EH51,'Bilaspur R'!D51:EH51)</f>
        <v>0</v>
      </c>
      <c r="EJ51" s="3" t="s">
        <v>1016</v>
      </c>
      <c r="EL51" s="538">
        <v>5113856514</v>
      </c>
      <c r="EM51" s="349" t="s">
        <v>486</v>
      </c>
      <c r="ER51" s="64" t="s">
        <v>67</v>
      </c>
      <c r="ES51" s="61">
        <f t="shared" si="5"/>
        <v>0</v>
      </c>
      <c r="ET51" s="24">
        <f t="shared" si="2"/>
        <v>0</v>
      </c>
    </row>
    <row r="52" spans="2:150" ht="15" hidden="1" customHeight="1">
      <c r="B52" s="65">
        <f t="shared" si="3"/>
        <v>47</v>
      </c>
      <c r="C52" s="61" t="s">
        <v>887</v>
      </c>
      <c r="D52" s="262"/>
      <c r="E52" s="263"/>
      <c r="F52" s="264"/>
      <c r="G52" s="262"/>
      <c r="H52" s="263"/>
      <c r="I52" s="264"/>
      <c r="J52" s="322"/>
      <c r="K52" s="263"/>
      <c r="L52" s="264"/>
      <c r="M52" s="322"/>
      <c r="N52" s="263"/>
      <c r="O52" s="264"/>
      <c r="P52" s="416"/>
      <c r="Q52" s="263"/>
      <c r="R52" s="264"/>
      <c r="S52" s="265"/>
      <c r="T52" s="263"/>
      <c r="U52" s="264"/>
      <c r="V52" s="425"/>
      <c r="W52" s="263"/>
      <c r="X52" s="264"/>
      <c r="Y52" s="262"/>
      <c r="Z52" s="264"/>
      <c r="AA52" s="381"/>
      <c r="AB52" s="265"/>
      <c r="AC52" s="266"/>
      <c r="AD52" s="264"/>
      <c r="AE52" s="361"/>
      <c r="AF52" s="266"/>
      <c r="AG52" s="264"/>
      <c r="AH52" s="262"/>
      <c r="AI52" s="267"/>
      <c r="AJ52" s="264"/>
      <c r="AK52" s="262"/>
      <c r="AL52" s="267"/>
      <c r="AM52" s="264"/>
      <c r="AN52" s="262"/>
      <c r="AO52" s="267"/>
      <c r="AP52" s="264"/>
      <c r="AQ52" s="262"/>
      <c r="AR52" s="267"/>
      <c r="AS52" s="264"/>
      <c r="AT52" s="388"/>
      <c r="AU52" s="268"/>
      <c r="AV52" s="265"/>
      <c r="AW52" s="266"/>
      <c r="AX52" s="264"/>
      <c r="AY52" s="265"/>
      <c r="AZ52" s="266"/>
      <c r="BA52" s="264"/>
      <c r="BB52" s="262"/>
      <c r="BC52" s="267"/>
      <c r="BD52" s="264"/>
      <c r="BE52" s="262"/>
      <c r="BF52" s="267"/>
      <c r="BG52" s="264"/>
      <c r="BH52" s="262"/>
      <c r="BI52" s="267"/>
      <c r="BJ52" s="264"/>
      <c r="BK52" s="388"/>
      <c r="BL52" s="268"/>
      <c r="BM52" s="262"/>
      <c r="BN52" s="267"/>
      <c r="BO52" s="264"/>
      <c r="BP52" s="266"/>
      <c r="BQ52" s="267"/>
      <c r="BR52" s="264"/>
      <c r="BS52" s="269"/>
      <c r="BT52" s="270"/>
      <c r="BU52" s="264"/>
      <c r="BV52" s="281"/>
      <c r="BW52" s="270"/>
      <c r="BX52" s="264"/>
      <c r="BY52" s="271"/>
      <c r="BZ52" s="270"/>
      <c r="CA52" s="264"/>
      <c r="CB52" s="265"/>
      <c r="CC52" s="270"/>
      <c r="CD52" s="264"/>
      <c r="CE52" s="265"/>
      <c r="CF52" s="267"/>
      <c r="CG52" s="264"/>
      <c r="CH52" s="318"/>
      <c r="CI52" s="270"/>
      <c r="CJ52" s="264"/>
      <c r="CK52" s="272"/>
      <c r="CL52" s="264"/>
      <c r="CM52" s="374"/>
      <c r="CN52" s="273"/>
      <c r="CO52" s="274"/>
      <c r="CP52" s="275">
        <f t="shared" si="1"/>
        <v>0</v>
      </c>
      <c r="CQ52" s="265"/>
      <c r="CR52" s="276"/>
      <c r="CS52" s="265"/>
      <c r="CT52" s="276"/>
      <c r="CU52" s="265"/>
      <c r="CV52" s="276"/>
      <c r="CW52" s="265"/>
      <c r="CX52" s="276"/>
      <c r="CY52" s="276"/>
      <c r="CZ52" s="276"/>
      <c r="DA52" s="276"/>
      <c r="DB52" s="276"/>
      <c r="DC52" s="276"/>
      <c r="DD52" s="276"/>
      <c r="DE52" s="276"/>
      <c r="DF52" s="276"/>
      <c r="DG52" s="265"/>
      <c r="DH52" s="276"/>
      <c r="DI52" s="265"/>
      <c r="DJ52" s="276"/>
      <c r="DK52" s="265"/>
      <c r="DL52" s="276"/>
      <c r="DM52" s="265"/>
      <c r="DN52" s="276"/>
      <c r="DO52" s="265"/>
      <c r="DP52" s="276"/>
      <c r="DQ52" s="264"/>
      <c r="DR52" s="273"/>
      <c r="DS52" s="334"/>
      <c r="DT52" s="273"/>
      <c r="DU52" s="334"/>
      <c r="DV52" s="584"/>
      <c r="DW52" s="334"/>
      <c r="DX52" s="277"/>
      <c r="DY52" s="264"/>
      <c r="DZ52" s="318"/>
      <c r="EA52" s="264"/>
      <c r="EB52" s="578"/>
      <c r="EC52" s="264"/>
      <c r="ED52" s="278"/>
      <c r="EE52" s="264"/>
      <c r="EF52" s="406"/>
      <c r="EG52" s="96"/>
      <c r="EH52" s="279"/>
      <c r="EI52" s="251">
        <f>SUMPRODUCT(D52:EH52,'Bilaspur R'!D52:EH52)</f>
        <v>0</v>
      </c>
      <c r="EJ52" s="3" t="s">
        <v>1016</v>
      </c>
      <c r="EL52" s="542">
        <v>5113817915</v>
      </c>
      <c r="EM52" s="349" t="s">
        <v>764</v>
      </c>
      <c r="ER52" s="64" t="s">
        <v>68</v>
      </c>
      <c r="ES52" s="61" t="str">
        <f t="shared" si="5"/>
        <v>RRL-RK Nagar U310</v>
      </c>
      <c r="ET52" s="24">
        <f t="shared" si="2"/>
        <v>0</v>
      </c>
    </row>
    <row r="53" spans="2:150" ht="15" hidden="1" customHeight="1">
      <c r="B53" s="65">
        <f t="shared" si="3"/>
        <v>48</v>
      </c>
      <c r="C53" s="61"/>
      <c r="D53" s="262"/>
      <c r="E53" s="263"/>
      <c r="F53" s="264"/>
      <c r="G53" s="262"/>
      <c r="H53" s="263"/>
      <c r="I53" s="264"/>
      <c r="J53" s="322"/>
      <c r="K53" s="263"/>
      <c r="L53" s="264"/>
      <c r="M53" s="322"/>
      <c r="N53" s="263"/>
      <c r="O53" s="264"/>
      <c r="P53" s="416"/>
      <c r="Q53" s="263"/>
      <c r="R53" s="264"/>
      <c r="S53" s="265"/>
      <c r="T53" s="263"/>
      <c r="U53" s="264"/>
      <c r="V53" s="425"/>
      <c r="W53" s="263"/>
      <c r="X53" s="264"/>
      <c r="Y53" s="262"/>
      <c r="Z53" s="264"/>
      <c r="AA53" s="381"/>
      <c r="AB53" s="265"/>
      <c r="AC53" s="266"/>
      <c r="AD53" s="264"/>
      <c r="AE53" s="361"/>
      <c r="AF53" s="266"/>
      <c r="AG53" s="264"/>
      <c r="AH53" s="262"/>
      <c r="AI53" s="267"/>
      <c r="AJ53" s="264"/>
      <c r="AK53" s="262"/>
      <c r="AL53" s="267"/>
      <c r="AM53" s="264"/>
      <c r="AN53" s="262"/>
      <c r="AO53" s="267"/>
      <c r="AP53" s="264"/>
      <c r="AQ53" s="262"/>
      <c r="AR53" s="267"/>
      <c r="AS53" s="264"/>
      <c r="AT53" s="388"/>
      <c r="AU53" s="268"/>
      <c r="AV53" s="265"/>
      <c r="AW53" s="266"/>
      <c r="AX53" s="264"/>
      <c r="AY53" s="265"/>
      <c r="AZ53" s="266"/>
      <c r="BA53" s="264"/>
      <c r="BB53" s="262"/>
      <c r="BC53" s="267"/>
      <c r="BD53" s="264"/>
      <c r="BE53" s="262"/>
      <c r="BF53" s="267"/>
      <c r="BG53" s="264"/>
      <c r="BH53" s="262"/>
      <c r="BI53" s="267"/>
      <c r="BJ53" s="264"/>
      <c r="BK53" s="388"/>
      <c r="BL53" s="268"/>
      <c r="BM53" s="262"/>
      <c r="BN53" s="267"/>
      <c r="BO53" s="264"/>
      <c r="BP53" s="266"/>
      <c r="BQ53" s="267"/>
      <c r="BR53" s="264"/>
      <c r="BS53" s="269"/>
      <c r="BT53" s="270"/>
      <c r="BU53" s="264"/>
      <c r="BV53" s="281"/>
      <c r="BW53" s="270"/>
      <c r="BX53" s="264"/>
      <c r="BY53" s="271"/>
      <c r="BZ53" s="270"/>
      <c r="CA53" s="264"/>
      <c r="CB53" s="265"/>
      <c r="CC53" s="270"/>
      <c r="CD53" s="264"/>
      <c r="CE53" s="265"/>
      <c r="CF53" s="267"/>
      <c r="CG53" s="264"/>
      <c r="CH53" s="318"/>
      <c r="CI53" s="270"/>
      <c r="CJ53" s="264"/>
      <c r="CK53" s="272"/>
      <c r="CL53" s="264"/>
      <c r="CM53" s="374"/>
      <c r="CN53" s="273"/>
      <c r="CO53" s="274"/>
      <c r="CP53" s="275">
        <f t="shared" si="1"/>
        <v>0</v>
      </c>
      <c r="CQ53" s="265"/>
      <c r="CR53" s="276"/>
      <c r="CS53" s="265"/>
      <c r="CT53" s="276"/>
      <c r="CU53" s="265"/>
      <c r="CV53" s="276"/>
      <c r="CW53" s="265"/>
      <c r="CX53" s="276"/>
      <c r="CY53" s="276"/>
      <c r="CZ53" s="276"/>
      <c r="DA53" s="276"/>
      <c r="DB53" s="276"/>
      <c r="DC53" s="276"/>
      <c r="DD53" s="276"/>
      <c r="DE53" s="276"/>
      <c r="DF53" s="276"/>
      <c r="DG53" s="265"/>
      <c r="DH53" s="276"/>
      <c r="DI53" s="265"/>
      <c r="DJ53" s="276"/>
      <c r="DK53" s="265"/>
      <c r="DL53" s="276"/>
      <c r="DM53" s="265"/>
      <c r="DN53" s="276"/>
      <c r="DO53" s="265"/>
      <c r="DP53" s="276"/>
      <c r="DQ53" s="264"/>
      <c r="DR53" s="273"/>
      <c r="DS53" s="334"/>
      <c r="DT53" s="273"/>
      <c r="DU53" s="334"/>
      <c r="DV53" s="584"/>
      <c r="DW53" s="334"/>
      <c r="DX53" s="277"/>
      <c r="DY53" s="264"/>
      <c r="DZ53" s="318"/>
      <c r="EA53" s="264"/>
      <c r="EB53" s="578"/>
      <c r="EC53" s="264"/>
      <c r="ED53" s="278"/>
      <c r="EE53" s="264"/>
      <c r="EF53" s="406"/>
      <c r="EG53" s="96"/>
      <c r="EH53" s="279"/>
      <c r="EI53" s="251">
        <f>SUMPRODUCT(D53:EH53,'Bilaspur R'!D53:EH53)</f>
        <v>0</v>
      </c>
      <c r="EJ53" s="3" t="s">
        <v>1016</v>
      </c>
      <c r="ER53" s="64" t="s">
        <v>69</v>
      </c>
      <c r="ES53" s="61">
        <f t="shared" si="5"/>
        <v>0</v>
      </c>
      <c r="ET53" s="24">
        <f t="shared" si="2"/>
        <v>0</v>
      </c>
    </row>
    <row r="54" spans="2:150" ht="15" hidden="1" customHeight="1">
      <c r="B54" s="65">
        <f t="shared" si="3"/>
        <v>49</v>
      </c>
      <c r="C54" s="61"/>
      <c r="D54" s="262"/>
      <c r="E54" s="263"/>
      <c r="F54" s="264"/>
      <c r="G54" s="262"/>
      <c r="H54" s="263"/>
      <c r="I54" s="264"/>
      <c r="J54" s="322"/>
      <c r="K54" s="263"/>
      <c r="L54" s="264"/>
      <c r="M54" s="322"/>
      <c r="N54" s="263"/>
      <c r="O54" s="264"/>
      <c r="P54" s="416"/>
      <c r="Q54" s="263"/>
      <c r="R54" s="264"/>
      <c r="S54" s="265"/>
      <c r="T54" s="263"/>
      <c r="U54" s="264"/>
      <c r="V54" s="425"/>
      <c r="W54" s="263"/>
      <c r="X54" s="264"/>
      <c r="Y54" s="262"/>
      <c r="Z54" s="264"/>
      <c r="AA54" s="381"/>
      <c r="AB54" s="265"/>
      <c r="AC54" s="266"/>
      <c r="AD54" s="264"/>
      <c r="AE54" s="361"/>
      <c r="AF54" s="266"/>
      <c r="AG54" s="264"/>
      <c r="AH54" s="262"/>
      <c r="AI54" s="267"/>
      <c r="AJ54" s="264"/>
      <c r="AK54" s="262"/>
      <c r="AL54" s="267"/>
      <c r="AM54" s="264"/>
      <c r="AN54" s="262"/>
      <c r="AO54" s="267"/>
      <c r="AP54" s="264"/>
      <c r="AQ54" s="262"/>
      <c r="AR54" s="267"/>
      <c r="AS54" s="264"/>
      <c r="AT54" s="388"/>
      <c r="AU54" s="268"/>
      <c r="AV54" s="265"/>
      <c r="AW54" s="266"/>
      <c r="AX54" s="264"/>
      <c r="AY54" s="265"/>
      <c r="AZ54" s="266"/>
      <c r="BA54" s="264"/>
      <c r="BB54" s="262"/>
      <c r="BC54" s="267"/>
      <c r="BD54" s="264"/>
      <c r="BE54" s="262"/>
      <c r="BF54" s="267"/>
      <c r="BG54" s="264"/>
      <c r="BH54" s="262"/>
      <c r="BI54" s="267"/>
      <c r="BJ54" s="264"/>
      <c r="BK54" s="388"/>
      <c r="BL54" s="268"/>
      <c r="BM54" s="262"/>
      <c r="BN54" s="267"/>
      <c r="BO54" s="264"/>
      <c r="BP54" s="266"/>
      <c r="BQ54" s="267"/>
      <c r="BR54" s="264"/>
      <c r="BS54" s="269"/>
      <c r="BT54" s="270"/>
      <c r="BU54" s="264"/>
      <c r="BV54" s="281"/>
      <c r="BW54" s="270"/>
      <c r="BX54" s="264"/>
      <c r="BY54" s="271"/>
      <c r="BZ54" s="270"/>
      <c r="CA54" s="264"/>
      <c r="CB54" s="265"/>
      <c r="CC54" s="270"/>
      <c r="CD54" s="264"/>
      <c r="CE54" s="265"/>
      <c r="CF54" s="267"/>
      <c r="CG54" s="264"/>
      <c r="CH54" s="318"/>
      <c r="CI54" s="270"/>
      <c r="CJ54" s="264"/>
      <c r="CK54" s="272"/>
      <c r="CL54" s="264"/>
      <c r="CM54" s="374"/>
      <c r="CN54" s="273"/>
      <c r="CO54" s="274"/>
      <c r="CP54" s="275">
        <f t="shared" si="1"/>
        <v>0</v>
      </c>
      <c r="CQ54" s="265"/>
      <c r="CR54" s="276"/>
      <c r="CS54" s="265"/>
      <c r="CT54" s="276"/>
      <c r="CU54" s="265"/>
      <c r="CV54" s="276"/>
      <c r="CW54" s="265"/>
      <c r="CX54" s="276"/>
      <c r="CY54" s="276"/>
      <c r="CZ54" s="276"/>
      <c r="DA54" s="276"/>
      <c r="DB54" s="276"/>
      <c r="DC54" s="276"/>
      <c r="DD54" s="276"/>
      <c r="DE54" s="276"/>
      <c r="DF54" s="276"/>
      <c r="DG54" s="265"/>
      <c r="DH54" s="276"/>
      <c r="DI54" s="265"/>
      <c r="DJ54" s="276"/>
      <c r="DK54" s="265"/>
      <c r="DL54" s="276"/>
      <c r="DM54" s="265"/>
      <c r="DN54" s="276"/>
      <c r="DO54" s="265"/>
      <c r="DP54" s="276"/>
      <c r="DQ54" s="264"/>
      <c r="DR54" s="273"/>
      <c r="DS54" s="334"/>
      <c r="DT54" s="273"/>
      <c r="DU54" s="334"/>
      <c r="DV54" s="584"/>
      <c r="DW54" s="334"/>
      <c r="DX54" s="277"/>
      <c r="DY54" s="264"/>
      <c r="DZ54" s="318"/>
      <c r="EA54" s="264"/>
      <c r="EB54" s="578"/>
      <c r="EC54" s="264"/>
      <c r="ED54" s="278"/>
      <c r="EE54" s="264"/>
      <c r="EF54" s="406"/>
      <c r="EG54" s="96"/>
      <c r="EH54" s="279"/>
      <c r="EI54" s="251">
        <f>SUMPRODUCT(D54:EH54,'Bilaspur R'!D54:EH54)</f>
        <v>0</v>
      </c>
      <c r="EJ54" s="3" t="s">
        <v>1016</v>
      </c>
      <c r="ER54" s="64" t="s">
        <v>70</v>
      </c>
      <c r="ES54" s="61">
        <f t="shared" si="5"/>
        <v>0</v>
      </c>
      <c r="ET54" s="24">
        <f t="shared" si="2"/>
        <v>0</v>
      </c>
    </row>
    <row r="55" spans="2:150" ht="15" hidden="1" customHeight="1">
      <c r="B55" s="65">
        <f t="shared" si="3"/>
        <v>50</v>
      </c>
      <c r="C55" s="61"/>
      <c r="D55" s="262"/>
      <c r="E55" s="263"/>
      <c r="F55" s="264"/>
      <c r="G55" s="262"/>
      <c r="H55" s="263"/>
      <c r="I55" s="264"/>
      <c r="J55" s="322"/>
      <c r="K55" s="263"/>
      <c r="L55" s="264"/>
      <c r="M55" s="322"/>
      <c r="N55" s="263"/>
      <c r="O55" s="264"/>
      <c r="P55" s="416"/>
      <c r="Q55" s="263"/>
      <c r="R55" s="264"/>
      <c r="S55" s="265"/>
      <c r="T55" s="263"/>
      <c r="U55" s="264"/>
      <c r="V55" s="425"/>
      <c r="W55" s="263"/>
      <c r="X55" s="264"/>
      <c r="Y55" s="262"/>
      <c r="Z55" s="264"/>
      <c r="AA55" s="381"/>
      <c r="AB55" s="265"/>
      <c r="AC55" s="266"/>
      <c r="AD55" s="264"/>
      <c r="AE55" s="361"/>
      <c r="AF55" s="266"/>
      <c r="AG55" s="264"/>
      <c r="AH55" s="262"/>
      <c r="AI55" s="267"/>
      <c r="AJ55" s="264"/>
      <c r="AK55" s="262"/>
      <c r="AL55" s="267"/>
      <c r="AM55" s="264"/>
      <c r="AN55" s="262"/>
      <c r="AO55" s="267"/>
      <c r="AP55" s="264"/>
      <c r="AQ55" s="262"/>
      <c r="AR55" s="267"/>
      <c r="AS55" s="264"/>
      <c r="AT55" s="388"/>
      <c r="AU55" s="268"/>
      <c r="AV55" s="265"/>
      <c r="AW55" s="266"/>
      <c r="AX55" s="264"/>
      <c r="AY55" s="265"/>
      <c r="AZ55" s="266"/>
      <c r="BA55" s="264"/>
      <c r="BB55" s="262"/>
      <c r="BC55" s="267"/>
      <c r="BD55" s="264"/>
      <c r="BE55" s="262"/>
      <c r="BF55" s="267"/>
      <c r="BG55" s="264"/>
      <c r="BH55" s="262"/>
      <c r="BI55" s="267"/>
      <c r="BJ55" s="264"/>
      <c r="BK55" s="388"/>
      <c r="BL55" s="268"/>
      <c r="BM55" s="262"/>
      <c r="BN55" s="267"/>
      <c r="BO55" s="264"/>
      <c r="BP55" s="266"/>
      <c r="BQ55" s="267"/>
      <c r="BR55" s="264"/>
      <c r="BS55" s="269"/>
      <c r="BT55" s="270"/>
      <c r="BU55" s="264"/>
      <c r="BV55" s="281"/>
      <c r="BW55" s="270"/>
      <c r="BX55" s="264"/>
      <c r="BY55" s="271"/>
      <c r="BZ55" s="270"/>
      <c r="CA55" s="264"/>
      <c r="CB55" s="265"/>
      <c r="CC55" s="270"/>
      <c r="CD55" s="264"/>
      <c r="CE55" s="265"/>
      <c r="CF55" s="267"/>
      <c r="CG55" s="264"/>
      <c r="CH55" s="318"/>
      <c r="CI55" s="270"/>
      <c r="CJ55" s="264"/>
      <c r="CK55" s="272"/>
      <c r="CL55" s="264"/>
      <c r="CM55" s="374"/>
      <c r="CN55" s="273"/>
      <c r="CO55" s="274"/>
      <c r="CP55" s="275">
        <f t="shared" si="1"/>
        <v>0</v>
      </c>
      <c r="CQ55" s="265"/>
      <c r="CR55" s="276"/>
      <c r="CS55" s="265"/>
      <c r="CT55" s="276"/>
      <c r="CU55" s="265"/>
      <c r="CV55" s="276"/>
      <c r="CW55" s="265"/>
      <c r="CX55" s="276"/>
      <c r="CY55" s="276"/>
      <c r="CZ55" s="276"/>
      <c r="DA55" s="276"/>
      <c r="DB55" s="276"/>
      <c r="DC55" s="276"/>
      <c r="DD55" s="276"/>
      <c r="DE55" s="276"/>
      <c r="DF55" s="276"/>
      <c r="DG55" s="265"/>
      <c r="DH55" s="276"/>
      <c r="DI55" s="265"/>
      <c r="DJ55" s="276"/>
      <c r="DK55" s="265"/>
      <c r="DL55" s="276"/>
      <c r="DM55" s="265"/>
      <c r="DN55" s="276"/>
      <c r="DO55" s="265"/>
      <c r="DP55" s="276"/>
      <c r="DQ55" s="264"/>
      <c r="DR55" s="273"/>
      <c r="DS55" s="334"/>
      <c r="DT55" s="273"/>
      <c r="DU55" s="334"/>
      <c r="DV55" s="584"/>
      <c r="DW55" s="334"/>
      <c r="DX55" s="277"/>
      <c r="DY55" s="264"/>
      <c r="DZ55" s="318"/>
      <c r="EA55" s="264"/>
      <c r="EB55" s="578"/>
      <c r="EC55" s="264"/>
      <c r="ED55" s="278"/>
      <c r="EE55" s="264"/>
      <c r="EF55" s="406"/>
      <c r="EG55" s="96"/>
      <c r="EH55" s="279"/>
      <c r="EI55" s="251">
        <f>SUMPRODUCT(D55:EH55,'Bilaspur R'!D55:EH55)</f>
        <v>0</v>
      </c>
      <c r="EJ55" s="3" t="s">
        <v>1016</v>
      </c>
      <c r="ER55" s="64" t="s">
        <v>71</v>
      </c>
      <c r="ES55" s="61">
        <f t="shared" si="5"/>
        <v>0</v>
      </c>
      <c r="ET55" s="24">
        <f t="shared" si="2"/>
        <v>0</v>
      </c>
    </row>
    <row r="56" spans="2:150" ht="15" hidden="1" customHeight="1">
      <c r="B56" s="65">
        <f t="shared" si="3"/>
        <v>51</v>
      </c>
      <c r="C56" s="61"/>
      <c r="D56" s="262"/>
      <c r="E56" s="263"/>
      <c r="F56" s="264"/>
      <c r="G56" s="262"/>
      <c r="H56" s="263"/>
      <c r="I56" s="264"/>
      <c r="J56" s="322"/>
      <c r="K56" s="263"/>
      <c r="L56" s="264"/>
      <c r="M56" s="322"/>
      <c r="N56" s="263"/>
      <c r="O56" s="264"/>
      <c r="P56" s="416"/>
      <c r="Q56" s="263"/>
      <c r="R56" s="264"/>
      <c r="S56" s="265"/>
      <c r="T56" s="263"/>
      <c r="U56" s="264"/>
      <c r="V56" s="425"/>
      <c r="W56" s="263"/>
      <c r="X56" s="264"/>
      <c r="Y56" s="262"/>
      <c r="Z56" s="264"/>
      <c r="AA56" s="381"/>
      <c r="AB56" s="265"/>
      <c r="AC56" s="266"/>
      <c r="AD56" s="264"/>
      <c r="AE56" s="361"/>
      <c r="AF56" s="266"/>
      <c r="AG56" s="264"/>
      <c r="AH56" s="262"/>
      <c r="AI56" s="267"/>
      <c r="AJ56" s="264"/>
      <c r="AK56" s="262"/>
      <c r="AL56" s="267"/>
      <c r="AM56" s="264"/>
      <c r="AN56" s="262"/>
      <c r="AO56" s="267"/>
      <c r="AP56" s="264"/>
      <c r="AQ56" s="262"/>
      <c r="AR56" s="267"/>
      <c r="AS56" s="264"/>
      <c r="AT56" s="388"/>
      <c r="AU56" s="268"/>
      <c r="AV56" s="265"/>
      <c r="AW56" s="266"/>
      <c r="AX56" s="264"/>
      <c r="AY56" s="265"/>
      <c r="AZ56" s="266"/>
      <c r="BA56" s="264"/>
      <c r="BB56" s="262"/>
      <c r="BC56" s="267"/>
      <c r="BD56" s="264"/>
      <c r="BE56" s="262"/>
      <c r="BF56" s="267"/>
      <c r="BG56" s="264"/>
      <c r="BH56" s="262"/>
      <c r="BI56" s="267"/>
      <c r="BJ56" s="264"/>
      <c r="BK56" s="388"/>
      <c r="BL56" s="268"/>
      <c r="BM56" s="262"/>
      <c r="BN56" s="267"/>
      <c r="BO56" s="264"/>
      <c r="BP56" s="266"/>
      <c r="BQ56" s="267"/>
      <c r="BR56" s="264"/>
      <c r="BS56" s="269"/>
      <c r="BT56" s="270"/>
      <c r="BU56" s="264"/>
      <c r="BV56" s="281"/>
      <c r="BW56" s="270"/>
      <c r="BX56" s="264"/>
      <c r="BY56" s="271"/>
      <c r="BZ56" s="270"/>
      <c r="CA56" s="264"/>
      <c r="CB56" s="265"/>
      <c r="CC56" s="270"/>
      <c r="CD56" s="264"/>
      <c r="CE56" s="265"/>
      <c r="CF56" s="267"/>
      <c r="CG56" s="264"/>
      <c r="CH56" s="318"/>
      <c r="CI56" s="270"/>
      <c r="CJ56" s="264"/>
      <c r="CK56" s="272"/>
      <c r="CL56" s="264"/>
      <c r="CM56" s="374"/>
      <c r="CN56" s="273"/>
      <c r="CO56" s="274"/>
      <c r="CP56" s="275">
        <f t="shared" si="1"/>
        <v>0</v>
      </c>
      <c r="CQ56" s="265"/>
      <c r="CR56" s="276"/>
      <c r="CS56" s="265"/>
      <c r="CT56" s="276"/>
      <c r="CU56" s="265"/>
      <c r="CV56" s="276"/>
      <c r="CW56" s="265"/>
      <c r="CX56" s="276"/>
      <c r="CY56" s="276"/>
      <c r="CZ56" s="276"/>
      <c r="DA56" s="276"/>
      <c r="DB56" s="276"/>
      <c r="DC56" s="276"/>
      <c r="DD56" s="276"/>
      <c r="DE56" s="276"/>
      <c r="DF56" s="276"/>
      <c r="DG56" s="265"/>
      <c r="DH56" s="276"/>
      <c r="DI56" s="265"/>
      <c r="DJ56" s="276"/>
      <c r="DK56" s="265"/>
      <c r="DL56" s="276"/>
      <c r="DM56" s="265"/>
      <c r="DN56" s="276"/>
      <c r="DO56" s="265"/>
      <c r="DP56" s="276"/>
      <c r="DQ56" s="264"/>
      <c r="DR56" s="273"/>
      <c r="DS56" s="334"/>
      <c r="DT56" s="273"/>
      <c r="DU56" s="334"/>
      <c r="DV56" s="584"/>
      <c r="DW56" s="334"/>
      <c r="DX56" s="277"/>
      <c r="DY56" s="264"/>
      <c r="DZ56" s="318"/>
      <c r="EA56" s="264"/>
      <c r="EB56" s="578"/>
      <c r="EC56" s="264"/>
      <c r="ED56" s="278"/>
      <c r="EE56" s="264"/>
      <c r="EF56" s="406"/>
      <c r="EG56" s="96"/>
      <c r="EH56" s="279"/>
      <c r="EI56" s="251">
        <f>SUMPRODUCT(D56:EH56,'Bilaspur R'!D56:EH56)</f>
        <v>0</v>
      </c>
      <c r="EJ56" s="3" t="s">
        <v>1016</v>
      </c>
      <c r="ER56" s="64" t="s">
        <v>72</v>
      </c>
      <c r="ES56" s="61">
        <f t="shared" si="5"/>
        <v>0</v>
      </c>
      <c r="ET56" s="24">
        <f t="shared" si="2"/>
        <v>0</v>
      </c>
    </row>
    <row r="57" spans="2:150" ht="15" hidden="1" customHeight="1">
      <c r="B57" s="65">
        <f t="shared" si="3"/>
        <v>52</v>
      </c>
      <c r="C57" s="61"/>
      <c r="D57" s="262"/>
      <c r="E57" s="263"/>
      <c r="F57" s="264"/>
      <c r="G57" s="262"/>
      <c r="H57" s="263"/>
      <c r="I57" s="264"/>
      <c r="J57" s="322"/>
      <c r="K57" s="263"/>
      <c r="L57" s="264"/>
      <c r="M57" s="322"/>
      <c r="N57" s="263"/>
      <c r="O57" s="264"/>
      <c r="P57" s="416"/>
      <c r="Q57" s="263"/>
      <c r="R57" s="264"/>
      <c r="S57" s="265"/>
      <c r="T57" s="263"/>
      <c r="U57" s="264"/>
      <c r="V57" s="425"/>
      <c r="W57" s="263"/>
      <c r="X57" s="264"/>
      <c r="Y57" s="262"/>
      <c r="Z57" s="264"/>
      <c r="AA57" s="381"/>
      <c r="AB57" s="265"/>
      <c r="AC57" s="266"/>
      <c r="AD57" s="264"/>
      <c r="AE57" s="361"/>
      <c r="AF57" s="266"/>
      <c r="AG57" s="264"/>
      <c r="AH57" s="262"/>
      <c r="AI57" s="267"/>
      <c r="AJ57" s="264"/>
      <c r="AK57" s="262"/>
      <c r="AL57" s="267"/>
      <c r="AM57" s="264"/>
      <c r="AN57" s="262"/>
      <c r="AO57" s="267"/>
      <c r="AP57" s="264"/>
      <c r="AQ57" s="262"/>
      <c r="AR57" s="267"/>
      <c r="AS57" s="264"/>
      <c r="AT57" s="388"/>
      <c r="AU57" s="268"/>
      <c r="AV57" s="265"/>
      <c r="AW57" s="266"/>
      <c r="AX57" s="264"/>
      <c r="AY57" s="265"/>
      <c r="AZ57" s="266"/>
      <c r="BA57" s="264"/>
      <c r="BB57" s="262"/>
      <c r="BC57" s="267"/>
      <c r="BD57" s="264"/>
      <c r="BE57" s="262"/>
      <c r="BF57" s="267"/>
      <c r="BG57" s="264"/>
      <c r="BH57" s="262"/>
      <c r="BI57" s="267"/>
      <c r="BJ57" s="264"/>
      <c r="BK57" s="388"/>
      <c r="BL57" s="268"/>
      <c r="BM57" s="262"/>
      <c r="BN57" s="267"/>
      <c r="BO57" s="264"/>
      <c r="BP57" s="266"/>
      <c r="BQ57" s="267"/>
      <c r="BR57" s="264"/>
      <c r="BS57" s="269"/>
      <c r="BT57" s="270"/>
      <c r="BU57" s="264"/>
      <c r="BV57" s="281"/>
      <c r="BW57" s="270"/>
      <c r="BX57" s="264"/>
      <c r="BY57" s="271"/>
      <c r="BZ57" s="270"/>
      <c r="CA57" s="264"/>
      <c r="CB57" s="265"/>
      <c r="CC57" s="270"/>
      <c r="CD57" s="264"/>
      <c r="CE57" s="265"/>
      <c r="CF57" s="267"/>
      <c r="CG57" s="264"/>
      <c r="CH57" s="318"/>
      <c r="CI57" s="270"/>
      <c r="CJ57" s="264"/>
      <c r="CK57" s="272"/>
      <c r="CL57" s="264"/>
      <c r="CM57" s="374"/>
      <c r="CN57" s="273"/>
      <c r="CO57" s="274"/>
      <c r="CP57" s="275">
        <f t="shared" si="1"/>
        <v>0</v>
      </c>
      <c r="CQ57" s="265"/>
      <c r="CR57" s="276"/>
      <c r="CS57" s="265"/>
      <c r="CT57" s="276"/>
      <c r="CU57" s="265"/>
      <c r="CV57" s="276"/>
      <c r="CW57" s="265"/>
      <c r="CX57" s="276"/>
      <c r="CY57" s="276"/>
      <c r="CZ57" s="276"/>
      <c r="DA57" s="276"/>
      <c r="DB57" s="276"/>
      <c r="DC57" s="276"/>
      <c r="DD57" s="276"/>
      <c r="DE57" s="276"/>
      <c r="DF57" s="276"/>
      <c r="DG57" s="265"/>
      <c r="DH57" s="276"/>
      <c r="DI57" s="265"/>
      <c r="DJ57" s="276"/>
      <c r="DK57" s="265"/>
      <c r="DL57" s="276"/>
      <c r="DM57" s="265"/>
      <c r="DN57" s="276"/>
      <c r="DO57" s="265"/>
      <c r="DP57" s="276"/>
      <c r="DQ57" s="264"/>
      <c r="DR57" s="273"/>
      <c r="DS57" s="334"/>
      <c r="DT57" s="273"/>
      <c r="DU57" s="334"/>
      <c r="DV57" s="584"/>
      <c r="DW57" s="334"/>
      <c r="DX57" s="277"/>
      <c r="DY57" s="264"/>
      <c r="DZ57" s="318"/>
      <c r="EA57" s="264"/>
      <c r="EB57" s="578"/>
      <c r="EC57" s="264"/>
      <c r="ED57" s="278"/>
      <c r="EE57" s="264"/>
      <c r="EF57" s="406"/>
      <c r="EG57" s="96"/>
      <c r="EH57" s="279"/>
      <c r="EI57" s="251">
        <f>SUMPRODUCT(D57:EH57,'Bilaspur R'!D57:EH57)</f>
        <v>0</v>
      </c>
      <c r="EJ57" s="3" t="s">
        <v>1016</v>
      </c>
      <c r="ER57" s="64" t="s">
        <v>73</v>
      </c>
      <c r="ES57" s="61">
        <f t="shared" si="5"/>
        <v>0</v>
      </c>
      <c r="ET57" s="24">
        <f t="shared" si="2"/>
        <v>0</v>
      </c>
    </row>
    <row r="58" spans="2:150" ht="15" hidden="1" customHeight="1">
      <c r="B58" s="65">
        <f t="shared" si="3"/>
        <v>53</v>
      </c>
      <c r="C58" s="61"/>
      <c r="D58" s="262"/>
      <c r="E58" s="263"/>
      <c r="F58" s="264"/>
      <c r="G58" s="262"/>
      <c r="H58" s="263"/>
      <c r="I58" s="264"/>
      <c r="J58" s="322"/>
      <c r="K58" s="263"/>
      <c r="L58" s="264"/>
      <c r="M58" s="322"/>
      <c r="N58" s="263"/>
      <c r="O58" s="264"/>
      <c r="P58" s="416"/>
      <c r="Q58" s="263"/>
      <c r="R58" s="264"/>
      <c r="S58" s="265"/>
      <c r="T58" s="263"/>
      <c r="U58" s="264"/>
      <c r="V58" s="425"/>
      <c r="W58" s="263"/>
      <c r="X58" s="264"/>
      <c r="Y58" s="262"/>
      <c r="Z58" s="264"/>
      <c r="AA58" s="381"/>
      <c r="AB58" s="265"/>
      <c r="AC58" s="266"/>
      <c r="AD58" s="264"/>
      <c r="AE58" s="361"/>
      <c r="AF58" s="266"/>
      <c r="AG58" s="264"/>
      <c r="AH58" s="262"/>
      <c r="AI58" s="267"/>
      <c r="AJ58" s="264"/>
      <c r="AK58" s="262"/>
      <c r="AL58" s="267"/>
      <c r="AM58" s="264"/>
      <c r="AN58" s="262"/>
      <c r="AO58" s="267"/>
      <c r="AP58" s="264"/>
      <c r="AQ58" s="262"/>
      <c r="AR58" s="267"/>
      <c r="AS58" s="264"/>
      <c r="AT58" s="388"/>
      <c r="AU58" s="268"/>
      <c r="AV58" s="265"/>
      <c r="AW58" s="266"/>
      <c r="AX58" s="264"/>
      <c r="AY58" s="265"/>
      <c r="AZ58" s="266"/>
      <c r="BA58" s="264"/>
      <c r="BB58" s="262"/>
      <c r="BC58" s="267"/>
      <c r="BD58" s="264"/>
      <c r="BE58" s="262"/>
      <c r="BF58" s="267"/>
      <c r="BG58" s="264"/>
      <c r="BH58" s="262"/>
      <c r="BI58" s="267"/>
      <c r="BJ58" s="264"/>
      <c r="BK58" s="388"/>
      <c r="BL58" s="268"/>
      <c r="BM58" s="262"/>
      <c r="BN58" s="267"/>
      <c r="BO58" s="264"/>
      <c r="BP58" s="266"/>
      <c r="BQ58" s="267"/>
      <c r="BR58" s="264"/>
      <c r="BS58" s="269"/>
      <c r="BT58" s="270"/>
      <c r="BU58" s="264"/>
      <c r="BV58" s="281"/>
      <c r="BW58" s="270"/>
      <c r="BX58" s="264"/>
      <c r="BY58" s="271"/>
      <c r="BZ58" s="270"/>
      <c r="CA58" s="264"/>
      <c r="CB58" s="265"/>
      <c r="CC58" s="270"/>
      <c r="CD58" s="264"/>
      <c r="CE58" s="265"/>
      <c r="CF58" s="267"/>
      <c r="CG58" s="264"/>
      <c r="CH58" s="318"/>
      <c r="CI58" s="270"/>
      <c r="CJ58" s="264"/>
      <c r="CK58" s="272"/>
      <c r="CL58" s="264"/>
      <c r="CM58" s="374"/>
      <c r="CN58" s="273"/>
      <c r="CO58" s="274"/>
      <c r="CP58" s="275">
        <f t="shared" si="1"/>
        <v>0</v>
      </c>
      <c r="CQ58" s="265"/>
      <c r="CR58" s="276"/>
      <c r="CS58" s="265"/>
      <c r="CT58" s="276"/>
      <c r="CU58" s="265"/>
      <c r="CV58" s="276"/>
      <c r="CW58" s="265"/>
      <c r="CX58" s="276"/>
      <c r="CY58" s="276"/>
      <c r="CZ58" s="276"/>
      <c r="DA58" s="276"/>
      <c r="DB58" s="276"/>
      <c r="DC58" s="276"/>
      <c r="DD58" s="276"/>
      <c r="DE58" s="276"/>
      <c r="DF58" s="276"/>
      <c r="DG58" s="265"/>
      <c r="DH58" s="276"/>
      <c r="DI58" s="265"/>
      <c r="DJ58" s="276"/>
      <c r="DK58" s="265"/>
      <c r="DL58" s="276"/>
      <c r="DM58" s="265"/>
      <c r="DN58" s="276"/>
      <c r="DO58" s="265"/>
      <c r="DP58" s="276"/>
      <c r="DQ58" s="264"/>
      <c r="DR58" s="273"/>
      <c r="DS58" s="334"/>
      <c r="DT58" s="273"/>
      <c r="DU58" s="334"/>
      <c r="DV58" s="584"/>
      <c r="DW58" s="334"/>
      <c r="DX58" s="277"/>
      <c r="DY58" s="264"/>
      <c r="DZ58" s="318"/>
      <c r="EA58" s="264"/>
      <c r="EB58" s="578"/>
      <c r="EC58" s="264"/>
      <c r="ED58" s="278"/>
      <c r="EE58" s="264"/>
      <c r="EF58" s="406"/>
      <c r="EG58" s="96"/>
      <c r="EH58" s="279"/>
      <c r="EI58" s="251">
        <f>SUMPRODUCT(D58:EH58,'Bilaspur R'!D58:EH58)</f>
        <v>0</v>
      </c>
      <c r="EJ58" s="3" t="s">
        <v>1016</v>
      </c>
      <c r="ER58" s="64" t="s">
        <v>74</v>
      </c>
      <c r="ES58" s="61">
        <f t="shared" si="5"/>
        <v>0</v>
      </c>
      <c r="ET58" s="24">
        <f t="shared" si="2"/>
        <v>0</v>
      </c>
    </row>
    <row r="59" spans="2:150" ht="15" hidden="1" customHeight="1">
      <c r="B59" s="65">
        <f t="shared" si="3"/>
        <v>54</v>
      </c>
      <c r="C59" s="61"/>
      <c r="D59" s="262"/>
      <c r="E59" s="263"/>
      <c r="F59" s="264"/>
      <c r="G59" s="262"/>
      <c r="H59" s="263"/>
      <c r="I59" s="264"/>
      <c r="J59" s="322"/>
      <c r="K59" s="263"/>
      <c r="L59" s="264"/>
      <c r="M59" s="322"/>
      <c r="N59" s="263"/>
      <c r="O59" s="264"/>
      <c r="P59" s="416"/>
      <c r="Q59" s="263"/>
      <c r="R59" s="264"/>
      <c r="S59" s="265"/>
      <c r="T59" s="263"/>
      <c r="U59" s="264"/>
      <c r="V59" s="425"/>
      <c r="W59" s="263"/>
      <c r="X59" s="264"/>
      <c r="Y59" s="262"/>
      <c r="Z59" s="264"/>
      <c r="AA59" s="381"/>
      <c r="AB59" s="265"/>
      <c r="AC59" s="266"/>
      <c r="AD59" s="264"/>
      <c r="AE59" s="361"/>
      <c r="AF59" s="266"/>
      <c r="AG59" s="264"/>
      <c r="AH59" s="262"/>
      <c r="AI59" s="267"/>
      <c r="AJ59" s="264"/>
      <c r="AK59" s="262"/>
      <c r="AL59" s="267"/>
      <c r="AM59" s="264"/>
      <c r="AN59" s="262"/>
      <c r="AO59" s="267"/>
      <c r="AP59" s="264"/>
      <c r="AQ59" s="262"/>
      <c r="AR59" s="267"/>
      <c r="AS59" s="264"/>
      <c r="AT59" s="388"/>
      <c r="AU59" s="268"/>
      <c r="AV59" s="265"/>
      <c r="AW59" s="266"/>
      <c r="AX59" s="264"/>
      <c r="AY59" s="265"/>
      <c r="AZ59" s="266"/>
      <c r="BA59" s="264"/>
      <c r="BB59" s="262"/>
      <c r="BC59" s="267"/>
      <c r="BD59" s="264"/>
      <c r="BE59" s="262"/>
      <c r="BF59" s="267"/>
      <c r="BG59" s="264"/>
      <c r="BH59" s="262"/>
      <c r="BI59" s="267"/>
      <c r="BJ59" s="264"/>
      <c r="BK59" s="388"/>
      <c r="BL59" s="268"/>
      <c r="BM59" s="262"/>
      <c r="BN59" s="267"/>
      <c r="BO59" s="264"/>
      <c r="BP59" s="266"/>
      <c r="BQ59" s="267"/>
      <c r="BR59" s="264"/>
      <c r="BS59" s="269"/>
      <c r="BT59" s="270"/>
      <c r="BU59" s="264"/>
      <c r="BV59" s="281"/>
      <c r="BW59" s="270"/>
      <c r="BX59" s="264"/>
      <c r="BY59" s="271"/>
      <c r="BZ59" s="270"/>
      <c r="CA59" s="264"/>
      <c r="CB59" s="265"/>
      <c r="CC59" s="270"/>
      <c r="CD59" s="264"/>
      <c r="CE59" s="265"/>
      <c r="CF59" s="267"/>
      <c r="CG59" s="264"/>
      <c r="CH59" s="318"/>
      <c r="CI59" s="270"/>
      <c r="CJ59" s="264"/>
      <c r="CK59" s="272"/>
      <c r="CL59" s="264"/>
      <c r="CM59" s="374"/>
      <c r="CN59" s="273"/>
      <c r="CO59" s="274"/>
      <c r="CP59" s="275">
        <f t="shared" si="1"/>
        <v>0</v>
      </c>
      <c r="CQ59" s="265"/>
      <c r="CR59" s="276"/>
      <c r="CS59" s="265"/>
      <c r="CT59" s="276"/>
      <c r="CU59" s="265"/>
      <c r="CV59" s="276"/>
      <c r="CW59" s="265"/>
      <c r="CX59" s="276"/>
      <c r="CY59" s="276"/>
      <c r="CZ59" s="276"/>
      <c r="DA59" s="276"/>
      <c r="DB59" s="276"/>
      <c r="DC59" s="276"/>
      <c r="DD59" s="276"/>
      <c r="DE59" s="276"/>
      <c r="DF59" s="276"/>
      <c r="DG59" s="265"/>
      <c r="DH59" s="276"/>
      <c r="DI59" s="265"/>
      <c r="DJ59" s="276"/>
      <c r="DK59" s="265"/>
      <c r="DL59" s="276"/>
      <c r="DM59" s="265"/>
      <c r="DN59" s="276"/>
      <c r="DO59" s="265"/>
      <c r="DP59" s="276"/>
      <c r="DQ59" s="264"/>
      <c r="DR59" s="273"/>
      <c r="DS59" s="334"/>
      <c r="DT59" s="273"/>
      <c r="DU59" s="334"/>
      <c r="DV59" s="584"/>
      <c r="DW59" s="334"/>
      <c r="DX59" s="277"/>
      <c r="DY59" s="264"/>
      <c r="DZ59" s="318"/>
      <c r="EA59" s="264"/>
      <c r="EB59" s="578"/>
      <c r="EC59" s="264"/>
      <c r="ED59" s="278"/>
      <c r="EE59" s="264"/>
      <c r="EF59" s="406"/>
      <c r="EG59" s="96"/>
      <c r="EH59" s="279"/>
      <c r="EI59" s="251">
        <f>SUMPRODUCT(D59:EH59,'Bilaspur R'!D59:EH59)</f>
        <v>0</v>
      </c>
      <c r="EJ59" s="3" t="s">
        <v>1016</v>
      </c>
      <c r="ER59" s="64" t="s">
        <v>75</v>
      </c>
      <c r="ES59" s="61">
        <f t="shared" si="5"/>
        <v>0</v>
      </c>
      <c r="ET59" s="24">
        <f t="shared" si="2"/>
        <v>0</v>
      </c>
    </row>
    <row r="60" spans="2:150" ht="15" hidden="1" customHeight="1">
      <c r="B60" s="65">
        <f t="shared" si="3"/>
        <v>55</v>
      </c>
      <c r="C60" s="61"/>
      <c r="D60" s="262"/>
      <c r="E60" s="263"/>
      <c r="F60" s="264"/>
      <c r="G60" s="262"/>
      <c r="H60" s="263"/>
      <c r="I60" s="264"/>
      <c r="J60" s="322"/>
      <c r="K60" s="263"/>
      <c r="L60" s="264"/>
      <c r="M60" s="322"/>
      <c r="N60" s="263"/>
      <c r="O60" s="264"/>
      <c r="P60" s="416"/>
      <c r="Q60" s="263"/>
      <c r="R60" s="264"/>
      <c r="S60" s="265"/>
      <c r="T60" s="263"/>
      <c r="U60" s="264"/>
      <c r="V60" s="425"/>
      <c r="W60" s="263"/>
      <c r="X60" s="264"/>
      <c r="Y60" s="262"/>
      <c r="Z60" s="264"/>
      <c r="AA60" s="381"/>
      <c r="AB60" s="265"/>
      <c r="AC60" s="266"/>
      <c r="AD60" s="264"/>
      <c r="AE60" s="361"/>
      <c r="AF60" s="266"/>
      <c r="AG60" s="264"/>
      <c r="AH60" s="262"/>
      <c r="AI60" s="267"/>
      <c r="AJ60" s="264"/>
      <c r="AK60" s="262"/>
      <c r="AL60" s="267"/>
      <c r="AM60" s="264"/>
      <c r="AN60" s="262"/>
      <c r="AO60" s="267"/>
      <c r="AP60" s="264"/>
      <c r="AQ60" s="262"/>
      <c r="AR60" s="267"/>
      <c r="AS60" s="264"/>
      <c r="AT60" s="388"/>
      <c r="AU60" s="268"/>
      <c r="AV60" s="265"/>
      <c r="AW60" s="266"/>
      <c r="AX60" s="264"/>
      <c r="AY60" s="265"/>
      <c r="AZ60" s="266"/>
      <c r="BA60" s="264"/>
      <c r="BB60" s="262"/>
      <c r="BC60" s="267"/>
      <c r="BD60" s="264"/>
      <c r="BE60" s="262"/>
      <c r="BF60" s="267"/>
      <c r="BG60" s="264"/>
      <c r="BH60" s="262"/>
      <c r="BI60" s="267"/>
      <c r="BJ60" s="264"/>
      <c r="BK60" s="388"/>
      <c r="BL60" s="268"/>
      <c r="BM60" s="262"/>
      <c r="BN60" s="267"/>
      <c r="BO60" s="264"/>
      <c r="BP60" s="266"/>
      <c r="BQ60" s="267"/>
      <c r="BR60" s="264"/>
      <c r="BS60" s="269"/>
      <c r="BT60" s="270"/>
      <c r="BU60" s="264"/>
      <c r="BV60" s="281"/>
      <c r="BW60" s="270"/>
      <c r="BX60" s="264"/>
      <c r="BY60" s="271"/>
      <c r="BZ60" s="270"/>
      <c r="CA60" s="264"/>
      <c r="CB60" s="265"/>
      <c r="CC60" s="270"/>
      <c r="CD60" s="264"/>
      <c r="CE60" s="265"/>
      <c r="CF60" s="267"/>
      <c r="CG60" s="264"/>
      <c r="CH60" s="318"/>
      <c r="CI60" s="270"/>
      <c r="CJ60" s="264"/>
      <c r="CK60" s="272"/>
      <c r="CL60" s="264"/>
      <c r="CM60" s="374"/>
      <c r="CN60" s="273"/>
      <c r="CO60" s="274"/>
      <c r="CP60" s="275">
        <f t="shared" si="1"/>
        <v>0</v>
      </c>
      <c r="CQ60" s="265"/>
      <c r="CR60" s="276"/>
      <c r="CS60" s="265"/>
      <c r="CT60" s="276"/>
      <c r="CU60" s="265"/>
      <c r="CV60" s="276"/>
      <c r="CW60" s="265"/>
      <c r="CX60" s="276"/>
      <c r="CY60" s="276"/>
      <c r="CZ60" s="276"/>
      <c r="DA60" s="276"/>
      <c r="DB60" s="276"/>
      <c r="DC60" s="276"/>
      <c r="DD60" s="276"/>
      <c r="DE60" s="276"/>
      <c r="DF60" s="276"/>
      <c r="DG60" s="265"/>
      <c r="DH60" s="276"/>
      <c r="DI60" s="265"/>
      <c r="DJ60" s="276"/>
      <c r="DK60" s="265"/>
      <c r="DL60" s="276"/>
      <c r="DM60" s="265"/>
      <c r="DN60" s="276"/>
      <c r="DO60" s="265"/>
      <c r="DP60" s="276"/>
      <c r="DQ60" s="264"/>
      <c r="DR60" s="273"/>
      <c r="DS60" s="334"/>
      <c r="DT60" s="273"/>
      <c r="DU60" s="334"/>
      <c r="DV60" s="584"/>
      <c r="DW60" s="334"/>
      <c r="DX60" s="277"/>
      <c r="DY60" s="264"/>
      <c r="DZ60" s="318"/>
      <c r="EA60" s="264"/>
      <c r="EB60" s="578"/>
      <c r="EC60" s="264"/>
      <c r="ED60" s="280"/>
      <c r="EE60" s="264"/>
      <c r="EF60" s="406"/>
      <c r="EG60" s="96"/>
      <c r="EH60" s="279"/>
      <c r="EI60" s="251">
        <f>SUMPRODUCT(D60:EH60,'Bilaspur R'!D60:EH60)</f>
        <v>0</v>
      </c>
      <c r="EJ60" s="3" t="s">
        <v>1016</v>
      </c>
      <c r="ER60" s="64" t="s">
        <v>76</v>
      </c>
      <c r="ES60" s="61">
        <f t="shared" si="5"/>
        <v>0</v>
      </c>
      <c r="ET60" s="24">
        <f t="shared" si="2"/>
        <v>0</v>
      </c>
    </row>
    <row r="61" spans="2:150" ht="15" hidden="1" customHeight="1">
      <c r="B61" s="65">
        <f t="shared" si="3"/>
        <v>56</v>
      </c>
      <c r="C61" s="61"/>
      <c r="D61" s="262"/>
      <c r="E61" s="263"/>
      <c r="F61" s="264"/>
      <c r="G61" s="262"/>
      <c r="H61" s="263"/>
      <c r="I61" s="264"/>
      <c r="J61" s="322"/>
      <c r="K61" s="263"/>
      <c r="L61" s="264"/>
      <c r="M61" s="322"/>
      <c r="N61" s="263"/>
      <c r="O61" s="264"/>
      <c r="P61" s="416"/>
      <c r="Q61" s="263"/>
      <c r="R61" s="264"/>
      <c r="S61" s="265"/>
      <c r="T61" s="263"/>
      <c r="U61" s="264"/>
      <c r="V61" s="425"/>
      <c r="W61" s="263"/>
      <c r="X61" s="264"/>
      <c r="Y61" s="262"/>
      <c r="Z61" s="264"/>
      <c r="AA61" s="381"/>
      <c r="AB61" s="265"/>
      <c r="AC61" s="266"/>
      <c r="AD61" s="264"/>
      <c r="AE61" s="361"/>
      <c r="AF61" s="266"/>
      <c r="AG61" s="264"/>
      <c r="AH61" s="262"/>
      <c r="AI61" s="267"/>
      <c r="AJ61" s="264"/>
      <c r="AK61" s="262"/>
      <c r="AL61" s="267"/>
      <c r="AM61" s="264"/>
      <c r="AN61" s="262"/>
      <c r="AO61" s="267"/>
      <c r="AP61" s="264"/>
      <c r="AQ61" s="262"/>
      <c r="AR61" s="267"/>
      <c r="AS61" s="264"/>
      <c r="AT61" s="388"/>
      <c r="AU61" s="268"/>
      <c r="AV61" s="265"/>
      <c r="AW61" s="266"/>
      <c r="AX61" s="264"/>
      <c r="AY61" s="265"/>
      <c r="AZ61" s="266"/>
      <c r="BA61" s="264"/>
      <c r="BB61" s="262"/>
      <c r="BC61" s="267"/>
      <c r="BD61" s="264"/>
      <c r="BE61" s="262"/>
      <c r="BF61" s="267"/>
      <c r="BG61" s="264"/>
      <c r="BH61" s="262"/>
      <c r="BI61" s="267"/>
      <c r="BJ61" s="264"/>
      <c r="BK61" s="388"/>
      <c r="BL61" s="268"/>
      <c r="BM61" s="262"/>
      <c r="BN61" s="267"/>
      <c r="BO61" s="264"/>
      <c r="BP61" s="266"/>
      <c r="BQ61" s="267"/>
      <c r="BR61" s="264"/>
      <c r="BS61" s="269"/>
      <c r="BT61" s="270"/>
      <c r="BU61" s="264"/>
      <c r="BV61" s="281"/>
      <c r="BW61" s="270"/>
      <c r="BX61" s="264"/>
      <c r="BY61" s="271"/>
      <c r="BZ61" s="270"/>
      <c r="CA61" s="264"/>
      <c r="CB61" s="265"/>
      <c r="CC61" s="270"/>
      <c r="CD61" s="264"/>
      <c r="CE61" s="265"/>
      <c r="CF61" s="267"/>
      <c r="CG61" s="264"/>
      <c r="CH61" s="318"/>
      <c r="CI61" s="270"/>
      <c r="CJ61" s="264"/>
      <c r="CK61" s="272"/>
      <c r="CL61" s="264"/>
      <c r="CM61" s="374"/>
      <c r="CN61" s="273"/>
      <c r="CO61" s="274"/>
      <c r="CP61" s="275">
        <f t="shared" si="1"/>
        <v>0</v>
      </c>
      <c r="CQ61" s="265"/>
      <c r="CR61" s="276"/>
      <c r="CS61" s="265"/>
      <c r="CT61" s="276"/>
      <c r="CU61" s="265"/>
      <c r="CV61" s="276"/>
      <c r="CW61" s="265"/>
      <c r="CX61" s="276"/>
      <c r="CY61" s="276"/>
      <c r="CZ61" s="276"/>
      <c r="DA61" s="276"/>
      <c r="DB61" s="276"/>
      <c r="DC61" s="276"/>
      <c r="DD61" s="276"/>
      <c r="DE61" s="276"/>
      <c r="DF61" s="276"/>
      <c r="DG61" s="265"/>
      <c r="DH61" s="276"/>
      <c r="DI61" s="265"/>
      <c r="DJ61" s="276"/>
      <c r="DK61" s="265"/>
      <c r="DL61" s="276"/>
      <c r="DM61" s="265"/>
      <c r="DN61" s="276"/>
      <c r="DO61" s="265"/>
      <c r="DP61" s="276"/>
      <c r="DQ61" s="264"/>
      <c r="DR61" s="273"/>
      <c r="DS61" s="334"/>
      <c r="DT61" s="273"/>
      <c r="DU61" s="334"/>
      <c r="DV61" s="584"/>
      <c r="DW61" s="334"/>
      <c r="DX61" s="277"/>
      <c r="DY61" s="264"/>
      <c r="DZ61" s="318"/>
      <c r="EA61" s="264"/>
      <c r="EB61" s="318"/>
      <c r="EC61" s="264"/>
      <c r="ED61" s="280"/>
      <c r="EE61" s="264"/>
      <c r="EF61" s="406"/>
      <c r="EG61" s="96"/>
      <c r="EH61" s="279"/>
      <c r="EI61" s="251">
        <f>SUMPRODUCT(D61:EH61,'Bilaspur R'!D61:EH61)</f>
        <v>0</v>
      </c>
      <c r="EJ61" s="3" t="s">
        <v>1016</v>
      </c>
      <c r="ER61" s="64" t="s">
        <v>77</v>
      </c>
      <c r="ES61" s="61">
        <f t="shared" si="5"/>
        <v>0</v>
      </c>
      <c r="ET61" s="24">
        <f t="shared" si="2"/>
        <v>0</v>
      </c>
    </row>
    <row r="62" spans="2:150" ht="15" customHeight="1">
      <c r="B62" s="65">
        <f t="shared" si="3"/>
        <v>57</v>
      </c>
      <c r="C62" s="61" t="s">
        <v>880</v>
      </c>
      <c r="D62" s="262"/>
      <c r="E62" s="263"/>
      <c r="F62" s="264"/>
      <c r="G62" s="262"/>
      <c r="H62" s="263"/>
      <c r="I62" s="264"/>
      <c r="J62" s="322"/>
      <c r="K62" s="263"/>
      <c r="L62" s="264"/>
      <c r="M62" s="322"/>
      <c r="N62" s="263"/>
      <c r="O62" s="264"/>
      <c r="P62" s="416"/>
      <c r="Q62" s="263"/>
      <c r="R62" s="264"/>
      <c r="S62" s="265"/>
      <c r="T62" s="263"/>
      <c r="U62" s="264"/>
      <c r="V62" s="425"/>
      <c r="W62" s="263"/>
      <c r="X62" s="264"/>
      <c r="Y62" s="262"/>
      <c r="Z62" s="264"/>
      <c r="AA62" s="381"/>
      <c r="AB62" s="265"/>
      <c r="AC62" s="266"/>
      <c r="AD62" s="264"/>
      <c r="AE62" s="361"/>
      <c r="AF62" s="266"/>
      <c r="AG62" s="264"/>
      <c r="AH62" s="262"/>
      <c r="AI62" s="267"/>
      <c r="AJ62" s="264"/>
      <c r="AK62" s="262"/>
      <c r="AL62" s="267"/>
      <c r="AM62" s="264"/>
      <c r="AN62" s="262"/>
      <c r="AO62" s="267">
        <v>24</v>
      </c>
      <c r="AP62" s="264"/>
      <c r="AQ62" s="262"/>
      <c r="AR62" s="267"/>
      <c r="AS62" s="264"/>
      <c r="AT62" s="388"/>
      <c r="AU62" s="268"/>
      <c r="AV62" s="265"/>
      <c r="AW62" s="266"/>
      <c r="AX62" s="264"/>
      <c r="AY62" s="265"/>
      <c r="AZ62" s="266"/>
      <c r="BA62" s="264"/>
      <c r="BB62" s="262"/>
      <c r="BC62" s="267">
        <v>40</v>
      </c>
      <c r="BD62" s="264"/>
      <c r="BE62" s="262"/>
      <c r="BF62" s="267">
        <v>12</v>
      </c>
      <c r="BG62" s="264"/>
      <c r="BH62" s="262"/>
      <c r="BI62" s="267"/>
      <c r="BJ62" s="264"/>
      <c r="BK62" s="388"/>
      <c r="BL62" s="268"/>
      <c r="BM62" s="262"/>
      <c r="BN62" s="267"/>
      <c r="BO62" s="264"/>
      <c r="BP62" s="266"/>
      <c r="BQ62" s="267"/>
      <c r="BR62" s="264"/>
      <c r="BS62" s="269"/>
      <c r="BT62" s="270"/>
      <c r="BU62" s="264"/>
      <c r="BV62" s="281"/>
      <c r="BW62" s="270"/>
      <c r="BX62" s="264"/>
      <c r="BY62" s="271"/>
      <c r="BZ62" s="270"/>
      <c r="CA62" s="264"/>
      <c r="CB62" s="265"/>
      <c r="CC62" s="270"/>
      <c r="CD62" s="264"/>
      <c r="CE62" s="265"/>
      <c r="CF62" s="267">
        <v>10</v>
      </c>
      <c r="CG62" s="264"/>
      <c r="CH62" s="318"/>
      <c r="CI62" s="270">
        <v>15</v>
      </c>
      <c r="CJ62" s="264"/>
      <c r="CK62" s="272"/>
      <c r="CL62" s="264"/>
      <c r="CM62" s="374"/>
      <c r="CN62" s="273"/>
      <c r="CO62" s="274"/>
      <c r="CP62" s="275">
        <f t="shared" si="1"/>
        <v>9.5</v>
      </c>
      <c r="CQ62" s="265"/>
      <c r="CR62" s="276"/>
      <c r="CS62" s="265"/>
      <c r="CT62" s="276"/>
      <c r="CU62" s="265"/>
      <c r="CV62" s="276"/>
      <c r="CW62" s="265"/>
      <c r="CX62" s="276"/>
      <c r="CY62" s="276"/>
      <c r="CZ62" s="276"/>
      <c r="DA62" s="276"/>
      <c r="DB62" s="276"/>
      <c r="DC62" s="276"/>
      <c r="DD62" s="276"/>
      <c r="DE62" s="276"/>
      <c r="DF62" s="276"/>
      <c r="DG62" s="265"/>
      <c r="DH62" s="276"/>
      <c r="DI62" s="265"/>
      <c r="DJ62" s="276"/>
      <c r="DK62" s="265"/>
      <c r="DL62" s="276"/>
      <c r="DM62" s="265"/>
      <c r="DN62" s="276"/>
      <c r="DO62" s="265"/>
      <c r="DP62" s="276"/>
      <c r="DQ62" s="264"/>
      <c r="DR62" s="273"/>
      <c r="DS62" s="334"/>
      <c r="DT62" s="273"/>
      <c r="DU62" s="334"/>
      <c r="DV62" s="584"/>
      <c r="DW62" s="334"/>
      <c r="DX62" s="277"/>
      <c r="DY62" s="264"/>
      <c r="DZ62" s="318"/>
      <c r="EA62" s="264"/>
      <c r="EB62" s="318">
        <v>8</v>
      </c>
      <c r="EC62" s="264"/>
      <c r="ED62" s="280">
        <v>20</v>
      </c>
      <c r="EE62" s="264"/>
      <c r="EF62" s="406"/>
      <c r="EG62" s="96"/>
      <c r="EH62" s="279"/>
      <c r="EI62" s="251">
        <f>SUMPRODUCT(D62:EH62,'Bilaspur R'!D62:EH62)</f>
        <v>9917.1</v>
      </c>
      <c r="EJ62" s="3" t="s">
        <v>1023</v>
      </c>
      <c r="ER62" s="64" t="s">
        <v>78</v>
      </c>
      <c r="ES62" s="61" t="str">
        <f t="shared" si="5"/>
        <v>D-Mart Sarkhanda, Bilaspur</v>
      </c>
      <c r="ET62" s="24">
        <f t="shared" si="2"/>
        <v>9917.1</v>
      </c>
    </row>
    <row r="63" spans="2:150" ht="15" hidden="1" customHeight="1">
      <c r="B63" s="65">
        <f t="shared" si="3"/>
        <v>58</v>
      </c>
      <c r="C63" s="61"/>
      <c r="D63" s="262"/>
      <c r="E63" s="263"/>
      <c r="F63" s="264"/>
      <c r="G63" s="262"/>
      <c r="H63" s="263"/>
      <c r="I63" s="264"/>
      <c r="J63" s="322"/>
      <c r="K63" s="263"/>
      <c r="L63" s="264"/>
      <c r="M63" s="322"/>
      <c r="N63" s="263"/>
      <c r="O63" s="264"/>
      <c r="P63" s="416"/>
      <c r="Q63" s="263"/>
      <c r="R63" s="264"/>
      <c r="S63" s="265"/>
      <c r="T63" s="263"/>
      <c r="U63" s="264"/>
      <c r="V63" s="425"/>
      <c r="W63" s="263"/>
      <c r="X63" s="264"/>
      <c r="Y63" s="262"/>
      <c r="Z63" s="264"/>
      <c r="AA63" s="381"/>
      <c r="AB63" s="265"/>
      <c r="AC63" s="266"/>
      <c r="AD63" s="264"/>
      <c r="AE63" s="361"/>
      <c r="AF63" s="266"/>
      <c r="AG63" s="264"/>
      <c r="AH63" s="262"/>
      <c r="AI63" s="267"/>
      <c r="AJ63" s="264"/>
      <c r="AK63" s="262"/>
      <c r="AL63" s="267"/>
      <c r="AM63" s="264"/>
      <c r="AN63" s="262"/>
      <c r="AO63" s="267"/>
      <c r="AP63" s="264"/>
      <c r="AQ63" s="262"/>
      <c r="AR63" s="267"/>
      <c r="AS63" s="264"/>
      <c r="AT63" s="388"/>
      <c r="AU63" s="268"/>
      <c r="AV63" s="265"/>
      <c r="AW63" s="266"/>
      <c r="AX63" s="264"/>
      <c r="AY63" s="265"/>
      <c r="AZ63" s="266"/>
      <c r="BA63" s="264"/>
      <c r="BB63" s="262"/>
      <c r="BC63" s="267"/>
      <c r="BD63" s="264"/>
      <c r="BE63" s="262"/>
      <c r="BF63" s="267"/>
      <c r="BG63" s="264"/>
      <c r="BH63" s="262"/>
      <c r="BI63" s="267"/>
      <c r="BJ63" s="264"/>
      <c r="BK63" s="388"/>
      <c r="BL63" s="268"/>
      <c r="BM63" s="262"/>
      <c r="BN63" s="267"/>
      <c r="BO63" s="264"/>
      <c r="BP63" s="266"/>
      <c r="BQ63" s="267"/>
      <c r="BR63" s="264"/>
      <c r="BS63" s="269"/>
      <c r="BT63" s="270"/>
      <c r="BU63" s="264"/>
      <c r="BV63" s="281"/>
      <c r="BW63" s="270"/>
      <c r="BX63" s="264"/>
      <c r="BY63" s="271"/>
      <c r="BZ63" s="270"/>
      <c r="CA63" s="264"/>
      <c r="CB63" s="265"/>
      <c r="CC63" s="270"/>
      <c r="CD63" s="264"/>
      <c r="CE63" s="265"/>
      <c r="CF63" s="267"/>
      <c r="CG63" s="264"/>
      <c r="CH63" s="318"/>
      <c r="CI63" s="270"/>
      <c r="CJ63" s="264"/>
      <c r="CK63" s="272"/>
      <c r="CL63" s="264"/>
      <c r="CM63" s="374"/>
      <c r="CN63" s="273"/>
      <c r="CO63" s="274"/>
      <c r="CP63" s="275">
        <f t="shared" si="1"/>
        <v>0</v>
      </c>
      <c r="CQ63" s="265"/>
      <c r="CR63" s="276"/>
      <c r="CS63" s="265"/>
      <c r="CT63" s="276"/>
      <c r="CU63" s="265"/>
      <c r="CV63" s="276"/>
      <c r="CW63" s="265"/>
      <c r="CX63" s="276"/>
      <c r="CY63" s="276"/>
      <c r="CZ63" s="276"/>
      <c r="DA63" s="276"/>
      <c r="DB63" s="276"/>
      <c r="DC63" s="276"/>
      <c r="DD63" s="276"/>
      <c r="DE63" s="276"/>
      <c r="DF63" s="276"/>
      <c r="DG63" s="265"/>
      <c r="DH63" s="276"/>
      <c r="DI63" s="265"/>
      <c r="DJ63" s="276"/>
      <c r="DK63" s="265"/>
      <c r="DL63" s="276"/>
      <c r="DM63" s="265"/>
      <c r="DN63" s="276"/>
      <c r="DO63" s="265"/>
      <c r="DP63" s="276"/>
      <c r="DQ63" s="264"/>
      <c r="DR63" s="273"/>
      <c r="DS63" s="334"/>
      <c r="DT63" s="273"/>
      <c r="DU63" s="334"/>
      <c r="DV63" s="334"/>
      <c r="DW63" s="334"/>
      <c r="DX63" s="277"/>
      <c r="DY63" s="264"/>
      <c r="DZ63" s="318"/>
      <c r="EA63" s="264"/>
      <c r="EB63" s="318"/>
      <c r="EC63" s="264"/>
      <c r="ED63" s="280"/>
      <c r="EE63" s="264"/>
      <c r="EF63" s="406"/>
      <c r="EG63" s="96"/>
      <c r="EH63" s="279"/>
      <c r="EI63" s="251">
        <f>SUMPRODUCT(D63:EH63,'Bilaspur R'!D63:EH63)</f>
        <v>0</v>
      </c>
      <c r="EJ63" s="3" t="s">
        <v>1016</v>
      </c>
      <c r="ER63" s="64" t="s">
        <v>79</v>
      </c>
      <c r="ES63" s="61">
        <f t="shared" si="5"/>
        <v>0</v>
      </c>
      <c r="ET63" s="24">
        <f t="shared" si="2"/>
        <v>0</v>
      </c>
    </row>
    <row r="64" spans="2:150" ht="15" hidden="1" customHeight="1">
      <c r="B64" s="65">
        <f t="shared" si="3"/>
        <v>59</v>
      </c>
      <c r="C64" s="61"/>
      <c r="D64" s="262"/>
      <c r="E64" s="263"/>
      <c r="F64" s="264"/>
      <c r="G64" s="262"/>
      <c r="H64" s="263"/>
      <c r="I64" s="264"/>
      <c r="J64" s="322"/>
      <c r="K64" s="263"/>
      <c r="L64" s="264"/>
      <c r="M64" s="322"/>
      <c r="N64" s="263"/>
      <c r="O64" s="264"/>
      <c r="P64" s="416"/>
      <c r="Q64" s="263"/>
      <c r="R64" s="264"/>
      <c r="S64" s="265"/>
      <c r="T64" s="263"/>
      <c r="U64" s="264"/>
      <c r="V64" s="425"/>
      <c r="W64" s="263"/>
      <c r="X64" s="264"/>
      <c r="Y64" s="262"/>
      <c r="Z64" s="264"/>
      <c r="AA64" s="381"/>
      <c r="AB64" s="265"/>
      <c r="AC64" s="266"/>
      <c r="AD64" s="264"/>
      <c r="AE64" s="361"/>
      <c r="AF64" s="266"/>
      <c r="AG64" s="264"/>
      <c r="AH64" s="262"/>
      <c r="AI64" s="267"/>
      <c r="AJ64" s="264"/>
      <c r="AK64" s="262"/>
      <c r="AL64" s="267"/>
      <c r="AM64" s="264"/>
      <c r="AN64" s="262"/>
      <c r="AO64" s="267"/>
      <c r="AP64" s="264"/>
      <c r="AQ64" s="262"/>
      <c r="AR64" s="267"/>
      <c r="AS64" s="264"/>
      <c r="AT64" s="388"/>
      <c r="AU64" s="268"/>
      <c r="AV64" s="265"/>
      <c r="AW64" s="266"/>
      <c r="AX64" s="264"/>
      <c r="AY64" s="265"/>
      <c r="AZ64" s="266"/>
      <c r="BA64" s="264"/>
      <c r="BB64" s="262"/>
      <c r="BC64" s="267"/>
      <c r="BD64" s="264"/>
      <c r="BE64" s="262"/>
      <c r="BF64" s="267"/>
      <c r="BG64" s="264"/>
      <c r="BH64" s="262"/>
      <c r="BI64" s="267"/>
      <c r="BJ64" s="264"/>
      <c r="BK64" s="388"/>
      <c r="BL64" s="268"/>
      <c r="BM64" s="262"/>
      <c r="BN64" s="267"/>
      <c r="BO64" s="264"/>
      <c r="BP64" s="266"/>
      <c r="BQ64" s="267"/>
      <c r="BR64" s="264"/>
      <c r="BS64" s="269"/>
      <c r="BT64" s="270"/>
      <c r="BU64" s="264"/>
      <c r="BV64" s="281"/>
      <c r="BW64" s="270"/>
      <c r="BX64" s="264"/>
      <c r="BY64" s="271"/>
      <c r="BZ64" s="270"/>
      <c r="CA64" s="264"/>
      <c r="CB64" s="265"/>
      <c r="CC64" s="270"/>
      <c r="CD64" s="264"/>
      <c r="CE64" s="265"/>
      <c r="CF64" s="267"/>
      <c r="CG64" s="264"/>
      <c r="CH64" s="318"/>
      <c r="CI64" s="270"/>
      <c r="CJ64" s="264"/>
      <c r="CK64" s="272"/>
      <c r="CL64" s="264"/>
      <c r="CM64" s="374"/>
      <c r="CN64" s="273"/>
      <c r="CO64" s="274"/>
      <c r="CP64" s="275">
        <f t="shared" si="1"/>
        <v>0</v>
      </c>
      <c r="CQ64" s="265"/>
      <c r="CR64" s="276"/>
      <c r="CS64" s="265"/>
      <c r="CT64" s="276"/>
      <c r="CU64" s="265"/>
      <c r="CV64" s="276"/>
      <c r="CW64" s="265"/>
      <c r="CX64" s="276"/>
      <c r="CY64" s="276"/>
      <c r="CZ64" s="276"/>
      <c r="DA64" s="276"/>
      <c r="DB64" s="276"/>
      <c r="DC64" s="276"/>
      <c r="DD64" s="276"/>
      <c r="DE64" s="276"/>
      <c r="DF64" s="276"/>
      <c r="DG64" s="265"/>
      <c r="DH64" s="276"/>
      <c r="DI64" s="265"/>
      <c r="DJ64" s="276"/>
      <c r="DK64" s="265"/>
      <c r="DL64" s="276"/>
      <c r="DM64" s="265"/>
      <c r="DN64" s="276"/>
      <c r="DO64" s="265"/>
      <c r="DP64" s="276"/>
      <c r="DQ64" s="264"/>
      <c r="DR64" s="273"/>
      <c r="DS64" s="334"/>
      <c r="DT64" s="273"/>
      <c r="DU64" s="334"/>
      <c r="DV64" s="334"/>
      <c r="DW64" s="334"/>
      <c r="DX64" s="277"/>
      <c r="DY64" s="264"/>
      <c r="DZ64" s="318"/>
      <c r="EA64" s="264"/>
      <c r="EB64" s="318"/>
      <c r="EC64" s="264"/>
      <c r="ED64" s="280"/>
      <c r="EE64" s="264"/>
      <c r="EF64" s="406"/>
      <c r="EG64" s="96"/>
      <c r="EH64" s="279"/>
      <c r="EI64" s="251">
        <f>SUMPRODUCT(D64:EH64,'Bilaspur R'!D64:EH64)</f>
        <v>0</v>
      </c>
      <c r="EJ64" s="3" t="s">
        <v>1016</v>
      </c>
      <c r="ER64" s="64" t="s">
        <v>80</v>
      </c>
      <c r="ES64" s="61">
        <f t="shared" si="5"/>
        <v>0</v>
      </c>
      <c r="ET64" s="24">
        <f t="shared" si="2"/>
        <v>0</v>
      </c>
    </row>
    <row r="65" spans="2:150" ht="15" hidden="1" customHeight="1">
      <c r="B65" s="65">
        <f t="shared" si="3"/>
        <v>60</v>
      </c>
      <c r="C65" s="61"/>
      <c r="D65" s="262"/>
      <c r="E65" s="263"/>
      <c r="F65" s="264"/>
      <c r="G65" s="262"/>
      <c r="H65" s="263"/>
      <c r="I65" s="264"/>
      <c r="J65" s="322"/>
      <c r="K65" s="263"/>
      <c r="L65" s="264"/>
      <c r="M65" s="322"/>
      <c r="N65" s="263"/>
      <c r="O65" s="264"/>
      <c r="P65" s="416"/>
      <c r="Q65" s="263"/>
      <c r="R65" s="264"/>
      <c r="S65" s="265"/>
      <c r="T65" s="263"/>
      <c r="U65" s="264"/>
      <c r="V65" s="425"/>
      <c r="W65" s="263"/>
      <c r="X65" s="264"/>
      <c r="Y65" s="262"/>
      <c r="Z65" s="264"/>
      <c r="AA65" s="381"/>
      <c r="AB65" s="265"/>
      <c r="AC65" s="266"/>
      <c r="AD65" s="264"/>
      <c r="AE65" s="361"/>
      <c r="AF65" s="266"/>
      <c r="AG65" s="264"/>
      <c r="AH65" s="262"/>
      <c r="AI65" s="267"/>
      <c r="AJ65" s="264"/>
      <c r="AK65" s="262"/>
      <c r="AL65" s="267"/>
      <c r="AM65" s="264"/>
      <c r="AN65" s="262"/>
      <c r="AO65" s="267"/>
      <c r="AP65" s="264"/>
      <c r="AQ65" s="262"/>
      <c r="AR65" s="267"/>
      <c r="AS65" s="264"/>
      <c r="AT65" s="388"/>
      <c r="AU65" s="268"/>
      <c r="AV65" s="265"/>
      <c r="AW65" s="266"/>
      <c r="AX65" s="264"/>
      <c r="AY65" s="265"/>
      <c r="AZ65" s="266"/>
      <c r="BA65" s="264"/>
      <c r="BB65" s="262"/>
      <c r="BC65" s="267"/>
      <c r="BD65" s="264"/>
      <c r="BE65" s="262"/>
      <c r="BF65" s="267"/>
      <c r="BG65" s="264"/>
      <c r="BH65" s="262"/>
      <c r="BI65" s="267"/>
      <c r="BJ65" s="264"/>
      <c r="BK65" s="388"/>
      <c r="BL65" s="268"/>
      <c r="BM65" s="262"/>
      <c r="BN65" s="267"/>
      <c r="BO65" s="264"/>
      <c r="BP65" s="266"/>
      <c r="BQ65" s="267"/>
      <c r="BR65" s="264"/>
      <c r="BS65" s="269"/>
      <c r="BT65" s="270"/>
      <c r="BU65" s="264"/>
      <c r="BV65" s="281"/>
      <c r="BW65" s="270"/>
      <c r="BX65" s="264"/>
      <c r="BY65" s="271"/>
      <c r="BZ65" s="270"/>
      <c r="CA65" s="264"/>
      <c r="CB65" s="265"/>
      <c r="CC65" s="270"/>
      <c r="CD65" s="264"/>
      <c r="CE65" s="265"/>
      <c r="CF65" s="267"/>
      <c r="CG65" s="264"/>
      <c r="CH65" s="318"/>
      <c r="CI65" s="270"/>
      <c r="CJ65" s="264"/>
      <c r="CK65" s="272"/>
      <c r="CL65" s="264"/>
      <c r="CM65" s="374"/>
      <c r="CN65" s="273"/>
      <c r="CO65" s="274"/>
      <c r="CP65" s="275">
        <f t="shared" si="1"/>
        <v>0</v>
      </c>
      <c r="CQ65" s="265"/>
      <c r="CR65" s="276"/>
      <c r="CS65" s="265"/>
      <c r="CT65" s="276"/>
      <c r="CU65" s="265"/>
      <c r="CV65" s="276"/>
      <c r="CW65" s="265"/>
      <c r="CX65" s="276"/>
      <c r="CY65" s="276"/>
      <c r="CZ65" s="276"/>
      <c r="DA65" s="276"/>
      <c r="DB65" s="276"/>
      <c r="DC65" s="276"/>
      <c r="DD65" s="276"/>
      <c r="DE65" s="276"/>
      <c r="DF65" s="276"/>
      <c r="DG65" s="265"/>
      <c r="DH65" s="276"/>
      <c r="DI65" s="265"/>
      <c r="DJ65" s="276"/>
      <c r="DK65" s="265"/>
      <c r="DL65" s="276"/>
      <c r="DM65" s="265"/>
      <c r="DN65" s="276"/>
      <c r="DO65" s="265"/>
      <c r="DP65" s="276"/>
      <c r="DQ65" s="264"/>
      <c r="DR65" s="273"/>
      <c r="DS65" s="334"/>
      <c r="DT65" s="273"/>
      <c r="DU65" s="334"/>
      <c r="DV65" s="334"/>
      <c r="DW65" s="334"/>
      <c r="DX65" s="277"/>
      <c r="DY65" s="264"/>
      <c r="DZ65" s="318"/>
      <c r="EA65" s="264"/>
      <c r="EB65" s="318"/>
      <c r="EC65" s="264"/>
      <c r="ED65" s="280"/>
      <c r="EE65" s="264"/>
      <c r="EF65" s="406"/>
      <c r="EG65" s="96"/>
      <c r="EH65" s="279"/>
      <c r="EI65" s="251">
        <f>SUMPRODUCT(D65:EH65,'Bilaspur R'!D65:EH65)</f>
        <v>0</v>
      </c>
      <c r="EJ65" s="3" t="s">
        <v>1016</v>
      </c>
      <c r="ER65" s="64" t="s">
        <v>81</v>
      </c>
      <c r="ES65" s="61">
        <f t="shared" si="5"/>
        <v>0</v>
      </c>
      <c r="ET65" s="24">
        <f t="shared" si="2"/>
        <v>0</v>
      </c>
    </row>
    <row r="66" spans="2:150" ht="15" hidden="1" customHeight="1">
      <c r="B66" s="65">
        <f t="shared" si="3"/>
        <v>61</v>
      </c>
      <c r="C66" s="61"/>
      <c r="D66" s="262"/>
      <c r="E66" s="263"/>
      <c r="F66" s="264"/>
      <c r="G66" s="262"/>
      <c r="H66" s="263"/>
      <c r="I66" s="264"/>
      <c r="J66" s="322"/>
      <c r="K66" s="263"/>
      <c r="L66" s="264"/>
      <c r="M66" s="322"/>
      <c r="N66" s="263"/>
      <c r="O66" s="264"/>
      <c r="P66" s="416"/>
      <c r="Q66" s="263"/>
      <c r="R66" s="264"/>
      <c r="S66" s="265"/>
      <c r="T66" s="263"/>
      <c r="U66" s="264"/>
      <c r="V66" s="425"/>
      <c r="W66" s="263"/>
      <c r="X66" s="264"/>
      <c r="Y66" s="262"/>
      <c r="Z66" s="264"/>
      <c r="AA66" s="381"/>
      <c r="AB66" s="265"/>
      <c r="AC66" s="266"/>
      <c r="AD66" s="264"/>
      <c r="AE66" s="361"/>
      <c r="AF66" s="266"/>
      <c r="AG66" s="264"/>
      <c r="AH66" s="262"/>
      <c r="AI66" s="267"/>
      <c r="AJ66" s="264"/>
      <c r="AK66" s="262"/>
      <c r="AL66" s="267"/>
      <c r="AM66" s="264"/>
      <c r="AN66" s="262"/>
      <c r="AO66" s="267"/>
      <c r="AP66" s="264"/>
      <c r="AQ66" s="262"/>
      <c r="AR66" s="267"/>
      <c r="AS66" s="264"/>
      <c r="AT66" s="388"/>
      <c r="AU66" s="268"/>
      <c r="AV66" s="265"/>
      <c r="AW66" s="266"/>
      <c r="AX66" s="264"/>
      <c r="AY66" s="265"/>
      <c r="AZ66" s="266"/>
      <c r="BA66" s="264"/>
      <c r="BB66" s="262"/>
      <c r="BC66" s="267"/>
      <c r="BD66" s="264"/>
      <c r="BE66" s="262"/>
      <c r="BF66" s="267"/>
      <c r="BG66" s="264"/>
      <c r="BH66" s="262"/>
      <c r="BI66" s="267"/>
      <c r="BJ66" s="264"/>
      <c r="BK66" s="388"/>
      <c r="BL66" s="268"/>
      <c r="BM66" s="262"/>
      <c r="BN66" s="267"/>
      <c r="BO66" s="264"/>
      <c r="BP66" s="266"/>
      <c r="BQ66" s="267"/>
      <c r="BR66" s="264"/>
      <c r="BS66" s="269"/>
      <c r="BT66" s="270"/>
      <c r="BU66" s="264"/>
      <c r="BV66" s="281"/>
      <c r="BW66" s="270"/>
      <c r="BX66" s="264"/>
      <c r="BY66" s="271"/>
      <c r="BZ66" s="270"/>
      <c r="CA66" s="264"/>
      <c r="CB66" s="265"/>
      <c r="CC66" s="270"/>
      <c r="CD66" s="264"/>
      <c r="CE66" s="265"/>
      <c r="CF66" s="267"/>
      <c r="CG66" s="264"/>
      <c r="CH66" s="318"/>
      <c r="CI66" s="270"/>
      <c r="CJ66" s="264"/>
      <c r="CK66" s="272"/>
      <c r="CL66" s="264"/>
      <c r="CM66" s="374"/>
      <c r="CN66" s="273"/>
      <c r="CO66" s="274"/>
      <c r="CP66" s="275">
        <f t="shared" si="1"/>
        <v>0</v>
      </c>
      <c r="CQ66" s="265"/>
      <c r="CR66" s="276"/>
      <c r="CS66" s="265"/>
      <c r="CT66" s="276"/>
      <c r="CU66" s="265"/>
      <c r="CV66" s="276"/>
      <c r="CW66" s="265"/>
      <c r="CX66" s="276"/>
      <c r="CY66" s="276"/>
      <c r="CZ66" s="276"/>
      <c r="DA66" s="276"/>
      <c r="DB66" s="276"/>
      <c r="DC66" s="276"/>
      <c r="DD66" s="276"/>
      <c r="DE66" s="276"/>
      <c r="DF66" s="276"/>
      <c r="DG66" s="265"/>
      <c r="DH66" s="276"/>
      <c r="DI66" s="265"/>
      <c r="DJ66" s="276"/>
      <c r="DK66" s="265"/>
      <c r="DL66" s="276"/>
      <c r="DM66" s="265"/>
      <c r="DN66" s="276"/>
      <c r="DO66" s="265"/>
      <c r="DP66" s="276"/>
      <c r="DQ66" s="264"/>
      <c r="DR66" s="273"/>
      <c r="DS66" s="334"/>
      <c r="DT66" s="273"/>
      <c r="DU66" s="334"/>
      <c r="DV66" s="334"/>
      <c r="DW66" s="334"/>
      <c r="DX66" s="277"/>
      <c r="DY66" s="264"/>
      <c r="DZ66" s="318"/>
      <c r="EA66" s="264"/>
      <c r="EB66" s="318"/>
      <c r="EC66" s="264"/>
      <c r="ED66" s="280"/>
      <c r="EE66" s="264"/>
      <c r="EF66" s="406"/>
      <c r="EG66" s="96"/>
      <c r="EH66" s="279"/>
      <c r="EI66" s="251">
        <f>SUMPRODUCT(D66:EH66,'Bilaspur R'!D66:EH66)</f>
        <v>0</v>
      </c>
      <c r="EJ66" s="3" t="s">
        <v>1016</v>
      </c>
      <c r="ER66" s="64" t="s">
        <v>82</v>
      </c>
      <c r="ES66" s="61">
        <f t="shared" si="5"/>
        <v>0</v>
      </c>
      <c r="ET66" s="24">
        <f t="shared" si="2"/>
        <v>0</v>
      </c>
    </row>
    <row r="67" spans="2:150" ht="15" hidden="1" customHeight="1">
      <c r="B67" s="65">
        <f t="shared" si="3"/>
        <v>62</v>
      </c>
      <c r="C67" s="61"/>
      <c r="D67" s="262"/>
      <c r="E67" s="263"/>
      <c r="F67" s="264"/>
      <c r="G67" s="262"/>
      <c r="H67" s="263"/>
      <c r="I67" s="264"/>
      <c r="J67" s="322"/>
      <c r="K67" s="263"/>
      <c r="L67" s="264"/>
      <c r="M67" s="264"/>
      <c r="N67" s="264"/>
      <c r="O67" s="264"/>
      <c r="P67" s="416"/>
      <c r="Q67" s="263"/>
      <c r="R67" s="264"/>
      <c r="S67" s="265"/>
      <c r="T67" s="263"/>
      <c r="U67" s="264"/>
      <c r="V67" s="425"/>
      <c r="W67" s="263"/>
      <c r="X67" s="264"/>
      <c r="Y67" s="262"/>
      <c r="Z67" s="264"/>
      <c r="AA67" s="262"/>
      <c r="AB67" s="265"/>
      <c r="AC67" s="266"/>
      <c r="AD67" s="264"/>
      <c r="AE67" s="361"/>
      <c r="AF67" s="266"/>
      <c r="AG67" s="264"/>
      <c r="AH67" s="262"/>
      <c r="AI67" s="267"/>
      <c r="AJ67" s="264"/>
      <c r="AK67" s="262"/>
      <c r="AL67" s="267"/>
      <c r="AM67" s="264"/>
      <c r="AN67" s="262"/>
      <c r="AO67" s="267"/>
      <c r="AP67" s="264"/>
      <c r="AQ67" s="262"/>
      <c r="AR67" s="267"/>
      <c r="AS67" s="264"/>
      <c r="AT67" s="388"/>
      <c r="AU67" s="268"/>
      <c r="AV67" s="265"/>
      <c r="AW67" s="266"/>
      <c r="AX67" s="264"/>
      <c r="AY67" s="265"/>
      <c r="AZ67" s="266"/>
      <c r="BA67" s="264"/>
      <c r="BB67" s="262"/>
      <c r="BC67" s="267"/>
      <c r="BD67" s="264"/>
      <c r="BE67" s="262"/>
      <c r="BF67" s="267"/>
      <c r="BG67" s="264"/>
      <c r="BH67" s="262"/>
      <c r="BI67" s="267"/>
      <c r="BJ67" s="264"/>
      <c r="BK67" s="388"/>
      <c r="BL67" s="268"/>
      <c r="BM67" s="262"/>
      <c r="BN67" s="267"/>
      <c r="BO67" s="264"/>
      <c r="BP67" s="266"/>
      <c r="BQ67" s="267"/>
      <c r="BR67" s="264"/>
      <c r="BS67" s="269"/>
      <c r="BT67" s="270"/>
      <c r="BU67" s="264"/>
      <c r="BV67" s="281"/>
      <c r="BW67" s="270"/>
      <c r="BX67" s="264"/>
      <c r="BY67" s="271"/>
      <c r="BZ67" s="270"/>
      <c r="CA67" s="264"/>
      <c r="CB67" s="265"/>
      <c r="CC67" s="270"/>
      <c r="CD67" s="264"/>
      <c r="CE67" s="265"/>
      <c r="CF67" s="267"/>
      <c r="CG67" s="264"/>
      <c r="CH67" s="318"/>
      <c r="CI67" s="270"/>
      <c r="CJ67" s="264"/>
      <c r="CK67" s="272"/>
      <c r="CL67" s="264"/>
      <c r="CM67" s="264"/>
      <c r="CN67" s="273"/>
      <c r="CO67" s="274"/>
      <c r="CP67" s="275">
        <f t="shared" si="1"/>
        <v>0</v>
      </c>
      <c r="CQ67" s="265"/>
      <c r="CR67" s="276"/>
      <c r="CS67" s="265"/>
      <c r="CT67" s="276"/>
      <c r="CU67" s="265"/>
      <c r="CV67" s="276"/>
      <c r="CW67" s="265"/>
      <c r="CX67" s="276"/>
      <c r="CY67" s="276"/>
      <c r="CZ67" s="276"/>
      <c r="DA67" s="276"/>
      <c r="DB67" s="276"/>
      <c r="DC67" s="276"/>
      <c r="DD67" s="276"/>
      <c r="DE67" s="276"/>
      <c r="DF67" s="276"/>
      <c r="DG67" s="265"/>
      <c r="DH67" s="276"/>
      <c r="DI67" s="265"/>
      <c r="DJ67" s="276"/>
      <c r="DK67" s="265"/>
      <c r="DL67" s="276"/>
      <c r="DM67" s="265"/>
      <c r="DN67" s="276"/>
      <c r="DO67" s="265"/>
      <c r="DP67" s="276"/>
      <c r="DQ67" s="264"/>
      <c r="DR67" s="273"/>
      <c r="DS67" s="334"/>
      <c r="DT67" s="273"/>
      <c r="DU67" s="334"/>
      <c r="DV67" s="334"/>
      <c r="DW67" s="334"/>
      <c r="DX67" s="277"/>
      <c r="DY67" s="264"/>
      <c r="DZ67" s="318"/>
      <c r="EA67" s="264"/>
      <c r="EB67" s="318"/>
      <c r="EC67" s="264"/>
      <c r="ED67" s="280"/>
      <c r="EE67" s="264"/>
      <c r="EF67" s="406"/>
      <c r="EG67" s="96"/>
      <c r="EH67" s="279"/>
      <c r="EI67" s="251">
        <f>SUMPRODUCT(D67:EH67,'Bilaspur R'!D67:EH67)</f>
        <v>0</v>
      </c>
      <c r="EJ67" s="3" t="s">
        <v>1016</v>
      </c>
      <c r="ER67" s="64" t="s">
        <v>84</v>
      </c>
      <c r="ES67" s="61">
        <f t="shared" si="5"/>
        <v>0</v>
      </c>
      <c r="ET67" s="24">
        <f t="shared" si="2"/>
        <v>0</v>
      </c>
    </row>
    <row r="68" spans="2:150" hidden="1">
      <c r="B68" s="65">
        <f t="shared" si="3"/>
        <v>63</v>
      </c>
      <c r="C68" s="39" t="s">
        <v>804</v>
      </c>
      <c r="D68" s="262"/>
      <c r="E68" s="263"/>
      <c r="F68" s="264"/>
      <c r="G68" s="262"/>
      <c r="H68" s="263"/>
      <c r="I68" s="264"/>
      <c r="J68" s="322"/>
      <c r="K68" s="263"/>
      <c r="L68" s="264"/>
      <c r="M68" s="264"/>
      <c r="N68" s="264"/>
      <c r="O68" s="264"/>
      <c r="P68" s="416"/>
      <c r="Q68" s="263"/>
      <c r="R68" s="264"/>
      <c r="S68" s="265"/>
      <c r="T68" s="263"/>
      <c r="U68" s="264"/>
      <c r="V68" s="425"/>
      <c r="W68" s="263"/>
      <c r="X68" s="264"/>
      <c r="Y68" s="262"/>
      <c r="Z68" s="264"/>
      <c r="AA68" s="262"/>
      <c r="AB68" s="265"/>
      <c r="AC68" s="266"/>
      <c r="AD68" s="264"/>
      <c r="AE68" s="361"/>
      <c r="AF68" s="266"/>
      <c r="AG68" s="264"/>
      <c r="AH68" s="262"/>
      <c r="AI68" s="267"/>
      <c r="AJ68" s="264"/>
      <c r="AK68" s="262"/>
      <c r="AL68" s="267"/>
      <c r="AM68" s="264"/>
      <c r="AN68" s="262"/>
      <c r="AO68" s="267"/>
      <c r="AP68" s="264"/>
      <c r="AQ68" s="262"/>
      <c r="AR68" s="267"/>
      <c r="AS68" s="264"/>
      <c r="AT68" s="388"/>
      <c r="AU68" s="268"/>
      <c r="AV68" s="265"/>
      <c r="AW68" s="266"/>
      <c r="AX68" s="264"/>
      <c r="AY68" s="265"/>
      <c r="AZ68" s="266"/>
      <c r="BA68" s="264"/>
      <c r="BB68" s="262"/>
      <c r="BC68" s="267"/>
      <c r="BD68" s="264"/>
      <c r="BE68" s="262"/>
      <c r="BF68" s="267"/>
      <c r="BG68" s="264"/>
      <c r="BH68" s="262"/>
      <c r="BI68" s="267"/>
      <c r="BJ68" s="264"/>
      <c r="BK68" s="388"/>
      <c r="BL68" s="268"/>
      <c r="BM68" s="262"/>
      <c r="BN68" s="267"/>
      <c r="BO68" s="264"/>
      <c r="BP68" s="266"/>
      <c r="BQ68" s="267"/>
      <c r="BR68" s="264"/>
      <c r="BS68" s="269"/>
      <c r="BT68" s="270"/>
      <c r="BU68" s="264"/>
      <c r="BV68" s="281"/>
      <c r="BW68" s="270"/>
      <c r="BX68" s="264"/>
      <c r="BY68" s="271"/>
      <c r="BZ68" s="270"/>
      <c r="CA68" s="264"/>
      <c r="CB68" s="265"/>
      <c r="CC68" s="270"/>
      <c r="CD68" s="264"/>
      <c r="CE68" s="265"/>
      <c r="CF68" s="267"/>
      <c r="CG68" s="264"/>
      <c r="CH68" s="318"/>
      <c r="CI68" s="270"/>
      <c r="CJ68" s="264"/>
      <c r="CK68" s="272"/>
      <c r="CL68" s="264"/>
      <c r="CM68" s="264"/>
      <c r="CN68" s="273"/>
      <c r="CO68" s="274"/>
      <c r="CP68" s="275">
        <f t="shared" si="1"/>
        <v>0</v>
      </c>
      <c r="CQ68" s="265"/>
      <c r="CR68" s="276"/>
      <c r="CS68" s="265"/>
      <c r="CT68" s="276"/>
      <c r="CU68" s="265"/>
      <c r="CV68" s="276"/>
      <c r="CW68" s="265"/>
      <c r="CX68" s="276"/>
      <c r="CY68" s="276"/>
      <c r="CZ68" s="276"/>
      <c r="DA68" s="276"/>
      <c r="DB68" s="276"/>
      <c r="DC68" s="276"/>
      <c r="DD68" s="276"/>
      <c r="DE68" s="276"/>
      <c r="DF68" s="276"/>
      <c r="DG68" s="265"/>
      <c r="DH68" s="276"/>
      <c r="DI68" s="265"/>
      <c r="DJ68" s="276"/>
      <c r="DK68" s="265"/>
      <c r="DL68" s="276"/>
      <c r="DM68" s="265"/>
      <c r="DN68" s="276"/>
      <c r="DO68" s="265"/>
      <c r="DP68" s="276"/>
      <c r="DQ68" s="264"/>
      <c r="DR68" s="273"/>
      <c r="DS68" s="334"/>
      <c r="DT68" s="273"/>
      <c r="DU68" s="334"/>
      <c r="DV68" s="334"/>
      <c r="DW68" s="334"/>
      <c r="DX68" s="277"/>
      <c r="DY68" s="264"/>
      <c r="DZ68" s="318"/>
      <c r="EA68" s="264"/>
      <c r="EB68" s="318"/>
      <c r="EC68" s="264"/>
      <c r="ED68" s="280"/>
      <c r="EE68" s="264"/>
      <c r="EF68" s="406"/>
      <c r="EG68" s="96"/>
      <c r="EH68" s="279"/>
      <c r="EI68" s="251">
        <f>SUMPRODUCT(D68:EH68,'Bilaspur R'!D68:EH68)</f>
        <v>0</v>
      </c>
      <c r="EJ68" s="3" t="s">
        <v>1026</v>
      </c>
      <c r="ER68" s="64" t="s">
        <v>105</v>
      </c>
      <c r="ES68" s="61" t="str">
        <f t="shared" si="5"/>
        <v>Anna Da Dhaba</v>
      </c>
      <c r="ET68" s="24">
        <f t="shared" si="2"/>
        <v>0</v>
      </c>
    </row>
    <row r="69" spans="2:150" hidden="1">
      <c r="B69" s="95"/>
      <c r="C69" s="95"/>
      <c r="D69" s="95"/>
      <c r="E69" s="95"/>
      <c r="F69" s="95"/>
      <c r="G69" s="95"/>
      <c r="H69" s="95"/>
      <c r="I69" s="95"/>
      <c r="J69" s="95"/>
      <c r="K69" s="95"/>
      <c r="L69" s="95"/>
      <c r="M69" s="95"/>
      <c r="N69" s="95"/>
      <c r="O69" s="95"/>
      <c r="P69" s="95"/>
      <c r="Q69" s="95"/>
      <c r="R69" s="95"/>
      <c r="S69" s="95"/>
      <c r="T69" s="95"/>
      <c r="U69" s="95"/>
      <c r="V69" s="95"/>
      <c r="W69" s="95"/>
      <c r="X69" s="95"/>
      <c r="Y69" s="95"/>
      <c r="Z69" s="95"/>
      <c r="AA69" s="95"/>
      <c r="AB69" s="95"/>
      <c r="AC69" s="95"/>
      <c r="AD69" s="95"/>
      <c r="AE69" s="95"/>
      <c r="AF69" s="95"/>
      <c r="AG69" s="95"/>
      <c r="AH69" s="95"/>
      <c r="AI69" s="95"/>
      <c r="AJ69" s="95"/>
      <c r="AK69" s="95"/>
      <c r="AL69" s="95"/>
      <c r="AM69" s="95"/>
      <c r="AN69" s="95"/>
      <c r="AO69" s="95"/>
      <c r="AP69" s="95"/>
      <c r="AQ69" s="95"/>
      <c r="AR69" s="95"/>
      <c r="AS69" s="95"/>
      <c r="AT69" s="95"/>
      <c r="AU69" s="95"/>
      <c r="AV69" s="95"/>
      <c r="AW69" s="95"/>
      <c r="AX69" s="95"/>
      <c r="AY69" s="95"/>
      <c r="AZ69" s="95"/>
      <c r="BA69" s="95"/>
      <c r="BB69" s="95"/>
      <c r="BC69" s="95"/>
      <c r="BD69" s="95"/>
      <c r="BE69" s="95"/>
      <c r="BF69" s="95"/>
      <c r="BG69" s="95"/>
      <c r="BH69" s="95"/>
      <c r="BI69" s="95"/>
      <c r="BJ69" s="95"/>
      <c r="BK69" s="95"/>
      <c r="BL69" s="95"/>
      <c r="BM69" s="95"/>
      <c r="BN69" s="95"/>
      <c r="BO69" s="95"/>
      <c r="BP69" s="95"/>
      <c r="BQ69" s="95"/>
      <c r="BR69" s="95"/>
      <c r="BS69" s="95"/>
      <c r="BT69" s="95"/>
      <c r="BU69" s="95"/>
      <c r="BV69" s="95"/>
      <c r="BW69" s="95"/>
      <c r="BX69" s="95"/>
      <c r="BY69" s="95"/>
      <c r="BZ69" s="95"/>
      <c r="CA69" s="95"/>
      <c r="CB69" s="95"/>
      <c r="CC69" s="95"/>
      <c r="CD69" s="95"/>
      <c r="CE69" s="95"/>
      <c r="CF69" s="95"/>
      <c r="CG69" s="95"/>
      <c r="CH69" s="95"/>
      <c r="CI69" s="95"/>
      <c r="CJ69" s="95"/>
      <c r="CK69" s="95"/>
      <c r="CL69" s="95"/>
      <c r="CM69" s="95"/>
      <c r="CN69" s="95"/>
      <c r="CO69" s="95"/>
      <c r="CP69" s="95"/>
      <c r="CQ69" s="95"/>
      <c r="CR69" s="95"/>
      <c r="CS69" s="95"/>
      <c r="CT69" s="95"/>
      <c r="CU69" s="95"/>
      <c r="CV69" s="95"/>
      <c r="CW69" s="95"/>
      <c r="CX69" s="95"/>
      <c r="CY69" s="95"/>
      <c r="CZ69" s="95"/>
      <c r="DA69" s="95"/>
      <c r="DB69" s="95"/>
      <c r="DC69" s="95"/>
      <c r="DD69" s="95"/>
      <c r="DE69" s="95"/>
      <c r="DF69" s="95"/>
      <c r="DG69" s="95"/>
      <c r="DH69" s="95"/>
      <c r="DI69" s="95"/>
      <c r="DJ69" s="95"/>
      <c r="DK69" s="95"/>
      <c r="DL69" s="95"/>
      <c r="DM69" s="95"/>
      <c r="DN69" s="95"/>
      <c r="DO69" s="95"/>
      <c r="DP69" s="95"/>
      <c r="DQ69" s="95"/>
      <c r="DR69" s="95"/>
      <c r="DS69" s="95"/>
      <c r="DT69" s="95"/>
      <c r="DU69" s="95"/>
      <c r="DV69" s="95"/>
      <c r="DW69" s="95"/>
      <c r="DX69" s="95"/>
      <c r="DY69" s="95"/>
      <c r="DZ69" s="95"/>
      <c r="EA69" s="95"/>
      <c r="EB69" s="95"/>
      <c r="EC69" s="95"/>
      <c r="ED69" s="95"/>
      <c r="EE69" s="95"/>
      <c r="EF69" s="95"/>
      <c r="EG69" s="95"/>
      <c r="EH69" s="95"/>
      <c r="EI69" s="95"/>
      <c r="ER69" s="95"/>
      <c r="ES69" s="95"/>
      <c r="ET69" s="95"/>
    </row>
    <row r="70" spans="2:150">
      <c r="B70" s="869" t="s">
        <v>83</v>
      </c>
      <c r="C70" s="870"/>
      <c r="D70" s="252">
        <f t="shared" ref="D70" si="6">SUM(D6:D68)</f>
        <v>58</v>
      </c>
      <c r="E70" s="252">
        <f t="shared" ref="E70:BU70" si="7">SUM(E6:E68)</f>
        <v>0</v>
      </c>
      <c r="F70" s="252">
        <f t="shared" si="7"/>
        <v>0</v>
      </c>
      <c r="G70" s="252">
        <f t="shared" si="7"/>
        <v>0</v>
      </c>
      <c r="H70" s="252">
        <f t="shared" si="7"/>
        <v>3</v>
      </c>
      <c r="I70" s="252">
        <f t="shared" si="7"/>
        <v>0</v>
      </c>
      <c r="J70" s="252">
        <f t="shared" si="7"/>
        <v>0</v>
      </c>
      <c r="K70" s="252">
        <f t="shared" si="7"/>
        <v>0</v>
      </c>
      <c r="L70" s="252">
        <f t="shared" si="7"/>
        <v>0</v>
      </c>
      <c r="M70" s="252">
        <f t="shared" si="7"/>
        <v>0</v>
      </c>
      <c r="N70" s="252">
        <f t="shared" si="7"/>
        <v>0</v>
      </c>
      <c r="O70" s="252">
        <f t="shared" si="7"/>
        <v>0</v>
      </c>
      <c r="P70" s="252">
        <f t="shared" si="7"/>
        <v>0</v>
      </c>
      <c r="Q70" s="252">
        <f t="shared" si="7"/>
        <v>0</v>
      </c>
      <c r="R70" s="252">
        <f t="shared" si="7"/>
        <v>0</v>
      </c>
      <c r="S70" s="252">
        <f t="shared" si="7"/>
        <v>0</v>
      </c>
      <c r="T70" s="252">
        <f t="shared" si="7"/>
        <v>0</v>
      </c>
      <c r="U70" s="252">
        <f t="shared" si="7"/>
        <v>0</v>
      </c>
      <c r="V70" s="252">
        <f t="shared" si="7"/>
        <v>0</v>
      </c>
      <c r="W70" s="252">
        <f t="shared" si="7"/>
        <v>0</v>
      </c>
      <c r="X70" s="252">
        <f t="shared" si="7"/>
        <v>0</v>
      </c>
      <c r="Y70" s="252">
        <f t="shared" si="7"/>
        <v>0</v>
      </c>
      <c r="Z70" s="252">
        <f t="shared" si="7"/>
        <v>0</v>
      </c>
      <c r="AA70" s="252">
        <f t="shared" si="7"/>
        <v>0</v>
      </c>
      <c r="AB70" s="252">
        <f t="shared" si="7"/>
        <v>0</v>
      </c>
      <c r="AC70" s="252">
        <f t="shared" si="7"/>
        <v>0</v>
      </c>
      <c r="AD70" s="252">
        <f t="shared" si="7"/>
        <v>0</v>
      </c>
      <c r="AE70" s="252">
        <f t="shared" si="7"/>
        <v>0</v>
      </c>
      <c r="AF70" s="252">
        <f t="shared" si="7"/>
        <v>0</v>
      </c>
      <c r="AG70" s="252">
        <f t="shared" si="7"/>
        <v>0</v>
      </c>
      <c r="AH70" s="252">
        <f t="shared" si="7"/>
        <v>2</v>
      </c>
      <c r="AI70" s="252">
        <f t="shared" si="7"/>
        <v>0</v>
      </c>
      <c r="AJ70" s="252">
        <f t="shared" si="7"/>
        <v>0</v>
      </c>
      <c r="AK70" s="252">
        <f t="shared" si="7"/>
        <v>0</v>
      </c>
      <c r="AL70" s="252">
        <f t="shared" si="7"/>
        <v>0</v>
      </c>
      <c r="AM70" s="252">
        <f t="shared" si="7"/>
        <v>0</v>
      </c>
      <c r="AN70" s="252">
        <f t="shared" si="7"/>
        <v>1</v>
      </c>
      <c r="AO70" s="252">
        <f t="shared" si="7"/>
        <v>24</v>
      </c>
      <c r="AP70" s="252">
        <f t="shared" si="7"/>
        <v>0</v>
      </c>
      <c r="AQ70" s="252">
        <f t="shared" si="7"/>
        <v>0</v>
      </c>
      <c r="AR70" s="252">
        <f t="shared" si="7"/>
        <v>0</v>
      </c>
      <c r="AS70" s="252">
        <f t="shared" si="7"/>
        <v>0</v>
      </c>
      <c r="AT70" s="252">
        <f t="shared" ref="AT70" si="8">SUM(AT6:AT68)</f>
        <v>0</v>
      </c>
      <c r="AU70" s="252">
        <f t="shared" si="7"/>
        <v>2</v>
      </c>
      <c r="AV70" s="252">
        <f t="shared" si="7"/>
        <v>0</v>
      </c>
      <c r="AW70" s="252">
        <f t="shared" si="7"/>
        <v>0</v>
      </c>
      <c r="AX70" s="252">
        <f t="shared" si="7"/>
        <v>0</v>
      </c>
      <c r="AY70" s="252">
        <f t="shared" si="7"/>
        <v>0</v>
      </c>
      <c r="AZ70" s="252">
        <f t="shared" si="7"/>
        <v>0</v>
      </c>
      <c r="BA70" s="252">
        <f t="shared" si="7"/>
        <v>0</v>
      </c>
      <c r="BB70" s="252">
        <f t="shared" si="7"/>
        <v>1</v>
      </c>
      <c r="BC70" s="252">
        <f t="shared" si="7"/>
        <v>40</v>
      </c>
      <c r="BD70" s="252">
        <f t="shared" si="7"/>
        <v>0</v>
      </c>
      <c r="BE70" s="252">
        <f t="shared" si="7"/>
        <v>1</v>
      </c>
      <c r="BF70" s="252">
        <f t="shared" si="7"/>
        <v>12</v>
      </c>
      <c r="BG70" s="252">
        <f t="shared" si="7"/>
        <v>0</v>
      </c>
      <c r="BH70" s="252">
        <f t="shared" si="7"/>
        <v>1</v>
      </c>
      <c r="BI70" s="252">
        <f t="shared" si="7"/>
        <v>0</v>
      </c>
      <c r="BJ70" s="252">
        <f t="shared" si="7"/>
        <v>0</v>
      </c>
      <c r="BK70" s="252">
        <f t="shared" ref="BK70" si="9">SUM(BK6:BK68)</f>
        <v>0</v>
      </c>
      <c r="BL70" s="252">
        <f t="shared" si="7"/>
        <v>4</v>
      </c>
      <c r="BM70" s="252">
        <f t="shared" si="7"/>
        <v>0</v>
      </c>
      <c r="BN70" s="252">
        <f t="shared" si="7"/>
        <v>0</v>
      </c>
      <c r="BO70" s="252">
        <f t="shared" si="7"/>
        <v>0</v>
      </c>
      <c r="BP70" s="252">
        <f t="shared" si="7"/>
        <v>0</v>
      </c>
      <c r="BQ70" s="252">
        <f t="shared" si="7"/>
        <v>0</v>
      </c>
      <c r="BR70" s="252">
        <f t="shared" si="7"/>
        <v>0</v>
      </c>
      <c r="BS70" s="252">
        <f t="shared" si="7"/>
        <v>0</v>
      </c>
      <c r="BT70" s="252">
        <f t="shared" si="7"/>
        <v>0</v>
      </c>
      <c r="BU70" s="252">
        <f t="shared" si="7"/>
        <v>0</v>
      </c>
      <c r="BV70" s="252">
        <f t="shared" ref="BV70:EI70" si="10">SUM(BV6:BV68)</f>
        <v>0</v>
      </c>
      <c r="BW70" s="252">
        <f t="shared" si="10"/>
        <v>0</v>
      </c>
      <c r="BX70" s="252">
        <f t="shared" si="10"/>
        <v>0</v>
      </c>
      <c r="BY70" s="252">
        <f t="shared" si="10"/>
        <v>0</v>
      </c>
      <c r="BZ70" s="252">
        <f t="shared" si="10"/>
        <v>0</v>
      </c>
      <c r="CA70" s="252">
        <f t="shared" si="10"/>
        <v>0</v>
      </c>
      <c r="CB70" s="252">
        <f t="shared" si="10"/>
        <v>0</v>
      </c>
      <c r="CC70" s="252">
        <f t="shared" si="10"/>
        <v>0</v>
      </c>
      <c r="CD70" s="252">
        <f t="shared" si="10"/>
        <v>0</v>
      </c>
      <c r="CE70" s="252">
        <f t="shared" si="10"/>
        <v>0</v>
      </c>
      <c r="CF70" s="252">
        <f t="shared" si="10"/>
        <v>20</v>
      </c>
      <c r="CG70" s="252">
        <f t="shared" si="10"/>
        <v>0</v>
      </c>
      <c r="CH70" s="252">
        <f t="shared" si="10"/>
        <v>0</v>
      </c>
      <c r="CI70" s="252">
        <f t="shared" si="10"/>
        <v>15</v>
      </c>
      <c r="CJ70" s="252">
        <f t="shared" si="10"/>
        <v>0</v>
      </c>
      <c r="CK70" s="252">
        <f t="shared" si="10"/>
        <v>65</v>
      </c>
      <c r="CL70" s="252">
        <f t="shared" si="10"/>
        <v>0</v>
      </c>
      <c r="CM70" s="252">
        <f t="shared" si="10"/>
        <v>0</v>
      </c>
      <c r="CN70" s="252">
        <f t="shared" si="10"/>
        <v>0</v>
      </c>
      <c r="CO70" s="252">
        <f t="shared" si="10"/>
        <v>0</v>
      </c>
      <c r="CP70" s="252">
        <f t="shared" si="10"/>
        <v>76.5</v>
      </c>
      <c r="CQ70" s="252">
        <f t="shared" si="10"/>
        <v>0</v>
      </c>
      <c r="CR70" s="252">
        <f t="shared" si="10"/>
        <v>0</v>
      </c>
      <c r="CS70" s="252">
        <f t="shared" si="10"/>
        <v>0</v>
      </c>
      <c r="CT70" s="252">
        <f t="shared" si="10"/>
        <v>0</v>
      </c>
      <c r="CU70" s="252">
        <f t="shared" si="10"/>
        <v>0</v>
      </c>
      <c r="CV70" s="252">
        <f t="shared" si="10"/>
        <v>0</v>
      </c>
      <c r="CW70" s="252">
        <f t="shared" si="10"/>
        <v>0</v>
      </c>
      <c r="CX70" s="252">
        <f t="shared" si="10"/>
        <v>0</v>
      </c>
      <c r="CY70" s="252">
        <f t="shared" si="10"/>
        <v>0</v>
      </c>
      <c r="CZ70" s="252">
        <f t="shared" si="10"/>
        <v>0</v>
      </c>
      <c r="DA70" s="252">
        <f t="shared" si="10"/>
        <v>0</v>
      </c>
      <c r="DB70" s="252">
        <f t="shared" si="10"/>
        <v>0</v>
      </c>
      <c r="DC70" s="252">
        <f t="shared" ref="DC70:DF70" si="11">SUM(DC6:DC68)</f>
        <v>0</v>
      </c>
      <c r="DD70" s="252">
        <f t="shared" si="11"/>
        <v>0</v>
      </c>
      <c r="DE70" s="252">
        <f t="shared" si="11"/>
        <v>0</v>
      </c>
      <c r="DF70" s="252">
        <f t="shared" si="11"/>
        <v>0</v>
      </c>
      <c r="DG70" s="252">
        <f t="shared" si="10"/>
        <v>0</v>
      </c>
      <c r="DH70" s="252">
        <f t="shared" si="10"/>
        <v>0</v>
      </c>
      <c r="DI70" s="252">
        <f t="shared" si="10"/>
        <v>0</v>
      </c>
      <c r="DJ70" s="252">
        <f t="shared" si="10"/>
        <v>0</v>
      </c>
      <c r="DK70" s="252">
        <f t="shared" si="10"/>
        <v>0</v>
      </c>
      <c r="DL70" s="252">
        <f t="shared" si="10"/>
        <v>0</v>
      </c>
      <c r="DM70" s="252">
        <f t="shared" si="10"/>
        <v>0</v>
      </c>
      <c r="DN70" s="252">
        <f t="shared" si="10"/>
        <v>0</v>
      </c>
      <c r="DO70" s="252">
        <f t="shared" ref="DO70:DQ70" si="12">SUM(DO6:DO68)</f>
        <v>0</v>
      </c>
      <c r="DP70" s="252">
        <f t="shared" si="12"/>
        <v>0</v>
      </c>
      <c r="DQ70" s="252">
        <f t="shared" si="12"/>
        <v>0</v>
      </c>
      <c r="DR70" s="252">
        <f t="shared" si="10"/>
        <v>0</v>
      </c>
      <c r="DS70" s="252">
        <f t="shared" si="10"/>
        <v>0</v>
      </c>
      <c r="DT70" s="252">
        <f t="shared" si="10"/>
        <v>0</v>
      </c>
      <c r="DU70" s="252">
        <f t="shared" si="10"/>
        <v>0</v>
      </c>
      <c r="DV70" s="252">
        <f t="shared" ref="DV70" si="13">SUM(DV6:DV68)</f>
        <v>0</v>
      </c>
      <c r="DW70" s="252">
        <f t="shared" ref="DW70" si="14">SUM(DW6:DW68)</f>
        <v>0</v>
      </c>
      <c r="DX70" s="252">
        <f t="shared" si="10"/>
        <v>0</v>
      </c>
      <c r="DY70" s="252">
        <f t="shared" si="10"/>
        <v>0</v>
      </c>
      <c r="DZ70" s="252">
        <f t="shared" ref="DZ70:EA70" si="15">SUM(DZ6:DZ68)</f>
        <v>0</v>
      </c>
      <c r="EA70" s="252">
        <f t="shared" si="15"/>
        <v>0</v>
      </c>
      <c r="EB70" s="252">
        <f t="shared" ref="EB70:EC70" si="16">SUM(EB6:EB68)</f>
        <v>8</v>
      </c>
      <c r="EC70" s="252">
        <f t="shared" si="16"/>
        <v>0</v>
      </c>
      <c r="ED70" s="252">
        <f t="shared" si="10"/>
        <v>30</v>
      </c>
      <c r="EE70" s="252">
        <f t="shared" si="10"/>
        <v>0</v>
      </c>
      <c r="EF70" s="252">
        <f>SUM(EF6:EF68)</f>
        <v>0</v>
      </c>
      <c r="EG70" s="252">
        <f t="shared" ref="EG70" si="17">SUM(EG6:EG68)</f>
        <v>0</v>
      </c>
      <c r="EH70" s="252">
        <f t="shared" si="10"/>
        <v>0</v>
      </c>
      <c r="EI70" s="252">
        <f t="shared" si="10"/>
        <v>81761.070000000007</v>
      </c>
      <c r="EJ70" s="3"/>
      <c r="EK70" s="3"/>
      <c r="EN70" s="66"/>
      <c r="ER70" s="785" t="s">
        <v>83</v>
      </c>
      <c r="ES70" s="785"/>
      <c r="ET70" s="104">
        <f>SUM(ET6:ET68)</f>
        <v>81761.070000000007</v>
      </c>
    </row>
    <row r="71" spans="2:150" s="53" customFormat="1">
      <c r="B71" s="806" t="s">
        <v>179</v>
      </c>
      <c r="C71" s="806"/>
      <c r="D71" s="463">
        <f>SUM(D6:D36)</f>
        <v>56</v>
      </c>
      <c r="E71" s="463">
        <f t="shared" ref="E71:BP71" si="18">SUM(E6:E36)</f>
        <v>0</v>
      </c>
      <c r="F71" s="463">
        <f t="shared" si="18"/>
        <v>0</v>
      </c>
      <c r="G71" s="463">
        <f t="shared" si="18"/>
        <v>0</v>
      </c>
      <c r="H71" s="463">
        <f t="shared" si="18"/>
        <v>0</v>
      </c>
      <c r="I71" s="463">
        <f t="shared" si="18"/>
        <v>0</v>
      </c>
      <c r="J71" s="463">
        <f t="shared" si="18"/>
        <v>0</v>
      </c>
      <c r="K71" s="463">
        <f t="shared" si="18"/>
        <v>0</v>
      </c>
      <c r="L71" s="463">
        <f t="shared" si="18"/>
        <v>0</v>
      </c>
      <c r="M71" s="463">
        <f t="shared" si="18"/>
        <v>0</v>
      </c>
      <c r="N71" s="463">
        <f t="shared" si="18"/>
        <v>0</v>
      </c>
      <c r="O71" s="463">
        <f t="shared" si="18"/>
        <v>0</v>
      </c>
      <c r="P71" s="463">
        <f t="shared" si="18"/>
        <v>0</v>
      </c>
      <c r="Q71" s="463">
        <f t="shared" si="18"/>
        <v>0</v>
      </c>
      <c r="R71" s="463">
        <f t="shared" si="18"/>
        <v>0</v>
      </c>
      <c r="S71" s="463">
        <f t="shared" si="18"/>
        <v>0</v>
      </c>
      <c r="T71" s="463">
        <f t="shared" si="18"/>
        <v>0</v>
      </c>
      <c r="U71" s="463">
        <f t="shared" si="18"/>
        <v>0</v>
      </c>
      <c r="V71" s="463">
        <f t="shared" si="18"/>
        <v>0</v>
      </c>
      <c r="W71" s="463">
        <f t="shared" si="18"/>
        <v>0</v>
      </c>
      <c r="X71" s="463">
        <f t="shared" si="18"/>
        <v>0</v>
      </c>
      <c r="Y71" s="463">
        <f t="shared" si="18"/>
        <v>0</v>
      </c>
      <c r="Z71" s="463">
        <f t="shared" si="18"/>
        <v>0</v>
      </c>
      <c r="AA71" s="463">
        <f t="shared" si="18"/>
        <v>0</v>
      </c>
      <c r="AB71" s="463">
        <f t="shared" si="18"/>
        <v>0</v>
      </c>
      <c r="AC71" s="463">
        <f t="shared" si="18"/>
        <v>0</v>
      </c>
      <c r="AD71" s="463">
        <f t="shared" si="18"/>
        <v>0</v>
      </c>
      <c r="AE71" s="463">
        <f t="shared" si="18"/>
        <v>0</v>
      </c>
      <c r="AF71" s="463">
        <f t="shared" si="18"/>
        <v>0</v>
      </c>
      <c r="AG71" s="463">
        <f t="shared" si="18"/>
        <v>0</v>
      </c>
      <c r="AH71" s="463">
        <f t="shared" si="18"/>
        <v>0</v>
      </c>
      <c r="AI71" s="463">
        <f t="shared" si="18"/>
        <v>0</v>
      </c>
      <c r="AJ71" s="463">
        <f t="shared" si="18"/>
        <v>0</v>
      </c>
      <c r="AK71" s="463">
        <f t="shared" si="18"/>
        <v>0</v>
      </c>
      <c r="AL71" s="463">
        <f t="shared" si="18"/>
        <v>0</v>
      </c>
      <c r="AM71" s="463">
        <f t="shared" si="18"/>
        <v>0</v>
      </c>
      <c r="AN71" s="463">
        <f t="shared" si="18"/>
        <v>0</v>
      </c>
      <c r="AO71" s="463">
        <f t="shared" si="18"/>
        <v>0</v>
      </c>
      <c r="AP71" s="463">
        <f t="shared" si="18"/>
        <v>0</v>
      </c>
      <c r="AQ71" s="463">
        <f t="shared" si="18"/>
        <v>0</v>
      </c>
      <c r="AR71" s="463">
        <f t="shared" si="18"/>
        <v>0</v>
      </c>
      <c r="AS71" s="463">
        <f t="shared" si="18"/>
        <v>0</v>
      </c>
      <c r="AT71" s="463">
        <f t="shared" si="18"/>
        <v>0</v>
      </c>
      <c r="AU71" s="463">
        <f t="shared" si="18"/>
        <v>2</v>
      </c>
      <c r="AV71" s="463">
        <f t="shared" si="18"/>
        <v>0</v>
      </c>
      <c r="AW71" s="463">
        <f t="shared" si="18"/>
        <v>0</v>
      </c>
      <c r="AX71" s="463">
        <f t="shared" si="18"/>
        <v>0</v>
      </c>
      <c r="AY71" s="463">
        <f t="shared" si="18"/>
        <v>0</v>
      </c>
      <c r="AZ71" s="463">
        <f t="shared" si="18"/>
        <v>0</v>
      </c>
      <c r="BA71" s="463">
        <f t="shared" si="18"/>
        <v>0</v>
      </c>
      <c r="BB71" s="463">
        <f t="shared" si="18"/>
        <v>1</v>
      </c>
      <c r="BC71" s="463">
        <f t="shared" si="18"/>
        <v>0</v>
      </c>
      <c r="BD71" s="463">
        <f t="shared" si="18"/>
        <v>0</v>
      </c>
      <c r="BE71" s="463">
        <f t="shared" si="18"/>
        <v>1</v>
      </c>
      <c r="BF71" s="463">
        <f t="shared" si="18"/>
        <v>0</v>
      </c>
      <c r="BG71" s="463">
        <f t="shared" si="18"/>
        <v>0</v>
      </c>
      <c r="BH71" s="463">
        <f t="shared" si="18"/>
        <v>1</v>
      </c>
      <c r="BI71" s="463">
        <f t="shared" si="18"/>
        <v>0</v>
      </c>
      <c r="BJ71" s="463">
        <f t="shared" si="18"/>
        <v>0</v>
      </c>
      <c r="BK71" s="463">
        <f t="shared" si="18"/>
        <v>0</v>
      </c>
      <c r="BL71" s="463">
        <f t="shared" si="18"/>
        <v>4</v>
      </c>
      <c r="BM71" s="463">
        <f t="shared" si="18"/>
        <v>0</v>
      </c>
      <c r="BN71" s="463">
        <f t="shared" si="18"/>
        <v>0</v>
      </c>
      <c r="BO71" s="463">
        <f t="shared" si="18"/>
        <v>0</v>
      </c>
      <c r="BP71" s="463">
        <f t="shared" si="18"/>
        <v>0</v>
      </c>
      <c r="BQ71" s="463">
        <f t="shared" ref="BQ71:EI71" si="19">SUM(BQ6:BQ36)</f>
        <v>0</v>
      </c>
      <c r="BR71" s="463">
        <f t="shared" si="19"/>
        <v>0</v>
      </c>
      <c r="BS71" s="463">
        <f t="shared" si="19"/>
        <v>0</v>
      </c>
      <c r="BT71" s="463">
        <f t="shared" si="19"/>
        <v>0</v>
      </c>
      <c r="BU71" s="463">
        <f t="shared" si="19"/>
        <v>0</v>
      </c>
      <c r="BV71" s="463">
        <f t="shared" si="19"/>
        <v>0</v>
      </c>
      <c r="BW71" s="463">
        <f t="shared" si="19"/>
        <v>0</v>
      </c>
      <c r="BX71" s="463">
        <f t="shared" si="19"/>
        <v>0</v>
      </c>
      <c r="BY71" s="463">
        <f t="shared" si="19"/>
        <v>0</v>
      </c>
      <c r="BZ71" s="463">
        <f t="shared" si="19"/>
        <v>0</v>
      </c>
      <c r="CA71" s="463">
        <f t="shared" si="19"/>
        <v>0</v>
      </c>
      <c r="CB71" s="463">
        <f t="shared" si="19"/>
        <v>0</v>
      </c>
      <c r="CC71" s="463">
        <f t="shared" si="19"/>
        <v>0</v>
      </c>
      <c r="CD71" s="463">
        <f t="shared" si="19"/>
        <v>0</v>
      </c>
      <c r="CE71" s="463">
        <f t="shared" si="19"/>
        <v>0</v>
      </c>
      <c r="CF71" s="463">
        <f t="shared" si="19"/>
        <v>0</v>
      </c>
      <c r="CG71" s="463">
        <f t="shared" si="19"/>
        <v>0</v>
      </c>
      <c r="CH71" s="463">
        <f t="shared" si="19"/>
        <v>0</v>
      </c>
      <c r="CI71" s="463">
        <f t="shared" si="19"/>
        <v>0</v>
      </c>
      <c r="CJ71" s="463">
        <f t="shared" si="19"/>
        <v>0</v>
      </c>
      <c r="CK71" s="463">
        <f t="shared" si="19"/>
        <v>45</v>
      </c>
      <c r="CL71" s="463">
        <f t="shared" si="19"/>
        <v>0</v>
      </c>
      <c r="CM71" s="463">
        <f t="shared" si="19"/>
        <v>0</v>
      </c>
      <c r="CN71" s="463">
        <f t="shared" si="19"/>
        <v>0</v>
      </c>
      <c r="CO71" s="463">
        <f t="shared" si="19"/>
        <v>0</v>
      </c>
      <c r="CP71" s="463">
        <f t="shared" si="19"/>
        <v>45</v>
      </c>
      <c r="CQ71" s="463">
        <f t="shared" si="19"/>
        <v>0</v>
      </c>
      <c r="CR71" s="463">
        <f t="shared" si="19"/>
        <v>0</v>
      </c>
      <c r="CS71" s="463">
        <f t="shared" si="19"/>
        <v>0</v>
      </c>
      <c r="CT71" s="463">
        <f t="shared" si="19"/>
        <v>0</v>
      </c>
      <c r="CU71" s="463">
        <f t="shared" si="19"/>
        <v>0</v>
      </c>
      <c r="CV71" s="463">
        <f t="shared" si="19"/>
        <v>0</v>
      </c>
      <c r="CW71" s="463">
        <f t="shared" si="19"/>
        <v>0</v>
      </c>
      <c r="CX71" s="463">
        <f t="shared" si="19"/>
        <v>0</v>
      </c>
      <c r="CY71" s="463">
        <f t="shared" si="19"/>
        <v>0</v>
      </c>
      <c r="CZ71" s="463">
        <f t="shared" si="19"/>
        <v>0</v>
      </c>
      <c r="DA71" s="463">
        <f t="shared" si="19"/>
        <v>0</v>
      </c>
      <c r="DB71" s="463">
        <f t="shared" si="19"/>
        <v>0</v>
      </c>
      <c r="DC71" s="463">
        <f t="shared" ref="DC71:DF71" si="20">SUM(DC6:DC36)</f>
        <v>0</v>
      </c>
      <c r="DD71" s="463">
        <f t="shared" si="20"/>
        <v>0</v>
      </c>
      <c r="DE71" s="463">
        <f t="shared" si="20"/>
        <v>0</v>
      </c>
      <c r="DF71" s="463">
        <f t="shared" si="20"/>
        <v>0</v>
      </c>
      <c r="DG71" s="463">
        <f t="shared" si="19"/>
        <v>0</v>
      </c>
      <c r="DH71" s="463">
        <f t="shared" si="19"/>
        <v>0</v>
      </c>
      <c r="DI71" s="463">
        <f t="shared" si="19"/>
        <v>0</v>
      </c>
      <c r="DJ71" s="463">
        <f t="shared" si="19"/>
        <v>0</v>
      </c>
      <c r="DK71" s="463">
        <f t="shared" si="19"/>
        <v>0</v>
      </c>
      <c r="DL71" s="463">
        <f t="shared" si="19"/>
        <v>0</v>
      </c>
      <c r="DM71" s="463">
        <f t="shared" si="19"/>
        <v>0</v>
      </c>
      <c r="DN71" s="463">
        <f t="shared" si="19"/>
        <v>0</v>
      </c>
      <c r="DO71" s="463">
        <f t="shared" ref="DO71:DQ71" si="21">SUM(DO6:DO36)</f>
        <v>0</v>
      </c>
      <c r="DP71" s="463">
        <f t="shared" si="21"/>
        <v>0</v>
      </c>
      <c r="DQ71" s="463">
        <f t="shared" si="21"/>
        <v>0</v>
      </c>
      <c r="DR71" s="463">
        <f t="shared" si="19"/>
        <v>0</v>
      </c>
      <c r="DS71" s="463">
        <f t="shared" si="19"/>
        <v>0</v>
      </c>
      <c r="DT71" s="463">
        <f t="shared" si="19"/>
        <v>0</v>
      </c>
      <c r="DU71" s="463">
        <f t="shared" si="19"/>
        <v>0</v>
      </c>
      <c r="DV71" s="463">
        <f t="shared" ref="DV71" si="22">SUM(DV6:DV36)</f>
        <v>0</v>
      </c>
      <c r="DW71" s="463">
        <f t="shared" ref="DW71" si="23">SUM(DW6:DW36)</f>
        <v>0</v>
      </c>
      <c r="DX71" s="463">
        <f t="shared" si="19"/>
        <v>0</v>
      </c>
      <c r="DY71" s="463">
        <f t="shared" si="19"/>
        <v>0</v>
      </c>
      <c r="DZ71" s="463">
        <f t="shared" si="19"/>
        <v>0</v>
      </c>
      <c r="EA71" s="463">
        <f t="shared" si="19"/>
        <v>0</v>
      </c>
      <c r="EB71" s="463">
        <f t="shared" ref="EB71:EC71" si="24">SUM(EB6:EB36)</f>
        <v>0</v>
      </c>
      <c r="EC71" s="463">
        <f t="shared" si="24"/>
        <v>0</v>
      </c>
      <c r="ED71" s="463">
        <f t="shared" si="19"/>
        <v>10</v>
      </c>
      <c r="EE71" s="463">
        <f t="shared" si="19"/>
        <v>0</v>
      </c>
      <c r="EF71" s="463">
        <f t="shared" si="19"/>
        <v>0</v>
      </c>
      <c r="EG71" s="463">
        <f t="shared" si="19"/>
        <v>0</v>
      </c>
      <c r="EH71" s="463">
        <f t="shared" si="19"/>
        <v>0</v>
      </c>
      <c r="EI71" s="463">
        <f t="shared" si="19"/>
        <v>59583.040000000001</v>
      </c>
      <c r="EJ71" s="61"/>
      <c r="EK71" s="260"/>
      <c r="EL71" s="53">
        <v>100</v>
      </c>
      <c r="EM71" s="299">
        <f>+EI71-EL71</f>
        <v>59483.040000000001</v>
      </c>
    </row>
    <row r="72" spans="2:150" s="53" customFormat="1">
      <c r="B72" s="844" t="s">
        <v>324</v>
      </c>
      <c r="C72" s="844"/>
      <c r="D72" s="470">
        <f>SUM(D37:D41)</f>
        <v>2</v>
      </c>
      <c r="E72" s="470">
        <f t="shared" ref="E72:BP72" si="25">SUM(E37:E41)</f>
        <v>0</v>
      </c>
      <c r="F72" s="470">
        <f t="shared" si="25"/>
        <v>0</v>
      </c>
      <c r="G72" s="470">
        <f t="shared" si="25"/>
        <v>0</v>
      </c>
      <c r="H72" s="470">
        <f t="shared" si="25"/>
        <v>3</v>
      </c>
      <c r="I72" s="470">
        <f t="shared" si="25"/>
        <v>0</v>
      </c>
      <c r="J72" s="470">
        <f t="shared" si="25"/>
        <v>0</v>
      </c>
      <c r="K72" s="470">
        <f t="shared" si="25"/>
        <v>0</v>
      </c>
      <c r="L72" s="470">
        <f t="shared" si="25"/>
        <v>0</v>
      </c>
      <c r="M72" s="470">
        <f t="shared" si="25"/>
        <v>0</v>
      </c>
      <c r="N72" s="470">
        <f t="shared" si="25"/>
        <v>0</v>
      </c>
      <c r="O72" s="470">
        <f t="shared" si="25"/>
        <v>0</v>
      </c>
      <c r="P72" s="470">
        <f t="shared" si="25"/>
        <v>0</v>
      </c>
      <c r="Q72" s="470">
        <f t="shared" si="25"/>
        <v>0</v>
      </c>
      <c r="R72" s="470">
        <f t="shared" si="25"/>
        <v>0</v>
      </c>
      <c r="S72" s="470">
        <f t="shared" si="25"/>
        <v>0</v>
      </c>
      <c r="T72" s="470">
        <f t="shared" si="25"/>
        <v>0</v>
      </c>
      <c r="U72" s="470">
        <f t="shared" si="25"/>
        <v>0</v>
      </c>
      <c r="V72" s="470">
        <f t="shared" si="25"/>
        <v>0</v>
      </c>
      <c r="W72" s="470">
        <f t="shared" si="25"/>
        <v>0</v>
      </c>
      <c r="X72" s="470">
        <f t="shared" si="25"/>
        <v>0</v>
      </c>
      <c r="Y72" s="470">
        <f t="shared" si="25"/>
        <v>0</v>
      </c>
      <c r="Z72" s="470">
        <f t="shared" si="25"/>
        <v>0</v>
      </c>
      <c r="AA72" s="470">
        <f t="shared" si="25"/>
        <v>0</v>
      </c>
      <c r="AB72" s="470">
        <f t="shared" si="25"/>
        <v>0</v>
      </c>
      <c r="AC72" s="470">
        <f t="shared" si="25"/>
        <v>0</v>
      </c>
      <c r="AD72" s="470">
        <f t="shared" si="25"/>
        <v>0</v>
      </c>
      <c r="AE72" s="470">
        <f t="shared" si="25"/>
        <v>0</v>
      </c>
      <c r="AF72" s="470">
        <f t="shared" si="25"/>
        <v>0</v>
      </c>
      <c r="AG72" s="470">
        <f t="shared" si="25"/>
        <v>0</v>
      </c>
      <c r="AH72" s="470">
        <f t="shared" si="25"/>
        <v>2</v>
      </c>
      <c r="AI72" s="470">
        <f t="shared" si="25"/>
        <v>0</v>
      </c>
      <c r="AJ72" s="470">
        <f t="shared" si="25"/>
        <v>0</v>
      </c>
      <c r="AK72" s="470">
        <f t="shared" si="25"/>
        <v>0</v>
      </c>
      <c r="AL72" s="470">
        <f t="shared" si="25"/>
        <v>0</v>
      </c>
      <c r="AM72" s="470">
        <f t="shared" si="25"/>
        <v>0</v>
      </c>
      <c r="AN72" s="470">
        <f t="shared" si="25"/>
        <v>1</v>
      </c>
      <c r="AO72" s="470">
        <f t="shared" si="25"/>
        <v>0</v>
      </c>
      <c r="AP72" s="470">
        <f t="shared" si="25"/>
        <v>0</v>
      </c>
      <c r="AQ72" s="470">
        <f t="shared" si="25"/>
        <v>0</v>
      </c>
      <c r="AR72" s="470">
        <f t="shared" si="25"/>
        <v>0</v>
      </c>
      <c r="AS72" s="470">
        <f t="shared" si="25"/>
        <v>0</v>
      </c>
      <c r="AT72" s="470">
        <f t="shared" si="25"/>
        <v>0</v>
      </c>
      <c r="AU72" s="470">
        <f t="shared" si="25"/>
        <v>0</v>
      </c>
      <c r="AV72" s="470">
        <f t="shared" si="25"/>
        <v>0</v>
      </c>
      <c r="AW72" s="470">
        <f t="shared" si="25"/>
        <v>0</v>
      </c>
      <c r="AX72" s="470">
        <f t="shared" si="25"/>
        <v>0</v>
      </c>
      <c r="AY72" s="470">
        <f t="shared" si="25"/>
        <v>0</v>
      </c>
      <c r="AZ72" s="470">
        <f t="shared" si="25"/>
        <v>0</v>
      </c>
      <c r="BA72" s="470">
        <f t="shared" si="25"/>
        <v>0</v>
      </c>
      <c r="BB72" s="470">
        <f t="shared" si="25"/>
        <v>0</v>
      </c>
      <c r="BC72" s="470">
        <f t="shared" si="25"/>
        <v>0</v>
      </c>
      <c r="BD72" s="470">
        <f t="shared" si="25"/>
        <v>0</v>
      </c>
      <c r="BE72" s="470">
        <f t="shared" si="25"/>
        <v>0</v>
      </c>
      <c r="BF72" s="470">
        <f t="shared" si="25"/>
        <v>0</v>
      </c>
      <c r="BG72" s="470">
        <f t="shared" si="25"/>
        <v>0</v>
      </c>
      <c r="BH72" s="470">
        <f t="shared" si="25"/>
        <v>0</v>
      </c>
      <c r="BI72" s="470">
        <f t="shared" si="25"/>
        <v>0</v>
      </c>
      <c r="BJ72" s="470">
        <f t="shared" si="25"/>
        <v>0</v>
      </c>
      <c r="BK72" s="470">
        <f t="shared" si="25"/>
        <v>0</v>
      </c>
      <c r="BL72" s="470">
        <f t="shared" si="25"/>
        <v>0</v>
      </c>
      <c r="BM72" s="470">
        <f t="shared" si="25"/>
        <v>0</v>
      </c>
      <c r="BN72" s="470">
        <f t="shared" si="25"/>
        <v>0</v>
      </c>
      <c r="BO72" s="470">
        <f t="shared" si="25"/>
        <v>0</v>
      </c>
      <c r="BP72" s="470">
        <f t="shared" si="25"/>
        <v>0</v>
      </c>
      <c r="BQ72" s="470">
        <f t="shared" ref="BQ72:EI72" si="26">SUM(BQ37:BQ41)</f>
        <v>0</v>
      </c>
      <c r="BR72" s="470">
        <f t="shared" si="26"/>
        <v>0</v>
      </c>
      <c r="BS72" s="470">
        <f t="shared" si="26"/>
        <v>0</v>
      </c>
      <c r="BT72" s="470">
        <f t="shared" si="26"/>
        <v>0</v>
      </c>
      <c r="BU72" s="470">
        <f t="shared" si="26"/>
        <v>0</v>
      </c>
      <c r="BV72" s="470">
        <f t="shared" si="26"/>
        <v>0</v>
      </c>
      <c r="BW72" s="470">
        <f t="shared" si="26"/>
        <v>0</v>
      </c>
      <c r="BX72" s="470">
        <f t="shared" si="26"/>
        <v>0</v>
      </c>
      <c r="BY72" s="470">
        <f t="shared" si="26"/>
        <v>0</v>
      </c>
      <c r="BZ72" s="470">
        <f t="shared" si="26"/>
        <v>0</v>
      </c>
      <c r="CA72" s="470">
        <f t="shared" si="26"/>
        <v>0</v>
      </c>
      <c r="CB72" s="470">
        <f t="shared" si="26"/>
        <v>0</v>
      </c>
      <c r="CC72" s="470">
        <f t="shared" si="26"/>
        <v>0</v>
      </c>
      <c r="CD72" s="470">
        <f t="shared" si="26"/>
        <v>0</v>
      </c>
      <c r="CE72" s="470">
        <f t="shared" si="26"/>
        <v>0</v>
      </c>
      <c r="CF72" s="470">
        <f t="shared" si="26"/>
        <v>10</v>
      </c>
      <c r="CG72" s="470">
        <f t="shared" si="26"/>
        <v>0</v>
      </c>
      <c r="CH72" s="470">
        <f t="shared" si="26"/>
        <v>0</v>
      </c>
      <c r="CI72" s="470">
        <f t="shared" si="26"/>
        <v>0</v>
      </c>
      <c r="CJ72" s="470">
        <f t="shared" si="26"/>
        <v>0</v>
      </c>
      <c r="CK72" s="470">
        <f t="shared" si="26"/>
        <v>20</v>
      </c>
      <c r="CL72" s="470">
        <f t="shared" si="26"/>
        <v>0</v>
      </c>
      <c r="CM72" s="470">
        <f t="shared" si="26"/>
        <v>0</v>
      </c>
      <c r="CN72" s="470">
        <f t="shared" si="26"/>
        <v>0</v>
      </c>
      <c r="CO72" s="470">
        <f t="shared" si="26"/>
        <v>0</v>
      </c>
      <c r="CP72" s="470">
        <f t="shared" si="26"/>
        <v>22</v>
      </c>
      <c r="CQ72" s="470">
        <f t="shared" si="26"/>
        <v>0</v>
      </c>
      <c r="CR72" s="470">
        <f t="shared" si="26"/>
        <v>0</v>
      </c>
      <c r="CS72" s="470">
        <f t="shared" si="26"/>
        <v>0</v>
      </c>
      <c r="CT72" s="470">
        <f t="shared" si="26"/>
        <v>0</v>
      </c>
      <c r="CU72" s="470">
        <f t="shared" si="26"/>
        <v>0</v>
      </c>
      <c r="CV72" s="470">
        <f t="shared" si="26"/>
        <v>0</v>
      </c>
      <c r="CW72" s="470">
        <f t="shared" si="26"/>
        <v>0</v>
      </c>
      <c r="CX72" s="470">
        <f t="shared" si="26"/>
        <v>0</v>
      </c>
      <c r="CY72" s="470">
        <f t="shared" si="26"/>
        <v>0</v>
      </c>
      <c r="CZ72" s="470">
        <f t="shared" si="26"/>
        <v>0</v>
      </c>
      <c r="DA72" s="470">
        <f t="shared" si="26"/>
        <v>0</v>
      </c>
      <c r="DB72" s="470">
        <f t="shared" si="26"/>
        <v>0</v>
      </c>
      <c r="DC72" s="470">
        <f t="shared" ref="DC72:DF72" si="27">SUM(DC37:DC41)</f>
        <v>0</v>
      </c>
      <c r="DD72" s="470">
        <f t="shared" si="27"/>
        <v>0</v>
      </c>
      <c r="DE72" s="470">
        <f t="shared" si="27"/>
        <v>0</v>
      </c>
      <c r="DF72" s="470">
        <f t="shared" si="27"/>
        <v>0</v>
      </c>
      <c r="DG72" s="470">
        <f t="shared" si="26"/>
        <v>0</v>
      </c>
      <c r="DH72" s="470">
        <f t="shared" si="26"/>
        <v>0</v>
      </c>
      <c r="DI72" s="470">
        <f t="shared" si="26"/>
        <v>0</v>
      </c>
      <c r="DJ72" s="470">
        <f t="shared" si="26"/>
        <v>0</v>
      </c>
      <c r="DK72" s="470">
        <f t="shared" si="26"/>
        <v>0</v>
      </c>
      <c r="DL72" s="470">
        <f t="shared" si="26"/>
        <v>0</v>
      </c>
      <c r="DM72" s="470">
        <f t="shared" si="26"/>
        <v>0</v>
      </c>
      <c r="DN72" s="470">
        <f t="shared" si="26"/>
        <v>0</v>
      </c>
      <c r="DO72" s="470">
        <f t="shared" ref="DO72:DQ72" si="28">SUM(DO37:DO41)</f>
        <v>0</v>
      </c>
      <c r="DP72" s="470">
        <f t="shared" si="28"/>
        <v>0</v>
      </c>
      <c r="DQ72" s="470">
        <f t="shared" si="28"/>
        <v>0</v>
      </c>
      <c r="DR72" s="470">
        <f t="shared" si="26"/>
        <v>0</v>
      </c>
      <c r="DS72" s="470">
        <f t="shared" si="26"/>
        <v>0</v>
      </c>
      <c r="DT72" s="470">
        <f t="shared" si="26"/>
        <v>0</v>
      </c>
      <c r="DU72" s="470">
        <f t="shared" si="26"/>
        <v>0</v>
      </c>
      <c r="DV72" s="470">
        <f t="shared" ref="DV72" si="29">SUM(DV37:DV41)</f>
        <v>0</v>
      </c>
      <c r="DW72" s="470">
        <f t="shared" ref="DW72" si="30">SUM(DW37:DW41)</f>
        <v>0</v>
      </c>
      <c r="DX72" s="470">
        <f t="shared" si="26"/>
        <v>0</v>
      </c>
      <c r="DY72" s="470">
        <f t="shared" si="26"/>
        <v>0</v>
      </c>
      <c r="DZ72" s="470">
        <f t="shared" si="26"/>
        <v>0</v>
      </c>
      <c r="EA72" s="470">
        <f t="shared" si="26"/>
        <v>0</v>
      </c>
      <c r="EB72" s="470">
        <f t="shared" ref="EB72:EC72" si="31">SUM(EB37:EB41)</f>
        <v>0</v>
      </c>
      <c r="EC72" s="470">
        <f t="shared" si="31"/>
        <v>0</v>
      </c>
      <c r="ED72" s="470">
        <f t="shared" si="26"/>
        <v>0</v>
      </c>
      <c r="EE72" s="470">
        <f t="shared" si="26"/>
        <v>0</v>
      </c>
      <c r="EF72" s="470">
        <f t="shared" si="26"/>
        <v>0</v>
      </c>
      <c r="EG72" s="470">
        <f t="shared" si="26"/>
        <v>0</v>
      </c>
      <c r="EH72" s="470">
        <f t="shared" si="26"/>
        <v>0</v>
      </c>
      <c r="EI72" s="470">
        <f t="shared" si="26"/>
        <v>12260.93</v>
      </c>
      <c r="EJ72" s="61"/>
      <c r="EK72" s="61"/>
    </row>
    <row r="73" spans="2:150" s="53" customFormat="1">
      <c r="B73" s="845" t="s">
        <v>321</v>
      </c>
      <c r="C73" s="845"/>
      <c r="D73" s="255">
        <f>SUM(D43:D68)</f>
        <v>0</v>
      </c>
      <c r="E73" s="255">
        <f t="shared" ref="E73:BP73" si="32">SUM(E43:E68)</f>
        <v>0</v>
      </c>
      <c r="F73" s="255">
        <f t="shared" si="32"/>
        <v>0</v>
      </c>
      <c r="G73" s="255">
        <f t="shared" si="32"/>
        <v>0</v>
      </c>
      <c r="H73" s="255">
        <f t="shared" si="32"/>
        <v>0</v>
      </c>
      <c r="I73" s="255">
        <f t="shared" si="32"/>
        <v>0</v>
      </c>
      <c r="J73" s="255">
        <f t="shared" si="32"/>
        <v>0</v>
      </c>
      <c r="K73" s="255">
        <f t="shared" si="32"/>
        <v>0</v>
      </c>
      <c r="L73" s="255">
        <f t="shared" si="32"/>
        <v>0</v>
      </c>
      <c r="M73" s="255">
        <f t="shared" si="32"/>
        <v>0</v>
      </c>
      <c r="N73" s="255">
        <f t="shared" si="32"/>
        <v>0</v>
      </c>
      <c r="O73" s="255">
        <f t="shared" si="32"/>
        <v>0</v>
      </c>
      <c r="P73" s="255">
        <f t="shared" si="32"/>
        <v>0</v>
      </c>
      <c r="Q73" s="255">
        <f t="shared" si="32"/>
        <v>0</v>
      </c>
      <c r="R73" s="255">
        <f t="shared" si="32"/>
        <v>0</v>
      </c>
      <c r="S73" s="255">
        <f t="shared" si="32"/>
        <v>0</v>
      </c>
      <c r="T73" s="255">
        <f t="shared" si="32"/>
        <v>0</v>
      </c>
      <c r="U73" s="255">
        <f t="shared" si="32"/>
        <v>0</v>
      </c>
      <c r="V73" s="255">
        <f t="shared" si="32"/>
        <v>0</v>
      </c>
      <c r="W73" s="255">
        <f t="shared" si="32"/>
        <v>0</v>
      </c>
      <c r="X73" s="255">
        <f t="shared" si="32"/>
        <v>0</v>
      </c>
      <c r="Y73" s="255">
        <f t="shared" si="32"/>
        <v>0</v>
      </c>
      <c r="Z73" s="255">
        <f t="shared" si="32"/>
        <v>0</v>
      </c>
      <c r="AA73" s="255">
        <f t="shared" si="32"/>
        <v>0</v>
      </c>
      <c r="AB73" s="255">
        <f t="shared" si="32"/>
        <v>0</v>
      </c>
      <c r="AC73" s="255">
        <f t="shared" si="32"/>
        <v>0</v>
      </c>
      <c r="AD73" s="255">
        <f t="shared" si="32"/>
        <v>0</v>
      </c>
      <c r="AE73" s="255">
        <f t="shared" si="32"/>
        <v>0</v>
      </c>
      <c r="AF73" s="255">
        <f t="shared" si="32"/>
        <v>0</v>
      </c>
      <c r="AG73" s="255">
        <f t="shared" si="32"/>
        <v>0</v>
      </c>
      <c r="AH73" s="255">
        <f t="shared" si="32"/>
        <v>0</v>
      </c>
      <c r="AI73" s="255">
        <f t="shared" si="32"/>
        <v>0</v>
      </c>
      <c r="AJ73" s="255">
        <f t="shared" si="32"/>
        <v>0</v>
      </c>
      <c r="AK73" s="255">
        <f t="shared" si="32"/>
        <v>0</v>
      </c>
      <c r="AL73" s="255">
        <f t="shared" si="32"/>
        <v>0</v>
      </c>
      <c r="AM73" s="255">
        <f t="shared" si="32"/>
        <v>0</v>
      </c>
      <c r="AN73" s="255">
        <f t="shared" si="32"/>
        <v>0</v>
      </c>
      <c r="AO73" s="255">
        <f t="shared" si="32"/>
        <v>24</v>
      </c>
      <c r="AP73" s="255">
        <f t="shared" si="32"/>
        <v>0</v>
      </c>
      <c r="AQ73" s="255">
        <f t="shared" si="32"/>
        <v>0</v>
      </c>
      <c r="AR73" s="255">
        <f t="shared" si="32"/>
        <v>0</v>
      </c>
      <c r="AS73" s="255">
        <f t="shared" si="32"/>
        <v>0</v>
      </c>
      <c r="AT73" s="255">
        <f t="shared" si="32"/>
        <v>0</v>
      </c>
      <c r="AU73" s="255">
        <f t="shared" si="32"/>
        <v>0</v>
      </c>
      <c r="AV73" s="255">
        <f t="shared" si="32"/>
        <v>0</v>
      </c>
      <c r="AW73" s="255">
        <f t="shared" si="32"/>
        <v>0</v>
      </c>
      <c r="AX73" s="255">
        <f t="shared" si="32"/>
        <v>0</v>
      </c>
      <c r="AY73" s="255">
        <f t="shared" si="32"/>
        <v>0</v>
      </c>
      <c r="AZ73" s="255">
        <f t="shared" si="32"/>
        <v>0</v>
      </c>
      <c r="BA73" s="255">
        <f t="shared" si="32"/>
        <v>0</v>
      </c>
      <c r="BB73" s="255">
        <f t="shared" si="32"/>
        <v>0</v>
      </c>
      <c r="BC73" s="255">
        <f t="shared" si="32"/>
        <v>40</v>
      </c>
      <c r="BD73" s="255">
        <f t="shared" si="32"/>
        <v>0</v>
      </c>
      <c r="BE73" s="255">
        <f t="shared" si="32"/>
        <v>0</v>
      </c>
      <c r="BF73" s="255">
        <f t="shared" si="32"/>
        <v>12</v>
      </c>
      <c r="BG73" s="255">
        <f t="shared" si="32"/>
        <v>0</v>
      </c>
      <c r="BH73" s="255">
        <f t="shared" si="32"/>
        <v>0</v>
      </c>
      <c r="BI73" s="255">
        <f t="shared" si="32"/>
        <v>0</v>
      </c>
      <c r="BJ73" s="255">
        <f t="shared" si="32"/>
        <v>0</v>
      </c>
      <c r="BK73" s="255">
        <f t="shared" si="32"/>
        <v>0</v>
      </c>
      <c r="BL73" s="255">
        <f t="shared" si="32"/>
        <v>0</v>
      </c>
      <c r="BM73" s="255">
        <f t="shared" si="32"/>
        <v>0</v>
      </c>
      <c r="BN73" s="255">
        <f t="shared" si="32"/>
        <v>0</v>
      </c>
      <c r="BO73" s="255">
        <f t="shared" si="32"/>
        <v>0</v>
      </c>
      <c r="BP73" s="255">
        <f t="shared" si="32"/>
        <v>0</v>
      </c>
      <c r="BQ73" s="255">
        <f t="shared" ref="BQ73:EI73" si="33">SUM(BQ43:BQ68)</f>
        <v>0</v>
      </c>
      <c r="BR73" s="255">
        <f t="shared" si="33"/>
        <v>0</v>
      </c>
      <c r="BS73" s="255">
        <f t="shared" si="33"/>
        <v>0</v>
      </c>
      <c r="BT73" s="255">
        <f t="shared" si="33"/>
        <v>0</v>
      </c>
      <c r="BU73" s="255">
        <f t="shared" si="33"/>
        <v>0</v>
      </c>
      <c r="BV73" s="255">
        <f t="shared" si="33"/>
        <v>0</v>
      </c>
      <c r="BW73" s="255">
        <f t="shared" si="33"/>
        <v>0</v>
      </c>
      <c r="BX73" s="255">
        <f t="shared" si="33"/>
        <v>0</v>
      </c>
      <c r="BY73" s="255">
        <f t="shared" si="33"/>
        <v>0</v>
      </c>
      <c r="BZ73" s="255">
        <f t="shared" si="33"/>
        <v>0</v>
      </c>
      <c r="CA73" s="255">
        <f t="shared" si="33"/>
        <v>0</v>
      </c>
      <c r="CB73" s="255">
        <f t="shared" si="33"/>
        <v>0</v>
      </c>
      <c r="CC73" s="255">
        <f t="shared" si="33"/>
        <v>0</v>
      </c>
      <c r="CD73" s="255">
        <f t="shared" si="33"/>
        <v>0</v>
      </c>
      <c r="CE73" s="255">
        <f t="shared" si="33"/>
        <v>0</v>
      </c>
      <c r="CF73" s="255">
        <f t="shared" si="33"/>
        <v>10</v>
      </c>
      <c r="CG73" s="255">
        <f t="shared" si="33"/>
        <v>0</v>
      </c>
      <c r="CH73" s="255">
        <f t="shared" si="33"/>
        <v>0</v>
      </c>
      <c r="CI73" s="255">
        <f t="shared" si="33"/>
        <v>15</v>
      </c>
      <c r="CJ73" s="255">
        <f t="shared" si="33"/>
        <v>0</v>
      </c>
      <c r="CK73" s="255">
        <f t="shared" si="33"/>
        <v>0</v>
      </c>
      <c r="CL73" s="255">
        <f t="shared" si="33"/>
        <v>0</v>
      </c>
      <c r="CM73" s="255">
        <f t="shared" si="33"/>
        <v>0</v>
      </c>
      <c r="CN73" s="255">
        <f t="shared" si="33"/>
        <v>0</v>
      </c>
      <c r="CO73" s="255">
        <f t="shared" si="33"/>
        <v>0</v>
      </c>
      <c r="CP73" s="255">
        <f t="shared" si="33"/>
        <v>9.5</v>
      </c>
      <c r="CQ73" s="255">
        <f t="shared" si="33"/>
        <v>0</v>
      </c>
      <c r="CR73" s="255">
        <f t="shared" si="33"/>
        <v>0</v>
      </c>
      <c r="CS73" s="255">
        <f t="shared" si="33"/>
        <v>0</v>
      </c>
      <c r="CT73" s="255">
        <f t="shared" si="33"/>
        <v>0</v>
      </c>
      <c r="CU73" s="255">
        <f t="shared" si="33"/>
        <v>0</v>
      </c>
      <c r="CV73" s="255">
        <f t="shared" si="33"/>
        <v>0</v>
      </c>
      <c r="CW73" s="255">
        <f t="shared" si="33"/>
        <v>0</v>
      </c>
      <c r="CX73" s="255">
        <f t="shared" si="33"/>
        <v>0</v>
      </c>
      <c r="CY73" s="255">
        <f t="shared" si="33"/>
        <v>0</v>
      </c>
      <c r="CZ73" s="255">
        <f t="shared" si="33"/>
        <v>0</v>
      </c>
      <c r="DA73" s="255">
        <f t="shared" si="33"/>
        <v>0</v>
      </c>
      <c r="DB73" s="255">
        <f t="shared" si="33"/>
        <v>0</v>
      </c>
      <c r="DC73" s="255">
        <f t="shared" ref="DC73:DF73" si="34">SUM(DC43:DC68)</f>
        <v>0</v>
      </c>
      <c r="DD73" s="255">
        <f t="shared" si="34"/>
        <v>0</v>
      </c>
      <c r="DE73" s="255">
        <f t="shared" si="34"/>
        <v>0</v>
      </c>
      <c r="DF73" s="255">
        <f t="shared" si="34"/>
        <v>0</v>
      </c>
      <c r="DG73" s="255">
        <f t="shared" si="33"/>
        <v>0</v>
      </c>
      <c r="DH73" s="255">
        <f t="shared" si="33"/>
        <v>0</v>
      </c>
      <c r="DI73" s="255">
        <f t="shared" si="33"/>
        <v>0</v>
      </c>
      <c r="DJ73" s="255">
        <f t="shared" si="33"/>
        <v>0</v>
      </c>
      <c r="DK73" s="255">
        <f t="shared" si="33"/>
        <v>0</v>
      </c>
      <c r="DL73" s="255">
        <f t="shared" si="33"/>
        <v>0</v>
      </c>
      <c r="DM73" s="255">
        <f t="shared" si="33"/>
        <v>0</v>
      </c>
      <c r="DN73" s="255">
        <f t="shared" si="33"/>
        <v>0</v>
      </c>
      <c r="DO73" s="255">
        <f t="shared" ref="DO73:DQ73" si="35">SUM(DO43:DO68)</f>
        <v>0</v>
      </c>
      <c r="DP73" s="255">
        <f t="shared" si="35"/>
        <v>0</v>
      </c>
      <c r="DQ73" s="255">
        <f t="shared" si="35"/>
        <v>0</v>
      </c>
      <c r="DR73" s="255">
        <f t="shared" si="33"/>
        <v>0</v>
      </c>
      <c r="DS73" s="255">
        <f t="shared" si="33"/>
        <v>0</v>
      </c>
      <c r="DT73" s="255">
        <f t="shared" si="33"/>
        <v>0</v>
      </c>
      <c r="DU73" s="255">
        <f t="shared" si="33"/>
        <v>0</v>
      </c>
      <c r="DV73" s="255">
        <f t="shared" ref="DV73" si="36">SUM(DV43:DV68)</f>
        <v>0</v>
      </c>
      <c r="DW73" s="255">
        <f t="shared" ref="DW73" si="37">SUM(DW43:DW68)</f>
        <v>0</v>
      </c>
      <c r="DX73" s="255">
        <f t="shared" si="33"/>
        <v>0</v>
      </c>
      <c r="DY73" s="255">
        <f t="shared" si="33"/>
        <v>0</v>
      </c>
      <c r="DZ73" s="255">
        <f t="shared" si="33"/>
        <v>0</v>
      </c>
      <c r="EA73" s="255">
        <f t="shared" si="33"/>
        <v>0</v>
      </c>
      <c r="EB73" s="255">
        <f t="shared" ref="EB73:EC73" si="38">SUM(EB43:EB68)</f>
        <v>8</v>
      </c>
      <c r="EC73" s="255">
        <f t="shared" si="38"/>
        <v>0</v>
      </c>
      <c r="ED73" s="255">
        <f t="shared" si="33"/>
        <v>20</v>
      </c>
      <c r="EE73" s="255">
        <f t="shared" si="33"/>
        <v>0</v>
      </c>
      <c r="EF73" s="255">
        <f t="shared" si="33"/>
        <v>0</v>
      </c>
      <c r="EG73" s="255">
        <f t="shared" si="33"/>
        <v>0</v>
      </c>
      <c r="EH73" s="255">
        <f t="shared" si="33"/>
        <v>0</v>
      </c>
      <c r="EI73" s="255">
        <f t="shared" si="33"/>
        <v>9917.1</v>
      </c>
      <c r="EJ73" s="61"/>
      <c r="EK73" s="61"/>
    </row>
    <row r="74" spans="2:150" s="53" customFormat="1">
      <c r="B74" s="457"/>
      <c r="C74" s="458" t="s">
        <v>574</v>
      </c>
      <c r="D74" s="254">
        <f>SUM(D42)</f>
        <v>0</v>
      </c>
      <c r="E74" s="254">
        <f t="shared" ref="E74:BP74" si="39">SUM(E42)</f>
        <v>0</v>
      </c>
      <c r="F74" s="254">
        <f t="shared" si="39"/>
        <v>0</v>
      </c>
      <c r="G74" s="254">
        <f t="shared" si="39"/>
        <v>0</v>
      </c>
      <c r="H74" s="254">
        <f t="shared" si="39"/>
        <v>0</v>
      </c>
      <c r="I74" s="254">
        <f t="shared" si="39"/>
        <v>0</v>
      </c>
      <c r="J74" s="254">
        <f t="shared" si="39"/>
        <v>0</v>
      </c>
      <c r="K74" s="254">
        <f t="shared" si="39"/>
        <v>0</v>
      </c>
      <c r="L74" s="254">
        <f t="shared" si="39"/>
        <v>0</v>
      </c>
      <c r="M74" s="254">
        <f t="shared" si="39"/>
        <v>0</v>
      </c>
      <c r="N74" s="254">
        <f t="shared" si="39"/>
        <v>0</v>
      </c>
      <c r="O74" s="254">
        <f t="shared" si="39"/>
        <v>0</v>
      </c>
      <c r="P74" s="254">
        <f t="shared" si="39"/>
        <v>0</v>
      </c>
      <c r="Q74" s="254">
        <f t="shared" si="39"/>
        <v>0</v>
      </c>
      <c r="R74" s="254">
        <f t="shared" si="39"/>
        <v>0</v>
      </c>
      <c r="S74" s="254">
        <f t="shared" si="39"/>
        <v>0</v>
      </c>
      <c r="T74" s="254">
        <f t="shared" si="39"/>
        <v>0</v>
      </c>
      <c r="U74" s="254">
        <f t="shared" si="39"/>
        <v>0</v>
      </c>
      <c r="V74" s="254">
        <f t="shared" si="39"/>
        <v>0</v>
      </c>
      <c r="W74" s="254">
        <f t="shared" si="39"/>
        <v>0</v>
      </c>
      <c r="X74" s="254">
        <f t="shared" si="39"/>
        <v>0</v>
      </c>
      <c r="Y74" s="254">
        <f t="shared" si="39"/>
        <v>0</v>
      </c>
      <c r="Z74" s="254">
        <f t="shared" si="39"/>
        <v>0</v>
      </c>
      <c r="AA74" s="254">
        <f t="shared" si="39"/>
        <v>0</v>
      </c>
      <c r="AB74" s="254">
        <f t="shared" si="39"/>
        <v>0</v>
      </c>
      <c r="AC74" s="254">
        <f t="shared" si="39"/>
        <v>0</v>
      </c>
      <c r="AD74" s="254">
        <f t="shared" si="39"/>
        <v>0</v>
      </c>
      <c r="AE74" s="254">
        <f t="shared" si="39"/>
        <v>0</v>
      </c>
      <c r="AF74" s="254">
        <f t="shared" si="39"/>
        <v>0</v>
      </c>
      <c r="AG74" s="254">
        <f t="shared" si="39"/>
        <v>0</v>
      </c>
      <c r="AH74" s="254">
        <f t="shared" si="39"/>
        <v>0</v>
      </c>
      <c r="AI74" s="254">
        <f t="shared" si="39"/>
        <v>0</v>
      </c>
      <c r="AJ74" s="254">
        <f t="shared" si="39"/>
        <v>0</v>
      </c>
      <c r="AK74" s="254">
        <f t="shared" si="39"/>
        <v>0</v>
      </c>
      <c r="AL74" s="254">
        <f t="shared" si="39"/>
        <v>0</v>
      </c>
      <c r="AM74" s="254">
        <f t="shared" si="39"/>
        <v>0</v>
      </c>
      <c r="AN74" s="254">
        <f t="shared" si="39"/>
        <v>0</v>
      </c>
      <c r="AO74" s="254">
        <f t="shared" si="39"/>
        <v>0</v>
      </c>
      <c r="AP74" s="254">
        <f t="shared" si="39"/>
        <v>0</v>
      </c>
      <c r="AQ74" s="254">
        <f t="shared" si="39"/>
        <v>0</v>
      </c>
      <c r="AR74" s="254">
        <f t="shared" si="39"/>
        <v>0</v>
      </c>
      <c r="AS74" s="254">
        <f t="shared" si="39"/>
        <v>0</v>
      </c>
      <c r="AT74" s="254">
        <f t="shared" si="39"/>
        <v>0</v>
      </c>
      <c r="AU74" s="254">
        <f t="shared" si="39"/>
        <v>0</v>
      </c>
      <c r="AV74" s="254">
        <f t="shared" si="39"/>
        <v>0</v>
      </c>
      <c r="AW74" s="254">
        <f t="shared" si="39"/>
        <v>0</v>
      </c>
      <c r="AX74" s="254">
        <f t="shared" si="39"/>
        <v>0</v>
      </c>
      <c r="AY74" s="254">
        <f t="shared" si="39"/>
        <v>0</v>
      </c>
      <c r="AZ74" s="254">
        <f t="shared" si="39"/>
        <v>0</v>
      </c>
      <c r="BA74" s="254">
        <f t="shared" si="39"/>
        <v>0</v>
      </c>
      <c r="BB74" s="254">
        <f t="shared" si="39"/>
        <v>0</v>
      </c>
      <c r="BC74" s="254">
        <f t="shared" si="39"/>
        <v>0</v>
      </c>
      <c r="BD74" s="254">
        <f t="shared" si="39"/>
        <v>0</v>
      </c>
      <c r="BE74" s="254">
        <f t="shared" si="39"/>
        <v>0</v>
      </c>
      <c r="BF74" s="254">
        <f t="shared" si="39"/>
        <v>0</v>
      </c>
      <c r="BG74" s="254">
        <f t="shared" si="39"/>
        <v>0</v>
      </c>
      <c r="BH74" s="254">
        <f t="shared" si="39"/>
        <v>0</v>
      </c>
      <c r="BI74" s="254">
        <f t="shared" si="39"/>
        <v>0</v>
      </c>
      <c r="BJ74" s="254">
        <f t="shared" si="39"/>
        <v>0</v>
      </c>
      <c r="BK74" s="254">
        <f t="shared" si="39"/>
        <v>0</v>
      </c>
      <c r="BL74" s="254">
        <f t="shared" si="39"/>
        <v>0</v>
      </c>
      <c r="BM74" s="254">
        <f t="shared" si="39"/>
        <v>0</v>
      </c>
      <c r="BN74" s="254">
        <f t="shared" si="39"/>
        <v>0</v>
      </c>
      <c r="BO74" s="254">
        <f t="shared" si="39"/>
        <v>0</v>
      </c>
      <c r="BP74" s="254">
        <f t="shared" si="39"/>
        <v>0</v>
      </c>
      <c r="BQ74" s="254">
        <f t="shared" ref="BQ74:EI74" si="40">SUM(BQ42)</f>
        <v>0</v>
      </c>
      <c r="BR74" s="254">
        <f t="shared" si="40"/>
        <v>0</v>
      </c>
      <c r="BS74" s="254">
        <f t="shared" si="40"/>
        <v>0</v>
      </c>
      <c r="BT74" s="254">
        <f t="shared" si="40"/>
        <v>0</v>
      </c>
      <c r="BU74" s="254">
        <f t="shared" si="40"/>
        <v>0</v>
      </c>
      <c r="BV74" s="254">
        <f t="shared" si="40"/>
        <v>0</v>
      </c>
      <c r="BW74" s="254">
        <f t="shared" si="40"/>
        <v>0</v>
      </c>
      <c r="BX74" s="254">
        <f t="shared" si="40"/>
        <v>0</v>
      </c>
      <c r="BY74" s="254">
        <f t="shared" si="40"/>
        <v>0</v>
      </c>
      <c r="BZ74" s="254">
        <f t="shared" si="40"/>
        <v>0</v>
      </c>
      <c r="CA74" s="254">
        <f t="shared" si="40"/>
        <v>0</v>
      </c>
      <c r="CB74" s="254">
        <f t="shared" si="40"/>
        <v>0</v>
      </c>
      <c r="CC74" s="254">
        <f t="shared" si="40"/>
        <v>0</v>
      </c>
      <c r="CD74" s="254">
        <f t="shared" si="40"/>
        <v>0</v>
      </c>
      <c r="CE74" s="254">
        <f t="shared" si="40"/>
        <v>0</v>
      </c>
      <c r="CF74" s="254">
        <f t="shared" si="40"/>
        <v>0</v>
      </c>
      <c r="CG74" s="254">
        <f t="shared" si="40"/>
        <v>0</v>
      </c>
      <c r="CH74" s="254">
        <f t="shared" si="40"/>
        <v>0</v>
      </c>
      <c r="CI74" s="254">
        <f t="shared" si="40"/>
        <v>0</v>
      </c>
      <c r="CJ74" s="254">
        <f t="shared" si="40"/>
        <v>0</v>
      </c>
      <c r="CK74" s="254">
        <f t="shared" si="40"/>
        <v>0</v>
      </c>
      <c r="CL74" s="254">
        <f t="shared" si="40"/>
        <v>0</v>
      </c>
      <c r="CM74" s="254">
        <f t="shared" si="40"/>
        <v>0</v>
      </c>
      <c r="CN74" s="254">
        <f t="shared" si="40"/>
        <v>0</v>
      </c>
      <c r="CO74" s="254">
        <f t="shared" si="40"/>
        <v>0</v>
      </c>
      <c r="CP74" s="254">
        <f t="shared" si="40"/>
        <v>0</v>
      </c>
      <c r="CQ74" s="254">
        <f t="shared" si="40"/>
        <v>0</v>
      </c>
      <c r="CR74" s="254">
        <f t="shared" si="40"/>
        <v>0</v>
      </c>
      <c r="CS74" s="254">
        <f t="shared" si="40"/>
        <v>0</v>
      </c>
      <c r="CT74" s="254">
        <f t="shared" si="40"/>
        <v>0</v>
      </c>
      <c r="CU74" s="254">
        <f t="shared" si="40"/>
        <v>0</v>
      </c>
      <c r="CV74" s="254">
        <f t="shared" si="40"/>
        <v>0</v>
      </c>
      <c r="CW74" s="254">
        <f t="shared" si="40"/>
        <v>0</v>
      </c>
      <c r="CX74" s="254">
        <f t="shared" si="40"/>
        <v>0</v>
      </c>
      <c r="CY74" s="254">
        <f t="shared" si="40"/>
        <v>0</v>
      </c>
      <c r="CZ74" s="254">
        <f t="shared" si="40"/>
        <v>0</v>
      </c>
      <c r="DA74" s="254">
        <f t="shared" si="40"/>
        <v>0</v>
      </c>
      <c r="DB74" s="254">
        <f t="shared" si="40"/>
        <v>0</v>
      </c>
      <c r="DC74" s="254">
        <f t="shared" ref="DC74:DF74" si="41">SUM(DC42)</f>
        <v>0</v>
      </c>
      <c r="DD74" s="254">
        <f t="shared" si="41"/>
        <v>0</v>
      </c>
      <c r="DE74" s="254">
        <f t="shared" si="41"/>
        <v>0</v>
      </c>
      <c r="DF74" s="254">
        <f t="shared" si="41"/>
        <v>0</v>
      </c>
      <c r="DG74" s="254">
        <f t="shared" si="40"/>
        <v>0</v>
      </c>
      <c r="DH74" s="254">
        <f t="shared" si="40"/>
        <v>0</v>
      </c>
      <c r="DI74" s="254">
        <f t="shared" si="40"/>
        <v>0</v>
      </c>
      <c r="DJ74" s="254">
        <f t="shared" si="40"/>
        <v>0</v>
      </c>
      <c r="DK74" s="254">
        <f t="shared" si="40"/>
        <v>0</v>
      </c>
      <c r="DL74" s="254">
        <f t="shared" si="40"/>
        <v>0</v>
      </c>
      <c r="DM74" s="254">
        <f t="shared" si="40"/>
        <v>0</v>
      </c>
      <c r="DN74" s="254">
        <f t="shared" si="40"/>
        <v>0</v>
      </c>
      <c r="DO74" s="254">
        <f t="shared" ref="DO74:DQ74" si="42">SUM(DO42)</f>
        <v>0</v>
      </c>
      <c r="DP74" s="254">
        <f t="shared" si="42"/>
        <v>0</v>
      </c>
      <c r="DQ74" s="254">
        <f t="shared" si="42"/>
        <v>0</v>
      </c>
      <c r="DR74" s="254">
        <f t="shared" si="40"/>
        <v>0</v>
      </c>
      <c r="DS74" s="254">
        <f t="shared" si="40"/>
        <v>0</v>
      </c>
      <c r="DT74" s="254">
        <f t="shared" si="40"/>
        <v>0</v>
      </c>
      <c r="DU74" s="254">
        <f t="shared" si="40"/>
        <v>0</v>
      </c>
      <c r="DV74" s="254">
        <f t="shared" ref="DV74" si="43">SUM(DV42)</f>
        <v>0</v>
      </c>
      <c r="DW74" s="254">
        <f t="shared" ref="DW74" si="44">SUM(DW42)</f>
        <v>0</v>
      </c>
      <c r="DX74" s="254">
        <f t="shared" si="40"/>
        <v>0</v>
      </c>
      <c r="DY74" s="254">
        <f t="shared" si="40"/>
        <v>0</v>
      </c>
      <c r="DZ74" s="254">
        <f t="shared" si="40"/>
        <v>0</v>
      </c>
      <c r="EA74" s="254">
        <f t="shared" si="40"/>
        <v>0</v>
      </c>
      <c r="EB74" s="254">
        <f t="shared" ref="EB74:EC74" si="45">SUM(EB42)</f>
        <v>0</v>
      </c>
      <c r="EC74" s="254">
        <f t="shared" si="45"/>
        <v>0</v>
      </c>
      <c r="ED74" s="254">
        <f t="shared" si="40"/>
        <v>0</v>
      </c>
      <c r="EE74" s="254">
        <f t="shared" si="40"/>
        <v>0</v>
      </c>
      <c r="EF74" s="254">
        <f t="shared" si="40"/>
        <v>0</v>
      </c>
      <c r="EG74" s="254">
        <f t="shared" si="40"/>
        <v>0</v>
      </c>
      <c r="EH74" s="254">
        <f t="shared" si="40"/>
        <v>0</v>
      </c>
      <c r="EI74" s="254">
        <f t="shared" si="40"/>
        <v>0</v>
      </c>
      <c r="EJ74" s="61"/>
      <c r="EK74" s="61"/>
    </row>
    <row r="75" spans="2:150" s="53" customFormat="1">
      <c r="B75" s="809" t="s">
        <v>156</v>
      </c>
      <c r="C75" s="810"/>
      <c r="D75" s="256">
        <f>D70*D76</f>
        <v>696</v>
      </c>
      <c r="E75" s="256">
        <f t="shared" ref="E75:CA75" si="46">E70*E76</f>
        <v>0</v>
      </c>
      <c r="F75" s="256">
        <f t="shared" si="46"/>
        <v>0</v>
      </c>
      <c r="G75" s="256">
        <f t="shared" si="46"/>
        <v>0</v>
      </c>
      <c r="H75" s="256">
        <f t="shared" si="46"/>
        <v>1.5</v>
      </c>
      <c r="I75" s="256">
        <f t="shared" si="46"/>
        <v>0</v>
      </c>
      <c r="J75" s="256">
        <f t="shared" ref="J75:Q75" si="47">J70*J76</f>
        <v>0</v>
      </c>
      <c r="K75" s="256">
        <f t="shared" si="47"/>
        <v>0</v>
      </c>
      <c r="L75" s="256">
        <f t="shared" si="47"/>
        <v>0</v>
      </c>
      <c r="M75" s="256">
        <f t="shared" si="47"/>
        <v>0</v>
      </c>
      <c r="N75" s="256">
        <f t="shared" si="47"/>
        <v>0</v>
      </c>
      <c r="O75" s="256">
        <f t="shared" si="47"/>
        <v>0</v>
      </c>
      <c r="P75" s="256">
        <f t="shared" si="47"/>
        <v>0</v>
      </c>
      <c r="Q75" s="256">
        <f t="shared" si="47"/>
        <v>0</v>
      </c>
      <c r="R75" s="256">
        <f t="shared" si="46"/>
        <v>0</v>
      </c>
      <c r="S75" s="256">
        <f t="shared" si="46"/>
        <v>0</v>
      </c>
      <c r="T75" s="256">
        <f t="shared" si="46"/>
        <v>0</v>
      </c>
      <c r="U75" s="256">
        <f t="shared" si="46"/>
        <v>0</v>
      </c>
      <c r="V75" s="256">
        <f t="shared" si="46"/>
        <v>0</v>
      </c>
      <c r="W75" s="256">
        <f t="shared" si="46"/>
        <v>0</v>
      </c>
      <c r="X75" s="256">
        <f t="shared" si="46"/>
        <v>0</v>
      </c>
      <c r="Y75" s="256">
        <f>Y70*Y76</f>
        <v>0</v>
      </c>
      <c r="Z75" s="256">
        <f>Z70*Z76</f>
        <v>0</v>
      </c>
      <c r="AA75" s="256">
        <f>AA70*AA76</f>
        <v>0</v>
      </c>
      <c r="AB75" s="256">
        <f t="shared" si="46"/>
        <v>0</v>
      </c>
      <c r="AC75" s="256">
        <f t="shared" si="46"/>
        <v>0</v>
      </c>
      <c r="AD75" s="256">
        <f t="shared" si="46"/>
        <v>0</v>
      </c>
      <c r="AE75" s="256">
        <f t="shared" si="46"/>
        <v>0</v>
      </c>
      <c r="AF75" s="256">
        <f t="shared" si="46"/>
        <v>0</v>
      </c>
      <c r="AG75" s="256">
        <f t="shared" si="46"/>
        <v>0</v>
      </c>
      <c r="AH75" s="256">
        <f t="shared" si="46"/>
        <v>24</v>
      </c>
      <c r="AI75" s="256">
        <f t="shared" si="46"/>
        <v>0</v>
      </c>
      <c r="AJ75" s="256">
        <f t="shared" si="46"/>
        <v>0</v>
      </c>
      <c r="AK75" s="256">
        <f t="shared" si="46"/>
        <v>0</v>
      </c>
      <c r="AL75" s="256">
        <f t="shared" si="46"/>
        <v>0</v>
      </c>
      <c r="AM75" s="256">
        <f t="shared" si="46"/>
        <v>0</v>
      </c>
      <c r="AN75" s="256">
        <f t="shared" si="46"/>
        <v>12</v>
      </c>
      <c r="AO75" s="256">
        <f t="shared" si="46"/>
        <v>24</v>
      </c>
      <c r="AP75" s="256">
        <f t="shared" si="46"/>
        <v>0</v>
      </c>
      <c r="AQ75" s="256">
        <f t="shared" si="46"/>
        <v>0</v>
      </c>
      <c r="AR75" s="256">
        <f t="shared" si="46"/>
        <v>0</v>
      </c>
      <c r="AS75" s="256">
        <f t="shared" si="46"/>
        <v>0</v>
      </c>
      <c r="AT75" s="256">
        <f t="shared" ref="AT75" si="48">AT70*AT76</f>
        <v>0</v>
      </c>
      <c r="AU75" s="256">
        <f t="shared" si="46"/>
        <v>30</v>
      </c>
      <c r="AV75" s="256">
        <f t="shared" si="46"/>
        <v>0</v>
      </c>
      <c r="AW75" s="256">
        <f t="shared" si="46"/>
        <v>0</v>
      </c>
      <c r="AX75" s="256">
        <f t="shared" si="46"/>
        <v>0</v>
      </c>
      <c r="AY75" s="256">
        <f t="shared" si="46"/>
        <v>0</v>
      </c>
      <c r="AZ75" s="256">
        <f t="shared" si="46"/>
        <v>0</v>
      </c>
      <c r="BA75" s="256">
        <f t="shared" si="46"/>
        <v>0</v>
      </c>
      <c r="BB75" s="256">
        <f t="shared" si="46"/>
        <v>12</v>
      </c>
      <c r="BC75" s="256">
        <f t="shared" si="46"/>
        <v>8</v>
      </c>
      <c r="BD75" s="256">
        <f t="shared" si="46"/>
        <v>0</v>
      </c>
      <c r="BE75" s="256">
        <f t="shared" si="46"/>
        <v>12</v>
      </c>
      <c r="BF75" s="256">
        <f t="shared" si="46"/>
        <v>12</v>
      </c>
      <c r="BG75" s="256">
        <f t="shared" si="46"/>
        <v>0</v>
      </c>
      <c r="BH75" s="256">
        <f t="shared" si="46"/>
        <v>10</v>
      </c>
      <c r="BI75" s="256">
        <f t="shared" si="46"/>
        <v>0</v>
      </c>
      <c r="BJ75" s="256">
        <f t="shared" si="46"/>
        <v>0</v>
      </c>
      <c r="BK75" s="256">
        <f t="shared" ref="BK75" si="49">BK70*BK76</f>
        <v>0</v>
      </c>
      <c r="BL75" s="256">
        <f t="shared" si="46"/>
        <v>60</v>
      </c>
      <c r="BM75" s="256">
        <f t="shared" si="46"/>
        <v>0</v>
      </c>
      <c r="BN75" s="256">
        <f t="shared" si="46"/>
        <v>0</v>
      </c>
      <c r="BO75" s="256">
        <f t="shared" si="46"/>
        <v>0</v>
      </c>
      <c r="BP75" s="256">
        <f t="shared" si="46"/>
        <v>0</v>
      </c>
      <c r="BQ75" s="256">
        <f t="shared" si="46"/>
        <v>0</v>
      </c>
      <c r="BR75" s="256">
        <f t="shared" si="46"/>
        <v>0</v>
      </c>
      <c r="BS75" s="256">
        <f t="shared" si="46"/>
        <v>0</v>
      </c>
      <c r="BT75" s="256">
        <f t="shared" si="46"/>
        <v>0</v>
      </c>
      <c r="BU75" s="256">
        <f t="shared" si="46"/>
        <v>0</v>
      </c>
      <c r="BV75" s="256">
        <f t="shared" si="46"/>
        <v>0</v>
      </c>
      <c r="BW75" s="256">
        <f t="shared" si="46"/>
        <v>0</v>
      </c>
      <c r="BX75" s="256">
        <f t="shared" si="46"/>
        <v>0</v>
      </c>
      <c r="BY75" s="256">
        <f t="shared" si="46"/>
        <v>0</v>
      </c>
      <c r="BZ75" s="256">
        <f t="shared" si="46"/>
        <v>0</v>
      </c>
      <c r="CA75" s="256">
        <f t="shared" si="46"/>
        <v>0</v>
      </c>
      <c r="CB75" s="256">
        <f t="shared" ref="CB75:EH75" si="50">CB70*CB76</f>
        <v>0</v>
      </c>
      <c r="CC75" s="256">
        <f t="shared" si="50"/>
        <v>0</v>
      </c>
      <c r="CD75" s="256">
        <f t="shared" si="50"/>
        <v>0</v>
      </c>
      <c r="CE75" s="256">
        <f t="shared" si="50"/>
        <v>0</v>
      </c>
      <c r="CF75" s="256">
        <f t="shared" si="50"/>
        <v>4</v>
      </c>
      <c r="CG75" s="256">
        <f t="shared" si="50"/>
        <v>0</v>
      </c>
      <c r="CH75" s="256">
        <f t="shared" si="50"/>
        <v>0</v>
      </c>
      <c r="CI75" s="256">
        <f t="shared" si="50"/>
        <v>7.5</v>
      </c>
      <c r="CJ75" s="256">
        <f t="shared" si="50"/>
        <v>0</v>
      </c>
      <c r="CK75" s="256">
        <f t="shared" si="50"/>
        <v>65</v>
      </c>
      <c r="CL75" s="256">
        <f t="shared" si="50"/>
        <v>0</v>
      </c>
      <c r="CM75" s="256">
        <f t="shared" si="50"/>
        <v>0</v>
      </c>
      <c r="CN75" s="256">
        <f t="shared" si="50"/>
        <v>0</v>
      </c>
      <c r="CO75" s="256">
        <f t="shared" si="50"/>
        <v>0</v>
      </c>
      <c r="CP75" s="256">
        <f t="shared" si="50"/>
        <v>0</v>
      </c>
      <c r="CQ75" s="256">
        <f t="shared" si="50"/>
        <v>0</v>
      </c>
      <c r="CR75" s="256">
        <f t="shared" si="50"/>
        <v>0</v>
      </c>
      <c r="CS75" s="256">
        <f t="shared" si="50"/>
        <v>0</v>
      </c>
      <c r="CT75" s="256">
        <f t="shared" si="50"/>
        <v>0</v>
      </c>
      <c r="CU75" s="256">
        <f t="shared" si="50"/>
        <v>0</v>
      </c>
      <c r="CV75" s="256">
        <f t="shared" si="50"/>
        <v>0</v>
      </c>
      <c r="CW75" s="256">
        <f t="shared" si="50"/>
        <v>0</v>
      </c>
      <c r="CX75" s="256">
        <f t="shared" si="50"/>
        <v>0</v>
      </c>
      <c r="CY75" s="256">
        <f t="shared" si="50"/>
        <v>0</v>
      </c>
      <c r="CZ75" s="256">
        <f t="shared" si="50"/>
        <v>0</v>
      </c>
      <c r="DA75" s="256">
        <f t="shared" si="50"/>
        <v>0</v>
      </c>
      <c r="DB75" s="256">
        <f t="shared" si="50"/>
        <v>0</v>
      </c>
      <c r="DC75" s="256">
        <f t="shared" ref="DC75:DF75" si="51">DC70*DC76</f>
        <v>0</v>
      </c>
      <c r="DD75" s="256">
        <f t="shared" si="51"/>
        <v>0</v>
      </c>
      <c r="DE75" s="256">
        <f t="shared" si="51"/>
        <v>0</v>
      </c>
      <c r="DF75" s="256">
        <f t="shared" si="51"/>
        <v>0</v>
      </c>
      <c r="DG75" s="256">
        <f t="shared" si="50"/>
        <v>0</v>
      </c>
      <c r="DH75" s="256">
        <f t="shared" si="50"/>
        <v>0</v>
      </c>
      <c r="DI75" s="256">
        <f t="shared" ref="DI75:DQ75" si="52">DI70*DI76</f>
        <v>0</v>
      </c>
      <c r="DJ75" s="256">
        <f t="shared" si="52"/>
        <v>0</v>
      </c>
      <c r="DK75" s="256">
        <f t="shared" si="52"/>
        <v>0</v>
      </c>
      <c r="DL75" s="256">
        <f t="shared" si="52"/>
        <v>0</v>
      </c>
      <c r="DM75" s="256">
        <f t="shared" si="52"/>
        <v>0</v>
      </c>
      <c r="DN75" s="256">
        <f t="shared" si="52"/>
        <v>0</v>
      </c>
      <c r="DO75" s="256">
        <f t="shared" si="52"/>
        <v>0</v>
      </c>
      <c r="DP75" s="256">
        <f t="shared" si="52"/>
        <v>0</v>
      </c>
      <c r="DQ75" s="256">
        <f t="shared" si="52"/>
        <v>0</v>
      </c>
      <c r="DR75" s="256">
        <f t="shared" si="50"/>
        <v>0</v>
      </c>
      <c r="DS75" s="256">
        <f>DS70*DS76</f>
        <v>0</v>
      </c>
      <c r="DT75" s="256">
        <f>DT70*DT76</f>
        <v>0</v>
      </c>
      <c r="DU75" s="256">
        <f>DU70*DU76</f>
        <v>0</v>
      </c>
      <c r="DV75" s="256">
        <f>DV70*DV76</f>
        <v>0</v>
      </c>
      <c r="DW75" s="256">
        <f>DW70*DW76</f>
        <v>0</v>
      </c>
      <c r="DX75" s="256">
        <f t="shared" si="50"/>
        <v>0</v>
      </c>
      <c r="DY75" s="256">
        <f t="shared" si="50"/>
        <v>0</v>
      </c>
      <c r="DZ75" s="256">
        <f t="shared" ref="DZ75:EA75" si="53">DZ70*DZ76</f>
        <v>0</v>
      </c>
      <c r="EA75" s="256">
        <f t="shared" si="53"/>
        <v>0</v>
      </c>
      <c r="EB75" s="256">
        <f t="shared" ref="EB75:EC75" si="54">EB70*EB76</f>
        <v>3.84</v>
      </c>
      <c r="EC75" s="256">
        <f t="shared" si="54"/>
        <v>0</v>
      </c>
      <c r="ED75" s="256">
        <f t="shared" si="50"/>
        <v>6</v>
      </c>
      <c r="EE75" s="256">
        <f t="shared" si="50"/>
        <v>0</v>
      </c>
      <c r="EF75" s="256">
        <f t="shared" ref="EF75:EG75" si="55">EF70*EF76</f>
        <v>0</v>
      </c>
      <c r="EG75" s="256">
        <f t="shared" si="55"/>
        <v>0</v>
      </c>
      <c r="EH75" s="256">
        <f t="shared" si="50"/>
        <v>0</v>
      </c>
      <c r="EI75" s="256">
        <f>SUM(D75:EH75)</f>
        <v>987.84</v>
      </c>
      <c r="EJ75" s="61"/>
      <c r="EK75" s="61"/>
    </row>
    <row r="76" spans="2:150" s="53" customFormat="1">
      <c r="B76" s="809" t="s">
        <v>259</v>
      </c>
      <c r="C76" s="810"/>
      <c r="D76" s="256">
        <v>12</v>
      </c>
      <c r="E76" s="256">
        <v>0.5</v>
      </c>
      <c r="F76" s="256">
        <v>0.5</v>
      </c>
      <c r="G76" s="256">
        <v>12</v>
      </c>
      <c r="H76" s="256">
        <v>0.5</v>
      </c>
      <c r="I76" s="256">
        <v>0.5</v>
      </c>
      <c r="J76" s="256">
        <v>3.6</v>
      </c>
      <c r="K76" s="256">
        <v>0.12</v>
      </c>
      <c r="L76" s="256">
        <v>0.12</v>
      </c>
      <c r="M76" s="256">
        <v>9.6</v>
      </c>
      <c r="N76" s="256">
        <v>0.4</v>
      </c>
      <c r="O76" s="256">
        <v>0.4</v>
      </c>
      <c r="P76" s="256">
        <v>12</v>
      </c>
      <c r="Q76" s="256">
        <v>1</v>
      </c>
      <c r="R76" s="256">
        <v>1</v>
      </c>
      <c r="S76" s="256">
        <v>12</v>
      </c>
      <c r="T76" s="256">
        <v>1</v>
      </c>
      <c r="U76" s="256">
        <v>1</v>
      </c>
      <c r="V76" s="256">
        <v>12</v>
      </c>
      <c r="W76" s="256">
        <v>1</v>
      </c>
      <c r="X76" s="256">
        <v>1</v>
      </c>
      <c r="Y76" s="256">
        <v>0.96</v>
      </c>
      <c r="Z76" s="256">
        <v>0.08</v>
      </c>
      <c r="AA76" s="256">
        <v>0.08</v>
      </c>
      <c r="AB76" s="256">
        <v>1.2</v>
      </c>
      <c r="AC76" s="256">
        <v>0.2</v>
      </c>
      <c r="AD76" s="256">
        <v>0.2</v>
      </c>
      <c r="AE76" s="256">
        <v>2.4</v>
      </c>
      <c r="AF76" s="256">
        <v>0.2</v>
      </c>
      <c r="AG76" s="256">
        <v>0.2</v>
      </c>
      <c r="AH76" s="256">
        <v>12</v>
      </c>
      <c r="AI76" s="256">
        <v>0.2</v>
      </c>
      <c r="AJ76" s="256">
        <v>0.2</v>
      </c>
      <c r="AK76" s="256">
        <v>12</v>
      </c>
      <c r="AL76" s="256">
        <v>0.4</v>
      </c>
      <c r="AM76" s="256">
        <v>0.4</v>
      </c>
      <c r="AN76" s="256">
        <v>12</v>
      </c>
      <c r="AO76" s="256">
        <v>1</v>
      </c>
      <c r="AP76" s="256">
        <v>1</v>
      </c>
      <c r="AQ76" s="256">
        <v>10</v>
      </c>
      <c r="AR76" s="256">
        <v>5</v>
      </c>
      <c r="AS76" s="256">
        <v>5</v>
      </c>
      <c r="AT76" s="256">
        <v>5</v>
      </c>
      <c r="AU76" s="256">
        <v>15</v>
      </c>
      <c r="AV76" s="256">
        <v>1.08</v>
      </c>
      <c r="AW76" s="256">
        <v>0.09</v>
      </c>
      <c r="AX76" s="256">
        <v>0.09</v>
      </c>
      <c r="AY76" s="256">
        <v>1.08</v>
      </c>
      <c r="AZ76" s="256">
        <v>0.09</v>
      </c>
      <c r="BA76" s="256">
        <v>0.09</v>
      </c>
      <c r="BB76" s="256">
        <v>12</v>
      </c>
      <c r="BC76" s="256">
        <v>0.2</v>
      </c>
      <c r="BD76" s="256">
        <v>0.2</v>
      </c>
      <c r="BE76" s="256">
        <v>12</v>
      </c>
      <c r="BF76" s="256">
        <v>1</v>
      </c>
      <c r="BG76" s="256">
        <v>1</v>
      </c>
      <c r="BH76" s="256">
        <v>10</v>
      </c>
      <c r="BI76" s="256">
        <v>5</v>
      </c>
      <c r="BJ76" s="256">
        <v>5</v>
      </c>
      <c r="BK76" s="256">
        <v>5</v>
      </c>
      <c r="BL76" s="256">
        <v>15</v>
      </c>
      <c r="BM76" s="256">
        <v>12</v>
      </c>
      <c r="BN76" s="256">
        <v>0.2</v>
      </c>
      <c r="BO76" s="256">
        <v>0.2</v>
      </c>
      <c r="BP76" s="256">
        <v>10.8</v>
      </c>
      <c r="BQ76" s="256">
        <v>0.18</v>
      </c>
      <c r="BR76" s="256">
        <v>0.18</v>
      </c>
      <c r="BS76" s="256">
        <v>1.8</v>
      </c>
      <c r="BT76" s="256">
        <v>0.18</v>
      </c>
      <c r="BU76" s="256">
        <v>0.18</v>
      </c>
      <c r="BV76" s="256">
        <v>1.8</v>
      </c>
      <c r="BW76" s="256">
        <v>0.18</v>
      </c>
      <c r="BX76" s="256">
        <v>0.18</v>
      </c>
      <c r="BY76" s="256">
        <v>1.8</v>
      </c>
      <c r="BZ76" s="256">
        <v>0.18</v>
      </c>
      <c r="CA76" s="256">
        <v>0.18</v>
      </c>
      <c r="CB76" s="256">
        <v>1.8</v>
      </c>
      <c r="CC76" s="256">
        <v>0.18</v>
      </c>
      <c r="CD76" s="256">
        <v>0.18</v>
      </c>
      <c r="CE76" s="256">
        <v>1</v>
      </c>
      <c r="CF76" s="256">
        <v>0.2</v>
      </c>
      <c r="CG76" s="256">
        <v>0.2</v>
      </c>
      <c r="CH76" s="256">
        <v>0.08</v>
      </c>
      <c r="CI76" s="256">
        <v>0.5</v>
      </c>
      <c r="CJ76" s="256">
        <v>0.5</v>
      </c>
      <c r="CK76" s="256">
        <v>1</v>
      </c>
      <c r="CL76" s="256">
        <v>1</v>
      </c>
      <c r="CM76" s="256">
        <v>5</v>
      </c>
      <c r="CN76" s="256">
        <v>1</v>
      </c>
      <c r="CO76" s="256">
        <v>5</v>
      </c>
      <c r="CP76" s="256">
        <v>0</v>
      </c>
      <c r="CQ76" s="256">
        <v>12</v>
      </c>
      <c r="CR76" s="256">
        <v>0.1</v>
      </c>
      <c r="CS76" s="256">
        <v>18</v>
      </c>
      <c r="CT76" s="256">
        <v>0.2</v>
      </c>
      <c r="CU76" s="256">
        <v>18</v>
      </c>
      <c r="CV76" s="256">
        <v>0.5</v>
      </c>
      <c r="CW76" s="256">
        <v>18</v>
      </c>
      <c r="CX76" s="256">
        <v>1</v>
      </c>
      <c r="CY76" s="256">
        <v>18</v>
      </c>
      <c r="CZ76" s="256">
        <v>1</v>
      </c>
      <c r="DA76" s="256">
        <v>18</v>
      </c>
      <c r="DB76" s="256">
        <v>1</v>
      </c>
      <c r="DC76" s="256"/>
      <c r="DD76" s="256"/>
      <c r="DE76" s="256"/>
      <c r="DF76" s="256"/>
      <c r="DG76" s="256">
        <v>20</v>
      </c>
      <c r="DH76" s="256">
        <v>5</v>
      </c>
      <c r="DI76" s="256">
        <v>16</v>
      </c>
      <c r="DJ76" s="256">
        <v>0.2</v>
      </c>
      <c r="DK76" s="256">
        <v>18</v>
      </c>
      <c r="DL76" s="256">
        <v>0.5</v>
      </c>
      <c r="DM76" s="256">
        <v>18</v>
      </c>
      <c r="DN76" s="256">
        <v>1</v>
      </c>
      <c r="DO76" s="256"/>
      <c r="DP76" s="256"/>
      <c r="DQ76" s="256"/>
      <c r="DR76" s="256">
        <v>15</v>
      </c>
      <c r="DS76" s="256">
        <f>0.08*12</f>
        <v>0.96</v>
      </c>
      <c r="DT76" s="256">
        <v>0.08</v>
      </c>
      <c r="DU76" s="256">
        <v>0.08</v>
      </c>
      <c r="DV76" s="256">
        <f>0.08*6</f>
        <v>0.48</v>
      </c>
      <c r="DW76" s="256">
        <f>0.08*6</f>
        <v>0.48</v>
      </c>
      <c r="DX76" s="256">
        <f>0.08*6</f>
        <v>0.48</v>
      </c>
      <c r="DY76" s="256">
        <f>0.08*6</f>
        <v>0.48</v>
      </c>
      <c r="DZ76" s="256">
        <f>0.08*12</f>
        <v>0.96</v>
      </c>
      <c r="EA76" s="256">
        <f>0.08*12</f>
        <v>0.96</v>
      </c>
      <c r="EB76" s="256">
        <f>0.08*6</f>
        <v>0.48</v>
      </c>
      <c r="EC76" s="256">
        <f>0.08*6</f>
        <v>0.48</v>
      </c>
      <c r="ED76" s="256">
        <v>0.2</v>
      </c>
      <c r="EE76" s="256">
        <v>0.2</v>
      </c>
      <c r="EF76" s="256">
        <v>0.2</v>
      </c>
      <c r="EG76" s="256">
        <v>0.2</v>
      </c>
      <c r="EH76" s="256">
        <v>1</v>
      </c>
      <c r="EI76" s="256">
        <v>0</v>
      </c>
      <c r="EJ76" s="61"/>
      <c r="EK76" s="61"/>
    </row>
    <row r="77" spans="2:150">
      <c r="CP77" s="66"/>
      <c r="CX77" s="66"/>
      <c r="CY77" s="66"/>
      <c r="CZ77" s="66"/>
      <c r="DA77" s="66"/>
      <c r="DB77" s="66"/>
      <c r="DC77" s="66"/>
      <c r="DD77" s="66"/>
      <c r="DE77" s="66"/>
      <c r="DF77" s="66"/>
      <c r="EH77" s="66"/>
      <c r="EI77" s="67"/>
    </row>
    <row r="78" spans="2:150">
      <c r="D78" s="792" t="s">
        <v>266</v>
      </c>
      <c r="E78" s="792"/>
      <c r="F78" s="792"/>
      <c r="G78" s="792"/>
      <c r="H78" s="792"/>
      <c r="I78" s="792"/>
      <c r="J78" s="792"/>
      <c r="K78" s="792"/>
      <c r="L78" s="792"/>
      <c r="M78" s="792"/>
      <c r="N78" s="792"/>
      <c r="O78" s="792"/>
      <c r="P78" s="792"/>
      <c r="Q78" s="792"/>
      <c r="R78" s="792"/>
      <c r="S78" s="792"/>
      <c r="T78" s="792"/>
      <c r="U78" s="792"/>
      <c r="V78" s="792"/>
      <c r="W78" s="792"/>
      <c r="X78" s="792"/>
      <c r="Y78" s="792"/>
      <c r="Z78" s="792"/>
      <c r="AA78" s="792"/>
      <c r="AB78" s="792"/>
      <c r="AC78" s="792"/>
      <c r="AD78" s="792"/>
      <c r="AE78" s="792"/>
      <c r="AF78" s="792"/>
      <c r="AG78" s="792"/>
      <c r="AH78" s="792"/>
      <c r="AI78" s="792"/>
      <c r="AJ78" s="792"/>
      <c r="AK78" s="792"/>
      <c r="AL78" s="792"/>
      <c r="AM78" s="792"/>
      <c r="AN78" s="792"/>
      <c r="AO78" s="792"/>
      <c r="AP78" s="792"/>
      <c r="AQ78" s="792"/>
      <c r="AR78" s="792"/>
      <c r="AS78" s="792"/>
      <c r="AT78" s="792"/>
      <c r="AU78" s="792"/>
      <c r="AV78" s="792" t="s">
        <v>267</v>
      </c>
      <c r="AW78" s="792"/>
      <c r="AX78" s="792"/>
      <c r="AY78" s="792"/>
      <c r="AZ78" s="792"/>
      <c r="BA78" s="792"/>
      <c r="BB78" s="792"/>
      <c r="BC78" s="792"/>
      <c r="BD78" s="792"/>
      <c r="BE78" s="792"/>
      <c r="BF78" s="792"/>
      <c r="BG78" s="792"/>
      <c r="BH78" s="792"/>
      <c r="BI78" s="792"/>
      <c r="BJ78" s="792"/>
      <c r="BK78" s="792"/>
      <c r="BL78" s="792"/>
      <c r="BM78" s="792"/>
      <c r="BN78" s="792"/>
      <c r="BO78" s="792"/>
      <c r="BP78" s="792"/>
      <c r="BQ78" s="792"/>
      <c r="BR78" s="792"/>
      <c r="BS78" s="792"/>
      <c r="BT78" s="792"/>
      <c r="BU78" s="792"/>
      <c r="BV78" s="792"/>
      <c r="BW78" s="792"/>
      <c r="BX78" s="792"/>
      <c r="BY78" s="792"/>
      <c r="BZ78" s="792"/>
      <c r="CA78" s="792"/>
      <c r="CB78" s="792"/>
      <c r="CC78" s="792"/>
      <c r="CD78" s="792"/>
      <c r="CE78" s="792" t="s">
        <v>268</v>
      </c>
      <c r="CF78" s="792"/>
      <c r="CG78" s="792"/>
      <c r="CH78" s="792"/>
      <c r="CI78" s="792"/>
      <c r="CJ78" s="792"/>
      <c r="CK78" s="792"/>
      <c r="CL78" s="792"/>
      <c r="CM78" s="792"/>
      <c r="CN78" s="792"/>
      <c r="CO78" s="792"/>
      <c r="CP78" s="792"/>
      <c r="CQ78" s="792"/>
      <c r="CR78" s="792"/>
      <c r="CS78" s="792"/>
      <c r="CT78" s="792"/>
      <c r="CU78" s="792"/>
      <c r="CV78" s="792"/>
      <c r="CW78" s="792"/>
      <c r="CX78" s="792"/>
      <c r="CY78" s="792"/>
      <c r="CZ78" s="792"/>
      <c r="DA78" s="792"/>
      <c r="DB78" s="792"/>
      <c r="DC78" s="792"/>
      <c r="DD78" s="792"/>
      <c r="DE78" s="792"/>
      <c r="DF78" s="792"/>
      <c r="DG78" s="792"/>
      <c r="DH78" s="792"/>
      <c r="DI78" s="792"/>
      <c r="DJ78" s="792"/>
      <c r="DK78" s="792"/>
      <c r="DL78" s="792"/>
      <c r="DM78" s="792"/>
      <c r="DN78" s="792"/>
      <c r="DO78" s="792"/>
      <c r="DP78" s="792"/>
      <c r="DQ78" s="792"/>
      <c r="DR78" s="792"/>
      <c r="DS78" s="792"/>
      <c r="DT78" s="792"/>
      <c r="DU78" s="792"/>
      <c r="DV78" s="792"/>
      <c r="DW78" s="792"/>
      <c r="DX78" s="792"/>
      <c r="DY78" s="792"/>
      <c r="DZ78" s="792"/>
      <c r="EA78" s="792"/>
      <c r="EB78" s="792"/>
      <c r="EC78" s="792"/>
      <c r="ED78" s="792"/>
      <c r="EE78" s="792"/>
      <c r="EF78" s="792"/>
      <c r="EG78" s="792"/>
      <c r="EH78" s="792"/>
      <c r="EI78" s="792"/>
      <c r="EJ78" s="792"/>
      <c r="EK78" s="792"/>
    </row>
    <row r="79" spans="2:150">
      <c r="D79" s="792"/>
      <c r="E79" s="792"/>
      <c r="F79" s="792"/>
      <c r="G79" s="792"/>
      <c r="H79" s="792"/>
      <c r="I79" s="792"/>
      <c r="J79" s="792"/>
      <c r="K79" s="792"/>
      <c r="L79" s="792"/>
      <c r="M79" s="792"/>
      <c r="N79" s="792"/>
      <c r="O79" s="792"/>
      <c r="P79" s="792"/>
      <c r="Q79" s="792"/>
      <c r="R79" s="792"/>
      <c r="S79" s="792"/>
      <c r="T79" s="792"/>
      <c r="U79" s="792"/>
      <c r="V79" s="792"/>
      <c r="W79" s="792"/>
      <c r="X79" s="792"/>
      <c r="Y79" s="792"/>
      <c r="Z79" s="792"/>
      <c r="AA79" s="792"/>
      <c r="AB79" s="792"/>
      <c r="AC79" s="792"/>
      <c r="AD79" s="792"/>
      <c r="AE79" s="792"/>
      <c r="AF79" s="792"/>
      <c r="AG79" s="792"/>
      <c r="AH79" s="792"/>
      <c r="AI79" s="792"/>
      <c r="AJ79" s="792"/>
      <c r="AK79" s="792"/>
      <c r="AL79" s="792"/>
      <c r="AM79" s="792"/>
      <c r="AN79" s="792"/>
      <c r="AO79" s="792"/>
      <c r="AP79" s="792"/>
      <c r="AQ79" s="792"/>
      <c r="AR79" s="792"/>
      <c r="AS79" s="792"/>
      <c r="AT79" s="792"/>
      <c r="AU79" s="792"/>
      <c r="AV79" s="792"/>
      <c r="AW79" s="792"/>
      <c r="AX79" s="792"/>
      <c r="AY79" s="792"/>
      <c r="AZ79" s="792"/>
      <c r="BA79" s="792"/>
      <c r="BB79" s="792"/>
      <c r="BC79" s="792"/>
      <c r="BD79" s="792"/>
      <c r="BE79" s="792"/>
      <c r="BF79" s="792"/>
      <c r="BG79" s="792"/>
      <c r="BH79" s="792"/>
      <c r="BI79" s="792"/>
      <c r="BJ79" s="792"/>
      <c r="BK79" s="792"/>
      <c r="BL79" s="792"/>
      <c r="BM79" s="792"/>
      <c r="BN79" s="792"/>
      <c r="BO79" s="792"/>
      <c r="BP79" s="792"/>
      <c r="BQ79" s="792"/>
      <c r="BR79" s="792"/>
      <c r="BS79" s="792"/>
      <c r="BT79" s="792"/>
      <c r="BU79" s="792"/>
      <c r="BV79" s="792"/>
      <c r="BW79" s="792"/>
      <c r="BX79" s="792"/>
      <c r="BY79" s="792"/>
      <c r="BZ79" s="792"/>
      <c r="CA79" s="792"/>
      <c r="CB79" s="792"/>
      <c r="CC79" s="792"/>
      <c r="CD79" s="792"/>
      <c r="CE79" s="792"/>
      <c r="CF79" s="792"/>
      <c r="CG79" s="792"/>
      <c r="CH79" s="792"/>
      <c r="CI79" s="792"/>
      <c r="CJ79" s="792"/>
      <c r="CK79" s="792"/>
      <c r="CL79" s="792"/>
      <c r="CM79" s="792"/>
      <c r="CN79" s="792"/>
      <c r="CO79" s="792"/>
      <c r="CP79" s="792"/>
      <c r="CQ79" s="792"/>
      <c r="CR79" s="792"/>
      <c r="CS79" s="792"/>
      <c r="CT79" s="792"/>
      <c r="CU79" s="792"/>
      <c r="CV79" s="792"/>
      <c r="CW79" s="792"/>
      <c r="CX79" s="792"/>
      <c r="CY79" s="792"/>
      <c r="CZ79" s="792"/>
      <c r="DA79" s="792"/>
      <c r="DB79" s="792"/>
      <c r="DC79" s="792"/>
      <c r="DD79" s="792"/>
      <c r="DE79" s="792"/>
      <c r="DF79" s="792"/>
      <c r="DG79" s="792"/>
      <c r="DH79" s="792"/>
      <c r="DI79" s="792"/>
      <c r="DJ79" s="792"/>
      <c r="DK79" s="792"/>
      <c r="DL79" s="792"/>
      <c r="DM79" s="792"/>
      <c r="DN79" s="792"/>
      <c r="DO79" s="792"/>
      <c r="DP79" s="792"/>
      <c r="DQ79" s="792"/>
      <c r="DR79" s="792"/>
      <c r="DS79" s="792"/>
      <c r="DT79" s="792"/>
      <c r="DU79" s="792"/>
      <c r="DV79" s="792"/>
      <c r="DW79" s="792"/>
      <c r="DX79" s="792"/>
      <c r="DY79" s="792"/>
      <c r="DZ79" s="792"/>
      <c r="EA79" s="792"/>
      <c r="EB79" s="792"/>
      <c r="EC79" s="792"/>
      <c r="ED79" s="792"/>
      <c r="EE79" s="792"/>
      <c r="EF79" s="792"/>
      <c r="EG79" s="792"/>
      <c r="EH79" s="792"/>
      <c r="EI79" s="792"/>
      <c r="EJ79" s="792"/>
      <c r="EK79" s="792"/>
    </row>
    <row r="80" spans="2:150">
      <c r="D80" s="792"/>
      <c r="E80" s="792"/>
      <c r="F80" s="792"/>
      <c r="G80" s="792"/>
      <c r="H80" s="792"/>
      <c r="I80" s="792"/>
      <c r="J80" s="792"/>
      <c r="K80" s="792"/>
      <c r="L80" s="792"/>
      <c r="M80" s="792"/>
      <c r="N80" s="792"/>
      <c r="O80" s="792"/>
      <c r="P80" s="792"/>
      <c r="Q80" s="792"/>
      <c r="R80" s="792"/>
      <c r="S80" s="792"/>
      <c r="T80" s="792"/>
      <c r="U80" s="792"/>
      <c r="V80" s="792"/>
      <c r="W80" s="792"/>
      <c r="X80" s="792"/>
      <c r="Y80" s="792"/>
      <c r="Z80" s="792"/>
      <c r="AA80" s="792"/>
      <c r="AB80" s="792"/>
      <c r="AC80" s="792"/>
      <c r="AD80" s="792"/>
      <c r="AE80" s="792"/>
      <c r="AF80" s="792"/>
      <c r="AG80" s="792"/>
      <c r="AH80" s="792"/>
      <c r="AI80" s="792"/>
      <c r="AJ80" s="792"/>
      <c r="AK80" s="792"/>
      <c r="AL80" s="792"/>
      <c r="AM80" s="792"/>
      <c r="AN80" s="792"/>
      <c r="AO80" s="792"/>
      <c r="AP80" s="792"/>
      <c r="AQ80" s="792"/>
      <c r="AR80" s="792"/>
      <c r="AS80" s="792"/>
      <c r="AT80" s="792"/>
      <c r="AU80" s="792"/>
      <c r="AV80" s="792"/>
      <c r="AW80" s="792"/>
      <c r="AX80" s="792"/>
      <c r="AY80" s="792"/>
      <c r="AZ80" s="792"/>
      <c r="BA80" s="792"/>
      <c r="BB80" s="792"/>
      <c r="BC80" s="792"/>
      <c r="BD80" s="792"/>
      <c r="BE80" s="792"/>
      <c r="BF80" s="792"/>
      <c r="BG80" s="792"/>
      <c r="BH80" s="792"/>
      <c r="BI80" s="792"/>
      <c r="BJ80" s="792"/>
      <c r="BK80" s="792"/>
      <c r="BL80" s="792"/>
      <c r="BM80" s="792"/>
      <c r="BN80" s="792"/>
      <c r="BO80" s="792"/>
      <c r="BP80" s="792"/>
      <c r="BQ80" s="792"/>
      <c r="BR80" s="792"/>
      <c r="BS80" s="792"/>
      <c r="BT80" s="792"/>
      <c r="BU80" s="792"/>
      <c r="BV80" s="792"/>
      <c r="BW80" s="792"/>
      <c r="BX80" s="792"/>
      <c r="BY80" s="792"/>
      <c r="BZ80" s="792"/>
      <c r="CA80" s="792"/>
      <c r="CB80" s="792"/>
      <c r="CC80" s="792"/>
      <c r="CD80" s="792"/>
      <c r="CE80" s="792"/>
      <c r="CF80" s="792"/>
      <c r="CG80" s="792"/>
      <c r="CH80" s="792"/>
      <c r="CI80" s="792"/>
      <c r="CJ80" s="792"/>
      <c r="CK80" s="792"/>
      <c r="CL80" s="792"/>
      <c r="CM80" s="792"/>
      <c r="CN80" s="792"/>
      <c r="CO80" s="792"/>
      <c r="CP80" s="792"/>
      <c r="CQ80" s="792"/>
      <c r="CR80" s="792"/>
      <c r="CS80" s="792"/>
      <c r="CT80" s="792"/>
      <c r="CU80" s="792"/>
      <c r="CV80" s="792"/>
      <c r="CW80" s="792"/>
      <c r="CX80" s="792"/>
      <c r="CY80" s="792"/>
      <c r="CZ80" s="792"/>
      <c r="DA80" s="792"/>
      <c r="DB80" s="792"/>
      <c r="DC80" s="792"/>
      <c r="DD80" s="792"/>
      <c r="DE80" s="792"/>
      <c r="DF80" s="792"/>
      <c r="DG80" s="792"/>
      <c r="DH80" s="792"/>
      <c r="DI80" s="792"/>
      <c r="DJ80" s="792"/>
      <c r="DK80" s="792"/>
      <c r="DL80" s="792"/>
      <c r="DM80" s="792"/>
      <c r="DN80" s="792"/>
      <c r="DO80" s="792"/>
      <c r="DP80" s="792"/>
      <c r="DQ80" s="792"/>
      <c r="DR80" s="792"/>
      <c r="DS80" s="792"/>
      <c r="DT80" s="792"/>
      <c r="DU80" s="792"/>
      <c r="DV80" s="792"/>
      <c r="DW80" s="792"/>
      <c r="DX80" s="792"/>
      <c r="DY80" s="792"/>
      <c r="DZ80" s="792"/>
      <c r="EA80" s="792"/>
      <c r="EB80" s="792"/>
      <c r="EC80" s="792"/>
      <c r="ED80" s="792"/>
      <c r="EE80" s="792"/>
      <c r="EF80" s="792"/>
      <c r="EG80" s="792"/>
      <c r="EH80" s="792"/>
      <c r="EI80" s="792"/>
      <c r="EJ80" s="792"/>
      <c r="EK80" s="792"/>
    </row>
    <row r="81" spans="3:150">
      <c r="CP81" s="66"/>
      <c r="CX81" s="66"/>
      <c r="CY81" s="66"/>
      <c r="CZ81" s="66"/>
      <c r="DA81" s="66"/>
      <c r="DB81" s="66"/>
      <c r="DC81" s="66"/>
      <c r="DD81" s="66"/>
      <c r="DE81" s="66"/>
      <c r="DF81" s="66"/>
      <c r="EH81" s="66"/>
      <c r="EI81" s="67"/>
    </row>
    <row r="82" spans="3:150">
      <c r="D82" s="53"/>
      <c r="E82" s="53"/>
    </row>
    <row r="83" spans="3:150">
      <c r="D83" s="53"/>
      <c r="E83" s="53"/>
    </row>
    <row r="84" spans="3:150" ht="25.5">
      <c r="C84" s="73" t="s">
        <v>213</v>
      </c>
      <c r="D84" s="74" t="s">
        <v>239</v>
      </c>
      <c r="E84" s="75" t="s">
        <v>111</v>
      </c>
      <c r="F84" s="76" t="s">
        <v>231</v>
      </c>
      <c r="G84" s="74" t="s">
        <v>239</v>
      </c>
      <c r="H84" s="75" t="s">
        <v>111</v>
      </c>
      <c r="I84" s="76" t="s">
        <v>231</v>
      </c>
      <c r="J84" s="323" t="s">
        <v>443</v>
      </c>
      <c r="K84" s="263" t="s">
        <v>444</v>
      </c>
      <c r="L84" s="76" t="s">
        <v>231</v>
      </c>
      <c r="M84" s="76"/>
      <c r="N84" s="76"/>
      <c r="O84" s="76"/>
      <c r="P84" s="74" t="s">
        <v>239</v>
      </c>
      <c r="Q84" s="75" t="s">
        <v>111</v>
      </c>
      <c r="R84" s="76" t="s">
        <v>231</v>
      </c>
      <c r="S84" s="74" t="s">
        <v>239</v>
      </c>
      <c r="T84" s="75" t="s">
        <v>111</v>
      </c>
      <c r="U84" s="76" t="s">
        <v>231</v>
      </c>
      <c r="V84" s="74" t="s">
        <v>239</v>
      </c>
      <c r="W84" s="75" t="s">
        <v>111</v>
      </c>
      <c r="X84" s="76" t="s">
        <v>231</v>
      </c>
      <c r="Y84" s="76"/>
      <c r="Z84" s="76"/>
      <c r="AA84" s="76"/>
      <c r="AB84" s="77" t="s">
        <v>16</v>
      </c>
      <c r="AC84" s="78" t="s">
        <v>242</v>
      </c>
      <c r="AD84" s="76" t="s">
        <v>263</v>
      </c>
      <c r="AE84" s="77" t="s">
        <v>16</v>
      </c>
      <c r="AF84" s="78" t="s">
        <v>242</v>
      </c>
      <c r="AG84" s="76" t="s">
        <v>263</v>
      </c>
      <c r="AH84" s="74" t="s">
        <v>239</v>
      </c>
      <c r="AI84" s="79" t="s">
        <v>111</v>
      </c>
      <c r="AJ84" s="76" t="s">
        <v>219</v>
      </c>
      <c r="AK84" s="74" t="s">
        <v>239</v>
      </c>
      <c r="AL84" s="79" t="s">
        <v>111</v>
      </c>
      <c r="AM84" s="76" t="s">
        <v>219</v>
      </c>
      <c r="AN84" s="74" t="s">
        <v>239</v>
      </c>
      <c r="AO84" s="79" t="s">
        <v>111</v>
      </c>
      <c r="AP84" s="76" t="s">
        <v>219</v>
      </c>
      <c r="AQ84" s="74" t="s">
        <v>239</v>
      </c>
      <c r="AR84" s="79" t="s">
        <v>111</v>
      </c>
      <c r="AS84" s="76" t="s">
        <v>219</v>
      </c>
      <c r="AT84" s="76"/>
      <c r="AU84" s="80" t="s">
        <v>99</v>
      </c>
      <c r="AV84" s="77" t="s">
        <v>16</v>
      </c>
      <c r="AW84" s="78" t="s">
        <v>242</v>
      </c>
      <c r="AX84" s="76" t="s">
        <v>262</v>
      </c>
      <c r="AY84" s="77" t="s">
        <v>16</v>
      </c>
      <c r="AZ84" s="78" t="s">
        <v>242</v>
      </c>
      <c r="BA84" s="76" t="s">
        <v>262</v>
      </c>
      <c r="BB84" s="74" t="s">
        <v>239</v>
      </c>
      <c r="BC84" s="79" t="s">
        <v>111</v>
      </c>
      <c r="BD84" s="76" t="s">
        <v>219</v>
      </c>
      <c r="BE84" s="74" t="s">
        <v>239</v>
      </c>
      <c r="BF84" s="79" t="s">
        <v>111</v>
      </c>
      <c r="BG84" s="76" t="s">
        <v>219</v>
      </c>
      <c r="BH84" s="74" t="s">
        <v>239</v>
      </c>
      <c r="BI84" s="79" t="s">
        <v>111</v>
      </c>
      <c r="BJ84" s="76" t="s">
        <v>219</v>
      </c>
      <c r="BK84" s="76"/>
      <c r="BL84" s="80" t="s">
        <v>99</v>
      </c>
      <c r="BM84" s="74" t="s">
        <v>239</v>
      </c>
      <c r="BN84" s="79" t="s">
        <v>111</v>
      </c>
      <c r="BO84" s="76" t="s">
        <v>219</v>
      </c>
      <c r="BP84" s="81" t="s">
        <v>239</v>
      </c>
      <c r="BQ84" s="79" t="s">
        <v>111</v>
      </c>
      <c r="BR84" s="76" t="s">
        <v>219</v>
      </c>
      <c r="BS84" s="82" t="s">
        <v>16</v>
      </c>
      <c r="BT84" s="83" t="s">
        <v>234</v>
      </c>
      <c r="BU84" s="76" t="s">
        <v>262</v>
      </c>
      <c r="BV84" s="77" t="s">
        <v>16</v>
      </c>
      <c r="BW84" s="83" t="s">
        <v>234</v>
      </c>
      <c r="BX84" s="76" t="s">
        <v>262</v>
      </c>
      <c r="BY84" s="77" t="s">
        <v>16</v>
      </c>
      <c r="BZ84" s="83" t="s">
        <v>234</v>
      </c>
      <c r="CA84" s="76" t="s">
        <v>262</v>
      </c>
      <c r="CB84" s="77" t="s">
        <v>16</v>
      </c>
      <c r="CC84" s="83" t="s">
        <v>234</v>
      </c>
      <c r="CD84" s="76" t="s">
        <v>262</v>
      </c>
      <c r="CE84" s="77" t="s">
        <v>16</v>
      </c>
      <c r="CF84" s="79" t="s">
        <v>111</v>
      </c>
      <c r="CG84" s="76" t="s">
        <v>219</v>
      </c>
      <c r="CH84" s="76" t="s">
        <v>219</v>
      </c>
      <c r="CI84" s="83" t="s">
        <v>238</v>
      </c>
      <c r="CJ84" s="76" t="s">
        <v>219</v>
      </c>
      <c r="CK84" s="84" t="s">
        <v>238</v>
      </c>
      <c r="CL84" s="76" t="s">
        <v>219</v>
      </c>
      <c r="CM84" s="76"/>
      <c r="CN84" s="85" t="s">
        <v>235</v>
      </c>
      <c r="CO84" s="85" t="s">
        <v>235</v>
      </c>
      <c r="CP84" s="86" t="s">
        <v>17</v>
      </c>
      <c r="CQ84" s="77" t="s">
        <v>16</v>
      </c>
      <c r="CR84" s="87" t="s">
        <v>18</v>
      </c>
      <c r="CS84" s="77" t="s">
        <v>16</v>
      </c>
      <c r="CT84" s="87" t="s">
        <v>18</v>
      </c>
      <c r="CU84" s="77" t="s">
        <v>16</v>
      </c>
      <c r="CV84" s="87" t="s">
        <v>18</v>
      </c>
      <c r="CW84" s="77" t="s">
        <v>16</v>
      </c>
      <c r="CX84" s="87" t="s">
        <v>18</v>
      </c>
      <c r="CY84" s="77" t="s">
        <v>16</v>
      </c>
      <c r="CZ84" s="87" t="s">
        <v>18</v>
      </c>
      <c r="DA84" s="77" t="s">
        <v>16</v>
      </c>
      <c r="DB84" s="87" t="s">
        <v>18</v>
      </c>
      <c r="DC84" s="87"/>
      <c r="DD84" s="87"/>
      <c r="DE84" s="87"/>
      <c r="DF84" s="87"/>
      <c r="DG84" s="77" t="s">
        <v>16</v>
      </c>
      <c r="DH84" s="87" t="s">
        <v>18</v>
      </c>
      <c r="DI84" s="77" t="s">
        <v>16</v>
      </c>
      <c r="DJ84" s="87" t="s">
        <v>18</v>
      </c>
      <c r="DK84" s="77" t="s">
        <v>16</v>
      </c>
      <c r="DL84" s="87" t="s">
        <v>18</v>
      </c>
      <c r="DM84" s="77" t="s">
        <v>16</v>
      </c>
      <c r="DN84" s="87" t="s">
        <v>18</v>
      </c>
      <c r="DO84" s="87"/>
      <c r="DP84" s="87"/>
      <c r="DQ84" s="87"/>
      <c r="DR84" s="85" t="s">
        <v>19</v>
      </c>
      <c r="DS84" s="85"/>
      <c r="DT84" s="85"/>
      <c r="DU84" s="85"/>
      <c r="DV84" s="85"/>
      <c r="DW84" s="85"/>
      <c r="DX84" s="88" t="s">
        <v>159</v>
      </c>
      <c r="DY84" s="76" t="s">
        <v>264</v>
      </c>
      <c r="DZ84" s="76"/>
      <c r="EA84" s="76"/>
      <c r="EB84" s="76"/>
      <c r="EC84" s="76"/>
      <c r="ED84" s="89" t="s">
        <v>16</v>
      </c>
      <c r="EE84" s="76" t="s">
        <v>264</v>
      </c>
      <c r="EF84" s="76"/>
      <c r="EG84" s="76"/>
      <c r="EH84" s="100" t="s">
        <v>20</v>
      </c>
      <c r="ER84" s="91" t="s">
        <v>14</v>
      </c>
      <c r="ES84" s="92" t="s">
        <v>15</v>
      </c>
      <c r="ET84" s="93" t="s">
        <v>109</v>
      </c>
    </row>
    <row r="85" spans="3:150">
      <c r="C85" s="25" t="s">
        <v>87</v>
      </c>
      <c r="D85" s="257">
        <f>'Production Summary'!Q4</f>
        <v>566.40000000000009</v>
      </c>
      <c r="E85" s="257">
        <f>D85/24</f>
        <v>23.600000000000005</v>
      </c>
      <c r="F85" s="257">
        <v>0</v>
      </c>
      <c r="G85" s="257">
        <f>'Production Summary'!N5</f>
        <v>666</v>
      </c>
      <c r="H85" s="327">
        <f>'Production Summary'!M5</f>
        <v>27.75</v>
      </c>
      <c r="I85" s="257">
        <v>0</v>
      </c>
      <c r="J85" s="257">
        <f>'Production Summary'!$N$6</f>
        <v>200</v>
      </c>
      <c r="K85" s="327">
        <f>'Production Summary'!$M$6</f>
        <v>7.5</v>
      </c>
      <c r="L85" s="327">
        <v>0</v>
      </c>
      <c r="M85" s="327"/>
      <c r="N85" s="327"/>
      <c r="O85" s="327"/>
      <c r="P85" s="257">
        <f>'Production Summary'!N8</f>
        <v>780</v>
      </c>
      <c r="Q85" s="257">
        <f>'Production Summary'!M8</f>
        <v>65</v>
      </c>
      <c r="R85" s="257">
        <v>0</v>
      </c>
      <c r="S85" s="257">
        <f>'Production Summary'!N9</f>
        <v>720</v>
      </c>
      <c r="T85" s="257">
        <f>'Production Summary'!M9</f>
        <v>60</v>
      </c>
      <c r="U85" s="257">
        <v>0</v>
      </c>
      <c r="V85" s="257">
        <f>'Production Summary'!N10</f>
        <v>876</v>
      </c>
      <c r="W85" s="257">
        <f>'Production Summary'!M10</f>
        <v>73</v>
      </c>
      <c r="X85" s="257">
        <v>0</v>
      </c>
      <c r="Y85" s="257"/>
      <c r="Z85" s="257"/>
      <c r="AA85" s="257"/>
      <c r="AB85" s="257">
        <f>'Production Summary'!N15</f>
        <v>126</v>
      </c>
      <c r="AC85" s="257">
        <f>'Production Summary'!M15</f>
        <v>21</v>
      </c>
      <c r="AD85" s="257">
        <v>0</v>
      </c>
      <c r="AE85" s="257">
        <f>'Production Summary'!N16</f>
        <v>252</v>
      </c>
      <c r="AF85" s="257">
        <f>'Production Summary'!M16</f>
        <v>21</v>
      </c>
      <c r="AG85" s="257">
        <v>0</v>
      </c>
      <c r="AH85" s="257">
        <f>'Production Summary'!N18</f>
        <v>1035</v>
      </c>
      <c r="AI85" s="257">
        <f>'Production Summary'!M18</f>
        <v>17.25</v>
      </c>
      <c r="AJ85" s="257">
        <v>0</v>
      </c>
      <c r="AK85" s="257">
        <f>'Production Summary'!N19</f>
        <v>870</v>
      </c>
      <c r="AL85" s="257">
        <f>'Production Summary'!M19</f>
        <v>29</v>
      </c>
      <c r="AM85" s="257">
        <v>0</v>
      </c>
      <c r="AN85" s="257">
        <f>'Production Summary'!N20</f>
        <v>864</v>
      </c>
      <c r="AO85" s="257">
        <f>'Production Summary'!M20</f>
        <v>72</v>
      </c>
      <c r="AP85" s="257">
        <v>0</v>
      </c>
      <c r="AQ85" s="257">
        <f>'Production Summary'!N21</f>
        <v>670</v>
      </c>
      <c r="AR85" s="257">
        <f>'Production Summary'!M21</f>
        <v>335</v>
      </c>
      <c r="AS85" s="257">
        <v>0</v>
      </c>
      <c r="AT85" s="257"/>
      <c r="AU85" s="257">
        <f>'Production Summary'!N23</f>
        <v>1050</v>
      </c>
      <c r="AV85" s="257">
        <f>'Production Summary'!N25</f>
        <v>300</v>
      </c>
      <c r="AW85" s="257">
        <f>'Production Summary'!M25</f>
        <v>25</v>
      </c>
      <c r="AX85" s="257">
        <v>0</v>
      </c>
      <c r="AY85" s="257">
        <f>'Production Summary'!N26</f>
        <v>300</v>
      </c>
      <c r="AZ85" s="257">
        <f>'Production Summary'!M26</f>
        <v>25</v>
      </c>
      <c r="BA85" s="257">
        <v>0</v>
      </c>
      <c r="BB85" s="257">
        <f>'Production Summary'!N28</f>
        <v>777</v>
      </c>
      <c r="BC85" s="257">
        <f>'Production Summary'!M28</f>
        <v>12.95</v>
      </c>
      <c r="BD85" s="257">
        <v>0</v>
      </c>
      <c r="BE85" s="257">
        <f>'Production Summary'!N29</f>
        <v>612</v>
      </c>
      <c r="BF85" s="257">
        <f>'Production Summary'!M29</f>
        <v>51</v>
      </c>
      <c r="BG85" s="257">
        <v>0</v>
      </c>
      <c r="BH85" s="257">
        <f>'Production Summary'!N30</f>
        <v>500</v>
      </c>
      <c r="BI85" s="257">
        <f>'Production Summary'!M30</f>
        <v>250</v>
      </c>
      <c r="BJ85" s="257">
        <v>0</v>
      </c>
      <c r="BK85" s="257"/>
      <c r="BL85" s="257">
        <f>'Production Summary'!N32</f>
        <v>875</v>
      </c>
      <c r="BM85" s="257">
        <f>'Production Summary'!N34</f>
        <v>360.59999999999997</v>
      </c>
      <c r="BN85" s="257">
        <f>'Production Summary'!M34</f>
        <v>6.01</v>
      </c>
      <c r="BO85" s="257">
        <v>0</v>
      </c>
      <c r="BP85" s="257">
        <f>'Production Summary'!N36</f>
        <v>717</v>
      </c>
      <c r="BQ85" s="257">
        <f>'Production Summary'!M36</f>
        <v>11.95</v>
      </c>
      <c r="BR85" s="257">
        <v>0</v>
      </c>
      <c r="BS85" s="257">
        <f>'Production Summary'!N37</f>
        <v>210</v>
      </c>
      <c r="BT85" s="257">
        <f>'Production Summary'!M37</f>
        <v>21</v>
      </c>
      <c r="BU85" s="257">
        <v>0</v>
      </c>
      <c r="BV85" s="257">
        <f>'Production Summary'!N38</f>
        <v>280</v>
      </c>
      <c r="BW85" s="257">
        <f>'Production Summary'!M38</f>
        <v>28</v>
      </c>
      <c r="BX85" s="257">
        <v>0</v>
      </c>
      <c r="BY85" s="257">
        <f>'Production Summary'!N39</f>
        <v>300.38406247988502</v>
      </c>
      <c r="BZ85" s="257">
        <f>'Production Summary'!M39</f>
        <v>30.038406247988501</v>
      </c>
      <c r="CA85" s="257">
        <v>0</v>
      </c>
      <c r="CB85" s="257">
        <f>'Production Summary'!N40</f>
        <v>131.30000000000001</v>
      </c>
      <c r="CC85" s="257">
        <f>'Production Summary'!M40</f>
        <v>13.13</v>
      </c>
      <c r="CD85" s="257">
        <v>0</v>
      </c>
      <c r="CE85" s="257">
        <f>'Production Summary'!N42</f>
        <v>1136.3519999999996</v>
      </c>
      <c r="CF85" s="257">
        <f>'Production Summary'!M42</f>
        <v>81.167999999999978</v>
      </c>
      <c r="CG85" s="257">
        <v>0</v>
      </c>
      <c r="CH85" s="257">
        <v>0</v>
      </c>
      <c r="CI85" s="257">
        <f>'Production Summary'!N43</f>
        <v>184</v>
      </c>
      <c r="CJ85" s="257">
        <v>0</v>
      </c>
      <c r="CK85" s="257">
        <f>'Production Summary'!N44</f>
        <v>355</v>
      </c>
      <c r="CL85" s="257">
        <v>0</v>
      </c>
      <c r="CM85" s="257"/>
      <c r="CN85" s="257">
        <v>252</v>
      </c>
      <c r="CO85" s="257">
        <f>'Production Summary'!N47</f>
        <v>1350</v>
      </c>
      <c r="CP85" s="257"/>
      <c r="CQ85" s="257">
        <f>'Production Summary'!N49</f>
        <v>8004.1580041580037</v>
      </c>
      <c r="CR85" s="257">
        <f>'Production Summary'!M49</f>
        <v>66.701316701316699</v>
      </c>
      <c r="CS85" s="257">
        <f>'Production Summary'!N50</f>
        <v>13331.600831600828</v>
      </c>
      <c r="CT85" s="257">
        <f>'Production Summary'!M50</f>
        <v>148.1288981288981</v>
      </c>
      <c r="CU85" s="257">
        <f>'Production Summary'!N51</f>
        <v>12785.862785862784</v>
      </c>
      <c r="CV85" s="257">
        <f>'Production Summary'!M51</f>
        <v>355.16285516285512</v>
      </c>
      <c r="CW85" s="257">
        <f>'Production Summary'!N52</f>
        <v>12629.937629937627</v>
      </c>
      <c r="CX85" s="257">
        <f>'Production Summary'!M52</f>
        <v>701.66320166320156</v>
      </c>
      <c r="CY85" s="257">
        <f>'Production Summary'!N53</f>
        <v>12396.049896049895</v>
      </c>
      <c r="CZ85" s="257">
        <f>'Production Summary'!M53</f>
        <v>688.66943866943859</v>
      </c>
      <c r="DA85" s="257">
        <f>'Production Summary'!N54</f>
        <v>13799.376299376298</v>
      </c>
      <c r="DB85" s="257">
        <f>'Production Summary'!M54</f>
        <v>766.63201663201653</v>
      </c>
      <c r="DC85" s="257"/>
      <c r="DD85" s="257"/>
      <c r="DE85" s="257"/>
      <c r="DF85" s="257"/>
      <c r="DG85" s="257">
        <f>'Production Summary'!N55</f>
        <v>13842.68884268884</v>
      </c>
      <c r="DH85" s="257">
        <f>'Production Summary'!M55</f>
        <v>3460.67221067221</v>
      </c>
      <c r="DI85" s="257">
        <f>'Production Summary'!$N$56</f>
        <v>13097.713097713096</v>
      </c>
      <c r="DJ85" s="257">
        <f>'Production Summary'!$M$56</f>
        <v>163.72141372141371</v>
      </c>
      <c r="DK85" s="257">
        <f>'Production Summary'!$N$57</f>
        <v>14189.189189189186</v>
      </c>
      <c r="DL85" s="257">
        <f>'Production Summary'!$M$57</f>
        <v>394.14414414414409</v>
      </c>
      <c r="DM85" s="257">
        <f>'Production Summary'!$N$58</f>
        <v>14017.671517671517</v>
      </c>
      <c r="DN85" s="257">
        <f>'Production Summary'!$M$58</f>
        <v>778.75952875952873</v>
      </c>
      <c r="DO85" s="257"/>
      <c r="DP85" s="257"/>
      <c r="DQ85" s="257"/>
      <c r="DR85" s="257">
        <f>'Production Summary'!N62</f>
        <v>8900</v>
      </c>
      <c r="DS85" s="257"/>
      <c r="DT85" s="257"/>
      <c r="DU85" s="257"/>
      <c r="DV85" s="257"/>
      <c r="DW85" s="257"/>
      <c r="DX85" s="257">
        <f>'Production Summary'!N65</f>
        <v>384</v>
      </c>
      <c r="DY85" s="257">
        <v>0</v>
      </c>
      <c r="DZ85" s="257"/>
      <c r="EA85" s="257"/>
      <c r="EB85" s="257"/>
      <c r="EC85" s="257"/>
      <c r="ED85" s="257">
        <f>'Production Summary'!N67</f>
        <v>96</v>
      </c>
      <c r="EE85" s="257">
        <v>0</v>
      </c>
      <c r="EF85" s="257"/>
      <c r="EG85" s="257"/>
      <c r="EH85" s="257">
        <f>'Production Summary'!N69</f>
        <v>340</v>
      </c>
    </row>
    <row r="86" spans="3:150">
      <c r="C86" s="26" t="s">
        <v>88</v>
      </c>
      <c r="D86" s="258"/>
      <c r="E86" s="258"/>
      <c r="F86" s="258"/>
      <c r="G86" s="258"/>
      <c r="H86" s="258"/>
      <c r="I86" s="258"/>
      <c r="J86" s="258"/>
      <c r="K86" s="258"/>
      <c r="L86" s="258"/>
      <c r="M86" s="258"/>
      <c r="N86" s="258"/>
      <c r="O86" s="258"/>
      <c r="P86" s="258"/>
      <c r="Q86" s="258"/>
      <c r="R86" s="258"/>
      <c r="S86" s="258"/>
      <c r="T86" s="258"/>
      <c r="U86" s="258"/>
      <c r="V86" s="258"/>
      <c r="W86" s="258"/>
      <c r="X86" s="258"/>
      <c r="Y86" s="258"/>
      <c r="Z86" s="258"/>
      <c r="AA86" s="258"/>
      <c r="AB86" s="258"/>
      <c r="AC86" s="258"/>
      <c r="AD86" s="258"/>
      <c r="AE86" s="258"/>
      <c r="AF86" s="258"/>
      <c r="AG86" s="258"/>
      <c r="AH86" s="258"/>
      <c r="AI86" s="258"/>
      <c r="AJ86" s="258"/>
      <c r="AK86" s="258"/>
      <c r="AL86" s="258"/>
      <c r="AM86" s="258"/>
      <c r="AN86" s="258"/>
      <c r="AO86" s="258"/>
      <c r="AP86" s="258"/>
      <c r="AQ86" s="258"/>
      <c r="AR86" s="258"/>
      <c r="AS86" s="258"/>
      <c r="AT86" s="258"/>
      <c r="AU86" s="258"/>
      <c r="AV86" s="258"/>
      <c r="AW86" s="258"/>
      <c r="AX86" s="258"/>
      <c r="AY86" s="258"/>
      <c r="AZ86" s="258"/>
      <c r="BA86" s="258"/>
      <c r="BB86" s="258"/>
      <c r="BC86" s="258"/>
      <c r="BD86" s="258"/>
      <c r="BE86" s="258"/>
      <c r="BF86" s="258"/>
      <c r="BG86" s="258"/>
      <c r="BH86" s="258"/>
      <c r="BI86" s="258"/>
      <c r="BJ86" s="258"/>
      <c r="BK86" s="258"/>
      <c r="BL86" s="258"/>
      <c r="BM86" s="258"/>
      <c r="BN86" s="258"/>
      <c r="BO86" s="258"/>
      <c r="BP86" s="258"/>
      <c r="BQ86" s="258"/>
      <c r="BR86" s="258"/>
      <c r="BS86" s="258"/>
      <c r="BT86" s="258"/>
      <c r="BU86" s="258"/>
      <c r="BV86" s="258"/>
      <c r="BW86" s="258"/>
      <c r="BX86" s="258"/>
      <c r="BY86" s="258"/>
      <c r="BZ86" s="258"/>
      <c r="CA86" s="258"/>
      <c r="CB86" s="258"/>
      <c r="CC86" s="258"/>
      <c r="CD86" s="258"/>
      <c r="CE86" s="258"/>
      <c r="CF86" s="258"/>
      <c r="CG86" s="258"/>
      <c r="CH86" s="258"/>
      <c r="CI86" s="258"/>
      <c r="CJ86" s="258"/>
      <c r="CK86" s="258"/>
      <c r="CL86" s="258"/>
      <c r="CM86" s="258"/>
      <c r="CN86" s="258"/>
      <c r="CO86" s="258"/>
      <c r="CP86" s="258"/>
      <c r="CQ86" s="258"/>
      <c r="CR86" s="258"/>
      <c r="CS86" s="258"/>
      <c r="CT86" s="258"/>
      <c r="CU86" s="258"/>
      <c r="CV86" s="258"/>
      <c r="CW86" s="258"/>
      <c r="CX86" s="258"/>
      <c r="CY86" s="258"/>
      <c r="CZ86" s="258"/>
      <c r="DA86" s="258"/>
      <c r="DB86" s="258"/>
      <c r="DC86" s="258"/>
      <c r="DD86" s="258"/>
      <c r="DE86" s="258"/>
      <c r="DF86" s="258"/>
      <c r="DG86" s="258"/>
      <c r="DH86" s="258"/>
      <c r="DI86" s="258"/>
      <c r="DJ86" s="258"/>
      <c r="DK86" s="258"/>
      <c r="DL86" s="258"/>
      <c r="DM86" s="258"/>
      <c r="DN86" s="258"/>
      <c r="DO86" s="258"/>
      <c r="DP86" s="258"/>
      <c r="DQ86" s="258"/>
      <c r="DR86" s="258"/>
      <c r="DS86" s="258"/>
      <c r="DT86" s="258"/>
      <c r="DU86" s="258"/>
      <c r="DV86" s="258"/>
      <c r="DW86" s="258"/>
      <c r="DX86" s="258"/>
      <c r="DY86" s="258"/>
      <c r="DZ86" s="258"/>
      <c r="EA86" s="258"/>
      <c r="EB86" s="258"/>
      <c r="EC86" s="258"/>
      <c r="ED86" s="258"/>
      <c r="EE86" s="258"/>
      <c r="EF86" s="258"/>
      <c r="EG86" s="258"/>
      <c r="EH86" s="258"/>
    </row>
    <row r="87" spans="3:150">
      <c r="C87" s="27" t="s">
        <v>89</v>
      </c>
      <c r="D87" s="259"/>
      <c r="E87" s="259"/>
      <c r="F87" s="259"/>
      <c r="G87" s="259"/>
      <c r="H87" s="259"/>
      <c r="I87" s="259"/>
      <c r="J87" s="259"/>
      <c r="K87" s="259"/>
      <c r="L87" s="259"/>
      <c r="M87" s="259"/>
      <c r="N87" s="259"/>
      <c r="O87" s="259"/>
      <c r="P87" s="259"/>
      <c r="Q87" s="259"/>
      <c r="R87" s="259"/>
      <c r="S87" s="259"/>
      <c r="T87" s="259"/>
      <c r="U87" s="259"/>
      <c r="V87" s="259"/>
      <c r="W87" s="259"/>
      <c r="X87" s="259"/>
      <c r="Y87" s="259"/>
      <c r="Z87" s="259"/>
      <c r="AA87" s="259"/>
      <c r="AB87" s="259"/>
      <c r="AC87" s="259"/>
      <c r="AD87" s="259"/>
      <c r="AE87" s="259"/>
      <c r="AF87" s="259"/>
      <c r="AG87" s="259"/>
      <c r="AH87" s="259"/>
      <c r="AI87" s="259"/>
      <c r="AJ87" s="259"/>
      <c r="AK87" s="259"/>
      <c r="AL87" s="259"/>
      <c r="AM87" s="259"/>
      <c r="AN87" s="259"/>
      <c r="AO87" s="259"/>
      <c r="AP87" s="259"/>
      <c r="AQ87" s="259"/>
      <c r="AR87" s="259"/>
      <c r="AS87" s="259"/>
      <c r="AT87" s="259"/>
      <c r="AU87" s="259"/>
      <c r="AV87" s="259"/>
      <c r="AW87" s="259"/>
      <c r="AX87" s="259"/>
      <c r="AY87" s="259"/>
      <c r="AZ87" s="259"/>
      <c r="BA87" s="259"/>
      <c r="BB87" s="259"/>
      <c r="BC87" s="259"/>
      <c r="BD87" s="259"/>
      <c r="BE87" s="259"/>
      <c r="BF87" s="259"/>
      <c r="BG87" s="259"/>
      <c r="BH87" s="259"/>
      <c r="BI87" s="259"/>
      <c r="BJ87" s="259"/>
      <c r="BK87" s="259"/>
      <c r="BL87" s="259"/>
      <c r="BM87" s="259"/>
      <c r="BN87" s="259"/>
      <c r="BO87" s="259"/>
      <c r="BP87" s="259"/>
      <c r="BQ87" s="259"/>
      <c r="BR87" s="259"/>
      <c r="BS87" s="259"/>
      <c r="BT87" s="259"/>
      <c r="BU87" s="259"/>
      <c r="BV87" s="259"/>
      <c r="BW87" s="259"/>
      <c r="BX87" s="259"/>
      <c r="BY87" s="259"/>
      <c r="BZ87" s="259"/>
      <c r="CA87" s="259"/>
      <c r="CB87" s="259"/>
      <c r="CC87" s="259"/>
      <c r="CD87" s="259"/>
      <c r="CE87" s="259"/>
      <c r="CF87" s="259"/>
      <c r="CG87" s="259"/>
      <c r="CH87" s="259"/>
      <c r="CI87" s="259"/>
      <c r="CJ87" s="259"/>
      <c r="CK87" s="259"/>
      <c r="CL87" s="259"/>
      <c r="CM87" s="259"/>
      <c r="CN87" s="259"/>
      <c r="CO87" s="259"/>
      <c r="CP87" s="259"/>
      <c r="CQ87" s="259"/>
      <c r="CR87" s="259"/>
      <c r="CS87" s="259"/>
      <c r="CT87" s="259"/>
      <c r="CU87" s="259"/>
      <c r="CV87" s="259"/>
      <c r="CW87" s="259"/>
      <c r="CX87" s="259"/>
      <c r="CY87" s="259"/>
      <c r="CZ87" s="259"/>
      <c r="DA87" s="259"/>
      <c r="DB87" s="259"/>
      <c r="DC87" s="259"/>
      <c r="DD87" s="259"/>
      <c r="DE87" s="259"/>
      <c r="DF87" s="259"/>
      <c r="DG87" s="259"/>
      <c r="DH87" s="259"/>
      <c r="DI87" s="259"/>
      <c r="DJ87" s="259"/>
      <c r="DK87" s="259"/>
      <c r="DL87" s="259"/>
      <c r="DM87" s="259"/>
      <c r="DN87" s="259"/>
      <c r="DO87" s="259"/>
      <c r="DP87" s="259"/>
      <c r="DQ87" s="259"/>
      <c r="DR87" s="259"/>
      <c r="DS87" s="259"/>
      <c r="DT87" s="259"/>
      <c r="DU87" s="259"/>
      <c r="DV87" s="259"/>
      <c r="DW87" s="259"/>
      <c r="DX87" s="259"/>
      <c r="DY87" s="259"/>
      <c r="DZ87" s="259"/>
      <c r="EA87" s="259"/>
      <c r="EB87" s="259"/>
      <c r="EC87" s="259"/>
      <c r="ED87" s="259"/>
      <c r="EE87" s="259"/>
      <c r="EF87" s="259"/>
      <c r="EG87" s="259"/>
      <c r="EH87" s="259"/>
    </row>
    <row r="89" spans="3:150">
      <c r="D89" s="68"/>
      <c r="BV89" s="68"/>
    </row>
  </sheetData>
  <sheetProtection formatCells="0" formatColumns="0" autoFilter="0" pivotTables="0"/>
  <mergeCells count="74">
    <mergeCell ref="EB3:EC3"/>
    <mergeCell ref="DE3:DF3"/>
    <mergeCell ref="DM3:DN3"/>
    <mergeCell ref="EF3:EG3"/>
    <mergeCell ref="B75:C75"/>
    <mergeCell ref="ED3:EE3"/>
    <mergeCell ref="Y3:AA3"/>
    <mergeCell ref="B70:C70"/>
    <mergeCell ref="J3:L3"/>
    <mergeCell ref="BM2:BO3"/>
    <mergeCell ref="BP3:BR3"/>
    <mergeCell ref="M3:O3"/>
    <mergeCell ref="BP2:CA2"/>
    <mergeCell ref="D2:X2"/>
    <mergeCell ref="AV3:AX3"/>
    <mergeCell ref="Y2:AG2"/>
    <mergeCell ref="BS3:BU3"/>
    <mergeCell ref="DS3:DU3"/>
    <mergeCell ref="DC3:DD3"/>
    <mergeCell ref="AK3:AM3"/>
    <mergeCell ref="AN3:AP3"/>
    <mergeCell ref="AQ3:AS3"/>
    <mergeCell ref="BV3:BX3"/>
    <mergeCell ref="CE3:CG3"/>
    <mergeCell ref="CI3:CJ3"/>
    <mergeCell ref="CK3:CL3"/>
    <mergeCell ref="ES2:ET2"/>
    <mergeCell ref="B76:C76"/>
    <mergeCell ref="B71:C71"/>
    <mergeCell ref="B72:C72"/>
    <mergeCell ref="B73:C73"/>
    <mergeCell ref="EI2:EI3"/>
    <mergeCell ref="CN2:CO2"/>
    <mergeCell ref="CE2:CM2"/>
    <mergeCell ref="AH2:AU2"/>
    <mergeCell ref="AV2:BA2"/>
    <mergeCell ref="BB2:BL2"/>
    <mergeCell ref="BH3:BJ3"/>
    <mergeCell ref="AY3:BA3"/>
    <mergeCell ref="BB3:BD3"/>
    <mergeCell ref="BE3:BG3"/>
    <mergeCell ref="BY3:CA3"/>
    <mergeCell ref="DS2:EH2"/>
    <mergeCell ref="ER70:ES70"/>
    <mergeCell ref="D78:AU80"/>
    <mergeCell ref="EJ3:EK3"/>
    <mergeCell ref="AV78:CD80"/>
    <mergeCell ref="CE78:EK80"/>
    <mergeCell ref="D3:F3"/>
    <mergeCell ref="G3:I3"/>
    <mergeCell ref="P3:R3"/>
    <mergeCell ref="S3:U3"/>
    <mergeCell ref="V3:X3"/>
    <mergeCell ref="AB3:AD3"/>
    <mergeCell ref="AE3:AG3"/>
    <mergeCell ref="AH3:AJ3"/>
    <mergeCell ref="DO3:DQ3"/>
    <mergeCell ref="CB2:CD3"/>
    <mergeCell ref="DV3:DW3"/>
    <mergeCell ref="ES3:ET3"/>
    <mergeCell ref="EJ2:EK2"/>
    <mergeCell ref="CP2:CP3"/>
    <mergeCell ref="CQ3:CR3"/>
    <mergeCell ref="CS3:CT3"/>
    <mergeCell ref="CU3:CV3"/>
    <mergeCell ref="CW3:CX3"/>
    <mergeCell ref="CY3:CZ3"/>
    <mergeCell ref="DA3:DB3"/>
    <mergeCell ref="DG3:DH3"/>
    <mergeCell ref="DI3:DJ3"/>
    <mergeCell ref="DK3:DL3"/>
    <mergeCell ref="DX3:DY3"/>
    <mergeCell ref="DZ3:EA3"/>
    <mergeCell ref="CQ2:DR2"/>
  </mergeCells>
  <conditionalFormatting sqref="C13:C17">
    <cfRule type="duplicateValues" dxfId="501" priority="25"/>
  </conditionalFormatting>
  <conditionalFormatting sqref="C22">
    <cfRule type="duplicateValues" dxfId="500" priority="9"/>
  </conditionalFormatting>
  <conditionalFormatting sqref="C23:C24">
    <cfRule type="duplicateValues" dxfId="499" priority="16"/>
  </conditionalFormatting>
  <conditionalFormatting sqref="C24:C25">
    <cfRule type="duplicateValues" dxfId="498" priority="17"/>
  </conditionalFormatting>
  <conditionalFormatting sqref="C25:C26">
    <cfRule type="duplicateValues" dxfId="497" priority="20"/>
  </conditionalFormatting>
  <conditionalFormatting sqref="C26:C27">
    <cfRule type="duplicateValues" dxfId="496" priority="22"/>
  </conditionalFormatting>
  <conditionalFormatting sqref="C28:C29">
    <cfRule type="duplicateValues" dxfId="495" priority="15"/>
  </conditionalFormatting>
  <conditionalFormatting sqref="C29:C30">
    <cfRule type="duplicateValues" dxfId="494" priority="8"/>
  </conditionalFormatting>
  <conditionalFormatting sqref="C30:C31">
    <cfRule type="duplicateValues" dxfId="493" priority="5"/>
  </conditionalFormatting>
  <conditionalFormatting sqref="C38">
    <cfRule type="duplicateValues" dxfId="492" priority="11"/>
  </conditionalFormatting>
  <conditionalFormatting sqref="C42">
    <cfRule type="duplicateValues" dxfId="491" priority="21"/>
  </conditionalFormatting>
  <conditionalFormatting sqref="C43">
    <cfRule type="duplicateValues" dxfId="490" priority="12"/>
  </conditionalFormatting>
  <conditionalFormatting sqref="C45">
    <cfRule type="duplicateValues" dxfId="489" priority="13"/>
  </conditionalFormatting>
  <conditionalFormatting sqref="C46">
    <cfRule type="duplicateValues" dxfId="488" priority="23"/>
  </conditionalFormatting>
  <conditionalFormatting sqref="C47">
    <cfRule type="duplicateValues" dxfId="487" priority="4"/>
  </conditionalFormatting>
  <conditionalFormatting sqref="C48">
    <cfRule type="duplicateValues" dxfId="486" priority="14"/>
  </conditionalFormatting>
  <conditionalFormatting sqref="C49">
    <cfRule type="duplicateValues" dxfId="485" priority="3"/>
  </conditionalFormatting>
  <conditionalFormatting sqref="C50">
    <cfRule type="duplicateValues" dxfId="484" priority="24"/>
  </conditionalFormatting>
  <conditionalFormatting sqref="C51">
    <cfRule type="duplicateValues" dxfId="483" priority="6"/>
  </conditionalFormatting>
  <conditionalFormatting sqref="C52">
    <cfRule type="duplicateValues" dxfId="482" priority="7"/>
  </conditionalFormatting>
  <conditionalFormatting sqref="C53">
    <cfRule type="duplicateValues" dxfId="481" priority="1"/>
  </conditionalFormatting>
  <conditionalFormatting sqref="C54">
    <cfRule type="duplicateValues" dxfId="480" priority="19"/>
  </conditionalFormatting>
  <conditionalFormatting sqref="C57">
    <cfRule type="duplicateValues" dxfId="479" priority="18"/>
  </conditionalFormatting>
  <conditionalFormatting sqref="C60">
    <cfRule type="duplicateValues" dxfId="478" priority="10"/>
  </conditionalFormatting>
  <conditionalFormatting sqref="C60:C61 C57 C42:C43 C45:C54 C13:C17 C22:C29">
    <cfRule type="duplicateValues" dxfId="477" priority="27"/>
  </conditionalFormatting>
  <conditionalFormatting sqref="C61">
    <cfRule type="duplicateValues" dxfId="476" priority="2"/>
  </conditionalFormatting>
  <conditionalFormatting sqref="ES60:ES68">
    <cfRule type="duplicateValues" dxfId="475" priority="26"/>
  </conditionalFormatting>
  <pageMargins left="0.7" right="0.7" top="0.75" bottom="0.75" header="0.3" footer="0.3"/>
  <pageSetup paperSize="9" scale="51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500-000000000000}">
          <x14:formula1>
            <xm:f>'Distributor Master'!$B:$B</xm:f>
          </x14:formula1>
          <xm:sqref>C6:C68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pageSetUpPr fitToPage="1"/>
  </sheetPr>
  <dimension ref="B1:ET89"/>
  <sheetViews>
    <sheetView zoomScale="85" zoomScaleNormal="85" workbookViewId="0">
      <pane xSplit="3" ySplit="5" topLeftCell="D6" activePane="bottomRight" state="frozen"/>
      <selection activeCell="EH76" sqref="EH76"/>
      <selection pane="topRight" activeCell="EH76" sqref="EH76"/>
      <selection pane="bottomLeft" activeCell="EH76" sqref="EH76"/>
      <selection pane="bottomRight" activeCell="C40" sqref="C40"/>
    </sheetView>
  </sheetViews>
  <sheetFormatPr defaultColWidth="9.140625" defaultRowHeight="15"/>
  <cols>
    <col min="1" max="1" width="2.5703125" customWidth="1"/>
    <col min="2" max="2" width="6.140625" style="53" bestFit="1" customWidth="1"/>
    <col min="3" max="3" width="25.7109375" style="53" customWidth="1"/>
    <col min="4" max="4" width="5.7109375" customWidth="1"/>
    <col min="5" max="19" width="5.7109375" hidden="1" customWidth="1"/>
    <col min="20" max="20" width="5.7109375" customWidth="1"/>
    <col min="21" max="21" width="5.7109375" hidden="1" customWidth="1"/>
    <col min="22" max="22" width="5.7109375" customWidth="1"/>
    <col min="23" max="27" width="5.7109375" hidden="1" customWidth="1"/>
    <col min="28" max="28" width="6" hidden="1" customWidth="1"/>
    <col min="29" max="33" width="5.7109375" hidden="1" customWidth="1"/>
    <col min="34" max="34" width="5.7109375" customWidth="1"/>
    <col min="35" max="36" width="5.7109375" hidden="1" customWidth="1"/>
    <col min="37" max="37" width="6.28515625" customWidth="1"/>
    <col min="38" max="39" width="5.7109375" hidden="1" customWidth="1"/>
    <col min="40" max="40" width="5.7109375" customWidth="1"/>
    <col min="41" max="45" width="5.7109375" hidden="1" customWidth="1"/>
    <col min="46" max="47" width="5.7109375" customWidth="1"/>
    <col min="48" max="53" width="5.7109375" hidden="1" customWidth="1"/>
    <col min="54" max="54" width="5.7109375" customWidth="1"/>
    <col min="55" max="60" width="5.7109375" hidden="1" customWidth="1"/>
    <col min="61" max="61" width="5.7109375" customWidth="1"/>
    <col min="62" max="63" width="5.7109375" hidden="1" customWidth="1"/>
    <col min="64" max="64" width="5.7109375" customWidth="1"/>
    <col min="65" max="83" width="5.7109375" hidden="1" customWidth="1"/>
    <col min="84" max="84" width="6.28515625" customWidth="1"/>
    <col min="85" max="86" width="5.7109375" hidden="1" customWidth="1"/>
    <col min="87" max="87" width="5.7109375" customWidth="1"/>
    <col min="88" max="88" width="4.85546875" hidden="1" customWidth="1"/>
    <col min="89" max="89" width="6.28515625" customWidth="1"/>
    <col min="90" max="90" width="5.5703125" hidden="1" customWidth="1"/>
    <col min="91" max="93" width="5.7109375" hidden="1" customWidth="1"/>
    <col min="94" max="94" width="6.7109375" customWidth="1"/>
    <col min="95" max="138" width="5.7109375" hidden="1" customWidth="1"/>
    <col min="139" max="139" width="10.5703125" customWidth="1"/>
    <col min="140" max="140" width="17.7109375" customWidth="1"/>
    <col min="141" max="141" width="8.42578125" customWidth="1"/>
    <col min="142" max="142" width="14" customWidth="1"/>
    <col min="147" max="147" width="3.5703125" customWidth="1"/>
    <col min="148" max="148" width="6.85546875" bestFit="1" customWidth="1"/>
    <col min="149" max="149" width="31.140625" bestFit="1" customWidth="1"/>
    <col min="150" max="150" width="20.140625" bestFit="1" customWidth="1"/>
    <col min="151" max="151" width="3.7109375" customWidth="1"/>
  </cols>
  <sheetData>
    <row r="1" spans="2:150" ht="13.5" customHeight="1" thickBot="1"/>
    <row r="2" spans="2:150" ht="15" customHeight="1">
      <c r="B2" s="19" t="s">
        <v>0</v>
      </c>
      <c r="C2" s="54" t="s">
        <v>138</v>
      </c>
      <c r="D2" s="782" t="s">
        <v>2</v>
      </c>
      <c r="E2" s="782"/>
      <c r="F2" s="782"/>
      <c r="G2" s="782"/>
      <c r="H2" s="782"/>
      <c r="I2" s="782"/>
      <c r="J2" s="782"/>
      <c r="K2" s="782"/>
      <c r="L2" s="782"/>
      <c r="M2" s="782"/>
      <c r="N2" s="782"/>
      <c r="O2" s="782"/>
      <c r="P2" s="782"/>
      <c r="Q2" s="782"/>
      <c r="R2" s="782"/>
      <c r="S2" s="782"/>
      <c r="T2" s="782"/>
      <c r="U2" s="782"/>
      <c r="V2" s="782"/>
      <c r="W2" s="782"/>
      <c r="X2" s="782"/>
      <c r="Y2" s="769" t="s">
        <v>3</v>
      </c>
      <c r="Z2" s="770"/>
      <c r="AA2" s="770"/>
      <c r="AB2" s="770"/>
      <c r="AC2" s="770"/>
      <c r="AD2" s="770"/>
      <c r="AE2" s="770"/>
      <c r="AF2" s="770"/>
      <c r="AG2" s="771"/>
      <c r="AH2" s="671" t="s">
        <v>4</v>
      </c>
      <c r="AI2" s="671"/>
      <c r="AJ2" s="671"/>
      <c r="AK2" s="671"/>
      <c r="AL2" s="671"/>
      <c r="AM2" s="671"/>
      <c r="AN2" s="671"/>
      <c r="AO2" s="671"/>
      <c r="AP2" s="671"/>
      <c r="AQ2" s="671"/>
      <c r="AR2" s="671"/>
      <c r="AS2" s="671"/>
      <c r="AT2" s="671"/>
      <c r="AU2" s="671"/>
      <c r="AV2" s="764" t="s">
        <v>5</v>
      </c>
      <c r="AW2" s="764"/>
      <c r="AX2" s="764"/>
      <c r="AY2" s="764"/>
      <c r="AZ2" s="764"/>
      <c r="BA2" s="764"/>
      <c r="BB2" s="765" t="s">
        <v>6</v>
      </c>
      <c r="BC2" s="765"/>
      <c r="BD2" s="765"/>
      <c r="BE2" s="765"/>
      <c r="BF2" s="765"/>
      <c r="BG2" s="765"/>
      <c r="BH2" s="765"/>
      <c r="BI2" s="765"/>
      <c r="BJ2" s="765"/>
      <c r="BK2" s="765"/>
      <c r="BL2" s="765"/>
      <c r="BM2" s="671" t="s">
        <v>7</v>
      </c>
      <c r="BN2" s="671"/>
      <c r="BO2" s="671"/>
      <c r="BP2" s="811" t="s">
        <v>8</v>
      </c>
      <c r="BQ2" s="812"/>
      <c r="BR2" s="812"/>
      <c r="BS2" s="812"/>
      <c r="BT2" s="812"/>
      <c r="BU2" s="812"/>
      <c r="BV2" s="812"/>
      <c r="BW2" s="812"/>
      <c r="BX2" s="812"/>
      <c r="BY2" s="812"/>
      <c r="BZ2" s="812"/>
      <c r="CA2" s="813"/>
      <c r="CB2" s="671" t="s">
        <v>528</v>
      </c>
      <c r="CC2" s="671"/>
      <c r="CD2" s="671"/>
      <c r="CE2" s="739" t="s">
        <v>9</v>
      </c>
      <c r="CF2" s="740"/>
      <c r="CG2" s="740"/>
      <c r="CH2" s="740"/>
      <c r="CI2" s="740"/>
      <c r="CJ2" s="740"/>
      <c r="CK2" s="740"/>
      <c r="CL2" s="740"/>
      <c r="CM2" s="740"/>
      <c r="CN2" s="740" t="s">
        <v>404</v>
      </c>
      <c r="CO2" s="741"/>
      <c r="CP2" s="780" t="s">
        <v>223</v>
      </c>
      <c r="CQ2" s="764" t="s">
        <v>10</v>
      </c>
      <c r="CR2" s="764"/>
      <c r="CS2" s="764"/>
      <c r="CT2" s="764"/>
      <c r="CU2" s="764"/>
      <c r="CV2" s="764"/>
      <c r="CW2" s="764"/>
      <c r="CX2" s="764"/>
      <c r="CY2" s="764"/>
      <c r="CZ2" s="764"/>
      <c r="DA2" s="764"/>
      <c r="DB2" s="764"/>
      <c r="DC2" s="764"/>
      <c r="DD2" s="764"/>
      <c r="DE2" s="764"/>
      <c r="DF2" s="764"/>
      <c r="DG2" s="764"/>
      <c r="DH2" s="764"/>
      <c r="DI2" s="764"/>
      <c r="DJ2" s="764"/>
      <c r="DK2" s="764"/>
      <c r="DL2" s="764"/>
      <c r="DM2" s="764"/>
      <c r="DN2" s="764"/>
      <c r="DO2" s="764"/>
      <c r="DP2" s="764"/>
      <c r="DQ2" s="764"/>
      <c r="DR2" s="764"/>
      <c r="DS2" s="815" t="s">
        <v>256</v>
      </c>
      <c r="DT2" s="817"/>
      <c r="DU2" s="817"/>
      <c r="DV2" s="817"/>
      <c r="DW2" s="817"/>
      <c r="DX2" s="817"/>
      <c r="DY2" s="817"/>
      <c r="DZ2" s="817"/>
      <c r="EA2" s="817"/>
      <c r="EB2" s="817"/>
      <c r="EC2" s="817"/>
      <c r="ED2" s="817"/>
      <c r="EE2" s="817"/>
      <c r="EF2" s="817"/>
      <c r="EG2" s="817"/>
      <c r="EH2" s="816"/>
      <c r="EI2" s="781" t="s">
        <v>257</v>
      </c>
      <c r="EJ2" s="814" t="s">
        <v>236</v>
      </c>
      <c r="EK2" s="814"/>
      <c r="ER2" s="14" t="s">
        <v>0</v>
      </c>
      <c r="ES2" s="772" t="s">
        <v>1</v>
      </c>
      <c r="ET2" s="773"/>
    </row>
    <row r="3" spans="2:150" ht="60" customHeight="1">
      <c r="B3" s="55">
        <v>46262</v>
      </c>
      <c r="C3" s="51" t="s">
        <v>314</v>
      </c>
      <c r="D3" s="764" t="s">
        <v>333</v>
      </c>
      <c r="E3" s="764"/>
      <c r="F3" s="764"/>
      <c r="G3" s="768" t="s">
        <v>547</v>
      </c>
      <c r="H3" s="768"/>
      <c r="I3" s="768"/>
      <c r="J3" s="795" t="s">
        <v>800</v>
      </c>
      <c r="K3" s="796"/>
      <c r="L3" s="797"/>
      <c r="M3" s="795" t="s">
        <v>512</v>
      </c>
      <c r="N3" s="796"/>
      <c r="O3" s="797"/>
      <c r="P3" s="774" t="s">
        <v>567</v>
      </c>
      <c r="Q3" s="774"/>
      <c r="R3" s="774"/>
      <c r="S3" s="768" t="s">
        <v>568</v>
      </c>
      <c r="T3" s="768"/>
      <c r="U3" s="768"/>
      <c r="V3" s="775" t="s">
        <v>569</v>
      </c>
      <c r="W3" s="776"/>
      <c r="X3" s="776"/>
      <c r="Y3" s="798" t="s">
        <v>456</v>
      </c>
      <c r="Z3" s="799"/>
      <c r="AA3" s="800"/>
      <c r="AB3" s="777" t="s">
        <v>1056</v>
      </c>
      <c r="AC3" s="777"/>
      <c r="AD3" s="777"/>
      <c r="AE3" s="778" t="s">
        <v>501</v>
      </c>
      <c r="AF3" s="778"/>
      <c r="AG3" s="778"/>
      <c r="AH3" s="779" t="s">
        <v>335</v>
      </c>
      <c r="AI3" s="779"/>
      <c r="AJ3" s="779"/>
      <c r="AK3" s="764" t="s">
        <v>336</v>
      </c>
      <c r="AL3" s="764"/>
      <c r="AM3" s="764"/>
      <c r="AN3" s="766" t="s">
        <v>337</v>
      </c>
      <c r="AO3" s="766"/>
      <c r="AP3" s="766"/>
      <c r="AQ3" s="767" t="s">
        <v>338</v>
      </c>
      <c r="AR3" s="767"/>
      <c r="AS3" s="767"/>
      <c r="AT3" s="45" t="s">
        <v>523</v>
      </c>
      <c r="AU3" s="45" t="s">
        <v>339</v>
      </c>
      <c r="AV3" s="768" t="s">
        <v>340</v>
      </c>
      <c r="AW3" s="768"/>
      <c r="AX3" s="768"/>
      <c r="AY3" s="788" t="s">
        <v>12</v>
      </c>
      <c r="AZ3" s="788"/>
      <c r="BA3" s="788"/>
      <c r="BB3" s="789" t="s">
        <v>341</v>
      </c>
      <c r="BC3" s="789"/>
      <c r="BD3" s="789"/>
      <c r="BE3" s="671" t="s">
        <v>342</v>
      </c>
      <c r="BF3" s="671"/>
      <c r="BG3" s="671"/>
      <c r="BH3" s="767" t="s">
        <v>343</v>
      </c>
      <c r="BI3" s="767"/>
      <c r="BJ3" s="767"/>
      <c r="BK3" s="46" t="s">
        <v>254</v>
      </c>
      <c r="BL3" s="46" t="s">
        <v>344</v>
      </c>
      <c r="BM3" s="671"/>
      <c r="BN3" s="671"/>
      <c r="BO3" s="671"/>
      <c r="BP3" s="790" t="s">
        <v>345</v>
      </c>
      <c r="BQ3" s="790"/>
      <c r="BR3" s="790"/>
      <c r="BS3" s="767" t="s">
        <v>255</v>
      </c>
      <c r="BT3" s="767"/>
      <c r="BU3" s="767"/>
      <c r="BV3" s="791" t="s">
        <v>346</v>
      </c>
      <c r="BW3" s="791"/>
      <c r="BX3" s="791"/>
      <c r="BY3" s="719" t="s">
        <v>13</v>
      </c>
      <c r="BZ3" s="719"/>
      <c r="CA3" s="719"/>
      <c r="CB3" s="671"/>
      <c r="CC3" s="671"/>
      <c r="CD3" s="671"/>
      <c r="CE3" s="671" t="s">
        <v>260</v>
      </c>
      <c r="CF3" s="671"/>
      <c r="CG3" s="671"/>
      <c r="CH3" s="314" t="s">
        <v>435</v>
      </c>
      <c r="CI3" s="719" t="s">
        <v>347</v>
      </c>
      <c r="CJ3" s="719"/>
      <c r="CK3" s="672" t="s">
        <v>348</v>
      </c>
      <c r="CL3" s="672"/>
      <c r="CM3" s="47" t="s">
        <v>515</v>
      </c>
      <c r="CN3" s="47" t="s">
        <v>221</v>
      </c>
      <c r="CO3" s="15" t="s">
        <v>222</v>
      </c>
      <c r="CP3" s="780"/>
      <c r="CQ3" s="786" t="s">
        <v>349</v>
      </c>
      <c r="CR3" s="786"/>
      <c r="CS3" s="671" t="s">
        <v>350</v>
      </c>
      <c r="CT3" s="671"/>
      <c r="CU3" s="719" t="s">
        <v>351</v>
      </c>
      <c r="CV3" s="719"/>
      <c r="CW3" s="787" t="s">
        <v>352</v>
      </c>
      <c r="CX3" s="787"/>
      <c r="CY3" s="804" t="s">
        <v>360</v>
      </c>
      <c r="CZ3" s="805"/>
      <c r="DA3" s="804" t="s">
        <v>361</v>
      </c>
      <c r="DB3" s="805"/>
      <c r="DC3" s="769" t="s">
        <v>774</v>
      </c>
      <c r="DD3" s="771"/>
      <c r="DE3" s="769" t="s">
        <v>775</v>
      </c>
      <c r="DF3" s="771"/>
      <c r="DG3" s="768" t="s">
        <v>353</v>
      </c>
      <c r="DH3" s="768"/>
      <c r="DI3" s="815" t="s">
        <v>418</v>
      </c>
      <c r="DJ3" s="816"/>
      <c r="DK3" s="815" t="s">
        <v>419</v>
      </c>
      <c r="DL3" s="816"/>
      <c r="DM3" s="815" t="s">
        <v>420</v>
      </c>
      <c r="DN3" s="816"/>
      <c r="DO3" s="818" t="s">
        <v>776</v>
      </c>
      <c r="DP3" s="819"/>
      <c r="DQ3" s="820"/>
      <c r="DR3" s="56" t="s">
        <v>354</v>
      </c>
      <c r="DS3" s="801" t="s">
        <v>454</v>
      </c>
      <c r="DT3" s="802"/>
      <c r="DU3" s="803"/>
      <c r="DV3" s="821" t="s">
        <v>1064</v>
      </c>
      <c r="DW3" s="822"/>
      <c r="DX3" s="672" t="s">
        <v>245</v>
      </c>
      <c r="DY3" s="672"/>
      <c r="DZ3" s="764" t="s">
        <v>245</v>
      </c>
      <c r="EA3" s="764"/>
      <c r="EB3" s="790" t="s">
        <v>1060</v>
      </c>
      <c r="EC3" s="790"/>
      <c r="ED3" s="793" t="s">
        <v>280</v>
      </c>
      <c r="EE3" s="793"/>
      <c r="EF3" s="699" t="s">
        <v>559</v>
      </c>
      <c r="EG3" s="699"/>
      <c r="EH3" s="57" t="s">
        <v>279</v>
      </c>
      <c r="EI3" s="781"/>
      <c r="EJ3" s="794" t="s">
        <v>265</v>
      </c>
      <c r="EK3" s="794"/>
      <c r="ER3" s="55">
        <f>B3</f>
        <v>46262</v>
      </c>
      <c r="ES3" s="783" t="s">
        <v>11</v>
      </c>
      <c r="ET3" s="784"/>
    </row>
    <row r="4" spans="2:150" ht="27.75" customHeight="1">
      <c r="B4" s="73" t="s">
        <v>14</v>
      </c>
      <c r="C4" s="73" t="s">
        <v>15</v>
      </c>
      <c r="D4" s="74" t="s">
        <v>239</v>
      </c>
      <c r="E4" s="75" t="s">
        <v>111</v>
      </c>
      <c r="F4" s="76" t="s">
        <v>231</v>
      </c>
      <c r="G4" s="74" t="s">
        <v>239</v>
      </c>
      <c r="H4" s="75" t="s">
        <v>111</v>
      </c>
      <c r="I4" s="76" t="s">
        <v>231</v>
      </c>
      <c r="J4" s="323" t="s">
        <v>443</v>
      </c>
      <c r="K4" s="75" t="s">
        <v>444</v>
      </c>
      <c r="L4" s="76" t="s">
        <v>231</v>
      </c>
      <c r="M4" s="323" t="s">
        <v>443</v>
      </c>
      <c r="N4" s="75" t="s">
        <v>444</v>
      </c>
      <c r="O4" s="76" t="s">
        <v>231</v>
      </c>
      <c r="P4" s="410" t="s">
        <v>443</v>
      </c>
      <c r="Q4" s="75" t="s">
        <v>111</v>
      </c>
      <c r="R4" s="76" t="s">
        <v>231</v>
      </c>
      <c r="S4" s="77" t="s">
        <v>443</v>
      </c>
      <c r="T4" s="75" t="s">
        <v>111</v>
      </c>
      <c r="U4" s="76" t="s">
        <v>231</v>
      </c>
      <c r="V4" s="419" t="s">
        <v>443</v>
      </c>
      <c r="W4" s="75" t="s">
        <v>111</v>
      </c>
      <c r="X4" s="76" t="s">
        <v>231</v>
      </c>
      <c r="Y4" s="74" t="s">
        <v>16</v>
      </c>
      <c r="Z4" s="76" t="s">
        <v>242</v>
      </c>
      <c r="AA4" s="376" t="s">
        <v>157</v>
      </c>
      <c r="AB4" s="77" t="s">
        <v>16</v>
      </c>
      <c r="AC4" s="78" t="s">
        <v>242</v>
      </c>
      <c r="AD4" s="76" t="s">
        <v>263</v>
      </c>
      <c r="AE4" s="354" t="s">
        <v>16</v>
      </c>
      <c r="AF4" s="78" t="s">
        <v>242</v>
      </c>
      <c r="AG4" s="76" t="s">
        <v>263</v>
      </c>
      <c r="AH4" s="74" t="s">
        <v>239</v>
      </c>
      <c r="AI4" s="79" t="s">
        <v>111</v>
      </c>
      <c r="AJ4" s="76" t="s">
        <v>219</v>
      </c>
      <c r="AK4" s="74" t="s">
        <v>239</v>
      </c>
      <c r="AL4" s="79" t="s">
        <v>111</v>
      </c>
      <c r="AM4" s="76" t="s">
        <v>219</v>
      </c>
      <c r="AN4" s="74" t="s">
        <v>239</v>
      </c>
      <c r="AO4" s="79" t="s">
        <v>111</v>
      </c>
      <c r="AP4" s="76" t="s">
        <v>219</v>
      </c>
      <c r="AQ4" s="74" t="s">
        <v>239</v>
      </c>
      <c r="AR4" s="79" t="s">
        <v>111</v>
      </c>
      <c r="AS4" s="76" t="s">
        <v>219</v>
      </c>
      <c r="AT4" s="385" t="s">
        <v>99</v>
      </c>
      <c r="AU4" s="80" t="s">
        <v>99</v>
      </c>
      <c r="AV4" s="77" t="s">
        <v>16</v>
      </c>
      <c r="AW4" s="78" t="s">
        <v>242</v>
      </c>
      <c r="AX4" s="76" t="s">
        <v>262</v>
      </c>
      <c r="AY4" s="77" t="s">
        <v>16</v>
      </c>
      <c r="AZ4" s="78" t="s">
        <v>242</v>
      </c>
      <c r="BA4" s="76" t="s">
        <v>262</v>
      </c>
      <c r="BB4" s="74" t="s">
        <v>239</v>
      </c>
      <c r="BC4" s="79" t="s">
        <v>111</v>
      </c>
      <c r="BD4" s="76" t="s">
        <v>219</v>
      </c>
      <c r="BE4" s="74" t="s">
        <v>239</v>
      </c>
      <c r="BF4" s="79" t="s">
        <v>111</v>
      </c>
      <c r="BG4" s="76" t="s">
        <v>219</v>
      </c>
      <c r="BH4" s="74" t="s">
        <v>239</v>
      </c>
      <c r="BI4" s="79" t="s">
        <v>111</v>
      </c>
      <c r="BJ4" s="76" t="s">
        <v>219</v>
      </c>
      <c r="BK4" s="385" t="s">
        <v>99</v>
      </c>
      <c r="BL4" s="80" t="s">
        <v>99</v>
      </c>
      <c r="BM4" s="74" t="s">
        <v>239</v>
      </c>
      <c r="BN4" s="79" t="s">
        <v>111</v>
      </c>
      <c r="BO4" s="76" t="s">
        <v>219</v>
      </c>
      <c r="BP4" s="81" t="s">
        <v>239</v>
      </c>
      <c r="BQ4" s="79" t="s">
        <v>111</v>
      </c>
      <c r="BR4" s="76" t="s">
        <v>219</v>
      </c>
      <c r="BS4" s="82" t="s">
        <v>421</v>
      </c>
      <c r="BT4" s="83" t="s">
        <v>234</v>
      </c>
      <c r="BU4" s="76" t="s">
        <v>262</v>
      </c>
      <c r="BV4" s="156" t="s">
        <v>422</v>
      </c>
      <c r="BW4" s="83" t="s">
        <v>234</v>
      </c>
      <c r="BX4" s="76" t="s">
        <v>262</v>
      </c>
      <c r="BY4" s="77" t="s">
        <v>422</v>
      </c>
      <c r="BZ4" s="83" t="s">
        <v>234</v>
      </c>
      <c r="CA4" s="76" t="s">
        <v>262</v>
      </c>
      <c r="CB4" s="74" t="s">
        <v>522</v>
      </c>
      <c r="CC4" s="79" t="s">
        <v>234</v>
      </c>
      <c r="CD4" s="76" t="s">
        <v>157</v>
      </c>
      <c r="CE4" s="77" t="s">
        <v>16</v>
      </c>
      <c r="CF4" s="79" t="s">
        <v>111</v>
      </c>
      <c r="CG4" s="76" t="s">
        <v>219</v>
      </c>
      <c r="CH4" s="313" t="s">
        <v>219</v>
      </c>
      <c r="CI4" s="83" t="s">
        <v>238</v>
      </c>
      <c r="CJ4" s="76" t="s">
        <v>219</v>
      </c>
      <c r="CK4" s="84" t="s">
        <v>238</v>
      </c>
      <c r="CL4" s="76" t="s">
        <v>219</v>
      </c>
      <c r="CM4" s="370" t="s">
        <v>238</v>
      </c>
      <c r="CN4" s="85" t="s">
        <v>235</v>
      </c>
      <c r="CO4" s="85" t="s">
        <v>235</v>
      </c>
      <c r="CP4" s="86" t="s">
        <v>17</v>
      </c>
      <c r="CQ4" s="77" t="s">
        <v>16</v>
      </c>
      <c r="CR4" s="87" t="s">
        <v>18</v>
      </c>
      <c r="CS4" s="77" t="s">
        <v>16</v>
      </c>
      <c r="CT4" s="87" t="s">
        <v>18</v>
      </c>
      <c r="CU4" s="77" t="s">
        <v>16</v>
      </c>
      <c r="CV4" s="87" t="s">
        <v>18</v>
      </c>
      <c r="CW4" s="77" t="s">
        <v>16</v>
      </c>
      <c r="CX4" s="87" t="s">
        <v>18</v>
      </c>
      <c r="CY4" s="77" t="s">
        <v>16</v>
      </c>
      <c r="CZ4" s="87" t="s">
        <v>18</v>
      </c>
      <c r="DA4" s="77" t="s">
        <v>16</v>
      </c>
      <c r="DB4" s="87" t="s">
        <v>18</v>
      </c>
      <c r="DC4" s="77" t="s">
        <v>16</v>
      </c>
      <c r="DD4" s="87" t="s">
        <v>18</v>
      </c>
      <c r="DE4" s="77" t="s">
        <v>16</v>
      </c>
      <c r="DF4" s="87" t="s">
        <v>18</v>
      </c>
      <c r="DG4" s="77" t="s">
        <v>16</v>
      </c>
      <c r="DH4" s="87" t="s">
        <v>18</v>
      </c>
      <c r="DI4" s="77" t="s">
        <v>16</v>
      </c>
      <c r="DJ4" s="87" t="s">
        <v>18</v>
      </c>
      <c r="DK4" s="77" t="s">
        <v>16</v>
      </c>
      <c r="DL4" s="87" t="s">
        <v>18</v>
      </c>
      <c r="DM4" s="77" t="s">
        <v>16</v>
      </c>
      <c r="DN4" s="87" t="s">
        <v>18</v>
      </c>
      <c r="DO4" s="77" t="s">
        <v>16</v>
      </c>
      <c r="DP4" s="87" t="s">
        <v>277</v>
      </c>
      <c r="DQ4" s="76" t="s">
        <v>278</v>
      </c>
      <c r="DR4" s="85" t="s">
        <v>19</v>
      </c>
      <c r="DS4" s="331" t="s">
        <v>16</v>
      </c>
      <c r="DT4" s="85" t="s">
        <v>160</v>
      </c>
      <c r="DU4" s="331" t="s">
        <v>157</v>
      </c>
      <c r="DV4" s="331" t="s">
        <v>16</v>
      </c>
      <c r="DW4" s="331" t="s">
        <v>157</v>
      </c>
      <c r="DX4" s="88" t="s">
        <v>159</v>
      </c>
      <c r="DY4" s="76" t="s">
        <v>526</v>
      </c>
      <c r="DZ4" s="313" t="s">
        <v>522</v>
      </c>
      <c r="EA4" s="76" t="s">
        <v>527</v>
      </c>
      <c r="EB4" s="313" t="s">
        <v>522</v>
      </c>
      <c r="EC4" s="76" t="s">
        <v>527</v>
      </c>
      <c r="ED4" s="89" t="s">
        <v>16</v>
      </c>
      <c r="EE4" s="76" t="s">
        <v>264</v>
      </c>
      <c r="EF4" s="407" t="s">
        <v>16</v>
      </c>
      <c r="EG4" s="76" t="s">
        <v>264</v>
      </c>
      <c r="EH4" s="100" t="s">
        <v>20</v>
      </c>
      <c r="EI4" s="103" t="s">
        <v>258</v>
      </c>
      <c r="EJ4" s="8" t="s">
        <v>1013</v>
      </c>
      <c r="EK4" s="58" t="s">
        <v>218</v>
      </c>
      <c r="EL4" s="345" t="s">
        <v>476</v>
      </c>
      <c r="EM4" s="345" t="s">
        <v>465</v>
      </c>
      <c r="ER4" s="91" t="s">
        <v>14</v>
      </c>
      <c r="ES4" s="92" t="s">
        <v>15</v>
      </c>
      <c r="ET4" s="93" t="s">
        <v>109</v>
      </c>
    </row>
    <row r="5" spans="2:150" ht="15" hidden="1" customHeight="1">
      <c r="B5" s="94" t="str">
        <f>B4</f>
        <v>Sr. No.</v>
      </c>
      <c r="C5" s="94" t="str">
        <f>C4</f>
        <v>DISTRIBUTOR NAME</v>
      </c>
      <c r="D5" s="94" t="str">
        <f>$D$2&amp;"//"&amp;$D$3&amp;"//"&amp;D4</f>
        <v>GAIA MILK //TM 500 ML// Crt</v>
      </c>
      <c r="E5" s="94" t="str">
        <f>$D$2&amp;"//"&amp;$D$3&amp;"//"&amp;E4</f>
        <v>GAIA MILK //TM 500 ML//Pkt</v>
      </c>
      <c r="F5" s="94" t="str">
        <f>$D$2&amp;"//"&amp;$D$3&amp;"//"&amp;F4</f>
        <v>GAIA MILK //TM 500 ML//Free
Pkt</v>
      </c>
      <c r="G5" s="94" t="str">
        <f>$D$2&amp;"//"&amp;$G$3&amp;"//"&amp;G4</f>
        <v>GAIA MILK //CM 500 ML// Crt</v>
      </c>
      <c r="H5" s="94" t="str">
        <f>$D$2&amp;"//"&amp;$G$3&amp;"//"&amp;H4</f>
        <v>GAIA MILK //CM 500 ML//Pkt</v>
      </c>
      <c r="I5" s="94" t="str">
        <f>$D$2&amp;"//"&amp;$G$3&amp;"//"&amp;I4</f>
        <v>GAIA MILK //CM 500 ML//Free
Pkt</v>
      </c>
      <c r="J5" s="94" t="str">
        <f>$D$2&amp;"//"&amp;$J$3&amp;"//"&amp;J4</f>
        <v>GAIA MILK //Maxx UHT 110 ml//CBX</v>
      </c>
      <c r="K5" s="94" t="str">
        <f>$D$2&amp;"//"&amp;$J$3&amp;"//"&amp;K4</f>
        <v>GAIA MILK //Maxx UHT 110 ml//Pc</v>
      </c>
      <c r="L5" s="94" t="str">
        <f>$D$2&amp;"//"&amp;$J$3&amp;"//"&amp;L4</f>
        <v>GAIA MILK //Maxx UHT 110 ml//Free
Pkt</v>
      </c>
      <c r="M5" s="94" t="str">
        <f>$D$2&amp;"//"&amp;$M$3&amp;"//"&amp;M4</f>
        <v>GAIA MILK //Gaia Maxx UHT 400ml//CBX</v>
      </c>
      <c r="N5" s="94" t="str">
        <f>$D$2&amp;"//"&amp;$M$3&amp;"//"&amp;N4</f>
        <v>GAIA MILK //Gaia Maxx UHT 400ml//Pc</v>
      </c>
      <c r="O5" s="94" t="str">
        <f>$D$2&amp;"//"&amp;$M$3&amp;"//"&amp;O4</f>
        <v>GAIA MILK //Gaia Maxx UHT 400ml//Free
Pkt</v>
      </c>
      <c r="P5" s="414" t="str">
        <f>$D$2&amp;"//"&amp;$P$3&amp;"//"&amp;P4</f>
        <v>GAIA MILK //Gaia Premium Milk UHT Tetra Pack 1 Ltr//CBX</v>
      </c>
      <c r="Q5" s="94" t="str">
        <f>$D$2&amp;"//"&amp;$P$3&amp;"//"&amp;Q4</f>
        <v>GAIA MILK //Gaia Premium Milk UHT Tetra Pack 1 Ltr//Pkt</v>
      </c>
      <c r="R5" s="94" t="str">
        <f>$D$2&amp;"//"&amp;$P$3&amp;"//"&amp;R4</f>
        <v>GAIA MILK //Gaia Premium Milk UHT Tetra Pack 1 Ltr//Free
Pkt</v>
      </c>
      <c r="S5" s="418" t="str">
        <f>$D$2&amp;"//"&amp;$S$3&amp;"//"&amp;S4</f>
        <v>GAIA MILK //Gaia Lite Milk UHT Tetra Pack 1Ltr//CBX</v>
      </c>
      <c r="T5" s="94" t="str">
        <f>$D$2&amp;"//"&amp;$S$3&amp;"//"&amp;T4</f>
        <v>GAIA MILK //Gaia Lite Milk UHT Tetra Pack 1Ltr//Pkt</v>
      </c>
      <c r="U5" s="94" t="str">
        <f>$D$2&amp;"//"&amp;$S$3&amp;"//"&amp;U4</f>
        <v>GAIA MILK //Gaia Lite Milk UHT Tetra Pack 1Ltr//Free
Pkt</v>
      </c>
      <c r="V5" s="423" t="str">
        <f>$D$2&amp;"//"&amp;$V$3&amp;"//"&amp;V4</f>
        <v>GAIA MILK //Gaia Gold Milk UHT Tetra Pack 1Ltr//CBX</v>
      </c>
      <c r="W5" s="94" t="str">
        <f>$D$2&amp;"//"&amp;$V$3&amp;"//"&amp;W4</f>
        <v>GAIA MILK //Gaia Gold Milk UHT Tetra Pack 1Ltr//Pkt</v>
      </c>
      <c r="X5" s="94" t="str">
        <f>$D$2&amp;"//"&amp;$V$3&amp;"//"&amp;X4</f>
        <v>GAIA MILK //Gaia Gold Milk UHT Tetra Pack 1Ltr//Free
Pkt</v>
      </c>
      <c r="Y5" s="161" t="str">
        <f>$Y$2&amp;"//"&amp;$Y$3&amp;"//"&amp;Y4</f>
        <v>GAIA CUPS DAHI //Gaia Mishti Doi 80g//BOX</v>
      </c>
      <c r="Z5" s="161" t="str">
        <f>$Y$2&amp;"//"&amp;$Y$3&amp;"//"&amp;Z4</f>
        <v>GAIA CUPS DAHI //Gaia Mishti Doi 80g//Cups</v>
      </c>
      <c r="AA5" s="379" t="str">
        <f>$Y$2&amp;"//"&amp;$Y$3&amp;"//"&amp;AA4</f>
        <v>GAIA CUPS DAHI //Gaia Mishti Doi 80g//Free Box</v>
      </c>
      <c r="AB5" s="94" t="str">
        <f>$Y$2&amp;"//"&amp;$AB$3&amp;"//"&amp;AB4</f>
        <v>GAIA CUPS DAHI //DAHI CUP 200 GRMS Box(6Pc) //BOX</v>
      </c>
      <c r="AC5" s="94" t="str">
        <f>$Y$2&amp;"//"&amp;$AB$3&amp;"//"&amp;AC4</f>
        <v>GAIA CUPS DAHI //DAHI CUP 200 GRMS Box(6Pc) //Cups</v>
      </c>
      <c r="AD5" s="94" t="str">
        <f>$Y$2&amp;"//"&amp;$AB$3&amp;"//"&amp;AD4</f>
        <v>GAIA CUPS DAHI //DAHI CUP 200 GRMS Box(6Pc) //Free
Box</v>
      </c>
      <c r="AE5" s="358" t="str">
        <f>$Y$2&amp;"//"&amp;$AE$3&amp;"//"&amp;AE4</f>
        <v>GAIA CUPS DAHI //DAHI CUP 200 GRMS //BOX</v>
      </c>
      <c r="AF5" s="94" t="str">
        <f>$Y$2&amp;"//"&amp;$AE$3&amp;"//"&amp;AF4</f>
        <v>GAIA CUPS DAHI //DAHI CUP 200 GRMS //Cups</v>
      </c>
      <c r="AG5" s="94" t="str">
        <f>$Y$2&amp;"//"&amp;$AE$3&amp;"//"&amp;AG4</f>
        <v>GAIA CUPS DAHI //DAHI CUP 200 GRMS //Free
Box</v>
      </c>
      <c r="AH5" s="94" t="str">
        <f>$AH$2&amp;"//"&amp;$AH$3&amp;"//"&amp;AH4</f>
        <v xml:space="preserve">     GAIA PLAIN DAHI //PD 200 GRMS// Crt</v>
      </c>
      <c r="AI5" s="94" t="str">
        <f>$AH$2&amp;"//"&amp;$AH$3&amp;"//"&amp;AI4</f>
        <v xml:space="preserve">     GAIA PLAIN DAHI //PD 200 GRMS//Pkt</v>
      </c>
      <c r="AJ5" s="94" t="str">
        <f>$AH$2&amp;"//"&amp;$AH$3&amp;"//"&amp;AJ4</f>
        <v xml:space="preserve">     GAIA PLAIN DAHI //PD 200 GRMS//Free 
Pkt</v>
      </c>
      <c r="AK5" s="94" t="str">
        <f>$AH$2&amp;"//"&amp;$AK$3&amp;"//"&amp;AK4</f>
        <v xml:space="preserve">     GAIA PLAIN DAHI //PD 400 GRMS // Crt</v>
      </c>
      <c r="AL5" s="94" t="str">
        <f>$AH$2&amp;"//"&amp;$AK$3&amp;"//"&amp;AL4</f>
        <v xml:space="preserve">     GAIA PLAIN DAHI //PD 400 GRMS //Pkt</v>
      </c>
      <c r="AM5" s="94" t="str">
        <f>$AH$2&amp;"//"&amp;$AK$3&amp;"//"&amp;AM4</f>
        <v xml:space="preserve">     GAIA PLAIN DAHI //PD 400 GRMS //Free 
Pkt</v>
      </c>
      <c r="AN5" s="94" t="str">
        <f>$AH$2&amp;"//"&amp;$AN$3&amp;"//"&amp;AN4</f>
        <v xml:space="preserve">     GAIA PLAIN DAHI //PD 1 KG  // Crt</v>
      </c>
      <c r="AO5" s="94" t="str">
        <f>$AH$2&amp;"//"&amp;$AN$3&amp;"//"&amp;AO4</f>
        <v xml:space="preserve">     GAIA PLAIN DAHI //PD 1 KG  //Pkt</v>
      </c>
      <c r="AP5" s="94" t="str">
        <f>$AH$2&amp;"//"&amp;$AN$3&amp;"//"&amp;AP4</f>
        <v xml:space="preserve">     GAIA PLAIN DAHI //PD 1 KG  //Free 
Pkt</v>
      </c>
      <c r="AQ5" s="94" t="str">
        <f>$AH$2&amp;"//"&amp;$AQ$3&amp;"//"&amp;AQ4</f>
        <v xml:space="preserve">     GAIA PLAIN DAHI //PD 5 KG // Crt</v>
      </c>
      <c r="AR5" s="94" t="str">
        <f>$AH$2&amp;"//"&amp;$AQ$3&amp;"//"&amp;AR4</f>
        <v xml:space="preserve">     GAIA PLAIN DAHI //PD 5 KG //Pkt</v>
      </c>
      <c r="AS5" s="94" t="str">
        <f>$AH$2&amp;"//"&amp;$AQ$3&amp;"//"&amp;AS4</f>
        <v xml:space="preserve">     GAIA PLAIN DAHI //PD 5 KG //Free 
Pkt</v>
      </c>
      <c r="AT5" s="94" t="str">
        <f>$AH$2&amp;"//"&amp;$AT$3&amp;"//"&amp;AT4</f>
        <v xml:space="preserve">     GAIA PLAIN DAHI //PD
5 KG//BKT</v>
      </c>
      <c r="AU5" s="94" t="str">
        <f>$AH$2&amp;"//"&amp;$AU$3&amp;"//"&amp;AU4</f>
        <v xml:space="preserve">     GAIA PLAIN DAHI //PD 15 KG//BKT</v>
      </c>
      <c r="AV5" s="94" t="str">
        <f>$AV$2&amp;"//"&amp;$AV$3&amp;"//"&amp;AV4</f>
        <v>GAIA FLAVOURED DAHI//LYCHEE 90 GRMS//BOX</v>
      </c>
      <c r="AW5" s="94" t="str">
        <f>$AV$2&amp;"//"&amp;$AV$3&amp;"//"&amp;AW4</f>
        <v>GAIA FLAVOURED DAHI//LYCHEE 90 GRMS//Cups</v>
      </c>
      <c r="AX5" s="94" t="str">
        <f>$AV$2&amp;"//"&amp;$AV$3&amp;"//"&amp;AX4</f>
        <v>GAIA FLAVOURED DAHI//LYCHEE 90 GRMS//Free 
Box</v>
      </c>
      <c r="AY5" s="94" t="str">
        <f>$AV$2&amp;"//"&amp;$AY$3&amp;"//"&amp;AY4</f>
        <v>GAIA FLAVOURED DAHI//MUSKMELON   90 GRMS//BOX</v>
      </c>
      <c r="AZ5" s="94" t="str">
        <f>$AV$2&amp;"//"&amp;$AY$3&amp;"//"&amp;AZ4</f>
        <v>GAIA FLAVOURED DAHI//MUSKMELON   90 GRMS//Cups</v>
      </c>
      <c r="BA5" s="94" t="str">
        <f>$AV$2&amp;"//"&amp;$AY$3&amp;"//"&amp;BA4</f>
        <v>GAIA FLAVOURED DAHI//MUSKMELON   90 GRMS//Free 
Box</v>
      </c>
      <c r="BB5" s="94" t="str">
        <f>$BB$2&amp;"//"&amp;$BB$3&amp;"//"&amp;BB4</f>
        <v>GAIA KADHI DAHI//KD 200 GRMS// Crt</v>
      </c>
      <c r="BC5" s="94" t="str">
        <f>$BB$2&amp;"//"&amp;$BB$3&amp;"//"&amp;BC4</f>
        <v>GAIA KADHI DAHI//KD 200 GRMS//Pkt</v>
      </c>
      <c r="BD5" s="94" t="str">
        <f>$BB$2&amp;"//"&amp;$BB$3&amp;"//"&amp;BD4</f>
        <v>GAIA KADHI DAHI//KD 200 GRMS//Free 
Pkt</v>
      </c>
      <c r="BE5" s="94" t="str">
        <f>$BB$2&amp;"//"&amp;$BE$3&amp;"//"&amp;BE4</f>
        <v>GAIA KADHI DAHI//KD 1 KG // Crt</v>
      </c>
      <c r="BF5" s="94" t="str">
        <f>$BB$2&amp;"//"&amp;$BE$3&amp;"//"&amp;BF4</f>
        <v>GAIA KADHI DAHI//KD 1 KG //Pkt</v>
      </c>
      <c r="BG5" s="94" t="str">
        <f>$BB$2&amp;"//"&amp;$BE$3&amp;"//"&amp;BG4</f>
        <v>GAIA KADHI DAHI//KD 1 KG //Free 
Pkt</v>
      </c>
      <c r="BH5" s="94" t="str">
        <f>$BB$2&amp;"//"&amp;$BH$3&amp;"//"&amp;BH4</f>
        <v>GAIA KADHI DAHI//KD 5 KG // Crt</v>
      </c>
      <c r="BI5" s="94" t="str">
        <f>$BB$2&amp;"//"&amp;$BH$3&amp;"//"&amp;BI4</f>
        <v>GAIA KADHI DAHI//KD 5 KG //Pkt</v>
      </c>
      <c r="BJ5" s="94" t="str">
        <f>$BB$2&amp;"//"&amp;$BH$3&amp;"//"&amp;BJ4</f>
        <v>GAIA KADHI DAHI//KD 5 KG //Free 
Pkt</v>
      </c>
      <c r="BK5" s="94" t="str">
        <f>$BB$2&amp;"//"&amp;$BK$3&amp;"//"&amp;BK4</f>
        <v>GAIA KADHI DAHI//KD
5 KG //BKT</v>
      </c>
      <c r="BL5" s="94" t="str">
        <f>$BB$2&amp;"//"&amp;$BL$3&amp;"//"&amp;BL4</f>
        <v>GAIA KADHI DAHI//KD 15KG //BKT</v>
      </c>
      <c r="BM5" s="94" t="str">
        <f>$BM$2&amp;"//"&amp;$BM$3&amp;"//"&amp;BM4</f>
        <v>MASALA CHAAS 200 GRMS//// Crt</v>
      </c>
      <c r="BN5" s="94" t="str">
        <f>$BM$2&amp;"//"&amp;$BM$3&amp;"//"&amp;BN4</f>
        <v>MASALA CHAAS 200 GRMS////Pkt</v>
      </c>
      <c r="BO5" s="94" t="str">
        <f>$BM$2&amp;"//"&amp;$BM$3&amp;"//"&amp;BO4</f>
        <v>MASALA CHAAS 200 GRMS////Free 
Pkt</v>
      </c>
      <c r="BP5" s="94" t="str">
        <f>$BP$2&amp;"//"&amp;$BP$3&amp;"//"&amp;BP4</f>
        <v>GAIA LASSI //SWEET LASSI 180 GRMS// Crt</v>
      </c>
      <c r="BQ5" s="94" t="str">
        <f>$BP$2&amp;"//"&amp;$BP$3&amp;"//"&amp;BQ4</f>
        <v>GAIA LASSI //SWEET LASSI 180 GRMS//Pkt</v>
      </c>
      <c r="BR5" s="94" t="str">
        <f>$BP$2&amp;"//"&amp;$BP$3&amp;"//"&amp;BR4</f>
        <v>GAIA LASSI //SWEET LASSI 180 GRMS//Free 
Pkt</v>
      </c>
      <c r="BS5" s="94" t="str">
        <f>$BP$2&amp;"//"&amp;$BS$3&amp;"//"&amp;BS4</f>
        <v>GAIA LASSI //PLAIN (GLASS) LASSI 180 GRMS//BOX3</v>
      </c>
      <c r="BT5" s="94" t="str">
        <f>$BP$2&amp;"//"&amp;$BS$3&amp;"//"&amp;BT4</f>
        <v>GAIA LASSI //PLAIN (GLASS) LASSI 180 GRMS//Glass</v>
      </c>
      <c r="BU5" s="94" t="str">
        <f>$BP$2&amp;"//"&amp;$BS$3&amp;"//"&amp;BU4</f>
        <v>GAIA LASSI //PLAIN (GLASS) LASSI 180 GRMS//Free 
Box</v>
      </c>
      <c r="BV5" s="157" t="str">
        <f>$BP$2&amp;"//"&amp;$BV$3&amp;"//"&amp;BV4</f>
        <v>GAIA LASSI //MANGO LASSI 180 GRMS//BOX2</v>
      </c>
      <c r="BW5" s="94" t="str">
        <f>$BP$2&amp;"//"&amp;$BV$3&amp;"//"&amp;BW4</f>
        <v>GAIA LASSI //MANGO LASSI 180 GRMS//Glass</v>
      </c>
      <c r="BX5" s="94" t="str">
        <f>$BP$2&amp;"//"&amp;$BV$3&amp;"//"&amp;BX4</f>
        <v>GAIA LASSI //MANGO LASSI 180 GRMS//Free 
Box</v>
      </c>
      <c r="BY5" s="94" t="str">
        <f>$BP$2&amp;"//"&amp;$BY$3&amp;"//"&amp;BY4</f>
        <v>GAIA LASSI //STRAWBERRY LASSI 180 GRMS//BOX2</v>
      </c>
      <c r="BZ5" s="94" t="str">
        <f>$BP$2&amp;"//"&amp;$BY$3&amp;"//"&amp;BZ4</f>
        <v>GAIA LASSI //STRAWBERRY LASSI 180 GRMS//Glass</v>
      </c>
      <c r="CA5" s="94" t="str">
        <f>$BP$2&amp;"//"&amp;$BY$3&amp;"//"&amp;CA4</f>
        <v>GAIA LASSI //STRAWBERRY LASSI 180 GRMS//Free 
Box</v>
      </c>
      <c r="CB5" s="94" t="str">
        <f>$CB$2&amp;"//"&amp;$CB$2&amp;"//"&amp;CB4</f>
        <v>MASALA CHAAS GLAAS 180 GRMS//MASALA CHAAS GLAAS 180 GRMS//Box</v>
      </c>
      <c r="CC5" s="94" t="str">
        <f>$CB$2&amp;"//"&amp;$CB$2&amp;"//"&amp;CC4</f>
        <v>MASALA CHAAS GLAAS 180 GRMS//MASALA CHAAS GLAAS 180 GRMS//Glass</v>
      </c>
      <c r="CD5" s="94" t="str">
        <f>$CB$2&amp;"//"&amp;$CB$2&amp;"//"&amp;CD4</f>
        <v>MASALA CHAAS GLAAS 180 GRMS//MASALA CHAAS GLAAS 180 GRMS//Free Box</v>
      </c>
      <c r="CE5" s="94" t="str">
        <f>$CE$2&amp;"//"&amp;$CE$3&amp;"//"&amp;CE4</f>
        <v>GAIA PANEER//PANEER 
200 GRMS//BOX</v>
      </c>
      <c r="CF5" s="94" t="str">
        <f>$CE$2&amp;"//"&amp;$CE$3&amp;"//"&amp;CF4</f>
        <v>GAIA PANEER//PANEER 
200 GRMS//Pkt</v>
      </c>
      <c r="CG5" s="94" t="str">
        <f>$CE$2&amp;"//"&amp;$CE$3&amp;"//"&amp;CG4</f>
        <v>GAIA PANEER//PANEER 
200 GRMS//Free 
Pkt</v>
      </c>
      <c r="CH5" s="94" t="str">
        <f>"MASALA//"&amp;$CH$3&amp;"//"&amp;$CH$4</f>
        <v>MASALA//Zoff
Garam
Mashala//Free 
Pkt</v>
      </c>
      <c r="CI5" s="94" t="str">
        <f>$CE$2&amp;"//"&amp;$CI$3&amp;"//"&amp;CI4</f>
        <v>GAIA PANEER//PANEER 500 GRMS //Brand</v>
      </c>
      <c r="CJ5" s="94" t="str">
        <f>$CE$2&amp;"//"&amp;$CI$3&amp;"//"&amp;CJ4</f>
        <v>GAIA PANEER//PANEER 500 GRMS //Free 
Pkt</v>
      </c>
      <c r="CK5" s="94" t="str">
        <f>$CE$2&amp;"//"&amp;$CK$3&amp;"//"&amp;CK4</f>
        <v>GAIA PANEER//PANEER 1 KG//Brand</v>
      </c>
      <c r="CL5" s="94" t="str">
        <f>$CE$2&amp;"//"&amp;$CK$3&amp;"//"&amp;CL4</f>
        <v>GAIA PANEER//PANEER 1 KG//Free 
Pkt</v>
      </c>
      <c r="CM5" s="94" t="str">
        <f>$CE$2&amp;"//"&amp;$CM$3&amp;"//"&amp;CM4</f>
        <v>GAIA PANEER//PANEER 5 KG//Brand</v>
      </c>
      <c r="CN5" s="94" t="str">
        <f>$CN$2&amp;"//"&amp;$CN$3&amp;"//"&amp;CN4</f>
        <v>LOOSE PANEER//1 KG//Loose</v>
      </c>
      <c r="CO5" s="94" t="str">
        <f>$CN$2&amp;"//"&amp;$CO$3&amp;"//"&amp;CO4</f>
        <v>LOOSE PANEER//5 KG //Loose</v>
      </c>
      <c r="CP5" s="94" t="str">
        <f>$CP$2&amp;"//"&amp;$CP$2&amp;"//"&amp;CP4</f>
        <v>TOTAL
PANEER //TOTAL
PANEER //(IN KG)</v>
      </c>
      <c r="CQ5" s="94" t="str">
        <f>$CQ$2&amp;"//"&amp;$CQ$3&amp;"//"&amp;CQ4</f>
        <v>GAIA PREMIUM DESI GHEE //GHEE 100 ML//BOX</v>
      </c>
      <c r="CR5" s="94" t="str">
        <f>$CQ$2&amp;"//"&amp;$CQ$3&amp;"//"&amp;CR4</f>
        <v>GAIA PREMIUM DESI GHEE //GHEE 100 ML//JAR</v>
      </c>
      <c r="CS5" s="94" t="str">
        <f>$CQ$2&amp;"//"&amp;$CS$3&amp;"//"&amp;CS4</f>
        <v>GAIA PREMIUM DESI GHEE //GHEE 200 ML//BOX</v>
      </c>
      <c r="CT5" s="94" t="str">
        <f>$CQ$2&amp;"//"&amp;$CS$3&amp;"//"&amp;CT4</f>
        <v>GAIA PREMIUM DESI GHEE //GHEE 200 ML//JAR</v>
      </c>
      <c r="CU5" s="94" t="str">
        <f>$CQ$2&amp;"//"&amp;$CU$3&amp;"//"&amp;CU4</f>
        <v>GAIA PREMIUM DESI GHEE //GHEE 500 ML//BOX</v>
      </c>
      <c r="CV5" s="94" t="str">
        <f>$CQ$2&amp;"//"&amp;$CU$3&amp;"//"&amp;CV4</f>
        <v>GAIA PREMIUM DESI GHEE //GHEE 500 ML//JAR</v>
      </c>
      <c r="CW5" s="94" t="str">
        <f>$CQ$2&amp;"//"&amp;$CW$3&amp;"//"&amp;CW4</f>
        <v>GAIA PREMIUM DESI GHEE //GHEE 1 LTR  //BOX</v>
      </c>
      <c r="CX5" s="94" t="str">
        <f>$CQ$2&amp;"//"&amp;$CW$3&amp;"//"&amp;CX4</f>
        <v>GAIA PREMIUM DESI GHEE //GHEE 1 LTR  //JAR</v>
      </c>
      <c r="CY5" s="94" t="str">
        <f>$CQ$2&amp;"//"&amp;$CY$3&amp;"//"&amp;CY4</f>
        <v>GAIA PREMIUM DESI GHEE //GHEE 1 LTR Ceka Pack//BOX</v>
      </c>
      <c r="CZ5" s="94" t="str">
        <f>$CQ$2&amp;"//"&amp;$CY$3&amp;"//"&amp;CZ4</f>
        <v>GAIA PREMIUM DESI GHEE //GHEE 1 LTR Ceka Pack//JAR</v>
      </c>
      <c r="DA5" s="94" t="str">
        <f>$CQ$2&amp;"//"&amp;$DA$3&amp;"//"&amp;DA4</f>
        <v>GAIA PREMIUM DESI GHEE //Cow GHEE 1 LTR Ceka Pack //BOX</v>
      </c>
      <c r="DB5" s="94" t="str">
        <f>$CQ$2&amp;"//"&amp;$DA$3&amp;"//"&amp;DB4</f>
        <v>GAIA PREMIUM DESI GHEE //Cow GHEE 1 LTR Ceka Pack //JAR</v>
      </c>
      <c r="DC5" s="94" t="str">
        <f>$CQ$2&amp;"//"&amp;$DC$3&amp;"//"&amp;DC4</f>
        <v>GAIA PREMIUM DESI GHEE //GHEE 900 ML Ceka Pack//BOX</v>
      </c>
      <c r="DD5" s="94" t="str">
        <f>$CQ$2&amp;"//"&amp;$DC$3&amp;"//"&amp;DD4</f>
        <v>GAIA PREMIUM DESI GHEE //GHEE 900 ML Ceka Pack//JAR</v>
      </c>
      <c r="DE5" s="94" t="str">
        <f>$CQ$2&amp;"//"&amp;$DE$3&amp;"//"&amp;DE4</f>
        <v>GAIA PREMIUM DESI GHEE //Cow GHEE 900 ML Ceka Pack //BOX</v>
      </c>
      <c r="DF5" s="94" t="str">
        <f>$CQ$2&amp;"//"&amp;$DE$3&amp;"//"&amp;DF4</f>
        <v>GAIA PREMIUM DESI GHEE //Cow GHEE 900 ML Ceka Pack //JAR</v>
      </c>
      <c r="DG5" s="94" t="str">
        <f>$CQ$2&amp;"//"&amp;$DG$3&amp;"//"&amp;DG4</f>
        <v>GAIA PREMIUM DESI GHEE //GHEE 5 LTRS //BOX</v>
      </c>
      <c r="DH5" s="94" t="str">
        <f>$CQ$2&amp;"//"&amp;$DG$3&amp;"//"&amp;DH4</f>
        <v>GAIA PREMIUM DESI GHEE //GHEE 5 LTRS //JAR</v>
      </c>
      <c r="DI5" s="94" t="str">
        <f>$CQ$2&amp;"//"&amp;$DI$3&amp;"//"&amp;DI4</f>
        <v>GAIA PREMIUM DESI GHEE //COW GHEE 200 ML//BOX</v>
      </c>
      <c r="DJ5" s="94" t="str">
        <f>$CQ$2&amp;"//"&amp;$DI$3&amp;"//"&amp;DJ4</f>
        <v>GAIA PREMIUM DESI GHEE //COW GHEE 200 ML//JAR</v>
      </c>
      <c r="DK5" s="94" t="str">
        <f>$CQ$2&amp;"//"&amp;$DK$3&amp;"//"&amp;DK4</f>
        <v>GAIA PREMIUM DESI GHEE //COW GHEE 500 ML//BOX</v>
      </c>
      <c r="DL5" s="94" t="str">
        <f>$CQ$2&amp;"//"&amp;$DK$3&amp;"//"&amp;DL4</f>
        <v>GAIA PREMIUM DESI GHEE //COW GHEE 500 ML//JAR</v>
      </c>
      <c r="DM5" s="94" t="str">
        <f>$CQ$2&amp;"//"&amp;$DM$3&amp;"//"&amp;DM4</f>
        <v>GAIA PREMIUM DESI GHEE //COW GHEE 1LTR//BOX</v>
      </c>
      <c r="DN5" s="94" t="str">
        <f>$CQ$2&amp;"//"&amp;$DM$3&amp;"//"&amp;DN4</f>
        <v>GAIA PREMIUM DESI GHEE //COW GHEE 1LTR//JAR</v>
      </c>
      <c r="DO5" s="94" t="str">
        <f>$CQ$2&amp;"//"&amp;$DO$3&amp;"//"&amp;DO4</f>
        <v>GAIA PREMIUM DESI GHEE //GHEE 20 ML Pouch//BOX</v>
      </c>
      <c r="DP5" s="94" t="str">
        <f>$CQ$2&amp;"//"&amp;$DO$3&amp;"//"&amp;DP4</f>
        <v>GAIA PREMIUM DESI GHEE //GHEE 20 ML Pouch//Jar</v>
      </c>
      <c r="DQ5" s="94" t="str">
        <f>$CQ$2&amp;"//"&amp;$DO$3&amp;"//"&amp;DQ4</f>
        <v>GAIA PREMIUM DESI GHEE //GHEE 20 ML Pouch//Free Jar</v>
      </c>
      <c r="DR5" s="94" t="str">
        <f>$CQ$2&amp;"//"&amp;$DR$3&amp;"//"&amp;DR4</f>
        <v>GAIA PREMIUM DESI GHEE //GHEE 15 KG //TIN</v>
      </c>
      <c r="DS5" s="161" t="str">
        <f>$DS$2&amp;"//"&amp;$DS$3&amp;"//"&amp;DS4</f>
        <v>SWEETS//Shrikhand KE 80g//BOX</v>
      </c>
      <c r="DT5" s="161" t="str">
        <f>$DS$2&amp;"//"&amp;$DS$3&amp;"//"&amp;DT4</f>
        <v>SWEETS//Shrikhand KE 80g//Cup</v>
      </c>
      <c r="DU5" s="161" t="str">
        <f>$DS$2&amp;"//"&amp;$DS$3&amp;"//"&amp;DU4</f>
        <v>SWEETS//Shrikhand KE 80g//Free Box</v>
      </c>
      <c r="DV5" s="161" t="str">
        <f>$DS$2&amp;"//"&amp;$DV$3&amp;"//"&amp;DV4</f>
        <v>SWEETS//Shrikhand KE 80g-Box(6Pc)//BOX</v>
      </c>
      <c r="DW5" s="161" t="str">
        <f>$DS$2&amp;"//"&amp;$DV$3&amp;"//"&amp;DW4</f>
        <v>SWEETS//Shrikhand KE 80g-Box(6Pc)//Free Box</v>
      </c>
      <c r="DX5" s="94" t="str">
        <f>$DS$2&amp;"//"&amp;$DX$3&amp;"//"&amp;DX4</f>
        <v>SWEETS//Shahi Rabdi 80g//Trey</v>
      </c>
      <c r="DY5" s="94" t="str">
        <f>$DS$2&amp;"//"&amp;$DX$3&amp;"//"&amp;DY4</f>
        <v>SWEETS//Shahi Rabdi 80g//Free Tray</v>
      </c>
      <c r="DZ5" s="94" t="str">
        <f>$DS$2&amp;"//"&amp;$DZ$3&amp;"//"&amp;DZ4</f>
        <v>SWEETS//Shahi Rabdi 80g//Box</v>
      </c>
      <c r="EA5" s="94" t="str">
        <f>$DS$2&amp;"//"&amp;$DZ$3&amp;"//"&amp;EA4</f>
        <v>SWEETS//Shahi Rabdi 80g//Free box</v>
      </c>
      <c r="EB5" s="94" t="str">
        <f>$DS$2&amp;"//"&amp;$EB$3&amp;"//"&amp;EB4</f>
        <v>SWEETS//Shahi Rabdi 80g-Box(6Pc)//Box</v>
      </c>
      <c r="EC5" s="94" t="str">
        <f>$DS$2&amp;"//"&amp;$EB$3&amp;"//"&amp;EC4</f>
        <v>SWEETS//Shahi Rabdi 80g-Box(6Pc)//Free box</v>
      </c>
      <c r="ED5" s="94" t="str">
        <f>$DS$2&amp;"//"&amp;$ED$3&amp;"//"&amp;ED4</f>
        <v>SWEETS//Peda 200g//BOX</v>
      </c>
      <c r="EE5" s="94" t="str">
        <f>$DS$2&amp;"//"&amp;$ED$3&amp;"//"&amp;EE4</f>
        <v>SWEETS//Peda 200g//Free 
CBX</v>
      </c>
      <c r="EF5" s="94" t="str">
        <f>$DS$2&amp;"//"&amp;$EF$3&amp;"//"&amp;EF4</f>
        <v>SWEETS//Kesar Peda 200g//BOX</v>
      </c>
      <c r="EG5" s="94" t="str">
        <f>$DS$2&amp;"//"&amp;$EF$3&amp;"//"&amp;EG4</f>
        <v>SWEETS//Kesar Peda 200g//Free 
CBX</v>
      </c>
      <c r="EH5" s="94" t="str">
        <f>$DS$2&amp;"//"&amp;$EH$3&amp;"//"&amp;EH4</f>
        <v xml:space="preserve">SWEETS//BROWN 1KG//KG </v>
      </c>
      <c r="EI5" s="94" t="str">
        <f>$EI$2&amp;"//"&amp;$EI$2&amp;"//"&amp;EI4</f>
        <v>ORDER
AMOUNT //ORDER
AMOUNT //Value in Rs.</v>
      </c>
      <c r="EJ5" s="94" t="str">
        <f>$EI$2&amp;"//"&amp;$EI$2&amp;"//"&amp;EJ4</f>
        <v>ORDER
AMOUNT //ORDER
AMOUNT //City Name</v>
      </c>
      <c r="EK5" s="94" t="str">
        <f>$EI$2&amp;"//"&amp;$EI$2&amp;"//"&amp;EK4</f>
        <v>ORDER
AMOUNT //ORDER
AMOUNT //CHALAN NO</v>
      </c>
      <c r="ER5" s="94"/>
      <c r="ES5" s="94"/>
      <c r="ET5" s="94"/>
    </row>
    <row r="6" spans="2:150" ht="16.149999999999999" hidden="1" customHeight="1">
      <c r="B6" s="69">
        <v>1</v>
      </c>
      <c r="C6" s="61" t="s">
        <v>463</v>
      </c>
      <c r="D6" s="262"/>
      <c r="E6" s="263"/>
      <c r="F6" s="264"/>
      <c r="G6" s="262"/>
      <c r="H6" s="263"/>
      <c r="I6" s="264"/>
      <c r="J6" s="322"/>
      <c r="K6" s="263"/>
      <c r="L6" s="264"/>
      <c r="M6" s="322"/>
      <c r="N6" s="263"/>
      <c r="O6" s="264"/>
      <c r="P6" s="416"/>
      <c r="Q6" s="263"/>
      <c r="R6" s="264"/>
      <c r="S6" s="265"/>
      <c r="T6" s="263"/>
      <c r="U6" s="264"/>
      <c r="V6" s="425"/>
      <c r="W6" s="263"/>
      <c r="X6" s="264"/>
      <c r="Y6" s="262"/>
      <c r="Z6" s="264"/>
      <c r="AA6" s="381"/>
      <c r="AB6" s="265"/>
      <c r="AC6" s="266"/>
      <c r="AD6" s="264"/>
      <c r="AE6" s="361"/>
      <c r="AF6" s="266"/>
      <c r="AG6" s="264"/>
      <c r="AH6" s="262"/>
      <c r="AI6" s="267"/>
      <c r="AJ6" s="264"/>
      <c r="AK6" s="262"/>
      <c r="AL6" s="267"/>
      <c r="AM6" s="264"/>
      <c r="AN6" s="262"/>
      <c r="AO6" s="267"/>
      <c r="AP6" s="264"/>
      <c r="AQ6" s="262"/>
      <c r="AR6" s="267"/>
      <c r="AS6" s="264"/>
      <c r="AT6" s="388"/>
      <c r="AU6" s="268"/>
      <c r="AV6" s="265"/>
      <c r="AW6" s="266"/>
      <c r="AX6" s="264"/>
      <c r="AY6" s="265"/>
      <c r="AZ6" s="266"/>
      <c r="BA6" s="264"/>
      <c r="BB6" s="262"/>
      <c r="BC6" s="267"/>
      <c r="BD6" s="264"/>
      <c r="BE6" s="262"/>
      <c r="BF6" s="267"/>
      <c r="BG6" s="264"/>
      <c r="BH6" s="262"/>
      <c r="BI6" s="267"/>
      <c r="BJ6" s="264"/>
      <c r="BK6" s="388"/>
      <c r="BL6" s="268"/>
      <c r="BM6" s="262"/>
      <c r="BN6" s="267"/>
      <c r="BO6" s="264"/>
      <c r="BP6" s="266"/>
      <c r="BQ6" s="267"/>
      <c r="BR6" s="264"/>
      <c r="BS6" s="269"/>
      <c r="BT6" s="270"/>
      <c r="BU6" s="264"/>
      <c r="BV6" s="281"/>
      <c r="BW6" s="270"/>
      <c r="BX6" s="264"/>
      <c r="BY6" s="271"/>
      <c r="BZ6" s="270"/>
      <c r="CA6" s="264"/>
      <c r="CB6" s="265"/>
      <c r="CC6" s="270"/>
      <c r="CD6" s="264"/>
      <c r="CE6" s="265"/>
      <c r="CF6" s="267"/>
      <c r="CG6" s="264"/>
      <c r="CH6" s="318"/>
      <c r="CI6" s="270"/>
      <c r="CJ6" s="264"/>
      <c r="CK6" s="272"/>
      <c r="CL6" s="264"/>
      <c r="CM6" s="374"/>
      <c r="CN6" s="273"/>
      <c r="CO6" s="274"/>
      <c r="CP6" s="275">
        <f>(((CE6*14)+CF6+CG6)/5)+((CI6+CJ6)/2)+(CK6+CN6+CL6)+(CO6*5)</f>
        <v>0</v>
      </c>
      <c r="CQ6" s="265"/>
      <c r="CR6" s="276"/>
      <c r="CS6" s="265"/>
      <c r="CT6" s="276"/>
      <c r="CU6" s="265"/>
      <c r="CV6" s="276"/>
      <c r="CW6" s="265"/>
      <c r="CX6" s="276"/>
      <c r="CY6" s="242"/>
      <c r="CZ6" s="276"/>
      <c r="DA6" s="242"/>
      <c r="DB6" s="276"/>
      <c r="DC6" s="242"/>
      <c r="DD6" s="276"/>
      <c r="DE6" s="242"/>
      <c r="DF6" s="276"/>
      <c r="DG6" s="265"/>
      <c r="DH6" s="276"/>
      <c r="DI6" s="265"/>
      <c r="DJ6" s="276"/>
      <c r="DK6" s="265"/>
      <c r="DL6" s="276"/>
      <c r="DM6" s="265"/>
      <c r="DN6" s="276"/>
      <c r="DO6" s="265"/>
      <c r="DP6" s="276"/>
      <c r="DQ6" s="264"/>
      <c r="DR6" s="273"/>
      <c r="DS6" s="334"/>
      <c r="DT6" s="273"/>
      <c r="DU6" s="334"/>
      <c r="DV6" s="334"/>
      <c r="DW6" s="334"/>
      <c r="DX6" s="277"/>
      <c r="DY6" s="264"/>
      <c r="DZ6" s="318"/>
      <c r="EA6" s="264"/>
      <c r="EB6" s="578"/>
      <c r="EC6" s="264"/>
      <c r="ED6" s="278"/>
      <c r="EE6" s="264"/>
      <c r="EF6" s="406"/>
      <c r="EG6" s="96"/>
      <c r="EH6" s="279"/>
      <c r="EI6" s="251">
        <f>SUMPRODUCT(D6:EH6,'Raigarh R'!D6:EH6)</f>
        <v>0</v>
      </c>
      <c r="EJ6" s="3"/>
      <c r="EK6" s="3"/>
      <c r="EL6" s="542">
        <v>5112056726</v>
      </c>
      <c r="EM6" s="349" t="s">
        <v>479</v>
      </c>
      <c r="ER6" s="64" t="s">
        <v>22</v>
      </c>
      <c r="ES6" s="61" t="str">
        <f t="shared" ref="ES6:ES46" si="0">C6</f>
        <v>Relaince Retail Ltd. Fresh, Grand Mall</v>
      </c>
      <c r="ET6" s="24">
        <f>EI6</f>
        <v>0</v>
      </c>
    </row>
    <row r="7" spans="2:150" ht="15" hidden="1" customHeight="1">
      <c r="B7" s="69">
        <f>B6+1</f>
        <v>2</v>
      </c>
      <c r="C7" s="61" t="s">
        <v>461</v>
      </c>
      <c r="D7" s="262"/>
      <c r="E7" s="263"/>
      <c r="F7" s="264"/>
      <c r="G7" s="262"/>
      <c r="H7" s="263"/>
      <c r="I7" s="264"/>
      <c r="J7" s="322"/>
      <c r="K7" s="263"/>
      <c r="L7" s="264"/>
      <c r="M7" s="322"/>
      <c r="N7" s="263"/>
      <c r="O7" s="264"/>
      <c r="P7" s="416"/>
      <c r="Q7" s="263"/>
      <c r="R7" s="264"/>
      <c r="S7" s="265"/>
      <c r="T7" s="263"/>
      <c r="U7" s="264"/>
      <c r="V7" s="425"/>
      <c r="W7" s="263"/>
      <c r="X7" s="264"/>
      <c r="Y7" s="262"/>
      <c r="Z7" s="264"/>
      <c r="AA7" s="381"/>
      <c r="AB7" s="265"/>
      <c r="AC7" s="266"/>
      <c r="AD7" s="264"/>
      <c r="AE7" s="361"/>
      <c r="AF7" s="266"/>
      <c r="AG7" s="264"/>
      <c r="AH7" s="262"/>
      <c r="AI7" s="267"/>
      <c r="AJ7" s="264"/>
      <c r="AK7" s="262"/>
      <c r="AL7" s="267"/>
      <c r="AM7" s="264"/>
      <c r="AN7" s="262"/>
      <c r="AO7" s="267"/>
      <c r="AP7" s="264"/>
      <c r="AQ7" s="262"/>
      <c r="AR7" s="267"/>
      <c r="AS7" s="264"/>
      <c r="AT7" s="388"/>
      <c r="AU7" s="268"/>
      <c r="AV7" s="265"/>
      <c r="AW7" s="266"/>
      <c r="AX7" s="264"/>
      <c r="AY7" s="265"/>
      <c r="AZ7" s="266"/>
      <c r="BA7" s="264"/>
      <c r="BB7" s="262"/>
      <c r="BC7" s="267"/>
      <c r="BD7" s="264"/>
      <c r="BE7" s="262"/>
      <c r="BF7" s="267"/>
      <c r="BG7" s="264"/>
      <c r="BH7" s="262"/>
      <c r="BI7" s="267"/>
      <c r="BJ7" s="264"/>
      <c r="BK7" s="388"/>
      <c r="BL7" s="268"/>
      <c r="BM7" s="262"/>
      <c r="BN7" s="267"/>
      <c r="BO7" s="264"/>
      <c r="BP7" s="266"/>
      <c r="BQ7" s="267"/>
      <c r="BR7" s="264"/>
      <c r="BS7" s="269"/>
      <c r="BT7" s="270"/>
      <c r="BU7" s="264"/>
      <c r="BV7" s="281"/>
      <c r="BW7" s="270"/>
      <c r="BX7" s="264"/>
      <c r="BY7" s="271"/>
      <c r="BZ7" s="270"/>
      <c r="CA7" s="264"/>
      <c r="CB7" s="265"/>
      <c r="CC7" s="270"/>
      <c r="CD7" s="264"/>
      <c r="CE7" s="265"/>
      <c r="CF7" s="267"/>
      <c r="CG7" s="264"/>
      <c r="CH7" s="318"/>
      <c r="CI7" s="270"/>
      <c r="CJ7" s="264"/>
      <c r="CK7" s="272"/>
      <c r="CL7" s="264"/>
      <c r="CM7" s="374"/>
      <c r="CN7" s="273"/>
      <c r="CO7" s="274"/>
      <c r="CP7" s="275">
        <f t="shared" ref="CP7:CP68" si="1">(((CE7*14)+CF7+CG7)/5)+((CI7+CJ7)/2)+(CK7+CN7+CL7)+(CO7*5)</f>
        <v>0</v>
      </c>
      <c r="CQ7" s="265"/>
      <c r="CR7" s="276"/>
      <c r="CS7" s="265"/>
      <c r="CT7" s="276"/>
      <c r="CU7" s="265"/>
      <c r="CV7" s="276"/>
      <c r="CW7" s="265"/>
      <c r="CX7" s="276"/>
      <c r="CY7" s="242"/>
      <c r="CZ7" s="276"/>
      <c r="DA7" s="242"/>
      <c r="DB7" s="276"/>
      <c r="DC7" s="242"/>
      <c r="DD7" s="276"/>
      <c r="DE7" s="242"/>
      <c r="DF7" s="276"/>
      <c r="DG7" s="265"/>
      <c r="DH7" s="276"/>
      <c r="DI7" s="265"/>
      <c r="DJ7" s="276"/>
      <c r="DK7" s="265"/>
      <c r="DL7" s="276"/>
      <c r="DM7" s="265"/>
      <c r="DN7" s="276"/>
      <c r="DO7" s="265"/>
      <c r="DP7" s="276"/>
      <c r="DQ7" s="264"/>
      <c r="DR7" s="273"/>
      <c r="DS7" s="334"/>
      <c r="DT7" s="273"/>
      <c r="DU7" s="334"/>
      <c r="DV7" s="584"/>
      <c r="DW7" s="334"/>
      <c r="DX7" s="277"/>
      <c r="DY7" s="264"/>
      <c r="DZ7" s="318"/>
      <c r="EA7" s="264"/>
      <c r="EB7" s="578"/>
      <c r="EC7" s="264"/>
      <c r="ED7" s="278"/>
      <c r="EE7" s="264"/>
      <c r="EF7" s="406"/>
      <c r="EG7" s="96"/>
      <c r="EH7" s="279"/>
      <c r="EI7" s="251">
        <f>SUMPRODUCT(D7:EH7,'Raigarh R'!D7:EH7)</f>
        <v>0</v>
      </c>
      <c r="EJ7" s="3"/>
      <c r="EK7" s="3"/>
      <c r="EL7" s="542">
        <v>5112057212</v>
      </c>
      <c r="EM7" s="349" t="s">
        <v>477</v>
      </c>
      <c r="ER7" s="64" t="s">
        <v>23</v>
      </c>
      <c r="ES7" s="61" t="str">
        <f t="shared" si="0"/>
        <v xml:space="preserve">Relaince Retail Ltd. Fresh,SK Plaza Raigarh </v>
      </c>
      <c r="ET7" s="24">
        <f t="shared" ref="ET7:ET25" si="2">EI7</f>
        <v>0</v>
      </c>
    </row>
    <row r="8" spans="2:150" ht="15" hidden="1" customHeight="1">
      <c r="B8" s="69">
        <f t="shared" ref="B8:B68" si="3">B7+1</f>
        <v>3</v>
      </c>
      <c r="C8" s="53" t="s">
        <v>462</v>
      </c>
      <c r="D8" s="262"/>
      <c r="E8" s="263"/>
      <c r="F8" s="264"/>
      <c r="G8" s="262"/>
      <c r="H8" s="263"/>
      <c r="I8" s="264"/>
      <c r="J8" s="322"/>
      <c r="K8" s="263"/>
      <c r="L8" s="264"/>
      <c r="M8" s="322"/>
      <c r="N8" s="263"/>
      <c r="O8" s="264"/>
      <c r="P8" s="416"/>
      <c r="Q8" s="263"/>
      <c r="R8" s="264"/>
      <c r="S8" s="265"/>
      <c r="T8" s="263"/>
      <c r="U8" s="264"/>
      <c r="V8" s="425"/>
      <c r="W8" s="263"/>
      <c r="X8" s="264"/>
      <c r="Y8" s="262"/>
      <c r="Z8" s="264"/>
      <c r="AA8" s="381"/>
      <c r="AB8" s="265"/>
      <c r="AC8" s="266"/>
      <c r="AD8" s="264"/>
      <c r="AE8" s="361"/>
      <c r="AF8" s="266"/>
      <c r="AG8" s="264"/>
      <c r="AH8" s="262"/>
      <c r="AI8" s="267"/>
      <c r="AJ8" s="264"/>
      <c r="AK8" s="262"/>
      <c r="AL8" s="267"/>
      <c r="AM8" s="264"/>
      <c r="AN8" s="262"/>
      <c r="AO8" s="267"/>
      <c r="AP8" s="264"/>
      <c r="AQ8" s="262"/>
      <c r="AR8" s="267"/>
      <c r="AS8" s="264"/>
      <c r="AT8" s="388"/>
      <c r="AU8" s="268"/>
      <c r="AV8" s="265"/>
      <c r="AW8" s="266"/>
      <c r="AX8" s="264"/>
      <c r="AY8" s="265"/>
      <c r="AZ8" s="266"/>
      <c r="BA8" s="264"/>
      <c r="BB8" s="262"/>
      <c r="BC8" s="267"/>
      <c r="BD8" s="264"/>
      <c r="BE8" s="262"/>
      <c r="BF8" s="267"/>
      <c r="BG8" s="264"/>
      <c r="BH8" s="262"/>
      <c r="BI8" s="267"/>
      <c r="BJ8" s="264"/>
      <c r="BK8" s="388"/>
      <c r="BL8" s="268"/>
      <c r="BM8" s="262"/>
      <c r="BN8" s="267"/>
      <c r="BO8" s="264"/>
      <c r="BP8" s="266"/>
      <c r="BQ8" s="267"/>
      <c r="BR8" s="264"/>
      <c r="BS8" s="269"/>
      <c r="BT8" s="270"/>
      <c r="BU8" s="264"/>
      <c r="BV8" s="281"/>
      <c r="BW8" s="270"/>
      <c r="BX8" s="264"/>
      <c r="BY8" s="271"/>
      <c r="BZ8" s="270"/>
      <c r="CA8" s="264"/>
      <c r="CB8" s="265"/>
      <c r="CC8" s="270"/>
      <c r="CD8" s="264"/>
      <c r="CE8" s="265"/>
      <c r="CF8" s="267"/>
      <c r="CG8" s="264"/>
      <c r="CH8" s="318"/>
      <c r="CI8" s="270"/>
      <c r="CJ8" s="264"/>
      <c r="CK8" s="272"/>
      <c r="CL8" s="264"/>
      <c r="CM8" s="374"/>
      <c r="CN8" s="273"/>
      <c r="CO8" s="274"/>
      <c r="CP8" s="275">
        <f t="shared" si="1"/>
        <v>0</v>
      </c>
      <c r="CQ8" s="265"/>
      <c r="CR8" s="276"/>
      <c r="CS8" s="265"/>
      <c r="CT8" s="276"/>
      <c r="CU8" s="265"/>
      <c r="CV8" s="276"/>
      <c r="CW8" s="265"/>
      <c r="CX8" s="276"/>
      <c r="CY8" s="242"/>
      <c r="CZ8" s="276"/>
      <c r="DA8" s="242"/>
      <c r="DB8" s="276"/>
      <c r="DC8" s="242"/>
      <c r="DD8" s="276"/>
      <c r="DE8" s="242"/>
      <c r="DF8" s="276"/>
      <c r="DG8" s="265"/>
      <c r="DH8" s="276"/>
      <c r="DI8" s="265"/>
      <c r="DJ8" s="276"/>
      <c r="DK8" s="265"/>
      <c r="DL8" s="276"/>
      <c r="DM8" s="265"/>
      <c r="DN8" s="276"/>
      <c r="DO8" s="265"/>
      <c r="DP8" s="276"/>
      <c r="DQ8" s="264"/>
      <c r="DR8" s="273"/>
      <c r="DS8" s="334"/>
      <c r="DT8" s="273"/>
      <c r="DU8" s="334"/>
      <c r="DV8" s="584"/>
      <c r="DW8" s="334"/>
      <c r="DX8" s="277"/>
      <c r="DY8" s="264"/>
      <c r="DZ8" s="318"/>
      <c r="EA8" s="264"/>
      <c r="EB8" s="578"/>
      <c r="EC8" s="264"/>
      <c r="ED8" s="278"/>
      <c r="EE8" s="264"/>
      <c r="EF8" s="406"/>
      <c r="EG8" s="96"/>
      <c r="EH8" s="279"/>
      <c r="EI8" s="251">
        <f>SUMPRODUCT(D8:EH8,'Raigarh R'!D8:EH8)</f>
        <v>0</v>
      </c>
      <c r="EJ8" s="3"/>
      <c r="EK8" s="3"/>
      <c r="EL8" s="542">
        <v>5112056736</v>
      </c>
      <c r="EM8" s="349" t="s">
        <v>478</v>
      </c>
      <c r="ER8" s="64" t="s">
        <v>24</v>
      </c>
      <c r="ES8" s="61" t="str">
        <f t="shared" si="0"/>
        <v xml:space="preserve">Relaince Retail Ltd. Fresh,Shah Complex Darogapara Raigarh </v>
      </c>
      <c r="ET8" s="24">
        <f t="shared" si="2"/>
        <v>0</v>
      </c>
    </row>
    <row r="9" spans="2:150" ht="15" hidden="1" customHeight="1">
      <c r="B9" s="69">
        <f t="shared" si="3"/>
        <v>4</v>
      </c>
      <c r="C9" s="61"/>
      <c r="D9" s="262"/>
      <c r="E9" s="263"/>
      <c r="F9" s="264"/>
      <c r="G9" s="262"/>
      <c r="H9" s="263"/>
      <c r="I9" s="264"/>
      <c r="J9" s="322"/>
      <c r="K9" s="263"/>
      <c r="L9" s="264"/>
      <c r="M9" s="322"/>
      <c r="N9" s="263"/>
      <c r="O9" s="264"/>
      <c r="P9" s="416"/>
      <c r="Q9" s="263"/>
      <c r="R9" s="264"/>
      <c r="S9" s="265"/>
      <c r="T9" s="263"/>
      <c r="U9" s="264"/>
      <c r="V9" s="425"/>
      <c r="W9" s="263"/>
      <c r="X9" s="264"/>
      <c r="Y9" s="262"/>
      <c r="Z9" s="264"/>
      <c r="AA9" s="381"/>
      <c r="AB9" s="265"/>
      <c r="AC9" s="266"/>
      <c r="AD9" s="264"/>
      <c r="AE9" s="361"/>
      <c r="AF9" s="266"/>
      <c r="AG9" s="264"/>
      <c r="AH9" s="262"/>
      <c r="AI9" s="267"/>
      <c r="AJ9" s="264"/>
      <c r="AK9" s="262"/>
      <c r="AL9" s="267"/>
      <c r="AM9" s="264"/>
      <c r="AN9" s="262"/>
      <c r="AO9" s="267"/>
      <c r="AP9" s="264"/>
      <c r="AQ9" s="262"/>
      <c r="AR9" s="267"/>
      <c r="AS9" s="264"/>
      <c r="AT9" s="388"/>
      <c r="AU9" s="268"/>
      <c r="AV9" s="265"/>
      <c r="AW9" s="266"/>
      <c r="AX9" s="264"/>
      <c r="AY9" s="265"/>
      <c r="AZ9" s="266"/>
      <c r="BA9" s="264"/>
      <c r="BB9" s="262"/>
      <c r="BC9" s="267"/>
      <c r="BD9" s="264"/>
      <c r="BE9" s="262"/>
      <c r="BF9" s="267"/>
      <c r="BG9" s="264"/>
      <c r="BH9" s="262"/>
      <c r="BI9" s="267"/>
      <c r="BJ9" s="264"/>
      <c r="BK9" s="388"/>
      <c r="BL9" s="268"/>
      <c r="BM9" s="262"/>
      <c r="BN9" s="267"/>
      <c r="BO9" s="264"/>
      <c r="BP9" s="266"/>
      <c r="BQ9" s="267"/>
      <c r="BR9" s="264"/>
      <c r="BS9" s="269"/>
      <c r="BT9" s="270"/>
      <c r="BU9" s="264"/>
      <c r="BV9" s="281"/>
      <c r="BW9" s="270"/>
      <c r="BX9" s="264"/>
      <c r="BY9" s="271"/>
      <c r="BZ9" s="270"/>
      <c r="CA9" s="264"/>
      <c r="CB9" s="265"/>
      <c r="CC9" s="270"/>
      <c r="CD9" s="264"/>
      <c r="CE9" s="265"/>
      <c r="CF9" s="267"/>
      <c r="CG9" s="264"/>
      <c r="CH9" s="318"/>
      <c r="CI9" s="270"/>
      <c r="CJ9" s="264"/>
      <c r="CK9" s="272"/>
      <c r="CL9" s="264"/>
      <c r="CM9" s="374"/>
      <c r="CN9" s="273"/>
      <c r="CO9" s="274"/>
      <c r="CP9" s="275">
        <f t="shared" si="1"/>
        <v>0</v>
      </c>
      <c r="CQ9" s="265"/>
      <c r="CR9" s="276"/>
      <c r="CS9" s="265"/>
      <c r="CT9" s="276"/>
      <c r="CU9" s="265"/>
      <c r="CV9" s="276"/>
      <c r="CW9" s="265"/>
      <c r="CX9" s="276"/>
      <c r="CY9" s="242"/>
      <c r="CZ9" s="276"/>
      <c r="DA9" s="242"/>
      <c r="DB9" s="276"/>
      <c r="DC9" s="242"/>
      <c r="DD9" s="276"/>
      <c r="DE9" s="242"/>
      <c r="DF9" s="276"/>
      <c r="DG9" s="265"/>
      <c r="DH9" s="276"/>
      <c r="DI9" s="265"/>
      <c r="DJ9" s="276"/>
      <c r="DK9" s="265"/>
      <c r="DL9" s="276"/>
      <c r="DM9" s="265"/>
      <c r="DN9" s="276"/>
      <c r="DO9" s="265"/>
      <c r="DP9" s="276"/>
      <c r="DQ9" s="264"/>
      <c r="DR9" s="273"/>
      <c r="DS9" s="334"/>
      <c r="DT9" s="273"/>
      <c r="DU9" s="334"/>
      <c r="DV9" s="584"/>
      <c r="DW9" s="334"/>
      <c r="DX9" s="277"/>
      <c r="DY9" s="264"/>
      <c r="DZ9" s="318"/>
      <c r="EA9" s="264"/>
      <c r="EB9" s="578"/>
      <c r="EC9" s="264"/>
      <c r="ED9" s="278"/>
      <c r="EE9" s="264"/>
      <c r="EF9" s="406"/>
      <c r="EG9" s="96"/>
      <c r="EH9" s="279"/>
      <c r="EI9" s="251">
        <f>SUMPRODUCT(D9:EH9,'Raigarh R'!D9:EH9)</f>
        <v>0</v>
      </c>
      <c r="EJ9" s="3"/>
      <c r="EK9" s="3"/>
      <c r="EL9">
        <f>25+80</f>
        <v>105</v>
      </c>
      <c r="EM9" s="67">
        <f t="shared" ref="EM9:EM23" si="4">+EI9-EL9</f>
        <v>-105</v>
      </c>
      <c r="ER9" s="64" t="s">
        <v>25</v>
      </c>
      <c r="ES9" s="61">
        <f t="shared" si="0"/>
        <v>0</v>
      </c>
      <c r="ET9" s="24">
        <f t="shared" si="2"/>
        <v>0</v>
      </c>
    </row>
    <row r="10" spans="2:150" ht="15" hidden="1" customHeight="1">
      <c r="B10" s="69">
        <f t="shared" si="3"/>
        <v>5</v>
      </c>
      <c r="C10" s="61"/>
      <c r="D10" s="262"/>
      <c r="E10" s="263"/>
      <c r="F10" s="264"/>
      <c r="G10" s="262"/>
      <c r="H10" s="263"/>
      <c r="I10" s="264"/>
      <c r="J10" s="322"/>
      <c r="K10" s="263"/>
      <c r="L10" s="264"/>
      <c r="M10" s="322"/>
      <c r="N10" s="263"/>
      <c r="O10" s="264"/>
      <c r="P10" s="416"/>
      <c r="Q10" s="263"/>
      <c r="R10" s="264"/>
      <c r="S10" s="265"/>
      <c r="T10" s="263"/>
      <c r="U10" s="264"/>
      <c r="V10" s="425"/>
      <c r="W10" s="263"/>
      <c r="X10" s="264"/>
      <c r="Y10" s="262"/>
      <c r="Z10" s="264"/>
      <c r="AA10" s="381"/>
      <c r="AB10" s="265"/>
      <c r="AC10" s="266"/>
      <c r="AD10" s="264"/>
      <c r="AE10" s="361"/>
      <c r="AF10" s="266"/>
      <c r="AG10" s="264"/>
      <c r="AH10" s="262"/>
      <c r="AI10" s="267"/>
      <c r="AJ10" s="264"/>
      <c r="AK10" s="262"/>
      <c r="AL10" s="267"/>
      <c r="AM10" s="264"/>
      <c r="AN10" s="262"/>
      <c r="AO10" s="267"/>
      <c r="AP10" s="264"/>
      <c r="AQ10" s="262"/>
      <c r="AR10" s="267"/>
      <c r="AS10" s="264"/>
      <c r="AT10" s="388"/>
      <c r="AU10" s="268"/>
      <c r="AV10" s="265"/>
      <c r="AW10" s="266"/>
      <c r="AX10" s="264"/>
      <c r="AY10" s="265"/>
      <c r="AZ10" s="266"/>
      <c r="BA10" s="264"/>
      <c r="BB10" s="262"/>
      <c r="BC10" s="267"/>
      <c r="BD10" s="264"/>
      <c r="BE10" s="262"/>
      <c r="BF10" s="267"/>
      <c r="BG10" s="264"/>
      <c r="BH10" s="262"/>
      <c r="BI10" s="267"/>
      <c r="BJ10" s="264"/>
      <c r="BK10" s="388"/>
      <c r="BL10" s="268"/>
      <c r="BM10" s="262"/>
      <c r="BN10" s="267"/>
      <c r="BO10" s="264"/>
      <c r="BP10" s="266"/>
      <c r="BQ10" s="267"/>
      <c r="BR10" s="264"/>
      <c r="BS10" s="269"/>
      <c r="BT10" s="270"/>
      <c r="BU10" s="264"/>
      <c r="BV10" s="281"/>
      <c r="BW10" s="270"/>
      <c r="BX10" s="264"/>
      <c r="BY10" s="271"/>
      <c r="BZ10" s="270"/>
      <c r="CA10" s="264"/>
      <c r="CB10" s="265"/>
      <c r="CC10" s="270"/>
      <c r="CD10" s="264"/>
      <c r="CE10" s="265"/>
      <c r="CF10" s="267"/>
      <c r="CG10" s="264"/>
      <c r="CH10" s="318"/>
      <c r="CI10" s="270"/>
      <c r="CJ10" s="264"/>
      <c r="CK10" s="272"/>
      <c r="CL10" s="264"/>
      <c r="CM10" s="374"/>
      <c r="CN10" s="273"/>
      <c r="CO10" s="274"/>
      <c r="CP10" s="275">
        <f t="shared" si="1"/>
        <v>0</v>
      </c>
      <c r="CQ10" s="265"/>
      <c r="CR10" s="276"/>
      <c r="CS10" s="265"/>
      <c r="CT10" s="276"/>
      <c r="CU10" s="265"/>
      <c r="CV10" s="276"/>
      <c r="CW10" s="265"/>
      <c r="CX10" s="276"/>
      <c r="CY10" s="242"/>
      <c r="CZ10" s="276"/>
      <c r="DA10" s="242"/>
      <c r="DB10" s="276"/>
      <c r="DC10" s="242"/>
      <c r="DD10" s="276"/>
      <c r="DE10" s="242"/>
      <c r="DF10" s="276"/>
      <c r="DG10" s="265"/>
      <c r="DH10" s="276"/>
      <c r="DI10" s="265"/>
      <c r="DJ10" s="276"/>
      <c r="DK10" s="265"/>
      <c r="DL10" s="276"/>
      <c r="DM10" s="265"/>
      <c r="DN10" s="276"/>
      <c r="DO10" s="265"/>
      <c r="DP10" s="276"/>
      <c r="DQ10" s="264"/>
      <c r="DR10" s="273"/>
      <c r="DS10" s="334"/>
      <c r="DT10" s="273"/>
      <c r="DU10" s="334"/>
      <c r="DV10" s="584"/>
      <c r="DW10" s="334"/>
      <c r="DX10" s="277"/>
      <c r="DY10" s="264"/>
      <c r="DZ10" s="318"/>
      <c r="EA10" s="264"/>
      <c r="EB10" s="578"/>
      <c r="EC10" s="264"/>
      <c r="ED10" s="278"/>
      <c r="EE10" s="264"/>
      <c r="EF10" s="406"/>
      <c r="EG10" s="96"/>
      <c r="EH10" s="279"/>
      <c r="EI10" s="251">
        <f>SUMPRODUCT(D10:EH10,'Raigarh R'!D10:EH10)</f>
        <v>0</v>
      </c>
      <c r="EJ10" s="3"/>
      <c r="EK10" s="3"/>
      <c r="EL10">
        <v>0</v>
      </c>
      <c r="EM10" s="67">
        <f t="shared" si="4"/>
        <v>0</v>
      </c>
      <c r="ER10" s="64" t="s">
        <v>26</v>
      </c>
      <c r="ES10" s="61">
        <f t="shared" si="0"/>
        <v>0</v>
      </c>
      <c r="ET10" s="24">
        <f t="shared" si="2"/>
        <v>0</v>
      </c>
    </row>
    <row r="11" spans="2:150" ht="16.149999999999999" hidden="1" customHeight="1">
      <c r="B11" s="69">
        <f t="shared" si="3"/>
        <v>6</v>
      </c>
      <c r="C11" s="61"/>
      <c r="D11" s="262"/>
      <c r="E11" s="263"/>
      <c r="F11" s="264"/>
      <c r="G11" s="262"/>
      <c r="H11" s="263"/>
      <c r="I11" s="264"/>
      <c r="J11" s="322"/>
      <c r="K11" s="263"/>
      <c r="L11" s="264"/>
      <c r="M11" s="322"/>
      <c r="N11" s="263"/>
      <c r="O11" s="264"/>
      <c r="P11" s="416"/>
      <c r="Q11" s="263"/>
      <c r="R11" s="264"/>
      <c r="S11" s="265"/>
      <c r="T11" s="263"/>
      <c r="U11" s="264"/>
      <c r="V11" s="425"/>
      <c r="W11" s="263"/>
      <c r="X11" s="264"/>
      <c r="Y11" s="262"/>
      <c r="Z11" s="264"/>
      <c r="AA11" s="381"/>
      <c r="AB11" s="265"/>
      <c r="AC11" s="266"/>
      <c r="AD11" s="264"/>
      <c r="AE11" s="361"/>
      <c r="AF11" s="266"/>
      <c r="AG11" s="264"/>
      <c r="AH11" s="262"/>
      <c r="AI11" s="267"/>
      <c r="AJ11" s="264"/>
      <c r="AK11" s="262"/>
      <c r="AL11" s="267"/>
      <c r="AM11" s="264"/>
      <c r="AN11" s="262"/>
      <c r="AO11" s="267"/>
      <c r="AP11" s="264"/>
      <c r="AQ11" s="262"/>
      <c r="AR11" s="267"/>
      <c r="AS11" s="264"/>
      <c r="AT11" s="388"/>
      <c r="AU11" s="268"/>
      <c r="AV11" s="265"/>
      <c r="AW11" s="266"/>
      <c r="AX11" s="264"/>
      <c r="AY11" s="265"/>
      <c r="AZ11" s="266"/>
      <c r="BA11" s="264"/>
      <c r="BB11" s="262"/>
      <c r="BC11" s="267"/>
      <c r="BD11" s="264"/>
      <c r="BE11" s="262"/>
      <c r="BF11" s="267"/>
      <c r="BG11" s="264"/>
      <c r="BH11" s="262"/>
      <c r="BI11" s="267"/>
      <c r="BJ11" s="264"/>
      <c r="BK11" s="388"/>
      <c r="BL11" s="268"/>
      <c r="BM11" s="262"/>
      <c r="BN11" s="267"/>
      <c r="BO11" s="264"/>
      <c r="BP11" s="266"/>
      <c r="BQ11" s="267"/>
      <c r="BR11" s="264"/>
      <c r="BS11" s="269"/>
      <c r="BT11" s="270"/>
      <c r="BU11" s="264"/>
      <c r="BV11" s="281"/>
      <c r="BW11" s="270"/>
      <c r="BX11" s="264"/>
      <c r="BY11" s="271"/>
      <c r="BZ11" s="270"/>
      <c r="CA11" s="264"/>
      <c r="CB11" s="265"/>
      <c r="CC11" s="270"/>
      <c r="CD11" s="264"/>
      <c r="CE11" s="265"/>
      <c r="CF11" s="267"/>
      <c r="CG11" s="264"/>
      <c r="CH11" s="318"/>
      <c r="CI11" s="270"/>
      <c r="CJ11" s="264"/>
      <c r="CK11" s="272"/>
      <c r="CL11" s="264"/>
      <c r="CM11" s="374"/>
      <c r="CN11" s="273"/>
      <c r="CO11" s="274"/>
      <c r="CP11" s="275">
        <f t="shared" si="1"/>
        <v>0</v>
      </c>
      <c r="CQ11" s="265"/>
      <c r="CR11" s="276"/>
      <c r="CS11" s="265"/>
      <c r="CT11" s="276"/>
      <c r="CU11" s="265"/>
      <c r="CV11" s="276"/>
      <c r="CW11" s="265"/>
      <c r="CX11" s="276"/>
      <c r="CY11" s="242"/>
      <c r="CZ11" s="276"/>
      <c r="DA11" s="242"/>
      <c r="DB11" s="276"/>
      <c r="DC11" s="242"/>
      <c r="DD11" s="276"/>
      <c r="DE11" s="242"/>
      <c r="DF11" s="276"/>
      <c r="DG11" s="265"/>
      <c r="DH11" s="276"/>
      <c r="DI11" s="265"/>
      <c r="DJ11" s="276"/>
      <c r="DK11" s="265"/>
      <c r="DL11" s="276"/>
      <c r="DM11" s="265"/>
      <c r="DN11" s="276"/>
      <c r="DO11" s="265"/>
      <c r="DP11" s="276"/>
      <c r="DQ11" s="264"/>
      <c r="DR11" s="273"/>
      <c r="DS11" s="334"/>
      <c r="DT11" s="273"/>
      <c r="DU11" s="334"/>
      <c r="DV11" s="584"/>
      <c r="DW11" s="334"/>
      <c r="DX11" s="277"/>
      <c r="DY11" s="264"/>
      <c r="DZ11" s="318"/>
      <c r="EA11" s="264"/>
      <c r="EB11" s="578"/>
      <c r="EC11" s="264"/>
      <c r="ED11" s="278"/>
      <c r="EE11" s="264"/>
      <c r="EF11" s="406"/>
      <c r="EG11" s="96"/>
      <c r="EH11" s="279"/>
      <c r="EI11" s="251">
        <f>SUMPRODUCT(D11:EH11,'Raigarh R'!D11:EH11)</f>
        <v>0</v>
      </c>
      <c r="EJ11" s="3"/>
      <c r="EK11" s="3"/>
      <c r="EL11">
        <v>50</v>
      </c>
      <c r="EM11" s="67">
        <f t="shared" si="4"/>
        <v>-50</v>
      </c>
      <c r="ER11" s="64" t="s">
        <v>27</v>
      </c>
      <c r="ES11" s="61">
        <f t="shared" si="0"/>
        <v>0</v>
      </c>
      <c r="ET11" s="24">
        <f t="shared" si="2"/>
        <v>0</v>
      </c>
    </row>
    <row r="12" spans="2:150" ht="15" hidden="1" customHeight="1">
      <c r="B12" s="69">
        <f t="shared" si="3"/>
        <v>7</v>
      </c>
      <c r="C12" s="61"/>
      <c r="D12" s="262"/>
      <c r="E12" s="263"/>
      <c r="F12" s="264"/>
      <c r="G12" s="262"/>
      <c r="H12" s="263"/>
      <c r="I12" s="264"/>
      <c r="J12" s="322"/>
      <c r="K12" s="263"/>
      <c r="L12" s="264"/>
      <c r="M12" s="322"/>
      <c r="N12" s="263"/>
      <c r="O12" s="264"/>
      <c r="P12" s="416"/>
      <c r="Q12" s="263"/>
      <c r="R12" s="264"/>
      <c r="S12" s="265"/>
      <c r="T12" s="263"/>
      <c r="U12" s="264"/>
      <c r="V12" s="425"/>
      <c r="W12" s="263"/>
      <c r="X12" s="264"/>
      <c r="Y12" s="262"/>
      <c r="Z12" s="264"/>
      <c r="AA12" s="381"/>
      <c r="AB12" s="265"/>
      <c r="AC12" s="266"/>
      <c r="AD12" s="264"/>
      <c r="AE12" s="361"/>
      <c r="AF12" s="266"/>
      <c r="AG12" s="264"/>
      <c r="AH12" s="262"/>
      <c r="AI12" s="267"/>
      <c r="AJ12" s="264"/>
      <c r="AK12" s="262"/>
      <c r="AL12" s="267"/>
      <c r="AM12" s="264"/>
      <c r="AN12" s="262"/>
      <c r="AO12" s="267"/>
      <c r="AP12" s="264"/>
      <c r="AQ12" s="262"/>
      <c r="AR12" s="267"/>
      <c r="AS12" s="264"/>
      <c r="AT12" s="388"/>
      <c r="AU12" s="268"/>
      <c r="AV12" s="265"/>
      <c r="AW12" s="266"/>
      <c r="AX12" s="264"/>
      <c r="AY12" s="265"/>
      <c r="AZ12" s="266"/>
      <c r="BA12" s="264"/>
      <c r="BB12" s="262"/>
      <c r="BC12" s="267"/>
      <c r="BD12" s="264"/>
      <c r="BE12" s="262"/>
      <c r="BF12" s="267"/>
      <c r="BG12" s="264"/>
      <c r="BH12" s="262"/>
      <c r="BI12" s="267"/>
      <c r="BJ12" s="264"/>
      <c r="BK12" s="388"/>
      <c r="BL12" s="268"/>
      <c r="BM12" s="262"/>
      <c r="BN12" s="267"/>
      <c r="BO12" s="264"/>
      <c r="BP12" s="266"/>
      <c r="BQ12" s="267"/>
      <c r="BR12" s="264"/>
      <c r="BS12" s="269"/>
      <c r="BT12" s="270"/>
      <c r="BU12" s="264"/>
      <c r="BV12" s="281"/>
      <c r="BW12" s="270"/>
      <c r="BX12" s="264"/>
      <c r="BY12" s="271"/>
      <c r="BZ12" s="270"/>
      <c r="CA12" s="264"/>
      <c r="CB12" s="265"/>
      <c r="CC12" s="270"/>
      <c r="CD12" s="264"/>
      <c r="CE12" s="265"/>
      <c r="CF12" s="267"/>
      <c r="CG12" s="264"/>
      <c r="CH12" s="318"/>
      <c r="CI12" s="270"/>
      <c r="CJ12" s="264"/>
      <c r="CK12" s="272"/>
      <c r="CL12" s="264"/>
      <c r="CM12" s="374"/>
      <c r="CN12" s="273"/>
      <c r="CO12" s="274"/>
      <c r="CP12" s="275">
        <f t="shared" si="1"/>
        <v>0</v>
      </c>
      <c r="CQ12" s="265"/>
      <c r="CR12" s="276"/>
      <c r="CS12" s="265"/>
      <c r="CT12" s="276"/>
      <c r="CU12" s="265"/>
      <c r="CV12" s="276"/>
      <c r="CW12" s="265"/>
      <c r="CX12" s="276"/>
      <c r="CY12" s="242"/>
      <c r="CZ12" s="276"/>
      <c r="DA12" s="242"/>
      <c r="DB12" s="276"/>
      <c r="DC12" s="242"/>
      <c r="DD12" s="276"/>
      <c r="DE12" s="242"/>
      <c r="DF12" s="276"/>
      <c r="DG12" s="265"/>
      <c r="DH12" s="276"/>
      <c r="DI12" s="265"/>
      <c r="DJ12" s="276"/>
      <c r="DK12" s="265"/>
      <c r="DL12" s="276"/>
      <c r="DM12" s="265"/>
      <c r="DN12" s="276"/>
      <c r="DO12" s="265"/>
      <c r="DP12" s="276"/>
      <c r="DQ12" s="264"/>
      <c r="DR12" s="273"/>
      <c r="DS12" s="334"/>
      <c r="DT12" s="273"/>
      <c r="DU12" s="334"/>
      <c r="DV12" s="584"/>
      <c r="DW12" s="334"/>
      <c r="DX12" s="277"/>
      <c r="DY12" s="264"/>
      <c r="DZ12" s="318"/>
      <c r="EA12" s="264"/>
      <c r="EB12" s="578"/>
      <c r="EC12" s="264"/>
      <c r="ED12" s="278"/>
      <c r="EE12" s="264"/>
      <c r="EF12" s="406"/>
      <c r="EG12" s="96"/>
      <c r="EH12" s="279"/>
      <c r="EI12" s="251">
        <f>SUMPRODUCT(D12:EH12,'Raigarh R'!D12:EH12)</f>
        <v>0</v>
      </c>
      <c r="EJ12" s="3"/>
      <c r="EK12" s="3"/>
      <c r="EL12">
        <v>0</v>
      </c>
      <c r="EM12" s="67">
        <f t="shared" si="4"/>
        <v>0</v>
      </c>
      <c r="ER12" s="64" t="s">
        <v>28</v>
      </c>
      <c r="ES12" s="61">
        <f t="shared" si="0"/>
        <v>0</v>
      </c>
      <c r="ET12" s="24">
        <f t="shared" si="2"/>
        <v>0</v>
      </c>
    </row>
    <row r="13" spans="2:150" ht="15" hidden="1" customHeight="1">
      <c r="B13" s="502">
        <f t="shared" si="3"/>
        <v>8</v>
      </c>
      <c r="C13" s="61"/>
      <c r="D13" s="262"/>
      <c r="E13" s="263"/>
      <c r="F13" s="264"/>
      <c r="G13" s="262"/>
      <c r="H13" s="263"/>
      <c r="I13" s="264"/>
      <c r="J13" s="322"/>
      <c r="K13" s="263"/>
      <c r="L13" s="264"/>
      <c r="M13" s="322"/>
      <c r="N13" s="263"/>
      <c r="O13" s="264"/>
      <c r="P13" s="416"/>
      <c r="Q13" s="263"/>
      <c r="R13" s="264"/>
      <c r="S13" s="265"/>
      <c r="T13" s="263"/>
      <c r="U13" s="264"/>
      <c r="V13" s="425"/>
      <c r="W13" s="263"/>
      <c r="X13" s="264"/>
      <c r="Y13" s="262"/>
      <c r="Z13" s="264"/>
      <c r="AA13" s="381"/>
      <c r="AB13" s="265"/>
      <c r="AC13" s="266"/>
      <c r="AD13" s="264"/>
      <c r="AE13" s="361"/>
      <c r="AF13" s="266"/>
      <c r="AG13" s="264"/>
      <c r="AH13" s="262"/>
      <c r="AI13" s="267"/>
      <c r="AJ13" s="264"/>
      <c r="AK13" s="262"/>
      <c r="AL13" s="267"/>
      <c r="AM13" s="264"/>
      <c r="AN13" s="262"/>
      <c r="AO13" s="267"/>
      <c r="AP13" s="264"/>
      <c r="AQ13" s="262"/>
      <c r="AR13" s="267"/>
      <c r="AS13" s="264"/>
      <c r="AT13" s="388"/>
      <c r="AU13" s="268"/>
      <c r="AV13" s="265"/>
      <c r="AW13" s="266"/>
      <c r="AX13" s="264"/>
      <c r="AY13" s="265"/>
      <c r="AZ13" s="266"/>
      <c r="BA13" s="264"/>
      <c r="BB13" s="262"/>
      <c r="BC13" s="267"/>
      <c r="BD13" s="264"/>
      <c r="BE13" s="262"/>
      <c r="BF13" s="267"/>
      <c r="BG13" s="264"/>
      <c r="BH13" s="262"/>
      <c r="BI13" s="267"/>
      <c r="BJ13" s="264"/>
      <c r="BK13" s="388"/>
      <c r="BL13" s="268"/>
      <c r="BM13" s="262"/>
      <c r="BN13" s="267"/>
      <c r="BO13" s="264"/>
      <c r="BP13" s="266"/>
      <c r="BQ13" s="267"/>
      <c r="BR13" s="264"/>
      <c r="BS13" s="269"/>
      <c r="BT13" s="270"/>
      <c r="BU13" s="264"/>
      <c r="BV13" s="281"/>
      <c r="BW13" s="270"/>
      <c r="BX13" s="264"/>
      <c r="BY13" s="271"/>
      <c r="BZ13" s="270"/>
      <c r="CA13" s="264"/>
      <c r="CB13" s="265"/>
      <c r="CC13" s="270"/>
      <c r="CD13" s="264"/>
      <c r="CE13" s="265"/>
      <c r="CF13" s="267"/>
      <c r="CG13" s="264"/>
      <c r="CH13" s="318"/>
      <c r="CI13" s="270"/>
      <c r="CJ13" s="264"/>
      <c r="CK13" s="272"/>
      <c r="CL13" s="264"/>
      <c r="CM13" s="374"/>
      <c r="CN13" s="273"/>
      <c r="CO13" s="274"/>
      <c r="CP13" s="275">
        <f t="shared" si="1"/>
        <v>0</v>
      </c>
      <c r="CQ13" s="265"/>
      <c r="CR13" s="276"/>
      <c r="CS13" s="265"/>
      <c r="CT13" s="276"/>
      <c r="CU13" s="265"/>
      <c r="CV13" s="276"/>
      <c r="CW13" s="265"/>
      <c r="CX13" s="276"/>
      <c r="CY13" s="242"/>
      <c r="CZ13" s="276"/>
      <c r="DA13" s="242"/>
      <c r="DB13" s="276"/>
      <c r="DC13" s="242"/>
      <c r="DD13" s="276"/>
      <c r="DE13" s="242"/>
      <c r="DF13" s="276"/>
      <c r="DG13" s="265"/>
      <c r="DH13" s="276"/>
      <c r="DI13" s="265"/>
      <c r="DJ13" s="276"/>
      <c r="DK13" s="265"/>
      <c r="DL13" s="276"/>
      <c r="DM13" s="265"/>
      <c r="DN13" s="276"/>
      <c r="DO13" s="265"/>
      <c r="DP13" s="276"/>
      <c r="DQ13" s="264"/>
      <c r="DR13" s="273"/>
      <c r="DS13" s="334"/>
      <c r="DT13" s="273"/>
      <c r="DU13" s="334"/>
      <c r="DV13" s="584"/>
      <c r="DW13" s="334"/>
      <c r="DX13" s="277"/>
      <c r="DY13" s="264"/>
      <c r="DZ13" s="318"/>
      <c r="EA13" s="264"/>
      <c r="EB13" s="578"/>
      <c r="EC13" s="264"/>
      <c r="ED13" s="278"/>
      <c r="EE13" s="264"/>
      <c r="EF13" s="406"/>
      <c r="EG13" s="96"/>
      <c r="EH13" s="279"/>
      <c r="EI13" s="251">
        <f>SUMPRODUCT(D13:EH13,'Raigarh R'!D13:EH13)</f>
        <v>0</v>
      </c>
      <c r="EJ13" s="3"/>
      <c r="EK13" s="3"/>
      <c r="EL13">
        <v>0</v>
      </c>
      <c r="EM13" s="67">
        <f t="shared" si="4"/>
        <v>0</v>
      </c>
      <c r="ER13" s="64" t="s">
        <v>29</v>
      </c>
      <c r="ES13" s="61">
        <f t="shared" si="0"/>
        <v>0</v>
      </c>
      <c r="ET13" s="24">
        <f t="shared" si="2"/>
        <v>0</v>
      </c>
    </row>
    <row r="14" spans="2:150" ht="15" customHeight="1">
      <c r="B14" s="343">
        <f t="shared" si="3"/>
        <v>9</v>
      </c>
      <c r="C14" s="61" t="s">
        <v>1055</v>
      </c>
      <c r="D14" s="262"/>
      <c r="E14" s="263"/>
      <c r="F14" s="264"/>
      <c r="G14" s="262"/>
      <c r="H14" s="263"/>
      <c r="I14" s="264"/>
      <c r="J14" s="322"/>
      <c r="K14" s="263"/>
      <c r="L14" s="264"/>
      <c r="M14" s="322"/>
      <c r="N14" s="263"/>
      <c r="O14" s="264"/>
      <c r="P14" s="416"/>
      <c r="Q14" s="263"/>
      <c r="R14" s="264"/>
      <c r="S14" s="265"/>
      <c r="T14" s="263">
        <v>2</v>
      </c>
      <c r="U14" s="264"/>
      <c r="V14" s="425"/>
      <c r="W14" s="263"/>
      <c r="X14" s="264"/>
      <c r="Y14" s="262"/>
      <c r="Z14" s="264"/>
      <c r="AA14" s="381"/>
      <c r="AB14" s="265"/>
      <c r="AC14" s="266"/>
      <c r="AD14" s="264"/>
      <c r="AE14" s="361"/>
      <c r="AF14" s="266"/>
      <c r="AG14" s="264"/>
      <c r="AH14" s="262"/>
      <c r="AI14" s="267"/>
      <c r="AJ14" s="264"/>
      <c r="AK14" s="262"/>
      <c r="AL14" s="267"/>
      <c r="AM14" s="264"/>
      <c r="AN14" s="262">
        <v>1</v>
      </c>
      <c r="AO14" s="267"/>
      <c r="AP14" s="264"/>
      <c r="AQ14" s="262"/>
      <c r="AR14" s="267"/>
      <c r="AS14" s="264"/>
      <c r="AT14" s="388"/>
      <c r="AU14" s="268"/>
      <c r="AV14" s="265"/>
      <c r="AW14" s="266"/>
      <c r="AX14" s="264"/>
      <c r="AY14" s="265"/>
      <c r="AZ14" s="266"/>
      <c r="BA14" s="264"/>
      <c r="BB14" s="262"/>
      <c r="BC14" s="267"/>
      <c r="BD14" s="264"/>
      <c r="BE14" s="262"/>
      <c r="BF14" s="267"/>
      <c r="BG14" s="264"/>
      <c r="BH14" s="262"/>
      <c r="BI14" s="267">
        <v>6</v>
      </c>
      <c r="BJ14" s="264"/>
      <c r="BK14" s="388"/>
      <c r="BL14" s="268"/>
      <c r="BM14" s="262"/>
      <c r="BN14" s="267"/>
      <c r="BO14" s="264"/>
      <c r="BP14" s="266"/>
      <c r="BQ14" s="267"/>
      <c r="BR14" s="264"/>
      <c r="BS14" s="269"/>
      <c r="BT14" s="270"/>
      <c r="BU14" s="264"/>
      <c r="BV14" s="281"/>
      <c r="BW14" s="270"/>
      <c r="BX14" s="264"/>
      <c r="BY14" s="271"/>
      <c r="BZ14" s="270"/>
      <c r="CA14" s="264"/>
      <c r="CB14" s="265"/>
      <c r="CC14" s="270"/>
      <c r="CD14" s="264"/>
      <c r="CE14" s="265"/>
      <c r="CF14" s="267"/>
      <c r="CG14" s="264"/>
      <c r="CH14" s="318"/>
      <c r="CI14" s="270"/>
      <c r="CJ14" s="264"/>
      <c r="CK14" s="272"/>
      <c r="CL14" s="264"/>
      <c r="CM14" s="374"/>
      <c r="CN14" s="273"/>
      <c r="CO14" s="274"/>
      <c r="CP14" s="275">
        <f t="shared" si="1"/>
        <v>0</v>
      </c>
      <c r="CQ14" s="265"/>
      <c r="CR14" s="276"/>
      <c r="CS14" s="265"/>
      <c r="CT14" s="276"/>
      <c r="CU14" s="265"/>
      <c r="CV14" s="276"/>
      <c r="CW14" s="265"/>
      <c r="CX14" s="276"/>
      <c r="CY14" s="242"/>
      <c r="CZ14" s="276"/>
      <c r="DA14" s="242"/>
      <c r="DB14" s="276"/>
      <c r="DC14" s="242"/>
      <c r="DD14" s="276"/>
      <c r="DE14" s="242"/>
      <c r="DF14" s="276"/>
      <c r="DG14" s="265"/>
      <c r="DH14" s="276"/>
      <c r="DI14" s="265"/>
      <c r="DJ14" s="276"/>
      <c r="DK14" s="265"/>
      <c r="DL14" s="276"/>
      <c r="DM14" s="265"/>
      <c r="DN14" s="276"/>
      <c r="DO14" s="265"/>
      <c r="DP14" s="276"/>
      <c r="DQ14" s="264"/>
      <c r="DR14" s="273"/>
      <c r="DS14" s="334"/>
      <c r="DT14" s="273"/>
      <c r="DU14" s="334"/>
      <c r="DV14" s="584"/>
      <c r="DW14" s="334"/>
      <c r="DX14" s="277"/>
      <c r="DY14" s="264"/>
      <c r="DZ14" s="318"/>
      <c r="EA14" s="264"/>
      <c r="EB14" s="578"/>
      <c r="EC14" s="264"/>
      <c r="ED14" s="278"/>
      <c r="EE14" s="264"/>
      <c r="EF14" s="406"/>
      <c r="EG14" s="96"/>
      <c r="EH14" s="279"/>
      <c r="EI14" s="251">
        <f>SUMPRODUCT(D14:EH14,'Raigarh R'!D14:EH14)</f>
        <v>2484</v>
      </c>
      <c r="EJ14" s="3" t="s">
        <v>1018</v>
      </c>
      <c r="EK14" s="3"/>
      <c r="EM14" s="67">
        <f t="shared" si="4"/>
        <v>2484</v>
      </c>
      <c r="ER14" s="64" t="s">
        <v>30</v>
      </c>
      <c r="ES14" s="61" t="str">
        <f t="shared" si="0"/>
        <v>Krishna Puja Samgri</v>
      </c>
      <c r="ET14" s="24">
        <f t="shared" si="2"/>
        <v>2484</v>
      </c>
    </row>
    <row r="15" spans="2:150" ht="15" hidden="1" customHeight="1">
      <c r="B15" s="343">
        <f t="shared" si="3"/>
        <v>10</v>
      </c>
      <c r="C15" s="3" t="s">
        <v>441</v>
      </c>
      <c r="D15" s="262"/>
      <c r="E15" s="263"/>
      <c r="F15" s="264"/>
      <c r="G15" s="262"/>
      <c r="H15" s="263"/>
      <c r="I15" s="264"/>
      <c r="J15" s="322"/>
      <c r="K15" s="263"/>
      <c r="L15" s="264"/>
      <c r="M15" s="322"/>
      <c r="N15" s="263"/>
      <c r="O15" s="264"/>
      <c r="P15" s="416"/>
      <c r="Q15" s="263"/>
      <c r="R15" s="264"/>
      <c r="S15" s="265"/>
      <c r="T15" s="263"/>
      <c r="U15" s="264"/>
      <c r="V15" s="425"/>
      <c r="W15" s="263"/>
      <c r="X15" s="264"/>
      <c r="Y15" s="262"/>
      <c r="Z15" s="264"/>
      <c r="AA15" s="381"/>
      <c r="AB15" s="265"/>
      <c r="AC15" s="266"/>
      <c r="AD15" s="264"/>
      <c r="AE15" s="361"/>
      <c r="AF15" s="266"/>
      <c r="AG15" s="264"/>
      <c r="AH15" s="262"/>
      <c r="AI15" s="267"/>
      <c r="AJ15" s="264"/>
      <c r="AK15" s="262"/>
      <c r="AL15" s="267"/>
      <c r="AM15" s="264"/>
      <c r="AN15" s="262"/>
      <c r="AO15" s="267"/>
      <c r="AP15" s="264"/>
      <c r="AQ15" s="262"/>
      <c r="AR15" s="267"/>
      <c r="AS15" s="264"/>
      <c r="AT15" s="388"/>
      <c r="AU15" s="268"/>
      <c r="AV15" s="265"/>
      <c r="AW15" s="266"/>
      <c r="AX15" s="264"/>
      <c r="AY15" s="265"/>
      <c r="AZ15" s="266"/>
      <c r="BA15" s="264"/>
      <c r="BB15" s="262"/>
      <c r="BC15" s="267"/>
      <c r="BD15" s="264"/>
      <c r="BE15" s="262"/>
      <c r="BF15" s="267"/>
      <c r="BG15" s="264"/>
      <c r="BH15" s="262"/>
      <c r="BI15" s="267"/>
      <c r="BJ15" s="264"/>
      <c r="BK15" s="388"/>
      <c r="BL15" s="268"/>
      <c r="BM15" s="262"/>
      <c r="BN15" s="267"/>
      <c r="BO15" s="264"/>
      <c r="BP15" s="266"/>
      <c r="BQ15" s="267"/>
      <c r="BR15" s="264"/>
      <c r="BS15" s="269"/>
      <c r="BT15" s="270"/>
      <c r="BU15" s="264"/>
      <c r="BV15" s="281"/>
      <c r="BW15" s="270"/>
      <c r="BX15" s="264"/>
      <c r="BY15" s="271"/>
      <c r="BZ15" s="270"/>
      <c r="CA15" s="264"/>
      <c r="CB15" s="265"/>
      <c r="CC15" s="270"/>
      <c r="CD15" s="264"/>
      <c r="CE15" s="265"/>
      <c r="CF15" s="267"/>
      <c r="CG15" s="264"/>
      <c r="CH15" s="318"/>
      <c r="CI15" s="270"/>
      <c r="CJ15" s="264"/>
      <c r="CK15" s="272"/>
      <c r="CL15" s="264"/>
      <c r="CM15" s="374"/>
      <c r="CN15" s="273"/>
      <c r="CO15" s="274"/>
      <c r="CP15" s="275">
        <f t="shared" si="1"/>
        <v>0</v>
      </c>
      <c r="CQ15" s="265"/>
      <c r="CR15" s="276"/>
      <c r="CS15" s="265"/>
      <c r="CT15" s="276"/>
      <c r="CU15" s="265"/>
      <c r="CV15" s="276"/>
      <c r="CW15" s="265"/>
      <c r="CX15" s="276"/>
      <c r="CY15" s="242"/>
      <c r="CZ15" s="276"/>
      <c r="DA15" s="242"/>
      <c r="DB15" s="276"/>
      <c r="DC15" s="242"/>
      <c r="DD15" s="276"/>
      <c r="DE15" s="242"/>
      <c r="DF15" s="276"/>
      <c r="DG15" s="265"/>
      <c r="DH15" s="276"/>
      <c r="DI15" s="265"/>
      <c r="DJ15" s="276"/>
      <c r="DK15" s="265"/>
      <c r="DL15" s="276"/>
      <c r="DM15" s="265"/>
      <c r="DN15" s="276"/>
      <c r="DO15" s="265"/>
      <c r="DP15" s="276"/>
      <c r="DQ15" s="264"/>
      <c r="DR15" s="273"/>
      <c r="DS15" s="334"/>
      <c r="DT15" s="273"/>
      <c r="DU15" s="334"/>
      <c r="DV15" s="584"/>
      <c r="DW15" s="334"/>
      <c r="DX15" s="277"/>
      <c r="DY15" s="264"/>
      <c r="DZ15" s="318"/>
      <c r="EA15" s="264"/>
      <c r="EB15" s="578"/>
      <c r="EC15" s="264"/>
      <c r="ED15" s="278"/>
      <c r="EE15" s="264"/>
      <c r="EF15" s="406"/>
      <c r="EG15" s="96"/>
      <c r="EH15" s="279"/>
      <c r="EI15" s="251">
        <f>SUMPRODUCT(D15:EH15,'Raigarh R'!D15:EH15)</f>
        <v>0</v>
      </c>
      <c r="EJ15" s="3" t="s">
        <v>1019</v>
      </c>
      <c r="EK15" s="3"/>
      <c r="EM15" s="67">
        <f t="shared" si="4"/>
        <v>0</v>
      </c>
      <c r="ER15" s="64" t="s">
        <v>31</v>
      </c>
      <c r="ES15" s="61" t="str">
        <f t="shared" si="0"/>
        <v>Gurmukh Das Bharat Lal</v>
      </c>
      <c r="ET15" s="24">
        <f t="shared" si="2"/>
        <v>0</v>
      </c>
    </row>
    <row r="16" spans="2:150" ht="15" hidden="1" customHeight="1">
      <c r="B16" s="343">
        <f t="shared" si="3"/>
        <v>11</v>
      </c>
      <c r="C16" s="3" t="s">
        <v>509</v>
      </c>
      <c r="D16" s="262"/>
      <c r="E16" s="263"/>
      <c r="F16" s="264"/>
      <c r="G16" s="262"/>
      <c r="H16" s="263"/>
      <c r="I16" s="264"/>
      <c r="J16" s="322"/>
      <c r="K16" s="263"/>
      <c r="L16" s="264"/>
      <c r="M16" s="322"/>
      <c r="N16" s="263"/>
      <c r="O16" s="264"/>
      <c r="P16" s="416"/>
      <c r="Q16" s="263"/>
      <c r="R16" s="264"/>
      <c r="S16" s="265"/>
      <c r="T16" s="263"/>
      <c r="U16" s="264"/>
      <c r="V16" s="425"/>
      <c r="W16" s="263"/>
      <c r="X16" s="264"/>
      <c r="Y16" s="262"/>
      <c r="Z16" s="264"/>
      <c r="AA16" s="381"/>
      <c r="AB16" s="265"/>
      <c r="AC16" s="266"/>
      <c r="AD16" s="264"/>
      <c r="AE16" s="361"/>
      <c r="AF16" s="266"/>
      <c r="AG16" s="264"/>
      <c r="AH16" s="262"/>
      <c r="AI16" s="267"/>
      <c r="AJ16" s="264"/>
      <c r="AK16" s="262"/>
      <c r="AL16" s="267"/>
      <c r="AM16" s="264"/>
      <c r="AN16" s="262"/>
      <c r="AO16" s="267"/>
      <c r="AP16" s="264"/>
      <c r="AQ16" s="262"/>
      <c r="AR16" s="267"/>
      <c r="AS16" s="264"/>
      <c r="AT16" s="388"/>
      <c r="AU16" s="268"/>
      <c r="AV16" s="265"/>
      <c r="AW16" s="266"/>
      <c r="AX16" s="264"/>
      <c r="AY16" s="265"/>
      <c r="AZ16" s="266"/>
      <c r="BA16" s="264"/>
      <c r="BB16" s="262"/>
      <c r="BC16" s="267"/>
      <c r="BD16" s="264"/>
      <c r="BE16" s="262"/>
      <c r="BF16" s="267"/>
      <c r="BG16" s="264"/>
      <c r="BH16" s="262"/>
      <c r="BI16" s="267"/>
      <c r="BJ16" s="264"/>
      <c r="BK16" s="388"/>
      <c r="BL16" s="268"/>
      <c r="BM16" s="262"/>
      <c r="BN16" s="267"/>
      <c r="BO16" s="264"/>
      <c r="BP16" s="266"/>
      <c r="BQ16" s="267"/>
      <c r="BR16" s="264"/>
      <c r="BS16" s="269"/>
      <c r="BT16" s="270"/>
      <c r="BU16" s="264"/>
      <c r="BV16" s="281"/>
      <c r="BW16" s="270"/>
      <c r="BX16" s="264"/>
      <c r="BY16" s="271"/>
      <c r="BZ16" s="270"/>
      <c r="CA16" s="264"/>
      <c r="CB16" s="265"/>
      <c r="CC16" s="270"/>
      <c r="CD16" s="264"/>
      <c r="CE16" s="265"/>
      <c r="CF16" s="267"/>
      <c r="CG16" s="264"/>
      <c r="CH16" s="318"/>
      <c r="CI16" s="270"/>
      <c r="CJ16" s="264"/>
      <c r="CK16" s="272"/>
      <c r="CL16" s="264"/>
      <c r="CM16" s="374"/>
      <c r="CN16" s="273"/>
      <c r="CO16" s="274"/>
      <c r="CP16" s="275">
        <f t="shared" si="1"/>
        <v>0</v>
      </c>
      <c r="CQ16" s="265"/>
      <c r="CR16" s="276"/>
      <c r="CS16" s="265"/>
      <c r="CT16" s="276"/>
      <c r="CU16" s="265"/>
      <c r="CV16" s="276"/>
      <c r="CW16" s="265"/>
      <c r="CX16" s="276"/>
      <c r="CY16" s="242"/>
      <c r="CZ16" s="276"/>
      <c r="DA16" s="242"/>
      <c r="DB16" s="276"/>
      <c r="DC16" s="242"/>
      <c r="DD16" s="276"/>
      <c r="DE16" s="242"/>
      <c r="DF16" s="276"/>
      <c r="DG16" s="265"/>
      <c r="DH16" s="276"/>
      <c r="DI16" s="265"/>
      <c r="DJ16" s="276"/>
      <c r="DK16" s="265"/>
      <c r="DL16" s="276"/>
      <c r="DM16" s="265"/>
      <c r="DN16" s="276"/>
      <c r="DO16" s="265"/>
      <c r="DP16" s="276"/>
      <c r="DQ16" s="264"/>
      <c r="DR16" s="273"/>
      <c r="DS16" s="334"/>
      <c r="DT16" s="273"/>
      <c r="DU16" s="334"/>
      <c r="DV16" s="584"/>
      <c r="DW16" s="334"/>
      <c r="DX16" s="277"/>
      <c r="DY16" s="264"/>
      <c r="DZ16" s="318"/>
      <c r="EA16" s="264"/>
      <c r="EB16" s="578"/>
      <c r="EC16" s="264"/>
      <c r="ED16" s="278"/>
      <c r="EE16" s="264"/>
      <c r="EF16" s="406"/>
      <c r="EG16" s="96"/>
      <c r="EH16" s="279"/>
      <c r="EI16" s="251">
        <f>SUMPRODUCT(D16:EH16,'Raigarh R'!D16:EH16)</f>
        <v>0</v>
      </c>
      <c r="EJ16" s="3" t="s">
        <v>1019</v>
      </c>
      <c r="EK16" s="3"/>
      <c r="EL16">
        <v>0</v>
      </c>
      <c r="EM16" s="67">
        <f t="shared" si="4"/>
        <v>0</v>
      </c>
      <c r="ER16" s="64" t="s">
        <v>32</v>
      </c>
      <c r="ES16" s="61" t="str">
        <f t="shared" si="0"/>
        <v>Shree Ganpati Agencies</v>
      </c>
      <c r="ET16" s="24">
        <f t="shared" si="2"/>
        <v>0</v>
      </c>
    </row>
    <row r="17" spans="2:150" ht="15" hidden="1" customHeight="1">
      <c r="B17" s="343">
        <f t="shared" si="3"/>
        <v>12</v>
      </c>
      <c r="C17" s="61" t="s">
        <v>1006</v>
      </c>
      <c r="D17" s="262"/>
      <c r="E17" s="263"/>
      <c r="F17" s="264"/>
      <c r="G17" s="262"/>
      <c r="H17" s="263"/>
      <c r="I17" s="264"/>
      <c r="J17" s="322"/>
      <c r="K17" s="263"/>
      <c r="L17" s="264"/>
      <c r="M17" s="322"/>
      <c r="N17" s="263"/>
      <c r="O17" s="264"/>
      <c r="P17" s="416"/>
      <c r="Q17" s="263"/>
      <c r="R17" s="264"/>
      <c r="S17" s="265"/>
      <c r="T17" s="263"/>
      <c r="U17" s="264"/>
      <c r="V17" s="425"/>
      <c r="W17" s="263"/>
      <c r="X17" s="264"/>
      <c r="Y17" s="262"/>
      <c r="Z17" s="264"/>
      <c r="AA17" s="381"/>
      <c r="AB17" s="265"/>
      <c r="AC17" s="266"/>
      <c r="AD17" s="264"/>
      <c r="AE17" s="361"/>
      <c r="AF17" s="266"/>
      <c r="AG17" s="264"/>
      <c r="AH17" s="262"/>
      <c r="AI17" s="267"/>
      <c r="AJ17" s="264"/>
      <c r="AK17" s="262"/>
      <c r="AL17" s="267"/>
      <c r="AM17" s="264"/>
      <c r="AN17" s="262"/>
      <c r="AO17" s="267"/>
      <c r="AP17" s="264"/>
      <c r="AQ17" s="262"/>
      <c r="AR17" s="267"/>
      <c r="AS17" s="264"/>
      <c r="AT17" s="388"/>
      <c r="AU17" s="268"/>
      <c r="AV17" s="265"/>
      <c r="AW17" s="266"/>
      <c r="AX17" s="264"/>
      <c r="AY17" s="265"/>
      <c r="AZ17" s="266"/>
      <c r="BA17" s="264"/>
      <c r="BB17" s="262"/>
      <c r="BC17" s="267"/>
      <c r="BD17" s="264"/>
      <c r="BE17" s="262"/>
      <c r="BF17" s="267"/>
      <c r="BG17" s="264"/>
      <c r="BH17" s="262"/>
      <c r="BI17" s="267"/>
      <c r="BJ17" s="264"/>
      <c r="BK17" s="388"/>
      <c r="BL17" s="268"/>
      <c r="BM17" s="262"/>
      <c r="BN17" s="267"/>
      <c r="BO17" s="264"/>
      <c r="BP17" s="266"/>
      <c r="BQ17" s="267"/>
      <c r="BR17" s="264"/>
      <c r="BS17" s="269"/>
      <c r="BT17" s="270"/>
      <c r="BU17" s="264"/>
      <c r="BV17" s="281"/>
      <c r="BW17" s="270"/>
      <c r="BX17" s="264"/>
      <c r="BY17" s="271"/>
      <c r="BZ17" s="270"/>
      <c r="CA17" s="264"/>
      <c r="CB17" s="265"/>
      <c r="CC17" s="270"/>
      <c r="CD17" s="264"/>
      <c r="CE17" s="265"/>
      <c r="CF17" s="267"/>
      <c r="CG17" s="264"/>
      <c r="CH17" s="318"/>
      <c r="CI17" s="270"/>
      <c r="CJ17" s="264"/>
      <c r="CK17" s="272"/>
      <c r="CL17" s="264"/>
      <c r="CM17" s="374"/>
      <c r="CN17" s="273"/>
      <c r="CO17" s="274"/>
      <c r="CP17" s="275">
        <f t="shared" si="1"/>
        <v>0</v>
      </c>
      <c r="CQ17" s="265"/>
      <c r="CR17" s="276"/>
      <c r="CS17" s="265"/>
      <c r="CT17" s="276"/>
      <c r="CU17" s="265"/>
      <c r="CV17" s="276"/>
      <c r="CW17" s="265"/>
      <c r="CX17" s="276"/>
      <c r="CY17" s="242"/>
      <c r="CZ17" s="276"/>
      <c r="DA17" s="242"/>
      <c r="DB17" s="276"/>
      <c r="DC17" s="242"/>
      <c r="DD17" s="276"/>
      <c r="DE17" s="242"/>
      <c r="DF17" s="276"/>
      <c r="DG17" s="265"/>
      <c r="DH17" s="276"/>
      <c r="DI17" s="265"/>
      <c r="DJ17" s="276"/>
      <c r="DK17" s="265"/>
      <c r="DL17" s="276"/>
      <c r="DM17" s="265"/>
      <c r="DN17" s="276"/>
      <c r="DO17" s="265"/>
      <c r="DP17" s="276"/>
      <c r="DQ17" s="264"/>
      <c r="DR17" s="273"/>
      <c r="DS17" s="334"/>
      <c r="DT17" s="273"/>
      <c r="DU17" s="334"/>
      <c r="DV17" s="584"/>
      <c r="DW17" s="334"/>
      <c r="DX17" s="277"/>
      <c r="DY17" s="264"/>
      <c r="DZ17" s="318"/>
      <c r="EA17" s="264"/>
      <c r="EB17" s="578"/>
      <c r="EC17" s="264"/>
      <c r="ED17" s="278"/>
      <c r="EE17" s="264"/>
      <c r="EF17" s="406"/>
      <c r="EG17" s="96"/>
      <c r="EH17" s="279"/>
      <c r="EI17" s="251">
        <f>SUMPRODUCT(D17:EH17,'Raigarh R'!D17:EH17)</f>
        <v>0</v>
      </c>
      <c r="EJ17" s="3" t="s">
        <v>1015</v>
      </c>
      <c r="EL17">
        <v>0</v>
      </c>
      <c r="EM17" s="67">
        <f t="shared" si="4"/>
        <v>0</v>
      </c>
      <c r="ER17" s="64" t="s">
        <v>33</v>
      </c>
      <c r="ES17" s="61" t="str">
        <f t="shared" si="0"/>
        <v>Shri Mangalam Traders</v>
      </c>
      <c r="ET17" s="24">
        <f t="shared" si="2"/>
        <v>0</v>
      </c>
    </row>
    <row r="18" spans="2:150" ht="15" hidden="1" customHeight="1">
      <c r="B18" s="343">
        <f t="shared" si="3"/>
        <v>13</v>
      </c>
      <c r="D18" s="262"/>
      <c r="E18" s="263"/>
      <c r="F18" s="264"/>
      <c r="G18" s="262"/>
      <c r="H18" s="263"/>
      <c r="I18" s="264"/>
      <c r="J18" s="322"/>
      <c r="K18" s="263"/>
      <c r="L18" s="264"/>
      <c r="M18" s="322"/>
      <c r="N18" s="263"/>
      <c r="O18" s="264"/>
      <c r="P18" s="416"/>
      <c r="Q18" s="263"/>
      <c r="R18" s="264"/>
      <c r="S18" s="265"/>
      <c r="T18" s="263"/>
      <c r="U18" s="264"/>
      <c r="V18" s="425"/>
      <c r="W18" s="263"/>
      <c r="X18" s="264"/>
      <c r="Y18" s="262"/>
      <c r="Z18" s="264"/>
      <c r="AA18" s="381"/>
      <c r="AB18" s="265"/>
      <c r="AC18" s="266"/>
      <c r="AD18" s="264"/>
      <c r="AE18" s="361"/>
      <c r="AF18" s="266"/>
      <c r="AG18" s="264"/>
      <c r="AH18" s="262"/>
      <c r="AI18" s="267"/>
      <c r="AJ18" s="264"/>
      <c r="AK18" s="262"/>
      <c r="AL18" s="267"/>
      <c r="AM18" s="264"/>
      <c r="AN18" s="262"/>
      <c r="AO18" s="267"/>
      <c r="AP18" s="264"/>
      <c r="AQ18" s="262"/>
      <c r="AR18" s="267"/>
      <c r="AS18" s="264"/>
      <c r="AT18" s="388"/>
      <c r="AU18" s="268"/>
      <c r="AV18" s="265"/>
      <c r="AW18" s="266"/>
      <c r="AX18" s="264"/>
      <c r="AY18" s="265"/>
      <c r="AZ18" s="266"/>
      <c r="BA18" s="264"/>
      <c r="BB18" s="262"/>
      <c r="BC18" s="267"/>
      <c r="BD18" s="264"/>
      <c r="BE18" s="262"/>
      <c r="BF18" s="267"/>
      <c r="BG18" s="264"/>
      <c r="BH18" s="262"/>
      <c r="BI18" s="267"/>
      <c r="BJ18" s="264"/>
      <c r="BK18" s="388"/>
      <c r="BL18" s="268"/>
      <c r="BM18" s="262"/>
      <c r="BN18" s="267"/>
      <c r="BO18" s="264"/>
      <c r="BP18" s="266"/>
      <c r="BQ18" s="267"/>
      <c r="BR18" s="264"/>
      <c r="BS18" s="269"/>
      <c r="BT18" s="270"/>
      <c r="BU18" s="264"/>
      <c r="BV18" s="281"/>
      <c r="BW18" s="270"/>
      <c r="BX18" s="264"/>
      <c r="BY18" s="271"/>
      <c r="BZ18" s="270"/>
      <c r="CA18" s="264"/>
      <c r="CB18" s="265"/>
      <c r="CC18" s="270"/>
      <c r="CD18" s="264"/>
      <c r="CE18" s="265"/>
      <c r="CF18" s="267"/>
      <c r="CG18" s="264"/>
      <c r="CH18" s="318"/>
      <c r="CI18" s="270"/>
      <c r="CJ18" s="264"/>
      <c r="CK18" s="272"/>
      <c r="CL18" s="264"/>
      <c r="CM18" s="374"/>
      <c r="CN18" s="273"/>
      <c r="CO18" s="274"/>
      <c r="CP18" s="275">
        <f t="shared" si="1"/>
        <v>0</v>
      </c>
      <c r="CQ18" s="265"/>
      <c r="CR18" s="276"/>
      <c r="CS18" s="265"/>
      <c r="CT18" s="276"/>
      <c r="CU18" s="265"/>
      <c r="CV18" s="276"/>
      <c r="CW18" s="265"/>
      <c r="CX18" s="276"/>
      <c r="CY18" s="242"/>
      <c r="CZ18" s="276"/>
      <c r="DA18" s="242"/>
      <c r="DB18" s="276"/>
      <c r="DC18" s="242"/>
      <c r="DD18" s="276"/>
      <c r="DE18" s="242"/>
      <c r="DF18" s="276"/>
      <c r="DG18" s="265"/>
      <c r="DH18" s="276"/>
      <c r="DI18" s="265"/>
      <c r="DJ18" s="276"/>
      <c r="DK18" s="265"/>
      <c r="DL18" s="276"/>
      <c r="DM18" s="265"/>
      <c r="DN18" s="276"/>
      <c r="DO18" s="265"/>
      <c r="DP18" s="276"/>
      <c r="DQ18" s="264"/>
      <c r="DR18" s="273"/>
      <c r="DS18" s="334"/>
      <c r="DT18" s="273"/>
      <c r="DU18" s="334"/>
      <c r="DV18" s="584"/>
      <c r="DW18" s="334"/>
      <c r="DX18" s="277"/>
      <c r="DY18" s="264"/>
      <c r="DZ18" s="318"/>
      <c r="EA18" s="264"/>
      <c r="EB18" s="578"/>
      <c r="EC18" s="264"/>
      <c r="ED18" s="278"/>
      <c r="EE18" s="264"/>
      <c r="EF18" s="406"/>
      <c r="EG18" s="96"/>
      <c r="EH18" s="279"/>
      <c r="EI18" s="251">
        <f>SUMPRODUCT(D18:EH18,'Raigarh R'!D18:EH18)</f>
        <v>0</v>
      </c>
      <c r="EJ18" s="3" t="s">
        <v>1016</v>
      </c>
      <c r="EM18" s="67">
        <f t="shared" si="4"/>
        <v>0</v>
      </c>
      <c r="ER18" s="64" t="s">
        <v>34</v>
      </c>
      <c r="ES18" s="61">
        <f t="shared" si="0"/>
        <v>0</v>
      </c>
      <c r="ET18" s="24">
        <f t="shared" si="2"/>
        <v>0</v>
      </c>
    </row>
    <row r="19" spans="2:150" ht="15" hidden="1" customHeight="1">
      <c r="B19" s="343">
        <f t="shared" si="3"/>
        <v>14</v>
      </c>
      <c r="C19" s="61"/>
      <c r="D19" s="262"/>
      <c r="E19" s="263"/>
      <c r="F19" s="264"/>
      <c r="G19" s="262"/>
      <c r="H19" s="263"/>
      <c r="I19" s="264"/>
      <c r="J19" s="322"/>
      <c r="K19" s="263"/>
      <c r="L19" s="264"/>
      <c r="M19" s="322"/>
      <c r="N19" s="263"/>
      <c r="O19" s="264"/>
      <c r="P19" s="416"/>
      <c r="Q19" s="263"/>
      <c r="R19" s="264"/>
      <c r="S19" s="265"/>
      <c r="T19" s="263"/>
      <c r="U19" s="264"/>
      <c r="V19" s="425"/>
      <c r="W19" s="263"/>
      <c r="X19" s="264"/>
      <c r="Y19" s="262"/>
      <c r="Z19" s="264"/>
      <c r="AA19" s="381"/>
      <c r="AB19" s="265"/>
      <c r="AC19" s="266"/>
      <c r="AD19" s="264"/>
      <c r="AE19" s="361"/>
      <c r="AF19" s="266"/>
      <c r="AG19" s="264"/>
      <c r="AH19" s="262"/>
      <c r="AI19" s="267"/>
      <c r="AJ19" s="264"/>
      <c r="AK19" s="262"/>
      <c r="AL19" s="267"/>
      <c r="AM19" s="264"/>
      <c r="AN19" s="262"/>
      <c r="AO19" s="267"/>
      <c r="AP19" s="264"/>
      <c r="AQ19" s="262"/>
      <c r="AR19" s="267"/>
      <c r="AS19" s="264"/>
      <c r="AT19" s="388"/>
      <c r="AU19" s="268"/>
      <c r="AV19" s="265"/>
      <c r="AW19" s="266"/>
      <c r="AX19" s="264"/>
      <c r="AY19" s="265"/>
      <c r="AZ19" s="266"/>
      <c r="BA19" s="264"/>
      <c r="BB19" s="262"/>
      <c r="BC19" s="267"/>
      <c r="BD19" s="264"/>
      <c r="BE19" s="262"/>
      <c r="BF19" s="267"/>
      <c r="BG19" s="264"/>
      <c r="BH19" s="262"/>
      <c r="BI19" s="267"/>
      <c r="BJ19" s="264"/>
      <c r="BK19" s="388"/>
      <c r="BL19" s="268"/>
      <c r="BM19" s="262"/>
      <c r="BN19" s="267"/>
      <c r="BO19" s="264"/>
      <c r="BP19" s="266"/>
      <c r="BQ19" s="267"/>
      <c r="BR19" s="264"/>
      <c r="BS19" s="269"/>
      <c r="BT19" s="270"/>
      <c r="BU19" s="264"/>
      <c r="BV19" s="281"/>
      <c r="BW19" s="270"/>
      <c r="BX19" s="264"/>
      <c r="BY19" s="271"/>
      <c r="BZ19" s="270"/>
      <c r="CA19" s="264"/>
      <c r="CB19" s="265"/>
      <c r="CC19" s="270"/>
      <c r="CD19" s="264"/>
      <c r="CE19" s="265"/>
      <c r="CF19" s="267"/>
      <c r="CG19" s="264"/>
      <c r="CH19" s="318"/>
      <c r="CI19" s="270"/>
      <c r="CJ19" s="264"/>
      <c r="CK19" s="272"/>
      <c r="CL19" s="264"/>
      <c r="CM19" s="374"/>
      <c r="CN19" s="273"/>
      <c r="CO19" s="274"/>
      <c r="CP19" s="275">
        <f t="shared" si="1"/>
        <v>0</v>
      </c>
      <c r="CQ19" s="265"/>
      <c r="CR19" s="276"/>
      <c r="CS19" s="265"/>
      <c r="CT19" s="276"/>
      <c r="CU19" s="265"/>
      <c r="CV19" s="276"/>
      <c r="CW19" s="265"/>
      <c r="CX19" s="276"/>
      <c r="CY19" s="242"/>
      <c r="CZ19" s="276"/>
      <c r="DA19" s="242"/>
      <c r="DB19" s="276"/>
      <c r="DC19" s="242"/>
      <c r="DD19" s="276"/>
      <c r="DE19" s="242"/>
      <c r="DF19" s="276"/>
      <c r="DG19" s="265"/>
      <c r="DH19" s="276"/>
      <c r="DI19" s="265"/>
      <c r="DJ19" s="276"/>
      <c r="DK19" s="265"/>
      <c r="DL19" s="276"/>
      <c r="DM19" s="265"/>
      <c r="DN19" s="276"/>
      <c r="DO19" s="265"/>
      <c r="DP19" s="276"/>
      <c r="DQ19" s="264"/>
      <c r="DR19" s="273"/>
      <c r="DS19" s="334"/>
      <c r="DT19" s="273"/>
      <c r="DU19" s="334"/>
      <c r="DV19" s="584"/>
      <c r="DW19" s="334"/>
      <c r="DX19" s="277"/>
      <c r="DY19" s="264"/>
      <c r="DZ19" s="318"/>
      <c r="EA19" s="264"/>
      <c r="EB19" s="578"/>
      <c r="EC19" s="264"/>
      <c r="ED19" s="278"/>
      <c r="EE19" s="264"/>
      <c r="EF19" s="406"/>
      <c r="EG19" s="96"/>
      <c r="EH19" s="279"/>
      <c r="EI19" s="251">
        <f>SUMPRODUCT(D19:EH19,'Raigarh R'!D19:EH19)</f>
        <v>0</v>
      </c>
      <c r="EJ19" s="3" t="s">
        <v>1016</v>
      </c>
      <c r="EL19">
        <v>50</v>
      </c>
      <c r="EM19" s="67">
        <f t="shared" si="4"/>
        <v>-50</v>
      </c>
      <c r="ER19" s="64" t="s">
        <v>35</v>
      </c>
      <c r="ES19" s="61">
        <f t="shared" si="0"/>
        <v>0</v>
      </c>
      <c r="ET19" s="24">
        <f t="shared" si="2"/>
        <v>0</v>
      </c>
    </row>
    <row r="20" spans="2:150" ht="15" hidden="1" customHeight="1">
      <c r="B20" s="343">
        <f t="shared" si="3"/>
        <v>15</v>
      </c>
      <c r="C20" s="61"/>
      <c r="D20" s="262"/>
      <c r="E20" s="263"/>
      <c r="F20" s="264"/>
      <c r="G20" s="262"/>
      <c r="H20" s="263"/>
      <c r="I20" s="264"/>
      <c r="J20" s="322"/>
      <c r="K20" s="263"/>
      <c r="L20" s="264"/>
      <c r="M20" s="322"/>
      <c r="N20" s="263"/>
      <c r="O20" s="264"/>
      <c r="P20" s="416"/>
      <c r="Q20" s="263"/>
      <c r="R20" s="264"/>
      <c r="S20" s="265"/>
      <c r="T20" s="263"/>
      <c r="U20" s="264"/>
      <c r="V20" s="425"/>
      <c r="W20" s="263"/>
      <c r="X20" s="264"/>
      <c r="Y20" s="262"/>
      <c r="Z20" s="264"/>
      <c r="AA20" s="381"/>
      <c r="AB20" s="265"/>
      <c r="AC20" s="266"/>
      <c r="AD20" s="264"/>
      <c r="AE20" s="361"/>
      <c r="AF20" s="266"/>
      <c r="AG20" s="264"/>
      <c r="AH20" s="262"/>
      <c r="AI20" s="267"/>
      <c r="AJ20" s="264"/>
      <c r="AK20" s="262"/>
      <c r="AL20" s="267"/>
      <c r="AM20" s="264"/>
      <c r="AN20" s="262"/>
      <c r="AO20" s="267"/>
      <c r="AP20" s="264"/>
      <c r="AQ20" s="262"/>
      <c r="AR20" s="267"/>
      <c r="AS20" s="264"/>
      <c r="AT20" s="388"/>
      <c r="AU20" s="268"/>
      <c r="AV20" s="265"/>
      <c r="AW20" s="266"/>
      <c r="AX20" s="264"/>
      <c r="AY20" s="265"/>
      <c r="AZ20" s="266"/>
      <c r="BA20" s="264"/>
      <c r="BB20" s="262"/>
      <c r="BC20" s="267"/>
      <c r="BD20" s="264"/>
      <c r="BE20" s="262"/>
      <c r="BF20" s="267"/>
      <c r="BG20" s="264"/>
      <c r="BH20" s="262"/>
      <c r="BI20" s="267"/>
      <c r="BJ20" s="264"/>
      <c r="BK20" s="388"/>
      <c r="BL20" s="268"/>
      <c r="BM20" s="262"/>
      <c r="BN20" s="267"/>
      <c r="BO20" s="264"/>
      <c r="BP20" s="266"/>
      <c r="BQ20" s="267"/>
      <c r="BR20" s="264"/>
      <c r="BS20" s="269"/>
      <c r="BT20" s="270"/>
      <c r="BU20" s="264"/>
      <c r="BV20" s="281"/>
      <c r="BW20" s="270"/>
      <c r="BX20" s="264"/>
      <c r="BY20" s="271"/>
      <c r="BZ20" s="270"/>
      <c r="CA20" s="264"/>
      <c r="CB20" s="265"/>
      <c r="CC20" s="270"/>
      <c r="CD20" s="264"/>
      <c r="CE20" s="265"/>
      <c r="CF20" s="267"/>
      <c r="CG20" s="264"/>
      <c r="CH20" s="318"/>
      <c r="CI20" s="270"/>
      <c r="CJ20" s="264"/>
      <c r="CK20" s="272"/>
      <c r="CL20" s="264"/>
      <c r="CM20" s="374"/>
      <c r="CN20" s="273"/>
      <c r="CO20" s="274"/>
      <c r="CP20" s="275">
        <f t="shared" si="1"/>
        <v>0</v>
      </c>
      <c r="CQ20" s="265"/>
      <c r="CR20" s="276"/>
      <c r="CS20" s="265"/>
      <c r="CT20" s="276"/>
      <c r="CU20" s="265"/>
      <c r="CV20" s="276"/>
      <c r="CW20" s="265"/>
      <c r="CX20" s="276"/>
      <c r="CY20" s="242"/>
      <c r="CZ20" s="276"/>
      <c r="DA20" s="242"/>
      <c r="DB20" s="276"/>
      <c r="DC20" s="242"/>
      <c r="DD20" s="276"/>
      <c r="DE20" s="242"/>
      <c r="DF20" s="276"/>
      <c r="DG20" s="265"/>
      <c r="DH20" s="276"/>
      <c r="DI20" s="265"/>
      <c r="DJ20" s="276"/>
      <c r="DK20" s="265"/>
      <c r="DL20" s="276"/>
      <c r="DM20" s="265"/>
      <c r="DN20" s="276"/>
      <c r="DO20" s="265"/>
      <c r="DP20" s="276"/>
      <c r="DQ20" s="264"/>
      <c r="DR20" s="273"/>
      <c r="DS20" s="334"/>
      <c r="DT20" s="273"/>
      <c r="DU20" s="334"/>
      <c r="DV20" s="584"/>
      <c r="DW20" s="334"/>
      <c r="DX20" s="277"/>
      <c r="DY20" s="264"/>
      <c r="DZ20" s="318"/>
      <c r="EA20" s="264"/>
      <c r="EB20" s="578"/>
      <c r="EC20" s="264"/>
      <c r="ED20" s="278"/>
      <c r="EE20" s="264"/>
      <c r="EF20" s="406"/>
      <c r="EG20" s="96"/>
      <c r="EH20" s="279"/>
      <c r="EI20" s="251">
        <f>SUMPRODUCT(D20:EH20,'Raigarh R'!D20:EH20)</f>
        <v>0</v>
      </c>
      <c r="EJ20" s="3" t="s">
        <v>1016</v>
      </c>
      <c r="EM20" s="67">
        <f t="shared" si="4"/>
        <v>0</v>
      </c>
      <c r="ER20" s="64" t="s">
        <v>36</v>
      </c>
      <c r="ES20" s="61">
        <f t="shared" si="0"/>
        <v>0</v>
      </c>
      <c r="ET20" s="24">
        <f t="shared" si="2"/>
        <v>0</v>
      </c>
    </row>
    <row r="21" spans="2:150" ht="15" hidden="1" customHeight="1">
      <c r="B21" s="343">
        <f t="shared" si="3"/>
        <v>16</v>
      </c>
      <c r="C21" s="61"/>
      <c r="D21" s="262"/>
      <c r="E21" s="263"/>
      <c r="F21" s="264"/>
      <c r="G21" s="262"/>
      <c r="H21" s="263"/>
      <c r="I21" s="264"/>
      <c r="J21" s="322"/>
      <c r="K21" s="263"/>
      <c r="L21" s="264"/>
      <c r="M21" s="322"/>
      <c r="N21" s="263"/>
      <c r="O21" s="264"/>
      <c r="P21" s="416"/>
      <c r="Q21" s="263"/>
      <c r="R21" s="264"/>
      <c r="S21" s="265"/>
      <c r="T21" s="263"/>
      <c r="U21" s="264"/>
      <c r="V21" s="425"/>
      <c r="W21" s="263"/>
      <c r="X21" s="264"/>
      <c r="Y21" s="262"/>
      <c r="Z21" s="264"/>
      <c r="AA21" s="381"/>
      <c r="AB21" s="265"/>
      <c r="AC21" s="266"/>
      <c r="AD21" s="264"/>
      <c r="AE21" s="361"/>
      <c r="AF21" s="266"/>
      <c r="AG21" s="264"/>
      <c r="AH21" s="262"/>
      <c r="AI21" s="267"/>
      <c r="AJ21" s="264"/>
      <c r="AK21" s="262"/>
      <c r="AL21" s="267"/>
      <c r="AM21" s="264"/>
      <c r="AN21" s="262"/>
      <c r="AO21" s="267"/>
      <c r="AP21" s="264"/>
      <c r="AQ21" s="262"/>
      <c r="AR21" s="267"/>
      <c r="AS21" s="264"/>
      <c r="AT21" s="388"/>
      <c r="AU21" s="268"/>
      <c r="AV21" s="265"/>
      <c r="AW21" s="266"/>
      <c r="AX21" s="264"/>
      <c r="AY21" s="265"/>
      <c r="AZ21" s="266"/>
      <c r="BA21" s="264"/>
      <c r="BB21" s="262"/>
      <c r="BC21" s="267"/>
      <c r="BD21" s="264"/>
      <c r="BE21" s="262"/>
      <c r="BF21" s="267"/>
      <c r="BG21" s="264"/>
      <c r="BH21" s="262"/>
      <c r="BI21" s="267"/>
      <c r="BJ21" s="264"/>
      <c r="BK21" s="388"/>
      <c r="BL21" s="268"/>
      <c r="BM21" s="262"/>
      <c r="BN21" s="267"/>
      <c r="BO21" s="264"/>
      <c r="BP21" s="266"/>
      <c r="BQ21" s="267"/>
      <c r="BR21" s="264"/>
      <c r="BS21" s="269"/>
      <c r="BT21" s="270"/>
      <c r="BU21" s="264"/>
      <c r="BV21" s="281"/>
      <c r="BW21" s="270"/>
      <c r="BX21" s="264"/>
      <c r="BY21" s="271"/>
      <c r="BZ21" s="270"/>
      <c r="CA21" s="264"/>
      <c r="CB21" s="265"/>
      <c r="CC21" s="270"/>
      <c r="CD21" s="264"/>
      <c r="CE21" s="265"/>
      <c r="CF21" s="267"/>
      <c r="CG21" s="264"/>
      <c r="CH21" s="318"/>
      <c r="CI21" s="270"/>
      <c r="CJ21" s="264"/>
      <c r="CK21" s="272"/>
      <c r="CL21" s="264"/>
      <c r="CM21" s="374"/>
      <c r="CN21" s="273"/>
      <c r="CO21" s="274"/>
      <c r="CP21" s="275">
        <f t="shared" si="1"/>
        <v>0</v>
      </c>
      <c r="CQ21" s="265"/>
      <c r="CR21" s="276"/>
      <c r="CS21" s="265"/>
      <c r="CT21" s="276"/>
      <c r="CU21" s="265"/>
      <c r="CV21" s="276"/>
      <c r="CW21" s="265"/>
      <c r="CX21" s="276"/>
      <c r="CY21" s="242"/>
      <c r="CZ21" s="276"/>
      <c r="DA21" s="242"/>
      <c r="DB21" s="276"/>
      <c r="DC21" s="242"/>
      <c r="DD21" s="276"/>
      <c r="DE21" s="242"/>
      <c r="DF21" s="276"/>
      <c r="DG21" s="265"/>
      <c r="DH21" s="276"/>
      <c r="DI21" s="265"/>
      <c r="DJ21" s="276"/>
      <c r="DK21" s="265"/>
      <c r="DL21" s="276"/>
      <c r="DM21" s="265"/>
      <c r="DN21" s="276"/>
      <c r="DO21" s="265"/>
      <c r="DP21" s="276"/>
      <c r="DQ21" s="264"/>
      <c r="DR21" s="273"/>
      <c r="DS21" s="334"/>
      <c r="DT21" s="273"/>
      <c r="DU21" s="334"/>
      <c r="DV21" s="584"/>
      <c r="DW21" s="334"/>
      <c r="DX21" s="277"/>
      <c r="DY21" s="264"/>
      <c r="DZ21" s="318"/>
      <c r="EA21" s="264"/>
      <c r="EB21" s="578"/>
      <c r="EC21" s="264"/>
      <c r="ED21" s="278"/>
      <c r="EE21" s="264"/>
      <c r="EF21" s="406"/>
      <c r="EG21" s="96"/>
      <c r="EH21" s="279"/>
      <c r="EI21" s="251">
        <f>SUMPRODUCT(D21:EH21,'Raigarh R'!D21:EH21)</f>
        <v>0</v>
      </c>
      <c r="EJ21" s="3" t="s">
        <v>1016</v>
      </c>
      <c r="EL21">
        <v>50</v>
      </c>
      <c r="EM21" s="67">
        <f t="shared" si="4"/>
        <v>-50</v>
      </c>
      <c r="ER21" s="64" t="s">
        <v>37</v>
      </c>
      <c r="ES21" s="61">
        <f t="shared" si="0"/>
        <v>0</v>
      </c>
      <c r="ET21" s="24">
        <f t="shared" si="2"/>
        <v>0</v>
      </c>
    </row>
    <row r="22" spans="2:150" ht="15" hidden="1" customHeight="1">
      <c r="B22" s="343">
        <f t="shared" si="3"/>
        <v>17</v>
      </c>
      <c r="C22" s="61"/>
      <c r="D22" s="262"/>
      <c r="E22" s="263"/>
      <c r="F22" s="264"/>
      <c r="G22" s="262"/>
      <c r="H22" s="263"/>
      <c r="I22" s="264"/>
      <c r="J22" s="322"/>
      <c r="K22" s="263"/>
      <c r="L22" s="264"/>
      <c r="M22" s="322"/>
      <c r="N22" s="263"/>
      <c r="O22" s="264"/>
      <c r="P22" s="416"/>
      <c r="Q22" s="263"/>
      <c r="R22" s="264"/>
      <c r="S22" s="265"/>
      <c r="T22" s="263"/>
      <c r="U22" s="264"/>
      <c r="V22" s="425"/>
      <c r="W22" s="263"/>
      <c r="X22" s="264"/>
      <c r="Y22" s="262"/>
      <c r="Z22" s="264"/>
      <c r="AA22" s="381"/>
      <c r="AB22" s="265"/>
      <c r="AC22" s="266"/>
      <c r="AD22" s="264"/>
      <c r="AE22" s="361"/>
      <c r="AF22" s="266"/>
      <c r="AG22" s="264"/>
      <c r="AH22" s="262"/>
      <c r="AI22" s="267"/>
      <c r="AJ22" s="264"/>
      <c r="AK22" s="262"/>
      <c r="AL22" s="267"/>
      <c r="AM22" s="264"/>
      <c r="AN22" s="262"/>
      <c r="AO22" s="267"/>
      <c r="AP22" s="264"/>
      <c r="AQ22" s="262"/>
      <c r="AR22" s="267"/>
      <c r="AS22" s="264"/>
      <c r="AT22" s="388"/>
      <c r="AU22" s="268"/>
      <c r="AV22" s="265"/>
      <c r="AW22" s="266"/>
      <c r="AX22" s="264"/>
      <c r="AY22" s="265"/>
      <c r="AZ22" s="266"/>
      <c r="BA22" s="264"/>
      <c r="BB22" s="262"/>
      <c r="BC22" s="267"/>
      <c r="BD22" s="264"/>
      <c r="BE22" s="262"/>
      <c r="BF22" s="267"/>
      <c r="BG22" s="264"/>
      <c r="BH22" s="262"/>
      <c r="BI22" s="267"/>
      <c r="BJ22" s="264"/>
      <c r="BK22" s="388"/>
      <c r="BL22" s="268"/>
      <c r="BM22" s="262"/>
      <c r="BN22" s="267"/>
      <c r="BO22" s="264"/>
      <c r="BP22" s="266"/>
      <c r="BQ22" s="267"/>
      <c r="BR22" s="264"/>
      <c r="BS22" s="269"/>
      <c r="BT22" s="270"/>
      <c r="BU22" s="264"/>
      <c r="BV22" s="281"/>
      <c r="BW22" s="270"/>
      <c r="BX22" s="264"/>
      <c r="BY22" s="271"/>
      <c r="BZ22" s="270"/>
      <c r="CA22" s="264"/>
      <c r="CB22" s="265"/>
      <c r="CC22" s="270"/>
      <c r="CD22" s="264"/>
      <c r="CE22" s="265"/>
      <c r="CF22" s="267"/>
      <c r="CG22" s="264"/>
      <c r="CH22" s="318"/>
      <c r="CI22" s="270"/>
      <c r="CJ22" s="264"/>
      <c r="CK22" s="272"/>
      <c r="CL22" s="264"/>
      <c r="CM22" s="374"/>
      <c r="CN22" s="273"/>
      <c r="CO22" s="274"/>
      <c r="CP22" s="275">
        <f t="shared" si="1"/>
        <v>0</v>
      </c>
      <c r="CQ22" s="265"/>
      <c r="CR22" s="276"/>
      <c r="CS22" s="265"/>
      <c r="CT22" s="276"/>
      <c r="CU22" s="265"/>
      <c r="CV22" s="276"/>
      <c r="CW22" s="265"/>
      <c r="CX22" s="276"/>
      <c r="CY22" s="242"/>
      <c r="CZ22" s="276"/>
      <c r="DA22" s="242"/>
      <c r="DB22" s="276"/>
      <c r="DC22" s="242"/>
      <c r="DD22" s="276"/>
      <c r="DE22" s="242"/>
      <c r="DF22" s="276"/>
      <c r="DG22" s="265"/>
      <c r="DH22" s="276"/>
      <c r="DI22" s="265"/>
      <c r="DJ22" s="276"/>
      <c r="DK22" s="265"/>
      <c r="DL22" s="276"/>
      <c r="DM22" s="265"/>
      <c r="DN22" s="276"/>
      <c r="DO22" s="265"/>
      <c r="DP22" s="276"/>
      <c r="DQ22" s="264"/>
      <c r="DR22" s="273"/>
      <c r="DS22" s="334"/>
      <c r="DT22" s="273"/>
      <c r="DU22" s="334"/>
      <c r="DV22" s="584"/>
      <c r="DW22" s="334"/>
      <c r="DX22" s="277"/>
      <c r="DY22" s="264"/>
      <c r="DZ22" s="318"/>
      <c r="EA22" s="264"/>
      <c r="EB22" s="578"/>
      <c r="EC22" s="264"/>
      <c r="ED22" s="278"/>
      <c r="EE22" s="264"/>
      <c r="EF22" s="406"/>
      <c r="EG22" s="96"/>
      <c r="EH22" s="279"/>
      <c r="EI22" s="251">
        <f>SUMPRODUCT(D22:EH22,'Raigarh R'!D22:EH22)</f>
        <v>0</v>
      </c>
      <c r="EJ22" s="3" t="s">
        <v>1016</v>
      </c>
      <c r="EL22">
        <v>0</v>
      </c>
      <c r="EM22" s="67">
        <f t="shared" si="4"/>
        <v>0</v>
      </c>
      <c r="ER22" s="64" t="s">
        <v>38</v>
      </c>
      <c r="ES22" s="61">
        <f t="shared" si="0"/>
        <v>0</v>
      </c>
      <c r="ET22" s="24">
        <f t="shared" si="2"/>
        <v>0</v>
      </c>
    </row>
    <row r="23" spans="2:150" ht="15" hidden="1" customHeight="1">
      <c r="B23" s="343">
        <f t="shared" si="3"/>
        <v>18</v>
      </c>
      <c r="C23" s="61"/>
      <c r="D23" s="262"/>
      <c r="E23" s="263"/>
      <c r="F23" s="264"/>
      <c r="G23" s="262"/>
      <c r="H23" s="263"/>
      <c r="I23" s="264"/>
      <c r="J23" s="322"/>
      <c r="K23" s="263"/>
      <c r="L23" s="264"/>
      <c r="M23" s="322"/>
      <c r="N23" s="263"/>
      <c r="O23" s="264"/>
      <c r="P23" s="416"/>
      <c r="Q23" s="263"/>
      <c r="R23" s="264"/>
      <c r="S23" s="265"/>
      <c r="T23" s="263"/>
      <c r="U23" s="264"/>
      <c r="V23" s="425"/>
      <c r="W23" s="263"/>
      <c r="X23" s="264"/>
      <c r="Y23" s="262"/>
      <c r="Z23" s="264"/>
      <c r="AA23" s="381"/>
      <c r="AB23" s="265"/>
      <c r="AC23" s="266"/>
      <c r="AD23" s="264"/>
      <c r="AE23" s="361"/>
      <c r="AF23" s="266"/>
      <c r="AG23" s="264"/>
      <c r="AH23" s="262"/>
      <c r="AI23" s="267"/>
      <c r="AJ23" s="264"/>
      <c r="AK23" s="262"/>
      <c r="AL23" s="267"/>
      <c r="AM23" s="264"/>
      <c r="AN23" s="262"/>
      <c r="AO23" s="267"/>
      <c r="AP23" s="264"/>
      <c r="AQ23" s="262"/>
      <c r="AR23" s="267"/>
      <c r="AS23" s="264"/>
      <c r="AT23" s="388"/>
      <c r="AU23" s="268"/>
      <c r="AV23" s="265"/>
      <c r="AW23" s="266"/>
      <c r="AX23" s="264"/>
      <c r="AY23" s="265"/>
      <c r="AZ23" s="266"/>
      <c r="BA23" s="264"/>
      <c r="BB23" s="262"/>
      <c r="BC23" s="267"/>
      <c r="BD23" s="264"/>
      <c r="BE23" s="262"/>
      <c r="BF23" s="267"/>
      <c r="BG23" s="264"/>
      <c r="BH23" s="262"/>
      <c r="BI23" s="267"/>
      <c r="BJ23" s="264"/>
      <c r="BK23" s="388"/>
      <c r="BL23" s="268"/>
      <c r="BM23" s="262"/>
      <c r="BN23" s="267"/>
      <c r="BO23" s="264"/>
      <c r="BP23" s="266"/>
      <c r="BQ23" s="267"/>
      <c r="BR23" s="264"/>
      <c r="BS23" s="269"/>
      <c r="BT23" s="270"/>
      <c r="BU23" s="264"/>
      <c r="BV23" s="281"/>
      <c r="BW23" s="270"/>
      <c r="BX23" s="264"/>
      <c r="BY23" s="271"/>
      <c r="BZ23" s="270"/>
      <c r="CA23" s="264"/>
      <c r="CB23" s="265"/>
      <c r="CC23" s="270"/>
      <c r="CD23" s="264"/>
      <c r="CE23" s="265"/>
      <c r="CF23" s="267"/>
      <c r="CG23" s="264"/>
      <c r="CH23" s="318"/>
      <c r="CI23" s="270"/>
      <c r="CJ23" s="264"/>
      <c r="CK23" s="272"/>
      <c r="CL23" s="264"/>
      <c r="CM23" s="374"/>
      <c r="CN23" s="273"/>
      <c r="CO23" s="274"/>
      <c r="CP23" s="275">
        <f t="shared" si="1"/>
        <v>0</v>
      </c>
      <c r="CQ23" s="265"/>
      <c r="CR23" s="276"/>
      <c r="CS23" s="265"/>
      <c r="CT23" s="276"/>
      <c r="CU23" s="265"/>
      <c r="CV23" s="276"/>
      <c r="CW23" s="265"/>
      <c r="CX23" s="276"/>
      <c r="CY23" s="242"/>
      <c r="CZ23" s="276"/>
      <c r="DA23" s="242"/>
      <c r="DB23" s="276"/>
      <c r="DC23" s="242"/>
      <c r="DD23" s="276"/>
      <c r="DE23" s="242"/>
      <c r="DF23" s="276"/>
      <c r="DG23" s="265"/>
      <c r="DH23" s="276"/>
      <c r="DI23" s="265"/>
      <c r="DJ23" s="276"/>
      <c r="DK23" s="265"/>
      <c r="DL23" s="276"/>
      <c r="DM23" s="265"/>
      <c r="DN23" s="276"/>
      <c r="DO23" s="265"/>
      <c r="DP23" s="276"/>
      <c r="DQ23" s="264"/>
      <c r="DR23" s="273"/>
      <c r="DS23" s="334"/>
      <c r="DT23" s="273"/>
      <c r="DU23" s="334"/>
      <c r="DV23" s="584"/>
      <c r="DW23" s="334"/>
      <c r="DX23" s="277"/>
      <c r="DY23" s="264"/>
      <c r="DZ23" s="318"/>
      <c r="EA23" s="264"/>
      <c r="EB23" s="578"/>
      <c r="EC23" s="264"/>
      <c r="ED23" s="278"/>
      <c r="EE23" s="264"/>
      <c r="EF23" s="406"/>
      <c r="EG23" s="96"/>
      <c r="EH23" s="279"/>
      <c r="EI23" s="251">
        <f>SUMPRODUCT(D23:EH23,'Raigarh R'!D23:EH23)</f>
        <v>0</v>
      </c>
      <c r="EJ23" s="3" t="s">
        <v>1016</v>
      </c>
      <c r="EL23">
        <v>20</v>
      </c>
      <c r="EM23" s="67">
        <f t="shared" si="4"/>
        <v>-20</v>
      </c>
      <c r="ER23" s="64" t="s">
        <v>39</v>
      </c>
      <c r="ES23" s="61">
        <f t="shared" si="0"/>
        <v>0</v>
      </c>
      <c r="ET23" s="24">
        <f t="shared" si="2"/>
        <v>0</v>
      </c>
    </row>
    <row r="24" spans="2:150" ht="15" hidden="1" customHeight="1">
      <c r="B24" s="343">
        <f t="shared" si="3"/>
        <v>19</v>
      </c>
      <c r="C24" s="61"/>
      <c r="D24" s="262"/>
      <c r="E24" s="263"/>
      <c r="F24" s="264"/>
      <c r="G24" s="262"/>
      <c r="H24" s="263"/>
      <c r="I24" s="264"/>
      <c r="J24" s="322"/>
      <c r="K24" s="263"/>
      <c r="L24" s="264"/>
      <c r="M24" s="322"/>
      <c r="N24" s="263"/>
      <c r="O24" s="264"/>
      <c r="P24" s="416"/>
      <c r="Q24" s="263"/>
      <c r="R24" s="264"/>
      <c r="S24" s="265"/>
      <c r="T24" s="263"/>
      <c r="U24" s="264"/>
      <c r="V24" s="425"/>
      <c r="W24" s="263"/>
      <c r="X24" s="264"/>
      <c r="Y24" s="262"/>
      <c r="Z24" s="264"/>
      <c r="AA24" s="381"/>
      <c r="AB24" s="265"/>
      <c r="AC24" s="266"/>
      <c r="AD24" s="264"/>
      <c r="AE24" s="361"/>
      <c r="AF24" s="266"/>
      <c r="AG24" s="264"/>
      <c r="AH24" s="262"/>
      <c r="AI24" s="267"/>
      <c r="AJ24" s="264"/>
      <c r="AK24" s="262"/>
      <c r="AL24" s="267"/>
      <c r="AM24" s="264"/>
      <c r="AN24" s="262"/>
      <c r="AO24" s="267"/>
      <c r="AP24" s="264"/>
      <c r="AQ24" s="262"/>
      <c r="AR24" s="267"/>
      <c r="AS24" s="264"/>
      <c r="AT24" s="388"/>
      <c r="AU24" s="268"/>
      <c r="AV24" s="265"/>
      <c r="AW24" s="266"/>
      <c r="AX24" s="264"/>
      <c r="AY24" s="265"/>
      <c r="AZ24" s="266"/>
      <c r="BA24" s="264"/>
      <c r="BB24" s="262"/>
      <c r="BC24" s="267"/>
      <c r="BD24" s="264"/>
      <c r="BE24" s="262"/>
      <c r="BF24" s="267"/>
      <c r="BG24" s="264"/>
      <c r="BH24" s="262"/>
      <c r="BI24" s="267"/>
      <c r="BJ24" s="264"/>
      <c r="BK24" s="388"/>
      <c r="BL24" s="268"/>
      <c r="BM24" s="262"/>
      <c r="BN24" s="267"/>
      <c r="BO24" s="264"/>
      <c r="BP24" s="266"/>
      <c r="BQ24" s="267"/>
      <c r="BR24" s="264"/>
      <c r="BS24" s="269"/>
      <c r="BT24" s="270"/>
      <c r="BU24" s="264"/>
      <c r="BV24" s="281"/>
      <c r="BW24" s="270"/>
      <c r="BX24" s="264"/>
      <c r="BY24" s="271"/>
      <c r="BZ24" s="270"/>
      <c r="CA24" s="264"/>
      <c r="CB24" s="265"/>
      <c r="CC24" s="270"/>
      <c r="CD24" s="264"/>
      <c r="CE24" s="265"/>
      <c r="CF24" s="267"/>
      <c r="CG24" s="264"/>
      <c r="CH24" s="318"/>
      <c r="CI24" s="270"/>
      <c r="CJ24" s="264"/>
      <c r="CK24" s="272"/>
      <c r="CL24" s="264"/>
      <c r="CM24" s="374"/>
      <c r="CN24" s="273"/>
      <c r="CO24" s="274"/>
      <c r="CP24" s="275">
        <f t="shared" si="1"/>
        <v>0</v>
      </c>
      <c r="CQ24" s="265"/>
      <c r="CR24" s="276"/>
      <c r="CS24" s="265"/>
      <c r="CT24" s="276"/>
      <c r="CU24" s="265"/>
      <c r="CV24" s="276"/>
      <c r="CW24" s="265"/>
      <c r="CX24" s="276"/>
      <c r="CY24" s="242"/>
      <c r="CZ24" s="276"/>
      <c r="DA24" s="242"/>
      <c r="DB24" s="276"/>
      <c r="DC24" s="242"/>
      <c r="DD24" s="276"/>
      <c r="DE24" s="242"/>
      <c r="DF24" s="276"/>
      <c r="DG24" s="265"/>
      <c r="DH24" s="276"/>
      <c r="DI24" s="265"/>
      <c r="DJ24" s="276"/>
      <c r="DK24" s="265"/>
      <c r="DL24" s="276"/>
      <c r="DM24" s="265"/>
      <c r="DN24" s="276"/>
      <c r="DO24" s="265"/>
      <c r="DP24" s="276"/>
      <c r="DQ24" s="264"/>
      <c r="DR24" s="273"/>
      <c r="DS24" s="334"/>
      <c r="DT24" s="273"/>
      <c r="DU24" s="334"/>
      <c r="DV24" s="584"/>
      <c r="DW24" s="334"/>
      <c r="DX24" s="277"/>
      <c r="DY24" s="264"/>
      <c r="DZ24" s="318"/>
      <c r="EA24" s="264"/>
      <c r="EB24" s="578"/>
      <c r="EC24" s="264"/>
      <c r="ED24" s="278"/>
      <c r="EE24" s="264"/>
      <c r="EF24" s="406"/>
      <c r="EG24" s="96"/>
      <c r="EH24" s="279"/>
      <c r="EI24" s="251">
        <f>SUMPRODUCT(D24:EH24,'Raigarh R'!D24:EH24)</f>
        <v>0</v>
      </c>
      <c r="EJ24" s="3" t="s">
        <v>1016</v>
      </c>
      <c r="ER24" s="64" t="s">
        <v>40</v>
      </c>
      <c r="ES24" s="61">
        <f t="shared" si="0"/>
        <v>0</v>
      </c>
      <c r="ET24" s="24">
        <f t="shared" si="2"/>
        <v>0</v>
      </c>
    </row>
    <row r="25" spans="2:150" ht="15" hidden="1" customHeight="1">
      <c r="B25" s="343">
        <f t="shared" si="3"/>
        <v>20</v>
      </c>
      <c r="C25" s="61"/>
      <c r="D25" s="262"/>
      <c r="E25" s="263"/>
      <c r="F25" s="264"/>
      <c r="G25" s="262"/>
      <c r="H25" s="263"/>
      <c r="I25" s="264"/>
      <c r="J25" s="322"/>
      <c r="K25" s="263"/>
      <c r="L25" s="264"/>
      <c r="M25" s="322"/>
      <c r="N25" s="263"/>
      <c r="O25" s="264"/>
      <c r="P25" s="416"/>
      <c r="Q25" s="263"/>
      <c r="R25" s="264"/>
      <c r="S25" s="265"/>
      <c r="T25" s="263"/>
      <c r="U25" s="264"/>
      <c r="V25" s="425"/>
      <c r="W25" s="263"/>
      <c r="X25" s="264"/>
      <c r="Y25" s="262"/>
      <c r="Z25" s="264"/>
      <c r="AA25" s="381"/>
      <c r="AB25" s="265"/>
      <c r="AC25" s="266"/>
      <c r="AD25" s="264"/>
      <c r="AE25" s="361"/>
      <c r="AF25" s="266"/>
      <c r="AG25" s="264"/>
      <c r="AH25" s="262"/>
      <c r="AI25" s="267"/>
      <c r="AJ25" s="264"/>
      <c r="AK25" s="262"/>
      <c r="AL25" s="267"/>
      <c r="AM25" s="264"/>
      <c r="AN25" s="262"/>
      <c r="AO25" s="267"/>
      <c r="AP25" s="264"/>
      <c r="AQ25" s="262"/>
      <c r="AR25" s="267"/>
      <c r="AS25" s="264"/>
      <c r="AT25" s="388"/>
      <c r="AU25" s="268"/>
      <c r="AV25" s="265"/>
      <c r="AW25" s="266"/>
      <c r="AX25" s="264"/>
      <c r="AY25" s="265"/>
      <c r="AZ25" s="266"/>
      <c r="BA25" s="264"/>
      <c r="BB25" s="262"/>
      <c r="BC25" s="267"/>
      <c r="BD25" s="264"/>
      <c r="BE25" s="262"/>
      <c r="BF25" s="267"/>
      <c r="BG25" s="264"/>
      <c r="BH25" s="262"/>
      <c r="BI25" s="267"/>
      <c r="BJ25" s="264"/>
      <c r="BK25" s="388"/>
      <c r="BL25" s="268"/>
      <c r="BM25" s="262"/>
      <c r="BN25" s="267"/>
      <c r="BO25" s="264"/>
      <c r="BP25" s="266"/>
      <c r="BQ25" s="267"/>
      <c r="BR25" s="264"/>
      <c r="BS25" s="269"/>
      <c r="BT25" s="270"/>
      <c r="BU25" s="264"/>
      <c r="BV25" s="281"/>
      <c r="BW25" s="270"/>
      <c r="BX25" s="264"/>
      <c r="BY25" s="271"/>
      <c r="BZ25" s="270"/>
      <c r="CA25" s="264"/>
      <c r="CB25" s="265"/>
      <c r="CC25" s="270"/>
      <c r="CD25" s="264"/>
      <c r="CE25" s="265"/>
      <c r="CF25" s="267"/>
      <c r="CG25" s="264"/>
      <c r="CH25" s="318"/>
      <c r="CI25" s="270"/>
      <c r="CJ25" s="264"/>
      <c r="CK25" s="272"/>
      <c r="CL25" s="264"/>
      <c r="CM25" s="374"/>
      <c r="CN25" s="273"/>
      <c r="CO25" s="274"/>
      <c r="CP25" s="275">
        <f t="shared" si="1"/>
        <v>0</v>
      </c>
      <c r="CQ25" s="265"/>
      <c r="CR25" s="276"/>
      <c r="CS25" s="265"/>
      <c r="CT25" s="276"/>
      <c r="CU25" s="265"/>
      <c r="CV25" s="276"/>
      <c r="CW25" s="265"/>
      <c r="CX25" s="276"/>
      <c r="CY25" s="242"/>
      <c r="CZ25" s="276"/>
      <c r="DA25" s="242"/>
      <c r="DB25" s="276"/>
      <c r="DC25" s="242"/>
      <c r="DD25" s="276"/>
      <c r="DE25" s="242"/>
      <c r="DF25" s="276"/>
      <c r="DG25" s="265"/>
      <c r="DH25" s="276"/>
      <c r="DI25" s="265"/>
      <c r="DJ25" s="276"/>
      <c r="DK25" s="265"/>
      <c r="DL25" s="276"/>
      <c r="DM25" s="265"/>
      <c r="DN25" s="276"/>
      <c r="DO25" s="265"/>
      <c r="DP25" s="276"/>
      <c r="DQ25" s="264"/>
      <c r="DR25" s="273"/>
      <c r="DS25" s="334"/>
      <c r="DT25" s="273"/>
      <c r="DU25" s="334"/>
      <c r="DV25" s="584"/>
      <c r="DW25" s="334"/>
      <c r="DX25" s="277"/>
      <c r="DY25" s="264"/>
      <c r="DZ25" s="318"/>
      <c r="EA25" s="264"/>
      <c r="EB25" s="578"/>
      <c r="EC25" s="264"/>
      <c r="ED25" s="278"/>
      <c r="EE25" s="264"/>
      <c r="EF25" s="406"/>
      <c r="EG25" s="96"/>
      <c r="EH25" s="279"/>
      <c r="EI25" s="251">
        <f>SUMPRODUCT(D25:EH25,'Raigarh R'!D25:EH25)</f>
        <v>0</v>
      </c>
      <c r="EJ25" s="3" t="s">
        <v>1016</v>
      </c>
      <c r="ER25" s="64" t="s">
        <v>41</v>
      </c>
      <c r="ES25" s="61">
        <f t="shared" si="0"/>
        <v>0</v>
      </c>
      <c r="ET25" s="24">
        <f t="shared" si="2"/>
        <v>0</v>
      </c>
    </row>
    <row r="26" spans="2:150" ht="15" hidden="1" customHeight="1">
      <c r="B26" s="65">
        <f t="shared" si="3"/>
        <v>21</v>
      </c>
      <c r="C26" s="53" t="s">
        <v>761</v>
      </c>
      <c r="D26" s="262"/>
      <c r="E26" s="263"/>
      <c r="F26" s="264"/>
      <c r="G26" s="262"/>
      <c r="H26" s="263"/>
      <c r="I26" s="264"/>
      <c r="J26" s="322"/>
      <c r="K26" s="263"/>
      <c r="L26" s="264"/>
      <c r="M26" s="322"/>
      <c r="N26" s="263"/>
      <c r="O26" s="264"/>
      <c r="P26" s="416"/>
      <c r="Q26" s="263"/>
      <c r="R26" s="264"/>
      <c r="S26" s="265"/>
      <c r="T26" s="263"/>
      <c r="U26" s="264"/>
      <c r="V26" s="425"/>
      <c r="W26" s="263"/>
      <c r="X26" s="264"/>
      <c r="Y26" s="262"/>
      <c r="Z26" s="264"/>
      <c r="AA26" s="381"/>
      <c r="AB26" s="265"/>
      <c r="AC26" s="266"/>
      <c r="AD26" s="264"/>
      <c r="AE26" s="361"/>
      <c r="AF26" s="266"/>
      <c r="AG26" s="264"/>
      <c r="AH26" s="262"/>
      <c r="AI26" s="267"/>
      <c r="AJ26" s="264"/>
      <c r="AK26" s="262"/>
      <c r="AL26" s="267"/>
      <c r="AM26" s="264"/>
      <c r="AN26" s="262"/>
      <c r="AO26" s="267"/>
      <c r="AP26" s="264"/>
      <c r="AQ26" s="262"/>
      <c r="AR26" s="267"/>
      <c r="AS26" s="264"/>
      <c r="AT26" s="388"/>
      <c r="AU26" s="268"/>
      <c r="AV26" s="265"/>
      <c r="AW26" s="266"/>
      <c r="AX26" s="264"/>
      <c r="AY26" s="265"/>
      <c r="AZ26" s="266"/>
      <c r="BA26" s="264"/>
      <c r="BB26" s="262"/>
      <c r="BC26" s="267"/>
      <c r="BD26" s="264"/>
      <c r="BE26" s="262"/>
      <c r="BF26" s="267"/>
      <c r="BG26" s="264"/>
      <c r="BH26" s="262"/>
      <c r="BI26" s="267"/>
      <c r="BJ26" s="264"/>
      <c r="BK26" s="388"/>
      <c r="BL26" s="268"/>
      <c r="BM26" s="262"/>
      <c r="BN26" s="267"/>
      <c r="BO26" s="264"/>
      <c r="BP26" s="266"/>
      <c r="BQ26" s="267"/>
      <c r="BR26" s="264"/>
      <c r="BS26" s="269"/>
      <c r="BT26" s="270"/>
      <c r="BU26" s="264"/>
      <c r="BV26" s="281"/>
      <c r="BW26" s="270"/>
      <c r="BX26" s="264"/>
      <c r="BY26" s="271"/>
      <c r="BZ26" s="270"/>
      <c r="CA26" s="264"/>
      <c r="CB26" s="265"/>
      <c r="CC26" s="270"/>
      <c r="CD26" s="264"/>
      <c r="CE26" s="265"/>
      <c r="CF26" s="267"/>
      <c r="CG26" s="264"/>
      <c r="CH26" s="318"/>
      <c r="CI26" s="270"/>
      <c r="CJ26" s="264"/>
      <c r="CK26" s="272"/>
      <c r="CL26" s="264"/>
      <c r="CM26" s="374"/>
      <c r="CN26" s="273"/>
      <c r="CO26" s="274"/>
      <c r="CP26" s="275">
        <f t="shared" si="1"/>
        <v>0</v>
      </c>
      <c r="CQ26" s="265"/>
      <c r="CR26" s="276"/>
      <c r="CS26" s="265"/>
      <c r="CT26" s="276"/>
      <c r="CU26" s="265"/>
      <c r="CV26" s="276"/>
      <c r="CW26" s="265"/>
      <c r="CX26" s="276"/>
      <c r="CY26" s="242"/>
      <c r="CZ26" s="276"/>
      <c r="DA26" s="242"/>
      <c r="DB26" s="276"/>
      <c r="DC26" s="242"/>
      <c r="DD26" s="276"/>
      <c r="DE26" s="242"/>
      <c r="DF26" s="276"/>
      <c r="DG26" s="265"/>
      <c r="DH26" s="276"/>
      <c r="DI26" s="265"/>
      <c r="DJ26" s="276"/>
      <c r="DK26" s="265"/>
      <c r="DL26" s="276"/>
      <c r="DM26" s="265"/>
      <c r="DN26" s="276"/>
      <c r="DO26" s="265"/>
      <c r="DP26" s="276"/>
      <c r="DQ26" s="264"/>
      <c r="DR26" s="273"/>
      <c r="DS26" s="334"/>
      <c r="DT26" s="273"/>
      <c r="DU26" s="334"/>
      <c r="DV26" s="584"/>
      <c r="DW26" s="334"/>
      <c r="DX26" s="277"/>
      <c r="DY26" s="264"/>
      <c r="DZ26" s="318"/>
      <c r="EA26" s="264"/>
      <c r="EB26" s="578"/>
      <c r="EC26" s="264"/>
      <c r="ED26" s="278"/>
      <c r="EE26" s="264"/>
      <c r="EF26" s="406"/>
      <c r="EG26" s="96"/>
      <c r="EH26" s="279"/>
      <c r="EI26" s="251">
        <f>SUMPRODUCT(D26:EH26,'Raigarh R'!D26:EH26)</f>
        <v>0</v>
      </c>
      <c r="EJ26" s="3" t="s">
        <v>1017</v>
      </c>
      <c r="ER26" s="64" t="s">
        <v>42</v>
      </c>
      <c r="ES26" s="61" t="str">
        <f t="shared" si="0"/>
        <v>Apna Kirana Store</v>
      </c>
      <c r="ET26" s="24">
        <f t="shared" ref="ET26:ET68" si="5">EI26</f>
        <v>0</v>
      </c>
    </row>
    <row r="27" spans="2:150" ht="15" hidden="1" customHeight="1">
      <c r="B27" s="65">
        <f t="shared" si="3"/>
        <v>22</v>
      </c>
      <c r="C27" s="61" t="s">
        <v>893</v>
      </c>
      <c r="D27" s="262"/>
      <c r="E27" s="263"/>
      <c r="F27" s="264"/>
      <c r="G27" s="262"/>
      <c r="H27" s="263"/>
      <c r="I27" s="264"/>
      <c r="J27" s="322"/>
      <c r="K27" s="263"/>
      <c r="L27" s="264"/>
      <c r="M27" s="322"/>
      <c r="N27" s="263"/>
      <c r="O27" s="264"/>
      <c r="P27" s="416"/>
      <c r="Q27" s="263"/>
      <c r="R27" s="264"/>
      <c r="S27" s="265"/>
      <c r="T27" s="263"/>
      <c r="U27" s="264"/>
      <c r="V27" s="425"/>
      <c r="W27" s="263"/>
      <c r="X27" s="264"/>
      <c r="Y27" s="262"/>
      <c r="Z27" s="264"/>
      <c r="AA27" s="381"/>
      <c r="AB27" s="265"/>
      <c r="AC27" s="266"/>
      <c r="AD27" s="264"/>
      <c r="AE27" s="361"/>
      <c r="AF27" s="266"/>
      <c r="AG27" s="264"/>
      <c r="AH27" s="262"/>
      <c r="AI27" s="267"/>
      <c r="AJ27" s="264"/>
      <c r="AK27" s="262"/>
      <c r="AL27" s="267"/>
      <c r="AM27" s="264"/>
      <c r="AN27" s="262"/>
      <c r="AO27" s="267"/>
      <c r="AP27" s="264"/>
      <c r="AQ27" s="262"/>
      <c r="AR27" s="267"/>
      <c r="AS27" s="264"/>
      <c r="AT27" s="388"/>
      <c r="AU27" s="268"/>
      <c r="AV27" s="265"/>
      <c r="AW27" s="266"/>
      <c r="AX27" s="264"/>
      <c r="AY27" s="265"/>
      <c r="AZ27" s="266"/>
      <c r="BA27" s="264"/>
      <c r="BB27" s="262"/>
      <c r="BC27" s="267"/>
      <c r="BD27" s="264"/>
      <c r="BE27" s="262"/>
      <c r="BF27" s="267"/>
      <c r="BG27" s="264"/>
      <c r="BH27" s="262"/>
      <c r="BI27" s="267"/>
      <c r="BJ27" s="264"/>
      <c r="BK27" s="388"/>
      <c r="BL27" s="268"/>
      <c r="BM27" s="262"/>
      <c r="BN27" s="267"/>
      <c r="BO27" s="264"/>
      <c r="BP27" s="266"/>
      <c r="BQ27" s="267"/>
      <c r="BR27" s="264"/>
      <c r="BS27" s="269"/>
      <c r="BT27" s="270"/>
      <c r="BU27" s="264"/>
      <c r="BV27" s="281"/>
      <c r="BW27" s="270"/>
      <c r="BX27" s="264"/>
      <c r="BY27" s="271"/>
      <c r="BZ27" s="270"/>
      <c r="CA27" s="264"/>
      <c r="CB27" s="265"/>
      <c r="CC27" s="270"/>
      <c r="CD27" s="264"/>
      <c r="CE27" s="265"/>
      <c r="CF27" s="267"/>
      <c r="CG27" s="264"/>
      <c r="CH27" s="318"/>
      <c r="CI27" s="270"/>
      <c r="CJ27" s="264"/>
      <c r="CK27" s="272"/>
      <c r="CL27" s="264"/>
      <c r="CM27" s="374"/>
      <c r="CN27" s="273"/>
      <c r="CO27" s="274"/>
      <c r="CP27" s="275">
        <f t="shared" si="1"/>
        <v>0</v>
      </c>
      <c r="CQ27" s="265"/>
      <c r="CR27" s="276"/>
      <c r="CS27" s="265"/>
      <c r="CT27" s="276"/>
      <c r="CU27" s="265"/>
      <c r="CV27" s="276"/>
      <c r="CW27" s="265"/>
      <c r="CX27" s="276"/>
      <c r="CY27" s="242"/>
      <c r="CZ27" s="276"/>
      <c r="DA27" s="242"/>
      <c r="DB27" s="276"/>
      <c r="DC27" s="242"/>
      <c r="DD27" s="276"/>
      <c r="DE27" s="242"/>
      <c r="DF27" s="276"/>
      <c r="DG27" s="265"/>
      <c r="DH27" s="276"/>
      <c r="DI27" s="265"/>
      <c r="DJ27" s="276"/>
      <c r="DK27" s="265"/>
      <c r="DL27" s="276"/>
      <c r="DM27" s="265"/>
      <c r="DN27" s="276"/>
      <c r="DO27" s="265"/>
      <c r="DP27" s="276"/>
      <c r="DQ27" s="264"/>
      <c r="DR27" s="273"/>
      <c r="DS27" s="334"/>
      <c r="DT27" s="273"/>
      <c r="DU27" s="334"/>
      <c r="DV27" s="584"/>
      <c r="DW27" s="334"/>
      <c r="DX27" s="277"/>
      <c r="DY27" s="264"/>
      <c r="DZ27" s="318"/>
      <c r="EA27" s="264"/>
      <c r="EB27" s="578"/>
      <c r="EC27" s="264"/>
      <c r="ED27" s="278"/>
      <c r="EE27" s="264"/>
      <c r="EF27" s="406"/>
      <c r="EG27" s="96"/>
      <c r="EH27" s="279"/>
      <c r="EI27" s="251">
        <f>SUMPRODUCT(D27:EH27,'Raigarh R'!D27:EH27)</f>
        <v>0</v>
      </c>
      <c r="EJ27" s="3" t="s">
        <v>1018</v>
      </c>
      <c r="ER27" s="64" t="s">
        <v>43</v>
      </c>
      <c r="ES27" s="61" t="str">
        <f t="shared" si="0"/>
        <v>Agrawal Agency</v>
      </c>
      <c r="ET27" s="24">
        <f t="shared" si="5"/>
        <v>0</v>
      </c>
    </row>
    <row r="28" spans="2:150" ht="15" customHeight="1">
      <c r="B28" s="65">
        <f t="shared" si="3"/>
        <v>23</v>
      </c>
      <c r="C28" s="61" t="s">
        <v>123</v>
      </c>
      <c r="D28" s="262">
        <v>16</v>
      </c>
      <c r="E28" s="263"/>
      <c r="F28" s="264"/>
      <c r="G28" s="262"/>
      <c r="H28" s="263"/>
      <c r="I28" s="264"/>
      <c r="J28" s="322"/>
      <c r="K28" s="263"/>
      <c r="L28" s="264"/>
      <c r="M28" s="322"/>
      <c r="N28" s="263"/>
      <c r="O28" s="264"/>
      <c r="P28" s="416"/>
      <c r="Q28" s="263"/>
      <c r="R28" s="264"/>
      <c r="S28" s="265"/>
      <c r="T28" s="263"/>
      <c r="U28" s="264"/>
      <c r="V28" s="425"/>
      <c r="W28" s="263"/>
      <c r="X28" s="264"/>
      <c r="Y28" s="262"/>
      <c r="Z28" s="264"/>
      <c r="AA28" s="381"/>
      <c r="AB28" s="265"/>
      <c r="AC28" s="266"/>
      <c r="AD28" s="264"/>
      <c r="AE28" s="361"/>
      <c r="AF28" s="266"/>
      <c r="AG28" s="264"/>
      <c r="AH28" s="262">
        <v>2</v>
      </c>
      <c r="AI28" s="267"/>
      <c r="AJ28" s="264"/>
      <c r="AK28" s="262"/>
      <c r="AL28" s="267"/>
      <c r="AM28" s="264"/>
      <c r="AN28" s="262"/>
      <c r="AO28" s="267"/>
      <c r="AP28" s="264"/>
      <c r="AQ28" s="262"/>
      <c r="AR28" s="267"/>
      <c r="AS28" s="264"/>
      <c r="AT28" s="388">
        <v>2</v>
      </c>
      <c r="AU28" s="268"/>
      <c r="AV28" s="265"/>
      <c r="AW28" s="266"/>
      <c r="AX28" s="264"/>
      <c r="AY28" s="265"/>
      <c r="AZ28" s="266"/>
      <c r="BA28" s="264"/>
      <c r="BB28" s="262"/>
      <c r="BC28" s="267"/>
      <c r="BD28" s="264"/>
      <c r="BE28" s="262"/>
      <c r="BF28" s="267"/>
      <c r="BG28" s="264"/>
      <c r="BH28" s="262"/>
      <c r="BI28" s="267"/>
      <c r="BJ28" s="264"/>
      <c r="BK28" s="388"/>
      <c r="BL28" s="268"/>
      <c r="BM28" s="262"/>
      <c r="BN28" s="267"/>
      <c r="BO28" s="264"/>
      <c r="BP28" s="266"/>
      <c r="BQ28" s="267"/>
      <c r="BR28" s="264"/>
      <c r="BS28" s="269"/>
      <c r="BT28" s="270"/>
      <c r="BU28" s="264"/>
      <c r="BV28" s="281"/>
      <c r="BW28" s="270"/>
      <c r="BX28" s="264"/>
      <c r="BY28" s="271"/>
      <c r="BZ28" s="270"/>
      <c r="CA28" s="264"/>
      <c r="CB28" s="265"/>
      <c r="CC28" s="270"/>
      <c r="CD28" s="264"/>
      <c r="CE28" s="265"/>
      <c r="CF28" s="267"/>
      <c r="CG28" s="264"/>
      <c r="CH28" s="318"/>
      <c r="CI28" s="270"/>
      <c r="CJ28" s="264"/>
      <c r="CK28" s="272">
        <v>20</v>
      </c>
      <c r="CL28" s="264"/>
      <c r="CM28" s="374"/>
      <c r="CN28" s="273"/>
      <c r="CO28" s="274"/>
      <c r="CP28" s="275">
        <f t="shared" si="1"/>
        <v>20</v>
      </c>
      <c r="CQ28" s="265"/>
      <c r="CR28" s="276"/>
      <c r="CS28" s="265"/>
      <c r="CT28" s="276"/>
      <c r="CU28" s="265"/>
      <c r="CV28" s="276"/>
      <c r="CW28" s="265"/>
      <c r="CX28" s="276"/>
      <c r="CY28" s="242"/>
      <c r="CZ28" s="276"/>
      <c r="DA28" s="242"/>
      <c r="DB28" s="276"/>
      <c r="DC28" s="242"/>
      <c r="DD28" s="276"/>
      <c r="DE28" s="242"/>
      <c r="DF28" s="276"/>
      <c r="DG28" s="265"/>
      <c r="DH28" s="276"/>
      <c r="DI28" s="265"/>
      <c r="DJ28" s="276"/>
      <c r="DK28" s="265"/>
      <c r="DL28" s="276"/>
      <c r="DM28" s="265"/>
      <c r="DN28" s="276"/>
      <c r="DO28" s="265"/>
      <c r="DP28" s="276"/>
      <c r="DQ28" s="264"/>
      <c r="DR28" s="273"/>
      <c r="DS28" s="334"/>
      <c r="DT28" s="273"/>
      <c r="DU28" s="334"/>
      <c r="DV28" s="584"/>
      <c r="DW28" s="334"/>
      <c r="DX28" s="277"/>
      <c r="DY28" s="264"/>
      <c r="DZ28" s="318"/>
      <c r="EA28" s="264"/>
      <c r="EB28" s="578"/>
      <c r="EC28" s="264"/>
      <c r="ED28" s="278"/>
      <c r="EE28" s="264"/>
      <c r="EF28" s="406"/>
      <c r="EG28" s="96"/>
      <c r="EH28" s="279"/>
      <c r="EI28" s="251">
        <f>SUMPRODUCT(D28:EH28,'Raigarh R'!D28:EH28)</f>
        <v>20576</v>
      </c>
      <c r="EJ28" s="3" t="s">
        <v>1019</v>
      </c>
      <c r="ER28" s="64" t="s">
        <v>44</v>
      </c>
      <c r="ES28" s="61" t="str">
        <f t="shared" si="0"/>
        <v>Ankit Bhojnalay</v>
      </c>
      <c r="ET28" s="24">
        <f t="shared" si="5"/>
        <v>20576</v>
      </c>
    </row>
    <row r="29" spans="2:150" ht="15" hidden="1" customHeight="1">
      <c r="B29" s="65">
        <f t="shared" si="3"/>
        <v>24</v>
      </c>
      <c r="C29" s="53" t="s">
        <v>890</v>
      </c>
      <c r="D29" s="262"/>
      <c r="E29" s="263"/>
      <c r="F29" s="264"/>
      <c r="G29" s="262"/>
      <c r="H29" s="263"/>
      <c r="I29" s="264"/>
      <c r="J29" s="322"/>
      <c r="K29" s="263"/>
      <c r="L29" s="264"/>
      <c r="M29" s="322"/>
      <c r="N29" s="263"/>
      <c r="O29" s="264"/>
      <c r="P29" s="416"/>
      <c r="Q29" s="263"/>
      <c r="R29" s="264"/>
      <c r="S29" s="265"/>
      <c r="T29" s="263"/>
      <c r="U29" s="264"/>
      <c r="V29" s="425"/>
      <c r="W29" s="263"/>
      <c r="X29" s="264"/>
      <c r="Y29" s="262"/>
      <c r="Z29" s="264"/>
      <c r="AA29" s="381"/>
      <c r="AB29" s="265"/>
      <c r="AC29" s="266"/>
      <c r="AD29" s="264"/>
      <c r="AE29" s="361"/>
      <c r="AF29" s="266"/>
      <c r="AG29" s="264"/>
      <c r="AH29" s="262"/>
      <c r="AI29" s="267"/>
      <c r="AJ29" s="264"/>
      <c r="AK29" s="262"/>
      <c r="AL29" s="267"/>
      <c r="AM29" s="264"/>
      <c r="AN29" s="262"/>
      <c r="AO29" s="267"/>
      <c r="AP29" s="264"/>
      <c r="AQ29" s="262"/>
      <c r="AR29" s="267"/>
      <c r="AS29" s="264"/>
      <c r="AT29" s="388"/>
      <c r="AU29" s="268"/>
      <c r="AV29" s="265"/>
      <c r="AW29" s="266"/>
      <c r="AX29" s="264"/>
      <c r="AY29" s="265"/>
      <c r="AZ29" s="266"/>
      <c r="BA29" s="264"/>
      <c r="BB29" s="262"/>
      <c r="BC29" s="267"/>
      <c r="BD29" s="264"/>
      <c r="BE29" s="262"/>
      <c r="BF29" s="267"/>
      <c r="BG29" s="264"/>
      <c r="BH29" s="262"/>
      <c r="BI29" s="267"/>
      <c r="BJ29" s="264"/>
      <c r="BK29" s="388"/>
      <c r="BL29" s="268"/>
      <c r="BM29" s="262"/>
      <c r="BN29" s="267"/>
      <c r="BO29" s="264"/>
      <c r="BP29" s="266"/>
      <c r="BQ29" s="267"/>
      <c r="BR29" s="264"/>
      <c r="BS29" s="269"/>
      <c r="BT29" s="270"/>
      <c r="BU29" s="264"/>
      <c r="BV29" s="281"/>
      <c r="BW29" s="270"/>
      <c r="BX29" s="264"/>
      <c r="BY29" s="271"/>
      <c r="BZ29" s="270"/>
      <c r="CA29" s="264"/>
      <c r="CB29" s="265"/>
      <c r="CC29" s="270"/>
      <c r="CD29" s="264"/>
      <c r="CE29" s="265"/>
      <c r="CF29" s="267"/>
      <c r="CG29" s="264"/>
      <c r="CH29" s="318"/>
      <c r="CI29" s="270"/>
      <c r="CJ29" s="264"/>
      <c r="CK29" s="272"/>
      <c r="CL29" s="264"/>
      <c r="CM29" s="374"/>
      <c r="CN29" s="273"/>
      <c r="CO29" s="274"/>
      <c r="CP29" s="275">
        <f t="shared" si="1"/>
        <v>0</v>
      </c>
      <c r="CQ29" s="265"/>
      <c r="CR29" s="276"/>
      <c r="CS29" s="265"/>
      <c r="CT29" s="276"/>
      <c r="CU29" s="265"/>
      <c r="CV29" s="276"/>
      <c r="CW29" s="265"/>
      <c r="CX29" s="276"/>
      <c r="CY29" s="242"/>
      <c r="CZ29" s="276"/>
      <c r="DA29" s="242"/>
      <c r="DB29" s="276"/>
      <c r="DC29" s="242"/>
      <c r="DD29" s="276"/>
      <c r="DE29" s="242"/>
      <c r="DF29" s="276"/>
      <c r="DG29" s="265"/>
      <c r="DH29" s="276"/>
      <c r="DI29" s="265"/>
      <c r="DJ29" s="276"/>
      <c r="DK29" s="265"/>
      <c r="DL29" s="276"/>
      <c r="DM29" s="265"/>
      <c r="DN29" s="276"/>
      <c r="DO29" s="265"/>
      <c r="DP29" s="276"/>
      <c r="DQ29" s="264"/>
      <c r="DR29" s="273"/>
      <c r="DS29" s="334"/>
      <c r="DT29" s="273"/>
      <c r="DU29" s="334"/>
      <c r="DV29" s="584"/>
      <c r="DW29" s="334"/>
      <c r="DX29" s="277"/>
      <c r="DY29" s="264"/>
      <c r="DZ29" s="318"/>
      <c r="EA29" s="264"/>
      <c r="EB29" s="578"/>
      <c r="EC29" s="264"/>
      <c r="ED29" s="278"/>
      <c r="EE29" s="264"/>
      <c r="EF29" s="406"/>
      <c r="EG29" s="96"/>
      <c r="EH29" s="279"/>
      <c r="EI29" s="251">
        <f>SUMPRODUCT(D29:EH29,'Raigarh R'!D29:EH29)</f>
        <v>0</v>
      </c>
      <c r="EJ29" s="3" t="s">
        <v>1019</v>
      </c>
      <c r="ER29" s="64" t="s">
        <v>45</v>
      </c>
      <c r="ES29" s="61" t="str">
        <f t="shared" si="0"/>
        <v>Ajay Gupta And Sons</v>
      </c>
      <c r="ET29" s="24">
        <f t="shared" si="5"/>
        <v>0</v>
      </c>
    </row>
    <row r="30" spans="2:150" ht="15" hidden="1" customHeight="1">
      <c r="B30" s="65">
        <f t="shared" si="3"/>
        <v>25</v>
      </c>
      <c r="C30" s="61" t="s">
        <v>124</v>
      </c>
      <c r="D30" s="262"/>
      <c r="E30" s="263"/>
      <c r="F30" s="264"/>
      <c r="G30" s="262"/>
      <c r="H30" s="263"/>
      <c r="I30" s="264"/>
      <c r="J30" s="322"/>
      <c r="K30" s="263"/>
      <c r="L30" s="264"/>
      <c r="M30" s="322"/>
      <c r="N30" s="263"/>
      <c r="O30" s="264"/>
      <c r="P30" s="416"/>
      <c r="Q30" s="263"/>
      <c r="R30" s="264"/>
      <c r="S30" s="265"/>
      <c r="T30" s="263"/>
      <c r="U30" s="264"/>
      <c r="V30" s="425"/>
      <c r="W30" s="263"/>
      <c r="X30" s="264"/>
      <c r="Y30" s="262"/>
      <c r="Z30" s="264"/>
      <c r="AA30" s="381"/>
      <c r="AB30" s="265"/>
      <c r="AC30" s="266"/>
      <c r="AD30" s="264"/>
      <c r="AE30" s="361"/>
      <c r="AF30" s="266"/>
      <c r="AG30" s="264"/>
      <c r="AH30" s="262"/>
      <c r="AI30" s="267"/>
      <c r="AJ30" s="264"/>
      <c r="AK30" s="262"/>
      <c r="AL30" s="267"/>
      <c r="AM30" s="264"/>
      <c r="AN30" s="262"/>
      <c r="AO30" s="267"/>
      <c r="AP30" s="264"/>
      <c r="AQ30" s="262"/>
      <c r="AR30" s="267"/>
      <c r="AS30" s="264"/>
      <c r="AT30" s="388"/>
      <c r="AU30" s="268"/>
      <c r="AV30" s="265"/>
      <c r="AW30" s="266"/>
      <c r="AX30" s="264"/>
      <c r="AY30" s="265"/>
      <c r="AZ30" s="266"/>
      <c r="BA30" s="264"/>
      <c r="BB30" s="262"/>
      <c r="BC30" s="267"/>
      <c r="BD30" s="264"/>
      <c r="BE30" s="262"/>
      <c r="BF30" s="267"/>
      <c r="BG30" s="264"/>
      <c r="BH30" s="262"/>
      <c r="BI30" s="267"/>
      <c r="BJ30" s="264"/>
      <c r="BK30" s="388"/>
      <c r="BL30" s="268"/>
      <c r="BM30" s="262"/>
      <c r="BN30" s="267"/>
      <c r="BO30" s="264"/>
      <c r="BP30" s="266"/>
      <c r="BQ30" s="267"/>
      <c r="BR30" s="264"/>
      <c r="BS30" s="269"/>
      <c r="BT30" s="270"/>
      <c r="BU30" s="264"/>
      <c r="BV30" s="281"/>
      <c r="BW30" s="270"/>
      <c r="BX30" s="264"/>
      <c r="BY30" s="271"/>
      <c r="BZ30" s="270"/>
      <c r="CA30" s="264"/>
      <c r="CB30" s="265"/>
      <c r="CC30" s="270"/>
      <c r="CD30" s="264"/>
      <c r="CE30" s="265"/>
      <c r="CF30" s="267"/>
      <c r="CG30" s="264"/>
      <c r="CH30" s="318"/>
      <c r="CI30" s="270"/>
      <c r="CJ30" s="264"/>
      <c r="CK30" s="272"/>
      <c r="CL30" s="264"/>
      <c r="CM30" s="374"/>
      <c r="CN30" s="273"/>
      <c r="CO30" s="274"/>
      <c r="CP30" s="275">
        <f t="shared" si="1"/>
        <v>0</v>
      </c>
      <c r="CQ30" s="265"/>
      <c r="CR30" s="276"/>
      <c r="CS30" s="265"/>
      <c r="CT30" s="276"/>
      <c r="CU30" s="265"/>
      <c r="CV30" s="276"/>
      <c r="CW30" s="265"/>
      <c r="CX30" s="276"/>
      <c r="CY30" s="242"/>
      <c r="CZ30" s="276"/>
      <c r="DA30" s="242"/>
      <c r="DB30" s="276"/>
      <c r="DC30" s="242"/>
      <c r="DD30" s="276"/>
      <c r="DE30" s="242"/>
      <c r="DF30" s="276"/>
      <c r="DG30" s="265"/>
      <c r="DH30" s="276"/>
      <c r="DI30" s="265"/>
      <c r="DJ30" s="276"/>
      <c r="DK30" s="265"/>
      <c r="DL30" s="276"/>
      <c r="DM30" s="265"/>
      <c r="DN30" s="276"/>
      <c r="DO30" s="265"/>
      <c r="DP30" s="276"/>
      <c r="DQ30" s="264"/>
      <c r="DR30" s="273"/>
      <c r="DS30" s="334"/>
      <c r="DT30" s="273"/>
      <c r="DU30" s="334"/>
      <c r="DV30" s="584"/>
      <c r="DW30" s="334"/>
      <c r="DX30" s="277"/>
      <c r="DY30" s="264"/>
      <c r="DZ30" s="318"/>
      <c r="EA30" s="264"/>
      <c r="EB30" s="578"/>
      <c r="EC30" s="264"/>
      <c r="ED30" s="278"/>
      <c r="EE30" s="264"/>
      <c r="EF30" s="406"/>
      <c r="EG30" s="96"/>
      <c r="EH30" s="279"/>
      <c r="EI30" s="251">
        <f>SUMPRODUCT(D30:EH30,'Raigarh R'!D30:EH30)</f>
        <v>0</v>
      </c>
      <c r="EJ30" s="3" t="s">
        <v>1018</v>
      </c>
      <c r="ER30" s="64" t="s">
        <v>46</v>
      </c>
      <c r="ES30" s="61" t="str">
        <f t="shared" si="0"/>
        <v>Behra Pujan Samagri ( Basna )</v>
      </c>
      <c r="ET30" s="24">
        <f t="shared" si="5"/>
        <v>0</v>
      </c>
    </row>
    <row r="31" spans="2:150" ht="15" customHeight="1">
      <c r="B31" s="65">
        <f t="shared" si="3"/>
        <v>26</v>
      </c>
      <c r="C31" s="61" t="s">
        <v>125</v>
      </c>
      <c r="D31" s="262"/>
      <c r="E31" s="263"/>
      <c r="F31" s="264"/>
      <c r="G31" s="262"/>
      <c r="H31" s="263"/>
      <c r="I31" s="264"/>
      <c r="J31" s="322"/>
      <c r="K31" s="263"/>
      <c r="L31" s="264"/>
      <c r="M31" s="322"/>
      <c r="N31" s="263"/>
      <c r="O31" s="264"/>
      <c r="P31" s="416"/>
      <c r="Q31" s="263"/>
      <c r="R31" s="264"/>
      <c r="S31" s="265"/>
      <c r="T31" s="263"/>
      <c r="U31" s="264"/>
      <c r="V31" s="425">
        <v>1</v>
      </c>
      <c r="W31" s="263"/>
      <c r="X31" s="264"/>
      <c r="Y31" s="262"/>
      <c r="Z31" s="264"/>
      <c r="AA31" s="381"/>
      <c r="AB31" s="265"/>
      <c r="AC31" s="266"/>
      <c r="AD31" s="264"/>
      <c r="AE31" s="361"/>
      <c r="AF31" s="266"/>
      <c r="AG31" s="264"/>
      <c r="AH31" s="262">
        <v>2</v>
      </c>
      <c r="AI31" s="267"/>
      <c r="AJ31" s="264"/>
      <c r="AK31" s="262">
        <v>1</v>
      </c>
      <c r="AL31" s="267"/>
      <c r="AM31" s="264"/>
      <c r="AN31" s="262">
        <v>2</v>
      </c>
      <c r="AO31" s="267"/>
      <c r="AP31" s="264"/>
      <c r="AQ31" s="262"/>
      <c r="AR31" s="267"/>
      <c r="AS31" s="264"/>
      <c r="AT31" s="388"/>
      <c r="AU31" s="268">
        <v>2</v>
      </c>
      <c r="AV31" s="265"/>
      <c r="AW31" s="266"/>
      <c r="AX31" s="264"/>
      <c r="AY31" s="265"/>
      <c r="AZ31" s="266"/>
      <c r="BA31" s="264"/>
      <c r="BB31" s="262">
        <v>1</v>
      </c>
      <c r="BC31" s="267"/>
      <c r="BD31" s="264"/>
      <c r="BE31" s="262"/>
      <c r="BF31" s="267"/>
      <c r="BG31" s="264"/>
      <c r="BH31" s="262"/>
      <c r="BI31" s="267"/>
      <c r="BJ31" s="264"/>
      <c r="BK31" s="388"/>
      <c r="BL31" s="268">
        <v>1</v>
      </c>
      <c r="BM31" s="262"/>
      <c r="BN31" s="267"/>
      <c r="BO31" s="264"/>
      <c r="BP31" s="266"/>
      <c r="BQ31" s="267"/>
      <c r="BR31" s="264"/>
      <c r="BS31" s="269"/>
      <c r="BT31" s="270"/>
      <c r="BU31" s="264"/>
      <c r="BV31" s="281"/>
      <c r="BW31" s="270"/>
      <c r="BX31" s="264"/>
      <c r="BY31" s="271"/>
      <c r="BZ31" s="270"/>
      <c r="CA31" s="264"/>
      <c r="CB31" s="265"/>
      <c r="CC31" s="270"/>
      <c r="CD31" s="264"/>
      <c r="CE31" s="265"/>
      <c r="CF31" s="267"/>
      <c r="CG31" s="264"/>
      <c r="CH31" s="318"/>
      <c r="CI31" s="270">
        <v>10</v>
      </c>
      <c r="CJ31" s="264"/>
      <c r="CK31" s="272">
        <v>30</v>
      </c>
      <c r="CL31" s="264"/>
      <c r="CM31" s="374"/>
      <c r="CN31" s="273"/>
      <c r="CO31" s="274"/>
      <c r="CP31" s="275">
        <f t="shared" si="1"/>
        <v>35</v>
      </c>
      <c r="CQ31" s="265"/>
      <c r="CR31" s="276"/>
      <c r="CS31" s="265"/>
      <c r="CT31" s="276"/>
      <c r="CU31" s="265"/>
      <c r="CV31" s="276"/>
      <c r="CW31" s="265"/>
      <c r="CX31" s="276"/>
      <c r="CY31" s="242"/>
      <c r="CZ31" s="276"/>
      <c r="DA31" s="276"/>
      <c r="DB31" s="276"/>
      <c r="DC31" s="276"/>
      <c r="DD31" s="276"/>
      <c r="DE31" s="276"/>
      <c r="DF31" s="276"/>
      <c r="DG31" s="265"/>
      <c r="DH31" s="276"/>
      <c r="DI31" s="265"/>
      <c r="DJ31" s="276"/>
      <c r="DK31" s="265"/>
      <c r="DL31" s="276"/>
      <c r="DM31" s="265"/>
      <c r="DN31" s="276"/>
      <c r="DO31" s="265"/>
      <c r="DP31" s="276"/>
      <c r="DQ31" s="264"/>
      <c r="DR31" s="273"/>
      <c r="DS31" s="334"/>
      <c r="DT31" s="273"/>
      <c r="DU31" s="334"/>
      <c r="DV31" s="584"/>
      <c r="DW31" s="334"/>
      <c r="DX31" s="277"/>
      <c r="DY31" s="264"/>
      <c r="DZ31" s="318"/>
      <c r="EA31" s="264"/>
      <c r="EB31" s="578"/>
      <c r="EC31" s="264"/>
      <c r="ED31" s="278"/>
      <c r="EE31" s="264"/>
      <c r="EF31" s="406"/>
      <c r="EG31" s="96"/>
      <c r="EH31" s="279"/>
      <c r="EI31" s="251">
        <f>SUMPRODUCT(D31:EH31,'Raigarh R'!D31:EH31)</f>
        <v>21786</v>
      </c>
      <c r="EJ31" s="3" t="s">
        <v>1020</v>
      </c>
      <c r="ER31" s="64" t="s">
        <v>47</v>
      </c>
      <c r="ES31" s="61" t="str">
        <f t="shared" si="0"/>
        <v>Diksha Enterprises</v>
      </c>
      <c r="ET31" s="24">
        <f t="shared" si="5"/>
        <v>21786</v>
      </c>
    </row>
    <row r="32" spans="2:150" ht="15" hidden="1" customHeight="1">
      <c r="B32" s="65">
        <f t="shared" si="3"/>
        <v>27</v>
      </c>
      <c r="C32" s="61" t="s">
        <v>126</v>
      </c>
      <c r="D32" s="262"/>
      <c r="E32" s="263"/>
      <c r="F32" s="264"/>
      <c r="G32" s="262"/>
      <c r="H32" s="263"/>
      <c r="I32" s="264"/>
      <c r="J32" s="322"/>
      <c r="K32" s="263"/>
      <c r="L32" s="264"/>
      <c r="M32" s="322"/>
      <c r="N32" s="263"/>
      <c r="O32" s="264"/>
      <c r="P32" s="416"/>
      <c r="Q32" s="263"/>
      <c r="R32" s="264"/>
      <c r="S32" s="265"/>
      <c r="T32" s="263"/>
      <c r="U32" s="264"/>
      <c r="V32" s="425"/>
      <c r="W32" s="263"/>
      <c r="X32" s="264"/>
      <c r="Y32" s="262"/>
      <c r="Z32" s="264"/>
      <c r="AA32" s="381"/>
      <c r="AB32" s="265"/>
      <c r="AC32" s="266"/>
      <c r="AD32" s="264"/>
      <c r="AE32" s="361"/>
      <c r="AF32" s="266"/>
      <c r="AG32" s="264"/>
      <c r="AH32" s="262"/>
      <c r="AI32" s="267"/>
      <c r="AJ32" s="264"/>
      <c r="AK32" s="262"/>
      <c r="AL32" s="267"/>
      <c r="AM32" s="264"/>
      <c r="AN32" s="262"/>
      <c r="AO32" s="267"/>
      <c r="AP32" s="264"/>
      <c r="AQ32" s="262"/>
      <c r="AR32" s="267"/>
      <c r="AS32" s="264"/>
      <c r="AT32" s="388"/>
      <c r="AU32" s="268"/>
      <c r="AV32" s="265"/>
      <c r="AW32" s="266"/>
      <c r="AX32" s="264"/>
      <c r="AY32" s="265"/>
      <c r="AZ32" s="266"/>
      <c r="BA32" s="264"/>
      <c r="BB32" s="262"/>
      <c r="BC32" s="267"/>
      <c r="BD32" s="264"/>
      <c r="BE32" s="262"/>
      <c r="BF32" s="267"/>
      <c r="BG32" s="264"/>
      <c r="BH32" s="262"/>
      <c r="BI32" s="267"/>
      <c r="BJ32" s="264"/>
      <c r="BK32" s="388"/>
      <c r="BL32" s="268"/>
      <c r="BM32" s="262"/>
      <c r="BN32" s="267"/>
      <c r="BO32" s="264"/>
      <c r="BP32" s="266"/>
      <c r="BQ32" s="267"/>
      <c r="BR32" s="264"/>
      <c r="BS32" s="269"/>
      <c r="BT32" s="270"/>
      <c r="BU32" s="264"/>
      <c r="BV32" s="281"/>
      <c r="BW32" s="270"/>
      <c r="BX32" s="264"/>
      <c r="BY32" s="271"/>
      <c r="BZ32" s="270"/>
      <c r="CA32" s="264"/>
      <c r="CB32" s="265"/>
      <c r="CC32" s="270"/>
      <c r="CD32" s="264"/>
      <c r="CE32" s="265"/>
      <c r="CF32" s="267"/>
      <c r="CG32" s="264"/>
      <c r="CH32" s="318"/>
      <c r="CI32" s="270"/>
      <c r="CJ32" s="264"/>
      <c r="CK32" s="272"/>
      <c r="CL32" s="264"/>
      <c r="CM32" s="374"/>
      <c r="CN32" s="273"/>
      <c r="CO32" s="274"/>
      <c r="CP32" s="275">
        <f t="shared" si="1"/>
        <v>0</v>
      </c>
      <c r="CQ32" s="265"/>
      <c r="CR32" s="276"/>
      <c r="CS32" s="265"/>
      <c r="CT32" s="276"/>
      <c r="CU32" s="265"/>
      <c r="CV32" s="276"/>
      <c r="CW32" s="265"/>
      <c r="CX32" s="276"/>
      <c r="CY32" s="242"/>
      <c r="CZ32" s="276"/>
      <c r="DA32" s="242"/>
      <c r="DB32" s="276"/>
      <c r="DC32" s="242"/>
      <c r="DD32" s="276"/>
      <c r="DE32" s="242"/>
      <c r="DF32" s="276"/>
      <c r="DG32" s="265"/>
      <c r="DH32" s="276"/>
      <c r="DI32" s="265"/>
      <c r="DJ32" s="276"/>
      <c r="DK32" s="265"/>
      <c r="DL32" s="276"/>
      <c r="DM32" s="265"/>
      <c r="DN32" s="276"/>
      <c r="DO32" s="265"/>
      <c r="DP32" s="276"/>
      <c r="DQ32" s="264"/>
      <c r="DR32" s="273"/>
      <c r="DS32" s="334"/>
      <c r="DT32" s="273"/>
      <c r="DU32" s="334"/>
      <c r="DV32" s="584"/>
      <c r="DW32" s="334"/>
      <c r="DX32" s="277"/>
      <c r="DY32" s="264"/>
      <c r="DZ32" s="318"/>
      <c r="EA32" s="264"/>
      <c r="EB32" s="578"/>
      <c r="EC32" s="264"/>
      <c r="ED32" s="278"/>
      <c r="EE32" s="264"/>
      <c r="EF32" s="406"/>
      <c r="EG32" s="96"/>
      <c r="EH32" s="279"/>
      <c r="EI32" s="251">
        <f>SUMPRODUCT(D32:EH32,'Raigarh R'!D32:EH32)</f>
        <v>0</v>
      </c>
      <c r="EJ32" s="3" t="s">
        <v>1019</v>
      </c>
      <c r="ER32" s="64" t="s">
        <v>48</v>
      </c>
      <c r="ES32" s="61" t="str">
        <f t="shared" si="0"/>
        <v>Kishna Dairy Raigarh</v>
      </c>
      <c r="ET32" s="24">
        <f t="shared" si="5"/>
        <v>0</v>
      </c>
    </row>
    <row r="33" spans="2:150" ht="15" customHeight="1">
      <c r="B33" s="65">
        <f t="shared" si="3"/>
        <v>28</v>
      </c>
      <c r="C33" s="61" t="s">
        <v>127</v>
      </c>
      <c r="D33" s="262"/>
      <c r="E33" s="263"/>
      <c r="F33" s="264"/>
      <c r="G33" s="262"/>
      <c r="H33" s="263"/>
      <c r="I33" s="264"/>
      <c r="J33" s="322"/>
      <c r="K33" s="263"/>
      <c r="L33" s="264"/>
      <c r="M33" s="322"/>
      <c r="N33" s="263"/>
      <c r="O33" s="264"/>
      <c r="P33" s="416"/>
      <c r="Q33" s="263"/>
      <c r="R33" s="264"/>
      <c r="S33" s="265"/>
      <c r="T33" s="263"/>
      <c r="U33" s="264"/>
      <c r="V33" s="425"/>
      <c r="W33" s="263"/>
      <c r="X33" s="264"/>
      <c r="Y33" s="262"/>
      <c r="Z33" s="264"/>
      <c r="AA33" s="381"/>
      <c r="AB33" s="265"/>
      <c r="AC33" s="266"/>
      <c r="AD33" s="264"/>
      <c r="AE33" s="361"/>
      <c r="AF33" s="266"/>
      <c r="AG33" s="264"/>
      <c r="AH33" s="262">
        <v>4</v>
      </c>
      <c r="AI33" s="267"/>
      <c r="AJ33" s="264"/>
      <c r="AK33" s="262"/>
      <c r="AL33" s="267"/>
      <c r="AM33" s="264"/>
      <c r="AN33" s="262"/>
      <c r="AO33" s="267"/>
      <c r="AP33" s="264"/>
      <c r="AQ33" s="262"/>
      <c r="AR33" s="267"/>
      <c r="AS33" s="264"/>
      <c r="AT33" s="388"/>
      <c r="AU33" s="268"/>
      <c r="AV33" s="265"/>
      <c r="AW33" s="266"/>
      <c r="AX33" s="264"/>
      <c r="AY33" s="265"/>
      <c r="AZ33" s="266"/>
      <c r="BA33" s="264"/>
      <c r="BB33" s="262"/>
      <c r="BC33" s="267"/>
      <c r="BD33" s="264"/>
      <c r="BE33" s="262"/>
      <c r="BF33" s="267"/>
      <c r="BG33" s="264"/>
      <c r="BH33" s="262"/>
      <c r="BI33" s="267"/>
      <c r="BJ33" s="264"/>
      <c r="BK33" s="388"/>
      <c r="BL33" s="268"/>
      <c r="BM33" s="262"/>
      <c r="BN33" s="267"/>
      <c r="BO33" s="264"/>
      <c r="BP33" s="266"/>
      <c r="BQ33" s="267"/>
      <c r="BR33" s="264"/>
      <c r="BS33" s="269"/>
      <c r="BT33" s="270"/>
      <c r="BU33" s="264"/>
      <c r="BV33" s="281"/>
      <c r="BW33" s="270"/>
      <c r="BX33" s="264"/>
      <c r="BY33" s="271"/>
      <c r="BZ33" s="270"/>
      <c r="CA33" s="264"/>
      <c r="CB33" s="265"/>
      <c r="CC33" s="270"/>
      <c r="CD33" s="264"/>
      <c r="CE33" s="265"/>
      <c r="CF33" s="267">
        <v>20</v>
      </c>
      <c r="CG33" s="264"/>
      <c r="CH33" s="318"/>
      <c r="CI33" s="270">
        <v>15</v>
      </c>
      <c r="CJ33" s="264"/>
      <c r="CK33" s="272"/>
      <c r="CL33" s="264"/>
      <c r="CM33" s="374"/>
      <c r="CN33" s="273"/>
      <c r="CO33" s="274"/>
      <c r="CP33" s="275">
        <f t="shared" si="1"/>
        <v>11.5</v>
      </c>
      <c r="CQ33" s="265"/>
      <c r="CR33" s="276"/>
      <c r="CS33" s="265"/>
      <c r="CT33" s="276"/>
      <c r="CU33" s="265"/>
      <c r="CV33" s="276"/>
      <c r="CW33" s="265"/>
      <c r="CX33" s="276"/>
      <c r="CY33" s="242"/>
      <c r="CZ33" s="276"/>
      <c r="DA33" s="242"/>
      <c r="DB33" s="276"/>
      <c r="DC33" s="242"/>
      <c r="DD33" s="276"/>
      <c r="DE33" s="242"/>
      <c r="DF33" s="276"/>
      <c r="DG33" s="265"/>
      <c r="DH33" s="276"/>
      <c r="DI33" s="265"/>
      <c r="DJ33" s="276"/>
      <c r="DK33" s="265"/>
      <c r="DL33" s="276"/>
      <c r="DM33" s="265"/>
      <c r="DN33" s="276"/>
      <c r="DO33" s="265"/>
      <c r="DP33" s="276"/>
      <c r="DQ33" s="264"/>
      <c r="DR33" s="273"/>
      <c r="DS33" s="334"/>
      <c r="DT33" s="273"/>
      <c r="DU33" s="334"/>
      <c r="DV33" s="584"/>
      <c r="DW33" s="334"/>
      <c r="DX33" s="277"/>
      <c r="DY33" s="264"/>
      <c r="DZ33" s="318"/>
      <c r="EA33" s="264"/>
      <c r="EB33" s="578"/>
      <c r="EC33" s="264"/>
      <c r="ED33" s="278"/>
      <c r="EE33" s="264"/>
      <c r="EF33" s="406"/>
      <c r="EG33" s="96"/>
      <c r="EH33" s="279"/>
      <c r="EI33" s="251">
        <f>SUMPRODUCT(D33:EH33,'Raigarh R'!D33:EH33)</f>
        <v>8523.36</v>
      </c>
      <c r="EJ33" s="3" t="s">
        <v>1015</v>
      </c>
      <c r="ER33" s="64" t="s">
        <v>49</v>
      </c>
      <c r="ES33" s="61" t="str">
        <f t="shared" si="0"/>
        <v>Madhu Hotel</v>
      </c>
      <c r="ET33" s="24">
        <f t="shared" si="5"/>
        <v>8523.36</v>
      </c>
    </row>
    <row r="34" spans="2:150" ht="15" hidden="1" customHeight="1">
      <c r="B34" s="65">
        <f t="shared" si="3"/>
        <v>29</v>
      </c>
      <c r="C34" s="61" t="s">
        <v>557</v>
      </c>
      <c r="D34" s="262"/>
      <c r="E34" s="263"/>
      <c r="F34" s="264"/>
      <c r="G34" s="262"/>
      <c r="H34" s="263"/>
      <c r="I34" s="264"/>
      <c r="J34" s="322"/>
      <c r="K34" s="263"/>
      <c r="L34" s="264"/>
      <c r="M34" s="322"/>
      <c r="N34" s="263"/>
      <c r="O34" s="264"/>
      <c r="P34" s="416"/>
      <c r="Q34" s="263"/>
      <c r="R34" s="264"/>
      <c r="S34" s="265"/>
      <c r="T34" s="263"/>
      <c r="U34" s="264"/>
      <c r="V34" s="425"/>
      <c r="W34" s="263"/>
      <c r="X34" s="264"/>
      <c r="Y34" s="262"/>
      <c r="Z34" s="264"/>
      <c r="AA34" s="381"/>
      <c r="AB34" s="265"/>
      <c r="AC34" s="266"/>
      <c r="AD34" s="264"/>
      <c r="AE34" s="361"/>
      <c r="AF34" s="266"/>
      <c r="AG34" s="264"/>
      <c r="AH34" s="262"/>
      <c r="AI34" s="267"/>
      <c r="AJ34" s="264"/>
      <c r="AK34" s="262"/>
      <c r="AL34" s="267"/>
      <c r="AM34" s="264"/>
      <c r="AN34" s="262"/>
      <c r="AO34" s="267"/>
      <c r="AP34" s="264"/>
      <c r="AQ34" s="262"/>
      <c r="AR34" s="267"/>
      <c r="AS34" s="264"/>
      <c r="AT34" s="388"/>
      <c r="AU34" s="268"/>
      <c r="AV34" s="265"/>
      <c r="AW34" s="266"/>
      <c r="AX34" s="264"/>
      <c r="AY34" s="265"/>
      <c r="AZ34" s="266"/>
      <c r="BA34" s="264"/>
      <c r="BB34" s="262"/>
      <c r="BC34" s="267"/>
      <c r="BD34" s="264"/>
      <c r="BE34" s="262"/>
      <c r="BF34" s="267"/>
      <c r="BG34" s="264"/>
      <c r="BH34" s="262"/>
      <c r="BI34" s="267"/>
      <c r="BJ34" s="264"/>
      <c r="BK34" s="388"/>
      <c r="BL34" s="268"/>
      <c r="BM34" s="262"/>
      <c r="BN34" s="267"/>
      <c r="BO34" s="264"/>
      <c r="BP34" s="266"/>
      <c r="BQ34" s="267"/>
      <c r="BR34" s="264"/>
      <c r="BS34" s="269"/>
      <c r="BT34" s="270"/>
      <c r="BU34" s="264"/>
      <c r="BV34" s="281"/>
      <c r="BW34" s="270"/>
      <c r="BX34" s="264"/>
      <c r="BY34" s="271"/>
      <c r="BZ34" s="270"/>
      <c r="CA34" s="264"/>
      <c r="CB34" s="265"/>
      <c r="CC34" s="270"/>
      <c r="CD34" s="264"/>
      <c r="CE34" s="265"/>
      <c r="CF34" s="267"/>
      <c r="CG34" s="264"/>
      <c r="CH34" s="318"/>
      <c r="CI34" s="270"/>
      <c r="CJ34" s="264"/>
      <c r="CK34" s="272"/>
      <c r="CL34" s="264"/>
      <c r="CM34" s="374"/>
      <c r="CN34" s="273"/>
      <c r="CO34" s="274"/>
      <c r="CP34" s="275">
        <f t="shared" si="1"/>
        <v>0</v>
      </c>
      <c r="CQ34" s="265"/>
      <c r="CR34" s="276"/>
      <c r="CS34" s="265"/>
      <c r="CT34" s="276"/>
      <c r="CU34" s="265"/>
      <c r="CV34" s="276"/>
      <c r="CW34" s="265"/>
      <c r="CX34" s="276"/>
      <c r="CY34" s="242"/>
      <c r="CZ34" s="276"/>
      <c r="DA34" s="242"/>
      <c r="DB34" s="276"/>
      <c r="DC34" s="242"/>
      <c r="DD34" s="276"/>
      <c r="DE34" s="242"/>
      <c r="DF34" s="276"/>
      <c r="DG34" s="265"/>
      <c r="DH34" s="276"/>
      <c r="DI34" s="265"/>
      <c r="DJ34" s="276"/>
      <c r="DK34" s="265"/>
      <c r="DL34" s="276"/>
      <c r="DM34" s="265"/>
      <c r="DN34" s="276"/>
      <c r="DO34" s="265"/>
      <c r="DP34" s="276"/>
      <c r="DQ34" s="264"/>
      <c r="DR34" s="273"/>
      <c r="DS34" s="334"/>
      <c r="DT34" s="273"/>
      <c r="DU34" s="334"/>
      <c r="DV34" s="584"/>
      <c r="DW34" s="334"/>
      <c r="DX34" s="277"/>
      <c r="DY34" s="264"/>
      <c r="DZ34" s="318"/>
      <c r="EA34" s="264"/>
      <c r="EB34" s="578"/>
      <c r="EC34" s="264"/>
      <c r="ED34" s="278"/>
      <c r="EE34" s="264"/>
      <c r="EF34" s="406"/>
      <c r="EG34" s="96"/>
      <c r="EH34" s="279"/>
      <c r="EI34" s="251">
        <f>SUMPRODUCT(D34:EH34,'Raigarh R'!D34:EH34)</f>
        <v>0</v>
      </c>
      <c r="EJ34" s="3" t="s">
        <v>1021</v>
      </c>
      <c r="ER34" s="64" t="s">
        <v>50</v>
      </c>
      <c r="ES34" s="61" t="str">
        <f t="shared" si="0"/>
        <v>Sun Food Nest</v>
      </c>
      <c r="ET34" s="24">
        <f t="shared" si="5"/>
        <v>0</v>
      </c>
    </row>
    <row r="35" spans="2:150" ht="15" hidden="1" customHeight="1">
      <c r="B35" s="65">
        <f t="shared" si="3"/>
        <v>30</v>
      </c>
      <c r="C35" s="61" t="s">
        <v>128</v>
      </c>
      <c r="D35" s="262"/>
      <c r="E35" s="263"/>
      <c r="F35" s="264"/>
      <c r="G35" s="262"/>
      <c r="H35" s="263"/>
      <c r="I35" s="264"/>
      <c r="J35" s="322"/>
      <c r="K35" s="263"/>
      <c r="L35" s="264"/>
      <c r="M35" s="322"/>
      <c r="N35" s="263"/>
      <c r="O35" s="264"/>
      <c r="P35" s="416"/>
      <c r="Q35" s="263"/>
      <c r="R35" s="264"/>
      <c r="S35" s="265"/>
      <c r="T35" s="263"/>
      <c r="U35" s="264"/>
      <c r="V35" s="425"/>
      <c r="W35" s="263"/>
      <c r="X35" s="264"/>
      <c r="Y35" s="262"/>
      <c r="Z35" s="264"/>
      <c r="AA35" s="381"/>
      <c r="AB35" s="265"/>
      <c r="AC35" s="266"/>
      <c r="AD35" s="264"/>
      <c r="AE35" s="361"/>
      <c r="AF35" s="266"/>
      <c r="AG35" s="264"/>
      <c r="AH35" s="262"/>
      <c r="AI35" s="267"/>
      <c r="AJ35" s="264"/>
      <c r="AK35" s="262"/>
      <c r="AL35" s="267"/>
      <c r="AM35" s="264"/>
      <c r="AN35" s="262"/>
      <c r="AO35" s="267"/>
      <c r="AP35" s="264"/>
      <c r="AQ35" s="262"/>
      <c r="AR35" s="267"/>
      <c r="AS35" s="264"/>
      <c r="AT35" s="388"/>
      <c r="AU35" s="268"/>
      <c r="AV35" s="265"/>
      <c r="AW35" s="266"/>
      <c r="AX35" s="264"/>
      <c r="AY35" s="265"/>
      <c r="AZ35" s="266"/>
      <c r="BA35" s="264"/>
      <c r="BB35" s="262"/>
      <c r="BC35" s="267"/>
      <c r="BD35" s="264"/>
      <c r="BE35" s="262"/>
      <c r="BF35" s="267"/>
      <c r="BG35" s="264"/>
      <c r="BH35" s="262"/>
      <c r="BI35" s="267"/>
      <c r="BJ35" s="264"/>
      <c r="BK35" s="388"/>
      <c r="BL35" s="268"/>
      <c r="BM35" s="262"/>
      <c r="BN35" s="267"/>
      <c r="BO35" s="264"/>
      <c r="BP35" s="266"/>
      <c r="BQ35" s="267"/>
      <c r="BR35" s="264"/>
      <c r="BS35" s="269"/>
      <c r="BT35" s="270"/>
      <c r="BU35" s="264"/>
      <c r="BV35" s="281"/>
      <c r="BW35" s="270"/>
      <c r="BX35" s="264"/>
      <c r="BY35" s="271"/>
      <c r="BZ35" s="270"/>
      <c r="CA35" s="264"/>
      <c r="CB35" s="265"/>
      <c r="CC35" s="270"/>
      <c r="CD35" s="264"/>
      <c r="CE35" s="265"/>
      <c r="CF35" s="267"/>
      <c r="CG35" s="264"/>
      <c r="CH35" s="318"/>
      <c r="CI35" s="270"/>
      <c r="CJ35" s="264"/>
      <c r="CK35" s="272"/>
      <c r="CL35" s="264"/>
      <c r="CM35" s="374"/>
      <c r="CN35" s="273"/>
      <c r="CO35" s="274"/>
      <c r="CP35" s="275">
        <f t="shared" si="1"/>
        <v>0</v>
      </c>
      <c r="CQ35" s="265"/>
      <c r="CR35" s="276"/>
      <c r="CS35" s="265"/>
      <c r="CT35" s="276"/>
      <c r="CU35" s="265"/>
      <c r="CV35" s="276"/>
      <c r="CW35" s="265"/>
      <c r="CX35" s="276"/>
      <c r="CY35" s="242"/>
      <c r="CZ35" s="276"/>
      <c r="DA35" s="242"/>
      <c r="DB35" s="276"/>
      <c r="DC35" s="242"/>
      <c r="DD35" s="276"/>
      <c r="DE35" s="242"/>
      <c r="DF35" s="276"/>
      <c r="DG35" s="265"/>
      <c r="DH35" s="276"/>
      <c r="DI35" s="265"/>
      <c r="DJ35" s="276"/>
      <c r="DK35" s="265"/>
      <c r="DL35" s="276"/>
      <c r="DM35" s="265"/>
      <c r="DN35" s="276"/>
      <c r="DO35" s="265"/>
      <c r="DP35" s="276"/>
      <c r="DQ35" s="264"/>
      <c r="DR35" s="273"/>
      <c r="DS35" s="334"/>
      <c r="DT35" s="273"/>
      <c r="DU35" s="334"/>
      <c r="DV35" s="584"/>
      <c r="DW35" s="334"/>
      <c r="DX35" s="277"/>
      <c r="DY35" s="264"/>
      <c r="DZ35" s="318"/>
      <c r="EA35" s="264"/>
      <c r="EB35" s="578"/>
      <c r="EC35" s="264"/>
      <c r="ED35" s="278"/>
      <c r="EE35" s="264"/>
      <c r="EF35" s="406"/>
      <c r="EG35" s="96"/>
      <c r="EH35" s="279"/>
      <c r="EI35" s="251">
        <f>SUMPRODUCT(D35:EH35,'Raigarh R'!D35:EH35)</f>
        <v>0</v>
      </c>
      <c r="EJ35" s="3" t="s">
        <v>1017</v>
      </c>
      <c r="ER35" s="64" t="s">
        <v>51</v>
      </c>
      <c r="ES35" s="61" t="str">
        <f t="shared" si="0"/>
        <v>Muskan Ice Cream</v>
      </c>
      <c r="ET35" s="24">
        <f t="shared" si="5"/>
        <v>0</v>
      </c>
    </row>
    <row r="36" spans="2:150" ht="15" customHeight="1">
      <c r="B36" s="65">
        <f t="shared" si="3"/>
        <v>31</v>
      </c>
      <c r="C36" s="61" t="s">
        <v>129</v>
      </c>
      <c r="D36" s="262">
        <v>20</v>
      </c>
      <c r="E36" s="263"/>
      <c r="F36" s="264"/>
      <c r="G36" s="262"/>
      <c r="H36" s="263"/>
      <c r="I36" s="264"/>
      <c r="J36" s="322"/>
      <c r="K36" s="263"/>
      <c r="L36" s="264"/>
      <c r="M36" s="322"/>
      <c r="N36" s="263"/>
      <c r="O36" s="264"/>
      <c r="P36" s="416"/>
      <c r="Q36" s="263"/>
      <c r="R36" s="264"/>
      <c r="S36" s="265"/>
      <c r="T36" s="263"/>
      <c r="U36" s="264"/>
      <c r="V36" s="425"/>
      <c r="W36" s="263"/>
      <c r="X36" s="264"/>
      <c r="Y36" s="262"/>
      <c r="Z36" s="264"/>
      <c r="AA36" s="381"/>
      <c r="AB36" s="265"/>
      <c r="AC36" s="266"/>
      <c r="AD36" s="264"/>
      <c r="AE36" s="361"/>
      <c r="AF36" s="266"/>
      <c r="AG36" s="264"/>
      <c r="AH36" s="262"/>
      <c r="AI36" s="267"/>
      <c r="AJ36" s="264"/>
      <c r="AK36" s="262"/>
      <c r="AL36" s="267"/>
      <c r="AM36" s="264"/>
      <c r="AN36" s="262">
        <v>2</v>
      </c>
      <c r="AO36" s="267"/>
      <c r="AP36" s="264"/>
      <c r="AQ36" s="262"/>
      <c r="AR36" s="267"/>
      <c r="AS36" s="264"/>
      <c r="AT36" s="388">
        <v>1</v>
      </c>
      <c r="AU36" s="268"/>
      <c r="AV36" s="265"/>
      <c r="AW36" s="266"/>
      <c r="AX36" s="264"/>
      <c r="AY36" s="265"/>
      <c r="AZ36" s="266"/>
      <c r="BA36" s="264"/>
      <c r="BB36" s="262">
        <v>1</v>
      </c>
      <c r="BC36" s="267"/>
      <c r="BD36" s="264"/>
      <c r="BE36" s="262"/>
      <c r="BF36" s="267"/>
      <c r="BG36" s="264"/>
      <c r="BH36" s="262"/>
      <c r="BI36" s="267"/>
      <c r="BJ36" s="264"/>
      <c r="BK36" s="388"/>
      <c r="BL36" s="268"/>
      <c r="BM36" s="262"/>
      <c r="BN36" s="267"/>
      <c r="BO36" s="264"/>
      <c r="BP36" s="266"/>
      <c r="BQ36" s="267"/>
      <c r="BR36" s="264"/>
      <c r="BS36" s="269"/>
      <c r="BT36" s="270"/>
      <c r="BU36" s="264"/>
      <c r="BV36" s="281"/>
      <c r="BW36" s="270"/>
      <c r="BX36" s="264"/>
      <c r="BY36" s="271"/>
      <c r="BZ36" s="270"/>
      <c r="CA36" s="264"/>
      <c r="CB36" s="265"/>
      <c r="CC36" s="270"/>
      <c r="CD36" s="264"/>
      <c r="CE36" s="265"/>
      <c r="CF36" s="267"/>
      <c r="CG36" s="264"/>
      <c r="CH36" s="318"/>
      <c r="CI36" s="270"/>
      <c r="CJ36" s="264"/>
      <c r="CK36" s="272"/>
      <c r="CL36" s="264"/>
      <c r="CM36" s="374"/>
      <c r="CN36" s="273"/>
      <c r="CO36" s="274"/>
      <c r="CP36" s="275">
        <f t="shared" si="1"/>
        <v>0</v>
      </c>
      <c r="CQ36" s="265"/>
      <c r="CR36" s="276"/>
      <c r="CS36" s="265"/>
      <c r="CT36" s="276"/>
      <c r="CU36" s="265"/>
      <c r="CV36" s="276"/>
      <c r="CW36" s="265"/>
      <c r="CX36" s="276"/>
      <c r="CY36" s="242"/>
      <c r="CZ36" s="276"/>
      <c r="DA36" s="242"/>
      <c r="DB36" s="276"/>
      <c r="DC36" s="242"/>
      <c r="DD36" s="276"/>
      <c r="DE36" s="242"/>
      <c r="DF36" s="276"/>
      <c r="DG36" s="265"/>
      <c r="DH36" s="276"/>
      <c r="DI36" s="265"/>
      <c r="DJ36" s="276"/>
      <c r="DK36" s="265"/>
      <c r="DL36" s="276"/>
      <c r="DM36" s="265"/>
      <c r="DN36" s="276"/>
      <c r="DO36" s="265"/>
      <c r="DP36" s="276"/>
      <c r="DQ36" s="264"/>
      <c r="DR36" s="273"/>
      <c r="DS36" s="334"/>
      <c r="DT36" s="273"/>
      <c r="DU36" s="334"/>
      <c r="DV36" s="584"/>
      <c r="DW36" s="334"/>
      <c r="DX36" s="277"/>
      <c r="DY36" s="264"/>
      <c r="DZ36" s="318"/>
      <c r="EA36" s="264"/>
      <c r="EB36" s="578"/>
      <c r="EC36" s="264"/>
      <c r="ED36" s="278"/>
      <c r="EE36" s="264"/>
      <c r="EF36" s="406"/>
      <c r="EG36" s="96"/>
      <c r="EH36" s="279"/>
      <c r="EI36" s="251">
        <f>SUMPRODUCT(D36:EH36,'Raigarh R'!D36:EH36)</f>
        <v>16200</v>
      </c>
      <c r="EJ36" s="3" t="s">
        <v>1019</v>
      </c>
      <c r="ER36" s="64" t="s">
        <v>52</v>
      </c>
      <c r="ES36" s="61" t="str">
        <f t="shared" si="0"/>
        <v>Nemish Chand Gupta</v>
      </c>
      <c r="ET36" s="24">
        <f t="shared" si="5"/>
        <v>16200</v>
      </c>
    </row>
    <row r="37" spans="2:150" ht="15" customHeight="1">
      <c r="B37" s="65">
        <f t="shared" si="3"/>
        <v>32</v>
      </c>
      <c r="C37" s="61" t="s">
        <v>130</v>
      </c>
      <c r="D37" s="262">
        <v>3</v>
      </c>
      <c r="E37" s="263"/>
      <c r="F37" s="264"/>
      <c r="G37" s="262"/>
      <c r="H37" s="263"/>
      <c r="I37" s="264"/>
      <c r="J37" s="322"/>
      <c r="K37" s="263"/>
      <c r="L37" s="264"/>
      <c r="M37" s="322"/>
      <c r="N37" s="263"/>
      <c r="O37" s="264"/>
      <c r="P37" s="416"/>
      <c r="Q37" s="263"/>
      <c r="R37" s="264"/>
      <c r="S37" s="265"/>
      <c r="T37" s="263"/>
      <c r="U37" s="264"/>
      <c r="V37" s="425"/>
      <c r="W37" s="263"/>
      <c r="X37" s="264"/>
      <c r="Y37" s="262"/>
      <c r="Z37" s="264"/>
      <c r="AA37" s="381"/>
      <c r="AB37" s="265"/>
      <c r="AC37" s="266"/>
      <c r="AD37" s="264"/>
      <c r="AE37" s="361"/>
      <c r="AF37" s="266"/>
      <c r="AG37" s="264"/>
      <c r="AH37" s="262"/>
      <c r="AI37" s="267"/>
      <c r="AJ37" s="264"/>
      <c r="AK37" s="262"/>
      <c r="AL37" s="267"/>
      <c r="AM37" s="264"/>
      <c r="AN37" s="262"/>
      <c r="AO37" s="267"/>
      <c r="AP37" s="264"/>
      <c r="AQ37" s="262"/>
      <c r="AR37" s="267"/>
      <c r="AS37" s="264"/>
      <c r="AT37" s="388"/>
      <c r="AU37" s="268"/>
      <c r="AV37" s="265"/>
      <c r="AW37" s="266"/>
      <c r="AX37" s="264"/>
      <c r="AY37" s="265"/>
      <c r="AZ37" s="266"/>
      <c r="BA37" s="264"/>
      <c r="BB37" s="262"/>
      <c r="BC37" s="267"/>
      <c r="BD37" s="264"/>
      <c r="BE37" s="262"/>
      <c r="BF37" s="267"/>
      <c r="BG37" s="264"/>
      <c r="BH37" s="262"/>
      <c r="BI37" s="267"/>
      <c r="BJ37" s="264"/>
      <c r="BK37" s="388"/>
      <c r="BL37" s="268"/>
      <c r="BM37" s="262"/>
      <c r="BN37" s="267"/>
      <c r="BO37" s="264"/>
      <c r="BP37" s="266"/>
      <c r="BQ37" s="267"/>
      <c r="BR37" s="264"/>
      <c r="BS37" s="269"/>
      <c r="BT37" s="270"/>
      <c r="BU37" s="264"/>
      <c r="BV37" s="281"/>
      <c r="BW37" s="270"/>
      <c r="BX37" s="264"/>
      <c r="BY37" s="271"/>
      <c r="BZ37" s="270"/>
      <c r="CA37" s="264"/>
      <c r="CB37" s="265"/>
      <c r="CC37" s="270"/>
      <c r="CD37" s="264"/>
      <c r="CE37" s="265"/>
      <c r="CF37" s="267"/>
      <c r="CG37" s="264"/>
      <c r="CH37" s="318"/>
      <c r="CI37" s="270"/>
      <c r="CJ37" s="264"/>
      <c r="CK37" s="272"/>
      <c r="CL37" s="264"/>
      <c r="CM37" s="374"/>
      <c r="CN37" s="273"/>
      <c r="CO37" s="274"/>
      <c r="CP37" s="275">
        <f t="shared" si="1"/>
        <v>0</v>
      </c>
      <c r="CQ37" s="265"/>
      <c r="CR37" s="276"/>
      <c r="CS37" s="265"/>
      <c r="CT37" s="276"/>
      <c r="CU37" s="265"/>
      <c r="CV37" s="276"/>
      <c r="CW37" s="265"/>
      <c r="CX37" s="276"/>
      <c r="CY37" s="242"/>
      <c r="CZ37" s="276"/>
      <c r="DA37" s="242"/>
      <c r="DB37" s="276"/>
      <c r="DC37" s="242"/>
      <c r="DD37" s="276"/>
      <c r="DE37" s="242"/>
      <c r="DF37" s="276"/>
      <c r="DG37" s="265"/>
      <c r="DH37" s="276"/>
      <c r="DI37" s="265"/>
      <c r="DJ37" s="276"/>
      <c r="DK37" s="265"/>
      <c r="DL37" s="276"/>
      <c r="DM37" s="265"/>
      <c r="DN37" s="276"/>
      <c r="DO37" s="265"/>
      <c r="DP37" s="276"/>
      <c r="DQ37" s="264"/>
      <c r="DR37" s="273"/>
      <c r="DS37" s="334"/>
      <c r="DT37" s="273"/>
      <c r="DU37" s="334"/>
      <c r="DV37" s="584"/>
      <c r="DW37" s="334"/>
      <c r="DX37" s="277"/>
      <c r="DY37" s="264"/>
      <c r="DZ37" s="318"/>
      <c r="EA37" s="264"/>
      <c r="EB37" s="578"/>
      <c r="EC37" s="264"/>
      <c r="ED37" s="278"/>
      <c r="EE37" s="264"/>
      <c r="EF37" s="406"/>
      <c r="EG37" s="96"/>
      <c r="EH37" s="279"/>
      <c r="EI37" s="251">
        <f>SUMPRODUCT(D37:EH37,'Raigarh R'!D37:EH37)</f>
        <v>1998</v>
      </c>
      <c r="EJ37" s="3" t="s">
        <v>1021</v>
      </c>
      <c r="ER37" s="64" t="s">
        <v>53</v>
      </c>
      <c r="ES37" s="61" t="str">
        <f t="shared" si="0"/>
        <v>Rahul Kumar Gupta</v>
      </c>
      <c r="ET37" s="24">
        <f t="shared" si="5"/>
        <v>1998</v>
      </c>
    </row>
    <row r="38" spans="2:150" ht="15" hidden="1" customHeight="1">
      <c r="B38" s="65">
        <f t="shared" si="3"/>
        <v>33</v>
      </c>
      <c r="C38" s="61" t="s">
        <v>113</v>
      </c>
      <c r="D38" s="262"/>
      <c r="E38" s="263"/>
      <c r="F38" s="264"/>
      <c r="G38" s="262"/>
      <c r="H38" s="263"/>
      <c r="I38" s="264"/>
      <c r="J38" s="322"/>
      <c r="K38" s="263"/>
      <c r="L38" s="264"/>
      <c r="M38" s="322"/>
      <c r="N38" s="263"/>
      <c r="O38" s="264"/>
      <c r="P38" s="416"/>
      <c r="Q38" s="263"/>
      <c r="R38" s="264"/>
      <c r="S38" s="265"/>
      <c r="T38" s="263"/>
      <c r="U38" s="264"/>
      <c r="V38" s="425"/>
      <c r="W38" s="263"/>
      <c r="X38" s="264"/>
      <c r="Y38" s="262"/>
      <c r="Z38" s="264"/>
      <c r="AA38" s="381"/>
      <c r="AB38" s="265"/>
      <c r="AC38" s="266"/>
      <c r="AD38" s="264"/>
      <c r="AE38" s="361"/>
      <c r="AF38" s="266"/>
      <c r="AG38" s="264"/>
      <c r="AH38" s="262"/>
      <c r="AI38" s="267"/>
      <c r="AJ38" s="264"/>
      <c r="AK38" s="262"/>
      <c r="AL38" s="267"/>
      <c r="AM38" s="264"/>
      <c r="AN38" s="262"/>
      <c r="AO38" s="267"/>
      <c r="AP38" s="264"/>
      <c r="AQ38" s="262"/>
      <c r="AR38" s="267"/>
      <c r="AS38" s="264"/>
      <c r="AT38" s="388"/>
      <c r="AU38" s="268"/>
      <c r="AV38" s="265"/>
      <c r="AW38" s="266"/>
      <c r="AX38" s="264"/>
      <c r="AY38" s="265"/>
      <c r="AZ38" s="266"/>
      <c r="BA38" s="264"/>
      <c r="BB38" s="262"/>
      <c r="BC38" s="267"/>
      <c r="BD38" s="264"/>
      <c r="BE38" s="262"/>
      <c r="BF38" s="267"/>
      <c r="BG38" s="264"/>
      <c r="BH38" s="262"/>
      <c r="BI38" s="267"/>
      <c r="BJ38" s="264"/>
      <c r="BK38" s="388"/>
      <c r="BL38" s="268"/>
      <c r="BM38" s="262"/>
      <c r="BN38" s="267"/>
      <c r="BO38" s="264"/>
      <c r="BP38" s="266"/>
      <c r="BQ38" s="267"/>
      <c r="BR38" s="264"/>
      <c r="BS38" s="269"/>
      <c r="BT38" s="270"/>
      <c r="BU38" s="264"/>
      <c r="BV38" s="281"/>
      <c r="BW38" s="270"/>
      <c r="BX38" s="264"/>
      <c r="BY38" s="271"/>
      <c r="BZ38" s="270"/>
      <c r="CA38" s="264"/>
      <c r="CB38" s="265"/>
      <c r="CC38" s="270"/>
      <c r="CD38" s="264"/>
      <c r="CE38" s="265"/>
      <c r="CF38" s="267"/>
      <c r="CG38" s="264"/>
      <c r="CH38" s="318"/>
      <c r="CI38" s="270"/>
      <c r="CJ38" s="264"/>
      <c r="CK38" s="272"/>
      <c r="CL38" s="264"/>
      <c r="CM38" s="374"/>
      <c r="CN38" s="273"/>
      <c r="CO38" s="274"/>
      <c r="CP38" s="275">
        <f t="shared" si="1"/>
        <v>0</v>
      </c>
      <c r="CQ38" s="265"/>
      <c r="CR38" s="276"/>
      <c r="CS38" s="265"/>
      <c r="CT38" s="276"/>
      <c r="CU38" s="265"/>
      <c r="CV38" s="276"/>
      <c r="CW38" s="265"/>
      <c r="CX38" s="276"/>
      <c r="CY38" s="242"/>
      <c r="CZ38" s="276"/>
      <c r="DA38" s="242"/>
      <c r="DB38" s="276"/>
      <c r="DC38" s="242"/>
      <c r="DD38" s="276"/>
      <c r="DE38" s="242"/>
      <c r="DF38" s="276"/>
      <c r="DG38" s="265"/>
      <c r="DH38" s="276"/>
      <c r="DI38" s="265"/>
      <c r="DJ38" s="276"/>
      <c r="DK38" s="265"/>
      <c r="DL38" s="276"/>
      <c r="DM38" s="265"/>
      <c r="DN38" s="276"/>
      <c r="DO38" s="265"/>
      <c r="DP38" s="276"/>
      <c r="DQ38" s="264"/>
      <c r="DR38" s="273"/>
      <c r="DS38" s="334"/>
      <c r="DT38" s="273"/>
      <c r="DU38" s="334"/>
      <c r="DV38" s="584"/>
      <c r="DW38" s="334"/>
      <c r="DX38" s="277"/>
      <c r="DY38" s="264"/>
      <c r="DZ38" s="318"/>
      <c r="EA38" s="264"/>
      <c r="EB38" s="578"/>
      <c r="EC38" s="264"/>
      <c r="ED38" s="278"/>
      <c r="EE38" s="264"/>
      <c r="EF38" s="406"/>
      <c r="EG38" s="96"/>
      <c r="EH38" s="279"/>
      <c r="EI38" s="251">
        <f>SUMPRODUCT(D38:EH38,'Raigarh R'!D38:EH38)</f>
        <v>0</v>
      </c>
      <c r="EJ38" s="3" t="s">
        <v>1022</v>
      </c>
      <c r="ER38" s="64" t="s">
        <v>54</v>
      </c>
      <c r="ES38" s="61" t="str">
        <f t="shared" si="0"/>
        <v>Sahu Icecream &amp; Cold Drink</v>
      </c>
      <c r="ET38" s="24">
        <f t="shared" si="5"/>
        <v>0</v>
      </c>
    </row>
    <row r="39" spans="2:150" ht="15" hidden="1" customHeight="1">
      <c r="B39" s="65">
        <f t="shared" si="3"/>
        <v>34</v>
      </c>
      <c r="C39" s="61" t="s">
        <v>131</v>
      </c>
      <c r="D39" s="262"/>
      <c r="E39" s="263"/>
      <c r="F39" s="264"/>
      <c r="G39" s="262"/>
      <c r="H39" s="263"/>
      <c r="I39" s="264"/>
      <c r="J39" s="322"/>
      <c r="K39" s="263"/>
      <c r="L39" s="264"/>
      <c r="M39" s="322"/>
      <c r="N39" s="263"/>
      <c r="O39" s="264"/>
      <c r="P39" s="416"/>
      <c r="Q39" s="263"/>
      <c r="R39" s="264"/>
      <c r="S39" s="265"/>
      <c r="T39" s="263"/>
      <c r="U39" s="264"/>
      <c r="V39" s="425"/>
      <c r="W39" s="263"/>
      <c r="X39" s="264"/>
      <c r="Y39" s="262"/>
      <c r="Z39" s="264"/>
      <c r="AA39" s="381"/>
      <c r="AB39" s="265"/>
      <c r="AC39" s="266"/>
      <c r="AD39" s="264"/>
      <c r="AE39" s="361"/>
      <c r="AF39" s="266"/>
      <c r="AG39" s="264"/>
      <c r="AH39" s="262"/>
      <c r="AI39" s="267"/>
      <c r="AJ39" s="264"/>
      <c r="AK39" s="262"/>
      <c r="AL39" s="267"/>
      <c r="AM39" s="264"/>
      <c r="AN39" s="262"/>
      <c r="AO39" s="267"/>
      <c r="AP39" s="264"/>
      <c r="AQ39" s="262"/>
      <c r="AR39" s="267"/>
      <c r="AS39" s="264"/>
      <c r="AT39" s="388"/>
      <c r="AU39" s="268"/>
      <c r="AV39" s="265"/>
      <c r="AW39" s="266"/>
      <c r="AX39" s="264"/>
      <c r="AY39" s="265"/>
      <c r="AZ39" s="266"/>
      <c r="BA39" s="264"/>
      <c r="BB39" s="262"/>
      <c r="BC39" s="267"/>
      <c r="BD39" s="264"/>
      <c r="BE39" s="262"/>
      <c r="BF39" s="267"/>
      <c r="BG39" s="264"/>
      <c r="BH39" s="262"/>
      <c r="BI39" s="267"/>
      <c r="BJ39" s="264"/>
      <c r="BK39" s="388"/>
      <c r="BL39" s="268"/>
      <c r="BM39" s="262"/>
      <c r="BN39" s="267"/>
      <c r="BO39" s="264"/>
      <c r="BP39" s="266"/>
      <c r="BQ39" s="267"/>
      <c r="BR39" s="264"/>
      <c r="BS39" s="269"/>
      <c r="BT39" s="270"/>
      <c r="BU39" s="264"/>
      <c r="BV39" s="281"/>
      <c r="BW39" s="270"/>
      <c r="BX39" s="264"/>
      <c r="BY39" s="271"/>
      <c r="BZ39" s="270"/>
      <c r="CA39" s="264"/>
      <c r="CB39" s="265"/>
      <c r="CC39" s="270"/>
      <c r="CD39" s="264"/>
      <c r="CE39" s="265"/>
      <c r="CF39" s="267"/>
      <c r="CG39" s="264"/>
      <c r="CH39" s="318"/>
      <c r="CI39" s="270"/>
      <c r="CJ39" s="264"/>
      <c r="CK39" s="272"/>
      <c r="CL39" s="264"/>
      <c r="CM39" s="374"/>
      <c r="CN39" s="273"/>
      <c r="CO39" s="274"/>
      <c r="CP39" s="275">
        <f t="shared" si="1"/>
        <v>0</v>
      </c>
      <c r="CQ39" s="265"/>
      <c r="CR39" s="276"/>
      <c r="CS39" s="265"/>
      <c r="CT39" s="276"/>
      <c r="CU39" s="265"/>
      <c r="CV39" s="276"/>
      <c r="CW39" s="265"/>
      <c r="CX39" s="276"/>
      <c r="CY39" s="242"/>
      <c r="CZ39" s="276"/>
      <c r="DA39" s="242"/>
      <c r="DB39" s="276"/>
      <c r="DC39" s="242"/>
      <c r="DD39" s="276"/>
      <c r="DE39" s="242"/>
      <c r="DF39" s="276"/>
      <c r="DG39" s="265"/>
      <c r="DH39" s="276"/>
      <c r="DI39" s="265"/>
      <c r="DJ39" s="276"/>
      <c r="DK39" s="265"/>
      <c r="DL39" s="276"/>
      <c r="DM39" s="265"/>
      <c r="DN39" s="276"/>
      <c r="DO39" s="265"/>
      <c r="DP39" s="276"/>
      <c r="DQ39" s="264"/>
      <c r="DR39" s="273"/>
      <c r="DS39" s="334"/>
      <c r="DT39" s="273"/>
      <c r="DU39" s="334"/>
      <c r="DV39" s="584"/>
      <c r="DW39" s="334"/>
      <c r="DX39" s="277"/>
      <c r="DY39" s="264"/>
      <c r="DZ39" s="318"/>
      <c r="EA39" s="264"/>
      <c r="EB39" s="578"/>
      <c r="EC39" s="264"/>
      <c r="ED39" s="278"/>
      <c r="EE39" s="264"/>
      <c r="EF39" s="406"/>
      <c r="EG39" s="96"/>
      <c r="EH39" s="279"/>
      <c r="EI39" s="251">
        <f>SUMPRODUCT(D39:EH39,'Raigarh R'!D39:EH39)</f>
        <v>0</v>
      </c>
      <c r="EJ39" s="3" t="s">
        <v>1015</v>
      </c>
      <c r="ER39" s="64" t="s">
        <v>55</v>
      </c>
      <c r="ES39" s="61" t="str">
        <f t="shared" si="0"/>
        <v>Shivani Pooja Samagri</v>
      </c>
      <c r="ET39" s="24">
        <f t="shared" si="5"/>
        <v>0</v>
      </c>
    </row>
    <row r="40" spans="2:150" ht="15" customHeight="1">
      <c r="B40" s="65">
        <f t="shared" si="3"/>
        <v>35</v>
      </c>
      <c r="C40" s="61" t="s">
        <v>119</v>
      </c>
      <c r="D40" s="262"/>
      <c r="E40" s="263"/>
      <c r="F40" s="264"/>
      <c r="G40" s="262"/>
      <c r="H40" s="263"/>
      <c r="I40" s="264"/>
      <c r="J40" s="322"/>
      <c r="K40" s="263"/>
      <c r="L40" s="264"/>
      <c r="M40" s="322"/>
      <c r="N40" s="263"/>
      <c r="O40" s="264"/>
      <c r="P40" s="416"/>
      <c r="Q40" s="263"/>
      <c r="R40" s="264"/>
      <c r="S40" s="265"/>
      <c r="T40" s="263"/>
      <c r="U40" s="264"/>
      <c r="V40" s="425">
        <v>1</v>
      </c>
      <c r="W40" s="263"/>
      <c r="X40" s="264"/>
      <c r="Y40" s="262"/>
      <c r="Z40" s="264"/>
      <c r="AA40" s="381"/>
      <c r="AB40" s="265"/>
      <c r="AC40" s="266"/>
      <c r="AD40" s="264"/>
      <c r="AE40" s="361"/>
      <c r="AF40" s="266"/>
      <c r="AG40" s="264"/>
      <c r="AH40" s="262"/>
      <c r="AI40" s="267"/>
      <c r="AJ40" s="264"/>
      <c r="AK40" s="262"/>
      <c r="AL40" s="267"/>
      <c r="AM40" s="264"/>
      <c r="AN40" s="262"/>
      <c r="AO40" s="267"/>
      <c r="AP40" s="264"/>
      <c r="AQ40" s="262"/>
      <c r="AR40" s="267"/>
      <c r="AS40" s="264"/>
      <c r="AT40" s="388">
        <v>8</v>
      </c>
      <c r="AU40" s="268"/>
      <c r="AV40" s="265"/>
      <c r="AW40" s="266"/>
      <c r="AX40" s="264"/>
      <c r="AY40" s="265"/>
      <c r="AZ40" s="266"/>
      <c r="BA40" s="264"/>
      <c r="BB40" s="262"/>
      <c r="BC40" s="267"/>
      <c r="BD40" s="264"/>
      <c r="BE40" s="262"/>
      <c r="BF40" s="267"/>
      <c r="BG40" s="264"/>
      <c r="BH40" s="262"/>
      <c r="BI40" s="267"/>
      <c r="BJ40" s="264"/>
      <c r="BK40" s="388"/>
      <c r="BL40" s="268"/>
      <c r="BM40" s="262"/>
      <c r="BN40" s="267"/>
      <c r="BO40" s="264"/>
      <c r="BP40" s="266"/>
      <c r="BQ40" s="267"/>
      <c r="BR40" s="264"/>
      <c r="BS40" s="269"/>
      <c r="BT40" s="270"/>
      <c r="BU40" s="264"/>
      <c r="BV40" s="281"/>
      <c r="BW40" s="270"/>
      <c r="BX40" s="264"/>
      <c r="BY40" s="271"/>
      <c r="BZ40" s="270"/>
      <c r="CA40" s="264"/>
      <c r="CB40" s="265"/>
      <c r="CC40" s="270"/>
      <c r="CD40" s="264"/>
      <c r="CE40" s="265"/>
      <c r="CF40" s="267"/>
      <c r="CG40" s="264"/>
      <c r="CH40" s="318"/>
      <c r="CI40" s="270"/>
      <c r="CJ40" s="264"/>
      <c r="CK40" s="272">
        <v>36</v>
      </c>
      <c r="CL40" s="264"/>
      <c r="CM40" s="374"/>
      <c r="CN40" s="273"/>
      <c r="CO40" s="274"/>
      <c r="CP40" s="275">
        <f t="shared" si="1"/>
        <v>36</v>
      </c>
      <c r="CQ40" s="265"/>
      <c r="CR40" s="276"/>
      <c r="CS40" s="265"/>
      <c r="CT40" s="276"/>
      <c r="CU40" s="265"/>
      <c r="CV40" s="276"/>
      <c r="CW40" s="265"/>
      <c r="CX40" s="276"/>
      <c r="CY40" s="242"/>
      <c r="CZ40" s="276"/>
      <c r="DA40" s="276"/>
      <c r="DB40" s="276"/>
      <c r="DC40" s="276"/>
      <c r="DD40" s="276"/>
      <c r="DE40" s="276"/>
      <c r="DF40" s="276"/>
      <c r="DG40" s="265"/>
      <c r="DH40" s="276"/>
      <c r="DI40" s="265"/>
      <c r="DJ40" s="276"/>
      <c r="DK40" s="265"/>
      <c r="DL40" s="276"/>
      <c r="DM40" s="265"/>
      <c r="DN40" s="276"/>
      <c r="DO40" s="265"/>
      <c r="DP40" s="276"/>
      <c r="DQ40" s="264"/>
      <c r="DR40" s="273"/>
      <c r="DS40" s="334"/>
      <c r="DT40" s="273"/>
      <c r="DU40" s="334"/>
      <c r="DV40" s="584"/>
      <c r="DW40" s="334"/>
      <c r="DX40" s="277"/>
      <c r="DY40" s="264"/>
      <c r="DZ40" s="318"/>
      <c r="EA40" s="264"/>
      <c r="EB40" s="578"/>
      <c r="EC40" s="264"/>
      <c r="ED40" s="278"/>
      <c r="EE40" s="264"/>
      <c r="EF40" s="406"/>
      <c r="EG40" s="96"/>
      <c r="EH40" s="279"/>
      <c r="EI40" s="251">
        <f>SUMPRODUCT(D40:EH40,'Raigarh R'!D40:EH40)</f>
        <v>16656</v>
      </c>
      <c r="EJ40" s="3" t="s">
        <v>1019</v>
      </c>
      <c r="ER40" s="64" t="s">
        <v>56</v>
      </c>
      <c r="ES40" s="61" t="str">
        <f t="shared" si="0"/>
        <v>Sai Dairy &amp; Sweets</v>
      </c>
      <c r="ET40" s="24">
        <f t="shared" si="5"/>
        <v>16656</v>
      </c>
    </row>
    <row r="41" spans="2:150" ht="15" hidden="1" customHeight="1">
      <c r="B41" s="65">
        <f t="shared" si="3"/>
        <v>36</v>
      </c>
      <c r="C41" s="61" t="s">
        <v>178</v>
      </c>
      <c r="D41" s="262"/>
      <c r="E41" s="263"/>
      <c r="F41" s="264"/>
      <c r="G41" s="262"/>
      <c r="H41" s="263"/>
      <c r="I41" s="264"/>
      <c r="J41" s="322"/>
      <c r="K41" s="263"/>
      <c r="L41" s="264"/>
      <c r="M41" s="322"/>
      <c r="N41" s="263"/>
      <c r="O41" s="264"/>
      <c r="P41" s="416"/>
      <c r="Q41" s="263"/>
      <c r="R41" s="264"/>
      <c r="S41" s="265"/>
      <c r="T41" s="263"/>
      <c r="U41" s="264"/>
      <c r="V41" s="425"/>
      <c r="W41" s="263"/>
      <c r="X41" s="264"/>
      <c r="Y41" s="262"/>
      <c r="Z41" s="264"/>
      <c r="AA41" s="381"/>
      <c r="AB41" s="265"/>
      <c r="AC41" s="266"/>
      <c r="AD41" s="264"/>
      <c r="AE41" s="361"/>
      <c r="AF41" s="266"/>
      <c r="AG41" s="264"/>
      <c r="AH41" s="262"/>
      <c r="AI41" s="267"/>
      <c r="AJ41" s="264"/>
      <c r="AK41" s="262"/>
      <c r="AL41" s="267"/>
      <c r="AM41" s="264"/>
      <c r="AN41" s="262"/>
      <c r="AO41" s="267"/>
      <c r="AP41" s="264"/>
      <c r="AQ41" s="262"/>
      <c r="AR41" s="267"/>
      <c r="AS41" s="264"/>
      <c r="AT41" s="388"/>
      <c r="AU41" s="268"/>
      <c r="AV41" s="265"/>
      <c r="AW41" s="266"/>
      <c r="AX41" s="264"/>
      <c r="AY41" s="265"/>
      <c r="AZ41" s="266"/>
      <c r="BA41" s="264"/>
      <c r="BB41" s="262"/>
      <c r="BC41" s="267"/>
      <c r="BD41" s="264"/>
      <c r="BE41" s="262"/>
      <c r="BF41" s="267"/>
      <c r="BG41" s="264"/>
      <c r="BH41" s="262"/>
      <c r="BI41" s="267"/>
      <c r="BJ41" s="264"/>
      <c r="BK41" s="388"/>
      <c r="BL41" s="268"/>
      <c r="BM41" s="262"/>
      <c r="BN41" s="267"/>
      <c r="BO41" s="264"/>
      <c r="BP41" s="266"/>
      <c r="BQ41" s="267"/>
      <c r="BR41" s="264"/>
      <c r="BS41" s="269"/>
      <c r="BT41" s="270"/>
      <c r="BU41" s="264"/>
      <c r="BV41" s="281"/>
      <c r="BW41" s="270"/>
      <c r="BX41" s="264"/>
      <c r="BY41" s="271"/>
      <c r="BZ41" s="270"/>
      <c r="CA41" s="264"/>
      <c r="CB41" s="265"/>
      <c r="CC41" s="270"/>
      <c r="CD41" s="264"/>
      <c r="CE41" s="265"/>
      <c r="CF41" s="267"/>
      <c r="CG41" s="264"/>
      <c r="CH41" s="318"/>
      <c r="CI41" s="270"/>
      <c r="CJ41" s="264"/>
      <c r="CK41" s="272"/>
      <c r="CL41" s="264"/>
      <c r="CM41" s="374"/>
      <c r="CN41" s="273"/>
      <c r="CO41" s="274"/>
      <c r="CP41" s="275">
        <f t="shared" si="1"/>
        <v>0</v>
      </c>
      <c r="CQ41" s="265"/>
      <c r="CR41" s="276"/>
      <c r="CS41" s="265"/>
      <c r="CT41" s="276"/>
      <c r="CU41" s="265"/>
      <c r="CV41" s="276"/>
      <c r="CW41" s="265"/>
      <c r="CX41" s="276"/>
      <c r="CY41" s="242"/>
      <c r="CZ41" s="276"/>
      <c r="DA41" s="242"/>
      <c r="DB41" s="276"/>
      <c r="DC41" s="242"/>
      <c r="DD41" s="276"/>
      <c r="DE41" s="242"/>
      <c r="DF41" s="276"/>
      <c r="DG41" s="265"/>
      <c r="DH41" s="276"/>
      <c r="DI41" s="265"/>
      <c r="DJ41" s="276"/>
      <c r="DK41" s="265"/>
      <c r="DL41" s="276"/>
      <c r="DM41" s="265"/>
      <c r="DN41" s="276"/>
      <c r="DO41" s="265"/>
      <c r="DP41" s="276"/>
      <c r="DQ41" s="264"/>
      <c r="DR41" s="273"/>
      <c r="DS41" s="334"/>
      <c r="DT41" s="273"/>
      <c r="DU41" s="334"/>
      <c r="DV41" s="584"/>
      <c r="DW41" s="334"/>
      <c r="DX41" s="277"/>
      <c r="DY41" s="264"/>
      <c r="DZ41" s="318"/>
      <c r="EA41" s="264"/>
      <c r="EB41" s="578"/>
      <c r="EC41" s="264"/>
      <c r="ED41" s="278"/>
      <c r="EE41" s="264"/>
      <c r="EF41" s="406"/>
      <c r="EG41" s="96"/>
      <c r="EH41" s="279"/>
      <c r="EI41" s="251">
        <f>SUMPRODUCT(D41:EH41,'Raigarh R'!D41:EH41)</f>
        <v>0</v>
      </c>
      <c r="EJ41" s="3" t="s">
        <v>1019</v>
      </c>
      <c r="ER41" s="64" t="s">
        <v>57</v>
      </c>
      <c r="ES41" s="61" t="str">
        <f t="shared" si="0"/>
        <v>New Munna Dairy</v>
      </c>
      <c r="ET41" s="24">
        <f t="shared" si="5"/>
        <v>0</v>
      </c>
    </row>
    <row r="42" spans="2:150" ht="15" hidden="1" customHeight="1">
      <c r="B42" s="65">
        <f t="shared" si="3"/>
        <v>37</v>
      </c>
      <c r="C42" s="61" t="s">
        <v>168</v>
      </c>
      <c r="D42" s="262"/>
      <c r="E42" s="263"/>
      <c r="F42" s="264"/>
      <c r="G42" s="262"/>
      <c r="H42" s="263"/>
      <c r="I42" s="264"/>
      <c r="J42" s="322"/>
      <c r="K42" s="263"/>
      <c r="L42" s="264"/>
      <c r="M42" s="322"/>
      <c r="N42" s="263"/>
      <c r="O42" s="264"/>
      <c r="P42" s="416"/>
      <c r="Q42" s="263"/>
      <c r="R42" s="264"/>
      <c r="S42" s="265"/>
      <c r="T42" s="263"/>
      <c r="U42" s="264"/>
      <c r="V42" s="425"/>
      <c r="W42" s="263"/>
      <c r="X42" s="264"/>
      <c r="Y42" s="262"/>
      <c r="Z42" s="264"/>
      <c r="AA42" s="381"/>
      <c r="AB42" s="265"/>
      <c r="AC42" s="266"/>
      <c r="AD42" s="264"/>
      <c r="AE42" s="361"/>
      <c r="AF42" s="266"/>
      <c r="AG42" s="264"/>
      <c r="AH42" s="262"/>
      <c r="AI42" s="267"/>
      <c r="AJ42" s="264"/>
      <c r="AK42" s="262"/>
      <c r="AL42" s="267"/>
      <c r="AM42" s="264"/>
      <c r="AN42" s="262"/>
      <c r="AO42" s="267"/>
      <c r="AP42" s="264"/>
      <c r="AQ42" s="262"/>
      <c r="AR42" s="267"/>
      <c r="AS42" s="264"/>
      <c r="AT42" s="388"/>
      <c r="AU42" s="268"/>
      <c r="AV42" s="265"/>
      <c r="AW42" s="266"/>
      <c r="AX42" s="264"/>
      <c r="AY42" s="265"/>
      <c r="AZ42" s="266"/>
      <c r="BA42" s="264"/>
      <c r="BB42" s="262"/>
      <c r="BC42" s="267"/>
      <c r="BD42" s="264"/>
      <c r="BE42" s="262"/>
      <c r="BF42" s="267"/>
      <c r="BG42" s="264"/>
      <c r="BH42" s="262"/>
      <c r="BI42" s="267"/>
      <c r="BJ42" s="264"/>
      <c r="BK42" s="388"/>
      <c r="BL42" s="268"/>
      <c r="BM42" s="262"/>
      <c r="BN42" s="267"/>
      <c r="BO42" s="264"/>
      <c r="BP42" s="266"/>
      <c r="BQ42" s="267"/>
      <c r="BR42" s="264"/>
      <c r="BS42" s="269"/>
      <c r="BT42" s="270"/>
      <c r="BU42" s="264"/>
      <c r="BV42" s="281"/>
      <c r="BW42" s="270"/>
      <c r="BX42" s="264"/>
      <c r="BY42" s="271"/>
      <c r="BZ42" s="270"/>
      <c r="CA42" s="264"/>
      <c r="CB42" s="265"/>
      <c r="CC42" s="270"/>
      <c r="CD42" s="264"/>
      <c r="CE42" s="265"/>
      <c r="CF42" s="267"/>
      <c r="CG42" s="264"/>
      <c r="CH42" s="318"/>
      <c r="CI42" s="270"/>
      <c r="CJ42" s="264"/>
      <c r="CK42" s="272"/>
      <c r="CL42" s="264"/>
      <c r="CM42" s="374"/>
      <c r="CN42" s="273"/>
      <c r="CO42" s="274"/>
      <c r="CP42" s="275">
        <f t="shared" si="1"/>
        <v>0</v>
      </c>
      <c r="CQ42" s="265"/>
      <c r="CR42" s="276"/>
      <c r="CS42" s="265"/>
      <c r="CT42" s="276"/>
      <c r="CU42" s="265"/>
      <c r="CV42" s="276"/>
      <c r="CW42" s="265"/>
      <c r="CX42" s="276"/>
      <c r="CY42" s="242"/>
      <c r="CZ42" s="276"/>
      <c r="DA42" s="242"/>
      <c r="DB42" s="276"/>
      <c r="DC42" s="242"/>
      <c r="DD42" s="276"/>
      <c r="DE42" s="242"/>
      <c r="DF42" s="276"/>
      <c r="DG42" s="265"/>
      <c r="DH42" s="276"/>
      <c r="DI42" s="265"/>
      <c r="DJ42" s="276"/>
      <c r="DK42" s="265"/>
      <c r="DL42" s="276"/>
      <c r="DM42" s="265"/>
      <c r="DN42" s="276"/>
      <c r="DO42" s="265"/>
      <c r="DP42" s="276"/>
      <c r="DQ42" s="264"/>
      <c r="DR42" s="273"/>
      <c r="DS42" s="334"/>
      <c r="DT42" s="273"/>
      <c r="DU42" s="334"/>
      <c r="DV42" s="584"/>
      <c r="DW42" s="334"/>
      <c r="DX42" s="277"/>
      <c r="DY42" s="264"/>
      <c r="DZ42" s="318"/>
      <c r="EA42" s="264"/>
      <c r="EB42" s="578"/>
      <c r="EC42" s="264"/>
      <c r="ED42" s="278"/>
      <c r="EE42" s="264"/>
      <c r="EF42" s="406"/>
      <c r="EG42" s="96"/>
      <c r="EH42" s="279"/>
      <c r="EI42" s="251">
        <f>SUMPRODUCT(D42:EH42,'Raigarh R'!D42:EH42)</f>
        <v>0</v>
      </c>
      <c r="EJ42" s="3" t="s">
        <v>1020</v>
      </c>
      <c r="ER42" s="64" t="s">
        <v>58</v>
      </c>
      <c r="ES42" s="61" t="str">
        <f t="shared" si="0"/>
        <v>Kavya Dairy</v>
      </c>
      <c r="ET42" s="24">
        <f t="shared" si="5"/>
        <v>0</v>
      </c>
    </row>
    <row r="43" spans="2:150" ht="15" hidden="1" customHeight="1">
      <c r="B43" s="65">
        <f t="shared" si="3"/>
        <v>38</v>
      </c>
      <c r="C43" s="544" t="s">
        <v>458</v>
      </c>
      <c r="D43" s="262"/>
      <c r="E43" s="263"/>
      <c r="F43" s="264"/>
      <c r="G43" s="262"/>
      <c r="H43" s="263"/>
      <c r="I43" s="264"/>
      <c r="J43" s="322"/>
      <c r="K43" s="263"/>
      <c r="L43" s="264"/>
      <c r="M43" s="322"/>
      <c r="N43" s="263"/>
      <c r="O43" s="264"/>
      <c r="P43" s="416"/>
      <c r="Q43" s="263"/>
      <c r="R43" s="264"/>
      <c r="S43" s="265"/>
      <c r="T43" s="263"/>
      <c r="U43" s="264"/>
      <c r="V43" s="425"/>
      <c r="W43" s="263"/>
      <c r="X43" s="264"/>
      <c r="Y43" s="262"/>
      <c r="Z43" s="264"/>
      <c r="AA43" s="381"/>
      <c r="AB43" s="265"/>
      <c r="AC43" s="266"/>
      <c r="AD43" s="264"/>
      <c r="AE43" s="361"/>
      <c r="AF43" s="266"/>
      <c r="AG43" s="264"/>
      <c r="AH43" s="262"/>
      <c r="AI43" s="267"/>
      <c r="AJ43" s="264"/>
      <c r="AK43" s="262"/>
      <c r="AL43" s="267"/>
      <c r="AM43" s="264"/>
      <c r="AN43" s="262"/>
      <c r="AO43" s="267"/>
      <c r="AP43" s="264"/>
      <c r="AQ43" s="262"/>
      <c r="AR43" s="267"/>
      <c r="AS43" s="264"/>
      <c r="AT43" s="388"/>
      <c r="AU43" s="268"/>
      <c r="AV43" s="265"/>
      <c r="AW43" s="266"/>
      <c r="AX43" s="264"/>
      <c r="AY43" s="265"/>
      <c r="AZ43" s="266"/>
      <c r="BA43" s="264"/>
      <c r="BB43" s="262"/>
      <c r="BC43" s="267"/>
      <c r="BD43" s="264"/>
      <c r="BE43" s="262"/>
      <c r="BF43" s="267"/>
      <c r="BG43" s="264"/>
      <c r="BH43" s="262"/>
      <c r="BI43" s="267"/>
      <c r="BJ43" s="264"/>
      <c r="BK43" s="388"/>
      <c r="BL43" s="268"/>
      <c r="BM43" s="262"/>
      <c r="BN43" s="267"/>
      <c r="BO43" s="264"/>
      <c r="BP43" s="266"/>
      <c r="BQ43" s="267"/>
      <c r="BR43" s="264"/>
      <c r="BS43" s="269"/>
      <c r="BT43" s="270"/>
      <c r="BU43" s="264"/>
      <c r="BV43" s="281"/>
      <c r="BW43" s="270"/>
      <c r="BX43" s="264"/>
      <c r="BY43" s="271"/>
      <c r="BZ43" s="270"/>
      <c r="CA43" s="264"/>
      <c r="CB43" s="265"/>
      <c r="CC43" s="270"/>
      <c r="CD43" s="264"/>
      <c r="CE43" s="265"/>
      <c r="CF43" s="267"/>
      <c r="CG43" s="264"/>
      <c r="CH43" s="318"/>
      <c r="CI43" s="270"/>
      <c r="CJ43" s="264"/>
      <c r="CK43" s="272"/>
      <c r="CL43" s="264"/>
      <c r="CM43" s="374"/>
      <c r="CN43" s="273"/>
      <c r="CO43" s="274"/>
      <c r="CP43" s="275">
        <f t="shared" si="1"/>
        <v>0</v>
      </c>
      <c r="CQ43" s="265"/>
      <c r="CR43" s="276"/>
      <c r="CS43" s="265"/>
      <c r="CT43" s="276"/>
      <c r="CU43" s="265"/>
      <c r="CV43" s="276"/>
      <c r="CW43" s="265"/>
      <c r="CX43" s="276"/>
      <c r="CY43" s="242"/>
      <c r="CZ43" s="276"/>
      <c r="DA43" s="242"/>
      <c r="DB43" s="276"/>
      <c r="DC43" s="242"/>
      <c r="DD43" s="276"/>
      <c r="DE43" s="242"/>
      <c r="DF43" s="276"/>
      <c r="DG43" s="265"/>
      <c r="DH43" s="276"/>
      <c r="DI43" s="265"/>
      <c r="DJ43" s="276"/>
      <c r="DK43" s="265"/>
      <c r="DL43" s="276"/>
      <c r="DM43" s="265"/>
      <c r="DN43" s="276"/>
      <c r="DO43" s="265"/>
      <c r="DP43" s="276"/>
      <c r="DQ43" s="264"/>
      <c r="DR43" s="273"/>
      <c r="DS43" s="334"/>
      <c r="DT43" s="273"/>
      <c r="DU43" s="334"/>
      <c r="DV43" s="584"/>
      <c r="DW43" s="334"/>
      <c r="DX43" s="277"/>
      <c r="DY43" s="264"/>
      <c r="DZ43" s="318"/>
      <c r="EA43" s="264"/>
      <c r="EB43" s="578"/>
      <c r="EC43" s="264"/>
      <c r="ED43" s="278"/>
      <c r="EE43" s="264"/>
      <c r="EF43" s="406"/>
      <c r="EG43" s="96"/>
      <c r="EH43" s="279"/>
      <c r="EI43" s="251">
        <f>SUMPRODUCT(D43:EH43,'Raigarh R'!D43:EH43)</f>
        <v>0</v>
      </c>
      <c r="EJ43" s="3" t="s">
        <v>1017</v>
      </c>
      <c r="ER43" s="64" t="s">
        <v>59</v>
      </c>
      <c r="ES43" s="61" t="str">
        <f t="shared" si="0"/>
        <v>Behra Jalpan Grih</v>
      </c>
      <c r="ET43" s="24">
        <f t="shared" si="5"/>
        <v>0</v>
      </c>
    </row>
    <row r="44" spans="2:150" ht="15" customHeight="1">
      <c r="B44" s="65">
        <f t="shared" si="3"/>
        <v>39</v>
      </c>
      <c r="C44" s="61" t="s">
        <v>793</v>
      </c>
      <c r="D44" s="262"/>
      <c r="E44" s="263"/>
      <c r="F44" s="264"/>
      <c r="G44" s="262"/>
      <c r="H44" s="263"/>
      <c r="I44" s="264"/>
      <c r="J44" s="322"/>
      <c r="K44" s="263"/>
      <c r="L44" s="264"/>
      <c r="M44" s="322"/>
      <c r="N44" s="263"/>
      <c r="O44" s="264"/>
      <c r="P44" s="416"/>
      <c r="Q44" s="263"/>
      <c r="R44" s="264"/>
      <c r="S44" s="265"/>
      <c r="T44" s="263"/>
      <c r="U44" s="264"/>
      <c r="V44" s="425"/>
      <c r="W44" s="263"/>
      <c r="X44" s="264"/>
      <c r="Y44" s="262"/>
      <c r="Z44" s="264"/>
      <c r="AA44" s="381"/>
      <c r="AB44" s="265"/>
      <c r="AC44" s="266"/>
      <c r="AD44" s="264"/>
      <c r="AE44" s="361"/>
      <c r="AF44" s="266"/>
      <c r="AG44" s="264"/>
      <c r="AH44" s="262"/>
      <c r="AI44" s="267"/>
      <c r="AJ44" s="264"/>
      <c r="AK44" s="262"/>
      <c r="AL44" s="267"/>
      <c r="AM44" s="264"/>
      <c r="AN44" s="262"/>
      <c r="AO44" s="267"/>
      <c r="AP44" s="264"/>
      <c r="AQ44" s="262"/>
      <c r="AR44" s="267"/>
      <c r="AS44" s="264"/>
      <c r="AT44" s="388"/>
      <c r="AU44" s="268"/>
      <c r="AV44" s="265"/>
      <c r="AW44" s="266"/>
      <c r="AX44" s="264"/>
      <c r="AY44" s="265"/>
      <c r="AZ44" s="266"/>
      <c r="BA44" s="264"/>
      <c r="BB44" s="262"/>
      <c r="BC44" s="267"/>
      <c r="BD44" s="264"/>
      <c r="BE44" s="262"/>
      <c r="BF44" s="267"/>
      <c r="BG44" s="264"/>
      <c r="BH44" s="262"/>
      <c r="BI44" s="267"/>
      <c r="BJ44" s="264"/>
      <c r="BK44" s="388"/>
      <c r="BL44" s="268"/>
      <c r="BM44" s="262"/>
      <c r="BN44" s="267"/>
      <c r="BO44" s="264"/>
      <c r="BP44" s="266"/>
      <c r="BQ44" s="267"/>
      <c r="BR44" s="264"/>
      <c r="BS44" s="269"/>
      <c r="BT44" s="270"/>
      <c r="BU44" s="264"/>
      <c r="BV44" s="281"/>
      <c r="BW44" s="270"/>
      <c r="BX44" s="264"/>
      <c r="BY44" s="271"/>
      <c r="BZ44" s="270"/>
      <c r="CA44" s="264"/>
      <c r="CB44" s="265"/>
      <c r="CC44" s="270"/>
      <c r="CD44" s="264"/>
      <c r="CE44" s="265"/>
      <c r="CF44" s="267"/>
      <c r="CG44" s="264"/>
      <c r="CH44" s="318"/>
      <c r="CI44" s="270"/>
      <c r="CJ44" s="264"/>
      <c r="CK44" s="272">
        <v>100</v>
      </c>
      <c r="CL44" s="264"/>
      <c r="CM44" s="374"/>
      <c r="CN44" s="273"/>
      <c r="CO44" s="274"/>
      <c r="CP44" s="275">
        <f t="shared" si="1"/>
        <v>100</v>
      </c>
      <c r="CQ44" s="265"/>
      <c r="CR44" s="276"/>
      <c r="CS44" s="265"/>
      <c r="CT44" s="276"/>
      <c r="CU44" s="265"/>
      <c r="CV44" s="276"/>
      <c r="CW44" s="265"/>
      <c r="CX44" s="276"/>
      <c r="CY44" s="242"/>
      <c r="CZ44" s="276"/>
      <c r="DA44" s="242"/>
      <c r="DB44" s="276"/>
      <c r="DC44" s="242"/>
      <c r="DD44" s="276"/>
      <c r="DE44" s="242"/>
      <c r="DF44" s="276"/>
      <c r="DG44" s="265"/>
      <c r="DH44" s="276"/>
      <c r="DI44" s="265"/>
      <c r="DJ44" s="276"/>
      <c r="DK44" s="265"/>
      <c r="DL44" s="276"/>
      <c r="DM44" s="265"/>
      <c r="DN44" s="276"/>
      <c r="DO44" s="265"/>
      <c r="DP44" s="276"/>
      <c r="DQ44" s="264"/>
      <c r="DR44" s="273"/>
      <c r="DS44" s="334"/>
      <c r="DT44" s="273"/>
      <c r="DU44" s="334"/>
      <c r="DV44" s="584"/>
      <c r="DW44" s="334"/>
      <c r="DX44" s="277"/>
      <c r="DY44" s="264"/>
      <c r="DZ44" s="318"/>
      <c r="EA44" s="264"/>
      <c r="EB44" s="578"/>
      <c r="EC44" s="264"/>
      <c r="ED44" s="278"/>
      <c r="EE44" s="264"/>
      <c r="EF44" s="406"/>
      <c r="EG44" s="96"/>
      <c r="EH44" s="279"/>
      <c r="EI44" s="251">
        <f>SUMPRODUCT(D44:EH44,'Raigarh R'!D44:EH44)</f>
        <v>35500</v>
      </c>
      <c r="EJ44" s="3" t="s">
        <v>3448</v>
      </c>
      <c r="ER44" s="64" t="s">
        <v>60</v>
      </c>
      <c r="ES44" s="61" t="str">
        <f t="shared" si="0"/>
        <v>Golu Fotwani</v>
      </c>
      <c r="ET44" s="24">
        <f t="shared" si="5"/>
        <v>35500</v>
      </c>
    </row>
    <row r="45" spans="2:150" ht="15" customHeight="1">
      <c r="B45" s="65">
        <f t="shared" si="3"/>
        <v>40</v>
      </c>
      <c r="C45" s="61" t="s">
        <v>891</v>
      </c>
      <c r="D45" s="262"/>
      <c r="E45" s="263"/>
      <c r="F45" s="264"/>
      <c r="G45" s="262"/>
      <c r="H45" s="263"/>
      <c r="I45" s="264"/>
      <c r="J45" s="322"/>
      <c r="K45" s="263"/>
      <c r="L45" s="264"/>
      <c r="M45" s="322"/>
      <c r="N45" s="263"/>
      <c r="O45" s="264"/>
      <c r="P45" s="416"/>
      <c r="Q45" s="263"/>
      <c r="R45" s="264"/>
      <c r="S45" s="265"/>
      <c r="T45" s="263"/>
      <c r="U45" s="264"/>
      <c r="V45" s="425"/>
      <c r="W45" s="263"/>
      <c r="X45" s="264"/>
      <c r="Y45" s="262"/>
      <c r="Z45" s="264"/>
      <c r="AA45" s="381"/>
      <c r="AB45" s="265"/>
      <c r="AC45" s="266"/>
      <c r="AD45" s="264"/>
      <c r="AE45" s="361"/>
      <c r="AF45" s="266"/>
      <c r="AG45" s="264"/>
      <c r="AH45" s="262"/>
      <c r="AI45" s="267"/>
      <c r="AJ45" s="264"/>
      <c r="AK45" s="262"/>
      <c r="AL45" s="267"/>
      <c r="AM45" s="264"/>
      <c r="AN45" s="262"/>
      <c r="AO45" s="267"/>
      <c r="AP45" s="264"/>
      <c r="AQ45" s="262"/>
      <c r="AR45" s="267"/>
      <c r="AS45" s="264"/>
      <c r="AT45" s="388"/>
      <c r="AU45" s="268"/>
      <c r="AV45" s="265"/>
      <c r="AW45" s="266"/>
      <c r="AX45" s="264"/>
      <c r="AY45" s="265"/>
      <c r="AZ45" s="266"/>
      <c r="BA45" s="264"/>
      <c r="BB45" s="262"/>
      <c r="BC45" s="267"/>
      <c r="BD45" s="264"/>
      <c r="BE45" s="262"/>
      <c r="BF45" s="267"/>
      <c r="BG45" s="264"/>
      <c r="BH45" s="262"/>
      <c r="BI45" s="267"/>
      <c r="BJ45" s="264"/>
      <c r="BK45" s="388"/>
      <c r="BL45" s="268"/>
      <c r="BM45" s="262"/>
      <c r="BN45" s="267"/>
      <c r="BO45" s="264"/>
      <c r="BP45" s="266"/>
      <c r="BQ45" s="267"/>
      <c r="BR45" s="264"/>
      <c r="BS45" s="269"/>
      <c r="BT45" s="270"/>
      <c r="BU45" s="264"/>
      <c r="BV45" s="281"/>
      <c r="BW45" s="270"/>
      <c r="BX45" s="264"/>
      <c r="BY45" s="271"/>
      <c r="BZ45" s="270"/>
      <c r="CA45" s="264"/>
      <c r="CB45" s="265"/>
      <c r="CC45" s="270"/>
      <c r="CD45" s="264"/>
      <c r="CE45" s="265"/>
      <c r="CF45" s="267"/>
      <c r="CG45" s="264"/>
      <c r="CH45" s="318"/>
      <c r="CI45" s="270"/>
      <c r="CJ45" s="264"/>
      <c r="CK45" s="272">
        <v>12</v>
      </c>
      <c r="CL45" s="264"/>
      <c r="CM45" s="374"/>
      <c r="CN45" s="273"/>
      <c r="CO45" s="274"/>
      <c r="CP45" s="275">
        <f t="shared" si="1"/>
        <v>12</v>
      </c>
      <c r="CQ45" s="265"/>
      <c r="CR45" s="276"/>
      <c r="CS45" s="265"/>
      <c r="CT45" s="276"/>
      <c r="CU45" s="265"/>
      <c r="CV45" s="276"/>
      <c r="CW45" s="265"/>
      <c r="CX45" s="276"/>
      <c r="CY45" s="242"/>
      <c r="CZ45" s="276"/>
      <c r="DA45" s="276"/>
      <c r="DB45" s="276"/>
      <c r="DC45" s="276"/>
      <c r="DD45" s="276"/>
      <c r="DE45" s="276"/>
      <c r="DF45" s="276"/>
      <c r="DG45" s="265"/>
      <c r="DH45" s="276"/>
      <c r="DI45" s="265"/>
      <c r="DJ45" s="276"/>
      <c r="DK45" s="265"/>
      <c r="DL45" s="276"/>
      <c r="DM45" s="265"/>
      <c r="DN45" s="276"/>
      <c r="DO45" s="265"/>
      <c r="DP45" s="276"/>
      <c r="DQ45" s="264"/>
      <c r="DR45" s="273"/>
      <c r="DS45" s="334"/>
      <c r="DT45" s="273"/>
      <c r="DU45" s="334"/>
      <c r="DV45" s="584"/>
      <c r="DW45" s="334"/>
      <c r="DX45" s="277"/>
      <c r="DY45" s="264"/>
      <c r="DZ45" s="318"/>
      <c r="EA45" s="264"/>
      <c r="EB45" s="578"/>
      <c r="EC45" s="264"/>
      <c r="ED45" s="278"/>
      <c r="EE45" s="264"/>
      <c r="EF45" s="406"/>
      <c r="EG45" s="96"/>
      <c r="EH45" s="279"/>
      <c r="EI45" s="251">
        <f>SUMPRODUCT(D45:EH45,'Raigarh R'!D45:EH45)</f>
        <v>4260</v>
      </c>
      <c r="EJ45" s="3" t="s">
        <v>1019</v>
      </c>
      <c r="ER45" s="64" t="s">
        <v>61</v>
      </c>
      <c r="ES45" s="61" t="str">
        <f t="shared" si="0"/>
        <v xml:space="preserve">Satguru Dairy </v>
      </c>
      <c r="ET45" s="24">
        <f t="shared" si="5"/>
        <v>4260</v>
      </c>
    </row>
    <row r="46" spans="2:150" ht="15" customHeight="1">
      <c r="B46" s="65">
        <f t="shared" si="3"/>
        <v>41</v>
      </c>
      <c r="C46" s="61" t="s">
        <v>894</v>
      </c>
      <c r="D46" s="262">
        <v>1</v>
      </c>
      <c r="E46" s="263"/>
      <c r="F46" s="264"/>
      <c r="G46" s="262"/>
      <c r="H46" s="263"/>
      <c r="I46" s="264"/>
      <c r="J46" s="322"/>
      <c r="K46" s="263"/>
      <c r="L46" s="264"/>
      <c r="M46" s="322"/>
      <c r="N46" s="263"/>
      <c r="O46" s="264"/>
      <c r="P46" s="416"/>
      <c r="Q46" s="263"/>
      <c r="R46" s="264"/>
      <c r="S46" s="265"/>
      <c r="T46" s="263"/>
      <c r="U46" s="264"/>
      <c r="V46" s="425"/>
      <c r="W46" s="263"/>
      <c r="X46" s="264"/>
      <c r="Y46" s="262"/>
      <c r="Z46" s="264"/>
      <c r="AA46" s="381"/>
      <c r="AB46" s="265"/>
      <c r="AC46" s="266"/>
      <c r="AD46" s="264"/>
      <c r="AE46" s="361"/>
      <c r="AF46" s="266"/>
      <c r="AG46" s="264"/>
      <c r="AH46" s="262"/>
      <c r="AI46" s="267"/>
      <c r="AJ46" s="264"/>
      <c r="AK46" s="262"/>
      <c r="AL46" s="267"/>
      <c r="AM46" s="264"/>
      <c r="AN46" s="262"/>
      <c r="AO46" s="267"/>
      <c r="AP46" s="264"/>
      <c r="AQ46" s="262"/>
      <c r="AR46" s="267"/>
      <c r="AS46" s="264"/>
      <c r="AT46" s="388"/>
      <c r="AU46" s="268"/>
      <c r="AV46" s="265"/>
      <c r="AW46" s="266"/>
      <c r="AX46" s="264"/>
      <c r="AY46" s="265"/>
      <c r="AZ46" s="266"/>
      <c r="BA46" s="264"/>
      <c r="BB46" s="262"/>
      <c r="BC46" s="267"/>
      <c r="BD46" s="264"/>
      <c r="BE46" s="262"/>
      <c r="BF46" s="267"/>
      <c r="BG46" s="264"/>
      <c r="BH46" s="262"/>
      <c r="BI46" s="267"/>
      <c r="BJ46" s="264"/>
      <c r="BK46" s="388"/>
      <c r="BL46" s="268"/>
      <c r="BM46" s="262"/>
      <c r="BN46" s="267"/>
      <c r="BO46" s="264"/>
      <c r="BP46" s="266"/>
      <c r="BQ46" s="267"/>
      <c r="BR46" s="264"/>
      <c r="BS46" s="269"/>
      <c r="BT46" s="270"/>
      <c r="BU46" s="264"/>
      <c r="BV46" s="281"/>
      <c r="BW46" s="270"/>
      <c r="BX46" s="264"/>
      <c r="BY46" s="271"/>
      <c r="BZ46" s="270"/>
      <c r="CA46" s="264"/>
      <c r="CB46" s="265"/>
      <c r="CC46" s="270"/>
      <c r="CD46" s="264"/>
      <c r="CE46" s="265"/>
      <c r="CF46" s="267"/>
      <c r="CG46" s="264"/>
      <c r="CH46" s="318"/>
      <c r="CI46" s="270"/>
      <c r="CJ46" s="264"/>
      <c r="CK46" s="272"/>
      <c r="CL46" s="264"/>
      <c r="CM46" s="374"/>
      <c r="CN46" s="273"/>
      <c r="CO46" s="274"/>
      <c r="CP46" s="275">
        <f t="shared" si="1"/>
        <v>0</v>
      </c>
      <c r="CQ46" s="265"/>
      <c r="CR46" s="276"/>
      <c r="CS46" s="265"/>
      <c r="CT46" s="276"/>
      <c r="CU46" s="265"/>
      <c r="CV46" s="276"/>
      <c r="CW46" s="265"/>
      <c r="CX46" s="276"/>
      <c r="CY46" s="242"/>
      <c r="CZ46" s="276"/>
      <c r="DA46" s="276"/>
      <c r="DB46" s="276"/>
      <c r="DC46" s="276"/>
      <c r="DD46" s="276"/>
      <c r="DE46" s="276"/>
      <c r="DF46" s="276"/>
      <c r="DG46" s="265"/>
      <c r="DH46" s="276"/>
      <c r="DI46" s="265"/>
      <c r="DJ46" s="276"/>
      <c r="DK46" s="265"/>
      <c r="DL46" s="276"/>
      <c r="DM46" s="265"/>
      <c r="DN46" s="276"/>
      <c r="DO46" s="265"/>
      <c r="DP46" s="276"/>
      <c r="DQ46" s="264"/>
      <c r="DR46" s="273"/>
      <c r="DS46" s="334"/>
      <c r="DT46" s="273"/>
      <c r="DU46" s="334"/>
      <c r="DV46" s="584"/>
      <c r="DW46" s="334"/>
      <c r="DX46" s="277"/>
      <c r="DY46" s="264"/>
      <c r="DZ46" s="318"/>
      <c r="EA46" s="264"/>
      <c r="EB46" s="578"/>
      <c r="EC46" s="264"/>
      <c r="ED46" s="278"/>
      <c r="EE46" s="264"/>
      <c r="EF46" s="406"/>
      <c r="EG46" s="96"/>
      <c r="EH46" s="279"/>
      <c r="EI46" s="251">
        <f>SUMPRODUCT(D46:EH46,'Raigarh R'!D46:EH46)</f>
        <v>666</v>
      </c>
      <c r="EJ46" s="3" t="s">
        <v>1015</v>
      </c>
      <c r="ER46" s="64" t="s">
        <v>62</v>
      </c>
      <c r="ES46" s="61" t="str">
        <f t="shared" si="0"/>
        <v>Sun Food Nest Saraipali</v>
      </c>
      <c r="ET46" s="24">
        <f t="shared" si="5"/>
        <v>666</v>
      </c>
    </row>
    <row r="47" spans="2:150" ht="15" customHeight="1">
      <c r="B47" s="65">
        <f t="shared" si="3"/>
        <v>42</v>
      </c>
      <c r="C47" s="61" t="s">
        <v>839</v>
      </c>
      <c r="D47" s="262"/>
      <c r="E47" s="263"/>
      <c r="F47" s="264"/>
      <c r="G47" s="262"/>
      <c r="H47" s="263"/>
      <c r="I47" s="264"/>
      <c r="J47" s="322"/>
      <c r="K47" s="263"/>
      <c r="L47" s="264"/>
      <c r="M47" s="322"/>
      <c r="N47" s="263"/>
      <c r="O47" s="264"/>
      <c r="P47" s="416"/>
      <c r="Q47" s="263"/>
      <c r="R47" s="264"/>
      <c r="S47" s="265"/>
      <c r="T47" s="263"/>
      <c r="U47" s="264"/>
      <c r="V47" s="425"/>
      <c r="W47" s="263"/>
      <c r="X47" s="264"/>
      <c r="Y47" s="262"/>
      <c r="Z47" s="264"/>
      <c r="AA47" s="381"/>
      <c r="AB47" s="265"/>
      <c r="AC47" s="266"/>
      <c r="AD47" s="264"/>
      <c r="AE47" s="361"/>
      <c r="AF47" s="266"/>
      <c r="AG47" s="264"/>
      <c r="AH47" s="262"/>
      <c r="AI47" s="267"/>
      <c r="AJ47" s="264"/>
      <c r="AK47" s="262"/>
      <c r="AL47" s="267"/>
      <c r="AM47" s="264"/>
      <c r="AN47" s="262"/>
      <c r="AO47" s="267"/>
      <c r="AP47" s="264"/>
      <c r="AQ47" s="262"/>
      <c r="AR47" s="267"/>
      <c r="AS47" s="264"/>
      <c r="AT47" s="388"/>
      <c r="AU47" s="268">
        <v>3</v>
      </c>
      <c r="AV47" s="265"/>
      <c r="AW47" s="266"/>
      <c r="AX47" s="264"/>
      <c r="AY47" s="265"/>
      <c r="AZ47" s="266"/>
      <c r="BA47" s="264"/>
      <c r="BB47" s="262"/>
      <c r="BC47" s="267"/>
      <c r="BD47" s="264"/>
      <c r="BE47" s="262"/>
      <c r="BF47" s="267"/>
      <c r="BG47" s="264"/>
      <c r="BH47" s="262"/>
      <c r="BI47" s="267"/>
      <c r="BJ47" s="264"/>
      <c r="BK47" s="388"/>
      <c r="BL47" s="268"/>
      <c r="BM47" s="262"/>
      <c r="BN47" s="267"/>
      <c r="BO47" s="264"/>
      <c r="BP47" s="266"/>
      <c r="BQ47" s="267"/>
      <c r="BR47" s="264"/>
      <c r="BS47" s="269"/>
      <c r="BT47" s="270"/>
      <c r="BU47" s="264"/>
      <c r="BV47" s="281"/>
      <c r="BW47" s="270"/>
      <c r="BX47" s="264"/>
      <c r="BY47" s="271"/>
      <c r="BZ47" s="270"/>
      <c r="CA47" s="264"/>
      <c r="CB47" s="265"/>
      <c r="CC47" s="270"/>
      <c r="CD47" s="264"/>
      <c r="CE47" s="265"/>
      <c r="CF47" s="267"/>
      <c r="CG47" s="264"/>
      <c r="CH47" s="318"/>
      <c r="CI47" s="270"/>
      <c r="CJ47" s="264"/>
      <c r="CK47" s="272"/>
      <c r="CL47" s="264"/>
      <c r="CM47" s="374"/>
      <c r="CN47" s="273"/>
      <c r="CO47" s="274"/>
      <c r="CP47" s="275">
        <f t="shared" si="1"/>
        <v>0</v>
      </c>
      <c r="CQ47" s="265"/>
      <c r="CR47" s="276"/>
      <c r="CS47" s="265"/>
      <c r="CT47" s="276"/>
      <c r="CU47" s="265"/>
      <c r="CV47" s="276"/>
      <c r="CW47" s="265"/>
      <c r="CX47" s="276"/>
      <c r="CY47" s="242"/>
      <c r="CZ47" s="276"/>
      <c r="DA47" s="242"/>
      <c r="DB47" s="276"/>
      <c r="DC47" s="242"/>
      <c r="DD47" s="276"/>
      <c r="DE47" s="242"/>
      <c r="DF47" s="276"/>
      <c r="DG47" s="265"/>
      <c r="DH47" s="276"/>
      <c r="DI47" s="265"/>
      <c r="DJ47" s="276"/>
      <c r="DK47" s="265"/>
      <c r="DL47" s="276"/>
      <c r="DM47" s="265"/>
      <c r="DN47" s="276"/>
      <c r="DO47" s="265"/>
      <c r="DP47" s="276"/>
      <c r="DQ47" s="264"/>
      <c r="DR47" s="273"/>
      <c r="DS47" s="334"/>
      <c r="DT47" s="273"/>
      <c r="DU47" s="334"/>
      <c r="DV47" s="584"/>
      <c r="DW47" s="334"/>
      <c r="DX47" s="277"/>
      <c r="DY47" s="264"/>
      <c r="DZ47" s="318"/>
      <c r="EA47" s="264"/>
      <c r="EB47" s="578"/>
      <c r="EC47" s="264"/>
      <c r="ED47" s="278"/>
      <c r="EE47" s="264"/>
      <c r="EF47" s="406"/>
      <c r="EG47" s="96"/>
      <c r="EH47" s="279"/>
      <c r="EI47" s="251">
        <f>SUMPRODUCT(D47:EH47,'Raigarh R'!D47:EH47)</f>
        <v>3150</v>
      </c>
      <c r="EJ47" s="3" t="s">
        <v>1015</v>
      </c>
      <c r="ER47" s="64" t="s">
        <v>63</v>
      </c>
      <c r="ES47" s="61" t="str">
        <f t="shared" ref="ES47:ES68" si="6">C47</f>
        <v>Shivani Sweets</v>
      </c>
      <c r="ET47" s="24">
        <f t="shared" si="5"/>
        <v>3150</v>
      </c>
    </row>
    <row r="48" spans="2:150" ht="15" hidden="1" customHeight="1">
      <c r="B48" s="65">
        <f>B47+1</f>
        <v>43</v>
      </c>
      <c r="C48" s="3"/>
      <c r="D48" s="262"/>
      <c r="E48" s="263"/>
      <c r="F48" s="264"/>
      <c r="G48" s="262"/>
      <c r="H48" s="263"/>
      <c r="I48" s="264"/>
      <c r="J48" s="322"/>
      <c r="K48" s="263"/>
      <c r="L48" s="264"/>
      <c r="M48" s="322"/>
      <c r="N48" s="263"/>
      <c r="O48" s="264"/>
      <c r="P48" s="416"/>
      <c r="Q48" s="263"/>
      <c r="R48" s="264"/>
      <c r="S48" s="265"/>
      <c r="T48" s="263"/>
      <c r="U48" s="264"/>
      <c r="V48" s="425"/>
      <c r="W48" s="263"/>
      <c r="X48" s="264"/>
      <c r="Y48" s="262"/>
      <c r="Z48" s="264"/>
      <c r="AA48" s="381"/>
      <c r="AB48" s="265"/>
      <c r="AC48" s="266"/>
      <c r="AD48" s="264"/>
      <c r="AE48" s="361"/>
      <c r="AF48" s="266"/>
      <c r="AG48" s="264"/>
      <c r="AH48" s="262"/>
      <c r="AI48" s="267"/>
      <c r="AJ48" s="264"/>
      <c r="AK48" s="262"/>
      <c r="AL48" s="267"/>
      <c r="AM48" s="264"/>
      <c r="AN48" s="262"/>
      <c r="AO48" s="267"/>
      <c r="AP48" s="264"/>
      <c r="AQ48" s="262"/>
      <c r="AR48" s="267"/>
      <c r="AS48" s="264"/>
      <c r="AT48" s="388"/>
      <c r="AU48" s="268"/>
      <c r="AV48" s="265"/>
      <c r="AW48" s="266"/>
      <c r="AX48" s="264"/>
      <c r="AY48" s="265"/>
      <c r="AZ48" s="266"/>
      <c r="BA48" s="264"/>
      <c r="BB48" s="262"/>
      <c r="BC48" s="267"/>
      <c r="BD48" s="264"/>
      <c r="BE48" s="262"/>
      <c r="BF48" s="267"/>
      <c r="BG48" s="264"/>
      <c r="BH48" s="262"/>
      <c r="BI48" s="267"/>
      <c r="BJ48" s="264"/>
      <c r="BK48" s="388"/>
      <c r="BL48" s="268"/>
      <c r="BM48" s="262"/>
      <c r="BN48" s="267"/>
      <c r="BO48" s="264"/>
      <c r="BP48" s="266"/>
      <c r="BQ48" s="267"/>
      <c r="BR48" s="264"/>
      <c r="BS48" s="269"/>
      <c r="BT48" s="270"/>
      <c r="BU48" s="264"/>
      <c r="BV48" s="281"/>
      <c r="BW48" s="270"/>
      <c r="BX48" s="264"/>
      <c r="BY48" s="271"/>
      <c r="BZ48" s="270"/>
      <c r="CA48" s="264"/>
      <c r="CB48" s="265"/>
      <c r="CC48" s="270"/>
      <c r="CD48" s="264"/>
      <c r="CE48" s="265"/>
      <c r="CF48" s="267"/>
      <c r="CG48" s="264"/>
      <c r="CH48" s="318"/>
      <c r="CI48" s="270"/>
      <c r="CJ48" s="264"/>
      <c r="CK48" s="272"/>
      <c r="CL48" s="264"/>
      <c r="CM48" s="374"/>
      <c r="CN48" s="273"/>
      <c r="CO48" s="274"/>
      <c r="CP48" s="275">
        <f t="shared" si="1"/>
        <v>0</v>
      </c>
      <c r="CQ48" s="265"/>
      <c r="CR48" s="276"/>
      <c r="CS48" s="265"/>
      <c r="CT48" s="276"/>
      <c r="CU48" s="265"/>
      <c r="CV48" s="276"/>
      <c r="CW48" s="265"/>
      <c r="CX48" s="276"/>
      <c r="CY48" s="242"/>
      <c r="CZ48" s="276"/>
      <c r="DA48" s="276"/>
      <c r="DB48" s="276"/>
      <c r="DC48" s="276"/>
      <c r="DD48" s="276"/>
      <c r="DE48" s="276"/>
      <c r="DF48" s="276"/>
      <c r="DG48" s="265"/>
      <c r="DH48" s="276"/>
      <c r="DI48" s="265"/>
      <c r="DJ48" s="276"/>
      <c r="DK48" s="265"/>
      <c r="DL48" s="276"/>
      <c r="DM48" s="265"/>
      <c r="DN48" s="276"/>
      <c r="DO48" s="265"/>
      <c r="DP48" s="276"/>
      <c r="DQ48" s="264"/>
      <c r="DR48" s="273"/>
      <c r="DS48" s="334"/>
      <c r="DT48" s="273"/>
      <c r="DU48" s="334"/>
      <c r="DV48" s="584"/>
      <c r="DW48" s="334"/>
      <c r="DX48" s="277"/>
      <c r="DY48" s="264"/>
      <c r="DZ48" s="318"/>
      <c r="EA48" s="264"/>
      <c r="EB48" s="578"/>
      <c r="EC48" s="264"/>
      <c r="ED48" s="278"/>
      <c r="EE48" s="264"/>
      <c r="EF48" s="406"/>
      <c r="EG48" s="96"/>
      <c r="EH48" s="279"/>
      <c r="EI48" s="251">
        <f>SUMPRODUCT(D48:EH48,'Raigarh R'!D48:EH48)</f>
        <v>0</v>
      </c>
      <c r="EJ48" s="3"/>
      <c r="EK48" s="3"/>
      <c r="ER48" s="64" t="s">
        <v>64</v>
      </c>
      <c r="ES48" s="61">
        <f t="shared" si="6"/>
        <v>0</v>
      </c>
      <c r="ET48" s="24">
        <f t="shared" si="5"/>
        <v>0</v>
      </c>
    </row>
    <row r="49" spans="2:150" hidden="1">
      <c r="B49" s="65">
        <f t="shared" si="3"/>
        <v>44</v>
      </c>
      <c r="C49" s="3"/>
      <c r="D49" s="262"/>
      <c r="E49" s="263"/>
      <c r="F49" s="264"/>
      <c r="G49" s="262"/>
      <c r="H49" s="263"/>
      <c r="I49" s="264"/>
      <c r="J49" s="322"/>
      <c r="K49" s="263"/>
      <c r="L49" s="264"/>
      <c r="M49" s="322"/>
      <c r="N49" s="263"/>
      <c r="O49" s="264"/>
      <c r="P49" s="416"/>
      <c r="Q49" s="263"/>
      <c r="R49" s="264"/>
      <c r="S49" s="265"/>
      <c r="T49" s="263"/>
      <c r="U49" s="264"/>
      <c r="V49" s="425"/>
      <c r="W49" s="263"/>
      <c r="X49" s="264"/>
      <c r="Y49" s="262"/>
      <c r="Z49" s="264"/>
      <c r="AA49" s="381"/>
      <c r="AB49" s="265"/>
      <c r="AC49" s="266"/>
      <c r="AD49" s="264"/>
      <c r="AE49" s="361"/>
      <c r="AF49" s="266"/>
      <c r="AG49" s="264"/>
      <c r="AH49" s="262"/>
      <c r="AI49" s="267"/>
      <c r="AJ49" s="264"/>
      <c r="AK49" s="262"/>
      <c r="AL49" s="267"/>
      <c r="AM49" s="264"/>
      <c r="AN49" s="262"/>
      <c r="AO49" s="267"/>
      <c r="AP49" s="264"/>
      <c r="AQ49" s="262"/>
      <c r="AR49" s="267"/>
      <c r="AS49" s="264"/>
      <c r="AT49" s="388"/>
      <c r="AU49" s="268"/>
      <c r="AV49" s="265"/>
      <c r="AW49" s="266"/>
      <c r="AX49" s="264"/>
      <c r="AY49" s="265"/>
      <c r="AZ49" s="266"/>
      <c r="BA49" s="264"/>
      <c r="BB49" s="262"/>
      <c r="BC49" s="267"/>
      <c r="BD49" s="264"/>
      <c r="BE49" s="262"/>
      <c r="BF49" s="267"/>
      <c r="BG49" s="264"/>
      <c r="BH49" s="262"/>
      <c r="BI49" s="267"/>
      <c r="BJ49" s="264"/>
      <c r="BK49" s="388"/>
      <c r="BL49" s="268"/>
      <c r="BM49" s="262"/>
      <c r="BN49" s="267"/>
      <c r="BO49" s="264"/>
      <c r="BP49" s="266"/>
      <c r="BQ49" s="267"/>
      <c r="BR49" s="264"/>
      <c r="BS49" s="269"/>
      <c r="BT49" s="270"/>
      <c r="BU49" s="264"/>
      <c r="BV49" s="281"/>
      <c r="BW49" s="270"/>
      <c r="BX49" s="264"/>
      <c r="BY49" s="271"/>
      <c r="BZ49" s="270"/>
      <c r="CA49" s="264"/>
      <c r="CB49" s="265"/>
      <c r="CC49" s="270"/>
      <c r="CD49" s="264"/>
      <c r="CE49" s="265"/>
      <c r="CF49" s="267"/>
      <c r="CG49" s="264"/>
      <c r="CH49" s="318"/>
      <c r="CI49" s="270"/>
      <c r="CJ49" s="264"/>
      <c r="CK49" s="272"/>
      <c r="CL49" s="264"/>
      <c r="CM49" s="374"/>
      <c r="CN49" s="273"/>
      <c r="CO49" s="274"/>
      <c r="CP49" s="275">
        <f t="shared" si="1"/>
        <v>0</v>
      </c>
      <c r="CQ49" s="265"/>
      <c r="CR49" s="276"/>
      <c r="CS49" s="265"/>
      <c r="CT49" s="276"/>
      <c r="CU49" s="265"/>
      <c r="CV49" s="276"/>
      <c r="CW49" s="265"/>
      <c r="CX49" s="276"/>
      <c r="CY49" s="242"/>
      <c r="CZ49" s="276"/>
      <c r="DA49" s="276"/>
      <c r="DB49" s="276"/>
      <c r="DC49" s="276"/>
      <c r="DD49" s="276"/>
      <c r="DE49" s="276"/>
      <c r="DF49" s="276"/>
      <c r="DG49" s="265"/>
      <c r="DH49" s="276"/>
      <c r="DI49" s="265"/>
      <c r="DJ49" s="276"/>
      <c r="DK49" s="265"/>
      <c r="DL49" s="276"/>
      <c r="DM49" s="265"/>
      <c r="DN49" s="276"/>
      <c r="DO49" s="265"/>
      <c r="DP49" s="276"/>
      <c r="DQ49" s="264"/>
      <c r="DR49" s="273"/>
      <c r="DS49" s="334"/>
      <c r="DT49" s="273"/>
      <c r="DU49" s="334"/>
      <c r="DV49" s="584"/>
      <c r="DW49" s="334"/>
      <c r="DX49" s="277"/>
      <c r="DY49" s="264"/>
      <c r="DZ49" s="318"/>
      <c r="EA49" s="264"/>
      <c r="EB49" s="578"/>
      <c r="EC49" s="264"/>
      <c r="ED49" s="278"/>
      <c r="EE49" s="264"/>
      <c r="EF49" s="406"/>
      <c r="EG49" s="96"/>
      <c r="EH49" s="279"/>
      <c r="EI49" s="251">
        <f>SUMPRODUCT(D49:EH49,'Raigarh R'!D49:EH49)</f>
        <v>0</v>
      </c>
      <c r="EJ49" s="3"/>
      <c r="EK49" s="3"/>
      <c r="ER49" s="64" t="s">
        <v>65</v>
      </c>
      <c r="ES49" s="61">
        <f t="shared" si="6"/>
        <v>0</v>
      </c>
      <c r="ET49" s="24">
        <f t="shared" si="5"/>
        <v>0</v>
      </c>
    </row>
    <row r="50" spans="2:150" ht="15" hidden="1" customHeight="1">
      <c r="B50" s="65">
        <f t="shared" si="3"/>
        <v>45</v>
      </c>
      <c r="C50" s="3"/>
      <c r="D50" s="262"/>
      <c r="E50" s="263"/>
      <c r="F50" s="264"/>
      <c r="G50" s="262"/>
      <c r="H50" s="263"/>
      <c r="I50" s="264"/>
      <c r="J50" s="322"/>
      <c r="K50" s="263"/>
      <c r="L50" s="264"/>
      <c r="M50" s="322"/>
      <c r="N50" s="263"/>
      <c r="O50" s="264"/>
      <c r="P50" s="416"/>
      <c r="Q50" s="263"/>
      <c r="R50" s="264"/>
      <c r="S50" s="265"/>
      <c r="T50" s="263"/>
      <c r="U50" s="264"/>
      <c r="V50" s="425"/>
      <c r="W50" s="263"/>
      <c r="X50" s="264"/>
      <c r="Y50" s="262"/>
      <c r="Z50" s="264"/>
      <c r="AA50" s="381"/>
      <c r="AB50" s="265"/>
      <c r="AC50" s="266"/>
      <c r="AD50" s="264"/>
      <c r="AE50" s="361"/>
      <c r="AF50" s="266"/>
      <c r="AG50" s="264"/>
      <c r="AH50" s="262"/>
      <c r="AI50" s="267"/>
      <c r="AJ50" s="264"/>
      <c r="AK50" s="262"/>
      <c r="AL50" s="267"/>
      <c r="AM50" s="264"/>
      <c r="AN50" s="262"/>
      <c r="AO50" s="267"/>
      <c r="AP50" s="264"/>
      <c r="AQ50" s="262"/>
      <c r="AR50" s="267"/>
      <c r="AS50" s="264"/>
      <c r="AT50" s="388"/>
      <c r="AU50" s="268"/>
      <c r="AV50" s="265"/>
      <c r="AW50" s="266"/>
      <c r="AX50" s="264"/>
      <c r="AY50" s="265"/>
      <c r="AZ50" s="266"/>
      <c r="BA50" s="264"/>
      <c r="BB50" s="262"/>
      <c r="BC50" s="267"/>
      <c r="BD50" s="264"/>
      <c r="BE50" s="262"/>
      <c r="BF50" s="267"/>
      <c r="BG50" s="264"/>
      <c r="BH50" s="262"/>
      <c r="BI50" s="267"/>
      <c r="BJ50" s="264"/>
      <c r="BK50" s="388"/>
      <c r="BL50" s="268"/>
      <c r="BM50" s="262"/>
      <c r="BN50" s="267"/>
      <c r="BO50" s="264"/>
      <c r="BP50" s="266"/>
      <c r="BQ50" s="267"/>
      <c r="BR50" s="264"/>
      <c r="BS50" s="269"/>
      <c r="BT50" s="270"/>
      <c r="BU50" s="264"/>
      <c r="BV50" s="281"/>
      <c r="BW50" s="270"/>
      <c r="BX50" s="264"/>
      <c r="BY50" s="271"/>
      <c r="BZ50" s="270"/>
      <c r="CA50" s="264"/>
      <c r="CB50" s="265"/>
      <c r="CC50" s="270"/>
      <c r="CD50" s="264"/>
      <c r="CE50" s="265"/>
      <c r="CF50" s="267"/>
      <c r="CG50" s="264"/>
      <c r="CH50" s="318"/>
      <c r="CI50" s="270"/>
      <c r="CJ50" s="264"/>
      <c r="CK50" s="272"/>
      <c r="CL50" s="264"/>
      <c r="CM50" s="374"/>
      <c r="CN50" s="273"/>
      <c r="CO50" s="274"/>
      <c r="CP50" s="275">
        <f t="shared" si="1"/>
        <v>0</v>
      </c>
      <c r="CQ50" s="265"/>
      <c r="CR50" s="276"/>
      <c r="CS50" s="265"/>
      <c r="CT50" s="276"/>
      <c r="CU50" s="265"/>
      <c r="CV50" s="276"/>
      <c r="CW50" s="265"/>
      <c r="CX50" s="276"/>
      <c r="CY50" s="242"/>
      <c r="CZ50" s="276"/>
      <c r="DA50" s="242"/>
      <c r="DB50" s="276"/>
      <c r="DC50" s="242"/>
      <c r="DD50" s="276"/>
      <c r="DE50" s="242"/>
      <c r="DF50" s="276"/>
      <c r="DG50" s="265"/>
      <c r="DH50" s="276"/>
      <c r="DI50" s="265"/>
      <c r="DJ50" s="276"/>
      <c r="DK50" s="265"/>
      <c r="DL50" s="276"/>
      <c r="DM50" s="265"/>
      <c r="DN50" s="276"/>
      <c r="DO50" s="265"/>
      <c r="DP50" s="276"/>
      <c r="DQ50" s="264"/>
      <c r="DR50" s="273"/>
      <c r="DS50" s="334"/>
      <c r="DT50" s="273"/>
      <c r="DU50" s="334"/>
      <c r="DV50" s="584"/>
      <c r="DW50" s="334"/>
      <c r="DX50" s="277"/>
      <c r="DY50" s="264"/>
      <c r="DZ50" s="318"/>
      <c r="EA50" s="264"/>
      <c r="EB50" s="578"/>
      <c r="EC50" s="264"/>
      <c r="ED50" s="278"/>
      <c r="EE50" s="264"/>
      <c r="EF50" s="406"/>
      <c r="EG50" s="96"/>
      <c r="EH50" s="279"/>
      <c r="EI50" s="251">
        <f>SUMPRODUCT(D50:EH50,'Raigarh R'!D50:EH50)</f>
        <v>0</v>
      </c>
      <c r="EJ50" s="3"/>
      <c r="EK50" s="3"/>
      <c r="ER50" s="64" t="s">
        <v>66</v>
      </c>
      <c r="ES50" s="61">
        <f t="shared" si="6"/>
        <v>0</v>
      </c>
      <c r="ET50" s="24">
        <f t="shared" si="5"/>
        <v>0</v>
      </c>
    </row>
    <row r="51" spans="2:150" ht="15" hidden="1" customHeight="1">
      <c r="B51" s="65">
        <f t="shared" si="3"/>
        <v>46</v>
      </c>
      <c r="C51" s="3"/>
      <c r="D51" s="262"/>
      <c r="E51" s="263"/>
      <c r="F51" s="264"/>
      <c r="G51" s="262"/>
      <c r="H51" s="263"/>
      <c r="I51" s="264"/>
      <c r="J51" s="322"/>
      <c r="K51" s="263"/>
      <c r="L51" s="264"/>
      <c r="M51" s="322"/>
      <c r="N51" s="263"/>
      <c r="O51" s="264"/>
      <c r="P51" s="416"/>
      <c r="Q51" s="263"/>
      <c r="R51" s="264"/>
      <c r="S51" s="265"/>
      <c r="T51" s="263"/>
      <c r="U51" s="264"/>
      <c r="V51" s="425"/>
      <c r="W51" s="263"/>
      <c r="X51" s="264"/>
      <c r="Y51" s="262"/>
      <c r="Z51" s="264"/>
      <c r="AA51" s="381"/>
      <c r="AB51" s="265"/>
      <c r="AC51" s="266"/>
      <c r="AD51" s="264"/>
      <c r="AE51" s="361"/>
      <c r="AF51" s="266"/>
      <c r="AG51" s="264"/>
      <c r="AH51" s="262"/>
      <c r="AI51" s="267"/>
      <c r="AJ51" s="264"/>
      <c r="AK51" s="262"/>
      <c r="AL51" s="267"/>
      <c r="AM51" s="264"/>
      <c r="AN51" s="262"/>
      <c r="AO51" s="267"/>
      <c r="AP51" s="264"/>
      <c r="AQ51" s="262"/>
      <c r="AR51" s="267"/>
      <c r="AS51" s="264"/>
      <c r="AT51" s="388"/>
      <c r="AU51" s="268"/>
      <c r="AV51" s="265"/>
      <c r="AW51" s="266"/>
      <c r="AX51" s="264"/>
      <c r="AY51" s="265"/>
      <c r="AZ51" s="266"/>
      <c r="BA51" s="264"/>
      <c r="BB51" s="262"/>
      <c r="BC51" s="267"/>
      <c r="BD51" s="264"/>
      <c r="BE51" s="262"/>
      <c r="BF51" s="267"/>
      <c r="BG51" s="264"/>
      <c r="BH51" s="262"/>
      <c r="BI51" s="267"/>
      <c r="BJ51" s="264"/>
      <c r="BK51" s="388"/>
      <c r="BL51" s="268"/>
      <c r="BM51" s="262"/>
      <c r="BN51" s="267"/>
      <c r="BO51" s="264"/>
      <c r="BP51" s="266"/>
      <c r="BQ51" s="267"/>
      <c r="BR51" s="264"/>
      <c r="BS51" s="269"/>
      <c r="BT51" s="270"/>
      <c r="BU51" s="264"/>
      <c r="BV51" s="281"/>
      <c r="BW51" s="270"/>
      <c r="BX51" s="264"/>
      <c r="BY51" s="271"/>
      <c r="BZ51" s="270"/>
      <c r="CA51" s="264"/>
      <c r="CB51" s="265"/>
      <c r="CC51" s="270"/>
      <c r="CD51" s="264"/>
      <c r="CE51" s="265"/>
      <c r="CF51" s="267"/>
      <c r="CG51" s="264"/>
      <c r="CH51" s="318">
        <f t="shared" ref="CH51:CH68" si="7">CF51</f>
        <v>0</v>
      </c>
      <c r="CI51" s="270"/>
      <c r="CJ51" s="264"/>
      <c r="CK51" s="272"/>
      <c r="CL51" s="264"/>
      <c r="CM51" s="374"/>
      <c r="CN51" s="273"/>
      <c r="CO51" s="274"/>
      <c r="CP51" s="275">
        <f t="shared" si="1"/>
        <v>0</v>
      </c>
      <c r="CQ51" s="265"/>
      <c r="CR51" s="276"/>
      <c r="CS51" s="265"/>
      <c r="CT51" s="276"/>
      <c r="CU51" s="265"/>
      <c r="CV51" s="276"/>
      <c r="CW51" s="265"/>
      <c r="CX51" s="276"/>
      <c r="CY51" s="242"/>
      <c r="CZ51" s="276"/>
      <c r="DA51" s="276"/>
      <c r="DB51" s="276"/>
      <c r="DC51" s="276"/>
      <c r="DD51" s="276"/>
      <c r="DE51" s="276"/>
      <c r="DF51" s="276"/>
      <c r="DG51" s="265"/>
      <c r="DH51" s="276"/>
      <c r="DI51" s="265"/>
      <c r="DJ51" s="276"/>
      <c r="DK51" s="265"/>
      <c r="DL51" s="276"/>
      <c r="DM51" s="265"/>
      <c r="DN51" s="276"/>
      <c r="DO51" s="265"/>
      <c r="DP51" s="276"/>
      <c r="DQ51" s="264"/>
      <c r="DR51" s="273"/>
      <c r="DS51" s="334"/>
      <c r="DT51" s="273"/>
      <c r="DU51" s="334"/>
      <c r="DV51" s="584"/>
      <c r="DW51" s="334"/>
      <c r="DX51" s="277"/>
      <c r="DY51" s="264"/>
      <c r="DZ51" s="318"/>
      <c r="EA51" s="264"/>
      <c r="EB51" s="578"/>
      <c r="EC51" s="264"/>
      <c r="ED51" s="278"/>
      <c r="EE51" s="264"/>
      <c r="EF51" s="406"/>
      <c r="EG51" s="96"/>
      <c r="EH51" s="279"/>
      <c r="EI51" s="251">
        <f>SUMPRODUCT(D51:EH51,'Raigarh R'!D51:EH51)</f>
        <v>0</v>
      </c>
      <c r="EJ51" s="3"/>
      <c r="EK51" s="3"/>
      <c r="ER51" s="64" t="s">
        <v>67</v>
      </c>
      <c r="ES51" s="61">
        <f t="shared" si="6"/>
        <v>0</v>
      </c>
      <c r="ET51" s="24">
        <f t="shared" si="5"/>
        <v>0</v>
      </c>
    </row>
    <row r="52" spans="2:150" ht="15" hidden="1" customHeight="1">
      <c r="B52" s="65">
        <f t="shared" si="3"/>
        <v>47</v>
      </c>
      <c r="C52" s="61"/>
      <c r="D52" s="262"/>
      <c r="E52" s="263"/>
      <c r="F52" s="264"/>
      <c r="G52" s="262"/>
      <c r="H52" s="263"/>
      <c r="I52" s="264"/>
      <c r="J52" s="322"/>
      <c r="K52" s="263"/>
      <c r="L52" s="264"/>
      <c r="M52" s="322"/>
      <c r="N52" s="263"/>
      <c r="O52" s="264"/>
      <c r="P52" s="416"/>
      <c r="Q52" s="263"/>
      <c r="R52" s="264"/>
      <c r="S52" s="265"/>
      <c r="T52" s="263"/>
      <c r="U52" s="264"/>
      <c r="V52" s="425"/>
      <c r="W52" s="263"/>
      <c r="X52" s="264"/>
      <c r="Y52" s="262"/>
      <c r="Z52" s="264"/>
      <c r="AA52" s="381"/>
      <c r="AB52" s="265"/>
      <c r="AC52" s="266"/>
      <c r="AD52" s="264"/>
      <c r="AE52" s="361"/>
      <c r="AF52" s="266"/>
      <c r="AG52" s="264"/>
      <c r="AH52" s="262"/>
      <c r="AI52" s="267"/>
      <c r="AJ52" s="264"/>
      <c r="AK52" s="262"/>
      <c r="AL52" s="267"/>
      <c r="AM52" s="264"/>
      <c r="AN52" s="262"/>
      <c r="AO52" s="267"/>
      <c r="AP52" s="264"/>
      <c r="AQ52" s="262"/>
      <c r="AR52" s="267"/>
      <c r="AS52" s="264"/>
      <c r="AT52" s="388"/>
      <c r="AU52" s="268"/>
      <c r="AV52" s="265"/>
      <c r="AW52" s="266"/>
      <c r="AX52" s="264"/>
      <c r="AY52" s="265"/>
      <c r="AZ52" s="266"/>
      <c r="BA52" s="264"/>
      <c r="BB52" s="262"/>
      <c r="BC52" s="267"/>
      <c r="BD52" s="264"/>
      <c r="BE52" s="262"/>
      <c r="BF52" s="267"/>
      <c r="BG52" s="264"/>
      <c r="BH52" s="262"/>
      <c r="BI52" s="267"/>
      <c r="BJ52" s="264"/>
      <c r="BK52" s="388"/>
      <c r="BL52" s="268"/>
      <c r="BM52" s="262"/>
      <c r="BN52" s="267"/>
      <c r="BO52" s="264"/>
      <c r="BP52" s="266"/>
      <c r="BQ52" s="267"/>
      <c r="BR52" s="264"/>
      <c r="BS52" s="269"/>
      <c r="BT52" s="270"/>
      <c r="BU52" s="264"/>
      <c r="BV52" s="281"/>
      <c r="BW52" s="270"/>
      <c r="BX52" s="264"/>
      <c r="BY52" s="271"/>
      <c r="BZ52" s="270"/>
      <c r="CA52" s="264"/>
      <c r="CB52" s="265"/>
      <c r="CC52" s="270"/>
      <c r="CD52" s="264"/>
      <c r="CE52" s="265"/>
      <c r="CF52" s="267"/>
      <c r="CG52" s="264"/>
      <c r="CH52" s="318">
        <f t="shared" si="7"/>
        <v>0</v>
      </c>
      <c r="CI52" s="270"/>
      <c r="CJ52" s="264"/>
      <c r="CK52" s="272"/>
      <c r="CL52" s="264"/>
      <c r="CM52" s="374"/>
      <c r="CN52" s="273"/>
      <c r="CO52" s="274"/>
      <c r="CP52" s="275">
        <f t="shared" si="1"/>
        <v>0</v>
      </c>
      <c r="CQ52" s="265"/>
      <c r="CR52" s="276"/>
      <c r="CS52" s="265"/>
      <c r="CT52" s="276"/>
      <c r="CU52" s="265"/>
      <c r="CV52" s="276"/>
      <c r="CW52" s="265"/>
      <c r="CX52" s="276"/>
      <c r="CY52" s="242"/>
      <c r="CZ52" s="276"/>
      <c r="DA52" s="276"/>
      <c r="DB52" s="276"/>
      <c r="DC52" s="276"/>
      <c r="DD52" s="276"/>
      <c r="DE52" s="276"/>
      <c r="DF52" s="276"/>
      <c r="DG52" s="265"/>
      <c r="DH52" s="276"/>
      <c r="DI52" s="265"/>
      <c r="DJ52" s="276"/>
      <c r="DK52" s="265"/>
      <c r="DL52" s="276"/>
      <c r="DM52" s="265"/>
      <c r="DN52" s="276"/>
      <c r="DO52" s="265"/>
      <c r="DP52" s="276"/>
      <c r="DQ52" s="264"/>
      <c r="DR52" s="273"/>
      <c r="DS52" s="334"/>
      <c r="DT52" s="273"/>
      <c r="DU52" s="334"/>
      <c r="DV52" s="584"/>
      <c r="DW52" s="334"/>
      <c r="DX52" s="277"/>
      <c r="DY52" s="264"/>
      <c r="DZ52" s="318"/>
      <c r="EA52" s="264"/>
      <c r="EB52" s="578"/>
      <c r="EC52" s="264"/>
      <c r="ED52" s="278"/>
      <c r="EE52" s="264"/>
      <c r="EF52" s="406"/>
      <c r="EG52" s="96"/>
      <c r="EH52" s="279"/>
      <c r="EI52" s="251">
        <f>SUMPRODUCT(D52:EH52,'Raigarh R'!D52:EH52)</f>
        <v>0</v>
      </c>
      <c r="EJ52" s="3"/>
      <c r="EK52" s="3"/>
      <c r="ER52" s="64" t="s">
        <v>68</v>
      </c>
      <c r="ES52" s="61">
        <f t="shared" si="6"/>
        <v>0</v>
      </c>
      <c r="ET52" s="24">
        <f t="shared" si="5"/>
        <v>0</v>
      </c>
    </row>
    <row r="53" spans="2:150" ht="15" hidden="1" customHeight="1">
      <c r="B53" s="65">
        <f t="shared" si="3"/>
        <v>48</v>
      </c>
      <c r="C53" s="61"/>
      <c r="D53" s="262"/>
      <c r="E53" s="263"/>
      <c r="F53" s="264"/>
      <c r="G53" s="262"/>
      <c r="H53" s="263"/>
      <c r="I53" s="264"/>
      <c r="J53" s="322"/>
      <c r="K53" s="263"/>
      <c r="L53" s="264"/>
      <c r="M53" s="322"/>
      <c r="N53" s="263"/>
      <c r="O53" s="264"/>
      <c r="P53" s="416"/>
      <c r="Q53" s="263"/>
      <c r="R53" s="264"/>
      <c r="S53" s="265"/>
      <c r="T53" s="263"/>
      <c r="U53" s="264"/>
      <c r="V53" s="425"/>
      <c r="W53" s="263"/>
      <c r="X53" s="264"/>
      <c r="Y53" s="262"/>
      <c r="Z53" s="264"/>
      <c r="AA53" s="381"/>
      <c r="AB53" s="265"/>
      <c r="AC53" s="266"/>
      <c r="AD53" s="264"/>
      <c r="AE53" s="361"/>
      <c r="AF53" s="266"/>
      <c r="AG53" s="264"/>
      <c r="AH53" s="262"/>
      <c r="AI53" s="267"/>
      <c r="AJ53" s="264"/>
      <c r="AK53" s="262"/>
      <c r="AL53" s="267"/>
      <c r="AM53" s="264"/>
      <c r="AN53" s="262"/>
      <c r="AO53" s="267"/>
      <c r="AP53" s="264"/>
      <c r="AQ53" s="262"/>
      <c r="AR53" s="267"/>
      <c r="AS53" s="264"/>
      <c r="AT53" s="388"/>
      <c r="AU53" s="268"/>
      <c r="AV53" s="265"/>
      <c r="AW53" s="266"/>
      <c r="AX53" s="264"/>
      <c r="AY53" s="265"/>
      <c r="AZ53" s="266"/>
      <c r="BA53" s="264"/>
      <c r="BB53" s="262"/>
      <c r="BC53" s="267"/>
      <c r="BD53" s="264"/>
      <c r="BE53" s="262"/>
      <c r="BF53" s="267"/>
      <c r="BG53" s="264"/>
      <c r="BH53" s="262"/>
      <c r="BI53" s="267"/>
      <c r="BJ53" s="264"/>
      <c r="BK53" s="388"/>
      <c r="BL53" s="268"/>
      <c r="BM53" s="262"/>
      <c r="BN53" s="267"/>
      <c r="BO53" s="264"/>
      <c r="BP53" s="266"/>
      <c r="BQ53" s="267"/>
      <c r="BR53" s="264"/>
      <c r="BS53" s="269"/>
      <c r="BT53" s="270"/>
      <c r="BU53" s="264"/>
      <c r="BV53" s="281"/>
      <c r="BW53" s="270"/>
      <c r="BX53" s="264"/>
      <c r="BY53" s="271"/>
      <c r="BZ53" s="270"/>
      <c r="CA53" s="264"/>
      <c r="CB53" s="265"/>
      <c r="CC53" s="270"/>
      <c r="CD53" s="264"/>
      <c r="CE53" s="265"/>
      <c r="CF53" s="267"/>
      <c r="CG53" s="264"/>
      <c r="CH53" s="318">
        <f t="shared" si="7"/>
        <v>0</v>
      </c>
      <c r="CI53" s="270"/>
      <c r="CJ53" s="264"/>
      <c r="CK53" s="272"/>
      <c r="CL53" s="264"/>
      <c r="CM53" s="374"/>
      <c r="CN53" s="273"/>
      <c r="CO53" s="274"/>
      <c r="CP53" s="275">
        <f t="shared" si="1"/>
        <v>0</v>
      </c>
      <c r="CQ53" s="265"/>
      <c r="CR53" s="276"/>
      <c r="CS53" s="265"/>
      <c r="CT53" s="276"/>
      <c r="CU53" s="265"/>
      <c r="CV53" s="276"/>
      <c r="CW53" s="265"/>
      <c r="CX53" s="276"/>
      <c r="CY53" s="242"/>
      <c r="CZ53" s="276"/>
      <c r="DA53" s="276"/>
      <c r="DB53" s="276"/>
      <c r="DC53" s="276"/>
      <c r="DD53" s="276"/>
      <c r="DE53" s="276"/>
      <c r="DF53" s="276"/>
      <c r="DG53" s="265"/>
      <c r="DH53" s="276"/>
      <c r="DI53" s="265"/>
      <c r="DJ53" s="276"/>
      <c r="DK53" s="265"/>
      <c r="DL53" s="276"/>
      <c r="DM53" s="265"/>
      <c r="DN53" s="276"/>
      <c r="DO53" s="265"/>
      <c r="DP53" s="276"/>
      <c r="DQ53" s="264"/>
      <c r="DR53" s="273"/>
      <c r="DS53" s="334"/>
      <c r="DT53" s="273"/>
      <c r="DU53" s="334"/>
      <c r="DV53" s="584"/>
      <c r="DW53" s="334"/>
      <c r="DX53" s="277"/>
      <c r="DY53" s="264"/>
      <c r="DZ53" s="318"/>
      <c r="EA53" s="264"/>
      <c r="EB53" s="578"/>
      <c r="EC53" s="264"/>
      <c r="ED53" s="278"/>
      <c r="EE53" s="264"/>
      <c r="EF53" s="406"/>
      <c r="EG53" s="96"/>
      <c r="EH53" s="279"/>
      <c r="EI53" s="251">
        <f>SUMPRODUCT(D53:EH53,'Raigarh R'!D53:EH53)</f>
        <v>0</v>
      </c>
      <c r="EJ53" s="3"/>
      <c r="EK53" s="3"/>
      <c r="ER53" s="64" t="s">
        <v>69</v>
      </c>
      <c r="ES53" s="61">
        <f t="shared" si="6"/>
        <v>0</v>
      </c>
      <c r="ET53" s="24">
        <f t="shared" si="5"/>
        <v>0</v>
      </c>
    </row>
    <row r="54" spans="2:150" ht="15" hidden="1" customHeight="1">
      <c r="B54" s="65">
        <f t="shared" si="3"/>
        <v>49</v>
      </c>
      <c r="C54" s="61"/>
      <c r="D54" s="262"/>
      <c r="E54" s="263"/>
      <c r="F54" s="264"/>
      <c r="G54" s="262"/>
      <c r="H54" s="263"/>
      <c r="I54" s="264"/>
      <c r="J54" s="322"/>
      <c r="K54" s="263"/>
      <c r="L54" s="264"/>
      <c r="M54" s="322"/>
      <c r="N54" s="263"/>
      <c r="O54" s="264"/>
      <c r="P54" s="416"/>
      <c r="Q54" s="263"/>
      <c r="R54" s="264"/>
      <c r="S54" s="265"/>
      <c r="T54" s="263"/>
      <c r="U54" s="264"/>
      <c r="V54" s="425"/>
      <c r="W54" s="263"/>
      <c r="X54" s="264"/>
      <c r="Y54" s="262"/>
      <c r="Z54" s="264"/>
      <c r="AA54" s="381"/>
      <c r="AB54" s="265"/>
      <c r="AC54" s="266"/>
      <c r="AD54" s="264"/>
      <c r="AE54" s="361"/>
      <c r="AF54" s="266"/>
      <c r="AG54" s="264"/>
      <c r="AH54" s="262"/>
      <c r="AI54" s="267"/>
      <c r="AJ54" s="264"/>
      <c r="AK54" s="262"/>
      <c r="AL54" s="267"/>
      <c r="AM54" s="264"/>
      <c r="AN54" s="262"/>
      <c r="AO54" s="267"/>
      <c r="AP54" s="264"/>
      <c r="AQ54" s="262"/>
      <c r="AR54" s="267"/>
      <c r="AS54" s="264"/>
      <c r="AT54" s="388"/>
      <c r="AU54" s="268"/>
      <c r="AV54" s="265"/>
      <c r="AW54" s="266"/>
      <c r="AX54" s="264"/>
      <c r="AY54" s="265"/>
      <c r="AZ54" s="266"/>
      <c r="BA54" s="264"/>
      <c r="BB54" s="262"/>
      <c r="BC54" s="267"/>
      <c r="BD54" s="264"/>
      <c r="BE54" s="262"/>
      <c r="BF54" s="267"/>
      <c r="BG54" s="264"/>
      <c r="BH54" s="262"/>
      <c r="BI54" s="267"/>
      <c r="BJ54" s="264"/>
      <c r="BK54" s="388"/>
      <c r="BL54" s="268"/>
      <c r="BM54" s="262"/>
      <c r="BN54" s="267"/>
      <c r="BO54" s="264"/>
      <c r="BP54" s="266"/>
      <c r="BQ54" s="267"/>
      <c r="BR54" s="264"/>
      <c r="BS54" s="269"/>
      <c r="BT54" s="270"/>
      <c r="BU54" s="264"/>
      <c r="BV54" s="281"/>
      <c r="BW54" s="270"/>
      <c r="BX54" s="264"/>
      <c r="BY54" s="271"/>
      <c r="BZ54" s="270"/>
      <c r="CA54" s="264"/>
      <c r="CB54" s="265"/>
      <c r="CC54" s="270"/>
      <c r="CD54" s="264"/>
      <c r="CE54" s="265"/>
      <c r="CF54" s="267"/>
      <c r="CG54" s="264"/>
      <c r="CH54" s="318">
        <f t="shared" si="7"/>
        <v>0</v>
      </c>
      <c r="CI54" s="270"/>
      <c r="CJ54" s="264"/>
      <c r="CK54" s="272"/>
      <c r="CL54" s="264"/>
      <c r="CM54" s="374"/>
      <c r="CN54" s="273"/>
      <c r="CO54" s="274"/>
      <c r="CP54" s="275">
        <f t="shared" si="1"/>
        <v>0</v>
      </c>
      <c r="CQ54" s="265"/>
      <c r="CR54" s="276"/>
      <c r="CS54" s="265"/>
      <c r="CT54" s="276"/>
      <c r="CU54" s="265"/>
      <c r="CV54" s="276"/>
      <c r="CW54" s="265"/>
      <c r="CX54" s="276"/>
      <c r="CY54" s="242"/>
      <c r="CZ54" s="276"/>
      <c r="DA54" s="276"/>
      <c r="DB54" s="276"/>
      <c r="DC54" s="276"/>
      <c r="DD54" s="276"/>
      <c r="DE54" s="276"/>
      <c r="DF54" s="276"/>
      <c r="DG54" s="265"/>
      <c r="DH54" s="276"/>
      <c r="DI54" s="265"/>
      <c r="DJ54" s="276"/>
      <c r="DK54" s="265"/>
      <c r="DL54" s="276"/>
      <c r="DM54" s="265"/>
      <c r="DN54" s="276"/>
      <c r="DO54" s="265"/>
      <c r="DP54" s="276"/>
      <c r="DQ54" s="264"/>
      <c r="DR54" s="273"/>
      <c r="DS54" s="334"/>
      <c r="DT54" s="273"/>
      <c r="DU54" s="334"/>
      <c r="DV54" s="584"/>
      <c r="DW54" s="334"/>
      <c r="DX54" s="277"/>
      <c r="DY54" s="264"/>
      <c r="DZ54" s="318"/>
      <c r="EA54" s="264"/>
      <c r="EB54" s="578"/>
      <c r="EC54" s="264"/>
      <c r="ED54" s="278"/>
      <c r="EE54" s="264"/>
      <c r="EF54" s="406"/>
      <c r="EG54" s="96"/>
      <c r="EH54" s="279"/>
      <c r="EI54" s="251">
        <f>SUMPRODUCT(D54:EH54,'Raigarh R'!D54:EH54)</f>
        <v>0</v>
      </c>
      <c r="EJ54" s="3"/>
      <c r="EK54" s="3"/>
      <c r="ER54" s="64" t="s">
        <v>70</v>
      </c>
      <c r="ES54" s="61">
        <f t="shared" si="6"/>
        <v>0</v>
      </c>
      <c r="ET54" s="24">
        <f t="shared" si="5"/>
        <v>0</v>
      </c>
    </row>
    <row r="55" spans="2:150" ht="15" hidden="1" customHeight="1">
      <c r="B55" s="65">
        <f t="shared" si="3"/>
        <v>50</v>
      </c>
      <c r="C55" s="61"/>
      <c r="D55" s="262"/>
      <c r="E55" s="263"/>
      <c r="F55" s="264"/>
      <c r="G55" s="262"/>
      <c r="H55" s="263"/>
      <c r="I55" s="264"/>
      <c r="J55" s="322"/>
      <c r="K55" s="263"/>
      <c r="L55" s="264"/>
      <c r="M55" s="322"/>
      <c r="N55" s="263"/>
      <c r="O55" s="264"/>
      <c r="P55" s="416"/>
      <c r="Q55" s="263"/>
      <c r="R55" s="264"/>
      <c r="S55" s="265"/>
      <c r="T55" s="263"/>
      <c r="U55" s="264"/>
      <c r="V55" s="425"/>
      <c r="W55" s="263"/>
      <c r="X55" s="264"/>
      <c r="Y55" s="262"/>
      <c r="Z55" s="264"/>
      <c r="AA55" s="381"/>
      <c r="AB55" s="265"/>
      <c r="AC55" s="266"/>
      <c r="AD55" s="264"/>
      <c r="AE55" s="361"/>
      <c r="AF55" s="266"/>
      <c r="AG55" s="264"/>
      <c r="AH55" s="262"/>
      <c r="AI55" s="267"/>
      <c r="AJ55" s="264"/>
      <c r="AK55" s="262"/>
      <c r="AL55" s="267"/>
      <c r="AM55" s="264"/>
      <c r="AN55" s="262"/>
      <c r="AO55" s="267"/>
      <c r="AP55" s="264"/>
      <c r="AQ55" s="262"/>
      <c r="AR55" s="267"/>
      <c r="AS55" s="264"/>
      <c r="AT55" s="388"/>
      <c r="AU55" s="268"/>
      <c r="AV55" s="265"/>
      <c r="AW55" s="266"/>
      <c r="AX55" s="264"/>
      <c r="AY55" s="265"/>
      <c r="AZ55" s="266"/>
      <c r="BA55" s="264"/>
      <c r="BB55" s="262"/>
      <c r="BC55" s="267"/>
      <c r="BD55" s="264"/>
      <c r="BE55" s="262"/>
      <c r="BF55" s="267"/>
      <c r="BG55" s="264"/>
      <c r="BH55" s="262"/>
      <c r="BI55" s="267"/>
      <c r="BJ55" s="264"/>
      <c r="BK55" s="388"/>
      <c r="BL55" s="268"/>
      <c r="BM55" s="262"/>
      <c r="BN55" s="267"/>
      <c r="BO55" s="264"/>
      <c r="BP55" s="266"/>
      <c r="BQ55" s="267"/>
      <c r="BR55" s="264"/>
      <c r="BS55" s="269"/>
      <c r="BT55" s="270"/>
      <c r="BU55" s="264"/>
      <c r="BV55" s="281"/>
      <c r="BW55" s="270"/>
      <c r="BX55" s="264"/>
      <c r="BY55" s="271"/>
      <c r="BZ55" s="270"/>
      <c r="CA55" s="264"/>
      <c r="CB55" s="265"/>
      <c r="CC55" s="270"/>
      <c r="CD55" s="264"/>
      <c r="CE55" s="265"/>
      <c r="CF55" s="267"/>
      <c r="CG55" s="264"/>
      <c r="CH55" s="318">
        <f t="shared" si="7"/>
        <v>0</v>
      </c>
      <c r="CI55" s="270"/>
      <c r="CJ55" s="264"/>
      <c r="CK55" s="272"/>
      <c r="CL55" s="264"/>
      <c r="CM55" s="374"/>
      <c r="CN55" s="273"/>
      <c r="CO55" s="274"/>
      <c r="CP55" s="275">
        <f t="shared" si="1"/>
        <v>0</v>
      </c>
      <c r="CQ55" s="265"/>
      <c r="CR55" s="276"/>
      <c r="CS55" s="265"/>
      <c r="CT55" s="276"/>
      <c r="CU55" s="265"/>
      <c r="CV55" s="276"/>
      <c r="CW55" s="265"/>
      <c r="CX55" s="276"/>
      <c r="CY55" s="242"/>
      <c r="CZ55" s="276"/>
      <c r="DA55" s="276"/>
      <c r="DB55" s="276"/>
      <c r="DC55" s="276"/>
      <c r="DD55" s="276"/>
      <c r="DE55" s="276"/>
      <c r="DF55" s="276"/>
      <c r="DG55" s="265"/>
      <c r="DH55" s="276"/>
      <c r="DI55" s="265"/>
      <c r="DJ55" s="276"/>
      <c r="DK55" s="265"/>
      <c r="DL55" s="276"/>
      <c r="DM55" s="265"/>
      <c r="DN55" s="276"/>
      <c r="DO55" s="265"/>
      <c r="DP55" s="276"/>
      <c r="DQ55" s="264"/>
      <c r="DR55" s="273"/>
      <c r="DS55" s="334"/>
      <c r="DT55" s="273"/>
      <c r="DU55" s="334"/>
      <c r="DV55" s="584"/>
      <c r="DW55" s="334"/>
      <c r="DX55" s="277"/>
      <c r="DY55" s="264"/>
      <c r="DZ55" s="318"/>
      <c r="EA55" s="264"/>
      <c r="EB55" s="578"/>
      <c r="EC55" s="264"/>
      <c r="ED55" s="278"/>
      <c r="EE55" s="264"/>
      <c r="EF55" s="406"/>
      <c r="EG55" s="96"/>
      <c r="EH55" s="279"/>
      <c r="EI55" s="251">
        <f>SUMPRODUCT(D55:EH55,'Raigarh R'!D55:EH55)</f>
        <v>0</v>
      </c>
      <c r="EJ55" s="3"/>
      <c r="EK55" s="3"/>
      <c r="ER55" s="64" t="s">
        <v>71</v>
      </c>
      <c r="ES55" s="61">
        <f t="shared" si="6"/>
        <v>0</v>
      </c>
      <c r="ET55" s="24">
        <f t="shared" si="5"/>
        <v>0</v>
      </c>
    </row>
    <row r="56" spans="2:150" ht="15" hidden="1" customHeight="1">
      <c r="B56" s="65">
        <f t="shared" si="3"/>
        <v>51</v>
      </c>
      <c r="C56" s="61"/>
      <c r="D56" s="262"/>
      <c r="E56" s="263"/>
      <c r="F56" s="264"/>
      <c r="G56" s="262"/>
      <c r="H56" s="263"/>
      <c r="I56" s="264"/>
      <c r="J56" s="322"/>
      <c r="K56" s="263"/>
      <c r="L56" s="264"/>
      <c r="M56" s="322"/>
      <c r="N56" s="263"/>
      <c r="O56" s="264"/>
      <c r="P56" s="416"/>
      <c r="Q56" s="263"/>
      <c r="R56" s="264"/>
      <c r="S56" s="265"/>
      <c r="T56" s="263"/>
      <c r="U56" s="264"/>
      <c r="V56" s="425"/>
      <c r="W56" s="263"/>
      <c r="X56" s="264"/>
      <c r="Y56" s="262"/>
      <c r="Z56" s="264"/>
      <c r="AA56" s="381"/>
      <c r="AB56" s="265"/>
      <c r="AC56" s="266"/>
      <c r="AD56" s="264"/>
      <c r="AE56" s="361"/>
      <c r="AF56" s="266"/>
      <c r="AG56" s="264"/>
      <c r="AH56" s="262"/>
      <c r="AI56" s="267"/>
      <c r="AJ56" s="264"/>
      <c r="AK56" s="262"/>
      <c r="AL56" s="267"/>
      <c r="AM56" s="264"/>
      <c r="AN56" s="262"/>
      <c r="AO56" s="267"/>
      <c r="AP56" s="264"/>
      <c r="AQ56" s="262"/>
      <c r="AR56" s="267"/>
      <c r="AS56" s="264"/>
      <c r="AT56" s="388"/>
      <c r="AU56" s="268"/>
      <c r="AV56" s="265"/>
      <c r="AW56" s="266"/>
      <c r="AX56" s="264"/>
      <c r="AY56" s="265"/>
      <c r="AZ56" s="266"/>
      <c r="BA56" s="264"/>
      <c r="BB56" s="262"/>
      <c r="BC56" s="267"/>
      <c r="BD56" s="264"/>
      <c r="BE56" s="262"/>
      <c r="BF56" s="267"/>
      <c r="BG56" s="264"/>
      <c r="BH56" s="262"/>
      <c r="BI56" s="267"/>
      <c r="BJ56" s="264"/>
      <c r="BK56" s="388"/>
      <c r="BL56" s="268"/>
      <c r="BM56" s="262"/>
      <c r="BN56" s="267"/>
      <c r="BO56" s="264"/>
      <c r="BP56" s="266"/>
      <c r="BQ56" s="267"/>
      <c r="BR56" s="264"/>
      <c r="BS56" s="269"/>
      <c r="BT56" s="270"/>
      <c r="BU56" s="264"/>
      <c r="BV56" s="281"/>
      <c r="BW56" s="270"/>
      <c r="BX56" s="264"/>
      <c r="BY56" s="271"/>
      <c r="BZ56" s="270"/>
      <c r="CA56" s="264"/>
      <c r="CB56" s="265"/>
      <c r="CC56" s="270"/>
      <c r="CD56" s="264"/>
      <c r="CE56" s="265"/>
      <c r="CF56" s="267"/>
      <c r="CG56" s="264"/>
      <c r="CH56" s="318">
        <f t="shared" si="7"/>
        <v>0</v>
      </c>
      <c r="CI56" s="270"/>
      <c r="CJ56" s="264"/>
      <c r="CK56" s="272"/>
      <c r="CL56" s="264"/>
      <c r="CM56" s="374"/>
      <c r="CN56" s="273"/>
      <c r="CO56" s="274"/>
      <c r="CP56" s="275">
        <f t="shared" si="1"/>
        <v>0</v>
      </c>
      <c r="CQ56" s="265"/>
      <c r="CR56" s="276"/>
      <c r="CS56" s="265"/>
      <c r="CT56" s="276"/>
      <c r="CU56" s="265"/>
      <c r="CV56" s="276"/>
      <c r="CW56" s="265"/>
      <c r="CX56" s="276"/>
      <c r="CY56" s="242"/>
      <c r="CZ56" s="276"/>
      <c r="DA56" s="276"/>
      <c r="DB56" s="276"/>
      <c r="DC56" s="276"/>
      <c r="DD56" s="276"/>
      <c r="DE56" s="276"/>
      <c r="DF56" s="276"/>
      <c r="DG56" s="265"/>
      <c r="DH56" s="276"/>
      <c r="DI56" s="265"/>
      <c r="DJ56" s="276"/>
      <c r="DK56" s="265"/>
      <c r="DL56" s="276"/>
      <c r="DM56" s="265"/>
      <c r="DN56" s="276"/>
      <c r="DO56" s="265"/>
      <c r="DP56" s="276"/>
      <c r="DQ56" s="264"/>
      <c r="DR56" s="273"/>
      <c r="DS56" s="334"/>
      <c r="DT56" s="273"/>
      <c r="DU56" s="334"/>
      <c r="DV56" s="584"/>
      <c r="DW56" s="334"/>
      <c r="DX56" s="277"/>
      <c r="DY56" s="264"/>
      <c r="DZ56" s="318"/>
      <c r="EA56" s="264"/>
      <c r="EB56" s="578"/>
      <c r="EC56" s="264"/>
      <c r="ED56" s="278"/>
      <c r="EE56" s="264"/>
      <c r="EF56" s="406"/>
      <c r="EG56" s="96"/>
      <c r="EH56" s="279"/>
      <c r="EI56" s="251">
        <f>SUMPRODUCT(D56:EH56,'Raigarh R'!D56:EH56)</f>
        <v>0</v>
      </c>
      <c r="EJ56" s="3"/>
      <c r="EK56" s="3"/>
      <c r="ER56" s="64" t="s">
        <v>72</v>
      </c>
      <c r="ES56" s="61">
        <f t="shared" si="6"/>
        <v>0</v>
      </c>
      <c r="ET56" s="24">
        <f t="shared" si="5"/>
        <v>0</v>
      </c>
    </row>
    <row r="57" spans="2:150" ht="15" hidden="1" customHeight="1">
      <c r="B57" s="65">
        <f t="shared" si="3"/>
        <v>52</v>
      </c>
      <c r="C57" s="61"/>
      <c r="D57" s="262"/>
      <c r="E57" s="263"/>
      <c r="F57" s="264"/>
      <c r="G57" s="262"/>
      <c r="H57" s="263"/>
      <c r="I57" s="264"/>
      <c r="J57" s="322"/>
      <c r="K57" s="263"/>
      <c r="L57" s="264"/>
      <c r="M57" s="322"/>
      <c r="N57" s="263"/>
      <c r="O57" s="264"/>
      <c r="P57" s="416"/>
      <c r="Q57" s="263"/>
      <c r="R57" s="264"/>
      <c r="S57" s="265"/>
      <c r="T57" s="263"/>
      <c r="U57" s="264"/>
      <c r="V57" s="425"/>
      <c r="W57" s="263"/>
      <c r="X57" s="264"/>
      <c r="Y57" s="262"/>
      <c r="Z57" s="264"/>
      <c r="AA57" s="381"/>
      <c r="AB57" s="265"/>
      <c r="AC57" s="266"/>
      <c r="AD57" s="264"/>
      <c r="AE57" s="361"/>
      <c r="AF57" s="266"/>
      <c r="AG57" s="264"/>
      <c r="AH57" s="262"/>
      <c r="AI57" s="267"/>
      <c r="AJ57" s="264"/>
      <c r="AK57" s="262"/>
      <c r="AL57" s="267"/>
      <c r="AM57" s="264"/>
      <c r="AN57" s="262"/>
      <c r="AO57" s="267"/>
      <c r="AP57" s="264"/>
      <c r="AQ57" s="262"/>
      <c r="AR57" s="267"/>
      <c r="AS57" s="264"/>
      <c r="AT57" s="388"/>
      <c r="AU57" s="268"/>
      <c r="AV57" s="265"/>
      <c r="AW57" s="266"/>
      <c r="AX57" s="264"/>
      <c r="AY57" s="265"/>
      <c r="AZ57" s="266"/>
      <c r="BA57" s="264"/>
      <c r="BB57" s="262"/>
      <c r="BC57" s="267"/>
      <c r="BD57" s="264"/>
      <c r="BE57" s="262"/>
      <c r="BF57" s="267"/>
      <c r="BG57" s="264"/>
      <c r="BH57" s="262"/>
      <c r="BI57" s="267"/>
      <c r="BJ57" s="264"/>
      <c r="BK57" s="388"/>
      <c r="BL57" s="268"/>
      <c r="BM57" s="262"/>
      <c r="BN57" s="267"/>
      <c r="BO57" s="264"/>
      <c r="BP57" s="266"/>
      <c r="BQ57" s="267"/>
      <c r="BR57" s="264"/>
      <c r="BS57" s="269"/>
      <c r="BT57" s="270"/>
      <c r="BU57" s="264"/>
      <c r="BV57" s="281"/>
      <c r="BW57" s="270"/>
      <c r="BX57" s="264"/>
      <c r="BY57" s="271"/>
      <c r="BZ57" s="270"/>
      <c r="CA57" s="264"/>
      <c r="CB57" s="265"/>
      <c r="CC57" s="270"/>
      <c r="CD57" s="264"/>
      <c r="CE57" s="265"/>
      <c r="CF57" s="267"/>
      <c r="CG57" s="264"/>
      <c r="CH57" s="318">
        <f t="shared" si="7"/>
        <v>0</v>
      </c>
      <c r="CI57" s="270"/>
      <c r="CJ57" s="264"/>
      <c r="CK57" s="272"/>
      <c r="CL57" s="264"/>
      <c r="CM57" s="374"/>
      <c r="CN57" s="273"/>
      <c r="CO57" s="274"/>
      <c r="CP57" s="275">
        <f t="shared" si="1"/>
        <v>0</v>
      </c>
      <c r="CQ57" s="265"/>
      <c r="CR57" s="276"/>
      <c r="CS57" s="265"/>
      <c r="CT57" s="276"/>
      <c r="CU57" s="265"/>
      <c r="CV57" s="276"/>
      <c r="CW57" s="265"/>
      <c r="CX57" s="276"/>
      <c r="CY57" s="242"/>
      <c r="CZ57" s="276"/>
      <c r="DA57" s="276"/>
      <c r="DB57" s="276"/>
      <c r="DC57" s="276"/>
      <c r="DD57" s="276"/>
      <c r="DE57" s="276"/>
      <c r="DF57" s="276"/>
      <c r="DG57" s="265"/>
      <c r="DH57" s="276"/>
      <c r="DI57" s="265"/>
      <c r="DJ57" s="276"/>
      <c r="DK57" s="265"/>
      <c r="DL57" s="276"/>
      <c r="DM57" s="265"/>
      <c r="DN57" s="276"/>
      <c r="DO57" s="265"/>
      <c r="DP57" s="276"/>
      <c r="DQ57" s="264"/>
      <c r="DR57" s="273"/>
      <c r="DS57" s="334"/>
      <c r="DT57" s="273"/>
      <c r="DU57" s="334"/>
      <c r="DV57" s="584"/>
      <c r="DW57" s="334"/>
      <c r="DX57" s="277"/>
      <c r="DY57" s="264"/>
      <c r="DZ57" s="318"/>
      <c r="EA57" s="264"/>
      <c r="EB57" s="578"/>
      <c r="EC57" s="264"/>
      <c r="ED57" s="278"/>
      <c r="EE57" s="264"/>
      <c r="EF57" s="406"/>
      <c r="EG57" s="96"/>
      <c r="EH57" s="279"/>
      <c r="EI57" s="251">
        <f>SUMPRODUCT(D57:EH57,'Raigarh R'!D57:EH57)</f>
        <v>0</v>
      </c>
      <c r="EJ57" s="3"/>
      <c r="EK57" s="3"/>
      <c r="ER57" s="64" t="s">
        <v>73</v>
      </c>
      <c r="ES57" s="61">
        <f t="shared" si="6"/>
        <v>0</v>
      </c>
      <c r="ET57" s="24">
        <f t="shared" si="5"/>
        <v>0</v>
      </c>
    </row>
    <row r="58" spans="2:150" ht="15" hidden="1" customHeight="1">
      <c r="B58" s="65">
        <f t="shared" si="3"/>
        <v>53</v>
      </c>
      <c r="C58" s="61"/>
      <c r="D58" s="262"/>
      <c r="E58" s="263"/>
      <c r="F58" s="264"/>
      <c r="G58" s="262"/>
      <c r="H58" s="263"/>
      <c r="I58" s="264"/>
      <c r="J58" s="322"/>
      <c r="K58" s="263"/>
      <c r="L58" s="264"/>
      <c r="M58" s="322"/>
      <c r="N58" s="263"/>
      <c r="O58" s="264"/>
      <c r="P58" s="416"/>
      <c r="Q58" s="263"/>
      <c r="R58" s="264"/>
      <c r="S58" s="265"/>
      <c r="T58" s="263"/>
      <c r="U58" s="264"/>
      <c r="V58" s="425"/>
      <c r="W58" s="263"/>
      <c r="X58" s="264"/>
      <c r="Y58" s="262"/>
      <c r="Z58" s="264"/>
      <c r="AA58" s="381"/>
      <c r="AB58" s="265"/>
      <c r="AC58" s="266"/>
      <c r="AD58" s="264"/>
      <c r="AE58" s="361"/>
      <c r="AF58" s="266"/>
      <c r="AG58" s="264"/>
      <c r="AH58" s="262"/>
      <c r="AI58" s="267"/>
      <c r="AJ58" s="264"/>
      <c r="AK58" s="262"/>
      <c r="AL58" s="267"/>
      <c r="AM58" s="264"/>
      <c r="AN58" s="262"/>
      <c r="AO58" s="267"/>
      <c r="AP58" s="264"/>
      <c r="AQ58" s="262"/>
      <c r="AR58" s="267"/>
      <c r="AS58" s="264"/>
      <c r="AT58" s="388"/>
      <c r="AU58" s="268"/>
      <c r="AV58" s="265"/>
      <c r="AW58" s="266"/>
      <c r="AX58" s="264"/>
      <c r="AY58" s="265"/>
      <c r="AZ58" s="266"/>
      <c r="BA58" s="264"/>
      <c r="BB58" s="262"/>
      <c r="BC58" s="267"/>
      <c r="BD58" s="264"/>
      <c r="BE58" s="262"/>
      <c r="BF58" s="267"/>
      <c r="BG58" s="264"/>
      <c r="BH58" s="262"/>
      <c r="BI58" s="267"/>
      <c r="BJ58" s="264"/>
      <c r="BK58" s="388"/>
      <c r="BL58" s="268"/>
      <c r="BM58" s="262"/>
      <c r="BN58" s="267"/>
      <c r="BO58" s="264"/>
      <c r="BP58" s="266"/>
      <c r="BQ58" s="267"/>
      <c r="BR58" s="264"/>
      <c r="BS58" s="269"/>
      <c r="BT58" s="270"/>
      <c r="BU58" s="264"/>
      <c r="BV58" s="281"/>
      <c r="BW58" s="270"/>
      <c r="BX58" s="264"/>
      <c r="BY58" s="271"/>
      <c r="BZ58" s="270"/>
      <c r="CA58" s="264"/>
      <c r="CB58" s="265"/>
      <c r="CC58" s="270"/>
      <c r="CD58" s="264"/>
      <c r="CE58" s="265"/>
      <c r="CF58" s="267"/>
      <c r="CG58" s="264"/>
      <c r="CH58" s="318">
        <f t="shared" si="7"/>
        <v>0</v>
      </c>
      <c r="CI58" s="270"/>
      <c r="CJ58" s="264"/>
      <c r="CK58" s="272"/>
      <c r="CL58" s="264"/>
      <c r="CM58" s="374"/>
      <c r="CN58" s="273"/>
      <c r="CO58" s="274"/>
      <c r="CP58" s="275">
        <f t="shared" si="1"/>
        <v>0</v>
      </c>
      <c r="CQ58" s="265"/>
      <c r="CR58" s="276"/>
      <c r="CS58" s="265"/>
      <c r="CT58" s="276"/>
      <c r="CU58" s="265"/>
      <c r="CV58" s="276"/>
      <c r="CW58" s="265"/>
      <c r="CX58" s="276"/>
      <c r="CY58" s="242"/>
      <c r="CZ58" s="276"/>
      <c r="DA58" s="276"/>
      <c r="DB58" s="276"/>
      <c r="DC58" s="276"/>
      <c r="DD58" s="276"/>
      <c r="DE58" s="276"/>
      <c r="DF58" s="276"/>
      <c r="DG58" s="265"/>
      <c r="DH58" s="276"/>
      <c r="DI58" s="265"/>
      <c r="DJ58" s="276"/>
      <c r="DK58" s="265"/>
      <c r="DL58" s="276"/>
      <c r="DM58" s="265"/>
      <c r="DN58" s="276"/>
      <c r="DO58" s="265"/>
      <c r="DP58" s="276"/>
      <c r="DQ58" s="264"/>
      <c r="DR58" s="273"/>
      <c r="DS58" s="334"/>
      <c r="DT58" s="273"/>
      <c r="DU58" s="334"/>
      <c r="DV58" s="584"/>
      <c r="DW58" s="334"/>
      <c r="DX58" s="277"/>
      <c r="DY58" s="264"/>
      <c r="DZ58" s="318"/>
      <c r="EA58" s="264"/>
      <c r="EB58" s="578"/>
      <c r="EC58" s="264"/>
      <c r="ED58" s="278"/>
      <c r="EE58" s="264"/>
      <c r="EF58" s="406"/>
      <c r="EG58" s="96"/>
      <c r="EH58" s="279"/>
      <c r="EI58" s="251">
        <f>SUMPRODUCT(D58:EH58,'Raigarh R'!D58:EH58)</f>
        <v>0</v>
      </c>
      <c r="EJ58" s="3"/>
      <c r="EK58" s="3"/>
      <c r="ER58" s="64" t="s">
        <v>74</v>
      </c>
      <c r="ES58" s="61">
        <f t="shared" si="6"/>
        <v>0</v>
      </c>
      <c r="ET58" s="24">
        <f t="shared" si="5"/>
        <v>0</v>
      </c>
    </row>
    <row r="59" spans="2:150" ht="15" hidden="1" customHeight="1">
      <c r="B59" s="65">
        <f t="shared" si="3"/>
        <v>54</v>
      </c>
      <c r="C59" s="61"/>
      <c r="D59" s="262"/>
      <c r="E59" s="263"/>
      <c r="F59" s="264"/>
      <c r="G59" s="262"/>
      <c r="H59" s="263"/>
      <c r="I59" s="264"/>
      <c r="J59" s="322"/>
      <c r="K59" s="263"/>
      <c r="L59" s="264"/>
      <c r="M59" s="322"/>
      <c r="N59" s="263"/>
      <c r="O59" s="264"/>
      <c r="P59" s="416"/>
      <c r="Q59" s="263"/>
      <c r="R59" s="264"/>
      <c r="S59" s="265"/>
      <c r="T59" s="263"/>
      <c r="U59" s="264"/>
      <c r="V59" s="425"/>
      <c r="W59" s="263"/>
      <c r="X59" s="264"/>
      <c r="Y59" s="262"/>
      <c r="Z59" s="264"/>
      <c r="AA59" s="381"/>
      <c r="AB59" s="265"/>
      <c r="AC59" s="266"/>
      <c r="AD59" s="264"/>
      <c r="AE59" s="361"/>
      <c r="AF59" s="266"/>
      <c r="AG59" s="264"/>
      <c r="AH59" s="262"/>
      <c r="AI59" s="267"/>
      <c r="AJ59" s="264"/>
      <c r="AK59" s="262"/>
      <c r="AL59" s="267"/>
      <c r="AM59" s="264"/>
      <c r="AN59" s="262"/>
      <c r="AO59" s="267"/>
      <c r="AP59" s="264"/>
      <c r="AQ59" s="262"/>
      <c r="AR59" s="267"/>
      <c r="AS59" s="264"/>
      <c r="AT59" s="388"/>
      <c r="AU59" s="268"/>
      <c r="AV59" s="265"/>
      <c r="AW59" s="266"/>
      <c r="AX59" s="264"/>
      <c r="AY59" s="265"/>
      <c r="AZ59" s="266"/>
      <c r="BA59" s="264"/>
      <c r="BB59" s="262"/>
      <c r="BC59" s="267"/>
      <c r="BD59" s="264"/>
      <c r="BE59" s="262"/>
      <c r="BF59" s="267"/>
      <c r="BG59" s="264"/>
      <c r="BH59" s="262"/>
      <c r="BI59" s="267"/>
      <c r="BJ59" s="264"/>
      <c r="BK59" s="388"/>
      <c r="BL59" s="268"/>
      <c r="BM59" s="262"/>
      <c r="BN59" s="267"/>
      <c r="BO59" s="264"/>
      <c r="BP59" s="266"/>
      <c r="BQ59" s="267"/>
      <c r="BR59" s="264"/>
      <c r="BS59" s="269"/>
      <c r="BT59" s="270"/>
      <c r="BU59" s="264"/>
      <c r="BV59" s="281"/>
      <c r="BW59" s="270"/>
      <c r="BX59" s="264"/>
      <c r="BY59" s="271"/>
      <c r="BZ59" s="270"/>
      <c r="CA59" s="264"/>
      <c r="CB59" s="265"/>
      <c r="CC59" s="270"/>
      <c r="CD59" s="264"/>
      <c r="CE59" s="265"/>
      <c r="CF59" s="267"/>
      <c r="CG59" s="264"/>
      <c r="CH59" s="318">
        <f t="shared" si="7"/>
        <v>0</v>
      </c>
      <c r="CI59" s="270"/>
      <c r="CJ59" s="264"/>
      <c r="CK59" s="272"/>
      <c r="CL59" s="264"/>
      <c r="CM59" s="374"/>
      <c r="CN59" s="273"/>
      <c r="CO59" s="274"/>
      <c r="CP59" s="275">
        <f t="shared" si="1"/>
        <v>0</v>
      </c>
      <c r="CQ59" s="265"/>
      <c r="CR59" s="276"/>
      <c r="CS59" s="265"/>
      <c r="CT59" s="276"/>
      <c r="CU59" s="265"/>
      <c r="CV59" s="276"/>
      <c r="CW59" s="265"/>
      <c r="CX59" s="276"/>
      <c r="CY59" s="242"/>
      <c r="CZ59" s="276"/>
      <c r="DA59" s="276"/>
      <c r="DB59" s="276"/>
      <c r="DC59" s="276"/>
      <c r="DD59" s="276"/>
      <c r="DE59" s="276"/>
      <c r="DF59" s="276"/>
      <c r="DG59" s="265"/>
      <c r="DH59" s="276"/>
      <c r="DI59" s="265"/>
      <c r="DJ59" s="276"/>
      <c r="DK59" s="265"/>
      <c r="DL59" s="276"/>
      <c r="DM59" s="265"/>
      <c r="DN59" s="276"/>
      <c r="DO59" s="265"/>
      <c r="DP59" s="276"/>
      <c r="DQ59" s="264"/>
      <c r="DR59" s="273"/>
      <c r="DS59" s="334"/>
      <c r="DT59" s="273"/>
      <c r="DU59" s="334"/>
      <c r="DV59" s="584"/>
      <c r="DW59" s="334"/>
      <c r="DX59" s="277"/>
      <c r="DY59" s="264"/>
      <c r="DZ59" s="318"/>
      <c r="EA59" s="264"/>
      <c r="EB59" s="578"/>
      <c r="EC59" s="264"/>
      <c r="ED59" s="278"/>
      <c r="EE59" s="264"/>
      <c r="EF59" s="406"/>
      <c r="EG59" s="96"/>
      <c r="EH59" s="279"/>
      <c r="EI59" s="251">
        <f>SUMPRODUCT(D59:EH59,'Raigarh R'!D59:EH59)</f>
        <v>0</v>
      </c>
      <c r="EJ59" s="3"/>
      <c r="EK59" s="3"/>
      <c r="ER59" s="64" t="s">
        <v>75</v>
      </c>
      <c r="ES59" s="61">
        <f t="shared" si="6"/>
        <v>0</v>
      </c>
      <c r="ET59" s="24">
        <f t="shared" si="5"/>
        <v>0</v>
      </c>
    </row>
    <row r="60" spans="2:150" ht="15" hidden="1" customHeight="1">
      <c r="B60" s="65">
        <f t="shared" si="3"/>
        <v>55</v>
      </c>
      <c r="C60" s="61"/>
      <c r="D60" s="262"/>
      <c r="E60" s="263"/>
      <c r="F60" s="264"/>
      <c r="G60" s="262"/>
      <c r="H60" s="263"/>
      <c r="I60" s="264"/>
      <c r="J60" s="322"/>
      <c r="K60" s="263"/>
      <c r="L60" s="264"/>
      <c r="M60" s="322"/>
      <c r="N60" s="263"/>
      <c r="O60" s="264"/>
      <c r="P60" s="416"/>
      <c r="Q60" s="263"/>
      <c r="R60" s="264"/>
      <c r="S60" s="265"/>
      <c r="T60" s="263"/>
      <c r="U60" s="264"/>
      <c r="V60" s="425"/>
      <c r="W60" s="263"/>
      <c r="X60" s="264"/>
      <c r="Y60" s="262"/>
      <c r="Z60" s="264"/>
      <c r="AA60" s="381"/>
      <c r="AB60" s="265"/>
      <c r="AC60" s="266"/>
      <c r="AD60" s="264"/>
      <c r="AE60" s="361"/>
      <c r="AF60" s="266"/>
      <c r="AG60" s="264"/>
      <c r="AH60" s="262"/>
      <c r="AI60" s="267"/>
      <c r="AJ60" s="264"/>
      <c r="AK60" s="262"/>
      <c r="AL60" s="267"/>
      <c r="AM60" s="264"/>
      <c r="AN60" s="262"/>
      <c r="AO60" s="267"/>
      <c r="AP60" s="264"/>
      <c r="AQ60" s="262"/>
      <c r="AR60" s="267"/>
      <c r="AS60" s="264"/>
      <c r="AT60" s="388"/>
      <c r="AU60" s="268"/>
      <c r="AV60" s="265"/>
      <c r="AW60" s="266"/>
      <c r="AX60" s="264"/>
      <c r="AY60" s="265"/>
      <c r="AZ60" s="266"/>
      <c r="BA60" s="264"/>
      <c r="BB60" s="262"/>
      <c r="BC60" s="267"/>
      <c r="BD60" s="264"/>
      <c r="BE60" s="262"/>
      <c r="BF60" s="267"/>
      <c r="BG60" s="264"/>
      <c r="BH60" s="262"/>
      <c r="BI60" s="267"/>
      <c r="BJ60" s="264"/>
      <c r="BK60" s="388"/>
      <c r="BL60" s="268"/>
      <c r="BM60" s="262"/>
      <c r="BN60" s="267"/>
      <c r="BO60" s="264"/>
      <c r="BP60" s="266"/>
      <c r="BQ60" s="267"/>
      <c r="BR60" s="264"/>
      <c r="BS60" s="269"/>
      <c r="BT60" s="270"/>
      <c r="BU60" s="264"/>
      <c r="BV60" s="281"/>
      <c r="BW60" s="270"/>
      <c r="BX60" s="264"/>
      <c r="BY60" s="271"/>
      <c r="BZ60" s="270"/>
      <c r="CA60" s="264"/>
      <c r="CB60" s="265"/>
      <c r="CC60" s="270"/>
      <c r="CD60" s="264"/>
      <c r="CE60" s="265"/>
      <c r="CF60" s="267"/>
      <c r="CG60" s="264"/>
      <c r="CH60" s="318">
        <f t="shared" si="7"/>
        <v>0</v>
      </c>
      <c r="CI60" s="270"/>
      <c r="CJ60" s="264"/>
      <c r="CK60" s="272"/>
      <c r="CL60" s="264"/>
      <c r="CM60" s="374"/>
      <c r="CN60" s="273"/>
      <c r="CO60" s="274"/>
      <c r="CP60" s="275">
        <f t="shared" si="1"/>
        <v>0</v>
      </c>
      <c r="CQ60" s="265"/>
      <c r="CR60" s="276"/>
      <c r="CS60" s="265"/>
      <c r="CT60" s="276"/>
      <c r="CU60" s="265"/>
      <c r="CV60" s="276"/>
      <c r="CW60" s="265"/>
      <c r="CX60" s="276"/>
      <c r="CY60" s="242"/>
      <c r="CZ60" s="276"/>
      <c r="DA60" s="276"/>
      <c r="DB60" s="276"/>
      <c r="DC60" s="276"/>
      <c r="DD60" s="276"/>
      <c r="DE60" s="276"/>
      <c r="DF60" s="276"/>
      <c r="DG60" s="265"/>
      <c r="DH60" s="276"/>
      <c r="DI60" s="265"/>
      <c r="DJ60" s="276"/>
      <c r="DK60" s="265"/>
      <c r="DL60" s="276"/>
      <c r="DM60" s="265"/>
      <c r="DN60" s="276"/>
      <c r="DO60" s="265"/>
      <c r="DP60" s="276"/>
      <c r="DQ60" s="264"/>
      <c r="DR60" s="273"/>
      <c r="DS60" s="334"/>
      <c r="DT60" s="273"/>
      <c r="DU60" s="334"/>
      <c r="DV60" s="584"/>
      <c r="DW60" s="334"/>
      <c r="DX60" s="277"/>
      <c r="DY60" s="264"/>
      <c r="DZ60" s="318"/>
      <c r="EA60" s="264"/>
      <c r="EB60" s="578"/>
      <c r="EC60" s="264"/>
      <c r="ED60" s="280"/>
      <c r="EE60" s="264"/>
      <c r="EF60" s="406"/>
      <c r="EG60" s="96"/>
      <c r="EH60" s="279"/>
      <c r="EI60" s="251">
        <f>SUMPRODUCT(D60:EH60,'Raigarh R'!D60:EH60)</f>
        <v>0</v>
      </c>
      <c r="EJ60" s="3"/>
      <c r="EK60" s="3"/>
      <c r="ER60" s="64" t="s">
        <v>76</v>
      </c>
      <c r="ES60" s="61">
        <f t="shared" si="6"/>
        <v>0</v>
      </c>
      <c r="ET60" s="24">
        <f t="shared" si="5"/>
        <v>0</v>
      </c>
    </row>
    <row r="61" spans="2:150" ht="15" hidden="1" customHeight="1">
      <c r="B61" s="65">
        <f t="shared" si="3"/>
        <v>56</v>
      </c>
      <c r="C61" s="61"/>
      <c r="D61" s="262"/>
      <c r="E61" s="263"/>
      <c r="F61" s="264"/>
      <c r="G61" s="262"/>
      <c r="H61" s="263"/>
      <c r="I61" s="264"/>
      <c r="J61" s="322"/>
      <c r="K61" s="263"/>
      <c r="L61" s="264"/>
      <c r="M61" s="322"/>
      <c r="N61" s="263"/>
      <c r="O61" s="264"/>
      <c r="P61" s="416"/>
      <c r="Q61" s="263"/>
      <c r="R61" s="264"/>
      <c r="S61" s="265"/>
      <c r="T61" s="263"/>
      <c r="U61" s="264"/>
      <c r="V61" s="425"/>
      <c r="W61" s="263"/>
      <c r="X61" s="264"/>
      <c r="Y61" s="262"/>
      <c r="Z61" s="264"/>
      <c r="AA61" s="381"/>
      <c r="AB61" s="265"/>
      <c r="AC61" s="266"/>
      <c r="AD61" s="264"/>
      <c r="AE61" s="361"/>
      <c r="AF61" s="266"/>
      <c r="AG61" s="264"/>
      <c r="AH61" s="262"/>
      <c r="AI61" s="267"/>
      <c r="AJ61" s="264"/>
      <c r="AK61" s="262"/>
      <c r="AL61" s="267"/>
      <c r="AM61" s="264"/>
      <c r="AN61" s="262"/>
      <c r="AO61" s="267"/>
      <c r="AP61" s="264"/>
      <c r="AQ61" s="262"/>
      <c r="AR61" s="267"/>
      <c r="AS61" s="264"/>
      <c r="AT61" s="388"/>
      <c r="AU61" s="268"/>
      <c r="AV61" s="265"/>
      <c r="AW61" s="266"/>
      <c r="AX61" s="264"/>
      <c r="AY61" s="265"/>
      <c r="AZ61" s="266"/>
      <c r="BA61" s="264"/>
      <c r="BB61" s="262"/>
      <c r="BC61" s="267"/>
      <c r="BD61" s="264"/>
      <c r="BE61" s="262"/>
      <c r="BF61" s="267"/>
      <c r="BG61" s="264"/>
      <c r="BH61" s="262"/>
      <c r="BI61" s="267"/>
      <c r="BJ61" s="264"/>
      <c r="BK61" s="388"/>
      <c r="BL61" s="268"/>
      <c r="BM61" s="262"/>
      <c r="BN61" s="267"/>
      <c r="BO61" s="264"/>
      <c r="BP61" s="266"/>
      <c r="BQ61" s="267"/>
      <c r="BR61" s="264"/>
      <c r="BS61" s="269"/>
      <c r="BT61" s="270"/>
      <c r="BU61" s="264"/>
      <c r="BV61" s="281"/>
      <c r="BW61" s="270"/>
      <c r="BX61" s="264"/>
      <c r="BY61" s="271"/>
      <c r="BZ61" s="270"/>
      <c r="CA61" s="264"/>
      <c r="CB61" s="265"/>
      <c r="CC61" s="270"/>
      <c r="CD61" s="264"/>
      <c r="CE61" s="265"/>
      <c r="CF61" s="267"/>
      <c r="CG61" s="264"/>
      <c r="CH61" s="318">
        <f t="shared" si="7"/>
        <v>0</v>
      </c>
      <c r="CI61" s="270"/>
      <c r="CJ61" s="264"/>
      <c r="CK61" s="272"/>
      <c r="CL61" s="264"/>
      <c r="CM61" s="374"/>
      <c r="CN61" s="273"/>
      <c r="CO61" s="274"/>
      <c r="CP61" s="275">
        <f t="shared" si="1"/>
        <v>0</v>
      </c>
      <c r="CQ61" s="265"/>
      <c r="CR61" s="276"/>
      <c r="CS61" s="265"/>
      <c r="CT61" s="276"/>
      <c r="CU61" s="265"/>
      <c r="CV61" s="276"/>
      <c r="CW61" s="265"/>
      <c r="CX61" s="276"/>
      <c r="CY61" s="242"/>
      <c r="CZ61" s="276"/>
      <c r="DA61" s="276"/>
      <c r="DB61" s="276"/>
      <c r="DC61" s="276"/>
      <c r="DD61" s="276"/>
      <c r="DE61" s="276"/>
      <c r="DF61" s="276"/>
      <c r="DG61" s="265"/>
      <c r="DH61" s="276"/>
      <c r="DI61" s="265"/>
      <c r="DJ61" s="276"/>
      <c r="DK61" s="265"/>
      <c r="DL61" s="276"/>
      <c r="DM61" s="265"/>
      <c r="DN61" s="276"/>
      <c r="DO61" s="265"/>
      <c r="DP61" s="276"/>
      <c r="DQ61" s="264"/>
      <c r="DR61" s="273"/>
      <c r="DS61" s="334"/>
      <c r="DT61" s="273"/>
      <c r="DU61" s="334"/>
      <c r="DV61" s="584"/>
      <c r="DW61" s="334"/>
      <c r="DX61" s="277"/>
      <c r="DY61" s="264"/>
      <c r="DZ61" s="318"/>
      <c r="EA61" s="264"/>
      <c r="EB61" s="318"/>
      <c r="EC61" s="264"/>
      <c r="ED61" s="280"/>
      <c r="EE61" s="264"/>
      <c r="EF61" s="406"/>
      <c r="EG61" s="96"/>
      <c r="EH61" s="279"/>
      <c r="EI61" s="251">
        <f>SUMPRODUCT(D61:EH61,'Raigarh R'!D61:EH61)</f>
        <v>0</v>
      </c>
      <c r="EJ61" s="3"/>
      <c r="EK61" s="3"/>
      <c r="ER61" s="64" t="s">
        <v>77</v>
      </c>
      <c r="ES61" s="61">
        <f t="shared" si="6"/>
        <v>0</v>
      </c>
      <c r="ET61" s="24">
        <f t="shared" si="5"/>
        <v>0</v>
      </c>
    </row>
    <row r="62" spans="2:150" ht="15" hidden="1" customHeight="1">
      <c r="B62" s="65">
        <f t="shared" si="3"/>
        <v>57</v>
      </c>
      <c r="C62" s="61"/>
      <c r="D62" s="262"/>
      <c r="E62" s="263"/>
      <c r="F62" s="264"/>
      <c r="G62" s="262"/>
      <c r="H62" s="263"/>
      <c r="I62" s="264"/>
      <c r="J62" s="322"/>
      <c r="K62" s="263"/>
      <c r="L62" s="264"/>
      <c r="M62" s="322"/>
      <c r="N62" s="263"/>
      <c r="O62" s="264"/>
      <c r="P62" s="416"/>
      <c r="Q62" s="263"/>
      <c r="R62" s="264"/>
      <c r="S62" s="265"/>
      <c r="T62" s="263"/>
      <c r="U62" s="264"/>
      <c r="V62" s="425"/>
      <c r="W62" s="263"/>
      <c r="X62" s="264"/>
      <c r="Y62" s="262"/>
      <c r="Z62" s="264"/>
      <c r="AA62" s="381"/>
      <c r="AB62" s="265"/>
      <c r="AC62" s="266"/>
      <c r="AD62" s="264"/>
      <c r="AE62" s="361"/>
      <c r="AF62" s="266"/>
      <c r="AG62" s="264"/>
      <c r="AH62" s="262"/>
      <c r="AI62" s="267"/>
      <c r="AJ62" s="264"/>
      <c r="AK62" s="262"/>
      <c r="AL62" s="267"/>
      <c r="AM62" s="264"/>
      <c r="AN62" s="262"/>
      <c r="AO62" s="267"/>
      <c r="AP62" s="264"/>
      <c r="AQ62" s="262"/>
      <c r="AR62" s="267"/>
      <c r="AS62" s="264"/>
      <c r="AT62" s="388"/>
      <c r="AU62" s="268"/>
      <c r="AV62" s="265"/>
      <c r="AW62" s="266"/>
      <c r="AX62" s="264"/>
      <c r="AY62" s="265"/>
      <c r="AZ62" s="266"/>
      <c r="BA62" s="264"/>
      <c r="BB62" s="262"/>
      <c r="BC62" s="267"/>
      <c r="BD62" s="264"/>
      <c r="BE62" s="262"/>
      <c r="BF62" s="267"/>
      <c r="BG62" s="264"/>
      <c r="BH62" s="262"/>
      <c r="BI62" s="267"/>
      <c r="BJ62" s="264"/>
      <c r="BK62" s="388"/>
      <c r="BL62" s="268"/>
      <c r="BM62" s="262"/>
      <c r="BN62" s="267"/>
      <c r="BO62" s="264"/>
      <c r="BP62" s="266"/>
      <c r="BQ62" s="267"/>
      <c r="BR62" s="264"/>
      <c r="BS62" s="269"/>
      <c r="BT62" s="270"/>
      <c r="BU62" s="264"/>
      <c r="BV62" s="281"/>
      <c r="BW62" s="270"/>
      <c r="BX62" s="264"/>
      <c r="BY62" s="271"/>
      <c r="BZ62" s="270"/>
      <c r="CA62" s="264"/>
      <c r="CB62" s="265"/>
      <c r="CC62" s="270"/>
      <c r="CD62" s="264"/>
      <c r="CE62" s="265"/>
      <c r="CF62" s="267"/>
      <c r="CG62" s="264"/>
      <c r="CH62" s="318">
        <f t="shared" si="7"/>
        <v>0</v>
      </c>
      <c r="CI62" s="270"/>
      <c r="CJ62" s="264"/>
      <c r="CK62" s="272"/>
      <c r="CL62" s="264"/>
      <c r="CM62" s="374"/>
      <c r="CN62" s="273"/>
      <c r="CO62" s="274"/>
      <c r="CP62" s="275">
        <f t="shared" si="1"/>
        <v>0</v>
      </c>
      <c r="CQ62" s="265"/>
      <c r="CR62" s="276"/>
      <c r="CS62" s="265"/>
      <c r="CT62" s="276"/>
      <c r="CU62" s="265"/>
      <c r="CV62" s="276"/>
      <c r="CW62" s="265"/>
      <c r="CX62" s="276"/>
      <c r="CY62" s="242"/>
      <c r="CZ62" s="276"/>
      <c r="DA62" s="276"/>
      <c r="DB62" s="276"/>
      <c r="DC62" s="276"/>
      <c r="DD62" s="276"/>
      <c r="DE62" s="276"/>
      <c r="DF62" s="276"/>
      <c r="DG62" s="265"/>
      <c r="DH62" s="276"/>
      <c r="DI62" s="265"/>
      <c r="DJ62" s="276"/>
      <c r="DK62" s="265"/>
      <c r="DL62" s="276"/>
      <c r="DM62" s="265"/>
      <c r="DN62" s="276"/>
      <c r="DO62" s="265"/>
      <c r="DP62" s="276"/>
      <c r="DQ62" s="264"/>
      <c r="DR62" s="273"/>
      <c r="DS62" s="334"/>
      <c r="DT62" s="273"/>
      <c r="DU62" s="334"/>
      <c r="DV62" s="584"/>
      <c r="DW62" s="334"/>
      <c r="DX62" s="277"/>
      <c r="DY62" s="264"/>
      <c r="DZ62" s="318"/>
      <c r="EA62" s="264"/>
      <c r="EB62" s="318"/>
      <c r="EC62" s="264"/>
      <c r="ED62" s="280"/>
      <c r="EE62" s="264"/>
      <c r="EF62" s="406"/>
      <c r="EG62" s="96"/>
      <c r="EH62" s="279"/>
      <c r="EI62" s="251">
        <f>SUMPRODUCT(D62:EH62,'Raigarh R'!D62:EH62)</f>
        <v>0</v>
      </c>
      <c r="EJ62" s="3"/>
      <c r="EK62" s="3"/>
      <c r="ER62" s="64" t="s">
        <v>78</v>
      </c>
      <c r="ES62" s="61">
        <f t="shared" si="6"/>
        <v>0</v>
      </c>
      <c r="ET62" s="24">
        <f t="shared" si="5"/>
        <v>0</v>
      </c>
    </row>
    <row r="63" spans="2:150" ht="15" hidden="1" customHeight="1">
      <c r="B63" s="65">
        <f t="shared" si="3"/>
        <v>58</v>
      </c>
      <c r="C63" s="61"/>
      <c r="D63" s="262"/>
      <c r="E63" s="263"/>
      <c r="F63" s="264"/>
      <c r="G63" s="262"/>
      <c r="H63" s="263"/>
      <c r="I63" s="264"/>
      <c r="J63" s="322"/>
      <c r="K63" s="263"/>
      <c r="L63" s="264"/>
      <c r="M63" s="322"/>
      <c r="N63" s="263"/>
      <c r="O63" s="264"/>
      <c r="P63" s="416"/>
      <c r="Q63" s="263"/>
      <c r="R63" s="264"/>
      <c r="S63" s="265"/>
      <c r="T63" s="263"/>
      <c r="U63" s="264"/>
      <c r="V63" s="425"/>
      <c r="W63" s="263"/>
      <c r="X63" s="264"/>
      <c r="Y63" s="262"/>
      <c r="Z63" s="264"/>
      <c r="AA63" s="381"/>
      <c r="AB63" s="265"/>
      <c r="AC63" s="266"/>
      <c r="AD63" s="264"/>
      <c r="AE63" s="361"/>
      <c r="AF63" s="266"/>
      <c r="AG63" s="264"/>
      <c r="AH63" s="262"/>
      <c r="AI63" s="267"/>
      <c r="AJ63" s="264"/>
      <c r="AK63" s="262"/>
      <c r="AL63" s="267"/>
      <c r="AM63" s="264"/>
      <c r="AN63" s="262"/>
      <c r="AO63" s="267"/>
      <c r="AP63" s="264"/>
      <c r="AQ63" s="262"/>
      <c r="AR63" s="267"/>
      <c r="AS63" s="264"/>
      <c r="AT63" s="388"/>
      <c r="AU63" s="268"/>
      <c r="AV63" s="265"/>
      <c r="AW63" s="266"/>
      <c r="AX63" s="264"/>
      <c r="AY63" s="265"/>
      <c r="AZ63" s="266"/>
      <c r="BA63" s="264"/>
      <c r="BB63" s="262"/>
      <c r="BC63" s="267"/>
      <c r="BD63" s="264"/>
      <c r="BE63" s="262"/>
      <c r="BF63" s="267"/>
      <c r="BG63" s="264"/>
      <c r="BH63" s="262"/>
      <c r="BI63" s="267"/>
      <c r="BJ63" s="264"/>
      <c r="BK63" s="388"/>
      <c r="BL63" s="268"/>
      <c r="BM63" s="262"/>
      <c r="BN63" s="267"/>
      <c r="BO63" s="264"/>
      <c r="BP63" s="266"/>
      <c r="BQ63" s="267"/>
      <c r="BR63" s="264"/>
      <c r="BS63" s="269"/>
      <c r="BT63" s="270"/>
      <c r="BU63" s="264"/>
      <c r="BV63" s="281"/>
      <c r="BW63" s="270"/>
      <c r="BX63" s="264"/>
      <c r="BY63" s="271"/>
      <c r="BZ63" s="270"/>
      <c r="CA63" s="264"/>
      <c r="CB63" s="265"/>
      <c r="CC63" s="270"/>
      <c r="CD63" s="264"/>
      <c r="CE63" s="265"/>
      <c r="CF63" s="267"/>
      <c r="CG63" s="264"/>
      <c r="CH63" s="318">
        <f t="shared" si="7"/>
        <v>0</v>
      </c>
      <c r="CI63" s="270"/>
      <c r="CJ63" s="264"/>
      <c r="CK63" s="272"/>
      <c r="CL63" s="264"/>
      <c r="CM63" s="374"/>
      <c r="CN63" s="273"/>
      <c r="CO63" s="274"/>
      <c r="CP63" s="275">
        <f t="shared" si="1"/>
        <v>0</v>
      </c>
      <c r="CQ63" s="265"/>
      <c r="CR63" s="276"/>
      <c r="CS63" s="265"/>
      <c r="CT63" s="276"/>
      <c r="CU63" s="265"/>
      <c r="CV63" s="276"/>
      <c r="CW63" s="265"/>
      <c r="CX63" s="276"/>
      <c r="CY63" s="242"/>
      <c r="CZ63" s="276"/>
      <c r="DA63" s="276"/>
      <c r="DB63" s="276"/>
      <c r="DC63" s="276"/>
      <c r="DD63" s="276"/>
      <c r="DE63" s="276"/>
      <c r="DF63" s="276"/>
      <c r="DG63" s="265"/>
      <c r="DH63" s="276"/>
      <c r="DI63" s="265"/>
      <c r="DJ63" s="276"/>
      <c r="DK63" s="265"/>
      <c r="DL63" s="276"/>
      <c r="DM63" s="265"/>
      <c r="DN63" s="276"/>
      <c r="DO63" s="265"/>
      <c r="DP63" s="276"/>
      <c r="DQ63" s="264"/>
      <c r="DR63" s="273"/>
      <c r="DS63" s="334"/>
      <c r="DT63" s="273"/>
      <c r="DU63" s="334"/>
      <c r="DV63" s="334"/>
      <c r="DW63" s="334"/>
      <c r="DX63" s="277"/>
      <c r="DY63" s="264"/>
      <c r="DZ63" s="318"/>
      <c r="EA63" s="264"/>
      <c r="EB63" s="318"/>
      <c r="EC63" s="264"/>
      <c r="ED63" s="280"/>
      <c r="EE63" s="264"/>
      <c r="EF63" s="406"/>
      <c r="EG63" s="96"/>
      <c r="EH63" s="279"/>
      <c r="EI63" s="251">
        <f>SUMPRODUCT(D63:EH63,'Raigarh R'!D63:EH63)</f>
        <v>0</v>
      </c>
      <c r="EJ63" s="3"/>
      <c r="EK63" s="3"/>
      <c r="ER63" s="64" t="s">
        <v>79</v>
      </c>
      <c r="ES63" s="61">
        <f t="shared" si="6"/>
        <v>0</v>
      </c>
      <c r="ET63" s="24">
        <f t="shared" si="5"/>
        <v>0</v>
      </c>
    </row>
    <row r="64" spans="2:150" ht="15" hidden="1" customHeight="1">
      <c r="B64" s="65">
        <f t="shared" si="3"/>
        <v>59</v>
      </c>
      <c r="C64" s="61"/>
      <c r="D64" s="262"/>
      <c r="E64" s="263"/>
      <c r="F64" s="264"/>
      <c r="G64" s="262"/>
      <c r="H64" s="263"/>
      <c r="I64" s="264"/>
      <c r="J64" s="322"/>
      <c r="K64" s="263"/>
      <c r="L64" s="264"/>
      <c r="M64" s="322"/>
      <c r="N64" s="263"/>
      <c r="O64" s="264"/>
      <c r="P64" s="416"/>
      <c r="Q64" s="263"/>
      <c r="R64" s="264"/>
      <c r="S64" s="265"/>
      <c r="T64" s="263"/>
      <c r="U64" s="264"/>
      <c r="V64" s="425"/>
      <c r="W64" s="263"/>
      <c r="X64" s="264"/>
      <c r="Y64" s="262"/>
      <c r="Z64" s="264"/>
      <c r="AA64" s="381"/>
      <c r="AB64" s="265"/>
      <c r="AC64" s="266"/>
      <c r="AD64" s="264"/>
      <c r="AE64" s="361"/>
      <c r="AF64" s="266"/>
      <c r="AG64" s="264"/>
      <c r="AH64" s="262"/>
      <c r="AI64" s="267"/>
      <c r="AJ64" s="264"/>
      <c r="AK64" s="262"/>
      <c r="AL64" s="267"/>
      <c r="AM64" s="264"/>
      <c r="AN64" s="262"/>
      <c r="AO64" s="267"/>
      <c r="AP64" s="264"/>
      <c r="AQ64" s="262"/>
      <c r="AR64" s="267"/>
      <c r="AS64" s="264"/>
      <c r="AT64" s="388"/>
      <c r="AU64" s="268"/>
      <c r="AV64" s="265"/>
      <c r="AW64" s="266"/>
      <c r="AX64" s="264"/>
      <c r="AY64" s="265"/>
      <c r="AZ64" s="266"/>
      <c r="BA64" s="264"/>
      <c r="BB64" s="262"/>
      <c r="BC64" s="267"/>
      <c r="BD64" s="264"/>
      <c r="BE64" s="262"/>
      <c r="BF64" s="267"/>
      <c r="BG64" s="264"/>
      <c r="BH64" s="262"/>
      <c r="BI64" s="267"/>
      <c r="BJ64" s="264"/>
      <c r="BK64" s="388"/>
      <c r="BL64" s="268"/>
      <c r="BM64" s="262"/>
      <c r="BN64" s="267"/>
      <c r="BO64" s="264"/>
      <c r="BP64" s="266"/>
      <c r="BQ64" s="267"/>
      <c r="BR64" s="264"/>
      <c r="BS64" s="269"/>
      <c r="BT64" s="270"/>
      <c r="BU64" s="264"/>
      <c r="BV64" s="281"/>
      <c r="BW64" s="270"/>
      <c r="BX64" s="264"/>
      <c r="BY64" s="271"/>
      <c r="BZ64" s="270"/>
      <c r="CA64" s="264"/>
      <c r="CB64" s="265"/>
      <c r="CC64" s="270"/>
      <c r="CD64" s="264"/>
      <c r="CE64" s="265"/>
      <c r="CF64" s="267"/>
      <c r="CG64" s="264"/>
      <c r="CH64" s="318">
        <f t="shared" si="7"/>
        <v>0</v>
      </c>
      <c r="CI64" s="270"/>
      <c r="CJ64" s="264"/>
      <c r="CK64" s="272"/>
      <c r="CL64" s="264"/>
      <c r="CM64" s="374"/>
      <c r="CN64" s="273"/>
      <c r="CO64" s="274"/>
      <c r="CP64" s="275">
        <f t="shared" si="1"/>
        <v>0</v>
      </c>
      <c r="CQ64" s="265"/>
      <c r="CR64" s="276"/>
      <c r="CS64" s="265"/>
      <c r="CT64" s="276"/>
      <c r="CU64" s="265"/>
      <c r="CV64" s="276"/>
      <c r="CW64" s="265"/>
      <c r="CX64" s="276"/>
      <c r="CY64" s="242"/>
      <c r="CZ64" s="276"/>
      <c r="DA64" s="276"/>
      <c r="DB64" s="276"/>
      <c r="DC64" s="276"/>
      <c r="DD64" s="276"/>
      <c r="DE64" s="276"/>
      <c r="DF64" s="276"/>
      <c r="DG64" s="265"/>
      <c r="DH64" s="276"/>
      <c r="DI64" s="265"/>
      <c r="DJ64" s="276"/>
      <c r="DK64" s="265"/>
      <c r="DL64" s="276"/>
      <c r="DM64" s="265"/>
      <c r="DN64" s="276"/>
      <c r="DO64" s="265"/>
      <c r="DP64" s="276"/>
      <c r="DQ64" s="264"/>
      <c r="DR64" s="273"/>
      <c r="DS64" s="334"/>
      <c r="DT64" s="273"/>
      <c r="DU64" s="334"/>
      <c r="DV64" s="334"/>
      <c r="DW64" s="334"/>
      <c r="DX64" s="277"/>
      <c r="DY64" s="264"/>
      <c r="DZ64" s="318"/>
      <c r="EA64" s="264"/>
      <c r="EB64" s="318"/>
      <c r="EC64" s="264"/>
      <c r="ED64" s="280"/>
      <c r="EE64" s="264"/>
      <c r="EF64" s="406"/>
      <c r="EG64" s="96"/>
      <c r="EH64" s="279"/>
      <c r="EI64" s="251">
        <f>SUMPRODUCT(D64:EH64,'Raigarh R'!D64:EH64)</f>
        <v>0</v>
      </c>
      <c r="EJ64" s="3"/>
      <c r="EK64" s="3"/>
      <c r="ER64" s="64" t="s">
        <v>80</v>
      </c>
      <c r="ES64" s="61">
        <f t="shared" si="6"/>
        <v>0</v>
      </c>
      <c r="ET64" s="24">
        <f t="shared" si="5"/>
        <v>0</v>
      </c>
    </row>
    <row r="65" spans="2:150" ht="15" hidden="1" customHeight="1">
      <c r="B65" s="65">
        <f t="shared" si="3"/>
        <v>60</v>
      </c>
      <c r="C65" s="61"/>
      <c r="D65" s="262"/>
      <c r="E65" s="263"/>
      <c r="F65" s="264"/>
      <c r="G65" s="262"/>
      <c r="H65" s="263"/>
      <c r="I65" s="264"/>
      <c r="J65" s="322"/>
      <c r="K65" s="263"/>
      <c r="L65" s="264"/>
      <c r="M65" s="322"/>
      <c r="N65" s="263"/>
      <c r="O65" s="264"/>
      <c r="P65" s="416"/>
      <c r="Q65" s="263"/>
      <c r="R65" s="264"/>
      <c r="S65" s="265"/>
      <c r="T65" s="263"/>
      <c r="U65" s="264"/>
      <c r="V65" s="425"/>
      <c r="W65" s="263"/>
      <c r="X65" s="264"/>
      <c r="Y65" s="262"/>
      <c r="Z65" s="264"/>
      <c r="AA65" s="381"/>
      <c r="AB65" s="265"/>
      <c r="AC65" s="266"/>
      <c r="AD65" s="264"/>
      <c r="AE65" s="361"/>
      <c r="AF65" s="266"/>
      <c r="AG65" s="264"/>
      <c r="AH65" s="262"/>
      <c r="AI65" s="267"/>
      <c r="AJ65" s="264"/>
      <c r="AK65" s="262"/>
      <c r="AL65" s="267"/>
      <c r="AM65" s="264"/>
      <c r="AN65" s="262"/>
      <c r="AO65" s="267"/>
      <c r="AP65" s="264"/>
      <c r="AQ65" s="262"/>
      <c r="AR65" s="267"/>
      <c r="AS65" s="264"/>
      <c r="AT65" s="388"/>
      <c r="AU65" s="268"/>
      <c r="AV65" s="265"/>
      <c r="AW65" s="266"/>
      <c r="AX65" s="264"/>
      <c r="AY65" s="265"/>
      <c r="AZ65" s="266"/>
      <c r="BA65" s="264"/>
      <c r="BB65" s="262"/>
      <c r="BC65" s="267"/>
      <c r="BD65" s="264"/>
      <c r="BE65" s="262"/>
      <c r="BF65" s="267"/>
      <c r="BG65" s="264"/>
      <c r="BH65" s="262"/>
      <c r="BI65" s="267"/>
      <c r="BJ65" s="264"/>
      <c r="BK65" s="388"/>
      <c r="BL65" s="268"/>
      <c r="BM65" s="262"/>
      <c r="BN65" s="267"/>
      <c r="BO65" s="264"/>
      <c r="BP65" s="266"/>
      <c r="BQ65" s="267"/>
      <c r="BR65" s="264"/>
      <c r="BS65" s="269"/>
      <c r="BT65" s="270"/>
      <c r="BU65" s="264"/>
      <c r="BV65" s="281"/>
      <c r="BW65" s="270"/>
      <c r="BX65" s="264"/>
      <c r="BY65" s="271"/>
      <c r="BZ65" s="270"/>
      <c r="CA65" s="264"/>
      <c r="CB65" s="265"/>
      <c r="CC65" s="270"/>
      <c r="CD65" s="264"/>
      <c r="CE65" s="265"/>
      <c r="CF65" s="267"/>
      <c r="CG65" s="264"/>
      <c r="CH65" s="318">
        <f t="shared" si="7"/>
        <v>0</v>
      </c>
      <c r="CI65" s="270"/>
      <c r="CJ65" s="264"/>
      <c r="CK65" s="272"/>
      <c r="CL65" s="264"/>
      <c r="CM65" s="374"/>
      <c r="CN65" s="273"/>
      <c r="CO65" s="274"/>
      <c r="CP65" s="275">
        <f t="shared" si="1"/>
        <v>0</v>
      </c>
      <c r="CQ65" s="265"/>
      <c r="CR65" s="276"/>
      <c r="CS65" s="265"/>
      <c r="CT65" s="276"/>
      <c r="CU65" s="265"/>
      <c r="CV65" s="276"/>
      <c r="CW65" s="265"/>
      <c r="CX65" s="276"/>
      <c r="CY65" s="242"/>
      <c r="CZ65" s="276"/>
      <c r="DA65" s="276"/>
      <c r="DB65" s="276"/>
      <c r="DC65" s="276"/>
      <c r="DD65" s="276"/>
      <c r="DE65" s="276"/>
      <c r="DF65" s="276"/>
      <c r="DG65" s="265"/>
      <c r="DH65" s="276"/>
      <c r="DI65" s="265"/>
      <c r="DJ65" s="276"/>
      <c r="DK65" s="265"/>
      <c r="DL65" s="276"/>
      <c r="DM65" s="265"/>
      <c r="DN65" s="276"/>
      <c r="DO65" s="265"/>
      <c r="DP65" s="276"/>
      <c r="DQ65" s="264"/>
      <c r="DR65" s="273"/>
      <c r="DS65" s="334"/>
      <c r="DT65" s="273"/>
      <c r="DU65" s="334"/>
      <c r="DV65" s="334"/>
      <c r="DW65" s="334"/>
      <c r="DX65" s="277"/>
      <c r="DY65" s="264"/>
      <c r="DZ65" s="318"/>
      <c r="EA65" s="264"/>
      <c r="EB65" s="318"/>
      <c r="EC65" s="264"/>
      <c r="ED65" s="280"/>
      <c r="EE65" s="264"/>
      <c r="EF65" s="406"/>
      <c r="EG65" s="96"/>
      <c r="EH65" s="279"/>
      <c r="EI65" s="251">
        <f>SUMPRODUCT(D65:EH65,'Raigarh R'!D65:EH65)</f>
        <v>0</v>
      </c>
      <c r="EJ65" s="3"/>
      <c r="EK65" s="3"/>
      <c r="ER65" s="64" t="s">
        <v>81</v>
      </c>
      <c r="ES65" s="61">
        <f t="shared" si="6"/>
        <v>0</v>
      </c>
      <c r="ET65" s="24">
        <f t="shared" si="5"/>
        <v>0</v>
      </c>
    </row>
    <row r="66" spans="2:150" ht="15" hidden="1" customHeight="1">
      <c r="B66" s="65">
        <f t="shared" si="3"/>
        <v>61</v>
      </c>
      <c r="C66" s="61"/>
      <c r="D66" s="262"/>
      <c r="E66" s="263"/>
      <c r="F66" s="264"/>
      <c r="G66" s="262"/>
      <c r="H66" s="263"/>
      <c r="I66" s="264"/>
      <c r="J66" s="322"/>
      <c r="K66" s="263"/>
      <c r="L66" s="264"/>
      <c r="M66" s="322"/>
      <c r="N66" s="263"/>
      <c r="O66" s="264"/>
      <c r="P66" s="416"/>
      <c r="Q66" s="263"/>
      <c r="R66" s="264"/>
      <c r="S66" s="265"/>
      <c r="T66" s="263"/>
      <c r="U66" s="264"/>
      <c r="V66" s="425"/>
      <c r="W66" s="263"/>
      <c r="X66" s="264"/>
      <c r="Y66" s="262"/>
      <c r="Z66" s="264"/>
      <c r="AA66" s="381"/>
      <c r="AB66" s="265"/>
      <c r="AC66" s="266"/>
      <c r="AD66" s="264"/>
      <c r="AE66" s="361"/>
      <c r="AF66" s="266"/>
      <c r="AG66" s="264"/>
      <c r="AH66" s="262"/>
      <c r="AI66" s="267"/>
      <c r="AJ66" s="264"/>
      <c r="AK66" s="262"/>
      <c r="AL66" s="267"/>
      <c r="AM66" s="264"/>
      <c r="AN66" s="262"/>
      <c r="AO66" s="267"/>
      <c r="AP66" s="264"/>
      <c r="AQ66" s="262"/>
      <c r="AR66" s="267"/>
      <c r="AS66" s="264"/>
      <c r="AT66" s="388"/>
      <c r="AU66" s="268"/>
      <c r="AV66" s="265"/>
      <c r="AW66" s="266"/>
      <c r="AX66" s="264"/>
      <c r="AY66" s="265"/>
      <c r="AZ66" s="266"/>
      <c r="BA66" s="264"/>
      <c r="BB66" s="262"/>
      <c r="BC66" s="267"/>
      <c r="BD66" s="264"/>
      <c r="BE66" s="262"/>
      <c r="BF66" s="267"/>
      <c r="BG66" s="264"/>
      <c r="BH66" s="262"/>
      <c r="BI66" s="267"/>
      <c r="BJ66" s="264"/>
      <c r="BK66" s="388"/>
      <c r="BL66" s="268"/>
      <c r="BM66" s="262"/>
      <c r="BN66" s="267"/>
      <c r="BO66" s="264"/>
      <c r="BP66" s="266"/>
      <c r="BQ66" s="267"/>
      <c r="BR66" s="264"/>
      <c r="BS66" s="269"/>
      <c r="BT66" s="270"/>
      <c r="BU66" s="264"/>
      <c r="BV66" s="281"/>
      <c r="BW66" s="270"/>
      <c r="BX66" s="264"/>
      <c r="BY66" s="271"/>
      <c r="BZ66" s="270"/>
      <c r="CA66" s="264"/>
      <c r="CB66" s="265"/>
      <c r="CC66" s="270"/>
      <c r="CD66" s="264"/>
      <c r="CE66" s="265"/>
      <c r="CF66" s="267"/>
      <c r="CG66" s="264"/>
      <c r="CH66" s="318">
        <f t="shared" si="7"/>
        <v>0</v>
      </c>
      <c r="CI66" s="270"/>
      <c r="CJ66" s="264"/>
      <c r="CK66" s="272"/>
      <c r="CL66" s="264"/>
      <c r="CM66" s="374"/>
      <c r="CN66" s="273"/>
      <c r="CO66" s="274"/>
      <c r="CP66" s="275">
        <f t="shared" si="1"/>
        <v>0</v>
      </c>
      <c r="CQ66" s="265"/>
      <c r="CR66" s="276"/>
      <c r="CS66" s="265"/>
      <c r="CT66" s="276"/>
      <c r="CU66" s="265"/>
      <c r="CV66" s="276"/>
      <c r="CW66" s="265"/>
      <c r="CX66" s="276"/>
      <c r="CY66" s="242"/>
      <c r="CZ66" s="276"/>
      <c r="DA66" s="276"/>
      <c r="DB66" s="276"/>
      <c r="DC66" s="276"/>
      <c r="DD66" s="276"/>
      <c r="DE66" s="276"/>
      <c r="DF66" s="276"/>
      <c r="DG66" s="265"/>
      <c r="DH66" s="276"/>
      <c r="DI66" s="265"/>
      <c r="DJ66" s="276"/>
      <c r="DK66" s="265"/>
      <c r="DL66" s="276"/>
      <c r="DM66" s="265"/>
      <c r="DN66" s="276"/>
      <c r="DO66" s="265"/>
      <c r="DP66" s="276"/>
      <c r="DQ66" s="264"/>
      <c r="DR66" s="273"/>
      <c r="DS66" s="334"/>
      <c r="DT66" s="273"/>
      <c r="DU66" s="334"/>
      <c r="DV66" s="334"/>
      <c r="DW66" s="334"/>
      <c r="DX66" s="277"/>
      <c r="DY66" s="264"/>
      <c r="DZ66" s="318"/>
      <c r="EA66" s="264"/>
      <c r="EB66" s="318"/>
      <c r="EC66" s="264"/>
      <c r="ED66" s="280"/>
      <c r="EE66" s="264"/>
      <c r="EF66" s="406"/>
      <c r="EG66" s="96"/>
      <c r="EH66" s="279"/>
      <c r="EI66" s="251">
        <f>SUMPRODUCT(D66:EH66,'Raigarh R'!D66:EH66)</f>
        <v>0</v>
      </c>
      <c r="EJ66" s="3"/>
      <c r="EK66" s="3"/>
      <c r="ER66" s="64" t="s">
        <v>82</v>
      </c>
      <c r="ES66" s="61">
        <f t="shared" si="6"/>
        <v>0</v>
      </c>
      <c r="ET66" s="24">
        <f t="shared" si="5"/>
        <v>0</v>
      </c>
    </row>
    <row r="67" spans="2:150" ht="15" hidden="1" customHeight="1">
      <c r="B67" s="65">
        <f t="shared" si="3"/>
        <v>62</v>
      </c>
      <c r="C67" s="61"/>
      <c r="D67" s="262"/>
      <c r="E67" s="263"/>
      <c r="F67" s="264"/>
      <c r="G67" s="262"/>
      <c r="H67" s="263"/>
      <c r="I67" s="264"/>
      <c r="J67" s="322"/>
      <c r="K67" s="263"/>
      <c r="L67" s="264"/>
      <c r="M67" s="322"/>
      <c r="N67" s="264"/>
      <c r="O67" s="264"/>
      <c r="P67" s="416"/>
      <c r="Q67" s="263"/>
      <c r="R67" s="264"/>
      <c r="S67" s="265"/>
      <c r="T67" s="263"/>
      <c r="U67" s="264"/>
      <c r="V67" s="425"/>
      <c r="W67" s="263"/>
      <c r="X67" s="264"/>
      <c r="Y67" s="262"/>
      <c r="Z67" s="264"/>
      <c r="AA67" s="262"/>
      <c r="AB67" s="265"/>
      <c r="AC67" s="266"/>
      <c r="AD67" s="264"/>
      <c r="AE67" s="361"/>
      <c r="AF67" s="266"/>
      <c r="AG67" s="264"/>
      <c r="AH67" s="262"/>
      <c r="AI67" s="267"/>
      <c r="AJ67" s="264"/>
      <c r="AK67" s="262"/>
      <c r="AL67" s="267"/>
      <c r="AM67" s="264"/>
      <c r="AN67" s="262"/>
      <c r="AO67" s="267"/>
      <c r="AP67" s="264"/>
      <c r="AQ67" s="262"/>
      <c r="AR67" s="267"/>
      <c r="AS67" s="264"/>
      <c r="AT67" s="388"/>
      <c r="AU67" s="268"/>
      <c r="AV67" s="265"/>
      <c r="AW67" s="266"/>
      <c r="AX67" s="264"/>
      <c r="AY67" s="265"/>
      <c r="AZ67" s="266"/>
      <c r="BA67" s="264"/>
      <c r="BB67" s="262"/>
      <c r="BC67" s="267"/>
      <c r="BD67" s="264"/>
      <c r="BE67" s="262"/>
      <c r="BF67" s="267"/>
      <c r="BG67" s="264"/>
      <c r="BH67" s="262"/>
      <c r="BI67" s="267"/>
      <c r="BJ67" s="264"/>
      <c r="BK67" s="388"/>
      <c r="BL67" s="268"/>
      <c r="BM67" s="262"/>
      <c r="BN67" s="267"/>
      <c r="BO67" s="264"/>
      <c r="BP67" s="266"/>
      <c r="BQ67" s="267"/>
      <c r="BR67" s="264"/>
      <c r="BS67" s="269"/>
      <c r="BT67" s="270"/>
      <c r="BU67" s="264"/>
      <c r="BV67" s="281"/>
      <c r="BW67" s="270"/>
      <c r="BX67" s="264"/>
      <c r="BY67" s="271"/>
      <c r="BZ67" s="270"/>
      <c r="CA67" s="264"/>
      <c r="CB67" s="265"/>
      <c r="CC67" s="270"/>
      <c r="CD67" s="264"/>
      <c r="CE67" s="265"/>
      <c r="CF67" s="267"/>
      <c r="CG67" s="264"/>
      <c r="CH67" s="318">
        <f t="shared" si="7"/>
        <v>0</v>
      </c>
      <c r="CI67" s="270"/>
      <c r="CJ67" s="264"/>
      <c r="CK67" s="272"/>
      <c r="CL67" s="264"/>
      <c r="CM67" s="264"/>
      <c r="CN67" s="273"/>
      <c r="CO67" s="274"/>
      <c r="CP67" s="275">
        <f t="shared" si="1"/>
        <v>0</v>
      </c>
      <c r="CQ67" s="265"/>
      <c r="CR67" s="276"/>
      <c r="CS67" s="265"/>
      <c r="CT67" s="276"/>
      <c r="CU67" s="265"/>
      <c r="CV67" s="276"/>
      <c r="CW67" s="265"/>
      <c r="CX67" s="276"/>
      <c r="CY67" s="242"/>
      <c r="CZ67" s="276"/>
      <c r="DA67" s="276"/>
      <c r="DB67" s="276"/>
      <c r="DC67" s="276"/>
      <c r="DD67" s="276"/>
      <c r="DE67" s="276"/>
      <c r="DF67" s="276"/>
      <c r="DG67" s="265"/>
      <c r="DH67" s="276"/>
      <c r="DI67" s="265"/>
      <c r="DJ67" s="276"/>
      <c r="DK67" s="265"/>
      <c r="DL67" s="276"/>
      <c r="DM67" s="265"/>
      <c r="DN67" s="276"/>
      <c r="DO67" s="265"/>
      <c r="DP67" s="276"/>
      <c r="DQ67" s="264"/>
      <c r="DR67" s="273"/>
      <c r="DS67" s="334"/>
      <c r="DT67" s="273"/>
      <c r="DU67" s="334"/>
      <c r="DV67" s="334"/>
      <c r="DW67" s="334"/>
      <c r="DX67" s="277"/>
      <c r="DY67" s="264"/>
      <c r="DZ67" s="318"/>
      <c r="EA67" s="264"/>
      <c r="EB67" s="318"/>
      <c r="EC67" s="264"/>
      <c r="ED67" s="280"/>
      <c r="EE67" s="264"/>
      <c r="EF67" s="406"/>
      <c r="EG67" s="96"/>
      <c r="EH67" s="279"/>
      <c r="EI67" s="251">
        <f>SUMPRODUCT(D67:EH67,'Raigarh R'!D67:EH67)</f>
        <v>0</v>
      </c>
      <c r="EJ67" s="3"/>
      <c r="EK67" s="3"/>
      <c r="ER67" s="64" t="s">
        <v>84</v>
      </c>
      <c r="ES67" s="61">
        <f t="shared" si="6"/>
        <v>0</v>
      </c>
      <c r="ET67" s="24">
        <f t="shared" si="5"/>
        <v>0</v>
      </c>
    </row>
    <row r="68" spans="2:150" ht="15" hidden="1" customHeight="1">
      <c r="B68" s="65">
        <f t="shared" si="3"/>
        <v>63</v>
      </c>
      <c r="C68" s="61"/>
      <c r="D68" s="262"/>
      <c r="E68" s="263"/>
      <c r="F68" s="264"/>
      <c r="G68" s="262"/>
      <c r="H68" s="263"/>
      <c r="I68" s="264"/>
      <c r="J68" s="322"/>
      <c r="K68" s="263"/>
      <c r="L68" s="264"/>
      <c r="M68" s="322"/>
      <c r="N68" s="264"/>
      <c r="O68" s="264"/>
      <c r="P68" s="416"/>
      <c r="Q68" s="263"/>
      <c r="R68" s="264"/>
      <c r="S68" s="265"/>
      <c r="T68" s="263"/>
      <c r="U68" s="264"/>
      <c r="V68" s="425"/>
      <c r="W68" s="263"/>
      <c r="X68" s="264"/>
      <c r="Y68" s="262"/>
      <c r="Z68" s="264"/>
      <c r="AA68" s="262"/>
      <c r="AB68" s="265"/>
      <c r="AC68" s="266"/>
      <c r="AD68" s="264"/>
      <c r="AE68" s="361"/>
      <c r="AF68" s="266"/>
      <c r="AG68" s="264"/>
      <c r="AH68" s="262"/>
      <c r="AI68" s="267"/>
      <c r="AJ68" s="264"/>
      <c r="AK68" s="262"/>
      <c r="AL68" s="267"/>
      <c r="AM68" s="264"/>
      <c r="AN68" s="262"/>
      <c r="AO68" s="267"/>
      <c r="AP68" s="264"/>
      <c r="AQ68" s="262"/>
      <c r="AR68" s="267"/>
      <c r="AS68" s="264"/>
      <c r="AT68" s="388"/>
      <c r="AU68" s="268"/>
      <c r="AV68" s="265"/>
      <c r="AW68" s="266"/>
      <c r="AX68" s="264"/>
      <c r="AY68" s="265"/>
      <c r="AZ68" s="266"/>
      <c r="BA68" s="264"/>
      <c r="BB68" s="262"/>
      <c r="BC68" s="267"/>
      <c r="BD68" s="264"/>
      <c r="BE68" s="262"/>
      <c r="BF68" s="267"/>
      <c r="BG68" s="264"/>
      <c r="BH68" s="262"/>
      <c r="BI68" s="267"/>
      <c r="BJ68" s="264"/>
      <c r="BK68" s="388"/>
      <c r="BL68" s="268"/>
      <c r="BM68" s="262"/>
      <c r="BN68" s="267"/>
      <c r="BO68" s="264"/>
      <c r="BP68" s="266"/>
      <c r="BQ68" s="267"/>
      <c r="BR68" s="264"/>
      <c r="BS68" s="269"/>
      <c r="BT68" s="270"/>
      <c r="BU68" s="264"/>
      <c r="BV68" s="281"/>
      <c r="BW68" s="270"/>
      <c r="BX68" s="264"/>
      <c r="BY68" s="271"/>
      <c r="BZ68" s="270"/>
      <c r="CA68" s="264"/>
      <c r="CB68" s="265"/>
      <c r="CC68" s="270"/>
      <c r="CD68" s="264"/>
      <c r="CE68" s="265"/>
      <c r="CF68" s="267"/>
      <c r="CG68" s="264"/>
      <c r="CH68" s="318">
        <f t="shared" si="7"/>
        <v>0</v>
      </c>
      <c r="CI68" s="270"/>
      <c r="CJ68" s="264"/>
      <c r="CK68" s="272"/>
      <c r="CL68" s="264"/>
      <c r="CM68" s="264"/>
      <c r="CN68" s="273"/>
      <c r="CO68" s="274"/>
      <c r="CP68" s="275">
        <f t="shared" si="1"/>
        <v>0</v>
      </c>
      <c r="CQ68" s="265"/>
      <c r="CR68" s="276"/>
      <c r="CS68" s="265"/>
      <c r="CT68" s="276"/>
      <c r="CU68" s="265"/>
      <c r="CV68" s="276"/>
      <c r="CW68" s="265"/>
      <c r="CX68" s="276"/>
      <c r="CY68" s="242"/>
      <c r="CZ68" s="276"/>
      <c r="DA68" s="276"/>
      <c r="DB68" s="276"/>
      <c r="DC68" s="276"/>
      <c r="DD68" s="276"/>
      <c r="DE68" s="276"/>
      <c r="DF68" s="276"/>
      <c r="DG68" s="265"/>
      <c r="DH68" s="276"/>
      <c r="DI68" s="265"/>
      <c r="DJ68" s="276"/>
      <c r="DK68" s="265"/>
      <c r="DL68" s="276"/>
      <c r="DM68" s="265"/>
      <c r="DN68" s="276"/>
      <c r="DO68" s="265"/>
      <c r="DP68" s="276"/>
      <c r="DQ68" s="264"/>
      <c r="DR68" s="273"/>
      <c r="DS68" s="334"/>
      <c r="DT68" s="273"/>
      <c r="DU68" s="334"/>
      <c r="DV68" s="334"/>
      <c r="DW68" s="334"/>
      <c r="DX68" s="277"/>
      <c r="DY68" s="264"/>
      <c r="DZ68" s="318"/>
      <c r="EA68" s="264"/>
      <c r="EB68" s="318"/>
      <c r="EC68" s="264"/>
      <c r="ED68" s="280"/>
      <c r="EE68" s="264"/>
      <c r="EF68" s="406"/>
      <c r="EG68" s="96"/>
      <c r="EH68" s="279"/>
      <c r="EI68" s="251">
        <f>SUMPRODUCT(D68:EH68,'Raigarh R'!D68:EH68)</f>
        <v>0</v>
      </c>
      <c r="EJ68" s="3"/>
      <c r="EK68" s="3"/>
      <c r="ER68" s="64" t="s">
        <v>105</v>
      </c>
      <c r="ES68" s="61">
        <f t="shared" si="6"/>
        <v>0</v>
      </c>
      <c r="ET68" s="24">
        <f t="shared" si="5"/>
        <v>0</v>
      </c>
    </row>
    <row r="69" spans="2:150" hidden="1">
      <c r="B69" s="95"/>
      <c r="C69" s="95"/>
      <c r="D69" s="95"/>
      <c r="E69" s="95"/>
      <c r="F69" s="95"/>
      <c r="G69" s="95"/>
      <c r="H69" s="95"/>
      <c r="I69" s="95"/>
      <c r="J69" s="95"/>
      <c r="K69" s="95"/>
      <c r="L69" s="95"/>
      <c r="M69" s="95"/>
      <c r="N69" s="95"/>
      <c r="O69" s="95"/>
      <c r="P69" s="95"/>
      <c r="Q69" s="95"/>
      <c r="R69" s="95"/>
      <c r="S69" s="95"/>
      <c r="T69" s="95"/>
      <c r="U69" s="95"/>
      <c r="V69" s="95"/>
      <c r="W69" s="95"/>
      <c r="X69" s="95"/>
      <c r="Y69" s="95"/>
      <c r="Z69" s="95"/>
      <c r="AA69" s="95"/>
      <c r="AB69" s="95"/>
      <c r="AC69" s="95"/>
      <c r="AD69" s="95"/>
      <c r="AE69" s="95"/>
      <c r="AF69" s="95"/>
      <c r="AG69" s="95"/>
      <c r="AH69" s="95"/>
      <c r="AI69" s="95"/>
      <c r="AJ69" s="95"/>
      <c r="AK69" s="95"/>
      <c r="AL69" s="95"/>
      <c r="AM69" s="95"/>
      <c r="AN69" s="95"/>
      <c r="AO69" s="95"/>
      <c r="AP69" s="95"/>
      <c r="AQ69" s="95"/>
      <c r="AR69" s="95"/>
      <c r="AS69" s="95"/>
      <c r="AT69" s="95"/>
      <c r="AU69" s="95"/>
      <c r="AV69" s="95"/>
      <c r="AW69" s="95"/>
      <c r="AX69" s="95"/>
      <c r="AY69" s="95"/>
      <c r="AZ69" s="95"/>
      <c r="BA69" s="95"/>
      <c r="BB69" s="95"/>
      <c r="BC69" s="95"/>
      <c r="BD69" s="95"/>
      <c r="BE69" s="95"/>
      <c r="BF69" s="95"/>
      <c r="BG69" s="95"/>
      <c r="BH69" s="95"/>
      <c r="BI69" s="95"/>
      <c r="BJ69" s="95"/>
      <c r="BK69" s="95"/>
      <c r="BL69" s="95"/>
      <c r="BM69" s="95"/>
      <c r="BN69" s="95"/>
      <c r="BO69" s="95"/>
      <c r="BP69" s="95"/>
      <c r="BQ69" s="95"/>
      <c r="BR69" s="95"/>
      <c r="BS69" s="95"/>
      <c r="BT69" s="95"/>
      <c r="BU69" s="95"/>
      <c r="BV69" s="95"/>
      <c r="BW69" s="95"/>
      <c r="BX69" s="95"/>
      <c r="BY69" s="95"/>
      <c r="BZ69" s="95"/>
      <c r="CA69" s="95"/>
      <c r="CB69" s="95"/>
      <c r="CC69" s="95"/>
      <c r="CD69" s="95"/>
      <c r="CE69" s="95"/>
      <c r="CF69" s="95"/>
      <c r="CG69" s="95"/>
      <c r="CH69" s="95"/>
      <c r="CI69" s="95"/>
      <c r="CJ69" s="95"/>
      <c r="CK69" s="95"/>
      <c r="CL69" s="95"/>
      <c r="CM69" s="95"/>
      <c r="CN69" s="95"/>
      <c r="CO69" s="95"/>
      <c r="CP69" s="95"/>
      <c r="CQ69" s="95"/>
      <c r="CR69" s="95"/>
      <c r="CS69" s="95"/>
      <c r="CT69" s="95"/>
      <c r="CU69" s="95"/>
      <c r="CV69" s="95"/>
      <c r="CW69" s="95"/>
      <c r="CX69" s="95"/>
      <c r="CY69" s="95"/>
      <c r="CZ69" s="95"/>
      <c r="DA69" s="95"/>
      <c r="DB69" s="95"/>
      <c r="DC69" s="95"/>
      <c r="DD69" s="95"/>
      <c r="DE69" s="95"/>
      <c r="DF69" s="95"/>
      <c r="DG69" s="95"/>
      <c r="DH69" s="95"/>
      <c r="DI69" s="95"/>
      <c r="DJ69" s="95"/>
      <c r="DK69" s="95"/>
      <c r="DL69" s="95"/>
      <c r="DM69" s="95"/>
      <c r="DN69" s="95"/>
      <c r="DO69" s="95"/>
      <c r="DP69" s="95"/>
      <c r="DQ69" s="95"/>
      <c r="DR69" s="95"/>
      <c r="DS69" s="95"/>
      <c r="DT69" s="95"/>
      <c r="DU69" s="95"/>
      <c r="DV69" s="95"/>
      <c r="DW69" s="95"/>
      <c r="DX69" s="95"/>
      <c r="DY69" s="95"/>
      <c r="DZ69" s="95"/>
      <c r="EA69" s="95"/>
      <c r="EB69" s="95"/>
      <c r="EC69" s="95"/>
      <c r="ED69" s="95"/>
      <c r="EE69" s="95"/>
      <c r="EF69" s="95"/>
      <c r="EG69" s="95"/>
      <c r="EH69" s="95"/>
      <c r="EI69" s="95"/>
      <c r="ER69" s="95"/>
      <c r="ES69" s="95"/>
      <c r="ET69" s="95"/>
    </row>
    <row r="70" spans="2:150">
      <c r="B70" s="785" t="s">
        <v>83</v>
      </c>
      <c r="C70" s="785"/>
      <c r="D70" s="252">
        <f t="shared" ref="D70" si="8">SUM(D6:D68)</f>
        <v>40</v>
      </c>
      <c r="E70" s="252">
        <f t="shared" ref="E70:BU70" si="9">SUM(E6:E68)</f>
        <v>0</v>
      </c>
      <c r="F70" s="252">
        <f t="shared" si="9"/>
        <v>0</v>
      </c>
      <c r="G70" s="252">
        <f t="shared" si="9"/>
        <v>0</v>
      </c>
      <c r="H70" s="252">
        <f t="shared" si="9"/>
        <v>0</v>
      </c>
      <c r="I70" s="252">
        <f t="shared" si="9"/>
        <v>0</v>
      </c>
      <c r="J70" s="252">
        <f t="shared" si="9"/>
        <v>0</v>
      </c>
      <c r="K70" s="252">
        <f t="shared" si="9"/>
        <v>0</v>
      </c>
      <c r="L70" s="252">
        <f t="shared" si="9"/>
        <v>0</v>
      </c>
      <c r="M70" s="252">
        <f t="shared" si="9"/>
        <v>0</v>
      </c>
      <c r="N70" s="252">
        <f t="shared" si="9"/>
        <v>0</v>
      </c>
      <c r="O70" s="252">
        <f t="shared" si="9"/>
        <v>0</v>
      </c>
      <c r="P70" s="252">
        <f t="shared" si="9"/>
        <v>0</v>
      </c>
      <c r="Q70" s="252">
        <f t="shared" si="9"/>
        <v>0</v>
      </c>
      <c r="R70" s="252">
        <f t="shared" si="9"/>
        <v>0</v>
      </c>
      <c r="S70" s="252">
        <f t="shared" si="9"/>
        <v>0</v>
      </c>
      <c r="T70" s="252">
        <f t="shared" si="9"/>
        <v>2</v>
      </c>
      <c r="U70" s="252">
        <f t="shared" si="9"/>
        <v>0</v>
      </c>
      <c r="V70" s="252">
        <f t="shared" si="9"/>
        <v>2</v>
      </c>
      <c r="W70" s="252">
        <f t="shared" si="9"/>
        <v>0</v>
      </c>
      <c r="X70" s="252">
        <f t="shared" si="9"/>
        <v>0</v>
      </c>
      <c r="Y70" s="252">
        <f t="shared" si="9"/>
        <v>0</v>
      </c>
      <c r="Z70" s="252">
        <f t="shared" si="9"/>
        <v>0</v>
      </c>
      <c r="AA70" s="252">
        <f t="shared" si="9"/>
        <v>0</v>
      </c>
      <c r="AB70" s="252">
        <f t="shared" si="9"/>
        <v>0</v>
      </c>
      <c r="AC70" s="252">
        <f t="shared" si="9"/>
        <v>0</v>
      </c>
      <c r="AD70" s="252">
        <f t="shared" si="9"/>
        <v>0</v>
      </c>
      <c r="AE70" s="252">
        <f t="shared" si="9"/>
        <v>0</v>
      </c>
      <c r="AF70" s="252">
        <f t="shared" si="9"/>
        <v>0</v>
      </c>
      <c r="AG70" s="252">
        <f t="shared" si="9"/>
        <v>0</v>
      </c>
      <c r="AH70" s="252">
        <f t="shared" si="9"/>
        <v>8</v>
      </c>
      <c r="AI70" s="252">
        <f t="shared" si="9"/>
        <v>0</v>
      </c>
      <c r="AJ70" s="252">
        <f t="shared" si="9"/>
        <v>0</v>
      </c>
      <c r="AK70" s="252">
        <f t="shared" si="9"/>
        <v>1</v>
      </c>
      <c r="AL70" s="252">
        <f t="shared" si="9"/>
        <v>0</v>
      </c>
      <c r="AM70" s="252">
        <f t="shared" si="9"/>
        <v>0</v>
      </c>
      <c r="AN70" s="252">
        <f t="shared" si="9"/>
        <v>5</v>
      </c>
      <c r="AO70" s="252">
        <f t="shared" si="9"/>
        <v>0</v>
      </c>
      <c r="AP70" s="252">
        <f t="shared" si="9"/>
        <v>0</v>
      </c>
      <c r="AQ70" s="252">
        <f t="shared" si="9"/>
        <v>0</v>
      </c>
      <c r="AR70" s="252">
        <f t="shared" si="9"/>
        <v>0</v>
      </c>
      <c r="AS70" s="252">
        <f t="shared" si="9"/>
        <v>0</v>
      </c>
      <c r="AT70" s="252">
        <f t="shared" ref="AT70" si="10">SUM(AT6:AT68)</f>
        <v>11</v>
      </c>
      <c r="AU70" s="252">
        <f t="shared" si="9"/>
        <v>5</v>
      </c>
      <c r="AV70" s="252">
        <f t="shared" si="9"/>
        <v>0</v>
      </c>
      <c r="AW70" s="252">
        <f t="shared" si="9"/>
        <v>0</v>
      </c>
      <c r="AX70" s="252">
        <f t="shared" si="9"/>
        <v>0</v>
      </c>
      <c r="AY70" s="252">
        <f t="shared" si="9"/>
        <v>0</v>
      </c>
      <c r="AZ70" s="252">
        <f t="shared" si="9"/>
        <v>0</v>
      </c>
      <c r="BA70" s="252">
        <f t="shared" si="9"/>
        <v>0</v>
      </c>
      <c r="BB70" s="252">
        <f t="shared" si="9"/>
        <v>2</v>
      </c>
      <c r="BC70" s="252">
        <f t="shared" si="9"/>
        <v>0</v>
      </c>
      <c r="BD70" s="252">
        <f t="shared" si="9"/>
        <v>0</v>
      </c>
      <c r="BE70" s="252">
        <f t="shared" si="9"/>
        <v>0</v>
      </c>
      <c r="BF70" s="252">
        <f t="shared" si="9"/>
        <v>0</v>
      </c>
      <c r="BG70" s="252">
        <f t="shared" si="9"/>
        <v>0</v>
      </c>
      <c r="BH70" s="252">
        <f t="shared" si="9"/>
        <v>0</v>
      </c>
      <c r="BI70" s="252">
        <f t="shared" si="9"/>
        <v>6</v>
      </c>
      <c r="BJ70" s="252">
        <f t="shared" si="9"/>
        <v>0</v>
      </c>
      <c r="BK70" s="252">
        <f t="shared" ref="BK70" si="11">SUM(BK6:BK68)</f>
        <v>0</v>
      </c>
      <c r="BL70" s="252">
        <f t="shared" si="9"/>
        <v>1</v>
      </c>
      <c r="BM70" s="252">
        <f t="shared" si="9"/>
        <v>0</v>
      </c>
      <c r="BN70" s="252">
        <f t="shared" si="9"/>
        <v>0</v>
      </c>
      <c r="BO70" s="252">
        <f t="shared" si="9"/>
        <v>0</v>
      </c>
      <c r="BP70" s="252">
        <f t="shared" si="9"/>
        <v>0</v>
      </c>
      <c r="BQ70" s="252">
        <f t="shared" si="9"/>
        <v>0</v>
      </c>
      <c r="BR70" s="252">
        <f t="shared" si="9"/>
        <v>0</v>
      </c>
      <c r="BS70" s="252">
        <f t="shared" si="9"/>
        <v>0</v>
      </c>
      <c r="BT70" s="252">
        <f t="shared" si="9"/>
        <v>0</v>
      </c>
      <c r="BU70" s="252">
        <f t="shared" si="9"/>
        <v>0</v>
      </c>
      <c r="BV70" s="252">
        <f t="shared" ref="BV70:EI70" si="12">SUM(BV6:BV68)</f>
        <v>0</v>
      </c>
      <c r="BW70" s="252">
        <f t="shared" si="12"/>
        <v>0</v>
      </c>
      <c r="BX70" s="252">
        <f t="shared" si="12"/>
        <v>0</v>
      </c>
      <c r="BY70" s="252">
        <f t="shared" si="12"/>
        <v>0</v>
      </c>
      <c r="BZ70" s="252">
        <f t="shared" si="12"/>
        <v>0</v>
      </c>
      <c r="CA70" s="252">
        <f t="shared" si="12"/>
        <v>0</v>
      </c>
      <c r="CB70" s="252">
        <f t="shared" si="12"/>
        <v>0</v>
      </c>
      <c r="CC70" s="252">
        <f t="shared" si="12"/>
        <v>0</v>
      </c>
      <c r="CD70" s="252">
        <f t="shared" si="12"/>
        <v>0</v>
      </c>
      <c r="CE70" s="252">
        <f t="shared" si="12"/>
        <v>0</v>
      </c>
      <c r="CF70" s="252">
        <f t="shared" si="12"/>
        <v>20</v>
      </c>
      <c r="CG70" s="252">
        <f t="shared" si="12"/>
        <v>0</v>
      </c>
      <c r="CH70" s="252">
        <f t="shared" si="12"/>
        <v>0</v>
      </c>
      <c r="CI70" s="252">
        <f t="shared" si="12"/>
        <v>25</v>
      </c>
      <c r="CJ70" s="252">
        <f t="shared" si="12"/>
        <v>0</v>
      </c>
      <c r="CK70" s="252">
        <f t="shared" si="12"/>
        <v>198</v>
      </c>
      <c r="CL70" s="252">
        <f t="shared" si="12"/>
        <v>0</v>
      </c>
      <c r="CM70" s="252">
        <f t="shared" si="12"/>
        <v>0</v>
      </c>
      <c r="CN70" s="252">
        <f t="shared" si="12"/>
        <v>0</v>
      </c>
      <c r="CO70" s="252">
        <f t="shared" si="12"/>
        <v>0</v>
      </c>
      <c r="CP70" s="252">
        <f t="shared" si="12"/>
        <v>214.5</v>
      </c>
      <c r="CQ70" s="252">
        <f t="shared" si="12"/>
        <v>0</v>
      </c>
      <c r="CR70" s="252">
        <f t="shared" si="12"/>
        <v>0</v>
      </c>
      <c r="CS70" s="252">
        <f t="shared" si="12"/>
        <v>0</v>
      </c>
      <c r="CT70" s="252">
        <f t="shared" si="12"/>
        <v>0</v>
      </c>
      <c r="CU70" s="252">
        <f t="shared" si="12"/>
        <v>0</v>
      </c>
      <c r="CV70" s="252">
        <f t="shared" si="12"/>
        <v>0</v>
      </c>
      <c r="CW70" s="252">
        <f t="shared" si="12"/>
        <v>0</v>
      </c>
      <c r="CX70" s="252">
        <f t="shared" si="12"/>
        <v>0</v>
      </c>
      <c r="CY70" s="252">
        <f t="shared" si="12"/>
        <v>0</v>
      </c>
      <c r="CZ70" s="252">
        <f t="shared" si="12"/>
        <v>0</v>
      </c>
      <c r="DA70" s="252">
        <f t="shared" si="12"/>
        <v>0</v>
      </c>
      <c r="DB70" s="252">
        <f t="shared" si="12"/>
        <v>0</v>
      </c>
      <c r="DC70" s="252">
        <f t="shared" ref="DC70:DF70" si="13">SUM(DC6:DC68)</f>
        <v>0</v>
      </c>
      <c r="DD70" s="252">
        <f t="shared" si="13"/>
        <v>0</v>
      </c>
      <c r="DE70" s="252">
        <f t="shared" si="13"/>
        <v>0</v>
      </c>
      <c r="DF70" s="252">
        <f t="shared" si="13"/>
        <v>0</v>
      </c>
      <c r="DG70" s="252">
        <f t="shared" si="12"/>
        <v>0</v>
      </c>
      <c r="DH70" s="252">
        <f t="shared" si="12"/>
        <v>0</v>
      </c>
      <c r="DI70" s="252">
        <f t="shared" si="12"/>
        <v>0</v>
      </c>
      <c r="DJ70" s="252">
        <f t="shared" si="12"/>
        <v>0</v>
      </c>
      <c r="DK70" s="252">
        <f t="shared" si="12"/>
        <v>0</v>
      </c>
      <c r="DL70" s="252">
        <f t="shared" si="12"/>
        <v>0</v>
      </c>
      <c r="DM70" s="252">
        <f t="shared" si="12"/>
        <v>0</v>
      </c>
      <c r="DN70" s="252">
        <f t="shared" si="12"/>
        <v>0</v>
      </c>
      <c r="DO70" s="252">
        <f t="shared" ref="DO70:DQ70" si="14">SUM(DO6:DO68)</f>
        <v>0</v>
      </c>
      <c r="DP70" s="252">
        <f t="shared" si="14"/>
        <v>0</v>
      </c>
      <c r="DQ70" s="252">
        <f t="shared" si="14"/>
        <v>0</v>
      </c>
      <c r="DR70" s="252">
        <f t="shared" si="12"/>
        <v>0</v>
      </c>
      <c r="DS70" s="252">
        <f t="shared" si="12"/>
        <v>0</v>
      </c>
      <c r="DT70" s="252">
        <f t="shared" si="12"/>
        <v>0</v>
      </c>
      <c r="DU70" s="252">
        <f t="shared" si="12"/>
        <v>0</v>
      </c>
      <c r="DV70" s="252">
        <f t="shared" ref="DV70" si="15">SUM(DV6:DV68)</f>
        <v>0</v>
      </c>
      <c r="DW70" s="252">
        <f t="shared" ref="DW70" si="16">SUM(DW6:DW68)</f>
        <v>0</v>
      </c>
      <c r="DX70" s="252">
        <f t="shared" si="12"/>
        <v>0</v>
      </c>
      <c r="DY70" s="252">
        <f t="shared" si="12"/>
        <v>0</v>
      </c>
      <c r="DZ70" s="252">
        <f t="shared" ref="DZ70:EA70" si="17">SUM(DZ6:DZ68)</f>
        <v>0</v>
      </c>
      <c r="EA70" s="252">
        <f t="shared" si="17"/>
        <v>0</v>
      </c>
      <c r="EB70" s="252">
        <f t="shared" ref="EB70:EC70" si="18">SUM(EB6:EB68)</f>
        <v>0</v>
      </c>
      <c r="EC70" s="252">
        <f t="shared" si="18"/>
        <v>0</v>
      </c>
      <c r="ED70" s="252">
        <f t="shared" si="12"/>
        <v>0</v>
      </c>
      <c r="EE70" s="252">
        <f t="shared" si="12"/>
        <v>0</v>
      </c>
      <c r="EF70" s="252">
        <f t="shared" ref="EF70:EG70" si="19">SUM(EF6:EF68)</f>
        <v>0</v>
      </c>
      <c r="EG70" s="252">
        <f t="shared" si="19"/>
        <v>0</v>
      </c>
      <c r="EH70" s="252">
        <f t="shared" si="12"/>
        <v>0</v>
      </c>
      <c r="EI70" s="252">
        <f t="shared" si="12"/>
        <v>131799.35999999999</v>
      </c>
      <c r="EJ70" s="3"/>
      <c r="EK70" s="3"/>
      <c r="ER70" s="785" t="s">
        <v>83</v>
      </c>
      <c r="ES70" s="785"/>
      <c r="ET70" s="104">
        <f>SUM(ET6:ET68)</f>
        <v>131799.35999999999</v>
      </c>
    </row>
    <row r="71" spans="2:150" s="53" customFormat="1">
      <c r="B71" s="845" t="s">
        <v>464</v>
      </c>
      <c r="C71" s="845"/>
      <c r="D71" s="255">
        <f>SUM(D26:D68)</f>
        <v>40</v>
      </c>
      <c r="E71" s="255">
        <f t="shared" ref="E71:BP71" si="20">SUM(E26:E68)</f>
        <v>0</v>
      </c>
      <c r="F71" s="255">
        <f t="shared" si="20"/>
        <v>0</v>
      </c>
      <c r="G71" s="255">
        <f t="shared" si="20"/>
        <v>0</v>
      </c>
      <c r="H71" s="255">
        <f t="shared" si="20"/>
        <v>0</v>
      </c>
      <c r="I71" s="255">
        <f t="shared" si="20"/>
        <v>0</v>
      </c>
      <c r="J71" s="255">
        <f t="shared" si="20"/>
        <v>0</v>
      </c>
      <c r="K71" s="255">
        <f t="shared" si="20"/>
        <v>0</v>
      </c>
      <c r="L71" s="255">
        <f t="shared" si="20"/>
        <v>0</v>
      </c>
      <c r="M71" s="255">
        <f t="shared" si="20"/>
        <v>0</v>
      </c>
      <c r="N71" s="255">
        <f t="shared" si="20"/>
        <v>0</v>
      </c>
      <c r="O71" s="255">
        <f t="shared" si="20"/>
        <v>0</v>
      </c>
      <c r="P71" s="255">
        <f t="shared" si="20"/>
        <v>0</v>
      </c>
      <c r="Q71" s="255">
        <f t="shared" si="20"/>
        <v>0</v>
      </c>
      <c r="R71" s="255">
        <f t="shared" si="20"/>
        <v>0</v>
      </c>
      <c r="S71" s="255">
        <f t="shared" si="20"/>
        <v>0</v>
      </c>
      <c r="T71" s="255">
        <f t="shared" si="20"/>
        <v>0</v>
      </c>
      <c r="U71" s="255">
        <f t="shared" si="20"/>
        <v>0</v>
      </c>
      <c r="V71" s="255">
        <f t="shared" si="20"/>
        <v>2</v>
      </c>
      <c r="W71" s="255">
        <f t="shared" si="20"/>
        <v>0</v>
      </c>
      <c r="X71" s="255">
        <f t="shared" si="20"/>
        <v>0</v>
      </c>
      <c r="Y71" s="255">
        <f t="shared" si="20"/>
        <v>0</v>
      </c>
      <c r="Z71" s="255">
        <f t="shared" si="20"/>
        <v>0</v>
      </c>
      <c r="AA71" s="255">
        <f t="shared" si="20"/>
        <v>0</v>
      </c>
      <c r="AB71" s="255">
        <f t="shared" si="20"/>
        <v>0</v>
      </c>
      <c r="AC71" s="255">
        <f t="shared" si="20"/>
        <v>0</v>
      </c>
      <c r="AD71" s="255">
        <f t="shared" si="20"/>
        <v>0</v>
      </c>
      <c r="AE71" s="255">
        <f t="shared" si="20"/>
        <v>0</v>
      </c>
      <c r="AF71" s="255">
        <f t="shared" si="20"/>
        <v>0</v>
      </c>
      <c r="AG71" s="255">
        <f t="shared" si="20"/>
        <v>0</v>
      </c>
      <c r="AH71" s="255">
        <f t="shared" si="20"/>
        <v>8</v>
      </c>
      <c r="AI71" s="255">
        <f t="shared" si="20"/>
        <v>0</v>
      </c>
      <c r="AJ71" s="255">
        <f t="shared" si="20"/>
        <v>0</v>
      </c>
      <c r="AK71" s="255">
        <f t="shared" si="20"/>
        <v>1</v>
      </c>
      <c r="AL71" s="255">
        <f t="shared" si="20"/>
        <v>0</v>
      </c>
      <c r="AM71" s="255">
        <f t="shared" si="20"/>
        <v>0</v>
      </c>
      <c r="AN71" s="255">
        <f t="shared" si="20"/>
        <v>4</v>
      </c>
      <c r="AO71" s="255">
        <f t="shared" si="20"/>
        <v>0</v>
      </c>
      <c r="AP71" s="255">
        <f t="shared" si="20"/>
        <v>0</v>
      </c>
      <c r="AQ71" s="255">
        <f t="shared" si="20"/>
        <v>0</v>
      </c>
      <c r="AR71" s="255">
        <f t="shared" si="20"/>
        <v>0</v>
      </c>
      <c r="AS71" s="255">
        <f t="shared" si="20"/>
        <v>0</v>
      </c>
      <c r="AT71" s="255">
        <f t="shared" si="20"/>
        <v>11</v>
      </c>
      <c r="AU71" s="255">
        <f t="shared" si="20"/>
        <v>5</v>
      </c>
      <c r="AV71" s="255">
        <f t="shared" si="20"/>
        <v>0</v>
      </c>
      <c r="AW71" s="255">
        <f t="shared" si="20"/>
        <v>0</v>
      </c>
      <c r="AX71" s="255">
        <f t="shared" si="20"/>
        <v>0</v>
      </c>
      <c r="AY71" s="255">
        <f t="shared" si="20"/>
        <v>0</v>
      </c>
      <c r="AZ71" s="255">
        <f t="shared" si="20"/>
        <v>0</v>
      </c>
      <c r="BA71" s="255">
        <f t="shared" si="20"/>
        <v>0</v>
      </c>
      <c r="BB71" s="255">
        <f t="shared" si="20"/>
        <v>2</v>
      </c>
      <c r="BC71" s="255">
        <f t="shared" si="20"/>
        <v>0</v>
      </c>
      <c r="BD71" s="255">
        <f t="shared" si="20"/>
        <v>0</v>
      </c>
      <c r="BE71" s="255">
        <f t="shared" si="20"/>
        <v>0</v>
      </c>
      <c r="BF71" s="255">
        <f t="shared" si="20"/>
        <v>0</v>
      </c>
      <c r="BG71" s="255">
        <f t="shared" si="20"/>
        <v>0</v>
      </c>
      <c r="BH71" s="255">
        <f t="shared" si="20"/>
        <v>0</v>
      </c>
      <c r="BI71" s="255">
        <f t="shared" si="20"/>
        <v>0</v>
      </c>
      <c r="BJ71" s="255">
        <f t="shared" si="20"/>
        <v>0</v>
      </c>
      <c r="BK71" s="255">
        <f t="shared" si="20"/>
        <v>0</v>
      </c>
      <c r="BL71" s="255">
        <f t="shared" si="20"/>
        <v>1</v>
      </c>
      <c r="BM71" s="255">
        <f t="shared" si="20"/>
        <v>0</v>
      </c>
      <c r="BN71" s="255">
        <f t="shared" si="20"/>
        <v>0</v>
      </c>
      <c r="BO71" s="255">
        <f t="shared" si="20"/>
        <v>0</v>
      </c>
      <c r="BP71" s="255">
        <f t="shared" si="20"/>
        <v>0</v>
      </c>
      <c r="BQ71" s="255">
        <f t="shared" ref="BQ71:EI71" si="21">SUM(BQ26:BQ68)</f>
        <v>0</v>
      </c>
      <c r="BR71" s="255">
        <f t="shared" si="21"/>
        <v>0</v>
      </c>
      <c r="BS71" s="255">
        <f t="shared" si="21"/>
        <v>0</v>
      </c>
      <c r="BT71" s="255">
        <f t="shared" si="21"/>
        <v>0</v>
      </c>
      <c r="BU71" s="255">
        <f t="shared" si="21"/>
        <v>0</v>
      </c>
      <c r="BV71" s="255">
        <f t="shared" si="21"/>
        <v>0</v>
      </c>
      <c r="BW71" s="255">
        <f t="shared" si="21"/>
        <v>0</v>
      </c>
      <c r="BX71" s="255">
        <f t="shared" si="21"/>
        <v>0</v>
      </c>
      <c r="BY71" s="255">
        <f t="shared" si="21"/>
        <v>0</v>
      </c>
      <c r="BZ71" s="255">
        <f t="shared" si="21"/>
        <v>0</v>
      </c>
      <c r="CA71" s="255">
        <f t="shared" si="21"/>
        <v>0</v>
      </c>
      <c r="CB71" s="255">
        <f t="shared" si="21"/>
        <v>0</v>
      </c>
      <c r="CC71" s="255">
        <f t="shared" si="21"/>
        <v>0</v>
      </c>
      <c r="CD71" s="255">
        <f t="shared" si="21"/>
        <v>0</v>
      </c>
      <c r="CE71" s="255">
        <f t="shared" si="21"/>
        <v>0</v>
      </c>
      <c r="CF71" s="255">
        <f t="shared" si="21"/>
        <v>20</v>
      </c>
      <c r="CG71" s="255">
        <f t="shared" si="21"/>
        <v>0</v>
      </c>
      <c r="CH71" s="255">
        <f t="shared" si="21"/>
        <v>0</v>
      </c>
      <c r="CI71" s="255">
        <f t="shared" si="21"/>
        <v>25</v>
      </c>
      <c r="CJ71" s="255">
        <f t="shared" si="21"/>
        <v>0</v>
      </c>
      <c r="CK71" s="255">
        <f t="shared" si="21"/>
        <v>198</v>
      </c>
      <c r="CL71" s="255">
        <f t="shared" si="21"/>
        <v>0</v>
      </c>
      <c r="CM71" s="255">
        <f t="shared" si="21"/>
        <v>0</v>
      </c>
      <c r="CN71" s="255">
        <f t="shared" si="21"/>
        <v>0</v>
      </c>
      <c r="CO71" s="255">
        <f t="shared" si="21"/>
        <v>0</v>
      </c>
      <c r="CP71" s="255">
        <f t="shared" si="21"/>
        <v>214.5</v>
      </c>
      <c r="CQ71" s="255">
        <f t="shared" si="21"/>
        <v>0</v>
      </c>
      <c r="CR71" s="255">
        <f t="shared" si="21"/>
        <v>0</v>
      </c>
      <c r="CS71" s="255">
        <f t="shared" si="21"/>
        <v>0</v>
      </c>
      <c r="CT71" s="255">
        <f t="shared" si="21"/>
        <v>0</v>
      </c>
      <c r="CU71" s="255">
        <f t="shared" si="21"/>
        <v>0</v>
      </c>
      <c r="CV71" s="255">
        <f t="shared" si="21"/>
        <v>0</v>
      </c>
      <c r="CW71" s="255">
        <f t="shared" si="21"/>
        <v>0</v>
      </c>
      <c r="CX71" s="255">
        <f t="shared" si="21"/>
        <v>0</v>
      </c>
      <c r="CY71" s="255">
        <f t="shared" si="21"/>
        <v>0</v>
      </c>
      <c r="CZ71" s="255">
        <f t="shared" si="21"/>
        <v>0</v>
      </c>
      <c r="DA71" s="255">
        <f t="shared" si="21"/>
        <v>0</v>
      </c>
      <c r="DB71" s="255">
        <f t="shared" si="21"/>
        <v>0</v>
      </c>
      <c r="DC71" s="255">
        <f t="shared" ref="DC71:DF71" si="22">SUM(DC26:DC68)</f>
        <v>0</v>
      </c>
      <c r="DD71" s="255">
        <f t="shared" si="22"/>
        <v>0</v>
      </c>
      <c r="DE71" s="255">
        <f t="shared" si="22"/>
        <v>0</v>
      </c>
      <c r="DF71" s="255">
        <f t="shared" si="22"/>
        <v>0</v>
      </c>
      <c r="DG71" s="255">
        <f t="shared" si="21"/>
        <v>0</v>
      </c>
      <c r="DH71" s="255">
        <f t="shared" si="21"/>
        <v>0</v>
      </c>
      <c r="DI71" s="255">
        <f t="shared" si="21"/>
        <v>0</v>
      </c>
      <c r="DJ71" s="255">
        <f t="shared" si="21"/>
        <v>0</v>
      </c>
      <c r="DK71" s="255">
        <f t="shared" si="21"/>
        <v>0</v>
      </c>
      <c r="DL71" s="255">
        <f t="shared" si="21"/>
        <v>0</v>
      </c>
      <c r="DM71" s="255">
        <f t="shared" si="21"/>
        <v>0</v>
      </c>
      <c r="DN71" s="255">
        <f t="shared" si="21"/>
        <v>0</v>
      </c>
      <c r="DO71" s="255">
        <f t="shared" ref="DO71:DQ71" si="23">SUM(DO26:DO68)</f>
        <v>0</v>
      </c>
      <c r="DP71" s="255">
        <f t="shared" si="23"/>
        <v>0</v>
      </c>
      <c r="DQ71" s="255">
        <f t="shared" si="23"/>
        <v>0</v>
      </c>
      <c r="DR71" s="255">
        <f t="shared" si="21"/>
        <v>0</v>
      </c>
      <c r="DS71" s="255">
        <f t="shared" si="21"/>
        <v>0</v>
      </c>
      <c r="DT71" s="255">
        <f t="shared" si="21"/>
        <v>0</v>
      </c>
      <c r="DU71" s="255">
        <f t="shared" si="21"/>
        <v>0</v>
      </c>
      <c r="DV71" s="255">
        <f t="shared" ref="DV71" si="24">SUM(DV26:DV68)</f>
        <v>0</v>
      </c>
      <c r="DW71" s="255">
        <f t="shared" ref="DW71" si="25">SUM(DW26:DW68)</f>
        <v>0</v>
      </c>
      <c r="DX71" s="255">
        <f t="shared" si="21"/>
        <v>0</v>
      </c>
      <c r="DY71" s="255">
        <f t="shared" si="21"/>
        <v>0</v>
      </c>
      <c r="DZ71" s="255">
        <f t="shared" si="21"/>
        <v>0</v>
      </c>
      <c r="EA71" s="255">
        <f t="shared" si="21"/>
        <v>0</v>
      </c>
      <c r="EB71" s="255">
        <f t="shared" ref="EB71:EC71" si="26">SUM(EB26:EB68)</f>
        <v>0</v>
      </c>
      <c r="EC71" s="255">
        <f t="shared" si="26"/>
        <v>0</v>
      </c>
      <c r="ED71" s="255">
        <f t="shared" si="21"/>
        <v>0</v>
      </c>
      <c r="EE71" s="255">
        <f t="shared" si="21"/>
        <v>0</v>
      </c>
      <c r="EF71" s="255">
        <f t="shared" si="21"/>
        <v>0</v>
      </c>
      <c r="EG71" s="255">
        <f t="shared" si="21"/>
        <v>0</v>
      </c>
      <c r="EH71" s="255">
        <f t="shared" si="21"/>
        <v>0</v>
      </c>
      <c r="EI71" s="255">
        <f t="shared" si="21"/>
        <v>129315.36</v>
      </c>
      <c r="EJ71" s="61"/>
      <c r="EK71" s="61"/>
    </row>
    <row r="72" spans="2:150" s="53" customFormat="1">
      <c r="B72" s="807" t="s">
        <v>574</v>
      </c>
      <c r="C72" s="807"/>
      <c r="D72" s="254">
        <f>SUM(D15:D25)</f>
        <v>0</v>
      </c>
      <c r="E72" s="254">
        <f t="shared" ref="E72:BP72" si="27">SUM(E15:E25)</f>
        <v>0</v>
      </c>
      <c r="F72" s="254">
        <f t="shared" si="27"/>
        <v>0</v>
      </c>
      <c r="G72" s="254">
        <f t="shared" si="27"/>
        <v>0</v>
      </c>
      <c r="H72" s="254">
        <f t="shared" si="27"/>
        <v>0</v>
      </c>
      <c r="I72" s="254">
        <f t="shared" si="27"/>
        <v>0</v>
      </c>
      <c r="J72" s="254">
        <f t="shared" si="27"/>
        <v>0</v>
      </c>
      <c r="K72" s="254">
        <f t="shared" si="27"/>
        <v>0</v>
      </c>
      <c r="L72" s="254">
        <f t="shared" si="27"/>
        <v>0</v>
      </c>
      <c r="M72" s="254">
        <f t="shared" si="27"/>
        <v>0</v>
      </c>
      <c r="N72" s="254">
        <f t="shared" si="27"/>
        <v>0</v>
      </c>
      <c r="O72" s="254">
        <f t="shared" si="27"/>
        <v>0</v>
      </c>
      <c r="P72" s="254">
        <f t="shared" si="27"/>
        <v>0</v>
      </c>
      <c r="Q72" s="254">
        <f t="shared" si="27"/>
        <v>0</v>
      </c>
      <c r="R72" s="254">
        <f t="shared" si="27"/>
        <v>0</v>
      </c>
      <c r="S72" s="254">
        <f t="shared" si="27"/>
        <v>0</v>
      </c>
      <c r="T72" s="254">
        <f t="shared" si="27"/>
        <v>0</v>
      </c>
      <c r="U72" s="254">
        <f t="shared" si="27"/>
        <v>0</v>
      </c>
      <c r="V72" s="254">
        <f t="shared" si="27"/>
        <v>0</v>
      </c>
      <c r="W72" s="254">
        <f t="shared" si="27"/>
        <v>0</v>
      </c>
      <c r="X72" s="254">
        <f t="shared" si="27"/>
        <v>0</v>
      </c>
      <c r="Y72" s="254">
        <f t="shared" si="27"/>
        <v>0</v>
      </c>
      <c r="Z72" s="254">
        <f t="shared" si="27"/>
        <v>0</v>
      </c>
      <c r="AA72" s="254">
        <f t="shared" si="27"/>
        <v>0</v>
      </c>
      <c r="AB72" s="254">
        <f t="shared" si="27"/>
        <v>0</v>
      </c>
      <c r="AC72" s="254">
        <f t="shared" si="27"/>
        <v>0</v>
      </c>
      <c r="AD72" s="254">
        <f t="shared" si="27"/>
        <v>0</v>
      </c>
      <c r="AE72" s="254">
        <f t="shared" si="27"/>
        <v>0</v>
      </c>
      <c r="AF72" s="254">
        <f t="shared" si="27"/>
        <v>0</v>
      </c>
      <c r="AG72" s="254">
        <f t="shared" si="27"/>
        <v>0</v>
      </c>
      <c r="AH72" s="254">
        <f t="shared" si="27"/>
        <v>0</v>
      </c>
      <c r="AI72" s="254">
        <f t="shared" si="27"/>
        <v>0</v>
      </c>
      <c r="AJ72" s="254">
        <f t="shared" si="27"/>
        <v>0</v>
      </c>
      <c r="AK72" s="254">
        <f t="shared" si="27"/>
        <v>0</v>
      </c>
      <c r="AL72" s="254">
        <f t="shared" si="27"/>
        <v>0</v>
      </c>
      <c r="AM72" s="254">
        <f t="shared" si="27"/>
        <v>0</v>
      </c>
      <c r="AN72" s="254">
        <f t="shared" si="27"/>
        <v>0</v>
      </c>
      <c r="AO72" s="254">
        <f t="shared" si="27"/>
        <v>0</v>
      </c>
      <c r="AP72" s="254">
        <f t="shared" si="27"/>
        <v>0</v>
      </c>
      <c r="AQ72" s="254">
        <f t="shared" si="27"/>
        <v>0</v>
      </c>
      <c r="AR72" s="254">
        <f t="shared" si="27"/>
        <v>0</v>
      </c>
      <c r="AS72" s="254">
        <f t="shared" si="27"/>
        <v>0</v>
      </c>
      <c r="AT72" s="254">
        <f t="shared" si="27"/>
        <v>0</v>
      </c>
      <c r="AU72" s="254">
        <f t="shared" si="27"/>
        <v>0</v>
      </c>
      <c r="AV72" s="254">
        <f t="shared" si="27"/>
        <v>0</v>
      </c>
      <c r="AW72" s="254">
        <f t="shared" si="27"/>
        <v>0</v>
      </c>
      <c r="AX72" s="254">
        <f t="shared" si="27"/>
        <v>0</v>
      </c>
      <c r="AY72" s="254">
        <f t="shared" si="27"/>
        <v>0</v>
      </c>
      <c r="AZ72" s="254">
        <f t="shared" si="27"/>
        <v>0</v>
      </c>
      <c r="BA72" s="254">
        <f t="shared" si="27"/>
        <v>0</v>
      </c>
      <c r="BB72" s="254">
        <f t="shared" si="27"/>
        <v>0</v>
      </c>
      <c r="BC72" s="254">
        <f t="shared" si="27"/>
        <v>0</v>
      </c>
      <c r="BD72" s="254">
        <f t="shared" si="27"/>
        <v>0</v>
      </c>
      <c r="BE72" s="254">
        <f t="shared" si="27"/>
        <v>0</v>
      </c>
      <c r="BF72" s="254">
        <f t="shared" si="27"/>
        <v>0</v>
      </c>
      <c r="BG72" s="254">
        <f t="shared" si="27"/>
        <v>0</v>
      </c>
      <c r="BH72" s="254">
        <f t="shared" si="27"/>
        <v>0</v>
      </c>
      <c r="BI72" s="254">
        <f t="shared" si="27"/>
        <v>0</v>
      </c>
      <c r="BJ72" s="254">
        <f t="shared" si="27"/>
        <v>0</v>
      </c>
      <c r="BK72" s="254">
        <f t="shared" si="27"/>
        <v>0</v>
      </c>
      <c r="BL72" s="254">
        <f t="shared" si="27"/>
        <v>0</v>
      </c>
      <c r="BM72" s="254">
        <f t="shared" si="27"/>
        <v>0</v>
      </c>
      <c r="BN72" s="254">
        <f t="shared" si="27"/>
        <v>0</v>
      </c>
      <c r="BO72" s="254">
        <f t="shared" si="27"/>
        <v>0</v>
      </c>
      <c r="BP72" s="254">
        <f t="shared" si="27"/>
        <v>0</v>
      </c>
      <c r="BQ72" s="254">
        <f t="shared" ref="BQ72:EI72" si="28">SUM(BQ15:BQ25)</f>
        <v>0</v>
      </c>
      <c r="BR72" s="254">
        <f t="shared" si="28"/>
        <v>0</v>
      </c>
      <c r="BS72" s="254">
        <f t="shared" si="28"/>
        <v>0</v>
      </c>
      <c r="BT72" s="254">
        <f t="shared" si="28"/>
        <v>0</v>
      </c>
      <c r="BU72" s="254">
        <f t="shared" si="28"/>
        <v>0</v>
      </c>
      <c r="BV72" s="254">
        <f t="shared" si="28"/>
        <v>0</v>
      </c>
      <c r="BW72" s="254">
        <f t="shared" si="28"/>
        <v>0</v>
      </c>
      <c r="BX72" s="254">
        <f t="shared" si="28"/>
        <v>0</v>
      </c>
      <c r="BY72" s="254">
        <f t="shared" si="28"/>
        <v>0</v>
      </c>
      <c r="BZ72" s="254">
        <f t="shared" si="28"/>
        <v>0</v>
      </c>
      <c r="CA72" s="254">
        <f t="shared" si="28"/>
        <v>0</v>
      </c>
      <c r="CB72" s="254">
        <f t="shared" si="28"/>
        <v>0</v>
      </c>
      <c r="CC72" s="254">
        <f t="shared" si="28"/>
        <v>0</v>
      </c>
      <c r="CD72" s="254">
        <f t="shared" si="28"/>
        <v>0</v>
      </c>
      <c r="CE72" s="254">
        <f t="shared" si="28"/>
        <v>0</v>
      </c>
      <c r="CF72" s="254">
        <f t="shared" si="28"/>
        <v>0</v>
      </c>
      <c r="CG72" s="254">
        <f t="shared" si="28"/>
        <v>0</v>
      </c>
      <c r="CH72" s="254">
        <f t="shared" si="28"/>
        <v>0</v>
      </c>
      <c r="CI72" s="254">
        <f t="shared" si="28"/>
        <v>0</v>
      </c>
      <c r="CJ72" s="254">
        <f t="shared" si="28"/>
        <v>0</v>
      </c>
      <c r="CK72" s="254">
        <f t="shared" si="28"/>
        <v>0</v>
      </c>
      <c r="CL72" s="254">
        <f t="shared" si="28"/>
        <v>0</v>
      </c>
      <c r="CM72" s="254">
        <f t="shared" si="28"/>
        <v>0</v>
      </c>
      <c r="CN72" s="254">
        <f t="shared" si="28"/>
        <v>0</v>
      </c>
      <c r="CO72" s="254">
        <f t="shared" si="28"/>
        <v>0</v>
      </c>
      <c r="CP72" s="254">
        <f t="shared" si="28"/>
        <v>0</v>
      </c>
      <c r="CQ72" s="254">
        <f t="shared" si="28"/>
        <v>0</v>
      </c>
      <c r="CR72" s="254">
        <f t="shared" si="28"/>
        <v>0</v>
      </c>
      <c r="CS72" s="254">
        <f t="shared" si="28"/>
        <v>0</v>
      </c>
      <c r="CT72" s="254">
        <f t="shared" si="28"/>
        <v>0</v>
      </c>
      <c r="CU72" s="254">
        <f t="shared" si="28"/>
        <v>0</v>
      </c>
      <c r="CV72" s="254">
        <f t="shared" si="28"/>
        <v>0</v>
      </c>
      <c r="CW72" s="254">
        <f t="shared" si="28"/>
        <v>0</v>
      </c>
      <c r="CX72" s="254">
        <f t="shared" si="28"/>
        <v>0</v>
      </c>
      <c r="CY72" s="254">
        <f t="shared" si="28"/>
        <v>0</v>
      </c>
      <c r="CZ72" s="254">
        <f t="shared" si="28"/>
        <v>0</v>
      </c>
      <c r="DA72" s="254">
        <f t="shared" si="28"/>
        <v>0</v>
      </c>
      <c r="DB72" s="254">
        <f t="shared" si="28"/>
        <v>0</v>
      </c>
      <c r="DC72" s="254">
        <f t="shared" ref="DC72:DF72" si="29">SUM(DC15:DC25)</f>
        <v>0</v>
      </c>
      <c r="DD72" s="254">
        <f t="shared" si="29"/>
        <v>0</v>
      </c>
      <c r="DE72" s="254">
        <f t="shared" si="29"/>
        <v>0</v>
      </c>
      <c r="DF72" s="254">
        <f t="shared" si="29"/>
        <v>0</v>
      </c>
      <c r="DG72" s="254">
        <f t="shared" si="28"/>
        <v>0</v>
      </c>
      <c r="DH72" s="254">
        <f t="shared" si="28"/>
        <v>0</v>
      </c>
      <c r="DI72" s="254">
        <f t="shared" si="28"/>
        <v>0</v>
      </c>
      <c r="DJ72" s="254">
        <f t="shared" si="28"/>
        <v>0</v>
      </c>
      <c r="DK72" s="254">
        <f t="shared" si="28"/>
        <v>0</v>
      </c>
      <c r="DL72" s="254">
        <f t="shared" si="28"/>
        <v>0</v>
      </c>
      <c r="DM72" s="254">
        <f t="shared" si="28"/>
        <v>0</v>
      </c>
      <c r="DN72" s="254">
        <f t="shared" si="28"/>
        <v>0</v>
      </c>
      <c r="DO72" s="254">
        <f t="shared" ref="DO72:DQ72" si="30">SUM(DO15:DO25)</f>
        <v>0</v>
      </c>
      <c r="DP72" s="254">
        <f t="shared" si="30"/>
        <v>0</v>
      </c>
      <c r="DQ72" s="254">
        <f t="shared" si="30"/>
        <v>0</v>
      </c>
      <c r="DR72" s="254">
        <f t="shared" si="28"/>
        <v>0</v>
      </c>
      <c r="DS72" s="254">
        <f t="shared" si="28"/>
        <v>0</v>
      </c>
      <c r="DT72" s="254">
        <f t="shared" si="28"/>
        <v>0</v>
      </c>
      <c r="DU72" s="254">
        <f t="shared" si="28"/>
        <v>0</v>
      </c>
      <c r="DV72" s="254">
        <f t="shared" ref="DV72" si="31">SUM(DV15:DV25)</f>
        <v>0</v>
      </c>
      <c r="DW72" s="254">
        <f t="shared" ref="DW72" si="32">SUM(DW15:DW25)</f>
        <v>0</v>
      </c>
      <c r="DX72" s="254">
        <f t="shared" si="28"/>
        <v>0</v>
      </c>
      <c r="DY72" s="254">
        <f t="shared" si="28"/>
        <v>0</v>
      </c>
      <c r="DZ72" s="254">
        <f t="shared" si="28"/>
        <v>0</v>
      </c>
      <c r="EA72" s="254">
        <f t="shared" si="28"/>
        <v>0</v>
      </c>
      <c r="EB72" s="254">
        <f t="shared" ref="EB72:EC72" si="33">SUM(EB15:EB25)</f>
        <v>0</v>
      </c>
      <c r="EC72" s="254">
        <f t="shared" si="33"/>
        <v>0</v>
      </c>
      <c r="ED72" s="254">
        <f t="shared" si="28"/>
        <v>0</v>
      </c>
      <c r="EE72" s="254">
        <f t="shared" si="28"/>
        <v>0</v>
      </c>
      <c r="EF72" s="254">
        <f t="shared" si="28"/>
        <v>0</v>
      </c>
      <c r="EG72" s="254">
        <f t="shared" si="28"/>
        <v>0</v>
      </c>
      <c r="EH72" s="254">
        <f t="shared" si="28"/>
        <v>0</v>
      </c>
      <c r="EI72" s="254">
        <f t="shared" si="28"/>
        <v>0</v>
      </c>
      <c r="EJ72" s="61"/>
      <c r="EK72" s="61"/>
    </row>
    <row r="73" spans="2:150" s="53" customFormat="1">
      <c r="B73" s="872" t="s">
        <v>321</v>
      </c>
      <c r="C73" s="872"/>
      <c r="D73" s="253">
        <f>SUM(D6:D12)</f>
        <v>0</v>
      </c>
      <c r="E73" s="253">
        <f t="shared" ref="E73:BP73" si="34">SUM(E6:E12)</f>
        <v>0</v>
      </c>
      <c r="F73" s="253">
        <f t="shared" si="34"/>
        <v>0</v>
      </c>
      <c r="G73" s="253">
        <f t="shared" si="34"/>
        <v>0</v>
      </c>
      <c r="H73" s="253">
        <f t="shared" si="34"/>
        <v>0</v>
      </c>
      <c r="I73" s="253">
        <f t="shared" si="34"/>
        <v>0</v>
      </c>
      <c r="J73" s="253">
        <f t="shared" si="34"/>
        <v>0</v>
      </c>
      <c r="K73" s="253">
        <f t="shared" si="34"/>
        <v>0</v>
      </c>
      <c r="L73" s="253">
        <f t="shared" si="34"/>
        <v>0</v>
      </c>
      <c r="M73" s="253">
        <f t="shared" si="34"/>
        <v>0</v>
      </c>
      <c r="N73" s="253">
        <f t="shared" si="34"/>
        <v>0</v>
      </c>
      <c r="O73" s="253">
        <f t="shared" si="34"/>
        <v>0</v>
      </c>
      <c r="P73" s="253">
        <f t="shared" si="34"/>
        <v>0</v>
      </c>
      <c r="Q73" s="253">
        <f t="shared" si="34"/>
        <v>0</v>
      </c>
      <c r="R73" s="253">
        <f t="shared" si="34"/>
        <v>0</v>
      </c>
      <c r="S73" s="253">
        <f t="shared" si="34"/>
        <v>0</v>
      </c>
      <c r="T73" s="253">
        <f t="shared" si="34"/>
        <v>0</v>
      </c>
      <c r="U73" s="253">
        <f t="shared" si="34"/>
        <v>0</v>
      </c>
      <c r="V73" s="253">
        <f t="shared" si="34"/>
        <v>0</v>
      </c>
      <c r="W73" s="253">
        <f t="shared" si="34"/>
        <v>0</v>
      </c>
      <c r="X73" s="253">
        <f t="shared" si="34"/>
        <v>0</v>
      </c>
      <c r="Y73" s="253">
        <f t="shared" si="34"/>
        <v>0</v>
      </c>
      <c r="Z73" s="253">
        <f t="shared" si="34"/>
        <v>0</v>
      </c>
      <c r="AA73" s="253">
        <f t="shared" si="34"/>
        <v>0</v>
      </c>
      <c r="AB73" s="253">
        <f t="shared" si="34"/>
        <v>0</v>
      </c>
      <c r="AC73" s="253">
        <f t="shared" si="34"/>
        <v>0</v>
      </c>
      <c r="AD73" s="253">
        <f t="shared" si="34"/>
        <v>0</v>
      </c>
      <c r="AE73" s="253">
        <f t="shared" si="34"/>
        <v>0</v>
      </c>
      <c r="AF73" s="253">
        <f t="shared" si="34"/>
        <v>0</v>
      </c>
      <c r="AG73" s="253">
        <f t="shared" si="34"/>
        <v>0</v>
      </c>
      <c r="AH73" s="253">
        <f t="shared" si="34"/>
        <v>0</v>
      </c>
      <c r="AI73" s="253">
        <f t="shared" si="34"/>
        <v>0</v>
      </c>
      <c r="AJ73" s="253">
        <f t="shared" si="34"/>
        <v>0</v>
      </c>
      <c r="AK73" s="253">
        <f t="shared" si="34"/>
        <v>0</v>
      </c>
      <c r="AL73" s="253">
        <f t="shared" si="34"/>
        <v>0</v>
      </c>
      <c r="AM73" s="253">
        <f t="shared" si="34"/>
        <v>0</v>
      </c>
      <c r="AN73" s="253">
        <f t="shared" si="34"/>
        <v>0</v>
      </c>
      <c r="AO73" s="253">
        <f t="shared" si="34"/>
        <v>0</v>
      </c>
      <c r="AP73" s="253">
        <f t="shared" si="34"/>
        <v>0</v>
      </c>
      <c r="AQ73" s="253">
        <f t="shared" si="34"/>
        <v>0</v>
      </c>
      <c r="AR73" s="253">
        <f t="shared" si="34"/>
        <v>0</v>
      </c>
      <c r="AS73" s="253">
        <f t="shared" si="34"/>
        <v>0</v>
      </c>
      <c r="AT73" s="253">
        <f t="shared" si="34"/>
        <v>0</v>
      </c>
      <c r="AU73" s="253">
        <f t="shared" si="34"/>
        <v>0</v>
      </c>
      <c r="AV73" s="253">
        <f t="shared" si="34"/>
        <v>0</v>
      </c>
      <c r="AW73" s="253">
        <f t="shared" si="34"/>
        <v>0</v>
      </c>
      <c r="AX73" s="253">
        <f t="shared" si="34"/>
        <v>0</v>
      </c>
      <c r="AY73" s="253">
        <f t="shared" si="34"/>
        <v>0</v>
      </c>
      <c r="AZ73" s="253">
        <f t="shared" si="34"/>
        <v>0</v>
      </c>
      <c r="BA73" s="253">
        <f t="shared" si="34"/>
        <v>0</v>
      </c>
      <c r="BB73" s="253">
        <f t="shared" si="34"/>
        <v>0</v>
      </c>
      <c r="BC73" s="253">
        <f t="shared" si="34"/>
        <v>0</v>
      </c>
      <c r="BD73" s="253">
        <f t="shared" si="34"/>
        <v>0</v>
      </c>
      <c r="BE73" s="253">
        <f t="shared" si="34"/>
        <v>0</v>
      </c>
      <c r="BF73" s="253">
        <f t="shared" si="34"/>
        <v>0</v>
      </c>
      <c r="BG73" s="253">
        <f t="shared" si="34"/>
        <v>0</v>
      </c>
      <c r="BH73" s="253">
        <f t="shared" si="34"/>
        <v>0</v>
      </c>
      <c r="BI73" s="253">
        <f t="shared" si="34"/>
        <v>0</v>
      </c>
      <c r="BJ73" s="253">
        <f t="shared" si="34"/>
        <v>0</v>
      </c>
      <c r="BK73" s="253">
        <f t="shared" si="34"/>
        <v>0</v>
      </c>
      <c r="BL73" s="253">
        <f t="shared" si="34"/>
        <v>0</v>
      </c>
      <c r="BM73" s="253">
        <f t="shared" si="34"/>
        <v>0</v>
      </c>
      <c r="BN73" s="253">
        <f t="shared" si="34"/>
        <v>0</v>
      </c>
      <c r="BO73" s="253">
        <f t="shared" si="34"/>
        <v>0</v>
      </c>
      <c r="BP73" s="253">
        <f t="shared" si="34"/>
        <v>0</v>
      </c>
      <c r="BQ73" s="253">
        <f t="shared" ref="BQ73:EI73" si="35">SUM(BQ6:BQ12)</f>
        <v>0</v>
      </c>
      <c r="BR73" s="253">
        <f t="shared" si="35"/>
        <v>0</v>
      </c>
      <c r="BS73" s="253">
        <f t="shared" si="35"/>
        <v>0</v>
      </c>
      <c r="BT73" s="253">
        <f t="shared" si="35"/>
        <v>0</v>
      </c>
      <c r="BU73" s="253">
        <f t="shared" si="35"/>
        <v>0</v>
      </c>
      <c r="BV73" s="253">
        <f t="shared" si="35"/>
        <v>0</v>
      </c>
      <c r="BW73" s="253">
        <f t="shared" si="35"/>
        <v>0</v>
      </c>
      <c r="BX73" s="253">
        <f t="shared" si="35"/>
        <v>0</v>
      </c>
      <c r="BY73" s="253">
        <f t="shared" si="35"/>
        <v>0</v>
      </c>
      <c r="BZ73" s="253">
        <f t="shared" si="35"/>
        <v>0</v>
      </c>
      <c r="CA73" s="253">
        <f t="shared" si="35"/>
        <v>0</v>
      </c>
      <c r="CB73" s="253">
        <f t="shared" si="35"/>
        <v>0</v>
      </c>
      <c r="CC73" s="253">
        <f t="shared" si="35"/>
        <v>0</v>
      </c>
      <c r="CD73" s="253">
        <f t="shared" si="35"/>
        <v>0</v>
      </c>
      <c r="CE73" s="253">
        <f t="shared" si="35"/>
        <v>0</v>
      </c>
      <c r="CF73" s="253">
        <f t="shared" si="35"/>
        <v>0</v>
      </c>
      <c r="CG73" s="253">
        <f t="shared" si="35"/>
        <v>0</v>
      </c>
      <c r="CH73" s="253">
        <f t="shared" si="35"/>
        <v>0</v>
      </c>
      <c r="CI73" s="253">
        <f t="shared" si="35"/>
        <v>0</v>
      </c>
      <c r="CJ73" s="253">
        <f t="shared" si="35"/>
        <v>0</v>
      </c>
      <c r="CK73" s="253">
        <f t="shared" si="35"/>
        <v>0</v>
      </c>
      <c r="CL73" s="253">
        <f t="shared" si="35"/>
        <v>0</v>
      </c>
      <c r="CM73" s="253">
        <f t="shared" si="35"/>
        <v>0</v>
      </c>
      <c r="CN73" s="253">
        <f t="shared" si="35"/>
        <v>0</v>
      </c>
      <c r="CO73" s="253">
        <f t="shared" si="35"/>
        <v>0</v>
      </c>
      <c r="CP73" s="253">
        <f t="shared" si="35"/>
        <v>0</v>
      </c>
      <c r="CQ73" s="253">
        <f t="shared" si="35"/>
        <v>0</v>
      </c>
      <c r="CR73" s="253">
        <f t="shared" si="35"/>
        <v>0</v>
      </c>
      <c r="CS73" s="253">
        <f t="shared" si="35"/>
        <v>0</v>
      </c>
      <c r="CT73" s="253">
        <f t="shared" si="35"/>
        <v>0</v>
      </c>
      <c r="CU73" s="253">
        <f t="shared" si="35"/>
        <v>0</v>
      </c>
      <c r="CV73" s="253">
        <f t="shared" si="35"/>
        <v>0</v>
      </c>
      <c r="CW73" s="253">
        <f t="shared" si="35"/>
        <v>0</v>
      </c>
      <c r="CX73" s="253">
        <f t="shared" si="35"/>
        <v>0</v>
      </c>
      <c r="CY73" s="253">
        <f t="shared" si="35"/>
        <v>0</v>
      </c>
      <c r="CZ73" s="253">
        <f t="shared" si="35"/>
        <v>0</v>
      </c>
      <c r="DA73" s="253">
        <f t="shared" si="35"/>
        <v>0</v>
      </c>
      <c r="DB73" s="253">
        <f t="shared" si="35"/>
        <v>0</v>
      </c>
      <c r="DC73" s="253">
        <f t="shared" ref="DC73:DF73" si="36">SUM(DC6:DC12)</f>
        <v>0</v>
      </c>
      <c r="DD73" s="253">
        <f t="shared" si="36"/>
        <v>0</v>
      </c>
      <c r="DE73" s="253">
        <f t="shared" si="36"/>
        <v>0</v>
      </c>
      <c r="DF73" s="253">
        <f t="shared" si="36"/>
        <v>0</v>
      </c>
      <c r="DG73" s="253">
        <f t="shared" si="35"/>
        <v>0</v>
      </c>
      <c r="DH73" s="253">
        <f t="shared" si="35"/>
        <v>0</v>
      </c>
      <c r="DI73" s="253">
        <f t="shared" si="35"/>
        <v>0</v>
      </c>
      <c r="DJ73" s="253">
        <f t="shared" si="35"/>
        <v>0</v>
      </c>
      <c r="DK73" s="253">
        <f t="shared" si="35"/>
        <v>0</v>
      </c>
      <c r="DL73" s="253">
        <f t="shared" si="35"/>
        <v>0</v>
      </c>
      <c r="DM73" s="253">
        <f t="shared" si="35"/>
        <v>0</v>
      </c>
      <c r="DN73" s="253">
        <f t="shared" si="35"/>
        <v>0</v>
      </c>
      <c r="DO73" s="253">
        <f t="shared" ref="DO73:DQ73" si="37">SUM(DO6:DO12)</f>
        <v>0</v>
      </c>
      <c r="DP73" s="253">
        <f t="shared" si="37"/>
        <v>0</v>
      </c>
      <c r="DQ73" s="253">
        <f t="shared" si="37"/>
        <v>0</v>
      </c>
      <c r="DR73" s="253">
        <f t="shared" si="35"/>
        <v>0</v>
      </c>
      <c r="DS73" s="253">
        <f t="shared" si="35"/>
        <v>0</v>
      </c>
      <c r="DT73" s="253">
        <f t="shared" si="35"/>
        <v>0</v>
      </c>
      <c r="DU73" s="253">
        <f t="shared" si="35"/>
        <v>0</v>
      </c>
      <c r="DV73" s="253">
        <f t="shared" ref="DV73" si="38">SUM(DV6:DV12)</f>
        <v>0</v>
      </c>
      <c r="DW73" s="253">
        <f t="shared" ref="DW73" si="39">SUM(DW6:DW12)</f>
        <v>0</v>
      </c>
      <c r="DX73" s="253">
        <f t="shared" si="35"/>
        <v>0</v>
      </c>
      <c r="DY73" s="253">
        <f t="shared" si="35"/>
        <v>0</v>
      </c>
      <c r="DZ73" s="253">
        <f t="shared" si="35"/>
        <v>0</v>
      </c>
      <c r="EA73" s="253">
        <f t="shared" si="35"/>
        <v>0</v>
      </c>
      <c r="EB73" s="253">
        <f t="shared" ref="EB73:EC73" si="40">SUM(EB6:EB12)</f>
        <v>0</v>
      </c>
      <c r="EC73" s="253">
        <f t="shared" si="40"/>
        <v>0</v>
      </c>
      <c r="ED73" s="253">
        <f t="shared" si="35"/>
        <v>0</v>
      </c>
      <c r="EE73" s="253">
        <f t="shared" si="35"/>
        <v>0</v>
      </c>
      <c r="EF73" s="253">
        <f t="shared" si="35"/>
        <v>0</v>
      </c>
      <c r="EG73" s="253">
        <f t="shared" si="35"/>
        <v>0</v>
      </c>
      <c r="EH73" s="253">
        <f t="shared" si="35"/>
        <v>0</v>
      </c>
      <c r="EI73" s="253">
        <f t="shared" si="35"/>
        <v>0</v>
      </c>
      <c r="EJ73" s="61"/>
      <c r="EK73" s="61"/>
    </row>
    <row r="74" spans="2:150" s="53" customFormat="1">
      <c r="B74" s="873" t="s">
        <v>325</v>
      </c>
      <c r="C74" s="874"/>
      <c r="D74" s="467">
        <f>SUM(D13:D14)</f>
        <v>0</v>
      </c>
      <c r="E74" s="467">
        <f t="shared" ref="E74:BP74" si="41">SUM(E13:E14)</f>
        <v>0</v>
      </c>
      <c r="F74" s="467">
        <f t="shared" si="41"/>
        <v>0</v>
      </c>
      <c r="G74" s="467">
        <f t="shared" si="41"/>
        <v>0</v>
      </c>
      <c r="H74" s="467">
        <f t="shared" si="41"/>
        <v>0</v>
      </c>
      <c r="I74" s="467">
        <f t="shared" si="41"/>
        <v>0</v>
      </c>
      <c r="J74" s="467">
        <f t="shared" si="41"/>
        <v>0</v>
      </c>
      <c r="K74" s="467">
        <f t="shared" si="41"/>
        <v>0</v>
      </c>
      <c r="L74" s="467">
        <f t="shared" si="41"/>
        <v>0</v>
      </c>
      <c r="M74" s="467">
        <f t="shared" si="41"/>
        <v>0</v>
      </c>
      <c r="N74" s="467">
        <f t="shared" si="41"/>
        <v>0</v>
      </c>
      <c r="O74" s="467">
        <f t="shared" si="41"/>
        <v>0</v>
      </c>
      <c r="P74" s="467">
        <f t="shared" si="41"/>
        <v>0</v>
      </c>
      <c r="Q74" s="467">
        <f t="shared" si="41"/>
        <v>0</v>
      </c>
      <c r="R74" s="467">
        <f t="shared" si="41"/>
        <v>0</v>
      </c>
      <c r="S74" s="467">
        <f t="shared" si="41"/>
        <v>0</v>
      </c>
      <c r="T74" s="467">
        <f t="shared" si="41"/>
        <v>2</v>
      </c>
      <c r="U74" s="467">
        <f t="shared" si="41"/>
        <v>0</v>
      </c>
      <c r="V74" s="467">
        <f t="shared" si="41"/>
        <v>0</v>
      </c>
      <c r="W74" s="467">
        <f t="shared" si="41"/>
        <v>0</v>
      </c>
      <c r="X74" s="467">
        <f t="shared" si="41"/>
        <v>0</v>
      </c>
      <c r="Y74" s="467">
        <f t="shared" si="41"/>
        <v>0</v>
      </c>
      <c r="Z74" s="467">
        <f t="shared" si="41"/>
        <v>0</v>
      </c>
      <c r="AA74" s="467">
        <f t="shared" si="41"/>
        <v>0</v>
      </c>
      <c r="AB74" s="467">
        <f t="shared" si="41"/>
        <v>0</v>
      </c>
      <c r="AC74" s="467">
        <f t="shared" si="41"/>
        <v>0</v>
      </c>
      <c r="AD74" s="467">
        <f t="shared" si="41"/>
        <v>0</v>
      </c>
      <c r="AE74" s="467">
        <f t="shared" si="41"/>
        <v>0</v>
      </c>
      <c r="AF74" s="467">
        <f t="shared" si="41"/>
        <v>0</v>
      </c>
      <c r="AG74" s="467">
        <f t="shared" si="41"/>
        <v>0</v>
      </c>
      <c r="AH74" s="467">
        <f t="shared" si="41"/>
        <v>0</v>
      </c>
      <c r="AI74" s="467">
        <f t="shared" si="41"/>
        <v>0</v>
      </c>
      <c r="AJ74" s="467">
        <f t="shared" si="41"/>
        <v>0</v>
      </c>
      <c r="AK74" s="467">
        <f t="shared" si="41"/>
        <v>0</v>
      </c>
      <c r="AL74" s="467">
        <f t="shared" si="41"/>
        <v>0</v>
      </c>
      <c r="AM74" s="467">
        <f t="shared" si="41"/>
        <v>0</v>
      </c>
      <c r="AN74" s="467">
        <f t="shared" si="41"/>
        <v>1</v>
      </c>
      <c r="AO74" s="467">
        <f t="shared" si="41"/>
        <v>0</v>
      </c>
      <c r="AP74" s="467">
        <f t="shared" si="41"/>
        <v>0</v>
      </c>
      <c r="AQ74" s="467">
        <f t="shared" si="41"/>
        <v>0</v>
      </c>
      <c r="AR74" s="467">
        <f t="shared" si="41"/>
        <v>0</v>
      </c>
      <c r="AS74" s="467">
        <f t="shared" si="41"/>
        <v>0</v>
      </c>
      <c r="AT74" s="467">
        <f t="shared" si="41"/>
        <v>0</v>
      </c>
      <c r="AU74" s="467">
        <f t="shared" si="41"/>
        <v>0</v>
      </c>
      <c r="AV74" s="467">
        <f t="shared" si="41"/>
        <v>0</v>
      </c>
      <c r="AW74" s="467">
        <f t="shared" si="41"/>
        <v>0</v>
      </c>
      <c r="AX74" s="467">
        <f t="shared" si="41"/>
        <v>0</v>
      </c>
      <c r="AY74" s="467">
        <f t="shared" si="41"/>
        <v>0</v>
      </c>
      <c r="AZ74" s="467">
        <f t="shared" si="41"/>
        <v>0</v>
      </c>
      <c r="BA74" s="467">
        <f t="shared" si="41"/>
        <v>0</v>
      </c>
      <c r="BB74" s="467">
        <f t="shared" si="41"/>
        <v>0</v>
      </c>
      <c r="BC74" s="467">
        <f t="shared" si="41"/>
        <v>0</v>
      </c>
      <c r="BD74" s="467">
        <f t="shared" si="41"/>
        <v>0</v>
      </c>
      <c r="BE74" s="467">
        <f t="shared" si="41"/>
        <v>0</v>
      </c>
      <c r="BF74" s="467">
        <f t="shared" si="41"/>
        <v>0</v>
      </c>
      <c r="BG74" s="467">
        <f t="shared" si="41"/>
        <v>0</v>
      </c>
      <c r="BH74" s="467">
        <f t="shared" si="41"/>
        <v>0</v>
      </c>
      <c r="BI74" s="467">
        <f t="shared" si="41"/>
        <v>6</v>
      </c>
      <c r="BJ74" s="467">
        <f t="shared" si="41"/>
        <v>0</v>
      </c>
      <c r="BK74" s="467">
        <f t="shared" si="41"/>
        <v>0</v>
      </c>
      <c r="BL74" s="467">
        <f t="shared" si="41"/>
        <v>0</v>
      </c>
      <c r="BM74" s="467">
        <f t="shared" si="41"/>
        <v>0</v>
      </c>
      <c r="BN74" s="467">
        <f t="shared" si="41"/>
        <v>0</v>
      </c>
      <c r="BO74" s="467">
        <f t="shared" si="41"/>
        <v>0</v>
      </c>
      <c r="BP74" s="467">
        <f t="shared" si="41"/>
        <v>0</v>
      </c>
      <c r="BQ74" s="467">
        <f t="shared" ref="BQ74:EI74" si="42">SUM(BQ13:BQ14)</f>
        <v>0</v>
      </c>
      <c r="BR74" s="467">
        <f t="shared" si="42"/>
        <v>0</v>
      </c>
      <c r="BS74" s="467">
        <f t="shared" si="42"/>
        <v>0</v>
      </c>
      <c r="BT74" s="467">
        <f t="shared" si="42"/>
        <v>0</v>
      </c>
      <c r="BU74" s="467">
        <f t="shared" si="42"/>
        <v>0</v>
      </c>
      <c r="BV74" s="467">
        <f t="shared" si="42"/>
        <v>0</v>
      </c>
      <c r="BW74" s="467">
        <f t="shared" si="42"/>
        <v>0</v>
      </c>
      <c r="BX74" s="467">
        <f t="shared" si="42"/>
        <v>0</v>
      </c>
      <c r="BY74" s="467">
        <f t="shared" si="42"/>
        <v>0</v>
      </c>
      <c r="BZ74" s="467">
        <f t="shared" si="42"/>
        <v>0</v>
      </c>
      <c r="CA74" s="467">
        <f t="shared" si="42"/>
        <v>0</v>
      </c>
      <c r="CB74" s="467">
        <f t="shared" si="42"/>
        <v>0</v>
      </c>
      <c r="CC74" s="467">
        <f t="shared" si="42"/>
        <v>0</v>
      </c>
      <c r="CD74" s="467">
        <f t="shared" si="42"/>
        <v>0</v>
      </c>
      <c r="CE74" s="467">
        <f t="shared" si="42"/>
        <v>0</v>
      </c>
      <c r="CF74" s="467">
        <f t="shared" si="42"/>
        <v>0</v>
      </c>
      <c r="CG74" s="467">
        <f t="shared" si="42"/>
        <v>0</v>
      </c>
      <c r="CH74" s="467">
        <f t="shared" si="42"/>
        <v>0</v>
      </c>
      <c r="CI74" s="467">
        <f t="shared" si="42"/>
        <v>0</v>
      </c>
      <c r="CJ74" s="467">
        <f t="shared" si="42"/>
        <v>0</v>
      </c>
      <c r="CK74" s="467">
        <f t="shared" si="42"/>
        <v>0</v>
      </c>
      <c r="CL74" s="467">
        <f t="shared" si="42"/>
        <v>0</v>
      </c>
      <c r="CM74" s="467">
        <f t="shared" si="42"/>
        <v>0</v>
      </c>
      <c r="CN74" s="467">
        <f t="shared" si="42"/>
        <v>0</v>
      </c>
      <c r="CO74" s="467">
        <f t="shared" si="42"/>
        <v>0</v>
      </c>
      <c r="CP74" s="467">
        <f t="shared" si="42"/>
        <v>0</v>
      </c>
      <c r="CQ74" s="467">
        <f t="shared" si="42"/>
        <v>0</v>
      </c>
      <c r="CR74" s="467">
        <f t="shared" si="42"/>
        <v>0</v>
      </c>
      <c r="CS74" s="467">
        <f t="shared" si="42"/>
        <v>0</v>
      </c>
      <c r="CT74" s="467">
        <f t="shared" si="42"/>
        <v>0</v>
      </c>
      <c r="CU74" s="467">
        <f t="shared" si="42"/>
        <v>0</v>
      </c>
      <c r="CV74" s="467">
        <f t="shared" si="42"/>
        <v>0</v>
      </c>
      <c r="CW74" s="467">
        <f t="shared" si="42"/>
        <v>0</v>
      </c>
      <c r="CX74" s="467">
        <f t="shared" si="42"/>
        <v>0</v>
      </c>
      <c r="CY74" s="467">
        <f t="shared" si="42"/>
        <v>0</v>
      </c>
      <c r="CZ74" s="467">
        <f t="shared" si="42"/>
        <v>0</v>
      </c>
      <c r="DA74" s="467">
        <f t="shared" si="42"/>
        <v>0</v>
      </c>
      <c r="DB74" s="467">
        <f t="shared" si="42"/>
        <v>0</v>
      </c>
      <c r="DC74" s="467">
        <f t="shared" ref="DC74:DF74" si="43">SUM(DC13:DC14)</f>
        <v>0</v>
      </c>
      <c r="DD74" s="467">
        <f t="shared" si="43"/>
        <v>0</v>
      </c>
      <c r="DE74" s="467">
        <f t="shared" si="43"/>
        <v>0</v>
      </c>
      <c r="DF74" s="467">
        <f t="shared" si="43"/>
        <v>0</v>
      </c>
      <c r="DG74" s="467">
        <f t="shared" si="42"/>
        <v>0</v>
      </c>
      <c r="DH74" s="467">
        <f t="shared" si="42"/>
        <v>0</v>
      </c>
      <c r="DI74" s="467">
        <f t="shared" si="42"/>
        <v>0</v>
      </c>
      <c r="DJ74" s="467">
        <f t="shared" si="42"/>
        <v>0</v>
      </c>
      <c r="DK74" s="467">
        <f t="shared" si="42"/>
        <v>0</v>
      </c>
      <c r="DL74" s="467">
        <f t="shared" si="42"/>
        <v>0</v>
      </c>
      <c r="DM74" s="467">
        <f t="shared" si="42"/>
        <v>0</v>
      </c>
      <c r="DN74" s="467">
        <f t="shared" si="42"/>
        <v>0</v>
      </c>
      <c r="DO74" s="467">
        <f t="shared" ref="DO74:DQ74" si="44">SUM(DO13:DO14)</f>
        <v>0</v>
      </c>
      <c r="DP74" s="467">
        <f t="shared" si="44"/>
        <v>0</v>
      </c>
      <c r="DQ74" s="467">
        <f t="shared" si="44"/>
        <v>0</v>
      </c>
      <c r="DR74" s="467">
        <f t="shared" si="42"/>
        <v>0</v>
      </c>
      <c r="DS74" s="467">
        <f t="shared" si="42"/>
        <v>0</v>
      </c>
      <c r="DT74" s="467">
        <f t="shared" si="42"/>
        <v>0</v>
      </c>
      <c r="DU74" s="467">
        <f t="shared" si="42"/>
        <v>0</v>
      </c>
      <c r="DV74" s="467">
        <f t="shared" ref="DV74" si="45">SUM(DV13:DV14)</f>
        <v>0</v>
      </c>
      <c r="DW74" s="467">
        <f t="shared" ref="DW74" si="46">SUM(DW13:DW14)</f>
        <v>0</v>
      </c>
      <c r="DX74" s="467">
        <f t="shared" si="42"/>
        <v>0</v>
      </c>
      <c r="DY74" s="467">
        <f t="shared" si="42"/>
        <v>0</v>
      </c>
      <c r="DZ74" s="467">
        <f t="shared" si="42"/>
        <v>0</v>
      </c>
      <c r="EA74" s="467">
        <f t="shared" si="42"/>
        <v>0</v>
      </c>
      <c r="EB74" s="467">
        <f t="shared" ref="EB74:EC74" si="47">SUM(EB13:EB14)</f>
        <v>0</v>
      </c>
      <c r="EC74" s="467">
        <f t="shared" si="47"/>
        <v>0</v>
      </c>
      <c r="ED74" s="467">
        <f t="shared" si="42"/>
        <v>0</v>
      </c>
      <c r="EE74" s="467">
        <f t="shared" si="42"/>
        <v>0</v>
      </c>
      <c r="EF74" s="467">
        <f t="shared" si="42"/>
        <v>0</v>
      </c>
      <c r="EG74" s="467">
        <f t="shared" si="42"/>
        <v>0</v>
      </c>
      <c r="EH74" s="467">
        <f t="shared" si="42"/>
        <v>0</v>
      </c>
      <c r="EI74" s="467">
        <f t="shared" si="42"/>
        <v>2484</v>
      </c>
      <c r="EJ74" s="61"/>
      <c r="EK74" s="61"/>
    </row>
    <row r="75" spans="2:150" s="53" customFormat="1">
      <c r="B75" s="809" t="s">
        <v>156</v>
      </c>
      <c r="C75" s="810"/>
      <c r="D75" s="256">
        <f t="shared" ref="D75:AI75" si="48">D70*D76</f>
        <v>480</v>
      </c>
      <c r="E75" s="256">
        <f t="shared" si="48"/>
        <v>0</v>
      </c>
      <c r="F75" s="256">
        <f t="shared" si="48"/>
        <v>0</v>
      </c>
      <c r="G75" s="256">
        <f t="shared" si="48"/>
        <v>0</v>
      </c>
      <c r="H75" s="256">
        <f t="shared" si="48"/>
        <v>0</v>
      </c>
      <c r="I75" s="256">
        <f t="shared" si="48"/>
        <v>0</v>
      </c>
      <c r="J75" s="256">
        <f t="shared" si="48"/>
        <v>0</v>
      </c>
      <c r="K75" s="256">
        <f t="shared" si="48"/>
        <v>0</v>
      </c>
      <c r="L75" s="256">
        <f t="shared" si="48"/>
        <v>0</v>
      </c>
      <c r="M75" s="256">
        <f t="shared" si="48"/>
        <v>0</v>
      </c>
      <c r="N75" s="256">
        <f t="shared" si="48"/>
        <v>0</v>
      </c>
      <c r="O75" s="256">
        <f t="shared" si="48"/>
        <v>0</v>
      </c>
      <c r="P75" s="256">
        <f t="shared" si="48"/>
        <v>0</v>
      </c>
      <c r="Q75" s="256">
        <f t="shared" si="48"/>
        <v>0</v>
      </c>
      <c r="R75" s="256">
        <f t="shared" si="48"/>
        <v>0</v>
      </c>
      <c r="S75" s="256">
        <f t="shared" si="48"/>
        <v>0</v>
      </c>
      <c r="T75" s="256">
        <f t="shared" si="48"/>
        <v>2</v>
      </c>
      <c r="U75" s="256">
        <f t="shared" si="48"/>
        <v>0</v>
      </c>
      <c r="V75" s="256">
        <f t="shared" si="48"/>
        <v>24</v>
      </c>
      <c r="W75" s="256">
        <f t="shared" si="48"/>
        <v>0</v>
      </c>
      <c r="X75" s="256">
        <f t="shared" si="48"/>
        <v>0</v>
      </c>
      <c r="Y75" s="256">
        <f t="shared" si="48"/>
        <v>0</v>
      </c>
      <c r="Z75" s="256">
        <f t="shared" si="48"/>
        <v>0</v>
      </c>
      <c r="AA75" s="256">
        <f t="shared" si="48"/>
        <v>0</v>
      </c>
      <c r="AB75" s="256">
        <f t="shared" si="48"/>
        <v>0</v>
      </c>
      <c r="AC75" s="256">
        <f t="shared" si="48"/>
        <v>0</v>
      </c>
      <c r="AD75" s="256">
        <f t="shared" si="48"/>
        <v>0</v>
      </c>
      <c r="AE75" s="256">
        <f t="shared" si="48"/>
        <v>0</v>
      </c>
      <c r="AF75" s="256">
        <f t="shared" si="48"/>
        <v>0</v>
      </c>
      <c r="AG75" s="256">
        <f t="shared" si="48"/>
        <v>0</v>
      </c>
      <c r="AH75" s="256">
        <f t="shared" si="48"/>
        <v>96</v>
      </c>
      <c r="AI75" s="256">
        <f t="shared" si="48"/>
        <v>0</v>
      </c>
      <c r="AJ75" s="256">
        <f t="shared" ref="AJ75:BO75" si="49">AJ70*AJ76</f>
        <v>0</v>
      </c>
      <c r="AK75" s="256">
        <f t="shared" si="49"/>
        <v>12</v>
      </c>
      <c r="AL75" s="256">
        <f t="shared" si="49"/>
        <v>0</v>
      </c>
      <c r="AM75" s="256">
        <f t="shared" si="49"/>
        <v>0</v>
      </c>
      <c r="AN75" s="256">
        <f t="shared" si="49"/>
        <v>60</v>
      </c>
      <c r="AO75" s="256">
        <f t="shared" si="49"/>
        <v>0</v>
      </c>
      <c r="AP75" s="256">
        <f t="shared" si="49"/>
        <v>0</v>
      </c>
      <c r="AQ75" s="256">
        <f t="shared" si="49"/>
        <v>0</v>
      </c>
      <c r="AR75" s="256">
        <f t="shared" si="49"/>
        <v>0</v>
      </c>
      <c r="AS75" s="256">
        <f t="shared" si="49"/>
        <v>0</v>
      </c>
      <c r="AT75" s="256">
        <f t="shared" si="49"/>
        <v>55</v>
      </c>
      <c r="AU75" s="256">
        <f t="shared" si="49"/>
        <v>75</v>
      </c>
      <c r="AV75" s="256">
        <f t="shared" si="49"/>
        <v>0</v>
      </c>
      <c r="AW75" s="256">
        <f t="shared" si="49"/>
        <v>0</v>
      </c>
      <c r="AX75" s="256">
        <f t="shared" si="49"/>
        <v>0</v>
      </c>
      <c r="AY75" s="256">
        <f t="shared" si="49"/>
        <v>0</v>
      </c>
      <c r="AZ75" s="256">
        <f t="shared" si="49"/>
        <v>0</v>
      </c>
      <c r="BA75" s="256">
        <f t="shared" si="49"/>
        <v>0</v>
      </c>
      <c r="BB75" s="256">
        <f t="shared" si="49"/>
        <v>24</v>
      </c>
      <c r="BC75" s="256">
        <f t="shared" si="49"/>
        <v>0</v>
      </c>
      <c r="BD75" s="256">
        <f t="shared" si="49"/>
        <v>0</v>
      </c>
      <c r="BE75" s="256">
        <f t="shared" si="49"/>
        <v>0</v>
      </c>
      <c r="BF75" s="256">
        <f t="shared" si="49"/>
        <v>0</v>
      </c>
      <c r="BG75" s="256">
        <f t="shared" si="49"/>
        <v>0</v>
      </c>
      <c r="BH75" s="256">
        <f t="shared" si="49"/>
        <v>0</v>
      </c>
      <c r="BI75" s="256">
        <f t="shared" si="49"/>
        <v>30</v>
      </c>
      <c r="BJ75" s="256">
        <f t="shared" si="49"/>
        <v>0</v>
      </c>
      <c r="BK75" s="256">
        <f t="shared" si="49"/>
        <v>0</v>
      </c>
      <c r="BL75" s="256">
        <f t="shared" si="49"/>
        <v>15</v>
      </c>
      <c r="BM75" s="256">
        <f t="shared" si="49"/>
        <v>0</v>
      </c>
      <c r="BN75" s="256">
        <f t="shared" si="49"/>
        <v>0</v>
      </c>
      <c r="BO75" s="256">
        <f t="shared" si="49"/>
        <v>0</v>
      </c>
      <c r="BP75" s="256">
        <f t="shared" ref="BP75:CU75" si="50">BP70*BP76</f>
        <v>0</v>
      </c>
      <c r="BQ75" s="256">
        <f t="shared" si="50"/>
        <v>0</v>
      </c>
      <c r="BR75" s="256">
        <f t="shared" si="50"/>
        <v>0</v>
      </c>
      <c r="BS75" s="256">
        <f t="shared" si="50"/>
        <v>0</v>
      </c>
      <c r="BT75" s="256">
        <f t="shared" si="50"/>
        <v>0</v>
      </c>
      <c r="BU75" s="256">
        <f t="shared" si="50"/>
        <v>0</v>
      </c>
      <c r="BV75" s="256">
        <f t="shared" si="50"/>
        <v>0</v>
      </c>
      <c r="BW75" s="256">
        <f t="shared" si="50"/>
        <v>0</v>
      </c>
      <c r="BX75" s="256">
        <f t="shared" si="50"/>
        <v>0</v>
      </c>
      <c r="BY75" s="256">
        <f t="shared" si="50"/>
        <v>0</v>
      </c>
      <c r="BZ75" s="256">
        <f t="shared" si="50"/>
        <v>0</v>
      </c>
      <c r="CA75" s="256">
        <f t="shared" si="50"/>
        <v>0</v>
      </c>
      <c r="CB75" s="256">
        <f t="shared" si="50"/>
        <v>0</v>
      </c>
      <c r="CC75" s="256">
        <f t="shared" si="50"/>
        <v>0</v>
      </c>
      <c r="CD75" s="256">
        <f t="shared" si="50"/>
        <v>0</v>
      </c>
      <c r="CE75" s="256">
        <f t="shared" si="50"/>
        <v>0</v>
      </c>
      <c r="CF75" s="588">
        <f t="shared" si="50"/>
        <v>4</v>
      </c>
      <c r="CG75" s="256">
        <f t="shared" si="50"/>
        <v>0</v>
      </c>
      <c r="CH75" s="256">
        <f t="shared" si="50"/>
        <v>0</v>
      </c>
      <c r="CI75" s="256">
        <f t="shared" si="50"/>
        <v>12.5</v>
      </c>
      <c r="CJ75" s="256">
        <f t="shared" si="50"/>
        <v>0</v>
      </c>
      <c r="CK75" s="256">
        <f t="shared" si="50"/>
        <v>198</v>
      </c>
      <c r="CL75" s="256">
        <f t="shared" si="50"/>
        <v>0</v>
      </c>
      <c r="CM75" s="256">
        <f t="shared" si="50"/>
        <v>0</v>
      </c>
      <c r="CN75" s="256">
        <f t="shared" si="50"/>
        <v>0</v>
      </c>
      <c r="CO75" s="256">
        <f t="shared" si="50"/>
        <v>0</v>
      </c>
      <c r="CP75" s="256">
        <f t="shared" si="50"/>
        <v>0</v>
      </c>
      <c r="CQ75" s="256">
        <f t="shared" si="50"/>
        <v>0</v>
      </c>
      <c r="CR75" s="256">
        <f t="shared" si="50"/>
        <v>0</v>
      </c>
      <c r="CS75" s="256">
        <f t="shared" si="50"/>
        <v>0</v>
      </c>
      <c r="CT75" s="256">
        <f t="shared" si="50"/>
        <v>0</v>
      </c>
      <c r="CU75" s="256">
        <f t="shared" si="50"/>
        <v>0</v>
      </c>
      <c r="CV75" s="256">
        <f t="shared" ref="CV75:EH75" si="51">CV70*CV76</f>
        <v>0</v>
      </c>
      <c r="CW75" s="256">
        <f t="shared" si="51"/>
        <v>0</v>
      </c>
      <c r="CX75" s="256">
        <f t="shared" si="51"/>
        <v>0</v>
      </c>
      <c r="CY75" s="256">
        <f t="shared" si="51"/>
        <v>0</v>
      </c>
      <c r="CZ75" s="256">
        <f t="shared" si="51"/>
        <v>0</v>
      </c>
      <c r="DA75" s="256">
        <f t="shared" si="51"/>
        <v>0</v>
      </c>
      <c r="DB75" s="256">
        <f t="shared" si="51"/>
        <v>0</v>
      </c>
      <c r="DC75" s="256">
        <f t="shared" ref="DC75:DF75" si="52">DC70*DC76</f>
        <v>0</v>
      </c>
      <c r="DD75" s="256">
        <f t="shared" si="52"/>
        <v>0</v>
      </c>
      <c r="DE75" s="256">
        <f t="shared" si="52"/>
        <v>0</v>
      </c>
      <c r="DF75" s="256">
        <f t="shared" si="52"/>
        <v>0</v>
      </c>
      <c r="DG75" s="256">
        <f t="shared" si="51"/>
        <v>0</v>
      </c>
      <c r="DH75" s="256">
        <f t="shared" si="51"/>
        <v>0</v>
      </c>
      <c r="DI75" s="256">
        <f t="shared" si="51"/>
        <v>0</v>
      </c>
      <c r="DJ75" s="256">
        <f t="shared" si="51"/>
        <v>0</v>
      </c>
      <c r="DK75" s="256">
        <f t="shared" si="51"/>
        <v>0</v>
      </c>
      <c r="DL75" s="256">
        <f t="shared" si="51"/>
        <v>0</v>
      </c>
      <c r="DM75" s="256">
        <f t="shared" si="51"/>
        <v>0</v>
      </c>
      <c r="DN75" s="256">
        <f t="shared" si="51"/>
        <v>0</v>
      </c>
      <c r="DO75" s="256">
        <f t="shared" si="51"/>
        <v>0</v>
      </c>
      <c r="DP75" s="256">
        <f t="shared" si="51"/>
        <v>0</v>
      </c>
      <c r="DQ75" s="256">
        <f t="shared" si="51"/>
        <v>0</v>
      </c>
      <c r="DR75" s="256">
        <f t="shared" si="51"/>
        <v>0</v>
      </c>
      <c r="DS75" s="256">
        <f t="shared" si="51"/>
        <v>0</v>
      </c>
      <c r="DT75" s="256">
        <f t="shared" si="51"/>
        <v>0</v>
      </c>
      <c r="DU75" s="256">
        <f t="shared" si="51"/>
        <v>0</v>
      </c>
      <c r="DV75" s="256">
        <f t="shared" ref="DV75" si="53">DV70*DV76</f>
        <v>0</v>
      </c>
      <c r="DW75" s="256">
        <f t="shared" ref="DW75" si="54">DW70*DW76</f>
        <v>0</v>
      </c>
      <c r="DX75" s="256">
        <f t="shared" si="51"/>
        <v>0</v>
      </c>
      <c r="DY75" s="256">
        <f t="shared" si="51"/>
        <v>0</v>
      </c>
      <c r="DZ75" s="256">
        <f t="shared" si="51"/>
        <v>0</v>
      </c>
      <c r="EA75" s="256">
        <f t="shared" si="51"/>
        <v>0</v>
      </c>
      <c r="EB75" s="256">
        <f t="shared" ref="EB75:EC75" si="55">EB70*EB76</f>
        <v>0</v>
      </c>
      <c r="EC75" s="256">
        <f t="shared" si="55"/>
        <v>0</v>
      </c>
      <c r="ED75" s="256">
        <f t="shared" si="51"/>
        <v>0</v>
      </c>
      <c r="EE75" s="256">
        <f t="shared" si="51"/>
        <v>0</v>
      </c>
      <c r="EF75" s="256">
        <f t="shared" si="51"/>
        <v>0</v>
      </c>
      <c r="EG75" s="256">
        <f t="shared" si="51"/>
        <v>0</v>
      </c>
      <c r="EH75" s="256">
        <f t="shared" si="51"/>
        <v>0</v>
      </c>
      <c r="EI75" s="256">
        <f>SUM(D75:EH75)</f>
        <v>1087.5</v>
      </c>
      <c r="EJ75" s="61"/>
      <c r="EK75" s="61"/>
    </row>
    <row r="76" spans="2:150" s="53" customFormat="1">
      <c r="B76" s="809" t="s">
        <v>259</v>
      </c>
      <c r="C76" s="810"/>
      <c r="D76" s="256">
        <v>12</v>
      </c>
      <c r="E76" s="256">
        <v>0.5</v>
      </c>
      <c r="F76" s="256">
        <v>0.5</v>
      </c>
      <c r="G76" s="256">
        <v>12</v>
      </c>
      <c r="H76" s="256">
        <v>0.5</v>
      </c>
      <c r="I76" s="256">
        <v>0.5</v>
      </c>
      <c r="J76" s="256">
        <v>3.6</v>
      </c>
      <c r="K76" s="256">
        <v>0.12</v>
      </c>
      <c r="L76" s="256">
        <v>0.12</v>
      </c>
      <c r="M76" s="256">
        <v>9.6</v>
      </c>
      <c r="N76" s="256">
        <v>0.4</v>
      </c>
      <c r="O76" s="256">
        <v>0.4</v>
      </c>
      <c r="P76" s="256">
        <v>12</v>
      </c>
      <c r="Q76" s="256">
        <v>1</v>
      </c>
      <c r="R76" s="256">
        <v>1</v>
      </c>
      <c r="S76" s="256">
        <v>12</v>
      </c>
      <c r="T76" s="256">
        <v>1</v>
      </c>
      <c r="U76" s="256">
        <v>1</v>
      </c>
      <c r="V76" s="256">
        <v>12</v>
      </c>
      <c r="W76" s="256">
        <v>1</v>
      </c>
      <c r="X76" s="256">
        <v>1</v>
      </c>
      <c r="Y76" s="256">
        <v>0.96</v>
      </c>
      <c r="Z76" s="256">
        <v>0.08</v>
      </c>
      <c r="AA76" s="256">
        <v>0.08</v>
      </c>
      <c r="AB76" s="256">
        <v>1.2</v>
      </c>
      <c r="AC76" s="256">
        <v>0.2</v>
      </c>
      <c r="AD76" s="256">
        <f>AC76*6</f>
        <v>1.2000000000000002</v>
      </c>
      <c r="AE76" s="256">
        <v>2.4</v>
      </c>
      <c r="AF76" s="256">
        <v>0.2</v>
      </c>
      <c r="AG76" s="256">
        <v>0.2</v>
      </c>
      <c r="AH76" s="256">
        <v>12</v>
      </c>
      <c r="AI76" s="256">
        <v>0.2</v>
      </c>
      <c r="AJ76" s="256">
        <v>0.2</v>
      </c>
      <c r="AK76" s="256">
        <v>12</v>
      </c>
      <c r="AL76" s="256">
        <v>0.4</v>
      </c>
      <c r="AM76" s="256">
        <v>0.4</v>
      </c>
      <c r="AN76" s="256">
        <v>12</v>
      </c>
      <c r="AO76" s="256">
        <v>1</v>
      </c>
      <c r="AP76" s="256">
        <v>1</v>
      </c>
      <c r="AQ76" s="256">
        <v>10</v>
      </c>
      <c r="AR76" s="256">
        <v>5</v>
      </c>
      <c r="AS76" s="256">
        <v>5</v>
      </c>
      <c r="AT76" s="256">
        <v>5</v>
      </c>
      <c r="AU76" s="256">
        <v>15</v>
      </c>
      <c r="AV76" s="256">
        <v>1.08</v>
      </c>
      <c r="AW76" s="256">
        <v>0.09</v>
      </c>
      <c r="AX76" s="256">
        <v>0.09</v>
      </c>
      <c r="AY76" s="256">
        <v>1.08</v>
      </c>
      <c r="AZ76" s="256">
        <v>0.09</v>
      </c>
      <c r="BA76" s="256">
        <v>0.09</v>
      </c>
      <c r="BB76" s="256">
        <v>12</v>
      </c>
      <c r="BC76" s="256">
        <v>0.2</v>
      </c>
      <c r="BD76" s="256">
        <v>0.2</v>
      </c>
      <c r="BE76" s="256">
        <v>12</v>
      </c>
      <c r="BF76" s="256">
        <v>1</v>
      </c>
      <c r="BG76" s="256">
        <v>1</v>
      </c>
      <c r="BH76" s="256">
        <v>10</v>
      </c>
      <c r="BI76" s="256">
        <v>5</v>
      </c>
      <c r="BJ76" s="256">
        <v>5</v>
      </c>
      <c r="BK76" s="256">
        <v>5</v>
      </c>
      <c r="BL76" s="256">
        <v>15</v>
      </c>
      <c r="BM76" s="256">
        <v>12</v>
      </c>
      <c r="BN76" s="256">
        <v>0.2</v>
      </c>
      <c r="BO76" s="256">
        <v>0.2</v>
      </c>
      <c r="BP76" s="256">
        <v>10.8</v>
      </c>
      <c r="BQ76" s="256">
        <v>0.18</v>
      </c>
      <c r="BR76" s="256">
        <v>0.18</v>
      </c>
      <c r="BS76" s="256">
        <v>1.8</v>
      </c>
      <c r="BT76" s="256">
        <v>0.18</v>
      </c>
      <c r="BU76" s="256">
        <v>0.18</v>
      </c>
      <c r="BV76" s="256">
        <v>1.8</v>
      </c>
      <c r="BW76" s="256">
        <v>0.18</v>
      </c>
      <c r="BX76" s="256">
        <v>0.18</v>
      </c>
      <c r="BY76" s="256">
        <v>1.8</v>
      </c>
      <c r="BZ76" s="256">
        <v>0.18</v>
      </c>
      <c r="CA76" s="256">
        <v>0.18</v>
      </c>
      <c r="CB76" s="256">
        <v>1.8</v>
      </c>
      <c r="CC76" s="256">
        <v>0.18</v>
      </c>
      <c r="CD76" s="256">
        <v>0.18</v>
      </c>
      <c r="CE76" s="256">
        <v>1</v>
      </c>
      <c r="CF76" s="256">
        <v>0.2</v>
      </c>
      <c r="CG76" s="256">
        <v>0.2</v>
      </c>
      <c r="CH76" s="256">
        <v>0.08</v>
      </c>
      <c r="CI76" s="256">
        <v>0.5</v>
      </c>
      <c r="CJ76" s="256">
        <v>0.5</v>
      </c>
      <c r="CK76" s="256">
        <v>1</v>
      </c>
      <c r="CL76" s="256">
        <v>1</v>
      </c>
      <c r="CM76" s="256">
        <v>5</v>
      </c>
      <c r="CN76" s="256">
        <v>1</v>
      </c>
      <c r="CO76" s="256">
        <v>5</v>
      </c>
      <c r="CP76" s="256">
        <v>0</v>
      </c>
      <c r="CQ76" s="256">
        <v>12</v>
      </c>
      <c r="CR76" s="256">
        <v>0.1</v>
      </c>
      <c r="CS76" s="256">
        <v>18</v>
      </c>
      <c r="CT76" s="256">
        <v>0.2</v>
      </c>
      <c r="CU76" s="256">
        <v>18</v>
      </c>
      <c r="CV76" s="256">
        <v>0.5</v>
      </c>
      <c r="CW76" s="256">
        <v>18</v>
      </c>
      <c r="CX76" s="256">
        <v>1</v>
      </c>
      <c r="CY76" s="256">
        <v>18</v>
      </c>
      <c r="CZ76" s="256">
        <v>1</v>
      </c>
      <c r="DA76" s="256">
        <v>18</v>
      </c>
      <c r="DB76" s="256">
        <v>1</v>
      </c>
      <c r="DC76" s="256"/>
      <c r="DD76" s="256"/>
      <c r="DE76" s="256"/>
      <c r="DF76" s="256"/>
      <c r="DG76" s="256">
        <v>20</v>
      </c>
      <c r="DH76" s="256">
        <v>5</v>
      </c>
      <c r="DI76" s="256">
        <v>16</v>
      </c>
      <c r="DJ76" s="256">
        <v>0.2</v>
      </c>
      <c r="DK76" s="256">
        <v>18</v>
      </c>
      <c r="DL76" s="256">
        <v>0.5</v>
      </c>
      <c r="DM76" s="256">
        <v>18</v>
      </c>
      <c r="DN76" s="256">
        <v>1</v>
      </c>
      <c r="DO76" s="256"/>
      <c r="DP76" s="256"/>
      <c r="DQ76" s="256"/>
      <c r="DR76" s="256">
        <v>15</v>
      </c>
      <c r="DS76" s="256">
        <f>0.08*12</f>
        <v>0.96</v>
      </c>
      <c r="DT76" s="256">
        <v>0.08</v>
      </c>
      <c r="DU76" s="256">
        <v>0.08</v>
      </c>
      <c r="DV76" s="256">
        <f>0.08*6</f>
        <v>0.48</v>
      </c>
      <c r="DW76" s="256">
        <f>0.08*6</f>
        <v>0.48</v>
      </c>
      <c r="DX76" s="256">
        <f>0.08*6</f>
        <v>0.48</v>
      </c>
      <c r="DY76" s="256">
        <f>0.08*6</f>
        <v>0.48</v>
      </c>
      <c r="DZ76" s="256">
        <f>0.08*12</f>
        <v>0.96</v>
      </c>
      <c r="EA76" s="256">
        <f>0.08*12</f>
        <v>0.96</v>
      </c>
      <c r="EB76" s="256">
        <f>0.08*6</f>
        <v>0.48</v>
      </c>
      <c r="EC76" s="256">
        <f>0.08*6</f>
        <v>0.48</v>
      </c>
      <c r="ED76" s="256">
        <v>0.2</v>
      </c>
      <c r="EE76" s="256">
        <v>0.2</v>
      </c>
      <c r="EF76" s="256">
        <v>0.2</v>
      </c>
      <c r="EG76" s="256">
        <v>0.2</v>
      </c>
      <c r="EH76" s="256">
        <v>1</v>
      </c>
      <c r="EI76" s="256">
        <v>0</v>
      </c>
      <c r="EJ76" s="61"/>
      <c r="EK76" s="61"/>
    </row>
    <row r="77" spans="2:150">
      <c r="CP77" s="66"/>
      <c r="CX77" s="66"/>
      <c r="CY77" s="66"/>
      <c r="CZ77" s="66"/>
      <c r="DA77" s="66"/>
      <c r="DB77" s="66"/>
      <c r="DC77" s="66"/>
      <c r="DD77" s="66"/>
      <c r="DE77" s="66"/>
      <c r="DF77" s="66"/>
      <c r="EH77" s="66"/>
      <c r="EI77" s="67"/>
    </row>
    <row r="78" spans="2:150">
      <c r="D78" s="792" t="s">
        <v>266</v>
      </c>
      <c r="E78" s="792"/>
      <c r="F78" s="792"/>
      <c r="G78" s="792"/>
      <c r="H78" s="792"/>
      <c r="I78" s="792"/>
      <c r="J78" s="792"/>
      <c r="K78" s="792"/>
      <c r="L78" s="792"/>
      <c r="M78" s="792"/>
      <c r="N78" s="792"/>
      <c r="O78" s="792"/>
      <c r="P78" s="792"/>
      <c r="Q78" s="792"/>
      <c r="R78" s="792"/>
      <c r="S78" s="792"/>
      <c r="T78" s="792"/>
      <c r="U78" s="792"/>
      <c r="V78" s="792"/>
      <c r="W78" s="792"/>
      <c r="X78" s="792"/>
      <c r="Y78" s="792"/>
      <c r="Z78" s="792"/>
      <c r="AA78" s="792"/>
      <c r="AB78" s="792"/>
      <c r="AC78" s="792"/>
      <c r="AD78" s="792"/>
      <c r="AE78" s="792"/>
      <c r="AF78" s="792"/>
      <c r="AG78" s="792"/>
      <c r="AH78" s="792"/>
      <c r="AI78" s="792"/>
      <c r="AJ78" s="792"/>
      <c r="AK78" s="792"/>
      <c r="AL78" s="792"/>
      <c r="AM78" s="792"/>
      <c r="AN78" s="792"/>
      <c r="AO78" s="792"/>
      <c r="AP78" s="792"/>
      <c r="AQ78" s="792"/>
      <c r="AR78" s="792"/>
      <c r="AS78" s="792"/>
      <c r="AT78" s="792"/>
      <c r="AU78" s="792"/>
      <c r="AV78" s="792" t="s">
        <v>267</v>
      </c>
      <c r="AW78" s="792"/>
      <c r="AX78" s="792"/>
      <c r="AY78" s="792"/>
      <c r="AZ78" s="792"/>
      <c r="BA78" s="792"/>
      <c r="BB78" s="792"/>
      <c r="BC78" s="792"/>
      <c r="BD78" s="792"/>
      <c r="BE78" s="792"/>
      <c r="BF78" s="792"/>
      <c r="BG78" s="792"/>
      <c r="BH78" s="792"/>
      <c r="BI78" s="792"/>
      <c r="BJ78" s="792"/>
      <c r="BK78" s="792"/>
      <c r="BL78" s="792"/>
      <c r="BM78" s="792"/>
      <c r="BN78" s="792"/>
      <c r="BO78" s="792"/>
      <c r="BP78" s="792"/>
      <c r="BQ78" s="792"/>
      <c r="BR78" s="792"/>
      <c r="BS78" s="792"/>
      <c r="BT78" s="792"/>
      <c r="BU78" s="792"/>
      <c r="BV78" s="792"/>
      <c r="BW78" s="792"/>
      <c r="BX78" s="792"/>
      <c r="BY78" s="792"/>
      <c r="BZ78" s="792"/>
      <c r="CA78" s="792"/>
      <c r="CB78" s="792"/>
      <c r="CC78" s="792"/>
      <c r="CD78" s="792"/>
      <c r="CE78" s="792" t="s">
        <v>268</v>
      </c>
      <c r="CF78" s="792"/>
      <c r="CG78" s="792"/>
      <c r="CH78" s="792"/>
      <c r="CI78" s="792"/>
      <c r="CJ78" s="792"/>
      <c r="CK78" s="792"/>
      <c r="CL78" s="792"/>
      <c r="CM78" s="792"/>
      <c r="CN78" s="792"/>
      <c r="CO78" s="792"/>
      <c r="CP78" s="792"/>
      <c r="CQ78" s="792"/>
      <c r="CR78" s="792"/>
      <c r="CS78" s="792"/>
      <c r="CT78" s="792"/>
      <c r="CU78" s="792"/>
      <c r="CV78" s="792"/>
      <c r="CW78" s="792"/>
      <c r="CX78" s="792"/>
      <c r="CY78" s="792"/>
      <c r="CZ78" s="792"/>
      <c r="DA78" s="792"/>
      <c r="DB78" s="792"/>
      <c r="DC78" s="792"/>
      <c r="DD78" s="792"/>
      <c r="DE78" s="792"/>
      <c r="DF78" s="792"/>
      <c r="DG78" s="792"/>
      <c r="DH78" s="792"/>
      <c r="DI78" s="792"/>
      <c r="DJ78" s="792"/>
      <c r="DK78" s="792"/>
      <c r="DL78" s="792"/>
      <c r="DM78" s="792"/>
      <c r="DN78" s="792"/>
      <c r="DO78" s="792"/>
      <c r="DP78" s="792"/>
      <c r="DQ78" s="792"/>
      <c r="DR78" s="792"/>
      <c r="DS78" s="792"/>
      <c r="DT78" s="792"/>
      <c r="DU78" s="792"/>
      <c r="DV78" s="792"/>
      <c r="DW78" s="792"/>
      <c r="DX78" s="792"/>
      <c r="DY78" s="792"/>
      <c r="DZ78" s="792"/>
      <c r="EA78" s="792"/>
      <c r="EB78" s="792"/>
      <c r="EC78" s="792"/>
      <c r="ED78" s="792"/>
      <c r="EE78" s="792"/>
      <c r="EF78" s="792"/>
      <c r="EG78" s="792"/>
      <c r="EH78" s="792"/>
      <c r="EI78" s="792"/>
      <c r="EJ78" s="792"/>
      <c r="EK78" s="792"/>
    </row>
    <row r="79" spans="2:150">
      <c r="D79" s="792"/>
      <c r="E79" s="792"/>
      <c r="F79" s="792"/>
      <c r="G79" s="792"/>
      <c r="H79" s="792"/>
      <c r="I79" s="792"/>
      <c r="J79" s="792"/>
      <c r="K79" s="792"/>
      <c r="L79" s="792"/>
      <c r="M79" s="792"/>
      <c r="N79" s="792"/>
      <c r="O79" s="792"/>
      <c r="P79" s="792"/>
      <c r="Q79" s="792"/>
      <c r="R79" s="792"/>
      <c r="S79" s="792"/>
      <c r="T79" s="792"/>
      <c r="U79" s="792"/>
      <c r="V79" s="792"/>
      <c r="W79" s="792"/>
      <c r="X79" s="792"/>
      <c r="Y79" s="792"/>
      <c r="Z79" s="792"/>
      <c r="AA79" s="792"/>
      <c r="AB79" s="792"/>
      <c r="AC79" s="792"/>
      <c r="AD79" s="792"/>
      <c r="AE79" s="792"/>
      <c r="AF79" s="792"/>
      <c r="AG79" s="792"/>
      <c r="AH79" s="792"/>
      <c r="AI79" s="792"/>
      <c r="AJ79" s="792"/>
      <c r="AK79" s="792"/>
      <c r="AL79" s="792"/>
      <c r="AM79" s="792"/>
      <c r="AN79" s="792"/>
      <c r="AO79" s="792"/>
      <c r="AP79" s="792"/>
      <c r="AQ79" s="792"/>
      <c r="AR79" s="792"/>
      <c r="AS79" s="792"/>
      <c r="AT79" s="792"/>
      <c r="AU79" s="792"/>
      <c r="AV79" s="792"/>
      <c r="AW79" s="792"/>
      <c r="AX79" s="792"/>
      <c r="AY79" s="792"/>
      <c r="AZ79" s="792"/>
      <c r="BA79" s="792"/>
      <c r="BB79" s="792"/>
      <c r="BC79" s="792"/>
      <c r="BD79" s="792"/>
      <c r="BE79" s="792"/>
      <c r="BF79" s="792"/>
      <c r="BG79" s="792"/>
      <c r="BH79" s="792"/>
      <c r="BI79" s="792"/>
      <c r="BJ79" s="792"/>
      <c r="BK79" s="792"/>
      <c r="BL79" s="792"/>
      <c r="BM79" s="792"/>
      <c r="BN79" s="792"/>
      <c r="BO79" s="792"/>
      <c r="BP79" s="792"/>
      <c r="BQ79" s="792"/>
      <c r="BR79" s="792"/>
      <c r="BS79" s="792"/>
      <c r="BT79" s="792"/>
      <c r="BU79" s="792"/>
      <c r="BV79" s="792"/>
      <c r="BW79" s="792"/>
      <c r="BX79" s="792"/>
      <c r="BY79" s="792"/>
      <c r="BZ79" s="792"/>
      <c r="CA79" s="792"/>
      <c r="CB79" s="792"/>
      <c r="CC79" s="792"/>
      <c r="CD79" s="792"/>
      <c r="CE79" s="792"/>
      <c r="CF79" s="792"/>
      <c r="CG79" s="792"/>
      <c r="CH79" s="792"/>
      <c r="CI79" s="792"/>
      <c r="CJ79" s="792"/>
      <c r="CK79" s="792"/>
      <c r="CL79" s="792"/>
      <c r="CM79" s="792"/>
      <c r="CN79" s="792"/>
      <c r="CO79" s="792"/>
      <c r="CP79" s="792"/>
      <c r="CQ79" s="792"/>
      <c r="CR79" s="792"/>
      <c r="CS79" s="792"/>
      <c r="CT79" s="792"/>
      <c r="CU79" s="792"/>
      <c r="CV79" s="792"/>
      <c r="CW79" s="792"/>
      <c r="CX79" s="792"/>
      <c r="CY79" s="792"/>
      <c r="CZ79" s="792"/>
      <c r="DA79" s="792"/>
      <c r="DB79" s="792"/>
      <c r="DC79" s="792"/>
      <c r="DD79" s="792"/>
      <c r="DE79" s="792"/>
      <c r="DF79" s="792"/>
      <c r="DG79" s="792"/>
      <c r="DH79" s="792"/>
      <c r="DI79" s="792"/>
      <c r="DJ79" s="792"/>
      <c r="DK79" s="792"/>
      <c r="DL79" s="792"/>
      <c r="DM79" s="792"/>
      <c r="DN79" s="792"/>
      <c r="DO79" s="792"/>
      <c r="DP79" s="792"/>
      <c r="DQ79" s="792"/>
      <c r="DR79" s="792"/>
      <c r="DS79" s="792"/>
      <c r="DT79" s="792"/>
      <c r="DU79" s="792"/>
      <c r="DV79" s="792"/>
      <c r="DW79" s="792"/>
      <c r="DX79" s="792"/>
      <c r="DY79" s="792"/>
      <c r="DZ79" s="792"/>
      <c r="EA79" s="792"/>
      <c r="EB79" s="792"/>
      <c r="EC79" s="792"/>
      <c r="ED79" s="792"/>
      <c r="EE79" s="792"/>
      <c r="EF79" s="792"/>
      <c r="EG79" s="792"/>
      <c r="EH79" s="792"/>
      <c r="EI79" s="792"/>
      <c r="EJ79" s="792"/>
      <c r="EK79" s="792"/>
    </row>
    <row r="80" spans="2:150">
      <c r="D80" s="792"/>
      <c r="E80" s="792"/>
      <c r="F80" s="792"/>
      <c r="G80" s="792"/>
      <c r="H80" s="792"/>
      <c r="I80" s="792"/>
      <c r="J80" s="792"/>
      <c r="K80" s="792"/>
      <c r="L80" s="792"/>
      <c r="M80" s="792"/>
      <c r="N80" s="792"/>
      <c r="O80" s="792"/>
      <c r="P80" s="792"/>
      <c r="Q80" s="792"/>
      <c r="R80" s="792"/>
      <c r="S80" s="792"/>
      <c r="T80" s="792"/>
      <c r="U80" s="792"/>
      <c r="V80" s="792"/>
      <c r="W80" s="792"/>
      <c r="X80" s="792"/>
      <c r="Y80" s="792"/>
      <c r="Z80" s="792"/>
      <c r="AA80" s="792"/>
      <c r="AB80" s="792"/>
      <c r="AC80" s="792"/>
      <c r="AD80" s="792"/>
      <c r="AE80" s="792"/>
      <c r="AF80" s="792"/>
      <c r="AG80" s="792"/>
      <c r="AH80" s="792"/>
      <c r="AI80" s="792"/>
      <c r="AJ80" s="792"/>
      <c r="AK80" s="792"/>
      <c r="AL80" s="792"/>
      <c r="AM80" s="792"/>
      <c r="AN80" s="792"/>
      <c r="AO80" s="792"/>
      <c r="AP80" s="792"/>
      <c r="AQ80" s="792"/>
      <c r="AR80" s="792"/>
      <c r="AS80" s="792"/>
      <c r="AT80" s="792"/>
      <c r="AU80" s="792"/>
      <c r="AV80" s="792"/>
      <c r="AW80" s="792"/>
      <c r="AX80" s="792"/>
      <c r="AY80" s="792"/>
      <c r="AZ80" s="792"/>
      <c r="BA80" s="792"/>
      <c r="BB80" s="792"/>
      <c r="BC80" s="792"/>
      <c r="BD80" s="792"/>
      <c r="BE80" s="792"/>
      <c r="BF80" s="792"/>
      <c r="BG80" s="792"/>
      <c r="BH80" s="792"/>
      <c r="BI80" s="792"/>
      <c r="BJ80" s="792"/>
      <c r="BK80" s="792"/>
      <c r="BL80" s="792"/>
      <c r="BM80" s="792"/>
      <c r="BN80" s="792"/>
      <c r="BO80" s="792"/>
      <c r="BP80" s="792"/>
      <c r="BQ80" s="792"/>
      <c r="BR80" s="792"/>
      <c r="BS80" s="792"/>
      <c r="BT80" s="792"/>
      <c r="BU80" s="792"/>
      <c r="BV80" s="792"/>
      <c r="BW80" s="792"/>
      <c r="BX80" s="792"/>
      <c r="BY80" s="792"/>
      <c r="BZ80" s="792"/>
      <c r="CA80" s="792"/>
      <c r="CB80" s="792"/>
      <c r="CC80" s="792"/>
      <c r="CD80" s="792"/>
      <c r="CE80" s="792"/>
      <c r="CF80" s="792"/>
      <c r="CG80" s="792"/>
      <c r="CH80" s="792"/>
      <c r="CI80" s="792"/>
      <c r="CJ80" s="792"/>
      <c r="CK80" s="792"/>
      <c r="CL80" s="792"/>
      <c r="CM80" s="792"/>
      <c r="CN80" s="792"/>
      <c r="CO80" s="792"/>
      <c r="CP80" s="792"/>
      <c r="CQ80" s="792"/>
      <c r="CR80" s="792"/>
      <c r="CS80" s="792"/>
      <c r="CT80" s="792"/>
      <c r="CU80" s="792"/>
      <c r="CV80" s="792"/>
      <c r="CW80" s="792"/>
      <c r="CX80" s="792"/>
      <c r="CY80" s="792"/>
      <c r="CZ80" s="792"/>
      <c r="DA80" s="792"/>
      <c r="DB80" s="792"/>
      <c r="DC80" s="792"/>
      <c r="DD80" s="792"/>
      <c r="DE80" s="792"/>
      <c r="DF80" s="792"/>
      <c r="DG80" s="792"/>
      <c r="DH80" s="792"/>
      <c r="DI80" s="792"/>
      <c r="DJ80" s="792"/>
      <c r="DK80" s="792"/>
      <c r="DL80" s="792"/>
      <c r="DM80" s="792"/>
      <c r="DN80" s="792"/>
      <c r="DO80" s="792"/>
      <c r="DP80" s="792"/>
      <c r="DQ80" s="792"/>
      <c r="DR80" s="792"/>
      <c r="DS80" s="792"/>
      <c r="DT80" s="792"/>
      <c r="DU80" s="792"/>
      <c r="DV80" s="792"/>
      <c r="DW80" s="792"/>
      <c r="DX80" s="792"/>
      <c r="DY80" s="792"/>
      <c r="DZ80" s="792"/>
      <c r="EA80" s="792"/>
      <c r="EB80" s="792"/>
      <c r="EC80" s="792"/>
      <c r="ED80" s="792"/>
      <c r="EE80" s="792"/>
      <c r="EF80" s="792"/>
      <c r="EG80" s="792"/>
      <c r="EH80" s="792"/>
      <c r="EI80" s="792"/>
      <c r="EJ80" s="792"/>
      <c r="EK80" s="792"/>
    </row>
    <row r="81" spans="3:150">
      <c r="CP81" s="66"/>
      <c r="CX81" s="66"/>
      <c r="CY81" s="66"/>
      <c r="CZ81" s="66"/>
      <c r="DA81" s="66"/>
      <c r="DB81" s="66"/>
      <c r="DC81" s="66"/>
      <c r="DD81" s="66"/>
      <c r="DE81" s="66"/>
      <c r="DF81" s="66"/>
      <c r="EH81" s="66"/>
      <c r="EI81" s="67"/>
    </row>
    <row r="82" spans="3:150">
      <c r="D82" s="53"/>
      <c r="E82" s="53"/>
    </row>
    <row r="83" spans="3:150">
      <c r="D83" s="53"/>
      <c r="E83" s="53"/>
    </row>
    <row r="84" spans="3:150" ht="25.5">
      <c r="C84" s="73" t="s">
        <v>213</v>
      </c>
      <c r="D84" s="74" t="s">
        <v>239</v>
      </c>
      <c r="E84" s="75" t="s">
        <v>111</v>
      </c>
      <c r="F84" s="76" t="s">
        <v>231</v>
      </c>
      <c r="G84" s="74" t="s">
        <v>239</v>
      </c>
      <c r="H84" s="75" t="s">
        <v>111</v>
      </c>
      <c r="I84" s="76" t="s">
        <v>231</v>
      </c>
      <c r="J84" s="323" t="s">
        <v>443</v>
      </c>
      <c r="K84" s="263" t="s">
        <v>444</v>
      </c>
      <c r="L84" s="76" t="s">
        <v>231</v>
      </c>
      <c r="M84" s="76"/>
      <c r="N84" s="76"/>
      <c r="O84" s="76"/>
      <c r="P84" s="74" t="s">
        <v>239</v>
      </c>
      <c r="Q84" s="75" t="s">
        <v>111</v>
      </c>
      <c r="R84" s="76" t="s">
        <v>231</v>
      </c>
      <c r="S84" s="74" t="s">
        <v>239</v>
      </c>
      <c r="T84" s="75" t="s">
        <v>111</v>
      </c>
      <c r="U84" s="76" t="s">
        <v>231</v>
      </c>
      <c r="V84" s="74" t="s">
        <v>239</v>
      </c>
      <c r="W84" s="75" t="s">
        <v>111</v>
      </c>
      <c r="X84" s="76" t="s">
        <v>231</v>
      </c>
      <c r="Y84" s="76"/>
      <c r="Z84" s="76"/>
      <c r="AA84" s="76"/>
      <c r="AB84" s="77" t="s">
        <v>16</v>
      </c>
      <c r="AC84" s="78" t="s">
        <v>242</v>
      </c>
      <c r="AD84" s="76" t="s">
        <v>263</v>
      </c>
      <c r="AE84" s="77" t="s">
        <v>16</v>
      </c>
      <c r="AF84" s="78" t="s">
        <v>242</v>
      </c>
      <c r="AG84" s="76" t="s">
        <v>263</v>
      </c>
      <c r="AH84" s="74" t="s">
        <v>239</v>
      </c>
      <c r="AI84" s="79" t="s">
        <v>111</v>
      </c>
      <c r="AJ84" s="76" t="s">
        <v>219</v>
      </c>
      <c r="AK84" s="74" t="s">
        <v>239</v>
      </c>
      <c r="AL84" s="79" t="s">
        <v>111</v>
      </c>
      <c r="AM84" s="76" t="s">
        <v>219</v>
      </c>
      <c r="AN84" s="74" t="s">
        <v>239</v>
      </c>
      <c r="AO84" s="79" t="s">
        <v>111</v>
      </c>
      <c r="AP84" s="76" t="s">
        <v>219</v>
      </c>
      <c r="AQ84" s="74" t="s">
        <v>239</v>
      </c>
      <c r="AR84" s="79" t="s">
        <v>111</v>
      </c>
      <c r="AS84" s="76" t="s">
        <v>219</v>
      </c>
      <c r="AT84" s="76"/>
      <c r="AU84" s="80" t="s">
        <v>99</v>
      </c>
      <c r="AV84" s="77" t="s">
        <v>16</v>
      </c>
      <c r="AW84" s="78" t="s">
        <v>242</v>
      </c>
      <c r="AX84" s="76" t="s">
        <v>262</v>
      </c>
      <c r="AY84" s="77" t="s">
        <v>16</v>
      </c>
      <c r="AZ84" s="78" t="s">
        <v>242</v>
      </c>
      <c r="BA84" s="76" t="s">
        <v>262</v>
      </c>
      <c r="BB84" s="74" t="s">
        <v>239</v>
      </c>
      <c r="BC84" s="79" t="s">
        <v>111</v>
      </c>
      <c r="BD84" s="76" t="s">
        <v>219</v>
      </c>
      <c r="BE84" s="74" t="s">
        <v>239</v>
      </c>
      <c r="BF84" s="79" t="s">
        <v>111</v>
      </c>
      <c r="BG84" s="76" t="s">
        <v>219</v>
      </c>
      <c r="BH84" s="74" t="s">
        <v>239</v>
      </c>
      <c r="BI84" s="79" t="s">
        <v>111</v>
      </c>
      <c r="BJ84" s="76" t="s">
        <v>219</v>
      </c>
      <c r="BK84" s="76"/>
      <c r="BL84" s="80" t="s">
        <v>99</v>
      </c>
      <c r="BM84" s="74" t="s">
        <v>239</v>
      </c>
      <c r="BN84" s="79" t="s">
        <v>111</v>
      </c>
      <c r="BO84" s="76" t="s">
        <v>219</v>
      </c>
      <c r="BP84" s="81" t="s">
        <v>239</v>
      </c>
      <c r="BQ84" s="79" t="s">
        <v>111</v>
      </c>
      <c r="BR84" s="76" t="s">
        <v>219</v>
      </c>
      <c r="BS84" s="82" t="s">
        <v>16</v>
      </c>
      <c r="BT84" s="83" t="s">
        <v>234</v>
      </c>
      <c r="BU84" s="76" t="s">
        <v>262</v>
      </c>
      <c r="BV84" s="77" t="s">
        <v>16</v>
      </c>
      <c r="BW84" s="83" t="s">
        <v>234</v>
      </c>
      <c r="BX84" s="76" t="s">
        <v>262</v>
      </c>
      <c r="BY84" s="77" t="s">
        <v>16</v>
      </c>
      <c r="BZ84" s="83" t="s">
        <v>234</v>
      </c>
      <c r="CA84" s="76" t="s">
        <v>262</v>
      </c>
      <c r="CB84" s="77" t="s">
        <v>16</v>
      </c>
      <c r="CC84" s="83" t="s">
        <v>234</v>
      </c>
      <c r="CD84" s="76" t="s">
        <v>262</v>
      </c>
      <c r="CE84" s="77" t="s">
        <v>16</v>
      </c>
      <c r="CF84" s="79" t="s">
        <v>111</v>
      </c>
      <c r="CG84" s="76" t="s">
        <v>219</v>
      </c>
      <c r="CH84" s="76" t="s">
        <v>219</v>
      </c>
      <c r="CI84" s="83" t="s">
        <v>238</v>
      </c>
      <c r="CJ84" s="76" t="s">
        <v>219</v>
      </c>
      <c r="CK84" s="84" t="s">
        <v>238</v>
      </c>
      <c r="CL84" s="76" t="s">
        <v>219</v>
      </c>
      <c r="CM84" s="76"/>
      <c r="CN84" s="85" t="s">
        <v>235</v>
      </c>
      <c r="CO84" s="85" t="s">
        <v>235</v>
      </c>
      <c r="CP84" s="86" t="s">
        <v>17</v>
      </c>
      <c r="CQ84" s="77" t="s">
        <v>16</v>
      </c>
      <c r="CR84" s="87" t="s">
        <v>18</v>
      </c>
      <c r="CS84" s="77" t="s">
        <v>16</v>
      </c>
      <c r="CT84" s="87" t="s">
        <v>18</v>
      </c>
      <c r="CU84" s="77" t="s">
        <v>16</v>
      </c>
      <c r="CV84" s="87" t="s">
        <v>18</v>
      </c>
      <c r="CW84" s="77" t="s">
        <v>16</v>
      </c>
      <c r="CX84" s="87" t="s">
        <v>18</v>
      </c>
      <c r="CY84" s="77" t="s">
        <v>16</v>
      </c>
      <c r="CZ84" s="87" t="s">
        <v>18</v>
      </c>
      <c r="DA84" s="77" t="s">
        <v>16</v>
      </c>
      <c r="DB84" s="87" t="s">
        <v>18</v>
      </c>
      <c r="DC84" s="87"/>
      <c r="DD84" s="87"/>
      <c r="DE84" s="87"/>
      <c r="DF84" s="87"/>
      <c r="DG84" s="77" t="s">
        <v>16</v>
      </c>
      <c r="DH84" s="87" t="s">
        <v>18</v>
      </c>
      <c r="DI84" s="77" t="s">
        <v>16</v>
      </c>
      <c r="DJ84" s="87" t="s">
        <v>18</v>
      </c>
      <c r="DK84" s="77" t="s">
        <v>16</v>
      </c>
      <c r="DL84" s="87" t="s">
        <v>18</v>
      </c>
      <c r="DM84" s="77" t="s">
        <v>16</v>
      </c>
      <c r="DN84" s="87" t="s">
        <v>18</v>
      </c>
      <c r="DO84" s="87"/>
      <c r="DP84" s="87"/>
      <c r="DQ84" s="87"/>
      <c r="DR84" s="85" t="s">
        <v>19</v>
      </c>
      <c r="DS84" s="85"/>
      <c r="DT84" s="85"/>
      <c r="DU84" s="85"/>
      <c r="DV84" s="85"/>
      <c r="DW84" s="85"/>
      <c r="DX84" s="88" t="s">
        <v>159</v>
      </c>
      <c r="DY84" s="76" t="s">
        <v>264</v>
      </c>
      <c r="DZ84" s="76"/>
      <c r="EA84" s="76"/>
      <c r="EB84" s="76"/>
      <c r="EC84" s="76"/>
      <c r="ED84" s="89" t="s">
        <v>16</v>
      </c>
      <c r="EE84" s="76" t="s">
        <v>264</v>
      </c>
      <c r="EF84" s="76"/>
      <c r="EG84" s="76"/>
      <c r="EH84" s="100" t="s">
        <v>20</v>
      </c>
      <c r="ER84" s="91" t="s">
        <v>14</v>
      </c>
      <c r="ES84" s="92" t="s">
        <v>15</v>
      </c>
      <c r="ET84" s="93" t="s">
        <v>109</v>
      </c>
    </row>
    <row r="85" spans="3:150">
      <c r="C85" s="25" t="s">
        <v>87</v>
      </c>
      <c r="D85" s="257">
        <f>'Production Summary'!N4</f>
        <v>666</v>
      </c>
      <c r="E85" s="257">
        <f>'Production Summary'!M4</f>
        <v>27.75</v>
      </c>
      <c r="F85" s="257">
        <v>0</v>
      </c>
      <c r="G85" s="257">
        <f>'Production Summary'!N5</f>
        <v>666</v>
      </c>
      <c r="H85" s="327">
        <f>'Production Summary'!M5</f>
        <v>27.75</v>
      </c>
      <c r="I85" s="257">
        <v>0</v>
      </c>
      <c r="J85" s="257">
        <f>'Production Summary'!$N$6</f>
        <v>200</v>
      </c>
      <c r="K85" s="327">
        <f>'Production Summary'!$M$6</f>
        <v>7.5</v>
      </c>
      <c r="L85" s="327">
        <v>0</v>
      </c>
      <c r="M85" s="327"/>
      <c r="N85" s="327"/>
      <c r="O85" s="327"/>
      <c r="P85" s="257">
        <f>'Production Summary'!N8</f>
        <v>780</v>
      </c>
      <c r="Q85" s="257">
        <f>'Production Summary'!M8</f>
        <v>65</v>
      </c>
      <c r="R85" s="257">
        <v>0</v>
      </c>
      <c r="S85" s="257">
        <f>'Production Summary'!N9</f>
        <v>720</v>
      </c>
      <c r="T85" s="257">
        <f>'Production Summary'!M9</f>
        <v>60</v>
      </c>
      <c r="U85" s="257">
        <v>0</v>
      </c>
      <c r="V85" s="257">
        <f>'Production Summary'!N10</f>
        <v>876</v>
      </c>
      <c r="W85" s="257">
        <f>'Production Summary'!M10</f>
        <v>73</v>
      </c>
      <c r="X85" s="257">
        <v>0</v>
      </c>
      <c r="Y85" s="257"/>
      <c r="Z85" s="257"/>
      <c r="AA85" s="257"/>
      <c r="AB85" s="257">
        <f>'Production Summary'!N15</f>
        <v>126</v>
      </c>
      <c r="AC85" s="257">
        <f>'Production Summary'!M15</f>
        <v>21</v>
      </c>
      <c r="AD85" s="257">
        <v>0</v>
      </c>
      <c r="AE85" s="257">
        <f>'Production Summary'!N16</f>
        <v>252</v>
      </c>
      <c r="AF85" s="257">
        <f>'Production Summary'!M16</f>
        <v>21</v>
      </c>
      <c r="AG85" s="257">
        <v>0</v>
      </c>
      <c r="AH85" s="257">
        <f>'Production Summary'!N18</f>
        <v>1035</v>
      </c>
      <c r="AI85" s="257">
        <f>'Production Summary'!M18</f>
        <v>17.25</v>
      </c>
      <c r="AJ85" s="257">
        <v>0</v>
      </c>
      <c r="AK85" s="257">
        <f>'Production Summary'!N19</f>
        <v>870</v>
      </c>
      <c r="AL85" s="257">
        <f>'Production Summary'!M19</f>
        <v>29</v>
      </c>
      <c r="AM85" s="257">
        <v>0</v>
      </c>
      <c r="AN85" s="257">
        <f>'Production Summary'!N20</f>
        <v>864</v>
      </c>
      <c r="AO85" s="257">
        <f>'Production Summary'!M20</f>
        <v>72</v>
      </c>
      <c r="AP85" s="257">
        <v>0</v>
      </c>
      <c r="AQ85" s="257">
        <f>'Production Summary'!N21</f>
        <v>670</v>
      </c>
      <c r="AR85" s="257">
        <f>'Production Summary'!M21</f>
        <v>335</v>
      </c>
      <c r="AS85" s="257">
        <v>0</v>
      </c>
      <c r="AT85" s="257"/>
      <c r="AU85" s="257">
        <f>'Production Summary'!N23</f>
        <v>1050</v>
      </c>
      <c r="AV85" s="257">
        <f>'Production Summary'!N25</f>
        <v>300</v>
      </c>
      <c r="AW85" s="257">
        <f>'Production Summary'!M25</f>
        <v>25</v>
      </c>
      <c r="AX85" s="257">
        <v>0</v>
      </c>
      <c r="AY85" s="257">
        <f>'Production Summary'!N26</f>
        <v>300</v>
      </c>
      <c r="AZ85" s="257">
        <f>'Production Summary'!M26</f>
        <v>25</v>
      </c>
      <c r="BA85" s="257">
        <v>0</v>
      </c>
      <c r="BB85" s="257">
        <f>'Production Summary'!N28</f>
        <v>777</v>
      </c>
      <c r="BC85" s="257">
        <f>'Production Summary'!M28</f>
        <v>12.95</v>
      </c>
      <c r="BD85" s="257">
        <v>0</v>
      </c>
      <c r="BE85" s="257">
        <f>'Production Summary'!N29</f>
        <v>612</v>
      </c>
      <c r="BF85" s="257">
        <f>'Production Summary'!M29</f>
        <v>51</v>
      </c>
      <c r="BG85" s="257">
        <v>0</v>
      </c>
      <c r="BH85" s="257">
        <f>'Production Summary'!N30</f>
        <v>500</v>
      </c>
      <c r="BI85" s="257">
        <f>'Production Summary'!M30</f>
        <v>250</v>
      </c>
      <c r="BJ85" s="257">
        <v>0</v>
      </c>
      <c r="BK85" s="257"/>
      <c r="BL85" s="257">
        <f>'Production Summary'!N32</f>
        <v>875</v>
      </c>
      <c r="BM85" s="257">
        <f>'Production Summary'!N34</f>
        <v>360.59999999999997</v>
      </c>
      <c r="BN85" s="257">
        <f>'Production Summary'!M34</f>
        <v>6.01</v>
      </c>
      <c r="BO85" s="257">
        <v>0</v>
      </c>
      <c r="BP85" s="257">
        <f>'Production Summary'!N36</f>
        <v>717</v>
      </c>
      <c r="BQ85" s="257">
        <f>'Production Summary'!M36</f>
        <v>11.95</v>
      </c>
      <c r="BR85" s="257">
        <v>0</v>
      </c>
      <c r="BS85" s="257">
        <f>'Production Summary'!N37</f>
        <v>210</v>
      </c>
      <c r="BT85" s="257">
        <f>'Production Summary'!M37</f>
        <v>21</v>
      </c>
      <c r="BU85" s="257">
        <v>0</v>
      </c>
      <c r="BV85" s="257">
        <f>'Production Summary'!N38</f>
        <v>280</v>
      </c>
      <c r="BW85" s="257">
        <f>'Production Summary'!M38</f>
        <v>28</v>
      </c>
      <c r="BX85" s="257">
        <v>0</v>
      </c>
      <c r="BY85" s="257">
        <f>'Production Summary'!N39</f>
        <v>300.38406247988502</v>
      </c>
      <c r="BZ85" s="257">
        <f>'Production Summary'!M39</f>
        <v>30.038406247988501</v>
      </c>
      <c r="CA85" s="257">
        <v>0</v>
      </c>
      <c r="CB85" s="257">
        <f>'Production Summary'!N40</f>
        <v>131.30000000000001</v>
      </c>
      <c r="CC85" s="257">
        <f>'Production Summary'!M40</f>
        <v>13.13</v>
      </c>
      <c r="CD85" s="257">
        <v>0</v>
      </c>
      <c r="CE85" s="257">
        <f>'Production Summary'!N42</f>
        <v>1136.3519999999996</v>
      </c>
      <c r="CF85" s="257">
        <f>'Production Summary'!M42</f>
        <v>81.167999999999978</v>
      </c>
      <c r="CG85" s="257">
        <v>0</v>
      </c>
      <c r="CH85" s="257">
        <v>0</v>
      </c>
      <c r="CI85" s="257">
        <f>'Production Summary'!N43</f>
        <v>184</v>
      </c>
      <c r="CJ85" s="257">
        <v>0</v>
      </c>
      <c r="CK85" s="257">
        <f>'Production Summary'!N44</f>
        <v>355</v>
      </c>
      <c r="CL85" s="257">
        <v>0</v>
      </c>
      <c r="CM85" s="257"/>
      <c r="CN85" s="257">
        <f>'Production Summary'!N46</f>
        <v>270</v>
      </c>
      <c r="CO85" s="257">
        <f>'Production Summary'!N47</f>
        <v>1350</v>
      </c>
      <c r="CP85" s="257"/>
      <c r="CQ85" s="257">
        <f>'Production Summary'!N49</f>
        <v>8004.1580041580037</v>
      </c>
      <c r="CR85" s="257">
        <f>'Production Summary'!M49</f>
        <v>66.701316701316699</v>
      </c>
      <c r="CS85" s="257">
        <f>'Production Summary'!N50</f>
        <v>13331.600831600828</v>
      </c>
      <c r="CT85" s="257">
        <f>'Production Summary'!M50</f>
        <v>148.1288981288981</v>
      </c>
      <c r="CU85" s="257">
        <f>'Production Summary'!N51</f>
        <v>12785.862785862784</v>
      </c>
      <c r="CV85" s="257">
        <f>'Production Summary'!M51</f>
        <v>355.16285516285512</v>
      </c>
      <c r="CW85" s="257">
        <f>'Production Summary'!N52</f>
        <v>12629.937629937627</v>
      </c>
      <c r="CX85" s="257">
        <f>'Production Summary'!M52</f>
        <v>701.66320166320156</v>
      </c>
      <c r="CY85" s="257">
        <f>'Production Summary'!N53</f>
        <v>12396.049896049895</v>
      </c>
      <c r="CZ85" s="257">
        <f>'Production Summary'!M53</f>
        <v>688.66943866943859</v>
      </c>
      <c r="DA85" s="257">
        <f>'Production Summary'!N54</f>
        <v>13799.376299376298</v>
      </c>
      <c r="DB85" s="257">
        <f>'Production Summary'!M54</f>
        <v>766.63201663201653</v>
      </c>
      <c r="DC85" s="257"/>
      <c r="DD85" s="257"/>
      <c r="DE85" s="257"/>
      <c r="DF85" s="257"/>
      <c r="DG85" s="257">
        <f>'Production Summary'!N55</f>
        <v>13842.68884268884</v>
      </c>
      <c r="DH85" s="257">
        <f>'Production Summary'!M55</f>
        <v>3460.67221067221</v>
      </c>
      <c r="DI85" s="257">
        <f>'Production Summary'!$N$56</f>
        <v>13097.713097713096</v>
      </c>
      <c r="DJ85" s="257">
        <f>'Production Summary'!$M$56</f>
        <v>163.72141372141371</v>
      </c>
      <c r="DK85" s="257">
        <f>'Production Summary'!$N$57</f>
        <v>14189.189189189186</v>
      </c>
      <c r="DL85" s="257">
        <f>'Production Summary'!$M$57</f>
        <v>394.14414414414409</v>
      </c>
      <c r="DM85" s="257">
        <f>'Production Summary'!$N$58</f>
        <v>14017.671517671517</v>
      </c>
      <c r="DN85" s="257">
        <f>'Production Summary'!$M$58</f>
        <v>778.75952875952873</v>
      </c>
      <c r="DO85" s="257"/>
      <c r="DP85" s="257"/>
      <c r="DQ85" s="257"/>
      <c r="DR85" s="257">
        <f>'Production Summary'!N62</f>
        <v>8900</v>
      </c>
      <c r="DS85" s="257"/>
      <c r="DT85" s="257"/>
      <c r="DU85" s="257"/>
      <c r="DV85" s="257"/>
      <c r="DW85" s="257"/>
      <c r="DX85" s="257">
        <f>'Production Summary'!N65</f>
        <v>384</v>
      </c>
      <c r="DY85" s="257">
        <v>0</v>
      </c>
      <c r="DZ85" s="257"/>
      <c r="EA85" s="257"/>
      <c r="EB85" s="257"/>
      <c r="EC85" s="257"/>
      <c r="ED85" s="257">
        <f>'Production Summary'!N67</f>
        <v>96</v>
      </c>
      <c r="EE85" s="257">
        <v>0</v>
      </c>
      <c r="EF85" s="257"/>
      <c r="EG85" s="257"/>
      <c r="EH85" s="257">
        <f>'Production Summary'!N69</f>
        <v>340</v>
      </c>
    </row>
    <row r="86" spans="3:150">
      <c r="C86" s="26" t="s">
        <v>88</v>
      </c>
      <c r="D86" s="258"/>
      <c r="E86" s="258"/>
      <c r="F86" s="258"/>
      <c r="G86" s="258"/>
      <c r="H86" s="258"/>
      <c r="I86" s="258"/>
      <c r="J86" s="258"/>
      <c r="K86" s="258"/>
      <c r="L86" s="258"/>
      <c r="M86" s="258"/>
      <c r="N86" s="258"/>
      <c r="O86" s="258"/>
      <c r="P86" s="258"/>
      <c r="Q86" s="258"/>
      <c r="R86" s="258"/>
      <c r="S86" s="258"/>
      <c r="T86" s="258"/>
      <c r="U86" s="258"/>
      <c r="V86" s="258"/>
      <c r="W86" s="258"/>
      <c r="X86" s="258"/>
      <c r="Y86" s="258"/>
      <c r="Z86" s="258"/>
      <c r="AA86" s="258"/>
      <c r="AB86" s="258"/>
      <c r="AC86" s="258"/>
      <c r="AD86" s="258"/>
      <c r="AE86" s="258"/>
      <c r="AF86" s="258"/>
      <c r="AG86" s="258"/>
      <c r="AH86" s="258"/>
      <c r="AI86" s="258"/>
      <c r="AJ86" s="258"/>
      <c r="AK86" s="258"/>
      <c r="AL86" s="258"/>
      <c r="AM86" s="258"/>
      <c r="AN86" s="258"/>
      <c r="AO86" s="258"/>
      <c r="AP86" s="258"/>
      <c r="AQ86" s="258"/>
      <c r="AR86" s="258"/>
      <c r="AS86" s="258"/>
      <c r="AT86" s="258"/>
      <c r="AU86" s="258"/>
      <c r="AV86" s="258"/>
      <c r="AW86" s="258"/>
      <c r="AX86" s="258"/>
      <c r="AY86" s="258"/>
      <c r="AZ86" s="258"/>
      <c r="BA86" s="258"/>
      <c r="BB86" s="258"/>
      <c r="BC86" s="258"/>
      <c r="BD86" s="258"/>
      <c r="BE86" s="258"/>
      <c r="BF86" s="258"/>
      <c r="BG86" s="258"/>
      <c r="BH86" s="258"/>
      <c r="BI86" s="258"/>
      <c r="BJ86" s="258"/>
      <c r="BK86" s="258"/>
      <c r="BL86" s="258"/>
      <c r="BM86" s="258"/>
      <c r="BN86" s="258"/>
      <c r="BO86" s="258"/>
      <c r="BP86" s="258"/>
      <c r="BQ86" s="258"/>
      <c r="BR86" s="258"/>
      <c r="BS86" s="258"/>
      <c r="BT86" s="258"/>
      <c r="BU86" s="258"/>
      <c r="BV86" s="258"/>
      <c r="BW86" s="258"/>
      <c r="BX86" s="258"/>
      <c r="BY86" s="258"/>
      <c r="BZ86" s="258"/>
      <c r="CA86" s="258"/>
      <c r="CB86" s="258"/>
      <c r="CC86" s="258"/>
      <c r="CD86" s="258"/>
      <c r="CE86" s="258"/>
      <c r="CF86" s="258"/>
      <c r="CG86" s="258"/>
      <c r="CH86" s="258"/>
      <c r="CI86" s="258"/>
      <c r="CJ86" s="258"/>
      <c r="CK86" s="258"/>
      <c r="CL86" s="258"/>
      <c r="CM86" s="258"/>
      <c r="CN86" s="258"/>
      <c r="CO86" s="258"/>
      <c r="CP86" s="258"/>
      <c r="CQ86" s="258"/>
      <c r="CR86" s="258"/>
      <c r="CS86" s="258"/>
      <c r="CT86" s="258"/>
      <c r="CU86" s="258"/>
      <c r="CV86" s="258"/>
      <c r="CW86" s="258"/>
      <c r="CX86" s="258"/>
      <c r="CY86" s="258"/>
      <c r="CZ86" s="258"/>
      <c r="DA86" s="258"/>
      <c r="DB86" s="258"/>
      <c r="DC86" s="258"/>
      <c r="DD86" s="258"/>
      <c r="DE86" s="258"/>
      <c r="DF86" s="258"/>
      <c r="DG86" s="258"/>
      <c r="DH86" s="258"/>
      <c r="DI86" s="258"/>
      <c r="DJ86" s="258"/>
      <c r="DK86" s="258"/>
      <c r="DL86" s="258"/>
      <c r="DM86" s="258"/>
      <c r="DN86" s="258"/>
      <c r="DO86" s="258"/>
      <c r="DP86" s="258"/>
      <c r="DQ86" s="258"/>
      <c r="DR86" s="258"/>
      <c r="DS86" s="258"/>
      <c r="DT86" s="258"/>
      <c r="DU86" s="258"/>
      <c r="DV86" s="258"/>
      <c r="DW86" s="258"/>
      <c r="DX86" s="258"/>
      <c r="DY86" s="258"/>
      <c r="DZ86" s="258"/>
      <c r="EA86" s="258"/>
      <c r="EB86" s="258"/>
      <c r="EC86" s="258"/>
      <c r="ED86" s="258"/>
      <c r="EE86" s="258"/>
      <c r="EF86" s="258"/>
      <c r="EG86" s="258"/>
      <c r="EH86" s="258"/>
    </row>
    <row r="87" spans="3:150">
      <c r="C87" s="27" t="s">
        <v>89</v>
      </c>
      <c r="D87" s="259"/>
      <c r="E87" s="259"/>
      <c r="F87" s="259"/>
      <c r="G87" s="259"/>
      <c r="H87" s="259"/>
      <c r="I87" s="259"/>
      <c r="J87" s="259"/>
      <c r="K87" s="259"/>
      <c r="L87" s="259"/>
      <c r="M87" s="259"/>
      <c r="N87" s="259"/>
      <c r="O87" s="259"/>
      <c r="P87" s="259"/>
      <c r="Q87" s="259"/>
      <c r="R87" s="259"/>
      <c r="S87" s="259"/>
      <c r="T87" s="259"/>
      <c r="U87" s="259"/>
      <c r="V87" s="259"/>
      <c r="W87" s="259"/>
      <c r="X87" s="259"/>
      <c r="Y87" s="259"/>
      <c r="Z87" s="259"/>
      <c r="AA87" s="259"/>
      <c r="AB87" s="259"/>
      <c r="AC87" s="259"/>
      <c r="AD87" s="259"/>
      <c r="AE87" s="259"/>
      <c r="AF87" s="259"/>
      <c r="AG87" s="259"/>
      <c r="AH87" s="259"/>
      <c r="AI87" s="259"/>
      <c r="AJ87" s="259"/>
      <c r="AK87" s="259"/>
      <c r="AL87" s="259"/>
      <c r="AM87" s="259"/>
      <c r="AN87" s="259"/>
      <c r="AO87" s="259"/>
      <c r="AP87" s="259"/>
      <c r="AQ87" s="259"/>
      <c r="AR87" s="259"/>
      <c r="AS87" s="259"/>
      <c r="AT87" s="259"/>
      <c r="AU87" s="259"/>
      <c r="AV87" s="259"/>
      <c r="AW87" s="259"/>
      <c r="AX87" s="259"/>
      <c r="AY87" s="259"/>
      <c r="AZ87" s="259"/>
      <c r="BA87" s="259"/>
      <c r="BB87" s="259"/>
      <c r="BC87" s="259"/>
      <c r="BD87" s="259"/>
      <c r="BE87" s="259"/>
      <c r="BF87" s="259"/>
      <c r="BG87" s="259"/>
      <c r="BH87" s="259"/>
      <c r="BI87" s="259"/>
      <c r="BJ87" s="259"/>
      <c r="BK87" s="259"/>
      <c r="BL87" s="259"/>
      <c r="BM87" s="259"/>
      <c r="BN87" s="259"/>
      <c r="BO87" s="259"/>
      <c r="BP87" s="259"/>
      <c r="BQ87" s="259"/>
      <c r="BR87" s="259"/>
      <c r="BS87" s="259"/>
      <c r="BT87" s="259"/>
      <c r="BU87" s="259"/>
      <c r="BV87" s="259"/>
      <c r="BW87" s="259"/>
      <c r="BX87" s="259"/>
      <c r="BY87" s="259"/>
      <c r="BZ87" s="259"/>
      <c r="CA87" s="259"/>
      <c r="CB87" s="259"/>
      <c r="CC87" s="259"/>
      <c r="CD87" s="259"/>
      <c r="CE87" s="259"/>
      <c r="CF87" s="259"/>
      <c r="CG87" s="259"/>
      <c r="CH87" s="259"/>
      <c r="CI87" s="259"/>
      <c r="CJ87" s="259"/>
      <c r="CK87" s="259"/>
      <c r="CL87" s="259"/>
      <c r="CM87" s="259"/>
      <c r="CN87" s="259"/>
      <c r="CO87" s="259"/>
      <c r="CP87" s="259"/>
      <c r="CQ87" s="259"/>
      <c r="CR87" s="259"/>
      <c r="CS87" s="259"/>
      <c r="CT87" s="259"/>
      <c r="CU87" s="259"/>
      <c r="CV87" s="259"/>
      <c r="CW87" s="259"/>
      <c r="CX87" s="259"/>
      <c r="CY87" s="259"/>
      <c r="CZ87" s="259"/>
      <c r="DA87" s="259"/>
      <c r="DB87" s="259"/>
      <c r="DC87" s="259"/>
      <c r="DD87" s="259"/>
      <c r="DE87" s="259"/>
      <c r="DF87" s="259"/>
      <c r="DG87" s="259"/>
      <c r="DH87" s="259"/>
      <c r="DI87" s="259"/>
      <c r="DJ87" s="259"/>
      <c r="DK87" s="259"/>
      <c r="DL87" s="259"/>
      <c r="DM87" s="259"/>
      <c r="DN87" s="259"/>
      <c r="DO87" s="259"/>
      <c r="DP87" s="259"/>
      <c r="DQ87" s="259"/>
      <c r="DR87" s="259"/>
      <c r="DS87" s="259"/>
      <c r="DT87" s="259"/>
      <c r="DU87" s="259"/>
      <c r="DV87" s="259"/>
      <c r="DW87" s="259"/>
      <c r="DX87" s="259"/>
      <c r="DY87" s="259"/>
      <c r="DZ87" s="259"/>
      <c r="EA87" s="259"/>
      <c r="EB87" s="259"/>
      <c r="EC87" s="259"/>
      <c r="ED87" s="259"/>
      <c r="EE87" s="259"/>
      <c r="EF87" s="259"/>
      <c r="EG87" s="259"/>
      <c r="EH87" s="259"/>
    </row>
    <row r="89" spans="3:150">
      <c r="D89" s="68"/>
      <c r="BV89" s="68"/>
    </row>
  </sheetData>
  <sheetProtection formatCells="0" formatColumns="0" formatRows="0" autoFilter="0" pivotTables="0"/>
  <mergeCells count="75">
    <mergeCell ref="CE2:CM2"/>
    <mergeCell ref="BP2:CA2"/>
    <mergeCell ref="EJ2:EK2"/>
    <mergeCell ref="DI3:DJ3"/>
    <mergeCell ref="DK3:DL3"/>
    <mergeCell ref="DM3:DN3"/>
    <mergeCell ref="DS2:EH2"/>
    <mergeCell ref="EF3:EG3"/>
    <mergeCell ref="DC3:DD3"/>
    <mergeCell ref="DE3:DF3"/>
    <mergeCell ref="DO3:DQ3"/>
    <mergeCell ref="EB3:EC3"/>
    <mergeCell ref="DV3:DW3"/>
    <mergeCell ref="B71:C71"/>
    <mergeCell ref="B72:C72"/>
    <mergeCell ref="B73:C73"/>
    <mergeCell ref="B75:C75"/>
    <mergeCell ref="B76:C76"/>
    <mergeCell ref="B74:C74"/>
    <mergeCell ref="D78:AU80"/>
    <mergeCell ref="DG3:DH3"/>
    <mergeCell ref="DX3:DY3"/>
    <mergeCell ref="ED3:EE3"/>
    <mergeCell ref="EJ3:EK3"/>
    <mergeCell ref="BY3:CA3"/>
    <mergeCell ref="J3:L3"/>
    <mergeCell ref="Y3:AA3"/>
    <mergeCell ref="DS3:DU3"/>
    <mergeCell ref="M3:O3"/>
    <mergeCell ref="CB2:CD3"/>
    <mergeCell ref="CN2:CO2"/>
    <mergeCell ref="CY3:CZ3"/>
    <mergeCell ref="DA3:DB3"/>
    <mergeCell ref="AV78:CD80"/>
    <mergeCell ref="CE78:EK80"/>
    <mergeCell ref="B70:C70"/>
    <mergeCell ref="ER70:ES70"/>
    <mergeCell ref="CI3:CJ3"/>
    <mergeCell ref="CK3:CL3"/>
    <mergeCell ref="CQ3:CR3"/>
    <mergeCell ref="CS3:CT3"/>
    <mergeCell ref="CU3:CV3"/>
    <mergeCell ref="CW3:CX3"/>
    <mergeCell ref="AY3:BA3"/>
    <mergeCell ref="BB3:BD3"/>
    <mergeCell ref="BE3:BG3"/>
    <mergeCell ref="BH3:BJ3"/>
    <mergeCell ref="BP3:BR3"/>
    <mergeCell ref="BS3:BU3"/>
    <mergeCell ref="BV3:BX3"/>
    <mergeCell ref="DZ3:EA3"/>
    <mergeCell ref="Y2:AG2"/>
    <mergeCell ref="ES2:ET2"/>
    <mergeCell ref="D3:F3"/>
    <mergeCell ref="G3:I3"/>
    <mergeCell ref="P3:R3"/>
    <mergeCell ref="S3:U3"/>
    <mergeCell ref="V3:X3"/>
    <mergeCell ref="AB3:AD3"/>
    <mergeCell ref="AE3:AG3"/>
    <mergeCell ref="AH3:AJ3"/>
    <mergeCell ref="CP2:CP3"/>
    <mergeCell ref="CQ2:DR2"/>
    <mergeCell ref="EI2:EI3"/>
    <mergeCell ref="CE3:CG3"/>
    <mergeCell ref="D2:X2"/>
    <mergeCell ref="ES3:ET3"/>
    <mergeCell ref="AH2:AU2"/>
    <mergeCell ref="AV2:BA2"/>
    <mergeCell ref="BB2:BL2"/>
    <mergeCell ref="BM2:BO3"/>
    <mergeCell ref="AK3:AM3"/>
    <mergeCell ref="AN3:AP3"/>
    <mergeCell ref="AQ3:AS3"/>
    <mergeCell ref="AV3:AX3"/>
  </mergeCells>
  <conditionalFormatting sqref="C12:C13 C15:C21">
    <cfRule type="duplicateValues" dxfId="474" priority="120"/>
  </conditionalFormatting>
  <conditionalFormatting sqref="C14">
    <cfRule type="duplicateValues" dxfId="473" priority="1"/>
    <cfRule type="duplicateValues" dxfId="472" priority="2"/>
    <cfRule type="duplicateValues" dxfId="471" priority="3"/>
    <cfRule type="duplicateValues" dxfId="470" priority="4"/>
    <cfRule type="duplicateValues" dxfId="469" priority="5"/>
  </conditionalFormatting>
  <conditionalFormatting sqref="C15">
    <cfRule type="duplicateValues" dxfId="468" priority="13"/>
    <cfRule type="duplicateValues" dxfId="467" priority="14"/>
    <cfRule type="duplicateValues" dxfId="466" priority="15"/>
    <cfRule type="duplicateValues" dxfId="465" priority="16"/>
  </conditionalFormatting>
  <conditionalFormatting sqref="C18:C28">
    <cfRule type="duplicateValues" dxfId="464" priority="91"/>
  </conditionalFormatting>
  <conditionalFormatting sqref="C21">
    <cfRule type="duplicateValues" dxfId="463" priority="92"/>
  </conditionalFormatting>
  <conditionalFormatting sqref="C22">
    <cfRule type="duplicateValues" dxfId="462" priority="104"/>
  </conditionalFormatting>
  <conditionalFormatting sqref="C23">
    <cfRule type="duplicateValues" dxfId="461" priority="93"/>
  </conditionalFormatting>
  <conditionalFormatting sqref="C24">
    <cfRule type="duplicateValues" dxfId="460" priority="94"/>
    <cfRule type="duplicateValues" dxfId="459" priority="111"/>
  </conditionalFormatting>
  <conditionalFormatting sqref="C25">
    <cfRule type="duplicateValues" dxfId="458" priority="70"/>
    <cfRule type="duplicateValues" dxfId="457" priority="95"/>
    <cfRule type="duplicateValues" dxfId="456" priority="112"/>
  </conditionalFormatting>
  <conditionalFormatting sqref="C26">
    <cfRule type="duplicateValues" dxfId="455" priority="6"/>
  </conditionalFormatting>
  <conditionalFormatting sqref="C26:C27">
    <cfRule type="duplicateValues" dxfId="454" priority="76"/>
    <cfRule type="duplicateValues" dxfId="453" priority="115"/>
  </conditionalFormatting>
  <conditionalFormatting sqref="C26:C31">
    <cfRule type="duplicateValues" dxfId="452" priority="60"/>
  </conditionalFormatting>
  <conditionalFormatting sqref="C27:C28">
    <cfRule type="duplicateValues" dxfId="451" priority="71"/>
    <cfRule type="duplicateValues" dxfId="450" priority="82"/>
    <cfRule type="duplicateValues" dxfId="449" priority="117"/>
  </conditionalFormatting>
  <conditionalFormatting sqref="C28:C29">
    <cfRule type="duplicateValues" dxfId="448" priority="72"/>
    <cfRule type="duplicateValues" dxfId="447" priority="78"/>
    <cfRule type="duplicateValues" dxfId="446" priority="86"/>
  </conditionalFormatting>
  <conditionalFormatting sqref="C28:C37">
    <cfRule type="duplicateValues" dxfId="445" priority="47"/>
  </conditionalFormatting>
  <conditionalFormatting sqref="C29:C30">
    <cfRule type="duplicateValues" dxfId="444" priority="73"/>
    <cfRule type="duplicateValues" dxfId="443" priority="79"/>
    <cfRule type="duplicateValues" dxfId="442" priority="83"/>
    <cfRule type="duplicateValues" dxfId="441" priority="110"/>
  </conditionalFormatting>
  <conditionalFormatting sqref="C30:C31">
    <cfRule type="duplicateValues" dxfId="440" priority="80"/>
    <cfRule type="duplicateValues" dxfId="439" priority="84"/>
    <cfRule type="duplicateValues" dxfId="438" priority="87"/>
    <cfRule type="duplicateValues" dxfId="437" priority="103"/>
  </conditionalFormatting>
  <conditionalFormatting sqref="C31">
    <cfRule type="duplicateValues" dxfId="436" priority="48"/>
    <cfRule type="duplicateValues" dxfId="435" priority="61"/>
    <cfRule type="duplicateValues" dxfId="434" priority="81"/>
    <cfRule type="duplicateValues" dxfId="433" priority="85"/>
    <cfRule type="duplicateValues" dxfId="432" priority="88"/>
    <cfRule type="duplicateValues" dxfId="431" priority="100"/>
  </conditionalFormatting>
  <conditionalFormatting sqref="C32">
    <cfRule type="duplicateValues" dxfId="430" priority="54"/>
    <cfRule type="duplicateValues" dxfId="429" priority="65"/>
    <cfRule type="duplicateValues" dxfId="428" priority="89"/>
  </conditionalFormatting>
  <conditionalFormatting sqref="C33">
    <cfRule type="duplicateValues" dxfId="427" priority="49"/>
    <cfRule type="duplicateValues" dxfId="426" priority="62"/>
    <cfRule type="duplicateValues" dxfId="425" priority="77"/>
    <cfRule type="duplicateValues" dxfId="424" priority="90"/>
  </conditionalFormatting>
  <conditionalFormatting sqref="C34">
    <cfRule type="duplicateValues" dxfId="423" priority="50"/>
    <cfRule type="duplicateValues" dxfId="422" priority="56"/>
    <cfRule type="duplicateValues" dxfId="421" priority="63"/>
    <cfRule type="duplicateValues" dxfId="420" priority="66"/>
    <cfRule type="duplicateValues" dxfId="419" priority="75"/>
  </conditionalFormatting>
  <conditionalFormatting sqref="C35">
    <cfRule type="duplicateValues" dxfId="418" priority="26"/>
    <cfRule type="duplicateValues" dxfId="417" priority="51"/>
    <cfRule type="duplicateValues" dxfId="416" priority="57"/>
    <cfRule type="duplicateValues" dxfId="415" priority="64"/>
    <cfRule type="duplicateValues" dxfId="414" priority="67"/>
    <cfRule type="duplicateValues" dxfId="413" priority="74"/>
  </conditionalFormatting>
  <conditionalFormatting sqref="C36">
    <cfRule type="duplicateValues" dxfId="412" priority="32"/>
    <cfRule type="duplicateValues" dxfId="411" priority="58"/>
    <cfRule type="duplicateValues" dxfId="410" priority="68"/>
  </conditionalFormatting>
  <conditionalFormatting sqref="C37">
    <cfRule type="duplicateValues" dxfId="409" priority="27"/>
    <cfRule type="duplicateValues" dxfId="408" priority="38"/>
    <cfRule type="duplicateValues" dxfId="407" priority="59"/>
    <cfRule type="duplicateValues" dxfId="406" priority="69"/>
  </conditionalFormatting>
  <conditionalFormatting sqref="C38">
    <cfRule type="duplicateValues" dxfId="405" priority="28"/>
    <cfRule type="duplicateValues" dxfId="404" priority="34"/>
    <cfRule type="duplicateValues" dxfId="403" priority="42"/>
    <cfRule type="duplicateValues" dxfId="402" priority="106"/>
  </conditionalFormatting>
  <conditionalFormatting sqref="C39">
    <cfRule type="duplicateValues" dxfId="401" priority="29"/>
    <cfRule type="duplicateValues" dxfId="400" priority="35"/>
    <cfRule type="duplicateValues" dxfId="399" priority="39"/>
    <cfRule type="duplicateValues" dxfId="398" priority="55"/>
  </conditionalFormatting>
  <conditionalFormatting sqref="C40">
    <cfRule type="duplicateValues" dxfId="397" priority="36"/>
    <cfRule type="duplicateValues" dxfId="396" priority="40"/>
    <cfRule type="duplicateValues" dxfId="395" priority="43"/>
    <cfRule type="duplicateValues" dxfId="394" priority="53"/>
  </conditionalFormatting>
  <conditionalFormatting sqref="C40:C41">
    <cfRule type="duplicateValues" dxfId="393" priority="17"/>
    <cfRule type="duplicateValues" dxfId="392" priority="37"/>
    <cfRule type="duplicateValues" dxfId="391" priority="41"/>
    <cfRule type="duplicateValues" dxfId="390" priority="44"/>
    <cfRule type="duplicateValues" dxfId="389" priority="52"/>
  </conditionalFormatting>
  <conditionalFormatting sqref="C41:C42">
    <cfRule type="duplicateValues" dxfId="388" priority="21"/>
    <cfRule type="duplicateValues" dxfId="387" priority="45"/>
    <cfRule type="duplicateValues" dxfId="386" priority="116"/>
  </conditionalFormatting>
  <conditionalFormatting sqref="C42:C43">
    <cfRule type="duplicateValues" dxfId="385" priority="18"/>
    <cfRule type="duplicateValues" dxfId="384" priority="33"/>
    <cfRule type="duplicateValues" dxfId="383" priority="46"/>
    <cfRule type="duplicateValues" dxfId="382" priority="107"/>
  </conditionalFormatting>
  <conditionalFormatting sqref="C43:C44">
    <cfRule type="duplicateValues" dxfId="381" priority="7"/>
    <cfRule type="duplicateValues" dxfId="380" priority="9"/>
    <cfRule type="duplicateValues" dxfId="379" priority="19"/>
    <cfRule type="duplicateValues" dxfId="378" priority="22"/>
    <cfRule type="duplicateValues" dxfId="377" priority="31"/>
  </conditionalFormatting>
  <conditionalFormatting sqref="C44:C45">
    <cfRule type="duplicateValues" dxfId="376" priority="11"/>
    <cfRule type="duplicateValues" dxfId="375" priority="20"/>
    <cfRule type="duplicateValues" dxfId="374" priority="23"/>
    <cfRule type="duplicateValues" dxfId="373" priority="30"/>
    <cfRule type="duplicateValues" dxfId="372" priority="108"/>
  </conditionalFormatting>
  <conditionalFormatting sqref="C45:C46">
    <cfRule type="duplicateValues" dxfId="371" priority="8"/>
    <cfRule type="duplicateValues" dxfId="370" priority="24"/>
    <cfRule type="duplicateValues" dxfId="369" priority="118"/>
  </conditionalFormatting>
  <conditionalFormatting sqref="C46:C47">
    <cfRule type="duplicateValues" dxfId="368" priority="12"/>
    <cfRule type="duplicateValues" dxfId="367" priority="25"/>
    <cfRule type="duplicateValues" dxfId="366" priority="99"/>
  </conditionalFormatting>
  <conditionalFormatting sqref="C47:C48">
    <cfRule type="duplicateValues" dxfId="365" priority="10"/>
    <cfRule type="duplicateValues" dxfId="364" priority="109"/>
  </conditionalFormatting>
  <conditionalFormatting sqref="C49">
    <cfRule type="duplicateValues" dxfId="363" priority="98"/>
  </conditionalFormatting>
  <conditionalFormatting sqref="C50">
    <cfRule type="duplicateValues" dxfId="362" priority="119"/>
  </conditionalFormatting>
  <conditionalFormatting sqref="C51">
    <cfRule type="duplicateValues" dxfId="361" priority="101"/>
  </conditionalFormatting>
  <conditionalFormatting sqref="C52">
    <cfRule type="duplicateValues" dxfId="360" priority="102"/>
  </conditionalFormatting>
  <conditionalFormatting sqref="C53">
    <cfRule type="duplicateValues" dxfId="359" priority="96"/>
  </conditionalFormatting>
  <conditionalFormatting sqref="C54">
    <cfRule type="duplicateValues" dxfId="358" priority="114"/>
  </conditionalFormatting>
  <conditionalFormatting sqref="C57">
    <cfRule type="duplicateValues" dxfId="357" priority="113"/>
  </conditionalFormatting>
  <conditionalFormatting sqref="C60">
    <cfRule type="duplicateValues" dxfId="356" priority="105"/>
  </conditionalFormatting>
  <conditionalFormatting sqref="C60:C61 C57 C12:C13 C15:C54">
    <cfRule type="duplicateValues" dxfId="355" priority="122"/>
  </conditionalFormatting>
  <conditionalFormatting sqref="C61">
    <cfRule type="duplicateValues" dxfId="354" priority="97"/>
  </conditionalFormatting>
  <conditionalFormatting sqref="ES60:ES68">
    <cfRule type="duplicateValues" dxfId="353" priority="121"/>
  </conditionalFormatting>
  <pageMargins left="0.7" right="0.7" top="0.75" bottom="0.75" header="0.3" footer="0.3"/>
  <pageSetup paperSize="9" scale="36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600-000000000000}">
          <x14:formula1>
            <xm:f>'https://vamaadairy-my.sharepoint.com/personal/mis_vamaadairy_com/Documents/Analytics Dashboard/Demand Sheet/Raw Demand Sheet/[DEMAND_SHEET 08-July.xlsx]Distributor Master'!#REF!</xm:f>
          </x14:formula1>
          <xm:sqref>C14</xm:sqref>
        </x14:dataValidation>
        <x14:dataValidation type="list" allowBlank="1" showInputMessage="1" showErrorMessage="1" xr:uid="{00000000-0002-0000-0600-000001000000}">
          <x14:formula1>
            <xm:f>'Distributor Master'!$B:$B</xm:f>
          </x14:formula1>
          <xm:sqref>C6:C13 C15:C68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>
    <pageSetUpPr fitToPage="1"/>
  </sheetPr>
  <dimension ref="B1:ET89"/>
  <sheetViews>
    <sheetView zoomScale="85" zoomScaleNormal="85" workbookViewId="0">
      <pane xSplit="3" ySplit="5" topLeftCell="D6" activePane="bottomRight" state="frozen"/>
      <selection activeCell="EH76" sqref="EH76"/>
      <selection pane="topRight" activeCell="EH76" sqref="EH76"/>
      <selection pane="bottomLeft" activeCell="EH76" sqref="EH76"/>
      <selection pane="bottomRight" activeCell="B2" sqref="B2:EI76"/>
    </sheetView>
  </sheetViews>
  <sheetFormatPr defaultColWidth="9.140625" defaultRowHeight="15"/>
  <cols>
    <col min="1" max="1" width="2.5703125" customWidth="1"/>
    <col min="2" max="2" width="6.140625" style="53" bestFit="1" customWidth="1"/>
    <col min="3" max="3" width="19.7109375" style="53" customWidth="1"/>
    <col min="4" max="27" width="5.7109375" hidden="1" customWidth="1"/>
    <col min="28" max="28" width="6" hidden="1" customWidth="1"/>
    <col min="29" max="29" width="4.140625" hidden="1" customWidth="1"/>
    <col min="30" max="30" width="4.7109375" hidden="1" customWidth="1"/>
    <col min="31" max="31" width="5.7109375" hidden="1" customWidth="1"/>
    <col min="32" max="33" width="3" hidden="1" customWidth="1"/>
    <col min="34" max="36" width="5.7109375" hidden="1" customWidth="1"/>
    <col min="37" max="37" width="6.28515625" hidden="1" customWidth="1"/>
    <col min="38" max="39" width="5.7109375" hidden="1" customWidth="1"/>
    <col min="40" max="40" width="5.7109375" customWidth="1"/>
    <col min="41" max="45" width="5.7109375" hidden="1" customWidth="1"/>
    <col min="46" max="46" width="5.7109375" customWidth="1"/>
    <col min="47" max="47" width="5.140625" customWidth="1"/>
    <col min="48" max="83" width="5.7109375" hidden="1" customWidth="1"/>
    <col min="84" max="84" width="6" hidden="1" customWidth="1"/>
    <col min="85" max="85" width="4.7109375" hidden="1" customWidth="1"/>
    <col min="86" max="87" width="5.7109375" hidden="1" customWidth="1"/>
    <col min="88" max="88" width="5.85546875" hidden="1" customWidth="1"/>
    <col min="89" max="89" width="5.85546875" customWidth="1"/>
    <col min="90" max="90" width="2.28515625" hidden="1" customWidth="1"/>
    <col min="91" max="93" width="5.7109375" hidden="1" customWidth="1"/>
    <col min="94" max="94" width="7.7109375" customWidth="1"/>
    <col min="95" max="123" width="5.7109375" hidden="1" customWidth="1"/>
    <col min="124" max="124" width="6.85546875" hidden="1" customWidth="1"/>
    <col min="125" max="127" width="5.7109375" hidden="1" customWidth="1"/>
    <col min="128" max="128" width="5.5703125" hidden="1" customWidth="1"/>
    <col min="129" max="129" width="4.85546875" hidden="1" customWidth="1"/>
    <col min="130" max="130" width="5.7109375" hidden="1" customWidth="1"/>
    <col min="131" max="133" width="4" hidden="1" customWidth="1"/>
    <col min="134" max="134" width="5.7109375" hidden="1" customWidth="1"/>
    <col min="135" max="137" width="6.42578125" hidden="1" customWidth="1"/>
    <col min="138" max="138" width="5.7109375" hidden="1" customWidth="1"/>
    <col min="139" max="139" width="16" customWidth="1"/>
    <col min="140" max="140" width="10.7109375" customWidth="1"/>
    <col min="141" max="141" width="11.5703125" customWidth="1"/>
    <col min="145" max="145" width="10.5703125" bestFit="1" customWidth="1"/>
    <col min="147" max="147" width="3.5703125" customWidth="1"/>
    <col min="148" max="148" width="6.85546875" bestFit="1" customWidth="1"/>
    <col min="149" max="149" width="31.140625" bestFit="1" customWidth="1"/>
    <col min="150" max="150" width="20.140625" bestFit="1" customWidth="1"/>
    <col min="151" max="151" width="3.7109375" customWidth="1"/>
  </cols>
  <sheetData>
    <row r="1" spans="2:150" ht="13.5" customHeight="1" thickBot="1"/>
    <row r="2" spans="2:150" ht="15" customHeight="1">
      <c r="B2" s="19" t="s">
        <v>0</v>
      </c>
      <c r="C2" s="54" t="s">
        <v>158</v>
      </c>
      <c r="D2" s="782" t="s">
        <v>2</v>
      </c>
      <c r="E2" s="782"/>
      <c r="F2" s="782"/>
      <c r="G2" s="782"/>
      <c r="H2" s="782"/>
      <c r="I2" s="782"/>
      <c r="J2" s="782"/>
      <c r="K2" s="782"/>
      <c r="L2" s="782"/>
      <c r="M2" s="782"/>
      <c r="N2" s="782"/>
      <c r="O2" s="782"/>
      <c r="P2" s="782"/>
      <c r="Q2" s="782"/>
      <c r="R2" s="782"/>
      <c r="S2" s="782"/>
      <c r="T2" s="782"/>
      <c r="U2" s="782"/>
      <c r="V2" s="782"/>
      <c r="W2" s="782"/>
      <c r="X2" s="782"/>
      <c r="Y2" s="769" t="s">
        <v>3</v>
      </c>
      <c r="Z2" s="770"/>
      <c r="AA2" s="770"/>
      <c r="AB2" s="770"/>
      <c r="AC2" s="770"/>
      <c r="AD2" s="770"/>
      <c r="AE2" s="770"/>
      <c r="AF2" s="770"/>
      <c r="AG2" s="771"/>
      <c r="AH2" s="671" t="s">
        <v>4</v>
      </c>
      <c r="AI2" s="671"/>
      <c r="AJ2" s="671"/>
      <c r="AK2" s="671"/>
      <c r="AL2" s="671"/>
      <c r="AM2" s="671"/>
      <c r="AN2" s="671"/>
      <c r="AO2" s="671"/>
      <c r="AP2" s="671"/>
      <c r="AQ2" s="671"/>
      <c r="AR2" s="671"/>
      <c r="AS2" s="671"/>
      <c r="AT2" s="671"/>
      <c r="AU2" s="671"/>
      <c r="AV2" s="764" t="s">
        <v>5</v>
      </c>
      <c r="AW2" s="764"/>
      <c r="AX2" s="764"/>
      <c r="AY2" s="764"/>
      <c r="AZ2" s="764"/>
      <c r="BA2" s="764"/>
      <c r="BB2" s="765" t="s">
        <v>6</v>
      </c>
      <c r="BC2" s="765"/>
      <c r="BD2" s="765"/>
      <c r="BE2" s="765"/>
      <c r="BF2" s="765"/>
      <c r="BG2" s="765"/>
      <c r="BH2" s="765"/>
      <c r="BI2" s="765"/>
      <c r="BJ2" s="765"/>
      <c r="BK2" s="765"/>
      <c r="BL2" s="765"/>
      <c r="BM2" s="671" t="s">
        <v>7</v>
      </c>
      <c r="BN2" s="671"/>
      <c r="BO2" s="671"/>
      <c r="BP2" s="811" t="s">
        <v>8</v>
      </c>
      <c r="BQ2" s="812"/>
      <c r="BR2" s="812"/>
      <c r="BS2" s="812"/>
      <c r="BT2" s="812"/>
      <c r="BU2" s="812"/>
      <c r="BV2" s="812"/>
      <c r="BW2" s="812"/>
      <c r="BX2" s="812"/>
      <c r="BY2" s="812"/>
      <c r="BZ2" s="812"/>
      <c r="CA2" s="813"/>
      <c r="CB2" s="671" t="s">
        <v>528</v>
      </c>
      <c r="CC2" s="671"/>
      <c r="CD2" s="671"/>
      <c r="CE2" s="739" t="s">
        <v>9</v>
      </c>
      <c r="CF2" s="740"/>
      <c r="CG2" s="740"/>
      <c r="CH2" s="740"/>
      <c r="CI2" s="740"/>
      <c r="CJ2" s="740"/>
      <c r="CK2" s="740"/>
      <c r="CL2" s="740"/>
      <c r="CM2" s="740"/>
      <c r="CN2" s="740" t="s">
        <v>404</v>
      </c>
      <c r="CO2" s="741"/>
      <c r="CP2" s="780" t="s">
        <v>223</v>
      </c>
      <c r="CQ2" s="764" t="s">
        <v>10</v>
      </c>
      <c r="CR2" s="764"/>
      <c r="CS2" s="764"/>
      <c r="CT2" s="764"/>
      <c r="CU2" s="764"/>
      <c r="CV2" s="764"/>
      <c r="CW2" s="764"/>
      <c r="CX2" s="764"/>
      <c r="CY2" s="764"/>
      <c r="CZ2" s="764"/>
      <c r="DA2" s="764"/>
      <c r="DB2" s="764"/>
      <c r="DC2" s="764"/>
      <c r="DD2" s="764"/>
      <c r="DE2" s="764"/>
      <c r="DF2" s="764"/>
      <c r="DG2" s="764"/>
      <c r="DH2" s="764"/>
      <c r="DI2" s="764"/>
      <c r="DJ2" s="764"/>
      <c r="DK2" s="764"/>
      <c r="DL2" s="764"/>
      <c r="DM2" s="764"/>
      <c r="DN2" s="764"/>
      <c r="DO2" s="764"/>
      <c r="DP2" s="764"/>
      <c r="DQ2" s="764"/>
      <c r="DR2" s="764"/>
      <c r="DS2" s="815" t="s">
        <v>256</v>
      </c>
      <c r="DT2" s="817"/>
      <c r="DU2" s="817"/>
      <c r="DV2" s="817"/>
      <c r="DW2" s="817"/>
      <c r="DX2" s="817"/>
      <c r="DY2" s="817"/>
      <c r="DZ2" s="817"/>
      <c r="EA2" s="817"/>
      <c r="EB2" s="817"/>
      <c r="EC2" s="817"/>
      <c r="ED2" s="817"/>
      <c r="EE2" s="817"/>
      <c r="EF2" s="817"/>
      <c r="EG2" s="817"/>
      <c r="EH2" s="816"/>
      <c r="EI2" s="781" t="s">
        <v>257</v>
      </c>
      <c r="EJ2" s="814" t="s">
        <v>236</v>
      </c>
      <c r="EK2" s="814"/>
      <c r="ER2" s="14" t="s">
        <v>0</v>
      </c>
      <c r="ES2" s="772" t="s">
        <v>1</v>
      </c>
      <c r="ET2" s="773"/>
    </row>
    <row r="3" spans="2:150" ht="60" customHeight="1">
      <c r="B3" s="55">
        <v>46262</v>
      </c>
      <c r="C3" s="51" t="s">
        <v>314</v>
      </c>
      <c r="D3" s="764" t="s">
        <v>333</v>
      </c>
      <c r="E3" s="764"/>
      <c r="F3" s="764"/>
      <c r="G3" s="768" t="s">
        <v>547</v>
      </c>
      <c r="H3" s="768"/>
      <c r="I3" s="768"/>
      <c r="J3" s="795" t="s">
        <v>800</v>
      </c>
      <c r="K3" s="796"/>
      <c r="L3" s="797"/>
      <c r="M3" s="795" t="s">
        <v>512</v>
      </c>
      <c r="N3" s="796"/>
      <c r="O3" s="797"/>
      <c r="P3" s="774" t="s">
        <v>567</v>
      </c>
      <c r="Q3" s="774"/>
      <c r="R3" s="774"/>
      <c r="S3" s="768" t="s">
        <v>568</v>
      </c>
      <c r="T3" s="768"/>
      <c r="U3" s="768"/>
      <c r="V3" s="775" t="s">
        <v>569</v>
      </c>
      <c r="W3" s="776"/>
      <c r="X3" s="776"/>
      <c r="Y3" s="798" t="s">
        <v>456</v>
      </c>
      <c r="Z3" s="799"/>
      <c r="AA3" s="800"/>
      <c r="AB3" s="777" t="s">
        <v>1056</v>
      </c>
      <c r="AC3" s="777"/>
      <c r="AD3" s="777"/>
      <c r="AE3" s="778" t="s">
        <v>501</v>
      </c>
      <c r="AF3" s="778"/>
      <c r="AG3" s="778"/>
      <c r="AH3" s="779" t="s">
        <v>335</v>
      </c>
      <c r="AI3" s="779"/>
      <c r="AJ3" s="779"/>
      <c r="AK3" s="764" t="s">
        <v>336</v>
      </c>
      <c r="AL3" s="764"/>
      <c r="AM3" s="764"/>
      <c r="AN3" s="766" t="s">
        <v>337</v>
      </c>
      <c r="AO3" s="766"/>
      <c r="AP3" s="766"/>
      <c r="AQ3" s="767" t="s">
        <v>338</v>
      </c>
      <c r="AR3" s="767"/>
      <c r="AS3" s="767"/>
      <c r="AT3" s="45" t="s">
        <v>523</v>
      </c>
      <c r="AU3" s="45" t="s">
        <v>339</v>
      </c>
      <c r="AV3" s="768" t="s">
        <v>340</v>
      </c>
      <c r="AW3" s="768"/>
      <c r="AX3" s="768"/>
      <c r="AY3" s="788" t="s">
        <v>12</v>
      </c>
      <c r="AZ3" s="788"/>
      <c r="BA3" s="788"/>
      <c r="BB3" s="789" t="s">
        <v>341</v>
      </c>
      <c r="BC3" s="789"/>
      <c r="BD3" s="789"/>
      <c r="BE3" s="671" t="s">
        <v>342</v>
      </c>
      <c r="BF3" s="671"/>
      <c r="BG3" s="671"/>
      <c r="BH3" s="767" t="s">
        <v>343</v>
      </c>
      <c r="BI3" s="767"/>
      <c r="BJ3" s="767"/>
      <c r="BK3" s="46" t="s">
        <v>254</v>
      </c>
      <c r="BL3" s="46" t="s">
        <v>344</v>
      </c>
      <c r="BM3" s="671"/>
      <c r="BN3" s="671"/>
      <c r="BO3" s="671"/>
      <c r="BP3" s="790" t="s">
        <v>345</v>
      </c>
      <c r="BQ3" s="790"/>
      <c r="BR3" s="790"/>
      <c r="BS3" s="767" t="s">
        <v>255</v>
      </c>
      <c r="BT3" s="767"/>
      <c r="BU3" s="767"/>
      <c r="BV3" s="791" t="s">
        <v>346</v>
      </c>
      <c r="BW3" s="791"/>
      <c r="BX3" s="791"/>
      <c r="BY3" s="719" t="s">
        <v>13</v>
      </c>
      <c r="BZ3" s="719"/>
      <c r="CA3" s="719"/>
      <c r="CB3" s="671"/>
      <c r="CC3" s="671"/>
      <c r="CD3" s="671"/>
      <c r="CE3" s="671" t="s">
        <v>260</v>
      </c>
      <c r="CF3" s="671"/>
      <c r="CG3" s="671"/>
      <c r="CH3" s="314" t="s">
        <v>435</v>
      </c>
      <c r="CI3" s="719" t="s">
        <v>347</v>
      </c>
      <c r="CJ3" s="719"/>
      <c r="CK3" s="672" t="s">
        <v>348</v>
      </c>
      <c r="CL3" s="672"/>
      <c r="CM3" s="47" t="s">
        <v>515</v>
      </c>
      <c r="CN3" s="47" t="s">
        <v>221</v>
      </c>
      <c r="CO3" s="15" t="s">
        <v>222</v>
      </c>
      <c r="CP3" s="780"/>
      <c r="CQ3" s="786" t="s">
        <v>349</v>
      </c>
      <c r="CR3" s="786"/>
      <c r="CS3" s="671" t="s">
        <v>350</v>
      </c>
      <c r="CT3" s="671"/>
      <c r="CU3" s="719" t="s">
        <v>351</v>
      </c>
      <c r="CV3" s="719"/>
      <c r="CW3" s="787" t="s">
        <v>352</v>
      </c>
      <c r="CX3" s="787"/>
      <c r="CY3" s="804" t="s">
        <v>360</v>
      </c>
      <c r="CZ3" s="805"/>
      <c r="DA3" s="804" t="s">
        <v>361</v>
      </c>
      <c r="DB3" s="805"/>
      <c r="DC3" s="769" t="s">
        <v>774</v>
      </c>
      <c r="DD3" s="771"/>
      <c r="DE3" s="769" t="s">
        <v>775</v>
      </c>
      <c r="DF3" s="771"/>
      <c r="DG3" s="768" t="s">
        <v>353</v>
      </c>
      <c r="DH3" s="768"/>
      <c r="DI3" s="815" t="s">
        <v>418</v>
      </c>
      <c r="DJ3" s="816"/>
      <c r="DK3" s="815" t="s">
        <v>419</v>
      </c>
      <c r="DL3" s="816"/>
      <c r="DM3" s="815" t="s">
        <v>420</v>
      </c>
      <c r="DN3" s="816"/>
      <c r="DO3" s="818" t="s">
        <v>776</v>
      </c>
      <c r="DP3" s="819"/>
      <c r="DQ3" s="820"/>
      <c r="DR3" s="56" t="s">
        <v>354</v>
      </c>
      <c r="DS3" s="801" t="s">
        <v>454</v>
      </c>
      <c r="DT3" s="802"/>
      <c r="DU3" s="803"/>
      <c r="DV3" s="821" t="s">
        <v>1064</v>
      </c>
      <c r="DW3" s="822"/>
      <c r="DX3" s="672" t="s">
        <v>245</v>
      </c>
      <c r="DY3" s="672"/>
      <c r="DZ3" s="764" t="s">
        <v>245</v>
      </c>
      <c r="EA3" s="764"/>
      <c r="EB3" s="790" t="s">
        <v>1060</v>
      </c>
      <c r="EC3" s="790"/>
      <c r="ED3" s="793" t="s">
        <v>280</v>
      </c>
      <c r="EE3" s="793"/>
      <c r="EF3" s="699" t="s">
        <v>559</v>
      </c>
      <c r="EG3" s="699"/>
      <c r="EH3" s="57" t="s">
        <v>279</v>
      </c>
      <c r="EI3" s="781"/>
      <c r="EJ3" s="794" t="s">
        <v>265</v>
      </c>
      <c r="EK3" s="794"/>
      <c r="ER3" s="55">
        <f>B3</f>
        <v>46262</v>
      </c>
      <c r="ES3" s="783" t="s">
        <v>11</v>
      </c>
      <c r="ET3" s="784"/>
    </row>
    <row r="4" spans="2:150" ht="37.5" customHeight="1">
      <c r="B4" s="73" t="s">
        <v>14</v>
      </c>
      <c r="C4" s="73" t="s">
        <v>15</v>
      </c>
      <c r="D4" s="74" t="s">
        <v>239</v>
      </c>
      <c r="E4" s="75" t="s">
        <v>111</v>
      </c>
      <c r="F4" s="76" t="s">
        <v>231</v>
      </c>
      <c r="G4" s="74" t="s">
        <v>239</v>
      </c>
      <c r="H4" s="75" t="s">
        <v>111</v>
      </c>
      <c r="I4" s="76" t="s">
        <v>231</v>
      </c>
      <c r="J4" s="323" t="s">
        <v>443</v>
      </c>
      <c r="K4" s="75" t="s">
        <v>444</v>
      </c>
      <c r="L4" s="76" t="s">
        <v>231</v>
      </c>
      <c r="M4" s="323" t="s">
        <v>443</v>
      </c>
      <c r="N4" s="75" t="s">
        <v>444</v>
      </c>
      <c r="O4" s="76" t="s">
        <v>231</v>
      </c>
      <c r="P4" s="410" t="s">
        <v>443</v>
      </c>
      <c r="Q4" s="75" t="s">
        <v>111</v>
      </c>
      <c r="R4" s="76" t="s">
        <v>231</v>
      </c>
      <c r="S4" s="77" t="s">
        <v>443</v>
      </c>
      <c r="T4" s="75" t="s">
        <v>111</v>
      </c>
      <c r="U4" s="76" t="s">
        <v>231</v>
      </c>
      <c r="V4" s="419" t="s">
        <v>443</v>
      </c>
      <c r="W4" s="75" t="s">
        <v>111</v>
      </c>
      <c r="X4" s="76" t="s">
        <v>231</v>
      </c>
      <c r="Y4" s="74" t="s">
        <v>16</v>
      </c>
      <c r="Z4" s="76" t="s">
        <v>242</v>
      </c>
      <c r="AA4" s="376" t="s">
        <v>157</v>
      </c>
      <c r="AB4" s="77" t="s">
        <v>16</v>
      </c>
      <c r="AC4" s="78" t="s">
        <v>242</v>
      </c>
      <c r="AD4" s="76" t="s">
        <v>263</v>
      </c>
      <c r="AE4" s="354" t="s">
        <v>16</v>
      </c>
      <c r="AF4" s="78" t="s">
        <v>242</v>
      </c>
      <c r="AG4" s="76" t="s">
        <v>263</v>
      </c>
      <c r="AH4" s="74" t="s">
        <v>239</v>
      </c>
      <c r="AI4" s="79" t="s">
        <v>111</v>
      </c>
      <c r="AJ4" s="76" t="s">
        <v>219</v>
      </c>
      <c r="AK4" s="74" t="s">
        <v>239</v>
      </c>
      <c r="AL4" s="79" t="s">
        <v>111</v>
      </c>
      <c r="AM4" s="76" t="s">
        <v>219</v>
      </c>
      <c r="AN4" s="74" t="s">
        <v>239</v>
      </c>
      <c r="AO4" s="79" t="s">
        <v>111</v>
      </c>
      <c r="AP4" s="76" t="s">
        <v>219</v>
      </c>
      <c r="AQ4" s="74" t="s">
        <v>239</v>
      </c>
      <c r="AR4" s="79" t="s">
        <v>111</v>
      </c>
      <c r="AS4" s="76" t="s">
        <v>219</v>
      </c>
      <c r="AT4" s="385" t="s">
        <v>99</v>
      </c>
      <c r="AU4" s="80" t="s">
        <v>99</v>
      </c>
      <c r="AV4" s="77" t="s">
        <v>16</v>
      </c>
      <c r="AW4" s="78" t="s">
        <v>242</v>
      </c>
      <c r="AX4" s="76" t="s">
        <v>262</v>
      </c>
      <c r="AY4" s="77" t="s">
        <v>16</v>
      </c>
      <c r="AZ4" s="78" t="s">
        <v>242</v>
      </c>
      <c r="BA4" s="76" t="s">
        <v>262</v>
      </c>
      <c r="BB4" s="74" t="s">
        <v>239</v>
      </c>
      <c r="BC4" s="79" t="s">
        <v>111</v>
      </c>
      <c r="BD4" s="76" t="s">
        <v>219</v>
      </c>
      <c r="BE4" s="74" t="s">
        <v>239</v>
      </c>
      <c r="BF4" s="79" t="s">
        <v>111</v>
      </c>
      <c r="BG4" s="76" t="s">
        <v>219</v>
      </c>
      <c r="BH4" s="74" t="s">
        <v>239</v>
      </c>
      <c r="BI4" s="79" t="s">
        <v>111</v>
      </c>
      <c r="BJ4" s="76" t="s">
        <v>219</v>
      </c>
      <c r="BK4" s="385" t="s">
        <v>99</v>
      </c>
      <c r="BL4" s="80" t="s">
        <v>99</v>
      </c>
      <c r="BM4" s="74" t="s">
        <v>239</v>
      </c>
      <c r="BN4" s="79" t="s">
        <v>111</v>
      </c>
      <c r="BO4" s="76" t="s">
        <v>219</v>
      </c>
      <c r="BP4" s="81" t="s">
        <v>239</v>
      </c>
      <c r="BQ4" s="79" t="s">
        <v>111</v>
      </c>
      <c r="BR4" s="76" t="s">
        <v>219</v>
      </c>
      <c r="BS4" s="82" t="s">
        <v>421</v>
      </c>
      <c r="BT4" s="83" t="s">
        <v>234</v>
      </c>
      <c r="BU4" s="76" t="s">
        <v>262</v>
      </c>
      <c r="BV4" s="156" t="s">
        <v>422</v>
      </c>
      <c r="BW4" s="83" t="s">
        <v>234</v>
      </c>
      <c r="BX4" s="76" t="s">
        <v>262</v>
      </c>
      <c r="BY4" s="77" t="s">
        <v>422</v>
      </c>
      <c r="BZ4" s="83" t="s">
        <v>234</v>
      </c>
      <c r="CA4" s="76" t="s">
        <v>262</v>
      </c>
      <c r="CB4" s="74" t="s">
        <v>522</v>
      </c>
      <c r="CC4" s="79" t="s">
        <v>234</v>
      </c>
      <c r="CD4" s="76" t="s">
        <v>157</v>
      </c>
      <c r="CE4" s="77" t="s">
        <v>16</v>
      </c>
      <c r="CF4" s="79" t="s">
        <v>111</v>
      </c>
      <c r="CG4" s="76" t="s">
        <v>219</v>
      </c>
      <c r="CH4" s="313" t="s">
        <v>219</v>
      </c>
      <c r="CI4" s="83" t="s">
        <v>238</v>
      </c>
      <c r="CJ4" s="76" t="s">
        <v>219</v>
      </c>
      <c r="CK4" s="84" t="s">
        <v>238</v>
      </c>
      <c r="CL4" s="76" t="s">
        <v>219</v>
      </c>
      <c r="CM4" s="370" t="s">
        <v>238</v>
      </c>
      <c r="CN4" s="85" t="s">
        <v>235</v>
      </c>
      <c r="CO4" s="85" t="s">
        <v>235</v>
      </c>
      <c r="CP4" s="86" t="s">
        <v>17</v>
      </c>
      <c r="CQ4" s="77" t="s">
        <v>16</v>
      </c>
      <c r="CR4" s="87" t="s">
        <v>18</v>
      </c>
      <c r="CS4" s="77" t="s">
        <v>16</v>
      </c>
      <c r="CT4" s="87" t="s">
        <v>18</v>
      </c>
      <c r="CU4" s="77" t="s">
        <v>16</v>
      </c>
      <c r="CV4" s="87" t="s">
        <v>18</v>
      </c>
      <c r="CW4" s="77" t="s">
        <v>16</v>
      </c>
      <c r="CX4" s="87" t="s">
        <v>18</v>
      </c>
      <c r="CY4" s="77" t="s">
        <v>16</v>
      </c>
      <c r="CZ4" s="87" t="s">
        <v>18</v>
      </c>
      <c r="DA4" s="77" t="s">
        <v>16</v>
      </c>
      <c r="DB4" s="87" t="s">
        <v>18</v>
      </c>
      <c r="DC4" s="77" t="s">
        <v>16</v>
      </c>
      <c r="DD4" s="87" t="s">
        <v>18</v>
      </c>
      <c r="DE4" s="77" t="s">
        <v>16</v>
      </c>
      <c r="DF4" s="87" t="s">
        <v>18</v>
      </c>
      <c r="DG4" s="77" t="s">
        <v>16</v>
      </c>
      <c r="DH4" s="87" t="s">
        <v>18</v>
      </c>
      <c r="DI4" s="77" t="s">
        <v>16</v>
      </c>
      <c r="DJ4" s="87" t="s">
        <v>18</v>
      </c>
      <c r="DK4" s="77" t="s">
        <v>16</v>
      </c>
      <c r="DL4" s="87" t="s">
        <v>18</v>
      </c>
      <c r="DM4" s="77" t="s">
        <v>16</v>
      </c>
      <c r="DN4" s="87" t="s">
        <v>18</v>
      </c>
      <c r="DO4" s="77" t="s">
        <v>16</v>
      </c>
      <c r="DP4" s="87" t="s">
        <v>277</v>
      </c>
      <c r="DQ4" s="76" t="s">
        <v>278</v>
      </c>
      <c r="DR4" s="85" t="s">
        <v>19</v>
      </c>
      <c r="DS4" s="331" t="s">
        <v>16</v>
      </c>
      <c r="DT4" s="85" t="s">
        <v>160</v>
      </c>
      <c r="DU4" s="331" t="s">
        <v>157</v>
      </c>
      <c r="DV4" s="331" t="s">
        <v>16</v>
      </c>
      <c r="DW4" s="331" t="s">
        <v>157</v>
      </c>
      <c r="DX4" s="88" t="s">
        <v>159</v>
      </c>
      <c r="DY4" s="76" t="s">
        <v>526</v>
      </c>
      <c r="DZ4" s="313" t="s">
        <v>522</v>
      </c>
      <c r="EA4" s="76" t="s">
        <v>527</v>
      </c>
      <c r="EB4" s="313" t="s">
        <v>522</v>
      </c>
      <c r="EC4" s="76" t="s">
        <v>527</v>
      </c>
      <c r="ED4" s="89" t="s">
        <v>16</v>
      </c>
      <c r="EE4" s="76" t="s">
        <v>264</v>
      </c>
      <c r="EF4" s="407" t="s">
        <v>16</v>
      </c>
      <c r="EG4" s="76" t="s">
        <v>264</v>
      </c>
      <c r="EH4" s="100" t="s">
        <v>20</v>
      </c>
      <c r="EI4" s="103" t="s">
        <v>258</v>
      </c>
      <c r="EJ4" s="8" t="s">
        <v>1013</v>
      </c>
      <c r="EK4" s="58" t="s">
        <v>218</v>
      </c>
      <c r="ER4" s="91" t="s">
        <v>14</v>
      </c>
      <c r="ES4" s="92" t="s">
        <v>15</v>
      </c>
      <c r="ET4" s="93" t="s">
        <v>109</v>
      </c>
    </row>
    <row r="5" spans="2:150" ht="15" hidden="1" customHeight="1">
      <c r="B5" s="94" t="str">
        <f>B4</f>
        <v>Sr. No.</v>
      </c>
      <c r="C5" s="94" t="str">
        <f>C4</f>
        <v>DISTRIBUTOR NAME</v>
      </c>
      <c r="D5" s="94" t="str">
        <f>$D$2&amp;"//"&amp;$D$3&amp;"//"&amp;D4</f>
        <v>GAIA MILK //TM 500 ML// Crt</v>
      </c>
      <c r="E5" s="94" t="str">
        <f>$D$2&amp;"//"&amp;$D$3&amp;"//"&amp;E4</f>
        <v>GAIA MILK //TM 500 ML//Pkt</v>
      </c>
      <c r="F5" s="94" t="str">
        <f>$D$2&amp;"//"&amp;$D$3&amp;"//"&amp;F4</f>
        <v>GAIA MILK //TM 500 ML//Free
Pkt</v>
      </c>
      <c r="G5" s="94" t="str">
        <f>$D$2&amp;"//"&amp;$G$3&amp;"//"&amp;G4</f>
        <v>GAIA MILK //CM 500 ML// Crt</v>
      </c>
      <c r="H5" s="94" t="str">
        <f>$D$2&amp;"//"&amp;$G$3&amp;"//"&amp;H4</f>
        <v>GAIA MILK //CM 500 ML//Pkt</v>
      </c>
      <c r="I5" s="94" t="str">
        <f>$D$2&amp;"//"&amp;$G$3&amp;"//"&amp;I4</f>
        <v>GAIA MILK //CM 500 ML//Free
Pkt</v>
      </c>
      <c r="J5" s="94" t="str">
        <f>$D$2&amp;"//"&amp;$J$3&amp;"//"&amp;J4</f>
        <v>GAIA MILK //Maxx UHT 110 ml//CBX</v>
      </c>
      <c r="K5" s="94" t="str">
        <f>$D$2&amp;"//"&amp;$J$3&amp;"//"&amp;K4</f>
        <v>GAIA MILK //Maxx UHT 110 ml//Pc</v>
      </c>
      <c r="L5" s="94" t="str">
        <f>$D$2&amp;"//"&amp;$J$3&amp;"//"&amp;L4</f>
        <v>GAIA MILK //Maxx UHT 110 ml//Free
Pkt</v>
      </c>
      <c r="M5" s="94" t="str">
        <f>$D$2&amp;"//"&amp;$M$3&amp;"//"&amp;M4</f>
        <v>GAIA MILK //Gaia Maxx UHT 400ml//CBX</v>
      </c>
      <c r="N5" s="94" t="str">
        <f>$D$2&amp;"//"&amp;$M$3&amp;"//"&amp;N4</f>
        <v>GAIA MILK //Gaia Maxx UHT 400ml//Pc</v>
      </c>
      <c r="O5" s="94" t="str">
        <f>$D$2&amp;"//"&amp;$M$3&amp;"//"&amp;O4</f>
        <v>GAIA MILK //Gaia Maxx UHT 400ml//Free
Pkt</v>
      </c>
      <c r="P5" s="414" t="str">
        <f>$D$2&amp;"//"&amp;$P$3&amp;"//"&amp;P4</f>
        <v>GAIA MILK //Gaia Premium Milk UHT Tetra Pack 1 Ltr//CBX</v>
      </c>
      <c r="Q5" s="94" t="str">
        <f>$D$2&amp;"//"&amp;$P$3&amp;"//"&amp;Q4</f>
        <v>GAIA MILK //Gaia Premium Milk UHT Tetra Pack 1 Ltr//Pkt</v>
      </c>
      <c r="R5" s="94" t="str">
        <f>$D$2&amp;"//"&amp;$P$3&amp;"//"&amp;R4</f>
        <v>GAIA MILK //Gaia Premium Milk UHT Tetra Pack 1 Ltr//Free
Pkt</v>
      </c>
      <c r="S5" s="418" t="str">
        <f>$D$2&amp;"//"&amp;$S$3&amp;"//"&amp;S4</f>
        <v>GAIA MILK //Gaia Lite Milk UHT Tetra Pack 1Ltr//CBX</v>
      </c>
      <c r="T5" s="94" t="str">
        <f>$D$2&amp;"//"&amp;$S$3&amp;"//"&amp;T4</f>
        <v>GAIA MILK //Gaia Lite Milk UHT Tetra Pack 1Ltr//Pkt</v>
      </c>
      <c r="U5" s="94" t="str">
        <f>$D$2&amp;"//"&amp;$S$3&amp;"//"&amp;U4</f>
        <v>GAIA MILK //Gaia Lite Milk UHT Tetra Pack 1Ltr//Free
Pkt</v>
      </c>
      <c r="V5" s="423" t="str">
        <f>$D$2&amp;"//"&amp;$V$3&amp;"//"&amp;V4</f>
        <v>GAIA MILK //Gaia Gold Milk UHT Tetra Pack 1Ltr//CBX</v>
      </c>
      <c r="W5" s="94" t="str">
        <f>$D$2&amp;"//"&amp;$V$3&amp;"//"&amp;W4</f>
        <v>GAIA MILK //Gaia Gold Milk UHT Tetra Pack 1Ltr//Pkt</v>
      </c>
      <c r="X5" s="94" t="str">
        <f>$D$2&amp;"//"&amp;$V$3&amp;"//"&amp;X4</f>
        <v>GAIA MILK //Gaia Gold Milk UHT Tetra Pack 1Ltr//Free
Pkt</v>
      </c>
      <c r="Y5" s="161" t="str">
        <f>$Y$2&amp;"//"&amp;$Y$3&amp;"//"&amp;Y4</f>
        <v>GAIA CUPS DAHI //Gaia Mishti Doi 80g//BOX</v>
      </c>
      <c r="Z5" s="161" t="str">
        <f>$Y$2&amp;"//"&amp;$Y$3&amp;"//"&amp;Z4</f>
        <v>GAIA CUPS DAHI //Gaia Mishti Doi 80g//Cups</v>
      </c>
      <c r="AA5" s="379" t="str">
        <f>$Y$2&amp;"//"&amp;$Y$3&amp;"//"&amp;AA4</f>
        <v>GAIA CUPS DAHI //Gaia Mishti Doi 80g//Free Box</v>
      </c>
      <c r="AB5" s="94" t="str">
        <f>$Y$2&amp;"//"&amp;$AB$3&amp;"//"&amp;AB4</f>
        <v>GAIA CUPS DAHI //DAHI CUP 200 GRMS Box(6Pc) //BOX</v>
      </c>
      <c r="AC5" s="94" t="str">
        <f>$Y$2&amp;"//"&amp;$AB$3&amp;"//"&amp;AC4</f>
        <v>GAIA CUPS DAHI //DAHI CUP 200 GRMS Box(6Pc) //Cups</v>
      </c>
      <c r="AD5" s="94" t="str">
        <f>$Y$2&amp;"//"&amp;$AB$3&amp;"//"&amp;AD4</f>
        <v>GAIA CUPS DAHI //DAHI CUP 200 GRMS Box(6Pc) //Free
Box</v>
      </c>
      <c r="AE5" s="358" t="str">
        <f>$Y$2&amp;"//"&amp;$AE$3&amp;"//"&amp;AE4</f>
        <v>GAIA CUPS DAHI //DAHI CUP 200 GRMS //BOX</v>
      </c>
      <c r="AF5" s="94" t="str">
        <f>$Y$2&amp;"//"&amp;$AE$3&amp;"//"&amp;AF4</f>
        <v>GAIA CUPS DAHI //DAHI CUP 200 GRMS //Cups</v>
      </c>
      <c r="AG5" s="94" t="str">
        <f>$Y$2&amp;"//"&amp;$AE$3&amp;"//"&amp;AG4</f>
        <v>GAIA CUPS DAHI //DAHI CUP 200 GRMS //Free
Box</v>
      </c>
      <c r="AH5" s="94" t="str">
        <f>$AH$2&amp;"//"&amp;$AH$3&amp;"//"&amp;AH4</f>
        <v xml:space="preserve">     GAIA PLAIN DAHI //PD 200 GRMS// Crt</v>
      </c>
      <c r="AI5" s="94" t="str">
        <f>$AH$2&amp;"//"&amp;$AH$3&amp;"//"&amp;AI4</f>
        <v xml:space="preserve">     GAIA PLAIN DAHI //PD 200 GRMS//Pkt</v>
      </c>
      <c r="AJ5" s="94" t="str">
        <f>$AH$2&amp;"//"&amp;$AH$3&amp;"//"&amp;AJ4</f>
        <v xml:space="preserve">     GAIA PLAIN DAHI //PD 200 GRMS//Free 
Pkt</v>
      </c>
      <c r="AK5" s="94" t="str">
        <f>$AH$2&amp;"//"&amp;$AK$3&amp;"//"&amp;AK4</f>
        <v xml:space="preserve">     GAIA PLAIN DAHI //PD 400 GRMS // Crt</v>
      </c>
      <c r="AL5" s="94" t="str">
        <f>$AH$2&amp;"//"&amp;$AK$3&amp;"//"&amp;AL4</f>
        <v xml:space="preserve">     GAIA PLAIN DAHI //PD 400 GRMS //Pkt</v>
      </c>
      <c r="AM5" s="94" t="str">
        <f>$AH$2&amp;"//"&amp;$AK$3&amp;"//"&amp;AM4</f>
        <v xml:space="preserve">     GAIA PLAIN DAHI //PD 400 GRMS //Free 
Pkt</v>
      </c>
      <c r="AN5" s="94" t="str">
        <f>$AH$2&amp;"//"&amp;$AN$3&amp;"//"&amp;AN4</f>
        <v xml:space="preserve">     GAIA PLAIN DAHI //PD 1 KG  // Crt</v>
      </c>
      <c r="AO5" s="94" t="str">
        <f>$AH$2&amp;"//"&amp;$AN$3&amp;"//"&amp;AO4</f>
        <v xml:space="preserve">     GAIA PLAIN DAHI //PD 1 KG  //Pkt</v>
      </c>
      <c r="AP5" s="94" t="str">
        <f>$AH$2&amp;"//"&amp;$AN$3&amp;"//"&amp;AP4</f>
        <v xml:space="preserve">     GAIA PLAIN DAHI //PD 1 KG  //Free 
Pkt</v>
      </c>
      <c r="AQ5" s="94" t="str">
        <f>$AH$2&amp;"//"&amp;$AQ$3&amp;"//"&amp;AQ4</f>
        <v xml:space="preserve">     GAIA PLAIN DAHI //PD 5 KG // Crt</v>
      </c>
      <c r="AR5" s="94" t="str">
        <f>$AH$2&amp;"//"&amp;$AQ$3&amp;"//"&amp;AR4</f>
        <v xml:space="preserve">     GAIA PLAIN DAHI //PD 5 KG //Pkt</v>
      </c>
      <c r="AS5" s="94" t="str">
        <f>$AH$2&amp;"//"&amp;$AQ$3&amp;"//"&amp;AS4</f>
        <v xml:space="preserve">     GAIA PLAIN DAHI //PD 5 KG //Free 
Pkt</v>
      </c>
      <c r="AT5" s="94" t="str">
        <f>$AH$2&amp;"//"&amp;$AT$3&amp;"//"&amp;AT4</f>
        <v xml:space="preserve">     GAIA PLAIN DAHI //PD
5 KG//BKT</v>
      </c>
      <c r="AU5" s="94" t="str">
        <f>$AH$2&amp;"//"&amp;$AU$3&amp;"//"&amp;AU4</f>
        <v xml:space="preserve">     GAIA PLAIN DAHI //PD 15 KG//BKT</v>
      </c>
      <c r="AV5" s="94" t="str">
        <f>$AV$2&amp;"//"&amp;$AV$3&amp;"//"&amp;AV4</f>
        <v>GAIA FLAVOURED DAHI//LYCHEE 90 GRMS//BOX</v>
      </c>
      <c r="AW5" s="94" t="str">
        <f>$AV$2&amp;"//"&amp;$AV$3&amp;"//"&amp;AW4</f>
        <v>GAIA FLAVOURED DAHI//LYCHEE 90 GRMS//Cups</v>
      </c>
      <c r="AX5" s="94" t="str">
        <f>$AV$2&amp;"//"&amp;$AV$3&amp;"//"&amp;AX4</f>
        <v>GAIA FLAVOURED DAHI//LYCHEE 90 GRMS//Free 
Box</v>
      </c>
      <c r="AY5" s="94" t="str">
        <f>$AV$2&amp;"//"&amp;$AY$3&amp;"//"&amp;AY4</f>
        <v>GAIA FLAVOURED DAHI//MUSKMELON   90 GRMS//BOX</v>
      </c>
      <c r="AZ5" s="94" t="str">
        <f>$AV$2&amp;"//"&amp;$AY$3&amp;"//"&amp;AZ4</f>
        <v>GAIA FLAVOURED DAHI//MUSKMELON   90 GRMS//Cups</v>
      </c>
      <c r="BA5" s="94" t="str">
        <f>$AV$2&amp;"//"&amp;$AY$3&amp;"//"&amp;BA4</f>
        <v>GAIA FLAVOURED DAHI//MUSKMELON   90 GRMS//Free 
Box</v>
      </c>
      <c r="BB5" s="94" t="str">
        <f>$BB$2&amp;"//"&amp;$BB$3&amp;"//"&amp;BB4</f>
        <v>GAIA KADHI DAHI//KD 200 GRMS// Crt</v>
      </c>
      <c r="BC5" s="94" t="str">
        <f>$BB$2&amp;"//"&amp;$BB$3&amp;"//"&amp;BC4</f>
        <v>GAIA KADHI DAHI//KD 200 GRMS//Pkt</v>
      </c>
      <c r="BD5" s="94" t="str">
        <f>$BB$2&amp;"//"&amp;$BB$3&amp;"//"&amp;BD4</f>
        <v>GAIA KADHI DAHI//KD 200 GRMS//Free 
Pkt</v>
      </c>
      <c r="BE5" s="94" t="str">
        <f>$BB$2&amp;"//"&amp;$BE$3&amp;"//"&amp;BE4</f>
        <v>GAIA KADHI DAHI//KD 1 KG // Crt</v>
      </c>
      <c r="BF5" s="94" t="str">
        <f>$BB$2&amp;"//"&amp;$BE$3&amp;"//"&amp;BF4</f>
        <v>GAIA KADHI DAHI//KD 1 KG //Pkt</v>
      </c>
      <c r="BG5" s="94" t="str">
        <f>$BB$2&amp;"//"&amp;$BE$3&amp;"//"&amp;BG4</f>
        <v>GAIA KADHI DAHI//KD 1 KG //Free 
Pkt</v>
      </c>
      <c r="BH5" s="94" t="str">
        <f>$BB$2&amp;"//"&amp;$BH$3&amp;"//"&amp;BH4</f>
        <v>GAIA KADHI DAHI//KD 5 KG // Crt</v>
      </c>
      <c r="BI5" s="94" t="str">
        <f>$BB$2&amp;"//"&amp;$BH$3&amp;"//"&amp;BI4</f>
        <v>GAIA KADHI DAHI//KD 5 KG //Pkt</v>
      </c>
      <c r="BJ5" s="94" t="str">
        <f>$BB$2&amp;"//"&amp;$BH$3&amp;"//"&amp;BJ4</f>
        <v>GAIA KADHI DAHI//KD 5 KG //Free 
Pkt</v>
      </c>
      <c r="BK5" s="94" t="str">
        <f>$BB$2&amp;"//"&amp;$BK$3&amp;"//"&amp;BK4</f>
        <v>GAIA KADHI DAHI//KD
5 KG //BKT</v>
      </c>
      <c r="BL5" s="94" t="str">
        <f>$BB$2&amp;"//"&amp;$BL$3&amp;"//"&amp;BL4</f>
        <v>GAIA KADHI DAHI//KD 15KG //BKT</v>
      </c>
      <c r="BM5" s="94" t="str">
        <f>$BM$2&amp;"//"&amp;$BM$3&amp;"//"&amp;BM4</f>
        <v>MASALA CHAAS 200 GRMS//// Crt</v>
      </c>
      <c r="BN5" s="94" t="str">
        <f>$BM$2&amp;"//"&amp;$BM$3&amp;"//"&amp;BN4</f>
        <v>MASALA CHAAS 200 GRMS////Pkt</v>
      </c>
      <c r="BO5" s="94" t="str">
        <f>$BM$2&amp;"//"&amp;$BM$3&amp;"//"&amp;BO4</f>
        <v>MASALA CHAAS 200 GRMS////Free 
Pkt</v>
      </c>
      <c r="BP5" s="94" t="str">
        <f>$BP$2&amp;"//"&amp;$BP$3&amp;"//"&amp;BP4</f>
        <v>GAIA LASSI //SWEET LASSI 180 GRMS// Crt</v>
      </c>
      <c r="BQ5" s="94" t="str">
        <f>$BP$2&amp;"//"&amp;$BP$3&amp;"//"&amp;BQ4</f>
        <v>GAIA LASSI //SWEET LASSI 180 GRMS//Pkt</v>
      </c>
      <c r="BR5" s="94" t="str">
        <f>$BP$2&amp;"//"&amp;$BP$3&amp;"//"&amp;BR4</f>
        <v>GAIA LASSI //SWEET LASSI 180 GRMS//Free 
Pkt</v>
      </c>
      <c r="BS5" s="94" t="str">
        <f>$BP$2&amp;"//"&amp;$BS$3&amp;"//"&amp;BS4</f>
        <v>GAIA LASSI //PLAIN (GLASS) LASSI 180 GRMS//BOX3</v>
      </c>
      <c r="BT5" s="94" t="str">
        <f>$BP$2&amp;"//"&amp;$BS$3&amp;"//"&amp;BT4</f>
        <v>GAIA LASSI //PLAIN (GLASS) LASSI 180 GRMS//Glass</v>
      </c>
      <c r="BU5" s="94" t="str">
        <f>$BP$2&amp;"//"&amp;$BS$3&amp;"//"&amp;BU4</f>
        <v>GAIA LASSI //PLAIN (GLASS) LASSI 180 GRMS//Free 
Box</v>
      </c>
      <c r="BV5" s="157" t="str">
        <f>$BP$2&amp;"//"&amp;$BV$3&amp;"//"&amp;BV4</f>
        <v>GAIA LASSI //MANGO LASSI 180 GRMS//BOX2</v>
      </c>
      <c r="BW5" s="94" t="str">
        <f>$BP$2&amp;"//"&amp;$BV$3&amp;"//"&amp;BW4</f>
        <v>GAIA LASSI //MANGO LASSI 180 GRMS//Glass</v>
      </c>
      <c r="BX5" s="94" t="str">
        <f>$BP$2&amp;"//"&amp;$BV$3&amp;"//"&amp;BX4</f>
        <v>GAIA LASSI //MANGO LASSI 180 GRMS//Free 
Box</v>
      </c>
      <c r="BY5" s="94" t="str">
        <f>$BP$2&amp;"//"&amp;$BY$3&amp;"//"&amp;BY4</f>
        <v>GAIA LASSI //STRAWBERRY LASSI 180 GRMS//BOX2</v>
      </c>
      <c r="BZ5" s="94" t="str">
        <f>$BP$2&amp;"//"&amp;$BY$3&amp;"//"&amp;BZ4</f>
        <v>GAIA LASSI //STRAWBERRY LASSI 180 GRMS//Glass</v>
      </c>
      <c r="CA5" s="94" t="str">
        <f>$BP$2&amp;"//"&amp;$BY$3&amp;"//"&amp;CA4</f>
        <v>GAIA LASSI //STRAWBERRY LASSI 180 GRMS//Free 
Box</v>
      </c>
      <c r="CB5" s="94" t="str">
        <f>$CB$2&amp;"//"&amp;$CB$2&amp;"//"&amp;CB4</f>
        <v>MASALA CHAAS GLAAS 180 GRMS//MASALA CHAAS GLAAS 180 GRMS//Box</v>
      </c>
      <c r="CC5" s="94" t="str">
        <f>$CB$2&amp;"//"&amp;$CB$2&amp;"//"&amp;CC4</f>
        <v>MASALA CHAAS GLAAS 180 GRMS//MASALA CHAAS GLAAS 180 GRMS//Glass</v>
      </c>
      <c r="CD5" s="94" t="str">
        <f>$CB$2&amp;"//"&amp;$CB$2&amp;"//"&amp;CD4</f>
        <v>MASALA CHAAS GLAAS 180 GRMS//MASALA CHAAS GLAAS 180 GRMS//Free Box</v>
      </c>
      <c r="CE5" s="94" t="str">
        <f>$CE$2&amp;"//"&amp;$CE$3&amp;"//"&amp;CE4</f>
        <v>GAIA PANEER//PANEER 
200 GRMS//BOX</v>
      </c>
      <c r="CF5" s="94" t="str">
        <f>$CE$2&amp;"//"&amp;$CE$3&amp;"//"&amp;CF4</f>
        <v>GAIA PANEER//PANEER 
200 GRMS//Pkt</v>
      </c>
      <c r="CG5" s="94" t="str">
        <f>$CE$2&amp;"//"&amp;$CE$3&amp;"//"&amp;CG4</f>
        <v>GAIA PANEER//PANEER 
200 GRMS//Free 
Pkt</v>
      </c>
      <c r="CH5" s="94" t="str">
        <f>"MASALA//"&amp;$CH$3&amp;"//"&amp;$CH$4</f>
        <v>MASALA//Zoff
Garam
Mashala//Free 
Pkt</v>
      </c>
      <c r="CI5" s="94" t="str">
        <f>$CE$2&amp;"//"&amp;$CI$3&amp;"//"&amp;CI4</f>
        <v>GAIA PANEER//PANEER 500 GRMS //Brand</v>
      </c>
      <c r="CJ5" s="94" t="str">
        <f>$CE$2&amp;"//"&amp;$CI$3&amp;"//"&amp;CJ4</f>
        <v>GAIA PANEER//PANEER 500 GRMS //Free 
Pkt</v>
      </c>
      <c r="CK5" s="94" t="str">
        <f>$CE$2&amp;"//"&amp;$CK$3&amp;"//"&amp;CK4</f>
        <v>GAIA PANEER//PANEER 1 KG//Brand</v>
      </c>
      <c r="CL5" s="94" t="str">
        <f>$CE$2&amp;"//"&amp;$CK$3&amp;"//"&amp;CL4</f>
        <v>GAIA PANEER//PANEER 1 KG//Free 
Pkt</v>
      </c>
      <c r="CM5" s="94" t="str">
        <f>$CE$2&amp;"//"&amp;$CM$3&amp;"//"&amp;CM4</f>
        <v>GAIA PANEER//PANEER 5 KG//Brand</v>
      </c>
      <c r="CN5" s="94" t="str">
        <f>$CN$2&amp;"//"&amp;$CN$3&amp;"//"&amp;CN4</f>
        <v>LOOSE PANEER//1 KG//Loose</v>
      </c>
      <c r="CO5" s="94" t="str">
        <f>$CN$2&amp;"//"&amp;$CO$3&amp;"//"&amp;CO4</f>
        <v>LOOSE PANEER//5 KG //Loose</v>
      </c>
      <c r="CP5" s="94" t="str">
        <f>$CP$2&amp;"//"&amp;$CP$2&amp;"//"&amp;CP4</f>
        <v>TOTAL
PANEER //TOTAL
PANEER //(IN KG)</v>
      </c>
      <c r="CQ5" s="94" t="str">
        <f>$CQ$2&amp;"//"&amp;$CQ$3&amp;"//"&amp;CQ4</f>
        <v>GAIA PREMIUM DESI GHEE //GHEE 100 ML//BOX</v>
      </c>
      <c r="CR5" s="94" t="str">
        <f>$CQ$2&amp;"//"&amp;$CQ$3&amp;"//"&amp;CR4</f>
        <v>GAIA PREMIUM DESI GHEE //GHEE 100 ML//JAR</v>
      </c>
      <c r="CS5" s="94" t="str">
        <f>$CQ$2&amp;"//"&amp;$CS$3&amp;"//"&amp;CS4</f>
        <v>GAIA PREMIUM DESI GHEE //GHEE 200 ML//BOX</v>
      </c>
      <c r="CT5" s="94" t="str">
        <f>$CQ$2&amp;"//"&amp;$CS$3&amp;"//"&amp;CT4</f>
        <v>GAIA PREMIUM DESI GHEE //GHEE 200 ML//JAR</v>
      </c>
      <c r="CU5" s="94" t="str">
        <f>$CQ$2&amp;"//"&amp;$CU$3&amp;"//"&amp;CU4</f>
        <v>GAIA PREMIUM DESI GHEE //GHEE 500 ML//BOX</v>
      </c>
      <c r="CV5" s="94" t="str">
        <f>$CQ$2&amp;"//"&amp;$CU$3&amp;"//"&amp;CV4</f>
        <v>GAIA PREMIUM DESI GHEE //GHEE 500 ML//JAR</v>
      </c>
      <c r="CW5" s="94" t="str">
        <f>$CQ$2&amp;"//"&amp;$CW$3&amp;"//"&amp;CW4</f>
        <v>GAIA PREMIUM DESI GHEE //GHEE 1 LTR  //BOX</v>
      </c>
      <c r="CX5" s="94" t="str">
        <f>$CQ$2&amp;"//"&amp;$CW$3&amp;"//"&amp;CX4</f>
        <v>GAIA PREMIUM DESI GHEE //GHEE 1 LTR  //JAR</v>
      </c>
      <c r="CY5" s="94" t="str">
        <f>$CQ$2&amp;"//"&amp;$CY$3&amp;"//"&amp;CY4</f>
        <v>GAIA PREMIUM DESI GHEE //GHEE 1 LTR Ceka Pack//BOX</v>
      </c>
      <c r="CZ5" s="94" t="str">
        <f>$CQ$2&amp;"//"&amp;$CY$3&amp;"//"&amp;CZ4</f>
        <v>GAIA PREMIUM DESI GHEE //GHEE 1 LTR Ceka Pack//JAR</v>
      </c>
      <c r="DA5" s="94" t="str">
        <f>$CQ$2&amp;"//"&amp;$DA$3&amp;"//"&amp;DA4</f>
        <v>GAIA PREMIUM DESI GHEE //Cow GHEE 1 LTR Ceka Pack //BOX</v>
      </c>
      <c r="DB5" s="94" t="str">
        <f>$CQ$2&amp;"//"&amp;$DA$3&amp;"//"&amp;DB4</f>
        <v>GAIA PREMIUM DESI GHEE //Cow GHEE 1 LTR Ceka Pack //JAR</v>
      </c>
      <c r="DC5" s="94" t="str">
        <f>$CQ$2&amp;"//"&amp;$DC$3&amp;"//"&amp;DC4</f>
        <v>GAIA PREMIUM DESI GHEE //GHEE 900 ML Ceka Pack//BOX</v>
      </c>
      <c r="DD5" s="94" t="str">
        <f>$CQ$2&amp;"//"&amp;$DC$3&amp;"//"&amp;DD4</f>
        <v>GAIA PREMIUM DESI GHEE //GHEE 900 ML Ceka Pack//JAR</v>
      </c>
      <c r="DE5" s="94" t="str">
        <f>$CQ$2&amp;"//"&amp;$DE$3&amp;"//"&amp;DE4</f>
        <v>GAIA PREMIUM DESI GHEE //Cow GHEE 900 ML Ceka Pack //BOX</v>
      </c>
      <c r="DF5" s="94" t="str">
        <f>$CQ$2&amp;"//"&amp;$DE$3&amp;"//"&amp;DF4</f>
        <v>GAIA PREMIUM DESI GHEE //Cow GHEE 900 ML Ceka Pack //JAR</v>
      </c>
      <c r="DG5" s="94" t="str">
        <f>$CQ$2&amp;"//"&amp;$DG$3&amp;"//"&amp;DG4</f>
        <v>GAIA PREMIUM DESI GHEE //GHEE 5 LTRS //BOX</v>
      </c>
      <c r="DH5" s="94" t="str">
        <f>$CQ$2&amp;"//"&amp;$DG$3&amp;"//"&amp;DH4</f>
        <v>GAIA PREMIUM DESI GHEE //GHEE 5 LTRS //JAR</v>
      </c>
      <c r="DI5" s="94" t="str">
        <f>$CQ$2&amp;"//"&amp;$DI$3&amp;"//"&amp;DI4</f>
        <v>GAIA PREMIUM DESI GHEE //COW GHEE 200 ML//BOX</v>
      </c>
      <c r="DJ5" s="94" t="str">
        <f>$CQ$2&amp;"//"&amp;$DI$3&amp;"//"&amp;DJ4</f>
        <v>GAIA PREMIUM DESI GHEE //COW GHEE 200 ML//JAR</v>
      </c>
      <c r="DK5" s="94" t="str">
        <f>$CQ$2&amp;"//"&amp;$DK$3&amp;"//"&amp;DK4</f>
        <v>GAIA PREMIUM DESI GHEE //COW GHEE 500 ML//BOX</v>
      </c>
      <c r="DL5" s="94" t="str">
        <f>$CQ$2&amp;"//"&amp;$DK$3&amp;"//"&amp;DL4</f>
        <v>GAIA PREMIUM DESI GHEE //COW GHEE 500 ML//JAR</v>
      </c>
      <c r="DM5" s="94" t="str">
        <f>$CQ$2&amp;"//"&amp;$DM$3&amp;"//"&amp;DM4</f>
        <v>GAIA PREMIUM DESI GHEE //COW GHEE 1LTR//BOX</v>
      </c>
      <c r="DN5" s="94" t="str">
        <f>$CQ$2&amp;"//"&amp;$DM$3&amp;"//"&amp;DN4</f>
        <v>GAIA PREMIUM DESI GHEE //COW GHEE 1LTR//JAR</v>
      </c>
      <c r="DO5" s="94" t="str">
        <f>$CQ$2&amp;"//"&amp;$DO$3&amp;"//"&amp;DO4</f>
        <v>GAIA PREMIUM DESI GHEE //GHEE 20 ML Pouch//BOX</v>
      </c>
      <c r="DP5" s="94" t="str">
        <f>$CQ$2&amp;"//"&amp;$DO$3&amp;"//"&amp;DP4</f>
        <v>GAIA PREMIUM DESI GHEE //GHEE 20 ML Pouch//Jar</v>
      </c>
      <c r="DQ5" s="94" t="str">
        <f>$CQ$2&amp;"//"&amp;$DO$3&amp;"//"&amp;DQ4</f>
        <v>GAIA PREMIUM DESI GHEE //GHEE 20 ML Pouch//Free Jar</v>
      </c>
      <c r="DR5" s="94" t="str">
        <f>$CQ$2&amp;"//"&amp;$DR$3&amp;"//"&amp;DR4</f>
        <v>GAIA PREMIUM DESI GHEE //GHEE 15 KG //TIN</v>
      </c>
      <c r="DS5" s="161" t="str">
        <f>$DS$2&amp;"//"&amp;$DS$3&amp;"//"&amp;DS4</f>
        <v>SWEETS//Shrikhand KE 80g//BOX</v>
      </c>
      <c r="DT5" s="161" t="str">
        <f>$DS$2&amp;"//"&amp;$DS$3&amp;"//"&amp;DT4</f>
        <v>SWEETS//Shrikhand KE 80g//Cup</v>
      </c>
      <c r="DU5" s="161" t="str">
        <f>$DS$2&amp;"//"&amp;$DS$3&amp;"//"&amp;DU4</f>
        <v>SWEETS//Shrikhand KE 80g//Free Box</v>
      </c>
      <c r="DV5" s="161" t="str">
        <f>$DS$2&amp;"//"&amp;$DV$3&amp;"//"&amp;DV4</f>
        <v>SWEETS//Shrikhand KE 80g-Box(6Pc)//BOX</v>
      </c>
      <c r="DW5" s="161" t="str">
        <f>$DS$2&amp;"//"&amp;$DV$3&amp;"//"&amp;DW4</f>
        <v>SWEETS//Shrikhand KE 80g-Box(6Pc)//Free Box</v>
      </c>
      <c r="DX5" s="94" t="str">
        <f>$DS$2&amp;"//"&amp;$DX$3&amp;"//"&amp;DX4</f>
        <v>SWEETS//Shahi Rabdi 80g//Trey</v>
      </c>
      <c r="DY5" s="94" t="str">
        <f>$DS$2&amp;"//"&amp;$DX$3&amp;"//"&amp;DY4</f>
        <v>SWEETS//Shahi Rabdi 80g//Free Tray</v>
      </c>
      <c r="DZ5" s="94" t="str">
        <f>$DS$2&amp;"//"&amp;$DZ$3&amp;"//"&amp;DZ4</f>
        <v>SWEETS//Shahi Rabdi 80g//Box</v>
      </c>
      <c r="EA5" s="94" t="str">
        <f>$DS$2&amp;"//"&amp;$DZ$3&amp;"//"&amp;EA4</f>
        <v>SWEETS//Shahi Rabdi 80g//Free box</v>
      </c>
      <c r="EB5" s="94" t="str">
        <f>$DS$2&amp;"//"&amp;$EB$3&amp;"//"&amp;EB4</f>
        <v>SWEETS//Shahi Rabdi 80g-Box(6Pc)//Box</v>
      </c>
      <c r="EC5" s="94" t="str">
        <f>$DS$2&amp;"//"&amp;$EB$3&amp;"//"&amp;EC4</f>
        <v>SWEETS//Shahi Rabdi 80g-Box(6Pc)//Free box</v>
      </c>
      <c r="ED5" s="94" t="str">
        <f>$DS$2&amp;"//"&amp;$ED$3&amp;"//"&amp;ED4</f>
        <v>SWEETS//Peda 200g//BOX</v>
      </c>
      <c r="EE5" s="94" t="str">
        <f>$DS$2&amp;"//"&amp;$ED$3&amp;"//"&amp;EE4</f>
        <v>SWEETS//Peda 200g//Free 
CBX</v>
      </c>
      <c r="EF5" s="94" t="str">
        <f>$DS$2&amp;"//"&amp;$EF$3&amp;"//"&amp;EF4</f>
        <v>SWEETS//Kesar Peda 200g//BOX</v>
      </c>
      <c r="EG5" s="94" t="str">
        <f>$DS$2&amp;"//"&amp;$EF$3&amp;"//"&amp;EG4</f>
        <v>SWEETS//Kesar Peda 200g//Free 
CBX</v>
      </c>
      <c r="EH5" s="94" t="str">
        <f>$DS$2&amp;"//"&amp;$EH$3&amp;"//"&amp;EH4</f>
        <v xml:space="preserve">SWEETS//BROWN 1KG//KG </v>
      </c>
      <c r="EI5" s="94" t="str">
        <f>$EI$2&amp;"//"&amp;$EI$2&amp;"//"&amp;EI4</f>
        <v>ORDER
AMOUNT //ORDER
AMOUNT //Value in Rs.</v>
      </c>
      <c r="EJ5" s="94" t="str">
        <f>$EI$2&amp;"//"&amp;$EI$2&amp;"//"&amp;EJ4</f>
        <v>ORDER
AMOUNT //ORDER
AMOUNT //City Name</v>
      </c>
      <c r="EK5" s="94" t="str">
        <f>$EI$2&amp;"//"&amp;$EI$2&amp;"//"&amp;EK4</f>
        <v>ORDER
AMOUNT //ORDER
AMOUNT //CHALAN NO</v>
      </c>
      <c r="ER5" s="94"/>
      <c r="ES5" s="94"/>
      <c r="ET5" s="94"/>
    </row>
    <row r="6" spans="2:150" ht="15" customHeight="1">
      <c r="B6" s="405">
        <v>1</v>
      </c>
      <c r="C6" s="61" t="s">
        <v>926</v>
      </c>
      <c r="D6" s="262"/>
      <c r="E6" s="263"/>
      <c r="F6" s="264"/>
      <c r="G6" s="262"/>
      <c r="H6" s="263"/>
      <c r="I6" s="264"/>
      <c r="J6" s="322"/>
      <c r="K6" s="263"/>
      <c r="L6" s="264"/>
      <c r="M6" s="322"/>
      <c r="N6" s="263"/>
      <c r="O6" s="264"/>
      <c r="P6" s="416"/>
      <c r="Q6" s="263"/>
      <c r="R6" s="264"/>
      <c r="S6" s="265"/>
      <c r="T6" s="263"/>
      <c r="U6" s="264"/>
      <c r="V6" s="425"/>
      <c r="W6" s="263"/>
      <c r="X6" s="264"/>
      <c r="Y6" s="262"/>
      <c r="Z6" s="264"/>
      <c r="AA6" s="381"/>
      <c r="AB6" s="265"/>
      <c r="AC6" s="266"/>
      <c r="AD6" s="264"/>
      <c r="AE6" s="361"/>
      <c r="AF6" s="266"/>
      <c r="AG6" s="264"/>
      <c r="AH6" s="262"/>
      <c r="AI6" s="267"/>
      <c r="AJ6" s="264"/>
      <c r="AK6" s="262"/>
      <c r="AL6" s="267"/>
      <c r="AM6" s="264"/>
      <c r="AN6" s="262"/>
      <c r="AO6" s="267"/>
      <c r="AP6" s="264"/>
      <c r="AQ6" s="262"/>
      <c r="AR6" s="267"/>
      <c r="AS6" s="264"/>
      <c r="AT6" s="388"/>
      <c r="AU6" s="268"/>
      <c r="AV6" s="265"/>
      <c r="AW6" s="266"/>
      <c r="AX6" s="264"/>
      <c r="AY6" s="265"/>
      <c r="AZ6" s="266"/>
      <c r="BA6" s="264"/>
      <c r="BB6" s="262"/>
      <c r="BC6" s="267"/>
      <c r="BD6" s="264"/>
      <c r="BE6" s="262"/>
      <c r="BF6" s="267"/>
      <c r="BG6" s="264"/>
      <c r="BH6" s="262"/>
      <c r="BI6" s="267"/>
      <c r="BJ6" s="264"/>
      <c r="BK6" s="388"/>
      <c r="BL6" s="453"/>
      <c r="BM6" s="262"/>
      <c r="BN6" s="267"/>
      <c r="BO6" s="264"/>
      <c r="BP6" s="266"/>
      <c r="BQ6" s="267"/>
      <c r="BR6" s="264"/>
      <c r="BS6" s="269"/>
      <c r="BT6" s="270"/>
      <c r="BU6" s="264"/>
      <c r="BV6" s="281"/>
      <c r="BW6" s="270"/>
      <c r="BX6" s="264"/>
      <c r="BY6" s="271"/>
      <c r="BZ6" s="270"/>
      <c r="CA6" s="264"/>
      <c r="CB6" s="265"/>
      <c r="CC6" s="270"/>
      <c r="CD6" s="264"/>
      <c r="CE6" s="265"/>
      <c r="CF6" s="267"/>
      <c r="CG6" s="264"/>
      <c r="CH6" s="318"/>
      <c r="CI6" s="270"/>
      <c r="CJ6" s="264"/>
      <c r="CK6" s="272">
        <v>50</v>
      </c>
      <c r="CL6" s="264"/>
      <c r="CM6" s="374"/>
      <c r="CN6" s="273"/>
      <c r="CO6" s="274"/>
      <c r="CP6" s="275">
        <f>(((CE6*14)+CF6+CG6)/5)+((CI6+CJ6)/2)+(CK6+CN6+CL6)+(CO6*5)</f>
        <v>50</v>
      </c>
      <c r="CQ6" s="265"/>
      <c r="CR6" s="276"/>
      <c r="CS6" s="265"/>
      <c r="CT6" s="276"/>
      <c r="CU6" s="265"/>
      <c r="CV6" s="276"/>
      <c r="CW6" s="265"/>
      <c r="CX6" s="276"/>
      <c r="CY6" s="265"/>
      <c r="CZ6" s="276"/>
      <c r="DA6" s="265"/>
      <c r="DB6" s="276"/>
      <c r="DC6" s="265"/>
      <c r="DD6" s="276"/>
      <c r="DE6" s="265"/>
      <c r="DF6" s="276"/>
      <c r="DG6" s="265"/>
      <c r="DH6" s="276"/>
      <c r="DI6" s="265"/>
      <c r="DJ6" s="276"/>
      <c r="DK6" s="265"/>
      <c r="DL6" s="276"/>
      <c r="DM6" s="265"/>
      <c r="DN6" s="276"/>
      <c r="DO6" s="265"/>
      <c r="DP6" s="276"/>
      <c r="DQ6" s="264"/>
      <c r="DR6" s="273"/>
      <c r="DS6" s="334"/>
      <c r="DT6" s="273"/>
      <c r="DU6" s="334"/>
      <c r="DV6" s="334"/>
      <c r="DW6" s="334"/>
      <c r="DX6" s="277"/>
      <c r="DY6" s="264"/>
      <c r="DZ6" s="318"/>
      <c r="EA6" s="264"/>
      <c r="EB6" s="578"/>
      <c r="EC6" s="264"/>
      <c r="ED6" s="278"/>
      <c r="EE6" s="264"/>
      <c r="EF6" s="406"/>
      <c r="EG6" s="96"/>
      <c r="EH6" s="279"/>
      <c r="EI6" s="251">
        <f>SUMPRODUCT(D6:EH6,'Odisha R'!D6:EH6)</f>
        <v>16500</v>
      </c>
      <c r="EJ6" s="3" t="s">
        <v>1040</v>
      </c>
      <c r="EK6" s="3"/>
      <c r="ER6" s="64" t="s">
        <v>22</v>
      </c>
      <c r="ES6" s="61" t="str">
        <f t="shared" ref="ES6:ES47" si="0">C6</f>
        <v xml:space="preserve">Annapurna Variety </v>
      </c>
      <c r="ET6" s="24">
        <f>EI6</f>
        <v>16500</v>
      </c>
    </row>
    <row r="7" spans="2:150" ht="15" hidden="1" customHeight="1">
      <c r="B7" s="405">
        <f>B6+1</f>
        <v>2</v>
      </c>
      <c r="C7" s="61" t="s">
        <v>565</v>
      </c>
      <c r="D7" s="262"/>
      <c r="E7" s="263"/>
      <c r="F7" s="264"/>
      <c r="G7" s="262"/>
      <c r="H7" s="263"/>
      <c r="I7" s="264"/>
      <c r="J7" s="322"/>
      <c r="K7" s="263"/>
      <c r="L7" s="264"/>
      <c r="M7" s="322"/>
      <c r="N7" s="263"/>
      <c r="O7" s="264"/>
      <c r="P7" s="416"/>
      <c r="Q7" s="263"/>
      <c r="R7" s="264"/>
      <c r="S7" s="265"/>
      <c r="T7" s="263"/>
      <c r="U7" s="264"/>
      <c r="V7" s="425"/>
      <c r="W7" s="263"/>
      <c r="X7" s="264"/>
      <c r="Y7" s="262"/>
      <c r="Z7" s="264"/>
      <c r="AA7" s="381"/>
      <c r="AB7" s="265"/>
      <c r="AC7" s="266"/>
      <c r="AD7" s="264"/>
      <c r="AE7" s="361"/>
      <c r="AF7" s="266"/>
      <c r="AG7" s="264"/>
      <c r="AH7" s="262"/>
      <c r="AI7" s="267"/>
      <c r="AJ7" s="264"/>
      <c r="AK7" s="262"/>
      <c r="AL7" s="267"/>
      <c r="AM7" s="264"/>
      <c r="AN7" s="262"/>
      <c r="AO7" s="267"/>
      <c r="AP7" s="264"/>
      <c r="AQ7" s="262"/>
      <c r="AR7" s="267"/>
      <c r="AS7" s="264"/>
      <c r="AT7" s="388"/>
      <c r="AU7" s="268"/>
      <c r="AV7" s="265"/>
      <c r="AW7" s="266"/>
      <c r="AX7" s="264"/>
      <c r="AY7" s="265"/>
      <c r="AZ7" s="266"/>
      <c r="BA7" s="264"/>
      <c r="BB7" s="262"/>
      <c r="BC7" s="267"/>
      <c r="BD7" s="264"/>
      <c r="BE7" s="262"/>
      <c r="BF7" s="267"/>
      <c r="BG7" s="264"/>
      <c r="BH7" s="262"/>
      <c r="BI7" s="267"/>
      <c r="BJ7" s="264"/>
      <c r="BK7" s="388"/>
      <c r="BL7" s="453"/>
      <c r="BM7" s="262"/>
      <c r="BN7" s="267"/>
      <c r="BO7" s="264"/>
      <c r="BP7" s="266"/>
      <c r="BQ7" s="267"/>
      <c r="BR7" s="264"/>
      <c r="BS7" s="269"/>
      <c r="BT7" s="270"/>
      <c r="BU7" s="264"/>
      <c r="BV7" s="281"/>
      <c r="BW7" s="270"/>
      <c r="BX7" s="264"/>
      <c r="BY7" s="271"/>
      <c r="BZ7" s="270"/>
      <c r="CA7" s="264"/>
      <c r="CB7" s="265"/>
      <c r="CC7" s="270"/>
      <c r="CD7" s="264"/>
      <c r="CE7" s="265"/>
      <c r="CF7" s="267"/>
      <c r="CG7" s="264"/>
      <c r="CH7" s="318"/>
      <c r="CI7" s="270"/>
      <c r="CJ7" s="264"/>
      <c r="CK7" s="272"/>
      <c r="CL7" s="264"/>
      <c r="CM7" s="374"/>
      <c r="CN7" s="273"/>
      <c r="CO7" s="274"/>
      <c r="CP7" s="275">
        <f t="shared" ref="CP7:CP68" si="1">(((CE7*14)+CF7+CG7)/5)+((CI7+CJ7)/2)+(CK7+CN7+CL7)+(CO7*5)</f>
        <v>0</v>
      </c>
      <c r="CQ7" s="265"/>
      <c r="CR7" s="276"/>
      <c r="CS7" s="265"/>
      <c r="CT7" s="276"/>
      <c r="CU7" s="265"/>
      <c r="CV7" s="276"/>
      <c r="CW7" s="265"/>
      <c r="CX7" s="276"/>
      <c r="CY7" s="265"/>
      <c r="CZ7" s="276"/>
      <c r="DA7" s="265"/>
      <c r="DB7" s="276"/>
      <c r="DC7" s="265"/>
      <c r="DD7" s="276"/>
      <c r="DE7" s="265"/>
      <c r="DF7" s="276"/>
      <c r="DG7" s="265"/>
      <c r="DH7" s="276"/>
      <c r="DI7" s="265"/>
      <c r="DJ7" s="276"/>
      <c r="DK7" s="265"/>
      <c r="DL7" s="276"/>
      <c r="DM7" s="265"/>
      <c r="DN7" s="276"/>
      <c r="DO7" s="265"/>
      <c r="DP7" s="276"/>
      <c r="DQ7" s="264"/>
      <c r="DR7" s="273"/>
      <c r="DS7" s="334"/>
      <c r="DT7" s="273"/>
      <c r="DU7" s="334"/>
      <c r="DV7" s="584"/>
      <c r="DW7" s="334"/>
      <c r="DX7" s="277"/>
      <c r="DY7" s="264"/>
      <c r="DZ7" s="318"/>
      <c r="EA7" s="264"/>
      <c r="EB7" s="578"/>
      <c r="EC7" s="264"/>
      <c r="ED7" s="278"/>
      <c r="EE7" s="264"/>
      <c r="EF7" s="406"/>
      <c r="EG7" s="96"/>
      <c r="EH7" s="279"/>
      <c r="EI7" s="251">
        <f>SUMPRODUCT(D7:EH7,'Odisha R'!D7:EH7)</f>
        <v>0</v>
      </c>
      <c r="EJ7" s="3" t="s">
        <v>1041</v>
      </c>
      <c r="EK7" s="3"/>
      <c r="ER7" s="64" t="s">
        <v>23</v>
      </c>
      <c r="ES7" s="61" t="str">
        <f t="shared" si="0"/>
        <v>Virajinee Sao</v>
      </c>
      <c r="ET7" s="24">
        <f t="shared" ref="ET7:ET68" si="2">EI7</f>
        <v>0</v>
      </c>
    </row>
    <row r="8" spans="2:150" ht="15" hidden="1" customHeight="1">
      <c r="B8" s="405">
        <f>B7+1</f>
        <v>3</v>
      </c>
      <c r="C8" s="61" t="s">
        <v>564</v>
      </c>
      <c r="D8" s="262"/>
      <c r="E8" s="263"/>
      <c r="F8" s="264"/>
      <c r="G8" s="262"/>
      <c r="H8" s="263"/>
      <c r="I8" s="264"/>
      <c r="J8" s="322"/>
      <c r="K8" s="263"/>
      <c r="L8" s="264"/>
      <c r="M8" s="322"/>
      <c r="N8" s="263"/>
      <c r="O8" s="264"/>
      <c r="P8" s="416"/>
      <c r="Q8" s="263"/>
      <c r="R8" s="264"/>
      <c r="S8" s="265"/>
      <c r="T8" s="263"/>
      <c r="U8" s="264"/>
      <c r="V8" s="425"/>
      <c r="W8" s="263"/>
      <c r="X8" s="264"/>
      <c r="Y8" s="262"/>
      <c r="Z8" s="264"/>
      <c r="AA8" s="381"/>
      <c r="AB8" s="265"/>
      <c r="AC8" s="266"/>
      <c r="AD8" s="264"/>
      <c r="AE8" s="361"/>
      <c r="AF8" s="266"/>
      <c r="AG8" s="264"/>
      <c r="AH8" s="262"/>
      <c r="AI8" s="267"/>
      <c r="AJ8" s="264"/>
      <c r="AK8" s="262"/>
      <c r="AL8" s="267"/>
      <c r="AM8" s="264"/>
      <c r="AN8" s="262"/>
      <c r="AO8" s="267"/>
      <c r="AP8" s="264"/>
      <c r="AQ8" s="262"/>
      <c r="AR8" s="267"/>
      <c r="AS8" s="264"/>
      <c r="AT8" s="388"/>
      <c r="AU8" s="268"/>
      <c r="AV8" s="265"/>
      <c r="AW8" s="266"/>
      <c r="AX8" s="264"/>
      <c r="AY8" s="265"/>
      <c r="AZ8" s="266"/>
      <c r="BA8" s="264"/>
      <c r="BB8" s="262"/>
      <c r="BC8" s="267"/>
      <c r="BD8" s="264"/>
      <c r="BE8" s="262"/>
      <c r="BF8" s="267"/>
      <c r="BG8" s="264"/>
      <c r="BH8" s="262"/>
      <c r="BI8" s="267"/>
      <c r="BJ8" s="264"/>
      <c r="BK8" s="388"/>
      <c r="BL8" s="453"/>
      <c r="BM8" s="262"/>
      <c r="BN8" s="267"/>
      <c r="BO8" s="264"/>
      <c r="BP8" s="266"/>
      <c r="BQ8" s="267"/>
      <c r="BR8" s="264"/>
      <c r="BS8" s="269"/>
      <c r="BT8" s="270"/>
      <c r="BU8" s="264"/>
      <c r="BV8" s="281"/>
      <c r="BW8" s="270"/>
      <c r="BX8" s="264"/>
      <c r="BY8" s="271"/>
      <c r="BZ8" s="270"/>
      <c r="CA8" s="264"/>
      <c r="CB8" s="265"/>
      <c r="CC8" s="270"/>
      <c r="CD8" s="264"/>
      <c r="CE8" s="265"/>
      <c r="CF8" s="267"/>
      <c r="CG8" s="264"/>
      <c r="CH8" s="318"/>
      <c r="CI8" s="270"/>
      <c r="CJ8" s="264"/>
      <c r="CK8" s="272"/>
      <c r="CL8" s="264"/>
      <c r="CM8" s="374"/>
      <c r="CN8" s="273"/>
      <c r="CO8" s="274"/>
      <c r="CP8" s="275">
        <f t="shared" si="1"/>
        <v>0</v>
      </c>
      <c r="CQ8" s="265"/>
      <c r="CR8" s="276"/>
      <c r="CS8" s="265"/>
      <c r="CT8" s="276"/>
      <c r="CU8" s="265"/>
      <c r="CV8" s="276"/>
      <c r="CW8" s="265"/>
      <c r="CX8" s="276"/>
      <c r="CY8" s="265"/>
      <c r="CZ8" s="276"/>
      <c r="DA8" s="265"/>
      <c r="DB8" s="276"/>
      <c r="DC8" s="265"/>
      <c r="DD8" s="276"/>
      <c r="DE8" s="265"/>
      <c r="DF8" s="276"/>
      <c r="DG8" s="265"/>
      <c r="DH8" s="276"/>
      <c r="DI8" s="265"/>
      <c r="DJ8" s="276"/>
      <c r="DK8" s="265"/>
      <c r="DL8" s="276"/>
      <c r="DM8" s="265"/>
      <c r="DN8" s="276"/>
      <c r="DO8" s="265"/>
      <c r="DP8" s="276"/>
      <c r="DQ8" s="264"/>
      <c r="DR8" s="273"/>
      <c r="DS8" s="334"/>
      <c r="DT8" s="273"/>
      <c r="DU8" s="334"/>
      <c r="DV8" s="584"/>
      <c r="DW8" s="334"/>
      <c r="DX8" s="277"/>
      <c r="DY8" s="264"/>
      <c r="DZ8" s="318"/>
      <c r="EA8" s="264"/>
      <c r="EB8" s="578"/>
      <c r="EC8" s="264"/>
      <c r="ED8" s="278"/>
      <c r="EE8" s="264"/>
      <c r="EF8" s="406"/>
      <c r="EG8" s="96"/>
      <c r="EH8" s="279"/>
      <c r="EI8" s="251">
        <f>SUMPRODUCT(D8:EH8,'Odisha R'!D8:EH8)</f>
        <v>0</v>
      </c>
      <c r="EJ8" s="3" t="s">
        <v>1042</v>
      </c>
      <c r="EK8" s="3"/>
      <c r="ER8" s="64" t="s">
        <v>24</v>
      </c>
      <c r="ES8" s="61" t="str">
        <f t="shared" si="0"/>
        <v>Kshamanidhi Nayak</v>
      </c>
      <c r="ET8" s="24">
        <f t="shared" si="2"/>
        <v>0</v>
      </c>
    </row>
    <row r="9" spans="2:150" ht="15" customHeight="1">
      <c r="B9" s="405">
        <f t="shared" ref="B9:B68" si="3">B8+1</f>
        <v>4</v>
      </c>
      <c r="C9" s="61" t="s">
        <v>902</v>
      </c>
      <c r="D9" s="262"/>
      <c r="E9" s="263"/>
      <c r="F9" s="264"/>
      <c r="G9" s="262"/>
      <c r="H9" s="263"/>
      <c r="I9" s="264"/>
      <c r="J9" s="322"/>
      <c r="K9" s="263"/>
      <c r="L9" s="264"/>
      <c r="M9" s="322"/>
      <c r="N9" s="263"/>
      <c r="O9" s="264"/>
      <c r="P9" s="416"/>
      <c r="Q9" s="263"/>
      <c r="R9" s="264"/>
      <c r="S9" s="265"/>
      <c r="T9" s="263"/>
      <c r="U9" s="264"/>
      <c r="V9" s="425"/>
      <c r="W9" s="263"/>
      <c r="X9" s="264"/>
      <c r="Y9" s="262"/>
      <c r="Z9" s="264"/>
      <c r="AA9" s="381"/>
      <c r="AB9" s="265"/>
      <c r="AC9" s="266"/>
      <c r="AD9" s="264"/>
      <c r="AE9" s="361"/>
      <c r="AF9" s="266"/>
      <c r="AG9" s="264"/>
      <c r="AH9" s="262"/>
      <c r="AI9" s="267"/>
      <c r="AJ9" s="264"/>
      <c r="AK9" s="262"/>
      <c r="AL9" s="267"/>
      <c r="AM9" s="264"/>
      <c r="AN9" s="262"/>
      <c r="AO9" s="267"/>
      <c r="AP9" s="264"/>
      <c r="AQ9" s="262"/>
      <c r="AR9" s="267"/>
      <c r="AS9" s="264"/>
      <c r="AT9" s="388"/>
      <c r="AU9" s="268"/>
      <c r="AV9" s="265"/>
      <c r="AW9" s="266"/>
      <c r="AX9" s="264"/>
      <c r="AY9" s="265"/>
      <c r="AZ9" s="266"/>
      <c r="BA9" s="264"/>
      <c r="BB9" s="262"/>
      <c r="BC9" s="267"/>
      <c r="BD9" s="264"/>
      <c r="BE9" s="262"/>
      <c r="BF9" s="267"/>
      <c r="BG9" s="264"/>
      <c r="BH9" s="262"/>
      <c r="BI9" s="267"/>
      <c r="BJ9" s="264"/>
      <c r="BK9" s="388"/>
      <c r="BL9" s="453"/>
      <c r="BM9" s="262"/>
      <c r="BN9" s="267"/>
      <c r="BO9" s="264"/>
      <c r="BP9" s="266"/>
      <c r="BQ9" s="267"/>
      <c r="BR9" s="264"/>
      <c r="BS9" s="269"/>
      <c r="BT9" s="270"/>
      <c r="BU9" s="264"/>
      <c r="BV9" s="281"/>
      <c r="BW9" s="270"/>
      <c r="BX9" s="264"/>
      <c r="BY9" s="271"/>
      <c r="BZ9" s="270"/>
      <c r="CA9" s="264"/>
      <c r="CB9" s="265"/>
      <c r="CC9" s="270"/>
      <c r="CD9" s="264"/>
      <c r="CE9" s="265"/>
      <c r="CF9" s="267"/>
      <c r="CG9" s="264"/>
      <c r="CH9" s="318"/>
      <c r="CI9" s="270"/>
      <c r="CJ9" s="264"/>
      <c r="CK9" s="272">
        <v>10</v>
      </c>
      <c r="CL9" s="264"/>
      <c r="CM9" s="374"/>
      <c r="CN9" s="273"/>
      <c r="CO9" s="274"/>
      <c r="CP9" s="275">
        <f t="shared" si="1"/>
        <v>10</v>
      </c>
      <c r="CQ9" s="265"/>
      <c r="CR9" s="276"/>
      <c r="CS9" s="265"/>
      <c r="CT9" s="276"/>
      <c r="CU9" s="265"/>
      <c r="CV9" s="276"/>
      <c r="CW9" s="265"/>
      <c r="CX9" s="276"/>
      <c r="CY9" s="265"/>
      <c r="CZ9" s="276"/>
      <c r="DA9" s="265"/>
      <c r="DB9" s="276"/>
      <c r="DC9" s="265"/>
      <c r="DD9" s="276"/>
      <c r="DE9" s="265"/>
      <c r="DF9" s="276"/>
      <c r="DG9" s="265"/>
      <c r="DH9" s="276"/>
      <c r="DI9" s="265"/>
      <c r="DJ9" s="276"/>
      <c r="DK9" s="265"/>
      <c r="DL9" s="276"/>
      <c r="DM9" s="265"/>
      <c r="DN9" s="276"/>
      <c r="DO9" s="265"/>
      <c r="DP9" s="276"/>
      <c r="DQ9" s="264"/>
      <c r="DR9" s="273"/>
      <c r="DS9" s="334"/>
      <c r="DT9" s="273"/>
      <c r="DU9" s="334"/>
      <c r="DV9" s="584"/>
      <c r="DW9" s="334"/>
      <c r="DX9" s="277"/>
      <c r="DY9" s="264"/>
      <c r="DZ9" s="318"/>
      <c r="EA9" s="264"/>
      <c r="EB9" s="578"/>
      <c r="EC9" s="264"/>
      <c r="ED9" s="278"/>
      <c r="EE9" s="264"/>
      <c r="EF9" s="406"/>
      <c r="EG9" s="96"/>
      <c r="EH9" s="279"/>
      <c r="EI9" s="251">
        <f>SUMPRODUCT(D9:EH9,'Odisha R'!D9:EH9)</f>
        <v>3300</v>
      </c>
      <c r="EJ9" s="3" t="s">
        <v>1043</v>
      </c>
      <c r="EK9" s="3"/>
      <c r="ER9" s="64" t="s">
        <v>25</v>
      </c>
      <c r="ES9" s="61" t="str">
        <f t="shared" si="0"/>
        <v>Chetna Sahu</v>
      </c>
      <c r="ET9" s="24">
        <f t="shared" si="2"/>
        <v>3300</v>
      </c>
    </row>
    <row r="10" spans="2:150" ht="15" hidden="1" customHeight="1">
      <c r="B10" s="405">
        <f t="shared" si="3"/>
        <v>5</v>
      </c>
      <c r="C10" s="61"/>
      <c r="D10" s="262"/>
      <c r="E10" s="263"/>
      <c r="F10" s="264"/>
      <c r="G10" s="262"/>
      <c r="H10" s="263"/>
      <c r="I10" s="264"/>
      <c r="J10" s="322"/>
      <c r="K10" s="263"/>
      <c r="L10" s="264"/>
      <c r="M10" s="322"/>
      <c r="N10" s="263"/>
      <c r="O10" s="264"/>
      <c r="P10" s="416"/>
      <c r="Q10" s="263"/>
      <c r="R10" s="264"/>
      <c r="S10" s="265"/>
      <c r="T10" s="263"/>
      <c r="U10" s="264"/>
      <c r="V10" s="425"/>
      <c r="W10" s="263"/>
      <c r="X10" s="264"/>
      <c r="Y10" s="262"/>
      <c r="Z10" s="264"/>
      <c r="AA10" s="381"/>
      <c r="AB10" s="265"/>
      <c r="AC10" s="266"/>
      <c r="AD10" s="264"/>
      <c r="AE10" s="361"/>
      <c r="AF10" s="266"/>
      <c r="AG10" s="264"/>
      <c r="AH10" s="262"/>
      <c r="AI10" s="267"/>
      <c r="AJ10" s="264"/>
      <c r="AK10" s="262"/>
      <c r="AL10" s="267"/>
      <c r="AM10" s="264"/>
      <c r="AN10" s="262"/>
      <c r="AO10" s="267"/>
      <c r="AP10" s="264"/>
      <c r="AQ10" s="262"/>
      <c r="AR10" s="267"/>
      <c r="AS10" s="264"/>
      <c r="AT10" s="388"/>
      <c r="AU10" s="268"/>
      <c r="AV10" s="265"/>
      <c r="AW10" s="266"/>
      <c r="AX10" s="264"/>
      <c r="AY10" s="265"/>
      <c r="AZ10" s="266"/>
      <c r="BA10" s="264"/>
      <c r="BB10" s="262"/>
      <c r="BC10" s="267"/>
      <c r="BD10" s="264"/>
      <c r="BE10" s="262"/>
      <c r="BF10" s="267"/>
      <c r="BG10" s="264"/>
      <c r="BH10" s="262"/>
      <c r="BI10" s="267"/>
      <c r="BJ10" s="264"/>
      <c r="BK10" s="388"/>
      <c r="BL10" s="453"/>
      <c r="BM10" s="262"/>
      <c r="BN10" s="267"/>
      <c r="BO10" s="264"/>
      <c r="BP10" s="266"/>
      <c r="BQ10" s="267"/>
      <c r="BR10" s="264"/>
      <c r="BS10" s="269"/>
      <c r="BT10" s="270"/>
      <c r="BU10" s="264"/>
      <c r="BV10" s="281"/>
      <c r="BW10" s="270"/>
      <c r="BX10" s="264"/>
      <c r="BY10" s="271"/>
      <c r="BZ10" s="270"/>
      <c r="CA10" s="264"/>
      <c r="CB10" s="265"/>
      <c r="CC10" s="270"/>
      <c r="CD10" s="264"/>
      <c r="CE10" s="265"/>
      <c r="CF10" s="267"/>
      <c r="CG10" s="264"/>
      <c r="CH10" s="318"/>
      <c r="CI10" s="270"/>
      <c r="CJ10" s="264"/>
      <c r="CK10" s="272"/>
      <c r="CL10" s="264"/>
      <c r="CM10" s="374"/>
      <c r="CN10" s="273"/>
      <c r="CO10" s="274"/>
      <c r="CP10" s="275">
        <f t="shared" si="1"/>
        <v>0</v>
      </c>
      <c r="CQ10" s="265"/>
      <c r="CR10" s="276"/>
      <c r="CS10" s="265"/>
      <c r="CT10" s="276"/>
      <c r="CU10" s="265"/>
      <c r="CV10" s="276"/>
      <c r="CW10" s="265"/>
      <c r="CX10" s="276"/>
      <c r="CY10" s="265"/>
      <c r="CZ10" s="276"/>
      <c r="DA10" s="265"/>
      <c r="DB10" s="276"/>
      <c r="DC10" s="265"/>
      <c r="DD10" s="276"/>
      <c r="DE10" s="265"/>
      <c r="DF10" s="276"/>
      <c r="DG10" s="265"/>
      <c r="DH10" s="276"/>
      <c r="DI10" s="265"/>
      <c r="DJ10" s="276"/>
      <c r="DK10" s="265"/>
      <c r="DL10" s="276"/>
      <c r="DM10" s="265"/>
      <c r="DN10" s="276"/>
      <c r="DO10" s="265"/>
      <c r="DP10" s="276"/>
      <c r="DQ10" s="264"/>
      <c r="DR10" s="273"/>
      <c r="DS10" s="334"/>
      <c r="DT10" s="273"/>
      <c r="DU10" s="334"/>
      <c r="DV10" s="584"/>
      <c r="DW10" s="334"/>
      <c r="DX10" s="277"/>
      <c r="DY10" s="264"/>
      <c r="DZ10" s="318"/>
      <c r="EA10" s="264"/>
      <c r="EB10" s="578"/>
      <c r="EC10" s="264"/>
      <c r="ED10" s="278"/>
      <c r="EE10" s="264"/>
      <c r="EF10" s="406"/>
      <c r="EG10" s="96"/>
      <c r="EH10" s="279"/>
      <c r="EI10" s="251">
        <f>SUMPRODUCT(D10:EH10,'Odisha R'!D10:EH10)</f>
        <v>0</v>
      </c>
      <c r="EJ10" s="3"/>
      <c r="EK10" s="3"/>
      <c r="ER10" s="64" t="s">
        <v>26</v>
      </c>
      <c r="ES10" s="61">
        <f t="shared" si="0"/>
        <v>0</v>
      </c>
      <c r="ET10" s="24">
        <f t="shared" si="2"/>
        <v>0</v>
      </c>
    </row>
    <row r="11" spans="2:150" ht="15" hidden="1" customHeight="1">
      <c r="B11" s="405">
        <f t="shared" si="3"/>
        <v>6</v>
      </c>
      <c r="C11" s="61"/>
      <c r="D11" s="262"/>
      <c r="E11" s="263"/>
      <c r="F11" s="264"/>
      <c r="G11" s="262"/>
      <c r="H11" s="263"/>
      <c r="I11" s="264"/>
      <c r="J11" s="322"/>
      <c r="K11" s="263"/>
      <c r="L11" s="264"/>
      <c r="M11" s="322"/>
      <c r="N11" s="263"/>
      <c r="O11" s="264"/>
      <c r="P11" s="416"/>
      <c r="Q11" s="263"/>
      <c r="R11" s="264"/>
      <c r="S11" s="265"/>
      <c r="T11" s="263"/>
      <c r="U11" s="264"/>
      <c r="V11" s="425"/>
      <c r="W11" s="263"/>
      <c r="X11" s="264"/>
      <c r="Y11" s="262"/>
      <c r="Z11" s="264"/>
      <c r="AA11" s="381"/>
      <c r="AB11" s="265"/>
      <c r="AC11" s="266"/>
      <c r="AD11" s="264"/>
      <c r="AE11" s="361"/>
      <c r="AF11" s="266"/>
      <c r="AG11" s="264"/>
      <c r="AH11" s="262"/>
      <c r="AI11" s="267"/>
      <c r="AJ11" s="264"/>
      <c r="AK11" s="262"/>
      <c r="AL11" s="267"/>
      <c r="AM11" s="264"/>
      <c r="AN11" s="262"/>
      <c r="AO11" s="267"/>
      <c r="AP11" s="264"/>
      <c r="AQ11" s="262"/>
      <c r="AR11" s="267"/>
      <c r="AS11" s="264"/>
      <c r="AT11" s="388"/>
      <c r="AU11" s="268"/>
      <c r="AV11" s="265"/>
      <c r="AW11" s="266"/>
      <c r="AX11" s="264"/>
      <c r="AY11" s="265"/>
      <c r="AZ11" s="266"/>
      <c r="BA11" s="264"/>
      <c r="BB11" s="262"/>
      <c r="BC11" s="267"/>
      <c r="BD11" s="264"/>
      <c r="BE11" s="262"/>
      <c r="BF11" s="267"/>
      <c r="BG11" s="264"/>
      <c r="BH11" s="262"/>
      <c r="BI11" s="267"/>
      <c r="BJ11" s="264"/>
      <c r="BK11" s="388"/>
      <c r="BL11" s="453"/>
      <c r="BM11" s="262"/>
      <c r="BN11" s="267"/>
      <c r="BO11" s="264"/>
      <c r="BP11" s="266"/>
      <c r="BQ11" s="267"/>
      <c r="BR11" s="264"/>
      <c r="BS11" s="269"/>
      <c r="BT11" s="270"/>
      <c r="BU11" s="264"/>
      <c r="BV11" s="281"/>
      <c r="BW11" s="270"/>
      <c r="BX11" s="264"/>
      <c r="BY11" s="271"/>
      <c r="BZ11" s="270"/>
      <c r="CA11" s="264"/>
      <c r="CB11" s="265"/>
      <c r="CC11" s="270"/>
      <c r="CD11" s="264"/>
      <c r="CE11" s="265"/>
      <c r="CF11" s="267"/>
      <c r="CG11" s="264"/>
      <c r="CH11" s="318"/>
      <c r="CI11" s="270"/>
      <c r="CJ11" s="264"/>
      <c r="CK11" s="272"/>
      <c r="CL11" s="264"/>
      <c r="CM11" s="374"/>
      <c r="CN11" s="273"/>
      <c r="CO11" s="274"/>
      <c r="CP11" s="275">
        <f t="shared" si="1"/>
        <v>0</v>
      </c>
      <c r="CQ11" s="265"/>
      <c r="CR11" s="276"/>
      <c r="CS11" s="265"/>
      <c r="CT11" s="276"/>
      <c r="CU11" s="265"/>
      <c r="CV11" s="276"/>
      <c r="CW11" s="265"/>
      <c r="CX11" s="276"/>
      <c r="CY11" s="265"/>
      <c r="CZ11" s="276"/>
      <c r="DA11" s="265"/>
      <c r="DB11" s="276"/>
      <c r="DC11" s="265"/>
      <c r="DD11" s="276"/>
      <c r="DE11" s="265"/>
      <c r="DF11" s="276"/>
      <c r="DG11" s="265"/>
      <c r="DH11" s="276"/>
      <c r="DI11" s="265"/>
      <c r="DJ11" s="276"/>
      <c r="DK11" s="265"/>
      <c r="DL11" s="276"/>
      <c r="DM11" s="265"/>
      <c r="DN11" s="276"/>
      <c r="DO11" s="265"/>
      <c r="DP11" s="276"/>
      <c r="DQ11" s="264"/>
      <c r="DR11" s="273"/>
      <c r="DS11" s="334"/>
      <c r="DT11" s="273"/>
      <c r="DU11" s="334"/>
      <c r="DV11" s="584"/>
      <c r="DW11" s="334"/>
      <c r="DX11" s="277"/>
      <c r="DY11" s="264"/>
      <c r="DZ11" s="318"/>
      <c r="EA11" s="264"/>
      <c r="EB11" s="578"/>
      <c r="EC11" s="264"/>
      <c r="ED11" s="278"/>
      <c r="EE11" s="264"/>
      <c r="EF11" s="406"/>
      <c r="EG11" s="96"/>
      <c r="EH11" s="279"/>
      <c r="EI11" s="251">
        <f>SUMPRODUCT(D11:EH11,'Odisha R'!D11:EH11)</f>
        <v>0</v>
      </c>
      <c r="EJ11" s="3"/>
      <c r="EK11" s="3"/>
      <c r="ER11" s="64" t="s">
        <v>27</v>
      </c>
      <c r="ES11" s="61">
        <f t="shared" si="0"/>
        <v>0</v>
      </c>
      <c r="ET11" s="24">
        <f t="shared" si="2"/>
        <v>0</v>
      </c>
    </row>
    <row r="12" spans="2:150" ht="15" hidden="1" customHeight="1">
      <c r="B12" s="405">
        <f t="shared" si="3"/>
        <v>7</v>
      </c>
      <c r="C12" s="61"/>
      <c r="D12" s="262"/>
      <c r="E12" s="263"/>
      <c r="F12" s="264"/>
      <c r="G12" s="262"/>
      <c r="H12" s="263"/>
      <c r="I12" s="264"/>
      <c r="J12" s="322"/>
      <c r="K12" s="263"/>
      <c r="L12" s="264"/>
      <c r="M12" s="322"/>
      <c r="N12" s="263"/>
      <c r="O12" s="264"/>
      <c r="P12" s="416"/>
      <c r="Q12" s="263"/>
      <c r="R12" s="264"/>
      <c r="S12" s="265"/>
      <c r="T12" s="263"/>
      <c r="U12" s="264"/>
      <c r="V12" s="425"/>
      <c r="W12" s="263"/>
      <c r="X12" s="264"/>
      <c r="Y12" s="262"/>
      <c r="Z12" s="264"/>
      <c r="AA12" s="381"/>
      <c r="AB12" s="265"/>
      <c r="AC12" s="266"/>
      <c r="AD12" s="264"/>
      <c r="AE12" s="361"/>
      <c r="AF12" s="266"/>
      <c r="AG12" s="264"/>
      <c r="AH12" s="262"/>
      <c r="AI12" s="267"/>
      <c r="AJ12" s="264"/>
      <c r="AK12" s="262"/>
      <c r="AL12" s="267"/>
      <c r="AM12" s="264"/>
      <c r="AN12" s="262"/>
      <c r="AO12" s="267"/>
      <c r="AP12" s="264"/>
      <c r="AQ12" s="262"/>
      <c r="AR12" s="267"/>
      <c r="AS12" s="264"/>
      <c r="AT12" s="388"/>
      <c r="AU12" s="268"/>
      <c r="AV12" s="265"/>
      <c r="AW12" s="266"/>
      <c r="AX12" s="264"/>
      <c r="AY12" s="265"/>
      <c r="AZ12" s="266"/>
      <c r="BA12" s="264"/>
      <c r="BB12" s="262"/>
      <c r="BC12" s="267"/>
      <c r="BD12" s="264"/>
      <c r="BE12" s="262"/>
      <c r="BF12" s="267"/>
      <c r="BG12" s="264"/>
      <c r="BH12" s="262"/>
      <c r="BI12" s="267"/>
      <c r="BJ12" s="264"/>
      <c r="BK12" s="388"/>
      <c r="BL12" s="453"/>
      <c r="BM12" s="262"/>
      <c r="BN12" s="267"/>
      <c r="BO12" s="264"/>
      <c r="BP12" s="266"/>
      <c r="BQ12" s="267"/>
      <c r="BR12" s="264"/>
      <c r="BS12" s="269"/>
      <c r="BT12" s="270"/>
      <c r="BU12" s="264"/>
      <c r="BV12" s="281"/>
      <c r="BW12" s="270"/>
      <c r="BX12" s="264"/>
      <c r="BY12" s="271"/>
      <c r="BZ12" s="270"/>
      <c r="CA12" s="264"/>
      <c r="CB12" s="265"/>
      <c r="CC12" s="270"/>
      <c r="CD12" s="264"/>
      <c r="CE12" s="265"/>
      <c r="CF12" s="267"/>
      <c r="CG12" s="264"/>
      <c r="CH12" s="318"/>
      <c r="CI12" s="270"/>
      <c r="CJ12" s="264"/>
      <c r="CK12" s="272"/>
      <c r="CL12" s="264"/>
      <c r="CM12" s="374"/>
      <c r="CN12" s="273"/>
      <c r="CO12" s="274"/>
      <c r="CP12" s="275">
        <f t="shared" si="1"/>
        <v>0</v>
      </c>
      <c r="CQ12" s="265"/>
      <c r="CR12" s="276"/>
      <c r="CS12" s="265"/>
      <c r="CT12" s="276"/>
      <c r="CU12" s="265"/>
      <c r="CV12" s="276"/>
      <c r="CW12" s="265"/>
      <c r="CX12" s="276"/>
      <c r="CY12" s="265"/>
      <c r="CZ12" s="276"/>
      <c r="DA12" s="265"/>
      <c r="DB12" s="276"/>
      <c r="DC12" s="265"/>
      <c r="DD12" s="276"/>
      <c r="DE12" s="265"/>
      <c r="DF12" s="276"/>
      <c r="DG12" s="265"/>
      <c r="DH12" s="276"/>
      <c r="DI12" s="265"/>
      <c r="DJ12" s="276"/>
      <c r="DK12" s="265"/>
      <c r="DL12" s="276"/>
      <c r="DM12" s="265"/>
      <c r="DN12" s="276"/>
      <c r="DO12" s="265"/>
      <c r="DP12" s="276"/>
      <c r="DQ12" s="264"/>
      <c r="DR12" s="273"/>
      <c r="DS12" s="334"/>
      <c r="DT12" s="273"/>
      <c r="DU12" s="334"/>
      <c r="DV12" s="584"/>
      <c r="DW12" s="334"/>
      <c r="DX12" s="277"/>
      <c r="DY12" s="264"/>
      <c r="DZ12" s="318"/>
      <c r="EA12" s="264"/>
      <c r="EB12" s="578"/>
      <c r="EC12" s="264"/>
      <c r="ED12" s="278"/>
      <c r="EE12" s="264"/>
      <c r="EF12" s="406"/>
      <c r="EG12" s="96"/>
      <c r="EH12" s="279"/>
      <c r="EI12" s="251">
        <f>SUMPRODUCT(D12:EH12,'Odisha R'!D12:EH12)</f>
        <v>0</v>
      </c>
      <c r="EJ12" s="3"/>
      <c r="EK12" s="3"/>
      <c r="ER12" s="64" t="s">
        <v>28</v>
      </c>
      <c r="ES12" s="61">
        <f t="shared" si="0"/>
        <v>0</v>
      </c>
      <c r="ET12" s="24">
        <f t="shared" si="2"/>
        <v>0</v>
      </c>
    </row>
    <row r="13" spans="2:150" ht="15" hidden="1" customHeight="1">
      <c r="B13" s="405">
        <f t="shared" si="3"/>
        <v>8</v>
      </c>
      <c r="C13" s="61"/>
      <c r="D13" s="262"/>
      <c r="E13" s="263"/>
      <c r="F13" s="264"/>
      <c r="G13" s="262"/>
      <c r="H13" s="263"/>
      <c r="I13" s="264"/>
      <c r="J13" s="322"/>
      <c r="K13" s="263"/>
      <c r="L13" s="264"/>
      <c r="M13" s="322"/>
      <c r="N13" s="263"/>
      <c r="O13" s="264"/>
      <c r="P13" s="416"/>
      <c r="Q13" s="263"/>
      <c r="R13" s="264"/>
      <c r="S13" s="265"/>
      <c r="T13" s="263"/>
      <c r="U13" s="264"/>
      <c r="V13" s="425"/>
      <c r="W13" s="263"/>
      <c r="X13" s="264"/>
      <c r="Y13" s="262"/>
      <c r="Z13" s="264"/>
      <c r="AA13" s="381"/>
      <c r="AB13" s="265"/>
      <c r="AC13" s="266"/>
      <c r="AD13" s="264"/>
      <c r="AE13" s="361"/>
      <c r="AF13" s="266"/>
      <c r="AG13" s="264"/>
      <c r="AH13" s="262"/>
      <c r="AI13" s="267"/>
      <c r="AJ13" s="264"/>
      <c r="AK13" s="262"/>
      <c r="AL13" s="267"/>
      <c r="AM13" s="264"/>
      <c r="AN13" s="262"/>
      <c r="AO13" s="267"/>
      <c r="AP13" s="264"/>
      <c r="AQ13" s="262"/>
      <c r="AR13" s="267"/>
      <c r="AS13" s="264"/>
      <c r="AT13" s="388"/>
      <c r="AU13" s="268"/>
      <c r="AV13" s="265"/>
      <c r="AW13" s="266"/>
      <c r="AX13" s="264"/>
      <c r="AY13" s="265"/>
      <c r="AZ13" s="266"/>
      <c r="BA13" s="264"/>
      <c r="BB13" s="262"/>
      <c r="BC13" s="267"/>
      <c r="BD13" s="264"/>
      <c r="BE13" s="262"/>
      <c r="BF13" s="267"/>
      <c r="BG13" s="264"/>
      <c r="BH13" s="262"/>
      <c r="BI13" s="267"/>
      <c r="BJ13" s="264"/>
      <c r="BK13" s="388"/>
      <c r="BL13" s="453"/>
      <c r="BM13" s="262"/>
      <c r="BN13" s="267"/>
      <c r="BO13" s="264"/>
      <c r="BP13" s="266"/>
      <c r="BQ13" s="267"/>
      <c r="BR13" s="264"/>
      <c r="BS13" s="269"/>
      <c r="BT13" s="270"/>
      <c r="BU13" s="264"/>
      <c r="BV13" s="281"/>
      <c r="BW13" s="270"/>
      <c r="BX13" s="264"/>
      <c r="BY13" s="271"/>
      <c r="BZ13" s="270"/>
      <c r="CA13" s="264"/>
      <c r="CB13" s="265"/>
      <c r="CC13" s="270"/>
      <c r="CD13" s="264"/>
      <c r="CE13" s="265"/>
      <c r="CF13" s="267"/>
      <c r="CG13" s="264"/>
      <c r="CH13" s="318"/>
      <c r="CI13" s="270"/>
      <c r="CJ13" s="264"/>
      <c r="CK13" s="272"/>
      <c r="CL13" s="264"/>
      <c r="CM13" s="374"/>
      <c r="CN13" s="273"/>
      <c r="CO13" s="274"/>
      <c r="CP13" s="275">
        <f t="shared" si="1"/>
        <v>0</v>
      </c>
      <c r="CQ13" s="265"/>
      <c r="CR13" s="276"/>
      <c r="CS13" s="265"/>
      <c r="CT13" s="276"/>
      <c r="CU13" s="265"/>
      <c r="CV13" s="276"/>
      <c r="CW13" s="265"/>
      <c r="CX13" s="276"/>
      <c r="CY13" s="265"/>
      <c r="CZ13" s="276"/>
      <c r="DA13" s="265"/>
      <c r="DB13" s="276"/>
      <c r="DC13" s="265"/>
      <c r="DD13" s="276"/>
      <c r="DE13" s="265"/>
      <c r="DF13" s="276"/>
      <c r="DG13" s="265"/>
      <c r="DH13" s="276"/>
      <c r="DI13" s="265"/>
      <c r="DJ13" s="276"/>
      <c r="DK13" s="265"/>
      <c r="DL13" s="276"/>
      <c r="DM13" s="265"/>
      <c r="DN13" s="276"/>
      <c r="DO13" s="265"/>
      <c r="DP13" s="276"/>
      <c r="DQ13" s="264"/>
      <c r="DR13" s="273"/>
      <c r="DS13" s="334"/>
      <c r="DT13" s="273"/>
      <c r="DU13" s="334"/>
      <c r="DV13" s="584"/>
      <c r="DW13" s="334"/>
      <c r="DX13" s="277"/>
      <c r="DY13" s="264"/>
      <c r="DZ13" s="318"/>
      <c r="EA13" s="264"/>
      <c r="EB13" s="578"/>
      <c r="EC13" s="264"/>
      <c r="ED13" s="278"/>
      <c r="EE13" s="264"/>
      <c r="EF13" s="406"/>
      <c r="EG13" s="96"/>
      <c r="EH13" s="279"/>
      <c r="EI13" s="251">
        <f>SUMPRODUCT(D13:EH13,'Odisha R'!D13:EH13)</f>
        <v>0</v>
      </c>
      <c r="EJ13" s="3"/>
      <c r="EK13" s="3"/>
      <c r="ER13" s="64" t="s">
        <v>29</v>
      </c>
      <c r="ES13" s="61">
        <f t="shared" si="0"/>
        <v>0</v>
      </c>
      <c r="ET13" s="24">
        <f t="shared" si="2"/>
        <v>0</v>
      </c>
    </row>
    <row r="14" spans="2:150" ht="15" hidden="1" customHeight="1">
      <c r="B14" s="405">
        <f t="shared" si="3"/>
        <v>9</v>
      </c>
      <c r="C14" s="61"/>
      <c r="D14" s="262"/>
      <c r="E14" s="263"/>
      <c r="F14" s="264"/>
      <c r="G14" s="262"/>
      <c r="H14" s="263"/>
      <c r="I14" s="264"/>
      <c r="J14" s="322"/>
      <c r="K14" s="263"/>
      <c r="L14" s="264"/>
      <c r="M14" s="322"/>
      <c r="N14" s="263"/>
      <c r="O14" s="264"/>
      <c r="P14" s="416"/>
      <c r="Q14" s="263"/>
      <c r="R14" s="264"/>
      <c r="S14" s="265"/>
      <c r="T14" s="263"/>
      <c r="U14" s="264"/>
      <c r="V14" s="425"/>
      <c r="W14" s="263"/>
      <c r="X14" s="264"/>
      <c r="Y14" s="262"/>
      <c r="Z14" s="264"/>
      <c r="AA14" s="381"/>
      <c r="AB14" s="265"/>
      <c r="AC14" s="266"/>
      <c r="AD14" s="264"/>
      <c r="AE14" s="361"/>
      <c r="AF14" s="266"/>
      <c r="AG14" s="264"/>
      <c r="AH14" s="262"/>
      <c r="AI14" s="267"/>
      <c r="AJ14" s="264"/>
      <c r="AK14" s="262"/>
      <c r="AL14" s="267"/>
      <c r="AM14" s="264"/>
      <c r="AN14" s="262"/>
      <c r="AO14" s="267"/>
      <c r="AP14" s="264"/>
      <c r="AQ14" s="262"/>
      <c r="AR14" s="267"/>
      <c r="AS14" s="264"/>
      <c r="AT14" s="388"/>
      <c r="AU14" s="268"/>
      <c r="AV14" s="265"/>
      <c r="AW14" s="266"/>
      <c r="AX14" s="264"/>
      <c r="AY14" s="265"/>
      <c r="AZ14" s="266"/>
      <c r="BA14" s="264"/>
      <c r="BB14" s="262"/>
      <c r="BC14" s="267"/>
      <c r="BD14" s="264"/>
      <c r="BE14" s="262"/>
      <c r="BF14" s="267"/>
      <c r="BG14" s="264"/>
      <c r="BH14" s="262"/>
      <c r="BI14" s="267"/>
      <c r="BJ14" s="264"/>
      <c r="BK14" s="388"/>
      <c r="BL14" s="453"/>
      <c r="BM14" s="262"/>
      <c r="BN14" s="267"/>
      <c r="BO14" s="264"/>
      <c r="BP14" s="266"/>
      <c r="BQ14" s="267"/>
      <c r="BR14" s="264"/>
      <c r="BS14" s="269"/>
      <c r="BT14" s="270"/>
      <c r="BU14" s="264"/>
      <c r="BV14" s="281"/>
      <c r="BW14" s="270"/>
      <c r="BX14" s="264"/>
      <c r="BY14" s="271"/>
      <c r="BZ14" s="270"/>
      <c r="CA14" s="264"/>
      <c r="CB14" s="265"/>
      <c r="CC14" s="270"/>
      <c r="CD14" s="264"/>
      <c r="CE14" s="265"/>
      <c r="CF14" s="267"/>
      <c r="CG14" s="264"/>
      <c r="CH14" s="318"/>
      <c r="CI14" s="270"/>
      <c r="CJ14" s="264"/>
      <c r="CK14" s="272"/>
      <c r="CL14" s="264"/>
      <c r="CM14" s="374"/>
      <c r="CN14" s="273"/>
      <c r="CO14" s="274"/>
      <c r="CP14" s="275">
        <f t="shared" si="1"/>
        <v>0</v>
      </c>
      <c r="CQ14" s="265"/>
      <c r="CR14" s="276"/>
      <c r="CS14" s="265"/>
      <c r="CT14" s="276"/>
      <c r="CU14" s="265"/>
      <c r="CV14" s="276"/>
      <c r="CW14" s="265"/>
      <c r="CX14" s="276"/>
      <c r="CY14" s="265"/>
      <c r="CZ14" s="276"/>
      <c r="DA14" s="265"/>
      <c r="DB14" s="276"/>
      <c r="DC14" s="265"/>
      <c r="DD14" s="276"/>
      <c r="DE14" s="265"/>
      <c r="DF14" s="276"/>
      <c r="DG14" s="265"/>
      <c r="DH14" s="276"/>
      <c r="DI14" s="265"/>
      <c r="DJ14" s="276"/>
      <c r="DK14" s="265"/>
      <c r="DL14" s="276"/>
      <c r="DM14" s="265"/>
      <c r="DN14" s="276"/>
      <c r="DO14" s="265"/>
      <c r="DP14" s="276"/>
      <c r="DQ14" s="264"/>
      <c r="DR14" s="273"/>
      <c r="DS14" s="334"/>
      <c r="DT14" s="273"/>
      <c r="DU14" s="334"/>
      <c r="DV14" s="584"/>
      <c r="DW14" s="334"/>
      <c r="DX14" s="277"/>
      <c r="DY14" s="264"/>
      <c r="DZ14" s="318"/>
      <c r="EA14" s="264"/>
      <c r="EB14" s="578"/>
      <c r="EC14" s="264"/>
      <c r="ED14" s="278"/>
      <c r="EE14" s="264"/>
      <c r="EF14" s="406"/>
      <c r="EG14" s="96"/>
      <c r="EH14" s="279"/>
      <c r="EI14" s="251">
        <f>SUMPRODUCT(D14:EH14,'Odisha R'!D14:EH14)</f>
        <v>0</v>
      </c>
      <c r="EJ14" s="3"/>
      <c r="EK14" s="3"/>
      <c r="ER14" s="64" t="s">
        <v>30</v>
      </c>
      <c r="ES14" s="61">
        <f t="shared" si="0"/>
        <v>0</v>
      </c>
      <c r="ET14" s="24">
        <f t="shared" si="2"/>
        <v>0</v>
      </c>
    </row>
    <row r="15" spans="2:150" ht="15" hidden="1" customHeight="1">
      <c r="B15" s="69">
        <f t="shared" si="3"/>
        <v>10</v>
      </c>
      <c r="C15" s="61" t="s">
        <v>151</v>
      </c>
      <c r="D15" s="262"/>
      <c r="E15" s="263"/>
      <c r="F15" s="264"/>
      <c r="G15" s="262"/>
      <c r="H15" s="263"/>
      <c r="I15" s="264"/>
      <c r="J15" s="322"/>
      <c r="K15" s="263"/>
      <c r="L15" s="264"/>
      <c r="M15" s="322"/>
      <c r="N15" s="263"/>
      <c r="O15" s="264"/>
      <c r="P15" s="416"/>
      <c r="Q15" s="263"/>
      <c r="R15" s="264"/>
      <c r="S15" s="265"/>
      <c r="T15" s="263"/>
      <c r="U15" s="264"/>
      <c r="V15" s="425"/>
      <c r="W15" s="263"/>
      <c r="X15" s="264"/>
      <c r="Y15" s="262"/>
      <c r="Z15" s="264"/>
      <c r="AA15" s="381"/>
      <c r="AB15" s="265"/>
      <c r="AC15" s="266"/>
      <c r="AD15" s="264"/>
      <c r="AE15" s="361"/>
      <c r="AF15" s="266"/>
      <c r="AG15" s="264"/>
      <c r="AH15" s="262"/>
      <c r="AI15" s="267"/>
      <c r="AJ15" s="264"/>
      <c r="AK15" s="262"/>
      <c r="AL15" s="267"/>
      <c r="AM15" s="264"/>
      <c r="AN15" s="262"/>
      <c r="AO15" s="267"/>
      <c r="AP15" s="264"/>
      <c r="AQ15" s="262"/>
      <c r="AR15" s="267"/>
      <c r="AS15" s="264"/>
      <c r="AT15" s="388"/>
      <c r="AU15" s="268"/>
      <c r="AV15" s="265"/>
      <c r="AW15" s="266"/>
      <c r="AX15" s="264"/>
      <c r="AY15" s="265"/>
      <c r="AZ15" s="266"/>
      <c r="BA15" s="264"/>
      <c r="BB15" s="262"/>
      <c r="BC15" s="267"/>
      <c r="BD15" s="264"/>
      <c r="BE15" s="262"/>
      <c r="BF15" s="267"/>
      <c r="BG15" s="264"/>
      <c r="BH15" s="262"/>
      <c r="BI15" s="267"/>
      <c r="BJ15" s="264"/>
      <c r="BK15" s="388"/>
      <c r="BL15" s="453"/>
      <c r="BM15" s="262"/>
      <c r="BN15" s="267"/>
      <c r="BO15" s="264"/>
      <c r="BP15" s="266"/>
      <c r="BQ15" s="267"/>
      <c r="BR15" s="264"/>
      <c r="BS15" s="269"/>
      <c r="BT15" s="270"/>
      <c r="BU15" s="264"/>
      <c r="BV15" s="281"/>
      <c r="BW15" s="270"/>
      <c r="BX15" s="264"/>
      <c r="BY15" s="271"/>
      <c r="BZ15" s="270"/>
      <c r="CA15" s="264"/>
      <c r="CB15" s="265"/>
      <c r="CC15" s="270"/>
      <c r="CD15" s="264"/>
      <c r="CE15" s="265"/>
      <c r="CF15" s="267"/>
      <c r="CG15" s="264"/>
      <c r="CH15" s="318"/>
      <c r="CI15" s="270"/>
      <c r="CJ15" s="264"/>
      <c r="CK15" s="272"/>
      <c r="CL15" s="264"/>
      <c r="CM15" s="374"/>
      <c r="CN15" s="273"/>
      <c r="CO15" s="274"/>
      <c r="CP15" s="275">
        <f t="shared" si="1"/>
        <v>0</v>
      </c>
      <c r="CQ15" s="265"/>
      <c r="CR15" s="276"/>
      <c r="CS15" s="265"/>
      <c r="CT15" s="276"/>
      <c r="CU15" s="265"/>
      <c r="CV15" s="276"/>
      <c r="CW15" s="265"/>
      <c r="CX15" s="276"/>
      <c r="CY15" s="265"/>
      <c r="CZ15" s="276"/>
      <c r="DA15" s="265"/>
      <c r="DB15" s="276"/>
      <c r="DC15" s="265"/>
      <c r="DD15" s="276"/>
      <c r="DE15" s="265"/>
      <c r="DF15" s="276"/>
      <c r="DG15" s="265"/>
      <c r="DH15" s="276"/>
      <c r="DI15" s="265"/>
      <c r="DJ15" s="276"/>
      <c r="DK15" s="265"/>
      <c r="DL15" s="276"/>
      <c r="DM15" s="265"/>
      <c r="DN15" s="276"/>
      <c r="DO15" s="265"/>
      <c r="DP15" s="276"/>
      <c r="DQ15" s="264"/>
      <c r="DR15" s="273"/>
      <c r="DS15" s="334"/>
      <c r="DT15" s="273"/>
      <c r="DU15" s="334"/>
      <c r="DV15" s="584"/>
      <c r="DW15" s="334"/>
      <c r="DX15" s="277"/>
      <c r="DY15" s="264"/>
      <c r="DZ15" s="318"/>
      <c r="EA15" s="264"/>
      <c r="EB15" s="578"/>
      <c r="EC15" s="264"/>
      <c r="ED15" s="278"/>
      <c r="EE15" s="264"/>
      <c r="EF15" s="406"/>
      <c r="EG15" s="96"/>
      <c r="EH15" s="279"/>
      <c r="EI15" s="251">
        <f>SUMPRODUCT(D15:EH15,'Odisha R'!D15:EH15)</f>
        <v>0</v>
      </c>
      <c r="EJ15" s="3" t="s">
        <v>1044</v>
      </c>
      <c r="EK15" s="3"/>
      <c r="ER15" s="64" t="s">
        <v>31</v>
      </c>
      <c r="ES15" s="61" t="str">
        <f t="shared" si="0"/>
        <v>Chakadola Store</v>
      </c>
      <c r="ET15" s="24">
        <f t="shared" si="2"/>
        <v>0</v>
      </c>
    </row>
    <row r="16" spans="2:150" ht="15" hidden="1" customHeight="1">
      <c r="B16" s="69">
        <f t="shared" si="3"/>
        <v>11</v>
      </c>
      <c r="C16" s="61" t="s">
        <v>403</v>
      </c>
      <c r="D16" s="262"/>
      <c r="E16" s="263"/>
      <c r="F16" s="264"/>
      <c r="G16" s="262"/>
      <c r="H16" s="263"/>
      <c r="I16" s="264"/>
      <c r="J16" s="322"/>
      <c r="K16" s="263"/>
      <c r="L16" s="264"/>
      <c r="M16" s="322"/>
      <c r="N16" s="263"/>
      <c r="O16" s="264"/>
      <c r="P16" s="416"/>
      <c r="Q16" s="263"/>
      <c r="R16" s="264"/>
      <c r="S16" s="265"/>
      <c r="T16" s="263"/>
      <c r="U16" s="264"/>
      <c r="V16" s="425"/>
      <c r="W16" s="263"/>
      <c r="X16" s="264"/>
      <c r="Y16" s="262"/>
      <c r="Z16" s="264"/>
      <c r="AA16" s="381"/>
      <c r="AB16" s="265"/>
      <c r="AC16" s="266"/>
      <c r="AD16" s="264"/>
      <c r="AE16" s="361"/>
      <c r="AF16" s="266"/>
      <c r="AG16" s="264"/>
      <c r="AH16" s="262"/>
      <c r="AI16" s="267"/>
      <c r="AJ16" s="264"/>
      <c r="AK16" s="262"/>
      <c r="AL16" s="267"/>
      <c r="AM16" s="264"/>
      <c r="AN16" s="262"/>
      <c r="AO16" s="267"/>
      <c r="AP16" s="264"/>
      <c r="AQ16" s="262"/>
      <c r="AR16" s="267"/>
      <c r="AS16" s="264"/>
      <c r="AT16" s="388"/>
      <c r="AU16" s="268"/>
      <c r="AV16" s="265"/>
      <c r="AW16" s="266"/>
      <c r="AX16" s="264"/>
      <c r="AY16" s="265"/>
      <c r="AZ16" s="266"/>
      <c r="BA16" s="264"/>
      <c r="BB16" s="262"/>
      <c r="BC16" s="267"/>
      <c r="BD16" s="264"/>
      <c r="BE16" s="262"/>
      <c r="BF16" s="267"/>
      <c r="BG16" s="264"/>
      <c r="BH16" s="262"/>
      <c r="BI16" s="267"/>
      <c r="BJ16" s="264"/>
      <c r="BK16" s="388"/>
      <c r="BL16" s="453"/>
      <c r="BM16" s="262"/>
      <c r="BN16" s="267"/>
      <c r="BO16" s="264"/>
      <c r="BP16" s="266"/>
      <c r="BQ16" s="267"/>
      <c r="BR16" s="264"/>
      <c r="BS16" s="269"/>
      <c r="BT16" s="270"/>
      <c r="BU16" s="264"/>
      <c r="BV16" s="281"/>
      <c r="BW16" s="270"/>
      <c r="BX16" s="264"/>
      <c r="BY16" s="271"/>
      <c r="BZ16" s="270"/>
      <c r="CA16" s="264"/>
      <c r="CB16" s="265"/>
      <c r="CC16" s="270"/>
      <c r="CD16" s="264"/>
      <c r="CE16" s="265"/>
      <c r="CF16" s="267"/>
      <c r="CG16" s="264"/>
      <c r="CH16" s="318"/>
      <c r="CI16" s="270"/>
      <c r="CJ16" s="264"/>
      <c r="CK16" s="272"/>
      <c r="CL16" s="264"/>
      <c r="CM16" s="374"/>
      <c r="CN16" s="273"/>
      <c r="CO16" s="274"/>
      <c r="CP16" s="275">
        <f t="shared" si="1"/>
        <v>0</v>
      </c>
      <c r="CQ16" s="265"/>
      <c r="CR16" s="276"/>
      <c r="CS16" s="265"/>
      <c r="CT16" s="276"/>
      <c r="CU16" s="265"/>
      <c r="CV16" s="276"/>
      <c r="CW16" s="265"/>
      <c r="CX16" s="276"/>
      <c r="CY16" s="265"/>
      <c r="CZ16" s="276"/>
      <c r="DA16" s="265"/>
      <c r="DB16" s="276"/>
      <c r="DC16" s="265"/>
      <c r="DD16" s="276"/>
      <c r="DE16" s="265"/>
      <c r="DF16" s="276"/>
      <c r="DG16" s="265"/>
      <c r="DH16" s="276"/>
      <c r="DI16" s="265"/>
      <c r="DJ16" s="276"/>
      <c r="DK16" s="265"/>
      <c r="DL16" s="276"/>
      <c r="DM16" s="265"/>
      <c r="DN16" s="276"/>
      <c r="DO16" s="265"/>
      <c r="DP16" s="276"/>
      <c r="DQ16" s="264"/>
      <c r="DR16" s="273"/>
      <c r="DS16" s="334"/>
      <c r="DT16" s="273"/>
      <c r="DU16" s="334"/>
      <c r="DV16" s="584"/>
      <c r="DW16" s="334"/>
      <c r="DX16" s="277"/>
      <c r="DY16" s="264"/>
      <c r="DZ16" s="318"/>
      <c r="EA16" s="264"/>
      <c r="EB16" s="578"/>
      <c r="EC16" s="264"/>
      <c r="ED16" s="278"/>
      <c r="EE16" s="264"/>
      <c r="EF16" s="406"/>
      <c r="EG16" s="96"/>
      <c r="EH16" s="279"/>
      <c r="EI16" s="251">
        <f>SUMPRODUCT(D16:EH16,'Odisha R'!D16:EH16)</f>
        <v>0</v>
      </c>
      <c r="EJ16" s="3" t="s">
        <v>1044</v>
      </c>
      <c r="EK16" s="3"/>
      <c r="ER16" s="64" t="s">
        <v>32</v>
      </c>
      <c r="ES16" s="61" t="str">
        <f t="shared" si="0"/>
        <v>Lilima Agency</v>
      </c>
      <c r="ET16" s="24">
        <f t="shared" si="2"/>
        <v>0</v>
      </c>
    </row>
    <row r="17" spans="2:150" ht="15" hidden="1" customHeight="1">
      <c r="B17" s="69">
        <f t="shared" si="3"/>
        <v>12</v>
      </c>
      <c r="C17" s="61" t="s">
        <v>133</v>
      </c>
      <c r="D17" s="262"/>
      <c r="E17" s="263"/>
      <c r="F17" s="264"/>
      <c r="G17" s="262"/>
      <c r="H17" s="263"/>
      <c r="I17" s="264"/>
      <c r="J17" s="322"/>
      <c r="K17" s="263"/>
      <c r="L17" s="264"/>
      <c r="M17" s="322"/>
      <c r="N17" s="263"/>
      <c r="O17" s="264"/>
      <c r="P17" s="416"/>
      <c r="Q17" s="263"/>
      <c r="R17" s="264"/>
      <c r="S17" s="265"/>
      <c r="T17" s="263"/>
      <c r="U17" s="264"/>
      <c r="V17" s="425"/>
      <c r="W17" s="263"/>
      <c r="X17" s="264"/>
      <c r="Y17" s="262"/>
      <c r="Z17" s="264"/>
      <c r="AA17" s="381"/>
      <c r="AB17" s="265"/>
      <c r="AC17" s="266"/>
      <c r="AD17" s="264"/>
      <c r="AE17" s="361"/>
      <c r="AF17" s="266"/>
      <c r="AG17" s="264"/>
      <c r="AH17" s="262"/>
      <c r="AI17" s="267"/>
      <c r="AJ17" s="264"/>
      <c r="AK17" s="262"/>
      <c r="AL17" s="267"/>
      <c r="AM17" s="264"/>
      <c r="AN17" s="262"/>
      <c r="AO17" s="267"/>
      <c r="AP17" s="264"/>
      <c r="AQ17" s="262"/>
      <c r="AR17" s="267"/>
      <c r="AS17" s="264"/>
      <c r="AT17" s="388"/>
      <c r="AU17" s="268"/>
      <c r="AV17" s="265"/>
      <c r="AW17" s="266"/>
      <c r="AX17" s="264"/>
      <c r="AY17" s="265"/>
      <c r="AZ17" s="266"/>
      <c r="BA17" s="264"/>
      <c r="BB17" s="262"/>
      <c r="BC17" s="267"/>
      <c r="BD17" s="264"/>
      <c r="BE17" s="262"/>
      <c r="BF17" s="267"/>
      <c r="BG17" s="264"/>
      <c r="BH17" s="262"/>
      <c r="BI17" s="267"/>
      <c r="BJ17" s="264"/>
      <c r="BK17" s="388"/>
      <c r="BL17" s="453"/>
      <c r="BM17" s="262"/>
      <c r="BN17" s="267"/>
      <c r="BO17" s="264"/>
      <c r="BP17" s="266"/>
      <c r="BQ17" s="267"/>
      <c r="BR17" s="264"/>
      <c r="BS17" s="269"/>
      <c r="BT17" s="270"/>
      <c r="BU17" s="264"/>
      <c r="BV17" s="281"/>
      <c r="BW17" s="270"/>
      <c r="BX17" s="264"/>
      <c r="BY17" s="271"/>
      <c r="BZ17" s="270"/>
      <c r="CA17" s="264"/>
      <c r="CB17" s="265"/>
      <c r="CC17" s="270"/>
      <c r="CD17" s="264"/>
      <c r="CE17" s="265"/>
      <c r="CF17" s="267"/>
      <c r="CG17" s="264"/>
      <c r="CH17" s="318"/>
      <c r="CI17" s="270"/>
      <c r="CJ17" s="264"/>
      <c r="CK17" s="272"/>
      <c r="CL17" s="264"/>
      <c r="CM17" s="374"/>
      <c r="CN17" s="273"/>
      <c r="CO17" s="274"/>
      <c r="CP17" s="275">
        <f t="shared" si="1"/>
        <v>0</v>
      </c>
      <c r="CQ17" s="265"/>
      <c r="CR17" s="276"/>
      <c r="CS17" s="265"/>
      <c r="CT17" s="276"/>
      <c r="CU17" s="265"/>
      <c r="CV17" s="276"/>
      <c r="CW17" s="265"/>
      <c r="CX17" s="276"/>
      <c r="CY17" s="265"/>
      <c r="CZ17" s="276"/>
      <c r="DA17" s="265"/>
      <c r="DB17" s="276"/>
      <c r="DC17" s="265"/>
      <c r="DD17" s="276"/>
      <c r="DE17" s="265"/>
      <c r="DF17" s="276"/>
      <c r="DG17" s="265"/>
      <c r="DH17" s="276"/>
      <c r="DI17" s="265"/>
      <c r="DJ17" s="276"/>
      <c r="DK17" s="265"/>
      <c r="DL17" s="276"/>
      <c r="DM17" s="265"/>
      <c r="DN17" s="276"/>
      <c r="DO17" s="265"/>
      <c r="DP17" s="276"/>
      <c r="DQ17" s="264"/>
      <c r="DR17" s="273"/>
      <c r="DS17" s="334"/>
      <c r="DT17" s="273"/>
      <c r="DU17" s="334"/>
      <c r="DV17" s="584"/>
      <c r="DW17" s="334"/>
      <c r="DX17" s="277"/>
      <c r="DY17" s="264"/>
      <c r="DZ17" s="318"/>
      <c r="EA17" s="264"/>
      <c r="EB17" s="578"/>
      <c r="EC17" s="264"/>
      <c r="ED17" s="278"/>
      <c r="EE17" s="264"/>
      <c r="EF17" s="406"/>
      <c r="EG17" s="96"/>
      <c r="EH17" s="279"/>
      <c r="EI17" s="251">
        <f>SUMPRODUCT(D17:EH17,'Odisha R'!D17:EH17)</f>
        <v>0</v>
      </c>
      <c r="EJ17" s="3" t="s">
        <v>1045</v>
      </c>
      <c r="EK17" s="3"/>
      <c r="ER17" s="64" t="s">
        <v>33</v>
      </c>
      <c r="ES17" s="61" t="str">
        <f t="shared" si="0"/>
        <v>Dinesh Agrawal</v>
      </c>
      <c r="ET17" s="24">
        <f t="shared" si="2"/>
        <v>0</v>
      </c>
    </row>
    <row r="18" spans="2:150" ht="15" hidden="1" customHeight="1">
      <c r="B18" s="69">
        <f t="shared" si="3"/>
        <v>13</v>
      </c>
      <c r="C18" s="61" t="s">
        <v>148</v>
      </c>
      <c r="D18" s="262"/>
      <c r="E18" s="263"/>
      <c r="F18" s="264"/>
      <c r="G18" s="262"/>
      <c r="H18" s="263"/>
      <c r="I18" s="264"/>
      <c r="J18" s="322"/>
      <c r="K18" s="263"/>
      <c r="L18" s="264"/>
      <c r="M18" s="322"/>
      <c r="N18" s="263"/>
      <c r="O18" s="264"/>
      <c r="P18" s="416"/>
      <c r="Q18" s="263"/>
      <c r="R18" s="264"/>
      <c r="S18" s="265"/>
      <c r="T18" s="263"/>
      <c r="U18" s="264"/>
      <c r="V18" s="425"/>
      <c r="W18" s="263"/>
      <c r="X18" s="264"/>
      <c r="Y18" s="262"/>
      <c r="Z18" s="264"/>
      <c r="AA18" s="381"/>
      <c r="AB18" s="265"/>
      <c r="AC18" s="266"/>
      <c r="AD18" s="264"/>
      <c r="AE18" s="361"/>
      <c r="AF18" s="266"/>
      <c r="AG18" s="264"/>
      <c r="AH18" s="262"/>
      <c r="AI18" s="267"/>
      <c r="AJ18" s="264"/>
      <c r="AK18" s="262"/>
      <c r="AL18" s="267"/>
      <c r="AM18" s="264"/>
      <c r="AN18" s="262"/>
      <c r="AO18" s="267"/>
      <c r="AP18" s="264"/>
      <c r="AQ18" s="262"/>
      <c r="AR18" s="267"/>
      <c r="AS18" s="264"/>
      <c r="AT18" s="388"/>
      <c r="AU18" s="268"/>
      <c r="AV18" s="265"/>
      <c r="AW18" s="266"/>
      <c r="AX18" s="264"/>
      <c r="AY18" s="265"/>
      <c r="AZ18" s="266"/>
      <c r="BA18" s="264"/>
      <c r="BB18" s="262"/>
      <c r="BC18" s="267"/>
      <c r="BD18" s="264"/>
      <c r="BE18" s="262"/>
      <c r="BF18" s="267"/>
      <c r="BG18" s="264"/>
      <c r="BH18" s="262"/>
      <c r="BI18" s="267"/>
      <c r="BJ18" s="264"/>
      <c r="BK18" s="388"/>
      <c r="BL18" s="453"/>
      <c r="BM18" s="262"/>
      <c r="BN18" s="267"/>
      <c r="BO18" s="264"/>
      <c r="BP18" s="266"/>
      <c r="BQ18" s="267"/>
      <c r="BR18" s="264"/>
      <c r="BS18" s="269"/>
      <c r="BT18" s="270"/>
      <c r="BU18" s="264"/>
      <c r="BV18" s="281"/>
      <c r="BW18" s="270"/>
      <c r="BX18" s="264"/>
      <c r="BY18" s="271"/>
      <c r="BZ18" s="270"/>
      <c r="CA18" s="264"/>
      <c r="CB18" s="265"/>
      <c r="CC18" s="270"/>
      <c r="CD18" s="264"/>
      <c r="CE18" s="265"/>
      <c r="CF18" s="267"/>
      <c r="CG18" s="264"/>
      <c r="CH18" s="318"/>
      <c r="CI18" s="270"/>
      <c r="CJ18" s="264"/>
      <c r="CK18" s="272"/>
      <c r="CL18" s="264"/>
      <c r="CM18" s="374"/>
      <c r="CN18" s="273"/>
      <c r="CO18" s="274"/>
      <c r="CP18" s="275">
        <f t="shared" si="1"/>
        <v>0</v>
      </c>
      <c r="CQ18" s="265"/>
      <c r="CR18" s="276"/>
      <c r="CS18" s="265"/>
      <c r="CT18" s="276"/>
      <c r="CU18" s="265"/>
      <c r="CV18" s="276"/>
      <c r="CW18" s="265"/>
      <c r="CX18" s="276"/>
      <c r="CY18" s="265"/>
      <c r="CZ18" s="276"/>
      <c r="DA18" s="265"/>
      <c r="DB18" s="276"/>
      <c r="DC18" s="265"/>
      <c r="DD18" s="276"/>
      <c r="DE18" s="265"/>
      <c r="DF18" s="276"/>
      <c r="DG18" s="265"/>
      <c r="DH18" s="276"/>
      <c r="DI18" s="265"/>
      <c r="DJ18" s="276"/>
      <c r="DK18" s="265"/>
      <c r="DL18" s="276"/>
      <c r="DM18" s="265"/>
      <c r="DN18" s="276"/>
      <c r="DO18" s="265"/>
      <c r="DP18" s="276"/>
      <c r="DQ18" s="264"/>
      <c r="DR18" s="273"/>
      <c r="DS18" s="334"/>
      <c r="DT18" s="273"/>
      <c r="DU18" s="334"/>
      <c r="DV18" s="584"/>
      <c r="DW18" s="334"/>
      <c r="DX18" s="277"/>
      <c r="DY18" s="264"/>
      <c r="DZ18" s="318"/>
      <c r="EA18" s="264"/>
      <c r="EB18" s="578"/>
      <c r="EC18" s="264"/>
      <c r="ED18" s="278"/>
      <c r="EE18" s="264"/>
      <c r="EF18" s="406"/>
      <c r="EG18" s="96"/>
      <c r="EH18" s="279"/>
      <c r="EI18" s="251">
        <f>SUMPRODUCT(D18:EH18,'Odisha R'!D18:EH18)</f>
        <v>0</v>
      </c>
      <c r="EJ18" s="3" t="s">
        <v>1044</v>
      </c>
      <c r="EK18" s="3"/>
      <c r="ER18" s="64" t="s">
        <v>34</v>
      </c>
      <c r="ES18" s="61" t="str">
        <f t="shared" si="0"/>
        <v>Farhat Firdos</v>
      </c>
      <c r="ET18" s="24">
        <f t="shared" si="2"/>
        <v>0</v>
      </c>
    </row>
    <row r="19" spans="2:150" ht="15" customHeight="1">
      <c r="B19" s="69">
        <f t="shared" si="3"/>
        <v>14</v>
      </c>
      <c r="C19" s="61" t="s">
        <v>180</v>
      </c>
      <c r="D19" s="262"/>
      <c r="E19" s="263"/>
      <c r="F19" s="264"/>
      <c r="G19" s="262"/>
      <c r="H19" s="263"/>
      <c r="I19" s="264"/>
      <c r="J19" s="322"/>
      <c r="K19" s="263"/>
      <c r="L19" s="264"/>
      <c r="M19" s="322"/>
      <c r="N19" s="263"/>
      <c r="O19" s="264"/>
      <c r="P19" s="416"/>
      <c r="Q19" s="263"/>
      <c r="R19" s="264"/>
      <c r="S19" s="265"/>
      <c r="T19" s="263"/>
      <c r="U19" s="264"/>
      <c r="V19" s="425"/>
      <c r="W19" s="263"/>
      <c r="X19" s="264"/>
      <c r="Y19" s="262"/>
      <c r="Z19" s="264"/>
      <c r="AA19" s="381"/>
      <c r="AB19" s="265"/>
      <c r="AC19" s="266"/>
      <c r="AD19" s="264"/>
      <c r="AE19" s="361"/>
      <c r="AF19" s="266"/>
      <c r="AG19" s="264"/>
      <c r="AH19" s="262"/>
      <c r="AI19" s="267"/>
      <c r="AJ19" s="264"/>
      <c r="AK19" s="262"/>
      <c r="AL19" s="267"/>
      <c r="AM19" s="264"/>
      <c r="AN19" s="262"/>
      <c r="AO19" s="267"/>
      <c r="AP19" s="264"/>
      <c r="AQ19" s="262"/>
      <c r="AR19" s="267"/>
      <c r="AS19" s="264"/>
      <c r="AT19" s="388">
        <v>3</v>
      </c>
      <c r="AU19" s="268">
        <v>2</v>
      </c>
      <c r="AV19" s="265"/>
      <c r="AW19" s="266"/>
      <c r="AX19" s="264"/>
      <c r="AY19" s="265"/>
      <c r="AZ19" s="266"/>
      <c r="BA19" s="264"/>
      <c r="BB19" s="262"/>
      <c r="BC19" s="267"/>
      <c r="BD19" s="264"/>
      <c r="BE19" s="262"/>
      <c r="BF19" s="267"/>
      <c r="BG19" s="264"/>
      <c r="BH19" s="262"/>
      <c r="BI19" s="267"/>
      <c r="BJ19" s="264"/>
      <c r="BK19" s="388"/>
      <c r="BL19" s="453"/>
      <c r="BM19" s="262"/>
      <c r="BN19" s="267"/>
      <c r="BO19" s="264"/>
      <c r="BP19" s="266"/>
      <c r="BQ19" s="267"/>
      <c r="BR19" s="264"/>
      <c r="BS19" s="269"/>
      <c r="BT19" s="270"/>
      <c r="BU19" s="264"/>
      <c r="BV19" s="281"/>
      <c r="BW19" s="270"/>
      <c r="BX19" s="264"/>
      <c r="BY19" s="271"/>
      <c r="BZ19" s="270"/>
      <c r="CA19" s="264"/>
      <c r="CB19" s="265"/>
      <c r="CC19" s="270"/>
      <c r="CD19" s="264"/>
      <c r="CE19" s="265"/>
      <c r="CF19" s="267"/>
      <c r="CG19" s="264"/>
      <c r="CH19" s="318"/>
      <c r="CI19" s="270"/>
      <c r="CJ19" s="264"/>
      <c r="CK19" s="272"/>
      <c r="CL19" s="264"/>
      <c r="CM19" s="374"/>
      <c r="CN19" s="273"/>
      <c r="CO19" s="274"/>
      <c r="CP19" s="275">
        <f t="shared" si="1"/>
        <v>0</v>
      </c>
      <c r="CQ19" s="265"/>
      <c r="CR19" s="276"/>
      <c r="CS19" s="265"/>
      <c r="CT19" s="276"/>
      <c r="CU19" s="265"/>
      <c r="CV19" s="276"/>
      <c r="CW19" s="265"/>
      <c r="CX19" s="276"/>
      <c r="CY19" s="265"/>
      <c r="CZ19" s="276"/>
      <c r="DA19" s="265"/>
      <c r="DB19" s="276"/>
      <c r="DC19" s="265"/>
      <c r="DD19" s="276"/>
      <c r="DE19" s="265"/>
      <c r="DF19" s="276"/>
      <c r="DG19" s="265"/>
      <c r="DH19" s="276"/>
      <c r="DI19" s="265"/>
      <c r="DJ19" s="276"/>
      <c r="DK19" s="265"/>
      <c r="DL19" s="276"/>
      <c r="DM19" s="265"/>
      <c r="DN19" s="276"/>
      <c r="DO19" s="265"/>
      <c r="DP19" s="276"/>
      <c r="DQ19" s="264"/>
      <c r="DR19" s="273"/>
      <c r="DS19" s="334"/>
      <c r="DT19" s="273"/>
      <c r="DU19" s="334"/>
      <c r="DV19" s="584"/>
      <c r="DW19" s="334"/>
      <c r="DX19" s="277"/>
      <c r="DY19" s="264"/>
      <c r="DZ19" s="318"/>
      <c r="EA19" s="264"/>
      <c r="EB19" s="578"/>
      <c r="EC19" s="264"/>
      <c r="ED19" s="278"/>
      <c r="EE19" s="264"/>
      <c r="EF19" s="406"/>
      <c r="EG19" s="96"/>
      <c r="EH19" s="279"/>
      <c r="EI19" s="251">
        <f>SUMPRODUCT(D19:EH19,'Odisha R'!D19:EH19)</f>
        <v>3105</v>
      </c>
      <c r="EJ19" s="3" t="s">
        <v>1040</v>
      </c>
      <c r="EK19" s="3"/>
      <c r="ER19" s="64" t="s">
        <v>35</v>
      </c>
      <c r="ES19" s="61" t="str">
        <f t="shared" si="0"/>
        <v>Janki Agro Food</v>
      </c>
      <c r="ET19" s="24">
        <f t="shared" si="2"/>
        <v>3105</v>
      </c>
    </row>
    <row r="20" spans="2:150" ht="15" hidden="1" customHeight="1">
      <c r="B20" s="69">
        <f t="shared" si="3"/>
        <v>15</v>
      </c>
      <c r="C20" s="61" t="s">
        <v>134</v>
      </c>
      <c r="D20" s="262"/>
      <c r="E20" s="263"/>
      <c r="F20" s="264"/>
      <c r="G20" s="262"/>
      <c r="H20" s="263"/>
      <c r="I20" s="264"/>
      <c r="J20" s="322"/>
      <c r="K20" s="263"/>
      <c r="L20" s="264"/>
      <c r="M20" s="322"/>
      <c r="N20" s="263"/>
      <c r="O20" s="264"/>
      <c r="P20" s="416"/>
      <c r="Q20" s="263"/>
      <c r="R20" s="264"/>
      <c r="S20" s="265"/>
      <c r="T20" s="263"/>
      <c r="U20" s="264"/>
      <c r="V20" s="425"/>
      <c r="W20" s="263"/>
      <c r="X20" s="264"/>
      <c r="Y20" s="262"/>
      <c r="Z20" s="264"/>
      <c r="AA20" s="381"/>
      <c r="AB20" s="265"/>
      <c r="AC20" s="266"/>
      <c r="AD20" s="264"/>
      <c r="AE20" s="361"/>
      <c r="AF20" s="266"/>
      <c r="AG20" s="264"/>
      <c r="AH20" s="262"/>
      <c r="AI20" s="267"/>
      <c r="AJ20" s="264"/>
      <c r="AK20" s="262"/>
      <c r="AL20" s="267"/>
      <c r="AM20" s="264"/>
      <c r="AN20" s="262"/>
      <c r="AO20" s="267"/>
      <c r="AP20" s="264"/>
      <c r="AQ20" s="262"/>
      <c r="AR20" s="267"/>
      <c r="AS20" s="264"/>
      <c r="AT20" s="388"/>
      <c r="AU20" s="268"/>
      <c r="AV20" s="265"/>
      <c r="AW20" s="266"/>
      <c r="AX20" s="264"/>
      <c r="AY20" s="265"/>
      <c r="AZ20" s="266"/>
      <c r="BA20" s="264"/>
      <c r="BB20" s="262"/>
      <c r="BC20" s="267"/>
      <c r="BD20" s="264"/>
      <c r="BE20" s="262"/>
      <c r="BF20" s="267"/>
      <c r="BG20" s="264"/>
      <c r="BH20" s="262"/>
      <c r="BI20" s="267"/>
      <c r="BJ20" s="264"/>
      <c r="BK20" s="388"/>
      <c r="BL20" s="453"/>
      <c r="BM20" s="262"/>
      <c r="BN20" s="267"/>
      <c r="BO20" s="264"/>
      <c r="BP20" s="266"/>
      <c r="BQ20" s="267"/>
      <c r="BR20" s="264"/>
      <c r="BS20" s="269"/>
      <c r="BT20" s="270"/>
      <c r="BU20" s="264"/>
      <c r="BV20" s="281"/>
      <c r="BW20" s="270"/>
      <c r="BX20" s="264"/>
      <c r="BY20" s="271"/>
      <c r="BZ20" s="270"/>
      <c r="CA20" s="264"/>
      <c r="CB20" s="265"/>
      <c r="CC20" s="270"/>
      <c r="CD20" s="264"/>
      <c r="CE20" s="265"/>
      <c r="CF20" s="267"/>
      <c r="CG20" s="264"/>
      <c r="CH20" s="318"/>
      <c r="CI20" s="270"/>
      <c r="CJ20" s="264"/>
      <c r="CK20" s="272"/>
      <c r="CL20" s="264"/>
      <c r="CM20" s="374"/>
      <c r="CN20" s="273"/>
      <c r="CO20" s="274"/>
      <c r="CP20" s="275">
        <f t="shared" si="1"/>
        <v>0</v>
      </c>
      <c r="CQ20" s="265"/>
      <c r="CR20" s="276"/>
      <c r="CS20" s="265"/>
      <c r="CT20" s="276"/>
      <c r="CU20" s="265"/>
      <c r="CV20" s="276"/>
      <c r="CW20" s="265"/>
      <c r="CX20" s="276"/>
      <c r="CY20" s="265"/>
      <c r="CZ20" s="276"/>
      <c r="DA20" s="265"/>
      <c r="DB20" s="276"/>
      <c r="DC20" s="265"/>
      <c r="DD20" s="276"/>
      <c r="DE20" s="265"/>
      <c r="DF20" s="276"/>
      <c r="DG20" s="265"/>
      <c r="DH20" s="276"/>
      <c r="DI20" s="265"/>
      <c r="DJ20" s="276"/>
      <c r="DK20" s="265"/>
      <c r="DL20" s="276"/>
      <c r="DM20" s="265"/>
      <c r="DN20" s="276"/>
      <c r="DO20" s="265"/>
      <c r="DP20" s="276"/>
      <c r="DQ20" s="264"/>
      <c r="DR20" s="273"/>
      <c r="DS20" s="334"/>
      <c r="DT20" s="273"/>
      <c r="DU20" s="334"/>
      <c r="DV20" s="584"/>
      <c r="DW20" s="334"/>
      <c r="DX20" s="277"/>
      <c r="DY20" s="264"/>
      <c r="DZ20" s="318"/>
      <c r="EA20" s="264"/>
      <c r="EB20" s="578"/>
      <c r="EC20" s="264"/>
      <c r="ED20" s="278"/>
      <c r="EE20" s="264"/>
      <c r="EF20" s="406"/>
      <c r="EG20" s="96"/>
      <c r="EH20" s="279"/>
      <c r="EI20" s="251">
        <f>SUMPRODUCT(D20:EH20,'Odisha R'!D20:EH20)</f>
        <v>0</v>
      </c>
      <c r="EJ20" s="3" t="s">
        <v>1046</v>
      </c>
      <c r="EK20" s="3"/>
      <c r="ER20" s="64" t="s">
        <v>36</v>
      </c>
      <c r="ES20" s="61" t="str">
        <f t="shared" si="0"/>
        <v>Jitendriya Sarangi</v>
      </c>
      <c r="ET20" s="24">
        <f t="shared" si="2"/>
        <v>0</v>
      </c>
    </row>
    <row r="21" spans="2:150" ht="15" hidden="1" customHeight="1">
      <c r="B21" s="69">
        <f t="shared" si="3"/>
        <v>16</v>
      </c>
      <c r="C21" s="61" t="s">
        <v>152</v>
      </c>
      <c r="D21" s="262"/>
      <c r="E21" s="263"/>
      <c r="F21" s="264"/>
      <c r="G21" s="262"/>
      <c r="H21" s="263"/>
      <c r="I21" s="264"/>
      <c r="J21" s="322"/>
      <c r="K21" s="263"/>
      <c r="L21" s="264"/>
      <c r="M21" s="322"/>
      <c r="N21" s="263"/>
      <c r="O21" s="264"/>
      <c r="P21" s="416"/>
      <c r="Q21" s="263"/>
      <c r="R21" s="264"/>
      <c r="S21" s="265"/>
      <c r="T21" s="263"/>
      <c r="U21" s="264"/>
      <c r="V21" s="425"/>
      <c r="W21" s="263"/>
      <c r="X21" s="264"/>
      <c r="Y21" s="262"/>
      <c r="Z21" s="264"/>
      <c r="AA21" s="381"/>
      <c r="AB21" s="265"/>
      <c r="AC21" s="266"/>
      <c r="AD21" s="264"/>
      <c r="AE21" s="361"/>
      <c r="AF21" s="266"/>
      <c r="AG21" s="264"/>
      <c r="AH21" s="262"/>
      <c r="AI21" s="267"/>
      <c r="AJ21" s="264"/>
      <c r="AK21" s="262"/>
      <c r="AL21" s="267"/>
      <c r="AM21" s="264"/>
      <c r="AN21" s="262"/>
      <c r="AO21" s="267"/>
      <c r="AP21" s="264"/>
      <c r="AQ21" s="262"/>
      <c r="AR21" s="267"/>
      <c r="AS21" s="264"/>
      <c r="AT21" s="388"/>
      <c r="AU21" s="268"/>
      <c r="AV21" s="265"/>
      <c r="AW21" s="266"/>
      <c r="AX21" s="264"/>
      <c r="AY21" s="265"/>
      <c r="AZ21" s="266"/>
      <c r="BA21" s="264"/>
      <c r="BB21" s="262"/>
      <c r="BC21" s="267"/>
      <c r="BD21" s="264"/>
      <c r="BE21" s="262"/>
      <c r="BF21" s="267"/>
      <c r="BG21" s="264"/>
      <c r="BH21" s="262"/>
      <c r="BI21" s="267"/>
      <c r="BJ21" s="264"/>
      <c r="BK21" s="388"/>
      <c r="BL21" s="453"/>
      <c r="BM21" s="262"/>
      <c r="BN21" s="267"/>
      <c r="BO21" s="264"/>
      <c r="BP21" s="266"/>
      <c r="BQ21" s="267"/>
      <c r="BR21" s="264"/>
      <c r="BS21" s="269"/>
      <c r="BT21" s="270"/>
      <c r="BU21" s="264"/>
      <c r="BV21" s="281"/>
      <c r="BW21" s="270"/>
      <c r="BX21" s="264"/>
      <c r="BY21" s="271"/>
      <c r="BZ21" s="270"/>
      <c r="CA21" s="264"/>
      <c r="CB21" s="265"/>
      <c r="CC21" s="270"/>
      <c r="CD21" s="264"/>
      <c r="CE21" s="265"/>
      <c r="CF21" s="267"/>
      <c r="CG21" s="264"/>
      <c r="CH21" s="318"/>
      <c r="CI21" s="270"/>
      <c r="CJ21" s="264"/>
      <c r="CK21" s="272"/>
      <c r="CL21" s="264"/>
      <c r="CM21" s="374"/>
      <c r="CN21" s="273"/>
      <c r="CO21" s="274"/>
      <c r="CP21" s="275">
        <f t="shared" si="1"/>
        <v>0</v>
      </c>
      <c r="CQ21" s="265"/>
      <c r="CR21" s="276"/>
      <c r="CS21" s="265"/>
      <c r="CT21" s="276"/>
      <c r="CU21" s="265"/>
      <c r="CV21" s="276"/>
      <c r="CW21" s="265"/>
      <c r="CX21" s="276"/>
      <c r="CY21" s="265"/>
      <c r="CZ21" s="276"/>
      <c r="DA21" s="265"/>
      <c r="DB21" s="276"/>
      <c r="DC21" s="265"/>
      <c r="DD21" s="276"/>
      <c r="DE21" s="265"/>
      <c r="DF21" s="276"/>
      <c r="DG21" s="265"/>
      <c r="DH21" s="276"/>
      <c r="DI21" s="265"/>
      <c r="DJ21" s="276"/>
      <c r="DK21" s="265"/>
      <c r="DL21" s="276"/>
      <c r="DM21" s="265"/>
      <c r="DN21" s="276"/>
      <c r="DO21" s="265"/>
      <c r="DP21" s="276"/>
      <c r="DQ21" s="264"/>
      <c r="DR21" s="273"/>
      <c r="DS21" s="334"/>
      <c r="DT21" s="273"/>
      <c r="DU21" s="334"/>
      <c r="DV21" s="584"/>
      <c r="DW21" s="334"/>
      <c r="DX21" s="277"/>
      <c r="DY21" s="264"/>
      <c r="DZ21" s="318"/>
      <c r="EA21" s="264"/>
      <c r="EB21" s="578"/>
      <c r="EC21" s="264"/>
      <c r="ED21" s="278"/>
      <c r="EE21" s="264"/>
      <c r="EF21" s="406"/>
      <c r="EG21" s="96"/>
      <c r="EH21" s="279"/>
      <c r="EI21" s="251">
        <f>SUMPRODUCT(D21:EH21,'Odisha R'!D21:EH21)</f>
        <v>0</v>
      </c>
      <c r="EJ21" s="3" t="s">
        <v>1044</v>
      </c>
      <c r="EK21" s="3"/>
      <c r="ER21" s="64" t="s">
        <v>37</v>
      </c>
      <c r="ES21" s="61" t="str">
        <f t="shared" si="0"/>
        <v>Kamla Devi Agarwal</v>
      </c>
      <c r="ET21" s="24">
        <f t="shared" si="2"/>
        <v>0</v>
      </c>
    </row>
    <row r="22" spans="2:150" ht="15" customHeight="1">
      <c r="B22" s="69">
        <f t="shared" si="3"/>
        <v>17</v>
      </c>
      <c r="C22" s="61" t="s">
        <v>153</v>
      </c>
      <c r="D22" s="262"/>
      <c r="E22" s="263"/>
      <c r="F22" s="264"/>
      <c r="G22" s="262"/>
      <c r="H22" s="263"/>
      <c r="I22" s="264"/>
      <c r="J22" s="322"/>
      <c r="K22" s="263"/>
      <c r="L22" s="264"/>
      <c r="M22" s="322"/>
      <c r="N22" s="263"/>
      <c r="O22" s="264"/>
      <c r="P22" s="416"/>
      <c r="Q22" s="263"/>
      <c r="R22" s="264"/>
      <c r="S22" s="265"/>
      <c r="T22" s="263"/>
      <c r="U22" s="264"/>
      <c r="V22" s="425"/>
      <c r="W22" s="263"/>
      <c r="X22" s="264"/>
      <c r="Y22" s="262"/>
      <c r="Z22" s="264"/>
      <c r="AA22" s="381"/>
      <c r="AB22" s="265"/>
      <c r="AC22" s="266"/>
      <c r="AD22" s="264"/>
      <c r="AE22" s="361"/>
      <c r="AF22" s="266"/>
      <c r="AG22" s="264"/>
      <c r="AH22" s="262"/>
      <c r="AI22" s="267"/>
      <c r="AJ22" s="264"/>
      <c r="AK22" s="262"/>
      <c r="AL22" s="267"/>
      <c r="AM22" s="264"/>
      <c r="AN22" s="262"/>
      <c r="AO22" s="267"/>
      <c r="AP22" s="264"/>
      <c r="AQ22" s="262"/>
      <c r="AR22" s="267"/>
      <c r="AS22" s="264"/>
      <c r="AT22" s="388">
        <v>5</v>
      </c>
      <c r="AU22" s="268">
        <v>5</v>
      </c>
      <c r="AV22" s="265"/>
      <c r="AW22" s="266"/>
      <c r="AX22" s="264"/>
      <c r="AY22" s="265"/>
      <c r="AZ22" s="266"/>
      <c r="BA22" s="264"/>
      <c r="BB22" s="262"/>
      <c r="BC22" s="267"/>
      <c r="BD22" s="264"/>
      <c r="BE22" s="262"/>
      <c r="BF22" s="267"/>
      <c r="BG22" s="264"/>
      <c r="BH22" s="262"/>
      <c r="BI22" s="267"/>
      <c r="BJ22" s="264"/>
      <c r="BK22" s="388"/>
      <c r="BL22" s="453"/>
      <c r="BM22" s="262"/>
      <c r="BN22" s="267"/>
      <c r="BO22" s="264"/>
      <c r="BP22" s="266"/>
      <c r="BQ22" s="267"/>
      <c r="BR22" s="264"/>
      <c r="BS22" s="269"/>
      <c r="BT22" s="270"/>
      <c r="BU22" s="264"/>
      <c r="BV22" s="281"/>
      <c r="BW22" s="270"/>
      <c r="BX22" s="264"/>
      <c r="BY22" s="271"/>
      <c r="BZ22" s="270"/>
      <c r="CA22" s="264"/>
      <c r="CB22" s="265"/>
      <c r="CC22" s="270"/>
      <c r="CD22" s="264"/>
      <c r="CE22" s="265"/>
      <c r="CF22" s="267"/>
      <c r="CG22" s="264"/>
      <c r="CH22" s="318"/>
      <c r="CI22" s="270"/>
      <c r="CJ22" s="264"/>
      <c r="CK22" s="272"/>
      <c r="CL22" s="264"/>
      <c r="CM22" s="374"/>
      <c r="CN22" s="273"/>
      <c r="CO22" s="274"/>
      <c r="CP22" s="275">
        <f t="shared" si="1"/>
        <v>0</v>
      </c>
      <c r="CQ22" s="265"/>
      <c r="CR22" s="276"/>
      <c r="CS22" s="265"/>
      <c r="CT22" s="276"/>
      <c r="CU22" s="265"/>
      <c r="CV22" s="276"/>
      <c r="CW22" s="265"/>
      <c r="CX22" s="276"/>
      <c r="CY22" s="265"/>
      <c r="CZ22" s="276"/>
      <c r="DA22" s="265"/>
      <c r="DB22" s="276"/>
      <c r="DC22" s="265"/>
      <c r="DD22" s="276"/>
      <c r="DE22" s="265"/>
      <c r="DF22" s="276"/>
      <c r="DG22" s="265"/>
      <c r="DH22" s="276"/>
      <c r="DI22" s="265"/>
      <c r="DJ22" s="276"/>
      <c r="DK22" s="265"/>
      <c r="DL22" s="276"/>
      <c r="DM22" s="265"/>
      <c r="DN22" s="276"/>
      <c r="DO22" s="265"/>
      <c r="DP22" s="276"/>
      <c r="DQ22" s="264"/>
      <c r="DR22" s="273"/>
      <c r="DS22" s="334"/>
      <c r="DT22" s="273"/>
      <c r="DU22" s="334"/>
      <c r="DV22" s="584"/>
      <c r="DW22" s="334"/>
      <c r="DX22" s="277"/>
      <c r="DY22" s="264"/>
      <c r="DZ22" s="318"/>
      <c r="EA22" s="264"/>
      <c r="EB22" s="578"/>
      <c r="EC22" s="264"/>
      <c r="ED22" s="278"/>
      <c r="EE22" s="264"/>
      <c r="EF22" s="406"/>
      <c r="EG22" s="96"/>
      <c r="EH22" s="279"/>
      <c r="EI22" s="251">
        <f>SUMPRODUCT(D22:EH22,'Odisha R'!D22:EH22)</f>
        <v>6925</v>
      </c>
      <c r="EJ22" s="3" t="s">
        <v>1047</v>
      </c>
      <c r="EK22" s="3"/>
      <c r="ER22" s="64" t="s">
        <v>38</v>
      </c>
      <c r="ES22" s="61" t="str">
        <f t="shared" si="0"/>
        <v>Markanda Sarangi</v>
      </c>
      <c r="ET22" s="24">
        <f t="shared" si="2"/>
        <v>6925</v>
      </c>
    </row>
    <row r="23" spans="2:150" ht="15" customHeight="1">
      <c r="B23" s="69">
        <f t="shared" si="3"/>
        <v>18</v>
      </c>
      <c r="C23" s="61" t="s">
        <v>903</v>
      </c>
      <c r="D23" s="262"/>
      <c r="E23" s="263"/>
      <c r="F23" s="264"/>
      <c r="G23" s="262"/>
      <c r="H23" s="263"/>
      <c r="I23" s="264"/>
      <c r="J23" s="322"/>
      <c r="K23" s="263"/>
      <c r="L23" s="264"/>
      <c r="M23" s="322"/>
      <c r="N23" s="263"/>
      <c r="O23" s="264"/>
      <c r="P23" s="416"/>
      <c r="Q23" s="263"/>
      <c r="R23" s="264"/>
      <c r="S23" s="265"/>
      <c r="T23" s="263"/>
      <c r="U23" s="264"/>
      <c r="V23" s="425"/>
      <c r="W23" s="263"/>
      <c r="X23" s="264"/>
      <c r="Y23" s="262"/>
      <c r="Z23" s="264"/>
      <c r="AA23" s="381"/>
      <c r="AB23" s="265"/>
      <c r="AC23" s="266"/>
      <c r="AD23" s="264"/>
      <c r="AE23" s="361"/>
      <c r="AF23" s="266"/>
      <c r="AG23" s="264"/>
      <c r="AH23" s="262"/>
      <c r="AI23" s="267"/>
      <c r="AJ23" s="264"/>
      <c r="AK23" s="262"/>
      <c r="AL23" s="267"/>
      <c r="AM23" s="264"/>
      <c r="AN23" s="262">
        <v>3</v>
      </c>
      <c r="AO23" s="267"/>
      <c r="AP23" s="264"/>
      <c r="AQ23" s="262"/>
      <c r="AR23" s="267"/>
      <c r="AS23" s="264"/>
      <c r="AT23" s="388"/>
      <c r="AU23" s="268"/>
      <c r="AV23" s="265"/>
      <c r="AW23" s="266"/>
      <c r="AX23" s="264"/>
      <c r="AY23" s="265"/>
      <c r="AZ23" s="266"/>
      <c r="BA23" s="264"/>
      <c r="BB23" s="262"/>
      <c r="BC23" s="267"/>
      <c r="BD23" s="264"/>
      <c r="BE23" s="262"/>
      <c r="BF23" s="267"/>
      <c r="BG23" s="264"/>
      <c r="BH23" s="262"/>
      <c r="BI23" s="267"/>
      <c r="BJ23" s="264"/>
      <c r="BK23" s="388"/>
      <c r="BL23" s="453"/>
      <c r="BM23" s="262"/>
      <c r="BN23" s="267"/>
      <c r="BO23" s="264"/>
      <c r="BP23" s="266"/>
      <c r="BQ23" s="267"/>
      <c r="BR23" s="264"/>
      <c r="BS23" s="269"/>
      <c r="BT23" s="270"/>
      <c r="BU23" s="264"/>
      <c r="BV23" s="281"/>
      <c r="BW23" s="270"/>
      <c r="BX23" s="264"/>
      <c r="BY23" s="271"/>
      <c r="BZ23" s="270"/>
      <c r="CA23" s="264"/>
      <c r="CB23" s="265"/>
      <c r="CC23" s="270"/>
      <c r="CD23" s="264"/>
      <c r="CE23" s="265"/>
      <c r="CF23" s="267"/>
      <c r="CG23" s="264"/>
      <c r="CH23" s="318"/>
      <c r="CI23" s="270"/>
      <c r="CJ23" s="264"/>
      <c r="CK23" s="272"/>
      <c r="CL23" s="264"/>
      <c r="CM23" s="374"/>
      <c r="CN23" s="273"/>
      <c r="CO23" s="274"/>
      <c r="CP23" s="275">
        <f t="shared" si="1"/>
        <v>0</v>
      </c>
      <c r="CQ23" s="265"/>
      <c r="CR23" s="276"/>
      <c r="CS23" s="265"/>
      <c r="CT23" s="276"/>
      <c r="CU23" s="265"/>
      <c r="CV23" s="276"/>
      <c r="CW23" s="265"/>
      <c r="CX23" s="276"/>
      <c r="CY23" s="265"/>
      <c r="CZ23" s="276"/>
      <c r="DA23" s="265"/>
      <c r="DB23" s="276"/>
      <c r="DC23" s="265"/>
      <c r="DD23" s="276"/>
      <c r="DE23" s="265"/>
      <c r="DF23" s="276"/>
      <c r="DG23" s="265"/>
      <c r="DH23" s="276"/>
      <c r="DI23" s="265"/>
      <c r="DJ23" s="276"/>
      <c r="DK23" s="265"/>
      <c r="DL23" s="276"/>
      <c r="DM23" s="265"/>
      <c r="DN23" s="276"/>
      <c r="DO23" s="265"/>
      <c r="DP23" s="276"/>
      <c r="DQ23" s="264"/>
      <c r="DR23" s="273"/>
      <c r="DS23" s="334"/>
      <c r="DT23" s="273"/>
      <c r="DU23" s="334"/>
      <c r="DV23" s="584"/>
      <c r="DW23" s="334"/>
      <c r="DX23" s="277"/>
      <c r="DY23" s="264"/>
      <c r="DZ23" s="318"/>
      <c r="EA23" s="264"/>
      <c r="EB23" s="578"/>
      <c r="EC23" s="264"/>
      <c r="ED23" s="278"/>
      <c r="EE23" s="264"/>
      <c r="EF23" s="406"/>
      <c r="EG23" s="96"/>
      <c r="EH23" s="279"/>
      <c r="EI23" s="251">
        <f>SUMPRODUCT(D23:EH23,'Odisha R'!D23:EH23)</f>
        <v>2340</v>
      </c>
      <c r="EJ23" s="3" t="s">
        <v>1047</v>
      </c>
      <c r="EK23" s="3"/>
      <c r="ER23" s="64" t="s">
        <v>39</v>
      </c>
      <c r="ES23" s="61" t="str">
        <f t="shared" si="0"/>
        <v>S K  Milk Parlour</v>
      </c>
      <c r="ET23" s="24">
        <f t="shared" si="2"/>
        <v>2340</v>
      </c>
    </row>
    <row r="24" spans="2:150" ht="15" hidden="1" customHeight="1">
      <c r="B24" s="69">
        <f t="shared" si="3"/>
        <v>19</v>
      </c>
      <c r="C24" s="61" t="s">
        <v>163</v>
      </c>
      <c r="D24" s="262"/>
      <c r="E24" s="263"/>
      <c r="F24" s="264"/>
      <c r="G24" s="262"/>
      <c r="H24" s="263"/>
      <c r="I24" s="264"/>
      <c r="J24" s="322"/>
      <c r="K24" s="263"/>
      <c r="L24" s="264"/>
      <c r="M24" s="322"/>
      <c r="N24" s="263"/>
      <c r="O24" s="264"/>
      <c r="P24" s="416"/>
      <c r="Q24" s="263"/>
      <c r="R24" s="264"/>
      <c r="S24" s="265"/>
      <c r="T24" s="263"/>
      <c r="U24" s="264"/>
      <c r="V24" s="425"/>
      <c r="W24" s="263"/>
      <c r="X24" s="264"/>
      <c r="Y24" s="262"/>
      <c r="Z24" s="264"/>
      <c r="AA24" s="381"/>
      <c r="AB24" s="265"/>
      <c r="AC24" s="266"/>
      <c r="AD24" s="264"/>
      <c r="AE24" s="361"/>
      <c r="AF24" s="266"/>
      <c r="AG24" s="264"/>
      <c r="AH24" s="262"/>
      <c r="AI24" s="267"/>
      <c r="AJ24" s="264"/>
      <c r="AK24" s="262"/>
      <c r="AL24" s="267"/>
      <c r="AM24" s="264"/>
      <c r="AN24" s="262"/>
      <c r="AO24" s="267"/>
      <c r="AP24" s="264"/>
      <c r="AQ24" s="262"/>
      <c r="AR24" s="267"/>
      <c r="AS24" s="264"/>
      <c r="AT24" s="388"/>
      <c r="AU24" s="268"/>
      <c r="AV24" s="265"/>
      <c r="AW24" s="266"/>
      <c r="AX24" s="264"/>
      <c r="AY24" s="265"/>
      <c r="AZ24" s="266"/>
      <c r="BA24" s="264"/>
      <c r="BB24" s="262"/>
      <c r="BC24" s="267"/>
      <c r="BD24" s="264"/>
      <c r="BE24" s="262"/>
      <c r="BF24" s="267"/>
      <c r="BG24" s="264"/>
      <c r="BH24" s="262"/>
      <c r="BI24" s="267"/>
      <c r="BJ24" s="264"/>
      <c r="BK24" s="388"/>
      <c r="BL24" s="453"/>
      <c r="BM24" s="262"/>
      <c r="BN24" s="267"/>
      <c r="BO24" s="264"/>
      <c r="BP24" s="266"/>
      <c r="BQ24" s="267"/>
      <c r="BR24" s="264"/>
      <c r="BS24" s="269"/>
      <c r="BT24" s="270"/>
      <c r="BU24" s="264"/>
      <c r="BV24" s="281"/>
      <c r="BW24" s="270"/>
      <c r="BX24" s="264"/>
      <c r="BY24" s="271"/>
      <c r="BZ24" s="270"/>
      <c r="CA24" s="264"/>
      <c r="CB24" s="265"/>
      <c r="CC24" s="270"/>
      <c r="CD24" s="264"/>
      <c r="CE24" s="265"/>
      <c r="CF24" s="267"/>
      <c r="CG24" s="264"/>
      <c r="CH24" s="318"/>
      <c r="CI24" s="270"/>
      <c r="CJ24" s="264"/>
      <c r="CK24" s="272"/>
      <c r="CL24" s="264"/>
      <c r="CM24" s="374"/>
      <c r="CN24" s="273"/>
      <c r="CO24" s="274"/>
      <c r="CP24" s="275">
        <f t="shared" si="1"/>
        <v>0</v>
      </c>
      <c r="CQ24" s="265"/>
      <c r="CR24" s="276"/>
      <c r="CS24" s="265"/>
      <c r="CT24" s="276"/>
      <c r="CU24" s="265"/>
      <c r="CV24" s="276"/>
      <c r="CW24" s="265"/>
      <c r="CX24" s="276"/>
      <c r="CY24" s="265"/>
      <c r="CZ24" s="276"/>
      <c r="DA24" s="265"/>
      <c r="DB24" s="276"/>
      <c r="DC24" s="265"/>
      <c r="DD24" s="276"/>
      <c r="DE24" s="265"/>
      <c r="DF24" s="276"/>
      <c r="DG24" s="265"/>
      <c r="DH24" s="276"/>
      <c r="DI24" s="265"/>
      <c r="DJ24" s="276"/>
      <c r="DK24" s="265"/>
      <c r="DL24" s="276"/>
      <c r="DM24" s="265"/>
      <c r="DN24" s="276"/>
      <c r="DO24" s="265"/>
      <c r="DP24" s="276"/>
      <c r="DQ24" s="264"/>
      <c r="DR24" s="273"/>
      <c r="DS24" s="334"/>
      <c r="DT24" s="273"/>
      <c r="DU24" s="334"/>
      <c r="DV24" s="584"/>
      <c r="DW24" s="334"/>
      <c r="DX24" s="277"/>
      <c r="DY24" s="264"/>
      <c r="DZ24" s="318"/>
      <c r="EA24" s="264"/>
      <c r="EB24" s="578"/>
      <c r="EC24" s="264"/>
      <c r="ED24" s="278"/>
      <c r="EE24" s="264"/>
      <c r="EF24" s="406"/>
      <c r="EG24" s="96"/>
      <c r="EH24" s="279"/>
      <c r="EI24" s="251">
        <f>SUMPRODUCT(D24:EH24,'Odisha R'!D24:EH24)</f>
        <v>0</v>
      </c>
      <c r="EJ24" s="3" t="s">
        <v>1048</v>
      </c>
      <c r="EK24" s="3"/>
      <c r="ER24" s="64" t="s">
        <v>40</v>
      </c>
      <c r="ES24" s="61" t="str">
        <f t="shared" si="0"/>
        <v>Baijayanti Mala Mahapatra</v>
      </c>
      <c r="ET24" s="24">
        <f t="shared" si="2"/>
        <v>0</v>
      </c>
    </row>
    <row r="25" spans="2:150" ht="15" hidden="1" customHeight="1">
      <c r="B25" s="69">
        <f t="shared" si="3"/>
        <v>20</v>
      </c>
      <c r="C25" s="61" t="s">
        <v>357</v>
      </c>
      <c r="D25" s="262"/>
      <c r="E25" s="263"/>
      <c r="F25" s="264"/>
      <c r="G25" s="262"/>
      <c r="H25" s="263"/>
      <c r="I25" s="264"/>
      <c r="J25" s="322"/>
      <c r="K25" s="263"/>
      <c r="L25" s="264"/>
      <c r="M25" s="322"/>
      <c r="N25" s="263"/>
      <c r="O25" s="264"/>
      <c r="P25" s="416"/>
      <c r="Q25" s="263"/>
      <c r="R25" s="264"/>
      <c r="S25" s="265"/>
      <c r="T25" s="263"/>
      <c r="U25" s="264"/>
      <c r="V25" s="425"/>
      <c r="W25" s="263"/>
      <c r="X25" s="264"/>
      <c r="Y25" s="262"/>
      <c r="Z25" s="264"/>
      <c r="AA25" s="381"/>
      <c r="AB25" s="265"/>
      <c r="AC25" s="266"/>
      <c r="AD25" s="264"/>
      <c r="AE25" s="361"/>
      <c r="AF25" s="266"/>
      <c r="AG25" s="264"/>
      <c r="AH25" s="262"/>
      <c r="AI25" s="267"/>
      <c r="AJ25" s="264"/>
      <c r="AK25" s="262"/>
      <c r="AL25" s="267"/>
      <c r="AM25" s="264"/>
      <c r="AN25" s="262"/>
      <c r="AO25" s="267"/>
      <c r="AP25" s="264"/>
      <c r="AQ25" s="262"/>
      <c r="AR25" s="267"/>
      <c r="AS25" s="264"/>
      <c r="AT25" s="388"/>
      <c r="AU25" s="268"/>
      <c r="AV25" s="265"/>
      <c r="AW25" s="266"/>
      <c r="AX25" s="264"/>
      <c r="AY25" s="265"/>
      <c r="AZ25" s="266"/>
      <c r="BA25" s="264"/>
      <c r="BB25" s="262"/>
      <c r="BC25" s="267"/>
      <c r="BD25" s="264"/>
      <c r="BE25" s="262"/>
      <c r="BF25" s="267"/>
      <c r="BG25" s="264"/>
      <c r="BH25" s="262"/>
      <c r="BI25" s="267"/>
      <c r="BJ25" s="264"/>
      <c r="BK25" s="388"/>
      <c r="BL25" s="453"/>
      <c r="BM25" s="262"/>
      <c r="BN25" s="267"/>
      <c r="BO25" s="264"/>
      <c r="BP25" s="266"/>
      <c r="BQ25" s="267"/>
      <c r="BR25" s="264"/>
      <c r="BS25" s="269"/>
      <c r="BT25" s="270"/>
      <c r="BU25" s="264"/>
      <c r="BV25" s="281"/>
      <c r="BW25" s="270"/>
      <c r="BX25" s="264"/>
      <c r="BY25" s="271"/>
      <c r="BZ25" s="270"/>
      <c r="CA25" s="264"/>
      <c r="CB25" s="265"/>
      <c r="CC25" s="270"/>
      <c r="CD25" s="264"/>
      <c r="CE25" s="265"/>
      <c r="CF25" s="267"/>
      <c r="CG25" s="264"/>
      <c r="CH25" s="318"/>
      <c r="CI25" s="270"/>
      <c r="CJ25" s="264"/>
      <c r="CK25" s="272"/>
      <c r="CL25" s="264"/>
      <c r="CM25" s="374"/>
      <c r="CN25" s="273"/>
      <c r="CO25" s="274"/>
      <c r="CP25" s="275">
        <f t="shared" si="1"/>
        <v>0</v>
      </c>
      <c r="CQ25" s="265"/>
      <c r="CR25" s="276"/>
      <c r="CS25" s="265"/>
      <c r="CT25" s="276"/>
      <c r="CU25" s="265"/>
      <c r="CV25" s="276"/>
      <c r="CW25" s="265"/>
      <c r="CX25" s="276"/>
      <c r="CY25" s="265"/>
      <c r="CZ25" s="276"/>
      <c r="DA25" s="265"/>
      <c r="DB25" s="276"/>
      <c r="DC25" s="265"/>
      <c r="DD25" s="276"/>
      <c r="DE25" s="265"/>
      <c r="DF25" s="276"/>
      <c r="DG25" s="265"/>
      <c r="DH25" s="276"/>
      <c r="DI25" s="265"/>
      <c r="DJ25" s="276"/>
      <c r="DK25" s="265"/>
      <c r="DL25" s="276"/>
      <c r="DM25" s="265"/>
      <c r="DN25" s="276"/>
      <c r="DO25" s="265"/>
      <c r="DP25" s="276"/>
      <c r="DQ25" s="264"/>
      <c r="DR25" s="273"/>
      <c r="DS25" s="334"/>
      <c r="DT25" s="273"/>
      <c r="DU25" s="334"/>
      <c r="DV25" s="584"/>
      <c r="DW25" s="334"/>
      <c r="DX25" s="277"/>
      <c r="DY25" s="264"/>
      <c r="DZ25" s="318"/>
      <c r="EA25" s="264"/>
      <c r="EB25" s="578"/>
      <c r="EC25" s="264"/>
      <c r="ED25" s="278"/>
      <c r="EE25" s="264"/>
      <c r="EF25" s="406"/>
      <c r="EG25" s="96"/>
      <c r="EH25" s="279"/>
      <c r="EI25" s="251">
        <f>SUMPRODUCT(D25:EH25,'Odisha R'!D25:EH25)</f>
        <v>0</v>
      </c>
      <c r="EJ25" s="3" t="s">
        <v>1044</v>
      </c>
      <c r="EK25" s="3"/>
      <c r="ER25" s="64" t="s">
        <v>41</v>
      </c>
      <c r="ES25" s="61" t="str">
        <f t="shared" si="0"/>
        <v>Samarpan Barik</v>
      </c>
      <c r="ET25" s="24">
        <f t="shared" si="2"/>
        <v>0</v>
      </c>
    </row>
    <row r="26" spans="2:150" ht="15" hidden="1" customHeight="1">
      <c r="B26" s="69">
        <f t="shared" si="3"/>
        <v>21</v>
      </c>
      <c r="C26" s="90" t="s">
        <v>135</v>
      </c>
      <c r="D26" s="262"/>
      <c r="E26" s="263"/>
      <c r="F26" s="264"/>
      <c r="G26" s="262"/>
      <c r="H26" s="263"/>
      <c r="I26" s="264"/>
      <c r="J26" s="322"/>
      <c r="K26" s="263"/>
      <c r="L26" s="264"/>
      <c r="M26" s="322"/>
      <c r="N26" s="263"/>
      <c r="O26" s="264"/>
      <c r="P26" s="416"/>
      <c r="Q26" s="263"/>
      <c r="R26" s="264"/>
      <c r="S26" s="265"/>
      <c r="T26" s="263"/>
      <c r="U26" s="264"/>
      <c r="V26" s="425"/>
      <c r="W26" s="263"/>
      <c r="X26" s="264"/>
      <c r="Y26" s="262"/>
      <c r="Z26" s="264"/>
      <c r="AA26" s="381"/>
      <c r="AB26" s="265"/>
      <c r="AC26" s="266"/>
      <c r="AD26" s="264"/>
      <c r="AE26" s="361"/>
      <c r="AF26" s="266"/>
      <c r="AG26" s="264"/>
      <c r="AH26" s="262"/>
      <c r="AI26" s="267"/>
      <c r="AJ26" s="264"/>
      <c r="AK26" s="262"/>
      <c r="AL26" s="267"/>
      <c r="AM26" s="264"/>
      <c r="AN26" s="262"/>
      <c r="AO26" s="267"/>
      <c r="AP26" s="264"/>
      <c r="AQ26" s="262"/>
      <c r="AR26" s="267"/>
      <c r="AS26" s="264"/>
      <c r="AT26" s="388"/>
      <c r="AU26" s="268"/>
      <c r="AV26" s="265"/>
      <c r="AW26" s="266"/>
      <c r="AX26" s="264"/>
      <c r="AY26" s="265"/>
      <c r="AZ26" s="266"/>
      <c r="BA26" s="264"/>
      <c r="BB26" s="262"/>
      <c r="BC26" s="267"/>
      <c r="BD26" s="264"/>
      <c r="BE26" s="262"/>
      <c r="BF26" s="267"/>
      <c r="BG26" s="264"/>
      <c r="BH26" s="262"/>
      <c r="BI26" s="267"/>
      <c r="BJ26" s="264"/>
      <c r="BK26" s="388"/>
      <c r="BL26" s="453"/>
      <c r="BM26" s="262"/>
      <c r="BN26" s="267"/>
      <c r="BO26" s="264"/>
      <c r="BP26" s="266"/>
      <c r="BQ26" s="267"/>
      <c r="BR26" s="264"/>
      <c r="BS26" s="269"/>
      <c r="BT26" s="270"/>
      <c r="BU26" s="264"/>
      <c r="BV26" s="281"/>
      <c r="BW26" s="270"/>
      <c r="BX26" s="264"/>
      <c r="BY26" s="271"/>
      <c r="BZ26" s="270"/>
      <c r="CA26" s="264"/>
      <c r="CB26" s="265"/>
      <c r="CC26" s="270"/>
      <c r="CD26" s="264"/>
      <c r="CE26" s="265"/>
      <c r="CF26" s="267"/>
      <c r="CG26" s="264"/>
      <c r="CH26" s="318"/>
      <c r="CI26" s="270"/>
      <c r="CJ26" s="264"/>
      <c r="CK26" s="272"/>
      <c r="CL26" s="264"/>
      <c r="CM26" s="374"/>
      <c r="CN26" s="273"/>
      <c r="CO26" s="274"/>
      <c r="CP26" s="275">
        <f t="shared" si="1"/>
        <v>0</v>
      </c>
      <c r="CQ26" s="265"/>
      <c r="CR26" s="276"/>
      <c r="CS26" s="265"/>
      <c r="CT26" s="276"/>
      <c r="CU26" s="265"/>
      <c r="CV26" s="276"/>
      <c r="CW26" s="265"/>
      <c r="CX26" s="276"/>
      <c r="CY26" s="265"/>
      <c r="CZ26" s="276"/>
      <c r="DA26" s="265"/>
      <c r="DB26" s="276"/>
      <c r="DC26" s="265"/>
      <c r="DD26" s="276"/>
      <c r="DE26" s="265"/>
      <c r="DF26" s="276"/>
      <c r="DG26" s="265"/>
      <c r="DH26" s="276"/>
      <c r="DI26" s="265"/>
      <c r="DJ26" s="276"/>
      <c r="DK26" s="265"/>
      <c r="DL26" s="276"/>
      <c r="DM26" s="265"/>
      <c r="DN26" s="276"/>
      <c r="DO26" s="265"/>
      <c r="DP26" s="276"/>
      <c r="DQ26" s="264"/>
      <c r="DR26" s="273"/>
      <c r="DS26" s="334"/>
      <c r="DT26" s="273"/>
      <c r="DU26" s="334"/>
      <c r="DV26" s="584"/>
      <c r="DW26" s="334"/>
      <c r="DX26" s="277"/>
      <c r="DY26" s="264"/>
      <c r="DZ26" s="318"/>
      <c r="EA26" s="264"/>
      <c r="EB26" s="578"/>
      <c r="EC26" s="264"/>
      <c r="ED26" s="278"/>
      <c r="EE26" s="264"/>
      <c r="EF26" s="406"/>
      <c r="EG26" s="96"/>
      <c r="EH26" s="279"/>
      <c r="EI26" s="251">
        <f>SUMPRODUCT(D26:EH26,'Odisha R'!D26:EH26)</f>
        <v>0</v>
      </c>
      <c r="EJ26" s="3" t="s">
        <v>1049</v>
      </c>
      <c r="EK26" s="3"/>
      <c r="EL26">
        <v>100</v>
      </c>
      <c r="EM26" s="299">
        <f>+EI26-EL26</f>
        <v>-100</v>
      </c>
      <c r="ER26" s="64" t="s">
        <v>42</v>
      </c>
      <c r="ES26" s="61" t="str">
        <f t="shared" si="0"/>
        <v>Shivananda Sahu</v>
      </c>
      <c r="ET26" s="24">
        <f t="shared" si="2"/>
        <v>0</v>
      </c>
    </row>
    <row r="27" spans="2:150" ht="15" customHeight="1">
      <c r="B27" s="69">
        <f t="shared" si="3"/>
        <v>22</v>
      </c>
      <c r="C27" s="61" t="s">
        <v>184</v>
      </c>
      <c r="D27" s="262"/>
      <c r="E27" s="263"/>
      <c r="F27" s="264"/>
      <c r="G27" s="262"/>
      <c r="H27" s="263"/>
      <c r="I27" s="264"/>
      <c r="J27" s="322"/>
      <c r="K27" s="263"/>
      <c r="L27" s="264"/>
      <c r="M27" s="322"/>
      <c r="N27" s="263"/>
      <c r="O27" s="264"/>
      <c r="P27" s="416"/>
      <c r="Q27" s="263"/>
      <c r="R27" s="264"/>
      <c r="S27" s="265"/>
      <c r="T27" s="263"/>
      <c r="U27" s="264"/>
      <c r="V27" s="425"/>
      <c r="W27" s="263"/>
      <c r="X27" s="264"/>
      <c r="Y27" s="262"/>
      <c r="Z27" s="264"/>
      <c r="AA27" s="381"/>
      <c r="AB27" s="265"/>
      <c r="AC27" s="266"/>
      <c r="AD27" s="264"/>
      <c r="AE27" s="361"/>
      <c r="AF27" s="266"/>
      <c r="AG27" s="264"/>
      <c r="AH27" s="262"/>
      <c r="AI27" s="267"/>
      <c r="AJ27" s="264"/>
      <c r="AK27" s="262"/>
      <c r="AL27" s="267"/>
      <c r="AM27" s="264"/>
      <c r="AN27" s="262">
        <v>3</v>
      </c>
      <c r="AO27" s="267"/>
      <c r="AP27" s="264"/>
      <c r="AQ27" s="262"/>
      <c r="AR27" s="267"/>
      <c r="AS27" s="264"/>
      <c r="AT27" s="388">
        <v>5</v>
      </c>
      <c r="AU27" s="268">
        <v>10</v>
      </c>
      <c r="AV27" s="265"/>
      <c r="AW27" s="266"/>
      <c r="AX27" s="264"/>
      <c r="AY27" s="265"/>
      <c r="AZ27" s="266"/>
      <c r="BA27" s="264"/>
      <c r="BB27" s="262"/>
      <c r="BC27" s="267"/>
      <c r="BD27" s="264"/>
      <c r="BE27" s="262"/>
      <c r="BF27" s="267"/>
      <c r="BG27" s="264"/>
      <c r="BH27" s="262"/>
      <c r="BI27" s="267"/>
      <c r="BJ27" s="264"/>
      <c r="BK27" s="388"/>
      <c r="BL27" s="453"/>
      <c r="BM27" s="262"/>
      <c r="BN27" s="267"/>
      <c r="BO27" s="264"/>
      <c r="BP27" s="266"/>
      <c r="BQ27" s="267"/>
      <c r="BR27" s="264"/>
      <c r="BS27" s="269"/>
      <c r="BT27" s="270"/>
      <c r="BU27" s="264"/>
      <c r="BV27" s="281"/>
      <c r="BW27" s="270"/>
      <c r="BX27" s="264"/>
      <c r="BY27" s="271"/>
      <c r="BZ27" s="270"/>
      <c r="CA27" s="264"/>
      <c r="CB27" s="265"/>
      <c r="CC27" s="270"/>
      <c r="CD27" s="264"/>
      <c r="CE27" s="265"/>
      <c r="CF27" s="267"/>
      <c r="CG27" s="264"/>
      <c r="CH27" s="318"/>
      <c r="CI27" s="270"/>
      <c r="CJ27" s="264"/>
      <c r="CK27" s="272">
        <v>20</v>
      </c>
      <c r="CL27" s="264"/>
      <c r="CM27" s="374"/>
      <c r="CN27" s="273"/>
      <c r="CO27" s="274"/>
      <c r="CP27" s="275">
        <f t="shared" si="1"/>
        <v>20</v>
      </c>
      <c r="CQ27" s="265"/>
      <c r="CR27" s="276"/>
      <c r="CS27" s="265"/>
      <c r="CT27" s="276"/>
      <c r="CU27" s="265"/>
      <c r="CV27" s="276"/>
      <c r="CW27" s="265"/>
      <c r="CX27" s="276"/>
      <c r="CY27" s="265"/>
      <c r="CZ27" s="276"/>
      <c r="DA27" s="265"/>
      <c r="DB27" s="276"/>
      <c r="DC27" s="265"/>
      <c r="DD27" s="276"/>
      <c r="DE27" s="265"/>
      <c r="DF27" s="276"/>
      <c r="DG27" s="265"/>
      <c r="DH27" s="276"/>
      <c r="DI27" s="265"/>
      <c r="DJ27" s="276"/>
      <c r="DK27" s="265"/>
      <c r="DL27" s="276"/>
      <c r="DM27" s="265"/>
      <c r="DN27" s="276"/>
      <c r="DO27" s="265"/>
      <c r="DP27" s="276"/>
      <c r="DQ27" s="264"/>
      <c r="DR27" s="273"/>
      <c r="DS27" s="334"/>
      <c r="DT27" s="273"/>
      <c r="DU27" s="334"/>
      <c r="DV27" s="584"/>
      <c r="DW27" s="334"/>
      <c r="DX27" s="277"/>
      <c r="DY27" s="264"/>
      <c r="DZ27" s="318"/>
      <c r="EA27" s="264"/>
      <c r="EB27" s="578"/>
      <c r="EC27" s="264"/>
      <c r="ED27" s="278"/>
      <c r="EE27" s="264"/>
      <c r="EF27" s="406"/>
      <c r="EG27" s="96"/>
      <c r="EH27" s="279"/>
      <c r="EI27" s="251">
        <f>SUMPRODUCT(D27:EH27,'Odisha R'!D27:EH27)</f>
        <v>21115</v>
      </c>
      <c r="EJ27" s="3" t="s">
        <v>1047</v>
      </c>
      <c r="EK27" s="3"/>
      <c r="ER27" s="64" t="s">
        <v>43</v>
      </c>
      <c r="ES27" s="61" t="str">
        <f t="shared" si="0"/>
        <v>Tara Sweets</v>
      </c>
      <c r="ET27" s="24">
        <f t="shared" si="2"/>
        <v>21115</v>
      </c>
    </row>
    <row r="28" spans="2:150" ht="15" hidden="1" customHeight="1">
      <c r="B28" s="69">
        <f t="shared" si="3"/>
        <v>23</v>
      </c>
      <c r="C28" s="61" t="s">
        <v>370</v>
      </c>
      <c r="D28" s="262"/>
      <c r="E28" s="263"/>
      <c r="F28" s="264"/>
      <c r="G28" s="262"/>
      <c r="H28" s="263"/>
      <c r="I28" s="264"/>
      <c r="J28" s="322"/>
      <c r="K28" s="263"/>
      <c r="L28" s="264"/>
      <c r="M28" s="322"/>
      <c r="N28" s="263"/>
      <c r="O28" s="264"/>
      <c r="P28" s="416"/>
      <c r="Q28" s="263"/>
      <c r="R28" s="264"/>
      <c r="S28" s="265"/>
      <c r="T28" s="263"/>
      <c r="U28" s="264"/>
      <c r="V28" s="425"/>
      <c r="W28" s="263"/>
      <c r="X28" s="264"/>
      <c r="Y28" s="262"/>
      <c r="Z28" s="264"/>
      <c r="AA28" s="381"/>
      <c r="AB28" s="265"/>
      <c r="AC28" s="266"/>
      <c r="AD28" s="264"/>
      <c r="AE28" s="361"/>
      <c r="AF28" s="266"/>
      <c r="AG28" s="264"/>
      <c r="AH28" s="262"/>
      <c r="AI28" s="267"/>
      <c r="AJ28" s="264"/>
      <c r="AK28" s="262"/>
      <c r="AL28" s="267"/>
      <c r="AM28" s="264"/>
      <c r="AN28" s="262"/>
      <c r="AO28" s="267"/>
      <c r="AP28" s="264"/>
      <c r="AQ28" s="262"/>
      <c r="AR28" s="267"/>
      <c r="AS28" s="264"/>
      <c r="AT28" s="388"/>
      <c r="AU28" s="268"/>
      <c r="AV28" s="265"/>
      <c r="AW28" s="266"/>
      <c r="AX28" s="264"/>
      <c r="AY28" s="265"/>
      <c r="AZ28" s="266"/>
      <c r="BA28" s="264"/>
      <c r="BB28" s="262"/>
      <c r="BC28" s="267"/>
      <c r="BD28" s="264"/>
      <c r="BE28" s="262"/>
      <c r="BF28" s="267"/>
      <c r="BG28" s="264"/>
      <c r="BH28" s="262"/>
      <c r="BI28" s="267"/>
      <c r="BJ28" s="264"/>
      <c r="BK28" s="388"/>
      <c r="BL28" s="453"/>
      <c r="BM28" s="262"/>
      <c r="BN28" s="267"/>
      <c r="BO28" s="264"/>
      <c r="BP28" s="266"/>
      <c r="BQ28" s="267"/>
      <c r="BR28" s="264"/>
      <c r="BS28" s="269"/>
      <c r="BT28" s="270"/>
      <c r="BU28" s="264"/>
      <c r="BV28" s="281"/>
      <c r="BW28" s="270"/>
      <c r="BX28" s="264"/>
      <c r="BY28" s="271"/>
      <c r="BZ28" s="270"/>
      <c r="CA28" s="264"/>
      <c r="CB28" s="265"/>
      <c r="CC28" s="270"/>
      <c r="CD28" s="264"/>
      <c r="CE28" s="265"/>
      <c r="CF28" s="267"/>
      <c r="CG28" s="264"/>
      <c r="CH28" s="318"/>
      <c r="CI28" s="270"/>
      <c r="CJ28" s="264"/>
      <c r="CK28" s="272"/>
      <c r="CL28" s="264"/>
      <c r="CM28" s="374"/>
      <c r="CN28" s="273"/>
      <c r="CO28" s="274"/>
      <c r="CP28" s="275">
        <f t="shared" si="1"/>
        <v>0</v>
      </c>
      <c r="CQ28" s="265"/>
      <c r="CR28" s="276"/>
      <c r="CS28" s="265"/>
      <c r="CT28" s="276"/>
      <c r="CU28" s="265"/>
      <c r="CV28" s="276"/>
      <c r="CW28" s="265"/>
      <c r="CX28" s="276"/>
      <c r="CY28" s="265"/>
      <c r="CZ28" s="276"/>
      <c r="DA28" s="265"/>
      <c r="DB28" s="276"/>
      <c r="DC28" s="265"/>
      <c r="DD28" s="276"/>
      <c r="DE28" s="265"/>
      <c r="DF28" s="276"/>
      <c r="DG28" s="265"/>
      <c r="DH28" s="276"/>
      <c r="DI28" s="265"/>
      <c r="DJ28" s="276"/>
      <c r="DK28" s="265"/>
      <c r="DL28" s="276"/>
      <c r="DM28" s="265"/>
      <c r="DN28" s="276"/>
      <c r="DO28" s="265"/>
      <c r="DP28" s="276"/>
      <c r="DQ28" s="264"/>
      <c r="DR28" s="273"/>
      <c r="DS28" s="334"/>
      <c r="DT28" s="273"/>
      <c r="DU28" s="334"/>
      <c r="DV28" s="584"/>
      <c r="DW28" s="334"/>
      <c r="DX28" s="277"/>
      <c r="DY28" s="264"/>
      <c r="DZ28" s="318"/>
      <c r="EA28" s="264"/>
      <c r="EB28" s="578"/>
      <c r="EC28" s="264"/>
      <c r="ED28" s="278"/>
      <c r="EE28" s="264"/>
      <c r="EF28" s="406"/>
      <c r="EG28" s="96"/>
      <c r="EH28" s="279"/>
      <c r="EI28" s="251">
        <f>SUMPRODUCT(D28:EH28,'Odisha R'!D28:EH28)</f>
        <v>0</v>
      </c>
      <c r="EJ28" s="3" t="s">
        <v>1044</v>
      </c>
      <c r="EK28" s="3"/>
      <c r="ER28" s="64" t="s">
        <v>44</v>
      </c>
      <c r="ES28" s="61" t="str">
        <f t="shared" si="0"/>
        <v>Neha Biswal</v>
      </c>
      <c r="ET28" s="24">
        <f t="shared" si="2"/>
        <v>0</v>
      </c>
    </row>
    <row r="29" spans="2:150" ht="15" hidden="1" customHeight="1">
      <c r="B29" s="69">
        <f t="shared" si="3"/>
        <v>24</v>
      </c>
      <c r="C29" s="53" t="s">
        <v>573</v>
      </c>
      <c r="D29" s="262"/>
      <c r="E29" s="263"/>
      <c r="F29" s="264"/>
      <c r="G29" s="262"/>
      <c r="H29" s="263"/>
      <c r="I29" s="264"/>
      <c r="J29" s="322"/>
      <c r="K29" s="263"/>
      <c r="L29" s="264"/>
      <c r="M29" s="322"/>
      <c r="N29" s="263"/>
      <c r="O29" s="264"/>
      <c r="P29" s="416"/>
      <c r="Q29" s="263"/>
      <c r="R29" s="264"/>
      <c r="S29" s="265"/>
      <c r="T29" s="263"/>
      <c r="U29" s="264"/>
      <c r="V29" s="425"/>
      <c r="W29" s="263"/>
      <c r="X29" s="264"/>
      <c r="Y29" s="262"/>
      <c r="Z29" s="264"/>
      <c r="AA29" s="381"/>
      <c r="AB29" s="265"/>
      <c r="AC29" s="266"/>
      <c r="AD29" s="264"/>
      <c r="AE29" s="361"/>
      <c r="AF29" s="266"/>
      <c r="AG29" s="264"/>
      <c r="AH29" s="262"/>
      <c r="AI29" s="267"/>
      <c r="AJ29" s="264"/>
      <c r="AK29" s="262"/>
      <c r="AL29" s="267"/>
      <c r="AM29" s="264"/>
      <c r="AN29" s="262"/>
      <c r="AO29" s="267"/>
      <c r="AP29" s="264"/>
      <c r="AQ29" s="262"/>
      <c r="AR29" s="267"/>
      <c r="AS29" s="264"/>
      <c r="AT29" s="388"/>
      <c r="AU29" s="268"/>
      <c r="AV29" s="265"/>
      <c r="AW29" s="266"/>
      <c r="AX29" s="264"/>
      <c r="AY29" s="265"/>
      <c r="AZ29" s="266"/>
      <c r="BA29" s="264"/>
      <c r="BB29" s="262"/>
      <c r="BC29" s="267"/>
      <c r="BD29" s="264"/>
      <c r="BE29" s="262"/>
      <c r="BF29" s="267"/>
      <c r="BG29" s="264"/>
      <c r="BH29" s="262"/>
      <c r="BI29" s="267"/>
      <c r="BJ29" s="264"/>
      <c r="BK29" s="388"/>
      <c r="BL29" s="453"/>
      <c r="BM29" s="262"/>
      <c r="BN29" s="267"/>
      <c r="BO29" s="264"/>
      <c r="BP29" s="266"/>
      <c r="BQ29" s="267"/>
      <c r="BR29" s="264"/>
      <c r="BS29" s="269"/>
      <c r="BT29" s="270"/>
      <c r="BU29" s="264"/>
      <c r="BV29" s="281"/>
      <c r="BW29" s="270"/>
      <c r="BX29" s="264"/>
      <c r="BY29" s="271"/>
      <c r="BZ29" s="270"/>
      <c r="CA29" s="264"/>
      <c r="CB29" s="265"/>
      <c r="CC29" s="270"/>
      <c r="CD29" s="264"/>
      <c r="CE29" s="265"/>
      <c r="CF29" s="267"/>
      <c r="CG29" s="264"/>
      <c r="CH29" s="318"/>
      <c r="CI29" s="270"/>
      <c r="CJ29" s="264"/>
      <c r="CK29" s="272"/>
      <c r="CL29" s="264"/>
      <c r="CM29" s="374"/>
      <c r="CN29" s="273"/>
      <c r="CO29" s="274"/>
      <c r="CP29" s="275">
        <f t="shared" si="1"/>
        <v>0</v>
      </c>
      <c r="CQ29" s="265"/>
      <c r="CR29" s="276"/>
      <c r="CS29" s="265"/>
      <c r="CT29" s="276"/>
      <c r="CU29" s="265"/>
      <c r="CV29" s="276"/>
      <c r="CW29" s="265"/>
      <c r="CX29" s="276"/>
      <c r="CY29" s="265"/>
      <c r="CZ29" s="276"/>
      <c r="DA29" s="265"/>
      <c r="DB29" s="276"/>
      <c r="DC29" s="265"/>
      <c r="DD29" s="276"/>
      <c r="DE29" s="265"/>
      <c r="DF29" s="276"/>
      <c r="DG29" s="265"/>
      <c r="DH29" s="276"/>
      <c r="DI29" s="265"/>
      <c r="DJ29" s="276"/>
      <c r="DK29" s="265"/>
      <c r="DL29" s="276"/>
      <c r="DM29" s="265"/>
      <c r="DN29" s="276"/>
      <c r="DO29" s="265"/>
      <c r="DP29" s="276"/>
      <c r="DQ29" s="264"/>
      <c r="DR29" s="273"/>
      <c r="DS29" s="334"/>
      <c r="DT29" s="273"/>
      <c r="DU29" s="334"/>
      <c r="DV29" s="584"/>
      <c r="DW29" s="334"/>
      <c r="DX29" s="277"/>
      <c r="DY29" s="264"/>
      <c r="DZ29" s="318"/>
      <c r="EA29" s="264"/>
      <c r="EB29" s="578"/>
      <c r="EC29" s="264"/>
      <c r="ED29" s="278"/>
      <c r="EE29" s="264"/>
      <c r="EF29" s="406"/>
      <c r="EG29" s="96"/>
      <c r="EH29" s="279"/>
      <c r="EI29" s="251">
        <f>SUMPRODUCT(D29:EH29,'Odisha R'!D29:EH29)</f>
        <v>0</v>
      </c>
      <c r="EJ29" s="3" t="s">
        <v>1050</v>
      </c>
      <c r="EK29" s="3"/>
      <c r="ER29" s="64" t="s">
        <v>45</v>
      </c>
      <c r="ES29" s="61" t="str">
        <f t="shared" si="0"/>
        <v>Sushil Kumar Agrawal</v>
      </c>
      <c r="ET29" s="24">
        <f t="shared" si="2"/>
        <v>0</v>
      </c>
    </row>
    <row r="30" spans="2:150" ht="15" hidden="1" customHeight="1">
      <c r="B30" s="69">
        <f t="shared" si="3"/>
        <v>25</v>
      </c>
      <c r="C30" s="90" t="s">
        <v>112</v>
      </c>
      <c r="D30" s="262"/>
      <c r="E30" s="263"/>
      <c r="F30" s="264"/>
      <c r="G30" s="262"/>
      <c r="H30" s="263"/>
      <c r="I30" s="264"/>
      <c r="J30" s="322"/>
      <c r="K30" s="263"/>
      <c r="L30" s="264"/>
      <c r="M30" s="322"/>
      <c r="N30" s="263"/>
      <c r="O30" s="264"/>
      <c r="P30" s="416"/>
      <c r="Q30" s="263"/>
      <c r="R30" s="264"/>
      <c r="S30" s="265"/>
      <c r="T30" s="263"/>
      <c r="U30" s="264"/>
      <c r="V30" s="425"/>
      <c r="W30" s="263"/>
      <c r="X30" s="264"/>
      <c r="Y30" s="262"/>
      <c r="Z30" s="264"/>
      <c r="AA30" s="381"/>
      <c r="AB30" s="265"/>
      <c r="AC30" s="266"/>
      <c r="AD30" s="264"/>
      <c r="AE30" s="361"/>
      <c r="AF30" s="266"/>
      <c r="AG30" s="264"/>
      <c r="AH30" s="262"/>
      <c r="AI30" s="267"/>
      <c r="AJ30" s="264"/>
      <c r="AK30" s="262"/>
      <c r="AL30" s="267"/>
      <c r="AM30" s="264"/>
      <c r="AN30" s="262"/>
      <c r="AO30" s="267"/>
      <c r="AP30" s="264"/>
      <c r="AQ30" s="262"/>
      <c r="AR30" s="267"/>
      <c r="AS30" s="264"/>
      <c r="AT30" s="388"/>
      <c r="AU30" s="268"/>
      <c r="AV30" s="265"/>
      <c r="AW30" s="266"/>
      <c r="AX30" s="264"/>
      <c r="AY30" s="265"/>
      <c r="AZ30" s="266"/>
      <c r="BA30" s="264"/>
      <c r="BB30" s="262"/>
      <c r="BC30" s="267"/>
      <c r="BD30" s="264"/>
      <c r="BE30" s="262"/>
      <c r="BF30" s="267"/>
      <c r="BG30" s="264"/>
      <c r="BH30" s="262"/>
      <c r="BI30" s="267"/>
      <c r="BJ30" s="264"/>
      <c r="BK30" s="388"/>
      <c r="BL30" s="453"/>
      <c r="BM30" s="262"/>
      <c r="BN30" s="267"/>
      <c r="BO30" s="264"/>
      <c r="BP30" s="266"/>
      <c r="BQ30" s="267"/>
      <c r="BR30" s="264"/>
      <c r="BS30" s="269"/>
      <c r="BT30" s="270"/>
      <c r="BU30" s="264"/>
      <c r="BV30" s="281"/>
      <c r="BW30" s="270"/>
      <c r="BX30" s="264"/>
      <c r="BY30" s="271"/>
      <c r="BZ30" s="270"/>
      <c r="CA30" s="264"/>
      <c r="CB30" s="265"/>
      <c r="CC30" s="270"/>
      <c r="CD30" s="264"/>
      <c r="CE30" s="265"/>
      <c r="CF30" s="267"/>
      <c r="CG30" s="264"/>
      <c r="CH30" s="318"/>
      <c r="CI30" s="270"/>
      <c r="CJ30" s="264"/>
      <c r="CK30" s="272"/>
      <c r="CL30" s="264"/>
      <c r="CM30" s="374"/>
      <c r="CN30" s="273"/>
      <c r="CO30" s="274"/>
      <c r="CP30" s="275">
        <f t="shared" si="1"/>
        <v>0</v>
      </c>
      <c r="CQ30" s="265"/>
      <c r="CR30" s="276"/>
      <c r="CS30" s="265"/>
      <c r="CT30" s="276"/>
      <c r="CU30" s="265"/>
      <c r="CV30" s="276"/>
      <c r="CW30" s="265"/>
      <c r="CX30" s="276"/>
      <c r="CY30" s="265"/>
      <c r="CZ30" s="276"/>
      <c r="DA30" s="265"/>
      <c r="DB30" s="276"/>
      <c r="DC30" s="265"/>
      <c r="DD30" s="276"/>
      <c r="DE30" s="265"/>
      <c r="DF30" s="276"/>
      <c r="DG30" s="265"/>
      <c r="DH30" s="276"/>
      <c r="DI30" s="265"/>
      <c r="DJ30" s="276"/>
      <c r="DK30" s="265"/>
      <c r="DL30" s="276"/>
      <c r="DM30" s="265"/>
      <c r="DN30" s="276"/>
      <c r="DO30" s="265"/>
      <c r="DP30" s="276"/>
      <c r="DQ30" s="264"/>
      <c r="DR30" s="273"/>
      <c r="DS30" s="334"/>
      <c r="DT30" s="273"/>
      <c r="DU30" s="334"/>
      <c r="DV30" s="584"/>
      <c r="DW30" s="334"/>
      <c r="DX30" s="277"/>
      <c r="DY30" s="264"/>
      <c r="DZ30" s="318"/>
      <c r="EA30" s="264"/>
      <c r="EB30" s="578"/>
      <c r="EC30" s="264"/>
      <c r="ED30" s="278"/>
      <c r="EE30" s="264"/>
      <c r="EF30" s="406"/>
      <c r="EG30" s="96"/>
      <c r="EH30" s="279"/>
      <c r="EI30" s="251">
        <f>SUMPRODUCT(D30:EH30,'Odisha R'!D30:EH30)</f>
        <v>0</v>
      </c>
      <c r="EJ30" s="3" t="s">
        <v>1048</v>
      </c>
      <c r="EK30" s="3"/>
      <c r="ER30" s="64" t="s">
        <v>46</v>
      </c>
      <c r="ES30" s="61" t="str">
        <f t="shared" si="0"/>
        <v>Jitesh Goyel</v>
      </c>
      <c r="ET30" s="24">
        <f t="shared" si="2"/>
        <v>0</v>
      </c>
    </row>
    <row r="31" spans="2:150" ht="15" hidden="1" customHeight="1">
      <c r="B31" s="69">
        <f t="shared" si="3"/>
        <v>26</v>
      </c>
      <c r="C31" s="61" t="s">
        <v>904</v>
      </c>
      <c r="D31" s="262"/>
      <c r="E31" s="263"/>
      <c r="F31" s="264"/>
      <c r="G31" s="262"/>
      <c r="H31" s="263"/>
      <c r="I31" s="264"/>
      <c r="J31" s="322"/>
      <c r="K31" s="263"/>
      <c r="L31" s="264"/>
      <c r="M31" s="322"/>
      <c r="N31" s="263"/>
      <c r="O31" s="264"/>
      <c r="P31" s="416"/>
      <c r="Q31" s="263"/>
      <c r="R31" s="264"/>
      <c r="S31" s="265"/>
      <c r="T31" s="263"/>
      <c r="U31" s="264"/>
      <c r="V31" s="425"/>
      <c r="W31" s="263"/>
      <c r="X31" s="264"/>
      <c r="Y31" s="262"/>
      <c r="Z31" s="264"/>
      <c r="AA31" s="381"/>
      <c r="AB31" s="265"/>
      <c r="AC31" s="266"/>
      <c r="AD31" s="264"/>
      <c r="AE31" s="361"/>
      <c r="AF31" s="266"/>
      <c r="AG31" s="264"/>
      <c r="AH31" s="262"/>
      <c r="AI31" s="267"/>
      <c r="AJ31" s="264"/>
      <c r="AK31" s="262"/>
      <c r="AL31" s="267"/>
      <c r="AM31" s="264"/>
      <c r="AN31" s="262"/>
      <c r="AO31" s="267"/>
      <c r="AP31" s="264"/>
      <c r="AQ31" s="262"/>
      <c r="AR31" s="267"/>
      <c r="AS31" s="264"/>
      <c r="AT31" s="388"/>
      <c r="AU31" s="268"/>
      <c r="AV31" s="265"/>
      <c r="AW31" s="266"/>
      <c r="AX31" s="264"/>
      <c r="AY31" s="265"/>
      <c r="AZ31" s="266"/>
      <c r="BA31" s="264"/>
      <c r="BB31" s="262"/>
      <c r="BC31" s="267"/>
      <c r="BD31" s="264"/>
      <c r="BE31" s="262"/>
      <c r="BF31" s="267"/>
      <c r="BG31" s="264"/>
      <c r="BH31" s="262"/>
      <c r="BI31" s="267"/>
      <c r="BJ31" s="264"/>
      <c r="BK31" s="388"/>
      <c r="BL31" s="453"/>
      <c r="BM31" s="262"/>
      <c r="BN31" s="267"/>
      <c r="BO31" s="264"/>
      <c r="BP31" s="266"/>
      <c r="BQ31" s="267"/>
      <c r="BR31" s="264"/>
      <c r="BS31" s="269"/>
      <c r="BT31" s="270"/>
      <c r="BU31" s="264"/>
      <c r="BV31" s="281"/>
      <c r="BW31" s="270"/>
      <c r="BX31" s="264"/>
      <c r="BY31" s="271"/>
      <c r="BZ31" s="270"/>
      <c r="CA31" s="264"/>
      <c r="CB31" s="265"/>
      <c r="CC31" s="270"/>
      <c r="CD31" s="264"/>
      <c r="CE31" s="265"/>
      <c r="CF31" s="267"/>
      <c r="CG31" s="264"/>
      <c r="CH31" s="318"/>
      <c r="CI31" s="270"/>
      <c r="CJ31" s="264"/>
      <c r="CK31" s="272"/>
      <c r="CL31" s="264"/>
      <c r="CM31" s="374"/>
      <c r="CN31" s="273"/>
      <c r="CO31" s="274"/>
      <c r="CP31" s="275">
        <f t="shared" si="1"/>
        <v>0</v>
      </c>
      <c r="CQ31" s="265"/>
      <c r="CR31" s="276"/>
      <c r="CS31" s="265"/>
      <c r="CT31" s="276"/>
      <c r="CU31" s="265"/>
      <c r="CV31" s="276"/>
      <c r="CW31" s="265"/>
      <c r="CX31" s="276"/>
      <c r="CY31" s="265"/>
      <c r="CZ31" s="276"/>
      <c r="DA31" s="265"/>
      <c r="DB31" s="276"/>
      <c r="DC31" s="265"/>
      <c r="DD31" s="276"/>
      <c r="DE31" s="265"/>
      <c r="DF31" s="276"/>
      <c r="DG31" s="265"/>
      <c r="DH31" s="276"/>
      <c r="DI31" s="265"/>
      <c r="DJ31" s="276"/>
      <c r="DK31" s="265"/>
      <c r="DL31" s="276"/>
      <c r="DM31" s="265"/>
      <c r="DN31" s="276"/>
      <c r="DO31" s="265"/>
      <c r="DP31" s="276"/>
      <c r="DQ31" s="264"/>
      <c r="DR31" s="273"/>
      <c r="DS31" s="334"/>
      <c r="DT31" s="273"/>
      <c r="DU31" s="334"/>
      <c r="DV31" s="584"/>
      <c r="DW31" s="334"/>
      <c r="DX31" s="277"/>
      <c r="DY31" s="264"/>
      <c r="DZ31" s="318"/>
      <c r="EA31" s="264"/>
      <c r="EB31" s="578"/>
      <c r="EC31" s="264"/>
      <c r="ED31" s="278"/>
      <c r="EE31" s="264"/>
      <c r="EF31" s="406"/>
      <c r="EG31" s="96"/>
      <c r="EH31" s="279"/>
      <c r="EI31" s="251">
        <f>SUMPRODUCT(D31:EH31,'Odisha R'!D31:EH31)</f>
        <v>0</v>
      </c>
      <c r="EJ31" s="3" t="s">
        <v>1044</v>
      </c>
      <c r="EK31" s="3"/>
      <c r="ER31" s="64" t="s">
        <v>47</v>
      </c>
      <c r="ES31" s="61" t="str">
        <f t="shared" si="0"/>
        <v>Pradip Kumar Rath</v>
      </c>
      <c r="ET31" s="24">
        <f t="shared" si="2"/>
        <v>0</v>
      </c>
    </row>
    <row r="32" spans="2:150" ht="15" hidden="1" customHeight="1">
      <c r="B32" s="69">
        <f t="shared" si="3"/>
        <v>27</v>
      </c>
      <c r="C32" s="61"/>
      <c r="D32" s="262"/>
      <c r="E32" s="263"/>
      <c r="F32" s="264"/>
      <c r="G32" s="262"/>
      <c r="H32" s="263"/>
      <c r="I32" s="264"/>
      <c r="J32" s="322"/>
      <c r="K32" s="263"/>
      <c r="L32" s="264"/>
      <c r="M32" s="322"/>
      <c r="N32" s="263"/>
      <c r="O32" s="264"/>
      <c r="P32" s="416"/>
      <c r="Q32" s="263"/>
      <c r="R32" s="264"/>
      <c r="S32" s="265"/>
      <c r="T32" s="263"/>
      <c r="U32" s="264"/>
      <c r="V32" s="425"/>
      <c r="W32" s="263"/>
      <c r="X32" s="264"/>
      <c r="Y32" s="262"/>
      <c r="Z32" s="264"/>
      <c r="AA32" s="381"/>
      <c r="AB32" s="265"/>
      <c r="AC32" s="266"/>
      <c r="AD32" s="264"/>
      <c r="AE32" s="361"/>
      <c r="AF32" s="266"/>
      <c r="AG32" s="264"/>
      <c r="AH32" s="262"/>
      <c r="AI32" s="267"/>
      <c r="AJ32" s="264"/>
      <c r="AK32" s="262"/>
      <c r="AL32" s="267"/>
      <c r="AM32" s="264"/>
      <c r="AN32" s="262"/>
      <c r="AO32" s="267"/>
      <c r="AP32" s="264"/>
      <c r="AQ32" s="262"/>
      <c r="AR32" s="267"/>
      <c r="AS32" s="264"/>
      <c r="AT32" s="388"/>
      <c r="AU32" s="268"/>
      <c r="AV32" s="265"/>
      <c r="AW32" s="266"/>
      <c r="AX32" s="264"/>
      <c r="AY32" s="265"/>
      <c r="AZ32" s="266"/>
      <c r="BA32" s="264"/>
      <c r="BB32" s="262"/>
      <c r="BC32" s="267"/>
      <c r="BD32" s="264"/>
      <c r="BE32" s="262"/>
      <c r="BF32" s="267"/>
      <c r="BG32" s="264"/>
      <c r="BH32" s="262"/>
      <c r="BI32" s="267"/>
      <c r="BJ32" s="264"/>
      <c r="BK32" s="388"/>
      <c r="BL32" s="453"/>
      <c r="BM32" s="262"/>
      <c r="BN32" s="267"/>
      <c r="BO32" s="264"/>
      <c r="BP32" s="266"/>
      <c r="BQ32" s="267"/>
      <c r="BR32" s="264"/>
      <c r="BS32" s="269"/>
      <c r="BT32" s="270"/>
      <c r="BU32" s="264"/>
      <c r="BV32" s="281"/>
      <c r="BW32" s="270"/>
      <c r="BX32" s="264"/>
      <c r="BY32" s="271"/>
      <c r="BZ32" s="270"/>
      <c r="CA32" s="264"/>
      <c r="CB32" s="265"/>
      <c r="CC32" s="270"/>
      <c r="CD32" s="264"/>
      <c r="CE32" s="265"/>
      <c r="CF32" s="267"/>
      <c r="CG32" s="264"/>
      <c r="CH32" s="318"/>
      <c r="CI32" s="270"/>
      <c r="CJ32" s="264"/>
      <c r="CK32" s="272"/>
      <c r="CL32" s="264"/>
      <c r="CM32" s="374"/>
      <c r="CN32" s="273"/>
      <c r="CO32" s="274"/>
      <c r="CP32" s="275">
        <f t="shared" si="1"/>
        <v>0</v>
      </c>
      <c r="CQ32" s="265"/>
      <c r="CR32" s="276"/>
      <c r="CS32" s="265"/>
      <c r="CT32" s="276"/>
      <c r="CU32" s="265"/>
      <c r="CV32" s="276"/>
      <c r="CW32" s="265"/>
      <c r="CX32" s="276"/>
      <c r="CY32" s="265"/>
      <c r="CZ32" s="276"/>
      <c r="DA32" s="265"/>
      <c r="DB32" s="276"/>
      <c r="DC32" s="265"/>
      <c r="DD32" s="276"/>
      <c r="DE32" s="265"/>
      <c r="DF32" s="276"/>
      <c r="DG32" s="265"/>
      <c r="DH32" s="276"/>
      <c r="DI32" s="265"/>
      <c r="DJ32" s="276"/>
      <c r="DK32" s="265"/>
      <c r="DL32" s="276"/>
      <c r="DM32" s="265"/>
      <c r="DN32" s="276"/>
      <c r="DO32" s="265"/>
      <c r="DP32" s="276"/>
      <c r="DQ32" s="264"/>
      <c r="DR32" s="273"/>
      <c r="DS32" s="334"/>
      <c r="DT32" s="273"/>
      <c r="DU32" s="334"/>
      <c r="DV32" s="584"/>
      <c r="DW32" s="334"/>
      <c r="DX32" s="277"/>
      <c r="DY32" s="264"/>
      <c r="DZ32" s="318"/>
      <c r="EA32" s="264"/>
      <c r="EB32" s="578"/>
      <c r="EC32" s="264"/>
      <c r="ED32" s="278"/>
      <c r="EE32" s="264"/>
      <c r="EF32" s="406"/>
      <c r="EG32" s="96"/>
      <c r="EH32" s="279"/>
      <c r="EI32" s="251">
        <f>SUMPRODUCT(D32:EH32,'Odisha R'!D32:EH32)</f>
        <v>0</v>
      </c>
      <c r="EJ32" s="3"/>
      <c r="EK32" s="3"/>
      <c r="ER32" s="64" t="s">
        <v>48</v>
      </c>
      <c r="ES32" s="61">
        <f t="shared" si="0"/>
        <v>0</v>
      </c>
      <c r="ET32" s="24">
        <f t="shared" si="2"/>
        <v>0</v>
      </c>
    </row>
    <row r="33" spans="2:150" ht="15" hidden="1" customHeight="1">
      <c r="B33" s="69">
        <f t="shared" si="3"/>
        <v>28</v>
      </c>
      <c r="C33" s="61"/>
      <c r="D33" s="262"/>
      <c r="E33" s="263"/>
      <c r="F33" s="264"/>
      <c r="G33" s="262"/>
      <c r="H33" s="263"/>
      <c r="I33" s="264"/>
      <c r="J33" s="322"/>
      <c r="K33" s="263"/>
      <c r="L33" s="264"/>
      <c r="M33" s="322"/>
      <c r="N33" s="263"/>
      <c r="O33" s="264"/>
      <c r="P33" s="416"/>
      <c r="Q33" s="263"/>
      <c r="R33" s="264"/>
      <c r="S33" s="265"/>
      <c r="T33" s="263"/>
      <c r="U33" s="264"/>
      <c r="V33" s="425"/>
      <c r="W33" s="263"/>
      <c r="X33" s="264"/>
      <c r="Y33" s="262"/>
      <c r="Z33" s="264"/>
      <c r="AA33" s="381"/>
      <c r="AB33" s="265"/>
      <c r="AC33" s="266"/>
      <c r="AD33" s="264"/>
      <c r="AE33" s="361"/>
      <c r="AF33" s="266"/>
      <c r="AG33" s="264"/>
      <c r="AH33" s="262"/>
      <c r="AI33" s="267"/>
      <c r="AJ33" s="264"/>
      <c r="AK33" s="262"/>
      <c r="AL33" s="267"/>
      <c r="AM33" s="264"/>
      <c r="AN33" s="262"/>
      <c r="AO33" s="267"/>
      <c r="AP33" s="264"/>
      <c r="AQ33" s="262"/>
      <c r="AR33" s="267"/>
      <c r="AS33" s="264"/>
      <c r="AT33" s="388"/>
      <c r="AU33" s="268"/>
      <c r="AV33" s="265"/>
      <c r="AW33" s="266"/>
      <c r="AX33" s="264"/>
      <c r="AY33" s="265"/>
      <c r="AZ33" s="266"/>
      <c r="BA33" s="264"/>
      <c r="BB33" s="262"/>
      <c r="BC33" s="267"/>
      <c r="BD33" s="264"/>
      <c r="BE33" s="262"/>
      <c r="BF33" s="267"/>
      <c r="BG33" s="264"/>
      <c r="BH33" s="262"/>
      <c r="BI33" s="267"/>
      <c r="BJ33" s="264"/>
      <c r="BK33" s="388"/>
      <c r="BL33" s="453"/>
      <c r="BM33" s="262"/>
      <c r="BN33" s="267"/>
      <c r="BO33" s="264"/>
      <c r="BP33" s="266"/>
      <c r="BQ33" s="267"/>
      <c r="BR33" s="264"/>
      <c r="BS33" s="269"/>
      <c r="BT33" s="270"/>
      <c r="BU33" s="264"/>
      <c r="BV33" s="281"/>
      <c r="BW33" s="270"/>
      <c r="BX33" s="264"/>
      <c r="BY33" s="271"/>
      <c r="BZ33" s="270"/>
      <c r="CA33" s="264"/>
      <c r="CB33" s="265"/>
      <c r="CC33" s="270"/>
      <c r="CD33" s="264"/>
      <c r="CE33" s="265"/>
      <c r="CF33" s="267"/>
      <c r="CG33" s="264"/>
      <c r="CH33" s="318"/>
      <c r="CI33" s="270"/>
      <c r="CJ33" s="264"/>
      <c r="CK33" s="272"/>
      <c r="CL33" s="264"/>
      <c r="CM33" s="374"/>
      <c r="CN33" s="273"/>
      <c r="CO33" s="274"/>
      <c r="CP33" s="275">
        <f t="shared" si="1"/>
        <v>0</v>
      </c>
      <c r="CQ33" s="265"/>
      <c r="CR33" s="276"/>
      <c r="CS33" s="265"/>
      <c r="CT33" s="276"/>
      <c r="CU33" s="265"/>
      <c r="CV33" s="276"/>
      <c r="CW33" s="265"/>
      <c r="CX33" s="276"/>
      <c r="CY33" s="265"/>
      <c r="CZ33" s="276"/>
      <c r="DA33" s="265"/>
      <c r="DB33" s="276"/>
      <c r="DC33" s="265"/>
      <c r="DD33" s="276"/>
      <c r="DE33" s="265"/>
      <c r="DF33" s="276"/>
      <c r="DG33" s="265"/>
      <c r="DH33" s="276"/>
      <c r="DI33" s="265"/>
      <c r="DJ33" s="276"/>
      <c r="DK33" s="265"/>
      <c r="DL33" s="276"/>
      <c r="DM33" s="265"/>
      <c r="DN33" s="276"/>
      <c r="DO33" s="265"/>
      <c r="DP33" s="276"/>
      <c r="DQ33" s="264"/>
      <c r="DR33" s="273"/>
      <c r="DS33" s="334"/>
      <c r="DT33" s="273"/>
      <c r="DU33" s="334"/>
      <c r="DV33" s="584"/>
      <c r="DW33" s="334"/>
      <c r="DX33" s="277"/>
      <c r="DY33" s="264"/>
      <c r="DZ33" s="318"/>
      <c r="EA33" s="264"/>
      <c r="EB33" s="578"/>
      <c r="EC33" s="264"/>
      <c r="ED33" s="278"/>
      <c r="EE33" s="264"/>
      <c r="EF33" s="406"/>
      <c r="EG33" s="96"/>
      <c r="EH33" s="279"/>
      <c r="EI33" s="251">
        <f>SUMPRODUCT(D33:EH33,'Odisha R'!D33:EH33)</f>
        <v>0</v>
      </c>
      <c r="EJ33" s="3"/>
      <c r="EK33" s="3"/>
      <c r="ER33" s="64" t="s">
        <v>49</v>
      </c>
      <c r="ES33" s="61">
        <f t="shared" si="0"/>
        <v>0</v>
      </c>
      <c r="ET33" s="24">
        <f t="shared" si="2"/>
        <v>0</v>
      </c>
    </row>
    <row r="34" spans="2:150" ht="15" hidden="1" customHeight="1">
      <c r="B34" s="69">
        <f t="shared" si="3"/>
        <v>29</v>
      </c>
      <c r="D34" s="262"/>
      <c r="E34" s="263"/>
      <c r="F34" s="264"/>
      <c r="G34" s="262"/>
      <c r="H34" s="263"/>
      <c r="I34" s="264"/>
      <c r="J34" s="322"/>
      <c r="K34" s="263"/>
      <c r="L34" s="264"/>
      <c r="M34" s="322"/>
      <c r="N34" s="263"/>
      <c r="O34" s="264"/>
      <c r="P34" s="416"/>
      <c r="Q34" s="263"/>
      <c r="R34" s="264"/>
      <c r="S34" s="265"/>
      <c r="T34" s="263"/>
      <c r="U34" s="264"/>
      <c r="V34" s="425"/>
      <c r="W34" s="263"/>
      <c r="X34" s="264"/>
      <c r="Y34" s="262"/>
      <c r="Z34" s="264"/>
      <c r="AA34" s="381"/>
      <c r="AB34" s="265"/>
      <c r="AC34" s="266"/>
      <c r="AD34" s="264"/>
      <c r="AE34" s="361"/>
      <c r="AF34" s="266"/>
      <c r="AG34" s="264"/>
      <c r="AH34" s="262"/>
      <c r="AI34" s="267"/>
      <c r="AJ34" s="264"/>
      <c r="AK34" s="262"/>
      <c r="AL34" s="267"/>
      <c r="AM34" s="264"/>
      <c r="AN34" s="262"/>
      <c r="AO34" s="267"/>
      <c r="AP34" s="264"/>
      <c r="AQ34" s="262"/>
      <c r="AR34" s="267"/>
      <c r="AS34" s="264"/>
      <c r="AT34" s="388"/>
      <c r="AU34" s="268"/>
      <c r="AV34" s="265"/>
      <c r="AW34" s="266"/>
      <c r="AX34" s="264"/>
      <c r="AY34" s="265"/>
      <c r="AZ34" s="266"/>
      <c r="BA34" s="264"/>
      <c r="BB34" s="262"/>
      <c r="BC34" s="267"/>
      <c r="BD34" s="264"/>
      <c r="BE34" s="262"/>
      <c r="BF34" s="267"/>
      <c r="BG34" s="264"/>
      <c r="BH34" s="262"/>
      <c r="BI34" s="267"/>
      <c r="BJ34" s="264"/>
      <c r="BK34" s="388"/>
      <c r="BL34" s="268"/>
      <c r="BM34" s="262"/>
      <c r="BN34" s="267"/>
      <c r="BO34" s="264"/>
      <c r="BP34" s="266"/>
      <c r="BQ34" s="267"/>
      <c r="BR34" s="264"/>
      <c r="BS34" s="269"/>
      <c r="BT34" s="270"/>
      <c r="BU34" s="264"/>
      <c r="BV34" s="281"/>
      <c r="BW34" s="270"/>
      <c r="BX34" s="264"/>
      <c r="BY34" s="271"/>
      <c r="BZ34" s="270"/>
      <c r="CA34" s="264"/>
      <c r="CB34" s="265"/>
      <c r="CC34" s="270"/>
      <c r="CD34" s="264"/>
      <c r="CE34" s="265"/>
      <c r="CF34" s="267"/>
      <c r="CG34" s="264"/>
      <c r="CH34" s="318"/>
      <c r="CI34" s="270"/>
      <c r="CJ34" s="264"/>
      <c r="CK34" s="272"/>
      <c r="CL34" s="264"/>
      <c r="CM34" s="374"/>
      <c r="CN34" s="273"/>
      <c r="CO34" s="274"/>
      <c r="CP34" s="275">
        <f t="shared" si="1"/>
        <v>0</v>
      </c>
      <c r="CQ34" s="265"/>
      <c r="CR34" s="276"/>
      <c r="CS34" s="265"/>
      <c r="CT34" s="276"/>
      <c r="CU34" s="265"/>
      <c r="CV34" s="276"/>
      <c r="CW34" s="265"/>
      <c r="CX34" s="276"/>
      <c r="CY34" s="265"/>
      <c r="CZ34" s="276"/>
      <c r="DA34" s="265"/>
      <c r="DB34" s="276"/>
      <c r="DC34" s="265"/>
      <c r="DD34" s="276"/>
      <c r="DE34" s="265"/>
      <c r="DF34" s="276"/>
      <c r="DG34" s="265"/>
      <c r="DH34" s="276"/>
      <c r="DI34" s="265"/>
      <c r="DJ34" s="276"/>
      <c r="DK34" s="265"/>
      <c r="DL34" s="276"/>
      <c r="DM34" s="265"/>
      <c r="DN34" s="276"/>
      <c r="DO34" s="265"/>
      <c r="DP34" s="276"/>
      <c r="DQ34" s="264"/>
      <c r="DR34" s="273"/>
      <c r="DS34" s="334"/>
      <c r="DT34" s="273"/>
      <c r="DU34" s="334"/>
      <c r="DV34" s="584"/>
      <c r="DW34" s="334"/>
      <c r="DX34" s="277"/>
      <c r="DY34" s="264"/>
      <c r="DZ34" s="318"/>
      <c r="EA34" s="264"/>
      <c r="EB34" s="578"/>
      <c r="EC34" s="264"/>
      <c r="ED34" s="278"/>
      <c r="EE34" s="264"/>
      <c r="EF34" s="406"/>
      <c r="EG34" s="96"/>
      <c r="EH34" s="279"/>
      <c r="EI34" s="251">
        <f>SUMPRODUCT(D34:EH34,'Odisha R'!D34:EH34)</f>
        <v>0</v>
      </c>
      <c r="EJ34" s="3"/>
      <c r="EK34" s="3"/>
      <c r="ER34" s="64" t="s">
        <v>50</v>
      </c>
      <c r="ES34" s="61">
        <f t="shared" si="0"/>
        <v>0</v>
      </c>
      <c r="ET34" s="24">
        <f t="shared" si="2"/>
        <v>0</v>
      </c>
    </row>
    <row r="35" spans="2:150" ht="15" hidden="1" customHeight="1">
      <c r="B35" s="69">
        <f t="shared" si="3"/>
        <v>30</v>
      </c>
      <c r="C35" s="61"/>
      <c r="D35" s="262"/>
      <c r="E35" s="263"/>
      <c r="F35" s="264"/>
      <c r="G35" s="262"/>
      <c r="H35" s="263"/>
      <c r="I35" s="264"/>
      <c r="J35" s="322"/>
      <c r="K35" s="263"/>
      <c r="L35" s="264"/>
      <c r="M35" s="322"/>
      <c r="N35" s="263"/>
      <c r="O35" s="264"/>
      <c r="P35" s="416"/>
      <c r="Q35" s="263"/>
      <c r="R35" s="264"/>
      <c r="S35" s="265"/>
      <c r="T35" s="263"/>
      <c r="U35" s="264"/>
      <c r="V35" s="425"/>
      <c r="W35" s="263"/>
      <c r="X35" s="264"/>
      <c r="Y35" s="262"/>
      <c r="Z35" s="264"/>
      <c r="AA35" s="381"/>
      <c r="AB35" s="265"/>
      <c r="AC35" s="266"/>
      <c r="AD35" s="264"/>
      <c r="AE35" s="361"/>
      <c r="AF35" s="266"/>
      <c r="AG35" s="264"/>
      <c r="AH35" s="262"/>
      <c r="AI35" s="267"/>
      <c r="AJ35" s="264"/>
      <c r="AK35" s="262"/>
      <c r="AL35" s="267"/>
      <c r="AM35" s="264"/>
      <c r="AN35" s="262"/>
      <c r="AO35" s="267"/>
      <c r="AP35" s="264"/>
      <c r="AQ35" s="262"/>
      <c r="AR35" s="267"/>
      <c r="AS35" s="264"/>
      <c r="AT35" s="388"/>
      <c r="AU35" s="268"/>
      <c r="AV35" s="265"/>
      <c r="AW35" s="266"/>
      <c r="AX35" s="264"/>
      <c r="AY35" s="265"/>
      <c r="AZ35" s="266"/>
      <c r="BA35" s="264"/>
      <c r="BB35" s="262"/>
      <c r="BC35" s="267"/>
      <c r="BD35" s="264"/>
      <c r="BE35" s="262"/>
      <c r="BF35" s="267"/>
      <c r="BG35" s="264"/>
      <c r="BH35" s="262"/>
      <c r="BI35" s="267"/>
      <c r="BJ35" s="264"/>
      <c r="BK35" s="388"/>
      <c r="BL35" s="268"/>
      <c r="BM35" s="262"/>
      <c r="BN35" s="267"/>
      <c r="BO35" s="264"/>
      <c r="BP35" s="266"/>
      <c r="BQ35" s="267"/>
      <c r="BR35" s="264"/>
      <c r="BS35" s="269"/>
      <c r="BT35" s="270"/>
      <c r="BU35" s="264"/>
      <c r="BV35" s="281"/>
      <c r="BW35" s="270"/>
      <c r="BX35" s="264"/>
      <c r="BY35" s="271"/>
      <c r="BZ35" s="270"/>
      <c r="CA35" s="264"/>
      <c r="CB35" s="265"/>
      <c r="CC35" s="270"/>
      <c r="CD35" s="264"/>
      <c r="CE35" s="265"/>
      <c r="CF35" s="267"/>
      <c r="CG35" s="264"/>
      <c r="CH35" s="318"/>
      <c r="CI35" s="270"/>
      <c r="CJ35" s="264"/>
      <c r="CK35" s="272"/>
      <c r="CL35" s="264"/>
      <c r="CM35" s="374"/>
      <c r="CN35" s="273"/>
      <c r="CO35" s="274"/>
      <c r="CP35" s="275">
        <f t="shared" si="1"/>
        <v>0</v>
      </c>
      <c r="CQ35" s="265"/>
      <c r="CR35" s="276"/>
      <c r="CS35" s="265"/>
      <c r="CT35" s="276"/>
      <c r="CU35" s="265"/>
      <c r="CV35" s="276"/>
      <c r="CW35" s="265"/>
      <c r="CX35" s="276"/>
      <c r="CY35" s="265"/>
      <c r="CZ35" s="276"/>
      <c r="DA35" s="265"/>
      <c r="DB35" s="276"/>
      <c r="DC35" s="265"/>
      <c r="DD35" s="276"/>
      <c r="DE35" s="265"/>
      <c r="DF35" s="276"/>
      <c r="DG35" s="265"/>
      <c r="DH35" s="276"/>
      <c r="DI35" s="265"/>
      <c r="DJ35" s="276"/>
      <c r="DK35" s="265"/>
      <c r="DL35" s="276"/>
      <c r="DM35" s="265"/>
      <c r="DN35" s="276"/>
      <c r="DO35" s="265"/>
      <c r="DP35" s="276"/>
      <c r="DQ35" s="264"/>
      <c r="DR35" s="273"/>
      <c r="DS35" s="334"/>
      <c r="DT35" s="273"/>
      <c r="DU35" s="334"/>
      <c r="DV35" s="584"/>
      <c r="DW35" s="334"/>
      <c r="DX35" s="277"/>
      <c r="DY35" s="264"/>
      <c r="DZ35" s="318"/>
      <c r="EA35" s="264"/>
      <c r="EB35" s="578"/>
      <c r="EC35" s="264"/>
      <c r="ED35" s="278"/>
      <c r="EE35" s="264"/>
      <c r="EF35" s="406"/>
      <c r="EG35" s="96"/>
      <c r="EH35" s="279"/>
      <c r="EI35" s="251">
        <f>SUMPRODUCT(D35:EH35,'Odisha R'!D35:EH35)</f>
        <v>0</v>
      </c>
      <c r="EJ35" s="3"/>
      <c r="EK35" s="3"/>
      <c r="ER35" s="64" t="s">
        <v>51</v>
      </c>
      <c r="ES35" s="61">
        <f t="shared" si="0"/>
        <v>0</v>
      </c>
      <c r="ET35" s="24">
        <f t="shared" si="2"/>
        <v>0</v>
      </c>
    </row>
    <row r="36" spans="2:150" ht="15" hidden="1" customHeight="1">
      <c r="B36" s="454">
        <f t="shared" si="3"/>
        <v>31</v>
      </c>
      <c r="C36" s="363" t="s">
        <v>906</v>
      </c>
      <c r="D36" s="262"/>
      <c r="E36" s="263"/>
      <c r="F36" s="264"/>
      <c r="G36" s="262"/>
      <c r="H36" s="263"/>
      <c r="I36" s="264"/>
      <c r="J36" s="322"/>
      <c r="K36" s="263"/>
      <c r="L36" s="264"/>
      <c r="M36" s="322"/>
      <c r="N36" s="263"/>
      <c r="O36" s="264"/>
      <c r="P36" s="416"/>
      <c r="Q36" s="263"/>
      <c r="R36" s="264"/>
      <c r="S36" s="265"/>
      <c r="T36" s="263"/>
      <c r="U36" s="264"/>
      <c r="V36" s="425"/>
      <c r="W36" s="263"/>
      <c r="X36" s="264"/>
      <c r="Y36" s="262"/>
      <c r="Z36" s="264"/>
      <c r="AA36" s="381"/>
      <c r="AB36" s="265"/>
      <c r="AC36" s="266"/>
      <c r="AD36" s="264"/>
      <c r="AE36" s="361"/>
      <c r="AF36" s="266"/>
      <c r="AG36" s="264"/>
      <c r="AH36" s="262"/>
      <c r="AI36" s="267"/>
      <c r="AJ36" s="264"/>
      <c r="AK36" s="262"/>
      <c r="AL36" s="267"/>
      <c r="AM36" s="264"/>
      <c r="AN36" s="262"/>
      <c r="AO36" s="267"/>
      <c r="AP36" s="264"/>
      <c r="AQ36" s="262"/>
      <c r="AR36" s="267"/>
      <c r="AS36" s="264"/>
      <c r="AT36" s="388"/>
      <c r="AU36" s="268"/>
      <c r="AV36" s="265"/>
      <c r="AW36" s="266"/>
      <c r="AX36" s="264"/>
      <c r="AY36" s="265"/>
      <c r="AZ36" s="266"/>
      <c r="BA36" s="264"/>
      <c r="BB36" s="262"/>
      <c r="BC36" s="267"/>
      <c r="BD36" s="264"/>
      <c r="BE36" s="262"/>
      <c r="BF36" s="267"/>
      <c r="BG36" s="264"/>
      <c r="BH36" s="262"/>
      <c r="BI36" s="267"/>
      <c r="BJ36" s="264"/>
      <c r="BK36" s="388"/>
      <c r="BL36" s="453"/>
      <c r="BM36" s="262"/>
      <c r="BN36" s="267"/>
      <c r="BO36" s="264"/>
      <c r="BP36" s="266"/>
      <c r="BQ36" s="267"/>
      <c r="BR36" s="264"/>
      <c r="BS36" s="269"/>
      <c r="BT36" s="270"/>
      <c r="BU36" s="264"/>
      <c r="BV36" s="281"/>
      <c r="BW36" s="270"/>
      <c r="BX36" s="264"/>
      <c r="BY36" s="271"/>
      <c r="BZ36" s="270"/>
      <c r="CA36" s="264"/>
      <c r="CB36" s="265"/>
      <c r="CC36" s="270"/>
      <c r="CD36" s="264"/>
      <c r="CE36" s="265"/>
      <c r="CF36" s="267"/>
      <c r="CG36" s="264"/>
      <c r="CH36" s="318"/>
      <c r="CI36" s="270"/>
      <c r="CJ36" s="264"/>
      <c r="CK36" s="272"/>
      <c r="CL36" s="264"/>
      <c r="CM36" s="374"/>
      <c r="CN36" s="273"/>
      <c r="CO36" s="274"/>
      <c r="CP36" s="275">
        <f t="shared" si="1"/>
        <v>0</v>
      </c>
      <c r="CQ36" s="265"/>
      <c r="CR36" s="276"/>
      <c r="CS36" s="265"/>
      <c r="CT36" s="276"/>
      <c r="CU36" s="265"/>
      <c r="CV36" s="276"/>
      <c r="CW36" s="265"/>
      <c r="CX36" s="276"/>
      <c r="CY36" s="265"/>
      <c r="CZ36" s="276"/>
      <c r="DA36" s="265"/>
      <c r="DB36" s="276"/>
      <c r="DC36" s="265"/>
      <c r="DD36" s="276"/>
      <c r="DE36" s="265"/>
      <c r="DF36" s="276"/>
      <c r="DG36" s="265"/>
      <c r="DH36" s="276"/>
      <c r="DI36" s="265"/>
      <c r="DJ36" s="276"/>
      <c r="DK36" s="265"/>
      <c r="DL36" s="276"/>
      <c r="DM36" s="265"/>
      <c r="DN36" s="276"/>
      <c r="DO36" s="265"/>
      <c r="DP36" s="276"/>
      <c r="DQ36" s="264"/>
      <c r="DR36" s="273"/>
      <c r="DS36" s="334"/>
      <c r="DT36" s="273"/>
      <c r="DU36" s="334"/>
      <c r="DV36" s="584"/>
      <c r="DW36" s="334"/>
      <c r="DX36" s="277"/>
      <c r="DY36" s="264"/>
      <c r="DZ36" s="318"/>
      <c r="EA36" s="264"/>
      <c r="EB36" s="578"/>
      <c r="EC36" s="264"/>
      <c r="ED36" s="278"/>
      <c r="EE36" s="264"/>
      <c r="EF36" s="406"/>
      <c r="EG36" s="96"/>
      <c r="EH36" s="279"/>
      <c r="EI36" s="251">
        <f>SUMPRODUCT(D36:EH36,'Odisha R'!D36:EH36)</f>
        <v>0</v>
      </c>
      <c r="EJ36" s="3" t="s">
        <v>1048</v>
      </c>
      <c r="EK36" s="3"/>
      <c r="ER36" s="64" t="s">
        <v>52</v>
      </c>
      <c r="ES36" s="61" t="str">
        <f t="shared" si="0"/>
        <v>Shree Sai Services Private Limited IIM</v>
      </c>
      <c r="ET36" s="24">
        <f t="shared" si="2"/>
        <v>0</v>
      </c>
    </row>
    <row r="37" spans="2:150" ht="15" hidden="1" customHeight="1">
      <c r="B37" s="454">
        <f t="shared" si="3"/>
        <v>32</v>
      </c>
      <c r="C37" s="61"/>
      <c r="D37" s="262"/>
      <c r="E37" s="263"/>
      <c r="F37" s="264"/>
      <c r="G37" s="262"/>
      <c r="H37" s="263"/>
      <c r="I37" s="264"/>
      <c r="J37" s="322"/>
      <c r="K37" s="263"/>
      <c r="L37" s="264"/>
      <c r="M37" s="322"/>
      <c r="N37" s="263"/>
      <c r="O37" s="264"/>
      <c r="P37" s="416"/>
      <c r="Q37" s="263"/>
      <c r="R37" s="264"/>
      <c r="S37" s="265"/>
      <c r="T37" s="263"/>
      <c r="U37" s="264"/>
      <c r="V37" s="425"/>
      <c r="W37" s="263"/>
      <c r="X37" s="264"/>
      <c r="Y37" s="262"/>
      <c r="Z37" s="264"/>
      <c r="AA37" s="381"/>
      <c r="AB37" s="265"/>
      <c r="AC37" s="266"/>
      <c r="AD37" s="264"/>
      <c r="AE37" s="361"/>
      <c r="AF37" s="266"/>
      <c r="AG37" s="264"/>
      <c r="AH37" s="262"/>
      <c r="AI37" s="267"/>
      <c r="AJ37" s="264"/>
      <c r="AK37" s="262"/>
      <c r="AL37" s="267"/>
      <c r="AM37" s="264"/>
      <c r="AN37" s="262"/>
      <c r="AO37" s="267"/>
      <c r="AP37" s="264"/>
      <c r="AQ37" s="262"/>
      <c r="AR37" s="267"/>
      <c r="AS37" s="264"/>
      <c r="AT37" s="388"/>
      <c r="AU37" s="268"/>
      <c r="AV37" s="265"/>
      <c r="AW37" s="266"/>
      <c r="AX37" s="264"/>
      <c r="AY37" s="265"/>
      <c r="AZ37" s="266"/>
      <c r="BA37" s="264"/>
      <c r="BB37" s="262"/>
      <c r="BC37" s="267"/>
      <c r="BD37" s="264"/>
      <c r="BE37" s="262"/>
      <c r="BF37" s="267"/>
      <c r="BG37" s="264"/>
      <c r="BH37" s="262"/>
      <c r="BI37" s="267"/>
      <c r="BJ37" s="264"/>
      <c r="BK37" s="388"/>
      <c r="BL37" s="268"/>
      <c r="BM37" s="262"/>
      <c r="BN37" s="267"/>
      <c r="BO37" s="264"/>
      <c r="BP37" s="266"/>
      <c r="BQ37" s="267"/>
      <c r="BR37" s="264"/>
      <c r="BS37" s="269"/>
      <c r="BT37" s="270"/>
      <c r="BU37" s="264"/>
      <c r="BV37" s="281"/>
      <c r="BW37" s="270"/>
      <c r="BX37" s="264"/>
      <c r="BY37" s="271"/>
      <c r="BZ37" s="270"/>
      <c r="CA37" s="264"/>
      <c r="CB37" s="265"/>
      <c r="CC37" s="270"/>
      <c r="CD37" s="264"/>
      <c r="CE37" s="265"/>
      <c r="CF37" s="267"/>
      <c r="CG37" s="264"/>
      <c r="CH37" s="318"/>
      <c r="CI37" s="270"/>
      <c r="CJ37" s="264"/>
      <c r="CK37" s="272"/>
      <c r="CL37" s="264"/>
      <c r="CM37" s="374"/>
      <c r="CN37" s="273"/>
      <c r="CO37" s="274"/>
      <c r="CP37" s="275">
        <f t="shared" si="1"/>
        <v>0</v>
      </c>
      <c r="CQ37" s="265"/>
      <c r="CR37" s="276"/>
      <c r="CS37" s="265"/>
      <c r="CT37" s="276"/>
      <c r="CU37" s="265"/>
      <c r="CV37" s="276"/>
      <c r="CW37" s="265"/>
      <c r="CX37" s="276"/>
      <c r="CY37" s="265"/>
      <c r="CZ37" s="276"/>
      <c r="DA37" s="265"/>
      <c r="DB37" s="276"/>
      <c r="DC37" s="265"/>
      <c r="DD37" s="276"/>
      <c r="DE37" s="265"/>
      <c r="DF37" s="276"/>
      <c r="DG37" s="265"/>
      <c r="DH37" s="276"/>
      <c r="DI37" s="265"/>
      <c r="DJ37" s="276"/>
      <c r="DK37" s="265"/>
      <c r="DL37" s="276"/>
      <c r="DM37" s="265"/>
      <c r="DN37" s="276"/>
      <c r="DO37" s="265"/>
      <c r="DP37" s="276"/>
      <c r="DQ37" s="264"/>
      <c r="DR37" s="273"/>
      <c r="DS37" s="334"/>
      <c r="DT37" s="273"/>
      <c r="DU37" s="334"/>
      <c r="DV37" s="584"/>
      <c r="DW37" s="334"/>
      <c r="DX37" s="277"/>
      <c r="DY37" s="264"/>
      <c r="DZ37" s="318"/>
      <c r="EA37" s="264"/>
      <c r="EB37" s="578"/>
      <c r="EC37" s="264"/>
      <c r="ED37" s="278"/>
      <c r="EE37" s="264"/>
      <c r="EF37" s="406"/>
      <c r="EG37" s="96"/>
      <c r="EH37" s="279"/>
      <c r="EI37" s="251">
        <f>SUMPRODUCT(D37:EH37,'Odisha R'!D37:EH37)</f>
        <v>0</v>
      </c>
      <c r="EJ37" s="3"/>
      <c r="EK37" s="3"/>
      <c r="ER37" s="64" t="s">
        <v>53</v>
      </c>
      <c r="ES37" s="61">
        <f t="shared" si="0"/>
        <v>0</v>
      </c>
      <c r="ET37" s="24">
        <f t="shared" si="2"/>
        <v>0</v>
      </c>
    </row>
    <row r="38" spans="2:150" ht="15" hidden="1" customHeight="1">
      <c r="B38" s="454">
        <f t="shared" si="3"/>
        <v>33</v>
      </c>
      <c r="C38" s="61"/>
      <c r="D38" s="262"/>
      <c r="E38" s="263"/>
      <c r="F38" s="264"/>
      <c r="G38" s="262"/>
      <c r="H38" s="263"/>
      <c r="I38" s="264"/>
      <c r="J38" s="322"/>
      <c r="K38" s="263"/>
      <c r="L38" s="264"/>
      <c r="M38" s="322"/>
      <c r="N38" s="263"/>
      <c r="O38" s="264"/>
      <c r="P38" s="416"/>
      <c r="Q38" s="263"/>
      <c r="R38" s="264"/>
      <c r="S38" s="265"/>
      <c r="T38" s="263"/>
      <c r="U38" s="264"/>
      <c r="V38" s="425"/>
      <c r="W38" s="263"/>
      <c r="X38" s="264"/>
      <c r="Y38" s="262"/>
      <c r="Z38" s="264"/>
      <c r="AA38" s="381"/>
      <c r="AB38" s="265"/>
      <c r="AC38" s="266"/>
      <c r="AD38" s="264"/>
      <c r="AE38" s="361"/>
      <c r="AF38" s="266"/>
      <c r="AG38" s="264"/>
      <c r="AH38" s="262"/>
      <c r="AI38" s="267"/>
      <c r="AJ38" s="264"/>
      <c r="AK38" s="262"/>
      <c r="AL38" s="267"/>
      <c r="AM38" s="264"/>
      <c r="AN38" s="262"/>
      <c r="AO38" s="267"/>
      <c r="AP38" s="264"/>
      <c r="AQ38" s="262"/>
      <c r="AR38" s="267"/>
      <c r="AS38" s="264"/>
      <c r="AT38" s="388"/>
      <c r="AU38" s="268"/>
      <c r="AV38" s="265"/>
      <c r="AW38" s="266"/>
      <c r="AX38" s="264"/>
      <c r="AY38" s="265"/>
      <c r="AZ38" s="266"/>
      <c r="BA38" s="264"/>
      <c r="BB38" s="262"/>
      <c r="BC38" s="267"/>
      <c r="BD38" s="264"/>
      <c r="BE38" s="262"/>
      <c r="BF38" s="267"/>
      <c r="BG38" s="264"/>
      <c r="BH38" s="262"/>
      <c r="BI38" s="267"/>
      <c r="BJ38" s="264"/>
      <c r="BK38" s="388"/>
      <c r="BL38" s="268"/>
      <c r="BM38" s="262"/>
      <c r="BN38" s="267"/>
      <c r="BO38" s="264"/>
      <c r="BP38" s="266"/>
      <c r="BQ38" s="267"/>
      <c r="BR38" s="264"/>
      <c r="BS38" s="269"/>
      <c r="BT38" s="270"/>
      <c r="BU38" s="264"/>
      <c r="BV38" s="281"/>
      <c r="BW38" s="270"/>
      <c r="BX38" s="264"/>
      <c r="BY38" s="271"/>
      <c r="BZ38" s="270"/>
      <c r="CA38" s="264"/>
      <c r="CB38" s="265"/>
      <c r="CC38" s="270"/>
      <c r="CD38" s="264"/>
      <c r="CE38" s="265"/>
      <c r="CF38" s="267"/>
      <c r="CG38" s="264"/>
      <c r="CH38" s="318"/>
      <c r="CI38" s="270"/>
      <c r="CJ38" s="264"/>
      <c r="CK38" s="272"/>
      <c r="CL38" s="264"/>
      <c r="CM38" s="374"/>
      <c r="CN38" s="273"/>
      <c r="CO38" s="274"/>
      <c r="CP38" s="275">
        <f t="shared" si="1"/>
        <v>0</v>
      </c>
      <c r="CQ38" s="265"/>
      <c r="CR38" s="276"/>
      <c r="CS38" s="265"/>
      <c r="CT38" s="276"/>
      <c r="CU38" s="265"/>
      <c r="CV38" s="276"/>
      <c r="CW38" s="265"/>
      <c r="CX38" s="276"/>
      <c r="CY38" s="265"/>
      <c r="CZ38" s="276"/>
      <c r="DA38" s="265"/>
      <c r="DB38" s="276"/>
      <c r="DC38" s="265"/>
      <c r="DD38" s="276"/>
      <c r="DE38" s="265"/>
      <c r="DF38" s="276"/>
      <c r="DG38" s="265"/>
      <c r="DH38" s="276"/>
      <c r="DI38" s="265"/>
      <c r="DJ38" s="276"/>
      <c r="DK38" s="265"/>
      <c r="DL38" s="276"/>
      <c r="DM38" s="265"/>
      <c r="DN38" s="276"/>
      <c r="DO38" s="265"/>
      <c r="DP38" s="276"/>
      <c r="DQ38" s="264"/>
      <c r="DR38" s="273"/>
      <c r="DS38" s="334"/>
      <c r="DT38" s="273"/>
      <c r="DU38" s="334"/>
      <c r="DV38" s="584"/>
      <c r="DW38" s="334"/>
      <c r="DX38" s="277"/>
      <c r="DY38" s="264"/>
      <c r="DZ38" s="318"/>
      <c r="EA38" s="264"/>
      <c r="EB38" s="578"/>
      <c r="EC38" s="264"/>
      <c r="ED38" s="278"/>
      <c r="EE38" s="264"/>
      <c r="EF38" s="406"/>
      <c r="EG38" s="96"/>
      <c r="EH38" s="279"/>
      <c r="EI38" s="251">
        <f>SUMPRODUCT(D38:EH38,'Odisha R'!D38:EH38)</f>
        <v>0</v>
      </c>
      <c r="EJ38" s="3"/>
      <c r="EK38" s="3"/>
      <c r="EL38">
        <v>0</v>
      </c>
      <c r="EM38" s="299">
        <f>+EI38-EL38</f>
        <v>0</v>
      </c>
      <c r="ER38" s="64" t="s">
        <v>54</v>
      </c>
      <c r="ES38" s="61">
        <f t="shared" si="0"/>
        <v>0</v>
      </c>
      <c r="ET38" s="24">
        <f t="shared" si="2"/>
        <v>0</v>
      </c>
    </row>
    <row r="39" spans="2:150" ht="15" hidden="1" customHeight="1">
      <c r="B39" s="454">
        <f t="shared" si="3"/>
        <v>34</v>
      </c>
      <c r="C39" s="61"/>
      <c r="D39" s="262"/>
      <c r="E39" s="263"/>
      <c r="F39" s="264"/>
      <c r="G39" s="262"/>
      <c r="H39" s="263"/>
      <c r="I39" s="264"/>
      <c r="J39" s="322"/>
      <c r="K39" s="263"/>
      <c r="L39" s="264"/>
      <c r="M39" s="322"/>
      <c r="N39" s="263"/>
      <c r="O39" s="264"/>
      <c r="P39" s="416"/>
      <c r="Q39" s="263"/>
      <c r="R39" s="264"/>
      <c r="S39" s="265"/>
      <c r="T39" s="263"/>
      <c r="U39" s="264"/>
      <c r="V39" s="425"/>
      <c r="W39" s="263"/>
      <c r="X39" s="264"/>
      <c r="Y39" s="262"/>
      <c r="Z39" s="264"/>
      <c r="AA39" s="381"/>
      <c r="AB39" s="265"/>
      <c r="AC39" s="266"/>
      <c r="AD39" s="264"/>
      <c r="AE39" s="361"/>
      <c r="AF39" s="266"/>
      <c r="AG39" s="264"/>
      <c r="AH39" s="262"/>
      <c r="AI39" s="267"/>
      <c r="AJ39" s="264"/>
      <c r="AK39" s="262"/>
      <c r="AL39" s="267"/>
      <c r="AM39" s="264"/>
      <c r="AN39" s="262"/>
      <c r="AO39" s="267"/>
      <c r="AP39" s="264"/>
      <c r="AQ39" s="262"/>
      <c r="AR39" s="267"/>
      <c r="AS39" s="264"/>
      <c r="AT39" s="388"/>
      <c r="AU39" s="268"/>
      <c r="AV39" s="265"/>
      <c r="AW39" s="266"/>
      <c r="AX39" s="264"/>
      <c r="AY39" s="265"/>
      <c r="AZ39" s="266"/>
      <c r="BA39" s="264"/>
      <c r="BB39" s="262"/>
      <c r="BC39" s="267"/>
      <c r="BD39" s="264"/>
      <c r="BE39" s="262"/>
      <c r="BF39" s="267"/>
      <c r="BG39" s="264"/>
      <c r="BH39" s="262"/>
      <c r="BI39" s="267"/>
      <c r="BJ39" s="264"/>
      <c r="BK39" s="388"/>
      <c r="BL39" s="268"/>
      <c r="BM39" s="262"/>
      <c r="BN39" s="267"/>
      <c r="BO39" s="264"/>
      <c r="BP39" s="266"/>
      <c r="BQ39" s="267"/>
      <c r="BR39" s="264"/>
      <c r="BS39" s="269"/>
      <c r="BT39" s="270"/>
      <c r="BU39" s="264"/>
      <c r="BV39" s="281"/>
      <c r="BW39" s="270"/>
      <c r="BX39" s="264"/>
      <c r="BY39" s="271"/>
      <c r="BZ39" s="270"/>
      <c r="CA39" s="264"/>
      <c r="CB39" s="265"/>
      <c r="CC39" s="270"/>
      <c r="CD39" s="264"/>
      <c r="CE39" s="265"/>
      <c r="CF39" s="267"/>
      <c r="CG39" s="264"/>
      <c r="CH39" s="318"/>
      <c r="CI39" s="270"/>
      <c r="CJ39" s="264"/>
      <c r="CK39" s="272"/>
      <c r="CL39" s="264"/>
      <c r="CM39" s="374"/>
      <c r="CN39" s="273"/>
      <c r="CO39" s="274"/>
      <c r="CP39" s="275">
        <f t="shared" si="1"/>
        <v>0</v>
      </c>
      <c r="CQ39" s="265"/>
      <c r="CR39" s="276"/>
      <c r="CS39" s="265"/>
      <c r="CT39" s="276"/>
      <c r="CU39" s="265"/>
      <c r="CV39" s="276"/>
      <c r="CW39" s="265"/>
      <c r="CX39" s="276"/>
      <c r="CY39" s="265"/>
      <c r="CZ39" s="276"/>
      <c r="DA39" s="265"/>
      <c r="DB39" s="276"/>
      <c r="DC39" s="265"/>
      <c r="DD39" s="276"/>
      <c r="DE39" s="265"/>
      <c r="DF39" s="276"/>
      <c r="DG39" s="265"/>
      <c r="DH39" s="276"/>
      <c r="DI39" s="265"/>
      <c r="DJ39" s="276"/>
      <c r="DK39" s="265"/>
      <c r="DL39" s="276"/>
      <c r="DM39" s="265"/>
      <c r="DN39" s="276"/>
      <c r="DO39" s="265"/>
      <c r="DP39" s="276"/>
      <c r="DQ39" s="264"/>
      <c r="DR39" s="273"/>
      <c r="DS39" s="334"/>
      <c r="DT39" s="273"/>
      <c r="DU39" s="334"/>
      <c r="DV39" s="584"/>
      <c r="DW39" s="334"/>
      <c r="DX39" s="277"/>
      <c r="DY39" s="264"/>
      <c r="DZ39" s="318"/>
      <c r="EA39" s="264"/>
      <c r="EB39" s="578"/>
      <c r="EC39" s="264"/>
      <c r="ED39" s="278"/>
      <c r="EE39" s="264"/>
      <c r="EF39" s="406"/>
      <c r="EG39" s="96"/>
      <c r="EH39" s="279"/>
      <c r="EI39" s="251">
        <f>SUMPRODUCT(D39:EH39,'Odisha R'!D39:EH39)</f>
        <v>0</v>
      </c>
      <c r="EJ39" s="3"/>
      <c r="EK39" s="3"/>
      <c r="ER39" s="64" t="s">
        <v>55</v>
      </c>
      <c r="ES39" s="61">
        <f t="shared" si="0"/>
        <v>0</v>
      </c>
      <c r="ET39" s="24">
        <f t="shared" si="2"/>
        <v>0</v>
      </c>
    </row>
    <row r="40" spans="2:150" ht="15" hidden="1" customHeight="1">
      <c r="B40" s="454">
        <f t="shared" si="3"/>
        <v>35</v>
      </c>
      <c r="C40" s="61"/>
      <c r="D40" s="262"/>
      <c r="E40" s="263"/>
      <c r="F40" s="264"/>
      <c r="G40" s="262"/>
      <c r="H40" s="263"/>
      <c r="I40" s="264"/>
      <c r="J40" s="322"/>
      <c r="K40" s="263"/>
      <c r="L40" s="264"/>
      <c r="M40" s="322"/>
      <c r="N40" s="263"/>
      <c r="O40" s="264"/>
      <c r="P40" s="416"/>
      <c r="Q40" s="263"/>
      <c r="R40" s="264"/>
      <c r="S40" s="265"/>
      <c r="T40" s="263"/>
      <c r="U40" s="264"/>
      <c r="V40" s="425"/>
      <c r="W40" s="263"/>
      <c r="X40" s="264"/>
      <c r="Y40" s="262"/>
      <c r="Z40" s="264"/>
      <c r="AA40" s="381"/>
      <c r="AB40" s="265"/>
      <c r="AC40" s="266"/>
      <c r="AD40" s="264"/>
      <c r="AE40" s="361"/>
      <c r="AF40" s="266"/>
      <c r="AG40" s="264"/>
      <c r="AH40" s="262"/>
      <c r="AI40" s="267"/>
      <c r="AJ40" s="264"/>
      <c r="AK40" s="262"/>
      <c r="AL40" s="267"/>
      <c r="AM40" s="264"/>
      <c r="AN40" s="262"/>
      <c r="AO40" s="267"/>
      <c r="AP40" s="264"/>
      <c r="AQ40" s="262"/>
      <c r="AR40" s="267"/>
      <c r="AS40" s="264"/>
      <c r="AT40" s="388"/>
      <c r="AU40" s="268"/>
      <c r="AV40" s="265"/>
      <c r="AW40" s="266"/>
      <c r="AX40" s="264"/>
      <c r="AY40" s="265"/>
      <c r="AZ40" s="266"/>
      <c r="BA40" s="264"/>
      <c r="BB40" s="262"/>
      <c r="BC40" s="267"/>
      <c r="BD40" s="264"/>
      <c r="BE40" s="262"/>
      <c r="BF40" s="267"/>
      <c r="BG40" s="264"/>
      <c r="BH40" s="262"/>
      <c r="BI40" s="267"/>
      <c r="BJ40" s="264"/>
      <c r="BK40" s="388"/>
      <c r="BL40" s="268"/>
      <c r="BM40" s="262"/>
      <c r="BN40" s="267"/>
      <c r="BO40" s="264"/>
      <c r="BP40" s="266"/>
      <c r="BQ40" s="267"/>
      <c r="BR40" s="264"/>
      <c r="BS40" s="269"/>
      <c r="BT40" s="270"/>
      <c r="BU40" s="264"/>
      <c r="BV40" s="281"/>
      <c r="BW40" s="270"/>
      <c r="BX40" s="264"/>
      <c r="BY40" s="271"/>
      <c r="BZ40" s="270"/>
      <c r="CA40" s="264"/>
      <c r="CB40" s="265"/>
      <c r="CC40" s="270"/>
      <c r="CD40" s="264"/>
      <c r="CE40" s="265"/>
      <c r="CF40" s="267"/>
      <c r="CG40" s="264"/>
      <c r="CH40" s="318"/>
      <c r="CI40" s="270"/>
      <c r="CJ40" s="264"/>
      <c r="CK40" s="272"/>
      <c r="CL40" s="264"/>
      <c r="CM40" s="374"/>
      <c r="CN40" s="273"/>
      <c r="CO40" s="274"/>
      <c r="CP40" s="275">
        <f t="shared" si="1"/>
        <v>0</v>
      </c>
      <c r="CQ40" s="265"/>
      <c r="CR40" s="276"/>
      <c r="CS40" s="265"/>
      <c r="CT40" s="276"/>
      <c r="CU40" s="265"/>
      <c r="CV40" s="276"/>
      <c r="CW40" s="265"/>
      <c r="CX40" s="276"/>
      <c r="CY40" s="265"/>
      <c r="CZ40" s="276"/>
      <c r="DA40" s="265"/>
      <c r="DB40" s="276"/>
      <c r="DC40" s="265"/>
      <c r="DD40" s="276"/>
      <c r="DE40" s="265"/>
      <c r="DF40" s="276"/>
      <c r="DG40" s="265"/>
      <c r="DH40" s="276"/>
      <c r="DI40" s="265"/>
      <c r="DJ40" s="276"/>
      <c r="DK40" s="265"/>
      <c r="DL40" s="276"/>
      <c r="DM40" s="265"/>
      <c r="DN40" s="276"/>
      <c r="DO40" s="265"/>
      <c r="DP40" s="276"/>
      <c r="DQ40" s="264"/>
      <c r="DR40" s="273"/>
      <c r="DS40" s="334"/>
      <c r="DT40" s="273"/>
      <c r="DU40" s="334"/>
      <c r="DV40" s="584"/>
      <c r="DW40" s="334"/>
      <c r="DX40" s="277"/>
      <c r="DY40" s="264"/>
      <c r="DZ40" s="318"/>
      <c r="EA40" s="264"/>
      <c r="EB40" s="578"/>
      <c r="EC40" s="264"/>
      <c r="ED40" s="278"/>
      <c r="EE40" s="264"/>
      <c r="EF40" s="406"/>
      <c r="EG40" s="96"/>
      <c r="EH40" s="279"/>
      <c r="EI40" s="251">
        <f>SUMPRODUCT(D40:EH40,'Odisha R'!D40:EH40)</f>
        <v>0</v>
      </c>
      <c r="EJ40" s="3"/>
      <c r="EK40" s="3"/>
      <c r="ER40" s="64" t="s">
        <v>56</v>
      </c>
      <c r="ES40" s="61">
        <f t="shared" si="0"/>
        <v>0</v>
      </c>
      <c r="ET40" s="24">
        <f t="shared" si="2"/>
        <v>0</v>
      </c>
    </row>
    <row r="41" spans="2:150" ht="15" hidden="1" customHeight="1">
      <c r="B41" s="60">
        <f t="shared" si="3"/>
        <v>36</v>
      </c>
      <c r="C41" s="61"/>
      <c r="D41" s="262"/>
      <c r="E41" s="263"/>
      <c r="F41" s="264"/>
      <c r="G41" s="262"/>
      <c r="H41" s="263"/>
      <c r="I41" s="264"/>
      <c r="J41" s="322"/>
      <c r="K41" s="263"/>
      <c r="L41" s="264"/>
      <c r="M41" s="322"/>
      <c r="N41" s="263"/>
      <c r="O41" s="264"/>
      <c r="P41" s="416"/>
      <c r="Q41" s="263"/>
      <c r="R41" s="264"/>
      <c r="S41" s="265"/>
      <c r="T41" s="263"/>
      <c r="U41" s="264"/>
      <c r="V41" s="425"/>
      <c r="W41" s="263"/>
      <c r="X41" s="264"/>
      <c r="Y41" s="262"/>
      <c r="Z41" s="264"/>
      <c r="AA41" s="381"/>
      <c r="AB41" s="265"/>
      <c r="AC41" s="266"/>
      <c r="AD41" s="264"/>
      <c r="AE41" s="361"/>
      <c r="AF41" s="266"/>
      <c r="AG41" s="264"/>
      <c r="AH41" s="262"/>
      <c r="AI41" s="267"/>
      <c r="AJ41" s="264"/>
      <c r="AK41" s="262"/>
      <c r="AL41" s="267"/>
      <c r="AM41" s="264"/>
      <c r="AN41" s="262"/>
      <c r="AO41" s="267"/>
      <c r="AP41" s="264"/>
      <c r="AQ41" s="262"/>
      <c r="AR41" s="267"/>
      <c r="AS41" s="264"/>
      <c r="AT41" s="388"/>
      <c r="AU41" s="268"/>
      <c r="AV41" s="265"/>
      <c r="AW41" s="266"/>
      <c r="AX41" s="264"/>
      <c r="AY41" s="265"/>
      <c r="AZ41" s="266"/>
      <c r="BA41" s="264"/>
      <c r="BB41" s="262"/>
      <c r="BC41" s="267"/>
      <c r="BD41" s="264"/>
      <c r="BE41" s="262"/>
      <c r="BF41" s="267"/>
      <c r="BG41" s="264"/>
      <c r="BH41" s="262"/>
      <c r="BI41" s="267"/>
      <c r="BJ41" s="264"/>
      <c r="BK41" s="388"/>
      <c r="BL41" s="268"/>
      <c r="BM41" s="262"/>
      <c r="BN41" s="267"/>
      <c r="BO41" s="264"/>
      <c r="BP41" s="266"/>
      <c r="BQ41" s="267"/>
      <c r="BR41" s="264"/>
      <c r="BS41" s="269"/>
      <c r="BT41" s="270"/>
      <c r="BU41" s="264"/>
      <c r="BV41" s="281"/>
      <c r="BW41" s="270"/>
      <c r="BX41" s="264"/>
      <c r="BY41" s="271"/>
      <c r="BZ41" s="270"/>
      <c r="CA41" s="264"/>
      <c r="CB41" s="265"/>
      <c r="CC41" s="270"/>
      <c r="CD41" s="264"/>
      <c r="CE41" s="265"/>
      <c r="CF41" s="267"/>
      <c r="CG41" s="264"/>
      <c r="CH41" s="318"/>
      <c r="CI41" s="270"/>
      <c r="CJ41" s="264"/>
      <c r="CK41" s="272"/>
      <c r="CL41" s="264"/>
      <c r="CM41" s="374"/>
      <c r="CN41" s="273"/>
      <c r="CO41" s="274"/>
      <c r="CP41" s="275">
        <f t="shared" si="1"/>
        <v>0</v>
      </c>
      <c r="CQ41" s="265"/>
      <c r="CR41" s="276"/>
      <c r="CS41" s="265"/>
      <c r="CT41" s="276"/>
      <c r="CU41" s="265"/>
      <c r="CV41" s="276"/>
      <c r="CW41" s="265"/>
      <c r="CX41" s="276"/>
      <c r="CY41" s="265"/>
      <c r="CZ41" s="276"/>
      <c r="DA41" s="265"/>
      <c r="DB41" s="276"/>
      <c r="DC41" s="265"/>
      <c r="DD41" s="276"/>
      <c r="DE41" s="265"/>
      <c r="DF41" s="276"/>
      <c r="DG41" s="265"/>
      <c r="DH41" s="276"/>
      <c r="DI41" s="265"/>
      <c r="DJ41" s="276"/>
      <c r="DK41" s="265"/>
      <c r="DL41" s="276"/>
      <c r="DM41" s="265"/>
      <c r="DN41" s="276"/>
      <c r="DO41" s="265"/>
      <c r="DP41" s="276"/>
      <c r="DQ41" s="264"/>
      <c r="DR41" s="273"/>
      <c r="DS41" s="334"/>
      <c r="DT41" s="273"/>
      <c r="DU41" s="334"/>
      <c r="DV41" s="584"/>
      <c r="DW41" s="334"/>
      <c r="DX41" s="277"/>
      <c r="DY41" s="264"/>
      <c r="DZ41" s="318"/>
      <c r="EA41" s="264"/>
      <c r="EB41" s="578"/>
      <c r="EC41" s="264"/>
      <c r="ED41" s="278"/>
      <c r="EE41" s="264"/>
      <c r="EF41" s="406"/>
      <c r="EG41" s="96"/>
      <c r="EH41" s="279"/>
      <c r="EI41" s="251">
        <f>SUMPRODUCT(D41:EH41,'Odisha R'!D41:EH41)</f>
        <v>0</v>
      </c>
      <c r="EJ41" s="3"/>
      <c r="EK41" s="3"/>
      <c r="ER41" s="64" t="s">
        <v>57</v>
      </c>
      <c r="ES41" s="61">
        <f t="shared" si="0"/>
        <v>0</v>
      </c>
      <c r="ET41" s="24">
        <f t="shared" si="2"/>
        <v>0</v>
      </c>
    </row>
    <row r="42" spans="2:150" ht="15" hidden="1" customHeight="1">
      <c r="B42" s="60">
        <f t="shared" si="3"/>
        <v>37</v>
      </c>
      <c r="C42" s="61"/>
      <c r="D42" s="262"/>
      <c r="E42" s="263"/>
      <c r="F42" s="264"/>
      <c r="G42" s="262"/>
      <c r="H42" s="263"/>
      <c r="I42" s="264"/>
      <c r="J42" s="322"/>
      <c r="K42" s="263"/>
      <c r="L42" s="264"/>
      <c r="M42" s="322"/>
      <c r="N42" s="263"/>
      <c r="O42" s="264"/>
      <c r="P42" s="416"/>
      <c r="Q42" s="263"/>
      <c r="R42" s="264"/>
      <c r="S42" s="265"/>
      <c r="T42" s="263"/>
      <c r="U42" s="264"/>
      <c r="V42" s="425"/>
      <c r="W42" s="263"/>
      <c r="X42" s="264"/>
      <c r="Y42" s="262"/>
      <c r="Z42" s="264"/>
      <c r="AA42" s="381"/>
      <c r="AB42" s="265"/>
      <c r="AC42" s="266"/>
      <c r="AD42" s="264"/>
      <c r="AE42" s="361"/>
      <c r="AF42" s="266"/>
      <c r="AG42" s="264"/>
      <c r="AH42" s="262"/>
      <c r="AI42" s="267"/>
      <c r="AJ42" s="264"/>
      <c r="AK42" s="262"/>
      <c r="AL42" s="267"/>
      <c r="AM42" s="264"/>
      <c r="AN42" s="262"/>
      <c r="AO42" s="267"/>
      <c r="AP42" s="264"/>
      <c r="AQ42" s="262"/>
      <c r="AR42" s="267"/>
      <c r="AS42" s="264"/>
      <c r="AT42" s="388"/>
      <c r="AU42" s="268"/>
      <c r="AV42" s="265"/>
      <c r="AW42" s="266"/>
      <c r="AX42" s="264"/>
      <c r="AY42" s="265"/>
      <c r="AZ42" s="266"/>
      <c r="BA42" s="264"/>
      <c r="BB42" s="262"/>
      <c r="BC42" s="267"/>
      <c r="BD42" s="264"/>
      <c r="BE42" s="262"/>
      <c r="BF42" s="267"/>
      <c r="BG42" s="264"/>
      <c r="BH42" s="262"/>
      <c r="BI42" s="267"/>
      <c r="BJ42" s="264"/>
      <c r="BK42" s="388"/>
      <c r="BL42" s="268"/>
      <c r="BM42" s="262"/>
      <c r="BN42" s="267"/>
      <c r="BO42" s="264"/>
      <c r="BP42" s="266"/>
      <c r="BQ42" s="267"/>
      <c r="BR42" s="264"/>
      <c r="BS42" s="269"/>
      <c r="BT42" s="270"/>
      <c r="BU42" s="264"/>
      <c r="BV42" s="281"/>
      <c r="BW42" s="270"/>
      <c r="BX42" s="264"/>
      <c r="BY42" s="271"/>
      <c r="BZ42" s="270"/>
      <c r="CA42" s="264"/>
      <c r="CB42" s="265"/>
      <c r="CC42" s="270"/>
      <c r="CD42" s="264"/>
      <c r="CE42" s="265"/>
      <c r="CF42" s="267"/>
      <c r="CG42" s="264"/>
      <c r="CH42" s="318"/>
      <c r="CI42" s="270"/>
      <c r="CJ42" s="264"/>
      <c r="CK42" s="272"/>
      <c r="CL42" s="264"/>
      <c r="CM42" s="374"/>
      <c r="CN42" s="273"/>
      <c r="CO42" s="274"/>
      <c r="CP42" s="275">
        <f t="shared" si="1"/>
        <v>0</v>
      </c>
      <c r="CQ42" s="265"/>
      <c r="CR42" s="276"/>
      <c r="CS42" s="265"/>
      <c r="CT42" s="276"/>
      <c r="CU42" s="265"/>
      <c r="CV42" s="276"/>
      <c r="CW42" s="265"/>
      <c r="CX42" s="276"/>
      <c r="CY42" s="265"/>
      <c r="CZ42" s="276"/>
      <c r="DA42" s="265"/>
      <c r="DB42" s="276"/>
      <c r="DC42" s="265"/>
      <c r="DD42" s="276"/>
      <c r="DE42" s="265"/>
      <c r="DF42" s="276"/>
      <c r="DG42" s="265"/>
      <c r="DH42" s="276"/>
      <c r="DI42" s="265"/>
      <c r="DJ42" s="276"/>
      <c r="DK42" s="265"/>
      <c r="DL42" s="276"/>
      <c r="DM42" s="265"/>
      <c r="DN42" s="276"/>
      <c r="DO42" s="265"/>
      <c r="DP42" s="276"/>
      <c r="DQ42" s="264"/>
      <c r="DR42" s="273"/>
      <c r="DS42" s="334"/>
      <c r="DT42" s="273"/>
      <c r="DU42" s="334"/>
      <c r="DV42" s="584"/>
      <c r="DW42" s="334"/>
      <c r="DX42" s="277"/>
      <c r="DY42" s="264"/>
      <c r="DZ42" s="318"/>
      <c r="EA42" s="264"/>
      <c r="EB42" s="578"/>
      <c r="EC42" s="264"/>
      <c r="ED42" s="278"/>
      <c r="EE42" s="264"/>
      <c r="EF42" s="406"/>
      <c r="EG42" s="96"/>
      <c r="EH42" s="279"/>
      <c r="EI42" s="251">
        <f>SUMPRODUCT(D42:EH42,'Odisha R'!D42:EH42)</f>
        <v>0</v>
      </c>
      <c r="EJ42" s="3"/>
      <c r="EK42" s="3"/>
      <c r="ER42" s="64" t="s">
        <v>58</v>
      </c>
      <c r="ES42" s="61">
        <f t="shared" si="0"/>
        <v>0</v>
      </c>
      <c r="ET42" s="24">
        <f t="shared" si="2"/>
        <v>0</v>
      </c>
    </row>
    <row r="43" spans="2:150" ht="15" hidden="1" customHeight="1">
      <c r="B43" s="60">
        <f t="shared" si="3"/>
        <v>38</v>
      </c>
      <c r="C43" s="61"/>
      <c r="D43" s="262"/>
      <c r="E43" s="263"/>
      <c r="F43" s="264"/>
      <c r="G43" s="262"/>
      <c r="H43" s="263"/>
      <c r="I43" s="264"/>
      <c r="J43" s="322"/>
      <c r="K43" s="263"/>
      <c r="L43" s="264"/>
      <c r="M43" s="322"/>
      <c r="N43" s="263"/>
      <c r="O43" s="264"/>
      <c r="P43" s="416"/>
      <c r="Q43" s="263"/>
      <c r="R43" s="264"/>
      <c r="S43" s="265"/>
      <c r="T43" s="263"/>
      <c r="U43" s="264"/>
      <c r="V43" s="425"/>
      <c r="W43" s="263"/>
      <c r="X43" s="264"/>
      <c r="Y43" s="262"/>
      <c r="Z43" s="264"/>
      <c r="AA43" s="381"/>
      <c r="AB43" s="265"/>
      <c r="AC43" s="266"/>
      <c r="AD43" s="264"/>
      <c r="AE43" s="361"/>
      <c r="AF43" s="266"/>
      <c r="AG43" s="264"/>
      <c r="AH43" s="262"/>
      <c r="AI43" s="267"/>
      <c r="AJ43" s="264"/>
      <c r="AK43" s="262"/>
      <c r="AL43" s="267"/>
      <c r="AM43" s="264"/>
      <c r="AN43" s="262"/>
      <c r="AO43" s="267"/>
      <c r="AP43" s="264"/>
      <c r="AQ43" s="262"/>
      <c r="AR43" s="267"/>
      <c r="AS43" s="264"/>
      <c r="AT43" s="388"/>
      <c r="AU43" s="268"/>
      <c r="AV43" s="265"/>
      <c r="AW43" s="266"/>
      <c r="AX43" s="264"/>
      <c r="AY43" s="265"/>
      <c r="AZ43" s="266"/>
      <c r="BA43" s="264"/>
      <c r="BB43" s="262"/>
      <c r="BC43" s="267"/>
      <c r="BD43" s="264"/>
      <c r="BE43" s="262"/>
      <c r="BF43" s="267"/>
      <c r="BG43" s="264"/>
      <c r="BH43" s="262"/>
      <c r="BI43" s="267"/>
      <c r="BJ43" s="264"/>
      <c r="BK43" s="388"/>
      <c r="BL43" s="268"/>
      <c r="BM43" s="262"/>
      <c r="BN43" s="267"/>
      <c r="BO43" s="264"/>
      <c r="BP43" s="266"/>
      <c r="BQ43" s="267"/>
      <c r="BR43" s="264"/>
      <c r="BS43" s="269"/>
      <c r="BT43" s="270"/>
      <c r="BU43" s="264"/>
      <c r="BV43" s="281"/>
      <c r="BW43" s="270"/>
      <c r="BX43" s="264"/>
      <c r="BY43" s="271"/>
      <c r="BZ43" s="270"/>
      <c r="CA43" s="264"/>
      <c r="CB43" s="265"/>
      <c r="CC43" s="270"/>
      <c r="CD43" s="264"/>
      <c r="CE43" s="265"/>
      <c r="CF43" s="267"/>
      <c r="CG43" s="264"/>
      <c r="CH43" s="318"/>
      <c r="CI43" s="270"/>
      <c r="CJ43" s="264"/>
      <c r="CK43" s="272"/>
      <c r="CL43" s="264"/>
      <c r="CM43" s="374"/>
      <c r="CN43" s="273"/>
      <c r="CO43" s="274"/>
      <c r="CP43" s="275">
        <f t="shared" si="1"/>
        <v>0</v>
      </c>
      <c r="CQ43" s="265"/>
      <c r="CR43" s="276"/>
      <c r="CS43" s="265"/>
      <c r="CT43" s="276"/>
      <c r="CU43" s="265"/>
      <c r="CV43" s="276"/>
      <c r="CW43" s="265"/>
      <c r="CX43" s="276"/>
      <c r="CY43" s="265"/>
      <c r="CZ43" s="276"/>
      <c r="DA43" s="265"/>
      <c r="DB43" s="276"/>
      <c r="DC43" s="265"/>
      <c r="DD43" s="276"/>
      <c r="DE43" s="265"/>
      <c r="DF43" s="276"/>
      <c r="DG43" s="265"/>
      <c r="DH43" s="276"/>
      <c r="DI43" s="265"/>
      <c r="DJ43" s="276"/>
      <c r="DK43" s="265"/>
      <c r="DL43" s="276"/>
      <c r="DM43" s="265"/>
      <c r="DN43" s="276"/>
      <c r="DO43" s="265"/>
      <c r="DP43" s="276"/>
      <c r="DQ43" s="264"/>
      <c r="DR43" s="273"/>
      <c r="DS43" s="334"/>
      <c r="DT43" s="273"/>
      <c r="DU43" s="334"/>
      <c r="DV43" s="584"/>
      <c r="DW43" s="334"/>
      <c r="DX43" s="277"/>
      <c r="DY43" s="264"/>
      <c r="DZ43" s="318"/>
      <c r="EA43" s="264"/>
      <c r="EB43" s="578"/>
      <c r="EC43" s="264"/>
      <c r="ED43" s="278"/>
      <c r="EE43" s="264"/>
      <c r="EF43" s="406"/>
      <c r="EG43" s="96"/>
      <c r="EH43" s="279"/>
      <c r="EI43" s="251">
        <f>SUMPRODUCT(D43:EH43,'Odisha R'!D43:EH43)</f>
        <v>0</v>
      </c>
      <c r="EJ43" s="3"/>
      <c r="EK43" s="3"/>
      <c r="ER43" s="64" t="s">
        <v>59</v>
      </c>
      <c r="ES43" s="61">
        <f t="shared" si="0"/>
        <v>0</v>
      </c>
      <c r="ET43" s="24">
        <f t="shared" si="2"/>
        <v>0</v>
      </c>
    </row>
    <row r="44" spans="2:150" ht="15" hidden="1" customHeight="1">
      <c r="B44" s="60">
        <f t="shared" si="3"/>
        <v>39</v>
      </c>
      <c r="C44" s="61"/>
      <c r="D44" s="262"/>
      <c r="E44" s="263"/>
      <c r="F44" s="264"/>
      <c r="G44" s="262"/>
      <c r="H44" s="263"/>
      <c r="I44" s="264"/>
      <c r="J44" s="322"/>
      <c r="K44" s="263"/>
      <c r="L44" s="264"/>
      <c r="M44" s="322"/>
      <c r="N44" s="263"/>
      <c r="O44" s="264"/>
      <c r="P44" s="416"/>
      <c r="Q44" s="263"/>
      <c r="R44" s="264"/>
      <c r="S44" s="265"/>
      <c r="T44" s="263"/>
      <c r="U44" s="264"/>
      <c r="V44" s="425"/>
      <c r="W44" s="263"/>
      <c r="X44" s="264"/>
      <c r="Y44" s="262"/>
      <c r="Z44" s="264"/>
      <c r="AA44" s="381"/>
      <c r="AB44" s="265"/>
      <c r="AC44" s="266"/>
      <c r="AD44" s="264"/>
      <c r="AE44" s="361"/>
      <c r="AF44" s="266"/>
      <c r="AG44" s="264"/>
      <c r="AH44" s="262"/>
      <c r="AI44" s="267"/>
      <c r="AJ44" s="264"/>
      <c r="AK44" s="262"/>
      <c r="AL44" s="267"/>
      <c r="AM44" s="264"/>
      <c r="AN44" s="262"/>
      <c r="AO44" s="267"/>
      <c r="AP44" s="264"/>
      <c r="AQ44" s="262"/>
      <c r="AR44" s="267"/>
      <c r="AS44" s="264"/>
      <c r="AT44" s="388"/>
      <c r="AU44" s="268"/>
      <c r="AV44" s="265"/>
      <c r="AW44" s="266"/>
      <c r="AX44" s="264"/>
      <c r="AY44" s="265"/>
      <c r="AZ44" s="266"/>
      <c r="BA44" s="264"/>
      <c r="BB44" s="262"/>
      <c r="BC44" s="267"/>
      <c r="BD44" s="264"/>
      <c r="BE44" s="262"/>
      <c r="BF44" s="267"/>
      <c r="BG44" s="264"/>
      <c r="BH44" s="262"/>
      <c r="BI44" s="267"/>
      <c r="BJ44" s="264"/>
      <c r="BK44" s="388"/>
      <c r="BL44" s="268"/>
      <c r="BM44" s="262"/>
      <c r="BN44" s="267"/>
      <c r="BO44" s="264"/>
      <c r="BP44" s="266"/>
      <c r="BQ44" s="267"/>
      <c r="BR44" s="264"/>
      <c r="BS44" s="269"/>
      <c r="BT44" s="270"/>
      <c r="BU44" s="264"/>
      <c r="BV44" s="281"/>
      <c r="BW44" s="270"/>
      <c r="BX44" s="264"/>
      <c r="BY44" s="271"/>
      <c r="BZ44" s="270"/>
      <c r="CA44" s="264"/>
      <c r="CB44" s="265"/>
      <c r="CC44" s="270"/>
      <c r="CD44" s="264"/>
      <c r="CE44" s="265"/>
      <c r="CF44" s="267"/>
      <c r="CG44" s="264"/>
      <c r="CH44" s="318"/>
      <c r="CI44" s="270"/>
      <c r="CJ44" s="264"/>
      <c r="CK44" s="272"/>
      <c r="CL44" s="264"/>
      <c r="CM44" s="374"/>
      <c r="CN44" s="273"/>
      <c r="CO44" s="274"/>
      <c r="CP44" s="275">
        <f t="shared" si="1"/>
        <v>0</v>
      </c>
      <c r="CQ44" s="265"/>
      <c r="CR44" s="276"/>
      <c r="CS44" s="265"/>
      <c r="CT44" s="276"/>
      <c r="CU44" s="265"/>
      <c r="CV44" s="276"/>
      <c r="CW44" s="265"/>
      <c r="CX44" s="276"/>
      <c r="CY44" s="265"/>
      <c r="CZ44" s="276"/>
      <c r="DA44" s="265"/>
      <c r="DB44" s="276"/>
      <c r="DC44" s="265"/>
      <c r="DD44" s="276"/>
      <c r="DE44" s="265"/>
      <c r="DF44" s="276"/>
      <c r="DG44" s="265"/>
      <c r="DH44" s="276"/>
      <c r="DI44" s="265"/>
      <c r="DJ44" s="276"/>
      <c r="DK44" s="265"/>
      <c r="DL44" s="276"/>
      <c r="DM44" s="265"/>
      <c r="DN44" s="276"/>
      <c r="DO44" s="265"/>
      <c r="DP44" s="276"/>
      <c r="DQ44" s="264"/>
      <c r="DR44" s="273"/>
      <c r="DS44" s="334"/>
      <c r="DT44" s="273"/>
      <c r="DU44" s="334"/>
      <c r="DV44" s="584"/>
      <c r="DW44" s="334"/>
      <c r="DX44" s="277"/>
      <c r="DY44" s="264"/>
      <c r="DZ44" s="318"/>
      <c r="EA44" s="264"/>
      <c r="EB44" s="578"/>
      <c r="EC44" s="264"/>
      <c r="ED44" s="278"/>
      <c r="EE44" s="264"/>
      <c r="EF44" s="406"/>
      <c r="EG44" s="96"/>
      <c r="EH44" s="279"/>
      <c r="EI44" s="251">
        <f>SUMPRODUCT(D44:EH44,'Odisha R'!D44:EH44)</f>
        <v>0</v>
      </c>
      <c r="EJ44" s="3"/>
      <c r="EK44" s="3"/>
      <c r="ER44" s="64" t="s">
        <v>60</v>
      </c>
      <c r="ES44" s="61">
        <f t="shared" si="0"/>
        <v>0</v>
      </c>
      <c r="ET44" s="24">
        <f t="shared" si="2"/>
        <v>0</v>
      </c>
    </row>
    <row r="45" spans="2:150" ht="15" hidden="1" customHeight="1">
      <c r="B45" s="60">
        <f t="shared" si="3"/>
        <v>40</v>
      </c>
      <c r="C45" s="61"/>
      <c r="D45" s="262"/>
      <c r="E45" s="263"/>
      <c r="F45" s="264"/>
      <c r="G45" s="262"/>
      <c r="H45" s="263"/>
      <c r="I45" s="264"/>
      <c r="J45" s="322"/>
      <c r="K45" s="263"/>
      <c r="L45" s="264"/>
      <c r="M45" s="322"/>
      <c r="N45" s="263"/>
      <c r="O45" s="264"/>
      <c r="P45" s="416"/>
      <c r="Q45" s="263"/>
      <c r="R45" s="264"/>
      <c r="S45" s="265"/>
      <c r="T45" s="263"/>
      <c r="U45" s="264"/>
      <c r="V45" s="425"/>
      <c r="W45" s="263"/>
      <c r="X45" s="264"/>
      <c r="Y45" s="262"/>
      <c r="Z45" s="264"/>
      <c r="AA45" s="381"/>
      <c r="AB45" s="265"/>
      <c r="AC45" s="266"/>
      <c r="AD45" s="264"/>
      <c r="AE45" s="361"/>
      <c r="AF45" s="266"/>
      <c r="AG45" s="264"/>
      <c r="AH45" s="262"/>
      <c r="AI45" s="267"/>
      <c r="AJ45" s="264"/>
      <c r="AK45" s="262"/>
      <c r="AL45" s="267"/>
      <c r="AM45" s="264"/>
      <c r="AN45" s="262"/>
      <c r="AO45" s="267"/>
      <c r="AP45" s="264"/>
      <c r="AQ45" s="262"/>
      <c r="AR45" s="267"/>
      <c r="AS45" s="264"/>
      <c r="AT45" s="388"/>
      <c r="AU45" s="268"/>
      <c r="AV45" s="265"/>
      <c r="AW45" s="266"/>
      <c r="AX45" s="264"/>
      <c r="AY45" s="265"/>
      <c r="AZ45" s="266"/>
      <c r="BA45" s="264"/>
      <c r="BB45" s="262"/>
      <c r="BC45" s="267"/>
      <c r="BD45" s="264"/>
      <c r="BE45" s="262"/>
      <c r="BF45" s="267"/>
      <c r="BG45" s="264"/>
      <c r="BH45" s="262"/>
      <c r="BI45" s="267"/>
      <c r="BJ45" s="264"/>
      <c r="BK45" s="388"/>
      <c r="BL45" s="268"/>
      <c r="BM45" s="262"/>
      <c r="BN45" s="267"/>
      <c r="BO45" s="264"/>
      <c r="BP45" s="266"/>
      <c r="BQ45" s="267"/>
      <c r="BR45" s="264"/>
      <c r="BS45" s="269"/>
      <c r="BT45" s="270"/>
      <c r="BU45" s="264"/>
      <c r="BV45" s="281"/>
      <c r="BW45" s="270"/>
      <c r="BX45" s="264"/>
      <c r="BY45" s="271"/>
      <c r="BZ45" s="270"/>
      <c r="CA45" s="264"/>
      <c r="CB45" s="265"/>
      <c r="CC45" s="270"/>
      <c r="CD45" s="264"/>
      <c r="CE45" s="265"/>
      <c r="CF45" s="267"/>
      <c r="CG45" s="264"/>
      <c r="CH45" s="318"/>
      <c r="CI45" s="270"/>
      <c r="CJ45" s="264"/>
      <c r="CK45" s="272"/>
      <c r="CL45" s="264"/>
      <c r="CM45" s="374"/>
      <c r="CN45" s="273"/>
      <c r="CO45" s="274"/>
      <c r="CP45" s="275">
        <f t="shared" si="1"/>
        <v>0</v>
      </c>
      <c r="CQ45" s="265"/>
      <c r="CR45" s="276"/>
      <c r="CS45" s="265"/>
      <c r="CT45" s="276"/>
      <c r="CU45" s="265"/>
      <c r="CV45" s="276"/>
      <c r="CW45" s="265"/>
      <c r="CX45" s="276"/>
      <c r="CY45" s="265"/>
      <c r="CZ45" s="276"/>
      <c r="DA45" s="265"/>
      <c r="DB45" s="276"/>
      <c r="DC45" s="265"/>
      <c r="DD45" s="276"/>
      <c r="DE45" s="265"/>
      <c r="DF45" s="276"/>
      <c r="DG45" s="265"/>
      <c r="DH45" s="276"/>
      <c r="DI45" s="265"/>
      <c r="DJ45" s="276"/>
      <c r="DK45" s="265"/>
      <c r="DL45" s="276"/>
      <c r="DM45" s="265"/>
      <c r="DN45" s="276"/>
      <c r="DO45" s="265"/>
      <c r="DP45" s="276"/>
      <c r="DQ45" s="264"/>
      <c r="DR45" s="273"/>
      <c r="DS45" s="334"/>
      <c r="DT45" s="273"/>
      <c r="DU45" s="334"/>
      <c r="DV45" s="584"/>
      <c r="DW45" s="334"/>
      <c r="DX45" s="277"/>
      <c r="DY45" s="264"/>
      <c r="DZ45" s="318"/>
      <c r="EA45" s="264"/>
      <c r="EB45" s="578"/>
      <c r="EC45" s="264"/>
      <c r="ED45" s="278"/>
      <c r="EE45" s="264"/>
      <c r="EF45" s="406"/>
      <c r="EG45" s="96"/>
      <c r="EH45" s="279"/>
      <c r="EI45" s="251">
        <f>SUMPRODUCT(D45:EH45,'Odisha R'!D45:EH45)</f>
        <v>0</v>
      </c>
      <c r="EJ45" s="3"/>
      <c r="EK45" s="3"/>
      <c r="ER45" s="64" t="s">
        <v>61</v>
      </c>
      <c r="ES45" s="61">
        <f t="shared" si="0"/>
        <v>0</v>
      </c>
      <c r="ET45" s="24">
        <f t="shared" si="2"/>
        <v>0</v>
      </c>
    </row>
    <row r="46" spans="2:150" ht="15" hidden="1" customHeight="1">
      <c r="B46" s="60">
        <f t="shared" si="3"/>
        <v>41</v>
      </c>
      <c r="C46" s="61"/>
      <c r="D46" s="262"/>
      <c r="E46" s="263"/>
      <c r="F46" s="264"/>
      <c r="G46" s="262"/>
      <c r="H46" s="263"/>
      <c r="I46" s="264"/>
      <c r="J46" s="322"/>
      <c r="K46" s="263"/>
      <c r="L46" s="264"/>
      <c r="M46" s="322"/>
      <c r="N46" s="263"/>
      <c r="O46" s="264"/>
      <c r="P46" s="416"/>
      <c r="Q46" s="263"/>
      <c r="R46" s="264"/>
      <c r="S46" s="265"/>
      <c r="T46" s="263"/>
      <c r="U46" s="264"/>
      <c r="V46" s="425"/>
      <c r="W46" s="263"/>
      <c r="X46" s="264"/>
      <c r="Y46" s="262"/>
      <c r="Z46" s="264"/>
      <c r="AA46" s="381"/>
      <c r="AB46" s="265"/>
      <c r="AC46" s="266"/>
      <c r="AD46" s="264"/>
      <c r="AE46" s="361"/>
      <c r="AF46" s="266"/>
      <c r="AG46" s="264"/>
      <c r="AH46" s="262"/>
      <c r="AI46" s="267"/>
      <c r="AJ46" s="264"/>
      <c r="AK46" s="262"/>
      <c r="AL46" s="267"/>
      <c r="AM46" s="264"/>
      <c r="AN46" s="262"/>
      <c r="AO46" s="267"/>
      <c r="AP46" s="264"/>
      <c r="AQ46" s="262"/>
      <c r="AR46" s="267"/>
      <c r="AS46" s="264"/>
      <c r="AT46" s="388"/>
      <c r="AU46" s="268"/>
      <c r="AV46" s="265"/>
      <c r="AW46" s="266"/>
      <c r="AX46" s="264"/>
      <c r="AY46" s="265"/>
      <c r="AZ46" s="266"/>
      <c r="BA46" s="264"/>
      <c r="BB46" s="262"/>
      <c r="BC46" s="267"/>
      <c r="BD46" s="264"/>
      <c r="BE46" s="262"/>
      <c r="BF46" s="267"/>
      <c r="BG46" s="264"/>
      <c r="BH46" s="262"/>
      <c r="BI46" s="267"/>
      <c r="BJ46" s="264"/>
      <c r="BK46" s="388"/>
      <c r="BL46" s="453"/>
      <c r="BM46" s="262"/>
      <c r="BN46" s="267"/>
      <c r="BO46" s="264"/>
      <c r="BP46" s="266"/>
      <c r="BQ46" s="267"/>
      <c r="BR46" s="264"/>
      <c r="BS46" s="269"/>
      <c r="BT46" s="270"/>
      <c r="BU46" s="264"/>
      <c r="BV46" s="281"/>
      <c r="BW46" s="270"/>
      <c r="BX46" s="264"/>
      <c r="BY46" s="271"/>
      <c r="BZ46" s="270"/>
      <c r="CA46" s="264"/>
      <c r="CB46" s="265"/>
      <c r="CC46" s="270"/>
      <c r="CD46" s="264"/>
      <c r="CE46" s="265"/>
      <c r="CF46" s="267"/>
      <c r="CG46" s="264"/>
      <c r="CH46" s="318"/>
      <c r="CI46" s="270"/>
      <c r="CJ46" s="264"/>
      <c r="CK46" s="272"/>
      <c r="CL46" s="264"/>
      <c r="CM46" s="374"/>
      <c r="CN46" s="273"/>
      <c r="CO46" s="274"/>
      <c r="CP46" s="275">
        <f t="shared" si="1"/>
        <v>0</v>
      </c>
      <c r="CQ46" s="265"/>
      <c r="CR46" s="276"/>
      <c r="CS46" s="265"/>
      <c r="CT46" s="276"/>
      <c r="CU46" s="265"/>
      <c r="CV46" s="276"/>
      <c r="CW46" s="265"/>
      <c r="CX46" s="276"/>
      <c r="CY46" s="265"/>
      <c r="CZ46" s="276"/>
      <c r="DA46" s="265"/>
      <c r="DB46" s="276"/>
      <c r="DC46" s="265"/>
      <c r="DD46" s="276"/>
      <c r="DE46" s="265"/>
      <c r="DF46" s="276"/>
      <c r="DG46" s="265"/>
      <c r="DH46" s="276"/>
      <c r="DI46" s="265"/>
      <c r="DJ46" s="276"/>
      <c r="DK46" s="265"/>
      <c r="DL46" s="276"/>
      <c r="DM46" s="265"/>
      <c r="DN46" s="276"/>
      <c r="DO46" s="265"/>
      <c r="DP46" s="276"/>
      <c r="DQ46" s="264"/>
      <c r="DR46" s="273"/>
      <c r="DS46" s="334"/>
      <c r="DT46" s="273"/>
      <c r="DU46" s="334"/>
      <c r="DV46" s="584"/>
      <c r="DW46" s="334"/>
      <c r="DX46" s="277"/>
      <c r="DY46" s="264"/>
      <c r="DZ46" s="318"/>
      <c r="EA46" s="264"/>
      <c r="EB46" s="578"/>
      <c r="EC46" s="264"/>
      <c r="ED46" s="278"/>
      <c r="EE46" s="264"/>
      <c r="EF46" s="406"/>
      <c r="EG46" s="96"/>
      <c r="EH46" s="279"/>
      <c r="EI46" s="251">
        <f>SUMPRODUCT(D46:EH46,'Odisha R'!D46:EH46)</f>
        <v>0</v>
      </c>
      <c r="EJ46" s="3"/>
      <c r="EK46" s="3"/>
      <c r="ER46" s="64" t="s">
        <v>62</v>
      </c>
      <c r="ES46" s="61">
        <f t="shared" si="0"/>
        <v>0</v>
      </c>
      <c r="ET46" s="24">
        <f t="shared" si="2"/>
        <v>0</v>
      </c>
    </row>
    <row r="47" spans="2:150" ht="15" hidden="1" customHeight="1">
      <c r="B47" s="60">
        <f t="shared" si="3"/>
        <v>42</v>
      </c>
      <c r="C47" s="61" t="s">
        <v>711</v>
      </c>
      <c r="D47" s="262"/>
      <c r="E47" s="263"/>
      <c r="F47" s="264"/>
      <c r="G47" s="262"/>
      <c r="H47" s="263"/>
      <c r="I47" s="264"/>
      <c r="J47" s="322"/>
      <c r="K47" s="263"/>
      <c r="L47" s="264"/>
      <c r="M47" s="322"/>
      <c r="N47" s="263"/>
      <c r="O47" s="264"/>
      <c r="P47" s="416"/>
      <c r="Q47" s="263"/>
      <c r="R47" s="264"/>
      <c r="S47" s="265"/>
      <c r="T47" s="263"/>
      <c r="U47" s="264"/>
      <c r="V47" s="425"/>
      <c r="W47" s="263"/>
      <c r="X47" s="264"/>
      <c r="Y47" s="262"/>
      <c r="Z47" s="264"/>
      <c r="AA47" s="381"/>
      <c r="AB47" s="265"/>
      <c r="AC47" s="266"/>
      <c r="AD47" s="264"/>
      <c r="AE47" s="361"/>
      <c r="AF47" s="266"/>
      <c r="AG47" s="264"/>
      <c r="AH47" s="262"/>
      <c r="AI47" s="267"/>
      <c r="AJ47" s="264"/>
      <c r="AK47" s="262"/>
      <c r="AL47" s="267"/>
      <c r="AM47" s="264"/>
      <c r="AN47" s="262"/>
      <c r="AO47" s="267"/>
      <c r="AP47" s="264"/>
      <c r="AQ47" s="262"/>
      <c r="AR47" s="267"/>
      <c r="AS47" s="264"/>
      <c r="AT47" s="388"/>
      <c r="AU47" s="268"/>
      <c r="AV47" s="265"/>
      <c r="AW47" s="266"/>
      <c r="AX47" s="264"/>
      <c r="AY47" s="265"/>
      <c r="AZ47" s="266"/>
      <c r="BA47" s="264"/>
      <c r="BB47" s="262"/>
      <c r="BC47" s="267"/>
      <c r="BD47" s="264"/>
      <c r="BE47" s="262"/>
      <c r="BF47" s="267"/>
      <c r="BG47" s="264"/>
      <c r="BH47" s="262"/>
      <c r="BI47" s="267"/>
      <c r="BJ47" s="264"/>
      <c r="BK47" s="388"/>
      <c r="BL47" s="453"/>
      <c r="BM47" s="262"/>
      <c r="BN47" s="267"/>
      <c r="BO47" s="264"/>
      <c r="BP47" s="266"/>
      <c r="BQ47" s="267"/>
      <c r="BR47" s="264"/>
      <c r="BS47" s="269"/>
      <c r="BT47" s="270"/>
      <c r="BU47" s="264"/>
      <c r="BV47" s="281"/>
      <c r="BW47" s="270"/>
      <c r="BX47" s="264"/>
      <c r="BY47" s="271"/>
      <c r="BZ47" s="270"/>
      <c r="CA47" s="264"/>
      <c r="CB47" s="265"/>
      <c r="CC47" s="270"/>
      <c r="CD47" s="264"/>
      <c r="CE47" s="265"/>
      <c r="CF47" s="267"/>
      <c r="CG47" s="264"/>
      <c r="CH47" s="318"/>
      <c r="CI47" s="270"/>
      <c r="CJ47" s="264"/>
      <c r="CK47" s="272"/>
      <c r="CL47" s="264"/>
      <c r="CM47" s="374"/>
      <c r="CN47" s="273"/>
      <c r="CO47" s="274"/>
      <c r="CP47" s="275">
        <f t="shared" si="1"/>
        <v>0</v>
      </c>
      <c r="CQ47" s="265"/>
      <c r="CR47" s="276"/>
      <c r="CS47" s="265"/>
      <c r="CT47" s="276"/>
      <c r="CU47" s="265"/>
      <c r="CV47" s="276"/>
      <c r="CW47" s="265"/>
      <c r="CX47" s="276"/>
      <c r="CY47" s="265"/>
      <c r="CZ47" s="276"/>
      <c r="DA47" s="265"/>
      <c r="DB47" s="276"/>
      <c r="DC47" s="265"/>
      <c r="DD47" s="276"/>
      <c r="DE47" s="265"/>
      <c r="DF47" s="276"/>
      <c r="DG47" s="265"/>
      <c r="DH47" s="276"/>
      <c r="DI47" s="265"/>
      <c r="DJ47" s="276"/>
      <c r="DK47" s="265"/>
      <c r="DL47" s="276"/>
      <c r="DM47" s="265"/>
      <c r="DN47" s="276"/>
      <c r="DO47" s="265"/>
      <c r="DP47" s="276"/>
      <c r="DQ47" s="264"/>
      <c r="DR47" s="273"/>
      <c r="DS47" s="334"/>
      <c r="DT47" s="273"/>
      <c r="DU47" s="334"/>
      <c r="DV47" s="584"/>
      <c r="DW47" s="334"/>
      <c r="DX47" s="277"/>
      <c r="DY47" s="264"/>
      <c r="DZ47" s="318"/>
      <c r="EA47" s="264"/>
      <c r="EB47" s="578"/>
      <c r="EC47" s="264"/>
      <c r="ED47" s="278"/>
      <c r="EE47" s="264"/>
      <c r="EF47" s="406"/>
      <c r="EG47" s="96"/>
      <c r="EH47" s="279"/>
      <c r="EI47" s="251">
        <f>SUMPRODUCT(D47:EH47,'Odisha R'!D47:EH47)</f>
        <v>0</v>
      </c>
      <c r="EJ47" s="532" t="s">
        <v>1051</v>
      </c>
      <c r="EK47" s="3"/>
      <c r="ER47" s="64" t="s">
        <v>63</v>
      </c>
      <c r="ES47" s="61" t="str">
        <f t="shared" si="0"/>
        <v>Jigya Agency</v>
      </c>
      <c r="ET47" s="24">
        <f t="shared" si="2"/>
        <v>0</v>
      </c>
    </row>
    <row r="48" spans="2:150" ht="15" hidden="1" customHeight="1">
      <c r="B48" s="60">
        <f>B47+1</f>
        <v>43</v>
      </c>
      <c r="C48" s="61"/>
      <c r="D48" s="262"/>
      <c r="E48" s="263"/>
      <c r="F48" s="264"/>
      <c r="G48" s="262"/>
      <c r="H48" s="263"/>
      <c r="I48" s="264"/>
      <c r="J48" s="322"/>
      <c r="K48" s="263"/>
      <c r="L48" s="264"/>
      <c r="M48" s="322"/>
      <c r="N48" s="263"/>
      <c r="O48" s="264"/>
      <c r="P48" s="416"/>
      <c r="Q48" s="263"/>
      <c r="R48" s="264"/>
      <c r="S48" s="265"/>
      <c r="T48" s="263"/>
      <c r="U48" s="264"/>
      <c r="V48" s="425"/>
      <c r="W48" s="263"/>
      <c r="X48" s="264"/>
      <c r="Y48" s="262"/>
      <c r="Z48" s="264"/>
      <c r="AA48" s="381"/>
      <c r="AB48" s="265"/>
      <c r="AC48" s="266"/>
      <c r="AD48" s="264"/>
      <c r="AE48" s="361"/>
      <c r="AF48" s="266"/>
      <c r="AG48" s="264"/>
      <c r="AH48" s="262"/>
      <c r="AI48" s="267"/>
      <c r="AJ48" s="264"/>
      <c r="AK48" s="262"/>
      <c r="AL48" s="267"/>
      <c r="AM48" s="264"/>
      <c r="AN48" s="262"/>
      <c r="AO48" s="267"/>
      <c r="AP48" s="264"/>
      <c r="AQ48" s="262"/>
      <c r="AR48" s="267"/>
      <c r="AS48" s="264"/>
      <c r="AT48" s="388"/>
      <c r="AU48" s="268"/>
      <c r="AV48" s="265"/>
      <c r="AW48" s="266"/>
      <c r="AX48" s="264"/>
      <c r="AY48" s="265"/>
      <c r="AZ48" s="266"/>
      <c r="BA48" s="264"/>
      <c r="BB48" s="262"/>
      <c r="BC48" s="267"/>
      <c r="BD48" s="264"/>
      <c r="BE48" s="262"/>
      <c r="BF48" s="267"/>
      <c r="BG48" s="264"/>
      <c r="BH48" s="262"/>
      <c r="BI48" s="267"/>
      <c r="BJ48" s="264"/>
      <c r="BK48" s="388"/>
      <c r="BL48" s="453"/>
      <c r="BM48" s="262"/>
      <c r="BN48" s="267"/>
      <c r="BO48" s="264"/>
      <c r="BP48" s="266"/>
      <c r="BQ48" s="267"/>
      <c r="BR48" s="264"/>
      <c r="BS48" s="269"/>
      <c r="BT48" s="270"/>
      <c r="BU48" s="264"/>
      <c r="BV48" s="281"/>
      <c r="BW48" s="270"/>
      <c r="BX48" s="264"/>
      <c r="BY48" s="271"/>
      <c r="BZ48" s="270"/>
      <c r="CA48" s="264"/>
      <c r="CB48" s="265"/>
      <c r="CC48" s="270"/>
      <c r="CD48" s="264"/>
      <c r="CE48" s="265"/>
      <c r="CF48" s="267"/>
      <c r="CG48" s="264"/>
      <c r="CH48" s="318">
        <f t="shared" ref="CH48:CH68" si="4">CF48</f>
        <v>0</v>
      </c>
      <c r="CI48" s="270"/>
      <c r="CJ48" s="264"/>
      <c r="CK48" s="272"/>
      <c r="CL48" s="264"/>
      <c r="CM48" s="374"/>
      <c r="CN48" s="273"/>
      <c r="CO48" s="274"/>
      <c r="CP48" s="275">
        <f t="shared" si="1"/>
        <v>0</v>
      </c>
      <c r="CQ48" s="265"/>
      <c r="CR48" s="276"/>
      <c r="CS48" s="265"/>
      <c r="CT48" s="276"/>
      <c r="CU48" s="265"/>
      <c r="CV48" s="276"/>
      <c r="CW48" s="265"/>
      <c r="CX48" s="276"/>
      <c r="CY48" s="265"/>
      <c r="CZ48" s="276"/>
      <c r="DA48" s="265"/>
      <c r="DB48" s="276"/>
      <c r="DC48" s="265"/>
      <c r="DD48" s="276"/>
      <c r="DE48" s="265"/>
      <c r="DF48" s="276"/>
      <c r="DG48" s="265"/>
      <c r="DH48" s="276"/>
      <c r="DI48" s="265"/>
      <c r="DJ48" s="276"/>
      <c r="DK48" s="265"/>
      <c r="DL48" s="276"/>
      <c r="DM48" s="265"/>
      <c r="DN48" s="276"/>
      <c r="DO48" s="265"/>
      <c r="DP48" s="276"/>
      <c r="DQ48" s="264"/>
      <c r="DR48" s="273"/>
      <c r="DS48" s="334"/>
      <c r="DT48" s="273"/>
      <c r="DU48" s="334"/>
      <c r="DV48" s="584"/>
      <c r="DW48" s="334"/>
      <c r="DX48" s="277"/>
      <c r="DY48" s="264"/>
      <c r="DZ48" s="318"/>
      <c r="EA48" s="264"/>
      <c r="EB48" s="578"/>
      <c r="EC48" s="264"/>
      <c r="ED48" s="278"/>
      <c r="EE48" s="264"/>
      <c r="EF48" s="406"/>
      <c r="EG48" s="96"/>
      <c r="EH48" s="279"/>
      <c r="EI48" s="251">
        <f>SUMPRODUCT(D48:EH48,'Odisha R'!D48:EH48)</f>
        <v>0</v>
      </c>
      <c r="EJ48" s="3"/>
      <c r="EK48" s="3"/>
      <c r="ER48" s="64" t="s">
        <v>64</v>
      </c>
      <c r="ES48" s="61">
        <f t="shared" ref="ES48:ES68" si="5">C48</f>
        <v>0</v>
      </c>
      <c r="ET48" s="24">
        <f t="shared" si="2"/>
        <v>0</v>
      </c>
    </row>
    <row r="49" spans="2:150" ht="15" hidden="1" customHeight="1">
      <c r="B49" s="60">
        <f t="shared" si="3"/>
        <v>44</v>
      </c>
      <c r="C49" s="61"/>
      <c r="D49" s="262"/>
      <c r="E49" s="263"/>
      <c r="F49" s="264"/>
      <c r="G49" s="262"/>
      <c r="H49" s="263"/>
      <c r="I49" s="264"/>
      <c r="J49" s="322"/>
      <c r="K49" s="263"/>
      <c r="L49" s="264"/>
      <c r="M49" s="322"/>
      <c r="N49" s="263"/>
      <c r="O49" s="264"/>
      <c r="P49" s="416"/>
      <c r="Q49" s="263"/>
      <c r="R49" s="264"/>
      <c r="S49" s="265"/>
      <c r="T49" s="263"/>
      <c r="U49" s="264"/>
      <c r="V49" s="425"/>
      <c r="W49" s="263"/>
      <c r="X49" s="264"/>
      <c r="Y49" s="262"/>
      <c r="Z49" s="264"/>
      <c r="AA49" s="381"/>
      <c r="AB49" s="265"/>
      <c r="AC49" s="266"/>
      <c r="AD49" s="264"/>
      <c r="AE49" s="361"/>
      <c r="AF49" s="266"/>
      <c r="AG49" s="264"/>
      <c r="AH49" s="262"/>
      <c r="AI49" s="267"/>
      <c r="AJ49" s="264"/>
      <c r="AK49" s="262"/>
      <c r="AL49" s="267"/>
      <c r="AM49" s="264"/>
      <c r="AN49" s="262"/>
      <c r="AO49" s="267"/>
      <c r="AP49" s="264"/>
      <c r="AQ49" s="262"/>
      <c r="AR49" s="267"/>
      <c r="AS49" s="264"/>
      <c r="AT49" s="388"/>
      <c r="AU49" s="268"/>
      <c r="AV49" s="265"/>
      <c r="AW49" s="266"/>
      <c r="AX49" s="264"/>
      <c r="AY49" s="265"/>
      <c r="AZ49" s="266"/>
      <c r="BA49" s="264"/>
      <c r="BB49" s="262"/>
      <c r="BC49" s="267"/>
      <c r="BD49" s="264"/>
      <c r="BE49" s="262"/>
      <c r="BF49" s="267"/>
      <c r="BG49" s="264"/>
      <c r="BH49" s="262"/>
      <c r="BI49" s="267"/>
      <c r="BJ49" s="264"/>
      <c r="BK49" s="388"/>
      <c r="BL49" s="268"/>
      <c r="BM49" s="262"/>
      <c r="BN49" s="267"/>
      <c r="BO49" s="264"/>
      <c r="BP49" s="266"/>
      <c r="BQ49" s="267"/>
      <c r="BR49" s="264"/>
      <c r="BS49" s="269"/>
      <c r="BT49" s="270"/>
      <c r="BU49" s="264"/>
      <c r="BV49" s="281"/>
      <c r="BW49" s="270"/>
      <c r="BX49" s="264"/>
      <c r="BY49" s="271"/>
      <c r="BZ49" s="270"/>
      <c r="CA49" s="264"/>
      <c r="CB49" s="265"/>
      <c r="CC49" s="270"/>
      <c r="CD49" s="264"/>
      <c r="CE49" s="265"/>
      <c r="CF49" s="267"/>
      <c r="CG49" s="264"/>
      <c r="CH49" s="318">
        <f t="shared" si="4"/>
        <v>0</v>
      </c>
      <c r="CI49" s="270"/>
      <c r="CJ49" s="264"/>
      <c r="CK49" s="272"/>
      <c r="CL49" s="264"/>
      <c r="CM49" s="374"/>
      <c r="CN49" s="273"/>
      <c r="CO49" s="274"/>
      <c r="CP49" s="275">
        <f t="shared" si="1"/>
        <v>0</v>
      </c>
      <c r="CQ49" s="265"/>
      <c r="CR49" s="276"/>
      <c r="CS49" s="265"/>
      <c r="CT49" s="276"/>
      <c r="CU49" s="265"/>
      <c r="CV49" s="276"/>
      <c r="CW49" s="265"/>
      <c r="CX49" s="276"/>
      <c r="CY49" s="265"/>
      <c r="CZ49" s="276"/>
      <c r="DA49" s="265"/>
      <c r="DB49" s="276"/>
      <c r="DC49" s="265"/>
      <c r="DD49" s="276"/>
      <c r="DE49" s="265"/>
      <c r="DF49" s="276"/>
      <c r="DG49" s="265"/>
      <c r="DH49" s="276"/>
      <c r="DI49" s="265"/>
      <c r="DJ49" s="276"/>
      <c r="DK49" s="265"/>
      <c r="DL49" s="276"/>
      <c r="DM49" s="265"/>
      <c r="DN49" s="276"/>
      <c r="DO49" s="265"/>
      <c r="DP49" s="276"/>
      <c r="DQ49" s="264"/>
      <c r="DR49" s="273"/>
      <c r="DS49" s="334"/>
      <c r="DT49" s="273"/>
      <c r="DU49" s="334"/>
      <c r="DV49" s="584"/>
      <c r="DW49" s="334"/>
      <c r="DX49" s="277"/>
      <c r="DY49" s="264"/>
      <c r="DZ49" s="318"/>
      <c r="EA49" s="264"/>
      <c r="EB49" s="578"/>
      <c r="EC49" s="264"/>
      <c r="ED49" s="278"/>
      <c r="EE49" s="264"/>
      <c r="EF49" s="406"/>
      <c r="EG49" s="96"/>
      <c r="EH49" s="279"/>
      <c r="EI49" s="251">
        <f>SUMPRODUCT(D49:EH49,'Odisha R'!D49:EH49)</f>
        <v>0</v>
      </c>
      <c r="EJ49" s="3"/>
      <c r="EK49" s="3"/>
      <c r="ER49" s="64" t="s">
        <v>65</v>
      </c>
      <c r="ES49" s="61">
        <f t="shared" si="5"/>
        <v>0</v>
      </c>
      <c r="ET49" s="24">
        <f t="shared" si="2"/>
        <v>0</v>
      </c>
    </row>
    <row r="50" spans="2:150" ht="15" hidden="1" customHeight="1">
      <c r="B50" s="60">
        <f t="shared" si="3"/>
        <v>45</v>
      </c>
      <c r="C50" s="61"/>
      <c r="D50" s="262"/>
      <c r="E50" s="263"/>
      <c r="F50" s="264"/>
      <c r="G50" s="262"/>
      <c r="H50" s="263"/>
      <c r="I50" s="264"/>
      <c r="J50" s="322"/>
      <c r="K50" s="263"/>
      <c r="L50" s="264"/>
      <c r="M50" s="322"/>
      <c r="N50" s="263"/>
      <c r="O50" s="264"/>
      <c r="P50" s="416"/>
      <c r="Q50" s="263"/>
      <c r="R50" s="264"/>
      <c r="S50" s="265"/>
      <c r="T50" s="263"/>
      <c r="U50" s="264"/>
      <c r="V50" s="425"/>
      <c r="W50" s="263"/>
      <c r="X50" s="264"/>
      <c r="Y50" s="262"/>
      <c r="Z50" s="264"/>
      <c r="AA50" s="381"/>
      <c r="AB50" s="265"/>
      <c r="AC50" s="266"/>
      <c r="AD50" s="264"/>
      <c r="AE50" s="361"/>
      <c r="AF50" s="266"/>
      <c r="AG50" s="264"/>
      <c r="AH50" s="262"/>
      <c r="AI50" s="267"/>
      <c r="AJ50" s="264"/>
      <c r="AK50" s="262"/>
      <c r="AL50" s="267"/>
      <c r="AM50" s="264"/>
      <c r="AN50" s="262"/>
      <c r="AO50" s="267"/>
      <c r="AP50" s="264"/>
      <c r="AQ50" s="262"/>
      <c r="AR50" s="267"/>
      <c r="AS50" s="264"/>
      <c r="AT50" s="388"/>
      <c r="AU50" s="268"/>
      <c r="AV50" s="265"/>
      <c r="AW50" s="266"/>
      <c r="AX50" s="264"/>
      <c r="AY50" s="265"/>
      <c r="AZ50" s="266"/>
      <c r="BA50" s="264"/>
      <c r="BB50" s="262"/>
      <c r="BC50" s="267"/>
      <c r="BD50" s="264"/>
      <c r="BE50" s="262"/>
      <c r="BF50" s="267"/>
      <c r="BG50" s="264"/>
      <c r="BH50" s="262"/>
      <c r="BI50" s="267"/>
      <c r="BJ50" s="264"/>
      <c r="BK50" s="388"/>
      <c r="BL50" s="268"/>
      <c r="BM50" s="262"/>
      <c r="BN50" s="267"/>
      <c r="BO50" s="264"/>
      <c r="BP50" s="266"/>
      <c r="BQ50" s="267"/>
      <c r="BR50" s="264"/>
      <c r="BS50" s="269"/>
      <c r="BT50" s="270"/>
      <c r="BU50" s="264"/>
      <c r="BV50" s="281"/>
      <c r="BW50" s="270"/>
      <c r="BX50" s="264"/>
      <c r="BY50" s="271"/>
      <c r="BZ50" s="270"/>
      <c r="CA50" s="264"/>
      <c r="CB50" s="265"/>
      <c r="CC50" s="270"/>
      <c r="CD50" s="264"/>
      <c r="CE50" s="265"/>
      <c r="CF50" s="267"/>
      <c r="CG50" s="264"/>
      <c r="CH50" s="318">
        <f t="shared" si="4"/>
        <v>0</v>
      </c>
      <c r="CI50" s="270"/>
      <c r="CJ50" s="264"/>
      <c r="CK50" s="272"/>
      <c r="CL50" s="264"/>
      <c r="CM50" s="374"/>
      <c r="CN50" s="273"/>
      <c r="CO50" s="274"/>
      <c r="CP50" s="275">
        <f t="shared" si="1"/>
        <v>0</v>
      </c>
      <c r="CQ50" s="265"/>
      <c r="CR50" s="276"/>
      <c r="CS50" s="265"/>
      <c r="CT50" s="276"/>
      <c r="CU50" s="265"/>
      <c r="CV50" s="276"/>
      <c r="CW50" s="265"/>
      <c r="CX50" s="276"/>
      <c r="CY50" s="265"/>
      <c r="CZ50" s="276"/>
      <c r="DA50" s="265"/>
      <c r="DB50" s="276"/>
      <c r="DC50" s="265"/>
      <c r="DD50" s="276"/>
      <c r="DE50" s="265"/>
      <c r="DF50" s="276"/>
      <c r="DG50" s="265"/>
      <c r="DH50" s="276"/>
      <c r="DI50" s="265"/>
      <c r="DJ50" s="276"/>
      <c r="DK50" s="265"/>
      <c r="DL50" s="276"/>
      <c r="DM50" s="265"/>
      <c r="DN50" s="276"/>
      <c r="DO50" s="265"/>
      <c r="DP50" s="276"/>
      <c r="DQ50" s="264"/>
      <c r="DR50" s="273"/>
      <c r="DS50" s="334"/>
      <c r="DT50" s="273"/>
      <c r="DU50" s="334"/>
      <c r="DV50" s="584"/>
      <c r="DW50" s="334"/>
      <c r="DX50" s="277"/>
      <c r="DY50" s="264"/>
      <c r="DZ50" s="318"/>
      <c r="EA50" s="264"/>
      <c r="EB50" s="578"/>
      <c r="EC50" s="264"/>
      <c r="ED50" s="278"/>
      <c r="EE50" s="264"/>
      <c r="EF50" s="406"/>
      <c r="EG50" s="96"/>
      <c r="EH50" s="279"/>
      <c r="EI50" s="251">
        <f>SUMPRODUCT(D50:EH50,'Odisha R'!D50:EH50)</f>
        <v>0</v>
      </c>
      <c r="EJ50" s="3"/>
      <c r="EK50" s="3"/>
      <c r="ER50" s="64" t="s">
        <v>66</v>
      </c>
      <c r="ES50" s="61">
        <f t="shared" si="5"/>
        <v>0</v>
      </c>
      <c r="ET50" s="24">
        <f t="shared" si="2"/>
        <v>0</v>
      </c>
    </row>
    <row r="51" spans="2:150" ht="15" hidden="1" customHeight="1">
      <c r="B51" s="65">
        <f t="shared" si="3"/>
        <v>46</v>
      </c>
      <c r="C51" s="61"/>
      <c r="D51" s="262"/>
      <c r="E51" s="263"/>
      <c r="F51" s="264"/>
      <c r="G51" s="262"/>
      <c r="H51" s="263"/>
      <c r="I51" s="264"/>
      <c r="J51" s="322"/>
      <c r="K51" s="263"/>
      <c r="L51" s="264"/>
      <c r="M51" s="322"/>
      <c r="N51" s="263"/>
      <c r="O51" s="264"/>
      <c r="P51" s="416"/>
      <c r="Q51" s="263"/>
      <c r="R51" s="264"/>
      <c r="S51" s="265"/>
      <c r="T51" s="263"/>
      <c r="U51" s="264"/>
      <c r="V51" s="425"/>
      <c r="W51" s="263"/>
      <c r="X51" s="264"/>
      <c r="Y51" s="262"/>
      <c r="Z51" s="264"/>
      <c r="AA51" s="381"/>
      <c r="AB51" s="265"/>
      <c r="AC51" s="266"/>
      <c r="AD51" s="264"/>
      <c r="AE51" s="361"/>
      <c r="AF51" s="266"/>
      <c r="AG51" s="264"/>
      <c r="AH51" s="262"/>
      <c r="AI51" s="267"/>
      <c r="AJ51" s="264"/>
      <c r="AK51" s="262"/>
      <c r="AL51" s="267"/>
      <c r="AM51" s="264"/>
      <c r="AN51" s="262"/>
      <c r="AO51" s="267"/>
      <c r="AP51" s="264"/>
      <c r="AQ51" s="262"/>
      <c r="AR51" s="267"/>
      <c r="AS51" s="264"/>
      <c r="AT51" s="388"/>
      <c r="AU51" s="268"/>
      <c r="AV51" s="265"/>
      <c r="AW51" s="266"/>
      <c r="AX51" s="264"/>
      <c r="AY51" s="265"/>
      <c r="AZ51" s="266"/>
      <c r="BA51" s="264"/>
      <c r="BB51" s="262"/>
      <c r="BC51" s="267"/>
      <c r="BD51" s="264"/>
      <c r="BE51" s="262"/>
      <c r="BF51" s="267"/>
      <c r="BG51" s="264"/>
      <c r="BH51" s="262"/>
      <c r="BI51" s="267"/>
      <c r="BJ51" s="264"/>
      <c r="BK51" s="388"/>
      <c r="BL51" s="268"/>
      <c r="BM51" s="262"/>
      <c r="BN51" s="267"/>
      <c r="BO51" s="264"/>
      <c r="BP51" s="266"/>
      <c r="BQ51" s="267"/>
      <c r="BR51" s="264"/>
      <c r="BS51" s="269"/>
      <c r="BT51" s="270"/>
      <c r="BU51" s="264"/>
      <c r="BV51" s="281"/>
      <c r="BW51" s="270"/>
      <c r="BX51" s="264"/>
      <c r="BY51" s="271"/>
      <c r="BZ51" s="270"/>
      <c r="CA51" s="264"/>
      <c r="CB51" s="265"/>
      <c r="CC51" s="270"/>
      <c r="CD51" s="264"/>
      <c r="CE51" s="265"/>
      <c r="CF51" s="267"/>
      <c r="CG51" s="264"/>
      <c r="CH51" s="318"/>
      <c r="CI51" s="270"/>
      <c r="CJ51" s="264"/>
      <c r="CK51" s="272"/>
      <c r="CL51" s="264"/>
      <c r="CM51" s="374"/>
      <c r="CN51" s="273"/>
      <c r="CO51" s="274"/>
      <c r="CP51" s="275">
        <f t="shared" si="1"/>
        <v>0</v>
      </c>
      <c r="CQ51" s="265"/>
      <c r="CR51" s="276"/>
      <c r="CS51" s="265"/>
      <c r="CT51" s="276"/>
      <c r="CU51" s="265"/>
      <c r="CV51" s="276"/>
      <c r="CW51" s="265"/>
      <c r="CX51" s="276"/>
      <c r="CY51" s="265"/>
      <c r="CZ51" s="276"/>
      <c r="DA51" s="265"/>
      <c r="DB51" s="276"/>
      <c r="DC51" s="265"/>
      <c r="DD51" s="276"/>
      <c r="DE51" s="265"/>
      <c r="DF51" s="276"/>
      <c r="DG51" s="265"/>
      <c r="DH51" s="276"/>
      <c r="DI51" s="265"/>
      <c r="DJ51" s="276"/>
      <c r="DK51" s="265"/>
      <c r="DL51" s="276"/>
      <c r="DM51" s="265"/>
      <c r="DN51" s="276"/>
      <c r="DO51" s="265"/>
      <c r="DP51" s="276"/>
      <c r="DQ51" s="264"/>
      <c r="DR51" s="273"/>
      <c r="DS51" s="334"/>
      <c r="DT51" s="273"/>
      <c r="DU51" s="334"/>
      <c r="DV51" s="584"/>
      <c r="DW51" s="334"/>
      <c r="DX51" s="277"/>
      <c r="DY51" s="264"/>
      <c r="DZ51" s="318"/>
      <c r="EA51" s="264"/>
      <c r="EB51" s="578"/>
      <c r="EC51" s="264"/>
      <c r="ED51" s="278"/>
      <c r="EE51" s="264"/>
      <c r="EF51" s="406"/>
      <c r="EG51" s="96"/>
      <c r="EH51" s="279"/>
      <c r="EI51" s="251">
        <f>SUMPRODUCT(D51:EH51,'Odisha R'!D51:EH51)</f>
        <v>0</v>
      </c>
      <c r="EJ51" s="3"/>
      <c r="EK51" s="3"/>
      <c r="ER51" s="64" t="s">
        <v>67</v>
      </c>
      <c r="ES51" s="61">
        <f t="shared" si="5"/>
        <v>0</v>
      </c>
      <c r="ET51" s="24">
        <f t="shared" si="2"/>
        <v>0</v>
      </c>
    </row>
    <row r="52" spans="2:150" ht="15" hidden="1" customHeight="1">
      <c r="B52" s="65">
        <f t="shared" si="3"/>
        <v>47</v>
      </c>
      <c r="C52" s="61"/>
      <c r="D52" s="262"/>
      <c r="E52" s="263"/>
      <c r="F52" s="264"/>
      <c r="G52" s="262"/>
      <c r="H52" s="263"/>
      <c r="I52" s="264"/>
      <c r="J52" s="322"/>
      <c r="K52" s="263"/>
      <c r="L52" s="264"/>
      <c r="M52" s="322"/>
      <c r="N52" s="263"/>
      <c r="O52" s="264"/>
      <c r="P52" s="416"/>
      <c r="Q52" s="263"/>
      <c r="R52" s="264"/>
      <c r="S52" s="265"/>
      <c r="T52" s="263"/>
      <c r="U52" s="264"/>
      <c r="V52" s="425"/>
      <c r="W52" s="263"/>
      <c r="X52" s="264"/>
      <c r="Y52" s="262"/>
      <c r="Z52" s="264"/>
      <c r="AA52" s="381"/>
      <c r="AB52" s="265"/>
      <c r="AC52" s="266"/>
      <c r="AD52" s="264"/>
      <c r="AE52" s="361"/>
      <c r="AF52" s="266"/>
      <c r="AG52" s="264"/>
      <c r="AH52" s="262"/>
      <c r="AI52" s="267"/>
      <c r="AJ52" s="264"/>
      <c r="AK52" s="262"/>
      <c r="AL52" s="267"/>
      <c r="AM52" s="264"/>
      <c r="AN52" s="262"/>
      <c r="AO52" s="267"/>
      <c r="AP52" s="264"/>
      <c r="AQ52" s="262"/>
      <c r="AR52" s="267"/>
      <c r="AS52" s="264"/>
      <c r="AT52" s="388"/>
      <c r="AU52" s="268"/>
      <c r="AV52" s="265"/>
      <c r="AW52" s="266"/>
      <c r="AX52" s="264"/>
      <c r="AY52" s="265"/>
      <c r="AZ52" s="266"/>
      <c r="BA52" s="264"/>
      <c r="BB52" s="262"/>
      <c r="BC52" s="267"/>
      <c r="BD52" s="264"/>
      <c r="BE52" s="262"/>
      <c r="BF52" s="267"/>
      <c r="BG52" s="264"/>
      <c r="BH52" s="262"/>
      <c r="BI52" s="267"/>
      <c r="BJ52" s="264"/>
      <c r="BK52" s="388"/>
      <c r="BL52" s="268"/>
      <c r="BM52" s="262"/>
      <c r="BN52" s="267"/>
      <c r="BO52" s="264"/>
      <c r="BP52" s="266"/>
      <c r="BQ52" s="267"/>
      <c r="BR52" s="264"/>
      <c r="BS52" s="269"/>
      <c r="BT52" s="270"/>
      <c r="BU52" s="264"/>
      <c r="BV52" s="281"/>
      <c r="BW52" s="270"/>
      <c r="BX52" s="264"/>
      <c r="BY52" s="271"/>
      <c r="BZ52" s="270"/>
      <c r="CA52" s="264"/>
      <c r="CB52" s="265"/>
      <c r="CC52" s="270"/>
      <c r="CD52" s="264"/>
      <c r="CE52" s="265"/>
      <c r="CF52" s="267"/>
      <c r="CG52" s="264"/>
      <c r="CH52" s="318">
        <f t="shared" si="4"/>
        <v>0</v>
      </c>
      <c r="CI52" s="270"/>
      <c r="CJ52" s="264"/>
      <c r="CK52" s="272"/>
      <c r="CL52" s="264"/>
      <c r="CM52" s="374"/>
      <c r="CN52" s="273"/>
      <c r="CO52" s="274"/>
      <c r="CP52" s="275">
        <f t="shared" si="1"/>
        <v>0</v>
      </c>
      <c r="CQ52" s="265"/>
      <c r="CR52" s="276"/>
      <c r="CS52" s="265"/>
      <c r="CT52" s="276"/>
      <c r="CU52" s="265"/>
      <c r="CV52" s="276"/>
      <c r="CW52" s="265"/>
      <c r="CX52" s="276"/>
      <c r="CY52" s="265"/>
      <c r="CZ52" s="276"/>
      <c r="DA52" s="265"/>
      <c r="DB52" s="276"/>
      <c r="DC52" s="265"/>
      <c r="DD52" s="276"/>
      <c r="DE52" s="265"/>
      <c r="DF52" s="276"/>
      <c r="DG52" s="265"/>
      <c r="DH52" s="276"/>
      <c r="DI52" s="265"/>
      <c r="DJ52" s="276"/>
      <c r="DK52" s="265"/>
      <c r="DL52" s="276"/>
      <c r="DM52" s="265"/>
      <c r="DN52" s="276"/>
      <c r="DO52" s="265"/>
      <c r="DP52" s="276"/>
      <c r="DQ52" s="264"/>
      <c r="DR52" s="273"/>
      <c r="DS52" s="334"/>
      <c r="DT52" s="273"/>
      <c r="DU52" s="334"/>
      <c r="DV52" s="584"/>
      <c r="DW52" s="334"/>
      <c r="DX52" s="277"/>
      <c r="DY52" s="264"/>
      <c r="DZ52" s="318"/>
      <c r="EA52" s="264"/>
      <c r="EB52" s="578"/>
      <c r="EC52" s="264"/>
      <c r="ED52" s="278"/>
      <c r="EE52" s="264"/>
      <c r="EF52" s="406"/>
      <c r="EG52" s="96"/>
      <c r="EH52" s="279"/>
      <c r="EI52" s="251">
        <f>SUMPRODUCT(D52:EH52,'Odisha R'!D52:EH52)</f>
        <v>0</v>
      </c>
      <c r="EJ52" s="3"/>
      <c r="EK52" s="3"/>
      <c r="ER52" s="64" t="s">
        <v>68</v>
      </c>
      <c r="ES52" s="61">
        <f t="shared" si="5"/>
        <v>0</v>
      </c>
      <c r="ET52" s="24">
        <f t="shared" si="2"/>
        <v>0</v>
      </c>
    </row>
    <row r="53" spans="2:150" ht="15" hidden="1" customHeight="1">
      <c r="B53" s="65">
        <f t="shared" si="3"/>
        <v>48</v>
      </c>
      <c r="C53" s="61"/>
      <c r="D53" s="262"/>
      <c r="E53" s="263"/>
      <c r="F53" s="264"/>
      <c r="G53" s="262"/>
      <c r="H53" s="263"/>
      <c r="I53" s="264"/>
      <c r="J53" s="322"/>
      <c r="K53" s="263"/>
      <c r="L53" s="264"/>
      <c r="M53" s="322"/>
      <c r="N53" s="263"/>
      <c r="O53" s="264"/>
      <c r="P53" s="416"/>
      <c r="Q53" s="263"/>
      <c r="R53" s="264"/>
      <c r="S53" s="265"/>
      <c r="T53" s="263"/>
      <c r="U53" s="264"/>
      <c r="V53" s="425"/>
      <c r="W53" s="263"/>
      <c r="X53" s="264"/>
      <c r="Y53" s="262"/>
      <c r="Z53" s="264"/>
      <c r="AA53" s="381"/>
      <c r="AB53" s="265"/>
      <c r="AC53" s="266"/>
      <c r="AD53" s="264"/>
      <c r="AE53" s="361"/>
      <c r="AF53" s="266"/>
      <c r="AG53" s="264"/>
      <c r="AH53" s="262"/>
      <c r="AI53" s="267"/>
      <c r="AJ53" s="264"/>
      <c r="AK53" s="262"/>
      <c r="AL53" s="267"/>
      <c r="AM53" s="264"/>
      <c r="AN53" s="262"/>
      <c r="AO53" s="267"/>
      <c r="AP53" s="264"/>
      <c r="AQ53" s="262"/>
      <c r="AR53" s="267"/>
      <c r="AS53" s="264"/>
      <c r="AT53" s="388"/>
      <c r="AU53" s="268"/>
      <c r="AV53" s="265"/>
      <c r="AW53" s="266"/>
      <c r="AX53" s="264"/>
      <c r="AY53" s="265"/>
      <c r="AZ53" s="266"/>
      <c r="BA53" s="264"/>
      <c r="BB53" s="262"/>
      <c r="BC53" s="267"/>
      <c r="BD53" s="264"/>
      <c r="BE53" s="262"/>
      <c r="BF53" s="267"/>
      <c r="BG53" s="264"/>
      <c r="BH53" s="262"/>
      <c r="BI53" s="267"/>
      <c r="BJ53" s="264"/>
      <c r="BK53" s="388"/>
      <c r="BL53" s="268"/>
      <c r="BM53" s="262"/>
      <c r="BN53" s="267"/>
      <c r="BO53" s="264"/>
      <c r="BP53" s="266"/>
      <c r="BQ53" s="267"/>
      <c r="BR53" s="264"/>
      <c r="BS53" s="269"/>
      <c r="BT53" s="270"/>
      <c r="BU53" s="264"/>
      <c r="BV53" s="281"/>
      <c r="BW53" s="270"/>
      <c r="BX53" s="264"/>
      <c r="BY53" s="271"/>
      <c r="BZ53" s="270"/>
      <c r="CA53" s="264"/>
      <c r="CB53" s="265"/>
      <c r="CC53" s="270"/>
      <c r="CD53" s="264"/>
      <c r="CE53" s="265"/>
      <c r="CF53" s="267"/>
      <c r="CG53" s="264"/>
      <c r="CH53" s="318">
        <f t="shared" si="4"/>
        <v>0</v>
      </c>
      <c r="CI53" s="270"/>
      <c r="CJ53" s="264"/>
      <c r="CK53" s="272"/>
      <c r="CL53" s="264"/>
      <c r="CM53" s="374"/>
      <c r="CN53" s="273"/>
      <c r="CO53" s="274"/>
      <c r="CP53" s="275">
        <f t="shared" si="1"/>
        <v>0</v>
      </c>
      <c r="CQ53" s="265"/>
      <c r="CR53" s="276"/>
      <c r="CS53" s="265"/>
      <c r="CT53" s="276"/>
      <c r="CU53" s="265"/>
      <c r="CV53" s="276"/>
      <c r="CW53" s="265"/>
      <c r="CX53" s="276"/>
      <c r="CY53" s="265"/>
      <c r="CZ53" s="276"/>
      <c r="DA53" s="265"/>
      <c r="DB53" s="276"/>
      <c r="DC53" s="265"/>
      <c r="DD53" s="276"/>
      <c r="DE53" s="265"/>
      <c r="DF53" s="276"/>
      <c r="DG53" s="265"/>
      <c r="DH53" s="276"/>
      <c r="DI53" s="265"/>
      <c r="DJ53" s="276"/>
      <c r="DK53" s="265"/>
      <c r="DL53" s="276"/>
      <c r="DM53" s="265"/>
      <c r="DN53" s="276"/>
      <c r="DO53" s="265"/>
      <c r="DP53" s="276"/>
      <c r="DQ53" s="264"/>
      <c r="DR53" s="273"/>
      <c r="DS53" s="334"/>
      <c r="DT53" s="273"/>
      <c r="DU53" s="334"/>
      <c r="DV53" s="584"/>
      <c r="DW53" s="334"/>
      <c r="DX53" s="277"/>
      <c r="DY53" s="264"/>
      <c r="DZ53" s="318"/>
      <c r="EA53" s="264"/>
      <c r="EB53" s="578"/>
      <c r="EC53" s="264"/>
      <c r="ED53" s="278"/>
      <c r="EE53" s="264"/>
      <c r="EF53" s="406"/>
      <c r="EG53" s="96"/>
      <c r="EH53" s="279"/>
      <c r="EI53" s="251">
        <f>SUMPRODUCT(D53:EH53,'Odisha R'!D53:EH53)</f>
        <v>0</v>
      </c>
      <c r="EJ53" s="3"/>
      <c r="EK53" s="3"/>
      <c r="ER53" s="64" t="s">
        <v>69</v>
      </c>
      <c r="ES53" s="61">
        <f t="shared" si="5"/>
        <v>0</v>
      </c>
      <c r="ET53" s="24">
        <f t="shared" si="2"/>
        <v>0</v>
      </c>
    </row>
    <row r="54" spans="2:150" ht="15" hidden="1" customHeight="1">
      <c r="B54" s="65">
        <f t="shared" si="3"/>
        <v>49</v>
      </c>
      <c r="C54" s="61"/>
      <c r="D54" s="262"/>
      <c r="E54" s="263"/>
      <c r="F54" s="264"/>
      <c r="G54" s="262"/>
      <c r="H54" s="263"/>
      <c r="I54" s="264"/>
      <c r="J54" s="322"/>
      <c r="K54" s="263"/>
      <c r="L54" s="264"/>
      <c r="M54" s="322"/>
      <c r="N54" s="263"/>
      <c r="O54" s="264"/>
      <c r="P54" s="416"/>
      <c r="Q54" s="263"/>
      <c r="R54" s="264"/>
      <c r="S54" s="265"/>
      <c r="T54" s="263"/>
      <c r="U54" s="264"/>
      <c r="V54" s="425"/>
      <c r="W54" s="263"/>
      <c r="X54" s="264"/>
      <c r="Y54" s="262"/>
      <c r="Z54" s="264"/>
      <c r="AA54" s="381"/>
      <c r="AB54" s="265"/>
      <c r="AC54" s="266"/>
      <c r="AD54" s="264"/>
      <c r="AE54" s="361"/>
      <c r="AF54" s="266"/>
      <c r="AG54" s="264"/>
      <c r="AH54" s="262"/>
      <c r="AI54" s="267"/>
      <c r="AJ54" s="264"/>
      <c r="AK54" s="262"/>
      <c r="AL54" s="267"/>
      <c r="AM54" s="264"/>
      <c r="AN54" s="262"/>
      <c r="AO54" s="267"/>
      <c r="AP54" s="264"/>
      <c r="AQ54" s="262"/>
      <c r="AR54" s="267"/>
      <c r="AS54" s="264"/>
      <c r="AT54" s="388"/>
      <c r="AU54" s="268"/>
      <c r="AV54" s="265"/>
      <c r="AW54" s="266"/>
      <c r="AX54" s="264"/>
      <c r="AY54" s="265"/>
      <c r="AZ54" s="266"/>
      <c r="BA54" s="264"/>
      <c r="BB54" s="262"/>
      <c r="BC54" s="267"/>
      <c r="BD54" s="264"/>
      <c r="BE54" s="262"/>
      <c r="BF54" s="267"/>
      <c r="BG54" s="264"/>
      <c r="BH54" s="262"/>
      <c r="BI54" s="267"/>
      <c r="BJ54" s="264"/>
      <c r="BK54" s="388"/>
      <c r="BL54" s="268"/>
      <c r="BM54" s="262"/>
      <c r="BN54" s="267"/>
      <c r="BO54" s="264"/>
      <c r="BP54" s="266"/>
      <c r="BQ54" s="267"/>
      <c r="BR54" s="264"/>
      <c r="BS54" s="269"/>
      <c r="BT54" s="270"/>
      <c r="BU54" s="264"/>
      <c r="BV54" s="281"/>
      <c r="BW54" s="270"/>
      <c r="BX54" s="264"/>
      <c r="BY54" s="271"/>
      <c r="BZ54" s="270"/>
      <c r="CA54" s="264"/>
      <c r="CB54" s="265"/>
      <c r="CC54" s="270"/>
      <c r="CD54" s="264"/>
      <c r="CE54" s="265"/>
      <c r="CF54" s="267"/>
      <c r="CG54" s="264"/>
      <c r="CH54" s="318">
        <f t="shared" si="4"/>
        <v>0</v>
      </c>
      <c r="CI54" s="270"/>
      <c r="CJ54" s="264"/>
      <c r="CK54" s="272"/>
      <c r="CL54" s="264"/>
      <c r="CM54" s="374"/>
      <c r="CN54" s="273"/>
      <c r="CO54" s="274"/>
      <c r="CP54" s="275">
        <f t="shared" si="1"/>
        <v>0</v>
      </c>
      <c r="CQ54" s="265"/>
      <c r="CR54" s="276"/>
      <c r="CS54" s="265"/>
      <c r="CT54" s="276"/>
      <c r="CU54" s="265"/>
      <c r="CV54" s="276"/>
      <c r="CW54" s="265"/>
      <c r="CX54" s="276"/>
      <c r="CY54" s="265"/>
      <c r="CZ54" s="276"/>
      <c r="DA54" s="265"/>
      <c r="DB54" s="276"/>
      <c r="DC54" s="265"/>
      <c r="DD54" s="276"/>
      <c r="DE54" s="265"/>
      <c r="DF54" s="276"/>
      <c r="DG54" s="265"/>
      <c r="DH54" s="276"/>
      <c r="DI54" s="265"/>
      <c r="DJ54" s="276"/>
      <c r="DK54" s="265"/>
      <c r="DL54" s="276"/>
      <c r="DM54" s="265"/>
      <c r="DN54" s="276"/>
      <c r="DO54" s="265"/>
      <c r="DP54" s="276"/>
      <c r="DQ54" s="264"/>
      <c r="DR54" s="273"/>
      <c r="DS54" s="334"/>
      <c r="DT54" s="273"/>
      <c r="DU54" s="334"/>
      <c r="DV54" s="584"/>
      <c r="DW54" s="334"/>
      <c r="DX54" s="277"/>
      <c r="DY54" s="264"/>
      <c r="DZ54" s="318"/>
      <c r="EA54" s="264"/>
      <c r="EB54" s="578"/>
      <c r="EC54" s="264"/>
      <c r="ED54" s="278"/>
      <c r="EE54" s="264"/>
      <c r="EF54" s="406"/>
      <c r="EG54" s="96"/>
      <c r="EH54" s="279"/>
      <c r="EI54" s="251">
        <f>SUMPRODUCT(D54:EH54,'Odisha R'!D54:EH54)</f>
        <v>0</v>
      </c>
      <c r="EJ54" s="3"/>
      <c r="EK54" s="3"/>
      <c r="ER54" s="64" t="s">
        <v>70</v>
      </c>
      <c r="ES54" s="61">
        <f t="shared" si="5"/>
        <v>0</v>
      </c>
      <c r="ET54" s="24">
        <f t="shared" si="2"/>
        <v>0</v>
      </c>
    </row>
    <row r="55" spans="2:150" ht="15" hidden="1" customHeight="1">
      <c r="B55" s="65">
        <f t="shared" si="3"/>
        <v>50</v>
      </c>
      <c r="C55" s="61"/>
      <c r="D55" s="262"/>
      <c r="E55" s="263"/>
      <c r="F55" s="264"/>
      <c r="G55" s="262"/>
      <c r="H55" s="263"/>
      <c r="I55" s="264"/>
      <c r="J55" s="322"/>
      <c r="K55" s="263"/>
      <c r="L55" s="264"/>
      <c r="M55" s="322"/>
      <c r="N55" s="263"/>
      <c r="O55" s="264"/>
      <c r="P55" s="416"/>
      <c r="Q55" s="263"/>
      <c r="R55" s="264"/>
      <c r="S55" s="265"/>
      <c r="T55" s="263"/>
      <c r="U55" s="264"/>
      <c r="V55" s="425"/>
      <c r="W55" s="263"/>
      <c r="X55" s="264"/>
      <c r="Y55" s="262"/>
      <c r="Z55" s="264"/>
      <c r="AA55" s="381"/>
      <c r="AB55" s="265"/>
      <c r="AC55" s="266"/>
      <c r="AD55" s="264"/>
      <c r="AE55" s="361"/>
      <c r="AF55" s="266"/>
      <c r="AG55" s="264"/>
      <c r="AH55" s="262"/>
      <c r="AI55" s="267"/>
      <c r="AJ55" s="264"/>
      <c r="AK55" s="262"/>
      <c r="AL55" s="267"/>
      <c r="AM55" s="264"/>
      <c r="AN55" s="262"/>
      <c r="AO55" s="267"/>
      <c r="AP55" s="264"/>
      <c r="AQ55" s="262"/>
      <c r="AR55" s="267"/>
      <c r="AS55" s="264"/>
      <c r="AT55" s="388"/>
      <c r="AU55" s="268"/>
      <c r="AV55" s="265"/>
      <c r="AW55" s="266"/>
      <c r="AX55" s="264"/>
      <c r="AY55" s="265"/>
      <c r="AZ55" s="266"/>
      <c r="BA55" s="264"/>
      <c r="BB55" s="262"/>
      <c r="BC55" s="267"/>
      <c r="BD55" s="264"/>
      <c r="BE55" s="262"/>
      <c r="BF55" s="267"/>
      <c r="BG55" s="264"/>
      <c r="BH55" s="262"/>
      <c r="BI55" s="267"/>
      <c r="BJ55" s="264"/>
      <c r="BK55" s="388"/>
      <c r="BL55" s="268"/>
      <c r="BM55" s="262"/>
      <c r="BN55" s="267"/>
      <c r="BO55" s="264"/>
      <c r="BP55" s="266"/>
      <c r="BQ55" s="267"/>
      <c r="BR55" s="264"/>
      <c r="BS55" s="269"/>
      <c r="BT55" s="270"/>
      <c r="BU55" s="264"/>
      <c r="BV55" s="281"/>
      <c r="BW55" s="270"/>
      <c r="BX55" s="264"/>
      <c r="BY55" s="271"/>
      <c r="BZ55" s="270"/>
      <c r="CA55" s="264"/>
      <c r="CB55" s="265"/>
      <c r="CC55" s="270"/>
      <c r="CD55" s="264"/>
      <c r="CE55" s="265"/>
      <c r="CF55" s="267"/>
      <c r="CG55" s="264"/>
      <c r="CH55" s="318">
        <f t="shared" si="4"/>
        <v>0</v>
      </c>
      <c r="CI55" s="270"/>
      <c r="CJ55" s="264"/>
      <c r="CK55" s="272"/>
      <c r="CL55" s="264"/>
      <c r="CM55" s="374"/>
      <c r="CN55" s="273"/>
      <c r="CO55" s="274"/>
      <c r="CP55" s="275">
        <f t="shared" si="1"/>
        <v>0</v>
      </c>
      <c r="CQ55" s="265"/>
      <c r="CR55" s="276"/>
      <c r="CS55" s="265"/>
      <c r="CT55" s="276"/>
      <c r="CU55" s="265"/>
      <c r="CV55" s="276"/>
      <c r="CW55" s="265"/>
      <c r="CX55" s="276"/>
      <c r="CY55" s="265"/>
      <c r="CZ55" s="276"/>
      <c r="DA55" s="265"/>
      <c r="DB55" s="276"/>
      <c r="DC55" s="265"/>
      <c r="DD55" s="276"/>
      <c r="DE55" s="265"/>
      <c r="DF55" s="276"/>
      <c r="DG55" s="265"/>
      <c r="DH55" s="276"/>
      <c r="DI55" s="265"/>
      <c r="DJ55" s="276"/>
      <c r="DK55" s="265"/>
      <c r="DL55" s="276"/>
      <c r="DM55" s="265"/>
      <c r="DN55" s="276"/>
      <c r="DO55" s="265"/>
      <c r="DP55" s="276"/>
      <c r="DQ55" s="264"/>
      <c r="DR55" s="273"/>
      <c r="DS55" s="334"/>
      <c r="DT55" s="273"/>
      <c r="DU55" s="334"/>
      <c r="DV55" s="584"/>
      <c r="DW55" s="334"/>
      <c r="DX55" s="277"/>
      <c r="DY55" s="264"/>
      <c r="DZ55" s="318"/>
      <c r="EA55" s="264"/>
      <c r="EB55" s="578"/>
      <c r="EC55" s="264"/>
      <c r="ED55" s="278"/>
      <c r="EE55" s="264"/>
      <c r="EF55" s="406"/>
      <c r="EG55" s="96"/>
      <c r="EH55" s="279"/>
      <c r="EI55" s="251">
        <f>SUMPRODUCT(D55:EH55,'Odisha R'!D55:EH55)</f>
        <v>0</v>
      </c>
      <c r="EJ55" s="3"/>
      <c r="EK55" s="3"/>
      <c r="ER55" s="64" t="s">
        <v>71</v>
      </c>
      <c r="ES55" s="61">
        <f t="shared" si="5"/>
        <v>0</v>
      </c>
      <c r="ET55" s="24">
        <f t="shared" si="2"/>
        <v>0</v>
      </c>
    </row>
    <row r="56" spans="2:150" ht="15" hidden="1" customHeight="1">
      <c r="B56" s="65">
        <f t="shared" si="3"/>
        <v>51</v>
      </c>
      <c r="C56" s="61"/>
      <c r="D56" s="262"/>
      <c r="E56" s="263"/>
      <c r="F56" s="264"/>
      <c r="G56" s="262"/>
      <c r="H56" s="263"/>
      <c r="I56" s="264"/>
      <c r="J56" s="322"/>
      <c r="K56" s="263"/>
      <c r="L56" s="264"/>
      <c r="M56" s="322"/>
      <c r="N56" s="263"/>
      <c r="O56" s="264"/>
      <c r="P56" s="416"/>
      <c r="Q56" s="263"/>
      <c r="R56" s="264"/>
      <c r="S56" s="265"/>
      <c r="T56" s="263"/>
      <c r="U56" s="264"/>
      <c r="V56" s="425"/>
      <c r="W56" s="263"/>
      <c r="X56" s="264"/>
      <c r="Y56" s="262"/>
      <c r="Z56" s="264"/>
      <c r="AA56" s="381"/>
      <c r="AB56" s="265"/>
      <c r="AC56" s="266"/>
      <c r="AD56" s="264"/>
      <c r="AE56" s="361"/>
      <c r="AF56" s="266"/>
      <c r="AG56" s="264"/>
      <c r="AH56" s="262"/>
      <c r="AI56" s="267"/>
      <c r="AJ56" s="264"/>
      <c r="AK56" s="262"/>
      <c r="AL56" s="267"/>
      <c r="AM56" s="264"/>
      <c r="AN56" s="262"/>
      <c r="AO56" s="267"/>
      <c r="AP56" s="264"/>
      <c r="AQ56" s="262"/>
      <c r="AR56" s="267"/>
      <c r="AS56" s="264"/>
      <c r="AT56" s="388"/>
      <c r="AU56" s="268"/>
      <c r="AV56" s="265"/>
      <c r="AW56" s="266"/>
      <c r="AX56" s="264"/>
      <c r="AY56" s="265"/>
      <c r="AZ56" s="266"/>
      <c r="BA56" s="264"/>
      <c r="BB56" s="262"/>
      <c r="BC56" s="267"/>
      <c r="BD56" s="264"/>
      <c r="BE56" s="262"/>
      <c r="BF56" s="267"/>
      <c r="BG56" s="264"/>
      <c r="BH56" s="262"/>
      <c r="BI56" s="267"/>
      <c r="BJ56" s="264"/>
      <c r="BK56" s="388"/>
      <c r="BL56" s="268"/>
      <c r="BM56" s="262"/>
      <c r="BN56" s="267"/>
      <c r="BO56" s="264"/>
      <c r="BP56" s="266"/>
      <c r="BQ56" s="267"/>
      <c r="BR56" s="264"/>
      <c r="BS56" s="269"/>
      <c r="BT56" s="270"/>
      <c r="BU56" s="264"/>
      <c r="BV56" s="281"/>
      <c r="BW56" s="270"/>
      <c r="BX56" s="264"/>
      <c r="BY56" s="271"/>
      <c r="BZ56" s="270"/>
      <c r="CA56" s="264"/>
      <c r="CB56" s="265"/>
      <c r="CC56" s="270"/>
      <c r="CD56" s="264"/>
      <c r="CE56" s="265"/>
      <c r="CF56" s="267"/>
      <c r="CG56" s="264"/>
      <c r="CH56" s="318">
        <f t="shared" si="4"/>
        <v>0</v>
      </c>
      <c r="CI56" s="270"/>
      <c r="CJ56" s="264"/>
      <c r="CK56" s="272"/>
      <c r="CL56" s="264"/>
      <c r="CM56" s="374"/>
      <c r="CN56" s="273"/>
      <c r="CO56" s="274"/>
      <c r="CP56" s="275">
        <f t="shared" si="1"/>
        <v>0</v>
      </c>
      <c r="CQ56" s="265"/>
      <c r="CR56" s="276"/>
      <c r="CS56" s="265"/>
      <c r="CT56" s="276"/>
      <c r="CU56" s="265"/>
      <c r="CV56" s="276"/>
      <c r="CW56" s="265"/>
      <c r="CX56" s="276"/>
      <c r="CY56" s="265"/>
      <c r="CZ56" s="276"/>
      <c r="DA56" s="265"/>
      <c r="DB56" s="276"/>
      <c r="DC56" s="265"/>
      <c r="DD56" s="276"/>
      <c r="DE56" s="265"/>
      <c r="DF56" s="276"/>
      <c r="DG56" s="265"/>
      <c r="DH56" s="276"/>
      <c r="DI56" s="265"/>
      <c r="DJ56" s="276"/>
      <c r="DK56" s="265"/>
      <c r="DL56" s="276"/>
      <c r="DM56" s="265"/>
      <c r="DN56" s="276"/>
      <c r="DO56" s="265"/>
      <c r="DP56" s="276"/>
      <c r="DQ56" s="264"/>
      <c r="DR56" s="273"/>
      <c r="DS56" s="334"/>
      <c r="DT56" s="273"/>
      <c r="DU56" s="334"/>
      <c r="DV56" s="584"/>
      <c r="DW56" s="334"/>
      <c r="DX56" s="277"/>
      <c r="DY56" s="264"/>
      <c r="DZ56" s="318"/>
      <c r="EA56" s="264"/>
      <c r="EB56" s="578"/>
      <c r="EC56" s="264"/>
      <c r="ED56" s="278"/>
      <c r="EE56" s="264"/>
      <c r="EF56" s="406"/>
      <c r="EG56" s="96"/>
      <c r="EH56" s="279"/>
      <c r="EI56" s="251">
        <f>SUMPRODUCT(D56:EH56,'Odisha R'!D56:EH56)</f>
        <v>0</v>
      </c>
      <c r="EJ56" s="3"/>
      <c r="EK56" s="3"/>
      <c r="ER56" s="64" t="s">
        <v>72</v>
      </c>
      <c r="ES56" s="61">
        <f t="shared" si="5"/>
        <v>0</v>
      </c>
      <c r="ET56" s="24">
        <f t="shared" si="2"/>
        <v>0</v>
      </c>
    </row>
    <row r="57" spans="2:150" ht="15" hidden="1" customHeight="1">
      <c r="B57" s="65">
        <f t="shared" si="3"/>
        <v>52</v>
      </c>
      <c r="C57" s="61"/>
      <c r="D57" s="262"/>
      <c r="E57" s="263"/>
      <c r="F57" s="264"/>
      <c r="G57" s="262"/>
      <c r="H57" s="263"/>
      <c r="I57" s="264"/>
      <c r="J57" s="322"/>
      <c r="K57" s="263"/>
      <c r="L57" s="264"/>
      <c r="M57" s="322"/>
      <c r="N57" s="263"/>
      <c r="O57" s="264"/>
      <c r="P57" s="416"/>
      <c r="Q57" s="263"/>
      <c r="R57" s="264"/>
      <c r="S57" s="265"/>
      <c r="T57" s="263"/>
      <c r="U57" s="264"/>
      <c r="V57" s="425"/>
      <c r="W57" s="263"/>
      <c r="X57" s="264"/>
      <c r="Y57" s="262"/>
      <c r="Z57" s="264"/>
      <c r="AA57" s="381"/>
      <c r="AB57" s="265"/>
      <c r="AC57" s="266"/>
      <c r="AD57" s="264"/>
      <c r="AE57" s="361"/>
      <c r="AF57" s="266"/>
      <c r="AG57" s="264"/>
      <c r="AH57" s="262"/>
      <c r="AI57" s="267"/>
      <c r="AJ57" s="264"/>
      <c r="AK57" s="262"/>
      <c r="AL57" s="267"/>
      <c r="AM57" s="264"/>
      <c r="AN57" s="262"/>
      <c r="AO57" s="267"/>
      <c r="AP57" s="264"/>
      <c r="AQ57" s="262"/>
      <c r="AR57" s="267"/>
      <c r="AS57" s="264"/>
      <c r="AT57" s="388"/>
      <c r="AU57" s="268"/>
      <c r="AV57" s="265"/>
      <c r="AW57" s="266"/>
      <c r="AX57" s="264"/>
      <c r="AY57" s="265"/>
      <c r="AZ57" s="266"/>
      <c r="BA57" s="264"/>
      <c r="BB57" s="262"/>
      <c r="BC57" s="267"/>
      <c r="BD57" s="264"/>
      <c r="BE57" s="262"/>
      <c r="BF57" s="267"/>
      <c r="BG57" s="264"/>
      <c r="BH57" s="262"/>
      <c r="BI57" s="267"/>
      <c r="BJ57" s="264"/>
      <c r="BK57" s="388"/>
      <c r="BL57" s="268"/>
      <c r="BM57" s="262"/>
      <c r="BN57" s="267"/>
      <c r="BO57" s="264"/>
      <c r="BP57" s="266"/>
      <c r="BQ57" s="267"/>
      <c r="BR57" s="264"/>
      <c r="BS57" s="269"/>
      <c r="BT57" s="270"/>
      <c r="BU57" s="264"/>
      <c r="BV57" s="281"/>
      <c r="BW57" s="270"/>
      <c r="BX57" s="264"/>
      <c r="BY57" s="271"/>
      <c r="BZ57" s="270"/>
      <c r="CA57" s="264"/>
      <c r="CB57" s="265"/>
      <c r="CC57" s="270"/>
      <c r="CD57" s="264"/>
      <c r="CE57" s="265"/>
      <c r="CF57" s="267"/>
      <c r="CG57" s="264"/>
      <c r="CH57" s="318">
        <f t="shared" si="4"/>
        <v>0</v>
      </c>
      <c r="CI57" s="270"/>
      <c r="CJ57" s="264"/>
      <c r="CK57" s="272"/>
      <c r="CL57" s="264"/>
      <c r="CM57" s="374"/>
      <c r="CN57" s="273"/>
      <c r="CO57" s="274"/>
      <c r="CP57" s="275">
        <f t="shared" si="1"/>
        <v>0</v>
      </c>
      <c r="CQ57" s="265"/>
      <c r="CR57" s="276"/>
      <c r="CS57" s="265"/>
      <c r="CT57" s="276"/>
      <c r="CU57" s="265"/>
      <c r="CV57" s="276"/>
      <c r="CW57" s="265"/>
      <c r="CX57" s="276"/>
      <c r="CY57" s="265"/>
      <c r="CZ57" s="276"/>
      <c r="DA57" s="265"/>
      <c r="DB57" s="276"/>
      <c r="DC57" s="265"/>
      <c r="DD57" s="276"/>
      <c r="DE57" s="265"/>
      <c r="DF57" s="276"/>
      <c r="DG57" s="265"/>
      <c r="DH57" s="276"/>
      <c r="DI57" s="265"/>
      <c r="DJ57" s="276"/>
      <c r="DK57" s="265"/>
      <c r="DL57" s="276"/>
      <c r="DM57" s="265"/>
      <c r="DN57" s="276"/>
      <c r="DO57" s="265"/>
      <c r="DP57" s="276"/>
      <c r="DQ57" s="264"/>
      <c r="DR57" s="273"/>
      <c r="DS57" s="334"/>
      <c r="DT57" s="273"/>
      <c r="DU57" s="334"/>
      <c r="DV57" s="584"/>
      <c r="DW57" s="334"/>
      <c r="DX57" s="277"/>
      <c r="DY57" s="264"/>
      <c r="DZ57" s="318"/>
      <c r="EA57" s="264"/>
      <c r="EB57" s="578"/>
      <c r="EC57" s="264"/>
      <c r="ED57" s="278"/>
      <c r="EE57" s="264"/>
      <c r="EF57" s="406"/>
      <c r="EG57" s="96"/>
      <c r="EH57" s="279"/>
      <c r="EI57" s="251">
        <f>SUMPRODUCT(D57:EH57,'Odisha R'!D57:EH57)</f>
        <v>0</v>
      </c>
      <c r="EJ57" s="3"/>
      <c r="EK57" s="3"/>
      <c r="ER57" s="64" t="s">
        <v>73</v>
      </c>
      <c r="ES57" s="61">
        <f t="shared" si="5"/>
        <v>0</v>
      </c>
      <c r="ET57" s="24">
        <f t="shared" si="2"/>
        <v>0</v>
      </c>
    </row>
    <row r="58" spans="2:150" ht="15" hidden="1" customHeight="1">
      <c r="B58" s="65">
        <f t="shared" si="3"/>
        <v>53</v>
      </c>
      <c r="C58" s="61"/>
      <c r="D58" s="262"/>
      <c r="E58" s="263"/>
      <c r="F58" s="264"/>
      <c r="G58" s="262"/>
      <c r="H58" s="263"/>
      <c r="I58" s="264"/>
      <c r="J58" s="322"/>
      <c r="K58" s="263"/>
      <c r="L58" s="264"/>
      <c r="M58" s="322"/>
      <c r="N58" s="263"/>
      <c r="O58" s="264"/>
      <c r="P58" s="416"/>
      <c r="Q58" s="263"/>
      <c r="R58" s="264"/>
      <c r="S58" s="265"/>
      <c r="T58" s="263"/>
      <c r="U58" s="264"/>
      <c r="V58" s="425"/>
      <c r="W58" s="263"/>
      <c r="X58" s="264"/>
      <c r="Y58" s="262"/>
      <c r="Z58" s="264"/>
      <c r="AA58" s="381"/>
      <c r="AB58" s="265"/>
      <c r="AC58" s="266"/>
      <c r="AD58" s="264"/>
      <c r="AE58" s="361"/>
      <c r="AF58" s="266"/>
      <c r="AG58" s="264"/>
      <c r="AH58" s="262"/>
      <c r="AI58" s="267"/>
      <c r="AJ58" s="264"/>
      <c r="AK58" s="262"/>
      <c r="AL58" s="267"/>
      <c r="AM58" s="264"/>
      <c r="AN58" s="262"/>
      <c r="AO58" s="267"/>
      <c r="AP58" s="264"/>
      <c r="AQ58" s="262"/>
      <c r="AR58" s="267"/>
      <c r="AS58" s="264"/>
      <c r="AT58" s="388"/>
      <c r="AU58" s="268"/>
      <c r="AV58" s="265"/>
      <c r="AW58" s="266"/>
      <c r="AX58" s="264"/>
      <c r="AY58" s="265"/>
      <c r="AZ58" s="266"/>
      <c r="BA58" s="264"/>
      <c r="BB58" s="262"/>
      <c r="BC58" s="267"/>
      <c r="BD58" s="264"/>
      <c r="BE58" s="262"/>
      <c r="BF58" s="267"/>
      <c r="BG58" s="264"/>
      <c r="BH58" s="262"/>
      <c r="BI58" s="267"/>
      <c r="BJ58" s="264"/>
      <c r="BK58" s="388"/>
      <c r="BL58" s="268"/>
      <c r="BM58" s="262"/>
      <c r="BN58" s="267"/>
      <c r="BO58" s="264"/>
      <c r="BP58" s="266"/>
      <c r="BQ58" s="267"/>
      <c r="BR58" s="264"/>
      <c r="BS58" s="269"/>
      <c r="BT58" s="270"/>
      <c r="BU58" s="264"/>
      <c r="BV58" s="281"/>
      <c r="BW58" s="270"/>
      <c r="BX58" s="264"/>
      <c r="BY58" s="271"/>
      <c r="BZ58" s="270"/>
      <c r="CA58" s="264"/>
      <c r="CB58" s="265"/>
      <c r="CC58" s="270"/>
      <c r="CD58" s="264"/>
      <c r="CE58" s="265"/>
      <c r="CF58" s="267"/>
      <c r="CG58" s="264"/>
      <c r="CH58" s="318">
        <f t="shared" si="4"/>
        <v>0</v>
      </c>
      <c r="CI58" s="270"/>
      <c r="CJ58" s="264"/>
      <c r="CK58" s="272"/>
      <c r="CL58" s="264"/>
      <c r="CM58" s="374"/>
      <c r="CN58" s="273"/>
      <c r="CO58" s="274"/>
      <c r="CP58" s="275">
        <f t="shared" si="1"/>
        <v>0</v>
      </c>
      <c r="CQ58" s="265"/>
      <c r="CR58" s="276"/>
      <c r="CS58" s="265"/>
      <c r="CT58" s="276"/>
      <c r="CU58" s="265"/>
      <c r="CV58" s="276"/>
      <c r="CW58" s="265"/>
      <c r="CX58" s="276"/>
      <c r="CY58" s="265"/>
      <c r="CZ58" s="276"/>
      <c r="DA58" s="265"/>
      <c r="DB58" s="276"/>
      <c r="DC58" s="265"/>
      <c r="DD58" s="276"/>
      <c r="DE58" s="265"/>
      <c r="DF58" s="276"/>
      <c r="DG58" s="265"/>
      <c r="DH58" s="276"/>
      <c r="DI58" s="265"/>
      <c r="DJ58" s="276"/>
      <c r="DK58" s="265"/>
      <c r="DL58" s="276"/>
      <c r="DM58" s="265"/>
      <c r="DN58" s="276"/>
      <c r="DO58" s="265"/>
      <c r="DP58" s="276"/>
      <c r="DQ58" s="264"/>
      <c r="DR58" s="273"/>
      <c r="DS58" s="334"/>
      <c r="DT58" s="273"/>
      <c r="DU58" s="334"/>
      <c r="DV58" s="584"/>
      <c r="DW58" s="334"/>
      <c r="DX58" s="277"/>
      <c r="DY58" s="264"/>
      <c r="DZ58" s="318"/>
      <c r="EA58" s="264"/>
      <c r="EB58" s="578"/>
      <c r="EC58" s="264"/>
      <c r="ED58" s="278"/>
      <c r="EE58" s="264"/>
      <c r="EF58" s="406"/>
      <c r="EG58" s="96"/>
      <c r="EH58" s="279"/>
      <c r="EI58" s="251">
        <f>SUMPRODUCT(D58:EH58,'Odisha R'!D58:EH58)</f>
        <v>0</v>
      </c>
      <c r="EJ58" s="3"/>
      <c r="EK58" s="3"/>
      <c r="ER58" s="64" t="s">
        <v>74</v>
      </c>
      <c r="ES58" s="61">
        <f t="shared" si="5"/>
        <v>0</v>
      </c>
      <c r="ET58" s="24">
        <f t="shared" si="2"/>
        <v>0</v>
      </c>
    </row>
    <row r="59" spans="2:150" ht="15" hidden="1" customHeight="1">
      <c r="B59" s="65">
        <f t="shared" si="3"/>
        <v>54</v>
      </c>
      <c r="C59" s="61"/>
      <c r="D59" s="262"/>
      <c r="E59" s="263"/>
      <c r="F59" s="264"/>
      <c r="G59" s="262"/>
      <c r="H59" s="263"/>
      <c r="I59" s="264"/>
      <c r="J59" s="322"/>
      <c r="K59" s="263"/>
      <c r="L59" s="264"/>
      <c r="M59" s="322"/>
      <c r="N59" s="263"/>
      <c r="O59" s="264"/>
      <c r="P59" s="416"/>
      <c r="Q59" s="263"/>
      <c r="R59" s="264"/>
      <c r="S59" s="265"/>
      <c r="T59" s="263"/>
      <c r="U59" s="264"/>
      <c r="V59" s="425"/>
      <c r="W59" s="263"/>
      <c r="X59" s="264"/>
      <c r="Y59" s="262"/>
      <c r="Z59" s="264"/>
      <c r="AA59" s="381"/>
      <c r="AB59" s="265"/>
      <c r="AC59" s="266"/>
      <c r="AD59" s="264"/>
      <c r="AE59" s="361"/>
      <c r="AF59" s="266"/>
      <c r="AG59" s="264"/>
      <c r="AH59" s="262"/>
      <c r="AI59" s="267"/>
      <c r="AJ59" s="264"/>
      <c r="AK59" s="262"/>
      <c r="AL59" s="267"/>
      <c r="AM59" s="264"/>
      <c r="AN59" s="262"/>
      <c r="AO59" s="267"/>
      <c r="AP59" s="264"/>
      <c r="AQ59" s="262"/>
      <c r="AR59" s="267"/>
      <c r="AS59" s="264"/>
      <c r="AT59" s="388"/>
      <c r="AU59" s="268"/>
      <c r="AV59" s="265"/>
      <c r="AW59" s="266"/>
      <c r="AX59" s="264"/>
      <c r="AY59" s="265"/>
      <c r="AZ59" s="266"/>
      <c r="BA59" s="264"/>
      <c r="BB59" s="262"/>
      <c r="BC59" s="267"/>
      <c r="BD59" s="264"/>
      <c r="BE59" s="262"/>
      <c r="BF59" s="267"/>
      <c r="BG59" s="264"/>
      <c r="BH59" s="262"/>
      <c r="BI59" s="267"/>
      <c r="BJ59" s="264"/>
      <c r="BK59" s="388"/>
      <c r="BL59" s="268"/>
      <c r="BM59" s="262"/>
      <c r="BN59" s="267"/>
      <c r="BO59" s="264"/>
      <c r="BP59" s="266"/>
      <c r="BQ59" s="267"/>
      <c r="BR59" s="264"/>
      <c r="BS59" s="269"/>
      <c r="BT59" s="270"/>
      <c r="BU59" s="264"/>
      <c r="BV59" s="281"/>
      <c r="BW59" s="270"/>
      <c r="BX59" s="264"/>
      <c r="BY59" s="271"/>
      <c r="BZ59" s="270"/>
      <c r="CA59" s="264"/>
      <c r="CB59" s="265"/>
      <c r="CC59" s="270"/>
      <c r="CD59" s="264"/>
      <c r="CE59" s="265"/>
      <c r="CF59" s="267"/>
      <c r="CG59" s="264"/>
      <c r="CH59" s="318">
        <f t="shared" si="4"/>
        <v>0</v>
      </c>
      <c r="CI59" s="270"/>
      <c r="CJ59" s="264"/>
      <c r="CK59" s="272"/>
      <c r="CL59" s="264"/>
      <c r="CM59" s="374"/>
      <c r="CN59" s="273"/>
      <c r="CO59" s="274"/>
      <c r="CP59" s="275">
        <f t="shared" si="1"/>
        <v>0</v>
      </c>
      <c r="CQ59" s="265"/>
      <c r="CR59" s="276"/>
      <c r="CS59" s="265"/>
      <c r="CT59" s="276"/>
      <c r="CU59" s="265"/>
      <c r="CV59" s="276"/>
      <c r="CW59" s="265"/>
      <c r="CX59" s="276"/>
      <c r="CY59" s="265"/>
      <c r="CZ59" s="276"/>
      <c r="DA59" s="265"/>
      <c r="DB59" s="276"/>
      <c r="DC59" s="265"/>
      <c r="DD59" s="276"/>
      <c r="DE59" s="265"/>
      <c r="DF59" s="276"/>
      <c r="DG59" s="265"/>
      <c r="DH59" s="276"/>
      <c r="DI59" s="265"/>
      <c r="DJ59" s="276"/>
      <c r="DK59" s="265"/>
      <c r="DL59" s="276"/>
      <c r="DM59" s="265"/>
      <c r="DN59" s="276"/>
      <c r="DO59" s="265"/>
      <c r="DP59" s="276"/>
      <c r="DQ59" s="264"/>
      <c r="DR59" s="273"/>
      <c r="DS59" s="334"/>
      <c r="DT59" s="273"/>
      <c r="DU59" s="334"/>
      <c r="DV59" s="584"/>
      <c r="DW59" s="334"/>
      <c r="DX59" s="277"/>
      <c r="DY59" s="264"/>
      <c r="DZ59" s="318"/>
      <c r="EA59" s="264"/>
      <c r="EB59" s="578"/>
      <c r="EC59" s="264"/>
      <c r="ED59" s="278"/>
      <c r="EE59" s="264"/>
      <c r="EF59" s="406"/>
      <c r="EG59" s="96"/>
      <c r="EH59" s="279"/>
      <c r="EI59" s="251">
        <f>SUMPRODUCT(D59:EH59,'Odisha R'!D59:EH59)</f>
        <v>0</v>
      </c>
      <c r="EJ59" s="3"/>
      <c r="EK59" s="3"/>
      <c r="ER59" s="64" t="s">
        <v>75</v>
      </c>
      <c r="ES59" s="61">
        <f t="shared" si="5"/>
        <v>0</v>
      </c>
      <c r="ET59" s="24">
        <f t="shared" si="2"/>
        <v>0</v>
      </c>
    </row>
    <row r="60" spans="2:150" ht="15" hidden="1" customHeight="1">
      <c r="B60" s="65">
        <f t="shared" si="3"/>
        <v>55</v>
      </c>
      <c r="C60" s="61"/>
      <c r="D60" s="262"/>
      <c r="E60" s="263"/>
      <c r="F60" s="264"/>
      <c r="G60" s="262"/>
      <c r="H60" s="263"/>
      <c r="I60" s="264"/>
      <c r="J60" s="322"/>
      <c r="K60" s="263"/>
      <c r="L60" s="264"/>
      <c r="M60" s="322"/>
      <c r="N60" s="263"/>
      <c r="O60" s="264"/>
      <c r="P60" s="416"/>
      <c r="Q60" s="263"/>
      <c r="R60" s="264"/>
      <c r="S60" s="265"/>
      <c r="T60" s="263"/>
      <c r="U60" s="264"/>
      <c r="V60" s="425"/>
      <c r="W60" s="263"/>
      <c r="X60" s="264"/>
      <c r="Y60" s="262"/>
      <c r="Z60" s="264"/>
      <c r="AA60" s="381"/>
      <c r="AB60" s="265"/>
      <c r="AC60" s="266"/>
      <c r="AD60" s="264"/>
      <c r="AE60" s="361"/>
      <c r="AF60" s="266"/>
      <c r="AG60" s="264"/>
      <c r="AH60" s="262"/>
      <c r="AI60" s="267"/>
      <c r="AJ60" s="264"/>
      <c r="AK60" s="262"/>
      <c r="AL60" s="267"/>
      <c r="AM60" s="264"/>
      <c r="AN60" s="262"/>
      <c r="AO60" s="267"/>
      <c r="AP60" s="264"/>
      <c r="AQ60" s="262"/>
      <c r="AR60" s="267"/>
      <c r="AS60" s="264"/>
      <c r="AT60" s="388"/>
      <c r="AU60" s="268"/>
      <c r="AV60" s="265"/>
      <c r="AW60" s="266"/>
      <c r="AX60" s="264"/>
      <c r="AY60" s="265"/>
      <c r="AZ60" s="266"/>
      <c r="BA60" s="264"/>
      <c r="BB60" s="262"/>
      <c r="BC60" s="267"/>
      <c r="BD60" s="264"/>
      <c r="BE60" s="262"/>
      <c r="BF60" s="267"/>
      <c r="BG60" s="264"/>
      <c r="BH60" s="262"/>
      <c r="BI60" s="267"/>
      <c r="BJ60" s="264"/>
      <c r="BK60" s="388"/>
      <c r="BL60" s="268"/>
      <c r="BM60" s="262"/>
      <c r="BN60" s="267"/>
      <c r="BO60" s="264"/>
      <c r="BP60" s="266"/>
      <c r="BQ60" s="267"/>
      <c r="BR60" s="264"/>
      <c r="BS60" s="269"/>
      <c r="BT60" s="270"/>
      <c r="BU60" s="264"/>
      <c r="BV60" s="281"/>
      <c r="BW60" s="270"/>
      <c r="BX60" s="264"/>
      <c r="BY60" s="271"/>
      <c r="BZ60" s="270"/>
      <c r="CA60" s="264"/>
      <c r="CB60" s="265"/>
      <c r="CC60" s="270"/>
      <c r="CD60" s="264"/>
      <c r="CE60" s="265"/>
      <c r="CF60" s="267"/>
      <c r="CG60" s="264"/>
      <c r="CH60" s="318">
        <f t="shared" si="4"/>
        <v>0</v>
      </c>
      <c r="CI60" s="270"/>
      <c r="CJ60" s="264"/>
      <c r="CK60" s="272"/>
      <c r="CL60" s="264"/>
      <c r="CM60" s="374"/>
      <c r="CN60" s="273"/>
      <c r="CO60" s="274"/>
      <c r="CP60" s="275">
        <f t="shared" si="1"/>
        <v>0</v>
      </c>
      <c r="CQ60" s="265"/>
      <c r="CR60" s="276"/>
      <c r="CS60" s="265"/>
      <c r="CT60" s="276"/>
      <c r="CU60" s="265"/>
      <c r="CV60" s="276"/>
      <c r="CW60" s="265"/>
      <c r="CX60" s="276"/>
      <c r="CY60" s="265"/>
      <c r="CZ60" s="276"/>
      <c r="DA60" s="265"/>
      <c r="DB60" s="276"/>
      <c r="DC60" s="265"/>
      <c r="DD60" s="276"/>
      <c r="DE60" s="265"/>
      <c r="DF60" s="276"/>
      <c r="DG60" s="265"/>
      <c r="DH60" s="276"/>
      <c r="DI60" s="265"/>
      <c r="DJ60" s="276"/>
      <c r="DK60" s="265"/>
      <c r="DL60" s="276"/>
      <c r="DM60" s="265"/>
      <c r="DN60" s="276"/>
      <c r="DO60" s="265"/>
      <c r="DP60" s="276"/>
      <c r="DQ60" s="264"/>
      <c r="DR60" s="273"/>
      <c r="DS60" s="334"/>
      <c r="DT60" s="273"/>
      <c r="DU60" s="334"/>
      <c r="DV60" s="584"/>
      <c r="DW60" s="334"/>
      <c r="DX60" s="277"/>
      <c r="DY60" s="264"/>
      <c r="DZ60" s="318"/>
      <c r="EA60" s="264"/>
      <c r="EB60" s="578"/>
      <c r="EC60" s="264"/>
      <c r="ED60" s="280"/>
      <c r="EE60" s="264"/>
      <c r="EF60" s="406"/>
      <c r="EG60" s="96"/>
      <c r="EH60" s="279"/>
      <c r="EI60" s="251">
        <f>SUMPRODUCT(D60:EH60,'Odisha R'!D60:EH60)</f>
        <v>0</v>
      </c>
      <c r="EJ60" s="3"/>
      <c r="EK60" s="3"/>
      <c r="ER60" s="64" t="s">
        <v>76</v>
      </c>
      <c r="ES60" s="61">
        <f t="shared" si="5"/>
        <v>0</v>
      </c>
      <c r="ET60" s="24">
        <f t="shared" si="2"/>
        <v>0</v>
      </c>
    </row>
    <row r="61" spans="2:150" ht="15" hidden="1" customHeight="1">
      <c r="B61" s="65">
        <f t="shared" si="3"/>
        <v>56</v>
      </c>
      <c r="C61" s="61"/>
      <c r="D61" s="262"/>
      <c r="E61" s="263"/>
      <c r="F61" s="264"/>
      <c r="G61" s="262"/>
      <c r="H61" s="263"/>
      <c r="I61" s="264"/>
      <c r="J61" s="322"/>
      <c r="K61" s="263"/>
      <c r="L61" s="264"/>
      <c r="M61" s="322"/>
      <c r="N61" s="263"/>
      <c r="O61" s="264"/>
      <c r="P61" s="416"/>
      <c r="Q61" s="263"/>
      <c r="R61" s="264"/>
      <c r="S61" s="265"/>
      <c r="T61" s="263"/>
      <c r="U61" s="264"/>
      <c r="V61" s="425"/>
      <c r="W61" s="263"/>
      <c r="X61" s="264"/>
      <c r="Y61" s="262"/>
      <c r="Z61" s="264"/>
      <c r="AA61" s="381"/>
      <c r="AB61" s="265"/>
      <c r="AC61" s="266"/>
      <c r="AD61" s="264"/>
      <c r="AE61" s="361"/>
      <c r="AF61" s="266"/>
      <c r="AG61" s="264"/>
      <c r="AH61" s="262"/>
      <c r="AI61" s="267"/>
      <c r="AJ61" s="264"/>
      <c r="AK61" s="262"/>
      <c r="AL61" s="267"/>
      <c r="AM61" s="264"/>
      <c r="AN61" s="262"/>
      <c r="AO61" s="267"/>
      <c r="AP61" s="264"/>
      <c r="AQ61" s="262"/>
      <c r="AR61" s="267"/>
      <c r="AS61" s="264"/>
      <c r="AT61" s="388"/>
      <c r="AU61" s="268"/>
      <c r="AV61" s="265"/>
      <c r="AW61" s="266"/>
      <c r="AX61" s="264"/>
      <c r="AY61" s="265"/>
      <c r="AZ61" s="266"/>
      <c r="BA61" s="264"/>
      <c r="BB61" s="262"/>
      <c r="BC61" s="267"/>
      <c r="BD61" s="264"/>
      <c r="BE61" s="262"/>
      <c r="BF61" s="267"/>
      <c r="BG61" s="264"/>
      <c r="BH61" s="262"/>
      <c r="BI61" s="267"/>
      <c r="BJ61" s="264"/>
      <c r="BK61" s="388"/>
      <c r="BL61" s="268"/>
      <c r="BM61" s="262"/>
      <c r="BN61" s="267"/>
      <c r="BO61" s="264"/>
      <c r="BP61" s="266"/>
      <c r="BQ61" s="267"/>
      <c r="BR61" s="264"/>
      <c r="BS61" s="269"/>
      <c r="BT61" s="270"/>
      <c r="BU61" s="264"/>
      <c r="BV61" s="281"/>
      <c r="BW61" s="270"/>
      <c r="BX61" s="264"/>
      <c r="BY61" s="271"/>
      <c r="BZ61" s="270"/>
      <c r="CA61" s="264"/>
      <c r="CB61" s="265"/>
      <c r="CC61" s="270"/>
      <c r="CD61" s="264"/>
      <c r="CE61" s="265"/>
      <c r="CF61" s="267"/>
      <c r="CG61" s="264"/>
      <c r="CH61" s="318">
        <f t="shared" si="4"/>
        <v>0</v>
      </c>
      <c r="CI61" s="270"/>
      <c r="CJ61" s="264"/>
      <c r="CK61" s="272"/>
      <c r="CL61" s="264"/>
      <c r="CM61" s="374"/>
      <c r="CN61" s="273"/>
      <c r="CO61" s="274"/>
      <c r="CP61" s="275">
        <f t="shared" si="1"/>
        <v>0</v>
      </c>
      <c r="CQ61" s="265"/>
      <c r="CR61" s="276"/>
      <c r="CS61" s="265"/>
      <c r="CT61" s="276"/>
      <c r="CU61" s="265"/>
      <c r="CV61" s="276"/>
      <c r="CW61" s="265"/>
      <c r="CX61" s="276"/>
      <c r="CY61" s="265"/>
      <c r="CZ61" s="276"/>
      <c r="DA61" s="265"/>
      <c r="DB61" s="276"/>
      <c r="DC61" s="265"/>
      <c r="DD61" s="276"/>
      <c r="DE61" s="265"/>
      <c r="DF61" s="276"/>
      <c r="DG61" s="265"/>
      <c r="DH61" s="276"/>
      <c r="DI61" s="265"/>
      <c r="DJ61" s="276"/>
      <c r="DK61" s="265"/>
      <c r="DL61" s="276"/>
      <c r="DM61" s="265"/>
      <c r="DN61" s="276"/>
      <c r="DO61" s="265"/>
      <c r="DP61" s="276"/>
      <c r="DQ61" s="264"/>
      <c r="DR61" s="273"/>
      <c r="DS61" s="334"/>
      <c r="DT61" s="273"/>
      <c r="DU61" s="334"/>
      <c r="DV61" s="584"/>
      <c r="DW61" s="334"/>
      <c r="DX61" s="277"/>
      <c r="DY61" s="264"/>
      <c r="DZ61" s="318"/>
      <c r="EA61" s="264"/>
      <c r="EB61" s="318"/>
      <c r="EC61" s="264"/>
      <c r="ED61" s="280"/>
      <c r="EE61" s="264"/>
      <c r="EF61" s="406"/>
      <c r="EG61" s="96"/>
      <c r="EH61" s="279"/>
      <c r="EI61" s="251">
        <f>SUMPRODUCT(D61:EH61,'Odisha R'!D61:EH61)</f>
        <v>0</v>
      </c>
      <c r="EJ61" s="3"/>
      <c r="EK61" s="3"/>
      <c r="ER61" s="64" t="s">
        <v>77</v>
      </c>
      <c r="ES61" s="61">
        <f t="shared" si="5"/>
        <v>0</v>
      </c>
      <c r="ET61" s="24">
        <f t="shared" si="2"/>
        <v>0</v>
      </c>
    </row>
    <row r="62" spans="2:150" ht="15" hidden="1" customHeight="1">
      <c r="B62" s="65">
        <f t="shared" si="3"/>
        <v>57</v>
      </c>
      <c r="C62" s="61"/>
      <c r="D62" s="262"/>
      <c r="E62" s="263"/>
      <c r="F62" s="264"/>
      <c r="G62" s="262"/>
      <c r="H62" s="263"/>
      <c r="I62" s="264"/>
      <c r="J62" s="322"/>
      <c r="K62" s="263"/>
      <c r="L62" s="264"/>
      <c r="M62" s="322"/>
      <c r="N62" s="263"/>
      <c r="O62" s="264"/>
      <c r="P62" s="416"/>
      <c r="Q62" s="263"/>
      <c r="R62" s="264"/>
      <c r="S62" s="265"/>
      <c r="T62" s="263"/>
      <c r="U62" s="264"/>
      <c r="V62" s="425"/>
      <c r="W62" s="263"/>
      <c r="X62" s="264"/>
      <c r="Y62" s="262"/>
      <c r="Z62" s="264"/>
      <c r="AA62" s="381"/>
      <c r="AB62" s="265"/>
      <c r="AC62" s="266"/>
      <c r="AD62" s="264"/>
      <c r="AE62" s="361"/>
      <c r="AF62" s="266"/>
      <c r="AG62" s="264"/>
      <c r="AH62" s="262"/>
      <c r="AI62" s="267"/>
      <c r="AJ62" s="264"/>
      <c r="AK62" s="262"/>
      <c r="AL62" s="267"/>
      <c r="AM62" s="264"/>
      <c r="AN62" s="262"/>
      <c r="AO62" s="267"/>
      <c r="AP62" s="264"/>
      <c r="AQ62" s="262"/>
      <c r="AR62" s="267"/>
      <c r="AS62" s="264"/>
      <c r="AT62" s="388"/>
      <c r="AU62" s="268"/>
      <c r="AV62" s="265"/>
      <c r="AW62" s="266"/>
      <c r="AX62" s="264"/>
      <c r="AY62" s="265"/>
      <c r="AZ62" s="266"/>
      <c r="BA62" s="264"/>
      <c r="BB62" s="262"/>
      <c r="BC62" s="267"/>
      <c r="BD62" s="264"/>
      <c r="BE62" s="262"/>
      <c r="BF62" s="267"/>
      <c r="BG62" s="264"/>
      <c r="BH62" s="262"/>
      <c r="BI62" s="267"/>
      <c r="BJ62" s="264"/>
      <c r="BK62" s="388"/>
      <c r="BL62" s="268"/>
      <c r="BM62" s="262"/>
      <c r="BN62" s="267"/>
      <c r="BO62" s="264"/>
      <c r="BP62" s="266"/>
      <c r="BQ62" s="267"/>
      <c r="BR62" s="264"/>
      <c r="BS62" s="269"/>
      <c r="BT62" s="270"/>
      <c r="BU62" s="264"/>
      <c r="BV62" s="281"/>
      <c r="BW62" s="270"/>
      <c r="BX62" s="264"/>
      <c r="BY62" s="271"/>
      <c r="BZ62" s="270"/>
      <c r="CA62" s="264"/>
      <c r="CB62" s="265"/>
      <c r="CC62" s="270"/>
      <c r="CD62" s="264"/>
      <c r="CE62" s="265"/>
      <c r="CF62" s="267"/>
      <c r="CG62" s="264"/>
      <c r="CH62" s="318">
        <f t="shared" si="4"/>
        <v>0</v>
      </c>
      <c r="CI62" s="270"/>
      <c r="CJ62" s="264"/>
      <c r="CK62" s="272"/>
      <c r="CL62" s="264"/>
      <c r="CM62" s="374"/>
      <c r="CN62" s="273"/>
      <c r="CO62" s="274"/>
      <c r="CP62" s="275">
        <f t="shared" si="1"/>
        <v>0</v>
      </c>
      <c r="CQ62" s="265"/>
      <c r="CR62" s="276"/>
      <c r="CS62" s="265"/>
      <c r="CT62" s="276"/>
      <c r="CU62" s="265"/>
      <c r="CV62" s="276"/>
      <c r="CW62" s="265"/>
      <c r="CX62" s="276"/>
      <c r="CY62" s="265"/>
      <c r="CZ62" s="276"/>
      <c r="DA62" s="265"/>
      <c r="DB62" s="276"/>
      <c r="DC62" s="265"/>
      <c r="DD62" s="276"/>
      <c r="DE62" s="265"/>
      <c r="DF62" s="276"/>
      <c r="DG62" s="265"/>
      <c r="DH62" s="276"/>
      <c r="DI62" s="265"/>
      <c r="DJ62" s="276"/>
      <c r="DK62" s="265"/>
      <c r="DL62" s="276"/>
      <c r="DM62" s="265"/>
      <c r="DN62" s="276"/>
      <c r="DO62" s="265"/>
      <c r="DP62" s="276"/>
      <c r="DQ62" s="264"/>
      <c r="DR62" s="273"/>
      <c r="DS62" s="334"/>
      <c r="DT62" s="273"/>
      <c r="DU62" s="334"/>
      <c r="DV62" s="584"/>
      <c r="DW62" s="334"/>
      <c r="DX62" s="277"/>
      <c r="DY62" s="264"/>
      <c r="DZ62" s="318"/>
      <c r="EA62" s="264"/>
      <c r="EB62" s="318"/>
      <c r="EC62" s="264"/>
      <c r="ED62" s="280"/>
      <c r="EE62" s="264"/>
      <c r="EF62" s="406"/>
      <c r="EG62" s="96"/>
      <c r="EH62" s="279"/>
      <c r="EI62" s="251">
        <f>SUMPRODUCT(D62:EH62,'Odisha R'!D62:EH62)</f>
        <v>0</v>
      </c>
      <c r="EJ62" s="3"/>
      <c r="EK62" s="3"/>
      <c r="ER62" s="64" t="s">
        <v>78</v>
      </c>
      <c r="ES62" s="61">
        <f t="shared" si="5"/>
        <v>0</v>
      </c>
      <c r="ET62" s="24">
        <f t="shared" si="2"/>
        <v>0</v>
      </c>
    </row>
    <row r="63" spans="2:150" ht="15" hidden="1" customHeight="1">
      <c r="B63" s="65">
        <f t="shared" si="3"/>
        <v>58</v>
      </c>
      <c r="C63" s="61"/>
      <c r="D63" s="262"/>
      <c r="E63" s="263"/>
      <c r="F63" s="264"/>
      <c r="G63" s="262"/>
      <c r="H63" s="263"/>
      <c r="I63" s="264"/>
      <c r="J63" s="322"/>
      <c r="K63" s="263"/>
      <c r="L63" s="264"/>
      <c r="M63" s="322"/>
      <c r="N63" s="263"/>
      <c r="O63" s="264"/>
      <c r="P63" s="416"/>
      <c r="Q63" s="263"/>
      <c r="R63" s="264"/>
      <c r="S63" s="265"/>
      <c r="T63" s="263"/>
      <c r="U63" s="264"/>
      <c r="V63" s="425"/>
      <c r="W63" s="263"/>
      <c r="X63" s="264"/>
      <c r="Y63" s="262"/>
      <c r="Z63" s="264"/>
      <c r="AA63" s="381"/>
      <c r="AB63" s="265"/>
      <c r="AC63" s="266"/>
      <c r="AD63" s="264"/>
      <c r="AE63" s="361"/>
      <c r="AF63" s="266"/>
      <c r="AG63" s="264"/>
      <c r="AH63" s="262"/>
      <c r="AI63" s="267"/>
      <c r="AJ63" s="264"/>
      <c r="AK63" s="262"/>
      <c r="AL63" s="267"/>
      <c r="AM63" s="264"/>
      <c r="AN63" s="262"/>
      <c r="AO63" s="267"/>
      <c r="AP63" s="264"/>
      <c r="AQ63" s="262"/>
      <c r="AR63" s="267"/>
      <c r="AS63" s="264"/>
      <c r="AT63" s="388"/>
      <c r="AU63" s="268"/>
      <c r="AV63" s="265"/>
      <c r="AW63" s="266"/>
      <c r="AX63" s="264"/>
      <c r="AY63" s="265"/>
      <c r="AZ63" s="266"/>
      <c r="BA63" s="264"/>
      <c r="BB63" s="262"/>
      <c r="BC63" s="267"/>
      <c r="BD63" s="264"/>
      <c r="BE63" s="262"/>
      <c r="BF63" s="267"/>
      <c r="BG63" s="264"/>
      <c r="BH63" s="262"/>
      <c r="BI63" s="267"/>
      <c r="BJ63" s="264"/>
      <c r="BK63" s="388"/>
      <c r="BL63" s="268"/>
      <c r="BM63" s="262"/>
      <c r="BN63" s="267"/>
      <c r="BO63" s="264"/>
      <c r="BP63" s="266"/>
      <c r="BQ63" s="267"/>
      <c r="BR63" s="264"/>
      <c r="BS63" s="269"/>
      <c r="BT63" s="270"/>
      <c r="BU63" s="264"/>
      <c r="BV63" s="281"/>
      <c r="BW63" s="270"/>
      <c r="BX63" s="264"/>
      <c r="BY63" s="271"/>
      <c r="BZ63" s="270"/>
      <c r="CA63" s="264"/>
      <c r="CB63" s="265"/>
      <c r="CC63" s="270"/>
      <c r="CD63" s="264"/>
      <c r="CE63" s="265"/>
      <c r="CF63" s="267"/>
      <c r="CG63" s="264"/>
      <c r="CH63" s="318">
        <f t="shared" si="4"/>
        <v>0</v>
      </c>
      <c r="CI63" s="270"/>
      <c r="CJ63" s="264"/>
      <c r="CK63" s="272"/>
      <c r="CL63" s="264"/>
      <c r="CM63" s="374"/>
      <c r="CN63" s="273"/>
      <c r="CO63" s="274"/>
      <c r="CP63" s="275">
        <f t="shared" si="1"/>
        <v>0</v>
      </c>
      <c r="CQ63" s="265"/>
      <c r="CR63" s="276"/>
      <c r="CS63" s="265"/>
      <c r="CT63" s="276"/>
      <c r="CU63" s="265"/>
      <c r="CV63" s="276"/>
      <c r="CW63" s="265"/>
      <c r="CX63" s="276"/>
      <c r="CY63" s="265"/>
      <c r="CZ63" s="276"/>
      <c r="DA63" s="265"/>
      <c r="DB63" s="276"/>
      <c r="DC63" s="265"/>
      <c r="DD63" s="276"/>
      <c r="DE63" s="265"/>
      <c r="DF63" s="276"/>
      <c r="DG63" s="265"/>
      <c r="DH63" s="276"/>
      <c r="DI63" s="265"/>
      <c r="DJ63" s="276"/>
      <c r="DK63" s="265"/>
      <c r="DL63" s="276"/>
      <c r="DM63" s="265"/>
      <c r="DN63" s="276"/>
      <c r="DO63" s="265"/>
      <c r="DP63" s="276"/>
      <c r="DQ63" s="264"/>
      <c r="DR63" s="273"/>
      <c r="DS63" s="334"/>
      <c r="DT63" s="273"/>
      <c r="DU63" s="334"/>
      <c r="DV63" s="334"/>
      <c r="DW63" s="334"/>
      <c r="DX63" s="277"/>
      <c r="DY63" s="264"/>
      <c r="DZ63" s="318"/>
      <c r="EA63" s="264"/>
      <c r="EB63" s="318"/>
      <c r="EC63" s="264"/>
      <c r="ED63" s="280"/>
      <c r="EE63" s="264"/>
      <c r="EF63" s="406"/>
      <c r="EG63" s="96"/>
      <c r="EH63" s="279"/>
      <c r="EI63" s="251">
        <f>SUMPRODUCT(D63:EH63,'Odisha R'!D63:EH63)</f>
        <v>0</v>
      </c>
      <c r="EJ63" s="3"/>
      <c r="EK63" s="3"/>
      <c r="ER63" s="64" t="s">
        <v>79</v>
      </c>
      <c r="ES63" s="61">
        <f t="shared" si="5"/>
        <v>0</v>
      </c>
      <c r="ET63" s="24">
        <f t="shared" si="2"/>
        <v>0</v>
      </c>
    </row>
    <row r="64" spans="2:150" ht="15" hidden="1" customHeight="1">
      <c r="B64" s="65">
        <f t="shared" si="3"/>
        <v>59</v>
      </c>
      <c r="C64" s="61"/>
      <c r="D64" s="262"/>
      <c r="E64" s="263"/>
      <c r="F64" s="264"/>
      <c r="G64" s="262"/>
      <c r="H64" s="263"/>
      <c r="I64" s="264"/>
      <c r="J64" s="322"/>
      <c r="K64" s="263"/>
      <c r="L64" s="264"/>
      <c r="M64" s="322"/>
      <c r="N64" s="263"/>
      <c r="O64" s="264"/>
      <c r="P64" s="416"/>
      <c r="Q64" s="263"/>
      <c r="R64" s="264"/>
      <c r="S64" s="265"/>
      <c r="T64" s="263"/>
      <c r="U64" s="264"/>
      <c r="V64" s="425"/>
      <c r="W64" s="263"/>
      <c r="X64" s="264"/>
      <c r="Y64" s="262"/>
      <c r="Z64" s="264"/>
      <c r="AA64" s="381"/>
      <c r="AB64" s="265"/>
      <c r="AC64" s="266"/>
      <c r="AD64" s="264"/>
      <c r="AE64" s="361"/>
      <c r="AF64" s="266"/>
      <c r="AG64" s="264"/>
      <c r="AH64" s="262"/>
      <c r="AI64" s="267"/>
      <c r="AJ64" s="264"/>
      <c r="AK64" s="262"/>
      <c r="AL64" s="267"/>
      <c r="AM64" s="264"/>
      <c r="AN64" s="262"/>
      <c r="AO64" s="267"/>
      <c r="AP64" s="264"/>
      <c r="AQ64" s="262"/>
      <c r="AR64" s="267"/>
      <c r="AS64" s="264"/>
      <c r="AT64" s="388"/>
      <c r="AU64" s="268"/>
      <c r="AV64" s="265"/>
      <c r="AW64" s="266"/>
      <c r="AX64" s="264"/>
      <c r="AY64" s="265"/>
      <c r="AZ64" s="266"/>
      <c r="BA64" s="264"/>
      <c r="BB64" s="262"/>
      <c r="BC64" s="267"/>
      <c r="BD64" s="264"/>
      <c r="BE64" s="262"/>
      <c r="BF64" s="267"/>
      <c r="BG64" s="264"/>
      <c r="BH64" s="262"/>
      <c r="BI64" s="267"/>
      <c r="BJ64" s="264"/>
      <c r="BK64" s="388"/>
      <c r="BL64" s="268"/>
      <c r="BM64" s="262"/>
      <c r="BN64" s="267"/>
      <c r="BO64" s="264"/>
      <c r="BP64" s="266"/>
      <c r="BQ64" s="267"/>
      <c r="BR64" s="264"/>
      <c r="BS64" s="269"/>
      <c r="BT64" s="270"/>
      <c r="BU64" s="264"/>
      <c r="BV64" s="281"/>
      <c r="BW64" s="270"/>
      <c r="BX64" s="264"/>
      <c r="BY64" s="271"/>
      <c r="BZ64" s="270"/>
      <c r="CA64" s="264"/>
      <c r="CB64" s="265"/>
      <c r="CC64" s="270"/>
      <c r="CD64" s="264"/>
      <c r="CE64" s="265"/>
      <c r="CF64" s="267"/>
      <c r="CG64" s="264"/>
      <c r="CH64" s="318">
        <f t="shared" si="4"/>
        <v>0</v>
      </c>
      <c r="CI64" s="270"/>
      <c r="CJ64" s="264"/>
      <c r="CK64" s="272"/>
      <c r="CL64" s="264"/>
      <c r="CM64" s="374"/>
      <c r="CN64" s="273"/>
      <c r="CO64" s="274"/>
      <c r="CP64" s="275">
        <f t="shared" si="1"/>
        <v>0</v>
      </c>
      <c r="CQ64" s="265"/>
      <c r="CR64" s="276"/>
      <c r="CS64" s="265"/>
      <c r="CT64" s="276"/>
      <c r="CU64" s="265"/>
      <c r="CV64" s="276"/>
      <c r="CW64" s="265"/>
      <c r="CX64" s="276"/>
      <c r="CY64" s="265"/>
      <c r="CZ64" s="276"/>
      <c r="DA64" s="265"/>
      <c r="DB64" s="276"/>
      <c r="DC64" s="265"/>
      <c r="DD64" s="276"/>
      <c r="DE64" s="265"/>
      <c r="DF64" s="276"/>
      <c r="DG64" s="265"/>
      <c r="DH64" s="276"/>
      <c r="DI64" s="265"/>
      <c r="DJ64" s="276"/>
      <c r="DK64" s="265"/>
      <c r="DL64" s="276"/>
      <c r="DM64" s="265"/>
      <c r="DN64" s="276"/>
      <c r="DO64" s="265"/>
      <c r="DP64" s="276"/>
      <c r="DQ64" s="264"/>
      <c r="DR64" s="273"/>
      <c r="DS64" s="334"/>
      <c r="DT64" s="273"/>
      <c r="DU64" s="334"/>
      <c r="DV64" s="334"/>
      <c r="DW64" s="334"/>
      <c r="DX64" s="277"/>
      <c r="DY64" s="264"/>
      <c r="DZ64" s="318"/>
      <c r="EA64" s="264"/>
      <c r="EB64" s="318"/>
      <c r="EC64" s="264"/>
      <c r="ED64" s="280"/>
      <c r="EE64" s="264"/>
      <c r="EF64" s="406"/>
      <c r="EG64" s="96"/>
      <c r="EH64" s="279"/>
      <c r="EI64" s="251">
        <f>SUMPRODUCT(D64:EH64,'Odisha R'!D64:EH64)</f>
        <v>0</v>
      </c>
      <c r="EJ64" s="3"/>
      <c r="EK64" s="3"/>
      <c r="ER64" s="64" t="s">
        <v>80</v>
      </c>
      <c r="ES64" s="61">
        <f t="shared" si="5"/>
        <v>0</v>
      </c>
      <c r="ET64" s="24">
        <f t="shared" si="2"/>
        <v>0</v>
      </c>
    </row>
    <row r="65" spans="2:150" ht="15" hidden="1" customHeight="1">
      <c r="B65" s="65">
        <f t="shared" si="3"/>
        <v>60</v>
      </c>
      <c r="C65" s="61"/>
      <c r="D65" s="262"/>
      <c r="E65" s="263"/>
      <c r="F65" s="264"/>
      <c r="G65" s="262"/>
      <c r="H65" s="263"/>
      <c r="I65" s="264"/>
      <c r="J65" s="322"/>
      <c r="K65" s="263"/>
      <c r="L65" s="264"/>
      <c r="M65" s="322"/>
      <c r="N65" s="263"/>
      <c r="O65" s="264"/>
      <c r="P65" s="416"/>
      <c r="Q65" s="263"/>
      <c r="R65" s="264"/>
      <c r="S65" s="265"/>
      <c r="T65" s="263"/>
      <c r="U65" s="264"/>
      <c r="V65" s="425"/>
      <c r="W65" s="263"/>
      <c r="X65" s="264"/>
      <c r="Y65" s="262"/>
      <c r="Z65" s="264"/>
      <c r="AA65" s="381"/>
      <c r="AB65" s="265"/>
      <c r="AC65" s="266"/>
      <c r="AD65" s="264"/>
      <c r="AE65" s="361"/>
      <c r="AF65" s="266"/>
      <c r="AG65" s="264"/>
      <c r="AH65" s="262"/>
      <c r="AI65" s="267"/>
      <c r="AJ65" s="264"/>
      <c r="AK65" s="262"/>
      <c r="AL65" s="267"/>
      <c r="AM65" s="264"/>
      <c r="AN65" s="262"/>
      <c r="AO65" s="267"/>
      <c r="AP65" s="264"/>
      <c r="AQ65" s="262"/>
      <c r="AR65" s="267"/>
      <c r="AS65" s="264"/>
      <c r="AT65" s="388"/>
      <c r="AU65" s="268"/>
      <c r="AV65" s="265"/>
      <c r="AW65" s="266"/>
      <c r="AX65" s="264"/>
      <c r="AY65" s="265"/>
      <c r="AZ65" s="266"/>
      <c r="BA65" s="264"/>
      <c r="BB65" s="262"/>
      <c r="BC65" s="267"/>
      <c r="BD65" s="264"/>
      <c r="BE65" s="262"/>
      <c r="BF65" s="267"/>
      <c r="BG65" s="264"/>
      <c r="BH65" s="262"/>
      <c r="BI65" s="267"/>
      <c r="BJ65" s="264"/>
      <c r="BK65" s="388"/>
      <c r="BL65" s="268"/>
      <c r="BM65" s="262"/>
      <c r="BN65" s="267"/>
      <c r="BO65" s="264"/>
      <c r="BP65" s="266"/>
      <c r="BQ65" s="267"/>
      <c r="BR65" s="264"/>
      <c r="BS65" s="269"/>
      <c r="BT65" s="270"/>
      <c r="BU65" s="264"/>
      <c r="BV65" s="281"/>
      <c r="BW65" s="270"/>
      <c r="BX65" s="264"/>
      <c r="BY65" s="271"/>
      <c r="BZ65" s="270"/>
      <c r="CA65" s="264"/>
      <c r="CB65" s="265"/>
      <c r="CC65" s="270"/>
      <c r="CD65" s="264"/>
      <c r="CE65" s="265"/>
      <c r="CF65" s="267"/>
      <c r="CG65" s="264"/>
      <c r="CH65" s="318">
        <f t="shared" si="4"/>
        <v>0</v>
      </c>
      <c r="CI65" s="270"/>
      <c r="CJ65" s="264"/>
      <c r="CK65" s="272"/>
      <c r="CL65" s="264"/>
      <c r="CM65" s="374"/>
      <c r="CN65" s="273"/>
      <c r="CO65" s="274"/>
      <c r="CP65" s="275">
        <f t="shared" si="1"/>
        <v>0</v>
      </c>
      <c r="CQ65" s="265"/>
      <c r="CR65" s="276"/>
      <c r="CS65" s="265"/>
      <c r="CT65" s="276"/>
      <c r="CU65" s="265"/>
      <c r="CV65" s="276"/>
      <c r="CW65" s="265"/>
      <c r="CX65" s="276"/>
      <c r="CY65" s="265"/>
      <c r="CZ65" s="276"/>
      <c r="DA65" s="265"/>
      <c r="DB65" s="276"/>
      <c r="DC65" s="265"/>
      <c r="DD65" s="276"/>
      <c r="DE65" s="265"/>
      <c r="DF65" s="276"/>
      <c r="DG65" s="265"/>
      <c r="DH65" s="276"/>
      <c r="DI65" s="265"/>
      <c r="DJ65" s="276"/>
      <c r="DK65" s="265"/>
      <c r="DL65" s="276"/>
      <c r="DM65" s="265"/>
      <c r="DN65" s="276"/>
      <c r="DO65" s="265"/>
      <c r="DP65" s="276"/>
      <c r="DQ65" s="264"/>
      <c r="DR65" s="273"/>
      <c r="DS65" s="334"/>
      <c r="DT65" s="273"/>
      <c r="DU65" s="334"/>
      <c r="DV65" s="334"/>
      <c r="DW65" s="334"/>
      <c r="DX65" s="277"/>
      <c r="DY65" s="264"/>
      <c r="DZ65" s="318"/>
      <c r="EA65" s="264"/>
      <c r="EB65" s="318"/>
      <c r="EC65" s="264"/>
      <c r="ED65" s="280"/>
      <c r="EE65" s="264"/>
      <c r="EF65" s="406"/>
      <c r="EG65" s="96"/>
      <c r="EH65" s="279"/>
      <c r="EI65" s="251">
        <f>SUMPRODUCT(D65:EH65,'Odisha R'!D65:EH65)</f>
        <v>0</v>
      </c>
      <c r="EJ65" s="3"/>
      <c r="EK65" s="3"/>
      <c r="ER65" s="64" t="s">
        <v>81</v>
      </c>
      <c r="ES65" s="61">
        <f t="shared" si="5"/>
        <v>0</v>
      </c>
      <c r="ET65" s="24">
        <f t="shared" si="2"/>
        <v>0</v>
      </c>
    </row>
    <row r="66" spans="2:150" ht="15" hidden="1" customHeight="1">
      <c r="B66" s="65">
        <f t="shared" si="3"/>
        <v>61</v>
      </c>
      <c r="C66" s="61"/>
      <c r="D66" s="262"/>
      <c r="E66" s="263"/>
      <c r="F66" s="264"/>
      <c r="G66" s="262"/>
      <c r="H66" s="263"/>
      <c r="I66" s="264"/>
      <c r="J66" s="322"/>
      <c r="K66" s="263"/>
      <c r="L66" s="264"/>
      <c r="M66" s="322"/>
      <c r="N66" s="263"/>
      <c r="O66" s="264"/>
      <c r="P66" s="416"/>
      <c r="Q66" s="263"/>
      <c r="R66" s="264"/>
      <c r="S66" s="265"/>
      <c r="T66" s="263"/>
      <c r="U66" s="264"/>
      <c r="V66" s="425"/>
      <c r="W66" s="263"/>
      <c r="X66" s="264"/>
      <c r="Y66" s="262"/>
      <c r="Z66" s="264"/>
      <c r="AA66" s="381"/>
      <c r="AB66" s="265"/>
      <c r="AC66" s="266"/>
      <c r="AD66" s="264"/>
      <c r="AE66" s="361"/>
      <c r="AF66" s="266"/>
      <c r="AG66" s="264"/>
      <c r="AH66" s="262"/>
      <c r="AI66" s="267"/>
      <c r="AJ66" s="264"/>
      <c r="AK66" s="262"/>
      <c r="AL66" s="267"/>
      <c r="AM66" s="264"/>
      <c r="AN66" s="262"/>
      <c r="AO66" s="267"/>
      <c r="AP66" s="264"/>
      <c r="AQ66" s="262"/>
      <c r="AR66" s="267"/>
      <c r="AS66" s="264"/>
      <c r="AT66" s="388"/>
      <c r="AU66" s="268"/>
      <c r="AV66" s="265"/>
      <c r="AW66" s="266"/>
      <c r="AX66" s="264"/>
      <c r="AY66" s="265"/>
      <c r="AZ66" s="266"/>
      <c r="BA66" s="264"/>
      <c r="BB66" s="262"/>
      <c r="BC66" s="267"/>
      <c r="BD66" s="264"/>
      <c r="BE66" s="262"/>
      <c r="BF66" s="267"/>
      <c r="BG66" s="264"/>
      <c r="BH66" s="262"/>
      <c r="BI66" s="267"/>
      <c r="BJ66" s="264"/>
      <c r="BK66" s="388"/>
      <c r="BL66" s="268"/>
      <c r="BM66" s="262"/>
      <c r="BN66" s="267"/>
      <c r="BO66" s="264"/>
      <c r="BP66" s="266"/>
      <c r="BQ66" s="267"/>
      <c r="BR66" s="264"/>
      <c r="BS66" s="269"/>
      <c r="BT66" s="270"/>
      <c r="BU66" s="264"/>
      <c r="BV66" s="281"/>
      <c r="BW66" s="270"/>
      <c r="BX66" s="264"/>
      <c r="BY66" s="271"/>
      <c r="BZ66" s="270"/>
      <c r="CA66" s="264"/>
      <c r="CB66" s="265"/>
      <c r="CC66" s="270"/>
      <c r="CD66" s="264"/>
      <c r="CE66" s="265"/>
      <c r="CF66" s="267"/>
      <c r="CG66" s="264"/>
      <c r="CH66" s="318">
        <f t="shared" si="4"/>
        <v>0</v>
      </c>
      <c r="CI66" s="270"/>
      <c r="CJ66" s="264"/>
      <c r="CK66" s="272"/>
      <c r="CL66" s="264"/>
      <c r="CM66" s="374"/>
      <c r="CN66" s="273"/>
      <c r="CO66" s="274"/>
      <c r="CP66" s="275">
        <f t="shared" si="1"/>
        <v>0</v>
      </c>
      <c r="CQ66" s="265"/>
      <c r="CR66" s="276"/>
      <c r="CS66" s="265"/>
      <c r="CT66" s="276"/>
      <c r="CU66" s="265"/>
      <c r="CV66" s="276"/>
      <c r="CW66" s="265"/>
      <c r="CX66" s="276"/>
      <c r="CY66" s="265"/>
      <c r="CZ66" s="276"/>
      <c r="DA66" s="265"/>
      <c r="DB66" s="276"/>
      <c r="DC66" s="265"/>
      <c r="DD66" s="276"/>
      <c r="DE66" s="265"/>
      <c r="DF66" s="276"/>
      <c r="DG66" s="265"/>
      <c r="DH66" s="276"/>
      <c r="DI66" s="265"/>
      <c r="DJ66" s="276"/>
      <c r="DK66" s="265"/>
      <c r="DL66" s="276"/>
      <c r="DM66" s="265"/>
      <c r="DN66" s="276"/>
      <c r="DO66" s="265"/>
      <c r="DP66" s="276"/>
      <c r="DQ66" s="264"/>
      <c r="DR66" s="273"/>
      <c r="DS66" s="334"/>
      <c r="DT66" s="273"/>
      <c r="DU66" s="334"/>
      <c r="DV66" s="334"/>
      <c r="DW66" s="334"/>
      <c r="DX66" s="277"/>
      <c r="DY66" s="264"/>
      <c r="DZ66" s="318"/>
      <c r="EA66" s="264"/>
      <c r="EB66" s="318"/>
      <c r="EC66" s="264"/>
      <c r="ED66" s="280"/>
      <c r="EE66" s="264"/>
      <c r="EF66" s="406"/>
      <c r="EG66" s="96"/>
      <c r="EH66" s="279"/>
      <c r="EI66" s="251">
        <f>SUMPRODUCT(D66:EH66,'Odisha R'!D66:EH66)</f>
        <v>0</v>
      </c>
      <c r="EJ66" s="3"/>
      <c r="EK66" s="3"/>
      <c r="ER66" s="64" t="s">
        <v>82</v>
      </c>
      <c r="ES66" s="61">
        <f t="shared" si="5"/>
        <v>0</v>
      </c>
      <c r="ET66" s="24">
        <f t="shared" si="2"/>
        <v>0</v>
      </c>
    </row>
    <row r="67" spans="2:150" ht="15" hidden="1" customHeight="1">
      <c r="B67" s="65">
        <f t="shared" si="3"/>
        <v>62</v>
      </c>
      <c r="C67" s="61"/>
      <c r="D67" s="262"/>
      <c r="E67" s="263"/>
      <c r="F67" s="264"/>
      <c r="G67" s="262"/>
      <c r="H67" s="263"/>
      <c r="I67" s="264"/>
      <c r="J67" s="322"/>
      <c r="K67" s="263"/>
      <c r="L67" s="264"/>
      <c r="M67" s="322"/>
      <c r="N67" s="264"/>
      <c r="O67" s="264"/>
      <c r="P67" s="416"/>
      <c r="Q67" s="263"/>
      <c r="R67" s="264"/>
      <c r="S67" s="265"/>
      <c r="T67" s="263"/>
      <c r="U67" s="264"/>
      <c r="V67" s="425"/>
      <c r="W67" s="263"/>
      <c r="X67" s="264"/>
      <c r="Y67" s="262"/>
      <c r="Z67" s="264"/>
      <c r="AA67" s="262"/>
      <c r="AB67" s="265"/>
      <c r="AC67" s="266"/>
      <c r="AD67" s="264"/>
      <c r="AE67" s="361"/>
      <c r="AF67" s="266"/>
      <c r="AG67" s="264"/>
      <c r="AH67" s="262"/>
      <c r="AI67" s="267"/>
      <c r="AJ67" s="264"/>
      <c r="AK67" s="262"/>
      <c r="AL67" s="267"/>
      <c r="AM67" s="264"/>
      <c r="AN67" s="262"/>
      <c r="AO67" s="267"/>
      <c r="AP67" s="264"/>
      <c r="AQ67" s="262"/>
      <c r="AR67" s="267"/>
      <c r="AS67" s="264"/>
      <c r="AT67" s="388"/>
      <c r="AU67" s="268"/>
      <c r="AV67" s="265"/>
      <c r="AW67" s="266"/>
      <c r="AX67" s="264"/>
      <c r="AY67" s="265"/>
      <c r="AZ67" s="266"/>
      <c r="BA67" s="264"/>
      <c r="BB67" s="262"/>
      <c r="BC67" s="267"/>
      <c r="BD67" s="264"/>
      <c r="BE67" s="262"/>
      <c r="BF67" s="267"/>
      <c r="BG67" s="264"/>
      <c r="BH67" s="262"/>
      <c r="BI67" s="267"/>
      <c r="BJ67" s="264"/>
      <c r="BK67" s="388"/>
      <c r="BL67" s="268"/>
      <c r="BM67" s="262"/>
      <c r="BN67" s="267"/>
      <c r="BO67" s="264"/>
      <c r="BP67" s="266"/>
      <c r="BQ67" s="267"/>
      <c r="BR67" s="264"/>
      <c r="BS67" s="269"/>
      <c r="BT67" s="270"/>
      <c r="BU67" s="264"/>
      <c r="BV67" s="281"/>
      <c r="BW67" s="270"/>
      <c r="BX67" s="264"/>
      <c r="BY67" s="271"/>
      <c r="BZ67" s="270"/>
      <c r="CA67" s="264"/>
      <c r="CB67" s="265"/>
      <c r="CC67" s="270"/>
      <c r="CD67" s="264"/>
      <c r="CE67" s="265"/>
      <c r="CF67" s="267"/>
      <c r="CG67" s="264"/>
      <c r="CH67" s="318">
        <f t="shared" si="4"/>
        <v>0</v>
      </c>
      <c r="CI67" s="270"/>
      <c r="CJ67" s="264"/>
      <c r="CK67" s="272"/>
      <c r="CL67" s="264"/>
      <c r="CM67" s="264"/>
      <c r="CN67" s="273"/>
      <c r="CO67" s="274"/>
      <c r="CP67" s="275">
        <f t="shared" si="1"/>
        <v>0</v>
      </c>
      <c r="CQ67" s="265"/>
      <c r="CR67" s="276"/>
      <c r="CS67" s="265"/>
      <c r="CT67" s="276"/>
      <c r="CU67" s="265"/>
      <c r="CV67" s="276"/>
      <c r="CW67" s="265"/>
      <c r="CX67" s="276"/>
      <c r="CY67" s="265"/>
      <c r="CZ67" s="276"/>
      <c r="DA67" s="265"/>
      <c r="DB67" s="276"/>
      <c r="DC67" s="265"/>
      <c r="DD67" s="276"/>
      <c r="DE67" s="265"/>
      <c r="DF67" s="276"/>
      <c r="DG67" s="265"/>
      <c r="DH67" s="276"/>
      <c r="DI67" s="265"/>
      <c r="DJ67" s="276"/>
      <c r="DK67" s="265"/>
      <c r="DL67" s="276"/>
      <c r="DM67" s="265"/>
      <c r="DN67" s="276"/>
      <c r="DO67" s="265"/>
      <c r="DP67" s="276"/>
      <c r="DQ67" s="264"/>
      <c r="DR67" s="273"/>
      <c r="DS67" s="334"/>
      <c r="DT67" s="273"/>
      <c r="DU67" s="334"/>
      <c r="DV67" s="334"/>
      <c r="DW67" s="334"/>
      <c r="DX67" s="277"/>
      <c r="DY67" s="264"/>
      <c r="DZ67" s="318"/>
      <c r="EA67" s="264"/>
      <c r="EB67" s="318"/>
      <c r="EC67" s="264"/>
      <c r="ED67" s="280"/>
      <c r="EE67" s="264"/>
      <c r="EF67" s="406"/>
      <c r="EG67" s="96"/>
      <c r="EH67" s="279"/>
      <c r="EI67" s="251">
        <f>SUMPRODUCT(D67:EH67,'Odisha R'!D67:EH67)</f>
        <v>0</v>
      </c>
      <c r="EJ67" s="3"/>
      <c r="EK67" s="3"/>
      <c r="ER67" s="64" t="s">
        <v>84</v>
      </c>
      <c r="ES67" s="61">
        <f t="shared" si="5"/>
        <v>0</v>
      </c>
      <c r="ET67" s="24">
        <f t="shared" si="2"/>
        <v>0</v>
      </c>
    </row>
    <row r="68" spans="2:150" ht="15" hidden="1" customHeight="1">
      <c r="B68" s="65">
        <f t="shared" si="3"/>
        <v>63</v>
      </c>
      <c r="C68" s="61"/>
      <c r="D68" s="262"/>
      <c r="E68" s="263"/>
      <c r="F68" s="264"/>
      <c r="G68" s="262"/>
      <c r="H68" s="263"/>
      <c r="I68" s="264"/>
      <c r="J68" s="322"/>
      <c r="K68" s="263"/>
      <c r="L68" s="264"/>
      <c r="M68" s="322"/>
      <c r="N68" s="264"/>
      <c r="O68" s="264"/>
      <c r="P68" s="416"/>
      <c r="Q68" s="263"/>
      <c r="R68" s="264"/>
      <c r="S68" s="265"/>
      <c r="T68" s="263"/>
      <c r="U68" s="264"/>
      <c r="V68" s="425"/>
      <c r="W68" s="263"/>
      <c r="X68" s="264"/>
      <c r="Y68" s="262"/>
      <c r="Z68" s="264"/>
      <c r="AA68" s="262"/>
      <c r="AB68" s="265"/>
      <c r="AC68" s="266"/>
      <c r="AD68" s="264"/>
      <c r="AE68" s="361"/>
      <c r="AF68" s="266"/>
      <c r="AG68" s="264"/>
      <c r="AH68" s="262"/>
      <c r="AI68" s="267"/>
      <c r="AJ68" s="264"/>
      <c r="AK68" s="262"/>
      <c r="AL68" s="267"/>
      <c r="AM68" s="264"/>
      <c r="AN68" s="262"/>
      <c r="AO68" s="267"/>
      <c r="AP68" s="264"/>
      <c r="AQ68" s="262"/>
      <c r="AR68" s="267"/>
      <c r="AS68" s="264"/>
      <c r="AT68" s="388"/>
      <c r="AU68" s="268"/>
      <c r="AV68" s="265"/>
      <c r="AW68" s="266"/>
      <c r="AX68" s="264"/>
      <c r="AY68" s="265"/>
      <c r="AZ68" s="266"/>
      <c r="BA68" s="264"/>
      <c r="BB68" s="262"/>
      <c r="BC68" s="267"/>
      <c r="BD68" s="264"/>
      <c r="BE68" s="262"/>
      <c r="BF68" s="267"/>
      <c r="BG68" s="264"/>
      <c r="BH68" s="262"/>
      <c r="BI68" s="267"/>
      <c r="BJ68" s="264"/>
      <c r="BK68" s="388"/>
      <c r="BL68" s="268"/>
      <c r="BM68" s="262"/>
      <c r="BN68" s="267"/>
      <c r="BO68" s="264"/>
      <c r="BP68" s="266"/>
      <c r="BQ68" s="267"/>
      <c r="BR68" s="264"/>
      <c r="BS68" s="269"/>
      <c r="BT68" s="270"/>
      <c r="BU68" s="264"/>
      <c r="BV68" s="281"/>
      <c r="BW68" s="270"/>
      <c r="BX68" s="264"/>
      <c r="BY68" s="271"/>
      <c r="BZ68" s="270"/>
      <c r="CA68" s="264"/>
      <c r="CB68" s="265"/>
      <c r="CC68" s="270"/>
      <c r="CD68" s="264"/>
      <c r="CE68" s="265"/>
      <c r="CF68" s="267"/>
      <c r="CG68" s="264"/>
      <c r="CH68" s="318">
        <f t="shared" si="4"/>
        <v>0</v>
      </c>
      <c r="CI68" s="270"/>
      <c r="CJ68" s="264"/>
      <c r="CK68" s="272"/>
      <c r="CL68" s="264"/>
      <c r="CM68" s="264"/>
      <c r="CN68" s="273"/>
      <c r="CO68" s="274"/>
      <c r="CP68" s="275">
        <f t="shared" si="1"/>
        <v>0</v>
      </c>
      <c r="CQ68" s="265"/>
      <c r="CR68" s="276"/>
      <c r="CS68" s="265"/>
      <c r="CT68" s="276"/>
      <c r="CU68" s="265"/>
      <c r="CV68" s="276"/>
      <c r="CW68" s="265"/>
      <c r="CX68" s="276"/>
      <c r="CY68" s="265"/>
      <c r="CZ68" s="276"/>
      <c r="DA68" s="265"/>
      <c r="DB68" s="276"/>
      <c r="DC68" s="265"/>
      <c r="DD68" s="276"/>
      <c r="DE68" s="265"/>
      <c r="DF68" s="276"/>
      <c r="DG68" s="265"/>
      <c r="DH68" s="276"/>
      <c r="DI68" s="265"/>
      <c r="DJ68" s="276"/>
      <c r="DK68" s="265"/>
      <c r="DL68" s="276"/>
      <c r="DM68" s="265"/>
      <c r="DN68" s="276"/>
      <c r="DO68" s="265"/>
      <c r="DP68" s="276"/>
      <c r="DQ68" s="264"/>
      <c r="DR68" s="273"/>
      <c r="DS68" s="334"/>
      <c r="DT68" s="273"/>
      <c r="DU68" s="334"/>
      <c r="DV68" s="334"/>
      <c r="DW68" s="334"/>
      <c r="DX68" s="277"/>
      <c r="DY68" s="264"/>
      <c r="DZ68" s="318"/>
      <c r="EA68" s="264"/>
      <c r="EB68" s="318"/>
      <c r="EC68" s="264"/>
      <c r="ED68" s="280"/>
      <c r="EE68" s="264"/>
      <c r="EF68" s="406"/>
      <c r="EG68" s="96"/>
      <c r="EH68" s="279"/>
      <c r="EI68" s="251">
        <f>SUMPRODUCT(D68:EH68,'Odisha R'!D68:EH68)</f>
        <v>0</v>
      </c>
      <c r="EJ68" s="3"/>
      <c r="EK68" s="3"/>
      <c r="ER68" s="64" t="s">
        <v>105</v>
      </c>
      <c r="ES68" s="61">
        <f t="shared" si="5"/>
        <v>0</v>
      </c>
      <c r="ET68" s="24">
        <f t="shared" si="2"/>
        <v>0</v>
      </c>
    </row>
    <row r="69" spans="2:150" hidden="1">
      <c r="B69" s="95"/>
      <c r="C69" s="95"/>
      <c r="D69" s="95"/>
      <c r="E69" s="95"/>
      <c r="F69" s="95"/>
      <c r="G69" s="95"/>
      <c r="H69" s="95"/>
      <c r="I69" s="95"/>
      <c r="J69" s="95"/>
      <c r="K69" s="95"/>
      <c r="L69" s="95"/>
      <c r="M69" s="95"/>
      <c r="N69" s="95"/>
      <c r="O69" s="95"/>
      <c r="P69" s="95"/>
      <c r="Q69" s="95"/>
      <c r="R69" s="95"/>
      <c r="S69" s="95"/>
      <c r="T69" s="95"/>
      <c r="U69" s="95"/>
      <c r="V69" s="95"/>
      <c r="W69" s="95"/>
      <c r="X69" s="95"/>
      <c r="Y69" s="95"/>
      <c r="Z69" s="95"/>
      <c r="AA69" s="95"/>
      <c r="AB69" s="95"/>
      <c r="AC69" s="95"/>
      <c r="AD69" s="95"/>
      <c r="AE69" s="95"/>
      <c r="AF69" s="95"/>
      <c r="AG69" s="95"/>
      <c r="AH69" s="95"/>
      <c r="AI69" s="95"/>
      <c r="AJ69" s="95"/>
      <c r="AK69" s="95"/>
      <c r="AL69" s="95"/>
      <c r="AM69" s="95"/>
      <c r="AN69" s="95"/>
      <c r="AO69" s="95"/>
      <c r="AP69" s="95"/>
      <c r="AQ69" s="95"/>
      <c r="AR69" s="95"/>
      <c r="AS69" s="95"/>
      <c r="AT69" s="95"/>
      <c r="AU69" s="95"/>
      <c r="AV69" s="95"/>
      <c r="AW69" s="95"/>
      <c r="AX69" s="95"/>
      <c r="AY69" s="95"/>
      <c r="AZ69" s="95"/>
      <c r="BA69" s="95"/>
      <c r="BB69" s="95"/>
      <c r="BC69" s="95"/>
      <c r="BD69" s="95"/>
      <c r="BE69" s="95"/>
      <c r="BF69" s="95"/>
      <c r="BG69" s="95"/>
      <c r="BH69" s="95"/>
      <c r="BI69" s="95"/>
      <c r="BJ69" s="95"/>
      <c r="BK69" s="95"/>
      <c r="BL69" s="95"/>
      <c r="BM69" s="95"/>
      <c r="BN69" s="95"/>
      <c r="BO69" s="95"/>
      <c r="BP69" s="95"/>
      <c r="BQ69" s="95"/>
      <c r="BR69" s="95"/>
      <c r="BS69" s="95"/>
      <c r="BT69" s="95"/>
      <c r="BU69" s="95"/>
      <c r="BV69" s="95"/>
      <c r="BW69" s="95"/>
      <c r="BX69" s="95"/>
      <c r="BY69" s="95"/>
      <c r="BZ69" s="95"/>
      <c r="CA69" s="95"/>
      <c r="CB69" s="95"/>
      <c r="CC69" s="95"/>
      <c r="CD69" s="95"/>
      <c r="CE69" s="95"/>
      <c r="CF69" s="95"/>
      <c r="CG69" s="95"/>
      <c r="CH69" s="95"/>
      <c r="CI69" s="95"/>
      <c r="CJ69" s="95"/>
      <c r="CK69" s="95"/>
      <c r="CL69" s="95"/>
      <c r="CM69" s="95"/>
      <c r="CN69" s="95"/>
      <c r="CO69" s="95"/>
      <c r="CP69" s="95"/>
      <c r="CQ69" s="95"/>
      <c r="CR69" s="95"/>
      <c r="CS69" s="95"/>
      <c r="CT69" s="95"/>
      <c r="CU69" s="95"/>
      <c r="CV69" s="95"/>
      <c r="CW69" s="95"/>
      <c r="CX69" s="95"/>
      <c r="CY69" s="95"/>
      <c r="CZ69" s="95"/>
      <c r="DA69" s="95"/>
      <c r="DB69" s="95"/>
      <c r="DC69" s="95"/>
      <c r="DD69" s="95"/>
      <c r="DE69" s="95"/>
      <c r="DF69" s="95"/>
      <c r="DG69" s="95"/>
      <c r="DH69" s="95"/>
      <c r="DI69" s="95"/>
      <c r="DJ69" s="95"/>
      <c r="DK69" s="95"/>
      <c r="DL69" s="95"/>
      <c r="DM69" s="95"/>
      <c r="DN69" s="95"/>
      <c r="DO69" s="95"/>
      <c r="DP69" s="95"/>
      <c r="DQ69" s="95"/>
      <c r="DR69" s="95"/>
      <c r="DS69" s="95"/>
      <c r="DT69" s="95"/>
      <c r="DU69" s="95"/>
      <c r="DV69" s="95"/>
      <c r="DW69" s="95"/>
      <c r="DX69" s="95"/>
      <c r="DY69" s="95"/>
      <c r="DZ69" s="95"/>
      <c r="EA69" s="95"/>
      <c r="EB69" s="95"/>
      <c r="EC69" s="95"/>
      <c r="ED69" s="95"/>
      <c r="EE69" s="95"/>
      <c r="EF69" s="95"/>
      <c r="EG69" s="95"/>
      <c r="EH69" s="95"/>
      <c r="EI69" s="95"/>
      <c r="EO69" s="300"/>
      <c r="ER69" s="95"/>
      <c r="ES69" s="95"/>
      <c r="ET69" s="95"/>
    </row>
    <row r="70" spans="2:150">
      <c r="B70" s="785" t="s">
        <v>83</v>
      </c>
      <c r="C70" s="785"/>
      <c r="D70" s="252">
        <f t="shared" ref="D70:AI70" si="6">SUM(D6:D68)</f>
        <v>0</v>
      </c>
      <c r="E70" s="252">
        <f t="shared" si="6"/>
        <v>0</v>
      </c>
      <c r="F70" s="252">
        <f t="shared" si="6"/>
        <v>0</v>
      </c>
      <c r="G70" s="252">
        <f t="shared" si="6"/>
        <v>0</v>
      </c>
      <c r="H70" s="252">
        <f t="shared" si="6"/>
        <v>0</v>
      </c>
      <c r="I70" s="252">
        <f t="shared" si="6"/>
        <v>0</v>
      </c>
      <c r="J70" s="252">
        <f t="shared" si="6"/>
        <v>0</v>
      </c>
      <c r="K70" s="252">
        <f t="shared" si="6"/>
        <v>0</v>
      </c>
      <c r="L70" s="252">
        <f t="shared" si="6"/>
        <v>0</v>
      </c>
      <c r="M70" s="252">
        <f t="shared" si="6"/>
        <v>0</v>
      </c>
      <c r="N70" s="252">
        <f t="shared" si="6"/>
        <v>0</v>
      </c>
      <c r="O70" s="252">
        <f t="shared" si="6"/>
        <v>0</v>
      </c>
      <c r="P70" s="252">
        <f t="shared" si="6"/>
        <v>0</v>
      </c>
      <c r="Q70" s="252">
        <f t="shared" si="6"/>
        <v>0</v>
      </c>
      <c r="R70" s="252">
        <f t="shared" si="6"/>
        <v>0</v>
      </c>
      <c r="S70" s="252">
        <f t="shared" si="6"/>
        <v>0</v>
      </c>
      <c r="T70" s="252">
        <f t="shared" si="6"/>
        <v>0</v>
      </c>
      <c r="U70" s="252">
        <f t="shared" si="6"/>
        <v>0</v>
      </c>
      <c r="V70" s="252">
        <f t="shared" si="6"/>
        <v>0</v>
      </c>
      <c r="W70" s="252">
        <f t="shared" si="6"/>
        <v>0</v>
      </c>
      <c r="X70" s="252">
        <f t="shared" si="6"/>
        <v>0</v>
      </c>
      <c r="Y70" s="252">
        <f t="shared" si="6"/>
        <v>0</v>
      </c>
      <c r="Z70" s="252">
        <f t="shared" si="6"/>
        <v>0</v>
      </c>
      <c r="AA70" s="252">
        <f t="shared" si="6"/>
        <v>0</v>
      </c>
      <c r="AB70" s="252">
        <f t="shared" si="6"/>
        <v>0</v>
      </c>
      <c r="AC70" s="252">
        <f t="shared" si="6"/>
        <v>0</v>
      </c>
      <c r="AD70" s="252">
        <f t="shared" si="6"/>
        <v>0</v>
      </c>
      <c r="AE70" s="252">
        <f t="shared" si="6"/>
        <v>0</v>
      </c>
      <c r="AF70" s="252">
        <f t="shared" si="6"/>
        <v>0</v>
      </c>
      <c r="AG70" s="252">
        <f t="shared" si="6"/>
        <v>0</v>
      </c>
      <c r="AH70" s="252">
        <f t="shared" si="6"/>
        <v>0</v>
      </c>
      <c r="AI70" s="252">
        <f t="shared" si="6"/>
        <v>0</v>
      </c>
      <c r="AJ70" s="252">
        <f t="shared" ref="AJ70:BO70" si="7">SUM(AJ6:AJ68)</f>
        <v>0</v>
      </c>
      <c r="AK70" s="252">
        <f t="shared" si="7"/>
        <v>0</v>
      </c>
      <c r="AL70" s="252">
        <f t="shared" si="7"/>
        <v>0</v>
      </c>
      <c r="AM70" s="252">
        <f t="shared" si="7"/>
        <v>0</v>
      </c>
      <c r="AN70" s="252">
        <f t="shared" si="7"/>
        <v>6</v>
      </c>
      <c r="AO70" s="252">
        <f t="shared" si="7"/>
        <v>0</v>
      </c>
      <c r="AP70" s="252">
        <f t="shared" si="7"/>
        <v>0</v>
      </c>
      <c r="AQ70" s="252">
        <f t="shared" si="7"/>
        <v>0</v>
      </c>
      <c r="AR70" s="252">
        <f t="shared" si="7"/>
        <v>0</v>
      </c>
      <c r="AS70" s="252">
        <f t="shared" si="7"/>
        <v>0</v>
      </c>
      <c r="AT70" s="252">
        <f t="shared" si="7"/>
        <v>13</v>
      </c>
      <c r="AU70" s="252">
        <f t="shared" si="7"/>
        <v>17</v>
      </c>
      <c r="AV70" s="252">
        <f t="shared" si="7"/>
        <v>0</v>
      </c>
      <c r="AW70" s="252">
        <f t="shared" si="7"/>
        <v>0</v>
      </c>
      <c r="AX70" s="252">
        <f t="shared" si="7"/>
        <v>0</v>
      </c>
      <c r="AY70" s="252">
        <f t="shared" si="7"/>
        <v>0</v>
      </c>
      <c r="AZ70" s="252">
        <f t="shared" si="7"/>
        <v>0</v>
      </c>
      <c r="BA70" s="252">
        <f t="shared" si="7"/>
        <v>0</v>
      </c>
      <c r="BB70" s="252">
        <f t="shared" si="7"/>
        <v>0</v>
      </c>
      <c r="BC70" s="252">
        <f t="shared" si="7"/>
        <v>0</v>
      </c>
      <c r="BD70" s="252">
        <f t="shared" si="7"/>
        <v>0</v>
      </c>
      <c r="BE70" s="252">
        <f t="shared" si="7"/>
        <v>0</v>
      </c>
      <c r="BF70" s="252">
        <f t="shared" si="7"/>
        <v>0</v>
      </c>
      <c r="BG70" s="252">
        <f t="shared" si="7"/>
        <v>0</v>
      </c>
      <c r="BH70" s="252">
        <f t="shared" si="7"/>
        <v>0</v>
      </c>
      <c r="BI70" s="252">
        <f t="shared" si="7"/>
        <v>0</v>
      </c>
      <c r="BJ70" s="252">
        <f t="shared" si="7"/>
        <v>0</v>
      </c>
      <c r="BK70" s="252">
        <f t="shared" si="7"/>
        <v>0</v>
      </c>
      <c r="BL70" s="252">
        <f t="shared" si="7"/>
        <v>0</v>
      </c>
      <c r="BM70" s="252">
        <f t="shared" si="7"/>
        <v>0</v>
      </c>
      <c r="BN70" s="252">
        <f t="shared" si="7"/>
        <v>0</v>
      </c>
      <c r="BO70" s="252">
        <f t="shared" si="7"/>
        <v>0</v>
      </c>
      <c r="BP70" s="252">
        <f t="shared" ref="BP70:CU70" si="8">SUM(BP6:BP68)</f>
        <v>0</v>
      </c>
      <c r="BQ70" s="252">
        <f t="shared" si="8"/>
        <v>0</v>
      </c>
      <c r="BR70" s="252">
        <f t="shared" si="8"/>
        <v>0</v>
      </c>
      <c r="BS70" s="252">
        <f t="shared" si="8"/>
        <v>0</v>
      </c>
      <c r="BT70" s="252">
        <f t="shared" si="8"/>
        <v>0</v>
      </c>
      <c r="BU70" s="252">
        <f t="shared" si="8"/>
        <v>0</v>
      </c>
      <c r="BV70" s="252">
        <f t="shared" si="8"/>
        <v>0</v>
      </c>
      <c r="BW70" s="252">
        <f t="shared" si="8"/>
        <v>0</v>
      </c>
      <c r="BX70" s="252">
        <f t="shared" si="8"/>
        <v>0</v>
      </c>
      <c r="BY70" s="252">
        <f t="shared" si="8"/>
        <v>0</v>
      </c>
      <c r="BZ70" s="252">
        <f t="shared" si="8"/>
        <v>0</v>
      </c>
      <c r="CA70" s="252">
        <f t="shared" si="8"/>
        <v>0</v>
      </c>
      <c r="CB70" s="252">
        <f t="shared" si="8"/>
        <v>0</v>
      </c>
      <c r="CC70" s="252">
        <f t="shared" si="8"/>
        <v>0</v>
      </c>
      <c r="CD70" s="252">
        <f t="shared" si="8"/>
        <v>0</v>
      </c>
      <c r="CE70" s="252">
        <f t="shared" si="8"/>
        <v>0</v>
      </c>
      <c r="CF70" s="252">
        <f t="shared" si="8"/>
        <v>0</v>
      </c>
      <c r="CG70" s="252">
        <f t="shared" si="8"/>
        <v>0</v>
      </c>
      <c r="CH70" s="252">
        <f t="shared" si="8"/>
        <v>0</v>
      </c>
      <c r="CI70" s="252">
        <f t="shared" si="8"/>
        <v>0</v>
      </c>
      <c r="CJ70" s="252">
        <f t="shared" si="8"/>
        <v>0</v>
      </c>
      <c r="CK70" s="252">
        <f t="shared" si="8"/>
        <v>80</v>
      </c>
      <c r="CL70" s="252">
        <f t="shared" si="8"/>
        <v>0</v>
      </c>
      <c r="CM70" s="252">
        <f t="shared" si="8"/>
        <v>0</v>
      </c>
      <c r="CN70" s="252">
        <f t="shared" si="8"/>
        <v>0</v>
      </c>
      <c r="CO70" s="252">
        <f t="shared" si="8"/>
        <v>0</v>
      </c>
      <c r="CP70" s="252">
        <f t="shared" si="8"/>
        <v>80</v>
      </c>
      <c r="CQ70" s="252">
        <f t="shared" si="8"/>
        <v>0</v>
      </c>
      <c r="CR70" s="252">
        <f t="shared" si="8"/>
        <v>0</v>
      </c>
      <c r="CS70" s="252">
        <f t="shared" si="8"/>
        <v>0</v>
      </c>
      <c r="CT70" s="252">
        <f t="shared" si="8"/>
        <v>0</v>
      </c>
      <c r="CU70" s="252">
        <f t="shared" si="8"/>
        <v>0</v>
      </c>
      <c r="CV70" s="252">
        <f t="shared" ref="CV70:EI70" si="9">SUM(CV6:CV68)</f>
        <v>0</v>
      </c>
      <c r="CW70" s="252">
        <f t="shared" si="9"/>
        <v>0</v>
      </c>
      <c r="CX70" s="252">
        <f t="shared" si="9"/>
        <v>0</v>
      </c>
      <c r="CY70" s="252">
        <f t="shared" si="9"/>
        <v>0</v>
      </c>
      <c r="CZ70" s="252">
        <f t="shared" si="9"/>
        <v>0</v>
      </c>
      <c r="DA70" s="252">
        <f t="shared" si="9"/>
        <v>0</v>
      </c>
      <c r="DB70" s="252">
        <f t="shared" si="9"/>
        <v>0</v>
      </c>
      <c r="DC70" s="252">
        <f t="shared" ref="DC70:DF70" si="10">SUM(DC6:DC68)</f>
        <v>0</v>
      </c>
      <c r="DD70" s="252">
        <f t="shared" si="10"/>
        <v>0</v>
      </c>
      <c r="DE70" s="252">
        <f t="shared" si="10"/>
        <v>0</v>
      </c>
      <c r="DF70" s="252">
        <f t="shared" si="10"/>
        <v>0</v>
      </c>
      <c r="DG70" s="252">
        <f t="shared" si="9"/>
        <v>0</v>
      </c>
      <c r="DH70" s="252">
        <f t="shared" si="9"/>
        <v>0</v>
      </c>
      <c r="DI70" s="252">
        <f t="shared" si="9"/>
        <v>0</v>
      </c>
      <c r="DJ70" s="252">
        <f t="shared" si="9"/>
        <v>0</v>
      </c>
      <c r="DK70" s="252">
        <f t="shared" si="9"/>
        <v>0</v>
      </c>
      <c r="DL70" s="252">
        <f t="shared" si="9"/>
        <v>0</v>
      </c>
      <c r="DM70" s="252">
        <f t="shared" si="9"/>
        <v>0</v>
      </c>
      <c r="DN70" s="252">
        <f t="shared" si="9"/>
        <v>0</v>
      </c>
      <c r="DO70" s="252">
        <f t="shared" si="9"/>
        <v>0</v>
      </c>
      <c r="DP70" s="252">
        <f t="shared" si="9"/>
        <v>0</v>
      </c>
      <c r="DQ70" s="252">
        <f t="shared" si="9"/>
        <v>0</v>
      </c>
      <c r="DR70" s="252">
        <f t="shared" si="9"/>
        <v>0</v>
      </c>
      <c r="DS70" s="252">
        <f t="shared" si="9"/>
        <v>0</v>
      </c>
      <c r="DT70" s="252">
        <f t="shared" si="9"/>
        <v>0</v>
      </c>
      <c r="DU70" s="252">
        <f t="shared" si="9"/>
        <v>0</v>
      </c>
      <c r="DV70" s="252">
        <f t="shared" ref="DV70" si="11">SUM(DV6:DV68)</f>
        <v>0</v>
      </c>
      <c r="DW70" s="252">
        <f t="shared" ref="DW70" si="12">SUM(DW6:DW68)</f>
        <v>0</v>
      </c>
      <c r="DX70" s="252">
        <f t="shared" si="9"/>
        <v>0</v>
      </c>
      <c r="DY70" s="252">
        <f t="shared" si="9"/>
        <v>0</v>
      </c>
      <c r="DZ70" s="252">
        <f t="shared" si="9"/>
        <v>0</v>
      </c>
      <c r="EA70" s="252">
        <f t="shared" si="9"/>
        <v>0</v>
      </c>
      <c r="EB70" s="252">
        <f t="shared" ref="EB70:EC70" si="13">SUM(EB6:EB68)</f>
        <v>0</v>
      </c>
      <c r="EC70" s="252">
        <f t="shared" si="13"/>
        <v>0</v>
      </c>
      <c r="ED70" s="252">
        <f t="shared" si="9"/>
        <v>0</v>
      </c>
      <c r="EE70" s="252">
        <f t="shared" si="9"/>
        <v>0</v>
      </c>
      <c r="EF70" s="252">
        <f t="shared" si="9"/>
        <v>0</v>
      </c>
      <c r="EG70" s="252">
        <f t="shared" si="9"/>
        <v>0</v>
      </c>
      <c r="EH70" s="252">
        <f t="shared" si="9"/>
        <v>0</v>
      </c>
      <c r="EI70" s="252">
        <f t="shared" si="9"/>
        <v>53285</v>
      </c>
      <c r="EJ70" s="3"/>
      <c r="EK70" s="3"/>
      <c r="EM70" s="66"/>
      <c r="ER70" s="785" t="s">
        <v>83</v>
      </c>
      <c r="ES70" s="785"/>
      <c r="ET70" s="104">
        <f>SUM(ET6:ET68)</f>
        <v>53285</v>
      </c>
    </row>
    <row r="71" spans="2:150" s="53" customFormat="1">
      <c r="B71" s="845" t="s">
        <v>558</v>
      </c>
      <c r="C71" s="845"/>
      <c r="D71" s="255">
        <f>SUM(D15:D35)</f>
        <v>0</v>
      </c>
      <c r="E71" s="255">
        <f t="shared" ref="E71:BP71" si="14">SUM(E15:E35)</f>
        <v>0</v>
      </c>
      <c r="F71" s="255">
        <f t="shared" si="14"/>
        <v>0</v>
      </c>
      <c r="G71" s="255">
        <f t="shared" si="14"/>
        <v>0</v>
      </c>
      <c r="H71" s="255">
        <f t="shared" si="14"/>
        <v>0</v>
      </c>
      <c r="I71" s="255">
        <f t="shared" si="14"/>
        <v>0</v>
      </c>
      <c r="J71" s="255">
        <f t="shared" si="14"/>
        <v>0</v>
      </c>
      <c r="K71" s="255">
        <f t="shared" si="14"/>
        <v>0</v>
      </c>
      <c r="L71" s="255">
        <f t="shared" si="14"/>
        <v>0</v>
      </c>
      <c r="M71" s="255">
        <f t="shared" si="14"/>
        <v>0</v>
      </c>
      <c r="N71" s="255">
        <f t="shared" si="14"/>
        <v>0</v>
      </c>
      <c r="O71" s="255">
        <f t="shared" si="14"/>
        <v>0</v>
      </c>
      <c r="P71" s="255">
        <f t="shared" si="14"/>
        <v>0</v>
      </c>
      <c r="Q71" s="255">
        <f t="shared" si="14"/>
        <v>0</v>
      </c>
      <c r="R71" s="255">
        <f t="shared" si="14"/>
        <v>0</v>
      </c>
      <c r="S71" s="255">
        <f t="shared" si="14"/>
        <v>0</v>
      </c>
      <c r="T71" s="255">
        <f t="shared" si="14"/>
        <v>0</v>
      </c>
      <c r="U71" s="255">
        <f t="shared" si="14"/>
        <v>0</v>
      </c>
      <c r="V71" s="255">
        <f t="shared" si="14"/>
        <v>0</v>
      </c>
      <c r="W71" s="255">
        <f t="shared" si="14"/>
        <v>0</v>
      </c>
      <c r="X71" s="255">
        <f t="shared" si="14"/>
        <v>0</v>
      </c>
      <c r="Y71" s="255">
        <f t="shared" si="14"/>
        <v>0</v>
      </c>
      <c r="Z71" s="255">
        <f t="shared" si="14"/>
        <v>0</v>
      </c>
      <c r="AA71" s="255">
        <f t="shared" si="14"/>
        <v>0</v>
      </c>
      <c r="AB71" s="255">
        <f t="shared" si="14"/>
        <v>0</v>
      </c>
      <c r="AC71" s="255">
        <f t="shared" si="14"/>
        <v>0</v>
      </c>
      <c r="AD71" s="255">
        <f t="shared" si="14"/>
        <v>0</v>
      </c>
      <c r="AE71" s="255">
        <f t="shared" si="14"/>
        <v>0</v>
      </c>
      <c r="AF71" s="255">
        <f t="shared" si="14"/>
        <v>0</v>
      </c>
      <c r="AG71" s="255">
        <f t="shared" si="14"/>
        <v>0</v>
      </c>
      <c r="AH71" s="255">
        <f t="shared" si="14"/>
        <v>0</v>
      </c>
      <c r="AI71" s="255">
        <f t="shared" si="14"/>
        <v>0</v>
      </c>
      <c r="AJ71" s="255">
        <f t="shared" si="14"/>
        <v>0</v>
      </c>
      <c r="AK71" s="255">
        <f t="shared" si="14"/>
        <v>0</v>
      </c>
      <c r="AL71" s="255">
        <f t="shared" si="14"/>
        <v>0</v>
      </c>
      <c r="AM71" s="255">
        <f t="shared" si="14"/>
        <v>0</v>
      </c>
      <c r="AN71" s="255">
        <f t="shared" si="14"/>
        <v>6</v>
      </c>
      <c r="AO71" s="255">
        <f t="shared" si="14"/>
        <v>0</v>
      </c>
      <c r="AP71" s="255">
        <f t="shared" si="14"/>
        <v>0</v>
      </c>
      <c r="AQ71" s="255">
        <f t="shared" si="14"/>
        <v>0</v>
      </c>
      <c r="AR71" s="255">
        <f t="shared" si="14"/>
        <v>0</v>
      </c>
      <c r="AS71" s="255">
        <f t="shared" si="14"/>
        <v>0</v>
      </c>
      <c r="AT71" s="255">
        <f t="shared" si="14"/>
        <v>13</v>
      </c>
      <c r="AU71" s="255">
        <f t="shared" si="14"/>
        <v>17</v>
      </c>
      <c r="AV71" s="255">
        <f t="shared" si="14"/>
        <v>0</v>
      </c>
      <c r="AW71" s="255">
        <f t="shared" si="14"/>
        <v>0</v>
      </c>
      <c r="AX71" s="255">
        <f t="shared" si="14"/>
        <v>0</v>
      </c>
      <c r="AY71" s="255">
        <f t="shared" si="14"/>
        <v>0</v>
      </c>
      <c r="AZ71" s="255">
        <f t="shared" si="14"/>
        <v>0</v>
      </c>
      <c r="BA71" s="255">
        <f t="shared" si="14"/>
        <v>0</v>
      </c>
      <c r="BB71" s="255">
        <f t="shared" si="14"/>
        <v>0</v>
      </c>
      <c r="BC71" s="255">
        <f t="shared" si="14"/>
        <v>0</v>
      </c>
      <c r="BD71" s="255">
        <f t="shared" si="14"/>
        <v>0</v>
      </c>
      <c r="BE71" s="255">
        <f t="shared" si="14"/>
        <v>0</v>
      </c>
      <c r="BF71" s="255">
        <f t="shared" si="14"/>
        <v>0</v>
      </c>
      <c r="BG71" s="255">
        <f t="shared" si="14"/>
        <v>0</v>
      </c>
      <c r="BH71" s="255">
        <f t="shared" si="14"/>
        <v>0</v>
      </c>
      <c r="BI71" s="255">
        <f t="shared" si="14"/>
        <v>0</v>
      </c>
      <c r="BJ71" s="255">
        <f t="shared" si="14"/>
        <v>0</v>
      </c>
      <c r="BK71" s="255">
        <f t="shared" si="14"/>
        <v>0</v>
      </c>
      <c r="BL71" s="255">
        <f t="shared" si="14"/>
        <v>0</v>
      </c>
      <c r="BM71" s="255">
        <f t="shared" si="14"/>
        <v>0</v>
      </c>
      <c r="BN71" s="255">
        <f t="shared" si="14"/>
        <v>0</v>
      </c>
      <c r="BO71" s="255">
        <f t="shared" si="14"/>
        <v>0</v>
      </c>
      <c r="BP71" s="255">
        <f t="shared" si="14"/>
        <v>0</v>
      </c>
      <c r="BQ71" s="255">
        <f t="shared" ref="BQ71:EH71" si="15">SUM(BQ15:BQ35)</f>
        <v>0</v>
      </c>
      <c r="BR71" s="255">
        <f t="shared" si="15"/>
        <v>0</v>
      </c>
      <c r="BS71" s="255">
        <f t="shared" si="15"/>
        <v>0</v>
      </c>
      <c r="BT71" s="255">
        <f t="shared" si="15"/>
        <v>0</v>
      </c>
      <c r="BU71" s="255">
        <f t="shared" si="15"/>
        <v>0</v>
      </c>
      <c r="BV71" s="255">
        <f t="shared" si="15"/>
        <v>0</v>
      </c>
      <c r="BW71" s="255">
        <f t="shared" si="15"/>
        <v>0</v>
      </c>
      <c r="BX71" s="255">
        <f t="shared" si="15"/>
        <v>0</v>
      </c>
      <c r="BY71" s="255">
        <f t="shared" si="15"/>
        <v>0</v>
      </c>
      <c r="BZ71" s="255">
        <f t="shared" si="15"/>
        <v>0</v>
      </c>
      <c r="CA71" s="255">
        <f t="shared" si="15"/>
        <v>0</v>
      </c>
      <c r="CB71" s="255">
        <f t="shared" si="15"/>
        <v>0</v>
      </c>
      <c r="CC71" s="255">
        <f t="shared" si="15"/>
        <v>0</v>
      </c>
      <c r="CD71" s="255">
        <f t="shared" si="15"/>
        <v>0</v>
      </c>
      <c r="CE71" s="255">
        <f t="shared" si="15"/>
        <v>0</v>
      </c>
      <c r="CF71" s="255">
        <f t="shared" si="15"/>
        <v>0</v>
      </c>
      <c r="CG71" s="255">
        <f t="shared" si="15"/>
        <v>0</v>
      </c>
      <c r="CH71" s="255">
        <f t="shared" si="15"/>
        <v>0</v>
      </c>
      <c r="CI71" s="255">
        <f t="shared" si="15"/>
        <v>0</v>
      </c>
      <c r="CJ71" s="255">
        <f t="shared" si="15"/>
        <v>0</v>
      </c>
      <c r="CK71" s="255">
        <f t="shared" si="15"/>
        <v>20</v>
      </c>
      <c r="CL71" s="255">
        <f t="shared" si="15"/>
        <v>0</v>
      </c>
      <c r="CM71" s="255">
        <f t="shared" si="15"/>
        <v>0</v>
      </c>
      <c r="CN71" s="255">
        <f t="shared" si="15"/>
        <v>0</v>
      </c>
      <c r="CO71" s="255">
        <f t="shared" si="15"/>
        <v>0</v>
      </c>
      <c r="CP71" s="255">
        <f t="shared" si="15"/>
        <v>20</v>
      </c>
      <c r="CQ71" s="255">
        <f t="shared" si="15"/>
        <v>0</v>
      </c>
      <c r="CR71" s="255">
        <f t="shared" si="15"/>
        <v>0</v>
      </c>
      <c r="CS71" s="255">
        <f t="shared" si="15"/>
        <v>0</v>
      </c>
      <c r="CT71" s="255">
        <f t="shared" si="15"/>
        <v>0</v>
      </c>
      <c r="CU71" s="255">
        <f t="shared" si="15"/>
        <v>0</v>
      </c>
      <c r="CV71" s="255">
        <f t="shared" si="15"/>
        <v>0</v>
      </c>
      <c r="CW71" s="255">
        <f t="shared" si="15"/>
        <v>0</v>
      </c>
      <c r="CX71" s="255">
        <f t="shared" si="15"/>
        <v>0</v>
      </c>
      <c r="CY71" s="255">
        <f t="shared" si="15"/>
        <v>0</v>
      </c>
      <c r="CZ71" s="255">
        <f t="shared" si="15"/>
        <v>0</v>
      </c>
      <c r="DA71" s="255">
        <f t="shared" si="15"/>
        <v>0</v>
      </c>
      <c r="DB71" s="255">
        <f t="shared" si="15"/>
        <v>0</v>
      </c>
      <c r="DC71" s="255">
        <f t="shared" ref="DC71:DF71" si="16">SUM(DC15:DC35)</f>
        <v>0</v>
      </c>
      <c r="DD71" s="255">
        <f t="shared" si="16"/>
        <v>0</v>
      </c>
      <c r="DE71" s="255">
        <f t="shared" si="16"/>
        <v>0</v>
      </c>
      <c r="DF71" s="255">
        <f t="shared" si="16"/>
        <v>0</v>
      </c>
      <c r="DG71" s="255">
        <f t="shared" si="15"/>
        <v>0</v>
      </c>
      <c r="DH71" s="255">
        <f t="shared" si="15"/>
        <v>0</v>
      </c>
      <c r="DI71" s="255">
        <f t="shared" si="15"/>
        <v>0</v>
      </c>
      <c r="DJ71" s="255">
        <f t="shared" si="15"/>
        <v>0</v>
      </c>
      <c r="DK71" s="255">
        <f t="shared" si="15"/>
        <v>0</v>
      </c>
      <c r="DL71" s="255">
        <f t="shared" si="15"/>
        <v>0</v>
      </c>
      <c r="DM71" s="255">
        <f t="shared" si="15"/>
        <v>0</v>
      </c>
      <c r="DN71" s="255">
        <f t="shared" si="15"/>
        <v>0</v>
      </c>
      <c r="DO71" s="255">
        <f t="shared" ref="DO71:DQ71" si="17">SUM(DO15:DO35)</f>
        <v>0</v>
      </c>
      <c r="DP71" s="255">
        <f t="shared" si="17"/>
        <v>0</v>
      </c>
      <c r="DQ71" s="255">
        <f t="shared" si="17"/>
        <v>0</v>
      </c>
      <c r="DR71" s="255">
        <f t="shared" si="15"/>
        <v>0</v>
      </c>
      <c r="DS71" s="255">
        <f t="shared" si="15"/>
        <v>0</v>
      </c>
      <c r="DT71" s="255">
        <f t="shared" si="15"/>
        <v>0</v>
      </c>
      <c r="DU71" s="255">
        <f t="shared" si="15"/>
        <v>0</v>
      </c>
      <c r="DV71" s="255">
        <f t="shared" ref="DV71" si="18">SUM(DV15:DV35)</f>
        <v>0</v>
      </c>
      <c r="DW71" s="255">
        <f t="shared" ref="DW71" si="19">SUM(DW15:DW35)</f>
        <v>0</v>
      </c>
      <c r="DX71" s="255">
        <f t="shared" si="15"/>
        <v>0</v>
      </c>
      <c r="DY71" s="255">
        <f t="shared" si="15"/>
        <v>0</v>
      </c>
      <c r="DZ71" s="255">
        <f t="shared" si="15"/>
        <v>0</v>
      </c>
      <c r="EA71" s="255">
        <f t="shared" si="15"/>
        <v>0</v>
      </c>
      <c r="EB71" s="255">
        <f t="shared" ref="EB71:EC71" si="20">SUM(EB15:EB35)</f>
        <v>0</v>
      </c>
      <c r="EC71" s="255">
        <f t="shared" si="20"/>
        <v>0</v>
      </c>
      <c r="ED71" s="255">
        <f t="shared" si="15"/>
        <v>0</v>
      </c>
      <c r="EE71" s="255">
        <f t="shared" si="15"/>
        <v>0</v>
      </c>
      <c r="EF71" s="255">
        <f t="shared" si="15"/>
        <v>0</v>
      </c>
      <c r="EG71" s="255">
        <f t="shared" si="15"/>
        <v>0</v>
      </c>
      <c r="EH71" s="255">
        <f t="shared" si="15"/>
        <v>0</v>
      </c>
      <c r="EI71" s="255">
        <f>SUM(EI15:EI35)</f>
        <v>33485</v>
      </c>
      <c r="EJ71" s="61">
        <v>40384</v>
      </c>
      <c r="EK71" s="260">
        <f>+EI71-EJ71</f>
        <v>-6899</v>
      </c>
      <c r="EL71" s="53">
        <v>20</v>
      </c>
      <c r="EM71" s="299">
        <f>+EI71-EL71</f>
        <v>33465</v>
      </c>
      <c r="EO71" s="301"/>
    </row>
    <row r="72" spans="2:150" s="53" customFormat="1">
      <c r="B72" s="806" t="s">
        <v>132</v>
      </c>
      <c r="C72" s="806"/>
      <c r="D72" s="463">
        <f t="shared" ref="D72:AI72" si="21">SUM(D6:D14)</f>
        <v>0</v>
      </c>
      <c r="E72" s="463">
        <f t="shared" si="21"/>
        <v>0</v>
      </c>
      <c r="F72" s="463">
        <f t="shared" si="21"/>
        <v>0</v>
      </c>
      <c r="G72" s="463">
        <f t="shared" si="21"/>
        <v>0</v>
      </c>
      <c r="H72" s="463">
        <f t="shared" si="21"/>
        <v>0</v>
      </c>
      <c r="I72" s="463">
        <f t="shared" si="21"/>
        <v>0</v>
      </c>
      <c r="J72" s="463">
        <f t="shared" si="21"/>
        <v>0</v>
      </c>
      <c r="K72" s="463">
        <f t="shared" si="21"/>
        <v>0</v>
      </c>
      <c r="L72" s="463">
        <f t="shared" si="21"/>
        <v>0</v>
      </c>
      <c r="M72" s="463">
        <f t="shared" si="21"/>
        <v>0</v>
      </c>
      <c r="N72" s="463">
        <f t="shared" si="21"/>
        <v>0</v>
      </c>
      <c r="O72" s="463">
        <f t="shared" si="21"/>
        <v>0</v>
      </c>
      <c r="P72" s="463">
        <f t="shared" si="21"/>
        <v>0</v>
      </c>
      <c r="Q72" s="463">
        <f t="shared" si="21"/>
        <v>0</v>
      </c>
      <c r="R72" s="463">
        <f t="shared" si="21"/>
        <v>0</v>
      </c>
      <c r="S72" s="463">
        <f t="shared" si="21"/>
        <v>0</v>
      </c>
      <c r="T72" s="463">
        <f t="shared" si="21"/>
        <v>0</v>
      </c>
      <c r="U72" s="463">
        <f t="shared" si="21"/>
        <v>0</v>
      </c>
      <c r="V72" s="463">
        <f t="shared" si="21"/>
        <v>0</v>
      </c>
      <c r="W72" s="463">
        <f t="shared" si="21"/>
        <v>0</v>
      </c>
      <c r="X72" s="463">
        <f t="shared" si="21"/>
        <v>0</v>
      </c>
      <c r="Y72" s="463">
        <f t="shared" si="21"/>
        <v>0</v>
      </c>
      <c r="Z72" s="463">
        <f t="shared" si="21"/>
        <v>0</v>
      </c>
      <c r="AA72" s="463">
        <f t="shared" si="21"/>
        <v>0</v>
      </c>
      <c r="AB72" s="463">
        <f t="shared" si="21"/>
        <v>0</v>
      </c>
      <c r="AC72" s="463">
        <f t="shared" si="21"/>
        <v>0</v>
      </c>
      <c r="AD72" s="463">
        <f t="shared" si="21"/>
        <v>0</v>
      </c>
      <c r="AE72" s="463">
        <f t="shared" si="21"/>
        <v>0</v>
      </c>
      <c r="AF72" s="463">
        <f t="shared" si="21"/>
        <v>0</v>
      </c>
      <c r="AG72" s="463">
        <f t="shared" si="21"/>
        <v>0</v>
      </c>
      <c r="AH72" s="463">
        <f t="shared" si="21"/>
        <v>0</v>
      </c>
      <c r="AI72" s="463">
        <f t="shared" si="21"/>
        <v>0</v>
      </c>
      <c r="AJ72" s="463">
        <f t="shared" ref="AJ72:BO72" si="22">SUM(AJ6:AJ14)</f>
        <v>0</v>
      </c>
      <c r="AK72" s="463">
        <f t="shared" si="22"/>
        <v>0</v>
      </c>
      <c r="AL72" s="463">
        <f t="shared" si="22"/>
        <v>0</v>
      </c>
      <c r="AM72" s="463">
        <f t="shared" si="22"/>
        <v>0</v>
      </c>
      <c r="AN72" s="463">
        <f t="shared" si="22"/>
        <v>0</v>
      </c>
      <c r="AO72" s="463">
        <f t="shared" si="22"/>
        <v>0</v>
      </c>
      <c r="AP72" s="463">
        <f t="shared" si="22"/>
        <v>0</v>
      </c>
      <c r="AQ72" s="463">
        <f t="shared" si="22"/>
        <v>0</v>
      </c>
      <c r="AR72" s="463">
        <f t="shared" si="22"/>
        <v>0</v>
      </c>
      <c r="AS72" s="463">
        <f t="shared" si="22"/>
        <v>0</v>
      </c>
      <c r="AT72" s="463">
        <f t="shared" si="22"/>
        <v>0</v>
      </c>
      <c r="AU72" s="463">
        <f t="shared" si="22"/>
        <v>0</v>
      </c>
      <c r="AV72" s="463">
        <f t="shared" si="22"/>
        <v>0</v>
      </c>
      <c r="AW72" s="463">
        <f t="shared" si="22"/>
        <v>0</v>
      </c>
      <c r="AX72" s="463">
        <f t="shared" si="22"/>
        <v>0</v>
      </c>
      <c r="AY72" s="463">
        <f t="shared" si="22"/>
        <v>0</v>
      </c>
      <c r="AZ72" s="463">
        <f t="shared" si="22"/>
        <v>0</v>
      </c>
      <c r="BA72" s="463">
        <f t="shared" si="22"/>
        <v>0</v>
      </c>
      <c r="BB72" s="463">
        <f t="shared" si="22"/>
        <v>0</v>
      </c>
      <c r="BC72" s="463">
        <f t="shared" si="22"/>
        <v>0</v>
      </c>
      <c r="BD72" s="463">
        <f t="shared" si="22"/>
        <v>0</v>
      </c>
      <c r="BE72" s="463">
        <f t="shared" si="22"/>
        <v>0</v>
      </c>
      <c r="BF72" s="463">
        <f t="shared" si="22"/>
        <v>0</v>
      </c>
      <c r="BG72" s="463">
        <f t="shared" si="22"/>
        <v>0</v>
      </c>
      <c r="BH72" s="463">
        <f t="shared" si="22"/>
        <v>0</v>
      </c>
      <c r="BI72" s="463">
        <f t="shared" si="22"/>
        <v>0</v>
      </c>
      <c r="BJ72" s="463">
        <f t="shared" si="22"/>
        <v>0</v>
      </c>
      <c r="BK72" s="463">
        <f t="shared" si="22"/>
        <v>0</v>
      </c>
      <c r="BL72" s="463">
        <f t="shared" si="22"/>
        <v>0</v>
      </c>
      <c r="BM72" s="463">
        <f t="shared" si="22"/>
        <v>0</v>
      </c>
      <c r="BN72" s="463">
        <f t="shared" si="22"/>
        <v>0</v>
      </c>
      <c r="BO72" s="463">
        <f t="shared" si="22"/>
        <v>0</v>
      </c>
      <c r="BP72" s="463">
        <f t="shared" ref="BP72:CU72" si="23">SUM(BP6:BP14)</f>
        <v>0</v>
      </c>
      <c r="BQ72" s="463">
        <f t="shared" si="23"/>
        <v>0</v>
      </c>
      <c r="BR72" s="463">
        <f t="shared" si="23"/>
        <v>0</v>
      </c>
      <c r="BS72" s="463">
        <f t="shared" si="23"/>
        <v>0</v>
      </c>
      <c r="BT72" s="463">
        <f t="shared" si="23"/>
        <v>0</v>
      </c>
      <c r="BU72" s="463">
        <f t="shared" si="23"/>
        <v>0</v>
      </c>
      <c r="BV72" s="463">
        <f t="shared" si="23"/>
        <v>0</v>
      </c>
      <c r="BW72" s="463">
        <f t="shared" si="23"/>
        <v>0</v>
      </c>
      <c r="BX72" s="463">
        <f t="shared" si="23"/>
        <v>0</v>
      </c>
      <c r="BY72" s="463">
        <f t="shared" si="23"/>
        <v>0</v>
      </c>
      <c r="BZ72" s="463">
        <f t="shared" si="23"/>
        <v>0</v>
      </c>
      <c r="CA72" s="463">
        <f t="shared" si="23"/>
        <v>0</v>
      </c>
      <c r="CB72" s="463">
        <f t="shared" si="23"/>
        <v>0</v>
      </c>
      <c r="CC72" s="463">
        <f t="shared" si="23"/>
        <v>0</v>
      </c>
      <c r="CD72" s="463">
        <f t="shared" si="23"/>
        <v>0</v>
      </c>
      <c r="CE72" s="463">
        <f t="shared" si="23"/>
        <v>0</v>
      </c>
      <c r="CF72" s="463">
        <f t="shared" si="23"/>
        <v>0</v>
      </c>
      <c r="CG72" s="463">
        <f t="shared" si="23"/>
        <v>0</v>
      </c>
      <c r="CH72" s="463">
        <f t="shared" si="23"/>
        <v>0</v>
      </c>
      <c r="CI72" s="463">
        <f t="shared" si="23"/>
        <v>0</v>
      </c>
      <c r="CJ72" s="463">
        <f t="shared" si="23"/>
        <v>0</v>
      </c>
      <c r="CK72" s="463">
        <f t="shared" si="23"/>
        <v>60</v>
      </c>
      <c r="CL72" s="463">
        <f t="shared" si="23"/>
        <v>0</v>
      </c>
      <c r="CM72" s="463">
        <f t="shared" si="23"/>
        <v>0</v>
      </c>
      <c r="CN72" s="463">
        <f t="shared" si="23"/>
        <v>0</v>
      </c>
      <c r="CO72" s="463">
        <f t="shared" si="23"/>
        <v>0</v>
      </c>
      <c r="CP72" s="463">
        <f t="shared" si="23"/>
        <v>60</v>
      </c>
      <c r="CQ72" s="463">
        <f t="shared" si="23"/>
        <v>0</v>
      </c>
      <c r="CR72" s="463">
        <f t="shared" si="23"/>
        <v>0</v>
      </c>
      <c r="CS72" s="463">
        <f t="shared" si="23"/>
        <v>0</v>
      </c>
      <c r="CT72" s="463">
        <f t="shared" si="23"/>
        <v>0</v>
      </c>
      <c r="CU72" s="463">
        <f t="shared" si="23"/>
        <v>0</v>
      </c>
      <c r="CV72" s="463">
        <f t="shared" ref="CV72:EI72" si="24">SUM(CV6:CV14)</f>
        <v>0</v>
      </c>
      <c r="CW72" s="463">
        <f t="shared" si="24"/>
        <v>0</v>
      </c>
      <c r="CX72" s="463">
        <f t="shared" si="24"/>
        <v>0</v>
      </c>
      <c r="CY72" s="463">
        <f t="shared" si="24"/>
        <v>0</v>
      </c>
      <c r="CZ72" s="463">
        <f t="shared" si="24"/>
        <v>0</v>
      </c>
      <c r="DA72" s="463">
        <f t="shared" si="24"/>
        <v>0</v>
      </c>
      <c r="DB72" s="463">
        <f t="shared" si="24"/>
        <v>0</v>
      </c>
      <c r="DC72" s="463">
        <f t="shared" ref="DC72:DF72" si="25">SUM(DC6:DC14)</f>
        <v>0</v>
      </c>
      <c r="DD72" s="463">
        <f t="shared" si="25"/>
        <v>0</v>
      </c>
      <c r="DE72" s="463">
        <f t="shared" si="25"/>
        <v>0</v>
      </c>
      <c r="DF72" s="463">
        <f t="shared" si="25"/>
        <v>0</v>
      </c>
      <c r="DG72" s="463">
        <f t="shared" si="24"/>
        <v>0</v>
      </c>
      <c r="DH72" s="463">
        <f t="shared" si="24"/>
        <v>0</v>
      </c>
      <c r="DI72" s="463">
        <f t="shared" si="24"/>
        <v>0</v>
      </c>
      <c r="DJ72" s="463">
        <f t="shared" si="24"/>
        <v>0</v>
      </c>
      <c r="DK72" s="463">
        <f t="shared" si="24"/>
        <v>0</v>
      </c>
      <c r="DL72" s="463">
        <f t="shared" si="24"/>
        <v>0</v>
      </c>
      <c r="DM72" s="463">
        <f t="shared" si="24"/>
        <v>0</v>
      </c>
      <c r="DN72" s="463">
        <f t="shared" si="24"/>
        <v>0</v>
      </c>
      <c r="DO72" s="463">
        <f t="shared" si="24"/>
        <v>0</v>
      </c>
      <c r="DP72" s="463">
        <f t="shared" si="24"/>
        <v>0</v>
      </c>
      <c r="DQ72" s="463">
        <f t="shared" si="24"/>
        <v>0</v>
      </c>
      <c r="DR72" s="463">
        <f t="shared" si="24"/>
        <v>0</v>
      </c>
      <c r="DS72" s="463">
        <f t="shared" si="24"/>
        <v>0</v>
      </c>
      <c r="DT72" s="463">
        <f t="shared" si="24"/>
        <v>0</v>
      </c>
      <c r="DU72" s="463">
        <f t="shared" si="24"/>
        <v>0</v>
      </c>
      <c r="DV72" s="463">
        <f t="shared" ref="DV72" si="26">SUM(DV6:DV14)</f>
        <v>0</v>
      </c>
      <c r="DW72" s="463">
        <f t="shared" ref="DW72" si="27">SUM(DW6:DW14)</f>
        <v>0</v>
      </c>
      <c r="DX72" s="463">
        <f t="shared" si="24"/>
        <v>0</v>
      </c>
      <c r="DY72" s="463">
        <f t="shared" si="24"/>
        <v>0</v>
      </c>
      <c r="DZ72" s="463">
        <f t="shared" si="24"/>
        <v>0</v>
      </c>
      <c r="EA72" s="463">
        <f t="shared" si="24"/>
        <v>0</v>
      </c>
      <c r="EB72" s="463">
        <f t="shared" ref="EB72:EC72" si="28">SUM(EB6:EB14)</f>
        <v>0</v>
      </c>
      <c r="EC72" s="463">
        <f t="shared" si="28"/>
        <v>0</v>
      </c>
      <c r="ED72" s="463">
        <f t="shared" si="24"/>
        <v>0</v>
      </c>
      <c r="EE72" s="463">
        <f t="shared" si="24"/>
        <v>0</v>
      </c>
      <c r="EF72" s="463">
        <f t="shared" si="24"/>
        <v>0</v>
      </c>
      <c r="EG72" s="463">
        <f t="shared" si="24"/>
        <v>0</v>
      </c>
      <c r="EH72" s="463">
        <f t="shared" si="24"/>
        <v>0</v>
      </c>
      <c r="EI72" s="463">
        <f t="shared" si="24"/>
        <v>19800</v>
      </c>
      <c r="EJ72" s="61"/>
      <c r="EK72" s="61"/>
    </row>
    <row r="73" spans="2:150" s="53" customFormat="1">
      <c r="B73" s="875" t="s">
        <v>324</v>
      </c>
      <c r="C73" s="875"/>
      <c r="D73" s="472">
        <f>SUM(D41:D68)</f>
        <v>0</v>
      </c>
      <c r="E73" s="472">
        <f t="shared" ref="E73:BP73" si="29">SUM(E41:E68)</f>
        <v>0</v>
      </c>
      <c r="F73" s="472">
        <f t="shared" si="29"/>
        <v>0</v>
      </c>
      <c r="G73" s="472">
        <f t="shared" si="29"/>
        <v>0</v>
      </c>
      <c r="H73" s="472">
        <f t="shared" si="29"/>
        <v>0</v>
      </c>
      <c r="I73" s="472">
        <f t="shared" si="29"/>
        <v>0</v>
      </c>
      <c r="J73" s="472">
        <f t="shared" si="29"/>
        <v>0</v>
      </c>
      <c r="K73" s="472">
        <f t="shared" si="29"/>
        <v>0</v>
      </c>
      <c r="L73" s="472">
        <f t="shared" si="29"/>
        <v>0</v>
      </c>
      <c r="M73" s="472">
        <f t="shared" si="29"/>
        <v>0</v>
      </c>
      <c r="N73" s="472">
        <f t="shared" si="29"/>
        <v>0</v>
      </c>
      <c r="O73" s="472">
        <f t="shared" si="29"/>
        <v>0</v>
      </c>
      <c r="P73" s="472">
        <f t="shared" si="29"/>
        <v>0</v>
      </c>
      <c r="Q73" s="472">
        <f t="shared" si="29"/>
        <v>0</v>
      </c>
      <c r="R73" s="472">
        <f t="shared" si="29"/>
        <v>0</v>
      </c>
      <c r="S73" s="472">
        <f t="shared" si="29"/>
        <v>0</v>
      </c>
      <c r="T73" s="472">
        <f t="shared" si="29"/>
        <v>0</v>
      </c>
      <c r="U73" s="472">
        <f t="shared" si="29"/>
        <v>0</v>
      </c>
      <c r="V73" s="472">
        <f t="shared" si="29"/>
        <v>0</v>
      </c>
      <c r="W73" s="472">
        <f t="shared" si="29"/>
        <v>0</v>
      </c>
      <c r="X73" s="472">
        <f t="shared" si="29"/>
        <v>0</v>
      </c>
      <c r="Y73" s="472">
        <f t="shared" si="29"/>
        <v>0</v>
      </c>
      <c r="Z73" s="472">
        <f t="shared" si="29"/>
        <v>0</v>
      </c>
      <c r="AA73" s="472">
        <f t="shared" si="29"/>
        <v>0</v>
      </c>
      <c r="AB73" s="472">
        <f t="shared" si="29"/>
        <v>0</v>
      </c>
      <c r="AC73" s="472">
        <f t="shared" si="29"/>
        <v>0</v>
      </c>
      <c r="AD73" s="472">
        <f t="shared" si="29"/>
        <v>0</v>
      </c>
      <c r="AE73" s="472">
        <f t="shared" si="29"/>
        <v>0</v>
      </c>
      <c r="AF73" s="472">
        <f t="shared" si="29"/>
        <v>0</v>
      </c>
      <c r="AG73" s="472">
        <f t="shared" si="29"/>
        <v>0</v>
      </c>
      <c r="AH73" s="472">
        <f t="shared" si="29"/>
        <v>0</v>
      </c>
      <c r="AI73" s="472">
        <f t="shared" si="29"/>
        <v>0</v>
      </c>
      <c r="AJ73" s="472">
        <f t="shared" si="29"/>
        <v>0</v>
      </c>
      <c r="AK73" s="472">
        <f t="shared" si="29"/>
        <v>0</v>
      </c>
      <c r="AL73" s="472">
        <f t="shared" si="29"/>
        <v>0</v>
      </c>
      <c r="AM73" s="472">
        <f t="shared" si="29"/>
        <v>0</v>
      </c>
      <c r="AN73" s="472">
        <f t="shared" si="29"/>
        <v>0</v>
      </c>
      <c r="AO73" s="472">
        <f t="shared" si="29"/>
        <v>0</v>
      </c>
      <c r="AP73" s="472">
        <f t="shared" si="29"/>
        <v>0</v>
      </c>
      <c r="AQ73" s="472">
        <f t="shared" si="29"/>
        <v>0</v>
      </c>
      <c r="AR73" s="472">
        <f t="shared" si="29"/>
        <v>0</v>
      </c>
      <c r="AS73" s="472">
        <f t="shared" si="29"/>
        <v>0</v>
      </c>
      <c r="AT73" s="472">
        <f t="shared" si="29"/>
        <v>0</v>
      </c>
      <c r="AU73" s="472">
        <f t="shared" si="29"/>
        <v>0</v>
      </c>
      <c r="AV73" s="472">
        <f t="shared" si="29"/>
        <v>0</v>
      </c>
      <c r="AW73" s="472">
        <f t="shared" si="29"/>
        <v>0</v>
      </c>
      <c r="AX73" s="472">
        <f t="shared" si="29"/>
        <v>0</v>
      </c>
      <c r="AY73" s="472">
        <f t="shared" si="29"/>
        <v>0</v>
      </c>
      <c r="AZ73" s="472">
        <f t="shared" si="29"/>
        <v>0</v>
      </c>
      <c r="BA73" s="472">
        <f t="shared" si="29"/>
        <v>0</v>
      </c>
      <c r="BB73" s="472">
        <f t="shared" si="29"/>
        <v>0</v>
      </c>
      <c r="BC73" s="472">
        <f t="shared" si="29"/>
        <v>0</v>
      </c>
      <c r="BD73" s="472">
        <f t="shared" si="29"/>
        <v>0</v>
      </c>
      <c r="BE73" s="472">
        <f t="shared" si="29"/>
        <v>0</v>
      </c>
      <c r="BF73" s="472">
        <f t="shared" si="29"/>
        <v>0</v>
      </c>
      <c r="BG73" s="472">
        <f t="shared" si="29"/>
        <v>0</v>
      </c>
      <c r="BH73" s="472">
        <f t="shared" si="29"/>
        <v>0</v>
      </c>
      <c r="BI73" s="472">
        <f t="shared" si="29"/>
        <v>0</v>
      </c>
      <c r="BJ73" s="472">
        <f t="shared" si="29"/>
        <v>0</v>
      </c>
      <c r="BK73" s="472">
        <f t="shared" si="29"/>
        <v>0</v>
      </c>
      <c r="BL73" s="472">
        <f t="shared" si="29"/>
        <v>0</v>
      </c>
      <c r="BM73" s="472">
        <f t="shared" si="29"/>
        <v>0</v>
      </c>
      <c r="BN73" s="472">
        <f t="shared" si="29"/>
        <v>0</v>
      </c>
      <c r="BO73" s="472">
        <f t="shared" si="29"/>
        <v>0</v>
      </c>
      <c r="BP73" s="472">
        <f t="shared" si="29"/>
        <v>0</v>
      </c>
      <c r="BQ73" s="472">
        <f t="shared" ref="BQ73:EI73" si="30">SUM(BQ41:BQ68)</f>
        <v>0</v>
      </c>
      <c r="BR73" s="472">
        <f t="shared" si="30"/>
        <v>0</v>
      </c>
      <c r="BS73" s="472">
        <f t="shared" si="30"/>
        <v>0</v>
      </c>
      <c r="BT73" s="472">
        <f t="shared" si="30"/>
        <v>0</v>
      </c>
      <c r="BU73" s="472">
        <f t="shared" si="30"/>
        <v>0</v>
      </c>
      <c r="BV73" s="472">
        <f t="shared" si="30"/>
        <v>0</v>
      </c>
      <c r="BW73" s="472">
        <f t="shared" si="30"/>
        <v>0</v>
      </c>
      <c r="BX73" s="472">
        <f t="shared" si="30"/>
        <v>0</v>
      </c>
      <c r="BY73" s="472">
        <f t="shared" si="30"/>
        <v>0</v>
      </c>
      <c r="BZ73" s="472">
        <f t="shared" si="30"/>
        <v>0</v>
      </c>
      <c r="CA73" s="472">
        <f t="shared" si="30"/>
        <v>0</v>
      </c>
      <c r="CB73" s="472">
        <f t="shared" si="30"/>
        <v>0</v>
      </c>
      <c r="CC73" s="472">
        <f t="shared" si="30"/>
        <v>0</v>
      </c>
      <c r="CD73" s="472">
        <f t="shared" si="30"/>
        <v>0</v>
      </c>
      <c r="CE73" s="472">
        <f t="shared" si="30"/>
        <v>0</v>
      </c>
      <c r="CF73" s="472">
        <f t="shared" si="30"/>
        <v>0</v>
      </c>
      <c r="CG73" s="472">
        <f t="shared" si="30"/>
        <v>0</v>
      </c>
      <c r="CH73" s="472">
        <f t="shared" si="30"/>
        <v>0</v>
      </c>
      <c r="CI73" s="472">
        <f t="shared" si="30"/>
        <v>0</v>
      </c>
      <c r="CJ73" s="472">
        <f t="shared" si="30"/>
        <v>0</v>
      </c>
      <c r="CK73" s="472">
        <f t="shared" si="30"/>
        <v>0</v>
      </c>
      <c r="CL73" s="472">
        <f t="shared" si="30"/>
        <v>0</v>
      </c>
      <c r="CM73" s="472">
        <f t="shared" si="30"/>
        <v>0</v>
      </c>
      <c r="CN73" s="472">
        <f t="shared" si="30"/>
        <v>0</v>
      </c>
      <c r="CO73" s="472">
        <f t="shared" si="30"/>
        <v>0</v>
      </c>
      <c r="CP73" s="472">
        <f t="shared" si="30"/>
        <v>0</v>
      </c>
      <c r="CQ73" s="472">
        <f t="shared" si="30"/>
        <v>0</v>
      </c>
      <c r="CR73" s="472">
        <f t="shared" si="30"/>
        <v>0</v>
      </c>
      <c r="CS73" s="472">
        <f t="shared" si="30"/>
        <v>0</v>
      </c>
      <c r="CT73" s="472">
        <f t="shared" si="30"/>
        <v>0</v>
      </c>
      <c r="CU73" s="472">
        <f t="shared" si="30"/>
        <v>0</v>
      </c>
      <c r="CV73" s="472">
        <f t="shared" si="30"/>
        <v>0</v>
      </c>
      <c r="CW73" s="472">
        <f t="shared" si="30"/>
        <v>0</v>
      </c>
      <c r="CX73" s="472">
        <f t="shared" si="30"/>
        <v>0</v>
      </c>
      <c r="CY73" s="472">
        <f t="shared" si="30"/>
        <v>0</v>
      </c>
      <c r="CZ73" s="472">
        <f t="shared" si="30"/>
        <v>0</v>
      </c>
      <c r="DA73" s="472">
        <f t="shared" si="30"/>
        <v>0</v>
      </c>
      <c r="DB73" s="472">
        <f t="shared" si="30"/>
        <v>0</v>
      </c>
      <c r="DC73" s="472">
        <f t="shared" ref="DC73:DF73" si="31">SUM(DC41:DC68)</f>
        <v>0</v>
      </c>
      <c r="DD73" s="472">
        <f t="shared" si="31"/>
        <v>0</v>
      </c>
      <c r="DE73" s="472">
        <f t="shared" si="31"/>
        <v>0</v>
      </c>
      <c r="DF73" s="472">
        <f t="shared" si="31"/>
        <v>0</v>
      </c>
      <c r="DG73" s="472">
        <f t="shared" si="30"/>
        <v>0</v>
      </c>
      <c r="DH73" s="472">
        <f t="shared" si="30"/>
        <v>0</v>
      </c>
      <c r="DI73" s="472">
        <f t="shared" si="30"/>
        <v>0</v>
      </c>
      <c r="DJ73" s="472">
        <f t="shared" si="30"/>
        <v>0</v>
      </c>
      <c r="DK73" s="472">
        <f t="shared" si="30"/>
        <v>0</v>
      </c>
      <c r="DL73" s="472">
        <f t="shared" si="30"/>
        <v>0</v>
      </c>
      <c r="DM73" s="472">
        <f t="shared" si="30"/>
        <v>0</v>
      </c>
      <c r="DN73" s="472">
        <f t="shared" si="30"/>
        <v>0</v>
      </c>
      <c r="DO73" s="472">
        <f t="shared" ref="DO73:DQ73" si="32">SUM(DO41:DO68)</f>
        <v>0</v>
      </c>
      <c r="DP73" s="472">
        <f t="shared" si="32"/>
        <v>0</v>
      </c>
      <c r="DQ73" s="472">
        <f t="shared" si="32"/>
        <v>0</v>
      </c>
      <c r="DR73" s="472">
        <f t="shared" si="30"/>
        <v>0</v>
      </c>
      <c r="DS73" s="472">
        <f t="shared" si="30"/>
        <v>0</v>
      </c>
      <c r="DT73" s="472">
        <f t="shared" si="30"/>
        <v>0</v>
      </c>
      <c r="DU73" s="472">
        <f t="shared" si="30"/>
        <v>0</v>
      </c>
      <c r="DV73" s="472">
        <f t="shared" ref="DV73" si="33">SUM(DV41:DV68)</f>
        <v>0</v>
      </c>
      <c r="DW73" s="472">
        <f t="shared" ref="DW73" si="34">SUM(DW41:DW68)</f>
        <v>0</v>
      </c>
      <c r="DX73" s="472">
        <f t="shared" si="30"/>
        <v>0</v>
      </c>
      <c r="DY73" s="472">
        <f t="shared" si="30"/>
        <v>0</v>
      </c>
      <c r="DZ73" s="472">
        <f t="shared" si="30"/>
        <v>0</v>
      </c>
      <c r="EA73" s="472">
        <f t="shared" si="30"/>
        <v>0</v>
      </c>
      <c r="EB73" s="472">
        <f t="shared" ref="EB73:EC73" si="35">SUM(EB41:EB68)</f>
        <v>0</v>
      </c>
      <c r="EC73" s="472">
        <f t="shared" si="35"/>
        <v>0</v>
      </c>
      <c r="ED73" s="472">
        <f t="shared" si="30"/>
        <v>0</v>
      </c>
      <c r="EE73" s="472">
        <f t="shared" si="30"/>
        <v>0</v>
      </c>
      <c r="EF73" s="472">
        <f t="shared" si="30"/>
        <v>0</v>
      </c>
      <c r="EG73" s="472">
        <f t="shared" si="30"/>
        <v>0</v>
      </c>
      <c r="EH73" s="472">
        <f t="shared" si="30"/>
        <v>0</v>
      </c>
      <c r="EI73" s="472">
        <f t="shared" si="30"/>
        <v>0</v>
      </c>
      <c r="EJ73" s="61"/>
      <c r="EK73" s="61"/>
      <c r="EO73" s="301"/>
    </row>
    <row r="74" spans="2:150" s="53" customFormat="1">
      <c r="B74" s="465"/>
      <c r="C74" s="466" t="s">
        <v>325</v>
      </c>
      <c r="D74" s="467">
        <f>SUM(D36:D40)</f>
        <v>0</v>
      </c>
      <c r="E74" s="467">
        <f t="shared" ref="E74:BP74" si="36">SUM(E36:E40)</f>
        <v>0</v>
      </c>
      <c r="F74" s="467">
        <f t="shared" si="36"/>
        <v>0</v>
      </c>
      <c r="G74" s="467">
        <f t="shared" si="36"/>
        <v>0</v>
      </c>
      <c r="H74" s="467">
        <f t="shared" si="36"/>
        <v>0</v>
      </c>
      <c r="I74" s="467">
        <f t="shared" si="36"/>
        <v>0</v>
      </c>
      <c r="J74" s="467">
        <f t="shared" si="36"/>
        <v>0</v>
      </c>
      <c r="K74" s="467">
        <f t="shared" si="36"/>
        <v>0</v>
      </c>
      <c r="L74" s="467">
        <f t="shared" si="36"/>
        <v>0</v>
      </c>
      <c r="M74" s="467">
        <f t="shared" si="36"/>
        <v>0</v>
      </c>
      <c r="N74" s="467">
        <f t="shared" si="36"/>
        <v>0</v>
      </c>
      <c r="O74" s="467">
        <f t="shared" si="36"/>
        <v>0</v>
      </c>
      <c r="P74" s="467">
        <f t="shared" si="36"/>
        <v>0</v>
      </c>
      <c r="Q74" s="467">
        <f t="shared" si="36"/>
        <v>0</v>
      </c>
      <c r="R74" s="467">
        <f t="shared" si="36"/>
        <v>0</v>
      </c>
      <c r="S74" s="467">
        <f t="shared" si="36"/>
        <v>0</v>
      </c>
      <c r="T74" s="467">
        <f t="shared" si="36"/>
        <v>0</v>
      </c>
      <c r="U74" s="467">
        <f t="shared" si="36"/>
        <v>0</v>
      </c>
      <c r="V74" s="467">
        <f t="shared" si="36"/>
        <v>0</v>
      </c>
      <c r="W74" s="467">
        <f t="shared" si="36"/>
        <v>0</v>
      </c>
      <c r="X74" s="467">
        <f t="shared" si="36"/>
        <v>0</v>
      </c>
      <c r="Y74" s="467">
        <f t="shared" si="36"/>
        <v>0</v>
      </c>
      <c r="Z74" s="467">
        <f t="shared" si="36"/>
        <v>0</v>
      </c>
      <c r="AA74" s="467">
        <f t="shared" si="36"/>
        <v>0</v>
      </c>
      <c r="AB74" s="467">
        <f t="shared" si="36"/>
        <v>0</v>
      </c>
      <c r="AC74" s="467">
        <f t="shared" si="36"/>
        <v>0</v>
      </c>
      <c r="AD74" s="467">
        <f t="shared" si="36"/>
        <v>0</v>
      </c>
      <c r="AE74" s="467">
        <f t="shared" si="36"/>
        <v>0</v>
      </c>
      <c r="AF74" s="467">
        <f t="shared" si="36"/>
        <v>0</v>
      </c>
      <c r="AG74" s="467">
        <f t="shared" si="36"/>
        <v>0</v>
      </c>
      <c r="AH74" s="467">
        <f t="shared" si="36"/>
        <v>0</v>
      </c>
      <c r="AI74" s="467">
        <f t="shared" si="36"/>
        <v>0</v>
      </c>
      <c r="AJ74" s="467">
        <f t="shared" si="36"/>
        <v>0</v>
      </c>
      <c r="AK74" s="467">
        <f t="shared" si="36"/>
        <v>0</v>
      </c>
      <c r="AL74" s="467">
        <f t="shared" si="36"/>
        <v>0</v>
      </c>
      <c r="AM74" s="467">
        <f t="shared" si="36"/>
        <v>0</v>
      </c>
      <c r="AN74" s="467">
        <f t="shared" si="36"/>
        <v>0</v>
      </c>
      <c r="AO74" s="467">
        <f t="shared" si="36"/>
        <v>0</v>
      </c>
      <c r="AP74" s="467">
        <f t="shared" si="36"/>
        <v>0</v>
      </c>
      <c r="AQ74" s="467">
        <f t="shared" si="36"/>
        <v>0</v>
      </c>
      <c r="AR74" s="467">
        <f t="shared" si="36"/>
        <v>0</v>
      </c>
      <c r="AS74" s="467">
        <f t="shared" si="36"/>
        <v>0</v>
      </c>
      <c r="AT74" s="467">
        <f t="shared" si="36"/>
        <v>0</v>
      </c>
      <c r="AU74" s="467">
        <f t="shared" si="36"/>
        <v>0</v>
      </c>
      <c r="AV74" s="467">
        <f t="shared" si="36"/>
        <v>0</v>
      </c>
      <c r="AW74" s="467">
        <f t="shared" si="36"/>
        <v>0</v>
      </c>
      <c r="AX74" s="467">
        <f t="shared" si="36"/>
        <v>0</v>
      </c>
      <c r="AY74" s="467">
        <f t="shared" si="36"/>
        <v>0</v>
      </c>
      <c r="AZ74" s="467">
        <f t="shared" si="36"/>
        <v>0</v>
      </c>
      <c r="BA74" s="467">
        <f t="shared" si="36"/>
        <v>0</v>
      </c>
      <c r="BB74" s="467">
        <f t="shared" si="36"/>
        <v>0</v>
      </c>
      <c r="BC74" s="467">
        <f t="shared" si="36"/>
        <v>0</v>
      </c>
      <c r="BD74" s="467">
        <f t="shared" si="36"/>
        <v>0</v>
      </c>
      <c r="BE74" s="467">
        <f t="shared" si="36"/>
        <v>0</v>
      </c>
      <c r="BF74" s="467">
        <f t="shared" si="36"/>
        <v>0</v>
      </c>
      <c r="BG74" s="467">
        <f t="shared" si="36"/>
        <v>0</v>
      </c>
      <c r="BH74" s="467">
        <f t="shared" si="36"/>
        <v>0</v>
      </c>
      <c r="BI74" s="467">
        <f t="shared" si="36"/>
        <v>0</v>
      </c>
      <c r="BJ74" s="467">
        <f t="shared" si="36"/>
        <v>0</v>
      </c>
      <c r="BK74" s="467">
        <f t="shared" si="36"/>
        <v>0</v>
      </c>
      <c r="BL74" s="467">
        <f t="shared" si="36"/>
        <v>0</v>
      </c>
      <c r="BM74" s="467">
        <f t="shared" si="36"/>
        <v>0</v>
      </c>
      <c r="BN74" s="467">
        <f t="shared" si="36"/>
        <v>0</v>
      </c>
      <c r="BO74" s="467">
        <f t="shared" si="36"/>
        <v>0</v>
      </c>
      <c r="BP74" s="467">
        <f t="shared" si="36"/>
        <v>0</v>
      </c>
      <c r="BQ74" s="467">
        <f t="shared" ref="BQ74:EI74" si="37">SUM(BQ36:BQ40)</f>
        <v>0</v>
      </c>
      <c r="BR74" s="467">
        <f t="shared" si="37"/>
        <v>0</v>
      </c>
      <c r="BS74" s="467">
        <f t="shared" si="37"/>
        <v>0</v>
      </c>
      <c r="BT74" s="467">
        <f t="shared" si="37"/>
        <v>0</v>
      </c>
      <c r="BU74" s="467">
        <f t="shared" si="37"/>
        <v>0</v>
      </c>
      <c r="BV74" s="467">
        <f t="shared" si="37"/>
        <v>0</v>
      </c>
      <c r="BW74" s="467">
        <f t="shared" si="37"/>
        <v>0</v>
      </c>
      <c r="BX74" s="467">
        <f t="shared" si="37"/>
        <v>0</v>
      </c>
      <c r="BY74" s="467">
        <f t="shared" si="37"/>
        <v>0</v>
      </c>
      <c r="BZ74" s="467">
        <f t="shared" si="37"/>
        <v>0</v>
      </c>
      <c r="CA74" s="467">
        <f t="shared" si="37"/>
        <v>0</v>
      </c>
      <c r="CB74" s="467">
        <f t="shared" si="37"/>
        <v>0</v>
      </c>
      <c r="CC74" s="467">
        <f t="shared" si="37"/>
        <v>0</v>
      </c>
      <c r="CD74" s="467">
        <f t="shared" si="37"/>
        <v>0</v>
      </c>
      <c r="CE74" s="467">
        <f t="shared" si="37"/>
        <v>0</v>
      </c>
      <c r="CF74" s="467">
        <f t="shared" si="37"/>
        <v>0</v>
      </c>
      <c r="CG74" s="467">
        <f t="shared" si="37"/>
        <v>0</v>
      </c>
      <c r="CH74" s="467">
        <f t="shared" si="37"/>
        <v>0</v>
      </c>
      <c r="CI74" s="467">
        <f t="shared" si="37"/>
        <v>0</v>
      </c>
      <c r="CJ74" s="467">
        <f t="shared" si="37"/>
        <v>0</v>
      </c>
      <c r="CK74" s="467">
        <f t="shared" si="37"/>
        <v>0</v>
      </c>
      <c r="CL74" s="467">
        <f t="shared" si="37"/>
        <v>0</v>
      </c>
      <c r="CM74" s="467">
        <f t="shared" si="37"/>
        <v>0</v>
      </c>
      <c r="CN74" s="467">
        <f t="shared" si="37"/>
        <v>0</v>
      </c>
      <c r="CO74" s="467">
        <f t="shared" si="37"/>
        <v>0</v>
      </c>
      <c r="CP74" s="467">
        <f t="shared" si="37"/>
        <v>0</v>
      </c>
      <c r="CQ74" s="467">
        <f t="shared" si="37"/>
        <v>0</v>
      </c>
      <c r="CR74" s="467">
        <f t="shared" si="37"/>
        <v>0</v>
      </c>
      <c r="CS74" s="467">
        <f t="shared" si="37"/>
        <v>0</v>
      </c>
      <c r="CT74" s="467">
        <f t="shared" si="37"/>
        <v>0</v>
      </c>
      <c r="CU74" s="467">
        <f t="shared" si="37"/>
        <v>0</v>
      </c>
      <c r="CV74" s="467">
        <f t="shared" si="37"/>
        <v>0</v>
      </c>
      <c r="CW74" s="467">
        <f t="shared" si="37"/>
        <v>0</v>
      </c>
      <c r="CX74" s="467">
        <f t="shared" si="37"/>
        <v>0</v>
      </c>
      <c r="CY74" s="467">
        <f t="shared" si="37"/>
        <v>0</v>
      </c>
      <c r="CZ74" s="467">
        <f t="shared" si="37"/>
        <v>0</v>
      </c>
      <c r="DA74" s="467">
        <f t="shared" si="37"/>
        <v>0</v>
      </c>
      <c r="DB74" s="467">
        <f t="shared" si="37"/>
        <v>0</v>
      </c>
      <c r="DC74" s="467">
        <f t="shared" ref="DC74:DF74" si="38">SUM(DC36:DC40)</f>
        <v>0</v>
      </c>
      <c r="DD74" s="467">
        <f t="shared" si="38"/>
        <v>0</v>
      </c>
      <c r="DE74" s="467">
        <f t="shared" si="38"/>
        <v>0</v>
      </c>
      <c r="DF74" s="467">
        <f t="shared" si="38"/>
        <v>0</v>
      </c>
      <c r="DG74" s="467">
        <f t="shared" si="37"/>
        <v>0</v>
      </c>
      <c r="DH74" s="467">
        <f t="shared" si="37"/>
        <v>0</v>
      </c>
      <c r="DI74" s="467">
        <f t="shared" si="37"/>
        <v>0</v>
      </c>
      <c r="DJ74" s="467">
        <f t="shared" si="37"/>
        <v>0</v>
      </c>
      <c r="DK74" s="467">
        <f t="shared" si="37"/>
        <v>0</v>
      </c>
      <c r="DL74" s="467">
        <f t="shared" si="37"/>
        <v>0</v>
      </c>
      <c r="DM74" s="467">
        <f t="shared" si="37"/>
        <v>0</v>
      </c>
      <c r="DN74" s="467">
        <f t="shared" si="37"/>
        <v>0</v>
      </c>
      <c r="DO74" s="467">
        <f t="shared" ref="DO74:DQ74" si="39">SUM(DO36:DO40)</f>
        <v>0</v>
      </c>
      <c r="DP74" s="467">
        <f t="shared" si="39"/>
        <v>0</v>
      </c>
      <c r="DQ74" s="467">
        <f t="shared" si="39"/>
        <v>0</v>
      </c>
      <c r="DR74" s="467">
        <f t="shared" si="37"/>
        <v>0</v>
      </c>
      <c r="DS74" s="467">
        <f t="shared" si="37"/>
        <v>0</v>
      </c>
      <c r="DT74" s="467">
        <f t="shared" si="37"/>
        <v>0</v>
      </c>
      <c r="DU74" s="467">
        <f t="shared" si="37"/>
        <v>0</v>
      </c>
      <c r="DV74" s="467">
        <f t="shared" ref="DV74" si="40">SUM(DV36:DV40)</f>
        <v>0</v>
      </c>
      <c r="DW74" s="467">
        <f t="shared" ref="DW74" si="41">SUM(DW36:DW40)</f>
        <v>0</v>
      </c>
      <c r="DX74" s="467">
        <f t="shared" si="37"/>
        <v>0</v>
      </c>
      <c r="DY74" s="467">
        <f t="shared" si="37"/>
        <v>0</v>
      </c>
      <c r="DZ74" s="467">
        <f t="shared" si="37"/>
        <v>0</v>
      </c>
      <c r="EA74" s="467">
        <f t="shared" si="37"/>
        <v>0</v>
      </c>
      <c r="EB74" s="467">
        <f t="shared" ref="EB74:EC74" si="42">SUM(EB36:EB40)</f>
        <v>0</v>
      </c>
      <c r="EC74" s="467">
        <f t="shared" si="42"/>
        <v>0</v>
      </c>
      <c r="ED74" s="467">
        <f t="shared" si="37"/>
        <v>0</v>
      </c>
      <c r="EE74" s="467">
        <f t="shared" si="37"/>
        <v>0</v>
      </c>
      <c r="EF74" s="467">
        <f t="shared" si="37"/>
        <v>0</v>
      </c>
      <c r="EG74" s="467">
        <f t="shared" si="37"/>
        <v>0</v>
      </c>
      <c r="EH74" s="467">
        <f t="shared" si="37"/>
        <v>0</v>
      </c>
      <c r="EI74" s="467">
        <f t="shared" si="37"/>
        <v>0</v>
      </c>
      <c r="EJ74" s="61"/>
      <c r="EK74" s="61"/>
      <c r="EO74" s="301"/>
    </row>
    <row r="75" spans="2:150" s="53" customFormat="1">
      <c r="B75" s="809" t="s">
        <v>156</v>
      </c>
      <c r="C75" s="810"/>
      <c r="D75" s="256">
        <f>D70*D76</f>
        <v>0</v>
      </c>
      <c r="E75" s="256">
        <f t="shared" ref="E75:CA75" si="43">E70*E76</f>
        <v>0</v>
      </c>
      <c r="F75" s="256">
        <f t="shared" si="43"/>
        <v>0</v>
      </c>
      <c r="G75" s="256">
        <f t="shared" si="43"/>
        <v>0</v>
      </c>
      <c r="H75" s="256">
        <f t="shared" si="43"/>
        <v>0</v>
      </c>
      <c r="I75" s="256">
        <f t="shared" si="43"/>
        <v>0</v>
      </c>
      <c r="J75" s="256">
        <f t="shared" ref="J75:Q75" si="44">J70*J76</f>
        <v>0</v>
      </c>
      <c r="K75" s="256">
        <f t="shared" si="44"/>
        <v>0</v>
      </c>
      <c r="L75" s="256">
        <f t="shared" si="44"/>
        <v>0</v>
      </c>
      <c r="M75" s="256">
        <f t="shared" si="44"/>
        <v>0</v>
      </c>
      <c r="N75" s="256">
        <f t="shared" si="44"/>
        <v>0</v>
      </c>
      <c r="O75" s="256">
        <f t="shared" si="44"/>
        <v>0</v>
      </c>
      <c r="P75" s="256">
        <f t="shared" si="44"/>
        <v>0</v>
      </c>
      <c r="Q75" s="256">
        <f t="shared" si="44"/>
        <v>0</v>
      </c>
      <c r="R75" s="256">
        <f t="shared" si="43"/>
        <v>0</v>
      </c>
      <c r="S75" s="256">
        <f t="shared" si="43"/>
        <v>0</v>
      </c>
      <c r="T75" s="256">
        <f t="shared" si="43"/>
        <v>0</v>
      </c>
      <c r="U75" s="256">
        <f t="shared" si="43"/>
        <v>0</v>
      </c>
      <c r="V75" s="256">
        <f t="shared" si="43"/>
        <v>0</v>
      </c>
      <c r="W75" s="256">
        <f t="shared" si="43"/>
        <v>0</v>
      </c>
      <c r="X75" s="256">
        <f t="shared" si="43"/>
        <v>0</v>
      </c>
      <c r="Y75" s="256">
        <f>Y70*Y76</f>
        <v>0</v>
      </c>
      <c r="Z75" s="256">
        <f>Z70*Z76</f>
        <v>0</v>
      </c>
      <c r="AA75" s="256">
        <f>AA70*AA76</f>
        <v>0</v>
      </c>
      <c r="AB75" s="256">
        <f t="shared" si="43"/>
        <v>0</v>
      </c>
      <c r="AC75" s="256">
        <f t="shared" si="43"/>
        <v>0</v>
      </c>
      <c r="AD75" s="256">
        <f t="shared" si="43"/>
        <v>0</v>
      </c>
      <c r="AE75" s="256">
        <f t="shared" si="43"/>
        <v>0</v>
      </c>
      <c r="AF75" s="256">
        <f t="shared" si="43"/>
        <v>0</v>
      </c>
      <c r="AG75" s="256">
        <f t="shared" si="43"/>
        <v>0</v>
      </c>
      <c r="AH75" s="256">
        <f t="shared" si="43"/>
        <v>0</v>
      </c>
      <c r="AI75" s="256">
        <f t="shared" si="43"/>
        <v>0</v>
      </c>
      <c r="AJ75" s="256">
        <f t="shared" si="43"/>
        <v>0</v>
      </c>
      <c r="AK75" s="256">
        <f t="shared" si="43"/>
        <v>0</v>
      </c>
      <c r="AL75" s="256">
        <f t="shared" si="43"/>
        <v>0</v>
      </c>
      <c r="AM75" s="256">
        <f t="shared" si="43"/>
        <v>0</v>
      </c>
      <c r="AN75" s="256">
        <f t="shared" si="43"/>
        <v>72</v>
      </c>
      <c r="AO75" s="256">
        <f t="shared" si="43"/>
        <v>0</v>
      </c>
      <c r="AP75" s="256">
        <f t="shared" si="43"/>
        <v>0</v>
      </c>
      <c r="AQ75" s="256">
        <f t="shared" si="43"/>
        <v>0</v>
      </c>
      <c r="AR75" s="256">
        <f t="shared" si="43"/>
        <v>0</v>
      </c>
      <c r="AS75" s="256">
        <f t="shared" si="43"/>
        <v>0</v>
      </c>
      <c r="AT75" s="256">
        <f t="shared" ref="AT75" si="45">AT70*AT76</f>
        <v>65</v>
      </c>
      <c r="AU75" s="256">
        <f t="shared" si="43"/>
        <v>255</v>
      </c>
      <c r="AV75" s="256">
        <f t="shared" si="43"/>
        <v>0</v>
      </c>
      <c r="AW75" s="256">
        <f t="shared" si="43"/>
        <v>0</v>
      </c>
      <c r="AX75" s="256">
        <f t="shared" si="43"/>
        <v>0</v>
      </c>
      <c r="AY75" s="256">
        <f t="shared" si="43"/>
        <v>0</v>
      </c>
      <c r="AZ75" s="256">
        <f t="shared" si="43"/>
        <v>0</v>
      </c>
      <c r="BA75" s="256">
        <f t="shared" si="43"/>
        <v>0</v>
      </c>
      <c r="BB75" s="256">
        <f t="shared" si="43"/>
        <v>0</v>
      </c>
      <c r="BC75" s="256">
        <f t="shared" si="43"/>
        <v>0</v>
      </c>
      <c r="BD75" s="256">
        <f t="shared" si="43"/>
        <v>0</v>
      </c>
      <c r="BE75" s="256">
        <f t="shared" si="43"/>
        <v>0</v>
      </c>
      <c r="BF75" s="256">
        <f t="shared" si="43"/>
        <v>0</v>
      </c>
      <c r="BG75" s="256">
        <f t="shared" si="43"/>
        <v>0</v>
      </c>
      <c r="BH75" s="256">
        <f t="shared" si="43"/>
        <v>0</v>
      </c>
      <c r="BI75" s="256">
        <f t="shared" si="43"/>
        <v>0</v>
      </c>
      <c r="BJ75" s="256">
        <f t="shared" si="43"/>
        <v>0</v>
      </c>
      <c r="BK75" s="256">
        <f t="shared" ref="BK75" si="46">BK70*BK76</f>
        <v>0</v>
      </c>
      <c r="BL75" s="256">
        <f t="shared" si="43"/>
        <v>0</v>
      </c>
      <c r="BM75" s="256">
        <f t="shared" si="43"/>
        <v>0</v>
      </c>
      <c r="BN75" s="256">
        <f t="shared" si="43"/>
        <v>0</v>
      </c>
      <c r="BO75" s="256">
        <f t="shared" si="43"/>
        <v>0</v>
      </c>
      <c r="BP75" s="256">
        <f t="shared" si="43"/>
        <v>0</v>
      </c>
      <c r="BQ75" s="256">
        <f t="shared" si="43"/>
        <v>0</v>
      </c>
      <c r="BR75" s="256">
        <f t="shared" si="43"/>
        <v>0</v>
      </c>
      <c r="BS75" s="256">
        <f t="shared" si="43"/>
        <v>0</v>
      </c>
      <c r="BT75" s="256">
        <f t="shared" si="43"/>
        <v>0</v>
      </c>
      <c r="BU75" s="256">
        <f t="shared" si="43"/>
        <v>0</v>
      </c>
      <c r="BV75" s="256">
        <f t="shared" si="43"/>
        <v>0</v>
      </c>
      <c r="BW75" s="256">
        <f t="shared" si="43"/>
        <v>0</v>
      </c>
      <c r="BX75" s="256">
        <f t="shared" si="43"/>
        <v>0</v>
      </c>
      <c r="BY75" s="256">
        <f t="shared" si="43"/>
        <v>0</v>
      </c>
      <c r="BZ75" s="256">
        <f t="shared" si="43"/>
        <v>0</v>
      </c>
      <c r="CA75" s="256">
        <f t="shared" si="43"/>
        <v>0</v>
      </c>
      <c r="CB75" s="256">
        <f t="shared" ref="CB75:EH75" si="47">CB70*CB76</f>
        <v>0</v>
      </c>
      <c r="CC75" s="256">
        <f t="shared" si="47"/>
        <v>0</v>
      </c>
      <c r="CD75" s="256">
        <f t="shared" si="47"/>
        <v>0</v>
      </c>
      <c r="CE75" s="256">
        <f t="shared" si="47"/>
        <v>0</v>
      </c>
      <c r="CF75" s="256">
        <f t="shared" si="47"/>
        <v>0</v>
      </c>
      <c r="CG75" s="256">
        <f t="shared" si="47"/>
        <v>0</v>
      </c>
      <c r="CH75" s="256">
        <f t="shared" si="47"/>
        <v>0</v>
      </c>
      <c r="CI75" s="256">
        <f t="shared" si="47"/>
        <v>0</v>
      </c>
      <c r="CJ75" s="256">
        <f t="shared" si="47"/>
        <v>0</v>
      </c>
      <c r="CK75" s="256">
        <f t="shared" si="47"/>
        <v>80</v>
      </c>
      <c r="CL75" s="256">
        <f t="shared" si="47"/>
        <v>0</v>
      </c>
      <c r="CM75" s="256">
        <f t="shared" si="47"/>
        <v>0</v>
      </c>
      <c r="CN75" s="256">
        <f t="shared" si="47"/>
        <v>0</v>
      </c>
      <c r="CO75" s="256">
        <f t="shared" si="47"/>
        <v>0</v>
      </c>
      <c r="CP75" s="256">
        <f t="shared" si="47"/>
        <v>0</v>
      </c>
      <c r="CQ75" s="256">
        <f t="shared" si="47"/>
        <v>0</v>
      </c>
      <c r="CR75" s="256">
        <f t="shared" si="47"/>
        <v>0</v>
      </c>
      <c r="CS75" s="256">
        <f t="shared" si="47"/>
        <v>0</v>
      </c>
      <c r="CT75" s="256">
        <f t="shared" si="47"/>
        <v>0</v>
      </c>
      <c r="CU75" s="256">
        <f t="shared" si="47"/>
        <v>0</v>
      </c>
      <c r="CV75" s="256">
        <f t="shared" si="47"/>
        <v>0</v>
      </c>
      <c r="CW75" s="256">
        <f t="shared" si="47"/>
        <v>0</v>
      </c>
      <c r="CX75" s="256">
        <f t="shared" si="47"/>
        <v>0</v>
      </c>
      <c r="CY75" s="256">
        <f t="shared" si="47"/>
        <v>0</v>
      </c>
      <c r="CZ75" s="256">
        <f t="shared" si="47"/>
        <v>0</v>
      </c>
      <c r="DA75" s="256">
        <f t="shared" si="47"/>
        <v>0</v>
      </c>
      <c r="DB75" s="256">
        <f t="shared" si="47"/>
        <v>0</v>
      </c>
      <c r="DC75" s="256">
        <f t="shared" ref="DC75:DF75" si="48">DC70*DC76</f>
        <v>0</v>
      </c>
      <c r="DD75" s="256">
        <f t="shared" si="48"/>
        <v>0</v>
      </c>
      <c r="DE75" s="256">
        <f t="shared" si="48"/>
        <v>0</v>
      </c>
      <c r="DF75" s="256">
        <f t="shared" si="48"/>
        <v>0</v>
      </c>
      <c r="DG75" s="256">
        <f t="shared" si="47"/>
        <v>0</v>
      </c>
      <c r="DH75" s="256">
        <f t="shared" si="47"/>
        <v>0</v>
      </c>
      <c r="DI75" s="256">
        <f t="shared" ref="DI75:DQ75" si="49">DI70*DI76</f>
        <v>0</v>
      </c>
      <c r="DJ75" s="256">
        <f t="shared" si="49"/>
        <v>0</v>
      </c>
      <c r="DK75" s="256">
        <f t="shared" si="49"/>
        <v>0</v>
      </c>
      <c r="DL75" s="256">
        <f t="shared" si="49"/>
        <v>0</v>
      </c>
      <c r="DM75" s="256">
        <f t="shared" si="49"/>
        <v>0</v>
      </c>
      <c r="DN75" s="256">
        <f t="shared" si="49"/>
        <v>0</v>
      </c>
      <c r="DO75" s="256">
        <f t="shared" si="49"/>
        <v>0</v>
      </c>
      <c r="DP75" s="256">
        <f t="shared" si="49"/>
        <v>0</v>
      </c>
      <c r="DQ75" s="256">
        <f t="shared" si="49"/>
        <v>0</v>
      </c>
      <c r="DR75" s="256">
        <f t="shared" si="47"/>
        <v>0</v>
      </c>
      <c r="DS75" s="256">
        <f>DS70*DS76</f>
        <v>0</v>
      </c>
      <c r="DT75" s="256">
        <f>DT70*DT76</f>
        <v>0</v>
      </c>
      <c r="DU75" s="256">
        <f>DU70*DU76</f>
        <v>0</v>
      </c>
      <c r="DV75" s="256">
        <f>DV70*DV76</f>
        <v>0</v>
      </c>
      <c r="DW75" s="256">
        <f>DW70*DW76</f>
        <v>0</v>
      </c>
      <c r="DX75" s="256">
        <f t="shared" si="47"/>
        <v>0</v>
      </c>
      <c r="DY75" s="256">
        <f t="shared" si="47"/>
        <v>0</v>
      </c>
      <c r="DZ75" s="256">
        <f t="shared" ref="DZ75:EA75" si="50">DZ70*DZ76</f>
        <v>0</v>
      </c>
      <c r="EA75" s="256">
        <f t="shared" si="50"/>
        <v>0</v>
      </c>
      <c r="EB75" s="256">
        <f t="shared" ref="EB75:EC75" si="51">EB70*EB76</f>
        <v>0</v>
      </c>
      <c r="EC75" s="256">
        <f t="shared" si="51"/>
        <v>0</v>
      </c>
      <c r="ED75" s="256">
        <f t="shared" si="47"/>
        <v>0</v>
      </c>
      <c r="EE75" s="256">
        <f t="shared" si="47"/>
        <v>0</v>
      </c>
      <c r="EF75" s="256">
        <f t="shared" ref="EF75:EG75" si="52">EF70*EF76</f>
        <v>0</v>
      </c>
      <c r="EG75" s="256">
        <f t="shared" si="52"/>
        <v>0</v>
      </c>
      <c r="EH75" s="256">
        <f t="shared" si="47"/>
        <v>0</v>
      </c>
      <c r="EI75" s="256">
        <f>SUM(D75:EH75)</f>
        <v>472</v>
      </c>
      <c r="EJ75" s="61"/>
      <c r="EK75" s="61"/>
    </row>
    <row r="76" spans="2:150" s="53" customFormat="1">
      <c r="B76" s="809" t="s">
        <v>259</v>
      </c>
      <c r="C76" s="810"/>
      <c r="D76" s="256">
        <v>12</v>
      </c>
      <c r="E76" s="256">
        <v>0.5</v>
      </c>
      <c r="F76" s="256">
        <v>0.5</v>
      </c>
      <c r="G76" s="256">
        <v>12</v>
      </c>
      <c r="H76" s="256">
        <v>0.5</v>
      </c>
      <c r="I76" s="256">
        <v>0.5</v>
      </c>
      <c r="J76" s="256">
        <v>3.6</v>
      </c>
      <c r="K76" s="256">
        <v>0.12</v>
      </c>
      <c r="L76" s="256">
        <v>0.12</v>
      </c>
      <c r="M76" s="256">
        <v>9.6</v>
      </c>
      <c r="N76" s="256">
        <v>0.4</v>
      </c>
      <c r="O76" s="256">
        <v>0.4</v>
      </c>
      <c r="P76" s="256">
        <v>12</v>
      </c>
      <c r="Q76" s="256">
        <v>1</v>
      </c>
      <c r="R76" s="256">
        <v>1</v>
      </c>
      <c r="S76" s="256">
        <v>12</v>
      </c>
      <c r="T76" s="256">
        <v>1</v>
      </c>
      <c r="U76" s="256">
        <v>1</v>
      </c>
      <c r="V76" s="256">
        <v>12</v>
      </c>
      <c r="W76" s="256">
        <v>1</v>
      </c>
      <c r="X76" s="256">
        <v>1</v>
      </c>
      <c r="Y76" s="256">
        <v>0.96</v>
      </c>
      <c r="Z76" s="256">
        <v>0.08</v>
      </c>
      <c r="AA76" s="256">
        <v>0.08</v>
      </c>
      <c r="AB76" s="256">
        <v>1.2</v>
      </c>
      <c r="AC76" s="256">
        <v>0.2</v>
      </c>
      <c r="AD76" s="256">
        <v>0.2</v>
      </c>
      <c r="AE76" s="256">
        <v>2.4</v>
      </c>
      <c r="AF76" s="256">
        <v>0.2</v>
      </c>
      <c r="AG76" s="256">
        <v>0.2</v>
      </c>
      <c r="AH76" s="256">
        <v>12</v>
      </c>
      <c r="AI76" s="256">
        <v>0.2</v>
      </c>
      <c r="AJ76" s="256">
        <v>0.2</v>
      </c>
      <c r="AK76" s="256">
        <v>12</v>
      </c>
      <c r="AL76" s="256">
        <v>0.4</v>
      </c>
      <c r="AM76" s="256">
        <v>0.4</v>
      </c>
      <c r="AN76" s="256">
        <v>12</v>
      </c>
      <c r="AO76" s="256">
        <v>1</v>
      </c>
      <c r="AP76" s="256">
        <v>1</v>
      </c>
      <c r="AQ76" s="256">
        <v>10</v>
      </c>
      <c r="AR76" s="256">
        <v>5</v>
      </c>
      <c r="AS76" s="256">
        <v>5</v>
      </c>
      <c r="AT76" s="256">
        <v>5</v>
      </c>
      <c r="AU76" s="256">
        <v>15</v>
      </c>
      <c r="AV76" s="256">
        <v>1.08</v>
      </c>
      <c r="AW76" s="256">
        <v>0.09</v>
      </c>
      <c r="AX76" s="256">
        <v>0.09</v>
      </c>
      <c r="AY76" s="256">
        <v>1.08</v>
      </c>
      <c r="AZ76" s="256">
        <v>0.09</v>
      </c>
      <c r="BA76" s="256">
        <v>0.09</v>
      </c>
      <c r="BB76" s="256">
        <v>12</v>
      </c>
      <c r="BC76" s="256">
        <v>0.2</v>
      </c>
      <c r="BD76" s="256">
        <v>0.2</v>
      </c>
      <c r="BE76" s="256">
        <v>12</v>
      </c>
      <c r="BF76" s="256">
        <v>1</v>
      </c>
      <c r="BG76" s="256">
        <v>1</v>
      </c>
      <c r="BH76" s="256">
        <v>10</v>
      </c>
      <c r="BI76" s="256">
        <v>5</v>
      </c>
      <c r="BJ76" s="256">
        <v>5</v>
      </c>
      <c r="BK76" s="256">
        <v>5</v>
      </c>
      <c r="BL76" s="256">
        <v>15</v>
      </c>
      <c r="BM76" s="256">
        <v>12</v>
      </c>
      <c r="BN76" s="256">
        <v>0.2</v>
      </c>
      <c r="BO76" s="256">
        <v>0.2</v>
      </c>
      <c r="BP76" s="256">
        <v>10.8</v>
      </c>
      <c r="BQ76" s="256">
        <v>0.18</v>
      </c>
      <c r="BR76" s="256">
        <v>0.18</v>
      </c>
      <c r="BS76" s="256">
        <v>1.8</v>
      </c>
      <c r="BT76" s="256">
        <v>0.18</v>
      </c>
      <c r="BU76" s="256">
        <v>0.18</v>
      </c>
      <c r="BV76" s="256">
        <v>1.8</v>
      </c>
      <c r="BW76" s="256">
        <v>0.18</v>
      </c>
      <c r="BX76" s="256">
        <v>0.18</v>
      </c>
      <c r="BY76" s="256">
        <v>1.8</v>
      </c>
      <c r="BZ76" s="256">
        <v>0.18</v>
      </c>
      <c r="CA76" s="256">
        <v>0.18</v>
      </c>
      <c r="CB76" s="256">
        <v>1.8</v>
      </c>
      <c r="CC76" s="256">
        <v>0.18</v>
      </c>
      <c r="CD76" s="256">
        <v>0.18</v>
      </c>
      <c r="CE76" s="256">
        <v>1</v>
      </c>
      <c r="CF76" s="256">
        <v>0.2</v>
      </c>
      <c r="CG76" s="256">
        <v>0.2</v>
      </c>
      <c r="CH76" s="256">
        <v>0.08</v>
      </c>
      <c r="CI76" s="256">
        <v>0.5</v>
      </c>
      <c r="CJ76" s="256">
        <v>0.5</v>
      </c>
      <c r="CK76" s="256">
        <v>1</v>
      </c>
      <c r="CL76" s="256">
        <v>1</v>
      </c>
      <c r="CM76" s="256">
        <v>5</v>
      </c>
      <c r="CN76" s="256">
        <v>1</v>
      </c>
      <c r="CO76" s="256">
        <v>5</v>
      </c>
      <c r="CP76" s="256">
        <v>0</v>
      </c>
      <c r="CQ76" s="256">
        <v>12</v>
      </c>
      <c r="CR76" s="256">
        <v>0.1</v>
      </c>
      <c r="CS76" s="256">
        <v>18</v>
      </c>
      <c r="CT76" s="256">
        <v>0.2</v>
      </c>
      <c r="CU76" s="256">
        <v>18</v>
      </c>
      <c r="CV76" s="256">
        <v>0.5</v>
      </c>
      <c r="CW76" s="256">
        <v>18</v>
      </c>
      <c r="CX76" s="256">
        <v>1</v>
      </c>
      <c r="CY76" s="256">
        <v>18</v>
      </c>
      <c r="CZ76" s="256">
        <v>1</v>
      </c>
      <c r="DA76" s="256">
        <v>18</v>
      </c>
      <c r="DB76" s="256">
        <v>1</v>
      </c>
      <c r="DC76" s="256"/>
      <c r="DD76" s="256"/>
      <c r="DE76" s="256"/>
      <c r="DF76" s="256"/>
      <c r="DG76" s="256">
        <v>20</v>
      </c>
      <c r="DH76" s="256">
        <v>5</v>
      </c>
      <c r="DI76" s="256">
        <v>16</v>
      </c>
      <c r="DJ76" s="256">
        <v>0.2</v>
      </c>
      <c r="DK76" s="256">
        <v>18</v>
      </c>
      <c r="DL76" s="256">
        <v>0.5</v>
      </c>
      <c r="DM76" s="256">
        <v>18</v>
      </c>
      <c r="DN76" s="256">
        <v>1</v>
      </c>
      <c r="DO76" s="256"/>
      <c r="DP76" s="256"/>
      <c r="DQ76" s="256"/>
      <c r="DR76" s="256">
        <v>15</v>
      </c>
      <c r="DS76" s="256">
        <f>0.08*12</f>
        <v>0.96</v>
      </c>
      <c r="DT76" s="256">
        <v>0.08</v>
      </c>
      <c r="DU76" s="256">
        <v>0.08</v>
      </c>
      <c r="DV76" s="256">
        <f>0.08*6</f>
        <v>0.48</v>
      </c>
      <c r="DW76" s="256">
        <f>0.08*6</f>
        <v>0.48</v>
      </c>
      <c r="DX76" s="256">
        <f>0.08*6</f>
        <v>0.48</v>
      </c>
      <c r="DY76" s="256">
        <f>0.08*6</f>
        <v>0.48</v>
      </c>
      <c r="DZ76" s="256">
        <f>0.08*12</f>
        <v>0.96</v>
      </c>
      <c r="EA76" s="256">
        <f>0.08*12</f>
        <v>0.96</v>
      </c>
      <c r="EB76" s="256">
        <f>0.08*6</f>
        <v>0.48</v>
      </c>
      <c r="EC76" s="256">
        <f>0.08*6</f>
        <v>0.48</v>
      </c>
      <c r="ED76" s="256">
        <v>0.2</v>
      </c>
      <c r="EE76" s="256">
        <v>0.2</v>
      </c>
      <c r="EF76" s="256">
        <v>0.2</v>
      </c>
      <c r="EG76" s="256">
        <v>0.2</v>
      </c>
      <c r="EH76" s="256">
        <v>1</v>
      </c>
      <c r="EI76" s="256">
        <v>0</v>
      </c>
      <c r="EJ76" s="61"/>
      <c r="EK76" s="61"/>
    </row>
    <row r="77" spans="2:150">
      <c r="CP77" s="66"/>
      <c r="CX77" s="66"/>
      <c r="CY77" s="66"/>
      <c r="CZ77" s="66"/>
      <c r="DA77" s="66"/>
      <c r="DB77" s="66"/>
      <c r="DC77" s="66"/>
      <c r="DD77" s="66"/>
      <c r="DE77" s="66"/>
      <c r="DF77" s="66"/>
      <c r="EH77" s="66"/>
      <c r="EI77" s="67"/>
    </row>
    <row r="78" spans="2:150">
      <c r="D78" s="792" t="s">
        <v>266</v>
      </c>
      <c r="E78" s="792"/>
      <c r="F78" s="792"/>
      <c r="G78" s="792"/>
      <c r="H78" s="792"/>
      <c r="I78" s="792"/>
      <c r="J78" s="792"/>
      <c r="K78" s="792"/>
      <c r="L78" s="792"/>
      <c r="M78" s="792"/>
      <c r="N78" s="792"/>
      <c r="O78" s="792"/>
      <c r="P78" s="792"/>
      <c r="Q78" s="792"/>
      <c r="R78" s="792"/>
      <c r="S78" s="792"/>
      <c r="T78" s="792"/>
      <c r="U78" s="792"/>
      <c r="V78" s="792"/>
      <c r="W78" s="792"/>
      <c r="X78" s="792"/>
      <c r="Y78" s="792"/>
      <c r="Z78" s="792"/>
      <c r="AA78" s="792"/>
      <c r="AB78" s="792"/>
      <c r="AC78" s="792"/>
      <c r="AD78" s="792"/>
      <c r="AE78" s="792"/>
      <c r="AF78" s="792"/>
      <c r="AG78" s="792"/>
      <c r="AH78" s="792"/>
      <c r="AI78" s="792"/>
      <c r="AJ78" s="792"/>
      <c r="AK78" s="792"/>
      <c r="AL78" s="792"/>
      <c r="AM78" s="792"/>
      <c r="AN78" s="792"/>
      <c r="AO78" s="792"/>
      <c r="AP78" s="792"/>
      <c r="AQ78" s="792"/>
      <c r="AR78" s="792"/>
      <c r="AS78" s="792"/>
      <c r="AT78" s="792"/>
      <c r="AU78" s="792"/>
      <c r="AV78" s="792" t="s">
        <v>267</v>
      </c>
      <c r="AW78" s="792"/>
      <c r="AX78" s="792"/>
      <c r="AY78" s="792"/>
      <c r="AZ78" s="792"/>
      <c r="BA78" s="792"/>
      <c r="BB78" s="792"/>
      <c r="BC78" s="792"/>
      <c r="BD78" s="792"/>
      <c r="BE78" s="792"/>
      <c r="BF78" s="792"/>
      <c r="BG78" s="792"/>
      <c r="BH78" s="792"/>
      <c r="BI78" s="792"/>
      <c r="BJ78" s="792"/>
      <c r="BK78" s="792"/>
      <c r="BL78" s="792"/>
      <c r="BM78" s="792"/>
      <c r="BN78" s="792"/>
      <c r="BO78" s="792"/>
      <c r="BP78" s="792"/>
      <c r="BQ78" s="792"/>
      <c r="BR78" s="792"/>
      <c r="BS78" s="792"/>
      <c r="BT78" s="792"/>
      <c r="BU78" s="792"/>
      <c r="BV78" s="792"/>
      <c r="BW78" s="792"/>
      <c r="BX78" s="792"/>
      <c r="BY78" s="792"/>
      <c r="BZ78" s="792"/>
      <c r="CA78" s="792"/>
      <c r="CB78" s="792"/>
      <c r="CC78" s="792"/>
      <c r="CD78" s="792"/>
      <c r="CE78" s="792" t="s">
        <v>268</v>
      </c>
      <c r="CF78" s="792"/>
      <c r="CG78" s="792"/>
      <c r="CH78" s="792"/>
      <c r="CI78" s="792"/>
      <c r="CJ78" s="792"/>
      <c r="CK78" s="792"/>
      <c r="CL78" s="792"/>
      <c r="CM78" s="792"/>
      <c r="CN78" s="792"/>
      <c r="CO78" s="792"/>
      <c r="CP78" s="792"/>
      <c r="CQ78" s="792"/>
      <c r="CR78" s="792"/>
      <c r="CS78" s="792"/>
      <c r="CT78" s="792"/>
      <c r="CU78" s="792"/>
      <c r="CV78" s="792"/>
      <c r="CW78" s="792"/>
      <c r="CX78" s="792"/>
      <c r="CY78" s="792"/>
      <c r="CZ78" s="792"/>
      <c r="DA78" s="792"/>
      <c r="DB78" s="792"/>
      <c r="DC78" s="792"/>
      <c r="DD78" s="792"/>
      <c r="DE78" s="792"/>
      <c r="DF78" s="792"/>
      <c r="DG78" s="792"/>
      <c r="DH78" s="792"/>
      <c r="DI78" s="792"/>
      <c r="DJ78" s="792"/>
      <c r="DK78" s="792"/>
      <c r="DL78" s="792"/>
      <c r="DM78" s="792"/>
      <c r="DN78" s="792"/>
      <c r="DO78" s="792"/>
      <c r="DP78" s="792"/>
      <c r="DQ78" s="792"/>
      <c r="DR78" s="792"/>
      <c r="DS78" s="792"/>
      <c r="DT78" s="792"/>
      <c r="DU78" s="792"/>
      <c r="DV78" s="792"/>
      <c r="DW78" s="792"/>
      <c r="DX78" s="792"/>
      <c r="DY78" s="792"/>
      <c r="DZ78" s="792"/>
      <c r="EA78" s="792"/>
      <c r="EB78" s="792"/>
      <c r="EC78" s="792"/>
      <c r="ED78" s="792"/>
      <c r="EE78" s="792"/>
      <c r="EF78" s="792"/>
      <c r="EG78" s="792"/>
      <c r="EH78" s="792"/>
      <c r="EI78" s="792"/>
      <c r="EJ78" s="792"/>
      <c r="EK78" s="792"/>
    </row>
    <row r="79" spans="2:150">
      <c r="D79" s="792"/>
      <c r="E79" s="792"/>
      <c r="F79" s="792"/>
      <c r="G79" s="792"/>
      <c r="H79" s="792"/>
      <c r="I79" s="792"/>
      <c r="J79" s="792"/>
      <c r="K79" s="792"/>
      <c r="L79" s="792"/>
      <c r="M79" s="792"/>
      <c r="N79" s="792"/>
      <c r="O79" s="792"/>
      <c r="P79" s="792"/>
      <c r="Q79" s="792"/>
      <c r="R79" s="792"/>
      <c r="S79" s="792"/>
      <c r="T79" s="792"/>
      <c r="U79" s="792"/>
      <c r="V79" s="792"/>
      <c r="W79" s="792"/>
      <c r="X79" s="792"/>
      <c r="Y79" s="792"/>
      <c r="Z79" s="792"/>
      <c r="AA79" s="792"/>
      <c r="AB79" s="792"/>
      <c r="AC79" s="792"/>
      <c r="AD79" s="792"/>
      <c r="AE79" s="792"/>
      <c r="AF79" s="792"/>
      <c r="AG79" s="792"/>
      <c r="AH79" s="792"/>
      <c r="AI79" s="792"/>
      <c r="AJ79" s="792"/>
      <c r="AK79" s="792"/>
      <c r="AL79" s="792"/>
      <c r="AM79" s="792"/>
      <c r="AN79" s="792"/>
      <c r="AO79" s="792"/>
      <c r="AP79" s="792"/>
      <c r="AQ79" s="792"/>
      <c r="AR79" s="792"/>
      <c r="AS79" s="792"/>
      <c r="AT79" s="792"/>
      <c r="AU79" s="792"/>
      <c r="AV79" s="792"/>
      <c r="AW79" s="792"/>
      <c r="AX79" s="792"/>
      <c r="AY79" s="792"/>
      <c r="AZ79" s="792"/>
      <c r="BA79" s="792"/>
      <c r="BB79" s="792"/>
      <c r="BC79" s="792"/>
      <c r="BD79" s="792"/>
      <c r="BE79" s="792"/>
      <c r="BF79" s="792"/>
      <c r="BG79" s="792"/>
      <c r="BH79" s="792"/>
      <c r="BI79" s="792"/>
      <c r="BJ79" s="792"/>
      <c r="BK79" s="792"/>
      <c r="BL79" s="792"/>
      <c r="BM79" s="792"/>
      <c r="BN79" s="792"/>
      <c r="BO79" s="792"/>
      <c r="BP79" s="792"/>
      <c r="BQ79" s="792"/>
      <c r="BR79" s="792"/>
      <c r="BS79" s="792"/>
      <c r="BT79" s="792"/>
      <c r="BU79" s="792"/>
      <c r="BV79" s="792"/>
      <c r="BW79" s="792"/>
      <c r="BX79" s="792"/>
      <c r="BY79" s="792"/>
      <c r="BZ79" s="792"/>
      <c r="CA79" s="792"/>
      <c r="CB79" s="792"/>
      <c r="CC79" s="792"/>
      <c r="CD79" s="792"/>
      <c r="CE79" s="792"/>
      <c r="CF79" s="792"/>
      <c r="CG79" s="792"/>
      <c r="CH79" s="792"/>
      <c r="CI79" s="792"/>
      <c r="CJ79" s="792"/>
      <c r="CK79" s="792"/>
      <c r="CL79" s="792"/>
      <c r="CM79" s="792"/>
      <c r="CN79" s="792"/>
      <c r="CO79" s="792"/>
      <c r="CP79" s="792"/>
      <c r="CQ79" s="792"/>
      <c r="CR79" s="792"/>
      <c r="CS79" s="792"/>
      <c r="CT79" s="792"/>
      <c r="CU79" s="792"/>
      <c r="CV79" s="792"/>
      <c r="CW79" s="792"/>
      <c r="CX79" s="792"/>
      <c r="CY79" s="792"/>
      <c r="CZ79" s="792"/>
      <c r="DA79" s="792"/>
      <c r="DB79" s="792"/>
      <c r="DC79" s="792"/>
      <c r="DD79" s="792"/>
      <c r="DE79" s="792"/>
      <c r="DF79" s="792"/>
      <c r="DG79" s="792"/>
      <c r="DH79" s="792"/>
      <c r="DI79" s="792"/>
      <c r="DJ79" s="792"/>
      <c r="DK79" s="792"/>
      <c r="DL79" s="792"/>
      <c r="DM79" s="792"/>
      <c r="DN79" s="792"/>
      <c r="DO79" s="792"/>
      <c r="DP79" s="792"/>
      <c r="DQ79" s="792"/>
      <c r="DR79" s="792"/>
      <c r="DS79" s="792"/>
      <c r="DT79" s="792"/>
      <c r="DU79" s="792"/>
      <c r="DV79" s="792"/>
      <c r="DW79" s="792"/>
      <c r="DX79" s="792"/>
      <c r="DY79" s="792"/>
      <c r="DZ79" s="792"/>
      <c r="EA79" s="792"/>
      <c r="EB79" s="792"/>
      <c r="EC79" s="792"/>
      <c r="ED79" s="792"/>
      <c r="EE79" s="792"/>
      <c r="EF79" s="792"/>
      <c r="EG79" s="792"/>
      <c r="EH79" s="792"/>
      <c r="EI79" s="792"/>
      <c r="EJ79" s="792"/>
      <c r="EK79" s="792"/>
    </row>
    <row r="80" spans="2:150">
      <c r="D80" s="792"/>
      <c r="E80" s="792"/>
      <c r="F80" s="792"/>
      <c r="G80" s="792"/>
      <c r="H80" s="792"/>
      <c r="I80" s="792"/>
      <c r="J80" s="792"/>
      <c r="K80" s="792"/>
      <c r="L80" s="792"/>
      <c r="M80" s="792"/>
      <c r="N80" s="792"/>
      <c r="O80" s="792"/>
      <c r="P80" s="792"/>
      <c r="Q80" s="792"/>
      <c r="R80" s="792"/>
      <c r="S80" s="792"/>
      <c r="T80" s="792"/>
      <c r="U80" s="792"/>
      <c r="V80" s="792"/>
      <c r="W80" s="792"/>
      <c r="X80" s="792"/>
      <c r="Y80" s="792"/>
      <c r="Z80" s="792"/>
      <c r="AA80" s="792"/>
      <c r="AB80" s="792"/>
      <c r="AC80" s="792"/>
      <c r="AD80" s="792"/>
      <c r="AE80" s="792"/>
      <c r="AF80" s="792"/>
      <c r="AG80" s="792"/>
      <c r="AH80" s="792"/>
      <c r="AI80" s="792"/>
      <c r="AJ80" s="792"/>
      <c r="AK80" s="792"/>
      <c r="AL80" s="792"/>
      <c r="AM80" s="792"/>
      <c r="AN80" s="792"/>
      <c r="AO80" s="792"/>
      <c r="AP80" s="792"/>
      <c r="AQ80" s="792"/>
      <c r="AR80" s="792"/>
      <c r="AS80" s="792"/>
      <c r="AT80" s="792"/>
      <c r="AU80" s="792"/>
      <c r="AV80" s="792"/>
      <c r="AW80" s="792"/>
      <c r="AX80" s="792"/>
      <c r="AY80" s="792"/>
      <c r="AZ80" s="792"/>
      <c r="BA80" s="792"/>
      <c r="BB80" s="792"/>
      <c r="BC80" s="792"/>
      <c r="BD80" s="792"/>
      <c r="BE80" s="792"/>
      <c r="BF80" s="792"/>
      <c r="BG80" s="792"/>
      <c r="BH80" s="792"/>
      <c r="BI80" s="792"/>
      <c r="BJ80" s="792"/>
      <c r="BK80" s="792"/>
      <c r="BL80" s="792"/>
      <c r="BM80" s="792"/>
      <c r="BN80" s="792"/>
      <c r="BO80" s="792"/>
      <c r="BP80" s="792"/>
      <c r="BQ80" s="792"/>
      <c r="BR80" s="792"/>
      <c r="BS80" s="792"/>
      <c r="BT80" s="792"/>
      <c r="BU80" s="792"/>
      <c r="BV80" s="792"/>
      <c r="BW80" s="792"/>
      <c r="BX80" s="792"/>
      <c r="BY80" s="792"/>
      <c r="BZ80" s="792"/>
      <c r="CA80" s="792"/>
      <c r="CB80" s="792"/>
      <c r="CC80" s="792"/>
      <c r="CD80" s="792"/>
      <c r="CE80" s="792"/>
      <c r="CF80" s="792"/>
      <c r="CG80" s="792"/>
      <c r="CH80" s="792"/>
      <c r="CI80" s="792"/>
      <c r="CJ80" s="792"/>
      <c r="CK80" s="792"/>
      <c r="CL80" s="792"/>
      <c r="CM80" s="792"/>
      <c r="CN80" s="792"/>
      <c r="CO80" s="792"/>
      <c r="CP80" s="792"/>
      <c r="CQ80" s="792"/>
      <c r="CR80" s="792"/>
      <c r="CS80" s="792"/>
      <c r="CT80" s="792"/>
      <c r="CU80" s="792"/>
      <c r="CV80" s="792"/>
      <c r="CW80" s="792"/>
      <c r="CX80" s="792"/>
      <c r="CY80" s="792"/>
      <c r="CZ80" s="792"/>
      <c r="DA80" s="792"/>
      <c r="DB80" s="792"/>
      <c r="DC80" s="792"/>
      <c r="DD80" s="792"/>
      <c r="DE80" s="792"/>
      <c r="DF80" s="792"/>
      <c r="DG80" s="792"/>
      <c r="DH80" s="792"/>
      <c r="DI80" s="792"/>
      <c r="DJ80" s="792"/>
      <c r="DK80" s="792"/>
      <c r="DL80" s="792"/>
      <c r="DM80" s="792"/>
      <c r="DN80" s="792"/>
      <c r="DO80" s="792"/>
      <c r="DP80" s="792"/>
      <c r="DQ80" s="792"/>
      <c r="DR80" s="792"/>
      <c r="DS80" s="792"/>
      <c r="DT80" s="792"/>
      <c r="DU80" s="792"/>
      <c r="DV80" s="792"/>
      <c r="DW80" s="792"/>
      <c r="DX80" s="792"/>
      <c r="DY80" s="792"/>
      <c r="DZ80" s="792"/>
      <c r="EA80" s="792"/>
      <c r="EB80" s="792"/>
      <c r="EC80" s="792"/>
      <c r="ED80" s="792"/>
      <c r="EE80" s="792"/>
      <c r="EF80" s="792"/>
      <c r="EG80" s="792"/>
      <c r="EH80" s="792"/>
      <c r="EI80" s="792"/>
      <c r="EJ80" s="792"/>
      <c r="EK80" s="792"/>
    </row>
    <row r="81" spans="3:150">
      <c r="CP81" s="66"/>
      <c r="CX81" s="66"/>
      <c r="CY81" s="66"/>
      <c r="CZ81" s="66"/>
      <c r="DA81" s="66"/>
      <c r="DB81" s="66"/>
      <c r="DC81" s="66"/>
      <c r="DD81" s="66"/>
      <c r="DE81" s="66"/>
      <c r="DF81" s="66"/>
      <c r="EH81" s="66"/>
      <c r="EI81" s="67"/>
    </row>
    <row r="82" spans="3:150">
      <c r="D82" s="53"/>
      <c r="E82" s="53"/>
    </row>
    <row r="83" spans="3:150">
      <c r="D83" s="53"/>
      <c r="E83" s="53"/>
    </row>
    <row r="84" spans="3:150" ht="89.25">
      <c r="C84" s="73" t="s">
        <v>213</v>
      </c>
      <c r="D84" s="74" t="s">
        <v>239</v>
      </c>
      <c r="E84" s="75" t="s">
        <v>111</v>
      </c>
      <c r="F84" s="76" t="s">
        <v>231</v>
      </c>
      <c r="G84" s="74" t="s">
        <v>239</v>
      </c>
      <c r="H84" s="75" t="s">
        <v>111</v>
      </c>
      <c r="I84" s="76" t="s">
        <v>231</v>
      </c>
      <c r="J84" s="323" t="s">
        <v>443</v>
      </c>
      <c r="K84" s="263" t="s">
        <v>444</v>
      </c>
      <c r="L84" s="76" t="s">
        <v>231</v>
      </c>
      <c r="M84" s="76"/>
      <c r="N84" s="76"/>
      <c r="O84" s="76"/>
      <c r="P84" s="74" t="s">
        <v>239</v>
      </c>
      <c r="Q84" s="75" t="s">
        <v>111</v>
      </c>
      <c r="R84" s="76" t="s">
        <v>231</v>
      </c>
      <c r="S84" s="74" t="s">
        <v>239</v>
      </c>
      <c r="T84" s="75" t="s">
        <v>111</v>
      </c>
      <c r="U84" s="76" t="s">
        <v>231</v>
      </c>
      <c r="V84" s="74" t="s">
        <v>239</v>
      </c>
      <c r="W84" s="75" t="s">
        <v>111</v>
      </c>
      <c r="X84" s="76" t="s">
        <v>231</v>
      </c>
      <c r="Y84" s="76"/>
      <c r="Z84" s="76"/>
      <c r="AA84" s="76"/>
      <c r="AB84" s="77" t="s">
        <v>16</v>
      </c>
      <c r="AC84" s="78" t="s">
        <v>242</v>
      </c>
      <c r="AD84" s="76" t="s">
        <v>263</v>
      </c>
      <c r="AE84" s="77" t="s">
        <v>16</v>
      </c>
      <c r="AF84" s="78" t="s">
        <v>242</v>
      </c>
      <c r="AG84" s="76" t="s">
        <v>263</v>
      </c>
      <c r="AH84" s="74" t="s">
        <v>239</v>
      </c>
      <c r="AI84" s="79" t="s">
        <v>111</v>
      </c>
      <c r="AJ84" s="76" t="s">
        <v>219</v>
      </c>
      <c r="AK84" s="74" t="s">
        <v>239</v>
      </c>
      <c r="AL84" s="79" t="s">
        <v>111</v>
      </c>
      <c r="AM84" s="76" t="s">
        <v>219</v>
      </c>
      <c r="AN84" s="74" t="s">
        <v>239</v>
      </c>
      <c r="AO84" s="79" t="s">
        <v>111</v>
      </c>
      <c r="AP84" s="76" t="s">
        <v>219</v>
      </c>
      <c r="AQ84" s="74" t="s">
        <v>239</v>
      </c>
      <c r="AR84" s="79" t="s">
        <v>111</v>
      </c>
      <c r="AS84" s="76" t="s">
        <v>219</v>
      </c>
      <c r="AT84" s="76"/>
      <c r="AU84" s="80" t="s">
        <v>99</v>
      </c>
      <c r="AV84" s="77" t="s">
        <v>16</v>
      </c>
      <c r="AW84" s="78" t="s">
        <v>242</v>
      </c>
      <c r="AX84" s="76" t="s">
        <v>262</v>
      </c>
      <c r="AY84" s="77" t="s">
        <v>16</v>
      </c>
      <c r="AZ84" s="78" t="s">
        <v>242</v>
      </c>
      <c r="BA84" s="76" t="s">
        <v>262</v>
      </c>
      <c r="BB84" s="74" t="s">
        <v>239</v>
      </c>
      <c r="BC84" s="79" t="s">
        <v>111</v>
      </c>
      <c r="BD84" s="76" t="s">
        <v>219</v>
      </c>
      <c r="BE84" s="74" t="s">
        <v>239</v>
      </c>
      <c r="BF84" s="79" t="s">
        <v>111</v>
      </c>
      <c r="BG84" s="76" t="s">
        <v>219</v>
      </c>
      <c r="BH84" s="74" t="s">
        <v>239</v>
      </c>
      <c r="BI84" s="79" t="s">
        <v>111</v>
      </c>
      <c r="BJ84" s="76" t="s">
        <v>219</v>
      </c>
      <c r="BK84" s="76"/>
      <c r="BL84" s="80" t="s">
        <v>99</v>
      </c>
      <c r="BM84" s="74" t="s">
        <v>239</v>
      </c>
      <c r="BN84" s="79" t="s">
        <v>111</v>
      </c>
      <c r="BO84" s="76" t="s">
        <v>219</v>
      </c>
      <c r="BP84" s="81" t="s">
        <v>239</v>
      </c>
      <c r="BQ84" s="79" t="s">
        <v>111</v>
      </c>
      <c r="BR84" s="76" t="s">
        <v>219</v>
      </c>
      <c r="BS84" s="82" t="s">
        <v>16</v>
      </c>
      <c r="BT84" s="83" t="s">
        <v>234</v>
      </c>
      <c r="BU84" s="76" t="s">
        <v>262</v>
      </c>
      <c r="BV84" s="77" t="s">
        <v>16</v>
      </c>
      <c r="BW84" s="83" t="s">
        <v>234</v>
      </c>
      <c r="BX84" s="76" t="s">
        <v>262</v>
      </c>
      <c r="BY84" s="77" t="s">
        <v>16</v>
      </c>
      <c r="BZ84" s="83" t="s">
        <v>234</v>
      </c>
      <c r="CA84" s="76" t="s">
        <v>262</v>
      </c>
      <c r="CB84" s="77" t="s">
        <v>16</v>
      </c>
      <c r="CC84" s="83" t="s">
        <v>234</v>
      </c>
      <c r="CD84" s="76" t="s">
        <v>262</v>
      </c>
      <c r="CE84" s="77" t="s">
        <v>16</v>
      </c>
      <c r="CF84" s="79" t="s">
        <v>111</v>
      </c>
      <c r="CG84" s="76" t="s">
        <v>219</v>
      </c>
      <c r="CH84" s="76" t="s">
        <v>219</v>
      </c>
      <c r="CI84" s="83" t="s">
        <v>238</v>
      </c>
      <c r="CJ84" s="76" t="s">
        <v>219</v>
      </c>
      <c r="CK84" s="84" t="s">
        <v>238</v>
      </c>
      <c r="CL84" s="76" t="s">
        <v>219</v>
      </c>
      <c r="CM84" s="76"/>
      <c r="CN84" s="85" t="s">
        <v>235</v>
      </c>
      <c r="CO84" s="85" t="s">
        <v>235</v>
      </c>
      <c r="CP84" s="86" t="s">
        <v>17</v>
      </c>
      <c r="CQ84" s="77" t="s">
        <v>16</v>
      </c>
      <c r="CR84" s="87" t="s">
        <v>18</v>
      </c>
      <c r="CS84" s="77" t="s">
        <v>16</v>
      </c>
      <c r="CT84" s="87" t="s">
        <v>18</v>
      </c>
      <c r="CU84" s="77" t="s">
        <v>16</v>
      </c>
      <c r="CV84" s="87" t="s">
        <v>18</v>
      </c>
      <c r="CW84" s="77" t="s">
        <v>16</v>
      </c>
      <c r="CX84" s="87" t="s">
        <v>18</v>
      </c>
      <c r="CY84" s="77" t="s">
        <v>16</v>
      </c>
      <c r="CZ84" s="87" t="s">
        <v>18</v>
      </c>
      <c r="DA84" s="77" t="s">
        <v>16</v>
      </c>
      <c r="DB84" s="87" t="s">
        <v>18</v>
      </c>
      <c r="DC84" s="87"/>
      <c r="DD84" s="87"/>
      <c r="DE84" s="87"/>
      <c r="DF84" s="87"/>
      <c r="DG84" s="77" t="s">
        <v>16</v>
      </c>
      <c r="DH84" s="87" t="s">
        <v>18</v>
      </c>
      <c r="DI84" s="77" t="s">
        <v>16</v>
      </c>
      <c r="DJ84" s="87" t="s">
        <v>18</v>
      </c>
      <c r="DK84" s="77" t="s">
        <v>16</v>
      </c>
      <c r="DL84" s="87" t="s">
        <v>18</v>
      </c>
      <c r="DM84" s="77" t="s">
        <v>16</v>
      </c>
      <c r="DN84" s="87" t="s">
        <v>18</v>
      </c>
      <c r="DO84" s="87"/>
      <c r="DP84" s="87"/>
      <c r="DQ84" s="87"/>
      <c r="DR84" s="85" t="s">
        <v>19</v>
      </c>
      <c r="DS84" s="85"/>
      <c r="DT84" s="85"/>
      <c r="DU84" s="85"/>
      <c r="DV84" s="85"/>
      <c r="DW84" s="85"/>
      <c r="DX84" s="88" t="s">
        <v>159</v>
      </c>
      <c r="DY84" s="76" t="s">
        <v>264</v>
      </c>
      <c r="DZ84" s="76"/>
      <c r="EA84" s="76"/>
      <c r="EB84" s="76"/>
      <c r="EC84" s="76"/>
      <c r="ED84" s="89" t="s">
        <v>16</v>
      </c>
      <c r="EE84" s="76" t="s">
        <v>264</v>
      </c>
      <c r="EF84" s="76"/>
      <c r="EG84" s="76"/>
      <c r="EH84" s="100" t="s">
        <v>20</v>
      </c>
      <c r="ER84" s="91" t="s">
        <v>14</v>
      </c>
      <c r="ES84" s="92" t="s">
        <v>15</v>
      </c>
      <c r="ET84" s="93" t="s">
        <v>109</v>
      </c>
    </row>
    <row r="85" spans="3:150">
      <c r="C85" s="25" t="s">
        <v>87</v>
      </c>
      <c r="D85" s="257">
        <f>'Production Summary'!N4</f>
        <v>666</v>
      </c>
      <c r="E85" s="257">
        <f>'Production Summary'!M4</f>
        <v>27.75</v>
      </c>
      <c r="F85" s="257">
        <v>0</v>
      </c>
      <c r="G85" s="257">
        <f>'Production Summary'!N5</f>
        <v>666</v>
      </c>
      <c r="H85" s="327">
        <f>'Production Summary'!M5</f>
        <v>27.75</v>
      </c>
      <c r="I85" s="257">
        <v>0</v>
      </c>
      <c r="J85" s="257">
        <f>'Production Summary'!$N$6</f>
        <v>200</v>
      </c>
      <c r="K85" s="327">
        <f>'Production Summary'!$M$6</f>
        <v>7.5</v>
      </c>
      <c r="L85" s="327">
        <v>0</v>
      </c>
      <c r="M85" s="327"/>
      <c r="N85" s="327"/>
      <c r="O85" s="327"/>
      <c r="P85" s="257">
        <f>'Production Summary'!N8</f>
        <v>780</v>
      </c>
      <c r="Q85" s="257">
        <f>'Production Summary'!M8</f>
        <v>65</v>
      </c>
      <c r="R85" s="257">
        <v>0</v>
      </c>
      <c r="S85" s="257">
        <f>'Production Summary'!N9</f>
        <v>720</v>
      </c>
      <c r="T85" s="257">
        <f>'Production Summary'!M9</f>
        <v>60</v>
      </c>
      <c r="U85" s="257">
        <v>0</v>
      </c>
      <c r="V85" s="257">
        <f>'Production Summary'!N10</f>
        <v>876</v>
      </c>
      <c r="W85" s="257">
        <f>'Production Summary'!M10</f>
        <v>73</v>
      </c>
      <c r="X85" s="257">
        <v>0</v>
      </c>
      <c r="Y85" s="257"/>
      <c r="Z85" s="257"/>
      <c r="AA85" s="257"/>
      <c r="AB85" s="257">
        <f>'Production Summary'!N15</f>
        <v>126</v>
      </c>
      <c r="AC85" s="257">
        <f>'Production Summary'!M15</f>
        <v>21</v>
      </c>
      <c r="AD85" s="257">
        <v>0</v>
      </c>
      <c r="AE85" s="257">
        <f>'Production Summary'!N16</f>
        <v>252</v>
      </c>
      <c r="AF85" s="257">
        <f>'Production Summary'!M16</f>
        <v>21</v>
      </c>
      <c r="AG85" s="257">
        <v>0</v>
      </c>
      <c r="AH85" s="257">
        <f>'Production Summary'!N18</f>
        <v>1035</v>
      </c>
      <c r="AI85" s="257">
        <f>'Production Summary'!M18</f>
        <v>17.25</v>
      </c>
      <c r="AJ85" s="257">
        <v>0</v>
      </c>
      <c r="AK85" s="257">
        <f>'Production Summary'!N19</f>
        <v>870</v>
      </c>
      <c r="AL85" s="257">
        <f>'Production Summary'!M19</f>
        <v>29</v>
      </c>
      <c r="AM85" s="257">
        <v>0</v>
      </c>
      <c r="AN85" s="257">
        <f>'Production Summary'!N20</f>
        <v>864</v>
      </c>
      <c r="AO85" s="257">
        <f>'Production Summary'!M20</f>
        <v>72</v>
      </c>
      <c r="AP85" s="257">
        <v>0</v>
      </c>
      <c r="AQ85" s="257">
        <f>'Production Summary'!N21</f>
        <v>670</v>
      </c>
      <c r="AR85" s="257">
        <f>'Production Summary'!M21</f>
        <v>335</v>
      </c>
      <c r="AS85" s="257">
        <v>0</v>
      </c>
      <c r="AT85" s="257"/>
      <c r="AU85" s="257">
        <f>'Production Summary'!N23</f>
        <v>1050</v>
      </c>
      <c r="AV85" s="257">
        <f>'Production Summary'!N25</f>
        <v>300</v>
      </c>
      <c r="AW85" s="257">
        <f>'Production Summary'!M25</f>
        <v>25</v>
      </c>
      <c r="AX85" s="257">
        <v>0</v>
      </c>
      <c r="AY85" s="257">
        <f>'Production Summary'!N26</f>
        <v>300</v>
      </c>
      <c r="AZ85" s="257">
        <f>'Production Summary'!M26</f>
        <v>25</v>
      </c>
      <c r="BA85" s="257">
        <v>0</v>
      </c>
      <c r="BB85" s="257">
        <f>'Production Summary'!N28</f>
        <v>777</v>
      </c>
      <c r="BC85" s="257">
        <f>'Production Summary'!M28</f>
        <v>12.95</v>
      </c>
      <c r="BD85" s="257">
        <v>0</v>
      </c>
      <c r="BE85" s="257">
        <f>'Production Summary'!N29</f>
        <v>612</v>
      </c>
      <c r="BF85" s="257">
        <f>'Production Summary'!M29</f>
        <v>51</v>
      </c>
      <c r="BG85" s="257">
        <v>0</v>
      </c>
      <c r="BH85" s="257">
        <f>'Production Summary'!N30</f>
        <v>500</v>
      </c>
      <c r="BI85" s="257">
        <f>'Production Summary'!M30</f>
        <v>250</v>
      </c>
      <c r="BJ85" s="257">
        <v>0</v>
      </c>
      <c r="BK85" s="257"/>
      <c r="BL85" s="257">
        <f>'Production Summary'!N32</f>
        <v>875</v>
      </c>
      <c r="BM85" s="257">
        <f>'Production Summary'!N34</f>
        <v>360.59999999999997</v>
      </c>
      <c r="BN85" s="257">
        <f>'Production Summary'!M34</f>
        <v>6.01</v>
      </c>
      <c r="BO85" s="257">
        <v>0</v>
      </c>
      <c r="BP85" s="257">
        <f>'Production Summary'!N36</f>
        <v>717</v>
      </c>
      <c r="BQ85" s="257">
        <f>'Production Summary'!M36</f>
        <v>11.95</v>
      </c>
      <c r="BR85" s="257">
        <v>0</v>
      </c>
      <c r="BS85" s="257">
        <f>'Production Summary'!N37</f>
        <v>210</v>
      </c>
      <c r="BT85" s="257">
        <f>'Production Summary'!M37</f>
        <v>21</v>
      </c>
      <c r="BU85" s="257">
        <v>0</v>
      </c>
      <c r="BV85" s="257">
        <f>'Production Summary'!N38</f>
        <v>280</v>
      </c>
      <c r="BW85" s="257">
        <f>'Production Summary'!M38</f>
        <v>28</v>
      </c>
      <c r="BX85" s="257">
        <v>0</v>
      </c>
      <c r="BY85" s="257">
        <f>'Production Summary'!N39</f>
        <v>300.38406247988502</v>
      </c>
      <c r="BZ85" s="257">
        <f>'Production Summary'!M39</f>
        <v>30.038406247988501</v>
      </c>
      <c r="CA85" s="257">
        <v>0</v>
      </c>
      <c r="CB85" s="257">
        <f>'Production Summary'!N40</f>
        <v>131.30000000000001</v>
      </c>
      <c r="CC85" s="257">
        <f>'Production Summary'!M40</f>
        <v>13.13</v>
      </c>
      <c r="CD85" s="257">
        <v>0</v>
      </c>
      <c r="CE85" s="257">
        <f>'Production Summary'!N42</f>
        <v>1136.3519999999996</v>
      </c>
      <c r="CF85" s="257">
        <f>'Production Summary'!M42</f>
        <v>81.167999999999978</v>
      </c>
      <c r="CG85" s="257">
        <v>0</v>
      </c>
      <c r="CH85" s="257">
        <v>0</v>
      </c>
      <c r="CI85" s="257">
        <f>'Production Summary'!N43</f>
        <v>184</v>
      </c>
      <c r="CJ85" s="257">
        <v>0</v>
      </c>
      <c r="CK85" s="257">
        <f>'Production Summary'!N44</f>
        <v>355</v>
      </c>
      <c r="CL85" s="257">
        <v>0</v>
      </c>
      <c r="CM85" s="257"/>
      <c r="CN85" s="257">
        <v>245</v>
      </c>
      <c r="CO85" s="257">
        <f>'Production Summary'!N47</f>
        <v>1350</v>
      </c>
      <c r="CP85" s="257"/>
      <c r="CQ85" s="257">
        <f>'Production Summary'!N49</f>
        <v>8004.1580041580037</v>
      </c>
      <c r="CR85" s="257">
        <f>'Production Summary'!M49</f>
        <v>66.701316701316699</v>
      </c>
      <c r="CS85" s="257">
        <f>'Production Summary'!N50</f>
        <v>13331.600831600828</v>
      </c>
      <c r="CT85" s="257">
        <f>'Production Summary'!M50</f>
        <v>148.1288981288981</v>
      </c>
      <c r="CU85" s="257">
        <f>'Production Summary'!N51</f>
        <v>12785.862785862784</v>
      </c>
      <c r="CV85" s="257">
        <f>'Production Summary'!M51</f>
        <v>355.16285516285512</v>
      </c>
      <c r="CW85" s="257">
        <f>'Production Summary'!N52</f>
        <v>12629.937629937627</v>
      </c>
      <c r="CX85" s="257">
        <f>'Production Summary'!M52</f>
        <v>701.66320166320156</v>
      </c>
      <c r="CY85" s="257">
        <f>'Production Summary'!N53</f>
        <v>12396.049896049895</v>
      </c>
      <c r="CZ85" s="257">
        <f>'Production Summary'!M53</f>
        <v>688.66943866943859</v>
      </c>
      <c r="DA85" s="257">
        <f>'Production Summary'!N54</f>
        <v>13799.376299376298</v>
      </c>
      <c r="DB85" s="257">
        <f>'Production Summary'!M54</f>
        <v>766.63201663201653</v>
      </c>
      <c r="DC85" s="257"/>
      <c r="DD85" s="257"/>
      <c r="DE85" s="257"/>
      <c r="DF85" s="257"/>
      <c r="DG85" s="257">
        <f>'Production Summary'!N55</f>
        <v>13842.68884268884</v>
      </c>
      <c r="DH85" s="257">
        <f>'Production Summary'!M55</f>
        <v>3460.67221067221</v>
      </c>
      <c r="DI85" s="257">
        <f>'Production Summary'!$N$56</f>
        <v>13097.713097713096</v>
      </c>
      <c r="DJ85" s="257">
        <f>'Production Summary'!$M$56</f>
        <v>163.72141372141371</v>
      </c>
      <c r="DK85" s="257">
        <f>'Production Summary'!$N$57</f>
        <v>14189.189189189186</v>
      </c>
      <c r="DL85" s="257">
        <f>'Production Summary'!$M$57</f>
        <v>394.14414414414409</v>
      </c>
      <c r="DM85" s="257">
        <f>'Production Summary'!$N$58</f>
        <v>14017.671517671517</v>
      </c>
      <c r="DN85" s="257">
        <f>'Production Summary'!$M$58</f>
        <v>778.75952875952873</v>
      </c>
      <c r="DO85" s="257"/>
      <c r="DP85" s="257"/>
      <c r="DQ85" s="257"/>
      <c r="DR85" s="257">
        <f>'Production Summary'!N62</f>
        <v>8900</v>
      </c>
      <c r="DS85" s="257"/>
      <c r="DT85" s="257"/>
      <c r="DU85" s="257"/>
      <c r="DV85" s="257"/>
      <c r="DW85" s="257"/>
      <c r="DX85" s="257">
        <f>'Production Summary'!N65</f>
        <v>384</v>
      </c>
      <c r="DY85" s="257">
        <v>0</v>
      </c>
      <c r="DZ85" s="257"/>
      <c r="EA85" s="257"/>
      <c r="EB85" s="257"/>
      <c r="EC85" s="257"/>
      <c r="ED85" s="257">
        <f>'Production Summary'!N67</f>
        <v>96</v>
      </c>
      <c r="EE85" s="257">
        <v>0</v>
      </c>
      <c r="EF85" s="257"/>
      <c r="EG85" s="257"/>
      <c r="EH85" s="257">
        <f>'Production Summary'!N69</f>
        <v>340</v>
      </c>
    </row>
    <row r="86" spans="3:150">
      <c r="C86" s="26" t="s">
        <v>88</v>
      </c>
      <c r="D86" s="258"/>
      <c r="E86" s="258"/>
      <c r="F86" s="258"/>
      <c r="G86" s="258"/>
      <c r="H86" s="258"/>
      <c r="I86" s="258"/>
      <c r="J86" s="258"/>
      <c r="K86" s="258"/>
      <c r="L86" s="258"/>
      <c r="M86" s="258"/>
      <c r="N86" s="258"/>
      <c r="O86" s="258"/>
      <c r="P86" s="258"/>
      <c r="Q86" s="258"/>
      <c r="R86" s="258"/>
      <c r="S86" s="258"/>
      <c r="T86" s="258"/>
      <c r="U86" s="258"/>
      <c r="V86" s="258"/>
      <c r="W86" s="258"/>
      <c r="X86" s="258"/>
      <c r="Y86" s="258"/>
      <c r="Z86" s="258"/>
      <c r="AA86" s="258"/>
      <c r="AB86" s="258"/>
      <c r="AC86" s="258"/>
      <c r="AD86" s="258"/>
      <c r="AE86" s="258"/>
      <c r="AF86" s="258"/>
      <c r="AG86" s="258"/>
      <c r="AH86" s="258"/>
      <c r="AI86" s="258"/>
      <c r="AJ86" s="258"/>
      <c r="AK86" s="258"/>
      <c r="AL86" s="258"/>
      <c r="AM86" s="258"/>
      <c r="AN86" s="258"/>
      <c r="AO86" s="258"/>
      <c r="AP86" s="258"/>
      <c r="AQ86" s="258"/>
      <c r="AR86" s="258"/>
      <c r="AS86" s="258"/>
      <c r="AT86" s="258"/>
      <c r="AU86" s="258"/>
      <c r="AV86" s="258"/>
      <c r="AW86" s="258"/>
      <c r="AX86" s="258"/>
      <c r="AY86" s="258"/>
      <c r="AZ86" s="258"/>
      <c r="BA86" s="258"/>
      <c r="BB86" s="258"/>
      <c r="BC86" s="258"/>
      <c r="BD86" s="258"/>
      <c r="BE86" s="258"/>
      <c r="BF86" s="258"/>
      <c r="BG86" s="258"/>
      <c r="BH86" s="258"/>
      <c r="BI86" s="258"/>
      <c r="BJ86" s="258"/>
      <c r="BK86" s="258"/>
      <c r="BL86" s="258"/>
      <c r="BM86" s="258"/>
      <c r="BN86" s="258"/>
      <c r="BO86" s="258"/>
      <c r="BP86" s="258"/>
      <c r="BQ86" s="258"/>
      <c r="BR86" s="258"/>
      <c r="BS86" s="258"/>
      <c r="BT86" s="258"/>
      <c r="BU86" s="258"/>
      <c r="BV86" s="258"/>
      <c r="BW86" s="258"/>
      <c r="BX86" s="258"/>
      <c r="BY86" s="258"/>
      <c r="BZ86" s="258"/>
      <c r="CA86" s="258"/>
      <c r="CB86" s="258"/>
      <c r="CC86" s="258"/>
      <c r="CD86" s="258"/>
      <c r="CE86" s="258"/>
      <c r="CF86" s="258"/>
      <c r="CG86" s="258"/>
      <c r="CH86" s="258"/>
      <c r="CI86" s="258"/>
      <c r="CJ86" s="258"/>
      <c r="CK86" s="258"/>
      <c r="CL86" s="258"/>
      <c r="CM86" s="258"/>
      <c r="CN86" s="258"/>
      <c r="CO86" s="258"/>
      <c r="CP86" s="258"/>
      <c r="CQ86" s="258"/>
      <c r="CR86" s="258"/>
      <c r="CS86" s="258"/>
      <c r="CT86" s="258"/>
      <c r="CU86" s="258"/>
      <c r="CV86" s="258"/>
      <c r="CW86" s="258"/>
      <c r="CX86" s="258"/>
      <c r="CY86" s="258"/>
      <c r="CZ86" s="258"/>
      <c r="DA86" s="258"/>
      <c r="DB86" s="258"/>
      <c r="DC86" s="258"/>
      <c r="DD86" s="258"/>
      <c r="DE86" s="258"/>
      <c r="DF86" s="258"/>
      <c r="DG86" s="258"/>
      <c r="DH86" s="258"/>
      <c r="DI86" s="258"/>
      <c r="DJ86" s="258"/>
      <c r="DK86" s="258"/>
      <c r="DL86" s="258"/>
      <c r="DM86" s="258"/>
      <c r="DN86" s="258"/>
      <c r="DO86" s="258"/>
      <c r="DP86" s="258"/>
      <c r="DQ86" s="258"/>
      <c r="DR86" s="258"/>
      <c r="DS86" s="258"/>
      <c r="DT86" s="258"/>
      <c r="DU86" s="258"/>
      <c r="DV86" s="258"/>
      <c r="DW86" s="258"/>
      <c r="DX86" s="258"/>
      <c r="DY86" s="258"/>
      <c r="DZ86" s="258"/>
      <c r="EA86" s="258"/>
      <c r="EB86" s="258"/>
      <c r="EC86" s="258"/>
      <c r="ED86" s="258"/>
      <c r="EE86" s="258"/>
      <c r="EF86" s="258"/>
      <c r="EG86" s="258"/>
      <c r="EH86" s="258"/>
    </row>
    <row r="87" spans="3:150">
      <c r="C87" s="27" t="s">
        <v>89</v>
      </c>
      <c r="D87" s="259"/>
      <c r="E87" s="259"/>
      <c r="F87" s="259"/>
      <c r="G87" s="259"/>
      <c r="H87" s="259"/>
      <c r="I87" s="259"/>
      <c r="J87" s="259"/>
      <c r="K87" s="259"/>
      <c r="L87" s="259"/>
      <c r="M87" s="259"/>
      <c r="N87" s="259"/>
      <c r="O87" s="259"/>
      <c r="P87" s="259"/>
      <c r="Q87" s="259"/>
      <c r="R87" s="259"/>
      <c r="S87" s="259"/>
      <c r="T87" s="259"/>
      <c r="U87" s="259"/>
      <c r="V87" s="259"/>
      <c r="W87" s="259"/>
      <c r="X87" s="259"/>
      <c r="Y87" s="259"/>
      <c r="Z87" s="259"/>
      <c r="AA87" s="259"/>
      <c r="AB87" s="259"/>
      <c r="AC87" s="259"/>
      <c r="AD87" s="259"/>
      <c r="AE87" s="259"/>
      <c r="AF87" s="259"/>
      <c r="AG87" s="259"/>
      <c r="AH87" s="259"/>
      <c r="AI87" s="259"/>
      <c r="AJ87" s="259"/>
      <c r="AK87" s="259"/>
      <c r="AL87" s="259"/>
      <c r="AM87" s="259"/>
      <c r="AN87" s="259"/>
      <c r="AO87" s="259"/>
      <c r="AP87" s="259"/>
      <c r="AQ87" s="259"/>
      <c r="AR87" s="259"/>
      <c r="AS87" s="259"/>
      <c r="AT87" s="259"/>
      <c r="AU87" s="259"/>
      <c r="AV87" s="259"/>
      <c r="AW87" s="259"/>
      <c r="AX87" s="259"/>
      <c r="AY87" s="259"/>
      <c r="AZ87" s="259"/>
      <c r="BA87" s="259"/>
      <c r="BB87" s="259"/>
      <c r="BC87" s="259"/>
      <c r="BD87" s="259"/>
      <c r="BE87" s="259"/>
      <c r="BF87" s="259"/>
      <c r="BG87" s="259"/>
      <c r="BH87" s="259"/>
      <c r="BI87" s="259"/>
      <c r="BJ87" s="259"/>
      <c r="BK87" s="259"/>
      <c r="BL87" s="259"/>
      <c r="BM87" s="259"/>
      <c r="BN87" s="259"/>
      <c r="BO87" s="259"/>
      <c r="BP87" s="259"/>
      <c r="BQ87" s="259"/>
      <c r="BR87" s="259"/>
      <c r="BS87" s="259"/>
      <c r="BT87" s="259"/>
      <c r="BU87" s="259"/>
      <c r="BV87" s="259"/>
      <c r="BW87" s="259"/>
      <c r="BX87" s="259"/>
      <c r="BY87" s="259"/>
      <c r="BZ87" s="259"/>
      <c r="CA87" s="259"/>
      <c r="CB87" s="259"/>
      <c r="CC87" s="259"/>
      <c r="CD87" s="259"/>
      <c r="CE87" s="259"/>
      <c r="CF87" s="259"/>
      <c r="CG87" s="259"/>
      <c r="CH87" s="259"/>
      <c r="CI87" s="259"/>
      <c r="CJ87" s="259"/>
      <c r="CK87" s="259"/>
      <c r="CL87" s="259"/>
      <c r="CM87" s="259"/>
      <c r="CN87" s="259"/>
      <c r="CO87" s="259"/>
      <c r="CP87" s="259"/>
      <c r="CQ87" s="259"/>
      <c r="CR87" s="259"/>
      <c r="CS87" s="259"/>
      <c r="CT87" s="259"/>
      <c r="CU87" s="259"/>
      <c r="CV87" s="259"/>
      <c r="CW87" s="259"/>
      <c r="CX87" s="259"/>
      <c r="CY87" s="259"/>
      <c r="CZ87" s="259"/>
      <c r="DA87" s="259"/>
      <c r="DB87" s="259"/>
      <c r="DC87" s="259"/>
      <c r="DD87" s="259"/>
      <c r="DE87" s="259"/>
      <c r="DF87" s="259"/>
      <c r="DG87" s="259"/>
      <c r="DH87" s="259"/>
      <c r="DI87" s="259"/>
      <c r="DJ87" s="259"/>
      <c r="DK87" s="259"/>
      <c r="DL87" s="259"/>
      <c r="DM87" s="259"/>
      <c r="DN87" s="259"/>
      <c r="DO87" s="259"/>
      <c r="DP87" s="259"/>
      <c r="DQ87" s="259"/>
      <c r="DR87" s="259"/>
      <c r="DS87" s="259"/>
      <c r="DT87" s="259"/>
      <c r="DU87" s="259"/>
      <c r="DV87" s="259"/>
      <c r="DW87" s="259"/>
      <c r="DX87" s="259"/>
      <c r="DY87" s="259"/>
      <c r="DZ87" s="259"/>
      <c r="EA87" s="259"/>
      <c r="EB87" s="259"/>
      <c r="EC87" s="259"/>
      <c r="ED87" s="259"/>
      <c r="EE87" s="259"/>
      <c r="EF87" s="259"/>
      <c r="EG87" s="259"/>
      <c r="EH87" s="259"/>
    </row>
    <row r="89" spans="3:150">
      <c r="D89" s="68"/>
      <c r="BV89" s="68"/>
    </row>
  </sheetData>
  <sheetProtection formatCells="0" formatColumns="0" formatRows="0" autoFilter="0" pivotTables="0"/>
  <mergeCells count="74">
    <mergeCell ref="CE2:CM2"/>
    <mergeCell ref="BP2:CA2"/>
    <mergeCell ref="EJ2:EK2"/>
    <mergeCell ref="DI3:DJ3"/>
    <mergeCell ref="DK3:DL3"/>
    <mergeCell ref="DM3:DN3"/>
    <mergeCell ref="DS2:EH2"/>
    <mergeCell ref="EF3:EG3"/>
    <mergeCell ref="DC3:DD3"/>
    <mergeCell ref="DE3:DF3"/>
    <mergeCell ref="DO3:DQ3"/>
    <mergeCell ref="EB3:EC3"/>
    <mergeCell ref="DV3:DW3"/>
    <mergeCell ref="B71:C71"/>
    <mergeCell ref="B72:C72"/>
    <mergeCell ref="B73:C73"/>
    <mergeCell ref="B75:C75"/>
    <mergeCell ref="B76:C76"/>
    <mergeCell ref="D78:AU80"/>
    <mergeCell ref="DG3:DH3"/>
    <mergeCell ref="DX3:DY3"/>
    <mergeCell ref="ED3:EE3"/>
    <mergeCell ref="EJ3:EK3"/>
    <mergeCell ref="BY3:CA3"/>
    <mergeCell ref="J3:L3"/>
    <mergeCell ref="Y3:AA3"/>
    <mergeCell ref="DS3:DU3"/>
    <mergeCell ref="M3:O3"/>
    <mergeCell ref="CB2:CD3"/>
    <mergeCell ref="CN2:CO2"/>
    <mergeCell ref="CY3:CZ3"/>
    <mergeCell ref="DA3:DB3"/>
    <mergeCell ref="AV78:CD80"/>
    <mergeCell ref="CE78:EK80"/>
    <mergeCell ref="B70:C70"/>
    <mergeCell ref="ER70:ES70"/>
    <mergeCell ref="CI3:CJ3"/>
    <mergeCell ref="CK3:CL3"/>
    <mergeCell ref="CQ3:CR3"/>
    <mergeCell ref="CS3:CT3"/>
    <mergeCell ref="CU3:CV3"/>
    <mergeCell ref="CW3:CX3"/>
    <mergeCell ref="AY3:BA3"/>
    <mergeCell ref="BB3:BD3"/>
    <mergeCell ref="BE3:BG3"/>
    <mergeCell ref="BH3:BJ3"/>
    <mergeCell ref="BP3:BR3"/>
    <mergeCell ref="BS3:BU3"/>
    <mergeCell ref="BV3:BX3"/>
    <mergeCell ref="DZ3:EA3"/>
    <mergeCell ref="Y2:AG2"/>
    <mergeCell ref="ES2:ET2"/>
    <mergeCell ref="D3:F3"/>
    <mergeCell ref="G3:I3"/>
    <mergeCell ref="P3:R3"/>
    <mergeCell ref="S3:U3"/>
    <mergeCell ref="V3:X3"/>
    <mergeCell ref="AB3:AD3"/>
    <mergeCell ref="AE3:AG3"/>
    <mergeCell ref="AH3:AJ3"/>
    <mergeCell ref="CP2:CP3"/>
    <mergeCell ref="CQ2:DR2"/>
    <mergeCell ref="EI2:EI3"/>
    <mergeCell ref="CE3:CG3"/>
    <mergeCell ref="D2:X2"/>
    <mergeCell ref="ES3:ET3"/>
    <mergeCell ref="AH2:AU2"/>
    <mergeCell ref="AV2:BA2"/>
    <mergeCell ref="BB2:BL2"/>
    <mergeCell ref="BM2:BO3"/>
    <mergeCell ref="AK3:AM3"/>
    <mergeCell ref="AN3:AP3"/>
    <mergeCell ref="AQ3:AS3"/>
    <mergeCell ref="AV3:AX3"/>
  </mergeCells>
  <conditionalFormatting sqref="C13:C17">
    <cfRule type="duplicateValues" dxfId="352" priority="46"/>
  </conditionalFormatting>
  <conditionalFormatting sqref="C20:C24">
    <cfRule type="duplicateValues" dxfId="351" priority="17"/>
  </conditionalFormatting>
  <conditionalFormatting sqref="C21">
    <cfRule type="duplicateValues" dxfId="350" priority="21"/>
    <cfRule type="duplicateValues" dxfId="349" priority="37"/>
  </conditionalFormatting>
  <conditionalFormatting sqref="C21:C22">
    <cfRule type="duplicateValues" dxfId="348" priority="20"/>
  </conditionalFormatting>
  <conditionalFormatting sqref="C22:C23">
    <cfRule type="duplicateValues" dxfId="347" priority="30"/>
  </conditionalFormatting>
  <conditionalFormatting sqref="C25">
    <cfRule type="duplicateValues" dxfId="346" priority="10"/>
  </conditionalFormatting>
  <conditionalFormatting sqref="C26">
    <cfRule type="duplicateValues" dxfId="345" priority="4"/>
    <cfRule type="duplicateValues" dxfId="344" priority="6"/>
    <cfRule type="duplicateValues" dxfId="343" priority="38"/>
  </conditionalFormatting>
  <conditionalFormatting sqref="C27">
    <cfRule type="duplicateValues" dxfId="342" priority="3"/>
    <cfRule type="duplicateValues" dxfId="341" priority="9"/>
    <cfRule type="duplicateValues" dxfId="340" priority="43"/>
  </conditionalFormatting>
  <conditionalFormatting sqref="C28">
    <cfRule type="duplicateValues" dxfId="339" priority="5"/>
    <cfRule type="duplicateValues" dxfId="338" priority="8"/>
    <cfRule type="duplicateValues" dxfId="337" priority="12"/>
    <cfRule type="duplicateValues" dxfId="336" priority="14"/>
  </conditionalFormatting>
  <conditionalFormatting sqref="C29">
    <cfRule type="duplicateValues" dxfId="335" priority="7"/>
    <cfRule type="duplicateValues" dxfId="334" priority="11"/>
    <cfRule type="duplicateValues" dxfId="333" priority="36"/>
  </conditionalFormatting>
  <conditionalFormatting sqref="C30">
    <cfRule type="duplicateValues" dxfId="332" priority="1"/>
  </conditionalFormatting>
  <conditionalFormatting sqref="C31:C33">
    <cfRule type="duplicateValues" dxfId="331" priority="2"/>
  </conditionalFormatting>
  <conditionalFormatting sqref="C32:C33">
    <cfRule type="duplicateValues" dxfId="330" priority="15"/>
  </conditionalFormatting>
  <conditionalFormatting sqref="C33">
    <cfRule type="duplicateValues" dxfId="329" priority="16"/>
  </conditionalFormatting>
  <conditionalFormatting sqref="C37">
    <cfRule type="duplicateValues" dxfId="328" priority="19"/>
  </conditionalFormatting>
  <conditionalFormatting sqref="C42">
    <cfRule type="duplicateValues" dxfId="327" priority="42"/>
  </conditionalFormatting>
  <conditionalFormatting sqref="C43">
    <cfRule type="duplicateValues" dxfId="326" priority="33"/>
  </conditionalFormatting>
  <conditionalFormatting sqref="C45">
    <cfRule type="duplicateValues" dxfId="325" priority="34"/>
  </conditionalFormatting>
  <conditionalFormatting sqref="C46">
    <cfRule type="duplicateValues" dxfId="324" priority="44"/>
  </conditionalFormatting>
  <conditionalFormatting sqref="C48">
    <cfRule type="duplicateValues" dxfId="323" priority="18"/>
  </conditionalFormatting>
  <conditionalFormatting sqref="C50">
    <cfRule type="duplicateValues" dxfId="322" priority="45"/>
  </conditionalFormatting>
  <conditionalFormatting sqref="C51">
    <cfRule type="duplicateValues" dxfId="321" priority="27"/>
  </conditionalFormatting>
  <conditionalFormatting sqref="C52">
    <cfRule type="duplicateValues" dxfId="320" priority="28"/>
  </conditionalFormatting>
  <conditionalFormatting sqref="C53">
    <cfRule type="duplicateValues" dxfId="319" priority="22"/>
  </conditionalFormatting>
  <conditionalFormatting sqref="C54">
    <cfRule type="duplicateValues" dxfId="318" priority="40"/>
  </conditionalFormatting>
  <conditionalFormatting sqref="C57">
    <cfRule type="duplicateValues" dxfId="317" priority="39"/>
  </conditionalFormatting>
  <conditionalFormatting sqref="C60">
    <cfRule type="duplicateValues" dxfId="316" priority="31"/>
  </conditionalFormatting>
  <conditionalFormatting sqref="C60:C61 C57 C42:C43 C45:C46 C13:C17 C37 C50:C54 C48 C20:C33">
    <cfRule type="duplicateValues" dxfId="315" priority="2335"/>
  </conditionalFormatting>
  <conditionalFormatting sqref="C61">
    <cfRule type="duplicateValues" dxfId="314" priority="23"/>
  </conditionalFormatting>
  <conditionalFormatting sqref="ES60:ES68">
    <cfRule type="duplicateValues" dxfId="313" priority="47"/>
  </conditionalFormatting>
  <pageMargins left="0.7" right="0.7" top="0.75" bottom="0.75" header="0.3" footer="0.3"/>
  <pageSetup paperSize="9" scale="53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'Distributor Master'!$B:$B</xm:f>
          </x14:formula1>
          <xm:sqref>C35:C68 C6:C33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2">
    <pageSetUpPr fitToPage="1"/>
  </sheetPr>
  <dimension ref="B1:ET89"/>
  <sheetViews>
    <sheetView zoomScale="85" zoomScaleNormal="85" workbookViewId="0">
      <pane xSplit="3" ySplit="5" topLeftCell="D6" activePane="bottomRight" state="frozen"/>
      <selection activeCell="EH76" sqref="EH76"/>
      <selection pane="topRight" activeCell="EH76" sqref="EH76"/>
      <selection pane="bottomLeft" activeCell="EH76" sqref="EH76"/>
      <selection pane="bottomRight" activeCell="B71" sqref="B71:C71"/>
    </sheetView>
  </sheetViews>
  <sheetFormatPr defaultColWidth="9.140625" defaultRowHeight="15"/>
  <cols>
    <col min="1" max="1" width="2.5703125" customWidth="1"/>
    <col min="2" max="2" width="6.140625" style="53" bestFit="1" customWidth="1"/>
    <col min="3" max="3" width="24.42578125" style="53" customWidth="1"/>
    <col min="4" max="7" width="5.28515625" hidden="1" customWidth="1"/>
    <col min="8" max="8" width="5.7109375" hidden="1" customWidth="1"/>
    <col min="9" max="10" width="5.28515625" hidden="1" customWidth="1"/>
    <col min="11" max="15" width="5.7109375" hidden="1" customWidth="1"/>
    <col min="16" max="24" width="5.28515625" hidden="1" customWidth="1"/>
    <col min="25" max="27" width="5.7109375" hidden="1" customWidth="1"/>
    <col min="28" max="28" width="6" hidden="1" customWidth="1"/>
    <col min="29" max="29" width="5.7109375" hidden="1" customWidth="1"/>
    <col min="30" max="30" width="4.7109375" hidden="1" customWidth="1"/>
    <col min="31" max="31" width="5.7109375" hidden="1" customWidth="1"/>
    <col min="32" max="33" width="5.28515625" hidden="1" customWidth="1"/>
    <col min="34" max="34" width="5.28515625" customWidth="1"/>
    <col min="35" max="36" width="5.28515625" hidden="1" customWidth="1"/>
    <col min="37" max="37" width="6.28515625" hidden="1" customWidth="1"/>
    <col min="38" max="39" width="5.28515625" hidden="1" customWidth="1"/>
    <col min="40" max="40" width="6.42578125" customWidth="1"/>
    <col min="41" max="42" width="5.28515625" hidden="1" customWidth="1"/>
    <col min="43" max="43" width="5.28515625" customWidth="1"/>
    <col min="44" max="46" width="5.28515625" hidden="1" customWidth="1"/>
    <col min="47" max="47" width="5.7109375" hidden="1" customWidth="1"/>
    <col min="48" max="48" width="6.28515625" hidden="1" customWidth="1"/>
    <col min="49" max="50" width="5.28515625" hidden="1" customWidth="1"/>
    <col min="51" max="51" width="7.140625" hidden="1" customWidth="1"/>
    <col min="52" max="53" width="5.28515625" hidden="1" customWidth="1"/>
    <col min="54" max="54" width="5.28515625" customWidth="1"/>
    <col min="55" max="56" width="5.28515625" hidden="1" customWidth="1"/>
    <col min="57" max="57" width="5.28515625" customWidth="1"/>
    <col min="58" max="59" width="5.28515625" hidden="1" customWidth="1"/>
    <col min="60" max="60" width="5.28515625" customWidth="1"/>
    <col min="61" max="70" width="5.28515625" hidden="1" customWidth="1"/>
    <col min="71" max="71" width="6.28515625" hidden="1" customWidth="1"/>
    <col min="72" max="73" width="5.28515625" hidden="1" customWidth="1"/>
    <col min="74" max="74" width="5.7109375" hidden="1" customWidth="1"/>
    <col min="75" max="83" width="5.28515625" hidden="1" customWidth="1"/>
    <col min="84" max="84" width="5.7109375" customWidth="1"/>
    <col min="85" max="85" width="5.28515625" hidden="1" customWidth="1"/>
    <col min="86" max="88" width="5.7109375" hidden="1" customWidth="1"/>
    <col min="89" max="89" width="5.7109375" customWidth="1"/>
    <col min="90" max="93" width="5.7109375" hidden="1" customWidth="1"/>
    <col min="94" max="94" width="7.7109375" customWidth="1"/>
    <col min="95" max="133" width="5.7109375" hidden="1" customWidth="1"/>
    <col min="134" max="134" width="5.7109375" customWidth="1"/>
    <col min="135" max="138" width="5.7109375" hidden="1" customWidth="1"/>
    <col min="139" max="139" width="16" customWidth="1"/>
    <col min="140" max="140" width="10.7109375" customWidth="1"/>
    <col min="141" max="141" width="11.5703125" customWidth="1"/>
    <col min="142" max="142" width="12" bestFit="1" customWidth="1"/>
    <col min="147" max="147" width="3.5703125" customWidth="1"/>
    <col min="148" max="148" width="6.85546875" bestFit="1" customWidth="1"/>
    <col min="149" max="149" width="31.140625" bestFit="1" customWidth="1"/>
    <col min="150" max="150" width="20.140625" bestFit="1" customWidth="1"/>
    <col min="151" max="151" width="3.7109375" customWidth="1"/>
  </cols>
  <sheetData>
    <row r="1" spans="2:150" ht="13.5" customHeight="1" thickBot="1"/>
    <row r="2" spans="2:150" ht="15" customHeight="1">
      <c r="B2" s="19" t="s">
        <v>0</v>
      </c>
      <c r="C2" s="54" t="s">
        <v>141</v>
      </c>
      <c r="D2" s="782" t="s">
        <v>2</v>
      </c>
      <c r="E2" s="782"/>
      <c r="F2" s="782"/>
      <c r="G2" s="782"/>
      <c r="H2" s="782"/>
      <c r="I2" s="782"/>
      <c r="J2" s="782"/>
      <c r="K2" s="782"/>
      <c r="L2" s="782"/>
      <c r="M2" s="782"/>
      <c r="N2" s="782"/>
      <c r="O2" s="782"/>
      <c r="P2" s="782"/>
      <c r="Q2" s="782"/>
      <c r="R2" s="782"/>
      <c r="S2" s="782"/>
      <c r="T2" s="782"/>
      <c r="U2" s="782"/>
      <c r="V2" s="782"/>
      <c r="W2" s="782"/>
      <c r="X2" s="782"/>
      <c r="Y2" s="769" t="s">
        <v>3</v>
      </c>
      <c r="Z2" s="770"/>
      <c r="AA2" s="770"/>
      <c r="AB2" s="770"/>
      <c r="AC2" s="770"/>
      <c r="AD2" s="770"/>
      <c r="AE2" s="770"/>
      <c r="AF2" s="770"/>
      <c r="AG2" s="771"/>
      <c r="AH2" s="671" t="s">
        <v>4</v>
      </c>
      <c r="AI2" s="671"/>
      <c r="AJ2" s="671"/>
      <c r="AK2" s="671"/>
      <c r="AL2" s="671"/>
      <c r="AM2" s="671"/>
      <c r="AN2" s="671"/>
      <c r="AO2" s="671"/>
      <c r="AP2" s="671"/>
      <c r="AQ2" s="671"/>
      <c r="AR2" s="671"/>
      <c r="AS2" s="671"/>
      <c r="AT2" s="671"/>
      <c r="AU2" s="671"/>
      <c r="AV2" s="764" t="s">
        <v>5</v>
      </c>
      <c r="AW2" s="764"/>
      <c r="AX2" s="764"/>
      <c r="AY2" s="764"/>
      <c r="AZ2" s="764"/>
      <c r="BA2" s="764"/>
      <c r="BB2" s="765" t="s">
        <v>6</v>
      </c>
      <c r="BC2" s="765"/>
      <c r="BD2" s="765"/>
      <c r="BE2" s="765"/>
      <c r="BF2" s="765"/>
      <c r="BG2" s="765"/>
      <c r="BH2" s="765"/>
      <c r="BI2" s="765"/>
      <c r="BJ2" s="765"/>
      <c r="BK2" s="765"/>
      <c r="BL2" s="765"/>
      <c r="BM2" s="671" t="s">
        <v>7</v>
      </c>
      <c r="BN2" s="671"/>
      <c r="BO2" s="671"/>
      <c r="BP2" s="811" t="s">
        <v>8</v>
      </c>
      <c r="BQ2" s="812"/>
      <c r="BR2" s="812"/>
      <c r="BS2" s="812"/>
      <c r="BT2" s="812"/>
      <c r="BU2" s="812"/>
      <c r="BV2" s="812"/>
      <c r="BW2" s="812"/>
      <c r="BX2" s="812"/>
      <c r="BY2" s="812"/>
      <c r="BZ2" s="812"/>
      <c r="CA2" s="813"/>
      <c r="CB2" s="671" t="s">
        <v>528</v>
      </c>
      <c r="CC2" s="671"/>
      <c r="CD2" s="671"/>
      <c r="CE2" s="739" t="s">
        <v>9</v>
      </c>
      <c r="CF2" s="740"/>
      <c r="CG2" s="740"/>
      <c r="CH2" s="740"/>
      <c r="CI2" s="740"/>
      <c r="CJ2" s="740"/>
      <c r="CK2" s="740"/>
      <c r="CL2" s="740"/>
      <c r="CM2" s="740"/>
      <c r="CN2" s="740" t="s">
        <v>404</v>
      </c>
      <c r="CO2" s="741"/>
      <c r="CP2" s="780" t="s">
        <v>223</v>
      </c>
      <c r="CQ2" s="764" t="s">
        <v>10</v>
      </c>
      <c r="CR2" s="764"/>
      <c r="CS2" s="764"/>
      <c r="CT2" s="764"/>
      <c r="CU2" s="764"/>
      <c r="CV2" s="764"/>
      <c r="CW2" s="764"/>
      <c r="CX2" s="764"/>
      <c r="CY2" s="764"/>
      <c r="CZ2" s="764"/>
      <c r="DA2" s="764"/>
      <c r="DB2" s="764"/>
      <c r="DC2" s="764"/>
      <c r="DD2" s="764"/>
      <c r="DE2" s="764"/>
      <c r="DF2" s="764"/>
      <c r="DG2" s="764"/>
      <c r="DH2" s="764"/>
      <c r="DI2" s="764"/>
      <c r="DJ2" s="764"/>
      <c r="DK2" s="764"/>
      <c r="DL2" s="764"/>
      <c r="DM2" s="764"/>
      <c r="DN2" s="764"/>
      <c r="DO2" s="764"/>
      <c r="DP2" s="764"/>
      <c r="DQ2" s="764"/>
      <c r="DR2" s="764"/>
      <c r="DS2" s="815" t="s">
        <v>256</v>
      </c>
      <c r="DT2" s="817"/>
      <c r="DU2" s="817"/>
      <c r="DV2" s="817"/>
      <c r="DW2" s="817"/>
      <c r="DX2" s="817"/>
      <c r="DY2" s="817"/>
      <c r="DZ2" s="817"/>
      <c r="EA2" s="817"/>
      <c r="EB2" s="817"/>
      <c r="EC2" s="817"/>
      <c r="ED2" s="817"/>
      <c r="EE2" s="817"/>
      <c r="EF2" s="817"/>
      <c r="EG2" s="817"/>
      <c r="EH2" s="816"/>
      <c r="EI2" s="781" t="s">
        <v>257</v>
      </c>
      <c r="EJ2" s="814" t="s">
        <v>236</v>
      </c>
      <c r="EK2" s="814"/>
      <c r="ER2" s="14" t="s">
        <v>0</v>
      </c>
      <c r="ES2" s="772" t="s">
        <v>1</v>
      </c>
      <c r="ET2" s="773"/>
    </row>
    <row r="3" spans="2:150" ht="60" customHeight="1">
      <c r="B3" s="55">
        <v>46262</v>
      </c>
      <c r="C3" s="51" t="s">
        <v>314</v>
      </c>
      <c r="D3" s="764" t="s">
        <v>333</v>
      </c>
      <c r="E3" s="764"/>
      <c r="F3" s="764"/>
      <c r="G3" s="768" t="s">
        <v>547</v>
      </c>
      <c r="H3" s="768"/>
      <c r="I3" s="768"/>
      <c r="J3" s="795" t="s">
        <v>800</v>
      </c>
      <c r="K3" s="796"/>
      <c r="L3" s="797"/>
      <c r="M3" s="795" t="s">
        <v>512</v>
      </c>
      <c r="N3" s="796"/>
      <c r="O3" s="797"/>
      <c r="P3" s="774" t="s">
        <v>567</v>
      </c>
      <c r="Q3" s="774"/>
      <c r="R3" s="774"/>
      <c r="S3" s="768" t="s">
        <v>568</v>
      </c>
      <c r="T3" s="768"/>
      <c r="U3" s="768"/>
      <c r="V3" s="775" t="s">
        <v>569</v>
      </c>
      <c r="W3" s="776"/>
      <c r="X3" s="776"/>
      <c r="Y3" s="798" t="s">
        <v>456</v>
      </c>
      <c r="Z3" s="799"/>
      <c r="AA3" s="800"/>
      <c r="AB3" s="777" t="s">
        <v>1056</v>
      </c>
      <c r="AC3" s="777"/>
      <c r="AD3" s="777"/>
      <c r="AE3" s="778" t="s">
        <v>501</v>
      </c>
      <c r="AF3" s="778"/>
      <c r="AG3" s="778"/>
      <c r="AH3" s="779" t="s">
        <v>335</v>
      </c>
      <c r="AI3" s="779"/>
      <c r="AJ3" s="779"/>
      <c r="AK3" s="764" t="s">
        <v>336</v>
      </c>
      <c r="AL3" s="764"/>
      <c r="AM3" s="764"/>
      <c r="AN3" s="766" t="s">
        <v>337</v>
      </c>
      <c r="AO3" s="766"/>
      <c r="AP3" s="766"/>
      <c r="AQ3" s="767" t="s">
        <v>338</v>
      </c>
      <c r="AR3" s="767"/>
      <c r="AS3" s="767"/>
      <c r="AT3" s="45" t="s">
        <v>523</v>
      </c>
      <c r="AU3" s="45" t="s">
        <v>339</v>
      </c>
      <c r="AV3" s="768" t="s">
        <v>340</v>
      </c>
      <c r="AW3" s="768"/>
      <c r="AX3" s="768"/>
      <c r="AY3" s="788" t="s">
        <v>12</v>
      </c>
      <c r="AZ3" s="788"/>
      <c r="BA3" s="788"/>
      <c r="BB3" s="789" t="s">
        <v>341</v>
      </c>
      <c r="BC3" s="789"/>
      <c r="BD3" s="789"/>
      <c r="BE3" s="671" t="s">
        <v>342</v>
      </c>
      <c r="BF3" s="671"/>
      <c r="BG3" s="671"/>
      <c r="BH3" s="767" t="s">
        <v>343</v>
      </c>
      <c r="BI3" s="767"/>
      <c r="BJ3" s="767"/>
      <c r="BK3" s="46" t="s">
        <v>254</v>
      </c>
      <c r="BL3" s="46" t="s">
        <v>344</v>
      </c>
      <c r="BM3" s="671"/>
      <c r="BN3" s="671"/>
      <c r="BO3" s="671"/>
      <c r="BP3" s="790" t="s">
        <v>345</v>
      </c>
      <c r="BQ3" s="790"/>
      <c r="BR3" s="790"/>
      <c r="BS3" s="767" t="s">
        <v>255</v>
      </c>
      <c r="BT3" s="767"/>
      <c r="BU3" s="767"/>
      <c r="BV3" s="791" t="s">
        <v>346</v>
      </c>
      <c r="BW3" s="791"/>
      <c r="BX3" s="791"/>
      <c r="BY3" s="719" t="s">
        <v>13</v>
      </c>
      <c r="BZ3" s="719"/>
      <c r="CA3" s="719"/>
      <c r="CB3" s="671"/>
      <c r="CC3" s="671"/>
      <c r="CD3" s="671"/>
      <c r="CE3" s="671" t="s">
        <v>260</v>
      </c>
      <c r="CF3" s="671"/>
      <c r="CG3" s="671"/>
      <c r="CH3" s="314" t="s">
        <v>435</v>
      </c>
      <c r="CI3" s="719" t="s">
        <v>347</v>
      </c>
      <c r="CJ3" s="719"/>
      <c r="CK3" s="672" t="s">
        <v>348</v>
      </c>
      <c r="CL3" s="672"/>
      <c r="CM3" s="47" t="s">
        <v>515</v>
      </c>
      <c r="CN3" s="47" t="s">
        <v>221</v>
      </c>
      <c r="CO3" s="15" t="s">
        <v>222</v>
      </c>
      <c r="CP3" s="780"/>
      <c r="CQ3" s="786" t="s">
        <v>349</v>
      </c>
      <c r="CR3" s="786"/>
      <c r="CS3" s="671" t="s">
        <v>350</v>
      </c>
      <c r="CT3" s="671"/>
      <c r="CU3" s="719" t="s">
        <v>351</v>
      </c>
      <c r="CV3" s="719"/>
      <c r="CW3" s="787" t="s">
        <v>352</v>
      </c>
      <c r="CX3" s="787"/>
      <c r="CY3" s="804" t="s">
        <v>360</v>
      </c>
      <c r="CZ3" s="805"/>
      <c r="DA3" s="804" t="s">
        <v>361</v>
      </c>
      <c r="DB3" s="805"/>
      <c r="DC3" s="769" t="s">
        <v>774</v>
      </c>
      <c r="DD3" s="771"/>
      <c r="DE3" s="769" t="s">
        <v>775</v>
      </c>
      <c r="DF3" s="771"/>
      <c r="DG3" s="811" t="s">
        <v>353</v>
      </c>
      <c r="DH3" s="813"/>
      <c r="DI3" s="815" t="s">
        <v>418</v>
      </c>
      <c r="DJ3" s="816"/>
      <c r="DK3" s="815" t="s">
        <v>419</v>
      </c>
      <c r="DL3" s="816"/>
      <c r="DM3" s="815" t="s">
        <v>420</v>
      </c>
      <c r="DN3" s="816"/>
      <c r="DO3" s="818" t="s">
        <v>776</v>
      </c>
      <c r="DP3" s="819"/>
      <c r="DQ3" s="820"/>
      <c r="DR3" s="56" t="s">
        <v>354</v>
      </c>
      <c r="DS3" s="801" t="s">
        <v>454</v>
      </c>
      <c r="DT3" s="802"/>
      <c r="DU3" s="803"/>
      <c r="DV3" s="821" t="s">
        <v>1064</v>
      </c>
      <c r="DW3" s="822"/>
      <c r="DX3" s="672" t="s">
        <v>245</v>
      </c>
      <c r="DY3" s="672"/>
      <c r="DZ3" s="764" t="s">
        <v>245</v>
      </c>
      <c r="EA3" s="764"/>
      <c r="EB3" s="790" t="s">
        <v>1060</v>
      </c>
      <c r="EC3" s="790"/>
      <c r="ED3" s="793" t="s">
        <v>280</v>
      </c>
      <c r="EE3" s="793"/>
      <c r="EF3" s="699" t="s">
        <v>559</v>
      </c>
      <c r="EG3" s="699"/>
      <c r="EH3" s="57" t="s">
        <v>279</v>
      </c>
      <c r="EI3" s="781"/>
      <c r="EJ3" s="794" t="s">
        <v>265</v>
      </c>
      <c r="EK3" s="794"/>
      <c r="ER3" s="55">
        <f>B3</f>
        <v>46262</v>
      </c>
      <c r="ES3" s="783" t="s">
        <v>11</v>
      </c>
      <c r="ET3" s="784"/>
    </row>
    <row r="4" spans="2:150" ht="25.5">
      <c r="B4" s="73" t="s">
        <v>14</v>
      </c>
      <c r="C4" s="73" t="s">
        <v>15</v>
      </c>
      <c r="D4" s="74" t="s">
        <v>239</v>
      </c>
      <c r="E4" s="75" t="s">
        <v>111</v>
      </c>
      <c r="F4" s="76" t="s">
        <v>231</v>
      </c>
      <c r="G4" s="74" t="s">
        <v>239</v>
      </c>
      <c r="H4" s="75" t="s">
        <v>111</v>
      </c>
      <c r="I4" s="76" t="s">
        <v>231</v>
      </c>
      <c r="J4" s="323" t="s">
        <v>443</v>
      </c>
      <c r="K4" s="75" t="s">
        <v>444</v>
      </c>
      <c r="L4" s="76" t="s">
        <v>231</v>
      </c>
      <c r="M4" s="323" t="s">
        <v>443</v>
      </c>
      <c r="N4" s="75" t="s">
        <v>444</v>
      </c>
      <c r="O4" s="76" t="s">
        <v>231</v>
      </c>
      <c r="P4" s="410" t="s">
        <v>443</v>
      </c>
      <c r="Q4" s="75" t="s">
        <v>111</v>
      </c>
      <c r="R4" s="76" t="s">
        <v>231</v>
      </c>
      <c r="S4" s="77" t="s">
        <v>443</v>
      </c>
      <c r="T4" s="75" t="s">
        <v>111</v>
      </c>
      <c r="U4" s="76" t="s">
        <v>231</v>
      </c>
      <c r="V4" s="419" t="s">
        <v>443</v>
      </c>
      <c r="W4" s="75" t="s">
        <v>111</v>
      </c>
      <c r="X4" s="76" t="s">
        <v>231</v>
      </c>
      <c r="Y4" s="74" t="s">
        <v>16</v>
      </c>
      <c r="Z4" s="76" t="s">
        <v>242</v>
      </c>
      <c r="AA4" s="376" t="s">
        <v>157</v>
      </c>
      <c r="AB4" s="77" t="s">
        <v>16</v>
      </c>
      <c r="AC4" s="78" t="s">
        <v>242</v>
      </c>
      <c r="AD4" s="76" t="s">
        <v>263</v>
      </c>
      <c r="AE4" s="354" t="s">
        <v>16</v>
      </c>
      <c r="AF4" s="78" t="s">
        <v>242</v>
      </c>
      <c r="AG4" s="76" t="s">
        <v>263</v>
      </c>
      <c r="AH4" s="74" t="s">
        <v>239</v>
      </c>
      <c r="AI4" s="79" t="s">
        <v>111</v>
      </c>
      <c r="AJ4" s="76" t="s">
        <v>219</v>
      </c>
      <c r="AK4" s="74" t="s">
        <v>239</v>
      </c>
      <c r="AL4" s="79" t="s">
        <v>111</v>
      </c>
      <c r="AM4" s="76" t="s">
        <v>219</v>
      </c>
      <c r="AN4" s="74" t="s">
        <v>239</v>
      </c>
      <c r="AO4" s="79" t="s">
        <v>111</v>
      </c>
      <c r="AP4" s="76" t="s">
        <v>219</v>
      </c>
      <c r="AQ4" s="74" t="s">
        <v>239</v>
      </c>
      <c r="AR4" s="79" t="s">
        <v>111</v>
      </c>
      <c r="AS4" s="76" t="s">
        <v>219</v>
      </c>
      <c r="AT4" s="385" t="s">
        <v>99</v>
      </c>
      <c r="AU4" s="80" t="s">
        <v>99</v>
      </c>
      <c r="AV4" s="77" t="s">
        <v>16</v>
      </c>
      <c r="AW4" s="78" t="s">
        <v>242</v>
      </c>
      <c r="AX4" s="76" t="s">
        <v>262</v>
      </c>
      <c r="AY4" s="77" t="s">
        <v>16</v>
      </c>
      <c r="AZ4" s="78" t="s">
        <v>242</v>
      </c>
      <c r="BA4" s="76" t="s">
        <v>262</v>
      </c>
      <c r="BB4" s="74" t="s">
        <v>239</v>
      </c>
      <c r="BC4" s="79" t="s">
        <v>111</v>
      </c>
      <c r="BD4" s="76" t="s">
        <v>219</v>
      </c>
      <c r="BE4" s="74" t="s">
        <v>239</v>
      </c>
      <c r="BF4" s="79" t="s">
        <v>111</v>
      </c>
      <c r="BG4" s="76" t="s">
        <v>219</v>
      </c>
      <c r="BH4" s="74" t="s">
        <v>239</v>
      </c>
      <c r="BI4" s="79" t="s">
        <v>111</v>
      </c>
      <c r="BJ4" s="76" t="s">
        <v>219</v>
      </c>
      <c r="BK4" s="385" t="s">
        <v>99</v>
      </c>
      <c r="BL4" s="80" t="s">
        <v>99</v>
      </c>
      <c r="BM4" s="74" t="s">
        <v>239</v>
      </c>
      <c r="BN4" s="79" t="s">
        <v>111</v>
      </c>
      <c r="BO4" s="76" t="s">
        <v>219</v>
      </c>
      <c r="BP4" s="81" t="s">
        <v>239</v>
      </c>
      <c r="BQ4" s="79" t="s">
        <v>111</v>
      </c>
      <c r="BR4" s="76" t="s">
        <v>219</v>
      </c>
      <c r="BS4" s="82" t="s">
        <v>421</v>
      </c>
      <c r="BT4" s="83" t="s">
        <v>234</v>
      </c>
      <c r="BU4" s="76" t="s">
        <v>262</v>
      </c>
      <c r="BV4" s="77" t="s">
        <v>422</v>
      </c>
      <c r="BW4" s="83" t="s">
        <v>234</v>
      </c>
      <c r="BX4" s="76" t="s">
        <v>262</v>
      </c>
      <c r="BY4" s="77" t="s">
        <v>422</v>
      </c>
      <c r="BZ4" s="83" t="s">
        <v>234</v>
      </c>
      <c r="CA4" s="76" t="s">
        <v>262</v>
      </c>
      <c r="CB4" s="74" t="s">
        <v>522</v>
      </c>
      <c r="CC4" s="79" t="s">
        <v>234</v>
      </c>
      <c r="CD4" s="76" t="s">
        <v>157</v>
      </c>
      <c r="CE4" s="77" t="s">
        <v>16</v>
      </c>
      <c r="CF4" s="79" t="s">
        <v>111</v>
      </c>
      <c r="CG4" s="76" t="s">
        <v>219</v>
      </c>
      <c r="CH4" s="313" t="s">
        <v>219</v>
      </c>
      <c r="CI4" s="83" t="s">
        <v>238</v>
      </c>
      <c r="CJ4" s="76" t="s">
        <v>219</v>
      </c>
      <c r="CK4" s="84" t="s">
        <v>238</v>
      </c>
      <c r="CL4" s="76" t="s">
        <v>219</v>
      </c>
      <c r="CM4" s="370" t="s">
        <v>238</v>
      </c>
      <c r="CN4" s="85" t="s">
        <v>235</v>
      </c>
      <c r="CO4" s="85" t="s">
        <v>235</v>
      </c>
      <c r="CP4" s="86" t="s">
        <v>17</v>
      </c>
      <c r="CQ4" s="77" t="s">
        <v>16</v>
      </c>
      <c r="CR4" s="87" t="s">
        <v>18</v>
      </c>
      <c r="CS4" s="77" t="s">
        <v>16</v>
      </c>
      <c r="CT4" s="87" t="s">
        <v>18</v>
      </c>
      <c r="CU4" s="77" t="s">
        <v>16</v>
      </c>
      <c r="CV4" s="87" t="s">
        <v>18</v>
      </c>
      <c r="CW4" s="77" t="s">
        <v>16</v>
      </c>
      <c r="CX4" s="87" t="s">
        <v>18</v>
      </c>
      <c r="CY4" s="77" t="s">
        <v>16</v>
      </c>
      <c r="CZ4" s="87" t="s">
        <v>18</v>
      </c>
      <c r="DA4" s="77" t="s">
        <v>16</v>
      </c>
      <c r="DB4" s="87" t="s">
        <v>18</v>
      </c>
      <c r="DC4" s="77" t="s">
        <v>16</v>
      </c>
      <c r="DD4" s="87" t="s">
        <v>18</v>
      </c>
      <c r="DE4" s="77" t="s">
        <v>16</v>
      </c>
      <c r="DF4" s="87" t="s">
        <v>18</v>
      </c>
      <c r="DG4" s="77" t="s">
        <v>16</v>
      </c>
      <c r="DH4" s="87" t="s">
        <v>18</v>
      </c>
      <c r="DI4" s="77" t="s">
        <v>16</v>
      </c>
      <c r="DJ4" s="87" t="s">
        <v>18</v>
      </c>
      <c r="DK4" s="77" t="s">
        <v>16</v>
      </c>
      <c r="DL4" s="87" t="s">
        <v>18</v>
      </c>
      <c r="DM4" s="77" t="s">
        <v>16</v>
      </c>
      <c r="DN4" s="87" t="s">
        <v>18</v>
      </c>
      <c r="DO4" s="77" t="s">
        <v>16</v>
      </c>
      <c r="DP4" s="87" t="s">
        <v>277</v>
      </c>
      <c r="DQ4" s="76" t="s">
        <v>278</v>
      </c>
      <c r="DR4" s="85" t="s">
        <v>19</v>
      </c>
      <c r="DS4" s="331" t="s">
        <v>16</v>
      </c>
      <c r="DT4" s="85" t="s">
        <v>160</v>
      </c>
      <c r="DU4" s="331" t="s">
        <v>157</v>
      </c>
      <c r="DV4" s="331" t="s">
        <v>16</v>
      </c>
      <c r="DW4" s="331" t="s">
        <v>157</v>
      </c>
      <c r="DX4" s="88" t="s">
        <v>159</v>
      </c>
      <c r="DY4" s="76" t="s">
        <v>526</v>
      </c>
      <c r="DZ4" s="313" t="s">
        <v>522</v>
      </c>
      <c r="EA4" s="76" t="s">
        <v>527</v>
      </c>
      <c r="EB4" s="313" t="s">
        <v>522</v>
      </c>
      <c r="EC4" s="76" t="s">
        <v>527</v>
      </c>
      <c r="ED4" s="89" t="s">
        <v>16</v>
      </c>
      <c r="EE4" s="76" t="s">
        <v>264</v>
      </c>
      <c r="EF4" s="407" t="s">
        <v>16</v>
      </c>
      <c r="EG4" s="76" t="s">
        <v>264</v>
      </c>
      <c r="EH4" s="100" t="s">
        <v>20</v>
      </c>
      <c r="EI4" s="103" t="s">
        <v>258</v>
      </c>
      <c r="EJ4" s="8" t="s">
        <v>1013</v>
      </c>
      <c r="EK4" s="58" t="s">
        <v>218</v>
      </c>
      <c r="EL4" s="345" t="s">
        <v>476</v>
      </c>
      <c r="EM4" s="345" t="s">
        <v>465</v>
      </c>
      <c r="ER4" s="91" t="s">
        <v>14</v>
      </c>
      <c r="ES4" s="92" t="s">
        <v>15</v>
      </c>
      <c r="ET4" s="93" t="s">
        <v>109</v>
      </c>
    </row>
    <row r="5" spans="2:150" ht="15" hidden="1" customHeight="1">
      <c r="B5" s="94" t="str">
        <f>B4</f>
        <v>Sr. No.</v>
      </c>
      <c r="C5" s="94" t="str">
        <f>C4</f>
        <v>DISTRIBUTOR NAME</v>
      </c>
      <c r="D5" s="94" t="str">
        <f>$D$2&amp;"//"&amp;$D$3&amp;"//"&amp;D4</f>
        <v>GAIA MILK //TM 500 ML// Crt</v>
      </c>
      <c r="E5" s="94" t="str">
        <f>$D$2&amp;"//"&amp;$D$3&amp;"//"&amp;E4</f>
        <v>GAIA MILK //TM 500 ML//Pkt</v>
      </c>
      <c r="F5" s="94" t="str">
        <f>$D$2&amp;"//"&amp;$D$3&amp;"//"&amp;F4</f>
        <v>GAIA MILK //TM 500 ML//Free
Pkt</v>
      </c>
      <c r="G5" s="94" t="str">
        <f>$D$2&amp;"//"&amp;$G$3&amp;"//"&amp;G4</f>
        <v>GAIA MILK //CM 500 ML// Crt</v>
      </c>
      <c r="H5" s="94" t="str">
        <f>$D$2&amp;"//"&amp;$G$3&amp;"//"&amp;H4</f>
        <v>GAIA MILK //CM 500 ML//Pkt</v>
      </c>
      <c r="I5" s="94" t="str">
        <f>$D$2&amp;"//"&amp;$G$3&amp;"//"&amp;I4</f>
        <v>GAIA MILK //CM 500 ML//Free
Pkt</v>
      </c>
      <c r="J5" s="94" t="str">
        <f>$D$2&amp;"//"&amp;$J$3&amp;"//"&amp;J4</f>
        <v>GAIA MILK //Maxx UHT 110 ml//CBX</v>
      </c>
      <c r="K5" s="94" t="str">
        <f>$D$2&amp;"//"&amp;$J$3&amp;"//"&amp;K4</f>
        <v>GAIA MILK //Maxx UHT 110 ml//Pc</v>
      </c>
      <c r="L5" s="94" t="str">
        <f>$D$2&amp;"//"&amp;$J$3&amp;"//"&amp;L4</f>
        <v>GAIA MILK //Maxx UHT 110 ml//Free
Pkt</v>
      </c>
      <c r="M5" s="94" t="str">
        <f>$D$2&amp;"//"&amp;$M$3&amp;"//"&amp;M4</f>
        <v>GAIA MILK //Gaia Maxx UHT 400ml//CBX</v>
      </c>
      <c r="N5" s="94" t="str">
        <f>$D$2&amp;"//"&amp;$M$3&amp;"//"&amp;N4</f>
        <v>GAIA MILK //Gaia Maxx UHT 400ml//Pc</v>
      </c>
      <c r="O5" s="94" t="str">
        <f>$D$2&amp;"//"&amp;$M$3&amp;"//"&amp;O4</f>
        <v>GAIA MILK //Gaia Maxx UHT 400ml//Free
Pkt</v>
      </c>
      <c r="P5" s="414" t="str">
        <f>$D$2&amp;"//"&amp;$P$3&amp;"//"&amp;P4</f>
        <v>GAIA MILK //Gaia Premium Milk UHT Tetra Pack 1 Ltr//CBX</v>
      </c>
      <c r="Q5" s="94" t="str">
        <f>$D$2&amp;"//"&amp;$P$3&amp;"//"&amp;Q4</f>
        <v>GAIA MILK //Gaia Premium Milk UHT Tetra Pack 1 Ltr//Pkt</v>
      </c>
      <c r="R5" s="94" t="str">
        <f>$D$2&amp;"//"&amp;$P$3&amp;"//"&amp;R4</f>
        <v>GAIA MILK //Gaia Premium Milk UHT Tetra Pack 1 Ltr//Free
Pkt</v>
      </c>
      <c r="S5" s="418" t="str">
        <f>$D$2&amp;"//"&amp;$S$3&amp;"//"&amp;S4</f>
        <v>GAIA MILK //Gaia Lite Milk UHT Tetra Pack 1Ltr//CBX</v>
      </c>
      <c r="T5" s="94" t="str">
        <f>$D$2&amp;"//"&amp;$S$3&amp;"//"&amp;T4</f>
        <v>GAIA MILK //Gaia Lite Milk UHT Tetra Pack 1Ltr//Pkt</v>
      </c>
      <c r="U5" s="94" t="str">
        <f>$D$2&amp;"//"&amp;$S$3&amp;"//"&amp;U4</f>
        <v>GAIA MILK //Gaia Lite Milk UHT Tetra Pack 1Ltr//Free
Pkt</v>
      </c>
      <c r="V5" s="423" t="str">
        <f>$D$2&amp;"//"&amp;$V$3&amp;"//"&amp;V4</f>
        <v>GAIA MILK //Gaia Gold Milk UHT Tetra Pack 1Ltr//CBX</v>
      </c>
      <c r="W5" s="94" t="str">
        <f>$D$2&amp;"//"&amp;$V$3&amp;"//"&amp;W4</f>
        <v>GAIA MILK //Gaia Gold Milk UHT Tetra Pack 1Ltr//Pkt</v>
      </c>
      <c r="X5" s="94" t="str">
        <f>$D$2&amp;"//"&amp;$V$3&amp;"//"&amp;X4</f>
        <v>GAIA MILK //Gaia Gold Milk UHT Tetra Pack 1Ltr//Free
Pkt</v>
      </c>
      <c r="Y5" s="161" t="str">
        <f>$Y$2&amp;"//"&amp;$Y$3&amp;"//"&amp;Y4</f>
        <v>GAIA CUPS DAHI //Gaia Mishti Doi 80g//BOX</v>
      </c>
      <c r="Z5" s="161" t="str">
        <f>$Y$2&amp;"//"&amp;$Y$3&amp;"//"&amp;Z4</f>
        <v>GAIA CUPS DAHI //Gaia Mishti Doi 80g//Cups</v>
      </c>
      <c r="AA5" s="379" t="str">
        <f>$Y$2&amp;"//"&amp;$Y$3&amp;"//"&amp;AA4</f>
        <v>GAIA CUPS DAHI //Gaia Mishti Doi 80g//Free Box</v>
      </c>
      <c r="AB5" s="94" t="str">
        <f>$Y$2&amp;"//"&amp;$AB$3&amp;"//"&amp;AB4</f>
        <v>GAIA CUPS DAHI //DAHI CUP 200 GRMS Box(6Pc) //BOX</v>
      </c>
      <c r="AC5" s="94" t="str">
        <f>$Y$2&amp;"//"&amp;$AB$3&amp;"//"&amp;AC4</f>
        <v>GAIA CUPS DAHI //DAHI CUP 200 GRMS Box(6Pc) //Cups</v>
      </c>
      <c r="AD5" s="94" t="str">
        <f>$Y$2&amp;"//"&amp;$AB$3&amp;"//"&amp;AD4</f>
        <v>GAIA CUPS DAHI //DAHI CUP 200 GRMS Box(6Pc) //Free
Box</v>
      </c>
      <c r="AE5" s="358" t="str">
        <f>$Y$2&amp;"//"&amp;$AE$3&amp;"//"&amp;AE4</f>
        <v>GAIA CUPS DAHI //DAHI CUP 200 GRMS //BOX</v>
      </c>
      <c r="AF5" s="94" t="str">
        <f>$Y$2&amp;"//"&amp;$AE$3&amp;"//"&amp;AF4</f>
        <v>GAIA CUPS DAHI //DAHI CUP 200 GRMS //Cups</v>
      </c>
      <c r="AG5" s="94" t="str">
        <f>$Y$2&amp;"//"&amp;$AE$3&amp;"//"&amp;AG4</f>
        <v>GAIA CUPS DAHI //DAHI CUP 200 GRMS //Free
Box</v>
      </c>
      <c r="AH5" s="94" t="str">
        <f>$AH$2&amp;"//"&amp;$AH$3&amp;"//"&amp;AH4</f>
        <v xml:space="preserve">     GAIA PLAIN DAHI //PD 200 GRMS// Crt</v>
      </c>
      <c r="AI5" s="94" t="str">
        <f>$AH$2&amp;"//"&amp;$AH$3&amp;"//"&amp;AI4</f>
        <v xml:space="preserve">     GAIA PLAIN DAHI //PD 200 GRMS//Pkt</v>
      </c>
      <c r="AJ5" s="94" t="str">
        <f>$AH$2&amp;"//"&amp;$AH$3&amp;"//"&amp;AJ4</f>
        <v xml:space="preserve">     GAIA PLAIN DAHI //PD 200 GRMS//Free 
Pkt</v>
      </c>
      <c r="AK5" s="94" t="str">
        <f>$AH$2&amp;"//"&amp;$AK$3&amp;"//"&amp;AK4</f>
        <v xml:space="preserve">     GAIA PLAIN DAHI //PD 400 GRMS // Crt</v>
      </c>
      <c r="AL5" s="94" t="str">
        <f>$AH$2&amp;"//"&amp;$AK$3&amp;"//"&amp;AL4</f>
        <v xml:space="preserve">     GAIA PLAIN DAHI //PD 400 GRMS //Pkt</v>
      </c>
      <c r="AM5" s="94" t="str">
        <f>$AH$2&amp;"//"&amp;$AK$3&amp;"//"&amp;AM4</f>
        <v xml:space="preserve">     GAIA PLAIN DAHI //PD 400 GRMS //Free 
Pkt</v>
      </c>
      <c r="AN5" s="94" t="str">
        <f>$AH$2&amp;"//"&amp;$AN$3&amp;"//"&amp;AN4</f>
        <v xml:space="preserve">     GAIA PLAIN DAHI //PD 1 KG  // Crt</v>
      </c>
      <c r="AO5" s="94" t="str">
        <f>$AH$2&amp;"//"&amp;$AN$3&amp;"//"&amp;AO4</f>
        <v xml:space="preserve">     GAIA PLAIN DAHI //PD 1 KG  //Pkt</v>
      </c>
      <c r="AP5" s="94" t="str">
        <f>$AH$2&amp;"//"&amp;$AN$3&amp;"//"&amp;AP4</f>
        <v xml:space="preserve">     GAIA PLAIN DAHI //PD 1 KG  //Free 
Pkt</v>
      </c>
      <c r="AQ5" s="94" t="str">
        <f>$AH$2&amp;"//"&amp;$AQ$3&amp;"//"&amp;AQ4</f>
        <v xml:space="preserve">     GAIA PLAIN DAHI //PD 5 KG // Crt</v>
      </c>
      <c r="AR5" s="94" t="str">
        <f>$AH$2&amp;"//"&amp;$AQ$3&amp;"//"&amp;AR4</f>
        <v xml:space="preserve">     GAIA PLAIN DAHI //PD 5 KG //Pkt</v>
      </c>
      <c r="AS5" s="94" t="str">
        <f>$AH$2&amp;"//"&amp;$AQ$3&amp;"//"&amp;AS4</f>
        <v xml:space="preserve">     GAIA PLAIN DAHI //PD 5 KG //Free 
Pkt</v>
      </c>
      <c r="AT5" s="94" t="str">
        <f>$AH$2&amp;"//"&amp;$AT$3&amp;"//"&amp;AT4</f>
        <v xml:space="preserve">     GAIA PLAIN DAHI //PD
5 KG//BKT</v>
      </c>
      <c r="AU5" s="94" t="str">
        <f>$AH$2&amp;"//"&amp;$AU$3&amp;"//"&amp;AU4</f>
        <v xml:space="preserve">     GAIA PLAIN DAHI //PD 15 KG//BKT</v>
      </c>
      <c r="AV5" s="94" t="str">
        <f>$AV$2&amp;"//"&amp;$AV$3&amp;"//"&amp;AV4</f>
        <v>GAIA FLAVOURED DAHI//LYCHEE 90 GRMS//BOX</v>
      </c>
      <c r="AW5" s="94" t="str">
        <f>$AV$2&amp;"//"&amp;$AV$3&amp;"//"&amp;AW4</f>
        <v>GAIA FLAVOURED DAHI//LYCHEE 90 GRMS//Cups</v>
      </c>
      <c r="AX5" s="94" t="str">
        <f>$AV$2&amp;"//"&amp;$AV$3&amp;"//"&amp;AX4</f>
        <v>GAIA FLAVOURED DAHI//LYCHEE 90 GRMS//Free 
Box</v>
      </c>
      <c r="AY5" s="94" t="str">
        <f>$AV$2&amp;"//"&amp;$AY$3&amp;"//"&amp;AY4</f>
        <v>GAIA FLAVOURED DAHI//MUSKMELON   90 GRMS//BOX</v>
      </c>
      <c r="AZ5" s="94" t="str">
        <f>$AV$2&amp;"//"&amp;$AY$3&amp;"//"&amp;AZ4</f>
        <v>GAIA FLAVOURED DAHI//MUSKMELON   90 GRMS//Cups</v>
      </c>
      <c r="BA5" s="94" t="str">
        <f>$AV$2&amp;"//"&amp;$AY$3&amp;"//"&amp;BA4</f>
        <v>GAIA FLAVOURED DAHI//MUSKMELON   90 GRMS//Free 
Box</v>
      </c>
      <c r="BB5" s="94" t="str">
        <f>$BB$2&amp;"//"&amp;$BB$3&amp;"//"&amp;BB4</f>
        <v>GAIA KADHI DAHI//KD 200 GRMS// Crt</v>
      </c>
      <c r="BC5" s="94" t="str">
        <f>$BB$2&amp;"//"&amp;$BB$3&amp;"//"&amp;BC4</f>
        <v>GAIA KADHI DAHI//KD 200 GRMS//Pkt</v>
      </c>
      <c r="BD5" s="94" t="str">
        <f>$BB$2&amp;"//"&amp;$BB$3&amp;"//"&amp;BD4</f>
        <v>GAIA KADHI DAHI//KD 200 GRMS//Free 
Pkt</v>
      </c>
      <c r="BE5" s="94" t="str">
        <f>$BB$2&amp;"//"&amp;$BE$3&amp;"//"&amp;BE4</f>
        <v>GAIA KADHI DAHI//KD 1 KG // Crt</v>
      </c>
      <c r="BF5" s="94" t="str">
        <f>$BB$2&amp;"//"&amp;$BE$3&amp;"//"&amp;BF4</f>
        <v>GAIA KADHI DAHI//KD 1 KG //Pkt</v>
      </c>
      <c r="BG5" s="94" t="str">
        <f>$BB$2&amp;"//"&amp;$BE$3&amp;"//"&amp;BG4</f>
        <v>GAIA KADHI DAHI//KD 1 KG //Free 
Pkt</v>
      </c>
      <c r="BH5" s="94" t="str">
        <f>$BB$2&amp;"//"&amp;$BH$3&amp;"//"&amp;BH4</f>
        <v>GAIA KADHI DAHI//KD 5 KG // Crt</v>
      </c>
      <c r="BI5" s="94" t="str">
        <f>$BB$2&amp;"//"&amp;$BH$3&amp;"//"&amp;BI4</f>
        <v>GAIA KADHI DAHI//KD 5 KG //Pkt</v>
      </c>
      <c r="BJ5" s="94" t="str">
        <f>$BB$2&amp;"//"&amp;$BH$3&amp;"//"&amp;BJ4</f>
        <v>GAIA KADHI DAHI//KD 5 KG //Free 
Pkt</v>
      </c>
      <c r="BK5" s="94" t="str">
        <f>$BB$2&amp;"//"&amp;$BK$3&amp;"//"&amp;BK4</f>
        <v>GAIA KADHI DAHI//KD
5 KG //BKT</v>
      </c>
      <c r="BL5" s="94" t="str">
        <f>$BB$2&amp;"//"&amp;$BL$3&amp;"//"&amp;BL4</f>
        <v>GAIA KADHI DAHI//KD 15KG //BKT</v>
      </c>
      <c r="BM5" s="94" t="str">
        <f>$BM$2&amp;"//"&amp;$BM$3&amp;"//"&amp;BM4</f>
        <v>MASALA CHAAS 200 GRMS//// Crt</v>
      </c>
      <c r="BN5" s="94" t="str">
        <f>$BM$2&amp;"//"&amp;$BM$3&amp;"//"&amp;BN4</f>
        <v>MASALA CHAAS 200 GRMS////Pkt</v>
      </c>
      <c r="BO5" s="94" t="str">
        <f>$BM$2&amp;"//"&amp;$BM$3&amp;"//"&amp;BO4</f>
        <v>MASALA CHAAS 200 GRMS////Free 
Pkt</v>
      </c>
      <c r="BP5" s="94" t="str">
        <f>$BP$2&amp;"//"&amp;$BP$3&amp;"//"&amp;BP4</f>
        <v>GAIA LASSI //SWEET LASSI 180 GRMS// Crt</v>
      </c>
      <c r="BQ5" s="94" t="str">
        <f>$BP$2&amp;"//"&amp;$BP$3&amp;"//"&amp;BQ4</f>
        <v>GAIA LASSI //SWEET LASSI 180 GRMS//Pkt</v>
      </c>
      <c r="BR5" s="94" t="str">
        <f>$BP$2&amp;"//"&amp;$BP$3&amp;"//"&amp;BR4</f>
        <v>GAIA LASSI //SWEET LASSI 180 GRMS//Free 
Pkt</v>
      </c>
      <c r="BS5" s="94" t="str">
        <f>$BP$2&amp;"//"&amp;$BS$3&amp;"//"&amp;BS4</f>
        <v>GAIA LASSI //PLAIN (GLASS) LASSI 180 GRMS//BOX3</v>
      </c>
      <c r="BT5" s="94" t="str">
        <f>$BP$2&amp;"//"&amp;$BS$3&amp;"//"&amp;BT4</f>
        <v>GAIA LASSI //PLAIN (GLASS) LASSI 180 GRMS//Glass</v>
      </c>
      <c r="BU5" s="94" t="str">
        <f>$BP$2&amp;"//"&amp;$BS$3&amp;"//"&amp;BU4</f>
        <v>GAIA LASSI //PLAIN (GLASS) LASSI 180 GRMS//Free 
Box</v>
      </c>
      <c r="BV5" s="94" t="str">
        <f>$BP$2&amp;"//"&amp;$BV$3&amp;"//"&amp;BV4</f>
        <v>GAIA LASSI //MANGO LASSI 180 GRMS//BOX2</v>
      </c>
      <c r="BW5" s="94" t="str">
        <f>$BP$2&amp;"//"&amp;$BV$3&amp;"//"&amp;BW4</f>
        <v>GAIA LASSI //MANGO LASSI 180 GRMS//Glass</v>
      </c>
      <c r="BX5" s="94" t="str">
        <f>$BP$2&amp;"//"&amp;$BV$3&amp;"//"&amp;BX4</f>
        <v>GAIA LASSI //MANGO LASSI 180 GRMS//Free 
Box</v>
      </c>
      <c r="BY5" s="94" t="str">
        <f>$BP$2&amp;"//"&amp;$BY$3&amp;"//"&amp;BY4</f>
        <v>GAIA LASSI //STRAWBERRY LASSI 180 GRMS//BOX2</v>
      </c>
      <c r="BZ5" s="94" t="str">
        <f>$BP$2&amp;"//"&amp;$BY$3&amp;"//"&amp;BZ4</f>
        <v>GAIA LASSI //STRAWBERRY LASSI 180 GRMS//Glass</v>
      </c>
      <c r="CA5" s="94" t="str">
        <f>$BP$2&amp;"//"&amp;$BY$3&amp;"//"&amp;CA4</f>
        <v>GAIA LASSI //STRAWBERRY LASSI 180 GRMS//Free 
Box</v>
      </c>
      <c r="CB5" s="94" t="str">
        <f>$CB$2&amp;"//"&amp;$CB$2&amp;"//"&amp;CB4</f>
        <v>MASALA CHAAS GLAAS 180 GRMS//MASALA CHAAS GLAAS 180 GRMS//Box</v>
      </c>
      <c r="CC5" s="94" t="str">
        <f>$CB$2&amp;"//"&amp;$CB$2&amp;"//"&amp;CC4</f>
        <v>MASALA CHAAS GLAAS 180 GRMS//MASALA CHAAS GLAAS 180 GRMS//Glass</v>
      </c>
      <c r="CD5" s="94" t="str">
        <f>$CB$2&amp;"//"&amp;$CB$2&amp;"//"&amp;CD4</f>
        <v>MASALA CHAAS GLAAS 180 GRMS//MASALA CHAAS GLAAS 180 GRMS//Free Box</v>
      </c>
      <c r="CE5" s="94" t="str">
        <f>$CE$2&amp;"//"&amp;$CE$3&amp;"//"&amp;CE4</f>
        <v>GAIA PANEER//PANEER 
200 GRMS//BOX</v>
      </c>
      <c r="CF5" s="94" t="str">
        <f>$CE$2&amp;"//"&amp;$CE$3&amp;"//"&amp;CF4</f>
        <v>GAIA PANEER//PANEER 
200 GRMS//Pkt</v>
      </c>
      <c r="CG5" s="94" t="str">
        <f>$CE$2&amp;"//"&amp;$CE$3&amp;"//"&amp;CG4</f>
        <v>GAIA PANEER//PANEER 
200 GRMS//Free 
Pkt</v>
      </c>
      <c r="CH5" s="94" t="str">
        <f>"MASALA//"&amp;$CH$3&amp;"//"&amp;$CH$4</f>
        <v>MASALA//Zoff
Garam
Mashala//Free 
Pkt</v>
      </c>
      <c r="CI5" s="94" t="str">
        <f>$CE$2&amp;"//"&amp;$CI$3&amp;"//"&amp;CI4</f>
        <v>GAIA PANEER//PANEER 500 GRMS //Brand</v>
      </c>
      <c r="CJ5" s="94" t="str">
        <f>$CE$2&amp;"//"&amp;$CI$3&amp;"//"&amp;CJ4</f>
        <v>GAIA PANEER//PANEER 500 GRMS //Free 
Pkt</v>
      </c>
      <c r="CK5" s="94" t="str">
        <f>$CE$2&amp;"//"&amp;$CK$3&amp;"//"&amp;CK4</f>
        <v>GAIA PANEER//PANEER 1 KG//Brand</v>
      </c>
      <c r="CL5" s="94" t="str">
        <f>$CE$2&amp;"//"&amp;$CK$3&amp;"//"&amp;CL4</f>
        <v>GAIA PANEER//PANEER 1 KG//Free 
Pkt</v>
      </c>
      <c r="CM5" s="94" t="str">
        <f>$CE$2&amp;"//"&amp;$CM$3&amp;"//"&amp;CM4</f>
        <v>GAIA PANEER//PANEER 5 KG//Brand</v>
      </c>
      <c r="CN5" s="94" t="str">
        <f>$CN$2&amp;"//"&amp;$CN$3&amp;"//"&amp;CN4</f>
        <v>LOOSE PANEER//1 KG//Loose</v>
      </c>
      <c r="CO5" s="94" t="str">
        <f>$CN$2&amp;"//"&amp;$CO$3&amp;"//"&amp;CO4</f>
        <v>LOOSE PANEER//5 KG //Loose</v>
      </c>
      <c r="CP5" s="94" t="str">
        <f>$CP$2&amp;"//"&amp;$CP$2&amp;"//"&amp;CP4</f>
        <v>TOTAL
PANEER //TOTAL
PANEER //(IN KG)</v>
      </c>
      <c r="CQ5" s="94" t="str">
        <f>$CQ$2&amp;"//"&amp;$CQ$3&amp;"//"&amp;CQ4</f>
        <v>GAIA PREMIUM DESI GHEE //GHEE 100 ML//BOX</v>
      </c>
      <c r="CR5" s="94" t="str">
        <f>$CQ$2&amp;"//"&amp;$CQ$3&amp;"//"&amp;CR4</f>
        <v>GAIA PREMIUM DESI GHEE //GHEE 100 ML//JAR</v>
      </c>
      <c r="CS5" s="94" t="str">
        <f>$CQ$2&amp;"//"&amp;$CS$3&amp;"//"&amp;CS4</f>
        <v>GAIA PREMIUM DESI GHEE //GHEE 200 ML//BOX</v>
      </c>
      <c r="CT5" s="94" t="str">
        <f>$CQ$2&amp;"//"&amp;$CS$3&amp;"//"&amp;CT4</f>
        <v>GAIA PREMIUM DESI GHEE //GHEE 200 ML//JAR</v>
      </c>
      <c r="CU5" s="94" t="str">
        <f>$CQ$2&amp;"//"&amp;$CU$3&amp;"//"&amp;CU4</f>
        <v>GAIA PREMIUM DESI GHEE //GHEE 500 ML//BOX</v>
      </c>
      <c r="CV5" s="94" t="str">
        <f>$CQ$2&amp;"//"&amp;$CU$3&amp;"//"&amp;CV4</f>
        <v>GAIA PREMIUM DESI GHEE //GHEE 500 ML//JAR</v>
      </c>
      <c r="CW5" s="94" t="str">
        <f>$CQ$2&amp;"//"&amp;$CW$3&amp;"//"&amp;CW4</f>
        <v>GAIA PREMIUM DESI GHEE //GHEE 1 LTR  //BOX</v>
      </c>
      <c r="CX5" s="94" t="str">
        <f>$CQ$2&amp;"//"&amp;$CW$3&amp;"//"&amp;CX4</f>
        <v>GAIA PREMIUM DESI GHEE //GHEE 1 LTR  //JAR</v>
      </c>
      <c r="CY5" s="94" t="str">
        <f>$CQ$2&amp;"//"&amp;$CY$3&amp;"//"&amp;CY4</f>
        <v>GAIA PREMIUM DESI GHEE //GHEE 1 LTR Ceka Pack//BOX</v>
      </c>
      <c r="CZ5" s="94" t="str">
        <f>$CQ$2&amp;"//"&amp;$CY$3&amp;"//"&amp;CZ4</f>
        <v>GAIA PREMIUM DESI GHEE //GHEE 1 LTR Ceka Pack//JAR</v>
      </c>
      <c r="DA5" s="94" t="str">
        <f>$CQ$2&amp;"//"&amp;$DA$3&amp;"//"&amp;DA4</f>
        <v>GAIA PREMIUM DESI GHEE //Cow GHEE 1 LTR Ceka Pack //BOX</v>
      </c>
      <c r="DB5" s="94" t="str">
        <f>$CQ$2&amp;"//"&amp;$DA$3&amp;"//"&amp;DB4</f>
        <v>GAIA PREMIUM DESI GHEE //Cow GHEE 1 LTR Ceka Pack //JAR</v>
      </c>
      <c r="DC5" s="94" t="str">
        <f>$CQ$2&amp;"//"&amp;$DC$3&amp;"//"&amp;DC4</f>
        <v>GAIA PREMIUM DESI GHEE //GHEE 900 ML Ceka Pack//BOX</v>
      </c>
      <c r="DD5" s="94" t="str">
        <f>$CQ$2&amp;"//"&amp;$DC$3&amp;"//"&amp;DD4</f>
        <v>GAIA PREMIUM DESI GHEE //GHEE 900 ML Ceka Pack//JAR</v>
      </c>
      <c r="DE5" s="94" t="str">
        <f>$CQ$2&amp;"//"&amp;$DE$3&amp;"//"&amp;DE4</f>
        <v>GAIA PREMIUM DESI GHEE //Cow GHEE 900 ML Ceka Pack //BOX</v>
      </c>
      <c r="DF5" s="94" t="str">
        <f>$CQ$2&amp;"//"&amp;$DE$3&amp;"//"&amp;DF4</f>
        <v>GAIA PREMIUM DESI GHEE //Cow GHEE 900 ML Ceka Pack //JAR</v>
      </c>
      <c r="DG5" s="94" t="str">
        <f>$CQ$2&amp;"//"&amp;$DG$3&amp;"//"&amp;DG4</f>
        <v>GAIA PREMIUM DESI GHEE //GHEE 5 LTRS //BOX</v>
      </c>
      <c r="DH5" s="94" t="str">
        <f>$CQ$2&amp;"//"&amp;$DG$3&amp;"//"&amp;DH4</f>
        <v>GAIA PREMIUM DESI GHEE //GHEE 5 LTRS //JAR</v>
      </c>
      <c r="DI5" s="94" t="str">
        <f>$CQ$2&amp;"//"&amp;$DI$3&amp;"//"&amp;DI4</f>
        <v>GAIA PREMIUM DESI GHEE //COW GHEE 200 ML//BOX</v>
      </c>
      <c r="DJ5" s="94" t="str">
        <f>$CQ$2&amp;"//"&amp;$DI$3&amp;"//"&amp;DJ4</f>
        <v>GAIA PREMIUM DESI GHEE //COW GHEE 200 ML//JAR</v>
      </c>
      <c r="DK5" s="94" t="str">
        <f>$CQ$2&amp;"//"&amp;$DK$3&amp;"//"&amp;DK4</f>
        <v>GAIA PREMIUM DESI GHEE //COW GHEE 500 ML//BOX</v>
      </c>
      <c r="DL5" s="94" t="str">
        <f>$CQ$2&amp;"//"&amp;$DK$3&amp;"//"&amp;DL4</f>
        <v>GAIA PREMIUM DESI GHEE //COW GHEE 500 ML//JAR</v>
      </c>
      <c r="DM5" s="94" t="str">
        <f>$CQ$2&amp;"//"&amp;$DM$3&amp;"//"&amp;DM4</f>
        <v>GAIA PREMIUM DESI GHEE //COW GHEE 1LTR//BOX</v>
      </c>
      <c r="DN5" s="94" t="str">
        <f>$CQ$2&amp;"//"&amp;$DM$3&amp;"//"&amp;DN4</f>
        <v>GAIA PREMIUM DESI GHEE //COW GHEE 1LTR//JAR</v>
      </c>
      <c r="DO5" s="94" t="str">
        <f>$CQ$2&amp;"//"&amp;$DO$3&amp;"//"&amp;DO4</f>
        <v>GAIA PREMIUM DESI GHEE //GHEE 20 ML Pouch//BOX</v>
      </c>
      <c r="DP5" s="94" t="str">
        <f>$CQ$2&amp;"//"&amp;$DO$3&amp;"//"&amp;DP4</f>
        <v>GAIA PREMIUM DESI GHEE //GHEE 20 ML Pouch//Jar</v>
      </c>
      <c r="DQ5" s="94" t="str">
        <f>$CQ$2&amp;"//"&amp;$DO$3&amp;"//"&amp;DQ4</f>
        <v>GAIA PREMIUM DESI GHEE //GHEE 20 ML Pouch//Free Jar</v>
      </c>
      <c r="DR5" s="94" t="str">
        <f>$CQ$2&amp;"//"&amp;$DR$3&amp;"//"&amp;DR4</f>
        <v>GAIA PREMIUM DESI GHEE //GHEE 15 KG //TIN</v>
      </c>
      <c r="DS5" s="161" t="str">
        <f>$DS$2&amp;"//"&amp;$DS$3&amp;"//"&amp;DS4</f>
        <v>SWEETS//Shrikhand KE 80g//BOX</v>
      </c>
      <c r="DT5" s="161" t="str">
        <f>$DS$2&amp;"//"&amp;$DS$3&amp;"//"&amp;DT4</f>
        <v>SWEETS//Shrikhand KE 80g//Cup</v>
      </c>
      <c r="DU5" s="161" t="str">
        <f>$DS$2&amp;"//"&amp;$DS$3&amp;"//"&amp;DU4</f>
        <v>SWEETS//Shrikhand KE 80g//Free Box</v>
      </c>
      <c r="DV5" s="161" t="str">
        <f>$DS$2&amp;"//"&amp;$DV$3&amp;"//"&amp;DV4</f>
        <v>SWEETS//Shrikhand KE 80g-Box(6Pc)//BOX</v>
      </c>
      <c r="DW5" s="161" t="str">
        <f>$DS$2&amp;"//"&amp;$DV$3&amp;"//"&amp;DW4</f>
        <v>SWEETS//Shrikhand KE 80g-Box(6Pc)//Free Box</v>
      </c>
      <c r="DX5" s="94" t="str">
        <f>$DS$2&amp;"//"&amp;$DX$3&amp;"//"&amp;DX4</f>
        <v>SWEETS//Shahi Rabdi 80g//Trey</v>
      </c>
      <c r="DY5" s="94" t="str">
        <f>$DS$2&amp;"//"&amp;$DX$3&amp;"//"&amp;DY4</f>
        <v>SWEETS//Shahi Rabdi 80g//Free Tray</v>
      </c>
      <c r="DZ5" s="94" t="str">
        <f>$DS$2&amp;"//"&amp;$DZ$3&amp;"//"&amp;DZ4</f>
        <v>SWEETS//Shahi Rabdi 80g//Box</v>
      </c>
      <c r="EA5" s="94" t="str">
        <f>$DS$2&amp;"//"&amp;$DZ$3&amp;"//"&amp;EA4</f>
        <v>SWEETS//Shahi Rabdi 80g//Free box</v>
      </c>
      <c r="EB5" s="94" t="str">
        <f>$DS$2&amp;"//"&amp;$EB$3&amp;"//"&amp;EB4</f>
        <v>SWEETS//Shahi Rabdi 80g-Box(6Pc)//Box</v>
      </c>
      <c r="EC5" s="94" t="str">
        <f>$DS$2&amp;"//"&amp;$EB$3&amp;"//"&amp;EC4</f>
        <v>SWEETS//Shahi Rabdi 80g-Box(6Pc)//Free box</v>
      </c>
      <c r="ED5" s="94" t="str">
        <f>$DS$2&amp;"//"&amp;$ED$3&amp;"//"&amp;ED4</f>
        <v>SWEETS//Peda 200g//BOX</v>
      </c>
      <c r="EE5" s="94" t="str">
        <f>$DS$2&amp;"//"&amp;$ED$3&amp;"//"&amp;EE4</f>
        <v>SWEETS//Peda 200g//Free 
CBX</v>
      </c>
      <c r="EF5" s="94" t="str">
        <f>$DS$2&amp;"//"&amp;$EF$3&amp;"//"&amp;EF4</f>
        <v>SWEETS//Kesar Peda 200g//BOX</v>
      </c>
      <c r="EG5" s="94" t="str">
        <f>$DS$2&amp;"//"&amp;$EF$3&amp;"//"&amp;EG4</f>
        <v>SWEETS//Kesar Peda 200g//Free 
CBX</v>
      </c>
      <c r="EH5" s="94" t="str">
        <f>$DS$2&amp;"//"&amp;$EH$3&amp;"//"&amp;EH4</f>
        <v xml:space="preserve">SWEETS//BROWN 1KG//KG </v>
      </c>
      <c r="EI5" s="94" t="str">
        <f>$EI$2&amp;"//"&amp;$EI$2&amp;"//"&amp;EI4</f>
        <v>ORDER
AMOUNT //ORDER
AMOUNT //Value in Rs.</v>
      </c>
      <c r="EJ5" s="94" t="str">
        <f>$EI$2&amp;"//"&amp;$EI$2&amp;"//"&amp;EJ4</f>
        <v>ORDER
AMOUNT //ORDER
AMOUNT //City Name</v>
      </c>
      <c r="EK5" s="94" t="str">
        <f>$EI$2&amp;"//"&amp;$EI$2&amp;"//"&amp;EK4</f>
        <v>ORDER
AMOUNT //ORDER
AMOUNT //CHALAN NO</v>
      </c>
      <c r="ER5" s="94"/>
      <c r="ES5" s="94"/>
      <c r="ET5" s="94"/>
    </row>
    <row r="6" spans="2:150" ht="15" hidden="1" customHeight="1">
      <c r="B6" s="69">
        <v>1</v>
      </c>
      <c r="C6" s="61" t="s">
        <v>378</v>
      </c>
      <c r="D6" s="262"/>
      <c r="E6" s="263"/>
      <c r="F6" s="264"/>
      <c r="G6" s="262"/>
      <c r="H6" s="263"/>
      <c r="I6" s="264"/>
      <c r="J6" s="322"/>
      <c r="K6" s="263"/>
      <c r="L6" s="264"/>
      <c r="M6" s="322"/>
      <c r="N6" s="263"/>
      <c r="O6" s="264"/>
      <c r="P6" s="416"/>
      <c r="Q6" s="263"/>
      <c r="R6" s="264"/>
      <c r="S6" s="265"/>
      <c r="T6" s="263"/>
      <c r="U6" s="264"/>
      <c r="V6" s="425"/>
      <c r="W6" s="263"/>
      <c r="X6" s="264"/>
      <c r="Y6" s="262"/>
      <c r="Z6" s="264"/>
      <c r="AA6" s="381"/>
      <c r="AB6" s="265"/>
      <c r="AC6" s="266"/>
      <c r="AD6" s="264"/>
      <c r="AE6" s="361"/>
      <c r="AF6" s="266"/>
      <c r="AG6" s="264"/>
      <c r="AH6" s="262"/>
      <c r="AI6" s="267"/>
      <c r="AJ6" s="264"/>
      <c r="AK6" s="262"/>
      <c r="AL6" s="267"/>
      <c r="AM6" s="264"/>
      <c r="AN6" s="262"/>
      <c r="AO6" s="267"/>
      <c r="AP6" s="264"/>
      <c r="AQ6" s="262"/>
      <c r="AR6" s="267"/>
      <c r="AS6" s="264"/>
      <c r="AT6" s="388"/>
      <c r="AU6" s="268"/>
      <c r="AV6" s="265"/>
      <c r="AW6" s="266"/>
      <c r="AX6" s="264"/>
      <c r="AY6" s="265"/>
      <c r="AZ6" s="266"/>
      <c r="BA6" s="264"/>
      <c r="BB6" s="262"/>
      <c r="BC6" s="267"/>
      <c r="BD6" s="264"/>
      <c r="BE6" s="262"/>
      <c r="BF6" s="267"/>
      <c r="BG6" s="264"/>
      <c r="BH6" s="262"/>
      <c r="BI6" s="267"/>
      <c r="BJ6" s="264"/>
      <c r="BK6" s="388"/>
      <c r="BL6" s="268"/>
      <c r="BM6" s="262"/>
      <c r="BN6" s="267"/>
      <c r="BO6" s="264"/>
      <c r="BP6" s="266"/>
      <c r="BQ6" s="267"/>
      <c r="BR6" s="264"/>
      <c r="BS6" s="269"/>
      <c r="BT6" s="270"/>
      <c r="BU6" s="264"/>
      <c r="BV6" s="281"/>
      <c r="BW6" s="270"/>
      <c r="BX6" s="264"/>
      <c r="BY6" s="271"/>
      <c r="BZ6" s="270"/>
      <c r="CA6" s="264"/>
      <c r="CB6" s="265"/>
      <c r="CC6" s="270"/>
      <c r="CD6" s="264"/>
      <c r="CE6" s="265"/>
      <c r="CF6" s="267"/>
      <c r="CG6" s="264"/>
      <c r="CH6" s="318"/>
      <c r="CI6" s="270"/>
      <c r="CJ6" s="264"/>
      <c r="CK6" s="272"/>
      <c r="CL6" s="264"/>
      <c r="CM6" s="374"/>
      <c r="CN6" s="273"/>
      <c r="CO6" s="274"/>
      <c r="CP6" s="275">
        <f>(((CE6*14)+CF6+CG6)/5)+((CI6+CJ6)/2)+(CK6+CN6+CL6)+(CO6*5)</f>
        <v>0</v>
      </c>
      <c r="CQ6" s="265"/>
      <c r="CR6" s="276"/>
      <c r="CS6" s="265"/>
      <c r="CT6" s="276"/>
      <c r="CU6" s="265"/>
      <c r="CV6" s="276"/>
      <c r="CW6" s="265"/>
      <c r="CX6" s="276"/>
      <c r="CY6" s="242"/>
      <c r="CZ6" s="276"/>
      <c r="DA6" s="242"/>
      <c r="DB6" s="276"/>
      <c r="DC6" s="242"/>
      <c r="DD6" s="276"/>
      <c r="DE6" s="242"/>
      <c r="DF6" s="276"/>
      <c r="DG6" s="265"/>
      <c r="DH6" s="276"/>
      <c r="DI6" s="265"/>
      <c r="DJ6" s="276"/>
      <c r="DK6" s="265"/>
      <c r="DL6" s="276"/>
      <c r="DM6" s="265"/>
      <c r="DN6" s="276"/>
      <c r="DO6" s="265"/>
      <c r="DP6" s="276"/>
      <c r="DQ6" s="264"/>
      <c r="DR6" s="273"/>
      <c r="DS6" s="334"/>
      <c r="DT6" s="273"/>
      <c r="DU6" s="334"/>
      <c r="DV6" s="334"/>
      <c r="DW6" s="334"/>
      <c r="DX6" s="277"/>
      <c r="DY6" s="264"/>
      <c r="DZ6" s="318"/>
      <c r="EA6" s="264"/>
      <c r="EB6" s="578"/>
      <c r="EC6" s="264"/>
      <c r="ED6" s="278"/>
      <c r="EE6" s="264"/>
      <c r="EF6" s="406"/>
      <c r="EG6" s="96"/>
      <c r="EH6" s="279"/>
      <c r="EI6" s="251">
        <f>SUMPRODUCT(D6:EH6,'Mahasamund R'!D6:EH6)</f>
        <v>0</v>
      </c>
      <c r="EJ6" s="3"/>
      <c r="EK6" s="3"/>
      <c r="ER6" s="64" t="s">
        <v>22</v>
      </c>
      <c r="ES6" s="61" t="str">
        <f t="shared" ref="ES6:ES37" si="0">C6</f>
        <v>Plant Cash Sale</v>
      </c>
      <c r="ET6" s="24">
        <f>EI6</f>
        <v>0</v>
      </c>
    </row>
    <row r="7" spans="2:150" ht="15" hidden="1" customHeight="1">
      <c r="B7" s="69">
        <f>B6+1</f>
        <v>2</v>
      </c>
      <c r="C7" s="61" t="s">
        <v>711</v>
      </c>
      <c r="D7" s="262"/>
      <c r="E7" s="263"/>
      <c r="F7" s="264"/>
      <c r="G7" s="262"/>
      <c r="H7" s="263"/>
      <c r="I7" s="264"/>
      <c r="J7" s="322"/>
      <c r="K7" s="263"/>
      <c r="L7" s="264"/>
      <c r="M7" s="322"/>
      <c r="N7" s="263"/>
      <c r="O7" s="264"/>
      <c r="P7" s="416"/>
      <c r="Q7" s="263"/>
      <c r="R7" s="264"/>
      <c r="S7" s="265"/>
      <c r="T7" s="263"/>
      <c r="U7" s="264"/>
      <c r="V7" s="425"/>
      <c r="W7" s="263"/>
      <c r="X7" s="264"/>
      <c r="Y7" s="262"/>
      <c r="Z7" s="264"/>
      <c r="AA7" s="381"/>
      <c r="AB7" s="265"/>
      <c r="AC7" s="266"/>
      <c r="AD7" s="264"/>
      <c r="AE7" s="361"/>
      <c r="AF7" s="266"/>
      <c r="AG7" s="264"/>
      <c r="AH7" s="262"/>
      <c r="AI7" s="267"/>
      <c r="AJ7" s="264"/>
      <c r="AK7" s="262"/>
      <c r="AL7" s="267"/>
      <c r="AM7" s="264"/>
      <c r="AN7" s="262"/>
      <c r="AO7" s="267"/>
      <c r="AP7" s="264"/>
      <c r="AQ7" s="262"/>
      <c r="AR7" s="267"/>
      <c r="AS7" s="264"/>
      <c r="AT7" s="388"/>
      <c r="AU7" s="268"/>
      <c r="AV7" s="265"/>
      <c r="AW7" s="266"/>
      <c r="AX7" s="264"/>
      <c r="AY7" s="265"/>
      <c r="AZ7" s="266"/>
      <c r="BA7" s="264"/>
      <c r="BB7" s="262"/>
      <c r="BC7" s="267"/>
      <c r="BD7" s="264"/>
      <c r="BE7" s="262"/>
      <c r="BF7" s="267"/>
      <c r="BG7" s="264"/>
      <c r="BH7" s="262"/>
      <c r="BI7" s="267"/>
      <c r="BJ7" s="264"/>
      <c r="BK7" s="388"/>
      <c r="BL7" s="268"/>
      <c r="BM7" s="262"/>
      <c r="BN7" s="267"/>
      <c r="BO7" s="264"/>
      <c r="BP7" s="266"/>
      <c r="BQ7" s="267"/>
      <c r="BR7" s="264"/>
      <c r="BS7" s="269"/>
      <c r="BT7" s="270"/>
      <c r="BU7" s="264"/>
      <c r="BV7" s="281"/>
      <c r="BW7" s="270"/>
      <c r="BX7" s="264"/>
      <c r="BY7" s="271"/>
      <c r="BZ7" s="270"/>
      <c r="CA7" s="264"/>
      <c r="CB7" s="265"/>
      <c r="CC7" s="270"/>
      <c r="CD7" s="264"/>
      <c r="CE7" s="265"/>
      <c r="CF7" s="267"/>
      <c r="CG7" s="264"/>
      <c r="CH7" s="318"/>
      <c r="CI7" s="270"/>
      <c r="CJ7" s="264"/>
      <c r="CK7" s="272"/>
      <c r="CL7" s="264"/>
      <c r="CM7" s="374"/>
      <c r="CN7" s="273"/>
      <c r="CO7" s="274"/>
      <c r="CP7" s="275">
        <f t="shared" ref="CP7:CP68" si="1">(((CE7*14)+CF7+CG7)/5)+((CI7+CJ7)/2)+(CK7+CN7+CL7)+(CO7*5)</f>
        <v>0</v>
      </c>
      <c r="CQ7" s="265"/>
      <c r="CR7" s="276"/>
      <c r="CS7" s="265"/>
      <c r="CT7" s="276"/>
      <c r="CU7" s="265"/>
      <c r="CV7" s="276"/>
      <c r="CW7" s="265"/>
      <c r="CX7" s="276"/>
      <c r="CY7" s="242"/>
      <c r="CZ7" s="276"/>
      <c r="DA7" s="242"/>
      <c r="DB7" s="276"/>
      <c r="DC7" s="242"/>
      <c r="DD7" s="276"/>
      <c r="DE7" s="242"/>
      <c r="DF7" s="276"/>
      <c r="DG7" s="265"/>
      <c r="DH7" s="276"/>
      <c r="DI7" s="265"/>
      <c r="DJ7" s="276"/>
      <c r="DK7" s="265"/>
      <c r="DL7" s="276"/>
      <c r="DM7" s="265"/>
      <c r="DN7" s="276"/>
      <c r="DO7" s="265"/>
      <c r="DP7" s="276"/>
      <c r="DQ7" s="264"/>
      <c r="DR7" s="273"/>
      <c r="DS7" s="334"/>
      <c r="DT7" s="273"/>
      <c r="DU7" s="334"/>
      <c r="DV7" s="584"/>
      <c r="DW7" s="334"/>
      <c r="DX7" s="277"/>
      <c r="DY7" s="264"/>
      <c r="DZ7" s="318"/>
      <c r="EA7" s="264"/>
      <c r="EB7" s="578"/>
      <c r="EC7" s="264"/>
      <c r="ED7" s="278"/>
      <c r="EE7" s="264"/>
      <c r="EF7" s="406"/>
      <c r="EG7" s="96"/>
      <c r="EH7" s="279"/>
      <c r="EI7" s="251">
        <f>SUMPRODUCT(D7:EH7,'Mahasamund R'!D7:EH7)</f>
        <v>0</v>
      </c>
      <c r="EJ7" s="3"/>
      <c r="EK7" s="3"/>
      <c r="ER7" s="64" t="s">
        <v>23</v>
      </c>
      <c r="ES7" s="61" t="str">
        <f t="shared" si="0"/>
        <v>Jigya Agency</v>
      </c>
      <c r="ET7" s="24">
        <f t="shared" ref="ET7:ET68" si="2">EI7</f>
        <v>0</v>
      </c>
    </row>
    <row r="8" spans="2:150" ht="15" hidden="1" customHeight="1">
      <c r="B8" s="69">
        <f t="shared" ref="B8:B68" si="3">B7+1</f>
        <v>3</v>
      </c>
      <c r="C8" s="61" t="s">
        <v>400</v>
      </c>
      <c r="D8" s="262"/>
      <c r="E8" s="263"/>
      <c r="F8" s="264"/>
      <c r="G8" s="262"/>
      <c r="H8" s="263"/>
      <c r="I8" s="264"/>
      <c r="J8" s="322"/>
      <c r="K8" s="263"/>
      <c r="L8" s="264"/>
      <c r="M8" s="322"/>
      <c r="N8" s="263"/>
      <c r="O8" s="264"/>
      <c r="P8" s="416"/>
      <c r="Q8" s="263"/>
      <c r="R8" s="264"/>
      <c r="S8" s="265"/>
      <c r="T8" s="263"/>
      <c r="U8" s="264"/>
      <c r="V8" s="425"/>
      <c r="W8" s="263"/>
      <c r="X8" s="264"/>
      <c r="Y8" s="262"/>
      <c r="Z8" s="264"/>
      <c r="AA8" s="381"/>
      <c r="AB8" s="265"/>
      <c r="AC8" s="266"/>
      <c r="AD8" s="264"/>
      <c r="AE8" s="361"/>
      <c r="AF8" s="266"/>
      <c r="AG8" s="264"/>
      <c r="AH8" s="262"/>
      <c r="AI8" s="267"/>
      <c r="AJ8" s="264"/>
      <c r="AK8" s="262"/>
      <c r="AL8" s="267"/>
      <c r="AM8" s="264"/>
      <c r="AN8" s="262"/>
      <c r="AO8" s="267"/>
      <c r="AP8" s="264"/>
      <c r="AQ8" s="262"/>
      <c r="AR8" s="267"/>
      <c r="AS8" s="264"/>
      <c r="AT8" s="388"/>
      <c r="AU8" s="268"/>
      <c r="AV8" s="265"/>
      <c r="AW8" s="266"/>
      <c r="AX8" s="264"/>
      <c r="AY8" s="265"/>
      <c r="AZ8" s="266"/>
      <c r="BA8" s="264"/>
      <c r="BB8" s="262"/>
      <c r="BC8" s="267"/>
      <c r="BD8" s="264"/>
      <c r="BE8" s="262"/>
      <c r="BF8" s="267"/>
      <c r="BG8" s="264"/>
      <c r="BH8" s="262"/>
      <c r="BI8" s="267"/>
      <c r="BJ8" s="264"/>
      <c r="BK8" s="388"/>
      <c r="BL8" s="268"/>
      <c r="BM8" s="262"/>
      <c r="BN8" s="267"/>
      <c r="BO8" s="264"/>
      <c r="BP8" s="266"/>
      <c r="BQ8" s="267"/>
      <c r="BR8" s="264"/>
      <c r="BS8" s="269"/>
      <c r="BT8" s="270"/>
      <c r="BU8" s="264"/>
      <c r="BV8" s="281"/>
      <c r="BW8" s="270"/>
      <c r="BX8" s="264"/>
      <c r="BY8" s="271"/>
      <c r="BZ8" s="270"/>
      <c r="CA8" s="264"/>
      <c r="CB8" s="265"/>
      <c r="CC8" s="270"/>
      <c r="CD8" s="264"/>
      <c r="CE8" s="265"/>
      <c r="CF8" s="267"/>
      <c r="CG8" s="264"/>
      <c r="CH8" s="318"/>
      <c r="CI8" s="270"/>
      <c r="CJ8" s="264"/>
      <c r="CK8" s="272"/>
      <c r="CL8" s="264"/>
      <c r="CM8" s="374"/>
      <c r="CN8" s="273"/>
      <c r="CO8" s="274"/>
      <c r="CP8" s="275">
        <f t="shared" si="1"/>
        <v>0</v>
      </c>
      <c r="CQ8" s="265"/>
      <c r="CR8" s="276"/>
      <c r="CS8" s="265"/>
      <c r="CT8" s="276"/>
      <c r="CU8" s="265"/>
      <c r="CV8" s="276"/>
      <c r="CW8" s="265"/>
      <c r="CX8" s="276"/>
      <c r="CY8" s="242"/>
      <c r="CZ8" s="276"/>
      <c r="DA8" s="242"/>
      <c r="DB8" s="276"/>
      <c r="DC8" s="242"/>
      <c r="DD8" s="276"/>
      <c r="DE8" s="242"/>
      <c r="DF8" s="276"/>
      <c r="DG8" s="265"/>
      <c r="DH8" s="276"/>
      <c r="DI8" s="265"/>
      <c r="DJ8" s="276"/>
      <c r="DK8" s="265"/>
      <c r="DL8" s="276"/>
      <c r="DM8" s="265"/>
      <c r="DN8" s="276"/>
      <c r="DO8" s="265"/>
      <c r="DP8" s="276"/>
      <c r="DQ8" s="264"/>
      <c r="DR8" s="273"/>
      <c r="DS8" s="334"/>
      <c r="DT8" s="273"/>
      <c r="DU8" s="334"/>
      <c r="DV8" s="584"/>
      <c r="DW8" s="334"/>
      <c r="DX8" s="277"/>
      <c r="DY8" s="264"/>
      <c r="DZ8" s="318"/>
      <c r="EA8" s="264"/>
      <c r="EB8" s="578"/>
      <c r="EC8" s="264"/>
      <c r="ED8" s="278"/>
      <c r="EE8" s="264"/>
      <c r="EF8" s="406"/>
      <c r="EG8" s="96"/>
      <c r="EH8" s="279"/>
      <c r="EI8" s="251">
        <f>SUMPRODUCT(D8:EH8,'Mahasamund R'!D8:EH8)</f>
        <v>0</v>
      </c>
      <c r="EJ8" s="3" t="s">
        <v>1035</v>
      </c>
      <c r="EK8" s="3"/>
      <c r="ER8" s="64" t="s">
        <v>24</v>
      </c>
      <c r="ES8" s="61" t="str">
        <f t="shared" si="0"/>
        <v>Agrawal Dairy</v>
      </c>
      <c r="ET8" s="24">
        <f t="shared" si="2"/>
        <v>0</v>
      </c>
    </row>
    <row r="9" spans="2:150" ht="15" customHeight="1">
      <c r="B9" s="69">
        <f t="shared" si="3"/>
        <v>4</v>
      </c>
      <c r="C9" s="61" t="s">
        <v>399</v>
      </c>
      <c r="D9" s="262"/>
      <c r="E9" s="263"/>
      <c r="F9" s="264"/>
      <c r="G9" s="262"/>
      <c r="H9" s="263"/>
      <c r="I9" s="264"/>
      <c r="J9" s="322"/>
      <c r="K9" s="263"/>
      <c r="L9" s="264"/>
      <c r="M9" s="322"/>
      <c r="N9" s="263"/>
      <c r="O9" s="264"/>
      <c r="P9" s="416"/>
      <c r="Q9" s="263"/>
      <c r="R9" s="264"/>
      <c r="S9" s="265"/>
      <c r="T9" s="263"/>
      <c r="U9" s="264"/>
      <c r="V9" s="425"/>
      <c r="W9" s="263"/>
      <c r="X9" s="264"/>
      <c r="Y9" s="262"/>
      <c r="Z9" s="264"/>
      <c r="AA9" s="381"/>
      <c r="AB9" s="265"/>
      <c r="AC9" s="266"/>
      <c r="AD9" s="264"/>
      <c r="AE9" s="361"/>
      <c r="AF9" s="266"/>
      <c r="AG9" s="264"/>
      <c r="AH9" s="262">
        <v>1</v>
      </c>
      <c r="AI9" s="267"/>
      <c r="AJ9" s="264"/>
      <c r="AK9" s="262"/>
      <c r="AL9" s="267"/>
      <c r="AM9" s="264"/>
      <c r="AN9" s="262">
        <v>2</v>
      </c>
      <c r="AO9" s="267"/>
      <c r="AP9" s="264"/>
      <c r="AQ9" s="262">
        <v>5</v>
      </c>
      <c r="AR9" s="267"/>
      <c r="AS9" s="264"/>
      <c r="AT9" s="388"/>
      <c r="AU9" s="268"/>
      <c r="AV9" s="265"/>
      <c r="AW9" s="266"/>
      <c r="AX9" s="264"/>
      <c r="AY9" s="265"/>
      <c r="AZ9" s="266"/>
      <c r="BA9" s="264"/>
      <c r="BB9" s="262">
        <v>1</v>
      </c>
      <c r="BC9" s="267"/>
      <c r="BD9" s="264"/>
      <c r="BE9" s="262">
        <v>1</v>
      </c>
      <c r="BF9" s="267"/>
      <c r="BG9" s="264"/>
      <c r="BH9" s="262">
        <v>1</v>
      </c>
      <c r="BI9" s="267"/>
      <c r="BJ9" s="264"/>
      <c r="BK9" s="388"/>
      <c r="BL9" s="268"/>
      <c r="BM9" s="262"/>
      <c r="BN9" s="267"/>
      <c r="BO9" s="264"/>
      <c r="BP9" s="266"/>
      <c r="BQ9" s="267"/>
      <c r="BR9" s="264"/>
      <c r="BS9" s="269"/>
      <c r="BT9" s="270"/>
      <c r="BU9" s="264"/>
      <c r="BV9" s="281"/>
      <c r="BW9" s="270"/>
      <c r="BX9" s="264"/>
      <c r="BY9" s="271"/>
      <c r="BZ9" s="270"/>
      <c r="CA9" s="264"/>
      <c r="CB9" s="265"/>
      <c r="CC9" s="270"/>
      <c r="CD9" s="264"/>
      <c r="CE9" s="265"/>
      <c r="CF9" s="267">
        <v>50</v>
      </c>
      <c r="CG9" s="264"/>
      <c r="CH9" s="318"/>
      <c r="CI9" s="270"/>
      <c r="CJ9" s="264"/>
      <c r="CK9" s="272">
        <v>5</v>
      </c>
      <c r="CL9" s="264"/>
      <c r="CM9" s="374"/>
      <c r="CN9" s="273"/>
      <c r="CO9" s="274"/>
      <c r="CP9" s="275">
        <f t="shared" si="1"/>
        <v>15</v>
      </c>
      <c r="CQ9" s="265"/>
      <c r="CR9" s="276"/>
      <c r="CS9" s="265"/>
      <c r="CT9" s="276"/>
      <c r="CU9" s="265"/>
      <c r="CV9" s="276"/>
      <c r="CW9" s="265"/>
      <c r="CX9" s="276"/>
      <c r="CY9" s="242"/>
      <c r="CZ9" s="276"/>
      <c r="DA9" s="242"/>
      <c r="DB9" s="276"/>
      <c r="DC9" s="242"/>
      <c r="DD9" s="276"/>
      <c r="DE9" s="242"/>
      <c r="DF9" s="276"/>
      <c r="DG9" s="265"/>
      <c r="DH9" s="276"/>
      <c r="DI9" s="265"/>
      <c r="DJ9" s="276"/>
      <c r="DK9" s="265"/>
      <c r="DL9" s="276"/>
      <c r="DM9" s="265"/>
      <c r="DN9" s="276"/>
      <c r="DO9" s="265"/>
      <c r="DP9" s="276"/>
      <c r="DQ9" s="264"/>
      <c r="DR9" s="273"/>
      <c r="DS9" s="334"/>
      <c r="DT9" s="273"/>
      <c r="DU9" s="334"/>
      <c r="DV9" s="584"/>
      <c r="DW9" s="334"/>
      <c r="DX9" s="277"/>
      <c r="DY9" s="264"/>
      <c r="DZ9" s="318"/>
      <c r="EA9" s="264"/>
      <c r="EB9" s="578"/>
      <c r="EC9" s="264"/>
      <c r="ED9" s="278">
        <v>5</v>
      </c>
      <c r="EE9" s="264"/>
      <c r="EF9" s="406"/>
      <c r="EG9" s="96"/>
      <c r="EH9" s="279"/>
      <c r="EI9" s="251">
        <f>SUMPRODUCT(D9:EH9,'Mahasamund R'!D9:EH9)</f>
        <v>14315.399999999998</v>
      </c>
      <c r="EJ9" s="3" t="s">
        <v>1035</v>
      </c>
      <c r="EK9" s="3"/>
      <c r="ER9" s="64" t="s">
        <v>25</v>
      </c>
      <c r="ES9" s="61" t="str">
        <f t="shared" si="0"/>
        <v>Om Dairy Farm</v>
      </c>
      <c r="ET9" s="24">
        <f t="shared" si="2"/>
        <v>14315.399999999998</v>
      </c>
    </row>
    <row r="10" spans="2:150" ht="15" hidden="1" customHeight="1">
      <c r="B10" s="69">
        <f t="shared" si="3"/>
        <v>5</v>
      </c>
      <c r="C10" s="61" t="s">
        <v>499</v>
      </c>
      <c r="D10" s="262"/>
      <c r="E10" s="263"/>
      <c r="F10" s="264"/>
      <c r="G10" s="262"/>
      <c r="H10" s="263"/>
      <c r="I10" s="264"/>
      <c r="J10" s="322"/>
      <c r="K10" s="263"/>
      <c r="L10" s="264"/>
      <c r="M10" s="322"/>
      <c r="N10" s="263"/>
      <c r="O10" s="264"/>
      <c r="P10" s="416"/>
      <c r="Q10" s="263"/>
      <c r="R10" s="264"/>
      <c r="S10" s="265"/>
      <c r="T10" s="263"/>
      <c r="U10" s="264"/>
      <c r="V10" s="425"/>
      <c r="W10" s="263"/>
      <c r="X10" s="264"/>
      <c r="Y10" s="262"/>
      <c r="Z10" s="264"/>
      <c r="AA10" s="381"/>
      <c r="AB10" s="265"/>
      <c r="AC10" s="266"/>
      <c r="AD10" s="264"/>
      <c r="AE10" s="361"/>
      <c r="AF10" s="266"/>
      <c r="AG10" s="264"/>
      <c r="AH10" s="262"/>
      <c r="AI10" s="267"/>
      <c r="AJ10" s="264"/>
      <c r="AK10" s="262"/>
      <c r="AL10" s="267"/>
      <c r="AM10" s="264"/>
      <c r="AN10" s="262"/>
      <c r="AO10" s="267"/>
      <c r="AP10" s="264"/>
      <c r="AQ10" s="262"/>
      <c r="AR10" s="267"/>
      <c r="AS10" s="264"/>
      <c r="AT10" s="388"/>
      <c r="AU10" s="268"/>
      <c r="AV10" s="265"/>
      <c r="AW10" s="266"/>
      <c r="AX10" s="264"/>
      <c r="AY10" s="265"/>
      <c r="AZ10" s="266"/>
      <c r="BA10" s="264"/>
      <c r="BB10" s="262"/>
      <c r="BC10" s="267"/>
      <c r="BD10" s="264"/>
      <c r="BE10" s="262"/>
      <c r="BF10" s="267"/>
      <c r="BG10" s="264"/>
      <c r="BH10" s="262"/>
      <c r="BI10" s="267"/>
      <c r="BJ10" s="264"/>
      <c r="BK10" s="388"/>
      <c r="BL10" s="268"/>
      <c r="BM10" s="262"/>
      <c r="BN10" s="267"/>
      <c r="BO10" s="264"/>
      <c r="BP10" s="266"/>
      <c r="BQ10" s="267"/>
      <c r="BR10" s="264"/>
      <c r="BS10" s="269"/>
      <c r="BT10" s="270"/>
      <c r="BU10" s="264"/>
      <c r="BV10" s="281"/>
      <c r="BW10" s="270"/>
      <c r="BX10" s="264"/>
      <c r="BY10" s="271"/>
      <c r="BZ10" s="270"/>
      <c r="CA10" s="264"/>
      <c r="CB10" s="265"/>
      <c r="CC10" s="270"/>
      <c r="CD10" s="264"/>
      <c r="CE10" s="265"/>
      <c r="CF10" s="267"/>
      <c r="CG10" s="264"/>
      <c r="CH10" s="318"/>
      <c r="CI10" s="270"/>
      <c r="CJ10" s="264"/>
      <c r="CK10" s="272"/>
      <c r="CL10" s="264"/>
      <c r="CM10" s="374"/>
      <c r="CN10" s="273"/>
      <c r="CO10" s="274"/>
      <c r="CP10" s="275">
        <f t="shared" si="1"/>
        <v>0</v>
      </c>
      <c r="CQ10" s="265"/>
      <c r="CR10" s="276"/>
      <c r="CS10" s="265"/>
      <c r="CT10" s="276"/>
      <c r="CU10" s="265"/>
      <c r="CV10" s="276"/>
      <c r="CW10" s="265"/>
      <c r="CX10" s="276"/>
      <c r="CY10" s="242"/>
      <c r="CZ10" s="276"/>
      <c r="DA10" s="242"/>
      <c r="DB10" s="276"/>
      <c r="DC10" s="242"/>
      <c r="DD10" s="276"/>
      <c r="DE10" s="242"/>
      <c r="DF10" s="276"/>
      <c r="DG10" s="265"/>
      <c r="DH10" s="276"/>
      <c r="DI10" s="265"/>
      <c r="DJ10" s="276"/>
      <c r="DK10" s="265"/>
      <c r="DL10" s="276"/>
      <c r="DM10" s="265"/>
      <c r="DN10" s="276"/>
      <c r="DO10" s="265"/>
      <c r="DP10" s="276"/>
      <c r="DQ10" s="264"/>
      <c r="DR10" s="273"/>
      <c r="DS10" s="334"/>
      <c r="DT10" s="273"/>
      <c r="DU10" s="334"/>
      <c r="DV10" s="584"/>
      <c r="DW10" s="334"/>
      <c r="DX10" s="277"/>
      <c r="DY10" s="264"/>
      <c r="DZ10" s="318"/>
      <c r="EA10" s="264"/>
      <c r="EB10" s="578"/>
      <c r="EC10" s="264"/>
      <c r="ED10" s="278"/>
      <c r="EE10" s="264"/>
      <c r="EF10" s="406"/>
      <c r="EG10" s="96"/>
      <c r="EH10" s="279"/>
      <c r="EI10" s="251">
        <f>SUMPRODUCT(D10:EH10,'Mahasamund R'!D10:EH10)</f>
        <v>0</v>
      </c>
      <c r="EJ10" s="3" t="s">
        <v>1036</v>
      </c>
      <c r="EK10" s="3"/>
      <c r="ER10" s="64" t="s">
        <v>26</v>
      </c>
      <c r="ES10" s="61" t="str">
        <f t="shared" si="0"/>
        <v>Jai Pitaimata Milk Dairy</v>
      </c>
      <c r="ET10" s="24">
        <f t="shared" si="2"/>
        <v>0</v>
      </c>
    </row>
    <row r="11" spans="2:150" ht="15" hidden="1" customHeight="1">
      <c r="B11" s="69">
        <f t="shared" si="3"/>
        <v>6</v>
      </c>
      <c r="C11" s="61" t="s">
        <v>1053</v>
      </c>
      <c r="D11" s="262"/>
      <c r="E11" s="263"/>
      <c r="F11" s="264"/>
      <c r="G11" s="262"/>
      <c r="H11" s="263"/>
      <c r="I11" s="264"/>
      <c r="J11" s="322"/>
      <c r="K11" s="263"/>
      <c r="L11" s="264"/>
      <c r="M11" s="322"/>
      <c r="N11" s="263"/>
      <c r="O11" s="264"/>
      <c r="P11" s="416"/>
      <c r="Q11" s="263"/>
      <c r="R11" s="264"/>
      <c r="S11" s="265"/>
      <c r="T11" s="263"/>
      <c r="U11" s="264"/>
      <c r="V11" s="425"/>
      <c r="W11" s="263"/>
      <c r="X11" s="264"/>
      <c r="Y11" s="262"/>
      <c r="Z11" s="264"/>
      <c r="AA11" s="381"/>
      <c r="AB11" s="265"/>
      <c r="AC11" s="266"/>
      <c r="AD11" s="264"/>
      <c r="AE11" s="361"/>
      <c r="AF11" s="266"/>
      <c r="AG11" s="264"/>
      <c r="AH11" s="262"/>
      <c r="AI11" s="267"/>
      <c r="AJ11" s="264"/>
      <c r="AK11" s="262"/>
      <c r="AL11" s="267"/>
      <c r="AM11" s="264"/>
      <c r="AN11" s="262"/>
      <c r="AO11" s="267"/>
      <c r="AP11" s="264"/>
      <c r="AQ11" s="262"/>
      <c r="AR11" s="267"/>
      <c r="AS11" s="264"/>
      <c r="AT11" s="388"/>
      <c r="AU11" s="268"/>
      <c r="AV11" s="265"/>
      <c r="AW11" s="266"/>
      <c r="AX11" s="264"/>
      <c r="AY11" s="265"/>
      <c r="AZ11" s="266"/>
      <c r="BA11" s="264"/>
      <c r="BB11" s="262"/>
      <c r="BC11" s="267"/>
      <c r="BD11" s="264"/>
      <c r="BE11" s="262"/>
      <c r="BF11" s="267"/>
      <c r="BG11" s="264"/>
      <c r="BH11" s="262"/>
      <c r="BI11" s="267"/>
      <c r="BJ11" s="264"/>
      <c r="BK11" s="388"/>
      <c r="BL11" s="268"/>
      <c r="BM11" s="262"/>
      <c r="BN11" s="267"/>
      <c r="BO11" s="264"/>
      <c r="BP11" s="266"/>
      <c r="BQ11" s="267"/>
      <c r="BR11" s="264"/>
      <c r="BS11" s="269"/>
      <c r="BT11" s="270"/>
      <c r="BU11" s="264"/>
      <c r="BV11" s="281"/>
      <c r="BW11" s="270"/>
      <c r="BX11" s="264"/>
      <c r="BY11" s="271"/>
      <c r="BZ11" s="270"/>
      <c r="CA11" s="264"/>
      <c r="CB11" s="265"/>
      <c r="CC11" s="270"/>
      <c r="CD11" s="264"/>
      <c r="CE11" s="265"/>
      <c r="CF11" s="267"/>
      <c r="CG11" s="264"/>
      <c r="CH11" s="318"/>
      <c r="CI11" s="270"/>
      <c r="CJ11" s="264"/>
      <c r="CK11" s="272"/>
      <c r="CL11" s="264"/>
      <c r="CM11" s="374"/>
      <c r="CN11" s="273"/>
      <c r="CO11" s="274"/>
      <c r="CP11" s="275">
        <f t="shared" si="1"/>
        <v>0</v>
      </c>
      <c r="CQ11" s="265"/>
      <c r="CR11" s="276"/>
      <c r="CS11" s="265"/>
      <c r="CT11" s="276"/>
      <c r="CU11" s="265"/>
      <c r="CV11" s="276"/>
      <c r="CW11" s="265"/>
      <c r="CX11" s="276"/>
      <c r="CY11" s="242"/>
      <c r="CZ11" s="276"/>
      <c r="DA11" s="242"/>
      <c r="DB11" s="276"/>
      <c r="DC11" s="242"/>
      <c r="DD11" s="276"/>
      <c r="DE11" s="242"/>
      <c r="DF11" s="276"/>
      <c r="DG11" s="265"/>
      <c r="DH11" s="276"/>
      <c r="DI11" s="265"/>
      <c r="DJ11" s="276"/>
      <c r="DK11" s="265"/>
      <c r="DL11" s="276"/>
      <c r="DM11" s="265"/>
      <c r="DN11" s="276"/>
      <c r="DO11" s="265"/>
      <c r="DP11" s="276"/>
      <c r="DQ11" s="264"/>
      <c r="DR11" s="273"/>
      <c r="DS11" s="334"/>
      <c r="DT11" s="273"/>
      <c r="DU11" s="334"/>
      <c r="DV11" s="584"/>
      <c r="DW11" s="334"/>
      <c r="DX11" s="277"/>
      <c r="DY11" s="264"/>
      <c r="DZ11" s="318"/>
      <c r="EA11" s="264"/>
      <c r="EB11" s="578"/>
      <c r="EC11" s="264"/>
      <c r="ED11" s="278"/>
      <c r="EE11" s="264"/>
      <c r="EF11" s="406"/>
      <c r="EG11" s="96"/>
      <c r="EH11" s="279"/>
      <c r="EI11" s="251">
        <f>SUMPRODUCT(D11:EH11,'Mahasamund R'!D11:EH11)</f>
        <v>0</v>
      </c>
      <c r="EJ11" s="3" t="s">
        <v>1014</v>
      </c>
      <c r="EK11" s="3"/>
      <c r="ER11" s="64" t="s">
        <v>27</v>
      </c>
      <c r="ES11" s="61" t="str">
        <f t="shared" si="0"/>
        <v>Parag Ann Bhandar</v>
      </c>
      <c r="ET11" s="24">
        <f t="shared" si="2"/>
        <v>0</v>
      </c>
    </row>
    <row r="12" spans="2:150" ht="15" hidden="1" customHeight="1">
      <c r="B12" s="69">
        <f t="shared" si="3"/>
        <v>7</v>
      </c>
      <c r="C12" s="61"/>
      <c r="D12" s="262"/>
      <c r="E12" s="263"/>
      <c r="F12" s="264"/>
      <c r="G12" s="262"/>
      <c r="H12" s="263"/>
      <c r="I12" s="264"/>
      <c r="J12" s="322"/>
      <c r="K12" s="263"/>
      <c r="L12" s="264"/>
      <c r="M12" s="322"/>
      <c r="N12" s="263"/>
      <c r="O12" s="264"/>
      <c r="P12" s="416"/>
      <c r="Q12" s="263"/>
      <c r="R12" s="264"/>
      <c r="S12" s="265"/>
      <c r="T12" s="263"/>
      <c r="U12" s="264"/>
      <c r="V12" s="425"/>
      <c r="W12" s="263"/>
      <c r="X12" s="264"/>
      <c r="Y12" s="262"/>
      <c r="Z12" s="264"/>
      <c r="AA12" s="381"/>
      <c r="AB12" s="265"/>
      <c r="AC12" s="266"/>
      <c r="AD12" s="264"/>
      <c r="AE12" s="361"/>
      <c r="AF12" s="266"/>
      <c r="AG12" s="264"/>
      <c r="AH12" s="262"/>
      <c r="AI12" s="267"/>
      <c r="AJ12" s="264"/>
      <c r="AK12" s="262"/>
      <c r="AL12" s="267"/>
      <c r="AM12" s="264"/>
      <c r="AN12" s="262"/>
      <c r="AO12" s="267"/>
      <c r="AP12" s="264"/>
      <c r="AQ12" s="262"/>
      <c r="AR12" s="267"/>
      <c r="AS12" s="264"/>
      <c r="AT12" s="388"/>
      <c r="AU12" s="268"/>
      <c r="AV12" s="265"/>
      <c r="AW12" s="266"/>
      <c r="AX12" s="264"/>
      <c r="AY12" s="265"/>
      <c r="AZ12" s="266"/>
      <c r="BA12" s="264"/>
      <c r="BB12" s="262"/>
      <c r="BC12" s="267"/>
      <c r="BD12" s="264"/>
      <c r="BE12" s="262"/>
      <c r="BF12" s="267"/>
      <c r="BG12" s="264"/>
      <c r="BH12" s="262"/>
      <c r="BI12" s="267"/>
      <c r="BJ12" s="264"/>
      <c r="BK12" s="388"/>
      <c r="BL12" s="268"/>
      <c r="BM12" s="262"/>
      <c r="BN12" s="267"/>
      <c r="BO12" s="264"/>
      <c r="BP12" s="266"/>
      <c r="BQ12" s="267"/>
      <c r="BR12" s="264"/>
      <c r="BS12" s="269"/>
      <c r="BT12" s="270"/>
      <c r="BU12" s="264"/>
      <c r="BV12" s="281"/>
      <c r="BW12" s="270"/>
      <c r="BX12" s="264"/>
      <c r="BY12" s="271"/>
      <c r="BZ12" s="270"/>
      <c r="CA12" s="264"/>
      <c r="CB12" s="265"/>
      <c r="CC12" s="270"/>
      <c r="CD12" s="264"/>
      <c r="CE12" s="265"/>
      <c r="CF12" s="267"/>
      <c r="CG12" s="264"/>
      <c r="CH12" s="318"/>
      <c r="CI12" s="270"/>
      <c r="CJ12" s="264"/>
      <c r="CK12" s="272"/>
      <c r="CL12" s="264"/>
      <c r="CM12" s="374"/>
      <c r="CN12" s="273"/>
      <c r="CO12" s="274"/>
      <c r="CP12" s="275">
        <f t="shared" si="1"/>
        <v>0</v>
      </c>
      <c r="CQ12" s="265"/>
      <c r="CR12" s="276"/>
      <c r="CS12" s="265"/>
      <c r="CT12" s="276"/>
      <c r="CU12" s="265"/>
      <c r="CV12" s="276"/>
      <c r="CW12" s="265"/>
      <c r="CX12" s="276"/>
      <c r="CY12" s="276"/>
      <c r="CZ12" s="276"/>
      <c r="DA12" s="276"/>
      <c r="DB12" s="276"/>
      <c r="DC12" s="276"/>
      <c r="DD12" s="276"/>
      <c r="DE12" s="276"/>
      <c r="DF12" s="276"/>
      <c r="DG12" s="265"/>
      <c r="DH12" s="276"/>
      <c r="DI12" s="265"/>
      <c r="DJ12" s="276"/>
      <c r="DK12" s="265"/>
      <c r="DL12" s="276"/>
      <c r="DM12" s="265"/>
      <c r="DN12" s="276"/>
      <c r="DO12" s="265"/>
      <c r="DP12" s="276"/>
      <c r="DQ12" s="264"/>
      <c r="DR12" s="273"/>
      <c r="DS12" s="334"/>
      <c r="DT12" s="273"/>
      <c r="DU12" s="334"/>
      <c r="DV12" s="584"/>
      <c r="DW12" s="334"/>
      <c r="DX12" s="277"/>
      <c r="DY12" s="264"/>
      <c r="DZ12" s="318"/>
      <c r="EA12" s="264"/>
      <c r="EB12" s="578"/>
      <c r="EC12" s="264"/>
      <c r="ED12" s="278"/>
      <c r="EE12" s="264"/>
      <c r="EF12" s="406"/>
      <c r="EG12" s="96"/>
      <c r="EH12" s="279"/>
      <c r="EI12" s="251">
        <f>SUMPRODUCT(D12:EH12,'Mahasamund R'!D12:EH12)</f>
        <v>0</v>
      </c>
      <c r="EJ12" s="3"/>
      <c r="EK12" s="3"/>
      <c r="ER12" s="64" t="s">
        <v>28</v>
      </c>
      <c r="ES12" s="61">
        <f t="shared" si="0"/>
        <v>0</v>
      </c>
      <c r="ET12" s="24">
        <f t="shared" si="2"/>
        <v>0</v>
      </c>
    </row>
    <row r="13" spans="2:150" ht="15" hidden="1" customHeight="1">
      <c r="B13" s="69">
        <f t="shared" si="3"/>
        <v>8</v>
      </c>
      <c r="C13" s="61"/>
      <c r="D13" s="262"/>
      <c r="E13" s="263"/>
      <c r="F13" s="264"/>
      <c r="G13" s="262"/>
      <c r="H13" s="263"/>
      <c r="I13" s="264"/>
      <c r="J13" s="322"/>
      <c r="K13" s="263"/>
      <c r="L13" s="264"/>
      <c r="M13" s="322"/>
      <c r="N13" s="263"/>
      <c r="O13" s="264"/>
      <c r="P13" s="416"/>
      <c r="Q13" s="263"/>
      <c r="R13" s="264"/>
      <c r="S13" s="265"/>
      <c r="T13" s="263"/>
      <c r="U13" s="264"/>
      <c r="V13" s="425"/>
      <c r="W13" s="263"/>
      <c r="X13" s="264"/>
      <c r="Y13" s="262"/>
      <c r="Z13" s="264"/>
      <c r="AA13" s="381"/>
      <c r="AB13" s="265"/>
      <c r="AC13" s="266"/>
      <c r="AD13" s="264"/>
      <c r="AE13" s="361"/>
      <c r="AF13" s="266"/>
      <c r="AG13" s="264"/>
      <c r="AH13" s="262"/>
      <c r="AI13" s="267"/>
      <c r="AJ13" s="264"/>
      <c r="AK13" s="262"/>
      <c r="AL13" s="267"/>
      <c r="AM13" s="264"/>
      <c r="AN13" s="262"/>
      <c r="AO13" s="267"/>
      <c r="AP13" s="264"/>
      <c r="AQ13" s="262"/>
      <c r="AR13" s="267"/>
      <c r="AS13" s="264"/>
      <c r="AT13" s="388"/>
      <c r="AU13" s="268"/>
      <c r="AV13" s="265"/>
      <c r="AW13" s="266"/>
      <c r="AX13" s="264"/>
      <c r="AY13" s="265"/>
      <c r="AZ13" s="266"/>
      <c r="BA13" s="264"/>
      <c r="BB13" s="262"/>
      <c r="BC13" s="267"/>
      <c r="BD13" s="264"/>
      <c r="BE13" s="262"/>
      <c r="BF13" s="267"/>
      <c r="BG13" s="264"/>
      <c r="BH13" s="262"/>
      <c r="BI13" s="267"/>
      <c r="BJ13" s="264"/>
      <c r="BK13" s="388"/>
      <c r="BL13" s="268"/>
      <c r="BM13" s="262"/>
      <c r="BN13" s="267"/>
      <c r="BO13" s="264"/>
      <c r="BP13" s="266"/>
      <c r="BQ13" s="267"/>
      <c r="BR13" s="264"/>
      <c r="BS13" s="269"/>
      <c r="BT13" s="270"/>
      <c r="BU13" s="264"/>
      <c r="BV13" s="281"/>
      <c r="BW13" s="270"/>
      <c r="BX13" s="264"/>
      <c r="BY13" s="271"/>
      <c r="BZ13" s="270"/>
      <c r="CA13" s="264"/>
      <c r="CB13" s="265"/>
      <c r="CC13" s="270"/>
      <c r="CD13" s="264"/>
      <c r="CE13" s="265"/>
      <c r="CF13" s="267"/>
      <c r="CG13" s="264"/>
      <c r="CH13" s="318"/>
      <c r="CI13" s="270"/>
      <c r="CJ13" s="264"/>
      <c r="CK13" s="272"/>
      <c r="CL13" s="264"/>
      <c r="CM13" s="374"/>
      <c r="CN13" s="273"/>
      <c r="CO13" s="274"/>
      <c r="CP13" s="275">
        <f t="shared" si="1"/>
        <v>0</v>
      </c>
      <c r="CQ13" s="265"/>
      <c r="CR13" s="276"/>
      <c r="CS13" s="265"/>
      <c r="CT13" s="276"/>
      <c r="CU13" s="265"/>
      <c r="CV13" s="276"/>
      <c r="CW13" s="265"/>
      <c r="CX13" s="276"/>
      <c r="CY13" s="242"/>
      <c r="CZ13" s="276"/>
      <c r="DA13" s="242"/>
      <c r="DB13" s="276"/>
      <c r="DC13" s="242"/>
      <c r="DD13" s="276"/>
      <c r="DE13" s="242"/>
      <c r="DF13" s="276"/>
      <c r="DG13" s="265"/>
      <c r="DH13" s="276"/>
      <c r="DI13" s="265"/>
      <c r="DJ13" s="276"/>
      <c r="DK13" s="265"/>
      <c r="DL13" s="276"/>
      <c r="DM13" s="265"/>
      <c r="DN13" s="276"/>
      <c r="DO13" s="265"/>
      <c r="DP13" s="276"/>
      <c r="DQ13" s="264"/>
      <c r="DR13" s="273"/>
      <c r="DS13" s="334"/>
      <c r="DT13" s="273"/>
      <c r="DU13" s="334"/>
      <c r="DV13" s="584"/>
      <c r="DW13" s="334"/>
      <c r="DX13" s="277"/>
      <c r="DY13" s="264"/>
      <c r="DZ13" s="318"/>
      <c r="EA13" s="264"/>
      <c r="EB13" s="578"/>
      <c r="EC13" s="264"/>
      <c r="ED13" s="278"/>
      <c r="EE13" s="264"/>
      <c r="EF13" s="406"/>
      <c r="EG13" s="96"/>
      <c r="EH13" s="279"/>
      <c r="EI13" s="251">
        <f>SUMPRODUCT(D13:EH13,'Mahasamund R'!D13:EH13)</f>
        <v>0</v>
      </c>
      <c r="EJ13" s="3"/>
      <c r="EK13" s="3"/>
      <c r="ER13" s="64" t="s">
        <v>29</v>
      </c>
      <c r="ES13" s="61">
        <f t="shared" si="0"/>
        <v>0</v>
      </c>
      <c r="ET13" s="24">
        <f t="shared" si="2"/>
        <v>0</v>
      </c>
    </row>
    <row r="14" spans="2:150" ht="15" hidden="1" customHeight="1">
      <c r="B14" s="69">
        <f t="shared" si="3"/>
        <v>9</v>
      </c>
      <c r="C14" s="61"/>
      <c r="D14" s="262"/>
      <c r="E14" s="263"/>
      <c r="F14" s="264"/>
      <c r="G14" s="262"/>
      <c r="H14" s="263"/>
      <c r="I14" s="264"/>
      <c r="J14" s="322"/>
      <c r="K14" s="263"/>
      <c r="L14" s="264"/>
      <c r="M14" s="322"/>
      <c r="N14" s="263"/>
      <c r="O14" s="264"/>
      <c r="P14" s="416"/>
      <c r="Q14" s="263"/>
      <c r="R14" s="264"/>
      <c r="S14" s="265"/>
      <c r="T14" s="263"/>
      <c r="U14" s="264"/>
      <c r="V14" s="425"/>
      <c r="W14" s="263"/>
      <c r="X14" s="264"/>
      <c r="Y14" s="262"/>
      <c r="Z14" s="264"/>
      <c r="AA14" s="381"/>
      <c r="AB14" s="265"/>
      <c r="AC14" s="266"/>
      <c r="AD14" s="264"/>
      <c r="AE14" s="361"/>
      <c r="AF14" s="266"/>
      <c r="AG14" s="264"/>
      <c r="AH14" s="262"/>
      <c r="AI14" s="267"/>
      <c r="AJ14" s="264"/>
      <c r="AK14" s="262"/>
      <c r="AL14" s="267"/>
      <c r="AM14" s="264"/>
      <c r="AN14" s="262"/>
      <c r="AO14" s="267"/>
      <c r="AP14" s="264"/>
      <c r="AQ14" s="262"/>
      <c r="AR14" s="267"/>
      <c r="AS14" s="264"/>
      <c r="AT14" s="388"/>
      <c r="AU14" s="268"/>
      <c r="AV14" s="265"/>
      <c r="AW14" s="266"/>
      <c r="AX14" s="264"/>
      <c r="AY14" s="265"/>
      <c r="AZ14" s="266"/>
      <c r="BA14" s="264"/>
      <c r="BB14" s="262"/>
      <c r="BC14" s="267"/>
      <c r="BD14" s="264"/>
      <c r="BE14" s="262"/>
      <c r="BF14" s="267"/>
      <c r="BG14" s="264"/>
      <c r="BH14" s="262"/>
      <c r="BI14" s="267"/>
      <c r="BJ14" s="264"/>
      <c r="BK14" s="388"/>
      <c r="BL14" s="268"/>
      <c r="BM14" s="262"/>
      <c r="BN14" s="267"/>
      <c r="BO14" s="264"/>
      <c r="BP14" s="266"/>
      <c r="BQ14" s="267"/>
      <c r="BR14" s="264"/>
      <c r="BS14" s="269"/>
      <c r="BT14" s="270"/>
      <c r="BU14" s="264"/>
      <c r="BV14" s="281"/>
      <c r="BW14" s="270"/>
      <c r="BX14" s="264"/>
      <c r="BY14" s="271"/>
      <c r="BZ14" s="270"/>
      <c r="CA14" s="264"/>
      <c r="CB14" s="265"/>
      <c r="CC14" s="270"/>
      <c r="CD14" s="264"/>
      <c r="CE14" s="265"/>
      <c r="CF14" s="267"/>
      <c r="CG14" s="264"/>
      <c r="CH14" s="318"/>
      <c r="CI14" s="270"/>
      <c r="CJ14" s="264"/>
      <c r="CK14" s="272"/>
      <c r="CL14" s="264"/>
      <c r="CM14" s="374"/>
      <c r="CN14" s="273"/>
      <c r="CO14" s="274"/>
      <c r="CP14" s="275">
        <f t="shared" si="1"/>
        <v>0</v>
      </c>
      <c r="CQ14" s="265"/>
      <c r="CR14" s="276"/>
      <c r="CS14" s="265"/>
      <c r="CT14" s="276"/>
      <c r="CU14" s="265"/>
      <c r="CV14" s="276"/>
      <c r="CW14" s="265"/>
      <c r="CX14" s="276"/>
      <c r="CY14" s="242"/>
      <c r="CZ14" s="276"/>
      <c r="DA14" s="242"/>
      <c r="DB14" s="276"/>
      <c r="DC14" s="242"/>
      <c r="DD14" s="276"/>
      <c r="DE14" s="242"/>
      <c r="DF14" s="276"/>
      <c r="DG14" s="265"/>
      <c r="DH14" s="276"/>
      <c r="DI14" s="265"/>
      <c r="DJ14" s="276"/>
      <c r="DK14" s="265"/>
      <c r="DL14" s="276"/>
      <c r="DM14" s="265"/>
      <c r="DN14" s="276"/>
      <c r="DO14" s="265"/>
      <c r="DP14" s="276"/>
      <c r="DQ14" s="264"/>
      <c r="DR14" s="273"/>
      <c r="DS14" s="334"/>
      <c r="DT14" s="273"/>
      <c r="DU14" s="334"/>
      <c r="DV14" s="584"/>
      <c r="DW14" s="334"/>
      <c r="DX14" s="277"/>
      <c r="DY14" s="264"/>
      <c r="DZ14" s="318"/>
      <c r="EA14" s="264"/>
      <c r="EB14" s="578"/>
      <c r="EC14" s="264"/>
      <c r="ED14" s="278"/>
      <c r="EE14" s="264"/>
      <c r="EF14" s="406"/>
      <c r="EG14" s="96"/>
      <c r="EH14" s="279"/>
      <c r="EI14" s="251">
        <f>SUMPRODUCT(D14:EH14,'Mahasamund R'!D14:EH14)</f>
        <v>0</v>
      </c>
      <c r="EJ14" s="3"/>
      <c r="EK14" s="3"/>
      <c r="ER14" s="64" t="s">
        <v>30</v>
      </c>
      <c r="ES14" s="61">
        <f t="shared" si="0"/>
        <v>0</v>
      </c>
      <c r="ET14" s="24">
        <f t="shared" si="2"/>
        <v>0</v>
      </c>
    </row>
    <row r="15" spans="2:150" ht="15" hidden="1" customHeight="1">
      <c r="B15" s="69">
        <f t="shared" si="3"/>
        <v>10</v>
      </c>
      <c r="C15" s="61"/>
      <c r="D15" s="262"/>
      <c r="E15" s="263"/>
      <c r="F15" s="264"/>
      <c r="G15" s="262"/>
      <c r="H15" s="263"/>
      <c r="I15" s="264"/>
      <c r="J15" s="322"/>
      <c r="K15" s="263"/>
      <c r="L15" s="264"/>
      <c r="M15" s="322"/>
      <c r="N15" s="263"/>
      <c r="O15" s="264"/>
      <c r="P15" s="416"/>
      <c r="Q15" s="263"/>
      <c r="R15" s="264"/>
      <c r="S15" s="265"/>
      <c r="T15" s="263"/>
      <c r="U15" s="264"/>
      <c r="V15" s="425"/>
      <c r="W15" s="263"/>
      <c r="X15" s="264"/>
      <c r="Y15" s="262"/>
      <c r="Z15" s="264"/>
      <c r="AA15" s="381"/>
      <c r="AB15" s="265"/>
      <c r="AC15" s="266"/>
      <c r="AD15" s="264"/>
      <c r="AE15" s="361"/>
      <c r="AF15" s="266"/>
      <c r="AG15" s="264"/>
      <c r="AH15" s="262"/>
      <c r="AI15" s="267"/>
      <c r="AJ15" s="264"/>
      <c r="AK15" s="262"/>
      <c r="AL15" s="267"/>
      <c r="AM15" s="264"/>
      <c r="AN15" s="262"/>
      <c r="AO15" s="267"/>
      <c r="AP15" s="264"/>
      <c r="AQ15" s="262"/>
      <c r="AR15" s="267"/>
      <c r="AS15" s="264"/>
      <c r="AT15" s="388"/>
      <c r="AU15" s="268"/>
      <c r="AV15" s="265"/>
      <c r="AW15" s="266"/>
      <c r="AX15" s="264"/>
      <c r="AY15" s="265"/>
      <c r="AZ15" s="266"/>
      <c r="BA15" s="264"/>
      <c r="BB15" s="262"/>
      <c r="BC15" s="267"/>
      <c r="BD15" s="264"/>
      <c r="BE15" s="262"/>
      <c r="BF15" s="267"/>
      <c r="BG15" s="264"/>
      <c r="BH15" s="262"/>
      <c r="BI15" s="267"/>
      <c r="BJ15" s="264"/>
      <c r="BK15" s="388"/>
      <c r="BL15" s="268"/>
      <c r="BM15" s="262"/>
      <c r="BN15" s="267"/>
      <c r="BO15" s="264"/>
      <c r="BP15" s="266"/>
      <c r="BQ15" s="267"/>
      <c r="BR15" s="264"/>
      <c r="BS15" s="269"/>
      <c r="BT15" s="270"/>
      <c r="BU15" s="264"/>
      <c r="BV15" s="281"/>
      <c r="BW15" s="270"/>
      <c r="BX15" s="264"/>
      <c r="BY15" s="271"/>
      <c r="BZ15" s="270"/>
      <c r="CA15" s="264"/>
      <c r="CB15" s="265"/>
      <c r="CC15" s="270"/>
      <c r="CD15" s="264"/>
      <c r="CE15" s="265"/>
      <c r="CF15" s="267"/>
      <c r="CG15" s="264"/>
      <c r="CH15" s="318"/>
      <c r="CI15" s="270"/>
      <c r="CJ15" s="264"/>
      <c r="CK15" s="272"/>
      <c r="CL15" s="264"/>
      <c r="CM15" s="374"/>
      <c r="CN15" s="273"/>
      <c r="CO15" s="274"/>
      <c r="CP15" s="275">
        <f t="shared" si="1"/>
        <v>0</v>
      </c>
      <c r="CQ15" s="265"/>
      <c r="CR15" s="276"/>
      <c r="CS15" s="265"/>
      <c r="CT15" s="276"/>
      <c r="CU15" s="265"/>
      <c r="CV15" s="276"/>
      <c r="CW15" s="265"/>
      <c r="CX15" s="276"/>
      <c r="CY15" s="242"/>
      <c r="CZ15" s="276"/>
      <c r="DA15" s="242"/>
      <c r="DB15" s="276"/>
      <c r="DC15" s="242"/>
      <c r="DD15" s="276"/>
      <c r="DE15" s="242"/>
      <c r="DF15" s="276"/>
      <c r="DG15" s="265"/>
      <c r="DH15" s="276"/>
      <c r="DI15" s="265"/>
      <c r="DJ15" s="276"/>
      <c r="DK15" s="265"/>
      <c r="DL15" s="276"/>
      <c r="DM15" s="265"/>
      <c r="DN15" s="276"/>
      <c r="DO15" s="265"/>
      <c r="DP15" s="276"/>
      <c r="DQ15" s="264"/>
      <c r="DR15" s="273"/>
      <c r="DS15" s="334"/>
      <c r="DT15" s="273"/>
      <c r="DU15" s="334"/>
      <c r="DV15" s="584"/>
      <c r="DW15" s="334"/>
      <c r="DX15" s="277"/>
      <c r="DY15" s="264"/>
      <c r="DZ15" s="318"/>
      <c r="EA15" s="264"/>
      <c r="EB15" s="578"/>
      <c r="EC15" s="264"/>
      <c r="ED15" s="278"/>
      <c r="EE15" s="264"/>
      <c r="EF15" s="406"/>
      <c r="EG15" s="96"/>
      <c r="EH15" s="279"/>
      <c r="EI15" s="251">
        <f>SUMPRODUCT(D15:EH15,'Mahasamund R'!D15:EH15)</f>
        <v>0</v>
      </c>
      <c r="EJ15" s="3"/>
      <c r="EK15" s="3"/>
      <c r="ER15" s="64" t="s">
        <v>31</v>
      </c>
      <c r="ES15" s="61">
        <f t="shared" si="0"/>
        <v>0</v>
      </c>
      <c r="ET15" s="24">
        <f t="shared" si="2"/>
        <v>0</v>
      </c>
    </row>
    <row r="16" spans="2:150" ht="15" hidden="1" customHeight="1">
      <c r="B16" s="69">
        <f t="shared" si="3"/>
        <v>11</v>
      </c>
      <c r="C16" s="61"/>
      <c r="D16" s="262"/>
      <c r="E16" s="263"/>
      <c r="F16" s="264"/>
      <c r="G16" s="262"/>
      <c r="H16" s="263"/>
      <c r="I16" s="264"/>
      <c r="J16" s="322"/>
      <c r="K16" s="263"/>
      <c r="L16" s="264"/>
      <c r="M16" s="322"/>
      <c r="N16" s="263"/>
      <c r="O16" s="264"/>
      <c r="P16" s="416"/>
      <c r="Q16" s="263"/>
      <c r="R16" s="264"/>
      <c r="S16" s="265"/>
      <c r="T16" s="263"/>
      <c r="U16" s="264"/>
      <c r="V16" s="425"/>
      <c r="W16" s="263"/>
      <c r="X16" s="264"/>
      <c r="Y16" s="262"/>
      <c r="Z16" s="264"/>
      <c r="AA16" s="381"/>
      <c r="AB16" s="265"/>
      <c r="AC16" s="266"/>
      <c r="AD16" s="264"/>
      <c r="AE16" s="361"/>
      <c r="AF16" s="266"/>
      <c r="AG16" s="264"/>
      <c r="AH16" s="262"/>
      <c r="AI16" s="267"/>
      <c r="AJ16" s="264"/>
      <c r="AK16" s="262"/>
      <c r="AL16" s="267"/>
      <c r="AM16" s="264"/>
      <c r="AN16" s="262"/>
      <c r="AO16" s="267"/>
      <c r="AP16" s="264"/>
      <c r="AQ16" s="262"/>
      <c r="AR16" s="267"/>
      <c r="AS16" s="264"/>
      <c r="AT16" s="388"/>
      <c r="AU16" s="268"/>
      <c r="AV16" s="265"/>
      <c r="AW16" s="266"/>
      <c r="AX16" s="264"/>
      <c r="AY16" s="265"/>
      <c r="AZ16" s="266"/>
      <c r="BA16" s="264"/>
      <c r="BB16" s="262"/>
      <c r="BC16" s="267"/>
      <c r="BD16" s="264"/>
      <c r="BE16" s="262"/>
      <c r="BF16" s="267"/>
      <c r="BG16" s="264"/>
      <c r="BH16" s="262"/>
      <c r="BI16" s="267"/>
      <c r="BJ16" s="264"/>
      <c r="BK16" s="388"/>
      <c r="BL16" s="268"/>
      <c r="BM16" s="262"/>
      <c r="BN16" s="267"/>
      <c r="BO16" s="264"/>
      <c r="BP16" s="266"/>
      <c r="BQ16" s="267"/>
      <c r="BR16" s="264"/>
      <c r="BS16" s="269"/>
      <c r="BT16" s="270"/>
      <c r="BU16" s="264"/>
      <c r="BV16" s="281"/>
      <c r="BW16" s="270"/>
      <c r="BX16" s="264"/>
      <c r="BY16" s="271"/>
      <c r="BZ16" s="270"/>
      <c r="CA16" s="264"/>
      <c r="CB16" s="265"/>
      <c r="CC16" s="270"/>
      <c r="CD16" s="264"/>
      <c r="CE16" s="265"/>
      <c r="CF16" s="267"/>
      <c r="CG16" s="264"/>
      <c r="CH16" s="318"/>
      <c r="CI16" s="270"/>
      <c r="CJ16" s="264"/>
      <c r="CK16" s="272"/>
      <c r="CL16" s="264"/>
      <c r="CM16" s="374"/>
      <c r="CN16" s="273"/>
      <c r="CO16" s="274"/>
      <c r="CP16" s="275">
        <f t="shared" si="1"/>
        <v>0</v>
      </c>
      <c r="CQ16" s="265"/>
      <c r="CR16" s="276"/>
      <c r="CS16" s="265"/>
      <c r="CT16" s="276"/>
      <c r="CU16" s="265"/>
      <c r="CV16" s="276"/>
      <c r="CW16" s="265"/>
      <c r="CX16" s="276"/>
      <c r="CY16" s="276"/>
      <c r="CZ16" s="276"/>
      <c r="DA16" s="276"/>
      <c r="DB16" s="276"/>
      <c r="DC16" s="276"/>
      <c r="DD16" s="276"/>
      <c r="DE16" s="276"/>
      <c r="DF16" s="276"/>
      <c r="DG16" s="265"/>
      <c r="DH16" s="276"/>
      <c r="DI16" s="265"/>
      <c r="DJ16" s="276"/>
      <c r="DK16" s="265"/>
      <c r="DL16" s="276"/>
      <c r="DM16" s="265"/>
      <c r="DN16" s="276"/>
      <c r="DO16" s="265"/>
      <c r="DP16" s="276"/>
      <c r="DQ16" s="264"/>
      <c r="DR16" s="273"/>
      <c r="DS16" s="334"/>
      <c r="DT16" s="273"/>
      <c r="DU16" s="334"/>
      <c r="DV16" s="584"/>
      <c r="DW16" s="334"/>
      <c r="DX16" s="277"/>
      <c r="DY16" s="264"/>
      <c r="DZ16" s="318"/>
      <c r="EA16" s="264"/>
      <c r="EB16" s="578"/>
      <c r="EC16" s="264"/>
      <c r="ED16" s="278"/>
      <c r="EE16" s="264"/>
      <c r="EF16" s="406"/>
      <c r="EG16" s="96"/>
      <c r="EH16" s="279"/>
      <c r="EI16" s="251">
        <f>SUMPRODUCT(D16:EH16,'Mahasamund R'!D16:EH16)</f>
        <v>0</v>
      </c>
      <c r="EJ16" s="3"/>
      <c r="EK16" s="3"/>
      <c r="ER16" s="64" t="s">
        <v>32</v>
      </c>
      <c r="ES16" s="61">
        <f t="shared" si="0"/>
        <v>0</v>
      </c>
      <c r="ET16" s="24">
        <f t="shared" si="2"/>
        <v>0</v>
      </c>
    </row>
    <row r="17" spans="2:150" ht="15" hidden="1" customHeight="1">
      <c r="B17" s="69">
        <f t="shared" si="3"/>
        <v>12</v>
      </c>
      <c r="C17" s="61"/>
      <c r="D17" s="262"/>
      <c r="E17" s="263"/>
      <c r="F17" s="264"/>
      <c r="G17" s="262"/>
      <c r="H17" s="263"/>
      <c r="I17" s="264"/>
      <c r="J17" s="322"/>
      <c r="K17" s="263"/>
      <c r="L17" s="264"/>
      <c r="M17" s="322"/>
      <c r="N17" s="263"/>
      <c r="O17" s="264"/>
      <c r="P17" s="416"/>
      <c r="Q17" s="263"/>
      <c r="R17" s="264"/>
      <c r="S17" s="265"/>
      <c r="T17" s="263"/>
      <c r="U17" s="264"/>
      <c r="V17" s="425"/>
      <c r="W17" s="263"/>
      <c r="X17" s="264"/>
      <c r="Y17" s="262"/>
      <c r="Z17" s="264"/>
      <c r="AA17" s="381"/>
      <c r="AB17" s="265"/>
      <c r="AC17" s="266"/>
      <c r="AD17" s="264"/>
      <c r="AE17" s="361"/>
      <c r="AF17" s="266"/>
      <c r="AG17" s="264"/>
      <c r="AH17" s="262"/>
      <c r="AI17" s="267"/>
      <c r="AJ17" s="264"/>
      <c r="AK17" s="262"/>
      <c r="AL17" s="267"/>
      <c r="AM17" s="264"/>
      <c r="AN17" s="262"/>
      <c r="AO17" s="267"/>
      <c r="AP17" s="264"/>
      <c r="AQ17" s="262"/>
      <c r="AR17" s="267"/>
      <c r="AS17" s="264"/>
      <c r="AT17" s="388"/>
      <c r="AU17" s="268"/>
      <c r="AV17" s="265"/>
      <c r="AW17" s="266"/>
      <c r="AX17" s="264"/>
      <c r="AY17" s="265"/>
      <c r="AZ17" s="266"/>
      <c r="BA17" s="264"/>
      <c r="BB17" s="262"/>
      <c r="BC17" s="267"/>
      <c r="BD17" s="264"/>
      <c r="BE17" s="262"/>
      <c r="BF17" s="267"/>
      <c r="BG17" s="264"/>
      <c r="BH17" s="262"/>
      <c r="BI17" s="267"/>
      <c r="BJ17" s="264"/>
      <c r="BK17" s="388"/>
      <c r="BL17" s="268"/>
      <c r="BM17" s="262"/>
      <c r="BN17" s="267"/>
      <c r="BO17" s="264"/>
      <c r="BP17" s="266"/>
      <c r="BQ17" s="267"/>
      <c r="BR17" s="264"/>
      <c r="BS17" s="269"/>
      <c r="BT17" s="270"/>
      <c r="BU17" s="264"/>
      <c r="BV17" s="281"/>
      <c r="BW17" s="270"/>
      <c r="BX17" s="264"/>
      <c r="BY17" s="271"/>
      <c r="BZ17" s="270"/>
      <c r="CA17" s="264"/>
      <c r="CB17" s="265"/>
      <c r="CC17" s="270"/>
      <c r="CD17" s="264"/>
      <c r="CE17" s="265"/>
      <c r="CF17" s="267"/>
      <c r="CG17" s="264"/>
      <c r="CH17" s="318"/>
      <c r="CI17" s="270"/>
      <c r="CJ17" s="264"/>
      <c r="CK17" s="272"/>
      <c r="CL17" s="264"/>
      <c r="CM17" s="374"/>
      <c r="CN17" s="273"/>
      <c r="CO17" s="274"/>
      <c r="CP17" s="275">
        <f t="shared" si="1"/>
        <v>0</v>
      </c>
      <c r="CQ17" s="265"/>
      <c r="CR17" s="276"/>
      <c r="CS17" s="265"/>
      <c r="CT17" s="276"/>
      <c r="CU17" s="265"/>
      <c r="CV17" s="276"/>
      <c r="CW17" s="265"/>
      <c r="CX17" s="276"/>
      <c r="CY17" s="276"/>
      <c r="CZ17" s="276"/>
      <c r="DA17" s="276"/>
      <c r="DB17" s="276"/>
      <c r="DC17" s="276"/>
      <c r="DD17" s="276"/>
      <c r="DE17" s="276"/>
      <c r="DF17" s="276"/>
      <c r="DG17" s="265"/>
      <c r="DH17" s="276"/>
      <c r="DI17" s="265"/>
      <c r="DJ17" s="276"/>
      <c r="DK17" s="265"/>
      <c r="DL17" s="276"/>
      <c r="DM17" s="265"/>
      <c r="DN17" s="276"/>
      <c r="DO17" s="265"/>
      <c r="DP17" s="276"/>
      <c r="DQ17" s="264"/>
      <c r="DR17" s="273"/>
      <c r="DS17" s="334"/>
      <c r="DT17" s="273"/>
      <c r="DU17" s="334"/>
      <c r="DV17" s="584"/>
      <c r="DW17" s="334"/>
      <c r="DX17" s="277"/>
      <c r="DY17" s="264"/>
      <c r="DZ17" s="318"/>
      <c r="EA17" s="264"/>
      <c r="EB17" s="578"/>
      <c r="EC17" s="264"/>
      <c r="ED17" s="278"/>
      <c r="EE17" s="264"/>
      <c r="EF17" s="406"/>
      <c r="EG17" s="96"/>
      <c r="EH17" s="279"/>
      <c r="EI17" s="251">
        <f>SUMPRODUCT(D17:EH17,'Mahasamund R'!D17:EH17)</f>
        <v>0</v>
      </c>
      <c r="EJ17" s="3"/>
      <c r="EK17" s="3"/>
      <c r="ER17" s="64" t="s">
        <v>33</v>
      </c>
      <c r="ES17" s="61">
        <f t="shared" si="0"/>
        <v>0</v>
      </c>
      <c r="ET17" s="24">
        <f t="shared" si="2"/>
        <v>0</v>
      </c>
    </row>
    <row r="18" spans="2:150" ht="15" hidden="1" customHeight="1">
      <c r="B18" s="69">
        <f t="shared" si="3"/>
        <v>13</v>
      </c>
      <c r="C18" s="61"/>
      <c r="D18" s="262"/>
      <c r="E18" s="263"/>
      <c r="F18" s="264"/>
      <c r="G18" s="262"/>
      <c r="H18" s="263"/>
      <c r="I18" s="264"/>
      <c r="J18" s="322"/>
      <c r="K18" s="263"/>
      <c r="L18" s="264"/>
      <c r="M18" s="322"/>
      <c r="N18" s="263"/>
      <c r="O18" s="264"/>
      <c r="P18" s="416"/>
      <c r="Q18" s="263"/>
      <c r="R18" s="264"/>
      <c r="S18" s="265"/>
      <c r="T18" s="263"/>
      <c r="U18" s="264"/>
      <c r="V18" s="425"/>
      <c r="W18" s="263"/>
      <c r="X18" s="264"/>
      <c r="Y18" s="262"/>
      <c r="Z18" s="264"/>
      <c r="AA18" s="381"/>
      <c r="AB18" s="265"/>
      <c r="AC18" s="266"/>
      <c r="AD18" s="264"/>
      <c r="AE18" s="361"/>
      <c r="AF18" s="266"/>
      <c r="AG18" s="264"/>
      <c r="AH18" s="262"/>
      <c r="AI18" s="267"/>
      <c r="AJ18" s="264"/>
      <c r="AK18" s="262"/>
      <c r="AL18" s="267"/>
      <c r="AM18" s="264"/>
      <c r="AN18" s="262"/>
      <c r="AO18" s="267"/>
      <c r="AP18" s="264"/>
      <c r="AQ18" s="262"/>
      <c r="AR18" s="267"/>
      <c r="AS18" s="264"/>
      <c r="AT18" s="388"/>
      <c r="AU18" s="268"/>
      <c r="AV18" s="265"/>
      <c r="AW18" s="266"/>
      <c r="AX18" s="264"/>
      <c r="AY18" s="265"/>
      <c r="AZ18" s="266"/>
      <c r="BA18" s="264"/>
      <c r="BB18" s="262"/>
      <c r="BC18" s="267"/>
      <c r="BD18" s="264"/>
      <c r="BE18" s="262"/>
      <c r="BF18" s="267"/>
      <c r="BG18" s="264"/>
      <c r="BH18" s="262"/>
      <c r="BI18" s="267"/>
      <c r="BJ18" s="264"/>
      <c r="BK18" s="388"/>
      <c r="BL18" s="268"/>
      <c r="BM18" s="262"/>
      <c r="BN18" s="267"/>
      <c r="BO18" s="264"/>
      <c r="BP18" s="266"/>
      <c r="BQ18" s="267"/>
      <c r="BR18" s="264"/>
      <c r="BS18" s="269"/>
      <c r="BT18" s="270"/>
      <c r="BU18" s="264"/>
      <c r="BV18" s="281"/>
      <c r="BW18" s="270"/>
      <c r="BX18" s="264"/>
      <c r="BY18" s="271"/>
      <c r="BZ18" s="270"/>
      <c r="CA18" s="264"/>
      <c r="CB18" s="265"/>
      <c r="CC18" s="270"/>
      <c r="CD18" s="264"/>
      <c r="CE18" s="265"/>
      <c r="CF18" s="267"/>
      <c r="CG18" s="264"/>
      <c r="CH18" s="318"/>
      <c r="CI18" s="270"/>
      <c r="CJ18" s="264"/>
      <c r="CK18" s="272"/>
      <c r="CL18" s="264"/>
      <c r="CM18" s="374"/>
      <c r="CN18" s="273"/>
      <c r="CO18" s="274"/>
      <c r="CP18" s="275">
        <f t="shared" si="1"/>
        <v>0</v>
      </c>
      <c r="CQ18" s="265"/>
      <c r="CR18" s="276"/>
      <c r="CS18" s="265"/>
      <c r="CT18" s="276"/>
      <c r="CU18" s="265"/>
      <c r="CV18" s="276"/>
      <c r="CW18" s="265"/>
      <c r="CX18" s="276"/>
      <c r="CY18" s="276"/>
      <c r="CZ18" s="276"/>
      <c r="DA18" s="276"/>
      <c r="DB18" s="276"/>
      <c r="DC18" s="276"/>
      <c r="DD18" s="276"/>
      <c r="DE18" s="276"/>
      <c r="DF18" s="276"/>
      <c r="DG18" s="265"/>
      <c r="DH18" s="276"/>
      <c r="DI18" s="265"/>
      <c r="DJ18" s="276"/>
      <c r="DK18" s="265"/>
      <c r="DL18" s="276"/>
      <c r="DM18" s="265"/>
      <c r="DN18" s="276"/>
      <c r="DO18" s="265"/>
      <c r="DP18" s="276"/>
      <c r="DQ18" s="264"/>
      <c r="DR18" s="273"/>
      <c r="DS18" s="334"/>
      <c r="DT18" s="273"/>
      <c r="DU18" s="334"/>
      <c r="DV18" s="584"/>
      <c r="DW18" s="334"/>
      <c r="DX18" s="277"/>
      <c r="DY18" s="264"/>
      <c r="DZ18" s="318"/>
      <c r="EA18" s="264"/>
      <c r="EB18" s="578"/>
      <c r="EC18" s="264"/>
      <c r="ED18" s="278"/>
      <c r="EE18" s="264"/>
      <c r="EF18" s="406"/>
      <c r="EG18" s="96"/>
      <c r="EH18" s="279"/>
      <c r="EI18" s="251">
        <f>SUMPRODUCT(D18:EH18,'Mahasamund R'!D18:EH18)</f>
        <v>0</v>
      </c>
      <c r="EJ18" s="3"/>
      <c r="EK18" s="3"/>
      <c r="ER18" s="64" t="s">
        <v>34</v>
      </c>
      <c r="ES18" s="61">
        <f t="shared" si="0"/>
        <v>0</v>
      </c>
      <c r="ET18" s="24">
        <f t="shared" si="2"/>
        <v>0</v>
      </c>
    </row>
    <row r="19" spans="2:150" ht="15" hidden="1" customHeight="1">
      <c r="B19" s="69">
        <f t="shared" si="3"/>
        <v>14</v>
      </c>
      <c r="C19" s="61"/>
      <c r="D19" s="262"/>
      <c r="E19" s="263"/>
      <c r="F19" s="264"/>
      <c r="G19" s="262"/>
      <c r="H19" s="263"/>
      <c r="I19" s="264"/>
      <c r="J19" s="322"/>
      <c r="K19" s="263"/>
      <c r="L19" s="264"/>
      <c r="M19" s="322"/>
      <c r="N19" s="263"/>
      <c r="O19" s="264"/>
      <c r="P19" s="416"/>
      <c r="Q19" s="263"/>
      <c r="R19" s="264"/>
      <c r="S19" s="265"/>
      <c r="T19" s="263"/>
      <c r="U19" s="264"/>
      <c r="V19" s="425"/>
      <c r="W19" s="263"/>
      <c r="X19" s="264"/>
      <c r="Y19" s="262"/>
      <c r="Z19" s="264"/>
      <c r="AA19" s="381"/>
      <c r="AB19" s="265"/>
      <c r="AC19" s="266"/>
      <c r="AD19" s="264"/>
      <c r="AE19" s="361"/>
      <c r="AF19" s="266"/>
      <c r="AG19" s="264"/>
      <c r="AH19" s="262"/>
      <c r="AI19" s="267"/>
      <c r="AJ19" s="264"/>
      <c r="AK19" s="262"/>
      <c r="AL19" s="267"/>
      <c r="AM19" s="264"/>
      <c r="AN19" s="262"/>
      <c r="AO19" s="267"/>
      <c r="AP19" s="264"/>
      <c r="AQ19" s="262"/>
      <c r="AR19" s="267"/>
      <c r="AS19" s="264"/>
      <c r="AT19" s="388"/>
      <c r="AU19" s="268"/>
      <c r="AV19" s="265"/>
      <c r="AW19" s="266"/>
      <c r="AX19" s="264"/>
      <c r="AY19" s="265"/>
      <c r="AZ19" s="266"/>
      <c r="BA19" s="264"/>
      <c r="BB19" s="262"/>
      <c r="BC19" s="267"/>
      <c r="BD19" s="264"/>
      <c r="BE19" s="262"/>
      <c r="BF19" s="267"/>
      <c r="BG19" s="264"/>
      <c r="BH19" s="262"/>
      <c r="BI19" s="267"/>
      <c r="BJ19" s="264"/>
      <c r="BK19" s="388"/>
      <c r="BL19" s="268"/>
      <c r="BM19" s="262"/>
      <c r="BN19" s="267"/>
      <c r="BO19" s="264"/>
      <c r="BP19" s="266"/>
      <c r="BQ19" s="267"/>
      <c r="BR19" s="264"/>
      <c r="BS19" s="269"/>
      <c r="BT19" s="270"/>
      <c r="BU19" s="264"/>
      <c r="BV19" s="281"/>
      <c r="BW19" s="270"/>
      <c r="BX19" s="264"/>
      <c r="BY19" s="271"/>
      <c r="BZ19" s="270"/>
      <c r="CA19" s="264"/>
      <c r="CB19" s="265"/>
      <c r="CC19" s="270"/>
      <c r="CD19" s="264"/>
      <c r="CE19" s="265"/>
      <c r="CF19" s="267"/>
      <c r="CG19" s="264"/>
      <c r="CH19" s="318"/>
      <c r="CI19" s="270"/>
      <c r="CJ19" s="264"/>
      <c r="CK19" s="272"/>
      <c r="CL19" s="264"/>
      <c r="CM19" s="374"/>
      <c r="CN19" s="273"/>
      <c r="CO19" s="274"/>
      <c r="CP19" s="275">
        <f t="shared" si="1"/>
        <v>0</v>
      </c>
      <c r="CQ19" s="265"/>
      <c r="CR19" s="276"/>
      <c r="CS19" s="265"/>
      <c r="CT19" s="276"/>
      <c r="CU19" s="265"/>
      <c r="CV19" s="276"/>
      <c r="CW19" s="265"/>
      <c r="CX19" s="276"/>
      <c r="CY19" s="276"/>
      <c r="CZ19" s="276"/>
      <c r="DA19" s="276"/>
      <c r="DB19" s="276"/>
      <c r="DC19" s="276"/>
      <c r="DD19" s="276"/>
      <c r="DE19" s="276"/>
      <c r="DF19" s="276"/>
      <c r="DG19" s="265"/>
      <c r="DH19" s="276"/>
      <c r="DI19" s="265"/>
      <c r="DJ19" s="276"/>
      <c r="DK19" s="265"/>
      <c r="DL19" s="276"/>
      <c r="DM19" s="265"/>
      <c r="DN19" s="276"/>
      <c r="DO19" s="265"/>
      <c r="DP19" s="276"/>
      <c r="DQ19" s="264"/>
      <c r="DR19" s="273"/>
      <c r="DS19" s="334"/>
      <c r="DT19" s="273"/>
      <c r="DU19" s="334"/>
      <c r="DV19" s="584"/>
      <c r="DW19" s="334"/>
      <c r="DX19" s="277"/>
      <c r="DY19" s="264"/>
      <c r="DZ19" s="318"/>
      <c r="EA19" s="264"/>
      <c r="EB19" s="578"/>
      <c r="EC19" s="264"/>
      <c r="ED19" s="278"/>
      <c r="EE19" s="264"/>
      <c r="EF19" s="406"/>
      <c r="EG19" s="96"/>
      <c r="EH19" s="279"/>
      <c r="EI19" s="251">
        <f>SUMPRODUCT(D19:EH19,'Mahasamund R'!D19:EH19)</f>
        <v>0</v>
      </c>
      <c r="EJ19" s="3"/>
      <c r="EK19" s="3"/>
      <c r="ER19" s="64" t="s">
        <v>35</v>
      </c>
      <c r="ES19" s="61">
        <f t="shared" si="0"/>
        <v>0</v>
      </c>
      <c r="ET19" s="24">
        <f t="shared" si="2"/>
        <v>0</v>
      </c>
    </row>
    <row r="20" spans="2:150" ht="15" hidden="1" customHeight="1">
      <c r="B20" s="69">
        <f t="shared" si="3"/>
        <v>15</v>
      </c>
      <c r="C20" s="61"/>
      <c r="D20" s="262"/>
      <c r="E20" s="263"/>
      <c r="F20" s="264"/>
      <c r="G20" s="262"/>
      <c r="H20" s="263"/>
      <c r="I20" s="264"/>
      <c r="J20" s="322"/>
      <c r="K20" s="263"/>
      <c r="L20" s="264"/>
      <c r="M20" s="322"/>
      <c r="N20" s="263"/>
      <c r="O20" s="264"/>
      <c r="P20" s="416"/>
      <c r="Q20" s="263"/>
      <c r="R20" s="264"/>
      <c r="S20" s="265"/>
      <c r="T20" s="263"/>
      <c r="U20" s="264"/>
      <c r="V20" s="425"/>
      <c r="W20" s="263"/>
      <c r="X20" s="264"/>
      <c r="Y20" s="262"/>
      <c r="Z20" s="264"/>
      <c r="AA20" s="381"/>
      <c r="AB20" s="265"/>
      <c r="AC20" s="266"/>
      <c r="AD20" s="264"/>
      <c r="AE20" s="361"/>
      <c r="AF20" s="266"/>
      <c r="AG20" s="264"/>
      <c r="AH20" s="262"/>
      <c r="AI20" s="267"/>
      <c r="AJ20" s="264"/>
      <c r="AK20" s="262"/>
      <c r="AL20" s="267"/>
      <c r="AM20" s="264"/>
      <c r="AN20" s="262"/>
      <c r="AO20" s="267"/>
      <c r="AP20" s="264"/>
      <c r="AQ20" s="262"/>
      <c r="AR20" s="267"/>
      <c r="AS20" s="264"/>
      <c r="AT20" s="388"/>
      <c r="AU20" s="268"/>
      <c r="AV20" s="265"/>
      <c r="AW20" s="266"/>
      <c r="AX20" s="264"/>
      <c r="AY20" s="265"/>
      <c r="AZ20" s="266"/>
      <c r="BA20" s="264"/>
      <c r="BB20" s="262"/>
      <c r="BC20" s="267"/>
      <c r="BD20" s="264"/>
      <c r="BE20" s="262"/>
      <c r="BF20" s="267"/>
      <c r="BG20" s="264"/>
      <c r="BH20" s="262"/>
      <c r="BI20" s="267"/>
      <c r="BJ20" s="264"/>
      <c r="BK20" s="388"/>
      <c r="BL20" s="268"/>
      <c r="BM20" s="262"/>
      <c r="BN20" s="267"/>
      <c r="BO20" s="264"/>
      <c r="BP20" s="266"/>
      <c r="BQ20" s="267"/>
      <c r="BR20" s="264"/>
      <c r="BS20" s="269"/>
      <c r="BT20" s="270"/>
      <c r="BU20" s="264"/>
      <c r="BV20" s="281"/>
      <c r="BW20" s="270"/>
      <c r="BX20" s="264"/>
      <c r="BY20" s="271"/>
      <c r="BZ20" s="270"/>
      <c r="CA20" s="264"/>
      <c r="CB20" s="265"/>
      <c r="CC20" s="270"/>
      <c r="CD20" s="264"/>
      <c r="CE20" s="265"/>
      <c r="CF20" s="267"/>
      <c r="CG20" s="264"/>
      <c r="CH20" s="318"/>
      <c r="CI20" s="270"/>
      <c r="CJ20" s="264"/>
      <c r="CK20" s="272"/>
      <c r="CL20" s="264"/>
      <c r="CM20" s="374"/>
      <c r="CN20" s="273"/>
      <c r="CO20" s="274"/>
      <c r="CP20" s="275">
        <f t="shared" si="1"/>
        <v>0</v>
      </c>
      <c r="CQ20" s="265"/>
      <c r="CR20" s="276"/>
      <c r="CS20" s="265"/>
      <c r="CT20" s="276"/>
      <c r="CU20" s="265"/>
      <c r="CV20" s="276"/>
      <c r="CW20" s="265"/>
      <c r="CX20" s="276"/>
      <c r="CY20" s="276"/>
      <c r="CZ20" s="276"/>
      <c r="DA20" s="276"/>
      <c r="DB20" s="276"/>
      <c r="DC20" s="276"/>
      <c r="DD20" s="276"/>
      <c r="DE20" s="276"/>
      <c r="DF20" s="276"/>
      <c r="DG20" s="265"/>
      <c r="DH20" s="276"/>
      <c r="DI20" s="265"/>
      <c r="DJ20" s="276"/>
      <c r="DK20" s="265"/>
      <c r="DL20" s="276"/>
      <c r="DM20" s="265"/>
      <c r="DN20" s="276"/>
      <c r="DO20" s="265"/>
      <c r="DP20" s="276"/>
      <c r="DQ20" s="264"/>
      <c r="DR20" s="273"/>
      <c r="DS20" s="334"/>
      <c r="DT20" s="273"/>
      <c r="DU20" s="334"/>
      <c r="DV20" s="584"/>
      <c r="DW20" s="334"/>
      <c r="DX20" s="277"/>
      <c r="DY20" s="264"/>
      <c r="DZ20" s="318"/>
      <c r="EA20" s="264"/>
      <c r="EB20" s="578"/>
      <c r="EC20" s="264"/>
      <c r="ED20" s="278"/>
      <c r="EE20" s="264"/>
      <c r="EF20" s="406"/>
      <c r="EG20" s="96"/>
      <c r="EH20" s="279"/>
      <c r="EI20" s="251">
        <f>SUMPRODUCT(D20:EH20,'Mahasamund R'!D20:EH20)</f>
        <v>0</v>
      </c>
      <c r="EJ20" s="3"/>
      <c r="EK20" s="3"/>
      <c r="ER20" s="64" t="s">
        <v>36</v>
      </c>
      <c r="ES20" s="61">
        <f t="shared" si="0"/>
        <v>0</v>
      </c>
      <c r="ET20" s="24">
        <f t="shared" si="2"/>
        <v>0</v>
      </c>
    </row>
    <row r="21" spans="2:150" ht="15" hidden="1" customHeight="1">
      <c r="B21" s="60">
        <f t="shared" si="3"/>
        <v>16</v>
      </c>
      <c r="C21" s="61" t="s">
        <v>895</v>
      </c>
      <c r="D21" s="262"/>
      <c r="E21" s="263"/>
      <c r="F21" s="264"/>
      <c r="G21" s="262"/>
      <c r="H21" s="263"/>
      <c r="I21" s="264"/>
      <c r="J21" s="322"/>
      <c r="K21" s="263"/>
      <c r="L21" s="264"/>
      <c r="M21" s="322"/>
      <c r="N21" s="263"/>
      <c r="O21" s="264"/>
      <c r="P21" s="416"/>
      <c r="Q21" s="263"/>
      <c r="R21" s="264"/>
      <c r="S21" s="265"/>
      <c r="T21" s="263"/>
      <c r="U21" s="264"/>
      <c r="V21" s="425"/>
      <c r="W21" s="263"/>
      <c r="X21" s="264"/>
      <c r="Y21" s="262"/>
      <c r="Z21" s="264"/>
      <c r="AA21" s="381"/>
      <c r="AB21" s="265"/>
      <c r="AC21" s="266"/>
      <c r="AD21" s="264"/>
      <c r="AE21" s="361"/>
      <c r="AF21" s="266"/>
      <c r="AG21" s="264"/>
      <c r="AH21" s="262"/>
      <c r="AI21" s="267"/>
      <c r="AJ21" s="264"/>
      <c r="AK21" s="262"/>
      <c r="AL21" s="267"/>
      <c r="AM21" s="264"/>
      <c r="AN21" s="262"/>
      <c r="AO21" s="267"/>
      <c r="AP21" s="264"/>
      <c r="AQ21" s="262"/>
      <c r="AR21" s="267"/>
      <c r="AS21" s="264"/>
      <c r="AT21" s="388"/>
      <c r="AU21" s="268"/>
      <c r="AV21" s="265"/>
      <c r="AW21" s="266"/>
      <c r="AX21" s="264"/>
      <c r="AY21" s="265"/>
      <c r="AZ21" s="266"/>
      <c r="BA21" s="264"/>
      <c r="BB21" s="262"/>
      <c r="BC21" s="267"/>
      <c r="BD21" s="264"/>
      <c r="BE21" s="262"/>
      <c r="BF21" s="267"/>
      <c r="BG21" s="264"/>
      <c r="BH21" s="262"/>
      <c r="BI21" s="267"/>
      <c r="BJ21" s="264"/>
      <c r="BK21" s="388"/>
      <c r="BL21" s="268"/>
      <c r="BM21" s="262"/>
      <c r="BN21" s="267"/>
      <c r="BO21" s="264"/>
      <c r="BP21" s="266"/>
      <c r="BQ21" s="267"/>
      <c r="BR21" s="264"/>
      <c r="BS21" s="269"/>
      <c r="BT21" s="270"/>
      <c r="BU21" s="264"/>
      <c r="BV21" s="281"/>
      <c r="BW21" s="270"/>
      <c r="BX21" s="264"/>
      <c r="BY21" s="271"/>
      <c r="BZ21" s="270"/>
      <c r="CA21" s="264"/>
      <c r="CB21" s="265"/>
      <c r="CC21" s="270"/>
      <c r="CD21" s="264"/>
      <c r="CE21" s="265"/>
      <c r="CF21" s="267"/>
      <c r="CG21" s="264"/>
      <c r="CH21" s="318"/>
      <c r="CI21" s="270"/>
      <c r="CJ21" s="264"/>
      <c r="CK21" s="272"/>
      <c r="CL21" s="264"/>
      <c r="CM21" s="374"/>
      <c r="CN21" s="273"/>
      <c r="CO21" s="274"/>
      <c r="CP21" s="275">
        <f t="shared" si="1"/>
        <v>0</v>
      </c>
      <c r="CQ21" s="265"/>
      <c r="CR21" s="276"/>
      <c r="CS21" s="265"/>
      <c r="CT21" s="276"/>
      <c r="CU21" s="265"/>
      <c r="CV21" s="276"/>
      <c r="CW21" s="265"/>
      <c r="CX21" s="276"/>
      <c r="CY21" s="242"/>
      <c r="CZ21" s="276"/>
      <c r="DA21" s="242"/>
      <c r="DB21" s="276"/>
      <c r="DC21" s="242"/>
      <c r="DD21" s="276"/>
      <c r="DE21" s="242"/>
      <c r="DF21" s="276"/>
      <c r="DG21" s="265"/>
      <c r="DH21" s="276"/>
      <c r="DI21" s="265"/>
      <c r="DJ21" s="276"/>
      <c r="DK21" s="265"/>
      <c r="DL21" s="276"/>
      <c r="DM21" s="265"/>
      <c r="DN21" s="276"/>
      <c r="DO21" s="265"/>
      <c r="DP21" s="276"/>
      <c r="DQ21" s="264"/>
      <c r="DR21" s="273"/>
      <c r="DS21" s="334"/>
      <c r="DT21" s="273"/>
      <c r="DU21" s="334"/>
      <c r="DV21" s="584"/>
      <c r="DW21" s="334"/>
      <c r="DX21" s="277"/>
      <c r="DY21" s="264"/>
      <c r="DZ21" s="318"/>
      <c r="EA21" s="264"/>
      <c r="EB21" s="578"/>
      <c r="EC21" s="264"/>
      <c r="ED21" s="278"/>
      <c r="EE21" s="264"/>
      <c r="EF21" s="406"/>
      <c r="EG21" s="96"/>
      <c r="EH21" s="279"/>
      <c r="EI21" s="251">
        <f>SUMPRODUCT(D21:EH21,'Mahasamund R'!D21:EH21)</f>
        <v>0</v>
      </c>
      <c r="EJ21" s="3"/>
      <c r="EK21" s="3"/>
      <c r="EL21" s="543"/>
      <c r="EM21" s="397" t="s">
        <v>491</v>
      </c>
      <c r="ER21" s="64" t="s">
        <v>37</v>
      </c>
      <c r="ES21" s="61" t="str">
        <f t="shared" si="0"/>
        <v>RRL-Mahasamund U943</v>
      </c>
      <c r="ET21" s="24">
        <f t="shared" si="2"/>
        <v>0</v>
      </c>
    </row>
    <row r="22" spans="2:150" ht="15" hidden="1" customHeight="1">
      <c r="B22" s="60">
        <f t="shared" si="3"/>
        <v>17</v>
      </c>
      <c r="C22" s="61"/>
      <c r="D22" s="262"/>
      <c r="E22" s="263"/>
      <c r="F22" s="264"/>
      <c r="G22" s="262"/>
      <c r="H22" s="263"/>
      <c r="I22" s="264"/>
      <c r="J22" s="322"/>
      <c r="K22" s="263"/>
      <c r="L22" s="264"/>
      <c r="M22" s="322"/>
      <c r="N22" s="263"/>
      <c r="O22" s="264"/>
      <c r="P22" s="416"/>
      <c r="Q22" s="263"/>
      <c r="R22" s="264"/>
      <c r="S22" s="265"/>
      <c r="T22" s="263"/>
      <c r="U22" s="264"/>
      <c r="V22" s="425"/>
      <c r="W22" s="263"/>
      <c r="X22" s="264"/>
      <c r="Y22" s="262"/>
      <c r="Z22" s="264"/>
      <c r="AA22" s="381"/>
      <c r="AB22" s="265"/>
      <c r="AC22" s="266"/>
      <c r="AD22" s="264"/>
      <c r="AE22" s="361"/>
      <c r="AF22" s="266"/>
      <c r="AG22" s="264"/>
      <c r="AH22" s="262"/>
      <c r="AI22" s="267"/>
      <c r="AJ22" s="264"/>
      <c r="AK22" s="262"/>
      <c r="AL22" s="267"/>
      <c r="AM22" s="264"/>
      <c r="AN22" s="262"/>
      <c r="AO22" s="267"/>
      <c r="AP22" s="264"/>
      <c r="AQ22" s="262"/>
      <c r="AR22" s="267"/>
      <c r="AS22" s="264"/>
      <c r="AT22" s="388"/>
      <c r="AU22" s="268"/>
      <c r="AV22" s="265"/>
      <c r="AW22" s="266"/>
      <c r="AX22" s="264"/>
      <c r="AY22" s="265"/>
      <c r="AZ22" s="266"/>
      <c r="BA22" s="264"/>
      <c r="BB22" s="262"/>
      <c r="BC22" s="267"/>
      <c r="BD22" s="264"/>
      <c r="BE22" s="262"/>
      <c r="BF22" s="267"/>
      <c r="BG22" s="264"/>
      <c r="BH22" s="262"/>
      <c r="BI22" s="267"/>
      <c r="BJ22" s="264"/>
      <c r="BK22" s="388"/>
      <c r="BL22" s="268"/>
      <c r="BM22" s="262"/>
      <c r="BN22" s="267"/>
      <c r="BO22" s="264"/>
      <c r="BP22" s="266"/>
      <c r="BQ22" s="267"/>
      <c r="BR22" s="264"/>
      <c r="BS22" s="269"/>
      <c r="BT22" s="270"/>
      <c r="BU22" s="264"/>
      <c r="BV22" s="281"/>
      <c r="BW22" s="270"/>
      <c r="BX22" s="264"/>
      <c r="BY22" s="271"/>
      <c r="BZ22" s="270"/>
      <c r="CA22" s="264"/>
      <c r="CB22" s="265"/>
      <c r="CC22" s="270"/>
      <c r="CD22" s="264"/>
      <c r="CE22" s="265"/>
      <c r="CF22" s="267"/>
      <c r="CG22" s="264"/>
      <c r="CH22" s="318"/>
      <c r="CI22" s="270"/>
      <c r="CJ22" s="264"/>
      <c r="CK22" s="272"/>
      <c r="CL22" s="264"/>
      <c r="CM22" s="374"/>
      <c r="CN22" s="273"/>
      <c r="CO22" s="274"/>
      <c r="CP22" s="275">
        <f t="shared" si="1"/>
        <v>0</v>
      </c>
      <c r="CQ22" s="265"/>
      <c r="CR22" s="276"/>
      <c r="CS22" s="265"/>
      <c r="CT22" s="276"/>
      <c r="CU22" s="265"/>
      <c r="CV22" s="276"/>
      <c r="CW22" s="265"/>
      <c r="CX22" s="276"/>
      <c r="CY22" s="276"/>
      <c r="CZ22" s="276"/>
      <c r="DA22" s="276"/>
      <c r="DB22" s="276"/>
      <c r="DC22" s="276"/>
      <c r="DD22" s="276"/>
      <c r="DE22" s="276"/>
      <c r="DF22" s="276"/>
      <c r="DG22" s="265"/>
      <c r="DH22" s="276"/>
      <c r="DI22" s="265"/>
      <c r="DJ22" s="276"/>
      <c r="DK22" s="265"/>
      <c r="DL22" s="276"/>
      <c r="DM22" s="265"/>
      <c r="DN22" s="276"/>
      <c r="DO22" s="265"/>
      <c r="DP22" s="276"/>
      <c r="DQ22" s="264"/>
      <c r="DR22" s="273"/>
      <c r="DS22" s="334"/>
      <c r="DT22" s="273"/>
      <c r="DU22" s="334"/>
      <c r="DV22" s="584"/>
      <c r="DW22" s="334"/>
      <c r="DX22" s="277"/>
      <c r="DY22" s="264"/>
      <c r="DZ22" s="318"/>
      <c r="EA22" s="264"/>
      <c r="EB22" s="578"/>
      <c r="EC22" s="264"/>
      <c r="ED22" s="278"/>
      <c r="EE22" s="264"/>
      <c r="EF22" s="406"/>
      <c r="EG22" s="96"/>
      <c r="EH22" s="279"/>
      <c r="EI22" s="251">
        <f>SUMPRODUCT(D22:EH22,'Mahasamund R'!D22:EH22)</f>
        <v>0</v>
      </c>
      <c r="EJ22" s="3"/>
      <c r="EK22" s="3"/>
      <c r="ER22" s="64" t="s">
        <v>38</v>
      </c>
      <c r="ES22" s="61">
        <f t="shared" si="0"/>
        <v>0</v>
      </c>
      <c r="ET22" s="24">
        <f t="shared" si="2"/>
        <v>0</v>
      </c>
    </row>
    <row r="23" spans="2:150" ht="15" hidden="1" customHeight="1">
      <c r="B23" s="60">
        <f t="shared" si="3"/>
        <v>18</v>
      </c>
      <c r="C23" s="61"/>
      <c r="D23" s="262"/>
      <c r="E23" s="263"/>
      <c r="F23" s="264"/>
      <c r="G23" s="262"/>
      <c r="H23" s="263"/>
      <c r="I23" s="264"/>
      <c r="J23" s="322"/>
      <c r="K23" s="263"/>
      <c r="L23" s="264"/>
      <c r="M23" s="322"/>
      <c r="N23" s="263"/>
      <c r="O23" s="264"/>
      <c r="P23" s="416"/>
      <c r="Q23" s="263"/>
      <c r="R23" s="264"/>
      <c r="S23" s="265"/>
      <c r="T23" s="263"/>
      <c r="U23" s="264"/>
      <c r="V23" s="425"/>
      <c r="W23" s="263"/>
      <c r="X23" s="264"/>
      <c r="Y23" s="262"/>
      <c r="Z23" s="264"/>
      <c r="AA23" s="381"/>
      <c r="AB23" s="265"/>
      <c r="AC23" s="266"/>
      <c r="AD23" s="264"/>
      <c r="AE23" s="361"/>
      <c r="AF23" s="266"/>
      <c r="AG23" s="264"/>
      <c r="AH23" s="262"/>
      <c r="AI23" s="267"/>
      <c r="AJ23" s="264"/>
      <c r="AK23" s="262"/>
      <c r="AL23" s="267"/>
      <c r="AM23" s="264"/>
      <c r="AN23" s="262"/>
      <c r="AO23" s="267"/>
      <c r="AP23" s="264"/>
      <c r="AQ23" s="262"/>
      <c r="AR23" s="267"/>
      <c r="AS23" s="264"/>
      <c r="AT23" s="388"/>
      <c r="AU23" s="268"/>
      <c r="AV23" s="265"/>
      <c r="AW23" s="266"/>
      <c r="AX23" s="264"/>
      <c r="AY23" s="265"/>
      <c r="AZ23" s="266"/>
      <c r="BA23" s="264"/>
      <c r="BB23" s="262"/>
      <c r="BC23" s="267"/>
      <c r="BD23" s="264"/>
      <c r="BE23" s="262"/>
      <c r="BF23" s="267"/>
      <c r="BG23" s="264"/>
      <c r="BH23" s="262"/>
      <c r="BI23" s="267"/>
      <c r="BJ23" s="264"/>
      <c r="BK23" s="388"/>
      <c r="BL23" s="268"/>
      <c r="BM23" s="262"/>
      <c r="BN23" s="267"/>
      <c r="BO23" s="264"/>
      <c r="BP23" s="266"/>
      <c r="BQ23" s="267"/>
      <c r="BR23" s="264"/>
      <c r="BS23" s="269"/>
      <c r="BT23" s="270"/>
      <c r="BU23" s="264"/>
      <c r="BV23" s="281"/>
      <c r="BW23" s="270"/>
      <c r="BX23" s="264"/>
      <c r="BY23" s="271"/>
      <c r="BZ23" s="270"/>
      <c r="CA23" s="264"/>
      <c r="CB23" s="265"/>
      <c r="CC23" s="270"/>
      <c r="CD23" s="264"/>
      <c r="CE23" s="265"/>
      <c r="CF23" s="267"/>
      <c r="CG23" s="264"/>
      <c r="CH23" s="318"/>
      <c r="CI23" s="270"/>
      <c r="CJ23" s="264"/>
      <c r="CK23" s="272"/>
      <c r="CL23" s="264"/>
      <c r="CM23" s="374"/>
      <c r="CN23" s="273"/>
      <c r="CO23" s="274"/>
      <c r="CP23" s="275">
        <f t="shared" si="1"/>
        <v>0</v>
      </c>
      <c r="CQ23" s="265"/>
      <c r="CR23" s="276"/>
      <c r="CS23" s="265"/>
      <c r="CT23" s="276"/>
      <c r="CU23" s="265"/>
      <c r="CV23" s="276"/>
      <c r="CW23" s="265"/>
      <c r="CX23" s="276"/>
      <c r="CY23" s="276"/>
      <c r="CZ23" s="276"/>
      <c r="DA23" s="276"/>
      <c r="DB23" s="276"/>
      <c r="DC23" s="276"/>
      <c r="DD23" s="276"/>
      <c r="DE23" s="276"/>
      <c r="DF23" s="276"/>
      <c r="DG23" s="265"/>
      <c r="DH23" s="276"/>
      <c r="DI23" s="265"/>
      <c r="DJ23" s="276"/>
      <c r="DK23" s="265"/>
      <c r="DL23" s="276"/>
      <c r="DM23" s="265"/>
      <c r="DN23" s="276"/>
      <c r="DO23" s="265"/>
      <c r="DP23" s="276"/>
      <c r="DQ23" s="264"/>
      <c r="DR23" s="273"/>
      <c r="DS23" s="334"/>
      <c r="DT23" s="273"/>
      <c r="DU23" s="334"/>
      <c r="DV23" s="584"/>
      <c r="DW23" s="334"/>
      <c r="DX23" s="277"/>
      <c r="DY23" s="264"/>
      <c r="DZ23" s="318"/>
      <c r="EA23" s="264"/>
      <c r="EB23" s="578"/>
      <c r="EC23" s="264"/>
      <c r="ED23" s="278"/>
      <c r="EE23" s="264"/>
      <c r="EF23" s="406"/>
      <c r="EG23" s="96"/>
      <c r="EH23" s="279"/>
      <c r="EI23" s="251">
        <f>SUMPRODUCT(D23:EH23,'Mahasamund R'!D23:EH23)</f>
        <v>0</v>
      </c>
      <c r="EJ23" s="3"/>
      <c r="EK23" s="3"/>
      <c r="ER23" s="64" t="s">
        <v>39</v>
      </c>
      <c r="ES23" s="61">
        <f t="shared" si="0"/>
        <v>0</v>
      </c>
      <c r="ET23" s="24">
        <f t="shared" si="2"/>
        <v>0</v>
      </c>
    </row>
    <row r="24" spans="2:150" ht="15" hidden="1" customHeight="1">
      <c r="B24" s="60">
        <f t="shared" si="3"/>
        <v>19</v>
      </c>
      <c r="C24" s="61"/>
      <c r="D24" s="262"/>
      <c r="E24" s="263"/>
      <c r="F24" s="264"/>
      <c r="G24" s="262"/>
      <c r="H24" s="263"/>
      <c r="I24" s="264"/>
      <c r="J24" s="322"/>
      <c r="K24" s="263"/>
      <c r="L24" s="264"/>
      <c r="M24" s="322"/>
      <c r="N24" s="263"/>
      <c r="O24" s="264"/>
      <c r="P24" s="416"/>
      <c r="Q24" s="263"/>
      <c r="R24" s="264"/>
      <c r="S24" s="265"/>
      <c r="T24" s="263"/>
      <c r="U24" s="264"/>
      <c r="V24" s="425"/>
      <c r="W24" s="263"/>
      <c r="X24" s="264"/>
      <c r="Y24" s="262"/>
      <c r="Z24" s="264"/>
      <c r="AA24" s="381"/>
      <c r="AB24" s="265"/>
      <c r="AC24" s="266"/>
      <c r="AD24" s="264"/>
      <c r="AE24" s="361"/>
      <c r="AF24" s="266"/>
      <c r="AG24" s="264"/>
      <c r="AH24" s="262"/>
      <c r="AI24" s="267"/>
      <c r="AJ24" s="264"/>
      <c r="AK24" s="262"/>
      <c r="AL24" s="267"/>
      <c r="AM24" s="264"/>
      <c r="AN24" s="262"/>
      <c r="AO24" s="267"/>
      <c r="AP24" s="264"/>
      <c r="AQ24" s="262"/>
      <c r="AR24" s="267"/>
      <c r="AS24" s="264"/>
      <c r="AT24" s="388"/>
      <c r="AU24" s="268"/>
      <c r="AV24" s="265"/>
      <c r="AW24" s="266"/>
      <c r="AX24" s="264"/>
      <c r="AY24" s="265"/>
      <c r="AZ24" s="266"/>
      <c r="BA24" s="264"/>
      <c r="BB24" s="262"/>
      <c r="BC24" s="267"/>
      <c r="BD24" s="264"/>
      <c r="BE24" s="262"/>
      <c r="BF24" s="267"/>
      <c r="BG24" s="264"/>
      <c r="BH24" s="262"/>
      <c r="BI24" s="267"/>
      <c r="BJ24" s="264"/>
      <c r="BK24" s="388"/>
      <c r="BL24" s="268"/>
      <c r="BM24" s="262"/>
      <c r="BN24" s="267"/>
      <c r="BO24" s="264"/>
      <c r="BP24" s="266"/>
      <c r="BQ24" s="267"/>
      <c r="BR24" s="264"/>
      <c r="BS24" s="269"/>
      <c r="BT24" s="270"/>
      <c r="BU24" s="264"/>
      <c r="BV24" s="281"/>
      <c r="BW24" s="270"/>
      <c r="BX24" s="264"/>
      <c r="BY24" s="271"/>
      <c r="BZ24" s="270"/>
      <c r="CA24" s="264"/>
      <c r="CB24" s="265"/>
      <c r="CC24" s="270"/>
      <c r="CD24" s="264"/>
      <c r="CE24" s="265"/>
      <c r="CF24" s="267"/>
      <c r="CG24" s="264"/>
      <c r="CH24" s="318"/>
      <c r="CI24" s="270"/>
      <c r="CJ24" s="264"/>
      <c r="CK24" s="272"/>
      <c r="CL24" s="264"/>
      <c r="CM24" s="374"/>
      <c r="CN24" s="273"/>
      <c r="CO24" s="274"/>
      <c r="CP24" s="275">
        <f t="shared" si="1"/>
        <v>0</v>
      </c>
      <c r="CQ24" s="265"/>
      <c r="CR24" s="276"/>
      <c r="CS24" s="265"/>
      <c r="CT24" s="276"/>
      <c r="CU24" s="265"/>
      <c r="CV24" s="276"/>
      <c r="CW24" s="265"/>
      <c r="CX24" s="276"/>
      <c r="CY24" s="276"/>
      <c r="CZ24" s="276"/>
      <c r="DA24" s="276"/>
      <c r="DB24" s="276"/>
      <c r="DC24" s="276"/>
      <c r="DD24" s="276"/>
      <c r="DE24" s="276"/>
      <c r="DF24" s="276"/>
      <c r="DG24" s="265"/>
      <c r="DH24" s="276"/>
      <c r="DI24" s="265"/>
      <c r="DJ24" s="276"/>
      <c r="DK24" s="265"/>
      <c r="DL24" s="276"/>
      <c r="DM24" s="265"/>
      <c r="DN24" s="276"/>
      <c r="DO24" s="265"/>
      <c r="DP24" s="276"/>
      <c r="DQ24" s="264"/>
      <c r="DR24" s="273"/>
      <c r="DS24" s="334"/>
      <c r="DT24" s="273"/>
      <c r="DU24" s="334"/>
      <c r="DV24" s="584"/>
      <c r="DW24" s="334"/>
      <c r="DX24" s="277"/>
      <c r="DY24" s="264"/>
      <c r="DZ24" s="318"/>
      <c r="EA24" s="264"/>
      <c r="EB24" s="578"/>
      <c r="EC24" s="264"/>
      <c r="ED24" s="278"/>
      <c r="EE24" s="264"/>
      <c r="EF24" s="406"/>
      <c r="EG24" s="96"/>
      <c r="EH24" s="279"/>
      <c r="EI24" s="251">
        <f>SUMPRODUCT(D24:EH24,'Mahasamund R'!D24:EH24)</f>
        <v>0</v>
      </c>
      <c r="EJ24" s="3"/>
      <c r="EK24" s="3"/>
      <c r="ER24" s="64" t="s">
        <v>40</v>
      </c>
      <c r="ES24" s="61">
        <f t="shared" si="0"/>
        <v>0</v>
      </c>
      <c r="ET24" s="24">
        <f t="shared" si="2"/>
        <v>0</v>
      </c>
    </row>
    <row r="25" spans="2:150" ht="15" hidden="1" customHeight="1">
      <c r="B25" s="60">
        <f t="shared" si="3"/>
        <v>20</v>
      </c>
      <c r="C25" s="90"/>
      <c r="D25" s="262"/>
      <c r="E25" s="263"/>
      <c r="F25" s="264"/>
      <c r="G25" s="262"/>
      <c r="H25" s="263"/>
      <c r="I25" s="264"/>
      <c r="J25" s="322"/>
      <c r="K25" s="263"/>
      <c r="L25" s="264"/>
      <c r="M25" s="322"/>
      <c r="N25" s="263"/>
      <c r="O25" s="264"/>
      <c r="P25" s="416"/>
      <c r="Q25" s="263"/>
      <c r="R25" s="264"/>
      <c r="S25" s="265"/>
      <c r="T25" s="263"/>
      <c r="U25" s="264"/>
      <c r="V25" s="425"/>
      <c r="W25" s="263"/>
      <c r="X25" s="264"/>
      <c r="Y25" s="262"/>
      <c r="Z25" s="264"/>
      <c r="AA25" s="381"/>
      <c r="AB25" s="265"/>
      <c r="AC25" s="266"/>
      <c r="AD25" s="264"/>
      <c r="AE25" s="361"/>
      <c r="AF25" s="266"/>
      <c r="AG25" s="264"/>
      <c r="AH25" s="262"/>
      <c r="AI25" s="267"/>
      <c r="AJ25" s="264"/>
      <c r="AK25" s="262"/>
      <c r="AL25" s="267"/>
      <c r="AM25" s="264"/>
      <c r="AN25" s="262"/>
      <c r="AO25" s="267"/>
      <c r="AP25" s="264"/>
      <c r="AQ25" s="262"/>
      <c r="AR25" s="267"/>
      <c r="AS25" s="264"/>
      <c r="AT25" s="388"/>
      <c r="AU25" s="268"/>
      <c r="AV25" s="265"/>
      <c r="AW25" s="266"/>
      <c r="AX25" s="264"/>
      <c r="AY25" s="265"/>
      <c r="AZ25" s="266"/>
      <c r="BA25" s="264"/>
      <c r="BB25" s="262"/>
      <c r="BC25" s="267"/>
      <c r="BD25" s="264"/>
      <c r="BE25" s="262"/>
      <c r="BF25" s="267"/>
      <c r="BG25" s="264"/>
      <c r="BH25" s="262"/>
      <c r="BI25" s="267"/>
      <c r="BJ25" s="264"/>
      <c r="BK25" s="388"/>
      <c r="BL25" s="268"/>
      <c r="BM25" s="262"/>
      <c r="BN25" s="267"/>
      <c r="BO25" s="264"/>
      <c r="BP25" s="266"/>
      <c r="BQ25" s="267"/>
      <c r="BR25" s="264"/>
      <c r="BS25" s="269"/>
      <c r="BT25" s="270"/>
      <c r="BU25" s="264"/>
      <c r="BV25" s="281"/>
      <c r="BW25" s="270"/>
      <c r="BX25" s="264"/>
      <c r="BY25" s="271"/>
      <c r="BZ25" s="270"/>
      <c r="CA25" s="264"/>
      <c r="CB25" s="265"/>
      <c r="CC25" s="270"/>
      <c r="CD25" s="264"/>
      <c r="CE25" s="265"/>
      <c r="CF25" s="267"/>
      <c r="CG25" s="264"/>
      <c r="CH25" s="318"/>
      <c r="CI25" s="270"/>
      <c r="CJ25" s="264"/>
      <c r="CK25" s="272"/>
      <c r="CL25" s="264"/>
      <c r="CM25" s="374"/>
      <c r="CN25" s="273"/>
      <c r="CO25" s="274"/>
      <c r="CP25" s="275">
        <f t="shared" si="1"/>
        <v>0</v>
      </c>
      <c r="CQ25" s="265"/>
      <c r="CR25" s="276"/>
      <c r="CS25" s="265"/>
      <c r="CT25" s="276"/>
      <c r="CU25" s="265"/>
      <c r="CV25" s="276"/>
      <c r="CW25" s="265"/>
      <c r="CX25" s="276"/>
      <c r="CY25" s="276"/>
      <c r="CZ25" s="276"/>
      <c r="DA25" s="276"/>
      <c r="DB25" s="276"/>
      <c r="DC25" s="276"/>
      <c r="DD25" s="276"/>
      <c r="DE25" s="276"/>
      <c r="DF25" s="276"/>
      <c r="DG25" s="265"/>
      <c r="DH25" s="276"/>
      <c r="DI25" s="265"/>
      <c r="DJ25" s="276"/>
      <c r="DK25" s="265"/>
      <c r="DL25" s="276"/>
      <c r="DM25" s="265"/>
      <c r="DN25" s="276"/>
      <c r="DO25" s="265"/>
      <c r="DP25" s="276"/>
      <c r="DQ25" s="264"/>
      <c r="DR25" s="273"/>
      <c r="DS25" s="334"/>
      <c r="DT25" s="273"/>
      <c r="DU25" s="334"/>
      <c r="DV25" s="584"/>
      <c r="DW25" s="334"/>
      <c r="DX25" s="277"/>
      <c r="DY25" s="264"/>
      <c r="DZ25" s="318"/>
      <c r="EA25" s="264"/>
      <c r="EB25" s="578"/>
      <c r="EC25" s="264"/>
      <c r="ED25" s="278"/>
      <c r="EE25" s="264"/>
      <c r="EF25" s="406"/>
      <c r="EG25" s="96"/>
      <c r="EH25" s="279"/>
      <c r="EI25" s="251">
        <f>SUMPRODUCT(D25:EH25,'Mahasamund R'!D25:EH25)</f>
        <v>0</v>
      </c>
      <c r="EJ25" s="3"/>
      <c r="EK25" s="3"/>
      <c r="ER25" s="64" t="s">
        <v>41</v>
      </c>
      <c r="ES25" s="61">
        <f t="shared" si="0"/>
        <v>0</v>
      </c>
      <c r="ET25" s="24">
        <f t="shared" si="2"/>
        <v>0</v>
      </c>
    </row>
    <row r="26" spans="2:150" ht="15" hidden="1" customHeight="1">
      <c r="B26" s="60">
        <f t="shared" si="3"/>
        <v>21</v>
      </c>
      <c r="C26" s="61"/>
      <c r="D26" s="262"/>
      <c r="E26" s="263"/>
      <c r="F26" s="264"/>
      <c r="G26" s="262"/>
      <c r="H26" s="263"/>
      <c r="I26" s="264"/>
      <c r="J26" s="322"/>
      <c r="K26" s="263"/>
      <c r="L26" s="264"/>
      <c r="M26" s="322"/>
      <c r="N26" s="263"/>
      <c r="O26" s="264"/>
      <c r="P26" s="416"/>
      <c r="Q26" s="263"/>
      <c r="R26" s="264"/>
      <c r="S26" s="265"/>
      <c r="T26" s="263"/>
      <c r="U26" s="264"/>
      <c r="V26" s="425"/>
      <c r="W26" s="263"/>
      <c r="X26" s="264"/>
      <c r="Y26" s="262"/>
      <c r="Z26" s="264"/>
      <c r="AA26" s="381"/>
      <c r="AB26" s="265"/>
      <c r="AC26" s="266"/>
      <c r="AD26" s="264"/>
      <c r="AE26" s="361"/>
      <c r="AF26" s="266"/>
      <c r="AG26" s="264"/>
      <c r="AH26" s="262"/>
      <c r="AI26" s="267"/>
      <c r="AJ26" s="264"/>
      <c r="AK26" s="262"/>
      <c r="AL26" s="267"/>
      <c r="AM26" s="264"/>
      <c r="AN26" s="262"/>
      <c r="AO26" s="267"/>
      <c r="AP26" s="264"/>
      <c r="AQ26" s="262"/>
      <c r="AR26" s="267"/>
      <c r="AS26" s="264"/>
      <c r="AT26" s="388"/>
      <c r="AU26" s="268"/>
      <c r="AV26" s="265"/>
      <c r="AW26" s="266"/>
      <c r="AX26" s="264"/>
      <c r="AY26" s="265"/>
      <c r="AZ26" s="266"/>
      <c r="BA26" s="264"/>
      <c r="BB26" s="262"/>
      <c r="BC26" s="267"/>
      <c r="BD26" s="264"/>
      <c r="BE26" s="262"/>
      <c r="BF26" s="267"/>
      <c r="BG26" s="264"/>
      <c r="BH26" s="262"/>
      <c r="BI26" s="267"/>
      <c r="BJ26" s="264"/>
      <c r="BK26" s="388"/>
      <c r="BL26" s="268"/>
      <c r="BM26" s="262"/>
      <c r="BN26" s="267"/>
      <c r="BO26" s="264"/>
      <c r="BP26" s="266"/>
      <c r="BQ26" s="267"/>
      <c r="BR26" s="264"/>
      <c r="BS26" s="269"/>
      <c r="BT26" s="270"/>
      <c r="BU26" s="264"/>
      <c r="BV26" s="281"/>
      <c r="BW26" s="270"/>
      <c r="BX26" s="264"/>
      <c r="BY26" s="271"/>
      <c r="BZ26" s="270"/>
      <c r="CA26" s="264"/>
      <c r="CB26" s="265"/>
      <c r="CC26" s="270"/>
      <c r="CD26" s="264"/>
      <c r="CE26" s="265"/>
      <c r="CF26" s="267"/>
      <c r="CG26" s="264"/>
      <c r="CH26" s="318"/>
      <c r="CI26" s="270"/>
      <c r="CJ26" s="264"/>
      <c r="CK26" s="272"/>
      <c r="CL26" s="264"/>
      <c r="CM26" s="374"/>
      <c r="CN26" s="273"/>
      <c r="CO26" s="274"/>
      <c r="CP26" s="275">
        <f t="shared" si="1"/>
        <v>0</v>
      </c>
      <c r="CQ26" s="265"/>
      <c r="CR26" s="276"/>
      <c r="CS26" s="265"/>
      <c r="CT26" s="276"/>
      <c r="CU26" s="265"/>
      <c r="CV26" s="276"/>
      <c r="CW26" s="265"/>
      <c r="CX26" s="276"/>
      <c r="CY26" s="276"/>
      <c r="CZ26" s="276"/>
      <c r="DA26" s="276"/>
      <c r="DB26" s="276"/>
      <c r="DC26" s="276"/>
      <c r="DD26" s="276"/>
      <c r="DE26" s="276"/>
      <c r="DF26" s="276"/>
      <c r="DG26" s="265"/>
      <c r="DH26" s="276"/>
      <c r="DI26" s="265"/>
      <c r="DJ26" s="276"/>
      <c r="DK26" s="265"/>
      <c r="DL26" s="276"/>
      <c r="DM26" s="265"/>
      <c r="DN26" s="276"/>
      <c r="DO26" s="265"/>
      <c r="DP26" s="276"/>
      <c r="DQ26" s="264"/>
      <c r="DR26" s="273"/>
      <c r="DS26" s="334"/>
      <c r="DT26" s="273"/>
      <c r="DU26" s="334"/>
      <c r="DV26" s="584"/>
      <c r="DW26" s="334"/>
      <c r="DX26" s="277"/>
      <c r="DY26" s="264"/>
      <c r="DZ26" s="318"/>
      <c r="EA26" s="264"/>
      <c r="EB26" s="578"/>
      <c r="EC26" s="264"/>
      <c r="ED26" s="278"/>
      <c r="EE26" s="264"/>
      <c r="EF26" s="406"/>
      <c r="EG26" s="96"/>
      <c r="EH26" s="279"/>
      <c r="EI26" s="251">
        <f>SUMPRODUCT(D26:EH26,'Mahasamund R'!D26:EH26)</f>
        <v>0</v>
      </c>
      <c r="EJ26" s="3"/>
      <c r="EK26" s="3"/>
      <c r="ER26" s="64" t="s">
        <v>42</v>
      </c>
      <c r="ES26" s="61">
        <f t="shared" si="0"/>
        <v>0</v>
      </c>
      <c r="ET26" s="24">
        <f t="shared" si="2"/>
        <v>0</v>
      </c>
    </row>
    <row r="27" spans="2:150" ht="15" hidden="1" customHeight="1">
      <c r="B27" s="60">
        <f t="shared" si="3"/>
        <v>22</v>
      </c>
      <c r="C27" s="61"/>
      <c r="D27" s="262"/>
      <c r="E27" s="263"/>
      <c r="F27" s="264"/>
      <c r="G27" s="262"/>
      <c r="H27" s="263"/>
      <c r="I27" s="264"/>
      <c r="J27" s="322"/>
      <c r="K27" s="263"/>
      <c r="L27" s="264"/>
      <c r="M27" s="322"/>
      <c r="N27" s="263"/>
      <c r="O27" s="264"/>
      <c r="P27" s="416"/>
      <c r="Q27" s="263"/>
      <c r="R27" s="264"/>
      <c r="S27" s="265"/>
      <c r="T27" s="263"/>
      <c r="U27" s="264"/>
      <c r="V27" s="425"/>
      <c r="W27" s="263"/>
      <c r="X27" s="264"/>
      <c r="Y27" s="262"/>
      <c r="Z27" s="264"/>
      <c r="AA27" s="381"/>
      <c r="AB27" s="265"/>
      <c r="AC27" s="266"/>
      <c r="AD27" s="264"/>
      <c r="AE27" s="361"/>
      <c r="AF27" s="266"/>
      <c r="AG27" s="264"/>
      <c r="AH27" s="262"/>
      <c r="AI27" s="267"/>
      <c r="AJ27" s="264"/>
      <c r="AK27" s="262"/>
      <c r="AL27" s="267"/>
      <c r="AM27" s="264"/>
      <c r="AN27" s="262"/>
      <c r="AO27" s="267"/>
      <c r="AP27" s="264"/>
      <c r="AQ27" s="262"/>
      <c r="AR27" s="267"/>
      <c r="AS27" s="264"/>
      <c r="AT27" s="388"/>
      <c r="AU27" s="268"/>
      <c r="AV27" s="265"/>
      <c r="AW27" s="266"/>
      <c r="AX27" s="264"/>
      <c r="AY27" s="265"/>
      <c r="AZ27" s="266"/>
      <c r="BA27" s="264"/>
      <c r="BB27" s="262"/>
      <c r="BC27" s="267"/>
      <c r="BD27" s="264"/>
      <c r="BE27" s="262"/>
      <c r="BF27" s="267"/>
      <c r="BG27" s="264"/>
      <c r="BH27" s="262"/>
      <c r="BI27" s="267"/>
      <c r="BJ27" s="264"/>
      <c r="BK27" s="388"/>
      <c r="BL27" s="268"/>
      <c r="BM27" s="262"/>
      <c r="BN27" s="267"/>
      <c r="BO27" s="264"/>
      <c r="BP27" s="266"/>
      <c r="BQ27" s="267"/>
      <c r="BR27" s="264"/>
      <c r="BS27" s="269"/>
      <c r="BT27" s="270"/>
      <c r="BU27" s="264"/>
      <c r="BV27" s="281"/>
      <c r="BW27" s="270"/>
      <c r="BX27" s="264"/>
      <c r="BY27" s="271"/>
      <c r="BZ27" s="270"/>
      <c r="CA27" s="264"/>
      <c r="CB27" s="265"/>
      <c r="CC27" s="270"/>
      <c r="CD27" s="264"/>
      <c r="CE27" s="265"/>
      <c r="CF27" s="267"/>
      <c r="CG27" s="264"/>
      <c r="CH27" s="318"/>
      <c r="CI27" s="270"/>
      <c r="CJ27" s="264"/>
      <c r="CK27" s="272"/>
      <c r="CL27" s="264"/>
      <c r="CM27" s="374"/>
      <c r="CN27" s="273"/>
      <c r="CO27" s="274"/>
      <c r="CP27" s="275">
        <f t="shared" si="1"/>
        <v>0</v>
      </c>
      <c r="CQ27" s="265"/>
      <c r="CR27" s="276"/>
      <c r="CS27" s="265"/>
      <c r="CT27" s="276"/>
      <c r="CU27" s="265"/>
      <c r="CV27" s="276"/>
      <c r="CW27" s="265"/>
      <c r="CX27" s="276"/>
      <c r="CY27" s="276"/>
      <c r="CZ27" s="276"/>
      <c r="DA27" s="276"/>
      <c r="DB27" s="276"/>
      <c r="DC27" s="276"/>
      <c r="DD27" s="276"/>
      <c r="DE27" s="276"/>
      <c r="DF27" s="276"/>
      <c r="DG27" s="265"/>
      <c r="DH27" s="276"/>
      <c r="DI27" s="265"/>
      <c r="DJ27" s="276"/>
      <c r="DK27" s="265"/>
      <c r="DL27" s="276"/>
      <c r="DM27" s="265"/>
      <c r="DN27" s="276"/>
      <c r="DO27" s="265"/>
      <c r="DP27" s="276"/>
      <c r="DQ27" s="264"/>
      <c r="DR27" s="273"/>
      <c r="DS27" s="334"/>
      <c r="DT27" s="273"/>
      <c r="DU27" s="334"/>
      <c r="DV27" s="584"/>
      <c r="DW27" s="334"/>
      <c r="DX27" s="277"/>
      <c r="DY27" s="264"/>
      <c r="DZ27" s="318"/>
      <c r="EA27" s="264"/>
      <c r="EB27" s="578"/>
      <c r="EC27" s="264"/>
      <c r="ED27" s="278"/>
      <c r="EE27" s="264"/>
      <c r="EF27" s="406"/>
      <c r="EG27" s="96"/>
      <c r="EH27" s="279"/>
      <c r="EI27" s="251">
        <f>SUMPRODUCT(D27:EH27,'Mahasamund R'!D27:EH27)</f>
        <v>0</v>
      </c>
      <c r="EJ27" s="3"/>
      <c r="EK27" s="3"/>
      <c r="ER27" s="64" t="s">
        <v>43</v>
      </c>
      <c r="ES27" s="61">
        <f t="shared" si="0"/>
        <v>0</v>
      </c>
      <c r="ET27" s="24">
        <f t="shared" si="2"/>
        <v>0</v>
      </c>
    </row>
    <row r="28" spans="2:150" ht="15" hidden="1" customHeight="1">
      <c r="B28" s="60">
        <f t="shared" si="3"/>
        <v>23</v>
      </c>
      <c r="C28" s="61"/>
      <c r="D28" s="262"/>
      <c r="E28" s="263"/>
      <c r="F28" s="264"/>
      <c r="G28" s="262"/>
      <c r="H28" s="263"/>
      <c r="I28" s="264"/>
      <c r="J28" s="322"/>
      <c r="K28" s="263"/>
      <c r="L28" s="264"/>
      <c r="M28" s="322"/>
      <c r="N28" s="263"/>
      <c r="O28" s="264"/>
      <c r="P28" s="416"/>
      <c r="Q28" s="263"/>
      <c r="R28" s="264"/>
      <c r="S28" s="265"/>
      <c r="T28" s="263"/>
      <c r="U28" s="264"/>
      <c r="V28" s="425"/>
      <c r="W28" s="263"/>
      <c r="X28" s="264"/>
      <c r="Y28" s="262"/>
      <c r="Z28" s="264"/>
      <c r="AA28" s="381"/>
      <c r="AB28" s="265"/>
      <c r="AC28" s="266"/>
      <c r="AD28" s="264"/>
      <c r="AE28" s="361"/>
      <c r="AF28" s="266"/>
      <c r="AG28" s="264"/>
      <c r="AH28" s="262"/>
      <c r="AI28" s="267"/>
      <c r="AJ28" s="264"/>
      <c r="AK28" s="262"/>
      <c r="AL28" s="267"/>
      <c r="AM28" s="264"/>
      <c r="AN28" s="262"/>
      <c r="AO28" s="267"/>
      <c r="AP28" s="264"/>
      <c r="AQ28" s="262"/>
      <c r="AR28" s="267"/>
      <c r="AS28" s="264"/>
      <c r="AT28" s="388"/>
      <c r="AU28" s="268"/>
      <c r="AV28" s="265"/>
      <c r="AW28" s="266"/>
      <c r="AX28" s="264"/>
      <c r="AY28" s="265"/>
      <c r="AZ28" s="266"/>
      <c r="BA28" s="264"/>
      <c r="BB28" s="262"/>
      <c r="BC28" s="267"/>
      <c r="BD28" s="264"/>
      <c r="BE28" s="262"/>
      <c r="BF28" s="267"/>
      <c r="BG28" s="264"/>
      <c r="BH28" s="262"/>
      <c r="BI28" s="267"/>
      <c r="BJ28" s="264"/>
      <c r="BK28" s="388"/>
      <c r="BL28" s="268"/>
      <c r="BM28" s="262"/>
      <c r="BN28" s="267"/>
      <c r="BO28" s="264"/>
      <c r="BP28" s="266"/>
      <c r="BQ28" s="267"/>
      <c r="BR28" s="264"/>
      <c r="BS28" s="269"/>
      <c r="BT28" s="270"/>
      <c r="BU28" s="264"/>
      <c r="BV28" s="281"/>
      <c r="BW28" s="270"/>
      <c r="BX28" s="264"/>
      <c r="BY28" s="271"/>
      <c r="BZ28" s="270"/>
      <c r="CA28" s="264"/>
      <c r="CB28" s="265"/>
      <c r="CC28" s="270"/>
      <c r="CD28" s="264"/>
      <c r="CE28" s="265"/>
      <c r="CF28" s="267"/>
      <c r="CG28" s="264"/>
      <c r="CH28" s="318"/>
      <c r="CI28" s="270"/>
      <c r="CJ28" s="264"/>
      <c r="CK28" s="272"/>
      <c r="CL28" s="264"/>
      <c r="CM28" s="374"/>
      <c r="CN28" s="273"/>
      <c r="CO28" s="274"/>
      <c r="CP28" s="275">
        <f t="shared" si="1"/>
        <v>0</v>
      </c>
      <c r="CQ28" s="265"/>
      <c r="CR28" s="276"/>
      <c r="CS28" s="265"/>
      <c r="CT28" s="276"/>
      <c r="CU28" s="265"/>
      <c r="CV28" s="276"/>
      <c r="CW28" s="265"/>
      <c r="CX28" s="276"/>
      <c r="CY28" s="276"/>
      <c r="CZ28" s="276"/>
      <c r="DA28" s="276"/>
      <c r="DB28" s="276"/>
      <c r="DC28" s="276"/>
      <c r="DD28" s="276"/>
      <c r="DE28" s="276"/>
      <c r="DF28" s="276"/>
      <c r="DG28" s="265"/>
      <c r="DH28" s="276"/>
      <c r="DI28" s="265"/>
      <c r="DJ28" s="276"/>
      <c r="DK28" s="265"/>
      <c r="DL28" s="276"/>
      <c r="DM28" s="265"/>
      <c r="DN28" s="276"/>
      <c r="DO28" s="265"/>
      <c r="DP28" s="276"/>
      <c r="DQ28" s="264"/>
      <c r="DR28" s="273"/>
      <c r="DS28" s="334"/>
      <c r="DT28" s="273"/>
      <c r="DU28" s="334"/>
      <c r="DV28" s="584"/>
      <c r="DW28" s="334"/>
      <c r="DX28" s="277"/>
      <c r="DY28" s="264"/>
      <c r="DZ28" s="318"/>
      <c r="EA28" s="264"/>
      <c r="EB28" s="578"/>
      <c r="EC28" s="264"/>
      <c r="ED28" s="278"/>
      <c r="EE28" s="264"/>
      <c r="EF28" s="406"/>
      <c r="EG28" s="96"/>
      <c r="EH28" s="279"/>
      <c r="EI28" s="251">
        <f>SUMPRODUCT(D28:EH28,'Mahasamund R'!D28:EH28)</f>
        <v>0</v>
      </c>
      <c r="EJ28" s="3"/>
      <c r="EK28" s="3"/>
      <c r="ER28" s="64" t="s">
        <v>44</v>
      </c>
      <c r="ES28" s="61">
        <f t="shared" si="0"/>
        <v>0</v>
      </c>
      <c r="ET28" s="24">
        <f t="shared" si="2"/>
        <v>0</v>
      </c>
    </row>
    <row r="29" spans="2:150" ht="15" hidden="1" customHeight="1">
      <c r="B29" s="60">
        <f t="shared" si="3"/>
        <v>24</v>
      </c>
      <c r="C29" s="90"/>
      <c r="D29" s="262"/>
      <c r="E29" s="263"/>
      <c r="F29" s="264"/>
      <c r="G29" s="262"/>
      <c r="H29" s="263"/>
      <c r="I29" s="264"/>
      <c r="J29" s="322"/>
      <c r="K29" s="263"/>
      <c r="L29" s="264"/>
      <c r="M29" s="322"/>
      <c r="N29" s="263"/>
      <c r="O29" s="264"/>
      <c r="P29" s="416"/>
      <c r="Q29" s="263"/>
      <c r="R29" s="264"/>
      <c r="S29" s="265"/>
      <c r="T29" s="263"/>
      <c r="U29" s="264"/>
      <c r="V29" s="425"/>
      <c r="W29" s="263"/>
      <c r="X29" s="264"/>
      <c r="Y29" s="262"/>
      <c r="Z29" s="264"/>
      <c r="AA29" s="381"/>
      <c r="AB29" s="265"/>
      <c r="AC29" s="266"/>
      <c r="AD29" s="264"/>
      <c r="AE29" s="361"/>
      <c r="AF29" s="266"/>
      <c r="AG29" s="264"/>
      <c r="AH29" s="262"/>
      <c r="AI29" s="267"/>
      <c r="AJ29" s="264"/>
      <c r="AK29" s="262"/>
      <c r="AL29" s="267"/>
      <c r="AM29" s="264"/>
      <c r="AN29" s="262"/>
      <c r="AO29" s="267"/>
      <c r="AP29" s="264"/>
      <c r="AQ29" s="262"/>
      <c r="AR29" s="267"/>
      <c r="AS29" s="264"/>
      <c r="AT29" s="388"/>
      <c r="AU29" s="268"/>
      <c r="AV29" s="265"/>
      <c r="AW29" s="266"/>
      <c r="AX29" s="264"/>
      <c r="AY29" s="265"/>
      <c r="AZ29" s="266"/>
      <c r="BA29" s="264"/>
      <c r="BB29" s="262"/>
      <c r="BC29" s="267"/>
      <c r="BD29" s="264"/>
      <c r="BE29" s="262"/>
      <c r="BF29" s="267"/>
      <c r="BG29" s="264"/>
      <c r="BH29" s="262"/>
      <c r="BI29" s="267"/>
      <c r="BJ29" s="264"/>
      <c r="BK29" s="388"/>
      <c r="BL29" s="268"/>
      <c r="BM29" s="262"/>
      <c r="BN29" s="267"/>
      <c r="BO29" s="264"/>
      <c r="BP29" s="266"/>
      <c r="BQ29" s="267"/>
      <c r="BR29" s="264"/>
      <c r="BS29" s="269"/>
      <c r="BT29" s="270"/>
      <c r="BU29" s="264"/>
      <c r="BV29" s="281"/>
      <c r="BW29" s="270"/>
      <c r="BX29" s="264"/>
      <c r="BY29" s="271"/>
      <c r="BZ29" s="270"/>
      <c r="CA29" s="264"/>
      <c r="CB29" s="265"/>
      <c r="CC29" s="270"/>
      <c r="CD29" s="264"/>
      <c r="CE29" s="265"/>
      <c r="CF29" s="267"/>
      <c r="CG29" s="264"/>
      <c r="CH29" s="318"/>
      <c r="CI29" s="270"/>
      <c r="CJ29" s="264"/>
      <c r="CK29" s="272"/>
      <c r="CL29" s="264"/>
      <c r="CM29" s="374"/>
      <c r="CN29" s="273"/>
      <c r="CO29" s="274"/>
      <c r="CP29" s="275">
        <f t="shared" si="1"/>
        <v>0</v>
      </c>
      <c r="CQ29" s="265"/>
      <c r="CR29" s="276"/>
      <c r="CS29" s="265"/>
      <c r="CT29" s="276"/>
      <c r="CU29" s="265"/>
      <c r="CV29" s="276"/>
      <c r="CW29" s="265"/>
      <c r="CX29" s="276"/>
      <c r="CY29" s="276"/>
      <c r="CZ29" s="276"/>
      <c r="DA29" s="276"/>
      <c r="DB29" s="276"/>
      <c r="DC29" s="276"/>
      <c r="DD29" s="276"/>
      <c r="DE29" s="276"/>
      <c r="DF29" s="276"/>
      <c r="DG29" s="265"/>
      <c r="DH29" s="276"/>
      <c r="DI29" s="265"/>
      <c r="DJ29" s="276"/>
      <c r="DK29" s="265"/>
      <c r="DL29" s="276"/>
      <c r="DM29" s="265"/>
      <c r="DN29" s="276"/>
      <c r="DO29" s="265"/>
      <c r="DP29" s="276"/>
      <c r="DQ29" s="264"/>
      <c r="DR29" s="273"/>
      <c r="DS29" s="334"/>
      <c r="DT29" s="273"/>
      <c r="DU29" s="334"/>
      <c r="DV29" s="584"/>
      <c r="DW29" s="334"/>
      <c r="DX29" s="277"/>
      <c r="DY29" s="264"/>
      <c r="DZ29" s="318"/>
      <c r="EA29" s="264"/>
      <c r="EB29" s="578"/>
      <c r="EC29" s="264"/>
      <c r="ED29" s="278"/>
      <c r="EE29" s="264"/>
      <c r="EF29" s="406"/>
      <c r="EG29" s="96"/>
      <c r="EH29" s="279"/>
      <c r="EI29" s="251">
        <f>SUMPRODUCT(D29:EH29,'Mahasamund R'!D29:EH29)</f>
        <v>0</v>
      </c>
      <c r="EJ29" s="3"/>
      <c r="EK29" s="3"/>
      <c r="ER29" s="64" t="s">
        <v>45</v>
      </c>
      <c r="ES29" s="61">
        <f t="shared" si="0"/>
        <v>0</v>
      </c>
      <c r="ET29" s="24">
        <f t="shared" si="2"/>
        <v>0</v>
      </c>
    </row>
    <row r="30" spans="2:150" ht="15" hidden="1" customHeight="1">
      <c r="B30" s="60">
        <f t="shared" si="3"/>
        <v>25</v>
      </c>
      <c r="C30" s="90"/>
      <c r="D30" s="262"/>
      <c r="E30" s="263"/>
      <c r="F30" s="264"/>
      <c r="G30" s="262"/>
      <c r="H30" s="263"/>
      <c r="I30" s="264"/>
      <c r="J30" s="322"/>
      <c r="K30" s="263"/>
      <c r="L30" s="264"/>
      <c r="M30" s="322"/>
      <c r="N30" s="263"/>
      <c r="O30" s="264"/>
      <c r="P30" s="416"/>
      <c r="Q30" s="263"/>
      <c r="R30" s="264"/>
      <c r="S30" s="265"/>
      <c r="T30" s="263"/>
      <c r="U30" s="264"/>
      <c r="V30" s="425"/>
      <c r="W30" s="263"/>
      <c r="X30" s="264"/>
      <c r="Y30" s="262"/>
      <c r="Z30" s="264"/>
      <c r="AA30" s="381"/>
      <c r="AB30" s="265"/>
      <c r="AC30" s="266"/>
      <c r="AD30" s="264"/>
      <c r="AE30" s="361"/>
      <c r="AF30" s="266"/>
      <c r="AG30" s="264"/>
      <c r="AH30" s="262"/>
      <c r="AI30" s="267"/>
      <c r="AJ30" s="264"/>
      <c r="AK30" s="262"/>
      <c r="AL30" s="267"/>
      <c r="AM30" s="264"/>
      <c r="AN30" s="262"/>
      <c r="AO30" s="267"/>
      <c r="AP30" s="264"/>
      <c r="AQ30" s="262"/>
      <c r="AR30" s="267"/>
      <c r="AS30" s="264"/>
      <c r="AT30" s="388"/>
      <c r="AU30" s="268"/>
      <c r="AV30" s="265"/>
      <c r="AW30" s="266"/>
      <c r="AX30" s="264"/>
      <c r="AY30" s="265"/>
      <c r="AZ30" s="266"/>
      <c r="BA30" s="264"/>
      <c r="BB30" s="262"/>
      <c r="BC30" s="267"/>
      <c r="BD30" s="264"/>
      <c r="BE30" s="262"/>
      <c r="BF30" s="267"/>
      <c r="BG30" s="264"/>
      <c r="BH30" s="262"/>
      <c r="BI30" s="267"/>
      <c r="BJ30" s="264"/>
      <c r="BK30" s="388"/>
      <c r="BL30" s="268"/>
      <c r="BM30" s="262"/>
      <c r="BN30" s="267"/>
      <c r="BO30" s="264"/>
      <c r="BP30" s="266"/>
      <c r="BQ30" s="267"/>
      <c r="BR30" s="264"/>
      <c r="BS30" s="269"/>
      <c r="BT30" s="270"/>
      <c r="BU30" s="264"/>
      <c r="BV30" s="281"/>
      <c r="BW30" s="270"/>
      <c r="BX30" s="264"/>
      <c r="BY30" s="271"/>
      <c r="BZ30" s="270"/>
      <c r="CA30" s="264"/>
      <c r="CB30" s="265"/>
      <c r="CC30" s="270"/>
      <c r="CD30" s="264"/>
      <c r="CE30" s="265"/>
      <c r="CF30" s="267"/>
      <c r="CG30" s="264"/>
      <c r="CH30" s="318"/>
      <c r="CI30" s="270"/>
      <c r="CJ30" s="264"/>
      <c r="CK30" s="272"/>
      <c r="CL30" s="264"/>
      <c r="CM30" s="374"/>
      <c r="CN30" s="273"/>
      <c r="CO30" s="274"/>
      <c r="CP30" s="275">
        <f t="shared" si="1"/>
        <v>0</v>
      </c>
      <c r="CQ30" s="265"/>
      <c r="CR30" s="276"/>
      <c r="CS30" s="265"/>
      <c r="CT30" s="276"/>
      <c r="CU30" s="265"/>
      <c r="CV30" s="276"/>
      <c r="CW30" s="265"/>
      <c r="CX30" s="276"/>
      <c r="CY30" s="276"/>
      <c r="CZ30" s="276"/>
      <c r="DA30" s="276"/>
      <c r="DB30" s="276"/>
      <c r="DC30" s="276"/>
      <c r="DD30" s="276"/>
      <c r="DE30" s="276"/>
      <c r="DF30" s="276"/>
      <c r="DG30" s="265"/>
      <c r="DH30" s="276"/>
      <c r="DI30" s="265"/>
      <c r="DJ30" s="276"/>
      <c r="DK30" s="265"/>
      <c r="DL30" s="276"/>
      <c r="DM30" s="265"/>
      <c r="DN30" s="276"/>
      <c r="DO30" s="265"/>
      <c r="DP30" s="276"/>
      <c r="DQ30" s="264"/>
      <c r="DR30" s="273"/>
      <c r="DS30" s="334"/>
      <c r="DT30" s="273"/>
      <c r="DU30" s="334"/>
      <c r="DV30" s="584"/>
      <c r="DW30" s="334"/>
      <c r="DX30" s="277"/>
      <c r="DY30" s="264"/>
      <c r="DZ30" s="318"/>
      <c r="EA30" s="264"/>
      <c r="EB30" s="578"/>
      <c r="EC30" s="264"/>
      <c r="ED30" s="278"/>
      <c r="EE30" s="264"/>
      <c r="EF30" s="406"/>
      <c r="EG30" s="96"/>
      <c r="EH30" s="279"/>
      <c r="EI30" s="251">
        <f>SUMPRODUCT(D30:EH30,'Mahasamund R'!D30:EH30)</f>
        <v>0</v>
      </c>
      <c r="EJ30" s="3"/>
      <c r="EK30" s="3"/>
      <c r="ER30" s="64" t="s">
        <v>46</v>
      </c>
      <c r="ES30" s="61">
        <f t="shared" si="0"/>
        <v>0</v>
      </c>
      <c r="ET30" s="24">
        <f t="shared" si="2"/>
        <v>0</v>
      </c>
    </row>
    <row r="31" spans="2:150" ht="15" hidden="1" customHeight="1">
      <c r="B31" s="60">
        <f t="shared" si="3"/>
        <v>26</v>
      </c>
      <c r="C31" s="61"/>
      <c r="D31" s="262"/>
      <c r="E31" s="263"/>
      <c r="F31" s="264"/>
      <c r="G31" s="262"/>
      <c r="H31" s="263"/>
      <c r="I31" s="264"/>
      <c r="J31" s="322"/>
      <c r="K31" s="263"/>
      <c r="L31" s="264"/>
      <c r="M31" s="322"/>
      <c r="N31" s="263"/>
      <c r="O31" s="264"/>
      <c r="P31" s="416"/>
      <c r="Q31" s="263"/>
      <c r="R31" s="264"/>
      <c r="S31" s="265"/>
      <c r="T31" s="263"/>
      <c r="U31" s="264"/>
      <c r="V31" s="425"/>
      <c r="W31" s="263"/>
      <c r="X31" s="264"/>
      <c r="Y31" s="262"/>
      <c r="Z31" s="264"/>
      <c r="AA31" s="381"/>
      <c r="AB31" s="265"/>
      <c r="AC31" s="266"/>
      <c r="AD31" s="264"/>
      <c r="AE31" s="361"/>
      <c r="AF31" s="266"/>
      <c r="AG31" s="264"/>
      <c r="AH31" s="262"/>
      <c r="AI31" s="267"/>
      <c r="AJ31" s="264"/>
      <c r="AK31" s="262"/>
      <c r="AL31" s="267"/>
      <c r="AM31" s="264"/>
      <c r="AN31" s="262"/>
      <c r="AO31" s="267"/>
      <c r="AP31" s="264"/>
      <c r="AQ31" s="262"/>
      <c r="AR31" s="267"/>
      <c r="AS31" s="264"/>
      <c r="AT31" s="388"/>
      <c r="AU31" s="268"/>
      <c r="AV31" s="265"/>
      <c r="AW31" s="266"/>
      <c r="AX31" s="264"/>
      <c r="AY31" s="265"/>
      <c r="AZ31" s="266"/>
      <c r="BA31" s="264"/>
      <c r="BB31" s="262"/>
      <c r="BC31" s="267"/>
      <c r="BD31" s="264"/>
      <c r="BE31" s="262"/>
      <c r="BF31" s="267"/>
      <c r="BG31" s="264"/>
      <c r="BH31" s="262"/>
      <c r="BI31" s="267"/>
      <c r="BJ31" s="264"/>
      <c r="BK31" s="388"/>
      <c r="BL31" s="268"/>
      <c r="BM31" s="262"/>
      <c r="BN31" s="267"/>
      <c r="BO31" s="264"/>
      <c r="BP31" s="266"/>
      <c r="BQ31" s="267"/>
      <c r="BR31" s="264"/>
      <c r="BS31" s="269"/>
      <c r="BT31" s="270"/>
      <c r="BU31" s="264"/>
      <c r="BV31" s="281"/>
      <c r="BW31" s="270"/>
      <c r="BX31" s="264"/>
      <c r="BY31" s="271"/>
      <c r="BZ31" s="270"/>
      <c r="CA31" s="264"/>
      <c r="CB31" s="265"/>
      <c r="CC31" s="270"/>
      <c r="CD31" s="264"/>
      <c r="CE31" s="265"/>
      <c r="CF31" s="267"/>
      <c r="CG31" s="264"/>
      <c r="CH31" s="318"/>
      <c r="CI31" s="270"/>
      <c r="CJ31" s="264"/>
      <c r="CK31" s="272"/>
      <c r="CL31" s="264"/>
      <c r="CM31" s="374"/>
      <c r="CN31" s="273"/>
      <c r="CO31" s="274"/>
      <c r="CP31" s="275">
        <f t="shared" si="1"/>
        <v>0</v>
      </c>
      <c r="CQ31" s="265"/>
      <c r="CR31" s="276"/>
      <c r="CS31" s="265"/>
      <c r="CT31" s="276"/>
      <c r="CU31" s="265"/>
      <c r="CV31" s="276"/>
      <c r="CW31" s="265"/>
      <c r="CX31" s="276"/>
      <c r="CY31" s="276"/>
      <c r="CZ31" s="276"/>
      <c r="DA31" s="276"/>
      <c r="DB31" s="276"/>
      <c r="DC31" s="276"/>
      <c r="DD31" s="276"/>
      <c r="DE31" s="276"/>
      <c r="DF31" s="276"/>
      <c r="DG31" s="265"/>
      <c r="DH31" s="276"/>
      <c r="DI31" s="265"/>
      <c r="DJ31" s="276"/>
      <c r="DK31" s="265"/>
      <c r="DL31" s="276"/>
      <c r="DM31" s="265"/>
      <c r="DN31" s="276"/>
      <c r="DO31" s="265"/>
      <c r="DP31" s="276"/>
      <c r="DQ31" s="264"/>
      <c r="DR31" s="273"/>
      <c r="DS31" s="334"/>
      <c r="DT31" s="273"/>
      <c r="DU31" s="334"/>
      <c r="DV31" s="584"/>
      <c r="DW31" s="334"/>
      <c r="DX31" s="277"/>
      <c r="DY31" s="264"/>
      <c r="DZ31" s="318"/>
      <c r="EA31" s="264"/>
      <c r="EB31" s="578"/>
      <c r="EC31" s="264"/>
      <c r="ED31" s="278"/>
      <c r="EE31" s="264"/>
      <c r="EF31" s="406"/>
      <c r="EG31" s="96"/>
      <c r="EH31" s="279"/>
      <c r="EI31" s="251">
        <f>SUMPRODUCT(D31:EH31,'Mahasamund R'!D31:EH31)</f>
        <v>0</v>
      </c>
      <c r="EJ31" s="3"/>
      <c r="EK31" s="3"/>
      <c r="ER31" s="64" t="s">
        <v>47</v>
      </c>
      <c r="ES31" s="61">
        <f t="shared" si="0"/>
        <v>0</v>
      </c>
      <c r="ET31" s="24">
        <f t="shared" si="2"/>
        <v>0</v>
      </c>
    </row>
    <row r="32" spans="2:150" ht="15" hidden="1" customHeight="1">
      <c r="B32" s="60">
        <f t="shared" si="3"/>
        <v>27</v>
      </c>
      <c r="C32" s="61"/>
      <c r="D32" s="262"/>
      <c r="E32" s="263"/>
      <c r="F32" s="264"/>
      <c r="G32" s="262"/>
      <c r="H32" s="263"/>
      <c r="I32" s="264"/>
      <c r="J32" s="322"/>
      <c r="K32" s="263"/>
      <c r="L32" s="264"/>
      <c r="M32" s="322"/>
      <c r="N32" s="263"/>
      <c r="O32" s="264"/>
      <c r="P32" s="416"/>
      <c r="Q32" s="263"/>
      <c r="R32" s="264"/>
      <c r="S32" s="265"/>
      <c r="T32" s="263"/>
      <c r="U32" s="264"/>
      <c r="V32" s="425"/>
      <c r="W32" s="263"/>
      <c r="X32" s="264"/>
      <c r="Y32" s="262"/>
      <c r="Z32" s="264"/>
      <c r="AA32" s="381"/>
      <c r="AB32" s="265"/>
      <c r="AC32" s="266"/>
      <c r="AD32" s="264"/>
      <c r="AE32" s="361"/>
      <c r="AF32" s="266"/>
      <c r="AG32" s="264"/>
      <c r="AH32" s="262"/>
      <c r="AI32" s="267"/>
      <c r="AJ32" s="264"/>
      <c r="AK32" s="262"/>
      <c r="AL32" s="267"/>
      <c r="AM32" s="264"/>
      <c r="AN32" s="262"/>
      <c r="AO32" s="267"/>
      <c r="AP32" s="264"/>
      <c r="AQ32" s="262"/>
      <c r="AR32" s="267"/>
      <c r="AS32" s="264"/>
      <c r="AT32" s="388"/>
      <c r="AU32" s="268"/>
      <c r="AV32" s="265"/>
      <c r="AW32" s="266"/>
      <c r="AX32" s="264"/>
      <c r="AY32" s="265"/>
      <c r="AZ32" s="266"/>
      <c r="BA32" s="264"/>
      <c r="BB32" s="262"/>
      <c r="BC32" s="267"/>
      <c r="BD32" s="264"/>
      <c r="BE32" s="262"/>
      <c r="BF32" s="267"/>
      <c r="BG32" s="264"/>
      <c r="BH32" s="262"/>
      <c r="BI32" s="267"/>
      <c r="BJ32" s="264"/>
      <c r="BK32" s="388"/>
      <c r="BL32" s="268"/>
      <c r="BM32" s="262"/>
      <c r="BN32" s="267"/>
      <c r="BO32" s="264"/>
      <c r="BP32" s="266"/>
      <c r="BQ32" s="267"/>
      <c r="BR32" s="264"/>
      <c r="BS32" s="269"/>
      <c r="BT32" s="270"/>
      <c r="BU32" s="264"/>
      <c r="BV32" s="281"/>
      <c r="BW32" s="270"/>
      <c r="BX32" s="264"/>
      <c r="BY32" s="271"/>
      <c r="BZ32" s="270"/>
      <c r="CA32" s="264"/>
      <c r="CB32" s="265"/>
      <c r="CC32" s="270"/>
      <c r="CD32" s="264"/>
      <c r="CE32" s="265"/>
      <c r="CF32" s="267"/>
      <c r="CG32" s="264"/>
      <c r="CH32" s="318"/>
      <c r="CI32" s="270"/>
      <c r="CJ32" s="264"/>
      <c r="CK32" s="272"/>
      <c r="CL32" s="264"/>
      <c r="CM32" s="374"/>
      <c r="CN32" s="273"/>
      <c r="CO32" s="274"/>
      <c r="CP32" s="275">
        <f t="shared" si="1"/>
        <v>0</v>
      </c>
      <c r="CQ32" s="265"/>
      <c r="CR32" s="276"/>
      <c r="CS32" s="265"/>
      <c r="CT32" s="276"/>
      <c r="CU32" s="265"/>
      <c r="CV32" s="276"/>
      <c r="CW32" s="265"/>
      <c r="CX32" s="276"/>
      <c r="CY32" s="276"/>
      <c r="CZ32" s="276"/>
      <c r="DA32" s="276"/>
      <c r="DB32" s="276"/>
      <c r="DC32" s="276"/>
      <c r="DD32" s="276"/>
      <c r="DE32" s="276"/>
      <c r="DF32" s="276"/>
      <c r="DG32" s="265"/>
      <c r="DH32" s="276"/>
      <c r="DI32" s="265"/>
      <c r="DJ32" s="276"/>
      <c r="DK32" s="265"/>
      <c r="DL32" s="276"/>
      <c r="DM32" s="265"/>
      <c r="DN32" s="276"/>
      <c r="DO32" s="265"/>
      <c r="DP32" s="276"/>
      <c r="DQ32" s="264"/>
      <c r="DR32" s="273"/>
      <c r="DS32" s="334"/>
      <c r="DT32" s="273"/>
      <c r="DU32" s="334"/>
      <c r="DV32" s="584"/>
      <c r="DW32" s="334"/>
      <c r="DX32" s="277"/>
      <c r="DY32" s="264"/>
      <c r="DZ32" s="318"/>
      <c r="EA32" s="264"/>
      <c r="EB32" s="578"/>
      <c r="EC32" s="264"/>
      <c r="ED32" s="278"/>
      <c r="EE32" s="264"/>
      <c r="EF32" s="406"/>
      <c r="EG32" s="96"/>
      <c r="EH32" s="279"/>
      <c r="EI32" s="251">
        <f>SUMPRODUCT(D32:EH32,'Mahasamund R'!D32:EH32)</f>
        <v>0</v>
      </c>
      <c r="EJ32" s="3"/>
      <c r="EK32" s="3"/>
      <c r="ER32" s="64" t="s">
        <v>48</v>
      </c>
      <c r="ES32" s="61">
        <f t="shared" si="0"/>
        <v>0</v>
      </c>
      <c r="ET32" s="24">
        <f t="shared" si="2"/>
        <v>0</v>
      </c>
    </row>
    <row r="33" spans="2:150" ht="15" hidden="1" customHeight="1">
      <c r="B33" s="60">
        <f t="shared" si="3"/>
        <v>28</v>
      </c>
      <c r="C33" s="61"/>
      <c r="D33" s="262"/>
      <c r="E33" s="263"/>
      <c r="F33" s="264"/>
      <c r="G33" s="262"/>
      <c r="H33" s="263"/>
      <c r="I33" s="264"/>
      <c r="J33" s="322"/>
      <c r="K33" s="263"/>
      <c r="L33" s="264"/>
      <c r="M33" s="322"/>
      <c r="N33" s="263"/>
      <c r="O33" s="264"/>
      <c r="P33" s="416"/>
      <c r="Q33" s="263"/>
      <c r="R33" s="264"/>
      <c r="S33" s="265"/>
      <c r="T33" s="263"/>
      <c r="U33" s="264"/>
      <c r="V33" s="425"/>
      <c r="W33" s="263"/>
      <c r="X33" s="264"/>
      <c r="Y33" s="262"/>
      <c r="Z33" s="264"/>
      <c r="AA33" s="381"/>
      <c r="AB33" s="265"/>
      <c r="AC33" s="266"/>
      <c r="AD33" s="264"/>
      <c r="AE33" s="361"/>
      <c r="AF33" s="266"/>
      <c r="AG33" s="264"/>
      <c r="AH33" s="262"/>
      <c r="AI33" s="267"/>
      <c r="AJ33" s="264"/>
      <c r="AK33" s="262"/>
      <c r="AL33" s="267"/>
      <c r="AM33" s="264"/>
      <c r="AN33" s="262"/>
      <c r="AO33" s="267"/>
      <c r="AP33" s="264"/>
      <c r="AQ33" s="262"/>
      <c r="AR33" s="267"/>
      <c r="AS33" s="264"/>
      <c r="AT33" s="388"/>
      <c r="AU33" s="268"/>
      <c r="AV33" s="265"/>
      <c r="AW33" s="266"/>
      <c r="AX33" s="264"/>
      <c r="AY33" s="265"/>
      <c r="AZ33" s="266"/>
      <c r="BA33" s="264"/>
      <c r="BB33" s="262"/>
      <c r="BC33" s="267"/>
      <c r="BD33" s="264"/>
      <c r="BE33" s="262"/>
      <c r="BF33" s="267"/>
      <c r="BG33" s="264"/>
      <c r="BH33" s="262"/>
      <c r="BI33" s="267"/>
      <c r="BJ33" s="264"/>
      <c r="BK33" s="388"/>
      <c r="BL33" s="268"/>
      <c r="BM33" s="262"/>
      <c r="BN33" s="267"/>
      <c r="BO33" s="264"/>
      <c r="BP33" s="266"/>
      <c r="BQ33" s="267"/>
      <c r="BR33" s="264"/>
      <c r="BS33" s="269"/>
      <c r="BT33" s="270"/>
      <c r="BU33" s="264"/>
      <c r="BV33" s="281"/>
      <c r="BW33" s="270"/>
      <c r="BX33" s="264"/>
      <c r="BY33" s="271"/>
      <c r="BZ33" s="270"/>
      <c r="CA33" s="264"/>
      <c r="CB33" s="265"/>
      <c r="CC33" s="270"/>
      <c r="CD33" s="264"/>
      <c r="CE33" s="265"/>
      <c r="CF33" s="267"/>
      <c r="CG33" s="264"/>
      <c r="CH33" s="318"/>
      <c r="CI33" s="270"/>
      <c r="CJ33" s="264"/>
      <c r="CK33" s="272"/>
      <c r="CL33" s="264"/>
      <c r="CM33" s="374"/>
      <c r="CN33" s="273"/>
      <c r="CO33" s="274"/>
      <c r="CP33" s="275">
        <f t="shared" si="1"/>
        <v>0</v>
      </c>
      <c r="CQ33" s="265"/>
      <c r="CR33" s="276"/>
      <c r="CS33" s="265"/>
      <c r="CT33" s="276"/>
      <c r="CU33" s="265"/>
      <c r="CV33" s="276"/>
      <c r="CW33" s="265"/>
      <c r="CX33" s="276"/>
      <c r="CY33" s="276"/>
      <c r="CZ33" s="276"/>
      <c r="DA33" s="276"/>
      <c r="DB33" s="276"/>
      <c r="DC33" s="276"/>
      <c r="DD33" s="276"/>
      <c r="DE33" s="276"/>
      <c r="DF33" s="276"/>
      <c r="DG33" s="265"/>
      <c r="DH33" s="276"/>
      <c r="DI33" s="265"/>
      <c r="DJ33" s="276"/>
      <c r="DK33" s="265"/>
      <c r="DL33" s="276"/>
      <c r="DM33" s="265"/>
      <c r="DN33" s="276"/>
      <c r="DO33" s="265"/>
      <c r="DP33" s="276"/>
      <c r="DQ33" s="264"/>
      <c r="DR33" s="273"/>
      <c r="DS33" s="334"/>
      <c r="DT33" s="273"/>
      <c r="DU33" s="334"/>
      <c r="DV33" s="584"/>
      <c r="DW33" s="334"/>
      <c r="DX33" s="277"/>
      <c r="DY33" s="264"/>
      <c r="DZ33" s="318"/>
      <c r="EA33" s="264"/>
      <c r="EB33" s="578"/>
      <c r="EC33" s="264"/>
      <c r="ED33" s="278"/>
      <c r="EE33" s="264"/>
      <c r="EF33" s="406"/>
      <c r="EG33" s="96"/>
      <c r="EH33" s="279"/>
      <c r="EI33" s="251">
        <f>SUMPRODUCT(D33:EH33,'Mahasamund R'!D33:EH33)</f>
        <v>0</v>
      </c>
      <c r="EJ33" s="3"/>
      <c r="EK33" s="3"/>
      <c r="ER33" s="64" t="s">
        <v>49</v>
      </c>
      <c r="ES33" s="61">
        <f t="shared" si="0"/>
        <v>0</v>
      </c>
      <c r="ET33" s="24">
        <f t="shared" si="2"/>
        <v>0</v>
      </c>
    </row>
    <row r="34" spans="2:150" ht="15" hidden="1" customHeight="1">
      <c r="B34" s="60">
        <f t="shared" si="3"/>
        <v>29</v>
      </c>
      <c r="C34" s="61"/>
      <c r="D34" s="262"/>
      <c r="E34" s="263"/>
      <c r="F34" s="264"/>
      <c r="G34" s="262"/>
      <c r="H34" s="263"/>
      <c r="I34" s="264"/>
      <c r="J34" s="322"/>
      <c r="K34" s="263"/>
      <c r="L34" s="264"/>
      <c r="M34" s="322"/>
      <c r="N34" s="263"/>
      <c r="O34" s="264"/>
      <c r="P34" s="416"/>
      <c r="Q34" s="263"/>
      <c r="R34" s="264"/>
      <c r="S34" s="265"/>
      <c r="T34" s="263"/>
      <c r="U34" s="264"/>
      <c r="V34" s="425"/>
      <c r="W34" s="263"/>
      <c r="X34" s="264"/>
      <c r="Y34" s="262"/>
      <c r="Z34" s="264"/>
      <c r="AA34" s="381"/>
      <c r="AB34" s="265"/>
      <c r="AC34" s="266"/>
      <c r="AD34" s="264"/>
      <c r="AE34" s="361"/>
      <c r="AF34" s="266"/>
      <c r="AG34" s="264"/>
      <c r="AH34" s="262"/>
      <c r="AI34" s="267"/>
      <c r="AJ34" s="264"/>
      <c r="AK34" s="262"/>
      <c r="AL34" s="267"/>
      <c r="AM34" s="264"/>
      <c r="AN34" s="262"/>
      <c r="AO34" s="267"/>
      <c r="AP34" s="264"/>
      <c r="AQ34" s="262"/>
      <c r="AR34" s="267"/>
      <c r="AS34" s="264"/>
      <c r="AT34" s="388"/>
      <c r="AU34" s="268"/>
      <c r="AV34" s="265"/>
      <c r="AW34" s="266"/>
      <c r="AX34" s="264"/>
      <c r="AY34" s="265"/>
      <c r="AZ34" s="266"/>
      <c r="BA34" s="264"/>
      <c r="BB34" s="262"/>
      <c r="BC34" s="267"/>
      <c r="BD34" s="264"/>
      <c r="BE34" s="262"/>
      <c r="BF34" s="267"/>
      <c r="BG34" s="264"/>
      <c r="BH34" s="262"/>
      <c r="BI34" s="267"/>
      <c r="BJ34" s="264"/>
      <c r="BK34" s="388"/>
      <c r="BL34" s="268"/>
      <c r="BM34" s="262"/>
      <c r="BN34" s="267"/>
      <c r="BO34" s="264"/>
      <c r="BP34" s="266"/>
      <c r="BQ34" s="267"/>
      <c r="BR34" s="264"/>
      <c r="BS34" s="269"/>
      <c r="BT34" s="270"/>
      <c r="BU34" s="264"/>
      <c r="BV34" s="281"/>
      <c r="BW34" s="270"/>
      <c r="BX34" s="264"/>
      <c r="BY34" s="271"/>
      <c r="BZ34" s="270"/>
      <c r="CA34" s="264"/>
      <c r="CB34" s="265"/>
      <c r="CC34" s="270"/>
      <c r="CD34" s="264"/>
      <c r="CE34" s="265"/>
      <c r="CF34" s="267"/>
      <c r="CG34" s="264"/>
      <c r="CH34" s="318"/>
      <c r="CI34" s="270"/>
      <c r="CJ34" s="264"/>
      <c r="CK34" s="272"/>
      <c r="CL34" s="264"/>
      <c r="CM34" s="374"/>
      <c r="CN34" s="273"/>
      <c r="CO34" s="274"/>
      <c r="CP34" s="275">
        <f t="shared" si="1"/>
        <v>0</v>
      </c>
      <c r="CQ34" s="265"/>
      <c r="CR34" s="276"/>
      <c r="CS34" s="265"/>
      <c r="CT34" s="276"/>
      <c r="CU34" s="265"/>
      <c r="CV34" s="276"/>
      <c r="CW34" s="265"/>
      <c r="CX34" s="276"/>
      <c r="CY34" s="276"/>
      <c r="CZ34" s="276"/>
      <c r="DA34" s="276"/>
      <c r="DB34" s="276"/>
      <c r="DC34" s="276"/>
      <c r="DD34" s="276"/>
      <c r="DE34" s="276"/>
      <c r="DF34" s="276"/>
      <c r="DG34" s="265"/>
      <c r="DH34" s="276"/>
      <c r="DI34" s="265"/>
      <c r="DJ34" s="276"/>
      <c r="DK34" s="265"/>
      <c r="DL34" s="276"/>
      <c r="DM34" s="265"/>
      <c r="DN34" s="276"/>
      <c r="DO34" s="265"/>
      <c r="DP34" s="276"/>
      <c r="DQ34" s="264"/>
      <c r="DR34" s="273"/>
      <c r="DS34" s="334"/>
      <c r="DT34" s="273"/>
      <c r="DU34" s="334"/>
      <c r="DV34" s="584"/>
      <c r="DW34" s="334"/>
      <c r="DX34" s="277"/>
      <c r="DY34" s="264"/>
      <c r="DZ34" s="318"/>
      <c r="EA34" s="264"/>
      <c r="EB34" s="578"/>
      <c r="EC34" s="264"/>
      <c r="ED34" s="278"/>
      <c r="EE34" s="264"/>
      <c r="EF34" s="406"/>
      <c r="EG34" s="96"/>
      <c r="EH34" s="279"/>
      <c r="EI34" s="251">
        <f>SUMPRODUCT(D34:EH34,'Mahasamund R'!D34:EH34)</f>
        <v>0</v>
      </c>
      <c r="EJ34" s="3"/>
      <c r="EK34" s="3"/>
      <c r="ER34" s="64" t="s">
        <v>50</v>
      </c>
      <c r="ES34" s="61">
        <f t="shared" si="0"/>
        <v>0</v>
      </c>
      <c r="ET34" s="24">
        <f t="shared" si="2"/>
        <v>0</v>
      </c>
    </row>
    <row r="35" spans="2:150" ht="15" hidden="1" customHeight="1">
      <c r="B35" s="60">
        <f t="shared" si="3"/>
        <v>30</v>
      </c>
      <c r="C35" s="61"/>
      <c r="D35" s="262"/>
      <c r="E35" s="263"/>
      <c r="F35" s="264"/>
      <c r="G35" s="262"/>
      <c r="H35" s="263"/>
      <c r="I35" s="264"/>
      <c r="J35" s="322"/>
      <c r="K35" s="263"/>
      <c r="L35" s="264"/>
      <c r="M35" s="322"/>
      <c r="N35" s="263"/>
      <c r="O35" s="264"/>
      <c r="P35" s="416"/>
      <c r="Q35" s="263"/>
      <c r="R35" s="264"/>
      <c r="S35" s="265"/>
      <c r="T35" s="263"/>
      <c r="U35" s="264"/>
      <c r="V35" s="425"/>
      <c r="W35" s="263"/>
      <c r="X35" s="264"/>
      <c r="Y35" s="262"/>
      <c r="Z35" s="264"/>
      <c r="AA35" s="381"/>
      <c r="AB35" s="265"/>
      <c r="AC35" s="266"/>
      <c r="AD35" s="264"/>
      <c r="AE35" s="361"/>
      <c r="AF35" s="266"/>
      <c r="AG35" s="264"/>
      <c r="AH35" s="262"/>
      <c r="AI35" s="267"/>
      <c r="AJ35" s="264"/>
      <c r="AK35" s="262"/>
      <c r="AL35" s="267"/>
      <c r="AM35" s="264"/>
      <c r="AN35" s="262"/>
      <c r="AO35" s="267"/>
      <c r="AP35" s="264"/>
      <c r="AQ35" s="262"/>
      <c r="AR35" s="267"/>
      <c r="AS35" s="264"/>
      <c r="AT35" s="388"/>
      <c r="AU35" s="268"/>
      <c r="AV35" s="265"/>
      <c r="AW35" s="266"/>
      <c r="AX35" s="264"/>
      <c r="AY35" s="265"/>
      <c r="AZ35" s="266"/>
      <c r="BA35" s="264"/>
      <c r="BB35" s="262"/>
      <c r="BC35" s="267"/>
      <c r="BD35" s="264"/>
      <c r="BE35" s="262"/>
      <c r="BF35" s="267"/>
      <c r="BG35" s="264"/>
      <c r="BH35" s="262"/>
      <c r="BI35" s="267"/>
      <c r="BJ35" s="264"/>
      <c r="BK35" s="388"/>
      <c r="BL35" s="268"/>
      <c r="BM35" s="262"/>
      <c r="BN35" s="267"/>
      <c r="BO35" s="264"/>
      <c r="BP35" s="266"/>
      <c r="BQ35" s="267"/>
      <c r="BR35" s="264"/>
      <c r="BS35" s="269"/>
      <c r="BT35" s="270"/>
      <c r="BU35" s="264"/>
      <c r="BV35" s="281"/>
      <c r="BW35" s="270"/>
      <c r="BX35" s="264"/>
      <c r="BY35" s="271"/>
      <c r="BZ35" s="270"/>
      <c r="CA35" s="264"/>
      <c r="CB35" s="265"/>
      <c r="CC35" s="270"/>
      <c r="CD35" s="264"/>
      <c r="CE35" s="265"/>
      <c r="CF35" s="267"/>
      <c r="CG35" s="264"/>
      <c r="CH35" s="318"/>
      <c r="CI35" s="270"/>
      <c r="CJ35" s="264"/>
      <c r="CK35" s="272"/>
      <c r="CL35" s="264"/>
      <c r="CM35" s="374"/>
      <c r="CN35" s="273"/>
      <c r="CO35" s="274"/>
      <c r="CP35" s="275">
        <f t="shared" si="1"/>
        <v>0</v>
      </c>
      <c r="CQ35" s="265"/>
      <c r="CR35" s="276"/>
      <c r="CS35" s="265"/>
      <c r="CT35" s="276"/>
      <c r="CU35" s="265"/>
      <c r="CV35" s="276"/>
      <c r="CW35" s="265"/>
      <c r="CX35" s="276"/>
      <c r="CY35" s="276"/>
      <c r="CZ35" s="276"/>
      <c r="DA35" s="276"/>
      <c r="DB35" s="276"/>
      <c r="DC35" s="276"/>
      <c r="DD35" s="276"/>
      <c r="DE35" s="276"/>
      <c r="DF35" s="276"/>
      <c r="DG35" s="265"/>
      <c r="DH35" s="276"/>
      <c r="DI35" s="265"/>
      <c r="DJ35" s="276"/>
      <c r="DK35" s="265"/>
      <c r="DL35" s="276"/>
      <c r="DM35" s="265"/>
      <c r="DN35" s="276"/>
      <c r="DO35" s="265"/>
      <c r="DP35" s="276"/>
      <c r="DQ35" s="264"/>
      <c r="DR35" s="273"/>
      <c r="DS35" s="334"/>
      <c r="DT35" s="273"/>
      <c r="DU35" s="334"/>
      <c r="DV35" s="584"/>
      <c r="DW35" s="334"/>
      <c r="DX35" s="277"/>
      <c r="DY35" s="264"/>
      <c r="DZ35" s="318"/>
      <c r="EA35" s="264"/>
      <c r="EB35" s="578"/>
      <c r="EC35" s="264"/>
      <c r="ED35" s="278"/>
      <c r="EE35" s="264"/>
      <c r="EF35" s="406"/>
      <c r="EG35" s="96"/>
      <c r="EH35" s="279"/>
      <c r="EI35" s="251">
        <f>SUMPRODUCT(D35:EH35,'Mahasamund R'!D35:EH35)</f>
        <v>0</v>
      </c>
      <c r="EJ35" s="3"/>
      <c r="EK35" s="3"/>
      <c r="ER35" s="64" t="s">
        <v>51</v>
      </c>
      <c r="ES35" s="61">
        <f t="shared" si="0"/>
        <v>0</v>
      </c>
      <c r="ET35" s="24">
        <f t="shared" si="2"/>
        <v>0</v>
      </c>
    </row>
    <row r="36" spans="2:150" ht="15" hidden="1" customHeight="1">
      <c r="B36" s="60">
        <f t="shared" si="3"/>
        <v>31</v>
      </c>
      <c r="C36" s="61"/>
      <c r="D36" s="262"/>
      <c r="E36" s="263"/>
      <c r="F36" s="264"/>
      <c r="G36" s="262"/>
      <c r="H36" s="263"/>
      <c r="I36" s="264"/>
      <c r="J36" s="322"/>
      <c r="K36" s="263"/>
      <c r="L36" s="264"/>
      <c r="M36" s="322"/>
      <c r="N36" s="263"/>
      <c r="O36" s="264"/>
      <c r="P36" s="416"/>
      <c r="Q36" s="263"/>
      <c r="R36" s="264"/>
      <c r="S36" s="265"/>
      <c r="T36" s="263"/>
      <c r="U36" s="264"/>
      <c r="V36" s="425"/>
      <c r="W36" s="263"/>
      <c r="X36" s="264"/>
      <c r="Y36" s="262"/>
      <c r="Z36" s="264"/>
      <c r="AA36" s="381"/>
      <c r="AB36" s="265"/>
      <c r="AC36" s="266"/>
      <c r="AD36" s="264"/>
      <c r="AE36" s="361"/>
      <c r="AF36" s="266"/>
      <c r="AG36" s="264"/>
      <c r="AH36" s="262"/>
      <c r="AI36" s="267"/>
      <c r="AJ36" s="264"/>
      <c r="AK36" s="262"/>
      <c r="AL36" s="267"/>
      <c r="AM36" s="264"/>
      <c r="AN36" s="262"/>
      <c r="AO36" s="267"/>
      <c r="AP36" s="264"/>
      <c r="AQ36" s="262"/>
      <c r="AR36" s="267"/>
      <c r="AS36" s="264"/>
      <c r="AT36" s="388"/>
      <c r="AU36" s="268"/>
      <c r="AV36" s="265"/>
      <c r="AW36" s="266"/>
      <c r="AX36" s="264"/>
      <c r="AY36" s="265"/>
      <c r="AZ36" s="266"/>
      <c r="BA36" s="264"/>
      <c r="BB36" s="262"/>
      <c r="BC36" s="267"/>
      <c r="BD36" s="264"/>
      <c r="BE36" s="262"/>
      <c r="BF36" s="267"/>
      <c r="BG36" s="264"/>
      <c r="BH36" s="262"/>
      <c r="BI36" s="267"/>
      <c r="BJ36" s="264"/>
      <c r="BK36" s="388"/>
      <c r="BL36" s="268"/>
      <c r="BM36" s="262"/>
      <c r="BN36" s="267"/>
      <c r="BO36" s="264"/>
      <c r="BP36" s="266"/>
      <c r="BQ36" s="267"/>
      <c r="BR36" s="264"/>
      <c r="BS36" s="269"/>
      <c r="BT36" s="270"/>
      <c r="BU36" s="264"/>
      <c r="BV36" s="281"/>
      <c r="BW36" s="270"/>
      <c r="BX36" s="264"/>
      <c r="BY36" s="271"/>
      <c r="BZ36" s="270"/>
      <c r="CA36" s="264"/>
      <c r="CB36" s="265"/>
      <c r="CC36" s="270"/>
      <c r="CD36" s="264"/>
      <c r="CE36" s="265"/>
      <c r="CF36" s="267"/>
      <c r="CG36" s="264"/>
      <c r="CH36" s="318"/>
      <c r="CI36" s="270"/>
      <c r="CJ36" s="264"/>
      <c r="CK36" s="272"/>
      <c r="CL36" s="264"/>
      <c r="CM36" s="374"/>
      <c r="CN36" s="273"/>
      <c r="CO36" s="274"/>
      <c r="CP36" s="275">
        <f t="shared" si="1"/>
        <v>0</v>
      </c>
      <c r="CQ36" s="265"/>
      <c r="CR36" s="276"/>
      <c r="CS36" s="265"/>
      <c r="CT36" s="276"/>
      <c r="CU36" s="265"/>
      <c r="CV36" s="276"/>
      <c r="CW36" s="265"/>
      <c r="CX36" s="276"/>
      <c r="CY36" s="276"/>
      <c r="CZ36" s="276"/>
      <c r="DA36" s="276"/>
      <c r="DB36" s="276"/>
      <c r="DC36" s="276"/>
      <c r="DD36" s="276"/>
      <c r="DE36" s="276"/>
      <c r="DF36" s="276"/>
      <c r="DG36" s="265"/>
      <c r="DH36" s="276"/>
      <c r="DI36" s="265"/>
      <c r="DJ36" s="276"/>
      <c r="DK36" s="265"/>
      <c r="DL36" s="276"/>
      <c r="DM36" s="265"/>
      <c r="DN36" s="276"/>
      <c r="DO36" s="265"/>
      <c r="DP36" s="276"/>
      <c r="DQ36" s="264"/>
      <c r="DR36" s="273"/>
      <c r="DS36" s="334"/>
      <c r="DT36" s="273"/>
      <c r="DU36" s="334"/>
      <c r="DV36" s="584"/>
      <c r="DW36" s="334"/>
      <c r="DX36" s="277"/>
      <c r="DY36" s="264"/>
      <c r="DZ36" s="318"/>
      <c r="EA36" s="264"/>
      <c r="EB36" s="578"/>
      <c r="EC36" s="264"/>
      <c r="ED36" s="278"/>
      <c r="EE36" s="264"/>
      <c r="EF36" s="406"/>
      <c r="EG36" s="96"/>
      <c r="EH36" s="279"/>
      <c r="EI36" s="251">
        <f>SUMPRODUCT(D36:EH36,'Mahasamund R'!D36:EH36)</f>
        <v>0</v>
      </c>
      <c r="EJ36" s="3"/>
      <c r="EK36" s="3"/>
      <c r="ER36" s="64" t="s">
        <v>52</v>
      </c>
      <c r="ES36" s="61">
        <f t="shared" si="0"/>
        <v>0</v>
      </c>
      <c r="ET36" s="24">
        <f t="shared" si="2"/>
        <v>0</v>
      </c>
    </row>
    <row r="37" spans="2:150" ht="15" hidden="1" customHeight="1">
      <c r="B37" s="65">
        <f t="shared" si="3"/>
        <v>32</v>
      </c>
      <c r="C37" s="61"/>
      <c r="D37" s="262"/>
      <c r="E37" s="263"/>
      <c r="F37" s="264"/>
      <c r="G37" s="262"/>
      <c r="H37" s="263"/>
      <c r="I37" s="264"/>
      <c r="J37" s="322"/>
      <c r="K37" s="263"/>
      <c r="L37" s="264"/>
      <c r="M37" s="322"/>
      <c r="N37" s="263"/>
      <c r="O37" s="264"/>
      <c r="P37" s="416"/>
      <c r="Q37" s="263"/>
      <c r="R37" s="264"/>
      <c r="S37" s="265"/>
      <c r="T37" s="263"/>
      <c r="U37" s="264"/>
      <c r="V37" s="425"/>
      <c r="W37" s="263"/>
      <c r="X37" s="264"/>
      <c r="Y37" s="262"/>
      <c r="Z37" s="264"/>
      <c r="AA37" s="381"/>
      <c r="AB37" s="265"/>
      <c r="AC37" s="266"/>
      <c r="AD37" s="264"/>
      <c r="AE37" s="361"/>
      <c r="AF37" s="266"/>
      <c r="AG37" s="264"/>
      <c r="AH37" s="262"/>
      <c r="AI37" s="267"/>
      <c r="AJ37" s="264"/>
      <c r="AK37" s="262"/>
      <c r="AL37" s="267"/>
      <c r="AM37" s="264"/>
      <c r="AN37" s="262"/>
      <c r="AO37" s="267"/>
      <c r="AP37" s="264"/>
      <c r="AQ37" s="262"/>
      <c r="AR37" s="267"/>
      <c r="AS37" s="264"/>
      <c r="AT37" s="388"/>
      <c r="AU37" s="268"/>
      <c r="AV37" s="265"/>
      <c r="AW37" s="266"/>
      <c r="AX37" s="264"/>
      <c r="AY37" s="265"/>
      <c r="AZ37" s="266"/>
      <c r="BA37" s="264"/>
      <c r="BB37" s="262"/>
      <c r="BC37" s="267"/>
      <c r="BD37" s="264"/>
      <c r="BE37" s="262"/>
      <c r="BF37" s="267"/>
      <c r="BG37" s="264"/>
      <c r="BH37" s="262"/>
      <c r="BI37" s="267"/>
      <c r="BJ37" s="264"/>
      <c r="BK37" s="388"/>
      <c r="BL37" s="268"/>
      <c r="BM37" s="262"/>
      <c r="BN37" s="267"/>
      <c r="BO37" s="264"/>
      <c r="BP37" s="266"/>
      <c r="BQ37" s="267"/>
      <c r="BR37" s="264"/>
      <c r="BS37" s="269"/>
      <c r="BT37" s="270"/>
      <c r="BU37" s="264"/>
      <c r="BV37" s="281"/>
      <c r="BW37" s="270"/>
      <c r="BX37" s="264"/>
      <c r="BY37" s="271"/>
      <c r="BZ37" s="270"/>
      <c r="CA37" s="264"/>
      <c r="CB37" s="265"/>
      <c r="CC37" s="270"/>
      <c r="CD37" s="264"/>
      <c r="CE37" s="265"/>
      <c r="CF37" s="267"/>
      <c r="CG37" s="264"/>
      <c r="CH37" s="318"/>
      <c r="CI37" s="270"/>
      <c r="CJ37" s="264"/>
      <c r="CK37" s="272"/>
      <c r="CL37" s="264"/>
      <c r="CM37" s="374"/>
      <c r="CN37" s="273"/>
      <c r="CO37" s="274"/>
      <c r="CP37" s="275">
        <f t="shared" si="1"/>
        <v>0</v>
      </c>
      <c r="CQ37" s="265"/>
      <c r="CR37" s="276"/>
      <c r="CS37" s="265"/>
      <c r="CT37" s="276"/>
      <c r="CU37" s="265"/>
      <c r="CV37" s="276"/>
      <c r="CW37" s="265"/>
      <c r="CX37" s="276"/>
      <c r="CY37" s="276"/>
      <c r="CZ37" s="276"/>
      <c r="DA37" s="276"/>
      <c r="DB37" s="276"/>
      <c r="DC37" s="276"/>
      <c r="DD37" s="276"/>
      <c r="DE37" s="276"/>
      <c r="DF37" s="276"/>
      <c r="DG37" s="265"/>
      <c r="DH37" s="276"/>
      <c r="DI37" s="265"/>
      <c r="DJ37" s="276"/>
      <c r="DK37" s="265"/>
      <c r="DL37" s="276"/>
      <c r="DM37" s="265"/>
      <c r="DN37" s="276"/>
      <c r="DO37" s="265"/>
      <c r="DP37" s="276"/>
      <c r="DQ37" s="264"/>
      <c r="DR37" s="273"/>
      <c r="DS37" s="334"/>
      <c r="DT37" s="273"/>
      <c r="DU37" s="334"/>
      <c r="DV37" s="584"/>
      <c r="DW37" s="334"/>
      <c r="DX37" s="277"/>
      <c r="DY37" s="264"/>
      <c r="DZ37" s="318"/>
      <c r="EA37" s="264"/>
      <c r="EB37" s="578"/>
      <c r="EC37" s="264"/>
      <c r="ED37" s="278"/>
      <c r="EE37" s="264"/>
      <c r="EF37" s="406"/>
      <c r="EG37" s="96"/>
      <c r="EH37" s="279"/>
      <c r="EI37" s="251">
        <f>SUMPRODUCT(D37:EH37,'Mahasamund R'!D37:EH37)</f>
        <v>0</v>
      </c>
      <c r="EJ37" s="3"/>
      <c r="EK37" s="3"/>
      <c r="ER37" s="64" t="s">
        <v>53</v>
      </c>
      <c r="ES37" s="61">
        <f t="shared" si="0"/>
        <v>0</v>
      </c>
      <c r="ET37" s="24">
        <f t="shared" si="2"/>
        <v>0</v>
      </c>
    </row>
    <row r="38" spans="2:150" ht="15" hidden="1" customHeight="1">
      <c r="B38" s="65">
        <f t="shared" si="3"/>
        <v>33</v>
      </c>
      <c r="C38" s="61"/>
      <c r="D38" s="262"/>
      <c r="E38" s="263"/>
      <c r="F38" s="264"/>
      <c r="G38" s="262"/>
      <c r="H38" s="263"/>
      <c r="I38" s="264"/>
      <c r="J38" s="322"/>
      <c r="K38" s="263"/>
      <c r="L38" s="264"/>
      <c r="M38" s="322"/>
      <c r="N38" s="263"/>
      <c r="O38" s="264"/>
      <c r="P38" s="416"/>
      <c r="Q38" s="263"/>
      <c r="R38" s="264"/>
      <c r="S38" s="265"/>
      <c r="T38" s="263"/>
      <c r="U38" s="264"/>
      <c r="V38" s="425"/>
      <c r="W38" s="263"/>
      <c r="X38" s="264"/>
      <c r="Y38" s="262"/>
      <c r="Z38" s="264"/>
      <c r="AA38" s="381"/>
      <c r="AB38" s="265"/>
      <c r="AC38" s="266"/>
      <c r="AD38" s="264"/>
      <c r="AE38" s="361"/>
      <c r="AF38" s="266"/>
      <c r="AG38" s="264"/>
      <c r="AH38" s="262"/>
      <c r="AI38" s="267"/>
      <c r="AJ38" s="264"/>
      <c r="AK38" s="262"/>
      <c r="AL38" s="267"/>
      <c r="AM38" s="264"/>
      <c r="AN38" s="262"/>
      <c r="AO38" s="267"/>
      <c r="AP38" s="264"/>
      <c r="AQ38" s="262"/>
      <c r="AR38" s="267"/>
      <c r="AS38" s="264"/>
      <c r="AT38" s="388"/>
      <c r="AU38" s="268"/>
      <c r="AV38" s="265"/>
      <c r="AW38" s="266"/>
      <c r="AX38" s="264"/>
      <c r="AY38" s="265"/>
      <c r="AZ38" s="266"/>
      <c r="BA38" s="264"/>
      <c r="BB38" s="262"/>
      <c r="BC38" s="267"/>
      <c r="BD38" s="264"/>
      <c r="BE38" s="262"/>
      <c r="BF38" s="267"/>
      <c r="BG38" s="264"/>
      <c r="BH38" s="262"/>
      <c r="BI38" s="267"/>
      <c r="BJ38" s="264"/>
      <c r="BK38" s="388"/>
      <c r="BL38" s="268"/>
      <c r="BM38" s="262"/>
      <c r="BN38" s="267"/>
      <c r="BO38" s="264"/>
      <c r="BP38" s="266"/>
      <c r="BQ38" s="267"/>
      <c r="BR38" s="264"/>
      <c r="BS38" s="269"/>
      <c r="BT38" s="270"/>
      <c r="BU38" s="264"/>
      <c r="BV38" s="281"/>
      <c r="BW38" s="270"/>
      <c r="BX38" s="264"/>
      <c r="BY38" s="271"/>
      <c r="BZ38" s="270"/>
      <c r="CA38" s="264"/>
      <c r="CB38" s="265"/>
      <c r="CC38" s="270"/>
      <c r="CD38" s="264"/>
      <c r="CE38" s="265"/>
      <c r="CF38" s="267"/>
      <c r="CG38" s="264"/>
      <c r="CH38" s="318"/>
      <c r="CI38" s="270"/>
      <c r="CJ38" s="264"/>
      <c r="CK38" s="272"/>
      <c r="CL38" s="264"/>
      <c r="CM38" s="374"/>
      <c r="CN38" s="273"/>
      <c r="CO38" s="274"/>
      <c r="CP38" s="275">
        <f t="shared" si="1"/>
        <v>0</v>
      </c>
      <c r="CQ38" s="265"/>
      <c r="CR38" s="276"/>
      <c r="CS38" s="265"/>
      <c r="CT38" s="276"/>
      <c r="CU38" s="265"/>
      <c r="CV38" s="276"/>
      <c r="CW38" s="265"/>
      <c r="CX38" s="276"/>
      <c r="CY38" s="276"/>
      <c r="CZ38" s="276"/>
      <c r="DA38" s="276"/>
      <c r="DB38" s="276"/>
      <c r="DC38" s="276"/>
      <c r="DD38" s="276"/>
      <c r="DE38" s="276"/>
      <c r="DF38" s="276"/>
      <c r="DG38" s="265"/>
      <c r="DH38" s="276"/>
      <c r="DI38" s="265"/>
      <c r="DJ38" s="276"/>
      <c r="DK38" s="265"/>
      <c r="DL38" s="276"/>
      <c r="DM38" s="265"/>
      <c r="DN38" s="276"/>
      <c r="DO38" s="265"/>
      <c r="DP38" s="276"/>
      <c r="DQ38" s="264"/>
      <c r="DR38" s="273"/>
      <c r="DS38" s="334"/>
      <c r="DT38" s="273"/>
      <c r="DU38" s="334"/>
      <c r="DV38" s="584"/>
      <c r="DW38" s="334"/>
      <c r="DX38" s="277"/>
      <c r="DY38" s="264"/>
      <c r="DZ38" s="318"/>
      <c r="EA38" s="264"/>
      <c r="EB38" s="578"/>
      <c r="EC38" s="264"/>
      <c r="ED38" s="278"/>
      <c r="EE38" s="264"/>
      <c r="EF38" s="406"/>
      <c r="EG38" s="96"/>
      <c r="EH38" s="279"/>
      <c r="EI38" s="251">
        <f>SUMPRODUCT(D38:EH38,'Mahasamund R'!D38:EH38)</f>
        <v>0</v>
      </c>
      <c r="EJ38" s="3"/>
      <c r="EK38" s="3"/>
      <c r="ER38" s="64" t="s">
        <v>54</v>
      </c>
      <c r="ES38" s="61">
        <f t="shared" ref="ES38:ES68" si="4">C38</f>
        <v>0</v>
      </c>
      <c r="ET38" s="24">
        <f t="shared" si="2"/>
        <v>0</v>
      </c>
    </row>
    <row r="39" spans="2:150" ht="15" hidden="1" customHeight="1">
      <c r="B39" s="65">
        <f t="shared" si="3"/>
        <v>34</v>
      </c>
      <c r="C39" s="61" t="s">
        <v>363</v>
      </c>
      <c r="D39" s="262"/>
      <c r="E39" s="263"/>
      <c r="F39" s="264"/>
      <c r="G39" s="262"/>
      <c r="H39" s="263"/>
      <c r="I39" s="264"/>
      <c r="J39" s="322"/>
      <c r="K39" s="263"/>
      <c r="L39" s="264"/>
      <c r="M39" s="322"/>
      <c r="N39" s="263"/>
      <c r="O39" s="264"/>
      <c r="P39" s="416"/>
      <c r="Q39" s="263"/>
      <c r="R39" s="264"/>
      <c r="S39" s="265"/>
      <c r="T39" s="263"/>
      <c r="U39" s="264"/>
      <c r="V39" s="425"/>
      <c r="W39" s="263"/>
      <c r="X39" s="264"/>
      <c r="Y39" s="262"/>
      <c r="Z39" s="264"/>
      <c r="AA39" s="381"/>
      <c r="AB39" s="265"/>
      <c r="AC39" s="266"/>
      <c r="AD39" s="264"/>
      <c r="AE39" s="361"/>
      <c r="AF39" s="266"/>
      <c r="AG39" s="264"/>
      <c r="AH39" s="262"/>
      <c r="AI39" s="267"/>
      <c r="AJ39" s="264"/>
      <c r="AK39" s="262"/>
      <c r="AL39" s="267"/>
      <c r="AM39" s="264"/>
      <c r="AN39" s="262"/>
      <c r="AO39" s="267"/>
      <c r="AP39" s="264"/>
      <c r="AQ39" s="262"/>
      <c r="AR39" s="267"/>
      <c r="AS39" s="264"/>
      <c r="AT39" s="388"/>
      <c r="AU39" s="268"/>
      <c r="AV39" s="265"/>
      <c r="AW39" s="266"/>
      <c r="AX39" s="264"/>
      <c r="AY39" s="265"/>
      <c r="AZ39" s="266"/>
      <c r="BA39" s="264"/>
      <c r="BB39" s="262"/>
      <c r="BC39" s="267"/>
      <c r="BD39" s="264"/>
      <c r="BE39" s="262"/>
      <c r="BF39" s="267"/>
      <c r="BG39" s="264"/>
      <c r="BH39" s="262"/>
      <c r="BI39" s="267"/>
      <c r="BJ39" s="264"/>
      <c r="BK39" s="388"/>
      <c r="BL39" s="268"/>
      <c r="BM39" s="262"/>
      <c r="BN39" s="267"/>
      <c r="BO39" s="264"/>
      <c r="BP39" s="266"/>
      <c r="BQ39" s="267"/>
      <c r="BR39" s="264"/>
      <c r="BS39" s="269"/>
      <c r="BT39" s="270"/>
      <c r="BU39" s="264"/>
      <c r="BV39" s="281"/>
      <c r="BW39" s="270"/>
      <c r="BX39" s="264"/>
      <c r="BY39" s="271"/>
      <c r="BZ39" s="270"/>
      <c r="CA39" s="264"/>
      <c r="CB39" s="265"/>
      <c r="CC39" s="270"/>
      <c r="CD39" s="264"/>
      <c r="CE39" s="265"/>
      <c r="CF39" s="267"/>
      <c r="CG39" s="264"/>
      <c r="CH39" s="318"/>
      <c r="CI39" s="270"/>
      <c r="CJ39" s="264"/>
      <c r="CK39" s="272"/>
      <c r="CL39" s="264"/>
      <c r="CM39" s="374"/>
      <c r="CN39" s="273"/>
      <c r="CO39" s="274"/>
      <c r="CP39" s="275">
        <f t="shared" si="1"/>
        <v>0</v>
      </c>
      <c r="CQ39" s="265"/>
      <c r="CR39" s="276"/>
      <c r="CS39" s="265"/>
      <c r="CT39" s="276"/>
      <c r="CU39" s="265"/>
      <c r="CV39" s="276"/>
      <c r="CW39" s="265"/>
      <c r="CX39" s="276"/>
      <c r="CY39" s="276"/>
      <c r="CZ39" s="276"/>
      <c r="DA39" s="276"/>
      <c r="DB39" s="276"/>
      <c r="DC39" s="276"/>
      <c r="DD39" s="276"/>
      <c r="DE39" s="276"/>
      <c r="DF39" s="276"/>
      <c r="DG39" s="265"/>
      <c r="DH39" s="276"/>
      <c r="DI39" s="265"/>
      <c r="DJ39" s="276"/>
      <c r="DK39" s="265"/>
      <c r="DL39" s="276"/>
      <c r="DM39" s="265"/>
      <c r="DN39" s="276"/>
      <c r="DO39" s="265"/>
      <c r="DP39" s="276"/>
      <c r="DQ39" s="264"/>
      <c r="DR39" s="273"/>
      <c r="DS39" s="334"/>
      <c r="DT39" s="273"/>
      <c r="DU39" s="334"/>
      <c r="DV39" s="584"/>
      <c r="DW39" s="334"/>
      <c r="DX39" s="277"/>
      <c r="DY39" s="264"/>
      <c r="DZ39" s="318"/>
      <c r="EA39" s="264"/>
      <c r="EB39" s="578"/>
      <c r="EC39" s="264"/>
      <c r="ED39" s="278"/>
      <c r="EE39" s="264"/>
      <c r="EF39" s="406"/>
      <c r="EG39" s="96"/>
      <c r="EH39" s="279"/>
      <c r="EI39" s="251">
        <f>SUMPRODUCT(D39:EH39,'Mahasamund R'!D39:EH39)</f>
        <v>0</v>
      </c>
      <c r="EJ39" s="3"/>
      <c r="EK39" s="3"/>
      <c r="ER39" s="64" t="s">
        <v>55</v>
      </c>
      <c r="ES39" s="61" t="str">
        <f t="shared" si="4"/>
        <v>Anil Super Market</v>
      </c>
      <c r="ET39" s="24">
        <f t="shared" si="2"/>
        <v>0</v>
      </c>
    </row>
    <row r="40" spans="2:150" ht="15" hidden="1" customHeight="1">
      <c r="B40" s="65">
        <f t="shared" si="3"/>
        <v>35</v>
      </c>
      <c r="C40" s="61"/>
      <c r="D40" s="262"/>
      <c r="E40" s="263"/>
      <c r="F40" s="264"/>
      <c r="G40" s="262"/>
      <c r="H40" s="263"/>
      <c r="I40" s="264"/>
      <c r="J40" s="322"/>
      <c r="K40" s="263"/>
      <c r="L40" s="264"/>
      <c r="M40" s="322"/>
      <c r="N40" s="263"/>
      <c r="O40" s="264"/>
      <c r="P40" s="416"/>
      <c r="Q40" s="263"/>
      <c r="R40" s="264"/>
      <c r="S40" s="265"/>
      <c r="T40" s="263"/>
      <c r="U40" s="264"/>
      <c r="V40" s="425"/>
      <c r="W40" s="263"/>
      <c r="X40" s="264"/>
      <c r="Y40" s="262"/>
      <c r="Z40" s="264"/>
      <c r="AA40" s="381"/>
      <c r="AB40" s="265"/>
      <c r="AC40" s="266"/>
      <c r="AD40" s="264"/>
      <c r="AE40" s="361"/>
      <c r="AF40" s="266"/>
      <c r="AG40" s="264"/>
      <c r="AH40" s="262"/>
      <c r="AI40" s="267"/>
      <c r="AJ40" s="264"/>
      <c r="AK40" s="262"/>
      <c r="AL40" s="267"/>
      <c r="AM40" s="264"/>
      <c r="AN40" s="262"/>
      <c r="AO40" s="267"/>
      <c r="AP40" s="264"/>
      <c r="AQ40" s="262"/>
      <c r="AR40" s="267"/>
      <c r="AS40" s="264"/>
      <c r="AT40" s="388"/>
      <c r="AU40" s="268"/>
      <c r="AV40" s="265"/>
      <c r="AW40" s="266"/>
      <c r="AX40" s="264"/>
      <c r="AY40" s="265"/>
      <c r="AZ40" s="266"/>
      <c r="BA40" s="264"/>
      <c r="BB40" s="262"/>
      <c r="BC40" s="267"/>
      <c r="BD40" s="264"/>
      <c r="BE40" s="262"/>
      <c r="BF40" s="267"/>
      <c r="BG40" s="264"/>
      <c r="BH40" s="262"/>
      <c r="BI40" s="267"/>
      <c r="BJ40" s="264"/>
      <c r="BK40" s="388"/>
      <c r="BL40" s="268"/>
      <c r="BM40" s="262"/>
      <c r="BN40" s="267"/>
      <c r="BO40" s="264"/>
      <c r="BP40" s="266"/>
      <c r="BQ40" s="267"/>
      <c r="BR40" s="264"/>
      <c r="BS40" s="269"/>
      <c r="BT40" s="270"/>
      <c r="BU40" s="264"/>
      <c r="BV40" s="281"/>
      <c r="BW40" s="270"/>
      <c r="BX40" s="264"/>
      <c r="BY40" s="271"/>
      <c r="BZ40" s="270"/>
      <c r="CA40" s="264"/>
      <c r="CB40" s="265"/>
      <c r="CC40" s="270"/>
      <c r="CD40" s="264"/>
      <c r="CE40" s="265"/>
      <c r="CF40" s="267"/>
      <c r="CG40" s="264"/>
      <c r="CH40" s="318"/>
      <c r="CI40" s="270"/>
      <c r="CJ40" s="264"/>
      <c r="CK40" s="272"/>
      <c r="CL40" s="264"/>
      <c r="CM40" s="374"/>
      <c r="CN40" s="273"/>
      <c r="CO40" s="274"/>
      <c r="CP40" s="275">
        <f t="shared" si="1"/>
        <v>0</v>
      </c>
      <c r="CQ40" s="265"/>
      <c r="CR40" s="276"/>
      <c r="CS40" s="265"/>
      <c r="CT40" s="276"/>
      <c r="CU40" s="265"/>
      <c r="CV40" s="276"/>
      <c r="CW40" s="265"/>
      <c r="CX40" s="276"/>
      <c r="CY40" s="276"/>
      <c r="CZ40" s="276"/>
      <c r="DA40" s="276"/>
      <c r="DB40" s="276"/>
      <c r="DC40" s="276"/>
      <c r="DD40" s="276"/>
      <c r="DE40" s="276"/>
      <c r="DF40" s="276"/>
      <c r="DG40" s="265"/>
      <c r="DH40" s="276"/>
      <c r="DI40" s="265"/>
      <c r="DJ40" s="276"/>
      <c r="DK40" s="265"/>
      <c r="DL40" s="276"/>
      <c r="DM40" s="265"/>
      <c r="DN40" s="276"/>
      <c r="DO40" s="265"/>
      <c r="DP40" s="276"/>
      <c r="DQ40" s="264"/>
      <c r="DR40" s="273"/>
      <c r="DS40" s="334"/>
      <c r="DT40" s="273"/>
      <c r="DU40" s="334"/>
      <c r="DV40" s="584"/>
      <c r="DW40" s="334"/>
      <c r="DX40" s="277"/>
      <c r="DY40" s="264"/>
      <c r="DZ40" s="318"/>
      <c r="EA40" s="264"/>
      <c r="EB40" s="578"/>
      <c r="EC40" s="264"/>
      <c r="ED40" s="278"/>
      <c r="EE40" s="264"/>
      <c r="EF40" s="406"/>
      <c r="EG40" s="96"/>
      <c r="EH40" s="279"/>
      <c r="EI40" s="251">
        <f>SUMPRODUCT(D40:EH40,'Mahasamund R'!D40:EH40)</f>
        <v>0</v>
      </c>
      <c r="EJ40" s="3"/>
      <c r="EK40" s="3"/>
      <c r="ER40" s="64" t="s">
        <v>56</v>
      </c>
      <c r="ES40" s="61">
        <f t="shared" si="4"/>
        <v>0</v>
      </c>
      <c r="ET40" s="24">
        <f t="shared" si="2"/>
        <v>0</v>
      </c>
    </row>
    <row r="41" spans="2:150" ht="15" hidden="1" customHeight="1">
      <c r="B41" s="65">
        <f t="shared" si="3"/>
        <v>36</v>
      </c>
      <c r="C41" s="61"/>
      <c r="D41" s="262"/>
      <c r="E41" s="263"/>
      <c r="F41" s="264"/>
      <c r="G41" s="262"/>
      <c r="H41" s="263"/>
      <c r="I41" s="264"/>
      <c r="J41" s="322"/>
      <c r="K41" s="263"/>
      <c r="L41" s="264"/>
      <c r="M41" s="322"/>
      <c r="N41" s="263"/>
      <c r="O41" s="264"/>
      <c r="P41" s="416"/>
      <c r="Q41" s="263"/>
      <c r="R41" s="264"/>
      <c r="S41" s="265"/>
      <c r="T41" s="263"/>
      <c r="U41" s="264"/>
      <c r="V41" s="425"/>
      <c r="W41" s="263"/>
      <c r="X41" s="264"/>
      <c r="Y41" s="262"/>
      <c r="Z41" s="264"/>
      <c r="AA41" s="381"/>
      <c r="AB41" s="265"/>
      <c r="AC41" s="266"/>
      <c r="AD41" s="264"/>
      <c r="AE41" s="361"/>
      <c r="AF41" s="266"/>
      <c r="AG41" s="264"/>
      <c r="AH41" s="262"/>
      <c r="AI41" s="267"/>
      <c r="AJ41" s="264"/>
      <c r="AK41" s="262"/>
      <c r="AL41" s="267"/>
      <c r="AM41" s="264"/>
      <c r="AN41" s="262"/>
      <c r="AO41" s="267"/>
      <c r="AP41" s="264"/>
      <c r="AQ41" s="262"/>
      <c r="AR41" s="267"/>
      <c r="AS41" s="264"/>
      <c r="AT41" s="388"/>
      <c r="AU41" s="268"/>
      <c r="AV41" s="265"/>
      <c r="AW41" s="266"/>
      <c r="AX41" s="264"/>
      <c r="AY41" s="265"/>
      <c r="AZ41" s="266"/>
      <c r="BA41" s="264"/>
      <c r="BB41" s="262"/>
      <c r="BC41" s="267"/>
      <c r="BD41" s="264"/>
      <c r="BE41" s="262"/>
      <c r="BF41" s="267"/>
      <c r="BG41" s="264"/>
      <c r="BH41" s="262"/>
      <c r="BI41" s="267"/>
      <c r="BJ41" s="264"/>
      <c r="BK41" s="388"/>
      <c r="BL41" s="268"/>
      <c r="BM41" s="262"/>
      <c r="BN41" s="267"/>
      <c r="BO41" s="264"/>
      <c r="BP41" s="266"/>
      <c r="BQ41" s="267"/>
      <c r="BR41" s="264"/>
      <c r="BS41" s="269"/>
      <c r="BT41" s="270"/>
      <c r="BU41" s="264"/>
      <c r="BV41" s="281"/>
      <c r="BW41" s="270"/>
      <c r="BX41" s="264"/>
      <c r="BY41" s="271"/>
      <c r="BZ41" s="270"/>
      <c r="CA41" s="264"/>
      <c r="CB41" s="265"/>
      <c r="CC41" s="270"/>
      <c r="CD41" s="264"/>
      <c r="CE41" s="265"/>
      <c r="CF41" s="267"/>
      <c r="CG41" s="264"/>
      <c r="CH41" s="318"/>
      <c r="CI41" s="270"/>
      <c r="CJ41" s="264"/>
      <c r="CK41" s="272"/>
      <c r="CL41" s="264"/>
      <c r="CM41" s="374"/>
      <c r="CN41" s="273"/>
      <c r="CO41" s="274"/>
      <c r="CP41" s="275">
        <f t="shared" si="1"/>
        <v>0</v>
      </c>
      <c r="CQ41" s="265"/>
      <c r="CR41" s="276"/>
      <c r="CS41" s="265"/>
      <c r="CT41" s="276"/>
      <c r="CU41" s="265"/>
      <c r="CV41" s="276"/>
      <c r="CW41" s="265"/>
      <c r="CX41" s="276"/>
      <c r="CY41" s="276"/>
      <c r="CZ41" s="276"/>
      <c r="DA41" s="276"/>
      <c r="DB41" s="276"/>
      <c r="DC41" s="276"/>
      <c r="DD41" s="276"/>
      <c r="DE41" s="276"/>
      <c r="DF41" s="276"/>
      <c r="DG41" s="265"/>
      <c r="DH41" s="276"/>
      <c r="DI41" s="265"/>
      <c r="DJ41" s="276"/>
      <c r="DK41" s="265"/>
      <c r="DL41" s="276"/>
      <c r="DM41" s="265"/>
      <c r="DN41" s="276"/>
      <c r="DO41" s="265"/>
      <c r="DP41" s="276"/>
      <c r="DQ41" s="264"/>
      <c r="DR41" s="273"/>
      <c r="DS41" s="334"/>
      <c r="DT41" s="273"/>
      <c r="DU41" s="334"/>
      <c r="DV41" s="584"/>
      <c r="DW41" s="334"/>
      <c r="DX41" s="277"/>
      <c r="DY41" s="264"/>
      <c r="DZ41" s="318"/>
      <c r="EA41" s="264"/>
      <c r="EB41" s="578"/>
      <c r="EC41" s="264"/>
      <c r="ED41" s="278"/>
      <c r="EE41" s="264"/>
      <c r="EF41" s="406"/>
      <c r="EG41" s="96"/>
      <c r="EH41" s="279"/>
      <c r="EI41" s="251">
        <f>SUMPRODUCT(D41:EH41,'Mahasamund R'!D41:EH41)</f>
        <v>0</v>
      </c>
      <c r="EJ41" s="3"/>
      <c r="EK41" s="3"/>
      <c r="ER41" s="64" t="s">
        <v>57</v>
      </c>
      <c r="ES41" s="61">
        <f t="shared" si="4"/>
        <v>0</v>
      </c>
      <c r="ET41" s="24">
        <f t="shared" si="2"/>
        <v>0</v>
      </c>
    </row>
    <row r="42" spans="2:150" ht="15" hidden="1" customHeight="1">
      <c r="B42" s="65">
        <f t="shared" si="3"/>
        <v>37</v>
      </c>
      <c r="C42" s="61"/>
      <c r="D42" s="262"/>
      <c r="E42" s="263"/>
      <c r="F42" s="264"/>
      <c r="G42" s="262"/>
      <c r="H42" s="263"/>
      <c r="I42" s="264"/>
      <c r="J42" s="322"/>
      <c r="K42" s="263"/>
      <c r="L42" s="264"/>
      <c r="M42" s="322"/>
      <c r="N42" s="263"/>
      <c r="O42" s="264"/>
      <c r="P42" s="416"/>
      <c r="Q42" s="263"/>
      <c r="R42" s="264"/>
      <c r="S42" s="265"/>
      <c r="T42" s="263"/>
      <c r="U42" s="264"/>
      <c r="V42" s="425"/>
      <c r="W42" s="263"/>
      <c r="X42" s="264"/>
      <c r="Y42" s="262"/>
      <c r="Z42" s="264"/>
      <c r="AA42" s="381"/>
      <c r="AB42" s="265"/>
      <c r="AC42" s="266"/>
      <c r="AD42" s="264"/>
      <c r="AE42" s="361"/>
      <c r="AF42" s="266"/>
      <c r="AG42" s="264"/>
      <c r="AH42" s="262"/>
      <c r="AI42" s="267"/>
      <c r="AJ42" s="264"/>
      <c r="AK42" s="262"/>
      <c r="AL42" s="267"/>
      <c r="AM42" s="264"/>
      <c r="AN42" s="262"/>
      <c r="AO42" s="267"/>
      <c r="AP42" s="264"/>
      <c r="AQ42" s="262"/>
      <c r="AR42" s="267"/>
      <c r="AS42" s="264"/>
      <c r="AT42" s="388"/>
      <c r="AU42" s="268"/>
      <c r="AV42" s="265"/>
      <c r="AW42" s="266"/>
      <c r="AX42" s="264"/>
      <c r="AY42" s="265"/>
      <c r="AZ42" s="266"/>
      <c r="BA42" s="264"/>
      <c r="BB42" s="262"/>
      <c r="BC42" s="267"/>
      <c r="BD42" s="264"/>
      <c r="BE42" s="262"/>
      <c r="BF42" s="267"/>
      <c r="BG42" s="264"/>
      <c r="BH42" s="262"/>
      <c r="BI42" s="267"/>
      <c r="BJ42" s="264"/>
      <c r="BK42" s="388"/>
      <c r="BL42" s="268"/>
      <c r="BM42" s="262"/>
      <c r="BN42" s="267"/>
      <c r="BO42" s="264"/>
      <c r="BP42" s="266"/>
      <c r="BQ42" s="267"/>
      <c r="BR42" s="264"/>
      <c r="BS42" s="269"/>
      <c r="BT42" s="270"/>
      <c r="BU42" s="264"/>
      <c r="BV42" s="281"/>
      <c r="BW42" s="270"/>
      <c r="BX42" s="264"/>
      <c r="BY42" s="271"/>
      <c r="BZ42" s="270"/>
      <c r="CA42" s="264"/>
      <c r="CB42" s="265"/>
      <c r="CC42" s="270"/>
      <c r="CD42" s="264"/>
      <c r="CE42" s="265"/>
      <c r="CF42" s="267"/>
      <c r="CG42" s="264"/>
      <c r="CH42" s="318"/>
      <c r="CI42" s="270"/>
      <c r="CJ42" s="264"/>
      <c r="CK42" s="272"/>
      <c r="CL42" s="264"/>
      <c r="CM42" s="374"/>
      <c r="CN42" s="273"/>
      <c r="CO42" s="274"/>
      <c r="CP42" s="275">
        <f t="shared" si="1"/>
        <v>0</v>
      </c>
      <c r="CQ42" s="265"/>
      <c r="CR42" s="276"/>
      <c r="CS42" s="265"/>
      <c r="CT42" s="276"/>
      <c r="CU42" s="265"/>
      <c r="CV42" s="276"/>
      <c r="CW42" s="265"/>
      <c r="CX42" s="276"/>
      <c r="CY42" s="276"/>
      <c r="CZ42" s="276"/>
      <c r="DA42" s="276"/>
      <c r="DB42" s="276"/>
      <c r="DC42" s="276"/>
      <c r="DD42" s="276"/>
      <c r="DE42" s="276"/>
      <c r="DF42" s="276"/>
      <c r="DG42" s="265"/>
      <c r="DH42" s="276"/>
      <c r="DI42" s="265"/>
      <c r="DJ42" s="276"/>
      <c r="DK42" s="265"/>
      <c r="DL42" s="276"/>
      <c r="DM42" s="265"/>
      <c r="DN42" s="276"/>
      <c r="DO42" s="265"/>
      <c r="DP42" s="276"/>
      <c r="DQ42" s="264"/>
      <c r="DR42" s="273"/>
      <c r="DS42" s="334"/>
      <c r="DT42" s="273"/>
      <c r="DU42" s="334"/>
      <c r="DV42" s="584"/>
      <c r="DW42" s="334"/>
      <c r="DX42" s="277"/>
      <c r="DY42" s="264"/>
      <c r="DZ42" s="318"/>
      <c r="EA42" s="264"/>
      <c r="EB42" s="578"/>
      <c r="EC42" s="264"/>
      <c r="ED42" s="278"/>
      <c r="EE42" s="264"/>
      <c r="EF42" s="406"/>
      <c r="EG42" s="96"/>
      <c r="EH42" s="279"/>
      <c r="EI42" s="251">
        <f>SUMPRODUCT(D42:EH42,'Mahasamund R'!D42:EH42)</f>
        <v>0</v>
      </c>
      <c r="EJ42" s="3"/>
      <c r="EK42" s="3"/>
      <c r="ER42" s="64" t="s">
        <v>58</v>
      </c>
      <c r="ES42" s="61">
        <f t="shared" si="4"/>
        <v>0</v>
      </c>
      <c r="ET42" s="24">
        <f t="shared" si="2"/>
        <v>0</v>
      </c>
    </row>
    <row r="43" spans="2:150" ht="15" hidden="1" customHeight="1">
      <c r="B43" s="65">
        <f t="shared" si="3"/>
        <v>38</v>
      </c>
      <c r="C43" s="61"/>
      <c r="D43" s="262"/>
      <c r="E43" s="263"/>
      <c r="F43" s="264"/>
      <c r="G43" s="262"/>
      <c r="H43" s="263"/>
      <c r="I43" s="264"/>
      <c r="J43" s="322"/>
      <c r="K43" s="263"/>
      <c r="L43" s="264"/>
      <c r="M43" s="322"/>
      <c r="N43" s="263"/>
      <c r="O43" s="264"/>
      <c r="P43" s="416"/>
      <c r="Q43" s="263"/>
      <c r="R43" s="264"/>
      <c r="S43" s="265"/>
      <c r="T43" s="263"/>
      <c r="U43" s="264"/>
      <c r="V43" s="425"/>
      <c r="W43" s="263"/>
      <c r="X43" s="264"/>
      <c r="Y43" s="262"/>
      <c r="Z43" s="264"/>
      <c r="AA43" s="381"/>
      <c r="AB43" s="265"/>
      <c r="AC43" s="266"/>
      <c r="AD43" s="264"/>
      <c r="AE43" s="361"/>
      <c r="AF43" s="266"/>
      <c r="AG43" s="264"/>
      <c r="AH43" s="262"/>
      <c r="AI43" s="267"/>
      <c r="AJ43" s="264"/>
      <c r="AK43" s="262"/>
      <c r="AL43" s="267"/>
      <c r="AM43" s="264"/>
      <c r="AN43" s="262"/>
      <c r="AO43" s="267"/>
      <c r="AP43" s="264"/>
      <c r="AQ43" s="262"/>
      <c r="AR43" s="267"/>
      <c r="AS43" s="264"/>
      <c r="AT43" s="388"/>
      <c r="AU43" s="268"/>
      <c r="AV43" s="265"/>
      <c r="AW43" s="266"/>
      <c r="AX43" s="264"/>
      <c r="AY43" s="265"/>
      <c r="AZ43" s="266"/>
      <c r="BA43" s="264"/>
      <c r="BB43" s="262"/>
      <c r="BC43" s="267"/>
      <c r="BD43" s="264"/>
      <c r="BE43" s="262"/>
      <c r="BF43" s="267"/>
      <c r="BG43" s="264"/>
      <c r="BH43" s="262"/>
      <c r="BI43" s="267"/>
      <c r="BJ43" s="264"/>
      <c r="BK43" s="388"/>
      <c r="BL43" s="268"/>
      <c r="BM43" s="262"/>
      <c r="BN43" s="267"/>
      <c r="BO43" s="264"/>
      <c r="BP43" s="266"/>
      <c r="BQ43" s="267"/>
      <c r="BR43" s="264"/>
      <c r="BS43" s="269"/>
      <c r="BT43" s="270"/>
      <c r="BU43" s="264"/>
      <c r="BV43" s="281"/>
      <c r="BW43" s="270"/>
      <c r="BX43" s="264"/>
      <c r="BY43" s="271"/>
      <c r="BZ43" s="270"/>
      <c r="CA43" s="264"/>
      <c r="CB43" s="265"/>
      <c r="CC43" s="270"/>
      <c r="CD43" s="264"/>
      <c r="CE43" s="265"/>
      <c r="CF43" s="267"/>
      <c r="CG43" s="264"/>
      <c r="CH43" s="318"/>
      <c r="CI43" s="270"/>
      <c r="CJ43" s="264"/>
      <c r="CK43" s="272"/>
      <c r="CL43" s="264"/>
      <c r="CM43" s="374"/>
      <c r="CN43" s="273"/>
      <c r="CO43" s="274"/>
      <c r="CP43" s="275">
        <f t="shared" si="1"/>
        <v>0</v>
      </c>
      <c r="CQ43" s="265"/>
      <c r="CR43" s="276"/>
      <c r="CS43" s="265"/>
      <c r="CT43" s="276"/>
      <c r="CU43" s="265"/>
      <c r="CV43" s="276"/>
      <c r="CW43" s="265"/>
      <c r="CX43" s="276"/>
      <c r="CY43" s="276"/>
      <c r="CZ43" s="276"/>
      <c r="DA43" s="276"/>
      <c r="DB43" s="276"/>
      <c r="DC43" s="276"/>
      <c r="DD43" s="276"/>
      <c r="DE43" s="276"/>
      <c r="DF43" s="276"/>
      <c r="DG43" s="265"/>
      <c r="DH43" s="276"/>
      <c r="DI43" s="265"/>
      <c r="DJ43" s="276"/>
      <c r="DK43" s="265"/>
      <c r="DL43" s="276"/>
      <c r="DM43" s="265"/>
      <c r="DN43" s="276"/>
      <c r="DO43" s="265"/>
      <c r="DP43" s="276"/>
      <c r="DQ43" s="264"/>
      <c r="DR43" s="273"/>
      <c r="DS43" s="334"/>
      <c r="DT43" s="273"/>
      <c r="DU43" s="334"/>
      <c r="DV43" s="584"/>
      <c r="DW43" s="334"/>
      <c r="DX43" s="277"/>
      <c r="DY43" s="264"/>
      <c r="DZ43" s="318"/>
      <c r="EA43" s="264"/>
      <c r="EB43" s="578"/>
      <c r="EC43" s="264"/>
      <c r="ED43" s="278"/>
      <c r="EE43" s="264"/>
      <c r="EF43" s="406"/>
      <c r="EG43" s="96"/>
      <c r="EH43" s="279"/>
      <c r="EI43" s="251">
        <f>SUMPRODUCT(D43:EH43,'Mahasamund R'!D43:EH43)</f>
        <v>0</v>
      </c>
      <c r="EJ43" s="3"/>
      <c r="EK43" s="3"/>
      <c r="ER43" s="64" t="s">
        <v>59</v>
      </c>
      <c r="ES43" s="61">
        <f t="shared" si="4"/>
        <v>0</v>
      </c>
      <c r="ET43" s="24">
        <f t="shared" si="2"/>
        <v>0</v>
      </c>
    </row>
    <row r="44" spans="2:150" ht="15" hidden="1" customHeight="1">
      <c r="B44" s="65">
        <f t="shared" si="3"/>
        <v>39</v>
      </c>
      <c r="C44" s="61"/>
      <c r="D44" s="262"/>
      <c r="E44" s="263"/>
      <c r="F44" s="264"/>
      <c r="G44" s="262"/>
      <c r="H44" s="263"/>
      <c r="I44" s="264"/>
      <c r="J44" s="322"/>
      <c r="K44" s="263"/>
      <c r="L44" s="264"/>
      <c r="M44" s="322"/>
      <c r="N44" s="263"/>
      <c r="O44" s="264"/>
      <c r="P44" s="416"/>
      <c r="Q44" s="263"/>
      <c r="R44" s="264"/>
      <c r="S44" s="265"/>
      <c r="T44" s="263"/>
      <c r="U44" s="264"/>
      <c r="V44" s="425"/>
      <c r="W44" s="263"/>
      <c r="X44" s="264"/>
      <c r="Y44" s="262"/>
      <c r="Z44" s="264"/>
      <c r="AA44" s="381"/>
      <c r="AB44" s="265"/>
      <c r="AC44" s="266"/>
      <c r="AD44" s="264"/>
      <c r="AE44" s="361"/>
      <c r="AF44" s="266"/>
      <c r="AG44" s="264"/>
      <c r="AH44" s="262"/>
      <c r="AI44" s="267"/>
      <c r="AJ44" s="264"/>
      <c r="AK44" s="262"/>
      <c r="AL44" s="267"/>
      <c r="AM44" s="264"/>
      <c r="AN44" s="262"/>
      <c r="AO44" s="267"/>
      <c r="AP44" s="264"/>
      <c r="AQ44" s="262"/>
      <c r="AR44" s="267"/>
      <c r="AS44" s="264"/>
      <c r="AT44" s="388"/>
      <c r="AU44" s="268"/>
      <c r="AV44" s="265"/>
      <c r="AW44" s="266"/>
      <c r="AX44" s="264"/>
      <c r="AY44" s="265"/>
      <c r="AZ44" s="266"/>
      <c r="BA44" s="264"/>
      <c r="BB44" s="262"/>
      <c r="BC44" s="267"/>
      <c r="BD44" s="264"/>
      <c r="BE44" s="262"/>
      <c r="BF44" s="267"/>
      <c r="BG44" s="264"/>
      <c r="BH44" s="262"/>
      <c r="BI44" s="267"/>
      <c r="BJ44" s="264"/>
      <c r="BK44" s="388"/>
      <c r="BL44" s="268"/>
      <c r="BM44" s="262"/>
      <c r="BN44" s="267"/>
      <c r="BO44" s="264"/>
      <c r="BP44" s="266"/>
      <c r="BQ44" s="267"/>
      <c r="BR44" s="264"/>
      <c r="BS44" s="269"/>
      <c r="BT44" s="270"/>
      <c r="BU44" s="264"/>
      <c r="BV44" s="281"/>
      <c r="BW44" s="270"/>
      <c r="BX44" s="264"/>
      <c r="BY44" s="271"/>
      <c r="BZ44" s="270"/>
      <c r="CA44" s="264"/>
      <c r="CB44" s="265"/>
      <c r="CC44" s="270"/>
      <c r="CD44" s="264"/>
      <c r="CE44" s="265"/>
      <c r="CF44" s="267"/>
      <c r="CG44" s="264"/>
      <c r="CH44" s="318"/>
      <c r="CI44" s="270"/>
      <c r="CJ44" s="264"/>
      <c r="CK44" s="272"/>
      <c r="CL44" s="264"/>
      <c r="CM44" s="374"/>
      <c r="CN44" s="273"/>
      <c r="CO44" s="274"/>
      <c r="CP44" s="275">
        <f t="shared" si="1"/>
        <v>0</v>
      </c>
      <c r="CQ44" s="265"/>
      <c r="CR44" s="276"/>
      <c r="CS44" s="265"/>
      <c r="CT44" s="276"/>
      <c r="CU44" s="265"/>
      <c r="CV44" s="276"/>
      <c r="CW44" s="265"/>
      <c r="CX44" s="276"/>
      <c r="CY44" s="276"/>
      <c r="CZ44" s="276"/>
      <c r="DA44" s="276"/>
      <c r="DB44" s="276"/>
      <c r="DC44" s="276"/>
      <c r="DD44" s="276"/>
      <c r="DE44" s="276"/>
      <c r="DF44" s="276"/>
      <c r="DG44" s="265"/>
      <c r="DH44" s="276"/>
      <c r="DI44" s="265"/>
      <c r="DJ44" s="276"/>
      <c r="DK44" s="265"/>
      <c r="DL44" s="276"/>
      <c r="DM44" s="265"/>
      <c r="DN44" s="276"/>
      <c r="DO44" s="265"/>
      <c r="DP44" s="276"/>
      <c r="DQ44" s="264"/>
      <c r="DR44" s="273"/>
      <c r="DS44" s="334"/>
      <c r="DT44" s="273"/>
      <c r="DU44" s="334"/>
      <c r="DV44" s="584"/>
      <c r="DW44" s="334"/>
      <c r="DX44" s="277"/>
      <c r="DY44" s="264"/>
      <c r="DZ44" s="318"/>
      <c r="EA44" s="264"/>
      <c r="EB44" s="578"/>
      <c r="EC44" s="264"/>
      <c r="ED44" s="278"/>
      <c r="EE44" s="264"/>
      <c r="EF44" s="406"/>
      <c r="EG44" s="96"/>
      <c r="EH44" s="279"/>
      <c r="EI44" s="251">
        <f>SUMPRODUCT(D44:EH44,'Mahasamund R'!D44:EH44)</f>
        <v>0</v>
      </c>
      <c r="EJ44" s="3"/>
      <c r="EK44" s="3"/>
      <c r="ER44" s="64" t="s">
        <v>60</v>
      </c>
      <c r="ES44" s="61">
        <f t="shared" si="4"/>
        <v>0</v>
      </c>
      <c r="ET44" s="24">
        <f t="shared" si="2"/>
        <v>0</v>
      </c>
    </row>
    <row r="45" spans="2:150" ht="15" hidden="1" customHeight="1">
      <c r="B45" s="65">
        <f t="shared" si="3"/>
        <v>40</v>
      </c>
      <c r="C45" s="61"/>
      <c r="D45" s="262"/>
      <c r="E45" s="263"/>
      <c r="F45" s="264"/>
      <c r="G45" s="262"/>
      <c r="H45" s="263"/>
      <c r="I45" s="264"/>
      <c r="J45" s="322"/>
      <c r="K45" s="263"/>
      <c r="L45" s="264"/>
      <c r="M45" s="322"/>
      <c r="N45" s="263"/>
      <c r="O45" s="264"/>
      <c r="P45" s="416"/>
      <c r="Q45" s="263"/>
      <c r="R45" s="264"/>
      <c r="S45" s="265"/>
      <c r="T45" s="263"/>
      <c r="U45" s="264"/>
      <c r="V45" s="425"/>
      <c r="W45" s="263"/>
      <c r="X45" s="264"/>
      <c r="Y45" s="262"/>
      <c r="Z45" s="264"/>
      <c r="AA45" s="381"/>
      <c r="AB45" s="265"/>
      <c r="AC45" s="266"/>
      <c r="AD45" s="264"/>
      <c r="AE45" s="361"/>
      <c r="AF45" s="266"/>
      <c r="AG45" s="264"/>
      <c r="AH45" s="262"/>
      <c r="AI45" s="267"/>
      <c r="AJ45" s="264"/>
      <c r="AK45" s="262"/>
      <c r="AL45" s="267"/>
      <c r="AM45" s="264"/>
      <c r="AN45" s="262"/>
      <c r="AO45" s="267"/>
      <c r="AP45" s="264"/>
      <c r="AQ45" s="262"/>
      <c r="AR45" s="267"/>
      <c r="AS45" s="264"/>
      <c r="AT45" s="388"/>
      <c r="AU45" s="268"/>
      <c r="AV45" s="265"/>
      <c r="AW45" s="266"/>
      <c r="AX45" s="264"/>
      <c r="AY45" s="265"/>
      <c r="AZ45" s="266"/>
      <c r="BA45" s="264"/>
      <c r="BB45" s="262"/>
      <c r="BC45" s="267"/>
      <c r="BD45" s="264"/>
      <c r="BE45" s="262"/>
      <c r="BF45" s="267"/>
      <c r="BG45" s="264"/>
      <c r="BH45" s="262"/>
      <c r="BI45" s="267"/>
      <c r="BJ45" s="264"/>
      <c r="BK45" s="388"/>
      <c r="BL45" s="268"/>
      <c r="BM45" s="262"/>
      <c r="BN45" s="267"/>
      <c r="BO45" s="264"/>
      <c r="BP45" s="266"/>
      <c r="BQ45" s="267"/>
      <c r="BR45" s="264"/>
      <c r="BS45" s="269"/>
      <c r="BT45" s="270"/>
      <c r="BU45" s="264"/>
      <c r="BV45" s="281"/>
      <c r="BW45" s="270"/>
      <c r="BX45" s="264"/>
      <c r="BY45" s="271"/>
      <c r="BZ45" s="270"/>
      <c r="CA45" s="264"/>
      <c r="CB45" s="265"/>
      <c r="CC45" s="270"/>
      <c r="CD45" s="264"/>
      <c r="CE45" s="265"/>
      <c r="CF45" s="267"/>
      <c r="CG45" s="264"/>
      <c r="CH45" s="318"/>
      <c r="CI45" s="270"/>
      <c r="CJ45" s="264"/>
      <c r="CK45" s="272"/>
      <c r="CL45" s="264"/>
      <c r="CM45" s="374"/>
      <c r="CN45" s="273"/>
      <c r="CO45" s="274"/>
      <c r="CP45" s="275">
        <f t="shared" si="1"/>
        <v>0</v>
      </c>
      <c r="CQ45" s="265"/>
      <c r="CR45" s="276"/>
      <c r="CS45" s="265"/>
      <c r="CT45" s="276"/>
      <c r="CU45" s="265"/>
      <c r="CV45" s="276"/>
      <c r="CW45" s="265"/>
      <c r="CX45" s="276"/>
      <c r="CY45" s="276"/>
      <c r="CZ45" s="276"/>
      <c r="DA45" s="276"/>
      <c r="DB45" s="276"/>
      <c r="DC45" s="276"/>
      <c r="DD45" s="276"/>
      <c r="DE45" s="276"/>
      <c r="DF45" s="276"/>
      <c r="DG45" s="265"/>
      <c r="DH45" s="276"/>
      <c r="DI45" s="265"/>
      <c r="DJ45" s="276"/>
      <c r="DK45" s="265"/>
      <c r="DL45" s="276"/>
      <c r="DM45" s="265"/>
      <c r="DN45" s="276"/>
      <c r="DO45" s="265"/>
      <c r="DP45" s="276"/>
      <c r="DQ45" s="264"/>
      <c r="DR45" s="273"/>
      <c r="DS45" s="334"/>
      <c r="DT45" s="273"/>
      <c r="DU45" s="334"/>
      <c r="DV45" s="584"/>
      <c r="DW45" s="334"/>
      <c r="DX45" s="277"/>
      <c r="DY45" s="264"/>
      <c r="DZ45" s="318"/>
      <c r="EA45" s="264"/>
      <c r="EB45" s="578"/>
      <c r="EC45" s="264"/>
      <c r="ED45" s="278"/>
      <c r="EE45" s="264"/>
      <c r="EF45" s="406"/>
      <c r="EG45" s="96"/>
      <c r="EH45" s="279"/>
      <c r="EI45" s="251">
        <f>SUMPRODUCT(D45:EH45,'Mahasamund R'!D45:EH45)</f>
        <v>0</v>
      </c>
      <c r="EJ45" s="3"/>
      <c r="EK45" s="3"/>
      <c r="ER45" s="64" t="s">
        <v>61</v>
      </c>
      <c r="ES45" s="61">
        <f t="shared" si="4"/>
        <v>0</v>
      </c>
      <c r="ET45" s="24">
        <f t="shared" si="2"/>
        <v>0</v>
      </c>
    </row>
    <row r="46" spans="2:150" ht="15" hidden="1" customHeight="1">
      <c r="B46" s="65">
        <f t="shared" si="3"/>
        <v>41</v>
      </c>
      <c r="C46" s="61"/>
      <c r="D46" s="262"/>
      <c r="E46" s="263"/>
      <c r="F46" s="264"/>
      <c r="G46" s="262"/>
      <c r="H46" s="263"/>
      <c r="I46" s="264"/>
      <c r="J46" s="322"/>
      <c r="K46" s="263"/>
      <c r="L46" s="264"/>
      <c r="M46" s="322"/>
      <c r="N46" s="263"/>
      <c r="O46" s="264"/>
      <c r="P46" s="416"/>
      <c r="Q46" s="263"/>
      <c r="R46" s="264"/>
      <c r="S46" s="265"/>
      <c r="T46" s="263"/>
      <c r="U46" s="264"/>
      <c r="V46" s="425"/>
      <c r="W46" s="263"/>
      <c r="X46" s="264"/>
      <c r="Y46" s="262"/>
      <c r="Z46" s="264"/>
      <c r="AA46" s="381"/>
      <c r="AB46" s="265"/>
      <c r="AC46" s="266"/>
      <c r="AD46" s="264"/>
      <c r="AE46" s="361"/>
      <c r="AF46" s="266"/>
      <c r="AG46" s="264"/>
      <c r="AH46" s="262"/>
      <c r="AI46" s="267"/>
      <c r="AJ46" s="264"/>
      <c r="AK46" s="262"/>
      <c r="AL46" s="267"/>
      <c r="AM46" s="264"/>
      <c r="AN46" s="262"/>
      <c r="AO46" s="267"/>
      <c r="AP46" s="264"/>
      <c r="AQ46" s="262"/>
      <c r="AR46" s="267"/>
      <c r="AS46" s="264"/>
      <c r="AT46" s="388"/>
      <c r="AU46" s="268"/>
      <c r="AV46" s="265"/>
      <c r="AW46" s="266"/>
      <c r="AX46" s="264"/>
      <c r="AY46" s="265"/>
      <c r="AZ46" s="266"/>
      <c r="BA46" s="264"/>
      <c r="BB46" s="262"/>
      <c r="BC46" s="267"/>
      <c r="BD46" s="264"/>
      <c r="BE46" s="262"/>
      <c r="BF46" s="267"/>
      <c r="BG46" s="264"/>
      <c r="BH46" s="262"/>
      <c r="BI46" s="267"/>
      <c r="BJ46" s="264"/>
      <c r="BK46" s="388"/>
      <c r="BL46" s="268"/>
      <c r="BM46" s="262"/>
      <c r="BN46" s="267"/>
      <c r="BO46" s="264"/>
      <c r="BP46" s="266"/>
      <c r="BQ46" s="267"/>
      <c r="BR46" s="264"/>
      <c r="BS46" s="269"/>
      <c r="BT46" s="270"/>
      <c r="BU46" s="264"/>
      <c r="BV46" s="281"/>
      <c r="BW46" s="270"/>
      <c r="BX46" s="264"/>
      <c r="BY46" s="271"/>
      <c r="BZ46" s="270"/>
      <c r="CA46" s="264"/>
      <c r="CB46" s="265"/>
      <c r="CC46" s="270"/>
      <c r="CD46" s="264"/>
      <c r="CE46" s="265"/>
      <c r="CF46" s="267"/>
      <c r="CG46" s="264"/>
      <c r="CH46" s="318"/>
      <c r="CI46" s="270"/>
      <c r="CJ46" s="264"/>
      <c r="CK46" s="272"/>
      <c r="CL46" s="264"/>
      <c r="CM46" s="374"/>
      <c r="CN46" s="273"/>
      <c r="CO46" s="274"/>
      <c r="CP46" s="275">
        <f t="shared" si="1"/>
        <v>0</v>
      </c>
      <c r="CQ46" s="265"/>
      <c r="CR46" s="276"/>
      <c r="CS46" s="265"/>
      <c r="CT46" s="276"/>
      <c r="CU46" s="265"/>
      <c r="CV46" s="276"/>
      <c r="CW46" s="265"/>
      <c r="CX46" s="276"/>
      <c r="CY46" s="276"/>
      <c r="CZ46" s="276"/>
      <c r="DA46" s="276"/>
      <c r="DB46" s="276"/>
      <c r="DC46" s="276"/>
      <c r="DD46" s="276"/>
      <c r="DE46" s="276"/>
      <c r="DF46" s="276"/>
      <c r="DG46" s="265"/>
      <c r="DH46" s="276"/>
      <c r="DI46" s="265"/>
      <c r="DJ46" s="276"/>
      <c r="DK46" s="265"/>
      <c r="DL46" s="276"/>
      <c r="DM46" s="265"/>
      <c r="DN46" s="276"/>
      <c r="DO46" s="265"/>
      <c r="DP46" s="276"/>
      <c r="DQ46" s="264"/>
      <c r="DR46" s="273"/>
      <c r="DS46" s="334"/>
      <c r="DT46" s="273"/>
      <c r="DU46" s="334"/>
      <c r="DV46" s="584"/>
      <c r="DW46" s="334"/>
      <c r="DX46" s="277"/>
      <c r="DY46" s="264"/>
      <c r="DZ46" s="318"/>
      <c r="EA46" s="264"/>
      <c r="EB46" s="578"/>
      <c r="EC46" s="264"/>
      <c r="ED46" s="278"/>
      <c r="EE46" s="264"/>
      <c r="EF46" s="406"/>
      <c r="EG46" s="96"/>
      <c r="EH46" s="279"/>
      <c r="EI46" s="251">
        <f>SUMPRODUCT(D46:EH46,'Mahasamund R'!D46:EH46)</f>
        <v>0</v>
      </c>
      <c r="EJ46" s="3"/>
      <c r="EK46" s="3"/>
      <c r="ER46" s="64" t="s">
        <v>62</v>
      </c>
      <c r="ES46" s="61">
        <f t="shared" si="4"/>
        <v>0</v>
      </c>
      <c r="ET46" s="24">
        <f t="shared" si="2"/>
        <v>0</v>
      </c>
    </row>
    <row r="47" spans="2:150" ht="15" hidden="1" customHeight="1">
      <c r="B47" s="65">
        <f t="shared" si="3"/>
        <v>42</v>
      </c>
      <c r="C47" s="61"/>
      <c r="D47" s="262"/>
      <c r="E47" s="263"/>
      <c r="F47" s="264"/>
      <c r="G47" s="262"/>
      <c r="H47" s="263"/>
      <c r="I47" s="264"/>
      <c r="J47" s="322"/>
      <c r="K47" s="263"/>
      <c r="L47" s="264"/>
      <c r="M47" s="322"/>
      <c r="N47" s="263"/>
      <c r="O47" s="264"/>
      <c r="P47" s="416"/>
      <c r="Q47" s="263"/>
      <c r="R47" s="264"/>
      <c r="S47" s="265"/>
      <c r="T47" s="263"/>
      <c r="U47" s="264"/>
      <c r="V47" s="425"/>
      <c r="W47" s="263"/>
      <c r="X47" s="264"/>
      <c r="Y47" s="262"/>
      <c r="Z47" s="264"/>
      <c r="AA47" s="381"/>
      <c r="AB47" s="265"/>
      <c r="AC47" s="266"/>
      <c r="AD47" s="264"/>
      <c r="AE47" s="361"/>
      <c r="AF47" s="266"/>
      <c r="AG47" s="264"/>
      <c r="AH47" s="262"/>
      <c r="AI47" s="267"/>
      <c r="AJ47" s="264"/>
      <c r="AK47" s="262"/>
      <c r="AL47" s="267"/>
      <c r="AM47" s="264"/>
      <c r="AN47" s="262"/>
      <c r="AO47" s="267"/>
      <c r="AP47" s="264"/>
      <c r="AQ47" s="262"/>
      <c r="AR47" s="267"/>
      <c r="AS47" s="264"/>
      <c r="AT47" s="388"/>
      <c r="AU47" s="268"/>
      <c r="AV47" s="265"/>
      <c r="AW47" s="266"/>
      <c r="AX47" s="264"/>
      <c r="AY47" s="265"/>
      <c r="AZ47" s="266"/>
      <c r="BA47" s="264"/>
      <c r="BB47" s="262"/>
      <c r="BC47" s="267"/>
      <c r="BD47" s="264"/>
      <c r="BE47" s="262"/>
      <c r="BF47" s="267"/>
      <c r="BG47" s="264"/>
      <c r="BH47" s="262"/>
      <c r="BI47" s="267"/>
      <c r="BJ47" s="264"/>
      <c r="BK47" s="388"/>
      <c r="BL47" s="268"/>
      <c r="BM47" s="262"/>
      <c r="BN47" s="267"/>
      <c r="BO47" s="264"/>
      <c r="BP47" s="266"/>
      <c r="BQ47" s="267"/>
      <c r="BR47" s="264"/>
      <c r="BS47" s="269"/>
      <c r="BT47" s="270"/>
      <c r="BU47" s="264"/>
      <c r="BV47" s="281"/>
      <c r="BW47" s="270"/>
      <c r="BX47" s="264"/>
      <c r="BY47" s="271"/>
      <c r="BZ47" s="270"/>
      <c r="CA47" s="264"/>
      <c r="CB47" s="265"/>
      <c r="CC47" s="270"/>
      <c r="CD47" s="264"/>
      <c r="CE47" s="265"/>
      <c r="CF47" s="267"/>
      <c r="CG47" s="264"/>
      <c r="CH47" s="318"/>
      <c r="CI47" s="270"/>
      <c r="CJ47" s="264"/>
      <c r="CK47" s="272"/>
      <c r="CL47" s="264"/>
      <c r="CM47" s="374"/>
      <c r="CN47" s="273"/>
      <c r="CO47" s="274"/>
      <c r="CP47" s="275">
        <f t="shared" si="1"/>
        <v>0</v>
      </c>
      <c r="CQ47" s="265"/>
      <c r="CR47" s="276"/>
      <c r="CS47" s="265"/>
      <c r="CT47" s="276"/>
      <c r="CU47" s="265"/>
      <c r="CV47" s="276"/>
      <c r="CW47" s="265"/>
      <c r="CX47" s="276"/>
      <c r="CY47" s="276"/>
      <c r="CZ47" s="276"/>
      <c r="DA47" s="276"/>
      <c r="DB47" s="276"/>
      <c r="DC47" s="276"/>
      <c r="DD47" s="276"/>
      <c r="DE47" s="276"/>
      <c r="DF47" s="276"/>
      <c r="DG47" s="265"/>
      <c r="DH47" s="276"/>
      <c r="DI47" s="265"/>
      <c r="DJ47" s="276"/>
      <c r="DK47" s="265"/>
      <c r="DL47" s="276"/>
      <c r="DM47" s="265"/>
      <c r="DN47" s="276"/>
      <c r="DO47" s="265"/>
      <c r="DP47" s="276"/>
      <c r="DQ47" s="264"/>
      <c r="DR47" s="273"/>
      <c r="DS47" s="334"/>
      <c r="DT47" s="273"/>
      <c r="DU47" s="334"/>
      <c r="DV47" s="584"/>
      <c r="DW47" s="334"/>
      <c r="DX47" s="277"/>
      <c r="DY47" s="264"/>
      <c r="DZ47" s="318"/>
      <c r="EA47" s="264"/>
      <c r="EB47" s="578"/>
      <c r="EC47" s="264"/>
      <c r="ED47" s="278"/>
      <c r="EE47" s="264"/>
      <c r="EF47" s="406"/>
      <c r="EG47" s="96"/>
      <c r="EH47" s="279"/>
      <c r="EI47" s="251">
        <f>SUMPRODUCT(D47:EH47,'Mahasamund R'!D47:EH47)</f>
        <v>0</v>
      </c>
      <c r="EJ47" s="3"/>
      <c r="EK47" s="3"/>
      <c r="ER47" s="64" t="s">
        <v>63</v>
      </c>
      <c r="ES47" s="61">
        <f t="shared" si="4"/>
        <v>0</v>
      </c>
      <c r="ET47" s="24">
        <f t="shared" si="2"/>
        <v>0</v>
      </c>
    </row>
    <row r="48" spans="2:150" ht="15" hidden="1" customHeight="1">
      <c r="B48" s="65">
        <f>B47+1</f>
        <v>43</v>
      </c>
      <c r="C48" s="61"/>
      <c r="D48" s="262"/>
      <c r="E48" s="263"/>
      <c r="F48" s="264"/>
      <c r="G48" s="262"/>
      <c r="H48" s="263"/>
      <c r="I48" s="264"/>
      <c r="J48" s="322"/>
      <c r="K48" s="263"/>
      <c r="L48" s="264"/>
      <c r="M48" s="322"/>
      <c r="N48" s="263"/>
      <c r="O48" s="264"/>
      <c r="P48" s="416"/>
      <c r="Q48" s="263"/>
      <c r="R48" s="264"/>
      <c r="S48" s="265"/>
      <c r="T48" s="263"/>
      <c r="U48" s="264"/>
      <c r="V48" s="425"/>
      <c r="W48" s="263"/>
      <c r="X48" s="264"/>
      <c r="Y48" s="262"/>
      <c r="Z48" s="264"/>
      <c r="AA48" s="381"/>
      <c r="AB48" s="265"/>
      <c r="AC48" s="266"/>
      <c r="AD48" s="264"/>
      <c r="AE48" s="361"/>
      <c r="AF48" s="266"/>
      <c r="AG48" s="264"/>
      <c r="AH48" s="262"/>
      <c r="AI48" s="267"/>
      <c r="AJ48" s="264"/>
      <c r="AK48" s="262"/>
      <c r="AL48" s="267"/>
      <c r="AM48" s="264"/>
      <c r="AN48" s="262"/>
      <c r="AO48" s="267"/>
      <c r="AP48" s="264"/>
      <c r="AQ48" s="262"/>
      <c r="AR48" s="267"/>
      <c r="AS48" s="264"/>
      <c r="AT48" s="388"/>
      <c r="AU48" s="268"/>
      <c r="AV48" s="265"/>
      <c r="AW48" s="266"/>
      <c r="AX48" s="264"/>
      <c r="AY48" s="265"/>
      <c r="AZ48" s="266"/>
      <c r="BA48" s="264"/>
      <c r="BB48" s="262"/>
      <c r="BC48" s="267"/>
      <c r="BD48" s="264"/>
      <c r="BE48" s="262"/>
      <c r="BF48" s="267"/>
      <c r="BG48" s="264"/>
      <c r="BH48" s="262"/>
      <c r="BI48" s="267"/>
      <c r="BJ48" s="264"/>
      <c r="BK48" s="388"/>
      <c r="BL48" s="268"/>
      <c r="BM48" s="262"/>
      <c r="BN48" s="267"/>
      <c r="BO48" s="264"/>
      <c r="BP48" s="266"/>
      <c r="BQ48" s="267"/>
      <c r="BR48" s="264"/>
      <c r="BS48" s="269"/>
      <c r="BT48" s="270"/>
      <c r="BU48" s="264"/>
      <c r="BV48" s="281"/>
      <c r="BW48" s="270"/>
      <c r="BX48" s="264"/>
      <c r="BY48" s="271"/>
      <c r="BZ48" s="270"/>
      <c r="CA48" s="264"/>
      <c r="CB48" s="265"/>
      <c r="CC48" s="270"/>
      <c r="CD48" s="264"/>
      <c r="CE48" s="265"/>
      <c r="CF48" s="267"/>
      <c r="CG48" s="264"/>
      <c r="CH48" s="318"/>
      <c r="CI48" s="270"/>
      <c r="CJ48" s="264"/>
      <c r="CK48" s="272"/>
      <c r="CL48" s="264"/>
      <c r="CM48" s="374"/>
      <c r="CN48" s="273"/>
      <c r="CO48" s="274"/>
      <c r="CP48" s="275">
        <f t="shared" si="1"/>
        <v>0</v>
      </c>
      <c r="CQ48" s="265"/>
      <c r="CR48" s="276"/>
      <c r="CS48" s="265"/>
      <c r="CT48" s="276"/>
      <c r="CU48" s="265"/>
      <c r="CV48" s="276"/>
      <c r="CW48" s="265"/>
      <c r="CX48" s="276"/>
      <c r="CY48" s="276"/>
      <c r="CZ48" s="276"/>
      <c r="DA48" s="276"/>
      <c r="DB48" s="276"/>
      <c r="DC48" s="276"/>
      <c r="DD48" s="276"/>
      <c r="DE48" s="276"/>
      <c r="DF48" s="276"/>
      <c r="DG48" s="265"/>
      <c r="DH48" s="276"/>
      <c r="DI48" s="265"/>
      <c r="DJ48" s="276"/>
      <c r="DK48" s="265"/>
      <c r="DL48" s="276"/>
      <c r="DM48" s="265"/>
      <c r="DN48" s="276"/>
      <c r="DO48" s="265"/>
      <c r="DP48" s="276"/>
      <c r="DQ48" s="264"/>
      <c r="DR48" s="273"/>
      <c r="DS48" s="334"/>
      <c r="DT48" s="273"/>
      <c r="DU48" s="334"/>
      <c r="DV48" s="584"/>
      <c r="DW48" s="334"/>
      <c r="DX48" s="277"/>
      <c r="DY48" s="264"/>
      <c r="DZ48" s="318"/>
      <c r="EA48" s="264"/>
      <c r="EB48" s="578"/>
      <c r="EC48" s="264"/>
      <c r="ED48" s="278"/>
      <c r="EE48" s="264"/>
      <c r="EF48" s="406"/>
      <c r="EG48" s="96"/>
      <c r="EH48" s="279"/>
      <c r="EI48" s="251">
        <f>SUMPRODUCT(D48:EH48,'Mahasamund R'!D48:EH48)</f>
        <v>0</v>
      </c>
      <c r="EJ48" s="3"/>
      <c r="EK48" s="3"/>
      <c r="ER48" s="64" t="s">
        <v>64</v>
      </c>
      <c r="ES48" s="61">
        <f t="shared" si="4"/>
        <v>0</v>
      </c>
      <c r="ET48" s="24">
        <f t="shared" si="2"/>
        <v>0</v>
      </c>
    </row>
    <row r="49" spans="2:150" ht="15" hidden="1" customHeight="1">
      <c r="B49" s="65">
        <f t="shared" si="3"/>
        <v>44</v>
      </c>
      <c r="C49" s="61"/>
      <c r="D49" s="262"/>
      <c r="E49" s="263"/>
      <c r="F49" s="264"/>
      <c r="G49" s="262"/>
      <c r="H49" s="263"/>
      <c r="I49" s="264"/>
      <c r="J49" s="322"/>
      <c r="K49" s="263"/>
      <c r="L49" s="264"/>
      <c r="M49" s="322"/>
      <c r="N49" s="263"/>
      <c r="O49" s="264"/>
      <c r="P49" s="416"/>
      <c r="Q49" s="263"/>
      <c r="R49" s="264"/>
      <c r="S49" s="265"/>
      <c r="T49" s="263"/>
      <c r="U49" s="264"/>
      <c r="V49" s="425"/>
      <c r="W49" s="263"/>
      <c r="X49" s="264"/>
      <c r="Y49" s="262"/>
      <c r="Z49" s="264"/>
      <c r="AA49" s="381"/>
      <c r="AB49" s="265"/>
      <c r="AC49" s="266"/>
      <c r="AD49" s="264"/>
      <c r="AE49" s="361"/>
      <c r="AF49" s="266"/>
      <c r="AG49" s="264"/>
      <c r="AH49" s="262"/>
      <c r="AI49" s="267"/>
      <c r="AJ49" s="264"/>
      <c r="AK49" s="262"/>
      <c r="AL49" s="267"/>
      <c r="AM49" s="264"/>
      <c r="AN49" s="262"/>
      <c r="AO49" s="267"/>
      <c r="AP49" s="264"/>
      <c r="AQ49" s="262"/>
      <c r="AR49" s="267"/>
      <c r="AS49" s="264"/>
      <c r="AT49" s="388"/>
      <c r="AU49" s="268"/>
      <c r="AV49" s="265"/>
      <c r="AW49" s="266"/>
      <c r="AX49" s="264"/>
      <c r="AY49" s="265"/>
      <c r="AZ49" s="266"/>
      <c r="BA49" s="264"/>
      <c r="BB49" s="262"/>
      <c r="BC49" s="267"/>
      <c r="BD49" s="264"/>
      <c r="BE49" s="262"/>
      <c r="BF49" s="267"/>
      <c r="BG49" s="264"/>
      <c r="BH49" s="262"/>
      <c r="BI49" s="267"/>
      <c r="BJ49" s="264"/>
      <c r="BK49" s="388"/>
      <c r="BL49" s="268"/>
      <c r="BM49" s="262"/>
      <c r="BN49" s="267"/>
      <c r="BO49" s="264"/>
      <c r="BP49" s="266"/>
      <c r="BQ49" s="267"/>
      <c r="BR49" s="264"/>
      <c r="BS49" s="269"/>
      <c r="BT49" s="270"/>
      <c r="BU49" s="264"/>
      <c r="BV49" s="281"/>
      <c r="BW49" s="270"/>
      <c r="BX49" s="264"/>
      <c r="BY49" s="271"/>
      <c r="BZ49" s="270"/>
      <c r="CA49" s="264"/>
      <c r="CB49" s="265"/>
      <c r="CC49" s="270"/>
      <c r="CD49" s="264"/>
      <c r="CE49" s="265"/>
      <c r="CF49" s="267"/>
      <c r="CG49" s="264"/>
      <c r="CH49" s="318"/>
      <c r="CI49" s="270"/>
      <c r="CJ49" s="264"/>
      <c r="CK49" s="272"/>
      <c r="CL49" s="264"/>
      <c r="CM49" s="374"/>
      <c r="CN49" s="273"/>
      <c r="CO49" s="274"/>
      <c r="CP49" s="275">
        <f t="shared" si="1"/>
        <v>0</v>
      </c>
      <c r="CQ49" s="265"/>
      <c r="CR49" s="276"/>
      <c r="CS49" s="265"/>
      <c r="CT49" s="276"/>
      <c r="CU49" s="265"/>
      <c r="CV49" s="276"/>
      <c r="CW49" s="265"/>
      <c r="CX49" s="276"/>
      <c r="CY49" s="276"/>
      <c r="CZ49" s="276"/>
      <c r="DA49" s="276"/>
      <c r="DB49" s="276"/>
      <c r="DC49" s="276"/>
      <c r="DD49" s="276"/>
      <c r="DE49" s="276"/>
      <c r="DF49" s="276"/>
      <c r="DG49" s="265"/>
      <c r="DH49" s="276"/>
      <c r="DI49" s="265"/>
      <c r="DJ49" s="276"/>
      <c r="DK49" s="265"/>
      <c r="DL49" s="276"/>
      <c r="DM49" s="265"/>
      <c r="DN49" s="276"/>
      <c r="DO49" s="265"/>
      <c r="DP49" s="276"/>
      <c r="DQ49" s="264"/>
      <c r="DR49" s="273"/>
      <c r="DS49" s="334"/>
      <c r="DT49" s="273"/>
      <c r="DU49" s="334"/>
      <c r="DV49" s="584"/>
      <c r="DW49" s="334"/>
      <c r="DX49" s="277"/>
      <c r="DY49" s="264"/>
      <c r="DZ49" s="318"/>
      <c r="EA49" s="264"/>
      <c r="EB49" s="578"/>
      <c r="EC49" s="264"/>
      <c r="ED49" s="278"/>
      <c r="EE49" s="264"/>
      <c r="EF49" s="406"/>
      <c r="EG49" s="96"/>
      <c r="EH49" s="279"/>
      <c r="EI49" s="251">
        <f>SUMPRODUCT(D49:EH49,'Mahasamund R'!D49:EH49)</f>
        <v>0</v>
      </c>
      <c r="EJ49" s="3"/>
      <c r="EK49" s="3"/>
      <c r="ER49" s="64" t="s">
        <v>65</v>
      </c>
      <c r="ES49" s="61">
        <f t="shared" si="4"/>
        <v>0</v>
      </c>
      <c r="ET49" s="24">
        <f t="shared" si="2"/>
        <v>0</v>
      </c>
    </row>
    <row r="50" spans="2:150" ht="15" hidden="1" customHeight="1">
      <c r="B50" s="65">
        <f t="shared" si="3"/>
        <v>45</v>
      </c>
      <c r="C50" s="61"/>
      <c r="D50" s="262"/>
      <c r="E50" s="263"/>
      <c r="F50" s="264"/>
      <c r="G50" s="262"/>
      <c r="H50" s="263"/>
      <c r="I50" s="264"/>
      <c r="J50" s="322"/>
      <c r="K50" s="263"/>
      <c r="L50" s="264"/>
      <c r="M50" s="322"/>
      <c r="N50" s="263"/>
      <c r="O50" s="264"/>
      <c r="P50" s="416"/>
      <c r="Q50" s="263"/>
      <c r="R50" s="264"/>
      <c r="S50" s="265"/>
      <c r="T50" s="263"/>
      <c r="U50" s="264"/>
      <c r="V50" s="425"/>
      <c r="W50" s="263"/>
      <c r="X50" s="264"/>
      <c r="Y50" s="262"/>
      <c r="Z50" s="264"/>
      <c r="AA50" s="381"/>
      <c r="AB50" s="265"/>
      <c r="AC50" s="266"/>
      <c r="AD50" s="264"/>
      <c r="AE50" s="361"/>
      <c r="AF50" s="266"/>
      <c r="AG50" s="264"/>
      <c r="AH50" s="262"/>
      <c r="AI50" s="267"/>
      <c r="AJ50" s="264"/>
      <c r="AK50" s="262"/>
      <c r="AL50" s="267"/>
      <c r="AM50" s="264"/>
      <c r="AN50" s="262"/>
      <c r="AO50" s="267"/>
      <c r="AP50" s="264"/>
      <c r="AQ50" s="262"/>
      <c r="AR50" s="267"/>
      <c r="AS50" s="264"/>
      <c r="AT50" s="388"/>
      <c r="AU50" s="268"/>
      <c r="AV50" s="265"/>
      <c r="AW50" s="266"/>
      <c r="AX50" s="264"/>
      <c r="AY50" s="265"/>
      <c r="AZ50" s="266"/>
      <c r="BA50" s="264"/>
      <c r="BB50" s="262"/>
      <c r="BC50" s="267"/>
      <c r="BD50" s="264"/>
      <c r="BE50" s="262"/>
      <c r="BF50" s="267"/>
      <c r="BG50" s="264"/>
      <c r="BH50" s="262"/>
      <c r="BI50" s="267"/>
      <c r="BJ50" s="264"/>
      <c r="BK50" s="388"/>
      <c r="BL50" s="268"/>
      <c r="BM50" s="262"/>
      <c r="BN50" s="267"/>
      <c r="BO50" s="264"/>
      <c r="BP50" s="266"/>
      <c r="BQ50" s="267"/>
      <c r="BR50" s="264"/>
      <c r="BS50" s="269"/>
      <c r="BT50" s="270"/>
      <c r="BU50" s="264"/>
      <c r="BV50" s="281"/>
      <c r="BW50" s="270"/>
      <c r="BX50" s="264"/>
      <c r="BY50" s="271"/>
      <c r="BZ50" s="270"/>
      <c r="CA50" s="264"/>
      <c r="CB50" s="265"/>
      <c r="CC50" s="270"/>
      <c r="CD50" s="264"/>
      <c r="CE50" s="265"/>
      <c r="CF50" s="267"/>
      <c r="CG50" s="264"/>
      <c r="CH50" s="318"/>
      <c r="CI50" s="270"/>
      <c r="CJ50" s="264"/>
      <c r="CK50" s="272"/>
      <c r="CL50" s="264"/>
      <c r="CM50" s="374"/>
      <c r="CN50" s="273"/>
      <c r="CO50" s="274"/>
      <c r="CP50" s="275">
        <f t="shared" si="1"/>
        <v>0</v>
      </c>
      <c r="CQ50" s="265"/>
      <c r="CR50" s="276"/>
      <c r="CS50" s="265"/>
      <c r="CT50" s="276"/>
      <c r="CU50" s="265"/>
      <c r="CV50" s="276"/>
      <c r="CW50" s="265"/>
      <c r="CX50" s="276"/>
      <c r="CY50" s="276"/>
      <c r="CZ50" s="276"/>
      <c r="DA50" s="276"/>
      <c r="DB50" s="276"/>
      <c r="DC50" s="276"/>
      <c r="DD50" s="276"/>
      <c r="DE50" s="276"/>
      <c r="DF50" s="276"/>
      <c r="DG50" s="265"/>
      <c r="DH50" s="276"/>
      <c r="DI50" s="265"/>
      <c r="DJ50" s="276"/>
      <c r="DK50" s="265"/>
      <c r="DL50" s="276"/>
      <c r="DM50" s="265"/>
      <c r="DN50" s="276"/>
      <c r="DO50" s="265"/>
      <c r="DP50" s="276"/>
      <c r="DQ50" s="264"/>
      <c r="DR50" s="273"/>
      <c r="DS50" s="334"/>
      <c r="DT50" s="273"/>
      <c r="DU50" s="334"/>
      <c r="DV50" s="584"/>
      <c r="DW50" s="334"/>
      <c r="DX50" s="277"/>
      <c r="DY50" s="264"/>
      <c r="DZ50" s="318"/>
      <c r="EA50" s="264"/>
      <c r="EB50" s="578"/>
      <c r="EC50" s="264"/>
      <c r="ED50" s="278"/>
      <c r="EE50" s="264"/>
      <c r="EF50" s="406"/>
      <c r="EG50" s="96"/>
      <c r="EH50" s="279"/>
      <c r="EI50" s="251">
        <f>SUMPRODUCT(D50:EH50,'Mahasamund R'!D50:EH50)</f>
        <v>0</v>
      </c>
      <c r="EJ50" s="3"/>
      <c r="EK50" s="3"/>
      <c r="ER50" s="64" t="s">
        <v>66</v>
      </c>
      <c r="ES50" s="61">
        <f t="shared" si="4"/>
        <v>0</v>
      </c>
      <c r="ET50" s="24">
        <f t="shared" si="2"/>
        <v>0</v>
      </c>
    </row>
    <row r="51" spans="2:150" ht="15" hidden="1" customHeight="1">
      <c r="B51" s="65">
        <f t="shared" si="3"/>
        <v>46</v>
      </c>
      <c r="C51" s="61"/>
      <c r="D51" s="262"/>
      <c r="E51" s="263"/>
      <c r="F51" s="264"/>
      <c r="G51" s="262"/>
      <c r="H51" s="263"/>
      <c r="I51" s="264"/>
      <c r="J51" s="322"/>
      <c r="K51" s="263"/>
      <c r="L51" s="264"/>
      <c r="M51" s="322"/>
      <c r="N51" s="263"/>
      <c r="O51" s="264"/>
      <c r="P51" s="416"/>
      <c r="Q51" s="263"/>
      <c r="R51" s="264"/>
      <c r="S51" s="265"/>
      <c r="T51" s="263"/>
      <c r="U51" s="264"/>
      <c r="V51" s="425"/>
      <c r="W51" s="263"/>
      <c r="X51" s="264"/>
      <c r="Y51" s="262"/>
      <c r="Z51" s="264"/>
      <c r="AA51" s="381"/>
      <c r="AB51" s="265"/>
      <c r="AC51" s="266"/>
      <c r="AD51" s="264"/>
      <c r="AE51" s="361"/>
      <c r="AF51" s="266"/>
      <c r="AG51" s="264"/>
      <c r="AH51" s="262"/>
      <c r="AI51" s="267"/>
      <c r="AJ51" s="264"/>
      <c r="AK51" s="262"/>
      <c r="AL51" s="267"/>
      <c r="AM51" s="264"/>
      <c r="AN51" s="262"/>
      <c r="AO51" s="267"/>
      <c r="AP51" s="264"/>
      <c r="AQ51" s="262"/>
      <c r="AR51" s="267"/>
      <c r="AS51" s="264"/>
      <c r="AT51" s="388"/>
      <c r="AU51" s="268"/>
      <c r="AV51" s="265"/>
      <c r="AW51" s="266"/>
      <c r="AX51" s="264"/>
      <c r="AY51" s="265"/>
      <c r="AZ51" s="266"/>
      <c r="BA51" s="264"/>
      <c r="BB51" s="262"/>
      <c r="BC51" s="267"/>
      <c r="BD51" s="264"/>
      <c r="BE51" s="262"/>
      <c r="BF51" s="267"/>
      <c r="BG51" s="264"/>
      <c r="BH51" s="262"/>
      <c r="BI51" s="267"/>
      <c r="BJ51" s="264"/>
      <c r="BK51" s="388"/>
      <c r="BL51" s="268"/>
      <c r="BM51" s="262"/>
      <c r="BN51" s="267"/>
      <c r="BO51" s="264"/>
      <c r="BP51" s="266"/>
      <c r="BQ51" s="267"/>
      <c r="BR51" s="264"/>
      <c r="BS51" s="269"/>
      <c r="BT51" s="270"/>
      <c r="BU51" s="264"/>
      <c r="BV51" s="281"/>
      <c r="BW51" s="270"/>
      <c r="BX51" s="264"/>
      <c r="BY51" s="271"/>
      <c r="BZ51" s="270"/>
      <c r="CA51" s="264"/>
      <c r="CB51" s="265"/>
      <c r="CC51" s="270"/>
      <c r="CD51" s="264"/>
      <c r="CE51" s="265"/>
      <c r="CF51" s="267"/>
      <c r="CG51" s="264"/>
      <c r="CH51" s="318"/>
      <c r="CI51" s="270"/>
      <c r="CJ51" s="264"/>
      <c r="CK51" s="272"/>
      <c r="CL51" s="264"/>
      <c r="CM51" s="374"/>
      <c r="CN51" s="273"/>
      <c r="CO51" s="274"/>
      <c r="CP51" s="275">
        <f t="shared" si="1"/>
        <v>0</v>
      </c>
      <c r="CQ51" s="265"/>
      <c r="CR51" s="276"/>
      <c r="CS51" s="265"/>
      <c r="CT51" s="276"/>
      <c r="CU51" s="265"/>
      <c r="CV51" s="276"/>
      <c r="CW51" s="265"/>
      <c r="CX51" s="276"/>
      <c r="CY51" s="276"/>
      <c r="CZ51" s="276"/>
      <c r="DA51" s="276"/>
      <c r="DB51" s="276"/>
      <c r="DC51" s="276"/>
      <c r="DD51" s="276"/>
      <c r="DE51" s="276"/>
      <c r="DF51" s="276"/>
      <c r="DG51" s="265"/>
      <c r="DH51" s="276"/>
      <c r="DI51" s="265"/>
      <c r="DJ51" s="276"/>
      <c r="DK51" s="265"/>
      <c r="DL51" s="276"/>
      <c r="DM51" s="265"/>
      <c r="DN51" s="276"/>
      <c r="DO51" s="265"/>
      <c r="DP51" s="276"/>
      <c r="DQ51" s="264"/>
      <c r="DR51" s="273"/>
      <c r="DS51" s="334"/>
      <c r="DT51" s="273"/>
      <c r="DU51" s="334"/>
      <c r="DV51" s="584"/>
      <c r="DW51" s="334"/>
      <c r="DX51" s="277"/>
      <c r="DY51" s="264"/>
      <c r="DZ51" s="318"/>
      <c r="EA51" s="264"/>
      <c r="EB51" s="578"/>
      <c r="EC51" s="264"/>
      <c r="ED51" s="278"/>
      <c r="EE51" s="264"/>
      <c r="EF51" s="406"/>
      <c r="EG51" s="96"/>
      <c r="EH51" s="279"/>
      <c r="EI51" s="251">
        <f>SUMPRODUCT(D51:EH51,'Mahasamund R'!D51:EH51)</f>
        <v>0</v>
      </c>
      <c r="EJ51" s="3"/>
      <c r="EK51" s="3"/>
      <c r="ER51" s="64" t="s">
        <v>67</v>
      </c>
      <c r="ES51" s="61">
        <f t="shared" si="4"/>
        <v>0</v>
      </c>
      <c r="ET51" s="24">
        <f t="shared" si="2"/>
        <v>0</v>
      </c>
    </row>
    <row r="52" spans="2:150" ht="15" hidden="1" customHeight="1">
      <c r="B52" s="65">
        <f t="shared" si="3"/>
        <v>47</v>
      </c>
      <c r="C52" s="61"/>
      <c r="D52" s="262"/>
      <c r="E52" s="263"/>
      <c r="F52" s="264"/>
      <c r="G52" s="262"/>
      <c r="H52" s="263"/>
      <c r="I52" s="264"/>
      <c r="J52" s="322"/>
      <c r="K52" s="263"/>
      <c r="L52" s="264"/>
      <c r="M52" s="322"/>
      <c r="N52" s="263"/>
      <c r="O52" s="264"/>
      <c r="P52" s="416"/>
      <c r="Q52" s="263"/>
      <c r="R52" s="264"/>
      <c r="S52" s="265"/>
      <c r="T52" s="263"/>
      <c r="U52" s="264"/>
      <c r="V52" s="425"/>
      <c r="W52" s="263"/>
      <c r="X52" s="264"/>
      <c r="Y52" s="262"/>
      <c r="Z52" s="264"/>
      <c r="AA52" s="381"/>
      <c r="AB52" s="265"/>
      <c r="AC52" s="266"/>
      <c r="AD52" s="264"/>
      <c r="AE52" s="361"/>
      <c r="AF52" s="266"/>
      <c r="AG52" s="264"/>
      <c r="AH52" s="262"/>
      <c r="AI52" s="267"/>
      <c r="AJ52" s="264"/>
      <c r="AK52" s="262"/>
      <c r="AL52" s="267"/>
      <c r="AM52" s="264"/>
      <c r="AN52" s="262"/>
      <c r="AO52" s="267"/>
      <c r="AP52" s="264"/>
      <c r="AQ52" s="262"/>
      <c r="AR52" s="267"/>
      <c r="AS52" s="264"/>
      <c r="AT52" s="388"/>
      <c r="AU52" s="268"/>
      <c r="AV52" s="265"/>
      <c r="AW52" s="266"/>
      <c r="AX52" s="264"/>
      <c r="AY52" s="265"/>
      <c r="AZ52" s="266"/>
      <c r="BA52" s="264"/>
      <c r="BB52" s="262"/>
      <c r="BC52" s="267"/>
      <c r="BD52" s="264"/>
      <c r="BE52" s="262"/>
      <c r="BF52" s="267"/>
      <c r="BG52" s="264"/>
      <c r="BH52" s="262"/>
      <c r="BI52" s="267"/>
      <c r="BJ52" s="264"/>
      <c r="BK52" s="388"/>
      <c r="BL52" s="268"/>
      <c r="BM52" s="262"/>
      <c r="BN52" s="267"/>
      <c r="BO52" s="264"/>
      <c r="BP52" s="266"/>
      <c r="BQ52" s="267"/>
      <c r="BR52" s="264"/>
      <c r="BS52" s="269"/>
      <c r="BT52" s="270"/>
      <c r="BU52" s="264"/>
      <c r="BV52" s="281"/>
      <c r="BW52" s="270"/>
      <c r="BX52" s="264"/>
      <c r="BY52" s="271"/>
      <c r="BZ52" s="270"/>
      <c r="CA52" s="264"/>
      <c r="CB52" s="265"/>
      <c r="CC52" s="270"/>
      <c r="CD52" s="264"/>
      <c r="CE52" s="265"/>
      <c r="CF52" s="267"/>
      <c r="CG52" s="264"/>
      <c r="CH52" s="318"/>
      <c r="CI52" s="270"/>
      <c r="CJ52" s="264"/>
      <c r="CK52" s="272"/>
      <c r="CL52" s="264"/>
      <c r="CM52" s="374"/>
      <c r="CN52" s="273"/>
      <c r="CO52" s="274"/>
      <c r="CP52" s="275">
        <f t="shared" si="1"/>
        <v>0</v>
      </c>
      <c r="CQ52" s="265"/>
      <c r="CR52" s="276"/>
      <c r="CS52" s="265"/>
      <c r="CT52" s="276"/>
      <c r="CU52" s="265"/>
      <c r="CV52" s="276"/>
      <c r="CW52" s="265"/>
      <c r="CX52" s="276"/>
      <c r="CY52" s="276"/>
      <c r="CZ52" s="276"/>
      <c r="DA52" s="276"/>
      <c r="DB52" s="276"/>
      <c r="DC52" s="276"/>
      <c r="DD52" s="276"/>
      <c r="DE52" s="276"/>
      <c r="DF52" s="276"/>
      <c r="DG52" s="265"/>
      <c r="DH52" s="276"/>
      <c r="DI52" s="265"/>
      <c r="DJ52" s="276"/>
      <c r="DK52" s="265"/>
      <c r="DL52" s="276"/>
      <c r="DM52" s="265"/>
      <c r="DN52" s="276"/>
      <c r="DO52" s="265"/>
      <c r="DP52" s="276"/>
      <c r="DQ52" s="264"/>
      <c r="DR52" s="273"/>
      <c r="DS52" s="334"/>
      <c r="DT52" s="273"/>
      <c r="DU52" s="334"/>
      <c r="DV52" s="584"/>
      <c r="DW52" s="334"/>
      <c r="DX52" s="277"/>
      <c r="DY52" s="264"/>
      <c r="DZ52" s="318"/>
      <c r="EA52" s="264"/>
      <c r="EB52" s="578"/>
      <c r="EC52" s="264"/>
      <c r="ED52" s="278"/>
      <c r="EE52" s="264"/>
      <c r="EF52" s="406"/>
      <c r="EG52" s="96"/>
      <c r="EH52" s="279"/>
      <c r="EI52" s="251">
        <f>SUMPRODUCT(D52:EH52,'Mahasamund R'!D52:EH52)</f>
        <v>0</v>
      </c>
      <c r="EJ52" s="3"/>
      <c r="EK52" s="3"/>
      <c r="ER52" s="64" t="s">
        <v>68</v>
      </c>
      <c r="ES52" s="61">
        <f t="shared" si="4"/>
        <v>0</v>
      </c>
      <c r="ET52" s="24">
        <f t="shared" si="2"/>
        <v>0</v>
      </c>
    </row>
    <row r="53" spans="2:150" ht="15" hidden="1" customHeight="1">
      <c r="B53" s="65">
        <f t="shared" si="3"/>
        <v>48</v>
      </c>
      <c r="C53" s="61"/>
      <c r="D53" s="262"/>
      <c r="E53" s="263"/>
      <c r="F53" s="264"/>
      <c r="G53" s="262"/>
      <c r="H53" s="263"/>
      <c r="I53" s="264"/>
      <c r="J53" s="322"/>
      <c r="K53" s="263"/>
      <c r="L53" s="264"/>
      <c r="M53" s="322"/>
      <c r="N53" s="263"/>
      <c r="O53" s="264"/>
      <c r="P53" s="416"/>
      <c r="Q53" s="263"/>
      <c r="R53" s="264"/>
      <c r="S53" s="265"/>
      <c r="T53" s="263"/>
      <c r="U53" s="264"/>
      <c r="V53" s="425"/>
      <c r="W53" s="263"/>
      <c r="X53" s="264"/>
      <c r="Y53" s="262"/>
      <c r="Z53" s="264"/>
      <c r="AA53" s="381"/>
      <c r="AB53" s="265"/>
      <c r="AC53" s="266"/>
      <c r="AD53" s="264"/>
      <c r="AE53" s="361"/>
      <c r="AF53" s="266"/>
      <c r="AG53" s="264"/>
      <c r="AH53" s="262"/>
      <c r="AI53" s="267"/>
      <c r="AJ53" s="264"/>
      <c r="AK53" s="262"/>
      <c r="AL53" s="267"/>
      <c r="AM53" s="264"/>
      <c r="AN53" s="262"/>
      <c r="AO53" s="267"/>
      <c r="AP53" s="264"/>
      <c r="AQ53" s="262"/>
      <c r="AR53" s="267"/>
      <c r="AS53" s="264"/>
      <c r="AT53" s="388"/>
      <c r="AU53" s="268"/>
      <c r="AV53" s="265"/>
      <c r="AW53" s="266"/>
      <c r="AX53" s="264"/>
      <c r="AY53" s="265"/>
      <c r="AZ53" s="266"/>
      <c r="BA53" s="264"/>
      <c r="BB53" s="262"/>
      <c r="BC53" s="267"/>
      <c r="BD53" s="264"/>
      <c r="BE53" s="262"/>
      <c r="BF53" s="267"/>
      <c r="BG53" s="264"/>
      <c r="BH53" s="262"/>
      <c r="BI53" s="267"/>
      <c r="BJ53" s="264"/>
      <c r="BK53" s="388"/>
      <c r="BL53" s="268"/>
      <c r="BM53" s="262"/>
      <c r="BN53" s="267"/>
      <c r="BO53" s="264"/>
      <c r="BP53" s="266"/>
      <c r="BQ53" s="267"/>
      <c r="BR53" s="264"/>
      <c r="BS53" s="269"/>
      <c r="BT53" s="270"/>
      <c r="BU53" s="264"/>
      <c r="BV53" s="281"/>
      <c r="BW53" s="270"/>
      <c r="BX53" s="264"/>
      <c r="BY53" s="271"/>
      <c r="BZ53" s="270"/>
      <c r="CA53" s="264"/>
      <c r="CB53" s="265"/>
      <c r="CC53" s="270"/>
      <c r="CD53" s="264"/>
      <c r="CE53" s="265"/>
      <c r="CF53" s="267"/>
      <c r="CG53" s="264"/>
      <c r="CH53" s="318"/>
      <c r="CI53" s="270"/>
      <c r="CJ53" s="264"/>
      <c r="CK53" s="272"/>
      <c r="CL53" s="264"/>
      <c r="CM53" s="374"/>
      <c r="CN53" s="273"/>
      <c r="CO53" s="274"/>
      <c r="CP53" s="275">
        <f t="shared" si="1"/>
        <v>0</v>
      </c>
      <c r="CQ53" s="265"/>
      <c r="CR53" s="276"/>
      <c r="CS53" s="265"/>
      <c r="CT53" s="276"/>
      <c r="CU53" s="265"/>
      <c r="CV53" s="276"/>
      <c r="CW53" s="265"/>
      <c r="CX53" s="276"/>
      <c r="CY53" s="276"/>
      <c r="CZ53" s="276"/>
      <c r="DA53" s="276"/>
      <c r="DB53" s="276"/>
      <c r="DC53" s="276"/>
      <c r="DD53" s="276"/>
      <c r="DE53" s="276"/>
      <c r="DF53" s="276"/>
      <c r="DG53" s="265"/>
      <c r="DH53" s="276"/>
      <c r="DI53" s="265"/>
      <c r="DJ53" s="276"/>
      <c r="DK53" s="265"/>
      <c r="DL53" s="276"/>
      <c r="DM53" s="265"/>
      <c r="DN53" s="276"/>
      <c r="DO53" s="265"/>
      <c r="DP53" s="276"/>
      <c r="DQ53" s="264"/>
      <c r="DR53" s="273"/>
      <c r="DS53" s="334"/>
      <c r="DT53" s="273"/>
      <c r="DU53" s="334"/>
      <c r="DV53" s="584"/>
      <c r="DW53" s="334"/>
      <c r="DX53" s="277"/>
      <c r="DY53" s="264"/>
      <c r="DZ53" s="318"/>
      <c r="EA53" s="264"/>
      <c r="EB53" s="578"/>
      <c r="EC53" s="264"/>
      <c r="ED53" s="278"/>
      <c r="EE53" s="264"/>
      <c r="EF53" s="406"/>
      <c r="EG53" s="96"/>
      <c r="EH53" s="279"/>
      <c r="EI53" s="251">
        <f>SUMPRODUCT(D53:EH53,'Mahasamund R'!D53:EH53)</f>
        <v>0</v>
      </c>
      <c r="EJ53" s="3"/>
      <c r="EK53" s="3"/>
      <c r="ER53" s="64" t="s">
        <v>69</v>
      </c>
      <c r="ES53" s="61">
        <f t="shared" si="4"/>
        <v>0</v>
      </c>
      <c r="ET53" s="24">
        <f t="shared" si="2"/>
        <v>0</v>
      </c>
    </row>
    <row r="54" spans="2:150" ht="15" hidden="1" customHeight="1">
      <c r="B54" s="65">
        <f t="shared" si="3"/>
        <v>49</v>
      </c>
      <c r="C54" s="61"/>
      <c r="D54" s="262"/>
      <c r="E54" s="263"/>
      <c r="F54" s="264"/>
      <c r="G54" s="262"/>
      <c r="H54" s="263"/>
      <c r="I54" s="264"/>
      <c r="J54" s="322"/>
      <c r="K54" s="263"/>
      <c r="L54" s="264"/>
      <c r="M54" s="322"/>
      <c r="N54" s="263"/>
      <c r="O54" s="264"/>
      <c r="P54" s="416"/>
      <c r="Q54" s="263"/>
      <c r="R54" s="264"/>
      <c r="S54" s="265"/>
      <c r="T54" s="263"/>
      <c r="U54" s="264"/>
      <c r="V54" s="425"/>
      <c r="W54" s="263"/>
      <c r="X54" s="264"/>
      <c r="Y54" s="262"/>
      <c r="Z54" s="264"/>
      <c r="AA54" s="381"/>
      <c r="AB54" s="265"/>
      <c r="AC54" s="266"/>
      <c r="AD54" s="264"/>
      <c r="AE54" s="361"/>
      <c r="AF54" s="266"/>
      <c r="AG54" s="264"/>
      <c r="AH54" s="262"/>
      <c r="AI54" s="267"/>
      <c r="AJ54" s="264"/>
      <c r="AK54" s="262"/>
      <c r="AL54" s="267"/>
      <c r="AM54" s="264"/>
      <c r="AN54" s="262"/>
      <c r="AO54" s="267"/>
      <c r="AP54" s="264"/>
      <c r="AQ54" s="262"/>
      <c r="AR54" s="267"/>
      <c r="AS54" s="264"/>
      <c r="AT54" s="388"/>
      <c r="AU54" s="268"/>
      <c r="AV54" s="265"/>
      <c r="AW54" s="266"/>
      <c r="AX54" s="264"/>
      <c r="AY54" s="265"/>
      <c r="AZ54" s="266"/>
      <c r="BA54" s="264"/>
      <c r="BB54" s="262"/>
      <c r="BC54" s="267"/>
      <c r="BD54" s="264"/>
      <c r="BE54" s="262"/>
      <c r="BF54" s="267"/>
      <c r="BG54" s="264"/>
      <c r="BH54" s="262"/>
      <c r="BI54" s="267"/>
      <c r="BJ54" s="264"/>
      <c r="BK54" s="388"/>
      <c r="BL54" s="268"/>
      <c r="BM54" s="262"/>
      <c r="BN54" s="267"/>
      <c r="BO54" s="264"/>
      <c r="BP54" s="266"/>
      <c r="BQ54" s="267"/>
      <c r="BR54" s="264"/>
      <c r="BS54" s="269"/>
      <c r="BT54" s="270"/>
      <c r="BU54" s="264"/>
      <c r="BV54" s="281"/>
      <c r="BW54" s="270"/>
      <c r="BX54" s="264"/>
      <c r="BY54" s="271"/>
      <c r="BZ54" s="270"/>
      <c r="CA54" s="264"/>
      <c r="CB54" s="265"/>
      <c r="CC54" s="270"/>
      <c r="CD54" s="264"/>
      <c r="CE54" s="265"/>
      <c r="CF54" s="267"/>
      <c r="CG54" s="264"/>
      <c r="CH54" s="318"/>
      <c r="CI54" s="270"/>
      <c r="CJ54" s="264"/>
      <c r="CK54" s="272"/>
      <c r="CL54" s="264"/>
      <c r="CM54" s="374"/>
      <c r="CN54" s="273"/>
      <c r="CO54" s="274"/>
      <c r="CP54" s="275">
        <f t="shared" si="1"/>
        <v>0</v>
      </c>
      <c r="CQ54" s="265"/>
      <c r="CR54" s="276"/>
      <c r="CS54" s="265"/>
      <c r="CT54" s="276"/>
      <c r="CU54" s="265"/>
      <c r="CV54" s="276"/>
      <c r="CW54" s="265"/>
      <c r="CX54" s="276"/>
      <c r="CY54" s="276"/>
      <c r="CZ54" s="276"/>
      <c r="DA54" s="276"/>
      <c r="DB54" s="276"/>
      <c r="DC54" s="276"/>
      <c r="DD54" s="276"/>
      <c r="DE54" s="276"/>
      <c r="DF54" s="276"/>
      <c r="DG54" s="265"/>
      <c r="DH54" s="276"/>
      <c r="DI54" s="265"/>
      <c r="DJ54" s="276"/>
      <c r="DK54" s="265"/>
      <c r="DL54" s="276"/>
      <c r="DM54" s="265"/>
      <c r="DN54" s="276"/>
      <c r="DO54" s="265"/>
      <c r="DP54" s="276"/>
      <c r="DQ54" s="264"/>
      <c r="DR54" s="273"/>
      <c r="DS54" s="334"/>
      <c r="DT54" s="273"/>
      <c r="DU54" s="334"/>
      <c r="DV54" s="584"/>
      <c r="DW54" s="334"/>
      <c r="DX54" s="277"/>
      <c r="DY54" s="264"/>
      <c r="DZ54" s="318"/>
      <c r="EA54" s="264"/>
      <c r="EB54" s="578"/>
      <c r="EC54" s="264"/>
      <c r="ED54" s="278"/>
      <c r="EE54" s="264"/>
      <c r="EF54" s="406"/>
      <c r="EG54" s="96"/>
      <c r="EH54" s="279"/>
      <c r="EI54" s="251">
        <f>SUMPRODUCT(D54:EH54,'Mahasamund R'!D54:EH54)</f>
        <v>0</v>
      </c>
      <c r="EJ54" s="3"/>
      <c r="EK54" s="3"/>
      <c r="ER54" s="64" t="s">
        <v>70</v>
      </c>
      <c r="ES54" s="61">
        <f t="shared" si="4"/>
        <v>0</v>
      </c>
      <c r="ET54" s="24">
        <f t="shared" si="2"/>
        <v>0</v>
      </c>
    </row>
    <row r="55" spans="2:150" ht="15" hidden="1" customHeight="1">
      <c r="B55" s="65">
        <f t="shared" si="3"/>
        <v>50</v>
      </c>
      <c r="C55" s="61"/>
      <c r="D55" s="262"/>
      <c r="E55" s="263"/>
      <c r="F55" s="264"/>
      <c r="G55" s="262"/>
      <c r="H55" s="263"/>
      <c r="I55" s="264"/>
      <c r="J55" s="322"/>
      <c r="K55" s="263"/>
      <c r="L55" s="264"/>
      <c r="M55" s="322"/>
      <c r="N55" s="263"/>
      <c r="O55" s="264"/>
      <c r="P55" s="416"/>
      <c r="Q55" s="263"/>
      <c r="R55" s="264"/>
      <c r="S55" s="265"/>
      <c r="T55" s="263"/>
      <c r="U55" s="264"/>
      <c r="V55" s="425"/>
      <c r="W55" s="263"/>
      <c r="X55" s="264"/>
      <c r="Y55" s="262"/>
      <c r="Z55" s="264"/>
      <c r="AA55" s="381"/>
      <c r="AB55" s="265"/>
      <c r="AC55" s="266"/>
      <c r="AD55" s="264"/>
      <c r="AE55" s="361"/>
      <c r="AF55" s="266"/>
      <c r="AG55" s="264"/>
      <c r="AH55" s="262"/>
      <c r="AI55" s="267"/>
      <c r="AJ55" s="264"/>
      <c r="AK55" s="262"/>
      <c r="AL55" s="267"/>
      <c r="AM55" s="264"/>
      <c r="AN55" s="262"/>
      <c r="AO55" s="267"/>
      <c r="AP55" s="264"/>
      <c r="AQ55" s="262"/>
      <c r="AR55" s="267"/>
      <c r="AS55" s="264"/>
      <c r="AT55" s="388"/>
      <c r="AU55" s="268"/>
      <c r="AV55" s="265"/>
      <c r="AW55" s="266"/>
      <c r="AX55" s="264"/>
      <c r="AY55" s="265"/>
      <c r="AZ55" s="266"/>
      <c r="BA55" s="264"/>
      <c r="BB55" s="262"/>
      <c r="BC55" s="267"/>
      <c r="BD55" s="264"/>
      <c r="BE55" s="262"/>
      <c r="BF55" s="267"/>
      <c r="BG55" s="264"/>
      <c r="BH55" s="262"/>
      <c r="BI55" s="267"/>
      <c r="BJ55" s="264"/>
      <c r="BK55" s="388"/>
      <c r="BL55" s="268"/>
      <c r="BM55" s="262"/>
      <c r="BN55" s="267"/>
      <c r="BO55" s="264"/>
      <c r="BP55" s="266"/>
      <c r="BQ55" s="267"/>
      <c r="BR55" s="264"/>
      <c r="BS55" s="269"/>
      <c r="BT55" s="270"/>
      <c r="BU55" s="264"/>
      <c r="BV55" s="281"/>
      <c r="BW55" s="270"/>
      <c r="BX55" s="264"/>
      <c r="BY55" s="271"/>
      <c r="BZ55" s="270"/>
      <c r="CA55" s="264"/>
      <c r="CB55" s="265"/>
      <c r="CC55" s="270"/>
      <c r="CD55" s="264"/>
      <c r="CE55" s="265"/>
      <c r="CF55" s="267"/>
      <c r="CG55" s="264"/>
      <c r="CH55" s="318"/>
      <c r="CI55" s="270"/>
      <c r="CJ55" s="264"/>
      <c r="CK55" s="272"/>
      <c r="CL55" s="264"/>
      <c r="CM55" s="374"/>
      <c r="CN55" s="273"/>
      <c r="CO55" s="274"/>
      <c r="CP55" s="275">
        <f t="shared" si="1"/>
        <v>0</v>
      </c>
      <c r="CQ55" s="265"/>
      <c r="CR55" s="276"/>
      <c r="CS55" s="265"/>
      <c r="CT55" s="276"/>
      <c r="CU55" s="265"/>
      <c r="CV55" s="276"/>
      <c r="CW55" s="265"/>
      <c r="CX55" s="276"/>
      <c r="CY55" s="276"/>
      <c r="CZ55" s="276"/>
      <c r="DA55" s="276"/>
      <c r="DB55" s="276"/>
      <c r="DC55" s="276"/>
      <c r="DD55" s="276"/>
      <c r="DE55" s="276"/>
      <c r="DF55" s="276"/>
      <c r="DG55" s="265"/>
      <c r="DH55" s="276"/>
      <c r="DI55" s="265"/>
      <c r="DJ55" s="276"/>
      <c r="DK55" s="265"/>
      <c r="DL55" s="276"/>
      <c r="DM55" s="265"/>
      <c r="DN55" s="276"/>
      <c r="DO55" s="265"/>
      <c r="DP55" s="276"/>
      <c r="DQ55" s="264"/>
      <c r="DR55" s="273"/>
      <c r="DS55" s="334"/>
      <c r="DT55" s="273"/>
      <c r="DU55" s="334"/>
      <c r="DV55" s="584"/>
      <c r="DW55" s="334"/>
      <c r="DX55" s="277"/>
      <c r="DY55" s="264"/>
      <c r="DZ55" s="318"/>
      <c r="EA55" s="264"/>
      <c r="EB55" s="578"/>
      <c r="EC55" s="264"/>
      <c r="ED55" s="278"/>
      <c r="EE55" s="264"/>
      <c r="EF55" s="406"/>
      <c r="EG55" s="96"/>
      <c r="EH55" s="279"/>
      <c r="EI55" s="251">
        <f>SUMPRODUCT(D55:EH55,'Mahasamund R'!D55:EH55)</f>
        <v>0</v>
      </c>
      <c r="EJ55" s="3"/>
      <c r="EK55" s="3"/>
      <c r="ER55" s="64" t="s">
        <v>71</v>
      </c>
      <c r="ES55" s="61">
        <f t="shared" si="4"/>
        <v>0</v>
      </c>
      <c r="ET55" s="24">
        <f t="shared" si="2"/>
        <v>0</v>
      </c>
    </row>
    <row r="56" spans="2:150" ht="15" hidden="1" customHeight="1">
      <c r="B56" s="65">
        <f t="shared" si="3"/>
        <v>51</v>
      </c>
      <c r="C56" s="61"/>
      <c r="D56" s="262"/>
      <c r="E56" s="263"/>
      <c r="F56" s="264"/>
      <c r="G56" s="262"/>
      <c r="H56" s="263"/>
      <c r="I56" s="264"/>
      <c r="J56" s="322"/>
      <c r="K56" s="263"/>
      <c r="L56" s="264"/>
      <c r="M56" s="322"/>
      <c r="N56" s="263"/>
      <c r="O56" s="264"/>
      <c r="P56" s="416"/>
      <c r="Q56" s="263"/>
      <c r="R56" s="264"/>
      <c r="S56" s="265"/>
      <c r="T56" s="263"/>
      <c r="U56" s="264"/>
      <c r="V56" s="425"/>
      <c r="W56" s="263"/>
      <c r="X56" s="264"/>
      <c r="Y56" s="262"/>
      <c r="Z56" s="264"/>
      <c r="AA56" s="381"/>
      <c r="AB56" s="265"/>
      <c r="AC56" s="266"/>
      <c r="AD56" s="264"/>
      <c r="AE56" s="361"/>
      <c r="AF56" s="266"/>
      <c r="AG56" s="264"/>
      <c r="AH56" s="262"/>
      <c r="AI56" s="267"/>
      <c r="AJ56" s="264"/>
      <c r="AK56" s="262"/>
      <c r="AL56" s="267"/>
      <c r="AM56" s="264"/>
      <c r="AN56" s="262"/>
      <c r="AO56" s="267"/>
      <c r="AP56" s="264"/>
      <c r="AQ56" s="262"/>
      <c r="AR56" s="267"/>
      <c r="AS56" s="264"/>
      <c r="AT56" s="388"/>
      <c r="AU56" s="268"/>
      <c r="AV56" s="265"/>
      <c r="AW56" s="266"/>
      <c r="AX56" s="264"/>
      <c r="AY56" s="265"/>
      <c r="AZ56" s="266"/>
      <c r="BA56" s="264"/>
      <c r="BB56" s="262"/>
      <c r="BC56" s="267"/>
      <c r="BD56" s="264"/>
      <c r="BE56" s="262"/>
      <c r="BF56" s="267"/>
      <c r="BG56" s="264"/>
      <c r="BH56" s="262"/>
      <c r="BI56" s="267"/>
      <c r="BJ56" s="264"/>
      <c r="BK56" s="388"/>
      <c r="BL56" s="268"/>
      <c r="BM56" s="262"/>
      <c r="BN56" s="267"/>
      <c r="BO56" s="264"/>
      <c r="BP56" s="266"/>
      <c r="BQ56" s="267"/>
      <c r="BR56" s="264"/>
      <c r="BS56" s="269"/>
      <c r="BT56" s="270"/>
      <c r="BU56" s="264"/>
      <c r="BV56" s="281"/>
      <c r="BW56" s="270"/>
      <c r="BX56" s="264"/>
      <c r="BY56" s="271"/>
      <c r="BZ56" s="270"/>
      <c r="CA56" s="264"/>
      <c r="CB56" s="265"/>
      <c r="CC56" s="270"/>
      <c r="CD56" s="264"/>
      <c r="CE56" s="265"/>
      <c r="CF56" s="267"/>
      <c r="CG56" s="264"/>
      <c r="CH56" s="318"/>
      <c r="CI56" s="270"/>
      <c r="CJ56" s="264"/>
      <c r="CK56" s="272"/>
      <c r="CL56" s="264"/>
      <c r="CM56" s="374"/>
      <c r="CN56" s="273"/>
      <c r="CO56" s="274"/>
      <c r="CP56" s="275">
        <f t="shared" si="1"/>
        <v>0</v>
      </c>
      <c r="CQ56" s="265"/>
      <c r="CR56" s="276"/>
      <c r="CS56" s="265"/>
      <c r="CT56" s="276"/>
      <c r="CU56" s="265"/>
      <c r="CV56" s="276"/>
      <c r="CW56" s="265"/>
      <c r="CX56" s="276"/>
      <c r="CY56" s="276"/>
      <c r="CZ56" s="276"/>
      <c r="DA56" s="276"/>
      <c r="DB56" s="276"/>
      <c r="DC56" s="276"/>
      <c r="DD56" s="276"/>
      <c r="DE56" s="276"/>
      <c r="DF56" s="276"/>
      <c r="DG56" s="265"/>
      <c r="DH56" s="276"/>
      <c r="DI56" s="265"/>
      <c r="DJ56" s="276"/>
      <c r="DK56" s="265"/>
      <c r="DL56" s="276"/>
      <c r="DM56" s="265"/>
      <c r="DN56" s="276"/>
      <c r="DO56" s="265"/>
      <c r="DP56" s="276"/>
      <c r="DQ56" s="264"/>
      <c r="DR56" s="273"/>
      <c r="DS56" s="334"/>
      <c r="DT56" s="273"/>
      <c r="DU56" s="334"/>
      <c r="DV56" s="584"/>
      <c r="DW56" s="334"/>
      <c r="DX56" s="277"/>
      <c r="DY56" s="264"/>
      <c r="DZ56" s="318"/>
      <c r="EA56" s="264"/>
      <c r="EB56" s="578"/>
      <c r="EC56" s="264"/>
      <c r="ED56" s="278"/>
      <c r="EE56" s="264"/>
      <c r="EF56" s="406"/>
      <c r="EG56" s="96"/>
      <c r="EH56" s="279"/>
      <c r="EI56" s="251">
        <f>SUMPRODUCT(D56:EH56,'Mahasamund R'!D56:EH56)</f>
        <v>0</v>
      </c>
      <c r="EJ56" s="3"/>
      <c r="EK56" s="3"/>
      <c r="ER56" s="64" t="s">
        <v>72</v>
      </c>
      <c r="ES56" s="61">
        <f t="shared" si="4"/>
        <v>0</v>
      </c>
      <c r="ET56" s="24">
        <f t="shared" si="2"/>
        <v>0</v>
      </c>
    </row>
    <row r="57" spans="2:150" ht="15" hidden="1" customHeight="1">
      <c r="B57" s="65">
        <f t="shared" si="3"/>
        <v>52</v>
      </c>
      <c r="C57" s="61"/>
      <c r="D57" s="262"/>
      <c r="E57" s="263"/>
      <c r="F57" s="264"/>
      <c r="G57" s="262"/>
      <c r="H57" s="263"/>
      <c r="I57" s="264"/>
      <c r="J57" s="322"/>
      <c r="K57" s="263"/>
      <c r="L57" s="264"/>
      <c r="M57" s="322"/>
      <c r="N57" s="263"/>
      <c r="O57" s="264"/>
      <c r="P57" s="416"/>
      <c r="Q57" s="263"/>
      <c r="R57" s="264"/>
      <c r="S57" s="265"/>
      <c r="T57" s="263"/>
      <c r="U57" s="264"/>
      <c r="V57" s="425"/>
      <c r="W57" s="263"/>
      <c r="X57" s="264"/>
      <c r="Y57" s="262"/>
      <c r="Z57" s="264"/>
      <c r="AA57" s="381"/>
      <c r="AB57" s="265"/>
      <c r="AC57" s="266"/>
      <c r="AD57" s="264"/>
      <c r="AE57" s="361"/>
      <c r="AF57" s="266"/>
      <c r="AG57" s="264"/>
      <c r="AH57" s="262"/>
      <c r="AI57" s="267"/>
      <c r="AJ57" s="264"/>
      <c r="AK57" s="262"/>
      <c r="AL57" s="267"/>
      <c r="AM57" s="264"/>
      <c r="AN57" s="262"/>
      <c r="AO57" s="267"/>
      <c r="AP57" s="264"/>
      <c r="AQ57" s="262"/>
      <c r="AR57" s="267"/>
      <c r="AS57" s="264"/>
      <c r="AT57" s="388"/>
      <c r="AU57" s="268"/>
      <c r="AV57" s="265"/>
      <c r="AW57" s="266"/>
      <c r="AX57" s="264"/>
      <c r="AY57" s="265"/>
      <c r="AZ57" s="266"/>
      <c r="BA57" s="264"/>
      <c r="BB57" s="262"/>
      <c r="BC57" s="267"/>
      <c r="BD57" s="264"/>
      <c r="BE57" s="262"/>
      <c r="BF57" s="267"/>
      <c r="BG57" s="264"/>
      <c r="BH57" s="262"/>
      <c r="BI57" s="267"/>
      <c r="BJ57" s="264"/>
      <c r="BK57" s="388"/>
      <c r="BL57" s="268"/>
      <c r="BM57" s="262"/>
      <c r="BN57" s="267"/>
      <c r="BO57" s="264"/>
      <c r="BP57" s="266"/>
      <c r="BQ57" s="267"/>
      <c r="BR57" s="264"/>
      <c r="BS57" s="269"/>
      <c r="BT57" s="270"/>
      <c r="BU57" s="264"/>
      <c r="BV57" s="281"/>
      <c r="BW57" s="270"/>
      <c r="BX57" s="264"/>
      <c r="BY57" s="271"/>
      <c r="BZ57" s="270"/>
      <c r="CA57" s="264"/>
      <c r="CB57" s="265"/>
      <c r="CC57" s="270"/>
      <c r="CD57" s="264"/>
      <c r="CE57" s="265"/>
      <c r="CF57" s="267"/>
      <c r="CG57" s="264"/>
      <c r="CH57" s="318"/>
      <c r="CI57" s="270"/>
      <c r="CJ57" s="264"/>
      <c r="CK57" s="272"/>
      <c r="CL57" s="264"/>
      <c r="CM57" s="374"/>
      <c r="CN57" s="273"/>
      <c r="CO57" s="274"/>
      <c r="CP57" s="275">
        <f t="shared" si="1"/>
        <v>0</v>
      </c>
      <c r="CQ57" s="265"/>
      <c r="CR57" s="276"/>
      <c r="CS57" s="265"/>
      <c r="CT57" s="276"/>
      <c r="CU57" s="265"/>
      <c r="CV57" s="276"/>
      <c r="CW57" s="265"/>
      <c r="CX57" s="276"/>
      <c r="CY57" s="276"/>
      <c r="CZ57" s="276"/>
      <c r="DA57" s="276"/>
      <c r="DB57" s="276"/>
      <c r="DC57" s="276"/>
      <c r="DD57" s="276"/>
      <c r="DE57" s="276"/>
      <c r="DF57" s="276"/>
      <c r="DG57" s="265"/>
      <c r="DH57" s="276"/>
      <c r="DI57" s="265"/>
      <c r="DJ57" s="276"/>
      <c r="DK57" s="265"/>
      <c r="DL57" s="276"/>
      <c r="DM57" s="265"/>
      <c r="DN57" s="276"/>
      <c r="DO57" s="265"/>
      <c r="DP57" s="276"/>
      <c r="DQ57" s="264"/>
      <c r="DR57" s="273"/>
      <c r="DS57" s="334"/>
      <c r="DT57" s="273"/>
      <c r="DU57" s="334"/>
      <c r="DV57" s="584"/>
      <c r="DW57" s="334"/>
      <c r="DX57" s="277"/>
      <c r="DY57" s="264"/>
      <c r="DZ57" s="318"/>
      <c r="EA57" s="264"/>
      <c r="EB57" s="578"/>
      <c r="EC57" s="264"/>
      <c r="ED57" s="278"/>
      <c r="EE57" s="264"/>
      <c r="EF57" s="406"/>
      <c r="EG57" s="96"/>
      <c r="EH57" s="279"/>
      <c r="EI57" s="251">
        <f>SUMPRODUCT(D57:EH57,'Mahasamund R'!D57:EH57)</f>
        <v>0</v>
      </c>
      <c r="EJ57" s="3"/>
      <c r="EK57" s="3"/>
      <c r="ER57" s="64" t="s">
        <v>73</v>
      </c>
      <c r="ES57" s="61">
        <f t="shared" si="4"/>
        <v>0</v>
      </c>
      <c r="ET57" s="24">
        <f t="shared" si="2"/>
        <v>0</v>
      </c>
    </row>
    <row r="58" spans="2:150" ht="15" hidden="1" customHeight="1">
      <c r="B58" s="65">
        <f t="shared" si="3"/>
        <v>53</v>
      </c>
      <c r="C58" s="61"/>
      <c r="D58" s="262"/>
      <c r="E58" s="263"/>
      <c r="F58" s="264"/>
      <c r="G58" s="262"/>
      <c r="H58" s="263"/>
      <c r="I58" s="264"/>
      <c r="J58" s="322"/>
      <c r="K58" s="263"/>
      <c r="L58" s="264"/>
      <c r="M58" s="322"/>
      <c r="N58" s="263"/>
      <c r="O58" s="264"/>
      <c r="P58" s="416"/>
      <c r="Q58" s="263"/>
      <c r="R58" s="264"/>
      <c r="S58" s="265"/>
      <c r="T58" s="263"/>
      <c r="U58" s="264"/>
      <c r="V58" s="425"/>
      <c r="W58" s="263"/>
      <c r="X58" s="264"/>
      <c r="Y58" s="262"/>
      <c r="Z58" s="264"/>
      <c r="AA58" s="381"/>
      <c r="AB58" s="265"/>
      <c r="AC58" s="266"/>
      <c r="AD58" s="264"/>
      <c r="AE58" s="361"/>
      <c r="AF58" s="266"/>
      <c r="AG58" s="264"/>
      <c r="AH58" s="262"/>
      <c r="AI58" s="267"/>
      <c r="AJ58" s="264"/>
      <c r="AK58" s="262"/>
      <c r="AL58" s="267"/>
      <c r="AM58" s="264"/>
      <c r="AN58" s="262"/>
      <c r="AO58" s="267"/>
      <c r="AP58" s="264"/>
      <c r="AQ58" s="262"/>
      <c r="AR58" s="267"/>
      <c r="AS58" s="264"/>
      <c r="AT58" s="388"/>
      <c r="AU58" s="268"/>
      <c r="AV58" s="265"/>
      <c r="AW58" s="266"/>
      <c r="AX58" s="264"/>
      <c r="AY58" s="265"/>
      <c r="AZ58" s="266"/>
      <c r="BA58" s="264"/>
      <c r="BB58" s="262"/>
      <c r="BC58" s="267"/>
      <c r="BD58" s="264"/>
      <c r="BE58" s="262"/>
      <c r="BF58" s="267"/>
      <c r="BG58" s="264"/>
      <c r="BH58" s="262"/>
      <c r="BI58" s="267"/>
      <c r="BJ58" s="264"/>
      <c r="BK58" s="388"/>
      <c r="BL58" s="268"/>
      <c r="BM58" s="262"/>
      <c r="BN58" s="267"/>
      <c r="BO58" s="264"/>
      <c r="BP58" s="266"/>
      <c r="BQ58" s="267"/>
      <c r="BR58" s="264"/>
      <c r="BS58" s="269"/>
      <c r="BT58" s="270"/>
      <c r="BU58" s="264"/>
      <c r="BV58" s="281"/>
      <c r="BW58" s="270"/>
      <c r="BX58" s="264"/>
      <c r="BY58" s="271"/>
      <c r="BZ58" s="270"/>
      <c r="CA58" s="264"/>
      <c r="CB58" s="265"/>
      <c r="CC58" s="270"/>
      <c r="CD58" s="264"/>
      <c r="CE58" s="265"/>
      <c r="CF58" s="267"/>
      <c r="CG58" s="264"/>
      <c r="CH58" s="318"/>
      <c r="CI58" s="270"/>
      <c r="CJ58" s="264"/>
      <c r="CK58" s="272"/>
      <c r="CL58" s="264"/>
      <c r="CM58" s="374"/>
      <c r="CN58" s="273"/>
      <c r="CO58" s="274"/>
      <c r="CP58" s="275">
        <f t="shared" si="1"/>
        <v>0</v>
      </c>
      <c r="CQ58" s="265"/>
      <c r="CR58" s="276"/>
      <c r="CS58" s="265"/>
      <c r="CT58" s="276"/>
      <c r="CU58" s="265"/>
      <c r="CV58" s="276"/>
      <c r="CW58" s="265"/>
      <c r="CX58" s="276"/>
      <c r="CY58" s="276"/>
      <c r="CZ58" s="276"/>
      <c r="DA58" s="276"/>
      <c r="DB58" s="276"/>
      <c r="DC58" s="276"/>
      <c r="DD58" s="276"/>
      <c r="DE58" s="276"/>
      <c r="DF58" s="276"/>
      <c r="DG58" s="265"/>
      <c r="DH58" s="276"/>
      <c r="DI58" s="265"/>
      <c r="DJ58" s="276"/>
      <c r="DK58" s="265"/>
      <c r="DL58" s="276"/>
      <c r="DM58" s="265"/>
      <c r="DN58" s="276"/>
      <c r="DO58" s="265"/>
      <c r="DP58" s="276"/>
      <c r="DQ58" s="264"/>
      <c r="DR58" s="273"/>
      <c r="DS58" s="334"/>
      <c r="DT58" s="273"/>
      <c r="DU58" s="334"/>
      <c r="DV58" s="584"/>
      <c r="DW58" s="334"/>
      <c r="DX58" s="277"/>
      <c r="DY58" s="264"/>
      <c r="DZ58" s="318"/>
      <c r="EA58" s="264"/>
      <c r="EB58" s="578"/>
      <c r="EC58" s="264"/>
      <c r="ED58" s="278"/>
      <c r="EE58" s="264"/>
      <c r="EF58" s="406"/>
      <c r="EG58" s="96"/>
      <c r="EH58" s="279"/>
      <c r="EI58" s="251">
        <f>SUMPRODUCT(D58:EH58,'Mahasamund R'!D58:EH58)</f>
        <v>0</v>
      </c>
      <c r="EJ58" s="3"/>
      <c r="EK58" s="3"/>
      <c r="ER58" s="64" t="s">
        <v>74</v>
      </c>
      <c r="ES58" s="61">
        <f t="shared" si="4"/>
        <v>0</v>
      </c>
      <c r="ET58" s="24">
        <f t="shared" si="2"/>
        <v>0</v>
      </c>
    </row>
    <row r="59" spans="2:150" ht="15" hidden="1" customHeight="1">
      <c r="B59" s="65">
        <f t="shared" si="3"/>
        <v>54</v>
      </c>
      <c r="C59" s="61"/>
      <c r="D59" s="262"/>
      <c r="E59" s="263"/>
      <c r="F59" s="264"/>
      <c r="G59" s="262"/>
      <c r="H59" s="263"/>
      <c r="I59" s="264"/>
      <c r="J59" s="322"/>
      <c r="K59" s="263"/>
      <c r="L59" s="264"/>
      <c r="M59" s="322"/>
      <c r="N59" s="263"/>
      <c r="O59" s="264"/>
      <c r="P59" s="416"/>
      <c r="Q59" s="263"/>
      <c r="R59" s="264"/>
      <c r="S59" s="265"/>
      <c r="T59" s="263"/>
      <c r="U59" s="264"/>
      <c r="V59" s="425"/>
      <c r="W59" s="263"/>
      <c r="X59" s="264"/>
      <c r="Y59" s="262"/>
      <c r="Z59" s="264"/>
      <c r="AA59" s="381"/>
      <c r="AB59" s="265"/>
      <c r="AC59" s="266"/>
      <c r="AD59" s="264"/>
      <c r="AE59" s="361"/>
      <c r="AF59" s="266"/>
      <c r="AG59" s="264"/>
      <c r="AH59" s="262"/>
      <c r="AI59" s="267"/>
      <c r="AJ59" s="264"/>
      <c r="AK59" s="262"/>
      <c r="AL59" s="267"/>
      <c r="AM59" s="264"/>
      <c r="AN59" s="262"/>
      <c r="AO59" s="267"/>
      <c r="AP59" s="264"/>
      <c r="AQ59" s="262"/>
      <c r="AR59" s="267"/>
      <c r="AS59" s="264"/>
      <c r="AT59" s="388"/>
      <c r="AU59" s="268"/>
      <c r="AV59" s="265"/>
      <c r="AW59" s="266"/>
      <c r="AX59" s="264"/>
      <c r="AY59" s="265"/>
      <c r="AZ59" s="266"/>
      <c r="BA59" s="264"/>
      <c r="BB59" s="262"/>
      <c r="BC59" s="267"/>
      <c r="BD59" s="264"/>
      <c r="BE59" s="262"/>
      <c r="BF59" s="267"/>
      <c r="BG59" s="264"/>
      <c r="BH59" s="262"/>
      <c r="BI59" s="267"/>
      <c r="BJ59" s="264"/>
      <c r="BK59" s="388"/>
      <c r="BL59" s="268"/>
      <c r="BM59" s="262"/>
      <c r="BN59" s="267"/>
      <c r="BO59" s="264"/>
      <c r="BP59" s="266"/>
      <c r="BQ59" s="267"/>
      <c r="BR59" s="264"/>
      <c r="BS59" s="269"/>
      <c r="BT59" s="270"/>
      <c r="BU59" s="264"/>
      <c r="BV59" s="281"/>
      <c r="BW59" s="270"/>
      <c r="BX59" s="264"/>
      <c r="BY59" s="271"/>
      <c r="BZ59" s="270"/>
      <c r="CA59" s="264"/>
      <c r="CB59" s="265"/>
      <c r="CC59" s="270"/>
      <c r="CD59" s="264"/>
      <c r="CE59" s="265"/>
      <c r="CF59" s="267"/>
      <c r="CG59" s="264"/>
      <c r="CH59" s="318"/>
      <c r="CI59" s="270"/>
      <c r="CJ59" s="264"/>
      <c r="CK59" s="272"/>
      <c r="CL59" s="264"/>
      <c r="CM59" s="374"/>
      <c r="CN59" s="273"/>
      <c r="CO59" s="274"/>
      <c r="CP59" s="275">
        <f t="shared" si="1"/>
        <v>0</v>
      </c>
      <c r="CQ59" s="265"/>
      <c r="CR59" s="276"/>
      <c r="CS59" s="265"/>
      <c r="CT59" s="276"/>
      <c r="CU59" s="265"/>
      <c r="CV59" s="276"/>
      <c r="CW59" s="265"/>
      <c r="CX59" s="276"/>
      <c r="CY59" s="276"/>
      <c r="CZ59" s="276"/>
      <c r="DA59" s="276"/>
      <c r="DB59" s="276"/>
      <c r="DC59" s="276"/>
      <c r="DD59" s="276"/>
      <c r="DE59" s="276"/>
      <c r="DF59" s="276"/>
      <c r="DG59" s="265"/>
      <c r="DH59" s="276"/>
      <c r="DI59" s="265"/>
      <c r="DJ59" s="276"/>
      <c r="DK59" s="265"/>
      <c r="DL59" s="276"/>
      <c r="DM59" s="265"/>
      <c r="DN59" s="276"/>
      <c r="DO59" s="265"/>
      <c r="DP59" s="276"/>
      <c r="DQ59" s="264"/>
      <c r="DR59" s="273"/>
      <c r="DS59" s="334"/>
      <c r="DT59" s="273"/>
      <c r="DU59" s="334"/>
      <c r="DV59" s="584"/>
      <c r="DW59" s="334"/>
      <c r="DX59" s="277"/>
      <c r="DY59" s="264"/>
      <c r="DZ59" s="318"/>
      <c r="EA59" s="264"/>
      <c r="EB59" s="578"/>
      <c r="EC59" s="264"/>
      <c r="ED59" s="278"/>
      <c r="EE59" s="264"/>
      <c r="EF59" s="406"/>
      <c r="EG59" s="96"/>
      <c r="EH59" s="279"/>
      <c r="EI59" s="251">
        <f>SUMPRODUCT(D59:EH59,'Mahasamund R'!D59:EH59)</f>
        <v>0</v>
      </c>
      <c r="EJ59" s="3"/>
      <c r="EK59" s="3"/>
      <c r="ER59" s="64" t="s">
        <v>75</v>
      </c>
      <c r="ES59" s="61">
        <f t="shared" si="4"/>
        <v>0</v>
      </c>
      <c r="ET59" s="24">
        <f t="shared" si="2"/>
        <v>0</v>
      </c>
    </row>
    <row r="60" spans="2:150" ht="15" hidden="1" customHeight="1">
      <c r="B60" s="65">
        <f t="shared" si="3"/>
        <v>55</v>
      </c>
      <c r="C60" s="61"/>
      <c r="D60" s="262"/>
      <c r="E60" s="263"/>
      <c r="F60" s="264"/>
      <c r="G60" s="262"/>
      <c r="H60" s="263"/>
      <c r="I60" s="264"/>
      <c r="J60" s="322"/>
      <c r="K60" s="263"/>
      <c r="L60" s="264"/>
      <c r="M60" s="322"/>
      <c r="N60" s="263"/>
      <c r="O60" s="264"/>
      <c r="P60" s="416"/>
      <c r="Q60" s="263"/>
      <c r="R60" s="264"/>
      <c r="S60" s="265"/>
      <c r="T60" s="263"/>
      <c r="U60" s="264"/>
      <c r="V60" s="425"/>
      <c r="W60" s="263"/>
      <c r="X60" s="264"/>
      <c r="Y60" s="262"/>
      <c r="Z60" s="264"/>
      <c r="AA60" s="381"/>
      <c r="AB60" s="265"/>
      <c r="AC60" s="266"/>
      <c r="AD60" s="264"/>
      <c r="AE60" s="361"/>
      <c r="AF60" s="266"/>
      <c r="AG60" s="264"/>
      <c r="AH60" s="262"/>
      <c r="AI60" s="267"/>
      <c r="AJ60" s="264"/>
      <c r="AK60" s="262"/>
      <c r="AL60" s="267"/>
      <c r="AM60" s="264"/>
      <c r="AN60" s="262"/>
      <c r="AO60" s="267"/>
      <c r="AP60" s="264"/>
      <c r="AQ60" s="262"/>
      <c r="AR60" s="267"/>
      <c r="AS60" s="264"/>
      <c r="AT60" s="388"/>
      <c r="AU60" s="268"/>
      <c r="AV60" s="265"/>
      <c r="AW60" s="266"/>
      <c r="AX60" s="264"/>
      <c r="AY60" s="265"/>
      <c r="AZ60" s="266"/>
      <c r="BA60" s="264"/>
      <c r="BB60" s="262"/>
      <c r="BC60" s="267"/>
      <c r="BD60" s="264"/>
      <c r="BE60" s="262"/>
      <c r="BF60" s="267"/>
      <c r="BG60" s="264"/>
      <c r="BH60" s="262"/>
      <c r="BI60" s="267"/>
      <c r="BJ60" s="264"/>
      <c r="BK60" s="388"/>
      <c r="BL60" s="268"/>
      <c r="BM60" s="262"/>
      <c r="BN60" s="267"/>
      <c r="BO60" s="264"/>
      <c r="BP60" s="266"/>
      <c r="BQ60" s="267"/>
      <c r="BR60" s="264"/>
      <c r="BS60" s="269"/>
      <c r="BT60" s="270"/>
      <c r="BU60" s="264"/>
      <c r="BV60" s="281"/>
      <c r="BW60" s="270"/>
      <c r="BX60" s="264"/>
      <c r="BY60" s="271"/>
      <c r="BZ60" s="270"/>
      <c r="CA60" s="264"/>
      <c r="CB60" s="265"/>
      <c r="CC60" s="270"/>
      <c r="CD60" s="264"/>
      <c r="CE60" s="265"/>
      <c r="CF60" s="267"/>
      <c r="CG60" s="264"/>
      <c r="CH60" s="318"/>
      <c r="CI60" s="270"/>
      <c r="CJ60" s="264"/>
      <c r="CK60" s="272"/>
      <c r="CL60" s="264"/>
      <c r="CM60" s="374"/>
      <c r="CN60" s="273"/>
      <c r="CO60" s="274"/>
      <c r="CP60" s="275">
        <f t="shared" si="1"/>
        <v>0</v>
      </c>
      <c r="CQ60" s="265"/>
      <c r="CR60" s="276"/>
      <c r="CS60" s="265"/>
      <c r="CT60" s="276"/>
      <c r="CU60" s="265"/>
      <c r="CV60" s="276"/>
      <c r="CW60" s="265"/>
      <c r="CX60" s="276"/>
      <c r="CY60" s="276"/>
      <c r="CZ60" s="276"/>
      <c r="DA60" s="276"/>
      <c r="DB60" s="276"/>
      <c r="DC60" s="276"/>
      <c r="DD60" s="276"/>
      <c r="DE60" s="276"/>
      <c r="DF60" s="276"/>
      <c r="DG60" s="265"/>
      <c r="DH60" s="276"/>
      <c r="DI60" s="265"/>
      <c r="DJ60" s="276"/>
      <c r="DK60" s="265"/>
      <c r="DL60" s="276"/>
      <c r="DM60" s="265"/>
      <c r="DN60" s="276"/>
      <c r="DO60" s="265"/>
      <c r="DP60" s="276"/>
      <c r="DQ60" s="264"/>
      <c r="DR60" s="273"/>
      <c r="DS60" s="334"/>
      <c r="DT60" s="273"/>
      <c r="DU60" s="334"/>
      <c r="DV60" s="584"/>
      <c r="DW60" s="334"/>
      <c r="DX60" s="277"/>
      <c r="DY60" s="264"/>
      <c r="DZ60" s="318"/>
      <c r="EA60" s="264"/>
      <c r="EB60" s="578"/>
      <c r="EC60" s="264"/>
      <c r="ED60" s="280"/>
      <c r="EE60" s="264"/>
      <c r="EF60" s="406"/>
      <c r="EG60" s="96"/>
      <c r="EH60" s="279"/>
      <c r="EI60" s="251">
        <f>SUMPRODUCT(D60:EH60,'Mahasamund R'!D60:EH60)</f>
        <v>0</v>
      </c>
      <c r="EJ60" s="3"/>
      <c r="EK60" s="3"/>
      <c r="ER60" s="64" t="s">
        <v>76</v>
      </c>
      <c r="ES60" s="61">
        <f t="shared" si="4"/>
        <v>0</v>
      </c>
      <c r="ET60" s="24">
        <f t="shared" si="2"/>
        <v>0</v>
      </c>
    </row>
    <row r="61" spans="2:150" ht="15" hidden="1" customHeight="1">
      <c r="B61" s="65">
        <f t="shared" si="3"/>
        <v>56</v>
      </c>
      <c r="C61" s="61"/>
      <c r="D61" s="262"/>
      <c r="E61" s="263"/>
      <c r="F61" s="264"/>
      <c r="G61" s="262"/>
      <c r="H61" s="263"/>
      <c r="I61" s="264"/>
      <c r="J61" s="322"/>
      <c r="K61" s="263"/>
      <c r="L61" s="264"/>
      <c r="M61" s="322"/>
      <c r="N61" s="263"/>
      <c r="O61" s="264"/>
      <c r="P61" s="416"/>
      <c r="Q61" s="263"/>
      <c r="R61" s="264"/>
      <c r="S61" s="265"/>
      <c r="T61" s="263"/>
      <c r="U61" s="264"/>
      <c r="V61" s="425"/>
      <c r="W61" s="263"/>
      <c r="X61" s="264"/>
      <c r="Y61" s="262"/>
      <c r="Z61" s="264"/>
      <c r="AA61" s="381"/>
      <c r="AB61" s="265"/>
      <c r="AC61" s="266"/>
      <c r="AD61" s="264"/>
      <c r="AE61" s="361"/>
      <c r="AF61" s="266"/>
      <c r="AG61" s="264"/>
      <c r="AH61" s="262"/>
      <c r="AI61" s="267"/>
      <c r="AJ61" s="264"/>
      <c r="AK61" s="262"/>
      <c r="AL61" s="267"/>
      <c r="AM61" s="264"/>
      <c r="AN61" s="262"/>
      <c r="AO61" s="267"/>
      <c r="AP61" s="264"/>
      <c r="AQ61" s="262"/>
      <c r="AR61" s="267"/>
      <c r="AS61" s="264"/>
      <c r="AT61" s="388"/>
      <c r="AU61" s="268"/>
      <c r="AV61" s="265"/>
      <c r="AW61" s="266"/>
      <c r="AX61" s="264"/>
      <c r="AY61" s="265"/>
      <c r="AZ61" s="266"/>
      <c r="BA61" s="264"/>
      <c r="BB61" s="262"/>
      <c r="BC61" s="267"/>
      <c r="BD61" s="264"/>
      <c r="BE61" s="262"/>
      <c r="BF61" s="267"/>
      <c r="BG61" s="264"/>
      <c r="BH61" s="262"/>
      <c r="BI61" s="267"/>
      <c r="BJ61" s="264"/>
      <c r="BK61" s="388"/>
      <c r="BL61" s="268"/>
      <c r="BM61" s="262"/>
      <c r="BN61" s="267"/>
      <c r="BO61" s="264"/>
      <c r="BP61" s="266"/>
      <c r="BQ61" s="267"/>
      <c r="BR61" s="264"/>
      <c r="BS61" s="269"/>
      <c r="BT61" s="270"/>
      <c r="BU61" s="264"/>
      <c r="BV61" s="281"/>
      <c r="BW61" s="270"/>
      <c r="BX61" s="264"/>
      <c r="BY61" s="271"/>
      <c r="BZ61" s="270"/>
      <c r="CA61" s="264"/>
      <c r="CB61" s="265"/>
      <c r="CC61" s="270"/>
      <c r="CD61" s="264"/>
      <c r="CE61" s="265"/>
      <c r="CF61" s="267"/>
      <c r="CG61" s="264"/>
      <c r="CH61" s="318"/>
      <c r="CI61" s="270"/>
      <c r="CJ61" s="264"/>
      <c r="CK61" s="272"/>
      <c r="CL61" s="264"/>
      <c r="CM61" s="374"/>
      <c r="CN61" s="273"/>
      <c r="CO61" s="274"/>
      <c r="CP61" s="275">
        <f t="shared" si="1"/>
        <v>0</v>
      </c>
      <c r="CQ61" s="265"/>
      <c r="CR61" s="276"/>
      <c r="CS61" s="265"/>
      <c r="CT61" s="276"/>
      <c r="CU61" s="265"/>
      <c r="CV61" s="276"/>
      <c r="CW61" s="265"/>
      <c r="CX61" s="276"/>
      <c r="CY61" s="276"/>
      <c r="CZ61" s="276"/>
      <c r="DA61" s="276"/>
      <c r="DB61" s="276"/>
      <c r="DC61" s="276"/>
      <c r="DD61" s="276"/>
      <c r="DE61" s="276"/>
      <c r="DF61" s="276"/>
      <c r="DG61" s="265"/>
      <c r="DH61" s="276"/>
      <c r="DI61" s="265"/>
      <c r="DJ61" s="276"/>
      <c r="DK61" s="265"/>
      <c r="DL61" s="276"/>
      <c r="DM61" s="265"/>
      <c r="DN61" s="276"/>
      <c r="DO61" s="265"/>
      <c r="DP61" s="276"/>
      <c r="DQ61" s="264"/>
      <c r="DR61" s="273"/>
      <c r="DS61" s="334"/>
      <c r="DT61" s="273"/>
      <c r="DU61" s="334"/>
      <c r="DV61" s="584"/>
      <c r="DW61" s="334"/>
      <c r="DX61" s="277"/>
      <c r="DY61" s="264"/>
      <c r="DZ61" s="318"/>
      <c r="EA61" s="264"/>
      <c r="EB61" s="318"/>
      <c r="EC61" s="264"/>
      <c r="ED61" s="280"/>
      <c r="EE61" s="264"/>
      <c r="EF61" s="406"/>
      <c r="EG61" s="96"/>
      <c r="EH61" s="279"/>
      <c r="EI61" s="251">
        <f>SUMPRODUCT(D61:EH61,'Mahasamund R'!D61:EH61)</f>
        <v>0</v>
      </c>
      <c r="EJ61" s="3"/>
      <c r="EK61" s="3"/>
      <c r="ER61" s="64" t="s">
        <v>77</v>
      </c>
      <c r="ES61" s="61">
        <f t="shared" si="4"/>
        <v>0</v>
      </c>
      <c r="ET61" s="24">
        <f t="shared" si="2"/>
        <v>0</v>
      </c>
    </row>
    <row r="62" spans="2:150" ht="15" hidden="1" customHeight="1">
      <c r="B62" s="65">
        <f t="shared" si="3"/>
        <v>57</v>
      </c>
      <c r="C62" s="61"/>
      <c r="D62" s="262"/>
      <c r="E62" s="263"/>
      <c r="F62" s="264"/>
      <c r="G62" s="262"/>
      <c r="H62" s="263"/>
      <c r="I62" s="264"/>
      <c r="J62" s="322"/>
      <c r="K62" s="263"/>
      <c r="L62" s="264"/>
      <c r="M62" s="322"/>
      <c r="N62" s="263"/>
      <c r="O62" s="264"/>
      <c r="P62" s="416"/>
      <c r="Q62" s="263"/>
      <c r="R62" s="264"/>
      <c r="S62" s="265"/>
      <c r="T62" s="263"/>
      <c r="U62" s="264"/>
      <c r="V62" s="425"/>
      <c r="W62" s="263"/>
      <c r="X62" s="264"/>
      <c r="Y62" s="262"/>
      <c r="Z62" s="264"/>
      <c r="AA62" s="381"/>
      <c r="AB62" s="265"/>
      <c r="AC62" s="266"/>
      <c r="AD62" s="264"/>
      <c r="AE62" s="361"/>
      <c r="AF62" s="266"/>
      <c r="AG62" s="264"/>
      <c r="AH62" s="262"/>
      <c r="AI62" s="267"/>
      <c r="AJ62" s="264"/>
      <c r="AK62" s="262"/>
      <c r="AL62" s="267"/>
      <c r="AM62" s="264"/>
      <c r="AN62" s="262"/>
      <c r="AO62" s="267"/>
      <c r="AP62" s="264"/>
      <c r="AQ62" s="262"/>
      <c r="AR62" s="267"/>
      <c r="AS62" s="264"/>
      <c r="AT62" s="388"/>
      <c r="AU62" s="268"/>
      <c r="AV62" s="265"/>
      <c r="AW62" s="266"/>
      <c r="AX62" s="264"/>
      <c r="AY62" s="265"/>
      <c r="AZ62" s="266"/>
      <c r="BA62" s="264"/>
      <c r="BB62" s="262"/>
      <c r="BC62" s="267"/>
      <c r="BD62" s="264"/>
      <c r="BE62" s="262"/>
      <c r="BF62" s="267"/>
      <c r="BG62" s="264"/>
      <c r="BH62" s="262"/>
      <c r="BI62" s="267"/>
      <c r="BJ62" s="264"/>
      <c r="BK62" s="388"/>
      <c r="BL62" s="268"/>
      <c r="BM62" s="262"/>
      <c r="BN62" s="267"/>
      <c r="BO62" s="264"/>
      <c r="BP62" s="266"/>
      <c r="BQ62" s="267"/>
      <c r="BR62" s="264"/>
      <c r="BS62" s="269"/>
      <c r="BT62" s="270"/>
      <c r="BU62" s="264"/>
      <c r="BV62" s="281"/>
      <c r="BW62" s="270"/>
      <c r="BX62" s="264"/>
      <c r="BY62" s="271"/>
      <c r="BZ62" s="270"/>
      <c r="CA62" s="264"/>
      <c r="CB62" s="265"/>
      <c r="CC62" s="270"/>
      <c r="CD62" s="264"/>
      <c r="CE62" s="265"/>
      <c r="CF62" s="267"/>
      <c r="CG62" s="264"/>
      <c r="CH62" s="318"/>
      <c r="CI62" s="270"/>
      <c r="CJ62" s="264"/>
      <c r="CK62" s="272"/>
      <c r="CL62" s="264"/>
      <c r="CM62" s="374"/>
      <c r="CN62" s="273"/>
      <c r="CO62" s="274"/>
      <c r="CP62" s="275">
        <f t="shared" si="1"/>
        <v>0</v>
      </c>
      <c r="CQ62" s="265"/>
      <c r="CR62" s="276"/>
      <c r="CS62" s="265"/>
      <c r="CT62" s="276"/>
      <c r="CU62" s="265"/>
      <c r="CV62" s="276"/>
      <c r="CW62" s="265"/>
      <c r="CX62" s="276"/>
      <c r="CY62" s="276"/>
      <c r="CZ62" s="276"/>
      <c r="DA62" s="276"/>
      <c r="DB62" s="276"/>
      <c r="DC62" s="276"/>
      <c r="DD62" s="276"/>
      <c r="DE62" s="276"/>
      <c r="DF62" s="276"/>
      <c r="DG62" s="265"/>
      <c r="DH62" s="276"/>
      <c r="DI62" s="265"/>
      <c r="DJ62" s="276"/>
      <c r="DK62" s="265"/>
      <c r="DL62" s="276"/>
      <c r="DM62" s="265"/>
      <c r="DN62" s="276"/>
      <c r="DO62" s="265"/>
      <c r="DP62" s="276"/>
      <c r="DQ62" s="264"/>
      <c r="DR62" s="273"/>
      <c r="DS62" s="334"/>
      <c r="DT62" s="273"/>
      <c r="DU62" s="334"/>
      <c r="DV62" s="584"/>
      <c r="DW62" s="334"/>
      <c r="DX62" s="277"/>
      <c r="DY62" s="264"/>
      <c r="DZ62" s="318"/>
      <c r="EA62" s="264"/>
      <c r="EB62" s="318"/>
      <c r="EC62" s="264"/>
      <c r="ED62" s="280"/>
      <c r="EE62" s="264"/>
      <c r="EF62" s="406"/>
      <c r="EG62" s="96"/>
      <c r="EH62" s="279"/>
      <c r="EI62" s="251">
        <f>SUMPRODUCT(D62:EH62,'Mahasamund R'!D62:EH62)</f>
        <v>0</v>
      </c>
      <c r="EJ62" s="3"/>
      <c r="EK62" s="3"/>
      <c r="ER62" s="64" t="s">
        <v>78</v>
      </c>
      <c r="ES62" s="61">
        <f t="shared" si="4"/>
        <v>0</v>
      </c>
      <c r="ET62" s="24">
        <f t="shared" si="2"/>
        <v>0</v>
      </c>
    </row>
    <row r="63" spans="2:150" ht="15" hidden="1" customHeight="1">
      <c r="B63" s="454">
        <f t="shared" si="3"/>
        <v>58</v>
      </c>
      <c r="C63" s="61"/>
      <c r="D63" s="262"/>
      <c r="E63" s="263"/>
      <c r="F63" s="264"/>
      <c r="G63" s="262"/>
      <c r="H63" s="263"/>
      <c r="I63" s="264"/>
      <c r="J63" s="322"/>
      <c r="K63" s="263"/>
      <c r="L63" s="264"/>
      <c r="M63" s="322"/>
      <c r="N63" s="263"/>
      <c r="O63" s="264"/>
      <c r="P63" s="416"/>
      <c r="Q63" s="263"/>
      <c r="R63" s="264"/>
      <c r="S63" s="265"/>
      <c r="T63" s="263"/>
      <c r="U63" s="264"/>
      <c r="V63" s="425"/>
      <c r="W63" s="263"/>
      <c r="X63" s="264"/>
      <c r="Y63" s="262"/>
      <c r="Z63" s="264"/>
      <c r="AA63" s="381"/>
      <c r="AB63" s="265"/>
      <c r="AC63" s="266"/>
      <c r="AD63" s="264"/>
      <c r="AE63" s="361"/>
      <c r="AF63" s="266"/>
      <c r="AG63" s="264"/>
      <c r="AH63" s="262"/>
      <c r="AI63" s="267"/>
      <c r="AJ63" s="264"/>
      <c r="AK63" s="262"/>
      <c r="AL63" s="267"/>
      <c r="AM63" s="264"/>
      <c r="AN63" s="262"/>
      <c r="AO63" s="267"/>
      <c r="AP63" s="264"/>
      <c r="AQ63" s="262"/>
      <c r="AR63" s="267"/>
      <c r="AS63" s="264"/>
      <c r="AT63" s="388"/>
      <c r="AU63" s="268"/>
      <c r="AV63" s="265"/>
      <c r="AW63" s="266"/>
      <c r="AX63" s="264"/>
      <c r="AY63" s="265"/>
      <c r="AZ63" s="266"/>
      <c r="BA63" s="264"/>
      <c r="BB63" s="262"/>
      <c r="BC63" s="267"/>
      <c r="BD63" s="264"/>
      <c r="BE63" s="262"/>
      <c r="BF63" s="267"/>
      <c r="BG63" s="264"/>
      <c r="BH63" s="262"/>
      <c r="BI63" s="267"/>
      <c r="BJ63" s="264"/>
      <c r="BK63" s="388"/>
      <c r="BL63" s="268"/>
      <c r="BM63" s="262"/>
      <c r="BN63" s="267"/>
      <c r="BO63" s="264"/>
      <c r="BP63" s="266"/>
      <c r="BQ63" s="267"/>
      <c r="BR63" s="264"/>
      <c r="BS63" s="269"/>
      <c r="BT63" s="270"/>
      <c r="BU63" s="264"/>
      <c r="BV63" s="281"/>
      <c r="BW63" s="270"/>
      <c r="BX63" s="264"/>
      <c r="BY63" s="271"/>
      <c r="BZ63" s="270"/>
      <c r="CA63" s="264"/>
      <c r="CB63" s="265"/>
      <c r="CC63" s="270"/>
      <c r="CD63" s="264"/>
      <c r="CE63" s="265"/>
      <c r="CF63" s="267"/>
      <c r="CG63" s="264"/>
      <c r="CH63" s="318"/>
      <c r="CI63" s="270"/>
      <c r="CJ63" s="264"/>
      <c r="CK63" s="272"/>
      <c r="CL63" s="264"/>
      <c r="CM63" s="374"/>
      <c r="CN63" s="273"/>
      <c r="CO63" s="274"/>
      <c r="CP63" s="275">
        <f t="shared" si="1"/>
        <v>0</v>
      </c>
      <c r="CQ63" s="265"/>
      <c r="CR63" s="276"/>
      <c r="CS63" s="265"/>
      <c r="CT63" s="276"/>
      <c r="CU63" s="265"/>
      <c r="CV63" s="276"/>
      <c r="CW63" s="265"/>
      <c r="CX63" s="276"/>
      <c r="CY63" s="276"/>
      <c r="CZ63" s="276"/>
      <c r="DA63" s="276"/>
      <c r="DB63" s="276"/>
      <c r="DC63" s="276"/>
      <c r="DD63" s="276"/>
      <c r="DE63" s="276"/>
      <c r="DF63" s="276"/>
      <c r="DG63" s="265"/>
      <c r="DH63" s="276"/>
      <c r="DI63" s="265"/>
      <c r="DJ63" s="276"/>
      <c r="DK63" s="265"/>
      <c r="DL63" s="276"/>
      <c r="DM63" s="265"/>
      <c r="DN63" s="276"/>
      <c r="DO63" s="265"/>
      <c r="DP63" s="276"/>
      <c r="DQ63" s="264"/>
      <c r="DR63" s="273"/>
      <c r="DS63" s="334"/>
      <c r="DT63" s="273"/>
      <c r="DU63" s="334"/>
      <c r="DV63" s="334"/>
      <c r="DW63" s="334"/>
      <c r="DX63" s="277"/>
      <c r="DY63" s="264"/>
      <c r="DZ63" s="318"/>
      <c r="EA63" s="264"/>
      <c r="EB63" s="318"/>
      <c r="EC63" s="264"/>
      <c r="ED63" s="280"/>
      <c r="EE63" s="264"/>
      <c r="EF63" s="406"/>
      <c r="EG63" s="96"/>
      <c r="EH63" s="279"/>
      <c r="EI63" s="251">
        <f>SUMPRODUCT(D63:EH63,'Mahasamund R'!D63:EH63)</f>
        <v>0</v>
      </c>
      <c r="EJ63" s="3"/>
      <c r="EK63" s="3"/>
      <c r="ER63" s="64" t="s">
        <v>79</v>
      </c>
      <c r="ES63" s="61">
        <f t="shared" si="4"/>
        <v>0</v>
      </c>
      <c r="ET63" s="24">
        <f t="shared" si="2"/>
        <v>0</v>
      </c>
    </row>
    <row r="64" spans="2:150" ht="15" hidden="1" customHeight="1">
      <c r="B64" s="454">
        <f t="shared" si="3"/>
        <v>59</v>
      </c>
      <c r="C64" s="61"/>
      <c r="D64" s="262"/>
      <c r="E64" s="263"/>
      <c r="F64" s="264"/>
      <c r="G64" s="262"/>
      <c r="H64" s="263"/>
      <c r="I64" s="264"/>
      <c r="J64" s="322"/>
      <c r="K64" s="263"/>
      <c r="L64" s="264"/>
      <c r="M64" s="322"/>
      <c r="N64" s="263"/>
      <c r="O64" s="264"/>
      <c r="P64" s="416"/>
      <c r="Q64" s="263"/>
      <c r="R64" s="264"/>
      <c r="S64" s="265"/>
      <c r="T64" s="263"/>
      <c r="U64" s="264"/>
      <c r="V64" s="425"/>
      <c r="W64" s="263"/>
      <c r="X64" s="264"/>
      <c r="Y64" s="262"/>
      <c r="Z64" s="264"/>
      <c r="AA64" s="381"/>
      <c r="AB64" s="265"/>
      <c r="AC64" s="266"/>
      <c r="AD64" s="264"/>
      <c r="AE64" s="361"/>
      <c r="AF64" s="266"/>
      <c r="AG64" s="264"/>
      <c r="AH64" s="262"/>
      <c r="AI64" s="267"/>
      <c r="AJ64" s="264"/>
      <c r="AK64" s="262"/>
      <c r="AL64" s="267"/>
      <c r="AM64" s="264"/>
      <c r="AN64" s="262"/>
      <c r="AO64" s="267"/>
      <c r="AP64" s="264"/>
      <c r="AQ64" s="262"/>
      <c r="AR64" s="267"/>
      <c r="AS64" s="264"/>
      <c r="AT64" s="388"/>
      <c r="AU64" s="268"/>
      <c r="AV64" s="265"/>
      <c r="AW64" s="266"/>
      <c r="AX64" s="264"/>
      <c r="AY64" s="265"/>
      <c r="AZ64" s="266"/>
      <c r="BA64" s="264"/>
      <c r="BB64" s="262"/>
      <c r="BC64" s="267"/>
      <c r="BD64" s="264"/>
      <c r="BE64" s="262"/>
      <c r="BF64" s="267"/>
      <c r="BG64" s="264"/>
      <c r="BH64" s="262"/>
      <c r="BI64" s="267"/>
      <c r="BJ64" s="264"/>
      <c r="BK64" s="388"/>
      <c r="BL64" s="268"/>
      <c r="BM64" s="262"/>
      <c r="BN64" s="267"/>
      <c r="BO64" s="264"/>
      <c r="BP64" s="266"/>
      <c r="BQ64" s="267"/>
      <c r="BR64" s="264"/>
      <c r="BS64" s="269"/>
      <c r="BT64" s="270"/>
      <c r="BU64" s="264"/>
      <c r="BV64" s="281"/>
      <c r="BW64" s="270"/>
      <c r="BX64" s="264"/>
      <c r="BY64" s="271"/>
      <c r="BZ64" s="270"/>
      <c r="CA64" s="264"/>
      <c r="CB64" s="265"/>
      <c r="CC64" s="270"/>
      <c r="CD64" s="264"/>
      <c r="CE64" s="265"/>
      <c r="CF64" s="267"/>
      <c r="CG64" s="264"/>
      <c r="CH64" s="318"/>
      <c r="CI64" s="270"/>
      <c r="CJ64" s="264"/>
      <c r="CK64" s="272"/>
      <c r="CL64" s="264"/>
      <c r="CM64" s="374"/>
      <c r="CN64" s="273"/>
      <c r="CO64" s="274"/>
      <c r="CP64" s="275">
        <f t="shared" si="1"/>
        <v>0</v>
      </c>
      <c r="CQ64" s="265"/>
      <c r="CR64" s="276"/>
      <c r="CS64" s="265"/>
      <c r="CT64" s="276"/>
      <c r="CU64" s="265"/>
      <c r="CV64" s="276"/>
      <c r="CW64" s="265"/>
      <c r="CX64" s="276"/>
      <c r="CY64" s="276"/>
      <c r="CZ64" s="276"/>
      <c r="DA64" s="276"/>
      <c r="DB64" s="276"/>
      <c r="DC64" s="276"/>
      <c r="DD64" s="276"/>
      <c r="DE64" s="276"/>
      <c r="DF64" s="276"/>
      <c r="DG64" s="265"/>
      <c r="DH64" s="276"/>
      <c r="DI64" s="265"/>
      <c r="DJ64" s="276"/>
      <c r="DK64" s="265"/>
      <c r="DL64" s="276"/>
      <c r="DM64" s="265"/>
      <c r="DN64" s="276"/>
      <c r="DO64" s="265"/>
      <c r="DP64" s="276"/>
      <c r="DQ64" s="264"/>
      <c r="DR64" s="273"/>
      <c r="DS64" s="334"/>
      <c r="DT64" s="273"/>
      <c r="DU64" s="334"/>
      <c r="DV64" s="334"/>
      <c r="DW64" s="334"/>
      <c r="DX64" s="277"/>
      <c r="DY64" s="264"/>
      <c r="DZ64" s="318"/>
      <c r="EA64" s="264"/>
      <c r="EB64" s="318"/>
      <c r="EC64" s="264"/>
      <c r="ED64" s="280"/>
      <c r="EE64" s="264"/>
      <c r="EF64" s="406"/>
      <c r="EG64" s="96"/>
      <c r="EH64" s="279"/>
      <c r="EI64" s="251">
        <f>SUMPRODUCT(D64:EH64,'Mahasamund R'!D64:EH64)</f>
        <v>0</v>
      </c>
      <c r="EJ64" s="3"/>
      <c r="EK64" s="3"/>
      <c r="ER64" s="64" t="s">
        <v>80</v>
      </c>
      <c r="ES64" s="61">
        <f t="shared" si="4"/>
        <v>0</v>
      </c>
      <c r="ET64" s="24">
        <f t="shared" si="2"/>
        <v>0</v>
      </c>
    </row>
    <row r="65" spans="2:150" ht="15" hidden="1" customHeight="1">
      <c r="B65" s="454">
        <f t="shared" si="3"/>
        <v>60</v>
      </c>
      <c r="C65" s="61"/>
      <c r="D65" s="262"/>
      <c r="E65" s="263"/>
      <c r="F65" s="264"/>
      <c r="G65" s="262"/>
      <c r="H65" s="263"/>
      <c r="I65" s="264"/>
      <c r="J65" s="322"/>
      <c r="K65" s="263"/>
      <c r="L65" s="264"/>
      <c r="M65" s="322"/>
      <c r="N65" s="263"/>
      <c r="O65" s="264"/>
      <c r="P65" s="416"/>
      <c r="Q65" s="263"/>
      <c r="R65" s="264"/>
      <c r="S65" s="265"/>
      <c r="T65" s="263"/>
      <c r="U65" s="264"/>
      <c r="V65" s="425"/>
      <c r="W65" s="263"/>
      <c r="X65" s="264"/>
      <c r="Y65" s="262"/>
      <c r="Z65" s="264"/>
      <c r="AA65" s="381"/>
      <c r="AB65" s="265"/>
      <c r="AC65" s="266"/>
      <c r="AD65" s="264"/>
      <c r="AE65" s="361"/>
      <c r="AF65" s="266"/>
      <c r="AG65" s="264"/>
      <c r="AH65" s="262"/>
      <c r="AI65" s="267"/>
      <c r="AJ65" s="264"/>
      <c r="AK65" s="262"/>
      <c r="AL65" s="267"/>
      <c r="AM65" s="264"/>
      <c r="AN65" s="262"/>
      <c r="AO65" s="267"/>
      <c r="AP65" s="264"/>
      <c r="AQ65" s="262"/>
      <c r="AR65" s="267"/>
      <c r="AS65" s="264"/>
      <c r="AT65" s="388"/>
      <c r="AU65" s="268"/>
      <c r="AV65" s="265"/>
      <c r="AW65" s="266"/>
      <c r="AX65" s="264"/>
      <c r="AY65" s="265"/>
      <c r="AZ65" s="266"/>
      <c r="BA65" s="264"/>
      <c r="BB65" s="262"/>
      <c r="BC65" s="267"/>
      <c r="BD65" s="264"/>
      <c r="BE65" s="262"/>
      <c r="BF65" s="267"/>
      <c r="BG65" s="264"/>
      <c r="BH65" s="262"/>
      <c r="BI65" s="267"/>
      <c r="BJ65" s="264"/>
      <c r="BK65" s="388"/>
      <c r="BL65" s="268"/>
      <c r="BM65" s="262"/>
      <c r="BN65" s="267"/>
      <c r="BO65" s="264"/>
      <c r="BP65" s="266"/>
      <c r="BQ65" s="267"/>
      <c r="BR65" s="264"/>
      <c r="BS65" s="269"/>
      <c r="BT65" s="270"/>
      <c r="BU65" s="264"/>
      <c r="BV65" s="281"/>
      <c r="BW65" s="270"/>
      <c r="BX65" s="264"/>
      <c r="BY65" s="271"/>
      <c r="BZ65" s="270"/>
      <c r="CA65" s="264"/>
      <c r="CB65" s="265"/>
      <c r="CC65" s="270"/>
      <c r="CD65" s="264"/>
      <c r="CE65" s="265"/>
      <c r="CF65" s="267"/>
      <c r="CG65" s="264"/>
      <c r="CH65" s="318"/>
      <c r="CI65" s="270"/>
      <c r="CJ65" s="264"/>
      <c r="CK65" s="272"/>
      <c r="CL65" s="264"/>
      <c r="CM65" s="374"/>
      <c r="CN65" s="273"/>
      <c r="CO65" s="274"/>
      <c r="CP65" s="275">
        <f t="shared" si="1"/>
        <v>0</v>
      </c>
      <c r="CQ65" s="265"/>
      <c r="CR65" s="276"/>
      <c r="CS65" s="265"/>
      <c r="CT65" s="276"/>
      <c r="CU65" s="265"/>
      <c r="CV65" s="276"/>
      <c r="CW65" s="265"/>
      <c r="CX65" s="276"/>
      <c r="CY65" s="276"/>
      <c r="CZ65" s="276"/>
      <c r="DA65" s="276"/>
      <c r="DB65" s="276"/>
      <c r="DC65" s="276"/>
      <c r="DD65" s="276"/>
      <c r="DE65" s="276"/>
      <c r="DF65" s="276"/>
      <c r="DG65" s="265"/>
      <c r="DH65" s="276"/>
      <c r="DI65" s="265"/>
      <c r="DJ65" s="276"/>
      <c r="DK65" s="265"/>
      <c r="DL65" s="276"/>
      <c r="DM65" s="265"/>
      <c r="DN65" s="276"/>
      <c r="DO65" s="265"/>
      <c r="DP65" s="276"/>
      <c r="DQ65" s="264"/>
      <c r="DR65" s="273"/>
      <c r="DS65" s="334"/>
      <c r="DT65" s="273"/>
      <c r="DU65" s="334"/>
      <c r="DV65" s="334"/>
      <c r="DW65" s="334"/>
      <c r="DX65" s="277"/>
      <c r="DY65" s="264"/>
      <c r="DZ65" s="318"/>
      <c r="EA65" s="264"/>
      <c r="EB65" s="318"/>
      <c r="EC65" s="264"/>
      <c r="ED65" s="280"/>
      <c r="EE65" s="264"/>
      <c r="EF65" s="406"/>
      <c r="EG65" s="96"/>
      <c r="EH65" s="279"/>
      <c r="EI65" s="251">
        <f>SUMPRODUCT(D65:EH65,'Mahasamund R'!D65:EH65)</f>
        <v>0</v>
      </c>
      <c r="EJ65" s="3"/>
      <c r="EK65" s="3"/>
      <c r="ER65" s="64" t="s">
        <v>81</v>
      </c>
      <c r="ES65" s="61">
        <f t="shared" si="4"/>
        <v>0</v>
      </c>
      <c r="ET65" s="24">
        <f t="shared" si="2"/>
        <v>0</v>
      </c>
    </row>
    <row r="66" spans="2:150" ht="15" hidden="1" customHeight="1">
      <c r="B66" s="454">
        <f t="shared" si="3"/>
        <v>61</v>
      </c>
      <c r="C66" s="61"/>
      <c r="D66" s="262"/>
      <c r="E66" s="263"/>
      <c r="F66" s="264"/>
      <c r="G66" s="262"/>
      <c r="H66" s="263"/>
      <c r="I66" s="264"/>
      <c r="J66" s="322"/>
      <c r="K66" s="263"/>
      <c r="L66" s="264"/>
      <c r="M66" s="322"/>
      <c r="N66" s="263"/>
      <c r="O66" s="264"/>
      <c r="P66" s="416"/>
      <c r="Q66" s="263"/>
      <c r="R66" s="264"/>
      <c r="S66" s="265"/>
      <c r="T66" s="263"/>
      <c r="U66" s="264"/>
      <c r="V66" s="425"/>
      <c r="W66" s="263"/>
      <c r="X66" s="264"/>
      <c r="Y66" s="262"/>
      <c r="Z66" s="264"/>
      <c r="AA66" s="381"/>
      <c r="AB66" s="265"/>
      <c r="AC66" s="266"/>
      <c r="AD66" s="264"/>
      <c r="AE66" s="361"/>
      <c r="AF66" s="266"/>
      <c r="AG66" s="264"/>
      <c r="AH66" s="262"/>
      <c r="AI66" s="267"/>
      <c r="AJ66" s="264"/>
      <c r="AK66" s="262"/>
      <c r="AL66" s="267"/>
      <c r="AM66" s="264"/>
      <c r="AN66" s="262"/>
      <c r="AO66" s="267"/>
      <c r="AP66" s="264"/>
      <c r="AQ66" s="262"/>
      <c r="AR66" s="267"/>
      <c r="AS66" s="264"/>
      <c r="AT66" s="388"/>
      <c r="AU66" s="268"/>
      <c r="AV66" s="265"/>
      <c r="AW66" s="266"/>
      <c r="AX66" s="264"/>
      <c r="AY66" s="265"/>
      <c r="AZ66" s="266"/>
      <c r="BA66" s="264"/>
      <c r="BB66" s="262"/>
      <c r="BC66" s="267"/>
      <c r="BD66" s="264"/>
      <c r="BE66" s="262"/>
      <c r="BF66" s="267"/>
      <c r="BG66" s="264"/>
      <c r="BH66" s="262"/>
      <c r="BI66" s="267"/>
      <c r="BJ66" s="264"/>
      <c r="BK66" s="388"/>
      <c r="BL66" s="268"/>
      <c r="BM66" s="262"/>
      <c r="BN66" s="267"/>
      <c r="BO66" s="264"/>
      <c r="BP66" s="266"/>
      <c r="BQ66" s="267"/>
      <c r="BR66" s="264"/>
      <c r="BS66" s="269"/>
      <c r="BT66" s="270"/>
      <c r="BU66" s="264"/>
      <c r="BV66" s="281"/>
      <c r="BW66" s="270"/>
      <c r="BX66" s="264"/>
      <c r="BY66" s="271"/>
      <c r="BZ66" s="270"/>
      <c r="CA66" s="264"/>
      <c r="CB66" s="265"/>
      <c r="CC66" s="270"/>
      <c r="CD66" s="264"/>
      <c r="CE66" s="265"/>
      <c r="CF66" s="267"/>
      <c r="CG66" s="264"/>
      <c r="CH66" s="318"/>
      <c r="CI66" s="270"/>
      <c r="CJ66" s="264"/>
      <c r="CK66" s="272"/>
      <c r="CL66" s="264"/>
      <c r="CM66" s="374"/>
      <c r="CN66" s="273"/>
      <c r="CO66" s="274"/>
      <c r="CP66" s="275">
        <f t="shared" si="1"/>
        <v>0</v>
      </c>
      <c r="CQ66" s="265"/>
      <c r="CR66" s="276"/>
      <c r="CS66" s="265"/>
      <c r="CT66" s="276"/>
      <c r="CU66" s="265"/>
      <c r="CV66" s="276"/>
      <c r="CW66" s="265"/>
      <c r="CX66" s="276"/>
      <c r="CY66" s="276"/>
      <c r="CZ66" s="276"/>
      <c r="DA66" s="276"/>
      <c r="DB66" s="276"/>
      <c r="DC66" s="276"/>
      <c r="DD66" s="276"/>
      <c r="DE66" s="276"/>
      <c r="DF66" s="276"/>
      <c r="DG66" s="265"/>
      <c r="DH66" s="276"/>
      <c r="DI66" s="265"/>
      <c r="DJ66" s="276"/>
      <c r="DK66" s="265"/>
      <c r="DL66" s="276"/>
      <c r="DM66" s="265"/>
      <c r="DN66" s="276"/>
      <c r="DO66" s="265"/>
      <c r="DP66" s="276"/>
      <c r="DQ66" s="264"/>
      <c r="DR66" s="273"/>
      <c r="DS66" s="334"/>
      <c r="DT66" s="273"/>
      <c r="DU66" s="334"/>
      <c r="DV66" s="334"/>
      <c r="DW66" s="334"/>
      <c r="DX66" s="277"/>
      <c r="DY66" s="264"/>
      <c r="DZ66" s="318"/>
      <c r="EA66" s="264"/>
      <c r="EB66" s="318"/>
      <c r="EC66" s="264"/>
      <c r="ED66" s="280"/>
      <c r="EE66" s="264"/>
      <c r="EF66" s="406"/>
      <c r="EG66" s="96"/>
      <c r="EH66" s="279"/>
      <c r="EI66" s="251">
        <f>SUMPRODUCT(D66:EH66,'Mahasamund R'!D66:EH66)</f>
        <v>0</v>
      </c>
      <c r="EJ66" s="3"/>
      <c r="EK66" s="3"/>
      <c r="ER66" s="64" t="s">
        <v>82</v>
      </c>
      <c r="ES66" s="61">
        <f t="shared" si="4"/>
        <v>0</v>
      </c>
      <c r="ET66" s="24">
        <f t="shared" si="2"/>
        <v>0</v>
      </c>
    </row>
    <row r="67" spans="2:150" ht="15" hidden="1" customHeight="1">
      <c r="B67" s="454">
        <f t="shared" si="3"/>
        <v>62</v>
      </c>
      <c r="C67" s="61"/>
      <c r="D67" s="262"/>
      <c r="E67" s="263"/>
      <c r="F67" s="264"/>
      <c r="G67" s="262"/>
      <c r="H67" s="263"/>
      <c r="I67" s="264"/>
      <c r="J67" s="322"/>
      <c r="K67" s="263"/>
      <c r="L67" s="264"/>
      <c r="M67" s="264"/>
      <c r="N67" s="264"/>
      <c r="O67" s="264"/>
      <c r="P67" s="416"/>
      <c r="Q67" s="263"/>
      <c r="R67" s="264"/>
      <c r="S67" s="265"/>
      <c r="T67" s="263"/>
      <c r="U67" s="264"/>
      <c r="V67" s="425"/>
      <c r="W67" s="263"/>
      <c r="X67" s="264"/>
      <c r="Y67" s="262"/>
      <c r="Z67" s="264"/>
      <c r="AA67" s="262"/>
      <c r="AB67" s="265"/>
      <c r="AC67" s="266"/>
      <c r="AD67" s="264"/>
      <c r="AE67" s="361"/>
      <c r="AF67" s="266"/>
      <c r="AG67" s="264"/>
      <c r="AH67" s="262"/>
      <c r="AI67" s="267"/>
      <c r="AJ67" s="264"/>
      <c r="AK67" s="262"/>
      <c r="AL67" s="267"/>
      <c r="AM67" s="264"/>
      <c r="AN67" s="262"/>
      <c r="AO67" s="267"/>
      <c r="AP67" s="264"/>
      <c r="AQ67" s="262"/>
      <c r="AR67" s="267"/>
      <c r="AS67" s="264"/>
      <c r="AT67" s="388"/>
      <c r="AU67" s="268"/>
      <c r="AV67" s="265"/>
      <c r="AW67" s="266"/>
      <c r="AX67" s="264"/>
      <c r="AY67" s="265"/>
      <c r="AZ67" s="266"/>
      <c r="BA67" s="264"/>
      <c r="BB67" s="262"/>
      <c r="BC67" s="267"/>
      <c r="BD67" s="264"/>
      <c r="BE67" s="262"/>
      <c r="BF67" s="267"/>
      <c r="BG67" s="264"/>
      <c r="BH67" s="262"/>
      <c r="BI67" s="267"/>
      <c r="BJ67" s="264"/>
      <c r="BK67" s="388"/>
      <c r="BL67" s="268"/>
      <c r="BM67" s="262"/>
      <c r="BN67" s="267"/>
      <c r="BO67" s="264"/>
      <c r="BP67" s="266"/>
      <c r="BQ67" s="267"/>
      <c r="BR67" s="264"/>
      <c r="BS67" s="269"/>
      <c r="BT67" s="270"/>
      <c r="BU67" s="264"/>
      <c r="BV67" s="281"/>
      <c r="BW67" s="270"/>
      <c r="BX67" s="264"/>
      <c r="BY67" s="271"/>
      <c r="BZ67" s="270"/>
      <c r="CA67" s="264"/>
      <c r="CB67" s="265"/>
      <c r="CC67" s="270"/>
      <c r="CD67" s="264"/>
      <c r="CE67" s="265"/>
      <c r="CF67" s="267"/>
      <c r="CG67" s="264"/>
      <c r="CH67" s="318"/>
      <c r="CI67" s="270"/>
      <c r="CJ67" s="264"/>
      <c r="CK67" s="272"/>
      <c r="CL67" s="264"/>
      <c r="CM67" s="264"/>
      <c r="CN67" s="273"/>
      <c r="CO67" s="274"/>
      <c r="CP67" s="275">
        <f t="shared" si="1"/>
        <v>0</v>
      </c>
      <c r="CQ67" s="265"/>
      <c r="CR67" s="276"/>
      <c r="CS67" s="265"/>
      <c r="CT67" s="276"/>
      <c r="CU67" s="265"/>
      <c r="CV67" s="276"/>
      <c r="CW67" s="265"/>
      <c r="CX67" s="276"/>
      <c r="CY67" s="276"/>
      <c r="CZ67" s="276"/>
      <c r="DA67" s="276"/>
      <c r="DB67" s="276"/>
      <c r="DC67" s="276"/>
      <c r="DD67" s="276"/>
      <c r="DE67" s="276"/>
      <c r="DF67" s="276"/>
      <c r="DG67" s="265"/>
      <c r="DH67" s="276"/>
      <c r="DI67" s="265"/>
      <c r="DJ67" s="276"/>
      <c r="DK67" s="265"/>
      <c r="DL67" s="276"/>
      <c r="DM67" s="265"/>
      <c r="DN67" s="276"/>
      <c r="DO67" s="265"/>
      <c r="DP67" s="276"/>
      <c r="DQ67" s="264"/>
      <c r="DR67" s="273"/>
      <c r="DS67" s="334"/>
      <c r="DT67" s="273"/>
      <c r="DU67" s="334"/>
      <c r="DV67" s="334"/>
      <c r="DW67" s="334"/>
      <c r="DX67" s="277"/>
      <c r="DY67" s="264"/>
      <c r="DZ67" s="318"/>
      <c r="EA67" s="264"/>
      <c r="EB67" s="318"/>
      <c r="EC67" s="264"/>
      <c r="ED67" s="280"/>
      <c r="EE67" s="264"/>
      <c r="EF67" s="406"/>
      <c r="EG67" s="96"/>
      <c r="EH67" s="279"/>
      <c r="EI67" s="251">
        <f>SUMPRODUCT(D67:EH67,'Mahasamund R'!D67:EH67)</f>
        <v>0</v>
      </c>
      <c r="EJ67" s="3"/>
      <c r="EK67" s="3"/>
      <c r="ER67" s="64" t="s">
        <v>84</v>
      </c>
      <c r="ES67" s="61">
        <f t="shared" si="4"/>
        <v>0</v>
      </c>
      <c r="ET67" s="24">
        <f t="shared" si="2"/>
        <v>0</v>
      </c>
    </row>
    <row r="68" spans="2:150" ht="15" hidden="1" customHeight="1">
      <c r="B68" s="454">
        <f t="shared" si="3"/>
        <v>63</v>
      </c>
      <c r="C68" s="61"/>
      <c r="D68" s="262"/>
      <c r="E68" s="263"/>
      <c r="F68" s="264"/>
      <c r="G68" s="262"/>
      <c r="H68" s="263"/>
      <c r="I68" s="264"/>
      <c r="J68" s="322"/>
      <c r="K68" s="263"/>
      <c r="L68" s="264"/>
      <c r="M68" s="264"/>
      <c r="N68" s="264"/>
      <c r="O68" s="264"/>
      <c r="P68" s="416"/>
      <c r="Q68" s="263"/>
      <c r="R68" s="264"/>
      <c r="S68" s="265"/>
      <c r="T68" s="263"/>
      <c r="U68" s="264"/>
      <c r="V68" s="425"/>
      <c r="W68" s="263"/>
      <c r="X68" s="264"/>
      <c r="Y68" s="262"/>
      <c r="Z68" s="264"/>
      <c r="AA68" s="262"/>
      <c r="AB68" s="265"/>
      <c r="AC68" s="266"/>
      <c r="AD68" s="264"/>
      <c r="AE68" s="361"/>
      <c r="AF68" s="266"/>
      <c r="AG68" s="264"/>
      <c r="AH68" s="262"/>
      <c r="AI68" s="267"/>
      <c r="AJ68" s="264"/>
      <c r="AK68" s="262"/>
      <c r="AL68" s="267"/>
      <c r="AM68" s="264"/>
      <c r="AN68" s="262"/>
      <c r="AO68" s="267"/>
      <c r="AP68" s="264"/>
      <c r="AQ68" s="262"/>
      <c r="AR68" s="267"/>
      <c r="AS68" s="264"/>
      <c r="AT68" s="388"/>
      <c r="AU68" s="268"/>
      <c r="AV68" s="265"/>
      <c r="AW68" s="266"/>
      <c r="AX68" s="264"/>
      <c r="AY68" s="265"/>
      <c r="AZ68" s="266"/>
      <c r="BA68" s="264"/>
      <c r="BB68" s="262"/>
      <c r="BC68" s="267"/>
      <c r="BD68" s="264"/>
      <c r="BE68" s="262"/>
      <c r="BF68" s="267"/>
      <c r="BG68" s="264"/>
      <c r="BH68" s="262"/>
      <c r="BI68" s="267"/>
      <c r="BJ68" s="264"/>
      <c r="BK68" s="388"/>
      <c r="BL68" s="268"/>
      <c r="BM68" s="262"/>
      <c r="BN68" s="267"/>
      <c r="BO68" s="264"/>
      <c r="BP68" s="266"/>
      <c r="BQ68" s="267"/>
      <c r="BR68" s="264"/>
      <c r="BS68" s="269"/>
      <c r="BT68" s="270"/>
      <c r="BU68" s="264"/>
      <c r="BV68" s="281"/>
      <c r="BW68" s="270"/>
      <c r="BX68" s="264"/>
      <c r="BY68" s="271"/>
      <c r="BZ68" s="270"/>
      <c r="CA68" s="264"/>
      <c r="CB68" s="265"/>
      <c r="CC68" s="270"/>
      <c r="CD68" s="264"/>
      <c r="CE68" s="265"/>
      <c r="CF68" s="267"/>
      <c r="CG68" s="264"/>
      <c r="CH68" s="318"/>
      <c r="CI68" s="270"/>
      <c r="CJ68" s="264"/>
      <c r="CK68" s="272"/>
      <c r="CL68" s="264"/>
      <c r="CM68" s="264"/>
      <c r="CN68" s="273"/>
      <c r="CO68" s="274"/>
      <c r="CP68" s="275">
        <f t="shared" si="1"/>
        <v>0</v>
      </c>
      <c r="CQ68" s="265"/>
      <c r="CR68" s="276"/>
      <c r="CS68" s="265"/>
      <c r="CT68" s="276"/>
      <c r="CU68" s="265"/>
      <c r="CV68" s="276"/>
      <c r="CW68" s="265"/>
      <c r="CX68" s="276"/>
      <c r="CY68" s="276"/>
      <c r="CZ68" s="276"/>
      <c r="DA68" s="276"/>
      <c r="DB68" s="276"/>
      <c r="DC68" s="276"/>
      <c r="DD68" s="276"/>
      <c r="DE68" s="276"/>
      <c r="DF68" s="276"/>
      <c r="DG68" s="265"/>
      <c r="DH68" s="276"/>
      <c r="DI68" s="265"/>
      <c r="DJ68" s="276"/>
      <c r="DK68" s="265"/>
      <c r="DL68" s="276"/>
      <c r="DM68" s="265"/>
      <c r="DN68" s="276"/>
      <c r="DO68" s="265"/>
      <c r="DP68" s="276"/>
      <c r="DQ68" s="264"/>
      <c r="DR68" s="273"/>
      <c r="DS68" s="334"/>
      <c r="DT68" s="273"/>
      <c r="DU68" s="334"/>
      <c r="DV68" s="334"/>
      <c r="DW68" s="334"/>
      <c r="DX68" s="277"/>
      <c r="DY68" s="264"/>
      <c r="DZ68" s="318"/>
      <c r="EA68" s="264"/>
      <c r="EB68" s="318"/>
      <c r="EC68" s="264"/>
      <c r="ED68" s="280"/>
      <c r="EE68" s="264"/>
      <c r="EF68" s="406"/>
      <c r="EG68" s="96"/>
      <c r="EH68" s="279"/>
      <c r="EI68" s="251">
        <f>SUMPRODUCT(D68:EH68,'Mahasamund R'!D68:EH68)</f>
        <v>0</v>
      </c>
      <c r="EJ68" s="3"/>
      <c r="EK68" s="3"/>
      <c r="ER68" s="64" t="s">
        <v>105</v>
      </c>
      <c r="ES68" s="61">
        <f t="shared" si="4"/>
        <v>0</v>
      </c>
      <c r="ET68" s="24">
        <f t="shared" si="2"/>
        <v>0</v>
      </c>
    </row>
    <row r="69" spans="2:150" hidden="1">
      <c r="B69" s="95"/>
      <c r="C69" s="95"/>
      <c r="D69" s="95"/>
      <c r="E69" s="95"/>
      <c r="F69" s="95"/>
      <c r="G69" s="95"/>
      <c r="H69" s="95"/>
      <c r="I69" s="95"/>
      <c r="J69" s="95"/>
      <c r="K69" s="95"/>
      <c r="L69" s="95"/>
      <c r="M69" s="95"/>
      <c r="N69" s="95"/>
      <c r="O69" s="95"/>
      <c r="P69" s="95"/>
      <c r="Q69" s="95"/>
      <c r="R69" s="95"/>
      <c r="S69" s="95"/>
      <c r="T69" s="95"/>
      <c r="U69" s="95"/>
      <c r="V69" s="95"/>
      <c r="W69" s="95"/>
      <c r="X69" s="95"/>
      <c r="Y69" s="95"/>
      <c r="Z69" s="95"/>
      <c r="AA69" s="95"/>
      <c r="AB69" s="95"/>
      <c r="AC69" s="95"/>
      <c r="AD69" s="95"/>
      <c r="AE69" s="95"/>
      <c r="AF69" s="95"/>
      <c r="AG69" s="95"/>
      <c r="AH69" s="95"/>
      <c r="AI69" s="95"/>
      <c r="AJ69" s="95"/>
      <c r="AK69" s="95"/>
      <c r="AL69" s="95"/>
      <c r="AM69" s="95"/>
      <c r="AN69" s="95"/>
      <c r="AO69" s="95"/>
      <c r="AP69" s="95"/>
      <c r="AQ69" s="95"/>
      <c r="AR69" s="95"/>
      <c r="AS69" s="95"/>
      <c r="AT69" s="95"/>
      <c r="AU69" s="95"/>
      <c r="AV69" s="95"/>
      <c r="AW69" s="95"/>
      <c r="AX69" s="95"/>
      <c r="AY69" s="95"/>
      <c r="AZ69" s="95"/>
      <c r="BA69" s="95"/>
      <c r="BB69" s="95"/>
      <c r="BC69" s="95"/>
      <c r="BD69" s="95"/>
      <c r="BE69" s="95"/>
      <c r="BF69" s="95"/>
      <c r="BG69" s="95"/>
      <c r="BH69" s="95"/>
      <c r="BI69" s="95"/>
      <c r="BJ69" s="95"/>
      <c r="BK69" s="95"/>
      <c r="BL69" s="95"/>
      <c r="BM69" s="95"/>
      <c r="BN69" s="95"/>
      <c r="BO69" s="95"/>
      <c r="BP69" s="95"/>
      <c r="BQ69" s="95"/>
      <c r="BR69" s="95"/>
      <c r="BS69" s="95"/>
      <c r="BT69" s="95"/>
      <c r="BU69" s="95"/>
      <c r="BV69" s="95"/>
      <c r="BW69" s="95"/>
      <c r="BX69" s="95"/>
      <c r="BY69" s="95"/>
      <c r="BZ69" s="95"/>
      <c r="CA69" s="95"/>
      <c r="CB69" s="95"/>
      <c r="CC69" s="95"/>
      <c r="CD69" s="95"/>
      <c r="CE69" s="95"/>
      <c r="CF69" s="95"/>
      <c r="CG69" s="95"/>
      <c r="CH69" s="95"/>
      <c r="CI69" s="95"/>
      <c r="CJ69" s="95"/>
      <c r="CK69" s="95"/>
      <c r="CL69" s="95"/>
      <c r="CM69" s="95"/>
      <c r="CN69" s="95"/>
      <c r="CO69" s="95"/>
      <c r="CP69" s="95"/>
      <c r="CQ69" s="95"/>
      <c r="CR69" s="95"/>
      <c r="CS69" s="95"/>
      <c r="CT69" s="95"/>
      <c r="CU69" s="95"/>
      <c r="CV69" s="95"/>
      <c r="CW69" s="95"/>
      <c r="CX69" s="95"/>
      <c r="CY69" s="95"/>
      <c r="CZ69" s="95"/>
      <c r="DA69" s="95"/>
      <c r="DB69" s="95"/>
      <c r="DC69" s="95"/>
      <c r="DD69" s="95"/>
      <c r="DE69" s="95"/>
      <c r="DF69" s="95"/>
      <c r="DG69" s="95"/>
      <c r="DH69" s="95"/>
      <c r="DI69" s="95"/>
      <c r="DJ69" s="95"/>
      <c r="DK69" s="95"/>
      <c r="DL69" s="95"/>
      <c r="DM69" s="95"/>
      <c r="DN69" s="95"/>
      <c r="DO69" s="95"/>
      <c r="DP69" s="95"/>
      <c r="DQ69" s="95"/>
      <c r="DR69" s="95"/>
      <c r="DS69" s="95"/>
      <c r="DT69" s="95"/>
      <c r="DU69" s="95"/>
      <c r="DV69" s="95"/>
      <c r="DW69" s="95"/>
      <c r="DX69" s="95"/>
      <c r="DY69" s="95"/>
      <c r="DZ69" s="95"/>
      <c r="EA69" s="95"/>
      <c r="EB69" s="95"/>
      <c r="EC69" s="95"/>
      <c r="ED69" s="95"/>
      <c r="EE69" s="95"/>
      <c r="EF69" s="95"/>
      <c r="EG69" s="95"/>
      <c r="EH69" s="95"/>
      <c r="EI69" s="95"/>
      <c r="ER69" s="95"/>
      <c r="ES69" s="95"/>
      <c r="ET69" s="95"/>
    </row>
    <row r="70" spans="2:150">
      <c r="B70" s="785" t="s">
        <v>83</v>
      </c>
      <c r="C70" s="785"/>
      <c r="D70" s="252">
        <f t="shared" ref="D70:BT70" si="5">SUM(D6:D68)</f>
        <v>0</v>
      </c>
      <c r="E70" s="252">
        <f t="shared" si="5"/>
        <v>0</v>
      </c>
      <c r="F70" s="252">
        <f t="shared" si="5"/>
        <v>0</v>
      </c>
      <c r="G70" s="252">
        <f t="shared" si="5"/>
        <v>0</v>
      </c>
      <c r="H70" s="252">
        <f t="shared" si="5"/>
        <v>0</v>
      </c>
      <c r="I70" s="252">
        <f t="shared" si="5"/>
        <v>0</v>
      </c>
      <c r="J70" s="252">
        <f t="shared" si="5"/>
        <v>0</v>
      </c>
      <c r="K70" s="252">
        <f t="shared" si="5"/>
        <v>0</v>
      </c>
      <c r="L70" s="252">
        <f t="shared" si="5"/>
        <v>0</v>
      </c>
      <c r="M70" s="252">
        <f t="shared" si="5"/>
        <v>0</v>
      </c>
      <c r="N70" s="252">
        <f t="shared" si="5"/>
        <v>0</v>
      </c>
      <c r="O70" s="252">
        <f t="shared" si="5"/>
        <v>0</v>
      </c>
      <c r="P70" s="252">
        <f t="shared" si="5"/>
        <v>0</v>
      </c>
      <c r="Q70" s="252">
        <f t="shared" si="5"/>
        <v>0</v>
      </c>
      <c r="R70" s="252">
        <f t="shared" si="5"/>
        <v>0</v>
      </c>
      <c r="S70" s="252">
        <f t="shared" si="5"/>
        <v>0</v>
      </c>
      <c r="T70" s="252">
        <f t="shared" si="5"/>
        <v>0</v>
      </c>
      <c r="U70" s="252">
        <f t="shared" si="5"/>
        <v>0</v>
      </c>
      <c r="V70" s="252">
        <f t="shared" si="5"/>
        <v>0</v>
      </c>
      <c r="W70" s="252">
        <f t="shared" si="5"/>
        <v>0</v>
      </c>
      <c r="X70" s="252">
        <f t="shared" si="5"/>
        <v>0</v>
      </c>
      <c r="Y70" s="252">
        <f t="shared" si="5"/>
        <v>0</v>
      </c>
      <c r="Z70" s="252">
        <f t="shared" si="5"/>
        <v>0</v>
      </c>
      <c r="AA70" s="252">
        <f t="shared" si="5"/>
        <v>0</v>
      </c>
      <c r="AB70" s="252">
        <f t="shared" si="5"/>
        <v>0</v>
      </c>
      <c r="AC70" s="252">
        <f t="shared" si="5"/>
        <v>0</v>
      </c>
      <c r="AD70" s="252">
        <f t="shared" si="5"/>
        <v>0</v>
      </c>
      <c r="AE70" s="252">
        <f t="shared" si="5"/>
        <v>0</v>
      </c>
      <c r="AF70" s="252">
        <f t="shared" si="5"/>
        <v>0</v>
      </c>
      <c r="AG70" s="252">
        <f t="shared" si="5"/>
        <v>0</v>
      </c>
      <c r="AH70" s="252">
        <f t="shared" si="5"/>
        <v>1</v>
      </c>
      <c r="AI70" s="252">
        <f t="shared" si="5"/>
        <v>0</v>
      </c>
      <c r="AJ70" s="252">
        <f t="shared" si="5"/>
        <v>0</v>
      </c>
      <c r="AK70" s="252">
        <f t="shared" si="5"/>
        <v>0</v>
      </c>
      <c r="AL70" s="252">
        <f t="shared" si="5"/>
        <v>0</v>
      </c>
      <c r="AM70" s="252">
        <f t="shared" si="5"/>
        <v>0</v>
      </c>
      <c r="AN70" s="252">
        <f t="shared" si="5"/>
        <v>2</v>
      </c>
      <c r="AO70" s="252">
        <f t="shared" si="5"/>
        <v>0</v>
      </c>
      <c r="AP70" s="252">
        <f t="shared" si="5"/>
        <v>0</v>
      </c>
      <c r="AQ70" s="252">
        <f t="shared" si="5"/>
        <v>5</v>
      </c>
      <c r="AR70" s="252">
        <f t="shared" si="5"/>
        <v>0</v>
      </c>
      <c r="AS70" s="252">
        <f t="shared" si="5"/>
        <v>0</v>
      </c>
      <c r="AT70" s="252">
        <f t="shared" si="5"/>
        <v>0</v>
      </c>
      <c r="AU70" s="252">
        <f t="shared" si="5"/>
        <v>0</v>
      </c>
      <c r="AV70" s="252">
        <f t="shared" si="5"/>
        <v>0</v>
      </c>
      <c r="AW70" s="252">
        <f t="shared" si="5"/>
        <v>0</v>
      </c>
      <c r="AX70" s="252">
        <f t="shared" si="5"/>
        <v>0</v>
      </c>
      <c r="AY70" s="252">
        <f t="shared" si="5"/>
        <v>0</v>
      </c>
      <c r="AZ70" s="252">
        <f t="shared" si="5"/>
        <v>0</v>
      </c>
      <c r="BA70" s="252">
        <f t="shared" si="5"/>
        <v>0</v>
      </c>
      <c r="BB70" s="252">
        <f t="shared" si="5"/>
        <v>1</v>
      </c>
      <c r="BC70" s="252">
        <f t="shared" si="5"/>
        <v>0</v>
      </c>
      <c r="BD70" s="252">
        <f t="shared" si="5"/>
        <v>0</v>
      </c>
      <c r="BE70" s="252">
        <f t="shared" si="5"/>
        <v>1</v>
      </c>
      <c r="BF70" s="252">
        <f t="shared" si="5"/>
        <v>0</v>
      </c>
      <c r="BG70" s="252">
        <f t="shared" si="5"/>
        <v>0</v>
      </c>
      <c r="BH70" s="252">
        <f t="shared" si="5"/>
        <v>1</v>
      </c>
      <c r="BI70" s="252">
        <f t="shared" si="5"/>
        <v>0</v>
      </c>
      <c r="BJ70" s="252">
        <f t="shared" si="5"/>
        <v>0</v>
      </c>
      <c r="BK70" s="252">
        <f t="shared" ref="BK70" si="6">SUM(BK6:BK68)</f>
        <v>0</v>
      </c>
      <c r="BL70" s="252">
        <f t="shared" si="5"/>
        <v>0</v>
      </c>
      <c r="BM70" s="252">
        <f t="shared" si="5"/>
        <v>0</v>
      </c>
      <c r="BN70" s="252">
        <f t="shared" si="5"/>
        <v>0</v>
      </c>
      <c r="BO70" s="252">
        <f t="shared" si="5"/>
        <v>0</v>
      </c>
      <c r="BP70" s="252">
        <f t="shared" si="5"/>
        <v>0</v>
      </c>
      <c r="BQ70" s="252">
        <f t="shared" si="5"/>
        <v>0</v>
      </c>
      <c r="BR70" s="252">
        <f t="shared" si="5"/>
        <v>0</v>
      </c>
      <c r="BS70" s="252">
        <f t="shared" si="5"/>
        <v>0</v>
      </c>
      <c r="BT70" s="252">
        <f t="shared" si="5"/>
        <v>0</v>
      </c>
      <c r="BU70" s="252">
        <f t="shared" ref="BU70:EI70" si="7">SUM(BU6:BU68)</f>
        <v>0</v>
      </c>
      <c r="BV70" s="252">
        <f t="shared" si="7"/>
        <v>0</v>
      </c>
      <c r="BW70" s="252">
        <f t="shared" si="7"/>
        <v>0</v>
      </c>
      <c r="BX70" s="252">
        <f t="shared" si="7"/>
        <v>0</v>
      </c>
      <c r="BY70" s="252">
        <f t="shared" si="7"/>
        <v>0</v>
      </c>
      <c r="BZ70" s="252">
        <f t="shared" si="7"/>
        <v>0</v>
      </c>
      <c r="CA70" s="252">
        <f t="shared" si="7"/>
        <v>0</v>
      </c>
      <c r="CB70" s="252">
        <f t="shared" si="7"/>
        <v>0</v>
      </c>
      <c r="CC70" s="252">
        <f t="shared" si="7"/>
        <v>0</v>
      </c>
      <c r="CD70" s="252">
        <f t="shared" si="7"/>
        <v>0</v>
      </c>
      <c r="CE70" s="252">
        <f t="shared" si="7"/>
        <v>0</v>
      </c>
      <c r="CF70" s="252">
        <f t="shared" si="7"/>
        <v>50</v>
      </c>
      <c r="CG70" s="252">
        <f t="shared" si="7"/>
        <v>0</v>
      </c>
      <c r="CH70" s="252">
        <f t="shared" si="7"/>
        <v>0</v>
      </c>
      <c r="CI70" s="252">
        <f t="shared" si="7"/>
        <v>0</v>
      </c>
      <c r="CJ70" s="252">
        <f t="shared" si="7"/>
        <v>0</v>
      </c>
      <c r="CK70" s="252">
        <f t="shared" si="7"/>
        <v>5</v>
      </c>
      <c r="CL70" s="252">
        <f t="shared" si="7"/>
        <v>0</v>
      </c>
      <c r="CM70" s="252">
        <f t="shared" si="7"/>
        <v>0</v>
      </c>
      <c r="CN70" s="252">
        <f t="shared" si="7"/>
        <v>0</v>
      </c>
      <c r="CO70" s="252">
        <f t="shared" si="7"/>
        <v>0</v>
      </c>
      <c r="CP70" s="252">
        <f t="shared" si="7"/>
        <v>15</v>
      </c>
      <c r="CQ70" s="252">
        <f t="shared" si="7"/>
        <v>0</v>
      </c>
      <c r="CR70" s="252">
        <f t="shared" si="7"/>
        <v>0</v>
      </c>
      <c r="CS70" s="252">
        <f t="shared" si="7"/>
        <v>0</v>
      </c>
      <c r="CT70" s="252">
        <f t="shared" si="7"/>
        <v>0</v>
      </c>
      <c r="CU70" s="252">
        <f t="shared" si="7"/>
        <v>0</v>
      </c>
      <c r="CV70" s="252">
        <f t="shared" si="7"/>
        <v>0</v>
      </c>
      <c r="CW70" s="252">
        <f t="shared" si="7"/>
        <v>0</v>
      </c>
      <c r="CX70" s="252">
        <f t="shared" si="7"/>
        <v>0</v>
      </c>
      <c r="CY70" s="252">
        <f t="shared" si="7"/>
        <v>0</v>
      </c>
      <c r="CZ70" s="252">
        <f t="shared" si="7"/>
        <v>0</v>
      </c>
      <c r="DA70" s="252">
        <f t="shared" si="7"/>
        <v>0</v>
      </c>
      <c r="DB70" s="252">
        <f t="shared" si="7"/>
        <v>0</v>
      </c>
      <c r="DC70" s="252">
        <f t="shared" ref="DC70:DF70" si="8">SUM(DC6:DC68)</f>
        <v>0</v>
      </c>
      <c r="DD70" s="252">
        <f t="shared" si="8"/>
        <v>0</v>
      </c>
      <c r="DE70" s="252">
        <f t="shared" si="8"/>
        <v>0</v>
      </c>
      <c r="DF70" s="252">
        <f t="shared" si="8"/>
        <v>0</v>
      </c>
      <c r="DG70" s="252">
        <f t="shared" si="7"/>
        <v>0</v>
      </c>
      <c r="DH70" s="252">
        <f t="shared" si="7"/>
        <v>0</v>
      </c>
      <c r="DI70" s="252">
        <f t="shared" si="7"/>
        <v>0</v>
      </c>
      <c r="DJ70" s="252">
        <f t="shared" si="7"/>
        <v>0</v>
      </c>
      <c r="DK70" s="252">
        <f t="shared" si="7"/>
        <v>0</v>
      </c>
      <c r="DL70" s="252">
        <f t="shared" si="7"/>
        <v>0</v>
      </c>
      <c r="DM70" s="252">
        <f t="shared" si="7"/>
        <v>0</v>
      </c>
      <c r="DN70" s="252">
        <f t="shared" si="7"/>
        <v>0</v>
      </c>
      <c r="DO70" s="252">
        <f t="shared" ref="DO70:DQ70" si="9">SUM(DO6:DO68)</f>
        <v>0</v>
      </c>
      <c r="DP70" s="252">
        <f t="shared" si="9"/>
        <v>0</v>
      </c>
      <c r="DQ70" s="252">
        <f t="shared" si="9"/>
        <v>0</v>
      </c>
      <c r="DR70" s="252">
        <f t="shared" si="7"/>
        <v>0</v>
      </c>
      <c r="DS70" s="252">
        <f t="shared" si="7"/>
        <v>0</v>
      </c>
      <c r="DT70" s="252">
        <f t="shared" si="7"/>
        <v>0</v>
      </c>
      <c r="DU70" s="252">
        <f t="shared" si="7"/>
        <v>0</v>
      </c>
      <c r="DV70" s="252">
        <f t="shared" ref="DV70" si="10">SUM(DV6:DV68)</f>
        <v>0</v>
      </c>
      <c r="DW70" s="252">
        <f t="shared" ref="DW70" si="11">SUM(DW6:DW68)</f>
        <v>0</v>
      </c>
      <c r="DX70" s="252">
        <f t="shared" si="7"/>
        <v>0</v>
      </c>
      <c r="DY70" s="252">
        <f t="shared" si="7"/>
        <v>0</v>
      </c>
      <c r="DZ70" s="252">
        <f t="shared" ref="DZ70:EA70" si="12">SUM(DZ6:DZ68)</f>
        <v>0</v>
      </c>
      <c r="EA70" s="252">
        <f t="shared" si="12"/>
        <v>0</v>
      </c>
      <c r="EB70" s="252">
        <f t="shared" ref="EB70:EC70" si="13">SUM(EB6:EB68)</f>
        <v>0</v>
      </c>
      <c r="EC70" s="252">
        <f t="shared" si="13"/>
        <v>0</v>
      </c>
      <c r="ED70" s="252">
        <f t="shared" si="7"/>
        <v>5</v>
      </c>
      <c r="EE70" s="252">
        <f t="shared" si="7"/>
        <v>0</v>
      </c>
      <c r="EF70" s="252">
        <f t="shared" ref="EF70:EG70" si="14">SUM(EF6:EF68)</f>
        <v>0</v>
      </c>
      <c r="EG70" s="252">
        <f t="shared" si="14"/>
        <v>0</v>
      </c>
      <c r="EH70" s="252">
        <f t="shared" si="7"/>
        <v>0</v>
      </c>
      <c r="EI70" s="252">
        <f t="shared" si="7"/>
        <v>14315.399999999998</v>
      </c>
      <c r="EJ70" s="3"/>
      <c r="EK70" s="3"/>
      <c r="ER70" s="785" t="s">
        <v>83</v>
      </c>
      <c r="ES70" s="785"/>
      <c r="ET70" s="104">
        <f>SUM(ET6:ET68)</f>
        <v>14315.399999999998</v>
      </c>
    </row>
    <row r="71" spans="2:150" s="53" customFormat="1">
      <c r="B71" s="875" t="s">
        <v>324</v>
      </c>
      <c r="C71" s="875"/>
      <c r="D71" s="472">
        <f>SUM(D6:D20)</f>
        <v>0</v>
      </c>
      <c r="E71" s="472">
        <f t="shared" ref="E71:BU71" si="15">SUM(E6:E20)</f>
        <v>0</v>
      </c>
      <c r="F71" s="472">
        <f t="shared" si="15"/>
        <v>0</v>
      </c>
      <c r="G71" s="472">
        <f t="shared" si="15"/>
        <v>0</v>
      </c>
      <c r="H71" s="472">
        <f t="shared" si="15"/>
        <v>0</v>
      </c>
      <c r="I71" s="472">
        <f t="shared" si="15"/>
        <v>0</v>
      </c>
      <c r="J71" s="472">
        <f t="shared" si="15"/>
        <v>0</v>
      </c>
      <c r="K71" s="472">
        <f t="shared" si="15"/>
        <v>0</v>
      </c>
      <c r="L71" s="472">
        <f t="shared" si="15"/>
        <v>0</v>
      </c>
      <c r="M71" s="472">
        <f t="shared" si="15"/>
        <v>0</v>
      </c>
      <c r="N71" s="472">
        <f t="shared" si="15"/>
        <v>0</v>
      </c>
      <c r="O71" s="472">
        <f t="shared" si="15"/>
        <v>0</v>
      </c>
      <c r="P71" s="472">
        <f t="shared" si="15"/>
        <v>0</v>
      </c>
      <c r="Q71" s="472">
        <f t="shared" si="15"/>
        <v>0</v>
      </c>
      <c r="R71" s="472">
        <f t="shared" si="15"/>
        <v>0</v>
      </c>
      <c r="S71" s="472">
        <f t="shared" si="15"/>
        <v>0</v>
      </c>
      <c r="T71" s="472">
        <f t="shared" si="15"/>
        <v>0</v>
      </c>
      <c r="U71" s="472">
        <f t="shared" si="15"/>
        <v>0</v>
      </c>
      <c r="V71" s="472">
        <f t="shared" si="15"/>
        <v>0</v>
      </c>
      <c r="W71" s="472">
        <f t="shared" si="15"/>
        <v>0</v>
      </c>
      <c r="X71" s="472">
        <f t="shared" si="15"/>
        <v>0</v>
      </c>
      <c r="Y71" s="472">
        <f t="shared" si="15"/>
        <v>0</v>
      </c>
      <c r="Z71" s="472">
        <f t="shared" si="15"/>
        <v>0</v>
      </c>
      <c r="AA71" s="472">
        <f t="shared" si="15"/>
        <v>0</v>
      </c>
      <c r="AB71" s="472">
        <f t="shared" si="15"/>
        <v>0</v>
      </c>
      <c r="AC71" s="472">
        <f t="shared" si="15"/>
        <v>0</v>
      </c>
      <c r="AD71" s="472">
        <f t="shared" si="15"/>
        <v>0</v>
      </c>
      <c r="AE71" s="472">
        <f t="shared" si="15"/>
        <v>0</v>
      </c>
      <c r="AF71" s="472">
        <f t="shared" si="15"/>
        <v>0</v>
      </c>
      <c r="AG71" s="472">
        <f t="shared" si="15"/>
        <v>0</v>
      </c>
      <c r="AH71" s="472">
        <f t="shared" si="15"/>
        <v>1</v>
      </c>
      <c r="AI71" s="472">
        <f t="shared" si="15"/>
        <v>0</v>
      </c>
      <c r="AJ71" s="472">
        <f t="shared" si="15"/>
        <v>0</v>
      </c>
      <c r="AK71" s="472">
        <f t="shared" si="15"/>
        <v>0</v>
      </c>
      <c r="AL71" s="472">
        <f t="shared" si="15"/>
        <v>0</v>
      </c>
      <c r="AM71" s="472">
        <f t="shared" si="15"/>
        <v>0</v>
      </c>
      <c r="AN71" s="472">
        <f t="shared" si="15"/>
        <v>2</v>
      </c>
      <c r="AO71" s="472">
        <f t="shared" si="15"/>
        <v>0</v>
      </c>
      <c r="AP71" s="472">
        <f t="shared" si="15"/>
        <v>0</v>
      </c>
      <c r="AQ71" s="472">
        <f t="shared" si="15"/>
        <v>5</v>
      </c>
      <c r="AR71" s="472">
        <f t="shared" si="15"/>
        <v>0</v>
      </c>
      <c r="AS71" s="472">
        <f t="shared" si="15"/>
        <v>0</v>
      </c>
      <c r="AT71" s="472">
        <f t="shared" ref="AT71" si="16">SUM(AT6:AT20)</f>
        <v>0</v>
      </c>
      <c r="AU71" s="472">
        <f t="shared" si="15"/>
        <v>0</v>
      </c>
      <c r="AV71" s="472">
        <f t="shared" si="15"/>
        <v>0</v>
      </c>
      <c r="AW71" s="472">
        <f t="shared" si="15"/>
        <v>0</v>
      </c>
      <c r="AX71" s="472">
        <f t="shared" si="15"/>
        <v>0</v>
      </c>
      <c r="AY71" s="472">
        <f t="shared" si="15"/>
        <v>0</v>
      </c>
      <c r="AZ71" s="472">
        <f t="shared" si="15"/>
        <v>0</v>
      </c>
      <c r="BA71" s="472">
        <f t="shared" si="15"/>
        <v>0</v>
      </c>
      <c r="BB71" s="472">
        <f t="shared" si="15"/>
        <v>1</v>
      </c>
      <c r="BC71" s="472">
        <f t="shared" si="15"/>
        <v>0</v>
      </c>
      <c r="BD71" s="472">
        <f t="shared" si="15"/>
        <v>0</v>
      </c>
      <c r="BE71" s="472">
        <f t="shared" si="15"/>
        <v>1</v>
      </c>
      <c r="BF71" s="472">
        <f t="shared" si="15"/>
        <v>0</v>
      </c>
      <c r="BG71" s="472">
        <f t="shared" si="15"/>
        <v>0</v>
      </c>
      <c r="BH71" s="472">
        <f t="shared" si="15"/>
        <v>1</v>
      </c>
      <c r="BI71" s="472">
        <f t="shared" si="15"/>
        <v>0</v>
      </c>
      <c r="BJ71" s="472">
        <f t="shared" si="15"/>
        <v>0</v>
      </c>
      <c r="BK71" s="472">
        <f t="shared" ref="BK71" si="17">SUM(BK6:BK20)</f>
        <v>0</v>
      </c>
      <c r="BL71" s="472">
        <f t="shared" si="15"/>
        <v>0</v>
      </c>
      <c r="BM71" s="472">
        <f t="shared" si="15"/>
        <v>0</v>
      </c>
      <c r="BN71" s="472">
        <f t="shared" si="15"/>
        <v>0</v>
      </c>
      <c r="BO71" s="472">
        <f t="shared" si="15"/>
        <v>0</v>
      </c>
      <c r="BP71" s="472">
        <f t="shared" si="15"/>
        <v>0</v>
      </c>
      <c r="BQ71" s="472">
        <f t="shared" si="15"/>
        <v>0</v>
      </c>
      <c r="BR71" s="472">
        <f t="shared" si="15"/>
        <v>0</v>
      </c>
      <c r="BS71" s="472">
        <f t="shared" si="15"/>
        <v>0</v>
      </c>
      <c r="BT71" s="472">
        <f t="shared" si="15"/>
        <v>0</v>
      </c>
      <c r="BU71" s="472">
        <f t="shared" si="15"/>
        <v>0</v>
      </c>
      <c r="BV71" s="472">
        <f t="shared" ref="BV71:EI71" si="18">SUM(BV6:BV20)</f>
        <v>0</v>
      </c>
      <c r="BW71" s="472">
        <f t="shared" si="18"/>
        <v>0</v>
      </c>
      <c r="BX71" s="472">
        <f t="shared" si="18"/>
        <v>0</v>
      </c>
      <c r="BY71" s="472">
        <f t="shared" si="18"/>
        <v>0</v>
      </c>
      <c r="BZ71" s="472">
        <f t="shared" si="18"/>
        <v>0</v>
      </c>
      <c r="CA71" s="472">
        <f t="shared" si="18"/>
        <v>0</v>
      </c>
      <c r="CB71" s="472">
        <f t="shared" si="18"/>
        <v>0</v>
      </c>
      <c r="CC71" s="472">
        <f t="shared" si="18"/>
        <v>0</v>
      </c>
      <c r="CD71" s="472">
        <f t="shared" si="18"/>
        <v>0</v>
      </c>
      <c r="CE71" s="472">
        <f t="shared" si="18"/>
        <v>0</v>
      </c>
      <c r="CF71" s="472">
        <f t="shared" si="18"/>
        <v>50</v>
      </c>
      <c r="CG71" s="472">
        <f t="shared" si="18"/>
        <v>0</v>
      </c>
      <c r="CH71" s="472">
        <f t="shared" si="18"/>
        <v>0</v>
      </c>
      <c r="CI71" s="472">
        <f t="shared" si="18"/>
        <v>0</v>
      </c>
      <c r="CJ71" s="472">
        <f t="shared" si="18"/>
        <v>0</v>
      </c>
      <c r="CK71" s="472">
        <f t="shared" si="18"/>
        <v>5</v>
      </c>
      <c r="CL71" s="472">
        <f t="shared" si="18"/>
        <v>0</v>
      </c>
      <c r="CM71" s="472"/>
      <c r="CN71" s="472">
        <f t="shared" si="18"/>
        <v>0</v>
      </c>
      <c r="CO71" s="472">
        <f t="shared" si="18"/>
        <v>0</v>
      </c>
      <c r="CP71" s="472">
        <f t="shared" si="18"/>
        <v>15</v>
      </c>
      <c r="CQ71" s="472">
        <f t="shared" si="18"/>
        <v>0</v>
      </c>
      <c r="CR71" s="472">
        <f t="shared" si="18"/>
        <v>0</v>
      </c>
      <c r="CS71" s="472">
        <f t="shared" si="18"/>
        <v>0</v>
      </c>
      <c r="CT71" s="472">
        <f t="shared" si="18"/>
        <v>0</v>
      </c>
      <c r="CU71" s="472">
        <f t="shared" si="18"/>
        <v>0</v>
      </c>
      <c r="CV71" s="472">
        <f t="shared" si="18"/>
        <v>0</v>
      </c>
      <c r="CW71" s="472">
        <f t="shared" si="18"/>
        <v>0</v>
      </c>
      <c r="CX71" s="472">
        <f t="shared" si="18"/>
        <v>0</v>
      </c>
      <c r="CY71" s="472">
        <f t="shared" si="18"/>
        <v>0</v>
      </c>
      <c r="CZ71" s="472">
        <f t="shared" si="18"/>
        <v>0</v>
      </c>
      <c r="DA71" s="472">
        <f t="shared" si="18"/>
        <v>0</v>
      </c>
      <c r="DB71" s="472">
        <f t="shared" si="18"/>
        <v>0</v>
      </c>
      <c r="DC71" s="472">
        <f t="shared" ref="DC71:DF71" si="19">SUM(DC6:DC20)</f>
        <v>0</v>
      </c>
      <c r="DD71" s="472">
        <f t="shared" si="19"/>
        <v>0</v>
      </c>
      <c r="DE71" s="472">
        <f t="shared" si="19"/>
        <v>0</v>
      </c>
      <c r="DF71" s="472">
        <f t="shared" si="19"/>
        <v>0</v>
      </c>
      <c r="DG71" s="472">
        <f t="shared" si="18"/>
        <v>0</v>
      </c>
      <c r="DH71" s="472">
        <f t="shared" si="18"/>
        <v>0</v>
      </c>
      <c r="DI71" s="472">
        <f t="shared" si="18"/>
        <v>0</v>
      </c>
      <c r="DJ71" s="472">
        <f t="shared" si="18"/>
        <v>0</v>
      </c>
      <c r="DK71" s="472">
        <f t="shared" si="18"/>
        <v>0</v>
      </c>
      <c r="DL71" s="472">
        <f t="shared" si="18"/>
        <v>0</v>
      </c>
      <c r="DM71" s="472">
        <f t="shared" si="18"/>
        <v>0</v>
      </c>
      <c r="DN71" s="472">
        <f t="shared" si="18"/>
        <v>0</v>
      </c>
      <c r="DO71" s="472">
        <f t="shared" ref="DO71:DQ71" si="20">SUM(DO6:DO20)</f>
        <v>0</v>
      </c>
      <c r="DP71" s="472">
        <f t="shared" si="20"/>
        <v>0</v>
      </c>
      <c r="DQ71" s="472">
        <f t="shared" si="20"/>
        <v>0</v>
      </c>
      <c r="DR71" s="472">
        <f t="shared" si="18"/>
        <v>0</v>
      </c>
      <c r="DS71" s="472">
        <f t="shared" si="18"/>
        <v>0</v>
      </c>
      <c r="DT71" s="472">
        <f t="shared" si="18"/>
        <v>0</v>
      </c>
      <c r="DU71" s="472">
        <f t="shared" si="18"/>
        <v>0</v>
      </c>
      <c r="DV71" s="472">
        <f t="shared" ref="DV71" si="21">SUM(DV6:DV20)</f>
        <v>0</v>
      </c>
      <c r="DW71" s="472">
        <f t="shared" ref="DW71" si="22">SUM(DW6:DW20)</f>
        <v>0</v>
      </c>
      <c r="DX71" s="472">
        <f t="shared" si="18"/>
        <v>0</v>
      </c>
      <c r="DY71" s="472">
        <f t="shared" si="18"/>
        <v>0</v>
      </c>
      <c r="DZ71" s="472">
        <f t="shared" ref="DZ71:EA71" si="23">SUM(DZ6:DZ20)</f>
        <v>0</v>
      </c>
      <c r="EA71" s="472">
        <f t="shared" si="23"/>
        <v>0</v>
      </c>
      <c r="EB71" s="472">
        <f t="shared" ref="EB71:EC71" si="24">SUM(EB6:EB20)</f>
        <v>0</v>
      </c>
      <c r="EC71" s="472">
        <f t="shared" si="24"/>
        <v>0</v>
      </c>
      <c r="ED71" s="472">
        <f t="shared" si="18"/>
        <v>5</v>
      </c>
      <c r="EE71" s="472">
        <f t="shared" si="18"/>
        <v>0</v>
      </c>
      <c r="EF71" s="472">
        <f t="shared" ref="EF71:EG71" si="25">SUM(EF6:EF20)</f>
        <v>0</v>
      </c>
      <c r="EG71" s="472">
        <f t="shared" si="25"/>
        <v>0</v>
      </c>
      <c r="EH71" s="472">
        <f t="shared" si="18"/>
        <v>0</v>
      </c>
      <c r="EI71" s="472">
        <f t="shared" si="18"/>
        <v>14315.399999999998</v>
      </c>
      <c r="EJ71" s="61"/>
      <c r="EK71" s="61"/>
    </row>
    <row r="72" spans="2:150" s="53" customFormat="1">
      <c r="B72" s="872" t="s">
        <v>321</v>
      </c>
      <c r="C72" s="872"/>
      <c r="D72" s="253">
        <f>SUM(D21:D36)</f>
        <v>0</v>
      </c>
      <c r="E72" s="253">
        <f t="shared" ref="E72:BU72" si="26">SUM(E21:E36)</f>
        <v>0</v>
      </c>
      <c r="F72" s="253">
        <f t="shared" si="26"/>
        <v>0</v>
      </c>
      <c r="G72" s="253">
        <f t="shared" si="26"/>
        <v>0</v>
      </c>
      <c r="H72" s="253">
        <f t="shared" si="26"/>
        <v>0</v>
      </c>
      <c r="I72" s="253">
        <f t="shared" si="26"/>
        <v>0</v>
      </c>
      <c r="J72" s="253">
        <f t="shared" si="26"/>
        <v>0</v>
      </c>
      <c r="K72" s="253">
        <f t="shared" si="26"/>
        <v>0</v>
      </c>
      <c r="L72" s="253">
        <f t="shared" si="26"/>
        <v>0</v>
      </c>
      <c r="M72" s="253">
        <f t="shared" si="26"/>
        <v>0</v>
      </c>
      <c r="N72" s="253">
        <f t="shared" si="26"/>
        <v>0</v>
      </c>
      <c r="O72" s="253">
        <f t="shared" si="26"/>
        <v>0</v>
      </c>
      <c r="P72" s="253">
        <f t="shared" si="26"/>
        <v>0</v>
      </c>
      <c r="Q72" s="253">
        <f t="shared" si="26"/>
        <v>0</v>
      </c>
      <c r="R72" s="253">
        <f t="shared" si="26"/>
        <v>0</v>
      </c>
      <c r="S72" s="253">
        <f t="shared" si="26"/>
        <v>0</v>
      </c>
      <c r="T72" s="253">
        <f t="shared" si="26"/>
        <v>0</v>
      </c>
      <c r="U72" s="253">
        <f t="shared" si="26"/>
        <v>0</v>
      </c>
      <c r="V72" s="253">
        <f t="shared" si="26"/>
        <v>0</v>
      </c>
      <c r="W72" s="253">
        <f t="shared" si="26"/>
        <v>0</v>
      </c>
      <c r="X72" s="253">
        <f t="shared" si="26"/>
        <v>0</v>
      </c>
      <c r="Y72" s="253">
        <f t="shared" si="26"/>
        <v>0</v>
      </c>
      <c r="Z72" s="253">
        <f t="shared" si="26"/>
        <v>0</v>
      </c>
      <c r="AA72" s="253">
        <f t="shared" si="26"/>
        <v>0</v>
      </c>
      <c r="AB72" s="253">
        <f t="shared" si="26"/>
        <v>0</v>
      </c>
      <c r="AC72" s="253">
        <f t="shared" si="26"/>
        <v>0</v>
      </c>
      <c r="AD72" s="253">
        <f t="shared" si="26"/>
        <v>0</v>
      </c>
      <c r="AE72" s="253">
        <f t="shared" si="26"/>
        <v>0</v>
      </c>
      <c r="AF72" s="253">
        <f t="shared" si="26"/>
        <v>0</v>
      </c>
      <c r="AG72" s="253">
        <f t="shared" si="26"/>
        <v>0</v>
      </c>
      <c r="AH72" s="253">
        <f t="shared" si="26"/>
        <v>0</v>
      </c>
      <c r="AI72" s="253">
        <f t="shared" si="26"/>
        <v>0</v>
      </c>
      <c r="AJ72" s="253">
        <f t="shared" si="26"/>
        <v>0</v>
      </c>
      <c r="AK72" s="253">
        <f t="shared" si="26"/>
        <v>0</v>
      </c>
      <c r="AL72" s="253">
        <f t="shared" si="26"/>
        <v>0</v>
      </c>
      <c r="AM72" s="253">
        <f t="shared" si="26"/>
        <v>0</v>
      </c>
      <c r="AN72" s="253">
        <f t="shared" si="26"/>
        <v>0</v>
      </c>
      <c r="AO72" s="253">
        <f t="shared" si="26"/>
        <v>0</v>
      </c>
      <c r="AP72" s="253">
        <f t="shared" si="26"/>
        <v>0</v>
      </c>
      <c r="AQ72" s="253">
        <f t="shared" si="26"/>
        <v>0</v>
      </c>
      <c r="AR72" s="253">
        <f t="shared" si="26"/>
        <v>0</v>
      </c>
      <c r="AS72" s="253">
        <f t="shared" si="26"/>
        <v>0</v>
      </c>
      <c r="AT72" s="253">
        <f t="shared" ref="AT72" si="27">SUM(AT21:AT36)</f>
        <v>0</v>
      </c>
      <c r="AU72" s="253">
        <f t="shared" si="26"/>
        <v>0</v>
      </c>
      <c r="AV72" s="253">
        <f t="shared" si="26"/>
        <v>0</v>
      </c>
      <c r="AW72" s="253">
        <f t="shared" si="26"/>
        <v>0</v>
      </c>
      <c r="AX72" s="253">
        <f t="shared" si="26"/>
        <v>0</v>
      </c>
      <c r="AY72" s="253">
        <f t="shared" si="26"/>
        <v>0</v>
      </c>
      <c r="AZ72" s="253">
        <f t="shared" si="26"/>
        <v>0</v>
      </c>
      <c r="BA72" s="253">
        <f t="shared" si="26"/>
        <v>0</v>
      </c>
      <c r="BB72" s="253">
        <f t="shared" si="26"/>
        <v>0</v>
      </c>
      <c r="BC72" s="253">
        <f t="shared" si="26"/>
        <v>0</v>
      </c>
      <c r="BD72" s="253">
        <f t="shared" si="26"/>
        <v>0</v>
      </c>
      <c r="BE72" s="253">
        <f t="shared" si="26"/>
        <v>0</v>
      </c>
      <c r="BF72" s="253">
        <f t="shared" si="26"/>
        <v>0</v>
      </c>
      <c r="BG72" s="253">
        <f t="shared" si="26"/>
        <v>0</v>
      </c>
      <c r="BH72" s="253">
        <f t="shared" si="26"/>
        <v>0</v>
      </c>
      <c r="BI72" s="253">
        <f t="shared" si="26"/>
        <v>0</v>
      </c>
      <c r="BJ72" s="253">
        <f t="shared" si="26"/>
        <v>0</v>
      </c>
      <c r="BK72" s="253">
        <f t="shared" ref="BK72" si="28">SUM(BK21:BK36)</f>
        <v>0</v>
      </c>
      <c r="BL72" s="253">
        <f t="shared" si="26"/>
        <v>0</v>
      </c>
      <c r="BM72" s="253">
        <f t="shared" si="26"/>
        <v>0</v>
      </c>
      <c r="BN72" s="253">
        <f t="shared" si="26"/>
        <v>0</v>
      </c>
      <c r="BO72" s="253">
        <f t="shared" si="26"/>
        <v>0</v>
      </c>
      <c r="BP72" s="253">
        <f t="shared" si="26"/>
        <v>0</v>
      </c>
      <c r="BQ72" s="253">
        <f t="shared" si="26"/>
        <v>0</v>
      </c>
      <c r="BR72" s="253">
        <f t="shared" si="26"/>
        <v>0</v>
      </c>
      <c r="BS72" s="253">
        <f t="shared" si="26"/>
        <v>0</v>
      </c>
      <c r="BT72" s="253">
        <f t="shared" si="26"/>
        <v>0</v>
      </c>
      <c r="BU72" s="253">
        <f t="shared" si="26"/>
        <v>0</v>
      </c>
      <c r="BV72" s="253">
        <f t="shared" ref="BV72:EI72" si="29">SUM(BV21:BV36)</f>
        <v>0</v>
      </c>
      <c r="BW72" s="253">
        <f t="shared" si="29"/>
        <v>0</v>
      </c>
      <c r="BX72" s="253">
        <f t="shared" si="29"/>
        <v>0</v>
      </c>
      <c r="BY72" s="253">
        <f t="shared" si="29"/>
        <v>0</v>
      </c>
      <c r="BZ72" s="253">
        <f t="shared" si="29"/>
        <v>0</v>
      </c>
      <c r="CA72" s="253">
        <f t="shared" si="29"/>
        <v>0</v>
      </c>
      <c r="CB72" s="253">
        <f t="shared" si="29"/>
        <v>0</v>
      </c>
      <c r="CC72" s="253">
        <f t="shared" si="29"/>
        <v>0</v>
      </c>
      <c r="CD72" s="253">
        <f t="shared" si="29"/>
        <v>0</v>
      </c>
      <c r="CE72" s="253">
        <f t="shared" si="29"/>
        <v>0</v>
      </c>
      <c r="CF72" s="253">
        <f t="shared" si="29"/>
        <v>0</v>
      </c>
      <c r="CG72" s="253">
        <f t="shared" si="29"/>
        <v>0</v>
      </c>
      <c r="CH72" s="253">
        <f t="shared" si="29"/>
        <v>0</v>
      </c>
      <c r="CI72" s="253">
        <f t="shared" si="29"/>
        <v>0</v>
      </c>
      <c r="CJ72" s="253">
        <f t="shared" si="29"/>
        <v>0</v>
      </c>
      <c r="CK72" s="253">
        <f t="shared" si="29"/>
        <v>0</v>
      </c>
      <c r="CL72" s="253">
        <f t="shared" si="29"/>
        <v>0</v>
      </c>
      <c r="CM72" s="253">
        <f t="shared" si="29"/>
        <v>0</v>
      </c>
      <c r="CN72" s="253">
        <f t="shared" si="29"/>
        <v>0</v>
      </c>
      <c r="CO72" s="253">
        <f t="shared" si="29"/>
        <v>0</v>
      </c>
      <c r="CP72" s="253">
        <f t="shared" si="29"/>
        <v>0</v>
      </c>
      <c r="CQ72" s="253">
        <f t="shared" si="29"/>
        <v>0</v>
      </c>
      <c r="CR72" s="253">
        <f t="shared" si="29"/>
        <v>0</v>
      </c>
      <c r="CS72" s="253">
        <f t="shared" si="29"/>
        <v>0</v>
      </c>
      <c r="CT72" s="253">
        <f t="shared" si="29"/>
        <v>0</v>
      </c>
      <c r="CU72" s="253">
        <f t="shared" si="29"/>
        <v>0</v>
      </c>
      <c r="CV72" s="253">
        <f t="shared" si="29"/>
        <v>0</v>
      </c>
      <c r="CW72" s="253">
        <f t="shared" si="29"/>
        <v>0</v>
      </c>
      <c r="CX72" s="253">
        <f t="shared" si="29"/>
        <v>0</v>
      </c>
      <c r="CY72" s="253">
        <f t="shared" si="29"/>
        <v>0</v>
      </c>
      <c r="CZ72" s="253">
        <f t="shared" si="29"/>
        <v>0</v>
      </c>
      <c r="DA72" s="253">
        <f t="shared" si="29"/>
        <v>0</v>
      </c>
      <c r="DB72" s="253">
        <f t="shared" si="29"/>
        <v>0</v>
      </c>
      <c r="DC72" s="253">
        <f t="shared" ref="DC72:DF72" si="30">SUM(DC21:DC36)</f>
        <v>0</v>
      </c>
      <c r="DD72" s="253">
        <f t="shared" si="30"/>
        <v>0</v>
      </c>
      <c r="DE72" s="253">
        <f t="shared" si="30"/>
        <v>0</v>
      </c>
      <c r="DF72" s="253">
        <f t="shared" si="30"/>
        <v>0</v>
      </c>
      <c r="DG72" s="253">
        <f t="shared" si="29"/>
        <v>0</v>
      </c>
      <c r="DH72" s="253">
        <f t="shared" si="29"/>
        <v>0</v>
      </c>
      <c r="DI72" s="253">
        <f t="shared" si="29"/>
        <v>0</v>
      </c>
      <c r="DJ72" s="253">
        <f t="shared" si="29"/>
        <v>0</v>
      </c>
      <c r="DK72" s="253">
        <f t="shared" si="29"/>
        <v>0</v>
      </c>
      <c r="DL72" s="253">
        <f t="shared" si="29"/>
        <v>0</v>
      </c>
      <c r="DM72" s="253">
        <f t="shared" si="29"/>
        <v>0</v>
      </c>
      <c r="DN72" s="253">
        <f t="shared" si="29"/>
        <v>0</v>
      </c>
      <c r="DO72" s="253">
        <f t="shared" ref="DO72:DQ72" si="31">SUM(DO21:DO36)</f>
        <v>0</v>
      </c>
      <c r="DP72" s="253">
        <f t="shared" si="31"/>
        <v>0</v>
      </c>
      <c r="DQ72" s="253">
        <f t="shared" si="31"/>
        <v>0</v>
      </c>
      <c r="DR72" s="253">
        <f t="shared" si="29"/>
        <v>0</v>
      </c>
      <c r="DS72" s="253">
        <f t="shared" si="29"/>
        <v>0</v>
      </c>
      <c r="DT72" s="253">
        <f t="shared" si="29"/>
        <v>0</v>
      </c>
      <c r="DU72" s="253">
        <f t="shared" si="29"/>
        <v>0</v>
      </c>
      <c r="DV72" s="253">
        <f t="shared" ref="DV72" si="32">SUM(DV21:DV36)</f>
        <v>0</v>
      </c>
      <c r="DW72" s="253">
        <f t="shared" ref="DW72" si="33">SUM(DW21:DW36)</f>
        <v>0</v>
      </c>
      <c r="DX72" s="253">
        <f t="shared" si="29"/>
        <v>0</v>
      </c>
      <c r="DY72" s="253">
        <f t="shared" si="29"/>
        <v>0</v>
      </c>
      <c r="DZ72" s="253">
        <f t="shared" ref="DZ72:EA72" si="34">SUM(DZ21:DZ36)</f>
        <v>0</v>
      </c>
      <c r="EA72" s="253">
        <f t="shared" si="34"/>
        <v>0</v>
      </c>
      <c r="EB72" s="253">
        <f t="shared" ref="EB72:EC72" si="35">SUM(EB21:EB36)</f>
        <v>0</v>
      </c>
      <c r="EC72" s="253">
        <f t="shared" si="35"/>
        <v>0</v>
      </c>
      <c r="ED72" s="253">
        <f t="shared" si="29"/>
        <v>0</v>
      </c>
      <c r="EE72" s="253">
        <f t="shared" si="29"/>
        <v>0</v>
      </c>
      <c r="EF72" s="253">
        <f t="shared" ref="EF72:EG72" si="36">SUM(EF21:EF36)</f>
        <v>0</v>
      </c>
      <c r="EG72" s="253">
        <f t="shared" si="36"/>
        <v>0</v>
      </c>
      <c r="EH72" s="253">
        <f t="shared" si="29"/>
        <v>0</v>
      </c>
      <c r="EI72" s="253">
        <f t="shared" si="29"/>
        <v>0</v>
      </c>
      <c r="EJ72" s="61"/>
      <c r="EK72" s="61"/>
    </row>
    <row r="73" spans="2:150" s="53" customFormat="1">
      <c r="B73" s="807" t="s">
        <v>574</v>
      </c>
      <c r="C73" s="807"/>
      <c r="D73" s="254">
        <f>SUM(D37:D62)</f>
        <v>0</v>
      </c>
      <c r="E73" s="254">
        <f t="shared" ref="E73:BP73" si="37">SUM(E37:E62)</f>
        <v>0</v>
      </c>
      <c r="F73" s="254">
        <f t="shared" si="37"/>
        <v>0</v>
      </c>
      <c r="G73" s="254">
        <f t="shared" si="37"/>
        <v>0</v>
      </c>
      <c r="H73" s="254">
        <f t="shared" si="37"/>
        <v>0</v>
      </c>
      <c r="I73" s="254">
        <f t="shared" si="37"/>
        <v>0</v>
      </c>
      <c r="J73" s="254">
        <f t="shared" si="37"/>
        <v>0</v>
      </c>
      <c r="K73" s="254">
        <f t="shared" si="37"/>
        <v>0</v>
      </c>
      <c r="L73" s="254">
        <f t="shared" si="37"/>
        <v>0</v>
      </c>
      <c r="M73" s="254">
        <f t="shared" si="37"/>
        <v>0</v>
      </c>
      <c r="N73" s="254">
        <f t="shared" si="37"/>
        <v>0</v>
      </c>
      <c r="O73" s="254">
        <f t="shared" si="37"/>
        <v>0</v>
      </c>
      <c r="P73" s="254">
        <f t="shared" si="37"/>
        <v>0</v>
      </c>
      <c r="Q73" s="254">
        <f t="shared" si="37"/>
        <v>0</v>
      </c>
      <c r="R73" s="254">
        <f t="shared" si="37"/>
        <v>0</v>
      </c>
      <c r="S73" s="254">
        <f t="shared" si="37"/>
        <v>0</v>
      </c>
      <c r="T73" s="254">
        <f t="shared" si="37"/>
        <v>0</v>
      </c>
      <c r="U73" s="254">
        <f t="shared" si="37"/>
        <v>0</v>
      </c>
      <c r="V73" s="254">
        <f t="shared" si="37"/>
        <v>0</v>
      </c>
      <c r="W73" s="254">
        <f t="shared" si="37"/>
        <v>0</v>
      </c>
      <c r="X73" s="254">
        <f t="shared" si="37"/>
        <v>0</v>
      </c>
      <c r="Y73" s="254">
        <f t="shared" si="37"/>
        <v>0</v>
      </c>
      <c r="Z73" s="254">
        <f t="shared" si="37"/>
        <v>0</v>
      </c>
      <c r="AA73" s="254">
        <f t="shared" si="37"/>
        <v>0</v>
      </c>
      <c r="AB73" s="254">
        <f t="shared" si="37"/>
        <v>0</v>
      </c>
      <c r="AC73" s="254">
        <f t="shared" si="37"/>
        <v>0</v>
      </c>
      <c r="AD73" s="254">
        <f t="shared" si="37"/>
        <v>0</v>
      </c>
      <c r="AE73" s="254">
        <f t="shared" si="37"/>
        <v>0</v>
      </c>
      <c r="AF73" s="254">
        <f t="shared" si="37"/>
        <v>0</v>
      </c>
      <c r="AG73" s="254">
        <f t="shared" si="37"/>
        <v>0</v>
      </c>
      <c r="AH73" s="254">
        <f t="shared" si="37"/>
        <v>0</v>
      </c>
      <c r="AI73" s="254">
        <f t="shared" si="37"/>
        <v>0</v>
      </c>
      <c r="AJ73" s="254">
        <f t="shared" si="37"/>
        <v>0</v>
      </c>
      <c r="AK73" s="254">
        <f t="shared" si="37"/>
        <v>0</v>
      </c>
      <c r="AL73" s="254">
        <f t="shared" si="37"/>
        <v>0</v>
      </c>
      <c r="AM73" s="254">
        <f t="shared" si="37"/>
        <v>0</v>
      </c>
      <c r="AN73" s="254">
        <f t="shared" si="37"/>
        <v>0</v>
      </c>
      <c r="AO73" s="254">
        <f t="shared" si="37"/>
        <v>0</v>
      </c>
      <c r="AP73" s="254">
        <f t="shared" si="37"/>
        <v>0</v>
      </c>
      <c r="AQ73" s="254">
        <f t="shared" si="37"/>
        <v>0</v>
      </c>
      <c r="AR73" s="254">
        <f t="shared" si="37"/>
        <v>0</v>
      </c>
      <c r="AS73" s="254">
        <f t="shared" si="37"/>
        <v>0</v>
      </c>
      <c r="AT73" s="254">
        <f t="shared" si="37"/>
        <v>0</v>
      </c>
      <c r="AU73" s="254">
        <f t="shared" si="37"/>
        <v>0</v>
      </c>
      <c r="AV73" s="254">
        <f t="shared" si="37"/>
        <v>0</v>
      </c>
      <c r="AW73" s="254">
        <f t="shared" si="37"/>
        <v>0</v>
      </c>
      <c r="AX73" s="254">
        <f t="shared" si="37"/>
        <v>0</v>
      </c>
      <c r="AY73" s="254">
        <f t="shared" si="37"/>
        <v>0</v>
      </c>
      <c r="AZ73" s="254">
        <f t="shared" si="37"/>
        <v>0</v>
      </c>
      <c r="BA73" s="254">
        <f t="shared" si="37"/>
        <v>0</v>
      </c>
      <c r="BB73" s="254">
        <f t="shared" si="37"/>
        <v>0</v>
      </c>
      <c r="BC73" s="254">
        <f t="shared" si="37"/>
        <v>0</v>
      </c>
      <c r="BD73" s="254">
        <f t="shared" si="37"/>
        <v>0</v>
      </c>
      <c r="BE73" s="254">
        <f t="shared" si="37"/>
        <v>0</v>
      </c>
      <c r="BF73" s="254">
        <f t="shared" si="37"/>
        <v>0</v>
      </c>
      <c r="BG73" s="254">
        <f t="shared" si="37"/>
        <v>0</v>
      </c>
      <c r="BH73" s="254">
        <f t="shared" si="37"/>
        <v>0</v>
      </c>
      <c r="BI73" s="254">
        <f t="shared" si="37"/>
        <v>0</v>
      </c>
      <c r="BJ73" s="254">
        <f t="shared" si="37"/>
        <v>0</v>
      </c>
      <c r="BK73" s="254">
        <f t="shared" si="37"/>
        <v>0</v>
      </c>
      <c r="BL73" s="254">
        <f t="shared" si="37"/>
        <v>0</v>
      </c>
      <c r="BM73" s="254">
        <f t="shared" si="37"/>
        <v>0</v>
      </c>
      <c r="BN73" s="254">
        <f t="shared" si="37"/>
        <v>0</v>
      </c>
      <c r="BO73" s="254">
        <f t="shared" si="37"/>
        <v>0</v>
      </c>
      <c r="BP73" s="254">
        <f t="shared" si="37"/>
        <v>0</v>
      </c>
      <c r="BQ73" s="254">
        <f t="shared" ref="BQ73:EF73" si="38">SUM(BQ37:BQ62)</f>
        <v>0</v>
      </c>
      <c r="BR73" s="254">
        <f t="shared" si="38"/>
        <v>0</v>
      </c>
      <c r="BS73" s="254">
        <f t="shared" si="38"/>
        <v>0</v>
      </c>
      <c r="BT73" s="254">
        <f t="shared" si="38"/>
        <v>0</v>
      </c>
      <c r="BU73" s="254">
        <f t="shared" si="38"/>
        <v>0</v>
      </c>
      <c r="BV73" s="254">
        <f t="shared" si="38"/>
        <v>0</v>
      </c>
      <c r="BW73" s="254">
        <f t="shared" si="38"/>
        <v>0</v>
      </c>
      <c r="BX73" s="254">
        <f t="shared" si="38"/>
        <v>0</v>
      </c>
      <c r="BY73" s="254">
        <f t="shared" si="38"/>
        <v>0</v>
      </c>
      <c r="BZ73" s="254">
        <f t="shared" si="38"/>
        <v>0</v>
      </c>
      <c r="CA73" s="254">
        <f t="shared" si="38"/>
        <v>0</v>
      </c>
      <c r="CB73" s="254">
        <f t="shared" si="38"/>
        <v>0</v>
      </c>
      <c r="CC73" s="254">
        <f t="shared" si="38"/>
        <v>0</v>
      </c>
      <c r="CD73" s="254">
        <f t="shared" si="38"/>
        <v>0</v>
      </c>
      <c r="CE73" s="254">
        <f t="shared" si="38"/>
        <v>0</v>
      </c>
      <c r="CF73" s="254">
        <f t="shared" si="38"/>
        <v>0</v>
      </c>
      <c r="CG73" s="254">
        <f t="shared" si="38"/>
        <v>0</v>
      </c>
      <c r="CH73" s="254">
        <f t="shared" si="38"/>
        <v>0</v>
      </c>
      <c r="CI73" s="254">
        <f t="shared" si="38"/>
        <v>0</v>
      </c>
      <c r="CJ73" s="254">
        <f t="shared" si="38"/>
        <v>0</v>
      </c>
      <c r="CK73" s="254">
        <f t="shared" si="38"/>
        <v>0</v>
      </c>
      <c r="CL73" s="254">
        <f t="shared" si="38"/>
        <v>0</v>
      </c>
      <c r="CM73" s="254">
        <f t="shared" si="38"/>
        <v>0</v>
      </c>
      <c r="CN73" s="254">
        <f t="shared" si="38"/>
        <v>0</v>
      </c>
      <c r="CO73" s="254">
        <f t="shared" si="38"/>
        <v>0</v>
      </c>
      <c r="CP73" s="254">
        <f t="shared" si="38"/>
        <v>0</v>
      </c>
      <c r="CQ73" s="254">
        <f t="shared" si="38"/>
        <v>0</v>
      </c>
      <c r="CR73" s="254">
        <f t="shared" si="38"/>
        <v>0</v>
      </c>
      <c r="CS73" s="254">
        <f t="shared" si="38"/>
        <v>0</v>
      </c>
      <c r="CT73" s="254">
        <f t="shared" si="38"/>
        <v>0</v>
      </c>
      <c r="CU73" s="254">
        <f t="shared" si="38"/>
        <v>0</v>
      </c>
      <c r="CV73" s="254">
        <f t="shared" si="38"/>
        <v>0</v>
      </c>
      <c r="CW73" s="254">
        <f t="shared" si="38"/>
        <v>0</v>
      </c>
      <c r="CX73" s="254">
        <f t="shared" si="38"/>
        <v>0</v>
      </c>
      <c r="CY73" s="254">
        <f t="shared" si="38"/>
        <v>0</v>
      </c>
      <c r="CZ73" s="254">
        <f t="shared" si="38"/>
        <v>0</v>
      </c>
      <c r="DA73" s="254">
        <f t="shared" si="38"/>
        <v>0</v>
      </c>
      <c r="DB73" s="254">
        <f t="shared" si="38"/>
        <v>0</v>
      </c>
      <c r="DC73" s="254">
        <f t="shared" si="38"/>
        <v>0</v>
      </c>
      <c r="DD73" s="254">
        <f t="shared" si="38"/>
        <v>0</v>
      </c>
      <c r="DE73" s="254">
        <f t="shared" si="38"/>
        <v>0</v>
      </c>
      <c r="DF73" s="254">
        <f t="shared" si="38"/>
        <v>0</v>
      </c>
      <c r="DG73" s="254">
        <f t="shared" si="38"/>
        <v>0</v>
      </c>
      <c r="DH73" s="254">
        <f t="shared" si="38"/>
        <v>0</v>
      </c>
      <c r="DI73" s="254">
        <f t="shared" si="38"/>
        <v>0</v>
      </c>
      <c r="DJ73" s="254">
        <f t="shared" si="38"/>
        <v>0</v>
      </c>
      <c r="DK73" s="254">
        <f t="shared" si="38"/>
        <v>0</v>
      </c>
      <c r="DL73" s="254">
        <f t="shared" si="38"/>
        <v>0</v>
      </c>
      <c r="DM73" s="254">
        <f t="shared" si="38"/>
        <v>0</v>
      </c>
      <c r="DN73" s="254">
        <f t="shared" si="38"/>
        <v>0</v>
      </c>
      <c r="DO73" s="254">
        <f t="shared" si="38"/>
        <v>0</v>
      </c>
      <c r="DP73" s="254">
        <f t="shared" si="38"/>
        <v>0</v>
      </c>
      <c r="DQ73" s="254">
        <f t="shared" si="38"/>
        <v>0</v>
      </c>
      <c r="DR73" s="254">
        <f t="shared" si="38"/>
        <v>0</v>
      </c>
      <c r="DS73" s="254">
        <f t="shared" si="38"/>
        <v>0</v>
      </c>
      <c r="DT73" s="254">
        <f t="shared" si="38"/>
        <v>0</v>
      </c>
      <c r="DU73" s="254">
        <f t="shared" si="38"/>
        <v>0</v>
      </c>
      <c r="DV73" s="254">
        <f t="shared" ref="DV73" si="39">SUM(DV37:DV62)</f>
        <v>0</v>
      </c>
      <c r="DW73" s="254">
        <f t="shared" ref="DW73" si="40">SUM(DW37:DW62)</f>
        <v>0</v>
      </c>
      <c r="DX73" s="254">
        <f t="shared" si="38"/>
        <v>0</v>
      </c>
      <c r="DY73" s="254">
        <f t="shared" si="38"/>
        <v>0</v>
      </c>
      <c r="DZ73" s="254">
        <f t="shared" si="38"/>
        <v>0</v>
      </c>
      <c r="EA73" s="254">
        <f t="shared" si="38"/>
        <v>0</v>
      </c>
      <c r="EB73" s="254">
        <f t="shared" ref="EB73:EC73" si="41">SUM(EB37:EB62)</f>
        <v>0</v>
      </c>
      <c r="EC73" s="254">
        <f t="shared" si="41"/>
        <v>0</v>
      </c>
      <c r="ED73" s="254">
        <f t="shared" si="38"/>
        <v>0</v>
      </c>
      <c r="EE73" s="254">
        <f t="shared" si="38"/>
        <v>0</v>
      </c>
      <c r="EF73" s="254">
        <f t="shared" si="38"/>
        <v>0</v>
      </c>
      <c r="EG73" s="254">
        <f t="shared" ref="EG73:EI73" si="42">SUM(EG37:EG62)</f>
        <v>0</v>
      </c>
      <c r="EH73" s="254">
        <f t="shared" si="42"/>
        <v>0</v>
      </c>
      <c r="EI73" s="254">
        <f t="shared" si="42"/>
        <v>0</v>
      </c>
      <c r="EJ73" s="61"/>
      <c r="EK73" s="61"/>
    </row>
    <row r="74" spans="2:150" s="53" customFormat="1">
      <c r="B74" s="876" t="s">
        <v>325</v>
      </c>
      <c r="C74" s="877"/>
      <c r="D74" s="470">
        <f>SUM(D63:D68)</f>
        <v>0</v>
      </c>
      <c r="E74" s="470">
        <f t="shared" ref="E74:BP74" si="43">SUM(E63:E68)</f>
        <v>0</v>
      </c>
      <c r="F74" s="470">
        <f t="shared" si="43"/>
        <v>0</v>
      </c>
      <c r="G74" s="470">
        <f t="shared" si="43"/>
        <v>0</v>
      </c>
      <c r="H74" s="470">
        <f t="shared" si="43"/>
        <v>0</v>
      </c>
      <c r="I74" s="470">
        <f t="shared" si="43"/>
        <v>0</v>
      </c>
      <c r="J74" s="470">
        <f t="shared" si="43"/>
        <v>0</v>
      </c>
      <c r="K74" s="470">
        <f t="shared" si="43"/>
        <v>0</v>
      </c>
      <c r="L74" s="470">
        <f t="shared" si="43"/>
        <v>0</v>
      </c>
      <c r="M74" s="470">
        <f t="shared" si="43"/>
        <v>0</v>
      </c>
      <c r="N74" s="470">
        <f t="shared" si="43"/>
        <v>0</v>
      </c>
      <c r="O74" s="470">
        <f t="shared" si="43"/>
        <v>0</v>
      </c>
      <c r="P74" s="470">
        <f t="shared" si="43"/>
        <v>0</v>
      </c>
      <c r="Q74" s="470">
        <f t="shared" si="43"/>
        <v>0</v>
      </c>
      <c r="R74" s="470">
        <f t="shared" si="43"/>
        <v>0</v>
      </c>
      <c r="S74" s="470">
        <f t="shared" si="43"/>
        <v>0</v>
      </c>
      <c r="T74" s="470">
        <f t="shared" si="43"/>
        <v>0</v>
      </c>
      <c r="U74" s="470">
        <f t="shared" si="43"/>
        <v>0</v>
      </c>
      <c r="V74" s="470">
        <f t="shared" si="43"/>
        <v>0</v>
      </c>
      <c r="W74" s="470">
        <f t="shared" si="43"/>
        <v>0</v>
      </c>
      <c r="X74" s="470">
        <f t="shared" si="43"/>
        <v>0</v>
      </c>
      <c r="Y74" s="470">
        <f t="shared" si="43"/>
        <v>0</v>
      </c>
      <c r="Z74" s="470">
        <f t="shared" si="43"/>
        <v>0</v>
      </c>
      <c r="AA74" s="470">
        <f t="shared" si="43"/>
        <v>0</v>
      </c>
      <c r="AB74" s="470">
        <f t="shared" si="43"/>
        <v>0</v>
      </c>
      <c r="AC74" s="470">
        <f t="shared" si="43"/>
        <v>0</v>
      </c>
      <c r="AD74" s="470">
        <f t="shared" si="43"/>
        <v>0</v>
      </c>
      <c r="AE74" s="470">
        <f t="shared" si="43"/>
        <v>0</v>
      </c>
      <c r="AF74" s="470">
        <f t="shared" si="43"/>
        <v>0</v>
      </c>
      <c r="AG74" s="470">
        <f t="shared" si="43"/>
        <v>0</v>
      </c>
      <c r="AH74" s="470">
        <f t="shared" si="43"/>
        <v>0</v>
      </c>
      <c r="AI74" s="470">
        <f t="shared" si="43"/>
        <v>0</v>
      </c>
      <c r="AJ74" s="470">
        <f t="shared" si="43"/>
        <v>0</v>
      </c>
      <c r="AK74" s="470">
        <f t="shared" si="43"/>
        <v>0</v>
      </c>
      <c r="AL74" s="470">
        <f t="shared" si="43"/>
        <v>0</v>
      </c>
      <c r="AM74" s="470">
        <f t="shared" si="43"/>
        <v>0</v>
      </c>
      <c r="AN74" s="470">
        <f t="shared" si="43"/>
        <v>0</v>
      </c>
      <c r="AO74" s="470">
        <f t="shared" si="43"/>
        <v>0</v>
      </c>
      <c r="AP74" s="470">
        <f t="shared" si="43"/>
        <v>0</v>
      </c>
      <c r="AQ74" s="470">
        <f t="shared" si="43"/>
        <v>0</v>
      </c>
      <c r="AR74" s="470">
        <f t="shared" si="43"/>
        <v>0</v>
      </c>
      <c r="AS74" s="470">
        <f t="shared" si="43"/>
        <v>0</v>
      </c>
      <c r="AT74" s="470">
        <f t="shared" si="43"/>
        <v>0</v>
      </c>
      <c r="AU74" s="470">
        <f t="shared" si="43"/>
        <v>0</v>
      </c>
      <c r="AV74" s="470">
        <f t="shared" si="43"/>
        <v>0</v>
      </c>
      <c r="AW74" s="470">
        <f t="shared" si="43"/>
        <v>0</v>
      </c>
      <c r="AX74" s="470">
        <f t="shared" si="43"/>
        <v>0</v>
      </c>
      <c r="AY74" s="470">
        <f t="shared" si="43"/>
        <v>0</v>
      </c>
      <c r="AZ74" s="470">
        <f t="shared" si="43"/>
        <v>0</v>
      </c>
      <c r="BA74" s="470">
        <f t="shared" si="43"/>
        <v>0</v>
      </c>
      <c r="BB74" s="470">
        <f t="shared" si="43"/>
        <v>0</v>
      </c>
      <c r="BC74" s="470">
        <f t="shared" si="43"/>
        <v>0</v>
      </c>
      <c r="BD74" s="470">
        <f t="shared" si="43"/>
        <v>0</v>
      </c>
      <c r="BE74" s="470">
        <f t="shared" si="43"/>
        <v>0</v>
      </c>
      <c r="BF74" s="470">
        <f t="shared" si="43"/>
        <v>0</v>
      </c>
      <c r="BG74" s="470">
        <f t="shared" si="43"/>
        <v>0</v>
      </c>
      <c r="BH74" s="470">
        <f t="shared" si="43"/>
        <v>0</v>
      </c>
      <c r="BI74" s="470">
        <f t="shared" si="43"/>
        <v>0</v>
      </c>
      <c r="BJ74" s="470">
        <f t="shared" si="43"/>
        <v>0</v>
      </c>
      <c r="BK74" s="470">
        <f t="shared" si="43"/>
        <v>0</v>
      </c>
      <c r="BL74" s="470">
        <f t="shared" si="43"/>
        <v>0</v>
      </c>
      <c r="BM74" s="470">
        <f t="shared" si="43"/>
        <v>0</v>
      </c>
      <c r="BN74" s="470">
        <f t="shared" si="43"/>
        <v>0</v>
      </c>
      <c r="BO74" s="470">
        <f t="shared" si="43"/>
        <v>0</v>
      </c>
      <c r="BP74" s="470">
        <f t="shared" si="43"/>
        <v>0</v>
      </c>
      <c r="BQ74" s="470">
        <f t="shared" ref="BQ74:EF74" si="44">SUM(BQ63:BQ68)</f>
        <v>0</v>
      </c>
      <c r="BR74" s="470">
        <f t="shared" si="44"/>
        <v>0</v>
      </c>
      <c r="BS74" s="470">
        <f t="shared" si="44"/>
        <v>0</v>
      </c>
      <c r="BT74" s="470">
        <f t="shared" si="44"/>
        <v>0</v>
      </c>
      <c r="BU74" s="470">
        <f t="shared" si="44"/>
        <v>0</v>
      </c>
      <c r="BV74" s="470">
        <f t="shared" si="44"/>
        <v>0</v>
      </c>
      <c r="BW74" s="470">
        <f t="shared" si="44"/>
        <v>0</v>
      </c>
      <c r="BX74" s="470">
        <f t="shared" si="44"/>
        <v>0</v>
      </c>
      <c r="BY74" s="470">
        <f t="shared" si="44"/>
        <v>0</v>
      </c>
      <c r="BZ74" s="470">
        <f t="shared" si="44"/>
        <v>0</v>
      </c>
      <c r="CA74" s="470">
        <f t="shared" si="44"/>
        <v>0</v>
      </c>
      <c r="CB74" s="470">
        <f t="shared" si="44"/>
        <v>0</v>
      </c>
      <c r="CC74" s="470">
        <f t="shared" si="44"/>
        <v>0</v>
      </c>
      <c r="CD74" s="470">
        <f t="shared" si="44"/>
        <v>0</v>
      </c>
      <c r="CE74" s="470">
        <f t="shared" si="44"/>
        <v>0</v>
      </c>
      <c r="CF74" s="470">
        <f t="shared" si="44"/>
        <v>0</v>
      </c>
      <c r="CG74" s="470">
        <f t="shared" si="44"/>
        <v>0</v>
      </c>
      <c r="CH74" s="470">
        <f t="shared" si="44"/>
        <v>0</v>
      </c>
      <c r="CI74" s="470">
        <f t="shared" si="44"/>
        <v>0</v>
      </c>
      <c r="CJ74" s="470">
        <f t="shared" si="44"/>
        <v>0</v>
      </c>
      <c r="CK74" s="470">
        <f t="shared" si="44"/>
        <v>0</v>
      </c>
      <c r="CL74" s="470">
        <f t="shared" si="44"/>
        <v>0</v>
      </c>
      <c r="CM74" s="470">
        <f t="shared" si="44"/>
        <v>0</v>
      </c>
      <c r="CN74" s="470">
        <f t="shared" si="44"/>
        <v>0</v>
      </c>
      <c r="CO74" s="470">
        <f t="shared" si="44"/>
        <v>0</v>
      </c>
      <c r="CP74" s="470">
        <f t="shared" si="44"/>
        <v>0</v>
      </c>
      <c r="CQ74" s="470">
        <f t="shared" si="44"/>
        <v>0</v>
      </c>
      <c r="CR74" s="470">
        <f t="shared" si="44"/>
        <v>0</v>
      </c>
      <c r="CS74" s="470">
        <f t="shared" si="44"/>
        <v>0</v>
      </c>
      <c r="CT74" s="470">
        <f t="shared" si="44"/>
        <v>0</v>
      </c>
      <c r="CU74" s="470">
        <f t="shared" si="44"/>
        <v>0</v>
      </c>
      <c r="CV74" s="470">
        <f t="shared" si="44"/>
        <v>0</v>
      </c>
      <c r="CW74" s="470">
        <f t="shared" si="44"/>
        <v>0</v>
      </c>
      <c r="CX74" s="470">
        <f t="shared" si="44"/>
        <v>0</v>
      </c>
      <c r="CY74" s="470">
        <f t="shared" si="44"/>
        <v>0</v>
      </c>
      <c r="CZ74" s="470">
        <f t="shared" si="44"/>
        <v>0</v>
      </c>
      <c r="DA74" s="470">
        <f t="shared" si="44"/>
        <v>0</v>
      </c>
      <c r="DB74" s="470">
        <f t="shared" si="44"/>
        <v>0</v>
      </c>
      <c r="DC74" s="470">
        <f t="shared" si="44"/>
        <v>0</v>
      </c>
      <c r="DD74" s="470">
        <f t="shared" si="44"/>
        <v>0</v>
      </c>
      <c r="DE74" s="470">
        <f t="shared" si="44"/>
        <v>0</v>
      </c>
      <c r="DF74" s="470">
        <f t="shared" si="44"/>
        <v>0</v>
      </c>
      <c r="DG74" s="470">
        <f t="shared" si="44"/>
        <v>0</v>
      </c>
      <c r="DH74" s="470">
        <f t="shared" si="44"/>
        <v>0</v>
      </c>
      <c r="DI74" s="470">
        <f t="shared" si="44"/>
        <v>0</v>
      </c>
      <c r="DJ74" s="470">
        <f t="shared" si="44"/>
        <v>0</v>
      </c>
      <c r="DK74" s="470">
        <f t="shared" si="44"/>
        <v>0</v>
      </c>
      <c r="DL74" s="470">
        <f t="shared" si="44"/>
        <v>0</v>
      </c>
      <c r="DM74" s="470">
        <f t="shared" si="44"/>
        <v>0</v>
      </c>
      <c r="DN74" s="470">
        <f t="shared" si="44"/>
        <v>0</v>
      </c>
      <c r="DO74" s="470">
        <f t="shared" si="44"/>
        <v>0</v>
      </c>
      <c r="DP74" s="470">
        <f t="shared" si="44"/>
        <v>0</v>
      </c>
      <c r="DQ74" s="470">
        <f t="shared" si="44"/>
        <v>0</v>
      </c>
      <c r="DR74" s="470">
        <f t="shared" si="44"/>
        <v>0</v>
      </c>
      <c r="DS74" s="470">
        <f t="shared" si="44"/>
        <v>0</v>
      </c>
      <c r="DT74" s="470">
        <f t="shared" si="44"/>
        <v>0</v>
      </c>
      <c r="DU74" s="470">
        <f t="shared" si="44"/>
        <v>0</v>
      </c>
      <c r="DV74" s="470">
        <f t="shared" ref="DV74" si="45">SUM(DV63:DV68)</f>
        <v>0</v>
      </c>
      <c r="DW74" s="470">
        <f t="shared" ref="DW74" si="46">SUM(DW63:DW68)</f>
        <v>0</v>
      </c>
      <c r="DX74" s="470">
        <f t="shared" si="44"/>
        <v>0</v>
      </c>
      <c r="DY74" s="470">
        <f t="shared" si="44"/>
        <v>0</v>
      </c>
      <c r="DZ74" s="470">
        <f t="shared" si="44"/>
        <v>0</v>
      </c>
      <c r="EA74" s="470">
        <f t="shared" si="44"/>
        <v>0</v>
      </c>
      <c r="EB74" s="470">
        <f t="shared" ref="EB74:EC74" si="47">SUM(EB63:EB68)</f>
        <v>0</v>
      </c>
      <c r="EC74" s="470">
        <f t="shared" si="47"/>
        <v>0</v>
      </c>
      <c r="ED74" s="470">
        <f t="shared" si="44"/>
        <v>0</v>
      </c>
      <c r="EE74" s="470">
        <f t="shared" si="44"/>
        <v>0</v>
      </c>
      <c r="EF74" s="470">
        <f t="shared" si="44"/>
        <v>0</v>
      </c>
      <c r="EG74" s="470">
        <f t="shared" ref="EG74:EI74" si="48">SUM(EG63:EG68)</f>
        <v>0</v>
      </c>
      <c r="EH74" s="470">
        <f t="shared" si="48"/>
        <v>0</v>
      </c>
      <c r="EI74" s="470">
        <f t="shared" si="48"/>
        <v>0</v>
      </c>
      <c r="EJ74" s="61"/>
      <c r="EK74" s="61"/>
    </row>
    <row r="75" spans="2:150" s="53" customFormat="1">
      <c r="B75" s="809" t="s">
        <v>156</v>
      </c>
      <c r="C75" s="810"/>
      <c r="D75" s="256">
        <f>D70*D76</f>
        <v>0</v>
      </c>
      <c r="E75" s="256">
        <f t="shared" ref="E75:CA75" si="49">E70*E76</f>
        <v>0</v>
      </c>
      <c r="F75" s="256">
        <f t="shared" si="49"/>
        <v>0</v>
      </c>
      <c r="G75" s="256">
        <f t="shared" si="49"/>
        <v>0</v>
      </c>
      <c r="H75" s="256">
        <f t="shared" si="49"/>
        <v>0</v>
      </c>
      <c r="I75" s="256">
        <f t="shared" si="49"/>
        <v>0</v>
      </c>
      <c r="J75" s="256">
        <f t="shared" ref="J75:Q75" si="50">J70*J76</f>
        <v>0</v>
      </c>
      <c r="K75" s="256">
        <f t="shared" si="50"/>
        <v>0</v>
      </c>
      <c r="L75" s="256">
        <f t="shared" si="50"/>
        <v>0</v>
      </c>
      <c r="M75" s="256">
        <f t="shared" si="50"/>
        <v>0</v>
      </c>
      <c r="N75" s="256">
        <f t="shared" si="50"/>
        <v>0</v>
      </c>
      <c r="O75" s="256">
        <f t="shared" si="50"/>
        <v>0</v>
      </c>
      <c r="P75" s="256">
        <f t="shared" si="50"/>
        <v>0</v>
      </c>
      <c r="Q75" s="256">
        <f t="shared" si="50"/>
        <v>0</v>
      </c>
      <c r="R75" s="256">
        <f t="shared" si="49"/>
        <v>0</v>
      </c>
      <c r="S75" s="256">
        <f t="shared" si="49"/>
        <v>0</v>
      </c>
      <c r="T75" s="256">
        <f t="shared" si="49"/>
        <v>0</v>
      </c>
      <c r="U75" s="256">
        <f t="shared" si="49"/>
        <v>0</v>
      </c>
      <c r="V75" s="256">
        <f t="shared" si="49"/>
        <v>0</v>
      </c>
      <c r="W75" s="256">
        <f t="shared" si="49"/>
        <v>0</v>
      </c>
      <c r="X75" s="256">
        <f t="shared" si="49"/>
        <v>0</v>
      </c>
      <c r="Y75" s="256">
        <f>Y70*Y76</f>
        <v>0</v>
      </c>
      <c r="Z75" s="256">
        <f>Z70*Z76</f>
        <v>0</v>
      </c>
      <c r="AA75" s="256">
        <f>AA70*AA76</f>
        <v>0</v>
      </c>
      <c r="AB75" s="256">
        <f t="shared" si="49"/>
        <v>0</v>
      </c>
      <c r="AC75" s="256">
        <f t="shared" si="49"/>
        <v>0</v>
      </c>
      <c r="AD75" s="256">
        <f t="shared" si="49"/>
        <v>0</v>
      </c>
      <c r="AE75" s="256">
        <f t="shared" si="49"/>
        <v>0</v>
      </c>
      <c r="AF75" s="256">
        <f t="shared" si="49"/>
        <v>0</v>
      </c>
      <c r="AG75" s="256">
        <f t="shared" si="49"/>
        <v>0</v>
      </c>
      <c r="AH75" s="256">
        <f t="shared" si="49"/>
        <v>12</v>
      </c>
      <c r="AI75" s="256">
        <f t="shared" si="49"/>
        <v>0</v>
      </c>
      <c r="AJ75" s="256">
        <f t="shared" si="49"/>
        <v>0</v>
      </c>
      <c r="AK75" s="256">
        <f t="shared" si="49"/>
        <v>0</v>
      </c>
      <c r="AL75" s="256">
        <f t="shared" si="49"/>
        <v>0</v>
      </c>
      <c r="AM75" s="256">
        <f t="shared" si="49"/>
        <v>0</v>
      </c>
      <c r="AN75" s="256">
        <f t="shared" si="49"/>
        <v>24</v>
      </c>
      <c r="AO75" s="256">
        <f t="shared" si="49"/>
        <v>0</v>
      </c>
      <c r="AP75" s="256">
        <f t="shared" si="49"/>
        <v>0</v>
      </c>
      <c r="AQ75" s="256">
        <f t="shared" si="49"/>
        <v>50</v>
      </c>
      <c r="AR75" s="256">
        <f t="shared" si="49"/>
        <v>0</v>
      </c>
      <c r="AS75" s="256">
        <f t="shared" si="49"/>
        <v>0</v>
      </c>
      <c r="AT75" s="256">
        <f t="shared" ref="AT75" si="51">AT70*AT76</f>
        <v>0</v>
      </c>
      <c r="AU75" s="256">
        <f t="shared" si="49"/>
        <v>0</v>
      </c>
      <c r="AV75" s="256">
        <f t="shared" si="49"/>
        <v>0</v>
      </c>
      <c r="AW75" s="256">
        <f t="shared" si="49"/>
        <v>0</v>
      </c>
      <c r="AX75" s="256">
        <f t="shared" si="49"/>
        <v>0</v>
      </c>
      <c r="AY75" s="256">
        <f t="shared" si="49"/>
        <v>0</v>
      </c>
      <c r="AZ75" s="256">
        <f t="shared" si="49"/>
        <v>0</v>
      </c>
      <c r="BA75" s="256">
        <f t="shared" si="49"/>
        <v>0</v>
      </c>
      <c r="BB75" s="256">
        <f t="shared" si="49"/>
        <v>12</v>
      </c>
      <c r="BC75" s="256">
        <f t="shared" si="49"/>
        <v>0</v>
      </c>
      <c r="BD75" s="256">
        <f t="shared" si="49"/>
        <v>0</v>
      </c>
      <c r="BE75" s="256">
        <f t="shared" si="49"/>
        <v>12</v>
      </c>
      <c r="BF75" s="256">
        <f t="shared" si="49"/>
        <v>0</v>
      </c>
      <c r="BG75" s="256">
        <f t="shared" si="49"/>
        <v>0</v>
      </c>
      <c r="BH75" s="256">
        <f t="shared" si="49"/>
        <v>10</v>
      </c>
      <c r="BI75" s="256">
        <f t="shared" si="49"/>
        <v>0</v>
      </c>
      <c r="BJ75" s="256">
        <f t="shared" si="49"/>
        <v>0</v>
      </c>
      <c r="BK75" s="256">
        <f t="shared" ref="BK75" si="52">BK70*BK76</f>
        <v>0</v>
      </c>
      <c r="BL75" s="256">
        <f t="shared" si="49"/>
        <v>0</v>
      </c>
      <c r="BM75" s="256">
        <f t="shared" si="49"/>
        <v>0</v>
      </c>
      <c r="BN75" s="256">
        <f t="shared" si="49"/>
        <v>0</v>
      </c>
      <c r="BO75" s="256">
        <f t="shared" si="49"/>
        <v>0</v>
      </c>
      <c r="BP75" s="256">
        <f t="shared" si="49"/>
        <v>0</v>
      </c>
      <c r="BQ75" s="256">
        <f t="shared" si="49"/>
        <v>0</v>
      </c>
      <c r="BR75" s="256">
        <f t="shared" si="49"/>
        <v>0</v>
      </c>
      <c r="BS75" s="256">
        <f t="shared" si="49"/>
        <v>0</v>
      </c>
      <c r="BT75" s="256">
        <f t="shared" si="49"/>
        <v>0</v>
      </c>
      <c r="BU75" s="256">
        <f t="shared" si="49"/>
        <v>0</v>
      </c>
      <c r="BV75" s="256">
        <f t="shared" si="49"/>
        <v>0</v>
      </c>
      <c r="BW75" s="256">
        <f t="shared" si="49"/>
        <v>0</v>
      </c>
      <c r="BX75" s="256">
        <f t="shared" si="49"/>
        <v>0</v>
      </c>
      <c r="BY75" s="256">
        <f t="shared" si="49"/>
        <v>0</v>
      </c>
      <c r="BZ75" s="256">
        <f t="shared" si="49"/>
        <v>0</v>
      </c>
      <c r="CA75" s="256">
        <f t="shared" si="49"/>
        <v>0</v>
      </c>
      <c r="CB75" s="256">
        <f t="shared" ref="CB75:EH75" si="53">CB70*CB76</f>
        <v>0</v>
      </c>
      <c r="CC75" s="256">
        <f t="shared" si="53"/>
        <v>0</v>
      </c>
      <c r="CD75" s="256">
        <f t="shared" si="53"/>
        <v>0</v>
      </c>
      <c r="CE75" s="256">
        <f t="shared" si="53"/>
        <v>0</v>
      </c>
      <c r="CF75" s="256">
        <f t="shared" si="53"/>
        <v>10</v>
      </c>
      <c r="CG75" s="256">
        <f t="shared" si="53"/>
        <v>0</v>
      </c>
      <c r="CH75" s="256">
        <f t="shared" si="53"/>
        <v>0</v>
      </c>
      <c r="CI75" s="256">
        <f t="shared" si="53"/>
        <v>0</v>
      </c>
      <c r="CJ75" s="256">
        <f t="shared" si="53"/>
        <v>0</v>
      </c>
      <c r="CK75" s="256">
        <f t="shared" si="53"/>
        <v>5</v>
      </c>
      <c r="CL75" s="256">
        <f t="shared" si="53"/>
        <v>0</v>
      </c>
      <c r="CM75" s="256">
        <f t="shared" si="53"/>
        <v>0</v>
      </c>
      <c r="CN75" s="256">
        <f t="shared" si="53"/>
        <v>0</v>
      </c>
      <c r="CO75" s="256">
        <f t="shared" si="53"/>
        <v>0</v>
      </c>
      <c r="CP75" s="256">
        <f t="shared" si="53"/>
        <v>0</v>
      </c>
      <c r="CQ75" s="256">
        <f t="shared" si="53"/>
        <v>0</v>
      </c>
      <c r="CR75" s="256">
        <f t="shared" si="53"/>
        <v>0</v>
      </c>
      <c r="CS75" s="256">
        <f t="shared" si="53"/>
        <v>0</v>
      </c>
      <c r="CT75" s="256">
        <f t="shared" si="53"/>
        <v>0</v>
      </c>
      <c r="CU75" s="256">
        <f t="shared" si="53"/>
        <v>0</v>
      </c>
      <c r="CV75" s="256">
        <f t="shared" si="53"/>
        <v>0</v>
      </c>
      <c r="CW75" s="256">
        <f t="shared" si="53"/>
        <v>0</v>
      </c>
      <c r="CX75" s="256">
        <f t="shared" si="53"/>
        <v>0</v>
      </c>
      <c r="CY75" s="256">
        <f t="shared" si="53"/>
        <v>0</v>
      </c>
      <c r="CZ75" s="256">
        <f t="shared" si="53"/>
        <v>0</v>
      </c>
      <c r="DA75" s="256">
        <f t="shared" si="53"/>
        <v>0</v>
      </c>
      <c r="DB75" s="256">
        <f t="shared" si="53"/>
        <v>0</v>
      </c>
      <c r="DC75" s="256">
        <f t="shared" ref="DC75:DF75" si="54">DC70*DC76</f>
        <v>0</v>
      </c>
      <c r="DD75" s="256">
        <f t="shared" si="54"/>
        <v>0</v>
      </c>
      <c r="DE75" s="256">
        <f t="shared" si="54"/>
        <v>0</v>
      </c>
      <c r="DF75" s="256">
        <f t="shared" si="54"/>
        <v>0</v>
      </c>
      <c r="DG75" s="256">
        <f t="shared" si="53"/>
        <v>0</v>
      </c>
      <c r="DH75" s="256">
        <f t="shared" si="53"/>
        <v>0</v>
      </c>
      <c r="DI75" s="256">
        <f t="shared" ref="DI75:DQ75" si="55">DI70*DI76</f>
        <v>0</v>
      </c>
      <c r="DJ75" s="256">
        <f t="shared" si="55"/>
        <v>0</v>
      </c>
      <c r="DK75" s="256">
        <f t="shared" si="55"/>
        <v>0</v>
      </c>
      <c r="DL75" s="256">
        <f t="shared" si="55"/>
        <v>0</v>
      </c>
      <c r="DM75" s="256">
        <f t="shared" si="55"/>
        <v>0</v>
      </c>
      <c r="DN75" s="256">
        <f t="shared" si="55"/>
        <v>0</v>
      </c>
      <c r="DO75" s="256">
        <f t="shared" si="55"/>
        <v>0</v>
      </c>
      <c r="DP75" s="256">
        <f t="shared" si="55"/>
        <v>0</v>
      </c>
      <c r="DQ75" s="256">
        <f t="shared" si="55"/>
        <v>0</v>
      </c>
      <c r="DR75" s="256">
        <f t="shared" si="53"/>
        <v>0</v>
      </c>
      <c r="DS75" s="256">
        <f>DS70*DS76</f>
        <v>0</v>
      </c>
      <c r="DT75" s="256">
        <f>DT70*DT76</f>
        <v>0</v>
      </c>
      <c r="DU75" s="256">
        <f>DU70*DU76</f>
        <v>0</v>
      </c>
      <c r="DV75" s="256">
        <f>DV70*DV76</f>
        <v>0</v>
      </c>
      <c r="DW75" s="256">
        <f>DW70*DW76</f>
        <v>0</v>
      </c>
      <c r="DX75" s="256">
        <f t="shared" si="53"/>
        <v>0</v>
      </c>
      <c r="DY75" s="256">
        <f t="shared" si="53"/>
        <v>0</v>
      </c>
      <c r="DZ75" s="256">
        <f t="shared" ref="DZ75:EA75" si="56">DZ70*DZ76</f>
        <v>0</v>
      </c>
      <c r="EA75" s="256">
        <f t="shared" si="56"/>
        <v>0</v>
      </c>
      <c r="EB75" s="256">
        <f t="shared" ref="EB75:EC75" si="57">EB70*EB76</f>
        <v>0</v>
      </c>
      <c r="EC75" s="256">
        <f t="shared" si="57"/>
        <v>0</v>
      </c>
      <c r="ED75" s="256">
        <f t="shared" si="53"/>
        <v>1</v>
      </c>
      <c r="EE75" s="256">
        <f t="shared" si="53"/>
        <v>0</v>
      </c>
      <c r="EF75" s="256">
        <f t="shared" ref="EF75:EG75" si="58">EF70*EF76</f>
        <v>0</v>
      </c>
      <c r="EG75" s="256">
        <f t="shared" si="58"/>
        <v>0</v>
      </c>
      <c r="EH75" s="256">
        <f t="shared" si="53"/>
        <v>0</v>
      </c>
      <c r="EI75" s="256">
        <f>SUM(D75:EH75)</f>
        <v>136</v>
      </c>
      <c r="EJ75" s="61"/>
      <c r="EK75" s="61"/>
    </row>
    <row r="76" spans="2:150" s="53" customFormat="1">
      <c r="B76" s="809" t="s">
        <v>259</v>
      </c>
      <c r="C76" s="810"/>
      <c r="D76" s="256">
        <v>12</v>
      </c>
      <c r="E76" s="256">
        <v>0.5</v>
      </c>
      <c r="F76" s="256">
        <v>0.5</v>
      </c>
      <c r="G76" s="256">
        <v>12</v>
      </c>
      <c r="H76" s="256">
        <v>0.5</v>
      </c>
      <c r="I76" s="256">
        <v>0.5</v>
      </c>
      <c r="J76" s="256">
        <v>3.6</v>
      </c>
      <c r="K76" s="256">
        <v>0.12</v>
      </c>
      <c r="L76" s="256">
        <v>0.12</v>
      </c>
      <c r="M76" s="256">
        <v>9.6</v>
      </c>
      <c r="N76" s="256">
        <v>0.4</v>
      </c>
      <c r="O76" s="256">
        <v>0.4</v>
      </c>
      <c r="P76" s="256">
        <v>12</v>
      </c>
      <c r="Q76" s="256">
        <v>1</v>
      </c>
      <c r="R76" s="256">
        <v>1</v>
      </c>
      <c r="S76" s="256">
        <v>12</v>
      </c>
      <c r="T76" s="256">
        <v>1</v>
      </c>
      <c r="U76" s="256">
        <v>1</v>
      </c>
      <c r="V76" s="256">
        <v>12</v>
      </c>
      <c r="W76" s="256">
        <v>1</v>
      </c>
      <c r="X76" s="256">
        <v>1</v>
      </c>
      <c r="Y76" s="256">
        <v>0.96</v>
      </c>
      <c r="Z76" s="256">
        <v>0.08</v>
      </c>
      <c r="AA76" s="256">
        <v>0.08</v>
      </c>
      <c r="AB76" s="256">
        <v>1.2</v>
      </c>
      <c r="AC76" s="256">
        <v>0.2</v>
      </c>
      <c r="AD76" s="256">
        <v>0.2</v>
      </c>
      <c r="AE76" s="256">
        <v>2.4</v>
      </c>
      <c r="AF76" s="256">
        <v>0.2</v>
      </c>
      <c r="AG76" s="256">
        <v>0.2</v>
      </c>
      <c r="AH76" s="256">
        <v>12</v>
      </c>
      <c r="AI76" s="256">
        <v>0.2</v>
      </c>
      <c r="AJ76" s="256">
        <v>0.2</v>
      </c>
      <c r="AK76" s="256">
        <v>12</v>
      </c>
      <c r="AL76" s="256">
        <v>0.4</v>
      </c>
      <c r="AM76" s="256">
        <v>0.4</v>
      </c>
      <c r="AN76" s="256">
        <v>12</v>
      </c>
      <c r="AO76" s="256">
        <v>1</v>
      </c>
      <c r="AP76" s="256">
        <v>1</v>
      </c>
      <c r="AQ76" s="256">
        <v>10</v>
      </c>
      <c r="AR76" s="256">
        <v>5</v>
      </c>
      <c r="AS76" s="256">
        <v>5</v>
      </c>
      <c r="AT76" s="256">
        <v>5</v>
      </c>
      <c r="AU76" s="256">
        <v>15</v>
      </c>
      <c r="AV76" s="256">
        <v>1.08</v>
      </c>
      <c r="AW76" s="256">
        <v>0.09</v>
      </c>
      <c r="AX76" s="256">
        <v>0.09</v>
      </c>
      <c r="AY76" s="256">
        <v>1.08</v>
      </c>
      <c r="AZ76" s="256">
        <v>0.09</v>
      </c>
      <c r="BA76" s="256">
        <v>0.09</v>
      </c>
      <c r="BB76" s="256">
        <v>12</v>
      </c>
      <c r="BC76" s="256">
        <v>0.2</v>
      </c>
      <c r="BD76" s="256">
        <v>0.2</v>
      </c>
      <c r="BE76" s="256">
        <v>12</v>
      </c>
      <c r="BF76" s="256">
        <v>1</v>
      </c>
      <c r="BG76" s="256">
        <v>1</v>
      </c>
      <c r="BH76" s="256">
        <v>10</v>
      </c>
      <c r="BI76" s="256">
        <v>5</v>
      </c>
      <c r="BJ76" s="256">
        <v>5</v>
      </c>
      <c r="BK76" s="256">
        <v>5</v>
      </c>
      <c r="BL76" s="256">
        <v>15</v>
      </c>
      <c r="BM76" s="256">
        <v>12</v>
      </c>
      <c r="BN76" s="256">
        <v>0.2</v>
      </c>
      <c r="BO76" s="256">
        <v>0.2</v>
      </c>
      <c r="BP76" s="256">
        <v>10.8</v>
      </c>
      <c r="BQ76" s="256">
        <v>0.18</v>
      </c>
      <c r="BR76" s="256">
        <v>0.18</v>
      </c>
      <c r="BS76" s="256">
        <v>1.8</v>
      </c>
      <c r="BT76" s="256">
        <v>0.18</v>
      </c>
      <c r="BU76" s="256">
        <v>0.18</v>
      </c>
      <c r="BV76" s="256">
        <v>1.8</v>
      </c>
      <c r="BW76" s="256">
        <v>0.18</v>
      </c>
      <c r="BX76" s="256">
        <v>0.18</v>
      </c>
      <c r="BY76" s="256">
        <v>1.8</v>
      </c>
      <c r="BZ76" s="256">
        <v>0.18</v>
      </c>
      <c r="CA76" s="256">
        <v>0.18</v>
      </c>
      <c r="CB76" s="256">
        <v>1.8</v>
      </c>
      <c r="CC76" s="256">
        <v>0.18</v>
      </c>
      <c r="CD76" s="256">
        <v>0.18</v>
      </c>
      <c r="CE76" s="256">
        <v>1</v>
      </c>
      <c r="CF76" s="256">
        <v>0.2</v>
      </c>
      <c r="CG76" s="256">
        <v>0.2</v>
      </c>
      <c r="CH76" s="256">
        <v>0.08</v>
      </c>
      <c r="CI76" s="256">
        <v>0.5</v>
      </c>
      <c r="CJ76" s="256">
        <v>0.5</v>
      </c>
      <c r="CK76" s="256">
        <v>1</v>
      </c>
      <c r="CL76" s="256">
        <v>1</v>
      </c>
      <c r="CM76" s="256">
        <v>5</v>
      </c>
      <c r="CN76" s="256">
        <v>1</v>
      </c>
      <c r="CO76" s="256">
        <v>5</v>
      </c>
      <c r="CP76" s="256">
        <v>0</v>
      </c>
      <c r="CQ76" s="256">
        <v>12</v>
      </c>
      <c r="CR76" s="256">
        <v>0.1</v>
      </c>
      <c r="CS76" s="256">
        <v>18</v>
      </c>
      <c r="CT76" s="256">
        <v>0.2</v>
      </c>
      <c r="CU76" s="256">
        <v>18</v>
      </c>
      <c r="CV76" s="256">
        <v>0.5</v>
      </c>
      <c r="CW76" s="256">
        <v>18</v>
      </c>
      <c r="CX76" s="256">
        <v>1</v>
      </c>
      <c r="CY76" s="256">
        <v>18</v>
      </c>
      <c r="CZ76" s="256">
        <v>1</v>
      </c>
      <c r="DA76" s="256">
        <v>18</v>
      </c>
      <c r="DB76" s="256">
        <v>1</v>
      </c>
      <c r="DC76" s="256"/>
      <c r="DD76" s="256"/>
      <c r="DE76" s="256"/>
      <c r="DF76" s="256"/>
      <c r="DG76" s="256">
        <v>20</v>
      </c>
      <c r="DH76" s="256">
        <v>5</v>
      </c>
      <c r="DI76" s="256">
        <v>16</v>
      </c>
      <c r="DJ76" s="256">
        <v>0.2</v>
      </c>
      <c r="DK76" s="256">
        <v>18</v>
      </c>
      <c r="DL76" s="256">
        <v>0.5</v>
      </c>
      <c r="DM76" s="256">
        <v>18</v>
      </c>
      <c r="DN76" s="256">
        <v>1</v>
      </c>
      <c r="DO76" s="256"/>
      <c r="DP76" s="256"/>
      <c r="DQ76" s="256"/>
      <c r="DR76" s="256">
        <v>15</v>
      </c>
      <c r="DS76" s="256">
        <f>0.08*12</f>
        <v>0.96</v>
      </c>
      <c r="DT76" s="256">
        <v>0.08</v>
      </c>
      <c r="DU76" s="256">
        <v>0.08</v>
      </c>
      <c r="DV76" s="256">
        <f>0.08*6</f>
        <v>0.48</v>
      </c>
      <c r="DW76" s="256">
        <f>0.08*6</f>
        <v>0.48</v>
      </c>
      <c r="DX76" s="256">
        <f>0.08*6</f>
        <v>0.48</v>
      </c>
      <c r="DY76" s="256">
        <f>0.08*6</f>
        <v>0.48</v>
      </c>
      <c r="DZ76" s="256">
        <f>0.08*12</f>
        <v>0.96</v>
      </c>
      <c r="EA76" s="256">
        <f>0.08*12</f>
        <v>0.96</v>
      </c>
      <c r="EB76" s="256">
        <f>0.08*6</f>
        <v>0.48</v>
      </c>
      <c r="EC76" s="256">
        <f>0.08*6</f>
        <v>0.48</v>
      </c>
      <c r="ED76" s="256">
        <v>0.2</v>
      </c>
      <c r="EE76" s="256">
        <v>0.2</v>
      </c>
      <c r="EF76" s="256">
        <v>0.2</v>
      </c>
      <c r="EG76" s="256">
        <v>0.2</v>
      </c>
      <c r="EH76" s="256">
        <v>1</v>
      </c>
      <c r="EI76" s="256">
        <v>0</v>
      </c>
      <c r="EJ76" s="61"/>
      <c r="EK76" s="61"/>
    </row>
    <row r="77" spans="2:150">
      <c r="CP77" s="66"/>
      <c r="CX77" s="66"/>
      <c r="CY77" s="66"/>
      <c r="CZ77" s="66"/>
      <c r="DA77" s="66"/>
      <c r="DB77" s="66"/>
      <c r="DC77" s="66"/>
      <c r="DD77" s="66"/>
      <c r="DE77" s="66"/>
      <c r="DF77" s="66"/>
      <c r="EH77" s="66"/>
      <c r="EI77" s="67"/>
    </row>
    <row r="78" spans="2:150">
      <c r="D78" s="792" t="s">
        <v>266</v>
      </c>
      <c r="E78" s="792"/>
      <c r="F78" s="792"/>
      <c r="G78" s="792"/>
      <c r="H78" s="792"/>
      <c r="I78" s="792"/>
      <c r="J78" s="792"/>
      <c r="K78" s="792"/>
      <c r="L78" s="792"/>
      <c r="M78" s="792"/>
      <c r="N78" s="792"/>
      <c r="O78" s="792"/>
      <c r="P78" s="792"/>
      <c r="Q78" s="792"/>
      <c r="R78" s="792"/>
      <c r="S78" s="792"/>
      <c r="T78" s="792"/>
      <c r="U78" s="792"/>
      <c r="V78" s="792"/>
      <c r="W78" s="792"/>
      <c r="X78" s="792"/>
      <c r="Y78" s="792"/>
      <c r="Z78" s="792"/>
      <c r="AA78" s="792"/>
      <c r="AB78" s="792"/>
      <c r="AC78" s="792"/>
      <c r="AD78" s="792"/>
      <c r="AE78" s="792"/>
      <c r="AF78" s="792"/>
      <c r="AG78" s="792"/>
      <c r="AH78" s="792"/>
      <c r="AI78" s="792"/>
      <c r="AJ78" s="792"/>
      <c r="AK78" s="792"/>
      <c r="AL78" s="792"/>
      <c r="AM78" s="792"/>
      <c r="AN78" s="792"/>
      <c r="AO78" s="792"/>
      <c r="AP78" s="792"/>
      <c r="AQ78" s="792"/>
      <c r="AR78" s="792"/>
      <c r="AS78" s="792"/>
      <c r="AT78" s="792"/>
      <c r="AU78" s="792"/>
      <c r="AV78" s="792" t="s">
        <v>267</v>
      </c>
      <c r="AW78" s="792"/>
      <c r="AX78" s="792"/>
      <c r="AY78" s="792"/>
      <c r="AZ78" s="792"/>
      <c r="BA78" s="792"/>
      <c r="BB78" s="792"/>
      <c r="BC78" s="792"/>
      <c r="BD78" s="792"/>
      <c r="BE78" s="792"/>
      <c r="BF78" s="792"/>
      <c r="BG78" s="792"/>
      <c r="BH78" s="792"/>
      <c r="BI78" s="792"/>
      <c r="BJ78" s="792"/>
      <c r="BK78" s="792"/>
      <c r="BL78" s="792"/>
      <c r="BM78" s="792"/>
      <c r="BN78" s="792"/>
      <c r="BO78" s="792"/>
      <c r="BP78" s="792"/>
      <c r="BQ78" s="792"/>
      <c r="BR78" s="792"/>
      <c r="BS78" s="792"/>
      <c r="BT78" s="792"/>
      <c r="BU78" s="792"/>
      <c r="BV78" s="792"/>
      <c r="BW78" s="792"/>
      <c r="BX78" s="792"/>
      <c r="BY78" s="792"/>
      <c r="BZ78" s="792"/>
      <c r="CA78" s="792"/>
      <c r="CB78" s="792"/>
      <c r="CC78" s="792"/>
      <c r="CD78" s="792"/>
      <c r="CE78" s="792" t="s">
        <v>268</v>
      </c>
      <c r="CF78" s="792"/>
      <c r="CG78" s="792"/>
      <c r="CH78" s="792"/>
      <c r="CI78" s="792"/>
      <c r="CJ78" s="792"/>
      <c r="CK78" s="792"/>
      <c r="CL78" s="792"/>
      <c r="CM78" s="792"/>
      <c r="CN78" s="792"/>
      <c r="CO78" s="792"/>
      <c r="CP78" s="792"/>
      <c r="CQ78" s="792"/>
      <c r="CR78" s="792"/>
      <c r="CS78" s="792"/>
      <c r="CT78" s="792"/>
      <c r="CU78" s="792"/>
      <c r="CV78" s="792"/>
      <c r="CW78" s="792"/>
      <c r="CX78" s="792"/>
      <c r="CY78" s="792"/>
      <c r="CZ78" s="792"/>
      <c r="DA78" s="792"/>
      <c r="DB78" s="792"/>
      <c r="DC78" s="792"/>
      <c r="DD78" s="792"/>
      <c r="DE78" s="792"/>
      <c r="DF78" s="792"/>
      <c r="DG78" s="792"/>
      <c r="DH78" s="792"/>
      <c r="DI78" s="792"/>
      <c r="DJ78" s="792"/>
      <c r="DK78" s="792"/>
      <c r="DL78" s="792"/>
      <c r="DM78" s="792"/>
      <c r="DN78" s="792"/>
      <c r="DO78" s="792"/>
      <c r="DP78" s="792"/>
      <c r="DQ78" s="792"/>
      <c r="DR78" s="792"/>
      <c r="DS78" s="792"/>
      <c r="DT78" s="792"/>
      <c r="DU78" s="792"/>
      <c r="DV78" s="792"/>
      <c r="DW78" s="792"/>
      <c r="DX78" s="792"/>
      <c r="DY78" s="792"/>
      <c r="DZ78" s="792"/>
      <c r="EA78" s="792"/>
      <c r="EB78" s="792"/>
      <c r="EC78" s="792"/>
      <c r="ED78" s="792"/>
      <c r="EE78" s="792"/>
      <c r="EF78" s="792"/>
      <c r="EG78" s="792"/>
      <c r="EH78" s="792"/>
      <c r="EI78" s="792"/>
      <c r="EJ78" s="792"/>
      <c r="EK78" s="792"/>
    </row>
    <row r="79" spans="2:150">
      <c r="D79" s="792"/>
      <c r="E79" s="792"/>
      <c r="F79" s="792"/>
      <c r="G79" s="792"/>
      <c r="H79" s="792"/>
      <c r="I79" s="792"/>
      <c r="J79" s="792"/>
      <c r="K79" s="792"/>
      <c r="L79" s="792"/>
      <c r="M79" s="792"/>
      <c r="N79" s="792"/>
      <c r="O79" s="792"/>
      <c r="P79" s="792"/>
      <c r="Q79" s="792"/>
      <c r="R79" s="792"/>
      <c r="S79" s="792"/>
      <c r="T79" s="792"/>
      <c r="U79" s="792"/>
      <c r="V79" s="792"/>
      <c r="W79" s="792"/>
      <c r="X79" s="792"/>
      <c r="Y79" s="792"/>
      <c r="Z79" s="792"/>
      <c r="AA79" s="792"/>
      <c r="AB79" s="792"/>
      <c r="AC79" s="792"/>
      <c r="AD79" s="792"/>
      <c r="AE79" s="792"/>
      <c r="AF79" s="792"/>
      <c r="AG79" s="792"/>
      <c r="AH79" s="792"/>
      <c r="AI79" s="792"/>
      <c r="AJ79" s="792"/>
      <c r="AK79" s="792"/>
      <c r="AL79" s="792"/>
      <c r="AM79" s="792"/>
      <c r="AN79" s="792"/>
      <c r="AO79" s="792"/>
      <c r="AP79" s="792"/>
      <c r="AQ79" s="792"/>
      <c r="AR79" s="792"/>
      <c r="AS79" s="792"/>
      <c r="AT79" s="792"/>
      <c r="AU79" s="792"/>
      <c r="AV79" s="792"/>
      <c r="AW79" s="792"/>
      <c r="AX79" s="792"/>
      <c r="AY79" s="792"/>
      <c r="AZ79" s="792"/>
      <c r="BA79" s="792"/>
      <c r="BB79" s="792"/>
      <c r="BC79" s="792"/>
      <c r="BD79" s="792"/>
      <c r="BE79" s="792"/>
      <c r="BF79" s="792"/>
      <c r="BG79" s="792"/>
      <c r="BH79" s="792"/>
      <c r="BI79" s="792"/>
      <c r="BJ79" s="792"/>
      <c r="BK79" s="792"/>
      <c r="BL79" s="792"/>
      <c r="BM79" s="792"/>
      <c r="BN79" s="792"/>
      <c r="BO79" s="792"/>
      <c r="BP79" s="792"/>
      <c r="BQ79" s="792"/>
      <c r="BR79" s="792"/>
      <c r="BS79" s="792"/>
      <c r="BT79" s="792"/>
      <c r="BU79" s="792"/>
      <c r="BV79" s="792"/>
      <c r="BW79" s="792"/>
      <c r="BX79" s="792"/>
      <c r="BY79" s="792"/>
      <c r="BZ79" s="792"/>
      <c r="CA79" s="792"/>
      <c r="CB79" s="792"/>
      <c r="CC79" s="792"/>
      <c r="CD79" s="792"/>
      <c r="CE79" s="792"/>
      <c r="CF79" s="792"/>
      <c r="CG79" s="792"/>
      <c r="CH79" s="792"/>
      <c r="CI79" s="792"/>
      <c r="CJ79" s="792"/>
      <c r="CK79" s="792"/>
      <c r="CL79" s="792"/>
      <c r="CM79" s="792"/>
      <c r="CN79" s="792"/>
      <c r="CO79" s="792"/>
      <c r="CP79" s="792"/>
      <c r="CQ79" s="792"/>
      <c r="CR79" s="792"/>
      <c r="CS79" s="792"/>
      <c r="CT79" s="792"/>
      <c r="CU79" s="792"/>
      <c r="CV79" s="792"/>
      <c r="CW79" s="792"/>
      <c r="CX79" s="792"/>
      <c r="CY79" s="792"/>
      <c r="CZ79" s="792"/>
      <c r="DA79" s="792"/>
      <c r="DB79" s="792"/>
      <c r="DC79" s="792"/>
      <c r="DD79" s="792"/>
      <c r="DE79" s="792"/>
      <c r="DF79" s="792"/>
      <c r="DG79" s="792"/>
      <c r="DH79" s="792"/>
      <c r="DI79" s="792"/>
      <c r="DJ79" s="792"/>
      <c r="DK79" s="792"/>
      <c r="DL79" s="792"/>
      <c r="DM79" s="792"/>
      <c r="DN79" s="792"/>
      <c r="DO79" s="792"/>
      <c r="DP79" s="792"/>
      <c r="DQ79" s="792"/>
      <c r="DR79" s="792"/>
      <c r="DS79" s="792"/>
      <c r="DT79" s="792"/>
      <c r="DU79" s="792"/>
      <c r="DV79" s="792"/>
      <c r="DW79" s="792"/>
      <c r="DX79" s="792"/>
      <c r="DY79" s="792"/>
      <c r="DZ79" s="792"/>
      <c r="EA79" s="792"/>
      <c r="EB79" s="792"/>
      <c r="EC79" s="792"/>
      <c r="ED79" s="792"/>
      <c r="EE79" s="792"/>
      <c r="EF79" s="792"/>
      <c r="EG79" s="792"/>
      <c r="EH79" s="792"/>
      <c r="EI79" s="792"/>
      <c r="EJ79" s="792"/>
      <c r="EK79" s="792"/>
    </row>
    <row r="80" spans="2:150">
      <c r="D80" s="792"/>
      <c r="E80" s="792"/>
      <c r="F80" s="792"/>
      <c r="G80" s="792"/>
      <c r="H80" s="792"/>
      <c r="I80" s="792"/>
      <c r="J80" s="792"/>
      <c r="K80" s="792"/>
      <c r="L80" s="792"/>
      <c r="M80" s="792"/>
      <c r="N80" s="792"/>
      <c r="O80" s="792"/>
      <c r="P80" s="792"/>
      <c r="Q80" s="792"/>
      <c r="R80" s="792"/>
      <c r="S80" s="792"/>
      <c r="T80" s="792"/>
      <c r="U80" s="792"/>
      <c r="V80" s="792"/>
      <c r="W80" s="792"/>
      <c r="X80" s="792"/>
      <c r="Y80" s="792"/>
      <c r="Z80" s="792"/>
      <c r="AA80" s="792"/>
      <c r="AB80" s="792"/>
      <c r="AC80" s="792"/>
      <c r="AD80" s="792"/>
      <c r="AE80" s="792"/>
      <c r="AF80" s="792"/>
      <c r="AG80" s="792"/>
      <c r="AH80" s="792"/>
      <c r="AI80" s="792"/>
      <c r="AJ80" s="792"/>
      <c r="AK80" s="792"/>
      <c r="AL80" s="792"/>
      <c r="AM80" s="792"/>
      <c r="AN80" s="792"/>
      <c r="AO80" s="792"/>
      <c r="AP80" s="792"/>
      <c r="AQ80" s="792"/>
      <c r="AR80" s="792"/>
      <c r="AS80" s="792"/>
      <c r="AT80" s="792"/>
      <c r="AU80" s="792"/>
      <c r="AV80" s="792"/>
      <c r="AW80" s="792"/>
      <c r="AX80" s="792"/>
      <c r="AY80" s="792"/>
      <c r="AZ80" s="792"/>
      <c r="BA80" s="792"/>
      <c r="BB80" s="792"/>
      <c r="BC80" s="792"/>
      <c r="BD80" s="792"/>
      <c r="BE80" s="792"/>
      <c r="BF80" s="792"/>
      <c r="BG80" s="792"/>
      <c r="BH80" s="792"/>
      <c r="BI80" s="792"/>
      <c r="BJ80" s="792"/>
      <c r="BK80" s="792"/>
      <c r="BL80" s="792"/>
      <c r="BM80" s="792"/>
      <c r="BN80" s="792"/>
      <c r="BO80" s="792"/>
      <c r="BP80" s="792"/>
      <c r="BQ80" s="792"/>
      <c r="BR80" s="792"/>
      <c r="BS80" s="792"/>
      <c r="BT80" s="792"/>
      <c r="BU80" s="792"/>
      <c r="BV80" s="792"/>
      <c r="BW80" s="792"/>
      <c r="BX80" s="792"/>
      <c r="BY80" s="792"/>
      <c r="BZ80" s="792"/>
      <c r="CA80" s="792"/>
      <c r="CB80" s="792"/>
      <c r="CC80" s="792"/>
      <c r="CD80" s="792"/>
      <c r="CE80" s="792"/>
      <c r="CF80" s="792"/>
      <c r="CG80" s="792"/>
      <c r="CH80" s="792"/>
      <c r="CI80" s="792"/>
      <c r="CJ80" s="792"/>
      <c r="CK80" s="792"/>
      <c r="CL80" s="792"/>
      <c r="CM80" s="792"/>
      <c r="CN80" s="792"/>
      <c r="CO80" s="792"/>
      <c r="CP80" s="792"/>
      <c r="CQ80" s="792"/>
      <c r="CR80" s="792"/>
      <c r="CS80" s="792"/>
      <c r="CT80" s="792"/>
      <c r="CU80" s="792"/>
      <c r="CV80" s="792"/>
      <c r="CW80" s="792"/>
      <c r="CX80" s="792"/>
      <c r="CY80" s="792"/>
      <c r="CZ80" s="792"/>
      <c r="DA80" s="792"/>
      <c r="DB80" s="792"/>
      <c r="DC80" s="792"/>
      <c r="DD80" s="792"/>
      <c r="DE80" s="792"/>
      <c r="DF80" s="792"/>
      <c r="DG80" s="792"/>
      <c r="DH80" s="792"/>
      <c r="DI80" s="792"/>
      <c r="DJ80" s="792"/>
      <c r="DK80" s="792"/>
      <c r="DL80" s="792"/>
      <c r="DM80" s="792"/>
      <c r="DN80" s="792"/>
      <c r="DO80" s="792"/>
      <c r="DP80" s="792"/>
      <c r="DQ80" s="792"/>
      <c r="DR80" s="792"/>
      <c r="DS80" s="792"/>
      <c r="DT80" s="792"/>
      <c r="DU80" s="792"/>
      <c r="DV80" s="792"/>
      <c r="DW80" s="792"/>
      <c r="DX80" s="792"/>
      <c r="DY80" s="792"/>
      <c r="DZ80" s="792"/>
      <c r="EA80" s="792"/>
      <c r="EB80" s="792"/>
      <c r="EC80" s="792"/>
      <c r="ED80" s="792"/>
      <c r="EE80" s="792"/>
      <c r="EF80" s="792"/>
      <c r="EG80" s="792"/>
      <c r="EH80" s="792"/>
      <c r="EI80" s="792"/>
      <c r="EJ80" s="792"/>
      <c r="EK80" s="792"/>
    </row>
    <row r="81" spans="3:150">
      <c r="CP81" s="66"/>
      <c r="CX81" s="66"/>
      <c r="CY81" s="66"/>
      <c r="CZ81" s="66"/>
      <c r="DA81" s="66"/>
      <c r="DB81" s="66"/>
      <c r="DC81" s="66"/>
      <c r="DD81" s="66"/>
      <c r="DE81" s="66"/>
      <c r="DF81" s="66"/>
      <c r="EH81" s="66"/>
      <c r="EI81" s="67"/>
    </row>
    <row r="82" spans="3:150">
      <c r="D82" s="53"/>
      <c r="E82" s="53"/>
    </row>
    <row r="83" spans="3:150">
      <c r="D83" s="53"/>
      <c r="E83" s="53"/>
    </row>
    <row r="84" spans="3:150" ht="25.5">
      <c r="C84" s="73" t="s">
        <v>213</v>
      </c>
      <c r="D84" s="74" t="s">
        <v>239</v>
      </c>
      <c r="E84" s="75" t="s">
        <v>111</v>
      </c>
      <c r="F84" s="76" t="s">
        <v>231</v>
      </c>
      <c r="G84" s="74" t="s">
        <v>239</v>
      </c>
      <c r="H84" s="75" t="s">
        <v>111</v>
      </c>
      <c r="I84" s="76" t="s">
        <v>231</v>
      </c>
      <c r="J84" s="323" t="s">
        <v>443</v>
      </c>
      <c r="K84" s="263" t="s">
        <v>444</v>
      </c>
      <c r="L84" s="76" t="s">
        <v>231</v>
      </c>
      <c r="M84" s="76"/>
      <c r="N84" s="76"/>
      <c r="O84" s="76"/>
      <c r="P84" s="74" t="s">
        <v>239</v>
      </c>
      <c r="Q84" s="75" t="s">
        <v>111</v>
      </c>
      <c r="R84" s="76" t="s">
        <v>231</v>
      </c>
      <c r="S84" s="74" t="s">
        <v>239</v>
      </c>
      <c r="T84" s="75" t="s">
        <v>111</v>
      </c>
      <c r="U84" s="76" t="s">
        <v>231</v>
      </c>
      <c r="V84" s="74" t="s">
        <v>239</v>
      </c>
      <c r="W84" s="75" t="s">
        <v>111</v>
      </c>
      <c r="X84" s="76" t="s">
        <v>231</v>
      </c>
      <c r="Y84" s="76"/>
      <c r="Z84" s="76"/>
      <c r="AA84" s="76"/>
      <c r="AB84" s="77" t="s">
        <v>16</v>
      </c>
      <c r="AC84" s="78" t="s">
        <v>242</v>
      </c>
      <c r="AD84" s="76" t="s">
        <v>263</v>
      </c>
      <c r="AE84" s="77" t="s">
        <v>16</v>
      </c>
      <c r="AF84" s="78" t="s">
        <v>242</v>
      </c>
      <c r="AG84" s="76" t="s">
        <v>263</v>
      </c>
      <c r="AH84" s="74" t="s">
        <v>239</v>
      </c>
      <c r="AI84" s="79" t="s">
        <v>111</v>
      </c>
      <c r="AJ84" s="76" t="s">
        <v>219</v>
      </c>
      <c r="AK84" s="74" t="s">
        <v>239</v>
      </c>
      <c r="AL84" s="79" t="s">
        <v>111</v>
      </c>
      <c r="AM84" s="76" t="s">
        <v>219</v>
      </c>
      <c r="AN84" s="74" t="s">
        <v>239</v>
      </c>
      <c r="AO84" s="79" t="s">
        <v>111</v>
      </c>
      <c r="AP84" s="76" t="s">
        <v>219</v>
      </c>
      <c r="AQ84" s="74" t="s">
        <v>239</v>
      </c>
      <c r="AR84" s="79" t="s">
        <v>111</v>
      </c>
      <c r="AS84" s="76" t="s">
        <v>219</v>
      </c>
      <c r="AT84" s="76"/>
      <c r="AU84" s="80" t="s">
        <v>99</v>
      </c>
      <c r="AV84" s="77" t="s">
        <v>16</v>
      </c>
      <c r="AW84" s="78" t="s">
        <v>242</v>
      </c>
      <c r="AX84" s="76" t="s">
        <v>262</v>
      </c>
      <c r="AY84" s="77" t="s">
        <v>16</v>
      </c>
      <c r="AZ84" s="78" t="s">
        <v>242</v>
      </c>
      <c r="BA84" s="76" t="s">
        <v>262</v>
      </c>
      <c r="BB84" s="74" t="s">
        <v>239</v>
      </c>
      <c r="BC84" s="79" t="s">
        <v>111</v>
      </c>
      <c r="BD84" s="76" t="s">
        <v>219</v>
      </c>
      <c r="BE84" s="74" t="s">
        <v>239</v>
      </c>
      <c r="BF84" s="79" t="s">
        <v>111</v>
      </c>
      <c r="BG84" s="76" t="s">
        <v>219</v>
      </c>
      <c r="BH84" s="74" t="s">
        <v>239</v>
      </c>
      <c r="BI84" s="79" t="s">
        <v>111</v>
      </c>
      <c r="BJ84" s="76" t="s">
        <v>219</v>
      </c>
      <c r="BK84" s="76"/>
      <c r="BL84" s="80" t="s">
        <v>99</v>
      </c>
      <c r="BM84" s="74" t="s">
        <v>239</v>
      </c>
      <c r="BN84" s="79" t="s">
        <v>111</v>
      </c>
      <c r="BO84" s="76" t="s">
        <v>219</v>
      </c>
      <c r="BP84" s="81" t="s">
        <v>239</v>
      </c>
      <c r="BQ84" s="79" t="s">
        <v>111</v>
      </c>
      <c r="BR84" s="76" t="s">
        <v>219</v>
      </c>
      <c r="BS84" s="82" t="s">
        <v>16</v>
      </c>
      <c r="BT84" s="83" t="s">
        <v>234</v>
      </c>
      <c r="BU84" s="76" t="s">
        <v>262</v>
      </c>
      <c r="BV84" s="77" t="s">
        <v>16</v>
      </c>
      <c r="BW84" s="83" t="s">
        <v>234</v>
      </c>
      <c r="BX84" s="76" t="s">
        <v>262</v>
      </c>
      <c r="BY84" s="77" t="s">
        <v>16</v>
      </c>
      <c r="BZ84" s="83" t="s">
        <v>234</v>
      </c>
      <c r="CA84" s="76" t="s">
        <v>262</v>
      </c>
      <c r="CB84" s="77" t="s">
        <v>16</v>
      </c>
      <c r="CC84" s="83" t="s">
        <v>234</v>
      </c>
      <c r="CD84" s="76" t="s">
        <v>262</v>
      </c>
      <c r="CE84" s="77" t="s">
        <v>16</v>
      </c>
      <c r="CF84" s="79" t="s">
        <v>111</v>
      </c>
      <c r="CG84" s="76" t="s">
        <v>219</v>
      </c>
      <c r="CH84" s="76" t="s">
        <v>219</v>
      </c>
      <c r="CI84" s="83" t="s">
        <v>238</v>
      </c>
      <c r="CJ84" s="76" t="s">
        <v>219</v>
      </c>
      <c r="CK84" s="84" t="s">
        <v>238</v>
      </c>
      <c r="CL84" s="76" t="s">
        <v>219</v>
      </c>
      <c r="CM84" s="76"/>
      <c r="CN84" s="85" t="s">
        <v>235</v>
      </c>
      <c r="CO84" s="85" t="s">
        <v>235</v>
      </c>
      <c r="CP84" s="86" t="s">
        <v>17</v>
      </c>
      <c r="CQ84" s="77" t="s">
        <v>16</v>
      </c>
      <c r="CR84" s="87" t="s">
        <v>18</v>
      </c>
      <c r="CS84" s="77" t="s">
        <v>16</v>
      </c>
      <c r="CT84" s="87" t="s">
        <v>18</v>
      </c>
      <c r="CU84" s="77" t="s">
        <v>16</v>
      </c>
      <c r="CV84" s="87" t="s">
        <v>18</v>
      </c>
      <c r="CW84" s="77" t="s">
        <v>16</v>
      </c>
      <c r="CX84" s="87" t="s">
        <v>18</v>
      </c>
      <c r="CY84" s="77" t="s">
        <v>16</v>
      </c>
      <c r="CZ84" s="87" t="s">
        <v>18</v>
      </c>
      <c r="DA84" s="77" t="s">
        <v>16</v>
      </c>
      <c r="DB84" s="87" t="s">
        <v>18</v>
      </c>
      <c r="DC84" s="87"/>
      <c r="DD84" s="87"/>
      <c r="DE84" s="87"/>
      <c r="DF84" s="87"/>
      <c r="DG84" s="77" t="s">
        <v>16</v>
      </c>
      <c r="DH84" s="87" t="s">
        <v>18</v>
      </c>
      <c r="DI84" s="77" t="s">
        <v>16</v>
      </c>
      <c r="DJ84" s="87" t="s">
        <v>18</v>
      </c>
      <c r="DK84" s="77" t="s">
        <v>16</v>
      </c>
      <c r="DL84" s="87" t="s">
        <v>18</v>
      </c>
      <c r="DM84" s="77" t="s">
        <v>16</v>
      </c>
      <c r="DN84" s="87" t="s">
        <v>18</v>
      </c>
      <c r="DO84" s="87"/>
      <c r="DP84" s="87"/>
      <c r="DQ84" s="87"/>
      <c r="DR84" s="85" t="s">
        <v>19</v>
      </c>
      <c r="DS84" s="85"/>
      <c r="DT84" s="85"/>
      <c r="DU84" s="85"/>
      <c r="DV84" s="85"/>
      <c r="DW84" s="85"/>
      <c r="DX84" s="88" t="s">
        <v>159</v>
      </c>
      <c r="DY84" s="76" t="s">
        <v>264</v>
      </c>
      <c r="DZ84" s="76"/>
      <c r="EA84" s="76"/>
      <c r="EB84" s="76"/>
      <c r="EC84" s="76"/>
      <c r="ED84" s="89" t="s">
        <v>16</v>
      </c>
      <c r="EE84" s="76" t="s">
        <v>264</v>
      </c>
      <c r="EF84" s="76"/>
      <c r="EG84" s="76"/>
      <c r="EH84" s="100" t="s">
        <v>20</v>
      </c>
      <c r="ER84" s="91" t="s">
        <v>14</v>
      </c>
      <c r="ES84" s="92" t="s">
        <v>15</v>
      </c>
      <c r="ET84" s="93" t="s">
        <v>109</v>
      </c>
    </row>
    <row r="85" spans="3:150">
      <c r="C85" s="25" t="s">
        <v>87</v>
      </c>
      <c r="D85" s="257">
        <f>'Production Summary'!N4</f>
        <v>666</v>
      </c>
      <c r="E85" s="257">
        <f>'Production Summary'!M4</f>
        <v>27.75</v>
      </c>
      <c r="F85" s="257">
        <v>0</v>
      </c>
      <c r="G85" s="257">
        <f>'Production Summary'!N5</f>
        <v>666</v>
      </c>
      <c r="H85" s="327">
        <f>'Production Summary'!M5</f>
        <v>27.75</v>
      </c>
      <c r="I85" s="257">
        <v>0</v>
      </c>
      <c r="J85" s="257">
        <f>'Production Summary'!$N$6</f>
        <v>200</v>
      </c>
      <c r="K85" s="327">
        <f>'Production Summary'!$M$6</f>
        <v>7.5</v>
      </c>
      <c r="L85" s="327">
        <v>0</v>
      </c>
      <c r="M85" s="327"/>
      <c r="N85" s="327"/>
      <c r="O85" s="327"/>
      <c r="P85" s="257">
        <f>'Production Summary'!N8</f>
        <v>780</v>
      </c>
      <c r="Q85" s="257">
        <f>'Production Summary'!M8</f>
        <v>65</v>
      </c>
      <c r="R85" s="257">
        <v>0</v>
      </c>
      <c r="S85" s="257">
        <f>'Production Summary'!N9</f>
        <v>720</v>
      </c>
      <c r="T85" s="257">
        <f>'Production Summary'!M9</f>
        <v>60</v>
      </c>
      <c r="U85" s="257">
        <v>0</v>
      </c>
      <c r="V85" s="257">
        <f>'Production Summary'!N10</f>
        <v>876</v>
      </c>
      <c r="W85" s="257">
        <f>'Production Summary'!M10</f>
        <v>73</v>
      </c>
      <c r="X85" s="257">
        <v>0</v>
      </c>
      <c r="Y85" s="257"/>
      <c r="Z85" s="257"/>
      <c r="AA85" s="257"/>
      <c r="AB85" s="257">
        <f>'Production Summary'!N15</f>
        <v>126</v>
      </c>
      <c r="AC85" s="257">
        <f>'Production Summary'!M15</f>
        <v>21</v>
      </c>
      <c r="AD85" s="257">
        <v>0</v>
      </c>
      <c r="AE85" s="257">
        <f>'Production Summary'!N16</f>
        <v>252</v>
      </c>
      <c r="AF85" s="257">
        <f>'Production Summary'!M16</f>
        <v>21</v>
      </c>
      <c r="AG85" s="257">
        <v>0</v>
      </c>
      <c r="AH85" s="257">
        <f>'Production Summary'!N18</f>
        <v>1035</v>
      </c>
      <c r="AI85" s="257">
        <f>'Production Summary'!M18</f>
        <v>17.25</v>
      </c>
      <c r="AJ85" s="257">
        <v>0</v>
      </c>
      <c r="AK85" s="257">
        <f>'Production Summary'!N19</f>
        <v>870</v>
      </c>
      <c r="AL85" s="257">
        <f>'Production Summary'!M19</f>
        <v>29</v>
      </c>
      <c r="AM85" s="257">
        <v>0</v>
      </c>
      <c r="AN85" s="257">
        <f>'Production Summary'!N20</f>
        <v>864</v>
      </c>
      <c r="AO85" s="257">
        <f>'Production Summary'!M20</f>
        <v>72</v>
      </c>
      <c r="AP85" s="257">
        <v>0</v>
      </c>
      <c r="AQ85" s="257">
        <f>'Production Summary'!N21</f>
        <v>670</v>
      </c>
      <c r="AR85" s="257">
        <f>'Production Summary'!M21</f>
        <v>335</v>
      </c>
      <c r="AS85" s="257">
        <v>0</v>
      </c>
      <c r="AT85" s="257"/>
      <c r="AU85" s="257">
        <f>'Production Summary'!N23</f>
        <v>1050</v>
      </c>
      <c r="AV85" s="257">
        <f>'Production Summary'!N25</f>
        <v>300</v>
      </c>
      <c r="AW85" s="257">
        <f>'Production Summary'!M25</f>
        <v>25</v>
      </c>
      <c r="AX85" s="257">
        <v>0</v>
      </c>
      <c r="AY85" s="257">
        <f>'Production Summary'!N26</f>
        <v>300</v>
      </c>
      <c r="AZ85" s="257">
        <f>'Production Summary'!M26</f>
        <v>25</v>
      </c>
      <c r="BA85" s="257">
        <v>0</v>
      </c>
      <c r="BB85" s="257">
        <f>'Production Summary'!N28</f>
        <v>777</v>
      </c>
      <c r="BC85" s="257">
        <f>'Production Summary'!M28</f>
        <v>12.95</v>
      </c>
      <c r="BD85" s="257">
        <v>0</v>
      </c>
      <c r="BE85" s="257">
        <f>'Production Summary'!N29</f>
        <v>612</v>
      </c>
      <c r="BF85" s="257">
        <f>'Production Summary'!M29</f>
        <v>51</v>
      </c>
      <c r="BG85" s="257">
        <v>0</v>
      </c>
      <c r="BH85" s="257">
        <f>'Production Summary'!N30</f>
        <v>500</v>
      </c>
      <c r="BI85" s="257">
        <f>'Production Summary'!M30</f>
        <v>250</v>
      </c>
      <c r="BJ85" s="257">
        <v>0</v>
      </c>
      <c r="BK85" s="257"/>
      <c r="BL85" s="257">
        <f>'Production Summary'!N32</f>
        <v>875</v>
      </c>
      <c r="BM85" s="257">
        <f>'Production Summary'!N34</f>
        <v>360.59999999999997</v>
      </c>
      <c r="BN85" s="257">
        <f>'Production Summary'!M34</f>
        <v>6.01</v>
      </c>
      <c r="BO85" s="257">
        <v>0</v>
      </c>
      <c r="BP85" s="257">
        <f>'Production Summary'!N36</f>
        <v>717</v>
      </c>
      <c r="BQ85" s="257">
        <f>'Production Summary'!M36</f>
        <v>11.95</v>
      </c>
      <c r="BR85" s="257">
        <v>0</v>
      </c>
      <c r="BS85" s="257">
        <f>'Production Summary'!N37</f>
        <v>210</v>
      </c>
      <c r="BT85" s="257">
        <f>'Production Summary'!M37</f>
        <v>21</v>
      </c>
      <c r="BU85" s="257">
        <v>0</v>
      </c>
      <c r="BV85" s="257">
        <f>'Production Summary'!N38</f>
        <v>280</v>
      </c>
      <c r="BW85" s="257">
        <f>'Production Summary'!M38</f>
        <v>28</v>
      </c>
      <c r="BX85" s="257">
        <v>0</v>
      </c>
      <c r="BY85" s="257">
        <f>'Production Summary'!N39</f>
        <v>300.38406247988502</v>
      </c>
      <c r="BZ85" s="257">
        <f>'Production Summary'!M39</f>
        <v>30.038406247988501</v>
      </c>
      <c r="CA85" s="257">
        <v>0</v>
      </c>
      <c r="CB85" s="257">
        <f>'Production Summary'!N40</f>
        <v>131.30000000000001</v>
      </c>
      <c r="CC85" s="257">
        <f>'Production Summary'!M40</f>
        <v>13.13</v>
      </c>
      <c r="CD85" s="257">
        <v>0</v>
      </c>
      <c r="CE85" s="257">
        <f>'Production Summary'!N42</f>
        <v>1136.3519999999996</v>
      </c>
      <c r="CF85" s="257">
        <f>'Production Summary'!M42</f>
        <v>81.167999999999978</v>
      </c>
      <c r="CG85" s="257">
        <v>0</v>
      </c>
      <c r="CH85" s="257">
        <v>0</v>
      </c>
      <c r="CI85" s="257">
        <f>'Production Summary'!N43</f>
        <v>184</v>
      </c>
      <c r="CJ85" s="257">
        <v>0</v>
      </c>
      <c r="CK85" s="257">
        <f>'Production Summary'!N44</f>
        <v>355</v>
      </c>
      <c r="CL85" s="257">
        <v>0</v>
      </c>
      <c r="CM85" s="257"/>
      <c r="CN85" s="257">
        <f>'Production Summary'!N46</f>
        <v>270</v>
      </c>
      <c r="CO85" s="257">
        <f>'Production Summary'!N47</f>
        <v>1350</v>
      </c>
      <c r="CP85" s="257"/>
      <c r="CQ85" s="257">
        <f>'Production Summary'!N49</f>
        <v>8004.1580041580037</v>
      </c>
      <c r="CR85" s="257">
        <f>'Production Summary'!M49</f>
        <v>66.701316701316699</v>
      </c>
      <c r="CS85" s="257">
        <f>'Production Summary'!N50</f>
        <v>13331.600831600828</v>
      </c>
      <c r="CT85" s="257">
        <f>'Production Summary'!M50</f>
        <v>148.1288981288981</v>
      </c>
      <c r="CU85" s="257">
        <f>'Production Summary'!N51</f>
        <v>12785.862785862784</v>
      </c>
      <c r="CV85" s="257">
        <f>'Production Summary'!M51</f>
        <v>355.16285516285512</v>
      </c>
      <c r="CW85" s="257">
        <f>'Production Summary'!N52</f>
        <v>12629.937629937627</v>
      </c>
      <c r="CX85" s="257">
        <f>'Production Summary'!M52</f>
        <v>701.66320166320156</v>
      </c>
      <c r="CY85" s="257">
        <f>'Production Summary'!N53</f>
        <v>12396.049896049895</v>
      </c>
      <c r="CZ85" s="257">
        <f>'Production Summary'!M53</f>
        <v>688.66943866943859</v>
      </c>
      <c r="DA85" s="257">
        <f>'Production Summary'!N54</f>
        <v>13799.376299376298</v>
      </c>
      <c r="DB85" s="257">
        <f>'Production Summary'!M54</f>
        <v>766.63201663201653</v>
      </c>
      <c r="DC85" s="257"/>
      <c r="DD85" s="257"/>
      <c r="DE85" s="257"/>
      <c r="DF85" s="257"/>
      <c r="DG85" s="257">
        <f>'Production Summary'!N55</f>
        <v>13842.68884268884</v>
      </c>
      <c r="DH85" s="257">
        <f>'Production Summary'!M55</f>
        <v>3460.67221067221</v>
      </c>
      <c r="DI85" s="257">
        <f>'Production Summary'!$N$56</f>
        <v>13097.713097713096</v>
      </c>
      <c r="DJ85" s="257">
        <f>'Production Summary'!$M$56</f>
        <v>163.72141372141371</v>
      </c>
      <c r="DK85" s="257">
        <f>'Production Summary'!$N$57</f>
        <v>14189.189189189186</v>
      </c>
      <c r="DL85" s="257">
        <f>'Production Summary'!$M$57</f>
        <v>394.14414414414409</v>
      </c>
      <c r="DM85" s="257">
        <f>'Production Summary'!$N$58</f>
        <v>14017.671517671517</v>
      </c>
      <c r="DN85" s="257">
        <f>'Production Summary'!$M$58</f>
        <v>778.75952875952873</v>
      </c>
      <c r="DO85" s="257"/>
      <c r="DP85" s="257"/>
      <c r="DQ85" s="257"/>
      <c r="DR85" s="257">
        <f>'Production Summary'!N62</f>
        <v>8900</v>
      </c>
      <c r="DS85" s="257"/>
      <c r="DT85" s="257"/>
      <c r="DU85" s="257"/>
      <c r="DV85" s="257"/>
      <c r="DW85" s="257"/>
      <c r="DX85" s="257">
        <f>'Production Summary'!N65</f>
        <v>384</v>
      </c>
      <c r="DY85" s="257">
        <v>0</v>
      </c>
      <c r="DZ85" s="257"/>
      <c r="EA85" s="257"/>
      <c r="EB85" s="257"/>
      <c r="EC85" s="257"/>
      <c r="ED85" s="257">
        <f>'Production Summary'!N67</f>
        <v>96</v>
      </c>
      <c r="EE85" s="257">
        <v>0</v>
      </c>
      <c r="EF85" s="257"/>
      <c r="EG85" s="257"/>
      <c r="EH85" s="257">
        <f>'Production Summary'!N69</f>
        <v>340</v>
      </c>
    </row>
    <row r="86" spans="3:150">
      <c r="C86" s="26" t="s">
        <v>88</v>
      </c>
      <c r="D86" s="258"/>
      <c r="E86" s="258"/>
      <c r="F86" s="258"/>
      <c r="G86" s="258"/>
      <c r="H86" s="258"/>
      <c r="I86" s="258"/>
      <c r="J86" s="258"/>
      <c r="K86" s="258"/>
      <c r="L86" s="258"/>
      <c r="M86" s="258"/>
      <c r="N86" s="258"/>
      <c r="O86" s="258"/>
      <c r="P86" s="258"/>
      <c r="Q86" s="258"/>
      <c r="R86" s="258"/>
      <c r="S86" s="258"/>
      <c r="T86" s="258"/>
      <c r="U86" s="258"/>
      <c r="V86" s="258"/>
      <c r="W86" s="258"/>
      <c r="X86" s="258"/>
      <c r="Y86" s="258"/>
      <c r="Z86" s="258"/>
      <c r="AA86" s="258"/>
      <c r="AB86" s="258"/>
      <c r="AC86" s="258"/>
      <c r="AD86" s="258"/>
      <c r="AE86" s="258"/>
      <c r="AF86" s="258"/>
      <c r="AG86" s="258"/>
      <c r="AH86" s="258"/>
      <c r="AI86" s="258"/>
      <c r="AJ86" s="258"/>
      <c r="AK86" s="258"/>
      <c r="AL86" s="258"/>
      <c r="AM86" s="258"/>
      <c r="AN86" s="258"/>
      <c r="AO86" s="258"/>
      <c r="AP86" s="258"/>
      <c r="AQ86" s="258"/>
      <c r="AR86" s="258"/>
      <c r="AS86" s="258"/>
      <c r="AT86" s="258"/>
      <c r="AU86" s="258"/>
      <c r="AV86" s="258"/>
      <c r="AW86" s="258"/>
      <c r="AX86" s="258"/>
      <c r="AY86" s="258"/>
      <c r="AZ86" s="258"/>
      <c r="BA86" s="258"/>
      <c r="BB86" s="258"/>
      <c r="BC86" s="258"/>
      <c r="BD86" s="258"/>
      <c r="BE86" s="258"/>
      <c r="BF86" s="258"/>
      <c r="BG86" s="258"/>
      <c r="BH86" s="258"/>
      <c r="BI86" s="258"/>
      <c r="BJ86" s="258"/>
      <c r="BK86" s="258"/>
      <c r="BL86" s="258"/>
      <c r="BM86" s="258"/>
      <c r="BN86" s="258"/>
      <c r="BO86" s="258"/>
      <c r="BP86" s="258"/>
      <c r="BQ86" s="258"/>
      <c r="BR86" s="258"/>
      <c r="BS86" s="258"/>
      <c r="BT86" s="258"/>
      <c r="BU86" s="258"/>
      <c r="BV86" s="258"/>
      <c r="BW86" s="258"/>
      <c r="BX86" s="258"/>
      <c r="BY86" s="258"/>
      <c r="BZ86" s="258"/>
      <c r="CA86" s="258"/>
      <c r="CB86" s="258"/>
      <c r="CC86" s="258"/>
      <c r="CD86" s="258"/>
      <c r="CE86" s="258"/>
      <c r="CF86" s="258"/>
      <c r="CG86" s="258"/>
      <c r="CH86" s="258"/>
      <c r="CI86" s="258"/>
      <c r="CJ86" s="258"/>
      <c r="CK86" s="258"/>
      <c r="CL86" s="258"/>
      <c r="CM86" s="258"/>
      <c r="CN86" s="258"/>
      <c r="CO86" s="258"/>
      <c r="CP86" s="258"/>
      <c r="CQ86" s="258"/>
      <c r="CR86" s="258"/>
      <c r="CS86" s="258"/>
      <c r="CT86" s="258"/>
      <c r="CU86" s="258"/>
      <c r="CV86" s="258"/>
      <c r="CW86" s="258"/>
      <c r="CX86" s="258"/>
      <c r="CY86" s="258"/>
      <c r="CZ86" s="258"/>
      <c r="DA86" s="258"/>
      <c r="DB86" s="258"/>
      <c r="DC86" s="258"/>
      <c r="DD86" s="258"/>
      <c r="DE86" s="258"/>
      <c r="DF86" s="258"/>
      <c r="DG86" s="258"/>
      <c r="DH86" s="258"/>
      <c r="DI86" s="258"/>
      <c r="DJ86" s="258"/>
      <c r="DK86" s="258"/>
      <c r="DL86" s="258"/>
      <c r="DM86" s="258"/>
      <c r="DN86" s="258"/>
      <c r="DO86" s="258"/>
      <c r="DP86" s="258"/>
      <c r="DQ86" s="258"/>
      <c r="DR86" s="258"/>
      <c r="DS86" s="258"/>
      <c r="DT86" s="258"/>
      <c r="DU86" s="258"/>
      <c r="DV86" s="258"/>
      <c r="DW86" s="258"/>
      <c r="DX86" s="258"/>
      <c r="DY86" s="258"/>
      <c r="DZ86" s="258"/>
      <c r="EA86" s="258"/>
      <c r="EB86" s="258"/>
      <c r="EC86" s="258"/>
      <c r="ED86" s="258"/>
      <c r="EE86" s="258"/>
      <c r="EF86" s="258"/>
      <c r="EG86" s="258"/>
      <c r="EH86" s="258"/>
    </row>
    <row r="87" spans="3:150">
      <c r="C87" s="27" t="s">
        <v>89</v>
      </c>
      <c r="D87" s="259"/>
      <c r="E87" s="259"/>
      <c r="F87" s="259"/>
      <c r="G87" s="259"/>
      <c r="H87" s="259"/>
      <c r="I87" s="259"/>
      <c r="J87" s="259"/>
      <c r="K87" s="259"/>
      <c r="L87" s="259"/>
      <c r="M87" s="259"/>
      <c r="N87" s="259"/>
      <c r="O87" s="259"/>
      <c r="P87" s="259"/>
      <c r="Q87" s="259"/>
      <c r="R87" s="259"/>
      <c r="S87" s="259"/>
      <c r="T87" s="259"/>
      <c r="U87" s="259"/>
      <c r="V87" s="259"/>
      <c r="W87" s="259"/>
      <c r="X87" s="259"/>
      <c r="Y87" s="259"/>
      <c r="Z87" s="259"/>
      <c r="AA87" s="259"/>
      <c r="AB87" s="259"/>
      <c r="AC87" s="259"/>
      <c r="AD87" s="259"/>
      <c r="AE87" s="259"/>
      <c r="AF87" s="259"/>
      <c r="AG87" s="259"/>
      <c r="AH87" s="259"/>
      <c r="AI87" s="259"/>
      <c r="AJ87" s="259"/>
      <c r="AK87" s="259"/>
      <c r="AL87" s="259"/>
      <c r="AM87" s="259"/>
      <c r="AN87" s="259"/>
      <c r="AO87" s="259"/>
      <c r="AP87" s="259"/>
      <c r="AQ87" s="259"/>
      <c r="AR87" s="259"/>
      <c r="AS87" s="259"/>
      <c r="AT87" s="259"/>
      <c r="AU87" s="259"/>
      <c r="AV87" s="259"/>
      <c r="AW87" s="259"/>
      <c r="AX87" s="259"/>
      <c r="AY87" s="259"/>
      <c r="AZ87" s="259"/>
      <c r="BA87" s="259"/>
      <c r="BB87" s="259"/>
      <c r="BC87" s="259"/>
      <c r="BD87" s="259"/>
      <c r="BE87" s="259"/>
      <c r="BF87" s="259"/>
      <c r="BG87" s="259"/>
      <c r="BH87" s="259"/>
      <c r="BI87" s="259"/>
      <c r="BJ87" s="259"/>
      <c r="BK87" s="259"/>
      <c r="BL87" s="259"/>
      <c r="BM87" s="259"/>
      <c r="BN87" s="259"/>
      <c r="BO87" s="259"/>
      <c r="BP87" s="259"/>
      <c r="BQ87" s="259"/>
      <c r="BR87" s="259"/>
      <c r="BS87" s="259"/>
      <c r="BT87" s="259"/>
      <c r="BU87" s="259"/>
      <c r="BV87" s="259"/>
      <c r="BW87" s="259"/>
      <c r="BX87" s="259"/>
      <c r="BY87" s="259"/>
      <c r="BZ87" s="259"/>
      <c r="CA87" s="259"/>
      <c r="CB87" s="259"/>
      <c r="CC87" s="259"/>
      <c r="CD87" s="259"/>
      <c r="CE87" s="259"/>
      <c r="CF87" s="259"/>
      <c r="CG87" s="259"/>
      <c r="CH87" s="259"/>
      <c r="CI87" s="259"/>
      <c r="CJ87" s="259"/>
      <c r="CK87" s="259"/>
      <c r="CL87" s="259"/>
      <c r="CM87" s="259"/>
      <c r="CN87" s="259"/>
      <c r="CO87" s="259"/>
      <c r="CP87" s="259"/>
      <c r="CQ87" s="259"/>
      <c r="CR87" s="259"/>
      <c r="CS87" s="259"/>
      <c r="CT87" s="259"/>
      <c r="CU87" s="259"/>
      <c r="CV87" s="259"/>
      <c r="CW87" s="259"/>
      <c r="CX87" s="259"/>
      <c r="CY87" s="259"/>
      <c r="CZ87" s="259"/>
      <c r="DA87" s="259"/>
      <c r="DB87" s="259"/>
      <c r="DC87" s="259"/>
      <c r="DD87" s="259"/>
      <c r="DE87" s="259"/>
      <c r="DF87" s="259"/>
      <c r="DG87" s="259"/>
      <c r="DH87" s="259"/>
      <c r="DI87" s="259"/>
      <c r="DJ87" s="259"/>
      <c r="DK87" s="259"/>
      <c r="DL87" s="259"/>
      <c r="DM87" s="259"/>
      <c r="DN87" s="259"/>
      <c r="DO87" s="259"/>
      <c r="DP87" s="259"/>
      <c r="DQ87" s="259"/>
      <c r="DR87" s="259"/>
      <c r="DS87" s="259"/>
      <c r="DT87" s="259"/>
      <c r="DU87" s="259"/>
      <c r="DV87" s="259"/>
      <c r="DW87" s="259"/>
      <c r="DX87" s="259"/>
      <c r="DY87" s="259"/>
      <c r="DZ87" s="259"/>
      <c r="EA87" s="259"/>
      <c r="EB87" s="259"/>
      <c r="EC87" s="259"/>
      <c r="ED87" s="259"/>
      <c r="EE87" s="259"/>
      <c r="EF87" s="259"/>
      <c r="EG87" s="259"/>
      <c r="EH87" s="259"/>
    </row>
    <row r="89" spans="3:150">
      <c r="D89" s="68"/>
      <c r="BV89" s="68"/>
    </row>
  </sheetData>
  <sheetProtection formatCells="0" formatColumns="0" formatRows="0" autoFilter="0" pivotTables="0"/>
  <mergeCells count="75">
    <mergeCell ref="CE2:CM2"/>
    <mergeCell ref="BP2:CA2"/>
    <mergeCell ref="EJ2:EK2"/>
    <mergeCell ref="DI3:DJ3"/>
    <mergeCell ref="DK3:DL3"/>
    <mergeCell ref="DM3:DN3"/>
    <mergeCell ref="DS2:EH2"/>
    <mergeCell ref="EF3:EG3"/>
    <mergeCell ref="DC3:DD3"/>
    <mergeCell ref="DE3:DF3"/>
    <mergeCell ref="DO3:DQ3"/>
    <mergeCell ref="EB3:EC3"/>
    <mergeCell ref="DV3:DW3"/>
    <mergeCell ref="B71:C71"/>
    <mergeCell ref="B72:C72"/>
    <mergeCell ref="B73:C73"/>
    <mergeCell ref="B75:C75"/>
    <mergeCell ref="B76:C76"/>
    <mergeCell ref="B74:C74"/>
    <mergeCell ref="D78:AU80"/>
    <mergeCell ref="DG3:DH3"/>
    <mergeCell ref="DX3:DY3"/>
    <mergeCell ref="ED3:EE3"/>
    <mergeCell ref="EJ3:EK3"/>
    <mergeCell ref="BY3:CA3"/>
    <mergeCell ref="J3:L3"/>
    <mergeCell ref="Y3:AA3"/>
    <mergeCell ref="DS3:DU3"/>
    <mergeCell ref="M3:O3"/>
    <mergeCell ref="CB2:CD3"/>
    <mergeCell ref="CN2:CO2"/>
    <mergeCell ref="CY3:CZ3"/>
    <mergeCell ref="DA3:DB3"/>
    <mergeCell ref="AV78:CD80"/>
    <mergeCell ref="CE78:EK80"/>
    <mergeCell ref="B70:C70"/>
    <mergeCell ref="ER70:ES70"/>
    <mergeCell ref="CI3:CJ3"/>
    <mergeCell ref="CK3:CL3"/>
    <mergeCell ref="CQ3:CR3"/>
    <mergeCell ref="CS3:CT3"/>
    <mergeCell ref="CU3:CV3"/>
    <mergeCell ref="CW3:CX3"/>
    <mergeCell ref="AY3:BA3"/>
    <mergeCell ref="BB3:BD3"/>
    <mergeCell ref="BE3:BG3"/>
    <mergeCell ref="BH3:BJ3"/>
    <mergeCell ref="BP3:BR3"/>
    <mergeCell ref="BS3:BU3"/>
    <mergeCell ref="BV3:BX3"/>
    <mergeCell ref="DZ3:EA3"/>
    <mergeCell ref="Y2:AG2"/>
    <mergeCell ref="ES2:ET2"/>
    <mergeCell ref="D3:F3"/>
    <mergeCell ref="G3:I3"/>
    <mergeCell ref="P3:R3"/>
    <mergeCell ref="S3:U3"/>
    <mergeCell ref="V3:X3"/>
    <mergeCell ref="AB3:AD3"/>
    <mergeCell ref="AE3:AG3"/>
    <mergeCell ref="AH3:AJ3"/>
    <mergeCell ref="CP2:CP3"/>
    <mergeCell ref="CQ2:DR2"/>
    <mergeCell ref="EI2:EI3"/>
    <mergeCell ref="CE3:CG3"/>
    <mergeCell ref="D2:X2"/>
    <mergeCell ref="ES3:ET3"/>
    <mergeCell ref="AH2:AU2"/>
    <mergeCell ref="AV2:BA2"/>
    <mergeCell ref="BB2:BL2"/>
    <mergeCell ref="BM2:BO3"/>
    <mergeCell ref="AK3:AM3"/>
    <mergeCell ref="AN3:AP3"/>
    <mergeCell ref="AQ3:AS3"/>
    <mergeCell ref="AV3:AX3"/>
  </mergeCells>
  <conditionalFormatting sqref="C13:C17">
    <cfRule type="duplicateValues" dxfId="312" priority="27"/>
  </conditionalFormatting>
  <conditionalFormatting sqref="C21">
    <cfRule type="duplicateValues" dxfId="311" priority="1"/>
    <cfRule type="duplicateValues" dxfId="310" priority="2"/>
  </conditionalFormatting>
  <conditionalFormatting sqref="C22">
    <cfRule type="duplicateValues" dxfId="309" priority="11"/>
  </conditionalFormatting>
  <conditionalFormatting sqref="C24">
    <cfRule type="duplicateValues" dxfId="308" priority="18"/>
  </conditionalFormatting>
  <conditionalFormatting sqref="C25">
    <cfRule type="duplicateValues" dxfId="307" priority="19"/>
  </conditionalFormatting>
  <conditionalFormatting sqref="C26">
    <cfRule type="duplicateValues" dxfId="306" priority="22"/>
  </conditionalFormatting>
  <conditionalFormatting sqref="C27">
    <cfRule type="duplicateValues" dxfId="305" priority="24"/>
  </conditionalFormatting>
  <conditionalFormatting sqref="C29 C22 C60:C61 C57 C42:C43 C24:C27 C45:C54 C13:C17">
    <cfRule type="duplicateValues" dxfId="304" priority="29"/>
  </conditionalFormatting>
  <conditionalFormatting sqref="C29">
    <cfRule type="duplicateValues" dxfId="303" priority="17"/>
  </conditionalFormatting>
  <conditionalFormatting sqref="C30">
    <cfRule type="duplicateValues" dxfId="302" priority="10"/>
  </conditionalFormatting>
  <conditionalFormatting sqref="C31">
    <cfRule type="duplicateValues" dxfId="301" priority="7"/>
  </conditionalFormatting>
  <conditionalFormatting sqref="C38">
    <cfRule type="duplicateValues" dxfId="300" priority="13"/>
  </conditionalFormatting>
  <conditionalFormatting sqref="C42">
    <cfRule type="duplicateValues" dxfId="299" priority="23"/>
  </conditionalFormatting>
  <conditionalFormatting sqref="C43">
    <cfRule type="duplicateValues" dxfId="298" priority="14"/>
  </conditionalFormatting>
  <conditionalFormatting sqref="C45">
    <cfRule type="duplicateValues" dxfId="297" priority="15"/>
  </conditionalFormatting>
  <conditionalFormatting sqref="C46">
    <cfRule type="duplicateValues" dxfId="296" priority="25"/>
  </conditionalFormatting>
  <conditionalFormatting sqref="C47">
    <cfRule type="duplicateValues" dxfId="295" priority="6"/>
  </conditionalFormatting>
  <conditionalFormatting sqref="C48">
    <cfRule type="duplicateValues" dxfId="294" priority="16"/>
  </conditionalFormatting>
  <conditionalFormatting sqref="C49">
    <cfRule type="duplicateValues" dxfId="293" priority="5"/>
  </conditionalFormatting>
  <conditionalFormatting sqref="C50">
    <cfRule type="duplicateValues" dxfId="292" priority="26"/>
  </conditionalFormatting>
  <conditionalFormatting sqref="C51">
    <cfRule type="duplicateValues" dxfId="291" priority="8"/>
  </conditionalFormatting>
  <conditionalFormatting sqref="C52">
    <cfRule type="duplicateValues" dxfId="290" priority="9"/>
  </conditionalFormatting>
  <conditionalFormatting sqref="C53">
    <cfRule type="duplicateValues" dxfId="289" priority="3"/>
  </conditionalFormatting>
  <conditionalFormatting sqref="C54">
    <cfRule type="duplicateValues" dxfId="288" priority="21"/>
  </conditionalFormatting>
  <conditionalFormatting sqref="C57">
    <cfRule type="duplicateValues" dxfId="287" priority="20"/>
  </conditionalFormatting>
  <conditionalFormatting sqref="C60">
    <cfRule type="duplicateValues" dxfId="286" priority="12"/>
  </conditionalFormatting>
  <conditionalFormatting sqref="C61">
    <cfRule type="duplicateValues" dxfId="285" priority="4"/>
  </conditionalFormatting>
  <conditionalFormatting sqref="ES60:ES68">
    <cfRule type="duplicateValues" dxfId="284" priority="28"/>
  </conditionalFormatting>
  <pageMargins left="0.7" right="0.7" top="0.75" bottom="0.75" header="0.3" footer="0.3"/>
  <pageSetup paperSize="9" scale="14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'Distributor Master'!$B:$B</xm:f>
          </x14:formula1>
          <xm:sqref>C6:C68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5">
    <pageSetUpPr fitToPage="1"/>
  </sheetPr>
  <dimension ref="B1:ET98"/>
  <sheetViews>
    <sheetView zoomScale="85" zoomScaleNormal="85" workbookViewId="0">
      <pane xSplit="3" ySplit="5" topLeftCell="D6" activePane="bottomRight" state="frozen"/>
      <selection activeCell="EH76" sqref="EH76"/>
      <selection pane="topRight" activeCell="EH76" sqref="EH76"/>
      <selection pane="bottomLeft" activeCell="EH76" sqref="EH76"/>
      <selection pane="bottomRight" activeCell="B2" sqref="B2:EI76"/>
    </sheetView>
  </sheetViews>
  <sheetFormatPr defaultColWidth="9.140625" defaultRowHeight="12.75"/>
  <cols>
    <col min="1" max="1" width="2.5703125" style="178" customWidth="1"/>
    <col min="2" max="2" width="6.140625" style="177" bestFit="1" customWidth="1"/>
    <col min="3" max="3" width="24.28515625" style="177" customWidth="1"/>
    <col min="4" max="4" width="5.7109375" style="178" customWidth="1"/>
    <col min="5" max="36" width="5.7109375" style="178" hidden="1" customWidth="1"/>
    <col min="37" max="37" width="6.28515625" style="178" hidden="1" customWidth="1"/>
    <col min="38" max="39" width="5.7109375" style="178" hidden="1" customWidth="1"/>
    <col min="40" max="40" width="5.7109375" style="178" customWidth="1"/>
    <col min="41" max="56" width="5.7109375" style="178" hidden="1" customWidth="1"/>
    <col min="57" max="57" width="5.7109375" style="178" customWidth="1"/>
    <col min="58" max="93" width="5.7109375" style="178" hidden="1" customWidth="1"/>
    <col min="94" max="94" width="7.28515625" style="178" hidden="1" customWidth="1"/>
    <col min="95" max="121" width="5.7109375" style="178" hidden="1" customWidth="1"/>
    <col min="122" max="127" width="5.7109375" style="289" hidden="1" customWidth="1"/>
    <col min="128" max="138" width="5.7109375" style="178" hidden="1" customWidth="1"/>
    <col min="139" max="139" width="16" style="178" customWidth="1"/>
    <col min="140" max="140" width="10.7109375" style="178" customWidth="1"/>
    <col min="141" max="141" width="11.5703125" style="178" bestFit="1" customWidth="1"/>
    <col min="142" max="146" width="9.140625" style="178"/>
    <col min="147" max="147" width="3.5703125" style="178" customWidth="1"/>
    <col min="148" max="148" width="6.85546875" style="178" bestFit="1" customWidth="1"/>
    <col min="149" max="149" width="31.140625" style="178" bestFit="1" customWidth="1"/>
    <col min="150" max="150" width="20.140625" style="178" bestFit="1" customWidth="1"/>
    <col min="151" max="151" width="3.7109375" style="178" customWidth="1"/>
    <col min="152" max="16384" width="9.140625" style="178"/>
  </cols>
  <sheetData>
    <row r="1" spans="2:150" ht="13.5" customHeight="1" thickBot="1"/>
    <row r="2" spans="2:150" ht="15" customHeight="1">
      <c r="B2" s="179" t="s">
        <v>0</v>
      </c>
      <c r="C2" s="5" t="s">
        <v>305</v>
      </c>
      <c r="D2" s="743" t="s">
        <v>2</v>
      </c>
      <c r="E2" s="743"/>
      <c r="F2" s="743"/>
      <c r="G2" s="743"/>
      <c r="H2" s="743"/>
      <c r="I2" s="743"/>
      <c r="J2" s="743"/>
      <c r="K2" s="743"/>
      <c r="L2" s="743"/>
      <c r="M2" s="743"/>
      <c r="N2" s="743"/>
      <c r="O2" s="743"/>
      <c r="P2" s="743"/>
      <c r="Q2" s="743"/>
      <c r="R2" s="743"/>
      <c r="S2" s="743"/>
      <c r="T2" s="743"/>
      <c r="U2" s="743"/>
      <c r="V2" s="743"/>
      <c r="W2" s="743"/>
      <c r="X2" s="743"/>
      <c r="Y2" s="694" t="s">
        <v>3</v>
      </c>
      <c r="Z2" s="695"/>
      <c r="AA2" s="695"/>
      <c r="AB2" s="695"/>
      <c r="AC2" s="695"/>
      <c r="AD2" s="695"/>
      <c r="AE2" s="695"/>
      <c r="AF2" s="695"/>
      <c r="AG2" s="696"/>
      <c r="AH2" s="681" t="s">
        <v>4</v>
      </c>
      <c r="AI2" s="681"/>
      <c r="AJ2" s="681"/>
      <c r="AK2" s="681"/>
      <c r="AL2" s="681"/>
      <c r="AM2" s="681"/>
      <c r="AN2" s="681"/>
      <c r="AO2" s="681"/>
      <c r="AP2" s="681"/>
      <c r="AQ2" s="681"/>
      <c r="AR2" s="681"/>
      <c r="AS2" s="681"/>
      <c r="AT2" s="681"/>
      <c r="AU2" s="681"/>
      <c r="AV2" s="688" t="s">
        <v>5</v>
      </c>
      <c r="AW2" s="688"/>
      <c r="AX2" s="688"/>
      <c r="AY2" s="688"/>
      <c r="AZ2" s="688"/>
      <c r="BA2" s="688"/>
      <c r="BB2" s="698" t="s">
        <v>6</v>
      </c>
      <c r="BC2" s="698"/>
      <c r="BD2" s="698"/>
      <c r="BE2" s="698"/>
      <c r="BF2" s="698"/>
      <c r="BG2" s="698"/>
      <c r="BH2" s="698"/>
      <c r="BI2" s="698"/>
      <c r="BJ2" s="698"/>
      <c r="BK2" s="698"/>
      <c r="BL2" s="698"/>
      <c r="BM2" s="681" t="s">
        <v>7</v>
      </c>
      <c r="BN2" s="681"/>
      <c r="BO2" s="681"/>
      <c r="BP2" s="678" t="s">
        <v>8</v>
      </c>
      <c r="BQ2" s="679"/>
      <c r="BR2" s="679"/>
      <c r="BS2" s="679"/>
      <c r="BT2" s="679"/>
      <c r="BU2" s="679"/>
      <c r="BV2" s="679"/>
      <c r="BW2" s="679"/>
      <c r="BX2" s="679"/>
      <c r="BY2" s="679"/>
      <c r="BZ2" s="679"/>
      <c r="CA2" s="680"/>
      <c r="CB2" s="681" t="s">
        <v>528</v>
      </c>
      <c r="CC2" s="681"/>
      <c r="CD2" s="681"/>
      <c r="CE2" s="739" t="s">
        <v>9</v>
      </c>
      <c r="CF2" s="740"/>
      <c r="CG2" s="740"/>
      <c r="CH2" s="740"/>
      <c r="CI2" s="740"/>
      <c r="CJ2" s="740"/>
      <c r="CK2" s="740"/>
      <c r="CL2" s="740"/>
      <c r="CM2" s="740"/>
      <c r="CN2" s="740" t="s">
        <v>404</v>
      </c>
      <c r="CO2" s="741"/>
      <c r="CP2" s="673" t="s">
        <v>223</v>
      </c>
      <c r="CQ2" s="688" t="s">
        <v>10</v>
      </c>
      <c r="CR2" s="688"/>
      <c r="CS2" s="688"/>
      <c r="CT2" s="688"/>
      <c r="CU2" s="688"/>
      <c r="CV2" s="688"/>
      <c r="CW2" s="688"/>
      <c r="CX2" s="688"/>
      <c r="CY2" s="688"/>
      <c r="CZ2" s="688"/>
      <c r="DA2" s="688"/>
      <c r="DB2" s="688"/>
      <c r="DC2" s="688"/>
      <c r="DD2" s="688"/>
      <c r="DE2" s="688"/>
      <c r="DF2" s="688"/>
      <c r="DG2" s="688"/>
      <c r="DH2" s="688"/>
      <c r="DI2" s="688"/>
      <c r="DJ2" s="688"/>
      <c r="DK2" s="688"/>
      <c r="DL2" s="688"/>
      <c r="DM2" s="688"/>
      <c r="DN2" s="688"/>
      <c r="DO2" s="688"/>
      <c r="DP2" s="688"/>
      <c r="DQ2" s="688"/>
      <c r="DR2" s="688"/>
      <c r="DS2" s="685" t="s">
        <v>256</v>
      </c>
      <c r="DT2" s="686"/>
      <c r="DU2" s="686"/>
      <c r="DV2" s="686"/>
      <c r="DW2" s="686"/>
      <c r="DX2" s="686"/>
      <c r="DY2" s="686"/>
      <c r="DZ2" s="686"/>
      <c r="EA2" s="686"/>
      <c r="EB2" s="686"/>
      <c r="EC2" s="686"/>
      <c r="ED2" s="686"/>
      <c r="EE2" s="686"/>
      <c r="EF2" s="686"/>
      <c r="EG2" s="686"/>
      <c r="EH2" s="687"/>
      <c r="EI2" s="742" t="s">
        <v>257</v>
      </c>
      <c r="EJ2" s="704" t="s">
        <v>236</v>
      </c>
      <c r="EK2" s="704"/>
      <c r="ER2" s="180" t="s">
        <v>0</v>
      </c>
      <c r="ES2" s="700" t="s">
        <v>1</v>
      </c>
      <c r="ET2" s="701"/>
    </row>
    <row r="3" spans="2:150" ht="60" customHeight="1">
      <c r="B3" s="184">
        <v>46262</v>
      </c>
      <c r="C3" s="181" t="s">
        <v>314</v>
      </c>
      <c r="D3" s="688" t="s">
        <v>333</v>
      </c>
      <c r="E3" s="688"/>
      <c r="F3" s="688"/>
      <c r="G3" s="692" t="s">
        <v>547</v>
      </c>
      <c r="H3" s="692"/>
      <c r="I3" s="692"/>
      <c r="J3" s="733" t="s">
        <v>800</v>
      </c>
      <c r="K3" s="734"/>
      <c r="L3" s="735"/>
      <c r="M3" s="733" t="s">
        <v>512</v>
      </c>
      <c r="N3" s="734"/>
      <c r="O3" s="735"/>
      <c r="P3" s="690" t="s">
        <v>567</v>
      </c>
      <c r="Q3" s="690"/>
      <c r="R3" s="690"/>
      <c r="S3" s="692" t="s">
        <v>568</v>
      </c>
      <c r="T3" s="692"/>
      <c r="U3" s="692"/>
      <c r="V3" s="716" t="s">
        <v>569</v>
      </c>
      <c r="W3" s="717"/>
      <c r="X3" s="717"/>
      <c r="Y3" s="736" t="s">
        <v>456</v>
      </c>
      <c r="Z3" s="737"/>
      <c r="AA3" s="738"/>
      <c r="AB3" s="731" t="s">
        <v>1056</v>
      </c>
      <c r="AC3" s="731"/>
      <c r="AD3" s="731"/>
      <c r="AE3" s="722" t="s">
        <v>501</v>
      </c>
      <c r="AF3" s="722"/>
      <c r="AG3" s="722"/>
      <c r="AH3" s="724" t="s">
        <v>335</v>
      </c>
      <c r="AI3" s="724"/>
      <c r="AJ3" s="724"/>
      <c r="AK3" s="688" t="s">
        <v>336</v>
      </c>
      <c r="AL3" s="688"/>
      <c r="AM3" s="688"/>
      <c r="AN3" s="691" t="s">
        <v>337</v>
      </c>
      <c r="AO3" s="691"/>
      <c r="AP3" s="691"/>
      <c r="AQ3" s="669" t="s">
        <v>338</v>
      </c>
      <c r="AR3" s="669"/>
      <c r="AS3" s="669"/>
      <c r="AT3" s="77" t="s">
        <v>523</v>
      </c>
      <c r="AU3" s="77" t="s">
        <v>339</v>
      </c>
      <c r="AV3" s="692" t="s">
        <v>340</v>
      </c>
      <c r="AW3" s="692"/>
      <c r="AX3" s="692"/>
      <c r="AY3" s="697" t="s">
        <v>12</v>
      </c>
      <c r="AZ3" s="697"/>
      <c r="BA3" s="697"/>
      <c r="BB3" s="693" t="s">
        <v>341</v>
      </c>
      <c r="BC3" s="693"/>
      <c r="BD3" s="693"/>
      <c r="BE3" s="681" t="s">
        <v>342</v>
      </c>
      <c r="BF3" s="681"/>
      <c r="BG3" s="681"/>
      <c r="BH3" s="669" t="s">
        <v>343</v>
      </c>
      <c r="BI3" s="669"/>
      <c r="BJ3" s="669"/>
      <c r="BK3" s="182" t="s">
        <v>254</v>
      </c>
      <c r="BL3" s="182" t="s">
        <v>344</v>
      </c>
      <c r="BM3" s="681"/>
      <c r="BN3" s="681"/>
      <c r="BO3" s="681"/>
      <c r="BP3" s="712" t="s">
        <v>345</v>
      </c>
      <c r="BQ3" s="712"/>
      <c r="BR3" s="712"/>
      <c r="BS3" s="669" t="s">
        <v>255</v>
      </c>
      <c r="BT3" s="669"/>
      <c r="BU3" s="669"/>
      <c r="BV3" s="677" t="s">
        <v>346</v>
      </c>
      <c r="BW3" s="677"/>
      <c r="BX3" s="677"/>
      <c r="BY3" s="721" t="s">
        <v>13</v>
      </c>
      <c r="BZ3" s="721"/>
      <c r="CA3" s="721"/>
      <c r="CB3" s="681"/>
      <c r="CC3" s="681"/>
      <c r="CD3" s="681"/>
      <c r="CE3" s="671" t="s">
        <v>260</v>
      </c>
      <c r="CF3" s="671"/>
      <c r="CG3" s="671"/>
      <c r="CH3" s="314" t="s">
        <v>435</v>
      </c>
      <c r="CI3" s="719" t="s">
        <v>347</v>
      </c>
      <c r="CJ3" s="719"/>
      <c r="CK3" s="672" t="s">
        <v>348</v>
      </c>
      <c r="CL3" s="672"/>
      <c r="CM3" s="47" t="s">
        <v>515</v>
      </c>
      <c r="CN3" s="47" t="s">
        <v>221</v>
      </c>
      <c r="CO3" s="15" t="s">
        <v>222</v>
      </c>
      <c r="CP3" s="673"/>
      <c r="CQ3" s="718" t="s">
        <v>349</v>
      </c>
      <c r="CR3" s="718"/>
      <c r="CS3" s="681" t="s">
        <v>350</v>
      </c>
      <c r="CT3" s="681"/>
      <c r="CU3" s="721" t="s">
        <v>351</v>
      </c>
      <c r="CV3" s="721"/>
      <c r="CW3" s="723" t="s">
        <v>352</v>
      </c>
      <c r="CX3" s="723"/>
      <c r="CY3" s="675" t="s">
        <v>360</v>
      </c>
      <c r="CZ3" s="676"/>
      <c r="DA3" s="675" t="s">
        <v>361</v>
      </c>
      <c r="DB3" s="676"/>
      <c r="DC3" s="694" t="s">
        <v>774</v>
      </c>
      <c r="DD3" s="696"/>
      <c r="DE3" s="694" t="s">
        <v>775</v>
      </c>
      <c r="DF3" s="696"/>
      <c r="DG3" s="692" t="s">
        <v>353</v>
      </c>
      <c r="DH3" s="692"/>
      <c r="DI3" s="685" t="s">
        <v>418</v>
      </c>
      <c r="DJ3" s="687"/>
      <c r="DK3" s="685" t="s">
        <v>419</v>
      </c>
      <c r="DL3" s="687"/>
      <c r="DM3" s="685" t="s">
        <v>420</v>
      </c>
      <c r="DN3" s="687"/>
      <c r="DO3" s="709" t="s">
        <v>776</v>
      </c>
      <c r="DP3" s="710"/>
      <c r="DQ3" s="711"/>
      <c r="DR3" s="290" t="s">
        <v>354</v>
      </c>
      <c r="DS3" s="682" t="s">
        <v>454</v>
      </c>
      <c r="DT3" s="683"/>
      <c r="DU3" s="684"/>
      <c r="DV3" s="713" t="s">
        <v>1064</v>
      </c>
      <c r="DW3" s="714"/>
      <c r="DX3" s="670" t="s">
        <v>245</v>
      </c>
      <c r="DY3" s="670"/>
      <c r="DZ3" s="688" t="s">
        <v>245</v>
      </c>
      <c r="EA3" s="688"/>
      <c r="EB3" s="712" t="s">
        <v>1060</v>
      </c>
      <c r="EC3" s="712"/>
      <c r="ED3" s="674" t="s">
        <v>280</v>
      </c>
      <c r="EE3" s="674"/>
      <c r="EF3" s="699" t="s">
        <v>559</v>
      </c>
      <c r="EG3" s="699"/>
      <c r="EH3" s="183" t="s">
        <v>279</v>
      </c>
      <c r="EI3" s="742"/>
      <c r="EJ3" s="705" t="s">
        <v>265</v>
      </c>
      <c r="EK3" s="705"/>
      <c r="ER3" s="184">
        <f>B3</f>
        <v>46262</v>
      </c>
      <c r="ES3" s="702" t="s">
        <v>11</v>
      </c>
      <c r="ET3" s="703"/>
    </row>
    <row r="4" spans="2:150" ht="35.25" customHeight="1">
      <c r="B4" s="73" t="s">
        <v>14</v>
      </c>
      <c r="C4" s="73" t="s">
        <v>15</v>
      </c>
      <c r="D4" s="74" t="s">
        <v>239</v>
      </c>
      <c r="E4" s="75" t="s">
        <v>111</v>
      </c>
      <c r="F4" s="76" t="s">
        <v>231</v>
      </c>
      <c r="G4" s="74" t="s">
        <v>239</v>
      </c>
      <c r="H4" s="75" t="s">
        <v>111</v>
      </c>
      <c r="I4" s="76" t="s">
        <v>231</v>
      </c>
      <c r="J4" s="323" t="s">
        <v>443</v>
      </c>
      <c r="K4" s="75" t="s">
        <v>444</v>
      </c>
      <c r="L4" s="76" t="s">
        <v>231</v>
      </c>
      <c r="M4" s="323" t="s">
        <v>443</v>
      </c>
      <c r="N4" s="75" t="s">
        <v>444</v>
      </c>
      <c r="O4" s="76" t="s">
        <v>231</v>
      </c>
      <c r="P4" s="410" t="s">
        <v>443</v>
      </c>
      <c r="Q4" s="75" t="s">
        <v>111</v>
      </c>
      <c r="R4" s="76" t="s">
        <v>231</v>
      </c>
      <c r="S4" s="77" t="s">
        <v>443</v>
      </c>
      <c r="T4" s="75" t="s">
        <v>111</v>
      </c>
      <c r="U4" s="76" t="s">
        <v>231</v>
      </c>
      <c r="V4" s="419" t="s">
        <v>443</v>
      </c>
      <c r="W4" s="75" t="s">
        <v>111</v>
      </c>
      <c r="X4" s="76" t="s">
        <v>231</v>
      </c>
      <c r="Y4" s="74" t="s">
        <v>16</v>
      </c>
      <c r="Z4" s="76" t="s">
        <v>242</v>
      </c>
      <c r="AA4" s="376" t="s">
        <v>157</v>
      </c>
      <c r="AB4" s="77" t="s">
        <v>16</v>
      </c>
      <c r="AC4" s="78" t="s">
        <v>242</v>
      </c>
      <c r="AD4" s="76" t="s">
        <v>263</v>
      </c>
      <c r="AE4" s="354" t="s">
        <v>16</v>
      </c>
      <c r="AF4" s="78" t="s">
        <v>242</v>
      </c>
      <c r="AG4" s="76" t="s">
        <v>263</v>
      </c>
      <c r="AH4" s="74" t="s">
        <v>239</v>
      </c>
      <c r="AI4" s="79" t="s">
        <v>111</v>
      </c>
      <c r="AJ4" s="76" t="s">
        <v>219</v>
      </c>
      <c r="AK4" s="74" t="s">
        <v>239</v>
      </c>
      <c r="AL4" s="79" t="s">
        <v>111</v>
      </c>
      <c r="AM4" s="76" t="s">
        <v>219</v>
      </c>
      <c r="AN4" s="74" t="s">
        <v>239</v>
      </c>
      <c r="AO4" s="79" t="s">
        <v>111</v>
      </c>
      <c r="AP4" s="76" t="s">
        <v>219</v>
      </c>
      <c r="AQ4" s="74" t="s">
        <v>239</v>
      </c>
      <c r="AR4" s="79" t="s">
        <v>111</v>
      </c>
      <c r="AS4" s="76" t="s">
        <v>219</v>
      </c>
      <c r="AT4" s="385" t="s">
        <v>99</v>
      </c>
      <c r="AU4" s="80" t="s">
        <v>99</v>
      </c>
      <c r="AV4" s="77" t="s">
        <v>16</v>
      </c>
      <c r="AW4" s="78" t="s">
        <v>242</v>
      </c>
      <c r="AX4" s="76" t="s">
        <v>262</v>
      </c>
      <c r="AY4" s="77" t="s">
        <v>16</v>
      </c>
      <c r="AZ4" s="78" t="s">
        <v>242</v>
      </c>
      <c r="BA4" s="76" t="s">
        <v>262</v>
      </c>
      <c r="BB4" s="74" t="s">
        <v>239</v>
      </c>
      <c r="BC4" s="79" t="s">
        <v>111</v>
      </c>
      <c r="BD4" s="76" t="s">
        <v>219</v>
      </c>
      <c r="BE4" s="74" t="s">
        <v>239</v>
      </c>
      <c r="BF4" s="79" t="s">
        <v>111</v>
      </c>
      <c r="BG4" s="76" t="s">
        <v>219</v>
      </c>
      <c r="BH4" s="74" t="s">
        <v>239</v>
      </c>
      <c r="BI4" s="79" t="s">
        <v>111</v>
      </c>
      <c r="BJ4" s="76" t="s">
        <v>219</v>
      </c>
      <c r="BK4" s="385" t="s">
        <v>99</v>
      </c>
      <c r="BL4" s="80" t="s">
        <v>99</v>
      </c>
      <c r="BM4" s="74" t="s">
        <v>239</v>
      </c>
      <c r="BN4" s="79" t="s">
        <v>111</v>
      </c>
      <c r="BO4" s="76" t="s">
        <v>219</v>
      </c>
      <c r="BP4" s="81" t="s">
        <v>239</v>
      </c>
      <c r="BQ4" s="79" t="s">
        <v>111</v>
      </c>
      <c r="BR4" s="76" t="s">
        <v>219</v>
      </c>
      <c r="BS4" s="82" t="s">
        <v>421</v>
      </c>
      <c r="BT4" s="83" t="s">
        <v>234</v>
      </c>
      <c r="BU4" s="76" t="s">
        <v>262</v>
      </c>
      <c r="BV4" s="156" t="s">
        <v>422</v>
      </c>
      <c r="BW4" s="83" t="s">
        <v>234</v>
      </c>
      <c r="BX4" s="76" t="s">
        <v>262</v>
      </c>
      <c r="BY4" s="77" t="s">
        <v>422</v>
      </c>
      <c r="BZ4" s="83" t="s">
        <v>234</v>
      </c>
      <c r="CA4" s="76" t="s">
        <v>262</v>
      </c>
      <c r="CB4" s="74" t="s">
        <v>522</v>
      </c>
      <c r="CC4" s="79" t="s">
        <v>234</v>
      </c>
      <c r="CD4" s="76" t="s">
        <v>157</v>
      </c>
      <c r="CE4" s="77" t="s">
        <v>16</v>
      </c>
      <c r="CF4" s="79" t="s">
        <v>111</v>
      </c>
      <c r="CG4" s="76" t="s">
        <v>219</v>
      </c>
      <c r="CH4" s="313" t="s">
        <v>219</v>
      </c>
      <c r="CI4" s="83" t="s">
        <v>238</v>
      </c>
      <c r="CJ4" s="76" t="s">
        <v>219</v>
      </c>
      <c r="CK4" s="84" t="s">
        <v>238</v>
      </c>
      <c r="CL4" s="76" t="s">
        <v>219</v>
      </c>
      <c r="CM4" s="370" t="s">
        <v>238</v>
      </c>
      <c r="CN4" s="85" t="s">
        <v>235</v>
      </c>
      <c r="CO4" s="85" t="s">
        <v>235</v>
      </c>
      <c r="CP4" s="86" t="s">
        <v>17</v>
      </c>
      <c r="CQ4" s="77" t="s">
        <v>16</v>
      </c>
      <c r="CR4" s="87" t="s">
        <v>18</v>
      </c>
      <c r="CS4" s="77" t="s">
        <v>16</v>
      </c>
      <c r="CT4" s="87" t="s">
        <v>18</v>
      </c>
      <c r="CU4" s="77" t="s">
        <v>16</v>
      </c>
      <c r="CV4" s="87" t="s">
        <v>18</v>
      </c>
      <c r="CW4" s="77" t="s">
        <v>16</v>
      </c>
      <c r="CX4" s="87" t="s">
        <v>18</v>
      </c>
      <c r="CY4" s="77" t="s">
        <v>16</v>
      </c>
      <c r="CZ4" s="87" t="s">
        <v>18</v>
      </c>
      <c r="DA4" s="77" t="s">
        <v>16</v>
      </c>
      <c r="DB4" s="87" t="s">
        <v>18</v>
      </c>
      <c r="DC4" s="77" t="s">
        <v>16</v>
      </c>
      <c r="DD4" s="87" t="s">
        <v>18</v>
      </c>
      <c r="DE4" s="77" t="s">
        <v>16</v>
      </c>
      <c r="DF4" s="87" t="s">
        <v>18</v>
      </c>
      <c r="DG4" s="77" t="s">
        <v>16</v>
      </c>
      <c r="DH4" s="87" t="s">
        <v>18</v>
      </c>
      <c r="DI4" s="77" t="s">
        <v>16</v>
      </c>
      <c r="DJ4" s="87" t="s">
        <v>18</v>
      </c>
      <c r="DK4" s="77" t="s">
        <v>16</v>
      </c>
      <c r="DL4" s="87" t="s">
        <v>18</v>
      </c>
      <c r="DM4" s="77" t="s">
        <v>16</v>
      </c>
      <c r="DN4" s="87" t="s">
        <v>18</v>
      </c>
      <c r="DO4" s="77" t="s">
        <v>16</v>
      </c>
      <c r="DP4" s="87" t="s">
        <v>277</v>
      </c>
      <c r="DQ4" s="76" t="s">
        <v>278</v>
      </c>
      <c r="DR4" s="290" t="s">
        <v>19</v>
      </c>
      <c r="DS4" s="331" t="s">
        <v>16</v>
      </c>
      <c r="DT4" s="290" t="s">
        <v>160</v>
      </c>
      <c r="DU4" s="331" t="s">
        <v>157</v>
      </c>
      <c r="DV4" s="331" t="s">
        <v>16</v>
      </c>
      <c r="DW4" s="331" t="s">
        <v>157</v>
      </c>
      <c r="DX4" s="88" t="s">
        <v>159</v>
      </c>
      <c r="DY4" s="76" t="s">
        <v>526</v>
      </c>
      <c r="DZ4" s="313" t="s">
        <v>522</v>
      </c>
      <c r="EA4" s="76" t="s">
        <v>527</v>
      </c>
      <c r="EB4" s="313" t="s">
        <v>522</v>
      </c>
      <c r="EC4" s="76" t="s">
        <v>527</v>
      </c>
      <c r="ED4" s="89" t="s">
        <v>16</v>
      </c>
      <c r="EE4" s="76" t="s">
        <v>264</v>
      </c>
      <c r="EF4" s="407" t="s">
        <v>16</v>
      </c>
      <c r="EG4" s="76" t="s">
        <v>264</v>
      </c>
      <c r="EH4" s="185" t="s">
        <v>20</v>
      </c>
      <c r="EI4" s="168" t="s">
        <v>258</v>
      </c>
      <c r="EJ4" s="8" t="s">
        <v>1013</v>
      </c>
      <c r="EK4" s="169" t="s">
        <v>218</v>
      </c>
      <c r="ER4" s="190" t="s">
        <v>14</v>
      </c>
      <c r="ES4" s="191" t="s">
        <v>15</v>
      </c>
      <c r="ET4" s="192" t="s">
        <v>109</v>
      </c>
    </row>
    <row r="5" spans="2:150" ht="12.75" hidden="1" customHeight="1">
      <c r="B5" s="193" t="str">
        <f>B4</f>
        <v>Sr. No.</v>
      </c>
      <c r="C5" s="193" t="str">
        <f>C4</f>
        <v>DISTRIBUTOR NAME</v>
      </c>
      <c r="D5" s="193" t="str">
        <f>$D$2&amp;"//"&amp;$D$3&amp;"//"&amp;D4</f>
        <v>GAIA MILK //TM 500 ML// Crt</v>
      </c>
      <c r="E5" s="193" t="str">
        <f>$D$2&amp;"//"&amp;$D$3&amp;"//"&amp;E4</f>
        <v>GAIA MILK //TM 500 ML//Pkt</v>
      </c>
      <c r="F5" s="193" t="str">
        <f>$D$2&amp;"//"&amp;$D$3&amp;"//"&amp;F4</f>
        <v>GAIA MILK //TM 500 ML//Free
Pkt</v>
      </c>
      <c r="G5" s="193" t="str">
        <f>$D$2&amp;"//"&amp;$G$3&amp;"//"&amp;G4</f>
        <v>GAIA MILK //CM 500 ML// Crt</v>
      </c>
      <c r="H5" s="193" t="str">
        <f>$D$2&amp;"//"&amp;$G$3&amp;"//"&amp;H4</f>
        <v>GAIA MILK //CM 500 ML//Pkt</v>
      </c>
      <c r="I5" s="193" t="str">
        <f>$D$2&amp;"//"&amp;$G$3&amp;"//"&amp;I4</f>
        <v>GAIA MILK //CM 500 ML//Free
Pkt</v>
      </c>
      <c r="J5" s="193" t="str">
        <f>$D$2&amp;"//"&amp;$J$3&amp;"//"&amp;J4</f>
        <v>GAIA MILK //Maxx UHT 110 ml//CBX</v>
      </c>
      <c r="K5" s="193" t="str">
        <f>$D$2&amp;"//"&amp;$J$3&amp;"//"&amp;K4</f>
        <v>GAIA MILK //Maxx UHT 110 ml//Pc</v>
      </c>
      <c r="L5" s="193" t="str">
        <f>$D$2&amp;"//"&amp;$J$3&amp;"//"&amp;L4</f>
        <v>GAIA MILK //Maxx UHT 110 ml//Free
Pkt</v>
      </c>
      <c r="M5" s="193" t="str">
        <f>$D$2&amp;"//"&amp;$M$3&amp;"//"&amp;M4</f>
        <v>GAIA MILK //Gaia Maxx UHT 400ml//CBX</v>
      </c>
      <c r="N5" s="193" t="str">
        <f>$D$2&amp;"//"&amp;$M$3&amp;"//"&amp;N4</f>
        <v>GAIA MILK //Gaia Maxx UHT 400ml//Pc</v>
      </c>
      <c r="O5" s="193" t="str">
        <f>$D$2&amp;"//"&amp;$M$3&amp;"//"&amp;O4</f>
        <v>GAIA MILK //Gaia Maxx UHT 400ml//Free
Pkt</v>
      </c>
      <c r="P5" s="411" t="str">
        <f>$D$2&amp;"//"&amp;$P$3&amp;"//"&amp;P4</f>
        <v>GAIA MILK //Gaia Premium Milk UHT Tetra Pack 1 Ltr//CBX</v>
      </c>
      <c r="Q5" s="193" t="str">
        <f>$D$2&amp;"//"&amp;$P$3&amp;"//"&amp;Q4</f>
        <v>GAIA MILK //Gaia Premium Milk UHT Tetra Pack 1 Ltr//Pkt</v>
      </c>
      <c r="R5" s="193" t="str">
        <f>$D$2&amp;"//"&amp;$P$3&amp;"//"&amp;R4</f>
        <v>GAIA MILK //Gaia Premium Milk UHT Tetra Pack 1 Ltr//Free
Pkt</v>
      </c>
      <c r="S5" s="417" t="str">
        <f>$D$2&amp;"//"&amp;$S$3&amp;"//"&amp;S4</f>
        <v>GAIA MILK //Gaia Lite Milk UHT Tetra Pack 1Ltr//CBX</v>
      </c>
      <c r="T5" s="193" t="str">
        <f>$D$2&amp;"//"&amp;$S$3&amp;"//"&amp;T4</f>
        <v>GAIA MILK //Gaia Lite Milk UHT Tetra Pack 1Ltr//Pkt</v>
      </c>
      <c r="U5" s="193" t="str">
        <f>$D$2&amp;"//"&amp;$S$3&amp;"//"&amp;U4</f>
        <v>GAIA MILK //Gaia Lite Milk UHT Tetra Pack 1Ltr//Free
Pkt</v>
      </c>
      <c r="V5" s="420" t="str">
        <f>$D$2&amp;"//"&amp;$V$3&amp;"//"&amp;V4</f>
        <v>GAIA MILK //Gaia Gold Milk UHT Tetra Pack 1Ltr//CBX</v>
      </c>
      <c r="W5" s="193" t="str">
        <f>$D$2&amp;"//"&amp;$V$3&amp;"//"&amp;W4</f>
        <v>GAIA MILK //Gaia Gold Milk UHT Tetra Pack 1Ltr//Pkt</v>
      </c>
      <c r="X5" s="193" t="str">
        <f>$D$2&amp;"//"&amp;$V$3&amp;"//"&amp;X4</f>
        <v>GAIA MILK //Gaia Gold Milk UHT Tetra Pack 1Ltr//Free
Pkt</v>
      </c>
      <c r="Y5" s="336" t="str">
        <f>$Y$2&amp;"//"&amp;$Y$3&amp;"//"&amp;Y4</f>
        <v>GAIA CUPS DAHI //Gaia Mishti Doi 80g//BOX</v>
      </c>
      <c r="Z5" s="336" t="str">
        <f>$Y$2&amp;"//"&amp;$Y$3&amp;"//"&amp;Z4</f>
        <v>GAIA CUPS DAHI //Gaia Mishti Doi 80g//Cups</v>
      </c>
      <c r="AA5" s="377" t="str">
        <f>$Y$2&amp;"//"&amp;$Y$3&amp;"//"&amp;AA4</f>
        <v>GAIA CUPS DAHI //Gaia Mishti Doi 80g//Free Box</v>
      </c>
      <c r="AB5" s="193" t="str">
        <f>$Y$2&amp;"//"&amp;$AB$3&amp;"//"&amp;AB4</f>
        <v>GAIA CUPS DAHI //DAHI CUP 200 GRMS Box(6Pc) //BOX</v>
      </c>
      <c r="AC5" s="193" t="str">
        <f>$Y$2&amp;"//"&amp;$AB$3&amp;"//"&amp;AC4</f>
        <v>GAIA CUPS DAHI //DAHI CUP 200 GRMS Box(6Pc) //Cups</v>
      </c>
      <c r="AD5" s="193" t="str">
        <f>$Y$2&amp;"//"&amp;$AB$3&amp;"//"&amp;AD4</f>
        <v>GAIA CUPS DAHI //DAHI CUP 200 GRMS Box(6Pc) //Free
Box</v>
      </c>
      <c r="AE5" s="355" t="str">
        <f>$Y$2&amp;"//"&amp;$AE$3&amp;"//"&amp;AE4</f>
        <v>GAIA CUPS DAHI //DAHI CUP 200 GRMS //BOX</v>
      </c>
      <c r="AF5" s="193" t="str">
        <f>$Y$2&amp;"//"&amp;$AE$3&amp;"//"&amp;AF4</f>
        <v>GAIA CUPS DAHI //DAHI CUP 200 GRMS //Cups</v>
      </c>
      <c r="AG5" s="193" t="str">
        <f>$Y$2&amp;"//"&amp;$AE$3&amp;"//"&amp;AG4</f>
        <v>GAIA CUPS DAHI //DAHI CUP 200 GRMS //Free
Box</v>
      </c>
      <c r="AH5" s="193" t="str">
        <f>$AH$2&amp;"//"&amp;$AH$3&amp;"//"&amp;AH4</f>
        <v xml:space="preserve">     GAIA PLAIN DAHI //PD 200 GRMS// Crt</v>
      </c>
      <c r="AI5" s="193" t="str">
        <f>$AH$2&amp;"//"&amp;$AH$3&amp;"//"&amp;AI4</f>
        <v xml:space="preserve">     GAIA PLAIN DAHI //PD 200 GRMS//Pkt</v>
      </c>
      <c r="AJ5" s="193" t="str">
        <f>$AH$2&amp;"//"&amp;$AH$3&amp;"//"&amp;AJ4</f>
        <v xml:space="preserve">     GAIA PLAIN DAHI //PD 200 GRMS//Free 
Pkt</v>
      </c>
      <c r="AK5" s="193" t="str">
        <f>$AH$2&amp;"//"&amp;$AK$3&amp;"//"&amp;AK4</f>
        <v xml:space="preserve">     GAIA PLAIN DAHI //PD 400 GRMS // Crt</v>
      </c>
      <c r="AL5" s="193" t="str">
        <f>$AH$2&amp;"//"&amp;$AK$3&amp;"//"&amp;AL4</f>
        <v xml:space="preserve">     GAIA PLAIN DAHI //PD 400 GRMS //Pkt</v>
      </c>
      <c r="AM5" s="193" t="str">
        <f>$AH$2&amp;"//"&amp;$AK$3&amp;"//"&amp;AM4</f>
        <v xml:space="preserve">     GAIA PLAIN DAHI //PD 400 GRMS //Free 
Pkt</v>
      </c>
      <c r="AN5" s="193" t="str">
        <f>$AH$2&amp;"//"&amp;$AN$3&amp;"//"&amp;AN4</f>
        <v xml:space="preserve">     GAIA PLAIN DAHI //PD 1 KG  // Crt</v>
      </c>
      <c r="AO5" s="193" t="str">
        <f>$AH$2&amp;"//"&amp;$AN$3&amp;"//"&amp;AO4</f>
        <v xml:space="preserve">     GAIA PLAIN DAHI //PD 1 KG  //Pkt</v>
      </c>
      <c r="AP5" s="193" t="str">
        <f>$AH$2&amp;"//"&amp;$AN$3&amp;"//"&amp;AP4</f>
        <v xml:space="preserve">     GAIA PLAIN DAHI //PD 1 KG  //Free 
Pkt</v>
      </c>
      <c r="AQ5" s="193" t="str">
        <f>$AH$2&amp;"//"&amp;$AQ$3&amp;"//"&amp;AQ4</f>
        <v xml:space="preserve">     GAIA PLAIN DAHI //PD 5 KG // Crt</v>
      </c>
      <c r="AR5" s="193" t="str">
        <f>$AH$2&amp;"//"&amp;$AQ$3&amp;"//"&amp;AR4</f>
        <v xml:space="preserve">     GAIA PLAIN DAHI //PD 5 KG //Pkt</v>
      </c>
      <c r="AS5" s="193" t="str">
        <f>$AH$2&amp;"//"&amp;$AQ$3&amp;"//"&amp;AS4</f>
        <v xml:space="preserve">     GAIA PLAIN DAHI //PD 5 KG //Free 
Pkt</v>
      </c>
      <c r="AT5" s="193" t="str">
        <f>$AH$2&amp;"//"&amp;$AT$3&amp;"//"&amp;AT4</f>
        <v xml:space="preserve">     GAIA PLAIN DAHI //PD
5 KG//BKT</v>
      </c>
      <c r="AU5" s="193" t="str">
        <f>$AH$2&amp;"//"&amp;$AU$3&amp;"//"&amp;AU4</f>
        <v xml:space="preserve">     GAIA PLAIN DAHI //PD 15 KG//BKT</v>
      </c>
      <c r="AV5" s="193" t="str">
        <f>$AV$2&amp;"//"&amp;$AV$3&amp;"//"&amp;AV4</f>
        <v>GAIA FLAVOURED DAHI//LYCHEE 90 GRMS//BOX</v>
      </c>
      <c r="AW5" s="193" t="str">
        <f>$AV$2&amp;"//"&amp;$AV$3&amp;"//"&amp;AW4</f>
        <v>GAIA FLAVOURED DAHI//LYCHEE 90 GRMS//Cups</v>
      </c>
      <c r="AX5" s="193" t="str">
        <f>$AV$2&amp;"//"&amp;$AV$3&amp;"//"&amp;AX4</f>
        <v>GAIA FLAVOURED DAHI//LYCHEE 90 GRMS//Free 
Box</v>
      </c>
      <c r="AY5" s="193" t="str">
        <f>$AV$2&amp;"//"&amp;$AY$3&amp;"//"&amp;AY4</f>
        <v>GAIA FLAVOURED DAHI//MUSKMELON   90 GRMS//BOX</v>
      </c>
      <c r="AZ5" s="193" t="str">
        <f>$AV$2&amp;"//"&amp;$AY$3&amp;"//"&amp;AZ4</f>
        <v>GAIA FLAVOURED DAHI//MUSKMELON   90 GRMS//Cups</v>
      </c>
      <c r="BA5" s="193" t="str">
        <f>$AV$2&amp;"//"&amp;$AY$3&amp;"//"&amp;BA4</f>
        <v>GAIA FLAVOURED DAHI//MUSKMELON   90 GRMS//Free 
Box</v>
      </c>
      <c r="BB5" s="193" t="str">
        <f>$BB$2&amp;"//"&amp;$BB$3&amp;"//"&amp;BB4</f>
        <v>GAIA KADHI DAHI//KD 200 GRMS// Crt</v>
      </c>
      <c r="BC5" s="193" t="str">
        <f>$BB$2&amp;"//"&amp;$BB$3&amp;"//"&amp;BC4</f>
        <v>GAIA KADHI DAHI//KD 200 GRMS//Pkt</v>
      </c>
      <c r="BD5" s="193" t="str">
        <f>$BB$2&amp;"//"&amp;$BB$3&amp;"//"&amp;BD4</f>
        <v>GAIA KADHI DAHI//KD 200 GRMS//Free 
Pkt</v>
      </c>
      <c r="BE5" s="193" t="str">
        <f>$BB$2&amp;"//"&amp;$BE$3&amp;"//"&amp;BE4</f>
        <v>GAIA KADHI DAHI//KD 1 KG // Crt</v>
      </c>
      <c r="BF5" s="193" t="str">
        <f>$BB$2&amp;"//"&amp;$BE$3&amp;"//"&amp;BF4</f>
        <v>GAIA KADHI DAHI//KD 1 KG //Pkt</v>
      </c>
      <c r="BG5" s="193" t="str">
        <f>$BB$2&amp;"//"&amp;$BE$3&amp;"//"&amp;BG4</f>
        <v>GAIA KADHI DAHI//KD 1 KG //Free 
Pkt</v>
      </c>
      <c r="BH5" s="193" t="str">
        <f>$BB$2&amp;"//"&amp;$BH$3&amp;"//"&amp;BH4</f>
        <v>GAIA KADHI DAHI//KD 5 KG // Crt</v>
      </c>
      <c r="BI5" s="193" t="str">
        <f>$BB$2&amp;"//"&amp;$BH$3&amp;"//"&amp;BI4</f>
        <v>GAIA KADHI DAHI//KD 5 KG //Pkt</v>
      </c>
      <c r="BJ5" s="193" t="str">
        <f>$BB$2&amp;"//"&amp;$BH$3&amp;"//"&amp;BJ4</f>
        <v>GAIA KADHI DAHI//KD 5 KG //Free 
Pkt</v>
      </c>
      <c r="BK5" s="193" t="str">
        <f>$BB$2&amp;"//"&amp;$BK$3&amp;"//"&amp;BK4</f>
        <v>GAIA KADHI DAHI//KD
5 KG //BKT</v>
      </c>
      <c r="BL5" s="193" t="str">
        <f>$BB$2&amp;"//"&amp;$BL$3&amp;"//"&amp;BL4</f>
        <v>GAIA KADHI DAHI//KD 15KG //BKT</v>
      </c>
      <c r="BM5" s="193" t="str">
        <f>$BM$2&amp;"//"&amp;$BM$3&amp;"//"&amp;BM4</f>
        <v>MASALA CHAAS 200 GRMS//// Crt</v>
      </c>
      <c r="BN5" s="193" t="str">
        <f>$BM$2&amp;"//"&amp;$BM$3&amp;"//"&amp;BN4</f>
        <v>MASALA CHAAS 200 GRMS////Pkt</v>
      </c>
      <c r="BO5" s="193" t="str">
        <f>$BM$2&amp;"//"&amp;$BM$3&amp;"//"&amp;BO4</f>
        <v>MASALA CHAAS 200 GRMS////Free 
Pkt</v>
      </c>
      <c r="BP5" s="193" t="str">
        <f>$BP$2&amp;"//"&amp;$BP$3&amp;"//"&amp;BP4</f>
        <v>GAIA LASSI //SWEET LASSI 180 GRMS// Crt</v>
      </c>
      <c r="BQ5" s="193" t="str">
        <f>$BP$2&amp;"//"&amp;$BP$3&amp;"//"&amp;BQ4</f>
        <v>GAIA LASSI //SWEET LASSI 180 GRMS//Pkt</v>
      </c>
      <c r="BR5" s="193" t="str">
        <f>$BP$2&amp;"//"&amp;$BP$3&amp;"//"&amp;BR4</f>
        <v>GAIA LASSI //SWEET LASSI 180 GRMS//Free 
Pkt</v>
      </c>
      <c r="BS5" s="193" t="str">
        <f>$BP$2&amp;"//"&amp;$BS$3&amp;"//"&amp;BS4</f>
        <v>GAIA LASSI //PLAIN (GLASS) LASSI 180 GRMS//BOX3</v>
      </c>
      <c r="BT5" s="193" t="str">
        <f>$BP$2&amp;"//"&amp;$BS$3&amp;"//"&amp;BT4</f>
        <v>GAIA LASSI //PLAIN (GLASS) LASSI 180 GRMS//Glass</v>
      </c>
      <c r="BU5" s="193" t="str">
        <f>$BP$2&amp;"//"&amp;$BS$3&amp;"//"&amp;BU4</f>
        <v>GAIA LASSI //PLAIN (GLASS) LASSI 180 GRMS//Free 
Box</v>
      </c>
      <c r="BV5" s="194" t="str">
        <f>$BP$2&amp;"//"&amp;$BV$3&amp;"//"&amp;BV4</f>
        <v>GAIA LASSI //MANGO LASSI 180 GRMS//BOX2</v>
      </c>
      <c r="BW5" s="193" t="str">
        <f>$BP$2&amp;"//"&amp;$BV$3&amp;"//"&amp;BW4</f>
        <v>GAIA LASSI //MANGO LASSI 180 GRMS//Glass</v>
      </c>
      <c r="BX5" s="193" t="str">
        <f>$BP$2&amp;"//"&amp;$BV$3&amp;"//"&amp;BX4</f>
        <v>GAIA LASSI //MANGO LASSI 180 GRMS//Free 
Box</v>
      </c>
      <c r="BY5" s="193" t="str">
        <f>$BP$2&amp;"//"&amp;$BY$3&amp;"//"&amp;BY4</f>
        <v>GAIA LASSI //STRAWBERRY LASSI 180 GRMS//BOX2</v>
      </c>
      <c r="BZ5" s="193" t="str">
        <f>$BP$2&amp;"//"&amp;$BY$3&amp;"//"&amp;BZ4</f>
        <v>GAIA LASSI //STRAWBERRY LASSI 180 GRMS//Glass</v>
      </c>
      <c r="CA5" s="193" t="str">
        <f>$BP$2&amp;"//"&amp;$BY$3&amp;"//"&amp;CA4</f>
        <v>GAIA LASSI //STRAWBERRY LASSI 180 GRMS//Free 
Box</v>
      </c>
      <c r="CB5" s="193" t="str">
        <f>$CB$2&amp;"//"&amp;$CB$2&amp;"//"&amp;CB4</f>
        <v>MASALA CHAAS GLAAS 180 GRMS//MASALA CHAAS GLAAS 180 GRMS//Box</v>
      </c>
      <c r="CC5" s="193" t="str">
        <f>$CB$2&amp;"//"&amp;$CB$2&amp;"//"&amp;CC4</f>
        <v>MASALA CHAAS GLAAS 180 GRMS//MASALA CHAAS GLAAS 180 GRMS//Glass</v>
      </c>
      <c r="CD5" s="193" t="str">
        <f>$CB$2&amp;"//"&amp;$CB$2&amp;"//"&amp;CD4</f>
        <v>MASALA CHAAS GLAAS 180 GRMS//MASALA CHAAS GLAAS 180 GRMS//Free Box</v>
      </c>
      <c r="CE5" s="94" t="str">
        <f>$CE$2&amp;"//"&amp;$CE$3&amp;"//"&amp;CE4</f>
        <v>GAIA PANEER//PANEER 
200 GRMS//BOX</v>
      </c>
      <c r="CF5" s="94" t="str">
        <f>$CE$2&amp;"//"&amp;$CE$3&amp;"//"&amp;CF4</f>
        <v>GAIA PANEER//PANEER 
200 GRMS//Pkt</v>
      </c>
      <c r="CG5" s="94" t="str">
        <f>$CE$2&amp;"//"&amp;$CE$3&amp;"//"&amp;CG4</f>
        <v>GAIA PANEER//PANEER 
200 GRMS//Free 
Pkt</v>
      </c>
      <c r="CH5" s="94" t="str">
        <f>"MASALA//"&amp;$CH$3&amp;"//"&amp;$CH$4</f>
        <v>MASALA//Zoff
Garam
Mashala//Free 
Pkt</v>
      </c>
      <c r="CI5" s="94" t="str">
        <f>$CE$2&amp;"//"&amp;$CI$3&amp;"//"&amp;CI4</f>
        <v>GAIA PANEER//PANEER 500 GRMS //Brand</v>
      </c>
      <c r="CJ5" s="94" t="str">
        <f>$CE$2&amp;"//"&amp;$CI$3&amp;"//"&amp;CJ4</f>
        <v>GAIA PANEER//PANEER 500 GRMS //Free 
Pkt</v>
      </c>
      <c r="CK5" s="94" t="str">
        <f>$CE$2&amp;"//"&amp;$CK$3&amp;"//"&amp;CK4</f>
        <v>GAIA PANEER//PANEER 1 KG//Brand</v>
      </c>
      <c r="CL5" s="94" t="str">
        <f>$CE$2&amp;"//"&amp;$CK$3&amp;"//"&amp;CL4</f>
        <v>GAIA PANEER//PANEER 1 KG//Free 
Pkt</v>
      </c>
      <c r="CM5" s="94" t="str">
        <f>$CE$2&amp;"//"&amp;$CM$3&amp;"//"&amp;CM4</f>
        <v>GAIA PANEER//PANEER 5 KG//Brand</v>
      </c>
      <c r="CN5" s="94" t="str">
        <f>$CN$2&amp;"//"&amp;$CN$3&amp;"//"&amp;CN4</f>
        <v>LOOSE PANEER//1 KG//Loose</v>
      </c>
      <c r="CO5" s="94" t="str">
        <f>$CN$2&amp;"//"&amp;$CO$3&amp;"//"&amp;CO4</f>
        <v>LOOSE PANEER//5 KG //Loose</v>
      </c>
      <c r="CP5" s="193" t="str">
        <f>$CP$2&amp;"//"&amp;$CP$2&amp;"//"&amp;CP4</f>
        <v>TOTAL
PANEER //TOTAL
PANEER //(IN KG)</v>
      </c>
      <c r="CQ5" s="193" t="str">
        <f>$CQ$2&amp;"//"&amp;$CQ$3&amp;"//"&amp;CQ4</f>
        <v>GAIA PREMIUM DESI GHEE //GHEE 100 ML//BOX</v>
      </c>
      <c r="CR5" s="193" t="str">
        <f>$CQ$2&amp;"//"&amp;$CQ$3&amp;"//"&amp;CR4</f>
        <v>GAIA PREMIUM DESI GHEE //GHEE 100 ML//JAR</v>
      </c>
      <c r="CS5" s="193" t="str">
        <f>$CQ$2&amp;"//"&amp;$CS$3&amp;"//"&amp;CS4</f>
        <v>GAIA PREMIUM DESI GHEE //GHEE 200 ML//BOX</v>
      </c>
      <c r="CT5" s="193" t="str">
        <f>$CQ$2&amp;"//"&amp;$CS$3&amp;"//"&amp;CT4</f>
        <v>GAIA PREMIUM DESI GHEE //GHEE 200 ML//JAR</v>
      </c>
      <c r="CU5" s="193" t="str">
        <f>$CQ$2&amp;"//"&amp;$CU$3&amp;"//"&amp;CU4</f>
        <v>GAIA PREMIUM DESI GHEE //GHEE 500 ML//BOX</v>
      </c>
      <c r="CV5" s="193" t="str">
        <f>$CQ$2&amp;"//"&amp;$CU$3&amp;"//"&amp;CV4</f>
        <v>GAIA PREMIUM DESI GHEE //GHEE 500 ML//JAR</v>
      </c>
      <c r="CW5" s="193" t="str">
        <f>$CQ$2&amp;"//"&amp;$CW$3&amp;"//"&amp;CW4</f>
        <v>GAIA PREMIUM DESI GHEE //GHEE 1 LTR  //BOX</v>
      </c>
      <c r="CX5" s="193" t="str">
        <f>$CQ$2&amp;"//"&amp;$CW$3&amp;"//"&amp;CX4</f>
        <v>GAIA PREMIUM DESI GHEE //GHEE 1 LTR  //JAR</v>
      </c>
      <c r="CY5" s="193" t="str">
        <f>$CQ$2&amp;"//"&amp;$CY$3&amp;"//"&amp;CY4</f>
        <v>GAIA PREMIUM DESI GHEE //GHEE 1 LTR Ceka Pack//BOX</v>
      </c>
      <c r="CZ5" s="193" t="str">
        <f>$CQ$2&amp;"//"&amp;$CY$3&amp;"//"&amp;CZ4</f>
        <v>GAIA PREMIUM DESI GHEE //GHEE 1 LTR Ceka Pack//JAR</v>
      </c>
      <c r="DA5" s="193" t="str">
        <f>$CQ$2&amp;"//"&amp;$DA$3&amp;"//"&amp;DA4</f>
        <v>GAIA PREMIUM DESI GHEE //Cow GHEE 1 LTR Ceka Pack //BOX</v>
      </c>
      <c r="DB5" s="193" t="str">
        <f>$CQ$2&amp;"//"&amp;$DA$3&amp;"//"&amp;DB4</f>
        <v>GAIA PREMIUM DESI GHEE //Cow GHEE 1 LTR Ceka Pack //JAR</v>
      </c>
      <c r="DC5" s="193" t="str">
        <f>$CQ$2&amp;"//"&amp;$DC$3&amp;"//"&amp;DC4</f>
        <v>GAIA PREMIUM DESI GHEE //GHEE 900 ML Ceka Pack//BOX</v>
      </c>
      <c r="DD5" s="193" t="str">
        <f>$CQ$2&amp;"//"&amp;$DC$3&amp;"//"&amp;DD4</f>
        <v>GAIA PREMIUM DESI GHEE //GHEE 900 ML Ceka Pack//JAR</v>
      </c>
      <c r="DE5" s="193" t="str">
        <f>$CQ$2&amp;"//"&amp;$DE$3&amp;"//"&amp;DE4</f>
        <v>GAIA PREMIUM DESI GHEE //Cow GHEE 900 ML Ceka Pack //BOX</v>
      </c>
      <c r="DF5" s="193" t="str">
        <f>$CQ$2&amp;"//"&amp;$DE$3&amp;"//"&amp;DF4</f>
        <v>GAIA PREMIUM DESI GHEE //Cow GHEE 900 ML Ceka Pack //JAR</v>
      </c>
      <c r="DG5" s="193" t="str">
        <f>$CQ$2&amp;"//"&amp;$DG$3&amp;"//"&amp;DG4</f>
        <v>GAIA PREMIUM DESI GHEE //GHEE 5 LTRS //BOX</v>
      </c>
      <c r="DH5" s="193" t="str">
        <f>$CQ$2&amp;"//"&amp;$DG$3&amp;"//"&amp;DH4</f>
        <v>GAIA PREMIUM DESI GHEE //GHEE 5 LTRS //JAR</v>
      </c>
      <c r="DI5" s="193" t="str">
        <f>$CQ$2&amp;"//"&amp;$DI$3&amp;"//"&amp;DI4</f>
        <v>GAIA PREMIUM DESI GHEE //COW GHEE 200 ML//BOX</v>
      </c>
      <c r="DJ5" s="193" t="str">
        <f>$CQ$2&amp;"//"&amp;$DI$3&amp;"//"&amp;DJ4</f>
        <v>GAIA PREMIUM DESI GHEE //COW GHEE 200 ML//JAR</v>
      </c>
      <c r="DK5" s="193" t="str">
        <f>$CQ$2&amp;"//"&amp;$DK$3&amp;"//"&amp;DK4</f>
        <v>GAIA PREMIUM DESI GHEE //COW GHEE 500 ML//BOX</v>
      </c>
      <c r="DL5" s="193" t="str">
        <f>$CQ$2&amp;"//"&amp;$DK$3&amp;"//"&amp;DL4</f>
        <v>GAIA PREMIUM DESI GHEE //COW GHEE 500 ML//JAR</v>
      </c>
      <c r="DM5" s="193" t="str">
        <f>$CQ$2&amp;"//"&amp;$DM$3&amp;"//"&amp;DM4</f>
        <v>GAIA PREMIUM DESI GHEE //COW GHEE 1LTR//BOX</v>
      </c>
      <c r="DN5" s="193" t="str">
        <f>$CQ$2&amp;"//"&amp;$DM$3&amp;"//"&amp;DN4</f>
        <v>GAIA PREMIUM DESI GHEE //COW GHEE 1LTR//JAR</v>
      </c>
      <c r="DO5" s="193" t="str">
        <f>$CQ$2&amp;"//"&amp;$DO$3&amp;"//"&amp;DO4</f>
        <v>GAIA PREMIUM DESI GHEE //GHEE 20 ML Pouch//BOX</v>
      </c>
      <c r="DP5" s="193" t="str">
        <f>$CQ$2&amp;"//"&amp;$DO$3&amp;"//"&amp;DP4</f>
        <v>GAIA PREMIUM DESI GHEE //GHEE 20 ML Pouch//Jar</v>
      </c>
      <c r="DQ5" s="193" t="str">
        <f>$CQ$2&amp;"//"&amp;$DO$3&amp;"//"&amp;DQ4</f>
        <v>GAIA PREMIUM DESI GHEE //GHEE 20 ML Pouch//Free Jar</v>
      </c>
      <c r="DR5" s="291" t="str">
        <f>$CQ$2&amp;"//"&amp;$DR$3&amp;"//"&amp;DR4</f>
        <v>GAIA PREMIUM DESI GHEE //GHEE 15 KG //TIN</v>
      </c>
      <c r="DS5" s="336" t="str">
        <f>$DS$2&amp;"//"&amp;$DS$3&amp;"//"&amp;DS4</f>
        <v>SWEETS//Shrikhand KE 80g//BOX</v>
      </c>
      <c r="DT5" s="336" t="str">
        <f>$DS$2&amp;"//"&amp;$DS$3&amp;"//"&amp;DT4</f>
        <v>SWEETS//Shrikhand KE 80g//Cup</v>
      </c>
      <c r="DU5" s="336" t="str">
        <f>$DS$2&amp;"//"&amp;$DS$3&amp;"//"&amp;DU4</f>
        <v>SWEETS//Shrikhand KE 80g//Free Box</v>
      </c>
      <c r="DV5" s="336" t="str">
        <f>$DS$2&amp;"//"&amp;$DV$3&amp;"//"&amp;DV4</f>
        <v>SWEETS//Shrikhand KE 80g-Box(6Pc)//BOX</v>
      </c>
      <c r="DW5" s="336" t="str">
        <f>$DS$2&amp;"//"&amp;$DV$3&amp;"//"&amp;DW4</f>
        <v>SWEETS//Shrikhand KE 80g-Box(6Pc)//Free Box</v>
      </c>
      <c r="DX5" s="193" t="str">
        <f>$DS$2&amp;"//"&amp;$DX$3&amp;"//"&amp;DX4</f>
        <v>SWEETS//Shahi Rabdi 80g//Trey</v>
      </c>
      <c r="DY5" s="193" t="str">
        <f>$DS$2&amp;"//"&amp;$DX$3&amp;"//"&amp;DY4</f>
        <v>SWEETS//Shahi Rabdi 80g//Free Tray</v>
      </c>
      <c r="DZ5" s="193" t="str">
        <f>$DS$2&amp;"//"&amp;$DZ$3&amp;"//"&amp;DZ4</f>
        <v>SWEETS//Shahi Rabdi 80g//Box</v>
      </c>
      <c r="EA5" s="193" t="str">
        <f>$DS$2&amp;"//"&amp;$DZ$3&amp;"//"&amp;EA4</f>
        <v>SWEETS//Shahi Rabdi 80g//Free box</v>
      </c>
      <c r="EB5" s="193" t="str">
        <f>$DS$2&amp;"//"&amp;$EB$3&amp;"//"&amp;EB4</f>
        <v>SWEETS//Shahi Rabdi 80g-Box(6Pc)//Box</v>
      </c>
      <c r="EC5" s="193" t="str">
        <f>$DS$2&amp;"//"&amp;$EB$3&amp;"//"&amp;EC4</f>
        <v>SWEETS//Shahi Rabdi 80g-Box(6Pc)//Free box</v>
      </c>
      <c r="ED5" s="193" t="str">
        <f>$DS$2&amp;"//"&amp;$ED$3&amp;"//"&amp;ED4</f>
        <v>SWEETS//Peda 200g//BOX</v>
      </c>
      <c r="EE5" s="193" t="str">
        <f>$DS$2&amp;"//"&amp;$ED$3&amp;"//"&amp;EE4</f>
        <v>SWEETS//Peda 200g//Free 
CBX</v>
      </c>
      <c r="EF5" s="193" t="str">
        <f>$DS$2&amp;"//"&amp;$EF$3&amp;"//"&amp;EF4</f>
        <v>SWEETS//Kesar Peda 200g//BOX</v>
      </c>
      <c r="EG5" s="193" t="str">
        <f>$DS$2&amp;"//"&amp;$EF$3&amp;"//"&amp;EG4</f>
        <v>SWEETS//Kesar Peda 200g//Free 
CBX</v>
      </c>
      <c r="EH5" s="193" t="str">
        <f>$DS$2&amp;"//"&amp;$EH$3&amp;"//"&amp;EH4</f>
        <v xml:space="preserve">SWEETS//BROWN 1KG//KG </v>
      </c>
      <c r="EI5" s="193" t="str">
        <f>$EI$2&amp;"//"&amp;$EI$2&amp;"//"&amp;EI4</f>
        <v>ORDER
AMOUNT //ORDER
AMOUNT //Value in Rs.</v>
      </c>
      <c r="EJ5" s="193" t="str">
        <f>$EI$2&amp;"//"&amp;$EI$2&amp;"//"&amp;EJ4</f>
        <v>ORDER
AMOUNT //ORDER
AMOUNT //City Name</v>
      </c>
      <c r="EK5" s="193" t="str">
        <f>$EI$2&amp;"//"&amp;$EI$2&amp;"//"&amp;EK4</f>
        <v>ORDER
AMOUNT //ORDER
AMOUNT //CHALAN NO</v>
      </c>
      <c r="ER5" s="193"/>
      <c r="ES5" s="193"/>
      <c r="ET5" s="193"/>
    </row>
    <row r="6" spans="2:150" ht="15" hidden="1" customHeight="1">
      <c r="B6" s="195">
        <v>1</v>
      </c>
      <c r="C6" s="30" t="s">
        <v>490</v>
      </c>
      <c r="D6" s="232"/>
      <c r="E6" s="233"/>
      <c r="F6" s="234"/>
      <c r="G6" s="232"/>
      <c r="H6" s="233"/>
      <c r="I6" s="234"/>
      <c r="J6" s="321"/>
      <c r="K6" s="233"/>
      <c r="L6" s="234"/>
      <c r="M6" s="321"/>
      <c r="N6" s="233"/>
      <c r="O6" s="234"/>
      <c r="P6" s="412"/>
      <c r="Q6" s="233"/>
      <c r="R6" s="234"/>
      <c r="S6" s="235"/>
      <c r="T6" s="233"/>
      <c r="U6" s="234"/>
      <c r="V6" s="421"/>
      <c r="W6" s="233"/>
      <c r="X6" s="234"/>
      <c r="Y6" s="232"/>
      <c r="Z6" s="234"/>
      <c r="AA6" s="378"/>
      <c r="AB6" s="235"/>
      <c r="AC6" s="236"/>
      <c r="AD6" s="234"/>
      <c r="AE6" s="356"/>
      <c r="AF6" s="236"/>
      <c r="AG6" s="234"/>
      <c r="AH6" s="232"/>
      <c r="AI6" s="237"/>
      <c r="AJ6" s="234"/>
      <c r="AK6" s="232"/>
      <c r="AL6" s="237"/>
      <c r="AM6" s="234"/>
      <c r="AN6" s="232"/>
      <c r="AO6" s="237"/>
      <c r="AP6" s="234"/>
      <c r="AQ6" s="232"/>
      <c r="AR6" s="237"/>
      <c r="AS6" s="234"/>
      <c r="AT6" s="389"/>
      <c r="AU6" s="238"/>
      <c r="AV6" s="235"/>
      <c r="AW6" s="236"/>
      <c r="AX6" s="234"/>
      <c r="AY6" s="235"/>
      <c r="AZ6" s="236"/>
      <c r="BA6" s="234"/>
      <c r="BB6" s="232"/>
      <c r="BC6" s="237"/>
      <c r="BD6" s="234"/>
      <c r="BE6" s="232"/>
      <c r="BF6" s="237"/>
      <c r="BG6" s="234"/>
      <c r="BH6" s="232"/>
      <c r="BI6" s="237"/>
      <c r="BJ6" s="234"/>
      <c r="BK6" s="389"/>
      <c r="BL6" s="238"/>
      <c r="BM6" s="232"/>
      <c r="BN6" s="237"/>
      <c r="BO6" s="234"/>
      <c r="BP6" s="236"/>
      <c r="BQ6" s="237"/>
      <c r="BR6" s="234"/>
      <c r="BS6" s="239"/>
      <c r="BT6" s="240"/>
      <c r="BU6" s="234"/>
      <c r="BV6" s="241"/>
      <c r="BW6" s="240"/>
      <c r="BX6" s="234"/>
      <c r="BY6" s="242"/>
      <c r="BZ6" s="240"/>
      <c r="CA6" s="234"/>
      <c r="CB6" s="235"/>
      <c r="CC6" s="240"/>
      <c r="CD6" s="234"/>
      <c r="CE6" s="235"/>
      <c r="CF6" s="237"/>
      <c r="CG6" s="234"/>
      <c r="CH6" s="316"/>
      <c r="CI6" s="240"/>
      <c r="CJ6" s="234"/>
      <c r="CK6" s="243"/>
      <c r="CL6" s="234"/>
      <c r="CM6" s="371"/>
      <c r="CN6" s="244"/>
      <c r="CO6" s="245"/>
      <c r="CP6" s="246">
        <f>(((CE6*14)+CF6+CG6)/5)+((CI6+CJ6)/2)+(CK6+CN6+CL6)+(CO6*5)</f>
        <v>0</v>
      </c>
      <c r="CQ6" s="235"/>
      <c r="CR6" s="247"/>
      <c r="CS6" s="235"/>
      <c r="CT6" s="247"/>
      <c r="CU6" s="235"/>
      <c r="CV6" s="247"/>
      <c r="CW6" s="235"/>
      <c r="CX6" s="247"/>
      <c r="CY6" s="242"/>
      <c r="CZ6" s="247"/>
      <c r="DA6" s="242"/>
      <c r="DB6" s="247"/>
      <c r="DC6" s="242"/>
      <c r="DD6" s="247"/>
      <c r="DE6" s="242"/>
      <c r="DF6" s="247"/>
      <c r="DG6" s="235"/>
      <c r="DH6" s="247"/>
      <c r="DI6" s="235"/>
      <c r="DJ6" s="247"/>
      <c r="DK6" s="235"/>
      <c r="DL6" s="247"/>
      <c r="DM6" s="235"/>
      <c r="DN6" s="247"/>
      <c r="DO6" s="235"/>
      <c r="DP6" s="247"/>
      <c r="DQ6" s="234"/>
      <c r="DR6" s="292"/>
      <c r="DS6" s="332"/>
      <c r="DT6" s="292"/>
      <c r="DU6" s="332"/>
      <c r="DV6" s="332"/>
      <c r="DW6" s="332"/>
      <c r="DX6" s="248"/>
      <c r="DY6" s="234"/>
      <c r="DZ6" s="316"/>
      <c r="EA6" s="234"/>
      <c r="EB6" s="292"/>
      <c r="EC6" s="234"/>
      <c r="ED6" s="249"/>
      <c r="EE6" s="234"/>
      <c r="EF6" s="406"/>
      <c r="EG6" s="96"/>
      <c r="EH6" s="250"/>
      <c r="EI6" s="207">
        <f>SUMPRODUCT(D6:EH6,'Rajnandgaon R'!D6:EH6)</f>
        <v>0</v>
      </c>
      <c r="EJ6" s="1" t="s">
        <v>1029</v>
      </c>
      <c r="EK6" s="1"/>
      <c r="ER6" s="208" t="s">
        <v>22</v>
      </c>
      <c r="ES6" s="30" t="str">
        <f t="shared" ref="ES6:ES68" si="0">C6</f>
        <v>Jalaram Marketing</v>
      </c>
      <c r="ET6" s="209">
        <f>EI6</f>
        <v>0</v>
      </c>
    </row>
    <row r="7" spans="2:150" ht="15" hidden="1" customHeight="1">
      <c r="B7" s="195">
        <f>B6+1</f>
        <v>2</v>
      </c>
      <c r="C7" s="30" t="s">
        <v>170</v>
      </c>
      <c r="D7" s="232"/>
      <c r="E7" s="233"/>
      <c r="F7" s="234"/>
      <c r="G7" s="232"/>
      <c r="H7" s="233"/>
      <c r="I7" s="234"/>
      <c r="J7" s="321"/>
      <c r="K7" s="233"/>
      <c r="L7" s="234"/>
      <c r="M7" s="321"/>
      <c r="N7" s="233"/>
      <c r="O7" s="234"/>
      <c r="P7" s="412"/>
      <c r="Q7" s="233"/>
      <c r="R7" s="234"/>
      <c r="S7" s="235"/>
      <c r="T7" s="233"/>
      <c r="U7" s="234"/>
      <c r="V7" s="421"/>
      <c r="W7" s="233"/>
      <c r="X7" s="234"/>
      <c r="Y7" s="232"/>
      <c r="Z7" s="234"/>
      <c r="AA7" s="378"/>
      <c r="AB7" s="235"/>
      <c r="AC7" s="236"/>
      <c r="AD7" s="234"/>
      <c r="AE7" s="356"/>
      <c r="AF7" s="236"/>
      <c r="AG7" s="234"/>
      <c r="AH7" s="232"/>
      <c r="AI7" s="237"/>
      <c r="AJ7" s="234"/>
      <c r="AK7" s="232"/>
      <c r="AL7" s="237"/>
      <c r="AM7" s="234"/>
      <c r="AN7" s="232"/>
      <c r="AO7" s="237"/>
      <c r="AP7" s="234"/>
      <c r="AQ7" s="232"/>
      <c r="AR7" s="237"/>
      <c r="AS7" s="234"/>
      <c r="AT7" s="389"/>
      <c r="AU7" s="238"/>
      <c r="AV7" s="235"/>
      <c r="AW7" s="236"/>
      <c r="AX7" s="234"/>
      <c r="AY7" s="235"/>
      <c r="AZ7" s="236"/>
      <c r="BA7" s="234"/>
      <c r="BB7" s="232"/>
      <c r="BC7" s="237"/>
      <c r="BD7" s="234"/>
      <c r="BE7" s="232"/>
      <c r="BF7" s="237"/>
      <c r="BG7" s="234"/>
      <c r="BH7" s="232"/>
      <c r="BI7" s="237"/>
      <c r="BJ7" s="234"/>
      <c r="BK7" s="389"/>
      <c r="BL7" s="238"/>
      <c r="BM7" s="232"/>
      <c r="BN7" s="237"/>
      <c r="BO7" s="234"/>
      <c r="BP7" s="236"/>
      <c r="BQ7" s="237"/>
      <c r="BR7" s="234"/>
      <c r="BS7" s="239"/>
      <c r="BT7" s="240"/>
      <c r="BU7" s="234"/>
      <c r="BV7" s="241"/>
      <c r="BW7" s="240"/>
      <c r="BX7" s="234"/>
      <c r="BY7" s="242"/>
      <c r="BZ7" s="240"/>
      <c r="CA7" s="234"/>
      <c r="CB7" s="235"/>
      <c r="CC7" s="240"/>
      <c r="CD7" s="234"/>
      <c r="CE7" s="235"/>
      <c r="CF7" s="237"/>
      <c r="CG7" s="234"/>
      <c r="CH7" s="316"/>
      <c r="CI7" s="240"/>
      <c r="CJ7" s="234"/>
      <c r="CK7" s="243"/>
      <c r="CL7" s="234"/>
      <c r="CM7" s="371"/>
      <c r="CN7" s="244"/>
      <c r="CO7" s="245"/>
      <c r="CP7" s="246">
        <f t="shared" ref="CP7:CP68" si="1">(((CE7*14)+CF7+CG7)/5)+((CI7+CJ7)/2)+(CK7+CN7+CL7)+(CO7*5)</f>
        <v>0</v>
      </c>
      <c r="CQ7" s="235"/>
      <c r="CR7" s="247"/>
      <c r="CS7" s="235"/>
      <c r="CT7" s="247"/>
      <c r="CU7" s="235"/>
      <c r="CV7" s="247"/>
      <c r="CW7" s="235"/>
      <c r="CX7" s="247"/>
      <c r="CY7" s="242"/>
      <c r="CZ7" s="247"/>
      <c r="DA7" s="242"/>
      <c r="DB7" s="247"/>
      <c r="DC7" s="242"/>
      <c r="DD7" s="247"/>
      <c r="DE7" s="242"/>
      <c r="DF7" s="247"/>
      <c r="DG7" s="235"/>
      <c r="DH7" s="247"/>
      <c r="DI7" s="235"/>
      <c r="DJ7" s="247"/>
      <c r="DK7" s="235"/>
      <c r="DL7" s="247"/>
      <c r="DM7" s="235"/>
      <c r="DN7" s="247"/>
      <c r="DO7" s="235"/>
      <c r="DP7" s="247"/>
      <c r="DQ7" s="234"/>
      <c r="DR7" s="292"/>
      <c r="DS7" s="332"/>
      <c r="DT7" s="292"/>
      <c r="DU7" s="332"/>
      <c r="DV7" s="581"/>
      <c r="DW7" s="332"/>
      <c r="DX7" s="248"/>
      <c r="DY7" s="234"/>
      <c r="DZ7" s="316"/>
      <c r="EA7" s="234"/>
      <c r="EB7" s="292"/>
      <c r="EC7" s="234"/>
      <c r="ED7" s="249"/>
      <c r="EE7" s="234"/>
      <c r="EF7" s="406"/>
      <c r="EG7" s="96"/>
      <c r="EH7" s="250"/>
      <c r="EI7" s="207">
        <f>SUMPRODUCT(D7:EH7,'Rajnandgaon R'!D7:EH7)</f>
        <v>0</v>
      </c>
      <c r="EJ7" s="1"/>
      <c r="EK7" s="1"/>
      <c r="ER7" s="208" t="s">
        <v>23</v>
      </c>
      <c r="ES7" s="30" t="str">
        <f t="shared" si="0"/>
        <v>Namo Traders</v>
      </c>
      <c r="ET7" s="209">
        <f t="shared" ref="ET7:ET68" si="2">EI7</f>
        <v>0</v>
      </c>
    </row>
    <row r="8" spans="2:150" ht="15" customHeight="1">
      <c r="B8" s="195">
        <f t="shared" ref="B8:B68" si="3">B7+1</f>
        <v>3</v>
      </c>
      <c r="C8" s="30" t="s">
        <v>185</v>
      </c>
      <c r="D8" s="232">
        <v>7</v>
      </c>
      <c r="E8" s="233"/>
      <c r="F8" s="234"/>
      <c r="G8" s="232"/>
      <c r="H8" s="233"/>
      <c r="I8" s="234"/>
      <c r="J8" s="321"/>
      <c r="K8" s="233"/>
      <c r="L8" s="234"/>
      <c r="M8" s="321"/>
      <c r="N8" s="233"/>
      <c r="O8" s="234"/>
      <c r="P8" s="412"/>
      <c r="Q8" s="233"/>
      <c r="R8" s="234"/>
      <c r="S8" s="235"/>
      <c r="T8" s="233"/>
      <c r="U8" s="234"/>
      <c r="V8" s="421"/>
      <c r="W8" s="233"/>
      <c r="X8" s="234"/>
      <c r="Y8" s="232"/>
      <c r="Z8" s="234"/>
      <c r="AA8" s="378"/>
      <c r="AB8" s="235"/>
      <c r="AC8" s="236"/>
      <c r="AD8" s="234"/>
      <c r="AE8" s="356"/>
      <c r="AF8" s="236"/>
      <c r="AG8" s="234"/>
      <c r="AH8" s="232"/>
      <c r="AI8" s="237"/>
      <c r="AJ8" s="234"/>
      <c r="AK8" s="232"/>
      <c r="AL8" s="237"/>
      <c r="AM8" s="234"/>
      <c r="AN8" s="232">
        <v>2</v>
      </c>
      <c r="AO8" s="237"/>
      <c r="AP8" s="234"/>
      <c r="AQ8" s="232"/>
      <c r="AR8" s="237"/>
      <c r="AS8" s="234"/>
      <c r="AT8" s="389"/>
      <c r="AU8" s="238"/>
      <c r="AV8" s="235"/>
      <c r="AW8" s="236"/>
      <c r="AX8" s="234"/>
      <c r="AY8" s="235"/>
      <c r="AZ8" s="236"/>
      <c r="BA8" s="234"/>
      <c r="BB8" s="232"/>
      <c r="BC8" s="237"/>
      <c r="BD8" s="234"/>
      <c r="BE8" s="232">
        <v>4</v>
      </c>
      <c r="BF8" s="237"/>
      <c r="BG8" s="234"/>
      <c r="BH8" s="232"/>
      <c r="BI8" s="237"/>
      <c r="BJ8" s="234"/>
      <c r="BK8" s="389"/>
      <c r="BL8" s="238"/>
      <c r="BM8" s="232"/>
      <c r="BN8" s="237"/>
      <c r="BO8" s="234"/>
      <c r="BP8" s="236"/>
      <c r="BQ8" s="237"/>
      <c r="BR8" s="234"/>
      <c r="BS8" s="239"/>
      <c r="BT8" s="240"/>
      <c r="BU8" s="234"/>
      <c r="BV8" s="241"/>
      <c r="BW8" s="240"/>
      <c r="BX8" s="234"/>
      <c r="BY8" s="242"/>
      <c r="BZ8" s="240"/>
      <c r="CA8" s="234"/>
      <c r="CB8" s="235"/>
      <c r="CC8" s="240"/>
      <c r="CD8" s="234"/>
      <c r="CE8" s="235"/>
      <c r="CF8" s="237"/>
      <c r="CG8" s="234"/>
      <c r="CH8" s="316"/>
      <c r="CI8" s="240"/>
      <c r="CJ8" s="234"/>
      <c r="CK8" s="243"/>
      <c r="CL8" s="234"/>
      <c r="CM8" s="371"/>
      <c r="CN8" s="244"/>
      <c r="CO8" s="245"/>
      <c r="CP8" s="246">
        <f t="shared" si="1"/>
        <v>0</v>
      </c>
      <c r="CQ8" s="235"/>
      <c r="CR8" s="247"/>
      <c r="CS8" s="235"/>
      <c r="CT8" s="247"/>
      <c r="CU8" s="235"/>
      <c r="CV8" s="247"/>
      <c r="CW8" s="235"/>
      <c r="CX8" s="247"/>
      <c r="CY8" s="242"/>
      <c r="CZ8" s="247"/>
      <c r="DA8" s="242"/>
      <c r="DB8" s="247"/>
      <c r="DC8" s="242"/>
      <c r="DD8" s="247"/>
      <c r="DE8" s="242"/>
      <c r="DF8" s="247"/>
      <c r="DG8" s="235"/>
      <c r="DH8" s="247"/>
      <c r="DI8" s="235"/>
      <c r="DJ8" s="247"/>
      <c r="DK8" s="235"/>
      <c r="DL8" s="247"/>
      <c r="DM8" s="235"/>
      <c r="DN8" s="247"/>
      <c r="DO8" s="235"/>
      <c r="DP8" s="247"/>
      <c r="DQ8" s="234"/>
      <c r="DR8" s="292"/>
      <c r="DS8" s="332"/>
      <c r="DT8" s="292"/>
      <c r="DU8" s="332"/>
      <c r="DV8" s="581"/>
      <c r="DW8" s="332"/>
      <c r="DX8" s="248"/>
      <c r="DY8" s="234"/>
      <c r="DZ8" s="316"/>
      <c r="EA8" s="234"/>
      <c r="EB8" s="292"/>
      <c r="EC8" s="234"/>
      <c r="ED8" s="249"/>
      <c r="EE8" s="234"/>
      <c r="EF8" s="406"/>
      <c r="EG8" s="96"/>
      <c r="EH8" s="250"/>
      <c r="EI8" s="207">
        <f>SUMPRODUCT(D8:EH8,'Rajnandgaon R'!D8:EH8)</f>
        <v>8838</v>
      </c>
      <c r="EJ8" s="1" t="s">
        <v>1037</v>
      </c>
      <c r="EK8" s="1"/>
      <c r="ER8" s="208" t="s">
        <v>24</v>
      </c>
      <c r="ES8" s="30" t="str">
        <f t="shared" si="0"/>
        <v>Bikaner Sweets Dongargaon</v>
      </c>
      <c r="ET8" s="209">
        <f t="shared" si="2"/>
        <v>8838</v>
      </c>
    </row>
    <row r="9" spans="2:150" ht="15" hidden="1" customHeight="1">
      <c r="B9" s="195">
        <f t="shared" si="3"/>
        <v>4</v>
      </c>
      <c r="C9" s="30" t="s">
        <v>897</v>
      </c>
      <c r="D9" s="232"/>
      <c r="E9" s="233"/>
      <c r="F9" s="234"/>
      <c r="G9" s="232"/>
      <c r="H9" s="233"/>
      <c r="I9" s="234"/>
      <c r="J9" s="321"/>
      <c r="K9" s="233"/>
      <c r="L9" s="234"/>
      <c r="M9" s="321"/>
      <c r="N9" s="233"/>
      <c r="O9" s="234"/>
      <c r="P9" s="412"/>
      <c r="Q9" s="233"/>
      <c r="R9" s="234"/>
      <c r="S9" s="235"/>
      <c r="T9" s="233"/>
      <c r="U9" s="234"/>
      <c r="V9" s="421"/>
      <c r="W9" s="233"/>
      <c r="X9" s="234"/>
      <c r="Y9" s="232"/>
      <c r="Z9" s="234"/>
      <c r="AA9" s="378"/>
      <c r="AB9" s="235"/>
      <c r="AC9" s="236"/>
      <c r="AD9" s="234"/>
      <c r="AE9" s="356"/>
      <c r="AF9" s="236"/>
      <c r="AG9" s="234"/>
      <c r="AH9" s="232"/>
      <c r="AI9" s="237"/>
      <c r="AJ9" s="234"/>
      <c r="AK9" s="232"/>
      <c r="AL9" s="237"/>
      <c r="AM9" s="234"/>
      <c r="AN9" s="232"/>
      <c r="AO9" s="237"/>
      <c r="AP9" s="234"/>
      <c r="AQ9" s="232"/>
      <c r="AR9" s="237"/>
      <c r="AS9" s="234"/>
      <c r="AT9" s="389"/>
      <c r="AU9" s="238"/>
      <c r="AV9" s="235"/>
      <c r="AW9" s="236"/>
      <c r="AX9" s="234"/>
      <c r="AY9" s="235"/>
      <c r="AZ9" s="236"/>
      <c r="BA9" s="234"/>
      <c r="BB9" s="232"/>
      <c r="BC9" s="237"/>
      <c r="BD9" s="234"/>
      <c r="BE9" s="232"/>
      <c r="BF9" s="237"/>
      <c r="BG9" s="234"/>
      <c r="BH9" s="232"/>
      <c r="BI9" s="237"/>
      <c r="BJ9" s="234"/>
      <c r="BK9" s="389"/>
      <c r="BL9" s="238"/>
      <c r="BM9" s="232"/>
      <c r="BN9" s="237"/>
      <c r="BO9" s="234"/>
      <c r="BP9" s="236"/>
      <c r="BQ9" s="237"/>
      <c r="BR9" s="234"/>
      <c r="BS9" s="239"/>
      <c r="BT9" s="240"/>
      <c r="BU9" s="234"/>
      <c r="BV9" s="241"/>
      <c r="BW9" s="240"/>
      <c r="BX9" s="234"/>
      <c r="BY9" s="242"/>
      <c r="BZ9" s="240"/>
      <c r="CA9" s="234"/>
      <c r="CB9" s="235"/>
      <c r="CC9" s="240"/>
      <c r="CD9" s="234"/>
      <c r="CE9" s="235"/>
      <c r="CF9" s="237"/>
      <c r="CG9" s="234"/>
      <c r="CH9" s="316"/>
      <c r="CI9" s="240"/>
      <c r="CJ9" s="234"/>
      <c r="CK9" s="243"/>
      <c r="CL9" s="234"/>
      <c r="CM9" s="371"/>
      <c r="CN9" s="244"/>
      <c r="CO9" s="245"/>
      <c r="CP9" s="246">
        <f t="shared" si="1"/>
        <v>0</v>
      </c>
      <c r="CQ9" s="235"/>
      <c r="CR9" s="247"/>
      <c r="CS9" s="235"/>
      <c r="CT9" s="247"/>
      <c r="CU9" s="235"/>
      <c r="CV9" s="247"/>
      <c r="CW9" s="235"/>
      <c r="CX9" s="247"/>
      <c r="CY9" s="242"/>
      <c r="CZ9" s="247"/>
      <c r="DA9" s="242"/>
      <c r="DB9" s="247"/>
      <c r="DC9" s="242"/>
      <c r="DD9" s="247"/>
      <c r="DE9" s="242"/>
      <c r="DF9" s="247"/>
      <c r="DG9" s="235"/>
      <c r="DH9" s="247"/>
      <c r="DI9" s="235"/>
      <c r="DJ9" s="247"/>
      <c r="DK9" s="235"/>
      <c r="DL9" s="247"/>
      <c r="DM9" s="235"/>
      <c r="DN9" s="247"/>
      <c r="DO9" s="235"/>
      <c r="DP9" s="247"/>
      <c r="DQ9" s="234"/>
      <c r="DR9" s="292"/>
      <c r="DS9" s="332"/>
      <c r="DT9" s="292"/>
      <c r="DU9" s="332"/>
      <c r="DV9" s="581"/>
      <c r="DW9" s="332"/>
      <c r="DX9" s="248"/>
      <c r="DY9" s="234"/>
      <c r="DZ9" s="316"/>
      <c r="EA9" s="234"/>
      <c r="EB9" s="292"/>
      <c r="EC9" s="234"/>
      <c r="ED9" s="249"/>
      <c r="EE9" s="234"/>
      <c r="EF9" s="406"/>
      <c r="EG9" s="96"/>
      <c r="EH9" s="250"/>
      <c r="EI9" s="207">
        <f>SUMPRODUCT(D9:EH9,'Rajnandgaon R'!D9:EH9)</f>
        <v>0</v>
      </c>
      <c r="EJ9" s="1" t="s">
        <v>1029</v>
      </c>
      <c r="EK9" s="1"/>
      <c r="ER9" s="208" t="s">
        <v>25</v>
      </c>
      <c r="ES9" s="30" t="str">
        <f t="shared" si="0"/>
        <v>Chandrakar and Thakur Brother</v>
      </c>
      <c r="ET9" s="209">
        <f t="shared" si="2"/>
        <v>0</v>
      </c>
    </row>
    <row r="10" spans="2:150" ht="15" hidden="1" customHeight="1">
      <c r="B10" s="195">
        <f t="shared" si="3"/>
        <v>5</v>
      </c>
      <c r="C10" s="30" t="s">
        <v>191</v>
      </c>
      <c r="D10" s="232"/>
      <c r="E10" s="233"/>
      <c r="F10" s="234"/>
      <c r="G10" s="232"/>
      <c r="H10" s="233"/>
      <c r="I10" s="234"/>
      <c r="J10" s="321"/>
      <c r="K10" s="233"/>
      <c r="L10" s="234"/>
      <c r="M10" s="321"/>
      <c r="N10" s="233"/>
      <c r="O10" s="234"/>
      <c r="P10" s="412"/>
      <c r="Q10" s="233"/>
      <c r="R10" s="234"/>
      <c r="S10" s="235"/>
      <c r="T10" s="233"/>
      <c r="U10" s="234"/>
      <c r="V10" s="421"/>
      <c r="W10" s="233"/>
      <c r="X10" s="234"/>
      <c r="Y10" s="232"/>
      <c r="Z10" s="234"/>
      <c r="AA10" s="378"/>
      <c r="AB10" s="235"/>
      <c r="AC10" s="236"/>
      <c r="AD10" s="234"/>
      <c r="AE10" s="356"/>
      <c r="AF10" s="236"/>
      <c r="AG10" s="234"/>
      <c r="AH10" s="232"/>
      <c r="AI10" s="237"/>
      <c r="AJ10" s="234"/>
      <c r="AK10" s="232"/>
      <c r="AL10" s="237"/>
      <c r="AM10" s="234"/>
      <c r="AN10" s="232"/>
      <c r="AO10" s="237"/>
      <c r="AP10" s="234"/>
      <c r="AQ10" s="232"/>
      <c r="AR10" s="237"/>
      <c r="AS10" s="234"/>
      <c r="AT10" s="389"/>
      <c r="AU10" s="238"/>
      <c r="AV10" s="235"/>
      <c r="AW10" s="236"/>
      <c r="AX10" s="234"/>
      <c r="AY10" s="235"/>
      <c r="AZ10" s="236"/>
      <c r="BA10" s="234"/>
      <c r="BB10" s="232"/>
      <c r="BC10" s="237"/>
      <c r="BD10" s="234"/>
      <c r="BE10" s="232"/>
      <c r="BF10" s="237"/>
      <c r="BG10" s="234"/>
      <c r="BH10" s="232"/>
      <c r="BI10" s="237"/>
      <c r="BJ10" s="234"/>
      <c r="BK10" s="389"/>
      <c r="BL10" s="238"/>
      <c r="BM10" s="232"/>
      <c r="BN10" s="237"/>
      <c r="BO10" s="234"/>
      <c r="BP10" s="236"/>
      <c r="BQ10" s="237"/>
      <c r="BR10" s="234"/>
      <c r="BS10" s="239"/>
      <c r="BT10" s="240"/>
      <c r="BU10" s="234"/>
      <c r="BV10" s="241"/>
      <c r="BW10" s="240"/>
      <c r="BX10" s="234"/>
      <c r="BY10" s="242"/>
      <c r="BZ10" s="240"/>
      <c r="CA10" s="234"/>
      <c r="CB10" s="235"/>
      <c r="CC10" s="240"/>
      <c r="CD10" s="234"/>
      <c r="CE10" s="235"/>
      <c r="CF10" s="237"/>
      <c r="CG10" s="234"/>
      <c r="CH10" s="316"/>
      <c r="CI10" s="240"/>
      <c r="CJ10" s="234"/>
      <c r="CK10" s="243"/>
      <c r="CL10" s="234"/>
      <c r="CM10" s="371"/>
      <c r="CN10" s="244"/>
      <c r="CO10" s="245"/>
      <c r="CP10" s="246">
        <f t="shared" si="1"/>
        <v>0</v>
      </c>
      <c r="CQ10" s="235"/>
      <c r="CR10" s="247"/>
      <c r="CS10" s="235"/>
      <c r="CT10" s="247"/>
      <c r="CU10" s="235"/>
      <c r="CV10" s="247"/>
      <c r="CW10" s="235"/>
      <c r="CX10" s="247"/>
      <c r="CY10" s="242"/>
      <c r="CZ10" s="247"/>
      <c r="DA10" s="242"/>
      <c r="DB10" s="247"/>
      <c r="DC10" s="242"/>
      <c r="DD10" s="247"/>
      <c r="DE10" s="242"/>
      <c r="DF10" s="247"/>
      <c r="DG10" s="235"/>
      <c r="DH10" s="247"/>
      <c r="DI10" s="235"/>
      <c r="DJ10" s="247"/>
      <c r="DK10" s="235"/>
      <c r="DL10" s="247"/>
      <c r="DM10" s="235"/>
      <c r="DN10" s="247"/>
      <c r="DO10" s="235"/>
      <c r="DP10" s="247"/>
      <c r="DQ10" s="234"/>
      <c r="DR10" s="292"/>
      <c r="DS10" s="332"/>
      <c r="DT10" s="292"/>
      <c r="DU10" s="332"/>
      <c r="DV10" s="581"/>
      <c r="DW10" s="332"/>
      <c r="DX10" s="248"/>
      <c r="DY10" s="234"/>
      <c r="DZ10" s="316"/>
      <c r="EA10" s="234"/>
      <c r="EB10" s="292"/>
      <c r="EC10" s="234"/>
      <c r="ED10" s="249"/>
      <c r="EE10" s="234"/>
      <c r="EF10" s="406"/>
      <c r="EG10" s="96"/>
      <c r="EH10" s="250"/>
      <c r="EI10" s="207">
        <f>SUMPRODUCT(D10:EH10,'Rajnandgaon R'!D10:EH10)</f>
        <v>0</v>
      </c>
      <c r="EJ10" s="1"/>
      <c r="EK10" s="1"/>
      <c r="ER10" s="208" t="s">
        <v>26</v>
      </c>
      <c r="ES10" s="30" t="str">
        <f t="shared" si="0"/>
        <v>Ashish Dairy &amp; Daily Needs</v>
      </c>
      <c r="ET10" s="209">
        <f t="shared" si="2"/>
        <v>0</v>
      </c>
    </row>
    <row r="11" spans="2:150" ht="15" hidden="1" customHeight="1">
      <c r="B11" s="195">
        <f t="shared" si="3"/>
        <v>6</v>
      </c>
      <c r="C11" s="30" t="s">
        <v>216</v>
      </c>
      <c r="D11" s="232"/>
      <c r="E11" s="233"/>
      <c r="F11" s="234"/>
      <c r="G11" s="232"/>
      <c r="H11" s="233"/>
      <c r="I11" s="234"/>
      <c r="J11" s="321"/>
      <c r="K11" s="233"/>
      <c r="L11" s="234"/>
      <c r="M11" s="321"/>
      <c r="N11" s="233"/>
      <c r="O11" s="234"/>
      <c r="P11" s="412"/>
      <c r="Q11" s="233"/>
      <c r="R11" s="234"/>
      <c r="S11" s="235"/>
      <c r="T11" s="233"/>
      <c r="U11" s="234"/>
      <c r="V11" s="421"/>
      <c r="W11" s="233"/>
      <c r="X11" s="234"/>
      <c r="Y11" s="232"/>
      <c r="Z11" s="234"/>
      <c r="AA11" s="378"/>
      <c r="AB11" s="235"/>
      <c r="AC11" s="236"/>
      <c r="AD11" s="234"/>
      <c r="AE11" s="356"/>
      <c r="AF11" s="236"/>
      <c r="AG11" s="234"/>
      <c r="AH11" s="232"/>
      <c r="AI11" s="237"/>
      <c r="AJ11" s="234"/>
      <c r="AK11" s="232"/>
      <c r="AL11" s="237"/>
      <c r="AM11" s="234"/>
      <c r="AN11" s="232"/>
      <c r="AO11" s="237"/>
      <c r="AP11" s="234"/>
      <c r="AQ11" s="232"/>
      <c r="AR11" s="237"/>
      <c r="AS11" s="234"/>
      <c r="AT11" s="389"/>
      <c r="AU11" s="238"/>
      <c r="AV11" s="235"/>
      <c r="AW11" s="236"/>
      <c r="AX11" s="234"/>
      <c r="AY11" s="235"/>
      <c r="AZ11" s="236"/>
      <c r="BA11" s="234"/>
      <c r="BB11" s="232"/>
      <c r="BC11" s="237"/>
      <c r="BD11" s="234"/>
      <c r="BE11" s="232"/>
      <c r="BF11" s="237"/>
      <c r="BG11" s="234"/>
      <c r="BH11" s="232"/>
      <c r="BI11" s="237"/>
      <c r="BJ11" s="234"/>
      <c r="BK11" s="389"/>
      <c r="BL11" s="238"/>
      <c r="BM11" s="232"/>
      <c r="BN11" s="237"/>
      <c r="BO11" s="234"/>
      <c r="BP11" s="236"/>
      <c r="BQ11" s="237"/>
      <c r="BR11" s="234"/>
      <c r="BS11" s="239"/>
      <c r="BT11" s="240"/>
      <c r="BU11" s="234"/>
      <c r="BV11" s="241"/>
      <c r="BW11" s="240"/>
      <c r="BX11" s="234"/>
      <c r="BY11" s="242"/>
      <c r="BZ11" s="240"/>
      <c r="CA11" s="234"/>
      <c r="CB11" s="235"/>
      <c r="CC11" s="240"/>
      <c r="CD11" s="234"/>
      <c r="CE11" s="235"/>
      <c r="CF11" s="237"/>
      <c r="CG11" s="234"/>
      <c r="CH11" s="316"/>
      <c r="CI11" s="240"/>
      <c r="CJ11" s="234"/>
      <c r="CK11" s="243"/>
      <c r="CL11" s="234"/>
      <c r="CM11" s="371"/>
      <c r="CN11" s="244"/>
      <c r="CO11" s="245"/>
      <c r="CP11" s="246">
        <f t="shared" si="1"/>
        <v>0</v>
      </c>
      <c r="CQ11" s="235"/>
      <c r="CR11" s="247"/>
      <c r="CS11" s="235"/>
      <c r="CT11" s="247"/>
      <c r="CU11" s="235"/>
      <c r="CV11" s="247"/>
      <c r="CW11" s="235"/>
      <c r="CX11" s="247"/>
      <c r="CY11" s="242"/>
      <c r="CZ11" s="247"/>
      <c r="DA11" s="242"/>
      <c r="DB11" s="247"/>
      <c r="DC11" s="242"/>
      <c r="DD11" s="247"/>
      <c r="DE11" s="242"/>
      <c r="DF11" s="247"/>
      <c r="DG11" s="235"/>
      <c r="DH11" s="247"/>
      <c r="DI11" s="235"/>
      <c r="DJ11" s="247"/>
      <c r="DK11" s="235"/>
      <c r="DL11" s="247"/>
      <c r="DM11" s="235"/>
      <c r="DN11" s="247"/>
      <c r="DO11" s="235"/>
      <c r="DP11" s="247"/>
      <c r="DQ11" s="234"/>
      <c r="DR11" s="292"/>
      <c r="DS11" s="332"/>
      <c r="DT11" s="292"/>
      <c r="DU11" s="332"/>
      <c r="DV11" s="581"/>
      <c r="DW11" s="332"/>
      <c r="DX11" s="248"/>
      <c r="DY11" s="234"/>
      <c r="DZ11" s="316"/>
      <c r="EA11" s="234"/>
      <c r="EB11" s="292"/>
      <c r="EC11" s="234"/>
      <c r="ED11" s="249"/>
      <c r="EE11" s="234"/>
      <c r="EF11" s="406"/>
      <c r="EG11" s="96"/>
      <c r="EH11" s="250"/>
      <c r="EI11" s="207">
        <f>SUMPRODUCT(D11:EH11,'Rajnandgaon R'!D11:EH11)</f>
        <v>0</v>
      </c>
      <c r="EJ11" s="1"/>
      <c r="EK11" s="1"/>
      <c r="ER11" s="208" t="s">
        <v>27</v>
      </c>
      <c r="ES11" s="30" t="str">
        <f t="shared" si="0"/>
        <v>Shree Ram Traders</v>
      </c>
      <c r="ET11" s="209">
        <f t="shared" si="2"/>
        <v>0</v>
      </c>
    </row>
    <row r="12" spans="2:150" ht="15" hidden="1" customHeight="1">
      <c r="B12" s="195">
        <f t="shared" si="3"/>
        <v>7</v>
      </c>
      <c r="C12" s="30" t="s">
        <v>332</v>
      </c>
      <c r="D12" s="232"/>
      <c r="E12" s="233"/>
      <c r="F12" s="234"/>
      <c r="G12" s="232"/>
      <c r="H12" s="233"/>
      <c r="I12" s="234"/>
      <c r="J12" s="321"/>
      <c r="K12" s="233"/>
      <c r="L12" s="234"/>
      <c r="M12" s="321"/>
      <c r="N12" s="233"/>
      <c r="O12" s="234"/>
      <c r="P12" s="412"/>
      <c r="Q12" s="233"/>
      <c r="R12" s="234"/>
      <c r="S12" s="235"/>
      <c r="T12" s="233"/>
      <c r="U12" s="234"/>
      <c r="V12" s="421"/>
      <c r="W12" s="233"/>
      <c r="X12" s="234"/>
      <c r="Y12" s="232"/>
      <c r="Z12" s="234"/>
      <c r="AA12" s="378"/>
      <c r="AB12" s="235"/>
      <c r="AC12" s="236"/>
      <c r="AD12" s="234"/>
      <c r="AE12" s="356"/>
      <c r="AF12" s="236"/>
      <c r="AG12" s="234"/>
      <c r="AH12" s="232"/>
      <c r="AI12" s="237"/>
      <c r="AJ12" s="234"/>
      <c r="AK12" s="232"/>
      <c r="AL12" s="237"/>
      <c r="AM12" s="234"/>
      <c r="AN12" s="232"/>
      <c r="AO12" s="237"/>
      <c r="AP12" s="234"/>
      <c r="AQ12" s="232"/>
      <c r="AR12" s="237"/>
      <c r="AS12" s="234"/>
      <c r="AT12" s="389"/>
      <c r="AU12" s="238"/>
      <c r="AV12" s="235"/>
      <c r="AW12" s="236"/>
      <c r="AX12" s="234"/>
      <c r="AY12" s="235"/>
      <c r="AZ12" s="236"/>
      <c r="BA12" s="234"/>
      <c r="BB12" s="232"/>
      <c r="BC12" s="237"/>
      <c r="BD12" s="234"/>
      <c r="BE12" s="232"/>
      <c r="BF12" s="237"/>
      <c r="BG12" s="234"/>
      <c r="BH12" s="232"/>
      <c r="BI12" s="237"/>
      <c r="BJ12" s="234"/>
      <c r="BK12" s="389"/>
      <c r="BL12" s="238"/>
      <c r="BM12" s="232"/>
      <c r="BN12" s="237"/>
      <c r="BO12" s="234"/>
      <c r="BP12" s="236"/>
      <c r="BQ12" s="237"/>
      <c r="BR12" s="234"/>
      <c r="BS12" s="239"/>
      <c r="BT12" s="240"/>
      <c r="BU12" s="234"/>
      <c r="BV12" s="241"/>
      <c r="BW12" s="240"/>
      <c r="BX12" s="234"/>
      <c r="BY12" s="242"/>
      <c r="BZ12" s="240"/>
      <c r="CA12" s="234"/>
      <c r="CB12" s="235"/>
      <c r="CC12" s="240"/>
      <c r="CD12" s="234"/>
      <c r="CE12" s="235"/>
      <c r="CF12" s="237"/>
      <c r="CG12" s="234"/>
      <c r="CH12" s="316"/>
      <c r="CI12" s="240"/>
      <c r="CJ12" s="234"/>
      <c r="CK12" s="243"/>
      <c r="CL12" s="234"/>
      <c r="CM12" s="371"/>
      <c r="CN12" s="244"/>
      <c r="CO12" s="245"/>
      <c r="CP12" s="246">
        <f t="shared" si="1"/>
        <v>0</v>
      </c>
      <c r="CQ12" s="235"/>
      <c r="CR12" s="247"/>
      <c r="CS12" s="235"/>
      <c r="CT12" s="247"/>
      <c r="CU12" s="235"/>
      <c r="CV12" s="247"/>
      <c r="CW12" s="235"/>
      <c r="CX12" s="247"/>
      <c r="CY12" s="242"/>
      <c r="CZ12" s="247"/>
      <c r="DA12" s="242"/>
      <c r="DB12" s="247"/>
      <c r="DC12" s="242"/>
      <c r="DD12" s="247"/>
      <c r="DE12" s="242"/>
      <c r="DF12" s="247"/>
      <c r="DG12" s="235"/>
      <c r="DH12" s="247"/>
      <c r="DI12" s="235"/>
      <c r="DJ12" s="247"/>
      <c r="DK12" s="235"/>
      <c r="DL12" s="247"/>
      <c r="DM12" s="235"/>
      <c r="DN12" s="247"/>
      <c r="DO12" s="235"/>
      <c r="DP12" s="247"/>
      <c r="DQ12" s="234"/>
      <c r="DR12" s="292"/>
      <c r="DS12" s="332"/>
      <c r="DT12" s="292"/>
      <c r="DU12" s="332"/>
      <c r="DV12" s="581"/>
      <c r="DW12" s="332"/>
      <c r="DX12" s="248"/>
      <c r="DY12" s="234"/>
      <c r="DZ12" s="316"/>
      <c r="EA12" s="234"/>
      <c r="EB12" s="292"/>
      <c r="EC12" s="234"/>
      <c r="ED12" s="249"/>
      <c r="EE12" s="234"/>
      <c r="EF12" s="406"/>
      <c r="EG12" s="96"/>
      <c r="EH12" s="250"/>
      <c r="EI12" s="207">
        <f>SUMPRODUCT(D12:EH12,'Rajnandgaon R'!D12:EH12)</f>
        <v>0</v>
      </c>
      <c r="EJ12" s="1"/>
      <c r="EK12" s="1"/>
      <c r="ER12" s="208" t="s">
        <v>28</v>
      </c>
      <c r="ES12" s="30" t="str">
        <f t="shared" si="0"/>
        <v>Khatri Dairy</v>
      </c>
      <c r="ET12" s="209">
        <f t="shared" si="2"/>
        <v>0</v>
      </c>
    </row>
    <row r="13" spans="2:150" ht="15" hidden="1" customHeight="1">
      <c r="B13" s="195">
        <f t="shared" si="3"/>
        <v>8</v>
      </c>
      <c r="C13" s="30"/>
      <c r="D13" s="232"/>
      <c r="E13" s="233"/>
      <c r="F13" s="234"/>
      <c r="G13" s="232"/>
      <c r="H13" s="233"/>
      <c r="I13" s="234"/>
      <c r="J13" s="321"/>
      <c r="K13" s="233"/>
      <c r="L13" s="234"/>
      <c r="M13" s="321"/>
      <c r="N13" s="233"/>
      <c r="O13" s="234"/>
      <c r="P13" s="412"/>
      <c r="Q13" s="233"/>
      <c r="R13" s="234"/>
      <c r="S13" s="235"/>
      <c r="T13" s="233"/>
      <c r="U13" s="234"/>
      <c r="V13" s="421"/>
      <c r="W13" s="233"/>
      <c r="X13" s="234"/>
      <c r="Y13" s="232"/>
      <c r="Z13" s="234"/>
      <c r="AA13" s="378"/>
      <c r="AB13" s="235"/>
      <c r="AC13" s="236"/>
      <c r="AD13" s="234"/>
      <c r="AE13" s="356"/>
      <c r="AF13" s="236"/>
      <c r="AG13" s="234"/>
      <c r="AH13" s="232"/>
      <c r="AI13" s="237"/>
      <c r="AJ13" s="234"/>
      <c r="AK13" s="232"/>
      <c r="AL13" s="237"/>
      <c r="AM13" s="234"/>
      <c r="AN13" s="232"/>
      <c r="AO13" s="237"/>
      <c r="AP13" s="234"/>
      <c r="AQ13" s="232"/>
      <c r="AR13" s="237"/>
      <c r="AS13" s="234"/>
      <c r="AT13" s="389"/>
      <c r="AU13" s="238"/>
      <c r="AV13" s="235"/>
      <c r="AW13" s="236"/>
      <c r="AX13" s="234"/>
      <c r="AY13" s="235"/>
      <c r="AZ13" s="236"/>
      <c r="BA13" s="234"/>
      <c r="BB13" s="232"/>
      <c r="BC13" s="237"/>
      <c r="BD13" s="234"/>
      <c r="BE13" s="232"/>
      <c r="BF13" s="237"/>
      <c r="BG13" s="234"/>
      <c r="BH13" s="232"/>
      <c r="BI13" s="237"/>
      <c r="BJ13" s="234"/>
      <c r="BK13" s="389"/>
      <c r="BL13" s="238"/>
      <c r="BM13" s="232"/>
      <c r="BN13" s="237"/>
      <c r="BO13" s="234"/>
      <c r="BP13" s="236"/>
      <c r="BQ13" s="237"/>
      <c r="BR13" s="234"/>
      <c r="BS13" s="239"/>
      <c r="BT13" s="240"/>
      <c r="BU13" s="234"/>
      <c r="BV13" s="241"/>
      <c r="BW13" s="240"/>
      <c r="BX13" s="234"/>
      <c r="BY13" s="242"/>
      <c r="BZ13" s="240"/>
      <c r="CA13" s="234"/>
      <c r="CB13" s="235"/>
      <c r="CC13" s="240"/>
      <c r="CD13" s="234"/>
      <c r="CE13" s="235"/>
      <c r="CF13" s="237"/>
      <c r="CG13" s="234"/>
      <c r="CH13" s="316"/>
      <c r="CI13" s="240"/>
      <c r="CJ13" s="234"/>
      <c r="CK13" s="243"/>
      <c r="CL13" s="234"/>
      <c r="CM13" s="371"/>
      <c r="CN13" s="244"/>
      <c r="CO13" s="245"/>
      <c r="CP13" s="246">
        <f t="shared" si="1"/>
        <v>0</v>
      </c>
      <c r="CQ13" s="235"/>
      <c r="CR13" s="247"/>
      <c r="CS13" s="235"/>
      <c r="CT13" s="247"/>
      <c r="CU13" s="235"/>
      <c r="CV13" s="247"/>
      <c r="CW13" s="235"/>
      <c r="CX13" s="247"/>
      <c r="CY13" s="242"/>
      <c r="CZ13" s="247"/>
      <c r="DA13" s="242"/>
      <c r="DB13" s="247"/>
      <c r="DC13" s="242"/>
      <c r="DD13" s="247"/>
      <c r="DE13" s="242"/>
      <c r="DF13" s="247"/>
      <c r="DG13" s="235"/>
      <c r="DH13" s="247"/>
      <c r="DI13" s="235"/>
      <c r="DJ13" s="247"/>
      <c r="DK13" s="235"/>
      <c r="DL13" s="247"/>
      <c r="DM13" s="235"/>
      <c r="DN13" s="247"/>
      <c r="DO13" s="235"/>
      <c r="DP13" s="247"/>
      <c r="DQ13" s="234"/>
      <c r="DR13" s="292"/>
      <c r="DS13" s="332"/>
      <c r="DT13" s="292"/>
      <c r="DU13" s="332"/>
      <c r="DV13" s="581"/>
      <c r="DW13" s="332"/>
      <c r="DX13" s="248"/>
      <c r="DY13" s="234"/>
      <c r="DZ13" s="316"/>
      <c r="EA13" s="234"/>
      <c r="EB13" s="292"/>
      <c r="EC13" s="234"/>
      <c r="ED13" s="249"/>
      <c r="EE13" s="234"/>
      <c r="EF13" s="406"/>
      <c r="EG13" s="96"/>
      <c r="EH13" s="250"/>
      <c r="EI13" s="207">
        <f>SUMPRODUCT(D13:EH13,'Rajnandgaon R'!D13:EH13)</f>
        <v>0</v>
      </c>
      <c r="EJ13" s="1"/>
      <c r="EK13" s="1"/>
      <c r="ER13" s="208" t="s">
        <v>29</v>
      </c>
      <c r="ES13" s="30">
        <f t="shared" si="0"/>
        <v>0</v>
      </c>
      <c r="ET13" s="209">
        <f t="shared" si="2"/>
        <v>0</v>
      </c>
    </row>
    <row r="14" spans="2:150" ht="15" hidden="1" customHeight="1">
      <c r="B14" s="195">
        <f t="shared" si="3"/>
        <v>9</v>
      </c>
      <c r="C14" s="30"/>
      <c r="D14" s="232"/>
      <c r="E14" s="233"/>
      <c r="F14" s="234"/>
      <c r="G14" s="232"/>
      <c r="H14" s="233"/>
      <c r="I14" s="234"/>
      <c r="J14" s="321"/>
      <c r="K14" s="233"/>
      <c r="L14" s="234"/>
      <c r="M14" s="321"/>
      <c r="N14" s="233"/>
      <c r="O14" s="234"/>
      <c r="P14" s="412"/>
      <c r="Q14" s="233"/>
      <c r="R14" s="234"/>
      <c r="S14" s="235"/>
      <c r="T14" s="233"/>
      <c r="U14" s="234"/>
      <c r="V14" s="421"/>
      <c r="W14" s="233"/>
      <c r="X14" s="234"/>
      <c r="Y14" s="232"/>
      <c r="Z14" s="234"/>
      <c r="AA14" s="378"/>
      <c r="AB14" s="235"/>
      <c r="AC14" s="236"/>
      <c r="AD14" s="234"/>
      <c r="AE14" s="356"/>
      <c r="AF14" s="236"/>
      <c r="AG14" s="234"/>
      <c r="AH14" s="232"/>
      <c r="AI14" s="237"/>
      <c r="AJ14" s="234"/>
      <c r="AK14" s="232"/>
      <c r="AL14" s="237"/>
      <c r="AM14" s="234"/>
      <c r="AN14" s="232"/>
      <c r="AO14" s="237"/>
      <c r="AP14" s="234"/>
      <c r="AQ14" s="232"/>
      <c r="AR14" s="237"/>
      <c r="AS14" s="234"/>
      <c r="AT14" s="389"/>
      <c r="AU14" s="238"/>
      <c r="AV14" s="235"/>
      <c r="AW14" s="236"/>
      <c r="AX14" s="234"/>
      <c r="AY14" s="235"/>
      <c r="AZ14" s="236"/>
      <c r="BA14" s="234"/>
      <c r="BB14" s="232"/>
      <c r="BC14" s="237"/>
      <c r="BD14" s="234"/>
      <c r="BE14" s="232"/>
      <c r="BF14" s="237"/>
      <c r="BG14" s="234"/>
      <c r="BH14" s="232"/>
      <c r="BI14" s="237"/>
      <c r="BJ14" s="234"/>
      <c r="BK14" s="389"/>
      <c r="BL14" s="238"/>
      <c r="BM14" s="232"/>
      <c r="BN14" s="237"/>
      <c r="BO14" s="234"/>
      <c r="BP14" s="236"/>
      <c r="BQ14" s="237"/>
      <c r="BR14" s="234"/>
      <c r="BS14" s="239"/>
      <c r="BT14" s="240"/>
      <c r="BU14" s="234"/>
      <c r="BV14" s="241"/>
      <c r="BW14" s="240"/>
      <c r="BX14" s="234"/>
      <c r="BY14" s="242"/>
      <c r="BZ14" s="240"/>
      <c r="CA14" s="234"/>
      <c r="CB14" s="235"/>
      <c r="CC14" s="240"/>
      <c r="CD14" s="234"/>
      <c r="CE14" s="235"/>
      <c r="CF14" s="237"/>
      <c r="CG14" s="234"/>
      <c r="CH14" s="316"/>
      <c r="CI14" s="240"/>
      <c r="CJ14" s="234"/>
      <c r="CK14" s="243"/>
      <c r="CL14" s="234"/>
      <c r="CM14" s="371"/>
      <c r="CN14" s="244"/>
      <c r="CO14" s="245"/>
      <c r="CP14" s="246">
        <f t="shared" si="1"/>
        <v>0</v>
      </c>
      <c r="CQ14" s="235"/>
      <c r="CR14" s="247"/>
      <c r="CS14" s="235"/>
      <c r="CT14" s="247"/>
      <c r="CU14" s="235"/>
      <c r="CV14" s="247"/>
      <c r="CW14" s="235"/>
      <c r="CX14" s="247"/>
      <c r="CY14" s="242"/>
      <c r="CZ14" s="247"/>
      <c r="DA14" s="242"/>
      <c r="DB14" s="247"/>
      <c r="DC14" s="242"/>
      <c r="DD14" s="247"/>
      <c r="DE14" s="242"/>
      <c r="DF14" s="247"/>
      <c r="DG14" s="235"/>
      <c r="DH14" s="247"/>
      <c r="DI14" s="235"/>
      <c r="DJ14" s="247"/>
      <c r="DK14" s="235"/>
      <c r="DL14" s="247"/>
      <c r="DM14" s="235"/>
      <c r="DN14" s="247"/>
      <c r="DO14" s="235"/>
      <c r="DP14" s="247"/>
      <c r="DQ14" s="234"/>
      <c r="DR14" s="292"/>
      <c r="DS14" s="332"/>
      <c r="DT14" s="292"/>
      <c r="DU14" s="332"/>
      <c r="DV14" s="581"/>
      <c r="DW14" s="332"/>
      <c r="DX14" s="248"/>
      <c r="DY14" s="234"/>
      <c r="DZ14" s="316"/>
      <c r="EA14" s="234"/>
      <c r="EB14" s="292"/>
      <c r="EC14" s="234"/>
      <c r="ED14" s="249"/>
      <c r="EE14" s="234"/>
      <c r="EF14" s="406"/>
      <c r="EG14" s="96"/>
      <c r="EH14" s="250"/>
      <c r="EI14" s="207">
        <f>SUMPRODUCT(D14:EH14,'Rajnandgaon R'!D14:EH14)</f>
        <v>0</v>
      </c>
      <c r="EJ14" s="1"/>
      <c r="EK14" s="1"/>
      <c r="ER14" s="208" t="s">
        <v>30</v>
      </c>
      <c r="ES14" s="30">
        <f t="shared" si="0"/>
        <v>0</v>
      </c>
      <c r="ET14" s="209">
        <f t="shared" si="2"/>
        <v>0</v>
      </c>
    </row>
    <row r="15" spans="2:150" ht="15" hidden="1" customHeight="1">
      <c r="B15" s="195">
        <f t="shared" si="3"/>
        <v>10</v>
      </c>
      <c r="C15" s="30"/>
      <c r="D15" s="232"/>
      <c r="E15" s="233"/>
      <c r="F15" s="234"/>
      <c r="G15" s="232"/>
      <c r="H15" s="233"/>
      <c r="I15" s="234"/>
      <c r="J15" s="321"/>
      <c r="K15" s="233"/>
      <c r="L15" s="234"/>
      <c r="M15" s="321"/>
      <c r="N15" s="233"/>
      <c r="O15" s="234"/>
      <c r="P15" s="412"/>
      <c r="Q15" s="233"/>
      <c r="R15" s="234"/>
      <c r="S15" s="235"/>
      <c r="T15" s="233"/>
      <c r="U15" s="234"/>
      <c r="V15" s="421"/>
      <c r="W15" s="233"/>
      <c r="X15" s="234"/>
      <c r="Y15" s="232"/>
      <c r="Z15" s="234"/>
      <c r="AA15" s="378"/>
      <c r="AB15" s="235"/>
      <c r="AC15" s="236"/>
      <c r="AD15" s="234"/>
      <c r="AE15" s="356"/>
      <c r="AF15" s="236"/>
      <c r="AG15" s="234"/>
      <c r="AH15" s="232"/>
      <c r="AI15" s="237"/>
      <c r="AJ15" s="234"/>
      <c r="AK15" s="232"/>
      <c r="AL15" s="237"/>
      <c r="AM15" s="234"/>
      <c r="AN15" s="232"/>
      <c r="AO15" s="237"/>
      <c r="AP15" s="234"/>
      <c r="AQ15" s="232"/>
      <c r="AR15" s="237"/>
      <c r="AS15" s="234"/>
      <c r="AT15" s="389"/>
      <c r="AU15" s="238"/>
      <c r="AV15" s="235"/>
      <c r="AW15" s="236"/>
      <c r="AX15" s="234"/>
      <c r="AY15" s="235"/>
      <c r="AZ15" s="236"/>
      <c r="BA15" s="234"/>
      <c r="BB15" s="232"/>
      <c r="BC15" s="237"/>
      <c r="BD15" s="234"/>
      <c r="BE15" s="232"/>
      <c r="BF15" s="237"/>
      <c r="BG15" s="234"/>
      <c r="BH15" s="232"/>
      <c r="BI15" s="237"/>
      <c r="BJ15" s="234"/>
      <c r="BK15" s="389"/>
      <c r="BL15" s="238"/>
      <c r="BM15" s="232"/>
      <c r="BN15" s="237"/>
      <c r="BO15" s="234"/>
      <c r="BP15" s="236"/>
      <c r="BQ15" s="237"/>
      <c r="BR15" s="234"/>
      <c r="BS15" s="239"/>
      <c r="BT15" s="240"/>
      <c r="BU15" s="234"/>
      <c r="BV15" s="241"/>
      <c r="BW15" s="240"/>
      <c r="BX15" s="234"/>
      <c r="BY15" s="242"/>
      <c r="BZ15" s="240"/>
      <c r="CA15" s="234"/>
      <c r="CB15" s="235"/>
      <c r="CC15" s="240"/>
      <c r="CD15" s="234"/>
      <c r="CE15" s="235"/>
      <c r="CF15" s="237"/>
      <c r="CG15" s="234"/>
      <c r="CH15" s="316"/>
      <c r="CI15" s="240"/>
      <c r="CJ15" s="234"/>
      <c r="CK15" s="243"/>
      <c r="CL15" s="234"/>
      <c r="CM15" s="371"/>
      <c r="CN15" s="244"/>
      <c r="CO15" s="245"/>
      <c r="CP15" s="246">
        <f t="shared" si="1"/>
        <v>0</v>
      </c>
      <c r="CQ15" s="235"/>
      <c r="CR15" s="247"/>
      <c r="CS15" s="235"/>
      <c r="CT15" s="247"/>
      <c r="CU15" s="235"/>
      <c r="CV15" s="247"/>
      <c r="CW15" s="235"/>
      <c r="CX15" s="247"/>
      <c r="CY15" s="242"/>
      <c r="CZ15" s="247"/>
      <c r="DA15" s="242"/>
      <c r="DB15" s="247"/>
      <c r="DC15" s="242"/>
      <c r="DD15" s="247"/>
      <c r="DE15" s="242"/>
      <c r="DF15" s="247"/>
      <c r="DG15" s="235"/>
      <c r="DH15" s="247"/>
      <c r="DI15" s="235"/>
      <c r="DJ15" s="247"/>
      <c r="DK15" s="235"/>
      <c r="DL15" s="247"/>
      <c r="DM15" s="235"/>
      <c r="DN15" s="247"/>
      <c r="DO15" s="235"/>
      <c r="DP15" s="247"/>
      <c r="DQ15" s="234"/>
      <c r="DR15" s="292"/>
      <c r="DS15" s="332"/>
      <c r="DT15" s="292"/>
      <c r="DU15" s="332"/>
      <c r="DV15" s="581"/>
      <c r="DW15" s="332"/>
      <c r="DX15" s="248"/>
      <c r="DY15" s="234"/>
      <c r="DZ15" s="316"/>
      <c r="EA15" s="234"/>
      <c r="EB15" s="292"/>
      <c r="EC15" s="234"/>
      <c r="ED15" s="249"/>
      <c r="EE15" s="234"/>
      <c r="EF15" s="406"/>
      <c r="EG15" s="96"/>
      <c r="EH15" s="250"/>
      <c r="EI15" s="207">
        <f>SUMPRODUCT(D15:EH15,'Rajnandgaon R'!D15:EH15)</f>
        <v>0</v>
      </c>
      <c r="EJ15" s="1"/>
      <c r="EK15" s="1"/>
      <c r="ER15" s="208" t="s">
        <v>31</v>
      </c>
      <c r="ES15" s="30">
        <f t="shared" si="0"/>
        <v>0</v>
      </c>
      <c r="ET15" s="209">
        <f t="shared" si="2"/>
        <v>0</v>
      </c>
    </row>
    <row r="16" spans="2:150" ht="15" hidden="1" customHeight="1">
      <c r="B16" s="195">
        <f t="shared" si="3"/>
        <v>11</v>
      </c>
      <c r="C16" s="30"/>
      <c r="D16" s="232"/>
      <c r="E16" s="233"/>
      <c r="F16" s="234"/>
      <c r="G16" s="232"/>
      <c r="H16" s="233"/>
      <c r="I16" s="234"/>
      <c r="J16" s="321"/>
      <c r="K16" s="233"/>
      <c r="L16" s="234"/>
      <c r="M16" s="321"/>
      <c r="N16" s="233"/>
      <c r="O16" s="234"/>
      <c r="P16" s="412"/>
      <c r="Q16" s="233"/>
      <c r="R16" s="234"/>
      <c r="S16" s="235"/>
      <c r="T16" s="233"/>
      <c r="U16" s="234"/>
      <c r="V16" s="421"/>
      <c r="W16" s="233"/>
      <c r="X16" s="234"/>
      <c r="Y16" s="232"/>
      <c r="Z16" s="234"/>
      <c r="AA16" s="378"/>
      <c r="AB16" s="235"/>
      <c r="AC16" s="236"/>
      <c r="AD16" s="234"/>
      <c r="AE16" s="356"/>
      <c r="AF16" s="236"/>
      <c r="AG16" s="234"/>
      <c r="AH16" s="232"/>
      <c r="AI16" s="237"/>
      <c r="AJ16" s="234"/>
      <c r="AK16" s="232"/>
      <c r="AL16" s="237"/>
      <c r="AM16" s="234"/>
      <c r="AN16" s="232"/>
      <c r="AO16" s="237"/>
      <c r="AP16" s="234"/>
      <c r="AQ16" s="232"/>
      <c r="AR16" s="237"/>
      <c r="AS16" s="234"/>
      <c r="AT16" s="389"/>
      <c r="AU16" s="238"/>
      <c r="AV16" s="235"/>
      <c r="AW16" s="236"/>
      <c r="AX16" s="234"/>
      <c r="AY16" s="235"/>
      <c r="AZ16" s="236"/>
      <c r="BA16" s="234"/>
      <c r="BB16" s="232"/>
      <c r="BC16" s="237"/>
      <c r="BD16" s="234"/>
      <c r="BE16" s="232"/>
      <c r="BF16" s="237"/>
      <c r="BG16" s="234"/>
      <c r="BH16" s="232"/>
      <c r="BI16" s="237"/>
      <c r="BJ16" s="234"/>
      <c r="BK16" s="389"/>
      <c r="BL16" s="238"/>
      <c r="BM16" s="232"/>
      <c r="BN16" s="237"/>
      <c r="BO16" s="234"/>
      <c r="BP16" s="236"/>
      <c r="BQ16" s="237"/>
      <c r="BR16" s="234"/>
      <c r="BS16" s="239"/>
      <c r="BT16" s="240"/>
      <c r="BU16" s="234"/>
      <c r="BV16" s="241"/>
      <c r="BW16" s="240"/>
      <c r="BX16" s="234"/>
      <c r="BY16" s="242"/>
      <c r="BZ16" s="240"/>
      <c r="CA16" s="234"/>
      <c r="CB16" s="235"/>
      <c r="CC16" s="240"/>
      <c r="CD16" s="234"/>
      <c r="CE16" s="235"/>
      <c r="CF16" s="237"/>
      <c r="CG16" s="234"/>
      <c r="CH16" s="316"/>
      <c r="CI16" s="240"/>
      <c r="CJ16" s="234"/>
      <c r="CK16" s="243"/>
      <c r="CL16" s="234"/>
      <c r="CM16" s="371"/>
      <c r="CN16" s="244"/>
      <c r="CO16" s="245"/>
      <c r="CP16" s="246">
        <f t="shared" si="1"/>
        <v>0</v>
      </c>
      <c r="CQ16" s="235"/>
      <c r="CR16" s="247"/>
      <c r="CS16" s="235"/>
      <c r="CT16" s="247"/>
      <c r="CU16" s="235"/>
      <c r="CV16" s="247"/>
      <c r="CW16" s="235"/>
      <c r="CX16" s="247"/>
      <c r="CY16" s="242"/>
      <c r="CZ16" s="247"/>
      <c r="DA16" s="242"/>
      <c r="DB16" s="247"/>
      <c r="DC16" s="242"/>
      <c r="DD16" s="247"/>
      <c r="DE16" s="242"/>
      <c r="DF16" s="247"/>
      <c r="DG16" s="235"/>
      <c r="DH16" s="247"/>
      <c r="DI16" s="235"/>
      <c r="DJ16" s="247"/>
      <c r="DK16" s="235"/>
      <c r="DL16" s="247"/>
      <c r="DM16" s="235"/>
      <c r="DN16" s="247"/>
      <c r="DO16" s="235"/>
      <c r="DP16" s="247"/>
      <c r="DQ16" s="234"/>
      <c r="DR16" s="292"/>
      <c r="DS16" s="332"/>
      <c r="DT16" s="292"/>
      <c r="DU16" s="332"/>
      <c r="DV16" s="581"/>
      <c r="DW16" s="332"/>
      <c r="DX16" s="248"/>
      <c r="DY16" s="234"/>
      <c r="DZ16" s="316"/>
      <c r="EA16" s="234"/>
      <c r="EB16" s="292"/>
      <c r="EC16" s="234"/>
      <c r="ED16" s="249"/>
      <c r="EE16" s="234"/>
      <c r="EF16" s="406"/>
      <c r="EG16" s="96"/>
      <c r="EH16" s="250"/>
      <c r="EI16" s="207">
        <f>SUMPRODUCT(D16:EH16,'Rajnandgaon R'!D16:EH16)</f>
        <v>0</v>
      </c>
      <c r="EJ16" s="1"/>
      <c r="EK16" s="1"/>
      <c r="ER16" s="208" t="s">
        <v>32</v>
      </c>
      <c r="ES16" s="30">
        <f t="shared" si="0"/>
        <v>0</v>
      </c>
      <c r="ET16" s="209">
        <f t="shared" si="2"/>
        <v>0</v>
      </c>
    </row>
    <row r="17" spans="2:150" ht="15" hidden="1" customHeight="1">
      <c r="B17" s="195">
        <f t="shared" si="3"/>
        <v>12</v>
      </c>
      <c r="C17" s="30"/>
      <c r="D17" s="232"/>
      <c r="E17" s="233"/>
      <c r="F17" s="234"/>
      <c r="G17" s="232"/>
      <c r="H17" s="233"/>
      <c r="I17" s="234"/>
      <c r="J17" s="321"/>
      <c r="K17" s="233"/>
      <c r="L17" s="234"/>
      <c r="M17" s="321"/>
      <c r="N17" s="233"/>
      <c r="O17" s="234"/>
      <c r="P17" s="412"/>
      <c r="Q17" s="233"/>
      <c r="R17" s="234"/>
      <c r="S17" s="235"/>
      <c r="T17" s="233"/>
      <c r="U17" s="234"/>
      <c r="V17" s="421"/>
      <c r="W17" s="233"/>
      <c r="X17" s="234"/>
      <c r="Y17" s="232"/>
      <c r="Z17" s="234"/>
      <c r="AA17" s="378"/>
      <c r="AB17" s="235"/>
      <c r="AC17" s="236"/>
      <c r="AD17" s="234"/>
      <c r="AE17" s="356"/>
      <c r="AF17" s="236"/>
      <c r="AG17" s="234"/>
      <c r="AH17" s="232"/>
      <c r="AI17" s="237"/>
      <c r="AJ17" s="234"/>
      <c r="AK17" s="232"/>
      <c r="AL17" s="237"/>
      <c r="AM17" s="234"/>
      <c r="AN17" s="232"/>
      <c r="AO17" s="237"/>
      <c r="AP17" s="234"/>
      <c r="AQ17" s="232"/>
      <c r="AR17" s="237"/>
      <c r="AS17" s="234"/>
      <c r="AT17" s="389"/>
      <c r="AU17" s="238"/>
      <c r="AV17" s="235"/>
      <c r="AW17" s="236"/>
      <c r="AX17" s="234"/>
      <c r="AY17" s="235"/>
      <c r="AZ17" s="236"/>
      <c r="BA17" s="234"/>
      <c r="BB17" s="232"/>
      <c r="BC17" s="237"/>
      <c r="BD17" s="234"/>
      <c r="BE17" s="232"/>
      <c r="BF17" s="237"/>
      <c r="BG17" s="234"/>
      <c r="BH17" s="232"/>
      <c r="BI17" s="237"/>
      <c r="BJ17" s="234"/>
      <c r="BK17" s="389"/>
      <c r="BL17" s="238"/>
      <c r="BM17" s="232"/>
      <c r="BN17" s="237"/>
      <c r="BO17" s="234"/>
      <c r="BP17" s="236"/>
      <c r="BQ17" s="237"/>
      <c r="BR17" s="234"/>
      <c r="BS17" s="239"/>
      <c r="BT17" s="240"/>
      <c r="BU17" s="234"/>
      <c r="BV17" s="241"/>
      <c r="BW17" s="240"/>
      <c r="BX17" s="234"/>
      <c r="BY17" s="242"/>
      <c r="BZ17" s="240"/>
      <c r="CA17" s="234"/>
      <c r="CB17" s="235"/>
      <c r="CC17" s="240"/>
      <c r="CD17" s="234"/>
      <c r="CE17" s="235"/>
      <c r="CF17" s="237"/>
      <c r="CG17" s="234"/>
      <c r="CH17" s="316"/>
      <c r="CI17" s="240"/>
      <c r="CJ17" s="234"/>
      <c r="CK17" s="243"/>
      <c r="CL17" s="234"/>
      <c r="CM17" s="371"/>
      <c r="CN17" s="244"/>
      <c r="CO17" s="245"/>
      <c r="CP17" s="246">
        <f t="shared" si="1"/>
        <v>0</v>
      </c>
      <c r="CQ17" s="235"/>
      <c r="CR17" s="247"/>
      <c r="CS17" s="235"/>
      <c r="CT17" s="247"/>
      <c r="CU17" s="235"/>
      <c r="CV17" s="247"/>
      <c r="CW17" s="235"/>
      <c r="CX17" s="247"/>
      <c r="CY17" s="242"/>
      <c r="CZ17" s="247"/>
      <c r="DA17" s="242"/>
      <c r="DB17" s="247"/>
      <c r="DC17" s="242"/>
      <c r="DD17" s="247"/>
      <c r="DE17" s="242"/>
      <c r="DF17" s="247"/>
      <c r="DG17" s="235"/>
      <c r="DH17" s="247"/>
      <c r="DI17" s="235"/>
      <c r="DJ17" s="247"/>
      <c r="DK17" s="235"/>
      <c r="DL17" s="247"/>
      <c r="DM17" s="235"/>
      <c r="DN17" s="247"/>
      <c r="DO17" s="235"/>
      <c r="DP17" s="247"/>
      <c r="DQ17" s="234"/>
      <c r="DR17" s="292"/>
      <c r="DS17" s="332"/>
      <c r="DT17" s="292"/>
      <c r="DU17" s="332"/>
      <c r="DV17" s="581"/>
      <c r="DW17" s="332"/>
      <c r="DX17" s="248"/>
      <c r="DY17" s="234"/>
      <c r="DZ17" s="316"/>
      <c r="EA17" s="234"/>
      <c r="EB17" s="292"/>
      <c r="EC17" s="234"/>
      <c r="ED17" s="249"/>
      <c r="EE17" s="234"/>
      <c r="EF17" s="406"/>
      <c r="EG17" s="96"/>
      <c r="EH17" s="250"/>
      <c r="EI17" s="207">
        <f>SUMPRODUCT(D17:EH17,'Rajnandgaon R'!D17:EH17)</f>
        <v>0</v>
      </c>
      <c r="EJ17" s="1"/>
      <c r="EK17" s="1"/>
      <c r="ER17" s="208" t="s">
        <v>33</v>
      </c>
      <c r="ES17" s="30">
        <f t="shared" si="0"/>
        <v>0</v>
      </c>
      <c r="ET17" s="209">
        <f t="shared" si="2"/>
        <v>0</v>
      </c>
    </row>
    <row r="18" spans="2:150" ht="15" hidden="1" customHeight="1">
      <c r="B18" s="195">
        <f t="shared" si="3"/>
        <v>13</v>
      </c>
      <c r="C18" s="30"/>
      <c r="D18" s="232"/>
      <c r="E18" s="233"/>
      <c r="F18" s="234"/>
      <c r="G18" s="232"/>
      <c r="H18" s="233"/>
      <c r="I18" s="234"/>
      <c r="J18" s="321"/>
      <c r="K18" s="233"/>
      <c r="L18" s="234"/>
      <c r="M18" s="321"/>
      <c r="N18" s="233"/>
      <c r="O18" s="234"/>
      <c r="P18" s="412"/>
      <c r="Q18" s="233"/>
      <c r="R18" s="234"/>
      <c r="S18" s="235"/>
      <c r="T18" s="233"/>
      <c r="U18" s="234"/>
      <c r="V18" s="421"/>
      <c r="W18" s="233"/>
      <c r="X18" s="234"/>
      <c r="Y18" s="232"/>
      <c r="Z18" s="234"/>
      <c r="AA18" s="378"/>
      <c r="AB18" s="235"/>
      <c r="AC18" s="236"/>
      <c r="AD18" s="234"/>
      <c r="AE18" s="356"/>
      <c r="AF18" s="236"/>
      <c r="AG18" s="234"/>
      <c r="AH18" s="232"/>
      <c r="AI18" s="237"/>
      <c r="AJ18" s="234"/>
      <c r="AK18" s="232"/>
      <c r="AL18" s="237"/>
      <c r="AM18" s="234"/>
      <c r="AN18" s="232"/>
      <c r="AO18" s="237"/>
      <c r="AP18" s="234"/>
      <c r="AQ18" s="232"/>
      <c r="AR18" s="237"/>
      <c r="AS18" s="234"/>
      <c r="AT18" s="389"/>
      <c r="AU18" s="238"/>
      <c r="AV18" s="235"/>
      <c r="AW18" s="236"/>
      <c r="AX18" s="234"/>
      <c r="AY18" s="235"/>
      <c r="AZ18" s="236"/>
      <c r="BA18" s="234"/>
      <c r="BB18" s="232"/>
      <c r="BC18" s="237"/>
      <c r="BD18" s="234"/>
      <c r="BE18" s="232"/>
      <c r="BF18" s="237"/>
      <c r="BG18" s="234"/>
      <c r="BH18" s="232"/>
      <c r="BI18" s="237"/>
      <c r="BJ18" s="234"/>
      <c r="BK18" s="389"/>
      <c r="BL18" s="238"/>
      <c r="BM18" s="232"/>
      <c r="BN18" s="237"/>
      <c r="BO18" s="234"/>
      <c r="BP18" s="236"/>
      <c r="BQ18" s="237"/>
      <c r="BR18" s="234"/>
      <c r="BS18" s="239"/>
      <c r="BT18" s="240"/>
      <c r="BU18" s="234"/>
      <c r="BV18" s="241"/>
      <c r="BW18" s="240"/>
      <c r="BX18" s="234"/>
      <c r="BY18" s="242"/>
      <c r="BZ18" s="240"/>
      <c r="CA18" s="234"/>
      <c r="CB18" s="235"/>
      <c r="CC18" s="240"/>
      <c r="CD18" s="234"/>
      <c r="CE18" s="235"/>
      <c r="CF18" s="237"/>
      <c r="CG18" s="234"/>
      <c r="CH18" s="316"/>
      <c r="CI18" s="240"/>
      <c r="CJ18" s="234"/>
      <c r="CK18" s="243"/>
      <c r="CL18" s="234"/>
      <c r="CM18" s="371"/>
      <c r="CN18" s="244"/>
      <c r="CO18" s="245"/>
      <c r="CP18" s="246">
        <f t="shared" si="1"/>
        <v>0</v>
      </c>
      <c r="CQ18" s="235"/>
      <c r="CR18" s="247"/>
      <c r="CS18" s="235"/>
      <c r="CT18" s="247"/>
      <c r="CU18" s="235"/>
      <c r="CV18" s="247"/>
      <c r="CW18" s="235"/>
      <c r="CX18" s="247"/>
      <c r="CY18" s="242"/>
      <c r="CZ18" s="247"/>
      <c r="DA18" s="242"/>
      <c r="DB18" s="247"/>
      <c r="DC18" s="242"/>
      <c r="DD18" s="247"/>
      <c r="DE18" s="242"/>
      <c r="DF18" s="247"/>
      <c r="DG18" s="235"/>
      <c r="DH18" s="247"/>
      <c r="DI18" s="235"/>
      <c r="DJ18" s="247"/>
      <c r="DK18" s="235"/>
      <c r="DL18" s="247"/>
      <c r="DM18" s="235"/>
      <c r="DN18" s="247"/>
      <c r="DO18" s="235"/>
      <c r="DP18" s="247"/>
      <c r="DQ18" s="234"/>
      <c r="DR18" s="292"/>
      <c r="DS18" s="332"/>
      <c r="DT18" s="292"/>
      <c r="DU18" s="332"/>
      <c r="DV18" s="581"/>
      <c r="DW18" s="332"/>
      <c r="DX18" s="248"/>
      <c r="DY18" s="234"/>
      <c r="DZ18" s="316"/>
      <c r="EA18" s="234"/>
      <c r="EB18" s="292"/>
      <c r="EC18" s="234"/>
      <c r="ED18" s="249"/>
      <c r="EE18" s="234"/>
      <c r="EF18" s="406"/>
      <c r="EG18" s="96"/>
      <c r="EH18" s="250"/>
      <c r="EI18" s="207">
        <f>SUMPRODUCT(D18:EH18,'Rajnandgaon R'!D18:EH18)</f>
        <v>0</v>
      </c>
      <c r="EJ18" s="1"/>
      <c r="EK18" s="1"/>
      <c r="ER18" s="208" t="s">
        <v>34</v>
      </c>
      <c r="ES18" s="30">
        <f t="shared" si="0"/>
        <v>0</v>
      </c>
      <c r="ET18" s="209">
        <f t="shared" si="2"/>
        <v>0</v>
      </c>
    </row>
    <row r="19" spans="2:150" ht="15" hidden="1" customHeight="1">
      <c r="B19" s="195">
        <f t="shared" si="3"/>
        <v>14</v>
      </c>
      <c r="C19" s="30"/>
      <c r="D19" s="232"/>
      <c r="E19" s="233"/>
      <c r="F19" s="234"/>
      <c r="G19" s="232"/>
      <c r="H19" s="233"/>
      <c r="I19" s="234"/>
      <c r="J19" s="321"/>
      <c r="K19" s="233"/>
      <c r="L19" s="234"/>
      <c r="M19" s="321"/>
      <c r="N19" s="233"/>
      <c r="O19" s="234"/>
      <c r="P19" s="412"/>
      <c r="Q19" s="233"/>
      <c r="R19" s="234"/>
      <c r="S19" s="235"/>
      <c r="T19" s="233"/>
      <c r="U19" s="234"/>
      <c r="V19" s="421"/>
      <c r="W19" s="233"/>
      <c r="X19" s="234"/>
      <c r="Y19" s="232"/>
      <c r="Z19" s="234"/>
      <c r="AA19" s="378"/>
      <c r="AB19" s="235"/>
      <c r="AC19" s="236"/>
      <c r="AD19" s="234"/>
      <c r="AE19" s="356"/>
      <c r="AF19" s="236"/>
      <c r="AG19" s="234"/>
      <c r="AH19" s="232"/>
      <c r="AI19" s="237"/>
      <c r="AJ19" s="234"/>
      <c r="AK19" s="232"/>
      <c r="AL19" s="237"/>
      <c r="AM19" s="234"/>
      <c r="AN19" s="232"/>
      <c r="AO19" s="237"/>
      <c r="AP19" s="234"/>
      <c r="AQ19" s="232"/>
      <c r="AR19" s="237"/>
      <c r="AS19" s="234"/>
      <c r="AT19" s="389"/>
      <c r="AU19" s="238"/>
      <c r="AV19" s="235"/>
      <c r="AW19" s="236"/>
      <c r="AX19" s="234"/>
      <c r="AY19" s="235"/>
      <c r="AZ19" s="236"/>
      <c r="BA19" s="234"/>
      <c r="BB19" s="232"/>
      <c r="BC19" s="237"/>
      <c r="BD19" s="234"/>
      <c r="BE19" s="232"/>
      <c r="BF19" s="237"/>
      <c r="BG19" s="234"/>
      <c r="BH19" s="232"/>
      <c r="BI19" s="237"/>
      <c r="BJ19" s="234"/>
      <c r="BK19" s="389"/>
      <c r="BL19" s="238"/>
      <c r="BM19" s="232"/>
      <c r="BN19" s="237"/>
      <c r="BO19" s="234"/>
      <c r="BP19" s="236"/>
      <c r="BQ19" s="237"/>
      <c r="BR19" s="234"/>
      <c r="BS19" s="239"/>
      <c r="BT19" s="240"/>
      <c r="BU19" s="234"/>
      <c r="BV19" s="241"/>
      <c r="BW19" s="240"/>
      <c r="BX19" s="234"/>
      <c r="BY19" s="242"/>
      <c r="BZ19" s="240"/>
      <c r="CA19" s="234"/>
      <c r="CB19" s="235"/>
      <c r="CC19" s="240"/>
      <c r="CD19" s="234"/>
      <c r="CE19" s="235"/>
      <c r="CF19" s="237"/>
      <c r="CG19" s="234"/>
      <c r="CH19" s="316"/>
      <c r="CI19" s="240"/>
      <c r="CJ19" s="234"/>
      <c r="CK19" s="243"/>
      <c r="CL19" s="234"/>
      <c r="CM19" s="371"/>
      <c r="CN19" s="244"/>
      <c r="CO19" s="245"/>
      <c r="CP19" s="246">
        <f t="shared" si="1"/>
        <v>0</v>
      </c>
      <c r="CQ19" s="235"/>
      <c r="CR19" s="247"/>
      <c r="CS19" s="235"/>
      <c r="CT19" s="247"/>
      <c r="CU19" s="235"/>
      <c r="CV19" s="247"/>
      <c r="CW19" s="235"/>
      <c r="CX19" s="247"/>
      <c r="CY19" s="242"/>
      <c r="CZ19" s="247"/>
      <c r="DA19" s="242"/>
      <c r="DB19" s="247"/>
      <c r="DC19" s="242"/>
      <c r="DD19" s="247"/>
      <c r="DE19" s="242"/>
      <c r="DF19" s="247"/>
      <c r="DG19" s="235"/>
      <c r="DH19" s="247"/>
      <c r="DI19" s="235"/>
      <c r="DJ19" s="247"/>
      <c r="DK19" s="235"/>
      <c r="DL19" s="247"/>
      <c r="DM19" s="235"/>
      <c r="DN19" s="247"/>
      <c r="DO19" s="235"/>
      <c r="DP19" s="247"/>
      <c r="DQ19" s="234"/>
      <c r="DR19" s="292"/>
      <c r="DS19" s="332"/>
      <c r="DT19" s="292"/>
      <c r="DU19" s="332"/>
      <c r="DV19" s="581"/>
      <c r="DW19" s="332"/>
      <c r="DX19" s="248"/>
      <c r="DY19" s="234"/>
      <c r="DZ19" s="316"/>
      <c r="EA19" s="234"/>
      <c r="EB19" s="292"/>
      <c r="EC19" s="234"/>
      <c r="ED19" s="249"/>
      <c r="EE19" s="234"/>
      <c r="EF19" s="406"/>
      <c r="EG19" s="96"/>
      <c r="EH19" s="250"/>
      <c r="EI19" s="207">
        <f>SUMPRODUCT(D19:EH19,'Rajnandgaon R'!D19:EH19)</f>
        <v>0</v>
      </c>
      <c r="EJ19" s="1"/>
      <c r="EK19" s="1"/>
      <c r="ER19" s="208" t="s">
        <v>35</v>
      </c>
      <c r="ES19" s="30">
        <f t="shared" si="0"/>
        <v>0</v>
      </c>
      <c r="ET19" s="209">
        <f t="shared" si="2"/>
        <v>0</v>
      </c>
    </row>
    <row r="20" spans="2:150" ht="15" hidden="1" customHeight="1">
      <c r="B20" s="195">
        <f t="shared" si="3"/>
        <v>15</v>
      </c>
      <c r="C20" s="30"/>
      <c r="D20" s="232"/>
      <c r="E20" s="233"/>
      <c r="F20" s="234"/>
      <c r="G20" s="232"/>
      <c r="H20" s="233"/>
      <c r="I20" s="234"/>
      <c r="J20" s="321"/>
      <c r="K20" s="233"/>
      <c r="L20" s="234"/>
      <c r="M20" s="321"/>
      <c r="N20" s="233"/>
      <c r="O20" s="234"/>
      <c r="P20" s="412"/>
      <c r="Q20" s="233"/>
      <c r="R20" s="234"/>
      <c r="S20" s="235"/>
      <c r="T20" s="233"/>
      <c r="U20" s="234"/>
      <c r="V20" s="421"/>
      <c r="W20" s="233"/>
      <c r="X20" s="234"/>
      <c r="Y20" s="232"/>
      <c r="Z20" s="234"/>
      <c r="AA20" s="378"/>
      <c r="AB20" s="235"/>
      <c r="AC20" s="236"/>
      <c r="AD20" s="234"/>
      <c r="AE20" s="356"/>
      <c r="AF20" s="236"/>
      <c r="AG20" s="234"/>
      <c r="AH20" s="232"/>
      <c r="AI20" s="237"/>
      <c r="AJ20" s="234"/>
      <c r="AK20" s="232"/>
      <c r="AL20" s="237"/>
      <c r="AM20" s="234"/>
      <c r="AN20" s="232"/>
      <c r="AO20" s="237"/>
      <c r="AP20" s="234"/>
      <c r="AQ20" s="232"/>
      <c r="AR20" s="237"/>
      <c r="AS20" s="234"/>
      <c r="AT20" s="389"/>
      <c r="AU20" s="238"/>
      <c r="AV20" s="235"/>
      <c r="AW20" s="236"/>
      <c r="AX20" s="234"/>
      <c r="AY20" s="235"/>
      <c r="AZ20" s="236"/>
      <c r="BA20" s="234"/>
      <c r="BB20" s="232"/>
      <c r="BC20" s="237"/>
      <c r="BD20" s="234"/>
      <c r="BE20" s="232"/>
      <c r="BF20" s="237"/>
      <c r="BG20" s="234"/>
      <c r="BH20" s="232"/>
      <c r="BI20" s="237"/>
      <c r="BJ20" s="234"/>
      <c r="BK20" s="389"/>
      <c r="BL20" s="238"/>
      <c r="BM20" s="232"/>
      <c r="BN20" s="237"/>
      <c r="BO20" s="234"/>
      <c r="BP20" s="236"/>
      <c r="BQ20" s="237"/>
      <c r="BR20" s="234"/>
      <c r="BS20" s="239"/>
      <c r="BT20" s="240"/>
      <c r="BU20" s="234"/>
      <c r="BV20" s="241"/>
      <c r="BW20" s="240"/>
      <c r="BX20" s="234"/>
      <c r="BY20" s="242"/>
      <c r="BZ20" s="240"/>
      <c r="CA20" s="234"/>
      <c r="CB20" s="235"/>
      <c r="CC20" s="240"/>
      <c r="CD20" s="234"/>
      <c r="CE20" s="235"/>
      <c r="CF20" s="237"/>
      <c r="CG20" s="234"/>
      <c r="CH20" s="316"/>
      <c r="CI20" s="240"/>
      <c r="CJ20" s="234"/>
      <c r="CK20" s="243"/>
      <c r="CL20" s="234"/>
      <c r="CM20" s="371"/>
      <c r="CN20" s="244"/>
      <c r="CO20" s="245"/>
      <c r="CP20" s="246">
        <f t="shared" si="1"/>
        <v>0</v>
      </c>
      <c r="CQ20" s="235"/>
      <c r="CR20" s="247"/>
      <c r="CS20" s="235"/>
      <c r="CT20" s="247"/>
      <c r="CU20" s="235"/>
      <c r="CV20" s="247"/>
      <c r="CW20" s="235"/>
      <c r="CX20" s="247"/>
      <c r="CY20" s="242"/>
      <c r="CZ20" s="247"/>
      <c r="DA20" s="242"/>
      <c r="DB20" s="247"/>
      <c r="DC20" s="242"/>
      <c r="DD20" s="247"/>
      <c r="DE20" s="242"/>
      <c r="DF20" s="247"/>
      <c r="DG20" s="235"/>
      <c r="DH20" s="247"/>
      <c r="DI20" s="235"/>
      <c r="DJ20" s="247"/>
      <c r="DK20" s="235"/>
      <c r="DL20" s="247"/>
      <c r="DM20" s="235"/>
      <c r="DN20" s="247"/>
      <c r="DO20" s="235"/>
      <c r="DP20" s="247"/>
      <c r="DQ20" s="234"/>
      <c r="DR20" s="292"/>
      <c r="DS20" s="332"/>
      <c r="DT20" s="292"/>
      <c r="DU20" s="332"/>
      <c r="DV20" s="581"/>
      <c r="DW20" s="332"/>
      <c r="DX20" s="248"/>
      <c r="DY20" s="234"/>
      <c r="DZ20" s="316"/>
      <c r="EA20" s="234"/>
      <c r="EB20" s="292"/>
      <c r="EC20" s="234"/>
      <c r="ED20" s="249"/>
      <c r="EE20" s="234"/>
      <c r="EF20" s="406"/>
      <c r="EG20" s="96"/>
      <c r="EH20" s="250"/>
      <c r="EI20" s="207">
        <f>SUMPRODUCT(D20:EH20,'Rajnandgaon R'!D20:EH20)</f>
        <v>0</v>
      </c>
      <c r="EJ20" s="1"/>
      <c r="EK20" s="1"/>
      <c r="ER20" s="208" t="s">
        <v>36</v>
      </c>
      <c r="ES20" s="30">
        <f t="shared" si="0"/>
        <v>0</v>
      </c>
      <c r="ET20" s="209">
        <f t="shared" si="2"/>
        <v>0</v>
      </c>
    </row>
    <row r="21" spans="2:150" ht="15" hidden="1" customHeight="1">
      <c r="B21" s="459">
        <f t="shared" si="3"/>
        <v>16</v>
      </c>
      <c r="C21" s="30"/>
      <c r="D21" s="232"/>
      <c r="E21" s="233"/>
      <c r="F21" s="234"/>
      <c r="G21" s="232"/>
      <c r="H21" s="233"/>
      <c r="I21" s="234"/>
      <c r="J21" s="321"/>
      <c r="K21" s="233"/>
      <c r="L21" s="234"/>
      <c r="M21" s="321"/>
      <c r="N21" s="233"/>
      <c r="O21" s="234"/>
      <c r="P21" s="412"/>
      <c r="Q21" s="233"/>
      <c r="R21" s="234"/>
      <c r="S21" s="235"/>
      <c r="T21" s="233"/>
      <c r="U21" s="234"/>
      <c r="V21" s="421"/>
      <c r="W21" s="233"/>
      <c r="X21" s="234"/>
      <c r="Y21" s="232"/>
      <c r="Z21" s="234"/>
      <c r="AA21" s="378"/>
      <c r="AB21" s="235"/>
      <c r="AC21" s="236"/>
      <c r="AD21" s="234"/>
      <c r="AE21" s="356"/>
      <c r="AF21" s="236"/>
      <c r="AG21" s="234"/>
      <c r="AH21" s="232"/>
      <c r="AI21" s="237"/>
      <c r="AJ21" s="234"/>
      <c r="AK21" s="232"/>
      <c r="AL21" s="237"/>
      <c r="AM21" s="234"/>
      <c r="AN21" s="232"/>
      <c r="AO21" s="237"/>
      <c r="AP21" s="234"/>
      <c r="AQ21" s="232"/>
      <c r="AR21" s="237"/>
      <c r="AS21" s="234"/>
      <c r="AT21" s="389"/>
      <c r="AU21" s="238"/>
      <c r="AV21" s="235"/>
      <c r="AW21" s="236"/>
      <c r="AX21" s="234"/>
      <c r="AY21" s="235"/>
      <c r="AZ21" s="236"/>
      <c r="BA21" s="234"/>
      <c r="BB21" s="232"/>
      <c r="BC21" s="237"/>
      <c r="BD21" s="234"/>
      <c r="BE21" s="232"/>
      <c r="BF21" s="237"/>
      <c r="BG21" s="234"/>
      <c r="BH21" s="232"/>
      <c r="BI21" s="237"/>
      <c r="BJ21" s="234"/>
      <c r="BK21" s="389"/>
      <c r="BL21" s="238"/>
      <c r="BM21" s="232"/>
      <c r="BN21" s="237"/>
      <c r="BO21" s="234"/>
      <c r="BP21" s="236"/>
      <c r="BQ21" s="237"/>
      <c r="BR21" s="234"/>
      <c r="BS21" s="239"/>
      <c r="BT21" s="240"/>
      <c r="BU21" s="234"/>
      <c r="BV21" s="241"/>
      <c r="BW21" s="240"/>
      <c r="BX21" s="234"/>
      <c r="BY21" s="242"/>
      <c r="BZ21" s="240"/>
      <c r="CA21" s="234"/>
      <c r="CB21" s="235"/>
      <c r="CC21" s="240"/>
      <c r="CD21" s="234"/>
      <c r="CE21" s="235"/>
      <c r="CF21" s="237"/>
      <c r="CG21" s="234"/>
      <c r="CH21" s="316"/>
      <c r="CI21" s="240"/>
      <c r="CJ21" s="234"/>
      <c r="CK21" s="243"/>
      <c r="CL21" s="234"/>
      <c r="CM21" s="371"/>
      <c r="CN21" s="244"/>
      <c r="CO21" s="245"/>
      <c r="CP21" s="246">
        <f t="shared" si="1"/>
        <v>0</v>
      </c>
      <c r="CQ21" s="235"/>
      <c r="CR21" s="247"/>
      <c r="CS21" s="235"/>
      <c r="CT21" s="247"/>
      <c r="CU21" s="235"/>
      <c r="CV21" s="247"/>
      <c r="CW21" s="235"/>
      <c r="CX21" s="247"/>
      <c r="CY21" s="242"/>
      <c r="CZ21" s="247"/>
      <c r="DA21" s="242"/>
      <c r="DB21" s="247"/>
      <c r="DC21" s="242"/>
      <c r="DD21" s="247"/>
      <c r="DE21" s="242"/>
      <c r="DF21" s="247"/>
      <c r="DG21" s="235"/>
      <c r="DH21" s="247"/>
      <c r="DI21" s="235"/>
      <c r="DJ21" s="247"/>
      <c r="DK21" s="235"/>
      <c r="DL21" s="247"/>
      <c r="DM21" s="235"/>
      <c r="DN21" s="247"/>
      <c r="DO21" s="235"/>
      <c r="DP21" s="247"/>
      <c r="DQ21" s="234"/>
      <c r="DR21" s="292"/>
      <c r="DS21" s="332"/>
      <c r="DT21" s="292"/>
      <c r="DU21" s="332"/>
      <c r="DV21" s="581"/>
      <c r="DW21" s="332"/>
      <c r="DX21" s="248"/>
      <c r="DY21" s="234"/>
      <c r="DZ21" s="316"/>
      <c r="EA21" s="234"/>
      <c r="EB21" s="292"/>
      <c r="EC21" s="234"/>
      <c r="ED21" s="249"/>
      <c r="EE21" s="234"/>
      <c r="EF21" s="406"/>
      <c r="EG21" s="96"/>
      <c r="EH21" s="250"/>
      <c r="EI21" s="207">
        <f>SUMPRODUCT(D21:EH21,'Rajnandgaon R'!D21:EH21)</f>
        <v>0</v>
      </c>
      <c r="EJ21" s="1"/>
      <c r="EK21" s="1"/>
      <c r="ER21" s="208" t="s">
        <v>37</v>
      </c>
      <c r="ES21" s="30">
        <f t="shared" si="0"/>
        <v>0</v>
      </c>
      <c r="ET21" s="209">
        <f t="shared" si="2"/>
        <v>0</v>
      </c>
    </row>
    <row r="22" spans="2:150" ht="15" hidden="1" customHeight="1">
      <c r="B22" s="459">
        <f t="shared" si="3"/>
        <v>17</v>
      </c>
      <c r="C22" s="30"/>
      <c r="D22" s="232"/>
      <c r="E22" s="233"/>
      <c r="F22" s="234"/>
      <c r="G22" s="232"/>
      <c r="H22" s="233"/>
      <c r="I22" s="234"/>
      <c r="J22" s="321"/>
      <c r="K22" s="233"/>
      <c r="L22" s="234"/>
      <c r="M22" s="321"/>
      <c r="N22" s="233"/>
      <c r="O22" s="234"/>
      <c r="P22" s="412"/>
      <c r="Q22" s="233"/>
      <c r="R22" s="234"/>
      <c r="S22" s="235"/>
      <c r="T22" s="233"/>
      <c r="U22" s="234"/>
      <c r="V22" s="421"/>
      <c r="W22" s="233"/>
      <c r="X22" s="234"/>
      <c r="Y22" s="232"/>
      <c r="Z22" s="234"/>
      <c r="AA22" s="378"/>
      <c r="AB22" s="235"/>
      <c r="AC22" s="236"/>
      <c r="AD22" s="234"/>
      <c r="AE22" s="356"/>
      <c r="AF22" s="236"/>
      <c r="AG22" s="234"/>
      <c r="AH22" s="232"/>
      <c r="AI22" s="237"/>
      <c r="AJ22" s="234"/>
      <c r="AK22" s="232"/>
      <c r="AL22" s="237"/>
      <c r="AM22" s="234"/>
      <c r="AN22" s="232"/>
      <c r="AO22" s="237"/>
      <c r="AP22" s="234"/>
      <c r="AQ22" s="232"/>
      <c r="AR22" s="237"/>
      <c r="AS22" s="234"/>
      <c r="AT22" s="389"/>
      <c r="AU22" s="238"/>
      <c r="AV22" s="235"/>
      <c r="AW22" s="236"/>
      <c r="AX22" s="234"/>
      <c r="AY22" s="235"/>
      <c r="AZ22" s="236"/>
      <c r="BA22" s="234"/>
      <c r="BB22" s="232"/>
      <c r="BC22" s="237"/>
      <c r="BD22" s="234"/>
      <c r="BE22" s="232"/>
      <c r="BF22" s="237"/>
      <c r="BG22" s="234"/>
      <c r="BH22" s="232"/>
      <c r="BI22" s="237"/>
      <c r="BJ22" s="234"/>
      <c r="BK22" s="389"/>
      <c r="BL22" s="238"/>
      <c r="BM22" s="232"/>
      <c r="BN22" s="237"/>
      <c r="BO22" s="234"/>
      <c r="BP22" s="236"/>
      <c r="BQ22" s="237"/>
      <c r="BR22" s="234"/>
      <c r="BS22" s="239"/>
      <c r="BT22" s="240"/>
      <c r="BU22" s="234"/>
      <c r="BV22" s="241"/>
      <c r="BW22" s="240"/>
      <c r="BX22" s="234"/>
      <c r="BY22" s="242"/>
      <c r="BZ22" s="240"/>
      <c r="CA22" s="234"/>
      <c r="CB22" s="235"/>
      <c r="CC22" s="240"/>
      <c r="CD22" s="234"/>
      <c r="CE22" s="235"/>
      <c r="CF22" s="237"/>
      <c r="CG22" s="234"/>
      <c r="CH22" s="316"/>
      <c r="CI22" s="240"/>
      <c r="CJ22" s="234"/>
      <c r="CK22" s="243"/>
      <c r="CL22" s="234"/>
      <c r="CM22" s="371"/>
      <c r="CN22" s="244"/>
      <c r="CO22" s="245"/>
      <c r="CP22" s="246">
        <f t="shared" si="1"/>
        <v>0</v>
      </c>
      <c r="CQ22" s="235"/>
      <c r="CR22" s="247"/>
      <c r="CS22" s="235"/>
      <c r="CT22" s="247"/>
      <c r="CU22" s="235"/>
      <c r="CV22" s="247"/>
      <c r="CW22" s="235"/>
      <c r="CX22" s="247"/>
      <c r="CY22" s="242"/>
      <c r="CZ22" s="247"/>
      <c r="DA22" s="242"/>
      <c r="DB22" s="247"/>
      <c r="DC22" s="242"/>
      <c r="DD22" s="247"/>
      <c r="DE22" s="242"/>
      <c r="DF22" s="247"/>
      <c r="DG22" s="235"/>
      <c r="DH22" s="247"/>
      <c r="DI22" s="235"/>
      <c r="DJ22" s="247"/>
      <c r="DK22" s="235"/>
      <c r="DL22" s="247"/>
      <c r="DM22" s="235"/>
      <c r="DN22" s="247"/>
      <c r="DO22" s="235"/>
      <c r="DP22" s="247"/>
      <c r="DQ22" s="234"/>
      <c r="DR22" s="292"/>
      <c r="DS22" s="332"/>
      <c r="DT22" s="292"/>
      <c r="DU22" s="332"/>
      <c r="DV22" s="581"/>
      <c r="DW22" s="332"/>
      <c r="DX22" s="248"/>
      <c r="DY22" s="234"/>
      <c r="DZ22" s="316"/>
      <c r="EA22" s="234"/>
      <c r="EB22" s="292"/>
      <c r="EC22" s="234"/>
      <c r="ED22" s="249"/>
      <c r="EE22" s="234"/>
      <c r="EF22" s="406"/>
      <c r="EG22" s="96"/>
      <c r="EH22" s="250"/>
      <c r="EI22" s="207">
        <f>SUMPRODUCT(D22:EH22,'Rajnandgaon R'!D22:EH22)</f>
        <v>0</v>
      </c>
      <c r="EJ22" s="1"/>
      <c r="EK22" s="1"/>
      <c r="ER22" s="208" t="s">
        <v>38</v>
      </c>
      <c r="ES22" s="30">
        <f t="shared" si="0"/>
        <v>0</v>
      </c>
      <c r="ET22" s="209">
        <f t="shared" si="2"/>
        <v>0</v>
      </c>
    </row>
    <row r="23" spans="2:150" ht="15" hidden="1" customHeight="1">
      <c r="B23" s="459">
        <f t="shared" si="3"/>
        <v>18</v>
      </c>
      <c r="C23" s="30"/>
      <c r="D23" s="232"/>
      <c r="E23" s="233"/>
      <c r="F23" s="234"/>
      <c r="G23" s="232"/>
      <c r="H23" s="233"/>
      <c r="I23" s="234"/>
      <c r="J23" s="321"/>
      <c r="K23" s="233"/>
      <c r="L23" s="234"/>
      <c r="M23" s="321"/>
      <c r="N23" s="233"/>
      <c r="O23" s="234"/>
      <c r="P23" s="412"/>
      <c r="Q23" s="233"/>
      <c r="R23" s="234"/>
      <c r="S23" s="235"/>
      <c r="T23" s="233"/>
      <c r="U23" s="234"/>
      <c r="V23" s="421"/>
      <c r="W23" s="233"/>
      <c r="X23" s="234"/>
      <c r="Y23" s="232"/>
      <c r="Z23" s="234"/>
      <c r="AA23" s="378"/>
      <c r="AB23" s="235"/>
      <c r="AC23" s="236"/>
      <c r="AD23" s="234"/>
      <c r="AE23" s="356"/>
      <c r="AF23" s="236"/>
      <c r="AG23" s="234"/>
      <c r="AH23" s="232"/>
      <c r="AI23" s="237"/>
      <c r="AJ23" s="234"/>
      <c r="AK23" s="232"/>
      <c r="AL23" s="237"/>
      <c r="AM23" s="234"/>
      <c r="AN23" s="232"/>
      <c r="AO23" s="237"/>
      <c r="AP23" s="234"/>
      <c r="AQ23" s="232"/>
      <c r="AR23" s="237"/>
      <c r="AS23" s="234"/>
      <c r="AT23" s="389"/>
      <c r="AU23" s="238"/>
      <c r="AV23" s="235"/>
      <c r="AW23" s="236"/>
      <c r="AX23" s="234"/>
      <c r="AY23" s="235"/>
      <c r="AZ23" s="236"/>
      <c r="BA23" s="234"/>
      <c r="BB23" s="232"/>
      <c r="BC23" s="237"/>
      <c r="BD23" s="234"/>
      <c r="BE23" s="232"/>
      <c r="BF23" s="237"/>
      <c r="BG23" s="234"/>
      <c r="BH23" s="232"/>
      <c r="BI23" s="237"/>
      <c r="BJ23" s="234"/>
      <c r="BK23" s="389"/>
      <c r="BL23" s="238"/>
      <c r="BM23" s="232"/>
      <c r="BN23" s="237"/>
      <c r="BO23" s="234"/>
      <c r="BP23" s="236"/>
      <c r="BQ23" s="237"/>
      <c r="BR23" s="234"/>
      <c r="BS23" s="239"/>
      <c r="BT23" s="240"/>
      <c r="BU23" s="234"/>
      <c r="BV23" s="241"/>
      <c r="BW23" s="240"/>
      <c r="BX23" s="234"/>
      <c r="BY23" s="242"/>
      <c r="BZ23" s="240"/>
      <c r="CA23" s="234"/>
      <c r="CB23" s="235"/>
      <c r="CC23" s="240"/>
      <c r="CD23" s="234"/>
      <c r="CE23" s="235"/>
      <c r="CF23" s="237"/>
      <c r="CG23" s="234"/>
      <c r="CH23" s="316"/>
      <c r="CI23" s="240"/>
      <c r="CJ23" s="234"/>
      <c r="CK23" s="243"/>
      <c r="CL23" s="234"/>
      <c r="CM23" s="371"/>
      <c r="CN23" s="244"/>
      <c r="CO23" s="245"/>
      <c r="CP23" s="246">
        <f t="shared" si="1"/>
        <v>0</v>
      </c>
      <c r="CQ23" s="235"/>
      <c r="CR23" s="247"/>
      <c r="CS23" s="235"/>
      <c r="CT23" s="247"/>
      <c r="CU23" s="235"/>
      <c r="CV23" s="247"/>
      <c r="CW23" s="235"/>
      <c r="CX23" s="247"/>
      <c r="CY23" s="242"/>
      <c r="CZ23" s="247"/>
      <c r="DA23" s="242"/>
      <c r="DB23" s="247"/>
      <c r="DC23" s="242"/>
      <c r="DD23" s="247"/>
      <c r="DE23" s="242"/>
      <c r="DF23" s="247"/>
      <c r="DG23" s="235"/>
      <c r="DH23" s="247"/>
      <c r="DI23" s="235"/>
      <c r="DJ23" s="247"/>
      <c r="DK23" s="235"/>
      <c r="DL23" s="247"/>
      <c r="DM23" s="235"/>
      <c r="DN23" s="247"/>
      <c r="DO23" s="235"/>
      <c r="DP23" s="247"/>
      <c r="DQ23" s="234"/>
      <c r="DR23" s="292"/>
      <c r="DS23" s="332"/>
      <c r="DT23" s="292"/>
      <c r="DU23" s="332"/>
      <c r="DV23" s="581"/>
      <c r="DW23" s="332"/>
      <c r="DX23" s="248"/>
      <c r="DY23" s="234"/>
      <c r="DZ23" s="316"/>
      <c r="EA23" s="234"/>
      <c r="EB23" s="292"/>
      <c r="EC23" s="234"/>
      <c r="ED23" s="249"/>
      <c r="EE23" s="234"/>
      <c r="EF23" s="406"/>
      <c r="EG23" s="96"/>
      <c r="EH23" s="250"/>
      <c r="EI23" s="207">
        <f>SUMPRODUCT(D23:EH23,'Rajnandgaon R'!D23:EH23)</f>
        <v>0</v>
      </c>
      <c r="EJ23" s="1"/>
      <c r="EK23" s="1"/>
      <c r="ER23" s="208" t="s">
        <v>39</v>
      </c>
      <c r="ES23" s="30">
        <f t="shared" si="0"/>
        <v>0</v>
      </c>
      <c r="ET23" s="209">
        <f t="shared" si="2"/>
        <v>0</v>
      </c>
    </row>
    <row r="24" spans="2:150" ht="15" hidden="1" customHeight="1">
      <c r="B24" s="459">
        <f t="shared" si="3"/>
        <v>19</v>
      </c>
      <c r="C24" s="30" t="s">
        <v>927</v>
      </c>
      <c r="D24" s="232"/>
      <c r="E24" s="233"/>
      <c r="F24" s="234"/>
      <c r="G24" s="232"/>
      <c r="H24" s="233"/>
      <c r="I24" s="234"/>
      <c r="J24" s="321"/>
      <c r="K24" s="233"/>
      <c r="L24" s="234"/>
      <c r="M24" s="321"/>
      <c r="N24" s="233"/>
      <c r="O24" s="234"/>
      <c r="P24" s="412"/>
      <c r="Q24" s="233"/>
      <c r="R24" s="234"/>
      <c r="S24" s="235"/>
      <c r="T24" s="233"/>
      <c r="U24" s="234"/>
      <c r="V24" s="421"/>
      <c r="W24" s="233"/>
      <c r="X24" s="234"/>
      <c r="Y24" s="232"/>
      <c r="Z24" s="234"/>
      <c r="AA24" s="378"/>
      <c r="AB24" s="235"/>
      <c r="AC24" s="236"/>
      <c r="AD24" s="234"/>
      <c r="AE24" s="356"/>
      <c r="AF24" s="236"/>
      <c r="AG24" s="234"/>
      <c r="AH24" s="232"/>
      <c r="AI24" s="237"/>
      <c r="AJ24" s="234"/>
      <c r="AK24" s="232"/>
      <c r="AL24" s="237"/>
      <c r="AM24" s="234"/>
      <c r="AN24" s="232"/>
      <c r="AO24" s="237"/>
      <c r="AP24" s="234"/>
      <c r="AQ24" s="232"/>
      <c r="AR24" s="237"/>
      <c r="AS24" s="234"/>
      <c r="AT24" s="389"/>
      <c r="AU24" s="238"/>
      <c r="AV24" s="235"/>
      <c r="AW24" s="236"/>
      <c r="AX24" s="234"/>
      <c r="AY24" s="235"/>
      <c r="AZ24" s="236"/>
      <c r="BA24" s="234"/>
      <c r="BB24" s="232"/>
      <c r="BC24" s="237"/>
      <c r="BD24" s="234"/>
      <c r="BE24" s="232"/>
      <c r="BF24" s="237"/>
      <c r="BG24" s="234"/>
      <c r="BH24" s="232"/>
      <c r="BI24" s="237"/>
      <c r="BJ24" s="234"/>
      <c r="BK24" s="389"/>
      <c r="BL24" s="238"/>
      <c r="BM24" s="232"/>
      <c r="BN24" s="237"/>
      <c r="BO24" s="234"/>
      <c r="BP24" s="236"/>
      <c r="BQ24" s="237"/>
      <c r="BR24" s="234"/>
      <c r="BS24" s="239"/>
      <c r="BT24" s="240"/>
      <c r="BU24" s="234"/>
      <c r="BV24" s="241"/>
      <c r="BW24" s="240"/>
      <c r="BX24" s="234"/>
      <c r="BY24" s="242"/>
      <c r="BZ24" s="240"/>
      <c r="CA24" s="234"/>
      <c r="CB24" s="235"/>
      <c r="CC24" s="240"/>
      <c r="CD24" s="234"/>
      <c r="CE24" s="235"/>
      <c r="CF24" s="237"/>
      <c r="CG24" s="234"/>
      <c r="CH24" s="316"/>
      <c r="CI24" s="240"/>
      <c r="CJ24" s="234"/>
      <c r="CK24" s="243"/>
      <c r="CL24" s="234"/>
      <c r="CM24" s="371"/>
      <c r="CN24" s="244"/>
      <c r="CO24" s="245"/>
      <c r="CP24" s="246">
        <f t="shared" si="1"/>
        <v>0</v>
      </c>
      <c r="CQ24" s="235"/>
      <c r="CR24" s="247"/>
      <c r="CS24" s="235"/>
      <c r="CT24" s="247"/>
      <c r="CU24" s="235"/>
      <c r="CV24" s="247"/>
      <c r="CW24" s="235"/>
      <c r="CX24" s="247"/>
      <c r="CY24" s="247"/>
      <c r="CZ24" s="247"/>
      <c r="DA24" s="247"/>
      <c r="DB24" s="247"/>
      <c r="DC24" s="247"/>
      <c r="DD24" s="247"/>
      <c r="DE24" s="247"/>
      <c r="DF24" s="247"/>
      <c r="DG24" s="235"/>
      <c r="DH24" s="247"/>
      <c r="DI24" s="235"/>
      <c r="DJ24" s="247"/>
      <c r="DK24" s="235"/>
      <c r="DL24" s="247"/>
      <c r="DM24" s="235"/>
      <c r="DN24" s="247"/>
      <c r="DO24" s="235"/>
      <c r="DP24" s="247"/>
      <c r="DQ24" s="234"/>
      <c r="DR24" s="292"/>
      <c r="DS24" s="332"/>
      <c r="DT24" s="292"/>
      <c r="DU24" s="332"/>
      <c r="DV24" s="581"/>
      <c r="DW24" s="332"/>
      <c r="DX24" s="248"/>
      <c r="DY24" s="234"/>
      <c r="DZ24" s="316"/>
      <c r="EA24" s="234"/>
      <c r="EB24" s="292"/>
      <c r="EC24" s="234"/>
      <c r="ED24" s="249"/>
      <c r="EE24" s="234"/>
      <c r="EF24" s="406"/>
      <c r="EG24" s="96"/>
      <c r="EH24" s="250"/>
      <c r="EI24" s="207">
        <f>SUMPRODUCT(D24:EH24,'Rajnandgaon R'!D24:EH24)</f>
        <v>0</v>
      </c>
      <c r="EJ24" s="1" t="s">
        <v>1029</v>
      </c>
      <c r="EK24" s="1"/>
      <c r="ER24" s="208" t="s">
        <v>40</v>
      </c>
      <c r="ES24" s="30" t="str">
        <f t="shared" si="0"/>
        <v>Labh Shri Suppliers</v>
      </c>
      <c r="ET24" s="209">
        <f t="shared" si="2"/>
        <v>0</v>
      </c>
    </row>
    <row r="25" spans="2:150" ht="15" hidden="1" customHeight="1">
      <c r="B25" s="459">
        <f t="shared" si="3"/>
        <v>20</v>
      </c>
      <c r="C25" s="212" t="s">
        <v>516</v>
      </c>
      <c r="D25" s="232"/>
      <c r="E25" s="233"/>
      <c r="F25" s="234"/>
      <c r="G25" s="232"/>
      <c r="H25" s="233"/>
      <c r="I25" s="234"/>
      <c r="J25" s="321"/>
      <c r="K25" s="233"/>
      <c r="L25" s="234"/>
      <c r="M25" s="321"/>
      <c r="N25" s="233"/>
      <c r="O25" s="234"/>
      <c r="P25" s="412"/>
      <c r="Q25" s="233"/>
      <c r="R25" s="234"/>
      <c r="S25" s="235"/>
      <c r="T25" s="233"/>
      <c r="U25" s="234"/>
      <c r="V25" s="421"/>
      <c r="W25" s="233"/>
      <c r="X25" s="234"/>
      <c r="Y25" s="232"/>
      <c r="Z25" s="234"/>
      <c r="AA25" s="378"/>
      <c r="AB25" s="235"/>
      <c r="AC25" s="236"/>
      <c r="AD25" s="234"/>
      <c r="AE25" s="356"/>
      <c r="AF25" s="236"/>
      <c r="AG25" s="234"/>
      <c r="AH25" s="232"/>
      <c r="AI25" s="237"/>
      <c r="AJ25" s="234"/>
      <c r="AK25" s="232"/>
      <c r="AL25" s="237"/>
      <c r="AM25" s="234"/>
      <c r="AN25" s="232"/>
      <c r="AO25" s="237"/>
      <c r="AP25" s="234"/>
      <c r="AQ25" s="232"/>
      <c r="AR25" s="237"/>
      <c r="AS25" s="234"/>
      <c r="AT25" s="389"/>
      <c r="AU25" s="238"/>
      <c r="AV25" s="235"/>
      <c r="AW25" s="236"/>
      <c r="AX25" s="234"/>
      <c r="AY25" s="235"/>
      <c r="AZ25" s="236"/>
      <c r="BA25" s="234"/>
      <c r="BB25" s="232"/>
      <c r="BC25" s="237"/>
      <c r="BD25" s="234"/>
      <c r="BE25" s="232"/>
      <c r="BF25" s="237"/>
      <c r="BG25" s="234"/>
      <c r="BH25" s="232"/>
      <c r="BI25" s="237"/>
      <c r="BJ25" s="234"/>
      <c r="BK25" s="389"/>
      <c r="BL25" s="238"/>
      <c r="BM25" s="232"/>
      <c r="BN25" s="237"/>
      <c r="BO25" s="234"/>
      <c r="BP25" s="236"/>
      <c r="BQ25" s="237"/>
      <c r="BR25" s="234"/>
      <c r="BS25" s="239"/>
      <c r="BT25" s="240"/>
      <c r="BU25" s="234"/>
      <c r="BV25" s="241"/>
      <c r="BW25" s="240"/>
      <c r="BX25" s="234"/>
      <c r="BY25" s="242"/>
      <c r="BZ25" s="240"/>
      <c r="CA25" s="234"/>
      <c r="CB25" s="235"/>
      <c r="CC25" s="240"/>
      <c r="CD25" s="234"/>
      <c r="CE25" s="235"/>
      <c r="CF25" s="237"/>
      <c r="CG25" s="234"/>
      <c r="CH25" s="316"/>
      <c r="CI25" s="240"/>
      <c r="CJ25" s="234"/>
      <c r="CK25" s="243"/>
      <c r="CL25" s="234"/>
      <c r="CM25" s="371"/>
      <c r="CN25" s="244"/>
      <c r="CO25" s="245"/>
      <c r="CP25" s="246">
        <f t="shared" si="1"/>
        <v>0</v>
      </c>
      <c r="CQ25" s="235"/>
      <c r="CR25" s="247"/>
      <c r="CS25" s="235"/>
      <c r="CT25" s="247"/>
      <c r="CU25" s="235"/>
      <c r="CV25" s="247"/>
      <c r="CW25" s="235"/>
      <c r="CX25" s="247"/>
      <c r="CY25" s="247"/>
      <c r="CZ25" s="247"/>
      <c r="DA25" s="247"/>
      <c r="DB25" s="247"/>
      <c r="DC25" s="247"/>
      <c r="DD25" s="247"/>
      <c r="DE25" s="247"/>
      <c r="DF25" s="247"/>
      <c r="DG25" s="235"/>
      <c r="DH25" s="247"/>
      <c r="DI25" s="235"/>
      <c r="DJ25" s="247"/>
      <c r="DK25" s="235"/>
      <c r="DL25" s="247"/>
      <c r="DM25" s="235"/>
      <c r="DN25" s="247"/>
      <c r="DO25" s="235"/>
      <c r="DP25" s="247"/>
      <c r="DQ25" s="234"/>
      <c r="DR25" s="292"/>
      <c r="DS25" s="332"/>
      <c r="DT25" s="292"/>
      <c r="DU25" s="332"/>
      <c r="DV25" s="581"/>
      <c r="DW25" s="332"/>
      <c r="DX25" s="248"/>
      <c r="DY25" s="234"/>
      <c r="DZ25" s="316"/>
      <c r="EA25" s="234"/>
      <c r="EB25" s="292"/>
      <c r="EC25" s="234"/>
      <c r="ED25" s="249"/>
      <c r="EE25" s="234"/>
      <c r="EF25" s="406"/>
      <c r="EG25" s="96"/>
      <c r="EH25" s="250"/>
      <c r="EI25" s="207">
        <f>SUMPRODUCT(D25:EH25,'Rajnandgaon R'!D25:EH25)</f>
        <v>0</v>
      </c>
      <c r="EJ25" s="1" t="s">
        <v>1029</v>
      </c>
      <c r="EK25" s="1"/>
      <c r="ER25" s="208" t="s">
        <v>41</v>
      </c>
      <c r="ES25" s="30" t="str">
        <f t="shared" si="0"/>
        <v>Ramchand Chouthmal</v>
      </c>
      <c r="ET25" s="209">
        <f t="shared" si="2"/>
        <v>0</v>
      </c>
    </row>
    <row r="26" spans="2:150" ht="15" hidden="1" customHeight="1">
      <c r="B26" s="459">
        <f t="shared" si="3"/>
        <v>21</v>
      </c>
      <c r="C26" s="30"/>
      <c r="D26" s="232"/>
      <c r="E26" s="233"/>
      <c r="F26" s="234"/>
      <c r="G26" s="232"/>
      <c r="H26" s="233"/>
      <c r="I26" s="234"/>
      <c r="J26" s="321"/>
      <c r="K26" s="233"/>
      <c r="L26" s="234"/>
      <c r="M26" s="321"/>
      <c r="N26" s="233"/>
      <c r="O26" s="234"/>
      <c r="P26" s="412"/>
      <c r="Q26" s="233"/>
      <c r="R26" s="234"/>
      <c r="S26" s="235"/>
      <c r="T26" s="233"/>
      <c r="U26" s="234"/>
      <c r="V26" s="421"/>
      <c r="W26" s="233"/>
      <c r="X26" s="234"/>
      <c r="Y26" s="232"/>
      <c r="Z26" s="234"/>
      <c r="AA26" s="378"/>
      <c r="AB26" s="235"/>
      <c r="AC26" s="236"/>
      <c r="AD26" s="234"/>
      <c r="AE26" s="356"/>
      <c r="AF26" s="236"/>
      <c r="AG26" s="234"/>
      <c r="AH26" s="232"/>
      <c r="AI26" s="237"/>
      <c r="AJ26" s="234"/>
      <c r="AK26" s="232"/>
      <c r="AL26" s="237"/>
      <c r="AM26" s="234"/>
      <c r="AN26" s="232"/>
      <c r="AO26" s="237"/>
      <c r="AP26" s="234"/>
      <c r="AQ26" s="232"/>
      <c r="AR26" s="237"/>
      <c r="AS26" s="234"/>
      <c r="AT26" s="389"/>
      <c r="AU26" s="238"/>
      <c r="AV26" s="235"/>
      <c r="AW26" s="236"/>
      <c r="AX26" s="234"/>
      <c r="AY26" s="235"/>
      <c r="AZ26" s="236"/>
      <c r="BA26" s="234"/>
      <c r="BB26" s="232"/>
      <c r="BC26" s="237"/>
      <c r="BD26" s="234"/>
      <c r="BE26" s="232"/>
      <c r="BF26" s="237"/>
      <c r="BG26" s="234"/>
      <c r="BH26" s="232"/>
      <c r="BI26" s="237"/>
      <c r="BJ26" s="234"/>
      <c r="BK26" s="389"/>
      <c r="BL26" s="238"/>
      <c r="BM26" s="232"/>
      <c r="BN26" s="237"/>
      <c r="BO26" s="234"/>
      <c r="BP26" s="236"/>
      <c r="BQ26" s="237"/>
      <c r="BR26" s="234"/>
      <c r="BS26" s="239"/>
      <c r="BT26" s="240"/>
      <c r="BU26" s="234"/>
      <c r="BV26" s="241"/>
      <c r="BW26" s="240"/>
      <c r="BX26" s="234"/>
      <c r="BY26" s="242"/>
      <c r="BZ26" s="240"/>
      <c r="CA26" s="234"/>
      <c r="CB26" s="235"/>
      <c r="CC26" s="240"/>
      <c r="CD26" s="234"/>
      <c r="CE26" s="235"/>
      <c r="CF26" s="237"/>
      <c r="CG26" s="234"/>
      <c r="CH26" s="316"/>
      <c r="CI26" s="240"/>
      <c r="CJ26" s="234"/>
      <c r="CK26" s="243"/>
      <c r="CL26" s="234"/>
      <c r="CM26" s="371"/>
      <c r="CN26" s="244"/>
      <c r="CO26" s="245"/>
      <c r="CP26" s="246">
        <f t="shared" si="1"/>
        <v>0</v>
      </c>
      <c r="CQ26" s="235"/>
      <c r="CR26" s="247"/>
      <c r="CS26" s="235"/>
      <c r="CT26" s="247"/>
      <c r="CU26" s="235"/>
      <c r="CV26" s="247"/>
      <c r="CW26" s="235"/>
      <c r="CX26" s="247"/>
      <c r="CY26" s="247"/>
      <c r="CZ26" s="247"/>
      <c r="DA26" s="247"/>
      <c r="DB26" s="247"/>
      <c r="DC26" s="247"/>
      <c r="DD26" s="247"/>
      <c r="DE26" s="247"/>
      <c r="DF26" s="247"/>
      <c r="DG26" s="235"/>
      <c r="DH26" s="247"/>
      <c r="DI26" s="235"/>
      <c r="DJ26" s="247"/>
      <c r="DK26" s="235"/>
      <c r="DL26" s="247"/>
      <c r="DM26" s="235"/>
      <c r="DN26" s="247"/>
      <c r="DO26" s="235"/>
      <c r="DP26" s="247"/>
      <c r="DQ26" s="234"/>
      <c r="DR26" s="292"/>
      <c r="DS26" s="332"/>
      <c r="DT26" s="292"/>
      <c r="DU26" s="332"/>
      <c r="DV26" s="581"/>
      <c r="DW26" s="332"/>
      <c r="DX26" s="248"/>
      <c r="DY26" s="234"/>
      <c r="DZ26" s="316"/>
      <c r="EA26" s="234"/>
      <c r="EB26" s="292"/>
      <c r="EC26" s="234"/>
      <c r="ED26" s="249"/>
      <c r="EE26" s="234"/>
      <c r="EF26" s="406"/>
      <c r="EG26" s="96"/>
      <c r="EH26" s="250"/>
      <c r="EI26" s="207">
        <f>SUMPRODUCT(D26:EH26,'Rajnandgaon R'!D26:EH26)</f>
        <v>0</v>
      </c>
      <c r="EJ26" s="1"/>
      <c r="EK26" s="1"/>
      <c r="EL26" s="178">
        <f>5*20</f>
        <v>100</v>
      </c>
      <c r="EM26" s="178">
        <f>18*5</f>
        <v>90</v>
      </c>
      <c r="EN26" s="178">
        <f>+EL26+EM26</f>
        <v>190</v>
      </c>
      <c r="EO26" s="178">
        <f>+EN26*55</f>
        <v>10450</v>
      </c>
      <c r="ER26" s="208" t="s">
        <v>42</v>
      </c>
      <c r="ES26" s="30">
        <f t="shared" si="0"/>
        <v>0</v>
      </c>
      <c r="ET26" s="209">
        <f t="shared" si="2"/>
        <v>0</v>
      </c>
    </row>
    <row r="27" spans="2:150" ht="15" hidden="1" customHeight="1">
      <c r="B27" s="459">
        <f t="shared" si="3"/>
        <v>22</v>
      </c>
      <c r="C27" s="30"/>
      <c r="D27" s="232"/>
      <c r="E27" s="233"/>
      <c r="F27" s="234"/>
      <c r="G27" s="232"/>
      <c r="H27" s="233"/>
      <c r="I27" s="234"/>
      <c r="J27" s="321"/>
      <c r="K27" s="233"/>
      <c r="L27" s="234"/>
      <c r="M27" s="321"/>
      <c r="N27" s="233"/>
      <c r="O27" s="234"/>
      <c r="P27" s="412"/>
      <c r="Q27" s="233"/>
      <c r="R27" s="234"/>
      <c r="S27" s="235"/>
      <c r="T27" s="233"/>
      <c r="U27" s="234"/>
      <c r="V27" s="421"/>
      <c r="W27" s="233"/>
      <c r="X27" s="234"/>
      <c r="Y27" s="232"/>
      <c r="Z27" s="234"/>
      <c r="AA27" s="378"/>
      <c r="AB27" s="235"/>
      <c r="AC27" s="236"/>
      <c r="AD27" s="234"/>
      <c r="AE27" s="356"/>
      <c r="AF27" s="236"/>
      <c r="AG27" s="234"/>
      <c r="AH27" s="232"/>
      <c r="AI27" s="237"/>
      <c r="AJ27" s="234"/>
      <c r="AK27" s="232"/>
      <c r="AL27" s="237"/>
      <c r="AM27" s="234"/>
      <c r="AN27" s="232"/>
      <c r="AO27" s="237"/>
      <c r="AP27" s="234"/>
      <c r="AQ27" s="232"/>
      <c r="AR27" s="237"/>
      <c r="AS27" s="234"/>
      <c r="AT27" s="389"/>
      <c r="AU27" s="238"/>
      <c r="AV27" s="235"/>
      <c r="AW27" s="236"/>
      <c r="AX27" s="234"/>
      <c r="AY27" s="235"/>
      <c r="AZ27" s="236"/>
      <c r="BA27" s="234"/>
      <c r="BB27" s="232"/>
      <c r="BC27" s="237"/>
      <c r="BD27" s="234"/>
      <c r="BE27" s="232"/>
      <c r="BF27" s="237"/>
      <c r="BG27" s="234"/>
      <c r="BH27" s="232"/>
      <c r="BI27" s="237"/>
      <c r="BJ27" s="234"/>
      <c r="BK27" s="389"/>
      <c r="BL27" s="238"/>
      <c r="BM27" s="232"/>
      <c r="BN27" s="237"/>
      <c r="BO27" s="234"/>
      <c r="BP27" s="236"/>
      <c r="BQ27" s="237"/>
      <c r="BR27" s="234"/>
      <c r="BS27" s="239"/>
      <c r="BT27" s="240"/>
      <c r="BU27" s="234"/>
      <c r="BV27" s="241"/>
      <c r="BW27" s="240"/>
      <c r="BX27" s="234"/>
      <c r="BY27" s="242"/>
      <c r="BZ27" s="240"/>
      <c r="CA27" s="234"/>
      <c r="CB27" s="235"/>
      <c r="CC27" s="240"/>
      <c r="CD27" s="234"/>
      <c r="CE27" s="235"/>
      <c r="CF27" s="237"/>
      <c r="CG27" s="234"/>
      <c r="CH27" s="316"/>
      <c r="CI27" s="240"/>
      <c r="CJ27" s="234"/>
      <c r="CK27" s="243"/>
      <c r="CL27" s="234"/>
      <c r="CM27" s="371"/>
      <c r="CN27" s="244"/>
      <c r="CO27" s="245"/>
      <c r="CP27" s="246">
        <f t="shared" si="1"/>
        <v>0</v>
      </c>
      <c r="CQ27" s="235"/>
      <c r="CR27" s="247"/>
      <c r="CS27" s="235"/>
      <c r="CT27" s="247"/>
      <c r="CU27" s="235"/>
      <c r="CV27" s="247"/>
      <c r="CW27" s="235"/>
      <c r="CX27" s="247"/>
      <c r="CY27" s="247"/>
      <c r="CZ27" s="247"/>
      <c r="DA27" s="247"/>
      <c r="DB27" s="247"/>
      <c r="DC27" s="247"/>
      <c r="DD27" s="247"/>
      <c r="DE27" s="247"/>
      <c r="DF27" s="247"/>
      <c r="DG27" s="235"/>
      <c r="DH27" s="247"/>
      <c r="DI27" s="235"/>
      <c r="DJ27" s="247"/>
      <c r="DK27" s="235"/>
      <c r="DL27" s="247"/>
      <c r="DM27" s="235"/>
      <c r="DN27" s="247"/>
      <c r="DO27" s="235"/>
      <c r="DP27" s="247"/>
      <c r="DQ27" s="234"/>
      <c r="DR27" s="292"/>
      <c r="DS27" s="332"/>
      <c r="DT27" s="292"/>
      <c r="DU27" s="332"/>
      <c r="DV27" s="581"/>
      <c r="DW27" s="332"/>
      <c r="DX27" s="248"/>
      <c r="DY27" s="234"/>
      <c r="DZ27" s="316"/>
      <c r="EA27" s="234"/>
      <c r="EB27" s="292"/>
      <c r="EC27" s="234"/>
      <c r="ED27" s="249"/>
      <c r="EE27" s="234"/>
      <c r="EF27" s="406"/>
      <c r="EG27" s="96"/>
      <c r="EH27" s="250"/>
      <c r="EI27" s="207">
        <f>SUMPRODUCT(D27:EH27,'Rajnandgaon R'!D27:EH27)</f>
        <v>0</v>
      </c>
      <c r="EJ27" s="1"/>
      <c r="EK27" s="1"/>
      <c r="ER27" s="208" t="s">
        <v>43</v>
      </c>
      <c r="ES27" s="30">
        <f t="shared" si="0"/>
        <v>0</v>
      </c>
      <c r="ET27" s="209">
        <f t="shared" si="2"/>
        <v>0</v>
      </c>
    </row>
    <row r="28" spans="2:150" ht="15" hidden="1" customHeight="1">
      <c r="B28" s="459">
        <f t="shared" si="3"/>
        <v>23</v>
      </c>
      <c r="C28" s="30"/>
      <c r="D28" s="232"/>
      <c r="E28" s="233"/>
      <c r="F28" s="234"/>
      <c r="G28" s="232"/>
      <c r="H28" s="233"/>
      <c r="I28" s="234"/>
      <c r="J28" s="321"/>
      <c r="K28" s="233"/>
      <c r="L28" s="234"/>
      <c r="M28" s="321"/>
      <c r="N28" s="233"/>
      <c r="O28" s="234"/>
      <c r="P28" s="412"/>
      <c r="Q28" s="233"/>
      <c r="R28" s="234"/>
      <c r="S28" s="235"/>
      <c r="T28" s="233"/>
      <c r="U28" s="234"/>
      <c r="V28" s="421"/>
      <c r="W28" s="233"/>
      <c r="X28" s="234"/>
      <c r="Y28" s="232"/>
      <c r="Z28" s="234"/>
      <c r="AA28" s="378"/>
      <c r="AB28" s="235"/>
      <c r="AC28" s="236"/>
      <c r="AD28" s="234"/>
      <c r="AE28" s="356"/>
      <c r="AF28" s="236"/>
      <c r="AG28" s="234"/>
      <c r="AH28" s="232"/>
      <c r="AI28" s="237"/>
      <c r="AJ28" s="234"/>
      <c r="AK28" s="232"/>
      <c r="AL28" s="237"/>
      <c r="AM28" s="234"/>
      <c r="AN28" s="232"/>
      <c r="AO28" s="237"/>
      <c r="AP28" s="234"/>
      <c r="AQ28" s="232"/>
      <c r="AR28" s="237"/>
      <c r="AS28" s="234"/>
      <c r="AT28" s="389"/>
      <c r="AU28" s="238"/>
      <c r="AV28" s="235"/>
      <c r="AW28" s="236"/>
      <c r="AX28" s="234"/>
      <c r="AY28" s="235"/>
      <c r="AZ28" s="236"/>
      <c r="BA28" s="234"/>
      <c r="BB28" s="232"/>
      <c r="BC28" s="237"/>
      <c r="BD28" s="234"/>
      <c r="BE28" s="232"/>
      <c r="BF28" s="237"/>
      <c r="BG28" s="234"/>
      <c r="BH28" s="232"/>
      <c r="BI28" s="237"/>
      <c r="BJ28" s="234"/>
      <c r="BK28" s="389"/>
      <c r="BL28" s="238"/>
      <c r="BM28" s="232"/>
      <c r="BN28" s="237"/>
      <c r="BO28" s="234"/>
      <c r="BP28" s="236"/>
      <c r="BQ28" s="237"/>
      <c r="BR28" s="234"/>
      <c r="BS28" s="239"/>
      <c r="BT28" s="240"/>
      <c r="BU28" s="234"/>
      <c r="BV28" s="241"/>
      <c r="BW28" s="240"/>
      <c r="BX28" s="234"/>
      <c r="BY28" s="242"/>
      <c r="BZ28" s="240"/>
      <c r="CA28" s="234"/>
      <c r="CB28" s="235"/>
      <c r="CC28" s="240"/>
      <c r="CD28" s="234"/>
      <c r="CE28" s="235"/>
      <c r="CF28" s="237"/>
      <c r="CG28" s="234"/>
      <c r="CH28" s="316"/>
      <c r="CI28" s="240"/>
      <c r="CJ28" s="234"/>
      <c r="CK28" s="243"/>
      <c r="CL28" s="234"/>
      <c r="CM28" s="371"/>
      <c r="CN28" s="244"/>
      <c r="CO28" s="245"/>
      <c r="CP28" s="246">
        <f t="shared" si="1"/>
        <v>0</v>
      </c>
      <c r="CQ28" s="235"/>
      <c r="CR28" s="247"/>
      <c r="CS28" s="235"/>
      <c r="CT28" s="247"/>
      <c r="CU28" s="235"/>
      <c r="CV28" s="247"/>
      <c r="CW28" s="235"/>
      <c r="CX28" s="247"/>
      <c r="CY28" s="247"/>
      <c r="CZ28" s="247"/>
      <c r="DA28" s="247"/>
      <c r="DB28" s="247"/>
      <c r="DC28" s="247"/>
      <c r="DD28" s="247"/>
      <c r="DE28" s="247"/>
      <c r="DF28" s="247"/>
      <c r="DG28" s="235"/>
      <c r="DH28" s="247"/>
      <c r="DI28" s="235"/>
      <c r="DJ28" s="247"/>
      <c r="DK28" s="235"/>
      <c r="DL28" s="247"/>
      <c r="DM28" s="235"/>
      <c r="DN28" s="247"/>
      <c r="DO28" s="235"/>
      <c r="DP28" s="247"/>
      <c r="DQ28" s="234"/>
      <c r="DR28" s="292"/>
      <c r="DS28" s="332"/>
      <c r="DT28" s="292"/>
      <c r="DU28" s="332"/>
      <c r="DV28" s="581"/>
      <c r="DW28" s="332"/>
      <c r="DX28" s="248"/>
      <c r="DY28" s="234"/>
      <c r="DZ28" s="316"/>
      <c r="EA28" s="234"/>
      <c r="EB28" s="292"/>
      <c r="EC28" s="234"/>
      <c r="ED28" s="249"/>
      <c r="EE28" s="234"/>
      <c r="EF28" s="406"/>
      <c r="EG28" s="96"/>
      <c r="EH28" s="250"/>
      <c r="EI28" s="207">
        <f>SUMPRODUCT(D28:EH28,'Rajnandgaon R'!D28:EH28)</f>
        <v>0</v>
      </c>
      <c r="EJ28" s="1"/>
      <c r="EK28" s="1"/>
      <c r="ER28" s="208" t="s">
        <v>44</v>
      </c>
      <c r="ES28" s="30">
        <f t="shared" si="0"/>
        <v>0</v>
      </c>
      <c r="ET28" s="209">
        <f t="shared" si="2"/>
        <v>0</v>
      </c>
    </row>
    <row r="29" spans="2:150" ht="15" hidden="1" customHeight="1">
      <c r="B29" s="459">
        <f t="shared" si="3"/>
        <v>24</v>
      </c>
      <c r="C29" s="212"/>
      <c r="D29" s="232"/>
      <c r="E29" s="233"/>
      <c r="F29" s="234"/>
      <c r="G29" s="232"/>
      <c r="H29" s="233"/>
      <c r="I29" s="234"/>
      <c r="J29" s="321"/>
      <c r="K29" s="233"/>
      <c r="L29" s="234"/>
      <c r="M29" s="321"/>
      <c r="N29" s="233"/>
      <c r="O29" s="234"/>
      <c r="P29" s="412"/>
      <c r="Q29" s="233"/>
      <c r="R29" s="234"/>
      <c r="S29" s="235"/>
      <c r="T29" s="233"/>
      <c r="U29" s="234"/>
      <c r="V29" s="421"/>
      <c r="W29" s="233"/>
      <c r="X29" s="234"/>
      <c r="Y29" s="232"/>
      <c r="Z29" s="234"/>
      <c r="AA29" s="378"/>
      <c r="AB29" s="235"/>
      <c r="AC29" s="236"/>
      <c r="AD29" s="234"/>
      <c r="AE29" s="356"/>
      <c r="AF29" s="236"/>
      <c r="AG29" s="234"/>
      <c r="AH29" s="232"/>
      <c r="AI29" s="237"/>
      <c r="AJ29" s="234"/>
      <c r="AK29" s="232"/>
      <c r="AL29" s="237"/>
      <c r="AM29" s="234"/>
      <c r="AN29" s="232"/>
      <c r="AO29" s="237"/>
      <c r="AP29" s="234"/>
      <c r="AQ29" s="232"/>
      <c r="AR29" s="237"/>
      <c r="AS29" s="234"/>
      <c r="AT29" s="389"/>
      <c r="AU29" s="238"/>
      <c r="AV29" s="235"/>
      <c r="AW29" s="236"/>
      <c r="AX29" s="234"/>
      <c r="AY29" s="235"/>
      <c r="AZ29" s="236"/>
      <c r="BA29" s="234"/>
      <c r="BB29" s="232"/>
      <c r="BC29" s="237"/>
      <c r="BD29" s="234"/>
      <c r="BE29" s="232"/>
      <c r="BF29" s="237"/>
      <c r="BG29" s="234"/>
      <c r="BH29" s="232"/>
      <c r="BI29" s="237"/>
      <c r="BJ29" s="234"/>
      <c r="BK29" s="389"/>
      <c r="BL29" s="238"/>
      <c r="BM29" s="232"/>
      <c r="BN29" s="237"/>
      <c r="BO29" s="234"/>
      <c r="BP29" s="236"/>
      <c r="BQ29" s="237"/>
      <c r="BR29" s="234"/>
      <c r="BS29" s="239"/>
      <c r="BT29" s="240"/>
      <c r="BU29" s="234"/>
      <c r="BV29" s="241"/>
      <c r="BW29" s="240"/>
      <c r="BX29" s="234"/>
      <c r="BY29" s="242"/>
      <c r="BZ29" s="240"/>
      <c r="CA29" s="234"/>
      <c r="CB29" s="235"/>
      <c r="CC29" s="240"/>
      <c r="CD29" s="234"/>
      <c r="CE29" s="235"/>
      <c r="CF29" s="237"/>
      <c r="CG29" s="234"/>
      <c r="CH29" s="316"/>
      <c r="CI29" s="240"/>
      <c r="CJ29" s="234"/>
      <c r="CK29" s="243"/>
      <c r="CL29" s="234"/>
      <c r="CM29" s="371"/>
      <c r="CN29" s="244"/>
      <c r="CO29" s="245"/>
      <c r="CP29" s="246">
        <f t="shared" si="1"/>
        <v>0</v>
      </c>
      <c r="CQ29" s="235"/>
      <c r="CR29" s="247"/>
      <c r="CS29" s="235"/>
      <c r="CT29" s="247"/>
      <c r="CU29" s="235"/>
      <c r="CV29" s="247"/>
      <c r="CW29" s="235"/>
      <c r="CX29" s="247"/>
      <c r="CY29" s="247"/>
      <c r="CZ29" s="247"/>
      <c r="DA29" s="247"/>
      <c r="DB29" s="247"/>
      <c r="DC29" s="247"/>
      <c r="DD29" s="247"/>
      <c r="DE29" s="247"/>
      <c r="DF29" s="247"/>
      <c r="DG29" s="235"/>
      <c r="DH29" s="247"/>
      <c r="DI29" s="235"/>
      <c r="DJ29" s="247"/>
      <c r="DK29" s="235"/>
      <c r="DL29" s="247"/>
      <c r="DM29" s="235"/>
      <c r="DN29" s="247"/>
      <c r="DO29" s="235"/>
      <c r="DP29" s="247"/>
      <c r="DQ29" s="234"/>
      <c r="DR29" s="292"/>
      <c r="DS29" s="332"/>
      <c r="DT29" s="292"/>
      <c r="DU29" s="332"/>
      <c r="DV29" s="581"/>
      <c r="DW29" s="332"/>
      <c r="DX29" s="248"/>
      <c r="DY29" s="234"/>
      <c r="DZ29" s="316"/>
      <c r="EA29" s="234"/>
      <c r="EB29" s="292"/>
      <c r="EC29" s="234"/>
      <c r="ED29" s="249"/>
      <c r="EE29" s="234"/>
      <c r="EF29" s="406"/>
      <c r="EG29" s="96"/>
      <c r="EH29" s="250"/>
      <c r="EI29" s="207">
        <f>SUMPRODUCT(D29:EH29,'Rajnandgaon R'!D29:EH29)</f>
        <v>0</v>
      </c>
      <c r="EJ29" s="1"/>
      <c r="EK29" s="1"/>
      <c r="ER29" s="208" t="s">
        <v>45</v>
      </c>
      <c r="ES29" s="30">
        <f t="shared" si="0"/>
        <v>0</v>
      </c>
      <c r="ET29" s="209">
        <f t="shared" si="2"/>
        <v>0</v>
      </c>
    </row>
    <row r="30" spans="2:150" ht="15" hidden="1" customHeight="1">
      <c r="B30" s="459">
        <f t="shared" si="3"/>
        <v>25</v>
      </c>
      <c r="C30" s="212"/>
      <c r="D30" s="232"/>
      <c r="E30" s="233"/>
      <c r="F30" s="234"/>
      <c r="G30" s="232"/>
      <c r="H30" s="233"/>
      <c r="I30" s="234"/>
      <c r="J30" s="321"/>
      <c r="K30" s="233"/>
      <c r="L30" s="234"/>
      <c r="M30" s="321"/>
      <c r="N30" s="233"/>
      <c r="O30" s="234"/>
      <c r="P30" s="412"/>
      <c r="Q30" s="233"/>
      <c r="R30" s="234"/>
      <c r="S30" s="235"/>
      <c r="T30" s="233"/>
      <c r="U30" s="234"/>
      <c r="V30" s="421"/>
      <c r="W30" s="233"/>
      <c r="X30" s="234"/>
      <c r="Y30" s="232"/>
      <c r="Z30" s="234"/>
      <c r="AA30" s="378"/>
      <c r="AB30" s="235"/>
      <c r="AC30" s="236"/>
      <c r="AD30" s="234"/>
      <c r="AE30" s="356"/>
      <c r="AF30" s="236"/>
      <c r="AG30" s="234"/>
      <c r="AH30" s="232"/>
      <c r="AI30" s="237"/>
      <c r="AJ30" s="234"/>
      <c r="AK30" s="232"/>
      <c r="AL30" s="237"/>
      <c r="AM30" s="234"/>
      <c r="AN30" s="232"/>
      <c r="AO30" s="237"/>
      <c r="AP30" s="234"/>
      <c r="AQ30" s="232"/>
      <c r="AR30" s="237"/>
      <c r="AS30" s="234"/>
      <c r="AT30" s="389"/>
      <c r="AU30" s="238"/>
      <c r="AV30" s="235"/>
      <c r="AW30" s="236"/>
      <c r="AX30" s="234"/>
      <c r="AY30" s="235"/>
      <c r="AZ30" s="236"/>
      <c r="BA30" s="234"/>
      <c r="BB30" s="232"/>
      <c r="BC30" s="237"/>
      <c r="BD30" s="234"/>
      <c r="BE30" s="232"/>
      <c r="BF30" s="237"/>
      <c r="BG30" s="234"/>
      <c r="BH30" s="232"/>
      <c r="BI30" s="237"/>
      <c r="BJ30" s="234"/>
      <c r="BK30" s="389"/>
      <c r="BL30" s="238"/>
      <c r="BM30" s="232"/>
      <c r="BN30" s="237"/>
      <c r="BO30" s="234"/>
      <c r="BP30" s="236"/>
      <c r="BQ30" s="237"/>
      <c r="BR30" s="234"/>
      <c r="BS30" s="239"/>
      <c r="BT30" s="240"/>
      <c r="BU30" s="234"/>
      <c r="BV30" s="241"/>
      <c r="BW30" s="240"/>
      <c r="BX30" s="234"/>
      <c r="BY30" s="242"/>
      <c r="BZ30" s="240"/>
      <c r="CA30" s="234"/>
      <c r="CB30" s="235"/>
      <c r="CC30" s="240"/>
      <c r="CD30" s="234"/>
      <c r="CE30" s="235"/>
      <c r="CF30" s="237"/>
      <c r="CG30" s="234"/>
      <c r="CH30" s="316"/>
      <c r="CI30" s="240"/>
      <c r="CJ30" s="234"/>
      <c r="CK30" s="243"/>
      <c r="CL30" s="234"/>
      <c r="CM30" s="371"/>
      <c r="CN30" s="244"/>
      <c r="CO30" s="245"/>
      <c r="CP30" s="246">
        <f t="shared" si="1"/>
        <v>0</v>
      </c>
      <c r="CQ30" s="235"/>
      <c r="CR30" s="247"/>
      <c r="CS30" s="235"/>
      <c r="CT30" s="247"/>
      <c r="CU30" s="235"/>
      <c r="CV30" s="247"/>
      <c r="CW30" s="235"/>
      <c r="CX30" s="247"/>
      <c r="CY30" s="247"/>
      <c r="CZ30" s="247"/>
      <c r="DA30" s="247"/>
      <c r="DB30" s="247"/>
      <c r="DC30" s="247"/>
      <c r="DD30" s="247"/>
      <c r="DE30" s="247"/>
      <c r="DF30" s="247"/>
      <c r="DG30" s="235"/>
      <c r="DH30" s="247"/>
      <c r="DI30" s="235"/>
      <c r="DJ30" s="247"/>
      <c r="DK30" s="235"/>
      <c r="DL30" s="247"/>
      <c r="DM30" s="235"/>
      <c r="DN30" s="247"/>
      <c r="DO30" s="235"/>
      <c r="DP30" s="247"/>
      <c r="DQ30" s="234"/>
      <c r="DR30" s="292"/>
      <c r="DS30" s="332"/>
      <c r="DT30" s="292"/>
      <c r="DU30" s="332"/>
      <c r="DV30" s="581"/>
      <c r="DW30" s="332"/>
      <c r="DX30" s="248"/>
      <c r="DY30" s="234"/>
      <c r="DZ30" s="316"/>
      <c r="EA30" s="234"/>
      <c r="EB30" s="292"/>
      <c r="EC30" s="234"/>
      <c r="ED30" s="249"/>
      <c r="EE30" s="234"/>
      <c r="EF30" s="406"/>
      <c r="EG30" s="96"/>
      <c r="EH30" s="250"/>
      <c r="EI30" s="207">
        <f>SUMPRODUCT(D30:EH30,'Rajnandgaon R'!D30:EH30)</f>
        <v>0</v>
      </c>
      <c r="EJ30" s="1"/>
      <c r="EK30" s="1"/>
      <c r="ER30" s="208" t="s">
        <v>46</v>
      </c>
      <c r="ES30" s="30">
        <f t="shared" si="0"/>
        <v>0</v>
      </c>
      <c r="ET30" s="209">
        <f t="shared" si="2"/>
        <v>0</v>
      </c>
    </row>
    <row r="31" spans="2:150" ht="15" hidden="1" customHeight="1">
      <c r="B31" s="210">
        <f t="shared" si="3"/>
        <v>26</v>
      </c>
      <c r="C31" s="30"/>
      <c r="D31" s="232"/>
      <c r="E31" s="233"/>
      <c r="F31" s="234"/>
      <c r="G31" s="232"/>
      <c r="H31" s="233"/>
      <c r="I31" s="234"/>
      <c r="J31" s="321"/>
      <c r="K31" s="233"/>
      <c r="L31" s="234"/>
      <c r="M31" s="321"/>
      <c r="N31" s="233"/>
      <c r="O31" s="234"/>
      <c r="P31" s="412"/>
      <c r="Q31" s="233"/>
      <c r="R31" s="234"/>
      <c r="S31" s="235"/>
      <c r="T31" s="233"/>
      <c r="U31" s="234"/>
      <c r="V31" s="421"/>
      <c r="W31" s="233"/>
      <c r="X31" s="234"/>
      <c r="Y31" s="232"/>
      <c r="Z31" s="234"/>
      <c r="AA31" s="378"/>
      <c r="AB31" s="235"/>
      <c r="AC31" s="236"/>
      <c r="AD31" s="234"/>
      <c r="AE31" s="356"/>
      <c r="AF31" s="236"/>
      <c r="AG31" s="234"/>
      <c r="AH31" s="232"/>
      <c r="AI31" s="237"/>
      <c r="AJ31" s="234"/>
      <c r="AK31" s="232"/>
      <c r="AL31" s="237"/>
      <c r="AM31" s="234"/>
      <c r="AN31" s="232"/>
      <c r="AO31" s="237"/>
      <c r="AP31" s="234"/>
      <c r="AQ31" s="232"/>
      <c r="AR31" s="237"/>
      <c r="AS31" s="234"/>
      <c r="AT31" s="389"/>
      <c r="AU31" s="238"/>
      <c r="AV31" s="235"/>
      <c r="AW31" s="236"/>
      <c r="AX31" s="234"/>
      <c r="AY31" s="235"/>
      <c r="AZ31" s="236"/>
      <c r="BA31" s="234"/>
      <c r="BB31" s="232"/>
      <c r="BC31" s="237"/>
      <c r="BD31" s="234"/>
      <c r="BE31" s="232"/>
      <c r="BF31" s="237"/>
      <c r="BG31" s="234"/>
      <c r="BH31" s="232"/>
      <c r="BI31" s="237"/>
      <c r="BJ31" s="234"/>
      <c r="BK31" s="389"/>
      <c r="BL31" s="238"/>
      <c r="BM31" s="232"/>
      <c r="BN31" s="237"/>
      <c r="BO31" s="234"/>
      <c r="BP31" s="236"/>
      <c r="BQ31" s="237"/>
      <c r="BR31" s="234"/>
      <c r="BS31" s="239"/>
      <c r="BT31" s="240"/>
      <c r="BU31" s="234"/>
      <c r="BV31" s="241"/>
      <c r="BW31" s="240"/>
      <c r="BX31" s="234"/>
      <c r="BY31" s="242"/>
      <c r="BZ31" s="240"/>
      <c r="CA31" s="234"/>
      <c r="CB31" s="235"/>
      <c r="CC31" s="240"/>
      <c r="CD31" s="234"/>
      <c r="CE31" s="235"/>
      <c r="CF31" s="237"/>
      <c r="CG31" s="234"/>
      <c r="CH31" s="316"/>
      <c r="CI31" s="240"/>
      <c r="CJ31" s="234"/>
      <c r="CK31" s="243"/>
      <c r="CL31" s="234"/>
      <c r="CM31" s="371"/>
      <c r="CN31" s="244"/>
      <c r="CO31" s="245"/>
      <c r="CP31" s="246">
        <f t="shared" si="1"/>
        <v>0</v>
      </c>
      <c r="CQ31" s="235"/>
      <c r="CR31" s="247"/>
      <c r="CS31" s="235"/>
      <c r="CT31" s="247"/>
      <c r="CU31" s="235"/>
      <c r="CV31" s="247"/>
      <c r="CW31" s="235"/>
      <c r="CX31" s="247"/>
      <c r="CY31" s="247"/>
      <c r="CZ31" s="247"/>
      <c r="DA31" s="247"/>
      <c r="DB31" s="247"/>
      <c r="DC31" s="247"/>
      <c r="DD31" s="247"/>
      <c r="DE31" s="247"/>
      <c r="DF31" s="247"/>
      <c r="DG31" s="235"/>
      <c r="DH31" s="247"/>
      <c r="DI31" s="235"/>
      <c r="DJ31" s="247"/>
      <c r="DK31" s="235"/>
      <c r="DL31" s="247"/>
      <c r="DM31" s="235"/>
      <c r="DN31" s="247"/>
      <c r="DO31" s="235"/>
      <c r="DP31" s="247"/>
      <c r="DQ31" s="234"/>
      <c r="DR31" s="292"/>
      <c r="DS31" s="332"/>
      <c r="DT31" s="292"/>
      <c r="DU31" s="332"/>
      <c r="DV31" s="581"/>
      <c r="DW31" s="332"/>
      <c r="DX31" s="248"/>
      <c r="DY31" s="234"/>
      <c r="DZ31" s="316"/>
      <c r="EA31" s="234"/>
      <c r="EB31" s="292"/>
      <c r="EC31" s="234"/>
      <c r="ED31" s="249"/>
      <c r="EE31" s="234"/>
      <c r="EF31" s="406"/>
      <c r="EG31" s="96"/>
      <c r="EH31" s="250"/>
      <c r="EI31" s="207">
        <f>SUMPRODUCT(D31:EH31,'Rajnandgaon R'!D31:EH31)</f>
        <v>0</v>
      </c>
      <c r="EJ31" s="1"/>
      <c r="EK31" s="1"/>
      <c r="ER31" s="208" t="s">
        <v>47</v>
      </c>
      <c r="ES31" s="30">
        <f t="shared" si="0"/>
        <v>0</v>
      </c>
      <c r="ET31" s="209">
        <f t="shared" si="2"/>
        <v>0</v>
      </c>
    </row>
    <row r="32" spans="2:150" ht="15" hidden="1" customHeight="1">
      <c r="B32" s="210">
        <f t="shared" si="3"/>
        <v>27</v>
      </c>
      <c r="C32" s="30"/>
      <c r="D32" s="232"/>
      <c r="E32" s="233"/>
      <c r="F32" s="234"/>
      <c r="G32" s="232"/>
      <c r="H32" s="233"/>
      <c r="I32" s="234"/>
      <c r="J32" s="321"/>
      <c r="K32" s="233"/>
      <c r="L32" s="234"/>
      <c r="M32" s="321"/>
      <c r="N32" s="233"/>
      <c r="O32" s="234"/>
      <c r="P32" s="412"/>
      <c r="Q32" s="233"/>
      <c r="R32" s="234"/>
      <c r="S32" s="235"/>
      <c r="T32" s="233"/>
      <c r="U32" s="234"/>
      <c r="V32" s="421"/>
      <c r="W32" s="233"/>
      <c r="X32" s="234"/>
      <c r="Y32" s="232"/>
      <c r="Z32" s="234"/>
      <c r="AA32" s="378"/>
      <c r="AB32" s="235"/>
      <c r="AC32" s="236"/>
      <c r="AD32" s="234"/>
      <c r="AE32" s="356"/>
      <c r="AF32" s="236"/>
      <c r="AG32" s="234"/>
      <c r="AH32" s="232"/>
      <c r="AI32" s="237"/>
      <c r="AJ32" s="234"/>
      <c r="AK32" s="232"/>
      <c r="AL32" s="237"/>
      <c r="AM32" s="234"/>
      <c r="AN32" s="232"/>
      <c r="AO32" s="237"/>
      <c r="AP32" s="234"/>
      <c r="AQ32" s="232"/>
      <c r="AR32" s="237"/>
      <c r="AS32" s="234"/>
      <c r="AT32" s="389"/>
      <c r="AU32" s="238"/>
      <c r="AV32" s="235"/>
      <c r="AW32" s="236"/>
      <c r="AX32" s="234"/>
      <c r="AY32" s="235"/>
      <c r="AZ32" s="236"/>
      <c r="BA32" s="234"/>
      <c r="BB32" s="232"/>
      <c r="BC32" s="237"/>
      <c r="BD32" s="234"/>
      <c r="BE32" s="232"/>
      <c r="BF32" s="237"/>
      <c r="BG32" s="234"/>
      <c r="BH32" s="232"/>
      <c r="BI32" s="237"/>
      <c r="BJ32" s="234"/>
      <c r="BK32" s="389"/>
      <c r="BL32" s="238"/>
      <c r="BM32" s="232"/>
      <c r="BN32" s="237"/>
      <c r="BO32" s="234"/>
      <c r="BP32" s="236"/>
      <c r="BQ32" s="237"/>
      <c r="BR32" s="234"/>
      <c r="BS32" s="239"/>
      <c r="BT32" s="240"/>
      <c r="BU32" s="234"/>
      <c r="BV32" s="241"/>
      <c r="BW32" s="240"/>
      <c r="BX32" s="234"/>
      <c r="BY32" s="242"/>
      <c r="BZ32" s="240"/>
      <c r="CA32" s="234"/>
      <c r="CB32" s="235"/>
      <c r="CC32" s="240"/>
      <c r="CD32" s="234"/>
      <c r="CE32" s="235"/>
      <c r="CF32" s="237"/>
      <c r="CG32" s="234"/>
      <c r="CH32" s="316"/>
      <c r="CI32" s="240"/>
      <c r="CJ32" s="234"/>
      <c r="CK32" s="243"/>
      <c r="CL32" s="234"/>
      <c r="CM32" s="371"/>
      <c r="CN32" s="244"/>
      <c r="CO32" s="245"/>
      <c r="CP32" s="246">
        <f t="shared" si="1"/>
        <v>0</v>
      </c>
      <c r="CQ32" s="235"/>
      <c r="CR32" s="247"/>
      <c r="CS32" s="235"/>
      <c r="CT32" s="247"/>
      <c r="CU32" s="235"/>
      <c r="CV32" s="247"/>
      <c r="CW32" s="235"/>
      <c r="CX32" s="247"/>
      <c r="CY32" s="247"/>
      <c r="CZ32" s="247"/>
      <c r="DA32" s="247"/>
      <c r="DB32" s="247"/>
      <c r="DC32" s="247"/>
      <c r="DD32" s="247"/>
      <c r="DE32" s="247"/>
      <c r="DF32" s="247"/>
      <c r="DG32" s="235"/>
      <c r="DH32" s="247"/>
      <c r="DI32" s="235"/>
      <c r="DJ32" s="247"/>
      <c r="DK32" s="235"/>
      <c r="DL32" s="247"/>
      <c r="DM32" s="235"/>
      <c r="DN32" s="247"/>
      <c r="DO32" s="235"/>
      <c r="DP32" s="247"/>
      <c r="DQ32" s="234"/>
      <c r="DR32" s="292"/>
      <c r="DS32" s="332"/>
      <c r="DT32" s="292"/>
      <c r="DU32" s="332"/>
      <c r="DV32" s="581"/>
      <c r="DW32" s="332"/>
      <c r="DX32" s="248"/>
      <c r="DY32" s="234"/>
      <c r="DZ32" s="316"/>
      <c r="EA32" s="234"/>
      <c r="EB32" s="292"/>
      <c r="EC32" s="234"/>
      <c r="ED32" s="249"/>
      <c r="EE32" s="234"/>
      <c r="EF32" s="406"/>
      <c r="EG32" s="96"/>
      <c r="EH32" s="250"/>
      <c r="EI32" s="207">
        <f>SUMPRODUCT(D32:EH32,'Rajnandgaon R'!D32:EH32)</f>
        <v>0</v>
      </c>
      <c r="EJ32" s="1"/>
      <c r="EK32" s="1"/>
      <c r="ER32" s="208" t="s">
        <v>48</v>
      </c>
      <c r="ES32" s="30">
        <f t="shared" si="0"/>
        <v>0</v>
      </c>
      <c r="ET32" s="209">
        <f t="shared" si="2"/>
        <v>0</v>
      </c>
    </row>
    <row r="33" spans="2:150" ht="15" hidden="1" customHeight="1">
      <c r="B33" s="210">
        <f t="shared" si="3"/>
        <v>28</v>
      </c>
      <c r="C33" s="30"/>
      <c r="D33" s="232"/>
      <c r="E33" s="233"/>
      <c r="F33" s="234"/>
      <c r="G33" s="232"/>
      <c r="H33" s="233"/>
      <c r="I33" s="234"/>
      <c r="J33" s="321"/>
      <c r="K33" s="233"/>
      <c r="L33" s="234"/>
      <c r="M33" s="321"/>
      <c r="N33" s="233"/>
      <c r="O33" s="234"/>
      <c r="P33" s="412"/>
      <c r="Q33" s="233"/>
      <c r="R33" s="234"/>
      <c r="S33" s="235"/>
      <c r="T33" s="233"/>
      <c r="U33" s="234"/>
      <c r="V33" s="421"/>
      <c r="W33" s="233"/>
      <c r="X33" s="234"/>
      <c r="Y33" s="232"/>
      <c r="Z33" s="234"/>
      <c r="AA33" s="378"/>
      <c r="AB33" s="235"/>
      <c r="AC33" s="236"/>
      <c r="AD33" s="234"/>
      <c r="AE33" s="356"/>
      <c r="AF33" s="236"/>
      <c r="AG33" s="234"/>
      <c r="AH33" s="232"/>
      <c r="AI33" s="237"/>
      <c r="AJ33" s="234"/>
      <c r="AK33" s="232"/>
      <c r="AL33" s="237"/>
      <c r="AM33" s="234"/>
      <c r="AN33" s="232"/>
      <c r="AO33" s="237"/>
      <c r="AP33" s="234"/>
      <c r="AQ33" s="232"/>
      <c r="AR33" s="237"/>
      <c r="AS33" s="234"/>
      <c r="AT33" s="389"/>
      <c r="AU33" s="238"/>
      <c r="AV33" s="235"/>
      <c r="AW33" s="236"/>
      <c r="AX33" s="234"/>
      <c r="AY33" s="235"/>
      <c r="AZ33" s="236"/>
      <c r="BA33" s="234"/>
      <c r="BB33" s="232"/>
      <c r="BC33" s="237"/>
      <c r="BD33" s="234"/>
      <c r="BE33" s="232"/>
      <c r="BF33" s="237"/>
      <c r="BG33" s="234"/>
      <c r="BH33" s="232"/>
      <c r="BI33" s="237"/>
      <c r="BJ33" s="234"/>
      <c r="BK33" s="389"/>
      <c r="BL33" s="238"/>
      <c r="BM33" s="232"/>
      <c r="BN33" s="237"/>
      <c r="BO33" s="234"/>
      <c r="BP33" s="236"/>
      <c r="BQ33" s="237"/>
      <c r="BR33" s="234"/>
      <c r="BS33" s="239"/>
      <c r="BT33" s="240"/>
      <c r="BU33" s="234"/>
      <c r="BV33" s="241"/>
      <c r="BW33" s="240"/>
      <c r="BX33" s="234"/>
      <c r="BY33" s="242"/>
      <c r="BZ33" s="240"/>
      <c r="CA33" s="234"/>
      <c r="CB33" s="235"/>
      <c r="CC33" s="240"/>
      <c r="CD33" s="234"/>
      <c r="CE33" s="235"/>
      <c r="CF33" s="237"/>
      <c r="CG33" s="234"/>
      <c r="CH33" s="316"/>
      <c r="CI33" s="240"/>
      <c r="CJ33" s="234"/>
      <c r="CK33" s="243"/>
      <c r="CL33" s="234"/>
      <c r="CM33" s="371"/>
      <c r="CN33" s="244"/>
      <c r="CO33" s="245"/>
      <c r="CP33" s="246">
        <f t="shared" si="1"/>
        <v>0</v>
      </c>
      <c r="CQ33" s="235"/>
      <c r="CR33" s="247"/>
      <c r="CS33" s="235"/>
      <c r="CT33" s="247"/>
      <c r="CU33" s="235"/>
      <c r="CV33" s="247"/>
      <c r="CW33" s="235"/>
      <c r="CX33" s="247"/>
      <c r="CY33" s="247"/>
      <c r="CZ33" s="247"/>
      <c r="DA33" s="247"/>
      <c r="DB33" s="247"/>
      <c r="DC33" s="247"/>
      <c r="DD33" s="247"/>
      <c r="DE33" s="247"/>
      <c r="DF33" s="247"/>
      <c r="DG33" s="235"/>
      <c r="DH33" s="247"/>
      <c r="DI33" s="235"/>
      <c r="DJ33" s="247"/>
      <c r="DK33" s="235"/>
      <c r="DL33" s="247"/>
      <c r="DM33" s="235"/>
      <c r="DN33" s="247"/>
      <c r="DO33" s="235"/>
      <c r="DP33" s="247"/>
      <c r="DQ33" s="234"/>
      <c r="DR33" s="292"/>
      <c r="DS33" s="332"/>
      <c r="DT33" s="292"/>
      <c r="DU33" s="332"/>
      <c r="DV33" s="581"/>
      <c r="DW33" s="332"/>
      <c r="DX33" s="248"/>
      <c r="DY33" s="234"/>
      <c r="DZ33" s="316"/>
      <c r="EA33" s="234"/>
      <c r="EB33" s="292"/>
      <c r="EC33" s="234"/>
      <c r="ED33" s="249"/>
      <c r="EE33" s="234"/>
      <c r="EF33" s="406"/>
      <c r="EG33" s="96"/>
      <c r="EH33" s="250"/>
      <c r="EI33" s="207">
        <f>SUMPRODUCT(D33:EH33,'Rajnandgaon R'!D33:EH33)</f>
        <v>0</v>
      </c>
      <c r="EJ33" s="1"/>
      <c r="EK33" s="1"/>
      <c r="ER33" s="208" t="s">
        <v>49</v>
      </c>
      <c r="ES33" s="30">
        <f t="shared" si="0"/>
        <v>0</v>
      </c>
      <c r="ET33" s="209">
        <f t="shared" si="2"/>
        <v>0</v>
      </c>
    </row>
    <row r="34" spans="2:150" ht="15" hidden="1" customHeight="1">
      <c r="B34" s="210">
        <f t="shared" si="3"/>
        <v>29</v>
      </c>
      <c r="C34" s="30"/>
      <c r="D34" s="232"/>
      <c r="E34" s="233"/>
      <c r="F34" s="234"/>
      <c r="G34" s="232"/>
      <c r="H34" s="233"/>
      <c r="I34" s="234"/>
      <c r="J34" s="321"/>
      <c r="K34" s="233"/>
      <c r="L34" s="234"/>
      <c r="M34" s="321"/>
      <c r="N34" s="233"/>
      <c r="O34" s="234"/>
      <c r="P34" s="412"/>
      <c r="Q34" s="233"/>
      <c r="R34" s="234"/>
      <c r="S34" s="235"/>
      <c r="T34" s="233"/>
      <c r="U34" s="234"/>
      <c r="V34" s="421"/>
      <c r="W34" s="233"/>
      <c r="X34" s="234"/>
      <c r="Y34" s="232"/>
      <c r="Z34" s="234"/>
      <c r="AA34" s="378"/>
      <c r="AB34" s="235"/>
      <c r="AC34" s="236"/>
      <c r="AD34" s="234"/>
      <c r="AE34" s="356"/>
      <c r="AF34" s="236"/>
      <c r="AG34" s="234"/>
      <c r="AH34" s="232"/>
      <c r="AI34" s="237"/>
      <c r="AJ34" s="234"/>
      <c r="AK34" s="232"/>
      <c r="AL34" s="237"/>
      <c r="AM34" s="234"/>
      <c r="AN34" s="232"/>
      <c r="AO34" s="237"/>
      <c r="AP34" s="234"/>
      <c r="AQ34" s="232"/>
      <c r="AR34" s="237"/>
      <c r="AS34" s="234"/>
      <c r="AT34" s="389"/>
      <c r="AU34" s="238"/>
      <c r="AV34" s="235"/>
      <c r="AW34" s="236"/>
      <c r="AX34" s="234"/>
      <c r="AY34" s="235"/>
      <c r="AZ34" s="236"/>
      <c r="BA34" s="234"/>
      <c r="BB34" s="232"/>
      <c r="BC34" s="237"/>
      <c r="BD34" s="234"/>
      <c r="BE34" s="232"/>
      <c r="BF34" s="237"/>
      <c r="BG34" s="234"/>
      <c r="BH34" s="232"/>
      <c r="BI34" s="237"/>
      <c r="BJ34" s="234"/>
      <c r="BK34" s="389"/>
      <c r="BL34" s="238"/>
      <c r="BM34" s="232"/>
      <c r="BN34" s="237"/>
      <c r="BO34" s="234"/>
      <c r="BP34" s="236"/>
      <c r="BQ34" s="237"/>
      <c r="BR34" s="234"/>
      <c r="BS34" s="239"/>
      <c r="BT34" s="240"/>
      <c r="BU34" s="234"/>
      <c r="BV34" s="241"/>
      <c r="BW34" s="240"/>
      <c r="BX34" s="234"/>
      <c r="BY34" s="242"/>
      <c r="BZ34" s="240"/>
      <c r="CA34" s="234"/>
      <c r="CB34" s="235"/>
      <c r="CC34" s="240"/>
      <c r="CD34" s="234"/>
      <c r="CE34" s="235"/>
      <c r="CF34" s="237"/>
      <c r="CG34" s="234"/>
      <c r="CH34" s="316"/>
      <c r="CI34" s="240"/>
      <c r="CJ34" s="234"/>
      <c r="CK34" s="243"/>
      <c r="CL34" s="234"/>
      <c r="CM34" s="371"/>
      <c r="CN34" s="244"/>
      <c r="CO34" s="245"/>
      <c r="CP34" s="246">
        <f t="shared" si="1"/>
        <v>0</v>
      </c>
      <c r="CQ34" s="235"/>
      <c r="CR34" s="247"/>
      <c r="CS34" s="235"/>
      <c r="CT34" s="247"/>
      <c r="CU34" s="235"/>
      <c r="CV34" s="247"/>
      <c r="CW34" s="235"/>
      <c r="CX34" s="247"/>
      <c r="CY34" s="247"/>
      <c r="CZ34" s="247"/>
      <c r="DA34" s="247"/>
      <c r="DB34" s="247"/>
      <c r="DC34" s="247"/>
      <c r="DD34" s="247"/>
      <c r="DE34" s="247"/>
      <c r="DF34" s="247"/>
      <c r="DG34" s="235"/>
      <c r="DH34" s="247"/>
      <c r="DI34" s="235"/>
      <c r="DJ34" s="247"/>
      <c r="DK34" s="235"/>
      <c r="DL34" s="247"/>
      <c r="DM34" s="235"/>
      <c r="DN34" s="247"/>
      <c r="DO34" s="235"/>
      <c r="DP34" s="247"/>
      <c r="DQ34" s="234"/>
      <c r="DR34" s="292"/>
      <c r="DS34" s="332"/>
      <c r="DT34" s="292"/>
      <c r="DU34" s="332"/>
      <c r="DV34" s="581"/>
      <c r="DW34" s="332"/>
      <c r="DX34" s="248"/>
      <c r="DY34" s="234"/>
      <c r="DZ34" s="316"/>
      <c r="EA34" s="234"/>
      <c r="EB34" s="292"/>
      <c r="EC34" s="234"/>
      <c r="ED34" s="249"/>
      <c r="EE34" s="234"/>
      <c r="EF34" s="406"/>
      <c r="EG34" s="96"/>
      <c r="EH34" s="250"/>
      <c r="EI34" s="207">
        <f>SUMPRODUCT(D34:EH34,'Rajnandgaon R'!D34:EH34)</f>
        <v>0</v>
      </c>
      <c r="EJ34" s="1"/>
      <c r="EK34" s="1"/>
      <c r="ER34" s="208" t="s">
        <v>50</v>
      </c>
      <c r="ES34" s="30">
        <f t="shared" si="0"/>
        <v>0</v>
      </c>
      <c r="ET34" s="209">
        <f t="shared" si="2"/>
        <v>0</v>
      </c>
    </row>
    <row r="35" spans="2:150" ht="15" hidden="1" customHeight="1">
      <c r="B35" s="210">
        <f t="shared" si="3"/>
        <v>30</v>
      </c>
      <c r="C35" s="30"/>
      <c r="D35" s="232"/>
      <c r="E35" s="233"/>
      <c r="F35" s="234"/>
      <c r="G35" s="232"/>
      <c r="H35" s="233"/>
      <c r="I35" s="234"/>
      <c r="J35" s="321"/>
      <c r="K35" s="233"/>
      <c r="L35" s="234"/>
      <c r="M35" s="321"/>
      <c r="N35" s="233"/>
      <c r="O35" s="234"/>
      <c r="P35" s="412"/>
      <c r="Q35" s="233"/>
      <c r="R35" s="234"/>
      <c r="S35" s="235"/>
      <c r="T35" s="233"/>
      <c r="U35" s="234"/>
      <c r="V35" s="421"/>
      <c r="W35" s="233"/>
      <c r="X35" s="234"/>
      <c r="Y35" s="232"/>
      <c r="Z35" s="234"/>
      <c r="AA35" s="378"/>
      <c r="AB35" s="235"/>
      <c r="AC35" s="236"/>
      <c r="AD35" s="234"/>
      <c r="AE35" s="356"/>
      <c r="AF35" s="236"/>
      <c r="AG35" s="234"/>
      <c r="AH35" s="232"/>
      <c r="AI35" s="237"/>
      <c r="AJ35" s="234"/>
      <c r="AK35" s="232"/>
      <c r="AL35" s="237"/>
      <c r="AM35" s="234"/>
      <c r="AN35" s="232"/>
      <c r="AO35" s="237"/>
      <c r="AP35" s="234"/>
      <c r="AQ35" s="232"/>
      <c r="AR35" s="237"/>
      <c r="AS35" s="234"/>
      <c r="AT35" s="389"/>
      <c r="AU35" s="238"/>
      <c r="AV35" s="235"/>
      <c r="AW35" s="236"/>
      <c r="AX35" s="234"/>
      <c r="AY35" s="235"/>
      <c r="AZ35" s="236"/>
      <c r="BA35" s="234"/>
      <c r="BB35" s="232"/>
      <c r="BC35" s="237"/>
      <c r="BD35" s="234"/>
      <c r="BE35" s="232"/>
      <c r="BF35" s="237"/>
      <c r="BG35" s="234"/>
      <c r="BH35" s="232"/>
      <c r="BI35" s="237"/>
      <c r="BJ35" s="234"/>
      <c r="BK35" s="389"/>
      <c r="BL35" s="238"/>
      <c r="BM35" s="232"/>
      <c r="BN35" s="237"/>
      <c r="BO35" s="234"/>
      <c r="BP35" s="236"/>
      <c r="BQ35" s="237"/>
      <c r="BR35" s="234"/>
      <c r="BS35" s="239"/>
      <c r="BT35" s="240"/>
      <c r="BU35" s="234"/>
      <c r="BV35" s="241"/>
      <c r="BW35" s="240"/>
      <c r="BX35" s="234"/>
      <c r="BY35" s="242"/>
      <c r="BZ35" s="240"/>
      <c r="CA35" s="234"/>
      <c r="CB35" s="235"/>
      <c r="CC35" s="240"/>
      <c r="CD35" s="234"/>
      <c r="CE35" s="235"/>
      <c r="CF35" s="237"/>
      <c r="CG35" s="234"/>
      <c r="CH35" s="316"/>
      <c r="CI35" s="240"/>
      <c r="CJ35" s="234"/>
      <c r="CK35" s="243"/>
      <c r="CL35" s="234"/>
      <c r="CM35" s="371"/>
      <c r="CN35" s="244"/>
      <c r="CO35" s="245"/>
      <c r="CP35" s="246">
        <f t="shared" si="1"/>
        <v>0</v>
      </c>
      <c r="CQ35" s="235"/>
      <c r="CR35" s="247"/>
      <c r="CS35" s="235"/>
      <c r="CT35" s="247"/>
      <c r="CU35" s="235"/>
      <c r="CV35" s="247"/>
      <c r="CW35" s="235"/>
      <c r="CX35" s="247"/>
      <c r="CY35" s="247"/>
      <c r="CZ35" s="247"/>
      <c r="DA35" s="247"/>
      <c r="DB35" s="247"/>
      <c r="DC35" s="247"/>
      <c r="DD35" s="247"/>
      <c r="DE35" s="247"/>
      <c r="DF35" s="247"/>
      <c r="DG35" s="235"/>
      <c r="DH35" s="247"/>
      <c r="DI35" s="235"/>
      <c r="DJ35" s="247"/>
      <c r="DK35" s="235"/>
      <c r="DL35" s="247"/>
      <c r="DM35" s="235"/>
      <c r="DN35" s="247"/>
      <c r="DO35" s="235"/>
      <c r="DP35" s="247"/>
      <c r="DQ35" s="234"/>
      <c r="DR35" s="292"/>
      <c r="DS35" s="332"/>
      <c r="DT35" s="292"/>
      <c r="DU35" s="332"/>
      <c r="DV35" s="581"/>
      <c r="DW35" s="332"/>
      <c r="DX35" s="248"/>
      <c r="DY35" s="234"/>
      <c r="DZ35" s="316"/>
      <c r="EA35" s="234"/>
      <c r="EB35" s="292"/>
      <c r="EC35" s="234"/>
      <c r="ED35" s="249"/>
      <c r="EE35" s="234"/>
      <c r="EF35" s="406"/>
      <c r="EG35" s="96"/>
      <c r="EH35" s="250"/>
      <c r="EI35" s="207">
        <f>SUMPRODUCT(D35:EH35,'Rajnandgaon R'!D35:EH35)</f>
        <v>0</v>
      </c>
      <c r="EJ35" s="1"/>
      <c r="EK35" s="1"/>
      <c r="ER35" s="208" t="s">
        <v>51</v>
      </c>
      <c r="ES35" s="30">
        <f t="shared" si="0"/>
        <v>0</v>
      </c>
      <c r="ET35" s="209">
        <f t="shared" si="2"/>
        <v>0</v>
      </c>
    </row>
    <row r="36" spans="2:150" ht="15" hidden="1" customHeight="1">
      <c r="B36" s="210">
        <f t="shared" si="3"/>
        <v>31</v>
      </c>
      <c r="C36" s="30"/>
      <c r="D36" s="232"/>
      <c r="E36" s="233"/>
      <c r="F36" s="234"/>
      <c r="G36" s="232"/>
      <c r="H36" s="233"/>
      <c r="I36" s="234"/>
      <c r="J36" s="321"/>
      <c r="K36" s="233"/>
      <c r="L36" s="234"/>
      <c r="M36" s="321"/>
      <c r="N36" s="233"/>
      <c r="O36" s="234"/>
      <c r="P36" s="412"/>
      <c r="Q36" s="233"/>
      <c r="R36" s="234"/>
      <c r="S36" s="235"/>
      <c r="T36" s="233"/>
      <c r="U36" s="234"/>
      <c r="V36" s="421"/>
      <c r="W36" s="233"/>
      <c r="X36" s="234"/>
      <c r="Y36" s="232"/>
      <c r="Z36" s="234"/>
      <c r="AA36" s="378"/>
      <c r="AB36" s="235"/>
      <c r="AC36" s="236"/>
      <c r="AD36" s="234"/>
      <c r="AE36" s="356"/>
      <c r="AF36" s="236"/>
      <c r="AG36" s="234"/>
      <c r="AH36" s="232"/>
      <c r="AI36" s="237"/>
      <c r="AJ36" s="234"/>
      <c r="AK36" s="232"/>
      <c r="AL36" s="237"/>
      <c r="AM36" s="234"/>
      <c r="AN36" s="232"/>
      <c r="AO36" s="237"/>
      <c r="AP36" s="234"/>
      <c r="AQ36" s="232"/>
      <c r="AR36" s="237"/>
      <c r="AS36" s="234"/>
      <c r="AT36" s="389"/>
      <c r="AU36" s="238"/>
      <c r="AV36" s="235"/>
      <c r="AW36" s="236"/>
      <c r="AX36" s="234"/>
      <c r="AY36" s="235"/>
      <c r="AZ36" s="236"/>
      <c r="BA36" s="234"/>
      <c r="BB36" s="232"/>
      <c r="BC36" s="237"/>
      <c r="BD36" s="234"/>
      <c r="BE36" s="232"/>
      <c r="BF36" s="237"/>
      <c r="BG36" s="234"/>
      <c r="BH36" s="232"/>
      <c r="BI36" s="237"/>
      <c r="BJ36" s="234"/>
      <c r="BK36" s="389"/>
      <c r="BL36" s="238"/>
      <c r="BM36" s="232"/>
      <c r="BN36" s="237"/>
      <c r="BO36" s="234"/>
      <c r="BP36" s="236"/>
      <c r="BQ36" s="237"/>
      <c r="BR36" s="234"/>
      <c r="BS36" s="239"/>
      <c r="BT36" s="240"/>
      <c r="BU36" s="234"/>
      <c r="BV36" s="241"/>
      <c r="BW36" s="240"/>
      <c r="BX36" s="234"/>
      <c r="BY36" s="242"/>
      <c r="BZ36" s="240"/>
      <c r="CA36" s="234"/>
      <c r="CB36" s="235"/>
      <c r="CC36" s="240"/>
      <c r="CD36" s="234"/>
      <c r="CE36" s="235"/>
      <c r="CF36" s="237"/>
      <c r="CG36" s="234"/>
      <c r="CH36" s="316"/>
      <c r="CI36" s="240"/>
      <c r="CJ36" s="234"/>
      <c r="CK36" s="243"/>
      <c r="CL36" s="234"/>
      <c r="CM36" s="371"/>
      <c r="CN36" s="244"/>
      <c r="CO36" s="245"/>
      <c r="CP36" s="246">
        <f t="shared" si="1"/>
        <v>0</v>
      </c>
      <c r="CQ36" s="235"/>
      <c r="CR36" s="247"/>
      <c r="CS36" s="235"/>
      <c r="CT36" s="247"/>
      <c r="CU36" s="235"/>
      <c r="CV36" s="247"/>
      <c r="CW36" s="235"/>
      <c r="CX36" s="247"/>
      <c r="CY36" s="247"/>
      <c r="CZ36" s="247"/>
      <c r="DA36" s="247"/>
      <c r="DB36" s="247"/>
      <c r="DC36" s="247"/>
      <c r="DD36" s="247"/>
      <c r="DE36" s="247"/>
      <c r="DF36" s="247"/>
      <c r="DG36" s="235"/>
      <c r="DH36" s="247"/>
      <c r="DI36" s="235"/>
      <c r="DJ36" s="247"/>
      <c r="DK36" s="235"/>
      <c r="DL36" s="247"/>
      <c r="DM36" s="235"/>
      <c r="DN36" s="247"/>
      <c r="DO36" s="235"/>
      <c r="DP36" s="247"/>
      <c r="DQ36" s="234"/>
      <c r="DR36" s="292"/>
      <c r="DS36" s="332"/>
      <c r="DT36" s="292"/>
      <c r="DU36" s="332"/>
      <c r="DV36" s="581"/>
      <c r="DW36" s="332"/>
      <c r="DX36" s="248"/>
      <c r="DY36" s="234"/>
      <c r="DZ36" s="316"/>
      <c r="EA36" s="234"/>
      <c r="EB36" s="292"/>
      <c r="EC36" s="234"/>
      <c r="ED36" s="249"/>
      <c r="EE36" s="234"/>
      <c r="EF36" s="406"/>
      <c r="EG36" s="96"/>
      <c r="EH36" s="250"/>
      <c r="EI36" s="207">
        <f>SUMPRODUCT(D36:EH36,'Rajnandgaon R'!D36:EH36)</f>
        <v>0</v>
      </c>
      <c r="EJ36" s="1"/>
      <c r="EK36" s="1"/>
      <c r="ER36" s="208" t="s">
        <v>52</v>
      </c>
      <c r="ES36" s="30">
        <f t="shared" si="0"/>
        <v>0</v>
      </c>
      <c r="ET36" s="209">
        <f t="shared" si="2"/>
        <v>0</v>
      </c>
    </row>
    <row r="37" spans="2:150" ht="15" hidden="1" customHeight="1">
      <c r="B37" s="213">
        <f t="shared" si="3"/>
        <v>32</v>
      </c>
      <c r="C37" s="30" t="s">
        <v>2958</v>
      </c>
      <c r="D37" s="232"/>
      <c r="E37" s="233"/>
      <c r="F37" s="234"/>
      <c r="G37" s="232"/>
      <c r="H37" s="233"/>
      <c r="I37" s="234"/>
      <c r="J37" s="321"/>
      <c r="K37" s="233"/>
      <c r="L37" s="234"/>
      <c r="M37" s="321"/>
      <c r="N37" s="233"/>
      <c r="O37" s="234"/>
      <c r="P37" s="412"/>
      <c r="Q37" s="233"/>
      <c r="R37" s="234"/>
      <c r="S37" s="235"/>
      <c r="T37" s="233"/>
      <c r="U37" s="234"/>
      <c r="V37" s="421"/>
      <c r="W37" s="233"/>
      <c r="X37" s="234"/>
      <c r="Y37" s="232"/>
      <c r="Z37" s="234"/>
      <c r="AA37" s="378"/>
      <c r="AB37" s="235"/>
      <c r="AC37" s="236"/>
      <c r="AD37" s="234"/>
      <c r="AE37" s="356"/>
      <c r="AF37" s="236"/>
      <c r="AG37" s="234"/>
      <c r="AH37" s="232"/>
      <c r="AI37" s="237"/>
      <c r="AJ37" s="234"/>
      <c r="AK37" s="232"/>
      <c r="AL37" s="237"/>
      <c r="AM37" s="234"/>
      <c r="AN37" s="232"/>
      <c r="AO37" s="237"/>
      <c r="AP37" s="234"/>
      <c r="AQ37" s="232"/>
      <c r="AR37" s="237"/>
      <c r="AS37" s="234"/>
      <c r="AT37" s="389"/>
      <c r="AU37" s="238"/>
      <c r="AV37" s="235"/>
      <c r="AW37" s="236"/>
      <c r="AX37" s="234"/>
      <c r="AY37" s="235"/>
      <c r="AZ37" s="236"/>
      <c r="BA37" s="234"/>
      <c r="BB37" s="232"/>
      <c r="BC37" s="237"/>
      <c r="BD37" s="234"/>
      <c r="BE37" s="232"/>
      <c r="BF37" s="237"/>
      <c r="BG37" s="234"/>
      <c r="BH37" s="232"/>
      <c r="BI37" s="237"/>
      <c r="BJ37" s="234"/>
      <c r="BK37" s="389"/>
      <c r="BL37" s="238"/>
      <c r="BM37" s="232"/>
      <c r="BN37" s="237"/>
      <c r="BO37" s="234"/>
      <c r="BP37" s="236"/>
      <c r="BQ37" s="237"/>
      <c r="BR37" s="234"/>
      <c r="BS37" s="239"/>
      <c r="BT37" s="240"/>
      <c r="BU37" s="234"/>
      <c r="BV37" s="241"/>
      <c r="BW37" s="240"/>
      <c r="BX37" s="234"/>
      <c r="BY37" s="242"/>
      <c r="BZ37" s="240"/>
      <c r="CA37" s="234"/>
      <c r="CB37" s="235"/>
      <c r="CC37" s="240"/>
      <c r="CD37" s="234"/>
      <c r="CE37" s="235"/>
      <c r="CF37" s="237"/>
      <c r="CG37" s="234"/>
      <c r="CH37" s="316"/>
      <c r="CI37" s="240"/>
      <c r="CJ37" s="234"/>
      <c r="CK37" s="243"/>
      <c r="CL37" s="234"/>
      <c r="CM37" s="371"/>
      <c r="CN37" s="244"/>
      <c r="CO37" s="245"/>
      <c r="CP37" s="246">
        <f t="shared" si="1"/>
        <v>0</v>
      </c>
      <c r="CQ37" s="235"/>
      <c r="CR37" s="247"/>
      <c r="CS37" s="235"/>
      <c r="CT37" s="247"/>
      <c r="CU37" s="235"/>
      <c r="CV37" s="247"/>
      <c r="CW37" s="235"/>
      <c r="CX37" s="247"/>
      <c r="CY37" s="247"/>
      <c r="CZ37" s="247"/>
      <c r="DA37" s="247"/>
      <c r="DB37" s="247"/>
      <c r="DC37" s="247"/>
      <c r="DD37" s="247"/>
      <c r="DE37" s="247"/>
      <c r="DF37" s="247"/>
      <c r="DG37" s="235"/>
      <c r="DH37" s="247"/>
      <c r="DI37" s="235"/>
      <c r="DJ37" s="247"/>
      <c r="DK37" s="235"/>
      <c r="DL37" s="247"/>
      <c r="DM37" s="235"/>
      <c r="DN37" s="247"/>
      <c r="DO37" s="235"/>
      <c r="DP37" s="247"/>
      <c r="DQ37" s="234"/>
      <c r="DR37" s="292"/>
      <c r="DS37" s="332"/>
      <c r="DT37" s="292"/>
      <c r="DU37" s="332"/>
      <c r="DV37" s="581"/>
      <c r="DW37" s="332"/>
      <c r="DX37" s="248"/>
      <c r="DY37" s="234"/>
      <c r="DZ37" s="316"/>
      <c r="EA37" s="234"/>
      <c r="EB37" s="292"/>
      <c r="EC37" s="234"/>
      <c r="ED37" s="249"/>
      <c r="EE37" s="234"/>
      <c r="EF37" s="406"/>
      <c r="EG37" s="96"/>
      <c r="EH37" s="250"/>
      <c r="EI37" s="207">
        <f>SUMPRODUCT(D37:EH37,'Rajnandgaon R'!D37:EH37)</f>
        <v>0</v>
      </c>
      <c r="EJ37" s="1" t="s">
        <v>1029</v>
      </c>
      <c r="EK37" s="1"/>
      <c r="ER37" s="208" t="s">
        <v>53</v>
      </c>
      <c r="ES37" s="30" t="str">
        <f t="shared" si="0"/>
        <v>SKM-Rajnandgaon</v>
      </c>
      <c r="ET37" s="209">
        <f t="shared" si="2"/>
        <v>0</v>
      </c>
    </row>
    <row r="38" spans="2:150" ht="15" hidden="1" customHeight="1">
      <c r="B38" s="213">
        <f t="shared" si="3"/>
        <v>33</v>
      </c>
      <c r="C38" s="30"/>
      <c r="D38" s="232"/>
      <c r="E38" s="233"/>
      <c r="F38" s="234"/>
      <c r="G38" s="232"/>
      <c r="H38" s="233"/>
      <c r="I38" s="234"/>
      <c r="J38" s="321"/>
      <c r="K38" s="233"/>
      <c r="L38" s="234"/>
      <c r="M38" s="321"/>
      <c r="N38" s="233"/>
      <c r="O38" s="234"/>
      <c r="P38" s="412"/>
      <c r="Q38" s="233"/>
      <c r="R38" s="234"/>
      <c r="S38" s="235"/>
      <c r="T38" s="233"/>
      <c r="U38" s="234"/>
      <c r="V38" s="421"/>
      <c r="W38" s="233"/>
      <c r="X38" s="234"/>
      <c r="Y38" s="232"/>
      <c r="Z38" s="234"/>
      <c r="AA38" s="378"/>
      <c r="AB38" s="235"/>
      <c r="AC38" s="236"/>
      <c r="AD38" s="234"/>
      <c r="AE38" s="356"/>
      <c r="AF38" s="236"/>
      <c r="AG38" s="234"/>
      <c r="AH38" s="232"/>
      <c r="AI38" s="237"/>
      <c r="AJ38" s="234"/>
      <c r="AK38" s="232"/>
      <c r="AL38" s="237"/>
      <c r="AM38" s="234"/>
      <c r="AN38" s="232"/>
      <c r="AO38" s="237"/>
      <c r="AP38" s="234"/>
      <c r="AQ38" s="232"/>
      <c r="AR38" s="237"/>
      <c r="AS38" s="234"/>
      <c r="AT38" s="389"/>
      <c r="AU38" s="238"/>
      <c r="AV38" s="235"/>
      <c r="AW38" s="236"/>
      <c r="AX38" s="234"/>
      <c r="AY38" s="235"/>
      <c r="AZ38" s="236"/>
      <c r="BA38" s="234"/>
      <c r="BB38" s="232"/>
      <c r="BC38" s="237"/>
      <c r="BD38" s="234"/>
      <c r="BE38" s="232"/>
      <c r="BF38" s="237"/>
      <c r="BG38" s="234"/>
      <c r="BH38" s="232"/>
      <c r="BI38" s="237"/>
      <c r="BJ38" s="234"/>
      <c r="BK38" s="389"/>
      <c r="BL38" s="238"/>
      <c r="BM38" s="232"/>
      <c r="BN38" s="237"/>
      <c r="BO38" s="234"/>
      <c r="BP38" s="236"/>
      <c r="BQ38" s="237"/>
      <c r="BR38" s="234"/>
      <c r="BS38" s="239"/>
      <c r="BT38" s="240"/>
      <c r="BU38" s="234"/>
      <c r="BV38" s="241"/>
      <c r="BW38" s="240"/>
      <c r="BX38" s="234"/>
      <c r="BY38" s="242"/>
      <c r="BZ38" s="240"/>
      <c r="CA38" s="234"/>
      <c r="CB38" s="235"/>
      <c r="CC38" s="240"/>
      <c r="CD38" s="234"/>
      <c r="CE38" s="235"/>
      <c r="CF38" s="237"/>
      <c r="CG38" s="234"/>
      <c r="CH38" s="316"/>
      <c r="CI38" s="240"/>
      <c r="CJ38" s="234"/>
      <c r="CK38" s="243"/>
      <c r="CL38" s="234"/>
      <c r="CM38" s="371"/>
      <c r="CN38" s="244"/>
      <c r="CO38" s="245"/>
      <c r="CP38" s="246">
        <f t="shared" si="1"/>
        <v>0</v>
      </c>
      <c r="CQ38" s="235"/>
      <c r="CR38" s="247"/>
      <c r="CS38" s="235"/>
      <c r="CT38" s="247"/>
      <c r="CU38" s="235"/>
      <c r="CV38" s="247"/>
      <c r="CW38" s="235"/>
      <c r="CX38" s="247"/>
      <c r="CY38" s="247"/>
      <c r="CZ38" s="247"/>
      <c r="DA38" s="247"/>
      <c r="DB38" s="247"/>
      <c r="DC38" s="247"/>
      <c r="DD38" s="247"/>
      <c r="DE38" s="247"/>
      <c r="DF38" s="247"/>
      <c r="DG38" s="235"/>
      <c r="DH38" s="247"/>
      <c r="DI38" s="235"/>
      <c r="DJ38" s="247"/>
      <c r="DK38" s="235"/>
      <c r="DL38" s="247"/>
      <c r="DM38" s="235"/>
      <c r="DN38" s="247"/>
      <c r="DO38" s="235"/>
      <c r="DP38" s="247"/>
      <c r="DQ38" s="234"/>
      <c r="DR38" s="292"/>
      <c r="DS38" s="332"/>
      <c r="DT38" s="292"/>
      <c r="DU38" s="332"/>
      <c r="DV38" s="581"/>
      <c r="DW38" s="332"/>
      <c r="DX38" s="248"/>
      <c r="DY38" s="234"/>
      <c r="DZ38" s="316"/>
      <c r="EA38" s="234"/>
      <c r="EB38" s="292"/>
      <c r="EC38" s="234"/>
      <c r="ED38" s="249"/>
      <c r="EE38" s="234"/>
      <c r="EF38" s="406"/>
      <c r="EG38" s="96"/>
      <c r="EH38" s="250"/>
      <c r="EI38" s="207">
        <f>SUMPRODUCT(D38:EH38,'Rajnandgaon R'!D38:EH38)</f>
        <v>0</v>
      </c>
      <c r="EJ38" s="1"/>
      <c r="EK38" s="1"/>
      <c r="ER38" s="208" t="s">
        <v>54</v>
      </c>
      <c r="ES38" s="30">
        <f t="shared" si="0"/>
        <v>0</v>
      </c>
      <c r="ET38" s="209">
        <f t="shared" si="2"/>
        <v>0</v>
      </c>
    </row>
    <row r="39" spans="2:150" ht="15" hidden="1" customHeight="1">
      <c r="B39" s="213">
        <f t="shared" si="3"/>
        <v>34</v>
      </c>
      <c r="C39" s="30"/>
      <c r="D39" s="232"/>
      <c r="E39" s="233"/>
      <c r="F39" s="234"/>
      <c r="G39" s="232"/>
      <c r="H39" s="233"/>
      <c r="I39" s="234"/>
      <c r="J39" s="321"/>
      <c r="K39" s="233"/>
      <c r="L39" s="234"/>
      <c r="M39" s="321"/>
      <c r="N39" s="233"/>
      <c r="O39" s="234"/>
      <c r="P39" s="412"/>
      <c r="Q39" s="233"/>
      <c r="R39" s="234"/>
      <c r="S39" s="235"/>
      <c r="T39" s="233"/>
      <c r="U39" s="234"/>
      <c r="V39" s="421"/>
      <c r="W39" s="233"/>
      <c r="X39" s="234"/>
      <c r="Y39" s="232"/>
      <c r="Z39" s="234"/>
      <c r="AA39" s="378"/>
      <c r="AB39" s="235"/>
      <c r="AC39" s="236"/>
      <c r="AD39" s="234"/>
      <c r="AE39" s="356"/>
      <c r="AF39" s="236"/>
      <c r="AG39" s="234"/>
      <c r="AH39" s="232"/>
      <c r="AI39" s="237"/>
      <c r="AJ39" s="234"/>
      <c r="AK39" s="232"/>
      <c r="AL39" s="237"/>
      <c r="AM39" s="234"/>
      <c r="AN39" s="232"/>
      <c r="AO39" s="237"/>
      <c r="AP39" s="234"/>
      <c r="AQ39" s="232"/>
      <c r="AR39" s="237"/>
      <c r="AS39" s="234"/>
      <c r="AT39" s="389"/>
      <c r="AU39" s="238"/>
      <c r="AV39" s="235"/>
      <c r="AW39" s="236"/>
      <c r="AX39" s="234"/>
      <c r="AY39" s="235"/>
      <c r="AZ39" s="236"/>
      <c r="BA39" s="234"/>
      <c r="BB39" s="232"/>
      <c r="BC39" s="237"/>
      <c r="BD39" s="234"/>
      <c r="BE39" s="232"/>
      <c r="BF39" s="237"/>
      <c r="BG39" s="234"/>
      <c r="BH39" s="232"/>
      <c r="BI39" s="237"/>
      <c r="BJ39" s="234"/>
      <c r="BK39" s="389"/>
      <c r="BL39" s="238"/>
      <c r="BM39" s="232"/>
      <c r="BN39" s="237"/>
      <c r="BO39" s="234"/>
      <c r="BP39" s="236"/>
      <c r="BQ39" s="237"/>
      <c r="BR39" s="234"/>
      <c r="BS39" s="239"/>
      <c r="BT39" s="240"/>
      <c r="BU39" s="234"/>
      <c r="BV39" s="241"/>
      <c r="BW39" s="240"/>
      <c r="BX39" s="234"/>
      <c r="BY39" s="242"/>
      <c r="BZ39" s="240"/>
      <c r="CA39" s="234"/>
      <c r="CB39" s="235"/>
      <c r="CC39" s="240"/>
      <c r="CD39" s="234"/>
      <c r="CE39" s="235"/>
      <c r="CF39" s="237"/>
      <c r="CG39" s="234"/>
      <c r="CH39" s="316"/>
      <c r="CI39" s="240"/>
      <c r="CJ39" s="234"/>
      <c r="CK39" s="243"/>
      <c r="CL39" s="234"/>
      <c r="CM39" s="371"/>
      <c r="CN39" s="244"/>
      <c r="CO39" s="245"/>
      <c r="CP39" s="246">
        <f t="shared" si="1"/>
        <v>0</v>
      </c>
      <c r="CQ39" s="235"/>
      <c r="CR39" s="247"/>
      <c r="CS39" s="235"/>
      <c r="CT39" s="247"/>
      <c r="CU39" s="235"/>
      <c r="CV39" s="247"/>
      <c r="CW39" s="235"/>
      <c r="CX39" s="247"/>
      <c r="CY39" s="247"/>
      <c r="CZ39" s="247"/>
      <c r="DA39" s="247"/>
      <c r="DB39" s="247"/>
      <c r="DC39" s="247"/>
      <c r="DD39" s="247"/>
      <c r="DE39" s="247"/>
      <c r="DF39" s="247"/>
      <c r="DG39" s="235"/>
      <c r="DH39" s="247"/>
      <c r="DI39" s="235"/>
      <c r="DJ39" s="247"/>
      <c r="DK39" s="235"/>
      <c r="DL39" s="247"/>
      <c r="DM39" s="235"/>
      <c r="DN39" s="247"/>
      <c r="DO39" s="235"/>
      <c r="DP39" s="247"/>
      <c r="DQ39" s="234"/>
      <c r="DR39" s="292"/>
      <c r="DS39" s="332"/>
      <c r="DT39" s="292"/>
      <c r="DU39" s="332"/>
      <c r="DV39" s="581"/>
      <c r="DW39" s="332"/>
      <c r="DX39" s="248"/>
      <c r="DY39" s="234"/>
      <c r="DZ39" s="316"/>
      <c r="EA39" s="234"/>
      <c r="EB39" s="292"/>
      <c r="EC39" s="234"/>
      <c r="ED39" s="249"/>
      <c r="EE39" s="234"/>
      <c r="EF39" s="406"/>
      <c r="EG39" s="96"/>
      <c r="EH39" s="250"/>
      <c r="EI39" s="207">
        <f>SUMPRODUCT(D39:EH39,'Rajnandgaon R'!D39:EH39)</f>
        <v>0</v>
      </c>
      <c r="EJ39" s="1"/>
      <c r="EK39" s="1"/>
      <c r="ER39" s="208" t="s">
        <v>55</v>
      </c>
      <c r="ES39" s="30">
        <f t="shared" si="0"/>
        <v>0</v>
      </c>
      <c r="ET39" s="209">
        <f t="shared" si="2"/>
        <v>0</v>
      </c>
    </row>
    <row r="40" spans="2:150" ht="15" hidden="1" customHeight="1">
      <c r="B40" s="213">
        <f t="shared" si="3"/>
        <v>35</v>
      </c>
      <c r="C40" s="30"/>
      <c r="D40" s="232"/>
      <c r="E40" s="233"/>
      <c r="F40" s="234"/>
      <c r="G40" s="232"/>
      <c r="H40" s="233"/>
      <c r="I40" s="234"/>
      <c r="J40" s="321"/>
      <c r="K40" s="233"/>
      <c r="L40" s="234"/>
      <c r="M40" s="321"/>
      <c r="N40" s="233"/>
      <c r="O40" s="234"/>
      <c r="P40" s="412"/>
      <c r="Q40" s="233"/>
      <c r="R40" s="234"/>
      <c r="S40" s="235"/>
      <c r="T40" s="233"/>
      <c r="U40" s="234"/>
      <c r="V40" s="421"/>
      <c r="W40" s="233"/>
      <c r="X40" s="234"/>
      <c r="Y40" s="232"/>
      <c r="Z40" s="234"/>
      <c r="AA40" s="378"/>
      <c r="AB40" s="235"/>
      <c r="AC40" s="236"/>
      <c r="AD40" s="234"/>
      <c r="AE40" s="356"/>
      <c r="AF40" s="236"/>
      <c r="AG40" s="234"/>
      <c r="AH40" s="232"/>
      <c r="AI40" s="237"/>
      <c r="AJ40" s="234"/>
      <c r="AK40" s="232"/>
      <c r="AL40" s="237"/>
      <c r="AM40" s="234"/>
      <c r="AN40" s="232"/>
      <c r="AO40" s="237"/>
      <c r="AP40" s="234"/>
      <c r="AQ40" s="232"/>
      <c r="AR40" s="237"/>
      <c r="AS40" s="234"/>
      <c r="AT40" s="389"/>
      <c r="AU40" s="238"/>
      <c r="AV40" s="235"/>
      <c r="AW40" s="236"/>
      <c r="AX40" s="234"/>
      <c r="AY40" s="235"/>
      <c r="AZ40" s="236"/>
      <c r="BA40" s="234"/>
      <c r="BB40" s="232"/>
      <c r="BC40" s="237"/>
      <c r="BD40" s="234"/>
      <c r="BE40" s="232"/>
      <c r="BF40" s="237"/>
      <c r="BG40" s="234"/>
      <c r="BH40" s="232"/>
      <c r="BI40" s="237"/>
      <c r="BJ40" s="234"/>
      <c r="BK40" s="389"/>
      <c r="BL40" s="238"/>
      <c r="BM40" s="232"/>
      <c r="BN40" s="237"/>
      <c r="BO40" s="234"/>
      <c r="BP40" s="236"/>
      <c r="BQ40" s="237"/>
      <c r="BR40" s="234"/>
      <c r="BS40" s="239"/>
      <c r="BT40" s="240"/>
      <c r="BU40" s="234"/>
      <c r="BV40" s="241"/>
      <c r="BW40" s="240"/>
      <c r="BX40" s="234"/>
      <c r="BY40" s="242"/>
      <c r="BZ40" s="240"/>
      <c r="CA40" s="234"/>
      <c r="CB40" s="235"/>
      <c r="CC40" s="240"/>
      <c r="CD40" s="234"/>
      <c r="CE40" s="235"/>
      <c r="CF40" s="237"/>
      <c r="CG40" s="234"/>
      <c r="CH40" s="316"/>
      <c r="CI40" s="240"/>
      <c r="CJ40" s="234"/>
      <c r="CK40" s="243"/>
      <c r="CL40" s="234"/>
      <c r="CM40" s="371"/>
      <c r="CN40" s="244"/>
      <c r="CO40" s="245"/>
      <c r="CP40" s="246">
        <f t="shared" si="1"/>
        <v>0</v>
      </c>
      <c r="CQ40" s="235"/>
      <c r="CR40" s="247"/>
      <c r="CS40" s="235"/>
      <c r="CT40" s="247"/>
      <c r="CU40" s="235"/>
      <c r="CV40" s="247"/>
      <c r="CW40" s="235"/>
      <c r="CX40" s="247"/>
      <c r="CY40" s="247"/>
      <c r="CZ40" s="247"/>
      <c r="DA40" s="247"/>
      <c r="DB40" s="247"/>
      <c r="DC40" s="247"/>
      <c r="DD40" s="247"/>
      <c r="DE40" s="247"/>
      <c r="DF40" s="247"/>
      <c r="DG40" s="235"/>
      <c r="DH40" s="247"/>
      <c r="DI40" s="235"/>
      <c r="DJ40" s="247"/>
      <c r="DK40" s="235"/>
      <c r="DL40" s="247"/>
      <c r="DM40" s="235"/>
      <c r="DN40" s="247"/>
      <c r="DO40" s="235"/>
      <c r="DP40" s="247"/>
      <c r="DQ40" s="234"/>
      <c r="DR40" s="292"/>
      <c r="DS40" s="332"/>
      <c r="DT40" s="292"/>
      <c r="DU40" s="332"/>
      <c r="DV40" s="581"/>
      <c r="DW40" s="332"/>
      <c r="DX40" s="248"/>
      <c r="DY40" s="234"/>
      <c r="DZ40" s="316"/>
      <c r="EA40" s="234"/>
      <c r="EB40" s="292"/>
      <c r="EC40" s="234"/>
      <c r="ED40" s="249"/>
      <c r="EE40" s="234"/>
      <c r="EF40" s="406"/>
      <c r="EG40" s="96"/>
      <c r="EH40" s="250"/>
      <c r="EI40" s="207">
        <f>SUMPRODUCT(D40:EH40,'Rajnandgaon R'!D40:EH40)</f>
        <v>0</v>
      </c>
      <c r="EJ40" s="1"/>
      <c r="EK40" s="1"/>
      <c r="ER40" s="208" t="s">
        <v>56</v>
      </c>
      <c r="ES40" s="30">
        <f t="shared" si="0"/>
        <v>0</v>
      </c>
      <c r="ET40" s="209">
        <f t="shared" si="2"/>
        <v>0</v>
      </c>
    </row>
    <row r="41" spans="2:150" ht="15" hidden="1" customHeight="1">
      <c r="B41" s="213">
        <f t="shared" si="3"/>
        <v>36</v>
      </c>
      <c r="C41" s="30"/>
      <c r="D41" s="232"/>
      <c r="E41" s="233"/>
      <c r="F41" s="234"/>
      <c r="G41" s="232"/>
      <c r="H41" s="233"/>
      <c r="I41" s="234"/>
      <c r="J41" s="321"/>
      <c r="K41" s="233"/>
      <c r="L41" s="234"/>
      <c r="M41" s="321"/>
      <c r="N41" s="233"/>
      <c r="O41" s="234"/>
      <c r="P41" s="412"/>
      <c r="Q41" s="233"/>
      <c r="R41" s="234"/>
      <c r="S41" s="235"/>
      <c r="T41" s="233"/>
      <c r="U41" s="234"/>
      <c r="V41" s="421"/>
      <c r="W41" s="233"/>
      <c r="X41" s="234"/>
      <c r="Y41" s="232"/>
      <c r="Z41" s="234"/>
      <c r="AA41" s="378"/>
      <c r="AB41" s="235"/>
      <c r="AC41" s="236"/>
      <c r="AD41" s="234"/>
      <c r="AE41" s="356"/>
      <c r="AF41" s="236"/>
      <c r="AG41" s="234"/>
      <c r="AH41" s="232"/>
      <c r="AI41" s="237"/>
      <c r="AJ41" s="234"/>
      <c r="AK41" s="232"/>
      <c r="AL41" s="237"/>
      <c r="AM41" s="234"/>
      <c r="AN41" s="232"/>
      <c r="AO41" s="237"/>
      <c r="AP41" s="234"/>
      <c r="AQ41" s="232"/>
      <c r="AR41" s="237"/>
      <c r="AS41" s="234"/>
      <c r="AT41" s="389"/>
      <c r="AU41" s="238"/>
      <c r="AV41" s="235"/>
      <c r="AW41" s="236"/>
      <c r="AX41" s="234"/>
      <c r="AY41" s="235"/>
      <c r="AZ41" s="236"/>
      <c r="BA41" s="234"/>
      <c r="BB41" s="232"/>
      <c r="BC41" s="237"/>
      <c r="BD41" s="234"/>
      <c r="BE41" s="232"/>
      <c r="BF41" s="237"/>
      <c r="BG41" s="234"/>
      <c r="BH41" s="232"/>
      <c r="BI41" s="237"/>
      <c r="BJ41" s="234"/>
      <c r="BK41" s="389"/>
      <c r="BL41" s="238"/>
      <c r="BM41" s="232"/>
      <c r="BN41" s="237"/>
      <c r="BO41" s="234"/>
      <c r="BP41" s="236"/>
      <c r="BQ41" s="237"/>
      <c r="BR41" s="234"/>
      <c r="BS41" s="239"/>
      <c r="BT41" s="240"/>
      <c r="BU41" s="234"/>
      <c r="BV41" s="241"/>
      <c r="BW41" s="240"/>
      <c r="BX41" s="234"/>
      <c r="BY41" s="242"/>
      <c r="BZ41" s="240"/>
      <c r="CA41" s="234"/>
      <c r="CB41" s="235"/>
      <c r="CC41" s="240"/>
      <c r="CD41" s="234"/>
      <c r="CE41" s="235"/>
      <c r="CF41" s="237"/>
      <c r="CG41" s="234"/>
      <c r="CH41" s="316"/>
      <c r="CI41" s="240"/>
      <c r="CJ41" s="234"/>
      <c r="CK41" s="243"/>
      <c r="CL41" s="234"/>
      <c r="CM41" s="371"/>
      <c r="CN41" s="244"/>
      <c r="CO41" s="245"/>
      <c r="CP41" s="246">
        <f t="shared" si="1"/>
        <v>0</v>
      </c>
      <c r="CQ41" s="235"/>
      <c r="CR41" s="247"/>
      <c r="CS41" s="235"/>
      <c r="CT41" s="247"/>
      <c r="CU41" s="235"/>
      <c r="CV41" s="247"/>
      <c r="CW41" s="235"/>
      <c r="CX41" s="247"/>
      <c r="CY41" s="247"/>
      <c r="CZ41" s="247"/>
      <c r="DA41" s="247"/>
      <c r="DB41" s="247"/>
      <c r="DC41" s="247"/>
      <c r="DD41" s="247"/>
      <c r="DE41" s="247"/>
      <c r="DF41" s="247"/>
      <c r="DG41" s="235"/>
      <c r="DH41" s="247"/>
      <c r="DI41" s="235"/>
      <c r="DJ41" s="247"/>
      <c r="DK41" s="235"/>
      <c r="DL41" s="247"/>
      <c r="DM41" s="235"/>
      <c r="DN41" s="247"/>
      <c r="DO41" s="235"/>
      <c r="DP41" s="247"/>
      <c r="DQ41" s="234"/>
      <c r="DR41" s="292"/>
      <c r="DS41" s="332"/>
      <c r="DT41" s="292"/>
      <c r="DU41" s="332"/>
      <c r="DV41" s="581"/>
      <c r="DW41" s="332"/>
      <c r="DX41" s="248"/>
      <c r="DY41" s="234"/>
      <c r="DZ41" s="316"/>
      <c r="EA41" s="234"/>
      <c r="EB41" s="292"/>
      <c r="EC41" s="234"/>
      <c r="ED41" s="249"/>
      <c r="EE41" s="234"/>
      <c r="EF41" s="406"/>
      <c r="EG41" s="96"/>
      <c r="EH41" s="250"/>
      <c r="EI41" s="207">
        <f>SUMPRODUCT(D41:EH41,'Rajnandgaon R'!D41:EH41)</f>
        <v>0</v>
      </c>
      <c r="EJ41" s="1"/>
      <c r="EK41" s="1"/>
      <c r="ER41" s="208" t="s">
        <v>57</v>
      </c>
      <c r="ES41" s="30">
        <f t="shared" si="0"/>
        <v>0</v>
      </c>
      <c r="ET41" s="209">
        <f t="shared" si="2"/>
        <v>0</v>
      </c>
    </row>
    <row r="42" spans="2:150" ht="15" hidden="1" customHeight="1">
      <c r="B42" s="213">
        <f t="shared" si="3"/>
        <v>37</v>
      </c>
      <c r="C42" s="30"/>
      <c r="D42" s="232"/>
      <c r="E42" s="233"/>
      <c r="F42" s="234"/>
      <c r="G42" s="232"/>
      <c r="H42" s="233"/>
      <c r="I42" s="234"/>
      <c r="J42" s="321"/>
      <c r="K42" s="233"/>
      <c r="L42" s="234"/>
      <c r="M42" s="321"/>
      <c r="N42" s="233"/>
      <c r="O42" s="234"/>
      <c r="P42" s="412"/>
      <c r="Q42" s="233"/>
      <c r="R42" s="234"/>
      <c r="S42" s="235"/>
      <c r="T42" s="233"/>
      <c r="U42" s="234"/>
      <c r="V42" s="421"/>
      <c r="W42" s="233"/>
      <c r="X42" s="234"/>
      <c r="Y42" s="232"/>
      <c r="Z42" s="234"/>
      <c r="AA42" s="378"/>
      <c r="AB42" s="235"/>
      <c r="AC42" s="236"/>
      <c r="AD42" s="234"/>
      <c r="AE42" s="356"/>
      <c r="AF42" s="236"/>
      <c r="AG42" s="234"/>
      <c r="AH42" s="232"/>
      <c r="AI42" s="237"/>
      <c r="AJ42" s="234"/>
      <c r="AK42" s="232"/>
      <c r="AL42" s="237"/>
      <c r="AM42" s="234"/>
      <c r="AN42" s="232"/>
      <c r="AO42" s="237"/>
      <c r="AP42" s="234"/>
      <c r="AQ42" s="232"/>
      <c r="AR42" s="237"/>
      <c r="AS42" s="234"/>
      <c r="AT42" s="389"/>
      <c r="AU42" s="238"/>
      <c r="AV42" s="235"/>
      <c r="AW42" s="236"/>
      <c r="AX42" s="234"/>
      <c r="AY42" s="235"/>
      <c r="AZ42" s="236"/>
      <c r="BA42" s="234"/>
      <c r="BB42" s="232"/>
      <c r="BC42" s="237"/>
      <c r="BD42" s="234"/>
      <c r="BE42" s="232"/>
      <c r="BF42" s="237"/>
      <c r="BG42" s="234"/>
      <c r="BH42" s="232"/>
      <c r="BI42" s="237"/>
      <c r="BJ42" s="234"/>
      <c r="BK42" s="389"/>
      <c r="BL42" s="238"/>
      <c r="BM42" s="232"/>
      <c r="BN42" s="237"/>
      <c r="BO42" s="234"/>
      <c r="BP42" s="236"/>
      <c r="BQ42" s="237"/>
      <c r="BR42" s="234"/>
      <c r="BS42" s="239"/>
      <c r="BT42" s="240"/>
      <c r="BU42" s="234"/>
      <c r="BV42" s="241"/>
      <c r="BW42" s="240"/>
      <c r="BX42" s="234"/>
      <c r="BY42" s="242"/>
      <c r="BZ42" s="240"/>
      <c r="CA42" s="234"/>
      <c r="CB42" s="235"/>
      <c r="CC42" s="240"/>
      <c r="CD42" s="234"/>
      <c r="CE42" s="235"/>
      <c r="CF42" s="237"/>
      <c r="CG42" s="234"/>
      <c r="CH42" s="316"/>
      <c r="CI42" s="240"/>
      <c r="CJ42" s="234"/>
      <c r="CK42" s="243"/>
      <c r="CL42" s="234"/>
      <c r="CM42" s="371"/>
      <c r="CN42" s="244"/>
      <c r="CO42" s="245"/>
      <c r="CP42" s="246">
        <f t="shared" si="1"/>
        <v>0</v>
      </c>
      <c r="CQ42" s="235"/>
      <c r="CR42" s="247"/>
      <c r="CS42" s="235"/>
      <c r="CT42" s="247"/>
      <c r="CU42" s="235"/>
      <c r="CV42" s="247"/>
      <c r="CW42" s="235"/>
      <c r="CX42" s="247"/>
      <c r="CY42" s="247"/>
      <c r="CZ42" s="247"/>
      <c r="DA42" s="247"/>
      <c r="DB42" s="247"/>
      <c r="DC42" s="247"/>
      <c r="DD42" s="247"/>
      <c r="DE42" s="247"/>
      <c r="DF42" s="247"/>
      <c r="DG42" s="235"/>
      <c r="DH42" s="247"/>
      <c r="DI42" s="235"/>
      <c r="DJ42" s="247"/>
      <c r="DK42" s="235"/>
      <c r="DL42" s="247"/>
      <c r="DM42" s="235"/>
      <c r="DN42" s="247"/>
      <c r="DO42" s="235"/>
      <c r="DP42" s="247"/>
      <c r="DQ42" s="234"/>
      <c r="DR42" s="292"/>
      <c r="DS42" s="332"/>
      <c r="DT42" s="292"/>
      <c r="DU42" s="332"/>
      <c r="DV42" s="581"/>
      <c r="DW42" s="332"/>
      <c r="DX42" s="248"/>
      <c r="DY42" s="234"/>
      <c r="DZ42" s="316"/>
      <c r="EA42" s="234"/>
      <c r="EB42" s="292"/>
      <c r="EC42" s="234"/>
      <c r="ED42" s="249"/>
      <c r="EE42" s="234"/>
      <c r="EF42" s="406"/>
      <c r="EG42" s="96"/>
      <c r="EH42" s="250"/>
      <c r="EI42" s="207">
        <f>SUMPRODUCT(D42:EH42,'Rajnandgaon R'!D42:EH42)</f>
        <v>0</v>
      </c>
      <c r="EJ42" s="1"/>
      <c r="EK42" s="1"/>
      <c r="ER42" s="208" t="s">
        <v>58</v>
      </c>
      <c r="ES42" s="30">
        <f t="shared" si="0"/>
        <v>0</v>
      </c>
      <c r="ET42" s="209">
        <f t="shared" si="2"/>
        <v>0</v>
      </c>
    </row>
    <row r="43" spans="2:150" ht="15" hidden="1" customHeight="1">
      <c r="B43" s="213">
        <f t="shared" si="3"/>
        <v>38</v>
      </c>
      <c r="C43" s="30"/>
      <c r="D43" s="232"/>
      <c r="E43" s="233"/>
      <c r="F43" s="234"/>
      <c r="G43" s="232"/>
      <c r="H43" s="233"/>
      <c r="I43" s="234"/>
      <c r="J43" s="321"/>
      <c r="K43" s="233"/>
      <c r="L43" s="234"/>
      <c r="M43" s="321"/>
      <c r="N43" s="233"/>
      <c r="O43" s="234"/>
      <c r="P43" s="412"/>
      <c r="Q43" s="233"/>
      <c r="R43" s="234"/>
      <c r="S43" s="235"/>
      <c r="T43" s="233"/>
      <c r="U43" s="234"/>
      <c r="V43" s="421"/>
      <c r="W43" s="233"/>
      <c r="X43" s="234"/>
      <c r="Y43" s="232"/>
      <c r="Z43" s="234"/>
      <c r="AA43" s="378"/>
      <c r="AB43" s="235"/>
      <c r="AC43" s="236"/>
      <c r="AD43" s="234"/>
      <c r="AE43" s="356"/>
      <c r="AF43" s="236"/>
      <c r="AG43" s="234"/>
      <c r="AH43" s="232"/>
      <c r="AI43" s="237"/>
      <c r="AJ43" s="234"/>
      <c r="AK43" s="232"/>
      <c r="AL43" s="237"/>
      <c r="AM43" s="234"/>
      <c r="AN43" s="232"/>
      <c r="AO43" s="237"/>
      <c r="AP43" s="234"/>
      <c r="AQ43" s="232"/>
      <c r="AR43" s="237"/>
      <c r="AS43" s="234"/>
      <c r="AT43" s="389"/>
      <c r="AU43" s="238"/>
      <c r="AV43" s="235"/>
      <c r="AW43" s="236"/>
      <c r="AX43" s="234"/>
      <c r="AY43" s="235"/>
      <c r="AZ43" s="236"/>
      <c r="BA43" s="234"/>
      <c r="BB43" s="232"/>
      <c r="BC43" s="237"/>
      <c r="BD43" s="234"/>
      <c r="BE43" s="232"/>
      <c r="BF43" s="237"/>
      <c r="BG43" s="234"/>
      <c r="BH43" s="232"/>
      <c r="BI43" s="237"/>
      <c r="BJ43" s="234"/>
      <c r="BK43" s="389"/>
      <c r="BL43" s="238"/>
      <c r="BM43" s="232"/>
      <c r="BN43" s="237"/>
      <c r="BO43" s="234"/>
      <c r="BP43" s="236"/>
      <c r="BQ43" s="237"/>
      <c r="BR43" s="234"/>
      <c r="BS43" s="239"/>
      <c r="BT43" s="240"/>
      <c r="BU43" s="234"/>
      <c r="BV43" s="241"/>
      <c r="BW43" s="240"/>
      <c r="BX43" s="234"/>
      <c r="BY43" s="242"/>
      <c r="BZ43" s="240"/>
      <c r="CA43" s="234"/>
      <c r="CB43" s="235"/>
      <c r="CC43" s="240"/>
      <c r="CD43" s="234"/>
      <c r="CE43" s="235"/>
      <c r="CF43" s="237"/>
      <c r="CG43" s="234"/>
      <c r="CH43" s="316"/>
      <c r="CI43" s="240"/>
      <c r="CJ43" s="234"/>
      <c r="CK43" s="243"/>
      <c r="CL43" s="234"/>
      <c r="CM43" s="371"/>
      <c r="CN43" s="244"/>
      <c r="CO43" s="245"/>
      <c r="CP43" s="246">
        <f t="shared" si="1"/>
        <v>0</v>
      </c>
      <c r="CQ43" s="235"/>
      <c r="CR43" s="247"/>
      <c r="CS43" s="235"/>
      <c r="CT43" s="247"/>
      <c r="CU43" s="235"/>
      <c r="CV43" s="247"/>
      <c r="CW43" s="235"/>
      <c r="CX43" s="247"/>
      <c r="CY43" s="247"/>
      <c r="CZ43" s="247"/>
      <c r="DA43" s="247"/>
      <c r="DB43" s="247"/>
      <c r="DC43" s="247"/>
      <c r="DD43" s="247"/>
      <c r="DE43" s="247"/>
      <c r="DF43" s="247"/>
      <c r="DG43" s="235"/>
      <c r="DH43" s="247"/>
      <c r="DI43" s="235"/>
      <c r="DJ43" s="247"/>
      <c r="DK43" s="235"/>
      <c r="DL43" s="247"/>
      <c r="DM43" s="235"/>
      <c r="DN43" s="247"/>
      <c r="DO43" s="235"/>
      <c r="DP43" s="247"/>
      <c r="DQ43" s="234"/>
      <c r="DR43" s="292"/>
      <c r="DS43" s="332"/>
      <c r="DT43" s="292"/>
      <c r="DU43" s="332"/>
      <c r="DV43" s="581"/>
      <c r="DW43" s="332"/>
      <c r="DX43" s="248"/>
      <c r="DY43" s="234"/>
      <c r="DZ43" s="316"/>
      <c r="EA43" s="234"/>
      <c r="EB43" s="292"/>
      <c r="EC43" s="234"/>
      <c r="ED43" s="249"/>
      <c r="EE43" s="234"/>
      <c r="EF43" s="406"/>
      <c r="EG43" s="96"/>
      <c r="EH43" s="250"/>
      <c r="EI43" s="207">
        <f>SUMPRODUCT(D43:EH43,'Rajnandgaon R'!D43:EH43)</f>
        <v>0</v>
      </c>
      <c r="EJ43" s="1"/>
      <c r="EK43" s="1"/>
      <c r="ER43" s="208" t="s">
        <v>59</v>
      </c>
      <c r="ES43" s="30">
        <f t="shared" si="0"/>
        <v>0</v>
      </c>
      <c r="ET43" s="209">
        <f t="shared" si="2"/>
        <v>0</v>
      </c>
    </row>
    <row r="44" spans="2:150" ht="15" hidden="1" customHeight="1">
      <c r="B44" s="213">
        <f t="shared" si="3"/>
        <v>39</v>
      </c>
      <c r="C44" s="30"/>
      <c r="D44" s="232"/>
      <c r="E44" s="233"/>
      <c r="F44" s="234"/>
      <c r="G44" s="232"/>
      <c r="H44" s="233"/>
      <c r="I44" s="234"/>
      <c r="J44" s="321"/>
      <c r="K44" s="233"/>
      <c r="L44" s="234"/>
      <c r="M44" s="321"/>
      <c r="N44" s="233"/>
      <c r="O44" s="234"/>
      <c r="P44" s="412"/>
      <c r="Q44" s="233"/>
      <c r="R44" s="234"/>
      <c r="S44" s="235"/>
      <c r="T44" s="233"/>
      <c r="U44" s="234"/>
      <c r="V44" s="421"/>
      <c r="W44" s="233"/>
      <c r="X44" s="234"/>
      <c r="Y44" s="232"/>
      <c r="Z44" s="234"/>
      <c r="AA44" s="378"/>
      <c r="AB44" s="235"/>
      <c r="AC44" s="236"/>
      <c r="AD44" s="234"/>
      <c r="AE44" s="356"/>
      <c r="AF44" s="236"/>
      <c r="AG44" s="234"/>
      <c r="AH44" s="232"/>
      <c r="AI44" s="237"/>
      <c r="AJ44" s="234"/>
      <c r="AK44" s="232"/>
      <c r="AL44" s="237"/>
      <c r="AM44" s="234"/>
      <c r="AN44" s="232"/>
      <c r="AO44" s="237"/>
      <c r="AP44" s="234"/>
      <c r="AQ44" s="232"/>
      <c r="AR44" s="237"/>
      <c r="AS44" s="234"/>
      <c r="AT44" s="389"/>
      <c r="AU44" s="238"/>
      <c r="AV44" s="235"/>
      <c r="AW44" s="236"/>
      <c r="AX44" s="234"/>
      <c r="AY44" s="235"/>
      <c r="AZ44" s="236"/>
      <c r="BA44" s="234"/>
      <c r="BB44" s="232"/>
      <c r="BC44" s="237"/>
      <c r="BD44" s="234"/>
      <c r="BE44" s="232"/>
      <c r="BF44" s="237"/>
      <c r="BG44" s="234"/>
      <c r="BH44" s="232"/>
      <c r="BI44" s="237"/>
      <c r="BJ44" s="234"/>
      <c r="BK44" s="389"/>
      <c r="BL44" s="238"/>
      <c r="BM44" s="232"/>
      <c r="BN44" s="237"/>
      <c r="BO44" s="234"/>
      <c r="BP44" s="236"/>
      <c r="BQ44" s="237"/>
      <c r="BR44" s="234"/>
      <c r="BS44" s="239"/>
      <c r="BT44" s="240"/>
      <c r="BU44" s="234"/>
      <c r="BV44" s="241"/>
      <c r="BW44" s="240"/>
      <c r="BX44" s="234"/>
      <c r="BY44" s="242"/>
      <c r="BZ44" s="240"/>
      <c r="CA44" s="234"/>
      <c r="CB44" s="235"/>
      <c r="CC44" s="240"/>
      <c r="CD44" s="234"/>
      <c r="CE44" s="235"/>
      <c r="CF44" s="237"/>
      <c r="CG44" s="234"/>
      <c r="CH44" s="316"/>
      <c r="CI44" s="240"/>
      <c r="CJ44" s="234"/>
      <c r="CK44" s="243"/>
      <c r="CL44" s="234"/>
      <c r="CM44" s="371"/>
      <c r="CN44" s="244"/>
      <c r="CO44" s="245"/>
      <c r="CP44" s="246">
        <f t="shared" si="1"/>
        <v>0</v>
      </c>
      <c r="CQ44" s="235"/>
      <c r="CR44" s="247"/>
      <c r="CS44" s="235"/>
      <c r="CT44" s="247"/>
      <c r="CU44" s="235"/>
      <c r="CV44" s="247"/>
      <c r="CW44" s="235"/>
      <c r="CX44" s="247"/>
      <c r="CY44" s="247"/>
      <c r="CZ44" s="247"/>
      <c r="DA44" s="247"/>
      <c r="DB44" s="247"/>
      <c r="DC44" s="247"/>
      <c r="DD44" s="247"/>
      <c r="DE44" s="247"/>
      <c r="DF44" s="247"/>
      <c r="DG44" s="235"/>
      <c r="DH44" s="247"/>
      <c r="DI44" s="235"/>
      <c r="DJ44" s="247"/>
      <c r="DK44" s="235"/>
      <c r="DL44" s="247"/>
      <c r="DM44" s="235"/>
      <c r="DN44" s="247"/>
      <c r="DO44" s="235"/>
      <c r="DP44" s="247"/>
      <c r="DQ44" s="234"/>
      <c r="DR44" s="292"/>
      <c r="DS44" s="332"/>
      <c r="DT44" s="292"/>
      <c r="DU44" s="332"/>
      <c r="DV44" s="581"/>
      <c r="DW44" s="332"/>
      <c r="DX44" s="248"/>
      <c r="DY44" s="234"/>
      <c r="DZ44" s="316"/>
      <c r="EA44" s="234"/>
      <c r="EB44" s="292"/>
      <c r="EC44" s="234"/>
      <c r="ED44" s="249"/>
      <c r="EE44" s="234"/>
      <c r="EF44" s="406"/>
      <c r="EG44" s="96"/>
      <c r="EH44" s="250"/>
      <c r="EI44" s="207">
        <f>SUMPRODUCT(D44:EH44,'Rajnandgaon R'!D44:EH44)</f>
        <v>0</v>
      </c>
      <c r="EJ44" s="1"/>
      <c r="EK44" s="1"/>
      <c r="ER44" s="208" t="s">
        <v>60</v>
      </c>
      <c r="ES44" s="30">
        <f t="shared" si="0"/>
        <v>0</v>
      </c>
      <c r="ET44" s="209">
        <f t="shared" si="2"/>
        <v>0</v>
      </c>
    </row>
    <row r="45" spans="2:150" ht="15" hidden="1" customHeight="1">
      <c r="B45" s="213">
        <f t="shared" si="3"/>
        <v>40</v>
      </c>
      <c r="C45" s="30"/>
      <c r="D45" s="232"/>
      <c r="E45" s="233"/>
      <c r="F45" s="234"/>
      <c r="G45" s="232"/>
      <c r="H45" s="233"/>
      <c r="I45" s="234"/>
      <c r="J45" s="321"/>
      <c r="K45" s="233"/>
      <c r="L45" s="234"/>
      <c r="M45" s="321"/>
      <c r="N45" s="233"/>
      <c r="O45" s="234"/>
      <c r="P45" s="412"/>
      <c r="Q45" s="233"/>
      <c r="R45" s="234"/>
      <c r="S45" s="235"/>
      <c r="T45" s="233"/>
      <c r="U45" s="234"/>
      <c r="V45" s="421"/>
      <c r="W45" s="233"/>
      <c r="X45" s="234"/>
      <c r="Y45" s="232"/>
      <c r="Z45" s="234"/>
      <c r="AA45" s="378"/>
      <c r="AB45" s="235"/>
      <c r="AC45" s="236"/>
      <c r="AD45" s="234"/>
      <c r="AE45" s="356"/>
      <c r="AF45" s="236"/>
      <c r="AG45" s="234"/>
      <c r="AH45" s="232"/>
      <c r="AI45" s="237"/>
      <c r="AJ45" s="234"/>
      <c r="AK45" s="232"/>
      <c r="AL45" s="237"/>
      <c r="AM45" s="234"/>
      <c r="AN45" s="232"/>
      <c r="AO45" s="237"/>
      <c r="AP45" s="234"/>
      <c r="AQ45" s="232"/>
      <c r="AR45" s="237"/>
      <c r="AS45" s="234"/>
      <c r="AT45" s="389"/>
      <c r="AU45" s="238"/>
      <c r="AV45" s="235"/>
      <c r="AW45" s="236"/>
      <c r="AX45" s="234"/>
      <c r="AY45" s="235"/>
      <c r="AZ45" s="236"/>
      <c r="BA45" s="234"/>
      <c r="BB45" s="232"/>
      <c r="BC45" s="237"/>
      <c r="BD45" s="234"/>
      <c r="BE45" s="232"/>
      <c r="BF45" s="237"/>
      <c r="BG45" s="234"/>
      <c r="BH45" s="232"/>
      <c r="BI45" s="237"/>
      <c r="BJ45" s="234"/>
      <c r="BK45" s="389"/>
      <c r="BL45" s="238"/>
      <c r="BM45" s="232"/>
      <c r="BN45" s="237"/>
      <c r="BO45" s="234"/>
      <c r="BP45" s="236"/>
      <c r="BQ45" s="237"/>
      <c r="BR45" s="234"/>
      <c r="BS45" s="239"/>
      <c r="BT45" s="240"/>
      <c r="BU45" s="234"/>
      <c r="BV45" s="241"/>
      <c r="BW45" s="240"/>
      <c r="BX45" s="234"/>
      <c r="BY45" s="242"/>
      <c r="BZ45" s="240"/>
      <c r="CA45" s="234"/>
      <c r="CB45" s="235"/>
      <c r="CC45" s="240"/>
      <c r="CD45" s="234"/>
      <c r="CE45" s="235"/>
      <c r="CF45" s="237"/>
      <c r="CG45" s="234"/>
      <c r="CH45" s="316"/>
      <c r="CI45" s="240"/>
      <c r="CJ45" s="234"/>
      <c r="CK45" s="243"/>
      <c r="CL45" s="234"/>
      <c r="CM45" s="371"/>
      <c r="CN45" s="244"/>
      <c r="CO45" s="245"/>
      <c r="CP45" s="246">
        <f t="shared" si="1"/>
        <v>0</v>
      </c>
      <c r="CQ45" s="235"/>
      <c r="CR45" s="247"/>
      <c r="CS45" s="235"/>
      <c r="CT45" s="247"/>
      <c r="CU45" s="235"/>
      <c r="CV45" s="247"/>
      <c r="CW45" s="235"/>
      <c r="CX45" s="247"/>
      <c r="CY45" s="247"/>
      <c r="CZ45" s="247"/>
      <c r="DA45" s="247"/>
      <c r="DB45" s="247"/>
      <c r="DC45" s="247"/>
      <c r="DD45" s="247"/>
      <c r="DE45" s="247"/>
      <c r="DF45" s="247"/>
      <c r="DG45" s="235"/>
      <c r="DH45" s="247"/>
      <c r="DI45" s="235"/>
      <c r="DJ45" s="247"/>
      <c r="DK45" s="235"/>
      <c r="DL45" s="247"/>
      <c r="DM45" s="235"/>
      <c r="DN45" s="247"/>
      <c r="DO45" s="235"/>
      <c r="DP45" s="247"/>
      <c r="DQ45" s="234"/>
      <c r="DR45" s="292"/>
      <c r="DS45" s="332"/>
      <c r="DT45" s="292"/>
      <c r="DU45" s="332"/>
      <c r="DV45" s="581"/>
      <c r="DW45" s="332"/>
      <c r="DX45" s="248"/>
      <c r="DY45" s="234"/>
      <c r="DZ45" s="316"/>
      <c r="EA45" s="234"/>
      <c r="EB45" s="292"/>
      <c r="EC45" s="234"/>
      <c r="ED45" s="249"/>
      <c r="EE45" s="234"/>
      <c r="EF45" s="406"/>
      <c r="EG45" s="96"/>
      <c r="EH45" s="250"/>
      <c r="EI45" s="207">
        <f>SUMPRODUCT(D45:EH45,'Rajnandgaon R'!D45:EH45)</f>
        <v>0</v>
      </c>
      <c r="EJ45" s="1"/>
      <c r="EK45" s="1"/>
      <c r="ER45" s="208" t="s">
        <v>61</v>
      </c>
      <c r="ES45" s="30">
        <f t="shared" si="0"/>
        <v>0</v>
      </c>
      <c r="ET45" s="209">
        <f t="shared" si="2"/>
        <v>0</v>
      </c>
    </row>
    <row r="46" spans="2:150" ht="15" hidden="1" customHeight="1">
      <c r="B46" s="213">
        <f t="shared" si="3"/>
        <v>41</v>
      </c>
      <c r="C46" s="30"/>
      <c r="D46" s="232"/>
      <c r="E46" s="233"/>
      <c r="F46" s="234"/>
      <c r="G46" s="232"/>
      <c r="H46" s="233"/>
      <c r="I46" s="234"/>
      <c r="J46" s="321"/>
      <c r="K46" s="233"/>
      <c r="L46" s="234"/>
      <c r="M46" s="321"/>
      <c r="N46" s="233"/>
      <c r="O46" s="234"/>
      <c r="P46" s="412"/>
      <c r="Q46" s="233"/>
      <c r="R46" s="234"/>
      <c r="S46" s="235"/>
      <c r="T46" s="233"/>
      <c r="U46" s="234"/>
      <c r="V46" s="421"/>
      <c r="W46" s="233"/>
      <c r="X46" s="234"/>
      <c r="Y46" s="232"/>
      <c r="Z46" s="234"/>
      <c r="AA46" s="378"/>
      <c r="AB46" s="235"/>
      <c r="AC46" s="236"/>
      <c r="AD46" s="234"/>
      <c r="AE46" s="356"/>
      <c r="AF46" s="236"/>
      <c r="AG46" s="234"/>
      <c r="AH46" s="232"/>
      <c r="AI46" s="237"/>
      <c r="AJ46" s="234"/>
      <c r="AK46" s="232"/>
      <c r="AL46" s="237"/>
      <c r="AM46" s="234"/>
      <c r="AN46" s="232"/>
      <c r="AO46" s="237"/>
      <c r="AP46" s="234"/>
      <c r="AQ46" s="232"/>
      <c r="AR46" s="237"/>
      <c r="AS46" s="234"/>
      <c r="AT46" s="389"/>
      <c r="AU46" s="238"/>
      <c r="AV46" s="235"/>
      <c r="AW46" s="236"/>
      <c r="AX46" s="234"/>
      <c r="AY46" s="235"/>
      <c r="AZ46" s="236"/>
      <c r="BA46" s="234"/>
      <c r="BB46" s="232"/>
      <c r="BC46" s="237"/>
      <c r="BD46" s="234"/>
      <c r="BE46" s="232"/>
      <c r="BF46" s="237"/>
      <c r="BG46" s="234"/>
      <c r="BH46" s="232"/>
      <c r="BI46" s="237"/>
      <c r="BJ46" s="234"/>
      <c r="BK46" s="389"/>
      <c r="BL46" s="238"/>
      <c r="BM46" s="232"/>
      <c r="BN46" s="237"/>
      <c r="BO46" s="234"/>
      <c r="BP46" s="236"/>
      <c r="BQ46" s="237"/>
      <c r="BR46" s="234"/>
      <c r="BS46" s="239"/>
      <c r="BT46" s="240"/>
      <c r="BU46" s="234"/>
      <c r="BV46" s="241"/>
      <c r="BW46" s="240"/>
      <c r="BX46" s="234"/>
      <c r="BY46" s="242"/>
      <c r="BZ46" s="240"/>
      <c r="CA46" s="234"/>
      <c r="CB46" s="235"/>
      <c r="CC46" s="240"/>
      <c r="CD46" s="234"/>
      <c r="CE46" s="235"/>
      <c r="CF46" s="237"/>
      <c r="CG46" s="234"/>
      <c r="CH46" s="316"/>
      <c r="CI46" s="240"/>
      <c r="CJ46" s="234"/>
      <c r="CK46" s="243"/>
      <c r="CL46" s="234"/>
      <c r="CM46" s="371"/>
      <c r="CN46" s="244"/>
      <c r="CO46" s="245"/>
      <c r="CP46" s="246">
        <f t="shared" si="1"/>
        <v>0</v>
      </c>
      <c r="CQ46" s="235"/>
      <c r="CR46" s="247"/>
      <c r="CS46" s="235"/>
      <c r="CT46" s="247"/>
      <c r="CU46" s="235"/>
      <c r="CV46" s="247"/>
      <c r="CW46" s="235"/>
      <c r="CX46" s="247"/>
      <c r="CY46" s="247"/>
      <c r="CZ46" s="247"/>
      <c r="DA46" s="247"/>
      <c r="DB46" s="247"/>
      <c r="DC46" s="247"/>
      <c r="DD46" s="247"/>
      <c r="DE46" s="247"/>
      <c r="DF46" s="247"/>
      <c r="DG46" s="235"/>
      <c r="DH46" s="247"/>
      <c r="DI46" s="235"/>
      <c r="DJ46" s="247"/>
      <c r="DK46" s="235"/>
      <c r="DL46" s="247"/>
      <c r="DM46" s="235"/>
      <c r="DN46" s="247"/>
      <c r="DO46" s="235"/>
      <c r="DP46" s="247"/>
      <c r="DQ46" s="234"/>
      <c r="DR46" s="292"/>
      <c r="DS46" s="332"/>
      <c r="DT46" s="292"/>
      <c r="DU46" s="332"/>
      <c r="DV46" s="581"/>
      <c r="DW46" s="332"/>
      <c r="DX46" s="248"/>
      <c r="DY46" s="234"/>
      <c r="DZ46" s="316"/>
      <c r="EA46" s="234"/>
      <c r="EB46" s="292"/>
      <c r="EC46" s="234"/>
      <c r="ED46" s="249"/>
      <c r="EE46" s="234"/>
      <c r="EF46" s="406"/>
      <c r="EG46" s="96"/>
      <c r="EH46" s="250"/>
      <c r="EI46" s="207">
        <f>SUMPRODUCT(D46:EH46,'Rajnandgaon R'!D46:EH46)</f>
        <v>0</v>
      </c>
      <c r="EJ46" s="1"/>
      <c r="EK46" s="1"/>
      <c r="ER46" s="208" t="s">
        <v>62</v>
      </c>
      <c r="ES46" s="30">
        <f t="shared" si="0"/>
        <v>0</v>
      </c>
      <c r="ET46" s="209">
        <f t="shared" si="2"/>
        <v>0</v>
      </c>
    </row>
    <row r="47" spans="2:150" ht="15" hidden="1" customHeight="1">
      <c r="B47" s="213">
        <f t="shared" si="3"/>
        <v>42</v>
      </c>
      <c r="C47" s="30"/>
      <c r="D47" s="232"/>
      <c r="E47" s="233"/>
      <c r="F47" s="234"/>
      <c r="G47" s="232"/>
      <c r="H47" s="233"/>
      <c r="I47" s="234"/>
      <c r="J47" s="321"/>
      <c r="K47" s="233"/>
      <c r="L47" s="234"/>
      <c r="M47" s="321"/>
      <c r="N47" s="233"/>
      <c r="O47" s="234"/>
      <c r="P47" s="412"/>
      <c r="Q47" s="233"/>
      <c r="R47" s="234"/>
      <c r="S47" s="235"/>
      <c r="T47" s="233"/>
      <c r="U47" s="234"/>
      <c r="V47" s="421"/>
      <c r="W47" s="233"/>
      <c r="X47" s="234"/>
      <c r="Y47" s="232"/>
      <c r="Z47" s="234"/>
      <c r="AA47" s="378"/>
      <c r="AB47" s="235"/>
      <c r="AC47" s="236"/>
      <c r="AD47" s="234"/>
      <c r="AE47" s="356"/>
      <c r="AF47" s="236"/>
      <c r="AG47" s="234"/>
      <c r="AH47" s="232"/>
      <c r="AI47" s="237"/>
      <c r="AJ47" s="234"/>
      <c r="AK47" s="232"/>
      <c r="AL47" s="237"/>
      <c r="AM47" s="234"/>
      <c r="AN47" s="232"/>
      <c r="AO47" s="237"/>
      <c r="AP47" s="234"/>
      <c r="AQ47" s="232"/>
      <c r="AR47" s="237"/>
      <c r="AS47" s="234"/>
      <c r="AT47" s="389"/>
      <c r="AU47" s="238"/>
      <c r="AV47" s="235"/>
      <c r="AW47" s="236"/>
      <c r="AX47" s="234"/>
      <c r="AY47" s="235"/>
      <c r="AZ47" s="236"/>
      <c r="BA47" s="234"/>
      <c r="BB47" s="232"/>
      <c r="BC47" s="237"/>
      <c r="BD47" s="234"/>
      <c r="BE47" s="232"/>
      <c r="BF47" s="237"/>
      <c r="BG47" s="234"/>
      <c r="BH47" s="232"/>
      <c r="BI47" s="237"/>
      <c r="BJ47" s="234"/>
      <c r="BK47" s="389"/>
      <c r="BL47" s="238"/>
      <c r="BM47" s="232"/>
      <c r="BN47" s="237"/>
      <c r="BO47" s="234"/>
      <c r="BP47" s="236"/>
      <c r="BQ47" s="237"/>
      <c r="BR47" s="234"/>
      <c r="BS47" s="239"/>
      <c r="BT47" s="240"/>
      <c r="BU47" s="234"/>
      <c r="BV47" s="241"/>
      <c r="BW47" s="240"/>
      <c r="BX47" s="234"/>
      <c r="BY47" s="242"/>
      <c r="BZ47" s="240"/>
      <c r="CA47" s="234"/>
      <c r="CB47" s="235"/>
      <c r="CC47" s="240"/>
      <c r="CD47" s="234"/>
      <c r="CE47" s="235"/>
      <c r="CF47" s="237"/>
      <c r="CG47" s="234"/>
      <c r="CH47" s="316"/>
      <c r="CI47" s="240"/>
      <c r="CJ47" s="234"/>
      <c r="CK47" s="243"/>
      <c r="CL47" s="234"/>
      <c r="CM47" s="371"/>
      <c r="CN47" s="244"/>
      <c r="CO47" s="245"/>
      <c r="CP47" s="246">
        <f t="shared" si="1"/>
        <v>0</v>
      </c>
      <c r="CQ47" s="235"/>
      <c r="CR47" s="247"/>
      <c r="CS47" s="235"/>
      <c r="CT47" s="247"/>
      <c r="CU47" s="235"/>
      <c r="CV47" s="247"/>
      <c r="CW47" s="235"/>
      <c r="CX47" s="247"/>
      <c r="CY47" s="247"/>
      <c r="CZ47" s="247"/>
      <c r="DA47" s="247"/>
      <c r="DB47" s="247"/>
      <c r="DC47" s="247"/>
      <c r="DD47" s="247"/>
      <c r="DE47" s="247"/>
      <c r="DF47" s="247"/>
      <c r="DG47" s="235"/>
      <c r="DH47" s="247"/>
      <c r="DI47" s="235"/>
      <c r="DJ47" s="247"/>
      <c r="DK47" s="235"/>
      <c r="DL47" s="247"/>
      <c r="DM47" s="235"/>
      <c r="DN47" s="247"/>
      <c r="DO47" s="235"/>
      <c r="DP47" s="247"/>
      <c r="DQ47" s="234"/>
      <c r="DR47" s="292"/>
      <c r="DS47" s="332"/>
      <c r="DT47" s="292"/>
      <c r="DU47" s="332"/>
      <c r="DV47" s="581"/>
      <c r="DW47" s="332"/>
      <c r="DX47" s="248"/>
      <c r="DY47" s="234"/>
      <c r="DZ47" s="316"/>
      <c r="EA47" s="234"/>
      <c r="EB47" s="292"/>
      <c r="EC47" s="234"/>
      <c r="ED47" s="249"/>
      <c r="EE47" s="234"/>
      <c r="EF47" s="406"/>
      <c r="EG47" s="96"/>
      <c r="EH47" s="250"/>
      <c r="EI47" s="207">
        <f>SUMPRODUCT(D47:EH47,'Rajnandgaon R'!D47:EH47)</f>
        <v>0</v>
      </c>
      <c r="EJ47" s="1"/>
      <c r="EK47" s="1"/>
      <c r="ER47" s="208" t="s">
        <v>63</v>
      </c>
      <c r="ES47" s="30">
        <f t="shared" si="0"/>
        <v>0</v>
      </c>
      <c r="ET47" s="209">
        <f t="shared" si="2"/>
        <v>0</v>
      </c>
    </row>
    <row r="48" spans="2:150" ht="15" hidden="1" customHeight="1">
      <c r="B48" s="213">
        <f>B47+1</f>
        <v>43</v>
      </c>
      <c r="C48" s="30"/>
      <c r="D48" s="232"/>
      <c r="E48" s="233"/>
      <c r="F48" s="234"/>
      <c r="G48" s="232"/>
      <c r="H48" s="233"/>
      <c r="I48" s="234"/>
      <c r="J48" s="321"/>
      <c r="K48" s="233"/>
      <c r="L48" s="234"/>
      <c r="M48" s="321"/>
      <c r="N48" s="233"/>
      <c r="O48" s="234"/>
      <c r="P48" s="412"/>
      <c r="Q48" s="233"/>
      <c r="R48" s="234"/>
      <c r="S48" s="235"/>
      <c r="T48" s="233"/>
      <c r="U48" s="234"/>
      <c r="V48" s="421"/>
      <c r="W48" s="233"/>
      <c r="X48" s="234"/>
      <c r="Y48" s="232"/>
      <c r="Z48" s="234"/>
      <c r="AA48" s="378"/>
      <c r="AB48" s="235"/>
      <c r="AC48" s="236"/>
      <c r="AD48" s="234"/>
      <c r="AE48" s="356"/>
      <c r="AF48" s="236"/>
      <c r="AG48" s="234"/>
      <c r="AH48" s="232"/>
      <c r="AI48" s="237"/>
      <c r="AJ48" s="234"/>
      <c r="AK48" s="232"/>
      <c r="AL48" s="237"/>
      <c r="AM48" s="234"/>
      <c r="AN48" s="232"/>
      <c r="AO48" s="237"/>
      <c r="AP48" s="234"/>
      <c r="AQ48" s="232"/>
      <c r="AR48" s="237"/>
      <c r="AS48" s="234"/>
      <c r="AT48" s="389"/>
      <c r="AU48" s="238"/>
      <c r="AV48" s="235"/>
      <c r="AW48" s="236"/>
      <c r="AX48" s="234"/>
      <c r="AY48" s="235"/>
      <c r="AZ48" s="236"/>
      <c r="BA48" s="234"/>
      <c r="BB48" s="232"/>
      <c r="BC48" s="237"/>
      <c r="BD48" s="234"/>
      <c r="BE48" s="232"/>
      <c r="BF48" s="237"/>
      <c r="BG48" s="234"/>
      <c r="BH48" s="232"/>
      <c r="BI48" s="237"/>
      <c r="BJ48" s="234"/>
      <c r="BK48" s="389"/>
      <c r="BL48" s="238"/>
      <c r="BM48" s="232"/>
      <c r="BN48" s="237"/>
      <c r="BO48" s="234"/>
      <c r="BP48" s="236"/>
      <c r="BQ48" s="237"/>
      <c r="BR48" s="234"/>
      <c r="BS48" s="239"/>
      <c r="BT48" s="240"/>
      <c r="BU48" s="234"/>
      <c r="BV48" s="241"/>
      <c r="BW48" s="240"/>
      <c r="BX48" s="234"/>
      <c r="BY48" s="242"/>
      <c r="BZ48" s="240"/>
      <c r="CA48" s="234"/>
      <c r="CB48" s="235"/>
      <c r="CC48" s="240"/>
      <c r="CD48" s="234"/>
      <c r="CE48" s="235"/>
      <c r="CF48" s="237"/>
      <c r="CG48" s="234"/>
      <c r="CH48" s="316"/>
      <c r="CI48" s="240"/>
      <c r="CJ48" s="234"/>
      <c r="CK48" s="243"/>
      <c r="CL48" s="234"/>
      <c r="CM48" s="371"/>
      <c r="CN48" s="244"/>
      <c r="CO48" s="245"/>
      <c r="CP48" s="246">
        <f t="shared" si="1"/>
        <v>0</v>
      </c>
      <c r="CQ48" s="235"/>
      <c r="CR48" s="247"/>
      <c r="CS48" s="235"/>
      <c r="CT48" s="247"/>
      <c r="CU48" s="235"/>
      <c r="CV48" s="247"/>
      <c r="CW48" s="235"/>
      <c r="CX48" s="247"/>
      <c r="CY48" s="247"/>
      <c r="CZ48" s="247"/>
      <c r="DA48" s="247"/>
      <c r="DB48" s="247"/>
      <c r="DC48" s="247"/>
      <c r="DD48" s="247"/>
      <c r="DE48" s="247"/>
      <c r="DF48" s="247"/>
      <c r="DG48" s="235"/>
      <c r="DH48" s="247"/>
      <c r="DI48" s="235"/>
      <c r="DJ48" s="247"/>
      <c r="DK48" s="235"/>
      <c r="DL48" s="247"/>
      <c r="DM48" s="235"/>
      <c r="DN48" s="247"/>
      <c r="DO48" s="235"/>
      <c r="DP48" s="247"/>
      <c r="DQ48" s="234"/>
      <c r="DR48" s="292"/>
      <c r="DS48" s="332"/>
      <c r="DT48" s="292"/>
      <c r="DU48" s="332"/>
      <c r="DV48" s="581"/>
      <c r="DW48" s="332"/>
      <c r="DX48" s="248"/>
      <c r="DY48" s="234"/>
      <c r="DZ48" s="316"/>
      <c r="EA48" s="234"/>
      <c r="EB48" s="292"/>
      <c r="EC48" s="234"/>
      <c r="ED48" s="249"/>
      <c r="EE48" s="234"/>
      <c r="EF48" s="406"/>
      <c r="EG48" s="96"/>
      <c r="EH48" s="250"/>
      <c r="EI48" s="207">
        <f>SUMPRODUCT(D48:EH48,'Rajnandgaon R'!D48:EH48)</f>
        <v>0</v>
      </c>
      <c r="EJ48" s="1"/>
      <c r="EK48" s="1"/>
      <c r="ER48" s="208" t="s">
        <v>64</v>
      </c>
      <c r="ES48" s="30">
        <f t="shared" si="0"/>
        <v>0</v>
      </c>
      <c r="ET48" s="209">
        <f t="shared" si="2"/>
        <v>0</v>
      </c>
    </row>
    <row r="49" spans="2:150" ht="15" hidden="1" customHeight="1">
      <c r="B49" s="213">
        <f t="shared" si="3"/>
        <v>44</v>
      </c>
      <c r="C49" s="30"/>
      <c r="D49" s="232"/>
      <c r="E49" s="233"/>
      <c r="F49" s="234"/>
      <c r="G49" s="232"/>
      <c r="H49" s="233"/>
      <c r="I49" s="234"/>
      <c r="J49" s="321"/>
      <c r="K49" s="233"/>
      <c r="L49" s="234"/>
      <c r="M49" s="321"/>
      <c r="N49" s="233"/>
      <c r="O49" s="234"/>
      <c r="P49" s="412"/>
      <c r="Q49" s="233"/>
      <c r="R49" s="234"/>
      <c r="S49" s="235"/>
      <c r="T49" s="233"/>
      <c r="U49" s="234"/>
      <c r="V49" s="421"/>
      <c r="W49" s="233"/>
      <c r="X49" s="234"/>
      <c r="Y49" s="232"/>
      <c r="Z49" s="234"/>
      <c r="AA49" s="378"/>
      <c r="AB49" s="235"/>
      <c r="AC49" s="236"/>
      <c r="AD49" s="234"/>
      <c r="AE49" s="356"/>
      <c r="AF49" s="236"/>
      <c r="AG49" s="234"/>
      <c r="AH49" s="232"/>
      <c r="AI49" s="237"/>
      <c r="AJ49" s="234"/>
      <c r="AK49" s="232"/>
      <c r="AL49" s="237"/>
      <c r="AM49" s="234"/>
      <c r="AN49" s="232"/>
      <c r="AO49" s="237"/>
      <c r="AP49" s="234"/>
      <c r="AQ49" s="232"/>
      <c r="AR49" s="237"/>
      <c r="AS49" s="234"/>
      <c r="AT49" s="389"/>
      <c r="AU49" s="238"/>
      <c r="AV49" s="235"/>
      <c r="AW49" s="236"/>
      <c r="AX49" s="234"/>
      <c r="AY49" s="235"/>
      <c r="AZ49" s="236"/>
      <c r="BA49" s="234"/>
      <c r="BB49" s="232"/>
      <c r="BC49" s="237"/>
      <c r="BD49" s="234"/>
      <c r="BE49" s="232"/>
      <c r="BF49" s="237"/>
      <c r="BG49" s="234"/>
      <c r="BH49" s="232"/>
      <c r="BI49" s="237"/>
      <c r="BJ49" s="234"/>
      <c r="BK49" s="389"/>
      <c r="BL49" s="238"/>
      <c r="BM49" s="232"/>
      <c r="BN49" s="237"/>
      <c r="BO49" s="234"/>
      <c r="BP49" s="236"/>
      <c r="BQ49" s="237"/>
      <c r="BR49" s="234"/>
      <c r="BS49" s="239"/>
      <c r="BT49" s="240"/>
      <c r="BU49" s="234"/>
      <c r="BV49" s="241"/>
      <c r="BW49" s="240"/>
      <c r="BX49" s="234"/>
      <c r="BY49" s="242"/>
      <c r="BZ49" s="240"/>
      <c r="CA49" s="234"/>
      <c r="CB49" s="235"/>
      <c r="CC49" s="240"/>
      <c r="CD49" s="234"/>
      <c r="CE49" s="235"/>
      <c r="CF49" s="237"/>
      <c r="CG49" s="234"/>
      <c r="CH49" s="316"/>
      <c r="CI49" s="240"/>
      <c r="CJ49" s="234"/>
      <c r="CK49" s="243"/>
      <c r="CL49" s="234"/>
      <c r="CM49" s="371"/>
      <c r="CN49" s="244"/>
      <c r="CO49" s="245"/>
      <c r="CP49" s="246">
        <f t="shared" si="1"/>
        <v>0</v>
      </c>
      <c r="CQ49" s="235"/>
      <c r="CR49" s="247"/>
      <c r="CS49" s="235"/>
      <c r="CT49" s="247"/>
      <c r="CU49" s="235"/>
      <c r="CV49" s="247"/>
      <c r="CW49" s="235"/>
      <c r="CX49" s="247"/>
      <c r="CY49" s="247"/>
      <c r="CZ49" s="247"/>
      <c r="DA49" s="247"/>
      <c r="DB49" s="247"/>
      <c r="DC49" s="247"/>
      <c r="DD49" s="247"/>
      <c r="DE49" s="247"/>
      <c r="DF49" s="247"/>
      <c r="DG49" s="235"/>
      <c r="DH49" s="247"/>
      <c r="DI49" s="235"/>
      <c r="DJ49" s="247"/>
      <c r="DK49" s="235"/>
      <c r="DL49" s="247"/>
      <c r="DM49" s="235"/>
      <c r="DN49" s="247"/>
      <c r="DO49" s="235"/>
      <c r="DP49" s="247"/>
      <c r="DQ49" s="234"/>
      <c r="DR49" s="292"/>
      <c r="DS49" s="332"/>
      <c r="DT49" s="292"/>
      <c r="DU49" s="332"/>
      <c r="DV49" s="581"/>
      <c r="DW49" s="332"/>
      <c r="DX49" s="248"/>
      <c r="DY49" s="234"/>
      <c r="DZ49" s="316"/>
      <c r="EA49" s="234"/>
      <c r="EB49" s="292"/>
      <c r="EC49" s="234"/>
      <c r="ED49" s="249"/>
      <c r="EE49" s="234"/>
      <c r="EF49" s="406"/>
      <c r="EG49" s="96"/>
      <c r="EH49" s="250"/>
      <c r="EI49" s="207">
        <f>SUMPRODUCT(D49:EH49,'Rajnandgaon R'!D49:EH49)</f>
        <v>0</v>
      </c>
      <c r="EJ49" s="1"/>
      <c r="EK49" s="1"/>
      <c r="ER49" s="208" t="s">
        <v>65</v>
      </c>
      <c r="ES49" s="30">
        <f t="shared" si="0"/>
        <v>0</v>
      </c>
      <c r="ET49" s="209">
        <f t="shared" si="2"/>
        <v>0</v>
      </c>
    </row>
    <row r="50" spans="2:150" ht="15" hidden="1" customHeight="1">
      <c r="B50" s="213">
        <f t="shared" si="3"/>
        <v>45</v>
      </c>
      <c r="C50" s="30"/>
      <c r="D50" s="232"/>
      <c r="E50" s="233"/>
      <c r="F50" s="234"/>
      <c r="G50" s="232"/>
      <c r="H50" s="233"/>
      <c r="I50" s="234"/>
      <c r="J50" s="321"/>
      <c r="K50" s="233"/>
      <c r="L50" s="234"/>
      <c r="M50" s="321"/>
      <c r="N50" s="233"/>
      <c r="O50" s="234"/>
      <c r="P50" s="412"/>
      <c r="Q50" s="233"/>
      <c r="R50" s="234"/>
      <c r="S50" s="235"/>
      <c r="T50" s="233"/>
      <c r="U50" s="234"/>
      <c r="V50" s="421"/>
      <c r="W50" s="233"/>
      <c r="X50" s="234"/>
      <c r="Y50" s="232"/>
      <c r="Z50" s="234"/>
      <c r="AA50" s="378"/>
      <c r="AB50" s="235"/>
      <c r="AC50" s="236"/>
      <c r="AD50" s="234"/>
      <c r="AE50" s="356"/>
      <c r="AF50" s="236"/>
      <c r="AG50" s="234"/>
      <c r="AH50" s="232"/>
      <c r="AI50" s="237"/>
      <c r="AJ50" s="234"/>
      <c r="AK50" s="232"/>
      <c r="AL50" s="237"/>
      <c r="AM50" s="234"/>
      <c r="AN50" s="232"/>
      <c r="AO50" s="237"/>
      <c r="AP50" s="234"/>
      <c r="AQ50" s="232"/>
      <c r="AR50" s="237"/>
      <c r="AS50" s="234"/>
      <c r="AT50" s="389"/>
      <c r="AU50" s="238"/>
      <c r="AV50" s="235"/>
      <c r="AW50" s="236"/>
      <c r="AX50" s="234"/>
      <c r="AY50" s="235"/>
      <c r="AZ50" s="236"/>
      <c r="BA50" s="234"/>
      <c r="BB50" s="232"/>
      <c r="BC50" s="237"/>
      <c r="BD50" s="234"/>
      <c r="BE50" s="232"/>
      <c r="BF50" s="237"/>
      <c r="BG50" s="234"/>
      <c r="BH50" s="232"/>
      <c r="BI50" s="237"/>
      <c r="BJ50" s="234"/>
      <c r="BK50" s="389"/>
      <c r="BL50" s="238"/>
      <c r="BM50" s="232"/>
      <c r="BN50" s="237"/>
      <c r="BO50" s="234"/>
      <c r="BP50" s="236"/>
      <c r="BQ50" s="237"/>
      <c r="BR50" s="234"/>
      <c r="BS50" s="239"/>
      <c r="BT50" s="240"/>
      <c r="BU50" s="234"/>
      <c r="BV50" s="241"/>
      <c r="BW50" s="240"/>
      <c r="BX50" s="234"/>
      <c r="BY50" s="242"/>
      <c r="BZ50" s="240"/>
      <c r="CA50" s="234"/>
      <c r="CB50" s="235"/>
      <c r="CC50" s="240"/>
      <c r="CD50" s="234"/>
      <c r="CE50" s="235"/>
      <c r="CF50" s="237"/>
      <c r="CG50" s="234"/>
      <c r="CH50" s="316"/>
      <c r="CI50" s="240"/>
      <c r="CJ50" s="234"/>
      <c r="CK50" s="243"/>
      <c r="CL50" s="234"/>
      <c r="CM50" s="371"/>
      <c r="CN50" s="244"/>
      <c r="CO50" s="245"/>
      <c r="CP50" s="246">
        <f t="shared" si="1"/>
        <v>0</v>
      </c>
      <c r="CQ50" s="235"/>
      <c r="CR50" s="247"/>
      <c r="CS50" s="235"/>
      <c r="CT50" s="247"/>
      <c r="CU50" s="235"/>
      <c r="CV50" s="247"/>
      <c r="CW50" s="235"/>
      <c r="CX50" s="247"/>
      <c r="CY50" s="247"/>
      <c r="CZ50" s="247"/>
      <c r="DA50" s="247"/>
      <c r="DB50" s="247"/>
      <c r="DC50" s="247"/>
      <c r="DD50" s="247"/>
      <c r="DE50" s="247"/>
      <c r="DF50" s="247"/>
      <c r="DG50" s="235"/>
      <c r="DH50" s="247"/>
      <c r="DI50" s="235"/>
      <c r="DJ50" s="247"/>
      <c r="DK50" s="235"/>
      <c r="DL50" s="247"/>
      <c r="DM50" s="235"/>
      <c r="DN50" s="247"/>
      <c r="DO50" s="235"/>
      <c r="DP50" s="247"/>
      <c r="DQ50" s="234"/>
      <c r="DR50" s="292"/>
      <c r="DS50" s="332"/>
      <c r="DT50" s="292"/>
      <c r="DU50" s="332"/>
      <c r="DV50" s="581"/>
      <c r="DW50" s="332"/>
      <c r="DX50" s="248"/>
      <c r="DY50" s="234"/>
      <c r="DZ50" s="316"/>
      <c r="EA50" s="234"/>
      <c r="EB50" s="292"/>
      <c r="EC50" s="234"/>
      <c r="ED50" s="249"/>
      <c r="EE50" s="234"/>
      <c r="EF50" s="406"/>
      <c r="EG50" s="96"/>
      <c r="EH50" s="250"/>
      <c r="EI50" s="207">
        <f>SUMPRODUCT(D50:EH50,'Rajnandgaon R'!D50:EH50)</f>
        <v>0</v>
      </c>
      <c r="EJ50" s="1"/>
      <c r="EK50" s="1"/>
      <c r="ER50" s="208" t="s">
        <v>66</v>
      </c>
      <c r="ES50" s="30">
        <f t="shared" si="0"/>
        <v>0</v>
      </c>
      <c r="ET50" s="209">
        <f t="shared" si="2"/>
        <v>0</v>
      </c>
    </row>
    <row r="51" spans="2:150" ht="15" hidden="1" customHeight="1">
      <c r="B51" s="213">
        <f t="shared" si="3"/>
        <v>46</v>
      </c>
      <c r="C51" s="30"/>
      <c r="D51" s="232"/>
      <c r="E51" s="233"/>
      <c r="F51" s="234"/>
      <c r="G51" s="232"/>
      <c r="H51" s="233"/>
      <c r="I51" s="234"/>
      <c r="J51" s="321"/>
      <c r="K51" s="233"/>
      <c r="L51" s="234"/>
      <c r="M51" s="321"/>
      <c r="N51" s="233"/>
      <c r="O51" s="234"/>
      <c r="P51" s="412"/>
      <c r="Q51" s="233"/>
      <c r="R51" s="234"/>
      <c r="S51" s="235"/>
      <c r="T51" s="233"/>
      <c r="U51" s="234"/>
      <c r="V51" s="421"/>
      <c r="W51" s="233"/>
      <c r="X51" s="234"/>
      <c r="Y51" s="232"/>
      <c r="Z51" s="234"/>
      <c r="AA51" s="378"/>
      <c r="AB51" s="235"/>
      <c r="AC51" s="236"/>
      <c r="AD51" s="234"/>
      <c r="AE51" s="356"/>
      <c r="AF51" s="236"/>
      <c r="AG51" s="234"/>
      <c r="AH51" s="232"/>
      <c r="AI51" s="237"/>
      <c r="AJ51" s="234"/>
      <c r="AK51" s="232"/>
      <c r="AL51" s="237"/>
      <c r="AM51" s="234"/>
      <c r="AN51" s="232"/>
      <c r="AO51" s="237"/>
      <c r="AP51" s="234"/>
      <c r="AQ51" s="232"/>
      <c r="AR51" s="237"/>
      <c r="AS51" s="234"/>
      <c r="AT51" s="389"/>
      <c r="AU51" s="238"/>
      <c r="AV51" s="235"/>
      <c r="AW51" s="236"/>
      <c r="AX51" s="234"/>
      <c r="AY51" s="235"/>
      <c r="AZ51" s="236"/>
      <c r="BA51" s="234"/>
      <c r="BB51" s="232"/>
      <c r="BC51" s="237"/>
      <c r="BD51" s="234"/>
      <c r="BE51" s="232"/>
      <c r="BF51" s="237"/>
      <c r="BG51" s="234"/>
      <c r="BH51" s="232"/>
      <c r="BI51" s="237"/>
      <c r="BJ51" s="234"/>
      <c r="BK51" s="389"/>
      <c r="BL51" s="238"/>
      <c r="BM51" s="232"/>
      <c r="BN51" s="237"/>
      <c r="BO51" s="234"/>
      <c r="BP51" s="236"/>
      <c r="BQ51" s="237"/>
      <c r="BR51" s="234"/>
      <c r="BS51" s="239"/>
      <c r="BT51" s="240"/>
      <c r="BU51" s="234"/>
      <c r="BV51" s="241"/>
      <c r="BW51" s="240"/>
      <c r="BX51" s="234"/>
      <c r="BY51" s="242"/>
      <c r="BZ51" s="240"/>
      <c r="CA51" s="234"/>
      <c r="CB51" s="235"/>
      <c r="CC51" s="240"/>
      <c r="CD51" s="234"/>
      <c r="CE51" s="235"/>
      <c r="CF51" s="237"/>
      <c r="CG51" s="234"/>
      <c r="CH51" s="316"/>
      <c r="CI51" s="240"/>
      <c r="CJ51" s="234"/>
      <c r="CK51" s="243"/>
      <c r="CL51" s="234"/>
      <c r="CM51" s="371"/>
      <c r="CN51" s="244"/>
      <c r="CO51" s="245"/>
      <c r="CP51" s="246">
        <f t="shared" si="1"/>
        <v>0</v>
      </c>
      <c r="CQ51" s="235"/>
      <c r="CR51" s="247"/>
      <c r="CS51" s="235"/>
      <c r="CT51" s="247"/>
      <c r="CU51" s="235"/>
      <c r="CV51" s="247"/>
      <c r="CW51" s="235"/>
      <c r="CX51" s="247"/>
      <c r="CY51" s="247"/>
      <c r="CZ51" s="247"/>
      <c r="DA51" s="247"/>
      <c r="DB51" s="247"/>
      <c r="DC51" s="247"/>
      <c r="DD51" s="247"/>
      <c r="DE51" s="247"/>
      <c r="DF51" s="247"/>
      <c r="DG51" s="235"/>
      <c r="DH51" s="247"/>
      <c r="DI51" s="235"/>
      <c r="DJ51" s="247"/>
      <c r="DK51" s="235"/>
      <c r="DL51" s="247"/>
      <c r="DM51" s="235"/>
      <c r="DN51" s="247"/>
      <c r="DO51" s="235"/>
      <c r="DP51" s="247"/>
      <c r="DQ51" s="234"/>
      <c r="DR51" s="292"/>
      <c r="DS51" s="332"/>
      <c r="DT51" s="292"/>
      <c r="DU51" s="332"/>
      <c r="DV51" s="581"/>
      <c r="DW51" s="332"/>
      <c r="DX51" s="248"/>
      <c r="DY51" s="234"/>
      <c r="DZ51" s="316"/>
      <c r="EA51" s="234"/>
      <c r="EB51" s="292"/>
      <c r="EC51" s="234"/>
      <c r="ED51" s="249"/>
      <c r="EE51" s="234"/>
      <c r="EF51" s="406"/>
      <c r="EG51" s="96"/>
      <c r="EH51" s="250"/>
      <c r="EI51" s="207">
        <f>SUMPRODUCT(D51:EH51,'Rajnandgaon R'!D51:EH51)</f>
        <v>0</v>
      </c>
      <c r="EJ51" s="1"/>
      <c r="EK51" s="1"/>
      <c r="ER51" s="208" t="s">
        <v>67</v>
      </c>
      <c r="ES51" s="30">
        <f t="shared" si="0"/>
        <v>0</v>
      </c>
      <c r="ET51" s="209">
        <f t="shared" si="2"/>
        <v>0</v>
      </c>
    </row>
    <row r="52" spans="2:150" ht="15" hidden="1" customHeight="1">
      <c r="B52" s="213">
        <f t="shared" si="3"/>
        <v>47</v>
      </c>
      <c r="C52" s="30"/>
      <c r="D52" s="232"/>
      <c r="E52" s="233"/>
      <c r="F52" s="234"/>
      <c r="G52" s="232"/>
      <c r="H52" s="233"/>
      <c r="I52" s="234"/>
      <c r="J52" s="321"/>
      <c r="K52" s="233"/>
      <c r="L52" s="234"/>
      <c r="M52" s="321"/>
      <c r="N52" s="233"/>
      <c r="O52" s="234"/>
      <c r="P52" s="412"/>
      <c r="Q52" s="233"/>
      <c r="R52" s="234"/>
      <c r="S52" s="235"/>
      <c r="T52" s="233"/>
      <c r="U52" s="234"/>
      <c r="V52" s="421"/>
      <c r="W52" s="233"/>
      <c r="X52" s="234"/>
      <c r="Y52" s="232"/>
      <c r="Z52" s="234"/>
      <c r="AA52" s="378"/>
      <c r="AB52" s="235"/>
      <c r="AC52" s="236"/>
      <c r="AD52" s="234"/>
      <c r="AE52" s="356"/>
      <c r="AF52" s="236"/>
      <c r="AG52" s="234"/>
      <c r="AH52" s="232"/>
      <c r="AI52" s="237"/>
      <c r="AJ52" s="234"/>
      <c r="AK52" s="232"/>
      <c r="AL52" s="237"/>
      <c r="AM52" s="234"/>
      <c r="AN52" s="232"/>
      <c r="AO52" s="237"/>
      <c r="AP52" s="234"/>
      <c r="AQ52" s="232"/>
      <c r="AR52" s="237"/>
      <c r="AS52" s="234"/>
      <c r="AT52" s="389"/>
      <c r="AU52" s="238"/>
      <c r="AV52" s="235"/>
      <c r="AW52" s="236"/>
      <c r="AX52" s="234"/>
      <c r="AY52" s="235"/>
      <c r="AZ52" s="236"/>
      <c r="BA52" s="234"/>
      <c r="BB52" s="232"/>
      <c r="BC52" s="237"/>
      <c r="BD52" s="234"/>
      <c r="BE52" s="232"/>
      <c r="BF52" s="237"/>
      <c r="BG52" s="234"/>
      <c r="BH52" s="232"/>
      <c r="BI52" s="237"/>
      <c r="BJ52" s="234"/>
      <c r="BK52" s="389"/>
      <c r="BL52" s="238"/>
      <c r="BM52" s="232"/>
      <c r="BN52" s="237"/>
      <c r="BO52" s="234"/>
      <c r="BP52" s="236"/>
      <c r="BQ52" s="237"/>
      <c r="BR52" s="234"/>
      <c r="BS52" s="239"/>
      <c r="BT52" s="240"/>
      <c r="BU52" s="234"/>
      <c r="BV52" s="241"/>
      <c r="BW52" s="240"/>
      <c r="BX52" s="234"/>
      <c r="BY52" s="242"/>
      <c r="BZ52" s="240"/>
      <c r="CA52" s="234"/>
      <c r="CB52" s="235"/>
      <c r="CC52" s="240"/>
      <c r="CD52" s="234"/>
      <c r="CE52" s="235"/>
      <c r="CF52" s="237"/>
      <c r="CG52" s="234"/>
      <c r="CH52" s="316"/>
      <c r="CI52" s="240"/>
      <c r="CJ52" s="234"/>
      <c r="CK52" s="243"/>
      <c r="CL52" s="234"/>
      <c r="CM52" s="371"/>
      <c r="CN52" s="244"/>
      <c r="CO52" s="245"/>
      <c r="CP52" s="246">
        <f t="shared" si="1"/>
        <v>0</v>
      </c>
      <c r="CQ52" s="235"/>
      <c r="CR52" s="247"/>
      <c r="CS52" s="235"/>
      <c r="CT52" s="247"/>
      <c r="CU52" s="235"/>
      <c r="CV52" s="247"/>
      <c r="CW52" s="235"/>
      <c r="CX52" s="247"/>
      <c r="CY52" s="247"/>
      <c r="CZ52" s="247"/>
      <c r="DA52" s="247"/>
      <c r="DB52" s="247"/>
      <c r="DC52" s="247"/>
      <c r="DD52" s="247"/>
      <c r="DE52" s="247"/>
      <c r="DF52" s="247"/>
      <c r="DG52" s="235"/>
      <c r="DH52" s="247"/>
      <c r="DI52" s="235"/>
      <c r="DJ52" s="247"/>
      <c r="DK52" s="235"/>
      <c r="DL52" s="247"/>
      <c r="DM52" s="235"/>
      <c r="DN52" s="247"/>
      <c r="DO52" s="235"/>
      <c r="DP52" s="247"/>
      <c r="DQ52" s="234"/>
      <c r="DR52" s="292"/>
      <c r="DS52" s="332"/>
      <c r="DT52" s="292"/>
      <c r="DU52" s="332"/>
      <c r="DV52" s="581"/>
      <c r="DW52" s="332"/>
      <c r="DX52" s="248"/>
      <c r="DY52" s="234"/>
      <c r="DZ52" s="316"/>
      <c r="EA52" s="234"/>
      <c r="EB52" s="292"/>
      <c r="EC52" s="234"/>
      <c r="ED52" s="249"/>
      <c r="EE52" s="234"/>
      <c r="EF52" s="406"/>
      <c r="EG52" s="96"/>
      <c r="EH52" s="250"/>
      <c r="EI52" s="207">
        <f>SUMPRODUCT(D52:EH52,'Rajnandgaon R'!D52:EH52)</f>
        <v>0</v>
      </c>
      <c r="EJ52" s="1"/>
      <c r="EK52" s="1"/>
      <c r="ER52" s="208" t="s">
        <v>68</v>
      </c>
      <c r="ES52" s="30">
        <f t="shared" si="0"/>
        <v>0</v>
      </c>
      <c r="ET52" s="209">
        <f t="shared" si="2"/>
        <v>0</v>
      </c>
    </row>
    <row r="53" spans="2:150" ht="15" hidden="1" customHeight="1">
      <c r="B53" s="213">
        <f t="shared" si="3"/>
        <v>48</v>
      </c>
      <c r="C53" s="30"/>
      <c r="D53" s="232"/>
      <c r="E53" s="233"/>
      <c r="F53" s="234"/>
      <c r="G53" s="232"/>
      <c r="H53" s="233"/>
      <c r="I53" s="234"/>
      <c r="J53" s="321"/>
      <c r="K53" s="233"/>
      <c r="L53" s="234"/>
      <c r="M53" s="321"/>
      <c r="N53" s="233"/>
      <c r="O53" s="234"/>
      <c r="P53" s="412"/>
      <c r="Q53" s="233"/>
      <c r="R53" s="234"/>
      <c r="S53" s="235"/>
      <c r="T53" s="233"/>
      <c r="U53" s="234"/>
      <c r="V53" s="421"/>
      <c r="W53" s="233"/>
      <c r="X53" s="234"/>
      <c r="Y53" s="232"/>
      <c r="Z53" s="234"/>
      <c r="AA53" s="378"/>
      <c r="AB53" s="235"/>
      <c r="AC53" s="236"/>
      <c r="AD53" s="234"/>
      <c r="AE53" s="356"/>
      <c r="AF53" s="236"/>
      <c r="AG53" s="234"/>
      <c r="AH53" s="232"/>
      <c r="AI53" s="237"/>
      <c r="AJ53" s="234"/>
      <c r="AK53" s="232"/>
      <c r="AL53" s="237"/>
      <c r="AM53" s="234"/>
      <c r="AN53" s="232"/>
      <c r="AO53" s="237"/>
      <c r="AP53" s="234"/>
      <c r="AQ53" s="232"/>
      <c r="AR53" s="237"/>
      <c r="AS53" s="234"/>
      <c r="AT53" s="389"/>
      <c r="AU53" s="238"/>
      <c r="AV53" s="235"/>
      <c r="AW53" s="236"/>
      <c r="AX53" s="234"/>
      <c r="AY53" s="235"/>
      <c r="AZ53" s="236"/>
      <c r="BA53" s="234"/>
      <c r="BB53" s="232"/>
      <c r="BC53" s="237"/>
      <c r="BD53" s="234"/>
      <c r="BE53" s="232"/>
      <c r="BF53" s="237"/>
      <c r="BG53" s="234"/>
      <c r="BH53" s="232"/>
      <c r="BI53" s="237"/>
      <c r="BJ53" s="234"/>
      <c r="BK53" s="389"/>
      <c r="BL53" s="238"/>
      <c r="BM53" s="232"/>
      <c r="BN53" s="237"/>
      <c r="BO53" s="234"/>
      <c r="BP53" s="236"/>
      <c r="BQ53" s="237"/>
      <c r="BR53" s="234"/>
      <c r="BS53" s="239"/>
      <c r="BT53" s="240"/>
      <c r="BU53" s="234"/>
      <c r="BV53" s="241"/>
      <c r="BW53" s="240"/>
      <c r="BX53" s="234"/>
      <c r="BY53" s="242"/>
      <c r="BZ53" s="240"/>
      <c r="CA53" s="234"/>
      <c r="CB53" s="235"/>
      <c r="CC53" s="240"/>
      <c r="CD53" s="234"/>
      <c r="CE53" s="235"/>
      <c r="CF53" s="237"/>
      <c r="CG53" s="234"/>
      <c r="CH53" s="316"/>
      <c r="CI53" s="240"/>
      <c r="CJ53" s="234"/>
      <c r="CK53" s="243"/>
      <c r="CL53" s="234"/>
      <c r="CM53" s="371"/>
      <c r="CN53" s="244"/>
      <c r="CO53" s="245"/>
      <c r="CP53" s="246">
        <f t="shared" si="1"/>
        <v>0</v>
      </c>
      <c r="CQ53" s="235"/>
      <c r="CR53" s="247"/>
      <c r="CS53" s="235"/>
      <c r="CT53" s="247"/>
      <c r="CU53" s="235"/>
      <c r="CV53" s="247"/>
      <c r="CW53" s="235"/>
      <c r="CX53" s="247"/>
      <c r="CY53" s="247"/>
      <c r="CZ53" s="247"/>
      <c r="DA53" s="247"/>
      <c r="DB53" s="247"/>
      <c r="DC53" s="247"/>
      <c r="DD53" s="247"/>
      <c r="DE53" s="247"/>
      <c r="DF53" s="247"/>
      <c r="DG53" s="235"/>
      <c r="DH53" s="247"/>
      <c r="DI53" s="235"/>
      <c r="DJ53" s="247"/>
      <c r="DK53" s="235"/>
      <c r="DL53" s="247"/>
      <c r="DM53" s="235"/>
      <c r="DN53" s="247"/>
      <c r="DO53" s="235"/>
      <c r="DP53" s="247"/>
      <c r="DQ53" s="234"/>
      <c r="DR53" s="292"/>
      <c r="DS53" s="332"/>
      <c r="DT53" s="292"/>
      <c r="DU53" s="332"/>
      <c r="DV53" s="581"/>
      <c r="DW53" s="332"/>
      <c r="DX53" s="248"/>
      <c r="DY53" s="234"/>
      <c r="DZ53" s="316"/>
      <c r="EA53" s="234"/>
      <c r="EB53" s="292"/>
      <c r="EC53" s="234"/>
      <c r="ED53" s="249"/>
      <c r="EE53" s="234"/>
      <c r="EF53" s="406"/>
      <c r="EG53" s="96"/>
      <c r="EH53" s="250"/>
      <c r="EI53" s="207">
        <f>SUMPRODUCT(D53:EH53,'Rajnandgaon R'!D53:EH53)</f>
        <v>0</v>
      </c>
      <c r="EJ53" s="1"/>
      <c r="EK53" s="1"/>
      <c r="ER53" s="208" t="s">
        <v>69</v>
      </c>
      <c r="ES53" s="30">
        <f t="shared" si="0"/>
        <v>0</v>
      </c>
      <c r="ET53" s="209">
        <f t="shared" si="2"/>
        <v>0</v>
      </c>
    </row>
    <row r="54" spans="2:150" ht="15" hidden="1" customHeight="1">
      <c r="B54" s="213">
        <f t="shared" si="3"/>
        <v>49</v>
      </c>
      <c r="C54" s="30"/>
      <c r="D54" s="232"/>
      <c r="E54" s="233"/>
      <c r="F54" s="234"/>
      <c r="G54" s="232"/>
      <c r="H54" s="233"/>
      <c r="I54" s="234"/>
      <c r="J54" s="321"/>
      <c r="K54" s="233"/>
      <c r="L54" s="234"/>
      <c r="M54" s="321"/>
      <c r="N54" s="233"/>
      <c r="O54" s="234"/>
      <c r="P54" s="412"/>
      <c r="Q54" s="233"/>
      <c r="R54" s="234"/>
      <c r="S54" s="235"/>
      <c r="T54" s="233"/>
      <c r="U54" s="234"/>
      <c r="V54" s="421"/>
      <c r="W54" s="233"/>
      <c r="X54" s="234"/>
      <c r="Y54" s="232"/>
      <c r="Z54" s="234"/>
      <c r="AA54" s="378"/>
      <c r="AB54" s="235"/>
      <c r="AC54" s="236"/>
      <c r="AD54" s="234"/>
      <c r="AE54" s="356"/>
      <c r="AF54" s="236"/>
      <c r="AG54" s="234"/>
      <c r="AH54" s="232"/>
      <c r="AI54" s="237"/>
      <c r="AJ54" s="234"/>
      <c r="AK54" s="232"/>
      <c r="AL54" s="237"/>
      <c r="AM54" s="234"/>
      <c r="AN54" s="232"/>
      <c r="AO54" s="237"/>
      <c r="AP54" s="234"/>
      <c r="AQ54" s="232"/>
      <c r="AR54" s="237"/>
      <c r="AS54" s="234"/>
      <c r="AT54" s="389"/>
      <c r="AU54" s="238"/>
      <c r="AV54" s="235"/>
      <c r="AW54" s="236"/>
      <c r="AX54" s="234"/>
      <c r="AY54" s="235"/>
      <c r="AZ54" s="236"/>
      <c r="BA54" s="234"/>
      <c r="BB54" s="232"/>
      <c r="BC54" s="237"/>
      <c r="BD54" s="234"/>
      <c r="BE54" s="232"/>
      <c r="BF54" s="237"/>
      <c r="BG54" s="234"/>
      <c r="BH54" s="232"/>
      <c r="BI54" s="237"/>
      <c r="BJ54" s="234"/>
      <c r="BK54" s="389"/>
      <c r="BL54" s="238"/>
      <c r="BM54" s="232"/>
      <c r="BN54" s="237"/>
      <c r="BO54" s="234"/>
      <c r="BP54" s="236"/>
      <c r="BQ54" s="237"/>
      <c r="BR54" s="234"/>
      <c r="BS54" s="239"/>
      <c r="BT54" s="240"/>
      <c r="BU54" s="234"/>
      <c r="BV54" s="241"/>
      <c r="BW54" s="240"/>
      <c r="BX54" s="234"/>
      <c r="BY54" s="242"/>
      <c r="BZ54" s="240"/>
      <c r="CA54" s="234"/>
      <c r="CB54" s="235"/>
      <c r="CC54" s="240"/>
      <c r="CD54" s="234"/>
      <c r="CE54" s="235"/>
      <c r="CF54" s="237"/>
      <c r="CG54" s="234"/>
      <c r="CH54" s="316"/>
      <c r="CI54" s="240"/>
      <c r="CJ54" s="234"/>
      <c r="CK54" s="243"/>
      <c r="CL54" s="234"/>
      <c r="CM54" s="371"/>
      <c r="CN54" s="244"/>
      <c r="CO54" s="245"/>
      <c r="CP54" s="246">
        <f t="shared" si="1"/>
        <v>0</v>
      </c>
      <c r="CQ54" s="235"/>
      <c r="CR54" s="247"/>
      <c r="CS54" s="235"/>
      <c r="CT54" s="247"/>
      <c r="CU54" s="235"/>
      <c r="CV54" s="247"/>
      <c r="CW54" s="235"/>
      <c r="CX54" s="247"/>
      <c r="CY54" s="247"/>
      <c r="CZ54" s="247"/>
      <c r="DA54" s="247"/>
      <c r="DB54" s="247"/>
      <c r="DC54" s="247"/>
      <c r="DD54" s="247"/>
      <c r="DE54" s="247"/>
      <c r="DF54" s="247"/>
      <c r="DG54" s="235"/>
      <c r="DH54" s="247"/>
      <c r="DI54" s="235"/>
      <c r="DJ54" s="247"/>
      <c r="DK54" s="235"/>
      <c r="DL54" s="247"/>
      <c r="DM54" s="235"/>
      <c r="DN54" s="247"/>
      <c r="DO54" s="235"/>
      <c r="DP54" s="247"/>
      <c r="DQ54" s="234"/>
      <c r="DR54" s="292"/>
      <c r="DS54" s="332"/>
      <c r="DT54" s="292"/>
      <c r="DU54" s="332"/>
      <c r="DV54" s="581"/>
      <c r="DW54" s="332"/>
      <c r="DX54" s="248"/>
      <c r="DY54" s="234"/>
      <c r="DZ54" s="316"/>
      <c r="EA54" s="234"/>
      <c r="EB54" s="292"/>
      <c r="EC54" s="234"/>
      <c r="ED54" s="249"/>
      <c r="EE54" s="234"/>
      <c r="EF54" s="406"/>
      <c r="EG54" s="96"/>
      <c r="EH54" s="250"/>
      <c r="EI54" s="207">
        <f>SUMPRODUCT(D54:EH54,'Rajnandgaon R'!D54:EH54)</f>
        <v>0</v>
      </c>
      <c r="EJ54" s="1"/>
      <c r="EK54" s="1"/>
      <c r="ER54" s="208" t="s">
        <v>70</v>
      </c>
      <c r="ES54" s="30">
        <f t="shared" si="0"/>
        <v>0</v>
      </c>
      <c r="ET54" s="209">
        <f t="shared" si="2"/>
        <v>0</v>
      </c>
    </row>
    <row r="55" spans="2:150" ht="15" hidden="1" customHeight="1">
      <c r="B55" s="213">
        <f t="shared" si="3"/>
        <v>50</v>
      </c>
      <c r="C55" s="30"/>
      <c r="D55" s="232"/>
      <c r="E55" s="233"/>
      <c r="F55" s="234"/>
      <c r="G55" s="232"/>
      <c r="H55" s="233"/>
      <c r="I55" s="234"/>
      <c r="J55" s="321"/>
      <c r="K55" s="233"/>
      <c r="L55" s="234"/>
      <c r="M55" s="321"/>
      <c r="N55" s="233"/>
      <c r="O55" s="234"/>
      <c r="P55" s="412"/>
      <c r="Q55" s="233"/>
      <c r="R55" s="234"/>
      <c r="S55" s="235"/>
      <c r="T55" s="233"/>
      <c r="U55" s="234"/>
      <c r="V55" s="421"/>
      <c r="W55" s="233"/>
      <c r="X55" s="234"/>
      <c r="Y55" s="232"/>
      <c r="Z55" s="234"/>
      <c r="AA55" s="378"/>
      <c r="AB55" s="235"/>
      <c r="AC55" s="236"/>
      <c r="AD55" s="234"/>
      <c r="AE55" s="356"/>
      <c r="AF55" s="236"/>
      <c r="AG55" s="234"/>
      <c r="AH55" s="232"/>
      <c r="AI55" s="237"/>
      <c r="AJ55" s="234"/>
      <c r="AK55" s="232"/>
      <c r="AL55" s="237"/>
      <c r="AM55" s="234"/>
      <c r="AN55" s="232"/>
      <c r="AO55" s="237"/>
      <c r="AP55" s="234"/>
      <c r="AQ55" s="232"/>
      <c r="AR55" s="237"/>
      <c r="AS55" s="234"/>
      <c r="AT55" s="389"/>
      <c r="AU55" s="238"/>
      <c r="AV55" s="235"/>
      <c r="AW55" s="236"/>
      <c r="AX55" s="234"/>
      <c r="AY55" s="235"/>
      <c r="AZ55" s="236"/>
      <c r="BA55" s="234"/>
      <c r="BB55" s="232"/>
      <c r="BC55" s="237"/>
      <c r="BD55" s="234"/>
      <c r="BE55" s="232"/>
      <c r="BF55" s="237"/>
      <c r="BG55" s="234"/>
      <c r="BH55" s="232"/>
      <c r="BI55" s="237"/>
      <c r="BJ55" s="234"/>
      <c r="BK55" s="389"/>
      <c r="BL55" s="238"/>
      <c r="BM55" s="232"/>
      <c r="BN55" s="237"/>
      <c r="BO55" s="234"/>
      <c r="BP55" s="236"/>
      <c r="BQ55" s="237"/>
      <c r="BR55" s="234"/>
      <c r="BS55" s="239"/>
      <c r="BT55" s="240"/>
      <c r="BU55" s="234"/>
      <c r="BV55" s="241"/>
      <c r="BW55" s="240"/>
      <c r="BX55" s="234"/>
      <c r="BY55" s="242"/>
      <c r="BZ55" s="240"/>
      <c r="CA55" s="234"/>
      <c r="CB55" s="235"/>
      <c r="CC55" s="240"/>
      <c r="CD55" s="234"/>
      <c r="CE55" s="235"/>
      <c r="CF55" s="237"/>
      <c r="CG55" s="234"/>
      <c r="CH55" s="316"/>
      <c r="CI55" s="240"/>
      <c r="CJ55" s="234"/>
      <c r="CK55" s="243"/>
      <c r="CL55" s="234"/>
      <c r="CM55" s="371"/>
      <c r="CN55" s="244"/>
      <c r="CO55" s="245"/>
      <c r="CP55" s="246">
        <f t="shared" si="1"/>
        <v>0</v>
      </c>
      <c r="CQ55" s="235"/>
      <c r="CR55" s="247"/>
      <c r="CS55" s="235"/>
      <c r="CT55" s="247"/>
      <c r="CU55" s="235"/>
      <c r="CV55" s="247"/>
      <c r="CW55" s="235"/>
      <c r="CX55" s="247"/>
      <c r="CY55" s="247"/>
      <c r="CZ55" s="247"/>
      <c r="DA55" s="247"/>
      <c r="DB55" s="247"/>
      <c r="DC55" s="247"/>
      <c r="DD55" s="247"/>
      <c r="DE55" s="247"/>
      <c r="DF55" s="247"/>
      <c r="DG55" s="235"/>
      <c r="DH55" s="247"/>
      <c r="DI55" s="235"/>
      <c r="DJ55" s="247"/>
      <c r="DK55" s="235"/>
      <c r="DL55" s="247"/>
      <c r="DM55" s="235"/>
      <c r="DN55" s="247"/>
      <c r="DO55" s="235"/>
      <c r="DP55" s="247"/>
      <c r="DQ55" s="234"/>
      <c r="DR55" s="292"/>
      <c r="DS55" s="332"/>
      <c r="DT55" s="292"/>
      <c r="DU55" s="332"/>
      <c r="DV55" s="581"/>
      <c r="DW55" s="332"/>
      <c r="DX55" s="248"/>
      <c r="DY55" s="234"/>
      <c r="DZ55" s="316"/>
      <c r="EA55" s="234"/>
      <c r="EB55" s="292"/>
      <c r="EC55" s="234"/>
      <c r="ED55" s="249"/>
      <c r="EE55" s="234"/>
      <c r="EF55" s="406"/>
      <c r="EG55" s="96"/>
      <c r="EH55" s="250"/>
      <c r="EI55" s="207">
        <f>SUMPRODUCT(D55:EH55,'Rajnandgaon R'!D55:EH55)</f>
        <v>0</v>
      </c>
      <c r="EJ55" s="1"/>
      <c r="EK55" s="1"/>
      <c r="ER55" s="208" t="s">
        <v>71</v>
      </c>
      <c r="ES55" s="30">
        <f t="shared" si="0"/>
        <v>0</v>
      </c>
      <c r="ET55" s="209">
        <f t="shared" si="2"/>
        <v>0</v>
      </c>
    </row>
    <row r="56" spans="2:150" ht="15" hidden="1" customHeight="1">
      <c r="B56" s="213">
        <f t="shared" si="3"/>
        <v>51</v>
      </c>
      <c r="C56" s="30"/>
      <c r="D56" s="232"/>
      <c r="E56" s="233"/>
      <c r="F56" s="234"/>
      <c r="G56" s="232"/>
      <c r="H56" s="233"/>
      <c r="I56" s="234"/>
      <c r="J56" s="321"/>
      <c r="K56" s="233"/>
      <c r="L56" s="234"/>
      <c r="M56" s="321"/>
      <c r="N56" s="233"/>
      <c r="O56" s="234"/>
      <c r="P56" s="412"/>
      <c r="Q56" s="233"/>
      <c r="R56" s="234"/>
      <c r="S56" s="235"/>
      <c r="T56" s="233"/>
      <c r="U56" s="234"/>
      <c r="V56" s="421"/>
      <c r="W56" s="233"/>
      <c r="X56" s="234"/>
      <c r="Y56" s="232"/>
      <c r="Z56" s="234"/>
      <c r="AA56" s="378"/>
      <c r="AB56" s="235"/>
      <c r="AC56" s="236"/>
      <c r="AD56" s="234"/>
      <c r="AE56" s="356"/>
      <c r="AF56" s="236"/>
      <c r="AG56" s="234"/>
      <c r="AH56" s="232"/>
      <c r="AI56" s="237"/>
      <c r="AJ56" s="234"/>
      <c r="AK56" s="232"/>
      <c r="AL56" s="237"/>
      <c r="AM56" s="234"/>
      <c r="AN56" s="232"/>
      <c r="AO56" s="237"/>
      <c r="AP56" s="234"/>
      <c r="AQ56" s="232"/>
      <c r="AR56" s="237"/>
      <c r="AS56" s="234"/>
      <c r="AT56" s="389"/>
      <c r="AU56" s="238"/>
      <c r="AV56" s="235"/>
      <c r="AW56" s="236"/>
      <c r="AX56" s="234"/>
      <c r="AY56" s="235"/>
      <c r="AZ56" s="236"/>
      <c r="BA56" s="234"/>
      <c r="BB56" s="232"/>
      <c r="BC56" s="237"/>
      <c r="BD56" s="234"/>
      <c r="BE56" s="232"/>
      <c r="BF56" s="237"/>
      <c r="BG56" s="234"/>
      <c r="BH56" s="232"/>
      <c r="BI56" s="237"/>
      <c r="BJ56" s="234"/>
      <c r="BK56" s="389"/>
      <c r="BL56" s="238"/>
      <c r="BM56" s="232"/>
      <c r="BN56" s="237"/>
      <c r="BO56" s="234"/>
      <c r="BP56" s="236"/>
      <c r="BQ56" s="237"/>
      <c r="BR56" s="234"/>
      <c r="BS56" s="239"/>
      <c r="BT56" s="240"/>
      <c r="BU56" s="234"/>
      <c r="BV56" s="241"/>
      <c r="BW56" s="240"/>
      <c r="BX56" s="234"/>
      <c r="BY56" s="242"/>
      <c r="BZ56" s="240"/>
      <c r="CA56" s="234"/>
      <c r="CB56" s="235"/>
      <c r="CC56" s="240"/>
      <c r="CD56" s="234"/>
      <c r="CE56" s="235"/>
      <c r="CF56" s="237"/>
      <c r="CG56" s="234"/>
      <c r="CH56" s="316"/>
      <c r="CI56" s="240"/>
      <c r="CJ56" s="234"/>
      <c r="CK56" s="243"/>
      <c r="CL56" s="234"/>
      <c r="CM56" s="371"/>
      <c r="CN56" s="244"/>
      <c r="CO56" s="245"/>
      <c r="CP56" s="246">
        <f t="shared" si="1"/>
        <v>0</v>
      </c>
      <c r="CQ56" s="235"/>
      <c r="CR56" s="247"/>
      <c r="CS56" s="235"/>
      <c r="CT56" s="247"/>
      <c r="CU56" s="235"/>
      <c r="CV56" s="247"/>
      <c r="CW56" s="235"/>
      <c r="CX56" s="247"/>
      <c r="CY56" s="247"/>
      <c r="CZ56" s="247"/>
      <c r="DA56" s="247"/>
      <c r="DB56" s="247"/>
      <c r="DC56" s="247"/>
      <c r="DD56" s="247"/>
      <c r="DE56" s="247"/>
      <c r="DF56" s="247"/>
      <c r="DG56" s="235"/>
      <c r="DH56" s="247"/>
      <c r="DI56" s="235"/>
      <c r="DJ56" s="247"/>
      <c r="DK56" s="235"/>
      <c r="DL56" s="247"/>
      <c r="DM56" s="235"/>
      <c r="DN56" s="247"/>
      <c r="DO56" s="235"/>
      <c r="DP56" s="247"/>
      <c r="DQ56" s="234"/>
      <c r="DR56" s="292"/>
      <c r="DS56" s="332"/>
      <c r="DT56" s="292"/>
      <c r="DU56" s="332"/>
      <c r="DV56" s="581"/>
      <c r="DW56" s="332"/>
      <c r="DX56" s="248"/>
      <c r="DY56" s="234"/>
      <c r="DZ56" s="316"/>
      <c r="EA56" s="234"/>
      <c r="EB56" s="292"/>
      <c r="EC56" s="234"/>
      <c r="ED56" s="249"/>
      <c r="EE56" s="234"/>
      <c r="EF56" s="406"/>
      <c r="EG56" s="96"/>
      <c r="EH56" s="250"/>
      <c r="EI56" s="207">
        <f>SUMPRODUCT(D56:EH56,'Rajnandgaon R'!D56:EH56)</f>
        <v>0</v>
      </c>
      <c r="EJ56" s="1"/>
      <c r="EK56" s="1"/>
      <c r="ER56" s="208" t="s">
        <v>72</v>
      </c>
      <c r="ES56" s="30">
        <f t="shared" si="0"/>
        <v>0</v>
      </c>
      <c r="ET56" s="209">
        <f t="shared" si="2"/>
        <v>0</v>
      </c>
    </row>
    <row r="57" spans="2:150" ht="15" hidden="1" customHeight="1">
      <c r="B57" s="213">
        <f t="shared" si="3"/>
        <v>52</v>
      </c>
      <c r="C57" s="30"/>
      <c r="D57" s="232"/>
      <c r="E57" s="233"/>
      <c r="F57" s="234"/>
      <c r="G57" s="232"/>
      <c r="H57" s="233"/>
      <c r="I57" s="234"/>
      <c r="J57" s="321"/>
      <c r="K57" s="233"/>
      <c r="L57" s="234"/>
      <c r="M57" s="321"/>
      <c r="N57" s="233"/>
      <c r="O57" s="234"/>
      <c r="P57" s="412"/>
      <c r="Q57" s="233"/>
      <c r="R57" s="234"/>
      <c r="S57" s="235"/>
      <c r="T57" s="233"/>
      <c r="U57" s="234"/>
      <c r="V57" s="421"/>
      <c r="W57" s="233"/>
      <c r="X57" s="234"/>
      <c r="Y57" s="232"/>
      <c r="Z57" s="234"/>
      <c r="AA57" s="378"/>
      <c r="AB57" s="235"/>
      <c r="AC57" s="236"/>
      <c r="AD57" s="234"/>
      <c r="AE57" s="356"/>
      <c r="AF57" s="236"/>
      <c r="AG57" s="234"/>
      <c r="AH57" s="232"/>
      <c r="AI57" s="237"/>
      <c r="AJ57" s="234"/>
      <c r="AK57" s="232"/>
      <c r="AL57" s="237"/>
      <c r="AM57" s="234"/>
      <c r="AN57" s="232"/>
      <c r="AO57" s="237"/>
      <c r="AP57" s="234"/>
      <c r="AQ57" s="232"/>
      <c r="AR57" s="237"/>
      <c r="AS57" s="234"/>
      <c r="AT57" s="389"/>
      <c r="AU57" s="238"/>
      <c r="AV57" s="235"/>
      <c r="AW57" s="236"/>
      <c r="AX57" s="234"/>
      <c r="AY57" s="235"/>
      <c r="AZ57" s="236"/>
      <c r="BA57" s="234"/>
      <c r="BB57" s="232"/>
      <c r="BC57" s="237"/>
      <c r="BD57" s="234"/>
      <c r="BE57" s="232"/>
      <c r="BF57" s="237"/>
      <c r="BG57" s="234"/>
      <c r="BH57" s="232"/>
      <c r="BI57" s="237"/>
      <c r="BJ57" s="234"/>
      <c r="BK57" s="389"/>
      <c r="BL57" s="238"/>
      <c r="BM57" s="232"/>
      <c r="BN57" s="237"/>
      <c r="BO57" s="234"/>
      <c r="BP57" s="236"/>
      <c r="BQ57" s="237"/>
      <c r="BR57" s="234"/>
      <c r="BS57" s="239"/>
      <c r="BT57" s="240"/>
      <c r="BU57" s="234"/>
      <c r="BV57" s="241"/>
      <c r="BW57" s="240"/>
      <c r="BX57" s="234"/>
      <c r="BY57" s="242"/>
      <c r="BZ57" s="240"/>
      <c r="CA57" s="234"/>
      <c r="CB57" s="235"/>
      <c r="CC57" s="240"/>
      <c r="CD57" s="234"/>
      <c r="CE57" s="235"/>
      <c r="CF57" s="237"/>
      <c r="CG57" s="234"/>
      <c r="CH57" s="316"/>
      <c r="CI57" s="240"/>
      <c r="CJ57" s="234"/>
      <c r="CK57" s="243"/>
      <c r="CL57" s="234"/>
      <c r="CM57" s="371"/>
      <c r="CN57" s="244"/>
      <c r="CO57" s="245"/>
      <c r="CP57" s="246">
        <f t="shared" si="1"/>
        <v>0</v>
      </c>
      <c r="CQ57" s="235"/>
      <c r="CR57" s="247"/>
      <c r="CS57" s="235"/>
      <c r="CT57" s="247"/>
      <c r="CU57" s="235"/>
      <c r="CV57" s="247"/>
      <c r="CW57" s="235"/>
      <c r="CX57" s="247"/>
      <c r="CY57" s="247"/>
      <c r="CZ57" s="247"/>
      <c r="DA57" s="247"/>
      <c r="DB57" s="247"/>
      <c r="DC57" s="247"/>
      <c r="DD57" s="247"/>
      <c r="DE57" s="247"/>
      <c r="DF57" s="247"/>
      <c r="DG57" s="235"/>
      <c r="DH57" s="247"/>
      <c r="DI57" s="235"/>
      <c r="DJ57" s="247"/>
      <c r="DK57" s="235"/>
      <c r="DL57" s="247"/>
      <c r="DM57" s="235"/>
      <c r="DN57" s="247"/>
      <c r="DO57" s="235"/>
      <c r="DP57" s="247"/>
      <c r="DQ57" s="234"/>
      <c r="DR57" s="292"/>
      <c r="DS57" s="332"/>
      <c r="DT57" s="292"/>
      <c r="DU57" s="332"/>
      <c r="DV57" s="581"/>
      <c r="DW57" s="332"/>
      <c r="DX57" s="248"/>
      <c r="DY57" s="234"/>
      <c r="DZ57" s="316"/>
      <c r="EA57" s="234"/>
      <c r="EB57" s="292"/>
      <c r="EC57" s="234"/>
      <c r="ED57" s="249"/>
      <c r="EE57" s="234"/>
      <c r="EF57" s="406"/>
      <c r="EG57" s="96"/>
      <c r="EH57" s="250"/>
      <c r="EI57" s="207">
        <f>SUMPRODUCT(D57:EH57,'Rajnandgaon R'!D57:EH57)</f>
        <v>0</v>
      </c>
      <c r="EJ57" s="1"/>
      <c r="EK57" s="1"/>
      <c r="ER57" s="208" t="s">
        <v>73</v>
      </c>
      <c r="ES57" s="30">
        <f t="shared" si="0"/>
        <v>0</v>
      </c>
      <c r="ET57" s="209">
        <f t="shared" si="2"/>
        <v>0</v>
      </c>
    </row>
    <row r="58" spans="2:150" ht="15" hidden="1" customHeight="1">
      <c r="B58" s="213">
        <f t="shared" si="3"/>
        <v>53</v>
      </c>
      <c r="C58" s="30"/>
      <c r="D58" s="232"/>
      <c r="E58" s="233"/>
      <c r="F58" s="234"/>
      <c r="G58" s="232"/>
      <c r="H58" s="233"/>
      <c r="I58" s="234"/>
      <c r="J58" s="321"/>
      <c r="K58" s="233"/>
      <c r="L58" s="234"/>
      <c r="M58" s="321"/>
      <c r="N58" s="233"/>
      <c r="O58" s="234"/>
      <c r="P58" s="412"/>
      <c r="Q58" s="233"/>
      <c r="R58" s="234"/>
      <c r="S58" s="235"/>
      <c r="T58" s="233"/>
      <c r="U58" s="234"/>
      <c r="V58" s="421"/>
      <c r="W58" s="233"/>
      <c r="X58" s="234"/>
      <c r="Y58" s="232"/>
      <c r="Z58" s="234"/>
      <c r="AA58" s="378"/>
      <c r="AB58" s="235"/>
      <c r="AC58" s="236"/>
      <c r="AD58" s="234"/>
      <c r="AE58" s="356"/>
      <c r="AF58" s="236"/>
      <c r="AG58" s="234"/>
      <c r="AH58" s="232"/>
      <c r="AI58" s="237"/>
      <c r="AJ58" s="234"/>
      <c r="AK58" s="232"/>
      <c r="AL58" s="237"/>
      <c r="AM58" s="234"/>
      <c r="AN58" s="232"/>
      <c r="AO58" s="237"/>
      <c r="AP58" s="234"/>
      <c r="AQ58" s="232"/>
      <c r="AR58" s="237"/>
      <c r="AS58" s="234"/>
      <c r="AT58" s="389"/>
      <c r="AU58" s="238"/>
      <c r="AV58" s="235"/>
      <c r="AW58" s="236"/>
      <c r="AX58" s="234"/>
      <c r="AY58" s="235"/>
      <c r="AZ58" s="236"/>
      <c r="BA58" s="234"/>
      <c r="BB58" s="232"/>
      <c r="BC58" s="237"/>
      <c r="BD58" s="234"/>
      <c r="BE58" s="232"/>
      <c r="BF58" s="237"/>
      <c r="BG58" s="234"/>
      <c r="BH58" s="232"/>
      <c r="BI58" s="237"/>
      <c r="BJ58" s="234"/>
      <c r="BK58" s="389"/>
      <c r="BL58" s="238"/>
      <c r="BM58" s="232"/>
      <c r="BN58" s="237"/>
      <c r="BO58" s="234"/>
      <c r="BP58" s="236"/>
      <c r="BQ58" s="237"/>
      <c r="BR58" s="234"/>
      <c r="BS58" s="239"/>
      <c r="BT58" s="240"/>
      <c r="BU58" s="234"/>
      <c r="BV58" s="241"/>
      <c r="BW58" s="240"/>
      <c r="BX58" s="234"/>
      <c r="BY58" s="242"/>
      <c r="BZ58" s="240"/>
      <c r="CA58" s="234"/>
      <c r="CB58" s="235"/>
      <c r="CC58" s="240"/>
      <c r="CD58" s="234"/>
      <c r="CE58" s="235"/>
      <c r="CF58" s="237"/>
      <c r="CG58" s="234"/>
      <c r="CH58" s="316"/>
      <c r="CI58" s="240"/>
      <c r="CJ58" s="234"/>
      <c r="CK58" s="243"/>
      <c r="CL58" s="234"/>
      <c r="CM58" s="371"/>
      <c r="CN58" s="244"/>
      <c r="CO58" s="245"/>
      <c r="CP58" s="246">
        <f t="shared" si="1"/>
        <v>0</v>
      </c>
      <c r="CQ58" s="235"/>
      <c r="CR58" s="247"/>
      <c r="CS58" s="235"/>
      <c r="CT58" s="247"/>
      <c r="CU58" s="235"/>
      <c r="CV58" s="247"/>
      <c r="CW58" s="235"/>
      <c r="CX58" s="247"/>
      <c r="CY58" s="247"/>
      <c r="CZ58" s="247"/>
      <c r="DA58" s="247"/>
      <c r="DB58" s="247"/>
      <c r="DC58" s="247"/>
      <c r="DD58" s="247"/>
      <c r="DE58" s="247"/>
      <c r="DF58" s="247"/>
      <c r="DG58" s="235"/>
      <c r="DH58" s="247"/>
      <c r="DI58" s="235"/>
      <c r="DJ58" s="247"/>
      <c r="DK58" s="235"/>
      <c r="DL58" s="247"/>
      <c r="DM58" s="235"/>
      <c r="DN58" s="247"/>
      <c r="DO58" s="235"/>
      <c r="DP58" s="247"/>
      <c r="DQ58" s="234"/>
      <c r="DR58" s="292"/>
      <c r="DS58" s="332"/>
      <c r="DT58" s="292"/>
      <c r="DU58" s="332"/>
      <c r="DV58" s="581"/>
      <c r="DW58" s="332"/>
      <c r="DX58" s="248"/>
      <c r="DY58" s="234"/>
      <c r="DZ58" s="316"/>
      <c r="EA58" s="234"/>
      <c r="EB58" s="292"/>
      <c r="EC58" s="234"/>
      <c r="ED58" s="249"/>
      <c r="EE58" s="234"/>
      <c r="EF58" s="406"/>
      <c r="EG58" s="96"/>
      <c r="EH58" s="250"/>
      <c r="EI58" s="207">
        <f>SUMPRODUCT(D58:EH58,'Rajnandgaon R'!D58:EH58)</f>
        <v>0</v>
      </c>
      <c r="EJ58" s="1"/>
      <c r="EK58" s="1"/>
      <c r="ER58" s="208" t="s">
        <v>74</v>
      </c>
      <c r="ES58" s="30">
        <f t="shared" si="0"/>
        <v>0</v>
      </c>
      <c r="ET58" s="209">
        <f t="shared" si="2"/>
        <v>0</v>
      </c>
    </row>
    <row r="59" spans="2:150" ht="15" hidden="1" customHeight="1">
      <c r="B59" s="213">
        <f t="shared" si="3"/>
        <v>54</v>
      </c>
      <c r="C59" s="30"/>
      <c r="D59" s="232"/>
      <c r="E59" s="233"/>
      <c r="F59" s="234"/>
      <c r="G59" s="232"/>
      <c r="H59" s="233"/>
      <c r="I59" s="234"/>
      <c r="J59" s="321"/>
      <c r="K59" s="233"/>
      <c r="L59" s="234"/>
      <c r="M59" s="321"/>
      <c r="N59" s="233"/>
      <c r="O59" s="234"/>
      <c r="P59" s="412"/>
      <c r="Q59" s="233"/>
      <c r="R59" s="234"/>
      <c r="S59" s="235"/>
      <c r="T59" s="233"/>
      <c r="U59" s="234"/>
      <c r="V59" s="421"/>
      <c r="W59" s="233"/>
      <c r="X59" s="234"/>
      <c r="Y59" s="232"/>
      <c r="Z59" s="234"/>
      <c r="AA59" s="378"/>
      <c r="AB59" s="235"/>
      <c r="AC59" s="236"/>
      <c r="AD59" s="234"/>
      <c r="AE59" s="356"/>
      <c r="AF59" s="236"/>
      <c r="AG59" s="234"/>
      <c r="AH59" s="232"/>
      <c r="AI59" s="237"/>
      <c r="AJ59" s="234"/>
      <c r="AK59" s="232"/>
      <c r="AL59" s="237"/>
      <c r="AM59" s="234"/>
      <c r="AN59" s="232"/>
      <c r="AO59" s="237"/>
      <c r="AP59" s="234"/>
      <c r="AQ59" s="232"/>
      <c r="AR59" s="237"/>
      <c r="AS59" s="234"/>
      <c r="AT59" s="389"/>
      <c r="AU59" s="238"/>
      <c r="AV59" s="235"/>
      <c r="AW59" s="236"/>
      <c r="AX59" s="234"/>
      <c r="AY59" s="235"/>
      <c r="AZ59" s="236"/>
      <c r="BA59" s="234"/>
      <c r="BB59" s="232"/>
      <c r="BC59" s="237"/>
      <c r="BD59" s="234"/>
      <c r="BE59" s="232"/>
      <c r="BF59" s="237"/>
      <c r="BG59" s="234"/>
      <c r="BH59" s="232"/>
      <c r="BI59" s="237"/>
      <c r="BJ59" s="234"/>
      <c r="BK59" s="389"/>
      <c r="BL59" s="238"/>
      <c r="BM59" s="232"/>
      <c r="BN59" s="237"/>
      <c r="BO59" s="234"/>
      <c r="BP59" s="236"/>
      <c r="BQ59" s="237"/>
      <c r="BR59" s="234"/>
      <c r="BS59" s="239"/>
      <c r="BT59" s="240"/>
      <c r="BU59" s="234"/>
      <c r="BV59" s="241"/>
      <c r="BW59" s="240"/>
      <c r="BX59" s="234"/>
      <c r="BY59" s="242"/>
      <c r="BZ59" s="240"/>
      <c r="CA59" s="234"/>
      <c r="CB59" s="235"/>
      <c r="CC59" s="240"/>
      <c r="CD59" s="234"/>
      <c r="CE59" s="235"/>
      <c r="CF59" s="237"/>
      <c r="CG59" s="234"/>
      <c r="CH59" s="316"/>
      <c r="CI59" s="240"/>
      <c r="CJ59" s="234"/>
      <c r="CK59" s="243"/>
      <c r="CL59" s="234"/>
      <c r="CM59" s="371"/>
      <c r="CN59" s="244"/>
      <c r="CO59" s="245"/>
      <c r="CP59" s="246">
        <f t="shared" si="1"/>
        <v>0</v>
      </c>
      <c r="CQ59" s="235"/>
      <c r="CR59" s="247"/>
      <c r="CS59" s="235"/>
      <c r="CT59" s="247"/>
      <c r="CU59" s="235"/>
      <c r="CV59" s="247"/>
      <c r="CW59" s="235"/>
      <c r="CX59" s="247"/>
      <c r="CY59" s="247"/>
      <c r="CZ59" s="247"/>
      <c r="DA59" s="247"/>
      <c r="DB59" s="247"/>
      <c r="DC59" s="247"/>
      <c r="DD59" s="247"/>
      <c r="DE59" s="247"/>
      <c r="DF59" s="247"/>
      <c r="DG59" s="235"/>
      <c r="DH59" s="247"/>
      <c r="DI59" s="235"/>
      <c r="DJ59" s="247"/>
      <c r="DK59" s="235"/>
      <c r="DL59" s="247"/>
      <c r="DM59" s="235"/>
      <c r="DN59" s="247"/>
      <c r="DO59" s="235"/>
      <c r="DP59" s="247"/>
      <c r="DQ59" s="234"/>
      <c r="DR59" s="292"/>
      <c r="DS59" s="332"/>
      <c r="DT59" s="292"/>
      <c r="DU59" s="332"/>
      <c r="DV59" s="581"/>
      <c r="DW59" s="332"/>
      <c r="DX59" s="248"/>
      <c r="DY59" s="234"/>
      <c r="DZ59" s="316"/>
      <c r="EA59" s="234"/>
      <c r="EB59" s="292"/>
      <c r="EC59" s="234"/>
      <c r="ED59" s="249"/>
      <c r="EE59" s="234"/>
      <c r="EF59" s="406"/>
      <c r="EG59" s="96"/>
      <c r="EH59" s="250"/>
      <c r="EI59" s="207">
        <f>SUMPRODUCT(D59:EH59,'Rajnandgaon R'!D59:EH59)</f>
        <v>0</v>
      </c>
      <c r="EJ59" s="1"/>
      <c r="EK59" s="1"/>
      <c r="ER59" s="208" t="s">
        <v>75</v>
      </c>
      <c r="ES59" s="30">
        <f t="shared" si="0"/>
        <v>0</v>
      </c>
      <c r="ET59" s="209">
        <f t="shared" si="2"/>
        <v>0</v>
      </c>
    </row>
    <row r="60" spans="2:150" ht="15" hidden="1" customHeight="1">
      <c r="B60" s="213">
        <f t="shared" si="3"/>
        <v>55</v>
      </c>
      <c r="C60" s="30"/>
      <c r="D60" s="232"/>
      <c r="E60" s="233"/>
      <c r="F60" s="234"/>
      <c r="G60" s="232"/>
      <c r="H60" s="233"/>
      <c r="I60" s="234"/>
      <c r="J60" s="321"/>
      <c r="K60" s="233"/>
      <c r="L60" s="234"/>
      <c r="M60" s="321"/>
      <c r="N60" s="233"/>
      <c r="O60" s="234"/>
      <c r="P60" s="412"/>
      <c r="Q60" s="233"/>
      <c r="R60" s="234"/>
      <c r="S60" s="235"/>
      <c r="T60" s="233"/>
      <c r="U60" s="234"/>
      <c r="V60" s="421"/>
      <c r="W60" s="233"/>
      <c r="X60" s="234"/>
      <c r="Y60" s="232"/>
      <c r="Z60" s="234"/>
      <c r="AA60" s="378"/>
      <c r="AB60" s="235"/>
      <c r="AC60" s="236"/>
      <c r="AD60" s="234"/>
      <c r="AE60" s="356"/>
      <c r="AF60" s="236"/>
      <c r="AG60" s="234"/>
      <c r="AH60" s="232"/>
      <c r="AI60" s="237"/>
      <c r="AJ60" s="234"/>
      <c r="AK60" s="232"/>
      <c r="AL60" s="237"/>
      <c r="AM60" s="234"/>
      <c r="AN60" s="232"/>
      <c r="AO60" s="237"/>
      <c r="AP60" s="234"/>
      <c r="AQ60" s="232"/>
      <c r="AR60" s="237"/>
      <c r="AS60" s="234"/>
      <c r="AT60" s="389"/>
      <c r="AU60" s="238"/>
      <c r="AV60" s="235"/>
      <c r="AW60" s="236"/>
      <c r="AX60" s="234"/>
      <c r="AY60" s="235"/>
      <c r="AZ60" s="236"/>
      <c r="BA60" s="234"/>
      <c r="BB60" s="232"/>
      <c r="BC60" s="237"/>
      <c r="BD60" s="234"/>
      <c r="BE60" s="232"/>
      <c r="BF60" s="237"/>
      <c r="BG60" s="234"/>
      <c r="BH60" s="232"/>
      <c r="BI60" s="237"/>
      <c r="BJ60" s="234"/>
      <c r="BK60" s="389"/>
      <c r="BL60" s="238"/>
      <c r="BM60" s="232"/>
      <c r="BN60" s="237"/>
      <c r="BO60" s="234"/>
      <c r="BP60" s="236"/>
      <c r="BQ60" s="237"/>
      <c r="BR60" s="234"/>
      <c r="BS60" s="239"/>
      <c r="BT60" s="240"/>
      <c r="BU60" s="234"/>
      <c r="BV60" s="241"/>
      <c r="BW60" s="240"/>
      <c r="BX60" s="234"/>
      <c r="BY60" s="242"/>
      <c r="BZ60" s="240"/>
      <c r="CA60" s="234"/>
      <c r="CB60" s="235"/>
      <c r="CC60" s="240"/>
      <c r="CD60" s="234"/>
      <c r="CE60" s="235"/>
      <c r="CF60" s="237"/>
      <c r="CG60" s="234"/>
      <c r="CH60" s="316"/>
      <c r="CI60" s="240"/>
      <c r="CJ60" s="234"/>
      <c r="CK60" s="243"/>
      <c r="CL60" s="234"/>
      <c r="CM60" s="371"/>
      <c r="CN60" s="244"/>
      <c r="CO60" s="245"/>
      <c r="CP60" s="246">
        <f t="shared" si="1"/>
        <v>0</v>
      </c>
      <c r="CQ60" s="235"/>
      <c r="CR60" s="247"/>
      <c r="CS60" s="235"/>
      <c r="CT60" s="247"/>
      <c r="CU60" s="235"/>
      <c r="CV60" s="247"/>
      <c r="CW60" s="235"/>
      <c r="CX60" s="247"/>
      <c r="CY60" s="247"/>
      <c r="CZ60" s="247"/>
      <c r="DA60" s="247"/>
      <c r="DB60" s="247"/>
      <c r="DC60" s="247"/>
      <c r="DD60" s="247"/>
      <c r="DE60" s="247"/>
      <c r="DF60" s="247"/>
      <c r="DG60" s="235"/>
      <c r="DH60" s="247"/>
      <c r="DI60" s="235"/>
      <c r="DJ60" s="247"/>
      <c r="DK60" s="235"/>
      <c r="DL60" s="247"/>
      <c r="DM60" s="235"/>
      <c r="DN60" s="247"/>
      <c r="DO60" s="235"/>
      <c r="DP60" s="247"/>
      <c r="DQ60" s="234"/>
      <c r="DR60" s="292"/>
      <c r="DS60" s="332"/>
      <c r="DT60" s="292"/>
      <c r="DU60" s="332"/>
      <c r="DV60" s="581"/>
      <c r="DW60" s="332"/>
      <c r="DX60" s="248"/>
      <c r="DY60" s="234"/>
      <c r="DZ60" s="316"/>
      <c r="EA60" s="234"/>
      <c r="EB60" s="292"/>
      <c r="EC60" s="234"/>
      <c r="ED60" s="261"/>
      <c r="EE60" s="234"/>
      <c r="EF60" s="406"/>
      <c r="EG60" s="96"/>
      <c r="EH60" s="250"/>
      <c r="EI60" s="207">
        <f>SUMPRODUCT(D60:EH60,'Rajnandgaon R'!D60:EH60)</f>
        <v>0</v>
      </c>
      <c r="EJ60" s="1"/>
      <c r="EK60" s="1"/>
      <c r="ER60" s="208" t="s">
        <v>76</v>
      </c>
      <c r="ES60" s="30">
        <f t="shared" si="0"/>
        <v>0</v>
      </c>
      <c r="ET60" s="209">
        <f t="shared" si="2"/>
        <v>0</v>
      </c>
    </row>
    <row r="61" spans="2:150" ht="15" hidden="1" customHeight="1">
      <c r="B61" s="213">
        <f t="shared" si="3"/>
        <v>56</v>
      </c>
      <c r="C61" s="30"/>
      <c r="D61" s="232"/>
      <c r="E61" s="233"/>
      <c r="F61" s="234"/>
      <c r="G61" s="232"/>
      <c r="H61" s="233"/>
      <c r="I61" s="234"/>
      <c r="J61" s="321"/>
      <c r="K61" s="233"/>
      <c r="L61" s="234"/>
      <c r="M61" s="321"/>
      <c r="N61" s="233"/>
      <c r="O61" s="234"/>
      <c r="P61" s="412"/>
      <c r="Q61" s="233"/>
      <c r="R61" s="234"/>
      <c r="S61" s="235"/>
      <c r="T61" s="233"/>
      <c r="U61" s="234"/>
      <c r="V61" s="421"/>
      <c r="W61" s="233"/>
      <c r="X61" s="234"/>
      <c r="Y61" s="232"/>
      <c r="Z61" s="234"/>
      <c r="AA61" s="378"/>
      <c r="AB61" s="235"/>
      <c r="AC61" s="236"/>
      <c r="AD61" s="234"/>
      <c r="AE61" s="356"/>
      <c r="AF61" s="236"/>
      <c r="AG61" s="234"/>
      <c r="AH61" s="232"/>
      <c r="AI61" s="237"/>
      <c r="AJ61" s="234"/>
      <c r="AK61" s="232"/>
      <c r="AL61" s="237"/>
      <c r="AM61" s="234"/>
      <c r="AN61" s="232"/>
      <c r="AO61" s="237"/>
      <c r="AP61" s="234"/>
      <c r="AQ61" s="232"/>
      <c r="AR61" s="237"/>
      <c r="AS61" s="234"/>
      <c r="AT61" s="389"/>
      <c r="AU61" s="238"/>
      <c r="AV61" s="235"/>
      <c r="AW61" s="236"/>
      <c r="AX61" s="234"/>
      <c r="AY61" s="235"/>
      <c r="AZ61" s="236"/>
      <c r="BA61" s="234"/>
      <c r="BB61" s="232"/>
      <c r="BC61" s="237"/>
      <c r="BD61" s="234"/>
      <c r="BE61" s="232"/>
      <c r="BF61" s="237"/>
      <c r="BG61" s="234"/>
      <c r="BH61" s="232"/>
      <c r="BI61" s="237"/>
      <c r="BJ61" s="234"/>
      <c r="BK61" s="389"/>
      <c r="BL61" s="238"/>
      <c r="BM61" s="232"/>
      <c r="BN61" s="237"/>
      <c r="BO61" s="234"/>
      <c r="BP61" s="236"/>
      <c r="BQ61" s="237"/>
      <c r="BR61" s="234"/>
      <c r="BS61" s="239"/>
      <c r="BT61" s="240"/>
      <c r="BU61" s="234"/>
      <c r="BV61" s="241"/>
      <c r="BW61" s="240"/>
      <c r="BX61" s="234"/>
      <c r="BY61" s="242"/>
      <c r="BZ61" s="240"/>
      <c r="CA61" s="234"/>
      <c r="CB61" s="235"/>
      <c r="CC61" s="240"/>
      <c r="CD61" s="234"/>
      <c r="CE61" s="235"/>
      <c r="CF61" s="237"/>
      <c r="CG61" s="234"/>
      <c r="CH61" s="316"/>
      <c r="CI61" s="240"/>
      <c r="CJ61" s="234"/>
      <c r="CK61" s="243"/>
      <c r="CL61" s="234"/>
      <c r="CM61" s="371"/>
      <c r="CN61" s="244"/>
      <c r="CO61" s="245"/>
      <c r="CP61" s="246">
        <f t="shared" si="1"/>
        <v>0</v>
      </c>
      <c r="CQ61" s="235"/>
      <c r="CR61" s="247"/>
      <c r="CS61" s="235"/>
      <c r="CT61" s="247"/>
      <c r="CU61" s="235"/>
      <c r="CV61" s="247"/>
      <c r="CW61" s="235"/>
      <c r="CX61" s="247"/>
      <c r="CY61" s="247"/>
      <c r="CZ61" s="247"/>
      <c r="DA61" s="247"/>
      <c r="DB61" s="247"/>
      <c r="DC61" s="247"/>
      <c r="DD61" s="247"/>
      <c r="DE61" s="247"/>
      <c r="DF61" s="247"/>
      <c r="DG61" s="235"/>
      <c r="DH61" s="247"/>
      <c r="DI61" s="235"/>
      <c r="DJ61" s="247"/>
      <c r="DK61" s="235"/>
      <c r="DL61" s="247"/>
      <c r="DM61" s="235"/>
      <c r="DN61" s="247"/>
      <c r="DO61" s="235"/>
      <c r="DP61" s="247"/>
      <c r="DQ61" s="234"/>
      <c r="DR61" s="292"/>
      <c r="DS61" s="332"/>
      <c r="DT61" s="292"/>
      <c r="DU61" s="332"/>
      <c r="DV61" s="581"/>
      <c r="DW61" s="332"/>
      <c r="DX61" s="248"/>
      <c r="DY61" s="234"/>
      <c r="DZ61" s="316"/>
      <c r="EA61" s="234"/>
      <c r="EB61" s="316"/>
      <c r="EC61" s="234"/>
      <c r="ED61" s="261"/>
      <c r="EE61" s="234"/>
      <c r="EF61" s="406"/>
      <c r="EG61" s="96"/>
      <c r="EH61" s="250"/>
      <c r="EI61" s="207">
        <f>SUMPRODUCT(D61:EH61,'Rajnandgaon R'!D61:EH61)</f>
        <v>0</v>
      </c>
      <c r="EJ61" s="1"/>
      <c r="EK61" s="1"/>
      <c r="ER61" s="208" t="s">
        <v>77</v>
      </c>
      <c r="ES61" s="30">
        <f t="shared" si="0"/>
        <v>0</v>
      </c>
      <c r="ET61" s="209">
        <f t="shared" si="2"/>
        <v>0</v>
      </c>
    </row>
    <row r="62" spans="2:150" ht="15" hidden="1" customHeight="1">
      <c r="B62" s="213">
        <f t="shared" si="3"/>
        <v>57</v>
      </c>
      <c r="C62" s="30"/>
      <c r="D62" s="232"/>
      <c r="E62" s="233"/>
      <c r="F62" s="234"/>
      <c r="G62" s="232"/>
      <c r="H62" s="233"/>
      <c r="I62" s="234"/>
      <c r="J62" s="321"/>
      <c r="K62" s="233"/>
      <c r="L62" s="234"/>
      <c r="M62" s="321"/>
      <c r="N62" s="233"/>
      <c r="O62" s="234"/>
      <c r="P62" s="412"/>
      <c r="Q62" s="233"/>
      <c r="R62" s="234"/>
      <c r="S62" s="235"/>
      <c r="T62" s="233"/>
      <c r="U62" s="234"/>
      <c r="V62" s="421"/>
      <c r="W62" s="233"/>
      <c r="X62" s="234"/>
      <c r="Y62" s="232"/>
      <c r="Z62" s="234"/>
      <c r="AA62" s="378"/>
      <c r="AB62" s="235"/>
      <c r="AC62" s="236"/>
      <c r="AD62" s="234"/>
      <c r="AE62" s="356"/>
      <c r="AF62" s="236"/>
      <c r="AG62" s="234"/>
      <c r="AH62" s="232"/>
      <c r="AI62" s="237"/>
      <c r="AJ62" s="234"/>
      <c r="AK62" s="232"/>
      <c r="AL62" s="237"/>
      <c r="AM62" s="234"/>
      <c r="AN62" s="232"/>
      <c r="AO62" s="237"/>
      <c r="AP62" s="234"/>
      <c r="AQ62" s="232"/>
      <c r="AR62" s="237"/>
      <c r="AS62" s="234"/>
      <c r="AT62" s="389"/>
      <c r="AU62" s="238"/>
      <c r="AV62" s="235"/>
      <c r="AW62" s="236"/>
      <c r="AX62" s="234"/>
      <c r="AY62" s="235"/>
      <c r="AZ62" s="236"/>
      <c r="BA62" s="234"/>
      <c r="BB62" s="232"/>
      <c r="BC62" s="237"/>
      <c r="BD62" s="234"/>
      <c r="BE62" s="232"/>
      <c r="BF62" s="237"/>
      <c r="BG62" s="234"/>
      <c r="BH62" s="232"/>
      <c r="BI62" s="237"/>
      <c r="BJ62" s="234"/>
      <c r="BK62" s="389"/>
      <c r="BL62" s="238"/>
      <c r="BM62" s="232"/>
      <c r="BN62" s="237"/>
      <c r="BO62" s="234"/>
      <c r="BP62" s="236"/>
      <c r="BQ62" s="237"/>
      <c r="BR62" s="234"/>
      <c r="BS62" s="239"/>
      <c r="BT62" s="240"/>
      <c r="BU62" s="234"/>
      <c r="BV62" s="241"/>
      <c r="BW62" s="240"/>
      <c r="BX62" s="234"/>
      <c r="BY62" s="242"/>
      <c r="BZ62" s="240"/>
      <c r="CA62" s="234"/>
      <c r="CB62" s="235"/>
      <c r="CC62" s="240"/>
      <c r="CD62" s="234"/>
      <c r="CE62" s="235"/>
      <c r="CF62" s="237"/>
      <c r="CG62" s="234"/>
      <c r="CH62" s="316"/>
      <c r="CI62" s="240"/>
      <c r="CJ62" s="234"/>
      <c r="CK62" s="243"/>
      <c r="CL62" s="234"/>
      <c r="CM62" s="371"/>
      <c r="CN62" s="244"/>
      <c r="CO62" s="245"/>
      <c r="CP62" s="246">
        <f t="shared" si="1"/>
        <v>0</v>
      </c>
      <c r="CQ62" s="235"/>
      <c r="CR62" s="247"/>
      <c r="CS62" s="235"/>
      <c r="CT62" s="247"/>
      <c r="CU62" s="235"/>
      <c r="CV62" s="247"/>
      <c r="CW62" s="235"/>
      <c r="CX62" s="247"/>
      <c r="CY62" s="247"/>
      <c r="CZ62" s="247"/>
      <c r="DA62" s="247"/>
      <c r="DB62" s="247"/>
      <c r="DC62" s="247"/>
      <c r="DD62" s="247"/>
      <c r="DE62" s="247"/>
      <c r="DF62" s="247"/>
      <c r="DG62" s="235"/>
      <c r="DH62" s="247"/>
      <c r="DI62" s="235"/>
      <c r="DJ62" s="247"/>
      <c r="DK62" s="235"/>
      <c r="DL62" s="247"/>
      <c r="DM62" s="235"/>
      <c r="DN62" s="247"/>
      <c r="DO62" s="235"/>
      <c r="DP62" s="247"/>
      <c r="DQ62" s="234"/>
      <c r="DR62" s="292"/>
      <c r="DS62" s="332"/>
      <c r="DT62" s="292"/>
      <c r="DU62" s="332"/>
      <c r="DV62" s="581"/>
      <c r="DW62" s="332"/>
      <c r="DX62" s="248"/>
      <c r="DY62" s="234"/>
      <c r="DZ62" s="316"/>
      <c r="EA62" s="234"/>
      <c r="EB62" s="316"/>
      <c r="EC62" s="234"/>
      <c r="ED62" s="261"/>
      <c r="EE62" s="234"/>
      <c r="EF62" s="406"/>
      <c r="EG62" s="96"/>
      <c r="EH62" s="250"/>
      <c r="EI62" s="207">
        <f>SUMPRODUCT(D62:EH62,'Rajnandgaon R'!D62:EH62)</f>
        <v>0</v>
      </c>
      <c r="EJ62" s="1"/>
      <c r="EK62" s="1"/>
      <c r="ER62" s="208" t="s">
        <v>78</v>
      </c>
      <c r="ES62" s="30">
        <f t="shared" si="0"/>
        <v>0</v>
      </c>
      <c r="ET62" s="209">
        <f t="shared" si="2"/>
        <v>0</v>
      </c>
    </row>
    <row r="63" spans="2:150" ht="15" hidden="1" customHeight="1">
      <c r="B63" s="213">
        <f t="shared" si="3"/>
        <v>58</v>
      </c>
      <c r="C63" s="30"/>
      <c r="D63" s="232"/>
      <c r="E63" s="233"/>
      <c r="F63" s="234"/>
      <c r="G63" s="232"/>
      <c r="H63" s="233"/>
      <c r="I63" s="234"/>
      <c r="J63" s="321"/>
      <c r="K63" s="233"/>
      <c r="L63" s="234"/>
      <c r="M63" s="321"/>
      <c r="N63" s="233"/>
      <c r="O63" s="234"/>
      <c r="P63" s="412"/>
      <c r="Q63" s="233"/>
      <c r="R63" s="234"/>
      <c r="S63" s="235"/>
      <c r="T63" s="233"/>
      <c r="U63" s="234"/>
      <c r="V63" s="421"/>
      <c r="W63" s="233"/>
      <c r="X63" s="234"/>
      <c r="Y63" s="232"/>
      <c r="Z63" s="234"/>
      <c r="AA63" s="378"/>
      <c r="AB63" s="235"/>
      <c r="AC63" s="236"/>
      <c r="AD63" s="234"/>
      <c r="AE63" s="356"/>
      <c r="AF63" s="236"/>
      <c r="AG63" s="234"/>
      <c r="AH63" s="232"/>
      <c r="AI63" s="237"/>
      <c r="AJ63" s="234"/>
      <c r="AK63" s="232"/>
      <c r="AL63" s="237"/>
      <c r="AM63" s="234"/>
      <c r="AN63" s="232"/>
      <c r="AO63" s="237"/>
      <c r="AP63" s="234"/>
      <c r="AQ63" s="232"/>
      <c r="AR63" s="237"/>
      <c r="AS63" s="234"/>
      <c r="AT63" s="389"/>
      <c r="AU63" s="238"/>
      <c r="AV63" s="235"/>
      <c r="AW63" s="236"/>
      <c r="AX63" s="234"/>
      <c r="AY63" s="235"/>
      <c r="AZ63" s="236"/>
      <c r="BA63" s="234"/>
      <c r="BB63" s="232"/>
      <c r="BC63" s="237"/>
      <c r="BD63" s="234"/>
      <c r="BE63" s="232"/>
      <c r="BF63" s="237"/>
      <c r="BG63" s="234"/>
      <c r="BH63" s="232"/>
      <c r="BI63" s="237"/>
      <c r="BJ63" s="234"/>
      <c r="BK63" s="389"/>
      <c r="BL63" s="238"/>
      <c r="BM63" s="232"/>
      <c r="BN63" s="237"/>
      <c r="BO63" s="234"/>
      <c r="BP63" s="236"/>
      <c r="BQ63" s="237"/>
      <c r="BR63" s="234"/>
      <c r="BS63" s="239"/>
      <c r="BT63" s="240"/>
      <c r="BU63" s="234"/>
      <c r="BV63" s="241"/>
      <c r="BW63" s="240"/>
      <c r="BX63" s="234"/>
      <c r="BY63" s="242"/>
      <c r="BZ63" s="240"/>
      <c r="CA63" s="234"/>
      <c r="CB63" s="235"/>
      <c r="CC63" s="240"/>
      <c r="CD63" s="234"/>
      <c r="CE63" s="235"/>
      <c r="CF63" s="237"/>
      <c r="CG63" s="234"/>
      <c r="CH63" s="316"/>
      <c r="CI63" s="240"/>
      <c r="CJ63" s="234"/>
      <c r="CK63" s="243"/>
      <c r="CL63" s="234"/>
      <c r="CM63" s="371"/>
      <c r="CN63" s="244"/>
      <c r="CO63" s="245"/>
      <c r="CP63" s="246">
        <f t="shared" si="1"/>
        <v>0</v>
      </c>
      <c r="CQ63" s="235"/>
      <c r="CR63" s="247"/>
      <c r="CS63" s="235"/>
      <c r="CT63" s="247"/>
      <c r="CU63" s="235"/>
      <c r="CV63" s="247"/>
      <c r="CW63" s="235"/>
      <c r="CX63" s="247"/>
      <c r="CY63" s="247"/>
      <c r="CZ63" s="247"/>
      <c r="DA63" s="247"/>
      <c r="DB63" s="247"/>
      <c r="DC63" s="247"/>
      <c r="DD63" s="247"/>
      <c r="DE63" s="247"/>
      <c r="DF63" s="247"/>
      <c r="DG63" s="235"/>
      <c r="DH63" s="247"/>
      <c r="DI63" s="235"/>
      <c r="DJ63" s="247"/>
      <c r="DK63" s="235"/>
      <c r="DL63" s="247"/>
      <c r="DM63" s="235"/>
      <c r="DN63" s="247"/>
      <c r="DO63" s="235"/>
      <c r="DP63" s="247"/>
      <c r="DQ63" s="234"/>
      <c r="DR63" s="292"/>
      <c r="DS63" s="332"/>
      <c r="DT63" s="292"/>
      <c r="DU63" s="332"/>
      <c r="DV63" s="332"/>
      <c r="DW63" s="332"/>
      <c r="DX63" s="248"/>
      <c r="DY63" s="234"/>
      <c r="DZ63" s="316"/>
      <c r="EA63" s="234"/>
      <c r="EB63" s="316"/>
      <c r="EC63" s="234"/>
      <c r="ED63" s="261"/>
      <c r="EE63" s="234"/>
      <c r="EF63" s="406"/>
      <c r="EG63" s="96"/>
      <c r="EH63" s="250"/>
      <c r="EI63" s="207">
        <f>SUMPRODUCT(D63:EH63,'Rajnandgaon R'!D63:EH63)</f>
        <v>0</v>
      </c>
      <c r="EJ63" s="1"/>
      <c r="EK63" s="1"/>
      <c r="ER63" s="208" t="s">
        <v>79</v>
      </c>
      <c r="ES63" s="30">
        <f t="shared" si="0"/>
        <v>0</v>
      </c>
      <c r="ET63" s="209">
        <f t="shared" si="2"/>
        <v>0</v>
      </c>
    </row>
    <row r="64" spans="2:150" ht="15" hidden="1" customHeight="1">
      <c r="B64" s="213">
        <f t="shared" si="3"/>
        <v>59</v>
      </c>
      <c r="C64" s="30"/>
      <c r="D64" s="232"/>
      <c r="E64" s="233"/>
      <c r="F64" s="234"/>
      <c r="G64" s="232"/>
      <c r="H64" s="233"/>
      <c r="I64" s="234"/>
      <c r="J64" s="321"/>
      <c r="K64" s="233"/>
      <c r="L64" s="234"/>
      <c r="M64" s="321"/>
      <c r="N64" s="233"/>
      <c r="O64" s="234"/>
      <c r="P64" s="412"/>
      <c r="Q64" s="233"/>
      <c r="R64" s="234"/>
      <c r="S64" s="235"/>
      <c r="T64" s="233"/>
      <c r="U64" s="234"/>
      <c r="V64" s="421"/>
      <c r="W64" s="233"/>
      <c r="X64" s="234"/>
      <c r="Y64" s="232"/>
      <c r="Z64" s="234"/>
      <c r="AA64" s="378"/>
      <c r="AB64" s="235"/>
      <c r="AC64" s="236"/>
      <c r="AD64" s="234"/>
      <c r="AE64" s="356"/>
      <c r="AF64" s="236"/>
      <c r="AG64" s="234"/>
      <c r="AH64" s="232"/>
      <c r="AI64" s="237"/>
      <c r="AJ64" s="234"/>
      <c r="AK64" s="232"/>
      <c r="AL64" s="237"/>
      <c r="AM64" s="234"/>
      <c r="AN64" s="232"/>
      <c r="AO64" s="237"/>
      <c r="AP64" s="234"/>
      <c r="AQ64" s="232"/>
      <c r="AR64" s="237"/>
      <c r="AS64" s="234"/>
      <c r="AT64" s="389"/>
      <c r="AU64" s="238"/>
      <c r="AV64" s="235"/>
      <c r="AW64" s="236"/>
      <c r="AX64" s="234"/>
      <c r="AY64" s="235"/>
      <c r="AZ64" s="236"/>
      <c r="BA64" s="234"/>
      <c r="BB64" s="232"/>
      <c r="BC64" s="237"/>
      <c r="BD64" s="234"/>
      <c r="BE64" s="232"/>
      <c r="BF64" s="237"/>
      <c r="BG64" s="234"/>
      <c r="BH64" s="232"/>
      <c r="BI64" s="237"/>
      <c r="BJ64" s="234"/>
      <c r="BK64" s="389"/>
      <c r="BL64" s="238"/>
      <c r="BM64" s="232"/>
      <c r="BN64" s="237"/>
      <c r="BO64" s="234"/>
      <c r="BP64" s="236"/>
      <c r="BQ64" s="237"/>
      <c r="BR64" s="234"/>
      <c r="BS64" s="239"/>
      <c r="BT64" s="240"/>
      <c r="BU64" s="234"/>
      <c r="BV64" s="241"/>
      <c r="BW64" s="240"/>
      <c r="BX64" s="234"/>
      <c r="BY64" s="242"/>
      <c r="BZ64" s="240"/>
      <c r="CA64" s="234"/>
      <c r="CB64" s="235"/>
      <c r="CC64" s="240"/>
      <c r="CD64" s="234"/>
      <c r="CE64" s="235"/>
      <c r="CF64" s="237"/>
      <c r="CG64" s="234"/>
      <c r="CH64" s="316"/>
      <c r="CI64" s="240"/>
      <c r="CJ64" s="234"/>
      <c r="CK64" s="243"/>
      <c r="CL64" s="234"/>
      <c r="CM64" s="371"/>
      <c r="CN64" s="244"/>
      <c r="CO64" s="245"/>
      <c r="CP64" s="246">
        <f t="shared" si="1"/>
        <v>0</v>
      </c>
      <c r="CQ64" s="235"/>
      <c r="CR64" s="247"/>
      <c r="CS64" s="235"/>
      <c r="CT64" s="247"/>
      <c r="CU64" s="235"/>
      <c r="CV64" s="247"/>
      <c r="CW64" s="235"/>
      <c r="CX64" s="247"/>
      <c r="CY64" s="247"/>
      <c r="CZ64" s="247"/>
      <c r="DA64" s="247"/>
      <c r="DB64" s="247"/>
      <c r="DC64" s="247"/>
      <c r="DD64" s="247"/>
      <c r="DE64" s="247"/>
      <c r="DF64" s="247"/>
      <c r="DG64" s="235"/>
      <c r="DH64" s="247"/>
      <c r="DI64" s="235"/>
      <c r="DJ64" s="247"/>
      <c r="DK64" s="235"/>
      <c r="DL64" s="247"/>
      <c r="DM64" s="235"/>
      <c r="DN64" s="247"/>
      <c r="DO64" s="235"/>
      <c r="DP64" s="247"/>
      <c r="DQ64" s="234"/>
      <c r="DR64" s="292"/>
      <c r="DS64" s="332"/>
      <c r="DT64" s="292"/>
      <c r="DU64" s="332"/>
      <c r="DV64" s="332"/>
      <c r="DW64" s="332"/>
      <c r="DX64" s="248"/>
      <c r="DY64" s="234"/>
      <c r="DZ64" s="316"/>
      <c r="EA64" s="234"/>
      <c r="EB64" s="316"/>
      <c r="EC64" s="234"/>
      <c r="ED64" s="261"/>
      <c r="EE64" s="234"/>
      <c r="EF64" s="406"/>
      <c r="EG64" s="96"/>
      <c r="EH64" s="250"/>
      <c r="EI64" s="207">
        <f>SUMPRODUCT(D64:EH64,'Rajnandgaon R'!D64:EH64)</f>
        <v>0</v>
      </c>
      <c r="EJ64" s="1"/>
      <c r="EK64" s="1"/>
      <c r="ER64" s="208" t="s">
        <v>80</v>
      </c>
      <c r="ES64" s="30">
        <f t="shared" si="0"/>
        <v>0</v>
      </c>
      <c r="ET64" s="209">
        <f t="shared" si="2"/>
        <v>0</v>
      </c>
    </row>
    <row r="65" spans="2:150" ht="15" hidden="1" customHeight="1">
      <c r="B65" s="213">
        <f t="shared" si="3"/>
        <v>60</v>
      </c>
      <c r="C65" s="30"/>
      <c r="D65" s="232"/>
      <c r="E65" s="233"/>
      <c r="F65" s="234"/>
      <c r="G65" s="232"/>
      <c r="H65" s="233"/>
      <c r="I65" s="234"/>
      <c r="J65" s="321"/>
      <c r="K65" s="233"/>
      <c r="L65" s="234"/>
      <c r="M65" s="321"/>
      <c r="N65" s="233"/>
      <c r="O65" s="234"/>
      <c r="P65" s="412"/>
      <c r="Q65" s="233"/>
      <c r="R65" s="234"/>
      <c r="S65" s="235"/>
      <c r="T65" s="233"/>
      <c r="U65" s="234"/>
      <c r="V65" s="421"/>
      <c r="W65" s="233"/>
      <c r="X65" s="234"/>
      <c r="Y65" s="232"/>
      <c r="Z65" s="234"/>
      <c r="AA65" s="378"/>
      <c r="AB65" s="235"/>
      <c r="AC65" s="236"/>
      <c r="AD65" s="234"/>
      <c r="AE65" s="356"/>
      <c r="AF65" s="236"/>
      <c r="AG65" s="234"/>
      <c r="AH65" s="232"/>
      <c r="AI65" s="237"/>
      <c r="AJ65" s="234"/>
      <c r="AK65" s="232"/>
      <c r="AL65" s="237"/>
      <c r="AM65" s="234"/>
      <c r="AN65" s="232"/>
      <c r="AO65" s="237"/>
      <c r="AP65" s="234"/>
      <c r="AQ65" s="232"/>
      <c r="AR65" s="237"/>
      <c r="AS65" s="234"/>
      <c r="AT65" s="389"/>
      <c r="AU65" s="238"/>
      <c r="AV65" s="235"/>
      <c r="AW65" s="236"/>
      <c r="AX65" s="234"/>
      <c r="AY65" s="235"/>
      <c r="AZ65" s="236"/>
      <c r="BA65" s="234"/>
      <c r="BB65" s="232"/>
      <c r="BC65" s="237"/>
      <c r="BD65" s="234"/>
      <c r="BE65" s="232"/>
      <c r="BF65" s="237"/>
      <c r="BG65" s="234"/>
      <c r="BH65" s="232"/>
      <c r="BI65" s="237"/>
      <c r="BJ65" s="234"/>
      <c r="BK65" s="389"/>
      <c r="BL65" s="238"/>
      <c r="BM65" s="232"/>
      <c r="BN65" s="237"/>
      <c r="BO65" s="234"/>
      <c r="BP65" s="236"/>
      <c r="BQ65" s="237"/>
      <c r="BR65" s="234"/>
      <c r="BS65" s="239"/>
      <c r="BT65" s="240"/>
      <c r="BU65" s="234"/>
      <c r="BV65" s="241"/>
      <c r="BW65" s="240"/>
      <c r="BX65" s="234"/>
      <c r="BY65" s="242"/>
      <c r="BZ65" s="240"/>
      <c r="CA65" s="234"/>
      <c r="CB65" s="235"/>
      <c r="CC65" s="240"/>
      <c r="CD65" s="234"/>
      <c r="CE65" s="235"/>
      <c r="CF65" s="237"/>
      <c r="CG65" s="234"/>
      <c r="CH65" s="316"/>
      <c r="CI65" s="240"/>
      <c r="CJ65" s="234"/>
      <c r="CK65" s="243"/>
      <c r="CL65" s="234"/>
      <c r="CM65" s="371"/>
      <c r="CN65" s="244"/>
      <c r="CO65" s="245"/>
      <c r="CP65" s="246">
        <f t="shared" si="1"/>
        <v>0</v>
      </c>
      <c r="CQ65" s="235"/>
      <c r="CR65" s="247"/>
      <c r="CS65" s="235"/>
      <c r="CT65" s="247"/>
      <c r="CU65" s="235"/>
      <c r="CV65" s="247"/>
      <c r="CW65" s="235"/>
      <c r="CX65" s="247"/>
      <c r="CY65" s="247"/>
      <c r="CZ65" s="247"/>
      <c r="DA65" s="247"/>
      <c r="DB65" s="247"/>
      <c r="DC65" s="247"/>
      <c r="DD65" s="247"/>
      <c r="DE65" s="247"/>
      <c r="DF65" s="247"/>
      <c r="DG65" s="235"/>
      <c r="DH65" s="247"/>
      <c r="DI65" s="235"/>
      <c r="DJ65" s="247"/>
      <c r="DK65" s="235"/>
      <c r="DL65" s="247"/>
      <c r="DM65" s="235"/>
      <c r="DN65" s="247"/>
      <c r="DO65" s="235"/>
      <c r="DP65" s="247"/>
      <c r="DQ65" s="234"/>
      <c r="DR65" s="292"/>
      <c r="DS65" s="332"/>
      <c r="DT65" s="292"/>
      <c r="DU65" s="332"/>
      <c r="DV65" s="332"/>
      <c r="DW65" s="332"/>
      <c r="DX65" s="248"/>
      <c r="DY65" s="234"/>
      <c r="DZ65" s="316"/>
      <c r="EA65" s="234"/>
      <c r="EB65" s="316"/>
      <c r="EC65" s="234"/>
      <c r="ED65" s="261"/>
      <c r="EE65" s="234"/>
      <c r="EF65" s="406"/>
      <c r="EG65" s="96"/>
      <c r="EH65" s="250"/>
      <c r="EI65" s="207">
        <f>SUMPRODUCT(D65:EH65,'Rajnandgaon R'!D65:EH65)</f>
        <v>0</v>
      </c>
      <c r="EJ65" s="1"/>
      <c r="EK65" s="1"/>
      <c r="ER65" s="208" t="s">
        <v>81</v>
      </c>
      <c r="ES65" s="30">
        <f t="shared" si="0"/>
        <v>0</v>
      </c>
      <c r="ET65" s="209">
        <f t="shared" si="2"/>
        <v>0</v>
      </c>
    </row>
    <row r="66" spans="2:150" ht="15" hidden="1" customHeight="1">
      <c r="B66" s="213">
        <f t="shared" si="3"/>
        <v>61</v>
      </c>
      <c r="C66" s="30"/>
      <c r="D66" s="232"/>
      <c r="E66" s="233"/>
      <c r="F66" s="234"/>
      <c r="G66" s="232"/>
      <c r="H66" s="233"/>
      <c r="I66" s="234"/>
      <c r="J66" s="321"/>
      <c r="K66" s="233"/>
      <c r="L66" s="234"/>
      <c r="M66" s="321"/>
      <c r="N66" s="233"/>
      <c r="O66" s="234"/>
      <c r="P66" s="412"/>
      <c r="Q66" s="233"/>
      <c r="R66" s="234"/>
      <c r="S66" s="235"/>
      <c r="T66" s="233"/>
      <c r="U66" s="234"/>
      <c r="V66" s="421"/>
      <c r="W66" s="233"/>
      <c r="X66" s="234"/>
      <c r="Y66" s="232"/>
      <c r="Z66" s="234"/>
      <c r="AA66" s="378"/>
      <c r="AB66" s="235"/>
      <c r="AC66" s="236"/>
      <c r="AD66" s="234"/>
      <c r="AE66" s="356"/>
      <c r="AF66" s="236"/>
      <c r="AG66" s="234"/>
      <c r="AH66" s="232"/>
      <c r="AI66" s="237"/>
      <c r="AJ66" s="234"/>
      <c r="AK66" s="232"/>
      <c r="AL66" s="237"/>
      <c r="AM66" s="234"/>
      <c r="AN66" s="232"/>
      <c r="AO66" s="237"/>
      <c r="AP66" s="234"/>
      <c r="AQ66" s="232"/>
      <c r="AR66" s="237"/>
      <c r="AS66" s="234"/>
      <c r="AT66" s="389"/>
      <c r="AU66" s="238"/>
      <c r="AV66" s="235"/>
      <c r="AW66" s="236"/>
      <c r="AX66" s="234"/>
      <c r="AY66" s="235"/>
      <c r="AZ66" s="236"/>
      <c r="BA66" s="234"/>
      <c r="BB66" s="232"/>
      <c r="BC66" s="237"/>
      <c r="BD66" s="234"/>
      <c r="BE66" s="232"/>
      <c r="BF66" s="237"/>
      <c r="BG66" s="234"/>
      <c r="BH66" s="232"/>
      <c r="BI66" s="237"/>
      <c r="BJ66" s="234"/>
      <c r="BK66" s="389"/>
      <c r="BL66" s="238"/>
      <c r="BM66" s="232"/>
      <c r="BN66" s="237"/>
      <c r="BO66" s="234"/>
      <c r="BP66" s="236"/>
      <c r="BQ66" s="237"/>
      <c r="BR66" s="234"/>
      <c r="BS66" s="239"/>
      <c r="BT66" s="240"/>
      <c r="BU66" s="234"/>
      <c r="BV66" s="241"/>
      <c r="BW66" s="240"/>
      <c r="BX66" s="234"/>
      <c r="BY66" s="242"/>
      <c r="BZ66" s="240"/>
      <c r="CA66" s="234"/>
      <c r="CB66" s="235"/>
      <c r="CC66" s="240"/>
      <c r="CD66" s="234"/>
      <c r="CE66" s="235"/>
      <c r="CF66" s="237"/>
      <c r="CG66" s="234"/>
      <c r="CH66" s="316"/>
      <c r="CI66" s="240"/>
      <c r="CJ66" s="234"/>
      <c r="CK66" s="243"/>
      <c r="CL66" s="234"/>
      <c r="CM66" s="371"/>
      <c r="CN66" s="244"/>
      <c r="CO66" s="245"/>
      <c r="CP66" s="246">
        <f t="shared" si="1"/>
        <v>0</v>
      </c>
      <c r="CQ66" s="235"/>
      <c r="CR66" s="247"/>
      <c r="CS66" s="235"/>
      <c r="CT66" s="247"/>
      <c r="CU66" s="235"/>
      <c r="CV66" s="247"/>
      <c r="CW66" s="235"/>
      <c r="CX66" s="247"/>
      <c r="CY66" s="247"/>
      <c r="CZ66" s="247"/>
      <c r="DA66" s="247"/>
      <c r="DB66" s="247"/>
      <c r="DC66" s="247"/>
      <c r="DD66" s="247"/>
      <c r="DE66" s="247"/>
      <c r="DF66" s="247"/>
      <c r="DG66" s="235"/>
      <c r="DH66" s="247"/>
      <c r="DI66" s="235"/>
      <c r="DJ66" s="247"/>
      <c r="DK66" s="235"/>
      <c r="DL66" s="247"/>
      <c r="DM66" s="235"/>
      <c r="DN66" s="247"/>
      <c r="DO66" s="235"/>
      <c r="DP66" s="247"/>
      <c r="DQ66" s="234"/>
      <c r="DR66" s="292"/>
      <c r="DS66" s="332"/>
      <c r="DT66" s="292"/>
      <c r="DU66" s="332"/>
      <c r="DV66" s="332"/>
      <c r="DW66" s="332"/>
      <c r="DX66" s="248"/>
      <c r="DY66" s="234"/>
      <c r="DZ66" s="316"/>
      <c r="EA66" s="234"/>
      <c r="EB66" s="316"/>
      <c r="EC66" s="234"/>
      <c r="ED66" s="261"/>
      <c r="EE66" s="234"/>
      <c r="EF66" s="406"/>
      <c r="EG66" s="96"/>
      <c r="EH66" s="250"/>
      <c r="EI66" s="207">
        <f>SUMPRODUCT(D66:EH66,'Rajnandgaon R'!D66:EH66)</f>
        <v>0</v>
      </c>
      <c r="EJ66" s="1"/>
      <c r="EK66" s="1"/>
      <c r="ER66" s="208" t="s">
        <v>82</v>
      </c>
      <c r="ES66" s="30">
        <f t="shared" si="0"/>
        <v>0</v>
      </c>
      <c r="ET66" s="209">
        <f t="shared" si="2"/>
        <v>0</v>
      </c>
    </row>
    <row r="67" spans="2:150" ht="15" hidden="1" customHeight="1">
      <c r="B67" s="213">
        <f t="shared" si="3"/>
        <v>62</v>
      </c>
      <c r="C67" s="30"/>
      <c r="D67" s="232"/>
      <c r="E67" s="233"/>
      <c r="F67" s="234"/>
      <c r="G67" s="232"/>
      <c r="H67" s="233"/>
      <c r="I67" s="234"/>
      <c r="J67" s="321"/>
      <c r="K67" s="233"/>
      <c r="L67" s="234"/>
      <c r="M67" s="321"/>
      <c r="N67" s="234"/>
      <c r="O67" s="234"/>
      <c r="P67" s="412"/>
      <c r="Q67" s="233"/>
      <c r="R67" s="234"/>
      <c r="S67" s="235"/>
      <c r="T67" s="233"/>
      <c r="U67" s="234"/>
      <c r="V67" s="421"/>
      <c r="W67" s="233"/>
      <c r="X67" s="234"/>
      <c r="Y67" s="232"/>
      <c r="Z67" s="234"/>
      <c r="AA67" s="232"/>
      <c r="AB67" s="235"/>
      <c r="AC67" s="236"/>
      <c r="AD67" s="234"/>
      <c r="AE67" s="356"/>
      <c r="AF67" s="236"/>
      <c r="AG67" s="234"/>
      <c r="AH67" s="232"/>
      <c r="AI67" s="237"/>
      <c r="AJ67" s="234"/>
      <c r="AK67" s="232"/>
      <c r="AL67" s="237"/>
      <c r="AM67" s="234"/>
      <c r="AN67" s="232"/>
      <c r="AO67" s="237"/>
      <c r="AP67" s="234"/>
      <c r="AQ67" s="232"/>
      <c r="AR67" s="237"/>
      <c r="AS67" s="234"/>
      <c r="AT67" s="389"/>
      <c r="AU67" s="238"/>
      <c r="AV67" s="235"/>
      <c r="AW67" s="236"/>
      <c r="AX67" s="234"/>
      <c r="AY67" s="235"/>
      <c r="AZ67" s="236"/>
      <c r="BA67" s="234"/>
      <c r="BB67" s="232"/>
      <c r="BC67" s="237"/>
      <c r="BD67" s="234"/>
      <c r="BE67" s="232"/>
      <c r="BF67" s="237"/>
      <c r="BG67" s="234"/>
      <c r="BH67" s="232"/>
      <c r="BI67" s="237"/>
      <c r="BJ67" s="234"/>
      <c r="BK67" s="389"/>
      <c r="BL67" s="238"/>
      <c r="BM67" s="232"/>
      <c r="BN67" s="237"/>
      <c r="BO67" s="234"/>
      <c r="BP67" s="236"/>
      <c r="BQ67" s="237"/>
      <c r="BR67" s="234"/>
      <c r="BS67" s="239"/>
      <c r="BT67" s="240"/>
      <c r="BU67" s="234"/>
      <c r="BV67" s="241"/>
      <c r="BW67" s="240"/>
      <c r="BX67" s="234"/>
      <c r="BY67" s="242"/>
      <c r="BZ67" s="240"/>
      <c r="CA67" s="234"/>
      <c r="CB67" s="235"/>
      <c r="CC67" s="240"/>
      <c r="CD67" s="234"/>
      <c r="CE67" s="235"/>
      <c r="CF67" s="237"/>
      <c r="CG67" s="234"/>
      <c r="CH67" s="316"/>
      <c r="CI67" s="240"/>
      <c r="CJ67" s="234"/>
      <c r="CK67" s="243"/>
      <c r="CL67" s="234"/>
      <c r="CM67" s="234"/>
      <c r="CN67" s="244"/>
      <c r="CO67" s="245"/>
      <c r="CP67" s="246">
        <f t="shared" si="1"/>
        <v>0</v>
      </c>
      <c r="CQ67" s="235"/>
      <c r="CR67" s="247"/>
      <c r="CS67" s="235"/>
      <c r="CT67" s="247"/>
      <c r="CU67" s="235"/>
      <c r="CV67" s="247"/>
      <c r="CW67" s="235"/>
      <c r="CX67" s="247"/>
      <c r="CY67" s="247"/>
      <c r="CZ67" s="247"/>
      <c r="DA67" s="247"/>
      <c r="DB67" s="247"/>
      <c r="DC67" s="247"/>
      <c r="DD67" s="247"/>
      <c r="DE67" s="247"/>
      <c r="DF67" s="247"/>
      <c r="DG67" s="235"/>
      <c r="DH67" s="247"/>
      <c r="DI67" s="235"/>
      <c r="DJ67" s="247"/>
      <c r="DK67" s="235"/>
      <c r="DL67" s="247"/>
      <c r="DM67" s="235"/>
      <c r="DN67" s="247"/>
      <c r="DO67" s="235"/>
      <c r="DP67" s="247"/>
      <c r="DQ67" s="234"/>
      <c r="DR67" s="292"/>
      <c r="DS67" s="332"/>
      <c r="DT67" s="292"/>
      <c r="DU67" s="332"/>
      <c r="DV67" s="332"/>
      <c r="DW67" s="332"/>
      <c r="DX67" s="248"/>
      <c r="DY67" s="234"/>
      <c r="DZ67" s="316"/>
      <c r="EA67" s="234"/>
      <c r="EB67" s="316"/>
      <c r="EC67" s="234"/>
      <c r="ED67" s="261"/>
      <c r="EE67" s="234"/>
      <c r="EF67" s="406"/>
      <c r="EG67" s="96"/>
      <c r="EH67" s="250"/>
      <c r="EI67" s="207">
        <f>SUMPRODUCT(D67:EH67,'Rajnandgaon R'!D67:EH67)</f>
        <v>0</v>
      </c>
      <c r="EJ67" s="1"/>
      <c r="EK67" s="1"/>
      <c r="ER67" s="208" t="s">
        <v>84</v>
      </c>
      <c r="ES67" s="30">
        <f t="shared" si="0"/>
        <v>0</v>
      </c>
      <c r="ET67" s="209">
        <f t="shared" si="2"/>
        <v>0</v>
      </c>
    </row>
    <row r="68" spans="2:150" ht="15" hidden="1">
      <c r="B68" s="213">
        <f t="shared" si="3"/>
        <v>63</v>
      </c>
      <c r="C68" s="30" t="s">
        <v>896</v>
      </c>
      <c r="D68" s="232"/>
      <c r="E68" s="233"/>
      <c r="F68" s="234"/>
      <c r="G68" s="232"/>
      <c r="H68" s="233"/>
      <c r="I68" s="234"/>
      <c r="J68" s="321"/>
      <c r="K68" s="233"/>
      <c r="L68" s="234"/>
      <c r="M68" s="321"/>
      <c r="N68" s="234"/>
      <c r="O68" s="234"/>
      <c r="P68" s="412"/>
      <c r="Q68" s="233"/>
      <c r="R68" s="234"/>
      <c r="S68" s="235"/>
      <c r="T68" s="233"/>
      <c r="U68" s="234"/>
      <c r="V68" s="421"/>
      <c r="W68" s="233"/>
      <c r="X68" s="234"/>
      <c r="Y68" s="232"/>
      <c r="Z68" s="234"/>
      <c r="AA68" s="232"/>
      <c r="AB68" s="235"/>
      <c r="AC68" s="236"/>
      <c r="AD68" s="234"/>
      <c r="AE68" s="356"/>
      <c r="AF68" s="236"/>
      <c r="AG68" s="234"/>
      <c r="AH68" s="232"/>
      <c r="AI68" s="237"/>
      <c r="AJ68" s="234"/>
      <c r="AK68" s="232"/>
      <c r="AL68" s="237"/>
      <c r="AM68" s="234"/>
      <c r="AN68" s="232"/>
      <c r="AO68" s="237"/>
      <c r="AP68" s="234"/>
      <c r="AQ68" s="232"/>
      <c r="AR68" s="237"/>
      <c r="AS68" s="234"/>
      <c r="AT68" s="389"/>
      <c r="AU68" s="238"/>
      <c r="AV68" s="235"/>
      <c r="AW68" s="236"/>
      <c r="AX68" s="234"/>
      <c r="AY68" s="235"/>
      <c r="AZ68" s="236"/>
      <c r="BA68" s="234"/>
      <c r="BB68" s="232"/>
      <c r="BC68" s="237"/>
      <c r="BD68" s="234"/>
      <c r="BE68" s="232"/>
      <c r="BF68" s="237"/>
      <c r="BG68" s="234"/>
      <c r="BH68" s="232"/>
      <c r="BI68" s="237"/>
      <c r="BJ68" s="234"/>
      <c r="BK68" s="389"/>
      <c r="BL68" s="238"/>
      <c r="BM68" s="232"/>
      <c r="BN68" s="237"/>
      <c r="BO68" s="234"/>
      <c r="BP68" s="236"/>
      <c r="BQ68" s="237"/>
      <c r="BR68" s="234"/>
      <c r="BS68" s="239"/>
      <c r="BT68" s="240"/>
      <c r="BU68" s="234"/>
      <c r="BV68" s="241"/>
      <c r="BW68" s="240"/>
      <c r="BX68" s="234"/>
      <c r="BY68" s="242"/>
      <c r="BZ68" s="240"/>
      <c r="CA68" s="234"/>
      <c r="CB68" s="235"/>
      <c r="CC68" s="240"/>
      <c r="CD68" s="234"/>
      <c r="CE68" s="235"/>
      <c r="CF68" s="237"/>
      <c r="CG68" s="234"/>
      <c r="CH68" s="316"/>
      <c r="CI68" s="240"/>
      <c r="CJ68" s="234"/>
      <c r="CK68" s="243"/>
      <c r="CL68" s="234"/>
      <c r="CM68" s="234"/>
      <c r="CN68" s="244"/>
      <c r="CO68" s="245"/>
      <c r="CP68" s="246">
        <f t="shared" si="1"/>
        <v>0</v>
      </c>
      <c r="CQ68" s="235"/>
      <c r="CR68" s="247"/>
      <c r="CS68" s="235"/>
      <c r="CT68" s="247"/>
      <c r="CU68" s="235"/>
      <c r="CV68" s="247"/>
      <c r="CW68" s="235"/>
      <c r="CX68" s="247"/>
      <c r="CY68" s="247"/>
      <c r="CZ68" s="247"/>
      <c r="DA68" s="247"/>
      <c r="DB68" s="247"/>
      <c r="DC68" s="247"/>
      <c r="DD68" s="247"/>
      <c r="DE68" s="247"/>
      <c r="DF68" s="247"/>
      <c r="DG68" s="235"/>
      <c r="DH68" s="247"/>
      <c r="DI68" s="235"/>
      <c r="DJ68" s="247"/>
      <c r="DK68" s="235"/>
      <c r="DL68" s="247"/>
      <c r="DM68" s="235"/>
      <c r="DN68" s="247"/>
      <c r="DO68" s="235"/>
      <c r="DP68" s="247"/>
      <c r="DQ68" s="234"/>
      <c r="DR68" s="292"/>
      <c r="DS68" s="332"/>
      <c r="DT68" s="292"/>
      <c r="DU68" s="332"/>
      <c r="DV68" s="332"/>
      <c r="DW68" s="332"/>
      <c r="DX68" s="248"/>
      <c r="DY68" s="234"/>
      <c r="DZ68" s="316"/>
      <c r="EA68" s="234"/>
      <c r="EB68" s="316"/>
      <c r="EC68" s="234"/>
      <c r="ED68" s="261"/>
      <c r="EE68" s="234"/>
      <c r="EF68" s="406"/>
      <c r="EG68" s="96"/>
      <c r="EH68" s="250"/>
      <c r="EI68" s="207">
        <f>SUMPRODUCT(D68:EH68,'Rajnandgaon R'!D68:EH68)</f>
        <v>0</v>
      </c>
      <c r="EJ68" s="1" t="s">
        <v>1029</v>
      </c>
      <c r="EK68" s="1"/>
      <c r="ER68" s="208" t="s">
        <v>105</v>
      </c>
      <c r="ES68" s="30" t="str">
        <f t="shared" si="0"/>
        <v>D-Mart Rajnandgaon Chhattisagarh</v>
      </c>
      <c r="ET68" s="209">
        <f t="shared" si="2"/>
        <v>0</v>
      </c>
    </row>
    <row r="69" spans="2:150" hidden="1">
      <c r="B69" s="216"/>
      <c r="C69" s="216"/>
      <c r="D69" s="216"/>
      <c r="E69" s="216"/>
      <c r="F69" s="216"/>
      <c r="G69" s="216"/>
      <c r="H69" s="216"/>
      <c r="I69" s="216"/>
      <c r="J69" s="216"/>
      <c r="K69" s="216"/>
      <c r="L69" s="216"/>
      <c r="M69" s="216"/>
      <c r="N69" s="216"/>
      <c r="O69" s="216"/>
      <c r="P69" s="216"/>
      <c r="Q69" s="216"/>
      <c r="R69" s="216"/>
      <c r="S69" s="216"/>
      <c r="T69" s="216"/>
      <c r="U69" s="216"/>
      <c r="V69" s="216"/>
      <c r="W69" s="216"/>
      <c r="X69" s="216"/>
      <c r="Y69" s="216"/>
      <c r="Z69" s="216"/>
      <c r="AA69" s="216"/>
      <c r="AB69" s="216"/>
      <c r="AC69" s="216"/>
      <c r="AD69" s="216"/>
      <c r="AE69" s="216"/>
      <c r="AF69" s="216"/>
      <c r="AG69" s="216"/>
      <c r="AH69" s="216"/>
      <c r="AI69" s="216"/>
      <c r="AJ69" s="216"/>
      <c r="AK69" s="216"/>
      <c r="AL69" s="216"/>
      <c r="AM69" s="216"/>
      <c r="AN69" s="216"/>
      <c r="AO69" s="216"/>
      <c r="AP69" s="216"/>
      <c r="AQ69" s="216"/>
      <c r="AR69" s="216"/>
      <c r="AS69" s="216"/>
      <c r="AT69" s="216"/>
      <c r="AU69" s="216"/>
      <c r="AV69" s="216"/>
      <c r="AW69" s="216"/>
      <c r="AX69" s="216"/>
      <c r="AY69" s="216"/>
      <c r="AZ69" s="216"/>
      <c r="BA69" s="216"/>
      <c r="BB69" s="216"/>
      <c r="BC69" s="216"/>
      <c r="BD69" s="216"/>
      <c r="BE69" s="216"/>
      <c r="BF69" s="216"/>
      <c r="BG69" s="216"/>
      <c r="BH69" s="216"/>
      <c r="BI69" s="216"/>
      <c r="BJ69" s="216"/>
      <c r="BK69" s="216"/>
      <c r="BL69" s="216"/>
      <c r="BM69" s="216"/>
      <c r="BN69" s="216"/>
      <c r="BO69" s="216"/>
      <c r="BP69" s="216"/>
      <c r="BQ69" s="216"/>
      <c r="BR69" s="216"/>
      <c r="BS69" s="216"/>
      <c r="BT69" s="216"/>
      <c r="BU69" s="216"/>
      <c r="BV69" s="216"/>
      <c r="BW69" s="216"/>
      <c r="BX69" s="216"/>
      <c r="BY69" s="216"/>
      <c r="BZ69" s="216"/>
      <c r="CA69" s="216"/>
      <c r="CB69" s="216"/>
      <c r="CC69" s="216"/>
      <c r="CD69" s="216"/>
      <c r="CE69" s="216"/>
      <c r="CF69" s="216"/>
      <c r="CG69" s="216"/>
      <c r="CH69" s="216"/>
      <c r="CI69" s="216"/>
      <c r="CJ69" s="216"/>
      <c r="CK69" s="216"/>
      <c r="CL69" s="216"/>
      <c r="CM69" s="216"/>
      <c r="CN69" s="216"/>
      <c r="CO69" s="216"/>
      <c r="CP69" s="216"/>
      <c r="CQ69" s="216"/>
      <c r="CR69" s="216"/>
      <c r="CS69" s="216"/>
      <c r="CT69" s="216"/>
      <c r="CU69" s="216"/>
      <c r="CV69" s="216"/>
      <c r="CW69" s="216"/>
      <c r="CX69" s="216"/>
      <c r="CY69" s="216"/>
      <c r="CZ69" s="216"/>
      <c r="DA69" s="216"/>
      <c r="DB69" s="216"/>
      <c r="DC69" s="216"/>
      <c r="DD69" s="216"/>
      <c r="DE69" s="216"/>
      <c r="DF69" s="216"/>
      <c r="DG69" s="216"/>
      <c r="DH69" s="216"/>
      <c r="DI69" s="216"/>
      <c r="DJ69" s="216"/>
      <c r="DK69" s="216"/>
      <c r="DL69" s="216"/>
      <c r="DM69" s="216"/>
      <c r="DN69" s="216"/>
      <c r="DO69" s="216"/>
      <c r="DP69" s="216"/>
      <c r="DQ69" s="216"/>
      <c r="DR69" s="216"/>
      <c r="DS69" s="216"/>
      <c r="DT69" s="216"/>
      <c r="DU69" s="216"/>
      <c r="DV69" s="216"/>
      <c r="DW69" s="216"/>
      <c r="DX69" s="216"/>
      <c r="DY69" s="216"/>
      <c r="DZ69" s="216"/>
      <c r="EA69" s="216"/>
      <c r="EB69" s="216"/>
      <c r="EC69" s="216"/>
      <c r="ED69" s="216"/>
      <c r="EE69" s="216"/>
      <c r="EF69" s="216"/>
      <c r="EG69" s="216"/>
      <c r="EH69" s="216"/>
      <c r="EI69" s="216"/>
      <c r="ER69" s="216"/>
      <c r="ES69" s="216"/>
      <c r="ET69" s="216"/>
    </row>
    <row r="70" spans="2:150">
      <c r="B70" s="715" t="s">
        <v>83</v>
      </c>
      <c r="C70" s="715"/>
      <c r="D70" s="217">
        <f t="shared" ref="D70:BT70" si="4">SUM(D6:D68)</f>
        <v>7</v>
      </c>
      <c r="E70" s="217">
        <f t="shared" si="4"/>
        <v>0</v>
      </c>
      <c r="F70" s="217">
        <f t="shared" si="4"/>
        <v>0</v>
      </c>
      <c r="G70" s="217">
        <f t="shared" si="4"/>
        <v>0</v>
      </c>
      <c r="H70" s="217">
        <f t="shared" si="4"/>
        <v>0</v>
      </c>
      <c r="I70" s="217">
        <f t="shared" si="4"/>
        <v>0</v>
      </c>
      <c r="J70" s="217">
        <f t="shared" si="4"/>
        <v>0</v>
      </c>
      <c r="K70" s="217">
        <f t="shared" si="4"/>
        <v>0</v>
      </c>
      <c r="L70" s="217">
        <f t="shared" si="4"/>
        <v>0</v>
      </c>
      <c r="M70" s="217">
        <f t="shared" si="4"/>
        <v>0</v>
      </c>
      <c r="N70" s="217">
        <f t="shared" si="4"/>
        <v>0</v>
      </c>
      <c r="O70" s="217">
        <f t="shared" si="4"/>
        <v>0</v>
      </c>
      <c r="P70" s="217">
        <f t="shared" si="4"/>
        <v>0</v>
      </c>
      <c r="Q70" s="217">
        <f t="shared" si="4"/>
        <v>0</v>
      </c>
      <c r="R70" s="217">
        <f t="shared" si="4"/>
        <v>0</v>
      </c>
      <c r="S70" s="217">
        <f t="shared" si="4"/>
        <v>0</v>
      </c>
      <c r="T70" s="217">
        <f t="shared" si="4"/>
        <v>0</v>
      </c>
      <c r="U70" s="217">
        <f t="shared" si="4"/>
        <v>0</v>
      </c>
      <c r="V70" s="217">
        <f t="shared" si="4"/>
        <v>0</v>
      </c>
      <c r="W70" s="217">
        <f t="shared" si="4"/>
        <v>0</v>
      </c>
      <c r="X70" s="217">
        <f t="shared" si="4"/>
        <v>0</v>
      </c>
      <c r="Y70" s="217">
        <f t="shared" si="4"/>
        <v>0</v>
      </c>
      <c r="Z70" s="217">
        <f t="shared" si="4"/>
        <v>0</v>
      </c>
      <c r="AA70" s="217">
        <f t="shared" si="4"/>
        <v>0</v>
      </c>
      <c r="AB70" s="217">
        <f t="shared" si="4"/>
        <v>0</v>
      </c>
      <c r="AC70" s="217">
        <f t="shared" si="4"/>
        <v>0</v>
      </c>
      <c r="AD70" s="217">
        <f t="shared" si="4"/>
        <v>0</v>
      </c>
      <c r="AE70" s="217">
        <f t="shared" si="4"/>
        <v>0</v>
      </c>
      <c r="AF70" s="217">
        <f t="shared" si="4"/>
        <v>0</v>
      </c>
      <c r="AG70" s="217">
        <f t="shared" si="4"/>
        <v>0</v>
      </c>
      <c r="AH70" s="217">
        <f t="shared" si="4"/>
        <v>0</v>
      </c>
      <c r="AI70" s="217">
        <f t="shared" si="4"/>
        <v>0</v>
      </c>
      <c r="AJ70" s="217">
        <f t="shared" si="4"/>
        <v>0</v>
      </c>
      <c r="AK70" s="217">
        <f t="shared" si="4"/>
        <v>0</v>
      </c>
      <c r="AL70" s="217">
        <f t="shared" si="4"/>
        <v>0</v>
      </c>
      <c r="AM70" s="217">
        <f t="shared" si="4"/>
        <v>0</v>
      </c>
      <c r="AN70" s="217">
        <f t="shared" si="4"/>
        <v>2</v>
      </c>
      <c r="AO70" s="217">
        <f t="shared" si="4"/>
        <v>0</v>
      </c>
      <c r="AP70" s="217">
        <f t="shared" si="4"/>
        <v>0</v>
      </c>
      <c r="AQ70" s="217">
        <f t="shared" si="4"/>
        <v>0</v>
      </c>
      <c r="AR70" s="217">
        <f t="shared" si="4"/>
        <v>0</v>
      </c>
      <c r="AS70" s="217">
        <f t="shared" si="4"/>
        <v>0</v>
      </c>
      <c r="AT70" s="217">
        <f t="shared" si="4"/>
        <v>0</v>
      </c>
      <c r="AU70" s="217">
        <f t="shared" si="4"/>
        <v>0</v>
      </c>
      <c r="AV70" s="217">
        <f t="shared" si="4"/>
        <v>0</v>
      </c>
      <c r="AW70" s="217">
        <f t="shared" si="4"/>
        <v>0</v>
      </c>
      <c r="AX70" s="217">
        <f t="shared" si="4"/>
        <v>0</v>
      </c>
      <c r="AY70" s="217">
        <f t="shared" si="4"/>
        <v>0</v>
      </c>
      <c r="AZ70" s="217">
        <f t="shared" si="4"/>
        <v>0</v>
      </c>
      <c r="BA70" s="217">
        <f t="shared" si="4"/>
        <v>0</v>
      </c>
      <c r="BB70" s="217">
        <f t="shared" si="4"/>
        <v>0</v>
      </c>
      <c r="BC70" s="217">
        <f t="shared" si="4"/>
        <v>0</v>
      </c>
      <c r="BD70" s="217">
        <f t="shared" si="4"/>
        <v>0</v>
      </c>
      <c r="BE70" s="217">
        <f t="shared" si="4"/>
        <v>4</v>
      </c>
      <c r="BF70" s="217">
        <f t="shared" si="4"/>
        <v>0</v>
      </c>
      <c r="BG70" s="217">
        <f t="shared" si="4"/>
        <v>0</v>
      </c>
      <c r="BH70" s="217">
        <f t="shared" si="4"/>
        <v>0</v>
      </c>
      <c r="BI70" s="217">
        <f t="shared" si="4"/>
        <v>0</v>
      </c>
      <c r="BJ70" s="217">
        <f t="shared" si="4"/>
        <v>0</v>
      </c>
      <c r="BK70" s="217">
        <f t="shared" ref="BK70" si="5">SUM(BK6:BK68)</f>
        <v>0</v>
      </c>
      <c r="BL70" s="217">
        <f t="shared" si="4"/>
        <v>0</v>
      </c>
      <c r="BM70" s="217">
        <f t="shared" si="4"/>
        <v>0</v>
      </c>
      <c r="BN70" s="217">
        <f t="shared" si="4"/>
        <v>0</v>
      </c>
      <c r="BO70" s="217">
        <f t="shared" si="4"/>
        <v>0</v>
      </c>
      <c r="BP70" s="217">
        <f t="shared" si="4"/>
        <v>0</v>
      </c>
      <c r="BQ70" s="217">
        <f t="shared" si="4"/>
        <v>0</v>
      </c>
      <c r="BR70" s="217">
        <f t="shared" si="4"/>
        <v>0</v>
      </c>
      <c r="BS70" s="217">
        <f t="shared" si="4"/>
        <v>0</v>
      </c>
      <c r="BT70" s="217">
        <f t="shared" si="4"/>
        <v>0</v>
      </c>
      <c r="BU70" s="217">
        <f t="shared" ref="BU70:EI70" si="6">SUM(BU6:BU68)</f>
        <v>0</v>
      </c>
      <c r="BV70" s="217">
        <f t="shared" si="6"/>
        <v>0</v>
      </c>
      <c r="BW70" s="217">
        <f t="shared" si="6"/>
        <v>0</v>
      </c>
      <c r="BX70" s="217">
        <f t="shared" si="6"/>
        <v>0</v>
      </c>
      <c r="BY70" s="217">
        <f t="shared" si="6"/>
        <v>0</v>
      </c>
      <c r="BZ70" s="217">
        <f t="shared" si="6"/>
        <v>0</v>
      </c>
      <c r="CA70" s="217">
        <f t="shared" si="6"/>
        <v>0</v>
      </c>
      <c r="CB70" s="217">
        <f t="shared" si="6"/>
        <v>0</v>
      </c>
      <c r="CC70" s="217">
        <f t="shared" si="6"/>
        <v>0</v>
      </c>
      <c r="CD70" s="217">
        <f t="shared" si="6"/>
        <v>0</v>
      </c>
      <c r="CE70" s="217">
        <f t="shared" si="6"/>
        <v>0</v>
      </c>
      <c r="CF70" s="217">
        <f t="shared" si="6"/>
        <v>0</v>
      </c>
      <c r="CG70" s="217">
        <f t="shared" si="6"/>
        <v>0</v>
      </c>
      <c r="CH70" s="217">
        <f t="shared" si="6"/>
        <v>0</v>
      </c>
      <c r="CI70" s="217">
        <f t="shared" si="6"/>
        <v>0</v>
      </c>
      <c r="CJ70" s="217">
        <f t="shared" si="6"/>
        <v>0</v>
      </c>
      <c r="CK70" s="217">
        <f t="shared" si="6"/>
        <v>0</v>
      </c>
      <c r="CL70" s="217">
        <f t="shared" si="6"/>
        <v>0</v>
      </c>
      <c r="CM70" s="217">
        <f t="shared" si="6"/>
        <v>0</v>
      </c>
      <c r="CN70" s="217">
        <f t="shared" si="6"/>
        <v>0</v>
      </c>
      <c r="CO70" s="217">
        <f t="shared" si="6"/>
        <v>0</v>
      </c>
      <c r="CP70" s="217">
        <f t="shared" si="6"/>
        <v>0</v>
      </c>
      <c r="CQ70" s="217">
        <f t="shared" si="6"/>
        <v>0</v>
      </c>
      <c r="CR70" s="217">
        <f t="shared" si="6"/>
        <v>0</v>
      </c>
      <c r="CS70" s="217">
        <f t="shared" si="6"/>
        <v>0</v>
      </c>
      <c r="CT70" s="217">
        <f t="shared" si="6"/>
        <v>0</v>
      </c>
      <c r="CU70" s="217">
        <f t="shared" si="6"/>
        <v>0</v>
      </c>
      <c r="CV70" s="217">
        <f t="shared" si="6"/>
        <v>0</v>
      </c>
      <c r="CW70" s="217">
        <f t="shared" si="6"/>
        <v>0</v>
      </c>
      <c r="CX70" s="217">
        <f t="shared" si="6"/>
        <v>0</v>
      </c>
      <c r="CY70" s="217">
        <f t="shared" si="6"/>
        <v>0</v>
      </c>
      <c r="CZ70" s="217">
        <f t="shared" si="6"/>
        <v>0</v>
      </c>
      <c r="DA70" s="217">
        <f t="shared" si="6"/>
        <v>0</v>
      </c>
      <c r="DB70" s="217">
        <f t="shared" si="6"/>
        <v>0</v>
      </c>
      <c r="DC70" s="217">
        <f t="shared" ref="DC70:DF70" si="7">SUM(DC6:DC68)</f>
        <v>0</v>
      </c>
      <c r="DD70" s="217">
        <f t="shared" si="7"/>
        <v>0</v>
      </c>
      <c r="DE70" s="217">
        <f t="shared" si="7"/>
        <v>0</v>
      </c>
      <c r="DF70" s="217">
        <f t="shared" si="7"/>
        <v>0</v>
      </c>
      <c r="DG70" s="217">
        <f t="shared" si="6"/>
        <v>0</v>
      </c>
      <c r="DH70" s="217">
        <f t="shared" si="6"/>
        <v>0</v>
      </c>
      <c r="DI70" s="217">
        <f t="shared" si="6"/>
        <v>0</v>
      </c>
      <c r="DJ70" s="217">
        <f t="shared" si="6"/>
        <v>0</v>
      </c>
      <c r="DK70" s="217">
        <f t="shared" si="6"/>
        <v>0</v>
      </c>
      <c r="DL70" s="217">
        <f t="shared" si="6"/>
        <v>0</v>
      </c>
      <c r="DM70" s="217">
        <f t="shared" si="6"/>
        <v>0</v>
      </c>
      <c r="DN70" s="217">
        <f t="shared" si="6"/>
        <v>0</v>
      </c>
      <c r="DO70" s="217">
        <f t="shared" ref="DO70:DQ70" si="8">SUM(DO6:DO68)</f>
        <v>0</v>
      </c>
      <c r="DP70" s="217">
        <f t="shared" si="8"/>
        <v>0</v>
      </c>
      <c r="DQ70" s="217">
        <f t="shared" si="8"/>
        <v>0</v>
      </c>
      <c r="DR70" s="217">
        <f t="shared" si="6"/>
        <v>0</v>
      </c>
      <c r="DS70" s="217">
        <f t="shared" si="6"/>
        <v>0</v>
      </c>
      <c r="DT70" s="217">
        <f t="shared" si="6"/>
        <v>0</v>
      </c>
      <c r="DU70" s="217">
        <f t="shared" si="6"/>
        <v>0</v>
      </c>
      <c r="DV70" s="217">
        <f t="shared" ref="DV70" si="9">SUM(DV6:DV68)</f>
        <v>0</v>
      </c>
      <c r="DW70" s="217">
        <f t="shared" ref="DW70" si="10">SUM(DW6:DW68)</f>
        <v>0</v>
      </c>
      <c r="DX70" s="217">
        <f t="shared" si="6"/>
        <v>0</v>
      </c>
      <c r="DY70" s="217">
        <f t="shared" si="6"/>
        <v>0</v>
      </c>
      <c r="DZ70" s="217">
        <f t="shared" ref="DZ70:EA70" si="11">SUM(DZ6:DZ68)</f>
        <v>0</v>
      </c>
      <c r="EA70" s="217">
        <f t="shared" si="11"/>
        <v>0</v>
      </c>
      <c r="EB70" s="217">
        <f t="shared" ref="EB70:EC70" si="12">SUM(EB6:EB68)</f>
        <v>0</v>
      </c>
      <c r="EC70" s="217">
        <f t="shared" si="12"/>
        <v>0</v>
      </c>
      <c r="ED70" s="217">
        <f t="shared" si="6"/>
        <v>0</v>
      </c>
      <c r="EE70" s="217">
        <f t="shared" si="6"/>
        <v>0</v>
      </c>
      <c r="EF70" s="217">
        <f t="shared" ref="EF70:EG70" si="13">SUM(EF6:EF68)</f>
        <v>0</v>
      </c>
      <c r="EG70" s="217">
        <f t="shared" si="13"/>
        <v>0</v>
      </c>
      <c r="EH70" s="217">
        <f t="shared" si="6"/>
        <v>0</v>
      </c>
      <c r="EI70" s="217">
        <f t="shared" si="6"/>
        <v>8838</v>
      </c>
      <c r="EJ70" s="1"/>
      <c r="EK70" s="1"/>
      <c r="EM70" s="223"/>
      <c r="ER70" s="715" t="s">
        <v>83</v>
      </c>
      <c r="ES70" s="715"/>
      <c r="ET70" s="218">
        <f>SUM(ET6:ET68)</f>
        <v>8838</v>
      </c>
    </row>
    <row r="71" spans="2:150" s="177" customFormat="1">
      <c r="B71" s="729" t="s">
        <v>324</v>
      </c>
      <c r="C71" s="729"/>
      <c r="D71" s="462">
        <f>SUM(D6:D20)</f>
        <v>7</v>
      </c>
      <c r="E71" s="462">
        <f t="shared" ref="E71:BU71" si="14">SUM(E6:E20)</f>
        <v>0</v>
      </c>
      <c r="F71" s="462">
        <f t="shared" si="14"/>
        <v>0</v>
      </c>
      <c r="G71" s="462">
        <f t="shared" si="14"/>
        <v>0</v>
      </c>
      <c r="H71" s="462">
        <f t="shared" si="14"/>
        <v>0</v>
      </c>
      <c r="I71" s="462">
        <f t="shared" si="14"/>
        <v>0</v>
      </c>
      <c r="J71" s="462">
        <f t="shared" si="14"/>
        <v>0</v>
      </c>
      <c r="K71" s="462">
        <f t="shared" si="14"/>
        <v>0</v>
      </c>
      <c r="L71" s="462">
        <f t="shared" si="14"/>
        <v>0</v>
      </c>
      <c r="M71" s="462">
        <f t="shared" si="14"/>
        <v>0</v>
      </c>
      <c r="N71" s="462">
        <f t="shared" si="14"/>
        <v>0</v>
      </c>
      <c r="O71" s="462">
        <f t="shared" si="14"/>
        <v>0</v>
      </c>
      <c r="P71" s="462">
        <f t="shared" si="14"/>
        <v>0</v>
      </c>
      <c r="Q71" s="462">
        <f t="shared" si="14"/>
        <v>0</v>
      </c>
      <c r="R71" s="462">
        <f t="shared" si="14"/>
        <v>0</v>
      </c>
      <c r="S71" s="462">
        <f t="shared" si="14"/>
        <v>0</v>
      </c>
      <c r="T71" s="462">
        <f t="shared" si="14"/>
        <v>0</v>
      </c>
      <c r="U71" s="462">
        <f t="shared" si="14"/>
        <v>0</v>
      </c>
      <c r="V71" s="462">
        <f t="shared" si="14"/>
        <v>0</v>
      </c>
      <c r="W71" s="462">
        <f t="shared" si="14"/>
        <v>0</v>
      </c>
      <c r="X71" s="462">
        <f t="shared" si="14"/>
        <v>0</v>
      </c>
      <c r="Y71" s="462">
        <f t="shared" si="14"/>
        <v>0</v>
      </c>
      <c r="Z71" s="462">
        <f t="shared" si="14"/>
        <v>0</v>
      </c>
      <c r="AA71" s="462">
        <f t="shared" si="14"/>
        <v>0</v>
      </c>
      <c r="AB71" s="462">
        <f t="shared" si="14"/>
        <v>0</v>
      </c>
      <c r="AC71" s="462">
        <f t="shared" si="14"/>
        <v>0</v>
      </c>
      <c r="AD71" s="462">
        <f t="shared" si="14"/>
        <v>0</v>
      </c>
      <c r="AE71" s="462">
        <f t="shared" si="14"/>
        <v>0</v>
      </c>
      <c r="AF71" s="462">
        <f t="shared" si="14"/>
        <v>0</v>
      </c>
      <c r="AG71" s="462">
        <f t="shared" si="14"/>
        <v>0</v>
      </c>
      <c r="AH71" s="462">
        <f t="shared" si="14"/>
        <v>0</v>
      </c>
      <c r="AI71" s="462">
        <f t="shared" si="14"/>
        <v>0</v>
      </c>
      <c r="AJ71" s="462">
        <f t="shared" si="14"/>
        <v>0</v>
      </c>
      <c r="AK71" s="462">
        <f t="shared" si="14"/>
        <v>0</v>
      </c>
      <c r="AL71" s="462">
        <f t="shared" si="14"/>
        <v>0</v>
      </c>
      <c r="AM71" s="462">
        <f t="shared" si="14"/>
        <v>0</v>
      </c>
      <c r="AN71" s="462">
        <f t="shared" si="14"/>
        <v>2</v>
      </c>
      <c r="AO71" s="462">
        <f t="shared" si="14"/>
        <v>0</v>
      </c>
      <c r="AP71" s="462">
        <f t="shared" si="14"/>
        <v>0</v>
      </c>
      <c r="AQ71" s="462">
        <f t="shared" si="14"/>
        <v>0</v>
      </c>
      <c r="AR71" s="462">
        <f t="shared" si="14"/>
        <v>0</v>
      </c>
      <c r="AS71" s="462">
        <f t="shared" si="14"/>
        <v>0</v>
      </c>
      <c r="AT71" s="462">
        <f t="shared" ref="AT71" si="15">SUM(AT6:AT20)</f>
        <v>0</v>
      </c>
      <c r="AU71" s="462">
        <f t="shared" si="14"/>
        <v>0</v>
      </c>
      <c r="AV71" s="462">
        <f t="shared" si="14"/>
        <v>0</v>
      </c>
      <c r="AW71" s="462">
        <f t="shared" si="14"/>
        <v>0</v>
      </c>
      <c r="AX71" s="462">
        <f t="shared" si="14"/>
        <v>0</v>
      </c>
      <c r="AY71" s="462">
        <f t="shared" si="14"/>
        <v>0</v>
      </c>
      <c r="AZ71" s="462">
        <f t="shared" si="14"/>
        <v>0</v>
      </c>
      <c r="BA71" s="462">
        <f t="shared" si="14"/>
        <v>0</v>
      </c>
      <c r="BB71" s="462">
        <f t="shared" si="14"/>
        <v>0</v>
      </c>
      <c r="BC71" s="462">
        <f t="shared" si="14"/>
        <v>0</v>
      </c>
      <c r="BD71" s="462">
        <f t="shared" si="14"/>
        <v>0</v>
      </c>
      <c r="BE71" s="462">
        <f t="shared" si="14"/>
        <v>4</v>
      </c>
      <c r="BF71" s="462">
        <f t="shared" si="14"/>
        <v>0</v>
      </c>
      <c r="BG71" s="462">
        <f t="shared" si="14"/>
        <v>0</v>
      </c>
      <c r="BH71" s="462">
        <f t="shared" si="14"/>
        <v>0</v>
      </c>
      <c r="BI71" s="462">
        <f t="shared" si="14"/>
        <v>0</v>
      </c>
      <c r="BJ71" s="462">
        <f t="shared" si="14"/>
        <v>0</v>
      </c>
      <c r="BK71" s="462">
        <f t="shared" ref="BK71" si="16">SUM(BK6:BK20)</f>
        <v>0</v>
      </c>
      <c r="BL71" s="462">
        <f t="shared" si="14"/>
        <v>0</v>
      </c>
      <c r="BM71" s="462">
        <f t="shared" si="14"/>
        <v>0</v>
      </c>
      <c r="BN71" s="462">
        <f t="shared" si="14"/>
        <v>0</v>
      </c>
      <c r="BO71" s="462">
        <f t="shared" si="14"/>
        <v>0</v>
      </c>
      <c r="BP71" s="462">
        <f t="shared" si="14"/>
        <v>0</v>
      </c>
      <c r="BQ71" s="462">
        <f t="shared" si="14"/>
        <v>0</v>
      </c>
      <c r="BR71" s="462">
        <f t="shared" si="14"/>
        <v>0</v>
      </c>
      <c r="BS71" s="462">
        <f t="shared" si="14"/>
        <v>0</v>
      </c>
      <c r="BT71" s="462">
        <f t="shared" si="14"/>
        <v>0</v>
      </c>
      <c r="BU71" s="462">
        <f t="shared" si="14"/>
        <v>0</v>
      </c>
      <c r="BV71" s="462">
        <f t="shared" ref="BV71:EI71" si="17">SUM(BV6:BV20)</f>
        <v>0</v>
      </c>
      <c r="BW71" s="462">
        <f t="shared" si="17"/>
        <v>0</v>
      </c>
      <c r="BX71" s="462">
        <f t="shared" si="17"/>
        <v>0</v>
      </c>
      <c r="BY71" s="462">
        <f t="shared" si="17"/>
        <v>0</v>
      </c>
      <c r="BZ71" s="462">
        <f t="shared" si="17"/>
        <v>0</v>
      </c>
      <c r="CA71" s="462">
        <f t="shared" si="17"/>
        <v>0</v>
      </c>
      <c r="CB71" s="462">
        <f t="shared" si="17"/>
        <v>0</v>
      </c>
      <c r="CC71" s="462">
        <f t="shared" si="17"/>
        <v>0</v>
      </c>
      <c r="CD71" s="462">
        <f t="shared" si="17"/>
        <v>0</v>
      </c>
      <c r="CE71" s="462">
        <f t="shared" si="17"/>
        <v>0</v>
      </c>
      <c r="CF71" s="462">
        <f t="shared" si="17"/>
        <v>0</v>
      </c>
      <c r="CG71" s="462">
        <f t="shared" si="17"/>
        <v>0</v>
      </c>
      <c r="CH71" s="462">
        <f t="shared" si="17"/>
        <v>0</v>
      </c>
      <c r="CI71" s="462">
        <f t="shared" si="17"/>
        <v>0</v>
      </c>
      <c r="CJ71" s="462">
        <f t="shared" si="17"/>
        <v>0</v>
      </c>
      <c r="CK71" s="462">
        <f t="shared" si="17"/>
        <v>0</v>
      </c>
      <c r="CL71" s="462">
        <f t="shared" si="17"/>
        <v>0</v>
      </c>
      <c r="CM71" s="462"/>
      <c r="CN71" s="462">
        <f t="shared" si="17"/>
        <v>0</v>
      </c>
      <c r="CO71" s="462">
        <f t="shared" si="17"/>
        <v>0</v>
      </c>
      <c r="CP71" s="462">
        <f t="shared" si="17"/>
        <v>0</v>
      </c>
      <c r="CQ71" s="462">
        <f t="shared" si="17"/>
        <v>0</v>
      </c>
      <c r="CR71" s="462">
        <f t="shared" si="17"/>
        <v>0</v>
      </c>
      <c r="CS71" s="462">
        <f t="shared" si="17"/>
        <v>0</v>
      </c>
      <c r="CT71" s="462">
        <f t="shared" si="17"/>
        <v>0</v>
      </c>
      <c r="CU71" s="462">
        <f t="shared" si="17"/>
        <v>0</v>
      </c>
      <c r="CV71" s="462">
        <f t="shared" si="17"/>
        <v>0</v>
      </c>
      <c r="CW71" s="462">
        <f t="shared" si="17"/>
        <v>0</v>
      </c>
      <c r="CX71" s="462">
        <f t="shared" si="17"/>
        <v>0</v>
      </c>
      <c r="CY71" s="462">
        <f t="shared" si="17"/>
        <v>0</v>
      </c>
      <c r="CZ71" s="462">
        <f t="shared" si="17"/>
        <v>0</v>
      </c>
      <c r="DA71" s="462">
        <f t="shared" si="17"/>
        <v>0</v>
      </c>
      <c r="DB71" s="462">
        <f t="shared" si="17"/>
        <v>0</v>
      </c>
      <c r="DC71" s="462">
        <f t="shared" ref="DC71:DF71" si="18">SUM(DC6:DC20)</f>
        <v>0</v>
      </c>
      <c r="DD71" s="462">
        <f t="shared" si="18"/>
        <v>0</v>
      </c>
      <c r="DE71" s="462">
        <f t="shared" si="18"/>
        <v>0</v>
      </c>
      <c r="DF71" s="462">
        <f t="shared" si="18"/>
        <v>0</v>
      </c>
      <c r="DG71" s="462">
        <f t="shared" si="17"/>
        <v>0</v>
      </c>
      <c r="DH71" s="462">
        <f t="shared" si="17"/>
        <v>0</v>
      </c>
      <c r="DI71" s="462">
        <f t="shared" si="17"/>
        <v>0</v>
      </c>
      <c r="DJ71" s="462">
        <f t="shared" si="17"/>
        <v>0</v>
      </c>
      <c r="DK71" s="462">
        <f t="shared" si="17"/>
        <v>0</v>
      </c>
      <c r="DL71" s="462">
        <f t="shared" si="17"/>
        <v>0</v>
      </c>
      <c r="DM71" s="462">
        <f t="shared" si="17"/>
        <v>0</v>
      </c>
      <c r="DN71" s="462">
        <f t="shared" si="17"/>
        <v>0</v>
      </c>
      <c r="DO71" s="462">
        <f t="shared" ref="DO71:DQ71" si="19">SUM(DO6:DO20)</f>
        <v>0</v>
      </c>
      <c r="DP71" s="462">
        <f t="shared" si="19"/>
        <v>0</v>
      </c>
      <c r="DQ71" s="462">
        <f t="shared" si="19"/>
        <v>0</v>
      </c>
      <c r="DR71" s="462">
        <f t="shared" si="17"/>
        <v>0</v>
      </c>
      <c r="DS71" s="462">
        <f t="shared" si="17"/>
        <v>0</v>
      </c>
      <c r="DT71" s="462">
        <f t="shared" si="17"/>
        <v>0</v>
      </c>
      <c r="DU71" s="462">
        <f t="shared" si="17"/>
        <v>0</v>
      </c>
      <c r="DV71" s="462">
        <f t="shared" ref="DV71" si="20">SUM(DV6:DV20)</f>
        <v>0</v>
      </c>
      <c r="DW71" s="462">
        <f t="shared" ref="DW71" si="21">SUM(DW6:DW20)</f>
        <v>0</v>
      </c>
      <c r="DX71" s="462">
        <f t="shared" si="17"/>
        <v>0</v>
      </c>
      <c r="DY71" s="462">
        <f t="shared" si="17"/>
        <v>0</v>
      </c>
      <c r="DZ71" s="462">
        <f t="shared" ref="DZ71:EA71" si="22">SUM(DZ6:DZ20)</f>
        <v>0</v>
      </c>
      <c r="EA71" s="462">
        <f t="shared" si="22"/>
        <v>0</v>
      </c>
      <c r="EB71" s="462">
        <f t="shared" ref="EB71:EC71" si="23">SUM(EB6:EB20)</f>
        <v>0</v>
      </c>
      <c r="EC71" s="462">
        <f t="shared" si="23"/>
        <v>0</v>
      </c>
      <c r="ED71" s="462">
        <f t="shared" si="17"/>
        <v>0</v>
      </c>
      <c r="EE71" s="462">
        <f t="shared" si="17"/>
        <v>0</v>
      </c>
      <c r="EF71" s="462">
        <f t="shared" ref="EF71:EG71" si="24">SUM(EF6:EF20)</f>
        <v>0</v>
      </c>
      <c r="EG71" s="462">
        <f t="shared" si="24"/>
        <v>0</v>
      </c>
      <c r="EH71" s="462">
        <f t="shared" si="17"/>
        <v>0</v>
      </c>
      <c r="EI71" s="462">
        <f t="shared" si="17"/>
        <v>8838</v>
      </c>
      <c r="EJ71" s="30"/>
      <c r="EK71" s="30"/>
    </row>
    <row r="72" spans="2:150" s="177" customFormat="1">
      <c r="B72" s="878" t="s">
        <v>574</v>
      </c>
      <c r="C72" s="878"/>
      <c r="D72" s="220">
        <f>SUM(D21:D30)</f>
        <v>0</v>
      </c>
      <c r="E72" s="220">
        <f t="shared" ref="E72:BP72" si="25">SUM(E21:E30)</f>
        <v>0</v>
      </c>
      <c r="F72" s="220">
        <f t="shared" si="25"/>
        <v>0</v>
      </c>
      <c r="G72" s="220">
        <f>SUM(G21:G30)</f>
        <v>0</v>
      </c>
      <c r="H72" s="220">
        <f t="shared" si="25"/>
        <v>0</v>
      </c>
      <c r="I72" s="220">
        <f t="shared" si="25"/>
        <v>0</v>
      </c>
      <c r="J72" s="220">
        <f t="shared" si="25"/>
        <v>0</v>
      </c>
      <c r="K72" s="220">
        <f t="shared" si="25"/>
        <v>0</v>
      </c>
      <c r="L72" s="220">
        <f t="shared" si="25"/>
        <v>0</v>
      </c>
      <c r="M72" s="220">
        <f t="shared" si="25"/>
        <v>0</v>
      </c>
      <c r="N72" s="220">
        <f t="shared" si="25"/>
        <v>0</v>
      </c>
      <c r="O72" s="220">
        <f t="shared" si="25"/>
        <v>0</v>
      </c>
      <c r="P72" s="220">
        <f t="shared" si="25"/>
        <v>0</v>
      </c>
      <c r="Q72" s="220">
        <f t="shared" si="25"/>
        <v>0</v>
      </c>
      <c r="R72" s="220">
        <f t="shared" si="25"/>
        <v>0</v>
      </c>
      <c r="S72" s="220">
        <f t="shared" si="25"/>
        <v>0</v>
      </c>
      <c r="T72" s="220">
        <f t="shared" si="25"/>
        <v>0</v>
      </c>
      <c r="U72" s="220">
        <f t="shared" si="25"/>
        <v>0</v>
      </c>
      <c r="V72" s="220">
        <f t="shared" si="25"/>
        <v>0</v>
      </c>
      <c r="W72" s="220">
        <f t="shared" si="25"/>
        <v>0</v>
      </c>
      <c r="X72" s="220">
        <f t="shared" si="25"/>
        <v>0</v>
      </c>
      <c r="Y72" s="220">
        <f t="shared" si="25"/>
        <v>0</v>
      </c>
      <c r="Z72" s="220">
        <f t="shared" si="25"/>
        <v>0</v>
      </c>
      <c r="AA72" s="220">
        <f t="shared" si="25"/>
        <v>0</v>
      </c>
      <c r="AB72" s="220">
        <f t="shared" si="25"/>
        <v>0</v>
      </c>
      <c r="AC72" s="220">
        <f t="shared" si="25"/>
        <v>0</v>
      </c>
      <c r="AD72" s="220">
        <f t="shared" si="25"/>
        <v>0</v>
      </c>
      <c r="AE72" s="220">
        <f t="shared" si="25"/>
        <v>0</v>
      </c>
      <c r="AF72" s="220">
        <f t="shared" si="25"/>
        <v>0</v>
      </c>
      <c r="AG72" s="220">
        <f t="shared" si="25"/>
        <v>0</v>
      </c>
      <c r="AH72" s="220">
        <f t="shared" si="25"/>
        <v>0</v>
      </c>
      <c r="AI72" s="220">
        <f t="shared" si="25"/>
        <v>0</v>
      </c>
      <c r="AJ72" s="220">
        <f t="shared" si="25"/>
        <v>0</v>
      </c>
      <c r="AK72" s="220">
        <f t="shared" si="25"/>
        <v>0</v>
      </c>
      <c r="AL72" s="220">
        <f t="shared" si="25"/>
        <v>0</v>
      </c>
      <c r="AM72" s="220">
        <f t="shared" si="25"/>
        <v>0</v>
      </c>
      <c r="AN72" s="220">
        <f t="shared" si="25"/>
        <v>0</v>
      </c>
      <c r="AO72" s="220">
        <f t="shared" si="25"/>
        <v>0</v>
      </c>
      <c r="AP72" s="220">
        <f t="shared" si="25"/>
        <v>0</v>
      </c>
      <c r="AQ72" s="220">
        <f t="shared" si="25"/>
        <v>0</v>
      </c>
      <c r="AR72" s="220">
        <f t="shared" si="25"/>
        <v>0</v>
      </c>
      <c r="AS72" s="220">
        <f t="shared" si="25"/>
        <v>0</v>
      </c>
      <c r="AT72" s="220">
        <f t="shared" si="25"/>
        <v>0</v>
      </c>
      <c r="AU72" s="220">
        <f t="shared" si="25"/>
        <v>0</v>
      </c>
      <c r="AV72" s="220">
        <f t="shared" si="25"/>
        <v>0</v>
      </c>
      <c r="AW72" s="220">
        <f t="shared" si="25"/>
        <v>0</v>
      </c>
      <c r="AX72" s="220">
        <f t="shared" si="25"/>
        <v>0</v>
      </c>
      <c r="AY72" s="220">
        <f t="shared" si="25"/>
        <v>0</v>
      </c>
      <c r="AZ72" s="220">
        <f t="shared" si="25"/>
        <v>0</v>
      </c>
      <c r="BA72" s="220">
        <f t="shared" si="25"/>
        <v>0</v>
      </c>
      <c r="BB72" s="220">
        <f t="shared" si="25"/>
        <v>0</v>
      </c>
      <c r="BC72" s="220">
        <f t="shared" si="25"/>
        <v>0</v>
      </c>
      <c r="BD72" s="220">
        <f t="shared" si="25"/>
        <v>0</v>
      </c>
      <c r="BE72" s="220">
        <f t="shared" si="25"/>
        <v>0</v>
      </c>
      <c r="BF72" s="220">
        <f t="shared" si="25"/>
        <v>0</v>
      </c>
      <c r="BG72" s="220">
        <f t="shared" si="25"/>
        <v>0</v>
      </c>
      <c r="BH72" s="220">
        <f t="shared" si="25"/>
        <v>0</v>
      </c>
      <c r="BI72" s="220">
        <f t="shared" si="25"/>
        <v>0</v>
      </c>
      <c r="BJ72" s="220">
        <f t="shared" si="25"/>
        <v>0</v>
      </c>
      <c r="BK72" s="220">
        <f t="shared" si="25"/>
        <v>0</v>
      </c>
      <c r="BL72" s="220">
        <f t="shared" si="25"/>
        <v>0</v>
      </c>
      <c r="BM72" s="220">
        <f t="shared" si="25"/>
        <v>0</v>
      </c>
      <c r="BN72" s="220">
        <f t="shared" si="25"/>
        <v>0</v>
      </c>
      <c r="BO72" s="220">
        <f t="shared" si="25"/>
        <v>0</v>
      </c>
      <c r="BP72" s="220">
        <f t="shared" si="25"/>
        <v>0</v>
      </c>
      <c r="BQ72" s="220">
        <f t="shared" ref="BQ72:EI72" si="26">SUM(BQ21:BQ30)</f>
        <v>0</v>
      </c>
      <c r="BR72" s="220">
        <f t="shared" si="26"/>
        <v>0</v>
      </c>
      <c r="BS72" s="220">
        <f t="shared" si="26"/>
        <v>0</v>
      </c>
      <c r="BT72" s="220">
        <f t="shared" si="26"/>
        <v>0</v>
      </c>
      <c r="BU72" s="220">
        <f t="shared" si="26"/>
        <v>0</v>
      </c>
      <c r="BV72" s="220">
        <f t="shared" si="26"/>
        <v>0</v>
      </c>
      <c r="BW72" s="220">
        <f t="shared" si="26"/>
        <v>0</v>
      </c>
      <c r="BX72" s="220">
        <f t="shared" si="26"/>
        <v>0</v>
      </c>
      <c r="BY72" s="220">
        <f t="shared" si="26"/>
        <v>0</v>
      </c>
      <c r="BZ72" s="220">
        <f t="shared" si="26"/>
        <v>0</v>
      </c>
      <c r="CA72" s="220">
        <f t="shared" si="26"/>
        <v>0</v>
      </c>
      <c r="CB72" s="220">
        <f t="shared" si="26"/>
        <v>0</v>
      </c>
      <c r="CC72" s="220">
        <f t="shared" si="26"/>
        <v>0</v>
      </c>
      <c r="CD72" s="220">
        <f t="shared" si="26"/>
        <v>0</v>
      </c>
      <c r="CE72" s="220">
        <f t="shared" si="26"/>
        <v>0</v>
      </c>
      <c r="CF72" s="220">
        <f t="shared" si="26"/>
        <v>0</v>
      </c>
      <c r="CG72" s="220">
        <f t="shared" si="26"/>
        <v>0</v>
      </c>
      <c r="CH72" s="220">
        <f t="shared" si="26"/>
        <v>0</v>
      </c>
      <c r="CI72" s="220">
        <f t="shared" si="26"/>
        <v>0</v>
      </c>
      <c r="CJ72" s="220">
        <f t="shared" si="26"/>
        <v>0</v>
      </c>
      <c r="CK72" s="220">
        <f t="shared" si="26"/>
        <v>0</v>
      </c>
      <c r="CL72" s="220">
        <f t="shared" si="26"/>
        <v>0</v>
      </c>
      <c r="CM72" s="220">
        <f t="shared" si="26"/>
        <v>0</v>
      </c>
      <c r="CN72" s="220">
        <f t="shared" si="26"/>
        <v>0</v>
      </c>
      <c r="CO72" s="220">
        <f t="shared" si="26"/>
        <v>0</v>
      </c>
      <c r="CP72" s="220">
        <f t="shared" si="26"/>
        <v>0</v>
      </c>
      <c r="CQ72" s="220">
        <f t="shared" si="26"/>
        <v>0</v>
      </c>
      <c r="CR72" s="220">
        <f t="shared" si="26"/>
        <v>0</v>
      </c>
      <c r="CS72" s="220">
        <f t="shared" si="26"/>
        <v>0</v>
      </c>
      <c r="CT72" s="220">
        <f t="shared" si="26"/>
        <v>0</v>
      </c>
      <c r="CU72" s="220">
        <f t="shared" si="26"/>
        <v>0</v>
      </c>
      <c r="CV72" s="220">
        <f t="shared" si="26"/>
        <v>0</v>
      </c>
      <c r="CW72" s="220">
        <f t="shared" si="26"/>
        <v>0</v>
      </c>
      <c r="CX72" s="220">
        <f t="shared" si="26"/>
        <v>0</v>
      </c>
      <c r="CY72" s="220">
        <f t="shared" si="26"/>
        <v>0</v>
      </c>
      <c r="CZ72" s="220">
        <f t="shared" si="26"/>
        <v>0</v>
      </c>
      <c r="DA72" s="220">
        <f t="shared" si="26"/>
        <v>0</v>
      </c>
      <c r="DB72" s="220">
        <f t="shared" si="26"/>
        <v>0</v>
      </c>
      <c r="DC72" s="220">
        <f t="shared" ref="DC72:DF72" si="27">SUM(DC21:DC30)</f>
        <v>0</v>
      </c>
      <c r="DD72" s="220">
        <f t="shared" si="27"/>
        <v>0</v>
      </c>
      <c r="DE72" s="220">
        <f t="shared" si="27"/>
        <v>0</v>
      </c>
      <c r="DF72" s="220">
        <f t="shared" si="27"/>
        <v>0</v>
      </c>
      <c r="DG72" s="220">
        <f t="shared" si="26"/>
        <v>0</v>
      </c>
      <c r="DH72" s="220">
        <f t="shared" si="26"/>
        <v>0</v>
      </c>
      <c r="DI72" s="220">
        <f t="shared" si="26"/>
        <v>0</v>
      </c>
      <c r="DJ72" s="220">
        <f t="shared" si="26"/>
        <v>0</v>
      </c>
      <c r="DK72" s="220">
        <f t="shared" si="26"/>
        <v>0</v>
      </c>
      <c r="DL72" s="220">
        <f t="shared" si="26"/>
        <v>0</v>
      </c>
      <c r="DM72" s="220">
        <f t="shared" si="26"/>
        <v>0</v>
      </c>
      <c r="DN72" s="220">
        <f t="shared" si="26"/>
        <v>0</v>
      </c>
      <c r="DO72" s="220">
        <f t="shared" ref="DO72:DQ72" si="28">SUM(DO21:DO30)</f>
        <v>0</v>
      </c>
      <c r="DP72" s="220">
        <f t="shared" si="28"/>
        <v>0</v>
      </c>
      <c r="DQ72" s="220">
        <f t="shared" si="28"/>
        <v>0</v>
      </c>
      <c r="DR72" s="220">
        <f t="shared" si="26"/>
        <v>0</v>
      </c>
      <c r="DS72" s="220">
        <f t="shared" si="26"/>
        <v>0</v>
      </c>
      <c r="DT72" s="220">
        <f t="shared" si="26"/>
        <v>0</v>
      </c>
      <c r="DU72" s="220">
        <f t="shared" si="26"/>
        <v>0</v>
      </c>
      <c r="DV72" s="220">
        <f t="shared" ref="DV72" si="29">SUM(DV21:DV30)</f>
        <v>0</v>
      </c>
      <c r="DW72" s="220">
        <f t="shared" ref="DW72" si="30">SUM(DW21:DW30)</f>
        <v>0</v>
      </c>
      <c r="DX72" s="220">
        <f t="shared" si="26"/>
        <v>0</v>
      </c>
      <c r="DY72" s="220">
        <f t="shared" si="26"/>
        <v>0</v>
      </c>
      <c r="DZ72" s="220">
        <f t="shared" si="26"/>
        <v>0</v>
      </c>
      <c r="EA72" s="220">
        <f t="shared" si="26"/>
        <v>0</v>
      </c>
      <c r="EB72" s="220">
        <f t="shared" ref="EB72:EC72" si="31">SUM(EB21:EB30)</f>
        <v>0</v>
      </c>
      <c r="EC72" s="220">
        <f t="shared" si="31"/>
        <v>0</v>
      </c>
      <c r="ED72" s="220">
        <f t="shared" si="26"/>
        <v>0</v>
      </c>
      <c r="EE72" s="220">
        <f t="shared" si="26"/>
        <v>0</v>
      </c>
      <c r="EF72" s="220">
        <f t="shared" si="26"/>
        <v>0</v>
      </c>
      <c r="EG72" s="220">
        <f t="shared" si="26"/>
        <v>0</v>
      </c>
      <c r="EH72" s="220">
        <f t="shared" si="26"/>
        <v>0</v>
      </c>
      <c r="EI72" s="220">
        <f t="shared" si="26"/>
        <v>0</v>
      </c>
      <c r="EJ72" s="30"/>
      <c r="EK72" s="30"/>
    </row>
    <row r="73" spans="2:150" s="177" customFormat="1">
      <c r="B73" s="879" t="s">
        <v>321</v>
      </c>
      <c r="C73" s="879"/>
      <c r="D73" s="468">
        <f>SUM(D37:D68)</f>
        <v>0</v>
      </c>
      <c r="E73" s="468">
        <f t="shared" ref="E73:BU73" si="32">SUM(E37:E68)</f>
        <v>0</v>
      </c>
      <c r="F73" s="468">
        <f t="shared" si="32"/>
        <v>0</v>
      </c>
      <c r="G73" s="468">
        <f t="shared" si="32"/>
        <v>0</v>
      </c>
      <c r="H73" s="468">
        <f t="shared" si="32"/>
        <v>0</v>
      </c>
      <c r="I73" s="468">
        <f t="shared" si="32"/>
        <v>0</v>
      </c>
      <c r="J73" s="468">
        <f t="shared" si="32"/>
        <v>0</v>
      </c>
      <c r="K73" s="468">
        <f t="shared" si="32"/>
        <v>0</v>
      </c>
      <c r="L73" s="468">
        <f t="shared" si="32"/>
        <v>0</v>
      </c>
      <c r="M73" s="468">
        <f t="shared" si="32"/>
        <v>0</v>
      </c>
      <c r="N73" s="468">
        <f t="shared" si="32"/>
        <v>0</v>
      </c>
      <c r="O73" s="468">
        <f t="shared" si="32"/>
        <v>0</v>
      </c>
      <c r="P73" s="468">
        <f t="shared" si="32"/>
        <v>0</v>
      </c>
      <c r="Q73" s="468">
        <f t="shared" si="32"/>
        <v>0</v>
      </c>
      <c r="R73" s="468">
        <f t="shared" si="32"/>
        <v>0</v>
      </c>
      <c r="S73" s="468">
        <f t="shared" si="32"/>
        <v>0</v>
      </c>
      <c r="T73" s="468">
        <f t="shared" si="32"/>
        <v>0</v>
      </c>
      <c r="U73" s="468">
        <f t="shared" si="32"/>
        <v>0</v>
      </c>
      <c r="V73" s="468">
        <f t="shared" si="32"/>
        <v>0</v>
      </c>
      <c r="W73" s="468">
        <f t="shared" si="32"/>
        <v>0</v>
      </c>
      <c r="X73" s="468">
        <f t="shared" si="32"/>
        <v>0</v>
      </c>
      <c r="Y73" s="468">
        <f t="shared" si="32"/>
        <v>0</v>
      </c>
      <c r="Z73" s="468">
        <f t="shared" si="32"/>
        <v>0</v>
      </c>
      <c r="AA73" s="468">
        <f t="shared" si="32"/>
        <v>0</v>
      </c>
      <c r="AB73" s="468">
        <f t="shared" si="32"/>
        <v>0</v>
      </c>
      <c r="AC73" s="468">
        <f t="shared" si="32"/>
        <v>0</v>
      </c>
      <c r="AD73" s="468">
        <f t="shared" si="32"/>
        <v>0</v>
      </c>
      <c r="AE73" s="468">
        <f t="shared" si="32"/>
        <v>0</v>
      </c>
      <c r="AF73" s="468">
        <f t="shared" si="32"/>
        <v>0</v>
      </c>
      <c r="AG73" s="468">
        <f t="shared" si="32"/>
        <v>0</v>
      </c>
      <c r="AH73" s="468">
        <f t="shared" si="32"/>
        <v>0</v>
      </c>
      <c r="AI73" s="468">
        <f t="shared" si="32"/>
        <v>0</v>
      </c>
      <c r="AJ73" s="468">
        <f t="shared" si="32"/>
        <v>0</v>
      </c>
      <c r="AK73" s="468">
        <f t="shared" si="32"/>
        <v>0</v>
      </c>
      <c r="AL73" s="468">
        <f t="shared" si="32"/>
        <v>0</v>
      </c>
      <c r="AM73" s="468">
        <f t="shared" si="32"/>
        <v>0</v>
      </c>
      <c r="AN73" s="468">
        <f t="shared" si="32"/>
        <v>0</v>
      </c>
      <c r="AO73" s="468">
        <f t="shared" si="32"/>
        <v>0</v>
      </c>
      <c r="AP73" s="468">
        <f t="shared" si="32"/>
        <v>0</v>
      </c>
      <c r="AQ73" s="468">
        <f t="shared" si="32"/>
        <v>0</v>
      </c>
      <c r="AR73" s="468">
        <f t="shared" si="32"/>
        <v>0</v>
      </c>
      <c r="AS73" s="468">
        <f t="shared" si="32"/>
        <v>0</v>
      </c>
      <c r="AT73" s="468">
        <f t="shared" ref="AT73" si="33">SUM(AT37:AT68)</f>
        <v>0</v>
      </c>
      <c r="AU73" s="468">
        <f t="shared" si="32"/>
        <v>0</v>
      </c>
      <c r="AV73" s="468">
        <f t="shared" si="32"/>
        <v>0</v>
      </c>
      <c r="AW73" s="468">
        <f t="shared" si="32"/>
        <v>0</v>
      </c>
      <c r="AX73" s="468">
        <f t="shared" si="32"/>
        <v>0</v>
      </c>
      <c r="AY73" s="468">
        <f t="shared" si="32"/>
        <v>0</v>
      </c>
      <c r="AZ73" s="468">
        <f t="shared" si="32"/>
        <v>0</v>
      </c>
      <c r="BA73" s="468">
        <f t="shared" si="32"/>
        <v>0</v>
      </c>
      <c r="BB73" s="468">
        <f t="shared" si="32"/>
        <v>0</v>
      </c>
      <c r="BC73" s="468">
        <f t="shared" si="32"/>
        <v>0</v>
      </c>
      <c r="BD73" s="468">
        <f t="shared" si="32"/>
        <v>0</v>
      </c>
      <c r="BE73" s="468">
        <f t="shared" si="32"/>
        <v>0</v>
      </c>
      <c r="BF73" s="468">
        <f t="shared" si="32"/>
        <v>0</v>
      </c>
      <c r="BG73" s="468">
        <f t="shared" si="32"/>
        <v>0</v>
      </c>
      <c r="BH73" s="468">
        <f t="shared" si="32"/>
        <v>0</v>
      </c>
      <c r="BI73" s="468">
        <f t="shared" si="32"/>
        <v>0</v>
      </c>
      <c r="BJ73" s="468">
        <f t="shared" si="32"/>
        <v>0</v>
      </c>
      <c r="BK73" s="468">
        <f t="shared" ref="BK73" si="34">SUM(BK37:BK68)</f>
        <v>0</v>
      </c>
      <c r="BL73" s="468">
        <f t="shared" si="32"/>
        <v>0</v>
      </c>
      <c r="BM73" s="468">
        <f t="shared" si="32"/>
        <v>0</v>
      </c>
      <c r="BN73" s="468">
        <f t="shared" si="32"/>
        <v>0</v>
      </c>
      <c r="BO73" s="468">
        <f t="shared" si="32"/>
        <v>0</v>
      </c>
      <c r="BP73" s="468">
        <f t="shared" si="32"/>
        <v>0</v>
      </c>
      <c r="BQ73" s="468">
        <f t="shared" si="32"/>
        <v>0</v>
      </c>
      <c r="BR73" s="468">
        <f t="shared" si="32"/>
        <v>0</v>
      </c>
      <c r="BS73" s="468">
        <f t="shared" si="32"/>
        <v>0</v>
      </c>
      <c r="BT73" s="468">
        <f t="shared" si="32"/>
        <v>0</v>
      </c>
      <c r="BU73" s="468">
        <f t="shared" si="32"/>
        <v>0</v>
      </c>
      <c r="BV73" s="468">
        <f t="shared" ref="BV73:EI73" si="35">SUM(BV37:BV68)</f>
        <v>0</v>
      </c>
      <c r="BW73" s="468">
        <f t="shared" si="35"/>
        <v>0</v>
      </c>
      <c r="BX73" s="468">
        <f t="shared" si="35"/>
        <v>0</v>
      </c>
      <c r="BY73" s="468">
        <f t="shared" si="35"/>
        <v>0</v>
      </c>
      <c r="BZ73" s="468">
        <f t="shared" si="35"/>
        <v>0</v>
      </c>
      <c r="CA73" s="468">
        <f t="shared" si="35"/>
        <v>0</v>
      </c>
      <c r="CB73" s="468">
        <f t="shared" si="35"/>
        <v>0</v>
      </c>
      <c r="CC73" s="468">
        <f t="shared" si="35"/>
        <v>0</v>
      </c>
      <c r="CD73" s="468">
        <f t="shared" si="35"/>
        <v>0</v>
      </c>
      <c r="CE73" s="468">
        <f t="shared" si="35"/>
        <v>0</v>
      </c>
      <c r="CF73" s="468">
        <f t="shared" si="35"/>
        <v>0</v>
      </c>
      <c r="CG73" s="468">
        <f t="shared" si="35"/>
        <v>0</v>
      </c>
      <c r="CH73" s="468">
        <f t="shared" si="35"/>
        <v>0</v>
      </c>
      <c r="CI73" s="468">
        <f t="shared" si="35"/>
        <v>0</v>
      </c>
      <c r="CJ73" s="468">
        <f t="shared" si="35"/>
        <v>0</v>
      </c>
      <c r="CK73" s="468">
        <f t="shared" si="35"/>
        <v>0</v>
      </c>
      <c r="CL73" s="468">
        <f t="shared" si="35"/>
        <v>0</v>
      </c>
      <c r="CM73" s="468">
        <f t="shared" si="35"/>
        <v>0</v>
      </c>
      <c r="CN73" s="468">
        <f t="shared" si="35"/>
        <v>0</v>
      </c>
      <c r="CO73" s="468">
        <f t="shared" si="35"/>
        <v>0</v>
      </c>
      <c r="CP73" s="468">
        <f t="shared" si="35"/>
        <v>0</v>
      </c>
      <c r="CQ73" s="468">
        <f t="shared" si="35"/>
        <v>0</v>
      </c>
      <c r="CR73" s="468">
        <f t="shared" si="35"/>
        <v>0</v>
      </c>
      <c r="CS73" s="468">
        <f t="shared" si="35"/>
        <v>0</v>
      </c>
      <c r="CT73" s="468">
        <f t="shared" si="35"/>
        <v>0</v>
      </c>
      <c r="CU73" s="468">
        <f t="shared" si="35"/>
        <v>0</v>
      </c>
      <c r="CV73" s="468">
        <f t="shared" si="35"/>
        <v>0</v>
      </c>
      <c r="CW73" s="468">
        <f t="shared" si="35"/>
        <v>0</v>
      </c>
      <c r="CX73" s="468">
        <f t="shared" si="35"/>
        <v>0</v>
      </c>
      <c r="CY73" s="468">
        <f t="shared" si="35"/>
        <v>0</v>
      </c>
      <c r="CZ73" s="468">
        <f t="shared" si="35"/>
        <v>0</v>
      </c>
      <c r="DA73" s="468">
        <f t="shared" si="35"/>
        <v>0</v>
      </c>
      <c r="DB73" s="468">
        <f t="shared" si="35"/>
        <v>0</v>
      </c>
      <c r="DC73" s="468">
        <f t="shared" ref="DC73:DF73" si="36">SUM(DC37:DC68)</f>
        <v>0</v>
      </c>
      <c r="DD73" s="468">
        <f t="shared" si="36"/>
        <v>0</v>
      </c>
      <c r="DE73" s="468">
        <f t="shared" si="36"/>
        <v>0</v>
      </c>
      <c r="DF73" s="468">
        <f t="shared" si="36"/>
        <v>0</v>
      </c>
      <c r="DG73" s="468">
        <f t="shared" si="35"/>
        <v>0</v>
      </c>
      <c r="DH73" s="468">
        <f t="shared" si="35"/>
        <v>0</v>
      </c>
      <c r="DI73" s="468">
        <f t="shared" si="35"/>
        <v>0</v>
      </c>
      <c r="DJ73" s="468">
        <f t="shared" si="35"/>
        <v>0</v>
      </c>
      <c r="DK73" s="468">
        <f t="shared" si="35"/>
        <v>0</v>
      </c>
      <c r="DL73" s="468">
        <f t="shared" si="35"/>
        <v>0</v>
      </c>
      <c r="DM73" s="468">
        <f t="shared" si="35"/>
        <v>0</v>
      </c>
      <c r="DN73" s="468">
        <f t="shared" si="35"/>
        <v>0</v>
      </c>
      <c r="DO73" s="468">
        <f t="shared" ref="DO73:DQ73" si="37">SUM(DO37:DO68)</f>
        <v>0</v>
      </c>
      <c r="DP73" s="468">
        <f t="shared" si="37"/>
        <v>0</v>
      </c>
      <c r="DQ73" s="468">
        <f t="shared" si="37"/>
        <v>0</v>
      </c>
      <c r="DR73" s="468">
        <f t="shared" si="35"/>
        <v>0</v>
      </c>
      <c r="DS73" s="468">
        <f t="shared" si="35"/>
        <v>0</v>
      </c>
      <c r="DT73" s="468">
        <f t="shared" si="35"/>
        <v>0</v>
      </c>
      <c r="DU73" s="468">
        <f t="shared" si="35"/>
        <v>0</v>
      </c>
      <c r="DV73" s="468">
        <f t="shared" ref="DV73" si="38">SUM(DV37:DV68)</f>
        <v>0</v>
      </c>
      <c r="DW73" s="468">
        <f t="shared" ref="DW73" si="39">SUM(DW37:DW68)</f>
        <v>0</v>
      </c>
      <c r="DX73" s="468">
        <f t="shared" si="35"/>
        <v>0</v>
      </c>
      <c r="DY73" s="468">
        <f t="shared" si="35"/>
        <v>0</v>
      </c>
      <c r="DZ73" s="468">
        <f t="shared" ref="DZ73:EA73" si="40">SUM(DZ37:DZ68)</f>
        <v>0</v>
      </c>
      <c r="EA73" s="468">
        <f t="shared" si="40"/>
        <v>0</v>
      </c>
      <c r="EB73" s="468">
        <f t="shared" ref="EB73:EC73" si="41">SUM(EB37:EB68)</f>
        <v>0</v>
      </c>
      <c r="EC73" s="468">
        <f t="shared" si="41"/>
        <v>0</v>
      </c>
      <c r="ED73" s="468">
        <f t="shared" si="35"/>
        <v>0</v>
      </c>
      <c r="EE73" s="468">
        <f t="shared" si="35"/>
        <v>0</v>
      </c>
      <c r="EF73" s="468">
        <f t="shared" ref="EF73:EG73" si="42">SUM(EF37:EF68)</f>
        <v>0</v>
      </c>
      <c r="EG73" s="468">
        <f t="shared" si="42"/>
        <v>0</v>
      </c>
      <c r="EH73" s="468">
        <f t="shared" si="35"/>
        <v>0</v>
      </c>
      <c r="EI73" s="468">
        <f t="shared" si="35"/>
        <v>0</v>
      </c>
      <c r="EJ73" s="30"/>
      <c r="EK73" s="30"/>
    </row>
    <row r="74" spans="2:150" s="177" customFormat="1">
      <c r="B74" s="399"/>
      <c r="C74" s="450" t="s">
        <v>612</v>
      </c>
      <c r="D74" s="221"/>
      <c r="E74" s="221"/>
      <c r="F74" s="221"/>
      <c r="G74" s="221"/>
      <c r="H74" s="221"/>
      <c r="I74" s="221"/>
      <c r="J74" s="221"/>
      <c r="K74" s="221"/>
      <c r="L74" s="221"/>
      <c r="M74" s="221"/>
      <c r="N74" s="221"/>
      <c r="O74" s="221"/>
      <c r="P74" s="221"/>
      <c r="Q74" s="221"/>
      <c r="R74" s="221"/>
      <c r="S74" s="221"/>
      <c r="T74" s="221"/>
      <c r="U74" s="221"/>
      <c r="V74" s="221"/>
      <c r="W74" s="221"/>
      <c r="X74" s="221"/>
      <c r="Y74" s="221"/>
      <c r="Z74" s="221"/>
      <c r="AA74" s="221"/>
      <c r="AB74" s="221"/>
      <c r="AC74" s="221"/>
      <c r="AD74" s="221"/>
      <c r="AE74" s="221"/>
      <c r="AF74" s="221"/>
      <c r="AG74" s="221"/>
      <c r="AH74" s="221"/>
      <c r="AI74" s="221"/>
      <c r="AJ74" s="221"/>
      <c r="AK74" s="221"/>
      <c r="AL74" s="221"/>
      <c r="AM74" s="221"/>
      <c r="AN74" s="221"/>
      <c r="AO74" s="221"/>
      <c r="AP74" s="221"/>
      <c r="AQ74" s="221"/>
      <c r="AR74" s="221"/>
      <c r="AS74" s="221"/>
      <c r="AT74" s="221"/>
      <c r="AU74" s="221"/>
      <c r="AV74" s="221"/>
      <c r="AW74" s="221"/>
      <c r="AX74" s="221"/>
      <c r="AY74" s="221"/>
      <c r="AZ74" s="221"/>
      <c r="BA74" s="221"/>
      <c r="BB74" s="221"/>
      <c r="BC74" s="221"/>
      <c r="BD74" s="221"/>
      <c r="BE74" s="221"/>
      <c r="BF74" s="221"/>
      <c r="BG74" s="221"/>
      <c r="BH74" s="221"/>
      <c r="BI74" s="221"/>
      <c r="BJ74" s="221"/>
      <c r="BK74" s="221"/>
      <c r="BL74" s="221"/>
      <c r="BM74" s="221"/>
      <c r="BN74" s="221"/>
      <c r="BO74" s="221"/>
      <c r="BP74" s="221"/>
      <c r="BQ74" s="221"/>
      <c r="BR74" s="221"/>
      <c r="BS74" s="221"/>
      <c r="BT74" s="221"/>
      <c r="BU74" s="221"/>
      <c r="BV74" s="221"/>
      <c r="BW74" s="221"/>
      <c r="BX74" s="221"/>
      <c r="BY74" s="221"/>
      <c r="BZ74" s="221"/>
      <c r="CA74" s="221"/>
      <c r="CB74" s="221"/>
      <c r="CC74" s="221"/>
      <c r="CD74" s="221"/>
      <c r="CE74" s="221"/>
      <c r="CF74" s="221"/>
      <c r="CG74" s="221"/>
      <c r="CH74" s="221"/>
      <c r="CI74" s="221"/>
      <c r="CJ74" s="221"/>
      <c r="CK74" s="221"/>
      <c r="CL74" s="221"/>
      <c r="CM74" s="221"/>
      <c r="CN74" s="221"/>
      <c r="CO74" s="221"/>
      <c r="CP74" s="221"/>
      <c r="CQ74" s="221"/>
      <c r="CR74" s="221"/>
      <c r="CS74" s="221"/>
      <c r="CT74" s="221"/>
      <c r="CU74" s="221"/>
      <c r="CV74" s="221"/>
      <c r="CW74" s="221"/>
      <c r="CX74" s="221"/>
      <c r="CY74" s="221"/>
      <c r="CZ74" s="221"/>
      <c r="DA74" s="221"/>
      <c r="DB74" s="221"/>
      <c r="DC74" s="221"/>
      <c r="DD74" s="221"/>
      <c r="DE74" s="221"/>
      <c r="DF74" s="221"/>
      <c r="DG74" s="221"/>
      <c r="DH74" s="221"/>
      <c r="DI74" s="221"/>
      <c r="DJ74" s="221"/>
      <c r="DK74" s="221"/>
      <c r="DL74" s="221"/>
      <c r="DM74" s="221"/>
      <c r="DN74" s="221"/>
      <c r="DO74" s="221"/>
      <c r="DP74" s="221"/>
      <c r="DQ74" s="221"/>
      <c r="DR74" s="221"/>
      <c r="DS74" s="221"/>
      <c r="DT74" s="221"/>
      <c r="DU74" s="221"/>
      <c r="DV74" s="221"/>
      <c r="DW74" s="221"/>
      <c r="DX74" s="221"/>
      <c r="DY74" s="221"/>
      <c r="DZ74" s="221"/>
      <c r="EA74" s="221"/>
      <c r="EB74" s="221"/>
      <c r="EC74" s="221"/>
      <c r="ED74" s="221"/>
      <c r="EE74" s="221"/>
      <c r="EF74" s="221"/>
      <c r="EG74" s="221"/>
      <c r="EH74" s="221"/>
      <c r="EI74" s="221"/>
      <c r="EJ74" s="30"/>
      <c r="EK74" s="30"/>
    </row>
    <row r="75" spans="2:150" s="177" customFormat="1">
      <c r="B75" s="727" t="s">
        <v>156</v>
      </c>
      <c r="C75" s="728"/>
      <c r="D75" s="222">
        <f>D70*D76</f>
        <v>84</v>
      </c>
      <c r="E75" s="222">
        <f t="shared" ref="E75:CA75" si="43">E70*E76</f>
        <v>0</v>
      </c>
      <c r="F75" s="222">
        <f t="shared" si="43"/>
        <v>0</v>
      </c>
      <c r="G75" s="222">
        <f t="shared" si="43"/>
        <v>0</v>
      </c>
      <c r="H75" s="222">
        <f t="shared" si="43"/>
        <v>0</v>
      </c>
      <c r="I75" s="222">
        <f t="shared" si="43"/>
        <v>0</v>
      </c>
      <c r="J75" s="222">
        <f t="shared" ref="J75:Q75" si="44">J70*J76</f>
        <v>0</v>
      </c>
      <c r="K75" s="222">
        <f t="shared" si="44"/>
        <v>0</v>
      </c>
      <c r="L75" s="222">
        <f t="shared" si="44"/>
        <v>0</v>
      </c>
      <c r="M75" s="222">
        <f t="shared" si="44"/>
        <v>0</v>
      </c>
      <c r="N75" s="222">
        <f t="shared" si="44"/>
        <v>0</v>
      </c>
      <c r="O75" s="222">
        <f t="shared" si="44"/>
        <v>0</v>
      </c>
      <c r="P75" s="222">
        <f t="shared" si="44"/>
        <v>0</v>
      </c>
      <c r="Q75" s="222">
        <f t="shared" si="44"/>
        <v>0</v>
      </c>
      <c r="R75" s="222">
        <f t="shared" si="43"/>
        <v>0</v>
      </c>
      <c r="S75" s="222">
        <f t="shared" si="43"/>
        <v>0</v>
      </c>
      <c r="T75" s="222">
        <f t="shared" si="43"/>
        <v>0</v>
      </c>
      <c r="U75" s="222">
        <f t="shared" si="43"/>
        <v>0</v>
      </c>
      <c r="V75" s="222">
        <f t="shared" si="43"/>
        <v>0</v>
      </c>
      <c r="W75" s="222">
        <f t="shared" si="43"/>
        <v>0</v>
      </c>
      <c r="X75" s="222">
        <f t="shared" si="43"/>
        <v>0</v>
      </c>
      <c r="Y75" s="222">
        <f>Y70*Y76</f>
        <v>0</v>
      </c>
      <c r="Z75" s="222">
        <f>Z70*Z76</f>
        <v>0</v>
      </c>
      <c r="AA75" s="222">
        <f>AA70*AA76</f>
        <v>0</v>
      </c>
      <c r="AB75" s="222">
        <f t="shared" si="43"/>
        <v>0</v>
      </c>
      <c r="AC75" s="222">
        <f t="shared" si="43"/>
        <v>0</v>
      </c>
      <c r="AD75" s="222">
        <f t="shared" si="43"/>
        <v>0</v>
      </c>
      <c r="AE75" s="222">
        <f t="shared" si="43"/>
        <v>0</v>
      </c>
      <c r="AF75" s="222">
        <f t="shared" si="43"/>
        <v>0</v>
      </c>
      <c r="AG75" s="222">
        <f t="shared" si="43"/>
        <v>0</v>
      </c>
      <c r="AH75" s="222">
        <f t="shared" si="43"/>
        <v>0</v>
      </c>
      <c r="AI75" s="222">
        <f t="shared" si="43"/>
        <v>0</v>
      </c>
      <c r="AJ75" s="222">
        <f t="shared" si="43"/>
        <v>0</v>
      </c>
      <c r="AK75" s="222">
        <f t="shared" si="43"/>
        <v>0</v>
      </c>
      <c r="AL75" s="222">
        <f t="shared" si="43"/>
        <v>0</v>
      </c>
      <c r="AM75" s="222">
        <f t="shared" si="43"/>
        <v>0</v>
      </c>
      <c r="AN75" s="222">
        <f t="shared" si="43"/>
        <v>24</v>
      </c>
      <c r="AO75" s="222">
        <f t="shared" si="43"/>
        <v>0</v>
      </c>
      <c r="AP75" s="222">
        <f t="shared" si="43"/>
        <v>0</v>
      </c>
      <c r="AQ75" s="222">
        <f t="shared" si="43"/>
        <v>0</v>
      </c>
      <c r="AR75" s="222">
        <f t="shared" si="43"/>
        <v>0</v>
      </c>
      <c r="AS75" s="222">
        <f t="shared" si="43"/>
        <v>0</v>
      </c>
      <c r="AT75" s="222">
        <f t="shared" ref="AT75" si="45">AT70*AT76</f>
        <v>0</v>
      </c>
      <c r="AU75" s="222">
        <f t="shared" si="43"/>
        <v>0</v>
      </c>
      <c r="AV75" s="222">
        <f t="shared" si="43"/>
        <v>0</v>
      </c>
      <c r="AW75" s="222">
        <f t="shared" si="43"/>
        <v>0</v>
      </c>
      <c r="AX75" s="222">
        <f t="shared" si="43"/>
        <v>0</v>
      </c>
      <c r="AY75" s="222">
        <f t="shared" si="43"/>
        <v>0</v>
      </c>
      <c r="AZ75" s="222">
        <f t="shared" si="43"/>
        <v>0</v>
      </c>
      <c r="BA75" s="222">
        <f t="shared" si="43"/>
        <v>0</v>
      </c>
      <c r="BB75" s="222">
        <f t="shared" si="43"/>
        <v>0</v>
      </c>
      <c r="BC75" s="222">
        <f t="shared" si="43"/>
        <v>0</v>
      </c>
      <c r="BD75" s="222">
        <f t="shared" si="43"/>
        <v>0</v>
      </c>
      <c r="BE75" s="222">
        <f t="shared" si="43"/>
        <v>48</v>
      </c>
      <c r="BF75" s="222">
        <f t="shared" si="43"/>
        <v>0</v>
      </c>
      <c r="BG75" s="222">
        <f t="shared" si="43"/>
        <v>0</v>
      </c>
      <c r="BH75" s="222">
        <f t="shared" si="43"/>
        <v>0</v>
      </c>
      <c r="BI75" s="222">
        <f t="shared" si="43"/>
        <v>0</v>
      </c>
      <c r="BJ75" s="222">
        <f t="shared" si="43"/>
        <v>0</v>
      </c>
      <c r="BK75" s="222">
        <f t="shared" ref="BK75" si="46">BK70*BK76</f>
        <v>0</v>
      </c>
      <c r="BL75" s="222">
        <f t="shared" si="43"/>
        <v>0</v>
      </c>
      <c r="BM75" s="222">
        <f t="shared" si="43"/>
        <v>0</v>
      </c>
      <c r="BN75" s="222">
        <f t="shared" si="43"/>
        <v>0</v>
      </c>
      <c r="BO75" s="222">
        <f t="shared" si="43"/>
        <v>0</v>
      </c>
      <c r="BP75" s="222">
        <f t="shared" si="43"/>
        <v>0</v>
      </c>
      <c r="BQ75" s="222">
        <f t="shared" si="43"/>
        <v>0</v>
      </c>
      <c r="BR75" s="222">
        <f t="shared" si="43"/>
        <v>0</v>
      </c>
      <c r="BS75" s="222">
        <f t="shared" si="43"/>
        <v>0</v>
      </c>
      <c r="BT75" s="222">
        <f t="shared" si="43"/>
        <v>0</v>
      </c>
      <c r="BU75" s="222">
        <f t="shared" si="43"/>
        <v>0</v>
      </c>
      <c r="BV75" s="222">
        <f t="shared" si="43"/>
        <v>0</v>
      </c>
      <c r="BW75" s="222">
        <f t="shared" si="43"/>
        <v>0</v>
      </c>
      <c r="BX75" s="222">
        <f t="shared" si="43"/>
        <v>0</v>
      </c>
      <c r="BY75" s="222">
        <f t="shared" si="43"/>
        <v>0</v>
      </c>
      <c r="BZ75" s="222">
        <f t="shared" si="43"/>
        <v>0</v>
      </c>
      <c r="CA75" s="222">
        <f t="shared" si="43"/>
        <v>0</v>
      </c>
      <c r="CB75" s="222">
        <f t="shared" ref="CB75:EH75" si="47">CB70*CB76</f>
        <v>0</v>
      </c>
      <c r="CC75" s="222">
        <f t="shared" si="47"/>
        <v>0</v>
      </c>
      <c r="CD75" s="222">
        <f t="shared" si="47"/>
        <v>0</v>
      </c>
      <c r="CE75" s="222">
        <f t="shared" si="47"/>
        <v>0</v>
      </c>
      <c r="CF75" s="222">
        <f t="shared" si="47"/>
        <v>0</v>
      </c>
      <c r="CG75" s="222">
        <f t="shared" si="47"/>
        <v>0</v>
      </c>
      <c r="CH75" s="222">
        <f t="shared" si="47"/>
        <v>0</v>
      </c>
      <c r="CI75" s="222">
        <f t="shared" si="47"/>
        <v>0</v>
      </c>
      <c r="CJ75" s="222">
        <f t="shared" si="47"/>
        <v>0</v>
      </c>
      <c r="CK75" s="222">
        <f t="shared" si="47"/>
        <v>0</v>
      </c>
      <c r="CL75" s="222">
        <f t="shared" si="47"/>
        <v>0</v>
      </c>
      <c r="CM75" s="222">
        <f t="shared" si="47"/>
        <v>0</v>
      </c>
      <c r="CN75" s="222">
        <f t="shared" si="47"/>
        <v>0</v>
      </c>
      <c r="CO75" s="222">
        <f t="shared" si="47"/>
        <v>0</v>
      </c>
      <c r="CP75" s="222">
        <f t="shared" si="47"/>
        <v>0</v>
      </c>
      <c r="CQ75" s="222">
        <f t="shared" si="47"/>
        <v>0</v>
      </c>
      <c r="CR75" s="222">
        <f t="shared" si="47"/>
        <v>0</v>
      </c>
      <c r="CS75" s="222">
        <f t="shared" si="47"/>
        <v>0</v>
      </c>
      <c r="CT75" s="222">
        <f t="shared" si="47"/>
        <v>0</v>
      </c>
      <c r="CU75" s="222">
        <f t="shared" si="47"/>
        <v>0</v>
      </c>
      <c r="CV75" s="222">
        <f t="shared" si="47"/>
        <v>0</v>
      </c>
      <c r="CW75" s="222">
        <f t="shared" si="47"/>
        <v>0</v>
      </c>
      <c r="CX75" s="222">
        <f t="shared" si="47"/>
        <v>0</v>
      </c>
      <c r="CY75" s="222">
        <f t="shared" si="47"/>
        <v>0</v>
      </c>
      <c r="CZ75" s="222">
        <f t="shared" si="47"/>
        <v>0</v>
      </c>
      <c r="DA75" s="222">
        <f t="shared" si="47"/>
        <v>0</v>
      </c>
      <c r="DB75" s="222">
        <f t="shared" si="47"/>
        <v>0</v>
      </c>
      <c r="DC75" s="222">
        <f t="shared" ref="DC75:DF75" si="48">DC70*DC76</f>
        <v>0</v>
      </c>
      <c r="DD75" s="222">
        <f t="shared" si="48"/>
        <v>0</v>
      </c>
      <c r="DE75" s="222">
        <f t="shared" si="48"/>
        <v>0</v>
      </c>
      <c r="DF75" s="222">
        <f t="shared" si="48"/>
        <v>0</v>
      </c>
      <c r="DG75" s="222">
        <f t="shared" si="47"/>
        <v>0</v>
      </c>
      <c r="DH75" s="222">
        <f t="shared" si="47"/>
        <v>0</v>
      </c>
      <c r="DI75" s="222">
        <f t="shared" ref="DI75:DQ75" si="49">DI70*DI76</f>
        <v>0</v>
      </c>
      <c r="DJ75" s="222">
        <f t="shared" si="49"/>
        <v>0</v>
      </c>
      <c r="DK75" s="222">
        <f t="shared" si="49"/>
        <v>0</v>
      </c>
      <c r="DL75" s="222">
        <f t="shared" si="49"/>
        <v>0</v>
      </c>
      <c r="DM75" s="222">
        <f t="shared" si="49"/>
        <v>0</v>
      </c>
      <c r="DN75" s="222">
        <f t="shared" si="49"/>
        <v>0</v>
      </c>
      <c r="DO75" s="222">
        <f t="shared" si="49"/>
        <v>0</v>
      </c>
      <c r="DP75" s="222">
        <f t="shared" si="49"/>
        <v>0</v>
      </c>
      <c r="DQ75" s="222">
        <f t="shared" si="49"/>
        <v>0</v>
      </c>
      <c r="DR75" s="293">
        <f t="shared" si="47"/>
        <v>0</v>
      </c>
      <c r="DS75" s="293">
        <f>DS70*DS76</f>
        <v>0</v>
      </c>
      <c r="DT75" s="293">
        <f>DT70*DT76</f>
        <v>0</v>
      </c>
      <c r="DU75" s="293">
        <f>DU70*DU76</f>
        <v>0</v>
      </c>
      <c r="DV75" s="293">
        <f>DV70*DV76</f>
        <v>0</v>
      </c>
      <c r="DW75" s="293">
        <f>DW70*DW76</f>
        <v>0</v>
      </c>
      <c r="DX75" s="222">
        <f t="shared" si="47"/>
        <v>0</v>
      </c>
      <c r="DY75" s="222">
        <f t="shared" si="47"/>
        <v>0</v>
      </c>
      <c r="DZ75" s="222">
        <f t="shared" ref="DZ75:EA75" si="50">DZ70*DZ76</f>
        <v>0</v>
      </c>
      <c r="EA75" s="222">
        <f t="shared" si="50"/>
        <v>0</v>
      </c>
      <c r="EB75" s="222">
        <f t="shared" ref="EB75:EC75" si="51">EB70*EB76</f>
        <v>0</v>
      </c>
      <c r="EC75" s="222">
        <f t="shared" si="51"/>
        <v>0</v>
      </c>
      <c r="ED75" s="222">
        <f t="shared" si="47"/>
        <v>0</v>
      </c>
      <c r="EE75" s="222">
        <f t="shared" si="47"/>
        <v>0</v>
      </c>
      <c r="EF75" s="222">
        <f t="shared" ref="EF75:EG75" si="52">EF70*EF76</f>
        <v>0</v>
      </c>
      <c r="EG75" s="222">
        <f t="shared" si="52"/>
        <v>0</v>
      </c>
      <c r="EH75" s="222">
        <f t="shared" si="47"/>
        <v>0</v>
      </c>
      <c r="EI75" s="222">
        <f>SUM(D75:EH75)</f>
        <v>156</v>
      </c>
      <c r="EJ75" s="30"/>
      <c r="EK75" s="30"/>
    </row>
    <row r="76" spans="2:150" s="177" customFormat="1">
      <c r="B76" s="727" t="s">
        <v>259</v>
      </c>
      <c r="C76" s="728"/>
      <c r="D76" s="222">
        <v>12</v>
      </c>
      <c r="E76" s="222">
        <v>0.5</v>
      </c>
      <c r="F76" s="222">
        <v>0.5</v>
      </c>
      <c r="G76" s="222">
        <v>12</v>
      </c>
      <c r="H76" s="222">
        <v>0.5</v>
      </c>
      <c r="I76" s="222">
        <v>0.5</v>
      </c>
      <c r="J76" s="222">
        <v>3.6</v>
      </c>
      <c r="K76" s="222">
        <v>0.12</v>
      </c>
      <c r="L76" s="222">
        <v>0.12</v>
      </c>
      <c r="M76" s="222">
        <v>9.6</v>
      </c>
      <c r="N76" s="222">
        <v>0.4</v>
      </c>
      <c r="O76" s="222">
        <v>0.4</v>
      </c>
      <c r="P76" s="222">
        <v>12</v>
      </c>
      <c r="Q76" s="222">
        <v>1</v>
      </c>
      <c r="R76" s="222">
        <v>1</v>
      </c>
      <c r="S76" s="222">
        <v>12</v>
      </c>
      <c r="T76" s="222">
        <v>1</v>
      </c>
      <c r="U76" s="222">
        <v>1</v>
      </c>
      <c r="V76" s="222">
        <v>12</v>
      </c>
      <c r="W76" s="222">
        <v>1</v>
      </c>
      <c r="X76" s="222">
        <v>1</v>
      </c>
      <c r="Y76" s="222">
        <v>0.96</v>
      </c>
      <c r="Z76" s="222">
        <v>0.08</v>
      </c>
      <c r="AA76" s="222">
        <v>0.08</v>
      </c>
      <c r="AB76" s="222">
        <v>1.2</v>
      </c>
      <c r="AC76" s="222">
        <v>0.2</v>
      </c>
      <c r="AD76" s="222">
        <v>0.2</v>
      </c>
      <c r="AE76" s="222">
        <v>2.4</v>
      </c>
      <c r="AF76" s="222">
        <v>0.2</v>
      </c>
      <c r="AG76" s="222">
        <v>0.2</v>
      </c>
      <c r="AH76" s="222">
        <v>12</v>
      </c>
      <c r="AI76" s="222">
        <v>0.2</v>
      </c>
      <c r="AJ76" s="222">
        <v>0.2</v>
      </c>
      <c r="AK76" s="222">
        <v>12</v>
      </c>
      <c r="AL76" s="222">
        <v>0.4</v>
      </c>
      <c r="AM76" s="222">
        <v>0.4</v>
      </c>
      <c r="AN76" s="222">
        <v>12</v>
      </c>
      <c r="AO76" s="222">
        <v>1</v>
      </c>
      <c r="AP76" s="222">
        <v>1</v>
      </c>
      <c r="AQ76" s="222">
        <v>10</v>
      </c>
      <c r="AR76" s="222">
        <v>5</v>
      </c>
      <c r="AS76" s="222">
        <v>5</v>
      </c>
      <c r="AT76" s="222">
        <v>5</v>
      </c>
      <c r="AU76" s="222">
        <v>15</v>
      </c>
      <c r="AV76" s="222">
        <v>1.08</v>
      </c>
      <c r="AW76" s="222">
        <v>0.09</v>
      </c>
      <c r="AX76" s="222">
        <v>0.09</v>
      </c>
      <c r="AY76" s="222">
        <v>1.08</v>
      </c>
      <c r="AZ76" s="222">
        <v>0.09</v>
      </c>
      <c r="BA76" s="222">
        <v>0.09</v>
      </c>
      <c r="BB76" s="222">
        <v>12</v>
      </c>
      <c r="BC76" s="222">
        <v>0.2</v>
      </c>
      <c r="BD76" s="222">
        <v>0.2</v>
      </c>
      <c r="BE76" s="222">
        <v>12</v>
      </c>
      <c r="BF76" s="222">
        <v>1</v>
      </c>
      <c r="BG76" s="222">
        <v>1</v>
      </c>
      <c r="BH76" s="222">
        <v>10</v>
      </c>
      <c r="BI76" s="222">
        <v>5</v>
      </c>
      <c r="BJ76" s="222">
        <v>5</v>
      </c>
      <c r="BK76" s="222">
        <v>5</v>
      </c>
      <c r="BL76" s="222">
        <v>15</v>
      </c>
      <c r="BM76" s="222">
        <v>12</v>
      </c>
      <c r="BN76" s="222">
        <v>0.2</v>
      </c>
      <c r="BO76" s="222">
        <v>0.2</v>
      </c>
      <c r="BP76" s="222">
        <v>10.8</v>
      </c>
      <c r="BQ76" s="222">
        <v>0.18</v>
      </c>
      <c r="BR76" s="222">
        <v>0.18</v>
      </c>
      <c r="BS76" s="222">
        <v>1.8</v>
      </c>
      <c r="BT76" s="222">
        <v>0.18</v>
      </c>
      <c r="BU76" s="222">
        <v>0.18</v>
      </c>
      <c r="BV76" s="222">
        <v>1.8</v>
      </c>
      <c r="BW76" s="222">
        <v>0.18</v>
      </c>
      <c r="BX76" s="222">
        <v>0.18</v>
      </c>
      <c r="BY76" s="222">
        <v>1.8</v>
      </c>
      <c r="BZ76" s="222">
        <v>0.18</v>
      </c>
      <c r="CA76" s="222">
        <v>0.18</v>
      </c>
      <c r="CB76" s="222">
        <v>1.8</v>
      </c>
      <c r="CC76" s="222">
        <v>0.18</v>
      </c>
      <c r="CD76" s="222">
        <v>0.18</v>
      </c>
      <c r="CE76" s="222">
        <v>1</v>
      </c>
      <c r="CF76" s="222">
        <v>0.2</v>
      </c>
      <c r="CG76" s="222">
        <v>0.2</v>
      </c>
      <c r="CH76" s="222">
        <v>0.08</v>
      </c>
      <c r="CI76" s="222">
        <v>0.5</v>
      </c>
      <c r="CJ76" s="222">
        <v>0.5</v>
      </c>
      <c r="CK76" s="222">
        <v>1</v>
      </c>
      <c r="CL76" s="222">
        <v>1</v>
      </c>
      <c r="CM76" s="222">
        <v>5</v>
      </c>
      <c r="CN76" s="222">
        <v>1</v>
      </c>
      <c r="CO76" s="222">
        <v>5</v>
      </c>
      <c r="CP76" s="222">
        <v>0</v>
      </c>
      <c r="CQ76" s="222">
        <v>12</v>
      </c>
      <c r="CR76" s="222">
        <v>0.1</v>
      </c>
      <c r="CS76" s="222">
        <v>18</v>
      </c>
      <c r="CT76" s="222">
        <v>0.2</v>
      </c>
      <c r="CU76" s="222">
        <v>18</v>
      </c>
      <c r="CV76" s="222">
        <v>0.5</v>
      </c>
      <c r="CW76" s="222">
        <v>18</v>
      </c>
      <c r="CX76" s="222">
        <v>1</v>
      </c>
      <c r="CY76" s="222">
        <v>18</v>
      </c>
      <c r="CZ76" s="222">
        <v>1</v>
      </c>
      <c r="DA76" s="222">
        <v>18</v>
      </c>
      <c r="DB76" s="222">
        <v>1</v>
      </c>
      <c r="DC76" s="222"/>
      <c r="DD76" s="222"/>
      <c r="DE76" s="222"/>
      <c r="DF76" s="222"/>
      <c r="DG76" s="222">
        <v>20</v>
      </c>
      <c r="DH76" s="222">
        <v>5</v>
      </c>
      <c r="DI76" s="222">
        <v>16</v>
      </c>
      <c r="DJ76" s="222">
        <v>0.2</v>
      </c>
      <c r="DK76" s="222">
        <v>18</v>
      </c>
      <c r="DL76" s="222">
        <v>0.5</v>
      </c>
      <c r="DM76" s="222">
        <v>18</v>
      </c>
      <c r="DN76" s="222">
        <v>1</v>
      </c>
      <c r="DO76" s="222"/>
      <c r="DP76" s="222"/>
      <c r="DQ76" s="222"/>
      <c r="DR76" s="293">
        <v>15</v>
      </c>
      <c r="DS76" s="293">
        <f>0.08*12</f>
        <v>0.96</v>
      </c>
      <c r="DT76" s="293">
        <v>0.08</v>
      </c>
      <c r="DU76" s="293">
        <v>0.08</v>
      </c>
      <c r="DV76" s="293">
        <f>0.08*6</f>
        <v>0.48</v>
      </c>
      <c r="DW76" s="293">
        <f>0.08*6</f>
        <v>0.48</v>
      </c>
      <c r="DX76" s="293">
        <f>0.08*6</f>
        <v>0.48</v>
      </c>
      <c r="DY76" s="222">
        <f>0.08*6</f>
        <v>0.48</v>
      </c>
      <c r="DZ76" s="293">
        <f>0.08*12</f>
        <v>0.96</v>
      </c>
      <c r="EA76" s="222">
        <f>0.08*12</f>
        <v>0.96</v>
      </c>
      <c r="EB76" s="293">
        <f>0.08*6</f>
        <v>0.48</v>
      </c>
      <c r="EC76" s="293">
        <f>0.08*6</f>
        <v>0.48</v>
      </c>
      <c r="ED76" s="222">
        <v>0.2</v>
      </c>
      <c r="EE76" s="222">
        <v>0.2</v>
      </c>
      <c r="EF76" s="222">
        <v>0.2</v>
      </c>
      <c r="EG76" s="222">
        <v>0.2</v>
      </c>
      <c r="EH76" s="222">
        <v>1</v>
      </c>
      <c r="EI76" s="222">
        <v>0</v>
      </c>
      <c r="EJ76" s="30"/>
      <c r="EK76" s="30"/>
    </row>
    <row r="77" spans="2:150">
      <c r="CP77" s="223"/>
      <c r="CX77" s="223"/>
      <c r="CY77" s="223"/>
      <c r="CZ77" s="223"/>
      <c r="DA77" s="223"/>
      <c r="DB77" s="223"/>
      <c r="DC77" s="223"/>
      <c r="DD77" s="223"/>
      <c r="DE77" s="223"/>
      <c r="DF77" s="223"/>
      <c r="EH77" s="223"/>
      <c r="EI77" s="224"/>
    </row>
    <row r="78" spans="2:150">
      <c r="D78" s="668" t="s">
        <v>266</v>
      </c>
      <c r="E78" s="668"/>
      <c r="F78" s="668"/>
      <c r="G78" s="668"/>
      <c r="H78" s="668"/>
      <c r="I78" s="668"/>
      <c r="J78" s="668"/>
      <c r="K78" s="668"/>
      <c r="L78" s="668"/>
      <c r="M78" s="668"/>
      <c r="N78" s="668"/>
      <c r="O78" s="668"/>
      <c r="P78" s="668"/>
      <c r="Q78" s="668"/>
      <c r="R78" s="668"/>
      <c r="S78" s="668"/>
      <c r="T78" s="668"/>
      <c r="U78" s="668"/>
      <c r="V78" s="668"/>
      <c r="W78" s="668"/>
      <c r="X78" s="668"/>
      <c r="Y78" s="668"/>
      <c r="Z78" s="668"/>
      <c r="AA78" s="668"/>
      <c r="AB78" s="668"/>
      <c r="AC78" s="668"/>
      <c r="AD78" s="668"/>
      <c r="AE78" s="668"/>
      <c r="AF78" s="668"/>
      <c r="AG78" s="668"/>
      <c r="AH78" s="668"/>
      <c r="AI78" s="668"/>
      <c r="AJ78" s="668"/>
      <c r="AK78" s="668"/>
      <c r="AL78" s="668"/>
      <c r="AM78" s="668"/>
      <c r="AN78" s="668"/>
      <c r="AO78" s="668"/>
      <c r="AP78" s="668"/>
      <c r="AQ78" s="668"/>
      <c r="AR78" s="668"/>
      <c r="AS78" s="668"/>
      <c r="AT78" s="668"/>
      <c r="AU78" s="668"/>
      <c r="AV78" s="668" t="s">
        <v>267</v>
      </c>
      <c r="AW78" s="668"/>
      <c r="AX78" s="668"/>
      <c r="AY78" s="668"/>
      <c r="AZ78" s="668"/>
      <c r="BA78" s="668"/>
      <c r="BB78" s="668"/>
      <c r="BC78" s="668"/>
      <c r="BD78" s="668"/>
      <c r="BE78" s="668"/>
      <c r="BF78" s="668"/>
      <c r="BG78" s="668"/>
      <c r="BH78" s="668"/>
      <c r="BI78" s="668"/>
      <c r="BJ78" s="668"/>
      <c r="BK78" s="668"/>
      <c r="BL78" s="668"/>
      <c r="BM78" s="668"/>
      <c r="BN78" s="668"/>
      <c r="BO78" s="668"/>
      <c r="BP78" s="668"/>
      <c r="BQ78" s="668"/>
      <c r="BR78" s="668"/>
      <c r="BS78" s="668"/>
      <c r="BT78" s="668"/>
      <c r="BU78" s="668"/>
      <c r="BV78" s="668"/>
      <c r="BW78" s="668"/>
      <c r="BX78" s="668"/>
      <c r="BY78" s="668"/>
      <c r="BZ78" s="668"/>
      <c r="CA78" s="668"/>
      <c r="CB78" s="668"/>
      <c r="CC78" s="668"/>
      <c r="CD78" s="668"/>
      <c r="CE78" s="668" t="s">
        <v>268</v>
      </c>
      <c r="CF78" s="668"/>
      <c r="CG78" s="668"/>
      <c r="CH78" s="668"/>
      <c r="CI78" s="668"/>
      <c r="CJ78" s="668"/>
      <c r="CK78" s="668"/>
      <c r="CL78" s="668"/>
      <c r="CM78" s="668"/>
      <c r="CN78" s="668"/>
      <c r="CO78" s="668"/>
      <c r="CP78" s="668"/>
      <c r="CQ78" s="668"/>
      <c r="CR78" s="668"/>
      <c r="CS78" s="668"/>
      <c r="CT78" s="668"/>
      <c r="CU78" s="668"/>
      <c r="CV78" s="668"/>
      <c r="CW78" s="668"/>
      <c r="CX78" s="668"/>
      <c r="CY78" s="668"/>
      <c r="CZ78" s="668"/>
      <c r="DA78" s="668"/>
      <c r="DB78" s="668"/>
      <c r="DC78" s="668"/>
      <c r="DD78" s="668"/>
      <c r="DE78" s="668"/>
      <c r="DF78" s="668"/>
      <c r="DG78" s="668"/>
      <c r="DH78" s="668"/>
      <c r="DI78" s="668"/>
      <c r="DJ78" s="668"/>
      <c r="DK78" s="668"/>
      <c r="DL78" s="668"/>
      <c r="DM78" s="668"/>
      <c r="DN78" s="668"/>
      <c r="DO78" s="668"/>
      <c r="DP78" s="668"/>
      <c r="DQ78" s="668"/>
      <c r="DR78" s="668"/>
      <c r="DS78" s="668"/>
      <c r="DT78" s="668"/>
      <c r="DU78" s="668"/>
      <c r="DV78" s="668"/>
      <c r="DW78" s="668"/>
      <c r="DX78" s="668"/>
      <c r="DY78" s="668"/>
      <c r="DZ78" s="668"/>
      <c r="EA78" s="668"/>
      <c r="EB78" s="668"/>
      <c r="EC78" s="668"/>
      <c r="ED78" s="668"/>
      <c r="EE78" s="668"/>
      <c r="EF78" s="668"/>
      <c r="EG78" s="668"/>
      <c r="EH78" s="668"/>
      <c r="EI78" s="668"/>
      <c r="EJ78" s="668"/>
      <c r="EK78" s="668"/>
    </row>
    <row r="79" spans="2:150">
      <c r="D79" s="668"/>
      <c r="E79" s="668"/>
      <c r="F79" s="668"/>
      <c r="G79" s="668"/>
      <c r="H79" s="668"/>
      <c r="I79" s="668"/>
      <c r="J79" s="668"/>
      <c r="K79" s="668"/>
      <c r="L79" s="668"/>
      <c r="M79" s="668"/>
      <c r="N79" s="668"/>
      <c r="O79" s="668"/>
      <c r="P79" s="668"/>
      <c r="Q79" s="668"/>
      <c r="R79" s="668"/>
      <c r="S79" s="668"/>
      <c r="T79" s="668"/>
      <c r="U79" s="668"/>
      <c r="V79" s="668"/>
      <c r="W79" s="668"/>
      <c r="X79" s="668"/>
      <c r="Y79" s="668"/>
      <c r="Z79" s="668"/>
      <c r="AA79" s="668"/>
      <c r="AB79" s="668"/>
      <c r="AC79" s="668"/>
      <c r="AD79" s="668"/>
      <c r="AE79" s="668"/>
      <c r="AF79" s="668"/>
      <c r="AG79" s="668"/>
      <c r="AH79" s="668"/>
      <c r="AI79" s="668"/>
      <c r="AJ79" s="668"/>
      <c r="AK79" s="668"/>
      <c r="AL79" s="668"/>
      <c r="AM79" s="668"/>
      <c r="AN79" s="668"/>
      <c r="AO79" s="668"/>
      <c r="AP79" s="668"/>
      <c r="AQ79" s="668"/>
      <c r="AR79" s="668"/>
      <c r="AS79" s="668"/>
      <c r="AT79" s="668"/>
      <c r="AU79" s="668"/>
      <c r="AV79" s="668"/>
      <c r="AW79" s="668"/>
      <c r="AX79" s="668"/>
      <c r="AY79" s="668"/>
      <c r="AZ79" s="668"/>
      <c r="BA79" s="668"/>
      <c r="BB79" s="668"/>
      <c r="BC79" s="668"/>
      <c r="BD79" s="668"/>
      <c r="BE79" s="668"/>
      <c r="BF79" s="668"/>
      <c r="BG79" s="668"/>
      <c r="BH79" s="668"/>
      <c r="BI79" s="668"/>
      <c r="BJ79" s="668"/>
      <c r="BK79" s="668"/>
      <c r="BL79" s="668"/>
      <c r="BM79" s="668"/>
      <c r="BN79" s="668"/>
      <c r="BO79" s="668"/>
      <c r="BP79" s="668"/>
      <c r="BQ79" s="668"/>
      <c r="BR79" s="668"/>
      <c r="BS79" s="668"/>
      <c r="BT79" s="668"/>
      <c r="BU79" s="668"/>
      <c r="BV79" s="668"/>
      <c r="BW79" s="668"/>
      <c r="BX79" s="668"/>
      <c r="BY79" s="668"/>
      <c r="BZ79" s="668"/>
      <c r="CA79" s="668"/>
      <c r="CB79" s="668"/>
      <c r="CC79" s="668"/>
      <c r="CD79" s="668"/>
      <c r="CE79" s="668"/>
      <c r="CF79" s="668"/>
      <c r="CG79" s="668"/>
      <c r="CH79" s="668"/>
      <c r="CI79" s="668"/>
      <c r="CJ79" s="668"/>
      <c r="CK79" s="668"/>
      <c r="CL79" s="668"/>
      <c r="CM79" s="668"/>
      <c r="CN79" s="668"/>
      <c r="CO79" s="668"/>
      <c r="CP79" s="668"/>
      <c r="CQ79" s="668"/>
      <c r="CR79" s="668"/>
      <c r="CS79" s="668"/>
      <c r="CT79" s="668"/>
      <c r="CU79" s="668"/>
      <c r="CV79" s="668"/>
      <c r="CW79" s="668"/>
      <c r="CX79" s="668"/>
      <c r="CY79" s="668"/>
      <c r="CZ79" s="668"/>
      <c r="DA79" s="668"/>
      <c r="DB79" s="668"/>
      <c r="DC79" s="668"/>
      <c r="DD79" s="668"/>
      <c r="DE79" s="668"/>
      <c r="DF79" s="668"/>
      <c r="DG79" s="668"/>
      <c r="DH79" s="668"/>
      <c r="DI79" s="668"/>
      <c r="DJ79" s="668"/>
      <c r="DK79" s="668"/>
      <c r="DL79" s="668"/>
      <c r="DM79" s="668"/>
      <c r="DN79" s="668"/>
      <c r="DO79" s="668"/>
      <c r="DP79" s="668"/>
      <c r="DQ79" s="668"/>
      <c r="DR79" s="668"/>
      <c r="DS79" s="668"/>
      <c r="DT79" s="668"/>
      <c r="DU79" s="668"/>
      <c r="DV79" s="668"/>
      <c r="DW79" s="668"/>
      <c r="DX79" s="668"/>
      <c r="DY79" s="668"/>
      <c r="DZ79" s="668"/>
      <c r="EA79" s="668"/>
      <c r="EB79" s="668"/>
      <c r="EC79" s="668"/>
      <c r="ED79" s="668"/>
      <c r="EE79" s="668"/>
      <c r="EF79" s="668"/>
      <c r="EG79" s="668"/>
      <c r="EH79" s="668"/>
      <c r="EI79" s="668"/>
      <c r="EJ79" s="668"/>
      <c r="EK79" s="668"/>
    </row>
    <row r="80" spans="2:150">
      <c r="D80" s="668"/>
      <c r="E80" s="668"/>
      <c r="F80" s="668"/>
      <c r="G80" s="668"/>
      <c r="H80" s="668"/>
      <c r="I80" s="668"/>
      <c r="J80" s="668"/>
      <c r="K80" s="668"/>
      <c r="L80" s="668"/>
      <c r="M80" s="668"/>
      <c r="N80" s="668"/>
      <c r="O80" s="668"/>
      <c r="P80" s="668"/>
      <c r="Q80" s="668"/>
      <c r="R80" s="668"/>
      <c r="S80" s="668"/>
      <c r="T80" s="668"/>
      <c r="U80" s="668"/>
      <c r="V80" s="668"/>
      <c r="W80" s="668"/>
      <c r="X80" s="668"/>
      <c r="Y80" s="668"/>
      <c r="Z80" s="668"/>
      <c r="AA80" s="668"/>
      <c r="AB80" s="668"/>
      <c r="AC80" s="668"/>
      <c r="AD80" s="668"/>
      <c r="AE80" s="668"/>
      <c r="AF80" s="668"/>
      <c r="AG80" s="668"/>
      <c r="AH80" s="668"/>
      <c r="AI80" s="668"/>
      <c r="AJ80" s="668"/>
      <c r="AK80" s="668"/>
      <c r="AL80" s="668"/>
      <c r="AM80" s="668"/>
      <c r="AN80" s="668"/>
      <c r="AO80" s="668"/>
      <c r="AP80" s="668"/>
      <c r="AQ80" s="668"/>
      <c r="AR80" s="668"/>
      <c r="AS80" s="668"/>
      <c r="AT80" s="668"/>
      <c r="AU80" s="668"/>
      <c r="AV80" s="668"/>
      <c r="AW80" s="668"/>
      <c r="AX80" s="668"/>
      <c r="AY80" s="668"/>
      <c r="AZ80" s="668"/>
      <c r="BA80" s="668"/>
      <c r="BB80" s="668"/>
      <c r="BC80" s="668"/>
      <c r="BD80" s="668"/>
      <c r="BE80" s="668"/>
      <c r="BF80" s="668"/>
      <c r="BG80" s="668"/>
      <c r="BH80" s="668"/>
      <c r="BI80" s="668"/>
      <c r="BJ80" s="668"/>
      <c r="BK80" s="668"/>
      <c r="BL80" s="668"/>
      <c r="BM80" s="668"/>
      <c r="BN80" s="668"/>
      <c r="BO80" s="668"/>
      <c r="BP80" s="668"/>
      <c r="BQ80" s="668"/>
      <c r="BR80" s="668"/>
      <c r="BS80" s="668"/>
      <c r="BT80" s="668"/>
      <c r="BU80" s="668"/>
      <c r="BV80" s="668"/>
      <c r="BW80" s="668"/>
      <c r="BX80" s="668"/>
      <c r="BY80" s="668"/>
      <c r="BZ80" s="668"/>
      <c r="CA80" s="668"/>
      <c r="CB80" s="668"/>
      <c r="CC80" s="668"/>
      <c r="CD80" s="668"/>
      <c r="CE80" s="668"/>
      <c r="CF80" s="668"/>
      <c r="CG80" s="668"/>
      <c r="CH80" s="668"/>
      <c r="CI80" s="668"/>
      <c r="CJ80" s="668"/>
      <c r="CK80" s="668"/>
      <c r="CL80" s="668"/>
      <c r="CM80" s="668"/>
      <c r="CN80" s="668"/>
      <c r="CO80" s="668"/>
      <c r="CP80" s="668"/>
      <c r="CQ80" s="668"/>
      <c r="CR80" s="668"/>
      <c r="CS80" s="668"/>
      <c r="CT80" s="668"/>
      <c r="CU80" s="668"/>
      <c r="CV80" s="668"/>
      <c r="CW80" s="668"/>
      <c r="CX80" s="668"/>
      <c r="CY80" s="668"/>
      <c r="CZ80" s="668"/>
      <c r="DA80" s="668"/>
      <c r="DB80" s="668"/>
      <c r="DC80" s="668"/>
      <c r="DD80" s="668"/>
      <c r="DE80" s="668"/>
      <c r="DF80" s="668"/>
      <c r="DG80" s="668"/>
      <c r="DH80" s="668"/>
      <c r="DI80" s="668"/>
      <c r="DJ80" s="668"/>
      <c r="DK80" s="668"/>
      <c r="DL80" s="668"/>
      <c r="DM80" s="668"/>
      <c r="DN80" s="668"/>
      <c r="DO80" s="668"/>
      <c r="DP80" s="668"/>
      <c r="DQ80" s="668"/>
      <c r="DR80" s="668"/>
      <c r="DS80" s="668"/>
      <c r="DT80" s="668"/>
      <c r="DU80" s="668"/>
      <c r="DV80" s="668"/>
      <c r="DW80" s="668"/>
      <c r="DX80" s="668"/>
      <c r="DY80" s="668"/>
      <c r="DZ80" s="668"/>
      <c r="EA80" s="668"/>
      <c r="EB80" s="668"/>
      <c r="EC80" s="668"/>
      <c r="ED80" s="668"/>
      <c r="EE80" s="668"/>
      <c r="EF80" s="668"/>
      <c r="EG80" s="668"/>
      <c r="EH80" s="668"/>
      <c r="EI80" s="668"/>
      <c r="EJ80" s="668"/>
      <c r="EK80" s="668"/>
    </row>
    <row r="81" spans="3:150">
      <c r="CP81" s="223"/>
      <c r="CX81" s="223"/>
      <c r="CY81" s="223"/>
      <c r="CZ81" s="223"/>
      <c r="DA81" s="223"/>
      <c r="DB81" s="223"/>
      <c r="DC81" s="223"/>
      <c r="DD81" s="223"/>
      <c r="DE81" s="223"/>
      <c r="DF81" s="223"/>
      <c r="EH81" s="223"/>
      <c r="EI81" s="224"/>
    </row>
    <row r="82" spans="3:150">
      <c r="D82" s="177"/>
      <c r="E82" s="177"/>
    </row>
    <row r="83" spans="3:150">
      <c r="D83" s="177"/>
      <c r="E83" s="177"/>
    </row>
    <row r="84" spans="3:150" ht="25.5">
      <c r="C84" s="73" t="s">
        <v>213</v>
      </c>
      <c r="D84" s="74" t="s">
        <v>239</v>
      </c>
      <c r="E84" s="75" t="s">
        <v>111</v>
      </c>
      <c r="F84" s="76" t="s">
        <v>231</v>
      </c>
      <c r="G84" s="74" t="s">
        <v>239</v>
      </c>
      <c r="H84" s="75" t="s">
        <v>111</v>
      </c>
      <c r="I84" s="76" t="s">
        <v>231</v>
      </c>
      <c r="J84" s="323" t="s">
        <v>443</v>
      </c>
      <c r="K84" s="233" t="s">
        <v>444</v>
      </c>
      <c r="L84" s="76" t="s">
        <v>231</v>
      </c>
      <c r="M84" s="76"/>
      <c r="N84" s="76"/>
      <c r="O84" s="76"/>
      <c r="P84" s="74" t="s">
        <v>239</v>
      </c>
      <c r="Q84" s="75" t="s">
        <v>111</v>
      </c>
      <c r="R84" s="76" t="s">
        <v>231</v>
      </c>
      <c r="S84" s="74" t="s">
        <v>239</v>
      </c>
      <c r="T84" s="75" t="s">
        <v>111</v>
      </c>
      <c r="U84" s="76" t="s">
        <v>231</v>
      </c>
      <c r="V84" s="74" t="s">
        <v>239</v>
      </c>
      <c r="W84" s="75" t="s">
        <v>111</v>
      </c>
      <c r="X84" s="76" t="s">
        <v>231</v>
      </c>
      <c r="Y84" s="76"/>
      <c r="Z84" s="76"/>
      <c r="AA84" s="76"/>
      <c r="AB84" s="77" t="s">
        <v>16</v>
      </c>
      <c r="AC84" s="78" t="s">
        <v>242</v>
      </c>
      <c r="AD84" s="76" t="s">
        <v>263</v>
      </c>
      <c r="AE84" s="77" t="s">
        <v>16</v>
      </c>
      <c r="AF84" s="78" t="s">
        <v>242</v>
      </c>
      <c r="AG84" s="76" t="s">
        <v>263</v>
      </c>
      <c r="AH84" s="74" t="s">
        <v>239</v>
      </c>
      <c r="AI84" s="79" t="s">
        <v>111</v>
      </c>
      <c r="AJ84" s="76" t="s">
        <v>219</v>
      </c>
      <c r="AK84" s="74" t="s">
        <v>239</v>
      </c>
      <c r="AL84" s="79" t="s">
        <v>111</v>
      </c>
      <c r="AM84" s="76" t="s">
        <v>219</v>
      </c>
      <c r="AN84" s="74" t="s">
        <v>239</v>
      </c>
      <c r="AO84" s="79" t="s">
        <v>111</v>
      </c>
      <c r="AP84" s="76" t="s">
        <v>219</v>
      </c>
      <c r="AQ84" s="74" t="s">
        <v>239</v>
      </c>
      <c r="AR84" s="79" t="s">
        <v>111</v>
      </c>
      <c r="AS84" s="76" t="s">
        <v>219</v>
      </c>
      <c r="AT84" s="76"/>
      <c r="AU84" s="80" t="s">
        <v>99</v>
      </c>
      <c r="AV84" s="77" t="s">
        <v>16</v>
      </c>
      <c r="AW84" s="78" t="s">
        <v>242</v>
      </c>
      <c r="AX84" s="76" t="s">
        <v>262</v>
      </c>
      <c r="AY84" s="77" t="s">
        <v>16</v>
      </c>
      <c r="AZ84" s="78" t="s">
        <v>242</v>
      </c>
      <c r="BA84" s="76" t="s">
        <v>262</v>
      </c>
      <c r="BB84" s="74" t="s">
        <v>239</v>
      </c>
      <c r="BC84" s="79" t="s">
        <v>111</v>
      </c>
      <c r="BD84" s="76" t="s">
        <v>219</v>
      </c>
      <c r="BE84" s="74" t="s">
        <v>239</v>
      </c>
      <c r="BF84" s="79" t="s">
        <v>111</v>
      </c>
      <c r="BG84" s="76" t="s">
        <v>219</v>
      </c>
      <c r="BH84" s="74" t="s">
        <v>239</v>
      </c>
      <c r="BI84" s="79" t="s">
        <v>111</v>
      </c>
      <c r="BJ84" s="76" t="s">
        <v>219</v>
      </c>
      <c r="BK84" s="76"/>
      <c r="BL84" s="80" t="s">
        <v>99</v>
      </c>
      <c r="BM84" s="74" t="s">
        <v>239</v>
      </c>
      <c r="BN84" s="79" t="s">
        <v>111</v>
      </c>
      <c r="BO84" s="76" t="s">
        <v>219</v>
      </c>
      <c r="BP84" s="81" t="s">
        <v>239</v>
      </c>
      <c r="BQ84" s="79" t="s">
        <v>111</v>
      </c>
      <c r="BR84" s="76" t="s">
        <v>219</v>
      </c>
      <c r="BS84" s="82" t="s">
        <v>16</v>
      </c>
      <c r="BT84" s="83" t="s">
        <v>234</v>
      </c>
      <c r="BU84" s="76" t="s">
        <v>262</v>
      </c>
      <c r="BV84" s="77" t="s">
        <v>16</v>
      </c>
      <c r="BW84" s="83" t="s">
        <v>234</v>
      </c>
      <c r="BX84" s="76" t="s">
        <v>262</v>
      </c>
      <c r="BY84" s="77" t="s">
        <v>16</v>
      </c>
      <c r="BZ84" s="83" t="s">
        <v>234</v>
      </c>
      <c r="CA84" s="76" t="s">
        <v>262</v>
      </c>
      <c r="CB84" s="77" t="s">
        <v>16</v>
      </c>
      <c r="CC84" s="83" t="s">
        <v>234</v>
      </c>
      <c r="CD84" s="76" t="s">
        <v>262</v>
      </c>
      <c r="CE84" s="77" t="s">
        <v>16</v>
      </c>
      <c r="CF84" s="79" t="s">
        <v>111</v>
      </c>
      <c r="CG84" s="76" t="s">
        <v>219</v>
      </c>
      <c r="CH84" s="76" t="s">
        <v>219</v>
      </c>
      <c r="CI84" s="83" t="s">
        <v>238</v>
      </c>
      <c r="CJ84" s="76" t="s">
        <v>219</v>
      </c>
      <c r="CK84" s="84" t="s">
        <v>238</v>
      </c>
      <c r="CL84" s="76" t="s">
        <v>219</v>
      </c>
      <c r="CM84" s="76"/>
      <c r="CN84" s="85" t="s">
        <v>235</v>
      </c>
      <c r="CO84" s="85" t="s">
        <v>235</v>
      </c>
      <c r="CP84" s="86" t="s">
        <v>17</v>
      </c>
      <c r="CQ84" s="77" t="s">
        <v>16</v>
      </c>
      <c r="CR84" s="87" t="s">
        <v>18</v>
      </c>
      <c r="CS84" s="77" t="s">
        <v>16</v>
      </c>
      <c r="CT84" s="87" t="s">
        <v>18</v>
      </c>
      <c r="CU84" s="77" t="s">
        <v>16</v>
      </c>
      <c r="CV84" s="87" t="s">
        <v>18</v>
      </c>
      <c r="CW84" s="77" t="s">
        <v>16</v>
      </c>
      <c r="CX84" s="87" t="s">
        <v>18</v>
      </c>
      <c r="CY84" s="77" t="s">
        <v>16</v>
      </c>
      <c r="CZ84" s="87" t="s">
        <v>18</v>
      </c>
      <c r="DA84" s="77" t="s">
        <v>16</v>
      </c>
      <c r="DB84" s="87" t="s">
        <v>18</v>
      </c>
      <c r="DC84" s="87"/>
      <c r="DD84" s="87"/>
      <c r="DE84" s="87"/>
      <c r="DF84" s="87"/>
      <c r="DG84" s="77" t="s">
        <v>16</v>
      </c>
      <c r="DH84" s="87" t="s">
        <v>18</v>
      </c>
      <c r="DI84" s="77" t="s">
        <v>16</v>
      </c>
      <c r="DJ84" s="87" t="s">
        <v>18</v>
      </c>
      <c r="DK84" s="77" t="s">
        <v>16</v>
      </c>
      <c r="DL84" s="87" t="s">
        <v>18</v>
      </c>
      <c r="DM84" s="77" t="s">
        <v>16</v>
      </c>
      <c r="DN84" s="87" t="s">
        <v>18</v>
      </c>
      <c r="DO84" s="87"/>
      <c r="DP84" s="87"/>
      <c r="DQ84" s="87"/>
      <c r="DR84" s="290" t="s">
        <v>19</v>
      </c>
      <c r="DS84" s="290"/>
      <c r="DT84" s="290"/>
      <c r="DU84" s="290"/>
      <c r="DV84" s="290"/>
      <c r="DW84" s="290"/>
      <c r="DX84" s="88" t="s">
        <v>159</v>
      </c>
      <c r="DY84" s="76" t="s">
        <v>264</v>
      </c>
      <c r="DZ84" s="76"/>
      <c r="EA84" s="76"/>
      <c r="EB84" s="76"/>
      <c r="EC84" s="76"/>
      <c r="ED84" s="89" t="s">
        <v>16</v>
      </c>
      <c r="EE84" s="76" t="s">
        <v>264</v>
      </c>
      <c r="EF84" s="76"/>
      <c r="EG84" s="76"/>
      <c r="EH84" s="185" t="s">
        <v>20</v>
      </c>
      <c r="ER84" s="190" t="s">
        <v>14</v>
      </c>
      <c r="ES84" s="191" t="s">
        <v>15</v>
      </c>
      <c r="ET84" s="192" t="s">
        <v>109</v>
      </c>
    </row>
    <row r="85" spans="3:150">
      <c r="C85" s="31" t="s">
        <v>87</v>
      </c>
      <c r="D85" s="226">
        <f>'Production Summary'!N4</f>
        <v>666</v>
      </c>
      <c r="E85" s="226">
        <f>'Production Summary'!M4</f>
        <v>27.75</v>
      </c>
      <c r="F85" s="226">
        <v>0</v>
      </c>
      <c r="G85" s="226">
        <f>'Production Summary'!N5</f>
        <v>666</v>
      </c>
      <c r="H85" s="324">
        <f>'Production Summary'!M5</f>
        <v>27.75</v>
      </c>
      <c r="I85" s="226">
        <v>0</v>
      </c>
      <c r="J85" s="226">
        <f>'Production Summary'!$N$6</f>
        <v>200</v>
      </c>
      <c r="K85" s="324">
        <f>'Production Summary'!$M$6</f>
        <v>7.5</v>
      </c>
      <c r="L85" s="324">
        <v>0</v>
      </c>
      <c r="M85" s="324"/>
      <c r="N85" s="324"/>
      <c r="O85" s="324"/>
      <c r="P85" s="226">
        <f>'Production Summary'!N8</f>
        <v>780</v>
      </c>
      <c r="Q85" s="226">
        <f>'Production Summary'!M8</f>
        <v>65</v>
      </c>
      <c r="R85" s="226">
        <v>0</v>
      </c>
      <c r="S85" s="226">
        <f>'Production Summary'!N9</f>
        <v>720</v>
      </c>
      <c r="T85" s="226">
        <f>'Production Summary'!M9</f>
        <v>60</v>
      </c>
      <c r="U85" s="226">
        <v>0</v>
      </c>
      <c r="V85" s="226">
        <f>'Production Summary'!N10</f>
        <v>876</v>
      </c>
      <c r="W85" s="226">
        <f>'Production Summary'!M10</f>
        <v>73</v>
      </c>
      <c r="X85" s="226">
        <v>0</v>
      </c>
      <c r="Y85" s="226"/>
      <c r="Z85" s="226"/>
      <c r="AA85" s="226"/>
      <c r="AB85" s="226">
        <f>'Production Summary'!N15</f>
        <v>126</v>
      </c>
      <c r="AC85" s="226">
        <f>'Production Summary'!M15</f>
        <v>21</v>
      </c>
      <c r="AD85" s="226">
        <v>0</v>
      </c>
      <c r="AE85" s="226">
        <f>'Production Summary'!N16</f>
        <v>252</v>
      </c>
      <c r="AF85" s="226">
        <f>'Production Summary'!M16</f>
        <v>21</v>
      </c>
      <c r="AG85" s="226">
        <v>0</v>
      </c>
      <c r="AH85" s="226">
        <f>'Production Summary'!N18</f>
        <v>1035</v>
      </c>
      <c r="AI85" s="226">
        <f>'Production Summary'!M18</f>
        <v>17.25</v>
      </c>
      <c r="AJ85" s="226">
        <v>0</v>
      </c>
      <c r="AK85" s="226">
        <f>'Production Summary'!N19</f>
        <v>870</v>
      </c>
      <c r="AL85" s="226">
        <f>'Production Summary'!M19</f>
        <v>29</v>
      </c>
      <c r="AM85" s="226">
        <v>0</v>
      </c>
      <c r="AN85" s="226">
        <f>'Production Summary'!N20</f>
        <v>864</v>
      </c>
      <c r="AO85" s="226">
        <f>'Production Summary'!M20</f>
        <v>72</v>
      </c>
      <c r="AP85" s="226">
        <v>0</v>
      </c>
      <c r="AQ85" s="226">
        <f>'Production Summary'!N21</f>
        <v>670</v>
      </c>
      <c r="AR85" s="226">
        <f>'Production Summary'!M21</f>
        <v>335</v>
      </c>
      <c r="AS85" s="226">
        <v>0</v>
      </c>
      <c r="AT85" s="226"/>
      <c r="AU85" s="226">
        <f>'Production Summary'!N23</f>
        <v>1050</v>
      </c>
      <c r="AV85" s="226">
        <f>'Production Summary'!N25</f>
        <v>300</v>
      </c>
      <c r="AW85" s="226">
        <f>'Production Summary'!M25</f>
        <v>25</v>
      </c>
      <c r="AX85" s="226">
        <v>0</v>
      </c>
      <c r="AY85" s="226">
        <f>'Production Summary'!N26</f>
        <v>300</v>
      </c>
      <c r="AZ85" s="226">
        <f>'Production Summary'!M26</f>
        <v>25</v>
      </c>
      <c r="BA85" s="226">
        <v>0</v>
      </c>
      <c r="BB85" s="226">
        <f>'Production Summary'!N28</f>
        <v>777</v>
      </c>
      <c r="BC85" s="226">
        <f>'Production Summary'!M28</f>
        <v>12.95</v>
      </c>
      <c r="BD85" s="226">
        <v>0</v>
      </c>
      <c r="BE85" s="226">
        <f>'Production Summary'!N29</f>
        <v>612</v>
      </c>
      <c r="BF85" s="226">
        <f>'Production Summary'!M29</f>
        <v>51</v>
      </c>
      <c r="BG85" s="226">
        <v>0</v>
      </c>
      <c r="BH85" s="226">
        <f>'Production Summary'!N30</f>
        <v>500</v>
      </c>
      <c r="BI85" s="226">
        <f>'Production Summary'!M30</f>
        <v>250</v>
      </c>
      <c r="BJ85" s="226">
        <v>0</v>
      </c>
      <c r="BK85" s="226"/>
      <c r="BL85" s="226">
        <f>'Production Summary'!N32</f>
        <v>875</v>
      </c>
      <c r="BM85" s="226">
        <f>'Production Summary'!N34</f>
        <v>360.59999999999997</v>
      </c>
      <c r="BN85" s="226">
        <f>'Production Summary'!M34</f>
        <v>6.01</v>
      </c>
      <c r="BO85" s="226">
        <v>0</v>
      </c>
      <c r="BP85" s="226">
        <f>'Production Summary'!N36</f>
        <v>717</v>
      </c>
      <c r="BQ85" s="226">
        <f>'Production Summary'!M36</f>
        <v>11.95</v>
      </c>
      <c r="BR85" s="226">
        <v>0</v>
      </c>
      <c r="BS85" s="226">
        <f>'Production Summary'!N37</f>
        <v>210</v>
      </c>
      <c r="BT85" s="226">
        <f>'Production Summary'!M37</f>
        <v>21</v>
      </c>
      <c r="BU85" s="226">
        <v>0</v>
      </c>
      <c r="BV85" s="226">
        <f>'Production Summary'!N38</f>
        <v>280</v>
      </c>
      <c r="BW85" s="226">
        <f>'Production Summary'!M38</f>
        <v>28</v>
      </c>
      <c r="BX85" s="226">
        <v>0</v>
      </c>
      <c r="BY85" s="226">
        <f>'Production Summary'!N39</f>
        <v>300.38406247988502</v>
      </c>
      <c r="BZ85" s="226">
        <f>'Production Summary'!M39</f>
        <v>30.038406247988501</v>
      </c>
      <c r="CA85" s="226">
        <v>0</v>
      </c>
      <c r="CB85" s="226">
        <f>'Production Summary'!N40</f>
        <v>131.30000000000001</v>
      </c>
      <c r="CC85" s="226">
        <f>'Production Summary'!M40</f>
        <v>13.13</v>
      </c>
      <c r="CD85" s="226">
        <v>0</v>
      </c>
      <c r="CE85" s="226">
        <f>'Production Summary'!N42</f>
        <v>1136.3519999999996</v>
      </c>
      <c r="CF85" s="226">
        <f>'Production Summary'!M42</f>
        <v>81.167999999999978</v>
      </c>
      <c r="CG85" s="226">
        <v>0</v>
      </c>
      <c r="CH85" s="226">
        <v>0</v>
      </c>
      <c r="CI85" s="226">
        <f>'Production Summary'!N43</f>
        <v>184</v>
      </c>
      <c r="CJ85" s="226">
        <v>0</v>
      </c>
      <c r="CK85" s="226">
        <f>'Production Summary'!N44</f>
        <v>355</v>
      </c>
      <c r="CL85" s="226">
        <v>0</v>
      </c>
      <c r="CM85" s="226"/>
      <c r="CN85" s="226">
        <f>'Production Summary'!N46</f>
        <v>270</v>
      </c>
      <c r="CO85" s="226">
        <f>'Production Summary'!N47</f>
        <v>1350</v>
      </c>
      <c r="CP85" s="226"/>
      <c r="CQ85" s="226">
        <f>'Production Summary'!N49</f>
        <v>8004.1580041580037</v>
      </c>
      <c r="CR85" s="226">
        <f>'Production Summary'!M49</f>
        <v>66.701316701316699</v>
      </c>
      <c r="CS85" s="226">
        <f>'Production Summary'!N50</f>
        <v>13331.600831600828</v>
      </c>
      <c r="CT85" s="226">
        <f>'Production Summary'!M50</f>
        <v>148.1288981288981</v>
      </c>
      <c r="CU85" s="226">
        <f>'Production Summary'!N51</f>
        <v>12785.862785862784</v>
      </c>
      <c r="CV85" s="226">
        <f>'Production Summary'!M51</f>
        <v>355.16285516285512</v>
      </c>
      <c r="CW85" s="226">
        <f>'Production Summary'!N52</f>
        <v>12629.937629937627</v>
      </c>
      <c r="CX85" s="226">
        <f>'Production Summary'!M52</f>
        <v>701.66320166320156</v>
      </c>
      <c r="CY85" s="226">
        <f>'Production Summary'!N53</f>
        <v>12396.049896049895</v>
      </c>
      <c r="CZ85" s="226">
        <f>'Production Summary'!M53</f>
        <v>688.66943866943859</v>
      </c>
      <c r="DA85" s="226">
        <f>'Production Summary'!N54</f>
        <v>13799.376299376298</v>
      </c>
      <c r="DB85" s="226">
        <f>'Production Summary'!M54</f>
        <v>766.63201663201653</v>
      </c>
      <c r="DC85" s="226"/>
      <c r="DD85" s="226"/>
      <c r="DE85" s="226"/>
      <c r="DF85" s="226"/>
      <c r="DG85" s="226">
        <f>'Production Summary'!N55</f>
        <v>13842.68884268884</v>
      </c>
      <c r="DH85" s="226">
        <f>'Production Summary'!M55</f>
        <v>3460.67221067221</v>
      </c>
      <c r="DI85" s="226">
        <f>'Production Summary'!$N$56</f>
        <v>13097.713097713096</v>
      </c>
      <c r="DJ85" s="226">
        <f>'Production Summary'!$M$56</f>
        <v>163.72141372141371</v>
      </c>
      <c r="DK85" s="226">
        <f>'Production Summary'!$N$57</f>
        <v>14189.189189189186</v>
      </c>
      <c r="DL85" s="226">
        <f>'Production Summary'!$M$57</f>
        <v>394.14414414414409</v>
      </c>
      <c r="DM85" s="226">
        <f>'Production Summary'!$N$58</f>
        <v>14017.671517671517</v>
      </c>
      <c r="DN85" s="226">
        <f>'Production Summary'!$M$58</f>
        <v>778.75952875952873</v>
      </c>
      <c r="DO85" s="226"/>
      <c r="DP85" s="226"/>
      <c r="DQ85" s="226"/>
      <c r="DR85" s="294">
        <f>'Production Summary'!N62</f>
        <v>8900</v>
      </c>
      <c r="DS85" s="294"/>
      <c r="DT85" s="294"/>
      <c r="DU85" s="294"/>
      <c r="DV85" s="294"/>
      <c r="DW85" s="294"/>
      <c r="DX85" s="226">
        <f>'Production Summary'!N65</f>
        <v>384</v>
      </c>
      <c r="DY85" s="226">
        <v>0</v>
      </c>
      <c r="DZ85" s="226"/>
      <c r="EA85" s="226"/>
      <c r="EB85" s="226"/>
      <c r="EC85" s="226"/>
      <c r="ED85" s="226">
        <f>'Production Summary'!N67</f>
        <v>96</v>
      </c>
      <c r="EE85" s="226">
        <v>0</v>
      </c>
      <c r="EF85" s="226"/>
      <c r="EG85" s="226"/>
      <c r="EH85" s="226">
        <f>'Production Summary'!N69</f>
        <v>340</v>
      </c>
    </row>
    <row r="86" spans="3:150">
      <c r="C86" s="227" t="s">
        <v>88</v>
      </c>
      <c r="D86" s="228"/>
      <c r="E86" s="228"/>
      <c r="F86" s="228"/>
      <c r="G86" s="228"/>
      <c r="H86" s="228"/>
      <c r="I86" s="228"/>
      <c r="J86" s="228"/>
      <c r="K86" s="228"/>
      <c r="L86" s="228"/>
      <c r="M86" s="228"/>
      <c r="N86" s="228"/>
      <c r="O86" s="228"/>
      <c r="P86" s="228"/>
      <c r="Q86" s="228"/>
      <c r="R86" s="228"/>
      <c r="S86" s="228"/>
      <c r="T86" s="228"/>
      <c r="U86" s="228"/>
      <c r="V86" s="228"/>
      <c r="W86" s="228"/>
      <c r="X86" s="228"/>
      <c r="Y86" s="228"/>
      <c r="Z86" s="228"/>
      <c r="AA86" s="228"/>
      <c r="AB86" s="228"/>
      <c r="AC86" s="228"/>
      <c r="AD86" s="228"/>
      <c r="AE86" s="228"/>
      <c r="AF86" s="228"/>
      <c r="AG86" s="228"/>
      <c r="AH86" s="228"/>
      <c r="AI86" s="228"/>
      <c r="AJ86" s="228"/>
      <c r="AK86" s="228"/>
      <c r="AL86" s="228"/>
      <c r="AM86" s="228"/>
      <c r="AN86" s="228"/>
      <c r="AO86" s="228"/>
      <c r="AP86" s="228"/>
      <c r="AQ86" s="228"/>
      <c r="AR86" s="228"/>
      <c r="AS86" s="228"/>
      <c r="AT86" s="228"/>
      <c r="AU86" s="228"/>
      <c r="AV86" s="228"/>
      <c r="AW86" s="228"/>
      <c r="AX86" s="228"/>
      <c r="AY86" s="228"/>
      <c r="AZ86" s="228"/>
      <c r="BA86" s="228"/>
      <c r="BB86" s="228"/>
      <c r="BC86" s="228"/>
      <c r="BD86" s="228"/>
      <c r="BE86" s="228"/>
      <c r="BF86" s="228"/>
      <c r="BG86" s="228"/>
      <c r="BH86" s="228"/>
      <c r="BI86" s="228"/>
      <c r="BJ86" s="228"/>
      <c r="BK86" s="228"/>
      <c r="BL86" s="228"/>
      <c r="BM86" s="228"/>
      <c r="BN86" s="228"/>
      <c r="BO86" s="228"/>
      <c r="BP86" s="228"/>
      <c r="BQ86" s="228"/>
      <c r="BR86" s="228"/>
      <c r="BS86" s="228"/>
      <c r="BT86" s="228"/>
      <c r="BU86" s="228"/>
      <c r="BV86" s="228"/>
      <c r="BW86" s="228"/>
      <c r="BX86" s="228"/>
      <c r="BY86" s="228"/>
      <c r="BZ86" s="228"/>
      <c r="CA86" s="228"/>
      <c r="CB86" s="228"/>
      <c r="CC86" s="228"/>
      <c r="CD86" s="228"/>
      <c r="CE86" s="228"/>
      <c r="CF86" s="228"/>
      <c r="CG86" s="228"/>
      <c r="CH86" s="228"/>
      <c r="CI86" s="228"/>
      <c r="CJ86" s="228"/>
      <c r="CK86" s="228"/>
      <c r="CL86" s="228"/>
      <c r="CM86" s="228"/>
      <c r="CN86" s="228"/>
      <c r="CO86" s="228"/>
      <c r="CP86" s="228"/>
      <c r="CQ86" s="228"/>
      <c r="CR86" s="228"/>
      <c r="CS86" s="228"/>
      <c r="CT86" s="228"/>
      <c r="CU86" s="228"/>
      <c r="CV86" s="228"/>
      <c r="CW86" s="228"/>
      <c r="CX86" s="228"/>
      <c r="CY86" s="228"/>
      <c r="CZ86" s="228"/>
      <c r="DA86" s="228"/>
      <c r="DB86" s="228"/>
      <c r="DC86" s="228"/>
      <c r="DD86" s="228"/>
      <c r="DE86" s="228"/>
      <c r="DF86" s="228"/>
      <c r="DG86" s="228"/>
      <c r="DH86" s="228"/>
      <c r="DI86" s="228"/>
      <c r="DJ86" s="228"/>
      <c r="DK86" s="228"/>
      <c r="DL86" s="228"/>
      <c r="DM86" s="228"/>
      <c r="DN86" s="228"/>
      <c r="DO86" s="228"/>
      <c r="DP86" s="228"/>
      <c r="DQ86" s="228"/>
      <c r="DR86" s="295"/>
      <c r="DS86" s="295"/>
      <c r="DT86" s="295"/>
      <c r="DU86" s="295"/>
      <c r="DV86" s="295"/>
      <c r="DW86" s="295"/>
      <c r="DX86" s="228"/>
      <c r="DY86" s="228"/>
      <c r="DZ86" s="228"/>
      <c r="EA86" s="228"/>
      <c r="EB86" s="228"/>
      <c r="EC86" s="228"/>
      <c r="ED86" s="228"/>
      <c r="EE86" s="228"/>
      <c r="EF86" s="228"/>
      <c r="EG86" s="228"/>
      <c r="EH86" s="228"/>
    </row>
    <row r="87" spans="3:150">
      <c r="C87" s="229" t="s">
        <v>89</v>
      </c>
      <c r="D87" s="230"/>
      <c r="E87" s="230"/>
      <c r="F87" s="230"/>
      <c r="G87" s="230"/>
      <c r="H87" s="230"/>
      <c r="I87" s="230"/>
      <c r="J87" s="230"/>
      <c r="K87" s="230"/>
      <c r="L87" s="230"/>
      <c r="M87" s="230"/>
      <c r="N87" s="230"/>
      <c r="O87" s="230"/>
      <c r="P87" s="230"/>
      <c r="Q87" s="230"/>
      <c r="R87" s="230"/>
      <c r="S87" s="230"/>
      <c r="T87" s="230"/>
      <c r="U87" s="230"/>
      <c r="V87" s="230"/>
      <c r="W87" s="230"/>
      <c r="X87" s="230"/>
      <c r="Y87" s="230"/>
      <c r="Z87" s="230"/>
      <c r="AA87" s="230"/>
      <c r="AB87" s="230"/>
      <c r="AC87" s="230"/>
      <c r="AD87" s="230"/>
      <c r="AE87" s="230"/>
      <c r="AF87" s="230"/>
      <c r="AG87" s="230"/>
      <c r="AH87" s="230"/>
      <c r="AI87" s="230"/>
      <c r="AJ87" s="230"/>
      <c r="AK87" s="230"/>
      <c r="AL87" s="230"/>
      <c r="AM87" s="230"/>
      <c r="AN87" s="230"/>
      <c r="AO87" s="230"/>
      <c r="AP87" s="230"/>
      <c r="AQ87" s="230"/>
      <c r="AR87" s="230"/>
      <c r="AS87" s="230"/>
      <c r="AT87" s="230"/>
      <c r="AU87" s="230"/>
      <c r="AV87" s="230"/>
      <c r="AW87" s="230"/>
      <c r="AX87" s="230"/>
      <c r="AY87" s="230"/>
      <c r="AZ87" s="230"/>
      <c r="BA87" s="230"/>
      <c r="BB87" s="230"/>
      <c r="BC87" s="230"/>
      <c r="BD87" s="230"/>
      <c r="BE87" s="230"/>
      <c r="BF87" s="230"/>
      <c r="BG87" s="230"/>
      <c r="BH87" s="230"/>
      <c r="BI87" s="230"/>
      <c r="BJ87" s="230"/>
      <c r="BK87" s="230"/>
      <c r="BL87" s="230"/>
      <c r="BM87" s="230"/>
      <c r="BN87" s="230"/>
      <c r="BO87" s="230"/>
      <c r="BP87" s="230"/>
      <c r="BQ87" s="230"/>
      <c r="BR87" s="230"/>
      <c r="BS87" s="230"/>
      <c r="BT87" s="230"/>
      <c r="BU87" s="230"/>
      <c r="BV87" s="230"/>
      <c r="BW87" s="230"/>
      <c r="BX87" s="230"/>
      <c r="BY87" s="230"/>
      <c r="BZ87" s="230"/>
      <c r="CA87" s="230"/>
      <c r="CB87" s="230"/>
      <c r="CC87" s="230"/>
      <c r="CD87" s="230"/>
      <c r="CE87" s="230"/>
      <c r="CF87" s="230"/>
      <c r="CG87" s="230"/>
      <c r="CH87" s="230"/>
      <c r="CI87" s="230"/>
      <c r="CJ87" s="230"/>
      <c r="CK87" s="230"/>
      <c r="CL87" s="230"/>
      <c r="CM87" s="230"/>
      <c r="CN87" s="230"/>
      <c r="CO87" s="230"/>
      <c r="CP87" s="230"/>
      <c r="CQ87" s="230"/>
      <c r="CR87" s="230"/>
      <c r="CS87" s="230"/>
      <c r="CT87" s="230"/>
      <c r="CU87" s="230"/>
      <c r="CV87" s="230"/>
      <c r="CW87" s="230"/>
      <c r="CX87" s="230"/>
      <c r="CY87" s="230"/>
      <c r="CZ87" s="230"/>
      <c r="DA87" s="230"/>
      <c r="DB87" s="230"/>
      <c r="DC87" s="230"/>
      <c r="DD87" s="230"/>
      <c r="DE87" s="230"/>
      <c r="DF87" s="230"/>
      <c r="DG87" s="230"/>
      <c r="DH87" s="230"/>
      <c r="DI87" s="230"/>
      <c r="DJ87" s="230"/>
      <c r="DK87" s="230"/>
      <c r="DL87" s="230"/>
      <c r="DM87" s="230"/>
      <c r="DN87" s="230"/>
      <c r="DO87" s="230"/>
      <c r="DP87" s="230"/>
      <c r="DQ87" s="230"/>
      <c r="DR87" s="295"/>
      <c r="DS87" s="295"/>
      <c r="DT87" s="295"/>
      <c r="DU87" s="295"/>
      <c r="DV87" s="295"/>
      <c r="DW87" s="295"/>
      <c r="DX87" s="230"/>
      <c r="DY87" s="230"/>
      <c r="DZ87" s="230"/>
      <c r="EA87" s="230"/>
      <c r="EB87" s="230"/>
      <c r="EC87" s="230"/>
      <c r="ED87" s="230"/>
      <c r="EE87" s="230"/>
      <c r="EF87" s="230"/>
      <c r="EG87" s="230"/>
      <c r="EH87" s="230"/>
    </row>
    <row r="89" spans="3:150">
      <c r="D89" s="231"/>
      <c r="BV89" s="231"/>
    </row>
    <row r="98" spans="93:93">
      <c r="CO98" s="178">
        <f>50000*15/100</f>
        <v>7500</v>
      </c>
    </row>
  </sheetData>
  <sheetProtection formatCells="0" formatColumns="0" formatRows="0" autoFilter="0" pivotTables="0"/>
  <mergeCells count="74">
    <mergeCell ref="CE2:CM2"/>
    <mergeCell ref="BP2:CA2"/>
    <mergeCell ref="EJ2:EK2"/>
    <mergeCell ref="DI3:DJ3"/>
    <mergeCell ref="DK3:DL3"/>
    <mergeCell ref="DM3:DN3"/>
    <mergeCell ref="DS2:EH2"/>
    <mergeCell ref="EF3:EG3"/>
    <mergeCell ref="DC3:DD3"/>
    <mergeCell ref="DE3:DF3"/>
    <mergeCell ref="DO3:DQ3"/>
    <mergeCell ref="EB3:EC3"/>
    <mergeCell ref="DV3:DW3"/>
    <mergeCell ref="B71:C71"/>
    <mergeCell ref="B72:C72"/>
    <mergeCell ref="B73:C73"/>
    <mergeCell ref="B75:C75"/>
    <mergeCell ref="B76:C76"/>
    <mergeCell ref="D78:AU80"/>
    <mergeCell ref="DG3:DH3"/>
    <mergeCell ref="DX3:DY3"/>
    <mergeCell ref="ED3:EE3"/>
    <mergeCell ref="EJ3:EK3"/>
    <mergeCell ref="BY3:CA3"/>
    <mergeCell ref="J3:L3"/>
    <mergeCell ref="Y3:AA3"/>
    <mergeCell ref="DS3:DU3"/>
    <mergeCell ref="M3:O3"/>
    <mergeCell ref="CB2:CD3"/>
    <mergeCell ref="CN2:CO2"/>
    <mergeCell ref="CY3:CZ3"/>
    <mergeCell ref="DA3:DB3"/>
    <mergeCell ref="AV78:CD80"/>
    <mergeCell ref="CE78:EK80"/>
    <mergeCell ref="B70:C70"/>
    <mergeCell ref="ER70:ES70"/>
    <mergeCell ref="CI3:CJ3"/>
    <mergeCell ref="CK3:CL3"/>
    <mergeCell ref="CQ3:CR3"/>
    <mergeCell ref="CS3:CT3"/>
    <mergeCell ref="CU3:CV3"/>
    <mergeCell ref="CW3:CX3"/>
    <mergeCell ref="AY3:BA3"/>
    <mergeCell ref="BB3:BD3"/>
    <mergeCell ref="BE3:BG3"/>
    <mergeCell ref="BH3:BJ3"/>
    <mergeCell ref="BP3:BR3"/>
    <mergeCell ref="BS3:BU3"/>
    <mergeCell ref="BV3:BX3"/>
    <mergeCell ref="DZ3:EA3"/>
    <mergeCell ref="Y2:AG2"/>
    <mergeCell ref="ES2:ET2"/>
    <mergeCell ref="D3:F3"/>
    <mergeCell ref="G3:I3"/>
    <mergeCell ref="P3:R3"/>
    <mergeCell ref="S3:U3"/>
    <mergeCell ref="V3:X3"/>
    <mergeCell ref="AB3:AD3"/>
    <mergeCell ref="AE3:AG3"/>
    <mergeCell ref="AH3:AJ3"/>
    <mergeCell ref="CP2:CP3"/>
    <mergeCell ref="CQ2:DR2"/>
    <mergeCell ref="EI2:EI3"/>
    <mergeCell ref="CE3:CG3"/>
    <mergeCell ref="D2:X2"/>
    <mergeCell ref="ES3:ET3"/>
    <mergeCell ref="AH2:AU2"/>
    <mergeCell ref="AV2:BA2"/>
    <mergeCell ref="BB2:BL2"/>
    <mergeCell ref="BM2:BO3"/>
    <mergeCell ref="AK3:AM3"/>
    <mergeCell ref="AN3:AP3"/>
    <mergeCell ref="AQ3:AS3"/>
    <mergeCell ref="AV3:AX3"/>
  </mergeCells>
  <conditionalFormatting sqref="C13:C17">
    <cfRule type="duplicateValues" dxfId="283" priority="25"/>
  </conditionalFormatting>
  <conditionalFormatting sqref="C22">
    <cfRule type="duplicateValues" dxfId="282" priority="9"/>
  </conditionalFormatting>
  <conditionalFormatting sqref="C24">
    <cfRule type="duplicateValues" dxfId="281" priority="16"/>
  </conditionalFormatting>
  <conditionalFormatting sqref="C25">
    <cfRule type="duplicateValues" dxfId="280" priority="17"/>
  </conditionalFormatting>
  <conditionalFormatting sqref="C26">
    <cfRule type="duplicateValues" dxfId="279" priority="20"/>
  </conditionalFormatting>
  <conditionalFormatting sqref="C27">
    <cfRule type="duplicateValues" dxfId="278" priority="22"/>
  </conditionalFormatting>
  <conditionalFormatting sqref="C29 C22 C60:C61 C57 C42:C43 C24:C27 C45:C54 C13:C17">
    <cfRule type="duplicateValues" dxfId="277" priority="27"/>
  </conditionalFormatting>
  <conditionalFormatting sqref="C29">
    <cfRule type="duplicateValues" dxfId="276" priority="15"/>
  </conditionalFormatting>
  <conditionalFormatting sqref="C30">
    <cfRule type="duplicateValues" dxfId="275" priority="8"/>
  </conditionalFormatting>
  <conditionalFormatting sqref="C31">
    <cfRule type="duplicateValues" dxfId="274" priority="5"/>
  </conditionalFormatting>
  <conditionalFormatting sqref="C38">
    <cfRule type="duplicateValues" dxfId="273" priority="11"/>
  </conditionalFormatting>
  <conditionalFormatting sqref="C42">
    <cfRule type="duplicateValues" dxfId="272" priority="21"/>
  </conditionalFormatting>
  <conditionalFormatting sqref="C43">
    <cfRule type="duplicateValues" dxfId="271" priority="12"/>
  </conditionalFormatting>
  <conditionalFormatting sqref="C45">
    <cfRule type="duplicateValues" dxfId="270" priority="13"/>
  </conditionalFormatting>
  <conditionalFormatting sqref="C46">
    <cfRule type="duplicateValues" dxfId="269" priority="23"/>
  </conditionalFormatting>
  <conditionalFormatting sqref="C47">
    <cfRule type="duplicateValues" dxfId="268" priority="4"/>
  </conditionalFormatting>
  <conditionalFormatting sqref="C48">
    <cfRule type="duplicateValues" dxfId="267" priority="14"/>
  </conditionalFormatting>
  <conditionalFormatting sqref="C49">
    <cfRule type="duplicateValues" dxfId="266" priority="3"/>
  </conditionalFormatting>
  <conditionalFormatting sqref="C50">
    <cfRule type="duplicateValues" dxfId="265" priority="24"/>
  </conditionalFormatting>
  <conditionalFormatting sqref="C51">
    <cfRule type="duplicateValues" dxfId="264" priority="6"/>
  </conditionalFormatting>
  <conditionalFormatting sqref="C52">
    <cfRule type="duplicateValues" dxfId="263" priority="7"/>
  </conditionalFormatting>
  <conditionalFormatting sqref="C53">
    <cfRule type="duplicateValues" dxfId="262" priority="1"/>
  </conditionalFormatting>
  <conditionalFormatting sqref="C54">
    <cfRule type="duplicateValues" dxfId="261" priority="19"/>
  </conditionalFormatting>
  <conditionalFormatting sqref="C57">
    <cfRule type="duplicateValues" dxfId="260" priority="18"/>
  </conditionalFormatting>
  <conditionalFormatting sqref="C60">
    <cfRule type="duplicateValues" dxfId="259" priority="10"/>
  </conditionalFormatting>
  <conditionalFormatting sqref="C61">
    <cfRule type="duplicateValues" dxfId="258" priority="2"/>
  </conditionalFormatting>
  <conditionalFormatting sqref="ES60:ES68">
    <cfRule type="duplicateValues" dxfId="257" priority="26"/>
  </conditionalFormatting>
  <pageMargins left="0.7" right="0.7" top="0.75" bottom="0.75" header="0.3" footer="0.3"/>
  <pageSetup paperSize="9" scale="59" orientation="landscape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900-000000000000}">
          <x14:formula1>
            <xm:f>'Distributor Master'!$B:$B</xm:f>
          </x14:formula1>
          <xm:sqref>C6:C68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8">
    <pageSetUpPr fitToPage="1"/>
  </sheetPr>
  <dimension ref="B1:ET89"/>
  <sheetViews>
    <sheetView zoomScale="85" zoomScaleNormal="85" workbookViewId="0">
      <pane xSplit="3" ySplit="5" topLeftCell="D6" activePane="bottomRight" state="frozen"/>
      <selection activeCell="EH76" sqref="EH76"/>
      <selection pane="topRight" activeCell="EH76" sqref="EH76"/>
      <selection pane="bottomLeft" activeCell="EH76" sqref="EH76"/>
      <selection pane="bottomRight" activeCell="B2" sqref="B2:EI76"/>
    </sheetView>
  </sheetViews>
  <sheetFormatPr defaultColWidth="9.140625" defaultRowHeight="15"/>
  <cols>
    <col min="1" max="1" width="2.5703125" customWidth="1"/>
    <col min="2" max="2" width="6.140625" style="53" bestFit="1" customWidth="1"/>
    <col min="3" max="3" width="22" style="53" customWidth="1"/>
    <col min="4" max="27" width="5.7109375" hidden="1" customWidth="1"/>
    <col min="28" max="28" width="7.28515625" hidden="1" customWidth="1"/>
    <col min="29" max="29" width="5.7109375" hidden="1" customWidth="1"/>
    <col min="30" max="30" width="4.7109375" hidden="1" customWidth="1"/>
    <col min="31" max="36" width="5.7109375" hidden="1" customWidth="1"/>
    <col min="37" max="37" width="6.28515625" hidden="1" customWidth="1"/>
    <col min="38" max="39" width="5.7109375" hidden="1" customWidth="1"/>
    <col min="40" max="40" width="5.7109375" customWidth="1"/>
    <col min="41" max="45" width="5.7109375" hidden="1" customWidth="1"/>
    <col min="46" max="47" width="5.7109375" customWidth="1"/>
    <col min="48" max="63" width="5.7109375" hidden="1" customWidth="1"/>
    <col min="64" max="64" width="5.7109375" customWidth="1"/>
    <col min="65" max="84" width="5.7109375" hidden="1" customWidth="1"/>
    <col min="85" max="85" width="4.7109375" hidden="1" customWidth="1"/>
    <col min="86" max="88" width="5.7109375" hidden="1" customWidth="1"/>
    <col min="89" max="89" width="5.7109375" customWidth="1"/>
    <col min="90" max="93" width="5.7109375" hidden="1" customWidth="1"/>
    <col min="94" max="94" width="7.7109375" customWidth="1"/>
    <col min="95" max="131" width="5.7109375" hidden="1" customWidth="1"/>
    <col min="132" max="132" width="7.28515625" hidden="1" customWidth="1"/>
    <col min="133" max="138" width="5.7109375" hidden="1" customWidth="1"/>
    <col min="139" max="139" width="16" customWidth="1"/>
    <col min="140" max="140" width="10.7109375" customWidth="1"/>
    <col min="141" max="141" width="16" customWidth="1"/>
    <col min="142" max="142" width="15.5703125" customWidth="1"/>
    <col min="147" max="147" width="3.5703125" customWidth="1"/>
    <col min="148" max="148" width="6.85546875" bestFit="1" customWidth="1"/>
    <col min="149" max="149" width="31.140625" bestFit="1" customWidth="1"/>
    <col min="150" max="150" width="20.140625" bestFit="1" customWidth="1"/>
    <col min="151" max="151" width="3.7109375" customWidth="1"/>
  </cols>
  <sheetData>
    <row r="1" spans="2:150" ht="13.5" customHeight="1" thickBot="1"/>
    <row r="2" spans="2:150" ht="15" customHeight="1">
      <c r="B2" s="19" t="s">
        <v>0</v>
      </c>
      <c r="C2" s="54" t="s">
        <v>139</v>
      </c>
      <c r="D2" s="782" t="s">
        <v>2</v>
      </c>
      <c r="E2" s="782"/>
      <c r="F2" s="782"/>
      <c r="G2" s="782"/>
      <c r="H2" s="782"/>
      <c r="I2" s="782"/>
      <c r="J2" s="782"/>
      <c r="K2" s="782"/>
      <c r="L2" s="782"/>
      <c r="M2" s="782"/>
      <c r="N2" s="782"/>
      <c r="O2" s="782"/>
      <c r="P2" s="782"/>
      <c r="Q2" s="782"/>
      <c r="R2" s="782"/>
      <c r="S2" s="782"/>
      <c r="T2" s="782"/>
      <c r="U2" s="782"/>
      <c r="V2" s="782"/>
      <c r="W2" s="782"/>
      <c r="X2" s="782"/>
      <c r="Y2" s="769" t="s">
        <v>3</v>
      </c>
      <c r="Z2" s="770"/>
      <c r="AA2" s="770"/>
      <c r="AB2" s="770"/>
      <c r="AC2" s="770"/>
      <c r="AD2" s="770"/>
      <c r="AE2" s="770"/>
      <c r="AF2" s="770"/>
      <c r="AG2" s="771"/>
      <c r="AH2" s="671" t="s">
        <v>4</v>
      </c>
      <c r="AI2" s="671"/>
      <c r="AJ2" s="671"/>
      <c r="AK2" s="671"/>
      <c r="AL2" s="671"/>
      <c r="AM2" s="671"/>
      <c r="AN2" s="671"/>
      <c r="AO2" s="671"/>
      <c r="AP2" s="671"/>
      <c r="AQ2" s="671"/>
      <c r="AR2" s="671"/>
      <c r="AS2" s="671"/>
      <c r="AT2" s="671"/>
      <c r="AU2" s="671"/>
      <c r="AV2" s="764" t="s">
        <v>5</v>
      </c>
      <c r="AW2" s="764"/>
      <c r="AX2" s="764"/>
      <c r="AY2" s="764"/>
      <c r="AZ2" s="764"/>
      <c r="BA2" s="764"/>
      <c r="BB2" s="765" t="s">
        <v>6</v>
      </c>
      <c r="BC2" s="765"/>
      <c r="BD2" s="765"/>
      <c r="BE2" s="765"/>
      <c r="BF2" s="765"/>
      <c r="BG2" s="765"/>
      <c r="BH2" s="765"/>
      <c r="BI2" s="765"/>
      <c r="BJ2" s="765"/>
      <c r="BK2" s="765"/>
      <c r="BL2" s="765"/>
      <c r="BM2" s="671" t="s">
        <v>7</v>
      </c>
      <c r="BN2" s="671"/>
      <c r="BO2" s="671"/>
      <c r="BP2" s="811" t="s">
        <v>8</v>
      </c>
      <c r="BQ2" s="812"/>
      <c r="BR2" s="812"/>
      <c r="BS2" s="812"/>
      <c r="BT2" s="812"/>
      <c r="BU2" s="812"/>
      <c r="BV2" s="812"/>
      <c r="BW2" s="812"/>
      <c r="BX2" s="812"/>
      <c r="BY2" s="812"/>
      <c r="BZ2" s="812"/>
      <c r="CA2" s="813"/>
      <c r="CB2" s="671" t="s">
        <v>528</v>
      </c>
      <c r="CC2" s="671"/>
      <c r="CD2" s="671"/>
      <c r="CE2" s="739" t="s">
        <v>9</v>
      </c>
      <c r="CF2" s="740"/>
      <c r="CG2" s="740"/>
      <c r="CH2" s="740"/>
      <c r="CI2" s="740"/>
      <c r="CJ2" s="740"/>
      <c r="CK2" s="740"/>
      <c r="CL2" s="740"/>
      <c r="CM2" s="740"/>
      <c r="CN2" s="740" t="s">
        <v>404</v>
      </c>
      <c r="CO2" s="741"/>
      <c r="CP2" s="780" t="s">
        <v>223</v>
      </c>
      <c r="CQ2" s="764" t="s">
        <v>10</v>
      </c>
      <c r="CR2" s="764"/>
      <c r="CS2" s="764"/>
      <c r="CT2" s="764"/>
      <c r="CU2" s="764"/>
      <c r="CV2" s="764"/>
      <c r="CW2" s="764"/>
      <c r="CX2" s="764"/>
      <c r="CY2" s="764"/>
      <c r="CZ2" s="764"/>
      <c r="DA2" s="764"/>
      <c r="DB2" s="764"/>
      <c r="DC2" s="764"/>
      <c r="DD2" s="764"/>
      <c r="DE2" s="764"/>
      <c r="DF2" s="764"/>
      <c r="DG2" s="764"/>
      <c r="DH2" s="764"/>
      <c r="DI2" s="764"/>
      <c r="DJ2" s="764"/>
      <c r="DK2" s="764"/>
      <c r="DL2" s="764"/>
      <c r="DM2" s="764"/>
      <c r="DN2" s="764"/>
      <c r="DO2" s="764"/>
      <c r="DP2" s="764"/>
      <c r="DQ2" s="764"/>
      <c r="DR2" s="764"/>
      <c r="DS2" s="815" t="s">
        <v>256</v>
      </c>
      <c r="DT2" s="817"/>
      <c r="DU2" s="817"/>
      <c r="DV2" s="817"/>
      <c r="DW2" s="817"/>
      <c r="DX2" s="817"/>
      <c r="DY2" s="817"/>
      <c r="DZ2" s="817"/>
      <c r="EA2" s="817"/>
      <c r="EB2" s="817"/>
      <c r="EC2" s="817"/>
      <c r="ED2" s="817"/>
      <c r="EE2" s="817"/>
      <c r="EF2" s="817"/>
      <c r="EG2" s="817"/>
      <c r="EH2" s="816"/>
      <c r="EI2" s="781" t="s">
        <v>257</v>
      </c>
      <c r="EJ2" s="814" t="s">
        <v>236</v>
      </c>
      <c r="EK2" s="814"/>
      <c r="ER2" s="14" t="s">
        <v>0</v>
      </c>
      <c r="ES2" s="772" t="s">
        <v>1</v>
      </c>
      <c r="ET2" s="773"/>
    </row>
    <row r="3" spans="2:150" ht="60" customHeight="1">
      <c r="B3" s="55">
        <v>46262</v>
      </c>
      <c r="C3" s="51" t="s">
        <v>314</v>
      </c>
      <c r="D3" s="764" t="s">
        <v>333</v>
      </c>
      <c r="E3" s="764"/>
      <c r="F3" s="764"/>
      <c r="G3" s="768" t="s">
        <v>547</v>
      </c>
      <c r="H3" s="768"/>
      <c r="I3" s="768"/>
      <c r="J3" s="795" t="s">
        <v>800</v>
      </c>
      <c r="K3" s="796"/>
      <c r="L3" s="797"/>
      <c r="M3" s="795" t="s">
        <v>512</v>
      </c>
      <c r="N3" s="796"/>
      <c r="O3" s="797"/>
      <c r="P3" s="774" t="s">
        <v>567</v>
      </c>
      <c r="Q3" s="774"/>
      <c r="R3" s="774"/>
      <c r="S3" s="768" t="s">
        <v>568</v>
      </c>
      <c r="T3" s="768"/>
      <c r="U3" s="768"/>
      <c r="V3" s="775" t="s">
        <v>569</v>
      </c>
      <c r="W3" s="776"/>
      <c r="X3" s="776"/>
      <c r="Y3" s="798" t="s">
        <v>456</v>
      </c>
      <c r="Z3" s="799"/>
      <c r="AA3" s="800"/>
      <c r="AB3" s="777" t="s">
        <v>1056</v>
      </c>
      <c r="AC3" s="777"/>
      <c r="AD3" s="777"/>
      <c r="AE3" s="778" t="s">
        <v>501</v>
      </c>
      <c r="AF3" s="778"/>
      <c r="AG3" s="778"/>
      <c r="AH3" s="779" t="s">
        <v>335</v>
      </c>
      <c r="AI3" s="779"/>
      <c r="AJ3" s="779"/>
      <c r="AK3" s="764" t="s">
        <v>336</v>
      </c>
      <c r="AL3" s="764"/>
      <c r="AM3" s="764"/>
      <c r="AN3" s="766" t="s">
        <v>337</v>
      </c>
      <c r="AO3" s="766"/>
      <c r="AP3" s="766"/>
      <c r="AQ3" s="767" t="s">
        <v>338</v>
      </c>
      <c r="AR3" s="767"/>
      <c r="AS3" s="767"/>
      <c r="AT3" s="45" t="s">
        <v>523</v>
      </c>
      <c r="AU3" s="45" t="s">
        <v>339</v>
      </c>
      <c r="AV3" s="768" t="s">
        <v>340</v>
      </c>
      <c r="AW3" s="768"/>
      <c r="AX3" s="768"/>
      <c r="AY3" s="788" t="s">
        <v>12</v>
      </c>
      <c r="AZ3" s="788"/>
      <c r="BA3" s="788"/>
      <c r="BB3" s="789" t="s">
        <v>341</v>
      </c>
      <c r="BC3" s="789"/>
      <c r="BD3" s="789"/>
      <c r="BE3" s="671" t="s">
        <v>342</v>
      </c>
      <c r="BF3" s="671"/>
      <c r="BG3" s="671"/>
      <c r="BH3" s="767" t="s">
        <v>343</v>
      </c>
      <c r="BI3" s="767"/>
      <c r="BJ3" s="767"/>
      <c r="BK3" s="46" t="s">
        <v>254</v>
      </c>
      <c r="BL3" s="46" t="s">
        <v>344</v>
      </c>
      <c r="BM3" s="671"/>
      <c r="BN3" s="671"/>
      <c r="BO3" s="671"/>
      <c r="BP3" s="790" t="s">
        <v>345</v>
      </c>
      <c r="BQ3" s="790"/>
      <c r="BR3" s="790"/>
      <c r="BS3" s="767" t="s">
        <v>255</v>
      </c>
      <c r="BT3" s="767"/>
      <c r="BU3" s="767"/>
      <c r="BV3" s="791" t="s">
        <v>346</v>
      </c>
      <c r="BW3" s="791"/>
      <c r="BX3" s="791"/>
      <c r="BY3" s="719" t="s">
        <v>13</v>
      </c>
      <c r="BZ3" s="719"/>
      <c r="CA3" s="719"/>
      <c r="CB3" s="671"/>
      <c r="CC3" s="671"/>
      <c r="CD3" s="671"/>
      <c r="CE3" s="671" t="s">
        <v>260</v>
      </c>
      <c r="CF3" s="671"/>
      <c r="CG3" s="671"/>
      <c r="CH3" s="314" t="s">
        <v>435</v>
      </c>
      <c r="CI3" s="719" t="s">
        <v>347</v>
      </c>
      <c r="CJ3" s="719"/>
      <c r="CK3" s="672" t="s">
        <v>348</v>
      </c>
      <c r="CL3" s="672"/>
      <c r="CM3" s="47" t="s">
        <v>515</v>
      </c>
      <c r="CN3" s="47" t="s">
        <v>221</v>
      </c>
      <c r="CO3" s="15" t="s">
        <v>222</v>
      </c>
      <c r="CP3" s="780"/>
      <c r="CQ3" s="786" t="s">
        <v>349</v>
      </c>
      <c r="CR3" s="786"/>
      <c r="CS3" s="671" t="s">
        <v>350</v>
      </c>
      <c r="CT3" s="671"/>
      <c r="CU3" s="719" t="s">
        <v>351</v>
      </c>
      <c r="CV3" s="719"/>
      <c r="CW3" s="787" t="s">
        <v>352</v>
      </c>
      <c r="CX3" s="787"/>
      <c r="CY3" s="804" t="s">
        <v>360</v>
      </c>
      <c r="CZ3" s="805"/>
      <c r="DA3" s="804" t="s">
        <v>361</v>
      </c>
      <c r="DB3" s="805"/>
      <c r="DC3" s="769" t="s">
        <v>774</v>
      </c>
      <c r="DD3" s="771"/>
      <c r="DE3" s="769" t="s">
        <v>775</v>
      </c>
      <c r="DF3" s="771"/>
      <c r="DG3" s="768" t="s">
        <v>353</v>
      </c>
      <c r="DH3" s="768"/>
      <c r="DI3" s="815" t="s">
        <v>418</v>
      </c>
      <c r="DJ3" s="816"/>
      <c r="DK3" s="815" t="s">
        <v>419</v>
      </c>
      <c r="DL3" s="816"/>
      <c r="DM3" s="815" t="s">
        <v>420</v>
      </c>
      <c r="DN3" s="816"/>
      <c r="DO3" s="818" t="s">
        <v>776</v>
      </c>
      <c r="DP3" s="819"/>
      <c r="DQ3" s="820"/>
      <c r="DR3" s="56" t="s">
        <v>354</v>
      </c>
      <c r="DS3" s="801" t="s">
        <v>454</v>
      </c>
      <c r="DT3" s="802"/>
      <c r="DU3" s="803"/>
      <c r="DV3" s="821" t="s">
        <v>1064</v>
      </c>
      <c r="DW3" s="822"/>
      <c r="DX3" s="672" t="s">
        <v>245</v>
      </c>
      <c r="DY3" s="672"/>
      <c r="DZ3" s="764" t="s">
        <v>245</v>
      </c>
      <c r="EA3" s="764"/>
      <c r="EB3" s="790" t="s">
        <v>1060</v>
      </c>
      <c r="EC3" s="790"/>
      <c r="ED3" s="793" t="s">
        <v>280</v>
      </c>
      <c r="EE3" s="793"/>
      <c r="EF3" s="699" t="s">
        <v>559</v>
      </c>
      <c r="EG3" s="699"/>
      <c r="EH3" s="57" t="s">
        <v>279</v>
      </c>
      <c r="EI3" s="781"/>
      <c r="EJ3" s="794" t="s">
        <v>265</v>
      </c>
      <c r="EK3" s="794"/>
      <c r="ER3" s="55">
        <f>B3</f>
        <v>46262</v>
      </c>
      <c r="ES3" s="783" t="s">
        <v>11</v>
      </c>
      <c r="ET3" s="784"/>
    </row>
    <row r="4" spans="2:150" ht="25.5">
      <c r="B4" s="73" t="s">
        <v>14</v>
      </c>
      <c r="C4" s="73" t="s">
        <v>15</v>
      </c>
      <c r="D4" s="74" t="s">
        <v>239</v>
      </c>
      <c r="E4" s="75" t="s">
        <v>111</v>
      </c>
      <c r="F4" s="76" t="s">
        <v>231</v>
      </c>
      <c r="G4" s="74" t="s">
        <v>239</v>
      </c>
      <c r="H4" s="75" t="s">
        <v>111</v>
      </c>
      <c r="I4" s="76" t="s">
        <v>231</v>
      </c>
      <c r="J4" s="323" t="s">
        <v>443</v>
      </c>
      <c r="K4" s="75" t="s">
        <v>444</v>
      </c>
      <c r="L4" s="76" t="s">
        <v>231</v>
      </c>
      <c r="M4" s="323" t="s">
        <v>443</v>
      </c>
      <c r="N4" s="75" t="s">
        <v>444</v>
      </c>
      <c r="O4" s="76" t="s">
        <v>231</v>
      </c>
      <c r="P4" s="410" t="s">
        <v>443</v>
      </c>
      <c r="Q4" s="75" t="s">
        <v>111</v>
      </c>
      <c r="R4" s="76" t="s">
        <v>231</v>
      </c>
      <c r="S4" s="77" t="s">
        <v>443</v>
      </c>
      <c r="T4" s="75" t="s">
        <v>111</v>
      </c>
      <c r="U4" s="76" t="s">
        <v>231</v>
      </c>
      <c r="V4" s="419" t="s">
        <v>443</v>
      </c>
      <c r="W4" s="75" t="s">
        <v>111</v>
      </c>
      <c r="X4" s="76" t="s">
        <v>231</v>
      </c>
      <c r="Y4" s="74" t="s">
        <v>16</v>
      </c>
      <c r="Z4" s="76" t="s">
        <v>242</v>
      </c>
      <c r="AA4" s="376" t="s">
        <v>157</v>
      </c>
      <c r="AB4" s="77" t="s">
        <v>16</v>
      </c>
      <c r="AC4" s="78" t="s">
        <v>242</v>
      </c>
      <c r="AD4" s="76" t="s">
        <v>263</v>
      </c>
      <c r="AE4" s="354" t="s">
        <v>16</v>
      </c>
      <c r="AF4" s="78" t="s">
        <v>242</v>
      </c>
      <c r="AG4" s="76" t="s">
        <v>263</v>
      </c>
      <c r="AH4" s="74" t="s">
        <v>239</v>
      </c>
      <c r="AI4" s="79" t="s">
        <v>111</v>
      </c>
      <c r="AJ4" s="76" t="s">
        <v>219</v>
      </c>
      <c r="AK4" s="74" t="s">
        <v>239</v>
      </c>
      <c r="AL4" s="79" t="s">
        <v>111</v>
      </c>
      <c r="AM4" s="76" t="s">
        <v>219</v>
      </c>
      <c r="AN4" s="74" t="s">
        <v>239</v>
      </c>
      <c r="AO4" s="79" t="s">
        <v>111</v>
      </c>
      <c r="AP4" s="76" t="s">
        <v>219</v>
      </c>
      <c r="AQ4" s="74" t="s">
        <v>239</v>
      </c>
      <c r="AR4" s="79" t="s">
        <v>111</v>
      </c>
      <c r="AS4" s="76" t="s">
        <v>219</v>
      </c>
      <c r="AT4" s="385" t="s">
        <v>99</v>
      </c>
      <c r="AU4" s="80" t="s">
        <v>99</v>
      </c>
      <c r="AV4" s="77" t="s">
        <v>16</v>
      </c>
      <c r="AW4" s="78" t="s">
        <v>242</v>
      </c>
      <c r="AX4" s="76" t="s">
        <v>262</v>
      </c>
      <c r="AY4" s="77" t="s">
        <v>16</v>
      </c>
      <c r="AZ4" s="78" t="s">
        <v>242</v>
      </c>
      <c r="BA4" s="76" t="s">
        <v>262</v>
      </c>
      <c r="BB4" s="74" t="s">
        <v>239</v>
      </c>
      <c r="BC4" s="79" t="s">
        <v>111</v>
      </c>
      <c r="BD4" s="76" t="s">
        <v>219</v>
      </c>
      <c r="BE4" s="74" t="s">
        <v>239</v>
      </c>
      <c r="BF4" s="79" t="s">
        <v>111</v>
      </c>
      <c r="BG4" s="76" t="s">
        <v>219</v>
      </c>
      <c r="BH4" s="74" t="s">
        <v>239</v>
      </c>
      <c r="BI4" s="79" t="s">
        <v>111</v>
      </c>
      <c r="BJ4" s="76" t="s">
        <v>219</v>
      </c>
      <c r="BK4" s="385" t="s">
        <v>99</v>
      </c>
      <c r="BL4" s="80" t="s">
        <v>99</v>
      </c>
      <c r="BM4" s="74" t="s">
        <v>239</v>
      </c>
      <c r="BN4" s="79" t="s">
        <v>111</v>
      </c>
      <c r="BO4" s="76" t="s">
        <v>219</v>
      </c>
      <c r="BP4" s="81" t="s">
        <v>239</v>
      </c>
      <c r="BQ4" s="79" t="s">
        <v>111</v>
      </c>
      <c r="BR4" s="76" t="s">
        <v>219</v>
      </c>
      <c r="BS4" s="82" t="s">
        <v>421</v>
      </c>
      <c r="BT4" s="83" t="s">
        <v>234</v>
      </c>
      <c r="BU4" s="76" t="s">
        <v>262</v>
      </c>
      <c r="BV4" s="156" t="s">
        <v>422</v>
      </c>
      <c r="BW4" s="83" t="s">
        <v>234</v>
      </c>
      <c r="BX4" s="76" t="s">
        <v>262</v>
      </c>
      <c r="BY4" s="77" t="s">
        <v>422</v>
      </c>
      <c r="BZ4" s="83" t="s">
        <v>234</v>
      </c>
      <c r="CA4" s="76" t="s">
        <v>262</v>
      </c>
      <c r="CB4" s="74" t="s">
        <v>522</v>
      </c>
      <c r="CC4" s="79" t="s">
        <v>234</v>
      </c>
      <c r="CD4" s="76" t="s">
        <v>157</v>
      </c>
      <c r="CE4" s="77" t="s">
        <v>16</v>
      </c>
      <c r="CF4" s="79" t="s">
        <v>111</v>
      </c>
      <c r="CG4" s="76" t="s">
        <v>219</v>
      </c>
      <c r="CH4" s="313" t="s">
        <v>219</v>
      </c>
      <c r="CI4" s="83" t="s">
        <v>238</v>
      </c>
      <c r="CJ4" s="76" t="s">
        <v>219</v>
      </c>
      <c r="CK4" s="84" t="s">
        <v>238</v>
      </c>
      <c r="CL4" s="76" t="s">
        <v>219</v>
      </c>
      <c r="CM4" s="370" t="s">
        <v>238</v>
      </c>
      <c r="CN4" s="85" t="s">
        <v>235</v>
      </c>
      <c r="CO4" s="85" t="s">
        <v>235</v>
      </c>
      <c r="CP4" s="86" t="s">
        <v>17</v>
      </c>
      <c r="CQ4" s="77" t="s">
        <v>16</v>
      </c>
      <c r="CR4" s="87" t="s">
        <v>18</v>
      </c>
      <c r="CS4" s="77" t="s">
        <v>16</v>
      </c>
      <c r="CT4" s="87" t="s">
        <v>18</v>
      </c>
      <c r="CU4" s="77" t="s">
        <v>16</v>
      </c>
      <c r="CV4" s="87" t="s">
        <v>18</v>
      </c>
      <c r="CW4" s="77" t="s">
        <v>16</v>
      </c>
      <c r="CX4" s="87" t="s">
        <v>18</v>
      </c>
      <c r="CY4" s="77" t="s">
        <v>16</v>
      </c>
      <c r="CZ4" s="87" t="s">
        <v>18</v>
      </c>
      <c r="DA4" s="77" t="s">
        <v>16</v>
      </c>
      <c r="DB4" s="87" t="s">
        <v>18</v>
      </c>
      <c r="DC4" s="77" t="s">
        <v>16</v>
      </c>
      <c r="DD4" s="87" t="s">
        <v>18</v>
      </c>
      <c r="DE4" s="77" t="s">
        <v>16</v>
      </c>
      <c r="DF4" s="87" t="s">
        <v>18</v>
      </c>
      <c r="DG4" s="77" t="s">
        <v>16</v>
      </c>
      <c r="DH4" s="87" t="s">
        <v>18</v>
      </c>
      <c r="DI4" s="77" t="s">
        <v>16</v>
      </c>
      <c r="DJ4" s="87" t="s">
        <v>18</v>
      </c>
      <c r="DK4" s="77" t="s">
        <v>16</v>
      </c>
      <c r="DL4" s="87" t="s">
        <v>18</v>
      </c>
      <c r="DM4" s="77" t="s">
        <v>16</v>
      </c>
      <c r="DN4" s="87" t="s">
        <v>18</v>
      </c>
      <c r="DO4" s="77" t="s">
        <v>16</v>
      </c>
      <c r="DP4" s="87" t="s">
        <v>277</v>
      </c>
      <c r="DQ4" s="76" t="s">
        <v>278</v>
      </c>
      <c r="DR4" s="85" t="s">
        <v>19</v>
      </c>
      <c r="DS4" s="331" t="s">
        <v>16</v>
      </c>
      <c r="DT4" s="85" t="s">
        <v>160</v>
      </c>
      <c r="DU4" s="331" t="s">
        <v>157</v>
      </c>
      <c r="DV4" s="331" t="s">
        <v>16</v>
      </c>
      <c r="DW4" s="331" t="s">
        <v>157</v>
      </c>
      <c r="DX4" s="88" t="s">
        <v>159</v>
      </c>
      <c r="DY4" s="76" t="s">
        <v>526</v>
      </c>
      <c r="DZ4" s="313" t="s">
        <v>522</v>
      </c>
      <c r="EA4" s="76" t="s">
        <v>527</v>
      </c>
      <c r="EB4" s="313" t="s">
        <v>522</v>
      </c>
      <c r="EC4" s="76" t="s">
        <v>527</v>
      </c>
      <c r="ED4" s="89" t="s">
        <v>16</v>
      </c>
      <c r="EE4" s="76" t="s">
        <v>264</v>
      </c>
      <c r="EF4" s="407" t="s">
        <v>16</v>
      </c>
      <c r="EG4" s="76" t="s">
        <v>264</v>
      </c>
      <c r="EH4" s="100" t="s">
        <v>20</v>
      </c>
      <c r="EI4" s="103" t="s">
        <v>258</v>
      </c>
      <c r="EJ4" s="8" t="s">
        <v>1013</v>
      </c>
      <c r="EK4" s="58" t="s">
        <v>218</v>
      </c>
      <c r="EL4" t="s">
        <v>535</v>
      </c>
      <c r="EM4" t="s">
        <v>534</v>
      </c>
      <c r="ER4" s="91" t="s">
        <v>14</v>
      </c>
      <c r="ES4" s="92" t="s">
        <v>15</v>
      </c>
      <c r="ET4" s="93" t="s">
        <v>109</v>
      </c>
    </row>
    <row r="5" spans="2:150" ht="15" hidden="1" customHeight="1">
      <c r="B5" s="94" t="str">
        <f>B4</f>
        <v>Sr. No.</v>
      </c>
      <c r="C5" s="94" t="str">
        <f>C4</f>
        <v>DISTRIBUTOR NAME</v>
      </c>
      <c r="D5" s="94" t="str">
        <f>$D$2&amp;"//"&amp;$D$3&amp;"//"&amp;D4</f>
        <v>GAIA MILK //TM 500 ML// Crt</v>
      </c>
      <c r="E5" s="94" t="str">
        <f>$D$2&amp;"//"&amp;$D$3&amp;"//"&amp;E4</f>
        <v>GAIA MILK //TM 500 ML//Pkt</v>
      </c>
      <c r="F5" s="94" t="str">
        <f>$D$2&amp;"//"&amp;$D$3&amp;"//"&amp;F4</f>
        <v>GAIA MILK //TM 500 ML//Free
Pkt</v>
      </c>
      <c r="G5" s="94" t="str">
        <f>$D$2&amp;"//"&amp;$G$3&amp;"//"&amp;G4</f>
        <v>GAIA MILK //CM 500 ML// Crt</v>
      </c>
      <c r="H5" s="94" t="str">
        <f>$D$2&amp;"//"&amp;$G$3&amp;"//"&amp;H4</f>
        <v>GAIA MILK //CM 500 ML//Pkt</v>
      </c>
      <c r="I5" s="94" t="str">
        <f>$D$2&amp;"//"&amp;$G$3&amp;"//"&amp;I4</f>
        <v>GAIA MILK //CM 500 ML//Free
Pkt</v>
      </c>
      <c r="J5" s="94" t="str">
        <f>$D$2&amp;"//"&amp;$J$3&amp;"//"&amp;J4</f>
        <v>GAIA MILK //Maxx UHT 110 ml//CBX</v>
      </c>
      <c r="K5" s="94" t="str">
        <f>$D$2&amp;"//"&amp;$J$3&amp;"//"&amp;K4</f>
        <v>GAIA MILK //Maxx UHT 110 ml//Pc</v>
      </c>
      <c r="L5" s="94" t="str">
        <f>$D$2&amp;"//"&amp;$J$3&amp;"//"&amp;L4</f>
        <v>GAIA MILK //Maxx UHT 110 ml//Free
Pkt</v>
      </c>
      <c r="M5" s="94" t="str">
        <f>$D$2&amp;"//"&amp;$M$3&amp;"//"&amp;M4</f>
        <v>GAIA MILK //Gaia Maxx UHT 400ml//CBX</v>
      </c>
      <c r="N5" s="94" t="str">
        <f>$D$2&amp;"//"&amp;$M$3&amp;"//"&amp;N4</f>
        <v>GAIA MILK //Gaia Maxx UHT 400ml//Pc</v>
      </c>
      <c r="O5" s="94" t="str">
        <f>$D$2&amp;"//"&amp;$M$3&amp;"//"&amp;O4</f>
        <v>GAIA MILK //Gaia Maxx UHT 400ml//Free
Pkt</v>
      </c>
      <c r="P5" s="414" t="str">
        <f>$D$2&amp;"//"&amp;$P$3&amp;"//"&amp;P4</f>
        <v>GAIA MILK //Gaia Premium Milk UHT Tetra Pack 1 Ltr//CBX</v>
      </c>
      <c r="Q5" s="94" t="str">
        <f>$D$2&amp;"//"&amp;$P$3&amp;"//"&amp;Q4</f>
        <v>GAIA MILK //Gaia Premium Milk UHT Tetra Pack 1 Ltr//Pkt</v>
      </c>
      <c r="R5" s="94" t="str">
        <f>$D$2&amp;"//"&amp;$P$3&amp;"//"&amp;R4</f>
        <v>GAIA MILK //Gaia Premium Milk UHT Tetra Pack 1 Ltr//Free
Pkt</v>
      </c>
      <c r="S5" s="418" t="str">
        <f>$D$2&amp;"//"&amp;$S$3&amp;"//"&amp;S4</f>
        <v>GAIA MILK //Gaia Lite Milk UHT Tetra Pack 1Ltr//CBX</v>
      </c>
      <c r="T5" s="94" t="str">
        <f>$D$2&amp;"//"&amp;$S$3&amp;"//"&amp;T4</f>
        <v>GAIA MILK //Gaia Lite Milk UHT Tetra Pack 1Ltr//Pkt</v>
      </c>
      <c r="U5" s="94" t="str">
        <f>$D$2&amp;"//"&amp;$S$3&amp;"//"&amp;U4</f>
        <v>GAIA MILK //Gaia Lite Milk UHT Tetra Pack 1Ltr//Free
Pkt</v>
      </c>
      <c r="V5" s="423" t="str">
        <f>$D$2&amp;"//"&amp;$V$3&amp;"//"&amp;V4</f>
        <v>GAIA MILK //Gaia Gold Milk UHT Tetra Pack 1Ltr//CBX</v>
      </c>
      <c r="W5" s="94" t="str">
        <f>$D$2&amp;"//"&amp;$V$3&amp;"//"&amp;W4</f>
        <v>GAIA MILK //Gaia Gold Milk UHT Tetra Pack 1Ltr//Pkt</v>
      </c>
      <c r="X5" s="94" t="str">
        <f>$D$2&amp;"//"&amp;$V$3&amp;"//"&amp;X4</f>
        <v>GAIA MILK //Gaia Gold Milk UHT Tetra Pack 1Ltr//Free
Pkt</v>
      </c>
      <c r="Y5" s="161" t="str">
        <f>$Y$2&amp;"//"&amp;$Y$3&amp;"//"&amp;Y4</f>
        <v>GAIA CUPS DAHI //Gaia Mishti Doi 80g//BOX</v>
      </c>
      <c r="Z5" s="161" t="str">
        <f>$Y$2&amp;"//"&amp;$Y$3&amp;"//"&amp;Z4</f>
        <v>GAIA CUPS DAHI //Gaia Mishti Doi 80g//Cups</v>
      </c>
      <c r="AA5" s="379" t="str">
        <f>$Y$2&amp;"//"&amp;$Y$3&amp;"//"&amp;AA4</f>
        <v>GAIA CUPS DAHI //Gaia Mishti Doi 80g//Free Box</v>
      </c>
      <c r="AB5" s="94" t="str">
        <f>$Y$2&amp;"//"&amp;$AB$3&amp;"//"&amp;AB4</f>
        <v>GAIA CUPS DAHI //DAHI CUP 200 GRMS Box(6Pc) //BOX</v>
      </c>
      <c r="AC5" s="94" t="str">
        <f>$Y$2&amp;"//"&amp;$AB$3&amp;"//"&amp;AC4</f>
        <v>GAIA CUPS DAHI //DAHI CUP 200 GRMS Box(6Pc) //Cups</v>
      </c>
      <c r="AD5" s="94" t="str">
        <f>$Y$2&amp;"//"&amp;$AB$3&amp;"//"&amp;AD4</f>
        <v>GAIA CUPS DAHI //DAHI CUP 200 GRMS Box(6Pc) //Free
Box</v>
      </c>
      <c r="AE5" s="358" t="str">
        <f>$Y$2&amp;"//"&amp;$AE$3&amp;"//"&amp;AE4</f>
        <v>GAIA CUPS DAHI //DAHI CUP 200 GRMS //BOX</v>
      </c>
      <c r="AF5" s="94" t="str">
        <f>$Y$2&amp;"//"&amp;$AE$3&amp;"//"&amp;AF4</f>
        <v>GAIA CUPS DAHI //DAHI CUP 200 GRMS //Cups</v>
      </c>
      <c r="AG5" s="94" t="str">
        <f>$Y$2&amp;"//"&amp;$AE$3&amp;"//"&amp;AG4</f>
        <v>GAIA CUPS DAHI //DAHI CUP 200 GRMS //Free
Box</v>
      </c>
      <c r="AH5" s="94" t="str">
        <f>$AH$2&amp;"//"&amp;$AH$3&amp;"//"&amp;AH4</f>
        <v xml:space="preserve">     GAIA PLAIN DAHI //PD 200 GRMS// Crt</v>
      </c>
      <c r="AI5" s="94" t="str">
        <f>$AH$2&amp;"//"&amp;$AH$3&amp;"//"&amp;AI4</f>
        <v xml:space="preserve">     GAIA PLAIN DAHI //PD 200 GRMS//Pkt</v>
      </c>
      <c r="AJ5" s="94" t="str">
        <f>$AH$2&amp;"//"&amp;$AH$3&amp;"//"&amp;AJ4</f>
        <v xml:space="preserve">     GAIA PLAIN DAHI //PD 200 GRMS//Free 
Pkt</v>
      </c>
      <c r="AK5" s="94" t="str">
        <f>$AH$2&amp;"//"&amp;$AK$3&amp;"//"&amp;AK4</f>
        <v xml:space="preserve">     GAIA PLAIN DAHI //PD 400 GRMS // Crt</v>
      </c>
      <c r="AL5" s="94" t="str">
        <f>$AH$2&amp;"//"&amp;$AK$3&amp;"//"&amp;AL4</f>
        <v xml:space="preserve">     GAIA PLAIN DAHI //PD 400 GRMS //Pkt</v>
      </c>
      <c r="AM5" s="94" t="str">
        <f>$AH$2&amp;"//"&amp;$AK$3&amp;"//"&amp;AM4</f>
        <v xml:space="preserve">     GAIA PLAIN DAHI //PD 400 GRMS //Free 
Pkt</v>
      </c>
      <c r="AN5" s="94" t="str">
        <f>$AH$2&amp;"//"&amp;$AN$3&amp;"//"&amp;AN4</f>
        <v xml:space="preserve">     GAIA PLAIN DAHI //PD 1 KG  // Crt</v>
      </c>
      <c r="AO5" s="94" t="str">
        <f>$AH$2&amp;"//"&amp;$AN$3&amp;"//"&amp;AO4</f>
        <v xml:space="preserve">     GAIA PLAIN DAHI //PD 1 KG  //Pkt</v>
      </c>
      <c r="AP5" s="94" t="str">
        <f>$AH$2&amp;"//"&amp;$AN$3&amp;"//"&amp;AP4</f>
        <v xml:space="preserve">     GAIA PLAIN DAHI //PD 1 KG  //Free 
Pkt</v>
      </c>
      <c r="AQ5" s="94" t="str">
        <f>$AH$2&amp;"//"&amp;$AQ$3&amp;"//"&amp;AQ4</f>
        <v xml:space="preserve">     GAIA PLAIN DAHI //PD 5 KG // Crt</v>
      </c>
      <c r="AR5" s="94" t="str">
        <f>$AH$2&amp;"//"&amp;$AQ$3&amp;"//"&amp;AR4</f>
        <v xml:space="preserve">     GAIA PLAIN DAHI //PD 5 KG //Pkt</v>
      </c>
      <c r="AS5" s="94" t="str">
        <f>$AH$2&amp;"//"&amp;$AQ$3&amp;"//"&amp;AS4</f>
        <v xml:space="preserve">     GAIA PLAIN DAHI //PD 5 KG //Free 
Pkt</v>
      </c>
      <c r="AT5" s="94" t="str">
        <f>$AH$2&amp;"//"&amp;$AT$3&amp;"//"&amp;AT4</f>
        <v xml:space="preserve">     GAIA PLAIN DAHI //PD
5 KG//BKT</v>
      </c>
      <c r="AU5" s="94" t="str">
        <f>$AH$2&amp;"//"&amp;$AU$3&amp;"//"&amp;AU4</f>
        <v xml:space="preserve">     GAIA PLAIN DAHI //PD 15 KG//BKT</v>
      </c>
      <c r="AV5" s="94" t="str">
        <f>$AV$2&amp;"//"&amp;$AV$3&amp;"//"&amp;AV4</f>
        <v>GAIA FLAVOURED DAHI//LYCHEE 90 GRMS//BOX</v>
      </c>
      <c r="AW5" s="94" t="str">
        <f>$AV$2&amp;"//"&amp;$AV$3&amp;"//"&amp;AW4</f>
        <v>GAIA FLAVOURED DAHI//LYCHEE 90 GRMS//Cups</v>
      </c>
      <c r="AX5" s="94" t="str">
        <f>$AV$2&amp;"//"&amp;$AV$3&amp;"//"&amp;AX4</f>
        <v>GAIA FLAVOURED DAHI//LYCHEE 90 GRMS//Free 
Box</v>
      </c>
      <c r="AY5" s="94" t="str">
        <f>$AV$2&amp;"//"&amp;$AY$3&amp;"//"&amp;AY4</f>
        <v>GAIA FLAVOURED DAHI//MUSKMELON   90 GRMS//BOX</v>
      </c>
      <c r="AZ5" s="94" t="str">
        <f>$AV$2&amp;"//"&amp;$AY$3&amp;"//"&amp;AZ4</f>
        <v>GAIA FLAVOURED DAHI//MUSKMELON   90 GRMS//Cups</v>
      </c>
      <c r="BA5" s="94" t="str">
        <f>$AV$2&amp;"//"&amp;$AY$3&amp;"//"&amp;BA4</f>
        <v>GAIA FLAVOURED DAHI//MUSKMELON   90 GRMS//Free 
Box</v>
      </c>
      <c r="BB5" s="94" t="str">
        <f>$BB$2&amp;"//"&amp;$BB$3&amp;"//"&amp;BB4</f>
        <v>GAIA KADHI DAHI//KD 200 GRMS// Crt</v>
      </c>
      <c r="BC5" s="94" t="str">
        <f>$BB$2&amp;"//"&amp;$BB$3&amp;"//"&amp;BC4</f>
        <v>GAIA KADHI DAHI//KD 200 GRMS//Pkt</v>
      </c>
      <c r="BD5" s="94" t="str">
        <f>$BB$2&amp;"//"&amp;$BB$3&amp;"//"&amp;BD4</f>
        <v>GAIA KADHI DAHI//KD 200 GRMS//Free 
Pkt</v>
      </c>
      <c r="BE5" s="94" t="str">
        <f>$BB$2&amp;"//"&amp;$BE$3&amp;"//"&amp;BE4</f>
        <v>GAIA KADHI DAHI//KD 1 KG // Crt</v>
      </c>
      <c r="BF5" s="94" t="str">
        <f>$BB$2&amp;"//"&amp;$BE$3&amp;"//"&amp;BF4</f>
        <v>GAIA KADHI DAHI//KD 1 KG //Pkt</v>
      </c>
      <c r="BG5" s="94" t="str">
        <f>$BB$2&amp;"//"&amp;$BE$3&amp;"//"&amp;BG4</f>
        <v>GAIA KADHI DAHI//KD 1 KG //Free 
Pkt</v>
      </c>
      <c r="BH5" s="94" t="str">
        <f>$BB$2&amp;"//"&amp;$BH$3&amp;"//"&amp;BH4</f>
        <v>GAIA KADHI DAHI//KD 5 KG // Crt</v>
      </c>
      <c r="BI5" s="94" t="str">
        <f>$BB$2&amp;"//"&amp;$BH$3&amp;"//"&amp;BI4</f>
        <v>GAIA KADHI DAHI//KD 5 KG //Pkt</v>
      </c>
      <c r="BJ5" s="94" t="str">
        <f>$BB$2&amp;"//"&amp;$BH$3&amp;"//"&amp;BJ4</f>
        <v>GAIA KADHI DAHI//KD 5 KG //Free 
Pkt</v>
      </c>
      <c r="BK5" s="94" t="str">
        <f>$BB$2&amp;"//"&amp;$BK$3&amp;"//"&amp;BK4</f>
        <v>GAIA KADHI DAHI//KD
5 KG //BKT</v>
      </c>
      <c r="BL5" s="94" t="str">
        <f>$BB$2&amp;"//"&amp;$BL$3&amp;"//"&amp;BL4</f>
        <v>GAIA KADHI DAHI//KD 15KG //BKT</v>
      </c>
      <c r="BM5" s="94" t="str">
        <f>$BM$2&amp;"//"&amp;$BM$3&amp;"//"&amp;BM4</f>
        <v>MASALA CHAAS 200 GRMS//// Crt</v>
      </c>
      <c r="BN5" s="94" t="str">
        <f>$BM$2&amp;"//"&amp;$BM$3&amp;"//"&amp;BN4</f>
        <v>MASALA CHAAS 200 GRMS////Pkt</v>
      </c>
      <c r="BO5" s="94" t="str">
        <f>$BM$2&amp;"//"&amp;$BM$3&amp;"//"&amp;BO4</f>
        <v>MASALA CHAAS 200 GRMS////Free 
Pkt</v>
      </c>
      <c r="BP5" s="94" t="str">
        <f>$BP$2&amp;"//"&amp;$BP$3&amp;"//"&amp;BP4</f>
        <v>GAIA LASSI //SWEET LASSI 180 GRMS// Crt</v>
      </c>
      <c r="BQ5" s="94" t="str">
        <f>$BP$2&amp;"//"&amp;$BP$3&amp;"//"&amp;BQ4</f>
        <v>GAIA LASSI //SWEET LASSI 180 GRMS//Pkt</v>
      </c>
      <c r="BR5" s="94" t="str">
        <f>$BP$2&amp;"//"&amp;$BP$3&amp;"//"&amp;BR4</f>
        <v>GAIA LASSI //SWEET LASSI 180 GRMS//Free 
Pkt</v>
      </c>
      <c r="BS5" s="94" t="str">
        <f>$BP$2&amp;"//"&amp;$BS$3&amp;"//"&amp;BS4</f>
        <v>GAIA LASSI //PLAIN (GLASS) LASSI 180 GRMS//BOX3</v>
      </c>
      <c r="BT5" s="94" t="str">
        <f>$BP$2&amp;"//"&amp;$BS$3&amp;"//"&amp;BT4</f>
        <v>GAIA LASSI //PLAIN (GLASS) LASSI 180 GRMS//Glass</v>
      </c>
      <c r="BU5" s="94" t="str">
        <f>$BP$2&amp;"//"&amp;$BS$3&amp;"//"&amp;BU4</f>
        <v>GAIA LASSI //PLAIN (GLASS) LASSI 180 GRMS//Free 
Box</v>
      </c>
      <c r="BV5" s="157" t="str">
        <f>$BP$2&amp;"//"&amp;$BV$3&amp;"//"&amp;BV4</f>
        <v>GAIA LASSI //MANGO LASSI 180 GRMS//BOX2</v>
      </c>
      <c r="BW5" s="94" t="str">
        <f>$BP$2&amp;"//"&amp;$BV$3&amp;"//"&amp;BW4</f>
        <v>GAIA LASSI //MANGO LASSI 180 GRMS//Glass</v>
      </c>
      <c r="BX5" s="94" t="str">
        <f>$BP$2&amp;"//"&amp;$BV$3&amp;"//"&amp;BX4</f>
        <v>GAIA LASSI //MANGO LASSI 180 GRMS//Free 
Box</v>
      </c>
      <c r="BY5" s="94" t="str">
        <f>$BP$2&amp;"//"&amp;$BY$3&amp;"//"&amp;BY4</f>
        <v>GAIA LASSI //STRAWBERRY LASSI 180 GRMS//BOX2</v>
      </c>
      <c r="BZ5" s="94" t="str">
        <f>$BP$2&amp;"//"&amp;$BY$3&amp;"//"&amp;BZ4</f>
        <v>GAIA LASSI //STRAWBERRY LASSI 180 GRMS//Glass</v>
      </c>
      <c r="CA5" s="94" t="str">
        <f>$BP$2&amp;"//"&amp;$BY$3&amp;"//"&amp;CA4</f>
        <v>GAIA LASSI //STRAWBERRY LASSI 180 GRMS//Free 
Box</v>
      </c>
      <c r="CB5" s="94" t="str">
        <f>$CB$2&amp;"//"&amp;$CB$2&amp;"//"&amp;CB4</f>
        <v>MASALA CHAAS GLAAS 180 GRMS//MASALA CHAAS GLAAS 180 GRMS//Box</v>
      </c>
      <c r="CC5" s="94" t="str">
        <f>$CB$2&amp;"//"&amp;$CB$2&amp;"//"&amp;CC4</f>
        <v>MASALA CHAAS GLAAS 180 GRMS//MASALA CHAAS GLAAS 180 GRMS//Glass</v>
      </c>
      <c r="CD5" s="94" t="str">
        <f>$CB$2&amp;"//"&amp;$CB$2&amp;"//"&amp;CD4</f>
        <v>MASALA CHAAS GLAAS 180 GRMS//MASALA CHAAS GLAAS 180 GRMS//Free Box</v>
      </c>
      <c r="CE5" s="94" t="str">
        <f>$CE$2&amp;"//"&amp;$CE$3&amp;"//"&amp;CE4</f>
        <v>GAIA PANEER//PANEER 
200 GRMS//BOX</v>
      </c>
      <c r="CF5" s="94" t="str">
        <f>$CE$2&amp;"//"&amp;$CE$3&amp;"//"&amp;CF4</f>
        <v>GAIA PANEER//PANEER 
200 GRMS//Pkt</v>
      </c>
      <c r="CG5" s="94" t="str">
        <f>$CE$2&amp;"//"&amp;$CE$3&amp;"//"&amp;CG4</f>
        <v>GAIA PANEER//PANEER 
200 GRMS//Free 
Pkt</v>
      </c>
      <c r="CH5" s="94" t="str">
        <f>"MASALA//"&amp;$CH$3&amp;"//"&amp;$CH$4</f>
        <v>MASALA//Zoff
Garam
Mashala//Free 
Pkt</v>
      </c>
      <c r="CI5" s="94" t="str">
        <f>$CE$2&amp;"//"&amp;$CI$3&amp;"//"&amp;CI4</f>
        <v>GAIA PANEER//PANEER 500 GRMS //Brand</v>
      </c>
      <c r="CJ5" s="94" t="str">
        <f>$CE$2&amp;"//"&amp;$CI$3&amp;"//"&amp;CJ4</f>
        <v>GAIA PANEER//PANEER 500 GRMS //Free 
Pkt</v>
      </c>
      <c r="CK5" s="94" t="str">
        <f>$CE$2&amp;"//"&amp;$CK$3&amp;"//"&amp;CK4</f>
        <v>GAIA PANEER//PANEER 1 KG//Brand</v>
      </c>
      <c r="CL5" s="94" t="str">
        <f>$CE$2&amp;"//"&amp;$CK$3&amp;"//"&amp;CL4</f>
        <v>GAIA PANEER//PANEER 1 KG//Free 
Pkt</v>
      </c>
      <c r="CM5" s="94" t="str">
        <f>$CE$2&amp;"//"&amp;$CM$3&amp;"//"&amp;CM4</f>
        <v>GAIA PANEER//PANEER 5 KG//Brand</v>
      </c>
      <c r="CN5" s="94" t="str">
        <f>$CN$2&amp;"//"&amp;$CN$3&amp;"//"&amp;CN4</f>
        <v>LOOSE PANEER//1 KG//Loose</v>
      </c>
      <c r="CO5" s="94" t="str">
        <f>$CN$2&amp;"//"&amp;$CO$3&amp;"//"&amp;CO4</f>
        <v>LOOSE PANEER//5 KG //Loose</v>
      </c>
      <c r="CP5" s="94" t="str">
        <f>$CP$2&amp;"//"&amp;$CP$2&amp;"//"&amp;CP4</f>
        <v>TOTAL
PANEER //TOTAL
PANEER //(IN KG)</v>
      </c>
      <c r="CQ5" s="94" t="str">
        <f>$CQ$2&amp;"//"&amp;$CQ$3&amp;"//"&amp;CQ4</f>
        <v>GAIA PREMIUM DESI GHEE //GHEE 100 ML//BOX</v>
      </c>
      <c r="CR5" s="94" t="str">
        <f>$CQ$2&amp;"//"&amp;$CQ$3&amp;"//"&amp;CR4</f>
        <v>GAIA PREMIUM DESI GHEE //GHEE 100 ML//JAR</v>
      </c>
      <c r="CS5" s="94" t="str">
        <f>$CQ$2&amp;"//"&amp;$CS$3&amp;"//"&amp;CS4</f>
        <v>GAIA PREMIUM DESI GHEE //GHEE 200 ML//BOX</v>
      </c>
      <c r="CT5" s="94" t="str">
        <f>$CQ$2&amp;"//"&amp;$CS$3&amp;"//"&amp;CT4</f>
        <v>GAIA PREMIUM DESI GHEE //GHEE 200 ML//JAR</v>
      </c>
      <c r="CU5" s="94" t="str">
        <f>$CQ$2&amp;"//"&amp;$CU$3&amp;"//"&amp;CU4</f>
        <v>GAIA PREMIUM DESI GHEE //GHEE 500 ML//BOX</v>
      </c>
      <c r="CV5" s="94" t="str">
        <f>$CQ$2&amp;"//"&amp;$CU$3&amp;"//"&amp;CV4</f>
        <v>GAIA PREMIUM DESI GHEE //GHEE 500 ML//JAR</v>
      </c>
      <c r="CW5" s="94" t="str">
        <f>$CQ$2&amp;"//"&amp;$CW$3&amp;"//"&amp;CW4</f>
        <v>GAIA PREMIUM DESI GHEE //GHEE 1 LTR  //BOX</v>
      </c>
      <c r="CX5" s="94" t="str">
        <f>$CQ$2&amp;"//"&amp;$CW$3&amp;"//"&amp;CX4</f>
        <v>GAIA PREMIUM DESI GHEE //GHEE 1 LTR  //JAR</v>
      </c>
      <c r="CY5" s="94" t="str">
        <f>$CQ$2&amp;"//"&amp;$CY$3&amp;"//"&amp;CY4</f>
        <v>GAIA PREMIUM DESI GHEE //GHEE 1 LTR Ceka Pack//BOX</v>
      </c>
      <c r="CZ5" s="94" t="str">
        <f>$CQ$2&amp;"//"&amp;$CY$3&amp;"//"&amp;CZ4</f>
        <v>GAIA PREMIUM DESI GHEE //GHEE 1 LTR Ceka Pack//JAR</v>
      </c>
      <c r="DA5" s="94" t="str">
        <f>$CQ$2&amp;"//"&amp;$DA$3&amp;"//"&amp;DA4</f>
        <v>GAIA PREMIUM DESI GHEE //Cow GHEE 1 LTR Ceka Pack //BOX</v>
      </c>
      <c r="DB5" s="94" t="str">
        <f>$CQ$2&amp;"//"&amp;$DA$3&amp;"//"&amp;DB4</f>
        <v>GAIA PREMIUM DESI GHEE //Cow GHEE 1 LTR Ceka Pack //JAR</v>
      </c>
      <c r="DC5" s="94" t="str">
        <f>$CQ$2&amp;"//"&amp;$DC$3&amp;"//"&amp;DC4</f>
        <v>GAIA PREMIUM DESI GHEE //GHEE 900 ML Ceka Pack//BOX</v>
      </c>
      <c r="DD5" s="94" t="str">
        <f>$CQ$2&amp;"//"&amp;$DC$3&amp;"//"&amp;DD4</f>
        <v>GAIA PREMIUM DESI GHEE //GHEE 900 ML Ceka Pack//JAR</v>
      </c>
      <c r="DE5" s="94" t="str">
        <f>$CQ$2&amp;"//"&amp;$DE$3&amp;"//"&amp;DE4</f>
        <v>GAIA PREMIUM DESI GHEE //Cow GHEE 900 ML Ceka Pack //BOX</v>
      </c>
      <c r="DF5" s="94" t="str">
        <f>$CQ$2&amp;"//"&amp;$DE$3&amp;"//"&amp;DF4</f>
        <v>GAIA PREMIUM DESI GHEE //Cow GHEE 900 ML Ceka Pack //JAR</v>
      </c>
      <c r="DG5" s="94" t="str">
        <f>$CQ$2&amp;"//"&amp;$DG$3&amp;"//"&amp;DG4</f>
        <v>GAIA PREMIUM DESI GHEE //GHEE 5 LTRS //BOX</v>
      </c>
      <c r="DH5" s="94" t="str">
        <f>$CQ$2&amp;"//"&amp;$DG$3&amp;"//"&amp;DH4</f>
        <v>GAIA PREMIUM DESI GHEE //GHEE 5 LTRS //JAR</v>
      </c>
      <c r="DI5" s="94" t="str">
        <f>$CQ$2&amp;"//"&amp;$DI$3&amp;"//"&amp;DI4</f>
        <v>GAIA PREMIUM DESI GHEE //COW GHEE 200 ML//BOX</v>
      </c>
      <c r="DJ5" s="94" t="str">
        <f>$CQ$2&amp;"//"&amp;$DI$3&amp;"//"&amp;DJ4</f>
        <v>GAIA PREMIUM DESI GHEE //COW GHEE 200 ML//JAR</v>
      </c>
      <c r="DK5" s="94" t="str">
        <f>$CQ$2&amp;"//"&amp;$DK$3&amp;"//"&amp;DK4</f>
        <v>GAIA PREMIUM DESI GHEE //COW GHEE 500 ML//BOX</v>
      </c>
      <c r="DL5" s="94" t="str">
        <f>$CQ$2&amp;"//"&amp;$DK$3&amp;"//"&amp;DL4</f>
        <v>GAIA PREMIUM DESI GHEE //COW GHEE 500 ML//JAR</v>
      </c>
      <c r="DM5" s="94" t="str">
        <f>$CQ$2&amp;"//"&amp;$DM$3&amp;"//"&amp;DM4</f>
        <v>GAIA PREMIUM DESI GHEE //COW GHEE 1LTR//BOX</v>
      </c>
      <c r="DN5" s="94" t="str">
        <f>$CQ$2&amp;"//"&amp;$DM$3&amp;"//"&amp;DN4</f>
        <v>GAIA PREMIUM DESI GHEE //COW GHEE 1LTR//JAR</v>
      </c>
      <c r="DO5" s="94" t="str">
        <f>$CQ$2&amp;"//"&amp;$DO$3&amp;"//"&amp;DO4</f>
        <v>GAIA PREMIUM DESI GHEE //GHEE 20 ML Pouch//BOX</v>
      </c>
      <c r="DP5" s="94" t="str">
        <f>$CQ$2&amp;"//"&amp;$DO$3&amp;"//"&amp;DP4</f>
        <v>GAIA PREMIUM DESI GHEE //GHEE 20 ML Pouch//Jar</v>
      </c>
      <c r="DQ5" s="94" t="str">
        <f>$CQ$2&amp;"//"&amp;$DO$3&amp;"//"&amp;DQ4</f>
        <v>GAIA PREMIUM DESI GHEE //GHEE 20 ML Pouch//Free Jar</v>
      </c>
      <c r="DR5" s="94" t="str">
        <f>$CQ$2&amp;"//"&amp;$DR$3&amp;"//"&amp;DR4</f>
        <v>GAIA PREMIUM DESI GHEE //GHEE 15 KG //TIN</v>
      </c>
      <c r="DS5" s="161" t="str">
        <f>$DS$2&amp;"//"&amp;$DS$3&amp;"//"&amp;DS4</f>
        <v>SWEETS//Shrikhand KE 80g//BOX</v>
      </c>
      <c r="DT5" s="161" t="str">
        <f>$DS$2&amp;"//"&amp;$DS$3&amp;"//"&amp;DT4</f>
        <v>SWEETS//Shrikhand KE 80g//Cup</v>
      </c>
      <c r="DU5" s="161" t="str">
        <f>$DS$2&amp;"//"&amp;$DS$3&amp;"//"&amp;DU4</f>
        <v>SWEETS//Shrikhand KE 80g//Free Box</v>
      </c>
      <c r="DV5" s="161" t="str">
        <f>$DS$2&amp;"//"&amp;$DV$3&amp;"//"&amp;DV4</f>
        <v>SWEETS//Shrikhand KE 80g-Box(6Pc)//BOX</v>
      </c>
      <c r="DW5" s="161" t="str">
        <f>$DS$2&amp;"//"&amp;$DV$3&amp;"//"&amp;DW4</f>
        <v>SWEETS//Shrikhand KE 80g-Box(6Pc)//Free Box</v>
      </c>
      <c r="DX5" s="94" t="str">
        <f>$DS$2&amp;"//"&amp;$DX$3&amp;"//"&amp;DX4</f>
        <v>SWEETS//Shahi Rabdi 80g//Trey</v>
      </c>
      <c r="DY5" s="94" t="str">
        <f>$DS$2&amp;"//"&amp;$DX$3&amp;"//"&amp;DY4</f>
        <v>SWEETS//Shahi Rabdi 80g//Free Tray</v>
      </c>
      <c r="DZ5" s="94" t="str">
        <f>$DS$2&amp;"//"&amp;$DZ$3&amp;"//"&amp;DZ4</f>
        <v>SWEETS//Shahi Rabdi 80g//Box</v>
      </c>
      <c r="EA5" s="94" t="str">
        <f>$DS$2&amp;"//"&amp;$DZ$3&amp;"//"&amp;EA4</f>
        <v>SWEETS//Shahi Rabdi 80g//Free box</v>
      </c>
      <c r="EB5" s="94" t="str">
        <f>$DS$2&amp;"//"&amp;$EB$3&amp;"//"&amp;EB4</f>
        <v>SWEETS//Shahi Rabdi 80g-Box(6Pc)//Box</v>
      </c>
      <c r="EC5" s="94" t="str">
        <f>$DS$2&amp;"//"&amp;$EB$3&amp;"//"&amp;EC4</f>
        <v>SWEETS//Shahi Rabdi 80g-Box(6Pc)//Free box</v>
      </c>
      <c r="ED5" s="94" t="str">
        <f>$DS$2&amp;"//"&amp;$ED$3&amp;"//"&amp;ED4</f>
        <v>SWEETS//Peda 200g//BOX</v>
      </c>
      <c r="EE5" s="94" t="str">
        <f>$DS$2&amp;"//"&amp;$ED$3&amp;"//"&amp;EE4</f>
        <v>SWEETS//Peda 200g//Free 
CBX</v>
      </c>
      <c r="EF5" s="94" t="str">
        <f>$DS$2&amp;"//"&amp;$EF$3&amp;"//"&amp;EF4</f>
        <v>SWEETS//Kesar Peda 200g//BOX</v>
      </c>
      <c r="EG5" s="94" t="str">
        <f>$DS$2&amp;"//"&amp;$EF$3&amp;"//"&amp;EG4</f>
        <v>SWEETS//Kesar Peda 200g//Free 
CBX</v>
      </c>
      <c r="EH5" s="94" t="str">
        <f>$DS$2&amp;"//"&amp;$EH$3&amp;"//"&amp;EH4</f>
        <v xml:space="preserve">SWEETS//BROWN 1KG//KG </v>
      </c>
      <c r="EI5" s="94" t="str">
        <f>$EI$2&amp;"//"&amp;$EI$2&amp;"//"&amp;EI4</f>
        <v>ORDER
AMOUNT //ORDER
AMOUNT //Value in Rs.</v>
      </c>
      <c r="EJ5" s="94" t="str">
        <f>$EI$2&amp;"//"&amp;$EI$2&amp;"//"&amp;EJ4</f>
        <v>ORDER
AMOUNT //ORDER
AMOUNT //City Name</v>
      </c>
      <c r="EK5" s="94" t="str">
        <f>$EI$2&amp;"//"&amp;$EI$2&amp;"//"&amp;EK4</f>
        <v>ORDER
AMOUNT //ORDER
AMOUNT //CHALAN NO</v>
      </c>
      <c r="ER5" s="94"/>
      <c r="ES5" s="94"/>
      <c r="ET5" s="94"/>
    </row>
    <row r="6" spans="2:150" ht="15" customHeight="1">
      <c r="B6" s="454">
        <v>1</v>
      </c>
      <c r="C6" s="61" t="s">
        <v>1067</v>
      </c>
      <c r="D6" s="262"/>
      <c r="E6" s="263"/>
      <c r="F6" s="264"/>
      <c r="G6" s="262"/>
      <c r="H6" s="263"/>
      <c r="I6" s="264"/>
      <c r="J6" s="322"/>
      <c r="K6" s="263"/>
      <c r="L6" s="264"/>
      <c r="M6" s="322"/>
      <c r="N6" s="263"/>
      <c r="O6" s="264"/>
      <c r="P6" s="416"/>
      <c r="Q6" s="263"/>
      <c r="R6" s="264"/>
      <c r="S6" s="265"/>
      <c r="T6" s="263"/>
      <c r="U6" s="264"/>
      <c r="V6" s="425"/>
      <c r="W6" s="263"/>
      <c r="X6" s="264"/>
      <c r="Y6" s="262"/>
      <c r="Z6" s="264"/>
      <c r="AA6" s="381"/>
      <c r="AB6" s="265"/>
      <c r="AC6" s="266"/>
      <c r="AD6" s="264"/>
      <c r="AE6" s="361"/>
      <c r="AF6" s="266"/>
      <c r="AG6" s="264"/>
      <c r="AH6" s="262"/>
      <c r="AI6" s="267"/>
      <c r="AJ6" s="264"/>
      <c r="AK6" s="262"/>
      <c r="AL6" s="267"/>
      <c r="AM6" s="264"/>
      <c r="AN6" s="262">
        <v>2</v>
      </c>
      <c r="AO6" s="267"/>
      <c r="AP6" s="264"/>
      <c r="AQ6" s="262"/>
      <c r="AR6" s="267"/>
      <c r="AS6" s="264"/>
      <c r="AT6" s="388">
        <v>20</v>
      </c>
      <c r="AU6" s="268">
        <v>10</v>
      </c>
      <c r="AV6" s="265"/>
      <c r="AW6" s="266"/>
      <c r="AX6" s="264"/>
      <c r="AY6" s="265"/>
      <c r="AZ6" s="266"/>
      <c r="BA6" s="264"/>
      <c r="BB6" s="262"/>
      <c r="BC6" s="267"/>
      <c r="BD6" s="264"/>
      <c r="BE6" s="262"/>
      <c r="BF6" s="267"/>
      <c r="BG6" s="264"/>
      <c r="BH6" s="262"/>
      <c r="BI6" s="267"/>
      <c r="BJ6" s="264"/>
      <c r="BK6" s="388"/>
      <c r="BL6" s="268">
        <v>3</v>
      </c>
      <c r="BM6" s="262"/>
      <c r="BN6" s="267"/>
      <c r="BO6" s="264"/>
      <c r="BP6" s="266"/>
      <c r="BQ6" s="267"/>
      <c r="BR6" s="264"/>
      <c r="BS6" s="269"/>
      <c r="BT6" s="270"/>
      <c r="BU6" s="264"/>
      <c r="BV6" s="281"/>
      <c r="BW6" s="270"/>
      <c r="BX6" s="264"/>
      <c r="BY6" s="271"/>
      <c r="BZ6" s="270"/>
      <c r="CA6" s="264"/>
      <c r="CB6" s="265"/>
      <c r="CC6" s="270"/>
      <c r="CD6" s="264"/>
      <c r="CE6" s="265"/>
      <c r="CF6" s="267"/>
      <c r="CG6" s="264"/>
      <c r="CH6" s="318"/>
      <c r="CI6" s="270"/>
      <c r="CJ6" s="264"/>
      <c r="CK6" s="272">
        <v>100</v>
      </c>
      <c r="CL6" s="264"/>
      <c r="CM6" s="374"/>
      <c r="CN6" s="273"/>
      <c r="CO6" s="274"/>
      <c r="CP6" s="275">
        <f>(((CE6*14)+CF6+CG6)/5)+((CI6+CJ6)/2)+(CK6+CN6+CL6)+(CO6*5)</f>
        <v>100</v>
      </c>
      <c r="CQ6" s="265"/>
      <c r="CR6" s="276"/>
      <c r="CS6" s="265"/>
      <c r="CT6" s="276"/>
      <c r="CU6" s="265"/>
      <c r="CV6" s="276"/>
      <c r="CW6" s="265"/>
      <c r="CX6" s="276"/>
      <c r="CY6" s="265"/>
      <c r="CZ6" s="276"/>
      <c r="DA6" s="265"/>
      <c r="DB6" s="276"/>
      <c r="DC6" s="265"/>
      <c r="DD6" s="276"/>
      <c r="DE6" s="265"/>
      <c r="DF6" s="276"/>
      <c r="DG6" s="265"/>
      <c r="DH6" s="276"/>
      <c r="DI6" s="265"/>
      <c r="DJ6" s="276"/>
      <c r="DK6" s="265"/>
      <c r="DL6" s="276"/>
      <c r="DM6" s="265"/>
      <c r="DN6" s="276"/>
      <c r="DO6" s="265"/>
      <c r="DP6" s="276"/>
      <c r="DQ6" s="264"/>
      <c r="DR6" s="273"/>
      <c r="DS6" s="334"/>
      <c r="DT6" s="273"/>
      <c r="DU6" s="334"/>
      <c r="DV6" s="334"/>
      <c r="DW6" s="334"/>
      <c r="DX6" s="277"/>
      <c r="DY6" s="264"/>
      <c r="DZ6" s="318"/>
      <c r="EA6" s="264"/>
      <c r="EB6" s="578"/>
      <c r="EC6" s="264"/>
      <c r="ED6" s="278"/>
      <c r="EE6" s="264"/>
      <c r="EF6" s="406"/>
      <c r="EG6" s="96"/>
      <c r="EH6" s="279"/>
      <c r="EI6" s="251">
        <f>SUMPRODUCT(D6:EH6,'Korba R'!D6:EH6)</f>
        <v>56288</v>
      </c>
      <c r="EJ6" s="3" t="s">
        <v>1038</v>
      </c>
      <c r="EK6" s="3"/>
      <c r="ER6" s="64" t="s">
        <v>22</v>
      </c>
      <c r="ES6" s="61" t="str">
        <f t="shared" ref="ES6:ES37" si="0">C6</f>
        <v>Natraj Traders</v>
      </c>
      <c r="ET6" s="24">
        <f>EI6</f>
        <v>56288</v>
      </c>
    </row>
    <row r="7" spans="2:150" ht="15" hidden="1" customHeight="1">
      <c r="B7" s="69">
        <f>B6+1</f>
        <v>2</v>
      </c>
      <c r="C7" s="162" t="s">
        <v>898</v>
      </c>
      <c r="D7" s="262"/>
      <c r="E7" s="263"/>
      <c r="F7" s="264"/>
      <c r="G7" s="262"/>
      <c r="H7" s="263"/>
      <c r="I7" s="264"/>
      <c r="J7" s="322"/>
      <c r="K7" s="263"/>
      <c r="L7" s="264"/>
      <c r="M7" s="322"/>
      <c r="N7" s="263"/>
      <c r="O7" s="264"/>
      <c r="P7" s="416"/>
      <c r="Q7" s="263"/>
      <c r="R7" s="264"/>
      <c r="S7" s="265"/>
      <c r="T7" s="263"/>
      <c r="U7" s="264"/>
      <c r="V7" s="425"/>
      <c r="W7" s="263"/>
      <c r="X7" s="264"/>
      <c r="Y7" s="262"/>
      <c r="Z7" s="264"/>
      <c r="AA7" s="381"/>
      <c r="AB7" s="265"/>
      <c r="AC7" s="266"/>
      <c r="AD7" s="264"/>
      <c r="AE7" s="361"/>
      <c r="AF7" s="266"/>
      <c r="AG7" s="264"/>
      <c r="AH7" s="262"/>
      <c r="AI7" s="267"/>
      <c r="AJ7" s="264"/>
      <c r="AK7" s="262"/>
      <c r="AL7" s="267"/>
      <c r="AM7" s="264"/>
      <c r="AN7" s="262"/>
      <c r="AO7" s="267"/>
      <c r="AP7" s="264"/>
      <c r="AQ7" s="262"/>
      <c r="AR7" s="267"/>
      <c r="AS7" s="264"/>
      <c r="AT7" s="388"/>
      <c r="AU7" s="268"/>
      <c r="AV7" s="265"/>
      <c r="AW7" s="266"/>
      <c r="AX7" s="264"/>
      <c r="AY7" s="265"/>
      <c r="AZ7" s="266"/>
      <c r="BA7" s="264"/>
      <c r="BB7" s="262"/>
      <c r="BC7" s="267"/>
      <c r="BD7" s="264"/>
      <c r="BE7" s="262"/>
      <c r="BF7" s="267"/>
      <c r="BG7" s="264"/>
      <c r="BH7" s="262"/>
      <c r="BI7" s="267"/>
      <c r="BJ7" s="264"/>
      <c r="BK7" s="388"/>
      <c r="BL7" s="268"/>
      <c r="BM7" s="262"/>
      <c r="BN7" s="267"/>
      <c r="BO7" s="264"/>
      <c r="BP7" s="266"/>
      <c r="BQ7" s="267"/>
      <c r="BR7" s="264"/>
      <c r="BS7" s="269"/>
      <c r="BT7" s="270"/>
      <c r="BU7" s="264"/>
      <c r="BV7" s="281"/>
      <c r="BW7" s="270"/>
      <c r="BX7" s="264"/>
      <c r="BY7" s="271"/>
      <c r="BZ7" s="270"/>
      <c r="CA7" s="264"/>
      <c r="CB7" s="265"/>
      <c r="CC7" s="270"/>
      <c r="CD7" s="264"/>
      <c r="CE7" s="265"/>
      <c r="CF7" s="267"/>
      <c r="CG7" s="264"/>
      <c r="CH7" s="318"/>
      <c r="CI7" s="270"/>
      <c r="CJ7" s="264"/>
      <c r="CK7" s="272"/>
      <c r="CL7" s="264"/>
      <c r="CM7" s="374"/>
      <c r="CN7" s="273"/>
      <c r="CO7" s="274"/>
      <c r="CP7" s="275">
        <f t="shared" ref="CP7:CP68" si="1">(((CE7*14)+CF7+CG7)/5)+((CI7+CJ7)/2)+(CK7+CN7+CL7)+(CO7*5)</f>
        <v>0</v>
      </c>
      <c r="CQ7" s="265"/>
      <c r="CR7" s="276"/>
      <c r="CS7" s="265"/>
      <c r="CT7" s="276"/>
      <c r="CU7" s="265"/>
      <c r="CV7" s="276"/>
      <c r="CW7" s="265"/>
      <c r="CX7" s="276"/>
      <c r="CY7" s="265"/>
      <c r="CZ7" s="276"/>
      <c r="DA7" s="265"/>
      <c r="DB7" s="276"/>
      <c r="DC7" s="265"/>
      <c r="DD7" s="276"/>
      <c r="DE7" s="265"/>
      <c r="DF7" s="276"/>
      <c r="DG7" s="265"/>
      <c r="DH7" s="276"/>
      <c r="DI7" s="265"/>
      <c r="DJ7" s="276"/>
      <c r="DK7" s="265"/>
      <c r="DL7" s="276"/>
      <c r="DM7" s="265"/>
      <c r="DN7" s="276"/>
      <c r="DO7" s="265"/>
      <c r="DP7" s="276"/>
      <c r="DQ7" s="264"/>
      <c r="DR7" s="273"/>
      <c r="DS7" s="334"/>
      <c r="DT7" s="273"/>
      <c r="DU7" s="334"/>
      <c r="DV7" s="584"/>
      <c r="DW7" s="334"/>
      <c r="DX7" s="277"/>
      <c r="DY7" s="264"/>
      <c r="DZ7" s="318"/>
      <c r="EA7" s="264"/>
      <c r="EB7" s="578"/>
      <c r="EC7" s="264"/>
      <c r="ED7" s="278"/>
      <c r="EE7" s="264"/>
      <c r="EF7" s="406"/>
      <c r="EG7" s="96"/>
      <c r="EH7" s="279"/>
      <c r="EI7" s="251">
        <f>SUMPRODUCT(D7:EH7,'Korba R'!D7:EH7)</f>
        <v>0</v>
      </c>
      <c r="EJ7" s="3" t="s">
        <v>1038</v>
      </c>
      <c r="EK7" s="26" t="s">
        <v>846</v>
      </c>
      <c r="ER7" s="64" t="s">
        <v>23</v>
      </c>
      <c r="ES7" s="61" t="str">
        <f t="shared" si="0"/>
        <v>Vikash Milk</v>
      </c>
      <c r="ET7" s="24">
        <f t="shared" ref="ET7:ET68" si="2">EI7</f>
        <v>0</v>
      </c>
    </row>
    <row r="8" spans="2:150" ht="15" hidden="1" customHeight="1">
      <c r="B8" s="69">
        <f t="shared" ref="B8:B68" si="3">B7+1</f>
        <v>3</v>
      </c>
      <c r="C8" s="90" t="s">
        <v>552</v>
      </c>
      <c r="D8" s="262"/>
      <c r="E8" s="263"/>
      <c r="F8" s="264"/>
      <c r="G8" s="262"/>
      <c r="H8" s="263"/>
      <c r="I8" s="264"/>
      <c r="J8" s="322"/>
      <c r="K8" s="263"/>
      <c r="L8" s="264"/>
      <c r="M8" s="322"/>
      <c r="N8" s="263"/>
      <c r="O8" s="264"/>
      <c r="P8" s="416"/>
      <c r="Q8" s="263"/>
      <c r="R8" s="264"/>
      <c r="S8" s="265"/>
      <c r="T8" s="263"/>
      <c r="U8" s="264"/>
      <c r="V8" s="425"/>
      <c r="W8" s="263"/>
      <c r="X8" s="264"/>
      <c r="Y8" s="262"/>
      <c r="Z8" s="264"/>
      <c r="AA8" s="381"/>
      <c r="AB8" s="265"/>
      <c r="AC8" s="266"/>
      <c r="AD8" s="264"/>
      <c r="AE8" s="361"/>
      <c r="AF8" s="266"/>
      <c r="AG8" s="264"/>
      <c r="AH8" s="262"/>
      <c r="AI8" s="267"/>
      <c r="AJ8" s="264"/>
      <c r="AK8" s="262"/>
      <c r="AL8" s="267"/>
      <c r="AM8" s="264"/>
      <c r="AN8" s="262"/>
      <c r="AO8" s="267"/>
      <c r="AP8" s="264"/>
      <c r="AQ8" s="262"/>
      <c r="AR8" s="267"/>
      <c r="AS8" s="264"/>
      <c r="AT8" s="388"/>
      <c r="AU8" s="268"/>
      <c r="AV8" s="265"/>
      <c r="AW8" s="266"/>
      <c r="AX8" s="264"/>
      <c r="AY8" s="265"/>
      <c r="AZ8" s="266"/>
      <c r="BA8" s="264"/>
      <c r="BB8" s="262"/>
      <c r="BC8" s="267"/>
      <c r="BD8" s="264"/>
      <c r="BE8" s="262"/>
      <c r="BF8" s="267"/>
      <c r="BG8" s="264"/>
      <c r="BH8" s="262"/>
      <c r="BI8" s="267"/>
      <c r="BJ8" s="264"/>
      <c r="BK8" s="388"/>
      <c r="BL8" s="268"/>
      <c r="BM8" s="262"/>
      <c r="BN8" s="267"/>
      <c r="BO8" s="264"/>
      <c r="BP8" s="266"/>
      <c r="BQ8" s="267"/>
      <c r="BR8" s="264"/>
      <c r="BS8" s="269"/>
      <c r="BT8" s="270"/>
      <c r="BU8" s="264"/>
      <c r="BV8" s="281"/>
      <c r="BW8" s="270"/>
      <c r="BX8" s="264"/>
      <c r="BY8" s="271"/>
      <c r="BZ8" s="270"/>
      <c r="CA8" s="264"/>
      <c r="CB8" s="265"/>
      <c r="CC8" s="270"/>
      <c r="CD8" s="264"/>
      <c r="CE8" s="265"/>
      <c r="CF8" s="267"/>
      <c r="CG8" s="264"/>
      <c r="CH8" s="318"/>
      <c r="CI8" s="270"/>
      <c r="CJ8" s="264"/>
      <c r="CK8" s="272"/>
      <c r="CL8" s="264"/>
      <c r="CM8" s="374"/>
      <c r="CN8" s="273"/>
      <c r="CO8" s="274"/>
      <c r="CP8" s="275">
        <f t="shared" si="1"/>
        <v>0</v>
      </c>
      <c r="CQ8" s="265"/>
      <c r="CR8" s="276"/>
      <c r="CS8" s="265"/>
      <c r="CT8" s="276"/>
      <c r="CU8" s="265"/>
      <c r="CV8" s="276"/>
      <c r="CW8" s="265"/>
      <c r="CX8" s="276"/>
      <c r="CY8" s="265"/>
      <c r="CZ8" s="276"/>
      <c r="DA8" s="265"/>
      <c r="DB8" s="276"/>
      <c r="DC8" s="265"/>
      <c r="DD8" s="276"/>
      <c r="DE8" s="265"/>
      <c r="DF8" s="276"/>
      <c r="DG8" s="265"/>
      <c r="DH8" s="276"/>
      <c r="DI8" s="265"/>
      <c r="DJ8" s="276"/>
      <c r="DK8" s="265"/>
      <c r="DL8" s="276"/>
      <c r="DM8" s="265"/>
      <c r="DN8" s="276"/>
      <c r="DO8" s="265"/>
      <c r="DP8" s="276"/>
      <c r="DQ8" s="264"/>
      <c r="DR8" s="273"/>
      <c r="DS8" s="334"/>
      <c r="DT8" s="273"/>
      <c r="DU8" s="334"/>
      <c r="DV8" s="584"/>
      <c r="DW8" s="334"/>
      <c r="DX8" s="277"/>
      <c r="DY8" s="264"/>
      <c r="DZ8" s="318"/>
      <c r="EA8" s="264"/>
      <c r="EB8" s="578"/>
      <c r="EC8" s="264"/>
      <c r="ED8" s="278"/>
      <c r="EE8" s="264"/>
      <c r="EF8" s="406"/>
      <c r="EG8" s="96"/>
      <c r="EH8" s="279"/>
      <c r="EI8" s="251">
        <f>SUMPRODUCT(D8:EH8,'Korba R'!D8:EH8)</f>
        <v>0</v>
      </c>
      <c r="EJ8" s="3" t="s">
        <v>1038</v>
      </c>
      <c r="EK8" s="3"/>
      <c r="ER8" s="64" t="s">
        <v>24</v>
      </c>
      <c r="ES8" s="61" t="str">
        <f t="shared" si="0"/>
        <v>Shaifu Dairy</v>
      </c>
      <c r="ET8" s="24">
        <f t="shared" si="2"/>
        <v>0</v>
      </c>
    </row>
    <row r="9" spans="2:150" ht="15" hidden="1" customHeight="1">
      <c r="B9" s="69">
        <f t="shared" si="3"/>
        <v>4</v>
      </c>
      <c r="C9" s="61"/>
      <c r="D9" s="262"/>
      <c r="E9" s="263"/>
      <c r="F9" s="264"/>
      <c r="G9" s="262"/>
      <c r="H9" s="263"/>
      <c r="I9" s="264"/>
      <c r="J9" s="322"/>
      <c r="K9" s="263"/>
      <c r="L9" s="264"/>
      <c r="M9" s="322"/>
      <c r="N9" s="263"/>
      <c r="O9" s="264"/>
      <c r="P9" s="416"/>
      <c r="Q9" s="263"/>
      <c r="R9" s="264"/>
      <c r="S9" s="265"/>
      <c r="T9" s="263"/>
      <c r="U9" s="264"/>
      <c r="V9" s="425"/>
      <c r="W9" s="263"/>
      <c r="X9" s="264"/>
      <c r="Y9" s="262"/>
      <c r="Z9" s="264"/>
      <c r="AA9" s="381"/>
      <c r="AB9" s="265"/>
      <c r="AC9" s="266"/>
      <c r="AD9" s="264"/>
      <c r="AE9" s="361"/>
      <c r="AF9" s="266"/>
      <c r="AG9" s="264"/>
      <c r="AH9" s="262"/>
      <c r="AI9" s="267"/>
      <c r="AJ9" s="264"/>
      <c r="AK9" s="262"/>
      <c r="AL9" s="267"/>
      <c r="AM9" s="264"/>
      <c r="AN9" s="262"/>
      <c r="AO9" s="267"/>
      <c r="AP9" s="264"/>
      <c r="AQ9" s="262"/>
      <c r="AR9" s="267"/>
      <c r="AS9" s="264"/>
      <c r="AT9" s="388"/>
      <c r="AU9" s="268"/>
      <c r="AV9" s="265"/>
      <c r="AW9" s="266"/>
      <c r="AX9" s="264"/>
      <c r="AY9" s="265"/>
      <c r="AZ9" s="266"/>
      <c r="BA9" s="264"/>
      <c r="BB9" s="262"/>
      <c r="BC9" s="267"/>
      <c r="BD9" s="264"/>
      <c r="BE9" s="262"/>
      <c r="BF9" s="267"/>
      <c r="BG9" s="264"/>
      <c r="BH9" s="262"/>
      <c r="BI9" s="267"/>
      <c r="BJ9" s="264"/>
      <c r="BK9" s="388"/>
      <c r="BL9" s="268"/>
      <c r="BM9" s="262"/>
      <c r="BN9" s="267"/>
      <c r="BO9" s="264"/>
      <c r="BP9" s="266"/>
      <c r="BQ9" s="267"/>
      <c r="BR9" s="264"/>
      <c r="BS9" s="269"/>
      <c r="BT9" s="270"/>
      <c r="BU9" s="264"/>
      <c r="BV9" s="281"/>
      <c r="BW9" s="270"/>
      <c r="BX9" s="264"/>
      <c r="BY9" s="271"/>
      <c r="BZ9" s="270"/>
      <c r="CA9" s="264"/>
      <c r="CB9" s="265"/>
      <c r="CC9" s="270"/>
      <c r="CD9" s="264"/>
      <c r="CE9" s="265"/>
      <c r="CF9" s="267"/>
      <c r="CG9" s="264"/>
      <c r="CH9" s="318"/>
      <c r="CI9" s="270"/>
      <c r="CJ9" s="264"/>
      <c r="CK9" s="272"/>
      <c r="CL9" s="264"/>
      <c r="CM9" s="374"/>
      <c r="CN9" s="273"/>
      <c r="CO9" s="274"/>
      <c r="CP9" s="275">
        <f t="shared" si="1"/>
        <v>0</v>
      </c>
      <c r="CQ9" s="265"/>
      <c r="CR9" s="276"/>
      <c r="CS9" s="265"/>
      <c r="CT9" s="276"/>
      <c r="CU9" s="265"/>
      <c r="CV9" s="276"/>
      <c r="CW9" s="265"/>
      <c r="CX9" s="276"/>
      <c r="CY9" s="265"/>
      <c r="CZ9" s="276"/>
      <c r="DA9" s="265"/>
      <c r="DB9" s="276"/>
      <c r="DC9" s="265"/>
      <c r="DD9" s="276"/>
      <c r="DE9" s="265"/>
      <c r="DF9" s="276"/>
      <c r="DG9" s="265"/>
      <c r="DH9" s="276"/>
      <c r="DI9" s="265"/>
      <c r="DJ9" s="276"/>
      <c r="DK9" s="265"/>
      <c r="DL9" s="276"/>
      <c r="DM9" s="265"/>
      <c r="DN9" s="276"/>
      <c r="DO9" s="265"/>
      <c r="DP9" s="276"/>
      <c r="DQ9" s="264"/>
      <c r="DR9" s="273"/>
      <c r="DS9" s="334"/>
      <c r="DT9" s="273"/>
      <c r="DU9" s="334"/>
      <c r="DV9" s="584"/>
      <c r="DW9" s="334"/>
      <c r="DX9" s="277"/>
      <c r="DY9" s="264"/>
      <c r="DZ9" s="318"/>
      <c r="EA9" s="264"/>
      <c r="EB9" s="578"/>
      <c r="EC9" s="264"/>
      <c r="ED9" s="278"/>
      <c r="EE9" s="264"/>
      <c r="EF9" s="406"/>
      <c r="EG9" s="96"/>
      <c r="EH9" s="279"/>
      <c r="EI9" s="251">
        <f>SUMPRODUCT(D9:EH9,'Korba R'!D9:EH9)</f>
        <v>0</v>
      </c>
      <c r="EJ9" s="3"/>
      <c r="EK9" s="3"/>
      <c r="ER9" s="64" t="s">
        <v>25</v>
      </c>
      <c r="ES9" s="61">
        <f t="shared" si="0"/>
        <v>0</v>
      </c>
      <c r="ET9" s="24">
        <f t="shared" si="2"/>
        <v>0</v>
      </c>
    </row>
    <row r="10" spans="2:150" ht="15" hidden="1" customHeight="1">
      <c r="B10" s="69">
        <f t="shared" si="3"/>
        <v>5</v>
      </c>
      <c r="C10" s="61"/>
      <c r="D10" s="262"/>
      <c r="E10" s="263"/>
      <c r="F10" s="264"/>
      <c r="G10" s="262"/>
      <c r="H10" s="263"/>
      <c r="I10" s="264"/>
      <c r="J10" s="322"/>
      <c r="K10" s="263"/>
      <c r="L10" s="264"/>
      <c r="M10" s="322"/>
      <c r="N10" s="263"/>
      <c r="O10" s="264"/>
      <c r="P10" s="416"/>
      <c r="Q10" s="263"/>
      <c r="R10" s="264"/>
      <c r="S10" s="265"/>
      <c r="T10" s="263"/>
      <c r="U10" s="264"/>
      <c r="V10" s="425"/>
      <c r="W10" s="263"/>
      <c r="X10" s="264"/>
      <c r="Y10" s="262"/>
      <c r="Z10" s="264"/>
      <c r="AA10" s="381"/>
      <c r="AB10" s="265"/>
      <c r="AC10" s="266"/>
      <c r="AD10" s="264"/>
      <c r="AE10" s="361"/>
      <c r="AF10" s="266"/>
      <c r="AG10" s="264"/>
      <c r="AH10" s="262"/>
      <c r="AI10" s="267"/>
      <c r="AJ10" s="264"/>
      <c r="AK10" s="262"/>
      <c r="AL10" s="267"/>
      <c r="AM10" s="264"/>
      <c r="AN10" s="262"/>
      <c r="AO10" s="267"/>
      <c r="AP10" s="264"/>
      <c r="AQ10" s="262"/>
      <c r="AR10" s="267"/>
      <c r="AS10" s="264"/>
      <c r="AT10" s="388"/>
      <c r="AU10" s="268"/>
      <c r="AV10" s="265"/>
      <c r="AW10" s="266"/>
      <c r="AX10" s="264"/>
      <c r="AY10" s="265"/>
      <c r="AZ10" s="266"/>
      <c r="BA10" s="264"/>
      <c r="BB10" s="262"/>
      <c r="BC10" s="267"/>
      <c r="BD10" s="264"/>
      <c r="BE10" s="262"/>
      <c r="BF10" s="267"/>
      <c r="BG10" s="264"/>
      <c r="BH10" s="262"/>
      <c r="BI10" s="267"/>
      <c r="BJ10" s="264"/>
      <c r="BK10" s="388"/>
      <c r="BL10" s="268"/>
      <c r="BM10" s="262"/>
      <c r="BN10" s="267"/>
      <c r="BO10" s="264"/>
      <c r="BP10" s="266"/>
      <c r="BQ10" s="267"/>
      <c r="BR10" s="264"/>
      <c r="BS10" s="269"/>
      <c r="BT10" s="270"/>
      <c r="BU10" s="264"/>
      <c r="BV10" s="281"/>
      <c r="BW10" s="270"/>
      <c r="BX10" s="264"/>
      <c r="BY10" s="271"/>
      <c r="BZ10" s="270"/>
      <c r="CA10" s="264"/>
      <c r="CB10" s="265"/>
      <c r="CC10" s="270"/>
      <c r="CD10" s="264"/>
      <c r="CE10" s="265"/>
      <c r="CF10" s="267"/>
      <c r="CG10" s="264"/>
      <c r="CH10" s="318"/>
      <c r="CI10" s="270"/>
      <c r="CJ10" s="264"/>
      <c r="CK10" s="272"/>
      <c r="CL10" s="264"/>
      <c r="CM10" s="374"/>
      <c r="CN10" s="273"/>
      <c r="CO10" s="274"/>
      <c r="CP10" s="275">
        <f t="shared" si="1"/>
        <v>0</v>
      </c>
      <c r="CQ10" s="265"/>
      <c r="CR10" s="276"/>
      <c r="CS10" s="265"/>
      <c r="CT10" s="276"/>
      <c r="CU10" s="265"/>
      <c r="CV10" s="276"/>
      <c r="CW10" s="265"/>
      <c r="CX10" s="276"/>
      <c r="CY10" s="265"/>
      <c r="CZ10" s="276"/>
      <c r="DA10" s="265"/>
      <c r="DB10" s="276"/>
      <c r="DC10" s="265"/>
      <c r="DD10" s="276"/>
      <c r="DE10" s="265"/>
      <c r="DF10" s="276"/>
      <c r="DG10" s="265"/>
      <c r="DH10" s="276"/>
      <c r="DI10" s="265"/>
      <c r="DJ10" s="276"/>
      <c r="DK10" s="265"/>
      <c r="DL10" s="276"/>
      <c r="DM10" s="265"/>
      <c r="DN10" s="276"/>
      <c r="DO10" s="265"/>
      <c r="DP10" s="276"/>
      <c r="DQ10" s="264"/>
      <c r="DR10" s="273"/>
      <c r="DS10" s="334"/>
      <c r="DT10" s="273"/>
      <c r="DU10" s="334"/>
      <c r="DV10" s="584"/>
      <c r="DW10" s="334"/>
      <c r="DX10" s="277"/>
      <c r="DY10" s="264"/>
      <c r="DZ10" s="318"/>
      <c r="EA10" s="264"/>
      <c r="EB10" s="578"/>
      <c r="EC10" s="264"/>
      <c r="ED10" s="278"/>
      <c r="EE10" s="264"/>
      <c r="EF10" s="406"/>
      <c r="EG10" s="96"/>
      <c r="EH10" s="279"/>
      <c r="EI10" s="251">
        <f>SUMPRODUCT(D10:EH10,'Korba R'!D10:EH10)</f>
        <v>0</v>
      </c>
      <c r="EJ10" s="3"/>
      <c r="EK10" s="3"/>
      <c r="ER10" s="64" t="s">
        <v>26</v>
      </c>
      <c r="ES10" s="61">
        <f t="shared" si="0"/>
        <v>0</v>
      </c>
      <c r="ET10" s="24">
        <f t="shared" si="2"/>
        <v>0</v>
      </c>
    </row>
    <row r="11" spans="2:150" ht="15" hidden="1" customHeight="1">
      <c r="B11" s="69">
        <f t="shared" si="3"/>
        <v>6</v>
      </c>
      <c r="C11" s="61"/>
      <c r="D11" s="262"/>
      <c r="E11" s="263"/>
      <c r="F11" s="264"/>
      <c r="G11" s="262"/>
      <c r="H11" s="263"/>
      <c r="I11" s="264"/>
      <c r="J11" s="322"/>
      <c r="K11" s="263"/>
      <c r="L11" s="264"/>
      <c r="M11" s="322"/>
      <c r="N11" s="263"/>
      <c r="O11" s="264"/>
      <c r="P11" s="416"/>
      <c r="Q11" s="263"/>
      <c r="R11" s="264"/>
      <c r="S11" s="265"/>
      <c r="T11" s="263"/>
      <c r="U11" s="264"/>
      <c r="V11" s="425"/>
      <c r="W11" s="263"/>
      <c r="X11" s="264"/>
      <c r="Y11" s="262"/>
      <c r="Z11" s="264"/>
      <c r="AA11" s="381"/>
      <c r="AB11" s="265"/>
      <c r="AC11" s="266"/>
      <c r="AD11" s="264"/>
      <c r="AE11" s="361"/>
      <c r="AF11" s="266"/>
      <c r="AG11" s="264"/>
      <c r="AH11" s="262"/>
      <c r="AI11" s="267"/>
      <c r="AJ11" s="264"/>
      <c r="AK11" s="262"/>
      <c r="AL11" s="267"/>
      <c r="AM11" s="264"/>
      <c r="AN11" s="262"/>
      <c r="AO11" s="267"/>
      <c r="AP11" s="264"/>
      <c r="AQ11" s="262"/>
      <c r="AR11" s="267"/>
      <c r="AS11" s="264"/>
      <c r="AT11" s="388"/>
      <c r="AU11" s="268"/>
      <c r="AV11" s="265"/>
      <c r="AW11" s="266"/>
      <c r="AX11" s="264"/>
      <c r="AY11" s="265"/>
      <c r="AZ11" s="266"/>
      <c r="BA11" s="264"/>
      <c r="BB11" s="262"/>
      <c r="BC11" s="267"/>
      <c r="BD11" s="264"/>
      <c r="BE11" s="262"/>
      <c r="BF11" s="267"/>
      <c r="BG11" s="264"/>
      <c r="BH11" s="262"/>
      <c r="BI11" s="267"/>
      <c r="BJ11" s="264"/>
      <c r="BK11" s="388"/>
      <c r="BL11" s="268"/>
      <c r="BM11" s="262"/>
      <c r="BN11" s="267"/>
      <c r="BO11" s="264"/>
      <c r="BP11" s="266"/>
      <c r="BQ11" s="267"/>
      <c r="BR11" s="264"/>
      <c r="BS11" s="269"/>
      <c r="BT11" s="270"/>
      <c r="BU11" s="264"/>
      <c r="BV11" s="281"/>
      <c r="BW11" s="270"/>
      <c r="BX11" s="264"/>
      <c r="BY11" s="271"/>
      <c r="BZ11" s="270"/>
      <c r="CA11" s="264"/>
      <c r="CB11" s="265"/>
      <c r="CC11" s="270"/>
      <c r="CD11" s="264"/>
      <c r="CE11" s="265"/>
      <c r="CF11" s="267"/>
      <c r="CG11" s="264"/>
      <c r="CH11" s="318"/>
      <c r="CI11" s="270"/>
      <c r="CJ11" s="264"/>
      <c r="CK11" s="272"/>
      <c r="CL11" s="264"/>
      <c r="CM11" s="374"/>
      <c r="CN11" s="273"/>
      <c r="CO11" s="274"/>
      <c r="CP11" s="275">
        <f t="shared" si="1"/>
        <v>0</v>
      </c>
      <c r="CQ11" s="265"/>
      <c r="CR11" s="276"/>
      <c r="CS11" s="265"/>
      <c r="CT11" s="276"/>
      <c r="CU11" s="265"/>
      <c r="CV11" s="276"/>
      <c r="CW11" s="265"/>
      <c r="CX11" s="276"/>
      <c r="CY11" s="265"/>
      <c r="CZ11" s="276"/>
      <c r="DA11" s="265"/>
      <c r="DB11" s="276"/>
      <c r="DC11" s="265"/>
      <c r="DD11" s="276"/>
      <c r="DE11" s="265"/>
      <c r="DF11" s="276"/>
      <c r="DG11" s="265"/>
      <c r="DH11" s="276"/>
      <c r="DI11" s="265"/>
      <c r="DJ11" s="276"/>
      <c r="DK11" s="265"/>
      <c r="DL11" s="276"/>
      <c r="DM11" s="265"/>
      <c r="DN11" s="276"/>
      <c r="DO11" s="265"/>
      <c r="DP11" s="276"/>
      <c r="DQ11" s="264"/>
      <c r="DR11" s="273"/>
      <c r="DS11" s="334"/>
      <c r="DT11" s="273"/>
      <c r="DU11" s="334"/>
      <c r="DV11" s="584"/>
      <c r="DW11" s="334"/>
      <c r="DX11" s="277"/>
      <c r="DY11" s="264"/>
      <c r="DZ11" s="318"/>
      <c r="EA11" s="264"/>
      <c r="EB11" s="578"/>
      <c r="EC11" s="264"/>
      <c r="ED11" s="278"/>
      <c r="EE11" s="264"/>
      <c r="EF11" s="406"/>
      <c r="EG11" s="96"/>
      <c r="EH11" s="279"/>
      <c r="EI11" s="251">
        <f>SUMPRODUCT(D11:EH11,'Korba R'!D11:EH11)</f>
        <v>0</v>
      </c>
      <c r="EJ11" s="3"/>
      <c r="EK11" s="3"/>
      <c r="ER11" s="64" t="s">
        <v>27</v>
      </c>
      <c r="ES11" s="61">
        <f t="shared" si="0"/>
        <v>0</v>
      </c>
      <c r="ET11" s="24">
        <f t="shared" si="2"/>
        <v>0</v>
      </c>
    </row>
    <row r="12" spans="2:150" ht="15" hidden="1" customHeight="1">
      <c r="B12" s="69">
        <f t="shared" si="3"/>
        <v>7</v>
      </c>
      <c r="C12" s="61"/>
      <c r="D12" s="262"/>
      <c r="E12" s="263"/>
      <c r="F12" s="264"/>
      <c r="G12" s="262"/>
      <c r="H12" s="263"/>
      <c r="I12" s="264"/>
      <c r="J12" s="322"/>
      <c r="K12" s="263"/>
      <c r="L12" s="264"/>
      <c r="M12" s="322"/>
      <c r="N12" s="263"/>
      <c r="O12" s="264"/>
      <c r="P12" s="416"/>
      <c r="Q12" s="263"/>
      <c r="R12" s="264"/>
      <c r="S12" s="265"/>
      <c r="T12" s="263"/>
      <c r="U12" s="264"/>
      <c r="V12" s="425"/>
      <c r="W12" s="263"/>
      <c r="X12" s="264"/>
      <c r="Y12" s="262"/>
      <c r="Z12" s="264"/>
      <c r="AA12" s="381"/>
      <c r="AB12" s="265"/>
      <c r="AC12" s="266"/>
      <c r="AD12" s="264"/>
      <c r="AE12" s="361"/>
      <c r="AF12" s="266"/>
      <c r="AG12" s="264"/>
      <c r="AH12" s="262"/>
      <c r="AI12" s="267"/>
      <c r="AJ12" s="264"/>
      <c r="AK12" s="262"/>
      <c r="AL12" s="267"/>
      <c r="AM12" s="264"/>
      <c r="AN12" s="262"/>
      <c r="AO12" s="267"/>
      <c r="AP12" s="264"/>
      <c r="AQ12" s="262"/>
      <c r="AR12" s="267"/>
      <c r="AS12" s="264"/>
      <c r="AT12" s="388"/>
      <c r="AU12" s="268"/>
      <c r="AV12" s="265"/>
      <c r="AW12" s="266"/>
      <c r="AX12" s="264"/>
      <c r="AY12" s="265"/>
      <c r="AZ12" s="266"/>
      <c r="BA12" s="264"/>
      <c r="BB12" s="262"/>
      <c r="BC12" s="267"/>
      <c r="BD12" s="264"/>
      <c r="BE12" s="262"/>
      <c r="BF12" s="267"/>
      <c r="BG12" s="264"/>
      <c r="BH12" s="262"/>
      <c r="BI12" s="267"/>
      <c r="BJ12" s="264"/>
      <c r="BK12" s="388"/>
      <c r="BL12" s="268"/>
      <c r="BM12" s="262"/>
      <c r="BN12" s="267"/>
      <c r="BO12" s="264"/>
      <c r="BP12" s="266"/>
      <c r="BQ12" s="267"/>
      <c r="BR12" s="264"/>
      <c r="BS12" s="269"/>
      <c r="BT12" s="270"/>
      <c r="BU12" s="264"/>
      <c r="BV12" s="281"/>
      <c r="BW12" s="270"/>
      <c r="BX12" s="264"/>
      <c r="BY12" s="271"/>
      <c r="BZ12" s="270"/>
      <c r="CA12" s="264"/>
      <c r="CB12" s="265"/>
      <c r="CC12" s="270"/>
      <c r="CD12" s="264"/>
      <c r="CE12" s="265"/>
      <c r="CF12" s="267"/>
      <c r="CG12" s="264"/>
      <c r="CH12" s="318"/>
      <c r="CI12" s="270"/>
      <c r="CJ12" s="264"/>
      <c r="CK12" s="272"/>
      <c r="CL12" s="264"/>
      <c r="CM12" s="374"/>
      <c r="CN12" s="273"/>
      <c r="CO12" s="274"/>
      <c r="CP12" s="275">
        <f t="shared" si="1"/>
        <v>0</v>
      </c>
      <c r="CQ12" s="265"/>
      <c r="CR12" s="276"/>
      <c r="CS12" s="265"/>
      <c r="CT12" s="276"/>
      <c r="CU12" s="265"/>
      <c r="CV12" s="276"/>
      <c r="CW12" s="265"/>
      <c r="CX12" s="276"/>
      <c r="CY12" s="265"/>
      <c r="CZ12" s="276"/>
      <c r="DA12" s="265"/>
      <c r="DB12" s="276"/>
      <c r="DC12" s="265"/>
      <c r="DD12" s="276"/>
      <c r="DE12" s="265"/>
      <c r="DF12" s="276"/>
      <c r="DG12" s="265"/>
      <c r="DH12" s="276"/>
      <c r="DI12" s="265"/>
      <c r="DJ12" s="276"/>
      <c r="DK12" s="265"/>
      <c r="DL12" s="276"/>
      <c r="DM12" s="265"/>
      <c r="DN12" s="276"/>
      <c r="DO12" s="265"/>
      <c r="DP12" s="276"/>
      <c r="DQ12" s="264"/>
      <c r="DR12" s="273"/>
      <c r="DS12" s="334"/>
      <c r="DT12" s="273"/>
      <c r="DU12" s="334"/>
      <c r="DV12" s="584"/>
      <c r="DW12" s="334"/>
      <c r="DX12" s="277"/>
      <c r="DY12" s="264"/>
      <c r="DZ12" s="318"/>
      <c r="EA12" s="264"/>
      <c r="EB12" s="578"/>
      <c r="EC12" s="264"/>
      <c r="ED12" s="278"/>
      <c r="EE12" s="264"/>
      <c r="EF12" s="406"/>
      <c r="EG12" s="96"/>
      <c r="EH12" s="279"/>
      <c r="EI12" s="251">
        <f>SUMPRODUCT(D12:EH12,'Korba R'!D12:EH12)</f>
        <v>0</v>
      </c>
      <c r="EJ12" s="3"/>
      <c r="EK12" s="3"/>
      <c r="ER12" s="64" t="s">
        <v>28</v>
      </c>
      <c r="ES12" s="61">
        <f t="shared" si="0"/>
        <v>0</v>
      </c>
      <c r="ET12" s="24">
        <f t="shared" si="2"/>
        <v>0</v>
      </c>
    </row>
    <row r="13" spans="2:150" ht="15" hidden="1" customHeight="1">
      <c r="B13" s="69">
        <f t="shared" si="3"/>
        <v>8</v>
      </c>
      <c r="C13" s="61"/>
      <c r="D13" s="262"/>
      <c r="E13" s="263"/>
      <c r="F13" s="264"/>
      <c r="G13" s="262"/>
      <c r="H13" s="263"/>
      <c r="I13" s="264"/>
      <c r="J13" s="322"/>
      <c r="K13" s="263"/>
      <c r="L13" s="264"/>
      <c r="M13" s="322"/>
      <c r="N13" s="263"/>
      <c r="O13" s="264"/>
      <c r="P13" s="416"/>
      <c r="Q13" s="263"/>
      <c r="R13" s="264"/>
      <c r="S13" s="265"/>
      <c r="T13" s="263"/>
      <c r="U13" s="264"/>
      <c r="V13" s="425"/>
      <c r="W13" s="263"/>
      <c r="X13" s="264"/>
      <c r="Y13" s="262"/>
      <c r="Z13" s="264"/>
      <c r="AA13" s="381"/>
      <c r="AB13" s="265"/>
      <c r="AC13" s="266"/>
      <c r="AD13" s="264"/>
      <c r="AE13" s="361"/>
      <c r="AF13" s="266"/>
      <c r="AG13" s="264"/>
      <c r="AH13" s="262"/>
      <c r="AI13" s="267"/>
      <c r="AJ13" s="264"/>
      <c r="AK13" s="262"/>
      <c r="AL13" s="267"/>
      <c r="AM13" s="264"/>
      <c r="AN13" s="262"/>
      <c r="AO13" s="267"/>
      <c r="AP13" s="264"/>
      <c r="AQ13" s="262"/>
      <c r="AR13" s="267"/>
      <c r="AS13" s="264"/>
      <c r="AT13" s="388"/>
      <c r="AU13" s="268"/>
      <c r="AV13" s="265"/>
      <c r="AW13" s="266"/>
      <c r="AX13" s="264"/>
      <c r="AY13" s="265"/>
      <c r="AZ13" s="266"/>
      <c r="BA13" s="264"/>
      <c r="BB13" s="262"/>
      <c r="BC13" s="267"/>
      <c r="BD13" s="264"/>
      <c r="BE13" s="262"/>
      <c r="BF13" s="267"/>
      <c r="BG13" s="264"/>
      <c r="BH13" s="262"/>
      <c r="BI13" s="267"/>
      <c r="BJ13" s="264"/>
      <c r="BK13" s="388"/>
      <c r="BL13" s="268"/>
      <c r="BM13" s="262"/>
      <c r="BN13" s="267"/>
      <c r="BO13" s="264"/>
      <c r="BP13" s="266"/>
      <c r="BQ13" s="267"/>
      <c r="BR13" s="264"/>
      <c r="BS13" s="269"/>
      <c r="BT13" s="270"/>
      <c r="BU13" s="264"/>
      <c r="BV13" s="281"/>
      <c r="BW13" s="270"/>
      <c r="BX13" s="264"/>
      <c r="BY13" s="271"/>
      <c r="BZ13" s="270"/>
      <c r="CA13" s="264"/>
      <c r="CB13" s="265"/>
      <c r="CC13" s="270"/>
      <c r="CD13" s="264"/>
      <c r="CE13" s="265"/>
      <c r="CF13" s="267"/>
      <c r="CG13" s="264"/>
      <c r="CH13" s="318"/>
      <c r="CI13" s="270"/>
      <c r="CJ13" s="264"/>
      <c r="CK13" s="272"/>
      <c r="CL13" s="264"/>
      <c r="CM13" s="374"/>
      <c r="CN13" s="273"/>
      <c r="CO13" s="274"/>
      <c r="CP13" s="275">
        <f t="shared" si="1"/>
        <v>0</v>
      </c>
      <c r="CQ13" s="265"/>
      <c r="CR13" s="276"/>
      <c r="CS13" s="265"/>
      <c r="CT13" s="276"/>
      <c r="CU13" s="265"/>
      <c r="CV13" s="276"/>
      <c r="CW13" s="265"/>
      <c r="CX13" s="276"/>
      <c r="CY13" s="265"/>
      <c r="CZ13" s="276"/>
      <c r="DA13" s="265"/>
      <c r="DB13" s="276"/>
      <c r="DC13" s="265"/>
      <c r="DD13" s="276"/>
      <c r="DE13" s="265"/>
      <c r="DF13" s="276"/>
      <c r="DG13" s="265"/>
      <c r="DH13" s="276"/>
      <c r="DI13" s="265"/>
      <c r="DJ13" s="276"/>
      <c r="DK13" s="265"/>
      <c r="DL13" s="276"/>
      <c r="DM13" s="265"/>
      <c r="DN13" s="276"/>
      <c r="DO13" s="265"/>
      <c r="DP13" s="276"/>
      <c r="DQ13" s="264"/>
      <c r="DR13" s="273"/>
      <c r="DS13" s="334"/>
      <c r="DT13" s="273"/>
      <c r="DU13" s="334"/>
      <c r="DV13" s="584"/>
      <c r="DW13" s="334"/>
      <c r="DX13" s="277"/>
      <c r="DY13" s="264"/>
      <c r="DZ13" s="318"/>
      <c r="EA13" s="264"/>
      <c r="EB13" s="578"/>
      <c r="EC13" s="264"/>
      <c r="ED13" s="278"/>
      <c r="EE13" s="264"/>
      <c r="EF13" s="406"/>
      <c r="EG13" s="96"/>
      <c r="EH13" s="279"/>
      <c r="EI13" s="251">
        <f>SUMPRODUCT(D13:EH13,'Korba R'!D13:EH13)</f>
        <v>0</v>
      </c>
      <c r="EJ13" s="3"/>
      <c r="EK13" s="3"/>
      <c r="ER13" s="64" t="s">
        <v>29</v>
      </c>
      <c r="ES13" s="61">
        <f t="shared" si="0"/>
        <v>0</v>
      </c>
      <c r="ET13" s="24">
        <f t="shared" si="2"/>
        <v>0</v>
      </c>
    </row>
    <row r="14" spans="2:150" ht="15" hidden="1" customHeight="1">
      <c r="B14" s="69">
        <f t="shared" si="3"/>
        <v>9</v>
      </c>
      <c r="C14" s="61"/>
      <c r="D14" s="262"/>
      <c r="E14" s="263"/>
      <c r="F14" s="264"/>
      <c r="G14" s="262"/>
      <c r="H14" s="263"/>
      <c r="I14" s="264"/>
      <c r="J14" s="322"/>
      <c r="K14" s="263"/>
      <c r="L14" s="264"/>
      <c r="M14" s="322"/>
      <c r="N14" s="263"/>
      <c r="O14" s="264"/>
      <c r="P14" s="416"/>
      <c r="Q14" s="263"/>
      <c r="R14" s="264"/>
      <c r="S14" s="265"/>
      <c r="T14" s="263"/>
      <c r="U14" s="264"/>
      <c r="V14" s="425"/>
      <c r="W14" s="263"/>
      <c r="X14" s="264"/>
      <c r="Y14" s="262"/>
      <c r="Z14" s="264"/>
      <c r="AA14" s="381"/>
      <c r="AB14" s="265"/>
      <c r="AC14" s="266"/>
      <c r="AD14" s="264"/>
      <c r="AE14" s="361"/>
      <c r="AF14" s="266"/>
      <c r="AG14" s="264"/>
      <c r="AH14" s="262"/>
      <c r="AI14" s="267"/>
      <c r="AJ14" s="264"/>
      <c r="AK14" s="262"/>
      <c r="AL14" s="267"/>
      <c r="AM14" s="264"/>
      <c r="AN14" s="262"/>
      <c r="AO14" s="267"/>
      <c r="AP14" s="264"/>
      <c r="AQ14" s="262"/>
      <c r="AR14" s="267"/>
      <c r="AS14" s="264"/>
      <c r="AT14" s="388"/>
      <c r="AU14" s="268"/>
      <c r="AV14" s="265"/>
      <c r="AW14" s="266"/>
      <c r="AX14" s="264"/>
      <c r="AY14" s="265"/>
      <c r="AZ14" s="266"/>
      <c r="BA14" s="264"/>
      <c r="BB14" s="262"/>
      <c r="BC14" s="267"/>
      <c r="BD14" s="264"/>
      <c r="BE14" s="262"/>
      <c r="BF14" s="267"/>
      <c r="BG14" s="264"/>
      <c r="BH14" s="262"/>
      <c r="BI14" s="267"/>
      <c r="BJ14" s="264"/>
      <c r="BK14" s="388"/>
      <c r="BL14" s="268"/>
      <c r="BM14" s="262"/>
      <c r="BN14" s="267"/>
      <c r="BO14" s="264"/>
      <c r="BP14" s="266"/>
      <c r="BQ14" s="267"/>
      <c r="BR14" s="264"/>
      <c r="BS14" s="269"/>
      <c r="BT14" s="270"/>
      <c r="BU14" s="264"/>
      <c r="BV14" s="281"/>
      <c r="BW14" s="270"/>
      <c r="BX14" s="264"/>
      <c r="BY14" s="271"/>
      <c r="BZ14" s="270"/>
      <c r="CA14" s="264"/>
      <c r="CB14" s="265"/>
      <c r="CC14" s="270"/>
      <c r="CD14" s="264"/>
      <c r="CE14" s="265"/>
      <c r="CF14" s="267"/>
      <c r="CG14" s="264"/>
      <c r="CH14" s="318"/>
      <c r="CI14" s="270"/>
      <c r="CJ14" s="264"/>
      <c r="CK14" s="272"/>
      <c r="CL14" s="264"/>
      <c r="CM14" s="374"/>
      <c r="CN14" s="273"/>
      <c r="CO14" s="274"/>
      <c r="CP14" s="275">
        <f t="shared" si="1"/>
        <v>0</v>
      </c>
      <c r="CQ14" s="265"/>
      <c r="CR14" s="276"/>
      <c r="CS14" s="265"/>
      <c r="CT14" s="276"/>
      <c r="CU14" s="265"/>
      <c r="CV14" s="276"/>
      <c r="CW14" s="265"/>
      <c r="CX14" s="276"/>
      <c r="CY14" s="265"/>
      <c r="CZ14" s="276"/>
      <c r="DA14" s="265"/>
      <c r="DB14" s="276"/>
      <c r="DC14" s="265"/>
      <c r="DD14" s="276"/>
      <c r="DE14" s="265"/>
      <c r="DF14" s="276"/>
      <c r="DG14" s="265"/>
      <c r="DH14" s="276"/>
      <c r="DI14" s="265"/>
      <c r="DJ14" s="276"/>
      <c r="DK14" s="265"/>
      <c r="DL14" s="276"/>
      <c r="DM14" s="265"/>
      <c r="DN14" s="276"/>
      <c r="DO14" s="265"/>
      <c r="DP14" s="276"/>
      <c r="DQ14" s="264"/>
      <c r="DR14" s="273"/>
      <c r="DS14" s="334"/>
      <c r="DT14" s="273"/>
      <c r="DU14" s="334"/>
      <c r="DV14" s="584"/>
      <c r="DW14" s="334"/>
      <c r="DX14" s="277"/>
      <c r="DY14" s="264"/>
      <c r="DZ14" s="318"/>
      <c r="EA14" s="264"/>
      <c r="EB14" s="578"/>
      <c r="EC14" s="264"/>
      <c r="ED14" s="278"/>
      <c r="EE14" s="264"/>
      <c r="EF14" s="406"/>
      <c r="EG14" s="96"/>
      <c r="EH14" s="279"/>
      <c r="EI14" s="251">
        <f>SUMPRODUCT(D14:EH14,'Korba R'!D14:EH14)</f>
        <v>0</v>
      </c>
      <c r="EJ14" s="3"/>
      <c r="EK14" s="3"/>
      <c r="ER14" s="64" t="s">
        <v>30</v>
      </c>
      <c r="ES14" s="61">
        <f t="shared" si="0"/>
        <v>0</v>
      </c>
      <c r="ET14" s="24">
        <f t="shared" si="2"/>
        <v>0</v>
      </c>
    </row>
    <row r="15" spans="2:150" ht="15" hidden="1" customHeight="1">
      <c r="B15" s="69">
        <f t="shared" si="3"/>
        <v>10</v>
      </c>
      <c r="C15" s="61"/>
      <c r="D15" s="262"/>
      <c r="E15" s="263"/>
      <c r="F15" s="264"/>
      <c r="G15" s="262"/>
      <c r="H15" s="263"/>
      <c r="I15" s="264"/>
      <c r="J15" s="322"/>
      <c r="K15" s="263"/>
      <c r="L15" s="264"/>
      <c r="M15" s="322"/>
      <c r="N15" s="263"/>
      <c r="O15" s="264"/>
      <c r="P15" s="416"/>
      <c r="Q15" s="263"/>
      <c r="R15" s="264"/>
      <c r="S15" s="265"/>
      <c r="T15" s="263"/>
      <c r="U15" s="264"/>
      <c r="V15" s="425"/>
      <c r="W15" s="263"/>
      <c r="X15" s="264"/>
      <c r="Y15" s="262"/>
      <c r="Z15" s="264"/>
      <c r="AA15" s="381"/>
      <c r="AB15" s="265"/>
      <c r="AC15" s="266"/>
      <c r="AD15" s="264"/>
      <c r="AE15" s="361"/>
      <c r="AF15" s="266"/>
      <c r="AG15" s="264"/>
      <c r="AH15" s="262"/>
      <c r="AI15" s="267"/>
      <c r="AJ15" s="264"/>
      <c r="AK15" s="262"/>
      <c r="AL15" s="267"/>
      <c r="AM15" s="264"/>
      <c r="AN15" s="262"/>
      <c r="AO15" s="267"/>
      <c r="AP15" s="264"/>
      <c r="AQ15" s="262"/>
      <c r="AR15" s="267"/>
      <c r="AS15" s="264"/>
      <c r="AT15" s="388"/>
      <c r="AU15" s="268"/>
      <c r="AV15" s="265"/>
      <c r="AW15" s="266"/>
      <c r="AX15" s="264"/>
      <c r="AY15" s="265"/>
      <c r="AZ15" s="266"/>
      <c r="BA15" s="264"/>
      <c r="BB15" s="262"/>
      <c r="BC15" s="267"/>
      <c r="BD15" s="264"/>
      <c r="BE15" s="262"/>
      <c r="BF15" s="267"/>
      <c r="BG15" s="264"/>
      <c r="BH15" s="262"/>
      <c r="BI15" s="267"/>
      <c r="BJ15" s="264"/>
      <c r="BK15" s="388"/>
      <c r="BL15" s="268"/>
      <c r="BM15" s="262"/>
      <c r="BN15" s="267"/>
      <c r="BO15" s="264"/>
      <c r="BP15" s="266"/>
      <c r="BQ15" s="267"/>
      <c r="BR15" s="264"/>
      <c r="BS15" s="269"/>
      <c r="BT15" s="270"/>
      <c r="BU15" s="264"/>
      <c r="BV15" s="281"/>
      <c r="BW15" s="270"/>
      <c r="BX15" s="264"/>
      <c r="BY15" s="271"/>
      <c r="BZ15" s="270"/>
      <c r="CA15" s="264"/>
      <c r="CB15" s="265"/>
      <c r="CC15" s="270"/>
      <c r="CD15" s="264"/>
      <c r="CE15" s="265"/>
      <c r="CF15" s="267"/>
      <c r="CG15" s="264"/>
      <c r="CH15" s="318"/>
      <c r="CI15" s="270"/>
      <c r="CJ15" s="264"/>
      <c r="CK15" s="272"/>
      <c r="CL15" s="264"/>
      <c r="CM15" s="374"/>
      <c r="CN15" s="273"/>
      <c r="CO15" s="274"/>
      <c r="CP15" s="275">
        <f t="shared" si="1"/>
        <v>0</v>
      </c>
      <c r="CQ15" s="265"/>
      <c r="CR15" s="276"/>
      <c r="CS15" s="265"/>
      <c r="CT15" s="276"/>
      <c r="CU15" s="265"/>
      <c r="CV15" s="276"/>
      <c r="CW15" s="265"/>
      <c r="CX15" s="276"/>
      <c r="CY15" s="265"/>
      <c r="CZ15" s="276"/>
      <c r="DA15" s="265"/>
      <c r="DB15" s="276"/>
      <c r="DC15" s="265"/>
      <c r="DD15" s="276"/>
      <c r="DE15" s="265"/>
      <c r="DF15" s="276"/>
      <c r="DG15" s="265"/>
      <c r="DH15" s="276"/>
      <c r="DI15" s="265"/>
      <c r="DJ15" s="276"/>
      <c r="DK15" s="265"/>
      <c r="DL15" s="276"/>
      <c r="DM15" s="265"/>
      <c r="DN15" s="276"/>
      <c r="DO15" s="265"/>
      <c r="DP15" s="276"/>
      <c r="DQ15" s="264"/>
      <c r="DR15" s="273"/>
      <c r="DS15" s="334"/>
      <c r="DT15" s="273"/>
      <c r="DU15" s="334"/>
      <c r="DV15" s="584"/>
      <c r="DW15" s="334"/>
      <c r="DX15" s="277"/>
      <c r="DY15" s="264"/>
      <c r="DZ15" s="318"/>
      <c r="EA15" s="264"/>
      <c r="EB15" s="578"/>
      <c r="EC15" s="264"/>
      <c r="ED15" s="278"/>
      <c r="EE15" s="264"/>
      <c r="EF15" s="406"/>
      <c r="EG15" s="96"/>
      <c r="EH15" s="279"/>
      <c r="EI15" s="251">
        <f>SUMPRODUCT(D15:EH15,'Korba R'!D15:EH15)</f>
        <v>0</v>
      </c>
      <c r="EJ15" s="3"/>
      <c r="EK15" s="3"/>
      <c r="ER15" s="64" t="s">
        <v>31</v>
      </c>
      <c r="ES15" s="61">
        <f t="shared" si="0"/>
        <v>0</v>
      </c>
      <c r="ET15" s="24">
        <f t="shared" si="2"/>
        <v>0</v>
      </c>
    </row>
    <row r="16" spans="2:150" ht="15" hidden="1" customHeight="1">
      <c r="B16" s="69">
        <f t="shared" si="3"/>
        <v>11</v>
      </c>
      <c r="C16" s="61"/>
      <c r="D16" s="262"/>
      <c r="E16" s="263"/>
      <c r="F16" s="264"/>
      <c r="G16" s="262"/>
      <c r="H16" s="263"/>
      <c r="I16" s="264"/>
      <c r="J16" s="322"/>
      <c r="K16" s="263"/>
      <c r="L16" s="264"/>
      <c r="M16" s="322"/>
      <c r="N16" s="263"/>
      <c r="O16" s="264"/>
      <c r="P16" s="416"/>
      <c r="Q16" s="263"/>
      <c r="R16" s="264"/>
      <c r="S16" s="265"/>
      <c r="T16" s="263"/>
      <c r="U16" s="264"/>
      <c r="V16" s="425"/>
      <c r="W16" s="263"/>
      <c r="X16" s="264"/>
      <c r="Y16" s="262"/>
      <c r="Z16" s="264"/>
      <c r="AA16" s="381"/>
      <c r="AB16" s="265"/>
      <c r="AC16" s="266"/>
      <c r="AD16" s="264"/>
      <c r="AE16" s="361"/>
      <c r="AF16" s="266"/>
      <c r="AG16" s="264"/>
      <c r="AH16" s="262"/>
      <c r="AI16" s="267"/>
      <c r="AJ16" s="264"/>
      <c r="AK16" s="262"/>
      <c r="AL16" s="267"/>
      <c r="AM16" s="264"/>
      <c r="AN16" s="262"/>
      <c r="AO16" s="267"/>
      <c r="AP16" s="264"/>
      <c r="AQ16" s="262"/>
      <c r="AR16" s="267"/>
      <c r="AS16" s="264"/>
      <c r="AT16" s="388"/>
      <c r="AU16" s="268"/>
      <c r="AV16" s="265"/>
      <c r="AW16" s="266"/>
      <c r="AX16" s="264"/>
      <c r="AY16" s="265"/>
      <c r="AZ16" s="266"/>
      <c r="BA16" s="264"/>
      <c r="BB16" s="262"/>
      <c r="BC16" s="267"/>
      <c r="BD16" s="264"/>
      <c r="BE16" s="262"/>
      <c r="BF16" s="267"/>
      <c r="BG16" s="264"/>
      <c r="BH16" s="262"/>
      <c r="BI16" s="267"/>
      <c r="BJ16" s="264"/>
      <c r="BK16" s="388"/>
      <c r="BL16" s="268"/>
      <c r="BM16" s="262"/>
      <c r="BN16" s="267"/>
      <c r="BO16" s="264"/>
      <c r="BP16" s="266"/>
      <c r="BQ16" s="267"/>
      <c r="BR16" s="264"/>
      <c r="BS16" s="269"/>
      <c r="BT16" s="270"/>
      <c r="BU16" s="264"/>
      <c r="BV16" s="281"/>
      <c r="BW16" s="270"/>
      <c r="BX16" s="264"/>
      <c r="BY16" s="271"/>
      <c r="BZ16" s="270"/>
      <c r="CA16" s="264"/>
      <c r="CB16" s="265"/>
      <c r="CC16" s="270"/>
      <c r="CD16" s="264"/>
      <c r="CE16" s="265"/>
      <c r="CF16" s="267"/>
      <c r="CG16" s="264"/>
      <c r="CH16" s="318"/>
      <c r="CI16" s="270"/>
      <c r="CJ16" s="264"/>
      <c r="CK16" s="272"/>
      <c r="CL16" s="264"/>
      <c r="CM16" s="374"/>
      <c r="CN16" s="273"/>
      <c r="CO16" s="274"/>
      <c r="CP16" s="275">
        <f t="shared" si="1"/>
        <v>0</v>
      </c>
      <c r="CQ16" s="265"/>
      <c r="CR16" s="276"/>
      <c r="CS16" s="265"/>
      <c r="CT16" s="276"/>
      <c r="CU16" s="265"/>
      <c r="CV16" s="276"/>
      <c r="CW16" s="265"/>
      <c r="CX16" s="276"/>
      <c r="CY16" s="265"/>
      <c r="CZ16" s="276"/>
      <c r="DA16" s="265"/>
      <c r="DB16" s="276"/>
      <c r="DC16" s="265"/>
      <c r="DD16" s="276"/>
      <c r="DE16" s="265"/>
      <c r="DF16" s="276"/>
      <c r="DG16" s="265"/>
      <c r="DH16" s="276"/>
      <c r="DI16" s="265"/>
      <c r="DJ16" s="276"/>
      <c r="DK16" s="265"/>
      <c r="DL16" s="276"/>
      <c r="DM16" s="265"/>
      <c r="DN16" s="276"/>
      <c r="DO16" s="265"/>
      <c r="DP16" s="276"/>
      <c r="DQ16" s="264"/>
      <c r="DR16" s="273"/>
      <c r="DS16" s="334"/>
      <c r="DT16" s="273"/>
      <c r="DU16" s="334"/>
      <c r="DV16" s="584"/>
      <c r="DW16" s="334"/>
      <c r="DX16" s="277"/>
      <c r="DY16" s="264"/>
      <c r="DZ16" s="318"/>
      <c r="EA16" s="264"/>
      <c r="EB16" s="578"/>
      <c r="EC16" s="264"/>
      <c r="ED16" s="278"/>
      <c r="EE16" s="264"/>
      <c r="EF16" s="406"/>
      <c r="EG16" s="96"/>
      <c r="EH16" s="279"/>
      <c r="EI16" s="251">
        <f>SUMPRODUCT(D16:EH16,'Korba R'!D16:EH16)</f>
        <v>0</v>
      </c>
      <c r="EJ16" s="3"/>
      <c r="EK16" s="3"/>
      <c r="ER16" s="64" t="s">
        <v>32</v>
      </c>
      <c r="ES16" s="61">
        <f t="shared" si="0"/>
        <v>0</v>
      </c>
      <c r="ET16" s="24">
        <f t="shared" si="2"/>
        <v>0</v>
      </c>
    </row>
    <row r="17" spans="2:150" ht="15" hidden="1" customHeight="1">
      <c r="B17" s="69">
        <f t="shared" si="3"/>
        <v>12</v>
      </c>
      <c r="C17" s="61"/>
      <c r="D17" s="262"/>
      <c r="E17" s="263"/>
      <c r="F17" s="264"/>
      <c r="G17" s="262"/>
      <c r="H17" s="263"/>
      <c r="I17" s="264"/>
      <c r="J17" s="322"/>
      <c r="K17" s="263"/>
      <c r="L17" s="264"/>
      <c r="M17" s="322"/>
      <c r="N17" s="263"/>
      <c r="O17" s="264"/>
      <c r="P17" s="416"/>
      <c r="Q17" s="263"/>
      <c r="R17" s="264"/>
      <c r="S17" s="265"/>
      <c r="T17" s="263"/>
      <c r="U17" s="264"/>
      <c r="V17" s="425"/>
      <c r="W17" s="263"/>
      <c r="X17" s="264"/>
      <c r="Y17" s="262"/>
      <c r="Z17" s="264"/>
      <c r="AA17" s="381"/>
      <c r="AB17" s="265"/>
      <c r="AC17" s="266"/>
      <c r="AD17" s="264"/>
      <c r="AE17" s="361"/>
      <c r="AF17" s="266"/>
      <c r="AG17" s="264"/>
      <c r="AH17" s="262"/>
      <c r="AI17" s="267"/>
      <c r="AJ17" s="264"/>
      <c r="AK17" s="262"/>
      <c r="AL17" s="267"/>
      <c r="AM17" s="264"/>
      <c r="AN17" s="262"/>
      <c r="AO17" s="267"/>
      <c r="AP17" s="264"/>
      <c r="AQ17" s="262"/>
      <c r="AR17" s="267"/>
      <c r="AS17" s="264"/>
      <c r="AT17" s="388"/>
      <c r="AU17" s="268"/>
      <c r="AV17" s="265"/>
      <c r="AW17" s="266"/>
      <c r="AX17" s="264"/>
      <c r="AY17" s="265"/>
      <c r="AZ17" s="266"/>
      <c r="BA17" s="264"/>
      <c r="BB17" s="262"/>
      <c r="BC17" s="267"/>
      <c r="BD17" s="264"/>
      <c r="BE17" s="262"/>
      <c r="BF17" s="267"/>
      <c r="BG17" s="264"/>
      <c r="BH17" s="262"/>
      <c r="BI17" s="267"/>
      <c r="BJ17" s="264"/>
      <c r="BK17" s="388"/>
      <c r="BL17" s="268"/>
      <c r="BM17" s="262"/>
      <c r="BN17" s="267"/>
      <c r="BO17" s="264"/>
      <c r="BP17" s="266"/>
      <c r="BQ17" s="267"/>
      <c r="BR17" s="264"/>
      <c r="BS17" s="269"/>
      <c r="BT17" s="270"/>
      <c r="BU17" s="264"/>
      <c r="BV17" s="281"/>
      <c r="BW17" s="270"/>
      <c r="BX17" s="264"/>
      <c r="BY17" s="271"/>
      <c r="BZ17" s="270"/>
      <c r="CA17" s="264"/>
      <c r="CB17" s="265"/>
      <c r="CC17" s="270"/>
      <c r="CD17" s="264"/>
      <c r="CE17" s="265"/>
      <c r="CF17" s="267"/>
      <c r="CG17" s="264"/>
      <c r="CH17" s="318"/>
      <c r="CI17" s="270"/>
      <c r="CJ17" s="264"/>
      <c r="CK17" s="272"/>
      <c r="CL17" s="264"/>
      <c r="CM17" s="374"/>
      <c r="CN17" s="273"/>
      <c r="CO17" s="274"/>
      <c r="CP17" s="275">
        <f t="shared" si="1"/>
        <v>0</v>
      </c>
      <c r="CQ17" s="265"/>
      <c r="CR17" s="276"/>
      <c r="CS17" s="265"/>
      <c r="CT17" s="276"/>
      <c r="CU17" s="265"/>
      <c r="CV17" s="276"/>
      <c r="CW17" s="265"/>
      <c r="CX17" s="276"/>
      <c r="CY17" s="265"/>
      <c r="CZ17" s="276"/>
      <c r="DA17" s="265"/>
      <c r="DB17" s="276"/>
      <c r="DC17" s="265"/>
      <c r="DD17" s="276"/>
      <c r="DE17" s="265"/>
      <c r="DF17" s="276"/>
      <c r="DG17" s="265"/>
      <c r="DH17" s="276"/>
      <c r="DI17" s="265"/>
      <c r="DJ17" s="276"/>
      <c r="DK17" s="265"/>
      <c r="DL17" s="276"/>
      <c r="DM17" s="265"/>
      <c r="DN17" s="276"/>
      <c r="DO17" s="265"/>
      <c r="DP17" s="276"/>
      <c r="DQ17" s="264"/>
      <c r="DR17" s="273"/>
      <c r="DS17" s="334"/>
      <c r="DT17" s="273"/>
      <c r="DU17" s="334"/>
      <c r="DV17" s="584"/>
      <c r="DW17" s="334"/>
      <c r="DX17" s="277"/>
      <c r="DY17" s="264"/>
      <c r="DZ17" s="318"/>
      <c r="EA17" s="264"/>
      <c r="EB17" s="578"/>
      <c r="EC17" s="264"/>
      <c r="ED17" s="278"/>
      <c r="EE17" s="264"/>
      <c r="EF17" s="406"/>
      <c r="EG17" s="96"/>
      <c r="EH17" s="279"/>
      <c r="EI17" s="251">
        <f>SUMPRODUCT(D17:EH17,'Korba R'!D17:EH17)</f>
        <v>0</v>
      </c>
      <c r="EJ17" s="3"/>
      <c r="EK17" s="3"/>
      <c r="ER17" s="64" t="s">
        <v>33</v>
      </c>
      <c r="ES17" s="61">
        <f t="shared" si="0"/>
        <v>0</v>
      </c>
      <c r="ET17" s="24">
        <f t="shared" si="2"/>
        <v>0</v>
      </c>
    </row>
    <row r="18" spans="2:150" ht="15" hidden="1" customHeight="1">
      <c r="B18" s="69">
        <f t="shared" si="3"/>
        <v>13</v>
      </c>
      <c r="C18" s="61"/>
      <c r="D18" s="262"/>
      <c r="E18" s="263"/>
      <c r="F18" s="264"/>
      <c r="G18" s="262"/>
      <c r="H18" s="263"/>
      <c r="I18" s="264"/>
      <c r="J18" s="322"/>
      <c r="K18" s="263"/>
      <c r="L18" s="264"/>
      <c r="M18" s="322"/>
      <c r="N18" s="263"/>
      <c r="O18" s="264"/>
      <c r="P18" s="416"/>
      <c r="Q18" s="263"/>
      <c r="R18" s="264"/>
      <c r="S18" s="265"/>
      <c r="T18" s="263"/>
      <c r="U18" s="264"/>
      <c r="V18" s="425"/>
      <c r="W18" s="263"/>
      <c r="X18" s="264"/>
      <c r="Y18" s="262"/>
      <c r="Z18" s="264"/>
      <c r="AA18" s="381"/>
      <c r="AB18" s="265"/>
      <c r="AC18" s="266"/>
      <c r="AD18" s="264"/>
      <c r="AE18" s="361"/>
      <c r="AF18" s="266"/>
      <c r="AG18" s="264"/>
      <c r="AH18" s="262"/>
      <c r="AI18" s="267"/>
      <c r="AJ18" s="264"/>
      <c r="AK18" s="262"/>
      <c r="AL18" s="267"/>
      <c r="AM18" s="264"/>
      <c r="AN18" s="262"/>
      <c r="AO18" s="267"/>
      <c r="AP18" s="264"/>
      <c r="AQ18" s="262"/>
      <c r="AR18" s="267"/>
      <c r="AS18" s="264"/>
      <c r="AT18" s="388"/>
      <c r="AU18" s="268"/>
      <c r="AV18" s="265"/>
      <c r="AW18" s="266"/>
      <c r="AX18" s="264"/>
      <c r="AY18" s="265"/>
      <c r="AZ18" s="266"/>
      <c r="BA18" s="264"/>
      <c r="BB18" s="262"/>
      <c r="BC18" s="267"/>
      <c r="BD18" s="264"/>
      <c r="BE18" s="262"/>
      <c r="BF18" s="267"/>
      <c r="BG18" s="264"/>
      <c r="BH18" s="262"/>
      <c r="BI18" s="267"/>
      <c r="BJ18" s="264"/>
      <c r="BK18" s="388"/>
      <c r="BL18" s="268"/>
      <c r="BM18" s="262"/>
      <c r="BN18" s="267"/>
      <c r="BO18" s="264"/>
      <c r="BP18" s="266"/>
      <c r="BQ18" s="267"/>
      <c r="BR18" s="264"/>
      <c r="BS18" s="269"/>
      <c r="BT18" s="270"/>
      <c r="BU18" s="264"/>
      <c r="BV18" s="281"/>
      <c r="BW18" s="270"/>
      <c r="BX18" s="264"/>
      <c r="BY18" s="271"/>
      <c r="BZ18" s="270"/>
      <c r="CA18" s="264"/>
      <c r="CB18" s="265"/>
      <c r="CC18" s="270"/>
      <c r="CD18" s="264"/>
      <c r="CE18" s="265"/>
      <c r="CF18" s="267"/>
      <c r="CG18" s="264"/>
      <c r="CH18" s="318"/>
      <c r="CI18" s="270"/>
      <c r="CJ18" s="264"/>
      <c r="CK18" s="272"/>
      <c r="CL18" s="264"/>
      <c r="CM18" s="374"/>
      <c r="CN18" s="273"/>
      <c r="CO18" s="274"/>
      <c r="CP18" s="275">
        <f t="shared" si="1"/>
        <v>0</v>
      </c>
      <c r="CQ18" s="265"/>
      <c r="CR18" s="276"/>
      <c r="CS18" s="265"/>
      <c r="CT18" s="276"/>
      <c r="CU18" s="265"/>
      <c r="CV18" s="276"/>
      <c r="CW18" s="265"/>
      <c r="CX18" s="276"/>
      <c r="CY18" s="265"/>
      <c r="CZ18" s="276"/>
      <c r="DA18" s="265"/>
      <c r="DB18" s="276"/>
      <c r="DC18" s="265"/>
      <c r="DD18" s="276"/>
      <c r="DE18" s="265"/>
      <c r="DF18" s="276"/>
      <c r="DG18" s="265"/>
      <c r="DH18" s="276"/>
      <c r="DI18" s="265"/>
      <c r="DJ18" s="276"/>
      <c r="DK18" s="265"/>
      <c r="DL18" s="276"/>
      <c r="DM18" s="265"/>
      <c r="DN18" s="276"/>
      <c r="DO18" s="265"/>
      <c r="DP18" s="276"/>
      <c r="DQ18" s="264"/>
      <c r="DR18" s="273"/>
      <c r="DS18" s="334"/>
      <c r="DT18" s="273"/>
      <c r="DU18" s="334"/>
      <c r="DV18" s="584"/>
      <c r="DW18" s="334"/>
      <c r="DX18" s="277"/>
      <c r="DY18" s="264"/>
      <c r="DZ18" s="318"/>
      <c r="EA18" s="264"/>
      <c r="EB18" s="578"/>
      <c r="EC18" s="264"/>
      <c r="ED18" s="278"/>
      <c r="EE18" s="264"/>
      <c r="EF18" s="406"/>
      <c r="EG18" s="96"/>
      <c r="EH18" s="279"/>
      <c r="EI18" s="251">
        <f>SUMPRODUCT(D18:EH18,'Korba R'!D18:EH18)</f>
        <v>0</v>
      </c>
      <c r="EJ18" s="3"/>
      <c r="EK18" s="3"/>
      <c r="ER18" s="64" t="s">
        <v>34</v>
      </c>
      <c r="ES18" s="61">
        <f t="shared" si="0"/>
        <v>0</v>
      </c>
      <c r="ET18" s="24">
        <f t="shared" si="2"/>
        <v>0</v>
      </c>
    </row>
    <row r="19" spans="2:150" ht="15" hidden="1" customHeight="1">
      <c r="B19" s="69">
        <f t="shared" si="3"/>
        <v>14</v>
      </c>
      <c r="C19" s="61"/>
      <c r="D19" s="262"/>
      <c r="E19" s="263"/>
      <c r="F19" s="264"/>
      <c r="G19" s="262"/>
      <c r="H19" s="263"/>
      <c r="I19" s="264"/>
      <c r="J19" s="322"/>
      <c r="K19" s="263"/>
      <c r="L19" s="264"/>
      <c r="M19" s="322"/>
      <c r="N19" s="263"/>
      <c r="O19" s="264"/>
      <c r="P19" s="416"/>
      <c r="Q19" s="263"/>
      <c r="R19" s="264"/>
      <c r="S19" s="265"/>
      <c r="T19" s="263"/>
      <c r="U19" s="264"/>
      <c r="V19" s="425"/>
      <c r="W19" s="263"/>
      <c r="X19" s="264"/>
      <c r="Y19" s="262"/>
      <c r="Z19" s="264"/>
      <c r="AA19" s="381"/>
      <c r="AB19" s="265"/>
      <c r="AC19" s="266"/>
      <c r="AD19" s="264"/>
      <c r="AE19" s="361"/>
      <c r="AF19" s="266"/>
      <c r="AG19" s="264"/>
      <c r="AH19" s="262"/>
      <c r="AI19" s="267"/>
      <c r="AJ19" s="264"/>
      <c r="AK19" s="262"/>
      <c r="AL19" s="267"/>
      <c r="AM19" s="264"/>
      <c r="AN19" s="262"/>
      <c r="AO19" s="267"/>
      <c r="AP19" s="264"/>
      <c r="AQ19" s="262"/>
      <c r="AR19" s="267"/>
      <c r="AS19" s="264"/>
      <c r="AT19" s="388"/>
      <c r="AU19" s="268"/>
      <c r="AV19" s="265"/>
      <c r="AW19" s="266"/>
      <c r="AX19" s="264"/>
      <c r="AY19" s="265"/>
      <c r="AZ19" s="266"/>
      <c r="BA19" s="264"/>
      <c r="BB19" s="262"/>
      <c r="BC19" s="267"/>
      <c r="BD19" s="264"/>
      <c r="BE19" s="262"/>
      <c r="BF19" s="267"/>
      <c r="BG19" s="264"/>
      <c r="BH19" s="262"/>
      <c r="BI19" s="267"/>
      <c r="BJ19" s="264"/>
      <c r="BK19" s="388"/>
      <c r="BL19" s="268"/>
      <c r="BM19" s="262"/>
      <c r="BN19" s="267"/>
      <c r="BO19" s="264"/>
      <c r="BP19" s="266"/>
      <c r="BQ19" s="267"/>
      <c r="BR19" s="264"/>
      <c r="BS19" s="269"/>
      <c r="BT19" s="270"/>
      <c r="BU19" s="264"/>
      <c r="BV19" s="281"/>
      <c r="BW19" s="270"/>
      <c r="BX19" s="264"/>
      <c r="BY19" s="271"/>
      <c r="BZ19" s="270"/>
      <c r="CA19" s="264"/>
      <c r="CB19" s="265"/>
      <c r="CC19" s="270"/>
      <c r="CD19" s="264"/>
      <c r="CE19" s="265"/>
      <c r="CF19" s="267"/>
      <c r="CG19" s="264"/>
      <c r="CH19" s="318"/>
      <c r="CI19" s="270"/>
      <c r="CJ19" s="264"/>
      <c r="CK19" s="272"/>
      <c r="CL19" s="264"/>
      <c r="CM19" s="374"/>
      <c r="CN19" s="273"/>
      <c r="CO19" s="274"/>
      <c r="CP19" s="275">
        <f t="shared" si="1"/>
        <v>0</v>
      </c>
      <c r="CQ19" s="265"/>
      <c r="CR19" s="276"/>
      <c r="CS19" s="265"/>
      <c r="CT19" s="276"/>
      <c r="CU19" s="265"/>
      <c r="CV19" s="276"/>
      <c r="CW19" s="265"/>
      <c r="CX19" s="276"/>
      <c r="CY19" s="265"/>
      <c r="CZ19" s="276"/>
      <c r="DA19" s="265"/>
      <c r="DB19" s="276"/>
      <c r="DC19" s="265"/>
      <c r="DD19" s="276"/>
      <c r="DE19" s="265"/>
      <c r="DF19" s="276"/>
      <c r="DG19" s="265"/>
      <c r="DH19" s="276"/>
      <c r="DI19" s="265"/>
      <c r="DJ19" s="276"/>
      <c r="DK19" s="265"/>
      <c r="DL19" s="276"/>
      <c r="DM19" s="265"/>
      <c r="DN19" s="276"/>
      <c r="DO19" s="265"/>
      <c r="DP19" s="276"/>
      <c r="DQ19" s="264"/>
      <c r="DR19" s="273"/>
      <c r="DS19" s="334"/>
      <c r="DT19" s="273"/>
      <c r="DU19" s="334"/>
      <c r="DV19" s="584"/>
      <c r="DW19" s="334"/>
      <c r="DX19" s="277"/>
      <c r="DY19" s="264"/>
      <c r="DZ19" s="318"/>
      <c r="EA19" s="264"/>
      <c r="EB19" s="578"/>
      <c r="EC19" s="264"/>
      <c r="ED19" s="278"/>
      <c r="EE19" s="264"/>
      <c r="EF19" s="406"/>
      <c r="EG19" s="96"/>
      <c r="EH19" s="279"/>
      <c r="EI19" s="251">
        <f>SUMPRODUCT(D19:EH19,'Korba R'!D19:EH19)</f>
        <v>0</v>
      </c>
      <c r="EJ19" s="3"/>
      <c r="EK19" s="3"/>
      <c r="ER19" s="64" t="s">
        <v>35</v>
      </c>
      <c r="ES19" s="61">
        <f t="shared" si="0"/>
        <v>0</v>
      </c>
      <c r="ET19" s="24">
        <f t="shared" si="2"/>
        <v>0</v>
      </c>
    </row>
    <row r="20" spans="2:150" ht="15" hidden="1" customHeight="1">
      <c r="B20" s="69">
        <f t="shared" si="3"/>
        <v>15</v>
      </c>
      <c r="C20" s="61"/>
      <c r="D20" s="262"/>
      <c r="E20" s="263"/>
      <c r="F20" s="264"/>
      <c r="G20" s="262"/>
      <c r="H20" s="263"/>
      <c r="I20" s="264"/>
      <c r="J20" s="322"/>
      <c r="K20" s="263"/>
      <c r="L20" s="264"/>
      <c r="M20" s="322"/>
      <c r="N20" s="263"/>
      <c r="O20" s="264"/>
      <c r="P20" s="416"/>
      <c r="Q20" s="263"/>
      <c r="R20" s="264"/>
      <c r="S20" s="265"/>
      <c r="T20" s="263"/>
      <c r="U20" s="264"/>
      <c r="V20" s="425"/>
      <c r="W20" s="263"/>
      <c r="X20" s="264"/>
      <c r="Y20" s="262"/>
      <c r="Z20" s="264"/>
      <c r="AA20" s="381"/>
      <c r="AB20" s="265"/>
      <c r="AC20" s="266"/>
      <c r="AD20" s="264"/>
      <c r="AE20" s="361"/>
      <c r="AF20" s="266"/>
      <c r="AG20" s="264"/>
      <c r="AH20" s="262"/>
      <c r="AI20" s="267"/>
      <c r="AJ20" s="264"/>
      <c r="AK20" s="262"/>
      <c r="AL20" s="267"/>
      <c r="AM20" s="264"/>
      <c r="AN20" s="262"/>
      <c r="AO20" s="267"/>
      <c r="AP20" s="264"/>
      <c r="AQ20" s="262"/>
      <c r="AR20" s="267"/>
      <c r="AS20" s="264"/>
      <c r="AT20" s="388"/>
      <c r="AU20" s="268"/>
      <c r="AV20" s="265"/>
      <c r="AW20" s="266"/>
      <c r="AX20" s="264"/>
      <c r="AY20" s="265"/>
      <c r="AZ20" s="266"/>
      <c r="BA20" s="264"/>
      <c r="BB20" s="262"/>
      <c r="BC20" s="267"/>
      <c r="BD20" s="264"/>
      <c r="BE20" s="262"/>
      <c r="BF20" s="267"/>
      <c r="BG20" s="264"/>
      <c r="BH20" s="262"/>
      <c r="BI20" s="267"/>
      <c r="BJ20" s="264"/>
      <c r="BK20" s="388"/>
      <c r="BL20" s="268"/>
      <c r="BM20" s="262"/>
      <c r="BN20" s="267"/>
      <c r="BO20" s="264"/>
      <c r="BP20" s="266"/>
      <c r="BQ20" s="267"/>
      <c r="BR20" s="264"/>
      <c r="BS20" s="269"/>
      <c r="BT20" s="270"/>
      <c r="BU20" s="264"/>
      <c r="BV20" s="281"/>
      <c r="BW20" s="270"/>
      <c r="BX20" s="264"/>
      <c r="BY20" s="271"/>
      <c r="BZ20" s="270"/>
      <c r="CA20" s="264"/>
      <c r="CB20" s="265"/>
      <c r="CC20" s="270"/>
      <c r="CD20" s="264"/>
      <c r="CE20" s="265"/>
      <c r="CF20" s="267"/>
      <c r="CG20" s="264"/>
      <c r="CH20" s="318"/>
      <c r="CI20" s="270"/>
      <c r="CJ20" s="264"/>
      <c r="CK20" s="272"/>
      <c r="CL20" s="264"/>
      <c r="CM20" s="374"/>
      <c r="CN20" s="273"/>
      <c r="CO20" s="274"/>
      <c r="CP20" s="275">
        <f t="shared" si="1"/>
        <v>0</v>
      </c>
      <c r="CQ20" s="265"/>
      <c r="CR20" s="276"/>
      <c r="CS20" s="265"/>
      <c r="CT20" s="276"/>
      <c r="CU20" s="265"/>
      <c r="CV20" s="276"/>
      <c r="CW20" s="265"/>
      <c r="CX20" s="276"/>
      <c r="CY20" s="265"/>
      <c r="CZ20" s="276"/>
      <c r="DA20" s="265"/>
      <c r="DB20" s="276"/>
      <c r="DC20" s="265"/>
      <c r="DD20" s="276"/>
      <c r="DE20" s="265"/>
      <c r="DF20" s="276"/>
      <c r="DG20" s="265"/>
      <c r="DH20" s="276"/>
      <c r="DI20" s="265"/>
      <c r="DJ20" s="276"/>
      <c r="DK20" s="265"/>
      <c r="DL20" s="276"/>
      <c r="DM20" s="265"/>
      <c r="DN20" s="276"/>
      <c r="DO20" s="265"/>
      <c r="DP20" s="276"/>
      <c r="DQ20" s="264"/>
      <c r="DR20" s="273"/>
      <c r="DS20" s="334"/>
      <c r="DT20" s="273"/>
      <c r="DU20" s="334"/>
      <c r="DV20" s="584"/>
      <c r="DW20" s="334"/>
      <c r="DX20" s="277"/>
      <c r="DY20" s="264"/>
      <c r="DZ20" s="318"/>
      <c r="EA20" s="264"/>
      <c r="EB20" s="578"/>
      <c r="EC20" s="264"/>
      <c r="ED20" s="278"/>
      <c r="EE20" s="264"/>
      <c r="EF20" s="406"/>
      <c r="EG20" s="96"/>
      <c r="EH20" s="279"/>
      <c r="EI20" s="251">
        <f>SUMPRODUCT(D20:EH20,'Korba R'!D20:EH20)</f>
        <v>0</v>
      </c>
      <c r="EJ20" s="3"/>
      <c r="EK20" s="3"/>
      <c r="ER20" s="64" t="s">
        <v>36</v>
      </c>
      <c r="ES20" s="61">
        <f t="shared" si="0"/>
        <v>0</v>
      </c>
      <c r="ET20" s="24">
        <f t="shared" si="2"/>
        <v>0</v>
      </c>
    </row>
    <row r="21" spans="2:150" ht="15" hidden="1" customHeight="1">
      <c r="B21" s="60">
        <f t="shared" si="3"/>
        <v>16</v>
      </c>
      <c r="C21" s="61" t="s">
        <v>155</v>
      </c>
      <c r="D21" s="262"/>
      <c r="E21" s="263"/>
      <c r="F21" s="264"/>
      <c r="G21" s="262"/>
      <c r="H21" s="263"/>
      <c r="I21" s="264"/>
      <c r="J21" s="322"/>
      <c r="K21" s="263"/>
      <c r="L21" s="264"/>
      <c r="M21" s="322"/>
      <c r="N21" s="263"/>
      <c r="O21" s="264"/>
      <c r="P21" s="416"/>
      <c r="Q21" s="263"/>
      <c r="R21" s="264"/>
      <c r="S21" s="265"/>
      <c r="T21" s="263"/>
      <c r="U21" s="264"/>
      <c r="V21" s="425"/>
      <c r="W21" s="263"/>
      <c r="X21" s="264"/>
      <c r="Y21" s="262"/>
      <c r="Z21" s="264"/>
      <c r="AA21" s="381"/>
      <c r="AB21" s="265"/>
      <c r="AC21" s="266"/>
      <c r="AD21" s="264"/>
      <c r="AE21" s="361"/>
      <c r="AF21" s="266"/>
      <c r="AG21" s="264"/>
      <c r="AH21" s="262"/>
      <c r="AI21" s="267"/>
      <c r="AJ21" s="264"/>
      <c r="AK21" s="262"/>
      <c r="AL21" s="267"/>
      <c r="AM21" s="264"/>
      <c r="AN21" s="262"/>
      <c r="AO21" s="267"/>
      <c r="AP21" s="264"/>
      <c r="AQ21" s="262"/>
      <c r="AR21" s="267"/>
      <c r="AS21" s="264"/>
      <c r="AT21" s="388"/>
      <c r="AU21" s="268"/>
      <c r="AV21" s="265"/>
      <c r="AW21" s="266"/>
      <c r="AX21" s="264"/>
      <c r="AY21" s="265"/>
      <c r="AZ21" s="266"/>
      <c r="BA21" s="264"/>
      <c r="BB21" s="262"/>
      <c r="BC21" s="267"/>
      <c r="BD21" s="264"/>
      <c r="BE21" s="262"/>
      <c r="BF21" s="267"/>
      <c r="BG21" s="264"/>
      <c r="BH21" s="262"/>
      <c r="BI21" s="267"/>
      <c r="BJ21" s="264"/>
      <c r="BK21" s="388"/>
      <c r="BL21" s="268"/>
      <c r="BM21" s="262"/>
      <c r="BN21" s="267"/>
      <c r="BO21" s="264"/>
      <c r="BP21" s="266"/>
      <c r="BQ21" s="267"/>
      <c r="BR21" s="264"/>
      <c r="BS21" s="269"/>
      <c r="BT21" s="270"/>
      <c r="BU21" s="264"/>
      <c r="BV21" s="281"/>
      <c r="BW21" s="270"/>
      <c r="BX21" s="264"/>
      <c r="BY21" s="271"/>
      <c r="BZ21" s="270"/>
      <c r="CA21" s="264"/>
      <c r="CB21" s="265"/>
      <c r="CC21" s="270"/>
      <c r="CD21" s="264"/>
      <c r="CE21" s="265"/>
      <c r="CF21" s="267"/>
      <c r="CG21" s="264"/>
      <c r="CH21" s="318"/>
      <c r="CI21" s="270"/>
      <c r="CJ21" s="264"/>
      <c r="CK21" s="272"/>
      <c r="CL21" s="264"/>
      <c r="CM21" s="374"/>
      <c r="CN21" s="273"/>
      <c r="CO21" s="274"/>
      <c r="CP21" s="275">
        <f t="shared" si="1"/>
        <v>0</v>
      </c>
      <c r="CQ21" s="265"/>
      <c r="CR21" s="276"/>
      <c r="CS21" s="265"/>
      <c r="CT21" s="276"/>
      <c r="CU21" s="265"/>
      <c r="CV21" s="276"/>
      <c r="CW21" s="265"/>
      <c r="CX21" s="276"/>
      <c r="CY21" s="265"/>
      <c r="CZ21" s="276"/>
      <c r="DA21" s="265"/>
      <c r="DB21" s="276"/>
      <c r="DC21" s="265"/>
      <c r="DD21" s="276"/>
      <c r="DE21" s="265"/>
      <c r="DF21" s="276"/>
      <c r="DG21" s="265"/>
      <c r="DH21" s="276"/>
      <c r="DI21" s="265"/>
      <c r="DJ21" s="276"/>
      <c r="DK21" s="265"/>
      <c r="DL21" s="276"/>
      <c r="DM21" s="265"/>
      <c r="DN21" s="276"/>
      <c r="DO21" s="265"/>
      <c r="DP21" s="276"/>
      <c r="DQ21" s="264"/>
      <c r="DR21" s="273"/>
      <c r="DS21" s="334"/>
      <c r="DT21" s="273"/>
      <c r="DU21" s="334"/>
      <c r="DV21" s="584"/>
      <c r="DW21" s="334"/>
      <c r="DX21" s="277"/>
      <c r="DY21" s="264"/>
      <c r="DZ21" s="318"/>
      <c r="EA21" s="264"/>
      <c r="EB21" s="578"/>
      <c r="EC21" s="264"/>
      <c r="ED21" s="278"/>
      <c r="EE21" s="264"/>
      <c r="EF21" s="406"/>
      <c r="EG21" s="96"/>
      <c r="EH21" s="279"/>
      <c r="EI21" s="251">
        <f>SUMPRODUCT(D21:EH21,'Korba R'!D21:EH21)</f>
        <v>0</v>
      </c>
      <c r="EJ21" s="3"/>
      <c r="EK21" s="3"/>
      <c r="EO21" s="53"/>
      <c r="ER21" s="64" t="s">
        <v>37</v>
      </c>
      <c r="ES21" s="61" t="str">
        <f t="shared" si="0"/>
        <v>Gulsan Traders</v>
      </c>
      <c r="ET21" s="24">
        <f t="shared" si="2"/>
        <v>0</v>
      </c>
    </row>
    <row r="22" spans="2:150" ht="15" hidden="1" customHeight="1">
      <c r="B22" s="60">
        <f t="shared" si="3"/>
        <v>17</v>
      </c>
      <c r="C22" s="61"/>
      <c r="D22" s="262"/>
      <c r="E22" s="263"/>
      <c r="F22" s="264"/>
      <c r="G22" s="262"/>
      <c r="H22" s="263"/>
      <c r="I22" s="264"/>
      <c r="J22" s="322"/>
      <c r="K22" s="263"/>
      <c r="L22" s="264"/>
      <c r="M22" s="322"/>
      <c r="N22" s="263"/>
      <c r="O22" s="264"/>
      <c r="P22" s="416"/>
      <c r="Q22" s="263"/>
      <c r="R22" s="264"/>
      <c r="S22" s="265"/>
      <c r="T22" s="263"/>
      <c r="U22" s="264"/>
      <c r="V22" s="425"/>
      <c r="W22" s="263"/>
      <c r="X22" s="264"/>
      <c r="Y22" s="262"/>
      <c r="Z22" s="264"/>
      <c r="AA22" s="381"/>
      <c r="AB22" s="265"/>
      <c r="AC22" s="266"/>
      <c r="AD22" s="264"/>
      <c r="AE22" s="361"/>
      <c r="AF22" s="266"/>
      <c r="AG22" s="264"/>
      <c r="AH22" s="262"/>
      <c r="AI22" s="267"/>
      <c r="AJ22" s="264"/>
      <c r="AK22" s="262"/>
      <c r="AL22" s="267"/>
      <c r="AM22" s="264"/>
      <c r="AN22" s="262"/>
      <c r="AO22" s="267"/>
      <c r="AP22" s="264"/>
      <c r="AQ22" s="262"/>
      <c r="AR22" s="267"/>
      <c r="AS22" s="264"/>
      <c r="AT22" s="388"/>
      <c r="AU22" s="268"/>
      <c r="AV22" s="265"/>
      <c r="AW22" s="266"/>
      <c r="AX22" s="264"/>
      <c r="AY22" s="265"/>
      <c r="AZ22" s="266"/>
      <c r="BA22" s="264"/>
      <c r="BB22" s="262"/>
      <c r="BC22" s="267"/>
      <c r="BD22" s="264"/>
      <c r="BE22" s="262"/>
      <c r="BF22" s="267"/>
      <c r="BG22" s="264"/>
      <c r="BH22" s="262"/>
      <c r="BI22" s="267"/>
      <c r="BJ22" s="264"/>
      <c r="BK22" s="388"/>
      <c r="BL22" s="268"/>
      <c r="BM22" s="262"/>
      <c r="BN22" s="267"/>
      <c r="BO22" s="264"/>
      <c r="BP22" s="266"/>
      <c r="BQ22" s="267"/>
      <c r="BR22" s="264"/>
      <c r="BS22" s="269"/>
      <c r="BT22" s="270"/>
      <c r="BU22" s="264"/>
      <c r="BV22" s="281"/>
      <c r="BW22" s="270"/>
      <c r="BX22" s="264"/>
      <c r="BY22" s="271"/>
      <c r="BZ22" s="270"/>
      <c r="CA22" s="264"/>
      <c r="CB22" s="265"/>
      <c r="CC22" s="270"/>
      <c r="CD22" s="264"/>
      <c r="CE22" s="265"/>
      <c r="CF22" s="267"/>
      <c r="CG22" s="264"/>
      <c r="CH22" s="318"/>
      <c r="CI22" s="270"/>
      <c r="CJ22" s="264"/>
      <c r="CK22" s="272"/>
      <c r="CL22" s="264"/>
      <c r="CM22" s="374"/>
      <c r="CN22" s="273"/>
      <c r="CO22" s="274"/>
      <c r="CP22" s="275">
        <f t="shared" si="1"/>
        <v>0</v>
      </c>
      <c r="CQ22" s="265"/>
      <c r="CR22" s="276"/>
      <c r="CS22" s="265"/>
      <c r="CT22" s="276"/>
      <c r="CU22" s="265"/>
      <c r="CV22" s="276"/>
      <c r="CW22" s="265"/>
      <c r="CX22" s="276"/>
      <c r="CY22" s="265"/>
      <c r="CZ22" s="276"/>
      <c r="DA22" s="265"/>
      <c r="DB22" s="276"/>
      <c r="DC22" s="265"/>
      <c r="DD22" s="276"/>
      <c r="DE22" s="265"/>
      <c r="DF22" s="276"/>
      <c r="DG22" s="265"/>
      <c r="DH22" s="276"/>
      <c r="DI22" s="265"/>
      <c r="DJ22" s="276"/>
      <c r="DK22" s="265"/>
      <c r="DL22" s="276"/>
      <c r="DM22" s="265"/>
      <c r="DN22" s="276"/>
      <c r="DO22" s="265"/>
      <c r="DP22" s="276"/>
      <c r="DQ22" s="264"/>
      <c r="DR22" s="273"/>
      <c r="DS22" s="334"/>
      <c r="DT22" s="273"/>
      <c r="DU22" s="334"/>
      <c r="DV22" s="584"/>
      <c r="DW22" s="334"/>
      <c r="DX22" s="277"/>
      <c r="DY22" s="264"/>
      <c r="DZ22" s="318"/>
      <c r="EA22" s="264"/>
      <c r="EB22" s="578"/>
      <c r="EC22" s="264"/>
      <c r="ED22" s="278"/>
      <c r="EE22" s="264"/>
      <c r="EF22" s="406"/>
      <c r="EG22" s="96"/>
      <c r="EH22" s="279"/>
      <c r="EI22" s="251">
        <f>SUMPRODUCT(D22:EH22,'Korba R'!D22:EH22)</f>
        <v>0</v>
      </c>
      <c r="EJ22" s="3"/>
      <c r="EK22" s="3"/>
      <c r="ER22" s="64" t="s">
        <v>38</v>
      </c>
      <c r="ES22" s="61">
        <f t="shared" si="0"/>
        <v>0</v>
      </c>
      <c r="ET22" s="24">
        <f t="shared" si="2"/>
        <v>0</v>
      </c>
    </row>
    <row r="23" spans="2:150" ht="15" hidden="1" customHeight="1">
      <c r="B23" s="60">
        <f t="shared" si="3"/>
        <v>18</v>
      </c>
      <c r="C23" s="162" t="s">
        <v>166</v>
      </c>
      <c r="D23" s="262"/>
      <c r="E23" s="263"/>
      <c r="F23" s="264"/>
      <c r="G23" s="262"/>
      <c r="H23" s="263"/>
      <c r="I23" s="264"/>
      <c r="J23" s="322"/>
      <c r="K23" s="263"/>
      <c r="L23" s="264"/>
      <c r="M23" s="322"/>
      <c r="N23" s="263"/>
      <c r="O23" s="264"/>
      <c r="P23" s="416"/>
      <c r="Q23" s="263"/>
      <c r="R23" s="264"/>
      <c r="S23" s="265"/>
      <c r="T23" s="263"/>
      <c r="U23" s="264"/>
      <c r="V23" s="425"/>
      <c r="W23" s="263"/>
      <c r="X23" s="264"/>
      <c r="Y23" s="262"/>
      <c r="Z23" s="264"/>
      <c r="AA23" s="381"/>
      <c r="AB23" s="265"/>
      <c r="AC23" s="266"/>
      <c r="AD23" s="264"/>
      <c r="AE23" s="361"/>
      <c r="AF23" s="266"/>
      <c r="AG23" s="264"/>
      <c r="AH23" s="262"/>
      <c r="AI23" s="267"/>
      <c r="AJ23" s="264"/>
      <c r="AK23" s="262"/>
      <c r="AL23" s="267"/>
      <c r="AM23" s="264"/>
      <c r="AN23" s="262"/>
      <c r="AO23" s="267"/>
      <c r="AP23" s="264"/>
      <c r="AQ23" s="262"/>
      <c r="AR23" s="267"/>
      <c r="AS23" s="264"/>
      <c r="AT23" s="388"/>
      <c r="AU23" s="268"/>
      <c r="AV23" s="265"/>
      <c r="AW23" s="266"/>
      <c r="AX23" s="264"/>
      <c r="AY23" s="265"/>
      <c r="AZ23" s="266"/>
      <c r="BA23" s="264"/>
      <c r="BB23" s="262"/>
      <c r="BC23" s="267"/>
      <c r="BD23" s="264"/>
      <c r="BE23" s="262"/>
      <c r="BF23" s="267"/>
      <c r="BG23" s="264"/>
      <c r="BH23" s="262"/>
      <c r="BI23" s="267"/>
      <c r="BJ23" s="264"/>
      <c r="BK23" s="388"/>
      <c r="BL23" s="268"/>
      <c r="BM23" s="262"/>
      <c r="BN23" s="267"/>
      <c r="BO23" s="264"/>
      <c r="BP23" s="266"/>
      <c r="BQ23" s="267"/>
      <c r="BR23" s="264"/>
      <c r="BS23" s="269"/>
      <c r="BT23" s="270"/>
      <c r="BU23" s="264"/>
      <c r="BV23" s="281"/>
      <c r="BW23" s="270"/>
      <c r="BX23" s="264"/>
      <c r="BY23" s="271"/>
      <c r="BZ23" s="270"/>
      <c r="CA23" s="264"/>
      <c r="CB23" s="265"/>
      <c r="CC23" s="270"/>
      <c r="CD23" s="264"/>
      <c r="CE23" s="265"/>
      <c r="CF23" s="267"/>
      <c r="CG23" s="264"/>
      <c r="CH23" s="318"/>
      <c r="CI23" s="270"/>
      <c r="CJ23" s="264"/>
      <c r="CK23" s="272"/>
      <c r="CL23" s="264"/>
      <c r="CM23" s="374"/>
      <c r="CN23" s="273"/>
      <c r="CO23" s="274"/>
      <c r="CP23" s="275">
        <f t="shared" si="1"/>
        <v>0</v>
      </c>
      <c r="CQ23" s="265"/>
      <c r="CR23" s="276"/>
      <c r="CS23" s="265"/>
      <c r="CT23" s="276"/>
      <c r="CU23" s="265"/>
      <c r="CV23" s="276"/>
      <c r="CW23" s="265"/>
      <c r="CX23" s="276"/>
      <c r="CY23" s="265"/>
      <c r="CZ23" s="276"/>
      <c r="DA23" s="265"/>
      <c r="DB23" s="276"/>
      <c r="DC23" s="265"/>
      <c r="DD23" s="276"/>
      <c r="DE23" s="265"/>
      <c r="DF23" s="276"/>
      <c r="DG23" s="265"/>
      <c r="DH23" s="276"/>
      <c r="DI23" s="265"/>
      <c r="DJ23" s="276"/>
      <c r="DK23" s="265"/>
      <c r="DL23" s="276"/>
      <c r="DM23" s="265"/>
      <c r="DN23" s="276"/>
      <c r="DO23" s="265"/>
      <c r="DP23" s="276"/>
      <c r="DQ23" s="264"/>
      <c r="DR23" s="273"/>
      <c r="DS23" s="334"/>
      <c r="DT23" s="273"/>
      <c r="DU23" s="334"/>
      <c r="DV23" s="584"/>
      <c r="DW23" s="334"/>
      <c r="DX23" s="277"/>
      <c r="DY23" s="264"/>
      <c r="DZ23" s="318"/>
      <c r="EA23" s="264"/>
      <c r="EB23" s="578"/>
      <c r="EC23" s="264"/>
      <c r="ED23" s="278"/>
      <c r="EE23" s="264"/>
      <c r="EF23" s="406"/>
      <c r="EG23" s="96"/>
      <c r="EH23" s="279"/>
      <c r="EI23" s="251">
        <f>SUMPRODUCT(D23:EH23,'Korba R'!D23:EH23)</f>
        <v>0</v>
      </c>
      <c r="EJ23" s="3" t="s">
        <v>1039</v>
      </c>
      <c r="EK23" s="3"/>
      <c r="ER23" s="64" t="s">
        <v>39</v>
      </c>
      <c r="ES23" s="61" t="str">
        <f t="shared" si="0"/>
        <v>Babla Dairy</v>
      </c>
      <c r="ET23" s="24">
        <f t="shared" si="2"/>
        <v>0</v>
      </c>
    </row>
    <row r="24" spans="2:150" ht="15" hidden="1" customHeight="1">
      <c r="B24" s="60">
        <f t="shared" si="3"/>
        <v>19</v>
      </c>
      <c r="C24" s="471"/>
      <c r="D24" s="262"/>
      <c r="E24" s="263"/>
      <c r="F24" s="264"/>
      <c r="G24" s="262"/>
      <c r="H24" s="263"/>
      <c r="I24" s="264"/>
      <c r="J24" s="322"/>
      <c r="K24" s="263"/>
      <c r="L24" s="264"/>
      <c r="M24" s="322"/>
      <c r="N24" s="263"/>
      <c r="O24" s="264"/>
      <c r="P24" s="416"/>
      <c r="Q24" s="263"/>
      <c r="R24" s="264"/>
      <c r="S24" s="265"/>
      <c r="T24" s="263"/>
      <c r="U24" s="264"/>
      <c r="V24" s="425"/>
      <c r="W24" s="263"/>
      <c r="X24" s="264"/>
      <c r="Y24" s="262"/>
      <c r="Z24" s="264"/>
      <c r="AA24" s="381"/>
      <c r="AB24" s="265"/>
      <c r="AC24" s="266"/>
      <c r="AD24" s="264"/>
      <c r="AE24" s="361"/>
      <c r="AF24" s="266"/>
      <c r="AG24" s="264"/>
      <c r="AH24" s="262"/>
      <c r="AI24" s="267"/>
      <c r="AJ24" s="264"/>
      <c r="AK24" s="262"/>
      <c r="AL24" s="267"/>
      <c r="AM24" s="264"/>
      <c r="AN24" s="262"/>
      <c r="AO24" s="267"/>
      <c r="AP24" s="264"/>
      <c r="AQ24" s="262"/>
      <c r="AR24" s="267"/>
      <c r="AS24" s="264"/>
      <c r="AT24" s="388"/>
      <c r="AU24" s="268"/>
      <c r="AV24" s="265"/>
      <c r="AW24" s="266"/>
      <c r="AX24" s="264"/>
      <c r="AY24" s="265"/>
      <c r="AZ24" s="266"/>
      <c r="BA24" s="264"/>
      <c r="BB24" s="262"/>
      <c r="BC24" s="267"/>
      <c r="BD24" s="264"/>
      <c r="BE24" s="262"/>
      <c r="BF24" s="267"/>
      <c r="BG24" s="264"/>
      <c r="BH24" s="262"/>
      <c r="BI24" s="267"/>
      <c r="BJ24" s="264"/>
      <c r="BK24" s="388"/>
      <c r="BL24" s="268"/>
      <c r="BM24" s="262"/>
      <c r="BN24" s="267"/>
      <c r="BO24" s="264"/>
      <c r="BP24" s="266"/>
      <c r="BQ24" s="267"/>
      <c r="BR24" s="264"/>
      <c r="BS24" s="269"/>
      <c r="BT24" s="270"/>
      <c r="BU24" s="264"/>
      <c r="BV24" s="281"/>
      <c r="BW24" s="270"/>
      <c r="BX24" s="264"/>
      <c r="BY24" s="271"/>
      <c r="BZ24" s="270"/>
      <c r="CA24" s="264"/>
      <c r="CB24" s="265"/>
      <c r="CC24" s="270"/>
      <c r="CD24" s="264"/>
      <c r="CE24" s="265"/>
      <c r="CF24" s="267"/>
      <c r="CG24" s="264"/>
      <c r="CH24" s="318"/>
      <c r="CI24" s="270"/>
      <c r="CJ24" s="264"/>
      <c r="CK24" s="272"/>
      <c r="CL24" s="264"/>
      <c r="CM24" s="374"/>
      <c r="CN24" s="273"/>
      <c r="CO24" s="274"/>
      <c r="CP24" s="275">
        <f t="shared" si="1"/>
        <v>0</v>
      </c>
      <c r="CQ24" s="265"/>
      <c r="CR24" s="276"/>
      <c r="CS24" s="265"/>
      <c r="CT24" s="276"/>
      <c r="CU24" s="265"/>
      <c r="CV24" s="276"/>
      <c r="CW24" s="265"/>
      <c r="CX24" s="276"/>
      <c r="CY24" s="265"/>
      <c r="CZ24" s="276"/>
      <c r="DA24" s="265"/>
      <c r="DB24" s="276"/>
      <c r="DC24" s="265"/>
      <c r="DD24" s="276"/>
      <c r="DE24" s="265"/>
      <c r="DF24" s="276"/>
      <c r="DG24" s="265"/>
      <c r="DH24" s="276"/>
      <c r="DI24" s="265"/>
      <c r="DJ24" s="276"/>
      <c r="DK24" s="265"/>
      <c r="DL24" s="276"/>
      <c r="DM24" s="265"/>
      <c r="DN24" s="276"/>
      <c r="DO24" s="265"/>
      <c r="DP24" s="276"/>
      <c r="DQ24" s="264"/>
      <c r="DR24" s="273"/>
      <c r="DS24" s="334"/>
      <c r="DT24" s="273"/>
      <c r="DU24" s="334"/>
      <c r="DV24" s="584"/>
      <c r="DW24" s="334"/>
      <c r="DX24" s="277"/>
      <c r="DY24" s="264"/>
      <c r="DZ24" s="318"/>
      <c r="EA24" s="264"/>
      <c r="EB24" s="578"/>
      <c r="EC24" s="264"/>
      <c r="ED24" s="278"/>
      <c r="EE24" s="264"/>
      <c r="EF24" s="406"/>
      <c r="EG24" s="96"/>
      <c r="EH24" s="279"/>
      <c r="EI24" s="251">
        <f>SUMPRODUCT(D24:EH24,'Korba R'!D24:EH24)</f>
        <v>0</v>
      </c>
      <c r="EJ24" s="3"/>
      <c r="EK24" s="3"/>
      <c r="ER24" s="64" t="s">
        <v>40</v>
      </c>
      <c r="ES24" s="61">
        <f t="shared" si="0"/>
        <v>0</v>
      </c>
      <c r="ET24" s="24">
        <f t="shared" si="2"/>
        <v>0</v>
      </c>
    </row>
    <row r="25" spans="2:150" ht="15" hidden="1" customHeight="1">
      <c r="B25" s="60">
        <f t="shared" si="3"/>
        <v>20</v>
      </c>
      <c r="C25" s="90"/>
      <c r="D25" s="262"/>
      <c r="E25" s="263"/>
      <c r="F25" s="264"/>
      <c r="G25" s="262"/>
      <c r="H25" s="263"/>
      <c r="I25" s="264"/>
      <c r="J25" s="322"/>
      <c r="K25" s="263"/>
      <c r="L25" s="264"/>
      <c r="M25" s="322"/>
      <c r="N25" s="263"/>
      <c r="O25" s="264"/>
      <c r="P25" s="416"/>
      <c r="Q25" s="263"/>
      <c r="R25" s="264"/>
      <c r="S25" s="265"/>
      <c r="T25" s="263"/>
      <c r="U25" s="264"/>
      <c r="V25" s="425"/>
      <c r="W25" s="263"/>
      <c r="X25" s="264"/>
      <c r="Y25" s="262"/>
      <c r="Z25" s="264"/>
      <c r="AA25" s="381"/>
      <c r="AB25" s="265"/>
      <c r="AC25" s="266"/>
      <c r="AD25" s="264"/>
      <c r="AE25" s="361"/>
      <c r="AF25" s="266"/>
      <c r="AG25" s="264"/>
      <c r="AH25" s="262"/>
      <c r="AI25" s="267"/>
      <c r="AJ25" s="264"/>
      <c r="AK25" s="262"/>
      <c r="AL25" s="267"/>
      <c r="AM25" s="264"/>
      <c r="AN25" s="262"/>
      <c r="AO25" s="267"/>
      <c r="AP25" s="264"/>
      <c r="AQ25" s="262"/>
      <c r="AR25" s="267"/>
      <c r="AS25" s="264"/>
      <c r="AT25" s="388"/>
      <c r="AU25" s="268"/>
      <c r="AV25" s="265"/>
      <c r="AW25" s="266"/>
      <c r="AX25" s="264"/>
      <c r="AY25" s="265"/>
      <c r="AZ25" s="266"/>
      <c r="BA25" s="264"/>
      <c r="BB25" s="262"/>
      <c r="BC25" s="267"/>
      <c r="BD25" s="264"/>
      <c r="BE25" s="262"/>
      <c r="BF25" s="267"/>
      <c r="BG25" s="264"/>
      <c r="BH25" s="262"/>
      <c r="BI25" s="267"/>
      <c r="BJ25" s="264"/>
      <c r="BK25" s="388"/>
      <c r="BL25" s="268"/>
      <c r="BM25" s="262"/>
      <c r="BN25" s="267"/>
      <c r="BO25" s="264"/>
      <c r="BP25" s="266"/>
      <c r="BQ25" s="267"/>
      <c r="BR25" s="264"/>
      <c r="BS25" s="269"/>
      <c r="BT25" s="270"/>
      <c r="BU25" s="264"/>
      <c r="BV25" s="281"/>
      <c r="BW25" s="270"/>
      <c r="BX25" s="264"/>
      <c r="BY25" s="271"/>
      <c r="BZ25" s="270"/>
      <c r="CA25" s="264"/>
      <c r="CB25" s="265"/>
      <c r="CC25" s="270"/>
      <c r="CD25" s="264"/>
      <c r="CE25" s="265"/>
      <c r="CF25" s="267"/>
      <c r="CG25" s="264"/>
      <c r="CH25" s="318">
        <f t="shared" ref="CH25:CH68" si="4">CF25</f>
        <v>0</v>
      </c>
      <c r="CI25" s="270"/>
      <c r="CJ25" s="264"/>
      <c r="CK25" s="272"/>
      <c r="CL25" s="264"/>
      <c r="CM25" s="374"/>
      <c r="CN25" s="273"/>
      <c r="CO25" s="274"/>
      <c r="CP25" s="275">
        <f t="shared" si="1"/>
        <v>0</v>
      </c>
      <c r="CQ25" s="265"/>
      <c r="CR25" s="276"/>
      <c r="CS25" s="265"/>
      <c r="CT25" s="276"/>
      <c r="CU25" s="265"/>
      <c r="CV25" s="276"/>
      <c r="CW25" s="265"/>
      <c r="CX25" s="276"/>
      <c r="CY25" s="265"/>
      <c r="CZ25" s="276"/>
      <c r="DA25" s="265"/>
      <c r="DB25" s="276"/>
      <c r="DC25" s="265"/>
      <c r="DD25" s="276"/>
      <c r="DE25" s="265"/>
      <c r="DF25" s="276"/>
      <c r="DG25" s="265"/>
      <c r="DH25" s="276"/>
      <c r="DI25" s="265"/>
      <c r="DJ25" s="276"/>
      <c r="DK25" s="265"/>
      <c r="DL25" s="276"/>
      <c r="DM25" s="265"/>
      <c r="DN25" s="276"/>
      <c r="DO25" s="265"/>
      <c r="DP25" s="276"/>
      <c r="DQ25" s="264"/>
      <c r="DR25" s="273"/>
      <c r="DS25" s="334"/>
      <c r="DT25" s="273"/>
      <c r="DU25" s="334"/>
      <c r="DV25" s="584"/>
      <c r="DW25" s="334"/>
      <c r="DX25" s="277"/>
      <c r="DY25" s="264"/>
      <c r="DZ25" s="318"/>
      <c r="EA25" s="264"/>
      <c r="EB25" s="578"/>
      <c r="EC25" s="264"/>
      <c r="ED25" s="278"/>
      <c r="EE25" s="264"/>
      <c r="EF25" s="406"/>
      <c r="EG25" s="96"/>
      <c r="EH25" s="279"/>
      <c r="EI25" s="251">
        <f>SUMPRODUCT(D25:EH25,'Korba R'!D25:EH25)</f>
        <v>0</v>
      </c>
      <c r="EJ25" s="3"/>
      <c r="EK25" s="3"/>
      <c r="ER25" s="64" t="s">
        <v>41</v>
      </c>
      <c r="ES25" s="61">
        <f t="shared" si="0"/>
        <v>0</v>
      </c>
      <c r="ET25" s="24">
        <f t="shared" si="2"/>
        <v>0</v>
      </c>
    </row>
    <row r="26" spans="2:150" ht="15" hidden="1" customHeight="1">
      <c r="B26" s="60">
        <f t="shared" si="3"/>
        <v>21</v>
      </c>
      <c r="C26" s="61"/>
      <c r="D26" s="262"/>
      <c r="E26" s="263"/>
      <c r="F26" s="264"/>
      <c r="G26" s="262"/>
      <c r="H26" s="263"/>
      <c r="I26" s="264"/>
      <c r="J26" s="322"/>
      <c r="K26" s="263"/>
      <c r="L26" s="264"/>
      <c r="M26" s="322"/>
      <c r="N26" s="263"/>
      <c r="O26" s="264"/>
      <c r="P26" s="416"/>
      <c r="Q26" s="263"/>
      <c r="R26" s="264"/>
      <c r="S26" s="265"/>
      <c r="T26" s="263"/>
      <c r="U26" s="264"/>
      <c r="V26" s="425"/>
      <c r="W26" s="263"/>
      <c r="X26" s="264"/>
      <c r="Y26" s="262"/>
      <c r="Z26" s="264"/>
      <c r="AA26" s="381"/>
      <c r="AB26" s="265"/>
      <c r="AC26" s="266"/>
      <c r="AD26" s="264"/>
      <c r="AE26" s="361"/>
      <c r="AF26" s="266"/>
      <c r="AG26" s="264"/>
      <c r="AH26" s="262"/>
      <c r="AI26" s="267"/>
      <c r="AJ26" s="264"/>
      <c r="AK26" s="262"/>
      <c r="AL26" s="267"/>
      <c r="AM26" s="264"/>
      <c r="AN26" s="262"/>
      <c r="AO26" s="267"/>
      <c r="AP26" s="264"/>
      <c r="AQ26" s="262"/>
      <c r="AR26" s="267"/>
      <c r="AS26" s="264"/>
      <c r="AT26" s="388"/>
      <c r="AU26" s="268"/>
      <c r="AV26" s="265"/>
      <c r="AW26" s="266"/>
      <c r="AX26" s="264"/>
      <c r="AY26" s="265"/>
      <c r="AZ26" s="266"/>
      <c r="BA26" s="264"/>
      <c r="BB26" s="262"/>
      <c r="BC26" s="267"/>
      <c r="BD26" s="264"/>
      <c r="BE26" s="262"/>
      <c r="BF26" s="267"/>
      <c r="BG26" s="264"/>
      <c r="BH26" s="262"/>
      <c r="BI26" s="267"/>
      <c r="BJ26" s="264"/>
      <c r="BK26" s="388"/>
      <c r="BL26" s="268"/>
      <c r="BM26" s="262"/>
      <c r="BN26" s="267"/>
      <c r="BO26" s="264"/>
      <c r="BP26" s="266"/>
      <c r="BQ26" s="267"/>
      <c r="BR26" s="264"/>
      <c r="BS26" s="269"/>
      <c r="BT26" s="270"/>
      <c r="BU26" s="264"/>
      <c r="BV26" s="281"/>
      <c r="BW26" s="270"/>
      <c r="BX26" s="264"/>
      <c r="BY26" s="271"/>
      <c r="BZ26" s="270"/>
      <c r="CA26" s="264"/>
      <c r="CB26" s="265"/>
      <c r="CC26" s="270"/>
      <c r="CD26" s="264"/>
      <c r="CE26" s="265"/>
      <c r="CF26" s="267"/>
      <c r="CG26" s="264"/>
      <c r="CH26" s="318">
        <f t="shared" si="4"/>
        <v>0</v>
      </c>
      <c r="CI26" s="270"/>
      <c r="CJ26" s="264"/>
      <c r="CK26" s="272"/>
      <c r="CL26" s="264"/>
      <c r="CM26" s="374"/>
      <c r="CN26" s="273"/>
      <c r="CO26" s="274"/>
      <c r="CP26" s="275">
        <f t="shared" si="1"/>
        <v>0</v>
      </c>
      <c r="CQ26" s="265"/>
      <c r="CR26" s="276"/>
      <c r="CS26" s="265"/>
      <c r="CT26" s="276"/>
      <c r="CU26" s="265"/>
      <c r="CV26" s="276"/>
      <c r="CW26" s="265"/>
      <c r="CX26" s="276"/>
      <c r="CY26" s="265"/>
      <c r="CZ26" s="276"/>
      <c r="DA26" s="265"/>
      <c r="DB26" s="276"/>
      <c r="DC26" s="265"/>
      <c r="DD26" s="276"/>
      <c r="DE26" s="265"/>
      <c r="DF26" s="276"/>
      <c r="DG26" s="265"/>
      <c r="DH26" s="276"/>
      <c r="DI26" s="265"/>
      <c r="DJ26" s="276"/>
      <c r="DK26" s="265"/>
      <c r="DL26" s="276"/>
      <c r="DM26" s="265"/>
      <c r="DN26" s="276"/>
      <c r="DO26" s="265"/>
      <c r="DP26" s="276"/>
      <c r="DQ26" s="264"/>
      <c r="DR26" s="273"/>
      <c r="DS26" s="334"/>
      <c r="DT26" s="273"/>
      <c r="DU26" s="334"/>
      <c r="DV26" s="584"/>
      <c r="DW26" s="334"/>
      <c r="DX26" s="277"/>
      <c r="DY26" s="264"/>
      <c r="DZ26" s="318"/>
      <c r="EA26" s="264"/>
      <c r="EB26" s="578"/>
      <c r="EC26" s="264"/>
      <c r="ED26" s="278"/>
      <c r="EE26" s="264"/>
      <c r="EF26" s="406"/>
      <c r="EG26" s="96"/>
      <c r="EH26" s="279"/>
      <c r="EI26" s="251">
        <f>SUMPRODUCT(D26:EH26,'Korba R'!D26:EH26)</f>
        <v>0</v>
      </c>
      <c r="EJ26" s="3"/>
      <c r="EK26" s="3"/>
      <c r="ER26" s="64" t="s">
        <v>42</v>
      </c>
      <c r="ES26" s="61">
        <f t="shared" si="0"/>
        <v>0</v>
      </c>
      <c r="ET26" s="24">
        <f t="shared" si="2"/>
        <v>0</v>
      </c>
    </row>
    <row r="27" spans="2:150" ht="15" hidden="1" customHeight="1">
      <c r="B27" s="60">
        <f t="shared" si="3"/>
        <v>22</v>
      </c>
      <c r="C27" s="61"/>
      <c r="D27" s="262"/>
      <c r="E27" s="263"/>
      <c r="F27" s="264"/>
      <c r="G27" s="262"/>
      <c r="H27" s="263"/>
      <c r="I27" s="264"/>
      <c r="J27" s="322"/>
      <c r="K27" s="263"/>
      <c r="L27" s="264"/>
      <c r="M27" s="322"/>
      <c r="N27" s="263"/>
      <c r="O27" s="264"/>
      <c r="P27" s="416"/>
      <c r="Q27" s="263"/>
      <c r="R27" s="264"/>
      <c r="S27" s="265"/>
      <c r="T27" s="263"/>
      <c r="U27" s="264"/>
      <c r="V27" s="425"/>
      <c r="W27" s="263"/>
      <c r="X27" s="264"/>
      <c r="Y27" s="262"/>
      <c r="Z27" s="264"/>
      <c r="AA27" s="381"/>
      <c r="AB27" s="265"/>
      <c r="AC27" s="266"/>
      <c r="AD27" s="264"/>
      <c r="AE27" s="361"/>
      <c r="AF27" s="266"/>
      <c r="AG27" s="264"/>
      <c r="AH27" s="262"/>
      <c r="AI27" s="267"/>
      <c r="AJ27" s="264"/>
      <c r="AK27" s="262"/>
      <c r="AL27" s="267"/>
      <c r="AM27" s="264"/>
      <c r="AN27" s="262"/>
      <c r="AO27" s="267"/>
      <c r="AP27" s="264"/>
      <c r="AQ27" s="262"/>
      <c r="AR27" s="267"/>
      <c r="AS27" s="264"/>
      <c r="AT27" s="388"/>
      <c r="AU27" s="268"/>
      <c r="AV27" s="265"/>
      <c r="AW27" s="266"/>
      <c r="AX27" s="264"/>
      <c r="AY27" s="265"/>
      <c r="AZ27" s="266"/>
      <c r="BA27" s="264"/>
      <c r="BB27" s="262"/>
      <c r="BC27" s="267"/>
      <c r="BD27" s="264"/>
      <c r="BE27" s="262"/>
      <c r="BF27" s="267"/>
      <c r="BG27" s="264"/>
      <c r="BH27" s="262"/>
      <c r="BI27" s="267"/>
      <c r="BJ27" s="264"/>
      <c r="BK27" s="388"/>
      <c r="BL27" s="268"/>
      <c r="BM27" s="262"/>
      <c r="BN27" s="267"/>
      <c r="BO27" s="264"/>
      <c r="BP27" s="266"/>
      <c r="BQ27" s="267"/>
      <c r="BR27" s="264"/>
      <c r="BS27" s="269"/>
      <c r="BT27" s="270"/>
      <c r="BU27" s="264"/>
      <c r="BV27" s="281"/>
      <c r="BW27" s="270"/>
      <c r="BX27" s="264"/>
      <c r="BY27" s="271"/>
      <c r="BZ27" s="270"/>
      <c r="CA27" s="264"/>
      <c r="CB27" s="265"/>
      <c r="CC27" s="270"/>
      <c r="CD27" s="264"/>
      <c r="CE27" s="265"/>
      <c r="CF27" s="267"/>
      <c r="CG27" s="264"/>
      <c r="CH27" s="318">
        <f t="shared" si="4"/>
        <v>0</v>
      </c>
      <c r="CI27" s="270"/>
      <c r="CJ27" s="264"/>
      <c r="CK27" s="272"/>
      <c r="CL27" s="264"/>
      <c r="CM27" s="374"/>
      <c r="CN27" s="273"/>
      <c r="CO27" s="274"/>
      <c r="CP27" s="275">
        <f t="shared" si="1"/>
        <v>0</v>
      </c>
      <c r="CQ27" s="265"/>
      <c r="CR27" s="276"/>
      <c r="CS27" s="265"/>
      <c r="CT27" s="276"/>
      <c r="CU27" s="265"/>
      <c r="CV27" s="276"/>
      <c r="CW27" s="265"/>
      <c r="CX27" s="276"/>
      <c r="CY27" s="265"/>
      <c r="CZ27" s="276"/>
      <c r="DA27" s="265"/>
      <c r="DB27" s="276"/>
      <c r="DC27" s="265"/>
      <c r="DD27" s="276"/>
      <c r="DE27" s="265"/>
      <c r="DF27" s="276"/>
      <c r="DG27" s="265"/>
      <c r="DH27" s="276"/>
      <c r="DI27" s="265"/>
      <c r="DJ27" s="276"/>
      <c r="DK27" s="265"/>
      <c r="DL27" s="276"/>
      <c r="DM27" s="265"/>
      <c r="DN27" s="276"/>
      <c r="DO27" s="265"/>
      <c r="DP27" s="276"/>
      <c r="DQ27" s="264"/>
      <c r="DR27" s="273"/>
      <c r="DS27" s="334"/>
      <c r="DT27" s="273"/>
      <c r="DU27" s="334"/>
      <c r="DV27" s="584"/>
      <c r="DW27" s="334"/>
      <c r="DX27" s="277"/>
      <c r="DY27" s="264"/>
      <c r="DZ27" s="318"/>
      <c r="EA27" s="264"/>
      <c r="EB27" s="578"/>
      <c r="EC27" s="264"/>
      <c r="ED27" s="278"/>
      <c r="EE27" s="264"/>
      <c r="EF27" s="406"/>
      <c r="EG27" s="96"/>
      <c r="EH27" s="279"/>
      <c r="EI27" s="251">
        <f>SUMPRODUCT(D27:EH27,'Korba R'!D27:EH27)</f>
        <v>0</v>
      </c>
      <c r="EJ27" s="3"/>
      <c r="EK27" s="3"/>
      <c r="ER27" s="64" t="s">
        <v>43</v>
      </c>
      <c r="ES27" s="61">
        <f t="shared" si="0"/>
        <v>0</v>
      </c>
      <c r="ET27" s="24">
        <f t="shared" si="2"/>
        <v>0</v>
      </c>
    </row>
    <row r="28" spans="2:150" ht="15" hidden="1" customHeight="1">
      <c r="B28" s="60">
        <f t="shared" si="3"/>
        <v>23</v>
      </c>
      <c r="C28" s="61"/>
      <c r="D28" s="262"/>
      <c r="E28" s="263"/>
      <c r="F28" s="264"/>
      <c r="G28" s="262"/>
      <c r="H28" s="263"/>
      <c r="I28" s="264"/>
      <c r="J28" s="322"/>
      <c r="K28" s="263"/>
      <c r="L28" s="264"/>
      <c r="M28" s="322"/>
      <c r="N28" s="263"/>
      <c r="O28" s="264"/>
      <c r="P28" s="416"/>
      <c r="Q28" s="263"/>
      <c r="R28" s="264"/>
      <c r="S28" s="265"/>
      <c r="T28" s="263"/>
      <c r="U28" s="264"/>
      <c r="V28" s="425"/>
      <c r="W28" s="263"/>
      <c r="X28" s="264"/>
      <c r="Y28" s="262"/>
      <c r="Z28" s="264"/>
      <c r="AA28" s="381"/>
      <c r="AB28" s="265"/>
      <c r="AC28" s="266"/>
      <c r="AD28" s="264"/>
      <c r="AE28" s="361"/>
      <c r="AF28" s="266"/>
      <c r="AG28" s="264"/>
      <c r="AH28" s="262"/>
      <c r="AI28" s="267"/>
      <c r="AJ28" s="264"/>
      <c r="AK28" s="262"/>
      <c r="AL28" s="267"/>
      <c r="AM28" s="264"/>
      <c r="AN28" s="262"/>
      <c r="AO28" s="267"/>
      <c r="AP28" s="264"/>
      <c r="AQ28" s="262"/>
      <c r="AR28" s="267"/>
      <c r="AS28" s="264"/>
      <c r="AT28" s="388"/>
      <c r="AU28" s="268"/>
      <c r="AV28" s="265"/>
      <c r="AW28" s="266"/>
      <c r="AX28" s="264"/>
      <c r="AY28" s="265"/>
      <c r="AZ28" s="266"/>
      <c r="BA28" s="264"/>
      <c r="BB28" s="262"/>
      <c r="BC28" s="267"/>
      <c r="BD28" s="264"/>
      <c r="BE28" s="262"/>
      <c r="BF28" s="267"/>
      <c r="BG28" s="264"/>
      <c r="BH28" s="262"/>
      <c r="BI28" s="267"/>
      <c r="BJ28" s="264"/>
      <c r="BK28" s="388"/>
      <c r="BL28" s="268"/>
      <c r="BM28" s="262"/>
      <c r="BN28" s="267"/>
      <c r="BO28" s="264"/>
      <c r="BP28" s="266"/>
      <c r="BQ28" s="267"/>
      <c r="BR28" s="264"/>
      <c r="BS28" s="269"/>
      <c r="BT28" s="270"/>
      <c r="BU28" s="264"/>
      <c r="BV28" s="281"/>
      <c r="BW28" s="270"/>
      <c r="BX28" s="264"/>
      <c r="BY28" s="271"/>
      <c r="BZ28" s="270"/>
      <c r="CA28" s="264"/>
      <c r="CB28" s="265"/>
      <c r="CC28" s="270"/>
      <c r="CD28" s="264"/>
      <c r="CE28" s="265"/>
      <c r="CF28" s="267"/>
      <c r="CG28" s="264"/>
      <c r="CH28" s="318">
        <f t="shared" si="4"/>
        <v>0</v>
      </c>
      <c r="CI28" s="270"/>
      <c r="CJ28" s="264"/>
      <c r="CK28" s="272"/>
      <c r="CL28" s="264"/>
      <c r="CM28" s="374"/>
      <c r="CN28" s="273"/>
      <c r="CO28" s="274"/>
      <c r="CP28" s="275">
        <f t="shared" si="1"/>
        <v>0</v>
      </c>
      <c r="CQ28" s="265"/>
      <c r="CR28" s="276"/>
      <c r="CS28" s="265"/>
      <c r="CT28" s="276"/>
      <c r="CU28" s="265"/>
      <c r="CV28" s="276"/>
      <c r="CW28" s="265"/>
      <c r="CX28" s="276"/>
      <c r="CY28" s="265"/>
      <c r="CZ28" s="276"/>
      <c r="DA28" s="265"/>
      <c r="DB28" s="276"/>
      <c r="DC28" s="265"/>
      <c r="DD28" s="276"/>
      <c r="DE28" s="265"/>
      <c r="DF28" s="276"/>
      <c r="DG28" s="265"/>
      <c r="DH28" s="276"/>
      <c r="DI28" s="265"/>
      <c r="DJ28" s="276"/>
      <c r="DK28" s="265"/>
      <c r="DL28" s="276"/>
      <c r="DM28" s="265"/>
      <c r="DN28" s="276"/>
      <c r="DO28" s="265"/>
      <c r="DP28" s="276"/>
      <c r="DQ28" s="264"/>
      <c r="DR28" s="273"/>
      <c r="DS28" s="334"/>
      <c r="DT28" s="273"/>
      <c r="DU28" s="334"/>
      <c r="DV28" s="584"/>
      <c r="DW28" s="334"/>
      <c r="DX28" s="277"/>
      <c r="DY28" s="264"/>
      <c r="DZ28" s="318"/>
      <c r="EA28" s="264"/>
      <c r="EB28" s="578"/>
      <c r="EC28" s="264"/>
      <c r="ED28" s="278"/>
      <c r="EE28" s="264"/>
      <c r="EF28" s="406"/>
      <c r="EG28" s="96"/>
      <c r="EH28" s="279"/>
      <c r="EI28" s="251">
        <f>SUMPRODUCT(D28:EH28,'Korba R'!D28:EH28)</f>
        <v>0</v>
      </c>
      <c r="EJ28" s="3"/>
      <c r="EK28" s="3"/>
      <c r="ER28" s="64" t="s">
        <v>44</v>
      </c>
      <c r="ES28" s="61">
        <f t="shared" si="0"/>
        <v>0</v>
      </c>
      <c r="ET28" s="24">
        <f t="shared" si="2"/>
        <v>0</v>
      </c>
    </row>
    <row r="29" spans="2:150" ht="15" hidden="1" customHeight="1">
      <c r="B29" s="60">
        <f t="shared" si="3"/>
        <v>24</v>
      </c>
      <c r="C29" s="90"/>
      <c r="D29" s="262"/>
      <c r="E29" s="263"/>
      <c r="F29" s="264"/>
      <c r="G29" s="262"/>
      <c r="H29" s="263"/>
      <c r="I29" s="264"/>
      <c r="J29" s="322"/>
      <c r="K29" s="263"/>
      <c r="L29" s="264"/>
      <c r="M29" s="322"/>
      <c r="N29" s="263"/>
      <c r="O29" s="264"/>
      <c r="P29" s="416"/>
      <c r="Q29" s="263"/>
      <c r="R29" s="264"/>
      <c r="S29" s="265"/>
      <c r="T29" s="263"/>
      <c r="U29" s="264"/>
      <c r="V29" s="425"/>
      <c r="W29" s="263"/>
      <c r="X29" s="264"/>
      <c r="Y29" s="262"/>
      <c r="Z29" s="264"/>
      <c r="AA29" s="381"/>
      <c r="AB29" s="265"/>
      <c r="AC29" s="266"/>
      <c r="AD29" s="264"/>
      <c r="AE29" s="361"/>
      <c r="AF29" s="266"/>
      <c r="AG29" s="264"/>
      <c r="AH29" s="262"/>
      <c r="AI29" s="267"/>
      <c r="AJ29" s="264"/>
      <c r="AK29" s="262"/>
      <c r="AL29" s="267"/>
      <c r="AM29" s="264"/>
      <c r="AN29" s="262"/>
      <c r="AO29" s="267"/>
      <c r="AP29" s="264"/>
      <c r="AQ29" s="262"/>
      <c r="AR29" s="267"/>
      <c r="AS29" s="264"/>
      <c r="AT29" s="388"/>
      <c r="AU29" s="268"/>
      <c r="AV29" s="265"/>
      <c r="AW29" s="266"/>
      <c r="AX29" s="264"/>
      <c r="AY29" s="265"/>
      <c r="AZ29" s="266"/>
      <c r="BA29" s="264"/>
      <c r="BB29" s="262"/>
      <c r="BC29" s="267"/>
      <c r="BD29" s="264"/>
      <c r="BE29" s="262"/>
      <c r="BF29" s="267"/>
      <c r="BG29" s="264"/>
      <c r="BH29" s="262"/>
      <c r="BI29" s="267"/>
      <c r="BJ29" s="264"/>
      <c r="BK29" s="388"/>
      <c r="BL29" s="268"/>
      <c r="BM29" s="262"/>
      <c r="BN29" s="267"/>
      <c r="BO29" s="264"/>
      <c r="BP29" s="266"/>
      <c r="BQ29" s="267"/>
      <c r="BR29" s="264"/>
      <c r="BS29" s="269"/>
      <c r="BT29" s="270"/>
      <c r="BU29" s="264"/>
      <c r="BV29" s="281"/>
      <c r="BW29" s="270"/>
      <c r="BX29" s="264"/>
      <c r="BY29" s="271"/>
      <c r="BZ29" s="270"/>
      <c r="CA29" s="264"/>
      <c r="CB29" s="265"/>
      <c r="CC29" s="270"/>
      <c r="CD29" s="264"/>
      <c r="CE29" s="265"/>
      <c r="CF29" s="267"/>
      <c r="CG29" s="264"/>
      <c r="CH29" s="318">
        <f t="shared" si="4"/>
        <v>0</v>
      </c>
      <c r="CI29" s="270"/>
      <c r="CJ29" s="264"/>
      <c r="CK29" s="272"/>
      <c r="CL29" s="264"/>
      <c r="CM29" s="374"/>
      <c r="CN29" s="273"/>
      <c r="CO29" s="274"/>
      <c r="CP29" s="275">
        <f t="shared" si="1"/>
        <v>0</v>
      </c>
      <c r="CQ29" s="265"/>
      <c r="CR29" s="276"/>
      <c r="CS29" s="265"/>
      <c r="CT29" s="276"/>
      <c r="CU29" s="265"/>
      <c r="CV29" s="276"/>
      <c r="CW29" s="265"/>
      <c r="CX29" s="276"/>
      <c r="CY29" s="265"/>
      <c r="CZ29" s="276"/>
      <c r="DA29" s="265"/>
      <c r="DB29" s="276"/>
      <c r="DC29" s="265"/>
      <c r="DD29" s="276"/>
      <c r="DE29" s="265"/>
      <c r="DF29" s="276"/>
      <c r="DG29" s="265"/>
      <c r="DH29" s="276"/>
      <c r="DI29" s="265"/>
      <c r="DJ29" s="276"/>
      <c r="DK29" s="265"/>
      <c r="DL29" s="276"/>
      <c r="DM29" s="265"/>
      <c r="DN29" s="276"/>
      <c r="DO29" s="265"/>
      <c r="DP29" s="276"/>
      <c r="DQ29" s="264"/>
      <c r="DR29" s="273"/>
      <c r="DS29" s="334"/>
      <c r="DT29" s="273"/>
      <c r="DU29" s="334"/>
      <c r="DV29" s="584"/>
      <c r="DW29" s="334"/>
      <c r="DX29" s="277"/>
      <c r="DY29" s="264"/>
      <c r="DZ29" s="318"/>
      <c r="EA29" s="264"/>
      <c r="EB29" s="578"/>
      <c r="EC29" s="264"/>
      <c r="ED29" s="278"/>
      <c r="EE29" s="264"/>
      <c r="EF29" s="406"/>
      <c r="EG29" s="96"/>
      <c r="EH29" s="279"/>
      <c r="EI29" s="251">
        <f>SUMPRODUCT(D29:EH29,'Korba R'!D29:EH29)</f>
        <v>0</v>
      </c>
      <c r="EJ29" s="3"/>
      <c r="EK29" s="3"/>
      <c r="ER29" s="64" t="s">
        <v>45</v>
      </c>
      <c r="ES29" s="61">
        <f t="shared" si="0"/>
        <v>0</v>
      </c>
      <c r="ET29" s="24">
        <f t="shared" si="2"/>
        <v>0</v>
      </c>
    </row>
    <row r="30" spans="2:150" ht="15" hidden="1" customHeight="1">
      <c r="B30" s="60">
        <f t="shared" si="3"/>
        <v>25</v>
      </c>
      <c r="C30" s="90"/>
      <c r="D30" s="262"/>
      <c r="E30" s="263"/>
      <c r="F30" s="264"/>
      <c r="G30" s="262"/>
      <c r="H30" s="263"/>
      <c r="I30" s="264"/>
      <c r="J30" s="322"/>
      <c r="K30" s="263"/>
      <c r="L30" s="264"/>
      <c r="M30" s="322"/>
      <c r="N30" s="263"/>
      <c r="O30" s="264"/>
      <c r="P30" s="416"/>
      <c r="Q30" s="263"/>
      <c r="R30" s="264"/>
      <c r="S30" s="265"/>
      <c r="T30" s="263"/>
      <c r="U30" s="264"/>
      <c r="V30" s="425"/>
      <c r="W30" s="263"/>
      <c r="X30" s="264"/>
      <c r="Y30" s="262"/>
      <c r="Z30" s="264"/>
      <c r="AA30" s="381"/>
      <c r="AB30" s="265"/>
      <c r="AC30" s="266"/>
      <c r="AD30" s="264"/>
      <c r="AE30" s="361"/>
      <c r="AF30" s="266"/>
      <c r="AG30" s="264"/>
      <c r="AH30" s="262"/>
      <c r="AI30" s="267"/>
      <c r="AJ30" s="264"/>
      <c r="AK30" s="262"/>
      <c r="AL30" s="267"/>
      <c r="AM30" s="264"/>
      <c r="AN30" s="262"/>
      <c r="AO30" s="267"/>
      <c r="AP30" s="264"/>
      <c r="AQ30" s="262"/>
      <c r="AR30" s="267"/>
      <c r="AS30" s="264"/>
      <c r="AT30" s="388"/>
      <c r="AU30" s="268"/>
      <c r="AV30" s="265"/>
      <c r="AW30" s="266"/>
      <c r="AX30" s="264"/>
      <c r="AY30" s="265"/>
      <c r="AZ30" s="266"/>
      <c r="BA30" s="264"/>
      <c r="BB30" s="262"/>
      <c r="BC30" s="267"/>
      <c r="BD30" s="264"/>
      <c r="BE30" s="262"/>
      <c r="BF30" s="267"/>
      <c r="BG30" s="264"/>
      <c r="BH30" s="262"/>
      <c r="BI30" s="267"/>
      <c r="BJ30" s="264"/>
      <c r="BK30" s="388"/>
      <c r="BL30" s="268"/>
      <c r="BM30" s="262"/>
      <c r="BN30" s="267"/>
      <c r="BO30" s="264"/>
      <c r="BP30" s="266"/>
      <c r="BQ30" s="267"/>
      <c r="BR30" s="264"/>
      <c r="BS30" s="269"/>
      <c r="BT30" s="270"/>
      <c r="BU30" s="264"/>
      <c r="BV30" s="281"/>
      <c r="BW30" s="270"/>
      <c r="BX30" s="264"/>
      <c r="BY30" s="271"/>
      <c r="BZ30" s="270"/>
      <c r="CA30" s="264"/>
      <c r="CB30" s="265"/>
      <c r="CC30" s="270"/>
      <c r="CD30" s="264"/>
      <c r="CE30" s="265"/>
      <c r="CF30" s="267"/>
      <c r="CG30" s="264"/>
      <c r="CH30" s="318">
        <f t="shared" si="4"/>
        <v>0</v>
      </c>
      <c r="CI30" s="270"/>
      <c r="CJ30" s="264"/>
      <c r="CK30" s="272"/>
      <c r="CL30" s="264"/>
      <c r="CM30" s="374"/>
      <c r="CN30" s="273"/>
      <c r="CO30" s="274"/>
      <c r="CP30" s="275">
        <f t="shared" si="1"/>
        <v>0</v>
      </c>
      <c r="CQ30" s="265"/>
      <c r="CR30" s="276"/>
      <c r="CS30" s="265"/>
      <c r="CT30" s="276"/>
      <c r="CU30" s="265"/>
      <c r="CV30" s="276"/>
      <c r="CW30" s="265"/>
      <c r="CX30" s="276"/>
      <c r="CY30" s="265"/>
      <c r="CZ30" s="276"/>
      <c r="DA30" s="265"/>
      <c r="DB30" s="276"/>
      <c r="DC30" s="265"/>
      <c r="DD30" s="276"/>
      <c r="DE30" s="265"/>
      <c r="DF30" s="276"/>
      <c r="DG30" s="265"/>
      <c r="DH30" s="276"/>
      <c r="DI30" s="265"/>
      <c r="DJ30" s="276"/>
      <c r="DK30" s="265"/>
      <c r="DL30" s="276"/>
      <c r="DM30" s="265"/>
      <c r="DN30" s="276"/>
      <c r="DO30" s="265"/>
      <c r="DP30" s="276"/>
      <c r="DQ30" s="264"/>
      <c r="DR30" s="273"/>
      <c r="DS30" s="334"/>
      <c r="DT30" s="273"/>
      <c r="DU30" s="334"/>
      <c r="DV30" s="584"/>
      <c r="DW30" s="334"/>
      <c r="DX30" s="277"/>
      <c r="DY30" s="264"/>
      <c r="DZ30" s="318"/>
      <c r="EA30" s="264"/>
      <c r="EB30" s="578"/>
      <c r="EC30" s="264"/>
      <c r="ED30" s="278"/>
      <c r="EE30" s="264"/>
      <c r="EF30" s="406"/>
      <c r="EG30" s="96"/>
      <c r="EH30" s="279"/>
      <c r="EI30" s="251">
        <f>SUMPRODUCT(D30:EH30,'Korba R'!D30:EH30)</f>
        <v>0</v>
      </c>
      <c r="EJ30" s="3"/>
      <c r="EK30" s="3"/>
      <c r="ER30" s="64" t="s">
        <v>46</v>
      </c>
      <c r="ES30" s="61">
        <f t="shared" si="0"/>
        <v>0</v>
      </c>
      <c r="ET30" s="24">
        <f t="shared" si="2"/>
        <v>0</v>
      </c>
    </row>
    <row r="31" spans="2:150" ht="15" hidden="1" customHeight="1">
      <c r="B31" s="60">
        <f t="shared" si="3"/>
        <v>26</v>
      </c>
      <c r="C31" s="61"/>
      <c r="D31" s="262"/>
      <c r="E31" s="263"/>
      <c r="F31" s="264"/>
      <c r="G31" s="262"/>
      <c r="H31" s="263"/>
      <c r="I31" s="264"/>
      <c r="J31" s="322"/>
      <c r="K31" s="263"/>
      <c r="L31" s="264"/>
      <c r="M31" s="322"/>
      <c r="N31" s="263"/>
      <c r="O31" s="264"/>
      <c r="P31" s="416"/>
      <c r="Q31" s="263"/>
      <c r="R31" s="264"/>
      <c r="S31" s="265"/>
      <c r="T31" s="263"/>
      <c r="U31" s="264"/>
      <c r="V31" s="425"/>
      <c r="W31" s="263"/>
      <c r="X31" s="264"/>
      <c r="Y31" s="262"/>
      <c r="Z31" s="264"/>
      <c r="AA31" s="381"/>
      <c r="AB31" s="265"/>
      <c r="AC31" s="266"/>
      <c r="AD31" s="264"/>
      <c r="AE31" s="361"/>
      <c r="AF31" s="266"/>
      <c r="AG31" s="264"/>
      <c r="AH31" s="262"/>
      <c r="AI31" s="267"/>
      <c r="AJ31" s="264"/>
      <c r="AK31" s="262"/>
      <c r="AL31" s="267"/>
      <c r="AM31" s="264"/>
      <c r="AN31" s="262"/>
      <c r="AO31" s="267"/>
      <c r="AP31" s="264"/>
      <c r="AQ31" s="262"/>
      <c r="AR31" s="267"/>
      <c r="AS31" s="264"/>
      <c r="AT31" s="388"/>
      <c r="AU31" s="268"/>
      <c r="AV31" s="265"/>
      <c r="AW31" s="266"/>
      <c r="AX31" s="264"/>
      <c r="AY31" s="265"/>
      <c r="AZ31" s="266"/>
      <c r="BA31" s="264"/>
      <c r="BB31" s="262"/>
      <c r="BC31" s="267"/>
      <c r="BD31" s="264"/>
      <c r="BE31" s="262"/>
      <c r="BF31" s="267"/>
      <c r="BG31" s="264"/>
      <c r="BH31" s="262"/>
      <c r="BI31" s="267"/>
      <c r="BJ31" s="264"/>
      <c r="BK31" s="388"/>
      <c r="BL31" s="268"/>
      <c r="BM31" s="262"/>
      <c r="BN31" s="267"/>
      <c r="BO31" s="264"/>
      <c r="BP31" s="266"/>
      <c r="BQ31" s="267"/>
      <c r="BR31" s="264"/>
      <c r="BS31" s="269"/>
      <c r="BT31" s="270"/>
      <c r="BU31" s="264"/>
      <c r="BV31" s="281"/>
      <c r="BW31" s="270"/>
      <c r="BX31" s="264"/>
      <c r="BY31" s="271"/>
      <c r="BZ31" s="270"/>
      <c r="CA31" s="264"/>
      <c r="CB31" s="265"/>
      <c r="CC31" s="270"/>
      <c r="CD31" s="264"/>
      <c r="CE31" s="265"/>
      <c r="CF31" s="267"/>
      <c r="CG31" s="264"/>
      <c r="CH31" s="318">
        <f t="shared" si="4"/>
        <v>0</v>
      </c>
      <c r="CI31" s="270"/>
      <c r="CJ31" s="264"/>
      <c r="CK31" s="272"/>
      <c r="CL31" s="264"/>
      <c r="CM31" s="374"/>
      <c r="CN31" s="273"/>
      <c r="CO31" s="274"/>
      <c r="CP31" s="275">
        <f t="shared" si="1"/>
        <v>0</v>
      </c>
      <c r="CQ31" s="265"/>
      <c r="CR31" s="276"/>
      <c r="CS31" s="265"/>
      <c r="CT31" s="276"/>
      <c r="CU31" s="265"/>
      <c r="CV31" s="276"/>
      <c r="CW31" s="265"/>
      <c r="CX31" s="276"/>
      <c r="CY31" s="265"/>
      <c r="CZ31" s="276"/>
      <c r="DA31" s="265"/>
      <c r="DB31" s="276"/>
      <c r="DC31" s="265"/>
      <c r="DD31" s="276"/>
      <c r="DE31" s="265"/>
      <c r="DF31" s="276"/>
      <c r="DG31" s="265"/>
      <c r="DH31" s="276"/>
      <c r="DI31" s="265"/>
      <c r="DJ31" s="276"/>
      <c r="DK31" s="265"/>
      <c r="DL31" s="276"/>
      <c r="DM31" s="265"/>
      <c r="DN31" s="276"/>
      <c r="DO31" s="265"/>
      <c r="DP31" s="276"/>
      <c r="DQ31" s="264"/>
      <c r="DR31" s="273"/>
      <c r="DS31" s="334"/>
      <c r="DT31" s="273"/>
      <c r="DU31" s="334"/>
      <c r="DV31" s="584"/>
      <c r="DW31" s="334"/>
      <c r="DX31" s="277"/>
      <c r="DY31" s="264"/>
      <c r="DZ31" s="318"/>
      <c r="EA31" s="264"/>
      <c r="EB31" s="578"/>
      <c r="EC31" s="264"/>
      <c r="ED31" s="278"/>
      <c r="EE31" s="264"/>
      <c r="EF31" s="406"/>
      <c r="EG31" s="96"/>
      <c r="EH31" s="279"/>
      <c r="EI31" s="251">
        <f>SUMPRODUCT(D31:EH31,'Korba R'!D31:EH31)</f>
        <v>0</v>
      </c>
      <c r="EJ31" s="3"/>
      <c r="EK31" s="3"/>
      <c r="ER31" s="64" t="s">
        <v>47</v>
      </c>
      <c r="ES31" s="61">
        <f t="shared" si="0"/>
        <v>0</v>
      </c>
      <c r="ET31" s="24">
        <f t="shared" si="2"/>
        <v>0</v>
      </c>
    </row>
    <row r="32" spans="2:150" ht="15" hidden="1" customHeight="1">
      <c r="B32" s="469">
        <f t="shared" si="3"/>
        <v>27</v>
      </c>
      <c r="C32" s="428" t="s">
        <v>583</v>
      </c>
      <c r="D32" s="262"/>
      <c r="E32" s="263"/>
      <c r="F32" s="264"/>
      <c r="G32" s="262"/>
      <c r="H32" s="263"/>
      <c r="I32" s="264"/>
      <c r="J32" s="322"/>
      <c r="K32" s="263"/>
      <c r="L32" s="264"/>
      <c r="M32" s="322"/>
      <c r="N32" s="263"/>
      <c r="O32" s="264"/>
      <c r="P32" s="416"/>
      <c r="Q32" s="263"/>
      <c r="R32" s="264"/>
      <c r="S32" s="265"/>
      <c r="T32" s="263"/>
      <c r="U32" s="264"/>
      <c r="V32" s="425"/>
      <c r="W32" s="263"/>
      <c r="X32" s="264"/>
      <c r="Y32" s="262"/>
      <c r="Z32" s="264"/>
      <c r="AA32" s="381"/>
      <c r="AB32" s="265"/>
      <c r="AC32" s="266"/>
      <c r="AD32" s="264"/>
      <c r="AE32" s="361"/>
      <c r="AF32" s="266"/>
      <c r="AG32" s="264"/>
      <c r="AH32" s="262"/>
      <c r="AI32" s="267"/>
      <c r="AJ32" s="264"/>
      <c r="AK32" s="262"/>
      <c r="AL32" s="267"/>
      <c r="AM32" s="264"/>
      <c r="AN32" s="262"/>
      <c r="AO32" s="267"/>
      <c r="AP32" s="264"/>
      <c r="AQ32" s="262"/>
      <c r="AR32" s="267"/>
      <c r="AS32" s="264"/>
      <c r="AT32" s="388"/>
      <c r="AU32" s="268"/>
      <c r="AV32" s="265"/>
      <c r="AW32" s="266"/>
      <c r="AX32" s="264"/>
      <c r="AY32" s="265"/>
      <c r="AZ32" s="266"/>
      <c r="BA32" s="264"/>
      <c r="BB32" s="262"/>
      <c r="BC32" s="267"/>
      <c r="BD32" s="264"/>
      <c r="BE32" s="262"/>
      <c r="BF32" s="267"/>
      <c r="BG32" s="264"/>
      <c r="BH32" s="262"/>
      <c r="BI32" s="267"/>
      <c r="BJ32" s="264"/>
      <c r="BK32" s="388"/>
      <c r="BL32" s="268"/>
      <c r="BM32" s="262"/>
      <c r="BN32" s="267"/>
      <c r="BO32" s="264"/>
      <c r="BP32" s="266"/>
      <c r="BQ32" s="267"/>
      <c r="BR32" s="264"/>
      <c r="BS32" s="269"/>
      <c r="BT32" s="270"/>
      <c r="BU32" s="264"/>
      <c r="BV32" s="281"/>
      <c r="BW32" s="270"/>
      <c r="BX32" s="264"/>
      <c r="BY32" s="271"/>
      <c r="BZ32" s="270"/>
      <c r="CA32" s="264"/>
      <c r="CB32" s="265"/>
      <c r="CC32" s="270"/>
      <c r="CD32" s="264"/>
      <c r="CE32" s="265"/>
      <c r="CF32" s="267"/>
      <c r="CG32" s="264"/>
      <c r="CH32" s="318">
        <f t="shared" si="4"/>
        <v>0</v>
      </c>
      <c r="CI32" s="270"/>
      <c r="CJ32" s="264"/>
      <c r="CK32" s="272"/>
      <c r="CL32" s="264"/>
      <c r="CM32" s="374"/>
      <c r="CN32" s="273"/>
      <c r="CO32" s="274"/>
      <c r="CP32" s="275">
        <f t="shared" si="1"/>
        <v>0</v>
      </c>
      <c r="CQ32" s="265"/>
      <c r="CR32" s="276"/>
      <c r="CS32" s="265"/>
      <c r="CT32" s="276"/>
      <c r="CU32" s="265"/>
      <c r="CV32" s="276"/>
      <c r="CW32" s="265"/>
      <c r="CX32" s="276"/>
      <c r="CY32" s="265"/>
      <c r="CZ32" s="276"/>
      <c r="DA32" s="265"/>
      <c r="DB32" s="276"/>
      <c r="DC32" s="265"/>
      <c r="DD32" s="276"/>
      <c r="DE32" s="265"/>
      <c r="DF32" s="276"/>
      <c r="DG32" s="265"/>
      <c r="DH32" s="276"/>
      <c r="DI32" s="265"/>
      <c r="DJ32" s="276"/>
      <c r="DK32" s="265"/>
      <c r="DL32" s="276"/>
      <c r="DM32" s="265"/>
      <c r="DN32" s="276"/>
      <c r="DO32" s="265"/>
      <c r="DP32" s="276"/>
      <c r="DQ32" s="264"/>
      <c r="DR32" s="273"/>
      <c r="DS32" s="334"/>
      <c r="DT32" s="273"/>
      <c r="DU32" s="334"/>
      <c r="DV32" s="584"/>
      <c r="DW32" s="334"/>
      <c r="DX32" s="277"/>
      <c r="DY32" s="264"/>
      <c r="DZ32" s="318"/>
      <c r="EA32" s="264"/>
      <c r="EB32" s="578"/>
      <c r="EC32" s="264"/>
      <c r="ED32" s="278"/>
      <c r="EE32" s="264"/>
      <c r="EF32" s="406"/>
      <c r="EG32" s="96"/>
      <c r="EH32" s="279"/>
      <c r="EI32" s="251">
        <f>SUMPRODUCT(D32:EH32,'Korba R'!D32:EH32)</f>
        <v>0</v>
      </c>
      <c r="EJ32" s="3"/>
      <c r="EK32" s="3"/>
      <c r="ER32" s="64" t="s">
        <v>48</v>
      </c>
      <c r="ES32" s="61" t="str">
        <f t="shared" si="0"/>
        <v>Rakesh Traders</v>
      </c>
      <c r="ET32" s="24">
        <f t="shared" si="2"/>
        <v>0</v>
      </c>
    </row>
    <row r="33" spans="2:150" ht="15" hidden="1" customHeight="1">
      <c r="B33" s="469">
        <f t="shared" si="3"/>
        <v>28</v>
      </c>
      <c r="C33" s="61" t="s">
        <v>1012</v>
      </c>
      <c r="D33" s="262"/>
      <c r="E33" s="263"/>
      <c r="F33" s="264"/>
      <c r="G33" s="262"/>
      <c r="H33" s="263"/>
      <c r="I33" s="264"/>
      <c r="J33" s="322"/>
      <c r="K33" s="263"/>
      <c r="L33" s="264"/>
      <c r="M33" s="322"/>
      <c r="N33" s="263"/>
      <c r="O33" s="264"/>
      <c r="P33" s="416"/>
      <c r="Q33" s="263"/>
      <c r="R33" s="264"/>
      <c r="S33" s="265"/>
      <c r="T33" s="263"/>
      <c r="U33" s="264"/>
      <c r="V33" s="425"/>
      <c r="W33" s="263"/>
      <c r="X33" s="264"/>
      <c r="Y33" s="262"/>
      <c r="Z33" s="264"/>
      <c r="AA33" s="381"/>
      <c r="AB33" s="265"/>
      <c r="AC33" s="266"/>
      <c r="AD33" s="264"/>
      <c r="AE33" s="361"/>
      <c r="AF33" s="266"/>
      <c r="AG33" s="264"/>
      <c r="AH33" s="262"/>
      <c r="AI33" s="267"/>
      <c r="AJ33" s="264"/>
      <c r="AK33" s="262"/>
      <c r="AL33" s="267"/>
      <c r="AM33" s="264"/>
      <c r="AN33" s="262"/>
      <c r="AO33" s="267"/>
      <c r="AP33" s="264"/>
      <c r="AQ33" s="262"/>
      <c r="AR33" s="267"/>
      <c r="AS33" s="264"/>
      <c r="AT33" s="388"/>
      <c r="AU33" s="268"/>
      <c r="AV33" s="265"/>
      <c r="AW33" s="266"/>
      <c r="AX33" s="264"/>
      <c r="AY33" s="265"/>
      <c r="AZ33" s="266"/>
      <c r="BA33" s="264"/>
      <c r="BB33" s="262"/>
      <c r="BC33" s="267"/>
      <c r="BD33" s="264"/>
      <c r="BE33" s="262"/>
      <c r="BF33" s="267"/>
      <c r="BG33" s="264"/>
      <c r="BH33" s="262"/>
      <c r="BI33" s="267"/>
      <c r="BJ33" s="264"/>
      <c r="BK33" s="388"/>
      <c r="BL33" s="268"/>
      <c r="BM33" s="262"/>
      <c r="BN33" s="267"/>
      <c r="BO33" s="264"/>
      <c r="BP33" s="266"/>
      <c r="BQ33" s="267"/>
      <c r="BR33" s="264"/>
      <c r="BS33" s="269"/>
      <c r="BT33" s="270"/>
      <c r="BU33" s="264"/>
      <c r="BV33" s="281"/>
      <c r="BW33" s="270"/>
      <c r="BX33" s="264"/>
      <c r="BY33" s="271"/>
      <c r="BZ33" s="270"/>
      <c r="CA33" s="264"/>
      <c r="CB33" s="265"/>
      <c r="CC33" s="270"/>
      <c r="CD33" s="264"/>
      <c r="CE33" s="265"/>
      <c r="CF33" s="267"/>
      <c r="CG33" s="264"/>
      <c r="CH33" s="318">
        <f t="shared" si="4"/>
        <v>0</v>
      </c>
      <c r="CI33" s="270"/>
      <c r="CJ33" s="264"/>
      <c r="CK33" s="272"/>
      <c r="CL33" s="264"/>
      <c r="CM33" s="374"/>
      <c r="CN33" s="273"/>
      <c r="CO33" s="274"/>
      <c r="CP33" s="275">
        <f t="shared" si="1"/>
        <v>0</v>
      </c>
      <c r="CQ33" s="265"/>
      <c r="CR33" s="276"/>
      <c r="CS33" s="265"/>
      <c r="CT33" s="276"/>
      <c r="CU33" s="265"/>
      <c r="CV33" s="276"/>
      <c r="CW33" s="265"/>
      <c r="CX33" s="276"/>
      <c r="CY33" s="265"/>
      <c r="CZ33" s="276"/>
      <c r="DA33" s="265"/>
      <c r="DB33" s="276"/>
      <c r="DC33" s="265"/>
      <c r="DD33" s="276"/>
      <c r="DE33" s="265"/>
      <c r="DF33" s="276"/>
      <c r="DG33" s="265"/>
      <c r="DH33" s="276"/>
      <c r="DI33" s="265"/>
      <c r="DJ33" s="276"/>
      <c r="DK33" s="265"/>
      <c r="DL33" s="276"/>
      <c r="DM33" s="265"/>
      <c r="DN33" s="276"/>
      <c r="DO33" s="265"/>
      <c r="DP33" s="276"/>
      <c r="DQ33" s="264"/>
      <c r="DR33" s="273"/>
      <c r="DS33" s="334"/>
      <c r="DT33" s="273"/>
      <c r="DU33" s="334"/>
      <c r="DV33" s="584"/>
      <c r="DW33" s="334"/>
      <c r="DX33" s="277"/>
      <c r="DY33" s="264"/>
      <c r="DZ33" s="318"/>
      <c r="EA33" s="264"/>
      <c r="EB33" s="578"/>
      <c r="EC33" s="264"/>
      <c r="ED33" s="278"/>
      <c r="EE33" s="264"/>
      <c r="EF33" s="406"/>
      <c r="EG33" s="96"/>
      <c r="EH33" s="279"/>
      <c r="EI33" s="251">
        <f>SUMPRODUCT(D33:EH33,'Korba R'!D33:EH33)</f>
        <v>0</v>
      </c>
      <c r="EJ33" s="3" t="s">
        <v>1038</v>
      </c>
      <c r="EK33" s="3"/>
      <c r="ER33" s="64" t="s">
        <v>49</v>
      </c>
      <c r="ES33" s="61" t="str">
        <f t="shared" si="0"/>
        <v>Jaiswal Kirana And General Srores</v>
      </c>
      <c r="ET33" s="24">
        <f t="shared" si="2"/>
        <v>0</v>
      </c>
    </row>
    <row r="34" spans="2:150" ht="15" hidden="1" customHeight="1">
      <c r="B34" s="469">
        <f t="shared" si="3"/>
        <v>29</v>
      </c>
      <c r="C34" s="61" t="s">
        <v>1052</v>
      </c>
      <c r="D34" s="262"/>
      <c r="E34" s="263"/>
      <c r="F34" s="264"/>
      <c r="G34" s="262"/>
      <c r="H34" s="263"/>
      <c r="I34" s="264"/>
      <c r="J34" s="322"/>
      <c r="K34" s="263"/>
      <c r="L34" s="264"/>
      <c r="M34" s="322"/>
      <c r="N34" s="263"/>
      <c r="O34" s="264"/>
      <c r="P34" s="416"/>
      <c r="Q34" s="263"/>
      <c r="R34" s="264"/>
      <c r="S34" s="265"/>
      <c r="T34" s="263"/>
      <c r="U34" s="264"/>
      <c r="V34" s="425"/>
      <c r="W34" s="263"/>
      <c r="X34" s="264"/>
      <c r="Y34" s="262"/>
      <c r="Z34" s="264"/>
      <c r="AA34" s="381"/>
      <c r="AB34" s="265"/>
      <c r="AC34" s="266"/>
      <c r="AD34" s="264"/>
      <c r="AE34" s="361"/>
      <c r="AF34" s="266"/>
      <c r="AG34" s="264"/>
      <c r="AH34" s="262"/>
      <c r="AI34" s="267"/>
      <c r="AJ34" s="264"/>
      <c r="AK34" s="262"/>
      <c r="AL34" s="267"/>
      <c r="AM34" s="264"/>
      <c r="AN34" s="262"/>
      <c r="AO34" s="267"/>
      <c r="AP34" s="264"/>
      <c r="AQ34" s="262"/>
      <c r="AR34" s="267"/>
      <c r="AS34" s="264"/>
      <c r="AT34" s="388"/>
      <c r="AU34" s="268"/>
      <c r="AV34" s="265"/>
      <c r="AW34" s="266"/>
      <c r="AX34" s="264"/>
      <c r="AY34" s="265"/>
      <c r="AZ34" s="266"/>
      <c r="BA34" s="264"/>
      <c r="BB34" s="262"/>
      <c r="BC34" s="267"/>
      <c r="BD34" s="264"/>
      <c r="BE34" s="262"/>
      <c r="BF34" s="267"/>
      <c r="BG34" s="264"/>
      <c r="BH34" s="262"/>
      <c r="BI34" s="267"/>
      <c r="BJ34" s="264"/>
      <c r="BK34" s="388"/>
      <c r="BL34" s="268"/>
      <c r="BM34" s="262"/>
      <c r="BN34" s="267"/>
      <c r="BO34" s="264"/>
      <c r="BP34" s="266"/>
      <c r="BQ34" s="267"/>
      <c r="BR34" s="264"/>
      <c r="BS34" s="269"/>
      <c r="BT34" s="270"/>
      <c r="BU34" s="264"/>
      <c r="BV34" s="281"/>
      <c r="BW34" s="270"/>
      <c r="BX34" s="264"/>
      <c r="BY34" s="271"/>
      <c r="BZ34" s="270"/>
      <c r="CA34" s="264"/>
      <c r="CB34" s="265"/>
      <c r="CC34" s="270"/>
      <c r="CD34" s="264"/>
      <c r="CE34" s="265"/>
      <c r="CF34" s="267"/>
      <c r="CG34" s="264"/>
      <c r="CH34" s="318">
        <f t="shared" si="4"/>
        <v>0</v>
      </c>
      <c r="CI34" s="270"/>
      <c r="CJ34" s="264"/>
      <c r="CK34" s="272"/>
      <c r="CL34" s="264"/>
      <c r="CM34" s="374"/>
      <c r="CN34" s="273"/>
      <c r="CO34" s="274"/>
      <c r="CP34" s="275">
        <f t="shared" si="1"/>
        <v>0</v>
      </c>
      <c r="CQ34" s="265"/>
      <c r="CR34" s="276"/>
      <c r="CS34" s="265"/>
      <c r="CT34" s="276"/>
      <c r="CU34" s="265"/>
      <c r="CV34" s="276"/>
      <c r="CW34" s="265"/>
      <c r="CX34" s="276"/>
      <c r="CY34" s="265"/>
      <c r="CZ34" s="276"/>
      <c r="DA34" s="265"/>
      <c r="DB34" s="276"/>
      <c r="DC34" s="265"/>
      <c r="DD34" s="276"/>
      <c r="DE34" s="265"/>
      <c r="DF34" s="276"/>
      <c r="DG34" s="265"/>
      <c r="DH34" s="276"/>
      <c r="DI34" s="265"/>
      <c r="DJ34" s="276"/>
      <c r="DK34" s="265"/>
      <c r="DL34" s="276"/>
      <c r="DM34" s="265"/>
      <c r="DN34" s="276"/>
      <c r="DO34" s="265"/>
      <c r="DP34" s="276"/>
      <c r="DQ34" s="264"/>
      <c r="DR34" s="273"/>
      <c r="DS34" s="334"/>
      <c r="DT34" s="273"/>
      <c r="DU34" s="334"/>
      <c r="DV34" s="584"/>
      <c r="DW34" s="334"/>
      <c r="DX34" s="277"/>
      <c r="DY34" s="264"/>
      <c r="DZ34" s="318"/>
      <c r="EA34" s="264"/>
      <c r="EB34" s="578"/>
      <c r="EC34" s="264"/>
      <c r="ED34" s="278"/>
      <c r="EE34" s="264"/>
      <c r="EF34" s="406"/>
      <c r="EG34" s="96"/>
      <c r="EH34" s="279"/>
      <c r="EI34" s="251">
        <f>SUMPRODUCT(D34:EH34,'Korba R'!D34:EH34)</f>
        <v>0</v>
      </c>
      <c r="EJ34" s="3" t="s">
        <v>1061</v>
      </c>
      <c r="EK34" s="3"/>
      <c r="ER34" s="64" t="s">
        <v>50</v>
      </c>
      <c r="ES34" s="61" t="str">
        <f t="shared" si="0"/>
        <v>Anmol Egg and coldrink</v>
      </c>
      <c r="ET34" s="24">
        <f t="shared" si="2"/>
        <v>0</v>
      </c>
    </row>
    <row r="35" spans="2:150" ht="15" hidden="1" customHeight="1">
      <c r="B35" s="469">
        <f t="shared" si="3"/>
        <v>30</v>
      </c>
      <c r="C35" s="61" t="s">
        <v>2986</v>
      </c>
      <c r="D35" s="262"/>
      <c r="E35" s="263"/>
      <c r="F35" s="264"/>
      <c r="G35" s="262"/>
      <c r="H35" s="263"/>
      <c r="I35" s="264"/>
      <c r="J35" s="322"/>
      <c r="K35" s="263"/>
      <c r="L35" s="264"/>
      <c r="M35" s="322"/>
      <c r="N35" s="263"/>
      <c r="O35" s="264"/>
      <c r="P35" s="416"/>
      <c r="Q35" s="263"/>
      <c r="R35" s="264"/>
      <c r="S35" s="265"/>
      <c r="T35" s="263"/>
      <c r="U35" s="264"/>
      <c r="V35" s="425"/>
      <c r="W35" s="263"/>
      <c r="X35" s="264"/>
      <c r="Y35" s="262"/>
      <c r="Z35" s="264"/>
      <c r="AA35" s="381"/>
      <c r="AB35" s="265"/>
      <c r="AC35" s="266"/>
      <c r="AD35" s="264"/>
      <c r="AE35" s="361"/>
      <c r="AF35" s="266"/>
      <c r="AG35" s="264"/>
      <c r="AH35" s="262"/>
      <c r="AI35" s="267"/>
      <c r="AJ35" s="264"/>
      <c r="AK35" s="262"/>
      <c r="AL35" s="267"/>
      <c r="AM35" s="264"/>
      <c r="AN35" s="262"/>
      <c r="AO35" s="267"/>
      <c r="AP35" s="264"/>
      <c r="AQ35" s="262"/>
      <c r="AR35" s="267"/>
      <c r="AS35" s="264"/>
      <c r="AT35" s="388"/>
      <c r="AU35" s="268"/>
      <c r="AV35" s="265"/>
      <c r="AW35" s="266"/>
      <c r="AX35" s="264"/>
      <c r="AY35" s="265"/>
      <c r="AZ35" s="266"/>
      <c r="BA35" s="264"/>
      <c r="BB35" s="262"/>
      <c r="BC35" s="267"/>
      <c r="BD35" s="264"/>
      <c r="BE35" s="262"/>
      <c r="BF35" s="267"/>
      <c r="BG35" s="264"/>
      <c r="BH35" s="262"/>
      <c r="BI35" s="267"/>
      <c r="BJ35" s="264"/>
      <c r="BK35" s="388"/>
      <c r="BL35" s="268"/>
      <c r="BM35" s="262"/>
      <c r="BN35" s="267"/>
      <c r="BO35" s="264"/>
      <c r="BP35" s="266"/>
      <c r="BQ35" s="267"/>
      <c r="BR35" s="264"/>
      <c r="BS35" s="269"/>
      <c r="BT35" s="270"/>
      <c r="BU35" s="264"/>
      <c r="BV35" s="281"/>
      <c r="BW35" s="270"/>
      <c r="BX35" s="264"/>
      <c r="BY35" s="271"/>
      <c r="BZ35" s="270"/>
      <c r="CA35" s="264"/>
      <c r="CB35" s="265"/>
      <c r="CC35" s="270"/>
      <c r="CD35" s="264"/>
      <c r="CE35" s="265"/>
      <c r="CF35" s="267"/>
      <c r="CG35" s="264"/>
      <c r="CH35" s="318">
        <f t="shared" si="4"/>
        <v>0</v>
      </c>
      <c r="CI35" s="270"/>
      <c r="CJ35" s="264"/>
      <c r="CK35" s="272"/>
      <c r="CL35" s="264"/>
      <c r="CM35" s="374"/>
      <c r="CN35" s="273"/>
      <c r="CO35" s="274"/>
      <c r="CP35" s="275">
        <f t="shared" si="1"/>
        <v>0</v>
      </c>
      <c r="CQ35" s="265"/>
      <c r="CR35" s="276"/>
      <c r="CS35" s="265"/>
      <c r="CT35" s="276"/>
      <c r="CU35" s="265"/>
      <c r="CV35" s="276"/>
      <c r="CW35" s="265"/>
      <c r="CX35" s="276"/>
      <c r="CY35" s="265"/>
      <c r="CZ35" s="276"/>
      <c r="DA35" s="265"/>
      <c r="DB35" s="276"/>
      <c r="DC35" s="265"/>
      <c r="DD35" s="276"/>
      <c r="DE35" s="265"/>
      <c r="DF35" s="276"/>
      <c r="DG35" s="265"/>
      <c r="DH35" s="276"/>
      <c r="DI35" s="265"/>
      <c r="DJ35" s="276"/>
      <c r="DK35" s="265"/>
      <c r="DL35" s="276"/>
      <c r="DM35" s="265"/>
      <c r="DN35" s="276"/>
      <c r="DO35" s="265"/>
      <c r="DP35" s="276"/>
      <c r="DQ35" s="264"/>
      <c r="DR35" s="273"/>
      <c r="DS35" s="334"/>
      <c r="DT35" s="273"/>
      <c r="DU35" s="334"/>
      <c r="DV35" s="584"/>
      <c r="DW35" s="334"/>
      <c r="DX35" s="277"/>
      <c r="DY35" s="264"/>
      <c r="DZ35" s="318"/>
      <c r="EA35" s="264"/>
      <c r="EB35" s="578"/>
      <c r="EC35" s="264"/>
      <c r="ED35" s="278"/>
      <c r="EE35" s="264"/>
      <c r="EF35" s="406"/>
      <c r="EG35" s="96"/>
      <c r="EH35" s="279"/>
      <c r="EI35" s="251">
        <f>SUMPRODUCT(D35:EH35,'Korba R'!D35:EH35)</f>
        <v>0</v>
      </c>
      <c r="EJ35" s="3"/>
      <c r="EK35" s="3"/>
      <c r="ER35" s="64" t="s">
        <v>51</v>
      </c>
      <c r="ES35" s="61" t="str">
        <f t="shared" si="0"/>
        <v>Kalyan Enterprises</v>
      </c>
      <c r="ET35" s="24">
        <f t="shared" si="2"/>
        <v>0</v>
      </c>
    </row>
    <row r="36" spans="2:150" ht="15" hidden="1" customHeight="1">
      <c r="B36" s="469">
        <f t="shared" si="3"/>
        <v>31</v>
      </c>
      <c r="C36" s="61"/>
      <c r="D36" s="262"/>
      <c r="E36" s="263"/>
      <c r="F36" s="264"/>
      <c r="G36" s="262"/>
      <c r="H36" s="263"/>
      <c r="I36" s="264"/>
      <c r="J36" s="322"/>
      <c r="K36" s="263"/>
      <c r="L36" s="264"/>
      <c r="M36" s="322"/>
      <c r="N36" s="263"/>
      <c r="O36" s="264"/>
      <c r="P36" s="416"/>
      <c r="Q36" s="263"/>
      <c r="R36" s="264"/>
      <c r="S36" s="265"/>
      <c r="T36" s="263"/>
      <c r="U36" s="264"/>
      <c r="V36" s="425"/>
      <c r="W36" s="263"/>
      <c r="X36" s="264"/>
      <c r="Y36" s="262"/>
      <c r="Z36" s="264"/>
      <c r="AA36" s="381"/>
      <c r="AB36" s="265"/>
      <c r="AC36" s="266"/>
      <c r="AD36" s="264"/>
      <c r="AE36" s="361"/>
      <c r="AF36" s="266"/>
      <c r="AG36" s="264"/>
      <c r="AH36" s="262"/>
      <c r="AI36" s="267"/>
      <c r="AJ36" s="264"/>
      <c r="AK36" s="262"/>
      <c r="AL36" s="267"/>
      <c r="AM36" s="264"/>
      <c r="AN36" s="262"/>
      <c r="AO36" s="267"/>
      <c r="AP36" s="264"/>
      <c r="AQ36" s="262"/>
      <c r="AR36" s="267"/>
      <c r="AS36" s="264"/>
      <c r="AT36" s="388"/>
      <c r="AU36" s="268"/>
      <c r="AV36" s="265"/>
      <c r="AW36" s="266"/>
      <c r="AX36" s="264"/>
      <c r="AY36" s="265"/>
      <c r="AZ36" s="266"/>
      <c r="BA36" s="264"/>
      <c r="BB36" s="262"/>
      <c r="BC36" s="267"/>
      <c r="BD36" s="264"/>
      <c r="BE36" s="262"/>
      <c r="BF36" s="267"/>
      <c r="BG36" s="264"/>
      <c r="BH36" s="262"/>
      <c r="BI36" s="267"/>
      <c r="BJ36" s="264"/>
      <c r="BK36" s="388"/>
      <c r="BL36" s="268"/>
      <c r="BM36" s="262"/>
      <c r="BN36" s="267"/>
      <c r="BO36" s="264"/>
      <c r="BP36" s="266"/>
      <c r="BQ36" s="267"/>
      <c r="BR36" s="264"/>
      <c r="BS36" s="269"/>
      <c r="BT36" s="270"/>
      <c r="BU36" s="264"/>
      <c r="BV36" s="281"/>
      <c r="BW36" s="270"/>
      <c r="BX36" s="264"/>
      <c r="BY36" s="271"/>
      <c r="BZ36" s="270"/>
      <c r="CA36" s="264"/>
      <c r="CB36" s="265"/>
      <c r="CC36" s="270"/>
      <c r="CD36" s="264"/>
      <c r="CE36" s="265"/>
      <c r="CF36" s="267"/>
      <c r="CG36" s="264"/>
      <c r="CH36" s="318">
        <f t="shared" si="4"/>
        <v>0</v>
      </c>
      <c r="CI36" s="270"/>
      <c r="CJ36" s="264"/>
      <c r="CK36" s="272"/>
      <c r="CL36" s="264"/>
      <c r="CM36" s="374"/>
      <c r="CN36" s="273"/>
      <c r="CO36" s="274"/>
      <c r="CP36" s="275">
        <f t="shared" si="1"/>
        <v>0</v>
      </c>
      <c r="CQ36" s="265"/>
      <c r="CR36" s="276"/>
      <c r="CS36" s="265"/>
      <c r="CT36" s="276"/>
      <c r="CU36" s="265"/>
      <c r="CV36" s="276"/>
      <c r="CW36" s="265"/>
      <c r="CX36" s="276"/>
      <c r="CY36" s="265"/>
      <c r="CZ36" s="276"/>
      <c r="DA36" s="265"/>
      <c r="DB36" s="276"/>
      <c r="DC36" s="265"/>
      <c r="DD36" s="276"/>
      <c r="DE36" s="265"/>
      <c r="DF36" s="276"/>
      <c r="DG36" s="265"/>
      <c r="DH36" s="276"/>
      <c r="DI36" s="265"/>
      <c r="DJ36" s="276"/>
      <c r="DK36" s="265"/>
      <c r="DL36" s="276"/>
      <c r="DM36" s="265"/>
      <c r="DN36" s="276"/>
      <c r="DO36" s="265"/>
      <c r="DP36" s="276"/>
      <c r="DQ36" s="264"/>
      <c r="DR36" s="273"/>
      <c r="DS36" s="334"/>
      <c r="DT36" s="273"/>
      <c r="DU36" s="334"/>
      <c r="DV36" s="584"/>
      <c r="DW36" s="334"/>
      <c r="DX36" s="277"/>
      <c r="DY36" s="264"/>
      <c r="DZ36" s="318"/>
      <c r="EA36" s="264"/>
      <c r="EB36" s="578"/>
      <c r="EC36" s="264"/>
      <c r="ED36" s="278"/>
      <c r="EE36" s="264"/>
      <c r="EF36" s="406"/>
      <c r="EG36" s="96"/>
      <c r="EH36" s="279"/>
      <c r="EI36" s="251">
        <f>SUMPRODUCT(D36:EH36,'Korba R'!D36:EH36)</f>
        <v>0</v>
      </c>
      <c r="EJ36" s="3"/>
      <c r="EK36" s="3"/>
      <c r="ER36" s="64" t="s">
        <v>52</v>
      </c>
      <c r="ES36" s="61">
        <f t="shared" si="0"/>
        <v>0</v>
      </c>
      <c r="ET36" s="24">
        <f t="shared" si="2"/>
        <v>0</v>
      </c>
    </row>
    <row r="37" spans="2:150" ht="15" hidden="1" customHeight="1">
      <c r="B37" s="65">
        <f t="shared" si="3"/>
        <v>32</v>
      </c>
      <c r="C37" s="61" t="s">
        <v>901</v>
      </c>
      <c r="D37" s="262"/>
      <c r="E37" s="263"/>
      <c r="F37" s="264"/>
      <c r="G37" s="262"/>
      <c r="H37" s="263"/>
      <c r="I37" s="264"/>
      <c r="J37" s="322"/>
      <c r="K37" s="263"/>
      <c r="L37" s="264"/>
      <c r="M37" s="322"/>
      <c r="N37" s="263"/>
      <c r="O37" s="264"/>
      <c r="P37" s="416"/>
      <c r="Q37" s="263"/>
      <c r="R37" s="264"/>
      <c r="S37" s="265"/>
      <c r="T37" s="263"/>
      <c r="U37" s="264"/>
      <c r="V37" s="425"/>
      <c r="W37" s="263"/>
      <c r="X37" s="264"/>
      <c r="Y37" s="262"/>
      <c r="Z37" s="264"/>
      <c r="AA37" s="381"/>
      <c r="AB37" s="265"/>
      <c r="AC37" s="266"/>
      <c r="AD37" s="264"/>
      <c r="AE37" s="361"/>
      <c r="AF37" s="266"/>
      <c r="AG37" s="264"/>
      <c r="AH37" s="262"/>
      <c r="AI37" s="267"/>
      <c r="AJ37" s="264"/>
      <c r="AK37" s="262"/>
      <c r="AL37" s="267"/>
      <c r="AM37" s="264"/>
      <c r="AN37" s="262"/>
      <c r="AO37" s="267"/>
      <c r="AP37" s="264"/>
      <c r="AQ37" s="262"/>
      <c r="AR37" s="267"/>
      <c r="AS37" s="264"/>
      <c r="AT37" s="388"/>
      <c r="AU37" s="268"/>
      <c r="AV37" s="265"/>
      <c r="AW37" s="266"/>
      <c r="AX37" s="264"/>
      <c r="AY37" s="265"/>
      <c r="AZ37" s="266"/>
      <c r="BA37" s="264"/>
      <c r="BB37" s="262"/>
      <c r="BC37" s="267"/>
      <c r="BD37" s="264"/>
      <c r="BE37" s="262"/>
      <c r="BF37" s="267"/>
      <c r="BG37" s="264"/>
      <c r="BH37" s="262"/>
      <c r="BI37" s="267"/>
      <c r="BJ37" s="264"/>
      <c r="BK37" s="388"/>
      <c r="BL37" s="268"/>
      <c r="BM37" s="262"/>
      <c r="BN37" s="267"/>
      <c r="BO37" s="264"/>
      <c r="BP37" s="266"/>
      <c r="BQ37" s="267"/>
      <c r="BR37" s="264"/>
      <c r="BS37" s="269"/>
      <c r="BT37" s="270"/>
      <c r="BU37" s="264"/>
      <c r="BV37" s="281"/>
      <c r="BW37" s="270"/>
      <c r="BX37" s="264"/>
      <c r="BY37" s="271"/>
      <c r="BZ37" s="270"/>
      <c r="CA37" s="264"/>
      <c r="CB37" s="265"/>
      <c r="CC37" s="270"/>
      <c r="CD37" s="264"/>
      <c r="CE37" s="265"/>
      <c r="CF37" s="267"/>
      <c r="CG37" s="264"/>
      <c r="CH37" s="318"/>
      <c r="CI37" s="270"/>
      <c r="CJ37" s="264"/>
      <c r="CK37" s="272"/>
      <c r="CL37" s="264"/>
      <c r="CM37" s="374"/>
      <c r="CN37" s="273"/>
      <c r="CO37" s="274"/>
      <c r="CP37" s="275">
        <f t="shared" si="1"/>
        <v>0</v>
      </c>
      <c r="CQ37" s="265"/>
      <c r="CR37" s="276"/>
      <c r="CS37" s="265"/>
      <c r="CT37" s="276"/>
      <c r="CU37" s="265"/>
      <c r="CV37" s="276"/>
      <c r="CW37" s="265"/>
      <c r="CX37" s="276"/>
      <c r="CY37" s="265"/>
      <c r="CZ37" s="276"/>
      <c r="DA37" s="265"/>
      <c r="DB37" s="276"/>
      <c r="DC37" s="265"/>
      <c r="DD37" s="276"/>
      <c r="DE37" s="265"/>
      <c r="DF37" s="276"/>
      <c r="DG37" s="265"/>
      <c r="DH37" s="276"/>
      <c r="DI37" s="265"/>
      <c r="DJ37" s="276"/>
      <c r="DK37" s="265"/>
      <c r="DL37" s="276"/>
      <c r="DM37" s="265"/>
      <c r="DN37" s="276"/>
      <c r="DO37" s="265"/>
      <c r="DP37" s="276"/>
      <c r="DQ37" s="264"/>
      <c r="DR37" s="273"/>
      <c r="DS37" s="334"/>
      <c r="DT37" s="273"/>
      <c r="DU37" s="334"/>
      <c r="DV37" s="584"/>
      <c r="DW37" s="334"/>
      <c r="DX37" s="277"/>
      <c r="DY37" s="264"/>
      <c r="DZ37" s="318"/>
      <c r="EA37" s="264"/>
      <c r="EB37" s="578"/>
      <c r="EC37" s="264"/>
      <c r="ED37" s="278"/>
      <c r="EE37" s="264"/>
      <c r="EF37" s="406"/>
      <c r="EG37" s="96"/>
      <c r="EH37" s="279"/>
      <c r="EI37" s="251">
        <f>SUMPRODUCT(D37:EH37,'Korba R'!D37:EH37)</f>
        <v>0</v>
      </c>
      <c r="EJ37" s="3" t="s">
        <v>1038</v>
      </c>
      <c r="EK37" s="3"/>
      <c r="EL37" s="435">
        <v>5112057201</v>
      </c>
      <c r="EM37" s="53" t="s">
        <v>536</v>
      </c>
      <c r="ER37" s="64" t="s">
        <v>53</v>
      </c>
      <c r="ES37" s="61" t="str">
        <f t="shared" si="0"/>
        <v>RRL-palm mall</v>
      </c>
      <c r="ET37" s="24">
        <f t="shared" si="2"/>
        <v>0</v>
      </c>
    </row>
    <row r="38" spans="2:150" ht="15" hidden="1" customHeight="1">
      <c r="B38" s="65">
        <f t="shared" si="3"/>
        <v>33</v>
      </c>
      <c r="C38" s="61" t="s">
        <v>900</v>
      </c>
      <c r="D38" s="262"/>
      <c r="E38" s="263"/>
      <c r="F38" s="264"/>
      <c r="G38" s="262"/>
      <c r="H38" s="263"/>
      <c r="I38" s="264"/>
      <c r="J38" s="322"/>
      <c r="K38" s="263"/>
      <c r="L38" s="264"/>
      <c r="M38" s="322"/>
      <c r="N38" s="263"/>
      <c r="O38" s="264"/>
      <c r="P38" s="416"/>
      <c r="Q38" s="263"/>
      <c r="R38" s="264"/>
      <c r="S38" s="265"/>
      <c r="T38" s="263"/>
      <c r="U38" s="264"/>
      <c r="V38" s="425"/>
      <c r="W38" s="263"/>
      <c r="X38" s="264"/>
      <c r="Y38" s="262"/>
      <c r="Z38" s="264"/>
      <c r="AA38" s="381"/>
      <c r="AB38" s="265"/>
      <c r="AC38" s="266"/>
      <c r="AD38" s="264"/>
      <c r="AE38" s="361"/>
      <c r="AF38" s="266"/>
      <c r="AG38" s="264"/>
      <c r="AH38" s="262"/>
      <c r="AI38" s="267"/>
      <c r="AJ38" s="264"/>
      <c r="AK38" s="262"/>
      <c r="AL38" s="267"/>
      <c r="AM38" s="264"/>
      <c r="AN38" s="262"/>
      <c r="AO38" s="267"/>
      <c r="AP38" s="264"/>
      <c r="AQ38" s="262"/>
      <c r="AR38" s="267"/>
      <c r="AS38" s="264"/>
      <c r="AT38" s="388"/>
      <c r="AU38" s="268"/>
      <c r="AV38" s="265"/>
      <c r="AW38" s="266"/>
      <c r="AX38" s="264"/>
      <c r="AY38" s="265"/>
      <c r="AZ38" s="266"/>
      <c r="BA38" s="264"/>
      <c r="BB38" s="262"/>
      <c r="BC38" s="267"/>
      <c r="BD38" s="264"/>
      <c r="BE38" s="262"/>
      <c r="BF38" s="267"/>
      <c r="BG38" s="264"/>
      <c r="BH38" s="262"/>
      <c r="BI38" s="267"/>
      <c r="BJ38" s="264"/>
      <c r="BK38" s="388"/>
      <c r="BL38" s="268"/>
      <c r="BM38" s="262"/>
      <c r="BN38" s="267"/>
      <c r="BO38" s="264"/>
      <c r="BP38" s="266"/>
      <c r="BQ38" s="267"/>
      <c r="BR38" s="264"/>
      <c r="BS38" s="269"/>
      <c r="BT38" s="270"/>
      <c r="BU38" s="264"/>
      <c r="BV38" s="281"/>
      <c r="BW38" s="270"/>
      <c r="BX38" s="264"/>
      <c r="BY38" s="271"/>
      <c r="BZ38" s="270"/>
      <c r="CA38" s="264"/>
      <c r="CB38" s="265"/>
      <c r="CC38" s="270"/>
      <c r="CD38" s="264"/>
      <c r="CE38" s="265"/>
      <c r="CF38" s="267"/>
      <c r="CG38" s="264"/>
      <c r="CH38" s="318">
        <f t="shared" si="4"/>
        <v>0</v>
      </c>
      <c r="CI38" s="270"/>
      <c r="CJ38" s="264"/>
      <c r="CK38" s="272"/>
      <c r="CL38" s="264"/>
      <c r="CM38" s="374"/>
      <c r="CN38" s="273"/>
      <c r="CO38" s="274"/>
      <c r="CP38" s="275">
        <f t="shared" si="1"/>
        <v>0</v>
      </c>
      <c r="CQ38" s="265"/>
      <c r="CR38" s="276"/>
      <c r="CS38" s="265"/>
      <c r="CT38" s="276"/>
      <c r="CU38" s="265"/>
      <c r="CV38" s="276"/>
      <c r="CW38" s="265"/>
      <c r="CX38" s="276"/>
      <c r="CY38" s="265"/>
      <c r="CZ38" s="276"/>
      <c r="DA38" s="265"/>
      <c r="DB38" s="276"/>
      <c r="DC38" s="265"/>
      <c r="DD38" s="276"/>
      <c r="DE38" s="265"/>
      <c r="DF38" s="276"/>
      <c r="DG38" s="265"/>
      <c r="DH38" s="276"/>
      <c r="DI38" s="265"/>
      <c r="DJ38" s="276"/>
      <c r="DK38" s="265"/>
      <c r="DL38" s="276"/>
      <c r="DM38" s="265"/>
      <c r="DN38" s="276"/>
      <c r="DO38" s="265"/>
      <c r="DP38" s="276"/>
      <c r="DQ38" s="264"/>
      <c r="DR38" s="273"/>
      <c r="DS38" s="334"/>
      <c r="DT38" s="273"/>
      <c r="DU38" s="334"/>
      <c r="DV38" s="584"/>
      <c r="DW38" s="334"/>
      <c r="DX38" s="277"/>
      <c r="DY38" s="264"/>
      <c r="DZ38" s="318"/>
      <c r="EA38" s="264"/>
      <c r="EB38" s="578"/>
      <c r="EC38" s="264"/>
      <c r="ED38" s="278"/>
      <c r="EE38" s="264"/>
      <c r="EF38" s="406"/>
      <c r="EG38" s="96"/>
      <c r="EH38" s="279"/>
      <c r="EI38" s="251">
        <f>SUMPRODUCT(D38:EH38,'Korba R'!D38:EH38)</f>
        <v>0</v>
      </c>
      <c r="EJ38" s="3" t="s">
        <v>1038</v>
      </c>
      <c r="EK38" s="3"/>
      <c r="EL38" s="435">
        <v>5112057211</v>
      </c>
      <c r="EM38" s="53" t="s">
        <v>533</v>
      </c>
      <c r="ER38" s="64" t="s">
        <v>54</v>
      </c>
      <c r="ES38" s="61" t="str">
        <f t="shared" ref="ES38:ES68" si="5">C38</f>
        <v>RRL-indra Complex</v>
      </c>
      <c r="ET38" s="24">
        <f t="shared" si="2"/>
        <v>0</v>
      </c>
    </row>
    <row r="39" spans="2:150" ht="15" hidden="1" customHeight="1">
      <c r="B39" s="65">
        <f t="shared" si="3"/>
        <v>34</v>
      </c>
      <c r="C39" s="61" t="s">
        <v>899</v>
      </c>
      <c r="D39" s="262"/>
      <c r="E39" s="263"/>
      <c r="F39" s="264"/>
      <c r="G39" s="262"/>
      <c r="H39" s="263"/>
      <c r="I39" s="264"/>
      <c r="J39" s="322"/>
      <c r="K39" s="263"/>
      <c r="L39" s="264"/>
      <c r="M39" s="322"/>
      <c r="N39" s="263"/>
      <c r="O39" s="264"/>
      <c r="P39" s="416"/>
      <c r="Q39" s="263"/>
      <c r="R39" s="264"/>
      <c r="S39" s="265"/>
      <c r="T39" s="263"/>
      <c r="U39" s="264"/>
      <c r="V39" s="425"/>
      <c r="W39" s="263"/>
      <c r="X39" s="264"/>
      <c r="Y39" s="262"/>
      <c r="Z39" s="264"/>
      <c r="AA39" s="381"/>
      <c r="AB39" s="265"/>
      <c r="AC39" s="266"/>
      <c r="AD39" s="264"/>
      <c r="AE39" s="361"/>
      <c r="AF39" s="266"/>
      <c r="AG39" s="264"/>
      <c r="AH39" s="262"/>
      <c r="AI39" s="267"/>
      <c r="AJ39" s="264"/>
      <c r="AK39" s="262"/>
      <c r="AL39" s="267"/>
      <c r="AM39" s="264"/>
      <c r="AN39" s="262"/>
      <c r="AO39" s="267"/>
      <c r="AP39" s="264"/>
      <c r="AQ39" s="262"/>
      <c r="AR39" s="267"/>
      <c r="AS39" s="264"/>
      <c r="AT39" s="388"/>
      <c r="AU39" s="268"/>
      <c r="AV39" s="265"/>
      <c r="AW39" s="266"/>
      <c r="AX39" s="264"/>
      <c r="AY39" s="265"/>
      <c r="AZ39" s="266"/>
      <c r="BA39" s="264"/>
      <c r="BB39" s="262"/>
      <c r="BC39" s="267"/>
      <c r="BD39" s="264"/>
      <c r="BE39" s="262"/>
      <c r="BF39" s="267"/>
      <c r="BG39" s="264"/>
      <c r="BH39" s="262"/>
      <c r="BI39" s="267"/>
      <c r="BJ39" s="264"/>
      <c r="BK39" s="388"/>
      <c r="BL39" s="268"/>
      <c r="BM39" s="262"/>
      <c r="BN39" s="267"/>
      <c r="BO39" s="264"/>
      <c r="BP39" s="266"/>
      <c r="BQ39" s="267"/>
      <c r="BR39" s="264"/>
      <c r="BS39" s="269"/>
      <c r="BT39" s="270"/>
      <c r="BU39" s="264"/>
      <c r="BV39" s="281"/>
      <c r="BW39" s="270"/>
      <c r="BX39" s="264"/>
      <c r="BY39" s="271"/>
      <c r="BZ39" s="270"/>
      <c r="CA39" s="264"/>
      <c r="CB39" s="265"/>
      <c r="CC39" s="270"/>
      <c r="CD39" s="264"/>
      <c r="CE39" s="265"/>
      <c r="CF39" s="267"/>
      <c r="CG39" s="264"/>
      <c r="CH39" s="318">
        <f t="shared" si="4"/>
        <v>0</v>
      </c>
      <c r="CI39" s="270"/>
      <c r="CJ39" s="264"/>
      <c r="CK39" s="272"/>
      <c r="CL39" s="264"/>
      <c r="CM39" s="374"/>
      <c r="CN39" s="273"/>
      <c r="CO39" s="274"/>
      <c r="CP39" s="275">
        <f t="shared" si="1"/>
        <v>0</v>
      </c>
      <c r="CQ39" s="265"/>
      <c r="CR39" s="276"/>
      <c r="CS39" s="265"/>
      <c r="CT39" s="276"/>
      <c r="CU39" s="265"/>
      <c r="CV39" s="276"/>
      <c r="CW39" s="265"/>
      <c r="CX39" s="276"/>
      <c r="CY39" s="265"/>
      <c r="CZ39" s="276"/>
      <c r="DA39" s="265"/>
      <c r="DB39" s="276"/>
      <c r="DC39" s="265"/>
      <c r="DD39" s="276"/>
      <c r="DE39" s="265"/>
      <c r="DF39" s="276"/>
      <c r="DG39" s="265"/>
      <c r="DH39" s="276"/>
      <c r="DI39" s="265"/>
      <c r="DJ39" s="276"/>
      <c r="DK39" s="265"/>
      <c r="DL39" s="276"/>
      <c r="DM39" s="265"/>
      <c r="DN39" s="276"/>
      <c r="DO39" s="265"/>
      <c r="DP39" s="276"/>
      <c r="DQ39" s="264"/>
      <c r="DR39" s="273"/>
      <c r="DS39" s="334"/>
      <c r="DT39" s="273"/>
      <c r="DU39" s="334"/>
      <c r="DV39" s="584"/>
      <c r="DW39" s="334"/>
      <c r="DX39" s="277"/>
      <c r="DY39" s="264"/>
      <c r="DZ39" s="318"/>
      <c r="EA39" s="264"/>
      <c r="EB39" s="578"/>
      <c r="EC39" s="264"/>
      <c r="ED39" s="278"/>
      <c r="EE39" s="264"/>
      <c r="EF39" s="406"/>
      <c r="EG39" s="96"/>
      <c r="EH39" s="279"/>
      <c r="EI39" s="251">
        <f>SUMPRODUCT(D39:EH39,'Korba R'!D39:EH39)</f>
        <v>0</v>
      </c>
      <c r="EJ39" s="3" t="s">
        <v>1039</v>
      </c>
      <c r="EK39" s="3"/>
      <c r="ER39" s="64" t="s">
        <v>55</v>
      </c>
      <c r="ES39" s="61" t="str">
        <f t="shared" si="5"/>
        <v>SKM-Shivrinarayan</v>
      </c>
      <c r="ET39" s="24">
        <f t="shared" si="2"/>
        <v>0</v>
      </c>
    </row>
    <row r="40" spans="2:150" ht="15" hidden="1" customHeight="1">
      <c r="B40" s="65">
        <f t="shared" si="3"/>
        <v>35</v>
      </c>
      <c r="C40" s="61"/>
      <c r="D40" s="262"/>
      <c r="E40" s="263"/>
      <c r="F40" s="264"/>
      <c r="G40" s="262"/>
      <c r="H40" s="263"/>
      <c r="I40" s="264"/>
      <c r="J40" s="322"/>
      <c r="K40" s="263"/>
      <c r="L40" s="264"/>
      <c r="M40" s="322"/>
      <c r="N40" s="263"/>
      <c r="O40" s="264"/>
      <c r="P40" s="416"/>
      <c r="Q40" s="263"/>
      <c r="R40" s="264"/>
      <c r="S40" s="265"/>
      <c r="T40" s="263"/>
      <c r="U40" s="264"/>
      <c r="V40" s="425"/>
      <c r="W40" s="263"/>
      <c r="X40" s="264"/>
      <c r="Y40" s="262"/>
      <c r="Z40" s="264"/>
      <c r="AA40" s="381"/>
      <c r="AB40" s="265"/>
      <c r="AC40" s="266"/>
      <c r="AD40" s="264"/>
      <c r="AE40" s="361"/>
      <c r="AF40" s="266"/>
      <c r="AG40" s="264"/>
      <c r="AH40" s="262"/>
      <c r="AI40" s="267"/>
      <c r="AJ40" s="264"/>
      <c r="AK40" s="262"/>
      <c r="AL40" s="267"/>
      <c r="AM40" s="264"/>
      <c r="AN40" s="262"/>
      <c r="AO40" s="267"/>
      <c r="AP40" s="264"/>
      <c r="AQ40" s="262"/>
      <c r="AR40" s="267"/>
      <c r="AS40" s="264"/>
      <c r="AT40" s="388"/>
      <c r="AU40" s="268"/>
      <c r="AV40" s="265"/>
      <c r="AW40" s="266"/>
      <c r="AX40" s="264"/>
      <c r="AY40" s="265"/>
      <c r="AZ40" s="266"/>
      <c r="BA40" s="264"/>
      <c r="BB40" s="262"/>
      <c r="BC40" s="267"/>
      <c r="BD40" s="264"/>
      <c r="BE40" s="262"/>
      <c r="BF40" s="267"/>
      <c r="BG40" s="264"/>
      <c r="BH40" s="262"/>
      <c r="BI40" s="267"/>
      <c r="BJ40" s="264"/>
      <c r="BK40" s="388"/>
      <c r="BL40" s="268"/>
      <c r="BM40" s="262"/>
      <c r="BN40" s="267"/>
      <c r="BO40" s="264"/>
      <c r="BP40" s="266"/>
      <c r="BQ40" s="267"/>
      <c r="BR40" s="264"/>
      <c r="BS40" s="269"/>
      <c r="BT40" s="270"/>
      <c r="BU40" s="264"/>
      <c r="BV40" s="281"/>
      <c r="BW40" s="270"/>
      <c r="BX40" s="264"/>
      <c r="BY40" s="271"/>
      <c r="BZ40" s="270"/>
      <c r="CA40" s="264"/>
      <c r="CB40" s="265"/>
      <c r="CC40" s="270"/>
      <c r="CD40" s="264"/>
      <c r="CE40" s="265"/>
      <c r="CF40" s="267"/>
      <c r="CG40" s="264"/>
      <c r="CH40" s="318">
        <f t="shared" si="4"/>
        <v>0</v>
      </c>
      <c r="CI40" s="270"/>
      <c r="CJ40" s="264"/>
      <c r="CK40" s="272"/>
      <c r="CL40" s="264"/>
      <c r="CM40" s="374"/>
      <c r="CN40" s="273"/>
      <c r="CO40" s="274"/>
      <c r="CP40" s="275">
        <f t="shared" si="1"/>
        <v>0</v>
      </c>
      <c r="CQ40" s="265"/>
      <c r="CR40" s="276"/>
      <c r="CS40" s="265"/>
      <c r="CT40" s="276"/>
      <c r="CU40" s="265"/>
      <c r="CV40" s="276"/>
      <c r="CW40" s="265"/>
      <c r="CX40" s="276"/>
      <c r="CY40" s="265"/>
      <c r="CZ40" s="276"/>
      <c r="DA40" s="265"/>
      <c r="DB40" s="276"/>
      <c r="DC40" s="265"/>
      <c r="DD40" s="276"/>
      <c r="DE40" s="265"/>
      <c r="DF40" s="276"/>
      <c r="DG40" s="265"/>
      <c r="DH40" s="276"/>
      <c r="DI40" s="265"/>
      <c r="DJ40" s="276"/>
      <c r="DK40" s="265"/>
      <c r="DL40" s="276"/>
      <c r="DM40" s="265"/>
      <c r="DN40" s="276"/>
      <c r="DO40" s="265"/>
      <c r="DP40" s="276"/>
      <c r="DQ40" s="264"/>
      <c r="DR40" s="273"/>
      <c r="DS40" s="334"/>
      <c r="DT40" s="273"/>
      <c r="DU40" s="334"/>
      <c r="DV40" s="584"/>
      <c r="DW40" s="334"/>
      <c r="DX40" s="277"/>
      <c r="DY40" s="264"/>
      <c r="DZ40" s="318"/>
      <c r="EA40" s="264"/>
      <c r="EB40" s="578"/>
      <c r="EC40" s="264"/>
      <c r="ED40" s="278"/>
      <c r="EE40" s="264"/>
      <c r="EF40" s="406"/>
      <c r="EG40" s="96"/>
      <c r="EH40" s="279"/>
      <c r="EI40" s="251">
        <f>SUMPRODUCT(D40:EH40,'Korba R'!D40:EH40)</f>
        <v>0</v>
      </c>
      <c r="EJ40" s="3"/>
      <c r="EK40" s="3"/>
      <c r="ER40" s="64" t="s">
        <v>56</v>
      </c>
      <c r="ES40" s="61">
        <f t="shared" si="5"/>
        <v>0</v>
      </c>
      <c r="ET40" s="24">
        <f t="shared" si="2"/>
        <v>0</v>
      </c>
    </row>
    <row r="41" spans="2:150" ht="15" hidden="1" customHeight="1">
      <c r="B41" s="65">
        <f t="shared" si="3"/>
        <v>36</v>
      </c>
      <c r="C41" s="61"/>
      <c r="D41" s="262"/>
      <c r="E41" s="263"/>
      <c r="F41" s="264"/>
      <c r="G41" s="262"/>
      <c r="H41" s="263"/>
      <c r="I41" s="264"/>
      <c r="J41" s="322"/>
      <c r="K41" s="263"/>
      <c r="L41" s="264"/>
      <c r="M41" s="322"/>
      <c r="N41" s="263"/>
      <c r="O41" s="264"/>
      <c r="P41" s="416"/>
      <c r="Q41" s="263"/>
      <c r="R41" s="264"/>
      <c r="S41" s="265"/>
      <c r="T41" s="263"/>
      <c r="U41" s="264"/>
      <c r="V41" s="425"/>
      <c r="W41" s="263"/>
      <c r="X41" s="264"/>
      <c r="Y41" s="262"/>
      <c r="Z41" s="264"/>
      <c r="AA41" s="381"/>
      <c r="AB41" s="265"/>
      <c r="AC41" s="266"/>
      <c r="AD41" s="264"/>
      <c r="AE41" s="361"/>
      <c r="AF41" s="266"/>
      <c r="AG41" s="264"/>
      <c r="AH41" s="262"/>
      <c r="AI41" s="267"/>
      <c r="AJ41" s="264"/>
      <c r="AK41" s="262"/>
      <c r="AL41" s="267"/>
      <c r="AM41" s="264"/>
      <c r="AN41" s="262"/>
      <c r="AO41" s="267"/>
      <c r="AP41" s="264"/>
      <c r="AQ41" s="262"/>
      <c r="AR41" s="267"/>
      <c r="AS41" s="264"/>
      <c r="AT41" s="388"/>
      <c r="AU41" s="268"/>
      <c r="AV41" s="265"/>
      <c r="AW41" s="266"/>
      <c r="AX41" s="264"/>
      <c r="AY41" s="265"/>
      <c r="AZ41" s="266"/>
      <c r="BA41" s="264"/>
      <c r="BB41" s="262"/>
      <c r="BC41" s="267"/>
      <c r="BD41" s="264"/>
      <c r="BE41" s="262"/>
      <c r="BF41" s="267"/>
      <c r="BG41" s="264"/>
      <c r="BH41" s="262"/>
      <c r="BI41" s="267"/>
      <c r="BJ41" s="264"/>
      <c r="BK41" s="388"/>
      <c r="BL41" s="268"/>
      <c r="BM41" s="262"/>
      <c r="BN41" s="267"/>
      <c r="BO41" s="264"/>
      <c r="BP41" s="266"/>
      <c r="BQ41" s="267"/>
      <c r="BR41" s="264"/>
      <c r="BS41" s="269"/>
      <c r="BT41" s="270"/>
      <c r="BU41" s="264"/>
      <c r="BV41" s="281"/>
      <c r="BW41" s="270"/>
      <c r="BX41" s="264"/>
      <c r="BY41" s="271"/>
      <c r="BZ41" s="270"/>
      <c r="CA41" s="264"/>
      <c r="CB41" s="265"/>
      <c r="CC41" s="270"/>
      <c r="CD41" s="264"/>
      <c r="CE41" s="265"/>
      <c r="CF41" s="267"/>
      <c r="CG41" s="264"/>
      <c r="CH41" s="318">
        <f t="shared" si="4"/>
        <v>0</v>
      </c>
      <c r="CI41" s="270"/>
      <c r="CJ41" s="264"/>
      <c r="CK41" s="272"/>
      <c r="CL41" s="264"/>
      <c r="CM41" s="374"/>
      <c r="CN41" s="273"/>
      <c r="CO41" s="274"/>
      <c r="CP41" s="275">
        <f t="shared" si="1"/>
        <v>0</v>
      </c>
      <c r="CQ41" s="265"/>
      <c r="CR41" s="276"/>
      <c r="CS41" s="265"/>
      <c r="CT41" s="276"/>
      <c r="CU41" s="265"/>
      <c r="CV41" s="276"/>
      <c r="CW41" s="265"/>
      <c r="CX41" s="276"/>
      <c r="CY41" s="265"/>
      <c r="CZ41" s="276"/>
      <c r="DA41" s="265"/>
      <c r="DB41" s="276"/>
      <c r="DC41" s="265"/>
      <c r="DD41" s="276"/>
      <c r="DE41" s="265"/>
      <c r="DF41" s="276"/>
      <c r="DG41" s="265"/>
      <c r="DH41" s="276"/>
      <c r="DI41" s="265"/>
      <c r="DJ41" s="276"/>
      <c r="DK41" s="265"/>
      <c r="DL41" s="276"/>
      <c r="DM41" s="265"/>
      <c r="DN41" s="276"/>
      <c r="DO41" s="265"/>
      <c r="DP41" s="276"/>
      <c r="DQ41" s="264"/>
      <c r="DR41" s="273"/>
      <c r="DS41" s="334"/>
      <c r="DT41" s="273"/>
      <c r="DU41" s="334"/>
      <c r="DV41" s="584"/>
      <c r="DW41" s="334"/>
      <c r="DX41" s="277"/>
      <c r="DY41" s="264"/>
      <c r="DZ41" s="318"/>
      <c r="EA41" s="264"/>
      <c r="EB41" s="578"/>
      <c r="EC41" s="264"/>
      <c r="ED41" s="278"/>
      <c r="EE41" s="264"/>
      <c r="EF41" s="406"/>
      <c r="EG41" s="96"/>
      <c r="EH41" s="279"/>
      <c r="EI41" s="251">
        <f>SUMPRODUCT(D41:EH41,'Korba R'!D41:EH41)</f>
        <v>0</v>
      </c>
      <c r="EJ41" s="3"/>
      <c r="EK41" s="3"/>
      <c r="ER41" s="64" t="s">
        <v>57</v>
      </c>
      <c r="ES41" s="61">
        <f t="shared" si="5"/>
        <v>0</v>
      </c>
      <c r="ET41" s="24">
        <f t="shared" si="2"/>
        <v>0</v>
      </c>
    </row>
    <row r="42" spans="2:150" ht="15" hidden="1" customHeight="1">
      <c r="B42" s="65">
        <f t="shared" si="3"/>
        <v>37</v>
      </c>
      <c r="C42" s="61"/>
      <c r="D42" s="262"/>
      <c r="E42" s="263"/>
      <c r="F42" s="264"/>
      <c r="G42" s="262"/>
      <c r="H42" s="263"/>
      <c r="I42" s="264"/>
      <c r="J42" s="322"/>
      <c r="K42" s="263"/>
      <c r="L42" s="264"/>
      <c r="M42" s="322"/>
      <c r="N42" s="263"/>
      <c r="O42" s="264"/>
      <c r="P42" s="416"/>
      <c r="Q42" s="263"/>
      <c r="R42" s="264"/>
      <c r="S42" s="265"/>
      <c r="T42" s="263"/>
      <c r="U42" s="264"/>
      <c r="V42" s="425"/>
      <c r="W42" s="263"/>
      <c r="X42" s="264"/>
      <c r="Y42" s="262"/>
      <c r="Z42" s="264"/>
      <c r="AA42" s="381"/>
      <c r="AB42" s="265"/>
      <c r="AC42" s="266"/>
      <c r="AD42" s="264"/>
      <c r="AE42" s="361"/>
      <c r="AF42" s="266"/>
      <c r="AG42" s="264"/>
      <c r="AH42" s="262"/>
      <c r="AI42" s="267"/>
      <c r="AJ42" s="264"/>
      <c r="AK42" s="262"/>
      <c r="AL42" s="267"/>
      <c r="AM42" s="264"/>
      <c r="AN42" s="262"/>
      <c r="AO42" s="267"/>
      <c r="AP42" s="264"/>
      <c r="AQ42" s="262"/>
      <c r="AR42" s="267"/>
      <c r="AS42" s="264"/>
      <c r="AT42" s="388"/>
      <c r="AU42" s="268"/>
      <c r="AV42" s="265"/>
      <c r="AW42" s="266"/>
      <c r="AX42" s="264"/>
      <c r="AY42" s="265"/>
      <c r="AZ42" s="266"/>
      <c r="BA42" s="264"/>
      <c r="BB42" s="262"/>
      <c r="BC42" s="267"/>
      <c r="BD42" s="264"/>
      <c r="BE42" s="262"/>
      <c r="BF42" s="267"/>
      <c r="BG42" s="264"/>
      <c r="BH42" s="262"/>
      <c r="BI42" s="267"/>
      <c r="BJ42" s="264"/>
      <c r="BK42" s="388"/>
      <c r="BL42" s="268"/>
      <c r="BM42" s="262"/>
      <c r="BN42" s="267"/>
      <c r="BO42" s="264"/>
      <c r="BP42" s="266"/>
      <c r="BQ42" s="267"/>
      <c r="BR42" s="264"/>
      <c r="BS42" s="269"/>
      <c r="BT42" s="270"/>
      <c r="BU42" s="264"/>
      <c r="BV42" s="281"/>
      <c r="BW42" s="270"/>
      <c r="BX42" s="264"/>
      <c r="BY42" s="271"/>
      <c r="BZ42" s="270"/>
      <c r="CA42" s="264"/>
      <c r="CB42" s="265"/>
      <c r="CC42" s="270"/>
      <c r="CD42" s="264"/>
      <c r="CE42" s="265"/>
      <c r="CF42" s="267"/>
      <c r="CG42" s="264"/>
      <c r="CH42" s="318">
        <f t="shared" si="4"/>
        <v>0</v>
      </c>
      <c r="CI42" s="270"/>
      <c r="CJ42" s="264"/>
      <c r="CK42" s="272"/>
      <c r="CL42" s="264"/>
      <c r="CM42" s="374"/>
      <c r="CN42" s="273"/>
      <c r="CO42" s="274"/>
      <c r="CP42" s="275">
        <f t="shared" si="1"/>
        <v>0</v>
      </c>
      <c r="CQ42" s="265"/>
      <c r="CR42" s="276"/>
      <c r="CS42" s="265"/>
      <c r="CT42" s="276"/>
      <c r="CU42" s="265"/>
      <c r="CV42" s="276"/>
      <c r="CW42" s="265"/>
      <c r="CX42" s="276"/>
      <c r="CY42" s="265"/>
      <c r="CZ42" s="276"/>
      <c r="DA42" s="265"/>
      <c r="DB42" s="276"/>
      <c r="DC42" s="265"/>
      <c r="DD42" s="276"/>
      <c r="DE42" s="265"/>
      <c r="DF42" s="276"/>
      <c r="DG42" s="265"/>
      <c r="DH42" s="276"/>
      <c r="DI42" s="265"/>
      <c r="DJ42" s="276"/>
      <c r="DK42" s="265"/>
      <c r="DL42" s="276"/>
      <c r="DM42" s="265"/>
      <c r="DN42" s="276"/>
      <c r="DO42" s="265"/>
      <c r="DP42" s="276"/>
      <c r="DQ42" s="264"/>
      <c r="DR42" s="273"/>
      <c r="DS42" s="334"/>
      <c r="DT42" s="273"/>
      <c r="DU42" s="334"/>
      <c r="DV42" s="584"/>
      <c r="DW42" s="334"/>
      <c r="DX42" s="277"/>
      <c r="DY42" s="264"/>
      <c r="DZ42" s="318"/>
      <c r="EA42" s="264"/>
      <c r="EB42" s="578"/>
      <c r="EC42" s="264"/>
      <c r="ED42" s="278"/>
      <c r="EE42" s="264"/>
      <c r="EF42" s="406"/>
      <c r="EG42" s="96"/>
      <c r="EH42" s="279"/>
      <c r="EI42" s="251">
        <f t="shared" ref="EI42:EI68" si="6">(D$85*D42)+(E$85*E42)+(F$85*F42)+(G$85*G42)+(H$85*H42)+(I$85*I42)+(P$85*P42)+(Q$85*Q42)+(R$85*R42)+(S$85*S42)+(T$85*T42)+(U$85*U42)+(V$85*V42)+(W$85*W42)+(X$85*X42)+(AB$85*AB42)+(AC$85*AC42)+(AE$85*AE42)+(AF$85*AF42)+(AH$85*AH42)+(AI$85*AI42)+(AK$85*AK42)+(AL$85*AL42)+(AN$85*AN42)+(AO$85*AO42)+(AQ$85*AQ42)+(AR$85*AR42)+(AU$85*AU42)+(AV$85*AV42)+(AW$85*AW42)+(AY$85*AY42)+(AZ$85*AZ42)+(BB$85*BB42)+(BC$85*BC42)+(BE$85*BE42)+(BF$85*BF42)+(BH$85*BH42)+(BI$85*BI42)+(BL$85*BL42)+(BM$85*BM42)+(BN$85*BN42)+(BP$85*BP42)+(BQ$85*BQ42)+(BS$85*BS42)+(BT$85*BT42)+(BV$85*BV42)+(BW$85*BW42)+(BY$85*BY42)+(BZ$85*BZ42)+(CE$85*CE42)+(CF$85*CF42)+(CI$85*CI42)+(CJ$85*CJ42)+(CK$85*CK42)+(CN$85*CN42)+(CO$85*CO42)+(CS$85*CS42)+(CT$85*CT42)+(CU$85*CU42)+(CV$85*CV42)+(CW$85*CW42)+(CX$85*CX42)+(DG$85*DG42)+(DH$85*DH42)+(DR$85*DR42)+(DX$85*DX42)+(ED$85*ED42)+(EH$85*EH42)+(CQ$85*CQ42)+(CR$85*CR42)+(CB$85*CB42)+(CC$85*CC42)</f>
        <v>0</v>
      </c>
      <c r="EJ42" s="3"/>
      <c r="EK42" s="3"/>
      <c r="ER42" s="64" t="s">
        <v>58</v>
      </c>
      <c r="ES42" s="61">
        <f t="shared" si="5"/>
        <v>0</v>
      </c>
      <c r="ET42" s="24">
        <f t="shared" si="2"/>
        <v>0</v>
      </c>
    </row>
    <row r="43" spans="2:150" ht="15" hidden="1" customHeight="1">
      <c r="B43" s="65">
        <f t="shared" si="3"/>
        <v>38</v>
      </c>
      <c r="C43" s="61"/>
      <c r="D43" s="262"/>
      <c r="E43" s="263"/>
      <c r="F43" s="264"/>
      <c r="G43" s="262"/>
      <c r="H43" s="263"/>
      <c r="I43" s="264"/>
      <c r="J43" s="322"/>
      <c r="K43" s="263"/>
      <c r="L43" s="264"/>
      <c r="M43" s="322"/>
      <c r="N43" s="263"/>
      <c r="O43" s="264"/>
      <c r="P43" s="416"/>
      <c r="Q43" s="263"/>
      <c r="R43" s="264"/>
      <c r="S43" s="265"/>
      <c r="T43" s="263"/>
      <c r="U43" s="264"/>
      <c r="V43" s="425"/>
      <c r="W43" s="263"/>
      <c r="X43" s="264"/>
      <c r="Y43" s="262"/>
      <c r="Z43" s="264"/>
      <c r="AA43" s="381"/>
      <c r="AB43" s="265"/>
      <c r="AC43" s="266"/>
      <c r="AD43" s="264"/>
      <c r="AE43" s="361"/>
      <c r="AF43" s="266"/>
      <c r="AG43" s="264"/>
      <c r="AH43" s="262"/>
      <c r="AI43" s="267"/>
      <c r="AJ43" s="264"/>
      <c r="AK43" s="262"/>
      <c r="AL43" s="267"/>
      <c r="AM43" s="264"/>
      <c r="AN43" s="262"/>
      <c r="AO43" s="267"/>
      <c r="AP43" s="264"/>
      <c r="AQ43" s="262"/>
      <c r="AR43" s="267"/>
      <c r="AS43" s="264"/>
      <c r="AT43" s="388"/>
      <c r="AU43" s="268"/>
      <c r="AV43" s="265"/>
      <c r="AW43" s="266"/>
      <c r="AX43" s="264"/>
      <c r="AY43" s="265"/>
      <c r="AZ43" s="266"/>
      <c r="BA43" s="264"/>
      <c r="BB43" s="262"/>
      <c r="BC43" s="267"/>
      <c r="BD43" s="264"/>
      <c r="BE43" s="262"/>
      <c r="BF43" s="267"/>
      <c r="BG43" s="264"/>
      <c r="BH43" s="262"/>
      <c r="BI43" s="267"/>
      <c r="BJ43" s="264"/>
      <c r="BK43" s="388"/>
      <c r="BL43" s="268"/>
      <c r="BM43" s="262"/>
      <c r="BN43" s="267"/>
      <c r="BO43" s="264"/>
      <c r="BP43" s="266"/>
      <c r="BQ43" s="267"/>
      <c r="BR43" s="264"/>
      <c r="BS43" s="269"/>
      <c r="BT43" s="270"/>
      <c r="BU43" s="264"/>
      <c r="BV43" s="281"/>
      <c r="BW43" s="270"/>
      <c r="BX43" s="264"/>
      <c r="BY43" s="271"/>
      <c r="BZ43" s="270"/>
      <c r="CA43" s="264"/>
      <c r="CB43" s="265"/>
      <c r="CC43" s="270"/>
      <c r="CD43" s="264"/>
      <c r="CE43" s="265"/>
      <c r="CF43" s="267"/>
      <c r="CG43" s="264"/>
      <c r="CH43" s="318">
        <f t="shared" si="4"/>
        <v>0</v>
      </c>
      <c r="CI43" s="270"/>
      <c r="CJ43" s="264"/>
      <c r="CK43" s="272"/>
      <c r="CL43" s="264"/>
      <c r="CM43" s="374"/>
      <c r="CN43" s="273"/>
      <c r="CO43" s="274"/>
      <c r="CP43" s="275">
        <f t="shared" si="1"/>
        <v>0</v>
      </c>
      <c r="CQ43" s="265"/>
      <c r="CR43" s="276"/>
      <c r="CS43" s="265"/>
      <c r="CT43" s="276"/>
      <c r="CU43" s="265"/>
      <c r="CV43" s="276"/>
      <c r="CW43" s="265"/>
      <c r="CX43" s="276"/>
      <c r="CY43" s="265"/>
      <c r="CZ43" s="276"/>
      <c r="DA43" s="265"/>
      <c r="DB43" s="276"/>
      <c r="DC43" s="265"/>
      <c r="DD43" s="276"/>
      <c r="DE43" s="265"/>
      <c r="DF43" s="276"/>
      <c r="DG43" s="265"/>
      <c r="DH43" s="276"/>
      <c r="DI43" s="265"/>
      <c r="DJ43" s="276"/>
      <c r="DK43" s="265"/>
      <c r="DL43" s="276"/>
      <c r="DM43" s="265"/>
      <c r="DN43" s="276"/>
      <c r="DO43" s="265"/>
      <c r="DP43" s="276"/>
      <c r="DQ43" s="264"/>
      <c r="DR43" s="273"/>
      <c r="DS43" s="334"/>
      <c r="DT43" s="273"/>
      <c r="DU43" s="334"/>
      <c r="DV43" s="584"/>
      <c r="DW43" s="334"/>
      <c r="DX43" s="277"/>
      <c r="DY43" s="264"/>
      <c r="DZ43" s="318"/>
      <c r="EA43" s="264"/>
      <c r="EB43" s="578"/>
      <c r="EC43" s="264"/>
      <c r="ED43" s="278"/>
      <c r="EE43" s="264"/>
      <c r="EF43" s="406"/>
      <c r="EG43" s="96"/>
      <c r="EH43" s="279"/>
      <c r="EI43" s="251">
        <f t="shared" si="6"/>
        <v>0</v>
      </c>
      <c r="EJ43" s="3"/>
      <c r="EK43" s="3"/>
      <c r="ER43" s="64" t="s">
        <v>59</v>
      </c>
      <c r="ES43" s="61">
        <f t="shared" si="5"/>
        <v>0</v>
      </c>
      <c r="ET43" s="24">
        <f t="shared" si="2"/>
        <v>0</v>
      </c>
    </row>
    <row r="44" spans="2:150" ht="15" hidden="1" customHeight="1">
      <c r="B44" s="65">
        <f t="shared" si="3"/>
        <v>39</v>
      </c>
      <c r="C44" s="61"/>
      <c r="D44" s="262"/>
      <c r="E44" s="263"/>
      <c r="F44" s="264"/>
      <c r="G44" s="262"/>
      <c r="H44" s="263"/>
      <c r="I44" s="264"/>
      <c r="J44" s="322"/>
      <c r="K44" s="263"/>
      <c r="L44" s="264"/>
      <c r="M44" s="322"/>
      <c r="N44" s="263"/>
      <c r="O44" s="264"/>
      <c r="P44" s="416"/>
      <c r="Q44" s="263"/>
      <c r="R44" s="264"/>
      <c r="S44" s="265"/>
      <c r="T44" s="263"/>
      <c r="U44" s="264"/>
      <c r="V44" s="425"/>
      <c r="W44" s="263"/>
      <c r="X44" s="264"/>
      <c r="Y44" s="262"/>
      <c r="Z44" s="264"/>
      <c r="AA44" s="381"/>
      <c r="AB44" s="265"/>
      <c r="AC44" s="266"/>
      <c r="AD44" s="264"/>
      <c r="AE44" s="361"/>
      <c r="AF44" s="266"/>
      <c r="AG44" s="264"/>
      <c r="AH44" s="262"/>
      <c r="AI44" s="267"/>
      <c r="AJ44" s="264"/>
      <c r="AK44" s="262"/>
      <c r="AL44" s="267"/>
      <c r="AM44" s="264"/>
      <c r="AN44" s="262"/>
      <c r="AO44" s="267"/>
      <c r="AP44" s="264"/>
      <c r="AQ44" s="262"/>
      <c r="AR44" s="267"/>
      <c r="AS44" s="264"/>
      <c r="AT44" s="388"/>
      <c r="AU44" s="268"/>
      <c r="AV44" s="265"/>
      <c r="AW44" s="266"/>
      <c r="AX44" s="264"/>
      <c r="AY44" s="265"/>
      <c r="AZ44" s="266"/>
      <c r="BA44" s="264"/>
      <c r="BB44" s="262"/>
      <c r="BC44" s="267"/>
      <c r="BD44" s="264"/>
      <c r="BE44" s="262"/>
      <c r="BF44" s="267"/>
      <c r="BG44" s="264"/>
      <c r="BH44" s="262"/>
      <c r="BI44" s="267"/>
      <c r="BJ44" s="264"/>
      <c r="BK44" s="388"/>
      <c r="BL44" s="268"/>
      <c r="BM44" s="262"/>
      <c r="BN44" s="267"/>
      <c r="BO44" s="264"/>
      <c r="BP44" s="266"/>
      <c r="BQ44" s="267"/>
      <c r="BR44" s="264"/>
      <c r="BS44" s="269"/>
      <c r="BT44" s="270"/>
      <c r="BU44" s="264"/>
      <c r="BV44" s="281"/>
      <c r="BW44" s="270"/>
      <c r="BX44" s="264"/>
      <c r="BY44" s="271"/>
      <c r="BZ44" s="270"/>
      <c r="CA44" s="264"/>
      <c r="CB44" s="265"/>
      <c r="CC44" s="270"/>
      <c r="CD44" s="264"/>
      <c r="CE44" s="265"/>
      <c r="CF44" s="267"/>
      <c r="CG44" s="264"/>
      <c r="CH44" s="318">
        <f t="shared" si="4"/>
        <v>0</v>
      </c>
      <c r="CI44" s="270"/>
      <c r="CJ44" s="264"/>
      <c r="CK44" s="272"/>
      <c r="CL44" s="264"/>
      <c r="CM44" s="374"/>
      <c r="CN44" s="273"/>
      <c r="CO44" s="274"/>
      <c r="CP44" s="275">
        <f t="shared" si="1"/>
        <v>0</v>
      </c>
      <c r="CQ44" s="265"/>
      <c r="CR44" s="276"/>
      <c r="CS44" s="265"/>
      <c r="CT44" s="276"/>
      <c r="CU44" s="265"/>
      <c r="CV44" s="276"/>
      <c r="CW44" s="265"/>
      <c r="CX44" s="276"/>
      <c r="CY44" s="265"/>
      <c r="CZ44" s="276"/>
      <c r="DA44" s="265"/>
      <c r="DB44" s="276"/>
      <c r="DC44" s="265"/>
      <c r="DD44" s="276"/>
      <c r="DE44" s="265"/>
      <c r="DF44" s="276"/>
      <c r="DG44" s="265"/>
      <c r="DH44" s="276"/>
      <c r="DI44" s="265"/>
      <c r="DJ44" s="276"/>
      <c r="DK44" s="265"/>
      <c r="DL44" s="276"/>
      <c r="DM44" s="265"/>
      <c r="DN44" s="276"/>
      <c r="DO44" s="265"/>
      <c r="DP44" s="276"/>
      <c r="DQ44" s="264"/>
      <c r="DR44" s="273"/>
      <c r="DS44" s="334"/>
      <c r="DT44" s="273"/>
      <c r="DU44" s="334"/>
      <c r="DV44" s="584"/>
      <c r="DW44" s="334"/>
      <c r="DX44" s="277"/>
      <c r="DY44" s="264"/>
      <c r="DZ44" s="318"/>
      <c r="EA44" s="264"/>
      <c r="EB44" s="578"/>
      <c r="EC44" s="264"/>
      <c r="ED44" s="278"/>
      <c r="EE44" s="264"/>
      <c r="EF44" s="406"/>
      <c r="EG44" s="96"/>
      <c r="EH44" s="279"/>
      <c r="EI44" s="251">
        <f t="shared" si="6"/>
        <v>0</v>
      </c>
      <c r="EJ44" s="3"/>
      <c r="EK44" s="3"/>
      <c r="ER44" s="64" t="s">
        <v>60</v>
      </c>
      <c r="ES44" s="61">
        <f t="shared" si="5"/>
        <v>0</v>
      </c>
      <c r="ET44" s="24">
        <f t="shared" si="2"/>
        <v>0</v>
      </c>
    </row>
    <row r="45" spans="2:150" ht="15" hidden="1" customHeight="1">
      <c r="B45" s="65">
        <f t="shared" si="3"/>
        <v>40</v>
      </c>
      <c r="C45" s="61"/>
      <c r="D45" s="262"/>
      <c r="E45" s="263"/>
      <c r="F45" s="264"/>
      <c r="G45" s="262"/>
      <c r="H45" s="263"/>
      <c r="I45" s="264"/>
      <c r="J45" s="322"/>
      <c r="K45" s="263"/>
      <c r="L45" s="264"/>
      <c r="M45" s="322"/>
      <c r="N45" s="263"/>
      <c r="O45" s="264"/>
      <c r="P45" s="416"/>
      <c r="Q45" s="263"/>
      <c r="R45" s="264"/>
      <c r="S45" s="265"/>
      <c r="T45" s="263"/>
      <c r="U45" s="264"/>
      <c r="V45" s="425"/>
      <c r="W45" s="263"/>
      <c r="X45" s="264"/>
      <c r="Y45" s="262"/>
      <c r="Z45" s="264"/>
      <c r="AA45" s="381"/>
      <c r="AB45" s="265"/>
      <c r="AC45" s="266"/>
      <c r="AD45" s="264"/>
      <c r="AE45" s="361"/>
      <c r="AF45" s="266"/>
      <c r="AG45" s="264"/>
      <c r="AH45" s="262"/>
      <c r="AI45" s="267"/>
      <c r="AJ45" s="264"/>
      <c r="AK45" s="262"/>
      <c r="AL45" s="267"/>
      <c r="AM45" s="264"/>
      <c r="AN45" s="262"/>
      <c r="AO45" s="267"/>
      <c r="AP45" s="264"/>
      <c r="AQ45" s="262"/>
      <c r="AR45" s="267"/>
      <c r="AS45" s="264"/>
      <c r="AT45" s="388"/>
      <c r="AU45" s="268"/>
      <c r="AV45" s="265"/>
      <c r="AW45" s="266"/>
      <c r="AX45" s="264"/>
      <c r="AY45" s="265"/>
      <c r="AZ45" s="266"/>
      <c r="BA45" s="264"/>
      <c r="BB45" s="262"/>
      <c r="BC45" s="267"/>
      <c r="BD45" s="264"/>
      <c r="BE45" s="262"/>
      <c r="BF45" s="267"/>
      <c r="BG45" s="264"/>
      <c r="BH45" s="262"/>
      <c r="BI45" s="267"/>
      <c r="BJ45" s="264"/>
      <c r="BK45" s="388"/>
      <c r="BL45" s="268"/>
      <c r="BM45" s="262"/>
      <c r="BN45" s="267"/>
      <c r="BO45" s="264"/>
      <c r="BP45" s="266"/>
      <c r="BQ45" s="267"/>
      <c r="BR45" s="264"/>
      <c r="BS45" s="269"/>
      <c r="BT45" s="270"/>
      <c r="BU45" s="264"/>
      <c r="BV45" s="281"/>
      <c r="BW45" s="270"/>
      <c r="BX45" s="264"/>
      <c r="BY45" s="271"/>
      <c r="BZ45" s="270"/>
      <c r="CA45" s="264"/>
      <c r="CB45" s="265"/>
      <c r="CC45" s="270"/>
      <c r="CD45" s="264"/>
      <c r="CE45" s="265"/>
      <c r="CF45" s="267"/>
      <c r="CG45" s="264"/>
      <c r="CH45" s="318">
        <f t="shared" si="4"/>
        <v>0</v>
      </c>
      <c r="CI45" s="270"/>
      <c r="CJ45" s="264"/>
      <c r="CK45" s="272"/>
      <c r="CL45" s="264"/>
      <c r="CM45" s="374"/>
      <c r="CN45" s="273"/>
      <c r="CO45" s="274"/>
      <c r="CP45" s="275">
        <f t="shared" si="1"/>
        <v>0</v>
      </c>
      <c r="CQ45" s="265"/>
      <c r="CR45" s="276"/>
      <c r="CS45" s="265"/>
      <c r="CT45" s="276"/>
      <c r="CU45" s="265"/>
      <c r="CV45" s="276"/>
      <c r="CW45" s="265"/>
      <c r="CX45" s="276"/>
      <c r="CY45" s="265"/>
      <c r="CZ45" s="276"/>
      <c r="DA45" s="265"/>
      <c r="DB45" s="276"/>
      <c r="DC45" s="265"/>
      <c r="DD45" s="276"/>
      <c r="DE45" s="265"/>
      <c r="DF45" s="276"/>
      <c r="DG45" s="265"/>
      <c r="DH45" s="276"/>
      <c r="DI45" s="265"/>
      <c r="DJ45" s="276"/>
      <c r="DK45" s="265"/>
      <c r="DL45" s="276"/>
      <c r="DM45" s="265"/>
      <c r="DN45" s="276"/>
      <c r="DO45" s="265"/>
      <c r="DP45" s="276"/>
      <c r="DQ45" s="264"/>
      <c r="DR45" s="273"/>
      <c r="DS45" s="334"/>
      <c r="DT45" s="273"/>
      <c r="DU45" s="334"/>
      <c r="DV45" s="584"/>
      <c r="DW45" s="334"/>
      <c r="DX45" s="277"/>
      <c r="DY45" s="264"/>
      <c r="DZ45" s="318"/>
      <c r="EA45" s="264"/>
      <c r="EB45" s="578"/>
      <c r="EC45" s="264"/>
      <c r="ED45" s="278"/>
      <c r="EE45" s="264"/>
      <c r="EF45" s="406"/>
      <c r="EG45" s="96"/>
      <c r="EH45" s="279"/>
      <c r="EI45" s="251">
        <f t="shared" si="6"/>
        <v>0</v>
      </c>
      <c r="EJ45" s="3"/>
      <c r="EK45" s="3"/>
      <c r="ER45" s="64" t="s">
        <v>61</v>
      </c>
      <c r="ES45" s="61">
        <f t="shared" si="5"/>
        <v>0</v>
      </c>
      <c r="ET45" s="24">
        <f t="shared" si="2"/>
        <v>0</v>
      </c>
    </row>
    <row r="46" spans="2:150" ht="15" hidden="1" customHeight="1">
      <c r="B46" s="65">
        <f t="shared" si="3"/>
        <v>41</v>
      </c>
      <c r="C46" s="61"/>
      <c r="D46" s="262"/>
      <c r="E46" s="263"/>
      <c r="F46" s="264"/>
      <c r="G46" s="262"/>
      <c r="H46" s="263"/>
      <c r="I46" s="264"/>
      <c r="J46" s="322"/>
      <c r="K46" s="263"/>
      <c r="L46" s="264"/>
      <c r="M46" s="322"/>
      <c r="N46" s="263"/>
      <c r="O46" s="264"/>
      <c r="P46" s="416"/>
      <c r="Q46" s="263"/>
      <c r="R46" s="264"/>
      <c r="S46" s="265"/>
      <c r="T46" s="263"/>
      <c r="U46" s="264"/>
      <c r="V46" s="425"/>
      <c r="W46" s="263"/>
      <c r="X46" s="264"/>
      <c r="Y46" s="262"/>
      <c r="Z46" s="264"/>
      <c r="AA46" s="381"/>
      <c r="AB46" s="265"/>
      <c r="AC46" s="266"/>
      <c r="AD46" s="264"/>
      <c r="AE46" s="361"/>
      <c r="AF46" s="266"/>
      <c r="AG46" s="264"/>
      <c r="AH46" s="262"/>
      <c r="AI46" s="267"/>
      <c r="AJ46" s="264"/>
      <c r="AK46" s="262"/>
      <c r="AL46" s="267"/>
      <c r="AM46" s="264"/>
      <c r="AN46" s="262"/>
      <c r="AO46" s="267"/>
      <c r="AP46" s="264"/>
      <c r="AQ46" s="262"/>
      <c r="AR46" s="267"/>
      <c r="AS46" s="264"/>
      <c r="AT46" s="388"/>
      <c r="AU46" s="268"/>
      <c r="AV46" s="265"/>
      <c r="AW46" s="266"/>
      <c r="AX46" s="264"/>
      <c r="AY46" s="265"/>
      <c r="AZ46" s="266"/>
      <c r="BA46" s="264"/>
      <c r="BB46" s="262"/>
      <c r="BC46" s="267"/>
      <c r="BD46" s="264"/>
      <c r="BE46" s="262"/>
      <c r="BF46" s="267"/>
      <c r="BG46" s="264"/>
      <c r="BH46" s="262"/>
      <c r="BI46" s="267"/>
      <c r="BJ46" s="264"/>
      <c r="BK46" s="388"/>
      <c r="BL46" s="268"/>
      <c r="BM46" s="262"/>
      <c r="BN46" s="267"/>
      <c r="BO46" s="264"/>
      <c r="BP46" s="266"/>
      <c r="BQ46" s="267"/>
      <c r="BR46" s="264"/>
      <c r="BS46" s="269"/>
      <c r="BT46" s="270"/>
      <c r="BU46" s="264"/>
      <c r="BV46" s="281"/>
      <c r="BW46" s="270"/>
      <c r="BX46" s="264"/>
      <c r="BY46" s="271"/>
      <c r="BZ46" s="270"/>
      <c r="CA46" s="264"/>
      <c r="CB46" s="265"/>
      <c r="CC46" s="270"/>
      <c r="CD46" s="264"/>
      <c r="CE46" s="265"/>
      <c r="CF46" s="267"/>
      <c r="CG46" s="264"/>
      <c r="CH46" s="318">
        <f t="shared" si="4"/>
        <v>0</v>
      </c>
      <c r="CI46" s="270"/>
      <c r="CJ46" s="264"/>
      <c r="CK46" s="272"/>
      <c r="CL46" s="264"/>
      <c r="CM46" s="374"/>
      <c r="CN46" s="273"/>
      <c r="CO46" s="274"/>
      <c r="CP46" s="275">
        <f t="shared" si="1"/>
        <v>0</v>
      </c>
      <c r="CQ46" s="265"/>
      <c r="CR46" s="276"/>
      <c r="CS46" s="265"/>
      <c r="CT46" s="276"/>
      <c r="CU46" s="265"/>
      <c r="CV46" s="276"/>
      <c r="CW46" s="265"/>
      <c r="CX46" s="276"/>
      <c r="CY46" s="265"/>
      <c r="CZ46" s="276"/>
      <c r="DA46" s="265"/>
      <c r="DB46" s="276"/>
      <c r="DC46" s="265"/>
      <c r="DD46" s="276"/>
      <c r="DE46" s="265"/>
      <c r="DF46" s="276"/>
      <c r="DG46" s="265"/>
      <c r="DH46" s="276"/>
      <c r="DI46" s="265"/>
      <c r="DJ46" s="276"/>
      <c r="DK46" s="265"/>
      <c r="DL46" s="276"/>
      <c r="DM46" s="265"/>
      <c r="DN46" s="276"/>
      <c r="DO46" s="265"/>
      <c r="DP46" s="276"/>
      <c r="DQ46" s="264"/>
      <c r="DR46" s="273"/>
      <c r="DS46" s="334"/>
      <c r="DT46" s="273"/>
      <c r="DU46" s="334"/>
      <c r="DV46" s="584"/>
      <c r="DW46" s="334"/>
      <c r="DX46" s="277"/>
      <c r="DY46" s="264"/>
      <c r="DZ46" s="318"/>
      <c r="EA46" s="264"/>
      <c r="EB46" s="578"/>
      <c r="EC46" s="264"/>
      <c r="ED46" s="278"/>
      <c r="EE46" s="264"/>
      <c r="EF46" s="406"/>
      <c r="EG46" s="96"/>
      <c r="EH46" s="279"/>
      <c r="EI46" s="251">
        <f t="shared" si="6"/>
        <v>0</v>
      </c>
      <c r="EJ46" s="3"/>
      <c r="EK46" s="3"/>
      <c r="ER46" s="64" t="s">
        <v>62</v>
      </c>
      <c r="ES46" s="61">
        <f t="shared" si="5"/>
        <v>0</v>
      </c>
      <c r="ET46" s="24">
        <f t="shared" si="2"/>
        <v>0</v>
      </c>
    </row>
    <row r="47" spans="2:150" ht="15" hidden="1" customHeight="1">
      <c r="B47" s="65">
        <f t="shared" si="3"/>
        <v>42</v>
      </c>
      <c r="C47" s="61"/>
      <c r="D47" s="262"/>
      <c r="E47" s="263"/>
      <c r="F47" s="264"/>
      <c r="G47" s="262"/>
      <c r="H47" s="263"/>
      <c r="I47" s="264"/>
      <c r="J47" s="322"/>
      <c r="K47" s="263"/>
      <c r="L47" s="264"/>
      <c r="M47" s="322"/>
      <c r="N47" s="263"/>
      <c r="O47" s="264"/>
      <c r="P47" s="416"/>
      <c r="Q47" s="263"/>
      <c r="R47" s="264"/>
      <c r="S47" s="265"/>
      <c r="T47" s="263"/>
      <c r="U47" s="264"/>
      <c r="V47" s="425"/>
      <c r="W47" s="263"/>
      <c r="X47" s="264"/>
      <c r="Y47" s="262"/>
      <c r="Z47" s="264"/>
      <c r="AA47" s="381"/>
      <c r="AB47" s="265"/>
      <c r="AC47" s="266"/>
      <c r="AD47" s="264"/>
      <c r="AE47" s="361"/>
      <c r="AF47" s="266"/>
      <c r="AG47" s="264"/>
      <c r="AH47" s="262"/>
      <c r="AI47" s="267"/>
      <c r="AJ47" s="264"/>
      <c r="AK47" s="262"/>
      <c r="AL47" s="267"/>
      <c r="AM47" s="264"/>
      <c r="AN47" s="262"/>
      <c r="AO47" s="267"/>
      <c r="AP47" s="264"/>
      <c r="AQ47" s="262"/>
      <c r="AR47" s="267"/>
      <c r="AS47" s="264"/>
      <c r="AT47" s="388"/>
      <c r="AU47" s="268"/>
      <c r="AV47" s="265"/>
      <c r="AW47" s="266"/>
      <c r="AX47" s="264"/>
      <c r="AY47" s="265"/>
      <c r="AZ47" s="266"/>
      <c r="BA47" s="264"/>
      <c r="BB47" s="262"/>
      <c r="BC47" s="267"/>
      <c r="BD47" s="264"/>
      <c r="BE47" s="262"/>
      <c r="BF47" s="267"/>
      <c r="BG47" s="264"/>
      <c r="BH47" s="262"/>
      <c r="BI47" s="267"/>
      <c r="BJ47" s="264"/>
      <c r="BK47" s="388"/>
      <c r="BL47" s="268"/>
      <c r="BM47" s="262"/>
      <c r="BN47" s="267"/>
      <c r="BO47" s="264"/>
      <c r="BP47" s="266"/>
      <c r="BQ47" s="267"/>
      <c r="BR47" s="264"/>
      <c r="BS47" s="269"/>
      <c r="BT47" s="270"/>
      <c r="BU47" s="264"/>
      <c r="BV47" s="281"/>
      <c r="BW47" s="270"/>
      <c r="BX47" s="264"/>
      <c r="BY47" s="271"/>
      <c r="BZ47" s="270"/>
      <c r="CA47" s="264"/>
      <c r="CB47" s="265"/>
      <c r="CC47" s="270"/>
      <c r="CD47" s="264"/>
      <c r="CE47" s="265"/>
      <c r="CF47" s="267"/>
      <c r="CG47" s="264"/>
      <c r="CH47" s="318">
        <f t="shared" si="4"/>
        <v>0</v>
      </c>
      <c r="CI47" s="270"/>
      <c r="CJ47" s="264"/>
      <c r="CK47" s="272"/>
      <c r="CL47" s="264"/>
      <c r="CM47" s="374"/>
      <c r="CN47" s="273"/>
      <c r="CO47" s="274"/>
      <c r="CP47" s="275">
        <f t="shared" si="1"/>
        <v>0</v>
      </c>
      <c r="CQ47" s="265"/>
      <c r="CR47" s="276"/>
      <c r="CS47" s="265"/>
      <c r="CT47" s="276"/>
      <c r="CU47" s="265"/>
      <c r="CV47" s="276"/>
      <c r="CW47" s="265"/>
      <c r="CX47" s="276"/>
      <c r="CY47" s="265"/>
      <c r="CZ47" s="276"/>
      <c r="DA47" s="265"/>
      <c r="DB47" s="276"/>
      <c r="DC47" s="265"/>
      <c r="DD47" s="276"/>
      <c r="DE47" s="265"/>
      <c r="DF47" s="276"/>
      <c r="DG47" s="265"/>
      <c r="DH47" s="276"/>
      <c r="DI47" s="265"/>
      <c r="DJ47" s="276"/>
      <c r="DK47" s="265"/>
      <c r="DL47" s="276"/>
      <c r="DM47" s="265"/>
      <c r="DN47" s="276"/>
      <c r="DO47" s="265"/>
      <c r="DP47" s="276"/>
      <c r="DQ47" s="264"/>
      <c r="DR47" s="273"/>
      <c r="DS47" s="334"/>
      <c r="DT47" s="273"/>
      <c r="DU47" s="334"/>
      <c r="DV47" s="584"/>
      <c r="DW47" s="334"/>
      <c r="DX47" s="277"/>
      <c r="DY47" s="264"/>
      <c r="DZ47" s="318"/>
      <c r="EA47" s="264"/>
      <c r="EB47" s="578"/>
      <c r="EC47" s="264"/>
      <c r="ED47" s="278"/>
      <c r="EE47" s="264"/>
      <c r="EF47" s="406"/>
      <c r="EG47" s="96"/>
      <c r="EH47" s="279"/>
      <c r="EI47" s="251">
        <f t="shared" si="6"/>
        <v>0</v>
      </c>
      <c r="EJ47" s="3"/>
      <c r="EK47" s="3"/>
      <c r="ER47" s="64" t="s">
        <v>63</v>
      </c>
      <c r="ES47" s="61">
        <f t="shared" si="5"/>
        <v>0</v>
      </c>
      <c r="ET47" s="24">
        <f t="shared" si="2"/>
        <v>0</v>
      </c>
    </row>
    <row r="48" spans="2:150" ht="15" hidden="1" customHeight="1">
      <c r="B48" s="65">
        <f>B47+1</f>
        <v>43</v>
      </c>
      <c r="C48" s="61"/>
      <c r="D48" s="262"/>
      <c r="E48" s="263"/>
      <c r="F48" s="264"/>
      <c r="G48" s="262"/>
      <c r="H48" s="263"/>
      <c r="I48" s="264"/>
      <c r="J48" s="322"/>
      <c r="K48" s="263"/>
      <c r="L48" s="264"/>
      <c r="M48" s="322"/>
      <c r="N48" s="263"/>
      <c r="O48" s="264"/>
      <c r="P48" s="416"/>
      <c r="Q48" s="263"/>
      <c r="R48" s="264"/>
      <c r="S48" s="265"/>
      <c r="T48" s="263"/>
      <c r="U48" s="264"/>
      <c r="V48" s="425"/>
      <c r="W48" s="263"/>
      <c r="X48" s="264"/>
      <c r="Y48" s="262"/>
      <c r="Z48" s="264"/>
      <c r="AA48" s="381"/>
      <c r="AB48" s="265"/>
      <c r="AC48" s="266"/>
      <c r="AD48" s="264"/>
      <c r="AE48" s="361"/>
      <c r="AF48" s="266"/>
      <c r="AG48" s="264"/>
      <c r="AH48" s="262"/>
      <c r="AI48" s="267"/>
      <c r="AJ48" s="264"/>
      <c r="AK48" s="262"/>
      <c r="AL48" s="267"/>
      <c r="AM48" s="264"/>
      <c r="AN48" s="262"/>
      <c r="AO48" s="267"/>
      <c r="AP48" s="264"/>
      <c r="AQ48" s="262"/>
      <c r="AR48" s="267"/>
      <c r="AS48" s="264"/>
      <c r="AT48" s="388"/>
      <c r="AU48" s="268"/>
      <c r="AV48" s="265"/>
      <c r="AW48" s="266"/>
      <c r="AX48" s="264"/>
      <c r="AY48" s="265"/>
      <c r="AZ48" s="266"/>
      <c r="BA48" s="264"/>
      <c r="BB48" s="262"/>
      <c r="BC48" s="267"/>
      <c r="BD48" s="264"/>
      <c r="BE48" s="262"/>
      <c r="BF48" s="267"/>
      <c r="BG48" s="264"/>
      <c r="BH48" s="262"/>
      <c r="BI48" s="267"/>
      <c r="BJ48" s="264"/>
      <c r="BK48" s="388"/>
      <c r="BL48" s="268"/>
      <c r="BM48" s="262"/>
      <c r="BN48" s="267"/>
      <c r="BO48" s="264"/>
      <c r="BP48" s="266"/>
      <c r="BQ48" s="267"/>
      <c r="BR48" s="264"/>
      <c r="BS48" s="269"/>
      <c r="BT48" s="270"/>
      <c r="BU48" s="264"/>
      <c r="BV48" s="281"/>
      <c r="BW48" s="270"/>
      <c r="BX48" s="264"/>
      <c r="BY48" s="271"/>
      <c r="BZ48" s="270"/>
      <c r="CA48" s="264"/>
      <c r="CB48" s="265"/>
      <c r="CC48" s="270"/>
      <c r="CD48" s="264"/>
      <c r="CE48" s="265"/>
      <c r="CF48" s="267"/>
      <c r="CG48" s="264"/>
      <c r="CH48" s="318">
        <f t="shared" si="4"/>
        <v>0</v>
      </c>
      <c r="CI48" s="270"/>
      <c r="CJ48" s="264"/>
      <c r="CK48" s="272"/>
      <c r="CL48" s="264"/>
      <c r="CM48" s="374"/>
      <c r="CN48" s="273"/>
      <c r="CO48" s="274"/>
      <c r="CP48" s="275">
        <f t="shared" si="1"/>
        <v>0</v>
      </c>
      <c r="CQ48" s="265"/>
      <c r="CR48" s="276"/>
      <c r="CS48" s="265"/>
      <c r="CT48" s="276"/>
      <c r="CU48" s="265"/>
      <c r="CV48" s="276"/>
      <c r="CW48" s="265"/>
      <c r="CX48" s="276"/>
      <c r="CY48" s="265"/>
      <c r="CZ48" s="276"/>
      <c r="DA48" s="265"/>
      <c r="DB48" s="276"/>
      <c r="DC48" s="265"/>
      <c r="DD48" s="276"/>
      <c r="DE48" s="265"/>
      <c r="DF48" s="276"/>
      <c r="DG48" s="265"/>
      <c r="DH48" s="276"/>
      <c r="DI48" s="265"/>
      <c r="DJ48" s="276"/>
      <c r="DK48" s="265"/>
      <c r="DL48" s="276"/>
      <c r="DM48" s="265"/>
      <c r="DN48" s="276"/>
      <c r="DO48" s="265"/>
      <c r="DP48" s="276"/>
      <c r="DQ48" s="264"/>
      <c r="DR48" s="273"/>
      <c r="DS48" s="334"/>
      <c r="DT48" s="273"/>
      <c r="DU48" s="334"/>
      <c r="DV48" s="584"/>
      <c r="DW48" s="334"/>
      <c r="DX48" s="277"/>
      <c r="DY48" s="264"/>
      <c r="DZ48" s="318"/>
      <c r="EA48" s="264"/>
      <c r="EB48" s="578"/>
      <c r="EC48" s="264"/>
      <c r="ED48" s="278"/>
      <c r="EE48" s="264"/>
      <c r="EF48" s="406"/>
      <c r="EG48" s="96"/>
      <c r="EH48" s="279"/>
      <c r="EI48" s="251">
        <f t="shared" si="6"/>
        <v>0</v>
      </c>
      <c r="EJ48" s="3"/>
      <c r="EK48" s="3"/>
      <c r="ER48" s="64" t="s">
        <v>64</v>
      </c>
      <c r="ES48" s="61">
        <f t="shared" si="5"/>
        <v>0</v>
      </c>
      <c r="ET48" s="24">
        <f t="shared" si="2"/>
        <v>0</v>
      </c>
    </row>
    <row r="49" spans="2:150" ht="15" hidden="1" customHeight="1">
      <c r="B49" s="65">
        <f t="shared" si="3"/>
        <v>44</v>
      </c>
      <c r="C49" s="61"/>
      <c r="D49" s="262"/>
      <c r="E49" s="263"/>
      <c r="F49" s="264"/>
      <c r="G49" s="262"/>
      <c r="H49" s="263"/>
      <c r="I49" s="264"/>
      <c r="J49" s="322"/>
      <c r="K49" s="263"/>
      <c r="L49" s="264"/>
      <c r="M49" s="322"/>
      <c r="N49" s="263"/>
      <c r="O49" s="264"/>
      <c r="P49" s="416"/>
      <c r="Q49" s="263"/>
      <c r="R49" s="264"/>
      <c r="S49" s="265"/>
      <c r="T49" s="263"/>
      <c r="U49" s="264"/>
      <c r="V49" s="425"/>
      <c r="W49" s="263"/>
      <c r="X49" s="264"/>
      <c r="Y49" s="262"/>
      <c r="Z49" s="264"/>
      <c r="AA49" s="381"/>
      <c r="AB49" s="265"/>
      <c r="AC49" s="266"/>
      <c r="AD49" s="264"/>
      <c r="AE49" s="361"/>
      <c r="AF49" s="266"/>
      <c r="AG49" s="264"/>
      <c r="AH49" s="262"/>
      <c r="AI49" s="267"/>
      <c r="AJ49" s="264"/>
      <c r="AK49" s="262"/>
      <c r="AL49" s="267"/>
      <c r="AM49" s="264"/>
      <c r="AN49" s="262"/>
      <c r="AO49" s="267"/>
      <c r="AP49" s="264"/>
      <c r="AQ49" s="262"/>
      <c r="AR49" s="267"/>
      <c r="AS49" s="264"/>
      <c r="AT49" s="388"/>
      <c r="AU49" s="268"/>
      <c r="AV49" s="265"/>
      <c r="AW49" s="266"/>
      <c r="AX49" s="264"/>
      <c r="AY49" s="265"/>
      <c r="AZ49" s="266"/>
      <c r="BA49" s="264"/>
      <c r="BB49" s="262"/>
      <c r="BC49" s="267"/>
      <c r="BD49" s="264"/>
      <c r="BE49" s="262"/>
      <c r="BF49" s="267"/>
      <c r="BG49" s="264"/>
      <c r="BH49" s="262"/>
      <c r="BI49" s="267"/>
      <c r="BJ49" s="264"/>
      <c r="BK49" s="388"/>
      <c r="BL49" s="268"/>
      <c r="BM49" s="262"/>
      <c r="BN49" s="267"/>
      <c r="BO49" s="264"/>
      <c r="BP49" s="266"/>
      <c r="BQ49" s="267"/>
      <c r="BR49" s="264"/>
      <c r="BS49" s="269"/>
      <c r="BT49" s="270"/>
      <c r="BU49" s="264"/>
      <c r="BV49" s="281"/>
      <c r="BW49" s="270"/>
      <c r="BX49" s="264"/>
      <c r="BY49" s="271"/>
      <c r="BZ49" s="270"/>
      <c r="CA49" s="264"/>
      <c r="CB49" s="265"/>
      <c r="CC49" s="270"/>
      <c r="CD49" s="264"/>
      <c r="CE49" s="265"/>
      <c r="CF49" s="267"/>
      <c r="CG49" s="264"/>
      <c r="CH49" s="318">
        <f t="shared" si="4"/>
        <v>0</v>
      </c>
      <c r="CI49" s="270"/>
      <c r="CJ49" s="264"/>
      <c r="CK49" s="272"/>
      <c r="CL49" s="264"/>
      <c r="CM49" s="374"/>
      <c r="CN49" s="273"/>
      <c r="CO49" s="274"/>
      <c r="CP49" s="275">
        <f t="shared" si="1"/>
        <v>0</v>
      </c>
      <c r="CQ49" s="265"/>
      <c r="CR49" s="276"/>
      <c r="CS49" s="265"/>
      <c r="CT49" s="276"/>
      <c r="CU49" s="265"/>
      <c r="CV49" s="276"/>
      <c r="CW49" s="265"/>
      <c r="CX49" s="276"/>
      <c r="CY49" s="265"/>
      <c r="CZ49" s="276"/>
      <c r="DA49" s="265"/>
      <c r="DB49" s="276"/>
      <c r="DC49" s="265"/>
      <c r="DD49" s="276"/>
      <c r="DE49" s="265"/>
      <c r="DF49" s="276"/>
      <c r="DG49" s="265"/>
      <c r="DH49" s="276"/>
      <c r="DI49" s="265"/>
      <c r="DJ49" s="276"/>
      <c r="DK49" s="265"/>
      <c r="DL49" s="276"/>
      <c r="DM49" s="265"/>
      <c r="DN49" s="276"/>
      <c r="DO49" s="265"/>
      <c r="DP49" s="276"/>
      <c r="DQ49" s="264"/>
      <c r="DR49" s="273"/>
      <c r="DS49" s="334"/>
      <c r="DT49" s="273"/>
      <c r="DU49" s="334"/>
      <c r="DV49" s="584"/>
      <c r="DW49" s="334"/>
      <c r="DX49" s="277"/>
      <c r="DY49" s="264"/>
      <c r="DZ49" s="318"/>
      <c r="EA49" s="264"/>
      <c r="EB49" s="578"/>
      <c r="EC49" s="264"/>
      <c r="ED49" s="278"/>
      <c r="EE49" s="264"/>
      <c r="EF49" s="406"/>
      <c r="EG49" s="96"/>
      <c r="EH49" s="279"/>
      <c r="EI49" s="251">
        <f t="shared" si="6"/>
        <v>0</v>
      </c>
      <c r="EJ49" s="3"/>
      <c r="EK49" s="3"/>
      <c r="ER49" s="64" t="s">
        <v>65</v>
      </c>
      <c r="ES49" s="61">
        <f t="shared" si="5"/>
        <v>0</v>
      </c>
      <c r="ET49" s="24">
        <f t="shared" si="2"/>
        <v>0</v>
      </c>
    </row>
    <row r="50" spans="2:150" ht="15" hidden="1" customHeight="1">
      <c r="B50" s="65">
        <f t="shared" si="3"/>
        <v>45</v>
      </c>
      <c r="C50" s="61"/>
      <c r="D50" s="262"/>
      <c r="E50" s="263"/>
      <c r="F50" s="264"/>
      <c r="G50" s="262"/>
      <c r="H50" s="263"/>
      <c r="I50" s="264"/>
      <c r="J50" s="322"/>
      <c r="K50" s="263"/>
      <c r="L50" s="264"/>
      <c r="M50" s="322"/>
      <c r="N50" s="263"/>
      <c r="O50" s="264"/>
      <c r="P50" s="416"/>
      <c r="Q50" s="263"/>
      <c r="R50" s="264"/>
      <c r="S50" s="265"/>
      <c r="T50" s="263"/>
      <c r="U50" s="264"/>
      <c r="V50" s="425"/>
      <c r="W50" s="263"/>
      <c r="X50" s="264"/>
      <c r="Y50" s="262"/>
      <c r="Z50" s="264"/>
      <c r="AA50" s="381"/>
      <c r="AB50" s="265"/>
      <c r="AC50" s="266"/>
      <c r="AD50" s="264"/>
      <c r="AE50" s="361"/>
      <c r="AF50" s="266"/>
      <c r="AG50" s="264"/>
      <c r="AH50" s="262"/>
      <c r="AI50" s="267"/>
      <c r="AJ50" s="264"/>
      <c r="AK50" s="262"/>
      <c r="AL50" s="267"/>
      <c r="AM50" s="264"/>
      <c r="AN50" s="262"/>
      <c r="AO50" s="267"/>
      <c r="AP50" s="264"/>
      <c r="AQ50" s="262"/>
      <c r="AR50" s="267"/>
      <c r="AS50" s="264"/>
      <c r="AT50" s="388"/>
      <c r="AU50" s="268"/>
      <c r="AV50" s="265"/>
      <c r="AW50" s="266"/>
      <c r="AX50" s="264"/>
      <c r="AY50" s="265"/>
      <c r="AZ50" s="266"/>
      <c r="BA50" s="264"/>
      <c r="BB50" s="262"/>
      <c r="BC50" s="267"/>
      <c r="BD50" s="264"/>
      <c r="BE50" s="262"/>
      <c r="BF50" s="267"/>
      <c r="BG50" s="264"/>
      <c r="BH50" s="262"/>
      <c r="BI50" s="267"/>
      <c r="BJ50" s="264"/>
      <c r="BK50" s="388"/>
      <c r="BL50" s="268"/>
      <c r="BM50" s="262"/>
      <c r="BN50" s="267"/>
      <c r="BO50" s="264"/>
      <c r="BP50" s="266"/>
      <c r="BQ50" s="267"/>
      <c r="BR50" s="264"/>
      <c r="BS50" s="269"/>
      <c r="BT50" s="270"/>
      <c r="BU50" s="264"/>
      <c r="BV50" s="281"/>
      <c r="BW50" s="270"/>
      <c r="BX50" s="264"/>
      <c r="BY50" s="271"/>
      <c r="BZ50" s="270"/>
      <c r="CA50" s="264"/>
      <c r="CB50" s="265"/>
      <c r="CC50" s="270"/>
      <c r="CD50" s="264"/>
      <c r="CE50" s="265"/>
      <c r="CF50" s="267"/>
      <c r="CG50" s="264"/>
      <c r="CH50" s="318">
        <f t="shared" si="4"/>
        <v>0</v>
      </c>
      <c r="CI50" s="270"/>
      <c r="CJ50" s="264"/>
      <c r="CK50" s="272"/>
      <c r="CL50" s="264"/>
      <c r="CM50" s="374"/>
      <c r="CN50" s="273"/>
      <c r="CO50" s="274"/>
      <c r="CP50" s="275">
        <f t="shared" si="1"/>
        <v>0</v>
      </c>
      <c r="CQ50" s="265"/>
      <c r="CR50" s="276"/>
      <c r="CS50" s="265"/>
      <c r="CT50" s="276"/>
      <c r="CU50" s="265"/>
      <c r="CV50" s="276"/>
      <c r="CW50" s="265"/>
      <c r="CX50" s="276"/>
      <c r="CY50" s="265"/>
      <c r="CZ50" s="276"/>
      <c r="DA50" s="265"/>
      <c r="DB50" s="276"/>
      <c r="DC50" s="265"/>
      <c r="DD50" s="276"/>
      <c r="DE50" s="265"/>
      <c r="DF50" s="276"/>
      <c r="DG50" s="265"/>
      <c r="DH50" s="276"/>
      <c r="DI50" s="265"/>
      <c r="DJ50" s="276"/>
      <c r="DK50" s="265"/>
      <c r="DL50" s="276"/>
      <c r="DM50" s="265"/>
      <c r="DN50" s="276"/>
      <c r="DO50" s="265"/>
      <c r="DP50" s="276"/>
      <c r="DQ50" s="264"/>
      <c r="DR50" s="273"/>
      <c r="DS50" s="334"/>
      <c r="DT50" s="273"/>
      <c r="DU50" s="334"/>
      <c r="DV50" s="584"/>
      <c r="DW50" s="334"/>
      <c r="DX50" s="277"/>
      <c r="DY50" s="264"/>
      <c r="DZ50" s="318"/>
      <c r="EA50" s="264"/>
      <c r="EB50" s="578"/>
      <c r="EC50" s="264"/>
      <c r="ED50" s="278"/>
      <c r="EE50" s="264"/>
      <c r="EF50" s="406"/>
      <c r="EG50" s="96"/>
      <c r="EH50" s="279"/>
      <c r="EI50" s="251">
        <f t="shared" si="6"/>
        <v>0</v>
      </c>
      <c r="EJ50" s="3"/>
      <c r="EK50" s="3"/>
      <c r="ER50" s="64" t="s">
        <v>66</v>
      </c>
      <c r="ES50" s="61">
        <f t="shared" si="5"/>
        <v>0</v>
      </c>
      <c r="ET50" s="24">
        <f t="shared" si="2"/>
        <v>0</v>
      </c>
    </row>
    <row r="51" spans="2:150" ht="15" hidden="1" customHeight="1">
      <c r="B51" s="65">
        <f t="shared" si="3"/>
        <v>46</v>
      </c>
      <c r="C51" s="61"/>
      <c r="D51" s="262"/>
      <c r="E51" s="263"/>
      <c r="F51" s="264"/>
      <c r="G51" s="262"/>
      <c r="H51" s="263"/>
      <c r="I51" s="264"/>
      <c r="J51" s="322"/>
      <c r="K51" s="263"/>
      <c r="L51" s="264"/>
      <c r="M51" s="322"/>
      <c r="N51" s="263"/>
      <c r="O51" s="264"/>
      <c r="P51" s="416"/>
      <c r="Q51" s="263"/>
      <c r="R51" s="264"/>
      <c r="S51" s="265"/>
      <c r="T51" s="263"/>
      <c r="U51" s="264"/>
      <c r="V51" s="425"/>
      <c r="W51" s="263"/>
      <c r="X51" s="264"/>
      <c r="Y51" s="262"/>
      <c r="Z51" s="264"/>
      <c r="AA51" s="381"/>
      <c r="AB51" s="265"/>
      <c r="AC51" s="266"/>
      <c r="AD51" s="264"/>
      <c r="AE51" s="361"/>
      <c r="AF51" s="266"/>
      <c r="AG51" s="264"/>
      <c r="AH51" s="262"/>
      <c r="AI51" s="267"/>
      <c r="AJ51" s="264"/>
      <c r="AK51" s="262"/>
      <c r="AL51" s="267"/>
      <c r="AM51" s="264"/>
      <c r="AN51" s="262"/>
      <c r="AO51" s="267"/>
      <c r="AP51" s="264"/>
      <c r="AQ51" s="262"/>
      <c r="AR51" s="267"/>
      <c r="AS51" s="264"/>
      <c r="AT51" s="388"/>
      <c r="AU51" s="268"/>
      <c r="AV51" s="265"/>
      <c r="AW51" s="266"/>
      <c r="AX51" s="264"/>
      <c r="AY51" s="265"/>
      <c r="AZ51" s="266"/>
      <c r="BA51" s="264"/>
      <c r="BB51" s="262"/>
      <c r="BC51" s="267"/>
      <c r="BD51" s="264"/>
      <c r="BE51" s="262"/>
      <c r="BF51" s="267"/>
      <c r="BG51" s="264"/>
      <c r="BH51" s="262"/>
      <c r="BI51" s="267"/>
      <c r="BJ51" s="264"/>
      <c r="BK51" s="388"/>
      <c r="BL51" s="268"/>
      <c r="BM51" s="262"/>
      <c r="BN51" s="267"/>
      <c r="BO51" s="264"/>
      <c r="BP51" s="266"/>
      <c r="BQ51" s="267"/>
      <c r="BR51" s="264"/>
      <c r="BS51" s="269"/>
      <c r="BT51" s="270"/>
      <c r="BU51" s="264"/>
      <c r="BV51" s="281"/>
      <c r="BW51" s="270"/>
      <c r="BX51" s="264"/>
      <c r="BY51" s="271"/>
      <c r="BZ51" s="270"/>
      <c r="CA51" s="264"/>
      <c r="CB51" s="265"/>
      <c r="CC51" s="270"/>
      <c r="CD51" s="264"/>
      <c r="CE51" s="265"/>
      <c r="CF51" s="267"/>
      <c r="CG51" s="264"/>
      <c r="CH51" s="318">
        <f t="shared" si="4"/>
        <v>0</v>
      </c>
      <c r="CI51" s="270"/>
      <c r="CJ51" s="264"/>
      <c r="CK51" s="272"/>
      <c r="CL51" s="264"/>
      <c r="CM51" s="374"/>
      <c r="CN51" s="273"/>
      <c r="CO51" s="274"/>
      <c r="CP51" s="275">
        <f t="shared" si="1"/>
        <v>0</v>
      </c>
      <c r="CQ51" s="265"/>
      <c r="CR51" s="276"/>
      <c r="CS51" s="265"/>
      <c r="CT51" s="276"/>
      <c r="CU51" s="265"/>
      <c r="CV51" s="276"/>
      <c r="CW51" s="265"/>
      <c r="CX51" s="276"/>
      <c r="CY51" s="265"/>
      <c r="CZ51" s="276"/>
      <c r="DA51" s="265"/>
      <c r="DB51" s="276"/>
      <c r="DC51" s="265"/>
      <c r="DD51" s="276"/>
      <c r="DE51" s="265"/>
      <c r="DF51" s="276"/>
      <c r="DG51" s="265"/>
      <c r="DH51" s="276"/>
      <c r="DI51" s="265"/>
      <c r="DJ51" s="276"/>
      <c r="DK51" s="265"/>
      <c r="DL51" s="276"/>
      <c r="DM51" s="265"/>
      <c r="DN51" s="276"/>
      <c r="DO51" s="265"/>
      <c r="DP51" s="276"/>
      <c r="DQ51" s="264"/>
      <c r="DR51" s="273"/>
      <c r="DS51" s="334"/>
      <c r="DT51" s="273"/>
      <c r="DU51" s="334"/>
      <c r="DV51" s="584"/>
      <c r="DW51" s="334"/>
      <c r="DX51" s="277"/>
      <c r="DY51" s="264"/>
      <c r="DZ51" s="318"/>
      <c r="EA51" s="264"/>
      <c r="EB51" s="578"/>
      <c r="EC51" s="264"/>
      <c r="ED51" s="278"/>
      <c r="EE51" s="264"/>
      <c r="EF51" s="406"/>
      <c r="EG51" s="96"/>
      <c r="EH51" s="279"/>
      <c r="EI51" s="251">
        <f t="shared" si="6"/>
        <v>0</v>
      </c>
      <c r="EJ51" s="3"/>
      <c r="EK51" s="3"/>
      <c r="ER51" s="64" t="s">
        <v>67</v>
      </c>
      <c r="ES51" s="61">
        <f t="shared" si="5"/>
        <v>0</v>
      </c>
      <c r="ET51" s="24">
        <f t="shared" si="2"/>
        <v>0</v>
      </c>
    </row>
    <row r="52" spans="2:150" ht="15" hidden="1" customHeight="1">
      <c r="B52" s="65">
        <f t="shared" si="3"/>
        <v>47</v>
      </c>
      <c r="C52" s="61"/>
      <c r="D52" s="262"/>
      <c r="E52" s="263"/>
      <c r="F52" s="264"/>
      <c r="G52" s="262"/>
      <c r="H52" s="263"/>
      <c r="I52" s="264"/>
      <c r="J52" s="322"/>
      <c r="K52" s="263"/>
      <c r="L52" s="264"/>
      <c r="M52" s="322"/>
      <c r="N52" s="263"/>
      <c r="O52" s="264"/>
      <c r="P52" s="416"/>
      <c r="Q52" s="263"/>
      <c r="R52" s="264"/>
      <c r="S52" s="265"/>
      <c r="T52" s="263"/>
      <c r="U52" s="264"/>
      <c r="V52" s="425"/>
      <c r="W52" s="263"/>
      <c r="X52" s="264"/>
      <c r="Y52" s="262"/>
      <c r="Z52" s="264"/>
      <c r="AA52" s="381"/>
      <c r="AB52" s="265"/>
      <c r="AC52" s="266"/>
      <c r="AD52" s="264"/>
      <c r="AE52" s="361"/>
      <c r="AF52" s="266"/>
      <c r="AG52" s="264"/>
      <c r="AH52" s="262"/>
      <c r="AI52" s="267"/>
      <c r="AJ52" s="264"/>
      <c r="AK52" s="262"/>
      <c r="AL52" s="267"/>
      <c r="AM52" s="264"/>
      <c r="AN52" s="262"/>
      <c r="AO52" s="267"/>
      <c r="AP52" s="264"/>
      <c r="AQ52" s="262"/>
      <c r="AR52" s="267"/>
      <c r="AS52" s="264"/>
      <c r="AT52" s="388"/>
      <c r="AU52" s="268"/>
      <c r="AV52" s="265"/>
      <c r="AW52" s="266"/>
      <c r="AX52" s="264"/>
      <c r="AY52" s="265"/>
      <c r="AZ52" s="266"/>
      <c r="BA52" s="264"/>
      <c r="BB52" s="262"/>
      <c r="BC52" s="267"/>
      <c r="BD52" s="264"/>
      <c r="BE52" s="262"/>
      <c r="BF52" s="267"/>
      <c r="BG52" s="264"/>
      <c r="BH52" s="262"/>
      <c r="BI52" s="267"/>
      <c r="BJ52" s="264"/>
      <c r="BK52" s="388"/>
      <c r="BL52" s="268"/>
      <c r="BM52" s="262"/>
      <c r="BN52" s="267"/>
      <c r="BO52" s="264"/>
      <c r="BP52" s="266"/>
      <c r="BQ52" s="267"/>
      <c r="BR52" s="264"/>
      <c r="BS52" s="269"/>
      <c r="BT52" s="270"/>
      <c r="BU52" s="264"/>
      <c r="BV52" s="281"/>
      <c r="BW52" s="270"/>
      <c r="BX52" s="264"/>
      <c r="BY52" s="271"/>
      <c r="BZ52" s="270"/>
      <c r="CA52" s="264"/>
      <c r="CB52" s="265"/>
      <c r="CC52" s="270"/>
      <c r="CD52" s="264"/>
      <c r="CE52" s="265"/>
      <c r="CF52" s="267"/>
      <c r="CG52" s="264"/>
      <c r="CH52" s="318">
        <f t="shared" si="4"/>
        <v>0</v>
      </c>
      <c r="CI52" s="270"/>
      <c r="CJ52" s="264"/>
      <c r="CK52" s="272"/>
      <c r="CL52" s="264"/>
      <c r="CM52" s="374"/>
      <c r="CN52" s="273"/>
      <c r="CO52" s="274"/>
      <c r="CP52" s="275">
        <f t="shared" si="1"/>
        <v>0</v>
      </c>
      <c r="CQ52" s="265"/>
      <c r="CR52" s="276"/>
      <c r="CS52" s="265"/>
      <c r="CT52" s="276"/>
      <c r="CU52" s="265"/>
      <c r="CV52" s="276"/>
      <c r="CW52" s="265"/>
      <c r="CX52" s="276"/>
      <c r="CY52" s="265"/>
      <c r="CZ52" s="276"/>
      <c r="DA52" s="265"/>
      <c r="DB52" s="276"/>
      <c r="DC52" s="265"/>
      <c r="DD52" s="276"/>
      <c r="DE52" s="265"/>
      <c r="DF52" s="276"/>
      <c r="DG52" s="265"/>
      <c r="DH52" s="276"/>
      <c r="DI52" s="265"/>
      <c r="DJ52" s="276"/>
      <c r="DK52" s="265"/>
      <c r="DL52" s="276"/>
      <c r="DM52" s="265"/>
      <c r="DN52" s="276"/>
      <c r="DO52" s="265"/>
      <c r="DP52" s="276"/>
      <c r="DQ52" s="264"/>
      <c r="DR52" s="273"/>
      <c r="DS52" s="334"/>
      <c r="DT52" s="273"/>
      <c r="DU52" s="334"/>
      <c r="DV52" s="584"/>
      <c r="DW52" s="334"/>
      <c r="DX52" s="277"/>
      <c r="DY52" s="264"/>
      <c r="DZ52" s="318"/>
      <c r="EA52" s="264"/>
      <c r="EB52" s="578"/>
      <c r="EC52" s="264"/>
      <c r="ED52" s="278"/>
      <c r="EE52" s="264"/>
      <c r="EF52" s="406"/>
      <c r="EG52" s="96"/>
      <c r="EH52" s="279"/>
      <c r="EI52" s="251">
        <f t="shared" si="6"/>
        <v>0</v>
      </c>
      <c r="EJ52" s="3"/>
      <c r="EK52" s="3"/>
      <c r="ER52" s="64" t="s">
        <v>68</v>
      </c>
      <c r="ES52" s="61">
        <f t="shared" si="5"/>
        <v>0</v>
      </c>
      <c r="ET52" s="24">
        <f t="shared" si="2"/>
        <v>0</v>
      </c>
    </row>
    <row r="53" spans="2:150" ht="15" hidden="1" customHeight="1">
      <c r="B53" s="65">
        <f t="shared" si="3"/>
        <v>48</v>
      </c>
      <c r="C53" s="61"/>
      <c r="D53" s="262"/>
      <c r="E53" s="263"/>
      <c r="F53" s="264"/>
      <c r="G53" s="262"/>
      <c r="H53" s="263"/>
      <c r="I53" s="264"/>
      <c r="J53" s="322"/>
      <c r="K53" s="263"/>
      <c r="L53" s="264"/>
      <c r="M53" s="322"/>
      <c r="N53" s="263"/>
      <c r="O53" s="264"/>
      <c r="P53" s="416"/>
      <c r="Q53" s="263"/>
      <c r="R53" s="264"/>
      <c r="S53" s="265"/>
      <c r="T53" s="263"/>
      <c r="U53" s="264"/>
      <c r="V53" s="425"/>
      <c r="W53" s="263"/>
      <c r="X53" s="264"/>
      <c r="Y53" s="262"/>
      <c r="Z53" s="264"/>
      <c r="AA53" s="381"/>
      <c r="AB53" s="265"/>
      <c r="AC53" s="266"/>
      <c r="AD53" s="264"/>
      <c r="AE53" s="361"/>
      <c r="AF53" s="266"/>
      <c r="AG53" s="264"/>
      <c r="AH53" s="262"/>
      <c r="AI53" s="267"/>
      <c r="AJ53" s="264"/>
      <c r="AK53" s="262"/>
      <c r="AL53" s="267"/>
      <c r="AM53" s="264"/>
      <c r="AN53" s="262"/>
      <c r="AO53" s="267"/>
      <c r="AP53" s="264"/>
      <c r="AQ53" s="262"/>
      <c r="AR53" s="267"/>
      <c r="AS53" s="264"/>
      <c r="AT53" s="388"/>
      <c r="AU53" s="268"/>
      <c r="AV53" s="265"/>
      <c r="AW53" s="266"/>
      <c r="AX53" s="264"/>
      <c r="AY53" s="265"/>
      <c r="AZ53" s="266"/>
      <c r="BA53" s="264"/>
      <c r="BB53" s="262"/>
      <c r="BC53" s="267"/>
      <c r="BD53" s="264"/>
      <c r="BE53" s="262"/>
      <c r="BF53" s="267"/>
      <c r="BG53" s="264"/>
      <c r="BH53" s="262"/>
      <c r="BI53" s="267"/>
      <c r="BJ53" s="264"/>
      <c r="BK53" s="388"/>
      <c r="BL53" s="268"/>
      <c r="BM53" s="262"/>
      <c r="BN53" s="267"/>
      <c r="BO53" s="264"/>
      <c r="BP53" s="266"/>
      <c r="BQ53" s="267"/>
      <c r="BR53" s="264"/>
      <c r="BS53" s="269"/>
      <c r="BT53" s="270"/>
      <c r="BU53" s="264"/>
      <c r="BV53" s="281"/>
      <c r="BW53" s="270"/>
      <c r="BX53" s="264"/>
      <c r="BY53" s="271"/>
      <c r="BZ53" s="270"/>
      <c r="CA53" s="264"/>
      <c r="CB53" s="265"/>
      <c r="CC53" s="270"/>
      <c r="CD53" s="264"/>
      <c r="CE53" s="265"/>
      <c r="CF53" s="267"/>
      <c r="CG53" s="264"/>
      <c r="CH53" s="318">
        <f t="shared" si="4"/>
        <v>0</v>
      </c>
      <c r="CI53" s="270"/>
      <c r="CJ53" s="264"/>
      <c r="CK53" s="272"/>
      <c r="CL53" s="264"/>
      <c r="CM53" s="374"/>
      <c r="CN53" s="273"/>
      <c r="CO53" s="274"/>
      <c r="CP53" s="275">
        <f t="shared" si="1"/>
        <v>0</v>
      </c>
      <c r="CQ53" s="265"/>
      <c r="CR53" s="276"/>
      <c r="CS53" s="265"/>
      <c r="CT53" s="276"/>
      <c r="CU53" s="265"/>
      <c r="CV53" s="276"/>
      <c r="CW53" s="265"/>
      <c r="CX53" s="276"/>
      <c r="CY53" s="265"/>
      <c r="CZ53" s="276"/>
      <c r="DA53" s="265"/>
      <c r="DB53" s="276"/>
      <c r="DC53" s="265"/>
      <c r="DD53" s="276"/>
      <c r="DE53" s="265"/>
      <c r="DF53" s="276"/>
      <c r="DG53" s="265"/>
      <c r="DH53" s="276"/>
      <c r="DI53" s="265"/>
      <c r="DJ53" s="276"/>
      <c r="DK53" s="265"/>
      <c r="DL53" s="276"/>
      <c r="DM53" s="265"/>
      <c r="DN53" s="276"/>
      <c r="DO53" s="265"/>
      <c r="DP53" s="276"/>
      <c r="DQ53" s="264"/>
      <c r="DR53" s="273"/>
      <c r="DS53" s="334"/>
      <c r="DT53" s="273"/>
      <c r="DU53" s="334"/>
      <c r="DV53" s="584"/>
      <c r="DW53" s="334"/>
      <c r="DX53" s="277"/>
      <c r="DY53" s="264"/>
      <c r="DZ53" s="318"/>
      <c r="EA53" s="264"/>
      <c r="EB53" s="578"/>
      <c r="EC53" s="264"/>
      <c r="ED53" s="278"/>
      <c r="EE53" s="264"/>
      <c r="EF53" s="406"/>
      <c r="EG53" s="96"/>
      <c r="EH53" s="279"/>
      <c r="EI53" s="251">
        <f t="shared" si="6"/>
        <v>0</v>
      </c>
      <c r="EJ53" s="3"/>
      <c r="EK53" s="3"/>
      <c r="ER53" s="64" t="s">
        <v>69</v>
      </c>
      <c r="ES53" s="61">
        <f t="shared" si="5"/>
        <v>0</v>
      </c>
      <c r="ET53" s="24">
        <f t="shared" si="2"/>
        <v>0</v>
      </c>
    </row>
    <row r="54" spans="2:150" ht="15" hidden="1" customHeight="1">
      <c r="B54" s="65">
        <f t="shared" si="3"/>
        <v>49</v>
      </c>
      <c r="C54" s="61"/>
      <c r="D54" s="262"/>
      <c r="E54" s="263"/>
      <c r="F54" s="264"/>
      <c r="G54" s="262"/>
      <c r="H54" s="263"/>
      <c r="I54" s="264"/>
      <c r="J54" s="322"/>
      <c r="K54" s="263"/>
      <c r="L54" s="264"/>
      <c r="M54" s="322"/>
      <c r="N54" s="263"/>
      <c r="O54" s="264"/>
      <c r="P54" s="416"/>
      <c r="Q54" s="263"/>
      <c r="R54" s="264"/>
      <c r="S54" s="265"/>
      <c r="T54" s="263"/>
      <c r="U54" s="264"/>
      <c r="V54" s="425"/>
      <c r="W54" s="263"/>
      <c r="X54" s="264"/>
      <c r="Y54" s="262"/>
      <c r="Z54" s="264"/>
      <c r="AA54" s="381"/>
      <c r="AB54" s="265"/>
      <c r="AC54" s="266"/>
      <c r="AD54" s="264"/>
      <c r="AE54" s="361"/>
      <c r="AF54" s="266"/>
      <c r="AG54" s="264"/>
      <c r="AH54" s="262"/>
      <c r="AI54" s="267"/>
      <c r="AJ54" s="264"/>
      <c r="AK54" s="262"/>
      <c r="AL54" s="267"/>
      <c r="AM54" s="264"/>
      <c r="AN54" s="262"/>
      <c r="AO54" s="267"/>
      <c r="AP54" s="264"/>
      <c r="AQ54" s="262"/>
      <c r="AR54" s="267"/>
      <c r="AS54" s="264"/>
      <c r="AT54" s="388"/>
      <c r="AU54" s="268"/>
      <c r="AV54" s="265"/>
      <c r="AW54" s="266"/>
      <c r="AX54" s="264"/>
      <c r="AY54" s="265"/>
      <c r="AZ54" s="266"/>
      <c r="BA54" s="264"/>
      <c r="BB54" s="262"/>
      <c r="BC54" s="267"/>
      <c r="BD54" s="264"/>
      <c r="BE54" s="262"/>
      <c r="BF54" s="267"/>
      <c r="BG54" s="264"/>
      <c r="BH54" s="262"/>
      <c r="BI54" s="267"/>
      <c r="BJ54" s="264"/>
      <c r="BK54" s="388"/>
      <c r="BL54" s="268"/>
      <c r="BM54" s="262"/>
      <c r="BN54" s="267"/>
      <c r="BO54" s="264"/>
      <c r="BP54" s="266"/>
      <c r="BQ54" s="267"/>
      <c r="BR54" s="264"/>
      <c r="BS54" s="269"/>
      <c r="BT54" s="270"/>
      <c r="BU54" s="264"/>
      <c r="BV54" s="281"/>
      <c r="BW54" s="270"/>
      <c r="BX54" s="264"/>
      <c r="BY54" s="271"/>
      <c r="BZ54" s="270"/>
      <c r="CA54" s="264"/>
      <c r="CB54" s="265"/>
      <c r="CC54" s="270"/>
      <c r="CD54" s="264"/>
      <c r="CE54" s="265"/>
      <c r="CF54" s="267"/>
      <c r="CG54" s="264"/>
      <c r="CH54" s="318">
        <f t="shared" si="4"/>
        <v>0</v>
      </c>
      <c r="CI54" s="270"/>
      <c r="CJ54" s="264"/>
      <c r="CK54" s="272"/>
      <c r="CL54" s="264"/>
      <c r="CM54" s="374"/>
      <c r="CN54" s="273"/>
      <c r="CO54" s="274"/>
      <c r="CP54" s="275">
        <f t="shared" si="1"/>
        <v>0</v>
      </c>
      <c r="CQ54" s="265"/>
      <c r="CR54" s="276"/>
      <c r="CS54" s="265"/>
      <c r="CT54" s="276"/>
      <c r="CU54" s="265"/>
      <c r="CV54" s="276"/>
      <c r="CW54" s="265"/>
      <c r="CX54" s="276"/>
      <c r="CY54" s="265"/>
      <c r="CZ54" s="276"/>
      <c r="DA54" s="265"/>
      <c r="DB54" s="276"/>
      <c r="DC54" s="265"/>
      <c r="DD54" s="276"/>
      <c r="DE54" s="265"/>
      <c r="DF54" s="276"/>
      <c r="DG54" s="265"/>
      <c r="DH54" s="276"/>
      <c r="DI54" s="265"/>
      <c r="DJ54" s="276"/>
      <c r="DK54" s="265"/>
      <c r="DL54" s="276"/>
      <c r="DM54" s="265"/>
      <c r="DN54" s="276"/>
      <c r="DO54" s="265"/>
      <c r="DP54" s="276"/>
      <c r="DQ54" s="264"/>
      <c r="DR54" s="273"/>
      <c r="DS54" s="334"/>
      <c r="DT54" s="273"/>
      <c r="DU54" s="334"/>
      <c r="DV54" s="584"/>
      <c r="DW54" s="334"/>
      <c r="DX54" s="277"/>
      <c r="DY54" s="264"/>
      <c r="DZ54" s="318"/>
      <c r="EA54" s="264"/>
      <c r="EB54" s="578"/>
      <c r="EC54" s="264"/>
      <c r="ED54" s="278"/>
      <c r="EE54" s="264"/>
      <c r="EF54" s="406"/>
      <c r="EG54" s="96"/>
      <c r="EH54" s="279"/>
      <c r="EI54" s="251">
        <f t="shared" si="6"/>
        <v>0</v>
      </c>
      <c r="EJ54" s="3"/>
      <c r="EK54" s="3"/>
      <c r="ER54" s="64" t="s">
        <v>70</v>
      </c>
      <c r="ES54" s="61">
        <f t="shared" si="5"/>
        <v>0</v>
      </c>
      <c r="ET54" s="24">
        <f t="shared" si="2"/>
        <v>0</v>
      </c>
    </row>
    <row r="55" spans="2:150" ht="15" hidden="1" customHeight="1">
      <c r="B55" s="65">
        <f t="shared" si="3"/>
        <v>50</v>
      </c>
      <c r="C55" s="61"/>
      <c r="D55" s="262"/>
      <c r="E55" s="263"/>
      <c r="F55" s="264"/>
      <c r="G55" s="262"/>
      <c r="H55" s="263"/>
      <c r="I55" s="264"/>
      <c r="J55" s="322"/>
      <c r="K55" s="263"/>
      <c r="L55" s="264"/>
      <c r="M55" s="322"/>
      <c r="N55" s="263"/>
      <c r="O55" s="264"/>
      <c r="P55" s="416"/>
      <c r="Q55" s="263"/>
      <c r="R55" s="264"/>
      <c r="S55" s="265"/>
      <c r="T55" s="263"/>
      <c r="U55" s="264"/>
      <c r="V55" s="425"/>
      <c r="W55" s="263"/>
      <c r="X55" s="264"/>
      <c r="Y55" s="262"/>
      <c r="Z55" s="264"/>
      <c r="AA55" s="381"/>
      <c r="AB55" s="265"/>
      <c r="AC55" s="266"/>
      <c r="AD55" s="264"/>
      <c r="AE55" s="361"/>
      <c r="AF55" s="266"/>
      <c r="AG55" s="264"/>
      <c r="AH55" s="262"/>
      <c r="AI55" s="267"/>
      <c r="AJ55" s="264"/>
      <c r="AK55" s="262"/>
      <c r="AL55" s="267"/>
      <c r="AM55" s="264"/>
      <c r="AN55" s="262"/>
      <c r="AO55" s="267"/>
      <c r="AP55" s="264"/>
      <c r="AQ55" s="262"/>
      <c r="AR55" s="267"/>
      <c r="AS55" s="264"/>
      <c r="AT55" s="388"/>
      <c r="AU55" s="268"/>
      <c r="AV55" s="265"/>
      <c r="AW55" s="266"/>
      <c r="AX55" s="264"/>
      <c r="AY55" s="265"/>
      <c r="AZ55" s="266"/>
      <c r="BA55" s="264"/>
      <c r="BB55" s="262"/>
      <c r="BC55" s="267"/>
      <c r="BD55" s="264"/>
      <c r="BE55" s="262"/>
      <c r="BF55" s="267"/>
      <c r="BG55" s="264"/>
      <c r="BH55" s="262"/>
      <c r="BI55" s="267"/>
      <c r="BJ55" s="264"/>
      <c r="BK55" s="388"/>
      <c r="BL55" s="268"/>
      <c r="BM55" s="262"/>
      <c r="BN55" s="267"/>
      <c r="BO55" s="264"/>
      <c r="BP55" s="266"/>
      <c r="BQ55" s="267"/>
      <c r="BR55" s="264"/>
      <c r="BS55" s="269"/>
      <c r="BT55" s="270"/>
      <c r="BU55" s="264"/>
      <c r="BV55" s="281"/>
      <c r="BW55" s="270"/>
      <c r="BX55" s="264"/>
      <c r="BY55" s="271"/>
      <c r="BZ55" s="270"/>
      <c r="CA55" s="264"/>
      <c r="CB55" s="265"/>
      <c r="CC55" s="270"/>
      <c r="CD55" s="264"/>
      <c r="CE55" s="265"/>
      <c r="CF55" s="267"/>
      <c r="CG55" s="264"/>
      <c r="CH55" s="318">
        <f t="shared" si="4"/>
        <v>0</v>
      </c>
      <c r="CI55" s="270"/>
      <c r="CJ55" s="264"/>
      <c r="CK55" s="272"/>
      <c r="CL55" s="264"/>
      <c r="CM55" s="374"/>
      <c r="CN55" s="273"/>
      <c r="CO55" s="274"/>
      <c r="CP55" s="275">
        <f t="shared" si="1"/>
        <v>0</v>
      </c>
      <c r="CQ55" s="265"/>
      <c r="CR55" s="276"/>
      <c r="CS55" s="265"/>
      <c r="CT55" s="276"/>
      <c r="CU55" s="265"/>
      <c r="CV55" s="276"/>
      <c r="CW55" s="265"/>
      <c r="CX55" s="276"/>
      <c r="CY55" s="265"/>
      <c r="CZ55" s="276"/>
      <c r="DA55" s="265"/>
      <c r="DB55" s="276"/>
      <c r="DC55" s="265"/>
      <c r="DD55" s="276"/>
      <c r="DE55" s="265"/>
      <c r="DF55" s="276"/>
      <c r="DG55" s="265"/>
      <c r="DH55" s="276"/>
      <c r="DI55" s="265"/>
      <c r="DJ55" s="276"/>
      <c r="DK55" s="265"/>
      <c r="DL55" s="276"/>
      <c r="DM55" s="265"/>
      <c r="DN55" s="276"/>
      <c r="DO55" s="265"/>
      <c r="DP55" s="276"/>
      <c r="DQ55" s="264"/>
      <c r="DR55" s="273"/>
      <c r="DS55" s="334"/>
      <c r="DT55" s="273"/>
      <c r="DU55" s="334"/>
      <c r="DV55" s="584"/>
      <c r="DW55" s="334"/>
      <c r="DX55" s="277"/>
      <c r="DY55" s="264"/>
      <c r="DZ55" s="318"/>
      <c r="EA55" s="264"/>
      <c r="EB55" s="578"/>
      <c r="EC55" s="264"/>
      <c r="ED55" s="278"/>
      <c r="EE55" s="264"/>
      <c r="EF55" s="406"/>
      <c r="EG55" s="96"/>
      <c r="EH55" s="279"/>
      <c r="EI55" s="251">
        <f t="shared" si="6"/>
        <v>0</v>
      </c>
      <c r="EJ55" s="3"/>
      <c r="EK55" s="3"/>
      <c r="ER55" s="64" t="s">
        <v>71</v>
      </c>
      <c r="ES55" s="61">
        <f t="shared" si="5"/>
        <v>0</v>
      </c>
      <c r="ET55" s="24">
        <f t="shared" si="2"/>
        <v>0</v>
      </c>
    </row>
    <row r="56" spans="2:150" ht="15" hidden="1" customHeight="1">
      <c r="B56" s="65">
        <f t="shared" si="3"/>
        <v>51</v>
      </c>
      <c r="C56" s="61"/>
      <c r="D56" s="262"/>
      <c r="E56" s="263"/>
      <c r="F56" s="264"/>
      <c r="G56" s="262"/>
      <c r="H56" s="263"/>
      <c r="I56" s="264"/>
      <c r="J56" s="322"/>
      <c r="K56" s="263"/>
      <c r="L56" s="264"/>
      <c r="M56" s="322"/>
      <c r="N56" s="263"/>
      <c r="O56" s="264"/>
      <c r="P56" s="416"/>
      <c r="Q56" s="263"/>
      <c r="R56" s="264"/>
      <c r="S56" s="265"/>
      <c r="T56" s="263"/>
      <c r="U56" s="264"/>
      <c r="V56" s="425"/>
      <c r="W56" s="263"/>
      <c r="X56" s="264"/>
      <c r="Y56" s="262"/>
      <c r="Z56" s="264"/>
      <c r="AA56" s="381"/>
      <c r="AB56" s="265"/>
      <c r="AC56" s="266"/>
      <c r="AD56" s="264"/>
      <c r="AE56" s="361"/>
      <c r="AF56" s="266"/>
      <c r="AG56" s="264"/>
      <c r="AH56" s="262"/>
      <c r="AI56" s="267"/>
      <c r="AJ56" s="264"/>
      <c r="AK56" s="262"/>
      <c r="AL56" s="267"/>
      <c r="AM56" s="264"/>
      <c r="AN56" s="262"/>
      <c r="AO56" s="267"/>
      <c r="AP56" s="264"/>
      <c r="AQ56" s="262"/>
      <c r="AR56" s="267"/>
      <c r="AS56" s="264"/>
      <c r="AT56" s="388"/>
      <c r="AU56" s="268"/>
      <c r="AV56" s="265"/>
      <c r="AW56" s="266"/>
      <c r="AX56" s="264"/>
      <c r="AY56" s="265"/>
      <c r="AZ56" s="266"/>
      <c r="BA56" s="264"/>
      <c r="BB56" s="262"/>
      <c r="BC56" s="267"/>
      <c r="BD56" s="264"/>
      <c r="BE56" s="262"/>
      <c r="BF56" s="267"/>
      <c r="BG56" s="264"/>
      <c r="BH56" s="262"/>
      <c r="BI56" s="267"/>
      <c r="BJ56" s="264"/>
      <c r="BK56" s="388"/>
      <c r="BL56" s="268"/>
      <c r="BM56" s="262"/>
      <c r="BN56" s="267"/>
      <c r="BO56" s="264"/>
      <c r="BP56" s="266"/>
      <c r="BQ56" s="267"/>
      <c r="BR56" s="264"/>
      <c r="BS56" s="269"/>
      <c r="BT56" s="270"/>
      <c r="BU56" s="264"/>
      <c r="BV56" s="281"/>
      <c r="BW56" s="270"/>
      <c r="BX56" s="264"/>
      <c r="BY56" s="271"/>
      <c r="BZ56" s="270"/>
      <c r="CA56" s="264"/>
      <c r="CB56" s="265"/>
      <c r="CC56" s="270"/>
      <c r="CD56" s="264"/>
      <c r="CE56" s="265"/>
      <c r="CF56" s="267"/>
      <c r="CG56" s="264"/>
      <c r="CH56" s="318">
        <f t="shared" si="4"/>
        <v>0</v>
      </c>
      <c r="CI56" s="270"/>
      <c r="CJ56" s="264"/>
      <c r="CK56" s="272"/>
      <c r="CL56" s="264"/>
      <c r="CM56" s="374"/>
      <c r="CN56" s="273"/>
      <c r="CO56" s="274"/>
      <c r="CP56" s="275">
        <f t="shared" si="1"/>
        <v>0</v>
      </c>
      <c r="CQ56" s="265"/>
      <c r="CR56" s="276"/>
      <c r="CS56" s="265"/>
      <c r="CT56" s="276"/>
      <c r="CU56" s="265"/>
      <c r="CV56" s="276"/>
      <c r="CW56" s="265"/>
      <c r="CX56" s="276"/>
      <c r="CY56" s="265"/>
      <c r="CZ56" s="276"/>
      <c r="DA56" s="265"/>
      <c r="DB56" s="276"/>
      <c r="DC56" s="265"/>
      <c r="DD56" s="276"/>
      <c r="DE56" s="265"/>
      <c r="DF56" s="276"/>
      <c r="DG56" s="265"/>
      <c r="DH56" s="276"/>
      <c r="DI56" s="265"/>
      <c r="DJ56" s="276"/>
      <c r="DK56" s="265"/>
      <c r="DL56" s="276"/>
      <c r="DM56" s="265"/>
      <c r="DN56" s="276"/>
      <c r="DO56" s="265"/>
      <c r="DP56" s="276"/>
      <c r="DQ56" s="264"/>
      <c r="DR56" s="273"/>
      <c r="DS56" s="334"/>
      <c r="DT56" s="273"/>
      <c r="DU56" s="334"/>
      <c r="DV56" s="584"/>
      <c r="DW56" s="334"/>
      <c r="DX56" s="277"/>
      <c r="DY56" s="264"/>
      <c r="DZ56" s="318"/>
      <c r="EA56" s="264"/>
      <c r="EB56" s="578"/>
      <c r="EC56" s="264"/>
      <c r="ED56" s="278"/>
      <c r="EE56" s="264"/>
      <c r="EF56" s="406"/>
      <c r="EG56" s="96"/>
      <c r="EH56" s="279"/>
      <c r="EI56" s="251">
        <f t="shared" si="6"/>
        <v>0</v>
      </c>
      <c r="EJ56" s="3"/>
      <c r="EK56" s="3"/>
      <c r="ER56" s="64" t="s">
        <v>72</v>
      </c>
      <c r="ES56" s="61">
        <f t="shared" si="5"/>
        <v>0</v>
      </c>
      <c r="ET56" s="24">
        <f t="shared" si="2"/>
        <v>0</v>
      </c>
    </row>
    <row r="57" spans="2:150" ht="15" hidden="1" customHeight="1">
      <c r="B57" s="65">
        <f t="shared" si="3"/>
        <v>52</v>
      </c>
      <c r="C57" s="61"/>
      <c r="D57" s="262"/>
      <c r="E57" s="263"/>
      <c r="F57" s="264"/>
      <c r="G57" s="262"/>
      <c r="H57" s="263"/>
      <c r="I57" s="264"/>
      <c r="J57" s="322"/>
      <c r="K57" s="263"/>
      <c r="L57" s="264"/>
      <c r="M57" s="322"/>
      <c r="N57" s="263"/>
      <c r="O57" s="264"/>
      <c r="P57" s="416"/>
      <c r="Q57" s="263"/>
      <c r="R57" s="264"/>
      <c r="S57" s="265"/>
      <c r="T57" s="263"/>
      <c r="U57" s="264"/>
      <c r="V57" s="425"/>
      <c r="W57" s="263"/>
      <c r="X57" s="264"/>
      <c r="Y57" s="262"/>
      <c r="Z57" s="264"/>
      <c r="AA57" s="381"/>
      <c r="AB57" s="265"/>
      <c r="AC57" s="266"/>
      <c r="AD57" s="264"/>
      <c r="AE57" s="361"/>
      <c r="AF57" s="266"/>
      <c r="AG57" s="264"/>
      <c r="AH57" s="262"/>
      <c r="AI57" s="267"/>
      <c r="AJ57" s="264"/>
      <c r="AK57" s="262"/>
      <c r="AL57" s="267"/>
      <c r="AM57" s="264"/>
      <c r="AN57" s="262"/>
      <c r="AO57" s="267"/>
      <c r="AP57" s="264"/>
      <c r="AQ57" s="262"/>
      <c r="AR57" s="267"/>
      <c r="AS57" s="264"/>
      <c r="AT57" s="388"/>
      <c r="AU57" s="268"/>
      <c r="AV57" s="265"/>
      <c r="AW57" s="266"/>
      <c r="AX57" s="264"/>
      <c r="AY57" s="265"/>
      <c r="AZ57" s="266"/>
      <c r="BA57" s="264"/>
      <c r="BB57" s="262"/>
      <c r="BC57" s="267"/>
      <c r="BD57" s="264"/>
      <c r="BE57" s="262"/>
      <c r="BF57" s="267"/>
      <c r="BG57" s="264"/>
      <c r="BH57" s="262"/>
      <c r="BI57" s="267"/>
      <c r="BJ57" s="264"/>
      <c r="BK57" s="388"/>
      <c r="BL57" s="268"/>
      <c r="BM57" s="262"/>
      <c r="BN57" s="267"/>
      <c r="BO57" s="264"/>
      <c r="BP57" s="266"/>
      <c r="BQ57" s="267"/>
      <c r="BR57" s="264"/>
      <c r="BS57" s="269"/>
      <c r="BT57" s="270"/>
      <c r="BU57" s="264"/>
      <c r="BV57" s="281"/>
      <c r="BW57" s="270"/>
      <c r="BX57" s="264"/>
      <c r="BY57" s="271"/>
      <c r="BZ57" s="270"/>
      <c r="CA57" s="264"/>
      <c r="CB57" s="265"/>
      <c r="CC57" s="270"/>
      <c r="CD57" s="264"/>
      <c r="CE57" s="265"/>
      <c r="CF57" s="267"/>
      <c r="CG57" s="264"/>
      <c r="CH57" s="318">
        <f t="shared" si="4"/>
        <v>0</v>
      </c>
      <c r="CI57" s="270"/>
      <c r="CJ57" s="264"/>
      <c r="CK57" s="272"/>
      <c r="CL57" s="264"/>
      <c r="CM57" s="374"/>
      <c r="CN57" s="273"/>
      <c r="CO57" s="274"/>
      <c r="CP57" s="275">
        <f t="shared" si="1"/>
        <v>0</v>
      </c>
      <c r="CQ57" s="265"/>
      <c r="CR57" s="276"/>
      <c r="CS57" s="265"/>
      <c r="CT57" s="276"/>
      <c r="CU57" s="265"/>
      <c r="CV57" s="276"/>
      <c r="CW57" s="265"/>
      <c r="CX57" s="276"/>
      <c r="CY57" s="265"/>
      <c r="CZ57" s="276"/>
      <c r="DA57" s="265"/>
      <c r="DB57" s="276"/>
      <c r="DC57" s="265"/>
      <c r="DD57" s="276"/>
      <c r="DE57" s="265"/>
      <c r="DF57" s="276"/>
      <c r="DG57" s="265"/>
      <c r="DH57" s="276"/>
      <c r="DI57" s="265"/>
      <c r="DJ57" s="276"/>
      <c r="DK57" s="265"/>
      <c r="DL57" s="276"/>
      <c r="DM57" s="265"/>
      <c r="DN57" s="276"/>
      <c r="DO57" s="265"/>
      <c r="DP57" s="276"/>
      <c r="DQ57" s="264"/>
      <c r="DR57" s="273"/>
      <c r="DS57" s="334"/>
      <c r="DT57" s="273"/>
      <c r="DU57" s="334"/>
      <c r="DV57" s="584"/>
      <c r="DW57" s="334"/>
      <c r="DX57" s="277"/>
      <c r="DY57" s="264"/>
      <c r="DZ57" s="318"/>
      <c r="EA57" s="264"/>
      <c r="EB57" s="578"/>
      <c r="EC57" s="264"/>
      <c r="ED57" s="278"/>
      <c r="EE57" s="264"/>
      <c r="EF57" s="406"/>
      <c r="EG57" s="96"/>
      <c r="EH57" s="279"/>
      <c r="EI57" s="251">
        <f t="shared" si="6"/>
        <v>0</v>
      </c>
      <c r="EJ57" s="3"/>
      <c r="EK57" s="3"/>
      <c r="ER57" s="64" t="s">
        <v>73</v>
      </c>
      <c r="ES57" s="61">
        <f t="shared" si="5"/>
        <v>0</v>
      </c>
      <c r="ET57" s="24">
        <f t="shared" si="2"/>
        <v>0</v>
      </c>
    </row>
    <row r="58" spans="2:150" ht="15" hidden="1" customHeight="1">
      <c r="B58" s="65">
        <f t="shared" si="3"/>
        <v>53</v>
      </c>
      <c r="C58" s="61"/>
      <c r="D58" s="262"/>
      <c r="E58" s="263"/>
      <c r="F58" s="264"/>
      <c r="G58" s="262"/>
      <c r="H58" s="263"/>
      <c r="I58" s="264"/>
      <c r="J58" s="322"/>
      <c r="K58" s="263"/>
      <c r="L58" s="264"/>
      <c r="M58" s="322"/>
      <c r="N58" s="263"/>
      <c r="O58" s="264"/>
      <c r="P58" s="416"/>
      <c r="Q58" s="263"/>
      <c r="R58" s="264"/>
      <c r="S58" s="265"/>
      <c r="T58" s="263"/>
      <c r="U58" s="264"/>
      <c r="V58" s="425"/>
      <c r="W58" s="263"/>
      <c r="X58" s="264"/>
      <c r="Y58" s="262"/>
      <c r="Z58" s="264"/>
      <c r="AA58" s="381"/>
      <c r="AB58" s="265"/>
      <c r="AC58" s="266"/>
      <c r="AD58" s="264"/>
      <c r="AE58" s="361"/>
      <c r="AF58" s="266"/>
      <c r="AG58" s="264"/>
      <c r="AH58" s="262"/>
      <c r="AI58" s="267"/>
      <c r="AJ58" s="264"/>
      <c r="AK58" s="262"/>
      <c r="AL58" s="267"/>
      <c r="AM58" s="264"/>
      <c r="AN58" s="262"/>
      <c r="AO58" s="267"/>
      <c r="AP58" s="264"/>
      <c r="AQ58" s="262"/>
      <c r="AR58" s="267"/>
      <c r="AS58" s="264"/>
      <c r="AT58" s="388"/>
      <c r="AU58" s="268"/>
      <c r="AV58" s="265"/>
      <c r="AW58" s="266"/>
      <c r="AX58" s="264"/>
      <c r="AY58" s="265"/>
      <c r="AZ58" s="266"/>
      <c r="BA58" s="264"/>
      <c r="BB58" s="262"/>
      <c r="BC58" s="267"/>
      <c r="BD58" s="264"/>
      <c r="BE58" s="262"/>
      <c r="BF58" s="267"/>
      <c r="BG58" s="264"/>
      <c r="BH58" s="262"/>
      <c r="BI58" s="267"/>
      <c r="BJ58" s="264"/>
      <c r="BK58" s="388"/>
      <c r="BL58" s="268"/>
      <c r="BM58" s="262"/>
      <c r="BN58" s="267"/>
      <c r="BO58" s="264"/>
      <c r="BP58" s="266"/>
      <c r="BQ58" s="267"/>
      <c r="BR58" s="264"/>
      <c r="BS58" s="269"/>
      <c r="BT58" s="270"/>
      <c r="BU58" s="264"/>
      <c r="BV58" s="281"/>
      <c r="BW58" s="270"/>
      <c r="BX58" s="264"/>
      <c r="BY58" s="271"/>
      <c r="BZ58" s="270"/>
      <c r="CA58" s="264"/>
      <c r="CB58" s="265"/>
      <c r="CC58" s="270"/>
      <c r="CD58" s="264"/>
      <c r="CE58" s="265"/>
      <c r="CF58" s="267"/>
      <c r="CG58" s="264"/>
      <c r="CH58" s="318">
        <f t="shared" si="4"/>
        <v>0</v>
      </c>
      <c r="CI58" s="270"/>
      <c r="CJ58" s="264"/>
      <c r="CK58" s="272"/>
      <c r="CL58" s="264"/>
      <c r="CM58" s="374"/>
      <c r="CN58" s="273"/>
      <c r="CO58" s="274"/>
      <c r="CP58" s="275">
        <f t="shared" si="1"/>
        <v>0</v>
      </c>
      <c r="CQ58" s="265"/>
      <c r="CR58" s="276"/>
      <c r="CS58" s="265"/>
      <c r="CT58" s="276"/>
      <c r="CU58" s="265"/>
      <c r="CV58" s="276"/>
      <c r="CW58" s="265"/>
      <c r="CX58" s="276"/>
      <c r="CY58" s="265"/>
      <c r="CZ58" s="276"/>
      <c r="DA58" s="265"/>
      <c r="DB58" s="276"/>
      <c r="DC58" s="265"/>
      <c r="DD58" s="276"/>
      <c r="DE58" s="265"/>
      <c r="DF58" s="276"/>
      <c r="DG58" s="265"/>
      <c r="DH58" s="276"/>
      <c r="DI58" s="265"/>
      <c r="DJ58" s="276"/>
      <c r="DK58" s="265"/>
      <c r="DL58" s="276"/>
      <c r="DM58" s="265"/>
      <c r="DN58" s="276"/>
      <c r="DO58" s="265"/>
      <c r="DP58" s="276"/>
      <c r="DQ58" s="264"/>
      <c r="DR58" s="273"/>
      <c r="DS58" s="334"/>
      <c r="DT58" s="273"/>
      <c r="DU58" s="334"/>
      <c r="DV58" s="584"/>
      <c r="DW58" s="334"/>
      <c r="DX58" s="277"/>
      <c r="DY58" s="264"/>
      <c r="DZ58" s="318"/>
      <c r="EA58" s="264"/>
      <c r="EB58" s="578"/>
      <c r="EC58" s="264"/>
      <c r="ED58" s="278"/>
      <c r="EE58" s="264"/>
      <c r="EF58" s="406"/>
      <c r="EG58" s="96"/>
      <c r="EH58" s="279"/>
      <c r="EI58" s="251">
        <f t="shared" si="6"/>
        <v>0</v>
      </c>
      <c r="EJ58" s="3"/>
      <c r="EK58" s="3"/>
      <c r="ER58" s="64" t="s">
        <v>74</v>
      </c>
      <c r="ES58" s="61">
        <f t="shared" si="5"/>
        <v>0</v>
      </c>
      <c r="ET58" s="24">
        <f t="shared" si="2"/>
        <v>0</v>
      </c>
    </row>
    <row r="59" spans="2:150" ht="15" hidden="1" customHeight="1">
      <c r="B59" s="65">
        <f t="shared" si="3"/>
        <v>54</v>
      </c>
      <c r="C59" s="61"/>
      <c r="D59" s="262"/>
      <c r="E59" s="263"/>
      <c r="F59" s="264"/>
      <c r="G59" s="262"/>
      <c r="H59" s="263"/>
      <c r="I59" s="264"/>
      <c r="J59" s="322"/>
      <c r="K59" s="263"/>
      <c r="L59" s="264"/>
      <c r="M59" s="322"/>
      <c r="N59" s="263"/>
      <c r="O59" s="264"/>
      <c r="P59" s="416"/>
      <c r="Q59" s="263"/>
      <c r="R59" s="264"/>
      <c r="S59" s="265"/>
      <c r="T59" s="263"/>
      <c r="U59" s="264"/>
      <c r="V59" s="425"/>
      <c r="W59" s="263"/>
      <c r="X59" s="264"/>
      <c r="Y59" s="262"/>
      <c r="Z59" s="264"/>
      <c r="AA59" s="381"/>
      <c r="AB59" s="265"/>
      <c r="AC59" s="266"/>
      <c r="AD59" s="264"/>
      <c r="AE59" s="361"/>
      <c r="AF59" s="266"/>
      <c r="AG59" s="264"/>
      <c r="AH59" s="262"/>
      <c r="AI59" s="267"/>
      <c r="AJ59" s="264"/>
      <c r="AK59" s="262"/>
      <c r="AL59" s="267"/>
      <c r="AM59" s="264"/>
      <c r="AN59" s="262"/>
      <c r="AO59" s="267"/>
      <c r="AP59" s="264"/>
      <c r="AQ59" s="262"/>
      <c r="AR59" s="267"/>
      <c r="AS59" s="264"/>
      <c r="AT59" s="388"/>
      <c r="AU59" s="268"/>
      <c r="AV59" s="265"/>
      <c r="AW59" s="266"/>
      <c r="AX59" s="264"/>
      <c r="AY59" s="265"/>
      <c r="AZ59" s="266"/>
      <c r="BA59" s="264"/>
      <c r="BB59" s="262"/>
      <c r="BC59" s="267"/>
      <c r="BD59" s="264"/>
      <c r="BE59" s="262"/>
      <c r="BF59" s="267"/>
      <c r="BG59" s="264"/>
      <c r="BH59" s="262"/>
      <c r="BI59" s="267"/>
      <c r="BJ59" s="264"/>
      <c r="BK59" s="388"/>
      <c r="BL59" s="268"/>
      <c r="BM59" s="262"/>
      <c r="BN59" s="267"/>
      <c r="BO59" s="264"/>
      <c r="BP59" s="266"/>
      <c r="BQ59" s="267"/>
      <c r="BR59" s="264"/>
      <c r="BS59" s="269"/>
      <c r="BT59" s="270"/>
      <c r="BU59" s="264"/>
      <c r="BV59" s="281"/>
      <c r="BW59" s="270"/>
      <c r="BX59" s="264"/>
      <c r="BY59" s="271"/>
      <c r="BZ59" s="270"/>
      <c r="CA59" s="264"/>
      <c r="CB59" s="265"/>
      <c r="CC59" s="270"/>
      <c r="CD59" s="264"/>
      <c r="CE59" s="265"/>
      <c r="CF59" s="267"/>
      <c r="CG59" s="264"/>
      <c r="CH59" s="318">
        <f t="shared" si="4"/>
        <v>0</v>
      </c>
      <c r="CI59" s="270"/>
      <c r="CJ59" s="264"/>
      <c r="CK59" s="272"/>
      <c r="CL59" s="264"/>
      <c r="CM59" s="374"/>
      <c r="CN59" s="273"/>
      <c r="CO59" s="274"/>
      <c r="CP59" s="275">
        <f t="shared" si="1"/>
        <v>0</v>
      </c>
      <c r="CQ59" s="265"/>
      <c r="CR59" s="276"/>
      <c r="CS59" s="265"/>
      <c r="CT59" s="276"/>
      <c r="CU59" s="265"/>
      <c r="CV59" s="276"/>
      <c r="CW59" s="265"/>
      <c r="CX59" s="276"/>
      <c r="CY59" s="265"/>
      <c r="CZ59" s="276"/>
      <c r="DA59" s="265"/>
      <c r="DB59" s="276"/>
      <c r="DC59" s="265"/>
      <c r="DD59" s="276"/>
      <c r="DE59" s="265"/>
      <c r="DF59" s="276"/>
      <c r="DG59" s="265"/>
      <c r="DH59" s="276"/>
      <c r="DI59" s="265"/>
      <c r="DJ59" s="276"/>
      <c r="DK59" s="265"/>
      <c r="DL59" s="276"/>
      <c r="DM59" s="265"/>
      <c r="DN59" s="276"/>
      <c r="DO59" s="265"/>
      <c r="DP59" s="276"/>
      <c r="DQ59" s="264"/>
      <c r="DR59" s="273"/>
      <c r="DS59" s="334"/>
      <c r="DT59" s="273"/>
      <c r="DU59" s="334"/>
      <c r="DV59" s="584"/>
      <c r="DW59" s="334"/>
      <c r="DX59" s="277"/>
      <c r="DY59" s="264"/>
      <c r="DZ59" s="318"/>
      <c r="EA59" s="264"/>
      <c r="EB59" s="578"/>
      <c r="EC59" s="264"/>
      <c r="ED59" s="278"/>
      <c r="EE59" s="264"/>
      <c r="EF59" s="406"/>
      <c r="EG59" s="96"/>
      <c r="EH59" s="279"/>
      <c r="EI59" s="251">
        <f t="shared" si="6"/>
        <v>0</v>
      </c>
      <c r="EJ59" s="3"/>
      <c r="EK59" s="3"/>
      <c r="ER59" s="64" t="s">
        <v>75</v>
      </c>
      <c r="ES59" s="61">
        <f t="shared" si="5"/>
        <v>0</v>
      </c>
      <c r="ET59" s="24">
        <f t="shared" si="2"/>
        <v>0</v>
      </c>
    </row>
    <row r="60" spans="2:150" ht="15" hidden="1" customHeight="1">
      <c r="B60" s="65">
        <f t="shared" si="3"/>
        <v>55</v>
      </c>
      <c r="C60" s="61"/>
      <c r="D60" s="262"/>
      <c r="E60" s="263"/>
      <c r="F60" s="264"/>
      <c r="G60" s="262"/>
      <c r="H60" s="263"/>
      <c r="I60" s="264"/>
      <c r="J60" s="322"/>
      <c r="K60" s="263"/>
      <c r="L60" s="264"/>
      <c r="M60" s="322"/>
      <c r="N60" s="263"/>
      <c r="O60" s="264"/>
      <c r="P60" s="416"/>
      <c r="Q60" s="263"/>
      <c r="R60" s="264"/>
      <c r="S60" s="265"/>
      <c r="T60" s="263"/>
      <c r="U60" s="264"/>
      <c r="V60" s="425"/>
      <c r="W60" s="263"/>
      <c r="X60" s="264"/>
      <c r="Y60" s="262"/>
      <c r="Z60" s="264"/>
      <c r="AA60" s="381"/>
      <c r="AB60" s="265"/>
      <c r="AC60" s="266"/>
      <c r="AD60" s="264"/>
      <c r="AE60" s="361"/>
      <c r="AF60" s="266"/>
      <c r="AG60" s="264"/>
      <c r="AH60" s="262"/>
      <c r="AI60" s="267"/>
      <c r="AJ60" s="264"/>
      <c r="AK60" s="262"/>
      <c r="AL60" s="267"/>
      <c r="AM60" s="264"/>
      <c r="AN60" s="262"/>
      <c r="AO60" s="267"/>
      <c r="AP60" s="264"/>
      <c r="AQ60" s="262"/>
      <c r="AR60" s="267"/>
      <c r="AS60" s="264"/>
      <c r="AT60" s="388"/>
      <c r="AU60" s="268"/>
      <c r="AV60" s="265"/>
      <c r="AW60" s="266"/>
      <c r="AX60" s="264"/>
      <c r="AY60" s="265"/>
      <c r="AZ60" s="266"/>
      <c r="BA60" s="264"/>
      <c r="BB60" s="262"/>
      <c r="BC60" s="267"/>
      <c r="BD60" s="264"/>
      <c r="BE60" s="262"/>
      <c r="BF60" s="267"/>
      <c r="BG60" s="264"/>
      <c r="BH60" s="262"/>
      <c r="BI60" s="267"/>
      <c r="BJ60" s="264"/>
      <c r="BK60" s="388"/>
      <c r="BL60" s="268"/>
      <c r="BM60" s="262"/>
      <c r="BN60" s="267"/>
      <c r="BO60" s="264"/>
      <c r="BP60" s="266"/>
      <c r="BQ60" s="267"/>
      <c r="BR60" s="264"/>
      <c r="BS60" s="269"/>
      <c r="BT60" s="270"/>
      <c r="BU60" s="264"/>
      <c r="BV60" s="281"/>
      <c r="BW60" s="270"/>
      <c r="BX60" s="264"/>
      <c r="BY60" s="271"/>
      <c r="BZ60" s="270"/>
      <c r="CA60" s="264"/>
      <c r="CB60" s="265"/>
      <c r="CC60" s="270"/>
      <c r="CD60" s="264"/>
      <c r="CE60" s="265"/>
      <c r="CF60" s="267"/>
      <c r="CG60" s="264"/>
      <c r="CH60" s="318">
        <f t="shared" si="4"/>
        <v>0</v>
      </c>
      <c r="CI60" s="270"/>
      <c r="CJ60" s="264"/>
      <c r="CK60" s="272"/>
      <c r="CL60" s="264"/>
      <c r="CM60" s="374"/>
      <c r="CN60" s="273"/>
      <c r="CO60" s="274"/>
      <c r="CP60" s="275">
        <f t="shared" si="1"/>
        <v>0</v>
      </c>
      <c r="CQ60" s="265"/>
      <c r="CR60" s="276"/>
      <c r="CS60" s="265"/>
      <c r="CT60" s="276"/>
      <c r="CU60" s="265"/>
      <c r="CV60" s="276"/>
      <c r="CW60" s="265"/>
      <c r="CX60" s="276"/>
      <c r="CY60" s="265"/>
      <c r="CZ60" s="276"/>
      <c r="DA60" s="265"/>
      <c r="DB60" s="276"/>
      <c r="DC60" s="265"/>
      <c r="DD60" s="276"/>
      <c r="DE60" s="265"/>
      <c r="DF60" s="276"/>
      <c r="DG60" s="265"/>
      <c r="DH60" s="276"/>
      <c r="DI60" s="265"/>
      <c r="DJ60" s="276"/>
      <c r="DK60" s="265"/>
      <c r="DL60" s="276"/>
      <c r="DM60" s="265"/>
      <c r="DN60" s="276"/>
      <c r="DO60" s="265"/>
      <c r="DP60" s="276"/>
      <c r="DQ60" s="264"/>
      <c r="DR60" s="273"/>
      <c r="DS60" s="334"/>
      <c r="DT60" s="273"/>
      <c r="DU60" s="334"/>
      <c r="DV60" s="584"/>
      <c r="DW60" s="334"/>
      <c r="DX60" s="277"/>
      <c r="DY60" s="264"/>
      <c r="DZ60" s="318"/>
      <c r="EA60" s="264"/>
      <c r="EB60" s="578"/>
      <c r="EC60" s="264"/>
      <c r="ED60" s="280"/>
      <c r="EE60" s="264"/>
      <c r="EF60" s="406"/>
      <c r="EG60" s="96"/>
      <c r="EH60" s="279"/>
      <c r="EI60" s="251">
        <f t="shared" si="6"/>
        <v>0</v>
      </c>
      <c r="EJ60" s="3"/>
      <c r="EK60" s="3"/>
      <c r="ER60" s="64" t="s">
        <v>76</v>
      </c>
      <c r="ES60" s="61">
        <f t="shared" si="5"/>
        <v>0</v>
      </c>
      <c r="ET60" s="24">
        <f t="shared" si="2"/>
        <v>0</v>
      </c>
    </row>
    <row r="61" spans="2:150" ht="15" hidden="1" customHeight="1">
      <c r="B61" s="65">
        <f t="shared" si="3"/>
        <v>56</v>
      </c>
      <c r="C61" s="61"/>
      <c r="D61" s="262"/>
      <c r="E61" s="263"/>
      <c r="F61" s="264"/>
      <c r="G61" s="262"/>
      <c r="H61" s="263"/>
      <c r="I61" s="264"/>
      <c r="J61" s="322"/>
      <c r="K61" s="263"/>
      <c r="L61" s="264"/>
      <c r="M61" s="322"/>
      <c r="N61" s="263"/>
      <c r="O61" s="264"/>
      <c r="P61" s="416"/>
      <c r="Q61" s="263"/>
      <c r="R61" s="264"/>
      <c r="S61" s="265"/>
      <c r="T61" s="263"/>
      <c r="U61" s="264"/>
      <c r="V61" s="425"/>
      <c r="W61" s="263"/>
      <c r="X61" s="264"/>
      <c r="Y61" s="262"/>
      <c r="Z61" s="264"/>
      <c r="AA61" s="381"/>
      <c r="AB61" s="265"/>
      <c r="AC61" s="266"/>
      <c r="AD61" s="264"/>
      <c r="AE61" s="361"/>
      <c r="AF61" s="266"/>
      <c r="AG61" s="264"/>
      <c r="AH61" s="262"/>
      <c r="AI61" s="267"/>
      <c r="AJ61" s="264"/>
      <c r="AK61" s="262"/>
      <c r="AL61" s="267"/>
      <c r="AM61" s="264"/>
      <c r="AN61" s="262"/>
      <c r="AO61" s="267"/>
      <c r="AP61" s="264"/>
      <c r="AQ61" s="262"/>
      <c r="AR61" s="267"/>
      <c r="AS61" s="264"/>
      <c r="AT61" s="388"/>
      <c r="AU61" s="268"/>
      <c r="AV61" s="265"/>
      <c r="AW61" s="266"/>
      <c r="AX61" s="264"/>
      <c r="AY61" s="265"/>
      <c r="AZ61" s="266"/>
      <c r="BA61" s="264"/>
      <c r="BB61" s="262"/>
      <c r="BC61" s="267"/>
      <c r="BD61" s="264"/>
      <c r="BE61" s="262"/>
      <c r="BF61" s="267"/>
      <c r="BG61" s="264"/>
      <c r="BH61" s="262"/>
      <c r="BI61" s="267"/>
      <c r="BJ61" s="264"/>
      <c r="BK61" s="388"/>
      <c r="BL61" s="268"/>
      <c r="BM61" s="262"/>
      <c r="BN61" s="267"/>
      <c r="BO61" s="264"/>
      <c r="BP61" s="266"/>
      <c r="BQ61" s="267"/>
      <c r="BR61" s="264"/>
      <c r="BS61" s="269"/>
      <c r="BT61" s="270"/>
      <c r="BU61" s="264"/>
      <c r="BV61" s="281"/>
      <c r="BW61" s="270"/>
      <c r="BX61" s="264"/>
      <c r="BY61" s="271"/>
      <c r="BZ61" s="270"/>
      <c r="CA61" s="264"/>
      <c r="CB61" s="265"/>
      <c r="CC61" s="270"/>
      <c r="CD61" s="264"/>
      <c r="CE61" s="265"/>
      <c r="CF61" s="267"/>
      <c r="CG61" s="264"/>
      <c r="CH61" s="318">
        <f t="shared" si="4"/>
        <v>0</v>
      </c>
      <c r="CI61" s="270"/>
      <c r="CJ61" s="264"/>
      <c r="CK61" s="272"/>
      <c r="CL61" s="264"/>
      <c r="CM61" s="374"/>
      <c r="CN61" s="273"/>
      <c r="CO61" s="274"/>
      <c r="CP61" s="275">
        <f t="shared" si="1"/>
        <v>0</v>
      </c>
      <c r="CQ61" s="265"/>
      <c r="CR61" s="276"/>
      <c r="CS61" s="265"/>
      <c r="CT61" s="276"/>
      <c r="CU61" s="265"/>
      <c r="CV61" s="276"/>
      <c r="CW61" s="265"/>
      <c r="CX61" s="276"/>
      <c r="CY61" s="265"/>
      <c r="CZ61" s="276"/>
      <c r="DA61" s="265"/>
      <c r="DB61" s="276"/>
      <c r="DC61" s="265"/>
      <c r="DD61" s="276"/>
      <c r="DE61" s="265"/>
      <c r="DF61" s="276"/>
      <c r="DG61" s="265"/>
      <c r="DH61" s="276"/>
      <c r="DI61" s="265"/>
      <c r="DJ61" s="276"/>
      <c r="DK61" s="265"/>
      <c r="DL61" s="276"/>
      <c r="DM61" s="265"/>
      <c r="DN61" s="276"/>
      <c r="DO61" s="265"/>
      <c r="DP61" s="276"/>
      <c r="DQ61" s="264"/>
      <c r="DR61" s="273"/>
      <c r="DS61" s="334"/>
      <c r="DT61" s="273"/>
      <c r="DU61" s="334"/>
      <c r="DV61" s="584"/>
      <c r="DW61" s="334"/>
      <c r="DX61" s="277"/>
      <c r="DY61" s="264"/>
      <c r="DZ61" s="318"/>
      <c r="EA61" s="264"/>
      <c r="EB61" s="318"/>
      <c r="EC61" s="264"/>
      <c r="ED61" s="280"/>
      <c r="EE61" s="264"/>
      <c r="EF61" s="406"/>
      <c r="EG61" s="96"/>
      <c r="EH61" s="279"/>
      <c r="EI61" s="251">
        <f t="shared" si="6"/>
        <v>0</v>
      </c>
      <c r="EJ61" s="3"/>
      <c r="EK61" s="3"/>
      <c r="ER61" s="64" t="s">
        <v>77</v>
      </c>
      <c r="ES61" s="61">
        <f t="shared" si="5"/>
        <v>0</v>
      </c>
      <c r="ET61" s="24">
        <f t="shared" si="2"/>
        <v>0</v>
      </c>
    </row>
    <row r="62" spans="2:150" ht="15" hidden="1" customHeight="1">
      <c r="B62" s="65">
        <f t="shared" si="3"/>
        <v>57</v>
      </c>
      <c r="C62" s="61"/>
      <c r="D62" s="262"/>
      <c r="E62" s="263"/>
      <c r="F62" s="264"/>
      <c r="G62" s="262"/>
      <c r="H62" s="263"/>
      <c r="I62" s="264"/>
      <c r="J62" s="322"/>
      <c r="K62" s="263"/>
      <c r="L62" s="264"/>
      <c r="M62" s="322"/>
      <c r="N62" s="263"/>
      <c r="O62" s="264"/>
      <c r="P62" s="416"/>
      <c r="Q62" s="263"/>
      <c r="R62" s="264"/>
      <c r="S62" s="265"/>
      <c r="T62" s="263"/>
      <c r="U62" s="264"/>
      <c r="V62" s="425"/>
      <c r="W62" s="263"/>
      <c r="X62" s="264"/>
      <c r="Y62" s="262"/>
      <c r="Z62" s="264"/>
      <c r="AA62" s="381"/>
      <c r="AB62" s="265"/>
      <c r="AC62" s="266"/>
      <c r="AD62" s="264"/>
      <c r="AE62" s="361"/>
      <c r="AF62" s="266"/>
      <c r="AG62" s="264"/>
      <c r="AH62" s="262"/>
      <c r="AI62" s="267"/>
      <c r="AJ62" s="264"/>
      <c r="AK62" s="262"/>
      <c r="AL62" s="267"/>
      <c r="AM62" s="264"/>
      <c r="AN62" s="262"/>
      <c r="AO62" s="267"/>
      <c r="AP62" s="264"/>
      <c r="AQ62" s="262"/>
      <c r="AR62" s="267"/>
      <c r="AS62" s="264"/>
      <c r="AT62" s="388"/>
      <c r="AU62" s="268"/>
      <c r="AV62" s="265"/>
      <c r="AW62" s="266"/>
      <c r="AX62" s="264"/>
      <c r="AY62" s="265"/>
      <c r="AZ62" s="266"/>
      <c r="BA62" s="264"/>
      <c r="BB62" s="262"/>
      <c r="BC62" s="267"/>
      <c r="BD62" s="264"/>
      <c r="BE62" s="262"/>
      <c r="BF62" s="267"/>
      <c r="BG62" s="264"/>
      <c r="BH62" s="262"/>
      <c r="BI62" s="267"/>
      <c r="BJ62" s="264"/>
      <c r="BK62" s="388"/>
      <c r="BL62" s="268"/>
      <c r="BM62" s="262"/>
      <c r="BN62" s="267"/>
      <c r="BO62" s="264"/>
      <c r="BP62" s="266"/>
      <c r="BQ62" s="267"/>
      <c r="BR62" s="264"/>
      <c r="BS62" s="269"/>
      <c r="BT62" s="270"/>
      <c r="BU62" s="264"/>
      <c r="BV62" s="281"/>
      <c r="BW62" s="270"/>
      <c r="BX62" s="264"/>
      <c r="BY62" s="271"/>
      <c r="BZ62" s="270"/>
      <c r="CA62" s="264"/>
      <c r="CB62" s="265"/>
      <c r="CC62" s="270"/>
      <c r="CD62" s="264"/>
      <c r="CE62" s="265"/>
      <c r="CF62" s="267"/>
      <c r="CG62" s="264"/>
      <c r="CH62" s="318">
        <f t="shared" si="4"/>
        <v>0</v>
      </c>
      <c r="CI62" s="270"/>
      <c r="CJ62" s="264"/>
      <c r="CK62" s="272"/>
      <c r="CL62" s="264"/>
      <c r="CM62" s="374"/>
      <c r="CN62" s="273"/>
      <c r="CO62" s="274"/>
      <c r="CP62" s="275">
        <f t="shared" si="1"/>
        <v>0</v>
      </c>
      <c r="CQ62" s="265"/>
      <c r="CR62" s="276"/>
      <c r="CS62" s="265"/>
      <c r="CT62" s="276"/>
      <c r="CU62" s="265"/>
      <c r="CV62" s="276"/>
      <c r="CW62" s="265"/>
      <c r="CX62" s="276"/>
      <c r="CY62" s="265"/>
      <c r="CZ62" s="276"/>
      <c r="DA62" s="265"/>
      <c r="DB62" s="276"/>
      <c r="DC62" s="265"/>
      <c r="DD62" s="276"/>
      <c r="DE62" s="265"/>
      <c r="DF62" s="276"/>
      <c r="DG62" s="265"/>
      <c r="DH62" s="276"/>
      <c r="DI62" s="265"/>
      <c r="DJ62" s="276"/>
      <c r="DK62" s="265"/>
      <c r="DL62" s="276"/>
      <c r="DM62" s="265"/>
      <c r="DN62" s="276"/>
      <c r="DO62" s="265"/>
      <c r="DP62" s="276"/>
      <c r="DQ62" s="264"/>
      <c r="DR62" s="273"/>
      <c r="DS62" s="334"/>
      <c r="DT62" s="273"/>
      <c r="DU62" s="334"/>
      <c r="DV62" s="584"/>
      <c r="DW62" s="334"/>
      <c r="DX62" s="277"/>
      <c r="DY62" s="264"/>
      <c r="DZ62" s="318"/>
      <c r="EA62" s="264"/>
      <c r="EB62" s="318"/>
      <c r="EC62" s="264"/>
      <c r="ED62" s="280"/>
      <c r="EE62" s="264"/>
      <c r="EF62" s="406"/>
      <c r="EG62" s="96"/>
      <c r="EH62" s="279"/>
      <c r="EI62" s="251">
        <f t="shared" si="6"/>
        <v>0</v>
      </c>
      <c r="EJ62" s="3"/>
      <c r="EK62" s="3"/>
      <c r="ER62" s="64" t="s">
        <v>78</v>
      </c>
      <c r="ES62" s="61">
        <f t="shared" si="5"/>
        <v>0</v>
      </c>
      <c r="ET62" s="24">
        <f t="shared" si="2"/>
        <v>0</v>
      </c>
    </row>
    <row r="63" spans="2:150" ht="15" hidden="1" customHeight="1">
      <c r="B63" s="65">
        <f t="shared" si="3"/>
        <v>58</v>
      </c>
      <c r="C63" s="61"/>
      <c r="D63" s="262"/>
      <c r="E63" s="263"/>
      <c r="F63" s="264"/>
      <c r="G63" s="262"/>
      <c r="H63" s="263"/>
      <c r="I63" s="264"/>
      <c r="J63" s="322"/>
      <c r="K63" s="263"/>
      <c r="L63" s="264"/>
      <c r="M63" s="322"/>
      <c r="N63" s="263"/>
      <c r="O63" s="264"/>
      <c r="P63" s="416"/>
      <c r="Q63" s="263"/>
      <c r="R63" s="264"/>
      <c r="S63" s="265"/>
      <c r="T63" s="263"/>
      <c r="U63" s="264"/>
      <c r="V63" s="425"/>
      <c r="W63" s="263"/>
      <c r="X63" s="264"/>
      <c r="Y63" s="262"/>
      <c r="Z63" s="264"/>
      <c r="AA63" s="381"/>
      <c r="AB63" s="265"/>
      <c r="AC63" s="266"/>
      <c r="AD63" s="264"/>
      <c r="AE63" s="361"/>
      <c r="AF63" s="266"/>
      <c r="AG63" s="264"/>
      <c r="AH63" s="262"/>
      <c r="AI63" s="267"/>
      <c r="AJ63" s="264"/>
      <c r="AK63" s="262"/>
      <c r="AL63" s="267"/>
      <c r="AM63" s="264"/>
      <c r="AN63" s="262"/>
      <c r="AO63" s="267"/>
      <c r="AP63" s="264"/>
      <c r="AQ63" s="262"/>
      <c r="AR63" s="267"/>
      <c r="AS63" s="264"/>
      <c r="AT63" s="388"/>
      <c r="AU63" s="268"/>
      <c r="AV63" s="265"/>
      <c r="AW63" s="266"/>
      <c r="AX63" s="264"/>
      <c r="AY63" s="265"/>
      <c r="AZ63" s="266"/>
      <c r="BA63" s="264"/>
      <c r="BB63" s="262"/>
      <c r="BC63" s="267"/>
      <c r="BD63" s="264"/>
      <c r="BE63" s="262"/>
      <c r="BF63" s="267"/>
      <c r="BG63" s="264"/>
      <c r="BH63" s="262"/>
      <c r="BI63" s="267"/>
      <c r="BJ63" s="264"/>
      <c r="BK63" s="388"/>
      <c r="BL63" s="268"/>
      <c r="BM63" s="262"/>
      <c r="BN63" s="267"/>
      <c r="BO63" s="264"/>
      <c r="BP63" s="266"/>
      <c r="BQ63" s="267"/>
      <c r="BR63" s="264"/>
      <c r="BS63" s="269"/>
      <c r="BT63" s="270"/>
      <c r="BU63" s="264"/>
      <c r="BV63" s="281"/>
      <c r="BW63" s="270"/>
      <c r="BX63" s="264"/>
      <c r="BY63" s="271"/>
      <c r="BZ63" s="270"/>
      <c r="CA63" s="264"/>
      <c r="CB63" s="265"/>
      <c r="CC63" s="270"/>
      <c r="CD63" s="264"/>
      <c r="CE63" s="265"/>
      <c r="CF63" s="267"/>
      <c r="CG63" s="264"/>
      <c r="CH63" s="318">
        <f t="shared" si="4"/>
        <v>0</v>
      </c>
      <c r="CI63" s="270"/>
      <c r="CJ63" s="264"/>
      <c r="CK63" s="272"/>
      <c r="CL63" s="264"/>
      <c r="CM63" s="374"/>
      <c r="CN63" s="273"/>
      <c r="CO63" s="274"/>
      <c r="CP63" s="275">
        <f t="shared" si="1"/>
        <v>0</v>
      </c>
      <c r="CQ63" s="265"/>
      <c r="CR63" s="276"/>
      <c r="CS63" s="265"/>
      <c r="CT63" s="276"/>
      <c r="CU63" s="265"/>
      <c r="CV63" s="276"/>
      <c r="CW63" s="265"/>
      <c r="CX63" s="276"/>
      <c r="CY63" s="265"/>
      <c r="CZ63" s="276"/>
      <c r="DA63" s="265"/>
      <c r="DB63" s="276"/>
      <c r="DC63" s="265"/>
      <c r="DD63" s="276"/>
      <c r="DE63" s="265"/>
      <c r="DF63" s="276"/>
      <c r="DG63" s="265"/>
      <c r="DH63" s="276"/>
      <c r="DI63" s="265"/>
      <c r="DJ63" s="276"/>
      <c r="DK63" s="265"/>
      <c r="DL63" s="276"/>
      <c r="DM63" s="265"/>
      <c r="DN63" s="276"/>
      <c r="DO63" s="265"/>
      <c r="DP63" s="276"/>
      <c r="DQ63" s="264"/>
      <c r="DR63" s="273"/>
      <c r="DS63" s="334"/>
      <c r="DT63" s="273"/>
      <c r="DU63" s="334"/>
      <c r="DV63" s="334"/>
      <c r="DW63" s="334"/>
      <c r="DX63" s="277"/>
      <c r="DY63" s="264"/>
      <c r="DZ63" s="318"/>
      <c r="EA63" s="264"/>
      <c r="EB63" s="318"/>
      <c r="EC63" s="264"/>
      <c r="ED63" s="280"/>
      <c r="EE63" s="264"/>
      <c r="EF63" s="406"/>
      <c r="EG63" s="96"/>
      <c r="EH63" s="279"/>
      <c r="EI63" s="251">
        <f t="shared" si="6"/>
        <v>0</v>
      </c>
      <c r="EJ63" s="3"/>
      <c r="EK63" s="3"/>
      <c r="ER63" s="64" t="s">
        <v>79</v>
      </c>
      <c r="ES63" s="61">
        <f t="shared" si="5"/>
        <v>0</v>
      </c>
      <c r="ET63" s="24">
        <f t="shared" si="2"/>
        <v>0</v>
      </c>
    </row>
    <row r="64" spans="2:150" ht="15" hidden="1" customHeight="1">
      <c r="B64" s="65">
        <f t="shared" si="3"/>
        <v>59</v>
      </c>
      <c r="C64" s="61"/>
      <c r="D64" s="262"/>
      <c r="E64" s="263"/>
      <c r="F64" s="264"/>
      <c r="G64" s="262"/>
      <c r="H64" s="263"/>
      <c r="I64" s="264"/>
      <c r="J64" s="322"/>
      <c r="K64" s="263"/>
      <c r="L64" s="264"/>
      <c r="M64" s="322"/>
      <c r="N64" s="263"/>
      <c r="O64" s="264"/>
      <c r="P64" s="416"/>
      <c r="Q64" s="263"/>
      <c r="R64" s="264"/>
      <c r="S64" s="265"/>
      <c r="T64" s="263"/>
      <c r="U64" s="264"/>
      <c r="V64" s="425"/>
      <c r="W64" s="263"/>
      <c r="X64" s="264"/>
      <c r="Y64" s="262"/>
      <c r="Z64" s="264"/>
      <c r="AA64" s="381"/>
      <c r="AB64" s="265"/>
      <c r="AC64" s="266"/>
      <c r="AD64" s="264"/>
      <c r="AE64" s="361"/>
      <c r="AF64" s="266"/>
      <c r="AG64" s="264"/>
      <c r="AH64" s="262"/>
      <c r="AI64" s="267"/>
      <c r="AJ64" s="264"/>
      <c r="AK64" s="262"/>
      <c r="AL64" s="267"/>
      <c r="AM64" s="264"/>
      <c r="AN64" s="262"/>
      <c r="AO64" s="267"/>
      <c r="AP64" s="264"/>
      <c r="AQ64" s="262"/>
      <c r="AR64" s="267"/>
      <c r="AS64" s="264"/>
      <c r="AT64" s="388"/>
      <c r="AU64" s="268"/>
      <c r="AV64" s="265"/>
      <c r="AW64" s="266"/>
      <c r="AX64" s="264"/>
      <c r="AY64" s="265"/>
      <c r="AZ64" s="266"/>
      <c r="BA64" s="264"/>
      <c r="BB64" s="262"/>
      <c r="BC64" s="267"/>
      <c r="BD64" s="264"/>
      <c r="BE64" s="262"/>
      <c r="BF64" s="267"/>
      <c r="BG64" s="264"/>
      <c r="BH64" s="262"/>
      <c r="BI64" s="267"/>
      <c r="BJ64" s="264"/>
      <c r="BK64" s="388"/>
      <c r="BL64" s="268"/>
      <c r="BM64" s="262"/>
      <c r="BN64" s="267"/>
      <c r="BO64" s="264"/>
      <c r="BP64" s="266"/>
      <c r="BQ64" s="267"/>
      <c r="BR64" s="264"/>
      <c r="BS64" s="269"/>
      <c r="BT64" s="270"/>
      <c r="BU64" s="264"/>
      <c r="BV64" s="281"/>
      <c r="BW64" s="270"/>
      <c r="BX64" s="264"/>
      <c r="BY64" s="271"/>
      <c r="BZ64" s="270"/>
      <c r="CA64" s="264"/>
      <c r="CB64" s="265"/>
      <c r="CC64" s="270"/>
      <c r="CD64" s="264"/>
      <c r="CE64" s="265"/>
      <c r="CF64" s="267"/>
      <c r="CG64" s="264"/>
      <c r="CH64" s="318">
        <f t="shared" si="4"/>
        <v>0</v>
      </c>
      <c r="CI64" s="270"/>
      <c r="CJ64" s="264"/>
      <c r="CK64" s="272"/>
      <c r="CL64" s="264"/>
      <c r="CM64" s="374"/>
      <c r="CN64" s="273"/>
      <c r="CO64" s="274"/>
      <c r="CP64" s="275">
        <f t="shared" si="1"/>
        <v>0</v>
      </c>
      <c r="CQ64" s="265"/>
      <c r="CR64" s="276"/>
      <c r="CS64" s="265"/>
      <c r="CT64" s="276"/>
      <c r="CU64" s="265"/>
      <c r="CV64" s="276"/>
      <c r="CW64" s="265"/>
      <c r="CX64" s="276"/>
      <c r="CY64" s="265"/>
      <c r="CZ64" s="276"/>
      <c r="DA64" s="265"/>
      <c r="DB64" s="276"/>
      <c r="DC64" s="265"/>
      <c r="DD64" s="276"/>
      <c r="DE64" s="265"/>
      <c r="DF64" s="276"/>
      <c r="DG64" s="265"/>
      <c r="DH64" s="276"/>
      <c r="DI64" s="265"/>
      <c r="DJ64" s="276"/>
      <c r="DK64" s="265"/>
      <c r="DL64" s="276"/>
      <c r="DM64" s="265"/>
      <c r="DN64" s="276"/>
      <c r="DO64" s="265"/>
      <c r="DP64" s="276"/>
      <c r="DQ64" s="264"/>
      <c r="DR64" s="273"/>
      <c r="DS64" s="334"/>
      <c r="DT64" s="273"/>
      <c r="DU64" s="334"/>
      <c r="DV64" s="334"/>
      <c r="DW64" s="334"/>
      <c r="DX64" s="277"/>
      <c r="DY64" s="264"/>
      <c r="DZ64" s="318"/>
      <c r="EA64" s="264"/>
      <c r="EB64" s="318"/>
      <c r="EC64" s="264"/>
      <c r="ED64" s="280"/>
      <c r="EE64" s="264"/>
      <c r="EF64" s="406"/>
      <c r="EG64" s="96"/>
      <c r="EH64" s="279"/>
      <c r="EI64" s="251">
        <f t="shared" si="6"/>
        <v>0</v>
      </c>
      <c r="EJ64" s="3"/>
      <c r="EK64" s="3"/>
      <c r="ER64" s="64" t="s">
        <v>80</v>
      </c>
      <c r="ES64" s="61">
        <f t="shared" si="5"/>
        <v>0</v>
      </c>
      <c r="ET64" s="24">
        <f t="shared" si="2"/>
        <v>0</v>
      </c>
    </row>
    <row r="65" spans="2:150" ht="15" hidden="1" customHeight="1">
      <c r="B65" s="65">
        <f t="shared" si="3"/>
        <v>60</v>
      </c>
      <c r="C65" s="61"/>
      <c r="D65" s="262"/>
      <c r="E65" s="263"/>
      <c r="F65" s="264"/>
      <c r="G65" s="262"/>
      <c r="H65" s="263"/>
      <c r="I65" s="264"/>
      <c r="J65" s="322"/>
      <c r="K65" s="263"/>
      <c r="L65" s="264"/>
      <c r="M65" s="322"/>
      <c r="N65" s="263"/>
      <c r="O65" s="264"/>
      <c r="P65" s="416"/>
      <c r="Q65" s="263"/>
      <c r="R65" s="264"/>
      <c r="S65" s="265"/>
      <c r="T65" s="263"/>
      <c r="U65" s="264"/>
      <c r="V65" s="425"/>
      <c r="W65" s="263"/>
      <c r="X65" s="264"/>
      <c r="Y65" s="262"/>
      <c r="Z65" s="264"/>
      <c r="AA65" s="381"/>
      <c r="AB65" s="265"/>
      <c r="AC65" s="266"/>
      <c r="AD65" s="264"/>
      <c r="AE65" s="361"/>
      <c r="AF65" s="266"/>
      <c r="AG65" s="264"/>
      <c r="AH65" s="262"/>
      <c r="AI65" s="267"/>
      <c r="AJ65" s="264"/>
      <c r="AK65" s="262"/>
      <c r="AL65" s="267"/>
      <c r="AM65" s="264"/>
      <c r="AN65" s="262"/>
      <c r="AO65" s="267"/>
      <c r="AP65" s="264"/>
      <c r="AQ65" s="262"/>
      <c r="AR65" s="267"/>
      <c r="AS65" s="264"/>
      <c r="AT65" s="388"/>
      <c r="AU65" s="268"/>
      <c r="AV65" s="265"/>
      <c r="AW65" s="266"/>
      <c r="AX65" s="264"/>
      <c r="AY65" s="265"/>
      <c r="AZ65" s="266"/>
      <c r="BA65" s="264"/>
      <c r="BB65" s="262"/>
      <c r="BC65" s="267"/>
      <c r="BD65" s="264"/>
      <c r="BE65" s="262"/>
      <c r="BF65" s="267"/>
      <c r="BG65" s="264"/>
      <c r="BH65" s="262"/>
      <c r="BI65" s="267"/>
      <c r="BJ65" s="264"/>
      <c r="BK65" s="388"/>
      <c r="BL65" s="268"/>
      <c r="BM65" s="262"/>
      <c r="BN65" s="267"/>
      <c r="BO65" s="264"/>
      <c r="BP65" s="266"/>
      <c r="BQ65" s="267"/>
      <c r="BR65" s="264"/>
      <c r="BS65" s="269"/>
      <c r="BT65" s="270"/>
      <c r="BU65" s="264"/>
      <c r="BV65" s="281"/>
      <c r="BW65" s="270"/>
      <c r="BX65" s="264"/>
      <c r="BY65" s="271"/>
      <c r="BZ65" s="270"/>
      <c r="CA65" s="264"/>
      <c r="CB65" s="265"/>
      <c r="CC65" s="270"/>
      <c r="CD65" s="264"/>
      <c r="CE65" s="265"/>
      <c r="CF65" s="267"/>
      <c r="CG65" s="264"/>
      <c r="CH65" s="318">
        <f t="shared" si="4"/>
        <v>0</v>
      </c>
      <c r="CI65" s="270"/>
      <c r="CJ65" s="264"/>
      <c r="CK65" s="272"/>
      <c r="CL65" s="264"/>
      <c r="CM65" s="374"/>
      <c r="CN65" s="273"/>
      <c r="CO65" s="274"/>
      <c r="CP65" s="275">
        <f t="shared" si="1"/>
        <v>0</v>
      </c>
      <c r="CQ65" s="265"/>
      <c r="CR65" s="276"/>
      <c r="CS65" s="265"/>
      <c r="CT65" s="276"/>
      <c r="CU65" s="265"/>
      <c r="CV65" s="276"/>
      <c r="CW65" s="265"/>
      <c r="CX65" s="276"/>
      <c r="CY65" s="265"/>
      <c r="CZ65" s="276"/>
      <c r="DA65" s="265"/>
      <c r="DB65" s="276"/>
      <c r="DC65" s="265"/>
      <c r="DD65" s="276"/>
      <c r="DE65" s="265"/>
      <c r="DF65" s="276"/>
      <c r="DG65" s="265"/>
      <c r="DH65" s="276"/>
      <c r="DI65" s="265"/>
      <c r="DJ65" s="276"/>
      <c r="DK65" s="265"/>
      <c r="DL65" s="276"/>
      <c r="DM65" s="265"/>
      <c r="DN65" s="276"/>
      <c r="DO65" s="265"/>
      <c r="DP65" s="276"/>
      <c r="DQ65" s="264"/>
      <c r="DR65" s="273"/>
      <c r="DS65" s="334"/>
      <c r="DT65" s="273"/>
      <c r="DU65" s="334"/>
      <c r="DV65" s="334"/>
      <c r="DW65" s="334"/>
      <c r="DX65" s="277"/>
      <c r="DY65" s="264"/>
      <c r="DZ65" s="318"/>
      <c r="EA65" s="264"/>
      <c r="EB65" s="318"/>
      <c r="EC65" s="264"/>
      <c r="ED65" s="280"/>
      <c r="EE65" s="264"/>
      <c r="EF65" s="406"/>
      <c r="EG65" s="96"/>
      <c r="EH65" s="279"/>
      <c r="EI65" s="251">
        <f t="shared" si="6"/>
        <v>0</v>
      </c>
      <c r="EJ65" s="3"/>
      <c r="EK65" s="3"/>
      <c r="ER65" s="64" t="s">
        <v>81</v>
      </c>
      <c r="ES65" s="61">
        <f t="shared" si="5"/>
        <v>0</v>
      </c>
      <c r="ET65" s="24">
        <f t="shared" si="2"/>
        <v>0</v>
      </c>
    </row>
    <row r="66" spans="2:150" ht="15" hidden="1" customHeight="1">
      <c r="B66" s="65">
        <f t="shared" si="3"/>
        <v>61</v>
      </c>
      <c r="C66" s="61"/>
      <c r="D66" s="262"/>
      <c r="E66" s="263"/>
      <c r="F66" s="264"/>
      <c r="G66" s="262"/>
      <c r="H66" s="263"/>
      <c r="I66" s="264"/>
      <c r="J66" s="322"/>
      <c r="K66" s="263"/>
      <c r="L66" s="264"/>
      <c r="M66" s="322"/>
      <c r="N66" s="263"/>
      <c r="O66" s="264"/>
      <c r="P66" s="416"/>
      <c r="Q66" s="263"/>
      <c r="R66" s="264"/>
      <c r="S66" s="265"/>
      <c r="T66" s="263"/>
      <c r="U66" s="264"/>
      <c r="V66" s="425"/>
      <c r="W66" s="263"/>
      <c r="X66" s="264"/>
      <c r="Y66" s="262"/>
      <c r="Z66" s="264"/>
      <c r="AA66" s="381"/>
      <c r="AB66" s="265"/>
      <c r="AC66" s="266"/>
      <c r="AD66" s="264"/>
      <c r="AE66" s="361"/>
      <c r="AF66" s="266"/>
      <c r="AG66" s="264"/>
      <c r="AH66" s="262"/>
      <c r="AI66" s="267"/>
      <c r="AJ66" s="264"/>
      <c r="AK66" s="262"/>
      <c r="AL66" s="267"/>
      <c r="AM66" s="264"/>
      <c r="AN66" s="262"/>
      <c r="AO66" s="267"/>
      <c r="AP66" s="264"/>
      <c r="AQ66" s="262"/>
      <c r="AR66" s="267"/>
      <c r="AS66" s="264"/>
      <c r="AT66" s="388"/>
      <c r="AU66" s="268"/>
      <c r="AV66" s="265"/>
      <c r="AW66" s="266"/>
      <c r="AX66" s="264"/>
      <c r="AY66" s="265"/>
      <c r="AZ66" s="266"/>
      <c r="BA66" s="264"/>
      <c r="BB66" s="262"/>
      <c r="BC66" s="267"/>
      <c r="BD66" s="264"/>
      <c r="BE66" s="262"/>
      <c r="BF66" s="267"/>
      <c r="BG66" s="264"/>
      <c r="BH66" s="262"/>
      <c r="BI66" s="267"/>
      <c r="BJ66" s="264"/>
      <c r="BK66" s="388"/>
      <c r="BL66" s="268"/>
      <c r="BM66" s="262"/>
      <c r="BN66" s="267"/>
      <c r="BO66" s="264"/>
      <c r="BP66" s="266"/>
      <c r="BQ66" s="267"/>
      <c r="BR66" s="264"/>
      <c r="BS66" s="269"/>
      <c r="BT66" s="270"/>
      <c r="BU66" s="264"/>
      <c r="BV66" s="281"/>
      <c r="BW66" s="270"/>
      <c r="BX66" s="264"/>
      <c r="BY66" s="271"/>
      <c r="BZ66" s="270"/>
      <c r="CA66" s="264"/>
      <c r="CB66" s="265"/>
      <c r="CC66" s="270"/>
      <c r="CD66" s="264"/>
      <c r="CE66" s="265"/>
      <c r="CF66" s="267"/>
      <c r="CG66" s="264"/>
      <c r="CH66" s="318">
        <f t="shared" si="4"/>
        <v>0</v>
      </c>
      <c r="CI66" s="270"/>
      <c r="CJ66" s="264"/>
      <c r="CK66" s="272"/>
      <c r="CL66" s="264"/>
      <c r="CM66" s="374"/>
      <c r="CN66" s="273"/>
      <c r="CO66" s="274"/>
      <c r="CP66" s="275">
        <f t="shared" si="1"/>
        <v>0</v>
      </c>
      <c r="CQ66" s="265"/>
      <c r="CR66" s="276"/>
      <c r="CS66" s="265"/>
      <c r="CT66" s="276"/>
      <c r="CU66" s="265"/>
      <c r="CV66" s="276"/>
      <c r="CW66" s="265"/>
      <c r="CX66" s="276"/>
      <c r="CY66" s="265"/>
      <c r="CZ66" s="276"/>
      <c r="DA66" s="265"/>
      <c r="DB66" s="276"/>
      <c r="DC66" s="265"/>
      <c r="DD66" s="276"/>
      <c r="DE66" s="265"/>
      <c r="DF66" s="276"/>
      <c r="DG66" s="265"/>
      <c r="DH66" s="276"/>
      <c r="DI66" s="265"/>
      <c r="DJ66" s="276"/>
      <c r="DK66" s="265"/>
      <c r="DL66" s="276"/>
      <c r="DM66" s="265"/>
      <c r="DN66" s="276"/>
      <c r="DO66" s="265"/>
      <c r="DP66" s="276"/>
      <c r="DQ66" s="264"/>
      <c r="DR66" s="273"/>
      <c r="DS66" s="334"/>
      <c r="DT66" s="273"/>
      <c r="DU66" s="334"/>
      <c r="DV66" s="334"/>
      <c r="DW66" s="334"/>
      <c r="DX66" s="277"/>
      <c r="DY66" s="264"/>
      <c r="DZ66" s="318"/>
      <c r="EA66" s="264"/>
      <c r="EB66" s="318"/>
      <c r="EC66" s="264"/>
      <c r="ED66" s="280"/>
      <c r="EE66" s="264"/>
      <c r="EF66" s="406"/>
      <c r="EG66" s="96"/>
      <c r="EH66" s="279"/>
      <c r="EI66" s="251">
        <f t="shared" si="6"/>
        <v>0</v>
      </c>
      <c r="EJ66" s="3"/>
      <c r="EK66" s="3"/>
      <c r="ER66" s="64" t="s">
        <v>82</v>
      </c>
      <c r="ES66" s="61">
        <f t="shared" si="5"/>
        <v>0</v>
      </c>
      <c r="ET66" s="24">
        <f t="shared" si="2"/>
        <v>0</v>
      </c>
    </row>
    <row r="67" spans="2:150" ht="15" hidden="1" customHeight="1">
      <c r="B67" s="65">
        <f t="shared" si="3"/>
        <v>62</v>
      </c>
      <c r="C67" s="61"/>
      <c r="D67" s="262"/>
      <c r="E67" s="263"/>
      <c r="F67" s="264"/>
      <c r="G67" s="262"/>
      <c r="H67" s="263"/>
      <c r="I67" s="264"/>
      <c r="J67" s="322"/>
      <c r="K67" s="263"/>
      <c r="L67" s="264"/>
      <c r="M67" s="322"/>
      <c r="N67" s="264"/>
      <c r="O67" s="264"/>
      <c r="P67" s="416"/>
      <c r="Q67" s="263"/>
      <c r="R67" s="264"/>
      <c r="S67" s="265"/>
      <c r="T67" s="263"/>
      <c r="U67" s="264"/>
      <c r="V67" s="425"/>
      <c r="W67" s="263"/>
      <c r="X67" s="264"/>
      <c r="Y67" s="262"/>
      <c r="Z67" s="264"/>
      <c r="AA67" s="262"/>
      <c r="AB67" s="265"/>
      <c r="AC67" s="266"/>
      <c r="AD67" s="264"/>
      <c r="AE67" s="361"/>
      <c r="AF67" s="266"/>
      <c r="AG67" s="264"/>
      <c r="AH67" s="262"/>
      <c r="AI67" s="267"/>
      <c r="AJ67" s="264"/>
      <c r="AK67" s="262"/>
      <c r="AL67" s="267"/>
      <c r="AM67" s="264"/>
      <c r="AN67" s="262"/>
      <c r="AO67" s="267"/>
      <c r="AP67" s="264"/>
      <c r="AQ67" s="262"/>
      <c r="AR67" s="267"/>
      <c r="AS67" s="264"/>
      <c r="AT67" s="388"/>
      <c r="AU67" s="268"/>
      <c r="AV67" s="265"/>
      <c r="AW67" s="266"/>
      <c r="AX67" s="264"/>
      <c r="AY67" s="265"/>
      <c r="AZ67" s="266"/>
      <c r="BA67" s="264"/>
      <c r="BB67" s="262"/>
      <c r="BC67" s="267"/>
      <c r="BD67" s="264"/>
      <c r="BE67" s="262"/>
      <c r="BF67" s="267"/>
      <c r="BG67" s="264"/>
      <c r="BH67" s="262"/>
      <c r="BI67" s="267"/>
      <c r="BJ67" s="264"/>
      <c r="BK67" s="388"/>
      <c r="BL67" s="268"/>
      <c r="BM67" s="262"/>
      <c r="BN67" s="267"/>
      <c r="BO67" s="264"/>
      <c r="BP67" s="266"/>
      <c r="BQ67" s="267"/>
      <c r="BR67" s="264"/>
      <c r="BS67" s="269"/>
      <c r="BT67" s="270"/>
      <c r="BU67" s="264"/>
      <c r="BV67" s="281"/>
      <c r="BW67" s="270"/>
      <c r="BX67" s="264"/>
      <c r="BY67" s="271"/>
      <c r="BZ67" s="270"/>
      <c r="CA67" s="264"/>
      <c r="CB67" s="265"/>
      <c r="CC67" s="270"/>
      <c r="CD67" s="264"/>
      <c r="CE67" s="265"/>
      <c r="CF67" s="267"/>
      <c r="CG67" s="264"/>
      <c r="CH67" s="318">
        <f t="shared" si="4"/>
        <v>0</v>
      </c>
      <c r="CI67" s="270"/>
      <c r="CJ67" s="264"/>
      <c r="CK67" s="272"/>
      <c r="CL67" s="264"/>
      <c r="CM67" s="264"/>
      <c r="CN67" s="273"/>
      <c r="CO67" s="274"/>
      <c r="CP67" s="275">
        <f t="shared" si="1"/>
        <v>0</v>
      </c>
      <c r="CQ67" s="265"/>
      <c r="CR67" s="276"/>
      <c r="CS67" s="265"/>
      <c r="CT67" s="276"/>
      <c r="CU67" s="265"/>
      <c r="CV67" s="276"/>
      <c r="CW67" s="265"/>
      <c r="CX67" s="276"/>
      <c r="CY67" s="265"/>
      <c r="CZ67" s="276"/>
      <c r="DA67" s="265"/>
      <c r="DB67" s="276"/>
      <c r="DC67" s="265"/>
      <c r="DD67" s="276"/>
      <c r="DE67" s="265"/>
      <c r="DF67" s="276"/>
      <c r="DG67" s="265"/>
      <c r="DH67" s="276"/>
      <c r="DI67" s="265"/>
      <c r="DJ67" s="276"/>
      <c r="DK67" s="265"/>
      <c r="DL67" s="276"/>
      <c r="DM67" s="265"/>
      <c r="DN67" s="276"/>
      <c r="DO67" s="265"/>
      <c r="DP67" s="276"/>
      <c r="DQ67" s="264"/>
      <c r="DR67" s="273"/>
      <c r="DS67" s="334"/>
      <c r="DT67" s="273"/>
      <c r="DU67" s="334"/>
      <c r="DV67" s="334"/>
      <c r="DW67" s="334"/>
      <c r="DX67" s="277"/>
      <c r="DY67" s="264"/>
      <c r="DZ67" s="318"/>
      <c r="EA67" s="264"/>
      <c r="EB67" s="318"/>
      <c r="EC67" s="264"/>
      <c r="ED67" s="280"/>
      <c r="EE67" s="264"/>
      <c r="EF67" s="406"/>
      <c r="EG67" s="96"/>
      <c r="EH67" s="279"/>
      <c r="EI67" s="251">
        <f t="shared" si="6"/>
        <v>0</v>
      </c>
      <c r="EJ67" s="3"/>
      <c r="EK67" s="3"/>
      <c r="ER67" s="64" t="s">
        <v>84</v>
      </c>
      <c r="ES67" s="61">
        <f t="shared" si="5"/>
        <v>0</v>
      </c>
      <c r="ET67" s="24">
        <f t="shared" si="2"/>
        <v>0</v>
      </c>
    </row>
    <row r="68" spans="2:150" ht="15" hidden="1" customHeight="1">
      <c r="B68" s="65">
        <f t="shared" si="3"/>
        <v>63</v>
      </c>
      <c r="C68" s="61"/>
      <c r="D68" s="262"/>
      <c r="E68" s="263"/>
      <c r="F68" s="264"/>
      <c r="G68" s="262"/>
      <c r="H68" s="263"/>
      <c r="I68" s="264"/>
      <c r="J68" s="322"/>
      <c r="K68" s="263"/>
      <c r="L68" s="264"/>
      <c r="M68" s="322"/>
      <c r="N68" s="264"/>
      <c r="O68" s="264"/>
      <c r="P68" s="416"/>
      <c r="Q68" s="263"/>
      <c r="R68" s="264"/>
      <c r="S68" s="265"/>
      <c r="T68" s="263"/>
      <c r="U68" s="264"/>
      <c r="V68" s="425"/>
      <c r="W68" s="263"/>
      <c r="X68" s="264"/>
      <c r="Y68" s="262"/>
      <c r="Z68" s="264"/>
      <c r="AA68" s="262"/>
      <c r="AB68" s="265"/>
      <c r="AC68" s="266"/>
      <c r="AD68" s="264"/>
      <c r="AE68" s="361"/>
      <c r="AF68" s="266"/>
      <c r="AG68" s="264"/>
      <c r="AH68" s="262"/>
      <c r="AI68" s="267"/>
      <c r="AJ68" s="264"/>
      <c r="AK68" s="262"/>
      <c r="AL68" s="267"/>
      <c r="AM68" s="264"/>
      <c r="AN68" s="262"/>
      <c r="AO68" s="267"/>
      <c r="AP68" s="264"/>
      <c r="AQ68" s="262"/>
      <c r="AR68" s="267"/>
      <c r="AS68" s="264"/>
      <c r="AT68" s="388"/>
      <c r="AU68" s="268"/>
      <c r="AV68" s="265"/>
      <c r="AW68" s="266"/>
      <c r="AX68" s="264"/>
      <c r="AY68" s="265"/>
      <c r="AZ68" s="266"/>
      <c r="BA68" s="264"/>
      <c r="BB68" s="262"/>
      <c r="BC68" s="267"/>
      <c r="BD68" s="264"/>
      <c r="BE68" s="262"/>
      <c r="BF68" s="267"/>
      <c r="BG68" s="264"/>
      <c r="BH68" s="262"/>
      <c r="BI68" s="267"/>
      <c r="BJ68" s="264"/>
      <c r="BK68" s="388"/>
      <c r="BL68" s="268"/>
      <c r="BM68" s="262"/>
      <c r="BN68" s="267"/>
      <c r="BO68" s="264"/>
      <c r="BP68" s="266"/>
      <c r="BQ68" s="267"/>
      <c r="BR68" s="264"/>
      <c r="BS68" s="269"/>
      <c r="BT68" s="270"/>
      <c r="BU68" s="264"/>
      <c r="BV68" s="281"/>
      <c r="BW68" s="270"/>
      <c r="BX68" s="264"/>
      <c r="BY68" s="271"/>
      <c r="BZ68" s="270"/>
      <c r="CA68" s="264"/>
      <c r="CB68" s="265"/>
      <c r="CC68" s="270"/>
      <c r="CD68" s="264"/>
      <c r="CE68" s="265"/>
      <c r="CF68" s="267"/>
      <c r="CG68" s="264"/>
      <c r="CH68" s="318">
        <f t="shared" si="4"/>
        <v>0</v>
      </c>
      <c r="CI68" s="270"/>
      <c r="CJ68" s="264"/>
      <c r="CK68" s="272"/>
      <c r="CL68" s="264"/>
      <c r="CM68" s="264"/>
      <c r="CN68" s="273"/>
      <c r="CO68" s="274"/>
      <c r="CP68" s="275">
        <f t="shared" si="1"/>
        <v>0</v>
      </c>
      <c r="CQ68" s="265"/>
      <c r="CR68" s="276"/>
      <c r="CS68" s="265"/>
      <c r="CT68" s="276"/>
      <c r="CU68" s="265"/>
      <c r="CV68" s="276"/>
      <c r="CW68" s="265"/>
      <c r="CX68" s="276"/>
      <c r="CY68" s="265"/>
      <c r="CZ68" s="276"/>
      <c r="DA68" s="265"/>
      <c r="DB68" s="276"/>
      <c r="DC68" s="265"/>
      <c r="DD68" s="276"/>
      <c r="DE68" s="265"/>
      <c r="DF68" s="276"/>
      <c r="DG68" s="265"/>
      <c r="DH68" s="276"/>
      <c r="DI68" s="265"/>
      <c r="DJ68" s="276"/>
      <c r="DK68" s="265"/>
      <c r="DL68" s="276"/>
      <c r="DM68" s="265"/>
      <c r="DN68" s="276"/>
      <c r="DO68" s="265"/>
      <c r="DP68" s="276"/>
      <c r="DQ68" s="264"/>
      <c r="DR68" s="273"/>
      <c r="DS68" s="334"/>
      <c r="DT68" s="273"/>
      <c r="DU68" s="334"/>
      <c r="DV68" s="334"/>
      <c r="DW68" s="334"/>
      <c r="DX68" s="277"/>
      <c r="DY68" s="264"/>
      <c r="DZ68" s="318"/>
      <c r="EA68" s="264"/>
      <c r="EB68" s="318"/>
      <c r="EC68" s="264"/>
      <c r="ED68" s="280"/>
      <c r="EE68" s="264"/>
      <c r="EF68" s="406"/>
      <c r="EG68" s="96"/>
      <c r="EH68" s="279"/>
      <c r="EI68" s="251">
        <f t="shared" si="6"/>
        <v>0</v>
      </c>
      <c r="EJ68" s="3"/>
      <c r="EK68" s="3"/>
      <c r="ER68" s="64" t="s">
        <v>105</v>
      </c>
      <c r="ES68" s="61">
        <f t="shared" si="5"/>
        <v>0</v>
      </c>
      <c r="ET68" s="24">
        <f t="shared" si="2"/>
        <v>0</v>
      </c>
    </row>
    <row r="69" spans="2:150" hidden="1">
      <c r="B69" s="95"/>
      <c r="C69" s="95"/>
      <c r="D69" s="95"/>
      <c r="E69" s="95"/>
      <c r="F69" s="95"/>
      <c r="G69" s="95"/>
      <c r="H69" s="95"/>
      <c r="I69" s="95"/>
      <c r="J69" s="95"/>
      <c r="K69" s="95"/>
      <c r="L69" s="95"/>
      <c r="M69" s="95"/>
      <c r="N69" s="95"/>
      <c r="O69" s="95"/>
      <c r="P69" s="95"/>
      <c r="Q69" s="95"/>
      <c r="R69" s="95"/>
      <c r="S69" s="95"/>
      <c r="T69" s="95"/>
      <c r="U69" s="95"/>
      <c r="V69" s="95"/>
      <c r="W69" s="95"/>
      <c r="X69" s="95"/>
      <c r="Y69" s="95"/>
      <c r="Z69" s="95"/>
      <c r="AA69" s="95"/>
      <c r="AB69" s="95"/>
      <c r="AC69" s="95"/>
      <c r="AD69" s="95"/>
      <c r="AE69" s="95"/>
      <c r="AF69" s="95"/>
      <c r="AG69" s="95"/>
      <c r="AH69" s="95"/>
      <c r="AI69" s="95"/>
      <c r="AJ69" s="95"/>
      <c r="AK69" s="95"/>
      <c r="AL69" s="95"/>
      <c r="AM69" s="95"/>
      <c r="AN69" s="95"/>
      <c r="AO69" s="95"/>
      <c r="AP69" s="95"/>
      <c r="AQ69" s="95"/>
      <c r="AR69" s="95"/>
      <c r="AS69" s="95"/>
      <c r="AT69" s="95"/>
      <c r="AU69" s="95"/>
      <c r="AV69" s="95"/>
      <c r="AW69" s="95"/>
      <c r="AX69" s="95"/>
      <c r="AY69" s="95"/>
      <c r="AZ69" s="95"/>
      <c r="BA69" s="95"/>
      <c r="BB69" s="95"/>
      <c r="BC69" s="95"/>
      <c r="BD69" s="95"/>
      <c r="BE69" s="95"/>
      <c r="BF69" s="95"/>
      <c r="BG69" s="95"/>
      <c r="BH69" s="95"/>
      <c r="BI69" s="95"/>
      <c r="BJ69" s="95"/>
      <c r="BK69" s="95"/>
      <c r="BL69" s="95"/>
      <c r="BM69" s="95"/>
      <c r="BN69" s="95"/>
      <c r="BO69" s="95"/>
      <c r="BP69" s="95"/>
      <c r="BQ69" s="95"/>
      <c r="BR69" s="95"/>
      <c r="BS69" s="95"/>
      <c r="BT69" s="95"/>
      <c r="BU69" s="95"/>
      <c r="BV69" s="95"/>
      <c r="BW69" s="95"/>
      <c r="BX69" s="95"/>
      <c r="BY69" s="95"/>
      <c r="BZ69" s="95"/>
      <c r="CA69" s="95"/>
      <c r="CB69" s="95"/>
      <c r="CC69" s="95"/>
      <c r="CD69" s="95"/>
      <c r="CE69" s="95"/>
      <c r="CF69" s="95"/>
      <c r="CG69" s="95"/>
      <c r="CH69" s="95"/>
      <c r="CI69" s="95"/>
      <c r="CJ69" s="95"/>
      <c r="CK69" s="95"/>
      <c r="CL69" s="95"/>
      <c r="CM69" s="95"/>
      <c r="CN69" s="95"/>
      <c r="CO69" s="95"/>
      <c r="CP69" s="95"/>
      <c r="CQ69" s="95"/>
      <c r="CR69" s="95"/>
      <c r="CS69" s="95"/>
      <c r="CT69" s="95"/>
      <c r="CU69" s="95"/>
      <c r="CV69" s="95"/>
      <c r="CW69" s="95"/>
      <c r="CX69" s="95"/>
      <c r="CY69" s="95"/>
      <c r="CZ69" s="95"/>
      <c r="DA69" s="95"/>
      <c r="DB69" s="95"/>
      <c r="DC69" s="95"/>
      <c r="DD69" s="95"/>
      <c r="DE69" s="95"/>
      <c r="DF69" s="95"/>
      <c r="DG69" s="95"/>
      <c r="DH69" s="95"/>
      <c r="DI69" s="95"/>
      <c r="DJ69" s="95"/>
      <c r="DK69" s="95"/>
      <c r="DL69" s="95"/>
      <c r="DM69" s="95"/>
      <c r="DN69" s="95"/>
      <c r="DO69" s="95"/>
      <c r="DP69" s="95"/>
      <c r="DQ69" s="95"/>
      <c r="DR69" s="95"/>
      <c r="DS69" s="95"/>
      <c r="DT69" s="95"/>
      <c r="DU69" s="95"/>
      <c r="DV69" s="95"/>
      <c r="DW69" s="95"/>
      <c r="DX69" s="95"/>
      <c r="DY69" s="95"/>
      <c r="DZ69" s="95"/>
      <c r="EA69" s="95"/>
      <c r="EB69" s="95"/>
      <c r="EC69" s="95"/>
      <c r="ED69" s="95"/>
      <c r="EE69" s="95"/>
      <c r="EF69" s="95"/>
      <c r="EG69" s="95"/>
      <c r="EH69" s="95"/>
      <c r="EI69" s="95"/>
      <c r="ER69" s="95"/>
      <c r="ES69" s="95"/>
      <c r="ET69" s="95"/>
    </row>
    <row r="70" spans="2:150">
      <c r="B70" s="785" t="s">
        <v>83</v>
      </c>
      <c r="C70" s="785"/>
      <c r="D70" s="252">
        <f t="shared" ref="D70" si="7">SUM(D6:D68)</f>
        <v>0</v>
      </c>
      <c r="E70" s="252">
        <f t="shared" ref="E70:BU70" si="8">SUM(E6:E68)</f>
        <v>0</v>
      </c>
      <c r="F70" s="252">
        <f t="shared" si="8"/>
        <v>0</v>
      </c>
      <c r="G70" s="252">
        <f t="shared" si="8"/>
        <v>0</v>
      </c>
      <c r="H70" s="252">
        <f t="shared" si="8"/>
        <v>0</v>
      </c>
      <c r="I70" s="252">
        <f t="shared" si="8"/>
        <v>0</v>
      </c>
      <c r="J70" s="252">
        <f t="shared" si="8"/>
        <v>0</v>
      </c>
      <c r="K70" s="252">
        <f t="shared" si="8"/>
        <v>0</v>
      </c>
      <c r="L70" s="252">
        <f t="shared" si="8"/>
        <v>0</v>
      </c>
      <c r="M70" s="252">
        <f t="shared" si="8"/>
        <v>0</v>
      </c>
      <c r="N70" s="252">
        <f t="shared" si="8"/>
        <v>0</v>
      </c>
      <c r="O70" s="252">
        <f t="shared" si="8"/>
        <v>0</v>
      </c>
      <c r="P70" s="252">
        <f t="shared" si="8"/>
        <v>0</v>
      </c>
      <c r="Q70" s="252">
        <f t="shared" si="8"/>
        <v>0</v>
      </c>
      <c r="R70" s="252">
        <f t="shared" si="8"/>
        <v>0</v>
      </c>
      <c r="S70" s="252">
        <f t="shared" si="8"/>
        <v>0</v>
      </c>
      <c r="T70" s="252">
        <f t="shared" si="8"/>
        <v>0</v>
      </c>
      <c r="U70" s="252">
        <f t="shared" si="8"/>
        <v>0</v>
      </c>
      <c r="V70" s="252">
        <f t="shared" si="8"/>
        <v>0</v>
      </c>
      <c r="W70" s="252">
        <f t="shared" si="8"/>
        <v>0</v>
      </c>
      <c r="X70" s="252">
        <f t="shared" si="8"/>
        <v>0</v>
      </c>
      <c r="Y70" s="252">
        <f t="shared" si="8"/>
        <v>0</v>
      </c>
      <c r="Z70" s="252">
        <f t="shared" si="8"/>
        <v>0</v>
      </c>
      <c r="AA70" s="252">
        <f t="shared" si="8"/>
        <v>0</v>
      </c>
      <c r="AB70" s="252">
        <f t="shared" si="8"/>
        <v>0</v>
      </c>
      <c r="AC70" s="252">
        <f t="shared" si="8"/>
        <v>0</v>
      </c>
      <c r="AD70" s="252">
        <f t="shared" si="8"/>
        <v>0</v>
      </c>
      <c r="AE70" s="252">
        <f t="shared" si="8"/>
        <v>0</v>
      </c>
      <c r="AF70" s="252">
        <f t="shared" si="8"/>
        <v>0</v>
      </c>
      <c r="AG70" s="252">
        <f t="shared" si="8"/>
        <v>0</v>
      </c>
      <c r="AH70" s="252">
        <f t="shared" si="8"/>
        <v>0</v>
      </c>
      <c r="AI70" s="252">
        <f t="shared" si="8"/>
        <v>0</v>
      </c>
      <c r="AJ70" s="252">
        <f t="shared" si="8"/>
        <v>0</v>
      </c>
      <c r="AK70" s="252">
        <f t="shared" si="8"/>
        <v>0</v>
      </c>
      <c r="AL70" s="252">
        <f t="shared" si="8"/>
        <v>0</v>
      </c>
      <c r="AM70" s="252">
        <f t="shared" si="8"/>
        <v>0</v>
      </c>
      <c r="AN70" s="252">
        <f t="shared" si="8"/>
        <v>2</v>
      </c>
      <c r="AO70" s="252">
        <f t="shared" si="8"/>
        <v>0</v>
      </c>
      <c r="AP70" s="252">
        <f t="shared" si="8"/>
        <v>0</v>
      </c>
      <c r="AQ70" s="252">
        <f t="shared" si="8"/>
        <v>0</v>
      </c>
      <c r="AR70" s="252">
        <f t="shared" si="8"/>
        <v>0</v>
      </c>
      <c r="AS70" s="252">
        <f t="shared" si="8"/>
        <v>0</v>
      </c>
      <c r="AT70" s="252">
        <f t="shared" ref="AT70" si="9">SUM(AT6:AT68)</f>
        <v>20</v>
      </c>
      <c r="AU70" s="252">
        <f t="shared" si="8"/>
        <v>10</v>
      </c>
      <c r="AV70" s="252">
        <f t="shared" si="8"/>
        <v>0</v>
      </c>
      <c r="AW70" s="252">
        <f t="shared" si="8"/>
        <v>0</v>
      </c>
      <c r="AX70" s="252">
        <f t="shared" si="8"/>
        <v>0</v>
      </c>
      <c r="AY70" s="252">
        <f t="shared" si="8"/>
        <v>0</v>
      </c>
      <c r="AZ70" s="252">
        <f t="shared" si="8"/>
        <v>0</v>
      </c>
      <c r="BA70" s="252">
        <f t="shared" si="8"/>
        <v>0</v>
      </c>
      <c r="BB70" s="252">
        <f t="shared" si="8"/>
        <v>0</v>
      </c>
      <c r="BC70" s="252">
        <f t="shared" si="8"/>
        <v>0</v>
      </c>
      <c r="BD70" s="252">
        <f t="shared" si="8"/>
        <v>0</v>
      </c>
      <c r="BE70" s="252">
        <f t="shared" si="8"/>
        <v>0</v>
      </c>
      <c r="BF70" s="252">
        <f t="shared" si="8"/>
        <v>0</v>
      </c>
      <c r="BG70" s="252">
        <f t="shared" si="8"/>
        <v>0</v>
      </c>
      <c r="BH70" s="252">
        <f t="shared" si="8"/>
        <v>0</v>
      </c>
      <c r="BI70" s="252">
        <f t="shared" si="8"/>
        <v>0</v>
      </c>
      <c r="BJ70" s="252">
        <f t="shared" si="8"/>
        <v>0</v>
      </c>
      <c r="BK70" s="252">
        <f t="shared" ref="BK70" si="10">SUM(BK6:BK68)</f>
        <v>0</v>
      </c>
      <c r="BL70" s="252">
        <f t="shared" si="8"/>
        <v>3</v>
      </c>
      <c r="BM70" s="252">
        <f t="shared" si="8"/>
        <v>0</v>
      </c>
      <c r="BN70" s="252">
        <f t="shared" si="8"/>
        <v>0</v>
      </c>
      <c r="BO70" s="252">
        <f t="shared" si="8"/>
        <v>0</v>
      </c>
      <c r="BP70" s="252">
        <f t="shared" si="8"/>
        <v>0</v>
      </c>
      <c r="BQ70" s="252">
        <f t="shared" si="8"/>
        <v>0</v>
      </c>
      <c r="BR70" s="252">
        <f t="shared" si="8"/>
        <v>0</v>
      </c>
      <c r="BS70" s="252">
        <f t="shared" si="8"/>
        <v>0</v>
      </c>
      <c r="BT70" s="252">
        <f t="shared" si="8"/>
        <v>0</v>
      </c>
      <c r="BU70" s="252">
        <f t="shared" si="8"/>
        <v>0</v>
      </c>
      <c r="BV70" s="252">
        <f t="shared" ref="BV70:EI70" si="11">SUM(BV6:BV68)</f>
        <v>0</v>
      </c>
      <c r="BW70" s="252">
        <f t="shared" si="11"/>
        <v>0</v>
      </c>
      <c r="BX70" s="252">
        <f t="shared" si="11"/>
        <v>0</v>
      </c>
      <c r="BY70" s="252">
        <f t="shared" si="11"/>
        <v>0</v>
      </c>
      <c r="BZ70" s="252">
        <f t="shared" si="11"/>
        <v>0</v>
      </c>
      <c r="CA70" s="252">
        <f t="shared" si="11"/>
        <v>0</v>
      </c>
      <c r="CB70" s="252">
        <f t="shared" si="11"/>
        <v>0</v>
      </c>
      <c r="CC70" s="252">
        <f t="shared" si="11"/>
        <v>0</v>
      </c>
      <c r="CD70" s="252">
        <f t="shared" si="11"/>
        <v>0</v>
      </c>
      <c r="CE70" s="252">
        <f t="shared" si="11"/>
        <v>0</v>
      </c>
      <c r="CF70" s="252">
        <f t="shared" si="11"/>
        <v>0</v>
      </c>
      <c r="CG70" s="252">
        <f t="shared" si="11"/>
        <v>0</v>
      </c>
      <c r="CH70" s="252">
        <f t="shared" si="11"/>
        <v>0</v>
      </c>
      <c r="CI70" s="252">
        <f t="shared" si="11"/>
        <v>0</v>
      </c>
      <c r="CJ70" s="252">
        <f t="shared" si="11"/>
        <v>0</v>
      </c>
      <c r="CK70" s="252">
        <f t="shared" si="11"/>
        <v>100</v>
      </c>
      <c r="CL70" s="252">
        <f t="shared" si="11"/>
        <v>0</v>
      </c>
      <c r="CM70" s="252">
        <f t="shared" si="11"/>
        <v>0</v>
      </c>
      <c r="CN70" s="252">
        <f t="shared" si="11"/>
        <v>0</v>
      </c>
      <c r="CO70" s="252">
        <f t="shared" si="11"/>
        <v>0</v>
      </c>
      <c r="CP70" s="252">
        <f t="shared" si="11"/>
        <v>100</v>
      </c>
      <c r="CQ70" s="252">
        <f t="shared" si="11"/>
        <v>0</v>
      </c>
      <c r="CR70" s="252">
        <f t="shared" si="11"/>
        <v>0</v>
      </c>
      <c r="CS70" s="252">
        <f t="shared" si="11"/>
        <v>0</v>
      </c>
      <c r="CT70" s="252">
        <f t="shared" si="11"/>
        <v>0</v>
      </c>
      <c r="CU70" s="252">
        <f t="shared" si="11"/>
        <v>0</v>
      </c>
      <c r="CV70" s="252">
        <f t="shared" si="11"/>
        <v>0</v>
      </c>
      <c r="CW70" s="252">
        <f t="shared" si="11"/>
        <v>0</v>
      </c>
      <c r="CX70" s="252">
        <f t="shared" si="11"/>
        <v>0</v>
      </c>
      <c r="CY70" s="252">
        <f t="shared" si="11"/>
        <v>0</v>
      </c>
      <c r="CZ70" s="252">
        <f t="shared" si="11"/>
        <v>0</v>
      </c>
      <c r="DA70" s="252">
        <f t="shared" si="11"/>
        <v>0</v>
      </c>
      <c r="DB70" s="252">
        <f t="shared" si="11"/>
        <v>0</v>
      </c>
      <c r="DC70" s="252">
        <f t="shared" ref="DC70:DF70" si="12">SUM(DC6:DC68)</f>
        <v>0</v>
      </c>
      <c r="DD70" s="252">
        <f t="shared" si="12"/>
        <v>0</v>
      </c>
      <c r="DE70" s="252">
        <f t="shared" si="12"/>
        <v>0</v>
      </c>
      <c r="DF70" s="252">
        <f t="shared" si="12"/>
        <v>0</v>
      </c>
      <c r="DG70" s="252">
        <f t="shared" si="11"/>
        <v>0</v>
      </c>
      <c r="DH70" s="252">
        <f t="shared" si="11"/>
        <v>0</v>
      </c>
      <c r="DI70" s="252">
        <f t="shared" si="11"/>
        <v>0</v>
      </c>
      <c r="DJ70" s="252">
        <f t="shared" si="11"/>
        <v>0</v>
      </c>
      <c r="DK70" s="252">
        <f t="shared" si="11"/>
        <v>0</v>
      </c>
      <c r="DL70" s="252">
        <f t="shared" si="11"/>
        <v>0</v>
      </c>
      <c r="DM70" s="252">
        <f t="shared" si="11"/>
        <v>0</v>
      </c>
      <c r="DN70" s="252">
        <f t="shared" si="11"/>
        <v>0</v>
      </c>
      <c r="DO70" s="252">
        <f t="shared" ref="DO70:DQ70" si="13">SUM(DO6:DO68)</f>
        <v>0</v>
      </c>
      <c r="DP70" s="252">
        <f t="shared" si="13"/>
        <v>0</v>
      </c>
      <c r="DQ70" s="252">
        <f t="shared" si="13"/>
        <v>0</v>
      </c>
      <c r="DR70" s="252">
        <f t="shared" si="11"/>
        <v>0</v>
      </c>
      <c r="DS70" s="252">
        <f t="shared" si="11"/>
        <v>0</v>
      </c>
      <c r="DT70" s="252">
        <f t="shared" si="11"/>
        <v>0</v>
      </c>
      <c r="DU70" s="252">
        <f t="shared" si="11"/>
        <v>0</v>
      </c>
      <c r="DV70" s="252">
        <f t="shared" ref="DV70" si="14">SUM(DV6:DV68)</f>
        <v>0</v>
      </c>
      <c r="DW70" s="252">
        <f t="shared" ref="DW70" si="15">SUM(DW6:DW68)</f>
        <v>0</v>
      </c>
      <c r="DX70" s="252">
        <f t="shared" si="11"/>
        <v>0</v>
      </c>
      <c r="DY70" s="252">
        <f t="shared" si="11"/>
        <v>0</v>
      </c>
      <c r="DZ70" s="252">
        <f t="shared" ref="DZ70:EA70" si="16">SUM(DZ6:DZ68)</f>
        <v>0</v>
      </c>
      <c r="EA70" s="252">
        <f t="shared" si="16"/>
        <v>0</v>
      </c>
      <c r="EB70" s="252">
        <f t="shared" ref="EB70:EC70" si="17">SUM(EB6:EB68)</f>
        <v>0</v>
      </c>
      <c r="EC70" s="252">
        <f t="shared" si="17"/>
        <v>0</v>
      </c>
      <c r="ED70" s="252">
        <f t="shared" si="11"/>
        <v>0</v>
      </c>
      <c r="EE70" s="252">
        <f t="shared" si="11"/>
        <v>0</v>
      </c>
      <c r="EF70" s="252">
        <f t="shared" ref="EF70:EG70" si="18">SUM(EF6:EF68)</f>
        <v>0</v>
      </c>
      <c r="EG70" s="252">
        <f t="shared" si="18"/>
        <v>0</v>
      </c>
      <c r="EH70" s="252">
        <f t="shared" si="11"/>
        <v>0</v>
      </c>
      <c r="EI70" s="252">
        <f t="shared" si="11"/>
        <v>56288</v>
      </c>
      <c r="EJ70" s="3"/>
      <c r="EK70" s="3"/>
      <c r="ER70" s="785" t="s">
        <v>83</v>
      </c>
      <c r="ES70" s="785"/>
      <c r="ET70" s="104">
        <f>SUM(ET6:ET68)</f>
        <v>56288</v>
      </c>
    </row>
    <row r="71" spans="2:150" s="53" customFormat="1">
      <c r="B71" s="806" t="s">
        <v>90</v>
      </c>
      <c r="C71" s="806"/>
      <c r="D71" s="463">
        <f>SUM(D6:D20)</f>
        <v>0</v>
      </c>
      <c r="E71" s="463">
        <f t="shared" ref="E71:BP71" si="19">SUM(E6:E20)</f>
        <v>0</v>
      </c>
      <c r="F71" s="463">
        <f t="shared" si="19"/>
        <v>0</v>
      </c>
      <c r="G71" s="463">
        <f t="shared" si="19"/>
        <v>0</v>
      </c>
      <c r="H71" s="463">
        <f t="shared" si="19"/>
        <v>0</v>
      </c>
      <c r="I71" s="463">
        <f t="shared" si="19"/>
        <v>0</v>
      </c>
      <c r="J71" s="463">
        <f t="shared" si="19"/>
        <v>0</v>
      </c>
      <c r="K71" s="463">
        <f t="shared" si="19"/>
        <v>0</v>
      </c>
      <c r="L71" s="463">
        <f t="shared" si="19"/>
        <v>0</v>
      </c>
      <c r="M71" s="463">
        <f t="shared" si="19"/>
        <v>0</v>
      </c>
      <c r="N71" s="463">
        <f t="shared" si="19"/>
        <v>0</v>
      </c>
      <c r="O71" s="463">
        <f t="shared" si="19"/>
        <v>0</v>
      </c>
      <c r="P71" s="463">
        <f t="shared" si="19"/>
        <v>0</v>
      </c>
      <c r="Q71" s="463">
        <f t="shared" si="19"/>
        <v>0</v>
      </c>
      <c r="R71" s="463">
        <f t="shared" si="19"/>
        <v>0</v>
      </c>
      <c r="S71" s="463">
        <f t="shared" si="19"/>
        <v>0</v>
      </c>
      <c r="T71" s="463">
        <f t="shared" si="19"/>
        <v>0</v>
      </c>
      <c r="U71" s="463">
        <f t="shared" si="19"/>
        <v>0</v>
      </c>
      <c r="V71" s="463">
        <f t="shared" si="19"/>
        <v>0</v>
      </c>
      <c r="W71" s="463">
        <f t="shared" si="19"/>
        <v>0</v>
      </c>
      <c r="X71" s="463">
        <f t="shared" si="19"/>
        <v>0</v>
      </c>
      <c r="Y71" s="463">
        <f t="shared" si="19"/>
        <v>0</v>
      </c>
      <c r="Z71" s="463">
        <f t="shared" si="19"/>
        <v>0</v>
      </c>
      <c r="AA71" s="463">
        <f t="shared" si="19"/>
        <v>0</v>
      </c>
      <c r="AB71" s="463">
        <f t="shared" si="19"/>
        <v>0</v>
      </c>
      <c r="AC71" s="463">
        <f t="shared" si="19"/>
        <v>0</v>
      </c>
      <c r="AD71" s="463">
        <f t="shared" si="19"/>
        <v>0</v>
      </c>
      <c r="AE71" s="463">
        <f t="shared" si="19"/>
        <v>0</v>
      </c>
      <c r="AF71" s="463">
        <f t="shared" si="19"/>
        <v>0</v>
      </c>
      <c r="AG71" s="463">
        <f t="shared" si="19"/>
        <v>0</v>
      </c>
      <c r="AH71" s="463">
        <f t="shared" si="19"/>
        <v>0</v>
      </c>
      <c r="AI71" s="463">
        <f t="shared" si="19"/>
        <v>0</v>
      </c>
      <c r="AJ71" s="463">
        <f t="shared" si="19"/>
        <v>0</v>
      </c>
      <c r="AK71" s="463">
        <f t="shared" si="19"/>
        <v>0</v>
      </c>
      <c r="AL71" s="463">
        <f t="shared" si="19"/>
        <v>0</v>
      </c>
      <c r="AM71" s="463">
        <f t="shared" si="19"/>
        <v>0</v>
      </c>
      <c r="AN71" s="463">
        <f t="shared" si="19"/>
        <v>2</v>
      </c>
      <c r="AO71" s="463">
        <f t="shared" si="19"/>
        <v>0</v>
      </c>
      <c r="AP71" s="463">
        <f t="shared" si="19"/>
        <v>0</v>
      </c>
      <c r="AQ71" s="463">
        <f t="shared" si="19"/>
        <v>0</v>
      </c>
      <c r="AR71" s="463">
        <f t="shared" si="19"/>
        <v>0</v>
      </c>
      <c r="AS71" s="463">
        <f t="shared" si="19"/>
        <v>0</v>
      </c>
      <c r="AT71" s="463">
        <f t="shared" si="19"/>
        <v>20</v>
      </c>
      <c r="AU71" s="463">
        <f t="shared" si="19"/>
        <v>10</v>
      </c>
      <c r="AV71" s="463">
        <f t="shared" si="19"/>
        <v>0</v>
      </c>
      <c r="AW71" s="463">
        <f t="shared" si="19"/>
        <v>0</v>
      </c>
      <c r="AX71" s="463">
        <f t="shared" si="19"/>
        <v>0</v>
      </c>
      <c r="AY71" s="463">
        <f t="shared" si="19"/>
        <v>0</v>
      </c>
      <c r="AZ71" s="463">
        <f t="shared" si="19"/>
        <v>0</v>
      </c>
      <c r="BA71" s="463">
        <f t="shared" si="19"/>
        <v>0</v>
      </c>
      <c r="BB71" s="463">
        <f t="shared" si="19"/>
        <v>0</v>
      </c>
      <c r="BC71" s="463">
        <f t="shared" si="19"/>
        <v>0</v>
      </c>
      <c r="BD71" s="463">
        <f t="shared" si="19"/>
        <v>0</v>
      </c>
      <c r="BE71" s="463">
        <f t="shared" si="19"/>
        <v>0</v>
      </c>
      <c r="BF71" s="463">
        <f t="shared" si="19"/>
        <v>0</v>
      </c>
      <c r="BG71" s="463">
        <f t="shared" si="19"/>
        <v>0</v>
      </c>
      <c r="BH71" s="463">
        <f t="shared" si="19"/>
        <v>0</v>
      </c>
      <c r="BI71" s="463">
        <f t="shared" si="19"/>
        <v>0</v>
      </c>
      <c r="BJ71" s="463">
        <f t="shared" si="19"/>
        <v>0</v>
      </c>
      <c r="BK71" s="463">
        <f t="shared" si="19"/>
        <v>0</v>
      </c>
      <c r="BL71" s="463">
        <f t="shared" si="19"/>
        <v>3</v>
      </c>
      <c r="BM71" s="463">
        <f t="shared" si="19"/>
        <v>0</v>
      </c>
      <c r="BN71" s="463">
        <f t="shared" si="19"/>
        <v>0</v>
      </c>
      <c r="BO71" s="463">
        <f t="shared" si="19"/>
        <v>0</v>
      </c>
      <c r="BP71" s="463">
        <f t="shared" si="19"/>
        <v>0</v>
      </c>
      <c r="BQ71" s="463">
        <f t="shared" ref="BQ71:EI71" si="20">SUM(BQ6:BQ20)</f>
        <v>0</v>
      </c>
      <c r="BR71" s="463">
        <f t="shared" si="20"/>
        <v>0</v>
      </c>
      <c r="BS71" s="463">
        <f t="shared" si="20"/>
        <v>0</v>
      </c>
      <c r="BT71" s="463">
        <f t="shared" si="20"/>
        <v>0</v>
      </c>
      <c r="BU71" s="463">
        <f t="shared" si="20"/>
        <v>0</v>
      </c>
      <c r="BV71" s="463">
        <f t="shared" si="20"/>
        <v>0</v>
      </c>
      <c r="BW71" s="463">
        <f t="shared" si="20"/>
        <v>0</v>
      </c>
      <c r="BX71" s="463">
        <f t="shared" si="20"/>
        <v>0</v>
      </c>
      <c r="BY71" s="463">
        <f t="shared" si="20"/>
        <v>0</v>
      </c>
      <c r="BZ71" s="463">
        <f t="shared" si="20"/>
        <v>0</v>
      </c>
      <c r="CA71" s="463">
        <f t="shared" si="20"/>
        <v>0</v>
      </c>
      <c r="CB71" s="463">
        <f t="shared" si="20"/>
        <v>0</v>
      </c>
      <c r="CC71" s="463">
        <f t="shared" si="20"/>
        <v>0</v>
      </c>
      <c r="CD71" s="463">
        <f t="shared" si="20"/>
        <v>0</v>
      </c>
      <c r="CE71" s="463">
        <f t="shared" si="20"/>
        <v>0</v>
      </c>
      <c r="CF71" s="463">
        <f t="shared" si="20"/>
        <v>0</v>
      </c>
      <c r="CG71" s="463">
        <f t="shared" si="20"/>
        <v>0</v>
      </c>
      <c r="CH71" s="463">
        <f t="shared" si="20"/>
        <v>0</v>
      </c>
      <c r="CI71" s="463">
        <f t="shared" si="20"/>
        <v>0</v>
      </c>
      <c r="CJ71" s="463">
        <f t="shared" si="20"/>
        <v>0</v>
      </c>
      <c r="CK71" s="463">
        <f t="shared" si="20"/>
        <v>100</v>
      </c>
      <c r="CL71" s="463">
        <f t="shared" si="20"/>
        <v>0</v>
      </c>
      <c r="CM71" s="463">
        <f t="shared" si="20"/>
        <v>0</v>
      </c>
      <c r="CN71" s="463">
        <f t="shared" si="20"/>
        <v>0</v>
      </c>
      <c r="CO71" s="463">
        <f t="shared" si="20"/>
        <v>0</v>
      </c>
      <c r="CP71" s="463">
        <f t="shared" si="20"/>
        <v>100</v>
      </c>
      <c r="CQ71" s="463">
        <f t="shared" si="20"/>
        <v>0</v>
      </c>
      <c r="CR71" s="463">
        <f t="shared" si="20"/>
        <v>0</v>
      </c>
      <c r="CS71" s="463">
        <f t="shared" si="20"/>
        <v>0</v>
      </c>
      <c r="CT71" s="463">
        <f t="shared" si="20"/>
        <v>0</v>
      </c>
      <c r="CU71" s="463">
        <f t="shared" si="20"/>
        <v>0</v>
      </c>
      <c r="CV71" s="463">
        <f t="shared" si="20"/>
        <v>0</v>
      </c>
      <c r="CW71" s="463">
        <f t="shared" si="20"/>
        <v>0</v>
      </c>
      <c r="CX71" s="463">
        <f t="shared" si="20"/>
        <v>0</v>
      </c>
      <c r="CY71" s="463">
        <f t="shared" si="20"/>
        <v>0</v>
      </c>
      <c r="CZ71" s="463">
        <f t="shared" si="20"/>
        <v>0</v>
      </c>
      <c r="DA71" s="463">
        <f t="shared" si="20"/>
        <v>0</v>
      </c>
      <c r="DB71" s="463">
        <f t="shared" si="20"/>
        <v>0</v>
      </c>
      <c r="DC71" s="463">
        <f t="shared" ref="DC71:DF71" si="21">SUM(DC6:DC20)</f>
        <v>0</v>
      </c>
      <c r="DD71" s="463">
        <f t="shared" si="21"/>
        <v>0</v>
      </c>
      <c r="DE71" s="463">
        <f t="shared" si="21"/>
        <v>0</v>
      </c>
      <c r="DF71" s="463">
        <f t="shared" si="21"/>
        <v>0</v>
      </c>
      <c r="DG71" s="463">
        <f t="shared" si="20"/>
        <v>0</v>
      </c>
      <c r="DH71" s="463">
        <f t="shared" si="20"/>
        <v>0</v>
      </c>
      <c r="DI71" s="463">
        <f t="shared" si="20"/>
        <v>0</v>
      </c>
      <c r="DJ71" s="463">
        <f t="shared" si="20"/>
        <v>0</v>
      </c>
      <c r="DK71" s="463">
        <f t="shared" si="20"/>
        <v>0</v>
      </c>
      <c r="DL71" s="463">
        <f t="shared" si="20"/>
        <v>0</v>
      </c>
      <c r="DM71" s="463">
        <f t="shared" si="20"/>
        <v>0</v>
      </c>
      <c r="DN71" s="463">
        <f t="shared" si="20"/>
        <v>0</v>
      </c>
      <c r="DO71" s="463">
        <f t="shared" ref="DO71:DQ71" si="22">SUM(DO6:DO20)</f>
        <v>0</v>
      </c>
      <c r="DP71" s="463">
        <f t="shared" si="22"/>
        <v>0</v>
      </c>
      <c r="DQ71" s="463">
        <f t="shared" si="22"/>
        <v>0</v>
      </c>
      <c r="DR71" s="463">
        <f t="shared" si="20"/>
        <v>0</v>
      </c>
      <c r="DS71" s="463">
        <f t="shared" si="20"/>
        <v>0</v>
      </c>
      <c r="DT71" s="463">
        <f t="shared" si="20"/>
        <v>0</v>
      </c>
      <c r="DU71" s="463">
        <f t="shared" si="20"/>
        <v>0</v>
      </c>
      <c r="DV71" s="463">
        <f t="shared" ref="DV71" si="23">SUM(DV6:DV20)</f>
        <v>0</v>
      </c>
      <c r="DW71" s="463">
        <f t="shared" ref="DW71" si="24">SUM(DW6:DW20)</f>
        <v>0</v>
      </c>
      <c r="DX71" s="463">
        <f t="shared" si="20"/>
        <v>0</v>
      </c>
      <c r="DY71" s="463">
        <f t="shared" si="20"/>
        <v>0</v>
      </c>
      <c r="DZ71" s="463">
        <f t="shared" si="20"/>
        <v>0</v>
      </c>
      <c r="EA71" s="463">
        <f t="shared" si="20"/>
        <v>0</v>
      </c>
      <c r="EB71" s="463">
        <f t="shared" ref="EB71:EC71" si="25">SUM(EB6:EB20)</f>
        <v>0</v>
      </c>
      <c r="EC71" s="463">
        <f t="shared" si="25"/>
        <v>0</v>
      </c>
      <c r="ED71" s="463">
        <f t="shared" si="20"/>
        <v>0</v>
      </c>
      <c r="EE71" s="463">
        <f t="shared" si="20"/>
        <v>0</v>
      </c>
      <c r="EF71" s="463">
        <f t="shared" si="20"/>
        <v>0</v>
      </c>
      <c r="EG71" s="463">
        <f t="shared" si="20"/>
        <v>0</v>
      </c>
      <c r="EH71" s="463">
        <f t="shared" si="20"/>
        <v>0</v>
      </c>
      <c r="EI71" s="463">
        <f t="shared" si="20"/>
        <v>56288</v>
      </c>
      <c r="EJ71" s="61">
        <v>45963</v>
      </c>
      <c r="EK71" s="260">
        <f>+EI71-EJ71</f>
        <v>10325</v>
      </c>
    </row>
    <row r="72" spans="2:150" s="53" customFormat="1">
      <c r="B72" s="844" t="s">
        <v>324</v>
      </c>
      <c r="C72" s="844"/>
      <c r="D72" s="470">
        <f>SUM(D21:D31)</f>
        <v>0</v>
      </c>
      <c r="E72" s="470">
        <f t="shared" ref="E72:BP72" si="26">SUM(E21:E31)</f>
        <v>0</v>
      </c>
      <c r="F72" s="470">
        <f t="shared" si="26"/>
        <v>0</v>
      </c>
      <c r="G72" s="470">
        <f t="shared" si="26"/>
        <v>0</v>
      </c>
      <c r="H72" s="470">
        <f t="shared" si="26"/>
        <v>0</v>
      </c>
      <c r="I72" s="470">
        <f t="shared" si="26"/>
        <v>0</v>
      </c>
      <c r="J72" s="470">
        <f t="shared" si="26"/>
        <v>0</v>
      </c>
      <c r="K72" s="470">
        <f t="shared" si="26"/>
        <v>0</v>
      </c>
      <c r="L72" s="470">
        <f t="shared" si="26"/>
        <v>0</v>
      </c>
      <c r="M72" s="470">
        <f t="shared" si="26"/>
        <v>0</v>
      </c>
      <c r="N72" s="470">
        <f t="shared" si="26"/>
        <v>0</v>
      </c>
      <c r="O72" s="470">
        <f t="shared" si="26"/>
        <v>0</v>
      </c>
      <c r="P72" s="470">
        <f t="shared" si="26"/>
        <v>0</v>
      </c>
      <c r="Q72" s="470">
        <f t="shared" si="26"/>
        <v>0</v>
      </c>
      <c r="R72" s="470">
        <f t="shared" si="26"/>
        <v>0</v>
      </c>
      <c r="S72" s="470">
        <f t="shared" si="26"/>
        <v>0</v>
      </c>
      <c r="T72" s="470">
        <f t="shared" si="26"/>
        <v>0</v>
      </c>
      <c r="U72" s="470">
        <f t="shared" si="26"/>
        <v>0</v>
      </c>
      <c r="V72" s="470">
        <f t="shared" si="26"/>
        <v>0</v>
      </c>
      <c r="W72" s="470">
        <f t="shared" si="26"/>
        <v>0</v>
      </c>
      <c r="X72" s="470">
        <f t="shared" si="26"/>
        <v>0</v>
      </c>
      <c r="Y72" s="470">
        <f t="shared" si="26"/>
        <v>0</v>
      </c>
      <c r="Z72" s="470">
        <f t="shared" si="26"/>
        <v>0</v>
      </c>
      <c r="AA72" s="470">
        <f t="shared" si="26"/>
        <v>0</v>
      </c>
      <c r="AB72" s="470">
        <f t="shared" si="26"/>
        <v>0</v>
      </c>
      <c r="AC72" s="470">
        <f t="shared" si="26"/>
        <v>0</v>
      </c>
      <c r="AD72" s="470">
        <f t="shared" si="26"/>
        <v>0</v>
      </c>
      <c r="AE72" s="470">
        <f t="shared" si="26"/>
        <v>0</v>
      </c>
      <c r="AF72" s="470">
        <f t="shared" si="26"/>
        <v>0</v>
      </c>
      <c r="AG72" s="470">
        <f t="shared" si="26"/>
        <v>0</v>
      </c>
      <c r="AH72" s="470">
        <f t="shared" si="26"/>
        <v>0</v>
      </c>
      <c r="AI72" s="470">
        <f t="shared" si="26"/>
        <v>0</v>
      </c>
      <c r="AJ72" s="470">
        <f t="shared" si="26"/>
        <v>0</v>
      </c>
      <c r="AK72" s="470">
        <f t="shared" si="26"/>
        <v>0</v>
      </c>
      <c r="AL72" s="470">
        <f t="shared" si="26"/>
        <v>0</v>
      </c>
      <c r="AM72" s="470">
        <f t="shared" si="26"/>
        <v>0</v>
      </c>
      <c r="AN72" s="470">
        <f t="shared" si="26"/>
        <v>0</v>
      </c>
      <c r="AO72" s="470">
        <f t="shared" si="26"/>
        <v>0</v>
      </c>
      <c r="AP72" s="470">
        <f t="shared" si="26"/>
        <v>0</v>
      </c>
      <c r="AQ72" s="470">
        <f t="shared" si="26"/>
        <v>0</v>
      </c>
      <c r="AR72" s="470">
        <f t="shared" si="26"/>
        <v>0</v>
      </c>
      <c r="AS72" s="470">
        <f t="shared" si="26"/>
        <v>0</v>
      </c>
      <c r="AT72" s="470">
        <f t="shared" si="26"/>
        <v>0</v>
      </c>
      <c r="AU72" s="470">
        <f t="shared" si="26"/>
        <v>0</v>
      </c>
      <c r="AV72" s="470">
        <f t="shared" si="26"/>
        <v>0</v>
      </c>
      <c r="AW72" s="470">
        <f t="shared" si="26"/>
        <v>0</v>
      </c>
      <c r="AX72" s="470">
        <f t="shared" si="26"/>
        <v>0</v>
      </c>
      <c r="AY72" s="470">
        <f t="shared" si="26"/>
        <v>0</v>
      </c>
      <c r="AZ72" s="470">
        <f t="shared" si="26"/>
        <v>0</v>
      </c>
      <c r="BA72" s="470">
        <f t="shared" si="26"/>
        <v>0</v>
      </c>
      <c r="BB72" s="470">
        <f t="shared" si="26"/>
        <v>0</v>
      </c>
      <c r="BC72" s="470">
        <f t="shared" si="26"/>
        <v>0</v>
      </c>
      <c r="BD72" s="470">
        <f t="shared" si="26"/>
        <v>0</v>
      </c>
      <c r="BE72" s="470">
        <f t="shared" si="26"/>
        <v>0</v>
      </c>
      <c r="BF72" s="470">
        <f t="shared" si="26"/>
        <v>0</v>
      </c>
      <c r="BG72" s="470">
        <f t="shared" si="26"/>
        <v>0</v>
      </c>
      <c r="BH72" s="470">
        <f t="shared" si="26"/>
        <v>0</v>
      </c>
      <c r="BI72" s="470">
        <f t="shared" si="26"/>
        <v>0</v>
      </c>
      <c r="BJ72" s="470">
        <f t="shared" si="26"/>
        <v>0</v>
      </c>
      <c r="BK72" s="470">
        <f t="shared" si="26"/>
        <v>0</v>
      </c>
      <c r="BL72" s="470">
        <f t="shared" si="26"/>
        <v>0</v>
      </c>
      <c r="BM72" s="470">
        <f t="shared" si="26"/>
        <v>0</v>
      </c>
      <c r="BN72" s="470">
        <f t="shared" si="26"/>
        <v>0</v>
      </c>
      <c r="BO72" s="470">
        <f t="shared" si="26"/>
        <v>0</v>
      </c>
      <c r="BP72" s="470">
        <f t="shared" si="26"/>
        <v>0</v>
      </c>
      <c r="BQ72" s="470">
        <f t="shared" ref="BQ72:EI72" si="27">SUM(BQ21:BQ31)</f>
        <v>0</v>
      </c>
      <c r="BR72" s="470">
        <f t="shared" si="27"/>
        <v>0</v>
      </c>
      <c r="BS72" s="470">
        <f t="shared" si="27"/>
        <v>0</v>
      </c>
      <c r="BT72" s="470">
        <f t="shared" si="27"/>
        <v>0</v>
      </c>
      <c r="BU72" s="470">
        <f t="shared" si="27"/>
        <v>0</v>
      </c>
      <c r="BV72" s="470">
        <f t="shared" si="27"/>
        <v>0</v>
      </c>
      <c r="BW72" s="470">
        <f t="shared" si="27"/>
        <v>0</v>
      </c>
      <c r="BX72" s="470">
        <f t="shared" si="27"/>
        <v>0</v>
      </c>
      <c r="BY72" s="470">
        <f t="shared" si="27"/>
        <v>0</v>
      </c>
      <c r="BZ72" s="470">
        <f t="shared" si="27"/>
        <v>0</v>
      </c>
      <c r="CA72" s="470">
        <f t="shared" si="27"/>
        <v>0</v>
      </c>
      <c r="CB72" s="470">
        <f t="shared" si="27"/>
        <v>0</v>
      </c>
      <c r="CC72" s="470">
        <f t="shared" si="27"/>
        <v>0</v>
      </c>
      <c r="CD72" s="470">
        <f t="shared" si="27"/>
        <v>0</v>
      </c>
      <c r="CE72" s="470">
        <f t="shared" si="27"/>
        <v>0</v>
      </c>
      <c r="CF72" s="470">
        <f t="shared" si="27"/>
        <v>0</v>
      </c>
      <c r="CG72" s="470">
        <f t="shared" si="27"/>
        <v>0</v>
      </c>
      <c r="CH72" s="470">
        <f t="shared" si="27"/>
        <v>0</v>
      </c>
      <c r="CI72" s="470">
        <f t="shared" si="27"/>
        <v>0</v>
      </c>
      <c r="CJ72" s="470">
        <f t="shared" si="27"/>
        <v>0</v>
      </c>
      <c r="CK72" s="470">
        <f t="shared" si="27"/>
        <v>0</v>
      </c>
      <c r="CL72" s="470">
        <f t="shared" si="27"/>
        <v>0</v>
      </c>
      <c r="CM72" s="470">
        <f t="shared" si="27"/>
        <v>0</v>
      </c>
      <c r="CN72" s="470">
        <f t="shared" si="27"/>
        <v>0</v>
      </c>
      <c r="CO72" s="470">
        <f t="shared" si="27"/>
        <v>0</v>
      </c>
      <c r="CP72" s="470">
        <f t="shared" si="27"/>
        <v>0</v>
      </c>
      <c r="CQ72" s="470">
        <f t="shared" si="27"/>
        <v>0</v>
      </c>
      <c r="CR72" s="470">
        <f t="shared" si="27"/>
        <v>0</v>
      </c>
      <c r="CS72" s="470">
        <f t="shared" si="27"/>
        <v>0</v>
      </c>
      <c r="CT72" s="470">
        <f t="shared" si="27"/>
        <v>0</v>
      </c>
      <c r="CU72" s="470">
        <f t="shared" si="27"/>
        <v>0</v>
      </c>
      <c r="CV72" s="470">
        <f t="shared" si="27"/>
        <v>0</v>
      </c>
      <c r="CW72" s="470">
        <f t="shared" si="27"/>
        <v>0</v>
      </c>
      <c r="CX72" s="470">
        <f t="shared" si="27"/>
        <v>0</v>
      </c>
      <c r="CY72" s="470">
        <f t="shared" si="27"/>
        <v>0</v>
      </c>
      <c r="CZ72" s="470">
        <f t="shared" si="27"/>
        <v>0</v>
      </c>
      <c r="DA72" s="470">
        <f t="shared" si="27"/>
        <v>0</v>
      </c>
      <c r="DB72" s="470">
        <f t="shared" si="27"/>
        <v>0</v>
      </c>
      <c r="DC72" s="470">
        <f t="shared" ref="DC72:DF72" si="28">SUM(DC21:DC31)</f>
        <v>0</v>
      </c>
      <c r="DD72" s="470">
        <f t="shared" si="28"/>
        <v>0</v>
      </c>
      <c r="DE72" s="470">
        <f t="shared" si="28"/>
        <v>0</v>
      </c>
      <c r="DF72" s="470">
        <f t="shared" si="28"/>
        <v>0</v>
      </c>
      <c r="DG72" s="470">
        <f t="shared" si="27"/>
        <v>0</v>
      </c>
      <c r="DH72" s="470">
        <f t="shared" si="27"/>
        <v>0</v>
      </c>
      <c r="DI72" s="470">
        <f t="shared" si="27"/>
        <v>0</v>
      </c>
      <c r="DJ72" s="470">
        <f t="shared" si="27"/>
        <v>0</v>
      </c>
      <c r="DK72" s="470">
        <f t="shared" si="27"/>
        <v>0</v>
      </c>
      <c r="DL72" s="470">
        <f t="shared" si="27"/>
        <v>0</v>
      </c>
      <c r="DM72" s="470">
        <f t="shared" si="27"/>
        <v>0</v>
      </c>
      <c r="DN72" s="470">
        <f t="shared" si="27"/>
        <v>0</v>
      </c>
      <c r="DO72" s="470">
        <f t="shared" ref="DO72:DQ72" si="29">SUM(DO21:DO31)</f>
        <v>0</v>
      </c>
      <c r="DP72" s="470">
        <f t="shared" si="29"/>
        <v>0</v>
      </c>
      <c r="DQ72" s="470">
        <f t="shared" si="29"/>
        <v>0</v>
      </c>
      <c r="DR72" s="470">
        <f t="shared" si="27"/>
        <v>0</v>
      </c>
      <c r="DS72" s="470">
        <f t="shared" si="27"/>
        <v>0</v>
      </c>
      <c r="DT72" s="470">
        <f t="shared" si="27"/>
        <v>0</v>
      </c>
      <c r="DU72" s="470">
        <f t="shared" si="27"/>
        <v>0</v>
      </c>
      <c r="DV72" s="470">
        <f t="shared" ref="DV72" si="30">SUM(DV21:DV31)</f>
        <v>0</v>
      </c>
      <c r="DW72" s="470">
        <f t="shared" ref="DW72" si="31">SUM(DW21:DW31)</f>
        <v>0</v>
      </c>
      <c r="DX72" s="470">
        <f t="shared" si="27"/>
        <v>0</v>
      </c>
      <c r="DY72" s="470">
        <f t="shared" si="27"/>
        <v>0</v>
      </c>
      <c r="DZ72" s="470">
        <f t="shared" si="27"/>
        <v>0</v>
      </c>
      <c r="EA72" s="470">
        <f t="shared" si="27"/>
        <v>0</v>
      </c>
      <c r="EB72" s="470">
        <f t="shared" ref="EB72:EC72" si="32">SUM(EB21:EB31)</f>
        <v>0</v>
      </c>
      <c r="EC72" s="470">
        <f t="shared" si="32"/>
        <v>0</v>
      </c>
      <c r="ED72" s="470">
        <f t="shared" si="27"/>
        <v>0</v>
      </c>
      <c r="EE72" s="470">
        <f t="shared" si="27"/>
        <v>0</v>
      </c>
      <c r="EF72" s="470">
        <f t="shared" si="27"/>
        <v>0</v>
      </c>
      <c r="EG72" s="470">
        <f t="shared" si="27"/>
        <v>0</v>
      </c>
      <c r="EH72" s="470">
        <f t="shared" si="27"/>
        <v>0</v>
      </c>
      <c r="EI72" s="470">
        <f t="shared" si="27"/>
        <v>0</v>
      </c>
      <c r="EJ72" s="61"/>
      <c r="EK72" s="61"/>
    </row>
    <row r="73" spans="2:150" s="53" customFormat="1">
      <c r="B73" s="845" t="s">
        <v>321</v>
      </c>
      <c r="C73" s="845"/>
      <c r="D73" s="255">
        <f>SUM(D37:D68)</f>
        <v>0</v>
      </c>
      <c r="E73" s="255">
        <f t="shared" ref="E73:BP73" si="33">SUM(E37:E68)</f>
        <v>0</v>
      </c>
      <c r="F73" s="255">
        <f t="shared" si="33"/>
        <v>0</v>
      </c>
      <c r="G73" s="255">
        <f t="shared" si="33"/>
        <v>0</v>
      </c>
      <c r="H73" s="255">
        <f t="shared" si="33"/>
        <v>0</v>
      </c>
      <c r="I73" s="255">
        <f t="shared" si="33"/>
        <v>0</v>
      </c>
      <c r="J73" s="255">
        <f t="shared" si="33"/>
        <v>0</v>
      </c>
      <c r="K73" s="255">
        <f t="shared" si="33"/>
        <v>0</v>
      </c>
      <c r="L73" s="255">
        <f t="shared" si="33"/>
        <v>0</v>
      </c>
      <c r="M73" s="255">
        <f t="shared" si="33"/>
        <v>0</v>
      </c>
      <c r="N73" s="255">
        <f t="shared" si="33"/>
        <v>0</v>
      </c>
      <c r="O73" s="255">
        <f t="shared" si="33"/>
        <v>0</v>
      </c>
      <c r="P73" s="255">
        <f t="shared" si="33"/>
        <v>0</v>
      </c>
      <c r="Q73" s="255">
        <f t="shared" si="33"/>
        <v>0</v>
      </c>
      <c r="R73" s="255">
        <f t="shared" si="33"/>
        <v>0</v>
      </c>
      <c r="S73" s="255">
        <f t="shared" si="33"/>
        <v>0</v>
      </c>
      <c r="T73" s="255">
        <f t="shared" si="33"/>
        <v>0</v>
      </c>
      <c r="U73" s="255">
        <f t="shared" si="33"/>
        <v>0</v>
      </c>
      <c r="V73" s="255">
        <f t="shared" si="33"/>
        <v>0</v>
      </c>
      <c r="W73" s="255">
        <f t="shared" si="33"/>
        <v>0</v>
      </c>
      <c r="X73" s="255">
        <f t="shared" si="33"/>
        <v>0</v>
      </c>
      <c r="Y73" s="255">
        <f t="shared" si="33"/>
        <v>0</v>
      </c>
      <c r="Z73" s="255">
        <f t="shared" si="33"/>
        <v>0</v>
      </c>
      <c r="AA73" s="255">
        <f t="shared" si="33"/>
        <v>0</v>
      </c>
      <c r="AB73" s="255">
        <f t="shared" si="33"/>
        <v>0</v>
      </c>
      <c r="AC73" s="255">
        <f t="shared" si="33"/>
        <v>0</v>
      </c>
      <c r="AD73" s="255">
        <f t="shared" si="33"/>
        <v>0</v>
      </c>
      <c r="AE73" s="255">
        <f t="shared" si="33"/>
        <v>0</v>
      </c>
      <c r="AF73" s="255">
        <f t="shared" si="33"/>
        <v>0</v>
      </c>
      <c r="AG73" s="255">
        <f t="shared" si="33"/>
        <v>0</v>
      </c>
      <c r="AH73" s="255">
        <f t="shared" si="33"/>
        <v>0</v>
      </c>
      <c r="AI73" s="255">
        <f t="shared" si="33"/>
        <v>0</v>
      </c>
      <c r="AJ73" s="255">
        <f t="shared" si="33"/>
        <v>0</v>
      </c>
      <c r="AK73" s="255">
        <f t="shared" si="33"/>
        <v>0</v>
      </c>
      <c r="AL73" s="255">
        <f t="shared" si="33"/>
        <v>0</v>
      </c>
      <c r="AM73" s="255">
        <f t="shared" si="33"/>
        <v>0</v>
      </c>
      <c r="AN73" s="255">
        <f t="shared" si="33"/>
        <v>0</v>
      </c>
      <c r="AO73" s="255">
        <f t="shared" si="33"/>
        <v>0</v>
      </c>
      <c r="AP73" s="255">
        <f t="shared" si="33"/>
        <v>0</v>
      </c>
      <c r="AQ73" s="255">
        <f t="shared" si="33"/>
        <v>0</v>
      </c>
      <c r="AR73" s="255">
        <f t="shared" si="33"/>
        <v>0</v>
      </c>
      <c r="AS73" s="255">
        <f t="shared" si="33"/>
        <v>0</v>
      </c>
      <c r="AT73" s="255">
        <f t="shared" si="33"/>
        <v>0</v>
      </c>
      <c r="AU73" s="255">
        <f t="shared" si="33"/>
        <v>0</v>
      </c>
      <c r="AV73" s="255">
        <f t="shared" si="33"/>
        <v>0</v>
      </c>
      <c r="AW73" s="255">
        <f t="shared" si="33"/>
        <v>0</v>
      </c>
      <c r="AX73" s="255">
        <f t="shared" si="33"/>
        <v>0</v>
      </c>
      <c r="AY73" s="255">
        <f t="shared" si="33"/>
        <v>0</v>
      </c>
      <c r="AZ73" s="255">
        <f t="shared" si="33"/>
        <v>0</v>
      </c>
      <c r="BA73" s="255">
        <f t="shared" si="33"/>
        <v>0</v>
      </c>
      <c r="BB73" s="255">
        <f t="shared" si="33"/>
        <v>0</v>
      </c>
      <c r="BC73" s="255">
        <f t="shared" si="33"/>
        <v>0</v>
      </c>
      <c r="BD73" s="255">
        <f t="shared" si="33"/>
        <v>0</v>
      </c>
      <c r="BE73" s="255">
        <f t="shared" si="33"/>
        <v>0</v>
      </c>
      <c r="BF73" s="255">
        <f t="shared" si="33"/>
        <v>0</v>
      </c>
      <c r="BG73" s="255">
        <f t="shared" si="33"/>
        <v>0</v>
      </c>
      <c r="BH73" s="255">
        <f t="shared" si="33"/>
        <v>0</v>
      </c>
      <c r="BI73" s="255">
        <f t="shared" si="33"/>
        <v>0</v>
      </c>
      <c r="BJ73" s="255">
        <f t="shared" si="33"/>
        <v>0</v>
      </c>
      <c r="BK73" s="255">
        <f t="shared" si="33"/>
        <v>0</v>
      </c>
      <c r="BL73" s="255">
        <f t="shared" si="33"/>
        <v>0</v>
      </c>
      <c r="BM73" s="255">
        <f t="shared" si="33"/>
        <v>0</v>
      </c>
      <c r="BN73" s="255">
        <f t="shared" si="33"/>
        <v>0</v>
      </c>
      <c r="BO73" s="255">
        <f t="shared" si="33"/>
        <v>0</v>
      </c>
      <c r="BP73" s="255">
        <f t="shared" si="33"/>
        <v>0</v>
      </c>
      <c r="BQ73" s="255">
        <f t="shared" ref="BQ73:EI73" si="34">SUM(BQ37:BQ68)</f>
        <v>0</v>
      </c>
      <c r="BR73" s="255">
        <f t="shared" si="34"/>
        <v>0</v>
      </c>
      <c r="BS73" s="255">
        <f t="shared" si="34"/>
        <v>0</v>
      </c>
      <c r="BT73" s="255">
        <f t="shared" si="34"/>
        <v>0</v>
      </c>
      <c r="BU73" s="255">
        <f t="shared" si="34"/>
        <v>0</v>
      </c>
      <c r="BV73" s="255">
        <f t="shared" si="34"/>
        <v>0</v>
      </c>
      <c r="BW73" s="255">
        <f t="shared" si="34"/>
        <v>0</v>
      </c>
      <c r="BX73" s="255">
        <f t="shared" si="34"/>
        <v>0</v>
      </c>
      <c r="BY73" s="255">
        <f t="shared" si="34"/>
        <v>0</v>
      </c>
      <c r="BZ73" s="255">
        <f t="shared" si="34"/>
        <v>0</v>
      </c>
      <c r="CA73" s="255">
        <f t="shared" si="34"/>
        <v>0</v>
      </c>
      <c r="CB73" s="255">
        <f t="shared" si="34"/>
        <v>0</v>
      </c>
      <c r="CC73" s="255">
        <f t="shared" si="34"/>
        <v>0</v>
      </c>
      <c r="CD73" s="255">
        <f t="shared" si="34"/>
        <v>0</v>
      </c>
      <c r="CE73" s="255">
        <f t="shared" si="34"/>
        <v>0</v>
      </c>
      <c r="CF73" s="255">
        <f t="shared" si="34"/>
        <v>0</v>
      </c>
      <c r="CG73" s="255">
        <f t="shared" si="34"/>
        <v>0</v>
      </c>
      <c r="CH73" s="255">
        <f t="shared" si="34"/>
        <v>0</v>
      </c>
      <c r="CI73" s="255">
        <f t="shared" si="34"/>
        <v>0</v>
      </c>
      <c r="CJ73" s="255">
        <f t="shared" si="34"/>
        <v>0</v>
      </c>
      <c r="CK73" s="255">
        <f t="shared" si="34"/>
        <v>0</v>
      </c>
      <c r="CL73" s="255">
        <f t="shared" si="34"/>
        <v>0</v>
      </c>
      <c r="CM73" s="255">
        <f t="shared" si="34"/>
        <v>0</v>
      </c>
      <c r="CN73" s="255">
        <f t="shared" si="34"/>
        <v>0</v>
      </c>
      <c r="CO73" s="255">
        <f t="shared" si="34"/>
        <v>0</v>
      </c>
      <c r="CP73" s="255">
        <f t="shared" si="34"/>
        <v>0</v>
      </c>
      <c r="CQ73" s="255">
        <f t="shared" si="34"/>
        <v>0</v>
      </c>
      <c r="CR73" s="255">
        <f t="shared" si="34"/>
        <v>0</v>
      </c>
      <c r="CS73" s="255">
        <f t="shared" si="34"/>
        <v>0</v>
      </c>
      <c r="CT73" s="255">
        <f t="shared" si="34"/>
        <v>0</v>
      </c>
      <c r="CU73" s="255">
        <f t="shared" si="34"/>
        <v>0</v>
      </c>
      <c r="CV73" s="255">
        <f t="shared" si="34"/>
        <v>0</v>
      </c>
      <c r="CW73" s="255">
        <f t="shared" si="34"/>
        <v>0</v>
      </c>
      <c r="CX73" s="255">
        <f t="shared" si="34"/>
        <v>0</v>
      </c>
      <c r="CY73" s="255">
        <f t="shared" si="34"/>
        <v>0</v>
      </c>
      <c r="CZ73" s="255">
        <f t="shared" si="34"/>
        <v>0</v>
      </c>
      <c r="DA73" s="255">
        <f t="shared" si="34"/>
        <v>0</v>
      </c>
      <c r="DB73" s="255">
        <f t="shared" si="34"/>
        <v>0</v>
      </c>
      <c r="DC73" s="255">
        <f t="shared" ref="DC73:DF73" si="35">SUM(DC37:DC68)</f>
        <v>0</v>
      </c>
      <c r="DD73" s="255">
        <f t="shared" si="35"/>
        <v>0</v>
      </c>
      <c r="DE73" s="255">
        <f t="shared" si="35"/>
        <v>0</v>
      </c>
      <c r="DF73" s="255">
        <f t="shared" si="35"/>
        <v>0</v>
      </c>
      <c r="DG73" s="255">
        <f t="shared" si="34"/>
        <v>0</v>
      </c>
      <c r="DH73" s="255">
        <f t="shared" si="34"/>
        <v>0</v>
      </c>
      <c r="DI73" s="255">
        <f t="shared" si="34"/>
        <v>0</v>
      </c>
      <c r="DJ73" s="255">
        <f t="shared" si="34"/>
        <v>0</v>
      </c>
      <c r="DK73" s="255">
        <f t="shared" si="34"/>
        <v>0</v>
      </c>
      <c r="DL73" s="255">
        <f t="shared" si="34"/>
        <v>0</v>
      </c>
      <c r="DM73" s="255">
        <f t="shared" si="34"/>
        <v>0</v>
      </c>
      <c r="DN73" s="255">
        <f t="shared" si="34"/>
        <v>0</v>
      </c>
      <c r="DO73" s="255">
        <f t="shared" ref="DO73:DQ73" si="36">SUM(DO37:DO68)</f>
        <v>0</v>
      </c>
      <c r="DP73" s="255">
        <f t="shared" si="36"/>
        <v>0</v>
      </c>
      <c r="DQ73" s="255">
        <f t="shared" si="36"/>
        <v>0</v>
      </c>
      <c r="DR73" s="255">
        <f t="shared" si="34"/>
        <v>0</v>
      </c>
      <c r="DS73" s="255">
        <f t="shared" si="34"/>
        <v>0</v>
      </c>
      <c r="DT73" s="255">
        <f t="shared" si="34"/>
        <v>0</v>
      </c>
      <c r="DU73" s="255">
        <f t="shared" si="34"/>
        <v>0</v>
      </c>
      <c r="DV73" s="255">
        <f t="shared" ref="DV73" si="37">SUM(DV37:DV68)</f>
        <v>0</v>
      </c>
      <c r="DW73" s="255">
        <f t="shared" ref="DW73" si="38">SUM(DW37:DW68)</f>
        <v>0</v>
      </c>
      <c r="DX73" s="255">
        <f t="shared" si="34"/>
        <v>0</v>
      </c>
      <c r="DY73" s="255">
        <f t="shared" si="34"/>
        <v>0</v>
      </c>
      <c r="DZ73" s="255">
        <f t="shared" si="34"/>
        <v>0</v>
      </c>
      <c r="EA73" s="255">
        <f t="shared" si="34"/>
        <v>0</v>
      </c>
      <c r="EB73" s="255">
        <f t="shared" ref="EB73:EC73" si="39">SUM(EB37:EB68)</f>
        <v>0</v>
      </c>
      <c r="EC73" s="255">
        <f t="shared" si="39"/>
        <v>0</v>
      </c>
      <c r="ED73" s="255">
        <f t="shared" si="34"/>
        <v>0</v>
      </c>
      <c r="EE73" s="255">
        <f t="shared" si="34"/>
        <v>0</v>
      </c>
      <c r="EF73" s="255">
        <f t="shared" si="34"/>
        <v>0</v>
      </c>
      <c r="EG73" s="255">
        <f t="shared" si="34"/>
        <v>0</v>
      </c>
      <c r="EH73" s="255">
        <f t="shared" si="34"/>
        <v>0</v>
      </c>
      <c r="EI73" s="255">
        <f t="shared" si="34"/>
        <v>0</v>
      </c>
      <c r="EJ73" s="61"/>
      <c r="EK73" s="61"/>
    </row>
    <row r="74" spans="2:150" s="53" customFormat="1">
      <c r="B74" s="457"/>
      <c r="C74" s="458" t="s">
        <v>574</v>
      </c>
      <c r="D74" s="254">
        <f>SUM(D32:D36)</f>
        <v>0</v>
      </c>
      <c r="E74" s="254">
        <f t="shared" ref="E74:BP74" si="40">SUM(E32:E36)</f>
        <v>0</v>
      </c>
      <c r="F74" s="254">
        <f t="shared" si="40"/>
        <v>0</v>
      </c>
      <c r="G74" s="254">
        <f t="shared" si="40"/>
        <v>0</v>
      </c>
      <c r="H74" s="254">
        <f t="shared" si="40"/>
        <v>0</v>
      </c>
      <c r="I74" s="254">
        <f t="shared" si="40"/>
        <v>0</v>
      </c>
      <c r="J74" s="254">
        <f t="shared" si="40"/>
        <v>0</v>
      </c>
      <c r="K74" s="254">
        <f t="shared" si="40"/>
        <v>0</v>
      </c>
      <c r="L74" s="254">
        <f t="shared" si="40"/>
        <v>0</v>
      </c>
      <c r="M74" s="254">
        <f t="shared" si="40"/>
        <v>0</v>
      </c>
      <c r="N74" s="254">
        <f t="shared" si="40"/>
        <v>0</v>
      </c>
      <c r="O74" s="254">
        <f t="shared" si="40"/>
        <v>0</v>
      </c>
      <c r="P74" s="254">
        <f t="shared" si="40"/>
        <v>0</v>
      </c>
      <c r="Q74" s="254">
        <f t="shared" si="40"/>
        <v>0</v>
      </c>
      <c r="R74" s="254">
        <f t="shared" si="40"/>
        <v>0</v>
      </c>
      <c r="S74" s="254">
        <f t="shared" si="40"/>
        <v>0</v>
      </c>
      <c r="T74" s="254">
        <f t="shared" si="40"/>
        <v>0</v>
      </c>
      <c r="U74" s="254">
        <f t="shared" si="40"/>
        <v>0</v>
      </c>
      <c r="V74" s="254">
        <f t="shared" si="40"/>
        <v>0</v>
      </c>
      <c r="W74" s="254">
        <f t="shared" si="40"/>
        <v>0</v>
      </c>
      <c r="X74" s="254">
        <f t="shared" si="40"/>
        <v>0</v>
      </c>
      <c r="Y74" s="254">
        <f t="shared" si="40"/>
        <v>0</v>
      </c>
      <c r="Z74" s="254">
        <f t="shared" si="40"/>
        <v>0</v>
      </c>
      <c r="AA74" s="254">
        <f t="shared" si="40"/>
        <v>0</v>
      </c>
      <c r="AB74" s="254">
        <f t="shared" si="40"/>
        <v>0</v>
      </c>
      <c r="AC74" s="254">
        <f t="shared" si="40"/>
        <v>0</v>
      </c>
      <c r="AD74" s="254">
        <f t="shared" si="40"/>
        <v>0</v>
      </c>
      <c r="AE74" s="254">
        <f t="shared" si="40"/>
        <v>0</v>
      </c>
      <c r="AF74" s="254">
        <f t="shared" si="40"/>
        <v>0</v>
      </c>
      <c r="AG74" s="254">
        <f t="shared" si="40"/>
        <v>0</v>
      </c>
      <c r="AH74" s="254">
        <f t="shared" si="40"/>
        <v>0</v>
      </c>
      <c r="AI74" s="254">
        <f t="shared" si="40"/>
        <v>0</v>
      </c>
      <c r="AJ74" s="254">
        <f t="shared" si="40"/>
        <v>0</v>
      </c>
      <c r="AK74" s="254">
        <f t="shared" si="40"/>
        <v>0</v>
      </c>
      <c r="AL74" s="254">
        <f t="shared" si="40"/>
        <v>0</v>
      </c>
      <c r="AM74" s="254">
        <f t="shared" si="40"/>
        <v>0</v>
      </c>
      <c r="AN74" s="254">
        <f t="shared" si="40"/>
        <v>0</v>
      </c>
      <c r="AO74" s="254">
        <f t="shared" si="40"/>
        <v>0</v>
      </c>
      <c r="AP74" s="254">
        <f t="shared" si="40"/>
        <v>0</v>
      </c>
      <c r="AQ74" s="254">
        <f t="shared" si="40"/>
        <v>0</v>
      </c>
      <c r="AR74" s="254">
        <f t="shared" si="40"/>
        <v>0</v>
      </c>
      <c r="AS74" s="254">
        <f t="shared" si="40"/>
        <v>0</v>
      </c>
      <c r="AT74" s="254">
        <f t="shared" si="40"/>
        <v>0</v>
      </c>
      <c r="AU74" s="254">
        <f t="shared" si="40"/>
        <v>0</v>
      </c>
      <c r="AV74" s="254">
        <f t="shared" si="40"/>
        <v>0</v>
      </c>
      <c r="AW74" s="254">
        <f t="shared" si="40"/>
        <v>0</v>
      </c>
      <c r="AX74" s="254">
        <f t="shared" si="40"/>
        <v>0</v>
      </c>
      <c r="AY74" s="254">
        <f t="shared" si="40"/>
        <v>0</v>
      </c>
      <c r="AZ74" s="254">
        <f t="shared" si="40"/>
        <v>0</v>
      </c>
      <c r="BA74" s="254">
        <f t="shared" si="40"/>
        <v>0</v>
      </c>
      <c r="BB74" s="254">
        <f t="shared" si="40"/>
        <v>0</v>
      </c>
      <c r="BC74" s="254">
        <f t="shared" si="40"/>
        <v>0</v>
      </c>
      <c r="BD74" s="254">
        <f t="shared" si="40"/>
        <v>0</v>
      </c>
      <c r="BE74" s="254">
        <f t="shared" si="40"/>
        <v>0</v>
      </c>
      <c r="BF74" s="254">
        <f t="shared" si="40"/>
        <v>0</v>
      </c>
      <c r="BG74" s="254">
        <f t="shared" si="40"/>
        <v>0</v>
      </c>
      <c r="BH74" s="254">
        <f t="shared" si="40"/>
        <v>0</v>
      </c>
      <c r="BI74" s="254">
        <f t="shared" si="40"/>
        <v>0</v>
      </c>
      <c r="BJ74" s="254">
        <f t="shared" si="40"/>
        <v>0</v>
      </c>
      <c r="BK74" s="254">
        <f t="shared" si="40"/>
        <v>0</v>
      </c>
      <c r="BL74" s="254">
        <f t="shared" si="40"/>
        <v>0</v>
      </c>
      <c r="BM74" s="254">
        <f t="shared" si="40"/>
        <v>0</v>
      </c>
      <c r="BN74" s="254">
        <f t="shared" si="40"/>
        <v>0</v>
      </c>
      <c r="BO74" s="254">
        <f t="shared" si="40"/>
        <v>0</v>
      </c>
      <c r="BP74" s="254">
        <f t="shared" si="40"/>
        <v>0</v>
      </c>
      <c r="BQ74" s="254">
        <f t="shared" ref="BQ74:EI74" si="41">SUM(BQ32:BQ36)</f>
        <v>0</v>
      </c>
      <c r="BR74" s="254">
        <f t="shared" si="41"/>
        <v>0</v>
      </c>
      <c r="BS74" s="254">
        <f t="shared" si="41"/>
        <v>0</v>
      </c>
      <c r="BT74" s="254">
        <f t="shared" si="41"/>
        <v>0</v>
      </c>
      <c r="BU74" s="254">
        <f t="shared" si="41"/>
        <v>0</v>
      </c>
      <c r="BV74" s="254">
        <f t="shared" si="41"/>
        <v>0</v>
      </c>
      <c r="BW74" s="254">
        <f t="shared" si="41"/>
        <v>0</v>
      </c>
      <c r="BX74" s="254">
        <f t="shared" si="41"/>
        <v>0</v>
      </c>
      <c r="BY74" s="254">
        <f t="shared" si="41"/>
        <v>0</v>
      </c>
      <c r="BZ74" s="254">
        <f t="shared" si="41"/>
        <v>0</v>
      </c>
      <c r="CA74" s="254">
        <f t="shared" si="41"/>
        <v>0</v>
      </c>
      <c r="CB74" s="254">
        <f t="shared" si="41"/>
        <v>0</v>
      </c>
      <c r="CC74" s="254">
        <f t="shared" si="41"/>
        <v>0</v>
      </c>
      <c r="CD74" s="254">
        <f t="shared" si="41"/>
        <v>0</v>
      </c>
      <c r="CE74" s="254">
        <f t="shared" si="41"/>
        <v>0</v>
      </c>
      <c r="CF74" s="254">
        <f t="shared" si="41"/>
        <v>0</v>
      </c>
      <c r="CG74" s="254">
        <f t="shared" si="41"/>
        <v>0</v>
      </c>
      <c r="CH74" s="254">
        <f t="shared" si="41"/>
        <v>0</v>
      </c>
      <c r="CI74" s="254">
        <f t="shared" si="41"/>
        <v>0</v>
      </c>
      <c r="CJ74" s="254">
        <f t="shared" si="41"/>
        <v>0</v>
      </c>
      <c r="CK74" s="254">
        <f t="shared" si="41"/>
        <v>0</v>
      </c>
      <c r="CL74" s="254">
        <f t="shared" si="41"/>
        <v>0</v>
      </c>
      <c r="CM74" s="254">
        <f t="shared" si="41"/>
        <v>0</v>
      </c>
      <c r="CN74" s="254">
        <f t="shared" si="41"/>
        <v>0</v>
      </c>
      <c r="CO74" s="254">
        <f t="shared" si="41"/>
        <v>0</v>
      </c>
      <c r="CP74" s="254">
        <f t="shared" si="41"/>
        <v>0</v>
      </c>
      <c r="CQ74" s="254">
        <f t="shared" si="41"/>
        <v>0</v>
      </c>
      <c r="CR74" s="254">
        <f t="shared" si="41"/>
        <v>0</v>
      </c>
      <c r="CS74" s="254">
        <f t="shared" si="41"/>
        <v>0</v>
      </c>
      <c r="CT74" s="254">
        <f t="shared" si="41"/>
        <v>0</v>
      </c>
      <c r="CU74" s="254">
        <f t="shared" si="41"/>
        <v>0</v>
      </c>
      <c r="CV74" s="254">
        <f t="shared" si="41"/>
        <v>0</v>
      </c>
      <c r="CW74" s="254">
        <f t="shared" si="41"/>
        <v>0</v>
      </c>
      <c r="CX74" s="254">
        <f t="shared" si="41"/>
        <v>0</v>
      </c>
      <c r="CY74" s="254">
        <f t="shared" si="41"/>
        <v>0</v>
      </c>
      <c r="CZ74" s="254">
        <f t="shared" si="41"/>
        <v>0</v>
      </c>
      <c r="DA74" s="254">
        <f t="shared" si="41"/>
        <v>0</v>
      </c>
      <c r="DB74" s="254">
        <f t="shared" si="41"/>
        <v>0</v>
      </c>
      <c r="DC74" s="254">
        <f t="shared" ref="DC74:DF74" si="42">SUM(DC32:DC36)</f>
        <v>0</v>
      </c>
      <c r="DD74" s="254">
        <f t="shared" si="42"/>
        <v>0</v>
      </c>
      <c r="DE74" s="254">
        <f t="shared" si="42"/>
        <v>0</v>
      </c>
      <c r="DF74" s="254">
        <f t="shared" si="42"/>
        <v>0</v>
      </c>
      <c r="DG74" s="254">
        <f t="shared" si="41"/>
        <v>0</v>
      </c>
      <c r="DH74" s="254">
        <f t="shared" si="41"/>
        <v>0</v>
      </c>
      <c r="DI74" s="254">
        <f t="shared" si="41"/>
        <v>0</v>
      </c>
      <c r="DJ74" s="254">
        <f t="shared" si="41"/>
        <v>0</v>
      </c>
      <c r="DK74" s="254">
        <f t="shared" si="41"/>
        <v>0</v>
      </c>
      <c r="DL74" s="254">
        <f t="shared" si="41"/>
        <v>0</v>
      </c>
      <c r="DM74" s="254">
        <f t="shared" si="41"/>
        <v>0</v>
      </c>
      <c r="DN74" s="254">
        <f t="shared" si="41"/>
        <v>0</v>
      </c>
      <c r="DO74" s="254">
        <f t="shared" ref="DO74:DQ74" si="43">SUM(DO32:DO36)</f>
        <v>0</v>
      </c>
      <c r="DP74" s="254">
        <f t="shared" si="43"/>
        <v>0</v>
      </c>
      <c r="DQ74" s="254">
        <f t="shared" si="43"/>
        <v>0</v>
      </c>
      <c r="DR74" s="254">
        <f t="shared" si="41"/>
        <v>0</v>
      </c>
      <c r="DS74" s="254">
        <f t="shared" si="41"/>
        <v>0</v>
      </c>
      <c r="DT74" s="254">
        <f t="shared" si="41"/>
        <v>0</v>
      </c>
      <c r="DU74" s="254">
        <f t="shared" si="41"/>
        <v>0</v>
      </c>
      <c r="DV74" s="254">
        <f t="shared" ref="DV74" si="44">SUM(DV32:DV36)</f>
        <v>0</v>
      </c>
      <c r="DW74" s="254">
        <f t="shared" ref="DW74" si="45">SUM(DW32:DW36)</f>
        <v>0</v>
      </c>
      <c r="DX74" s="254">
        <f t="shared" si="41"/>
        <v>0</v>
      </c>
      <c r="DY74" s="254">
        <f t="shared" si="41"/>
        <v>0</v>
      </c>
      <c r="DZ74" s="254">
        <f t="shared" si="41"/>
        <v>0</v>
      </c>
      <c r="EA74" s="254">
        <f t="shared" si="41"/>
        <v>0</v>
      </c>
      <c r="EB74" s="254">
        <f t="shared" ref="EB74:EC74" si="46">SUM(EB32:EB36)</f>
        <v>0</v>
      </c>
      <c r="EC74" s="254">
        <f t="shared" si="46"/>
        <v>0</v>
      </c>
      <c r="ED74" s="254">
        <f t="shared" si="41"/>
        <v>0</v>
      </c>
      <c r="EE74" s="254">
        <f t="shared" si="41"/>
        <v>0</v>
      </c>
      <c r="EF74" s="254">
        <f t="shared" si="41"/>
        <v>0</v>
      </c>
      <c r="EG74" s="254">
        <f t="shared" si="41"/>
        <v>0</v>
      </c>
      <c r="EH74" s="254">
        <f t="shared" si="41"/>
        <v>0</v>
      </c>
      <c r="EI74" s="254">
        <f t="shared" si="41"/>
        <v>0</v>
      </c>
      <c r="EJ74" s="61"/>
      <c r="EK74" s="61"/>
    </row>
    <row r="75" spans="2:150" s="53" customFormat="1">
      <c r="B75" s="809" t="s">
        <v>156</v>
      </c>
      <c r="C75" s="810"/>
      <c r="D75" s="256">
        <f>D70*D76</f>
        <v>0</v>
      </c>
      <c r="E75" s="256">
        <f t="shared" ref="E75:CA75" si="47">E70*E76</f>
        <v>0</v>
      </c>
      <c r="F75" s="256">
        <f t="shared" si="47"/>
        <v>0</v>
      </c>
      <c r="G75" s="256">
        <f t="shared" si="47"/>
        <v>0</v>
      </c>
      <c r="H75" s="256">
        <f t="shared" si="47"/>
        <v>0</v>
      </c>
      <c r="I75" s="256">
        <f t="shared" si="47"/>
        <v>0</v>
      </c>
      <c r="J75" s="256">
        <f t="shared" ref="J75:Q75" si="48">J70*J76</f>
        <v>0</v>
      </c>
      <c r="K75" s="256">
        <f t="shared" si="48"/>
        <v>0</v>
      </c>
      <c r="L75" s="256">
        <f t="shared" si="48"/>
        <v>0</v>
      </c>
      <c r="M75" s="256">
        <f t="shared" si="48"/>
        <v>0</v>
      </c>
      <c r="N75" s="256">
        <f t="shared" si="48"/>
        <v>0</v>
      </c>
      <c r="O75" s="256">
        <f t="shared" si="48"/>
        <v>0</v>
      </c>
      <c r="P75" s="256">
        <f t="shared" si="48"/>
        <v>0</v>
      </c>
      <c r="Q75" s="256">
        <f t="shared" si="48"/>
        <v>0</v>
      </c>
      <c r="R75" s="256">
        <f t="shared" si="47"/>
        <v>0</v>
      </c>
      <c r="S75" s="256">
        <f t="shared" si="47"/>
        <v>0</v>
      </c>
      <c r="T75" s="256">
        <f t="shared" si="47"/>
        <v>0</v>
      </c>
      <c r="U75" s="256">
        <f t="shared" si="47"/>
        <v>0</v>
      </c>
      <c r="V75" s="256">
        <f t="shared" si="47"/>
        <v>0</v>
      </c>
      <c r="W75" s="256">
        <f t="shared" si="47"/>
        <v>0</v>
      </c>
      <c r="X75" s="256">
        <f t="shared" si="47"/>
        <v>0</v>
      </c>
      <c r="Y75" s="256">
        <f>Y70*Y76</f>
        <v>0</v>
      </c>
      <c r="Z75" s="256">
        <f>Z70*Z76</f>
        <v>0</v>
      </c>
      <c r="AA75" s="256">
        <f>AA70*AA76</f>
        <v>0</v>
      </c>
      <c r="AB75" s="256">
        <f t="shared" si="47"/>
        <v>0</v>
      </c>
      <c r="AC75" s="256">
        <f t="shared" si="47"/>
        <v>0</v>
      </c>
      <c r="AD75" s="256">
        <f t="shared" si="47"/>
        <v>0</v>
      </c>
      <c r="AE75" s="256">
        <f t="shared" si="47"/>
        <v>0</v>
      </c>
      <c r="AF75" s="256">
        <f t="shared" si="47"/>
        <v>0</v>
      </c>
      <c r="AG75" s="256">
        <f t="shared" si="47"/>
        <v>0</v>
      </c>
      <c r="AH75" s="256">
        <f t="shared" si="47"/>
        <v>0</v>
      </c>
      <c r="AI75" s="256">
        <f t="shared" si="47"/>
        <v>0</v>
      </c>
      <c r="AJ75" s="256">
        <f t="shared" si="47"/>
        <v>0</v>
      </c>
      <c r="AK75" s="256">
        <f t="shared" si="47"/>
        <v>0</v>
      </c>
      <c r="AL75" s="256">
        <f t="shared" si="47"/>
        <v>0</v>
      </c>
      <c r="AM75" s="256">
        <f t="shared" si="47"/>
        <v>0</v>
      </c>
      <c r="AN75" s="256">
        <f t="shared" si="47"/>
        <v>24</v>
      </c>
      <c r="AO75" s="256">
        <f t="shared" si="47"/>
        <v>0</v>
      </c>
      <c r="AP75" s="256">
        <f t="shared" si="47"/>
        <v>0</v>
      </c>
      <c r="AQ75" s="256">
        <f t="shared" si="47"/>
        <v>0</v>
      </c>
      <c r="AR75" s="256">
        <f t="shared" si="47"/>
        <v>0</v>
      </c>
      <c r="AS75" s="256">
        <f t="shared" si="47"/>
        <v>0</v>
      </c>
      <c r="AT75" s="256">
        <f t="shared" ref="AT75" si="49">AT70*AT76</f>
        <v>100</v>
      </c>
      <c r="AU75" s="256">
        <f t="shared" si="47"/>
        <v>150</v>
      </c>
      <c r="AV75" s="256">
        <f t="shared" si="47"/>
        <v>0</v>
      </c>
      <c r="AW75" s="256">
        <f t="shared" si="47"/>
        <v>0</v>
      </c>
      <c r="AX75" s="256">
        <f t="shared" si="47"/>
        <v>0</v>
      </c>
      <c r="AY75" s="256">
        <f t="shared" si="47"/>
        <v>0</v>
      </c>
      <c r="AZ75" s="256">
        <f t="shared" si="47"/>
        <v>0</v>
      </c>
      <c r="BA75" s="256">
        <f t="shared" si="47"/>
        <v>0</v>
      </c>
      <c r="BB75" s="256">
        <f t="shared" si="47"/>
        <v>0</v>
      </c>
      <c r="BC75" s="256">
        <f t="shared" si="47"/>
        <v>0</v>
      </c>
      <c r="BD75" s="256">
        <f t="shared" si="47"/>
        <v>0</v>
      </c>
      <c r="BE75" s="256">
        <f t="shared" si="47"/>
        <v>0</v>
      </c>
      <c r="BF75" s="256">
        <f t="shared" si="47"/>
        <v>0</v>
      </c>
      <c r="BG75" s="256">
        <f t="shared" si="47"/>
        <v>0</v>
      </c>
      <c r="BH75" s="256">
        <f t="shared" si="47"/>
        <v>0</v>
      </c>
      <c r="BI75" s="256">
        <f t="shared" si="47"/>
        <v>0</v>
      </c>
      <c r="BJ75" s="256">
        <f t="shared" si="47"/>
        <v>0</v>
      </c>
      <c r="BK75" s="256">
        <f t="shared" ref="BK75" si="50">BK70*BK76</f>
        <v>0</v>
      </c>
      <c r="BL75" s="256">
        <f t="shared" si="47"/>
        <v>45</v>
      </c>
      <c r="BM75" s="256">
        <f t="shared" si="47"/>
        <v>0</v>
      </c>
      <c r="BN75" s="256">
        <f t="shared" si="47"/>
        <v>0</v>
      </c>
      <c r="BO75" s="256">
        <f t="shared" si="47"/>
        <v>0</v>
      </c>
      <c r="BP75" s="256">
        <f t="shared" si="47"/>
        <v>0</v>
      </c>
      <c r="BQ75" s="256">
        <f t="shared" si="47"/>
        <v>0</v>
      </c>
      <c r="BR75" s="256">
        <f t="shared" si="47"/>
        <v>0</v>
      </c>
      <c r="BS75" s="256">
        <f t="shared" si="47"/>
        <v>0</v>
      </c>
      <c r="BT75" s="256">
        <f t="shared" si="47"/>
        <v>0</v>
      </c>
      <c r="BU75" s="256">
        <f t="shared" si="47"/>
        <v>0</v>
      </c>
      <c r="BV75" s="256">
        <f t="shared" si="47"/>
        <v>0</v>
      </c>
      <c r="BW75" s="256">
        <f t="shared" si="47"/>
        <v>0</v>
      </c>
      <c r="BX75" s="256">
        <f t="shared" si="47"/>
        <v>0</v>
      </c>
      <c r="BY75" s="256">
        <f t="shared" si="47"/>
        <v>0</v>
      </c>
      <c r="BZ75" s="256">
        <f t="shared" si="47"/>
        <v>0</v>
      </c>
      <c r="CA75" s="256">
        <f t="shared" si="47"/>
        <v>0</v>
      </c>
      <c r="CB75" s="256">
        <f t="shared" ref="CB75:EH75" si="51">CB70*CB76</f>
        <v>0</v>
      </c>
      <c r="CC75" s="256">
        <f t="shared" si="51"/>
        <v>0</v>
      </c>
      <c r="CD75" s="256">
        <f t="shared" si="51"/>
        <v>0</v>
      </c>
      <c r="CE75" s="256">
        <f t="shared" si="51"/>
        <v>0</v>
      </c>
      <c r="CF75" s="256">
        <f t="shared" si="51"/>
        <v>0</v>
      </c>
      <c r="CG75" s="256">
        <f t="shared" si="51"/>
        <v>0</v>
      </c>
      <c r="CH75" s="256">
        <f t="shared" si="51"/>
        <v>0</v>
      </c>
      <c r="CI75" s="256">
        <f t="shared" si="51"/>
        <v>0</v>
      </c>
      <c r="CJ75" s="256">
        <f t="shared" si="51"/>
        <v>0</v>
      </c>
      <c r="CK75" s="256">
        <f t="shared" si="51"/>
        <v>100</v>
      </c>
      <c r="CL75" s="256">
        <f t="shared" si="51"/>
        <v>0</v>
      </c>
      <c r="CM75" s="256">
        <f t="shared" si="51"/>
        <v>0</v>
      </c>
      <c r="CN75" s="256">
        <f t="shared" si="51"/>
        <v>0</v>
      </c>
      <c r="CO75" s="256">
        <f t="shared" si="51"/>
        <v>0</v>
      </c>
      <c r="CP75" s="256">
        <f t="shared" si="51"/>
        <v>0</v>
      </c>
      <c r="CQ75" s="256">
        <f t="shared" si="51"/>
        <v>0</v>
      </c>
      <c r="CR75" s="256">
        <f t="shared" si="51"/>
        <v>0</v>
      </c>
      <c r="CS75" s="256">
        <f t="shared" si="51"/>
        <v>0</v>
      </c>
      <c r="CT75" s="256">
        <f t="shared" si="51"/>
        <v>0</v>
      </c>
      <c r="CU75" s="256">
        <f t="shared" si="51"/>
        <v>0</v>
      </c>
      <c r="CV75" s="256">
        <f t="shared" si="51"/>
        <v>0</v>
      </c>
      <c r="CW75" s="256">
        <f t="shared" si="51"/>
        <v>0</v>
      </c>
      <c r="CX75" s="256">
        <f t="shared" si="51"/>
        <v>0</v>
      </c>
      <c r="CY75" s="256">
        <f t="shared" si="51"/>
        <v>0</v>
      </c>
      <c r="CZ75" s="256">
        <f t="shared" si="51"/>
        <v>0</v>
      </c>
      <c r="DA75" s="256">
        <f t="shared" si="51"/>
        <v>0</v>
      </c>
      <c r="DB75" s="256">
        <f t="shared" si="51"/>
        <v>0</v>
      </c>
      <c r="DC75" s="256">
        <f t="shared" ref="DC75:DF75" si="52">DC70*DC76</f>
        <v>0</v>
      </c>
      <c r="DD75" s="256">
        <f t="shared" si="52"/>
        <v>0</v>
      </c>
      <c r="DE75" s="256">
        <f t="shared" si="52"/>
        <v>0</v>
      </c>
      <c r="DF75" s="256">
        <f t="shared" si="52"/>
        <v>0</v>
      </c>
      <c r="DG75" s="256">
        <f t="shared" si="51"/>
        <v>0</v>
      </c>
      <c r="DH75" s="256">
        <f t="shared" si="51"/>
        <v>0</v>
      </c>
      <c r="DI75" s="256">
        <f t="shared" ref="DI75:DQ75" si="53">DI70*DI76</f>
        <v>0</v>
      </c>
      <c r="DJ75" s="256">
        <f t="shared" si="53"/>
        <v>0</v>
      </c>
      <c r="DK75" s="256">
        <f t="shared" si="53"/>
        <v>0</v>
      </c>
      <c r="DL75" s="256">
        <f t="shared" si="53"/>
        <v>0</v>
      </c>
      <c r="DM75" s="256">
        <f t="shared" si="53"/>
        <v>0</v>
      </c>
      <c r="DN75" s="256">
        <f t="shared" si="53"/>
        <v>0</v>
      </c>
      <c r="DO75" s="256">
        <f t="shared" si="53"/>
        <v>0</v>
      </c>
      <c r="DP75" s="256">
        <f t="shared" si="53"/>
        <v>0</v>
      </c>
      <c r="DQ75" s="256">
        <f t="shared" si="53"/>
        <v>0</v>
      </c>
      <c r="DR75" s="256">
        <f t="shared" si="51"/>
        <v>0</v>
      </c>
      <c r="DS75" s="256">
        <f>DS70*DS76</f>
        <v>0</v>
      </c>
      <c r="DT75" s="256">
        <f>DT70*DT76</f>
        <v>0</v>
      </c>
      <c r="DU75" s="256">
        <f>DU70*DU76</f>
        <v>0</v>
      </c>
      <c r="DV75" s="256">
        <f>DV70*DV76</f>
        <v>0</v>
      </c>
      <c r="DW75" s="256">
        <f>DW70*DW76</f>
        <v>0</v>
      </c>
      <c r="DX75" s="256">
        <f t="shared" si="51"/>
        <v>0</v>
      </c>
      <c r="DY75" s="256">
        <f t="shared" si="51"/>
        <v>0</v>
      </c>
      <c r="DZ75" s="256">
        <f t="shared" ref="DZ75:EA75" si="54">DZ70*DZ76</f>
        <v>0</v>
      </c>
      <c r="EA75" s="256">
        <f t="shared" si="54"/>
        <v>0</v>
      </c>
      <c r="EB75" s="256">
        <f t="shared" ref="EB75:EC75" si="55">EB70*EB76</f>
        <v>0</v>
      </c>
      <c r="EC75" s="256">
        <f t="shared" si="55"/>
        <v>0</v>
      </c>
      <c r="ED75" s="256">
        <f t="shared" si="51"/>
        <v>0</v>
      </c>
      <c r="EE75" s="256">
        <f t="shared" si="51"/>
        <v>0</v>
      </c>
      <c r="EF75" s="256">
        <f t="shared" ref="EF75:EG75" si="56">EF70*EF76</f>
        <v>0</v>
      </c>
      <c r="EG75" s="256">
        <f t="shared" si="56"/>
        <v>0</v>
      </c>
      <c r="EH75" s="256">
        <f t="shared" si="51"/>
        <v>0</v>
      </c>
      <c r="EI75" s="256">
        <f>SUM(D75:EH75)</f>
        <v>419</v>
      </c>
      <c r="EJ75" s="61"/>
      <c r="EK75" s="61"/>
    </row>
    <row r="76" spans="2:150" s="53" customFormat="1">
      <c r="B76" s="809" t="s">
        <v>259</v>
      </c>
      <c r="C76" s="810"/>
      <c r="D76" s="256">
        <v>12</v>
      </c>
      <c r="E76" s="256">
        <v>0.5</v>
      </c>
      <c r="F76" s="256">
        <v>0.5</v>
      </c>
      <c r="G76" s="256">
        <v>12</v>
      </c>
      <c r="H76" s="256">
        <v>0.5</v>
      </c>
      <c r="I76" s="256">
        <v>0.5</v>
      </c>
      <c r="J76" s="256">
        <v>3.6</v>
      </c>
      <c r="K76" s="256">
        <v>0.12</v>
      </c>
      <c r="L76" s="256">
        <v>0.12</v>
      </c>
      <c r="M76" s="256">
        <v>9.6</v>
      </c>
      <c r="N76" s="256">
        <v>0.4</v>
      </c>
      <c r="O76" s="256">
        <v>0.4</v>
      </c>
      <c r="P76" s="256">
        <v>12</v>
      </c>
      <c r="Q76" s="256">
        <v>1</v>
      </c>
      <c r="R76" s="256">
        <v>1</v>
      </c>
      <c r="S76" s="256">
        <v>12</v>
      </c>
      <c r="T76" s="256">
        <v>1</v>
      </c>
      <c r="U76" s="256">
        <v>1</v>
      </c>
      <c r="V76" s="256">
        <v>12</v>
      </c>
      <c r="W76" s="256">
        <v>1</v>
      </c>
      <c r="X76" s="256">
        <v>1</v>
      </c>
      <c r="Y76" s="256">
        <v>0.96</v>
      </c>
      <c r="Z76" s="256">
        <v>0.08</v>
      </c>
      <c r="AA76" s="256">
        <v>0.08</v>
      </c>
      <c r="AB76" s="256">
        <v>1.2</v>
      </c>
      <c r="AC76" s="256">
        <v>0.2</v>
      </c>
      <c r="AD76" s="256">
        <v>0.2</v>
      </c>
      <c r="AE76" s="256">
        <v>2.4</v>
      </c>
      <c r="AF76" s="256">
        <v>0.2</v>
      </c>
      <c r="AG76" s="256">
        <v>0.2</v>
      </c>
      <c r="AH76" s="256">
        <v>12</v>
      </c>
      <c r="AI76" s="256">
        <v>0.2</v>
      </c>
      <c r="AJ76" s="256">
        <v>0.2</v>
      </c>
      <c r="AK76" s="256">
        <v>12</v>
      </c>
      <c r="AL76" s="256">
        <v>0.4</v>
      </c>
      <c r="AM76" s="256">
        <v>0.4</v>
      </c>
      <c r="AN76" s="256">
        <v>12</v>
      </c>
      <c r="AO76" s="256">
        <v>1</v>
      </c>
      <c r="AP76" s="256">
        <v>1</v>
      </c>
      <c r="AQ76" s="256">
        <v>10</v>
      </c>
      <c r="AR76" s="256">
        <v>5</v>
      </c>
      <c r="AS76" s="256">
        <v>5</v>
      </c>
      <c r="AT76" s="256">
        <v>5</v>
      </c>
      <c r="AU76" s="256">
        <v>15</v>
      </c>
      <c r="AV76" s="256">
        <v>1.08</v>
      </c>
      <c r="AW76" s="256">
        <v>0.09</v>
      </c>
      <c r="AX76" s="256">
        <v>0.09</v>
      </c>
      <c r="AY76" s="256">
        <v>1.08</v>
      </c>
      <c r="AZ76" s="256">
        <v>0.09</v>
      </c>
      <c r="BA76" s="256">
        <v>0.09</v>
      </c>
      <c r="BB76" s="256">
        <v>12</v>
      </c>
      <c r="BC76" s="256">
        <v>0.2</v>
      </c>
      <c r="BD76" s="256">
        <v>0.2</v>
      </c>
      <c r="BE76" s="256">
        <v>12</v>
      </c>
      <c r="BF76" s="256">
        <v>1</v>
      </c>
      <c r="BG76" s="256">
        <v>1</v>
      </c>
      <c r="BH76" s="256">
        <v>10</v>
      </c>
      <c r="BI76" s="256">
        <v>5</v>
      </c>
      <c r="BJ76" s="256">
        <v>5</v>
      </c>
      <c r="BK76" s="256">
        <v>5</v>
      </c>
      <c r="BL76" s="256">
        <v>15</v>
      </c>
      <c r="BM76" s="256">
        <v>12</v>
      </c>
      <c r="BN76" s="256">
        <v>0.2</v>
      </c>
      <c r="BO76" s="256">
        <v>0.2</v>
      </c>
      <c r="BP76" s="256">
        <v>10.8</v>
      </c>
      <c r="BQ76" s="256">
        <v>0.18</v>
      </c>
      <c r="BR76" s="256">
        <v>0.18</v>
      </c>
      <c r="BS76" s="256">
        <v>1.8</v>
      </c>
      <c r="BT76" s="256">
        <v>0.18</v>
      </c>
      <c r="BU76" s="256">
        <v>0.18</v>
      </c>
      <c r="BV76" s="256">
        <v>1.8</v>
      </c>
      <c r="BW76" s="256">
        <v>0.18</v>
      </c>
      <c r="BX76" s="256">
        <v>0.18</v>
      </c>
      <c r="BY76" s="256">
        <v>1.8</v>
      </c>
      <c r="BZ76" s="256">
        <v>0.18</v>
      </c>
      <c r="CA76" s="256">
        <v>0.18</v>
      </c>
      <c r="CB76" s="256">
        <v>1.8</v>
      </c>
      <c r="CC76" s="256">
        <v>0.18</v>
      </c>
      <c r="CD76" s="256">
        <v>0.18</v>
      </c>
      <c r="CE76" s="256">
        <v>1</v>
      </c>
      <c r="CF76" s="256">
        <v>0.2</v>
      </c>
      <c r="CG76" s="256">
        <v>0.2</v>
      </c>
      <c r="CH76" s="256">
        <v>0.08</v>
      </c>
      <c r="CI76" s="256">
        <v>0.5</v>
      </c>
      <c r="CJ76" s="256">
        <v>0.5</v>
      </c>
      <c r="CK76" s="256">
        <v>1</v>
      </c>
      <c r="CL76" s="256">
        <v>1</v>
      </c>
      <c r="CM76" s="256">
        <v>5</v>
      </c>
      <c r="CN76" s="256">
        <v>1</v>
      </c>
      <c r="CO76" s="256">
        <v>5</v>
      </c>
      <c r="CP76" s="256">
        <v>0</v>
      </c>
      <c r="CQ76" s="256">
        <v>12</v>
      </c>
      <c r="CR76" s="256">
        <v>0.1</v>
      </c>
      <c r="CS76" s="256">
        <v>18</v>
      </c>
      <c r="CT76" s="256">
        <v>0.2</v>
      </c>
      <c r="CU76" s="256">
        <v>18</v>
      </c>
      <c r="CV76" s="256">
        <v>0.5</v>
      </c>
      <c r="CW76" s="256">
        <v>18</v>
      </c>
      <c r="CX76" s="256">
        <v>1</v>
      </c>
      <c r="CY76" s="256">
        <v>18</v>
      </c>
      <c r="CZ76" s="256">
        <v>1</v>
      </c>
      <c r="DA76" s="256">
        <v>18</v>
      </c>
      <c r="DB76" s="256">
        <v>1</v>
      </c>
      <c r="DC76" s="256"/>
      <c r="DD76" s="256"/>
      <c r="DE76" s="256"/>
      <c r="DF76" s="256"/>
      <c r="DG76" s="256">
        <v>20</v>
      </c>
      <c r="DH76" s="256">
        <v>5</v>
      </c>
      <c r="DI76" s="256">
        <v>16</v>
      </c>
      <c r="DJ76" s="256">
        <v>0.2</v>
      </c>
      <c r="DK76" s="256">
        <v>18</v>
      </c>
      <c r="DL76" s="256">
        <v>0.5</v>
      </c>
      <c r="DM76" s="256">
        <v>18</v>
      </c>
      <c r="DN76" s="256">
        <v>1</v>
      </c>
      <c r="DO76" s="256"/>
      <c r="DP76" s="256"/>
      <c r="DQ76" s="256"/>
      <c r="DR76" s="256">
        <v>15</v>
      </c>
      <c r="DS76" s="256">
        <f>0.08*12</f>
        <v>0.96</v>
      </c>
      <c r="DT76" s="256">
        <v>0.08</v>
      </c>
      <c r="DU76" s="256">
        <v>0.08</v>
      </c>
      <c r="DV76" s="256">
        <f>0.08*6</f>
        <v>0.48</v>
      </c>
      <c r="DW76" s="256">
        <f>0.08*6</f>
        <v>0.48</v>
      </c>
      <c r="DX76" s="256">
        <f>0.08*6</f>
        <v>0.48</v>
      </c>
      <c r="DY76" s="256">
        <f>0.08*6</f>
        <v>0.48</v>
      </c>
      <c r="DZ76" s="256">
        <f>0.08*12</f>
        <v>0.96</v>
      </c>
      <c r="EA76" s="256">
        <f>0.08*12</f>
        <v>0.96</v>
      </c>
      <c r="EB76" s="256">
        <f>0.08*6</f>
        <v>0.48</v>
      </c>
      <c r="EC76" s="256">
        <f>0.08*6</f>
        <v>0.48</v>
      </c>
      <c r="ED76" s="256">
        <v>0.2</v>
      </c>
      <c r="EE76" s="256">
        <v>0.2</v>
      </c>
      <c r="EF76" s="256">
        <v>0.2</v>
      </c>
      <c r="EG76" s="256">
        <v>0.2</v>
      </c>
      <c r="EH76" s="256">
        <v>1</v>
      </c>
      <c r="EI76" s="256">
        <v>0</v>
      </c>
      <c r="EJ76" s="61"/>
      <c r="EK76" s="61"/>
    </row>
    <row r="77" spans="2:150">
      <c r="CP77" s="66"/>
      <c r="CX77" s="66"/>
      <c r="CY77" s="66"/>
      <c r="CZ77" s="66"/>
      <c r="DA77" s="66"/>
      <c r="DB77" s="66"/>
      <c r="DC77" s="66"/>
      <c r="DD77" s="66"/>
      <c r="DE77" s="66"/>
      <c r="DF77" s="66"/>
      <c r="EH77" s="66"/>
      <c r="EI77" s="67"/>
    </row>
    <row r="78" spans="2:150">
      <c r="D78" s="792" t="s">
        <v>266</v>
      </c>
      <c r="E78" s="792"/>
      <c r="F78" s="792"/>
      <c r="G78" s="792"/>
      <c r="H78" s="792"/>
      <c r="I78" s="792"/>
      <c r="J78" s="792"/>
      <c r="K78" s="792"/>
      <c r="L78" s="792"/>
      <c r="M78" s="792"/>
      <c r="N78" s="792"/>
      <c r="O78" s="792"/>
      <c r="P78" s="792"/>
      <c r="Q78" s="792"/>
      <c r="R78" s="792"/>
      <c r="S78" s="792"/>
      <c r="T78" s="792"/>
      <c r="U78" s="792"/>
      <c r="V78" s="792"/>
      <c r="W78" s="792"/>
      <c r="X78" s="792"/>
      <c r="Y78" s="792"/>
      <c r="Z78" s="792"/>
      <c r="AA78" s="792"/>
      <c r="AB78" s="792"/>
      <c r="AC78" s="792"/>
      <c r="AD78" s="792"/>
      <c r="AE78" s="792"/>
      <c r="AF78" s="792"/>
      <c r="AG78" s="792"/>
      <c r="AH78" s="792"/>
      <c r="AI78" s="792"/>
      <c r="AJ78" s="792"/>
      <c r="AK78" s="792"/>
      <c r="AL78" s="792"/>
      <c r="AM78" s="792"/>
      <c r="AN78" s="792"/>
      <c r="AO78" s="792"/>
      <c r="AP78" s="792"/>
      <c r="AQ78" s="792"/>
      <c r="AR78" s="792"/>
      <c r="AS78" s="792"/>
      <c r="AT78" s="792"/>
      <c r="AU78" s="792"/>
      <c r="AV78" s="792" t="s">
        <v>267</v>
      </c>
      <c r="AW78" s="792"/>
      <c r="AX78" s="792"/>
      <c r="AY78" s="792"/>
      <c r="AZ78" s="792"/>
      <c r="BA78" s="792"/>
      <c r="BB78" s="792"/>
      <c r="BC78" s="792"/>
      <c r="BD78" s="792"/>
      <c r="BE78" s="792"/>
      <c r="BF78" s="792"/>
      <c r="BG78" s="792"/>
      <c r="BH78" s="792"/>
      <c r="BI78" s="792"/>
      <c r="BJ78" s="792"/>
      <c r="BK78" s="792"/>
      <c r="BL78" s="792"/>
      <c r="BM78" s="792"/>
      <c r="BN78" s="792"/>
      <c r="BO78" s="792"/>
      <c r="BP78" s="792"/>
      <c r="BQ78" s="792"/>
      <c r="BR78" s="792"/>
      <c r="BS78" s="792"/>
      <c r="BT78" s="792"/>
      <c r="BU78" s="792"/>
      <c r="BV78" s="792"/>
      <c r="BW78" s="792"/>
      <c r="BX78" s="792"/>
      <c r="BY78" s="792"/>
      <c r="BZ78" s="792"/>
      <c r="CA78" s="792"/>
      <c r="CB78" s="792"/>
      <c r="CC78" s="792"/>
      <c r="CD78" s="792"/>
      <c r="CE78" s="792" t="s">
        <v>268</v>
      </c>
      <c r="CF78" s="792"/>
      <c r="CG78" s="792"/>
      <c r="CH78" s="792"/>
      <c r="CI78" s="792"/>
      <c r="CJ78" s="792"/>
      <c r="CK78" s="792"/>
      <c r="CL78" s="792"/>
      <c r="CM78" s="792"/>
      <c r="CN78" s="792"/>
      <c r="CO78" s="792"/>
      <c r="CP78" s="792"/>
      <c r="CQ78" s="792"/>
      <c r="CR78" s="792"/>
      <c r="CS78" s="792"/>
      <c r="CT78" s="792"/>
      <c r="CU78" s="792"/>
      <c r="CV78" s="792"/>
      <c r="CW78" s="792"/>
      <c r="CX78" s="792"/>
      <c r="CY78" s="792"/>
      <c r="CZ78" s="792"/>
      <c r="DA78" s="792"/>
      <c r="DB78" s="792"/>
      <c r="DC78" s="792"/>
      <c r="DD78" s="792"/>
      <c r="DE78" s="792"/>
      <c r="DF78" s="792"/>
      <c r="DG78" s="792"/>
      <c r="DH78" s="792"/>
      <c r="DI78" s="792"/>
      <c r="DJ78" s="792"/>
      <c r="DK78" s="792"/>
      <c r="DL78" s="792"/>
      <c r="DM78" s="792"/>
      <c r="DN78" s="792"/>
      <c r="DO78" s="792"/>
      <c r="DP78" s="792"/>
      <c r="DQ78" s="792"/>
      <c r="DR78" s="792"/>
      <c r="DS78" s="792"/>
      <c r="DT78" s="792"/>
      <c r="DU78" s="792"/>
      <c r="DV78" s="792"/>
      <c r="DW78" s="792"/>
      <c r="DX78" s="792"/>
      <c r="DY78" s="792"/>
      <c r="DZ78" s="792"/>
      <c r="EA78" s="792"/>
      <c r="EB78" s="792"/>
      <c r="EC78" s="792"/>
      <c r="ED78" s="792"/>
      <c r="EE78" s="792"/>
      <c r="EF78" s="792"/>
      <c r="EG78" s="792"/>
      <c r="EH78" s="792"/>
      <c r="EI78" s="792"/>
      <c r="EJ78" s="792"/>
      <c r="EK78" s="792"/>
    </row>
    <row r="79" spans="2:150">
      <c r="D79" s="792"/>
      <c r="E79" s="792"/>
      <c r="F79" s="792"/>
      <c r="G79" s="792"/>
      <c r="H79" s="792"/>
      <c r="I79" s="792"/>
      <c r="J79" s="792"/>
      <c r="K79" s="792"/>
      <c r="L79" s="792"/>
      <c r="M79" s="792"/>
      <c r="N79" s="792"/>
      <c r="O79" s="792"/>
      <c r="P79" s="792"/>
      <c r="Q79" s="792"/>
      <c r="R79" s="792"/>
      <c r="S79" s="792"/>
      <c r="T79" s="792"/>
      <c r="U79" s="792"/>
      <c r="V79" s="792"/>
      <c r="W79" s="792"/>
      <c r="X79" s="792"/>
      <c r="Y79" s="792"/>
      <c r="Z79" s="792"/>
      <c r="AA79" s="792"/>
      <c r="AB79" s="792"/>
      <c r="AC79" s="792"/>
      <c r="AD79" s="792"/>
      <c r="AE79" s="792"/>
      <c r="AF79" s="792"/>
      <c r="AG79" s="792"/>
      <c r="AH79" s="792"/>
      <c r="AI79" s="792"/>
      <c r="AJ79" s="792"/>
      <c r="AK79" s="792"/>
      <c r="AL79" s="792"/>
      <c r="AM79" s="792"/>
      <c r="AN79" s="792"/>
      <c r="AO79" s="792"/>
      <c r="AP79" s="792"/>
      <c r="AQ79" s="792"/>
      <c r="AR79" s="792"/>
      <c r="AS79" s="792"/>
      <c r="AT79" s="792"/>
      <c r="AU79" s="792"/>
      <c r="AV79" s="792"/>
      <c r="AW79" s="792"/>
      <c r="AX79" s="792"/>
      <c r="AY79" s="792"/>
      <c r="AZ79" s="792"/>
      <c r="BA79" s="792"/>
      <c r="BB79" s="792"/>
      <c r="BC79" s="792"/>
      <c r="BD79" s="792"/>
      <c r="BE79" s="792"/>
      <c r="BF79" s="792"/>
      <c r="BG79" s="792"/>
      <c r="BH79" s="792"/>
      <c r="BI79" s="792"/>
      <c r="BJ79" s="792"/>
      <c r="BK79" s="792"/>
      <c r="BL79" s="792"/>
      <c r="BM79" s="792"/>
      <c r="BN79" s="792"/>
      <c r="BO79" s="792"/>
      <c r="BP79" s="792"/>
      <c r="BQ79" s="792"/>
      <c r="BR79" s="792"/>
      <c r="BS79" s="792"/>
      <c r="BT79" s="792"/>
      <c r="BU79" s="792"/>
      <c r="BV79" s="792"/>
      <c r="BW79" s="792"/>
      <c r="BX79" s="792"/>
      <c r="BY79" s="792"/>
      <c r="BZ79" s="792"/>
      <c r="CA79" s="792"/>
      <c r="CB79" s="792"/>
      <c r="CC79" s="792"/>
      <c r="CD79" s="792"/>
      <c r="CE79" s="792"/>
      <c r="CF79" s="792"/>
      <c r="CG79" s="792"/>
      <c r="CH79" s="792"/>
      <c r="CI79" s="792"/>
      <c r="CJ79" s="792"/>
      <c r="CK79" s="792"/>
      <c r="CL79" s="792"/>
      <c r="CM79" s="792"/>
      <c r="CN79" s="792"/>
      <c r="CO79" s="792"/>
      <c r="CP79" s="792"/>
      <c r="CQ79" s="792"/>
      <c r="CR79" s="792"/>
      <c r="CS79" s="792"/>
      <c r="CT79" s="792"/>
      <c r="CU79" s="792"/>
      <c r="CV79" s="792"/>
      <c r="CW79" s="792"/>
      <c r="CX79" s="792"/>
      <c r="CY79" s="792"/>
      <c r="CZ79" s="792"/>
      <c r="DA79" s="792"/>
      <c r="DB79" s="792"/>
      <c r="DC79" s="792"/>
      <c r="DD79" s="792"/>
      <c r="DE79" s="792"/>
      <c r="DF79" s="792"/>
      <c r="DG79" s="792"/>
      <c r="DH79" s="792"/>
      <c r="DI79" s="792"/>
      <c r="DJ79" s="792"/>
      <c r="DK79" s="792"/>
      <c r="DL79" s="792"/>
      <c r="DM79" s="792"/>
      <c r="DN79" s="792"/>
      <c r="DO79" s="792"/>
      <c r="DP79" s="792"/>
      <c r="DQ79" s="792"/>
      <c r="DR79" s="792"/>
      <c r="DS79" s="792"/>
      <c r="DT79" s="792"/>
      <c r="DU79" s="792"/>
      <c r="DV79" s="792"/>
      <c r="DW79" s="792"/>
      <c r="DX79" s="792"/>
      <c r="DY79" s="792"/>
      <c r="DZ79" s="792"/>
      <c r="EA79" s="792"/>
      <c r="EB79" s="792"/>
      <c r="EC79" s="792"/>
      <c r="ED79" s="792"/>
      <c r="EE79" s="792"/>
      <c r="EF79" s="792"/>
      <c r="EG79" s="792"/>
      <c r="EH79" s="792"/>
      <c r="EI79" s="792"/>
      <c r="EJ79" s="792"/>
      <c r="EK79" s="792"/>
    </row>
    <row r="80" spans="2:150">
      <c r="D80" s="792"/>
      <c r="E80" s="792"/>
      <c r="F80" s="792"/>
      <c r="G80" s="792"/>
      <c r="H80" s="792"/>
      <c r="I80" s="792"/>
      <c r="J80" s="792"/>
      <c r="K80" s="792"/>
      <c r="L80" s="792"/>
      <c r="M80" s="792"/>
      <c r="N80" s="792"/>
      <c r="O80" s="792"/>
      <c r="P80" s="792"/>
      <c r="Q80" s="792"/>
      <c r="R80" s="792"/>
      <c r="S80" s="792"/>
      <c r="T80" s="792"/>
      <c r="U80" s="792"/>
      <c r="V80" s="792"/>
      <c r="W80" s="792"/>
      <c r="X80" s="792"/>
      <c r="Y80" s="792"/>
      <c r="Z80" s="792"/>
      <c r="AA80" s="792"/>
      <c r="AB80" s="792"/>
      <c r="AC80" s="792"/>
      <c r="AD80" s="792"/>
      <c r="AE80" s="792"/>
      <c r="AF80" s="792"/>
      <c r="AG80" s="792"/>
      <c r="AH80" s="792"/>
      <c r="AI80" s="792"/>
      <c r="AJ80" s="792"/>
      <c r="AK80" s="792"/>
      <c r="AL80" s="792"/>
      <c r="AM80" s="792"/>
      <c r="AN80" s="792"/>
      <c r="AO80" s="792"/>
      <c r="AP80" s="792"/>
      <c r="AQ80" s="792"/>
      <c r="AR80" s="792"/>
      <c r="AS80" s="792"/>
      <c r="AT80" s="792"/>
      <c r="AU80" s="792"/>
      <c r="AV80" s="792"/>
      <c r="AW80" s="792"/>
      <c r="AX80" s="792"/>
      <c r="AY80" s="792"/>
      <c r="AZ80" s="792"/>
      <c r="BA80" s="792"/>
      <c r="BB80" s="792"/>
      <c r="BC80" s="792"/>
      <c r="BD80" s="792"/>
      <c r="BE80" s="792"/>
      <c r="BF80" s="792"/>
      <c r="BG80" s="792"/>
      <c r="BH80" s="792"/>
      <c r="BI80" s="792"/>
      <c r="BJ80" s="792"/>
      <c r="BK80" s="792"/>
      <c r="BL80" s="792"/>
      <c r="BM80" s="792"/>
      <c r="BN80" s="792"/>
      <c r="BO80" s="792"/>
      <c r="BP80" s="792"/>
      <c r="BQ80" s="792"/>
      <c r="BR80" s="792"/>
      <c r="BS80" s="792"/>
      <c r="BT80" s="792"/>
      <c r="BU80" s="792"/>
      <c r="BV80" s="792"/>
      <c r="BW80" s="792"/>
      <c r="BX80" s="792"/>
      <c r="BY80" s="792"/>
      <c r="BZ80" s="792"/>
      <c r="CA80" s="792"/>
      <c r="CB80" s="792"/>
      <c r="CC80" s="792"/>
      <c r="CD80" s="792"/>
      <c r="CE80" s="792"/>
      <c r="CF80" s="792"/>
      <c r="CG80" s="792"/>
      <c r="CH80" s="792"/>
      <c r="CI80" s="792"/>
      <c r="CJ80" s="792"/>
      <c r="CK80" s="792"/>
      <c r="CL80" s="792"/>
      <c r="CM80" s="792"/>
      <c r="CN80" s="792"/>
      <c r="CO80" s="792"/>
      <c r="CP80" s="792"/>
      <c r="CQ80" s="792"/>
      <c r="CR80" s="792"/>
      <c r="CS80" s="792"/>
      <c r="CT80" s="792"/>
      <c r="CU80" s="792"/>
      <c r="CV80" s="792"/>
      <c r="CW80" s="792"/>
      <c r="CX80" s="792"/>
      <c r="CY80" s="792"/>
      <c r="CZ80" s="792"/>
      <c r="DA80" s="792"/>
      <c r="DB80" s="792"/>
      <c r="DC80" s="792"/>
      <c r="DD80" s="792"/>
      <c r="DE80" s="792"/>
      <c r="DF80" s="792"/>
      <c r="DG80" s="792"/>
      <c r="DH80" s="792"/>
      <c r="DI80" s="792"/>
      <c r="DJ80" s="792"/>
      <c r="DK80" s="792"/>
      <c r="DL80" s="792"/>
      <c r="DM80" s="792"/>
      <c r="DN80" s="792"/>
      <c r="DO80" s="792"/>
      <c r="DP80" s="792"/>
      <c r="DQ80" s="792"/>
      <c r="DR80" s="792"/>
      <c r="DS80" s="792"/>
      <c r="DT80" s="792"/>
      <c r="DU80" s="792"/>
      <c r="DV80" s="792"/>
      <c r="DW80" s="792"/>
      <c r="DX80" s="792"/>
      <c r="DY80" s="792"/>
      <c r="DZ80" s="792"/>
      <c r="EA80" s="792"/>
      <c r="EB80" s="792"/>
      <c r="EC80" s="792"/>
      <c r="ED80" s="792"/>
      <c r="EE80" s="792"/>
      <c r="EF80" s="792"/>
      <c r="EG80" s="792"/>
      <c r="EH80" s="792"/>
      <c r="EI80" s="792"/>
      <c r="EJ80" s="792"/>
      <c r="EK80" s="792"/>
    </row>
    <row r="81" spans="3:150">
      <c r="CP81" s="66"/>
      <c r="CX81" s="66"/>
      <c r="CY81" s="66"/>
      <c r="CZ81" s="66"/>
      <c r="DA81" s="66"/>
      <c r="DB81" s="66"/>
      <c r="DC81" s="66"/>
      <c r="DD81" s="66"/>
      <c r="DE81" s="66"/>
      <c r="DF81" s="66"/>
      <c r="EH81" s="66"/>
      <c r="EI81" s="67"/>
    </row>
    <row r="82" spans="3:150">
      <c r="D82" s="53"/>
      <c r="E82" s="53"/>
    </row>
    <row r="83" spans="3:150">
      <c r="D83" s="53"/>
      <c r="E83" s="53"/>
    </row>
    <row r="84" spans="3:150" ht="25.5">
      <c r="C84" s="73" t="s">
        <v>213</v>
      </c>
      <c r="D84" s="74" t="s">
        <v>239</v>
      </c>
      <c r="E84" s="75" t="s">
        <v>111</v>
      </c>
      <c r="F84" s="76" t="s">
        <v>231</v>
      </c>
      <c r="G84" s="74" t="s">
        <v>239</v>
      </c>
      <c r="H84" s="75" t="s">
        <v>111</v>
      </c>
      <c r="I84" s="76" t="s">
        <v>231</v>
      </c>
      <c r="J84" s="323" t="s">
        <v>443</v>
      </c>
      <c r="K84" s="263" t="s">
        <v>444</v>
      </c>
      <c r="L84" s="76" t="s">
        <v>231</v>
      </c>
      <c r="M84" s="76"/>
      <c r="N84" s="76"/>
      <c r="O84" s="76"/>
      <c r="P84" s="74" t="s">
        <v>239</v>
      </c>
      <c r="Q84" s="75" t="s">
        <v>111</v>
      </c>
      <c r="R84" s="76" t="s">
        <v>231</v>
      </c>
      <c r="S84" s="74" t="s">
        <v>239</v>
      </c>
      <c r="T84" s="75" t="s">
        <v>111</v>
      </c>
      <c r="U84" s="76" t="s">
        <v>231</v>
      </c>
      <c r="V84" s="74" t="s">
        <v>239</v>
      </c>
      <c r="W84" s="75" t="s">
        <v>111</v>
      </c>
      <c r="X84" s="76" t="s">
        <v>231</v>
      </c>
      <c r="Y84" s="76"/>
      <c r="Z84" s="76"/>
      <c r="AA84" s="76"/>
      <c r="AB84" s="77" t="s">
        <v>16</v>
      </c>
      <c r="AC84" s="78" t="s">
        <v>242</v>
      </c>
      <c r="AD84" s="76" t="s">
        <v>263</v>
      </c>
      <c r="AE84" s="77" t="s">
        <v>16</v>
      </c>
      <c r="AF84" s="78" t="s">
        <v>242</v>
      </c>
      <c r="AG84" s="76" t="s">
        <v>263</v>
      </c>
      <c r="AH84" s="74" t="s">
        <v>239</v>
      </c>
      <c r="AI84" s="79" t="s">
        <v>111</v>
      </c>
      <c r="AJ84" s="76" t="s">
        <v>219</v>
      </c>
      <c r="AK84" s="74" t="s">
        <v>239</v>
      </c>
      <c r="AL84" s="79" t="s">
        <v>111</v>
      </c>
      <c r="AM84" s="76" t="s">
        <v>219</v>
      </c>
      <c r="AN84" s="74" t="s">
        <v>239</v>
      </c>
      <c r="AO84" s="79" t="s">
        <v>111</v>
      </c>
      <c r="AP84" s="76" t="s">
        <v>219</v>
      </c>
      <c r="AQ84" s="74" t="s">
        <v>239</v>
      </c>
      <c r="AR84" s="79" t="s">
        <v>111</v>
      </c>
      <c r="AS84" s="76" t="s">
        <v>219</v>
      </c>
      <c r="AT84" s="76"/>
      <c r="AU84" s="80" t="s">
        <v>99</v>
      </c>
      <c r="AV84" s="77" t="s">
        <v>16</v>
      </c>
      <c r="AW84" s="78" t="s">
        <v>242</v>
      </c>
      <c r="AX84" s="76" t="s">
        <v>262</v>
      </c>
      <c r="AY84" s="77" t="s">
        <v>16</v>
      </c>
      <c r="AZ84" s="78" t="s">
        <v>242</v>
      </c>
      <c r="BA84" s="76" t="s">
        <v>262</v>
      </c>
      <c r="BB84" s="74" t="s">
        <v>239</v>
      </c>
      <c r="BC84" s="79" t="s">
        <v>111</v>
      </c>
      <c r="BD84" s="76" t="s">
        <v>219</v>
      </c>
      <c r="BE84" s="74" t="s">
        <v>239</v>
      </c>
      <c r="BF84" s="79" t="s">
        <v>111</v>
      </c>
      <c r="BG84" s="76" t="s">
        <v>219</v>
      </c>
      <c r="BH84" s="74" t="s">
        <v>239</v>
      </c>
      <c r="BI84" s="79" t="s">
        <v>111</v>
      </c>
      <c r="BJ84" s="76" t="s">
        <v>219</v>
      </c>
      <c r="BK84" s="76"/>
      <c r="BL84" s="80" t="s">
        <v>99</v>
      </c>
      <c r="BM84" s="74" t="s">
        <v>239</v>
      </c>
      <c r="BN84" s="79" t="s">
        <v>111</v>
      </c>
      <c r="BO84" s="76" t="s">
        <v>219</v>
      </c>
      <c r="BP84" s="81" t="s">
        <v>239</v>
      </c>
      <c r="BQ84" s="79" t="s">
        <v>111</v>
      </c>
      <c r="BR84" s="76" t="s">
        <v>219</v>
      </c>
      <c r="BS84" s="82" t="s">
        <v>16</v>
      </c>
      <c r="BT84" s="83" t="s">
        <v>234</v>
      </c>
      <c r="BU84" s="76" t="s">
        <v>262</v>
      </c>
      <c r="BV84" s="77" t="s">
        <v>16</v>
      </c>
      <c r="BW84" s="83" t="s">
        <v>234</v>
      </c>
      <c r="BX84" s="76" t="s">
        <v>262</v>
      </c>
      <c r="BY84" s="77" t="s">
        <v>16</v>
      </c>
      <c r="BZ84" s="83" t="s">
        <v>234</v>
      </c>
      <c r="CA84" s="76" t="s">
        <v>262</v>
      </c>
      <c r="CB84" s="77" t="s">
        <v>16</v>
      </c>
      <c r="CC84" s="83" t="s">
        <v>234</v>
      </c>
      <c r="CD84" s="76" t="s">
        <v>262</v>
      </c>
      <c r="CE84" s="77" t="s">
        <v>16</v>
      </c>
      <c r="CF84" s="79" t="s">
        <v>111</v>
      </c>
      <c r="CG84" s="76" t="s">
        <v>219</v>
      </c>
      <c r="CH84" s="76" t="s">
        <v>219</v>
      </c>
      <c r="CI84" s="83" t="s">
        <v>238</v>
      </c>
      <c r="CJ84" s="76" t="s">
        <v>219</v>
      </c>
      <c r="CK84" s="84" t="s">
        <v>238</v>
      </c>
      <c r="CL84" s="76" t="s">
        <v>219</v>
      </c>
      <c r="CM84" s="76"/>
      <c r="CN84" s="85" t="s">
        <v>235</v>
      </c>
      <c r="CO84" s="85" t="s">
        <v>235</v>
      </c>
      <c r="CP84" s="86" t="s">
        <v>17</v>
      </c>
      <c r="CQ84" s="77" t="s">
        <v>16</v>
      </c>
      <c r="CR84" s="87" t="s">
        <v>18</v>
      </c>
      <c r="CS84" s="77" t="s">
        <v>16</v>
      </c>
      <c r="CT84" s="87" t="s">
        <v>18</v>
      </c>
      <c r="CU84" s="77" t="s">
        <v>16</v>
      </c>
      <c r="CV84" s="87" t="s">
        <v>18</v>
      </c>
      <c r="CW84" s="77" t="s">
        <v>16</v>
      </c>
      <c r="CX84" s="87" t="s">
        <v>18</v>
      </c>
      <c r="CY84" s="77" t="s">
        <v>16</v>
      </c>
      <c r="CZ84" s="87" t="s">
        <v>18</v>
      </c>
      <c r="DA84" s="77" t="s">
        <v>16</v>
      </c>
      <c r="DB84" s="87" t="s">
        <v>18</v>
      </c>
      <c r="DC84" s="87"/>
      <c r="DD84" s="87"/>
      <c r="DE84" s="87"/>
      <c r="DF84" s="87"/>
      <c r="DG84" s="77" t="s">
        <v>16</v>
      </c>
      <c r="DH84" s="87" t="s">
        <v>18</v>
      </c>
      <c r="DI84" s="77" t="s">
        <v>16</v>
      </c>
      <c r="DJ84" s="87" t="s">
        <v>18</v>
      </c>
      <c r="DK84" s="77" t="s">
        <v>16</v>
      </c>
      <c r="DL84" s="87" t="s">
        <v>18</v>
      </c>
      <c r="DM84" s="77" t="s">
        <v>16</v>
      </c>
      <c r="DN84" s="87" t="s">
        <v>18</v>
      </c>
      <c r="DO84" s="87"/>
      <c r="DP84" s="87"/>
      <c r="DQ84" s="87"/>
      <c r="DR84" s="85" t="s">
        <v>19</v>
      </c>
      <c r="DS84" s="85"/>
      <c r="DT84" s="85"/>
      <c r="DU84" s="85"/>
      <c r="DV84" s="85"/>
      <c r="DW84" s="85"/>
      <c r="DX84" s="88" t="s">
        <v>159</v>
      </c>
      <c r="DY84" s="76" t="s">
        <v>264</v>
      </c>
      <c r="DZ84" s="76"/>
      <c r="EA84" s="76"/>
      <c r="EB84" s="76"/>
      <c r="EC84" s="76"/>
      <c r="ED84" s="89" t="s">
        <v>16</v>
      </c>
      <c r="EE84" s="76" t="s">
        <v>264</v>
      </c>
      <c r="EF84" s="76"/>
      <c r="EG84" s="76"/>
      <c r="EH84" s="100" t="s">
        <v>20</v>
      </c>
      <c r="ER84" s="91" t="s">
        <v>14</v>
      </c>
      <c r="ES84" s="92" t="s">
        <v>15</v>
      </c>
      <c r="ET84" s="93" t="s">
        <v>109</v>
      </c>
    </row>
    <row r="85" spans="3:150">
      <c r="C85" s="25" t="s">
        <v>87</v>
      </c>
      <c r="D85" s="257">
        <f>'Production Summary'!N4</f>
        <v>666</v>
      </c>
      <c r="E85" s="257">
        <f>'Production Summary'!M4</f>
        <v>27.75</v>
      </c>
      <c r="F85" s="257">
        <v>0</v>
      </c>
      <c r="G85" s="257">
        <f>'Production Summary'!N5</f>
        <v>666</v>
      </c>
      <c r="H85" s="327">
        <f>'Production Summary'!M5</f>
        <v>27.75</v>
      </c>
      <c r="I85" s="257">
        <v>0</v>
      </c>
      <c r="J85" s="257">
        <f>'Production Summary'!$N$6</f>
        <v>200</v>
      </c>
      <c r="K85" s="327">
        <f>'Production Summary'!$M$6</f>
        <v>7.5</v>
      </c>
      <c r="L85" s="327">
        <v>0</v>
      </c>
      <c r="M85" s="327"/>
      <c r="N85" s="327"/>
      <c r="O85" s="327"/>
      <c r="P85" s="257">
        <f>'Production Summary'!N8</f>
        <v>780</v>
      </c>
      <c r="Q85" s="257">
        <f>'Production Summary'!M8</f>
        <v>65</v>
      </c>
      <c r="R85" s="257">
        <v>0</v>
      </c>
      <c r="S85" s="257">
        <f>'Production Summary'!N9</f>
        <v>720</v>
      </c>
      <c r="T85" s="257">
        <f>'Production Summary'!M9</f>
        <v>60</v>
      </c>
      <c r="U85" s="257">
        <v>0</v>
      </c>
      <c r="V85" s="257">
        <f>'Production Summary'!N10</f>
        <v>876</v>
      </c>
      <c r="W85" s="257">
        <f>'Production Summary'!M10</f>
        <v>73</v>
      </c>
      <c r="X85" s="257">
        <v>0</v>
      </c>
      <c r="Y85" s="257"/>
      <c r="Z85" s="257"/>
      <c r="AA85" s="257"/>
      <c r="AB85" s="257">
        <f>'Production Summary'!N15</f>
        <v>126</v>
      </c>
      <c r="AC85" s="257">
        <f>'Production Summary'!M15</f>
        <v>21</v>
      </c>
      <c r="AD85" s="257">
        <v>0</v>
      </c>
      <c r="AE85" s="257">
        <f>'Production Summary'!N16</f>
        <v>252</v>
      </c>
      <c r="AF85" s="257">
        <f>'Production Summary'!M16</f>
        <v>21</v>
      </c>
      <c r="AG85" s="257">
        <v>0</v>
      </c>
      <c r="AH85" s="257">
        <f>'Production Summary'!N18</f>
        <v>1035</v>
      </c>
      <c r="AI85" s="257">
        <f>'Production Summary'!M18</f>
        <v>17.25</v>
      </c>
      <c r="AJ85" s="257">
        <v>0</v>
      </c>
      <c r="AK85" s="257">
        <f>'Production Summary'!N19</f>
        <v>870</v>
      </c>
      <c r="AL85" s="257">
        <f>'Production Summary'!M19</f>
        <v>29</v>
      </c>
      <c r="AM85" s="257">
        <v>0</v>
      </c>
      <c r="AN85" s="257">
        <f>'Production Summary'!N20</f>
        <v>864</v>
      </c>
      <c r="AO85" s="257">
        <f>'Production Summary'!M20</f>
        <v>72</v>
      </c>
      <c r="AP85" s="257">
        <v>0</v>
      </c>
      <c r="AQ85" s="257">
        <f>'Production Summary'!N21</f>
        <v>670</v>
      </c>
      <c r="AR85" s="257">
        <f>'Production Summary'!M21</f>
        <v>335</v>
      </c>
      <c r="AS85" s="257">
        <v>0</v>
      </c>
      <c r="AT85" s="257"/>
      <c r="AU85" s="257">
        <f>'Production Summary'!N23</f>
        <v>1050</v>
      </c>
      <c r="AV85" s="257">
        <f>'Production Summary'!N25</f>
        <v>300</v>
      </c>
      <c r="AW85" s="257">
        <f>'Production Summary'!M25</f>
        <v>25</v>
      </c>
      <c r="AX85" s="257">
        <v>0</v>
      </c>
      <c r="AY85" s="257">
        <f>'Production Summary'!N26</f>
        <v>300</v>
      </c>
      <c r="AZ85" s="257">
        <f>'Production Summary'!M26</f>
        <v>25</v>
      </c>
      <c r="BA85" s="257">
        <v>0</v>
      </c>
      <c r="BB85" s="257">
        <f>'Production Summary'!N28</f>
        <v>777</v>
      </c>
      <c r="BC85" s="257">
        <f>'Production Summary'!M28</f>
        <v>12.95</v>
      </c>
      <c r="BD85" s="257">
        <v>0</v>
      </c>
      <c r="BE85" s="257">
        <f>'Production Summary'!N29</f>
        <v>612</v>
      </c>
      <c r="BF85" s="257">
        <f>'Production Summary'!M29</f>
        <v>51</v>
      </c>
      <c r="BG85" s="257">
        <v>0</v>
      </c>
      <c r="BH85" s="257">
        <f>'Production Summary'!N30</f>
        <v>500</v>
      </c>
      <c r="BI85" s="257">
        <f>'Production Summary'!M30</f>
        <v>250</v>
      </c>
      <c r="BJ85" s="257">
        <v>0</v>
      </c>
      <c r="BK85" s="257"/>
      <c r="BL85" s="257">
        <f>'Production Summary'!N32</f>
        <v>875</v>
      </c>
      <c r="BM85" s="257">
        <f>'Production Summary'!N34</f>
        <v>360.59999999999997</v>
      </c>
      <c r="BN85" s="257">
        <f>'Production Summary'!M34</f>
        <v>6.01</v>
      </c>
      <c r="BO85" s="257">
        <v>0</v>
      </c>
      <c r="BP85" s="257">
        <f>'Production Summary'!N36</f>
        <v>717</v>
      </c>
      <c r="BQ85" s="257">
        <f>'Production Summary'!M36</f>
        <v>11.95</v>
      </c>
      <c r="BR85" s="257">
        <v>0</v>
      </c>
      <c r="BS85" s="257">
        <f>'Production Summary'!N37</f>
        <v>210</v>
      </c>
      <c r="BT85" s="257">
        <f>'Production Summary'!M37</f>
        <v>21</v>
      </c>
      <c r="BU85" s="257">
        <v>0</v>
      </c>
      <c r="BV85" s="257">
        <f>'Production Summary'!N38</f>
        <v>280</v>
      </c>
      <c r="BW85" s="257">
        <f>'Production Summary'!M38</f>
        <v>28</v>
      </c>
      <c r="BX85" s="257">
        <v>0</v>
      </c>
      <c r="BY85" s="257">
        <f>'Production Summary'!N39</f>
        <v>300.38406247988502</v>
      </c>
      <c r="BZ85" s="257">
        <f>'Production Summary'!M39</f>
        <v>30.038406247988501</v>
      </c>
      <c r="CA85" s="257">
        <v>0</v>
      </c>
      <c r="CB85" s="257">
        <f>'Production Summary'!N40</f>
        <v>131.30000000000001</v>
      </c>
      <c r="CC85" s="257">
        <f>'Production Summary'!M40</f>
        <v>13.13</v>
      </c>
      <c r="CD85" s="257">
        <v>0</v>
      </c>
      <c r="CE85" s="257">
        <f>'Production Summary'!N42</f>
        <v>1136.3519999999996</v>
      </c>
      <c r="CF85" s="257">
        <f>'Production Summary'!M42</f>
        <v>81.167999999999978</v>
      </c>
      <c r="CG85" s="257">
        <v>0</v>
      </c>
      <c r="CH85" s="257">
        <v>0</v>
      </c>
      <c r="CI85" s="257">
        <f>'Production Summary'!N43</f>
        <v>184</v>
      </c>
      <c r="CJ85" s="257">
        <v>0</v>
      </c>
      <c r="CK85" s="257">
        <f>'Production Summary'!N44</f>
        <v>355</v>
      </c>
      <c r="CL85" s="257">
        <v>0</v>
      </c>
      <c r="CM85" s="257"/>
      <c r="CN85" s="257">
        <v>240</v>
      </c>
      <c r="CO85" s="257">
        <f>'Production Summary'!N47</f>
        <v>1350</v>
      </c>
      <c r="CP85" s="257"/>
      <c r="CQ85" s="257">
        <f>'Production Summary'!N49</f>
        <v>8004.1580041580037</v>
      </c>
      <c r="CR85" s="257">
        <f>'Production Summary'!M49</f>
        <v>66.701316701316699</v>
      </c>
      <c r="CS85" s="257">
        <f>'Production Summary'!N50</f>
        <v>13331.600831600828</v>
      </c>
      <c r="CT85" s="257">
        <f>'Production Summary'!M50</f>
        <v>148.1288981288981</v>
      </c>
      <c r="CU85" s="257">
        <f>'Production Summary'!N51</f>
        <v>12785.862785862784</v>
      </c>
      <c r="CV85" s="257">
        <f>'Production Summary'!M51</f>
        <v>355.16285516285512</v>
      </c>
      <c r="CW85" s="257">
        <f>'Production Summary'!N52</f>
        <v>12629.937629937627</v>
      </c>
      <c r="CX85" s="257">
        <f>'Production Summary'!M52</f>
        <v>701.66320166320156</v>
      </c>
      <c r="CY85" s="257">
        <f>'Production Summary'!N53</f>
        <v>12396.049896049895</v>
      </c>
      <c r="CZ85" s="257">
        <f>'Production Summary'!M53</f>
        <v>688.66943866943859</v>
      </c>
      <c r="DA85" s="257">
        <f>'Production Summary'!N53</f>
        <v>12396.049896049895</v>
      </c>
      <c r="DB85" s="257">
        <f>'Production Summary'!M54</f>
        <v>766.63201663201653</v>
      </c>
      <c r="DC85" s="257"/>
      <c r="DD85" s="257"/>
      <c r="DE85" s="257"/>
      <c r="DF85" s="257"/>
      <c r="DG85" s="257">
        <f>'Production Summary'!N55</f>
        <v>13842.68884268884</v>
      </c>
      <c r="DH85" s="257">
        <f>'Production Summary'!M55</f>
        <v>3460.67221067221</v>
      </c>
      <c r="DI85" s="257">
        <f>'Production Summary'!$N$56</f>
        <v>13097.713097713096</v>
      </c>
      <c r="DJ85" s="257">
        <f>'Production Summary'!$M$56</f>
        <v>163.72141372141371</v>
      </c>
      <c r="DK85" s="257">
        <f>'Production Summary'!$N$57</f>
        <v>14189.189189189186</v>
      </c>
      <c r="DL85" s="257">
        <f>'Production Summary'!$M$57</f>
        <v>394.14414414414409</v>
      </c>
      <c r="DM85" s="257">
        <f>'Production Summary'!$N$58</f>
        <v>14017.671517671517</v>
      </c>
      <c r="DN85" s="257">
        <f>'Production Summary'!$M$58</f>
        <v>778.75952875952873</v>
      </c>
      <c r="DO85" s="257"/>
      <c r="DP85" s="257"/>
      <c r="DQ85" s="257"/>
      <c r="DR85" s="257">
        <f>'Production Summary'!N62</f>
        <v>8900</v>
      </c>
      <c r="DS85" s="257"/>
      <c r="DT85" s="257"/>
      <c r="DU85" s="257"/>
      <c r="DV85" s="257"/>
      <c r="DW85" s="257"/>
      <c r="DX85" s="257">
        <f>'Production Summary'!N65</f>
        <v>384</v>
      </c>
      <c r="DY85" s="257">
        <v>0</v>
      </c>
      <c r="DZ85" s="257"/>
      <c r="EA85" s="257"/>
      <c r="EB85" s="257"/>
      <c r="EC85" s="257"/>
      <c r="ED85" s="257">
        <f>'Production Summary'!N67</f>
        <v>96</v>
      </c>
      <c r="EE85" s="257">
        <v>0</v>
      </c>
      <c r="EF85" s="257"/>
      <c r="EG85" s="257"/>
      <c r="EH85" s="257">
        <f>'Production Summary'!N69</f>
        <v>340</v>
      </c>
    </row>
    <row r="86" spans="3:150">
      <c r="C86" s="26" t="s">
        <v>88</v>
      </c>
      <c r="D86" s="258"/>
      <c r="E86" s="258"/>
      <c r="F86" s="258"/>
      <c r="G86" s="258"/>
      <c r="H86" s="258"/>
      <c r="I86" s="258"/>
      <c r="J86" s="258"/>
      <c r="K86" s="258"/>
      <c r="L86" s="258"/>
      <c r="M86" s="258"/>
      <c r="N86" s="258"/>
      <c r="O86" s="258"/>
      <c r="P86" s="258"/>
      <c r="Q86" s="258"/>
      <c r="R86" s="258"/>
      <c r="S86" s="258"/>
      <c r="T86" s="258"/>
      <c r="U86" s="258"/>
      <c r="V86" s="258"/>
      <c r="W86" s="258"/>
      <c r="X86" s="258"/>
      <c r="Y86" s="258"/>
      <c r="Z86" s="258"/>
      <c r="AA86" s="258"/>
      <c r="AB86" s="258"/>
      <c r="AC86" s="258"/>
      <c r="AD86" s="258"/>
      <c r="AE86" s="258"/>
      <c r="AF86" s="258"/>
      <c r="AG86" s="258"/>
      <c r="AH86" s="258"/>
      <c r="AI86" s="258"/>
      <c r="AJ86" s="258"/>
      <c r="AK86" s="258"/>
      <c r="AL86" s="258"/>
      <c r="AM86" s="258"/>
      <c r="AN86" s="258"/>
      <c r="AO86" s="258"/>
      <c r="AP86" s="258"/>
      <c r="AQ86" s="258"/>
      <c r="AR86" s="258"/>
      <c r="AS86" s="258"/>
      <c r="AT86" s="258"/>
      <c r="AU86" s="258"/>
      <c r="AV86" s="258"/>
      <c r="AW86" s="258"/>
      <c r="AX86" s="258"/>
      <c r="AY86" s="258"/>
      <c r="AZ86" s="258"/>
      <c r="BA86" s="258"/>
      <c r="BB86" s="258"/>
      <c r="BC86" s="258"/>
      <c r="BD86" s="258"/>
      <c r="BE86" s="258"/>
      <c r="BF86" s="258"/>
      <c r="BG86" s="258"/>
      <c r="BH86" s="258"/>
      <c r="BI86" s="258"/>
      <c r="BJ86" s="258"/>
      <c r="BK86" s="258"/>
      <c r="BL86" s="258"/>
      <c r="BM86" s="258"/>
      <c r="BN86" s="258"/>
      <c r="BO86" s="258"/>
      <c r="BP86" s="258"/>
      <c r="BQ86" s="258"/>
      <c r="BR86" s="258"/>
      <c r="BS86" s="258"/>
      <c r="BT86" s="258"/>
      <c r="BU86" s="258"/>
      <c r="BV86" s="258"/>
      <c r="BW86" s="258"/>
      <c r="BX86" s="258"/>
      <c r="BY86" s="258"/>
      <c r="BZ86" s="258"/>
      <c r="CA86" s="258"/>
      <c r="CB86" s="258"/>
      <c r="CC86" s="258"/>
      <c r="CD86" s="258"/>
      <c r="CE86" s="258"/>
      <c r="CF86" s="258"/>
      <c r="CG86" s="258"/>
      <c r="CH86" s="258"/>
      <c r="CI86" s="258"/>
      <c r="CJ86" s="258"/>
      <c r="CK86" s="258"/>
      <c r="CL86" s="258"/>
      <c r="CM86" s="258"/>
      <c r="CN86" s="258"/>
      <c r="CO86" s="258"/>
      <c r="CP86" s="258"/>
      <c r="CQ86" s="258"/>
      <c r="CR86" s="258"/>
      <c r="CS86" s="258"/>
      <c r="CT86" s="258"/>
      <c r="CU86" s="258"/>
      <c r="CV86" s="258"/>
      <c r="CW86" s="258"/>
      <c r="CX86" s="258"/>
      <c r="CY86" s="258"/>
      <c r="CZ86" s="258"/>
      <c r="DA86" s="258"/>
      <c r="DB86" s="258"/>
      <c r="DC86" s="258"/>
      <c r="DD86" s="258"/>
      <c r="DE86" s="258"/>
      <c r="DF86" s="258"/>
      <c r="DG86" s="258"/>
      <c r="DH86" s="258"/>
      <c r="DI86" s="258"/>
      <c r="DJ86" s="258"/>
      <c r="DK86" s="258"/>
      <c r="DL86" s="258"/>
      <c r="DM86" s="258"/>
      <c r="DN86" s="258"/>
      <c r="DO86" s="258"/>
      <c r="DP86" s="258"/>
      <c r="DQ86" s="258"/>
      <c r="DR86" s="258"/>
      <c r="DS86" s="258"/>
      <c r="DT86" s="258"/>
      <c r="DU86" s="258"/>
      <c r="DV86" s="258"/>
      <c r="DW86" s="258"/>
      <c r="DX86" s="258"/>
      <c r="DY86" s="258"/>
      <c r="DZ86" s="258"/>
      <c r="EA86" s="258"/>
      <c r="EB86" s="258"/>
      <c r="EC86" s="258"/>
      <c r="ED86" s="258"/>
      <c r="EE86" s="258"/>
      <c r="EF86" s="258"/>
      <c r="EG86" s="258"/>
      <c r="EH86" s="258"/>
    </row>
    <row r="87" spans="3:150">
      <c r="C87" s="27" t="s">
        <v>89</v>
      </c>
      <c r="D87" s="259"/>
      <c r="E87" s="259"/>
      <c r="F87" s="259"/>
      <c r="G87" s="259"/>
      <c r="H87" s="259"/>
      <c r="I87" s="259"/>
      <c r="J87" s="259"/>
      <c r="K87" s="259"/>
      <c r="L87" s="259"/>
      <c r="M87" s="259"/>
      <c r="N87" s="259"/>
      <c r="O87" s="259"/>
      <c r="P87" s="259"/>
      <c r="Q87" s="259"/>
      <c r="R87" s="259"/>
      <c r="S87" s="259"/>
      <c r="T87" s="259"/>
      <c r="U87" s="259"/>
      <c r="V87" s="259"/>
      <c r="W87" s="259"/>
      <c r="X87" s="259"/>
      <c r="Y87" s="259"/>
      <c r="Z87" s="259"/>
      <c r="AA87" s="259"/>
      <c r="AB87" s="259"/>
      <c r="AC87" s="259"/>
      <c r="AD87" s="259"/>
      <c r="AE87" s="259"/>
      <c r="AF87" s="259"/>
      <c r="AG87" s="259"/>
      <c r="AH87" s="259"/>
      <c r="AI87" s="259"/>
      <c r="AJ87" s="259"/>
      <c r="AK87" s="259"/>
      <c r="AL87" s="259"/>
      <c r="AM87" s="259"/>
      <c r="AN87" s="259"/>
      <c r="AO87" s="259"/>
      <c r="AP87" s="259"/>
      <c r="AQ87" s="259"/>
      <c r="AR87" s="259"/>
      <c r="AS87" s="259"/>
      <c r="AT87" s="259"/>
      <c r="AU87" s="259"/>
      <c r="AV87" s="259"/>
      <c r="AW87" s="259"/>
      <c r="AX87" s="259"/>
      <c r="AY87" s="259"/>
      <c r="AZ87" s="259"/>
      <c r="BA87" s="259"/>
      <c r="BB87" s="259"/>
      <c r="BC87" s="259"/>
      <c r="BD87" s="259"/>
      <c r="BE87" s="259"/>
      <c r="BF87" s="259"/>
      <c r="BG87" s="259"/>
      <c r="BH87" s="259"/>
      <c r="BI87" s="259"/>
      <c r="BJ87" s="259"/>
      <c r="BK87" s="259"/>
      <c r="BL87" s="259"/>
      <c r="BM87" s="259"/>
      <c r="BN87" s="259"/>
      <c r="BO87" s="259"/>
      <c r="BP87" s="259"/>
      <c r="BQ87" s="259"/>
      <c r="BR87" s="259"/>
      <c r="BS87" s="259"/>
      <c r="BT87" s="259"/>
      <c r="BU87" s="259"/>
      <c r="BV87" s="259"/>
      <c r="BW87" s="259"/>
      <c r="BX87" s="259"/>
      <c r="BY87" s="259"/>
      <c r="BZ87" s="259"/>
      <c r="CA87" s="259"/>
      <c r="CB87" s="259"/>
      <c r="CC87" s="259"/>
      <c r="CD87" s="259"/>
      <c r="CE87" s="259"/>
      <c r="CF87" s="259"/>
      <c r="CG87" s="259"/>
      <c r="CH87" s="259"/>
      <c r="CI87" s="259"/>
      <c r="CJ87" s="259"/>
      <c r="CK87" s="259"/>
      <c r="CL87" s="259"/>
      <c r="CM87" s="259"/>
      <c r="CN87" s="259"/>
      <c r="CO87" s="259"/>
      <c r="CP87" s="259"/>
      <c r="CQ87" s="259"/>
      <c r="CR87" s="259"/>
      <c r="CS87" s="259"/>
      <c r="CT87" s="259"/>
      <c r="CU87" s="259"/>
      <c r="CV87" s="259"/>
      <c r="CW87" s="259"/>
      <c r="CX87" s="259"/>
      <c r="CY87" s="259"/>
      <c r="CZ87" s="259"/>
      <c r="DA87" s="259"/>
      <c r="DB87" s="259"/>
      <c r="DC87" s="259"/>
      <c r="DD87" s="259"/>
      <c r="DE87" s="259"/>
      <c r="DF87" s="259"/>
      <c r="DG87" s="259"/>
      <c r="DH87" s="259"/>
      <c r="DI87" s="259"/>
      <c r="DJ87" s="259"/>
      <c r="DK87" s="259"/>
      <c r="DL87" s="259"/>
      <c r="DM87" s="259"/>
      <c r="DN87" s="259"/>
      <c r="DO87" s="259"/>
      <c r="DP87" s="259"/>
      <c r="DQ87" s="259"/>
      <c r="DR87" s="259"/>
      <c r="DS87" s="259"/>
      <c r="DT87" s="259"/>
      <c r="DU87" s="259"/>
      <c r="DV87" s="259"/>
      <c r="DW87" s="259"/>
      <c r="DX87" s="259"/>
      <c r="DY87" s="259"/>
      <c r="DZ87" s="259"/>
      <c r="EA87" s="259"/>
      <c r="EB87" s="259"/>
      <c r="EC87" s="259"/>
      <c r="ED87" s="259"/>
      <c r="EE87" s="259"/>
      <c r="EF87" s="259"/>
      <c r="EG87" s="259"/>
      <c r="EH87" s="259"/>
    </row>
    <row r="89" spans="3:150">
      <c r="D89" s="68"/>
      <c r="BV89" s="68"/>
    </row>
  </sheetData>
  <sheetProtection formatCells="0" formatColumns="0" formatRows="0" autoFilter="0" pivotTables="0"/>
  <mergeCells count="74">
    <mergeCell ref="CE2:CM2"/>
    <mergeCell ref="BP2:CA2"/>
    <mergeCell ref="EJ2:EK2"/>
    <mergeCell ref="DI3:DJ3"/>
    <mergeCell ref="DK3:DL3"/>
    <mergeCell ref="DM3:DN3"/>
    <mergeCell ref="DS2:EH2"/>
    <mergeCell ref="EF3:EG3"/>
    <mergeCell ref="DC3:DD3"/>
    <mergeCell ref="DE3:DF3"/>
    <mergeCell ref="DO3:DQ3"/>
    <mergeCell ref="EB3:EC3"/>
    <mergeCell ref="DV3:DW3"/>
    <mergeCell ref="B71:C71"/>
    <mergeCell ref="B72:C72"/>
    <mergeCell ref="B73:C73"/>
    <mergeCell ref="B75:C75"/>
    <mergeCell ref="B76:C76"/>
    <mergeCell ref="D78:AU80"/>
    <mergeCell ref="DG3:DH3"/>
    <mergeCell ref="DX3:DY3"/>
    <mergeCell ref="ED3:EE3"/>
    <mergeCell ref="EJ3:EK3"/>
    <mergeCell ref="BY3:CA3"/>
    <mergeCell ref="J3:L3"/>
    <mergeCell ref="Y3:AA3"/>
    <mergeCell ref="DS3:DU3"/>
    <mergeCell ref="M3:O3"/>
    <mergeCell ref="CB2:CD3"/>
    <mergeCell ref="CN2:CO2"/>
    <mergeCell ref="CY3:CZ3"/>
    <mergeCell ref="DA3:DB3"/>
    <mergeCell ref="AV78:CD80"/>
    <mergeCell ref="CE78:EK80"/>
    <mergeCell ref="B70:C70"/>
    <mergeCell ref="ER70:ES70"/>
    <mergeCell ref="CI3:CJ3"/>
    <mergeCell ref="CK3:CL3"/>
    <mergeCell ref="CQ3:CR3"/>
    <mergeCell ref="CS3:CT3"/>
    <mergeCell ref="CU3:CV3"/>
    <mergeCell ref="CW3:CX3"/>
    <mergeCell ref="AY3:BA3"/>
    <mergeCell ref="BB3:BD3"/>
    <mergeCell ref="BE3:BG3"/>
    <mergeCell ref="BH3:BJ3"/>
    <mergeCell ref="BP3:BR3"/>
    <mergeCell ref="BS3:BU3"/>
    <mergeCell ref="BV3:BX3"/>
    <mergeCell ref="DZ3:EA3"/>
    <mergeCell ref="Y2:AG2"/>
    <mergeCell ref="ES2:ET2"/>
    <mergeCell ref="D3:F3"/>
    <mergeCell ref="G3:I3"/>
    <mergeCell ref="P3:R3"/>
    <mergeCell ref="S3:U3"/>
    <mergeCell ref="V3:X3"/>
    <mergeCell ref="AB3:AD3"/>
    <mergeCell ref="AE3:AG3"/>
    <mergeCell ref="AH3:AJ3"/>
    <mergeCell ref="CP2:CP3"/>
    <mergeCell ref="CQ2:DR2"/>
    <mergeCell ref="EI2:EI3"/>
    <mergeCell ref="CE3:CG3"/>
    <mergeCell ref="D2:X2"/>
    <mergeCell ref="ES3:ET3"/>
    <mergeCell ref="AH2:AU2"/>
    <mergeCell ref="AV2:BA2"/>
    <mergeCell ref="BB2:BL2"/>
    <mergeCell ref="BM2:BO3"/>
    <mergeCell ref="AK3:AM3"/>
    <mergeCell ref="AN3:AP3"/>
    <mergeCell ref="AQ3:AS3"/>
    <mergeCell ref="AV3:AX3"/>
  </mergeCells>
  <conditionalFormatting sqref="C8">
    <cfRule type="duplicateValues" dxfId="256" priority="4"/>
    <cfRule type="duplicateValues" dxfId="255" priority="5"/>
  </conditionalFormatting>
  <conditionalFormatting sqref="C13:C17">
    <cfRule type="duplicateValues" dxfId="254" priority="34"/>
  </conditionalFormatting>
  <conditionalFormatting sqref="C22">
    <cfRule type="duplicateValues" dxfId="253" priority="7"/>
  </conditionalFormatting>
  <conditionalFormatting sqref="C22:C23">
    <cfRule type="duplicateValues" dxfId="252" priority="9"/>
  </conditionalFormatting>
  <conditionalFormatting sqref="C23">
    <cfRule type="duplicateValues" dxfId="251" priority="8"/>
  </conditionalFormatting>
  <conditionalFormatting sqref="C24">
    <cfRule type="duplicateValues" dxfId="250" priority="6"/>
    <cfRule type="duplicateValues" dxfId="249" priority="25"/>
  </conditionalFormatting>
  <conditionalFormatting sqref="C25">
    <cfRule type="duplicateValues" dxfId="248" priority="26"/>
  </conditionalFormatting>
  <conditionalFormatting sqref="C26">
    <cfRule type="duplicateValues" dxfId="247" priority="29"/>
  </conditionalFormatting>
  <conditionalFormatting sqref="C27">
    <cfRule type="duplicateValues" dxfId="246" priority="31"/>
  </conditionalFormatting>
  <conditionalFormatting sqref="C29 C60:C61 C57 C42:C43 C45:C54 C13:C17 C24:C27">
    <cfRule type="duplicateValues" dxfId="245" priority="36"/>
  </conditionalFormatting>
  <conditionalFormatting sqref="C29">
    <cfRule type="duplicateValues" dxfId="244" priority="24"/>
  </conditionalFormatting>
  <conditionalFormatting sqref="C30">
    <cfRule type="duplicateValues" dxfId="243" priority="17"/>
  </conditionalFormatting>
  <conditionalFormatting sqref="C31">
    <cfRule type="duplicateValues" dxfId="242" priority="14"/>
  </conditionalFormatting>
  <conditionalFormatting sqref="C32">
    <cfRule type="duplicateValues" dxfId="241" priority="1"/>
    <cfRule type="duplicateValues" dxfId="240" priority="2"/>
    <cfRule type="duplicateValues" dxfId="239" priority="3"/>
  </conditionalFormatting>
  <conditionalFormatting sqref="C38">
    <cfRule type="duplicateValues" dxfId="238" priority="20"/>
  </conditionalFormatting>
  <conditionalFormatting sqref="C42">
    <cfRule type="duplicateValues" dxfId="237" priority="30"/>
  </conditionalFormatting>
  <conditionalFormatting sqref="C43">
    <cfRule type="duplicateValues" dxfId="236" priority="21"/>
  </conditionalFormatting>
  <conditionalFormatting sqref="C45">
    <cfRule type="duplicateValues" dxfId="235" priority="22"/>
  </conditionalFormatting>
  <conditionalFormatting sqref="C46">
    <cfRule type="duplicateValues" dxfId="234" priority="32"/>
  </conditionalFormatting>
  <conditionalFormatting sqref="C47">
    <cfRule type="duplicateValues" dxfId="233" priority="13"/>
  </conditionalFormatting>
  <conditionalFormatting sqref="C48">
    <cfRule type="duplicateValues" dxfId="232" priority="23"/>
  </conditionalFormatting>
  <conditionalFormatting sqref="C49">
    <cfRule type="duplicateValues" dxfId="231" priority="12"/>
  </conditionalFormatting>
  <conditionalFormatting sqref="C50">
    <cfRule type="duplicateValues" dxfId="230" priority="33"/>
  </conditionalFormatting>
  <conditionalFormatting sqref="C51">
    <cfRule type="duplicateValues" dxfId="229" priority="15"/>
  </conditionalFormatting>
  <conditionalFormatting sqref="C52">
    <cfRule type="duplicateValues" dxfId="228" priority="16"/>
  </conditionalFormatting>
  <conditionalFormatting sqref="C53">
    <cfRule type="duplicateValues" dxfId="227" priority="10"/>
  </conditionalFormatting>
  <conditionalFormatting sqref="C54">
    <cfRule type="duplicateValues" dxfId="226" priority="28"/>
  </conditionalFormatting>
  <conditionalFormatting sqref="C57">
    <cfRule type="duplicateValues" dxfId="225" priority="27"/>
  </conditionalFormatting>
  <conditionalFormatting sqref="C60">
    <cfRule type="duplicateValues" dxfId="224" priority="19"/>
  </conditionalFormatting>
  <conditionalFormatting sqref="C61">
    <cfRule type="duplicateValues" dxfId="223" priority="11"/>
  </conditionalFormatting>
  <conditionalFormatting sqref="ES60:ES68">
    <cfRule type="duplicateValues" dxfId="222" priority="35"/>
  </conditionalFormatting>
  <pageMargins left="0.7" right="0.7" top="0.75" bottom="0.75" header="0.3" footer="0.3"/>
  <pageSetup paperSize="9" scale="57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A00-000000000000}">
          <x14:formula1>
            <xm:f>'https://vamaadairy-my.sharepoint.com/personal/mis_vamaadairy_com/Documents/Analytics Dashboard/Demand Sheet/Raw Demand Sheet/[DEMAND_SHEET July-01.xlsx]Distributor Master'!#REF!</xm:f>
          </x14:formula1>
          <xm:sqref>C34</xm:sqref>
        </x14:dataValidation>
        <x14:dataValidation type="list" allowBlank="1" showInputMessage="1" showErrorMessage="1" xr:uid="{00000000-0002-0000-0A00-000001000000}">
          <x14:formula1>
            <xm:f>'Distributor Master'!$B:$B</xm:f>
          </x14:formula1>
          <xm:sqref>C6:C33 C35:C68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>
    <pageSetUpPr fitToPage="1"/>
  </sheetPr>
  <dimension ref="B1:ET88"/>
  <sheetViews>
    <sheetView zoomScale="80" zoomScaleNormal="80" workbookViewId="0">
      <pane xSplit="3" ySplit="5" topLeftCell="D6" activePane="bottomRight" state="frozen"/>
      <selection activeCell="B1" sqref="B1:G1"/>
      <selection pane="topRight" activeCell="B1" sqref="B1:G1"/>
      <selection pane="bottomLeft" activeCell="B1" sqref="B1:G1"/>
      <selection pane="bottomRight" activeCell="B1" sqref="B1:G1"/>
    </sheetView>
  </sheetViews>
  <sheetFormatPr defaultColWidth="9.140625" defaultRowHeight="15"/>
  <cols>
    <col min="1" max="1" width="2.5703125" customWidth="1"/>
    <col min="2" max="2" width="6.140625" style="53" bestFit="1" customWidth="1"/>
    <col min="3" max="3" width="31.140625" style="53" bestFit="1" customWidth="1"/>
    <col min="4" max="7" width="5.7109375" hidden="1" customWidth="1"/>
    <col min="8" max="8" width="9.28515625" hidden="1" customWidth="1"/>
    <col min="9" max="10" width="5.7109375" hidden="1" customWidth="1"/>
    <col min="11" max="15" width="8" hidden="1" customWidth="1"/>
    <col min="16" max="24" width="5.7109375" hidden="1" customWidth="1"/>
    <col min="25" max="25" width="9.28515625" hidden="1" customWidth="1"/>
    <col min="26" max="26" width="8.5703125" hidden="1" customWidth="1"/>
    <col min="27" max="36" width="5.7109375" hidden="1" customWidth="1"/>
    <col min="37" max="37" width="6.28515625" hidden="1" customWidth="1"/>
    <col min="38" max="85" width="5.7109375" hidden="1" customWidth="1"/>
    <col min="86" max="86" width="6.5703125" hidden="1" customWidth="1"/>
    <col min="87" max="93" width="5.7109375" hidden="1" customWidth="1"/>
    <col min="94" max="94" width="7.7109375" hidden="1" customWidth="1"/>
    <col min="95" max="123" width="5.7109375" hidden="1" customWidth="1"/>
    <col min="124" max="124" width="30.42578125" hidden="1" customWidth="1"/>
    <col min="125" max="127" width="34.85546875" hidden="1" customWidth="1"/>
    <col min="128" max="128" width="5.7109375" hidden="1" customWidth="1"/>
    <col min="129" max="129" width="4.5703125" hidden="1" customWidth="1"/>
    <col min="130" max="138" width="5.7109375" hidden="1" customWidth="1"/>
    <col min="139" max="139" width="16" hidden="1" customWidth="1"/>
    <col min="140" max="140" width="10.7109375" customWidth="1"/>
    <col min="141" max="141" width="11.5703125" bestFit="1" customWidth="1"/>
    <col min="147" max="147" width="3.5703125" customWidth="1"/>
    <col min="148" max="148" width="6.85546875" bestFit="1" customWidth="1"/>
    <col min="149" max="149" width="31.140625" bestFit="1" customWidth="1"/>
    <col min="150" max="150" width="20.140625" bestFit="1" customWidth="1"/>
    <col min="151" max="151" width="3.7109375" customWidth="1"/>
  </cols>
  <sheetData>
    <row r="1" spans="2:150" ht="13.5" customHeight="1" thickBot="1"/>
    <row r="2" spans="2:150" ht="15" customHeight="1">
      <c r="B2" s="19" t="s">
        <v>0</v>
      </c>
      <c r="C2" s="54" t="s">
        <v>188</v>
      </c>
      <c r="D2" s="782" t="s">
        <v>2</v>
      </c>
      <c r="E2" s="782"/>
      <c r="F2" s="782"/>
      <c r="G2" s="782"/>
      <c r="H2" s="782"/>
      <c r="I2" s="782"/>
      <c r="J2" s="782"/>
      <c r="K2" s="782"/>
      <c r="L2" s="782"/>
      <c r="M2" s="782"/>
      <c r="N2" s="782"/>
      <c r="O2" s="782"/>
      <c r="P2" s="782"/>
      <c r="Q2" s="782"/>
      <c r="R2" s="782"/>
      <c r="S2" s="782"/>
      <c r="T2" s="782"/>
      <c r="U2" s="782"/>
      <c r="V2" s="782"/>
      <c r="W2" s="782"/>
      <c r="X2" s="782"/>
      <c r="Y2" s="769" t="s">
        <v>3</v>
      </c>
      <c r="Z2" s="770"/>
      <c r="AA2" s="770"/>
      <c r="AB2" s="770"/>
      <c r="AC2" s="770"/>
      <c r="AD2" s="770"/>
      <c r="AE2" s="770"/>
      <c r="AF2" s="770"/>
      <c r="AG2" s="771"/>
      <c r="AH2" s="671" t="s">
        <v>4</v>
      </c>
      <c r="AI2" s="671"/>
      <c r="AJ2" s="671"/>
      <c r="AK2" s="671"/>
      <c r="AL2" s="671"/>
      <c r="AM2" s="671"/>
      <c r="AN2" s="671"/>
      <c r="AO2" s="671"/>
      <c r="AP2" s="671"/>
      <c r="AQ2" s="671"/>
      <c r="AR2" s="671"/>
      <c r="AS2" s="671"/>
      <c r="AT2" s="671"/>
      <c r="AU2" s="671"/>
      <c r="AV2" s="764" t="s">
        <v>5</v>
      </c>
      <c r="AW2" s="764"/>
      <c r="AX2" s="764"/>
      <c r="AY2" s="764"/>
      <c r="AZ2" s="764"/>
      <c r="BA2" s="764"/>
      <c r="BB2" s="765" t="s">
        <v>6</v>
      </c>
      <c r="BC2" s="765"/>
      <c r="BD2" s="765"/>
      <c r="BE2" s="765"/>
      <c r="BF2" s="765"/>
      <c r="BG2" s="765"/>
      <c r="BH2" s="765"/>
      <c r="BI2" s="765"/>
      <c r="BJ2" s="765"/>
      <c r="BK2" s="765"/>
      <c r="BL2" s="765"/>
      <c r="BM2" s="671" t="s">
        <v>7</v>
      </c>
      <c r="BN2" s="671"/>
      <c r="BO2" s="671"/>
      <c r="BP2" s="811" t="s">
        <v>8</v>
      </c>
      <c r="BQ2" s="812"/>
      <c r="BR2" s="812"/>
      <c r="BS2" s="812"/>
      <c r="BT2" s="812"/>
      <c r="BU2" s="812"/>
      <c r="BV2" s="812"/>
      <c r="BW2" s="812"/>
      <c r="BX2" s="812"/>
      <c r="BY2" s="812"/>
      <c r="BZ2" s="812"/>
      <c r="CA2" s="813"/>
      <c r="CB2" s="671" t="s">
        <v>528</v>
      </c>
      <c r="CC2" s="671"/>
      <c r="CD2" s="671"/>
      <c r="CE2" s="739" t="s">
        <v>9</v>
      </c>
      <c r="CF2" s="740"/>
      <c r="CG2" s="740"/>
      <c r="CH2" s="740"/>
      <c r="CI2" s="740"/>
      <c r="CJ2" s="740"/>
      <c r="CK2" s="740"/>
      <c r="CL2" s="740"/>
      <c r="CM2" s="740"/>
      <c r="CN2" s="740" t="s">
        <v>404</v>
      </c>
      <c r="CO2" s="741"/>
      <c r="CP2" s="780" t="s">
        <v>223</v>
      </c>
      <c r="CQ2" s="764" t="s">
        <v>10</v>
      </c>
      <c r="CR2" s="764"/>
      <c r="CS2" s="764"/>
      <c r="CT2" s="764"/>
      <c r="CU2" s="764"/>
      <c r="CV2" s="764"/>
      <c r="CW2" s="764"/>
      <c r="CX2" s="764"/>
      <c r="CY2" s="764"/>
      <c r="CZ2" s="764"/>
      <c r="DA2" s="764"/>
      <c r="DB2" s="764"/>
      <c r="DC2" s="764"/>
      <c r="DD2" s="764"/>
      <c r="DE2" s="764"/>
      <c r="DF2" s="764"/>
      <c r="DG2" s="764"/>
      <c r="DH2" s="764"/>
      <c r="DI2" s="764"/>
      <c r="DJ2" s="764"/>
      <c r="DK2" s="764"/>
      <c r="DL2" s="764"/>
      <c r="DM2" s="764"/>
      <c r="DN2" s="764"/>
      <c r="DO2" s="764"/>
      <c r="DP2" s="764"/>
      <c r="DQ2" s="764"/>
      <c r="DR2" s="764"/>
      <c r="DS2" s="815" t="s">
        <v>256</v>
      </c>
      <c r="DT2" s="817"/>
      <c r="DU2" s="817"/>
      <c r="DV2" s="817"/>
      <c r="DW2" s="817"/>
      <c r="DX2" s="817"/>
      <c r="DY2" s="817"/>
      <c r="DZ2" s="817"/>
      <c r="EA2" s="817"/>
      <c r="EB2" s="817"/>
      <c r="EC2" s="817"/>
      <c r="ED2" s="817"/>
      <c r="EE2" s="817"/>
      <c r="EF2" s="817"/>
      <c r="EG2" s="817"/>
      <c r="EH2" s="816"/>
      <c r="EI2" s="781" t="s">
        <v>257</v>
      </c>
      <c r="EJ2" s="814" t="s">
        <v>236</v>
      </c>
      <c r="EK2" s="814"/>
      <c r="ER2" s="14" t="s">
        <v>0</v>
      </c>
      <c r="ES2" s="772" t="s">
        <v>1</v>
      </c>
      <c r="ET2" s="773"/>
    </row>
    <row r="3" spans="2:150" ht="60" customHeight="1">
      <c r="B3" s="55">
        <v>46262</v>
      </c>
      <c r="C3" s="51" t="s">
        <v>314</v>
      </c>
      <c r="D3" s="764" t="s">
        <v>333</v>
      </c>
      <c r="E3" s="764"/>
      <c r="F3" s="764"/>
      <c r="G3" s="768" t="s">
        <v>547</v>
      </c>
      <c r="H3" s="768"/>
      <c r="I3" s="768"/>
      <c r="J3" s="795" t="s">
        <v>800</v>
      </c>
      <c r="K3" s="796"/>
      <c r="L3" s="797"/>
      <c r="M3" s="795" t="s">
        <v>512</v>
      </c>
      <c r="N3" s="796"/>
      <c r="O3" s="797"/>
      <c r="P3" s="774" t="s">
        <v>567</v>
      </c>
      <c r="Q3" s="774"/>
      <c r="R3" s="774"/>
      <c r="S3" s="768" t="s">
        <v>568</v>
      </c>
      <c r="T3" s="768"/>
      <c r="U3" s="768"/>
      <c r="V3" s="775" t="s">
        <v>569</v>
      </c>
      <c r="W3" s="776"/>
      <c r="X3" s="776"/>
      <c r="Y3" s="798" t="s">
        <v>456</v>
      </c>
      <c r="Z3" s="799"/>
      <c r="AA3" s="800"/>
      <c r="AB3" s="777" t="s">
        <v>1056</v>
      </c>
      <c r="AC3" s="777"/>
      <c r="AD3" s="777"/>
      <c r="AE3" s="719" t="s">
        <v>334</v>
      </c>
      <c r="AF3" s="719"/>
      <c r="AG3" s="719"/>
      <c r="AH3" s="779" t="s">
        <v>335</v>
      </c>
      <c r="AI3" s="779"/>
      <c r="AJ3" s="779"/>
      <c r="AK3" s="764" t="s">
        <v>336</v>
      </c>
      <c r="AL3" s="764"/>
      <c r="AM3" s="764"/>
      <c r="AN3" s="766" t="s">
        <v>337</v>
      </c>
      <c r="AO3" s="766"/>
      <c r="AP3" s="766"/>
      <c r="AQ3" s="767" t="s">
        <v>338</v>
      </c>
      <c r="AR3" s="767"/>
      <c r="AS3" s="767"/>
      <c r="AT3" s="45" t="s">
        <v>523</v>
      </c>
      <c r="AU3" s="45" t="s">
        <v>339</v>
      </c>
      <c r="AV3" s="768" t="s">
        <v>340</v>
      </c>
      <c r="AW3" s="768"/>
      <c r="AX3" s="768"/>
      <c r="AY3" s="788" t="s">
        <v>12</v>
      </c>
      <c r="AZ3" s="788"/>
      <c r="BA3" s="788"/>
      <c r="BB3" s="789" t="s">
        <v>341</v>
      </c>
      <c r="BC3" s="789"/>
      <c r="BD3" s="789"/>
      <c r="BE3" s="671" t="s">
        <v>342</v>
      </c>
      <c r="BF3" s="671"/>
      <c r="BG3" s="671"/>
      <c r="BH3" s="767" t="s">
        <v>343</v>
      </c>
      <c r="BI3" s="767"/>
      <c r="BJ3" s="767"/>
      <c r="BK3" s="46" t="s">
        <v>254</v>
      </c>
      <c r="BL3" s="46" t="s">
        <v>344</v>
      </c>
      <c r="BM3" s="671"/>
      <c r="BN3" s="671"/>
      <c r="BO3" s="671"/>
      <c r="BP3" s="790" t="s">
        <v>345</v>
      </c>
      <c r="BQ3" s="790"/>
      <c r="BR3" s="790"/>
      <c r="BS3" s="767" t="s">
        <v>255</v>
      </c>
      <c r="BT3" s="767"/>
      <c r="BU3" s="767"/>
      <c r="BV3" s="791" t="s">
        <v>346</v>
      </c>
      <c r="BW3" s="791"/>
      <c r="BX3" s="791"/>
      <c r="BY3" s="719" t="s">
        <v>13</v>
      </c>
      <c r="BZ3" s="719"/>
      <c r="CA3" s="719"/>
      <c r="CB3" s="671"/>
      <c r="CC3" s="671"/>
      <c r="CD3" s="671"/>
      <c r="CE3" s="671" t="s">
        <v>260</v>
      </c>
      <c r="CF3" s="671"/>
      <c r="CG3" s="671"/>
      <c r="CH3" s="314" t="s">
        <v>435</v>
      </c>
      <c r="CI3" s="719" t="s">
        <v>347</v>
      </c>
      <c r="CJ3" s="719"/>
      <c r="CK3" s="672" t="s">
        <v>348</v>
      </c>
      <c r="CL3" s="672"/>
      <c r="CM3" s="47" t="s">
        <v>515</v>
      </c>
      <c r="CN3" s="47" t="s">
        <v>221</v>
      </c>
      <c r="CO3" s="15" t="s">
        <v>222</v>
      </c>
      <c r="CP3" s="780"/>
      <c r="CQ3" s="786" t="s">
        <v>349</v>
      </c>
      <c r="CR3" s="786"/>
      <c r="CS3" s="671" t="s">
        <v>350</v>
      </c>
      <c r="CT3" s="671"/>
      <c r="CU3" s="719" t="s">
        <v>351</v>
      </c>
      <c r="CV3" s="719"/>
      <c r="CW3" s="787" t="s">
        <v>352</v>
      </c>
      <c r="CX3" s="787"/>
      <c r="CY3" s="804" t="s">
        <v>360</v>
      </c>
      <c r="CZ3" s="805"/>
      <c r="DA3" s="804" t="s">
        <v>361</v>
      </c>
      <c r="DB3" s="805"/>
      <c r="DC3" s="769" t="s">
        <v>774</v>
      </c>
      <c r="DD3" s="771"/>
      <c r="DE3" s="769" t="s">
        <v>775</v>
      </c>
      <c r="DF3" s="771"/>
      <c r="DG3" s="768" t="s">
        <v>353</v>
      </c>
      <c r="DH3" s="768"/>
      <c r="DI3" s="815" t="s">
        <v>418</v>
      </c>
      <c r="DJ3" s="816"/>
      <c r="DK3" s="815" t="s">
        <v>419</v>
      </c>
      <c r="DL3" s="816"/>
      <c r="DM3" s="815" t="s">
        <v>420</v>
      </c>
      <c r="DN3" s="816"/>
      <c r="DO3" s="818" t="s">
        <v>776</v>
      </c>
      <c r="DP3" s="819"/>
      <c r="DQ3" s="820"/>
      <c r="DR3" s="56" t="s">
        <v>354</v>
      </c>
      <c r="DS3" s="801" t="s">
        <v>454</v>
      </c>
      <c r="DT3" s="802"/>
      <c r="DU3" s="803"/>
      <c r="DV3" s="821" t="s">
        <v>1064</v>
      </c>
      <c r="DW3" s="822"/>
      <c r="DX3" s="672" t="s">
        <v>245</v>
      </c>
      <c r="DY3" s="672"/>
      <c r="DZ3" s="764" t="s">
        <v>245</v>
      </c>
      <c r="EA3" s="764"/>
      <c r="EB3" s="790" t="s">
        <v>1060</v>
      </c>
      <c r="EC3" s="790"/>
      <c r="ED3" s="793" t="s">
        <v>280</v>
      </c>
      <c r="EE3" s="793"/>
      <c r="EF3" s="699" t="s">
        <v>559</v>
      </c>
      <c r="EG3" s="699"/>
      <c r="EH3" s="57" t="s">
        <v>279</v>
      </c>
      <c r="EI3" s="781"/>
      <c r="EJ3" s="794" t="s">
        <v>265</v>
      </c>
      <c r="EK3" s="794"/>
      <c r="ER3" s="55">
        <f>B3</f>
        <v>46262</v>
      </c>
      <c r="ES3" s="783" t="s">
        <v>11</v>
      </c>
      <c r="ET3" s="784"/>
    </row>
    <row r="4" spans="2:150" ht="25.5">
      <c r="B4" s="73" t="s">
        <v>14</v>
      </c>
      <c r="C4" s="73" t="s">
        <v>15</v>
      </c>
      <c r="D4" s="74" t="s">
        <v>239</v>
      </c>
      <c r="E4" s="75" t="s">
        <v>111</v>
      </c>
      <c r="F4" s="76" t="s">
        <v>231</v>
      </c>
      <c r="G4" s="74" t="s">
        <v>239</v>
      </c>
      <c r="H4" s="75" t="s">
        <v>111</v>
      </c>
      <c r="I4" s="76" t="s">
        <v>231</v>
      </c>
      <c r="J4" s="323" t="s">
        <v>443</v>
      </c>
      <c r="K4" s="75" t="s">
        <v>444</v>
      </c>
      <c r="L4" s="76" t="s">
        <v>231</v>
      </c>
      <c r="M4" s="74" t="s">
        <v>443</v>
      </c>
      <c r="N4" s="75" t="s">
        <v>444</v>
      </c>
      <c r="O4" s="76" t="s">
        <v>231</v>
      </c>
      <c r="P4" s="410" t="s">
        <v>443</v>
      </c>
      <c r="Q4" s="75" t="s">
        <v>111</v>
      </c>
      <c r="R4" s="76" t="s">
        <v>231</v>
      </c>
      <c r="S4" s="77" t="s">
        <v>443</v>
      </c>
      <c r="T4" s="75" t="s">
        <v>111</v>
      </c>
      <c r="U4" s="76" t="s">
        <v>231</v>
      </c>
      <c r="V4" s="419" t="s">
        <v>443</v>
      </c>
      <c r="W4" s="75" t="s">
        <v>111</v>
      </c>
      <c r="X4" s="76" t="s">
        <v>231</v>
      </c>
      <c r="Y4" s="74" t="s">
        <v>16</v>
      </c>
      <c r="Z4" s="76" t="s">
        <v>242</v>
      </c>
      <c r="AA4" s="74" t="s">
        <v>157</v>
      </c>
      <c r="AB4" s="77" t="s">
        <v>16</v>
      </c>
      <c r="AC4" s="78" t="s">
        <v>242</v>
      </c>
      <c r="AD4" s="76" t="s">
        <v>263</v>
      </c>
      <c r="AE4" s="77" t="s">
        <v>16</v>
      </c>
      <c r="AF4" s="78" t="s">
        <v>242</v>
      </c>
      <c r="AG4" s="76" t="s">
        <v>263</v>
      </c>
      <c r="AH4" s="74" t="s">
        <v>239</v>
      </c>
      <c r="AI4" s="79" t="s">
        <v>111</v>
      </c>
      <c r="AJ4" s="76" t="s">
        <v>219</v>
      </c>
      <c r="AK4" s="74" t="s">
        <v>239</v>
      </c>
      <c r="AL4" s="79" t="s">
        <v>111</v>
      </c>
      <c r="AM4" s="76" t="s">
        <v>219</v>
      </c>
      <c r="AN4" s="74" t="s">
        <v>239</v>
      </c>
      <c r="AO4" s="79" t="s">
        <v>111</v>
      </c>
      <c r="AP4" s="76" t="s">
        <v>219</v>
      </c>
      <c r="AQ4" s="74" t="s">
        <v>239</v>
      </c>
      <c r="AR4" s="79" t="s">
        <v>111</v>
      </c>
      <c r="AS4" s="76" t="s">
        <v>219</v>
      </c>
      <c r="AT4" s="385" t="s">
        <v>99</v>
      </c>
      <c r="AU4" s="80" t="s">
        <v>99</v>
      </c>
      <c r="AV4" s="77" t="s">
        <v>16</v>
      </c>
      <c r="AW4" s="78" t="s">
        <v>242</v>
      </c>
      <c r="AX4" s="76" t="s">
        <v>262</v>
      </c>
      <c r="AY4" s="77" t="s">
        <v>16</v>
      </c>
      <c r="AZ4" s="78" t="s">
        <v>242</v>
      </c>
      <c r="BA4" s="76" t="s">
        <v>262</v>
      </c>
      <c r="BB4" s="74" t="s">
        <v>239</v>
      </c>
      <c r="BC4" s="79" t="s">
        <v>111</v>
      </c>
      <c r="BD4" s="76" t="s">
        <v>219</v>
      </c>
      <c r="BE4" s="74" t="s">
        <v>239</v>
      </c>
      <c r="BF4" s="79" t="s">
        <v>111</v>
      </c>
      <c r="BG4" s="76" t="s">
        <v>219</v>
      </c>
      <c r="BH4" s="74" t="s">
        <v>239</v>
      </c>
      <c r="BI4" s="79" t="s">
        <v>111</v>
      </c>
      <c r="BJ4" s="76" t="s">
        <v>219</v>
      </c>
      <c r="BK4" s="385" t="s">
        <v>99</v>
      </c>
      <c r="BL4" s="80" t="s">
        <v>99</v>
      </c>
      <c r="BM4" s="74" t="s">
        <v>239</v>
      </c>
      <c r="BN4" s="79" t="s">
        <v>111</v>
      </c>
      <c r="BO4" s="76" t="s">
        <v>219</v>
      </c>
      <c r="BP4" s="81" t="s">
        <v>239</v>
      </c>
      <c r="BQ4" s="79" t="s">
        <v>111</v>
      </c>
      <c r="BR4" s="76" t="s">
        <v>219</v>
      </c>
      <c r="BS4" s="82" t="s">
        <v>421</v>
      </c>
      <c r="BT4" s="83" t="s">
        <v>234</v>
      </c>
      <c r="BU4" s="76" t="s">
        <v>262</v>
      </c>
      <c r="BV4" s="156" t="s">
        <v>422</v>
      </c>
      <c r="BW4" s="83" t="s">
        <v>234</v>
      </c>
      <c r="BX4" s="76" t="s">
        <v>262</v>
      </c>
      <c r="BY4" s="77" t="s">
        <v>422</v>
      </c>
      <c r="BZ4" s="83" t="s">
        <v>234</v>
      </c>
      <c r="CA4" s="76" t="s">
        <v>262</v>
      </c>
      <c r="CB4" s="74" t="s">
        <v>522</v>
      </c>
      <c r="CC4" s="79" t="s">
        <v>234</v>
      </c>
      <c r="CD4" s="76" t="s">
        <v>157</v>
      </c>
      <c r="CE4" s="77" t="s">
        <v>16</v>
      </c>
      <c r="CF4" s="79" t="s">
        <v>111</v>
      </c>
      <c r="CG4" s="76" t="s">
        <v>219</v>
      </c>
      <c r="CH4" s="313" t="s">
        <v>219</v>
      </c>
      <c r="CI4" s="83" t="s">
        <v>238</v>
      </c>
      <c r="CJ4" s="76" t="s">
        <v>219</v>
      </c>
      <c r="CK4" s="84" t="s">
        <v>238</v>
      </c>
      <c r="CL4" s="76" t="s">
        <v>219</v>
      </c>
      <c r="CM4" s="370" t="s">
        <v>238</v>
      </c>
      <c r="CN4" s="85" t="s">
        <v>235</v>
      </c>
      <c r="CO4" s="85" t="s">
        <v>235</v>
      </c>
      <c r="CP4" s="86" t="s">
        <v>17</v>
      </c>
      <c r="CQ4" s="77" t="s">
        <v>16</v>
      </c>
      <c r="CR4" s="87" t="s">
        <v>18</v>
      </c>
      <c r="CS4" s="77" t="s">
        <v>16</v>
      </c>
      <c r="CT4" s="87" t="s">
        <v>18</v>
      </c>
      <c r="CU4" s="77" t="s">
        <v>16</v>
      </c>
      <c r="CV4" s="87" t="s">
        <v>18</v>
      </c>
      <c r="CW4" s="77" t="s">
        <v>16</v>
      </c>
      <c r="CX4" s="87" t="s">
        <v>18</v>
      </c>
      <c r="CY4" s="77" t="s">
        <v>16</v>
      </c>
      <c r="CZ4" s="87" t="s">
        <v>18</v>
      </c>
      <c r="DA4" s="77" t="s">
        <v>16</v>
      </c>
      <c r="DB4" s="87" t="s">
        <v>18</v>
      </c>
      <c r="DC4" s="77" t="s">
        <v>16</v>
      </c>
      <c r="DD4" s="87" t="s">
        <v>18</v>
      </c>
      <c r="DE4" s="77" t="s">
        <v>16</v>
      </c>
      <c r="DF4" s="87" t="s">
        <v>18</v>
      </c>
      <c r="DG4" s="77" t="s">
        <v>16</v>
      </c>
      <c r="DH4" s="87" t="s">
        <v>18</v>
      </c>
      <c r="DI4" s="77" t="s">
        <v>16</v>
      </c>
      <c r="DJ4" s="87" t="s">
        <v>18</v>
      </c>
      <c r="DK4" s="77" t="s">
        <v>16</v>
      </c>
      <c r="DL4" s="87" t="s">
        <v>18</v>
      </c>
      <c r="DM4" s="77" t="s">
        <v>16</v>
      </c>
      <c r="DN4" s="87" t="s">
        <v>18</v>
      </c>
      <c r="DO4" s="77" t="s">
        <v>16</v>
      </c>
      <c r="DP4" s="87" t="s">
        <v>277</v>
      </c>
      <c r="DQ4" s="76" t="s">
        <v>278</v>
      </c>
      <c r="DR4" s="85" t="s">
        <v>19</v>
      </c>
      <c r="DS4" s="331" t="s">
        <v>16</v>
      </c>
      <c r="DT4" s="85" t="s">
        <v>160</v>
      </c>
      <c r="DU4" s="331" t="s">
        <v>157</v>
      </c>
      <c r="DV4" s="331" t="s">
        <v>16</v>
      </c>
      <c r="DW4" s="331" t="s">
        <v>157</v>
      </c>
      <c r="DX4" s="88" t="s">
        <v>159</v>
      </c>
      <c r="DY4" s="76" t="s">
        <v>526</v>
      </c>
      <c r="DZ4" s="313" t="s">
        <v>522</v>
      </c>
      <c r="EA4" s="76" t="s">
        <v>527</v>
      </c>
      <c r="EB4" s="313" t="s">
        <v>522</v>
      </c>
      <c r="EC4" s="76" t="s">
        <v>527</v>
      </c>
      <c r="ED4" s="89" t="s">
        <v>16</v>
      </c>
      <c r="EE4" s="76" t="s">
        <v>264</v>
      </c>
      <c r="EF4" s="407" t="s">
        <v>16</v>
      </c>
      <c r="EG4" s="76" t="s">
        <v>264</v>
      </c>
      <c r="EH4" s="100" t="s">
        <v>20</v>
      </c>
      <c r="EI4" s="103" t="s">
        <v>258</v>
      </c>
      <c r="EJ4" s="52" t="s">
        <v>217</v>
      </c>
      <c r="EK4" s="58" t="s">
        <v>218</v>
      </c>
      <c r="ER4" s="91" t="s">
        <v>14</v>
      </c>
      <c r="ES4" s="92" t="s">
        <v>15</v>
      </c>
      <c r="ET4" s="93" t="s">
        <v>109</v>
      </c>
    </row>
    <row r="5" spans="2:150" ht="15" hidden="1" customHeight="1">
      <c r="B5" s="94" t="str">
        <f>B4</f>
        <v>Sr. No.</v>
      </c>
      <c r="C5" s="94" t="str">
        <f>C4</f>
        <v>DISTRIBUTOR NAME</v>
      </c>
      <c r="D5" s="94" t="str">
        <f>$D$2&amp;"//"&amp;$D$3&amp;"//"&amp;D4</f>
        <v>GAIA MILK //TM 500 ML// Crt</v>
      </c>
      <c r="E5" s="94" t="str">
        <f>$D$2&amp;"//"&amp;$D$3&amp;"//"&amp;E4</f>
        <v>GAIA MILK //TM 500 ML//Pkt</v>
      </c>
      <c r="F5" s="94" t="str">
        <f>$D$2&amp;"//"&amp;$D$3&amp;"//"&amp;F4</f>
        <v>GAIA MILK //TM 500 ML//Free
Pkt</v>
      </c>
      <c r="G5" s="94" t="str">
        <f>$D$2&amp;"//"&amp;$G$3&amp;"//"&amp;G4</f>
        <v>GAIA MILK //CM 500 ML// Crt</v>
      </c>
      <c r="H5" s="94" t="str">
        <f>$D$2&amp;"//"&amp;$G$3&amp;"//"&amp;H4</f>
        <v>GAIA MILK //CM 500 ML//Pkt</v>
      </c>
      <c r="I5" s="94" t="str">
        <f>$D$2&amp;"//"&amp;$G$3&amp;"//"&amp;I4</f>
        <v>GAIA MILK //CM 500 ML//Free
Pkt</v>
      </c>
      <c r="J5" s="94" t="str">
        <f>$D$2&amp;"//"&amp;$J$3&amp;"//"&amp;J4</f>
        <v>GAIA MILK //Maxx UHT 110 ml//CBX</v>
      </c>
      <c r="K5" s="94" t="str">
        <f>$D$2&amp;"//"&amp;$J$3&amp;"//"&amp;K4</f>
        <v>GAIA MILK //Maxx UHT 110 ml//Pc</v>
      </c>
      <c r="L5" s="94" t="str">
        <f>$D$2&amp;"//"&amp;$J$3&amp;"//"&amp;L4</f>
        <v>GAIA MILK //Maxx UHT 110 ml//Free
Pkt</v>
      </c>
      <c r="M5" s="94" t="str">
        <f>$D$2&amp;"//"&amp;$M$3&amp;"//"&amp;M4</f>
        <v>GAIA MILK //Gaia Maxx UHT 400ml//CBX</v>
      </c>
      <c r="N5" s="94" t="str">
        <f>$D$2&amp;"//"&amp;$M$3&amp;"//"&amp;N4</f>
        <v>GAIA MILK //Gaia Maxx UHT 400ml//Pc</v>
      </c>
      <c r="O5" s="94" t="str">
        <f>$D$2&amp;"//"&amp;$M$3&amp;"//"&amp;O4</f>
        <v>GAIA MILK //Gaia Maxx UHT 400ml//Free
Pkt</v>
      </c>
      <c r="P5" s="414" t="str">
        <f>$D$2&amp;"//"&amp;$P$3&amp;"//"&amp;P4</f>
        <v>GAIA MILK //Gaia Premium Milk UHT Tetra Pack 1 Ltr//CBX</v>
      </c>
      <c r="Q5" s="94" t="str">
        <f>$D$2&amp;"//"&amp;$P$3&amp;"//"&amp;Q4</f>
        <v>GAIA MILK //Gaia Premium Milk UHT Tetra Pack 1 Ltr//Pkt</v>
      </c>
      <c r="R5" s="94" t="str">
        <f>$D$2&amp;"//"&amp;$P$3&amp;"//"&amp;R4</f>
        <v>GAIA MILK //Gaia Premium Milk UHT Tetra Pack 1 Ltr//Free
Pkt</v>
      </c>
      <c r="S5" s="418" t="str">
        <f>$D$2&amp;"//"&amp;$S$3&amp;"//"&amp;S4</f>
        <v>GAIA MILK //Gaia Lite Milk UHT Tetra Pack 1Ltr//CBX</v>
      </c>
      <c r="T5" s="94" t="str">
        <f>$D$2&amp;"//"&amp;$S$3&amp;"//"&amp;T4</f>
        <v>GAIA MILK //Gaia Lite Milk UHT Tetra Pack 1Ltr//Pkt</v>
      </c>
      <c r="U5" s="94" t="str">
        <f>$D$2&amp;"//"&amp;$S$3&amp;"//"&amp;U4</f>
        <v>GAIA MILK //Gaia Lite Milk UHT Tetra Pack 1Ltr//Free
Pkt</v>
      </c>
      <c r="V5" s="423" t="str">
        <f>$D$2&amp;"//"&amp;$V$3&amp;"//"&amp;V4</f>
        <v>GAIA MILK //Gaia Gold Milk UHT Tetra Pack 1Ltr//CBX</v>
      </c>
      <c r="W5" s="94" t="str">
        <f>$D$2&amp;"//"&amp;$V$3&amp;"//"&amp;W4</f>
        <v>GAIA MILK //Gaia Gold Milk UHT Tetra Pack 1Ltr//Pkt</v>
      </c>
      <c r="X5" s="94" t="str">
        <f>$D$2&amp;"//"&amp;$V$3&amp;"//"&amp;X4</f>
        <v>GAIA MILK //Gaia Gold Milk UHT Tetra Pack 1Ltr//Free
Pkt</v>
      </c>
      <c r="Y5" s="161" t="str">
        <f>$Y$2&amp;"//"&amp;$Y$3&amp;"//"&amp;Y4</f>
        <v>GAIA CUPS DAHI //Gaia Mishti Doi 80g//BOX</v>
      </c>
      <c r="Z5" s="161" t="str">
        <f>$Y$2&amp;"//"&amp;$Y$3&amp;"//"&amp;Z4</f>
        <v>GAIA CUPS DAHI //Gaia Mishti Doi 80g//Cups</v>
      </c>
      <c r="AA5" s="161" t="str">
        <f>$Y$2&amp;"//"&amp;$Y$3&amp;"//"&amp;AA4</f>
        <v>GAIA CUPS DAHI //Gaia Mishti Doi 80g//Free Box</v>
      </c>
      <c r="AB5" s="94" t="str">
        <f>$Y$2&amp;"//"&amp;$AB$3&amp;"//"&amp;AB4</f>
        <v>GAIA CUPS DAHI //DAHI CUP 200 GRMS Box(6Pc) //BOX</v>
      </c>
      <c r="AC5" s="94" t="str">
        <f>$Y$2&amp;"//"&amp;$AB$3&amp;"//"&amp;AC4</f>
        <v>GAIA CUPS DAHI //DAHI CUP 200 GRMS Box(6Pc) //Cups</v>
      </c>
      <c r="AD5" s="94" t="str">
        <f>$Y$2&amp;"//"&amp;$AB$3&amp;"//"&amp;AD4</f>
        <v>GAIA CUPS DAHI //DAHI CUP 200 GRMS Box(6Pc) //Free
Box</v>
      </c>
      <c r="AE5" s="94" t="str">
        <f>$Y$2&amp;"//"&amp;$AE$3&amp;"//"&amp;AE4</f>
        <v>GAIA CUPS DAHI //DAHI CUP 180 GRMS //BOX</v>
      </c>
      <c r="AF5" s="94" t="str">
        <f>$Y$2&amp;"//"&amp;$AE$3&amp;"//"&amp;AF4</f>
        <v>GAIA CUPS DAHI //DAHI CUP 180 GRMS //Cups</v>
      </c>
      <c r="AG5" s="94" t="str">
        <f>$Y$2&amp;"//"&amp;$AE$3&amp;"//"&amp;AG4</f>
        <v>GAIA CUPS DAHI //DAHI CUP 180 GRMS //Free
Box</v>
      </c>
      <c r="AH5" s="94" t="str">
        <f>$AH$2&amp;"//"&amp;$AH$3&amp;"//"&amp;AH4</f>
        <v xml:space="preserve">     GAIA PLAIN DAHI //PD 200 GRMS// Crt</v>
      </c>
      <c r="AI5" s="94" t="str">
        <f>$AH$2&amp;"//"&amp;$AH$3&amp;"//"&amp;AI4</f>
        <v xml:space="preserve">     GAIA PLAIN DAHI //PD 200 GRMS//Pkt</v>
      </c>
      <c r="AJ5" s="94" t="str">
        <f>$AH$2&amp;"//"&amp;$AH$3&amp;"//"&amp;AJ4</f>
        <v xml:space="preserve">     GAIA PLAIN DAHI //PD 200 GRMS//Free 
Pkt</v>
      </c>
      <c r="AK5" s="94" t="str">
        <f>$AH$2&amp;"//"&amp;$AK$3&amp;"//"&amp;AK4</f>
        <v xml:space="preserve">     GAIA PLAIN DAHI //PD 400 GRMS // Crt</v>
      </c>
      <c r="AL5" s="94" t="str">
        <f>$AH$2&amp;"//"&amp;$AK$3&amp;"//"&amp;AL4</f>
        <v xml:space="preserve">     GAIA PLAIN DAHI //PD 400 GRMS //Pkt</v>
      </c>
      <c r="AM5" s="94" t="str">
        <f>$AH$2&amp;"//"&amp;$AK$3&amp;"//"&amp;AM4</f>
        <v xml:space="preserve">     GAIA PLAIN DAHI //PD 400 GRMS //Free 
Pkt</v>
      </c>
      <c r="AN5" s="94" t="str">
        <f>$AH$2&amp;"//"&amp;$AN$3&amp;"//"&amp;AN4</f>
        <v xml:space="preserve">     GAIA PLAIN DAHI //PD 1 KG  // Crt</v>
      </c>
      <c r="AO5" s="94" t="str">
        <f>$AH$2&amp;"//"&amp;$AN$3&amp;"//"&amp;AO4</f>
        <v xml:space="preserve">     GAIA PLAIN DAHI //PD 1 KG  //Pkt</v>
      </c>
      <c r="AP5" s="94" t="str">
        <f>$AH$2&amp;"//"&amp;$AN$3&amp;"//"&amp;AP4</f>
        <v xml:space="preserve">     GAIA PLAIN DAHI //PD 1 KG  //Free 
Pkt</v>
      </c>
      <c r="AQ5" s="94" t="str">
        <f>$AH$2&amp;"//"&amp;$AQ$3&amp;"//"&amp;AQ4</f>
        <v xml:space="preserve">     GAIA PLAIN DAHI //PD 5 KG // Crt</v>
      </c>
      <c r="AR5" s="94" t="str">
        <f>$AH$2&amp;"//"&amp;$AQ$3&amp;"//"&amp;AR4</f>
        <v xml:space="preserve">     GAIA PLAIN DAHI //PD 5 KG //Pkt</v>
      </c>
      <c r="AS5" s="94" t="str">
        <f>$AH$2&amp;"//"&amp;$AQ$3&amp;"//"&amp;AS4</f>
        <v xml:space="preserve">     GAIA PLAIN DAHI //PD 5 KG //Free 
Pkt</v>
      </c>
      <c r="AT5" s="94" t="str">
        <f>$AH$2&amp;"//"&amp;$AT$3&amp;"//"&amp;AT4</f>
        <v xml:space="preserve">     GAIA PLAIN DAHI //PD
5 KG//BKT</v>
      </c>
      <c r="AU5" s="94" t="str">
        <f>$AH$2&amp;"//"&amp;$AU$3&amp;"//"&amp;AU4</f>
        <v xml:space="preserve">     GAIA PLAIN DAHI //PD 15 KG//BKT</v>
      </c>
      <c r="AV5" s="94" t="str">
        <f>$AV$2&amp;"//"&amp;$AV$3&amp;"//"&amp;AV4</f>
        <v>GAIA FLAVOURED DAHI//LYCHEE 90 GRMS//BOX</v>
      </c>
      <c r="AW5" s="94" t="str">
        <f>$AV$2&amp;"//"&amp;$AV$3&amp;"//"&amp;AW4</f>
        <v>GAIA FLAVOURED DAHI//LYCHEE 90 GRMS//Cups</v>
      </c>
      <c r="AX5" s="94" t="str">
        <f>$AV$2&amp;"//"&amp;$AV$3&amp;"//"&amp;AX4</f>
        <v>GAIA FLAVOURED DAHI//LYCHEE 90 GRMS//Free 
Box</v>
      </c>
      <c r="AY5" s="94" t="str">
        <f>$AV$2&amp;"//"&amp;$AY$3&amp;"//"&amp;AY4</f>
        <v>GAIA FLAVOURED DAHI//MUSKMELON   90 GRMS//BOX</v>
      </c>
      <c r="AZ5" s="94" t="str">
        <f>$AV$2&amp;"//"&amp;$AY$3&amp;"//"&amp;AZ4</f>
        <v>GAIA FLAVOURED DAHI//MUSKMELON   90 GRMS//Cups</v>
      </c>
      <c r="BA5" s="94" t="str">
        <f>$AV$2&amp;"//"&amp;$AY$3&amp;"//"&amp;BA4</f>
        <v>GAIA FLAVOURED DAHI//MUSKMELON   90 GRMS//Free 
Box</v>
      </c>
      <c r="BB5" s="94" t="str">
        <f>$BB$2&amp;"//"&amp;$BB$3&amp;"//"&amp;BB4</f>
        <v>GAIA KADHI DAHI//KD 200 GRMS// Crt</v>
      </c>
      <c r="BC5" s="94" t="str">
        <f>$BB$2&amp;"//"&amp;$BB$3&amp;"//"&amp;BC4</f>
        <v>GAIA KADHI DAHI//KD 200 GRMS//Pkt</v>
      </c>
      <c r="BD5" s="94" t="str">
        <f>$BB$2&amp;"//"&amp;$BB$3&amp;"//"&amp;BD4</f>
        <v>GAIA KADHI DAHI//KD 200 GRMS//Free 
Pkt</v>
      </c>
      <c r="BE5" s="94" t="str">
        <f>$BB$2&amp;"//"&amp;$BE$3&amp;"//"&amp;BE4</f>
        <v>GAIA KADHI DAHI//KD 1 KG // Crt</v>
      </c>
      <c r="BF5" s="94" t="str">
        <f>$BB$2&amp;"//"&amp;$BE$3&amp;"//"&amp;BF4</f>
        <v>GAIA KADHI DAHI//KD 1 KG //Pkt</v>
      </c>
      <c r="BG5" s="94" t="str">
        <f>$BB$2&amp;"//"&amp;$BE$3&amp;"//"&amp;BG4</f>
        <v>GAIA KADHI DAHI//KD 1 KG //Free 
Pkt</v>
      </c>
      <c r="BH5" s="94" t="str">
        <f>$BB$2&amp;"//"&amp;$BH$3&amp;"//"&amp;BH4</f>
        <v>GAIA KADHI DAHI//KD 5 KG // Crt</v>
      </c>
      <c r="BI5" s="94" t="str">
        <f>$BB$2&amp;"//"&amp;$BH$3&amp;"//"&amp;BI4</f>
        <v>GAIA KADHI DAHI//KD 5 KG //Pkt</v>
      </c>
      <c r="BJ5" s="94" t="str">
        <f>$BB$2&amp;"//"&amp;$BH$3&amp;"//"&amp;BJ4</f>
        <v>GAIA KADHI DAHI//KD 5 KG //Free 
Pkt</v>
      </c>
      <c r="BK5" s="94" t="str">
        <f>$BB$2&amp;"//"&amp;$BK$3&amp;"//"&amp;BK4</f>
        <v>GAIA KADHI DAHI//KD
5 KG //BKT</v>
      </c>
      <c r="BL5" s="94" t="str">
        <f>$BB$2&amp;"//"&amp;$BL$3&amp;"//"&amp;BL4</f>
        <v>GAIA KADHI DAHI//KD 15KG //BKT</v>
      </c>
      <c r="BM5" s="94" t="str">
        <f>$BM$2&amp;"//"&amp;$BM$3&amp;"//"&amp;BM4</f>
        <v>MASALA CHAAS 200 GRMS//// Crt</v>
      </c>
      <c r="BN5" s="94" t="str">
        <f>$BM$2&amp;"//"&amp;$BM$3&amp;"//"&amp;BN4</f>
        <v>MASALA CHAAS 200 GRMS////Pkt</v>
      </c>
      <c r="BO5" s="94" t="str">
        <f>$BM$2&amp;"//"&amp;$BM$3&amp;"//"&amp;BO4</f>
        <v>MASALA CHAAS 200 GRMS////Free 
Pkt</v>
      </c>
      <c r="BP5" s="94" t="str">
        <f>$BP$2&amp;"//"&amp;$BP$3&amp;"//"&amp;BP4</f>
        <v>GAIA LASSI //SWEET LASSI 180 GRMS// Crt</v>
      </c>
      <c r="BQ5" s="94" t="str">
        <f>$BP$2&amp;"//"&amp;$BP$3&amp;"//"&amp;BQ4</f>
        <v>GAIA LASSI //SWEET LASSI 180 GRMS//Pkt</v>
      </c>
      <c r="BR5" s="94" t="str">
        <f>$BP$2&amp;"//"&amp;$BP$3&amp;"//"&amp;BR4</f>
        <v>GAIA LASSI //SWEET LASSI 180 GRMS//Free 
Pkt</v>
      </c>
      <c r="BS5" s="94" t="str">
        <f>$BP$2&amp;"//"&amp;$BS$3&amp;"//"&amp;BS4</f>
        <v>GAIA LASSI //PLAIN (GLASS) LASSI 180 GRMS//BOX3</v>
      </c>
      <c r="BT5" s="94" t="str">
        <f>$BP$2&amp;"//"&amp;$BS$3&amp;"//"&amp;BT4</f>
        <v>GAIA LASSI //PLAIN (GLASS) LASSI 180 GRMS//Glass</v>
      </c>
      <c r="BU5" s="94" t="str">
        <f>$BP$2&amp;"//"&amp;$BS$3&amp;"//"&amp;BU4</f>
        <v>GAIA LASSI //PLAIN (GLASS) LASSI 180 GRMS//Free 
Box</v>
      </c>
      <c r="BV5" s="157" t="str">
        <f>$BP$2&amp;"//"&amp;$BV$3&amp;"//"&amp;BV4</f>
        <v>GAIA LASSI //MANGO LASSI 180 GRMS//BOX2</v>
      </c>
      <c r="BW5" s="94" t="str">
        <f>$BP$2&amp;"//"&amp;$BV$3&amp;"//"&amp;BW4</f>
        <v>GAIA LASSI //MANGO LASSI 180 GRMS//Glass</v>
      </c>
      <c r="BX5" s="94" t="str">
        <f>$BP$2&amp;"//"&amp;$BV$3&amp;"//"&amp;BX4</f>
        <v>GAIA LASSI //MANGO LASSI 180 GRMS//Free 
Box</v>
      </c>
      <c r="BY5" s="94" t="str">
        <f>$BP$2&amp;"//"&amp;$BY$3&amp;"//"&amp;BY4</f>
        <v>GAIA LASSI //STRAWBERRY LASSI 180 GRMS//BOX2</v>
      </c>
      <c r="BZ5" s="94" t="str">
        <f>$BP$2&amp;"//"&amp;$BY$3&amp;"//"&amp;BZ4</f>
        <v>GAIA LASSI //STRAWBERRY LASSI 180 GRMS//Glass</v>
      </c>
      <c r="CA5" s="94" t="str">
        <f>$BP$2&amp;"//"&amp;$BY$3&amp;"//"&amp;CA4</f>
        <v>GAIA LASSI //STRAWBERRY LASSI 180 GRMS//Free 
Box</v>
      </c>
      <c r="CB5" s="94" t="str">
        <f>$CB$2&amp;"//"&amp;$CB$2&amp;"//"&amp;CB4</f>
        <v>MASALA CHAAS GLAAS 180 GRMS//MASALA CHAAS GLAAS 180 GRMS//Box</v>
      </c>
      <c r="CC5" s="94" t="str">
        <f>$CB$2&amp;"//"&amp;$CB$2&amp;"//"&amp;CC4</f>
        <v>MASALA CHAAS GLAAS 180 GRMS//MASALA CHAAS GLAAS 180 GRMS//Glass</v>
      </c>
      <c r="CD5" s="94" t="str">
        <f>$CB$2&amp;"//"&amp;$CB$2&amp;"//"&amp;CD4</f>
        <v>MASALA CHAAS GLAAS 180 GRMS//MASALA CHAAS GLAAS 180 GRMS//Free Box</v>
      </c>
      <c r="CE5" s="94" t="str">
        <f>$CE$2&amp;"//"&amp;$CE$3&amp;"//"&amp;CE4</f>
        <v>GAIA PANEER//PANEER 
200 GRMS//BOX</v>
      </c>
      <c r="CF5" s="94" t="str">
        <f>$CE$2&amp;"//"&amp;$CE$3&amp;"//"&amp;CF4</f>
        <v>GAIA PANEER//PANEER 
200 GRMS//Pkt</v>
      </c>
      <c r="CG5" s="94" t="str">
        <f>$CE$2&amp;"//"&amp;$CE$3&amp;"//"&amp;CG4</f>
        <v>GAIA PANEER//PANEER 
200 GRMS//Free 
Pkt</v>
      </c>
      <c r="CH5" s="94" t="str">
        <f>"MASALA//"&amp;$CH$3&amp;"//"&amp;$CH$4</f>
        <v>MASALA//Zoff
Garam
Mashala//Free 
Pkt</v>
      </c>
      <c r="CI5" s="94" t="str">
        <f>$CE$2&amp;"//"&amp;$CI$3&amp;"//"&amp;CI4</f>
        <v>GAIA PANEER//PANEER 500 GRMS //Brand</v>
      </c>
      <c r="CJ5" s="94" t="str">
        <f>$CE$2&amp;"//"&amp;$CI$3&amp;"//"&amp;CJ4</f>
        <v>GAIA PANEER//PANEER 500 GRMS //Free 
Pkt</v>
      </c>
      <c r="CK5" s="94" t="str">
        <f>$CE$2&amp;"//"&amp;$CK$3&amp;"//"&amp;CK4</f>
        <v>GAIA PANEER//PANEER 1 KG//Brand</v>
      </c>
      <c r="CL5" s="94" t="str">
        <f>$CE$2&amp;"//"&amp;$CK$3&amp;"//"&amp;CL4</f>
        <v>GAIA PANEER//PANEER 1 KG//Free 
Pkt</v>
      </c>
      <c r="CM5" s="94" t="str">
        <f>$CE$2&amp;"//"&amp;$CM$3&amp;"//"&amp;CM4</f>
        <v>GAIA PANEER//PANEER 5 KG//Brand</v>
      </c>
      <c r="CN5" s="94" t="str">
        <f>$CN$2&amp;"//"&amp;$CN$3&amp;"//"&amp;CN4</f>
        <v>LOOSE PANEER//1 KG//Loose</v>
      </c>
      <c r="CO5" s="94" t="str">
        <f>$CN$2&amp;"//"&amp;$CO$3&amp;"//"&amp;CO4</f>
        <v>LOOSE PANEER//5 KG //Loose</v>
      </c>
      <c r="CP5" s="94" t="str">
        <f>$CP$2&amp;"//"&amp;$CP$2&amp;"//"&amp;CP4</f>
        <v>TOTAL
PANEER //TOTAL
PANEER //(IN KG)</v>
      </c>
      <c r="CQ5" s="94" t="str">
        <f>$CQ$2&amp;"//"&amp;$CQ$3&amp;"//"&amp;CQ4</f>
        <v>GAIA PREMIUM DESI GHEE //GHEE 100 ML//BOX</v>
      </c>
      <c r="CR5" s="94" t="str">
        <f>$CQ$2&amp;"//"&amp;$CQ$3&amp;"//"&amp;CR4</f>
        <v>GAIA PREMIUM DESI GHEE //GHEE 100 ML//JAR</v>
      </c>
      <c r="CS5" s="94" t="str">
        <f>$CQ$2&amp;"//"&amp;$CS$3&amp;"//"&amp;CS4</f>
        <v>GAIA PREMIUM DESI GHEE //GHEE 200 ML//BOX</v>
      </c>
      <c r="CT5" s="94" t="str">
        <f>$CQ$2&amp;"//"&amp;$CS$3&amp;"//"&amp;CT4</f>
        <v>GAIA PREMIUM DESI GHEE //GHEE 200 ML//JAR</v>
      </c>
      <c r="CU5" s="94" t="str">
        <f>$CQ$2&amp;"//"&amp;$CU$3&amp;"//"&amp;CU4</f>
        <v>GAIA PREMIUM DESI GHEE //GHEE 500 ML//BOX</v>
      </c>
      <c r="CV5" s="94" t="str">
        <f>$CQ$2&amp;"//"&amp;$CU$3&amp;"//"&amp;CV4</f>
        <v>GAIA PREMIUM DESI GHEE //GHEE 500 ML//JAR</v>
      </c>
      <c r="CW5" s="94" t="str">
        <f>$CQ$2&amp;"//"&amp;$CW$3&amp;"//"&amp;CW4</f>
        <v>GAIA PREMIUM DESI GHEE //GHEE 1 LTR  //BOX</v>
      </c>
      <c r="CX5" s="94" t="str">
        <f>$CQ$2&amp;"//"&amp;$CW$3&amp;"//"&amp;CX4</f>
        <v>GAIA PREMIUM DESI GHEE //GHEE 1 LTR  //JAR</v>
      </c>
      <c r="CY5" s="94" t="str">
        <f>$CQ$2&amp;"//"&amp;$CY$3&amp;"//"&amp;CY4</f>
        <v>GAIA PREMIUM DESI GHEE //GHEE 1 LTR Ceka Pack//BOX</v>
      </c>
      <c r="CZ5" s="94" t="str">
        <f>$CQ$2&amp;"//"&amp;$CY$3&amp;"//"&amp;CZ4</f>
        <v>GAIA PREMIUM DESI GHEE //GHEE 1 LTR Ceka Pack//JAR</v>
      </c>
      <c r="DA5" s="94" t="str">
        <f>$CQ$2&amp;"//"&amp;$DA$3&amp;"//"&amp;DA4</f>
        <v>GAIA PREMIUM DESI GHEE //Cow GHEE 1 LTR Ceka Pack //BOX</v>
      </c>
      <c r="DB5" s="94" t="str">
        <f>$CQ$2&amp;"//"&amp;$DA$3&amp;"//"&amp;DB4</f>
        <v>GAIA PREMIUM DESI GHEE //Cow GHEE 1 LTR Ceka Pack //JAR</v>
      </c>
      <c r="DC5" s="94" t="str">
        <f>$CQ$2&amp;"//"&amp;$DC$3&amp;"//"&amp;DC4</f>
        <v>GAIA PREMIUM DESI GHEE //GHEE 900 ML Ceka Pack//BOX</v>
      </c>
      <c r="DD5" s="94" t="str">
        <f>$CQ$2&amp;"//"&amp;$DC$3&amp;"//"&amp;DD4</f>
        <v>GAIA PREMIUM DESI GHEE //GHEE 900 ML Ceka Pack//JAR</v>
      </c>
      <c r="DE5" s="94" t="str">
        <f>$CQ$2&amp;"//"&amp;$DE$3&amp;"//"&amp;DE4</f>
        <v>GAIA PREMIUM DESI GHEE //Cow GHEE 900 ML Ceka Pack //BOX</v>
      </c>
      <c r="DF5" s="94" t="str">
        <f>$CQ$2&amp;"//"&amp;$DE$3&amp;"//"&amp;DF4</f>
        <v>GAIA PREMIUM DESI GHEE //Cow GHEE 900 ML Ceka Pack //JAR</v>
      </c>
      <c r="DG5" s="94" t="str">
        <f>$CQ$2&amp;"//"&amp;$DG$3&amp;"//"&amp;DG4</f>
        <v>GAIA PREMIUM DESI GHEE //GHEE 5 LTRS //BOX</v>
      </c>
      <c r="DH5" s="94" t="str">
        <f>$CQ$2&amp;"//"&amp;$DG$3&amp;"//"&amp;DH4</f>
        <v>GAIA PREMIUM DESI GHEE //GHEE 5 LTRS //JAR</v>
      </c>
      <c r="DI5" s="94" t="str">
        <f>$CQ$2&amp;"//"&amp;$DI$3&amp;"//"&amp;DI4</f>
        <v>GAIA PREMIUM DESI GHEE //COW GHEE 200 ML//BOX</v>
      </c>
      <c r="DJ5" s="94" t="str">
        <f>$CQ$2&amp;"//"&amp;$DI$3&amp;"//"&amp;DJ4</f>
        <v>GAIA PREMIUM DESI GHEE //COW GHEE 200 ML//JAR</v>
      </c>
      <c r="DK5" s="94" t="str">
        <f>$CQ$2&amp;"//"&amp;$DK$3&amp;"//"&amp;DK4</f>
        <v>GAIA PREMIUM DESI GHEE //COW GHEE 500 ML//BOX</v>
      </c>
      <c r="DL5" s="94" t="str">
        <f>$CQ$2&amp;"//"&amp;$DK$3&amp;"//"&amp;DL4</f>
        <v>GAIA PREMIUM DESI GHEE //COW GHEE 500 ML//JAR</v>
      </c>
      <c r="DM5" s="94" t="str">
        <f>$CQ$2&amp;"//"&amp;$DM$3&amp;"//"&amp;DM4</f>
        <v>GAIA PREMIUM DESI GHEE //COW GHEE 1LTR//BOX</v>
      </c>
      <c r="DN5" s="94" t="str">
        <f>$CQ$2&amp;"//"&amp;$DM$3&amp;"//"&amp;DN4</f>
        <v>GAIA PREMIUM DESI GHEE //COW GHEE 1LTR//JAR</v>
      </c>
      <c r="DO5" s="94" t="str">
        <f>$CQ$2&amp;"//"&amp;$DO$3&amp;"//"&amp;DO4</f>
        <v>GAIA PREMIUM DESI GHEE //GHEE 20 ML Pouch//BOX</v>
      </c>
      <c r="DP5" s="94" t="str">
        <f>$CQ$2&amp;"//"&amp;$DO$3&amp;"//"&amp;DP4</f>
        <v>GAIA PREMIUM DESI GHEE //GHEE 20 ML Pouch//Jar</v>
      </c>
      <c r="DQ5" s="94" t="str">
        <f>$CQ$2&amp;"//"&amp;$DO$3&amp;"//"&amp;DQ4</f>
        <v>GAIA PREMIUM DESI GHEE //GHEE 20 ML Pouch//Free Jar</v>
      </c>
      <c r="DR5" s="94" t="str">
        <f>$CQ$2&amp;"//"&amp;$DR$3&amp;"//"&amp;DR4</f>
        <v>GAIA PREMIUM DESI GHEE //GHEE 15 KG //TIN</v>
      </c>
      <c r="DS5" s="161" t="str">
        <f>$DS$2&amp;"//"&amp;$DS$3&amp;"//"&amp;DS4</f>
        <v>SWEETS//Shrikhand KE 80g//BOX</v>
      </c>
      <c r="DT5" s="161" t="str">
        <f>$DS$2&amp;"//"&amp;$DS$3&amp;"//"&amp;DT4</f>
        <v>SWEETS//Shrikhand KE 80g//Cup</v>
      </c>
      <c r="DU5" s="161" t="str">
        <f>$DS$2&amp;"//"&amp;$DS$3&amp;"//"&amp;DU4</f>
        <v>SWEETS//Shrikhand KE 80g//Free Box</v>
      </c>
      <c r="DV5" s="161" t="str">
        <f>$DS$2&amp;"//"&amp;$DV$3&amp;"//"&amp;DV4</f>
        <v>SWEETS//Shrikhand KE 80g-Box(6Pc)//BOX</v>
      </c>
      <c r="DW5" s="161" t="str">
        <f>$DS$2&amp;"//"&amp;$DV$3&amp;"//"&amp;DW4</f>
        <v>SWEETS//Shrikhand KE 80g-Box(6Pc)//Free Box</v>
      </c>
      <c r="DX5" s="94" t="str">
        <f>$DS$2&amp;"//"&amp;$DX$3&amp;"//"&amp;DX4</f>
        <v>SWEETS//Shahi Rabdi 80g//Trey</v>
      </c>
      <c r="DY5" s="94" t="str">
        <f>$DS$2&amp;"//"&amp;$DX$3&amp;"//"&amp;DY4</f>
        <v>SWEETS//Shahi Rabdi 80g//Free Tray</v>
      </c>
      <c r="DZ5" s="94" t="str">
        <f>$DS$2&amp;"//"&amp;$DZ$3&amp;"//"&amp;DZ4</f>
        <v>SWEETS//Shahi Rabdi 80g//Box</v>
      </c>
      <c r="EA5" s="94" t="str">
        <f>$DS$2&amp;"//"&amp;$DZ$3&amp;"//"&amp;EA4</f>
        <v>SWEETS//Shahi Rabdi 80g//Free box</v>
      </c>
      <c r="EB5" s="94" t="str">
        <f>$DS$2&amp;"//"&amp;$EB$3&amp;"//"&amp;EB4</f>
        <v>SWEETS//Shahi Rabdi 80g-Box(6Pc)//Box</v>
      </c>
      <c r="EC5" s="94" t="str">
        <f>$DS$2&amp;"//"&amp;$EB$3&amp;"//"&amp;EC4</f>
        <v>SWEETS//Shahi Rabdi 80g-Box(6Pc)//Free box</v>
      </c>
      <c r="ED5" s="94" t="str">
        <f>$DS$2&amp;"//"&amp;$ED$3&amp;"//"&amp;ED4</f>
        <v>SWEETS//Peda 200g//BOX</v>
      </c>
      <c r="EE5" s="94" t="str">
        <f>$DS$2&amp;"//"&amp;$ED$3&amp;"//"&amp;EE4</f>
        <v>SWEETS//Peda 200g//Free 
CBX</v>
      </c>
      <c r="EF5" s="94" t="str">
        <f>$DS$2&amp;"//"&amp;$EF$3&amp;"//"&amp;EF4</f>
        <v>SWEETS//Kesar Peda 200g//BOX</v>
      </c>
      <c r="EG5" s="94" t="str">
        <f>$DS$2&amp;"//"&amp;$EF$3&amp;"//"&amp;EG4</f>
        <v>SWEETS//Kesar Peda 200g//Free 
CBX</v>
      </c>
      <c r="EH5" s="94" t="str">
        <f>$DS$2&amp;"//"&amp;$EH$3&amp;"//"&amp;EH4</f>
        <v xml:space="preserve">SWEETS//BROWN 1KG//KG </v>
      </c>
      <c r="EI5" s="94" t="str">
        <f>$EI$2&amp;"//"&amp;$EI$2&amp;"//"&amp;EI4</f>
        <v>ORDER
AMOUNT //ORDER
AMOUNT //Value in Rs.</v>
      </c>
      <c r="EJ5" s="94" t="str">
        <f>$EI$2&amp;"//"&amp;$EI$2&amp;"//"&amp;EJ4</f>
        <v>ORDER
AMOUNT //ORDER
AMOUNT //Bill NO</v>
      </c>
      <c r="EK5" s="94" t="str">
        <f>$EI$2&amp;"//"&amp;$EI$2&amp;"//"&amp;EK4</f>
        <v>ORDER
AMOUNT //ORDER
AMOUNT //CHALAN NO</v>
      </c>
      <c r="ER5" s="94"/>
      <c r="ES5" s="94"/>
      <c r="ET5" s="94"/>
    </row>
    <row r="6" spans="2:150" ht="15" hidden="1" customHeight="1">
      <c r="B6" s="69">
        <v>1</v>
      </c>
      <c r="C6" s="61" t="s">
        <v>189</v>
      </c>
      <c r="D6" s="262"/>
      <c r="E6" s="263"/>
      <c r="F6" s="264"/>
      <c r="G6" s="262"/>
      <c r="H6" s="263"/>
      <c r="I6" s="264"/>
      <c r="J6" s="322"/>
      <c r="K6" s="263"/>
      <c r="L6" s="264"/>
      <c r="M6" s="264"/>
      <c r="N6" s="264"/>
      <c r="O6" s="264"/>
      <c r="P6" s="416"/>
      <c r="Q6" s="263"/>
      <c r="R6" s="264"/>
      <c r="S6" s="265"/>
      <c r="T6" s="263"/>
      <c r="U6" s="264"/>
      <c r="V6" s="425"/>
      <c r="W6" s="263"/>
      <c r="X6" s="264"/>
      <c r="Y6" s="262"/>
      <c r="Z6" s="264"/>
      <c r="AA6" s="262"/>
      <c r="AB6" s="265"/>
      <c r="AC6" s="266"/>
      <c r="AD6" s="264"/>
      <c r="AE6" s="265"/>
      <c r="AF6" s="266"/>
      <c r="AG6" s="264"/>
      <c r="AH6" s="262"/>
      <c r="AI6" s="267"/>
      <c r="AJ6" s="264"/>
      <c r="AK6" s="262"/>
      <c r="AL6" s="267"/>
      <c r="AM6" s="264"/>
      <c r="AN6" s="262"/>
      <c r="AO6" s="267"/>
      <c r="AP6" s="264"/>
      <c r="AQ6" s="262"/>
      <c r="AR6" s="267"/>
      <c r="AS6" s="264"/>
      <c r="AT6" s="388"/>
      <c r="AU6" s="268"/>
      <c r="AV6" s="265"/>
      <c r="AW6" s="266"/>
      <c r="AX6" s="264"/>
      <c r="AY6" s="265"/>
      <c r="AZ6" s="266"/>
      <c r="BA6" s="264"/>
      <c r="BB6" s="262"/>
      <c r="BC6" s="267"/>
      <c r="BD6" s="264"/>
      <c r="BE6" s="262"/>
      <c r="BF6" s="267"/>
      <c r="BG6" s="264"/>
      <c r="BH6" s="262"/>
      <c r="BI6" s="267"/>
      <c r="BJ6" s="264"/>
      <c r="BK6" s="388"/>
      <c r="BL6" s="268"/>
      <c r="BM6" s="262"/>
      <c r="BN6" s="267"/>
      <c r="BO6" s="264"/>
      <c r="BP6" s="266"/>
      <c r="BQ6" s="267"/>
      <c r="BR6" s="264"/>
      <c r="BS6" s="269"/>
      <c r="BT6" s="270"/>
      <c r="BU6" s="264"/>
      <c r="BV6" s="281"/>
      <c r="BW6" s="270"/>
      <c r="BX6" s="264"/>
      <c r="BY6" s="271"/>
      <c r="BZ6" s="270"/>
      <c r="CA6" s="264"/>
      <c r="CB6" s="265"/>
      <c r="CC6" s="270"/>
      <c r="CD6" s="264"/>
      <c r="CE6" s="265"/>
      <c r="CF6" s="267"/>
      <c r="CG6" s="264"/>
      <c r="CH6" s="318"/>
      <c r="CI6" s="270"/>
      <c r="CJ6" s="264"/>
      <c r="CK6" s="272"/>
      <c r="CL6" s="264"/>
      <c r="CM6" s="264"/>
      <c r="CN6" s="273"/>
      <c r="CO6" s="274"/>
      <c r="CP6" s="275">
        <f>(((CE6*14)+CF6+CG6)/5)+((CI6+CJ6)/2)+(CK6+CN6+CL6)+(CO6*5)</f>
        <v>0</v>
      </c>
      <c r="CQ6" s="265"/>
      <c r="CR6" s="276"/>
      <c r="CS6" s="265"/>
      <c r="CT6" s="276"/>
      <c r="CU6" s="265"/>
      <c r="CV6" s="276"/>
      <c r="CW6" s="265"/>
      <c r="CX6" s="276"/>
      <c r="CY6" s="242"/>
      <c r="CZ6" s="276"/>
      <c r="DA6" s="242"/>
      <c r="DB6" s="276"/>
      <c r="DC6" s="242"/>
      <c r="DD6" s="276"/>
      <c r="DE6" s="242"/>
      <c r="DF6" s="276"/>
      <c r="DG6" s="265"/>
      <c r="DH6" s="276"/>
      <c r="DI6" s="265"/>
      <c r="DJ6" s="276"/>
      <c r="DK6" s="265"/>
      <c r="DL6" s="276"/>
      <c r="DM6" s="265"/>
      <c r="DN6" s="276"/>
      <c r="DO6" s="265"/>
      <c r="DP6" s="276"/>
      <c r="DQ6" s="264"/>
      <c r="DR6" s="273"/>
      <c r="DS6" s="334"/>
      <c r="DT6" s="273"/>
      <c r="DU6" s="334"/>
      <c r="DV6" s="334"/>
      <c r="DW6" s="334"/>
      <c r="DX6" s="277"/>
      <c r="DY6" s="264"/>
      <c r="DZ6" s="318"/>
      <c r="EA6" s="264"/>
      <c r="EB6" s="318"/>
      <c r="EC6" s="264"/>
      <c r="ED6" s="278"/>
      <c r="EE6" s="264"/>
      <c r="EF6" s="406"/>
      <c r="EG6" s="96"/>
      <c r="EH6" s="279"/>
      <c r="EI6" s="251">
        <f>SUMPRODUCT(D6:EH6,'Nagpur R'!D6:EH6)</f>
        <v>0</v>
      </c>
      <c r="EJ6" s="3"/>
      <c r="EK6" s="3"/>
      <c r="ER6" s="64" t="s">
        <v>22</v>
      </c>
      <c r="ES6" s="61" t="str">
        <f t="shared" ref="ES6:ES25" si="0">C6</f>
        <v>Regundwar Trading</v>
      </c>
      <c r="ET6" s="24">
        <f>EI6</f>
        <v>0</v>
      </c>
    </row>
    <row r="7" spans="2:150" ht="15" hidden="1" customHeight="1">
      <c r="B7" s="69">
        <f>B6+1</f>
        <v>2</v>
      </c>
      <c r="C7" s="61"/>
      <c r="D7" s="262"/>
      <c r="E7" s="263"/>
      <c r="F7" s="264"/>
      <c r="G7" s="262"/>
      <c r="H7" s="263"/>
      <c r="I7" s="264"/>
      <c r="J7" s="322"/>
      <c r="K7" s="263"/>
      <c r="L7" s="264"/>
      <c r="M7" s="264"/>
      <c r="N7" s="264"/>
      <c r="O7" s="264"/>
      <c r="P7" s="416"/>
      <c r="Q7" s="263"/>
      <c r="R7" s="264"/>
      <c r="S7" s="265"/>
      <c r="T7" s="263"/>
      <c r="U7" s="264"/>
      <c r="V7" s="425"/>
      <c r="W7" s="263"/>
      <c r="X7" s="264"/>
      <c r="Y7" s="262"/>
      <c r="Z7" s="264"/>
      <c r="AA7" s="262"/>
      <c r="AB7" s="265"/>
      <c r="AC7" s="266"/>
      <c r="AD7" s="264"/>
      <c r="AE7" s="265"/>
      <c r="AF7" s="266"/>
      <c r="AG7" s="264"/>
      <c r="AH7" s="262"/>
      <c r="AI7" s="267"/>
      <c r="AJ7" s="264"/>
      <c r="AK7" s="262"/>
      <c r="AL7" s="267"/>
      <c r="AM7" s="264"/>
      <c r="AN7" s="262"/>
      <c r="AO7" s="267"/>
      <c r="AP7" s="264"/>
      <c r="AQ7" s="262"/>
      <c r="AR7" s="267"/>
      <c r="AS7" s="264"/>
      <c r="AT7" s="388"/>
      <c r="AU7" s="268"/>
      <c r="AV7" s="265"/>
      <c r="AW7" s="266"/>
      <c r="AX7" s="264"/>
      <c r="AY7" s="265"/>
      <c r="AZ7" s="266"/>
      <c r="BA7" s="264"/>
      <c r="BB7" s="262"/>
      <c r="BC7" s="267"/>
      <c r="BD7" s="264"/>
      <c r="BE7" s="262"/>
      <c r="BF7" s="267"/>
      <c r="BG7" s="264"/>
      <c r="BH7" s="262"/>
      <c r="BI7" s="267"/>
      <c r="BJ7" s="264"/>
      <c r="BK7" s="388"/>
      <c r="BL7" s="268"/>
      <c r="BM7" s="262"/>
      <c r="BN7" s="267"/>
      <c r="BO7" s="264"/>
      <c r="BP7" s="266"/>
      <c r="BQ7" s="267"/>
      <c r="BR7" s="264"/>
      <c r="BS7" s="269"/>
      <c r="BT7" s="270"/>
      <c r="BU7" s="264"/>
      <c r="BV7" s="281"/>
      <c r="BW7" s="270"/>
      <c r="BX7" s="264"/>
      <c r="BY7" s="271"/>
      <c r="BZ7" s="270"/>
      <c r="CA7" s="264"/>
      <c r="CB7" s="265"/>
      <c r="CC7" s="270"/>
      <c r="CD7" s="264"/>
      <c r="CE7" s="265"/>
      <c r="CF7" s="267"/>
      <c r="CG7" s="264"/>
      <c r="CH7" s="318"/>
      <c r="CI7" s="270"/>
      <c r="CJ7" s="264"/>
      <c r="CK7" s="272"/>
      <c r="CL7" s="264"/>
      <c r="CM7" s="264"/>
      <c r="CN7" s="273"/>
      <c r="CO7" s="274"/>
      <c r="CP7" s="275">
        <f t="shared" ref="CP7:CP68" si="1">(((CE7*14)+CF7+CG7)/5)+((CI7+CJ7)/2)+(CK7+CN7+CL7)+(CO7*5)</f>
        <v>0</v>
      </c>
      <c r="CQ7" s="265"/>
      <c r="CR7" s="276"/>
      <c r="CS7" s="265"/>
      <c r="CT7" s="276"/>
      <c r="CU7" s="265"/>
      <c r="CV7" s="276"/>
      <c r="CW7" s="265"/>
      <c r="CX7" s="276"/>
      <c r="CY7" s="242"/>
      <c r="CZ7" s="276"/>
      <c r="DA7" s="242"/>
      <c r="DB7" s="276"/>
      <c r="DC7" s="242"/>
      <c r="DD7" s="276"/>
      <c r="DE7" s="242"/>
      <c r="DF7" s="276"/>
      <c r="DG7" s="265"/>
      <c r="DH7" s="276"/>
      <c r="DI7" s="265"/>
      <c r="DJ7" s="276"/>
      <c r="DK7" s="265"/>
      <c r="DL7" s="276"/>
      <c r="DM7" s="265"/>
      <c r="DN7" s="276"/>
      <c r="DO7" s="265"/>
      <c r="DP7" s="276"/>
      <c r="DQ7" s="264"/>
      <c r="DR7" s="273"/>
      <c r="DS7" s="334"/>
      <c r="DT7" s="273"/>
      <c r="DU7" s="334"/>
      <c r="DV7" s="584"/>
      <c r="DW7" s="334"/>
      <c r="DX7" s="277"/>
      <c r="DY7" s="264"/>
      <c r="DZ7" s="318"/>
      <c r="EA7" s="264"/>
      <c r="EB7" s="318"/>
      <c r="EC7" s="264"/>
      <c r="ED7" s="278"/>
      <c r="EE7" s="264"/>
      <c r="EF7" s="406"/>
      <c r="EG7" s="96"/>
      <c r="EH7" s="279"/>
      <c r="EI7" s="251">
        <f>SUMPRODUCT(D7:EH7,'Nagpur R'!D7:EH7)</f>
        <v>0</v>
      </c>
      <c r="EJ7" s="3"/>
      <c r="EK7" s="3"/>
      <c r="ER7" s="64" t="s">
        <v>23</v>
      </c>
      <c r="ES7" s="61">
        <f t="shared" si="0"/>
        <v>0</v>
      </c>
      <c r="ET7" s="24">
        <f t="shared" ref="ET7:ET68" si="2">EI7</f>
        <v>0</v>
      </c>
    </row>
    <row r="8" spans="2:150" ht="15" hidden="1" customHeight="1">
      <c r="B8" s="69">
        <f t="shared" ref="B8:B68" si="3">B7+1</f>
        <v>3</v>
      </c>
      <c r="C8" s="61"/>
      <c r="D8" s="262"/>
      <c r="E8" s="263"/>
      <c r="F8" s="264"/>
      <c r="G8" s="262"/>
      <c r="H8" s="263"/>
      <c r="I8" s="264"/>
      <c r="J8" s="322"/>
      <c r="K8" s="263"/>
      <c r="L8" s="264"/>
      <c r="M8" s="264"/>
      <c r="N8" s="264"/>
      <c r="O8" s="264"/>
      <c r="P8" s="416"/>
      <c r="Q8" s="263"/>
      <c r="R8" s="264"/>
      <c r="S8" s="265"/>
      <c r="T8" s="263"/>
      <c r="U8" s="264"/>
      <c r="V8" s="425"/>
      <c r="W8" s="263"/>
      <c r="X8" s="264"/>
      <c r="Y8" s="262"/>
      <c r="Z8" s="264"/>
      <c r="AA8" s="262"/>
      <c r="AB8" s="265"/>
      <c r="AC8" s="266"/>
      <c r="AD8" s="264"/>
      <c r="AE8" s="265"/>
      <c r="AF8" s="266"/>
      <c r="AG8" s="264"/>
      <c r="AH8" s="262"/>
      <c r="AI8" s="267"/>
      <c r="AJ8" s="264"/>
      <c r="AK8" s="262"/>
      <c r="AL8" s="267"/>
      <c r="AM8" s="264"/>
      <c r="AN8" s="262"/>
      <c r="AO8" s="267"/>
      <c r="AP8" s="264"/>
      <c r="AQ8" s="262"/>
      <c r="AR8" s="267"/>
      <c r="AS8" s="264"/>
      <c r="AT8" s="388"/>
      <c r="AU8" s="268"/>
      <c r="AV8" s="265"/>
      <c r="AW8" s="266"/>
      <c r="AX8" s="264"/>
      <c r="AY8" s="265"/>
      <c r="AZ8" s="266"/>
      <c r="BA8" s="264"/>
      <c r="BB8" s="262"/>
      <c r="BC8" s="267"/>
      <c r="BD8" s="264"/>
      <c r="BE8" s="262"/>
      <c r="BF8" s="267"/>
      <c r="BG8" s="264"/>
      <c r="BH8" s="262"/>
      <c r="BI8" s="267"/>
      <c r="BJ8" s="264"/>
      <c r="BK8" s="388"/>
      <c r="BL8" s="268"/>
      <c r="BM8" s="262"/>
      <c r="BN8" s="267"/>
      <c r="BO8" s="264"/>
      <c r="BP8" s="266"/>
      <c r="BQ8" s="267"/>
      <c r="BR8" s="264"/>
      <c r="BS8" s="269"/>
      <c r="BT8" s="270"/>
      <c r="BU8" s="264"/>
      <c r="BV8" s="281"/>
      <c r="BW8" s="270"/>
      <c r="BX8" s="264"/>
      <c r="BY8" s="271"/>
      <c r="BZ8" s="270"/>
      <c r="CA8" s="264"/>
      <c r="CB8" s="265"/>
      <c r="CC8" s="270"/>
      <c r="CD8" s="264"/>
      <c r="CE8" s="265"/>
      <c r="CF8" s="267"/>
      <c r="CG8" s="264"/>
      <c r="CH8" s="318"/>
      <c r="CI8" s="270"/>
      <c r="CJ8" s="264"/>
      <c r="CK8" s="272"/>
      <c r="CL8" s="264"/>
      <c r="CM8" s="264"/>
      <c r="CN8" s="273"/>
      <c r="CO8" s="274"/>
      <c r="CP8" s="275">
        <f t="shared" si="1"/>
        <v>0</v>
      </c>
      <c r="CQ8" s="265"/>
      <c r="CR8" s="276"/>
      <c r="CS8" s="265"/>
      <c r="CT8" s="276"/>
      <c r="CU8" s="265"/>
      <c r="CV8" s="276"/>
      <c r="CW8" s="265"/>
      <c r="CX8" s="276"/>
      <c r="CY8" s="242"/>
      <c r="CZ8" s="276"/>
      <c r="DA8" s="242"/>
      <c r="DB8" s="276"/>
      <c r="DC8" s="242"/>
      <c r="DD8" s="276"/>
      <c r="DE8" s="242"/>
      <c r="DF8" s="276"/>
      <c r="DG8" s="265"/>
      <c r="DH8" s="276"/>
      <c r="DI8" s="265"/>
      <c r="DJ8" s="276"/>
      <c r="DK8" s="265"/>
      <c r="DL8" s="276"/>
      <c r="DM8" s="265"/>
      <c r="DN8" s="276"/>
      <c r="DO8" s="265"/>
      <c r="DP8" s="276"/>
      <c r="DQ8" s="264"/>
      <c r="DR8" s="273"/>
      <c r="DS8" s="334"/>
      <c r="DT8" s="273"/>
      <c r="DU8" s="334"/>
      <c r="DV8" s="584"/>
      <c r="DW8" s="334"/>
      <c r="DX8" s="277"/>
      <c r="DY8" s="264"/>
      <c r="DZ8" s="318"/>
      <c r="EA8" s="264"/>
      <c r="EB8" s="578"/>
      <c r="EC8" s="264"/>
      <c r="ED8" s="278"/>
      <c r="EE8" s="264"/>
      <c r="EF8" s="406"/>
      <c r="EG8" s="96"/>
      <c r="EH8" s="279"/>
      <c r="EI8" s="251">
        <f>SUMPRODUCT(D8:EH8,'Nagpur R'!D8:EH8)</f>
        <v>0</v>
      </c>
      <c r="EJ8" s="3"/>
      <c r="EK8" s="3"/>
      <c r="ER8" s="64" t="s">
        <v>24</v>
      </c>
      <c r="ES8" s="61">
        <f t="shared" si="0"/>
        <v>0</v>
      </c>
      <c r="ET8" s="24">
        <f t="shared" si="2"/>
        <v>0</v>
      </c>
    </row>
    <row r="9" spans="2:150" ht="15" hidden="1" customHeight="1">
      <c r="B9" s="69">
        <f t="shared" si="3"/>
        <v>4</v>
      </c>
      <c r="C9" s="61"/>
      <c r="D9" s="262"/>
      <c r="E9" s="263"/>
      <c r="F9" s="264"/>
      <c r="G9" s="262"/>
      <c r="H9" s="263"/>
      <c r="I9" s="264"/>
      <c r="J9" s="322"/>
      <c r="K9" s="263"/>
      <c r="L9" s="264"/>
      <c r="M9" s="264"/>
      <c r="N9" s="264"/>
      <c r="O9" s="264"/>
      <c r="P9" s="416"/>
      <c r="Q9" s="263"/>
      <c r="R9" s="264"/>
      <c r="S9" s="265"/>
      <c r="T9" s="263"/>
      <c r="U9" s="264"/>
      <c r="V9" s="425"/>
      <c r="W9" s="263"/>
      <c r="X9" s="264"/>
      <c r="Y9" s="262"/>
      <c r="Z9" s="264"/>
      <c r="AA9" s="262"/>
      <c r="AB9" s="265"/>
      <c r="AC9" s="266"/>
      <c r="AD9" s="264"/>
      <c r="AE9" s="265"/>
      <c r="AF9" s="266"/>
      <c r="AG9" s="264"/>
      <c r="AH9" s="262"/>
      <c r="AI9" s="267"/>
      <c r="AJ9" s="264"/>
      <c r="AK9" s="262"/>
      <c r="AL9" s="267"/>
      <c r="AM9" s="264"/>
      <c r="AN9" s="262"/>
      <c r="AO9" s="267"/>
      <c r="AP9" s="264"/>
      <c r="AQ9" s="262"/>
      <c r="AR9" s="267"/>
      <c r="AS9" s="264"/>
      <c r="AT9" s="388"/>
      <c r="AU9" s="268"/>
      <c r="AV9" s="265"/>
      <c r="AW9" s="266"/>
      <c r="AX9" s="264"/>
      <c r="AY9" s="265"/>
      <c r="AZ9" s="266"/>
      <c r="BA9" s="264"/>
      <c r="BB9" s="262"/>
      <c r="BC9" s="267"/>
      <c r="BD9" s="264"/>
      <c r="BE9" s="262"/>
      <c r="BF9" s="267"/>
      <c r="BG9" s="264"/>
      <c r="BH9" s="262"/>
      <c r="BI9" s="267"/>
      <c r="BJ9" s="264"/>
      <c r="BK9" s="388"/>
      <c r="BL9" s="268"/>
      <c r="BM9" s="262"/>
      <c r="BN9" s="267"/>
      <c r="BO9" s="264"/>
      <c r="BP9" s="266"/>
      <c r="BQ9" s="267"/>
      <c r="BR9" s="264"/>
      <c r="BS9" s="269"/>
      <c r="BT9" s="270"/>
      <c r="BU9" s="264"/>
      <c r="BV9" s="281"/>
      <c r="BW9" s="270"/>
      <c r="BX9" s="264"/>
      <c r="BY9" s="271"/>
      <c r="BZ9" s="270"/>
      <c r="CA9" s="264"/>
      <c r="CB9" s="265"/>
      <c r="CC9" s="270"/>
      <c r="CD9" s="264"/>
      <c r="CE9" s="265"/>
      <c r="CF9" s="267"/>
      <c r="CG9" s="264"/>
      <c r="CH9" s="318"/>
      <c r="CI9" s="270"/>
      <c r="CJ9" s="264"/>
      <c r="CK9" s="272"/>
      <c r="CL9" s="264"/>
      <c r="CM9" s="264"/>
      <c r="CN9" s="273"/>
      <c r="CO9" s="274"/>
      <c r="CP9" s="275">
        <f t="shared" si="1"/>
        <v>0</v>
      </c>
      <c r="CQ9" s="265"/>
      <c r="CR9" s="276"/>
      <c r="CS9" s="265"/>
      <c r="CT9" s="276"/>
      <c r="CU9" s="265"/>
      <c r="CV9" s="276"/>
      <c r="CW9" s="265"/>
      <c r="CX9" s="276"/>
      <c r="CY9" s="242"/>
      <c r="CZ9" s="276"/>
      <c r="DA9" s="242"/>
      <c r="DB9" s="276"/>
      <c r="DC9" s="242"/>
      <c r="DD9" s="276"/>
      <c r="DE9" s="242"/>
      <c r="DF9" s="276"/>
      <c r="DG9" s="265"/>
      <c r="DH9" s="276"/>
      <c r="DI9" s="265"/>
      <c r="DJ9" s="276"/>
      <c r="DK9" s="265"/>
      <c r="DL9" s="276"/>
      <c r="DM9" s="265"/>
      <c r="DN9" s="276"/>
      <c r="DO9" s="265"/>
      <c r="DP9" s="276"/>
      <c r="DQ9" s="264"/>
      <c r="DR9" s="273"/>
      <c r="DS9" s="334"/>
      <c r="DT9" s="273"/>
      <c r="DU9" s="334"/>
      <c r="DV9" s="584"/>
      <c r="DW9" s="334"/>
      <c r="DX9" s="277"/>
      <c r="DY9" s="264"/>
      <c r="DZ9" s="318"/>
      <c r="EA9" s="264"/>
      <c r="EB9" s="578"/>
      <c r="EC9" s="264"/>
      <c r="ED9" s="278"/>
      <c r="EE9" s="264"/>
      <c r="EF9" s="406"/>
      <c r="EG9" s="96"/>
      <c r="EH9" s="279"/>
      <c r="EI9" s="251">
        <f>SUMPRODUCT(D9:EH9,'Nagpur R'!D9:EH9)</f>
        <v>0</v>
      </c>
      <c r="EJ9" s="3"/>
      <c r="EK9" s="3"/>
      <c r="ER9" s="64" t="s">
        <v>25</v>
      </c>
      <c r="ES9" s="61">
        <f t="shared" si="0"/>
        <v>0</v>
      </c>
      <c r="ET9" s="24">
        <f t="shared" si="2"/>
        <v>0</v>
      </c>
    </row>
    <row r="10" spans="2:150" ht="15" hidden="1" customHeight="1">
      <c r="B10" s="69">
        <f t="shared" si="3"/>
        <v>5</v>
      </c>
      <c r="C10" s="61"/>
      <c r="D10" s="262"/>
      <c r="E10" s="263"/>
      <c r="F10" s="264"/>
      <c r="G10" s="262"/>
      <c r="H10" s="263"/>
      <c r="I10" s="264"/>
      <c r="J10" s="322"/>
      <c r="K10" s="263"/>
      <c r="L10" s="264"/>
      <c r="M10" s="264"/>
      <c r="N10" s="264"/>
      <c r="O10" s="264"/>
      <c r="P10" s="416"/>
      <c r="Q10" s="263"/>
      <c r="R10" s="264"/>
      <c r="S10" s="265"/>
      <c r="T10" s="263"/>
      <c r="U10" s="264"/>
      <c r="V10" s="425"/>
      <c r="W10" s="263"/>
      <c r="X10" s="264"/>
      <c r="Y10" s="262"/>
      <c r="Z10" s="264"/>
      <c r="AA10" s="262"/>
      <c r="AB10" s="265"/>
      <c r="AC10" s="266"/>
      <c r="AD10" s="264"/>
      <c r="AE10" s="265"/>
      <c r="AF10" s="266"/>
      <c r="AG10" s="264"/>
      <c r="AH10" s="262"/>
      <c r="AI10" s="267"/>
      <c r="AJ10" s="264"/>
      <c r="AK10" s="262"/>
      <c r="AL10" s="267"/>
      <c r="AM10" s="264"/>
      <c r="AN10" s="262"/>
      <c r="AO10" s="267"/>
      <c r="AP10" s="264"/>
      <c r="AQ10" s="262"/>
      <c r="AR10" s="267"/>
      <c r="AS10" s="264"/>
      <c r="AT10" s="388"/>
      <c r="AU10" s="268"/>
      <c r="AV10" s="265"/>
      <c r="AW10" s="266"/>
      <c r="AX10" s="264"/>
      <c r="AY10" s="265"/>
      <c r="AZ10" s="266"/>
      <c r="BA10" s="264"/>
      <c r="BB10" s="262"/>
      <c r="BC10" s="267"/>
      <c r="BD10" s="264"/>
      <c r="BE10" s="262"/>
      <c r="BF10" s="267"/>
      <c r="BG10" s="264"/>
      <c r="BH10" s="262"/>
      <c r="BI10" s="267"/>
      <c r="BJ10" s="264"/>
      <c r="BK10" s="388"/>
      <c r="BL10" s="268"/>
      <c r="BM10" s="262"/>
      <c r="BN10" s="267"/>
      <c r="BO10" s="264"/>
      <c r="BP10" s="266"/>
      <c r="BQ10" s="267"/>
      <c r="BR10" s="264"/>
      <c r="BS10" s="269"/>
      <c r="BT10" s="270"/>
      <c r="BU10" s="264"/>
      <c r="BV10" s="281"/>
      <c r="BW10" s="270"/>
      <c r="BX10" s="264"/>
      <c r="BY10" s="271"/>
      <c r="BZ10" s="270"/>
      <c r="CA10" s="264"/>
      <c r="CB10" s="265"/>
      <c r="CC10" s="270"/>
      <c r="CD10" s="264"/>
      <c r="CE10" s="265"/>
      <c r="CF10" s="267"/>
      <c r="CG10" s="264"/>
      <c r="CH10" s="318"/>
      <c r="CI10" s="270"/>
      <c r="CJ10" s="264"/>
      <c r="CK10" s="272"/>
      <c r="CL10" s="264"/>
      <c r="CM10" s="264"/>
      <c r="CN10" s="273"/>
      <c r="CO10" s="274"/>
      <c r="CP10" s="275">
        <f t="shared" si="1"/>
        <v>0</v>
      </c>
      <c r="CQ10" s="265"/>
      <c r="CR10" s="276"/>
      <c r="CS10" s="265"/>
      <c r="CT10" s="276"/>
      <c r="CU10" s="265"/>
      <c r="CV10" s="276"/>
      <c r="CW10" s="265"/>
      <c r="CX10" s="276"/>
      <c r="CY10" s="242"/>
      <c r="CZ10" s="276"/>
      <c r="DA10" s="242"/>
      <c r="DB10" s="276"/>
      <c r="DC10" s="242"/>
      <c r="DD10" s="276"/>
      <c r="DE10" s="242"/>
      <c r="DF10" s="276"/>
      <c r="DG10" s="265"/>
      <c r="DH10" s="276"/>
      <c r="DI10" s="265"/>
      <c r="DJ10" s="276"/>
      <c r="DK10" s="265"/>
      <c r="DL10" s="276"/>
      <c r="DM10" s="265"/>
      <c r="DN10" s="276"/>
      <c r="DO10" s="265"/>
      <c r="DP10" s="276"/>
      <c r="DQ10" s="264"/>
      <c r="DR10" s="273"/>
      <c r="DS10" s="334"/>
      <c r="DT10" s="273"/>
      <c r="DU10" s="334"/>
      <c r="DV10" s="584"/>
      <c r="DW10" s="334"/>
      <c r="DX10" s="277"/>
      <c r="DY10" s="264"/>
      <c r="DZ10" s="318"/>
      <c r="EA10" s="264"/>
      <c r="EB10" s="578"/>
      <c r="EC10" s="264"/>
      <c r="ED10" s="278"/>
      <c r="EE10" s="264"/>
      <c r="EF10" s="406"/>
      <c r="EG10" s="96"/>
      <c r="EH10" s="279"/>
      <c r="EI10" s="251">
        <f>SUMPRODUCT(D10:EH10,'Nagpur R'!D10:EH10)</f>
        <v>0</v>
      </c>
      <c r="EJ10" s="3"/>
      <c r="EK10" s="3"/>
      <c r="ER10" s="64" t="s">
        <v>26</v>
      </c>
      <c r="ES10" s="61">
        <f t="shared" si="0"/>
        <v>0</v>
      </c>
      <c r="ET10" s="24">
        <f t="shared" si="2"/>
        <v>0</v>
      </c>
    </row>
    <row r="11" spans="2:150" ht="15" hidden="1" customHeight="1">
      <c r="B11" s="69">
        <f t="shared" si="3"/>
        <v>6</v>
      </c>
      <c r="C11" s="61"/>
      <c r="D11" s="262"/>
      <c r="E11" s="263"/>
      <c r="F11" s="264"/>
      <c r="G11" s="262"/>
      <c r="H11" s="263"/>
      <c r="I11" s="264"/>
      <c r="J11" s="322"/>
      <c r="K11" s="263"/>
      <c r="L11" s="264"/>
      <c r="M11" s="264"/>
      <c r="N11" s="264"/>
      <c r="O11" s="264"/>
      <c r="P11" s="416"/>
      <c r="Q11" s="263"/>
      <c r="R11" s="264"/>
      <c r="S11" s="265"/>
      <c r="T11" s="263"/>
      <c r="U11" s="264"/>
      <c r="V11" s="425"/>
      <c r="W11" s="263"/>
      <c r="X11" s="264"/>
      <c r="Y11" s="262"/>
      <c r="Z11" s="264"/>
      <c r="AA11" s="262"/>
      <c r="AB11" s="265"/>
      <c r="AC11" s="266"/>
      <c r="AD11" s="264"/>
      <c r="AE11" s="265"/>
      <c r="AF11" s="266"/>
      <c r="AG11" s="264"/>
      <c r="AH11" s="262"/>
      <c r="AI11" s="267"/>
      <c r="AJ11" s="264"/>
      <c r="AK11" s="262"/>
      <c r="AL11" s="267"/>
      <c r="AM11" s="264"/>
      <c r="AN11" s="262"/>
      <c r="AO11" s="267"/>
      <c r="AP11" s="264"/>
      <c r="AQ11" s="262"/>
      <c r="AR11" s="267"/>
      <c r="AS11" s="264"/>
      <c r="AT11" s="388"/>
      <c r="AU11" s="268"/>
      <c r="AV11" s="265"/>
      <c r="AW11" s="266"/>
      <c r="AX11" s="264"/>
      <c r="AY11" s="265"/>
      <c r="AZ11" s="266"/>
      <c r="BA11" s="264"/>
      <c r="BB11" s="262"/>
      <c r="BC11" s="267"/>
      <c r="BD11" s="264"/>
      <c r="BE11" s="262"/>
      <c r="BF11" s="267"/>
      <c r="BG11" s="264"/>
      <c r="BH11" s="262"/>
      <c r="BI11" s="267"/>
      <c r="BJ11" s="264"/>
      <c r="BK11" s="388"/>
      <c r="BL11" s="268"/>
      <c r="BM11" s="262"/>
      <c r="BN11" s="267"/>
      <c r="BO11" s="264"/>
      <c r="BP11" s="266"/>
      <c r="BQ11" s="267"/>
      <c r="BR11" s="264"/>
      <c r="BS11" s="269"/>
      <c r="BT11" s="270"/>
      <c r="BU11" s="264"/>
      <c r="BV11" s="281"/>
      <c r="BW11" s="270"/>
      <c r="BX11" s="264"/>
      <c r="BY11" s="271"/>
      <c r="BZ11" s="270"/>
      <c r="CA11" s="264"/>
      <c r="CB11" s="265"/>
      <c r="CC11" s="270"/>
      <c r="CD11" s="264"/>
      <c r="CE11" s="265"/>
      <c r="CF11" s="267"/>
      <c r="CG11" s="264"/>
      <c r="CH11" s="318"/>
      <c r="CI11" s="270"/>
      <c r="CJ11" s="264"/>
      <c r="CK11" s="272"/>
      <c r="CL11" s="264"/>
      <c r="CM11" s="264"/>
      <c r="CN11" s="273"/>
      <c r="CO11" s="274"/>
      <c r="CP11" s="275">
        <f t="shared" si="1"/>
        <v>0</v>
      </c>
      <c r="CQ11" s="265"/>
      <c r="CR11" s="276"/>
      <c r="CS11" s="265"/>
      <c r="CT11" s="276"/>
      <c r="CU11" s="265"/>
      <c r="CV11" s="276"/>
      <c r="CW11" s="265"/>
      <c r="CX11" s="276"/>
      <c r="CY11" s="242"/>
      <c r="CZ11" s="276"/>
      <c r="DA11" s="242"/>
      <c r="DB11" s="276"/>
      <c r="DC11" s="242"/>
      <c r="DD11" s="276"/>
      <c r="DE11" s="242"/>
      <c r="DF11" s="276"/>
      <c r="DG11" s="265"/>
      <c r="DH11" s="276"/>
      <c r="DI11" s="265"/>
      <c r="DJ11" s="276"/>
      <c r="DK11" s="265"/>
      <c r="DL11" s="276"/>
      <c r="DM11" s="265"/>
      <c r="DN11" s="276"/>
      <c r="DO11" s="265"/>
      <c r="DP11" s="276"/>
      <c r="DQ11" s="264"/>
      <c r="DR11" s="273"/>
      <c r="DS11" s="334"/>
      <c r="DT11" s="273"/>
      <c r="DU11" s="334"/>
      <c r="DV11" s="584"/>
      <c r="DW11" s="334"/>
      <c r="DX11" s="277"/>
      <c r="DY11" s="264"/>
      <c r="DZ11" s="318"/>
      <c r="EA11" s="264"/>
      <c r="EB11" s="578"/>
      <c r="EC11" s="264"/>
      <c r="ED11" s="278"/>
      <c r="EE11" s="264"/>
      <c r="EF11" s="406"/>
      <c r="EG11" s="96"/>
      <c r="EH11" s="279"/>
      <c r="EI11" s="251">
        <f>SUMPRODUCT(D11:EH11,'Nagpur R'!D11:EH11)</f>
        <v>0</v>
      </c>
      <c r="EJ11" s="3"/>
      <c r="EK11" s="3"/>
      <c r="ER11" s="64" t="s">
        <v>27</v>
      </c>
      <c r="ES11" s="61">
        <f t="shared" si="0"/>
        <v>0</v>
      </c>
      <c r="ET11" s="24">
        <f t="shared" si="2"/>
        <v>0</v>
      </c>
    </row>
    <row r="12" spans="2:150" ht="15" hidden="1" customHeight="1">
      <c r="B12" s="69">
        <f t="shared" si="3"/>
        <v>7</v>
      </c>
      <c r="C12" s="61"/>
      <c r="D12" s="262"/>
      <c r="E12" s="263"/>
      <c r="F12" s="264"/>
      <c r="G12" s="262"/>
      <c r="H12" s="263"/>
      <c r="I12" s="264"/>
      <c r="J12" s="322"/>
      <c r="K12" s="263"/>
      <c r="L12" s="264"/>
      <c r="M12" s="264"/>
      <c r="N12" s="264"/>
      <c r="O12" s="264"/>
      <c r="P12" s="416"/>
      <c r="Q12" s="263"/>
      <c r="R12" s="264"/>
      <c r="S12" s="265"/>
      <c r="T12" s="263"/>
      <c r="U12" s="264"/>
      <c r="V12" s="425"/>
      <c r="W12" s="263"/>
      <c r="X12" s="264"/>
      <c r="Y12" s="262"/>
      <c r="Z12" s="264"/>
      <c r="AA12" s="262"/>
      <c r="AB12" s="265"/>
      <c r="AC12" s="266"/>
      <c r="AD12" s="264"/>
      <c r="AE12" s="265"/>
      <c r="AF12" s="266"/>
      <c r="AG12" s="264"/>
      <c r="AH12" s="262"/>
      <c r="AI12" s="267"/>
      <c r="AJ12" s="264"/>
      <c r="AK12" s="262"/>
      <c r="AL12" s="267"/>
      <c r="AM12" s="264"/>
      <c r="AN12" s="262"/>
      <c r="AO12" s="267"/>
      <c r="AP12" s="264"/>
      <c r="AQ12" s="262"/>
      <c r="AR12" s="267"/>
      <c r="AS12" s="264"/>
      <c r="AT12" s="388"/>
      <c r="AU12" s="268"/>
      <c r="AV12" s="265"/>
      <c r="AW12" s="266"/>
      <c r="AX12" s="264"/>
      <c r="AY12" s="265"/>
      <c r="AZ12" s="266"/>
      <c r="BA12" s="264"/>
      <c r="BB12" s="262"/>
      <c r="BC12" s="267"/>
      <c r="BD12" s="264"/>
      <c r="BE12" s="262"/>
      <c r="BF12" s="267"/>
      <c r="BG12" s="264"/>
      <c r="BH12" s="262"/>
      <c r="BI12" s="267"/>
      <c r="BJ12" s="264"/>
      <c r="BK12" s="388"/>
      <c r="BL12" s="268"/>
      <c r="BM12" s="262"/>
      <c r="BN12" s="267"/>
      <c r="BO12" s="264"/>
      <c r="BP12" s="266"/>
      <c r="BQ12" s="267"/>
      <c r="BR12" s="264"/>
      <c r="BS12" s="269"/>
      <c r="BT12" s="270"/>
      <c r="BU12" s="264"/>
      <c r="BV12" s="281"/>
      <c r="BW12" s="270"/>
      <c r="BX12" s="264"/>
      <c r="BY12" s="271"/>
      <c r="BZ12" s="270"/>
      <c r="CA12" s="264"/>
      <c r="CB12" s="265"/>
      <c r="CC12" s="270"/>
      <c r="CD12" s="264"/>
      <c r="CE12" s="265"/>
      <c r="CF12" s="267"/>
      <c r="CG12" s="264"/>
      <c r="CH12" s="318"/>
      <c r="CI12" s="270"/>
      <c r="CJ12" s="264"/>
      <c r="CK12" s="272"/>
      <c r="CL12" s="264"/>
      <c r="CM12" s="264"/>
      <c r="CN12" s="273"/>
      <c r="CO12" s="274"/>
      <c r="CP12" s="275">
        <f t="shared" si="1"/>
        <v>0</v>
      </c>
      <c r="CQ12" s="265"/>
      <c r="CR12" s="276"/>
      <c r="CS12" s="265"/>
      <c r="CT12" s="276"/>
      <c r="CU12" s="265"/>
      <c r="CV12" s="276"/>
      <c r="CW12" s="265"/>
      <c r="CX12" s="276"/>
      <c r="CY12" s="242"/>
      <c r="CZ12" s="276"/>
      <c r="DA12" s="242"/>
      <c r="DB12" s="276"/>
      <c r="DC12" s="242"/>
      <c r="DD12" s="276"/>
      <c r="DE12" s="242"/>
      <c r="DF12" s="276"/>
      <c r="DG12" s="265"/>
      <c r="DH12" s="276"/>
      <c r="DI12" s="265"/>
      <c r="DJ12" s="276"/>
      <c r="DK12" s="265"/>
      <c r="DL12" s="276"/>
      <c r="DM12" s="265"/>
      <c r="DN12" s="276"/>
      <c r="DO12" s="265"/>
      <c r="DP12" s="276"/>
      <c r="DQ12" s="264"/>
      <c r="DR12" s="273"/>
      <c r="DS12" s="334"/>
      <c r="DT12" s="273"/>
      <c r="DU12" s="334"/>
      <c r="DV12" s="584"/>
      <c r="DW12" s="334"/>
      <c r="DX12" s="277"/>
      <c r="DY12" s="264"/>
      <c r="DZ12" s="318"/>
      <c r="EA12" s="264"/>
      <c r="EB12" s="578"/>
      <c r="EC12" s="264"/>
      <c r="ED12" s="278"/>
      <c r="EE12" s="264"/>
      <c r="EF12" s="406"/>
      <c r="EG12" s="96"/>
      <c r="EH12" s="279"/>
      <c r="EI12" s="251">
        <f>SUMPRODUCT(D12:EH12,'Nagpur R'!D12:EH12)</f>
        <v>0</v>
      </c>
      <c r="EJ12" s="3"/>
      <c r="EK12" s="3"/>
      <c r="ER12" s="64" t="s">
        <v>28</v>
      </c>
      <c r="ES12" s="61">
        <f t="shared" si="0"/>
        <v>0</v>
      </c>
      <c r="ET12" s="24">
        <f t="shared" si="2"/>
        <v>0</v>
      </c>
    </row>
    <row r="13" spans="2:150" ht="15" hidden="1" customHeight="1">
      <c r="B13" s="69">
        <f t="shared" si="3"/>
        <v>8</v>
      </c>
      <c r="C13" s="61"/>
      <c r="D13" s="262"/>
      <c r="E13" s="263"/>
      <c r="F13" s="264"/>
      <c r="G13" s="262"/>
      <c r="H13" s="263"/>
      <c r="I13" s="264"/>
      <c r="J13" s="322"/>
      <c r="K13" s="263"/>
      <c r="L13" s="264"/>
      <c r="M13" s="264"/>
      <c r="N13" s="264"/>
      <c r="O13" s="264"/>
      <c r="P13" s="416"/>
      <c r="Q13" s="263"/>
      <c r="R13" s="264"/>
      <c r="S13" s="265"/>
      <c r="T13" s="263"/>
      <c r="U13" s="264"/>
      <c r="V13" s="425"/>
      <c r="W13" s="263"/>
      <c r="X13" s="264"/>
      <c r="Y13" s="262"/>
      <c r="Z13" s="264"/>
      <c r="AA13" s="262"/>
      <c r="AB13" s="265"/>
      <c r="AC13" s="266"/>
      <c r="AD13" s="264"/>
      <c r="AE13" s="265"/>
      <c r="AF13" s="266"/>
      <c r="AG13" s="264"/>
      <c r="AH13" s="262"/>
      <c r="AI13" s="267"/>
      <c r="AJ13" s="264"/>
      <c r="AK13" s="262"/>
      <c r="AL13" s="267"/>
      <c r="AM13" s="264"/>
      <c r="AN13" s="262"/>
      <c r="AO13" s="267"/>
      <c r="AP13" s="264"/>
      <c r="AQ13" s="262"/>
      <c r="AR13" s="267"/>
      <c r="AS13" s="264"/>
      <c r="AT13" s="388"/>
      <c r="AU13" s="268"/>
      <c r="AV13" s="265"/>
      <c r="AW13" s="266"/>
      <c r="AX13" s="264"/>
      <c r="AY13" s="265"/>
      <c r="AZ13" s="266"/>
      <c r="BA13" s="264"/>
      <c r="BB13" s="262"/>
      <c r="BC13" s="267"/>
      <c r="BD13" s="264"/>
      <c r="BE13" s="262"/>
      <c r="BF13" s="267"/>
      <c r="BG13" s="264"/>
      <c r="BH13" s="262"/>
      <c r="BI13" s="267"/>
      <c r="BJ13" s="264"/>
      <c r="BK13" s="388"/>
      <c r="BL13" s="268"/>
      <c r="BM13" s="262"/>
      <c r="BN13" s="267"/>
      <c r="BO13" s="264"/>
      <c r="BP13" s="266"/>
      <c r="BQ13" s="267"/>
      <c r="BR13" s="264"/>
      <c r="BS13" s="269"/>
      <c r="BT13" s="270"/>
      <c r="BU13" s="264"/>
      <c r="BV13" s="281"/>
      <c r="BW13" s="270"/>
      <c r="BX13" s="264"/>
      <c r="BY13" s="271"/>
      <c r="BZ13" s="270"/>
      <c r="CA13" s="264"/>
      <c r="CB13" s="265"/>
      <c r="CC13" s="270"/>
      <c r="CD13" s="264"/>
      <c r="CE13" s="265"/>
      <c r="CF13" s="267"/>
      <c r="CG13" s="264"/>
      <c r="CH13" s="318"/>
      <c r="CI13" s="270"/>
      <c r="CJ13" s="264"/>
      <c r="CK13" s="272"/>
      <c r="CL13" s="264"/>
      <c r="CM13" s="264"/>
      <c r="CN13" s="273"/>
      <c r="CO13" s="274"/>
      <c r="CP13" s="275">
        <f t="shared" si="1"/>
        <v>0</v>
      </c>
      <c r="CQ13" s="265"/>
      <c r="CR13" s="276"/>
      <c r="CS13" s="265"/>
      <c r="CT13" s="276"/>
      <c r="CU13" s="265"/>
      <c r="CV13" s="276"/>
      <c r="CW13" s="265"/>
      <c r="CX13" s="276"/>
      <c r="CY13" s="242"/>
      <c r="CZ13" s="276"/>
      <c r="DA13" s="242"/>
      <c r="DB13" s="276"/>
      <c r="DC13" s="242"/>
      <c r="DD13" s="276"/>
      <c r="DE13" s="242"/>
      <c r="DF13" s="276"/>
      <c r="DG13" s="265"/>
      <c r="DH13" s="276"/>
      <c r="DI13" s="265"/>
      <c r="DJ13" s="276"/>
      <c r="DK13" s="265"/>
      <c r="DL13" s="276"/>
      <c r="DM13" s="265"/>
      <c r="DN13" s="276"/>
      <c r="DO13" s="265"/>
      <c r="DP13" s="276"/>
      <c r="DQ13" s="264"/>
      <c r="DR13" s="273"/>
      <c r="DS13" s="334"/>
      <c r="DT13" s="273"/>
      <c r="DU13" s="334"/>
      <c r="DV13" s="584"/>
      <c r="DW13" s="334"/>
      <c r="DX13" s="277"/>
      <c r="DY13" s="264"/>
      <c r="DZ13" s="318"/>
      <c r="EA13" s="264"/>
      <c r="EB13" s="578"/>
      <c r="EC13" s="264"/>
      <c r="ED13" s="278"/>
      <c r="EE13" s="264"/>
      <c r="EF13" s="406"/>
      <c r="EG13" s="96"/>
      <c r="EH13" s="279"/>
      <c r="EI13" s="251">
        <f>SUMPRODUCT(D13:EH13,'Nagpur R'!D13:EH13)</f>
        <v>0</v>
      </c>
      <c r="EJ13" s="3"/>
      <c r="EK13" s="3"/>
      <c r="ER13" s="64" t="s">
        <v>29</v>
      </c>
      <c r="ES13" s="61">
        <f t="shared" si="0"/>
        <v>0</v>
      </c>
      <c r="ET13" s="24">
        <f t="shared" si="2"/>
        <v>0</v>
      </c>
    </row>
    <row r="14" spans="2:150" ht="15" hidden="1" customHeight="1">
      <c r="B14" s="69">
        <f t="shared" si="3"/>
        <v>9</v>
      </c>
      <c r="C14" s="61"/>
      <c r="D14" s="262"/>
      <c r="E14" s="263"/>
      <c r="F14" s="264"/>
      <c r="G14" s="262"/>
      <c r="H14" s="263"/>
      <c r="I14" s="264"/>
      <c r="J14" s="322"/>
      <c r="K14" s="263"/>
      <c r="L14" s="264"/>
      <c r="M14" s="264"/>
      <c r="N14" s="264"/>
      <c r="O14" s="264"/>
      <c r="P14" s="416"/>
      <c r="Q14" s="263"/>
      <c r="R14" s="264"/>
      <c r="S14" s="265"/>
      <c r="T14" s="263"/>
      <c r="U14" s="264"/>
      <c r="V14" s="425"/>
      <c r="W14" s="263"/>
      <c r="X14" s="264"/>
      <c r="Y14" s="262"/>
      <c r="Z14" s="264"/>
      <c r="AA14" s="262"/>
      <c r="AB14" s="265"/>
      <c r="AC14" s="266"/>
      <c r="AD14" s="264"/>
      <c r="AE14" s="265"/>
      <c r="AF14" s="266"/>
      <c r="AG14" s="264"/>
      <c r="AH14" s="262"/>
      <c r="AI14" s="267"/>
      <c r="AJ14" s="264"/>
      <c r="AK14" s="262"/>
      <c r="AL14" s="267"/>
      <c r="AM14" s="264"/>
      <c r="AN14" s="262"/>
      <c r="AO14" s="267"/>
      <c r="AP14" s="264"/>
      <c r="AQ14" s="262"/>
      <c r="AR14" s="267"/>
      <c r="AS14" s="264"/>
      <c r="AT14" s="388"/>
      <c r="AU14" s="268"/>
      <c r="AV14" s="265"/>
      <c r="AW14" s="266"/>
      <c r="AX14" s="264"/>
      <c r="AY14" s="265"/>
      <c r="AZ14" s="266"/>
      <c r="BA14" s="264"/>
      <c r="BB14" s="262"/>
      <c r="BC14" s="267"/>
      <c r="BD14" s="264"/>
      <c r="BE14" s="262"/>
      <c r="BF14" s="267"/>
      <c r="BG14" s="264"/>
      <c r="BH14" s="262"/>
      <c r="BI14" s="267"/>
      <c r="BJ14" s="264"/>
      <c r="BK14" s="388"/>
      <c r="BL14" s="268"/>
      <c r="BM14" s="262"/>
      <c r="BN14" s="267"/>
      <c r="BO14" s="264"/>
      <c r="BP14" s="266"/>
      <c r="BQ14" s="267"/>
      <c r="BR14" s="264"/>
      <c r="BS14" s="269"/>
      <c r="BT14" s="270"/>
      <c r="BU14" s="264"/>
      <c r="BV14" s="281"/>
      <c r="BW14" s="270"/>
      <c r="BX14" s="264"/>
      <c r="BY14" s="271"/>
      <c r="BZ14" s="270"/>
      <c r="CA14" s="264"/>
      <c r="CB14" s="265"/>
      <c r="CC14" s="270"/>
      <c r="CD14" s="264"/>
      <c r="CE14" s="265"/>
      <c r="CF14" s="267"/>
      <c r="CG14" s="264"/>
      <c r="CH14" s="318"/>
      <c r="CI14" s="270"/>
      <c r="CJ14" s="264"/>
      <c r="CK14" s="272"/>
      <c r="CL14" s="264"/>
      <c r="CM14" s="264"/>
      <c r="CN14" s="273"/>
      <c r="CO14" s="274"/>
      <c r="CP14" s="275">
        <f t="shared" si="1"/>
        <v>0</v>
      </c>
      <c r="CQ14" s="265"/>
      <c r="CR14" s="276"/>
      <c r="CS14" s="265"/>
      <c r="CT14" s="276"/>
      <c r="CU14" s="265"/>
      <c r="CV14" s="276"/>
      <c r="CW14" s="265"/>
      <c r="CX14" s="276"/>
      <c r="CY14" s="242"/>
      <c r="CZ14" s="276"/>
      <c r="DA14" s="242"/>
      <c r="DB14" s="276"/>
      <c r="DC14" s="242"/>
      <c r="DD14" s="276"/>
      <c r="DE14" s="242"/>
      <c r="DF14" s="276"/>
      <c r="DG14" s="265"/>
      <c r="DH14" s="276"/>
      <c r="DI14" s="265"/>
      <c r="DJ14" s="276"/>
      <c r="DK14" s="265"/>
      <c r="DL14" s="276"/>
      <c r="DM14" s="265"/>
      <c r="DN14" s="276"/>
      <c r="DO14" s="265"/>
      <c r="DP14" s="276"/>
      <c r="DQ14" s="264"/>
      <c r="DR14" s="273"/>
      <c r="DS14" s="334"/>
      <c r="DT14" s="273"/>
      <c r="DU14" s="334"/>
      <c r="DV14" s="584"/>
      <c r="DW14" s="334"/>
      <c r="DX14" s="277"/>
      <c r="DY14" s="264"/>
      <c r="DZ14" s="318"/>
      <c r="EA14" s="264"/>
      <c r="EB14" s="578"/>
      <c r="EC14" s="264"/>
      <c r="ED14" s="278"/>
      <c r="EE14" s="264"/>
      <c r="EF14" s="406"/>
      <c r="EG14" s="96"/>
      <c r="EH14" s="279"/>
      <c r="EI14" s="251">
        <f>SUMPRODUCT(D14:EH14,'Nagpur R'!D14:EH14)</f>
        <v>0</v>
      </c>
      <c r="EJ14" s="3"/>
      <c r="EK14" s="3"/>
      <c r="ER14" s="64" t="s">
        <v>30</v>
      </c>
      <c r="ES14" s="61">
        <f t="shared" si="0"/>
        <v>0</v>
      </c>
      <c r="ET14" s="24">
        <f t="shared" si="2"/>
        <v>0</v>
      </c>
    </row>
    <row r="15" spans="2:150" ht="15" hidden="1" customHeight="1">
      <c r="B15" s="69">
        <f t="shared" si="3"/>
        <v>10</v>
      </c>
      <c r="C15" s="61"/>
      <c r="D15" s="262"/>
      <c r="E15" s="263"/>
      <c r="F15" s="264"/>
      <c r="G15" s="262"/>
      <c r="H15" s="263"/>
      <c r="I15" s="264"/>
      <c r="J15" s="322"/>
      <c r="K15" s="263"/>
      <c r="L15" s="264"/>
      <c r="M15" s="264"/>
      <c r="N15" s="264"/>
      <c r="O15" s="264"/>
      <c r="P15" s="416"/>
      <c r="Q15" s="263"/>
      <c r="R15" s="264"/>
      <c r="S15" s="265"/>
      <c r="T15" s="263"/>
      <c r="U15" s="264"/>
      <c r="V15" s="425"/>
      <c r="W15" s="263"/>
      <c r="X15" s="264"/>
      <c r="Y15" s="262"/>
      <c r="Z15" s="264"/>
      <c r="AA15" s="262"/>
      <c r="AB15" s="265"/>
      <c r="AC15" s="266"/>
      <c r="AD15" s="264"/>
      <c r="AE15" s="265"/>
      <c r="AF15" s="266"/>
      <c r="AG15" s="264"/>
      <c r="AH15" s="262"/>
      <c r="AI15" s="267"/>
      <c r="AJ15" s="264"/>
      <c r="AK15" s="262"/>
      <c r="AL15" s="267"/>
      <c r="AM15" s="264"/>
      <c r="AN15" s="262"/>
      <c r="AO15" s="267"/>
      <c r="AP15" s="264"/>
      <c r="AQ15" s="262"/>
      <c r="AR15" s="267"/>
      <c r="AS15" s="264"/>
      <c r="AT15" s="388"/>
      <c r="AU15" s="268"/>
      <c r="AV15" s="265"/>
      <c r="AW15" s="266"/>
      <c r="AX15" s="264"/>
      <c r="AY15" s="265"/>
      <c r="AZ15" s="266"/>
      <c r="BA15" s="264"/>
      <c r="BB15" s="262"/>
      <c r="BC15" s="267"/>
      <c r="BD15" s="264"/>
      <c r="BE15" s="262"/>
      <c r="BF15" s="267"/>
      <c r="BG15" s="264"/>
      <c r="BH15" s="262"/>
      <c r="BI15" s="267"/>
      <c r="BJ15" s="264"/>
      <c r="BK15" s="388"/>
      <c r="BL15" s="268"/>
      <c r="BM15" s="262"/>
      <c r="BN15" s="267"/>
      <c r="BO15" s="264"/>
      <c r="BP15" s="266"/>
      <c r="BQ15" s="267"/>
      <c r="BR15" s="264"/>
      <c r="BS15" s="269"/>
      <c r="BT15" s="270"/>
      <c r="BU15" s="264"/>
      <c r="BV15" s="281"/>
      <c r="BW15" s="270"/>
      <c r="BX15" s="264"/>
      <c r="BY15" s="271"/>
      <c r="BZ15" s="270"/>
      <c r="CA15" s="264"/>
      <c r="CB15" s="265"/>
      <c r="CC15" s="270"/>
      <c r="CD15" s="264"/>
      <c r="CE15" s="265"/>
      <c r="CF15" s="267"/>
      <c r="CG15" s="264"/>
      <c r="CH15" s="318"/>
      <c r="CI15" s="270"/>
      <c r="CJ15" s="264"/>
      <c r="CK15" s="272"/>
      <c r="CL15" s="264"/>
      <c r="CM15" s="264"/>
      <c r="CN15" s="273"/>
      <c r="CO15" s="274"/>
      <c r="CP15" s="275">
        <f t="shared" si="1"/>
        <v>0</v>
      </c>
      <c r="CQ15" s="265"/>
      <c r="CR15" s="276"/>
      <c r="CS15" s="265"/>
      <c r="CT15" s="276"/>
      <c r="CU15" s="265"/>
      <c r="CV15" s="276"/>
      <c r="CW15" s="265"/>
      <c r="CX15" s="276"/>
      <c r="CY15" s="242"/>
      <c r="CZ15" s="276"/>
      <c r="DA15" s="242"/>
      <c r="DB15" s="276"/>
      <c r="DC15" s="242"/>
      <c r="DD15" s="276"/>
      <c r="DE15" s="242"/>
      <c r="DF15" s="276"/>
      <c r="DG15" s="265"/>
      <c r="DH15" s="276"/>
      <c r="DI15" s="265"/>
      <c r="DJ15" s="276"/>
      <c r="DK15" s="265"/>
      <c r="DL15" s="276"/>
      <c r="DM15" s="265"/>
      <c r="DN15" s="276"/>
      <c r="DO15" s="265"/>
      <c r="DP15" s="276"/>
      <c r="DQ15" s="264"/>
      <c r="DR15" s="273"/>
      <c r="DS15" s="334"/>
      <c r="DT15" s="273"/>
      <c r="DU15" s="334"/>
      <c r="DV15" s="584"/>
      <c r="DW15" s="334"/>
      <c r="DX15" s="277"/>
      <c r="DY15" s="264"/>
      <c r="DZ15" s="318"/>
      <c r="EA15" s="264"/>
      <c r="EB15" s="578"/>
      <c r="EC15" s="264"/>
      <c r="ED15" s="278"/>
      <c r="EE15" s="264"/>
      <c r="EF15" s="406"/>
      <c r="EG15" s="96"/>
      <c r="EH15" s="279"/>
      <c r="EI15" s="251">
        <f>SUMPRODUCT(D15:EH15,'Nagpur R'!D15:EH15)</f>
        <v>0</v>
      </c>
      <c r="EJ15" s="3"/>
      <c r="EK15" s="3"/>
      <c r="ER15" s="64" t="s">
        <v>31</v>
      </c>
      <c r="ES15" s="61">
        <f t="shared" si="0"/>
        <v>0</v>
      </c>
      <c r="ET15" s="24">
        <f t="shared" si="2"/>
        <v>0</v>
      </c>
    </row>
    <row r="16" spans="2:150" ht="15" hidden="1" customHeight="1">
      <c r="B16" s="69">
        <f t="shared" si="3"/>
        <v>11</v>
      </c>
      <c r="C16" s="61"/>
      <c r="D16" s="262"/>
      <c r="E16" s="263"/>
      <c r="F16" s="264"/>
      <c r="G16" s="262"/>
      <c r="H16" s="263"/>
      <c r="I16" s="264"/>
      <c r="J16" s="322"/>
      <c r="K16" s="263"/>
      <c r="L16" s="264"/>
      <c r="M16" s="264"/>
      <c r="N16" s="264"/>
      <c r="O16" s="264"/>
      <c r="P16" s="416"/>
      <c r="Q16" s="263"/>
      <c r="R16" s="264"/>
      <c r="S16" s="265"/>
      <c r="T16" s="263"/>
      <c r="U16" s="264"/>
      <c r="V16" s="425"/>
      <c r="W16" s="263"/>
      <c r="X16" s="264"/>
      <c r="Y16" s="262"/>
      <c r="Z16" s="264"/>
      <c r="AA16" s="262"/>
      <c r="AB16" s="265"/>
      <c r="AC16" s="266"/>
      <c r="AD16" s="264"/>
      <c r="AE16" s="265"/>
      <c r="AF16" s="266"/>
      <c r="AG16" s="264"/>
      <c r="AH16" s="262"/>
      <c r="AI16" s="267"/>
      <c r="AJ16" s="264"/>
      <c r="AK16" s="262"/>
      <c r="AL16" s="267"/>
      <c r="AM16" s="264"/>
      <c r="AN16" s="262"/>
      <c r="AO16" s="267"/>
      <c r="AP16" s="264"/>
      <c r="AQ16" s="262"/>
      <c r="AR16" s="267"/>
      <c r="AS16" s="264"/>
      <c r="AT16" s="388"/>
      <c r="AU16" s="268"/>
      <c r="AV16" s="265"/>
      <c r="AW16" s="266"/>
      <c r="AX16" s="264"/>
      <c r="AY16" s="265"/>
      <c r="AZ16" s="266"/>
      <c r="BA16" s="264"/>
      <c r="BB16" s="262"/>
      <c r="BC16" s="267"/>
      <c r="BD16" s="264"/>
      <c r="BE16" s="262"/>
      <c r="BF16" s="267"/>
      <c r="BG16" s="264"/>
      <c r="BH16" s="262"/>
      <c r="BI16" s="267"/>
      <c r="BJ16" s="264"/>
      <c r="BK16" s="388"/>
      <c r="BL16" s="268"/>
      <c r="BM16" s="262"/>
      <c r="BN16" s="267"/>
      <c r="BO16" s="264"/>
      <c r="BP16" s="266"/>
      <c r="BQ16" s="267"/>
      <c r="BR16" s="264"/>
      <c r="BS16" s="269"/>
      <c r="BT16" s="270"/>
      <c r="BU16" s="264"/>
      <c r="BV16" s="281"/>
      <c r="BW16" s="270"/>
      <c r="BX16" s="264"/>
      <c r="BY16" s="271"/>
      <c r="BZ16" s="270"/>
      <c r="CA16" s="264"/>
      <c r="CB16" s="265"/>
      <c r="CC16" s="270"/>
      <c r="CD16" s="264"/>
      <c r="CE16" s="265"/>
      <c r="CF16" s="267"/>
      <c r="CG16" s="264"/>
      <c r="CH16" s="318"/>
      <c r="CI16" s="270"/>
      <c r="CJ16" s="264"/>
      <c r="CK16" s="272"/>
      <c r="CL16" s="264"/>
      <c r="CM16" s="264"/>
      <c r="CN16" s="273"/>
      <c r="CO16" s="274"/>
      <c r="CP16" s="275">
        <f t="shared" si="1"/>
        <v>0</v>
      </c>
      <c r="CQ16" s="265"/>
      <c r="CR16" s="276"/>
      <c r="CS16" s="265"/>
      <c r="CT16" s="276"/>
      <c r="CU16" s="265"/>
      <c r="CV16" s="276"/>
      <c r="CW16" s="265"/>
      <c r="CX16" s="276"/>
      <c r="CY16" s="242"/>
      <c r="CZ16" s="276"/>
      <c r="DA16" s="242"/>
      <c r="DB16" s="276"/>
      <c r="DC16" s="242"/>
      <c r="DD16" s="276"/>
      <c r="DE16" s="242"/>
      <c r="DF16" s="276"/>
      <c r="DG16" s="265"/>
      <c r="DH16" s="276"/>
      <c r="DI16" s="265"/>
      <c r="DJ16" s="276"/>
      <c r="DK16" s="265"/>
      <c r="DL16" s="276"/>
      <c r="DM16" s="265"/>
      <c r="DN16" s="276"/>
      <c r="DO16" s="265"/>
      <c r="DP16" s="276"/>
      <c r="DQ16" s="264"/>
      <c r="DR16" s="273"/>
      <c r="DS16" s="334"/>
      <c r="DT16" s="273"/>
      <c r="DU16" s="334"/>
      <c r="DV16" s="584"/>
      <c r="DW16" s="334"/>
      <c r="DX16" s="277"/>
      <c r="DY16" s="264"/>
      <c r="DZ16" s="318"/>
      <c r="EA16" s="264"/>
      <c r="EB16" s="578"/>
      <c r="EC16" s="264"/>
      <c r="ED16" s="278"/>
      <c r="EE16" s="264"/>
      <c r="EF16" s="406"/>
      <c r="EG16" s="96"/>
      <c r="EH16" s="279"/>
      <c r="EI16" s="251">
        <f>SUMPRODUCT(D16:EH16,'Nagpur R'!D16:EH16)</f>
        <v>0</v>
      </c>
      <c r="EJ16" s="3"/>
      <c r="EK16" s="3"/>
      <c r="ER16" s="64" t="s">
        <v>32</v>
      </c>
      <c r="ES16" s="61">
        <f t="shared" si="0"/>
        <v>0</v>
      </c>
      <c r="ET16" s="24">
        <f t="shared" si="2"/>
        <v>0</v>
      </c>
    </row>
    <row r="17" spans="2:150" ht="15" hidden="1" customHeight="1">
      <c r="B17" s="69">
        <f t="shared" si="3"/>
        <v>12</v>
      </c>
      <c r="C17" s="61"/>
      <c r="D17" s="262"/>
      <c r="E17" s="263"/>
      <c r="F17" s="264"/>
      <c r="G17" s="262"/>
      <c r="H17" s="263"/>
      <c r="I17" s="264"/>
      <c r="J17" s="322"/>
      <c r="K17" s="263"/>
      <c r="L17" s="264"/>
      <c r="M17" s="264"/>
      <c r="N17" s="264"/>
      <c r="O17" s="264"/>
      <c r="P17" s="416"/>
      <c r="Q17" s="263"/>
      <c r="R17" s="264"/>
      <c r="S17" s="265"/>
      <c r="T17" s="263"/>
      <c r="U17" s="264"/>
      <c r="V17" s="425"/>
      <c r="W17" s="263"/>
      <c r="X17" s="264"/>
      <c r="Y17" s="262"/>
      <c r="Z17" s="264"/>
      <c r="AA17" s="262"/>
      <c r="AB17" s="265"/>
      <c r="AC17" s="266"/>
      <c r="AD17" s="264"/>
      <c r="AE17" s="265"/>
      <c r="AF17" s="266"/>
      <c r="AG17" s="264"/>
      <c r="AH17" s="262"/>
      <c r="AI17" s="267"/>
      <c r="AJ17" s="264"/>
      <c r="AK17" s="262"/>
      <c r="AL17" s="267"/>
      <c r="AM17" s="264"/>
      <c r="AN17" s="262"/>
      <c r="AO17" s="267"/>
      <c r="AP17" s="264"/>
      <c r="AQ17" s="262"/>
      <c r="AR17" s="267"/>
      <c r="AS17" s="264"/>
      <c r="AT17" s="388"/>
      <c r="AU17" s="268"/>
      <c r="AV17" s="265"/>
      <c r="AW17" s="266"/>
      <c r="AX17" s="264"/>
      <c r="AY17" s="265"/>
      <c r="AZ17" s="266"/>
      <c r="BA17" s="264"/>
      <c r="BB17" s="262"/>
      <c r="BC17" s="267"/>
      <c r="BD17" s="264"/>
      <c r="BE17" s="262"/>
      <c r="BF17" s="267"/>
      <c r="BG17" s="264"/>
      <c r="BH17" s="262"/>
      <c r="BI17" s="267"/>
      <c r="BJ17" s="264"/>
      <c r="BK17" s="388"/>
      <c r="BL17" s="268"/>
      <c r="BM17" s="262"/>
      <c r="BN17" s="267"/>
      <c r="BO17" s="264"/>
      <c r="BP17" s="266"/>
      <c r="BQ17" s="267"/>
      <c r="BR17" s="264"/>
      <c r="BS17" s="269"/>
      <c r="BT17" s="270"/>
      <c r="BU17" s="264"/>
      <c r="BV17" s="281"/>
      <c r="BW17" s="270"/>
      <c r="BX17" s="264"/>
      <c r="BY17" s="271"/>
      <c r="BZ17" s="270"/>
      <c r="CA17" s="264"/>
      <c r="CB17" s="265"/>
      <c r="CC17" s="270"/>
      <c r="CD17" s="264"/>
      <c r="CE17" s="265"/>
      <c r="CF17" s="267"/>
      <c r="CG17" s="264"/>
      <c r="CH17" s="318"/>
      <c r="CI17" s="270"/>
      <c r="CJ17" s="264"/>
      <c r="CK17" s="272"/>
      <c r="CL17" s="264"/>
      <c r="CM17" s="264"/>
      <c r="CN17" s="273"/>
      <c r="CO17" s="274"/>
      <c r="CP17" s="275">
        <f t="shared" si="1"/>
        <v>0</v>
      </c>
      <c r="CQ17" s="265"/>
      <c r="CR17" s="276"/>
      <c r="CS17" s="265"/>
      <c r="CT17" s="276"/>
      <c r="CU17" s="265"/>
      <c r="CV17" s="276"/>
      <c r="CW17" s="265"/>
      <c r="CX17" s="276"/>
      <c r="CY17" s="242"/>
      <c r="CZ17" s="276"/>
      <c r="DA17" s="242"/>
      <c r="DB17" s="276"/>
      <c r="DC17" s="242"/>
      <c r="DD17" s="276"/>
      <c r="DE17" s="242"/>
      <c r="DF17" s="276"/>
      <c r="DG17" s="265"/>
      <c r="DH17" s="276"/>
      <c r="DI17" s="265"/>
      <c r="DJ17" s="276"/>
      <c r="DK17" s="265"/>
      <c r="DL17" s="276"/>
      <c r="DM17" s="265"/>
      <c r="DN17" s="276"/>
      <c r="DO17" s="265"/>
      <c r="DP17" s="276"/>
      <c r="DQ17" s="264"/>
      <c r="DR17" s="273"/>
      <c r="DS17" s="334"/>
      <c r="DT17" s="273"/>
      <c r="DU17" s="334"/>
      <c r="DV17" s="584"/>
      <c r="DW17" s="334"/>
      <c r="DX17" s="277"/>
      <c r="DY17" s="264"/>
      <c r="DZ17" s="318"/>
      <c r="EA17" s="264"/>
      <c r="EB17" s="578"/>
      <c r="EC17" s="264"/>
      <c r="ED17" s="278"/>
      <c r="EE17" s="264"/>
      <c r="EF17" s="406"/>
      <c r="EG17" s="96"/>
      <c r="EH17" s="279"/>
      <c r="EI17" s="251">
        <f>SUMPRODUCT(D17:EH17,'Nagpur R'!D17:EH17)</f>
        <v>0</v>
      </c>
      <c r="EJ17" s="3"/>
      <c r="EK17" s="3"/>
      <c r="ER17" s="64" t="s">
        <v>33</v>
      </c>
      <c r="ES17" s="61">
        <f t="shared" si="0"/>
        <v>0</v>
      </c>
      <c r="ET17" s="24">
        <f t="shared" si="2"/>
        <v>0</v>
      </c>
    </row>
    <row r="18" spans="2:150" ht="15" hidden="1" customHeight="1">
      <c r="B18" s="69">
        <f t="shared" si="3"/>
        <v>13</v>
      </c>
      <c r="C18" s="61"/>
      <c r="D18" s="262"/>
      <c r="E18" s="263"/>
      <c r="F18" s="264"/>
      <c r="G18" s="262"/>
      <c r="H18" s="263"/>
      <c r="I18" s="264"/>
      <c r="J18" s="322"/>
      <c r="K18" s="263"/>
      <c r="L18" s="264"/>
      <c r="M18" s="264"/>
      <c r="N18" s="264"/>
      <c r="O18" s="264"/>
      <c r="P18" s="416"/>
      <c r="Q18" s="263"/>
      <c r="R18" s="264"/>
      <c r="S18" s="265"/>
      <c r="T18" s="263"/>
      <c r="U18" s="264"/>
      <c r="V18" s="425"/>
      <c r="W18" s="263"/>
      <c r="X18" s="264"/>
      <c r="Y18" s="262"/>
      <c r="Z18" s="264"/>
      <c r="AA18" s="262"/>
      <c r="AB18" s="265"/>
      <c r="AC18" s="266"/>
      <c r="AD18" s="264"/>
      <c r="AE18" s="265"/>
      <c r="AF18" s="266"/>
      <c r="AG18" s="264"/>
      <c r="AH18" s="262"/>
      <c r="AI18" s="267"/>
      <c r="AJ18" s="264"/>
      <c r="AK18" s="262"/>
      <c r="AL18" s="267"/>
      <c r="AM18" s="264"/>
      <c r="AN18" s="262"/>
      <c r="AO18" s="267"/>
      <c r="AP18" s="264"/>
      <c r="AQ18" s="262"/>
      <c r="AR18" s="267"/>
      <c r="AS18" s="264"/>
      <c r="AT18" s="388"/>
      <c r="AU18" s="268"/>
      <c r="AV18" s="265"/>
      <c r="AW18" s="266"/>
      <c r="AX18" s="264"/>
      <c r="AY18" s="265"/>
      <c r="AZ18" s="266"/>
      <c r="BA18" s="264"/>
      <c r="BB18" s="262"/>
      <c r="BC18" s="267"/>
      <c r="BD18" s="264"/>
      <c r="BE18" s="262"/>
      <c r="BF18" s="267"/>
      <c r="BG18" s="264"/>
      <c r="BH18" s="262"/>
      <c r="BI18" s="267"/>
      <c r="BJ18" s="264"/>
      <c r="BK18" s="388"/>
      <c r="BL18" s="268"/>
      <c r="BM18" s="262"/>
      <c r="BN18" s="267"/>
      <c r="BO18" s="264"/>
      <c r="BP18" s="266"/>
      <c r="BQ18" s="267"/>
      <c r="BR18" s="264"/>
      <c r="BS18" s="269"/>
      <c r="BT18" s="270"/>
      <c r="BU18" s="264"/>
      <c r="BV18" s="281"/>
      <c r="BW18" s="270"/>
      <c r="BX18" s="264"/>
      <c r="BY18" s="271"/>
      <c r="BZ18" s="270"/>
      <c r="CA18" s="264"/>
      <c r="CB18" s="265"/>
      <c r="CC18" s="270"/>
      <c r="CD18" s="264"/>
      <c r="CE18" s="265"/>
      <c r="CF18" s="267"/>
      <c r="CG18" s="264"/>
      <c r="CH18" s="318"/>
      <c r="CI18" s="270"/>
      <c r="CJ18" s="264"/>
      <c r="CK18" s="272"/>
      <c r="CL18" s="264"/>
      <c r="CM18" s="264"/>
      <c r="CN18" s="273"/>
      <c r="CO18" s="274"/>
      <c r="CP18" s="275">
        <f t="shared" si="1"/>
        <v>0</v>
      </c>
      <c r="CQ18" s="265"/>
      <c r="CR18" s="276"/>
      <c r="CS18" s="265"/>
      <c r="CT18" s="276"/>
      <c r="CU18" s="265"/>
      <c r="CV18" s="276"/>
      <c r="CW18" s="265"/>
      <c r="CX18" s="276"/>
      <c r="CY18" s="242"/>
      <c r="CZ18" s="276"/>
      <c r="DA18" s="242"/>
      <c r="DB18" s="276"/>
      <c r="DC18" s="242"/>
      <c r="DD18" s="276"/>
      <c r="DE18" s="242"/>
      <c r="DF18" s="276"/>
      <c r="DG18" s="265"/>
      <c r="DH18" s="276"/>
      <c r="DI18" s="265"/>
      <c r="DJ18" s="276"/>
      <c r="DK18" s="265"/>
      <c r="DL18" s="276"/>
      <c r="DM18" s="265"/>
      <c r="DN18" s="276"/>
      <c r="DO18" s="265"/>
      <c r="DP18" s="276"/>
      <c r="DQ18" s="264"/>
      <c r="DR18" s="273"/>
      <c r="DS18" s="334"/>
      <c r="DT18" s="273"/>
      <c r="DU18" s="334"/>
      <c r="DV18" s="584"/>
      <c r="DW18" s="334"/>
      <c r="DX18" s="277"/>
      <c r="DY18" s="264"/>
      <c r="DZ18" s="318"/>
      <c r="EA18" s="264"/>
      <c r="EB18" s="578"/>
      <c r="EC18" s="264"/>
      <c r="ED18" s="278"/>
      <c r="EE18" s="264"/>
      <c r="EF18" s="406"/>
      <c r="EG18" s="96"/>
      <c r="EH18" s="279"/>
      <c r="EI18" s="251">
        <f>SUMPRODUCT(D18:EH18,'Nagpur R'!D18:EH18)</f>
        <v>0</v>
      </c>
      <c r="EJ18" s="3"/>
      <c r="EK18" s="3"/>
      <c r="ER18" s="64" t="s">
        <v>34</v>
      </c>
      <c r="ES18" s="61">
        <f t="shared" si="0"/>
        <v>0</v>
      </c>
      <c r="ET18" s="24">
        <f t="shared" si="2"/>
        <v>0</v>
      </c>
    </row>
    <row r="19" spans="2:150" ht="15" hidden="1" customHeight="1">
      <c r="B19" s="69">
        <f t="shared" si="3"/>
        <v>14</v>
      </c>
      <c r="C19" s="61"/>
      <c r="D19" s="262"/>
      <c r="E19" s="263"/>
      <c r="F19" s="264"/>
      <c r="G19" s="262"/>
      <c r="H19" s="263"/>
      <c r="I19" s="264"/>
      <c r="J19" s="322"/>
      <c r="K19" s="263"/>
      <c r="L19" s="264"/>
      <c r="M19" s="264"/>
      <c r="N19" s="264"/>
      <c r="O19" s="264"/>
      <c r="P19" s="416"/>
      <c r="Q19" s="263"/>
      <c r="R19" s="264"/>
      <c r="S19" s="265"/>
      <c r="T19" s="263"/>
      <c r="U19" s="264"/>
      <c r="V19" s="425"/>
      <c r="W19" s="263"/>
      <c r="X19" s="264"/>
      <c r="Y19" s="262"/>
      <c r="Z19" s="264"/>
      <c r="AA19" s="262"/>
      <c r="AB19" s="265"/>
      <c r="AC19" s="266"/>
      <c r="AD19" s="264"/>
      <c r="AE19" s="265"/>
      <c r="AF19" s="266"/>
      <c r="AG19" s="264"/>
      <c r="AH19" s="262"/>
      <c r="AI19" s="267"/>
      <c r="AJ19" s="264"/>
      <c r="AK19" s="262"/>
      <c r="AL19" s="267"/>
      <c r="AM19" s="264"/>
      <c r="AN19" s="262"/>
      <c r="AO19" s="267"/>
      <c r="AP19" s="264"/>
      <c r="AQ19" s="262"/>
      <c r="AR19" s="267"/>
      <c r="AS19" s="264"/>
      <c r="AT19" s="388"/>
      <c r="AU19" s="268"/>
      <c r="AV19" s="265"/>
      <c r="AW19" s="266"/>
      <c r="AX19" s="264"/>
      <c r="AY19" s="265"/>
      <c r="AZ19" s="266"/>
      <c r="BA19" s="264"/>
      <c r="BB19" s="262"/>
      <c r="BC19" s="267"/>
      <c r="BD19" s="264"/>
      <c r="BE19" s="262"/>
      <c r="BF19" s="267"/>
      <c r="BG19" s="264"/>
      <c r="BH19" s="262"/>
      <c r="BI19" s="267"/>
      <c r="BJ19" s="264"/>
      <c r="BK19" s="388"/>
      <c r="BL19" s="268"/>
      <c r="BM19" s="262"/>
      <c r="BN19" s="267"/>
      <c r="BO19" s="264"/>
      <c r="BP19" s="266"/>
      <c r="BQ19" s="267"/>
      <c r="BR19" s="264"/>
      <c r="BS19" s="269"/>
      <c r="BT19" s="270"/>
      <c r="BU19" s="264"/>
      <c r="BV19" s="281"/>
      <c r="BW19" s="270"/>
      <c r="BX19" s="264"/>
      <c r="BY19" s="271"/>
      <c r="BZ19" s="270"/>
      <c r="CA19" s="264"/>
      <c r="CB19" s="265"/>
      <c r="CC19" s="270"/>
      <c r="CD19" s="264"/>
      <c r="CE19" s="265"/>
      <c r="CF19" s="267"/>
      <c r="CG19" s="264"/>
      <c r="CH19" s="318"/>
      <c r="CI19" s="270"/>
      <c r="CJ19" s="264"/>
      <c r="CK19" s="272"/>
      <c r="CL19" s="264"/>
      <c r="CM19" s="264"/>
      <c r="CN19" s="273"/>
      <c r="CO19" s="274"/>
      <c r="CP19" s="275">
        <f t="shared" si="1"/>
        <v>0</v>
      </c>
      <c r="CQ19" s="265"/>
      <c r="CR19" s="276"/>
      <c r="CS19" s="265"/>
      <c r="CT19" s="276"/>
      <c r="CU19" s="265"/>
      <c r="CV19" s="276"/>
      <c r="CW19" s="265"/>
      <c r="CX19" s="276"/>
      <c r="CY19" s="242"/>
      <c r="CZ19" s="276"/>
      <c r="DA19" s="242"/>
      <c r="DB19" s="276"/>
      <c r="DC19" s="242"/>
      <c r="DD19" s="276"/>
      <c r="DE19" s="242"/>
      <c r="DF19" s="276"/>
      <c r="DG19" s="265"/>
      <c r="DH19" s="276"/>
      <c r="DI19" s="265"/>
      <c r="DJ19" s="276"/>
      <c r="DK19" s="265"/>
      <c r="DL19" s="276"/>
      <c r="DM19" s="265"/>
      <c r="DN19" s="276"/>
      <c r="DO19" s="265"/>
      <c r="DP19" s="276"/>
      <c r="DQ19" s="264"/>
      <c r="DR19" s="273"/>
      <c r="DS19" s="334"/>
      <c r="DT19" s="273"/>
      <c r="DU19" s="334"/>
      <c r="DV19" s="584"/>
      <c r="DW19" s="334"/>
      <c r="DX19" s="277"/>
      <c r="DY19" s="264"/>
      <c r="DZ19" s="318"/>
      <c r="EA19" s="264"/>
      <c r="EB19" s="578"/>
      <c r="EC19" s="264"/>
      <c r="ED19" s="278"/>
      <c r="EE19" s="264"/>
      <c r="EF19" s="406"/>
      <c r="EG19" s="96"/>
      <c r="EH19" s="279"/>
      <c r="EI19" s="251">
        <f>SUMPRODUCT(D19:EH19,'Nagpur R'!D19:EH19)</f>
        <v>0</v>
      </c>
      <c r="EJ19" s="3"/>
      <c r="EK19" s="3"/>
      <c r="ER19" s="64" t="s">
        <v>35</v>
      </c>
      <c r="ES19" s="61">
        <f t="shared" si="0"/>
        <v>0</v>
      </c>
      <c r="ET19" s="24">
        <f t="shared" si="2"/>
        <v>0</v>
      </c>
    </row>
    <row r="20" spans="2:150" ht="15" hidden="1" customHeight="1">
      <c r="B20" s="69">
        <f t="shared" si="3"/>
        <v>15</v>
      </c>
      <c r="C20" s="61"/>
      <c r="D20" s="262"/>
      <c r="E20" s="263"/>
      <c r="F20" s="264"/>
      <c r="G20" s="262"/>
      <c r="H20" s="263"/>
      <c r="I20" s="264"/>
      <c r="J20" s="322"/>
      <c r="K20" s="263"/>
      <c r="L20" s="264"/>
      <c r="M20" s="264"/>
      <c r="N20" s="264"/>
      <c r="O20" s="264"/>
      <c r="P20" s="416"/>
      <c r="Q20" s="263"/>
      <c r="R20" s="264"/>
      <c r="S20" s="265"/>
      <c r="T20" s="263"/>
      <c r="U20" s="264"/>
      <c r="V20" s="425"/>
      <c r="W20" s="263"/>
      <c r="X20" s="264"/>
      <c r="Y20" s="262"/>
      <c r="Z20" s="264"/>
      <c r="AA20" s="262"/>
      <c r="AB20" s="265"/>
      <c r="AC20" s="266"/>
      <c r="AD20" s="264"/>
      <c r="AE20" s="265"/>
      <c r="AF20" s="266"/>
      <c r="AG20" s="264"/>
      <c r="AH20" s="262"/>
      <c r="AI20" s="267"/>
      <c r="AJ20" s="264"/>
      <c r="AK20" s="262"/>
      <c r="AL20" s="267"/>
      <c r="AM20" s="264"/>
      <c r="AN20" s="262"/>
      <c r="AO20" s="267"/>
      <c r="AP20" s="264"/>
      <c r="AQ20" s="262"/>
      <c r="AR20" s="267"/>
      <c r="AS20" s="264"/>
      <c r="AT20" s="388"/>
      <c r="AU20" s="268"/>
      <c r="AV20" s="265"/>
      <c r="AW20" s="266"/>
      <c r="AX20" s="264"/>
      <c r="AY20" s="265"/>
      <c r="AZ20" s="266"/>
      <c r="BA20" s="264"/>
      <c r="BB20" s="262"/>
      <c r="BC20" s="267"/>
      <c r="BD20" s="264"/>
      <c r="BE20" s="262"/>
      <c r="BF20" s="267"/>
      <c r="BG20" s="264"/>
      <c r="BH20" s="262"/>
      <c r="BI20" s="267"/>
      <c r="BJ20" s="264"/>
      <c r="BK20" s="388"/>
      <c r="BL20" s="268"/>
      <c r="BM20" s="262"/>
      <c r="BN20" s="267"/>
      <c r="BO20" s="264"/>
      <c r="BP20" s="266"/>
      <c r="BQ20" s="267"/>
      <c r="BR20" s="264"/>
      <c r="BS20" s="269"/>
      <c r="BT20" s="270"/>
      <c r="BU20" s="264"/>
      <c r="BV20" s="281"/>
      <c r="BW20" s="270"/>
      <c r="BX20" s="264"/>
      <c r="BY20" s="271"/>
      <c r="BZ20" s="270"/>
      <c r="CA20" s="264"/>
      <c r="CB20" s="265"/>
      <c r="CC20" s="270"/>
      <c r="CD20" s="264"/>
      <c r="CE20" s="265"/>
      <c r="CF20" s="267"/>
      <c r="CG20" s="264"/>
      <c r="CH20" s="318"/>
      <c r="CI20" s="270"/>
      <c r="CJ20" s="264"/>
      <c r="CK20" s="272"/>
      <c r="CL20" s="264"/>
      <c r="CM20" s="264"/>
      <c r="CN20" s="273"/>
      <c r="CO20" s="274"/>
      <c r="CP20" s="275">
        <f t="shared" si="1"/>
        <v>0</v>
      </c>
      <c r="CQ20" s="265"/>
      <c r="CR20" s="276"/>
      <c r="CS20" s="265"/>
      <c r="CT20" s="276"/>
      <c r="CU20" s="265"/>
      <c r="CV20" s="276"/>
      <c r="CW20" s="265"/>
      <c r="CX20" s="276"/>
      <c r="CY20" s="242"/>
      <c r="CZ20" s="276"/>
      <c r="DA20" s="242"/>
      <c r="DB20" s="276"/>
      <c r="DC20" s="242"/>
      <c r="DD20" s="276"/>
      <c r="DE20" s="242"/>
      <c r="DF20" s="276"/>
      <c r="DG20" s="265"/>
      <c r="DH20" s="276"/>
      <c r="DI20" s="265"/>
      <c r="DJ20" s="276"/>
      <c r="DK20" s="265"/>
      <c r="DL20" s="276"/>
      <c r="DM20" s="265"/>
      <c r="DN20" s="276"/>
      <c r="DO20" s="265"/>
      <c r="DP20" s="276"/>
      <c r="DQ20" s="264"/>
      <c r="DR20" s="273"/>
      <c r="DS20" s="334"/>
      <c r="DT20" s="273"/>
      <c r="DU20" s="334"/>
      <c r="DV20" s="584"/>
      <c r="DW20" s="334"/>
      <c r="DX20" s="277"/>
      <c r="DY20" s="264"/>
      <c r="DZ20" s="318"/>
      <c r="EA20" s="264"/>
      <c r="EB20" s="578"/>
      <c r="EC20" s="264"/>
      <c r="ED20" s="278"/>
      <c r="EE20" s="264"/>
      <c r="EF20" s="406"/>
      <c r="EG20" s="96"/>
      <c r="EH20" s="279"/>
      <c r="EI20" s="251">
        <f>SUMPRODUCT(D20:EH20,'Nagpur R'!D20:EH20)</f>
        <v>0</v>
      </c>
      <c r="EJ20" s="3"/>
      <c r="EK20" s="3"/>
      <c r="ER20" s="64" t="s">
        <v>36</v>
      </c>
      <c r="ES20" s="61">
        <f t="shared" si="0"/>
        <v>0</v>
      </c>
      <c r="ET20" s="24">
        <f t="shared" si="2"/>
        <v>0</v>
      </c>
    </row>
    <row r="21" spans="2:150" ht="15" hidden="1" customHeight="1">
      <c r="B21" s="60">
        <f t="shared" si="3"/>
        <v>16</v>
      </c>
      <c r="C21" s="61" t="s">
        <v>190</v>
      </c>
      <c r="D21" s="262"/>
      <c r="E21" s="263"/>
      <c r="F21" s="264"/>
      <c r="G21" s="262"/>
      <c r="H21" s="263"/>
      <c r="I21" s="264"/>
      <c r="J21" s="322"/>
      <c r="K21" s="263"/>
      <c r="L21" s="264"/>
      <c r="M21" s="264"/>
      <c r="N21" s="264"/>
      <c r="O21" s="264"/>
      <c r="P21" s="416"/>
      <c r="Q21" s="263"/>
      <c r="R21" s="264"/>
      <c r="S21" s="265"/>
      <c r="T21" s="263"/>
      <c r="U21" s="264"/>
      <c r="V21" s="425"/>
      <c r="W21" s="263"/>
      <c r="X21" s="264"/>
      <c r="Y21" s="262"/>
      <c r="Z21" s="264"/>
      <c r="AA21" s="262"/>
      <c r="AB21" s="265"/>
      <c r="AC21" s="266"/>
      <c r="AD21" s="264"/>
      <c r="AE21" s="265"/>
      <c r="AF21" s="266"/>
      <c r="AG21" s="264"/>
      <c r="AH21" s="262"/>
      <c r="AI21" s="267"/>
      <c r="AJ21" s="264"/>
      <c r="AK21" s="262"/>
      <c r="AL21" s="267"/>
      <c r="AM21" s="264"/>
      <c r="AN21" s="262"/>
      <c r="AO21" s="267"/>
      <c r="AP21" s="264"/>
      <c r="AQ21" s="262"/>
      <c r="AR21" s="267"/>
      <c r="AS21" s="264"/>
      <c r="AT21" s="388"/>
      <c r="AU21" s="268"/>
      <c r="AV21" s="265"/>
      <c r="AW21" s="266"/>
      <c r="AX21" s="264"/>
      <c r="AY21" s="265"/>
      <c r="AZ21" s="266"/>
      <c r="BA21" s="264"/>
      <c r="BB21" s="262"/>
      <c r="BC21" s="267"/>
      <c r="BD21" s="264"/>
      <c r="BE21" s="262"/>
      <c r="BF21" s="267"/>
      <c r="BG21" s="264"/>
      <c r="BH21" s="262"/>
      <c r="BI21" s="267"/>
      <c r="BJ21" s="264"/>
      <c r="BK21" s="388"/>
      <c r="BL21" s="268"/>
      <c r="BM21" s="262"/>
      <c r="BN21" s="267"/>
      <c r="BO21" s="264"/>
      <c r="BP21" s="266"/>
      <c r="BQ21" s="267"/>
      <c r="BR21" s="264"/>
      <c r="BS21" s="269"/>
      <c r="BT21" s="270"/>
      <c r="BU21" s="264"/>
      <c r="BV21" s="281"/>
      <c r="BW21" s="270"/>
      <c r="BX21" s="264"/>
      <c r="BY21" s="271"/>
      <c r="BZ21" s="270"/>
      <c r="CA21" s="264"/>
      <c r="CB21" s="265"/>
      <c r="CC21" s="270"/>
      <c r="CD21" s="264"/>
      <c r="CE21" s="265"/>
      <c r="CF21" s="267"/>
      <c r="CG21" s="264"/>
      <c r="CH21" s="318"/>
      <c r="CI21" s="270"/>
      <c r="CJ21" s="264"/>
      <c r="CK21" s="272"/>
      <c r="CL21" s="264"/>
      <c r="CM21" s="264"/>
      <c r="CN21" s="273"/>
      <c r="CO21" s="274"/>
      <c r="CP21" s="275">
        <f t="shared" si="1"/>
        <v>0</v>
      </c>
      <c r="CQ21" s="265"/>
      <c r="CR21" s="276"/>
      <c r="CS21" s="265"/>
      <c r="CT21" s="276"/>
      <c r="CU21" s="265"/>
      <c r="CV21" s="276"/>
      <c r="CW21" s="265"/>
      <c r="CX21" s="276"/>
      <c r="CY21" s="242"/>
      <c r="CZ21" s="276"/>
      <c r="DA21" s="242"/>
      <c r="DB21" s="276"/>
      <c r="DC21" s="242"/>
      <c r="DD21" s="276"/>
      <c r="DE21" s="242"/>
      <c r="DF21" s="276"/>
      <c r="DG21" s="265"/>
      <c r="DH21" s="276"/>
      <c r="DI21" s="265"/>
      <c r="DJ21" s="276"/>
      <c r="DK21" s="265"/>
      <c r="DL21" s="276"/>
      <c r="DM21" s="265"/>
      <c r="DN21" s="276"/>
      <c r="DO21" s="265"/>
      <c r="DP21" s="276"/>
      <c r="DQ21" s="264"/>
      <c r="DR21" s="273"/>
      <c r="DS21" s="334"/>
      <c r="DT21" s="273"/>
      <c r="DU21" s="334"/>
      <c r="DV21" s="584"/>
      <c r="DW21" s="334"/>
      <c r="DX21" s="277"/>
      <c r="DY21" s="264"/>
      <c r="DZ21" s="318"/>
      <c r="EA21" s="264"/>
      <c r="EB21" s="578"/>
      <c r="EC21" s="264"/>
      <c r="ED21" s="278"/>
      <c r="EE21" s="264"/>
      <c r="EF21" s="406"/>
      <c r="EG21" s="96"/>
      <c r="EH21" s="279"/>
      <c r="EI21" s="251">
        <f>SUMPRODUCT(D21:EH21,'Nagpur R'!D21:EH21)</f>
        <v>0</v>
      </c>
      <c r="EJ21" s="3"/>
      <c r="EK21" s="3"/>
      <c r="ER21" s="64" t="s">
        <v>37</v>
      </c>
      <c r="ES21" s="61" t="str">
        <f t="shared" si="0"/>
        <v>Sharma Doodh Dairy</v>
      </c>
      <c r="ET21" s="24">
        <f t="shared" si="2"/>
        <v>0</v>
      </c>
    </row>
    <row r="22" spans="2:150" ht="15" hidden="1" customHeight="1">
      <c r="B22" s="60">
        <f t="shared" si="3"/>
        <v>17</v>
      </c>
      <c r="C22" s="61" t="s">
        <v>369</v>
      </c>
      <c r="D22" s="262"/>
      <c r="E22" s="263"/>
      <c r="F22" s="264"/>
      <c r="G22" s="262"/>
      <c r="H22" s="263"/>
      <c r="I22" s="264"/>
      <c r="J22" s="322"/>
      <c r="K22" s="263"/>
      <c r="L22" s="264"/>
      <c r="M22" s="264"/>
      <c r="N22" s="264"/>
      <c r="O22" s="264"/>
      <c r="P22" s="416"/>
      <c r="Q22" s="263"/>
      <c r="R22" s="264"/>
      <c r="S22" s="265"/>
      <c r="T22" s="263"/>
      <c r="U22" s="264"/>
      <c r="V22" s="425"/>
      <c r="W22" s="263"/>
      <c r="X22" s="264"/>
      <c r="Y22" s="262"/>
      <c r="Z22" s="264"/>
      <c r="AA22" s="262"/>
      <c r="AB22" s="265"/>
      <c r="AC22" s="266"/>
      <c r="AD22" s="264"/>
      <c r="AE22" s="265"/>
      <c r="AF22" s="266"/>
      <c r="AG22" s="264"/>
      <c r="AH22" s="262"/>
      <c r="AI22" s="267"/>
      <c r="AJ22" s="264"/>
      <c r="AK22" s="262"/>
      <c r="AL22" s="267"/>
      <c r="AM22" s="264"/>
      <c r="AN22" s="262"/>
      <c r="AO22" s="267"/>
      <c r="AP22" s="264"/>
      <c r="AQ22" s="262"/>
      <c r="AR22" s="267"/>
      <c r="AS22" s="264"/>
      <c r="AT22" s="388"/>
      <c r="AU22" s="268"/>
      <c r="AV22" s="265"/>
      <c r="AW22" s="266"/>
      <c r="AX22" s="264"/>
      <c r="AY22" s="265"/>
      <c r="AZ22" s="266"/>
      <c r="BA22" s="264"/>
      <c r="BB22" s="262"/>
      <c r="BC22" s="267"/>
      <c r="BD22" s="264"/>
      <c r="BE22" s="262"/>
      <c r="BF22" s="267"/>
      <c r="BG22" s="264"/>
      <c r="BH22" s="262"/>
      <c r="BI22" s="267"/>
      <c r="BJ22" s="264"/>
      <c r="BK22" s="388"/>
      <c r="BL22" s="268"/>
      <c r="BM22" s="262"/>
      <c r="BN22" s="267"/>
      <c r="BO22" s="264"/>
      <c r="BP22" s="266"/>
      <c r="BQ22" s="267"/>
      <c r="BR22" s="264"/>
      <c r="BS22" s="269"/>
      <c r="BT22" s="270"/>
      <c r="BU22" s="264"/>
      <c r="BV22" s="281"/>
      <c r="BW22" s="270"/>
      <c r="BX22" s="264"/>
      <c r="BY22" s="271"/>
      <c r="BZ22" s="270"/>
      <c r="CA22" s="264"/>
      <c r="CB22" s="265"/>
      <c r="CC22" s="270"/>
      <c r="CD22" s="264"/>
      <c r="CE22" s="265"/>
      <c r="CF22" s="267"/>
      <c r="CG22" s="264"/>
      <c r="CH22" s="318"/>
      <c r="CI22" s="270"/>
      <c r="CJ22" s="264"/>
      <c r="CK22" s="272"/>
      <c r="CL22" s="264"/>
      <c r="CM22" s="264"/>
      <c r="CN22" s="273"/>
      <c r="CO22" s="274"/>
      <c r="CP22" s="275">
        <f t="shared" si="1"/>
        <v>0</v>
      </c>
      <c r="CQ22" s="265"/>
      <c r="CR22" s="276"/>
      <c r="CS22" s="265"/>
      <c r="CT22" s="276"/>
      <c r="CU22" s="265"/>
      <c r="CV22" s="276"/>
      <c r="CW22" s="265"/>
      <c r="CX22" s="276"/>
      <c r="CY22" s="242"/>
      <c r="CZ22" s="276"/>
      <c r="DA22" s="242"/>
      <c r="DB22" s="276"/>
      <c r="DC22" s="242"/>
      <c r="DD22" s="276"/>
      <c r="DE22" s="242"/>
      <c r="DF22" s="276"/>
      <c r="DG22" s="265"/>
      <c r="DH22" s="276"/>
      <c r="DI22" s="265"/>
      <c r="DJ22" s="276"/>
      <c r="DK22" s="265"/>
      <c r="DL22" s="276"/>
      <c r="DM22" s="265"/>
      <c r="DN22" s="276"/>
      <c r="DO22" s="265"/>
      <c r="DP22" s="276"/>
      <c r="DQ22" s="264"/>
      <c r="DR22" s="273"/>
      <c r="DS22" s="334"/>
      <c r="DT22" s="273"/>
      <c r="DU22" s="334"/>
      <c r="DV22" s="584"/>
      <c r="DW22" s="334"/>
      <c r="DX22" s="277"/>
      <c r="DY22" s="264"/>
      <c r="DZ22" s="318"/>
      <c r="EA22" s="264"/>
      <c r="EB22" s="578"/>
      <c r="EC22" s="264"/>
      <c r="ED22" s="278"/>
      <c r="EE22" s="264"/>
      <c r="EF22" s="406"/>
      <c r="EG22" s="96"/>
      <c r="EH22" s="279"/>
      <c r="EI22" s="251">
        <f>SUMPRODUCT(D22:EH22,'Nagpur R'!D22:EH22)</f>
        <v>0</v>
      </c>
      <c r="EJ22" s="3"/>
      <c r="EK22" s="3"/>
      <c r="ER22" s="64" t="s">
        <v>38</v>
      </c>
      <c r="ES22" s="61" t="str">
        <f t="shared" si="0"/>
        <v>Aarav  Sales</v>
      </c>
      <c r="ET22" s="24">
        <f t="shared" si="2"/>
        <v>0</v>
      </c>
    </row>
    <row r="23" spans="2:150" ht="15" hidden="1" customHeight="1">
      <c r="B23" s="60">
        <f t="shared" si="3"/>
        <v>18</v>
      </c>
      <c r="C23" s="26" t="s">
        <v>358</v>
      </c>
      <c r="D23" s="262"/>
      <c r="E23" s="263"/>
      <c r="F23" s="264"/>
      <c r="G23" s="262"/>
      <c r="H23" s="263"/>
      <c r="I23" s="264"/>
      <c r="J23" s="322"/>
      <c r="K23" s="263"/>
      <c r="L23" s="264"/>
      <c r="M23" s="264"/>
      <c r="N23" s="264"/>
      <c r="O23" s="264"/>
      <c r="P23" s="416"/>
      <c r="Q23" s="263"/>
      <c r="R23" s="264"/>
      <c r="S23" s="265"/>
      <c r="T23" s="263"/>
      <c r="U23" s="264"/>
      <c r="V23" s="425"/>
      <c r="W23" s="263"/>
      <c r="X23" s="264"/>
      <c r="Y23" s="262"/>
      <c r="Z23" s="264"/>
      <c r="AA23" s="262"/>
      <c r="AB23" s="265"/>
      <c r="AC23" s="266"/>
      <c r="AD23" s="264"/>
      <c r="AE23" s="265"/>
      <c r="AF23" s="266"/>
      <c r="AG23" s="264"/>
      <c r="AH23" s="262"/>
      <c r="AI23" s="267"/>
      <c r="AJ23" s="264"/>
      <c r="AK23" s="262"/>
      <c r="AL23" s="267"/>
      <c r="AM23" s="264"/>
      <c r="AN23" s="262"/>
      <c r="AO23" s="267"/>
      <c r="AP23" s="264"/>
      <c r="AQ23" s="262"/>
      <c r="AR23" s="267"/>
      <c r="AS23" s="264"/>
      <c r="AT23" s="388"/>
      <c r="AU23" s="268"/>
      <c r="AV23" s="265"/>
      <c r="AW23" s="266"/>
      <c r="AX23" s="264"/>
      <c r="AY23" s="265"/>
      <c r="AZ23" s="266"/>
      <c r="BA23" s="264"/>
      <c r="BB23" s="262"/>
      <c r="BC23" s="267"/>
      <c r="BD23" s="264"/>
      <c r="BE23" s="262"/>
      <c r="BF23" s="267"/>
      <c r="BG23" s="264"/>
      <c r="BH23" s="262"/>
      <c r="BI23" s="267"/>
      <c r="BJ23" s="264"/>
      <c r="BK23" s="388"/>
      <c r="BL23" s="268"/>
      <c r="BM23" s="262"/>
      <c r="BN23" s="267"/>
      <c r="BO23" s="264"/>
      <c r="BP23" s="266"/>
      <c r="BQ23" s="267"/>
      <c r="BR23" s="264"/>
      <c r="BS23" s="269"/>
      <c r="BT23" s="270"/>
      <c r="BU23" s="264"/>
      <c r="BV23" s="281"/>
      <c r="BW23" s="270"/>
      <c r="BX23" s="264"/>
      <c r="BY23" s="271"/>
      <c r="BZ23" s="270"/>
      <c r="CA23" s="264"/>
      <c r="CB23" s="265"/>
      <c r="CC23" s="270"/>
      <c r="CD23" s="264"/>
      <c r="CE23" s="265"/>
      <c r="CF23" s="267"/>
      <c r="CG23" s="264"/>
      <c r="CH23" s="318"/>
      <c r="CI23" s="270"/>
      <c r="CJ23" s="264"/>
      <c r="CK23" s="272"/>
      <c r="CL23" s="264"/>
      <c r="CM23" s="264"/>
      <c r="CN23" s="273"/>
      <c r="CO23" s="274"/>
      <c r="CP23" s="275">
        <f t="shared" si="1"/>
        <v>0</v>
      </c>
      <c r="CQ23" s="265"/>
      <c r="CR23" s="276"/>
      <c r="CS23" s="265"/>
      <c r="CT23" s="276"/>
      <c r="CU23" s="265"/>
      <c r="CV23" s="276"/>
      <c r="CW23" s="265"/>
      <c r="CX23" s="276"/>
      <c r="CY23" s="242"/>
      <c r="CZ23" s="276"/>
      <c r="DA23" s="242"/>
      <c r="DB23" s="276"/>
      <c r="DC23" s="242"/>
      <c r="DD23" s="276"/>
      <c r="DE23" s="242"/>
      <c r="DF23" s="276"/>
      <c r="DG23" s="265"/>
      <c r="DH23" s="276"/>
      <c r="DI23" s="265"/>
      <c r="DJ23" s="276"/>
      <c r="DK23" s="265"/>
      <c r="DL23" s="276"/>
      <c r="DM23" s="265"/>
      <c r="DN23" s="276"/>
      <c r="DO23" s="265"/>
      <c r="DP23" s="276"/>
      <c r="DQ23" s="264"/>
      <c r="DR23" s="273"/>
      <c r="DS23" s="334"/>
      <c r="DT23" s="273"/>
      <c r="DU23" s="334"/>
      <c r="DV23" s="584"/>
      <c r="DW23" s="334"/>
      <c r="DX23" s="277"/>
      <c r="DY23" s="264"/>
      <c r="DZ23" s="318"/>
      <c r="EA23" s="264"/>
      <c r="EB23" s="578"/>
      <c r="EC23" s="264"/>
      <c r="ED23" s="278"/>
      <c r="EE23" s="264"/>
      <c r="EF23" s="406"/>
      <c r="EG23" s="96"/>
      <c r="EH23" s="279"/>
      <c r="EI23" s="251">
        <f>SUMPRODUCT(D23:EH23,'Nagpur R'!D23:EH23)</f>
        <v>0</v>
      </c>
      <c r="EJ23" s="3"/>
      <c r="EK23" s="3"/>
      <c r="ER23" s="64" t="s">
        <v>39</v>
      </c>
      <c r="ES23" s="61" t="str">
        <f t="shared" si="0"/>
        <v>Bharat Traders</v>
      </c>
      <c r="ET23" s="24">
        <f t="shared" si="2"/>
        <v>0</v>
      </c>
    </row>
    <row r="24" spans="2:150" ht="15" hidden="1" customHeight="1">
      <c r="B24" s="60">
        <f t="shared" si="3"/>
        <v>19</v>
      </c>
      <c r="C24" s="61" t="s">
        <v>368</v>
      </c>
      <c r="D24" s="262"/>
      <c r="E24" s="263"/>
      <c r="F24" s="264"/>
      <c r="G24" s="262"/>
      <c r="H24" s="263"/>
      <c r="I24" s="264"/>
      <c r="J24" s="322"/>
      <c r="K24" s="263"/>
      <c r="L24" s="264"/>
      <c r="M24" s="264"/>
      <c r="N24" s="264"/>
      <c r="O24" s="264"/>
      <c r="P24" s="416"/>
      <c r="Q24" s="263"/>
      <c r="R24" s="264"/>
      <c r="S24" s="265"/>
      <c r="T24" s="263"/>
      <c r="U24" s="264"/>
      <c r="V24" s="425"/>
      <c r="W24" s="263"/>
      <c r="X24" s="264"/>
      <c r="Y24" s="262"/>
      <c r="Z24" s="264"/>
      <c r="AA24" s="262"/>
      <c r="AB24" s="265"/>
      <c r="AC24" s="266"/>
      <c r="AD24" s="264"/>
      <c r="AE24" s="265"/>
      <c r="AF24" s="266"/>
      <c r="AG24" s="264"/>
      <c r="AH24" s="262"/>
      <c r="AI24" s="267"/>
      <c r="AJ24" s="264"/>
      <c r="AK24" s="262"/>
      <c r="AL24" s="267"/>
      <c r="AM24" s="264"/>
      <c r="AN24" s="262"/>
      <c r="AO24" s="267"/>
      <c r="AP24" s="264"/>
      <c r="AQ24" s="262"/>
      <c r="AR24" s="267"/>
      <c r="AS24" s="264"/>
      <c r="AT24" s="388"/>
      <c r="AU24" s="268"/>
      <c r="AV24" s="265"/>
      <c r="AW24" s="266"/>
      <c r="AX24" s="264"/>
      <c r="AY24" s="265"/>
      <c r="AZ24" s="266"/>
      <c r="BA24" s="264"/>
      <c r="BB24" s="262"/>
      <c r="BC24" s="267"/>
      <c r="BD24" s="264"/>
      <c r="BE24" s="262"/>
      <c r="BF24" s="267"/>
      <c r="BG24" s="264"/>
      <c r="BH24" s="262"/>
      <c r="BI24" s="267"/>
      <c r="BJ24" s="264"/>
      <c r="BK24" s="388"/>
      <c r="BL24" s="268"/>
      <c r="BM24" s="262"/>
      <c r="BN24" s="267"/>
      <c r="BO24" s="264"/>
      <c r="BP24" s="266"/>
      <c r="BQ24" s="267"/>
      <c r="BR24" s="264"/>
      <c r="BS24" s="269"/>
      <c r="BT24" s="270"/>
      <c r="BU24" s="264"/>
      <c r="BV24" s="281"/>
      <c r="BW24" s="270"/>
      <c r="BX24" s="264"/>
      <c r="BY24" s="271"/>
      <c r="BZ24" s="270"/>
      <c r="CA24" s="264"/>
      <c r="CB24" s="265"/>
      <c r="CC24" s="270"/>
      <c r="CD24" s="264"/>
      <c r="CE24" s="265"/>
      <c r="CF24" s="267"/>
      <c r="CG24" s="264"/>
      <c r="CH24" s="318"/>
      <c r="CI24" s="270"/>
      <c r="CJ24" s="264"/>
      <c r="CK24" s="272"/>
      <c r="CL24" s="264"/>
      <c r="CM24" s="264"/>
      <c r="CN24" s="273"/>
      <c r="CO24" s="274"/>
      <c r="CP24" s="275">
        <f t="shared" si="1"/>
        <v>0</v>
      </c>
      <c r="CQ24" s="265"/>
      <c r="CR24" s="276"/>
      <c r="CS24" s="265"/>
      <c r="CT24" s="276"/>
      <c r="CU24" s="265"/>
      <c r="CV24" s="276"/>
      <c r="CW24" s="265"/>
      <c r="CX24" s="276"/>
      <c r="CY24" s="242"/>
      <c r="CZ24" s="276"/>
      <c r="DA24" s="242"/>
      <c r="DB24" s="276"/>
      <c r="DC24" s="242"/>
      <c r="DD24" s="276"/>
      <c r="DE24" s="242"/>
      <c r="DF24" s="276"/>
      <c r="DG24" s="265"/>
      <c r="DH24" s="276"/>
      <c r="DI24" s="265"/>
      <c r="DJ24" s="276"/>
      <c r="DK24" s="265"/>
      <c r="DL24" s="276"/>
      <c r="DM24" s="265"/>
      <c r="DN24" s="276"/>
      <c r="DO24" s="265"/>
      <c r="DP24" s="276"/>
      <c r="DQ24" s="264"/>
      <c r="DR24" s="273"/>
      <c r="DS24" s="334"/>
      <c r="DT24" s="273"/>
      <c r="DU24" s="334"/>
      <c r="DV24" s="584"/>
      <c r="DW24" s="334"/>
      <c r="DX24" s="277"/>
      <c r="DY24" s="264"/>
      <c r="DZ24" s="318"/>
      <c r="EA24" s="264"/>
      <c r="EB24" s="578"/>
      <c r="EC24" s="264"/>
      <c r="ED24" s="278"/>
      <c r="EE24" s="264"/>
      <c r="EF24" s="406"/>
      <c r="EG24" s="96"/>
      <c r="EH24" s="279"/>
      <c r="EI24" s="251">
        <f>SUMPRODUCT(D24:EH24,'Nagpur R'!D24:EH24)</f>
        <v>0</v>
      </c>
      <c r="EJ24" s="3"/>
      <c r="EK24" s="3"/>
      <c r="ER24" s="64" t="s">
        <v>40</v>
      </c>
      <c r="ES24" s="61" t="str">
        <f t="shared" si="0"/>
        <v>Kanhaiya Dairy House</v>
      </c>
      <c r="ET24" s="24">
        <f t="shared" si="2"/>
        <v>0</v>
      </c>
    </row>
    <row r="25" spans="2:150" ht="15" hidden="1" customHeight="1">
      <c r="B25" s="60">
        <f t="shared" si="3"/>
        <v>20</v>
      </c>
      <c r="C25" s="61" t="s">
        <v>364</v>
      </c>
      <c r="D25" s="262"/>
      <c r="E25" s="263"/>
      <c r="F25" s="264"/>
      <c r="G25" s="262"/>
      <c r="H25" s="263"/>
      <c r="I25" s="264"/>
      <c r="J25" s="322"/>
      <c r="K25" s="263"/>
      <c r="L25" s="264"/>
      <c r="M25" s="264"/>
      <c r="N25" s="264"/>
      <c r="O25" s="264"/>
      <c r="P25" s="416"/>
      <c r="Q25" s="263"/>
      <c r="R25" s="264"/>
      <c r="S25" s="265"/>
      <c r="T25" s="263"/>
      <c r="U25" s="264"/>
      <c r="V25" s="425"/>
      <c r="W25" s="263"/>
      <c r="X25" s="264"/>
      <c r="Y25" s="262"/>
      <c r="Z25" s="264"/>
      <c r="AA25" s="262"/>
      <c r="AB25" s="265"/>
      <c r="AC25" s="266"/>
      <c r="AD25" s="264"/>
      <c r="AE25" s="265"/>
      <c r="AF25" s="266"/>
      <c r="AG25" s="264"/>
      <c r="AH25" s="262"/>
      <c r="AI25" s="267"/>
      <c r="AJ25" s="264"/>
      <c r="AK25" s="262"/>
      <c r="AL25" s="267"/>
      <c r="AM25" s="264"/>
      <c r="AN25" s="262"/>
      <c r="AO25" s="267"/>
      <c r="AP25" s="264"/>
      <c r="AQ25" s="262"/>
      <c r="AR25" s="267"/>
      <c r="AS25" s="264"/>
      <c r="AT25" s="388"/>
      <c r="AU25" s="268"/>
      <c r="AV25" s="265"/>
      <c r="AW25" s="266"/>
      <c r="AX25" s="264"/>
      <c r="AY25" s="265"/>
      <c r="AZ25" s="266"/>
      <c r="BA25" s="264"/>
      <c r="BB25" s="262"/>
      <c r="BC25" s="267"/>
      <c r="BD25" s="264"/>
      <c r="BE25" s="262"/>
      <c r="BF25" s="267"/>
      <c r="BG25" s="264"/>
      <c r="BH25" s="262"/>
      <c r="BI25" s="267"/>
      <c r="BJ25" s="264"/>
      <c r="BK25" s="388"/>
      <c r="BL25" s="268"/>
      <c r="BM25" s="262"/>
      <c r="BN25" s="267"/>
      <c r="BO25" s="264"/>
      <c r="BP25" s="266"/>
      <c r="BQ25" s="267"/>
      <c r="BR25" s="264"/>
      <c r="BS25" s="269"/>
      <c r="BT25" s="270"/>
      <c r="BU25" s="264"/>
      <c r="BV25" s="281"/>
      <c r="BW25" s="270"/>
      <c r="BX25" s="264"/>
      <c r="BY25" s="271"/>
      <c r="BZ25" s="270"/>
      <c r="CA25" s="264"/>
      <c r="CB25" s="265"/>
      <c r="CC25" s="270"/>
      <c r="CD25" s="264"/>
      <c r="CE25" s="265"/>
      <c r="CF25" s="267"/>
      <c r="CG25" s="264"/>
      <c r="CH25" s="318"/>
      <c r="CI25" s="270"/>
      <c r="CJ25" s="264"/>
      <c r="CK25" s="272"/>
      <c r="CL25" s="264"/>
      <c r="CM25" s="264"/>
      <c r="CN25" s="273"/>
      <c r="CO25" s="274"/>
      <c r="CP25" s="275">
        <f t="shared" si="1"/>
        <v>0</v>
      </c>
      <c r="CQ25" s="265"/>
      <c r="CR25" s="276"/>
      <c r="CS25" s="265"/>
      <c r="CT25" s="276"/>
      <c r="CU25" s="265"/>
      <c r="CV25" s="276"/>
      <c r="CW25" s="265"/>
      <c r="CX25" s="276"/>
      <c r="CY25" s="242"/>
      <c r="CZ25" s="276"/>
      <c r="DA25" s="242"/>
      <c r="DB25" s="276"/>
      <c r="DC25" s="242"/>
      <c r="DD25" s="276"/>
      <c r="DE25" s="242"/>
      <c r="DF25" s="276"/>
      <c r="DG25" s="265"/>
      <c r="DH25" s="276"/>
      <c r="DI25" s="265"/>
      <c r="DJ25" s="276"/>
      <c r="DK25" s="265"/>
      <c r="DL25" s="276"/>
      <c r="DM25" s="265"/>
      <c r="DN25" s="276"/>
      <c r="DO25" s="265"/>
      <c r="DP25" s="276"/>
      <c r="DQ25" s="264"/>
      <c r="DR25" s="273"/>
      <c r="DS25" s="334"/>
      <c r="DT25" s="273"/>
      <c r="DU25" s="334"/>
      <c r="DV25" s="584"/>
      <c r="DW25" s="334"/>
      <c r="DX25" s="277"/>
      <c r="DY25" s="264"/>
      <c r="DZ25" s="318"/>
      <c r="EA25" s="264"/>
      <c r="EB25" s="578"/>
      <c r="EC25" s="264"/>
      <c r="ED25" s="278"/>
      <c r="EE25" s="264"/>
      <c r="EF25" s="406"/>
      <c r="EG25" s="96"/>
      <c r="EH25" s="279"/>
      <c r="EI25" s="251">
        <f>SUMPRODUCT(D25:EH25,'Nagpur R'!D25:EH25)</f>
        <v>0</v>
      </c>
      <c r="EJ25" s="3"/>
      <c r="EK25" s="3"/>
      <c r="ER25" s="64" t="s">
        <v>41</v>
      </c>
      <c r="ES25" s="61" t="str">
        <f t="shared" si="0"/>
        <v>Harsh Vegetable</v>
      </c>
      <c r="ET25" s="24">
        <f t="shared" si="2"/>
        <v>0</v>
      </c>
    </row>
    <row r="26" spans="2:150" ht="15" hidden="1" customHeight="1">
      <c r="B26" s="60">
        <f t="shared" si="3"/>
        <v>21</v>
      </c>
      <c r="D26" s="262"/>
      <c r="E26" s="263"/>
      <c r="F26" s="264"/>
      <c r="G26" s="262"/>
      <c r="H26" s="263"/>
      <c r="I26" s="264"/>
      <c r="J26" s="322"/>
      <c r="K26" s="263"/>
      <c r="L26" s="264"/>
      <c r="M26" s="264"/>
      <c r="N26" s="264"/>
      <c r="O26" s="264"/>
      <c r="P26" s="416"/>
      <c r="Q26" s="263"/>
      <c r="R26" s="264"/>
      <c r="S26" s="265"/>
      <c r="T26" s="263"/>
      <c r="U26" s="264"/>
      <c r="V26" s="425"/>
      <c r="W26" s="263"/>
      <c r="X26" s="264"/>
      <c r="Y26" s="262"/>
      <c r="Z26" s="264"/>
      <c r="AA26" s="262"/>
      <c r="AB26" s="265"/>
      <c r="AC26" s="266"/>
      <c r="AD26" s="264"/>
      <c r="AE26" s="265"/>
      <c r="AF26" s="266"/>
      <c r="AG26" s="264"/>
      <c r="AH26" s="262"/>
      <c r="AI26" s="267"/>
      <c r="AJ26" s="264"/>
      <c r="AK26" s="262"/>
      <c r="AL26" s="267"/>
      <c r="AM26" s="264"/>
      <c r="AN26" s="262"/>
      <c r="AO26" s="267"/>
      <c r="AP26" s="264"/>
      <c r="AQ26" s="262"/>
      <c r="AR26" s="267"/>
      <c r="AS26" s="264"/>
      <c r="AT26" s="388"/>
      <c r="AU26" s="268"/>
      <c r="AV26" s="265"/>
      <c r="AW26" s="266"/>
      <c r="AX26" s="264"/>
      <c r="AY26" s="265"/>
      <c r="AZ26" s="266"/>
      <c r="BA26" s="264"/>
      <c r="BB26" s="262"/>
      <c r="BC26" s="267"/>
      <c r="BD26" s="264"/>
      <c r="BE26" s="262"/>
      <c r="BF26" s="267"/>
      <c r="BG26" s="264"/>
      <c r="BH26" s="262"/>
      <c r="BI26" s="267"/>
      <c r="BJ26" s="264"/>
      <c r="BK26" s="388"/>
      <c r="BL26" s="268"/>
      <c r="BM26" s="262"/>
      <c r="BN26" s="267"/>
      <c r="BO26" s="264"/>
      <c r="BP26" s="266"/>
      <c r="BQ26" s="267"/>
      <c r="BR26" s="264"/>
      <c r="BS26" s="269"/>
      <c r="BT26" s="270"/>
      <c r="BU26" s="264"/>
      <c r="BV26" s="281"/>
      <c r="BW26" s="270"/>
      <c r="BX26" s="264"/>
      <c r="BY26" s="271"/>
      <c r="BZ26" s="270"/>
      <c r="CA26" s="264"/>
      <c r="CB26" s="265"/>
      <c r="CC26" s="270"/>
      <c r="CD26" s="264"/>
      <c r="CE26" s="265"/>
      <c r="CF26" s="267"/>
      <c r="CG26" s="264"/>
      <c r="CH26" s="318"/>
      <c r="CI26" s="270"/>
      <c r="CJ26" s="264"/>
      <c r="CK26" s="272"/>
      <c r="CL26" s="264"/>
      <c r="CM26" s="264"/>
      <c r="CN26" s="273"/>
      <c r="CO26" s="274"/>
      <c r="CP26" s="275">
        <f t="shared" si="1"/>
        <v>0</v>
      </c>
      <c r="CQ26" s="265"/>
      <c r="CR26" s="276"/>
      <c r="CS26" s="265"/>
      <c r="CT26" s="276"/>
      <c r="CU26" s="265"/>
      <c r="CV26" s="276"/>
      <c r="CW26" s="265"/>
      <c r="CX26" s="276"/>
      <c r="CY26" s="242"/>
      <c r="CZ26" s="276"/>
      <c r="DA26" s="242"/>
      <c r="DB26" s="276"/>
      <c r="DC26" s="242"/>
      <c r="DD26" s="276"/>
      <c r="DE26" s="242"/>
      <c r="DF26" s="276"/>
      <c r="DG26" s="265"/>
      <c r="DH26" s="276"/>
      <c r="DI26" s="265"/>
      <c r="DJ26" s="276"/>
      <c r="DK26" s="265"/>
      <c r="DL26" s="276"/>
      <c r="DM26" s="265"/>
      <c r="DN26" s="276"/>
      <c r="DO26" s="265"/>
      <c r="DP26" s="276"/>
      <c r="DQ26" s="264"/>
      <c r="DR26" s="273"/>
      <c r="DS26" s="334"/>
      <c r="DT26" s="273"/>
      <c r="DU26" s="334"/>
      <c r="DV26" s="584"/>
      <c r="DW26" s="334"/>
      <c r="DX26" s="277"/>
      <c r="DY26" s="264"/>
      <c r="DZ26" s="318"/>
      <c r="EA26" s="264"/>
      <c r="EB26" s="578"/>
      <c r="EC26" s="264"/>
      <c r="ED26" s="278"/>
      <c r="EE26" s="264"/>
      <c r="EF26" s="406"/>
      <c r="EG26" s="96"/>
      <c r="EH26" s="279"/>
      <c r="EI26" s="251">
        <f>SUMPRODUCT(D26:EH26,'Nagpur R'!D26:EH26)</f>
        <v>0</v>
      </c>
      <c r="EJ26" s="3"/>
      <c r="EK26" s="3"/>
      <c r="ER26" s="64" t="s">
        <v>42</v>
      </c>
      <c r="ES26" s="61" t="str">
        <f>C22</f>
        <v>Aarav  Sales</v>
      </c>
      <c r="ET26" s="24">
        <f t="shared" si="2"/>
        <v>0</v>
      </c>
    </row>
    <row r="27" spans="2:150" ht="15" hidden="1" customHeight="1">
      <c r="B27" s="60">
        <f t="shared" si="3"/>
        <v>22</v>
      </c>
      <c r="C27" s="61"/>
      <c r="D27" s="262"/>
      <c r="E27" s="263"/>
      <c r="F27" s="264"/>
      <c r="G27" s="262"/>
      <c r="H27" s="263"/>
      <c r="I27" s="264"/>
      <c r="J27" s="322"/>
      <c r="K27" s="263"/>
      <c r="L27" s="264"/>
      <c r="M27" s="264"/>
      <c r="N27" s="264"/>
      <c r="O27" s="264"/>
      <c r="P27" s="416"/>
      <c r="Q27" s="263"/>
      <c r="R27" s="264"/>
      <c r="S27" s="265"/>
      <c r="T27" s="263"/>
      <c r="U27" s="264"/>
      <c r="V27" s="425"/>
      <c r="W27" s="263"/>
      <c r="X27" s="264"/>
      <c r="Y27" s="262"/>
      <c r="Z27" s="264"/>
      <c r="AA27" s="262"/>
      <c r="AB27" s="265"/>
      <c r="AC27" s="266"/>
      <c r="AD27" s="264"/>
      <c r="AE27" s="265"/>
      <c r="AF27" s="266"/>
      <c r="AG27" s="264"/>
      <c r="AH27" s="262"/>
      <c r="AI27" s="267"/>
      <c r="AJ27" s="264"/>
      <c r="AK27" s="262"/>
      <c r="AL27" s="267"/>
      <c r="AM27" s="264"/>
      <c r="AN27" s="262"/>
      <c r="AO27" s="267"/>
      <c r="AP27" s="264"/>
      <c r="AQ27" s="262"/>
      <c r="AR27" s="267"/>
      <c r="AS27" s="264"/>
      <c r="AT27" s="388"/>
      <c r="AU27" s="268"/>
      <c r="AV27" s="265"/>
      <c r="AW27" s="266"/>
      <c r="AX27" s="264"/>
      <c r="AY27" s="265"/>
      <c r="AZ27" s="266"/>
      <c r="BA27" s="264"/>
      <c r="BB27" s="262"/>
      <c r="BC27" s="267"/>
      <c r="BD27" s="264"/>
      <c r="BE27" s="262"/>
      <c r="BF27" s="267"/>
      <c r="BG27" s="264"/>
      <c r="BH27" s="262"/>
      <c r="BI27" s="267"/>
      <c r="BJ27" s="264"/>
      <c r="BK27" s="388"/>
      <c r="BL27" s="268"/>
      <c r="BM27" s="262"/>
      <c r="BN27" s="267"/>
      <c r="BO27" s="264"/>
      <c r="BP27" s="266"/>
      <c r="BQ27" s="267"/>
      <c r="BR27" s="264"/>
      <c r="BS27" s="269"/>
      <c r="BT27" s="270"/>
      <c r="BU27" s="264"/>
      <c r="BV27" s="281"/>
      <c r="BW27" s="270"/>
      <c r="BX27" s="264"/>
      <c r="BY27" s="271"/>
      <c r="BZ27" s="270"/>
      <c r="CA27" s="264"/>
      <c r="CB27" s="265"/>
      <c r="CC27" s="270"/>
      <c r="CD27" s="264"/>
      <c r="CE27" s="265"/>
      <c r="CF27" s="267"/>
      <c r="CG27" s="264"/>
      <c r="CH27" s="318"/>
      <c r="CI27" s="270"/>
      <c r="CJ27" s="264"/>
      <c r="CK27" s="272"/>
      <c r="CL27" s="264"/>
      <c r="CM27" s="264"/>
      <c r="CN27" s="273"/>
      <c r="CO27" s="274"/>
      <c r="CP27" s="275">
        <f t="shared" si="1"/>
        <v>0</v>
      </c>
      <c r="CQ27" s="265"/>
      <c r="CR27" s="276"/>
      <c r="CS27" s="265"/>
      <c r="CT27" s="276"/>
      <c r="CU27" s="265"/>
      <c r="CV27" s="276"/>
      <c r="CW27" s="265"/>
      <c r="CX27" s="276"/>
      <c r="CY27" s="242"/>
      <c r="CZ27" s="276"/>
      <c r="DA27" s="242"/>
      <c r="DB27" s="276"/>
      <c r="DC27" s="242"/>
      <c r="DD27" s="276"/>
      <c r="DE27" s="242"/>
      <c r="DF27" s="276"/>
      <c r="DG27" s="265"/>
      <c r="DH27" s="276"/>
      <c r="DI27" s="265"/>
      <c r="DJ27" s="276"/>
      <c r="DK27" s="265"/>
      <c r="DL27" s="276"/>
      <c r="DM27" s="265"/>
      <c r="DN27" s="276"/>
      <c r="DO27" s="265"/>
      <c r="DP27" s="276"/>
      <c r="DQ27" s="264"/>
      <c r="DR27" s="273"/>
      <c r="DS27" s="334"/>
      <c r="DT27" s="273"/>
      <c r="DU27" s="334"/>
      <c r="DV27" s="584"/>
      <c r="DW27" s="334"/>
      <c r="DX27" s="277"/>
      <c r="DY27" s="264"/>
      <c r="DZ27" s="318"/>
      <c r="EA27" s="264"/>
      <c r="EB27" s="578"/>
      <c r="EC27" s="264"/>
      <c r="ED27" s="278"/>
      <c r="EE27" s="264"/>
      <c r="EF27" s="406"/>
      <c r="EG27" s="96"/>
      <c r="EH27" s="279"/>
      <c r="EI27" s="251">
        <f>SUMPRODUCT(D27:EH27,'Nagpur R'!D27:EH27)</f>
        <v>0</v>
      </c>
      <c r="EJ27" s="3"/>
      <c r="EK27" s="3"/>
      <c r="ER27" s="64" t="s">
        <v>43</v>
      </c>
      <c r="ES27" s="61">
        <f t="shared" ref="ES27:ES66" si="4">C27</f>
        <v>0</v>
      </c>
      <c r="ET27" s="24">
        <f t="shared" si="2"/>
        <v>0</v>
      </c>
    </row>
    <row r="28" spans="2:150" ht="15" hidden="1" customHeight="1">
      <c r="B28" s="60">
        <f t="shared" si="3"/>
        <v>23</v>
      </c>
      <c r="C28" s="61"/>
      <c r="D28" s="262"/>
      <c r="E28" s="263"/>
      <c r="F28" s="264"/>
      <c r="G28" s="262"/>
      <c r="H28" s="263"/>
      <c r="I28" s="264"/>
      <c r="J28" s="322"/>
      <c r="K28" s="263"/>
      <c r="L28" s="264"/>
      <c r="M28" s="264"/>
      <c r="N28" s="264"/>
      <c r="O28" s="264"/>
      <c r="P28" s="416"/>
      <c r="Q28" s="263"/>
      <c r="R28" s="264"/>
      <c r="S28" s="265"/>
      <c r="T28" s="263"/>
      <c r="U28" s="264"/>
      <c r="V28" s="425"/>
      <c r="W28" s="263"/>
      <c r="X28" s="264"/>
      <c r="Y28" s="262"/>
      <c r="Z28" s="264"/>
      <c r="AA28" s="262"/>
      <c r="AB28" s="265"/>
      <c r="AC28" s="266"/>
      <c r="AD28" s="264"/>
      <c r="AE28" s="265"/>
      <c r="AF28" s="266"/>
      <c r="AG28" s="264"/>
      <c r="AH28" s="262"/>
      <c r="AI28" s="267"/>
      <c r="AJ28" s="264"/>
      <c r="AK28" s="262"/>
      <c r="AL28" s="267"/>
      <c r="AM28" s="264"/>
      <c r="AN28" s="262"/>
      <c r="AO28" s="267"/>
      <c r="AP28" s="264"/>
      <c r="AQ28" s="262"/>
      <c r="AR28" s="267"/>
      <c r="AS28" s="264"/>
      <c r="AT28" s="388"/>
      <c r="AU28" s="268"/>
      <c r="AV28" s="265"/>
      <c r="AW28" s="266"/>
      <c r="AX28" s="264"/>
      <c r="AY28" s="265"/>
      <c r="AZ28" s="266"/>
      <c r="BA28" s="264"/>
      <c r="BB28" s="262"/>
      <c r="BC28" s="267"/>
      <c r="BD28" s="264"/>
      <c r="BE28" s="262"/>
      <c r="BF28" s="267"/>
      <c r="BG28" s="264"/>
      <c r="BH28" s="262"/>
      <c r="BI28" s="267"/>
      <c r="BJ28" s="264"/>
      <c r="BK28" s="388"/>
      <c r="BL28" s="268"/>
      <c r="BM28" s="262"/>
      <c r="BN28" s="267"/>
      <c r="BO28" s="264"/>
      <c r="BP28" s="266"/>
      <c r="BQ28" s="267"/>
      <c r="BR28" s="264"/>
      <c r="BS28" s="269"/>
      <c r="BT28" s="270"/>
      <c r="BU28" s="264"/>
      <c r="BV28" s="281"/>
      <c r="BW28" s="270"/>
      <c r="BX28" s="264"/>
      <c r="BY28" s="271"/>
      <c r="BZ28" s="270"/>
      <c r="CA28" s="264"/>
      <c r="CB28" s="265"/>
      <c r="CC28" s="270"/>
      <c r="CD28" s="264"/>
      <c r="CE28" s="265"/>
      <c r="CF28" s="267"/>
      <c r="CG28" s="264"/>
      <c r="CH28" s="318"/>
      <c r="CI28" s="270"/>
      <c r="CJ28" s="264"/>
      <c r="CK28" s="272"/>
      <c r="CL28" s="264"/>
      <c r="CM28" s="264"/>
      <c r="CN28" s="273"/>
      <c r="CO28" s="274"/>
      <c r="CP28" s="275">
        <f t="shared" si="1"/>
        <v>0</v>
      </c>
      <c r="CQ28" s="265"/>
      <c r="CR28" s="276"/>
      <c r="CS28" s="265"/>
      <c r="CT28" s="276"/>
      <c r="CU28" s="265"/>
      <c r="CV28" s="276"/>
      <c r="CW28" s="265"/>
      <c r="CX28" s="276"/>
      <c r="CY28" s="242"/>
      <c r="CZ28" s="276"/>
      <c r="DA28" s="242"/>
      <c r="DB28" s="276"/>
      <c r="DC28" s="242"/>
      <c r="DD28" s="276"/>
      <c r="DE28" s="242"/>
      <c r="DF28" s="276"/>
      <c r="DG28" s="265"/>
      <c r="DH28" s="276"/>
      <c r="DI28" s="265"/>
      <c r="DJ28" s="276"/>
      <c r="DK28" s="265"/>
      <c r="DL28" s="276"/>
      <c r="DM28" s="265"/>
      <c r="DN28" s="276"/>
      <c r="DO28" s="265"/>
      <c r="DP28" s="276"/>
      <c r="DQ28" s="264"/>
      <c r="DR28" s="273"/>
      <c r="DS28" s="334"/>
      <c r="DT28" s="273"/>
      <c r="DU28" s="334"/>
      <c r="DV28" s="584"/>
      <c r="DW28" s="334"/>
      <c r="DX28" s="277"/>
      <c r="DY28" s="264"/>
      <c r="DZ28" s="318"/>
      <c r="EA28" s="264"/>
      <c r="EB28" s="578"/>
      <c r="EC28" s="264"/>
      <c r="ED28" s="278"/>
      <c r="EE28" s="264"/>
      <c r="EF28" s="406"/>
      <c r="EG28" s="96"/>
      <c r="EH28" s="279"/>
      <c r="EI28" s="251">
        <f>SUMPRODUCT(D28:EH28,'Nagpur R'!D28:EH28)</f>
        <v>0</v>
      </c>
      <c r="EJ28" s="3"/>
      <c r="EK28" s="3"/>
      <c r="ER28" s="64" t="s">
        <v>44</v>
      </c>
      <c r="ES28" s="61">
        <f t="shared" si="4"/>
        <v>0</v>
      </c>
      <c r="ET28" s="24">
        <f t="shared" si="2"/>
        <v>0</v>
      </c>
    </row>
    <row r="29" spans="2:150" ht="15" hidden="1" customHeight="1">
      <c r="B29" s="60">
        <f t="shared" si="3"/>
        <v>24</v>
      </c>
      <c r="C29" s="90"/>
      <c r="D29" s="262"/>
      <c r="E29" s="263"/>
      <c r="F29" s="264"/>
      <c r="G29" s="262"/>
      <c r="H29" s="263"/>
      <c r="I29" s="264"/>
      <c r="J29" s="322"/>
      <c r="K29" s="263"/>
      <c r="L29" s="264"/>
      <c r="M29" s="264"/>
      <c r="N29" s="264"/>
      <c r="O29" s="264"/>
      <c r="P29" s="416"/>
      <c r="Q29" s="263"/>
      <c r="R29" s="264"/>
      <c r="S29" s="265"/>
      <c r="T29" s="263"/>
      <c r="U29" s="264"/>
      <c r="V29" s="425"/>
      <c r="W29" s="263"/>
      <c r="X29" s="264"/>
      <c r="Y29" s="262"/>
      <c r="Z29" s="264"/>
      <c r="AA29" s="262"/>
      <c r="AB29" s="265"/>
      <c r="AC29" s="266"/>
      <c r="AD29" s="264"/>
      <c r="AE29" s="265"/>
      <c r="AF29" s="266"/>
      <c r="AG29" s="264"/>
      <c r="AH29" s="262"/>
      <c r="AI29" s="267"/>
      <c r="AJ29" s="264"/>
      <c r="AK29" s="262"/>
      <c r="AL29" s="267"/>
      <c r="AM29" s="264"/>
      <c r="AN29" s="262"/>
      <c r="AO29" s="267"/>
      <c r="AP29" s="264"/>
      <c r="AQ29" s="262"/>
      <c r="AR29" s="267"/>
      <c r="AS29" s="264"/>
      <c r="AT29" s="388"/>
      <c r="AU29" s="268"/>
      <c r="AV29" s="265"/>
      <c r="AW29" s="266"/>
      <c r="AX29" s="264"/>
      <c r="AY29" s="265"/>
      <c r="AZ29" s="266"/>
      <c r="BA29" s="264"/>
      <c r="BB29" s="262"/>
      <c r="BC29" s="267"/>
      <c r="BD29" s="264"/>
      <c r="BE29" s="262"/>
      <c r="BF29" s="267"/>
      <c r="BG29" s="264"/>
      <c r="BH29" s="262"/>
      <c r="BI29" s="267"/>
      <c r="BJ29" s="264"/>
      <c r="BK29" s="388"/>
      <c r="BL29" s="268"/>
      <c r="BM29" s="262"/>
      <c r="BN29" s="267"/>
      <c r="BO29" s="264"/>
      <c r="BP29" s="266"/>
      <c r="BQ29" s="267"/>
      <c r="BR29" s="264"/>
      <c r="BS29" s="269"/>
      <c r="BT29" s="270"/>
      <c r="BU29" s="264"/>
      <c r="BV29" s="281"/>
      <c r="BW29" s="270"/>
      <c r="BX29" s="264"/>
      <c r="BY29" s="271"/>
      <c r="BZ29" s="270"/>
      <c r="CA29" s="264"/>
      <c r="CB29" s="265"/>
      <c r="CC29" s="270"/>
      <c r="CD29" s="264"/>
      <c r="CE29" s="265"/>
      <c r="CF29" s="267"/>
      <c r="CG29" s="264"/>
      <c r="CH29" s="318"/>
      <c r="CI29" s="270"/>
      <c r="CJ29" s="264"/>
      <c r="CK29" s="272"/>
      <c r="CL29" s="264"/>
      <c r="CM29" s="264"/>
      <c r="CN29" s="273"/>
      <c r="CO29" s="274"/>
      <c r="CP29" s="275">
        <f t="shared" si="1"/>
        <v>0</v>
      </c>
      <c r="CQ29" s="265"/>
      <c r="CR29" s="276"/>
      <c r="CS29" s="265"/>
      <c r="CT29" s="276"/>
      <c r="CU29" s="265"/>
      <c r="CV29" s="276"/>
      <c r="CW29" s="265"/>
      <c r="CX29" s="276"/>
      <c r="CY29" s="242"/>
      <c r="CZ29" s="276"/>
      <c r="DA29" s="242"/>
      <c r="DB29" s="276"/>
      <c r="DC29" s="242"/>
      <c r="DD29" s="276"/>
      <c r="DE29" s="242"/>
      <c r="DF29" s="276"/>
      <c r="DG29" s="265"/>
      <c r="DH29" s="276"/>
      <c r="DI29" s="265"/>
      <c r="DJ29" s="276"/>
      <c r="DK29" s="265"/>
      <c r="DL29" s="276"/>
      <c r="DM29" s="265"/>
      <c r="DN29" s="276"/>
      <c r="DO29" s="265"/>
      <c r="DP29" s="276"/>
      <c r="DQ29" s="264"/>
      <c r="DR29" s="273"/>
      <c r="DS29" s="334"/>
      <c r="DT29" s="273"/>
      <c r="DU29" s="334"/>
      <c r="DV29" s="584"/>
      <c r="DW29" s="334"/>
      <c r="DX29" s="277"/>
      <c r="DY29" s="264"/>
      <c r="DZ29" s="318"/>
      <c r="EA29" s="264"/>
      <c r="EB29" s="578"/>
      <c r="EC29" s="264"/>
      <c r="ED29" s="278"/>
      <c r="EE29" s="264"/>
      <c r="EF29" s="406"/>
      <c r="EG29" s="96"/>
      <c r="EH29" s="279"/>
      <c r="EI29" s="251">
        <f>SUMPRODUCT(D29:EH29,'Nagpur R'!D29:EH29)</f>
        <v>0</v>
      </c>
      <c r="EJ29" s="3"/>
      <c r="EK29" s="3"/>
      <c r="ER29" s="64" t="s">
        <v>45</v>
      </c>
      <c r="ES29" s="61">
        <f t="shared" si="4"/>
        <v>0</v>
      </c>
      <c r="ET29" s="24">
        <f t="shared" si="2"/>
        <v>0</v>
      </c>
    </row>
    <row r="30" spans="2:150" ht="15" hidden="1" customHeight="1">
      <c r="B30" s="60">
        <f t="shared" si="3"/>
        <v>25</v>
      </c>
      <c r="C30" s="90"/>
      <c r="D30" s="262"/>
      <c r="E30" s="263"/>
      <c r="F30" s="264"/>
      <c r="G30" s="262"/>
      <c r="H30" s="263"/>
      <c r="I30" s="264"/>
      <c r="J30" s="322"/>
      <c r="K30" s="263"/>
      <c r="L30" s="264"/>
      <c r="M30" s="264"/>
      <c r="N30" s="264"/>
      <c r="O30" s="264"/>
      <c r="P30" s="416"/>
      <c r="Q30" s="263"/>
      <c r="R30" s="264"/>
      <c r="S30" s="265"/>
      <c r="T30" s="263"/>
      <c r="U30" s="264"/>
      <c r="V30" s="425"/>
      <c r="W30" s="263"/>
      <c r="X30" s="264"/>
      <c r="Y30" s="262"/>
      <c r="Z30" s="264"/>
      <c r="AA30" s="262"/>
      <c r="AB30" s="265"/>
      <c r="AC30" s="266"/>
      <c r="AD30" s="264"/>
      <c r="AE30" s="265"/>
      <c r="AF30" s="266"/>
      <c r="AG30" s="264"/>
      <c r="AH30" s="262"/>
      <c r="AI30" s="267"/>
      <c r="AJ30" s="264"/>
      <c r="AK30" s="262"/>
      <c r="AL30" s="267"/>
      <c r="AM30" s="264"/>
      <c r="AN30" s="262"/>
      <c r="AO30" s="267"/>
      <c r="AP30" s="264"/>
      <c r="AQ30" s="262"/>
      <c r="AR30" s="267"/>
      <c r="AS30" s="264"/>
      <c r="AT30" s="388"/>
      <c r="AU30" s="268"/>
      <c r="AV30" s="265"/>
      <c r="AW30" s="266"/>
      <c r="AX30" s="264"/>
      <c r="AY30" s="265"/>
      <c r="AZ30" s="266"/>
      <c r="BA30" s="264"/>
      <c r="BB30" s="262"/>
      <c r="BC30" s="267"/>
      <c r="BD30" s="264"/>
      <c r="BE30" s="262"/>
      <c r="BF30" s="267"/>
      <c r="BG30" s="264"/>
      <c r="BH30" s="262"/>
      <c r="BI30" s="267"/>
      <c r="BJ30" s="264"/>
      <c r="BK30" s="388"/>
      <c r="BL30" s="268"/>
      <c r="BM30" s="262"/>
      <c r="BN30" s="267"/>
      <c r="BO30" s="264"/>
      <c r="BP30" s="266"/>
      <c r="BQ30" s="267"/>
      <c r="BR30" s="264"/>
      <c r="BS30" s="269"/>
      <c r="BT30" s="270"/>
      <c r="BU30" s="264"/>
      <c r="BV30" s="281"/>
      <c r="BW30" s="270"/>
      <c r="BX30" s="264"/>
      <c r="BY30" s="271"/>
      <c r="BZ30" s="270"/>
      <c r="CA30" s="264"/>
      <c r="CB30" s="265"/>
      <c r="CC30" s="270"/>
      <c r="CD30" s="264"/>
      <c r="CE30" s="265"/>
      <c r="CF30" s="267"/>
      <c r="CG30" s="264"/>
      <c r="CH30" s="318"/>
      <c r="CI30" s="270"/>
      <c r="CJ30" s="264"/>
      <c r="CK30" s="272"/>
      <c r="CL30" s="264"/>
      <c r="CM30" s="264"/>
      <c r="CN30" s="273"/>
      <c r="CO30" s="274"/>
      <c r="CP30" s="275">
        <f t="shared" si="1"/>
        <v>0</v>
      </c>
      <c r="CQ30" s="265"/>
      <c r="CR30" s="276"/>
      <c r="CS30" s="265"/>
      <c r="CT30" s="276"/>
      <c r="CU30" s="265"/>
      <c r="CV30" s="276"/>
      <c r="CW30" s="265"/>
      <c r="CX30" s="276"/>
      <c r="CY30" s="242"/>
      <c r="CZ30" s="276"/>
      <c r="DA30" s="242"/>
      <c r="DB30" s="276"/>
      <c r="DC30" s="242"/>
      <c r="DD30" s="276"/>
      <c r="DE30" s="242"/>
      <c r="DF30" s="276"/>
      <c r="DG30" s="265"/>
      <c r="DH30" s="276"/>
      <c r="DI30" s="265"/>
      <c r="DJ30" s="276"/>
      <c r="DK30" s="265"/>
      <c r="DL30" s="276"/>
      <c r="DM30" s="265"/>
      <c r="DN30" s="276"/>
      <c r="DO30" s="265"/>
      <c r="DP30" s="276"/>
      <c r="DQ30" s="264"/>
      <c r="DR30" s="273"/>
      <c r="DS30" s="334"/>
      <c r="DT30" s="273"/>
      <c r="DU30" s="334"/>
      <c r="DV30" s="584"/>
      <c r="DW30" s="334"/>
      <c r="DX30" s="277"/>
      <c r="DY30" s="264"/>
      <c r="DZ30" s="318"/>
      <c r="EA30" s="264"/>
      <c r="EB30" s="578"/>
      <c r="EC30" s="264"/>
      <c r="ED30" s="278"/>
      <c r="EE30" s="264"/>
      <c r="EF30" s="406"/>
      <c r="EG30" s="96"/>
      <c r="EH30" s="279"/>
      <c r="EI30" s="251">
        <f>SUMPRODUCT(D30:EH30,'Nagpur R'!D30:EH30)</f>
        <v>0</v>
      </c>
      <c r="EJ30" s="3"/>
      <c r="EK30" s="3"/>
      <c r="ER30" s="64" t="s">
        <v>46</v>
      </c>
      <c r="ES30" s="61">
        <f t="shared" si="4"/>
        <v>0</v>
      </c>
      <c r="ET30" s="24">
        <f t="shared" si="2"/>
        <v>0</v>
      </c>
    </row>
    <row r="31" spans="2:150" ht="15" hidden="1" customHeight="1">
      <c r="B31" s="60">
        <f t="shared" si="3"/>
        <v>26</v>
      </c>
      <c r="C31" s="61"/>
      <c r="D31" s="262"/>
      <c r="E31" s="263"/>
      <c r="F31" s="264"/>
      <c r="G31" s="262"/>
      <c r="H31" s="263"/>
      <c r="I31" s="264"/>
      <c r="J31" s="322"/>
      <c r="K31" s="263"/>
      <c r="L31" s="264"/>
      <c r="M31" s="264"/>
      <c r="N31" s="264"/>
      <c r="O31" s="264"/>
      <c r="P31" s="416"/>
      <c r="Q31" s="263"/>
      <c r="R31" s="264"/>
      <c r="S31" s="265"/>
      <c r="T31" s="263"/>
      <c r="U31" s="264"/>
      <c r="V31" s="425"/>
      <c r="W31" s="263"/>
      <c r="X31" s="264"/>
      <c r="Y31" s="262"/>
      <c r="Z31" s="264"/>
      <c r="AA31" s="262"/>
      <c r="AB31" s="265"/>
      <c r="AC31" s="266"/>
      <c r="AD31" s="264"/>
      <c r="AE31" s="265"/>
      <c r="AF31" s="266"/>
      <c r="AG31" s="264"/>
      <c r="AH31" s="262"/>
      <c r="AI31" s="267"/>
      <c r="AJ31" s="264"/>
      <c r="AK31" s="262"/>
      <c r="AL31" s="267"/>
      <c r="AM31" s="264"/>
      <c r="AN31" s="262"/>
      <c r="AO31" s="267"/>
      <c r="AP31" s="264"/>
      <c r="AQ31" s="262"/>
      <c r="AR31" s="267"/>
      <c r="AS31" s="264"/>
      <c r="AT31" s="388"/>
      <c r="AU31" s="268"/>
      <c r="AV31" s="265"/>
      <c r="AW31" s="266"/>
      <c r="AX31" s="264"/>
      <c r="AY31" s="265"/>
      <c r="AZ31" s="266"/>
      <c r="BA31" s="264"/>
      <c r="BB31" s="262"/>
      <c r="BC31" s="267"/>
      <c r="BD31" s="264"/>
      <c r="BE31" s="262"/>
      <c r="BF31" s="267"/>
      <c r="BG31" s="264"/>
      <c r="BH31" s="262"/>
      <c r="BI31" s="267"/>
      <c r="BJ31" s="264"/>
      <c r="BK31" s="388"/>
      <c r="BL31" s="268"/>
      <c r="BM31" s="262"/>
      <c r="BN31" s="267"/>
      <c r="BO31" s="264"/>
      <c r="BP31" s="266"/>
      <c r="BQ31" s="267"/>
      <c r="BR31" s="264"/>
      <c r="BS31" s="269"/>
      <c r="BT31" s="270"/>
      <c r="BU31" s="264"/>
      <c r="BV31" s="281"/>
      <c r="BW31" s="270"/>
      <c r="BX31" s="264"/>
      <c r="BY31" s="271"/>
      <c r="BZ31" s="270"/>
      <c r="CA31" s="264"/>
      <c r="CB31" s="265"/>
      <c r="CC31" s="270"/>
      <c r="CD31" s="264"/>
      <c r="CE31" s="265"/>
      <c r="CF31" s="267"/>
      <c r="CG31" s="264"/>
      <c r="CH31" s="318"/>
      <c r="CI31" s="270"/>
      <c r="CJ31" s="264"/>
      <c r="CK31" s="272"/>
      <c r="CL31" s="264"/>
      <c r="CM31" s="264"/>
      <c r="CN31" s="273"/>
      <c r="CO31" s="274"/>
      <c r="CP31" s="275">
        <f t="shared" si="1"/>
        <v>0</v>
      </c>
      <c r="CQ31" s="265"/>
      <c r="CR31" s="276"/>
      <c r="CS31" s="265"/>
      <c r="CT31" s="276"/>
      <c r="CU31" s="265"/>
      <c r="CV31" s="276"/>
      <c r="CW31" s="265"/>
      <c r="CX31" s="276"/>
      <c r="CY31" s="242"/>
      <c r="CZ31" s="276"/>
      <c r="DA31" s="242"/>
      <c r="DB31" s="276"/>
      <c r="DC31" s="242"/>
      <c r="DD31" s="276"/>
      <c r="DE31" s="242"/>
      <c r="DF31" s="276"/>
      <c r="DG31" s="265"/>
      <c r="DH31" s="276"/>
      <c r="DI31" s="265"/>
      <c r="DJ31" s="276"/>
      <c r="DK31" s="265"/>
      <c r="DL31" s="276"/>
      <c r="DM31" s="265"/>
      <c r="DN31" s="276"/>
      <c r="DO31" s="265"/>
      <c r="DP31" s="276"/>
      <c r="DQ31" s="264"/>
      <c r="DR31" s="273"/>
      <c r="DS31" s="334"/>
      <c r="DT31" s="273"/>
      <c r="DU31" s="334"/>
      <c r="DV31" s="584"/>
      <c r="DW31" s="334"/>
      <c r="DX31" s="277"/>
      <c r="DY31" s="264"/>
      <c r="DZ31" s="318"/>
      <c r="EA31" s="264"/>
      <c r="EB31" s="578"/>
      <c r="EC31" s="264"/>
      <c r="ED31" s="278"/>
      <c r="EE31" s="264"/>
      <c r="EF31" s="406"/>
      <c r="EG31" s="96"/>
      <c r="EH31" s="279"/>
      <c r="EI31" s="251">
        <f>SUMPRODUCT(D31:EH31,'Nagpur R'!D31:EH31)</f>
        <v>0</v>
      </c>
      <c r="EJ31" s="3"/>
      <c r="EK31" s="3"/>
      <c r="ER31" s="64" t="s">
        <v>47</v>
      </c>
      <c r="ES31" s="61">
        <f t="shared" si="4"/>
        <v>0</v>
      </c>
      <c r="ET31" s="24">
        <f t="shared" si="2"/>
        <v>0</v>
      </c>
    </row>
    <row r="32" spans="2:150" ht="15" hidden="1" customHeight="1">
      <c r="B32" s="60">
        <f t="shared" si="3"/>
        <v>27</v>
      </c>
      <c r="C32" s="61"/>
      <c r="D32" s="262"/>
      <c r="E32" s="263"/>
      <c r="F32" s="264"/>
      <c r="G32" s="262"/>
      <c r="H32" s="263"/>
      <c r="I32" s="264"/>
      <c r="J32" s="322"/>
      <c r="K32" s="263"/>
      <c r="L32" s="264"/>
      <c r="M32" s="264"/>
      <c r="N32" s="264"/>
      <c r="O32" s="264"/>
      <c r="P32" s="416"/>
      <c r="Q32" s="263"/>
      <c r="R32" s="264"/>
      <c r="S32" s="265"/>
      <c r="T32" s="263"/>
      <c r="U32" s="264"/>
      <c r="V32" s="425"/>
      <c r="W32" s="263"/>
      <c r="X32" s="264"/>
      <c r="Y32" s="262"/>
      <c r="Z32" s="264"/>
      <c r="AA32" s="262"/>
      <c r="AB32" s="265"/>
      <c r="AC32" s="266"/>
      <c r="AD32" s="264"/>
      <c r="AE32" s="265"/>
      <c r="AF32" s="266"/>
      <c r="AG32" s="264"/>
      <c r="AH32" s="262"/>
      <c r="AI32" s="267"/>
      <c r="AJ32" s="264"/>
      <c r="AK32" s="262"/>
      <c r="AL32" s="267"/>
      <c r="AM32" s="264"/>
      <c r="AN32" s="262"/>
      <c r="AO32" s="267"/>
      <c r="AP32" s="264"/>
      <c r="AQ32" s="262"/>
      <c r="AR32" s="267"/>
      <c r="AS32" s="264"/>
      <c r="AT32" s="388"/>
      <c r="AU32" s="268"/>
      <c r="AV32" s="265"/>
      <c r="AW32" s="266"/>
      <c r="AX32" s="264"/>
      <c r="AY32" s="265"/>
      <c r="AZ32" s="266"/>
      <c r="BA32" s="264"/>
      <c r="BB32" s="262"/>
      <c r="BC32" s="267"/>
      <c r="BD32" s="264"/>
      <c r="BE32" s="262"/>
      <c r="BF32" s="267"/>
      <c r="BG32" s="264"/>
      <c r="BH32" s="262"/>
      <c r="BI32" s="267"/>
      <c r="BJ32" s="264"/>
      <c r="BK32" s="388"/>
      <c r="BL32" s="268"/>
      <c r="BM32" s="262"/>
      <c r="BN32" s="267"/>
      <c r="BO32" s="264"/>
      <c r="BP32" s="266"/>
      <c r="BQ32" s="267"/>
      <c r="BR32" s="264"/>
      <c r="BS32" s="269"/>
      <c r="BT32" s="270"/>
      <c r="BU32" s="264"/>
      <c r="BV32" s="281"/>
      <c r="BW32" s="270"/>
      <c r="BX32" s="264"/>
      <c r="BY32" s="271"/>
      <c r="BZ32" s="270"/>
      <c r="CA32" s="264"/>
      <c r="CB32" s="265"/>
      <c r="CC32" s="270"/>
      <c r="CD32" s="264"/>
      <c r="CE32" s="265"/>
      <c r="CF32" s="267"/>
      <c r="CG32" s="264"/>
      <c r="CH32" s="318"/>
      <c r="CI32" s="270"/>
      <c r="CJ32" s="264"/>
      <c r="CK32" s="272"/>
      <c r="CL32" s="264"/>
      <c r="CM32" s="264"/>
      <c r="CN32" s="273"/>
      <c r="CO32" s="274"/>
      <c r="CP32" s="275">
        <f t="shared" si="1"/>
        <v>0</v>
      </c>
      <c r="CQ32" s="265"/>
      <c r="CR32" s="276"/>
      <c r="CS32" s="265"/>
      <c r="CT32" s="276"/>
      <c r="CU32" s="265"/>
      <c r="CV32" s="276"/>
      <c r="CW32" s="265"/>
      <c r="CX32" s="276"/>
      <c r="CY32" s="242"/>
      <c r="CZ32" s="276"/>
      <c r="DA32" s="242"/>
      <c r="DB32" s="276"/>
      <c r="DC32" s="242"/>
      <c r="DD32" s="276"/>
      <c r="DE32" s="242"/>
      <c r="DF32" s="276"/>
      <c r="DG32" s="265"/>
      <c r="DH32" s="276"/>
      <c r="DI32" s="265"/>
      <c r="DJ32" s="276"/>
      <c r="DK32" s="265"/>
      <c r="DL32" s="276"/>
      <c r="DM32" s="265"/>
      <c r="DN32" s="276"/>
      <c r="DO32" s="265"/>
      <c r="DP32" s="276"/>
      <c r="DQ32" s="264"/>
      <c r="DR32" s="273"/>
      <c r="DS32" s="334"/>
      <c r="DT32" s="273"/>
      <c r="DU32" s="334"/>
      <c r="DV32" s="584"/>
      <c r="DW32" s="334"/>
      <c r="DX32" s="277"/>
      <c r="DY32" s="264"/>
      <c r="DZ32" s="318"/>
      <c r="EA32" s="264"/>
      <c r="EB32" s="578"/>
      <c r="EC32" s="264"/>
      <c r="ED32" s="278"/>
      <c r="EE32" s="264"/>
      <c r="EF32" s="406"/>
      <c r="EG32" s="96"/>
      <c r="EH32" s="279"/>
      <c r="EI32" s="251">
        <f>SUMPRODUCT(D32:EH32,'Nagpur R'!D32:EH32)</f>
        <v>0</v>
      </c>
      <c r="EJ32" s="3"/>
      <c r="EK32" s="3"/>
      <c r="ER32" s="64" t="s">
        <v>48</v>
      </c>
      <c r="ES32" s="61">
        <f t="shared" si="4"/>
        <v>0</v>
      </c>
      <c r="ET32" s="24">
        <f t="shared" si="2"/>
        <v>0</v>
      </c>
    </row>
    <row r="33" spans="2:150" ht="15" hidden="1" customHeight="1">
      <c r="B33" s="60">
        <f t="shared" si="3"/>
        <v>28</v>
      </c>
      <c r="C33" s="61"/>
      <c r="D33" s="262"/>
      <c r="E33" s="263"/>
      <c r="F33" s="264"/>
      <c r="G33" s="262"/>
      <c r="H33" s="263"/>
      <c r="I33" s="264"/>
      <c r="J33" s="322"/>
      <c r="K33" s="263"/>
      <c r="L33" s="264"/>
      <c r="M33" s="264"/>
      <c r="N33" s="264"/>
      <c r="O33" s="264"/>
      <c r="P33" s="416"/>
      <c r="Q33" s="263"/>
      <c r="R33" s="264"/>
      <c r="S33" s="265"/>
      <c r="T33" s="263"/>
      <c r="U33" s="264"/>
      <c r="V33" s="425"/>
      <c r="W33" s="263"/>
      <c r="X33" s="264"/>
      <c r="Y33" s="262"/>
      <c r="Z33" s="264"/>
      <c r="AA33" s="262"/>
      <c r="AB33" s="265"/>
      <c r="AC33" s="266"/>
      <c r="AD33" s="264"/>
      <c r="AE33" s="265"/>
      <c r="AF33" s="266"/>
      <c r="AG33" s="264"/>
      <c r="AH33" s="262"/>
      <c r="AI33" s="267"/>
      <c r="AJ33" s="264"/>
      <c r="AK33" s="262"/>
      <c r="AL33" s="267"/>
      <c r="AM33" s="264"/>
      <c r="AN33" s="262"/>
      <c r="AO33" s="267"/>
      <c r="AP33" s="264"/>
      <c r="AQ33" s="262"/>
      <c r="AR33" s="267"/>
      <c r="AS33" s="264"/>
      <c r="AT33" s="388"/>
      <c r="AU33" s="268"/>
      <c r="AV33" s="265"/>
      <c r="AW33" s="266"/>
      <c r="AX33" s="264"/>
      <c r="AY33" s="265"/>
      <c r="AZ33" s="266"/>
      <c r="BA33" s="264"/>
      <c r="BB33" s="262"/>
      <c r="BC33" s="267"/>
      <c r="BD33" s="264"/>
      <c r="BE33" s="262"/>
      <c r="BF33" s="267"/>
      <c r="BG33" s="264"/>
      <c r="BH33" s="262"/>
      <c r="BI33" s="267"/>
      <c r="BJ33" s="264"/>
      <c r="BK33" s="388"/>
      <c r="BL33" s="268"/>
      <c r="BM33" s="262"/>
      <c r="BN33" s="267"/>
      <c r="BO33" s="264"/>
      <c r="BP33" s="266"/>
      <c r="BQ33" s="267"/>
      <c r="BR33" s="264"/>
      <c r="BS33" s="269"/>
      <c r="BT33" s="270"/>
      <c r="BU33" s="264"/>
      <c r="BV33" s="281"/>
      <c r="BW33" s="270"/>
      <c r="BX33" s="264"/>
      <c r="BY33" s="271"/>
      <c r="BZ33" s="270"/>
      <c r="CA33" s="264"/>
      <c r="CB33" s="265"/>
      <c r="CC33" s="270"/>
      <c r="CD33" s="264"/>
      <c r="CE33" s="265"/>
      <c r="CF33" s="267"/>
      <c r="CG33" s="264"/>
      <c r="CH33" s="318"/>
      <c r="CI33" s="270"/>
      <c r="CJ33" s="264"/>
      <c r="CK33" s="272"/>
      <c r="CL33" s="264"/>
      <c r="CM33" s="264"/>
      <c r="CN33" s="273"/>
      <c r="CO33" s="274"/>
      <c r="CP33" s="275">
        <f t="shared" si="1"/>
        <v>0</v>
      </c>
      <c r="CQ33" s="265"/>
      <c r="CR33" s="276"/>
      <c r="CS33" s="265"/>
      <c r="CT33" s="276"/>
      <c r="CU33" s="265"/>
      <c r="CV33" s="276"/>
      <c r="CW33" s="265"/>
      <c r="CX33" s="276"/>
      <c r="CY33" s="242"/>
      <c r="CZ33" s="276"/>
      <c r="DA33" s="242"/>
      <c r="DB33" s="276"/>
      <c r="DC33" s="242"/>
      <c r="DD33" s="276"/>
      <c r="DE33" s="242"/>
      <c r="DF33" s="276"/>
      <c r="DG33" s="265"/>
      <c r="DH33" s="276"/>
      <c r="DI33" s="265"/>
      <c r="DJ33" s="276"/>
      <c r="DK33" s="265"/>
      <c r="DL33" s="276"/>
      <c r="DM33" s="265"/>
      <c r="DN33" s="276"/>
      <c r="DO33" s="265"/>
      <c r="DP33" s="276"/>
      <c r="DQ33" s="264"/>
      <c r="DR33" s="273"/>
      <c r="DS33" s="334"/>
      <c r="DT33" s="273"/>
      <c r="DU33" s="334"/>
      <c r="DV33" s="584"/>
      <c r="DW33" s="334"/>
      <c r="DX33" s="277"/>
      <c r="DY33" s="264"/>
      <c r="DZ33" s="318"/>
      <c r="EA33" s="264"/>
      <c r="EB33" s="578"/>
      <c r="EC33" s="264"/>
      <c r="ED33" s="278"/>
      <c r="EE33" s="264"/>
      <c r="EF33" s="406"/>
      <c r="EG33" s="96"/>
      <c r="EH33" s="279"/>
      <c r="EI33" s="251">
        <f>SUMPRODUCT(D33:EH33,'Nagpur R'!D33:EH33)</f>
        <v>0</v>
      </c>
      <c r="EJ33" s="3"/>
      <c r="EK33" s="3"/>
      <c r="ER33" s="64" t="s">
        <v>49</v>
      </c>
      <c r="ES33" s="61">
        <f t="shared" si="4"/>
        <v>0</v>
      </c>
      <c r="ET33" s="24">
        <f t="shared" si="2"/>
        <v>0</v>
      </c>
    </row>
    <row r="34" spans="2:150" ht="15" hidden="1" customHeight="1">
      <c r="B34" s="60">
        <f t="shared" si="3"/>
        <v>29</v>
      </c>
      <c r="C34" s="61"/>
      <c r="D34" s="262"/>
      <c r="E34" s="263"/>
      <c r="F34" s="264"/>
      <c r="G34" s="262"/>
      <c r="H34" s="263"/>
      <c r="I34" s="264"/>
      <c r="J34" s="322"/>
      <c r="K34" s="263"/>
      <c r="L34" s="264"/>
      <c r="M34" s="264"/>
      <c r="N34" s="264"/>
      <c r="O34" s="264"/>
      <c r="P34" s="416"/>
      <c r="Q34" s="263"/>
      <c r="R34" s="264"/>
      <c r="S34" s="265"/>
      <c r="T34" s="263"/>
      <c r="U34" s="264"/>
      <c r="V34" s="425"/>
      <c r="W34" s="263"/>
      <c r="X34" s="264"/>
      <c r="Y34" s="262"/>
      <c r="Z34" s="264"/>
      <c r="AA34" s="262"/>
      <c r="AB34" s="265"/>
      <c r="AC34" s="266"/>
      <c r="AD34" s="264"/>
      <c r="AE34" s="265"/>
      <c r="AF34" s="266"/>
      <c r="AG34" s="264"/>
      <c r="AH34" s="262"/>
      <c r="AI34" s="267"/>
      <c r="AJ34" s="264"/>
      <c r="AK34" s="262"/>
      <c r="AL34" s="267"/>
      <c r="AM34" s="264"/>
      <c r="AN34" s="262"/>
      <c r="AO34" s="267"/>
      <c r="AP34" s="264"/>
      <c r="AQ34" s="262"/>
      <c r="AR34" s="267"/>
      <c r="AS34" s="264"/>
      <c r="AT34" s="388"/>
      <c r="AU34" s="268"/>
      <c r="AV34" s="265"/>
      <c r="AW34" s="266"/>
      <c r="AX34" s="264"/>
      <c r="AY34" s="265"/>
      <c r="AZ34" s="266"/>
      <c r="BA34" s="264"/>
      <c r="BB34" s="262"/>
      <c r="BC34" s="267"/>
      <c r="BD34" s="264"/>
      <c r="BE34" s="262"/>
      <c r="BF34" s="267"/>
      <c r="BG34" s="264"/>
      <c r="BH34" s="262"/>
      <c r="BI34" s="267"/>
      <c r="BJ34" s="264"/>
      <c r="BK34" s="388"/>
      <c r="BL34" s="268"/>
      <c r="BM34" s="262"/>
      <c r="BN34" s="267"/>
      <c r="BO34" s="264"/>
      <c r="BP34" s="266"/>
      <c r="BQ34" s="267"/>
      <c r="BR34" s="264"/>
      <c r="BS34" s="269"/>
      <c r="BT34" s="270"/>
      <c r="BU34" s="264"/>
      <c r="BV34" s="281"/>
      <c r="BW34" s="270"/>
      <c r="BX34" s="264"/>
      <c r="BY34" s="271"/>
      <c r="BZ34" s="270"/>
      <c r="CA34" s="264"/>
      <c r="CB34" s="265"/>
      <c r="CC34" s="270"/>
      <c r="CD34" s="264"/>
      <c r="CE34" s="265"/>
      <c r="CF34" s="267"/>
      <c r="CG34" s="264"/>
      <c r="CH34" s="318"/>
      <c r="CI34" s="270"/>
      <c r="CJ34" s="264"/>
      <c r="CK34" s="272"/>
      <c r="CL34" s="264"/>
      <c r="CM34" s="264"/>
      <c r="CN34" s="273"/>
      <c r="CO34" s="274"/>
      <c r="CP34" s="275">
        <f t="shared" si="1"/>
        <v>0</v>
      </c>
      <c r="CQ34" s="265"/>
      <c r="CR34" s="276"/>
      <c r="CS34" s="265"/>
      <c r="CT34" s="276"/>
      <c r="CU34" s="265"/>
      <c r="CV34" s="276"/>
      <c r="CW34" s="265"/>
      <c r="CX34" s="276"/>
      <c r="CY34" s="242"/>
      <c r="CZ34" s="276"/>
      <c r="DA34" s="242"/>
      <c r="DB34" s="276"/>
      <c r="DC34" s="242"/>
      <c r="DD34" s="276"/>
      <c r="DE34" s="242"/>
      <c r="DF34" s="276"/>
      <c r="DG34" s="265"/>
      <c r="DH34" s="276"/>
      <c r="DI34" s="265"/>
      <c r="DJ34" s="276"/>
      <c r="DK34" s="265"/>
      <c r="DL34" s="276"/>
      <c r="DM34" s="265"/>
      <c r="DN34" s="276"/>
      <c r="DO34" s="265"/>
      <c r="DP34" s="276"/>
      <c r="DQ34" s="264"/>
      <c r="DR34" s="273"/>
      <c r="DS34" s="334"/>
      <c r="DT34" s="273"/>
      <c r="DU34" s="334"/>
      <c r="DV34" s="584"/>
      <c r="DW34" s="334"/>
      <c r="DX34" s="277"/>
      <c r="DY34" s="264"/>
      <c r="DZ34" s="318"/>
      <c r="EA34" s="264"/>
      <c r="EB34" s="578"/>
      <c r="EC34" s="264"/>
      <c r="ED34" s="278"/>
      <c r="EE34" s="264"/>
      <c r="EF34" s="406"/>
      <c r="EG34" s="96"/>
      <c r="EH34" s="279"/>
      <c r="EI34" s="251">
        <f>SUMPRODUCT(D34:EH34,'Nagpur R'!D34:EH34)</f>
        <v>0</v>
      </c>
      <c r="EJ34" s="3"/>
      <c r="EK34" s="3"/>
      <c r="ER34" s="64" t="s">
        <v>50</v>
      </c>
      <c r="ES34" s="61">
        <f t="shared" si="4"/>
        <v>0</v>
      </c>
      <c r="ET34" s="24">
        <f t="shared" si="2"/>
        <v>0</v>
      </c>
    </row>
    <row r="35" spans="2:150" ht="15" hidden="1" customHeight="1">
      <c r="B35" s="60">
        <f t="shared" si="3"/>
        <v>30</v>
      </c>
      <c r="C35" s="61"/>
      <c r="D35" s="262"/>
      <c r="E35" s="263"/>
      <c r="F35" s="264"/>
      <c r="G35" s="262"/>
      <c r="H35" s="263"/>
      <c r="I35" s="264"/>
      <c r="J35" s="322"/>
      <c r="K35" s="263"/>
      <c r="L35" s="264"/>
      <c r="M35" s="264"/>
      <c r="N35" s="264"/>
      <c r="O35" s="264"/>
      <c r="P35" s="416"/>
      <c r="Q35" s="263"/>
      <c r="R35" s="264"/>
      <c r="S35" s="265"/>
      <c r="T35" s="263"/>
      <c r="U35" s="264"/>
      <c r="V35" s="425"/>
      <c r="W35" s="263"/>
      <c r="X35" s="264"/>
      <c r="Y35" s="262"/>
      <c r="Z35" s="264"/>
      <c r="AA35" s="262"/>
      <c r="AB35" s="265"/>
      <c r="AC35" s="266"/>
      <c r="AD35" s="264"/>
      <c r="AE35" s="265"/>
      <c r="AF35" s="266"/>
      <c r="AG35" s="264"/>
      <c r="AH35" s="262"/>
      <c r="AI35" s="267"/>
      <c r="AJ35" s="264"/>
      <c r="AK35" s="262"/>
      <c r="AL35" s="267"/>
      <c r="AM35" s="264"/>
      <c r="AN35" s="262"/>
      <c r="AO35" s="267"/>
      <c r="AP35" s="264"/>
      <c r="AQ35" s="262"/>
      <c r="AR35" s="267"/>
      <c r="AS35" s="264"/>
      <c r="AT35" s="388"/>
      <c r="AU35" s="268"/>
      <c r="AV35" s="265"/>
      <c r="AW35" s="266"/>
      <c r="AX35" s="264"/>
      <c r="AY35" s="265"/>
      <c r="AZ35" s="266"/>
      <c r="BA35" s="264"/>
      <c r="BB35" s="262"/>
      <c r="BC35" s="267"/>
      <c r="BD35" s="264"/>
      <c r="BE35" s="262"/>
      <c r="BF35" s="267"/>
      <c r="BG35" s="264"/>
      <c r="BH35" s="262"/>
      <c r="BI35" s="267"/>
      <c r="BJ35" s="264"/>
      <c r="BK35" s="388"/>
      <c r="BL35" s="268"/>
      <c r="BM35" s="262"/>
      <c r="BN35" s="267"/>
      <c r="BO35" s="264"/>
      <c r="BP35" s="266"/>
      <c r="BQ35" s="267"/>
      <c r="BR35" s="264"/>
      <c r="BS35" s="269"/>
      <c r="BT35" s="270"/>
      <c r="BU35" s="264"/>
      <c r="BV35" s="281"/>
      <c r="BW35" s="270"/>
      <c r="BX35" s="264"/>
      <c r="BY35" s="271"/>
      <c r="BZ35" s="270"/>
      <c r="CA35" s="264"/>
      <c r="CB35" s="265"/>
      <c r="CC35" s="270"/>
      <c r="CD35" s="264"/>
      <c r="CE35" s="265"/>
      <c r="CF35" s="267"/>
      <c r="CG35" s="264"/>
      <c r="CH35" s="318"/>
      <c r="CI35" s="270"/>
      <c r="CJ35" s="264"/>
      <c r="CK35" s="272"/>
      <c r="CL35" s="264"/>
      <c r="CM35" s="264"/>
      <c r="CN35" s="273"/>
      <c r="CO35" s="274"/>
      <c r="CP35" s="275">
        <f t="shared" si="1"/>
        <v>0</v>
      </c>
      <c r="CQ35" s="265"/>
      <c r="CR35" s="276"/>
      <c r="CS35" s="265"/>
      <c r="CT35" s="276"/>
      <c r="CU35" s="265"/>
      <c r="CV35" s="276"/>
      <c r="CW35" s="265"/>
      <c r="CX35" s="276"/>
      <c r="CY35" s="242"/>
      <c r="CZ35" s="276"/>
      <c r="DA35" s="242"/>
      <c r="DB35" s="276"/>
      <c r="DC35" s="242"/>
      <c r="DD35" s="276"/>
      <c r="DE35" s="242"/>
      <c r="DF35" s="276"/>
      <c r="DG35" s="265"/>
      <c r="DH35" s="276"/>
      <c r="DI35" s="265"/>
      <c r="DJ35" s="276"/>
      <c r="DK35" s="265"/>
      <c r="DL35" s="276"/>
      <c r="DM35" s="265"/>
      <c r="DN35" s="276"/>
      <c r="DO35" s="265"/>
      <c r="DP35" s="276"/>
      <c r="DQ35" s="264"/>
      <c r="DR35" s="273"/>
      <c r="DS35" s="334"/>
      <c r="DT35" s="273"/>
      <c r="DU35" s="334"/>
      <c r="DV35" s="584"/>
      <c r="DW35" s="334"/>
      <c r="DX35" s="277"/>
      <c r="DY35" s="264"/>
      <c r="DZ35" s="318"/>
      <c r="EA35" s="264"/>
      <c r="EB35" s="578"/>
      <c r="EC35" s="264"/>
      <c r="ED35" s="278"/>
      <c r="EE35" s="264"/>
      <c r="EF35" s="406"/>
      <c r="EG35" s="96"/>
      <c r="EH35" s="279"/>
      <c r="EI35" s="251">
        <f>SUMPRODUCT(D35:EH35,'Nagpur R'!D35:EH35)</f>
        <v>0</v>
      </c>
      <c r="EJ35" s="3"/>
      <c r="EK35" s="3"/>
      <c r="ER35" s="64" t="s">
        <v>51</v>
      </c>
      <c r="ES35" s="61">
        <f t="shared" si="4"/>
        <v>0</v>
      </c>
      <c r="ET35" s="24">
        <f t="shared" si="2"/>
        <v>0</v>
      </c>
    </row>
    <row r="36" spans="2:150" ht="15" hidden="1" customHeight="1">
      <c r="B36" s="60">
        <f t="shared" si="3"/>
        <v>31</v>
      </c>
      <c r="C36" s="61"/>
      <c r="D36" s="262"/>
      <c r="E36" s="263"/>
      <c r="F36" s="264"/>
      <c r="G36" s="262"/>
      <c r="H36" s="263"/>
      <c r="I36" s="264"/>
      <c r="J36" s="322"/>
      <c r="K36" s="263"/>
      <c r="L36" s="264"/>
      <c r="M36" s="264"/>
      <c r="N36" s="264"/>
      <c r="O36" s="264"/>
      <c r="P36" s="416"/>
      <c r="Q36" s="263"/>
      <c r="R36" s="264"/>
      <c r="S36" s="265"/>
      <c r="T36" s="263"/>
      <c r="U36" s="264"/>
      <c r="V36" s="425"/>
      <c r="W36" s="263"/>
      <c r="X36" s="264"/>
      <c r="Y36" s="262"/>
      <c r="Z36" s="264"/>
      <c r="AA36" s="262"/>
      <c r="AB36" s="265"/>
      <c r="AC36" s="266"/>
      <c r="AD36" s="264"/>
      <c r="AE36" s="265"/>
      <c r="AF36" s="266"/>
      <c r="AG36" s="264"/>
      <c r="AH36" s="262"/>
      <c r="AI36" s="267"/>
      <c r="AJ36" s="264"/>
      <c r="AK36" s="262"/>
      <c r="AL36" s="267"/>
      <c r="AM36" s="264"/>
      <c r="AN36" s="262"/>
      <c r="AO36" s="267"/>
      <c r="AP36" s="264"/>
      <c r="AQ36" s="262"/>
      <c r="AR36" s="267"/>
      <c r="AS36" s="264"/>
      <c r="AT36" s="388"/>
      <c r="AU36" s="268"/>
      <c r="AV36" s="265"/>
      <c r="AW36" s="266"/>
      <c r="AX36" s="264"/>
      <c r="AY36" s="265"/>
      <c r="AZ36" s="266"/>
      <c r="BA36" s="264"/>
      <c r="BB36" s="262"/>
      <c r="BC36" s="267"/>
      <c r="BD36" s="264"/>
      <c r="BE36" s="262"/>
      <c r="BF36" s="267"/>
      <c r="BG36" s="264"/>
      <c r="BH36" s="262"/>
      <c r="BI36" s="267"/>
      <c r="BJ36" s="264"/>
      <c r="BK36" s="388"/>
      <c r="BL36" s="268"/>
      <c r="BM36" s="262"/>
      <c r="BN36" s="267"/>
      <c r="BO36" s="264"/>
      <c r="BP36" s="266"/>
      <c r="BQ36" s="267"/>
      <c r="BR36" s="264"/>
      <c r="BS36" s="269"/>
      <c r="BT36" s="270"/>
      <c r="BU36" s="264"/>
      <c r="BV36" s="281"/>
      <c r="BW36" s="270"/>
      <c r="BX36" s="264"/>
      <c r="BY36" s="271"/>
      <c r="BZ36" s="270"/>
      <c r="CA36" s="264"/>
      <c r="CB36" s="265"/>
      <c r="CC36" s="270"/>
      <c r="CD36" s="264"/>
      <c r="CE36" s="265"/>
      <c r="CF36" s="267"/>
      <c r="CG36" s="264"/>
      <c r="CH36" s="318"/>
      <c r="CI36" s="270"/>
      <c r="CJ36" s="264"/>
      <c r="CK36" s="272"/>
      <c r="CL36" s="264"/>
      <c r="CM36" s="264"/>
      <c r="CN36" s="273"/>
      <c r="CO36" s="274"/>
      <c r="CP36" s="275">
        <f t="shared" si="1"/>
        <v>0</v>
      </c>
      <c r="CQ36" s="265"/>
      <c r="CR36" s="276"/>
      <c r="CS36" s="265"/>
      <c r="CT36" s="276"/>
      <c r="CU36" s="265"/>
      <c r="CV36" s="276"/>
      <c r="CW36" s="265"/>
      <c r="CX36" s="276"/>
      <c r="CY36" s="242"/>
      <c r="CZ36" s="276"/>
      <c r="DA36" s="242"/>
      <c r="DB36" s="276"/>
      <c r="DC36" s="242"/>
      <c r="DD36" s="276"/>
      <c r="DE36" s="242"/>
      <c r="DF36" s="276"/>
      <c r="DG36" s="265"/>
      <c r="DH36" s="276"/>
      <c r="DI36" s="265"/>
      <c r="DJ36" s="276"/>
      <c r="DK36" s="265"/>
      <c r="DL36" s="276"/>
      <c r="DM36" s="265"/>
      <c r="DN36" s="276"/>
      <c r="DO36" s="265"/>
      <c r="DP36" s="276"/>
      <c r="DQ36" s="264"/>
      <c r="DR36" s="273"/>
      <c r="DS36" s="334"/>
      <c r="DT36" s="273"/>
      <c r="DU36" s="334"/>
      <c r="DV36" s="584"/>
      <c r="DW36" s="334"/>
      <c r="DX36" s="277"/>
      <c r="DY36" s="264"/>
      <c r="DZ36" s="318"/>
      <c r="EA36" s="264"/>
      <c r="EB36" s="578"/>
      <c r="EC36" s="264"/>
      <c r="ED36" s="278"/>
      <c r="EE36" s="264"/>
      <c r="EF36" s="406"/>
      <c r="EG36" s="96"/>
      <c r="EH36" s="279"/>
      <c r="EI36" s="251">
        <f>SUMPRODUCT(D36:EH36,'Nagpur R'!D36:EH36)</f>
        <v>0</v>
      </c>
      <c r="EJ36" s="3"/>
      <c r="EK36" s="3"/>
      <c r="ER36" s="64" t="s">
        <v>52</v>
      </c>
      <c r="ES36" s="61">
        <f t="shared" si="4"/>
        <v>0</v>
      </c>
      <c r="ET36" s="24">
        <f t="shared" si="2"/>
        <v>0</v>
      </c>
    </row>
    <row r="37" spans="2:150" ht="15" hidden="1" customHeight="1">
      <c r="B37" s="65">
        <f t="shared" si="3"/>
        <v>32</v>
      </c>
      <c r="C37" s="61"/>
      <c r="D37" s="262"/>
      <c r="E37" s="263"/>
      <c r="F37" s="264"/>
      <c r="G37" s="262"/>
      <c r="H37" s="263"/>
      <c r="I37" s="264"/>
      <c r="J37" s="322"/>
      <c r="K37" s="263"/>
      <c r="L37" s="264"/>
      <c r="M37" s="264"/>
      <c r="N37" s="264"/>
      <c r="O37" s="264"/>
      <c r="P37" s="416"/>
      <c r="Q37" s="263"/>
      <c r="R37" s="264"/>
      <c r="S37" s="265"/>
      <c r="T37" s="263"/>
      <c r="U37" s="264"/>
      <c r="V37" s="425"/>
      <c r="W37" s="263"/>
      <c r="X37" s="264"/>
      <c r="Y37" s="262"/>
      <c r="Z37" s="264"/>
      <c r="AA37" s="262"/>
      <c r="AB37" s="265"/>
      <c r="AC37" s="266"/>
      <c r="AD37" s="264"/>
      <c r="AE37" s="265"/>
      <c r="AF37" s="266"/>
      <c r="AG37" s="264"/>
      <c r="AH37" s="262"/>
      <c r="AI37" s="267"/>
      <c r="AJ37" s="264"/>
      <c r="AK37" s="262"/>
      <c r="AL37" s="267"/>
      <c r="AM37" s="264"/>
      <c r="AN37" s="262"/>
      <c r="AO37" s="267"/>
      <c r="AP37" s="264"/>
      <c r="AQ37" s="262"/>
      <c r="AR37" s="267"/>
      <c r="AS37" s="264"/>
      <c r="AT37" s="388"/>
      <c r="AU37" s="268"/>
      <c r="AV37" s="265"/>
      <c r="AW37" s="266"/>
      <c r="AX37" s="264"/>
      <c r="AY37" s="265"/>
      <c r="AZ37" s="266"/>
      <c r="BA37" s="264"/>
      <c r="BB37" s="262"/>
      <c r="BC37" s="267"/>
      <c r="BD37" s="264"/>
      <c r="BE37" s="262"/>
      <c r="BF37" s="267"/>
      <c r="BG37" s="264"/>
      <c r="BH37" s="262"/>
      <c r="BI37" s="267"/>
      <c r="BJ37" s="264"/>
      <c r="BK37" s="388"/>
      <c r="BL37" s="268"/>
      <c r="BM37" s="262"/>
      <c r="BN37" s="267"/>
      <c r="BO37" s="264"/>
      <c r="BP37" s="266"/>
      <c r="BQ37" s="267"/>
      <c r="BR37" s="264"/>
      <c r="BS37" s="269"/>
      <c r="BT37" s="270"/>
      <c r="BU37" s="264"/>
      <c r="BV37" s="281"/>
      <c r="BW37" s="270"/>
      <c r="BX37" s="264"/>
      <c r="BY37" s="271"/>
      <c r="BZ37" s="270"/>
      <c r="CA37" s="264"/>
      <c r="CB37" s="265"/>
      <c r="CC37" s="270"/>
      <c r="CD37" s="264"/>
      <c r="CE37" s="265"/>
      <c r="CF37" s="267"/>
      <c r="CG37" s="264"/>
      <c r="CH37" s="318"/>
      <c r="CI37" s="270"/>
      <c r="CJ37" s="264"/>
      <c r="CK37" s="272"/>
      <c r="CL37" s="264"/>
      <c r="CM37" s="264"/>
      <c r="CN37" s="273"/>
      <c r="CO37" s="274"/>
      <c r="CP37" s="275">
        <f t="shared" si="1"/>
        <v>0</v>
      </c>
      <c r="CQ37" s="265"/>
      <c r="CR37" s="276"/>
      <c r="CS37" s="265"/>
      <c r="CT37" s="276"/>
      <c r="CU37" s="265"/>
      <c r="CV37" s="276"/>
      <c r="CW37" s="265"/>
      <c r="CX37" s="276"/>
      <c r="CY37" s="242"/>
      <c r="CZ37" s="276"/>
      <c r="DA37" s="242"/>
      <c r="DB37" s="276"/>
      <c r="DC37" s="242"/>
      <c r="DD37" s="276"/>
      <c r="DE37" s="242"/>
      <c r="DF37" s="276"/>
      <c r="DG37" s="265"/>
      <c r="DH37" s="276"/>
      <c r="DI37" s="265"/>
      <c r="DJ37" s="276"/>
      <c r="DK37" s="265"/>
      <c r="DL37" s="276"/>
      <c r="DM37" s="265"/>
      <c r="DN37" s="276"/>
      <c r="DO37" s="265"/>
      <c r="DP37" s="276"/>
      <c r="DQ37" s="264"/>
      <c r="DR37" s="273"/>
      <c r="DS37" s="334"/>
      <c r="DT37" s="273"/>
      <c r="DU37" s="334"/>
      <c r="DV37" s="584"/>
      <c r="DW37" s="334"/>
      <c r="DX37" s="277"/>
      <c r="DY37" s="264"/>
      <c r="DZ37" s="318"/>
      <c r="EA37" s="264"/>
      <c r="EB37" s="578"/>
      <c r="EC37" s="264"/>
      <c r="ED37" s="278"/>
      <c r="EE37" s="264"/>
      <c r="EF37" s="406"/>
      <c r="EG37" s="96"/>
      <c r="EH37" s="279"/>
      <c r="EI37" s="251">
        <f>SUMPRODUCT(D37:EH37,'Nagpur R'!D37:EH37)</f>
        <v>0</v>
      </c>
      <c r="EJ37" s="3"/>
      <c r="EK37" s="3"/>
      <c r="ER37" s="64" t="s">
        <v>53</v>
      </c>
      <c r="ES37" s="61">
        <f t="shared" si="4"/>
        <v>0</v>
      </c>
      <c r="ET37" s="24">
        <f t="shared" si="2"/>
        <v>0</v>
      </c>
    </row>
    <row r="38" spans="2:150" ht="15" hidden="1" customHeight="1">
      <c r="B38" s="65">
        <f t="shared" si="3"/>
        <v>33</v>
      </c>
      <c r="C38" s="61"/>
      <c r="D38" s="262"/>
      <c r="E38" s="263"/>
      <c r="F38" s="264"/>
      <c r="G38" s="262"/>
      <c r="H38" s="263"/>
      <c r="I38" s="264"/>
      <c r="J38" s="322"/>
      <c r="K38" s="263"/>
      <c r="L38" s="264"/>
      <c r="M38" s="264"/>
      <c r="N38" s="264"/>
      <c r="O38" s="264"/>
      <c r="P38" s="416"/>
      <c r="Q38" s="263"/>
      <c r="R38" s="264"/>
      <c r="S38" s="265"/>
      <c r="T38" s="263"/>
      <c r="U38" s="264"/>
      <c r="V38" s="425"/>
      <c r="W38" s="263"/>
      <c r="X38" s="264"/>
      <c r="Y38" s="262"/>
      <c r="Z38" s="264"/>
      <c r="AA38" s="262"/>
      <c r="AB38" s="265"/>
      <c r="AC38" s="266"/>
      <c r="AD38" s="264"/>
      <c r="AE38" s="265"/>
      <c r="AF38" s="266"/>
      <c r="AG38" s="264"/>
      <c r="AH38" s="262"/>
      <c r="AI38" s="267"/>
      <c r="AJ38" s="264"/>
      <c r="AK38" s="262"/>
      <c r="AL38" s="267"/>
      <c r="AM38" s="264"/>
      <c r="AN38" s="262"/>
      <c r="AO38" s="267"/>
      <c r="AP38" s="264"/>
      <c r="AQ38" s="262"/>
      <c r="AR38" s="267"/>
      <c r="AS38" s="264"/>
      <c r="AT38" s="388"/>
      <c r="AU38" s="268"/>
      <c r="AV38" s="265"/>
      <c r="AW38" s="266"/>
      <c r="AX38" s="264"/>
      <c r="AY38" s="265"/>
      <c r="AZ38" s="266"/>
      <c r="BA38" s="264"/>
      <c r="BB38" s="262"/>
      <c r="BC38" s="267"/>
      <c r="BD38" s="264"/>
      <c r="BE38" s="262"/>
      <c r="BF38" s="267"/>
      <c r="BG38" s="264"/>
      <c r="BH38" s="262"/>
      <c r="BI38" s="267"/>
      <c r="BJ38" s="264"/>
      <c r="BK38" s="388"/>
      <c r="BL38" s="268"/>
      <c r="BM38" s="262"/>
      <c r="BN38" s="267"/>
      <c r="BO38" s="264"/>
      <c r="BP38" s="266"/>
      <c r="BQ38" s="267"/>
      <c r="BR38" s="264"/>
      <c r="BS38" s="269"/>
      <c r="BT38" s="270"/>
      <c r="BU38" s="264"/>
      <c r="BV38" s="281"/>
      <c r="BW38" s="270"/>
      <c r="BX38" s="264"/>
      <c r="BY38" s="271"/>
      <c r="BZ38" s="270"/>
      <c r="CA38" s="264"/>
      <c r="CB38" s="265"/>
      <c r="CC38" s="270"/>
      <c r="CD38" s="264"/>
      <c r="CE38" s="265"/>
      <c r="CF38" s="267"/>
      <c r="CG38" s="264"/>
      <c r="CH38" s="318"/>
      <c r="CI38" s="270"/>
      <c r="CJ38" s="264"/>
      <c r="CK38" s="272"/>
      <c r="CL38" s="264"/>
      <c r="CM38" s="264"/>
      <c r="CN38" s="273"/>
      <c r="CO38" s="274"/>
      <c r="CP38" s="275">
        <f t="shared" si="1"/>
        <v>0</v>
      </c>
      <c r="CQ38" s="265"/>
      <c r="CR38" s="276"/>
      <c r="CS38" s="265"/>
      <c r="CT38" s="276"/>
      <c r="CU38" s="265"/>
      <c r="CV38" s="276"/>
      <c r="CW38" s="265"/>
      <c r="CX38" s="276"/>
      <c r="CY38" s="242"/>
      <c r="CZ38" s="276"/>
      <c r="DA38" s="242"/>
      <c r="DB38" s="276"/>
      <c r="DC38" s="242"/>
      <c r="DD38" s="276"/>
      <c r="DE38" s="242"/>
      <c r="DF38" s="276"/>
      <c r="DG38" s="265"/>
      <c r="DH38" s="276"/>
      <c r="DI38" s="265"/>
      <c r="DJ38" s="276"/>
      <c r="DK38" s="265"/>
      <c r="DL38" s="276"/>
      <c r="DM38" s="265"/>
      <c r="DN38" s="276"/>
      <c r="DO38" s="265"/>
      <c r="DP38" s="276"/>
      <c r="DQ38" s="264"/>
      <c r="DR38" s="273"/>
      <c r="DS38" s="334"/>
      <c r="DT38" s="273"/>
      <c r="DU38" s="334"/>
      <c r="DV38" s="584"/>
      <c r="DW38" s="334"/>
      <c r="DX38" s="277"/>
      <c r="DY38" s="264"/>
      <c r="DZ38" s="318"/>
      <c r="EA38" s="264"/>
      <c r="EB38" s="578"/>
      <c r="EC38" s="264"/>
      <c r="ED38" s="278"/>
      <c r="EE38" s="264"/>
      <c r="EF38" s="406"/>
      <c r="EG38" s="96"/>
      <c r="EH38" s="279"/>
      <c r="EI38" s="251">
        <f>SUMPRODUCT(D38:EH38,'Nagpur R'!D38:EH38)</f>
        <v>0</v>
      </c>
      <c r="EJ38" s="3"/>
      <c r="EK38" s="3"/>
      <c r="ER38" s="64" t="s">
        <v>54</v>
      </c>
      <c r="ES38" s="61">
        <f t="shared" si="4"/>
        <v>0</v>
      </c>
      <c r="ET38" s="24">
        <f t="shared" si="2"/>
        <v>0</v>
      </c>
    </row>
    <row r="39" spans="2:150" ht="15" hidden="1" customHeight="1">
      <c r="B39" s="65">
        <f t="shared" si="3"/>
        <v>34</v>
      </c>
      <c r="C39" s="61"/>
      <c r="D39" s="262"/>
      <c r="E39" s="263"/>
      <c r="F39" s="264"/>
      <c r="G39" s="262"/>
      <c r="H39" s="263"/>
      <c r="I39" s="264"/>
      <c r="J39" s="322"/>
      <c r="K39" s="263"/>
      <c r="L39" s="264"/>
      <c r="M39" s="264"/>
      <c r="N39" s="264"/>
      <c r="O39" s="264"/>
      <c r="P39" s="416"/>
      <c r="Q39" s="263"/>
      <c r="R39" s="264"/>
      <c r="S39" s="265"/>
      <c r="T39" s="263"/>
      <c r="U39" s="264"/>
      <c r="V39" s="425"/>
      <c r="W39" s="263"/>
      <c r="X39" s="264"/>
      <c r="Y39" s="262"/>
      <c r="Z39" s="264"/>
      <c r="AA39" s="262"/>
      <c r="AB39" s="265"/>
      <c r="AC39" s="266"/>
      <c r="AD39" s="264"/>
      <c r="AE39" s="265"/>
      <c r="AF39" s="266"/>
      <c r="AG39" s="264"/>
      <c r="AH39" s="262"/>
      <c r="AI39" s="267"/>
      <c r="AJ39" s="264"/>
      <c r="AK39" s="262"/>
      <c r="AL39" s="267"/>
      <c r="AM39" s="264"/>
      <c r="AN39" s="262"/>
      <c r="AO39" s="267"/>
      <c r="AP39" s="264"/>
      <c r="AQ39" s="262"/>
      <c r="AR39" s="267"/>
      <c r="AS39" s="264"/>
      <c r="AT39" s="388"/>
      <c r="AU39" s="268"/>
      <c r="AV39" s="265"/>
      <c r="AW39" s="266"/>
      <c r="AX39" s="264"/>
      <c r="AY39" s="265"/>
      <c r="AZ39" s="266"/>
      <c r="BA39" s="264"/>
      <c r="BB39" s="262"/>
      <c r="BC39" s="267"/>
      <c r="BD39" s="264"/>
      <c r="BE39" s="262"/>
      <c r="BF39" s="267"/>
      <c r="BG39" s="264"/>
      <c r="BH39" s="262"/>
      <c r="BI39" s="267"/>
      <c r="BJ39" s="264"/>
      <c r="BK39" s="388"/>
      <c r="BL39" s="268"/>
      <c r="BM39" s="262"/>
      <c r="BN39" s="267"/>
      <c r="BO39" s="264"/>
      <c r="BP39" s="266"/>
      <c r="BQ39" s="267"/>
      <c r="BR39" s="264"/>
      <c r="BS39" s="269"/>
      <c r="BT39" s="270"/>
      <c r="BU39" s="264"/>
      <c r="BV39" s="281"/>
      <c r="BW39" s="270"/>
      <c r="BX39" s="264"/>
      <c r="BY39" s="271"/>
      <c r="BZ39" s="270"/>
      <c r="CA39" s="264"/>
      <c r="CB39" s="265"/>
      <c r="CC39" s="270"/>
      <c r="CD39" s="264"/>
      <c r="CE39" s="265"/>
      <c r="CF39" s="267"/>
      <c r="CG39" s="264"/>
      <c r="CH39" s="318"/>
      <c r="CI39" s="270"/>
      <c r="CJ39" s="264"/>
      <c r="CK39" s="272"/>
      <c r="CL39" s="264"/>
      <c r="CM39" s="264"/>
      <c r="CN39" s="273"/>
      <c r="CO39" s="274"/>
      <c r="CP39" s="275">
        <f t="shared" si="1"/>
        <v>0</v>
      </c>
      <c r="CQ39" s="265"/>
      <c r="CR39" s="276"/>
      <c r="CS39" s="265"/>
      <c r="CT39" s="276"/>
      <c r="CU39" s="265"/>
      <c r="CV39" s="276"/>
      <c r="CW39" s="265"/>
      <c r="CX39" s="276"/>
      <c r="CY39" s="242"/>
      <c r="CZ39" s="276"/>
      <c r="DA39" s="242"/>
      <c r="DB39" s="276"/>
      <c r="DC39" s="242"/>
      <c r="DD39" s="276"/>
      <c r="DE39" s="242"/>
      <c r="DF39" s="276"/>
      <c r="DG39" s="265"/>
      <c r="DH39" s="276"/>
      <c r="DI39" s="265"/>
      <c r="DJ39" s="276"/>
      <c r="DK39" s="265"/>
      <c r="DL39" s="276"/>
      <c r="DM39" s="265"/>
      <c r="DN39" s="276"/>
      <c r="DO39" s="265"/>
      <c r="DP39" s="276"/>
      <c r="DQ39" s="264"/>
      <c r="DR39" s="273"/>
      <c r="DS39" s="334"/>
      <c r="DT39" s="273"/>
      <c r="DU39" s="334"/>
      <c r="DV39" s="584"/>
      <c r="DW39" s="334"/>
      <c r="DX39" s="277"/>
      <c r="DY39" s="264"/>
      <c r="DZ39" s="318"/>
      <c r="EA39" s="264"/>
      <c r="EB39" s="578"/>
      <c r="EC39" s="264"/>
      <c r="ED39" s="278"/>
      <c r="EE39" s="264"/>
      <c r="EF39" s="406"/>
      <c r="EG39" s="96"/>
      <c r="EH39" s="279"/>
      <c r="EI39" s="251">
        <f>SUMPRODUCT(D39:EH39,'Nagpur R'!D39:EH39)</f>
        <v>0</v>
      </c>
      <c r="EJ39" s="3"/>
      <c r="EK39" s="3"/>
      <c r="ER39" s="64" t="s">
        <v>55</v>
      </c>
      <c r="ES39" s="61">
        <f t="shared" si="4"/>
        <v>0</v>
      </c>
      <c r="ET39" s="24">
        <f t="shared" si="2"/>
        <v>0</v>
      </c>
    </row>
    <row r="40" spans="2:150" ht="15" hidden="1" customHeight="1">
      <c r="B40" s="65">
        <f t="shared" si="3"/>
        <v>35</v>
      </c>
      <c r="C40" s="61"/>
      <c r="D40" s="262"/>
      <c r="E40" s="263"/>
      <c r="F40" s="264"/>
      <c r="G40" s="262"/>
      <c r="H40" s="263"/>
      <c r="I40" s="264"/>
      <c r="J40" s="322"/>
      <c r="K40" s="263"/>
      <c r="L40" s="264"/>
      <c r="M40" s="264"/>
      <c r="N40" s="264"/>
      <c r="O40" s="264"/>
      <c r="P40" s="416"/>
      <c r="Q40" s="263"/>
      <c r="R40" s="264"/>
      <c r="S40" s="265"/>
      <c r="T40" s="263"/>
      <c r="U40" s="264"/>
      <c r="V40" s="425"/>
      <c r="W40" s="263"/>
      <c r="X40" s="264"/>
      <c r="Y40" s="262"/>
      <c r="Z40" s="264"/>
      <c r="AA40" s="262"/>
      <c r="AB40" s="265"/>
      <c r="AC40" s="266"/>
      <c r="AD40" s="264"/>
      <c r="AE40" s="265"/>
      <c r="AF40" s="266"/>
      <c r="AG40" s="264"/>
      <c r="AH40" s="262"/>
      <c r="AI40" s="267"/>
      <c r="AJ40" s="264"/>
      <c r="AK40" s="262"/>
      <c r="AL40" s="267"/>
      <c r="AM40" s="264"/>
      <c r="AN40" s="262"/>
      <c r="AO40" s="267"/>
      <c r="AP40" s="264"/>
      <c r="AQ40" s="262"/>
      <c r="AR40" s="267"/>
      <c r="AS40" s="264"/>
      <c r="AT40" s="388"/>
      <c r="AU40" s="268"/>
      <c r="AV40" s="265"/>
      <c r="AW40" s="266"/>
      <c r="AX40" s="264"/>
      <c r="AY40" s="265"/>
      <c r="AZ40" s="266"/>
      <c r="BA40" s="264"/>
      <c r="BB40" s="262"/>
      <c r="BC40" s="267"/>
      <c r="BD40" s="264"/>
      <c r="BE40" s="262"/>
      <c r="BF40" s="267"/>
      <c r="BG40" s="264"/>
      <c r="BH40" s="262"/>
      <c r="BI40" s="267"/>
      <c r="BJ40" s="264"/>
      <c r="BK40" s="388"/>
      <c r="BL40" s="268"/>
      <c r="BM40" s="262"/>
      <c r="BN40" s="267"/>
      <c r="BO40" s="264"/>
      <c r="BP40" s="266"/>
      <c r="BQ40" s="267"/>
      <c r="BR40" s="264"/>
      <c r="BS40" s="269"/>
      <c r="BT40" s="270"/>
      <c r="BU40" s="264"/>
      <c r="BV40" s="281"/>
      <c r="BW40" s="270"/>
      <c r="BX40" s="264"/>
      <c r="BY40" s="271"/>
      <c r="BZ40" s="270"/>
      <c r="CA40" s="264"/>
      <c r="CB40" s="265"/>
      <c r="CC40" s="270"/>
      <c r="CD40" s="264"/>
      <c r="CE40" s="265"/>
      <c r="CF40" s="267"/>
      <c r="CG40" s="264"/>
      <c r="CH40" s="318"/>
      <c r="CI40" s="270"/>
      <c r="CJ40" s="264"/>
      <c r="CK40" s="272"/>
      <c r="CL40" s="264"/>
      <c r="CM40" s="264"/>
      <c r="CN40" s="273"/>
      <c r="CO40" s="274"/>
      <c r="CP40" s="275">
        <f t="shared" si="1"/>
        <v>0</v>
      </c>
      <c r="CQ40" s="265"/>
      <c r="CR40" s="276"/>
      <c r="CS40" s="265"/>
      <c r="CT40" s="276"/>
      <c r="CU40" s="265"/>
      <c r="CV40" s="276"/>
      <c r="CW40" s="265"/>
      <c r="CX40" s="276"/>
      <c r="CY40" s="242"/>
      <c r="CZ40" s="276"/>
      <c r="DA40" s="242"/>
      <c r="DB40" s="276"/>
      <c r="DC40" s="242"/>
      <c r="DD40" s="276"/>
      <c r="DE40" s="242"/>
      <c r="DF40" s="276"/>
      <c r="DG40" s="265"/>
      <c r="DH40" s="276"/>
      <c r="DI40" s="265"/>
      <c r="DJ40" s="276"/>
      <c r="DK40" s="265"/>
      <c r="DL40" s="276"/>
      <c r="DM40" s="265"/>
      <c r="DN40" s="276"/>
      <c r="DO40" s="265"/>
      <c r="DP40" s="276"/>
      <c r="DQ40" s="264"/>
      <c r="DR40" s="273"/>
      <c r="DS40" s="334"/>
      <c r="DT40" s="273"/>
      <c r="DU40" s="334"/>
      <c r="DV40" s="584"/>
      <c r="DW40" s="334"/>
      <c r="DX40" s="277"/>
      <c r="DY40" s="264"/>
      <c r="DZ40" s="318"/>
      <c r="EA40" s="264"/>
      <c r="EB40" s="578"/>
      <c r="EC40" s="264"/>
      <c r="ED40" s="278"/>
      <c r="EE40" s="264"/>
      <c r="EF40" s="406"/>
      <c r="EG40" s="96"/>
      <c r="EH40" s="279"/>
      <c r="EI40" s="251">
        <f>SUMPRODUCT(D40:EH40,'Nagpur R'!D40:EH40)</f>
        <v>0</v>
      </c>
      <c r="EJ40" s="3"/>
      <c r="EK40" s="3"/>
      <c r="ER40" s="64" t="s">
        <v>56</v>
      </c>
      <c r="ES40" s="61">
        <f t="shared" si="4"/>
        <v>0</v>
      </c>
      <c r="ET40" s="24">
        <f t="shared" si="2"/>
        <v>0</v>
      </c>
    </row>
    <row r="41" spans="2:150" ht="15" hidden="1" customHeight="1">
      <c r="B41" s="65">
        <f t="shared" si="3"/>
        <v>36</v>
      </c>
      <c r="C41" s="61"/>
      <c r="D41" s="262"/>
      <c r="E41" s="263"/>
      <c r="F41" s="264"/>
      <c r="G41" s="262"/>
      <c r="H41" s="263"/>
      <c r="I41" s="264"/>
      <c r="J41" s="322"/>
      <c r="K41" s="263"/>
      <c r="L41" s="264"/>
      <c r="M41" s="264"/>
      <c r="N41" s="264"/>
      <c r="O41" s="264"/>
      <c r="P41" s="416"/>
      <c r="Q41" s="263"/>
      <c r="R41" s="264"/>
      <c r="S41" s="265"/>
      <c r="T41" s="263"/>
      <c r="U41" s="264"/>
      <c r="V41" s="425"/>
      <c r="W41" s="263"/>
      <c r="X41" s="264"/>
      <c r="Y41" s="262"/>
      <c r="Z41" s="264"/>
      <c r="AA41" s="262"/>
      <c r="AB41" s="265"/>
      <c r="AC41" s="266"/>
      <c r="AD41" s="264"/>
      <c r="AE41" s="265"/>
      <c r="AF41" s="266"/>
      <c r="AG41" s="264"/>
      <c r="AH41" s="262"/>
      <c r="AI41" s="267"/>
      <c r="AJ41" s="264"/>
      <c r="AK41" s="262"/>
      <c r="AL41" s="267"/>
      <c r="AM41" s="264"/>
      <c r="AN41" s="262"/>
      <c r="AO41" s="267"/>
      <c r="AP41" s="264"/>
      <c r="AQ41" s="262"/>
      <c r="AR41" s="267"/>
      <c r="AS41" s="264"/>
      <c r="AT41" s="388"/>
      <c r="AU41" s="268"/>
      <c r="AV41" s="265"/>
      <c r="AW41" s="266"/>
      <c r="AX41" s="264"/>
      <c r="AY41" s="265"/>
      <c r="AZ41" s="266"/>
      <c r="BA41" s="264"/>
      <c r="BB41" s="262"/>
      <c r="BC41" s="267"/>
      <c r="BD41" s="264"/>
      <c r="BE41" s="262"/>
      <c r="BF41" s="267"/>
      <c r="BG41" s="264"/>
      <c r="BH41" s="262"/>
      <c r="BI41" s="267"/>
      <c r="BJ41" s="264"/>
      <c r="BK41" s="388"/>
      <c r="BL41" s="268"/>
      <c r="BM41" s="262"/>
      <c r="BN41" s="267"/>
      <c r="BO41" s="264"/>
      <c r="BP41" s="266"/>
      <c r="BQ41" s="267"/>
      <c r="BR41" s="264"/>
      <c r="BS41" s="269"/>
      <c r="BT41" s="270"/>
      <c r="BU41" s="264"/>
      <c r="BV41" s="281"/>
      <c r="BW41" s="270"/>
      <c r="BX41" s="264"/>
      <c r="BY41" s="271"/>
      <c r="BZ41" s="270"/>
      <c r="CA41" s="264"/>
      <c r="CB41" s="265"/>
      <c r="CC41" s="270"/>
      <c r="CD41" s="264"/>
      <c r="CE41" s="265"/>
      <c r="CF41" s="267"/>
      <c r="CG41" s="264"/>
      <c r="CH41" s="318"/>
      <c r="CI41" s="270"/>
      <c r="CJ41" s="264"/>
      <c r="CK41" s="272"/>
      <c r="CL41" s="264"/>
      <c r="CM41" s="264"/>
      <c r="CN41" s="273"/>
      <c r="CO41" s="274"/>
      <c r="CP41" s="275">
        <f t="shared" si="1"/>
        <v>0</v>
      </c>
      <c r="CQ41" s="265"/>
      <c r="CR41" s="276"/>
      <c r="CS41" s="265"/>
      <c r="CT41" s="276"/>
      <c r="CU41" s="265"/>
      <c r="CV41" s="276"/>
      <c r="CW41" s="265"/>
      <c r="CX41" s="276"/>
      <c r="CY41" s="242"/>
      <c r="CZ41" s="276"/>
      <c r="DA41" s="242"/>
      <c r="DB41" s="276"/>
      <c r="DC41" s="242"/>
      <c r="DD41" s="276"/>
      <c r="DE41" s="242"/>
      <c r="DF41" s="276"/>
      <c r="DG41" s="265"/>
      <c r="DH41" s="276"/>
      <c r="DI41" s="265"/>
      <c r="DJ41" s="276"/>
      <c r="DK41" s="265"/>
      <c r="DL41" s="276"/>
      <c r="DM41" s="265"/>
      <c r="DN41" s="276"/>
      <c r="DO41" s="265"/>
      <c r="DP41" s="276"/>
      <c r="DQ41" s="264"/>
      <c r="DR41" s="273"/>
      <c r="DS41" s="334"/>
      <c r="DT41" s="273"/>
      <c r="DU41" s="334"/>
      <c r="DV41" s="584"/>
      <c r="DW41" s="334"/>
      <c r="DX41" s="277"/>
      <c r="DY41" s="264"/>
      <c r="DZ41" s="318"/>
      <c r="EA41" s="264"/>
      <c r="EB41" s="578"/>
      <c r="EC41" s="264"/>
      <c r="ED41" s="278"/>
      <c r="EE41" s="264"/>
      <c r="EF41" s="406"/>
      <c r="EG41" s="96"/>
      <c r="EH41" s="279"/>
      <c r="EI41" s="251">
        <f>SUMPRODUCT(D41:EH41,'Nagpur R'!D41:EH41)</f>
        <v>0</v>
      </c>
      <c r="EJ41" s="3"/>
      <c r="EK41" s="3"/>
      <c r="ER41" s="64" t="s">
        <v>57</v>
      </c>
      <c r="ES41" s="61">
        <f t="shared" si="4"/>
        <v>0</v>
      </c>
      <c r="ET41" s="24">
        <f t="shared" si="2"/>
        <v>0</v>
      </c>
    </row>
    <row r="42" spans="2:150" ht="15" hidden="1" customHeight="1">
      <c r="B42" s="65">
        <f t="shared" si="3"/>
        <v>37</v>
      </c>
      <c r="C42" s="61"/>
      <c r="D42" s="262"/>
      <c r="E42" s="263"/>
      <c r="F42" s="264"/>
      <c r="G42" s="262"/>
      <c r="H42" s="263"/>
      <c r="I42" s="264"/>
      <c r="J42" s="322"/>
      <c r="K42" s="263"/>
      <c r="L42" s="264"/>
      <c r="M42" s="264"/>
      <c r="N42" s="264"/>
      <c r="O42" s="264"/>
      <c r="P42" s="416"/>
      <c r="Q42" s="263"/>
      <c r="R42" s="264"/>
      <c r="S42" s="265"/>
      <c r="T42" s="263"/>
      <c r="U42" s="264"/>
      <c r="V42" s="425"/>
      <c r="W42" s="263"/>
      <c r="X42" s="264"/>
      <c r="Y42" s="262"/>
      <c r="Z42" s="264"/>
      <c r="AA42" s="262"/>
      <c r="AB42" s="265"/>
      <c r="AC42" s="266"/>
      <c r="AD42" s="264"/>
      <c r="AE42" s="265"/>
      <c r="AF42" s="266"/>
      <c r="AG42" s="264"/>
      <c r="AH42" s="262"/>
      <c r="AI42" s="267"/>
      <c r="AJ42" s="264"/>
      <c r="AK42" s="262"/>
      <c r="AL42" s="267"/>
      <c r="AM42" s="264"/>
      <c r="AN42" s="262"/>
      <c r="AO42" s="267"/>
      <c r="AP42" s="264"/>
      <c r="AQ42" s="262"/>
      <c r="AR42" s="267"/>
      <c r="AS42" s="264"/>
      <c r="AT42" s="388"/>
      <c r="AU42" s="268"/>
      <c r="AV42" s="265"/>
      <c r="AW42" s="266"/>
      <c r="AX42" s="264"/>
      <c r="AY42" s="265"/>
      <c r="AZ42" s="266"/>
      <c r="BA42" s="264"/>
      <c r="BB42" s="262"/>
      <c r="BC42" s="267"/>
      <c r="BD42" s="264"/>
      <c r="BE42" s="262"/>
      <c r="BF42" s="267"/>
      <c r="BG42" s="264"/>
      <c r="BH42" s="262"/>
      <c r="BI42" s="267"/>
      <c r="BJ42" s="264"/>
      <c r="BK42" s="388"/>
      <c r="BL42" s="268"/>
      <c r="BM42" s="262"/>
      <c r="BN42" s="267"/>
      <c r="BO42" s="264"/>
      <c r="BP42" s="266"/>
      <c r="BQ42" s="267"/>
      <c r="BR42" s="264"/>
      <c r="BS42" s="269"/>
      <c r="BT42" s="270"/>
      <c r="BU42" s="264"/>
      <c r="BV42" s="281"/>
      <c r="BW42" s="270"/>
      <c r="BX42" s="264"/>
      <c r="BY42" s="271"/>
      <c r="BZ42" s="270"/>
      <c r="CA42" s="264"/>
      <c r="CB42" s="265"/>
      <c r="CC42" s="270"/>
      <c r="CD42" s="264"/>
      <c r="CE42" s="265"/>
      <c r="CF42" s="267"/>
      <c r="CG42" s="264"/>
      <c r="CH42" s="318"/>
      <c r="CI42" s="270"/>
      <c r="CJ42" s="264"/>
      <c r="CK42" s="272"/>
      <c r="CL42" s="264"/>
      <c r="CM42" s="264"/>
      <c r="CN42" s="273"/>
      <c r="CO42" s="274"/>
      <c r="CP42" s="275">
        <f t="shared" si="1"/>
        <v>0</v>
      </c>
      <c r="CQ42" s="265"/>
      <c r="CR42" s="276"/>
      <c r="CS42" s="265"/>
      <c r="CT42" s="276"/>
      <c r="CU42" s="265"/>
      <c r="CV42" s="276"/>
      <c r="CW42" s="265"/>
      <c r="CX42" s="276"/>
      <c r="CY42" s="242"/>
      <c r="CZ42" s="276"/>
      <c r="DA42" s="242"/>
      <c r="DB42" s="276"/>
      <c r="DC42" s="242"/>
      <c r="DD42" s="276"/>
      <c r="DE42" s="242"/>
      <c r="DF42" s="276"/>
      <c r="DG42" s="265"/>
      <c r="DH42" s="276"/>
      <c r="DI42" s="265"/>
      <c r="DJ42" s="276"/>
      <c r="DK42" s="265"/>
      <c r="DL42" s="276"/>
      <c r="DM42" s="265"/>
      <c r="DN42" s="276"/>
      <c r="DO42" s="265"/>
      <c r="DP42" s="276"/>
      <c r="DQ42" s="264"/>
      <c r="DR42" s="273"/>
      <c r="DS42" s="334"/>
      <c r="DT42" s="273"/>
      <c r="DU42" s="334"/>
      <c r="DV42" s="584"/>
      <c r="DW42" s="334"/>
      <c r="DX42" s="277"/>
      <c r="DY42" s="264"/>
      <c r="DZ42" s="318"/>
      <c r="EA42" s="264"/>
      <c r="EB42" s="578"/>
      <c r="EC42" s="264"/>
      <c r="ED42" s="278"/>
      <c r="EE42" s="264"/>
      <c r="EF42" s="406"/>
      <c r="EG42" s="96"/>
      <c r="EH42" s="279"/>
      <c r="EI42" s="251">
        <f>SUMPRODUCT(D42:EH42,'Nagpur R'!D42:EH42)</f>
        <v>0</v>
      </c>
      <c r="EJ42" s="3"/>
      <c r="EK42" s="3"/>
      <c r="ER42" s="64" t="s">
        <v>58</v>
      </c>
      <c r="ES42" s="61">
        <f t="shared" si="4"/>
        <v>0</v>
      </c>
      <c r="ET42" s="24">
        <f t="shared" si="2"/>
        <v>0</v>
      </c>
    </row>
    <row r="43" spans="2:150" ht="15" hidden="1" customHeight="1">
      <c r="B43" s="65">
        <f t="shared" si="3"/>
        <v>38</v>
      </c>
      <c r="C43" s="61"/>
      <c r="D43" s="262"/>
      <c r="E43" s="263"/>
      <c r="F43" s="264"/>
      <c r="G43" s="262"/>
      <c r="H43" s="263"/>
      <c r="I43" s="264"/>
      <c r="J43" s="322"/>
      <c r="K43" s="263"/>
      <c r="L43" s="264"/>
      <c r="M43" s="264"/>
      <c r="N43" s="264"/>
      <c r="O43" s="264"/>
      <c r="P43" s="416"/>
      <c r="Q43" s="263"/>
      <c r="R43" s="264"/>
      <c r="S43" s="265"/>
      <c r="T43" s="263"/>
      <c r="U43" s="264"/>
      <c r="V43" s="425"/>
      <c r="W43" s="263"/>
      <c r="X43" s="264"/>
      <c r="Y43" s="262"/>
      <c r="Z43" s="264"/>
      <c r="AA43" s="262"/>
      <c r="AB43" s="265"/>
      <c r="AC43" s="266"/>
      <c r="AD43" s="264"/>
      <c r="AE43" s="265"/>
      <c r="AF43" s="266"/>
      <c r="AG43" s="264"/>
      <c r="AH43" s="262"/>
      <c r="AI43" s="267"/>
      <c r="AJ43" s="264"/>
      <c r="AK43" s="262"/>
      <c r="AL43" s="267"/>
      <c r="AM43" s="264"/>
      <c r="AN43" s="262"/>
      <c r="AO43" s="267"/>
      <c r="AP43" s="264"/>
      <c r="AQ43" s="262"/>
      <c r="AR43" s="267"/>
      <c r="AS43" s="264"/>
      <c r="AT43" s="388"/>
      <c r="AU43" s="268"/>
      <c r="AV43" s="265"/>
      <c r="AW43" s="266"/>
      <c r="AX43" s="264"/>
      <c r="AY43" s="265"/>
      <c r="AZ43" s="266"/>
      <c r="BA43" s="264"/>
      <c r="BB43" s="262"/>
      <c r="BC43" s="267"/>
      <c r="BD43" s="264"/>
      <c r="BE43" s="262"/>
      <c r="BF43" s="267"/>
      <c r="BG43" s="264"/>
      <c r="BH43" s="262"/>
      <c r="BI43" s="267"/>
      <c r="BJ43" s="264"/>
      <c r="BK43" s="388"/>
      <c r="BL43" s="268"/>
      <c r="BM43" s="262"/>
      <c r="BN43" s="267"/>
      <c r="BO43" s="264"/>
      <c r="BP43" s="266"/>
      <c r="BQ43" s="267"/>
      <c r="BR43" s="264"/>
      <c r="BS43" s="269"/>
      <c r="BT43" s="270"/>
      <c r="BU43" s="264"/>
      <c r="BV43" s="281"/>
      <c r="BW43" s="270"/>
      <c r="BX43" s="264"/>
      <c r="BY43" s="271"/>
      <c r="BZ43" s="270"/>
      <c r="CA43" s="264"/>
      <c r="CB43" s="265"/>
      <c r="CC43" s="270"/>
      <c r="CD43" s="264"/>
      <c r="CE43" s="265"/>
      <c r="CF43" s="267"/>
      <c r="CG43" s="264"/>
      <c r="CH43" s="318"/>
      <c r="CI43" s="270"/>
      <c r="CJ43" s="264"/>
      <c r="CK43" s="272"/>
      <c r="CL43" s="264"/>
      <c r="CM43" s="264"/>
      <c r="CN43" s="273"/>
      <c r="CO43" s="274"/>
      <c r="CP43" s="275">
        <f t="shared" si="1"/>
        <v>0</v>
      </c>
      <c r="CQ43" s="265"/>
      <c r="CR43" s="276"/>
      <c r="CS43" s="265"/>
      <c r="CT43" s="276"/>
      <c r="CU43" s="265"/>
      <c r="CV43" s="276"/>
      <c r="CW43" s="265"/>
      <c r="CX43" s="276"/>
      <c r="CY43" s="242"/>
      <c r="CZ43" s="276"/>
      <c r="DA43" s="242"/>
      <c r="DB43" s="276"/>
      <c r="DC43" s="242"/>
      <c r="DD43" s="276"/>
      <c r="DE43" s="242"/>
      <c r="DF43" s="276"/>
      <c r="DG43" s="265"/>
      <c r="DH43" s="276"/>
      <c r="DI43" s="265"/>
      <c r="DJ43" s="276"/>
      <c r="DK43" s="265"/>
      <c r="DL43" s="276"/>
      <c r="DM43" s="265"/>
      <c r="DN43" s="276"/>
      <c r="DO43" s="265"/>
      <c r="DP43" s="276"/>
      <c r="DQ43" s="264"/>
      <c r="DR43" s="273"/>
      <c r="DS43" s="334"/>
      <c r="DT43" s="273"/>
      <c r="DU43" s="334"/>
      <c r="DV43" s="584"/>
      <c r="DW43" s="334"/>
      <c r="DX43" s="277"/>
      <c r="DY43" s="264"/>
      <c r="DZ43" s="318"/>
      <c r="EA43" s="264"/>
      <c r="EB43" s="578"/>
      <c r="EC43" s="264"/>
      <c r="ED43" s="278"/>
      <c r="EE43" s="264"/>
      <c r="EF43" s="406"/>
      <c r="EG43" s="96"/>
      <c r="EH43" s="279"/>
      <c r="EI43" s="251">
        <f>SUMPRODUCT(D43:EH43,'Nagpur R'!D43:EH43)</f>
        <v>0</v>
      </c>
      <c r="EJ43" s="3"/>
      <c r="EK43" s="3"/>
      <c r="ER43" s="64" t="s">
        <v>59</v>
      </c>
      <c r="ES43" s="61">
        <f t="shared" si="4"/>
        <v>0</v>
      </c>
      <c r="ET43" s="24">
        <f t="shared" si="2"/>
        <v>0</v>
      </c>
    </row>
    <row r="44" spans="2:150" ht="15" hidden="1" customHeight="1">
      <c r="B44" s="65">
        <f t="shared" si="3"/>
        <v>39</v>
      </c>
      <c r="C44" s="61"/>
      <c r="D44" s="262"/>
      <c r="E44" s="263"/>
      <c r="F44" s="264"/>
      <c r="G44" s="262"/>
      <c r="H44" s="263"/>
      <c r="I44" s="264"/>
      <c r="J44" s="322"/>
      <c r="K44" s="263"/>
      <c r="L44" s="264"/>
      <c r="M44" s="264"/>
      <c r="N44" s="264"/>
      <c r="O44" s="264"/>
      <c r="P44" s="416"/>
      <c r="Q44" s="263"/>
      <c r="R44" s="264"/>
      <c r="S44" s="265"/>
      <c r="T44" s="263"/>
      <c r="U44" s="264"/>
      <c r="V44" s="425"/>
      <c r="W44" s="263"/>
      <c r="X44" s="264"/>
      <c r="Y44" s="262"/>
      <c r="Z44" s="264"/>
      <c r="AA44" s="262"/>
      <c r="AB44" s="265"/>
      <c r="AC44" s="266"/>
      <c r="AD44" s="264"/>
      <c r="AE44" s="265"/>
      <c r="AF44" s="266"/>
      <c r="AG44" s="264"/>
      <c r="AH44" s="262"/>
      <c r="AI44" s="267"/>
      <c r="AJ44" s="264"/>
      <c r="AK44" s="262"/>
      <c r="AL44" s="267"/>
      <c r="AM44" s="264"/>
      <c r="AN44" s="262"/>
      <c r="AO44" s="267"/>
      <c r="AP44" s="264"/>
      <c r="AQ44" s="262"/>
      <c r="AR44" s="267"/>
      <c r="AS44" s="264"/>
      <c r="AT44" s="388"/>
      <c r="AU44" s="268"/>
      <c r="AV44" s="265"/>
      <c r="AW44" s="266"/>
      <c r="AX44" s="264"/>
      <c r="AY44" s="265"/>
      <c r="AZ44" s="266"/>
      <c r="BA44" s="264"/>
      <c r="BB44" s="262"/>
      <c r="BC44" s="267"/>
      <c r="BD44" s="264"/>
      <c r="BE44" s="262"/>
      <c r="BF44" s="267"/>
      <c r="BG44" s="264"/>
      <c r="BH44" s="262"/>
      <c r="BI44" s="267"/>
      <c r="BJ44" s="264"/>
      <c r="BK44" s="388"/>
      <c r="BL44" s="268"/>
      <c r="BM44" s="262"/>
      <c r="BN44" s="267"/>
      <c r="BO44" s="264"/>
      <c r="BP44" s="266"/>
      <c r="BQ44" s="267"/>
      <c r="BR44" s="264"/>
      <c r="BS44" s="269"/>
      <c r="BT44" s="270"/>
      <c r="BU44" s="264"/>
      <c r="BV44" s="281"/>
      <c r="BW44" s="270"/>
      <c r="BX44" s="264"/>
      <c r="BY44" s="271"/>
      <c r="BZ44" s="270"/>
      <c r="CA44" s="264"/>
      <c r="CB44" s="265"/>
      <c r="CC44" s="270"/>
      <c r="CD44" s="264"/>
      <c r="CE44" s="265"/>
      <c r="CF44" s="267"/>
      <c r="CG44" s="264"/>
      <c r="CH44" s="318"/>
      <c r="CI44" s="270"/>
      <c r="CJ44" s="264"/>
      <c r="CK44" s="272"/>
      <c r="CL44" s="264"/>
      <c r="CM44" s="264"/>
      <c r="CN44" s="273"/>
      <c r="CO44" s="274"/>
      <c r="CP44" s="275">
        <f t="shared" si="1"/>
        <v>0</v>
      </c>
      <c r="CQ44" s="265"/>
      <c r="CR44" s="276"/>
      <c r="CS44" s="265"/>
      <c r="CT44" s="276"/>
      <c r="CU44" s="265"/>
      <c r="CV44" s="276"/>
      <c r="CW44" s="265"/>
      <c r="CX44" s="276"/>
      <c r="CY44" s="242"/>
      <c r="CZ44" s="276"/>
      <c r="DA44" s="242"/>
      <c r="DB44" s="276"/>
      <c r="DC44" s="242"/>
      <c r="DD44" s="276"/>
      <c r="DE44" s="242"/>
      <c r="DF44" s="276"/>
      <c r="DG44" s="265"/>
      <c r="DH44" s="276"/>
      <c r="DI44" s="265"/>
      <c r="DJ44" s="276"/>
      <c r="DK44" s="265"/>
      <c r="DL44" s="276"/>
      <c r="DM44" s="265"/>
      <c r="DN44" s="276"/>
      <c r="DO44" s="265"/>
      <c r="DP44" s="276"/>
      <c r="DQ44" s="264"/>
      <c r="DR44" s="273"/>
      <c r="DS44" s="334"/>
      <c r="DT44" s="273"/>
      <c r="DU44" s="334"/>
      <c r="DV44" s="584"/>
      <c r="DW44" s="334"/>
      <c r="DX44" s="277"/>
      <c r="DY44" s="264"/>
      <c r="DZ44" s="318"/>
      <c r="EA44" s="264"/>
      <c r="EB44" s="578"/>
      <c r="EC44" s="264"/>
      <c r="ED44" s="278"/>
      <c r="EE44" s="264"/>
      <c r="EF44" s="406"/>
      <c r="EG44" s="96"/>
      <c r="EH44" s="279"/>
      <c r="EI44" s="251">
        <f>SUMPRODUCT(D44:EH44,'Nagpur R'!D44:EH44)</f>
        <v>0</v>
      </c>
      <c r="EJ44" s="3"/>
      <c r="EK44" s="3"/>
      <c r="ER44" s="64" t="s">
        <v>60</v>
      </c>
      <c r="ES44" s="61">
        <f t="shared" si="4"/>
        <v>0</v>
      </c>
      <c r="ET44" s="24">
        <f t="shared" si="2"/>
        <v>0</v>
      </c>
    </row>
    <row r="45" spans="2:150" ht="15" hidden="1" customHeight="1">
      <c r="B45" s="65">
        <f t="shared" si="3"/>
        <v>40</v>
      </c>
      <c r="C45" s="61"/>
      <c r="D45" s="262"/>
      <c r="E45" s="263"/>
      <c r="F45" s="264"/>
      <c r="G45" s="262"/>
      <c r="H45" s="263"/>
      <c r="I45" s="264"/>
      <c r="J45" s="322"/>
      <c r="K45" s="263"/>
      <c r="L45" s="264"/>
      <c r="M45" s="264"/>
      <c r="N45" s="264"/>
      <c r="O45" s="264"/>
      <c r="P45" s="416"/>
      <c r="Q45" s="263"/>
      <c r="R45" s="264"/>
      <c r="S45" s="265"/>
      <c r="T45" s="263"/>
      <c r="U45" s="264"/>
      <c r="V45" s="425"/>
      <c r="W45" s="263"/>
      <c r="X45" s="264"/>
      <c r="Y45" s="262"/>
      <c r="Z45" s="264"/>
      <c r="AA45" s="262"/>
      <c r="AB45" s="265"/>
      <c r="AC45" s="266"/>
      <c r="AD45" s="264"/>
      <c r="AE45" s="265"/>
      <c r="AF45" s="266"/>
      <c r="AG45" s="264"/>
      <c r="AH45" s="262"/>
      <c r="AI45" s="267"/>
      <c r="AJ45" s="264"/>
      <c r="AK45" s="262"/>
      <c r="AL45" s="267"/>
      <c r="AM45" s="264"/>
      <c r="AN45" s="262"/>
      <c r="AO45" s="267"/>
      <c r="AP45" s="264"/>
      <c r="AQ45" s="262"/>
      <c r="AR45" s="267"/>
      <c r="AS45" s="264"/>
      <c r="AT45" s="388"/>
      <c r="AU45" s="268"/>
      <c r="AV45" s="265"/>
      <c r="AW45" s="266"/>
      <c r="AX45" s="264"/>
      <c r="AY45" s="265"/>
      <c r="AZ45" s="266"/>
      <c r="BA45" s="264"/>
      <c r="BB45" s="262"/>
      <c r="BC45" s="267"/>
      <c r="BD45" s="264"/>
      <c r="BE45" s="262"/>
      <c r="BF45" s="267"/>
      <c r="BG45" s="264"/>
      <c r="BH45" s="262"/>
      <c r="BI45" s="267"/>
      <c r="BJ45" s="264"/>
      <c r="BK45" s="388"/>
      <c r="BL45" s="268"/>
      <c r="BM45" s="262"/>
      <c r="BN45" s="267"/>
      <c r="BO45" s="264"/>
      <c r="BP45" s="266"/>
      <c r="BQ45" s="267"/>
      <c r="BR45" s="264"/>
      <c r="BS45" s="269"/>
      <c r="BT45" s="270"/>
      <c r="BU45" s="264"/>
      <c r="BV45" s="281"/>
      <c r="BW45" s="270"/>
      <c r="BX45" s="264"/>
      <c r="BY45" s="271"/>
      <c r="BZ45" s="270"/>
      <c r="CA45" s="264"/>
      <c r="CB45" s="265"/>
      <c r="CC45" s="270"/>
      <c r="CD45" s="264"/>
      <c r="CE45" s="265"/>
      <c r="CF45" s="267"/>
      <c r="CG45" s="264"/>
      <c r="CH45" s="318"/>
      <c r="CI45" s="270"/>
      <c r="CJ45" s="264"/>
      <c r="CK45" s="272"/>
      <c r="CL45" s="264"/>
      <c r="CM45" s="264"/>
      <c r="CN45" s="273"/>
      <c r="CO45" s="274"/>
      <c r="CP45" s="275">
        <f t="shared" si="1"/>
        <v>0</v>
      </c>
      <c r="CQ45" s="265"/>
      <c r="CR45" s="276"/>
      <c r="CS45" s="265"/>
      <c r="CT45" s="276"/>
      <c r="CU45" s="265"/>
      <c r="CV45" s="276"/>
      <c r="CW45" s="265"/>
      <c r="CX45" s="276"/>
      <c r="CY45" s="242"/>
      <c r="CZ45" s="276"/>
      <c r="DA45" s="242"/>
      <c r="DB45" s="276"/>
      <c r="DC45" s="242"/>
      <c r="DD45" s="276"/>
      <c r="DE45" s="242"/>
      <c r="DF45" s="276"/>
      <c r="DG45" s="265"/>
      <c r="DH45" s="276"/>
      <c r="DI45" s="265"/>
      <c r="DJ45" s="276"/>
      <c r="DK45" s="265"/>
      <c r="DL45" s="276"/>
      <c r="DM45" s="265"/>
      <c r="DN45" s="276"/>
      <c r="DO45" s="265"/>
      <c r="DP45" s="276"/>
      <c r="DQ45" s="264"/>
      <c r="DR45" s="273"/>
      <c r="DS45" s="334"/>
      <c r="DT45" s="273"/>
      <c r="DU45" s="334"/>
      <c r="DV45" s="584"/>
      <c r="DW45" s="334"/>
      <c r="DX45" s="277"/>
      <c r="DY45" s="264"/>
      <c r="DZ45" s="318"/>
      <c r="EA45" s="264"/>
      <c r="EB45" s="578"/>
      <c r="EC45" s="264"/>
      <c r="ED45" s="278"/>
      <c r="EE45" s="264"/>
      <c r="EF45" s="406"/>
      <c r="EG45" s="96"/>
      <c r="EH45" s="279"/>
      <c r="EI45" s="251">
        <f>SUMPRODUCT(D45:EH45,'Nagpur R'!D45:EH45)</f>
        <v>0</v>
      </c>
      <c r="EJ45" s="3"/>
      <c r="EK45" s="3"/>
      <c r="ER45" s="64" t="s">
        <v>61</v>
      </c>
      <c r="ES45" s="61">
        <f t="shared" si="4"/>
        <v>0</v>
      </c>
      <c r="ET45" s="24">
        <f t="shared" si="2"/>
        <v>0</v>
      </c>
    </row>
    <row r="46" spans="2:150" ht="15" hidden="1" customHeight="1">
      <c r="B46" s="65">
        <f t="shared" si="3"/>
        <v>41</v>
      </c>
      <c r="C46" s="61"/>
      <c r="D46" s="262"/>
      <c r="E46" s="263"/>
      <c r="F46" s="264"/>
      <c r="G46" s="262"/>
      <c r="H46" s="263"/>
      <c r="I46" s="264"/>
      <c r="J46" s="322"/>
      <c r="K46" s="263"/>
      <c r="L46" s="264"/>
      <c r="M46" s="264"/>
      <c r="N46" s="264"/>
      <c r="O46" s="264"/>
      <c r="P46" s="416"/>
      <c r="Q46" s="263"/>
      <c r="R46" s="264"/>
      <c r="S46" s="265"/>
      <c r="T46" s="263"/>
      <c r="U46" s="264"/>
      <c r="V46" s="425"/>
      <c r="W46" s="263"/>
      <c r="X46" s="264"/>
      <c r="Y46" s="262"/>
      <c r="Z46" s="264"/>
      <c r="AA46" s="262"/>
      <c r="AB46" s="265"/>
      <c r="AC46" s="266"/>
      <c r="AD46" s="264"/>
      <c r="AE46" s="265"/>
      <c r="AF46" s="266"/>
      <c r="AG46" s="264"/>
      <c r="AH46" s="262"/>
      <c r="AI46" s="267"/>
      <c r="AJ46" s="264"/>
      <c r="AK46" s="262"/>
      <c r="AL46" s="267"/>
      <c r="AM46" s="264"/>
      <c r="AN46" s="262"/>
      <c r="AO46" s="267"/>
      <c r="AP46" s="264"/>
      <c r="AQ46" s="262"/>
      <c r="AR46" s="267"/>
      <c r="AS46" s="264"/>
      <c r="AT46" s="388"/>
      <c r="AU46" s="268"/>
      <c r="AV46" s="265"/>
      <c r="AW46" s="266"/>
      <c r="AX46" s="264"/>
      <c r="AY46" s="265"/>
      <c r="AZ46" s="266"/>
      <c r="BA46" s="264"/>
      <c r="BB46" s="262"/>
      <c r="BC46" s="267"/>
      <c r="BD46" s="264"/>
      <c r="BE46" s="262"/>
      <c r="BF46" s="267"/>
      <c r="BG46" s="264"/>
      <c r="BH46" s="262"/>
      <c r="BI46" s="267"/>
      <c r="BJ46" s="264"/>
      <c r="BK46" s="388"/>
      <c r="BL46" s="268"/>
      <c r="BM46" s="262"/>
      <c r="BN46" s="267"/>
      <c r="BO46" s="264"/>
      <c r="BP46" s="266"/>
      <c r="BQ46" s="267"/>
      <c r="BR46" s="264"/>
      <c r="BS46" s="269"/>
      <c r="BT46" s="270"/>
      <c r="BU46" s="264"/>
      <c r="BV46" s="281"/>
      <c r="BW46" s="270"/>
      <c r="BX46" s="264"/>
      <c r="BY46" s="271"/>
      <c r="BZ46" s="270"/>
      <c r="CA46" s="264"/>
      <c r="CB46" s="265"/>
      <c r="CC46" s="270"/>
      <c r="CD46" s="264"/>
      <c r="CE46" s="265"/>
      <c r="CF46" s="267"/>
      <c r="CG46" s="264"/>
      <c r="CH46" s="318"/>
      <c r="CI46" s="270"/>
      <c r="CJ46" s="264"/>
      <c r="CK46" s="272"/>
      <c r="CL46" s="264"/>
      <c r="CM46" s="264"/>
      <c r="CN46" s="273"/>
      <c r="CO46" s="274"/>
      <c r="CP46" s="275">
        <f t="shared" si="1"/>
        <v>0</v>
      </c>
      <c r="CQ46" s="265"/>
      <c r="CR46" s="276"/>
      <c r="CS46" s="265"/>
      <c r="CT46" s="276"/>
      <c r="CU46" s="265"/>
      <c r="CV46" s="276"/>
      <c r="CW46" s="265"/>
      <c r="CX46" s="276"/>
      <c r="CY46" s="242"/>
      <c r="CZ46" s="276"/>
      <c r="DA46" s="242"/>
      <c r="DB46" s="276"/>
      <c r="DC46" s="242"/>
      <c r="DD46" s="276"/>
      <c r="DE46" s="242"/>
      <c r="DF46" s="276"/>
      <c r="DG46" s="265"/>
      <c r="DH46" s="276"/>
      <c r="DI46" s="265"/>
      <c r="DJ46" s="276"/>
      <c r="DK46" s="265"/>
      <c r="DL46" s="276"/>
      <c r="DM46" s="265"/>
      <c r="DN46" s="276"/>
      <c r="DO46" s="265"/>
      <c r="DP46" s="276"/>
      <c r="DQ46" s="264"/>
      <c r="DR46" s="273"/>
      <c r="DS46" s="334"/>
      <c r="DT46" s="273"/>
      <c r="DU46" s="334"/>
      <c r="DV46" s="584"/>
      <c r="DW46" s="334"/>
      <c r="DX46" s="277"/>
      <c r="DY46" s="264"/>
      <c r="DZ46" s="318"/>
      <c r="EA46" s="264"/>
      <c r="EB46" s="578"/>
      <c r="EC46" s="264"/>
      <c r="ED46" s="278"/>
      <c r="EE46" s="264"/>
      <c r="EF46" s="406"/>
      <c r="EG46" s="96"/>
      <c r="EH46" s="279"/>
      <c r="EI46" s="251">
        <f>SUMPRODUCT(D46:EH46,'Nagpur R'!D46:EH46)</f>
        <v>0</v>
      </c>
      <c r="EJ46" s="3"/>
      <c r="EK46" s="3"/>
      <c r="ER46" s="64" t="s">
        <v>62</v>
      </c>
      <c r="ES46" s="61">
        <f t="shared" si="4"/>
        <v>0</v>
      </c>
      <c r="ET46" s="24">
        <f t="shared" si="2"/>
        <v>0</v>
      </c>
    </row>
    <row r="47" spans="2:150" ht="15" hidden="1" customHeight="1">
      <c r="B47" s="65">
        <f t="shared" si="3"/>
        <v>42</v>
      </c>
      <c r="C47" s="61"/>
      <c r="D47" s="262"/>
      <c r="E47" s="263"/>
      <c r="F47" s="264"/>
      <c r="G47" s="262"/>
      <c r="H47" s="263"/>
      <c r="I47" s="264"/>
      <c r="J47" s="322"/>
      <c r="K47" s="263"/>
      <c r="L47" s="264"/>
      <c r="M47" s="264"/>
      <c r="N47" s="264"/>
      <c r="O47" s="264"/>
      <c r="P47" s="416"/>
      <c r="Q47" s="263"/>
      <c r="R47" s="264"/>
      <c r="S47" s="265"/>
      <c r="T47" s="263"/>
      <c r="U47" s="264"/>
      <c r="V47" s="425"/>
      <c r="W47" s="263"/>
      <c r="X47" s="264"/>
      <c r="Y47" s="262"/>
      <c r="Z47" s="264"/>
      <c r="AA47" s="262"/>
      <c r="AB47" s="265"/>
      <c r="AC47" s="266"/>
      <c r="AD47" s="264"/>
      <c r="AE47" s="265"/>
      <c r="AF47" s="266"/>
      <c r="AG47" s="264"/>
      <c r="AH47" s="262"/>
      <c r="AI47" s="267"/>
      <c r="AJ47" s="264"/>
      <c r="AK47" s="262"/>
      <c r="AL47" s="267"/>
      <c r="AM47" s="264"/>
      <c r="AN47" s="262"/>
      <c r="AO47" s="267"/>
      <c r="AP47" s="264"/>
      <c r="AQ47" s="262"/>
      <c r="AR47" s="267"/>
      <c r="AS47" s="264"/>
      <c r="AT47" s="388"/>
      <c r="AU47" s="268"/>
      <c r="AV47" s="265"/>
      <c r="AW47" s="266"/>
      <c r="AX47" s="264"/>
      <c r="AY47" s="265"/>
      <c r="AZ47" s="266"/>
      <c r="BA47" s="264"/>
      <c r="BB47" s="262"/>
      <c r="BC47" s="267"/>
      <c r="BD47" s="264"/>
      <c r="BE47" s="262"/>
      <c r="BF47" s="267"/>
      <c r="BG47" s="264"/>
      <c r="BH47" s="262"/>
      <c r="BI47" s="267"/>
      <c r="BJ47" s="264"/>
      <c r="BK47" s="388"/>
      <c r="BL47" s="268"/>
      <c r="BM47" s="262"/>
      <c r="BN47" s="267"/>
      <c r="BO47" s="264"/>
      <c r="BP47" s="266"/>
      <c r="BQ47" s="267"/>
      <c r="BR47" s="264"/>
      <c r="BS47" s="269"/>
      <c r="BT47" s="270"/>
      <c r="BU47" s="264"/>
      <c r="BV47" s="281"/>
      <c r="BW47" s="270"/>
      <c r="BX47" s="264"/>
      <c r="BY47" s="271"/>
      <c r="BZ47" s="270"/>
      <c r="CA47" s="264"/>
      <c r="CB47" s="265"/>
      <c r="CC47" s="270"/>
      <c r="CD47" s="264"/>
      <c r="CE47" s="265"/>
      <c r="CF47" s="267"/>
      <c r="CG47" s="264"/>
      <c r="CH47" s="318"/>
      <c r="CI47" s="270"/>
      <c r="CJ47" s="264"/>
      <c r="CK47" s="272"/>
      <c r="CL47" s="264"/>
      <c r="CM47" s="264"/>
      <c r="CN47" s="273"/>
      <c r="CO47" s="274"/>
      <c r="CP47" s="275">
        <f t="shared" si="1"/>
        <v>0</v>
      </c>
      <c r="CQ47" s="265"/>
      <c r="CR47" s="276"/>
      <c r="CS47" s="265"/>
      <c r="CT47" s="276"/>
      <c r="CU47" s="265"/>
      <c r="CV47" s="276"/>
      <c r="CW47" s="265"/>
      <c r="CX47" s="276"/>
      <c r="CY47" s="242"/>
      <c r="CZ47" s="276"/>
      <c r="DA47" s="242"/>
      <c r="DB47" s="276"/>
      <c r="DC47" s="242"/>
      <c r="DD47" s="276"/>
      <c r="DE47" s="242"/>
      <c r="DF47" s="276"/>
      <c r="DG47" s="265"/>
      <c r="DH47" s="276"/>
      <c r="DI47" s="265"/>
      <c r="DJ47" s="276"/>
      <c r="DK47" s="265"/>
      <c r="DL47" s="276"/>
      <c r="DM47" s="265"/>
      <c r="DN47" s="276"/>
      <c r="DO47" s="265"/>
      <c r="DP47" s="276"/>
      <c r="DQ47" s="264"/>
      <c r="DR47" s="273"/>
      <c r="DS47" s="334"/>
      <c r="DT47" s="273"/>
      <c r="DU47" s="334"/>
      <c r="DV47" s="584"/>
      <c r="DW47" s="334"/>
      <c r="DX47" s="277"/>
      <c r="DY47" s="264"/>
      <c r="DZ47" s="318"/>
      <c r="EA47" s="264"/>
      <c r="EB47" s="578"/>
      <c r="EC47" s="264"/>
      <c r="ED47" s="278"/>
      <c r="EE47" s="264"/>
      <c r="EF47" s="406"/>
      <c r="EG47" s="96"/>
      <c r="EH47" s="279"/>
      <c r="EI47" s="251">
        <f>SUMPRODUCT(D47:EH47,'Nagpur R'!D47:EH47)</f>
        <v>0</v>
      </c>
      <c r="EJ47" s="3"/>
      <c r="EK47" s="3"/>
      <c r="ER47" s="64" t="s">
        <v>63</v>
      </c>
      <c r="ES47" s="61">
        <f t="shared" si="4"/>
        <v>0</v>
      </c>
      <c r="ET47" s="24">
        <f t="shared" si="2"/>
        <v>0</v>
      </c>
    </row>
    <row r="48" spans="2:150" ht="15" hidden="1" customHeight="1">
      <c r="B48" s="65">
        <f>B47+1</f>
        <v>43</v>
      </c>
      <c r="C48" s="61"/>
      <c r="D48" s="262"/>
      <c r="E48" s="263"/>
      <c r="F48" s="264"/>
      <c r="G48" s="262"/>
      <c r="H48" s="263"/>
      <c r="I48" s="264"/>
      <c r="J48" s="322"/>
      <c r="K48" s="263"/>
      <c r="L48" s="264"/>
      <c r="M48" s="264"/>
      <c r="N48" s="264"/>
      <c r="O48" s="264"/>
      <c r="P48" s="416"/>
      <c r="Q48" s="263"/>
      <c r="R48" s="264"/>
      <c r="S48" s="265"/>
      <c r="T48" s="263"/>
      <c r="U48" s="264"/>
      <c r="V48" s="425"/>
      <c r="W48" s="263"/>
      <c r="X48" s="264"/>
      <c r="Y48" s="262"/>
      <c r="Z48" s="264"/>
      <c r="AA48" s="262"/>
      <c r="AB48" s="265"/>
      <c r="AC48" s="266"/>
      <c r="AD48" s="264"/>
      <c r="AE48" s="265"/>
      <c r="AF48" s="266"/>
      <c r="AG48" s="264"/>
      <c r="AH48" s="262"/>
      <c r="AI48" s="267"/>
      <c r="AJ48" s="264"/>
      <c r="AK48" s="262"/>
      <c r="AL48" s="267"/>
      <c r="AM48" s="264"/>
      <c r="AN48" s="262"/>
      <c r="AO48" s="267"/>
      <c r="AP48" s="264"/>
      <c r="AQ48" s="262"/>
      <c r="AR48" s="267"/>
      <c r="AS48" s="264"/>
      <c r="AT48" s="388"/>
      <c r="AU48" s="268"/>
      <c r="AV48" s="265"/>
      <c r="AW48" s="266"/>
      <c r="AX48" s="264"/>
      <c r="AY48" s="265"/>
      <c r="AZ48" s="266"/>
      <c r="BA48" s="264"/>
      <c r="BB48" s="262"/>
      <c r="BC48" s="267"/>
      <c r="BD48" s="264"/>
      <c r="BE48" s="262"/>
      <c r="BF48" s="267"/>
      <c r="BG48" s="264"/>
      <c r="BH48" s="262"/>
      <c r="BI48" s="267"/>
      <c r="BJ48" s="264"/>
      <c r="BK48" s="388"/>
      <c r="BL48" s="268"/>
      <c r="BM48" s="262"/>
      <c r="BN48" s="267"/>
      <c r="BO48" s="264"/>
      <c r="BP48" s="266"/>
      <c r="BQ48" s="267"/>
      <c r="BR48" s="264"/>
      <c r="BS48" s="269"/>
      <c r="BT48" s="270"/>
      <c r="BU48" s="264"/>
      <c r="BV48" s="281"/>
      <c r="BW48" s="270"/>
      <c r="BX48" s="264"/>
      <c r="BY48" s="271"/>
      <c r="BZ48" s="270"/>
      <c r="CA48" s="264"/>
      <c r="CB48" s="265"/>
      <c r="CC48" s="270"/>
      <c r="CD48" s="264"/>
      <c r="CE48" s="265"/>
      <c r="CF48" s="267"/>
      <c r="CG48" s="264"/>
      <c r="CH48" s="318"/>
      <c r="CI48" s="270"/>
      <c r="CJ48" s="264"/>
      <c r="CK48" s="272"/>
      <c r="CL48" s="264"/>
      <c r="CM48" s="264"/>
      <c r="CN48" s="273"/>
      <c r="CO48" s="274"/>
      <c r="CP48" s="275">
        <f t="shared" si="1"/>
        <v>0</v>
      </c>
      <c r="CQ48" s="265"/>
      <c r="CR48" s="276"/>
      <c r="CS48" s="265"/>
      <c r="CT48" s="276"/>
      <c r="CU48" s="265"/>
      <c r="CV48" s="276"/>
      <c r="CW48" s="265"/>
      <c r="CX48" s="276"/>
      <c r="CY48" s="242"/>
      <c r="CZ48" s="276"/>
      <c r="DA48" s="242"/>
      <c r="DB48" s="276"/>
      <c r="DC48" s="242"/>
      <c r="DD48" s="276"/>
      <c r="DE48" s="242"/>
      <c r="DF48" s="276"/>
      <c r="DG48" s="265"/>
      <c r="DH48" s="276"/>
      <c r="DI48" s="265"/>
      <c r="DJ48" s="276"/>
      <c r="DK48" s="265"/>
      <c r="DL48" s="276"/>
      <c r="DM48" s="265"/>
      <c r="DN48" s="276"/>
      <c r="DO48" s="265"/>
      <c r="DP48" s="276"/>
      <c r="DQ48" s="264"/>
      <c r="DR48" s="273"/>
      <c r="DS48" s="334"/>
      <c r="DT48" s="273"/>
      <c r="DU48" s="334"/>
      <c r="DV48" s="584"/>
      <c r="DW48" s="334"/>
      <c r="DX48" s="277"/>
      <c r="DY48" s="264"/>
      <c r="DZ48" s="318"/>
      <c r="EA48" s="264"/>
      <c r="EB48" s="578"/>
      <c r="EC48" s="264"/>
      <c r="ED48" s="278"/>
      <c r="EE48" s="264"/>
      <c r="EF48" s="406"/>
      <c r="EG48" s="96"/>
      <c r="EH48" s="279"/>
      <c r="EI48" s="251">
        <f>SUMPRODUCT(D48:EH48,'Nagpur R'!D48:EH48)</f>
        <v>0</v>
      </c>
      <c r="EJ48" s="3"/>
      <c r="EK48" s="3"/>
      <c r="ER48" s="64" t="s">
        <v>64</v>
      </c>
      <c r="ES48" s="61">
        <f t="shared" si="4"/>
        <v>0</v>
      </c>
      <c r="ET48" s="24">
        <f t="shared" si="2"/>
        <v>0</v>
      </c>
    </row>
    <row r="49" spans="2:150" ht="15" hidden="1" customHeight="1">
      <c r="B49" s="65">
        <f t="shared" si="3"/>
        <v>44</v>
      </c>
      <c r="C49" s="61"/>
      <c r="D49" s="262"/>
      <c r="E49" s="263"/>
      <c r="F49" s="264"/>
      <c r="G49" s="262"/>
      <c r="H49" s="263"/>
      <c r="I49" s="264"/>
      <c r="J49" s="322"/>
      <c r="K49" s="263"/>
      <c r="L49" s="264"/>
      <c r="M49" s="264"/>
      <c r="N49" s="264"/>
      <c r="O49" s="264"/>
      <c r="P49" s="416"/>
      <c r="Q49" s="263"/>
      <c r="R49" s="264"/>
      <c r="S49" s="265"/>
      <c r="T49" s="263"/>
      <c r="U49" s="264"/>
      <c r="V49" s="425"/>
      <c r="W49" s="263"/>
      <c r="X49" s="264"/>
      <c r="Y49" s="262"/>
      <c r="Z49" s="264"/>
      <c r="AA49" s="262"/>
      <c r="AB49" s="265"/>
      <c r="AC49" s="266"/>
      <c r="AD49" s="264"/>
      <c r="AE49" s="265"/>
      <c r="AF49" s="266"/>
      <c r="AG49" s="264"/>
      <c r="AH49" s="262"/>
      <c r="AI49" s="267"/>
      <c r="AJ49" s="264"/>
      <c r="AK49" s="262"/>
      <c r="AL49" s="267"/>
      <c r="AM49" s="264"/>
      <c r="AN49" s="262"/>
      <c r="AO49" s="267"/>
      <c r="AP49" s="264"/>
      <c r="AQ49" s="262"/>
      <c r="AR49" s="267"/>
      <c r="AS49" s="264"/>
      <c r="AT49" s="388"/>
      <c r="AU49" s="268"/>
      <c r="AV49" s="265"/>
      <c r="AW49" s="266"/>
      <c r="AX49" s="264"/>
      <c r="AY49" s="265"/>
      <c r="AZ49" s="266"/>
      <c r="BA49" s="264"/>
      <c r="BB49" s="262"/>
      <c r="BC49" s="267"/>
      <c r="BD49" s="264"/>
      <c r="BE49" s="262"/>
      <c r="BF49" s="267"/>
      <c r="BG49" s="264"/>
      <c r="BH49" s="262"/>
      <c r="BI49" s="267"/>
      <c r="BJ49" s="264"/>
      <c r="BK49" s="388"/>
      <c r="BL49" s="268"/>
      <c r="BM49" s="262"/>
      <c r="BN49" s="267"/>
      <c r="BO49" s="264"/>
      <c r="BP49" s="266"/>
      <c r="BQ49" s="267"/>
      <c r="BR49" s="264"/>
      <c r="BS49" s="269"/>
      <c r="BT49" s="270"/>
      <c r="BU49" s="264"/>
      <c r="BV49" s="281"/>
      <c r="BW49" s="270"/>
      <c r="BX49" s="264"/>
      <c r="BY49" s="271"/>
      <c r="BZ49" s="270"/>
      <c r="CA49" s="264"/>
      <c r="CB49" s="265"/>
      <c r="CC49" s="270"/>
      <c r="CD49" s="264"/>
      <c r="CE49" s="265"/>
      <c r="CF49" s="267"/>
      <c r="CG49" s="264"/>
      <c r="CH49" s="318"/>
      <c r="CI49" s="270"/>
      <c r="CJ49" s="264"/>
      <c r="CK49" s="272"/>
      <c r="CL49" s="264"/>
      <c r="CM49" s="264"/>
      <c r="CN49" s="273"/>
      <c r="CO49" s="274"/>
      <c r="CP49" s="275">
        <f t="shared" si="1"/>
        <v>0</v>
      </c>
      <c r="CQ49" s="265"/>
      <c r="CR49" s="276"/>
      <c r="CS49" s="265"/>
      <c r="CT49" s="276"/>
      <c r="CU49" s="265"/>
      <c r="CV49" s="276"/>
      <c r="CW49" s="265"/>
      <c r="CX49" s="276"/>
      <c r="CY49" s="242"/>
      <c r="CZ49" s="276"/>
      <c r="DA49" s="242"/>
      <c r="DB49" s="276"/>
      <c r="DC49" s="242"/>
      <c r="DD49" s="276"/>
      <c r="DE49" s="242"/>
      <c r="DF49" s="276"/>
      <c r="DG49" s="265"/>
      <c r="DH49" s="276"/>
      <c r="DI49" s="265"/>
      <c r="DJ49" s="276"/>
      <c r="DK49" s="265"/>
      <c r="DL49" s="276"/>
      <c r="DM49" s="265"/>
      <c r="DN49" s="276"/>
      <c r="DO49" s="265"/>
      <c r="DP49" s="276"/>
      <c r="DQ49" s="264"/>
      <c r="DR49" s="273"/>
      <c r="DS49" s="334"/>
      <c r="DT49" s="273"/>
      <c r="DU49" s="334"/>
      <c r="DV49" s="584"/>
      <c r="DW49" s="334"/>
      <c r="DX49" s="277"/>
      <c r="DY49" s="264"/>
      <c r="DZ49" s="318"/>
      <c r="EA49" s="264"/>
      <c r="EB49" s="578"/>
      <c r="EC49" s="264"/>
      <c r="ED49" s="278"/>
      <c r="EE49" s="264"/>
      <c r="EF49" s="406"/>
      <c r="EG49" s="96"/>
      <c r="EH49" s="279"/>
      <c r="EI49" s="251">
        <f>SUMPRODUCT(D49:EH49,'Nagpur R'!D49:EH49)</f>
        <v>0</v>
      </c>
      <c r="EJ49" s="3"/>
      <c r="EK49" s="3"/>
      <c r="ER49" s="64" t="s">
        <v>65</v>
      </c>
      <c r="ES49" s="61">
        <f t="shared" si="4"/>
        <v>0</v>
      </c>
      <c r="ET49" s="24">
        <f t="shared" si="2"/>
        <v>0</v>
      </c>
    </row>
    <row r="50" spans="2:150" ht="15" hidden="1" customHeight="1">
      <c r="B50" s="65">
        <f t="shared" si="3"/>
        <v>45</v>
      </c>
      <c r="C50" s="61"/>
      <c r="D50" s="262"/>
      <c r="E50" s="263"/>
      <c r="F50" s="264"/>
      <c r="G50" s="262"/>
      <c r="H50" s="263"/>
      <c r="I50" s="264"/>
      <c r="J50" s="322"/>
      <c r="K50" s="263"/>
      <c r="L50" s="264"/>
      <c r="M50" s="264"/>
      <c r="N50" s="264"/>
      <c r="O50" s="264"/>
      <c r="P50" s="416"/>
      <c r="Q50" s="263"/>
      <c r="R50" s="264"/>
      <c r="S50" s="265"/>
      <c r="T50" s="263"/>
      <c r="U50" s="264"/>
      <c r="V50" s="425"/>
      <c r="W50" s="263"/>
      <c r="X50" s="264"/>
      <c r="Y50" s="262"/>
      <c r="Z50" s="264"/>
      <c r="AA50" s="262"/>
      <c r="AB50" s="265"/>
      <c r="AC50" s="266"/>
      <c r="AD50" s="264"/>
      <c r="AE50" s="265"/>
      <c r="AF50" s="266"/>
      <c r="AG50" s="264"/>
      <c r="AH50" s="262"/>
      <c r="AI50" s="267"/>
      <c r="AJ50" s="264"/>
      <c r="AK50" s="262"/>
      <c r="AL50" s="267"/>
      <c r="AM50" s="264"/>
      <c r="AN50" s="262"/>
      <c r="AO50" s="267"/>
      <c r="AP50" s="264"/>
      <c r="AQ50" s="262"/>
      <c r="AR50" s="267"/>
      <c r="AS50" s="264"/>
      <c r="AT50" s="388"/>
      <c r="AU50" s="268"/>
      <c r="AV50" s="265"/>
      <c r="AW50" s="266"/>
      <c r="AX50" s="264"/>
      <c r="AY50" s="265"/>
      <c r="AZ50" s="266"/>
      <c r="BA50" s="264"/>
      <c r="BB50" s="262"/>
      <c r="BC50" s="267"/>
      <c r="BD50" s="264"/>
      <c r="BE50" s="262"/>
      <c r="BF50" s="267"/>
      <c r="BG50" s="264"/>
      <c r="BH50" s="262"/>
      <c r="BI50" s="267"/>
      <c r="BJ50" s="264"/>
      <c r="BK50" s="388"/>
      <c r="BL50" s="268"/>
      <c r="BM50" s="262"/>
      <c r="BN50" s="267"/>
      <c r="BO50" s="264"/>
      <c r="BP50" s="266"/>
      <c r="BQ50" s="267"/>
      <c r="BR50" s="264"/>
      <c r="BS50" s="269"/>
      <c r="BT50" s="270"/>
      <c r="BU50" s="264"/>
      <c r="BV50" s="281"/>
      <c r="BW50" s="270"/>
      <c r="BX50" s="264"/>
      <c r="BY50" s="271"/>
      <c r="BZ50" s="270"/>
      <c r="CA50" s="264"/>
      <c r="CB50" s="265"/>
      <c r="CC50" s="270"/>
      <c r="CD50" s="264"/>
      <c r="CE50" s="265"/>
      <c r="CF50" s="267"/>
      <c r="CG50" s="264"/>
      <c r="CH50" s="318"/>
      <c r="CI50" s="270"/>
      <c r="CJ50" s="264"/>
      <c r="CK50" s="272"/>
      <c r="CL50" s="264"/>
      <c r="CM50" s="264"/>
      <c r="CN50" s="273"/>
      <c r="CO50" s="274"/>
      <c r="CP50" s="275">
        <f t="shared" si="1"/>
        <v>0</v>
      </c>
      <c r="CQ50" s="265"/>
      <c r="CR50" s="276"/>
      <c r="CS50" s="265"/>
      <c r="CT50" s="276"/>
      <c r="CU50" s="265"/>
      <c r="CV50" s="276"/>
      <c r="CW50" s="265"/>
      <c r="CX50" s="276"/>
      <c r="CY50" s="242"/>
      <c r="CZ50" s="276"/>
      <c r="DA50" s="242"/>
      <c r="DB50" s="276"/>
      <c r="DC50" s="242"/>
      <c r="DD50" s="276"/>
      <c r="DE50" s="242"/>
      <c r="DF50" s="276"/>
      <c r="DG50" s="265"/>
      <c r="DH50" s="276"/>
      <c r="DI50" s="265"/>
      <c r="DJ50" s="276"/>
      <c r="DK50" s="265"/>
      <c r="DL50" s="276"/>
      <c r="DM50" s="265"/>
      <c r="DN50" s="276"/>
      <c r="DO50" s="265"/>
      <c r="DP50" s="276"/>
      <c r="DQ50" s="264"/>
      <c r="DR50" s="273"/>
      <c r="DS50" s="334"/>
      <c r="DT50" s="273"/>
      <c r="DU50" s="334"/>
      <c r="DV50" s="584"/>
      <c r="DW50" s="334"/>
      <c r="DX50" s="277"/>
      <c r="DY50" s="264"/>
      <c r="DZ50" s="318"/>
      <c r="EA50" s="264"/>
      <c r="EB50" s="578"/>
      <c r="EC50" s="264"/>
      <c r="ED50" s="278"/>
      <c r="EE50" s="264"/>
      <c r="EF50" s="406"/>
      <c r="EG50" s="96"/>
      <c r="EH50" s="279"/>
      <c r="EI50" s="251">
        <f>SUMPRODUCT(D50:EH50,'Nagpur R'!D50:EH50)</f>
        <v>0</v>
      </c>
      <c r="EJ50" s="3"/>
      <c r="EK50" s="3"/>
      <c r="ER50" s="64" t="s">
        <v>66</v>
      </c>
      <c r="ES50" s="61">
        <f t="shared" si="4"/>
        <v>0</v>
      </c>
      <c r="ET50" s="24">
        <f t="shared" si="2"/>
        <v>0</v>
      </c>
    </row>
    <row r="51" spans="2:150" ht="15" hidden="1" customHeight="1">
      <c r="B51" s="65">
        <f t="shared" si="3"/>
        <v>46</v>
      </c>
      <c r="C51" s="61"/>
      <c r="D51" s="262"/>
      <c r="E51" s="263"/>
      <c r="F51" s="264"/>
      <c r="G51" s="262"/>
      <c r="H51" s="263"/>
      <c r="I51" s="264"/>
      <c r="J51" s="322"/>
      <c r="K51" s="263"/>
      <c r="L51" s="264"/>
      <c r="M51" s="264"/>
      <c r="N51" s="264"/>
      <c r="O51" s="264"/>
      <c r="P51" s="416"/>
      <c r="Q51" s="263"/>
      <c r="R51" s="264"/>
      <c r="S51" s="265"/>
      <c r="T51" s="263"/>
      <c r="U51" s="264"/>
      <c r="V51" s="425"/>
      <c r="W51" s="263"/>
      <c r="X51" s="264"/>
      <c r="Y51" s="262"/>
      <c r="Z51" s="264"/>
      <c r="AA51" s="262"/>
      <c r="AB51" s="265"/>
      <c r="AC51" s="266"/>
      <c r="AD51" s="264"/>
      <c r="AE51" s="265"/>
      <c r="AF51" s="266"/>
      <c r="AG51" s="264"/>
      <c r="AH51" s="262"/>
      <c r="AI51" s="267"/>
      <c r="AJ51" s="264"/>
      <c r="AK51" s="262"/>
      <c r="AL51" s="267"/>
      <c r="AM51" s="264"/>
      <c r="AN51" s="262"/>
      <c r="AO51" s="267"/>
      <c r="AP51" s="264"/>
      <c r="AQ51" s="262"/>
      <c r="AR51" s="267"/>
      <c r="AS51" s="264"/>
      <c r="AT51" s="388"/>
      <c r="AU51" s="268"/>
      <c r="AV51" s="265"/>
      <c r="AW51" s="266"/>
      <c r="AX51" s="264"/>
      <c r="AY51" s="265"/>
      <c r="AZ51" s="266"/>
      <c r="BA51" s="264"/>
      <c r="BB51" s="262"/>
      <c r="BC51" s="267"/>
      <c r="BD51" s="264"/>
      <c r="BE51" s="262"/>
      <c r="BF51" s="267"/>
      <c r="BG51" s="264"/>
      <c r="BH51" s="262"/>
      <c r="BI51" s="267"/>
      <c r="BJ51" s="264"/>
      <c r="BK51" s="388"/>
      <c r="BL51" s="268"/>
      <c r="BM51" s="262"/>
      <c r="BN51" s="267"/>
      <c r="BO51" s="264"/>
      <c r="BP51" s="266"/>
      <c r="BQ51" s="267"/>
      <c r="BR51" s="264"/>
      <c r="BS51" s="269"/>
      <c r="BT51" s="270"/>
      <c r="BU51" s="264"/>
      <c r="BV51" s="281"/>
      <c r="BW51" s="270"/>
      <c r="BX51" s="264"/>
      <c r="BY51" s="271"/>
      <c r="BZ51" s="270"/>
      <c r="CA51" s="264"/>
      <c r="CB51" s="265"/>
      <c r="CC51" s="270"/>
      <c r="CD51" s="264"/>
      <c r="CE51" s="265"/>
      <c r="CF51" s="267"/>
      <c r="CG51" s="264"/>
      <c r="CH51" s="318"/>
      <c r="CI51" s="270"/>
      <c r="CJ51" s="264"/>
      <c r="CK51" s="272"/>
      <c r="CL51" s="264"/>
      <c r="CM51" s="264"/>
      <c r="CN51" s="273"/>
      <c r="CO51" s="274"/>
      <c r="CP51" s="275">
        <f t="shared" si="1"/>
        <v>0</v>
      </c>
      <c r="CQ51" s="265"/>
      <c r="CR51" s="276"/>
      <c r="CS51" s="265"/>
      <c r="CT51" s="276"/>
      <c r="CU51" s="265"/>
      <c r="CV51" s="276"/>
      <c r="CW51" s="265"/>
      <c r="CX51" s="276"/>
      <c r="CY51" s="242"/>
      <c r="CZ51" s="276"/>
      <c r="DA51" s="242"/>
      <c r="DB51" s="276"/>
      <c r="DC51" s="242"/>
      <c r="DD51" s="276"/>
      <c r="DE51" s="242"/>
      <c r="DF51" s="276"/>
      <c r="DG51" s="265"/>
      <c r="DH51" s="276"/>
      <c r="DI51" s="265"/>
      <c r="DJ51" s="276"/>
      <c r="DK51" s="265"/>
      <c r="DL51" s="276"/>
      <c r="DM51" s="265"/>
      <c r="DN51" s="276"/>
      <c r="DO51" s="265"/>
      <c r="DP51" s="276"/>
      <c r="DQ51" s="264"/>
      <c r="DR51" s="273"/>
      <c r="DS51" s="334"/>
      <c r="DT51" s="273"/>
      <c r="DU51" s="334"/>
      <c r="DV51" s="584"/>
      <c r="DW51" s="334"/>
      <c r="DX51" s="277"/>
      <c r="DY51" s="264"/>
      <c r="DZ51" s="318"/>
      <c r="EA51" s="264"/>
      <c r="EB51" s="578"/>
      <c r="EC51" s="264"/>
      <c r="ED51" s="278"/>
      <c r="EE51" s="264"/>
      <c r="EF51" s="406"/>
      <c r="EG51" s="96"/>
      <c r="EH51" s="279"/>
      <c r="EI51" s="251">
        <f>SUMPRODUCT(D51:EH51,'Nagpur R'!D51:EH51)</f>
        <v>0</v>
      </c>
      <c r="EJ51" s="3"/>
      <c r="EK51" s="3"/>
      <c r="ER51" s="64" t="s">
        <v>67</v>
      </c>
      <c r="ES51" s="61">
        <f t="shared" si="4"/>
        <v>0</v>
      </c>
      <c r="ET51" s="24">
        <f t="shared" si="2"/>
        <v>0</v>
      </c>
    </row>
    <row r="52" spans="2:150" ht="15" hidden="1" customHeight="1">
      <c r="B52" s="65">
        <f t="shared" si="3"/>
        <v>47</v>
      </c>
      <c r="C52" s="61"/>
      <c r="D52" s="262"/>
      <c r="E52" s="263"/>
      <c r="F52" s="264"/>
      <c r="G52" s="262"/>
      <c r="H52" s="263"/>
      <c r="I52" s="264"/>
      <c r="J52" s="322"/>
      <c r="K52" s="263"/>
      <c r="L52" s="264"/>
      <c r="M52" s="264"/>
      <c r="N52" s="264"/>
      <c r="O52" s="264"/>
      <c r="P52" s="416"/>
      <c r="Q52" s="263"/>
      <c r="R52" s="264"/>
      <c r="S52" s="265"/>
      <c r="T52" s="263"/>
      <c r="U52" s="264"/>
      <c r="V52" s="425"/>
      <c r="W52" s="263"/>
      <c r="X52" s="264"/>
      <c r="Y52" s="262"/>
      <c r="Z52" s="264"/>
      <c r="AA52" s="262"/>
      <c r="AB52" s="265"/>
      <c r="AC52" s="266"/>
      <c r="AD52" s="264"/>
      <c r="AE52" s="265"/>
      <c r="AF52" s="266"/>
      <c r="AG52" s="264"/>
      <c r="AH52" s="262"/>
      <c r="AI52" s="267"/>
      <c r="AJ52" s="264"/>
      <c r="AK52" s="262"/>
      <c r="AL52" s="267"/>
      <c r="AM52" s="264"/>
      <c r="AN52" s="262"/>
      <c r="AO52" s="267"/>
      <c r="AP52" s="264"/>
      <c r="AQ52" s="262"/>
      <c r="AR52" s="267"/>
      <c r="AS52" s="264"/>
      <c r="AT52" s="388"/>
      <c r="AU52" s="268"/>
      <c r="AV52" s="265"/>
      <c r="AW52" s="266"/>
      <c r="AX52" s="264"/>
      <c r="AY52" s="265"/>
      <c r="AZ52" s="266"/>
      <c r="BA52" s="264"/>
      <c r="BB52" s="262"/>
      <c r="BC52" s="267"/>
      <c r="BD52" s="264"/>
      <c r="BE52" s="262"/>
      <c r="BF52" s="267"/>
      <c r="BG52" s="264"/>
      <c r="BH52" s="262"/>
      <c r="BI52" s="267"/>
      <c r="BJ52" s="264"/>
      <c r="BK52" s="388"/>
      <c r="BL52" s="268"/>
      <c r="BM52" s="262"/>
      <c r="BN52" s="267"/>
      <c r="BO52" s="264"/>
      <c r="BP52" s="266"/>
      <c r="BQ52" s="267"/>
      <c r="BR52" s="264"/>
      <c r="BS52" s="269"/>
      <c r="BT52" s="270"/>
      <c r="BU52" s="264"/>
      <c r="BV52" s="281"/>
      <c r="BW52" s="270"/>
      <c r="BX52" s="264"/>
      <c r="BY52" s="271"/>
      <c r="BZ52" s="270"/>
      <c r="CA52" s="264"/>
      <c r="CB52" s="265"/>
      <c r="CC52" s="270"/>
      <c r="CD52" s="264"/>
      <c r="CE52" s="265"/>
      <c r="CF52" s="267"/>
      <c r="CG52" s="264"/>
      <c r="CH52" s="318"/>
      <c r="CI52" s="270"/>
      <c r="CJ52" s="264"/>
      <c r="CK52" s="272"/>
      <c r="CL52" s="264"/>
      <c r="CM52" s="264"/>
      <c r="CN52" s="273"/>
      <c r="CO52" s="274"/>
      <c r="CP52" s="275">
        <f t="shared" si="1"/>
        <v>0</v>
      </c>
      <c r="CQ52" s="265"/>
      <c r="CR52" s="276"/>
      <c r="CS52" s="265"/>
      <c r="CT52" s="276"/>
      <c r="CU52" s="265"/>
      <c r="CV52" s="276"/>
      <c r="CW52" s="265"/>
      <c r="CX52" s="276"/>
      <c r="CY52" s="242"/>
      <c r="CZ52" s="276"/>
      <c r="DA52" s="242"/>
      <c r="DB52" s="276"/>
      <c r="DC52" s="242"/>
      <c r="DD52" s="276"/>
      <c r="DE52" s="242"/>
      <c r="DF52" s="276"/>
      <c r="DG52" s="265"/>
      <c r="DH52" s="276"/>
      <c r="DI52" s="265"/>
      <c r="DJ52" s="276"/>
      <c r="DK52" s="265"/>
      <c r="DL52" s="276"/>
      <c r="DM52" s="265"/>
      <c r="DN52" s="276"/>
      <c r="DO52" s="265"/>
      <c r="DP52" s="276"/>
      <c r="DQ52" s="264"/>
      <c r="DR52" s="273"/>
      <c r="DS52" s="334"/>
      <c r="DT52" s="273"/>
      <c r="DU52" s="334"/>
      <c r="DV52" s="584"/>
      <c r="DW52" s="334"/>
      <c r="DX52" s="277"/>
      <c r="DY52" s="264"/>
      <c r="DZ52" s="318"/>
      <c r="EA52" s="264"/>
      <c r="EB52" s="578"/>
      <c r="EC52" s="264"/>
      <c r="ED52" s="278"/>
      <c r="EE52" s="264"/>
      <c r="EF52" s="406"/>
      <c r="EG52" s="96"/>
      <c r="EH52" s="279"/>
      <c r="EI52" s="251">
        <f>SUMPRODUCT(D52:EH52,'Nagpur R'!D52:EH52)</f>
        <v>0</v>
      </c>
      <c r="EJ52" s="3"/>
      <c r="EK52" s="3"/>
      <c r="ER52" s="64" t="s">
        <v>68</v>
      </c>
      <c r="ES52" s="61">
        <f t="shared" si="4"/>
        <v>0</v>
      </c>
      <c r="ET52" s="24">
        <f t="shared" si="2"/>
        <v>0</v>
      </c>
    </row>
    <row r="53" spans="2:150" ht="15" hidden="1" customHeight="1">
      <c r="B53" s="65">
        <f t="shared" si="3"/>
        <v>48</v>
      </c>
      <c r="C53" s="61"/>
      <c r="D53" s="262"/>
      <c r="E53" s="263"/>
      <c r="F53" s="264"/>
      <c r="G53" s="262"/>
      <c r="H53" s="263"/>
      <c r="I53" s="264"/>
      <c r="J53" s="322"/>
      <c r="K53" s="263"/>
      <c r="L53" s="264"/>
      <c r="M53" s="264"/>
      <c r="N53" s="264"/>
      <c r="O53" s="264"/>
      <c r="P53" s="416"/>
      <c r="Q53" s="263"/>
      <c r="R53" s="264"/>
      <c r="S53" s="265"/>
      <c r="T53" s="263"/>
      <c r="U53" s="264"/>
      <c r="V53" s="425"/>
      <c r="W53" s="263"/>
      <c r="X53" s="264"/>
      <c r="Y53" s="262"/>
      <c r="Z53" s="264"/>
      <c r="AA53" s="262"/>
      <c r="AB53" s="265"/>
      <c r="AC53" s="266"/>
      <c r="AD53" s="264"/>
      <c r="AE53" s="265"/>
      <c r="AF53" s="266"/>
      <c r="AG53" s="264"/>
      <c r="AH53" s="262"/>
      <c r="AI53" s="267"/>
      <c r="AJ53" s="264"/>
      <c r="AK53" s="262"/>
      <c r="AL53" s="267"/>
      <c r="AM53" s="264"/>
      <c r="AN53" s="262"/>
      <c r="AO53" s="267"/>
      <c r="AP53" s="264"/>
      <c r="AQ53" s="262"/>
      <c r="AR53" s="267"/>
      <c r="AS53" s="264"/>
      <c r="AT53" s="388"/>
      <c r="AU53" s="268"/>
      <c r="AV53" s="265"/>
      <c r="AW53" s="266"/>
      <c r="AX53" s="264"/>
      <c r="AY53" s="265"/>
      <c r="AZ53" s="266"/>
      <c r="BA53" s="264"/>
      <c r="BB53" s="262"/>
      <c r="BC53" s="267"/>
      <c r="BD53" s="264"/>
      <c r="BE53" s="262"/>
      <c r="BF53" s="267"/>
      <c r="BG53" s="264"/>
      <c r="BH53" s="262"/>
      <c r="BI53" s="267"/>
      <c r="BJ53" s="264"/>
      <c r="BK53" s="388"/>
      <c r="BL53" s="268"/>
      <c r="BM53" s="262"/>
      <c r="BN53" s="267"/>
      <c r="BO53" s="264"/>
      <c r="BP53" s="266"/>
      <c r="BQ53" s="267"/>
      <c r="BR53" s="264"/>
      <c r="BS53" s="269"/>
      <c r="BT53" s="270"/>
      <c r="BU53" s="264"/>
      <c r="BV53" s="281"/>
      <c r="BW53" s="270"/>
      <c r="BX53" s="264"/>
      <c r="BY53" s="271"/>
      <c r="BZ53" s="270"/>
      <c r="CA53" s="264"/>
      <c r="CB53" s="265"/>
      <c r="CC53" s="270"/>
      <c r="CD53" s="264"/>
      <c r="CE53" s="265"/>
      <c r="CF53" s="267"/>
      <c r="CG53" s="264"/>
      <c r="CH53" s="318"/>
      <c r="CI53" s="270"/>
      <c r="CJ53" s="264"/>
      <c r="CK53" s="272"/>
      <c r="CL53" s="264"/>
      <c r="CM53" s="264"/>
      <c r="CN53" s="273"/>
      <c r="CO53" s="274"/>
      <c r="CP53" s="275">
        <f t="shared" si="1"/>
        <v>0</v>
      </c>
      <c r="CQ53" s="265"/>
      <c r="CR53" s="276"/>
      <c r="CS53" s="265"/>
      <c r="CT53" s="276"/>
      <c r="CU53" s="265"/>
      <c r="CV53" s="276"/>
      <c r="CW53" s="265"/>
      <c r="CX53" s="276"/>
      <c r="CY53" s="242"/>
      <c r="CZ53" s="276"/>
      <c r="DA53" s="242"/>
      <c r="DB53" s="276"/>
      <c r="DC53" s="242"/>
      <c r="DD53" s="276"/>
      <c r="DE53" s="242"/>
      <c r="DF53" s="276"/>
      <c r="DG53" s="265"/>
      <c r="DH53" s="276"/>
      <c r="DI53" s="265"/>
      <c r="DJ53" s="276"/>
      <c r="DK53" s="265"/>
      <c r="DL53" s="276"/>
      <c r="DM53" s="265"/>
      <c r="DN53" s="276"/>
      <c r="DO53" s="265"/>
      <c r="DP53" s="276"/>
      <c r="DQ53" s="264"/>
      <c r="DR53" s="273"/>
      <c r="DS53" s="334"/>
      <c r="DT53" s="273"/>
      <c r="DU53" s="334"/>
      <c r="DV53" s="584"/>
      <c r="DW53" s="334"/>
      <c r="DX53" s="277"/>
      <c r="DY53" s="264"/>
      <c r="DZ53" s="318"/>
      <c r="EA53" s="264"/>
      <c r="EB53" s="578"/>
      <c r="EC53" s="264"/>
      <c r="ED53" s="278"/>
      <c r="EE53" s="264"/>
      <c r="EF53" s="406"/>
      <c r="EG53" s="96"/>
      <c r="EH53" s="279"/>
      <c r="EI53" s="251">
        <f>SUMPRODUCT(D53:EH53,'Nagpur R'!D53:EH53)</f>
        <v>0</v>
      </c>
      <c r="EJ53" s="3"/>
      <c r="EK53" s="3"/>
      <c r="ER53" s="64" t="s">
        <v>69</v>
      </c>
      <c r="ES53" s="61">
        <f t="shared" si="4"/>
        <v>0</v>
      </c>
      <c r="ET53" s="24">
        <f t="shared" si="2"/>
        <v>0</v>
      </c>
    </row>
    <row r="54" spans="2:150" ht="15" hidden="1" customHeight="1">
      <c r="B54" s="65">
        <f t="shared" si="3"/>
        <v>49</v>
      </c>
      <c r="C54" s="61"/>
      <c r="D54" s="262"/>
      <c r="E54" s="263"/>
      <c r="F54" s="264"/>
      <c r="G54" s="262"/>
      <c r="H54" s="263"/>
      <c r="I54" s="264"/>
      <c r="J54" s="322"/>
      <c r="K54" s="263"/>
      <c r="L54" s="264"/>
      <c r="M54" s="264"/>
      <c r="N54" s="264"/>
      <c r="O54" s="264"/>
      <c r="P54" s="416"/>
      <c r="Q54" s="263"/>
      <c r="R54" s="264"/>
      <c r="S54" s="265"/>
      <c r="T54" s="263"/>
      <c r="U54" s="264"/>
      <c r="V54" s="425"/>
      <c r="W54" s="263"/>
      <c r="X54" s="264"/>
      <c r="Y54" s="262"/>
      <c r="Z54" s="264"/>
      <c r="AA54" s="262"/>
      <c r="AB54" s="265"/>
      <c r="AC54" s="266"/>
      <c r="AD54" s="264"/>
      <c r="AE54" s="265"/>
      <c r="AF54" s="266"/>
      <c r="AG54" s="264"/>
      <c r="AH54" s="262"/>
      <c r="AI54" s="267"/>
      <c r="AJ54" s="264"/>
      <c r="AK54" s="262"/>
      <c r="AL54" s="267"/>
      <c r="AM54" s="264"/>
      <c r="AN54" s="262"/>
      <c r="AO54" s="267"/>
      <c r="AP54" s="264"/>
      <c r="AQ54" s="262"/>
      <c r="AR54" s="267"/>
      <c r="AS54" s="264"/>
      <c r="AT54" s="388"/>
      <c r="AU54" s="268"/>
      <c r="AV54" s="265"/>
      <c r="AW54" s="266"/>
      <c r="AX54" s="264"/>
      <c r="AY54" s="265"/>
      <c r="AZ54" s="266"/>
      <c r="BA54" s="264"/>
      <c r="BB54" s="262"/>
      <c r="BC54" s="267"/>
      <c r="BD54" s="264"/>
      <c r="BE54" s="262"/>
      <c r="BF54" s="267"/>
      <c r="BG54" s="264"/>
      <c r="BH54" s="262"/>
      <c r="BI54" s="267"/>
      <c r="BJ54" s="264"/>
      <c r="BK54" s="388"/>
      <c r="BL54" s="268"/>
      <c r="BM54" s="262"/>
      <c r="BN54" s="267"/>
      <c r="BO54" s="264"/>
      <c r="BP54" s="266"/>
      <c r="BQ54" s="267"/>
      <c r="BR54" s="264"/>
      <c r="BS54" s="269"/>
      <c r="BT54" s="270"/>
      <c r="BU54" s="264"/>
      <c r="BV54" s="281"/>
      <c r="BW54" s="270"/>
      <c r="BX54" s="264"/>
      <c r="BY54" s="271"/>
      <c r="BZ54" s="270"/>
      <c r="CA54" s="264"/>
      <c r="CB54" s="265"/>
      <c r="CC54" s="270"/>
      <c r="CD54" s="264"/>
      <c r="CE54" s="265"/>
      <c r="CF54" s="267"/>
      <c r="CG54" s="264"/>
      <c r="CH54" s="318"/>
      <c r="CI54" s="270"/>
      <c r="CJ54" s="264"/>
      <c r="CK54" s="272"/>
      <c r="CL54" s="264"/>
      <c r="CM54" s="264"/>
      <c r="CN54" s="273"/>
      <c r="CO54" s="274"/>
      <c r="CP54" s="275">
        <f t="shared" si="1"/>
        <v>0</v>
      </c>
      <c r="CQ54" s="265"/>
      <c r="CR54" s="276"/>
      <c r="CS54" s="265"/>
      <c r="CT54" s="276"/>
      <c r="CU54" s="265"/>
      <c r="CV54" s="276"/>
      <c r="CW54" s="265"/>
      <c r="CX54" s="276"/>
      <c r="CY54" s="242"/>
      <c r="CZ54" s="276"/>
      <c r="DA54" s="242"/>
      <c r="DB54" s="276"/>
      <c r="DC54" s="242"/>
      <c r="DD54" s="276"/>
      <c r="DE54" s="242"/>
      <c r="DF54" s="276"/>
      <c r="DG54" s="265"/>
      <c r="DH54" s="276"/>
      <c r="DI54" s="265"/>
      <c r="DJ54" s="276"/>
      <c r="DK54" s="265"/>
      <c r="DL54" s="276"/>
      <c r="DM54" s="265"/>
      <c r="DN54" s="276"/>
      <c r="DO54" s="265"/>
      <c r="DP54" s="276"/>
      <c r="DQ54" s="264"/>
      <c r="DR54" s="273"/>
      <c r="DS54" s="334"/>
      <c r="DT54" s="273"/>
      <c r="DU54" s="334"/>
      <c r="DV54" s="584"/>
      <c r="DW54" s="334"/>
      <c r="DX54" s="277"/>
      <c r="DY54" s="264"/>
      <c r="DZ54" s="318"/>
      <c r="EA54" s="264"/>
      <c r="EB54" s="578"/>
      <c r="EC54" s="264"/>
      <c r="ED54" s="278"/>
      <c r="EE54" s="264"/>
      <c r="EF54" s="406"/>
      <c r="EG54" s="96"/>
      <c r="EH54" s="279"/>
      <c r="EI54" s="251">
        <f>SUMPRODUCT(D54:EH54,'Nagpur R'!D54:EH54)</f>
        <v>0</v>
      </c>
      <c r="EJ54" s="3"/>
      <c r="EK54" s="3"/>
      <c r="ER54" s="64" t="s">
        <v>70</v>
      </c>
      <c r="ES54" s="61">
        <f t="shared" si="4"/>
        <v>0</v>
      </c>
      <c r="ET54" s="24">
        <f t="shared" si="2"/>
        <v>0</v>
      </c>
    </row>
    <row r="55" spans="2:150" ht="15" hidden="1" customHeight="1">
      <c r="B55" s="65">
        <f t="shared" si="3"/>
        <v>50</v>
      </c>
      <c r="C55" s="61"/>
      <c r="D55" s="262"/>
      <c r="E55" s="263"/>
      <c r="F55" s="264"/>
      <c r="G55" s="262"/>
      <c r="H55" s="263"/>
      <c r="I55" s="264"/>
      <c r="J55" s="322"/>
      <c r="K55" s="263"/>
      <c r="L55" s="264"/>
      <c r="M55" s="264"/>
      <c r="N55" s="264"/>
      <c r="O55" s="264"/>
      <c r="P55" s="416"/>
      <c r="Q55" s="263"/>
      <c r="R55" s="264"/>
      <c r="S55" s="265"/>
      <c r="T55" s="263"/>
      <c r="U55" s="264"/>
      <c r="V55" s="425"/>
      <c r="W55" s="263"/>
      <c r="X55" s="264"/>
      <c r="Y55" s="262"/>
      <c r="Z55" s="264"/>
      <c r="AA55" s="262"/>
      <c r="AB55" s="265"/>
      <c r="AC55" s="266"/>
      <c r="AD55" s="264"/>
      <c r="AE55" s="265"/>
      <c r="AF55" s="266"/>
      <c r="AG55" s="264"/>
      <c r="AH55" s="262"/>
      <c r="AI55" s="267"/>
      <c r="AJ55" s="264"/>
      <c r="AK55" s="262"/>
      <c r="AL55" s="267"/>
      <c r="AM55" s="264"/>
      <c r="AN55" s="262"/>
      <c r="AO55" s="267"/>
      <c r="AP55" s="264"/>
      <c r="AQ55" s="262"/>
      <c r="AR55" s="267"/>
      <c r="AS55" s="264"/>
      <c r="AT55" s="388"/>
      <c r="AU55" s="268"/>
      <c r="AV55" s="265"/>
      <c r="AW55" s="266"/>
      <c r="AX55" s="264"/>
      <c r="AY55" s="265"/>
      <c r="AZ55" s="266"/>
      <c r="BA55" s="264"/>
      <c r="BB55" s="262"/>
      <c r="BC55" s="267"/>
      <c r="BD55" s="264"/>
      <c r="BE55" s="262"/>
      <c r="BF55" s="267"/>
      <c r="BG55" s="264"/>
      <c r="BH55" s="262"/>
      <c r="BI55" s="267"/>
      <c r="BJ55" s="264"/>
      <c r="BK55" s="388"/>
      <c r="BL55" s="268"/>
      <c r="BM55" s="262"/>
      <c r="BN55" s="267"/>
      <c r="BO55" s="264"/>
      <c r="BP55" s="266"/>
      <c r="BQ55" s="267"/>
      <c r="BR55" s="264"/>
      <c r="BS55" s="269"/>
      <c r="BT55" s="270"/>
      <c r="BU55" s="264"/>
      <c r="BV55" s="281"/>
      <c r="BW55" s="270"/>
      <c r="BX55" s="264"/>
      <c r="BY55" s="271"/>
      <c r="BZ55" s="270"/>
      <c r="CA55" s="264"/>
      <c r="CB55" s="265"/>
      <c r="CC55" s="270"/>
      <c r="CD55" s="264"/>
      <c r="CE55" s="265"/>
      <c r="CF55" s="267"/>
      <c r="CG55" s="264"/>
      <c r="CH55" s="318"/>
      <c r="CI55" s="270"/>
      <c r="CJ55" s="264"/>
      <c r="CK55" s="272"/>
      <c r="CL55" s="264"/>
      <c r="CM55" s="264"/>
      <c r="CN55" s="273"/>
      <c r="CO55" s="274"/>
      <c r="CP55" s="275">
        <f t="shared" si="1"/>
        <v>0</v>
      </c>
      <c r="CQ55" s="265"/>
      <c r="CR55" s="276"/>
      <c r="CS55" s="265"/>
      <c r="CT55" s="276"/>
      <c r="CU55" s="265"/>
      <c r="CV55" s="276"/>
      <c r="CW55" s="265"/>
      <c r="CX55" s="276"/>
      <c r="CY55" s="242"/>
      <c r="CZ55" s="276"/>
      <c r="DA55" s="242"/>
      <c r="DB55" s="276"/>
      <c r="DC55" s="242"/>
      <c r="DD55" s="276"/>
      <c r="DE55" s="242"/>
      <c r="DF55" s="276"/>
      <c r="DG55" s="265"/>
      <c r="DH55" s="276"/>
      <c r="DI55" s="265"/>
      <c r="DJ55" s="276"/>
      <c r="DK55" s="265"/>
      <c r="DL55" s="276"/>
      <c r="DM55" s="265"/>
      <c r="DN55" s="276"/>
      <c r="DO55" s="265"/>
      <c r="DP55" s="276"/>
      <c r="DQ55" s="264"/>
      <c r="DR55" s="273"/>
      <c r="DS55" s="334"/>
      <c r="DT55" s="273"/>
      <c r="DU55" s="334"/>
      <c r="DV55" s="584"/>
      <c r="DW55" s="334"/>
      <c r="DX55" s="277"/>
      <c r="DY55" s="264"/>
      <c r="DZ55" s="318"/>
      <c r="EA55" s="264"/>
      <c r="EB55" s="578"/>
      <c r="EC55" s="264"/>
      <c r="ED55" s="278"/>
      <c r="EE55" s="264"/>
      <c r="EF55" s="406"/>
      <c r="EG55" s="96"/>
      <c r="EH55" s="279"/>
      <c r="EI55" s="251">
        <f>SUMPRODUCT(D55:EH55,'Nagpur R'!D55:EH55)</f>
        <v>0</v>
      </c>
      <c r="EJ55" s="3"/>
      <c r="EK55" s="3"/>
      <c r="ER55" s="64" t="s">
        <v>71</v>
      </c>
      <c r="ES55" s="61">
        <f t="shared" si="4"/>
        <v>0</v>
      </c>
      <c r="ET55" s="24">
        <f t="shared" si="2"/>
        <v>0</v>
      </c>
    </row>
    <row r="56" spans="2:150" ht="15" hidden="1" customHeight="1">
      <c r="B56" s="65">
        <f t="shared" si="3"/>
        <v>51</v>
      </c>
      <c r="C56" s="61"/>
      <c r="D56" s="262"/>
      <c r="E56" s="263"/>
      <c r="F56" s="264"/>
      <c r="G56" s="262"/>
      <c r="H56" s="263"/>
      <c r="I56" s="264"/>
      <c r="J56" s="322"/>
      <c r="K56" s="263"/>
      <c r="L56" s="264"/>
      <c r="M56" s="264"/>
      <c r="N56" s="264"/>
      <c r="O56" s="264"/>
      <c r="P56" s="416"/>
      <c r="Q56" s="263"/>
      <c r="R56" s="264"/>
      <c r="S56" s="265"/>
      <c r="T56" s="263"/>
      <c r="U56" s="264"/>
      <c r="V56" s="425"/>
      <c r="W56" s="263"/>
      <c r="X56" s="264"/>
      <c r="Y56" s="262"/>
      <c r="Z56" s="264"/>
      <c r="AA56" s="262"/>
      <c r="AB56" s="265"/>
      <c r="AC56" s="266"/>
      <c r="AD56" s="264"/>
      <c r="AE56" s="265"/>
      <c r="AF56" s="266"/>
      <c r="AG56" s="264"/>
      <c r="AH56" s="262"/>
      <c r="AI56" s="267"/>
      <c r="AJ56" s="264"/>
      <c r="AK56" s="262"/>
      <c r="AL56" s="267"/>
      <c r="AM56" s="264"/>
      <c r="AN56" s="262"/>
      <c r="AO56" s="267"/>
      <c r="AP56" s="264"/>
      <c r="AQ56" s="262"/>
      <c r="AR56" s="267"/>
      <c r="AS56" s="264"/>
      <c r="AT56" s="388"/>
      <c r="AU56" s="268"/>
      <c r="AV56" s="265"/>
      <c r="AW56" s="266"/>
      <c r="AX56" s="264"/>
      <c r="AY56" s="265"/>
      <c r="AZ56" s="266"/>
      <c r="BA56" s="264"/>
      <c r="BB56" s="262"/>
      <c r="BC56" s="267"/>
      <c r="BD56" s="264"/>
      <c r="BE56" s="262"/>
      <c r="BF56" s="267"/>
      <c r="BG56" s="264"/>
      <c r="BH56" s="262"/>
      <c r="BI56" s="267"/>
      <c r="BJ56" s="264"/>
      <c r="BK56" s="388"/>
      <c r="BL56" s="268"/>
      <c r="BM56" s="262"/>
      <c r="BN56" s="267"/>
      <c r="BO56" s="264"/>
      <c r="BP56" s="266"/>
      <c r="BQ56" s="267"/>
      <c r="BR56" s="264"/>
      <c r="BS56" s="269"/>
      <c r="BT56" s="270"/>
      <c r="BU56" s="264"/>
      <c r="BV56" s="281"/>
      <c r="BW56" s="270"/>
      <c r="BX56" s="264"/>
      <c r="BY56" s="271"/>
      <c r="BZ56" s="270"/>
      <c r="CA56" s="264"/>
      <c r="CB56" s="265"/>
      <c r="CC56" s="270"/>
      <c r="CD56" s="264"/>
      <c r="CE56" s="265"/>
      <c r="CF56" s="267"/>
      <c r="CG56" s="264"/>
      <c r="CH56" s="318"/>
      <c r="CI56" s="270"/>
      <c r="CJ56" s="264"/>
      <c r="CK56" s="272"/>
      <c r="CL56" s="264"/>
      <c r="CM56" s="264"/>
      <c r="CN56" s="273"/>
      <c r="CO56" s="274"/>
      <c r="CP56" s="275">
        <f t="shared" si="1"/>
        <v>0</v>
      </c>
      <c r="CQ56" s="265"/>
      <c r="CR56" s="276"/>
      <c r="CS56" s="265"/>
      <c r="CT56" s="276"/>
      <c r="CU56" s="265"/>
      <c r="CV56" s="276"/>
      <c r="CW56" s="265"/>
      <c r="CX56" s="276"/>
      <c r="CY56" s="242"/>
      <c r="CZ56" s="276"/>
      <c r="DA56" s="242"/>
      <c r="DB56" s="276"/>
      <c r="DC56" s="242"/>
      <c r="DD56" s="276"/>
      <c r="DE56" s="242"/>
      <c r="DF56" s="276"/>
      <c r="DG56" s="265"/>
      <c r="DH56" s="276"/>
      <c r="DI56" s="265"/>
      <c r="DJ56" s="276"/>
      <c r="DK56" s="265"/>
      <c r="DL56" s="276"/>
      <c r="DM56" s="265"/>
      <c r="DN56" s="276"/>
      <c r="DO56" s="265"/>
      <c r="DP56" s="276"/>
      <c r="DQ56" s="264"/>
      <c r="DR56" s="273"/>
      <c r="DS56" s="334"/>
      <c r="DT56" s="273"/>
      <c r="DU56" s="334"/>
      <c r="DV56" s="584"/>
      <c r="DW56" s="334"/>
      <c r="DX56" s="277"/>
      <c r="DY56" s="264"/>
      <c r="DZ56" s="318"/>
      <c r="EA56" s="264"/>
      <c r="EB56" s="578"/>
      <c r="EC56" s="264"/>
      <c r="ED56" s="278"/>
      <c r="EE56" s="264"/>
      <c r="EF56" s="406"/>
      <c r="EG56" s="96"/>
      <c r="EH56" s="279"/>
      <c r="EI56" s="251">
        <f>SUMPRODUCT(D56:EH56,'Nagpur R'!D56:EH56)</f>
        <v>0</v>
      </c>
      <c r="EJ56" s="3"/>
      <c r="EK56" s="3"/>
      <c r="ER56" s="64" t="s">
        <v>72</v>
      </c>
      <c r="ES56" s="61">
        <f t="shared" si="4"/>
        <v>0</v>
      </c>
      <c r="ET56" s="24">
        <f t="shared" si="2"/>
        <v>0</v>
      </c>
    </row>
    <row r="57" spans="2:150" ht="15" hidden="1" customHeight="1">
      <c r="B57" s="65">
        <f t="shared" si="3"/>
        <v>52</v>
      </c>
      <c r="C57" s="61"/>
      <c r="D57" s="262"/>
      <c r="E57" s="263"/>
      <c r="F57" s="264"/>
      <c r="G57" s="262"/>
      <c r="H57" s="263"/>
      <c r="I57" s="264"/>
      <c r="J57" s="322"/>
      <c r="K57" s="263"/>
      <c r="L57" s="264"/>
      <c r="M57" s="264"/>
      <c r="N57" s="264"/>
      <c r="O57" s="264"/>
      <c r="P57" s="416"/>
      <c r="Q57" s="263"/>
      <c r="R57" s="264"/>
      <c r="S57" s="265"/>
      <c r="T57" s="263"/>
      <c r="U57" s="264"/>
      <c r="V57" s="425"/>
      <c r="W57" s="263"/>
      <c r="X57" s="264"/>
      <c r="Y57" s="262"/>
      <c r="Z57" s="264"/>
      <c r="AA57" s="262"/>
      <c r="AB57" s="265"/>
      <c r="AC57" s="266"/>
      <c r="AD57" s="264"/>
      <c r="AE57" s="265"/>
      <c r="AF57" s="266"/>
      <c r="AG57" s="264"/>
      <c r="AH57" s="262"/>
      <c r="AI57" s="267"/>
      <c r="AJ57" s="264"/>
      <c r="AK57" s="262"/>
      <c r="AL57" s="267"/>
      <c r="AM57" s="264"/>
      <c r="AN57" s="262"/>
      <c r="AO57" s="267"/>
      <c r="AP57" s="264"/>
      <c r="AQ57" s="262"/>
      <c r="AR57" s="267"/>
      <c r="AS57" s="264"/>
      <c r="AT57" s="388"/>
      <c r="AU57" s="268"/>
      <c r="AV57" s="265"/>
      <c r="AW57" s="266"/>
      <c r="AX57" s="264"/>
      <c r="AY57" s="265"/>
      <c r="AZ57" s="266"/>
      <c r="BA57" s="264"/>
      <c r="BB57" s="262"/>
      <c r="BC57" s="267"/>
      <c r="BD57" s="264"/>
      <c r="BE57" s="262"/>
      <c r="BF57" s="267"/>
      <c r="BG57" s="264"/>
      <c r="BH57" s="262"/>
      <c r="BI57" s="267"/>
      <c r="BJ57" s="264"/>
      <c r="BK57" s="388"/>
      <c r="BL57" s="268"/>
      <c r="BM57" s="262"/>
      <c r="BN57" s="267"/>
      <c r="BO57" s="264"/>
      <c r="BP57" s="266"/>
      <c r="BQ57" s="267"/>
      <c r="BR57" s="264"/>
      <c r="BS57" s="269"/>
      <c r="BT57" s="270"/>
      <c r="BU57" s="264"/>
      <c r="BV57" s="281"/>
      <c r="BW57" s="270"/>
      <c r="BX57" s="264"/>
      <c r="BY57" s="271"/>
      <c r="BZ57" s="270"/>
      <c r="CA57" s="264"/>
      <c r="CB57" s="265"/>
      <c r="CC57" s="270"/>
      <c r="CD57" s="264"/>
      <c r="CE57" s="265"/>
      <c r="CF57" s="267"/>
      <c r="CG57" s="264"/>
      <c r="CH57" s="318"/>
      <c r="CI57" s="270"/>
      <c r="CJ57" s="264"/>
      <c r="CK57" s="272"/>
      <c r="CL57" s="264"/>
      <c r="CM57" s="264"/>
      <c r="CN57" s="273"/>
      <c r="CO57" s="274"/>
      <c r="CP57" s="275">
        <f t="shared" si="1"/>
        <v>0</v>
      </c>
      <c r="CQ57" s="265"/>
      <c r="CR57" s="276"/>
      <c r="CS57" s="265"/>
      <c r="CT57" s="276"/>
      <c r="CU57" s="265"/>
      <c r="CV57" s="276"/>
      <c r="CW57" s="265"/>
      <c r="CX57" s="276"/>
      <c r="CY57" s="242"/>
      <c r="CZ57" s="276"/>
      <c r="DA57" s="242"/>
      <c r="DB57" s="276"/>
      <c r="DC57" s="242"/>
      <c r="DD57" s="276"/>
      <c r="DE57" s="242"/>
      <c r="DF57" s="276"/>
      <c r="DG57" s="265"/>
      <c r="DH57" s="276"/>
      <c r="DI57" s="265"/>
      <c r="DJ57" s="276"/>
      <c r="DK57" s="265"/>
      <c r="DL57" s="276"/>
      <c r="DM57" s="265"/>
      <c r="DN57" s="276"/>
      <c r="DO57" s="265"/>
      <c r="DP57" s="276"/>
      <c r="DQ57" s="264"/>
      <c r="DR57" s="273"/>
      <c r="DS57" s="334"/>
      <c r="DT57" s="273"/>
      <c r="DU57" s="334"/>
      <c r="DV57" s="584"/>
      <c r="DW57" s="334"/>
      <c r="DX57" s="277"/>
      <c r="DY57" s="264"/>
      <c r="DZ57" s="318"/>
      <c r="EA57" s="264"/>
      <c r="EB57" s="578"/>
      <c r="EC57" s="264"/>
      <c r="ED57" s="278"/>
      <c r="EE57" s="264"/>
      <c r="EF57" s="406"/>
      <c r="EG57" s="96"/>
      <c r="EH57" s="279"/>
      <c r="EI57" s="251">
        <f>SUMPRODUCT(D57:EH57,'Nagpur R'!D57:EH57)</f>
        <v>0</v>
      </c>
      <c r="EJ57" s="3"/>
      <c r="EK57" s="3"/>
      <c r="ER57" s="64" t="s">
        <v>73</v>
      </c>
      <c r="ES57" s="61">
        <f t="shared" si="4"/>
        <v>0</v>
      </c>
      <c r="ET57" s="24">
        <f t="shared" si="2"/>
        <v>0</v>
      </c>
    </row>
    <row r="58" spans="2:150" ht="15" hidden="1" customHeight="1">
      <c r="B58" s="65">
        <f t="shared" si="3"/>
        <v>53</v>
      </c>
      <c r="C58" s="61"/>
      <c r="D58" s="262"/>
      <c r="E58" s="263"/>
      <c r="F58" s="264"/>
      <c r="G58" s="262"/>
      <c r="H58" s="263"/>
      <c r="I58" s="264"/>
      <c r="J58" s="322"/>
      <c r="K58" s="263"/>
      <c r="L58" s="264"/>
      <c r="M58" s="264"/>
      <c r="N58" s="264"/>
      <c r="O58" s="264"/>
      <c r="P58" s="416"/>
      <c r="Q58" s="263"/>
      <c r="R58" s="264"/>
      <c r="S58" s="265"/>
      <c r="T58" s="263"/>
      <c r="U58" s="264"/>
      <c r="V58" s="425"/>
      <c r="W58" s="263"/>
      <c r="X58" s="264"/>
      <c r="Y58" s="262"/>
      <c r="Z58" s="264"/>
      <c r="AA58" s="262"/>
      <c r="AB58" s="265"/>
      <c r="AC58" s="266"/>
      <c r="AD58" s="264"/>
      <c r="AE58" s="265"/>
      <c r="AF58" s="266"/>
      <c r="AG58" s="264"/>
      <c r="AH58" s="262"/>
      <c r="AI58" s="267"/>
      <c r="AJ58" s="264"/>
      <c r="AK58" s="262"/>
      <c r="AL58" s="267"/>
      <c r="AM58" s="264"/>
      <c r="AN58" s="262"/>
      <c r="AO58" s="267"/>
      <c r="AP58" s="264"/>
      <c r="AQ58" s="262"/>
      <c r="AR58" s="267"/>
      <c r="AS58" s="264"/>
      <c r="AT58" s="388"/>
      <c r="AU58" s="268"/>
      <c r="AV58" s="265"/>
      <c r="AW58" s="266"/>
      <c r="AX58" s="264"/>
      <c r="AY58" s="265"/>
      <c r="AZ58" s="266"/>
      <c r="BA58" s="264"/>
      <c r="BB58" s="262"/>
      <c r="BC58" s="267"/>
      <c r="BD58" s="264"/>
      <c r="BE58" s="262"/>
      <c r="BF58" s="267"/>
      <c r="BG58" s="264"/>
      <c r="BH58" s="262"/>
      <c r="BI58" s="267"/>
      <c r="BJ58" s="264"/>
      <c r="BK58" s="388"/>
      <c r="BL58" s="268"/>
      <c r="BM58" s="262"/>
      <c r="BN58" s="267"/>
      <c r="BO58" s="264"/>
      <c r="BP58" s="266"/>
      <c r="BQ58" s="267"/>
      <c r="BR58" s="264"/>
      <c r="BS58" s="269"/>
      <c r="BT58" s="270"/>
      <c r="BU58" s="264"/>
      <c r="BV58" s="281"/>
      <c r="BW58" s="270"/>
      <c r="BX58" s="264"/>
      <c r="BY58" s="271"/>
      <c r="BZ58" s="270"/>
      <c r="CA58" s="264"/>
      <c r="CB58" s="265"/>
      <c r="CC58" s="270"/>
      <c r="CD58" s="264"/>
      <c r="CE58" s="265"/>
      <c r="CF58" s="267"/>
      <c r="CG58" s="264"/>
      <c r="CH58" s="318"/>
      <c r="CI58" s="270"/>
      <c r="CJ58" s="264"/>
      <c r="CK58" s="272"/>
      <c r="CL58" s="264"/>
      <c r="CM58" s="264"/>
      <c r="CN58" s="273"/>
      <c r="CO58" s="274"/>
      <c r="CP58" s="275">
        <f t="shared" si="1"/>
        <v>0</v>
      </c>
      <c r="CQ58" s="265"/>
      <c r="CR58" s="276"/>
      <c r="CS58" s="265"/>
      <c r="CT58" s="276"/>
      <c r="CU58" s="265"/>
      <c r="CV58" s="276"/>
      <c r="CW58" s="265"/>
      <c r="CX58" s="276"/>
      <c r="CY58" s="242"/>
      <c r="CZ58" s="276"/>
      <c r="DA58" s="242"/>
      <c r="DB58" s="276"/>
      <c r="DC58" s="242"/>
      <c r="DD58" s="276"/>
      <c r="DE58" s="242"/>
      <c r="DF58" s="276"/>
      <c r="DG58" s="265"/>
      <c r="DH58" s="276"/>
      <c r="DI58" s="265"/>
      <c r="DJ58" s="276"/>
      <c r="DK58" s="265"/>
      <c r="DL58" s="276"/>
      <c r="DM58" s="265"/>
      <c r="DN58" s="276"/>
      <c r="DO58" s="265"/>
      <c r="DP58" s="276"/>
      <c r="DQ58" s="264"/>
      <c r="DR58" s="273"/>
      <c r="DS58" s="334"/>
      <c r="DT58" s="273"/>
      <c r="DU58" s="334"/>
      <c r="DV58" s="584"/>
      <c r="DW58" s="334"/>
      <c r="DX58" s="277"/>
      <c r="DY58" s="264"/>
      <c r="DZ58" s="318"/>
      <c r="EA58" s="264"/>
      <c r="EB58" s="578"/>
      <c r="EC58" s="264"/>
      <c r="ED58" s="278"/>
      <c r="EE58" s="264"/>
      <c r="EF58" s="406"/>
      <c r="EG58" s="96"/>
      <c r="EH58" s="279"/>
      <c r="EI58" s="251">
        <f>SUMPRODUCT(D58:EH58,'Nagpur R'!D58:EH58)</f>
        <v>0</v>
      </c>
      <c r="EJ58" s="3"/>
      <c r="EK58" s="3"/>
      <c r="ER58" s="64" t="s">
        <v>74</v>
      </c>
      <c r="ES58" s="61">
        <f t="shared" si="4"/>
        <v>0</v>
      </c>
      <c r="ET58" s="24">
        <f t="shared" si="2"/>
        <v>0</v>
      </c>
    </row>
    <row r="59" spans="2:150" ht="15" hidden="1" customHeight="1">
      <c r="B59" s="65">
        <f t="shared" si="3"/>
        <v>54</v>
      </c>
      <c r="C59" s="61"/>
      <c r="D59" s="262"/>
      <c r="E59" s="263"/>
      <c r="F59" s="264"/>
      <c r="G59" s="262"/>
      <c r="H59" s="263"/>
      <c r="I59" s="264"/>
      <c r="J59" s="322"/>
      <c r="K59" s="263"/>
      <c r="L59" s="264"/>
      <c r="M59" s="264"/>
      <c r="N59" s="264"/>
      <c r="O59" s="264"/>
      <c r="P59" s="416"/>
      <c r="Q59" s="263"/>
      <c r="R59" s="264"/>
      <c r="S59" s="265"/>
      <c r="T59" s="263"/>
      <c r="U59" s="264"/>
      <c r="V59" s="425"/>
      <c r="W59" s="263"/>
      <c r="X59" s="264"/>
      <c r="Y59" s="262"/>
      <c r="Z59" s="264"/>
      <c r="AA59" s="262"/>
      <c r="AB59" s="265"/>
      <c r="AC59" s="266"/>
      <c r="AD59" s="264"/>
      <c r="AE59" s="265"/>
      <c r="AF59" s="266"/>
      <c r="AG59" s="264"/>
      <c r="AH59" s="262"/>
      <c r="AI59" s="267"/>
      <c r="AJ59" s="264"/>
      <c r="AK59" s="262"/>
      <c r="AL59" s="267"/>
      <c r="AM59" s="264"/>
      <c r="AN59" s="262"/>
      <c r="AO59" s="267"/>
      <c r="AP59" s="264"/>
      <c r="AQ59" s="262"/>
      <c r="AR59" s="267"/>
      <c r="AS59" s="264"/>
      <c r="AT59" s="388"/>
      <c r="AU59" s="268"/>
      <c r="AV59" s="265"/>
      <c r="AW59" s="266"/>
      <c r="AX59" s="264"/>
      <c r="AY59" s="265"/>
      <c r="AZ59" s="266"/>
      <c r="BA59" s="264"/>
      <c r="BB59" s="262"/>
      <c r="BC59" s="267"/>
      <c r="BD59" s="264"/>
      <c r="BE59" s="262"/>
      <c r="BF59" s="267"/>
      <c r="BG59" s="264"/>
      <c r="BH59" s="262"/>
      <c r="BI59" s="267"/>
      <c r="BJ59" s="264"/>
      <c r="BK59" s="388"/>
      <c r="BL59" s="268"/>
      <c r="BM59" s="262"/>
      <c r="BN59" s="267"/>
      <c r="BO59" s="264"/>
      <c r="BP59" s="266"/>
      <c r="BQ59" s="267"/>
      <c r="BR59" s="264"/>
      <c r="BS59" s="269"/>
      <c r="BT59" s="270"/>
      <c r="BU59" s="264"/>
      <c r="BV59" s="281"/>
      <c r="BW59" s="270"/>
      <c r="BX59" s="264"/>
      <c r="BY59" s="271"/>
      <c r="BZ59" s="270"/>
      <c r="CA59" s="264"/>
      <c r="CB59" s="265"/>
      <c r="CC59" s="270"/>
      <c r="CD59" s="264"/>
      <c r="CE59" s="265"/>
      <c r="CF59" s="267"/>
      <c r="CG59" s="264"/>
      <c r="CH59" s="318"/>
      <c r="CI59" s="270"/>
      <c r="CJ59" s="264"/>
      <c r="CK59" s="272"/>
      <c r="CL59" s="264"/>
      <c r="CM59" s="264"/>
      <c r="CN59" s="273"/>
      <c r="CO59" s="274"/>
      <c r="CP59" s="275">
        <f t="shared" si="1"/>
        <v>0</v>
      </c>
      <c r="CQ59" s="265"/>
      <c r="CR59" s="276"/>
      <c r="CS59" s="265"/>
      <c r="CT59" s="276"/>
      <c r="CU59" s="265"/>
      <c r="CV59" s="276"/>
      <c r="CW59" s="265"/>
      <c r="CX59" s="276"/>
      <c r="CY59" s="242"/>
      <c r="CZ59" s="276"/>
      <c r="DA59" s="242"/>
      <c r="DB59" s="276"/>
      <c r="DC59" s="242"/>
      <c r="DD59" s="276"/>
      <c r="DE59" s="242"/>
      <c r="DF59" s="276"/>
      <c r="DG59" s="265"/>
      <c r="DH59" s="276"/>
      <c r="DI59" s="265"/>
      <c r="DJ59" s="276"/>
      <c r="DK59" s="265"/>
      <c r="DL59" s="276"/>
      <c r="DM59" s="265"/>
      <c r="DN59" s="276"/>
      <c r="DO59" s="265"/>
      <c r="DP59" s="276"/>
      <c r="DQ59" s="264"/>
      <c r="DR59" s="273"/>
      <c r="DS59" s="334"/>
      <c r="DT59" s="273"/>
      <c r="DU59" s="334"/>
      <c r="DV59" s="584"/>
      <c r="DW59" s="334"/>
      <c r="DX59" s="277"/>
      <c r="DY59" s="264"/>
      <c r="DZ59" s="318"/>
      <c r="EA59" s="264"/>
      <c r="EB59" s="578"/>
      <c r="EC59" s="264"/>
      <c r="ED59" s="278"/>
      <c r="EE59" s="264"/>
      <c r="EF59" s="406"/>
      <c r="EG59" s="96"/>
      <c r="EH59" s="279"/>
      <c r="EI59" s="251">
        <f>SUMPRODUCT(D59:EH59,'Nagpur R'!D59:EH59)</f>
        <v>0</v>
      </c>
      <c r="EJ59" s="3"/>
      <c r="EK59" s="3"/>
      <c r="ER59" s="64" t="s">
        <v>75</v>
      </c>
      <c r="ES59" s="61">
        <f t="shared" si="4"/>
        <v>0</v>
      </c>
      <c r="ET59" s="24">
        <f t="shared" si="2"/>
        <v>0</v>
      </c>
    </row>
    <row r="60" spans="2:150" ht="15" hidden="1" customHeight="1">
      <c r="B60" s="65">
        <f t="shared" si="3"/>
        <v>55</v>
      </c>
      <c r="C60" s="61"/>
      <c r="D60" s="262"/>
      <c r="E60" s="263"/>
      <c r="F60" s="264"/>
      <c r="G60" s="262"/>
      <c r="H60" s="263"/>
      <c r="I60" s="264"/>
      <c r="J60" s="322"/>
      <c r="K60" s="263"/>
      <c r="L60" s="264"/>
      <c r="M60" s="264"/>
      <c r="N60" s="264"/>
      <c r="O60" s="264"/>
      <c r="P60" s="416"/>
      <c r="Q60" s="263"/>
      <c r="R60" s="264"/>
      <c r="S60" s="265"/>
      <c r="T60" s="263"/>
      <c r="U60" s="264"/>
      <c r="V60" s="425"/>
      <c r="W60" s="263"/>
      <c r="X60" s="264"/>
      <c r="Y60" s="262"/>
      <c r="Z60" s="264"/>
      <c r="AA60" s="262"/>
      <c r="AB60" s="265"/>
      <c r="AC60" s="266"/>
      <c r="AD60" s="264"/>
      <c r="AE60" s="265"/>
      <c r="AF60" s="266"/>
      <c r="AG60" s="264"/>
      <c r="AH60" s="262"/>
      <c r="AI60" s="267"/>
      <c r="AJ60" s="264"/>
      <c r="AK60" s="262"/>
      <c r="AL60" s="267"/>
      <c r="AM60" s="264"/>
      <c r="AN60" s="262"/>
      <c r="AO60" s="267"/>
      <c r="AP60" s="264"/>
      <c r="AQ60" s="262"/>
      <c r="AR60" s="267"/>
      <c r="AS60" s="264"/>
      <c r="AT60" s="388"/>
      <c r="AU60" s="268"/>
      <c r="AV60" s="265"/>
      <c r="AW60" s="266"/>
      <c r="AX60" s="264"/>
      <c r="AY60" s="265"/>
      <c r="AZ60" s="266"/>
      <c r="BA60" s="264"/>
      <c r="BB60" s="262"/>
      <c r="BC60" s="267"/>
      <c r="BD60" s="264"/>
      <c r="BE60" s="262"/>
      <c r="BF60" s="267"/>
      <c r="BG60" s="264"/>
      <c r="BH60" s="262"/>
      <c r="BI60" s="267"/>
      <c r="BJ60" s="264"/>
      <c r="BK60" s="388"/>
      <c r="BL60" s="268"/>
      <c r="BM60" s="262"/>
      <c r="BN60" s="267"/>
      <c r="BO60" s="264"/>
      <c r="BP60" s="266"/>
      <c r="BQ60" s="267"/>
      <c r="BR60" s="264"/>
      <c r="BS60" s="269"/>
      <c r="BT60" s="270"/>
      <c r="BU60" s="264"/>
      <c r="BV60" s="281"/>
      <c r="BW60" s="270"/>
      <c r="BX60" s="264"/>
      <c r="BY60" s="271"/>
      <c r="BZ60" s="270"/>
      <c r="CA60" s="264"/>
      <c r="CB60" s="265"/>
      <c r="CC60" s="270"/>
      <c r="CD60" s="264"/>
      <c r="CE60" s="265"/>
      <c r="CF60" s="267"/>
      <c r="CG60" s="264"/>
      <c r="CH60" s="318"/>
      <c r="CI60" s="270"/>
      <c r="CJ60" s="264"/>
      <c r="CK60" s="272"/>
      <c r="CL60" s="264"/>
      <c r="CM60" s="264"/>
      <c r="CN60" s="273"/>
      <c r="CO60" s="274"/>
      <c r="CP60" s="275">
        <f t="shared" si="1"/>
        <v>0</v>
      </c>
      <c r="CQ60" s="265"/>
      <c r="CR60" s="276"/>
      <c r="CS60" s="265"/>
      <c r="CT60" s="276"/>
      <c r="CU60" s="265"/>
      <c r="CV60" s="276"/>
      <c r="CW60" s="265"/>
      <c r="CX60" s="276"/>
      <c r="CY60" s="242"/>
      <c r="CZ60" s="276"/>
      <c r="DA60" s="242"/>
      <c r="DB60" s="276"/>
      <c r="DC60" s="242"/>
      <c r="DD60" s="276"/>
      <c r="DE60" s="242"/>
      <c r="DF60" s="276"/>
      <c r="DG60" s="265"/>
      <c r="DH60" s="276"/>
      <c r="DI60" s="265"/>
      <c r="DJ60" s="276"/>
      <c r="DK60" s="265"/>
      <c r="DL60" s="276"/>
      <c r="DM60" s="265"/>
      <c r="DN60" s="276"/>
      <c r="DO60" s="265"/>
      <c r="DP60" s="276"/>
      <c r="DQ60" s="264"/>
      <c r="DR60" s="273"/>
      <c r="DS60" s="334"/>
      <c r="DT60" s="273"/>
      <c r="DU60" s="334"/>
      <c r="DV60" s="584"/>
      <c r="DW60" s="334"/>
      <c r="DX60" s="277"/>
      <c r="DY60" s="264"/>
      <c r="DZ60" s="318"/>
      <c r="EA60" s="264"/>
      <c r="EB60" s="578"/>
      <c r="EC60" s="264"/>
      <c r="ED60" s="280"/>
      <c r="EE60" s="264"/>
      <c r="EF60" s="406"/>
      <c r="EG60" s="96"/>
      <c r="EH60" s="279"/>
      <c r="EI60" s="251">
        <f>SUMPRODUCT(D60:EH60,'Nagpur R'!D60:EH60)</f>
        <v>0</v>
      </c>
      <c r="EJ60" s="3"/>
      <c r="EK60" s="3"/>
      <c r="ER60" s="64" t="s">
        <v>76</v>
      </c>
      <c r="ES60" s="61">
        <f t="shared" si="4"/>
        <v>0</v>
      </c>
      <c r="ET60" s="24">
        <f t="shared" si="2"/>
        <v>0</v>
      </c>
    </row>
    <row r="61" spans="2:150" ht="15" hidden="1" customHeight="1">
      <c r="B61" s="65">
        <f t="shared" si="3"/>
        <v>56</v>
      </c>
      <c r="C61" s="61"/>
      <c r="D61" s="262"/>
      <c r="E61" s="263"/>
      <c r="F61" s="264"/>
      <c r="G61" s="262"/>
      <c r="H61" s="263"/>
      <c r="I61" s="264"/>
      <c r="J61" s="322"/>
      <c r="K61" s="263"/>
      <c r="L61" s="264"/>
      <c r="M61" s="264"/>
      <c r="N61" s="264"/>
      <c r="O61" s="264"/>
      <c r="P61" s="416"/>
      <c r="Q61" s="263"/>
      <c r="R61" s="264"/>
      <c r="S61" s="265"/>
      <c r="T61" s="263"/>
      <c r="U61" s="264"/>
      <c r="V61" s="425"/>
      <c r="W61" s="263"/>
      <c r="X61" s="264"/>
      <c r="Y61" s="262"/>
      <c r="Z61" s="264"/>
      <c r="AA61" s="262"/>
      <c r="AB61" s="265"/>
      <c r="AC61" s="266"/>
      <c r="AD61" s="264"/>
      <c r="AE61" s="265"/>
      <c r="AF61" s="266"/>
      <c r="AG61" s="264"/>
      <c r="AH61" s="262"/>
      <c r="AI61" s="267"/>
      <c r="AJ61" s="264"/>
      <c r="AK61" s="262"/>
      <c r="AL61" s="267"/>
      <c r="AM61" s="264"/>
      <c r="AN61" s="262"/>
      <c r="AO61" s="267"/>
      <c r="AP61" s="264"/>
      <c r="AQ61" s="262"/>
      <c r="AR61" s="267"/>
      <c r="AS61" s="264"/>
      <c r="AT61" s="388"/>
      <c r="AU61" s="268"/>
      <c r="AV61" s="265"/>
      <c r="AW61" s="266"/>
      <c r="AX61" s="264"/>
      <c r="AY61" s="265"/>
      <c r="AZ61" s="266"/>
      <c r="BA61" s="264"/>
      <c r="BB61" s="262"/>
      <c r="BC61" s="267"/>
      <c r="BD61" s="264"/>
      <c r="BE61" s="262"/>
      <c r="BF61" s="267"/>
      <c r="BG61" s="264"/>
      <c r="BH61" s="262"/>
      <c r="BI61" s="267"/>
      <c r="BJ61" s="264"/>
      <c r="BK61" s="388"/>
      <c r="BL61" s="268"/>
      <c r="BM61" s="262"/>
      <c r="BN61" s="267"/>
      <c r="BO61" s="264"/>
      <c r="BP61" s="266"/>
      <c r="BQ61" s="267"/>
      <c r="BR61" s="264"/>
      <c r="BS61" s="269"/>
      <c r="BT61" s="270"/>
      <c r="BU61" s="264"/>
      <c r="BV61" s="281"/>
      <c r="BW61" s="270"/>
      <c r="BX61" s="264"/>
      <c r="BY61" s="271"/>
      <c r="BZ61" s="270"/>
      <c r="CA61" s="264"/>
      <c r="CB61" s="265"/>
      <c r="CC61" s="270"/>
      <c r="CD61" s="264"/>
      <c r="CE61" s="265"/>
      <c r="CF61" s="267"/>
      <c r="CG61" s="264"/>
      <c r="CH61" s="318"/>
      <c r="CI61" s="270"/>
      <c r="CJ61" s="264"/>
      <c r="CK61" s="272"/>
      <c r="CL61" s="264"/>
      <c r="CM61" s="264"/>
      <c r="CN61" s="273"/>
      <c r="CO61" s="274"/>
      <c r="CP61" s="275">
        <f t="shared" si="1"/>
        <v>0</v>
      </c>
      <c r="CQ61" s="265"/>
      <c r="CR61" s="276"/>
      <c r="CS61" s="265"/>
      <c r="CT61" s="276"/>
      <c r="CU61" s="265"/>
      <c r="CV61" s="276"/>
      <c r="CW61" s="265"/>
      <c r="CX61" s="276"/>
      <c r="CY61" s="242"/>
      <c r="CZ61" s="276"/>
      <c r="DA61" s="242"/>
      <c r="DB61" s="276"/>
      <c r="DC61" s="242"/>
      <c r="DD61" s="276"/>
      <c r="DE61" s="242"/>
      <c r="DF61" s="276"/>
      <c r="DG61" s="265"/>
      <c r="DH61" s="276"/>
      <c r="DI61" s="265"/>
      <c r="DJ61" s="276"/>
      <c r="DK61" s="265"/>
      <c r="DL61" s="276"/>
      <c r="DM61" s="265"/>
      <c r="DN61" s="276"/>
      <c r="DO61" s="265"/>
      <c r="DP61" s="276"/>
      <c r="DQ61" s="264"/>
      <c r="DR61" s="273"/>
      <c r="DS61" s="334"/>
      <c r="DT61" s="273"/>
      <c r="DU61" s="334"/>
      <c r="DV61" s="584"/>
      <c r="DW61" s="334"/>
      <c r="DX61" s="277"/>
      <c r="DY61" s="264"/>
      <c r="DZ61" s="318"/>
      <c r="EA61" s="264"/>
      <c r="EB61" s="318"/>
      <c r="EC61" s="264"/>
      <c r="ED61" s="280"/>
      <c r="EE61" s="264"/>
      <c r="EF61" s="406"/>
      <c r="EG61" s="96"/>
      <c r="EH61" s="279"/>
      <c r="EI61" s="251">
        <f>SUMPRODUCT(D61:EH61,'Nagpur R'!D61:EH61)</f>
        <v>0</v>
      </c>
      <c r="EJ61" s="3"/>
      <c r="EK61" s="3"/>
      <c r="ER61" s="64" t="s">
        <v>77</v>
      </c>
      <c r="ES61" s="61">
        <f t="shared" si="4"/>
        <v>0</v>
      </c>
      <c r="ET61" s="24">
        <f t="shared" si="2"/>
        <v>0</v>
      </c>
    </row>
    <row r="62" spans="2:150" ht="15" hidden="1" customHeight="1">
      <c r="B62" s="65">
        <f t="shared" si="3"/>
        <v>57</v>
      </c>
      <c r="C62" s="61"/>
      <c r="D62" s="262"/>
      <c r="E62" s="263"/>
      <c r="F62" s="264"/>
      <c r="G62" s="262"/>
      <c r="H62" s="263"/>
      <c r="I62" s="264"/>
      <c r="J62" s="322"/>
      <c r="K62" s="263"/>
      <c r="L62" s="264"/>
      <c r="M62" s="264"/>
      <c r="N62" s="264"/>
      <c r="O62" s="264"/>
      <c r="P62" s="416"/>
      <c r="Q62" s="263"/>
      <c r="R62" s="264"/>
      <c r="S62" s="265"/>
      <c r="T62" s="263"/>
      <c r="U62" s="264"/>
      <c r="V62" s="425"/>
      <c r="W62" s="263"/>
      <c r="X62" s="264"/>
      <c r="Y62" s="262"/>
      <c r="Z62" s="264"/>
      <c r="AA62" s="262"/>
      <c r="AB62" s="265"/>
      <c r="AC62" s="266"/>
      <c r="AD62" s="264"/>
      <c r="AE62" s="265"/>
      <c r="AF62" s="266"/>
      <c r="AG62" s="264"/>
      <c r="AH62" s="262"/>
      <c r="AI62" s="267"/>
      <c r="AJ62" s="264"/>
      <c r="AK62" s="262"/>
      <c r="AL62" s="267"/>
      <c r="AM62" s="264"/>
      <c r="AN62" s="262"/>
      <c r="AO62" s="267"/>
      <c r="AP62" s="264"/>
      <c r="AQ62" s="262"/>
      <c r="AR62" s="267"/>
      <c r="AS62" s="264"/>
      <c r="AT62" s="388"/>
      <c r="AU62" s="268"/>
      <c r="AV62" s="265"/>
      <c r="AW62" s="266"/>
      <c r="AX62" s="264"/>
      <c r="AY62" s="265"/>
      <c r="AZ62" s="266"/>
      <c r="BA62" s="264"/>
      <c r="BB62" s="262"/>
      <c r="BC62" s="267"/>
      <c r="BD62" s="264"/>
      <c r="BE62" s="262"/>
      <c r="BF62" s="267"/>
      <c r="BG62" s="264"/>
      <c r="BH62" s="262"/>
      <c r="BI62" s="267"/>
      <c r="BJ62" s="264"/>
      <c r="BK62" s="388"/>
      <c r="BL62" s="268"/>
      <c r="BM62" s="262"/>
      <c r="BN62" s="267"/>
      <c r="BO62" s="264"/>
      <c r="BP62" s="266"/>
      <c r="BQ62" s="267"/>
      <c r="BR62" s="264"/>
      <c r="BS62" s="269"/>
      <c r="BT62" s="270"/>
      <c r="BU62" s="264"/>
      <c r="BV62" s="281"/>
      <c r="BW62" s="270"/>
      <c r="BX62" s="264"/>
      <c r="BY62" s="271"/>
      <c r="BZ62" s="270"/>
      <c r="CA62" s="264"/>
      <c r="CB62" s="265"/>
      <c r="CC62" s="270"/>
      <c r="CD62" s="264"/>
      <c r="CE62" s="265"/>
      <c r="CF62" s="267"/>
      <c r="CG62" s="264"/>
      <c r="CH62" s="318"/>
      <c r="CI62" s="270"/>
      <c r="CJ62" s="264"/>
      <c r="CK62" s="272"/>
      <c r="CL62" s="264"/>
      <c r="CM62" s="264"/>
      <c r="CN62" s="273"/>
      <c r="CO62" s="274"/>
      <c r="CP62" s="275">
        <f t="shared" si="1"/>
        <v>0</v>
      </c>
      <c r="CQ62" s="265"/>
      <c r="CR62" s="276"/>
      <c r="CS62" s="265"/>
      <c r="CT62" s="276"/>
      <c r="CU62" s="265"/>
      <c r="CV62" s="276"/>
      <c r="CW62" s="265"/>
      <c r="CX62" s="276"/>
      <c r="CY62" s="242"/>
      <c r="CZ62" s="276"/>
      <c r="DA62" s="242"/>
      <c r="DB62" s="276"/>
      <c r="DC62" s="242"/>
      <c r="DD62" s="276"/>
      <c r="DE62" s="242"/>
      <c r="DF62" s="276"/>
      <c r="DG62" s="265"/>
      <c r="DH62" s="276"/>
      <c r="DI62" s="265"/>
      <c r="DJ62" s="276"/>
      <c r="DK62" s="265"/>
      <c r="DL62" s="276"/>
      <c r="DM62" s="265"/>
      <c r="DN62" s="276"/>
      <c r="DO62" s="265"/>
      <c r="DP62" s="276"/>
      <c r="DQ62" s="264"/>
      <c r="DR62" s="273"/>
      <c r="DS62" s="334"/>
      <c r="DT62" s="273"/>
      <c r="DU62" s="334"/>
      <c r="DV62" s="584"/>
      <c r="DW62" s="334"/>
      <c r="DX62" s="277"/>
      <c r="DY62" s="264"/>
      <c r="DZ62" s="318"/>
      <c r="EA62" s="264"/>
      <c r="EB62" s="318"/>
      <c r="EC62" s="264"/>
      <c r="ED62" s="280"/>
      <c r="EE62" s="264"/>
      <c r="EF62" s="406"/>
      <c r="EG62" s="96"/>
      <c r="EH62" s="279"/>
      <c r="EI62" s="251">
        <f>SUMPRODUCT(D62:EH62,'Nagpur R'!D62:EH62)</f>
        <v>0</v>
      </c>
      <c r="EJ62" s="3"/>
      <c r="EK62" s="3"/>
      <c r="ER62" s="64" t="s">
        <v>78</v>
      </c>
      <c r="ES62" s="61">
        <f t="shared" si="4"/>
        <v>0</v>
      </c>
      <c r="ET62" s="24">
        <f t="shared" si="2"/>
        <v>0</v>
      </c>
    </row>
    <row r="63" spans="2:150" ht="15" hidden="1" customHeight="1">
      <c r="B63" s="65">
        <f t="shared" si="3"/>
        <v>58</v>
      </c>
      <c r="C63" s="61"/>
      <c r="D63" s="262"/>
      <c r="E63" s="263"/>
      <c r="F63" s="264"/>
      <c r="G63" s="262"/>
      <c r="H63" s="263"/>
      <c r="I63" s="264"/>
      <c r="J63" s="322"/>
      <c r="K63" s="263"/>
      <c r="L63" s="264"/>
      <c r="M63" s="264"/>
      <c r="N63" s="264"/>
      <c r="O63" s="264"/>
      <c r="P63" s="416"/>
      <c r="Q63" s="263"/>
      <c r="R63" s="264"/>
      <c r="S63" s="265"/>
      <c r="T63" s="263"/>
      <c r="U63" s="264"/>
      <c r="V63" s="425"/>
      <c r="W63" s="263"/>
      <c r="X63" s="264"/>
      <c r="Y63" s="262"/>
      <c r="Z63" s="264"/>
      <c r="AA63" s="262"/>
      <c r="AB63" s="265"/>
      <c r="AC63" s="266"/>
      <c r="AD63" s="264"/>
      <c r="AE63" s="265"/>
      <c r="AF63" s="266"/>
      <c r="AG63" s="264"/>
      <c r="AH63" s="262"/>
      <c r="AI63" s="267"/>
      <c r="AJ63" s="264"/>
      <c r="AK63" s="262"/>
      <c r="AL63" s="267"/>
      <c r="AM63" s="264"/>
      <c r="AN63" s="262"/>
      <c r="AO63" s="267"/>
      <c r="AP63" s="264"/>
      <c r="AQ63" s="262"/>
      <c r="AR63" s="267"/>
      <c r="AS63" s="264"/>
      <c r="AT63" s="388"/>
      <c r="AU63" s="268"/>
      <c r="AV63" s="265"/>
      <c r="AW63" s="266"/>
      <c r="AX63" s="264"/>
      <c r="AY63" s="265"/>
      <c r="AZ63" s="266"/>
      <c r="BA63" s="264"/>
      <c r="BB63" s="262"/>
      <c r="BC63" s="267"/>
      <c r="BD63" s="264"/>
      <c r="BE63" s="262"/>
      <c r="BF63" s="267"/>
      <c r="BG63" s="264"/>
      <c r="BH63" s="262"/>
      <c r="BI63" s="267"/>
      <c r="BJ63" s="264"/>
      <c r="BK63" s="388"/>
      <c r="BL63" s="268"/>
      <c r="BM63" s="262"/>
      <c r="BN63" s="267"/>
      <c r="BO63" s="264"/>
      <c r="BP63" s="266"/>
      <c r="BQ63" s="267"/>
      <c r="BR63" s="264"/>
      <c r="BS63" s="269"/>
      <c r="BT63" s="270"/>
      <c r="BU63" s="264"/>
      <c r="BV63" s="281"/>
      <c r="BW63" s="270"/>
      <c r="BX63" s="264"/>
      <c r="BY63" s="271"/>
      <c r="BZ63" s="270"/>
      <c r="CA63" s="264"/>
      <c r="CB63" s="265"/>
      <c r="CC63" s="270"/>
      <c r="CD63" s="264"/>
      <c r="CE63" s="265"/>
      <c r="CF63" s="267"/>
      <c r="CG63" s="264"/>
      <c r="CH63" s="318"/>
      <c r="CI63" s="270"/>
      <c r="CJ63" s="264"/>
      <c r="CK63" s="272"/>
      <c r="CL63" s="264"/>
      <c r="CM63" s="264"/>
      <c r="CN63" s="273"/>
      <c r="CO63" s="274"/>
      <c r="CP63" s="275">
        <f t="shared" si="1"/>
        <v>0</v>
      </c>
      <c r="CQ63" s="265"/>
      <c r="CR63" s="276"/>
      <c r="CS63" s="265"/>
      <c r="CT63" s="276"/>
      <c r="CU63" s="265"/>
      <c r="CV63" s="276"/>
      <c r="CW63" s="265"/>
      <c r="CX63" s="276"/>
      <c r="CY63" s="242"/>
      <c r="CZ63" s="276"/>
      <c r="DA63" s="242"/>
      <c r="DB63" s="276"/>
      <c r="DC63" s="242"/>
      <c r="DD63" s="276"/>
      <c r="DE63" s="242"/>
      <c r="DF63" s="276"/>
      <c r="DG63" s="265"/>
      <c r="DH63" s="276"/>
      <c r="DI63" s="265"/>
      <c r="DJ63" s="276"/>
      <c r="DK63" s="265"/>
      <c r="DL63" s="276"/>
      <c r="DM63" s="265"/>
      <c r="DN63" s="276"/>
      <c r="DO63" s="265"/>
      <c r="DP63" s="276"/>
      <c r="DQ63" s="264"/>
      <c r="DR63" s="273"/>
      <c r="DS63" s="334"/>
      <c r="DT63" s="273"/>
      <c r="DU63" s="334"/>
      <c r="DV63" s="334"/>
      <c r="DW63" s="334"/>
      <c r="DX63" s="277"/>
      <c r="DY63" s="264"/>
      <c r="DZ63" s="318"/>
      <c r="EA63" s="264"/>
      <c r="EB63" s="318"/>
      <c r="EC63" s="264"/>
      <c r="ED63" s="280"/>
      <c r="EE63" s="264"/>
      <c r="EF63" s="406"/>
      <c r="EG63" s="96"/>
      <c r="EH63" s="279"/>
      <c r="EI63" s="251">
        <f>SUMPRODUCT(D63:EH63,'Nagpur R'!D63:EH63)</f>
        <v>0</v>
      </c>
      <c r="EJ63" s="3"/>
      <c r="EK63" s="3"/>
      <c r="ER63" s="64" t="s">
        <v>79</v>
      </c>
      <c r="ES63" s="61">
        <f t="shared" si="4"/>
        <v>0</v>
      </c>
      <c r="ET63" s="24">
        <f t="shared" si="2"/>
        <v>0</v>
      </c>
    </row>
    <row r="64" spans="2:150" ht="15" hidden="1" customHeight="1">
      <c r="B64" s="65">
        <f t="shared" si="3"/>
        <v>59</v>
      </c>
      <c r="C64" s="61"/>
      <c r="D64" s="262"/>
      <c r="E64" s="263"/>
      <c r="F64" s="264"/>
      <c r="G64" s="262"/>
      <c r="H64" s="263"/>
      <c r="I64" s="264"/>
      <c r="J64" s="322"/>
      <c r="K64" s="263"/>
      <c r="L64" s="264"/>
      <c r="M64" s="264"/>
      <c r="N64" s="264"/>
      <c r="O64" s="264"/>
      <c r="P64" s="416"/>
      <c r="Q64" s="263"/>
      <c r="R64" s="264"/>
      <c r="S64" s="265"/>
      <c r="T64" s="263"/>
      <c r="U64" s="264"/>
      <c r="V64" s="425"/>
      <c r="W64" s="263"/>
      <c r="X64" s="264"/>
      <c r="Y64" s="262"/>
      <c r="Z64" s="264"/>
      <c r="AA64" s="262"/>
      <c r="AB64" s="265"/>
      <c r="AC64" s="266"/>
      <c r="AD64" s="264"/>
      <c r="AE64" s="265"/>
      <c r="AF64" s="266"/>
      <c r="AG64" s="264"/>
      <c r="AH64" s="262"/>
      <c r="AI64" s="267"/>
      <c r="AJ64" s="264"/>
      <c r="AK64" s="262"/>
      <c r="AL64" s="267"/>
      <c r="AM64" s="264"/>
      <c r="AN64" s="262"/>
      <c r="AO64" s="267"/>
      <c r="AP64" s="264"/>
      <c r="AQ64" s="262"/>
      <c r="AR64" s="267"/>
      <c r="AS64" s="264"/>
      <c r="AT64" s="388"/>
      <c r="AU64" s="268"/>
      <c r="AV64" s="265"/>
      <c r="AW64" s="266"/>
      <c r="AX64" s="264"/>
      <c r="AY64" s="265"/>
      <c r="AZ64" s="266"/>
      <c r="BA64" s="264"/>
      <c r="BB64" s="262"/>
      <c r="BC64" s="267"/>
      <c r="BD64" s="264"/>
      <c r="BE64" s="262"/>
      <c r="BF64" s="267"/>
      <c r="BG64" s="264"/>
      <c r="BH64" s="262"/>
      <c r="BI64" s="267"/>
      <c r="BJ64" s="264"/>
      <c r="BK64" s="388"/>
      <c r="BL64" s="268"/>
      <c r="BM64" s="262"/>
      <c r="BN64" s="267"/>
      <c r="BO64" s="264"/>
      <c r="BP64" s="266"/>
      <c r="BQ64" s="267"/>
      <c r="BR64" s="264"/>
      <c r="BS64" s="269"/>
      <c r="BT64" s="270"/>
      <c r="BU64" s="264"/>
      <c r="BV64" s="281"/>
      <c r="BW64" s="270"/>
      <c r="BX64" s="264"/>
      <c r="BY64" s="271"/>
      <c r="BZ64" s="270"/>
      <c r="CA64" s="264"/>
      <c r="CB64" s="265"/>
      <c r="CC64" s="270"/>
      <c r="CD64" s="264"/>
      <c r="CE64" s="265"/>
      <c r="CF64" s="267"/>
      <c r="CG64" s="264"/>
      <c r="CH64" s="318"/>
      <c r="CI64" s="270"/>
      <c r="CJ64" s="264"/>
      <c r="CK64" s="272"/>
      <c r="CL64" s="264"/>
      <c r="CM64" s="264"/>
      <c r="CN64" s="273"/>
      <c r="CO64" s="274"/>
      <c r="CP64" s="275">
        <f t="shared" si="1"/>
        <v>0</v>
      </c>
      <c r="CQ64" s="265"/>
      <c r="CR64" s="276"/>
      <c r="CS64" s="265"/>
      <c r="CT64" s="276"/>
      <c r="CU64" s="265"/>
      <c r="CV64" s="276"/>
      <c r="CW64" s="265"/>
      <c r="CX64" s="276"/>
      <c r="CY64" s="242"/>
      <c r="CZ64" s="276"/>
      <c r="DA64" s="242"/>
      <c r="DB64" s="276"/>
      <c r="DC64" s="242"/>
      <c r="DD64" s="276"/>
      <c r="DE64" s="242"/>
      <c r="DF64" s="276"/>
      <c r="DG64" s="265"/>
      <c r="DH64" s="276"/>
      <c r="DI64" s="265"/>
      <c r="DJ64" s="276"/>
      <c r="DK64" s="265"/>
      <c r="DL64" s="276"/>
      <c r="DM64" s="265"/>
      <c r="DN64" s="276"/>
      <c r="DO64" s="265"/>
      <c r="DP64" s="276"/>
      <c r="DQ64" s="264"/>
      <c r="DR64" s="273"/>
      <c r="DS64" s="334"/>
      <c r="DT64" s="273"/>
      <c r="DU64" s="334"/>
      <c r="DV64" s="334"/>
      <c r="DW64" s="334"/>
      <c r="DX64" s="277"/>
      <c r="DY64" s="264"/>
      <c r="DZ64" s="318"/>
      <c r="EA64" s="264"/>
      <c r="EB64" s="318"/>
      <c r="EC64" s="264"/>
      <c r="ED64" s="280"/>
      <c r="EE64" s="264"/>
      <c r="EF64" s="406"/>
      <c r="EG64" s="96"/>
      <c r="EH64" s="279"/>
      <c r="EI64" s="251">
        <f>SUMPRODUCT(D64:EH64,'Nagpur R'!D64:EH64)</f>
        <v>0</v>
      </c>
      <c r="EJ64" s="3"/>
      <c r="EK64" s="3"/>
      <c r="ER64" s="64" t="s">
        <v>80</v>
      </c>
      <c r="ES64" s="61">
        <f t="shared" si="4"/>
        <v>0</v>
      </c>
      <c r="ET64" s="24">
        <f t="shared" si="2"/>
        <v>0</v>
      </c>
    </row>
    <row r="65" spans="2:150" ht="15" hidden="1" customHeight="1">
      <c r="B65" s="65">
        <f t="shared" si="3"/>
        <v>60</v>
      </c>
      <c r="C65" s="61"/>
      <c r="D65" s="262"/>
      <c r="E65" s="263"/>
      <c r="F65" s="264"/>
      <c r="G65" s="262"/>
      <c r="H65" s="263"/>
      <c r="I65" s="264"/>
      <c r="J65" s="322"/>
      <c r="K65" s="263"/>
      <c r="L65" s="264"/>
      <c r="M65" s="264"/>
      <c r="N65" s="264"/>
      <c r="O65" s="264"/>
      <c r="P65" s="416"/>
      <c r="Q65" s="263"/>
      <c r="R65" s="264"/>
      <c r="S65" s="265"/>
      <c r="T65" s="263"/>
      <c r="U65" s="264"/>
      <c r="V65" s="425"/>
      <c r="W65" s="263"/>
      <c r="X65" s="264"/>
      <c r="Y65" s="262"/>
      <c r="Z65" s="264"/>
      <c r="AA65" s="262"/>
      <c r="AB65" s="265"/>
      <c r="AC65" s="266"/>
      <c r="AD65" s="264"/>
      <c r="AE65" s="265"/>
      <c r="AF65" s="266"/>
      <c r="AG65" s="264"/>
      <c r="AH65" s="262"/>
      <c r="AI65" s="267"/>
      <c r="AJ65" s="264"/>
      <c r="AK65" s="262"/>
      <c r="AL65" s="267"/>
      <c r="AM65" s="264"/>
      <c r="AN65" s="262"/>
      <c r="AO65" s="267"/>
      <c r="AP65" s="264"/>
      <c r="AQ65" s="262"/>
      <c r="AR65" s="267"/>
      <c r="AS65" s="264"/>
      <c r="AT65" s="388"/>
      <c r="AU65" s="268"/>
      <c r="AV65" s="265"/>
      <c r="AW65" s="266"/>
      <c r="AX65" s="264"/>
      <c r="AY65" s="265"/>
      <c r="AZ65" s="266"/>
      <c r="BA65" s="264"/>
      <c r="BB65" s="262"/>
      <c r="BC65" s="267"/>
      <c r="BD65" s="264"/>
      <c r="BE65" s="262"/>
      <c r="BF65" s="267"/>
      <c r="BG65" s="264"/>
      <c r="BH65" s="262"/>
      <c r="BI65" s="267"/>
      <c r="BJ65" s="264"/>
      <c r="BK65" s="388"/>
      <c r="BL65" s="268"/>
      <c r="BM65" s="262"/>
      <c r="BN65" s="267"/>
      <c r="BO65" s="264"/>
      <c r="BP65" s="266"/>
      <c r="BQ65" s="267"/>
      <c r="BR65" s="264"/>
      <c r="BS65" s="269"/>
      <c r="BT65" s="270"/>
      <c r="BU65" s="264"/>
      <c r="BV65" s="281"/>
      <c r="BW65" s="270"/>
      <c r="BX65" s="264"/>
      <c r="BY65" s="271"/>
      <c r="BZ65" s="270"/>
      <c r="CA65" s="264"/>
      <c r="CB65" s="265"/>
      <c r="CC65" s="270"/>
      <c r="CD65" s="264"/>
      <c r="CE65" s="265"/>
      <c r="CF65" s="267"/>
      <c r="CG65" s="264"/>
      <c r="CH65" s="318"/>
      <c r="CI65" s="270"/>
      <c r="CJ65" s="264"/>
      <c r="CK65" s="272"/>
      <c r="CL65" s="264"/>
      <c r="CM65" s="264"/>
      <c r="CN65" s="273"/>
      <c r="CO65" s="274"/>
      <c r="CP65" s="275">
        <f t="shared" si="1"/>
        <v>0</v>
      </c>
      <c r="CQ65" s="265"/>
      <c r="CR65" s="276"/>
      <c r="CS65" s="265"/>
      <c r="CT65" s="276"/>
      <c r="CU65" s="265"/>
      <c r="CV65" s="276"/>
      <c r="CW65" s="265"/>
      <c r="CX65" s="276"/>
      <c r="CY65" s="242"/>
      <c r="CZ65" s="276"/>
      <c r="DA65" s="242"/>
      <c r="DB65" s="276"/>
      <c r="DC65" s="242"/>
      <c r="DD65" s="276"/>
      <c r="DE65" s="242"/>
      <c r="DF65" s="276"/>
      <c r="DG65" s="265"/>
      <c r="DH65" s="276"/>
      <c r="DI65" s="265"/>
      <c r="DJ65" s="276"/>
      <c r="DK65" s="265"/>
      <c r="DL65" s="276"/>
      <c r="DM65" s="265"/>
      <c r="DN65" s="276"/>
      <c r="DO65" s="265"/>
      <c r="DP65" s="276"/>
      <c r="DQ65" s="264"/>
      <c r="DR65" s="273"/>
      <c r="DS65" s="334"/>
      <c r="DT65" s="273"/>
      <c r="DU65" s="334"/>
      <c r="DV65" s="334"/>
      <c r="DW65" s="334"/>
      <c r="DX65" s="277"/>
      <c r="DY65" s="264"/>
      <c r="DZ65" s="318"/>
      <c r="EA65" s="264"/>
      <c r="EB65" s="318"/>
      <c r="EC65" s="264"/>
      <c r="ED65" s="280"/>
      <c r="EE65" s="264"/>
      <c r="EF65" s="406"/>
      <c r="EG65" s="96"/>
      <c r="EH65" s="279"/>
      <c r="EI65" s="251">
        <f>SUMPRODUCT(D65:EH65,'Nagpur R'!D65:EH65)</f>
        <v>0</v>
      </c>
      <c r="EJ65" s="3"/>
      <c r="EK65" s="3"/>
      <c r="ER65" s="64" t="s">
        <v>81</v>
      </c>
      <c r="ES65" s="61">
        <f t="shared" si="4"/>
        <v>0</v>
      </c>
      <c r="ET65" s="24">
        <f t="shared" si="2"/>
        <v>0</v>
      </c>
    </row>
    <row r="66" spans="2:150" ht="15" hidden="1" customHeight="1">
      <c r="B66" s="65">
        <f t="shared" si="3"/>
        <v>61</v>
      </c>
      <c r="C66" s="61"/>
      <c r="D66" s="262"/>
      <c r="E66" s="263"/>
      <c r="F66" s="264"/>
      <c r="G66" s="262"/>
      <c r="H66" s="263"/>
      <c r="I66" s="264"/>
      <c r="J66" s="322"/>
      <c r="K66" s="263"/>
      <c r="L66" s="264"/>
      <c r="M66" s="264"/>
      <c r="N66" s="264"/>
      <c r="O66" s="264"/>
      <c r="P66" s="416"/>
      <c r="Q66" s="263"/>
      <c r="R66" s="264"/>
      <c r="S66" s="265"/>
      <c r="T66" s="263"/>
      <c r="U66" s="264"/>
      <c r="V66" s="425"/>
      <c r="W66" s="263"/>
      <c r="X66" s="264"/>
      <c r="Y66" s="262"/>
      <c r="Z66" s="264"/>
      <c r="AA66" s="262"/>
      <c r="AB66" s="265"/>
      <c r="AC66" s="266"/>
      <c r="AD66" s="264"/>
      <c r="AE66" s="265"/>
      <c r="AF66" s="266"/>
      <c r="AG66" s="264"/>
      <c r="AH66" s="262"/>
      <c r="AI66" s="267"/>
      <c r="AJ66" s="264"/>
      <c r="AK66" s="262"/>
      <c r="AL66" s="267"/>
      <c r="AM66" s="264"/>
      <c r="AN66" s="262"/>
      <c r="AO66" s="267"/>
      <c r="AP66" s="264"/>
      <c r="AQ66" s="262"/>
      <c r="AR66" s="267"/>
      <c r="AS66" s="264"/>
      <c r="AT66" s="388"/>
      <c r="AU66" s="268"/>
      <c r="AV66" s="265"/>
      <c r="AW66" s="266"/>
      <c r="AX66" s="264"/>
      <c r="AY66" s="265"/>
      <c r="AZ66" s="266"/>
      <c r="BA66" s="264"/>
      <c r="BB66" s="262"/>
      <c r="BC66" s="267"/>
      <c r="BD66" s="264"/>
      <c r="BE66" s="262"/>
      <c r="BF66" s="267"/>
      <c r="BG66" s="264"/>
      <c r="BH66" s="262"/>
      <c r="BI66" s="267"/>
      <c r="BJ66" s="264"/>
      <c r="BK66" s="388"/>
      <c r="BL66" s="268"/>
      <c r="BM66" s="262"/>
      <c r="BN66" s="267"/>
      <c r="BO66" s="264"/>
      <c r="BP66" s="266"/>
      <c r="BQ66" s="267"/>
      <c r="BR66" s="264"/>
      <c r="BS66" s="269"/>
      <c r="BT66" s="270"/>
      <c r="BU66" s="264"/>
      <c r="BV66" s="281"/>
      <c r="BW66" s="270"/>
      <c r="BX66" s="264"/>
      <c r="BY66" s="271"/>
      <c r="BZ66" s="270"/>
      <c r="CA66" s="264"/>
      <c r="CB66" s="265"/>
      <c r="CC66" s="270"/>
      <c r="CD66" s="264"/>
      <c r="CE66" s="265"/>
      <c r="CF66" s="267"/>
      <c r="CG66" s="264"/>
      <c r="CH66" s="318"/>
      <c r="CI66" s="270"/>
      <c r="CJ66" s="264"/>
      <c r="CK66" s="272"/>
      <c r="CL66" s="264"/>
      <c r="CM66" s="264"/>
      <c r="CN66" s="273"/>
      <c r="CO66" s="274"/>
      <c r="CP66" s="275">
        <f t="shared" si="1"/>
        <v>0</v>
      </c>
      <c r="CQ66" s="265"/>
      <c r="CR66" s="276"/>
      <c r="CS66" s="265"/>
      <c r="CT66" s="276"/>
      <c r="CU66" s="265"/>
      <c r="CV66" s="276"/>
      <c r="CW66" s="265"/>
      <c r="CX66" s="276"/>
      <c r="CY66" s="242"/>
      <c r="CZ66" s="276"/>
      <c r="DA66" s="242"/>
      <c r="DB66" s="276"/>
      <c r="DC66" s="242"/>
      <c r="DD66" s="276"/>
      <c r="DE66" s="242"/>
      <c r="DF66" s="276"/>
      <c r="DG66" s="265"/>
      <c r="DH66" s="276"/>
      <c r="DI66" s="265"/>
      <c r="DJ66" s="276"/>
      <c r="DK66" s="265"/>
      <c r="DL66" s="276"/>
      <c r="DM66" s="265"/>
      <c r="DN66" s="276"/>
      <c r="DO66" s="265"/>
      <c r="DP66" s="276"/>
      <c r="DQ66" s="264"/>
      <c r="DR66" s="273"/>
      <c r="DS66" s="334"/>
      <c r="DT66" s="273"/>
      <c r="DU66" s="334"/>
      <c r="DV66" s="334"/>
      <c r="DW66" s="334"/>
      <c r="DX66" s="277"/>
      <c r="DY66" s="264"/>
      <c r="DZ66" s="318"/>
      <c r="EA66" s="264"/>
      <c r="EB66" s="318"/>
      <c r="EC66" s="264"/>
      <c r="ED66" s="280"/>
      <c r="EE66" s="264"/>
      <c r="EF66" s="406"/>
      <c r="EG66" s="96"/>
      <c r="EH66" s="279"/>
      <c r="EI66" s="251">
        <f>SUMPRODUCT(D66:EH66,'Nagpur R'!D66:EH66)</f>
        <v>0</v>
      </c>
      <c r="EJ66" s="3"/>
      <c r="EK66" s="3"/>
      <c r="ER66" s="64" t="s">
        <v>82</v>
      </c>
      <c r="ES66" s="61">
        <f t="shared" si="4"/>
        <v>0</v>
      </c>
      <c r="ET66" s="24">
        <f t="shared" si="2"/>
        <v>0</v>
      </c>
    </row>
    <row r="67" spans="2:150" ht="15" hidden="1" customHeight="1">
      <c r="B67" s="65">
        <f t="shared" si="3"/>
        <v>62</v>
      </c>
      <c r="D67" s="262"/>
      <c r="E67" s="263"/>
      <c r="F67" s="264"/>
      <c r="G67" s="262"/>
      <c r="H67" s="263"/>
      <c r="I67" s="264"/>
      <c r="J67" s="322"/>
      <c r="K67" s="263"/>
      <c r="L67" s="264"/>
      <c r="M67" s="264"/>
      <c r="N67" s="264"/>
      <c r="O67" s="264"/>
      <c r="P67" s="416"/>
      <c r="Q67" s="263"/>
      <c r="R67" s="264"/>
      <c r="S67" s="265"/>
      <c r="T67" s="263"/>
      <c r="U67" s="264"/>
      <c r="V67" s="425"/>
      <c r="W67" s="263"/>
      <c r="X67" s="264"/>
      <c r="Y67" s="262"/>
      <c r="Z67" s="264"/>
      <c r="AA67" s="262"/>
      <c r="AB67" s="265"/>
      <c r="AC67" s="266"/>
      <c r="AD67" s="264"/>
      <c r="AE67" s="265"/>
      <c r="AF67" s="266"/>
      <c r="AG67" s="264"/>
      <c r="AH67" s="262"/>
      <c r="AI67" s="267"/>
      <c r="AJ67" s="264"/>
      <c r="AK67" s="262"/>
      <c r="AL67" s="267"/>
      <c r="AM67" s="264"/>
      <c r="AN67" s="262"/>
      <c r="AO67" s="267"/>
      <c r="AP67" s="264"/>
      <c r="AQ67" s="262"/>
      <c r="AR67" s="267"/>
      <c r="AS67" s="264"/>
      <c r="AT67" s="388"/>
      <c r="AU67" s="268"/>
      <c r="AV67" s="265"/>
      <c r="AW67" s="266"/>
      <c r="AX67" s="264"/>
      <c r="AY67" s="265"/>
      <c r="AZ67" s="266"/>
      <c r="BA67" s="264"/>
      <c r="BB67" s="262"/>
      <c r="BC67" s="267"/>
      <c r="BD67" s="264"/>
      <c r="BE67" s="262"/>
      <c r="BF67" s="267"/>
      <c r="BG67" s="264"/>
      <c r="BH67" s="262"/>
      <c r="BI67" s="267"/>
      <c r="BJ67" s="264"/>
      <c r="BK67" s="388"/>
      <c r="BL67" s="268"/>
      <c r="BM67" s="262"/>
      <c r="BN67" s="267"/>
      <c r="BO67" s="264"/>
      <c r="BP67" s="266"/>
      <c r="BQ67" s="267"/>
      <c r="BR67" s="264"/>
      <c r="BS67" s="269"/>
      <c r="BT67" s="270"/>
      <c r="BU67" s="264"/>
      <c r="BV67" s="281"/>
      <c r="BW67" s="270"/>
      <c r="BX67" s="264"/>
      <c r="BY67" s="271"/>
      <c r="BZ67" s="270"/>
      <c r="CA67" s="264"/>
      <c r="CB67" s="265"/>
      <c r="CC67" s="270"/>
      <c r="CD67" s="264"/>
      <c r="CE67" s="265"/>
      <c r="CF67" s="267"/>
      <c r="CG67" s="264"/>
      <c r="CH67" s="318"/>
      <c r="CI67" s="270"/>
      <c r="CJ67" s="264"/>
      <c r="CK67" s="272"/>
      <c r="CL67" s="264"/>
      <c r="CM67" s="264"/>
      <c r="CN67" s="273"/>
      <c r="CO67" s="274"/>
      <c r="CP67" s="275">
        <f t="shared" si="1"/>
        <v>0</v>
      </c>
      <c r="CQ67" s="265"/>
      <c r="CR67" s="276"/>
      <c r="CS67" s="265"/>
      <c r="CT67" s="276"/>
      <c r="CU67" s="265"/>
      <c r="CV67" s="276"/>
      <c r="CW67" s="265"/>
      <c r="CX67" s="276"/>
      <c r="CY67" s="242"/>
      <c r="CZ67" s="276"/>
      <c r="DA67" s="242"/>
      <c r="DB67" s="276"/>
      <c r="DC67" s="242"/>
      <c r="DD67" s="276"/>
      <c r="DE67" s="242"/>
      <c r="DF67" s="276"/>
      <c r="DG67" s="265"/>
      <c r="DH67" s="276"/>
      <c r="DI67" s="265"/>
      <c r="DJ67" s="276"/>
      <c r="DK67" s="265"/>
      <c r="DL67" s="276"/>
      <c r="DM67" s="265"/>
      <c r="DN67" s="276"/>
      <c r="DO67" s="265"/>
      <c r="DP67" s="276"/>
      <c r="DQ67" s="264"/>
      <c r="DR67" s="273"/>
      <c r="DS67" s="334"/>
      <c r="DT67" s="273"/>
      <c r="DU67" s="334"/>
      <c r="DV67" s="334"/>
      <c r="DW67" s="334"/>
      <c r="DX67" s="277"/>
      <c r="DY67" s="264"/>
      <c r="DZ67" s="318"/>
      <c r="EA67" s="264"/>
      <c r="EB67" s="318"/>
      <c r="EC67" s="264"/>
      <c r="ED67" s="280"/>
      <c r="EE67" s="264"/>
      <c r="EF67" s="406"/>
      <c r="EG67" s="96"/>
      <c r="EH67" s="279"/>
      <c r="EI67" s="251">
        <f>SUMPRODUCT(D67:EH67,'Nagpur R'!D67:EH67)</f>
        <v>0</v>
      </c>
      <c r="EJ67" s="3"/>
      <c r="EK67" s="3"/>
      <c r="ER67" s="64" t="s">
        <v>84</v>
      </c>
      <c r="ES67" s="61" t="str">
        <f>C25</f>
        <v>Harsh Vegetable</v>
      </c>
      <c r="ET67" s="24">
        <f t="shared" si="2"/>
        <v>0</v>
      </c>
    </row>
    <row r="68" spans="2:150" ht="15" hidden="1" customHeight="1">
      <c r="B68" s="65">
        <f t="shared" si="3"/>
        <v>63</v>
      </c>
      <c r="C68" s="61"/>
      <c r="D68" s="262"/>
      <c r="E68" s="263"/>
      <c r="F68" s="264"/>
      <c r="G68" s="262"/>
      <c r="H68" s="263"/>
      <c r="I68" s="264"/>
      <c r="J68" s="322"/>
      <c r="K68" s="263"/>
      <c r="L68" s="264"/>
      <c r="M68" s="264"/>
      <c r="N68" s="264"/>
      <c r="O68" s="264"/>
      <c r="P68" s="416"/>
      <c r="Q68" s="263"/>
      <c r="R68" s="264"/>
      <c r="S68" s="265"/>
      <c r="T68" s="263"/>
      <c r="U68" s="264"/>
      <c r="V68" s="425"/>
      <c r="W68" s="263"/>
      <c r="X68" s="264"/>
      <c r="Y68" s="262"/>
      <c r="Z68" s="264"/>
      <c r="AA68" s="262"/>
      <c r="AB68" s="265"/>
      <c r="AC68" s="266"/>
      <c r="AD68" s="264"/>
      <c r="AE68" s="265"/>
      <c r="AF68" s="266"/>
      <c r="AG68" s="264"/>
      <c r="AH68" s="262"/>
      <c r="AI68" s="267"/>
      <c r="AJ68" s="264"/>
      <c r="AK68" s="262"/>
      <c r="AL68" s="267"/>
      <c r="AM68" s="264"/>
      <c r="AN68" s="262"/>
      <c r="AO68" s="267"/>
      <c r="AP68" s="264"/>
      <c r="AQ68" s="262"/>
      <c r="AR68" s="267"/>
      <c r="AS68" s="264"/>
      <c r="AT68" s="388"/>
      <c r="AU68" s="268"/>
      <c r="AV68" s="265"/>
      <c r="AW68" s="266"/>
      <c r="AX68" s="264"/>
      <c r="AY68" s="265"/>
      <c r="AZ68" s="266"/>
      <c r="BA68" s="264"/>
      <c r="BB68" s="262"/>
      <c r="BC68" s="267"/>
      <c r="BD68" s="264"/>
      <c r="BE68" s="262"/>
      <c r="BF68" s="267"/>
      <c r="BG68" s="264"/>
      <c r="BH68" s="262"/>
      <c r="BI68" s="267"/>
      <c r="BJ68" s="264"/>
      <c r="BK68" s="388"/>
      <c r="BL68" s="268"/>
      <c r="BM68" s="262"/>
      <c r="BN68" s="267"/>
      <c r="BO68" s="264"/>
      <c r="BP68" s="266"/>
      <c r="BQ68" s="267"/>
      <c r="BR68" s="264"/>
      <c r="BS68" s="269"/>
      <c r="BT68" s="270"/>
      <c r="BU68" s="264"/>
      <c r="BV68" s="281"/>
      <c r="BW68" s="270"/>
      <c r="BX68" s="264"/>
      <c r="BY68" s="271"/>
      <c r="BZ68" s="270"/>
      <c r="CA68" s="264"/>
      <c r="CB68" s="265"/>
      <c r="CC68" s="270"/>
      <c r="CD68" s="264"/>
      <c r="CE68" s="265"/>
      <c r="CF68" s="267"/>
      <c r="CG68" s="264"/>
      <c r="CH68" s="318"/>
      <c r="CI68" s="270"/>
      <c r="CJ68" s="264"/>
      <c r="CK68" s="272"/>
      <c r="CL68" s="264"/>
      <c r="CM68" s="264"/>
      <c r="CN68" s="273"/>
      <c r="CO68" s="274"/>
      <c r="CP68" s="275">
        <f t="shared" si="1"/>
        <v>0</v>
      </c>
      <c r="CQ68" s="265"/>
      <c r="CR68" s="276"/>
      <c r="CS68" s="265"/>
      <c r="CT68" s="276"/>
      <c r="CU68" s="265"/>
      <c r="CV68" s="276"/>
      <c r="CW68" s="265"/>
      <c r="CX68" s="276"/>
      <c r="CY68" s="242"/>
      <c r="CZ68" s="276"/>
      <c r="DA68" s="242"/>
      <c r="DB68" s="276"/>
      <c r="DC68" s="242"/>
      <c r="DD68" s="276"/>
      <c r="DE68" s="242"/>
      <c r="DF68" s="276"/>
      <c r="DG68" s="265"/>
      <c r="DH68" s="276"/>
      <c r="DI68" s="265"/>
      <c r="DJ68" s="276"/>
      <c r="DK68" s="265"/>
      <c r="DL68" s="276"/>
      <c r="DM68" s="265"/>
      <c r="DN68" s="276"/>
      <c r="DO68" s="265"/>
      <c r="DP68" s="276"/>
      <c r="DQ68" s="264"/>
      <c r="DR68" s="273"/>
      <c r="DS68" s="334"/>
      <c r="DT68" s="273"/>
      <c r="DU68" s="334"/>
      <c r="DV68" s="334"/>
      <c r="DW68" s="334"/>
      <c r="DX68" s="277"/>
      <c r="DY68" s="264"/>
      <c r="DZ68" s="318"/>
      <c r="EA68" s="264"/>
      <c r="EB68" s="318"/>
      <c r="EC68" s="264"/>
      <c r="ED68" s="280"/>
      <c r="EE68" s="264"/>
      <c r="EF68" s="406"/>
      <c r="EG68" s="96"/>
      <c r="EH68" s="279"/>
      <c r="EI68" s="251">
        <f>SUMPRODUCT(D68:EH68,'Nagpur R'!D68:EH68)</f>
        <v>0</v>
      </c>
      <c r="EJ68" s="3"/>
      <c r="EK68" s="3"/>
      <c r="ER68" s="64" t="s">
        <v>105</v>
      </c>
      <c r="ES68" s="61">
        <f>C68</f>
        <v>0</v>
      </c>
      <c r="ET68" s="24">
        <f t="shared" si="2"/>
        <v>0</v>
      </c>
    </row>
    <row r="69" spans="2:150" hidden="1">
      <c r="B69" s="95"/>
      <c r="C69" s="95"/>
      <c r="D69" s="95"/>
      <c r="E69" s="95"/>
      <c r="F69" s="95"/>
      <c r="G69" s="95"/>
      <c r="H69" s="95"/>
      <c r="I69" s="95"/>
      <c r="J69" s="95"/>
      <c r="K69" s="95"/>
      <c r="L69" s="95"/>
      <c r="M69" s="95"/>
      <c r="N69" s="95"/>
      <c r="O69" s="95"/>
      <c r="P69" s="95"/>
      <c r="Q69" s="95"/>
      <c r="R69" s="95"/>
      <c r="S69" s="95"/>
      <c r="T69" s="95"/>
      <c r="U69" s="95"/>
      <c r="V69" s="95"/>
      <c r="W69" s="95"/>
      <c r="X69" s="95"/>
      <c r="Y69" s="95"/>
      <c r="Z69" s="95"/>
      <c r="AA69" s="95"/>
      <c r="AB69" s="95"/>
      <c r="AC69" s="95"/>
      <c r="AD69" s="95"/>
      <c r="AE69" s="95"/>
      <c r="AF69" s="95"/>
      <c r="AG69" s="95"/>
      <c r="AH69" s="95"/>
      <c r="AI69" s="95"/>
      <c r="AJ69" s="95"/>
      <c r="AK69" s="95"/>
      <c r="AL69" s="95"/>
      <c r="AM69" s="95"/>
      <c r="AN69" s="95"/>
      <c r="AO69" s="95"/>
      <c r="AP69" s="95"/>
      <c r="AQ69" s="95"/>
      <c r="AR69" s="95"/>
      <c r="AS69" s="95"/>
      <c r="AT69" s="95"/>
      <c r="AU69" s="95"/>
      <c r="AV69" s="95"/>
      <c r="AW69" s="95"/>
      <c r="AX69" s="95"/>
      <c r="AY69" s="95"/>
      <c r="AZ69" s="95"/>
      <c r="BA69" s="95"/>
      <c r="BB69" s="95"/>
      <c r="BC69" s="95"/>
      <c r="BD69" s="95"/>
      <c r="BE69" s="95"/>
      <c r="BF69" s="95"/>
      <c r="BG69" s="95"/>
      <c r="BH69" s="95"/>
      <c r="BI69" s="95"/>
      <c r="BJ69" s="95"/>
      <c r="BK69" s="95"/>
      <c r="BL69" s="95"/>
      <c r="BM69" s="95"/>
      <c r="BN69" s="95"/>
      <c r="BO69" s="95"/>
      <c r="BP69" s="95"/>
      <c r="BQ69" s="95"/>
      <c r="BR69" s="95"/>
      <c r="BS69" s="95"/>
      <c r="BT69" s="95"/>
      <c r="BU69" s="95"/>
      <c r="BV69" s="95"/>
      <c r="BW69" s="95"/>
      <c r="BX69" s="95"/>
      <c r="BY69" s="95"/>
      <c r="BZ69" s="95"/>
      <c r="CA69" s="95"/>
      <c r="CB69" s="95"/>
      <c r="CC69" s="95"/>
      <c r="CD69" s="95"/>
      <c r="CE69" s="95"/>
      <c r="CF69" s="95"/>
      <c r="CG69" s="95"/>
      <c r="CH69" s="95"/>
      <c r="CI69" s="95"/>
      <c r="CJ69" s="95"/>
      <c r="CK69" s="95"/>
      <c r="CL69" s="95"/>
      <c r="CM69" s="95"/>
      <c r="CN69" s="95"/>
      <c r="CO69" s="95"/>
      <c r="CP69" s="95"/>
      <c r="CQ69" s="95"/>
      <c r="CR69" s="95"/>
      <c r="CS69" s="95"/>
      <c r="CT69" s="95"/>
      <c r="CU69" s="95"/>
      <c r="CV69" s="95"/>
      <c r="CW69" s="95"/>
      <c r="CX69" s="95"/>
      <c r="CY69" s="95"/>
      <c r="CZ69" s="95"/>
      <c r="DA69" s="95"/>
      <c r="DB69" s="95"/>
      <c r="DC69" s="95"/>
      <c r="DD69" s="95"/>
      <c r="DE69" s="95"/>
      <c r="DF69" s="95"/>
      <c r="DG69" s="95"/>
      <c r="DH69" s="95"/>
      <c r="DI69" s="95"/>
      <c r="DJ69" s="95"/>
      <c r="DK69" s="95"/>
      <c r="DL69" s="95"/>
      <c r="DM69" s="95"/>
      <c r="DN69" s="95"/>
      <c r="DO69" s="95"/>
      <c r="DP69" s="95"/>
      <c r="DQ69" s="95"/>
      <c r="DR69" s="95"/>
      <c r="DS69" s="95"/>
      <c r="DT69" s="95"/>
      <c r="DU69" s="95"/>
      <c r="DV69" s="95"/>
      <c r="DW69" s="95"/>
      <c r="DX69" s="95"/>
      <c r="DY69" s="95"/>
      <c r="DZ69" s="95"/>
      <c r="EA69" s="95"/>
      <c r="EB69" s="95"/>
      <c r="EC69" s="95"/>
      <c r="ED69" s="95"/>
      <c r="EE69" s="95"/>
      <c r="EF69" s="95"/>
      <c r="EG69" s="95"/>
      <c r="EH69" s="95"/>
      <c r="EI69" s="95"/>
      <c r="ER69" s="95"/>
      <c r="ES69" s="95"/>
      <c r="ET69" s="95"/>
    </row>
    <row r="70" spans="2:150">
      <c r="B70" s="785" t="s">
        <v>83</v>
      </c>
      <c r="C70" s="785"/>
      <c r="D70" s="252">
        <f t="shared" ref="D70" si="5">SUM(D6:D68)</f>
        <v>0</v>
      </c>
      <c r="E70" s="252">
        <f t="shared" ref="E70:CA70" si="6">SUM(E6:E68)</f>
        <v>0</v>
      </c>
      <c r="F70" s="252">
        <f t="shared" si="6"/>
        <v>0</v>
      </c>
      <c r="G70" s="252">
        <f t="shared" si="6"/>
        <v>0</v>
      </c>
      <c r="H70" s="252">
        <f t="shared" si="6"/>
        <v>0</v>
      </c>
      <c r="I70" s="252">
        <f t="shared" si="6"/>
        <v>0</v>
      </c>
      <c r="J70" s="252">
        <f t="shared" ref="J70:P70" si="7">SUM(J6:J68)</f>
        <v>0</v>
      </c>
      <c r="K70" s="252">
        <f t="shared" si="7"/>
        <v>0</v>
      </c>
      <c r="L70" s="252">
        <f t="shared" si="7"/>
        <v>0</v>
      </c>
      <c r="M70" s="252">
        <f t="shared" si="7"/>
        <v>0</v>
      </c>
      <c r="N70" s="252">
        <f t="shared" si="7"/>
        <v>0</v>
      </c>
      <c r="O70" s="252">
        <f t="shared" si="7"/>
        <v>0</v>
      </c>
      <c r="P70" s="252">
        <f t="shared" si="7"/>
        <v>0</v>
      </c>
      <c r="Q70" s="252">
        <f t="shared" si="6"/>
        <v>0</v>
      </c>
      <c r="R70" s="252">
        <f t="shared" si="6"/>
        <v>0</v>
      </c>
      <c r="S70" s="252">
        <f t="shared" si="6"/>
        <v>0</v>
      </c>
      <c r="T70" s="252">
        <f t="shared" si="6"/>
        <v>0</v>
      </c>
      <c r="U70" s="252">
        <f t="shared" si="6"/>
        <v>0</v>
      </c>
      <c r="V70" s="252">
        <f t="shared" si="6"/>
        <v>0</v>
      </c>
      <c r="W70" s="252">
        <f t="shared" si="6"/>
        <v>0</v>
      </c>
      <c r="X70" s="252">
        <f t="shared" si="6"/>
        <v>0</v>
      </c>
      <c r="Y70" s="252">
        <f>SUM(Y6:Y68)</f>
        <v>0</v>
      </c>
      <c r="Z70" s="252">
        <f>SUM(Z6:Z68)</f>
        <v>0</v>
      </c>
      <c r="AA70" s="252">
        <f>SUM(AA6:AA68)</f>
        <v>0</v>
      </c>
      <c r="AB70" s="252">
        <f t="shared" si="6"/>
        <v>0</v>
      </c>
      <c r="AC70" s="252">
        <f t="shared" si="6"/>
        <v>0</v>
      </c>
      <c r="AD70" s="252">
        <f t="shared" si="6"/>
        <v>0</v>
      </c>
      <c r="AE70" s="252">
        <f t="shared" si="6"/>
        <v>0</v>
      </c>
      <c r="AF70" s="252">
        <f t="shared" si="6"/>
        <v>0</v>
      </c>
      <c r="AG70" s="252">
        <f t="shared" si="6"/>
        <v>0</v>
      </c>
      <c r="AH70" s="252">
        <f t="shared" si="6"/>
        <v>0</v>
      </c>
      <c r="AI70" s="252">
        <f t="shared" si="6"/>
        <v>0</v>
      </c>
      <c r="AJ70" s="252">
        <f t="shared" si="6"/>
        <v>0</v>
      </c>
      <c r="AK70" s="252">
        <f t="shared" si="6"/>
        <v>0</v>
      </c>
      <c r="AL70" s="252">
        <f t="shared" si="6"/>
        <v>0</v>
      </c>
      <c r="AM70" s="252">
        <f t="shared" si="6"/>
        <v>0</v>
      </c>
      <c r="AN70" s="252">
        <f t="shared" si="6"/>
        <v>0</v>
      </c>
      <c r="AO70" s="252">
        <f t="shared" si="6"/>
        <v>0</v>
      </c>
      <c r="AP70" s="252">
        <f t="shared" si="6"/>
        <v>0</v>
      </c>
      <c r="AQ70" s="252">
        <f t="shared" si="6"/>
        <v>0</v>
      </c>
      <c r="AR70" s="252">
        <f t="shared" si="6"/>
        <v>0</v>
      </c>
      <c r="AS70" s="252">
        <f t="shared" si="6"/>
        <v>0</v>
      </c>
      <c r="AT70" s="252">
        <f t="shared" ref="AT70" si="8">SUM(AT6:AT68)</f>
        <v>0</v>
      </c>
      <c r="AU70" s="252">
        <f t="shared" si="6"/>
        <v>0</v>
      </c>
      <c r="AV70" s="252">
        <f t="shared" si="6"/>
        <v>0</v>
      </c>
      <c r="AW70" s="252">
        <f t="shared" si="6"/>
        <v>0</v>
      </c>
      <c r="AX70" s="252">
        <f t="shared" si="6"/>
        <v>0</v>
      </c>
      <c r="AY70" s="252">
        <f t="shared" si="6"/>
        <v>0</v>
      </c>
      <c r="AZ70" s="252">
        <f t="shared" si="6"/>
        <v>0</v>
      </c>
      <c r="BA70" s="252">
        <f t="shared" si="6"/>
        <v>0</v>
      </c>
      <c r="BB70" s="252">
        <f t="shared" si="6"/>
        <v>0</v>
      </c>
      <c r="BC70" s="252">
        <f t="shared" si="6"/>
        <v>0</v>
      </c>
      <c r="BD70" s="252">
        <f t="shared" si="6"/>
        <v>0</v>
      </c>
      <c r="BE70" s="252">
        <f t="shared" si="6"/>
        <v>0</v>
      </c>
      <c r="BF70" s="252">
        <f t="shared" si="6"/>
        <v>0</v>
      </c>
      <c r="BG70" s="252">
        <f t="shared" si="6"/>
        <v>0</v>
      </c>
      <c r="BH70" s="252">
        <f t="shared" si="6"/>
        <v>0</v>
      </c>
      <c r="BI70" s="252">
        <f t="shared" si="6"/>
        <v>0</v>
      </c>
      <c r="BJ70" s="252">
        <f t="shared" si="6"/>
        <v>0</v>
      </c>
      <c r="BK70" s="252">
        <f t="shared" ref="BK70" si="9">SUM(BK6:BK68)</f>
        <v>0</v>
      </c>
      <c r="BL70" s="252">
        <f t="shared" si="6"/>
        <v>0</v>
      </c>
      <c r="BM70" s="252">
        <f t="shared" si="6"/>
        <v>0</v>
      </c>
      <c r="BN70" s="252">
        <f t="shared" si="6"/>
        <v>0</v>
      </c>
      <c r="BO70" s="252">
        <f t="shared" si="6"/>
        <v>0</v>
      </c>
      <c r="BP70" s="252">
        <f t="shared" si="6"/>
        <v>0</v>
      </c>
      <c r="BQ70" s="252">
        <f t="shared" si="6"/>
        <v>0</v>
      </c>
      <c r="BR70" s="252">
        <f t="shared" si="6"/>
        <v>0</v>
      </c>
      <c r="BS70" s="252">
        <f t="shared" si="6"/>
        <v>0</v>
      </c>
      <c r="BT70" s="252">
        <f t="shared" si="6"/>
        <v>0</v>
      </c>
      <c r="BU70" s="252">
        <f t="shared" si="6"/>
        <v>0</v>
      </c>
      <c r="BV70" s="252">
        <f t="shared" si="6"/>
        <v>0</v>
      </c>
      <c r="BW70" s="252">
        <f t="shared" si="6"/>
        <v>0</v>
      </c>
      <c r="BX70" s="252">
        <f t="shared" si="6"/>
        <v>0</v>
      </c>
      <c r="BY70" s="252">
        <f t="shared" si="6"/>
        <v>0</v>
      </c>
      <c r="BZ70" s="252">
        <f t="shared" si="6"/>
        <v>0</v>
      </c>
      <c r="CA70" s="252">
        <f t="shared" si="6"/>
        <v>0</v>
      </c>
      <c r="CB70" s="252">
        <f t="shared" ref="CB70:EI70" si="10">SUM(CB6:CB68)</f>
        <v>0</v>
      </c>
      <c r="CC70" s="252">
        <f t="shared" si="10"/>
        <v>0</v>
      </c>
      <c r="CD70" s="252">
        <f t="shared" si="10"/>
        <v>0</v>
      </c>
      <c r="CE70" s="252">
        <f t="shared" si="10"/>
        <v>0</v>
      </c>
      <c r="CF70" s="252">
        <f t="shared" si="10"/>
        <v>0</v>
      </c>
      <c r="CG70" s="252">
        <f t="shared" si="10"/>
        <v>0</v>
      </c>
      <c r="CH70" s="252">
        <f t="shared" ref="CH70" si="11">SUM(CH6:CH68)</f>
        <v>0</v>
      </c>
      <c r="CI70" s="252">
        <f t="shared" si="10"/>
        <v>0</v>
      </c>
      <c r="CJ70" s="252">
        <f t="shared" si="10"/>
        <v>0</v>
      </c>
      <c r="CK70" s="252">
        <f t="shared" si="10"/>
        <v>0</v>
      </c>
      <c r="CL70" s="252">
        <f t="shared" si="10"/>
        <v>0</v>
      </c>
      <c r="CM70" s="252"/>
      <c r="CN70" s="252">
        <f t="shared" si="10"/>
        <v>0</v>
      </c>
      <c r="CO70" s="252">
        <f t="shared" si="10"/>
        <v>0</v>
      </c>
      <c r="CP70" s="252">
        <f t="shared" si="10"/>
        <v>0</v>
      </c>
      <c r="CQ70" s="252">
        <f t="shared" si="10"/>
        <v>0</v>
      </c>
      <c r="CR70" s="252">
        <f t="shared" si="10"/>
        <v>0</v>
      </c>
      <c r="CS70" s="252">
        <f t="shared" si="10"/>
        <v>0</v>
      </c>
      <c r="CT70" s="252">
        <f t="shared" si="10"/>
        <v>0</v>
      </c>
      <c r="CU70" s="252">
        <f t="shared" si="10"/>
        <v>0</v>
      </c>
      <c r="CV70" s="252">
        <f t="shared" si="10"/>
        <v>0</v>
      </c>
      <c r="CW70" s="252">
        <f t="shared" si="10"/>
        <v>0</v>
      </c>
      <c r="CX70" s="252">
        <f t="shared" si="10"/>
        <v>0</v>
      </c>
      <c r="CY70" s="252">
        <f t="shared" si="10"/>
        <v>0</v>
      </c>
      <c r="CZ70" s="252">
        <f t="shared" si="10"/>
        <v>0</v>
      </c>
      <c r="DA70" s="252">
        <f t="shared" si="10"/>
        <v>0</v>
      </c>
      <c r="DB70" s="252">
        <f t="shared" si="10"/>
        <v>0</v>
      </c>
      <c r="DC70" s="252">
        <f t="shared" ref="DC70:DF70" si="12">SUM(DC6:DC68)</f>
        <v>0</v>
      </c>
      <c r="DD70" s="252">
        <f t="shared" si="12"/>
        <v>0</v>
      </c>
      <c r="DE70" s="252">
        <f t="shared" si="12"/>
        <v>0</v>
      </c>
      <c r="DF70" s="252">
        <f t="shared" si="12"/>
        <v>0</v>
      </c>
      <c r="DG70" s="252">
        <f t="shared" si="10"/>
        <v>0</v>
      </c>
      <c r="DH70" s="252">
        <f t="shared" si="10"/>
        <v>0</v>
      </c>
      <c r="DI70" s="252">
        <f t="shared" ref="DI70:DQ70" si="13">SUM(DI6:DI68)</f>
        <v>0</v>
      </c>
      <c r="DJ70" s="252">
        <f t="shared" si="13"/>
        <v>0</v>
      </c>
      <c r="DK70" s="252">
        <f t="shared" si="13"/>
        <v>0</v>
      </c>
      <c r="DL70" s="252">
        <f t="shared" si="13"/>
        <v>0</v>
      </c>
      <c r="DM70" s="252">
        <f t="shared" si="13"/>
        <v>0</v>
      </c>
      <c r="DN70" s="252">
        <f t="shared" si="13"/>
        <v>0</v>
      </c>
      <c r="DO70" s="252">
        <f t="shared" si="13"/>
        <v>0</v>
      </c>
      <c r="DP70" s="252">
        <f t="shared" si="13"/>
        <v>0</v>
      </c>
      <c r="DQ70" s="252">
        <f t="shared" si="13"/>
        <v>0</v>
      </c>
      <c r="DR70" s="252">
        <f t="shared" si="10"/>
        <v>0</v>
      </c>
      <c r="DS70" s="252">
        <f>SUM(DS6:DS68)</f>
        <v>0</v>
      </c>
      <c r="DT70" s="252">
        <f>SUM(DT6:DT68)</f>
        <v>0</v>
      </c>
      <c r="DU70" s="252">
        <f>SUM(DU6:DU68)</f>
        <v>0</v>
      </c>
      <c r="DV70" s="252">
        <f>SUM(DV6:DV68)</f>
        <v>0</v>
      </c>
      <c r="DW70" s="252">
        <f>SUM(DW6:DW68)</f>
        <v>0</v>
      </c>
      <c r="DX70" s="252">
        <f t="shared" si="10"/>
        <v>0</v>
      </c>
      <c r="DY70" s="252">
        <f t="shared" si="10"/>
        <v>0</v>
      </c>
      <c r="DZ70" s="252">
        <f t="shared" ref="DZ70:EA70" si="14">SUM(DZ6:DZ68)</f>
        <v>0</v>
      </c>
      <c r="EA70" s="252">
        <f t="shared" si="14"/>
        <v>0</v>
      </c>
      <c r="EB70" s="252">
        <f t="shared" ref="EB70:EC70" si="15">SUM(EB6:EB68)</f>
        <v>0</v>
      </c>
      <c r="EC70" s="252">
        <f t="shared" si="15"/>
        <v>0</v>
      </c>
      <c r="ED70" s="252">
        <f t="shared" si="10"/>
        <v>0</v>
      </c>
      <c r="EE70" s="252">
        <f t="shared" si="10"/>
        <v>0</v>
      </c>
      <c r="EF70" s="252">
        <f t="shared" ref="EF70:EG70" si="16">SUM(EF6:EF68)</f>
        <v>0</v>
      </c>
      <c r="EG70" s="252">
        <f t="shared" si="16"/>
        <v>0</v>
      </c>
      <c r="EH70" s="252">
        <f t="shared" si="10"/>
        <v>0</v>
      </c>
      <c r="EI70" s="252">
        <f t="shared" si="10"/>
        <v>0</v>
      </c>
      <c r="EJ70" s="3"/>
      <c r="EK70" s="3"/>
      <c r="ER70" s="785" t="s">
        <v>83</v>
      </c>
      <c r="ES70" s="785"/>
      <c r="ET70" s="104">
        <f>SUM(ET6:ET68)</f>
        <v>0</v>
      </c>
    </row>
    <row r="71" spans="2:150" s="53" customFormat="1">
      <c r="B71" s="872" t="s">
        <v>229</v>
      </c>
      <c r="C71" s="872"/>
      <c r="D71" s="253">
        <f>SUM(D6:D20)</f>
        <v>0</v>
      </c>
      <c r="E71" s="253">
        <f t="shared" ref="E71:CA71" si="17">SUM(E6:E20)</f>
        <v>0</v>
      </c>
      <c r="F71" s="253">
        <f t="shared" si="17"/>
        <v>0</v>
      </c>
      <c r="G71" s="253">
        <f t="shared" si="17"/>
        <v>0</v>
      </c>
      <c r="H71" s="253">
        <f t="shared" si="17"/>
        <v>0</v>
      </c>
      <c r="I71" s="253">
        <f t="shared" si="17"/>
        <v>0</v>
      </c>
      <c r="J71" s="253">
        <f t="shared" ref="J71:K71" si="18">SUM(J6:J20)</f>
        <v>0</v>
      </c>
      <c r="K71" s="253">
        <f t="shared" si="18"/>
        <v>0</v>
      </c>
      <c r="L71" s="253">
        <f t="shared" ref="L71:R71" si="19">SUM(L6:L20)</f>
        <v>0</v>
      </c>
      <c r="M71" s="253">
        <f t="shared" si="19"/>
        <v>0</v>
      </c>
      <c r="N71" s="253">
        <f t="shared" si="19"/>
        <v>0</v>
      </c>
      <c r="O71" s="253">
        <f t="shared" si="19"/>
        <v>0</v>
      </c>
      <c r="P71" s="253">
        <f t="shared" si="19"/>
        <v>0</v>
      </c>
      <c r="Q71" s="253">
        <f t="shared" si="19"/>
        <v>0</v>
      </c>
      <c r="R71" s="253">
        <f t="shared" si="19"/>
        <v>0</v>
      </c>
      <c r="S71" s="253">
        <f t="shared" si="17"/>
        <v>0</v>
      </c>
      <c r="T71" s="253">
        <f t="shared" si="17"/>
        <v>0</v>
      </c>
      <c r="U71" s="253">
        <f t="shared" si="17"/>
        <v>0</v>
      </c>
      <c r="V71" s="253">
        <f t="shared" si="17"/>
        <v>0</v>
      </c>
      <c r="W71" s="253">
        <f t="shared" si="17"/>
        <v>0</v>
      </c>
      <c r="X71" s="253">
        <f t="shared" si="17"/>
        <v>0</v>
      </c>
      <c r="Y71" s="253">
        <f>SUM(Y6:Y24)</f>
        <v>0</v>
      </c>
      <c r="Z71" s="253">
        <f>SUM(Z6:Z24)</f>
        <v>0</v>
      </c>
      <c r="AA71" s="253">
        <f>SUM(AA6:AA24)</f>
        <v>0</v>
      </c>
      <c r="AB71" s="253">
        <f t="shared" si="17"/>
        <v>0</v>
      </c>
      <c r="AC71" s="253">
        <f t="shared" si="17"/>
        <v>0</v>
      </c>
      <c r="AD71" s="253">
        <f t="shared" si="17"/>
        <v>0</v>
      </c>
      <c r="AE71" s="253">
        <f t="shared" si="17"/>
        <v>0</v>
      </c>
      <c r="AF71" s="253">
        <f t="shared" si="17"/>
        <v>0</v>
      </c>
      <c r="AG71" s="253">
        <f t="shared" si="17"/>
        <v>0</v>
      </c>
      <c r="AH71" s="253">
        <f t="shared" si="17"/>
        <v>0</v>
      </c>
      <c r="AI71" s="253">
        <f t="shared" si="17"/>
        <v>0</v>
      </c>
      <c r="AJ71" s="253">
        <f t="shared" si="17"/>
        <v>0</v>
      </c>
      <c r="AK71" s="253">
        <f t="shared" si="17"/>
        <v>0</v>
      </c>
      <c r="AL71" s="253">
        <f t="shared" si="17"/>
        <v>0</v>
      </c>
      <c r="AM71" s="253">
        <f t="shared" si="17"/>
        <v>0</v>
      </c>
      <c r="AN71" s="253">
        <f t="shared" si="17"/>
        <v>0</v>
      </c>
      <c r="AO71" s="253">
        <f t="shared" si="17"/>
        <v>0</v>
      </c>
      <c r="AP71" s="253">
        <f t="shared" si="17"/>
        <v>0</v>
      </c>
      <c r="AQ71" s="253">
        <f t="shared" si="17"/>
        <v>0</v>
      </c>
      <c r="AR71" s="253">
        <f t="shared" si="17"/>
        <v>0</v>
      </c>
      <c r="AS71" s="253">
        <f t="shared" si="17"/>
        <v>0</v>
      </c>
      <c r="AT71" s="253">
        <f t="shared" ref="AT71" si="20">SUM(AT6:AT20)</f>
        <v>0</v>
      </c>
      <c r="AU71" s="253">
        <f t="shared" si="17"/>
        <v>0</v>
      </c>
      <c r="AV71" s="253">
        <f t="shared" si="17"/>
        <v>0</v>
      </c>
      <c r="AW71" s="253">
        <f t="shared" si="17"/>
        <v>0</v>
      </c>
      <c r="AX71" s="253">
        <f t="shared" si="17"/>
        <v>0</v>
      </c>
      <c r="AY71" s="253">
        <f t="shared" si="17"/>
        <v>0</v>
      </c>
      <c r="AZ71" s="253">
        <f t="shared" si="17"/>
        <v>0</v>
      </c>
      <c r="BA71" s="253">
        <f t="shared" si="17"/>
        <v>0</v>
      </c>
      <c r="BB71" s="253">
        <f t="shared" si="17"/>
        <v>0</v>
      </c>
      <c r="BC71" s="253">
        <f t="shared" si="17"/>
        <v>0</v>
      </c>
      <c r="BD71" s="253">
        <f t="shared" si="17"/>
        <v>0</v>
      </c>
      <c r="BE71" s="253">
        <f t="shared" si="17"/>
        <v>0</v>
      </c>
      <c r="BF71" s="253">
        <f t="shared" si="17"/>
        <v>0</v>
      </c>
      <c r="BG71" s="253">
        <f t="shared" si="17"/>
        <v>0</v>
      </c>
      <c r="BH71" s="253">
        <f t="shared" si="17"/>
        <v>0</v>
      </c>
      <c r="BI71" s="253">
        <f t="shared" si="17"/>
        <v>0</v>
      </c>
      <c r="BJ71" s="253">
        <f t="shared" si="17"/>
        <v>0</v>
      </c>
      <c r="BK71" s="253">
        <f t="shared" ref="BK71" si="21">SUM(BK6:BK20)</f>
        <v>0</v>
      </c>
      <c r="BL71" s="253">
        <f t="shared" si="17"/>
        <v>0</v>
      </c>
      <c r="BM71" s="253">
        <f t="shared" si="17"/>
        <v>0</v>
      </c>
      <c r="BN71" s="253">
        <f t="shared" si="17"/>
        <v>0</v>
      </c>
      <c r="BO71" s="253">
        <f t="shared" si="17"/>
        <v>0</v>
      </c>
      <c r="BP71" s="253">
        <f t="shared" si="17"/>
        <v>0</v>
      </c>
      <c r="BQ71" s="253">
        <f t="shared" si="17"/>
        <v>0</v>
      </c>
      <c r="BR71" s="253">
        <f t="shared" si="17"/>
        <v>0</v>
      </c>
      <c r="BS71" s="253">
        <f t="shared" si="17"/>
        <v>0</v>
      </c>
      <c r="BT71" s="253">
        <f t="shared" si="17"/>
        <v>0</v>
      </c>
      <c r="BU71" s="253">
        <f t="shared" si="17"/>
        <v>0</v>
      </c>
      <c r="BV71" s="253">
        <f t="shared" si="17"/>
        <v>0</v>
      </c>
      <c r="BW71" s="253">
        <f t="shared" si="17"/>
        <v>0</v>
      </c>
      <c r="BX71" s="253">
        <f t="shared" si="17"/>
        <v>0</v>
      </c>
      <c r="BY71" s="253">
        <f t="shared" si="17"/>
        <v>0</v>
      </c>
      <c r="BZ71" s="253">
        <f t="shared" si="17"/>
        <v>0</v>
      </c>
      <c r="CA71" s="253">
        <f t="shared" si="17"/>
        <v>0</v>
      </c>
      <c r="CB71" s="253">
        <f t="shared" ref="CB71:EI71" si="22">SUM(CB6:CB20)</f>
        <v>0</v>
      </c>
      <c r="CC71" s="253">
        <f t="shared" si="22"/>
        <v>0</v>
      </c>
      <c r="CD71" s="253">
        <f t="shared" si="22"/>
        <v>0</v>
      </c>
      <c r="CE71" s="253">
        <f t="shared" si="22"/>
        <v>0</v>
      </c>
      <c r="CF71" s="253">
        <f t="shared" si="22"/>
        <v>0</v>
      </c>
      <c r="CG71" s="253">
        <f t="shared" si="22"/>
        <v>0</v>
      </c>
      <c r="CH71" s="253">
        <f t="shared" ref="CH71" si="23">SUM(CH6:CH20)</f>
        <v>0</v>
      </c>
      <c r="CI71" s="253">
        <f t="shared" si="22"/>
        <v>0</v>
      </c>
      <c r="CJ71" s="253">
        <f t="shared" si="22"/>
        <v>0</v>
      </c>
      <c r="CK71" s="253">
        <f t="shared" si="22"/>
        <v>0</v>
      </c>
      <c r="CL71" s="253">
        <f t="shared" si="22"/>
        <v>0</v>
      </c>
      <c r="CM71" s="253"/>
      <c r="CN71" s="253">
        <f t="shared" si="22"/>
        <v>0</v>
      </c>
      <c r="CO71" s="253">
        <f t="shared" si="22"/>
        <v>0</v>
      </c>
      <c r="CP71" s="253">
        <f t="shared" si="22"/>
        <v>0</v>
      </c>
      <c r="CQ71" s="253">
        <f t="shared" si="22"/>
        <v>0</v>
      </c>
      <c r="CR71" s="253">
        <f t="shared" si="22"/>
        <v>0</v>
      </c>
      <c r="CS71" s="253">
        <f t="shared" si="22"/>
        <v>0</v>
      </c>
      <c r="CT71" s="253">
        <f t="shared" si="22"/>
        <v>0</v>
      </c>
      <c r="CU71" s="253">
        <f t="shared" si="22"/>
        <v>0</v>
      </c>
      <c r="CV71" s="253">
        <f t="shared" si="22"/>
        <v>0</v>
      </c>
      <c r="CW71" s="253">
        <f t="shared" si="22"/>
        <v>0</v>
      </c>
      <c r="CX71" s="253">
        <f t="shared" si="22"/>
        <v>0</v>
      </c>
      <c r="CY71" s="253"/>
      <c r="CZ71" s="253"/>
      <c r="DA71" s="253"/>
      <c r="DB71" s="253"/>
      <c r="DC71" s="253"/>
      <c r="DD71" s="253"/>
      <c r="DE71" s="253"/>
      <c r="DF71" s="253"/>
      <c r="DG71" s="253">
        <f t="shared" si="22"/>
        <v>0</v>
      </c>
      <c r="DH71" s="253">
        <f t="shared" si="22"/>
        <v>0</v>
      </c>
      <c r="DI71" s="253">
        <f t="shared" ref="DI71:DQ71" si="24">SUM(DI6:DI20)</f>
        <v>0</v>
      </c>
      <c r="DJ71" s="253">
        <f t="shared" si="24"/>
        <v>0</v>
      </c>
      <c r="DK71" s="253">
        <f t="shared" si="24"/>
        <v>0</v>
      </c>
      <c r="DL71" s="253">
        <f t="shared" si="24"/>
        <v>0</v>
      </c>
      <c r="DM71" s="253">
        <f t="shared" si="24"/>
        <v>0</v>
      </c>
      <c r="DN71" s="253">
        <f t="shared" si="24"/>
        <v>0</v>
      </c>
      <c r="DO71" s="253">
        <f t="shared" si="24"/>
        <v>0</v>
      </c>
      <c r="DP71" s="253">
        <f t="shared" si="24"/>
        <v>0</v>
      </c>
      <c r="DQ71" s="253">
        <f t="shared" si="24"/>
        <v>0</v>
      </c>
      <c r="DR71" s="253">
        <f t="shared" si="22"/>
        <v>0</v>
      </c>
      <c r="DS71" s="253">
        <f>SUM(DS6:DS24)</f>
        <v>0</v>
      </c>
      <c r="DT71" s="253">
        <f>SUM(DT6:DT24)</f>
        <v>0</v>
      </c>
      <c r="DU71" s="253">
        <f>SUM(DU6:DU24)</f>
        <v>0</v>
      </c>
      <c r="DV71" s="253">
        <f>SUM(DV6:DV24)</f>
        <v>0</v>
      </c>
      <c r="DW71" s="253">
        <f>SUM(DW6:DW24)</f>
        <v>0</v>
      </c>
      <c r="DX71" s="253">
        <f t="shared" si="22"/>
        <v>0</v>
      </c>
      <c r="DY71" s="253">
        <f t="shared" si="22"/>
        <v>0</v>
      </c>
      <c r="DZ71" s="253">
        <f t="shared" ref="DZ71:EA71" si="25">SUM(DZ6:DZ20)</f>
        <v>0</v>
      </c>
      <c r="EA71" s="253">
        <f t="shared" si="25"/>
        <v>0</v>
      </c>
      <c r="EB71" s="253">
        <f t="shared" ref="EB71:EC71" si="26">SUM(EB6:EB20)</f>
        <v>0</v>
      </c>
      <c r="EC71" s="253">
        <f t="shared" si="26"/>
        <v>0</v>
      </c>
      <c r="ED71" s="253">
        <f t="shared" si="22"/>
        <v>0</v>
      </c>
      <c r="EE71" s="253">
        <f t="shared" si="22"/>
        <v>0</v>
      </c>
      <c r="EF71" s="253">
        <f t="shared" ref="EF71:EG71" si="27">SUM(EF6:EF20)</f>
        <v>0</v>
      </c>
      <c r="EG71" s="253">
        <f t="shared" si="27"/>
        <v>0</v>
      </c>
      <c r="EH71" s="253">
        <f t="shared" si="22"/>
        <v>0</v>
      </c>
      <c r="EI71" s="253">
        <f t="shared" si="22"/>
        <v>0</v>
      </c>
      <c r="EJ71" s="61"/>
      <c r="EK71" s="61"/>
    </row>
    <row r="72" spans="2:150" s="53" customFormat="1">
      <c r="B72" s="807" t="s">
        <v>230</v>
      </c>
      <c r="C72" s="807"/>
      <c r="D72" s="254">
        <f>SUM(D21:D36)</f>
        <v>0</v>
      </c>
      <c r="E72" s="254">
        <f t="shared" ref="E72:CA72" si="28">SUM(E21:E36)</f>
        <v>0</v>
      </c>
      <c r="F72" s="254">
        <f t="shared" si="28"/>
        <v>0</v>
      </c>
      <c r="G72" s="254">
        <f t="shared" si="28"/>
        <v>0</v>
      </c>
      <c r="H72" s="254">
        <f t="shared" si="28"/>
        <v>0</v>
      </c>
      <c r="I72" s="254">
        <f t="shared" si="28"/>
        <v>0</v>
      </c>
      <c r="J72" s="254">
        <f t="shared" ref="J72:K72" si="29">SUM(J21:J36)</f>
        <v>0</v>
      </c>
      <c r="K72" s="254">
        <f t="shared" si="29"/>
        <v>0</v>
      </c>
      <c r="L72" s="254">
        <f t="shared" ref="L72:R72" si="30">SUM(L21:L36)</f>
        <v>0</v>
      </c>
      <c r="M72" s="254">
        <f t="shared" si="30"/>
        <v>0</v>
      </c>
      <c r="N72" s="254">
        <f t="shared" si="30"/>
        <v>0</v>
      </c>
      <c r="O72" s="254">
        <f t="shared" si="30"/>
        <v>0</v>
      </c>
      <c r="P72" s="254">
        <f t="shared" si="30"/>
        <v>0</v>
      </c>
      <c r="Q72" s="254">
        <f t="shared" si="30"/>
        <v>0</v>
      </c>
      <c r="R72" s="254">
        <f t="shared" si="30"/>
        <v>0</v>
      </c>
      <c r="S72" s="254">
        <f t="shared" si="28"/>
        <v>0</v>
      </c>
      <c r="T72" s="254">
        <f t="shared" si="28"/>
        <v>0</v>
      </c>
      <c r="U72" s="254">
        <f t="shared" si="28"/>
        <v>0</v>
      </c>
      <c r="V72" s="254">
        <f t="shared" si="28"/>
        <v>0</v>
      </c>
      <c r="W72" s="254">
        <f t="shared" si="28"/>
        <v>0</v>
      </c>
      <c r="X72" s="254">
        <f t="shared" si="28"/>
        <v>0</v>
      </c>
      <c r="Y72" s="254">
        <f>SUM(Y25:Y68)</f>
        <v>0</v>
      </c>
      <c r="Z72" s="254">
        <f>SUM(Z25:Z68)</f>
        <v>0</v>
      </c>
      <c r="AA72" s="254">
        <f>SUM(AA25:AA68)</f>
        <v>0</v>
      </c>
      <c r="AB72" s="254">
        <f t="shared" si="28"/>
        <v>0</v>
      </c>
      <c r="AC72" s="254">
        <f t="shared" si="28"/>
        <v>0</v>
      </c>
      <c r="AD72" s="254">
        <f t="shared" si="28"/>
        <v>0</v>
      </c>
      <c r="AE72" s="254">
        <f t="shared" si="28"/>
        <v>0</v>
      </c>
      <c r="AF72" s="254">
        <f t="shared" si="28"/>
        <v>0</v>
      </c>
      <c r="AG72" s="254">
        <f t="shared" si="28"/>
        <v>0</v>
      </c>
      <c r="AH72" s="254">
        <f t="shared" si="28"/>
        <v>0</v>
      </c>
      <c r="AI72" s="254">
        <f t="shared" si="28"/>
        <v>0</v>
      </c>
      <c r="AJ72" s="254">
        <f t="shared" si="28"/>
        <v>0</v>
      </c>
      <c r="AK72" s="254">
        <f t="shared" si="28"/>
        <v>0</v>
      </c>
      <c r="AL72" s="254">
        <f t="shared" si="28"/>
        <v>0</v>
      </c>
      <c r="AM72" s="254">
        <f t="shared" si="28"/>
        <v>0</v>
      </c>
      <c r="AN72" s="254">
        <f t="shared" si="28"/>
        <v>0</v>
      </c>
      <c r="AO72" s="254">
        <f t="shared" si="28"/>
        <v>0</v>
      </c>
      <c r="AP72" s="254">
        <f t="shared" si="28"/>
        <v>0</v>
      </c>
      <c r="AQ72" s="254">
        <f t="shared" si="28"/>
        <v>0</v>
      </c>
      <c r="AR72" s="254">
        <f t="shared" si="28"/>
        <v>0</v>
      </c>
      <c r="AS72" s="254">
        <f t="shared" si="28"/>
        <v>0</v>
      </c>
      <c r="AT72" s="254">
        <f t="shared" ref="AT72" si="31">SUM(AT21:AT36)</f>
        <v>0</v>
      </c>
      <c r="AU72" s="254">
        <f t="shared" si="28"/>
        <v>0</v>
      </c>
      <c r="AV72" s="254">
        <f t="shared" si="28"/>
        <v>0</v>
      </c>
      <c r="AW72" s="254">
        <f t="shared" si="28"/>
        <v>0</v>
      </c>
      <c r="AX72" s="254">
        <f t="shared" si="28"/>
        <v>0</v>
      </c>
      <c r="AY72" s="254">
        <f t="shared" si="28"/>
        <v>0</v>
      </c>
      <c r="AZ72" s="254">
        <f t="shared" si="28"/>
        <v>0</v>
      </c>
      <c r="BA72" s="254">
        <f t="shared" si="28"/>
        <v>0</v>
      </c>
      <c r="BB72" s="254">
        <f t="shared" si="28"/>
        <v>0</v>
      </c>
      <c r="BC72" s="254">
        <f t="shared" si="28"/>
        <v>0</v>
      </c>
      <c r="BD72" s="254">
        <f t="shared" si="28"/>
        <v>0</v>
      </c>
      <c r="BE72" s="254">
        <f t="shared" si="28"/>
        <v>0</v>
      </c>
      <c r="BF72" s="254">
        <f t="shared" si="28"/>
        <v>0</v>
      </c>
      <c r="BG72" s="254">
        <f t="shared" si="28"/>
        <v>0</v>
      </c>
      <c r="BH72" s="254">
        <f t="shared" si="28"/>
        <v>0</v>
      </c>
      <c r="BI72" s="254">
        <f t="shared" si="28"/>
        <v>0</v>
      </c>
      <c r="BJ72" s="254">
        <f t="shared" si="28"/>
        <v>0</v>
      </c>
      <c r="BK72" s="254">
        <f t="shared" ref="BK72" si="32">SUM(BK21:BK36)</f>
        <v>0</v>
      </c>
      <c r="BL72" s="254">
        <f t="shared" si="28"/>
        <v>0</v>
      </c>
      <c r="BM72" s="254">
        <f t="shared" si="28"/>
        <v>0</v>
      </c>
      <c r="BN72" s="254">
        <f t="shared" si="28"/>
        <v>0</v>
      </c>
      <c r="BO72" s="254">
        <f t="shared" si="28"/>
        <v>0</v>
      </c>
      <c r="BP72" s="254">
        <f t="shared" si="28"/>
        <v>0</v>
      </c>
      <c r="BQ72" s="254">
        <f t="shared" si="28"/>
        <v>0</v>
      </c>
      <c r="BR72" s="254">
        <f t="shared" si="28"/>
        <v>0</v>
      </c>
      <c r="BS72" s="254">
        <f t="shared" si="28"/>
        <v>0</v>
      </c>
      <c r="BT72" s="254">
        <f t="shared" si="28"/>
        <v>0</v>
      </c>
      <c r="BU72" s="254">
        <f t="shared" si="28"/>
        <v>0</v>
      </c>
      <c r="BV72" s="254">
        <f t="shared" si="28"/>
        <v>0</v>
      </c>
      <c r="BW72" s="254">
        <f t="shared" si="28"/>
        <v>0</v>
      </c>
      <c r="BX72" s="254">
        <f t="shared" si="28"/>
        <v>0</v>
      </c>
      <c r="BY72" s="254">
        <f t="shared" si="28"/>
        <v>0</v>
      </c>
      <c r="BZ72" s="254">
        <f t="shared" si="28"/>
        <v>0</v>
      </c>
      <c r="CA72" s="254">
        <f t="shared" si="28"/>
        <v>0</v>
      </c>
      <c r="CB72" s="254">
        <f t="shared" ref="CB72:EI72" si="33">SUM(CB21:CB36)</f>
        <v>0</v>
      </c>
      <c r="CC72" s="254">
        <f t="shared" si="33"/>
        <v>0</v>
      </c>
      <c r="CD72" s="254">
        <f t="shared" si="33"/>
        <v>0</v>
      </c>
      <c r="CE72" s="254">
        <f t="shared" si="33"/>
        <v>0</v>
      </c>
      <c r="CF72" s="254">
        <f t="shared" si="33"/>
        <v>0</v>
      </c>
      <c r="CG72" s="254">
        <f t="shared" si="33"/>
        <v>0</v>
      </c>
      <c r="CH72" s="254">
        <f t="shared" ref="CH72" si="34">SUM(CH21:CH36)</f>
        <v>0</v>
      </c>
      <c r="CI72" s="254">
        <f t="shared" si="33"/>
        <v>0</v>
      </c>
      <c r="CJ72" s="254">
        <f t="shared" si="33"/>
        <v>0</v>
      </c>
      <c r="CK72" s="254">
        <f t="shared" si="33"/>
        <v>0</v>
      </c>
      <c r="CL72" s="254">
        <f t="shared" si="33"/>
        <v>0</v>
      </c>
      <c r="CM72" s="254"/>
      <c r="CN72" s="254">
        <f t="shared" si="33"/>
        <v>0</v>
      </c>
      <c r="CO72" s="254">
        <f t="shared" si="33"/>
        <v>0</v>
      </c>
      <c r="CP72" s="254">
        <f t="shared" si="33"/>
        <v>0</v>
      </c>
      <c r="CQ72" s="254">
        <f t="shared" si="33"/>
        <v>0</v>
      </c>
      <c r="CR72" s="254">
        <f t="shared" si="33"/>
        <v>0</v>
      </c>
      <c r="CS72" s="254">
        <f t="shared" si="33"/>
        <v>0</v>
      </c>
      <c r="CT72" s="254">
        <f t="shared" si="33"/>
        <v>0</v>
      </c>
      <c r="CU72" s="254">
        <f t="shared" si="33"/>
        <v>0</v>
      </c>
      <c r="CV72" s="254">
        <f t="shared" si="33"/>
        <v>0</v>
      </c>
      <c r="CW72" s="254">
        <f t="shared" si="33"/>
        <v>0</v>
      </c>
      <c r="CX72" s="254">
        <f t="shared" si="33"/>
        <v>0</v>
      </c>
      <c r="CY72" s="254"/>
      <c r="CZ72" s="254"/>
      <c r="DA72" s="254"/>
      <c r="DB72" s="254"/>
      <c r="DC72" s="254"/>
      <c r="DD72" s="254"/>
      <c r="DE72" s="254"/>
      <c r="DF72" s="254"/>
      <c r="DG72" s="254">
        <f t="shared" si="33"/>
        <v>0</v>
      </c>
      <c r="DH72" s="254">
        <f t="shared" si="33"/>
        <v>0</v>
      </c>
      <c r="DI72" s="254">
        <f t="shared" ref="DI72:DQ72" si="35">SUM(DI21:DI36)</f>
        <v>0</v>
      </c>
      <c r="DJ72" s="254">
        <f t="shared" si="35"/>
        <v>0</v>
      </c>
      <c r="DK72" s="254">
        <f t="shared" si="35"/>
        <v>0</v>
      </c>
      <c r="DL72" s="254">
        <f t="shared" si="35"/>
        <v>0</v>
      </c>
      <c r="DM72" s="254">
        <f t="shared" si="35"/>
        <v>0</v>
      </c>
      <c r="DN72" s="254">
        <f t="shared" si="35"/>
        <v>0</v>
      </c>
      <c r="DO72" s="254">
        <f t="shared" si="35"/>
        <v>0</v>
      </c>
      <c r="DP72" s="254">
        <f t="shared" si="35"/>
        <v>0</v>
      </c>
      <c r="DQ72" s="254">
        <f t="shared" si="35"/>
        <v>0</v>
      </c>
      <c r="DR72" s="254">
        <f t="shared" si="33"/>
        <v>0</v>
      </c>
      <c r="DS72" s="254">
        <f>SUM(DS25:DS68)</f>
        <v>0</v>
      </c>
      <c r="DT72" s="254">
        <f>SUM(DT25:DT68)</f>
        <v>0</v>
      </c>
      <c r="DU72" s="254">
        <f>SUM(DU25:DU68)</f>
        <v>0</v>
      </c>
      <c r="DV72" s="254">
        <f>SUM(DV25:DV68)</f>
        <v>0</v>
      </c>
      <c r="DW72" s="254">
        <f>SUM(DW25:DW68)</f>
        <v>0</v>
      </c>
      <c r="DX72" s="254">
        <f t="shared" si="33"/>
        <v>0</v>
      </c>
      <c r="DY72" s="254">
        <f t="shared" si="33"/>
        <v>0</v>
      </c>
      <c r="DZ72" s="254">
        <f t="shared" ref="DZ72:EA72" si="36">SUM(DZ21:DZ36)</f>
        <v>0</v>
      </c>
      <c r="EA72" s="254">
        <f t="shared" si="36"/>
        <v>0</v>
      </c>
      <c r="EB72" s="254">
        <f t="shared" ref="EB72:EC72" si="37">SUM(EB21:EB36)</f>
        <v>0</v>
      </c>
      <c r="EC72" s="254">
        <f t="shared" si="37"/>
        <v>0</v>
      </c>
      <c r="ED72" s="254">
        <f t="shared" si="33"/>
        <v>0</v>
      </c>
      <c r="EE72" s="254">
        <f t="shared" si="33"/>
        <v>0</v>
      </c>
      <c r="EF72" s="254">
        <f t="shared" ref="EF72:EG72" si="38">SUM(EF21:EF36)</f>
        <v>0</v>
      </c>
      <c r="EG72" s="254">
        <f t="shared" si="38"/>
        <v>0</v>
      </c>
      <c r="EH72" s="254">
        <f t="shared" si="33"/>
        <v>0</v>
      </c>
      <c r="EI72" s="254">
        <f t="shared" si="33"/>
        <v>0</v>
      </c>
      <c r="EJ72" s="61"/>
      <c r="EK72" s="61"/>
    </row>
    <row r="73" spans="2:150" s="53" customFormat="1">
      <c r="B73" s="845" t="s">
        <v>285</v>
      </c>
      <c r="C73" s="845"/>
      <c r="D73" s="255">
        <f>SUM(D37:D68)</f>
        <v>0</v>
      </c>
      <c r="E73" s="255">
        <f t="shared" ref="E73:CA73" si="39">SUM(E37:E68)</f>
        <v>0</v>
      </c>
      <c r="F73" s="255">
        <f t="shared" si="39"/>
        <v>0</v>
      </c>
      <c r="G73" s="255">
        <f t="shared" si="39"/>
        <v>0</v>
      </c>
      <c r="H73" s="255">
        <f t="shared" si="39"/>
        <v>0</v>
      </c>
      <c r="I73" s="255">
        <f t="shared" si="39"/>
        <v>0</v>
      </c>
      <c r="J73" s="255">
        <f t="shared" ref="J73:K73" si="40">SUM(J37:J68)</f>
        <v>0</v>
      </c>
      <c r="K73" s="255">
        <f t="shared" si="40"/>
        <v>0</v>
      </c>
      <c r="L73" s="255">
        <f t="shared" ref="L73:R73" si="41">SUM(L37:L68)</f>
        <v>0</v>
      </c>
      <c r="M73" s="255">
        <f t="shared" si="41"/>
        <v>0</v>
      </c>
      <c r="N73" s="255">
        <f t="shared" si="41"/>
        <v>0</v>
      </c>
      <c r="O73" s="255">
        <f t="shared" si="41"/>
        <v>0</v>
      </c>
      <c r="P73" s="255">
        <f t="shared" si="41"/>
        <v>0</v>
      </c>
      <c r="Q73" s="255">
        <f t="shared" si="41"/>
        <v>0</v>
      </c>
      <c r="R73" s="255">
        <f t="shared" si="41"/>
        <v>0</v>
      </c>
      <c r="S73" s="255">
        <f t="shared" si="39"/>
        <v>0</v>
      </c>
      <c r="T73" s="255">
        <f t="shared" si="39"/>
        <v>0</v>
      </c>
      <c r="U73" s="255">
        <f t="shared" si="39"/>
        <v>0</v>
      </c>
      <c r="V73" s="255">
        <f t="shared" si="39"/>
        <v>0</v>
      </c>
      <c r="W73" s="255">
        <f t="shared" si="39"/>
        <v>0</v>
      </c>
      <c r="X73" s="255">
        <f t="shared" si="39"/>
        <v>0</v>
      </c>
      <c r="Y73" s="255">
        <f>SUM(Y37:Y68)</f>
        <v>0</v>
      </c>
      <c r="Z73" s="255">
        <f>SUM(Z37:Z68)</f>
        <v>0</v>
      </c>
      <c r="AA73" s="255">
        <f>SUM(AA37:AA68)</f>
        <v>0</v>
      </c>
      <c r="AB73" s="255">
        <f t="shared" si="39"/>
        <v>0</v>
      </c>
      <c r="AC73" s="255">
        <f t="shared" si="39"/>
        <v>0</v>
      </c>
      <c r="AD73" s="255">
        <f t="shared" si="39"/>
        <v>0</v>
      </c>
      <c r="AE73" s="255">
        <f t="shared" si="39"/>
        <v>0</v>
      </c>
      <c r="AF73" s="255">
        <f t="shared" si="39"/>
        <v>0</v>
      </c>
      <c r="AG73" s="255">
        <f t="shared" si="39"/>
        <v>0</v>
      </c>
      <c r="AH73" s="255">
        <f t="shared" si="39"/>
        <v>0</v>
      </c>
      <c r="AI73" s="255">
        <f t="shared" si="39"/>
        <v>0</v>
      </c>
      <c r="AJ73" s="255">
        <f t="shared" si="39"/>
        <v>0</v>
      </c>
      <c r="AK73" s="255">
        <f t="shared" si="39"/>
        <v>0</v>
      </c>
      <c r="AL73" s="255">
        <f t="shared" si="39"/>
        <v>0</v>
      </c>
      <c r="AM73" s="255">
        <f t="shared" si="39"/>
        <v>0</v>
      </c>
      <c r="AN73" s="255">
        <f t="shared" si="39"/>
        <v>0</v>
      </c>
      <c r="AO73" s="255">
        <f t="shared" si="39"/>
        <v>0</v>
      </c>
      <c r="AP73" s="255">
        <f t="shared" si="39"/>
        <v>0</v>
      </c>
      <c r="AQ73" s="255">
        <f t="shared" si="39"/>
        <v>0</v>
      </c>
      <c r="AR73" s="255">
        <f t="shared" si="39"/>
        <v>0</v>
      </c>
      <c r="AS73" s="255">
        <f t="shared" si="39"/>
        <v>0</v>
      </c>
      <c r="AT73" s="255">
        <f t="shared" ref="AT73" si="42">SUM(AT37:AT68)</f>
        <v>0</v>
      </c>
      <c r="AU73" s="255">
        <f t="shared" si="39"/>
        <v>0</v>
      </c>
      <c r="AV73" s="255">
        <f t="shared" si="39"/>
        <v>0</v>
      </c>
      <c r="AW73" s="255">
        <f t="shared" si="39"/>
        <v>0</v>
      </c>
      <c r="AX73" s="255">
        <f t="shared" si="39"/>
        <v>0</v>
      </c>
      <c r="AY73" s="255">
        <f t="shared" si="39"/>
        <v>0</v>
      </c>
      <c r="AZ73" s="255">
        <f t="shared" si="39"/>
        <v>0</v>
      </c>
      <c r="BA73" s="255">
        <f t="shared" si="39"/>
        <v>0</v>
      </c>
      <c r="BB73" s="255">
        <f t="shared" si="39"/>
        <v>0</v>
      </c>
      <c r="BC73" s="255">
        <f t="shared" si="39"/>
        <v>0</v>
      </c>
      <c r="BD73" s="255">
        <f t="shared" si="39"/>
        <v>0</v>
      </c>
      <c r="BE73" s="255">
        <f t="shared" si="39"/>
        <v>0</v>
      </c>
      <c r="BF73" s="255">
        <f t="shared" si="39"/>
        <v>0</v>
      </c>
      <c r="BG73" s="255">
        <f t="shared" si="39"/>
        <v>0</v>
      </c>
      <c r="BH73" s="255">
        <f t="shared" si="39"/>
        <v>0</v>
      </c>
      <c r="BI73" s="255">
        <f t="shared" si="39"/>
        <v>0</v>
      </c>
      <c r="BJ73" s="255">
        <f t="shared" si="39"/>
        <v>0</v>
      </c>
      <c r="BK73" s="255">
        <f t="shared" ref="BK73" si="43">SUM(BK37:BK68)</f>
        <v>0</v>
      </c>
      <c r="BL73" s="255">
        <f t="shared" si="39"/>
        <v>0</v>
      </c>
      <c r="BM73" s="255">
        <f t="shared" si="39"/>
        <v>0</v>
      </c>
      <c r="BN73" s="255">
        <f t="shared" si="39"/>
        <v>0</v>
      </c>
      <c r="BO73" s="255">
        <f t="shared" si="39"/>
        <v>0</v>
      </c>
      <c r="BP73" s="255">
        <f t="shared" si="39"/>
        <v>0</v>
      </c>
      <c r="BQ73" s="255">
        <f t="shared" si="39"/>
        <v>0</v>
      </c>
      <c r="BR73" s="255">
        <f t="shared" si="39"/>
        <v>0</v>
      </c>
      <c r="BS73" s="255">
        <f t="shared" si="39"/>
        <v>0</v>
      </c>
      <c r="BT73" s="255">
        <f t="shared" si="39"/>
        <v>0</v>
      </c>
      <c r="BU73" s="255">
        <f t="shared" si="39"/>
        <v>0</v>
      </c>
      <c r="BV73" s="255">
        <f t="shared" si="39"/>
        <v>0</v>
      </c>
      <c r="BW73" s="255">
        <f t="shared" si="39"/>
        <v>0</v>
      </c>
      <c r="BX73" s="255">
        <f t="shared" si="39"/>
        <v>0</v>
      </c>
      <c r="BY73" s="255">
        <f t="shared" si="39"/>
        <v>0</v>
      </c>
      <c r="BZ73" s="255">
        <f t="shared" si="39"/>
        <v>0</v>
      </c>
      <c r="CA73" s="255">
        <f t="shared" si="39"/>
        <v>0</v>
      </c>
      <c r="CB73" s="255">
        <f t="shared" ref="CB73:EI73" si="44">SUM(CB37:CB68)</f>
        <v>0</v>
      </c>
      <c r="CC73" s="255">
        <f t="shared" si="44"/>
        <v>0</v>
      </c>
      <c r="CD73" s="255">
        <f t="shared" si="44"/>
        <v>0</v>
      </c>
      <c r="CE73" s="255">
        <f t="shared" si="44"/>
        <v>0</v>
      </c>
      <c r="CF73" s="255">
        <f t="shared" si="44"/>
        <v>0</v>
      </c>
      <c r="CG73" s="255">
        <f t="shared" si="44"/>
        <v>0</v>
      </c>
      <c r="CH73" s="255">
        <f t="shared" ref="CH73" si="45">SUM(CH37:CH68)</f>
        <v>0</v>
      </c>
      <c r="CI73" s="255">
        <f t="shared" si="44"/>
        <v>0</v>
      </c>
      <c r="CJ73" s="255">
        <f t="shared" si="44"/>
        <v>0</v>
      </c>
      <c r="CK73" s="255">
        <f t="shared" si="44"/>
        <v>0</v>
      </c>
      <c r="CL73" s="255">
        <f t="shared" si="44"/>
        <v>0</v>
      </c>
      <c r="CM73" s="255"/>
      <c r="CN73" s="255">
        <f t="shared" si="44"/>
        <v>0</v>
      </c>
      <c r="CO73" s="255">
        <f t="shared" si="44"/>
        <v>0</v>
      </c>
      <c r="CP73" s="255">
        <f t="shared" si="44"/>
        <v>0</v>
      </c>
      <c r="CQ73" s="255">
        <f t="shared" si="44"/>
        <v>0</v>
      </c>
      <c r="CR73" s="255">
        <f t="shared" si="44"/>
        <v>0</v>
      </c>
      <c r="CS73" s="255">
        <f t="shared" si="44"/>
        <v>0</v>
      </c>
      <c r="CT73" s="255">
        <f t="shared" si="44"/>
        <v>0</v>
      </c>
      <c r="CU73" s="255">
        <f t="shared" si="44"/>
        <v>0</v>
      </c>
      <c r="CV73" s="255">
        <f t="shared" si="44"/>
        <v>0</v>
      </c>
      <c r="CW73" s="255">
        <f t="shared" si="44"/>
        <v>0</v>
      </c>
      <c r="CX73" s="255">
        <f t="shared" si="44"/>
        <v>0</v>
      </c>
      <c r="CY73" s="255"/>
      <c r="CZ73" s="255"/>
      <c r="DA73" s="255"/>
      <c r="DB73" s="255"/>
      <c r="DC73" s="255"/>
      <c r="DD73" s="255"/>
      <c r="DE73" s="255"/>
      <c r="DF73" s="255"/>
      <c r="DG73" s="255">
        <f t="shared" si="44"/>
        <v>0</v>
      </c>
      <c r="DH73" s="255">
        <f t="shared" si="44"/>
        <v>0</v>
      </c>
      <c r="DI73" s="255">
        <f t="shared" ref="DI73:DQ73" si="46">SUM(DI37:DI68)</f>
        <v>0</v>
      </c>
      <c r="DJ73" s="255">
        <f t="shared" si="46"/>
        <v>0</v>
      </c>
      <c r="DK73" s="255">
        <f t="shared" si="46"/>
        <v>0</v>
      </c>
      <c r="DL73" s="255">
        <f t="shared" si="46"/>
        <v>0</v>
      </c>
      <c r="DM73" s="255">
        <f t="shared" si="46"/>
        <v>0</v>
      </c>
      <c r="DN73" s="255">
        <f t="shared" si="46"/>
        <v>0</v>
      </c>
      <c r="DO73" s="255">
        <f t="shared" si="46"/>
        <v>0</v>
      </c>
      <c r="DP73" s="255">
        <f t="shared" si="46"/>
        <v>0</v>
      </c>
      <c r="DQ73" s="255">
        <f t="shared" si="46"/>
        <v>0</v>
      </c>
      <c r="DR73" s="255">
        <f t="shared" si="44"/>
        <v>0</v>
      </c>
      <c r="DS73" s="255">
        <f>SUM(DS37:DS68)</f>
        <v>0</v>
      </c>
      <c r="DT73" s="255">
        <f>SUM(DT37:DT68)</f>
        <v>0</v>
      </c>
      <c r="DU73" s="255">
        <f>SUM(DU37:DU68)</f>
        <v>0</v>
      </c>
      <c r="DV73" s="255">
        <f>SUM(DV37:DV68)</f>
        <v>0</v>
      </c>
      <c r="DW73" s="255">
        <f>SUM(DW37:DW68)</f>
        <v>0</v>
      </c>
      <c r="DX73" s="255">
        <f t="shared" si="44"/>
        <v>0</v>
      </c>
      <c r="DY73" s="255">
        <f t="shared" si="44"/>
        <v>0</v>
      </c>
      <c r="DZ73" s="255">
        <f t="shared" ref="DZ73:EA73" si="47">SUM(DZ37:DZ68)</f>
        <v>0</v>
      </c>
      <c r="EA73" s="255">
        <f t="shared" si="47"/>
        <v>0</v>
      </c>
      <c r="EB73" s="255">
        <f t="shared" ref="EB73:EC73" si="48">SUM(EB37:EB68)</f>
        <v>0</v>
      </c>
      <c r="EC73" s="255">
        <f t="shared" si="48"/>
        <v>0</v>
      </c>
      <c r="ED73" s="255">
        <f t="shared" si="44"/>
        <v>0</v>
      </c>
      <c r="EE73" s="255">
        <f t="shared" si="44"/>
        <v>0</v>
      </c>
      <c r="EF73" s="255">
        <f t="shared" ref="EF73:EG73" si="49">SUM(EF37:EF68)</f>
        <v>0</v>
      </c>
      <c r="EG73" s="255">
        <f t="shared" si="49"/>
        <v>0</v>
      </c>
      <c r="EH73" s="255">
        <f t="shared" si="44"/>
        <v>0</v>
      </c>
      <c r="EI73" s="255">
        <f t="shared" si="44"/>
        <v>0</v>
      </c>
      <c r="EJ73" s="61"/>
      <c r="EK73" s="61"/>
    </row>
    <row r="74" spans="2:150" s="53" customFormat="1">
      <c r="B74" s="809" t="s">
        <v>156</v>
      </c>
      <c r="C74" s="810"/>
      <c r="D74" s="256">
        <f>D70*D75</f>
        <v>0</v>
      </c>
      <c r="E74" s="256">
        <f t="shared" ref="E74:CA74" si="50">E70*E75</f>
        <v>0</v>
      </c>
      <c r="F74" s="256">
        <f t="shared" si="50"/>
        <v>0</v>
      </c>
      <c r="G74" s="256">
        <f t="shared" si="50"/>
        <v>0</v>
      </c>
      <c r="H74" s="256">
        <f t="shared" si="50"/>
        <v>0</v>
      </c>
      <c r="I74" s="256">
        <f t="shared" si="50"/>
        <v>0</v>
      </c>
      <c r="J74" s="256">
        <f t="shared" ref="J74:K74" si="51">J70*J75</f>
        <v>0</v>
      </c>
      <c r="K74" s="256">
        <f t="shared" si="51"/>
        <v>0</v>
      </c>
      <c r="L74" s="256">
        <f t="shared" ref="L74:R74" si="52">L70*L75</f>
        <v>0</v>
      </c>
      <c r="M74" s="256">
        <f t="shared" si="52"/>
        <v>0</v>
      </c>
      <c r="N74" s="256">
        <f t="shared" si="52"/>
        <v>0</v>
      </c>
      <c r="O74" s="256">
        <f t="shared" si="52"/>
        <v>0</v>
      </c>
      <c r="P74" s="256">
        <f t="shared" si="52"/>
        <v>0</v>
      </c>
      <c r="Q74" s="256">
        <f t="shared" si="52"/>
        <v>0</v>
      </c>
      <c r="R74" s="256">
        <f t="shared" si="52"/>
        <v>0</v>
      </c>
      <c r="S74" s="256">
        <f t="shared" si="50"/>
        <v>0</v>
      </c>
      <c r="T74" s="256">
        <f t="shared" si="50"/>
        <v>0</v>
      </c>
      <c r="U74" s="256">
        <f t="shared" si="50"/>
        <v>0</v>
      </c>
      <c r="V74" s="256">
        <f t="shared" si="50"/>
        <v>0</v>
      </c>
      <c r="W74" s="256">
        <f t="shared" si="50"/>
        <v>0</v>
      </c>
      <c r="X74" s="256">
        <f t="shared" si="50"/>
        <v>0</v>
      </c>
      <c r="Y74" s="256">
        <f>Y70*Y75</f>
        <v>0</v>
      </c>
      <c r="Z74" s="256">
        <f>Z70*Z75</f>
        <v>0</v>
      </c>
      <c r="AA74" s="256">
        <f>AA70*AA75</f>
        <v>0</v>
      </c>
      <c r="AB74" s="256">
        <f t="shared" si="50"/>
        <v>0</v>
      </c>
      <c r="AC74" s="256">
        <f t="shared" si="50"/>
        <v>0</v>
      </c>
      <c r="AD74" s="256">
        <f t="shared" si="50"/>
        <v>0</v>
      </c>
      <c r="AE74" s="256">
        <f t="shared" si="50"/>
        <v>0</v>
      </c>
      <c r="AF74" s="256">
        <f t="shared" si="50"/>
        <v>0</v>
      </c>
      <c r="AG74" s="256">
        <f t="shared" si="50"/>
        <v>0</v>
      </c>
      <c r="AH74" s="256">
        <f t="shared" si="50"/>
        <v>0</v>
      </c>
      <c r="AI74" s="256">
        <f t="shared" si="50"/>
        <v>0</v>
      </c>
      <c r="AJ74" s="256">
        <f t="shared" si="50"/>
        <v>0</v>
      </c>
      <c r="AK74" s="256">
        <f t="shared" si="50"/>
        <v>0</v>
      </c>
      <c r="AL74" s="256">
        <f t="shared" si="50"/>
        <v>0</v>
      </c>
      <c r="AM74" s="256">
        <f t="shared" si="50"/>
        <v>0</v>
      </c>
      <c r="AN74" s="256">
        <f t="shared" si="50"/>
        <v>0</v>
      </c>
      <c r="AO74" s="256">
        <f t="shared" si="50"/>
        <v>0</v>
      </c>
      <c r="AP74" s="256">
        <f t="shared" si="50"/>
        <v>0</v>
      </c>
      <c r="AQ74" s="256">
        <f t="shared" si="50"/>
        <v>0</v>
      </c>
      <c r="AR74" s="256">
        <f t="shared" si="50"/>
        <v>0</v>
      </c>
      <c r="AS74" s="256">
        <f t="shared" si="50"/>
        <v>0</v>
      </c>
      <c r="AT74" s="256">
        <f t="shared" ref="AT74" si="53">AT70*AT75</f>
        <v>0</v>
      </c>
      <c r="AU74" s="256">
        <f t="shared" si="50"/>
        <v>0</v>
      </c>
      <c r="AV74" s="256">
        <f t="shared" si="50"/>
        <v>0</v>
      </c>
      <c r="AW74" s="256">
        <f t="shared" si="50"/>
        <v>0</v>
      </c>
      <c r="AX74" s="256">
        <f t="shared" si="50"/>
        <v>0</v>
      </c>
      <c r="AY74" s="256">
        <f t="shared" si="50"/>
        <v>0</v>
      </c>
      <c r="AZ74" s="256">
        <f t="shared" si="50"/>
        <v>0</v>
      </c>
      <c r="BA74" s="256">
        <f t="shared" si="50"/>
        <v>0</v>
      </c>
      <c r="BB74" s="256">
        <f t="shared" si="50"/>
        <v>0</v>
      </c>
      <c r="BC74" s="256">
        <f t="shared" si="50"/>
        <v>0</v>
      </c>
      <c r="BD74" s="256">
        <f t="shared" si="50"/>
        <v>0</v>
      </c>
      <c r="BE74" s="256">
        <f t="shared" si="50"/>
        <v>0</v>
      </c>
      <c r="BF74" s="256">
        <f t="shared" si="50"/>
        <v>0</v>
      </c>
      <c r="BG74" s="256">
        <f t="shared" si="50"/>
        <v>0</v>
      </c>
      <c r="BH74" s="256">
        <f t="shared" si="50"/>
        <v>0</v>
      </c>
      <c r="BI74" s="256">
        <f t="shared" si="50"/>
        <v>0</v>
      </c>
      <c r="BJ74" s="256">
        <f t="shared" si="50"/>
        <v>0</v>
      </c>
      <c r="BK74" s="256">
        <f t="shared" ref="BK74" si="54">BK70*BK75</f>
        <v>0</v>
      </c>
      <c r="BL74" s="256">
        <f t="shared" si="50"/>
        <v>0</v>
      </c>
      <c r="BM74" s="256">
        <f t="shared" si="50"/>
        <v>0</v>
      </c>
      <c r="BN74" s="256">
        <f t="shared" si="50"/>
        <v>0</v>
      </c>
      <c r="BO74" s="256">
        <f t="shared" si="50"/>
        <v>0</v>
      </c>
      <c r="BP74" s="256">
        <f t="shared" si="50"/>
        <v>0</v>
      </c>
      <c r="BQ74" s="256">
        <f t="shared" si="50"/>
        <v>0</v>
      </c>
      <c r="BR74" s="256">
        <f t="shared" si="50"/>
        <v>0</v>
      </c>
      <c r="BS74" s="256">
        <f t="shared" si="50"/>
        <v>0</v>
      </c>
      <c r="BT74" s="256">
        <f t="shared" si="50"/>
        <v>0</v>
      </c>
      <c r="BU74" s="256">
        <f t="shared" si="50"/>
        <v>0</v>
      </c>
      <c r="BV74" s="256">
        <f t="shared" si="50"/>
        <v>0</v>
      </c>
      <c r="BW74" s="256">
        <f t="shared" si="50"/>
        <v>0</v>
      </c>
      <c r="BX74" s="256">
        <f t="shared" si="50"/>
        <v>0</v>
      </c>
      <c r="BY74" s="256">
        <f t="shared" si="50"/>
        <v>0</v>
      </c>
      <c r="BZ74" s="256">
        <f t="shared" si="50"/>
        <v>0</v>
      </c>
      <c r="CA74" s="256">
        <f t="shared" si="50"/>
        <v>0</v>
      </c>
      <c r="CB74" s="256">
        <f t="shared" ref="CB74:EH74" si="55">CB70*CB75</f>
        <v>0</v>
      </c>
      <c r="CC74" s="256">
        <f t="shared" si="55"/>
        <v>0</v>
      </c>
      <c r="CD74" s="256">
        <f t="shared" si="55"/>
        <v>0</v>
      </c>
      <c r="CE74" s="256">
        <f t="shared" si="55"/>
        <v>0</v>
      </c>
      <c r="CF74" s="256">
        <f t="shared" si="55"/>
        <v>0</v>
      </c>
      <c r="CG74" s="256">
        <f t="shared" si="55"/>
        <v>0</v>
      </c>
      <c r="CH74" s="256">
        <f t="shared" ref="CH74" si="56">CH70*CH75</f>
        <v>0</v>
      </c>
      <c r="CI74" s="256">
        <f t="shared" si="55"/>
        <v>0</v>
      </c>
      <c r="CJ74" s="256">
        <f t="shared" si="55"/>
        <v>0</v>
      </c>
      <c r="CK74" s="256">
        <f t="shared" si="55"/>
        <v>0</v>
      </c>
      <c r="CL74" s="256">
        <f t="shared" si="55"/>
        <v>0</v>
      </c>
      <c r="CM74" s="256"/>
      <c r="CN74" s="256">
        <f t="shared" si="55"/>
        <v>0</v>
      </c>
      <c r="CO74" s="256">
        <f t="shared" si="55"/>
        <v>0</v>
      </c>
      <c r="CP74" s="256">
        <f t="shared" si="55"/>
        <v>0</v>
      </c>
      <c r="CQ74" s="256">
        <f t="shared" si="55"/>
        <v>0</v>
      </c>
      <c r="CR74" s="256">
        <f t="shared" si="55"/>
        <v>0</v>
      </c>
      <c r="CS74" s="256">
        <f t="shared" si="55"/>
        <v>0</v>
      </c>
      <c r="CT74" s="256">
        <f t="shared" si="55"/>
        <v>0</v>
      </c>
      <c r="CU74" s="256">
        <f t="shared" si="55"/>
        <v>0</v>
      </c>
      <c r="CV74" s="256">
        <f t="shared" si="55"/>
        <v>0</v>
      </c>
      <c r="CW74" s="256">
        <f t="shared" si="55"/>
        <v>0</v>
      </c>
      <c r="CX74" s="256">
        <f t="shared" si="55"/>
        <v>0</v>
      </c>
      <c r="CY74" s="256">
        <f t="shared" si="55"/>
        <v>0</v>
      </c>
      <c r="CZ74" s="256">
        <f t="shared" si="55"/>
        <v>0</v>
      </c>
      <c r="DA74" s="256">
        <f t="shared" si="55"/>
        <v>0</v>
      </c>
      <c r="DB74" s="256">
        <f t="shared" si="55"/>
        <v>0</v>
      </c>
      <c r="DC74" s="256">
        <f t="shared" ref="DC74:DF74" si="57">DC70*DC75</f>
        <v>0</v>
      </c>
      <c r="DD74" s="256">
        <f t="shared" si="57"/>
        <v>0</v>
      </c>
      <c r="DE74" s="256">
        <f t="shared" si="57"/>
        <v>0</v>
      </c>
      <c r="DF74" s="256">
        <f t="shared" si="57"/>
        <v>0</v>
      </c>
      <c r="DG74" s="256">
        <f t="shared" si="55"/>
        <v>0</v>
      </c>
      <c r="DH74" s="256">
        <f t="shared" si="55"/>
        <v>0</v>
      </c>
      <c r="DI74" s="256">
        <f t="shared" ref="DI74:DQ74" si="58">DI70*DI75</f>
        <v>0</v>
      </c>
      <c r="DJ74" s="256">
        <f t="shared" si="58"/>
        <v>0</v>
      </c>
      <c r="DK74" s="256">
        <f t="shared" si="58"/>
        <v>0</v>
      </c>
      <c r="DL74" s="256">
        <f t="shared" si="58"/>
        <v>0</v>
      </c>
      <c r="DM74" s="256">
        <f t="shared" si="58"/>
        <v>0</v>
      </c>
      <c r="DN74" s="256">
        <f t="shared" si="58"/>
        <v>0</v>
      </c>
      <c r="DO74" s="256">
        <f t="shared" si="58"/>
        <v>0</v>
      </c>
      <c r="DP74" s="256">
        <f t="shared" si="58"/>
        <v>0</v>
      </c>
      <c r="DQ74" s="256">
        <f t="shared" si="58"/>
        <v>0</v>
      </c>
      <c r="DR74" s="256">
        <f t="shared" si="55"/>
        <v>0</v>
      </c>
      <c r="DS74" s="256">
        <f>DS70*DS75</f>
        <v>0</v>
      </c>
      <c r="DT74" s="256">
        <f>DT70*DT75</f>
        <v>0</v>
      </c>
      <c r="DU74" s="256">
        <f>DU70*DU75</f>
        <v>0</v>
      </c>
      <c r="DV74" s="256">
        <f>DV70*DV75</f>
        <v>0</v>
      </c>
      <c r="DW74" s="256">
        <f>DW70*DW75</f>
        <v>0</v>
      </c>
      <c r="DX74" s="256">
        <f t="shared" si="55"/>
        <v>0</v>
      </c>
      <c r="DY74" s="256">
        <f t="shared" si="55"/>
        <v>0</v>
      </c>
      <c r="DZ74" s="256">
        <f t="shared" ref="DZ74:EA74" si="59">DZ70*DZ75</f>
        <v>0</v>
      </c>
      <c r="EA74" s="256">
        <f t="shared" si="59"/>
        <v>0</v>
      </c>
      <c r="EB74" s="256">
        <f t="shared" ref="EB74:EC74" si="60">EB70*EB75</f>
        <v>0</v>
      </c>
      <c r="EC74" s="256">
        <f t="shared" si="60"/>
        <v>0</v>
      </c>
      <c r="ED74" s="256">
        <f t="shared" si="55"/>
        <v>0</v>
      </c>
      <c r="EE74" s="256">
        <f t="shared" si="55"/>
        <v>0</v>
      </c>
      <c r="EF74" s="256">
        <f t="shared" ref="EF74:EG74" si="61">EF70*EF75</f>
        <v>0</v>
      </c>
      <c r="EG74" s="256">
        <f t="shared" si="61"/>
        <v>0</v>
      </c>
      <c r="EH74" s="256">
        <f t="shared" si="55"/>
        <v>0</v>
      </c>
      <c r="EI74" s="256">
        <f>SUM(D74:EH74)</f>
        <v>0</v>
      </c>
      <c r="EJ74" s="61"/>
      <c r="EK74" s="61"/>
    </row>
    <row r="75" spans="2:150" s="53" customFormat="1">
      <c r="B75" s="809" t="s">
        <v>259</v>
      </c>
      <c r="C75" s="810"/>
      <c r="D75" s="256">
        <v>12</v>
      </c>
      <c r="E75" s="256">
        <v>0.5</v>
      </c>
      <c r="F75" s="256">
        <v>0.5</v>
      </c>
      <c r="G75" s="256">
        <v>11.28</v>
      </c>
      <c r="H75" s="256">
        <v>0.47</v>
      </c>
      <c r="I75" s="256">
        <v>0.47</v>
      </c>
      <c r="J75" s="256">
        <v>3.6</v>
      </c>
      <c r="K75" s="256">
        <v>0.12</v>
      </c>
      <c r="L75" s="256">
        <v>0.12</v>
      </c>
      <c r="M75" s="368">
        <v>9.6</v>
      </c>
      <c r="N75" s="256">
        <v>0.4</v>
      </c>
      <c r="O75" s="256">
        <v>0.4</v>
      </c>
      <c r="P75" s="256">
        <v>12</v>
      </c>
      <c r="Q75" s="256">
        <v>0.5</v>
      </c>
      <c r="R75" s="256">
        <v>0.5</v>
      </c>
      <c r="S75" s="256">
        <v>12</v>
      </c>
      <c r="T75" s="256">
        <v>0.5</v>
      </c>
      <c r="U75" s="256">
        <v>0.5</v>
      </c>
      <c r="V75" s="256">
        <v>12</v>
      </c>
      <c r="W75" s="256">
        <v>0.2</v>
      </c>
      <c r="X75" s="256">
        <v>0.2</v>
      </c>
      <c r="Y75" s="256">
        <v>0.96</v>
      </c>
      <c r="Z75" s="256">
        <v>0.08</v>
      </c>
      <c r="AA75" s="256">
        <v>0.08</v>
      </c>
      <c r="AB75" s="256">
        <v>1.08</v>
      </c>
      <c r="AC75" s="256">
        <v>0.09</v>
      </c>
      <c r="AD75" s="256">
        <v>0.09</v>
      </c>
      <c r="AE75" s="256">
        <v>1.44</v>
      </c>
      <c r="AF75" s="256">
        <v>0.18</v>
      </c>
      <c r="AG75" s="256">
        <v>0.18</v>
      </c>
      <c r="AH75" s="256">
        <v>12</v>
      </c>
      <c r="AI75" s="256">
        <v>0.2</v>
      </c>
      <c r="AJ75" s="256">
        <v>0.2</v>
      </c>
      <c r="AK75" s="256">
        <v>12</v>
      </c>
      <c r="AL75" s="256">
        <v>0.4</v>
      </c>
      <c r="AM75" s="256">
        <v>0.4</v>
      </c>
      <c r="AN75" s="256">
        <v>12</v>
      </c>
      <c r="AO75" s="256">
        <v>1</v>
      </c>
      <c r="AP75" s="256">
        <v>1</v>
      </c>
      <c r="AQ75" s="256">
        <v>10</v>
      </c>
      <c r="AR75" s="256">
        <v>5</v>
      </c>
      <c r="AS75" s="256">
        <v>5</v>
      </c>
      <c r="AT75" s="256">
        <v>5</v>
      </c>
      <c r="AU75" s="256">
        <v>15</v>
      </c>
      <c r="AV75" s="256">
        <v>1.08</v>
      </c>
      <c r="AW75" s="256">
        <v>0.09</v>
      </c>
      <c r="AX75" s="256">
        <v>0.09</v>
      </c>
      <c r="AY75" s="256">
        <v>1.08</v>
      </c>
      <c r="AZ75" s="256">
        <v>0.09</v>
      </c>
      <c r="BA75" s="256">
        <v>0.09</v>
      </c>
      <c r="BB75" s="256">
        <v>12</v>
      </c>
      <c r="BC75" s="256">
        <v>0.2</v>
      </c>
      <c r="BD75" s="256">
        <v>0.2</v>
      </c>
      <c r="BE75" s="256">
        <v>12</v>
      </c>
      <c r="BF75" s="256">
        <v>1</v>
      </c>
      <c r="BG75" s="256">
        <v>1</v>
      </c>
      <c r="BH75" s="256">
        <v>10</v>
      </c>
      <c r="BI75" s="256">
        <v>5</v>
      </c>
      <c r="BJ75" s="256">
        <v>5</v>
      </c>
      <c r="BK75" s="256">
        <v>5</v>
      </c>
      <c r="BL75" s="256">
        <v>15</v>
      </c>
      <c r="BM75" s="256">
        <v>12</v>
      </c>
      <c r="BN75" s="256">
        <v>0.2</v>
      </c>
      <c r="BO75" s="256">
        <v>0.2</v>
      </c>
      <c r="BP75" s="256">
        <v>12</v>
      </c>
      <c r="BQ75" s="256">
        <v>0.2</v>
      </c>
      <c r="BR75" s="256">
        <v>0.2</v>
      </c>
      <c r="BS75" s="256">
        <v>1.44</v>
      </c>
      <c r="BT75" s="256">
        <v>0.18</v>
      </c>
      <c r="BU75" s="256">
        <v>0.18</v>
      </c>
      <c r="BV75" s="256">
        <v>1.44</v>
      </c>
      <c r="BW75" s="256">
        <v>0.18</v>
      </c>
      <c r="BX75" s="256">
        <v>0.18</v>
      </c>
      <c r="BY75" s="256">
        <v>1.44</v>
      </c>
      <c r="BZ75" s="256">
        <v>0.18</v>
      </c>
      <c r="CA75" s="256">
        <v>0.18</v>
      </c>
      <c r="CB75" s="256">
        <v>1.44</v>
      </c>
      <c r="CC75" s="256">
        <v>0.18</v>
      </c>
      <c r="CD75" s="256">
        <v>0.18</v>
      </c>
      <c r="CE75" s="256">
        <v>12</v>
      </c>
      <c r="CF75" s="256">
        <v>0.2</v>
      </c>
      <c r="CG75" s="256">
        <v>0.2</v>
      </c>
      <c r="CH75" s="256">
        <v>0.08</v>
      </c>
      <c r="CI75" s="256">
        <v>0.5</v>
      </c>
      <c r="CJ75" s="256">
        <v>0.5</v>
      </c>
      <c r="CK75" s="256">
        <v>1</v>
      </c>
      <c r="CL75" s="256">
        <v>1</v>
      </c>
      <c r="CM75" s="256">
        <v>5</v>
      </c>
      <c r="CN75" s="256">
        <v>1</v>
      </c>
      <c r="CO75" s="256">
        <v>5</v>
      </c>
      <c r="CP75" s="256">
        <v>0</v>
      </c>
      <c r="CQ75" s="256">
        <v>12</v>
      </c>
      <c r="CR75" s="256">
        <v>0.1</v>
      </c>
      <c r="CS75" s="256">
        <v>16</v>
      </c>
      <c r="CT75" s="256">
        <v>0.2</v>
      </c>
      <c r="CU75" s="256">
        <v>16</v>
      </c>
      <c r="CV75" s="256">
        <v>0.5</v>
      </c>
      <c r="CW75" s="256">
        <v>16</v>
      </c>
      <c r="CX75" s="256">
        <v>1</v>
      </c>
      <c r="CY75" s="256">
        <v>18</v>
      </c>
      <c r="CZ75" s="256">
        <v>1</v>
      </c>
      <c r="DA75" s="256">
        <v>18</v>
      </c>
      <c r="DB75" s="256">
        <v>1</v>
      </c>
      <c r="DC75" s="256">
        <v>18</v>
      </c>
      <c r="DD75" s="256">
        <v>1</v>
      </c>
      <c r="DE75" s="256">
        <v>18</v>
      </c>
      <c r="DF75" s="256">
        <v>1</v>
      </c>
      <c r="DG75" s="256">
        <v>20</v>
      </c>
      <c r="DH75" s="256">
        <v>5</v>
      </c>
      <c r="DI75" s="256">
        <v>18</v>
      </c>
      <c r="DJ75" s="256">
        <v>0.2</v>
      </c>
      <c r="DK75" s="256">
        <v>18</v>
      </c>
      <c r="DL75" s="256">
        <v>0.5</v>
      </c>
      <c r="DM75" s="256">
        <v>18</v>
      </c>
      <c r="DN75" s="256">
        <v>1</v>
      </c>
      <c r="DO75" s="256">
        <v>12</v>
      </c>
      <c r="DP75" s="256">
        <v>0.1</v>
      </c>
      <c r="DQ75" s="256">
        <v>0.18</v>
      </c>
      <c r="DR75" s="256">
        <v>15</v>
      </c>
      <c r="DS75" s="256">
        <v>0.96</v>
      </c>
      <c r="DT75" s="256">
        <v>0.08</v>
      </c>
      <c r="DU75" s="256">
        <v>0.08</v>
      </c>
      <c r="DV75" s="256">
        <v>69.12</v>
      </c>
      <c r="DW75" s="256">
        <v>5.76</v>
      </c>
      <c r="DX75" s="256">
        <v>0.48</v>
      </c>
      <c r="DY75" s="256">
        <v>0.08</v>
      </c>
      <c r="DZ75" s="256">
        <v>0.96</v>
      </c>
      <c r="EA75" s="256">
        <v>0.08</v>
      </c>
      <c r="EB75" s="256">
        <v>0.08</v>
      </c>
      <c r="EC75" s="256">
        <v>0.08</v>
      </c>
      <c r="ED75" s="256">
        <v>0.2</v>
      </c>
      <c r="EE75" s="256">
        <v>0.2</v>
      </c>
      <c r="EF75" s="256">
        <v>0.2</v>
      </c>
      <c r="EG75" s="256">
        <v>0.2</v>
      </c>
      <c r="EH75" s="256">
        <v>1</v>
      </c>
      <c r="EI75" s="256">
        <v>0</v>
      </c>
      <c r="EJ75" s="61"/>
      <c r="EK75" s="61"/>
    </row>
    <row r="76" spans="2:150">
      <c r="AB76">
        <f>AC76*6</f>
        <v>0</v>
      </c>
      <c r="CP76" s="66"/>
      <c r="CX76" s="66"/>
      <c r="CY76" s="66"/>
      <c r="CZ76" s="66"/>
      <c r="DA76" s="66"/>
      <c r="DB76" s="66"/>
      <c r="DC76" s="66"/>
      <c r="DD76" s="66"/>
      <c r="DE76" s="66"/>
      <c r="DF76" s="66"/>
      <c r="DV76">
        <f>DW76*6</f>
        <v>0</v>
      </c>
      <c r="DW76">
        <f>DX76*6</f>
        <v>0</v>
      </c>
      <c r="EH76" s="66"/>
      <c r="EI76" s="67"/>
    </row>
    <row r="77" spans="2:150">
      <c r="D77" s="792" t="s">
        <v>266</v>
      </c>
      <c r="E77" s="792"/>
      <c r="F77" s="792"/>
      <c r="G77" s="792"/>
      <c r="H77" s="792"/>
      <c r="I77" s="792"/>
      <c r="J77" s="792"/>
      <c r="K77" s="792"/>
      <c r="L77" s="792"/>
      <c r="M77" s="792"/>
      <c r="N77" s="792"/>
      <c r="O77" s="792"/>
      <c r="P77" s="792"/>
      <c r="Q77" s="792"/>
      <c r="R77" s="792"/>
      <c r="S77" s="792"/>
      <c r="T77" s="792"/>
      <c r="U77" s="792"/>
      <c r="V77" s="792"/>
      <c r="W77" s="792"/>
      <c r="X77" s="792"/>
      <c r="Y77" s="792"/>
      <c r="Z77" s="792"/>
      <c r="AA77" s="792"/>
      <c r="AB77" s="792"/>
      <c r="AC77" s="792"/>
      <c r="AD77" s="792"/>
      <c r="AE77" s="792"/>
      <c r="AF77" s="792"/>
      <c r="AG77" s="792"/>
      <c r="AH77" s="792"/>
      <c r="AI77" s="792"/>
      <c r="AJ77" s="792"/>
      <c r="AK77" s="792"/>
      <c r="AL77" s="792"/>
      <c r="AM77" s="792"/>
      <c r="AN77" s="792"/>
      <c r="AO77" s="792"/>
      <c r="AP77" s="792"/>
      <c r="AQ77" s="792"/>
      <c r="AR77" s="792"/>
      <c r="AS77" s="792"/>
      <c r="AT77" s="792"/>
      <c r="AU77" s="792"/>
      <c r="AV77" s="792" t="s">
        <v>267</v>
      </c>
      <c r="AW77" s="792"/>
      <c r="AX77" s="792"/>
      <c r="AY77" s="792"/>
      <c r="AZ77" s="792"/>
      <c r="BA77" s="792"/>
      <c r="BB77" s="792"/>
      <c r="BC77" s="792"/>
      <c r="BD77" s="792"/>
      <c r="BE77" s="792"/>
      <c r="BF77" s="792"/>
      <c r="BG77" s="792"/>
      <c r="BH77" s="792"/>
      <c r="BI77" s="792"/>
      <c r="BJ77" s="792"/>
      <c r="BK77" s="792"/>
      <c r="BL77" s="792"/>
      <c r="BM77" s="792"/>
      <c r="BN77" s="792"/>
      <c r="BO77" s="792"/>
      <c r="BP77" s="792"/>
      <c r="BQ77" s="792"/>
      <c r="BR77" s="792"/>
      <c r="BS77" s="792"/>
      <c r="BT77" s="792"/>
      <c r="BU77" s="792"/>
      <c r="BV77" s="792"/>
      <c r="BW77" s="792"/>
      <c r="BX77" s="792"/>
      <c r="BY77" s="792"/>
      <c r="BZ77" s="792"/>
      <c r="CA77" s="792"/>
      <c r="CB77" s="792"/>
      <c r="CC77" s="792"/>
      <c r="CD77" s="792"/>
      <c r="CE77" s="792" t="s">
        <v>268</v>
      </c>
      <c r="CF77" s="792"/>
      <c r="CG77" s="792"/>
      <c r="CH77" s="792"/>
      <c r="CI77" s="792"/>
      <c r="CJ77" s="792"/>
      <c r="CK77" s="792"/>
      <c r="CL77" s="792"/>
      <c r="CM77" s="792"/>
      <c r="CN77" s="792"/>
      <c r="CO77" s="792"/>
      <c r="CP77" s="792"/>
      <c r="CQ77" s="792"/>
      <c r="CR77" s="792"/>
      <c r="CS77" s="792"/>
      <c r="CT77" s="792"/>
      <c r="CU77" s="792"/>
      <c r="CV77" s="792"/>
      <c r="CW77" s="792"/>
      <c r="CX77" s="792"/>
      <c r="CY77" s="792"/>
      <c r="CZ77" s="792"/>
      <c r="DA77" s="792"/>
      <c r="DB77" s="792"/>
      <c r="DC77" s="792"/>
      <c r="DD77" s="792"/>
      <c r="DE77" s="792"/>
      <c r="DF77" s="792"/>
      <c r="DG77" s="792"/>
      <c r="DH77" s="792"/>
      <c r="DI77" s="792"/>
      <c r="DJ77" s="792"/>
      <c r="DK77" s="792"/>
      <c r="DL77" s="792"/>
      <c r="DM77" s="792"/>
      <c r="DN77" s="792"/>
      <c r="DO77" s="792"/>
      <c r="DP77" s="792"/>
      <c r="DQ77" s="792"/>
      <c r="DR77" s="792"/>
      <c r="DS77" s="792"/>
      <c r="DT77" s="792"/>
      <c r="DU77" s="792"/>
      <c r="DV77" s="792"/>
      <c r="DW77" s="792"/>
      <c r="DX77" s="792"/>
      <c r="DY77" s="792"/>
      <c r="DZ77" s="792"/>
      <c r="EA77" s="792"/>
      <c r="EB77" s="792"/>
      <c r="EC77" s="792"/>
      <c r="ED77" s="792"/>
      <c r="EE77" s="792"/>
      <c r="EF77" s="792"/>
      <c r="EG77" s="792"/>
      <c r="EH77" s="792"/>
      <c r="EI77" s="792"/>
      <c r="EJ77" s="792"/>
      <c r="EK77" s="792"/>
    </row>
    <row r="78" spans="2:150">
      <c r="D78" s="792"/>
      <c r="E78" s="792"/>
      <c r="F78" s="792"/>
      <c r="G78" s="792"/>
      <c r="H78" s="792"/>
      <c r="I78" s="792"/>
      <c r="J78" s="792"/>
      <c r="K78" s="792"/>
      <c r="L78" s="792"/>
      <c r="M78" s="792"/>
      <c r="N78" s="792"/>
      <c r="O78" s="792"/>
      <c r="P78" s="792"/>
      <c r="Q78" s="792"/>
      <c r="R78" s="792"/>
      <c r="S78" s="792"/>
      <c r="T78" s="792"/>
      <c r="U78" s="792"/>
      <c r="V78" s="792"/>
      <c r="W78" s="792"/>
      <c r="X78" s="792"/>
      <c r="Y78" s="792"/>
      <c r="Z78" s="792"/>
      <c r="AA78" s="792"/>
      <c r="AB78" s="792"/>
      <c r="AC78" s="792"/>
      <c r="AD78" s="792"/>
      <c r="AE78" s="792"/>
      <c r="AF78" s="792"/>
      <c r="AG78" s="792"/>
      <c r="AH78" s="792"/>
      <c r="AI78" s="792"/>
      <c r="AJ78" s="792"/>
      <c r="AK78" s="792"/>
      <c r="AL78" s="792"/>
      <c r="AM78" s="792"/>
      <c r="AN78" s="792"/>
      <c r="AO78" s="792"/>
      <c r="AP78" s="792"/>
      <c r="AQ78" s="792"/>
      <c r="AR78" s="792"/>
      <c r="AS78" s="792"/>
      <c r="AT78" s="792"/>
      <c r="AU78" s="792"/>
      <c r="AV78" s="792"/>
      <c r="AW78" s="792"/>
      <c r="AX78" s="792"/>
      <c r="AY78" s="792"/>
      <c r="AZ78" s="792"/>
      <c r="BA78" s="792"/>
      <c r="BB78" s="792"/>
      <c r="BC78" s="792"/>
      <c r="BD78" s="792"/>
      <c r="BE78" s="792"/>
      <c r="BF78" s="792"/>
      <c r="BG78" s="792"/>
      <c r="BH78" s="792"/>
      <c r="BI78" s="792"/>
      <c r="BJ78" s="792"/>
      <c r="BK78" s="792"/>
      <c r="BL78" s="792"/>
      <c r="BM78" s="792"/>
      <c r="BN78" s="792"/>
      <c r="BO78" s="792"/>
      <c r="BP78" s="792"/>
      <c r="BQ78" s="792"/>
      <c r="BR78" s="792"/>
      <c r="BS78" s="792"/>
      <c r="BT78" s="792"/>
      <c r="BU78" s="792"/>
      <c r="BV78" s="792"/>
      <c r="BW78" s="792"/>
      <c r="BX78" s="792"/>
      <c r="BY78" s="792"/>
      <c r="BZ78" s="792"/>
      <c r="CA78" s="792"/>
      <c r="CB78" s="792"/>
      <c r="CC78" s="792"/>
      <c r="CD78" s="792"/>
      <c r="CE78" s="792"/>
      <c r="CF78" s="792"/>
      <c r="CG78" s="792"/>
      <c r="CH78" s="792"/>
      <c r="CI78" s="792"/>
      <c r="CJ78" s="792"/>
      <c r="CK78" s="792"/>
      <c r="CL78" s="792"/>
      <c r="CM78" s="792"/>
      <c r="CN78" s="792"/>
      <c r="CO78" s="792"/>
      <c r="CP78" s="792"/>
      <c r="CQ78" s="792"/>
      <c r="CR78" s="792"/>
      <c r="CS78" s="792"/>
      <c r="CT78" s="792"/>
      <c r="CU78" s="792"/>
      <c r="CV78" s="792"/>
      <c r="CW78" s="792"/>
      <c r="CX78" s="792"/>
      <c r="CY78" s="792"/>
      <c r="CZ78" s="792"/>
      <c r="DA78" s="792"/>
      <c r="DB78" s="792"/>
      <c r="DC78" s="792"/>
      <c r="DD78" s="792"/>
      <c r="DE78" s="792"/>
      <c r="DF78" s="792"/>
      <c r="DG78" s="792"/>
      <c r="DH78" s="792"/>
      <c r="DI78" s="792"/>
      <c r="DJ78" s="792"/>
      <c r="DK78" s="792"/>
      <c r="DL78" s="792"/>
      <c r="DM78" s="792"/>
      <c r="DN78" s="792"/>
      <c r="DO78" s="792"/>
      <c r="DP78" s="792"/>
      <c r="DQ78" s="792"/>
      <c r="DR78" s="792"/>
      <c r="DS78" s="792"/>
      <c r="DT78" s="792"/>
      <c r="DU78" s="792"/>
      <c r="DV78" s="792"/>
      <c r="DW78" s="792"/>
      <c r="DX78" s="792"/>
      <c r="DY78" s="792"/>
      <c r="DZ78" s="792"/>
      <c r="EA78" s="792"/>
      <c r="EB78" s="792"/>
      <c r="EC78" s="792"/>
      <c r="ED78" s="792"/>
      <c r="EE78" s="792"/>
      <c r="EF78" s="792"/>
      <c r="EG78" s="792"/>
      <c r="EH78" s="792"/>
      <c r="EI78" s="792"/>
      <c r="EJ78" s="792"/>
      <c r="EK78" s="792"/>
    </row>
    <row r="79" spans="2:150">
      <c r="D79" s="792"/>
      <c r="E79" s="792"/>
      <c r="F79" s="792"/>
      <c r="G79" s="792"/>
      <c r="H79" s="792"/>
      <c r="I79" s="792"/>
      <c r="J79" s="792"/>
      <c r="K79" s="792"/>
      <c r="L79" s="792"/>
      <c r="M79" s="792"/>
      <c r="N79" s="792"/>
      <c r="O79" s="792"/>
      <c r="P79" s="792"/>
      <c r="Q79" s="792"/>
      <c r="R79" s="792"/>
      <c r="S79" s="792"/>
      <c r="T79" s="792"/>
      <c r="U79" s="792"/>
      <c r="V79" s="792"/>
      <c r="W79" s="792"/>
      <c r="X79" s="792"/>
      <c r="Y79" s="792"/>
      <c r="Z79" s="792"/>
      <c r="AA79" s="792"/>
      <c r="AB79" s="792"/>
      <c r="AC79" s="792"/>
      <c r="AD79" s="792"/>
      <c r="AE79" s="792"/>
      <c r="AF79" s="792"/>
      <c r="AG79" s="792"/>
      <c r="AH79" s="792"/>
      <c r="AI79" s="792"/>
      <c r="AJ79" s="792"/>
      <c r="AK79" s="792"/>
      <c r="AL79" s="792"/>
      <c r="AM79" s="792"/>
      <c r="AN79" s="792"/>
      <c r="AO79" s="792"/>
      <c r="AP79" s="792"/>
      <c r="AQ79" s="792"/>
      <c r="AR79" s="792"/>
      <c r="AS79" s="792"/>
      <c r="AT79" s="792"/>
      <c r="AU79" s="792"/>
      <c r="AV79" s="792"/>
      <c r="AW79" s="792"/>
      <c r="AX79" s="792"/>
      <c r="AY79" s="792"/>
      <c r="AZ79" s="792"/>
      <c r="BA79" s="792"/>
      <c r="BB79" s="792"/>
      <c r="BC79" s="792"/>
      <c r="BD79" s="792"/>
      <c r="BE79" s="792"/>
      <c r="BF79" s="792"/>
      <c r="BG79" s="792"/>
      <c r="BH79" s="792"/>
      <c r="BI79" s="792"/>
      <c r="BJ79" s="792"/>
      <c r="BK79" s="792"/>
      <c r="BL79" s="792"/>
      <c r="BM79" s="792"/>
      <c r="BN79" s="792"/>
      <c r="BO79" s="792"/>
      <c r="BP79" s="792"/>
      <c r="BQ79" s="792"/>
      <c r="BR79" s="792"/>
      <c r="BS79" s="792"/>
      <c r="BT79" s="792"/>
      <c r="BU79" s="792"/>
      <c r="BV79" s="792"/>
      <c r="BW79" s="792"/>
      <c r="BX79" s="792"/>
      <c r="BY79" s="792"/>
      <c r="BZ79" s="792"/>
      <c r="CA79" s="792"/>
      <c r="CB79" s="792"/>
      <c r="CC79" s="792"/>
      <c r="CD79" s="792"/>
      <c r="CE79" s="792"/>
      <c r="CF79" s="792"/>
      <c r="CG79" s="792"/>
      <c r="CH79" s="792"/>
      <c r="CI79" s="792"/>
      <c r="CJ79" s="792"/>
      <c r="CK79" s="792"/>
      <c r="CL79" s="792"/>
      <c r="CM79" s="792"/>
      <c r="CN79" s="792"/>
      <c r="CO79" s="792"/>
      <c r="CP79" s="792"/>
      <c r="CQ79" s="792"/>
      <c r="CR79" s="792"/>
      <c r="CS79" s="792"/>
      <c r="CT79" s="792"/>
      <c r="CU79" s="792"/>
      <c r="CV79" s="792"/>
      <c r="CW79" s="792"/>
      <c r="CX79" s="792"/>
      <c r="CY79" s="792"/>
      <c r="CZ79" s="792"/>
      <c r="DA79" s="792"/>
      <c r="DB79" s="792"/>
      <c r="DC79" s="792"/>
      <c r="DD79" s="792"/>
      <c r="DE79" s="792"/>
      <c r="DF79" s="792"/>
      <c r="DG79" s="792"/>
      <c r="DH79" s="792"/>
      <c r="DI79" s="792"/>
      <c r="DJ79" s="792"/>
      <c r="DK79" s="792"/>
      <c r="DL79" s="792"/>
      <c r="DM79" s="792"/>
      <c r="DN79" s="792"/>
      <c r="DO79" s="792"/>
      <c r="DP79" s="792"/>
      <c r="DQ79" s="792"/>
      <c r="DR79" s="792"/>
      <c r="DS79" s="792"/>
      <c r="DT79" s="792"/>
      <c r="DU79" s="792"/>
      <c r="DV79" s="792"/>
      <c r="DW79" s="792"/>
      <c r="DX79" s="792"/>
      <c r="DY79" s="792"/>
      <c r="DZ79" s="792"/>
      <c r="EA79" s="792"/>
      <c r="EB79" s="792"/>
      <c r="EC79" s="792"/>
      <c r="ED79" s="792"/>
      <c r="EE79" s="792"/>
      <c r="EF79" s="792"/>
      <c r="EG79" s="792"/>
      <c r="EH79" s="792"/>
      <c r="EI79" s="792"/>
      <c r="EJ79" s="792"/>
      <c r="EK79" s="792"/>
    </row>
    <row r="80" spans="2:150">
      <c r="CP80" s="66"/>
      <c r="CX80" s="66"/>
      <c r="CY80" s="66"/>
      <c r="CZ80" s="66"/>
      <c r="DA80" s="66"/>
      <c r="DB80" s="66"/>
      <c r="DC80" s="66"/>
      <c r="DD80" s="66"/>
      <c r="DE80" s="66"/>
      <c r="DF80" s="66"/>
      <c r="EH80" s="66"/>
      <c r="EI80" s="67"/>
    </row>
    <row r="81" spans="3:150">
      <c r="D81" s="53"/>
      <c r="E81" s="53"/>
    </row>
    <row r="82" spans="3:150">
      <c r="D82" s="53"/>
      <c r="E82" s="53"/>
    </row>
    <row r="83" spans="3:150" ht="25.5">
      <c r="C83" s="73" t="s">
        <v>213</v>
      </c>
      <c r="D83" s="74" t="s">
        <v>239</v>
      </c>
      <c r="E83" s="75" t="s">
        <v>111</v>
      </c>
      <c r="F83" s="76" t="s">
        <v>231</v>
      </c>
      <c r="G83" s="74" t="s">
        <v>239</v>
      </c>
      <c r="H83" s="75" t="s">
        <v>111</v>
      </c>
      <c r="I83" s="76" t="s">
        <v>231</v>
      </c>
      <c r="J83" s="323" t="s">
        <v>443</v>
      </c>
      <c r="K83" s="263" t="s">
        <v>444</v>
      </c>
      <c r="L83" s="76" t="s">
        <v>231</v>
      </c>
      <c r="M83" s="76"/>
      <c r="N83" s="76"/>
      <c r="O83" s="76"/>
      <c r="P83" s="74" t="s">
        <v>239</v>
      </c>
      <c r="Q83" s="75" t="s">
        <v>111</v>
      </c>
      <c r="R83" s="76" t="s">
        <v>231</v>
      </c>
      <c r="S83" s="74" t="s">
        <v>239</v>
      </c>
      <c r="T83" s="75" t="s">
        <v>111</v>
      </c>
      <c r="U83" s="76" t="s">
        <v>231</v>
      </c>
      <c r="V83" s="74" t="s">
        <v>239</v>
      </c>
      <c r="W83" s="75" t="s">
        <v>111</v>
      </c>
      <c r="X83" s="76" t="s">
        <v>231</v>
      </c>
      <c r="Y83" s="76"/>
      <c r="Z83" s="76"/>
      <c r="AA83" s="76"/>
      <c r="AB83" s="77" t="s">
        <v>16</v>
      </c>
      <c r="AC83" s="78" t="s">
        <v>242</v>
      </c>
      <c r="AD83" s="76" t="s">
        <v>263</v>
      </c>
      <c r="AE83" s="77" t="s">
        <v>16</v>
      </c>
      <c r="AF83" s="78" t="s">
        <v>242</v>
      </c>
      <c r="AG83" s="76" t="s">
        <v>263</v>
      </c>
      <c r="AH83" s="74" t="s">
        <v>239</v>
      </c>
      <c r="AI83" s="79" t="s">
        <v>111</v>
      </c>
      <c r="AJ83" s="76" t="s">
        <v>219</v>
      </c>
      <c r="AK83" s="74" t="s">
        <v>239</v>
      </c>
      <c r="AL83" s="79" t="s">
        <v>111</v>
      </c>
      <c r="AM83" s="76" t="s">
        <v>219</v>
      </c>
      <c r="AN83" s="74" t="s">
        <v>239</v>
      </c>
      <c r="AO83" s="79" t="s">
        <v>111</v>
      </c>
      <c r="AP83" s="76" t="s">
        <v>219</v>
      </c>
      <c r="AQ83" s="74" t="s">
        <v>239</v>
      </c>
      <c r="AR83" s="79" t="s">
        <v>111</v>
      </c>
      <c r="AS83" s="76" t="s">
        <v>219</v>
      </c>
      <c r="AT83" s="76"/>
      <c r="AU83" s="80" t="s">
        <v>99</v>
      </c>
      <c r="AV83" s="77" t="s">
        <v>16</v>
      </c>
      <c r="AW83" s="78" t="s">
        <v>242</v>
      </c>
      <c r="AX83" s="76" t="s">
        <v>262</v>
      </c>
      <c r="AY83" s="77" t="s">
        <v>16</v>
      </c>
      <c r="AZ83" s="78" t="s">
        <v>242</v>
      </c>
      <c r="BA83" s="76" t="s">
        <v>262</v>
      </c>
      <c r="BB83" s="74" t="s">
        <v>239</v>
      </c>
      <c r="BC83" s="79" t="s">
        <v>111</v>
      </c>
      <c r="BD83" s="76" t="s">
        <v>219</v>
      </c>
      <c r="BE83" s="74" t="s">
        <v>239</v>
      </c>
      <c r="BF83" s="79" t="s">
        <v>111</v>
      </c>
      <c r="BG83" s="76" t="s">
        <v>219</v>
      </c>
      <c r="BH83" s="74" t="s">
        <v>239</v>
      </c>
      <c r="BI83" s="79" t="s">
        <v>111</v>
      </c>
      <c r="BJ83" s="76" t="s">
        <v>219</v>
      </c>
      <c r="BK83" s="76"/>
      <c r="BL83" s="80" t="s">
        <v>99</v>
      </c>
      <c r="BM83" s="74" t="s">
        <v>239</v>
      </c>
      <c r="BN83" s="79" t="s">
        <v>111</v>
      </c>
      <c r="BO83" s="76" t="s">
        <v>219</v>
      </c>
      <c r="BP83" s="81" t="s">
        <v>239</v>
      </c>
      <c r="BQ83" s="79" t="s">
        <v>111</v>
      </c>
      <c r="BR83" s="76" t="s">
        <v>219</v>
      </c>
      <c r="BS83" s="82" t="s">
        <v>16</v>
      </c>
      <c r="BT83" s="83" t="s">
        <v>234</v>
      </c>
      <c r="BU83" s="76" t="s">
        <v>262</v>
      </c>
      <c r="BV83" s="77" t="s">
        <v>16</v>
      </c>
      <c r="BW83" s="83" t="s">
        <v>234</v>
      </c>
      <c r="BX83" s="76" t="s">
        <v>262</v>
      </c>
      <c r="BY83" s="77" t="s">
        <v>16</v>
      </c>
      <c r="BZ83" s="83" t="s">
        <v>234</v>
      </c>
      <c r="CA83" s="76" t="s">
        <v>262</v>
      </c>
      <c r="CB83" s="77" t="s">
        <v>16</v>
      </c>
      <c r="CC83" s="83" t="s">
        <v>234</v>
      </c>
      <c r="CD83" s="76" t="s">
        <v>262</v>
      </c>
      <c r="CE83" s="77" t="s">
        <v>16</v>
      </c>
      <c r="CF83" s="79" t="s">
        <v>111</v>
      </c>
      <c r="CG83" s="76" t="s">
        <v>219</v>
      </c>
      <c r="CH83" s="76" t="s">
        <v>219</v>
      </c>
      <c r="CI83" s="83" t="s">
        <v>238</v>
      </c>
      <c r="CJ83" s="76" t="s">
        <v>219</v>
      </c>
      <c r="CK83" s="84" t="s">
        <v>238</v>
      </c>
      <c r="CL83" s="76" t="s">
        <v>219</v>
      </c>
      <c r="CM83" s="76"/>
      <c r="CN83" s="85" t="s">
        <v>235</v>
      </c>
      <c r="CO83" s="85" t="s">
        <v>235</v>
      </c>
      <c r="CP83" s="86" t="s">
        <v>17</v>
      </c>
      <c r="CQ83" s="77" t="s">
        <v>16</v>
      </c>
      <c r="CR83" s="87" t="s">
        <v>18</v>
      </c>
      <c r="CS83" s="77" t="s">
        <v>16</v>
      </c>
      <c r="CT83" s="87" t="s">
        <v>18</v>
      </c>
      <c r="CU83" s="77" t="s">
        <v>16</v>
      </c>
      <c r="CV83" s="87" t="s">
        <v>18</v>
      </c>
      <c r="CW83" s="77" t="s">
        <v>16</v>
      </c>
      <c r="CX83" s="87" t="s">
        <v>18</v>
      </c>
      <c r="CY83" s="77" t="s">
        <v>16</v>
      </c>
      <c r="CZ83" s="87" t="s">
        <v>18</v>
      </c>
      <c r="DA83" s="77" t="s">
        <v>16</v>
      </c>
      <c r="DB83" s="87" t="s">
        <v>18</v>
      </c>
      <c r="DC83" s="87"/>
      <c r="DD83" s="87"/>
      <c r="DE83" s="87"/>
      <c r="DF83" s="87"/>
      <c r="DG83" s="77" t="s">
        <v>16</v>
      </c>
      <c r="DH83" s="87" t="s">
        <v>18</v>
      </c>
      <c r="DI83" s="77" t="s">
        <v>16</v>
      </c>
      <c r="DJ83" s="87" t="s">
        <v>18</v>
      </c>
      <c r="DK83" s="77" t="s">
        <v>16</v>
      </c>
      <c r="DL83" s="87" t="s">
        <v>18</v>
      </c>
      <c r="DM83" s="77" t="s">
        <v>16</v>
      </c>
      <c r="DN83" s="87" t="s">
        <v>18</v>
      </c>
      <c r="DO83" s="87"/>
      <c r="DP83" s="87"/>
      <c r="DQ83" s="87"/>
      <c r="DR83" s="85" t="s">
        <v>19</v>
      </c>
      <c r="DS83" s="85"/>
      <c r="DT83" s="85"/>
      <c r="DU83" s="85"/>
      <c r="DV83" s="85"/>
      <c r="DW83" s="85"/>
      <c r="DX83" s="88" t="s">
        <v>159</v>
      </c>
      <c r="DY83" s="76" t="s">
        <v>264</v>
      </c>
      <c r="DZ83" s="76"/>
      <c r="EA83" s="76"/>
      <c r="EB83" s="76"/>
      <c r="EC83" s="76"/>
      <c r="ED83" s="89" t="s">
        <v>16</v>
      </c>
      <c r="EE83" s="76" t="s">
        <v>264</v>
      </c>
      <c r="EF83" s="76"/>
      <c r="EG83" s="76"/>
      <c r="EH83" s="100" t="s">
        <v>20</v>
      </c>
      <c r="ER83" s="91" t="s">
        <v>14</v>
      </c>
      <c r="ES83" s="92" t="s">
        <v>15</v>
      </c>
      <c r="ET83" s="93" t="s">
        <v>109</v>
      </c>
    </row>
    <row r="84" spans="3:150">
      <c r="C84" s="25" t="s">
        <v>87</v>
      </c>
      <c r="D84" s="257">
        <f>'Production Summary'!S4</f>
        <v>588</v>
      </c>
      <c r="E84" s="257">
        <f>D84/24</f>
        <v>24.5</v>
      </c>
      <c r="F84" s="257">
        <v>0</v>
      </c>
      <c r="G84" s="257">
        <f>'Production Summary'!N5</f>
        <v>666</v>
      </c>
      <c r="H84" s="327">
        <f>'Production Summary'!M5</f>
        <v>27.75</v>
      </c>
      <c r="I84" s="257">
        <v>0</v>
      </c>
      <c r="J84" s="257">
        <f>'Production Summary'!$N$6</f>
        <v>200</v>
      </c>
      <c r="K84" s="327">
        <f>'Production Summary'!$M$6</f>
        <v>7.5</v>
      </c>
      <c r="L84" s="327">
        <v>0</v>
      </c>
      <c r="M84" s="327"/>
      <c r="N84" s="327"/>
      <c r="O84" s="327"/>
      <c r="P84" s="257">
        <f>'Production Summary'!N8</f>
        <v>780</v>
      </c>
      <c r="Q84" s="257">
        <f>'Production Summary'!M8</f>
        <v>65</v>
      </c>
      <c r="R84" s="257">
        <v>0</v>
      </c>
      <c r="S84" s="257">
        <f>'Production Summary'!N9</f>
        <v>720</v>
      </c>
      <c r="T84" s="257">
        <f>'Production Summary'!M9</f>
        <v>60</v>
      </c>
      <c r="U84" s="257">
        <v>0</v>
      </c>
      <c r="V84" s="257">
        <f>'Production Summary'!N10</f>
        <v>876</v>
      </c>
      <c r="W84" s="257">
        <f>'Production Summary'!M10</f>
        <v>73</v>
      </c>
      <c r="X84" s="257">
        <v>0</v>
      </c>
      <c r="Y84" s="257"/>
      <c r="Z84" s="257"/>
      <c r="AA84" s="257"/>
      <c r="AB84" s="257">
        <f>'Production Summary'!N15</f>
        <v>126</v>
      </c>
      <c r="AC84" s="257">
        <f>'Production Summary'!M15</f>
        <v>21</v>
      </c>
      <c r="AD84" s="257">
        <v>0</v>
      </c>
      <c r="AE84" s="257">
        <f>'Production Summary'!N16</f>
        <v>252</v>
      </c>
      <c r="AF84" s="257">
        <f>'Production Summary'!M16</f>
        <v>21</v>
      </c>
      <c r="AG84" s="257">
        <v>0</v>
      </c>
      <c r="AH84" s="257">
        <f>'Production Summary'!N18</f>
        <v>1035</v>
      </c>
      <c r="AI84" s="257">
        <f>'Production Summary'!M18</f>
        <v>17.25</v>
      </c>
      <c r="AJ84" s="257">
        <v>0</v>
      </c>
      <c r="AK84" s="257">
        <f>'Production Summary'!N19</f>
        <v>870</v>
      </c>
      <c r="AL84" s="257">
        <f>'Production Summary'!M19</f>
        <v>29</v>
      </c>
      <c r="AM84" s="257">
        <v>0</v>
      </c>
      <c r="AN84" s="257">
        <f>'Production Summary'!N20</f>
        <v>864</v>
      </c>
      <c r="AO84" s="257">
        <f>'Production Summary'!M20</f>
        <v>72</v>
      </c>
      <c r="AP84" s="257">
        <v>0</v>
      </c>
      <c r="AQ84" s="257">
        <f>'Production Summary'!N21</f>
        <v>670</v>
      </c>
      <c r="AR84" s="257">
        <f>'Production Summary'!M21</f>
        <v>335</v>
      </c>
      <c r="AS84" s="257">
        <v>0</v>
      </c>
      <c r="AT84" s="257"/>
      <c r="AU84" s="257">
        <f>'Production Summary'!N23</f>
        <v>1050</v>
      </c>
      <c r="AV84" s="257">
        <f>'Production Summary'!N25</f>
        <v>300</v>
      </c>
      <c r="AW84" s="257">
        <f>'Production Summary'!M25</f>
        <v>25</v>
      </c>
      <c r="AX84" s="257">
        <v>0</v>
      </c>
      <c r="AY84" s="257">
        <f>'Production Summary'!N26</f>
        <v>300</v>
      </c>
      <c r="AZ84" s="257">
        <f>'Production Summary'!M26</f>
        <v>25</v>
      </c>
      <c r="BA84" s="257">
        <v>0</v>
      </c>
      <c r="BB84" s="257">
        <f>'Production Summary'!N28</f>
        <v>777</v>
      </c>
      <c r="BC84" s="257">
        <f>'Production Summary'!M28</f>
        <v>12.95</v>
      </c>
      <c r="BD84" s="257">
        <v>0</v>
      </c>
      <c r="BE84" s="257">
        <f>'Production Summary'!N29</f>
        <v>612</v>
      </c>
      <c r="BF84" s="257">
        <f>'Production Summary'!M29</f>
        <v>51</v>
      </c>
      <c r="BG84" s="257">
        <v>0</v>
      </c>
      <c r="BH84" s="257">
        <f>'Production Summary'!N30</f>
        <v>500</v>
      </c>
      <c r="BI84" s="257">
        <f>'Production Summary'!M30</f>
        <v>250</v>
      </c>
      <c r="BJ84" s="257">
        <v>0</v>
      </c>
      <c r="BK84" s="257"/>
      <c r="BL84" s="257">
        <f>'Production Summary'!N32</f>
        <v>875</v>
      </c>
      <c r="BM84" s="257">
        <f>'Production Summary'!N34</f>
        <v>360.59999999999997</v>
      </c>
      <c r="BN84" s="257">
        <f>'Production Summary'!M34</f>
        <v>6.01</v>
      </c>
      <c r="BO84" s="257">
        <v>0</v>
      </c>
      <c r="BP84" s="257">
        <f>'Production Summary'!N36</f>
        <v>717</v>
      </c>
      <c r="BQ84" s="257">
        <f>'Production Summary'!M36</f>
        <v>11.95</v>
      </c>
      <c r="BR84" s="257">
        <v>0</v>
      </c>
      <c r="BS84" s="257">
        <f>'Production Summary'!N37</f>
        <v>210</v>
      </c>
      <c r="BT84" s="257">
        <f>'Production Summary'!M37</f>
        <v>21</v>
      </c>
      <c r="BU84" s="257">
        <v>0</v>
      </c>
      <c r="BV84" s="257">
        <f>'Production Summary'!N38</f>
        <v>280</v>
      </c>
      <c r="BW84" s="257">
        <f>'Production Summary'!M38</f>
        <v>28</v>
      </c>
      <c r="BX84" s="257">
        <v>0</v>
      </c>
      <c r="BY84" s="257">
        <f>'Production Summary'!N39</f>
        <v>300.38406247988502</v>
      </c>
      <c r="BZ84" s="257">
        <f>'Production Summary'!M39</f>
        <v>30.038406247988501</v>
      </c>
      <c r="CA84" s="257">
        <v>0</v>
      </c>
      <c r="CB84" s="257">
        <f>'Production Summary'!N40</f>
        <v>131.30000000000001</v>
      </c>
      <c r="CC84" s="257">
        <f>'Production Summary'!M40</f>
        <v>13.13</v>
      </c>
      <c r="CD84" s="257">
        <v>0</v>
      </c>
      <c r="CE84" s="257">
        <f>'Production Summary'!N42</f>
        <v>1136.3519999999996</v>
      </c>
      <c r="CF84" s="257">
        <f>'Production Summary'!M42</f>
        <v>81.167999999999978</v>
      </c>
      <c r="CG84" s="257">
        <v>0</v>
      </c>
      <c r="CH84" s="257">
        <v>0</v>
      </c>
      <c r="CI84" s="257">
        <f>'Production Summary'!N43</f>
        <v>184</v>
      </c>
      <c r="CJ84" s="257">
        <v>0</v>
      </c>
      <c r="CK84" s="257">
        <f>'Production Summary'!N44</f>
        <v>355</v>
      </c>
      <c r="CL84" s="257">
        <v>0</v>
      </c>
      <c r="CM84" s="257"/>
      <c r="CN84" s="257">
        <f>'Production Summary'!Q42</f>
        <v>240</v>
      </c>
      <c r="CO84" s="257">
        <f>'Production Summary'!Q43</f>
        <v>1200</v>
      </c>
      <c r="CP84" s="257"/>
      <c r="CQ84" s="257">
        <f>'Production Summary'!N49</f>
        <v>8004.1580041580037</v>
      </c>
      <c r="CR84" s="257">
        <f>'Production Summary'!M49</f>
        <v>66.701316701316699</v>
      </c>
      <c r="CS84" s="257">
        <f>'Production Summary'!N50</f>
        <v>13331.600831600828</v>
      </c>
      <c r="CT84" s="257">
        <f>'Production Summary'!M50</f>
        <v>148.1288981288981</v>
      </c>
      <c r="CU84" s="257">
        <f>'Production Summary'!N51</f>
        <v>12785.862785862784</v>
      </c>
      <c r="CV84" s="257">
        <f>'Production Summary'!M51</f>
        <v>355.16285516285512</v>
      </c>
      <c r="CW84" s="257">
        <f>'Production Summary'!N52</f>
        <v>12629.937629937627</v>
      </c>
      <c r="CX84" s="257">
        <f>'Production Summary'!M52</f>
        <v>701.66320166320156</v>
      </c>
      <c r="CY84" s="257">
        <f>'Production Summary'!N53</f>
        <v>12396.049896049895</v>
      </c>
      <c r="CZ84" s="257">
        <f>'Production Summary'!M53</f>
        <v>688.66943866943859</v>
      </c>
      <c r="DA84" s="257">
        <f>'Production Summary'!N54</f>
        <v>13799.376299376298</v>
      </c>
      <c r="DB84" s="257">
        <f>'Production Summary'!M54</f>
        <v>766.63201663201653</v>
      </c>
      <c r="DC84" s="257"/>
      <c r="DD84" s="257"/>
      <c r="DE84" s="257"/>
      <c r="DF84" s="257"/>
      <c r="DG84" s="257">
        <f>'Production Summary'!N55</f>
        <v>13842.68884268884</v>
      </c>
      <c r="DH84" s="257">
        <f>'Production Summary'!M55</f>
        <v>3460.67221067221</v>
      </c>
      <c r="DI84" s="257">
        <f>'Production Summary'!$N$56</f>
        <v>13097.713097713096</v>
      </c>
      <c r="DJ84" s="257">
        <f>'Production Summary'!$M$56</f>
        <v>163.72141372141371</v>
      </c>
      <c r="DK84" s="257">
        <f>'Production Summary'!$N$57</f>
        <v>14189.189189189186</v>
      </c>
      <c r="DL84" s="257">
        <f>'Production Summary'!$M$57</f>
        <v>394.14414414414409</v>
      </c>
      <c r="DM84" s="257">
        <f>'Production Summary'!$N$58</f>
        <v>14017.671517671517</v>
      </c>
      <c r="DN84" s="257">
        <f>'Production Summary'!$M$58</f>
        <v>778.75952875952873</v>
      </c>
      <c r="DO84" s="257"/>
      <c r="DP84" s="257"/>
      <c r="DQ84" s="257"/>
      <c r="DR84" s="257">
        <f>'Production Summary'!N62</f>
        <v>8900</v>
      </c>
      <c r="DS84" s="257"/>
      <c r="DT84" s="257"/>
      <c r="DU84" s="257"/>
      <c r="DV84" s="257"/>
      <c r="DW84" s="257"/>
      <c r="DX84" s="257">
        <f>'Production Summary'!N65</f>
        <v>384</v>
      </c>
      <c r="DY84" s="257">
        <v>0</v>
      </c>
      <c r="DZ84" s="257"/>
      <c r="EA84" s="257"/>
      <c r="EB84" s="257"/>
      <c r="EC84" s="257"/>
      <c r="ED84" s="257">
        <f>'Production Summary'!N67</f>
        <v>96</v>
      </c>
      <c r="EE84" s="257">
        <v>0</v>
      </c>
      <c r="EF84" s="257"/>
      <c r="EG84" s="257"/>
      <c r="EH84" s="257">
        <f>'Production Summary'!N69</f>
        <v>340</v>
      </c>
    </row>
    <row r="85" spans="3:150">
      <c r="C85" s="26" t="s">
        <v>88</v>
      </c>
      <c r="D85" s="258"/>
      <c r="E85" s="258"/>
      <c r="F85" s="258"/>
      <c r="G85" s="258"/>
      <c r="H85" s="258"/>
      <c r="I85" s="258"/>
      <c r="J85" s="258"/>
      <c r="K85" s="258"/>
      <c r="L85" s="258"/>
      <c r="M85" s="258"/>
      <c r="N85" s="258"/>
      <c r="O85" s="258"/>
      <c r="P85" s="258"/>
      <c r="Q85" s="258"/>
      <c r="R85" s="258"/>
      <c r="S85" s="258"/>
      <c r="T85" s="258"/>
      <c r="U85" s="258"/>
      <c r="V85" s="258"/>
      <c r="W85" s="258"/>
      <c r="X85" s="258"/>
      <c r="Y85" s="258"/>
      <c r="Z85" s="258"/>
      <c r="AA85" s="258"/>
      <c r="AB85" s="258"/>
      <c r="AC85" s="258"/>
      <c r="AD85" s="258"/>
      <c r="AE85" s="258"/>
      <c r="AF85" s="258"/>
      <c r="AG85" s="258"/>
      <c r="AH85" s="258"/>
      <c r="AI85" s="258"/>
      <c r="AJ85" s="258"/>
      <c r="AK85" s="258"/>
      <c r="AL85" s="258"/>
      <c r="AM85" s="258"/>
      <c r="AN85" s="258"/>
      <c r="AO85" s="258"/>
      <c r="AP85" s="258"/>
      <c r="AQ85" s="258"/>
      <c r="AR85" s="258"/>
      <c r="AS85" s="258"/>
      <c r="AT85" s="258"/>
      <c r="AU85" s="258"/>
      <c r="AV85" s="258"/>
      <c r="AW85" s="258"/>
      <c r="AX85" s="258"/>
      <c r="AY85" s="258"/>
      <c r="AZ85" s="258"/>
      <c r="BA85" s="258"/>
      <c r="BB85" s="258"/>
      <c r="BC85" s="258"/>
      <c r="BD85" s="258"/>
      <c r="BE85" s="258"/>
      <c r="BF85" s="258"/>
      <c r="BG85" s="258"/>
      <c r="BH85" s="258"/>
      <c r="BI85" s="258"/>
      <c r="BJ85" s="258"/>
      <c r="BK85" s="258"/>
      <c r="BL85" s="258"/>
      <c r="BM85" s="258"/>
      <c r="BN85" s="258"/>
      <c r="BO85" s="258"/>
      <c r="BP85" s="258"/>
      <c r="BQ85" s="258"/>
      <c r="BR85" s="258"/>
      <c r="BS85" s="258"/>
      <c r="BT85" s="258"/>
      <c r="BU85" s="258"/>
      <c r="BV85" s="258"/>
      <c r="BW85" s="258"/>
      <c r="BX85" s="258"/>
      <c r="BY85" s="258"/>
      <c r="BZ85" s="258"/>
      <c r="CA85" s="258"/>
      <c r="CB85" s="258"/>
      <c r="CC85" s="258"/>
      <c r="CD85" s="258"/>
      <c r="CE85" s="258"/>
      <c r="CF85" s="258"/>
      <c r="CG85" s="258"/>
      <c r="CH85" s="258"/>
      <c r="CI85" s="258"/>
      <c r="CJ85" s="258"/>
      <c r="CK85" s="258"/>
      <c r="CL85" s="258"/>
      <c r="CM85" s="258"/>
      <c r="CN85" s="258"/>
      <c r="CO85" s="258"/>
      <c r="CP85" s="258"/>
      <c r="CQ85" s="258"/>
      <c r="CR85" s="258"/>
      <c r="CS85" s="258"/>
      <c r="CT85" s="258"/>
      <c r="CU85" s="258"/>
      <c r="CV85" s="258"/>
      <c r="CW85" s="258"/>
      <c r="CX85" s="258"/>
      <c r="CY85" s="258"/>
      <c r="CZ85" s="258"/>
      <c r="DA85" s="258"/>
      <c r="DB85" s="258"/>
      <c r="DC85" s="258"/>
      <c r="DD85" s="258"/>
      <c r="DE85" s="258"/>
      <c r="DF85" s="258"/>
      <c r="DG85" s="258"/>
      <c r="DH85" s="258"/>
      <c r="DI85" s="258"/>
      <c r="DJ85" s="258"/>
      <c r="DK85" s="258"/>
      <c r="DL85" s="258"/>
      <c r="DM85" s="258"/>
      <c r="DN85" s="258"/>
      <c r="DO85" s="258"/>
      <c r="DP85" s="258"/>
      <c r="DQ85" s="258"/>
      <c r="DR85" s="258"/>
      <c r="DS85" s="258"/>
      <c r="DT85" s="258"/>
      <c r="DU85" s="258"/>
      <c r="DV85" s="258"/>
      <c r="DW85" s="258"/>
      <c r="DX85" s="258"/>
      <c r="DY85" s="258"/>
      <c r="DZ85" s="258"/>
      <c r="EA85" s="258"/>
      <c r="EB85" s="258"/>
      <c r="EC85" s="258"/>
      <c r="ED85" s="258"/>
      <c r="EE85" s="258"/>
      <c r="EF85" s="258"/>
      <c r="EG85" s="258"/>
      <c r="EH85" s="258"/>
    </row>
    <row r="86" spans="3:150">
      <c r="C86" s="27" t="s">
        <v>89</v>
      </c>
      <c r="D86" s="259"/>
      <c r="E86" s="259"/>
      <c r="F86" s="259"/>
      <c r="G86" s="259"/>
      <c r="H86" s="259"/>
      <c r="I86" s="259"/>
      <c r="J86" s="259"/>
      <c r="K86" s="259"/>
      <c r="L86" s="259"/>
      <c r="M86" s="259"/>
      <c r="N86" s="259"/>
      <c r="O86" s="259"/>
      <c r="P86" s="259"/>
      <c r="Q86" s="259"/>
      <c r="R86" s="259"/>
      <c r="S86" s="259"/>
      <c r="T86" s="259"/>
      <c r="U86" s="259"/>
      <c r="V86" s="259"/>
      <c r="W86" s="259"/>
      <c r="X86" s="259"/>
      <c r="Y86" s="259"/>
      <c r="Z86" s="259"/>
      <c r="AA86" s="259"/>
      <c r="AB86" s="259"/>
      <c r="AC86" s="259"/>
      <c r="AD86" s="259"/>
      <c r="AE86" s="259"/>
      <c r="AF86" s="259"/>
      <c r="AG86" s="259"/>
      <c r="AH86" s="259"/>
      <c r="AI86" s="259"/>
      <c r="AJ86" s="259"/>
      <c r="AK86" s="259"/>
      <c r="AL86" s="259"/>
      <c r="AM86" s="259"/>
      <c r="AN86" s="259"/>
      <c r="AO86" s="259"/>
      <c r="AP86" s="259"/>
      <c r="AQ86" s="259"/>
      <c r="AR86" s="259"/>
      <c r="AS86" s="259"/>
      <c r="AT86" s="259"/>
      <c r="AU86" s="259"/>
      <c r="AV86" s="259"/>
      <c r="AW86" s="259"/>
      <c r="AX86" s="259"/>
      <c r="AY86" s="259"/>
      <c r="AZ86" s="259"/>
      <c r="BA86" s="259"/>
      <c r="BB86" s="259"/>
      <c r="BC86" s="259"/>
      <c r="BD86" s="259"/>
      <c r="BE86" s="259"/>
      <c r="BF86" s="259"/>
      <c r="BG86" s="259"/>
      <c r="BH86" s="259"/>
      <c r="BI86" s="259"/>
      <c r="BJ86" s="259"/>
      <c r="BK86" s="259"/>
      <c r="BL86" s="259"/>
      <c r="BM86" s="259"/>
      <c r="BN86" s="259"/>
      <c r="BO86" s="259"/>
      <c r="BP86" s="259"/>
      <c r="BQ86" s="259"/>
      <c r="BR86" s="259"/>
      <c r="BS86" s="259"/>
      <c r="BT86" s="259"/>
      <c r="BU86" s="259"/>
      <c r="BV86" s="259"/>
      <c r="BW86" s="259"/>
      <c r="BX86" s="259"/>
      <c r="BY86" s="259"/>
      <c r="BZ86" s="259"/>
      <c r="CA86" s="259"/>
      <c r="CB86" s="259"/>
      <c r="CC86" s="259"/>
      <c r="CD86" s="259"/>
      <c r="CE86" s="259"/>
      <c r="CF86" s="259"/>
      <c r="CG86" s="259"/>
      <c r="CH86" s="259"/>
      <c r="CI86" s="259"/>
      <c r="CJ86" s="259"/>
      <c r="CK86" s="259"/>
      <c r="CL86" s="259"/>
      <c r="CM86" s="259"/>
      <c r="CN86" s="259"/>
      <c r="CO86" s="259"/>
      <c r="CP86" s="259"/>
      <c r="CQ86" s="259"/>
      <c r="CR86" s="259"/>
      <c r="CS86" s="259"/>
      <c r="CT86" s="259"/>
      <c r="CU86" s="259"/>
      <c r="CV86" s="259"/>
      <c r="CW86" s="259"/>
      <c r="CX86" s="259"/>
      <c r="CY86" s="259"/>
      <c r="CZ86" s="259"/>
      <c r="DA86" s="259"/>
      <c r="DB86" s="259"/>
      <c r="DC86" s="259"/>
      <c r="DD86" s="259"/>
      <c r="DE86" s="259"/>
      <c r="DF86" s="259"/>
      <c r="DG86" s="259"/>
      <c r="DH86" s="259"/>
      <c r="DI86" s="259"/>
      <c r="DJ86" s="259"/>
      <c r="DK86" s="259"/>
      <c r="DL86" s="259"/>
      <c r="DM86" s="259"/>
      <c r="DN86" s="259"/>
      <c r="DO86" s="259"/>
      <c r="DP86" s="259"/>
      <c r="DQ86" s="259"/>
      <c r="DR86" s="259"/>
      <c r="DS86" s="259"/>
      <c r="DT86" s="259"/>
      <c r="DU86" s="259"/>
      <c r="DV86" s="259"/>
      <c r="DW86" s="259"/>
      <c r="DX86" s="259"/>
      <c r="DY86" s="259"/>
      <c r="DZ86" s="259"/>
      <c r="EA86" s="259"/>
      <c r="EB86" s="259"/>
      <c r="EC86" s="259"/>
      <c r="ED86" s="259"/>
      <c r="EE86" s="259"/>
      <c r="EF86" s="259"/>
      <c r="EG86" s="259"/>
      <c r="EH86" s="259"/>
    </row>
    <row r="88" spans="3:150">
      <c r="D88" s="68"/>
      <c r="BV88" s="68"/>
    </row>
  </sheetData>
  <sheetProtection formatCells="0" formatColumns="0" formatRows="0" autoFilter="0" pivotTables="0"/>
  <mergeCells count="74">
    <mergeCell ref="CE2:CM2"/>
    <mergeCell ref="BP2:CA2"/>
    <mergeCell ref="EJ2:EK2"/>
    <mergeCell ref="DI3:DJ3"/>
    <mergeCell ref="DK3:DL3"/>
    <mergeCell ref="DM3:DN3"/>
    <mergeCell ref="DS2:EH2"/>
    <mergeCell ref="EF3:EG3"/>
    <mergeCell ref="DC3:DD3"/>
    <mergeCell ref="DE3:DF3"/>
    <mergeCell ref="DO3:DQ3"/>
    <mergeCell ref="EB3:EC3"/>
    <mergeCell ref="DV3:DW3"/>
    <mergeCell ref="B71:C71"/>
    <mergeCell ref="B72:C72"/>
    <mergeCell ref="B73:C73"/>
    <mergeCell ref="B74:C74"/>
    <mergeCell ref="B75:C75"/>
    <mergeCell ref="D77:AU79"/>
    <mergeCell ref="DG3:DH3"/>
    <mergeCell ref="DX3:DY3"/>
    <mergeCell ref="ED3:EE3"/>
    <mergeCell ref="EJ3:EK3"/>
    <mergeCell ref="BY3:CA3"/>
    <mergeCell ref="J3:L3"/>
    <mergeCell ref="Y3:AA3"/>
    <mergeCell ref="DS3:DU3"/>
    <mergeCell ref="M3:O3"/>
    <mergeCell ref="CB2:CD3"/>
    <mergeCell ref="CN2:CO2"/>
    <mergeCell ref="CY3:CZ3"/>
    <mergeCell ref="DA3:DB3"/>
    <mergeCell ref="AV77:CD79"/>
    <mergeCell ref="CE77:EK79"/>
    <mergeCell ref="B70:C70"/>
    <mergeCell ref="ER70:ES70"/>
    <mergeCell ref="CI3:CJ3"/>
    <mergeCell ref="CK3:CL3"/>
    <mergeCell ref="CQ3:CR3"/>
    <mergeCell ref="CS3:CT3"/>
    <mergeCell ref="CU3:CV3"/>
    <mergeCell ref="CW3:CX3"/>
    <mergeCell ref="AY3:BA3"/>
    <mergeCell ref="BB3:BD3"/>
    <mergeCell ref="BE3:BG3"/>
    <mergeCell ref="BH3:BJ3"/>
    <mergeCell ref="BP3:BR3"/>
    <mergeCell ref="BS3:BU3"/>
    <mergeCell ref="BV3:BX3"/>
    <mergeCell ref="DZ3:EA3"/>
    <mergeCell ref="Y2:AG2"/>
    <mergeCell ref="ES2:ET2"/>
    <mergeCell ref="D3:F3"/>
    <mergeCell ref="G3:I3"/>
    <mergeCell ref="P3:R3"/>
    <mergeCell ref="S3:U3"/>
    <mergeCell ref="V3:X3"/>
    <mergeCell ref="AB3:AD3"/>
    <mergeCell ref="AE3:AG3"/>
    <mergeCell ref="AH3:AJ3"/>
    <mergeCell ref="CP2:CP3"/>
    <mergeCell ref="CQ2:DR2"/>
    <mergeCell ref="EI2:EI3"/>
    <mergeCell ref="CE3:CG3"/>
    <mergeCell ref="D2:X2"/>
    <mergeCell ref="ES3:ET3"/>
    <mergeCell ref="AH2:AU2"/>
    <mergeCell ref="AV2:BA2"/>
    <mergeCell ref="BB2:BL2"/>
    <mergeCell ref="BM2:BO3"/>
    <mergeCell ref="AK3:AM3"/>
    <mergeCell ref="AN3:AP3"/>
    <mergeCell ref="AQ3:AS3"/>
    <mergeCell ref="AV3:AX3"/>
  </mergeCells>
  <conditionalFormatting sqref="C13:C17">
    <cfRule type="duplicateValues" dxfId="221" priority="27"/>
  </conditionalFormatting>
  <conditionalFormatting sqref="C22">
    <cfRule type="duplicateValues" dxfId="220" priority="1"/>
    <cfRule type="duplicateValues" dxfId="219" priority="2"/>
  </conditionalFormatting>
  <conditionalFormatting sqref="C24">
    <cfRule type="duplicateValues" dxfId="218" priority="18"/>
  </conditionalFormatting>
  <conditionalFormatting sqref="C27">
    <cfRule type="duplicateValues" dxfId="217" priority="24"/>
  </conditionalFormatting>
  <conditionalFormatting sqref="C29 C60:C61 C57 C42:C43 C24 C45:C54 C13:C17 C27">
    <cfRule type="duplicateValues" dxfId="216" priority="29"/>
  </conditionalFormatting>
  <conditionalFormatting sqref="C29">
    <cfRule type="duplicateValues" dxfId="215" priority="17"/>
  </conditionalFormatting>
  <conditionalFormatting sqref="C30">
    <cfRule type="duplicateValues" dxfId="214" priority="10"/>
  </conditionalFormatting>
  <conditionalFormatting sqref="C31">
    <cfRule type="duplicateValues" dxfId="213" priority="7"/>
  </conditionalFormatting>
  <conditionalFormatting sqref="C38">
    <cfRule type="duplicateValues" dxfId="212" priority="13"/>
  </conditionalFormatting>
  <conditionalFormatting sqref="C42">
    <cfRule type="duplicateValues" dxfId="211" priority="23"/>
  </conditionalFormatting>
  <conditionalFormatting sqref="C43">
    <cfRule type="duplicateValues" dxfId="210" priority="14"/>
  </conditionalFormatting>
  <conditionalFormatting sqref="C45">
    <cfRule type="duplicateValues" dxfId="209" priority="15"/>
  </conditionalFormatting>
  <conditionalFormatting sqref="C46">
    <cfRule type="duplicateValues" dxfId="208" priority="25"/>
  </conditionalFormatting>
  <conditionalFormatting sqref="C47">
    <cfRule type="duplicateValues" dxfId="207" priority="6"/>
  </conditionalFormatting>
  <conditionalFormatting sqref="C48">
    <cfRule type="duplicateValues" dxfId="206" priority="16"/>
  </conditionalFormatting>
  <conditionalFormatting sqref="C49">
    <cfRule type="duplicateValues" dxfId="205" priority="5"/>
  </conditionalFormatting>
  <conditionalFormatting sqref="C50">
    <cfRule type="duplicateValues" dxfId="204" priority="26"/>
  </conditionalFormatting>
  <conditionalFormatting sqref="C51">
    <cfRule type="duplicateValues" dxfId="203" priority="8"/>
  </conditionalFormatting>
  <conditionalFormatting sqref="C52">
    <cfRule type="duplicateValues" dxfId="202" priority="9"/>
  </conditionalFormatting>
  <conditionalFormatting sqref="C53">
    <cfRule type="duplicateValues" dxfId="201" priority="3"/>
  </conditionalFormatting>
  <conditionalFormatting sqref="C54">
    <cfRule type="duplicateValues" dxfId="200" priority="21"/>
  </conditionalFormatting>
  <conditionalFormatting sqref="C57">
    <cfRule type="duplicateValues" dxfId="199" priority="20"/>
  </conditionalFormatting>
  <conditionalFormatting sqref="C60">
    <cfRule type="duplicateValues" dxfId="198" priority="12"/>
  </conditionalFormatting>
  <conditionalFormatting sqref="C61">
    <cfRule type="duplicateValues" dxfId="197" priority="4"/>
  </conditionalFormatting>
  <conditionalFormatting sqref="ES60:ES68">
    <cfRule type="duplicateValues" dxfId="196" priority="28"/>
  </conditionalFormatting>
  <pageMargins left="0.7" right="0.7" top="0.75" bottom="0.75" header="0.3" footer="0.3"/>
  <pageSetup paperSize="9" scale="63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B00-000000000000}">
          <x14:formula1>
            <xm:f>'Distributor Master'!$B:$B</xm:f>
          </x14:formula1>
          <xm:sqref>C6:C68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>
    <pageSetUpPr fitToPage="1"/>
  </sheetPr>
  <dimension ref="B1:ET89"/>
  <sheetViews>
    <sheetView workbookViewId="0">
      <pane xSplit="2" ySplit="4" topLeftCell="D6" activePane="bottomRight" state="frozen"/>
      <selection activeCell="B1" sqref="B1:G1"/>
      <selection pane="topRight" activeCell="B1" sqref="B1:G1"/>
      <selection pane="bottomLeft" activeCell="B1" sqref="B1:G1"/>
      <selection pane="bottomRight" activeCell="B1" sqref="B1:G1"/>
    </sheetView>
  </sheetViews>
  <sheetFormatPr defaultColWidth="9.140625" defaultRowHeight="15"/>
  <cols>
    <col min="1" max="1" width="2.5703125" customWidth="1"/>
    <col min="2" max="2" width="6.140625" style="53" bestFit="1" customWidth="1"/>
    <col min="3" max="3" width="31.140625" style="53" bestFit="1" customWidth="1"/>
    <col min="4" max="10" width="5.28515625" hidden="1" customWidth="1"/>
    <col min="11" max="15" width="5.7109375" hidden="1" customWidth="1"/>
    <col min="16" max="24" width="5.28515625" hidden="1" customWidth="1"/>
    <col min="25" max="27" width="5.7109375" hidden="1" customWidth="1"/>
    <col min="28" max="28" width="6" hidden="1" customWidth="1"/>
    <col min="29" max="29" width="4.140625" hidden="1" customWidth="1"/>
    <col min="30" max="30" width="4.7109375" hidden="1" customWidth="1"/>
    <col min="31" max="36" width="5.28515625" hidden="1" customWidth="1"/>
    <col min="37" max="37" width="6.28515625" hidden="1" customWidth="1"/>
    <col min="38" max="39" width="5.28515625" hidden="1" customWidth="1"/>
    <col min="40" max="40" width="6.42578125" hidden="1" customWidth="1"/>
    <col min="41" max="46" width="5.28515625" hidden="1" customWidth="1"/>
    <col min="47" max="47" width="5.7109375" hidden="1" customWidth="1"/>
    <col min="48" max="48" width="6.28515625" hidden="1" customWidth="1"/>
    <col min="49" max="50" width="5.28515625" hidden="1" customWidth="1"/>
    <col min="51" max="51" width="7.140625" hidden="1" customWidth="1"/>
    <col min="52" max="70" width="5.28515625" hidden="1" customWidth="1"/>
    <col min="71" max="92" width="5.7109375" hidden="1" customWidth="1"/>
    <col min="93" max="93" width="6.7109375" hidden="1" customWidth="1"/>
    <col min="94" max="94" width="7.7109375" hidden="1" customWidth="1"/>
    <col min="95" max="123" width="5.7109375" hidden="1" customWidth="1"/>
    <col min="124" max="124" width="6.5703125" hidden="1" customWidth="1"/>
    <col min="125" max="127" width="7" hidden="1" customWidth="1"/>
    <col min="128" max="128" width="5.5703125" hidden="1" customWidth="1"/>
    <col min="129" max="129" width="4.5703125" hidden="1" customWidth="1"/>
    <col min="130" max="130" width="5.7109375" hidden="1" customWidth="1"/>
    <col min="131" max="133" width="4" hidden="1" customWidth="1"/>
    <col min="134" max="138" width="5.7109375" hidden="1" customWidth="1"/>
    <col min="139" max="139" width="16" hidden="1" customWidth="1"/>
    <col min="140" max="140" width="10.7109375" customWidth="1"/>
    <col min="141" max="141" width="11.5703125" bestFit="1" customWidth="1"/>
    <col min="147" max="147" width="3.5703125" customWidth="1"/>
    <col min="148" max="148" width="6.85546875" bestFit="1" customWidth="1"/>
    <col min="149" max="149" width="31.140625" bestFit="1" customWidth="1"/>
    <col min="150" max="150" width="20.140625" bestFit="1" customWidth="1"/>
    <col min="151" max="151" width="3.7109375" customWidth="1"/>
  </cols>
  <sheetData>
    <row r="1" spans="2:150" ht="13.5" customHeight="1" thickBot="1"/>
    <row r="2" spans="2:150" ht="15" customHeight="1">
      <c r="B2" s="19" t="s">
        <v>0</v>
      </c>
      <c r="C2" s="54" t="s">
        <v>446</v>
      </c>
      <c r="D2" s="782" t="s">
        <v>2</v>
      </c>
      <c r="E2" s="782"/>
      <c r="F2" s="782"/>
      <c r="G2" s="782"/>
      <c r="H2" s="782"/>
      <c r="I2" s="782"/>
      <c r="J2" s="782"/>
      <c r="K2" s="782"/>
      <c r="L2" s="782"/>
      <c r="M2" s="782"/>
      <c r="N2" s="782"/>
      <c r="O2" s="782"/>
      <c r="P2" s="782"/>
      <c r="Q2" s="782"/>
      <c r="R2" s="782"/>
      <c r="S2" s="782"/>
      <c r="T2" s="782"/>
      <c r="U2" s="782"/>
      <c r="V2" s="782"/>
      <c r="W2" s="782"/>
      <c r="X2" s="782"/>
      <c r="Y2" s="769" t="s">
        <v>3</v>
      </c>
      <c r="Z2" s="770"/>
      <c r="AA2" s="770"/>
      <c r="AB2" s="770"/>
      <c r="AC2" s="770"/>
      <c r="AD2" s="770"/>
      <c r="AE2" s="770"/>
      <c r="AF2" s="770"/>
      <c r="AG2" s="771"/>
      <c r="AH2" s="671" t="s">
        <v>4</v>
      </c>
      <c r="AI2" s="671"/>
      <c r="AJ2" s="671"/>
      <c r="AK2" s="671"/>
      <c r="AL2" s="671"/>
      <c r="AM2" s="671"/>
      <c r="AN2" s="671"/>
      <c r="AO2" s="671"/>
      <c r="AP2" s="671"/>
      <c r="AQ2" s="671"/>
      <c r="AR2" s="671"/>
      <c r="AS2" s="671"/>
      <c r="AT2" s="671"/>
      <c r="AU2" s="671"/>
      <c r="AV2" s="764" t="s">
        <v>5</v>
      </c>
      <c r="AW2" s="764"/>
      <c r="AX2" s="764"/>
      <c r="AY2" s="764"/>
      <c r="AZ2" s="764"/>
      <c r="BA2" s="764"/>
      <c r="BB2" s="765" t="s">
        <v>6</v>
      </c>
      <c r="BC2" s="765"/>
      <c r="BD2" s="765"/>
      <c r="BE2" s="765"/>
      <c r="BF2" s="765"/>
      <c r="BG2" s="765"/>
      <c r="BH2" s="765"/>
      <c r="BI2" s="765"/>
      <c r="BJ2" s="765"/>
      <c r="BK2" s="765"/>
      <c r="BL2" s="765"/>
      <c r="BM2" s="671" t="s">
        <v>7</v>
      </c>
      <c r="BN2" s="671"/>
      <c r="BO2" s="671"/>
      <c r="BP2" s="811" t="s">
        <v>8</v>
      </c>
      <c r="BQ2" s="812"/>
      <c r="BR2" s="812"/>
      <c r="BS2" s="812"/>
      <c r="BT2" s="812"/>
      <c r="BU2" s="812"/>
      <c r="BV2" s="812"/>
      <c r="BW2" s="812"/>
      <c r="BX2" s="812"/>
      <c r="BY2" s="812"/>
      <c r="BZ2" s="812"/>
      <c r="CA2" s="813"/>
      <c r="CB2" s="671" t="s">
        <v>528</v>
      </c>
      <c r="CC2" s="671"/>
      <c r="CD2" s="671"/>
      <c r="CE2" s="739" t="s">
        <v>9</v>
      </c>
      <c r="CF2" s="740"/>
      <c r="CG2" s="740"/>
      <c r="CH2" s="740"/>
      <c r="CI2" s="740"/>
      <c r="CJ2" s="740"/>
      <c r="CK2" s="740"/>
      <c r="CL2" s="740"/>
      <c r="CM2" s="740"/>
      <c r="CN2" s="740" t="s">
        <v>404</v>
      </c>
      <c r="CO2" s="741"/>
      <c r="CP2" s="780" t="s">
        <v>223</v>
      </c>
      <c r="CQ2" s="764" t="s">
        <v>10</v>
      </c>
      <c r="CR2" s="764"/>
      <c r="CS2" s="764"/>
      <c r="CT2" s="764"/>
      <c r="CU2" s="764"/>
      <c r="CV2" s="764"/>
      <c r="CW2" s="764"/>
      <c r="CX2" s="764"/>
      <c r="CY2" s="764"/>
      <c r="CZ2" s="764"/>
      <c r="DA2" s="764"/>
      <c r="DB2" s="764"/>
      <c r="DC2" s="764"/>
      <c r="DD2" s="764"/>
      <c r="DE2" s="764"/>
      <c r="DF2" s="764"/>
      <c r="DG2" s="764"/>
      <c r="DH2" s="764"/>
      <c r="DI2" s="764"/>
      <c r="DJ2" s="764"/>
      <c r="DK2" s="764"/>
      <c r="DL2" s="764"/>
      <c r="DM2" s="764"/>
      <c r="DN2" s="764"/>
      <c r="DO2" s="764"/>
      <c r="DP2" s="764"/>
      <c r="DQ2" s="764"/>
      <c r="DR2" s="764"/>
      <c r="DS2" s="815" t="s">
        <v>256</v>
      </c>
      <c r="DT2" s="817"/>
      <c r="DU2" s="817"/>
      <c r="DV2" s="817"/>
      <c r="DW2" s="817"/>
      <c r="DX2" s="817"/>
      <c r="DY2" s="817"/>
      <c r="DZ2" s="817"/>
      <c r="EA2" s="817"/>
      <c r="EB2" s="817"/>
      <c r="EC2" s="817"/>
      <c r="ED2" s="817"/>
      <c r="EE2" s="817"/>
      <c r="EF2" s="817"/>
      <c r="EG2" s="817"/>
      <c r="EH2" s="816"/>
      <c r="EI2" s="781" t="s">
        <v>257</v>
      </c>
      <c r="EJ2" s="814" t="s">
        <v>236</v>
      </c>
      <c r="EK2" s="814"/>
      <c r="ER2" s="14" t="s">
        <v>0</v>
      </c>
      <c r="ES2" s="772" t="s">
        <v>1</v>
      </c>
      <c r="ET2" s="773"/>
    </row>
    <row r="3" spans="2:150" ht="60" customHeight="1">
      <c r="B3" s="55">
        <v>46262</v>
      </c>
      <c r="C3" s="51" t="s">
        <v>314</v>
      </c>
      <c r="D3" s="764" t="s">
        <v>333</v>
      </c>
      <c r="E3" s="764"/>
      <c r="F3" s="764"/>
      <c r="G3" s="768" t="s">
        <v>547</v>
      </c>
      <c r="H3" s="768"/>
      <c r="I3" s="768"/>
      <c r="J3" s="795" t="s">
        <v>800</v>
      </c>
      <c r="K3" s="796"/>
      <c r="L3" s="797"/>
      <c r="M3" s="795" t="s">
        <v>512</v>
      </c>
      <c r="N3" s="796"/>
      <c r="O3" s="797"/>
      <c r="P3" s="774" t="s">
        <v>567</v>
      </c>
      <c r="Q3" s="774"/>
      <c r="R3" s="774"/>
      <c r="S3" s="768" t="s">
        <v>568</v>
      </c>
      <c r="T3" s="768"/>
      <c r="U3" s="768"/>
      <c r="V3" s="775" t="s">
        <v>569</v>
      </c>
      <c r="W3" s="776"/>
      <c r="X3" s="776"/>
      <c r="Y3" s="798" t="s">
        <v>456</v>
      </c>
      <c r="Z3" s="799"/>
      <c r="AA3" s="800"/>
      <c r="AB3" s="777" t="s">
        <v>1056</v>
      </c>
      <c r="AC3" s="777"/>
      <c r="AD3" s="777"/>
      <c r="AE3" s="778" t="s">
        <v>501</v>
      </c>
      <c r="AF3" s="778"/>
      <c r="AG3" s="778"/>
      <c r="AH3" s="779" t="s">
        <v>335</v>
      </c>
      <c r="AI3" s="779"/>
      <c r="AJ3" s="779"/>
      <c r="AK3" s="764" t="s">
        <v>336</v>
      </c>
      <c r="AL3" s="764"/>
      <c r="AM3" s="764"/>
      <c r="AN3" s="766" t="s">
        <v>337</v>
      </c>
      <c r="AO3" s="766"/>
      <c r="AP3" s="766"/>
      <c r="AQ3" s="767" t="s">
        <v>338</v>
      </c>
      <c r="AR3" s="767"/>
      <c r="AS3" s="767"/>
      <c r="AT3" s="45" t="s">
        <v>523</v>
      </c>
      <c r="AU3" s="45" t="s">
        <v>339</v>
      </c>
      <c r="AV3" s="768" t="s">
        <v>340</v>
      </c>
      <c r="AW3" s="768"/>
      <c r="AX3" s="768"/>
      <c r="AY3" s="788" t="s">
        <v>12</v>
      </c>
      <c r="AZ3" s="788"/>
      <c r="BA3" s="788"/>
      <c r="BB3" s="789" t="s">
        <v>341</v>
      </c>
      <c r="BC3" s="789"/>
      <c r="BD3" s="789"/>
      <c r="BE3" s="671" t="s">
        <v>342</v>
      </c>
      <c r="BF3" s="671"/>
      <c r="BG3" s="671"/>
      <c r="BH3" s="767" t="s">
        <v>343</v>
      </c>
      <c r="BI3" s="767"/>
      <c r="BJ3" s="767"/>
      <c r="BK3" s="46" t="s">
        <v>254</v>
      </c>
      <c r="BL3" s="46" t="s">
        <v>344</v>
      </c>
      <c r="BM3" s="671"/>
      <c r="BN3" s="671"/>
      <c r="BO3" s="671"/>
      <c r="BP3" s="790" t="s">
        <v>345</v>
      </c>
      <c r="BQ3" s="790"/>
      <c r="BR3" s="790"/>
      <c r="BS3" s="767" t="s">
        <v>255</v>
      </c>
      <c r="BT3" s="767"/>
      <c r="BU3" s="767"/>
      <c r="BV3" s="791" t="s">
        <v>346</v>
      </c>
      <c r="BW3" s="791"/>
      <c r="BX3" s="791"/>
      <c r="BY3" s="719" t="s">
        <v>13</v>
      </c>
      <c r="BZ3" s="719"/>
      <c r="CA3" s="719"/>
      <c r="CB3" s="671"/>
      <c r="CC3" s="671"/>
      <c r="CD3" s="671"/>
      <c r="CE3" s="671" t="s">
        <v>260</v>
      </c>
      <c r="CF3" s="671"/>
      <c r="CG3" s="671"/>
      <c r="CH3" s="314" t="s">
        <v>435</v>
      </c>
      <c r="CI3" s="719" t="s">
        <v>347</v>
      </c>
      <c r="CJ3" s="719"/>
      <c r="CK3" s="672" t="s">
        <v>348</v>
      </c>
      <c r="CL3" s="672"/>
      <c r="CM3" s="47" t="s">
        <v>515</v>
      </c>
      <c r="CN3" s="47" t="s">
        <v>221</v>
      </c>
      <c r="CO3" s="15" t="s">
        <v>222</v>
      </c>
      <c r="CP3" s="780"/>
      <c r="CQ3" s="786" t="s">
        <v>349</v>
      </c>
      <c r="CR3" s="786"/>
      <c r="CS3" s="671" t="s">
        <v>350</v>
      </c>
      <c r="CT3" s="671"/>
      <c r="CU3" s="719" t="s">
        <v>351</v>
      </c>
      <c r="CV3" s="719"/>
      <c r="CW3" s="787" t="s">
        <v>352</v>
      </c>
      <c r="CX3" s="787"/>
      <c r="CY3" s="804" t="s">
        <v>360</v>
      </c>
      <c r="CZ3" s="805"/>
      <c r="DA3" s="804" t="s">
        <v>361</v>
      </c>
      <c r="DB3" s="805"/>
      <c r="DC3" s="769" t="s">
        <v>774</v>
      </c>
      <c r="DD3" s="771"/>
      <c r="DE3" s="769" t="s">
        <v>775</v>
      </c>
      <c r="DF3" s="771"/>
      <c r="DG3" s="768" t="s">
        <v>353</v>
      </c>
      <c r="DH3" s="768"/>
      <c r="DI3" s="815" t="s">
        <v>418</v>
      </c>
      <c r="DJ3" s="816"/>
      <c r="DK3" s="815" t="s">
        <v>419</v>
      </c>
      <c r="DL3" s="816"/>
      <c r="DM3" s="815" t="s">
        <v>420</v>
      </c>
      <c r="DN3" s="816"/>
      <c r="DO3" s="818" t="s">
        <v>776</v>
      </c>
      <c r="DP3" s="819"/>
      <c r="DQ3" s="820"/>
      <c r="DR3" s="56" t="s">
        <v>354</v>
      </c>
      <c r="DS3" s="801" t="s">
        <v>454</v>
      </c>
      <c r="DT3" s="802"/>
      <c r="DU3" s="803"/>
      <c r="DV3" s="821" t="s">
        <v>1064</v>
      </c>
      <c r="DW3" s="822"/>
      <c r="DX3" s="672" t="s">
        <v>245</v>
      </c>
      <c r="DY3" s="672"/>
      <c r="DZ3" s="764" t="s">
        <v>245</v>
      </c>
      <c r="EA3" s="764"/>
      <c r="EB3" s="790" t="s">
        <v>1060</v>
      </c>
      <c r="EC3" s="790"/>
      <c r="ED3" s="793" t="s">
        <v>280</v>
      </c>
      <c r="EE3" s="793"/>
      <c r="EF3" s="699" t="s">
        <v>559</v>
      </c>
      <c r="EG3" s="699"/>
      <c r="EH3" s="57" t="s">
        <v>279</v>
      </c>
      <c r="EI3" s="781"/>
      <c r="EJ3" s="794" t="s">
        <v>265</v>
      </c>
      <c r="EK3" s="794"/>
      <c r="ER3" s="55">
        <f>B3</f>
        <v>46262</v>
      </c>
      <c r="ES3" s="783" t="s">
        <v>11</v>
      </c>
      <c r="ET3" s="784"/>
    </row>
    <row r="4" spans="2:150" ht="38.25">
      <c r="B4" s="73" t="s">
        <v>14</v>
      </c>
      <c r="C4" s="73" t="s">
        <v>15</v>
      </c>
      <c r="D4" s="74" t="s">
        <v>239</v>
      </c>
      <c r="E4" s="75" t="s">
        <v>111</v>
      </c>
      <c r="F4" s="76" t="s">
        <v>231</v>
      </c>
      <c r="G4" s="74" t="s">
        <v>239</v>
      </c>
      <c r="H4" s="75" t="s">
        <v>111</v>
      </c>
      <c r="I4" s="76" t="s">
        <v>231</v>
      </c>
      <c r="J4" s="74" t="s">
        <v>443</v>
      </c>
      <c r="K4" s="75" t="s">
        <v>444</v>
      </c>
      <c r="L4" s="76" t="s">
        <v>231</v>
      </c>
      <c r="M4" s="74" t="s">
        <v>443</v>
      </c>
      <c r="N4" s="75" t="s">
        <v>444</v>
      </c>
      <c r="O4" s="76" t="s">
        <v>231</v>
      </c>
      <c r="P4" s="410" t="s">
        <v>443</v>
      </c>
      <c r="Q4" s="75" t="s">
        <v>111</v>
      </c>
      <c r="R4" s="76" t="s">
        <v>231</v>
      </c>
      <c r="S4" s="77" t="s">
        <v>443</v>
      </c>
      <c r="T4" s="75" t="s">
        <v>111</v>
      </c>
      <c r="U4" s="76" t="s">
        <v>231</v>
      </c>
      <c r="V4" s="419" t="s">
        <v>443</v>
      </c>
      <c r="W4" s="75" t="s">
        <v>111</v>
      </c>
      <c r="X4" s="76" t="s">
        <v>231</v>
      </c>
      <c r="Y4" s="74" t="s">
        <v>16</v>
      </c>
      <c r="Z4" s="76" t="s">
        <v>242</v>
      </c>
      <c r="AA4" s="376" t="s">
        <v>157</v>
      </c>
      <c r="AB4" s="77" t="s">
        <v>16</v>
      </c>
      <c r="AC4" s="78" t="s">
        <v>242</v>
      </c>
      <c r="AD4" s="76" t="s">
        <v>263</v>
      </c>
      <c r="AE4" s="354" t="s">
        <v>16</v>
      </c>
      <c r="AF4" s="78" t="s">
        <v>242</v>
      </c>
      <c r="AG4" s="76" t="s">
        <v>263</v>
      </c>
      <c r="AH4" s="74" t="s">
        <v>239</v>
      </c>
      <c r="AI4" s="79" t="s">
        <v>111</v>
      </c>
      <c r="AJ4" s="76" t="s">
        <v>219</v>
      </c>
      <c r="AK4" s="74" t="s">
        <v>239</v>
      </c>
      <c r="AL4" s="79" t="s">
        <v>111</v>
      </c>
      <c r="AM4" s="76" t="s">
        <v>219</v>
      </c>
      <c r="AN4" s="74" t="s">
        <v>239</v>
      </c>
      <c r="AO4" s="79" t="s">
        <v>111</v>
      </c>
      <c r="AP4" s="76" t="s">
        <v>219</v>
      </c>
      <c r="AQ4" s="74" t="s">
        <v>239</v>
      </c>
      <c r="AR4" s="79" t="s">
        <v>111</v>
      </c>
      <c r="AS4" s="76" t="s">
        <v>219</v>
      </c>
      <c r="AT4" s="385" t="s">
        <v>99</v>
      </c>
      <c r="AU4" s="80" t="s">
        <v>99</v>
      </c>
      <c r="AV4" s="77" t="s">
        <v>16</v>
      </c>
      <c r="AW4" s="78" t="s">
        <v>242</v>
      </c>
      <c r="AX4" s="76" t="s">
        <v>262</v>
      </c>
      <c r="AY4" s="77" t="s">
        <v>16</v>
      </c>
      <c r="AZ4" s="78" t="s">
        <v>242</v>
      </c>
      <c r="BA4" s="76" t="s">
        <v>262</v>
      </c>
      <c r="BB4" s="74" t="s">
        <v>239</v>
      </c>
      <c r="BC4" s="79" t="s">
        <v>111</v>
      </c>
      <c r="BD4" s="76" t="s">
        <v>219</v>
      </c>
      <c r="BE4" s="74" t="s">
        <v>239</v>
      </c>
      <c r="BF4" s="79" t="s">
        <v>111</v>
      </c>
      <c r="BG4" s="76" t="s">
        <v>219</v>
      </c>
      <c r="BH4" s="74" t="s">
        <v>239</v>
      </c>
      <c r="BI4" s="79" t="s">
        <v>111</v>
      </c>
      <c r="BJ4" s="76" t="s">
        <v>219</v>
      </c>
      <c r="BK4" s="385" t="s">
        <v>99</v>
      </c>
      <c r="BL4" s="80" t="s">
        <v>99</v>
      </c>
      <c r="BM4" s="74" t="s">
        <v>239</v>
      </c>
      <c r="BN4" s="79" t="s">
        <v>111</v>
      </c>
      <c r="BO4" s="76" t="s">
        <v>219</v>
      </c>
      <c r="BP4" s="81" t="s">
        <v>239</v>
      </c>
      <c r="BQ4" s="79" t="s">
        <v>111</v>
      </c>
      <c r="BR4" s="76" t="s">
        <v>219</v>
      </c>
      <c r="BS4" s="82" t="s">
        <v>421</v>
      </c>
      <c r="BT4" s="83" t="s">
        <v>234</v>
      </c>
      <c r="BU4" s="76" t="s">
        <v>262</v>
      </c>
      <c r="BV4" s="77" t="s">
        <v>422</v>
      </c>
      <c r="BW4" s="83" t="s">
        <v>234</v>
      </c>
      <c r="BX4" s="76" t="s">
        <v>262</v>
      </c>
      <c r="BY4" s="77" t="s">
        <v>422</v>
      </c>
      <c r="BZ4" s="83" t="s">
        <v>234</v>
      </c>
      <c r="CA4" s="76" t="s">
        <v>262</v>
      </c>
      <c r="CB4" s="74" t="s">
        <v>522</v>
      </c>
      <c r="CC4" s="79" t="s">
        <v>234</v>
      </c>
      <c r="CD4" s="76" t="s">
        <v>157</v>
      </c>
      <c r="CE4" s="77" t="s">
        <v>16</v>
      </c>
      <c r="CF4" s="79" t="s">
        <v>111</v>
      </c>
      <c r="CG4" s="76" t="s">
        <v>219</v>
      </c>
      <c r="CH4" s="313" t="s">
        <v>219</v>
      </c>
      <c r="CI4" s="83" t="s">
        <v>238</v>
      </c>
      <c r="CJ4" s="76" t="s">
        <v>219</v>
      </c>
      <c r="CK4" s="84" t="s">
        <v>238</v>
      </c>
      <c r="CL4" s="76" t="s">
        <v>219</v>
      </c>
      <c r="CM4" s="370" t="s">
        <v>238</v>
      </c>
      <c r="CN4" s="85" t="s">
        <v>235</v>
      </c>
      <c r="CO4" s="85" t="s">
        <v>235</v>
      </c>
      <c r="CP4" s="86" t="s">
        <v>17</v>
      </c>
      <c r="CQ4" s="77" t="s">
        <v>16</v>
      </c>
      <c r="CR4" s="87" t="s">
        <v>18</v>
      </c>
      <c r="CS4" s="77" t="s">
        <v>16</v>
      </c>
      <c r="CT4" s="87" t="s">
        <v>18</v>
      </c>
      <c r="CU4" s="77" t="s">
        <v>16</v>
      </c>
      <c r="CV4" s="87" t="s">
        <v>18</v>
      </c>
      <c r="CW4" s="77" t="s">
        <v>16</v>
      </c>
      <c r="CX4" s="87" t="s">
        <v>18</v>
      </c>
      <c r="CY4" s="77" t="s">
        <v>16</v>
      </c>
      <c r="CZ4" s="87" t="s">
        <v>18</v>
      </c>
      <c r="DA4" s="77" t="s">
        <v>16</v>
      </c>
      <c r="DB4" s="87" t="s">
        <v>18</v>
      </c>
      <c r="DC4" s="77" t="s">
        <v>16</v>
      </c>
      <c r="DD4" s="87" t="s">
        <v>18</v>
      </c>
      <c r="DE4" s="77" t="s">
        <v>16</v>
      </c>
      <c r="DF4" s="87" t="s">
        <v>18</v>
      </c>
      <c r="DG4" s="77" t="s">
        <v>16</v>
      </c>
      <c r="DH4" s="87" t="s">
        <v>18</v>
      </c>
      <c r="DI4" s="77" t="s">
        <v>16</v>
      </c>
      <c r="DJ4" s="87" t="s">
        <v>18</v>
      </c>
      <c r="DK4" s="77" t="s">
        <v>16</v>
      </c>
      <c r="DL4" s="87" t="s">
        <v>18</v>
      </c>
      <c r="DM4" s="77" t="s">
        <v>16</v>
      </c>
      <c r="DN4" s="87" t="s">
        <v>18</v>
      </c>
      <c r="DO4" s="77" t="s">
        <v>16</v>
      </c>
      <c r="DP4" s="87" t="s">
        <v>777</v>
      </c>
      <c r="DQ4" s="76" t="s">
        <v>157</v>
      </c>
      <c r="DR4" s="85" t="s">
        <v>19</v>
      </c>
      <c r="DS4" s="331" t="s">
        <v>16</v>
      </c>
      <c r="DT4" s="85" t="s">
        <v>160</v>
      </c>
      <c r="DU4" s="331" t="s">
        <v>157</v>
      </c>
      <c r="DV4" s="331" t="s">
        <v>16</v>
      </c>
      <c r="DW4" s="331" t="s">
        <v>157</v>
      </c>
      <c r="DX4" s="88" t="s">
        <v>159</v>
      </c>
      <c r="DY4" s="76" t="s">
        <v>526</v>
      </c>
      <c r="DZ4" s="313" t="s">
        <v>522</v>
      </c>
      <c r="EA4" s="76" t="s">
        <v>527</v>
      </c>
      <c r="EB4" s="313" t="s">
        <v>522</v>
      </c>
      <c r="EC4" s="76" t="s">
        <v>527</v>
      </c>
      <c r="ED4" s="89" t="s">
        <v>16</v>
      </c>
      <c r="EE4" s="76" t="s">
        <v>264</v>
      </c>
      <c r="EF4" s="407" t="s">
        <v>16</v>
      </c>
      <c r="EG4" s="76" t="s">
        <v>264</v>
      </c>
      <c r="EH4" s="100" t="s">
        <v>20</v>
      </c>
      <c r="EI4" s="103" t="s">
        <v>258</v>
      </c>
      <c r="EJ4" s="52" t="s">
        <v>217</v>
      </c>
      <c r="EK4" s="58" t="s">
        <v>218</v>
      </c>
      <c r="ER4" s="91" t="s">
        <v>14</v>
      </c>
      <c r="ES4" s="92" t="s">
        <v>15</v>
      </c>
      <c r="ET4" s="93" t="s">
        <v>109</v>
      </c>
    </row>
    <row r="5" spans="2:150" ht="15" hidden="1" customHeight="1">
      <c r="B5" s="94" t="str">
        <f>B4</f>
        <v>Sr. No.</v>
      </c>
      <c r="C5" s="94" t="str">
        <f>C4</f>
        <v>DISTRIBUTOR NAME</v>
      </c>
      <c r="D5" s="94" t="str">
        <f>$D$2&amp;"//"&amp;$D$3&amp;"//"&amp;D4</f>
        <v>GAIA MILK //TM 500 ML// Crt</v>
      </c>
      <c r="E5" s="94" t="str">
        <f>$D$2&amp;"//"&amp;$D$3&amp;"//"&amp;E4</f>
        <v>GAIA MILK //TM 500 ML//Pkt</v>
      </c>
      <c r="F5" s="94" t="str">
        <f>$D$2&amp;"//"&amp;$D$3&amp;"//"&amp;F4</f>
        <v>GAIA MILK //TM 500 ML//Free
Pkt</v>
      </c>
      <c r="G5" s="94" t="str">
        <f>$D$2&amp;"//"&amp;$G$3&amp;"//"&amp;G4</f>
        <v>GAIA MILK //CM 500 ML// Crt</v>
      </c>
      <c r="H5" s="94" t="str">
        <f>$D$2&amp;"//"&amp;$G$3&amp;"//"&amp;H4</f>
        <v>GAIA MILK //CM 500 ML//Pkt</v>
      </c>
      <c r="I5" s="94" t="str">
        <f>$D$2&amp;"//"&amp;$G$3&amp;"//"&amp;I4</f>
        <v>GAIA MILK //CM 500 ML//Free
Pkt</v>
      </c>
      <c r="J5" s="94" t="str">
        <f>$D$2&amp;"//"&amp;$J$3&amp;"//"&amp;J4</f>
        <v>GAIA MILK //Maxx UHT 110 ml//CBX</v>
      </c>
      <c r="K5" s="94" t="str">
        <f>$D$2&amp;"//"&amp;$J$3&amp;"//"&amp;K4</f>
        <v>GAIA MILK //Maxx UHT 110 ml//Pc</v>
      </c>
      <c r="L5" s="94" t="str">
        <f>$D$2&amp;"//"&amp;$J$3&amp;"//"&amp;L4</f>
        <v>GAIA MILK //Maxx UHT 110 ml//Free
Pkt</v>
      </c>
      <c r="M5" s="94" t="str">
        <f>$D$2&amp;"//"&amp;$M$3&amp;"//"&amp;M4</f>
        <v>GAIA MILK //Gaia Maxx UHT 400ml//CBX</v>
      </c>
      <c r="N5" s="94" t="str">
        <f>$D$2&amp;"//"&amp;$M$3&amp;"//"&amp;N4</f>
        <v>GAIA MILK //Gaia Maxx UHT 400ml//Pc</v>
      </c>
      <c r="O5" s="94" t="str">
        <f>$D$2&amp;"//"&amp;$M$3&amp;"//"&amp;O4</f>
        <v>GAIA MILK //Gaia Maxx UHT 400ml//Free
Pkt</v>
      </c>
      <c r="P5" s="414" t="str">
        <f>$D$2&amp;"//"&amp;$P$3&amp;"//"&amp;P4</f>
        <v>GAIA MILK //Gaia Premium Milk UHT Tetra Pack 1 Ltr//CBX</v>
      </c>
      <c r="Q5" s="94" t="str">
        <f>$D$2&amp;"//"&amp;$P$3&amp;"//"&amp;Q4</f>
        <v>GAIA MILK //Gaia Premium Milk UHT Tetra Pack 1 Ltr//Pkt</v>
      </c>
      <c r="R5" s="94" t="str">
        <f>$D$2&amp;"//"&amp;$P$3&amp;"//"&amp;R4</f>
        <v>GAIA MILK //Gaia Premium Milk UHT Tetra Pack 1 Ltr//Free
Pkt</v>
      </c>
      <c r="S5" s="418" t="str">
        <f>$D$2&amp;"//"&amp;$S$3&amp;"//"&amp;S4</f>
        <v>GAIA MILK //Gaia Lite Milk UHT Tetra Pack 1Ltr//CBX</v>
      </c>
      <c r="T5" s="94" t="str">
        <f>$D$2&amp;"//"&amp;$S$3&amp;"//"&amp;T4</f>
        <v>GAIA MILK //Gaia Lite Milk UHT Tetra Pack 1Ltr//Pkt</v>
      </c>
      <c r="U5" s="94" t="str">
        <f>$D$2&amp;"//"&amp;$S$3&amp;"//"&amp;U4</f>
        <v>GAIA MILK //Gaia Lite Milk UHT Tetra Pack 1Ltr//Free
Pkt</v>
      </c>
      <c r="V5" s="423" t="str">
        <f>$D$2&amp;"//"&amp;$V$3&amp;"//"&amp;V4</f>
        <v>GAIA MILK //Gaia Gold Milk UHT Tetra Pack 1Ltr//CBX</v>
      </c>
      <c r="W5" s="94" t="str">
        <f>$D$2&amp;"//"&amp;$V$3&amp;"//"&amp;W4</f>
        <v>GAIA MILK //Gaia Gold Milk UHT Tetra Pack 1Ltr//Pkt</v>
      </c>
      <c r="X5" s="94" t="str">
        <f>$D$2&amp;"//"&amp;$V$3&amp;"//"&amp;X4</f>
        <v>GAIA MILK //Gaia Gold Milk UHT Tetra Pack 1Ltr//Free
Pkt</v>
      </c>
      <c r="Y5" s="161" t="str">
        <f>$Y$2&amp;"//"&amp;$Y$3&amp;"//"&amp;Y4</f>
        <v>GAIA CUPS DAHI //Gaia Mishti Doi 80g//BOX</v>
      </c>
      <c r="Z5" s="161" t="str">
        <f>$Y$2&amp;"//"&amp;$Y$3&amp;"//"&amp;Z4</f>
        <v>GAIA CUPS DAHI //Gaia Mishti Doi 80g//Cups</v>
      </c>
      <c r="AA5" s="379" t="str">
        <f>$Y$2&amp;"//"&amp;$Y$3&amp;"//"&amp;AA4</f>
        <v>GAIA CUPS DAHI //Gaia Mishti Doi 80g//Free Box</v>
      </c>
      <c r="AB5" s="94" t="str">
        <f>$Y$2&amp;"//"&amp;$AB$3&amp;"//"&amp;AB4</f>
        <v>GAIA CUPS DAHI //DAHI CUP 200 GRMS Box(6Pc) //BOX</v>
      </c>
      <c r="AC5" s="94" t="str">
        <f>$Y$2&amp;"//"&amp;$AB$3&amp;"//"&amp;AC4</f>
        <v>GAIA CUPS DAHI //DAHI CUP 200 GRMS Box(6Pc) //Cups</v>
      </c>
      <c r="AD5" s="94" t="str">
        <f>$Y$2&amp;"//"&amp;$AB$3&amp;"//"&amp;AD4</f>
        <v>GAIA CUPS DAHI //DAHI CUP 200 GRMS Box(6Pc) //Free
Box</v>
      </c>
      <c r="AE5" s="358" t="str">
        <f>$Y$2&amp;"//"&amp;$AE$3&amp;"//"&amp;AE4</f>
        <v>GAIA CUPS DAHI //DAHI CUP 200 GRMS //BOX</v>
      </c>
      <c r="AF5" s="94" t="str">
        <f>$Y$2&amp;"//"&amp;$AE$3&amp;"//"&amp;AF4</f>
        <v>GAIA CUPS DAHI //DAHI CUP 200 GRMS //Cups</v>
      </c>
      <c r="AG5" s="94" t="str">
        <f>$Y$2&amp;"//"&amp;$AE$3&amp;"//"&amp;AG4</f>
        <v>GAIA CUPS DAHI //DAHI CUP 200 GRMS //Free
Box</v>
      </c>
      <c r="AH5" s="94" t="str">
        <f>$AH$2&amp;"//"&amp;$AH$3&amp;"//"&amp;AH4</f>
        <v xml:space="preserve">     GAIA PLAIN DAHI //PD 200 GRMS// Crt</v>
      </c>
      <c r="AI5" s="94" t="str">
        <f>$AH$2&amp;"//"&amp;$AH$3&amp;"//"&amp;AI4</f>
        <v xml:space="preserve">     GAIA PLAIN DAHI //PD 200 GRMS//Pkt</v>
      </c>
      <c r="AJ5" s="94" t="str">
        <f>$AH$2&amp;"//"&amp;$AH$3&amp;"//"&amp;AJ4</f>
        <v xml:space="preserve">     GAIA PLAIN DAHI //PD 200 GRMS//Free 
Pkt</v>
      </c>
      <c r="AK5" s="94" t="str">
        <f>$AH$2&amp;"//"&amp;$AK$3&amp;"//"&amp;AK4</f>
        <v xml:space="preserve">     GAIA PLAIN DAHI //PD 400 GRMS // Crt</v>
      </c>
      <c r="AL5" s="94" t="str">
        <f>$AH$2&amp;"//"&amp;$AK$3&amp;"//"&amp;AL4</f>
        <v xml:space="preserve">     GAIA PLAIN DAHI //PD 400 GRMS //Pkt</v>
      </c>
      <c r="AM5" s="94" t="str">
        <f>$AH$2&amp;"//"&amp;$AK$3&amp;"//"&amp;AM4</f>
        <v xml:space="preserve">     GAIA PLAIN DAHI //PD 400 GRMS //Free 
Pkt</v>
      </c>
      <c r="AN5" s="94" t="str">
        <f>$AH$2&amp;"//"&amp;$AN$3&amp;"//"&amp;AN4</f>
        <v xml:space="preserve">     GAIA PLAIN DAHI //PD 1 KG  // Crt</v>
      </c>
      <c r="AO5" s="94" t="str">
        <f>$AH$2&amp;"//"&amp;$AN$3&amp;"//"&amp;AO4</f>
        <v xml:space="preserve">     GAIA PLAIN DAHI //PD 1 KG  //Pkt</v>
      </c>
      <c r="AP5" s="94" t="str">
        <f>$AH$2&amp;"//"&amp;$AN$3&amp;"//"&amp;AP4</f>
        <v xml:space="preserve">     GAIA PLAIN DAHI //PD 1 KG  //Free 
Pkt</v>
      </c>
      <c r="AQ5" s="94" t="str">
        <f>$AH$2&amp;"//"&amp;$AQ$3&amp;"//"&amp;AQ4</f>
        <v xml:space="preserve">     GAIA PLAIN DAHI //PD 5 KG // Crt</v>
      </c>
      <c r="AR5" s="94" t="str">
        <f>$AH$2&amp;"//"&amp;$AQ$3&amp;"//"&amp;AR4</f>
        <v xml:space="preserve">     GAIA PLAIN DAHI //PD 5 KG //Pkt</v>
      </c>
      <c r="AS5" s="94" t="str">
        <f>$AH$2&amp;"//"&amp;$AQ$3&amp;"//"&amp;AS4</f>
        <v xml:space="preserve">     GAIA PLAIN DAHI //PD 5 KG //Free 
Pkt</v>
      </c>
      <c r="AT5" s="94" t="str">
        <f>$AH$2&amp;"//"&amp;$AT$3&amp;"//"&amp;AT4</f>
        <v xml:space="preserve">     GAIA PLAIN DAHI //PD
5 KG//BKT</v>
      </c>
      <c r="AU5" s="94" t="str">
        <f>$AH$2&amp;"//"&amp;$AU$3&amp;"//"&amp;AU4</f>
        <v xml:space="preserve">     GAIA PLAIN DAHI //PD 15 KG//BKT</v>
      </c>
      <c r="AV5" s="94" t="str">
        <f>$AV$2&amp;"//"&amp;$AV$3&amp;"//"&amp;AV4</f>
        <v>GAIA FLAVOURED DAHI//LYCHEE 90 GRMS//BOX</v>
      </c>
      <c r="AW5" s="94" t="str">
        <f>$AV$2&amp;"//"&amp;$AV$3&amp;"//"&amp;AW4</f>
        <v>GAIA FLAVOURED DAHI//LYCHEE 90 GRMS//Cups</v>
      </c>
      <c r="AX5" s="94" t="str">
        <f>$AV$2&amp;"//"&amp;$AV$3&amp;"//"&amp;AX4</f>
        <v>GAIA FLAVOURED DAHI//LYCHEE 90 GRMS//Free 
Box</v>
      </c>
      <c r="AY5" s="94" t="str">
        <f>$AV$2&amp;"//"&amp;$AY$3&amp;"//"&amp;AY4</f>
        <v>GAIA FLAVOURED DAHI//MUSKMELON   90 GRMS//BOX</v>
      </c>
      <c r="AZ5" s="94" t="str">
        <f>$AV$2&amp;"//"&amp;$AY$3&amp;"//"&amp;AZ4</f>
        <v>GAIA FLAVOURED DAHI//MUSKMELON   90 GRMS//Cups</v>
      </c>
      <c r="BA5" s="94" t="str">
        <f>$AV$2&amp;"//"&amp;$AY$3&amp;"//"&amp;BA4</f>
        <v>GAIA FLAVOURED DAHI//MUSKMELON   90 GRMS//Free 
Box</v>
      </c>
      <c r="BB5" s="94" t="str">
        <f>$BB$2&amp;"//"&amp;$BB$3&amp;"//"&amp;BB4</f>
        <v>GAIA KADHI DAHI//KD 200 GRMS// Crt</v>
      </c>
      <c r="BC5" s="94" t="str">
        <f>$BB$2&amp;"//"&amp;$BB$3&amp;"//"&amp;BC4</f>
        <v>GAIA KADHI DAHI//KD 200 GRMS//Pkt</v>
      </c>
      <c r="BD5" s="94" t="str">
        <f>$BB$2&amp;"//"&amp;$BB$3&amp;"//"&amp;BD4</f>
        <v>GAIA KADHI DAHI//KD 200 GRMS//Free 
Pkt</v>
      </c>
      <c r="BE5" s="94" t="str">
        <f>$BB$2&amp;"//"&amp;$BE$3&amp;"//"&amp;BE4</f>
        <v>GAIA KADHI DAHI//KD 1 KG // Crt</v>
      </c>
      <c r="BF5" s="94" t="str">
        <f>$BB$2&amp;"//"&amp;$BE$3&amp;"//"&amp;BF4</f>
        <v>GAIA KADHI DAHI//KD 1 KG //Pkt</v>
      </c>
      <c r="BG5" s="94" t="str">
        <f>$BB$2&amp;"//"&amp;$BE$3&amp;"//"&amp;BG4</f>
        <v>GAIA KADHI DAHI//KD 1 KG //Free 
Pkt</v>
      </c>
      <c r="BH5" s="94" t="str">
        <f>$BB$2&amp;"//"&amp;$BH$3&amp;"//"&amp;BH4</f>
        <v>GAIA KADHI DAHI//KD 5 KG // Crt</v>
      </c>
      <c r="BI5" s="94" t="str">
        <f>$BB$2&amp;"//"&amp;$BH$3&amp;"//"&amp;BI4</f>
        <v>GAIA KADHI DAHI//KD 5 KG //Pkt</v>
      </c>
      <c r="BJ5" s="94" t="str">
        <f>$BB$2&amp;"//"&amp;$BH$3&amp;"//"&amp;BJ4</f>
        <v>GAIA KADHI DAHI//KD 5 KG //Free 
Pkt</v>
      </c>
      <c r="BK5" s="94" t="str">
        <f>$BB$2&amp;"//"&amp;$BK$3&amp;"//"&amp;BK4</f>
        <v>GAIA KADHI DAHI//KD
5 KG //BKT</v>
      </c>
      <c r="BL5" s="94" t="str">
        <f>$BB$2&amp;"//"&amp;$BL$3&amp;"//"&amp;BL4</f>
        <v>GAIA KADHI DAHI//KD 15KG //BKT</v>
      </c>
      <c r="BM5" s="94" t="str">
        <f>$BM$2&amp;"//"&amp;$BM$3&amp;"//"&amp;BM4</f>
        <v>MASALA CHAAS 200 GRMS//// Crt</v>
      </c>
      <c r="BN5" s="94" t="str">
        <f>$BM$2&amp;"//"&amp;$BM$3&amp;"//"&amp;BN4</f>
        <v>MASALA CHAAS 200 GRMS////Pkt</v>
      </c>
      <c r="BO5" s="94" t="str">
        <f>$BM$2&amp;"//"&amp;$BM$3&amp;"//"&amp;BO4</f>
        <v>MASALA CHAAS 200 GRMS////Free 
Pkt</v>
      </c>
      <c r="BP5" s="94" t="str">
        <f>$BP$2&amp;"//"&amp;$BP$3&amp;"//"&amp;BP4</f>
        <v>GAIA LASSI //SWEET LASSI 180 GRMS// Crt</v>
      </c>
      <c r="BQ5" s="94" t="str">
        <f>$BP$2&amp;"//"&amp;$BP$3&amp;"//"&amp;BQ4</f>
        <v>GAIA LASSI //SWEET LASSI 180 GRMS//Pkt</v>
      </c>
      <c r="BR5" s="94" t="str">
        <f>$BP$2&amp;"//"&amp;$BP$3&amp;"//"&amp;BR4</f>
        <v>GAIA LASSI //SWEET LASSI 180 GRMS//Free 
Pkt</v>
      </c>
      <c r="BS5" s="94" t="str">
        <f>$BP$2&amp;"//"&amp;$BS$3&amp;"//"&amp;BS4</f>
        <v>GAIA LASSI //PLAIN (GLASS) LASSI 180 GRMS//BOX3</v>
      </c>
      <c r="BT5" s="94" t="str">
        <f>$BP$2&amp;"//"&amp;$BS$3&amp;"//"&amp;BT4</f>
        <v>GAIA LASSI //PLAIN (GLASS) LASSI 180 GRMS//Glass</v>
      </c>
      <c r="BU5" s="94" t="str">
        <f>$BP$2&amp;"//"&amp;$BS$3&amp;"//"&amp;BU4</f>
        <v>GAIA LASSI //PLAIN (GLASS) LASSI 180 GRMS//Free 
Box</v>
      </c>
      <c r="BV5" s="94" t="str">
        <f>$BP$2&amp;"//"&amp;$BV$3&amp;"//"&amp;BV4</f>
        <v>GAIA LASSI //MANGO LASSI 180 GRMS//BOX2</v>
      </c>
      <c r="BW5" s="94" t="str">
        <f>$BP$2&amp;"//"&amp;$BV$3&amp;"//"&amp;BW4</f>
        <v>GAIA LASSI //MANGO LASSI 180 GRMS//Glass</v>
      </c>
      <c r="BX5" s="94" t="str">
        <f>$BP$2&amp;"//"&amp;$BV$3&amp;"//"&amp;BX4</f>
        <v>GAIA LASSI //MANGO LASSI 180 GRMS//Free 
Box</v>
      </c>
      <c r="BY5" s="94" t="str">
        <f>$BP$2&amp;"//"&amp;$BY$3&amp;"//"&amp;BY4</f>
        <v>GAIA LASSI //STRAWBERRY LASSI 180 GRMS//BOX2</v>
      </c>
      <c r="BZ5" s="94" t="str">
        <f>$BP$2&amp;"//"&amp;$BY$3&amp;"//"&amp;BZ4</f>
        <v>GAIA LASSI //STRAWBERRY LASSI 180 GRMS//Glass</v>
      </c>
      <c r="CA5" s="94" t="str">
        <f>$BP$2&amp;"//"&amp;$BY$3&amp;"//"&amp;CA4</f>
        <v>GAIA LASSI //STRAWBERRY LASSI 180 GRMS//Free 
Box</v>
      </c>
      <c r="CB5" s="94" t="str">
        <f>$CB$2&amp;"//"&amp;$CB$2&amp;"//"&amp;CB4</f>
        <v>MASALA CHAAS GLAAS 180 GRMS//MASALA CHAAS GLAAS 180 GRMS//Box</v>
      </c>
      <c r="CC5" s="94" t="str">
        <f>$CB$2&amp;"//"&amp;$CB$2&amp;"//"&amp;CC4</f>
        <v>MASALA CHAAS GLAAS 180 GRMS//MASALA CHAAS GLAAS 180 GRMS//Glass</v>
      </c>
      <c r="CD5" s="94" t="str">
        <f>$CB$2&amp;"//"&amp;$CB$2&amp;"//"&amp;CD4</f>
        <v>MASALA CHAAS GLAAS 180 GRMS//MASALA CHAAS GLAAS 180 GRMS//Free Box</v>
      </c>
      <c r="CE5" s="94" t="str">
        <f>$CE$2&amp;"//"&amp;$CE$3&amp;"//"&amp;CE4</f>
        <v>GAIA PANEER//PANEER 
200 GRMS//BOX</v>
      </c>
      <c r="CF5" s="94" t="str">
        <f>$CE$2&amp;"//"&amp;$CE$3&amp;"//"&amp;CF4</f>
        <v>GAIA PANEER//PANEER 
200 GRMS//Pkt</v>
      </c>
      <c r="CG5" s="94" t="str">
        <f>$CE$2&amp;"//"&amp;$CE$3&amp;"//"&amp;CG4</f>
        <v>GAIA PANEER//PANEER 
200 GRMS//Free 
Pkt</v>
      </c>
      <c r="CH5" s="94" t="str">
        <f>"MASALA//"&amp;$CH$3&amp;"//"&amp;$CH$4</f>
        <v>MASALA//Zoff
Garam
Mashala//Free 
Pkt</v>
      </c>
      <c r="CI5" s="94" t="str">
        <f>$CE$2&amp;"//"&amp;$CI$3&amp;"//"&amp;CI4</f>
        <v>GAIA PANEER//PANEER 500 GRMS //Brand</v>
      </c>
      <c r="CJ5" s="94" t="str">
        <f>$CE$2&amp;"//"&amp;$CI$3&amp;"//"&amp;CJ4</f>
        <v>GAIA PANEER//PANEER 500 GRMS //Free 
Pkt</v>
      </c>
      <c r="CK5" s="94" t="str">
        <f>$CE$2&amp;"//"&amp;$CK$3&amp;"//"&amp;CK4</f>
        <v>GAIA PANEER//PANEER 1 KG//Brand</v>
      </c>
      <c r="CL5" s="94" t="str">
        <f>$CE$2&amp;"//"&amp;$CK$3&amp;"//"&amp;CL4</f>
        <v>GAIA PANEER//PANEER 1 KG//Free 
Pkt</v>
      </c>
      <c r="CM5" s="94" t="str">
        <f>$CE$2&amp;"//"&amp;$CM$3&amp;"//"&amp;CM4</f>
        <v>GAIA PANEER//PANEER 5 KG//Brand</v>
      </c>
      <c r="CN5" s="94" t="str">
        <f>$CN$2&amp;"//"&amp;$CN$3&amp;"//"&amp;CN4</f>
        <v>LOOSE PANEER//1 KG//Loose</v>
      </c>
      <c r="CO5" s="94" t="str">
        <f>$CN$2&amp;"//"&amp;$CO$3&amp;"//"&amp;CO4</f>
        <v>LOOSE PANEER//5 KG //Loose</v>
      </c>
      <c r="CP5" s="94" t="str">
        <f>$CP$2&amp;"//"&amp;$CP$2&amp;"//"&amp;CP4</f>
        <v>TOTAL
PANEER //TOTAL
PANEER //(IN KG)</v>
      </c>
      <c r="CQ5" s="94" t="str">
        <f>$CQ$2&amp;"//"&amp;$CQ$3&amp;"//"&amp;CQ4</f>
        <v>GAIA PREMIUM DESI GHEE //GHEE 100 ML//BOX</v>
      </c>
      <c r="CR5" s="94" t="str">
        <f>$CQ$2&amp;"//"&amp;$CQ$3&amp;"//"&amp;CR4</f>
        <v>GAIA PREMIUM DESI GHEE //GHEE 100 ML//JAR</v>
      </c>
      <c r="CS5" s="94" t="str">
        <f>$CQ$2&amp;"//"&amp;$CS$3&amp;"//"&amp;CS4</f>
        <v>GAIA PREMIUM DESI GHEE //GHEE 200 ML//BOX</v>
      </c>
      <c r="CT5" s="94" t="str">
        <f>$CQ$2&amp;"//"&amp;$CS$3&amp;"//"&amp;CT4</f>
        <v>GAIA PREMIUM DESI GHEE //GHEE 200 ML//JAR</v>
      </c>
      <c r="CU5" s="94" t="str">
        <f>$CQ$2&amp;"//"&amp;$CU$3&amp;"//"&amp;CU4</f>
        <v>GAIA PREMIUM DESI GHEE //GHEE 500 ML//BOX</v>
      </c>
      <c r="CV5" s="94" t="str">
        <f>$CQ$2&amp;"//"&amp;$CU$3&amp;"//"&amp;CV4</f>
        <v>GAIA PREMIUM DESI GHEE //GHEE 500 ML//JAR</v>
      </c>
      <c r="CW5" s="94" t="str">
        <f>$CQ$2&amp;"//"&amp;$CW$3&amp;"//"&amp;CW4</f>
        <v>GAIA PREMIUM DESI GHEE //GHEE 1 LTR  //BOX</v>
      </c>
      <c r="CX5" s="94" t="str">
        <f>$CQ$2&amp;"//"&amp;$CW$3&amp;"//"&amp;CX4</f>
        <v>GAIA PREMIUM DESI GHEE //GHEE 1 LTR  //JAR</v>
      </c>
      <c r="CY5" s="94" t="str">
        <f>$CQ$2&amp;"//"&amp;$CY$3&amp;"//"&amp;CY4</f>
        <v>GAIA PREMIUM DESI GHEE //GHEE 1 LTR Ceka Pack//BOX</v>
      </c>
      <c r="CZ5" s="94" t="str">
        <f>$CQ$2&amp;"//"&amp;$CY$3&amp;"//"&amp;CZ4</f>
        <v>GAIA PREMIUM DESI GHEE //GHEE 1 LTR Ceka Pack//JAR</v>
      </c>
      <c r="DA5" s="94" t="str">
        <f>$CQ$2&amp;"//"&amp;$DA$3&amp;"//"&amp;DA4</f>
        <v>GAIA PREMIUM DESI GHEE //Cow GHEE 1 LTR Ceka Pack //BOX</v>
      </c>
      <c r="DB5" s="94" t="str">
        <f>$CQ$2&amp;"//"&amp;$DA$3&amp;"//"&amp;DB4</f>
        <v>GAIA PREMIUM DESI GHEE //Cow GHEE 1 LTR Ceka Pack //JAR</v>
      </c>
      <c r="DC5" s="94" t="str">
        <f>$CQ$2&amp;"//"&amp;$DC$3&amp;"//"&amp;DC4</f>
        <v>GAIA PREMIUM DESI GHEE //GHEE 900 ML Ceka Pack//BOX</v>
      </c>
      <c r="DD5" s="94" t="str">
        <f>$CQ$2&amp;"//"&amp;$DC$3&amp;"//"&amp;DD4</f>
        <v>GAIA PREMIUM DESI GHEE //GHEE 900 ML Ceka Pack//JAR</v>
      </c>
      <c r="DE5" s="94" t="str">
        <f>$CQ$2&amp;"//"&amp;$DE$3&amp;"//"&amp;DE4</f>
        <v>GAIA PREMIUM DESI GHEE //Cow GHEE 900 ML Ceka Pack //BOX</v>
      </c>
      <c r="DF5" s="94" t="str">
        <f>$CQ$2&amp;"//"&amp;$DE$3&amp;"//"&amp;DF4</f>
        <v>GAIA PREMIUM DESI GHEE //Cow GHEE 900 ML Ceka Pack //JAR</v>
      </c>
      <c r="DG5" s="94" t="str">
        <f>$CQ$2&amp;"//"&amp;$DG$3&amp;"//"&amp;DG4</f>
        <v>GAIA PREMIUM DESI GHEE //GHEE 5 LTRS //BOX</v>
      </c>
      <c r="DH5" s="94" t="str">
        <f>$CQ$2&amp;"//"&amp;$DG$3&amp;"//"&amp;DH4</f>
        <v>GAIA PREMIUM DESI GHEE //GHEE 5 LTRS //JAR</v>
      </c>
      <c r="DI5" s="94" t="str">
        <f>$CQ$2&amp;"//"&amp;$DI$3&amp;"//"&amp;DI4</f>
        <v>GAIA PREMIUM DESI GHEE //COW GHEE 200 ML//BOX</v>
      </c>
      <c r="DJ5" s="94" t="str">
        <f>$CQ$2&amp;"//"&amp;$DI$3&amp;"//"&amp;DJ4</f>
        <v>GAIA PREMIUM DESI GHEE //COW GHEE 200 ML//JAR</v>
      </c>
      <c r="DK5" s="94" t="str">
        <f>$CQ$2&amp;"//"&amp;$DK$3&amp;"//"&amp;DK4</f>
        <v>GAIA PREMIUM DESI GHEE //COW GHEE 500 ML//BOX</v>
      </c>
      <c r="DL5" s="94" t="str">
        <f>$CQ$2&amp;"//"&amp;$DK$3&amp;"//"&amp;DL4</f>
        <v>GAIA PREMIUM DESI GHEE //COW GHEE 500 ML//JAR</v>
      </c>
      <c r="DM5" s="94" t="str">
        <f>$CQ$2&amp;"//"&amp;$DM$3&amp;"//"&amp;DM4</f>
        <v>GAIA PREMIUM DESI GHEE //COW GHEE 1LTR//BOX</v>
      </c>
      <c r="DN5" s="94" t="str">
        <f>$CQ$2&amp;"//"&amp;$DM$3&amp;"//"&amp;DN4</f>
        <v>GAIA PREMIUM DESI GHEE //COW GHEE 1LTR//JAR</v>
      </c>
      <c r="DO5" s="94" t="str">
        <f>$CQ$2&amp;"//"&amp;$DO$3&amp;"//"&amp;DO4</f>
        <v>GAIA PREMIUM DESI GHEE //GHEE 20 ML Pouch//BOX</v>
      </c>
      <c r="DP5" s="94" t="str">
        <f>$CQ$2&amp;"//"&amp;$DO$3&amp;"//"&amp;DP4</f>
        <v>GAIA PREMIUM DESI GHEE //GHEE 20 ML Pouch//PC</v>
      </c>
      <c r="DQ5" s="94" t="str">
        <f>$CQ$2&amp;"//"&amp;$DO$3&amp;"//"&amp;DQ4</f>
        <v>GAIA PREMIUM DESI GHEE //GHEE 20 ML Pouch//Free Box</v>
      </c>
      <c r="DR5" s="94" t="str">
        <f>$CQ$2&amp;"//"&amp;$DR$3&amp;"//"&amp;DR4</f>
        <v>GAIA PREMIUM DESI GHEE //GHEE 15 KG //TIN</v>
      </c>
      <c r="DS5" s="161" t="str">
        <f>$DS$2&amp;"//"&amp;$DS$3&amp;"//"&amp;DS4</f>
        <v>SWEETS//Shrikhand KE 80g//BOX</v>
      </c>
      <c r="DT5" s="161" t="str">
        <f>$DS$2&amp;"//"&amp;$DS$3&amp;"//"&amp;DT4</f>
        <v>SWEETS//Shrikhand KE 80g//Cup</v>
      </c>
      <c r="DU5" s="161" t="str">
        <f>$DS$2&amp;"//"&amp;$DS$3&amp;"//"&amp;DU4</f>
        <v>SWEETS//Shrikhand KE 80g//Free Box</v>
      </c>
      <c r="DV5" s="161" t="str">
        <f>$DS$2&amp;"//"&amp;$DV$3&amp;"//"&amp;DV4</f>
        <v>SWEETS//Shrikhand KE 80g-Box(6Pc)//BOX</v>
      </c>
      <c r="DW5" s="161" t="str">
        <f>$DS$2&amp;"//"&amp;$DV$3&amp;"//"&amp;DW4</f>
        <v>SWEETS//Shrikhand KE 80g-Box(6Pc)//Free Box</v>
      </c>
      <c r="DX5" s="94" t="str">
        <f>$DS$2&amp;"//"&amp;$DX$3&amp;"//"&amp;DX4</f>
        <v>SWEETS//Shahi Rabdi 80g//Trey</v>
      </c>
      <c r="DY5" s="94" t="str">
        <f>$DS$2&amp;"//"&amp;$DX$3&amp;"//"&amp;DY4</f>
        <v>SWEETS//Shahi Rabdi 80g//Free Tray</v>
      </c>
      <c r="DZ5" s="94" t="str">
        <f>$DS$2&amp;"//"&amp;$DZ$3&amp;"//"&amp;DZ4</f>
        <v>SWEETS//Shahi Rabdi 80g//Box</v>
      </c>
      <c r="EA5" s="94" t="str">
        <f>$DS$2&amp;"//"&amp;$DZ$3&amp;"//"&amp;EA4</f>
        <v>SWEETS//Shahi Rabdi 80g//Free box</v>
      </c>
      <c r="EB5" s="94" t="str">
        <f>$DS$2&amp;"//"&amp;$EB$3&amp;"//"&amp;EB4</f>
        <v>SWEETS//Shahi Rabdi 80g-Box(6Pc)//Box</v>
      </c>
      <c r="EC5" s="94" t="str">
        <f>$DS$2&amp;"//"&amp;$EB$3&amp;"//"&amp;EC4</f>
        <v>SWEETS//Shahi Rabdi 80g-Box(6Pc)//Free box</v>
      </c>
      <c r="ED5" s="94" t="str">
        <f>$DS$2&amp;"//"&amp;$ED$3&amp;"//"&amp;ED4</f>
        <v>SWEETS//Peda 200g//BOX</v>
      </c>
      <c r="EE5" s="94" t="str">
        <f>$DS$2&amp;"//"&amp;$ED$3&amp;"//"&amp;EE4</f>
        <v>SWEETS//Peda 200g//Free 
CBX</v>
      </c>
      <c r="EF5" s="94" t="str">
        <f>$DS$2&amp;"//"&amp;$EF$3&amp;"//"&amp;EF4</f>
        <v>SWEETS//Kesar Peda 200g//BOX</v>
      </c>
      <c r="EG5" s="94" t="str">
        <f>$DS$2&amp;"//"&amp;$EF$3&amp;"//"&amp;EG4</f>
        <v>SWEETS//Kesar Peda 200g//Free 
CBX</v>
      </c>
      <c r="EH5" s="94" t="str">
        <f>$DS$2&amp;"//"&amp;$EH$3&amp;"//"&amp;EH4</f>
        <v xml:space="preserve">SWEETS//BROWN 1KG//KG </v>
      </c>
      <c r="EI5" s="94" t="str">
        <f>$EI$2&amp;"//"&amp;$EI$2&amp;"//"&amp;EI4</f>
        <v>ORDER
AMOUNT //ORDER
AMOUNT //Value in Rs.</v>
      </c>
      <c r="EJ5" s="94" t="str">
        <f>$EI$2&amp;"//"&amp;$EI$2&amp;"//"&amp;EJ4</f>
        <v>ORDER
AMOUNT //ORDER
AMOUNT //Bill NO</v>
      </c>
      <c r="EK5" s="94" t="str">
        <f>$EI$2&amp;"//"&amp;$EI$2&amp;"//"&amp;EK4</f>
        <v>ORDER
AMOUNT //ORDER
AMOUNT //CHALAN NO</v>
      </c>
      <c r="ER5" s="94"/>
      <c r="ES5" s="94"/>
      <c r="ET5" s="94"/>
    </row>
    <row r="6" spans="2:150" hidden="1">
      <c r="B6" s="69">
        <v>1</v>
      </c>
      <c r="C6" s="61" t="s">
        <v>447</v>
      </c>
      <c r="D6" s="20"/>
      <c r="E6" s="16"/>
      <c r="F6" s="96"/>
      <c r="G6" s="20"/>
      <c r="H6" s="16"/>
      <c r="I6" s="96"/>
      <c r="J6" s="20"/>
      <c r="K6" s="16"/>
      <c r="L6" s="96"/>
      <c r="M6" s="366"/>
      <c r="N6" s="16"/>
      <c r="O6" s="96"/>
      <c r="P6" s="415"/>
      <c r="Q6" s="16"/>
      <c r="R6" s="96"/>
      <c r="S6" s="18"/>
      <c r="T6" s="16"/>
      <c r="U6" s="96"/>
      <c r="V6" s="424"/>
      <c r="W6" s="16"/>
      <c r="X6" s="96"/>
      <c r="Y6" s="20"/>
      <c r="Z6" s="96"/>
      <c r="AA6" s="380"/>
      <c r="AB6" s="18"/>
      <c r="AC6" s="17"/>
      <c r="AD6" s="96"/>
      <c r="AE6" s="360"/>
      <c r="AF6" s="17"/>
      <c r="AG6" s="96"/>
      <c r="AH6" s="20"/>
      <c r="AI6" s="19"/>
      <c r="AJ6" s="96"/>
      <c r="AK6" s="20"/>
      <c r="AL6" s="19"/>
      <c r="AM6" s="96"/>
      <c r="AN6" s="20"/>
      <c r="AO6" s="19"/>
      <c r="AP6" s="96"/>
      <c r="AQ6" s="20"/>
      <c r="AR6" s="19"/>
      <c r="AS6" s="96"/>
      <c r="AT6" s="384"/>
      <c r="AU6" s="97"/>
      <c r="AV6" s="18"/>
      <c r="AW6" s="17"/>
      <c r="AX6" s="96"/>
      <c r="AY6" s="18"/>
      <c r="AZ6" s="17"/>
      <c r="BA6" s="96"/>
      <c r="BB6" s="20"/>
      <c r="BC6" s="19"/>
      <c r="BD6" s="96"/>
      <c r="BE6" s="20"/>
      <c r="BF6" s="19"/>
      <c r="BG6" s="96"/>
      <c r="BH6" s="20"/>
      <c r="BI6" s="19"/>
      <c r="BJ6" s="96"/>
      <c r="BK6" s="384"/>
      <c r="BL6" s="97"/>
      <c r="BM6" s="20"/>
      <c r="BN6" s="19"/>
      <c r="BO6" s="96"/>
      <c r="BP6" s="17"/>
      <c r="BQ6" s="19"/>
      <c r="BR6" s="96"/>
      <c r="BS6" s="48"/>
      <c r="BT6" s="62"/>
      <c r="BU6" s="96"/>
      <c r="BV6" s="433"/>
      <c r="BW6" s="62"/>
      <c r="BX6" s="96"/>
      <c r="BY6" s="45"/>
      <c r="BZ6" s="62"/>
      <c r="CA6" s="96"/>
      <c r="CB6" s="18"/>
      <c r="CC6" s="62"/>
      <c r="CD6" s="96"/>
      <c r="CE6" s="18"/>
      <c r="CF6" s="19"/>
      <c r="CG6" s="96"/>
      <c r="CH6" s="317"/>
      <c r="CI6" s="62"/>
      <c r="CJ6" s="96"/>
      <c r="CK6" s="21"/>
      <c r="CL6" s="96"/>
      <c r="CM6" s="373"/>
      <c r="CN6" s="22"/>
      <c r="CO6" s="63"/>
      <c r="CP6" s="98">
        <f t="shared" ref="CP6:CP37" si="0">(((CE6*14)+CF6+CG6)/5)+((CI6+CJ6)/2)+(CK6+CN6+CL6)+(CO6*5)</f>
        <v>0</v>
      </c>
      <c r="CQ6" s="18"/>
      <c r="CR6" s="23"/>
      <c r="CS6" s="18"/>
      <c r="CT6" s="23"/>
      <c r="CU6" s="18"/>
      <c r="CV6" s="23"/>
      <c r="CW6" s="18"/>
      <c r="CX6" s="23"/>
      <c r="CY6" s="77"/>
      <c r="CZ6" s="23"/>
      <c r="DA6" s="77"/>
      <c r="DB6" s="23"/>
      <c r="DC6" s="77"/>
      <c r="DD6" s="23"/>
      <c r="DE6" s="77"/>
      <c r="DF6" s="23"/>
      <c r="DG6" s="18"/>
      <c r="DH6" s="23"/>
      <c r="DI6" s="265"/>
      <c r="DJ6" s="276"/>
      <c r="DK6" s="265"/>
      <c r="DL6" s="276"/>
      <c r="DM6" s="265"/>
      <c r="DN6" s="276"/>
      <c r="DO6" s="18"/>
      <c r="DP6" s="23"/>
      <c r="DQ6" s="96"/>
      <c r="DR6" s="22"/>
      <c r="DS6" s="333"/>
      <c r="DT6" s="22"/>
      <c r="DU6" s="333"/>
      <c r="DV6" s="333"/>
      <c r="DW6" s="333"/>
      <c r="DX6" s="59"/>
      <c r="DY6" s="96"/>
      <c r="DZ6" s="317"/>
      <c r="EA6" s="96"/>
      <c r="EB6" s="317"/>
      <c r="EC6" s="96"/>
      <c r="ED6" s="99"/>
      <c r="EE6" s="96"/>
      <c r="EF6" s="406"/>
      <c r="EG6" s="96"/>
      <c r="EH6" s="100"/>
      <c r="EI6" s="101">
        <f>SUMPRODUCT(D6:EH6,'Other States R'!D6:EH6)</f>
        <v>0</v>
      </c>
      <c r="EJ6" s="3"/>
      <c r="EK6" s="3"/>
      <c r="ER6" s="64" t="s">
        <v>22</v>
      </c>
      <c r="ES6" s="61" t="str">
        <f t="shared" ref="ES6:ES37" si="1">C6</f>
        <v>Gupta Traders</v>
      </c>
      <c r="ET6" s="24">
        <f>EI6</f>
        <v>0</v>
      </c>
    </row>
    <row r="7" spans="2:150" ht="15" hidden="1" customHeight="1">
      <c r="B7" s="69">
        <f>B6+1</f>
        <v>2</v>
      </c>
      <c r="C7" s="61" t="s">
        <v>448</v>
      </c>
      <c r="D7" s="20"/>
      <c r="E7" s="16"/>
      <c r="F7" s="96"/>
      <c r="G7" s="20"/>
      <c r="H7" s="16"/>
      <c r="I7" s="96"/>
      <c r="J7" s="20"/>
      <c r="K7" s="16"/>
      <c r="L7" s="96"/>
      <c r="M7" s="366"/>
      <c r="N7" s="16"/>
      <c r="O7" s="96"/>
      <c r="P7" s="415"/>
      <c r="Q7" s="16"/>
      <c r="R7" s="96"/>
      <c r="S7" s="18"/>
      <c r="T7" s="16"/>
      <c r="U7" s="96"/>
      <c r="V7" s="424"/>
      <c r="W7" s="16"/>
      <c r="X7" s="96"/>
      <c r="Y7" s="20"/>
      <c r="Z7" s="96"/>
      <c r="AA7" s="380"/>
      <c r="AB7" s="18"/>
      <c r="AC7" s="17"/>
      <c r="AD7" s="96"/>
      <c r="AE7" s="360"/>
      <c r="AF7" s="17"/>
      <c r="AG7" s="96"/>
      <c r="AH7" s="20"/>
      <c r="AI7" s="19"/>
      <c r="AJ7" s="96"/>
      <c r="AK7" s="20"/>
      <c r="AL7" s="19"/>
      <c r="AM7" s="96"/>
      <c r="AN7" s="20"/>
      <c r="AO7" s="19"/>
      <c r="AP7" s="96"/>
      <c r="AQ7" s="20"/>
      <c r="AR7" s="19"/>
      <c r="AS7" s="96"/>
      <c r="AT7" s="384"/>
      <c r="AU7" s="97"/>
      <c r="AV7" s="18"/>
      <c r="AW7" s="17"/>
      <c r="AX7" s="96"/>
      <c r="AY7" s="18"/>
      <c r="AZ7" s="17"/>
      <c r="BA7" s="96"/>
      <c r="BB7" s="20"/>
      <c r="BC7" s="19"/>
      <c r="BD7" s="96"/>
      <c r="BE7" s="20"/>
      <c r="BF7" s="19"/>
      <c r="BG7" s="96"/>
      <c r="BH7" s="20"/>
      <c r="BI7" s="19"/>
      <c r="BJ7" s="96"/>
      <c r="BK7" s="384"/>
      <c r="BL7" s="97"/>
      <c r="BM7" s="20"/>
      <c r="BN7" s="19"/>
      <c r="BO7" s="96"/>
      <c r="BP7" s="17"/>
      <c r="BQ7" s="19"/>
      <c r="BR7" s="96"/>
      <c r="BS7" s="48"/>
      <c r="BT7" s="62"/>
      <c r="BU7" s="96"/>
      <c r="BV7" s="433"/>
      <c r="BW7" s="62"/>
      <c r="BX7" s="96"/>
      <c r="BY7" s="45"/>
      <c r="BZ7" s="62"/>
      <c r="CA7" s="96"/>
      <c r="CB7" s="18"/>
      <c r="CC7" s="62"/>
      <c r="CD7" s="96"/>
      <c r="CE7" s="18"/>
      <c r="CF7" s="19"/>
      <c r="CG7" s="96"/>
      <c r="CH7" s="317"/>
      <c r="CI7" s="62"/>
      <c r="CJ7" s="96"/>
      <c r="CK7" s="21"/>
      <c r="CL7" s="96"/>
      <c r="CM7" s="373"/>
      <c r="CN7" s="22"/>
      <c r="CO7" s="63"/>
      <c r="CP7" s="98">
        <f t="shared" si="0"/>
        <v>0</v>
      </c>
      <c r="CQ7" s="18"/>
      <c r="CR7" s="23"/>
      <c r="CS7" s="18"/>
      <c r="CT7" s="23"/>
      <c r="CU7" s="18"/>
      <c r="CV7" s="23"/>
      <c r="CW7" s="18"/>
      <c r="CX7" s="23"/>
      <c r="CY7" s="77"/>
      <c r="CZ7" s="23"/>
      <c r="DA7" s="77"/>
      <c r="DB7" s="23"/>
      <c r="DC7" s="77"/>
      <c r="DD7" s="23"/>
      <c r="DE7" s="77"/>
      <c r="DF7" s="23"/>
      <c r="DG7" s="18"/>
      <c r="DH7" s="23"/>
      <c r="DI7" s="265"/>
      <c r="DJ7" s="276"/>
      <c r="DK7" s="265"/>
      <c r="DL7" s="276"/>
      <c r="DM7" s="265"/>
      <c r="DN7" s="276"/>
      <c r="DO7" s="18"/>
      <c r="DP7" s="23"/>
      <c r="DQ7" s="96"/>
      <c r="DR7" s="22"/>
      <c r="DS7" s="333"/>
      <c r="DT7" s="22"/>
      <c r="DU7" s="333"/>
      <c r="DV7" s="583"/>
      <c r="DW7" s="333"/>
      <c r="DX7" s="59"/>
      <c r="DY7" s="96"/>
      <c r="DZ7" s="317"/>
      <c r="EA7" s="96"/>
      <c r="EB7" s="317"/>
      <c r="EC7" s="96"/>
      <c r="ED7" s="99"/>
      <c r="EE7" s="96"/>
      <c r="EF7" s="406"/>
      <c r="EG7" s="96"/>
      <c r="EH7" s="100"/>
      <c r="EI7" s="101">
        <f>SUMPRODUCT(D7:EH7,'Other States R'!D7:EH7)</f>
        <v>0</v>
      </c>
      <c r="EJ7" s="3"/>
      <c r="EK7" s="3"/>
      <c r="ER7" s="64" t="s">
        <v>23</v>
      </c>
      <c r="ES7" s="61" t="str">
        <f t="shared" si="1"/>
        <v>Quality Distributers</v>
      </c>
      <c r="ET7" s="24">
        <f t="shared" ref="ET7:ET68" si="2">EI7</f>
        <v>0</v>
      </c>
    </row>
    <row r="8" spans="2:150" ht="15" hidden="1" customHeight="1">
      <c r="B8" s="69">
        <f t="shared" ref="B8:B68" si="3">B7+1</f>
        <v>3</v>
      </c>
      <c r="C8" s="61" t="s">
        <v>449</v>
      </c>
      <c r="D8" s="20"/>
      <c r="E8" s="16"/>
      <c r="F8" s="96"/>
      <c r="G8" s="20"/>
      <c r="H8" s="16"/>
      <c r="I8" s="96"/>
      <c r="J8" s="20"/>
      <c r="K8" s="16"/>
      <c r="L8" s="96"/>
      <c r="M8" s="366"/>
      <c r="N8" s="16"/>
      <c r="O8" s="96"/>
      <c r="P8" s="415"/>
      <c r="Q8" s="16"/>
      <c r="R8" s="96"/>
      <c r="S8" s="18"/>
      <c r="T8" s="16"/>
      <c r="U8" s="96"/>
      <c r="V8" s="424"/>
      <c r="W8" s="16"/>
      <c r="X8" s="96"/>
      <c r="Y8" s="20"/>
      <c r="Z8" s="96"/>
      <c r="AA8" s="380"/>
      <c r="AB8" s="18"/>
      <c r="AC8" s="17"/>
      <c r="AD8" s="96"/>
      <c r="AE8" s="360"/>
      <c r="AF8" s="17"/>
      <c r="AG8" s="96"/>
      <c r="AH8" s="20"/>
      <c r="AI8" s="19"/>
      <c r="AJ8" s="96"/>
      <c r="AK8" s="20"/>
      <c r="AL8" s="19"/>
      <c r="AM8" s="96"/>
      <c r="AN8" s="20"/>
      <c r="AO8" s="19"/>
      <c r="AP8" s="96"/>
      <c r="AQ8" s="20"/>
      <c r="AR8" s="19"/>
      <c r="AS8" s="96"/>
      <c r="AT8" s="384"/>
      <c r="AU8" s="97"/>
      <c r="AV8" s="18"/>
      <c r="AW8" s="17"/>
      <c r="AX8" s="96"/>
      <c r="AY8" s="18"/>
      <c r="AZ8" s="17"/>
      <c r="BA8" s="96"/>
      <c r="BB8" s="20"/>
      <c r="BC8" s="19"/>
      <c r="BD8" s="96"/>
      <c r="BE8" s="20"/>
      <c r="BF8" s="19"/>
      <c r="BG8" s="96"/>
      <c r="BH8" s="20"/>
      <c r="BI8" s="19"/>
      <c r="BJ8" s="96"/>
      <c r="BK8" s="384"/>
      <c r="BL8" s="97"/>
      <c r="BM8" s="20"/>
      <c r="BN8" s="19"/>
      <c r="BO8" s="96"/>
      <c r="BP8" s="17"/>
      <c r="BQ8" s="19"/>
      <c r="BR8" s="96"/>
      <c r="BS8" s="48"/>
      <c r="BT8" s="62"/>
      <c r="BU8" s="96"/>
      <c r="BV8" s="433"/>
      <c r="BW8" s="62"/>
      <c r="BX8" s="96"/>
      <c r="BY8" s="45"/>
      <c r="BZ8" s="62"/>
      <c r="CA8" s="96"/>
      <c r="CB8" s="18"/>
      <c r="CC8" s="62"/>
      <c r="CD8" s="96"/>
      <c r="CE8" s="18"/>
      <c r="CF8" s="19"/>
      <c r="CG8" s="96"/>
      <c r="CH8" s="317"/>
      <c r="CI8" s="62"/>
      <c r="CJ8" s="96"/>
      <c r="CK8" s="21"/>
      <c r="CL8" s="96"/>
      <c r="CM8" s="373"/>
      <c r="CN8" s="22"/>
      <c r="CO8" s="63"/>
      <c r="CP8" s="98">
        <f t="shared" si="0"/>
        <v>0</v>
      </c>
      <c r="CQ8" s="18"/>
      <c r="CR8" s="23"/>
      <c r="CS8" s="18"/>
      <c r="CT8" s="23"/>
      <c r="CU8" s="18"/>
      <c r="CV8" s="23"/>
      <c r="CW8" s="18"/>
      <c r="CX8" s="23"/>
      <c r="CY8" s="77"/>
      <c r="CZ8" s="23"/>
      <c r="DA8" s="77"/>
      <c r="DB8" s="23"/>
      <c r="DC8" s="77"/>
      <c r="DD8" s="23"/>
      <c r="DE8" s="77"/>
      <c r="DF8" s="23"/>
      <c r="DG8" s="18"/>
      <c r="DH8" s="23"/>
      <c r="DI8" s="265"/>
      <c r="DJ8" s="276"/>
      <c r="DK8" s="265"/>
      <c r="DL8" s="276"/>
      <c r="DM8" s="265"/>
      <c r="DN8" s="276"/>
      <c r="DO8" s="18"/>
      <c r="DP8" s="23"/>
      <c r="DQ8" s="96"/>
      <c r="DR8" s="22"/>
      <c r="DS8" s="333"/>
      <c r="DT8" s="22"/>
      <c r="DU8" s="333"/>
      <c r="DV8" s="583"/>
      <c r="DW8" s="333"/>
      <c r="DX8" s="59"/>
      <c r="DY8" s="96"/>
      <c r="DZ8" s="317"/>
      <c r="EA8" s="96"/>
      <c r="EB8" s="577"/>
      <c r="EC8" s="96"/>
      <c r="ED8" s="99"/>
      <c r="EE8" s="96"/>
      <c r="EF8" s="406"/>
      <c r="EG8" s="96"/>
      <c r="EH8" s="100"/>
      <c r="EI8" s="101">
        <f>SUMPRODUCT(D8:EH8,'Other States R'!D8:EH8)</f>
        <v>0</v>
      </c>
      <c r="EJ8" s="3"/>
      <c r="EK8" s="3"/>
      <c r="ER8" s="64" t="s">
        <v>24</v>
      </c>
      <c r="ES8" s="61" t="str">
        <f t="shared" si="1"/>
        <v>SK Agencies</v>
      </c>
      <c r="ET8" s="24">
        <f t="shared" si="2"/>
        <v>0</v>
      </c>
    </row>
    <row r="9" spans="2:150" ht="15" hidden="1" customHeight="1">
      <c r="B9" s="69">
        <f t="shared" si="3"/>
        <v>4</v>
      </c>
      <c r="C9" s="61" t="s">
        <v>510</v>
      </c>
      <c r="D9" s="20"/>
      <c r="E9" s="16"/>
      <c r="F9" s="96"/>
      <c r="G9" s="20"/>
      <c r="H9" s="16"/>
      <c r="I9" s="96"/>
      <c r="J9" s="20"/>
      <c r="K9" s="16"/>
      <c r="L9" s="96"/>
      <c r="M9" s="366"/>
      <c r="N9" s="16"/>
      <c r="O9" s="96"/>
      <c r="P9" s="415"/>
      <c r="Q9" s="16"/>
      <c r="R9" s="96"/>
      <c r="S9" s="18"/>
      <c r="T9" s="16"/>
      <c r="U9" s="96"/>
      <c r="V9" s="424"/>
      <c r="W9" s="16"/>
      <c r="X9" s="96"/>
      <c r="Y9" s="20"/>
      <c r="Z9" s="96"/>
      <c r="AA9" s="380"/>
      <c r="AB9" s="18"/>
      <c r="AC9" s="17"/>
      <c r="AD9" s="96"/>
      <c r="AE9" s="360"/>
      <c r="AF9" s="17"/>
      <c r="AG9" s="96"/>
      <c r="AH9" s="20"/>
      <c r="AI9" s="19"/>
      <c r="AJ9" s="96"/>
      <c r="AK9" s="20"/>
      <c r="AL9" s="19"/>
      <c r="AM9" s="96"/>
      <c r="AN9" s="20"/>
      <c r="AO9" s="19"/>
      <c r="AP9" s="96"/>
      <c r="AQ9" s="20"/>
      <c r="AR9" s="19"/>
      <c r="AS9" s="96"/>
      <c r="AT9" s="384"/>
      <c r="AU9" s="97"/>
      <c r="AV9" s="18"/>
      <c r="AW9" s="17"/>
      <c r="AX9" s="96"/>
      <c r="AY9" s="18"/>
      <c r="AZ9" s="17"/>
      <c r="BA9" s="96"/>
      <c r="BB9" s="20"/>
      <c r="BC9" s="19"/>
      <c r="BD9" s="96"/>
      <c r="BE9" s="20"/>
      <c r="BF9" s="19"/>
      <c r="BG9" s="96"/>
      <c r="BH9" s="20"/>
      <c r="BI9" s="19"/>
      <c r="BJ9" s="96"/>
      <c r="BK9" s="384"/>
      <c r="BL9" s="97"/>
      <c r="BM9" s="20"/>
      <c r="BN9" s="19"/>
      <c r="BO9" s="96"/>
      <c r="BP9" s="17"/>
      <c r="BQ9" s="19"/>
      <c r="BR9" s="96"/>
      <c r="BS9" s="48"/>
      <c r="BT9" s="62"/>
      <c r="BU9" s="96"/>
      <c r="BV9" s="433"/>
      <c r="BW9" s="62"/>
      <c r="BX9" s="96"/>
      <c r="BY9" s="45"/>
      <c r="BZ9" s="62"/>
      <c r="CA9" s="96"/>
      <c r="CB9" s="18"/>
      <c r="CC9" s="62"/>
      <c r="CD9" s="96"/>
      <c r="CE9" s="18"/>
      <c r="CF9" s="19"/>
      <c r="CG9" s="96"/>
      <c r="CH9" s="317"/>
      <c r="CI9" s="62"/>
      <c r="CJ9" s="96"/>
      <c r="CK9" s="21"/>
      <c r="CL9" s="96"/>
      <c r="CM9" s="373"/>
      <c r="CN9" s="22"/>
      <c r="CO9" s="63"/>
      <c r="CP9" s="98">
        <f t="shared" si="0"/>
        <v>0</v>
      </c>
      <c r="CQ9" s="18"/>
      <c r="CR9" s="23"/>
      <c r="CS9" s="18"/>
      <c r="CT9" s="23"/>
      <c r="CU9" s="18"/>
      <c r="CV9" s="23"/>
      <c r="CW9" s="18"/>
      <c r="CX9" s="23"/>
      <c r="CY9" s="77"/>
      <c r="CZ9" s="23"/>
      <c r="DA9" s="77"/>
      <c r="DB9" s="23"/>
      <c r="DC9" s="77"/>
      <c r="DD9" s="23"/>
      <c r="DE9" s="77"/>
      <c r="DF9" s="23"/>
      <c r="DG9" s="18"/>
      <c r="DH9" s="23"/>
      <c r="DI9" s="265"/>
      <c r="DJ9" s="276"/>
      <c r="DK9" s="265"/>
      <c r="DL9" s="276"/>
      <c r="DM9" s="265"/>
      <c r="DN9" s="276"/>
      <c r="DO9" s="18"/>
      <c r="DP9" s="23"/>
      <c r="DQ9" s="96"/>
      <c r="DR9" s="22"/>
      <c r="DS9" s="333"/>
      <c r="DT9" s="22"/>
      <c r="DU9" s="333"/>
      <c r="DV9" s="583"/>
      <c r="DW9" s="333"/>
      <c r="DX9" s="59"/>
      <c r="DY9" s="96"/>
      <c r="DZ9" s="317"/>
      <c r="EA9" s="96"/>
      <c r="EB9" s="577"/>
      <c r="EC9" s="96"/>
      <c r="ED9" s="99"/>
      <c r="EE9" s="96"/>
      <c r="EF9" s="406"/>
      <c r="EG9" s="96"/>
      <c r="EH9" s="100"/>
      <c r="EI9" s="101">
        <f>SUMPRODUCT(D9:EH9,'Other States R'!D9:EH9)</f>
        <v>0</v>
      </c>
      <c r="EJ9" s="3"/>
      <c r="EK9" s="3"/>
      <c r="ER9" s="64" t="s">
        <v>25</v>
      </c>
      <c r="ES9" s="61" t="str">
        <f t="shared" si="1"/>
        <v>Gravy Foods and Beverages</v>
      </c>
      <c r="ET9" s="24">
        <f t="shared" si="2"/>
        <v>0</v>
      </c>
    </row>
    <row r="10" spans="2:150" ht="15" hidden="1" customHeight="1">
      <c r="B10" s="69">
        <f t="shared" si="3"/>
        <v>5</v>
      </c>
      <c r="C10" s="61" t="s">
        <v>500</v>
      </c>
      <c r="D10" s="20"/>
      <c r="E10" s="16"/>
      <c r="F10" s="96"/>
      <c r="G10" s="20"/>
      <c r="H10" s="16"/>
      <c r="I10" s="96"/>
      <c r="J10" s="20"/>
      <c r="K10" s="16"/>
      <c r="L10" s="96"/>
      <c r="M10" s="366"/>
      <c r="N10" s="16"/>
      <c r="O10" s="96"/>
      <c r="P10" s="415"/>
      <c r="Q10" s="16"/>
      <c r="R10" s="96"/>
      <c r="S10" s="18"/>
      <c r="T10" s="16"/>
      <c r="U10" s="96"/>
      <c r="V10" s="424"/>
      <c r="W10" s="16"/>
      <c r="X10" s="96"/>
      <c r="Y10" s="20"/>
      <c r="Z10" s="96"/>
      <c r="AA10" s="380"/>
      <c r="AB10" s="18"/>
      <c r="AC10" s="17"/>
      <c r="AD10" s="96"/>
      <c r="AE10" s="360"/>
      <c r="AF10" s="17"/>
      <c r="AG10" s="96"/>
      <c r="AH10" s="20"/>
      <c r="AI10" s="19"/>
      <c r="AJ10" s="96"/>
      <c r="AK10" s="20"/>
      <c r="AL10" s="19"/>
      <c r="AM10" s="96"/>
      <c r="AN10" s="20"/>
      <c r="AO10" s="19"/>
      <c r="AP10" s="96"/>
      <c r="AQ10" s="20"/>
      <c r="AR10" s="19"/>
      <c r="AS10" s="96"/>
      <c r="AT10" s="384"/>
      <c r="AU10" s="97"/>
      <c r="AV10" s="18"/>
      <c r="AW10" s="17"/>
      <c r="AX10" s="96"/>
      <c r="AY10" s="18"/>
      <c r="AZ10" s="17"/>
      <c r="BA10" s="96"/>
      <c r="BB10" s="20"/>
      <c r="BC10" s="19"/>
      <c r="BD10" s="96"/>
      <c r="BE10" s="20"/>
      <c r="BF10" s="19"/>
      <c r="BG10" s="96"/>
      <c r="BH10" s="20"/>
      <c r="BI10" s="19"/>
      <c r="BJ10" s="96"/>
      <c r="BK10" s="384"/>
      <c r="BL10" s="97"/>
      <c r="BM10" s="20"/>
      <c r="BN10" s="19"/>
      <c r="BO10" s="96"/>
      <c r="BP10" s="17"/>
      <c r="BQ10" s="19"/>
      <c r="BR10" s="96"/>
      <c r="BS10" s="48"/>
      <c r="BT10" s="62"/>
      <c r="BU10" s="96"/>
      <c r="BV10" s="433"/>
      <c r="BW10" s="62"/>
      <c r="BX10" s="96"/>
      <c r="BY10" s="45"/>
      <c r="BZ10" s="62"/>
      <c r="CA10" s="96"/>
      <c r="CB10" s="18"/>
      <c r="CC10" s="62"/>
      <c r="CD10" s="96"/>
      <c r="CE10" s="18"/>
      <c r="CF10" s="19"/>
      <c r="CG10" s="96"/>
      <c r="CH10" s="317"/>
      <c r="CI10" s="62"/>
      <c r="CJ10" s="96"/>
      <c r="CK10" s="21"/>
      <c r="CL10" s="96"/>
      <c r="CM10" s="373"/>
      <c r="CN10" s="22"/>
      <c r="CO10" s="63"/>
      <c r="CP10" s="98">
        <f t="shared" si="0"/>
        <v>0</v>
      </c>
      <c r="CQ10" s="18"/>
      <c r="CR10" s="23"/>
      <c r="CS10" s="18"/>
      <c r="CT10" s="23"/>
      <c r="CU10" s="18"/>
      <c r="CV10" s="23"/>
      <c r="CW10" s="18"/>
      <c r="CX10" s="23"/>
      <c r="CY10" s="77"/>
      <c r="CZ10" s="23"/>
      <c r="DA10" s="77"/>
      <c r="DB10" s="23"/>
      <c r="DC10" s="77"/>
      <c r="DD10" s="23"/>
      <c r="DE10" s="77"/>
      <c r="DF10" s="23"/>
      <c r="DG10" s="18"/>
      <c r="DH10" s="23"/>
      <c r="DI10" s="265"/>
      <c r="DJ10" s="276"/>
      <c r="DK10" s="265"/>
      <c r="DL10" s="276"/>
      <c r="DM10" s="265"/>
      <c r="DN10" s="276"/>
      <c r="DO10" s="18"/>
      <c r="DP10" s="23"/>
      <c r="DQ10" s="96"/>
      <c r="DR10" s="22"/>
      <c r="DS10" s="333"/>
      <c r="DT10" s="22"/>
      <c r="DU10" s="333"/>
      <c r="DV10" s="583"/>
      <c r="DW10" s="333"/>
      <c r="DX10" s="59"/>
      <c r="DY10" s="96"/>
      <c r="DZ10" s="317"/>
      <c r="EA10" s="96"/>
      <c r="EB10" s="577"/>
      <c r="EC10" s="96"/>
      <c r="ED10" s="99"/>
      <c r="EE10" s="96"/>
      <c r="EF10" s="406"/>
      <c r="EG10" s="96"/>
      <c r="EH10" s="100"/>
      <c r="EI10" s="101">
        <f>SUMPRODUCT(D10:EH10,'Other States R'!D10:EH10)</f>
        <v>0</v>
      </c>
      <c r="EJ10" s="3"/>
      <c r="EK10" s="3"/>
      <c r="ER10" s="64" t="s">
        <v>26</v>
      </c>
      <c r="ES10" s="61" t="str">
        <f t="shared" si="1"/>
        <v>Mohan Zarda Store</v>
      </c>
      <c r="ET10" s="24">
        <f t="shared" si="2"/>
        <v>0</v>
      </c>
    </row>
    <row r="11" spans="2:150" ht="15" hidden="1" customHeight="1">
      <c r="B11" s="69">
        <f t="shared" si="3"/>
        <v>6</v>
      </c>
      <c r="C11" s="61" t="s">
        <v>457</v>
      </c>
      <c r="D11" s="20"/>
      <c r="E11" s="16"/>
      <c r="F11" s="96"/>
      <c r="G11" s="20"/>
      <c r="H11" s="16"/>
      <c r="I11" s="96"/>
      <c r="J11" s="20"/>
      <c r="K11" s="16"/>
      <c r="L11" s="96"/>
      <c r="M11" s="366"/>
      <c r="N11" s="16"/>
      <c r="O11" s="96"/>
      <c r="P11" s="415"/>
      <c r="Q11" s="16"/>
      <c r="R11" s="96"/>
      <c r="S11" s="18"/>
      <c r="T11" s="16"/>
      <c r="U11" s="96"/>
      <c r="V11" s="424"/>
      <c r="W11" s="16"/>
      <c r="X11" s="96"/>
      <c r="Y11" s="20"/>
      <c r="Z11" s="96"/>
      <c r="AA11" s="380"/>
      <c r="AB11" s="18"/>
      <c r="AC11" s="17"/>
      <c r="AD11" s="96"/>
      <c r="AE11" s="360"/>
      <c r="AF11" s="17"/>
      <c r="AG11" s="96"/>
      <c r="AH11" s="20"/>
      <c r="AI11" s="19"/>
      <c r="AJ11" s="96"/>
      <c r="AK11" s="20"/>
      <c r="AL11" s="19"/>
      <c r="AM11" s="96"/>
      <c r="AN11" s="20"/>
      <c r="AO11" s="19"/>
      <c r="AP11" s="96"/>
      <c r="AQ11" s="20"/>
      <c r="AR11" s="19"/>
      <c r="AS11" s="96"/>
      <c r="AT11" s="384"/>
      <c r="AU11" s="97"/>
      <c r="AV11" s="18"/>
      <c r="AW11" s="17"/>
      <c r="AX11" s="96"/>
      <c r="AY11" s="18"/>
      <c r="AZ11" s="17"/>
      <c r="BA11" s="96"/>
      <c r="BB11" s="20"/>
      <c r="BC11" s="19"/>
      <c r="BD11" s="96"/>
      <c r="BE11" s="20"/>
      <c r="BF11" s="19"/>
      <c r="BG11" s="96"/>
      <c r="BH11" s="20"/>
      <c r="BI11" s="19"/>
      <c r="BJ11" s="96"/>
      <c r="BK11" s="384"/>
      <c r="BL11" s="97"/>
      <c r="BM11" s="20"/>
      <c r="BN11" s="19"/>
      <c r="BO11" s="96"/>
      <c r="BP11" s="17"/>
      <c r="BQ11" s="19"/>
      <c r="BR11" s="96"/>
      <c r="BS11" s="48"/>
      <c r="BT11" s="62"/>
      <c r="BU11" s="96"/>
      <c r="BV11" s="433"/>
      <c r="BW11" s="62"/>
      <c r="BX11" s="96"/>
      <c r="BY11" s="45"/>
      <c r="BZ11" s="62"/>
      <c r="CA11" s="96"/>
      <c r="CB11" s="18"/>
      <c r="CC11" s="62"/>
      <c r="CD11" s="96"/>
      <c r="CE11" s="18"/>
      <c r="CF11" s="19"/>
      <c r="CG11" s="96"/>
      <c r="CH11" s="317"/>
      <c r="CI11" s="62"/>
      <c r="CJ11" s="96"/>
      <c r="CK11" s="21"/>
      <c r="CL11" s="96"/>
      <c r="CM11" s="373"/>
      <c r="CN11" s="22"/>
      <c r="CO11" s="63"/>
      <c r="CP11" s="98">
        <f t="shared" si="0"/>
        <v>0</v>
      </c>
      <c r="CQ11" s="18"/>
      <c r="CR11" s="23"/>
      <c r="CS11" s="18"/>
      <c r="CT11" s="23"/>
      <c r="CU11" s="18"/>
      <c r="CV11" s="23"/>
      <c r="CW11" s="18"/>
      <c r="CX11" s="23"/>
      <c r="CY11" s="77"/>
      <c r="CZ11" s="23"/>
      <c r="DA11" s="77"/>
      <c r="DB11" s="23"/>
      <c r="DC11" s="77"/>
      <c r="DD11" s="23"/>
      <c r="DE11" s="77"/>
      <c r="DF11" s="23"/>
      <c r="DG11" s="18"/>
      <c r="DH11" s="23"/>
      <c r="DI11" s="265"/>
      <c r="DJ11" s="276"/>
      <c r="DK11" s="265"/>
      <c r="DL11" s="276"/>
      <c r="DM11" s="265"/>
      <c r="DN11" s="276"/>
      <c r="DO11" s="18"/>
      <c r="DP11" s="23"/>
      <c r="DQ11" s="96"/>
      <c r="DR11" s="22"/>
      <c r="DS11" s="333"/>
      <c r="DT11" s="22"/>
      <c r="DU11" s="333"/>
      <c r="DV11" s="583"/>
      <c r="DW11" s="333"/>
      <c r="DX11" s="59"/>
      <c r="DY11" s="96"/>
      <c r="DZ11" s="317"/>
      <c r="EA11" s="96"/>
      <c r="EB11" s="577"/>
      <c r="EC11" s="96"/>
      <c r="ED11" s="99"/>
      <c r="EE11" s="96"/>
      <c r="EF11" s="406"/>
      <c r="EG11" s="96"/>
      <c r="EH11" s="100"/>
      <c r="EI11" s="101">
        <f>SUMPRODUCT(D11:EH11,'Other States R'!D11:EH11)</f>
        <v>0</v>
      </c>
      <c r="EJ11" s="3"/>
      <c r="EK11" s="3"/>
      <c r="ER11" s="64" t="s">
        <v>27</v>
      </c>
      <c r="ES11" s="61" t="str">
        <f t="shared" si="1"/>
        <v>Gauri Shankar &amp; Sons</v>
      </c>
      <c r="ET11" s="24">
        <f t="shared" si="2"/>
        <v>0</v>
      </c>
    </row>
    <row r="12" spans="2:150" ht="15" hidden="1" customHeight="1">
      <c r="B12" s="69">
        <f t="shared" si="3"/>
        <v>7</v>
      </c>
      <c r="C12" s="61" t="s">
        <v>460</v>
      </c>
      <c r="D12" s="20"/>
      <c r="E12" s="16"/>
      <c r="F12" s="96"/>
      <c r="G12" s="20"/>
      <c r="H12" s="16"/>
      <c r="I12" s="96"/>
      <c r="J12" s="20"/>
      <c r="K12" s="16"/>
      <c r="L12" s="96"/>
      <c r="M12" s="366"/>
      <c r="N12" s="16"/>
      <c r="O12" s="96"/>
      <c r="P12" s="415"/>
      <c r="Q12" s="16"/>
      <c r="R12" s="96"/>
      <c r="S12" s="18"/>
      <c r="T12" s="16"/>
      <c r="U12" s="96"/>
      <c r="V12" s="424"/>
      <c r="W12" s="16"/>
      <c r="X12" s="96"/>
      <c r="Y12" s="20"/>
      <c r="Z12" s="96"/>
      <c r="AA12" s="380"/>
      <c r="AB12" s="18"/>
      <c r="AC12" s="17"/>
      <c r="AD12" s="96"/>
      <c r="AE12" s="360"/>
      <c r="AF12" s="17"/>
      <c r="AG12" s="96"/>
      <c r="AH12" s="20"/>
      <c r="AI12" s="19"/>
      <c r="AJ12" s="96"/>
      <c r="AK12" s="20"/>
      <c r="AL12" s="19"/>
      <c r="AM12" s="96"/>
      <c r="AN12" s="20"/>
      <c r="AO12" s="19"/>
      <c r="AP12" s="96"/>
      <c r="AQ12" s="20"/>
      <c r="AR12" s="19"/>
      <c r="AS12" s="96"/>
      <c r="AT12" s="384"/>
      <c r="AU12" s="97"/>
      <c r="AV12" s="18"/>
      <c r="AW12" s="17"/>
      <c r="AX12" s="96"/>
      <c r="AY12" s="18"/>
      <c r="AZ12" s="17"/>
      <c r="BA12" s="96"/>
      <c r="BB12" s="20"/>
      <c r="BC12" s="19"/>
      <c r="BD12" s="96"/>
      <c r="BE12" s="20"/>
      <c r="BF12" s="19"/>
      <c r="BG12" s="96"/>
      <c r="BH12" s="20"/>
      <c r="BI12" s="19"/>
      <c r="BJ12" s="96"/>
      <c r="BK12" s="384"/>
      <c r="BL12" s="97"/>
      <c r="BM12" s="20"/>
      <c r="BN12" s="19"/>
      <c r="BO12" s="96"/>
      <c r="BP12" s="17"/>
      <c r="BQ12" s="19"/>
      <c r="BR12" s="96"/>
      <c r="BS12" s="48"/>
      <c r="BT12" s="62"/>
      <c r="BU12" s="96"/>
      <c r="BV12" s="433"/>
      <c r="BW12" s="62"/>
      <c r="BX12" s="96"/>
      <c r="BY12" s="45"/>
      <c r="BZ12" s="62"/>
      <c r="CA12" s="96"/>
      <c r="CB12" s="18"/>
      <c r="CC12" s="62"/>
      <c r="CD12" s="96"/>
      <c r="CE12" s="18"/>
      <c r="CF12" s="19"/>
      <c r="CG12" s="96"/>
      <c r="CH12" s="317"/>
      <c r="CI12" s="62"/>
      <c r="CJ12" s="96"/>
      <c r="CK12" s="21"/>
      <c r="CL12" s="96"/>
      <c r="CM12" s="373"/>
      <c r="CN12" s="22"/>
      <c r="CO12" s="63"/>
      <c r="CP12" s="98">
        <f t="shared" si="0"/>
        <v>0</v>
      </c>
      <c r="CQ12" s="18"/>
      <c r="CR12" s="23"/>
      <c r="CS12" s="18"/>
      <c r="CT12" s="23"/>
      <c r="CU12" s="18"/>
      <c r="CV12" s="23"/>
      <c r="CW12" s="18"/>
      <c r="CX12" s="23"/>
      <c r="CY12" s="77"/>
      <c r="CZ12" s="23"/>
      <c r="DA12" s="77"/>
      <c r="DB12" s="23"/>
      <c r="DC12" s="77"/>
      <c r="DD12" s="23"/>
      <c r="DE12" s="77"/>
      <c r="DF12" s="23"/>
      <c r="DG12" s="18"/>
      <c r="DH12" s="23"/>
      <c r="DI12" s="265"/>
      <c r="DJ12" s="276"/>
      <c r="DK12" s="265"/>
      <c r="DL12" s="276"/>
      <c r="DM12" s="265"/>
      <c r="DN12" s="276"/>
      <c r="DO12" s="18"/>
      <c r="DP12" s="23"/>
      <c r="DQ12" s="96"/>
      <c r="DR12" s="22"/>
      <c r="DS12" s="333"/>
      <c r="DT12" s="22"/>
      <c r="DU12" s="333"/>
      <c r="DV12" s="583"/>
      <c r="DW12" s="333"/>
      <c r="DX12" s="59"/>
      <c r="DY12" s="96"/>
      <c r="DZ12" s="317"/>
      <c r="EA12" s="96"/>
      <c r="EB12" s="577"/>
      <c r="EC12" s="96"/>
      <c r="ED12" s="99"/>
      <c r="EE12" s="96"/>
      <c r="EF12" s="406"/>
      <c r="EG12" s="96"/>
      <c r="EH12" s="100"/>
      <c r="EI12" s="101">
        <f>SUMPRODUCT(D12:EH12,'Other States R'!D12:EH12)</f>
        <v>0</v>
      </c>
      <c r="EJ12" s="3"/>
      <c r="EK12" s="3"/>
      <c r="ER12" s="64" t="s">
        <v>28</v>
      </c>
      <c r="ES12" s="61" t="str">
        <f t="shared" si="1"/>
        <v>Gurumukh Das Bharat Lal</v>
      </c>
      <c r="ET12" s="24">
        <f t="shared" si="2"/>
        <v>0</v>
      </c>
    </row>
    <row r="13" spans="2:150" ht="15" hidden="1" customHeight="1">
      <c r="B13" s="69">
        <f t="shared" si="3"/>
        <v>8</v>
      </c>
      <c r="C13" s="61" t="s">
        <v>513</v>
      </c>
      <c r="D13" s="20"/>
      <c r="E13" s="16"/>
      <c r="F13" s="96"/>
      <c r="G13" s="20"/>
      <c r="H13" s="16"/>
      <c r="I13" s="96"/>
      <c r="J13" s="20"/>
      <c r="K13" s="16"/>
      <c r="L13" s="96"/>
      <c r="M13" s="366"/>
      <c r="N13" s="16"/>
      <c r="O13" s="96"/>
      <c r="P13" s="415"/>
      <c r="Q13" s="16"/>
      <c r="R13" s="96"/>
      <c r="S13" s="18"/>
      <c r="T13" s="16"/>
      <c r="U13" s="96"/>
      <c r="V13" s="424"/>
      <c r="W13" s="16"/>
      <c r="X13" s="96"/>
      <c r="Y13" s="20"/>
      <c r="Z13" s="96"/>
      <c r="AA13" s="380"/>
      <c r="AB13" s="18"/>
      <c r="AC13" s="17"/>
      <c r="AD13" s="96"/>
      <c r="AE13" s="360"/>
      <c r="AF13" s="17"/>
      <c r="AG13" s="96"/>
      <c r="AH13" s="20"/>
      <c r="AI13" s="19"/>
      <c r="AJ13" s="96"/>
      <c r="AK13" s="20"/>
      <c r="AL13" s="19"/>
      <c r="AM13" s="96"/>
      <c r="AN13" s="20"/>
      <c r="AO13" s="19"/>
      <c r="AP13" s="96"/>
      <c r="AQ13" s="20"/>
      <c r="AR13" s="19"/>
      <c r="AS13" s="96"/>
      <c r="AT13" s="384"/>
      <c r="AU13" s="97"/>
      <c r="AV13" s="18"/>
      <c r="AW13" s="17"/>
      <c r="AX13" s="96"/>
      <c r="AY13" s="18"/>
      <c r="AZ13" s="17"/>
      <c r="BA13" s="96"/>
      <c r="BB13" s="20"/>
      <c r="BC13" s="19"/>
      <c r="BD13" s="96"/>
      <c r="BE13" s="20"/>
      <c r="BF13" s="19"/>
      <c r="BG13" s="96"/>
      <c r="BH13" s="20"/>
      <c r="BI13" s="19"/>
      <c r="BJ13" s="96"/>
      <c r="BK13" s="384"/>
      <c r="BL13" s="97"/>
      <c r="BM13" s="20"/>
      <c r="BN13" s="19"/>
      <c r="BO13" s="96"/>
      <c r="BP13" s="17"/>
      <c r="BQ13" s="19"/>
      <c r="BR13" s="96"/>
      <c r="BS13" s="48"/>
      <c r="BT13" s="62"/>
      <c r="BU13" s="96"/>
      <c r="BV13" s="433"/>
      <c r="BW13" s="62"/>
      <c r="BX13" s="96"/>
      <c r="BY13" s="45"/>
      <c r="BZ13" s="62"/>
      <c r="CA13" s="96"/>
      <c r="CB13" s="18"/>
      <c r="CC13" s="62"/>
      <c r="CD13" s="96"/>
      <c r="CE13" s="18"/>
      <c r="CF13" s="19"/>
      <c r="CG13" s="96"/>
      <c r="CH13" s="317"/>
      <c r="CI13" s="62"/>
      <c r="CJ13" s="96"/>
      <c r="CK13" s="21"/>
      <c r="CL13" s="96"/>
      <c r="CM13" s="373"/>
      <c r="CN13" s="22"/>
      <c r="CO13" s="63"/>
      <c r="CP13" s="98">
        <f t="shared" si="0"/>
        <v>0</v>
      </c>
      <c r="CQ13" s="18"/>
      <c r="CR13" s="23"/>
      <c r="CS13" s="18"/>
      <c r="CT13" s="23"/>
      <c r="CU13" s="18"/>
      <c r="CV13" s="23"/>
      <c r="CW13" s="18"/>
      <c r="CX13" s="23"/>
      <c r="CY13" s="77"/>
      <c r="CZ13" s="23"/>
      <c r="DA13" s="77"/>
      <c r="DB13" s="23"/>
      <c r="DC13" s="77"/>
      <c r="DD13" s="23"/>
      <c r="DE13" s="77"/>
      <c r="DF13" s="23"/>
      <c r="DG13" s="18"/>
      <c r="DH13" s="23"/>
      <c r="DI13" s="265"/>
      <c r="DJ13" s="276"/>
      <c r="DK13" s="265"/>
      <c r="DL13" s="276"/>
      <c r="DM13" s="265"/>
      <c r="DN13" s="276"/>
      <c r="DO13" s="18"/>
      <c r="DP13" s="23"/>
      <c r="DQ13" s="96"/>
      <c r="DR13" s="22"/>
      <c r="DS13" s="333"/>
      <c r="DT13" s="22"/>
      <c r="DU13" s="333"/>
      <c r="DV13" s="583"/>
      <c r="DW13" s="333"/>
      <c r="DX13" s="59"/>
      <c r="DY13" s="96"/>
      <c r="DZ13" s="317"/>
      <c r="EA13" s="96"/>
      <c r="EB13" s="577"/>
      <c r="EC13" s="96"/>
      <c r="ED13" s="99"/>
      <c r="EE13" s="96"/>
      <c r="EF13" s="406"/>
      <c r="EG13" s="96"/>
      <c r="EH13" s="100"/>
      <c r="EI13" s="101">
        <f>SUMPRODUCT(D13:EH13,'Other States R'!D13:EH13)</f>
        <v>0</v>
      </c>
      <c r="EJ13" s="3"/>
      <c r="EK13" s="3"/>
      <c r="ER13" s="64" t="s">
        <v>29</v>
      </c>
      <c r="ES13" s="61" t="str">
        <f t="shared" si="1"/>
        <v>Shyam &amp; Sons</v>
      </c>
      <c r="ET13" s="24">
        <f t="shared" si="2"/>
        <v>0</v>
      </c>
    </row>
    <row r="14" spans="2:150" ht="15" hidden="1" customHeight="1">
      <c r="B14" s="69">
        <f t="shared" si="3"/>
        <v>9</v>
      </c>
      <c r="C14" s="61" t="s">
        <v>518</v>
      </c>
      <c r="D14" s="20"/>
      <c r="E14" s="16"/>
      <c r="F14" s="96"/>
      <c r="G14" s="20"/>
      <c r="H14" s="16"/>
      <c r="I14" s="96"/>
      <c r="J14" s="20"/>
      <c r="K14" s="16"/>
      <c r="L14" s="96"/>
      <c r="M14" s="366"/>
      <c r="N14" s="16"/>
      <c r="O14" s="96"/>
      <c r="P14" s="415"/>
      <c r="Q14" s="16"/>
      <c r="R14" s="96"/>
      <c r="S14" s="18"/>
      <c r="T14" s="16"/>
      <c r="U14" s="96"/>
      <c r="V14" s="424"/>
      <c r="W14" s="16"/>
      <c r="X14" s="96"/>
      <c r="Y14" s="20"/>
      <c r="Z14" s="96"/>
      <c r="AA14" s="380"/>
      <c r="AB14" s="18"/>
      <c r="AC14" s="17"/>
      <c r="AD14" s="96"/>
      <c r="AE14" s="360"/>
      <c r="AF14" s="17"/>
      <c r="AG14" s="96"/>
      <c r="AH14" s="20"/>
      <c r="AI14" s="19"/>
      <c r="AJ14" s="96"/>
      <c r="AK14" s="20"/>
      <c r="AL14" s="19"/>
      <c r="AM14" s="96"/>
      <c r="AN14" s="20"/>
      <c r="AO14" s="19"/>
      <c r="AP14" s="96"/>
      <c r="AQ14" s="20"/>
      <c r="AR14" s="19"/>
      <c r="AS14" s="96"/>
      <c r="AT14" s="384"/>
      <c r="AU14" s="97"/>
      <c r="AV14" s="18"/>
      <c r="AW14" s="17"/>
      <c r="AX14" s="96"/>
      <c r="AY14" s="18"/>
      <c r="AZ14" s="17"/>
      <c r="BA14" s="96"/>
      <c r="BB14" s="20"/>
      <c r="BC14" s="19"/>
      <c r="BD14" s="96"/>
      <c r="BE14" s="20"/>
      <c r="BF14" s="19"/>
      <c r="BG14" s="96"/>
      <c r="BH14" s="20"/>
      <c r="BI14" s="19"/>
      <c r="BJ14" s="96"/>
      <c r="BK14" s="384"/>
      <c r="BL14" s="97"/>
      <c r="BM14" s="20"/>
      <c r="BN14" s="19"/>
      <c r="BO14" s="96"/>
      <c r="BP14" s="17"/>
      <c r="BQ14" s="19"/>
      <c r="BR14" s="96"/>
      <c r="BS14" s="48"/>
      <c r="BT14" s="62"/>
      <c r="BU14" s="96"/>
      <c r="BV14" s="433"/>
      <c r="BW14" s="62"/>
      <c r="BX14" s="96"/>
      <c r="BY14" s="45"/>
      <c r="BZ14" s="62"/>
      <c r="CA14" s="96"/>
      <c r="CB14" s="18"/>
      <c r="CC14" s="62"/>
      <c r="CD14" s="96"/>
      <c r="CE14" s="18"/>
      <c r="CF14" s="19"/>
      <c r="CG14" s="96"/>
      <c r="CH14" s="317"/>
      <c r="CI14" s="62"/>
      <c r="CJ14" s="96"/>
      <c r="CK14" s="21"/>
      <c r="CL14" s="96"/>
      <c r="CM14" s="373"/>
      <c r="CN14" s="22"/>
      <c r="CO14" s="63"/>
      <c r="CP14" s="98">
        <f t="shared" si="0"/>
        <v>0</v>
      </c>
      <c r="CQ14" s="18"/>
      <c r="CR14" s="23"/>
      <c r="CS14" s="18"/>
      <c r="CT14" s="23"/>
      <c r="CU14" s="18"/>
      <c r="CV14" s="23"/>
      <c r="CW14" s="18"/>
      <c r="CX14" s="23"/>
      <c r="CY14" s="77"/>
      <c r="CZ14" s="23"/>
      <c r="DA14" s="77"/>
      <c r="DB14" s="23"/>
      <c r="DC14" s="77"/>
      <c r="DD14" s="23"/>
      <c r="DE14" s="77"/>
      <c r="DF14" s="23"/>
      <c r="DG14" s="18"/>
      <c r="DH14" s="23"/>
      <c r="DI14" s="265"/>
      <c r="DJ14" s="276"/>
      <c r="DK14" s="265"/>
      <c r="DL14" s="276"/>
      <c r="DM14" s="265"/>
      <c r="DN14" s="276"/>
      <c r="DO14" s="18"/>
      <c r="DP14" s="23"/>
      <c r="DQ14" s="96"/>
      <c r="DR14" s="22"/>
      <c r="DS14" s="333"/>
      <c r="DT14" s="22"/>
      <c r="DU14" s="333"/>
      <c r="DV14" s="583"/>
      <c r="DW14" s="333"/>
      <c r="DX14" s="59"/>
      <c r="DY14" s="96"/>
      <c r="DZ14" s="317"/>
      <c r="EA14" s="96"/>
      <c r="EB14" s="577"/>
      <c r="EC14" s="96"/>
      <c r="ED14" s="99"/>
      <c r="EE14" s="96"/>
      <c r="EF14" s="406"/>
      <c r="EG14" s="96"/>
      <c r="EH14" s="100"/>
      <c r="EI14" s="101">
        <f>SUMPRODUCT(D14:EH14,'Other States R'!D14:EH14)</f>
        <v>0</v>
      </c>
      <c r="EJ14" s="3"/>
      <c r="EK14" s="3"/>
      <c r="ER14" s="64" t="s">
        <v>30</v>
      </c>
      <c r="ES14" s="61" t="str">
        <f t="shared" si="1"/>
        <v xml:space="preserve"> Mansukh Agency</v>
      </c>
      <c r="ET14" s="24">
        <f t="shared" si="2"/>
        <v>0</v>
      </c>
    </row>
    <row r="15" spans="2:150" ht="15" hidden="1" customHeight="1">
      <c r="B15" s="69">
        <f t="shared" si="3"/>
        <v>10</v>
      </c>
      <c r="C15" s="61" t="s">
        <v>494</v>
      </c>
      <c r="D15" s="20"/>
      <c r="E15" s="16"/>
      <c r="F15" s="96"/>
      <c r="G15" s="20"/>
      <c r="H15" s="16"/>
      <c r="I15" s="96"/>
      <c r="J15" s="20"/>
      <c r="K15" s="16"/>
      <c r="L15" s="96"/>
      <c r="M15" s="366"/>
      <c r="N15" s="16"/>
      <c r="O15" s="96"/>
      <c r="P15" s="415"/>
      <c r="Q15" s="16"/>
      <c r="R15" s="96"/>
      <c r="S15" s="18"/>
      <c r="T15" s="16"/>
      <c r="U15" s="96"/>
      <c r="V15" s="424"/>
      <c r="W15" s="16"/>
      <c r="X15" s="96"/>
      <c r="Y15" s="20"/>
      <c r="Z15" s="96"/>
      <c r="AA15" s="380"/>
      <c r="AB15" s="18"/>
      <c r="AC15" s="17"/>
      <c r="AD15" s="96"/>
      <c r="AE15" s="360"/>
      <c r="AF15" s="17"/>
      <c r="AG15" s="96"/>
      <c r="AH15" s="20"/>
      <c r="AI15" s="19"/>
      <c r="AJ15" s="96"/>
      <c r="AK15" s="20"/>
      <c r="AL15" s="19"/>
      <c r="AM15" s="96"/>
      <c r="AN15" s="20"/>
      <c r="AO15" s="19"/>
      <c r="AP15" s="96"/>
      <c r="AQ15" s="20"/>
      <c r="AR15" s="19"/>
      <c r="AS15" s="96"/>
      <c r="AT15" s="384"/>
      <c r="AU15" s="97"/>
      <c r="AV15" s="18"/>
      <c r="AW15" s="17"/>
      <c r="AX15" s="96"/>
      <c r="AY15" s="18"/>
      <c r="AZ15" s="17"/>
      <c r="BA15" s="96"/>
      <c r="BB15" s="20"/>
      <c r="BC15" s="19"/>
      <c r="BD15" s="96"/>
      <c r="BE15" s="20"/>
      <c r="BF15" s="19"/>
      <c r="BG15" s="96"/>
      <c r="BH15" s="20"/>
      <c r="BI15" s="19"/>
      <c r="BJ15" s="96"/>
      <c r="BK15" s="384"/>
      <c r="BL15" s="97"/>
      <c r="BM15" s="20"/>
      <c r="BN15" s="19"/>
      <c r="BO15" s="96"/>
      <c r="BP15" s="17"/>
      <c r="BQ15" s="19"/>
      <c r="BR15" s="96"/>
      <c r="BS15" s="48"/>
      <c r="BT15" s="62"/>
      <c r="BU15" s="96"/>
      <c r="BV15" s="433"/>
      <c r="BW15" s="62"/>
      <c r="BX15" s="96"/>
      <c r="BY15" s="45"/>
      <c r="BZ15" s="62"/>
      <c r="CA15" s="96"/>
      <c r="CB15" s="18"/>
      <c r="CC15" s="62"/>
      <c r="CD15" s="96"/>
      <c r="CE15" s="18"/>
      <c r="CF15" s="19"/>
      <c r="CG15" s="96"/>
      <c r="CH15" s="317"/>
      <c r="CI15" s="62"/>
      <c r="CJ15" s="96"/>
      <c r="CK15" s="21"/>
      <c r="CL15" s="96"/>
      <c r="CM15" s="373"/>
      <c r="CN15" s="22"/>
      <c r="CO15" s="63"/>
      <c r="CP15" s="98">
        <f t="shared" si="0"/>
        <v>0</v>
      </c>
      <c r="CQ15" s="18"/>
      <c r="CR15" s="23"/>
      <c r="CS15" s="18"/>
      <c r="CT15" s="23"/>
      <c r="CU15" s="18"/>
      <c r="CV15" s="23"/>
      <c r="CW15" s="18"/>
      <c r="CX15" s="23"/>
      <c r="CY15" s="77"/>
      <c r="CZ15" s="23"/>
      <c r="DA15" s="77"/>
      <c r="DB15" s="23"/>
      <c r="DC15" s="77"/>
      <c r="DD15" s="23"/>
      <c r="DE15" s="77"/>
      <c r="DF15" s="23"/>
      <c r="DG15" s="18"/>
      <c r="DH15" s="23"/>
      <c r="DI15" s="265"/>
      <c r="DJ15" s="276"/>
      <c r="DK15" s="265"/>
      <c r="DL15" s="276"/>
      <c r="DM15" s="265"/>
      <c r="DN15" s="276"/>
      <c r="DO15" s="18"/>
      <c r="DP15" s="23"/>
      <c r="DQ15" s="96"/>
      <c r="DR15" s="22"/>
      <c r="DS15" s="333"/>
      <c r="DT15" s="22"/>
      <c r="DU15" s="333"/>
      <c r="DV15" s="583"/>
      <c r="DW15" s="333"/>
      <c r="DX15" s="59"/>
      <c r="DY15" s="96"/>
      <c r="DZ15" s="317"/>
      <c r="EA15" s="96"/>
      <c r="EB15" s="577"/>
      <c r="EC15" s="96"/>
      <c r="ED15" s="99"/>
      <c r="EE15" s="96"/>
      <c r="EF15" s="406"/>
      <c r="EG15" s="96"/>
      <c r="EH15" s="100"/>
      <c r="EI15" s="101">
        <f>SUMPRODUCT(D15:EH15,'Other States R'!D15:EH15)</f>
        <v>0</v>
      </c>
      <c r="EJ15" s="3"/>
      <c r="EK15" s="3"/>
      <c r="ER15" s="64" t="s">
        <v>31</v>
      </c>
      <c r="ES15" s="61" t="str">
        <f t="shared" si="1"/>
        <v>Kapil Enterprises</v>
      </c>
      <c r="ET15" s="24">
        <f t="shared" si="2"/>
        <v>0</v>
      </c>
    </row>
    <row r="16" spans="2:150" ht="15" hidden="1" customHeight="1">
      <c r="B16" s="69">
        <f t="shared" si="3"/>
        <v>11</v>
      </c>
      <c r="C16" s="61" t="s">
        <v>493</v>
      </c>
      <c r="D16" s="20"/>
      <c r="E16" s="16"/>
      <c r="F16" s="96"/>
      <c r="G16" s="20"/>
      <c r="H16" s="16"/>
      <c r="I16" s="96"/>
      <c r="J16" s="20"/>
      <c r="K16" s="16"/>
      <c r="L16" s="96"/>
      <c r="M16" s="366"/>
      <c r="N16" s="16"/>
      <c r="O16" s="96"/>
      <c r="P16" s="415"/>
      <c r="Q16" s="16"/>
      <c r="R16" s="96"/>
      <c r="S16" s="18"/>
      <c r="T16" s="16"/>
      <c r="U16" s="96"/>
      <c r="V16" s="424"/>
      <c r="W16" s="16"/>
      <c r="X16" s="96"/>
      <c r="Y16" s="20"/>
      <c r="Z16" s="96"/>
      <c r="AA16" s="380"/>
      <c r="AB16" s="18"/>
      <c r="AC16" s="17"/>
      <c r="AD16" s="96"/>
      <c r="AE16" s="360"/>
      <c r="AF16" s="17"/>
      <c r="AG16" s="96"/>
      <c r="AH16" s="20"/>
      <c r="AI16" s="19"/>
      <c r="AJ16" s="96"/>
      <c r="AK16" s="20"/>
      <c r="AL16" s="19"/>
      <c r="AM16" s="96"/>
      <c r="AN16" s="20"/>
      <c r="AO16" s="19"/>
      <c r="AP16" s="96"/>
      <c r="AQ16" s="20"/>
      <c r="AR16" s="19"/>
      <c r="AS16" s="96"/>
      <c r="AT16" s="384"/>
      <c r="AU16" s="97"/>
      <c r="AV16" s="18"/>
      <c r="AW16" s="17"/>
      <c r="AX16" s="96"/>
      <c r="AY16" s="18"/>
      <c r="AZ16" s="17"/>
      <c r="BA16" s="96"/>
      <c r="BB16" s="20"/>
      <c r="BC16" s="19"/>
      <c r="BD16" s="96"/>
      <c r="BE16" s="20"/>
      <c r="BF16" s="19"/>
      <c r="BG16" s="96"/>
      <c r="BH16" s="20"/>
      <c r="BI16" s="19"/>
      <c r="BJ16" s="96"/>
      <c r="BK16" s="384"/>
      <c r="BL16" s="97"/>
      <c r="BM16" s="20"/>
      <c r="BN16" s="19"/>
      <c r="BO16" s="96"/>
      <c r="BP16" s="17"/>
      <c r="BQ16" s="19"/>
      <c r="BR16" s="96"/>
      <c r="BS16" s="48"/>
      <c r="BT16" s="62"/>
      <c r="BU16" s="96"/>
      <c r="BV16" s="433"/>
      <c r="BW16" s="62"/>
      <c r="BX16" s="96"/>
      <c r="BY16" s="45"/>
      <c r="BZ16" s="62"/>
      <c r="CA16" s="96"/>
      <c r="CB16" s="18"/>
      <c r="CC16" s="62"/>
      <c r="CD16" s="96"/>
      <c r="CE16" s="18"/>
      <c r="CF16" s="19"/>
      <c r="CG16" s="96"/>
      <c r="CH16" s="317"/>
      <c r="CI16" s="62"/>
      <c r="CJ16" s="96"/>
      <c r="CK16" s="21"/>
      <c r="CL16" s="96"/>
      <c r="CM16" s="373"/>
      <c r="CN16" s="22"/>
      <c r="CO16" s="63"/>
      <c r="CP16" s="98">
        <f t="shared" si="0"/>
        <v>0</v>
      </c>
      <c r="CQ16" s="18"/>
      <c r="CR16" s="23"/>
      <c r="CS16" s="18"/>
      <c r="CT16" s="23"/>
      <c r="CU16" s="18"/>
      <c r="CV16" s="23"/>
      <c r="CW16" s="18"/>
      <c r="CX16" s="23"/>
      <c r="CY16" s="77"/>
      <c r="CZ16" s="23"/>
      <c r="DA16" s="77"/>
      <c r="DB16" s="23"/>
      <c r="DC16" s="77"/>
      <c r="DD16" s="23"/>
      <c r="DE16" s="77"/>
      <c r="DF16" s="23"/>
      <c r="DG16" s="18"/>
      <c r="DH16" s="23"/>
      <c r="DI16" s="265"/>
      <c r="DJ16" s="276"/>
      <c r="DK16" s="265"/>
      <c r="DL16" s="276"/>
      <c r="DM16" s="265"/>
      <c r="DN16" s="276"/>
      <c r="DO16" s="18"/>
      <c r="DP16" s="23"/>
      <c r="DQ16" s="96"/>
      <c r="DR16" s="22"/>
      <c r="DS16" s="333"/>
      <c r="DT16" s="22"/>
      <c r="DU16" s="333"/>
      <c r="DV16" s="583"/>
      <c r="DW16" s="333"/>
      <c r="DX16" s="59"/>
      <c r="DY16" s="96"/>
      <c r="DZ16" s="317"/>
      <c r="EA16" s="96"/>
      <c r="EB16" s="577"/>
      <c r="EC16" s="96"/>
      <c r="ED16" s="99"/>
      <c r="EE16" s="96"/>
      <c r="EF16" s="406"/>
      <c r="EG16" s="96"/>
      <c r="EH16" s="100"/>
      <c r="EI16" s="101">
        <f>SUMPRODUCT(D16:EH16,'Other States R'!D16:EH16)</f>
        <v>0</v>
      </c>
      <c r="EJ16" s="3"/>
      <c r="EK16" s="3"/>
      <c r="ER16" s="64" t="s">
        <v>32</v>
      </c>
      <c r="ES16" s="61" t="str">
        <f t="shared" si="1"/>
        <v>Shri Khatu Shyam Ji Traders</v>
      </c>
      <c r="ET16" s="24">
        <f t="shared" si="2"/>
        <v>0</v>
      </c>
    </row>
    <row r="17" spans="2:150" ht="15" hidden="1" customHeight="1">
      <c r="B17" s="69">
        <f t="shared" si="3"/>
        <v>12</v>
      </c>
      <c r="C17" s="61" t="s">
        <v>520</v>
      </c>
      <c r="D17" s="20"/>
      <c r="E17" s="16"/>
      <c r="F17" s="96"/>
      <c r="G17" s="20"/>
      <c r="H17" s="16"/>
      <c r="I17" s="96"/>
      <c r="J17" s="20"/>
      <c r="K17" s="16"/>
      <c r="L17" s="96"/>
      <c r="M17" s="366"/>
      <c r="N17" s="16"/>
      <c r="O17" s="96"/>
      <c r="P17" s="415"/>
      <c r="Q17" s="16"/>
      <c r="R17" s="96"/>
      <c r="S17" s="18"/>
      <c r="T17" s="16"/>
      <c r="U17" s="96"/>
      <c r="V17" s="424"/>
      <c r="W17" s="16"/>
      <c r="X17" s="96"/>
      <c r="Y17" s="20"/>
      <c r="Z17" s="96"/>
      <c r="AA17" s="380"/>
      <c r="AB17" s="18"/>
      <c r="AC17" s="17"/>
      <c r="AD17" s="96"/>
      <c r="AE17" s="360"/>
      <c r="AF17" s="17"/>
      <c r="AG17" s="96"/>
      <c r="AH17" s="20"/>
      <c r="AI17" s="19"/>
      <c r="AJ17" s="96"/>
      <c r="AK17" s="20"/>
      <c r="AL17" s="19"/>
      <c r="AM17" s="96"/>
      <c r="AN17" s="20"/>
      <c r="AO17" s="19"/>
      <c r="AP17" s="96"/>
      <c r="AQ17" s="20"/>
      <c r="AR17" s="19"/>
      <c r="AS17" s="96"/>
      <c r="AT17" s="384"/>
      <c r="AU17" s="97"/>
      <c r="AV17" s="18"/>
      <c r="AW17" s="17"/>
      <c r="AX17" s="96"/>
      <c r="AY17" s="18"/>
      <c r="AZ17" s="17"/>
      <c r="BA17" s="96"/>
      <c r="BB17" s="20"/>
      <c r="BC17" s="19"/>
      <c r="BD17" s="96"/>
      <c r="BE17" s="20"/>
      <c r="BF17" s="19"/>
      <c r="BG17" s="96"/>
      <c r="BH17" s="20"/>
      <c r="BI17" s="19"/>
      <c r="BJ17" s="96"/>
      <c r="BK17" s="384"/>
      <c r="BL17" s="97"/>
      <c r="BM17" s="20"/>
      <c r="BN17" s="19"/>
      <c r="BO17" s="96"/>
      <c r="BP17" s="17"/>
      <c r="BQ17" s="19"/>
      <c r="BR17" s="96"/>
      <c r="BS17" s="48"/>
      <c r="BT17" s="62"/>
      <c r="BU17" s="96"/>
      <c r="BV17" s="433"/>
      <c r="BW17" s="62"/>
      <c r="BX17" s="96"/>
      <c r="BY17" s="45"/>
      <c r="BZ17" s="62"/>
      <c r="CA17" s="96"/>
      <c r="CB17" s="18"/>
      <c r="CC17" s="62"/>
      <c r="CD17" s="96"/>
      <c r="CE17" s="18"/>
      <c r="CF17" s="19"/>
      <c r="CG17" s="96"/>
      <c r="CH17" s="317"/>
      <c r="CI17" s="62"/>
      <c r="CJ17" s="96"/>
      <c r="CK17" s="21"/>
      <c r="CL17" s="96"/>
      <c r="CM17" s="373"/>
      <c r="CN17" s="22"/>
      <c r="CO17" s="63"/>
      <c r="CP17" s="98">
        <f t="shared" si="0"/>
        <v>0</v>
      </c>
      <c r="CQ17" s="18"/>
      <c r="CR17" s="23"/>
      <c r="CS17" s="18"/>
      <c r="CT17" s="23"/>
      <c r="CU17" s="18"/>
      <c r="CV17" s="23"/>
      <c r="CW17" s="18"/>
      <c r="CX17" s="23"/>
      <c r="CY17" s="77"/>
      <c r="CZ17" s="23"/>
      <c r="DA17" s="77"/>
      <c r="DB17" s="23"/>
      <c r="DC17" s="77"/>
      <c r="DD17" s="23"/>
      <c r="DE17" s="77"/>
      <c r="DF17" s="23"/>
      <c r="DG17" s="18"/>
      <c r="DH17" s="23"/>
      <c r="DI17" s="265"/>
      <c r="DJ17" s="276"/>
      <c r="DK17" s="265"/>
      <c r="DL17" s="276"/>
      <c r="DM17" s="265"/>
      <c r="DN17" s="276"/>
      <c r="DO17" s="18"/>
      <c r="DP17" s="23"/>
      <c r="DQ17" s="96"/>
      <c r="DR17" s="22"/>
      <c r="DS17" s="333"/>
      <c r="DT17" s="22"/>
      <c r="DU17" s="333"/>
      <c r="DV17" s="583"/>
      <c r="DW17" s="333"/>
      <c r="DX17" s="59"/>
      <c r="DY17" s="96"/>
      <c r="DZ17" s="317"/>
      <c r="EA17" s="96"/>
      <c r="EB17" s="577"/>
      <c r="EC17" s="96"/>
      <c r="ED17" s="99"/>
      <c r="EE17" s="96"/>
      <c r="EF17" s="406"/>
      <c r="EG17" s="96"/>
      <c r="EH17" s="100"/>
      <c r="EI17" s="101">
        <f>SUMPRODUCT(D17:EH17,'Other States R'!D17:EH17)</f>
        <v>0</v>
      </c>
      <c r="EJ17" s="3"/>
      <c r="EK17" s="3"/>
      <c r="ER17" s="64" t="s">
        <v>33</v>
      </c>
      <c r="ES17" s="61" t="str">
        <f t="shared" si="1"/>
        <v xml:space="preserve"> Baba Nati Traders</v>
      </c>
      <c r="ET17" s="24">
        <f t="shared" si="2"/>
        <v>0</v>
      </c>
    </row>
    <row r="18" spans="2:150" ht="15" hidden="1" customHeight="1">
      <c r="B18" s="69">
        <f t="shared" si="3"/>
        <v>13</v>
      </c>
      <c r="C18" s="61" t="s">
        <v>519</v>
      </c>
      <c r="D18" s="20"/>
      <c r="E18" s="16"/>
      <c r="F18" s="96"/>
      <c r="G18" s="20"/>
      <c r="H18" s="16"/>
      <c r="I18" s="96"/>
      <c r="J18" s="20"/>
      <c r="K18" s="16"/>
      <c r="L18" s="96"/>
      <c r="M18" s="366"/>
      <c r="N18" s="16"/>
      <c r="O18" s="96"/>
      <c r="P18" s="415"/>
      <c r="Q18" s="16"/>
      <c r="R18" s="96"/>
      <c r="S18" s="18"/>
      <c r="T18" s="16"/>
      <c r="U18" s="96"/>
      <c r="V18" s="424"/>
      <c r="W18" s="16"/>
      <c r="X18" s="96"/>
      <c r="Y18" s="20"/>
      <c r="Z18" s="96"/>
      <c r="AA18" s="380"/>
      <c r="AB18" s="18"/>
      <c r="AC18" s="17"/>
      <c r="AD18" s="96"/>
      <c r="AE18" s="360"/>
      <c r="AF18" s="17"/>
      <c r="AG18" s="96"/>
      <c r="AH18" s="20"/>
      <c r="AI18" s="19"/>
      <c r="AJ18" s="96"/>
      <c r="AK18" s="20"/>
      <c r="AL18" s="19"/>
      <c r="AM18" s="96"/>
      <c r="AN18" s="20"/>
      <c r="AO18" s="19"/>
      <c r="AP18" s="96"/>
      <c r="AQ18" s="20"/>
      <c r="AR18" s="19"/>
      <c r="AS18" s="96"/>
      <c r="AT18" s="384"/>
      <c r="AU18" s="97"/>
      <c r="AV18" s="18"/>
      <c r="AW18" s="17"/>
      <c r="AX18" s="96"/>
      <c r="AY18" s="18"/>
      <c r="AZ18" s="17"/>
      <c r="BA18" s="96"/>
      <c r="BB18" s="20"/>
      <c r="BC18" s="19"/>
      <c r="BD18" s="96"/>
      <c r="BE18" s="20"/>
      <c r="BF18" s="19"/>
      <c r="BG18" s="96"/>
      <c r="BH18" s="20"/>
      <c r="BI18" s="19"/>
      <c r="BJ18" s="96"/>
      <c r="BK18" s="384"/>
      <c r="BL18" s="97"/>
      <c r="BM18" s="20"/>
      <c r="BN18" s="19"/>
      <c r="BO18" s="96"/>
      <c r="BP18" s="17"/>
      <c r="BQ18" s="19"/>
      <c r="BR18" s="96"/>
      <c r="BS18" s="48"/>
      <c r="BT18" s="62"/>
      <c r="BU18" s="96"/>
      <c r="BV18" s="433"/>
      <c r="BW18" s="62"/>
      <c r="BX18" s="96"/>
      <c r="BY18" s="45"/>
      <c r="BZ18" s="62"/>
      <c r="CA18" s="96"/>
      <c r="CB18" s="18"/>
      <c r="CC18" s="62"/>
      <c r="CD18" s="96"/>
      <c r="CE18" s="18"/>
      <c r="CF18" s="19"/>
      <c r="CG18" s="96"/>
      <c r="CH18" s="317"/>
      <c r="CI18" s="62"/>
      <c r="CJ18" s="96"/>
      <c r="CK18" s="21"/>
      <c r="CL18" s="96"/>
      <c r="CM18" s="373"/>
      <c r="CN18" s="22"/>
      <c r="CO18" s="63"/>
      <c r="CP18" s="98">
        <f t="shared" si="0"/>
        <v>0</v>
      </c>
      <c r="CQ18" s="18"/>
      <c r="CR18" s="23"/>
      <c r="CS18" s="18"/>
      <c r="CT18" s="23"/>
      <c r="CU18" s="18"/>
      <c r="CV18" s="23"/>
      <c r="CW18" s="18"/>
      <c r="CX18" s="23"/>
      <c r="CY18" s="77"/>
      <c r="CZ18" s="23"/>
      <c r="DA18" s="77"/>
      <c r="DB18" s="23"/>
      <c r="DC18" s="77"/>
      <c r="DD18" s="23"/>
      <c r="DE18" s="77"/>
      <c r="DF18" s="23"/>
      <c r="DG18" s="18"/>
      <c r="DH18" s="23"/>
      <c r="DI18" s="265"/>
      <c r="DJ18" s="276"/>
      <c r="DK18" s="265"/>
      <c r="DL18" s="276"/>
      <c r="DM18" s="265"/>
      <c r="DN18" s="276"/>
      <c r="DO18" s="18"/>
      <c r="DP18" s="23"/>
      <c r="DQ18" s="96"/>
      <c r="DR18" s="22"/>
      <c r="DS18" s="333"/>
      <c r="DT18" s="22"/>
      <c r="DU18" s="333"/>
      <c r="DV18" s="583"/>
      <c r="DW18" s="333"/>
      <c r="DX18" s="59"/>
      <c r="DY18" s="96"/>
      <c r="DZ18" s="317"/>
      <c r="EA18" s="96"/>
      <c r="EB18" s="577"/>
      <c r="EC18" s="96"/>
      <c r="ED18" s="99"/>
      <c r="EE18" s="96"/>
      <c r="EF18" s="406"/>
      <c r="EG18" s="96"/>
      <c r="EH18" s="100"/>
      <c r="EI18" s="101">
        <f>SUMPRODUCT(D18:EH18,'Other States R'!D18:EH18)</f>
        <v>0</v>
      </c>
      <c r="EJ18" s="3"/>
      <c r="EK18" s="3"/>
      <c r="ER18" s="64" t="s">
        <v>34</v>
      </c>
      <c r="ES18" s="61" t="str">
        <f t="shared" si="1"/>
        <v xml:space="preserve"> Maa Vaishno Traders</v>
      </c>
      <c r="ET18" s="24">
        <f t="shared" si="2"/>
        <v>0</v>
      </c>
    </row>
    <row r="19" spans="2:150" ht="15" hidden="1" customHeight="1">
      <c r="B19" s="69">
        <f t="shared" si="3"/>
        <v>14</v>
      </c>
      <c r="C19" s="61" t="s">
        <v>521</v>
      </c>
      <c r="D19" s="20"/>
      <c r="E19" s="16"/>
      <c r="F19" s="96"/>
      <c r="G19" s="20"/>
      <c r="H19" s="16"/>
      <c r="I19" s="96"/>
      <c r="J19" s="20"/>
      <c r="K19" s="16"/>
      <c r="L19" s="96"/>
      <c r="M19" s="366"/>
      <c r="N19" s="16"/>
      <c r="O19" s="96"/>
      <c r="P19" s="415"/>
      <c r="Q19" s="16"/>
      <c r="R19" s="96"/>
      <c r="S19" s="18"/>
      <c r="T19" s="16"/>
      <c r="U19" s="96"/>
      <c r="V19" s="424"/>
      <c r="W19" s="16"/>
      <c r="X19" s="96"/>
      <c r="Y19" s="20"/>
      <c r="Z19" s="96"/>
      <c r="AA19" s="380"/>
      <c r="AB19" s="18"/>
      <c r="AC19" s="17"/>
      <c r="AD19" s="96"/>
      <c r="AE19" s="360"/>
      <c r="AF19" s="17"/>
      <c r="AG19" s="96"/>
      <c r="AH19" s="20"/>
      <c r="AI19" s="19"/>
      <c r="AJ19" s="96"/>
      <c r="AK19" s="20"/>
      <c r="AL19" s="19"/>
      <c r="AM19" s="96"/>
      <c r="AN19" s="20"/>
      <c r="AO19" s="19"/>
      <c r="AP19" s="96"/>
      <c r="AQ19" s="20"/>
      <c r="AR19" s="19"/>
      <c r="AS19" s="96"/>
      <c r="AT19" s="384"/>
      <c r="AU19" s="97"/>
      <c r="AV19" s="18"/>
      <c r="AW19" s="17"/>
      <c r="AX19" s="96"/>
      <c r="AY19" s="18"/>
      <c r="AZ19" s="17"/>
      <c r="BA19" s="96"/>
      <c r="BB19" s="20"/>
      <c r="BC19" s="19"/>
      <c r="BD19" s="96"/>
      <c r="BE19" s="20"/>
      <c r="BF19" s="19"/>
      <c r="BG19" s="96"/>
      <c r="BH19" s="20"/>
      <c r="BI19" s="19"/>
      <c r="BJ19" s="96"/>
      <c r="BK19" s="384"/>
      <c r="BL19" s="97"/>
      <c r="BM19" s="20"/>
      <c r="BN19" s="19"/>
      <c r="BO19" s="96"/>
      <c r="BP19" s="17"/>
      <c r="BQ19" s="19"/>
      <c r="BR19" s="96"/>
      <c r="BS19" s="48"/>
      <c r="BT19" s="62"/>
      <c r="BU19" s="96"/>
      <c r="BV19" s="433"/>
      <c r="BW19" s="62"/>
      <c r="BX19" s="96"/>
      <c r="BY19" s="45"/>
      <c r="BZ19" s="62"/>
      <c r="CA19" s="96"/>
      <c r="CB19" s="18"/>
      <c r="CC19" s="62"/>
      <c r="CD19" s="96"/>
      <c r="CE19" s="18"/>
      <c r="CF19" s="19"/>
      <c r="CG19" s="96"/>
      <c r="CH19" s="317"/>
      <c r="CI19" s="62"/>
      <c r="CJ19" s="96"/>
      <c r="CK19" s="21"/>
      <c r="CL19" s="96"/>
      <c r="CM19" s="373"/>
      <c r="CN19" s="22"/>
      <c r="CO19" s="63"/>
      <c r="CP19" s="98">
        <f t="shared" si="0"/>
        <v>0</v>
      </c>
      <c r="CQ19" s="18"/>
      <c r="CR19" s="23"/>
      <c r="CS19" s="18"/>
      <c r="CT19" s="23"/>
      <c r="CU19" s="18"/>
      <c r="CV19" s="23"/>
      <c r="CW19" s="18"/>
      <c r="CX19" s="23"/>
      <c r="CY19" s="77"/>
      <c r="CZ19" s="23"/>
      <c r="DA19" s="77"/>
      <c r="DB19" s="23"/>
      <c r="DC19" s="77"/>
      <c r="DD19" s="23"/>
      <c r="DE19" s="77"/>
      <c r="DF19" s="23"/>
      <c r="DG19" s="18"/>
      <c r="DH19" s="23"/>
      <c r="DI19" s="265"/>
      <c r="DJ19" s="276"/>
      <c r="DK19" s="265"/>
      <c r="DL19" s="276"/>
      <c r="DM19" s="265"/>
      <c r="DN19" s="276"/>
      <c r="DO19" s="18"/>
      <c r="DP19" s="23"/>
      <c r="DQ19" s="96"/>
      <c r="DR19" s="22"/>
      <c r="DS19" s="333"/>
      <c r="DT19" s="22"/>
      <c r="DU19" s="333"/>
      <c r="DV19" s="583"/>
      <c r="DW19" s="333"/>
      <c r="DX19" s="59"/>
      <c r="DY19" s="96"/>
      <c r="DZ19" s="317"/>
      <c r="EA19" s="96"/>
      <c r="EB19" s="577"/>
      <c r="EC19" s="96"/>
      <c r="ED19" s="99"/>
      <c r="EE19" s="96"/>
      <c r="EF19" s="406"/>
      <c r="EG19" s="96"/>
      <c r="EH19" s="100"/>
      <c r="EI19" s="101">
        <f>SUMPRODUCT(D19:EH19,'Other States R'!D19:EH19)</f>
        <v>0</v>
      </c>
      <c r="EJ19" s="3"/>
      <c r="EK19" s="3"/>
      <c r="ER19" s="64" t="s">
        <v>35</v>
      </c>
      <c r="ES19" s="61" t="str">
        <f t="shared" si="1"/>
        <v>Rohit Enterprises</v>
      </c>
      <c r="ET19" s="24">
        <f t="shared" si="2"/>
        <v>0</v>
      </c>
    </row>
    <row r="20" spans="2:150" ht="15" hidden="1" customHeight="1">
      <c r="B20" s="69">
        <f t="shared" si="3"/>
        <v>15</v>
      </c>
      <c r="C20" s="61"/>
      <c r="D20" s="20"/>
      <c r="E20" s="16"/>
      <c r="F20" s="96"/>
      <c r="G20" s="20"/>
      <c r="H20" s="16"/>
      <c r="I20" s="96"/>
      <c r="J20" s="20"/>
      <c r="K20" s="16"/>
      <c r="L20" s="96"/>
      <c r="M20" s="366"/>
      <c r="N20" s="16"/>
      <c r="O20" s="96"/>
      <c r="P20" s="415"/>
      <c r="Q20" s="16"/>
      <c r="R20" s="96"/>
      <c r="S20" s="18"/>
      <c r="T20" s="16"/>
      <c r="U20" s="96"/>
      <c r="V20" s="424"/>
      <c r="W20" s="16"/>
      <c r="X20" s="96"/>
      <c r="Y20" s="20"/>
      <c r="Z20" s="96"/>
      <c r="AA20" s="380"/>
      <c r="AB20" s="18"/>
      <c r="AC20" s="17"/>
      <c r="AD20" s="96"/>
      <c r="AE20" s="360"/>
      <c r="AF20" s="17"/>
      <c r="AG20" s="96"/>
      <c r="AH20" s="20"/>
      <c r="AI20" s="19"/>
      <c r="AJ20" s="96"/>
      <c r="AK20" s="20"/>
      <c r="AL20" s="19"/>
      <c r="AM20" s="96"/>
      <c r="AN20" s="20"/>
      <c r="AO20" s="19"/>
      <c r="AP20" s="96"/>
      <c r="AQ20" s="20"/>
      <c r="AR20" s="19"/>
      <c r="AS20" s="96"/>
      <c r="AT20" s="384"/>
      <c r="AU20" s="97"/>
      <c r="AV20" s="18"/>
      <c r="AW20" s="17"/>
      <c r="AX20" s="96"/>
      <c r="AY20" s="18"/>
      <c r="AZ20" s="17"/>
      <c r="BA20" s="96"/>
      <c r="BB20" s="20"/>
      <c r="BC20" s="19"/>
      <c r="BD20" s="96"/>
      <c r="BE20" s="20"/>
      <c r="BF20" s="19"/>
      <c r="BG20" s="96"/>
      <c r="BH20" s="20"/>
      <c r="BI20" s="19"/>
      <c r="BJ20" s="96"/>
      <c r="BK20" s="384"/>
      <c r="BL20" s="97"/>
      <c r="BM20" s="20"/>
      <c r="BN20" s="19"/>
      <c r="BO20" s="96"/>
      <c r="BP20" s="17"/>
      <c r="BQ20" s="19"/>
      <c r="BR20" s="96"/>
      <c r="BS20" s="48"/>
      <c r="BT20" s="62"/>
      <c r="BU20" s="96"/>
      <c r="BV20" s="433"/>
      <c r="BW20" s="62"/>
      <c r="BX20" s="96"/>
      <c r="BY20" s="45"/>
      <c r="BZ20" s="62"/>
      <c r="CA20" s="96"/>
      <c r="CB20" s="18"/>
      <c r="CC20" s="62"/>
      <c r="CD20" s="96"/>
      <c r="CE20" s="18"/>
      <c r="CF20" s="19"/>
      <c r="CG20" s="96"/>
      <c r="CH20" s="317"/>
      <c r="CI20" s="62"/>
      <c r="CJ20" s="96"/>
      <c r="CK20" s="21"/>
      <c r="CL20" s="96"/>
      <c r="CM20" s="373"/>
      <c r="CN20" s="22"/>
      <c r="CO20" s="63"/>
      <c r="CP20" s="98">
        <f t="shared" si="0"/>
        <v>0</v>
      </c>
      <c r="CQ20" s="18"/>
      <c r="CR20" s="23"/>
      <c r="CS20" s="18"/>
      <c r="CT20" s="23"/>
      <c r="CU20" s="18"/>
      <c r="CV20" s="23"/>
      <c r="CW20" s="18"/>
      <c r="CX20" s="23"/>
      <c r="CY20" s="77"/>
      <c r="CZ20" s="23"/>
      <c r="DA20" s="77"/>
      <c r="DB20" s="23"/>
      <c r="DC20" s="77"/>
      <c r="DD20" s="23"/>
      <c r="DE20" s="77"/>
      <c r="DF20" s="23"/>
      <c r="DG20" s="18"/>
      <c r="DH20" s="23"/>
      <c r="DI20" s="265"/>
      <c r="DJ20" s="276"/>
      <c r="DK20" s="265"/>
      <c r="DL20" s="276"/>
      <c r="DM20" s="265"/>
      <c r="DN20" s="276"/>
      <c r="DO20" s="18"/>
      <c r="DP20" s="23"/>
      <c r="DQ20" s="96"/>
      <c r="DR20" s="22"/>
      <c r="DS20" s="333"/>
      <c r="DT20" s="22"/>
      <c r="DU20" s="333"/>
      <c r="DV20" s="583"/>
      <c r="DW20" s="333"/>
      <c r="DX20" s="59"/>
      <c r="DY20" s="96"/>
      <c r="DZ20" s="317"/>
      <c r="EA20" s="96"/>
      <c r="EB20" s="577"/>
      <c r="EC20" s="96"/>
      <c r="ED20" s="99"/>
      <c r="EE20" s="96"/>
      <c r="EF20" s="406"/>
      <c r="EG20" s="96"/>
      <c r="EH20" s="100"/>
      <c r="EI20" s="101">
        <f>SUMPRODUCT(D20:EH20,'Other States R'!D20:EH20)</f>
        <v>0</v>
      </c>
      <c r="EJ20" s="3"/>
      <c r="EK20" s="3"/>
      <c r="ER20" s="64" t="s">
        <v>36</v>
      </c>
      <c r="ES20" s="61">
        <f t="shared" si="1"/>
        <v>0</v>
      </c>
      <c r="ET20" s="24">
        <f t="shared" si="2"/>
        <v>0</v>
      </c>
    </row>
    <row r="21" spans="2:150" ht="15" hidden="1" customHeight="1">
      <c r="B21" s="60">
        <f t="shared" si="3"/>
        <v>16</v>
      </c>
      <c r="C21" s="61"/>
      <c r="D21" s="20"/>
      <c r="E21" s="16"/>
      <c r="F21" s="96"/>
      <c r="G21" s="20"/>
      <c r="H21" s="16"/>
      <c r="I21" s="96"/>
      <c r="J21" s="20"/>
      <c r="K21" s="16"/>
      <c r="L21" s="96"/>
      <c r="M21" s="366"/>
      <c r="N21" s="16"/>
      <c r="O21" s="96"/>
      <c r="P21" s="415"/>
      <c r="Q21" s="16"/>
      <c r="R21" s="96"/>
      <c r="S21" s="18"/>
      <c r="T21" s="16"/>
      <c r="U21" s="96"/>
      <c r="V21" s="424"/>
      <c r="W21" s="16"/>
      <c r="X21" s="96"/>
      <c r="Y21" s="20"/>
      <c r="Z21" s="96"/>
      <c r="AA21" s="380"/>
      <c r="AB21" s="18"/>
      <c r="AC21" s="17"/>
      <c r="AD21" s="96"/>
      <c r="AE21" s="360"/>
      <c r="AF21" s="17"/>
      <c r="AG21" s="96"/>
      <c r="AH21" s="20"/>
      <c r="AI21" s="19"/>
      <c r="AJ21" s="96"/>
      <c r="AK21" s="20"/>
      <c r="AL21" s="19"/>
      <c r="AM21" s="96"/>
      <c r="AN21" s="20"/>
      <c r="AO21" s="19"/>
      <c r="AP21" s="96"/>
      <c r="AQ21" s="20"/>
      <c r="AR21" s="19"/>
      <c r="AS21" s="96"/>
      <c r="AT21" s="384"/>
      <c r="AU21" s="97"/>
      <c r="AV21" s="18"/>
      <c r="AW21" s="17"/>
      <c r="AX21" s="96"/>
      <c r="AY21" s="18"/>
      <c r="AZ21" s="17"/>
      <c r="BA21" s="96"/>
      <c r="BB21" s="20"/>
      <c r="BC21" s="19"/>
      <c r="BD21" s="96"/>
      <c r="BE21" s="20"/>
      <c r="BF21" s="19"/>
      <c r="BG21" s="96"/>
      <c r="BH21" s="20"/>
      <c r="BI21" s="19"/>
      <c r="BJ21" s="96"/>
      <c r="BK21" s="384"/>
      <c r="BL21" s="97"/>
      <c r="BM21" s="20"/>
      <c r="BN21" s="19"/>
      <c r="BO21" s="96"/>
      <c r="BP21" s="17"/>
      <c r="BQ21" s="19"/>
      <c r="BR21" s="96"/>
      <c r="BS21" s="48"/>
      <c r="BT21" s="62"/>
      <c r="BU21" s="96"/>
      <c r="BV21" s="433"/>
      <c r="BW21" s="62"/>
      <c r="BX21" s="96"/>
      <c r="BY21" s="45"/>
      <c r="BZ21" s="62"/>
      <c r="CA21" s="96"/>
      <c r="CB21" s="18"/>
      <c r="CC21" s="62"/>
      <c r="CD21" s="96"/>
      <c r="CE21" s="18"/>
      <c r="CF21" s="19"/>
      <c r="CG21" s="96"/>
      <c r="CH21" s="317"/>
      <c r="CI21" s="62"/>
      <c r="CJ21" s="96"/>
      <c r="CK21" s="21"/>
      <c r="CL21" s="96"/>
      <c r="CM21" s="373"/>
      <c r="CN21" s="22"/>
      <c r="CO21" s="63"/>
      <c r="CP21" s="98">
        <f t="shared" si="0"/>
        <v>0</v>
      </c>
      <c r="CQ21" s="18"/>
      <c r="CR21" s="23"/>
      <c r="CS21" s="18"/>
      <c r="CT21" s="23"/>
      <c r="CU21" s="18"/>
      <c r="CV21" s="23"/>
      <c r="CW21" s="18"/>
      <c r="CX21" s="23"/>
      <c r="CY21" s="77"/>
      <c r="CZ21" s="23"/>
      <c r="DA21" s="77"/>
      <c r="DB21" s="23"/>
      <c r="DC21" s="77"/>
      <c r="DD21" s="23"/>
      <c r="DE21" s="77"/>
      <c r="DF21" s="23"/>
      <c r="DG21" s="18"/>
      <c r="DH21" s="23"/>
      <c r="DI21" s="265"/>
      <c r="DJ21" s="276"/>
      <c r="DK21" s="265"/>
      <c r="DL21" s="276"/>
      <c r="DM21" s="265"/>
      <c r="DN21" s="276"/>
      <c r="DO21" s="18"/>
      <c r="DP21" s="23"/>
      <c r="DQ21" s="96"/>
      <c r="DR21" s="22"/>
      <c r="DS21" s="333"/>
      <c r="DT21" s="22"/>
      <c r="DU21" s="333"/>
      <c r="DV21" s="583"/>
      <c r="DW21" s="333"/>
      <c r="DX21" s="59"/>
      <c r="DY21" s="96"/>
      <c r="DZ21" s="317"/>
      <c r="EA21" s="96"/>
      <c r="EB21" s="577"/>
      <c r="EC21" s="96"/>
      <c r="ED21" s="99"/>
      <c r="EE21" s="96"/>
      <c r="EF21" s="406"/>
      <c r="EG21" s="96"/>
      <c r="EH21" s="100"/>
      <c r="EI21" s="101">
        <f>SUMPRODUCT(D21:EH21,'Other States R'!D21:EH21)</f>
        <v>0</v>
      </c>
      <c r="EJ21" s="3"/>
      <c r="EK21" s="3"/>
      <c r="ER21" s="64" t="s">
        <v>37</v>
      </c>
      <c r="ES21" s="61">
        <f t="shared" si="1"/>
        <v>0</v>
      </c>
      <c r="ET21" s="24">
        <f t="shared" si="2"/>
        <v>0</v>
      </c>
    </row>
    <row r="22" spans="2:150" ht="15" hidden="1" customHeight="1">
      <c r="B22" s="60">
        <f t="shared" si="3"/>
        <v>17</v>
      </c>
      <c r="C22" s="61"/>
      <c r="D22" s="20"/>
      <c r="E22" s="16"/>
      <c r="F22" s="96"/>
      <c r="G22" s="20"/>
      <c r="H22" s="16"/>
      <c r="I22" s="96"/>
      <c r="J22" s="20"/>
      <c r="K22" s="16"/>
      <c r="L22" s="96"/>
      <c r="M22" s="366"/>
      <c r="N22" s="16"/>
      <c r="O22" s="96"/>
      <c r="P22" s="415"/>
      <c r="Q22" s="16"/>
      <c r="R22" s="96"/>
      <c r="S22" s="18"/>
      <c r="T22" s="16"/>
      <c r="U22" s="96"/>
      <c r="V22" s="424"/>
      <c r="W22" s="16"/>
      <c r="X22" s="96"/>
      <c r="Y22" s="20"/>
      <c r="Z22" s="96"/>
      <c r="AA22" s="380"/>
      <c r="AB22" s="18"/>
      <c r="AC22" s="17"/>
      <c r="AD22" s="96"/>
      <c r="AE22" s="360"/>
      <c r="AF22" s="17"/>
      <c r="AG22" s="96"/>
      <c r="AH22" s="20"/>
      <c r="AI22" s="19"/>
      <c r="AJ22" s="96"/>
      <c r="AK22" s="20"/>
      <c r="AL22" s="19"/>
      <c r="AM22" s="96"/>
      <c r="AN22" s="20"/>
      <c r="AO22" s="19"/>
      <c r="AP22" s="96"/>
      <c r="AQ22" s="20"/>
      <c r="AR22" s="19"/>
      <c r="AS22" s="96"/>
      <c r="AT22" s="384"/>
      <c r="AU22" s="97"/>
      <c r="AV22" s="18"/>
      <c r="AW22" s="17"/>
      <c r="AX22" s="96"/>
      <c r="AY22" s="18"/>
      <c r="AZ22" s="17"/>
      <c r="BA22" s="96"/>
      <c r="BB22" s="20"/>
      <c r="BC22" s="19"/>
      <c r="BD22" s="96"/>
      <c r="BE22" s="20"/>
      <c r="BF22" s="19"/>
      <c r="BG22" s="96"/>
      <c r="BH22" s="20"/>
      <c r="BI22" s="19"/>
      <c r="BJ22" s="96"/>
      <c r="BK22" s="384"/>
      <c r="BL22" s="97"/>
      <c r="BM22" s="20"/>
      <c r="BN22" s="19"/>
      <c r="BO22" s="96"/>
      <c r="BP22" s="17"/>
      <c r="BQ22" s="19"/>
      <c r="BR22" s="96"/>
      <c r="BS22" s="48"/>
      <c r="BT22" s="62"/>
      <c r="BU22" s="96"/>
      <c r="BV22" s="433"/>
      <c r="BW22" s="62"/>
      <c r="BX22" s="96"/>
      <c r="BY22" s="45"/>
      <c r="BZ22" s="62"/>
      <c r="CA22" s="96"/>
      <c r="CB22" s="18"/>
      <c r="CC22" s="62"/>
      <c r="CD22" s="96"/>
      <c r="CE22" s="18"/>
      <c r="CF22" s="19"/>
      <c r="CG22" s="96"/>
      <c r="CH22" s="317"/>
      <c r="CI22" s="62"/>
      <c r="CJ22" s="96"/>
      <c r="CK22" s="21"/>
      <c r="CL22" s="96"/>
      <c r="CM22" s="373"/>
      <c r="CN22" s="22"/>
      <c r="CO22" s="63"/>
      <c r="CP22" s="98">
        <f t="shared" si="0"/>
        <v>0</v>
      </c>
      <c r="CQ22" s="18"/>
      <c r="CR22" s="23"/>
      <c r="CS22" s="18"/>
      <c r="CT22" s="23"/>
      <c r="CU22" s="18"/>
      <c r="CV22" s="23"/>
      <c r="CW22" s="18"/>
      <c r="CX22" s="23"/>
      <c r="CY22" s="77"/>
      <c r="CZ22" s="23"/>
      <c r="DA22" s="77"/>
      <c r="DB22" s="23"/>
      <c r="DC22" s="77"/>
      <c r="DD22" s="23"/>
      <c r="DE22" s="77"/>
      <c r="DF22" s="23"/>
      <c r="DG22" s="18"/>
      <c r="DH22" s="23"/>
      <c r="DI22" s="265"/>
      <c r="DJ22" s="276"/>
      <c r="DK22" s="265"/>
      <c r="DL22" s="276"/>
      <c r="DM22" s="265"/>
      <c r="DN22" s="276"/>
      <c r="DO22" s="18"/>
      <c r="DP22" s="23"/>
      <c r="DQ22" s="96"/>
      <c r="DR22" s="22"/>
      <c r="DS22" s="333"/>
      <c r="DT22" s="22"/>
      <c r="DU22" s="333"/>
      <c r="DV22" s="583"/>
      <c r="DW22" s="333"/>
      <c r="DX22" s="59"/>
      <c r="DY22" s="96"/>
      <c r="DZ22" s="317"/>
      <c r="EA22" s="96"/>
      <c r="EB22" s="577"/>
      <c r="EC22" s="96"/>
      <c r="ED22" s="99"/>
      <c r="EE22" s="96"/>
      <c r="EF22" s="406"/>
      <c r="EG22" s="96"/>
      <c r="EH22" s="100"/>
      <c r="EI22" s="101">
        <f>SUMPRODUCT(D22:EH22,'Other States R'!D22:EH22)</f>
        <v>0</v>
      </c>
      <c r="EJ22" s="3"/>
      <c r="EK22" s="3"/>
      <c r="ER22" s="64" t="s">
        <v>38</v>
      </c>
      <c r="ES22" s="61">
        <f t="shared" si="1"/>
        <v>0</v>
      </c>
      <c r="ET22" s="24">
        <f t="shared" si="2"/>
        <v>0</v>
      </c>
    </row>
    <row r="23" spans="2:150" ht="15" hidden="1" customHeight="1">
      <c r="B23" s="60">
        <f t="shared" si="3"/>
        <v>18</v>
      </c>
      <c r="C23" s="61"/>
      <c r="D23" s="20"/>
      <c r="E23" s="16"/>
      <c r="F23" s="96"/>
      <c r="G23" s="20"/>
      <c r="H23" s="16"/>
      <c r="I23" s="96"/>
      <c r="J23" s="20"/>
      <c r="K23" s="16"/>
      <c r="L23" s="96"/>
      <c r="M23" s="366"/>
      <c r="N23" s="16"/>
      <c r="O23" s="96"/>
      <c r="P23" s="415"/>
      <c r="Q23" s="16"/>
      <c r="R23" s="96"/>
      <c r="S23" s="18"/>
      <c r="T23" s="16"/>
      <c r="U23" s="96"/>
      <c r="V23" s="424"/>
      <c r="W23" s="16"/>
      <c r="X23" s="96"/>
      <c r="Y23" s="20"/>
      <c r="Z23" s="96"/>
      <c r="AA23" s="380"/>
      <c r="AB23" s="18"/>
      <c r="AC23" s="17"/>
      <c r="AD23" s="96"/>
      <c r="AE23" s="360"/>
      <c r="AF23" s="17"/>
      <c r="AG23" s="96"/>
      <c r="AH23" s="20"/>
      <c r="AI23" s="19"/>
      <c r="AJ23" s="96"/>
      <c r="AK23" s="20"/>
      <c r="AL23" s="19"/>
      <c r="AM23" s="96"/>
      <c r="AN23" s="20"/>
      <c r="AO23" s="19"/>
      <c r="AP23" s="96"/>
      <c r="AQ23" s="20"/>
      <c r="AR23" s="19"/>
      <c r="AS23" s="96"/>
      <c r="AT23" s="384"/>
      <c r="AU23" s="97"/>
      <c r="AV23" s="18"/>
      <c r="AW23" s="17"/>
      <c r="AX23" s="96"/>
      <c r="AY23" s="18"/>
      <c r="AZ23" s="17"/>
      <c r="BA23" s="96"/>
      <c r="BB23" s="20"/>
      <c r="BC23" s="19"/>
      <c r="BD23" s="96"/>
      <c r="BE23" s="20"/>
      <c r="BF23" s="19"/>
      <c r="BG23" s="96"/>
      <c r="BH23" s="20"/>
      <c r="BI23" s="19"/>
      <c r="BJ23" s="96"/>
      <c r="BK23" s="384"/>
      <c r="BL23" s="97"/>
      <c r="BM23" s="20"/>
      <c r="BN23" s="19"/>
      <c r="BO23" s="96"/>
      <c r="BP23" s="17"/>
      <c r="BQ23" s="19"/>
      <c r="BR23" s="96"/>
      <c r="BS23" s="48"/>
      <c r="BT23" s="62"/>
      <c r="BU23" s="96"/>
      <c r="BV23" s="433"/>
      <c r="BW23" s="62"/>
      <c r="BX23" s="96"/>
      <c r="BY23" s="45"/>
      <c r="BZ23" s="62"/>
      <c r="CA23" s="96"/>
      <c r="CB23" s="18"/>
      <c r="CC23" s="62"/>
      <c r="CD23" s="96"/>
      <c r="CE23" s="18"/>
      <c r="CF23" s="19"/>
      <c r="CG23" s="96"/>
      <c r="CH23" s="317"/>
      <c r="CI23" s="62"/>
      <c r="CJ23" s="96"/>
      <c r="CK23" s="21"/>
      <c r="CL23" s="96"/>
      <c r="CM23" s="373"/>
      <c r="CN23" s="22"/>
      <c r="CO23" s="63"/>
      <c r="CP23" s="98">
        <f t="shared" si="0"/>
        <v>0</v>
      </c>
      <c r="CQ23" s="18"/>
      <c r="CR23" s="23"/>
      <c r="CS23" s="18"/>
      <c r="CT23" s="23"/>
      <c r="CU23" s="18"/>
      <c r="CV23" s="23"/>
      <c r="CW23" s="18"/>
      <c r="CX23" s="23"/>
      <c r="CY23" s="77"/>
      <c r="CZ23" s="23"/>
      <c r="DA23" s="77"/>
      <c r="DB23" s="23"/>
      <c r="DC23" s="77"/>
      <c r="DD23" s="23"/>
      <c r="DE23" s="77"/>
      <c r="DF23" s="23"/>
      <c r="DG23" s="18"/>
      <c r="DH23" s="23"/>
      <c r="DI23" s="265"/>
      <c r="DJ23" s="276"/>
      <c r="DK23" s="265"/>
      <c r="DL23" s="276"/>
      <c r="DM23" s="265"/>
      <c r="DN23" s="276"/>
      <c r="DO23" s="18"/>
      <c r="DP23" s="23"/>
      <c r="DQ23" s="96"/>
      <c r="DR23" s="22"/>
      <c r="DS23" s="333"/>
      <c r="DT23" s="22"/>
      <c r="DU23" s="333"/>
      <c r="DV23" s="583"/>
      <c r="DW23" s="333"/>
      <c r="DX23" s="59"/>
      <c r="DY23" s="96"/>
      <c r="DZ23" s="317"/>
      <c r="EA23" s="96"/>
      <c r="EB23" s="577"/>
      <c r="EC23" s="96"/>
      <c r="ED23" s="99"/>
      <c r="EE23" s="96"/>
      <c r="EF23" s="406"/>
      <c r="EG23" s="96"/>
      <c r="EH23" s="100"/>
      <c r="EI23" s="101">
        <f>SUMPRODUCT(D23:EH23,'Other States R'!D23:EH23)</f>
        <v>0</v>
      </c>
      <c r="EJ23" s="3"/>
      <c r="EK23" s="3"/>
      <c r="ER23" s="64" t="s">
        <v>39</v>
      </c>
      <c r="ES23" s="61">
        <f t="shared" si="1"/>
        <v>0</v>
      </c>
      <c r="ET23" s="24">
        <f t="shared" si="2"/>
        <v>0</v>
      </c>
    </row>
    <row r="24" spans="2:150" ht="15" hidden="1" customHeight="1">
      <c r="B24" s="60">
        <f t="shared" si="3"/>
        <v>19</v>
      </c>
      <c r="C24" s="61"/>
      <c r="D24" s="20"/>
      <c r="E24" s="16"/>
      <c r="F24" s="96"/>
      <c r="G24" s="20"/>
      <c r="H24" s="16"/>
      <c r="I24" s="96"/>
      <c r="J24" s="20"/>
      <c r="K24" s="16"/>
      <c r="L24" s="96"/>
      <c r="M24" s="366"/>
      <c r="N24" s="16"/>
      <c r="O24" s="96"/>
      <c r="P24" s="415"/>
      <c r="Q24" s="16"/>
      <c r="R24" s="96"/>
      <c r="S24" s="18"/>
      <c r="T24" s="16"/>
      <c r="U24" s="96"/>
      <c r="V24" s="424"/>
      <c r="W24" s="16"/>
      <c r="X24" s="96"/>
      <c r="Y24" s="20"/>
      <c r="Z24" s="96"/>
      <c r="AA24" s="380"/>
      <c r="AB24" s="18"/>
      <c r="AC24" s="17"/>
      <c r="AD24" s="96"/>
      <c r="AE24" s="360"/>
      <c r="AF24" s="17"/>
      <c r="AG24" s="96"/>
      <c r="AH24" s="20"/>
      <c r="AI24" s="19"/>
      <c r="AJ24" s="96"/>
      <c r="AK24" s="20"/>
      <c r="AL24" s="19"/>
      <c r="AM24" s="96"/>
      <c r="AN24" s="20"/>
      <c r="AO24" s="19"/>
      <c r="AP24" s="96"/>
      <c r="AQ24" s="20"/>
      <c r="AR24" s="19"/>
      <c r="AS24" s="96"/>
      <c r="AT24" s="384"/>
      <c r="AU24" s="97"/>
      <c r="AV24" s="18"/>
      <c r="AW24" s="17"/>
      <c r="AX24" s="96"/>
      <c r="AY24" s="18"/>
      <c r="AZ24" s="17"/>
      <c r="BA24" s="96"/>
      <c r="BB24" s="20"/>
      <c r="BC24" s="19"/>
      <c r="BD24" s="96"/>
      <c r="BE24" s="20"/>
      <c r="BF24" s="19"/>
      <c r="BG24" s="96"/>
      <c r="BH24" s="20"/>
      <c r="BI24" s="19"/>
      <c r="BJ24" s="96"/>
      <c r="BK24" s="384"/>
      <c r="BL24" s="97"/>
      <c r="BM24" s="20"/>
      <c r="BN24" s="19"/>
      <c r="BO24" s="96"/>
      <c r="BP24" s="17"/>
      <c r="BQ24" s="19"/>
      <c r="BR24" s="96"/>
      <c r="BS24" s="48"/>
      <c r="BT24" s="62"/>
      <c r="BU24" s="96"/>
      <c r="BV24" s="433"/>
      <c r="BW24" s="62"/>
      <c r="BX24" s="96"/>
      <c r="BY24" s="45"/>
      <c r="BZ24" s="62"/>
      <c r="CA24" s="96"/>
      <c r="CB24" s="18"/>
      <c r="CC24" s="62"/>
      <c r="CD24" s="96"/>
      <c r="CE24" s="18"/>
      <c r="CF24" s="19"/>
      <c r="CG24" s="96"/>
      <c r="CH24" s="317"/>
      <c r="CI24" s="62"/>
      <c r="CJ24" s="96"/>
      <c r="CK24" s="21"/>
      <c r="CL24" s="96"/>
      <c r="CM24" s="373"/>
      <c r="CN24" s="22"/>
      <c r="CO24" s="63"/>
      <c r="CP24" s="98">
        <f t="shared" si="0"/>
        <v>0</v>
      </c>
      <c r="CQ24" s="18"/>
      <c r="CR24" s="23"/>
      <c r="CS24" s="18"/>
      <c r="CT24" s="23"/>
      <c r="CU24" s="18"/>
      <c r="CV24" s="23"/>
      <c r="CW24" s="18"/>
      <c r="CX24" s="23"/>
      <c r="CY24" s="77"/>
      <c r="CZ24" s="23"/>
      <c r="DA24" s="77"/>
      <c r="DB24" s="23"/>
      <c r="DC24" s="77"/>
      <c r="DD24" s="23"/>
      <c r="DE24" s="77"/>
      <c r="DF24" s="23"/>
      <c r="DG24" s="18"/>
      <c r="DH24" s="23"/>
      <c r="DI24" s="265"/>
      <c r="DJ24" s="276"/>
      <c r="DK24" s="265"/>
      <c r="DL24" s="276"/>
      <c r="DM24" s="265"/>
      <c r="DN24" s="276"/>
      <c r="DO24" s="18"/>
      <c r="DP24" s="23"/>
      <c r="DQ24" s="96"/>
      <c r="DR24" s="22"/>
      <c r="DS24" s="333"/>
      <c r="DT24" s="22"/>
      <c r="DU24" s="333"/>
      <c r="DV24" s="583"/>
      <c r="DW24" s="333"/>
      <c r="DX24" s="59"/>
      <c r="DY24" s="96"/>
      <c r="DZ24" s="317"/>
      <c r="EA24" s="96"/>
      <c r="EB24" s="577"/>
      <c r="EC24" s="96"/>
      <c r="ED24" s="99"/>
      <c r="EE24" s="96"/>
      <c r="EF24" s="406"/>
      <c r="EG24" s="96"/>
      <c r="EH24" s="100"/>
      <c r="EI24" s="101">
        <f>SUMPRODUCT(D24:EH24,'Other States R'!D24:EH24)</f>
        <v>0</v>
      </c>
      <c r="EJ24" s="3"/>
      <c r="EK24" s="3"/>
      <c r="ER24" s="64" t="s">
        <v>40</v>
      </c>
      <c r="ES24" s="61">
        <f t="shared" si="1"/>
        <v>0</v>
      </c>
      <c r="ET24" s="24">
        <f t="shared" si="2"/>
        <v>0</v>
      </c>
    </row>
    <row r="25" spans="2:150" ht="15" hidden="1" customHeight="1">
      <c r="B25" s="60">
        <f t="shared" si="3"/>
        <v>20</v>
      </c>
      <c r="C25" s="90"/>
      <c r="D25" s="20"/>
      <c r="E25" s="16"/>
      <c r="F25" s="96"/>
      <c r="G25" s="20"/>
      <c r="H25" s="16"/>
      <c r="I25" s="96"/>
      <c r="J25" s="20"/>
      <c r="K25" s="16"/>
      <c r="L25" s="96"/>
      <c r="M25" s="366"/>
      <c r="N25" s="16"/>
      <c r="O25" s="96"/>
      <c r="P25" s="415"/>
      <c r="Q25" s="16"/>
      <c r="R25" s="96"/>
      <c r="S25" s="18"/>
      <c r="T25" s="16"/>
      <c r="U25" s="96"/>
      <c r="V25" s="424"/>
      <c r="W25" s="16"/>
      <c r="X25" s="96"/>
      <c r="Y25" s="20"/>
      <c r="Z25" s="96"/>
      <c r="AA25" s="380"/>
      <c r="AB25" s="18"/>
      <c r="AC25" s="17"/>
      <c r="AD25" s="96"/>
      <c r="AE25" s="360"/>
      <c r="AF25" s="17"/>
      <c r="AG25" s="96"/>
      <c r="AH25" s="20"/>
      <c r="AI25" s="19"/>
      <c r="AJ25" s="96"/>
      <c r="AK25" s="20"/>
      <c r="AL25" s="19"/>
      <c r="AM25" s="96"/>
      <c r="AN25" s="20"/>
      <c r="AO25" s="19"/>
      <c r="AP25" s="96"/>
      <c r="AQ25" s="20"/>
      <c r="AR25" s="19"/>
      <c r="AS25" s="96"/>
      <c r="AT25" s="384"/>
      <c r="AU25" s="97"/>
      <c r="AV25" s="18"/>
      <c r="AW25" s="17"/>
      <c r="AX25" s="96"/>
      <c r="AY25" s="18"/>
      <c r="AZ25" s="17"/>
      <c r="BA25" s="96"/>
      <c r="BB25" s="20"/>
      <c r="BC25" s="19"/>
      <c r="BD25" s="96"/>
      <c r="BE25" s="20"/>
      <c r="BF25" s="19"/>
      <c r="BG25" s="96"/>
      <c r="BH25" s="20"/>
      <c r="BI25" s="19"/>
      <c r="BJ25" s="96"/>
      <c r="BK25" s="384"/>
      <c r="BL25" s="97"/>
      <c r="BM25" s="20"/>
      <c r="BN25" s="19"/>
      <c r="BO25" s="96"/>
      <c r="BP25" s="17"/>
      <c r="BQ25" s="19"/>
      <c r="BR25" s="96"/>
      <c r="BS25" s="48"/>
      <c r="BT25" s="62"/>
      <c r="BU25" s="96"/>
      <c r="BV25" s="433"/>
      <c r="BW25" s="62"/>
      <c r="BX25" s="96"/>
      <c r="BY25" s="45"/>
      <c r="BZ25" s="62"/>
      <c r="CA25" s="96"/>
      <c r="CB25" s="18"/>
      <c r="CC25" s="62"/>
      <c r="CD25" s="96"/>
      <c r="CE25" s="18"/>
      <c r="CF25" s="19"/>
      <c r="CG25" s="96"/>
      <c r="CH25" s="317"/>
      <c r="CI25" s="62"/>
      <c r="CJ25" s="96"/>
      <c r="CK25" s="21"/>
      <c r="CL25" s="96"/>
      <c r="CM25" s="373"/>
      <c r="CN25" s="22"/>
      <c r="CO25" s="63"/>
      <c r="CP25" s="98">
        <f t="shared" si="0"/>
        <v>0</v>
      </c>
      <c r="CQ25" s="18"/>
      <c r="CR25" s="23"/>
      <c r="CS25" s="18"/>
      <c r="CT25" s="23"/>
      <c r="CU25" s="18"/>
      <c r="CV25" s="23"/>
      <c r="CW25" s="18"/>
      <c r="CX25" s="23"/>
      <c r="CY25" s="77"/>
      <c r="CZ25" s="23"/>
      <c r="DA25" s="77"/>
      <c r="DB25" s="23"/>
      <c r="DC25" s="77"/>
      <c r="DD25" s="23"/>
      <c r="DE25" s="77"/>
      <c r="DF25" s="23"/>
      <c r="DG25" s="18"/>
      <c r="DH25" s="23"/>
      <c r="DI25" s="265"/>
      <c r="DJ25" s="276"/>
      <c r="DK25" s="265"/>
      <c r="DL25" s="276"/>
      <c r="DM25" s="265"/>
      <c r="DN25" s="276"/>
      <c r="DO25" s="18"/>
      <c r="DP25" s="23"/>
      <c r="DQ25" s="96"/>
      <c r="DR25" s="22"/>
      <c r="DS25" s="333"/>
      <c r="DT25" s="22"/>
      <c r="DU25" s="333"/>
      <c r="DV25" s="583"/>
      <c r="DW25" s="333"/>
      <c r="DX25" s="59"/>
      <c r="DY25" s="96"/>
      <c r="DZ25" s="317"/>
      <c r="EA25" s="96"/>
      <c r="EB25" s="577"/>
      <c r="EC25" s="96"/>
      <c r="ED25" s="99"/>
      <c r="EE25" s="96"/>
      <c r="EF25" s="406"/>
      <c r="EG25" s="96"/>
      <c r="EH25" s="100"/>
      <c r="EI25" s="101">
        <f>SUMPRODUCT(D25:EH25,'Other States R'!D25:EH25)</f>
        <v>0</v>
      </c>
      <c r="EJ25" s="3"/>
      <c r="EK25" s="3"/>
      <c r="ER25" s="64" t="s">
        <v>41</v>
      </c>
      <c r="ES25" s="61">
        <f t="shared" si="1"/>
        <v>0</v>
      </c>
      <c r="ET25" s="24">
        <f t="shared" si="2"/>
        <v>0</v>
      </c>
    </row>
    <row r="26" spans="2:150" ht="15" hidden="1" customHeight="1">
      <c r="B26" s="60">
        <f t="shared" si="3"/>
        <v>21</v>
      </c>
      <c r="C26" s="61"/>
      <c r="D26" s="20"/>
      <c r="E26" s="16"/>
      <c r="F26" s="96"/>
      <c r="G26" s="20"/>
      <c r="H26" s="16"/>
      <c r="I26" s="96"/>
      <c r="J26" s="20"/>
      <c r="K26" s="16"/>
      <c r="L26" s="96"/>
      <c r="M26" s="366"/>
      <c r="N26" s="16"/>
      <c r="O26" s="96"/>
      <c r="P26" s="415"/>
      <c r="Q26" s="16"/>
      <c r="R26" s="96"/>
      <c r="S26" s="18"/>
      <c r="T26" s="16"/>
      <c r="U26" s="96"/>
      <c r="V26" s="424"/>
      <c r="W26" s="16"/>
      <c r="X26" s="96"/>
      <c r="Y26" s="20"/>
      <c r="Z26" s="96"/>
      <c r="AA26" s="380"/>
      <c r="AB26" s="18"/>
      <c r="AC26" s="17"/>
      <c r="AD26" s="96"/>
      <c r="AE26" s="360"/>
      <c r="AF26" s="17"/>
      <c r="AG26" s="96"/>
      <c r="AH26" s="20"/>
      <c r="AI26" s="19"/>
      <c r="AJ26" s="96"/>
      <c r="AK26" s="20"/>
      <c r="AL26" s="19"/>
      <c r="AM26" s="96"/>
      <c r="AN26" s="20"/>
      <c r="AO26" s="19"/>
      <c r="AP26" s="96"/>
      <c r="AQ26" s="20"/>
      <c r="AR26" s="19"/>
      <c r="AS26" s="96"/>
      <c r="AT26" s="384"/>
      <c r="AU26" s="97"/>
      <c r="AV26" s="18"/>
      <c r="AW26" s="17"/>
      <c r="AX26" s="96"/>
      <c r="AY26" s="18"/>
      <c r="AZ26" s="17"/>
      <c r="BA26" s="96"/>
      <c r="BB26" s="20"/>
      <c r="BC26" s="19"/>
      <c r="BD26" s="96"/>
      <c r="BE26" s="20"/>
      <c r="BF26" s="19"/>
      <c r="BG26" s="96"/>
      <c r="BH26" s="20"/>
      <c r="BI26" s="19"/>
      <c r="BJ26" s="96"/>
      <c r="BK26" s="384"/>
      <c r="BL26" s="97"/>
      <c r="BM26" s="20"/>
      <c r="BN26" s="19"/>
      <c r="BO26" s="96"/>
      <c r="BP26" s="17"/>
      <c r="BQ26" s="19"/>
      <c r="BR26" s="96"/>
      <c r="BS26" s="48"/>
      <c r="BT26" s="62"/>
      <c r="BU26" s="96"/>
      <c r="BV26" s="433"/>
      <c r="BW26" s="62"/>
      <c r="BX26" s="96"/>
      <c r="BY26" s="45"/>
      <c r="BZ26" s="62"/>
      <c r="CA26" s="96"/>
      <c r="CB26" s="18"/>
      <c r="CC26" s="62"/>
      <c r="CD26" s="96"/>
      <c r="CE26" s="18"/>
      <c r="CF26" s="19"/>
      <c r="CG26" s="96"/>
      <c r="CH26" s="317"/>
      <c r="CI26" s="62"/>
      <c r="CJ26" s="96"/>
      <c r="CK26" s="21"/>
      <c r="CL26" s="96"/>
      <c r="CM26" s="373"/>
      <c r="CN26" s="22"/>
      <c r="CO26" s="63"/>
      <c r="CP26" s="98">
        <f t="shared" si="0"/>
        <v>0</v>
      </c>
      <c r="CQ26" s="18"/>
      <c r="CR26" s="23"/>
      <c r="CS26" s="18"/>
      <c r="CT26" s="23"/>
      <c r="CU26" s="18"/>
      <c r="CV26" s="23"/>
      <c r="CW26" s="18"/>
      <c r="CX26" s="23"/>
      <c r="CY26" s="77"/>
      <c r="CZ26" s="23"/>
      <c r="DA26" s="77"/>
      <c r="DB26" s="23"/>
      <c r="DC26" s="77"/>
      <c r="DD26" s="23"/>
      <c r="DE26" s="77"/>
      <c r="DF26" s="23"/>
      <c r="DG26" s="18"/>
      <c r="DH26" s="23"/>
      <c r="DI26" s="265"/>
      <c r="DJ26" s="276"/>
      <c r="DK26" s="265"/>
      <c r="DL26" s="276"/>
      <c r="DM26" s="265"/>
      <c r="DN26" s="276"/>
      <c r="DO26" s="18"/>
      <c r="DP26" s="23"/>
      <c r="DQ26" s="96"/>
      <c r="DR26" s="22"/>
      <c r="DS26" s="333"/>
      <c r="DT26" s="22"/>
      <c r="DU26" s="333"/>
      <c r="DV26" s="583"/>
      <c r="DW26" s="333"/>
      <c r="DX26" s="59"/>
      <c r="DY26" s="96"/>
      <c r="DZ26" s="317"/>
      <c r="EA26" s="96"/>
      <c r="EB26" s="577"/>
      <c r="EC26" s="96"/>
      <c r="ED26" s="99"/>
      <c r="EE26" s="96"/>
      <c r="EF26" s="406"/>
      <c r="EG26" s="96"/>
      <c r="EH26" s="100"/>
      <c r="EI26" s="101">
        <f>SUMPRODUCT(D26:EH26,'Other States R'!D26:EH26)</f>
        <v>0</v>
      </c>
      <c r="EJ26" s="3"/>
      <c r="EK26" s="3"/>
      <c r="ER26" s="64" t="s">
        <v>42</v>
      </c>
      <c r="ES26" s="61">
        <f t="shared" si="1"/>
        <v>0</v>
      </c>
      <c r="ET26" s="24">
        <f t="shared" si="2"/>
        <v>0</v>
      </c>
    </row>
    <row r="27" spans="2:150" ht="15" hidden="1" customHeight="1">
      <c r="B27" s="60">
        <f t="shared" si="3"/>
        <v>22</v>
      </c>
      <c r="C27" s="61"/>
      <c r="D27" s="20"/>
      <c r="E27" s="16"/>
      <c r="F27" s="96"/>
      <c r="G27" s="20"/>
      <c r="H27" s="16"/>
      <c r="I27" s="96"/>
      <c r="J27" s="20"/>
      <c r="K27" s="16"/>
      <c r="L27" s="96"/>
      <c r="M27" s="366"/>
      <c r="N27" s="16"/>
      <c r="O27" s="96"/>
      <c r="P27" s="415"/>
      <c r="Q27" s="16"/>
      <c r="R27" s="96"/>
      <c r="S27" s="18"/>
      <c r="T27" s="16"/>
      <c r="U27" s="96"/>
      <c r="V27" s="424"/>
      <c r="W27" s="16"/>
      <c r="X27" s="96"/>
      <c r="Y27" s="20"/>
      <c r="Z27" s="96"/>
      <c r="AA27" s="380"/>
      <c r="AB27" s="18"/>
      <c r="AC27" s="17"/>
      <c r="AD27" s="96"/>
      <c r="AE27" s="360"/>
      <c r="AF27" s="17"/>
      <c r="AG27" s="96"/>
      <c r="AH27" s="20"/>
      <c r="AI27" s="19"/>
      <c r="AJ27" s="96"/>
      <c r="AK27" s="20"/>
      <c r="AL27" s="19"/>
      <c r="AM27" s="96"/>
      <c r="AN27" s="20"/>
      <c r="AO27" s="19"/>
      <c r="AP27" s="96"/>
      <c r="AQ27" s="20"/>
      <c r="AR27" s="19"/>
      <c r="AS27" s="96"/>
      <c r="AT27" s="384"/>
      <c r="AU27" s="97"/>
      <c r="AV27" s="18"/>
      <c r="AW27" s="17"/>
      <c r="AX27" s="96"/>
      <c r="AY27" s="18"/>
      <c r="AZ27" s="17"/>
      <c r="BA27" s="96"/>
      <c r="BB27" s="20"/>
      <c r="BC27" s="19"/>
      <c r="BD27" s="96"/>
      <c r="BE27" s="20"/>
      <c r="BF27" s="19"/>
      <c r="BG27" s="96"/>
      <c r="BH27" s="20"/>
      <c r="BI27" s="19"/>
      <c r="BJ27" s="96"/>
      <c r="BK27" s="384"/>
      <c r="BL27" s="97"/>
      <c r="BM27" s="20"/>
      <c r="BN27" s="19"/>
      <c r="BO27" s="96"/>
      <c r="BP27" s="17"/>
      <c r="BQ27" s="19"/>
      <c r="BR27" s="96"/>
      <c r="BS27" s="48"/>
      <c r="BT27" s="62"/>
      <c r="BU27" s="96"/>
      <c r="BV27" s="433"/>
      <c r="BW27" s="62"/>
      <c r="BX27" s="96"/>
      <c r="BY27" s="45"/>
      <c r="BZ27" s="62"/>
      <c r="CA27" s="96"/>
      <c r="CB27" s="18"/>
      <c r="CC27" s="62"/>
      <c r="CD27" s="96"/>
      <c r="CE27" s="18"/>
      <c r="CF27" s="19"/>
      <c r="CG27" s="96"/>
      <c r="CH27" s="317"/>
      <c r="CI27" s="62"/>
      <c r="CJ27" s="96"/>
      <c r="CK27" s="21"/>
      <c r="CL27" s="96"/>
      <c r="CM27" s="373"/>
      <c r="CN27" s="22"/>
      <c r="CO27" s="63"/>
      <c r="CP27" s="98">
        <f t="shared" si="0"/>
        <v>0</v>
      </c>
      <c r="CQ27" s="18"/>
      <c r="CR27" s="23"/>
      <c r="CS27" s="18"/>
      <c r="CT27" s="23"/>
      <c r="CU27" s="18"/>
      <c r="CV27" s="23"/>
      <c r="CW27" s="18"/>
      <c r="CX27" s="23"/>
      <c r="CY27" s="77"/>
      <c r="CZ27" s="23"/>
      <c r="DA27" s="77"/>
      <c r="DB27" s="23"/>
      <c r="DC27" s="77"/>
      <c r="DD27" s="23"/>
      <c r="DE27" s="77"/>
      <c r="DF27" s="23"/>
      <c r="DG27" s="18"/>
      <c r="DH27" s="23"/>
      <c r="DI27" s="265"/>
      <c r="DJ27" s="276"/>
      <c r="DK27" s="265"/>
      <c r="DL27" s="276"/>
      <c r="DM27" s="265"/>
      <c r="DN27" s="276"/>
      <c r="DO27" s="18"/>
      <c r="DP27" s="23"/>
      <c r="DQ27" s="96"/>
      <c r="DR27" s="22"/>
      <c r="DS27" s="333"/>
      <c r="DT27" s="22"/>
      <c r="DU27" s="333"/>
      <c r="DV27" s="583"/>
      <c r="DW27" s="333"/>
      <c r="DX27" s="59"/>
      <c r="DY27" s="96"/>
      <c r="DZ27" s="317"/>
      <c r="EA27" s="96"/>
      <c r="EB27" s="577"/>
      <c r="EC27" s="96"/>
      <c r="ED27" s="99"/>
      <c r="EE27" s="96"/>
      <c r="EF27" s="406"/>
      <c r="EG27" s="96"/>
      <c r="EH27" s="100"/>
      <c r="EI27" s="101">
        <f>SUMPRODUCT(D27:EH27,'Other States R'!D27:EH27)</f>
        <v>0</v>
      </c>
      <c r="EJ27" s="3"/>
      <c r="EK27" s="3"/>
      <c r="ER27" s="64" t="s">
        <v>43</v>
      </c>
      <c r="ES27" s="61">
        <f t="shared" si="1"/>
        <v>0</v>
      </c>
      <c r="ET27" s="24">
        <f t="shared" si="2"/>
        <v>0</v>
      </c>
    </row>
    <row r="28" spans="2:150" ht="15" hidden="1" customHeight="1">
      <c r="B28" s="60">
        <f t="shared" si="3"/>
        <v>23</v>
      </c>
      <c r="C28" s="61"/>
      <c r="D28" s="20"/>
      <c r="E28" s="16"/>
      <c r="F28" s="96"/>
      <c r="G28" s="20"/>
      <c r="H28" s="16"/>
      <c r="I28" s="96"/>
      <c r="J28" s="20"/>
      <c r="K28" s="16"/>
      <c r="L28" s="96"/>
      <c r="M28" s="366"/>
      <c r="N28" s="16"/>
      <c r="O28" s="96"/>
      <c r="P28" s="415"/>
      <c r="Q28" s="16"/>
      <c r="R28" s="96"/>
      <c r="S28" s="18"/>
      <c r="T28" s="16"/>
      <c r="U28" s="96"/>
      <c r="V28" s="424"/>
      <c r="W28" s="16"/>
      <c r="X28" s="96"/>
      <c r="Y28" s="20"/>
      <c r="Z28" s="96"/>
      <c r="AA28" s="380"/>
      <c r="AB28" s="18"/>
      <c r="AC28" s="17"/>
      <c r="AD28" s="96"/>
      <c r="AE28" s="360"/>
      <c r="AF28" s="17"/>
      <c r="AG28" s="96"/>
      <c r="AH28" s="20"/>
      <c r="AI28" s="19"/>
      <c r="AJ28" s="96"/>
      <c r="AK28" s="20"/>
      <c r="AL28" s="19"/>
      <c r="AM28" s="96"/>
      <c r="AN28" s="20"/>
      <c r="AO28" s="19"/>
      <c r="AP28" s="96"/>
      <c r="AQ28" s="20"/>
      <c r="AR28" s="19"/>
      <c r="AS28" s="96"/>
      <c r="AT28" s="384"/>
      <c r="AU28" s="97"/>
      <c r="AV28" s="18"/>
      <c r="AW28" s="17"/>
      <c r="AX28" s="96"/>
      <c r="AY28" s="18"/>
      <c r="AZ28" s="17"/>
      <c r="BA28" s="96"/>
      <c r="BB28" s="20"/>
      <c r="BC28" s="19"/>
      <c r="BD28" s="96"/>
      <c r="BE28" s="20"/>
      <c r="BF28" s="19"/>
      <c r="BG28" s="96"/>
      <c r="BH28" s="20"/>
      <c r="BI28" s="19"/>
      <c r="BJ28" s="96"/>
      <c r="BK28" s="384"/>
      <c r="BL28" s="97"/>
      <c r="BM28" s="20"/>
      <c r="BN28" s="19"/>
      <c r="BO28" s="96"/>
      <c r="BP28" s="17"/>
      <c r="BQ28" s="19"/>
      <c r="BR28" s="96"/>
      <c r="BS28" s="48"/>
      <c r="BT28" s="62"/>
      <c r="BU28" s="96"/>
      <c r="BV28" s="433"/>
      <c r="BW28" s="62"/>
      <c r="BX28" s="96"/>
      <c r="BY28" s="45"/>
      <c r="BZ28" s="62"/>
      <c r="CA28" s="96"/>
      <c r="CB28" s="18"/>
      <c r="CC28" s="62"/>
      <c r="CD28" s="96"/>
      <c r="CE28" s="18"/>
      <c r="CF28" s="19"/>
      <c r="CG28" s="96"/>
      <c r="CH28" s="317"/>
      <c r="CI28" s="62"/>
      <c r="CJ28" s="96"/>
      <c r="CK28" s="21"/>
      <c r="CL28" s="96"/>
      <c r="CM28" s="373"/>
      <c r="CN28" s="22"/>
      <c r="CO28" s="63"/>
      <c r="CP28" s="98">
        <f t="shared" si="0"/>
        <v>0</v>
      </c>
      <c r="CQ28" s="18"/>
      <c r="CR28" s="23"/>
      <c r="CS28" s="18"/>
      <c r="CT28" s="23"/>
      <c r="CU28" s="18"/>
      <c r="CV28" s="23"/>
      <c r="CW28" s="18"/>
      <c r="CX28" s="23"/>
      <c r="CY28" s="77"/>
      <c r="CZ28" s="23"/>
      <c r="DA28" s="77"/>
      <c r="DB28" s="23"/>
      <c r="DC28" s="77"/>
      <c r="DD28" s="23"/>
      <c r="DE28" s="77"/>
      <c r="DF28" s="23"/>
      <c r="DG28" s="18"/>
      <c r="DH28" s="23"/>
      <c r="DI28" s="265"/>
      <c r="DJ28" s="276"/>
      <c r="DK28" s="265"/>
      <c r="DL28" s="276"/>
      <c r="DM28" s="265"/>
      <c r="DN28" s="276"/>
      <c r="DO28" s="18"/>
      <c r="DP28" s="23"/>
      <c r="DQ28" s="96"/>
      <c r="DR28" s="22"/>
      <c r="DS28" s="333"/>
      <c r="DT28" s="22"/>
      <c r="DU28" s="333"/>
      <c r="DV28" s="583"/>
      <c r="DW28" s="333"/>
      <c r="DX28" s="59"/>
      <c r="DY28" s="96"/>
      <c r="DZ28" s="317"/>
      <c r="EA28" s="96"/>
      <c r="EB28" s="577"/>
      <c r="EC28" s="96"/>
      <c r="ED28" s="99"/>
      <c r="EE28" s="96"/>
      <c r="EF28" s="406"/>
      <c r="EG28" s="96"/>
      <c r="EH28" s="100"/>
      <c r="EI28" s="101">
        <f>SUMPRODUCT(D28:EH28,'Other States R'!D28:EH28)</f>
        <v>0</v>
      </c>
      <c r="EJ28" s="3"/>
      <c r="EK28" s="3"/>
      <c r="ER28" s="64" t="s">
        <v>44</v>
      </c>
      <c r="ES28" s="61">
        <f t="shared" si="1"/>
        <v>0</v>
      </c>
      <c r="ET28" s="24">
        <f t="shared" si="2"/>
        <v>0</v>
      </c>
    </row>
    <row r="29" spans="2:150" ht="15" hidden="1" customHeight="1">
      <c r="B29" s="60">
        <f t="shared" si="3"/>
        <v>24</v>
      </c>
      <c r="C29" s="90"/>
      <c r="D29" s="20"/>
      <c r="E29" s="16"/>
      <c r="F29" s="96"/>
      <c r="G29" s="20"/>
      <c r="H29" s="16"/>
      <c r="I29" s="96"/>
      <c r="J29" s="20"/>
      <c r="K29" s="16"/>
      <c r="L29" s="96"/>
      <c r="M29" s="366"/>
      <c r="N29" s="16"/>
      <c r="O29" s="96"/>
      <c r="P29" s="415"/>
      <c r="Q29" s="16"/>
      <c r="R29" s="96"/>
      <c r="S29" s="18"/>
      <c r="T29" s="16"/>
      <c r="U29" s="96"/>
      <c r="V29" s="424"/>
      <c r="W29" s="16"/>
      <c r="X29" s="96"/>
      <c r="Y29" s="20"/>
      <c r="Z29" s="96"/>
      <c r="AA29" s="380"/>
      <c r="AB29" s="18"/>
      <c r="AC29" s="17"/>
      <c r="AD29" s="96"/>
      <c r="AE29" s="360"/>
      <c r="AF29" s="17"/>
      <c r="AG29" s="96"/>
      <c r="AH29" s="20"/>
      <c r="AI29" s="19"/>
      <c r="AJ29" s="96"/>
      <c r="AK29" s="20"/>
      <c r="AL29" s="19"/>
      <c r="AM29" s="96"/>
      <c r="AN29" s="20"/>
      <c r="AO29" s="19"/>
      <c r="AP29" s="96"/>
      <c r="AQ29" s="20"/>
      <c r="AR29" s="19"/>
      <c r="AS29" s="96"/>
      <c r="AT29" s="384"/>
      <c r="AU29" s="97"/>
      <c r="AV29" s="18"/>
      <c r="AW29" s="17"/>
      <c r="AX29" s="96"/>
      <c r="AY29" s="18"/>
      <c r="AZ29" s="17"/>
      <c r="BA29" s="96"/>
      <c r="BB29" s="20"/>
      <c r="BC29" s="19"/>
      <c r="BD29" s="96"/>
      <c r="BE29" s="20"/>
      <c r="BF29" s="19"/>
      <c r="BG29" s="96"/>
      <c r="BH29" s="20"/>
      <c r="BI29" s="19"/>
      <c r="BJ29" s="96"/>
      <c r="BK29" s="384"/>
      <c r="BL29" s="97"/>
      <c r="BM29" s="20"/>
      <c r="BN29" s="19"/>
      <c r="BO29" s="96"/>
      <c r="BP29" s="17"/>
      <c r="BQ29" s="19"/>
      <c r="BR29" s="96"/>
      <c r="BS29" s="48"/>
      <c r="BT29" s="62"/>
      <c r="BU29" s="96"/>
      <c r="BV29" s="433"/>
      <c r="BW29" s="62"/>
      <c r="BX29" s="96"/>
      <c r="BY29" s="45"/>
      <c r="BZ29" s="62"/>
      <c r="CA29" s="96"/>
      <c r="CB29" s="18"/>
      <c r="CC29" s="62"/>
      <c r="CD29" s="96"/>
      <c r="CE29" s="18"/>
      <c r="CF29" s="19"/>
      <c r="CG29" s="96"/>
      <c r="CH29" s="317"/>
      <c r="CI29" s="62"/>
      <c r="CJ29" s="96"/>
      <c r="CK29" s="21"/>
      <c r="CL29" s="96"/>
      <c r="CM29" s="373"/>
      <c r="CN29" s="22"/>
      <c r="CO29" s="63"/>
      <c r="CP29" s="98">
        <f t="shared" si="0"/>
        <v>0</v>
      </c>
      <c r="CQ29" s="18"/>
      <c r="CR29" s="23"/>
      <c r="CS29" s="18"/>
      <c r="CT29" s="23"/>
      <c r="CU29" s="18"/>
      <c r="CV29" s="23"/>
      <c r="CW29" s="18"/>
      <c r="CX29" s="23"/>
      <c r="CY29" s="77"/>
      <c r="CZ29" s="23"/>
      <c r="DA29" s="77"/>
      <c r="DB29" s="23"/>
      <c r="DC29" s="77"/>
      <c r="DD29" s="23"/>
      <c r="DE29" s="77"/>
      <c r="DF29" s="23"/>
      <c r="DG29" s="18"/>
      <c r="DH29" s="23"/>
      <c r="DI29" s="265"/>
      <c r="DJ29" s="276"/>
      <c r="DK29" s="265"/>
      <c r="DL29" s="276"/>
      <c r="DM29" s="265"/>
      <c r="DN29" s="276"/>
      <c r="DO29" s="18"/>
      <c r="DP29" s="23"/>
      <c r="DQ29" s="96"/>
      <c r="DR29" s="22"/>
      <c r="DS29" s="333"/>
      <c r="DT29" s="22"/>
      <c r="DU29" s="333"/>
      <c r="DV29" s="583"/>
      <c r="DW29" s="333"/>
      <c r="DX29" s="59"/>
      <c r="DY29" s="96"/>
      <c r="DZ29" s="317"/>
      <c r="EA29" s="96"/>
      <c r="EB29" s="577"/>
      <c r="EC29" s="96"/>
      <c r="ED29" s="99"/>
      <c r="EE29" s="96"/>
      <c r="EF29" s="406"/>
      <c r="EG29" s="96"/>
      <c r="EH29" s="100"/>
      <c r="EI29" s="101">
        <f>SUMPRODUCT(D29:EH29,'Other States R'!D29:EH29)</f>
        <v>0</v>
      </c>
      <c r="EJ29" s="3"/>
      <c r="EK29" s="3"/>
      <c r="ER29" s="64" t="s">
        <v>45</v>
      </c>
      <c r="ES29" s="61">
        <f t="shared" si="1"/>
        <v>0</v>
      </c>
      <c r="ET29" s="24">
        <f t="shared" si="2"/>
        <v>0</v>
      </c>
    </row>
    <row r="30" spans="2:150" ht="15" hidden="1" customHeight="1">
      <c r="B30" s="60">
        <f t="shared" si="3"/>
        <v>25</v>
      </c>
      <c r="C30" s="90"/>
      <c r="D30" s="20"/>
      <c r="E30" s="16"/>
      <c r="F30" s="96"/>
      <c r="G30" s="20"/>
      <c r="H30" s="16"/>
      <c r="I30" s="96"/>
      <c r="J30" s="20"/>
      <c r="K30" s="16"/>
      <c r="L30" s="96"/>
      <c r="M30" s="366"/>
      <c r="N30" s="16"/>
      <c r="O30" s="96"/>
      <c r="P30" s="415"/>
      <c r="Q30" s="16"/>
      <c r="R30" s="96"/>
      <c r="S30" s="18"/>
      <c r="T30" s="16"/>
      <c r="U30" s="96"/>
      <c r="V30" s="424"/>
      <c r="W30" s="16"/>
      <c r="X30" s="96"/>
      <c r="Y30" s="20"/>
      <c r="Z30" s="96"/>
      <c r="AA30" s="380"/>
      <c r="AB30" s="18"/>
      <c r="AC30" s="17"/>
      <c r="AD30" s="96"/>
      <c r="AE30" s="360"/>
      <c r="AF30" s="17"/>
      <c r="AG30" s="96"/>
      <c r="AH30" s="20"/>
      <c r="AI30" s="19"/>
      <c r="AJ30" s="96"/>
      <c r="AK30" s="20"/>
      <c r="AL30" s="19"/>
      <c r="AM30" s="96"/>
      <c r="AN30" s="20"/>
      <c r="AO30" s="19"/>
      <c r="AP30" s="96"/>
      <c r="AQ30" s="20"/>
      <c r="AR30" s="19"/>
      <c r="AS30" s="96"/>
      <c r="AT30" s="384"/>
      <c r="AU30" s="97"/>
      <c r="AV30" s="18"/>
      <c r="AW30" s="17"/>
      <c r="AX30" s="96"/>
      <c r="AY30" s="18"/>
      <c r="AZ30" s="17"/>
      <c r="BA30" s="96"/>
      <c r="BB30" s="20"/>
      <c r="BC30" s="19"/>
      <c r="BD30" s="96"/>
      <c r="BE30" s="20"/>
      <c r="BF30" s="19"/>
      <c r="BG30" s="96"/>
      <c r="BH30" s="20"/>
      <c r="BI30" s="19"/>
      <c r="BJ30" s="96"/>
      <c r="BK30" s="384"/>
      <c r="BL30" s="97"/>
      <c r="BM30" s="20"/>
      <c r="BN30" s="19"/>
      <c r="BO30" s="96"/>
      <c r="BP30" s="17"/>
      <c r="BQ30" s="19"/>
      <c r="BR30" s="96"/>
      <c r="BS30" s="48"/>
      <c r="BT30" s="62"/>
      <c r="BU30" s="96"/>
      <c r="BV30" s="433"/>
      <c r="BW30" s="62"/>
      <c r="BX30" s="96"/>
      <c r="BY30" s="45"/>
      <c r="BZ30" s="62"/>
      <c r="CA30" s="96"/>
      <c r="CB30" s="18"/>
      <c r="CC30" s="62"/>
      <c r="CD30" s="96"/>
      <c r="CE30" s="18"/>
      <c r="CF30" s="19"/>
      <c r="CG30" s="96"/>
      <c r="CH30" s="317"/>
      <c r="CI30" s="62"/>
      <c r="CJ30" s="96"/>
      <c r="CK30" s="21"/>
      <c r="CL30" s="96"/>
      <c r="CM30" s="373"/>
      <c r="CN30" s="22"/>
      <c r="CO30" s="63"/>
      <c r="CP30" s="98">
        <f t="shared" si="0"/>
        <v>0</v>
      </c>
      <c r="CQ30" s="18"/>
      <c r="CR30" s="23"/>
      <c r="CS30" s="18"/>
      <c r="CT30" s="23"/>
      <c r="CU30" s="18"/>
      <c r="CV30" s="23"/>
      <c r="CW30" s="18"/>
      <c r="CX30" s="23"/>
      <c r="CY30" s="77"/>
      <c r="CZ30" s="23"/>
      <c r="DA30" s="77"/>
      <c r="DB30" s="23"/>
      <c r="DC30" s="77"/>
      <c r="DD30" s="23"/>
      <c r="DE30" s="77"/>
      <c r="DF30" s="23"/>
      <c r="DG30" s="18"/>
      <c r="DH30" s="23"/>
      <c r="DI30" s="265"/>
      <c r="DJ30" s="276"/>
      <c r="DK30" s="265"/>
      <c r="DL30" s="276"/>
      <c r="DM30" s="265"/>
      <c r="DN30" s="276"/>
      <c r="DO30" s="18"/>
      <c r="DP30" s="23"/>
      <c r="DQ30" s="96"/>
      <c r="DR30" s="22"/>
      <c r="DS30" s="333"/>
      <c r="DT30" s="22"/>
      <c r="DU30" s="333"/>
      <c r="DV30" s="583"/>
      <c r="DW30" s="333"/>
      <c r="DX30" s="59"/>
      <c r="DY30" s="96"/>
      <c r="DZ30" s="317"/>
      <c r="EA30" s="96"/>
      <c r="EB30" s="577"/>
      <c r="EC30" s="96"/>
      <c r="ED30" s="99"/>
      <c r="EE30" s="96"/>
      <c r="EF30" s="406"/>
      <c r="EG30" s="96"/>
      <c r="EH30" s="100"/>
      <c r="EI30" s="101">
        <f>SUMPRODUCT(D30:EH30,'Other States R'!D30:EH30)</f>
        <v>0</v>
      </c>
      <c r="EJ30" s="3"/>
      <c r="EK30" s="3"/>
      <c r="ER30" s="64" t="s">
        <v>46</v>
      </c>
      <c r="ES30" s="61">
        <f t="shared" si="1"/>
        <v>0</v>
      </c>
      <c r="ET30" s="24">
        <f t="shared" si="2"/>
        <v>0</v>
      </c>
    </row>
    <row r="31" spans="2:150" ht="15" hidden="1" customHeight="1">
      <c r="B31" s="60">
        <f t="shared" si="3"/>
        <v>26</v>
      </c>
      <c r="C31" s="61"/>
      <c r="D31" s="20"/>
      <c r="E31" s="16"/>
      <c r="F31" s="96"/>
      <c r="G31" s="20"/>
      <c r="H31" s="16"/>
      <c r="I31" s="96"/>
      <c r="J31" s="20"/>
      <c r="K31" s="16"/>
      <c r="L31" s="96"/>
      <c r="M31" s="366"/>
      <c r="N31" s="16"/>
      <c r="O31" s="96"/>
      <c r="P31" s="415"/>
      <c r="Q31" s="16"/>
      <c r="R31" s="96"/>
      <c r="S31" s="18"/>
      <c r="T31" s="16"/>
      <c r="U31" s="96"/>
      <c r="V31" s="424"/>
      <c r="W31" s="16"/>
      <c r="X31" s="96"/>
      <c r="Y31" s="20"/>
      <c r="Z31" s="96"/>
      <c r="AA31" s="380"/>
      <c r="AB31" s="18"/>
      <c r="AC31" s="17"/>
      <c r="AD31" s="96"/>
      <c r="AE31" s="360"/>
      <c r="AF31" s="17"/>
      <c r="AG31" s="96"/>
      <c r="AH31" s="20"/>
      <c r="AI31" s="19"/>
      <c r="AJ31" s="96"/>
      <c r="AK31" s="20"/>
      <c r="AL31" s="19"/>
      <c r="AM31" s="96"/>
      <c r="AN31" s="20"/>
      <c r="AO31" s="19"/>
      <c r="AP31" s="96"/>
      <c r="AQ31" s="20"/>
      <c r="AR31" s="19"/>
      <c r="AS31" s="96"/>
      <c r="AT31" s="384"/>
      <c r="AU31" s="97"/>
      <c r="AV31" s="18"/>
      <c r="AW31" s="17"/>
      <c r="AX31" s="96"/>
      <c r="AY31" s="18"/>
      <c r="AZ31" s="17"/>
      <c r="BA31" s="96"/>
      <c r="BB31" s="20"/>
      <c r="BC31" s="19"/>
      <c r="BD31" s="96"/>
      <c r="BE31" s="20"/>
      <c r="BF31" s="19"/>
      <c r="BG31" s="96"/>
      <c r="BH31" s="20"/>
      <c r="BI31" s="19"/>
      <c r="BJ31" s="96"/>
      <c r="BK31" s="384"/>
      <c r="BL31" s="97"/>
      <c r="BM31" s="20"/>
      <c r="BN31" s="19"/>
      <c r="BO31" s="96"/>
      <c r="BP31" s="17"/>
      <c r="BQ31" s="19"/>
      <c r="BR31" s="96"/>
      <c r="BS31" s="48"/>
      <c r="BT31" s="62"/>
      <c r="BU31" s="96"/>
      <c r="BV31" s="433"/>
      <c r="BW31" s="62"/>
      <c r="BX31" s="96"/>
      <c r="BY31" s="45"/>
      <c r="BZ31" s="62"/>
      <c r="CA31" s="96"/>
      <c r="CB31" s="18"/>
      <c r="CC31" s="62"/>
      <c r="CD31" s="96"/>
      <c r="CE31" s="18"/>
      <c r="CF31" s="19"/>
      <c r="CG31" s="96"/>
      <c r="CH31" s="317"/>
      <c r="CI31" s="62"/>
      <c r="CJ31" s="96"/>
      <c r="CK31" s="21"/>
      <c r="CL31" s="96"/>
      <c r="CM31" s="373"/>
      <c r="CN31" s="22"/>
      <c r="CO31" s="63"/>
      <c r="CP31" s="98">
        <f t="shared" si="0"/>
        <v>0</v>
      </c>
      <c r="CQ31" s="18"/>
      <c r="CR31" s="23"/>
      <c r="CS31" s="18"/>
      <c r="CT31" s="23"/>
      <c r="CU31" s="18"/>
      <c r="CV31" s="23"/>
      <c r="CW31" s="18"/>
      <c r="CX31" s="23"/>
      <c r="CY31" s="77"/>
      <c r="CZ31" s="23"/>
      <c r="DA31" s="77"/>
      <c r="DB31" s="23"/>
      <c r="DC31" s="77"/>
      <c r="DD31" s="23"/>
      <c r="DE31" s="77"/>
      <c r="DF31" s="23"/>
      <c r="DG31" s="18"/>
      <c r="DH31" s="23"/>
      <c r="DI31" s="265"/>
      <c r="DJ31" s="276"/>
      <c r="DK31" s="265"/>
      <c r="DL31" s="276"/>
      <c r="DM31" s="265"/>
      <c r="DN31" s="276"/>
      <c r="DO31" s="18"/>
      <c r="DP31" s="23"/>
      <c r="DQ31" s="96"/>
      <c r="DR31" s="22"/>
      <c r="DS31" s="333"/>
      <c r="DT31" s="22"/>
      <c r="DU31" s="333"/>
      <c r="DV31" s="583"/>
      <c r="DW31" s="333"/>
      <c r="DX31" s="59"/>
      <c r="DY31" s="96"/>
      <c r="DZ31" s="317"/>
      <c r="EA31" s="96"/>
      <c r="EB31" s="577"/>
      <c r="EC31" s="96"/>
      <c r="ED31" s="99"/>
      <c r="EE31" s="96"/>
      <c r="EF31" s="406"/>
      <c r="EG31" s="96"/>
      <c r="EH31" s="100"/>
      <c r="EI31" s="101">
        <f>SUMPRODUCT(D31:EH31,'Other States R'!D31:EH31)</f>
        <v>0</v>
      </c>
      <c r="EJ31" s="3"/>
      <c r="EK31" s="3"/>
      <c r="ER31" s="64" t="s">
        <v>47</v>
      </c>
      <c r="ES31" s="61">
        <f t="shared" si="1"/>
        <v>0</v>
      </c>
      <c r="ET31" s="24">
        <f t="shared" si="2"/>
        <v>0</v>
      </c>
    </row>
    <row r="32" spans="2:150" ht="15" hidden="1" customHeight="1">
      <c r="B32" s="60">
        <f t="shared" si="3"/>
        <v>27</v>
      </c>
      <c r="C32" s="61"/>
      <c r="D32" s="20"/>
      <c r="E32" s="16"/>
      <c r="F32" s="96"/>
      <c r="G32" s="20"/>
      <c r="H32" s="16"/>
      <c r="I32" s="96"/>
      <c r="J32" s="20"/>
      <c r="K32" s="16"/>
      <c r="L32" s="96"/>
      <c r="M32" s="366"/>
      <c r="N32" s="16"/>
      <c r="O32" s="96"/>
      <c r="P32" s="415"/>
      <c r="Q32" s="16"/>
      <c r="R32" s="96"/>
      <c r="S32" s="18"/>
      <c r="T32" s="16"/>
      <c r="U32" s="96"/>
      <c r="V32" s="424"/>
      <c r="W32" s="16"/>
      <c r="X32" s="96"/>
      <c r="Y32" s="20"/>
      <c r="Z32" s="96"/>
      <c r="AA32" s="380"/>
      <c r="AB32" s="18"/>
      <c r="AC32" s="17"/>
      <c r="AD32" s="96"/>
      <c r="AE32" s="360"/>
      <c r="AF32" s="17"/>
      <c r="AG32" s="96"/>
      <c r="AH32" s="20"/>
      <c r="AI32" s="19"/>
      <c r="AJ32" s="96"/>
      <c r="AK32" s="20"/>
      <c r="AL32" s="19"/>
      <c r="AM32" s="96"/>
      <c r="AN32" s="20"/>
      <c r="AO32" s="19"/>
      <c r="AP32" s="96"/>
      <c r="AQ32" s="20"/>
      <c r="AR32" s="19"/>
      <c r="AS32" s="96"/>
      <c r="AT32" s="384"/>
      <c r="AU32" s="97"/>
      <c r="AV32" s="18"/>
      <c r="AW32" s="17"/>
      <c r="AX32" s="96"/>
      <c r="AY32" s="18"/>
      <c r="AZ32" s="17"/>
      <c r="BA32" s="96"/>
      <c r="BB32" s="20"/>
      <c r="BC32" s="19"/>
      <c r="BD32" s="96"/>
      <c r="BE32" s="20"/>
      <c r="BF32" s="19"/>
      <c r="BG32" s="96"/>
      <c r="BH32" s="20"/>
      <c r="BI32" s="19"/>
      <c r="BJ32" s="96"/>
      <c r="BK32" s="384"/>
      <c r="BL32" s="97"/>
      <c r="BM32" s="20"/>
      <c r="BN32" s="19"/>
      <c r="BO32" s="96"/>
      <c r="BP32" s="17"/>
      <c r="BQ32" s="19"/>
      <c r="BR32" s="96"/>
      <c r="BS32" s="48"/>
      <c r="BT32" s="62"/>
      <c r="BU32" s="96"/>
      <c r="BV32" s="433"/>
      <c r="BW32" s="62"/>
      <c r="BX32" s="96"/>
      <c r="BY32" s="45"/>
      <c r="BZ32" s="62"/>
      <c r="CA32" s="96"/>
      <c r="CB32" s="18"/>
      <c r="CC32" s="62"/>
      <c r="CD32" s="96"/>
      <c r="CE32" s="18"/>
      <c r="CF32" s="19"/>
      <c r="CG32" s="96"/>
      <c r="CH32" s="317"/>
      <c r="CI32" s="62"/>
      <c r="CJ32" s="96"/>
      <c r="CK32" s="21"/>
      <c r="CL32" s="96"/>
      <c r="CM32" s="373"/>
      <c r="CN32" s="22"/>
      <c r="CO32" s="63"/>
      <c r="CP32" s="98">
        <f t="shared" si="0"/>
        <v>0</v>
      </c>
      <c r="CQ32" s="18"/>
      <c r="CR32" s="23"/>
      <c r="CS32" s="18"/>
      <c r="CT32" s="23"/>
      <c r="CU32" s="18"/>
      <c r="CV32" s="23"/>
      <c r="CW32" s="18"/>
      <c r="CX32" s="23"/>
      <c r="CY32" s="77"/>
      <c r="CZ32" s="23"/>
      <c r="DA32" s="77"/>
      <c r="DB32" s="23"/>
      <c r="DC32" s="77"/>
      <c r="DD32" s="23"/>
      <c r="DE32" s="77"/>
      <c r="DF32" s="23"/>
      <c r="DG32" s="18"/>
      <c r="DH32" s="23"/>
      <c r="DI32" s="265"/>
      <c r="DJ32" s="276"/>
      <c r="DK32" s="265"/>
      <c r="DL32" s="276"/>
      <c r="DM32" s="265"/>
      <c r="DN32" s="276"/>
      <c r="DO32" s="18"/>
      <c r="DP32" s="23"/>
      <c r="DQ32" s="96"/>
      <c r="DR32" s="22"/>
      <c r="DS32" s="333"/>
      <c r="DT32" s="22"/>
      <c r="DU32" s="333"/>
      <c r="DV32" s="583"/>
      <c r="DW32" s="333"/>
      <c r="DX32" s="59"/>
      <c r="DY32" s="96"/>
      <c r="DZ32" s="317"/>
      <c r="EA32" s="96"/>
      <c r="EB32" s="577"/>
      <c r="EC32" s="96"/>
      <c r="ED32" s="99"/>
      <c r="EE32" s="96"/>
      <c r="EF32" s="406"/>
      <c r="EG32" s="96"/>
      <c r="EH32" s="100"/>
      <c r="EI32" s="101">
        <f>SUMPRODUCT(D32:EH32,'Other States R'!D32:EH32)</f>
        <v>0</v>
      </c>
      <c r="EJ32" s="3"/>
      <c r="EK32" s="3"/>
      <c r="ER32" s="64" t="s">
        <v>48</v>
      </c>
      <c r="ES32" s="61">
        <f t="shared" si="1"/>
        <v>0</v>
      </c>
      <c r="ET32" s="24">
        <f t="shared" si="2"/>
        <v>0</v>
      </c>
    </row>
    <row r="33" spans="2:150" ht="15" hidden="1" customHeight="1">
      <c r="B33" s="60">
        <f t="shared" si="3"/>
        <v>28</v>
      </c>
      <c r="C33" s="61"/>
      <c r="D33" s="20"/>
      <c r="E33" s="16"/>
      <c r="F33" s="96"/>
      <c r="G33" s="20"/>
      <c r="H33" s="16"/>
      <c r="I33" s="96"/>
      <c r="J33" s="20"/>
      <c r="K33" s="16"/>
      <c r="L33" s="96"/>
      <c r="M33" s="366"/>
      <c r="N33" s="16"/>
      <c r="O33" s="96"/>
      <c r="P33" s="415"/>
      <c r="Q33" s="16"/>
      <c r="R33" s="96"/>
      <c r="S33" s="18"/>
      <c r="T33" s="16"/>
      <c r="U33" s="96"/>
      <c r="V33" s="424"/>
      <c r="W33" s="16"/>
      <c r="X33" s="96"/>
      <c r="Y33" s="20"/>
      <c r="Z33" s="96"/>
      <c r="AA33" s="380"/>
      <c r="AB33" s="18"/>
      <c r="AC33" s="17"/>
      <c r="AD33" s="96"/>
      <c r="AE33" s="360"/>
      <c r="AF33" s="17"/>
      <c r="AG33" s="96"/>
      <c r="AH33" s="20"/>
      <c r="AI33" s="19"/>
      <c r="AJ33" s="96"/>
      <c r="AK33" s="20"/>
      <c r="AL33" s="19"/>
      <c r="AM33" s="96"/>
      <c r="AN33" s="20"/>
      <c r="AO33" s="19"/>
      <c r="AP33" s="96"/>
      <c r="AQ33" s="20"/>
      <c r="AR33" s="19"/>
      <c r="AS33" s="96"/>
      <c r="AT33" s="384"/>
      <c r="AU33" s="97"/>
      <c r="AV33" s="18"/>
      <c r="AW33" s="17"/>
      <c r="AX33" s="96"/>
      <c r="AY33" s="18"/>
      <c r="AZ33" s="17"/>
      <c r="BA33" s="96"/>
      <c r="BB33" s="20"/>
      <c r="BC33" s="19"/>
      <c r="BD33" s="96"/>
      <c r="BE33" s="20"/>
      <c r="BF33" s="19"/>
      <c r="BG33" s="96"/>
      <c r="BH33" s="20"/>
      <c r="BI33" s="19"/>
      <c r="BJ33" s="96"/>
      <c r="BK33" s="384"/>
      <c r="BL33" s="97"/>
      <c r="BM33" s="20"/>
      <c r="BN33" s="19"/>
      <c r="BO33" s="96"/>
      <c r="BP33" s="17"/>
      <c r="BQ33" s="19"/>
      <c r="BR33" s="96"/>
      <c r="BS33" s="48"/>
      <c r="BT33" s="62"/>
      <c r="BU33" s="96"/>
      <c r="BV33" s="433"/>
      <c r="BW33" s="62"/>
      <c r="BX33" s="96"/>
      <c r="BY33" s="45"/>
      <c r="BZ33" s="62"/>
      <c r="CA33" s="96"/>
      <c r="CB33" s="18"/>
      <c r="CC33" s="62"/>
      <c r="CD33" s="96"/>
      <c r="CE33" s="18"/>
      <c r="CF33" s="19"/>
      <c r="CG33" s="96"/>
      <c r="CH33" s="317"/>
      <c r="CI33" s="62"/>
      <c r="CJ33" s="96"/>
      <c r="CK33" s="21"/>
      <c r="CL33" s="96"/>
      <c r="CM33" s="373"/>
      <c r="CN33" s="22"/>
      <c r="CO33" s="63"/>
      <c r="CP33" s="98">
        <f t="shared" si="0"/>
        <v>0</v>
      </c>
      <c r="CQ33" s="18"/>
      <c r="CR33" s="23"/>
      <c r="CS33" s="18"/>
      <c r="CT33" s="23"/>
      <c r="CU33" s="18"/>
      <c r="CV33" s="23"/>
      <c r="CW33" s="18"/>
      <c r="CX33" s="23"/>
      <c r="CY33" s="77"/>
      <c r="CZ33" s="23"/>
      <c r="DA33" s="77"/>
      <c r="DB33" s="23"/>
      <c r="DC33" s="77"/>
      <c r="DD33" s="23"/>
      <c r="DE33" s="77"/>
      <c r="DF33" s="23"/>
      <c r="DG33" s="18"/>
      <c r="DH33" s="23"/>
      <c r="DI33" s="265"/>
      <c r="DJ33" s="276"/>
      <c r="DK33" s="265"/>
      <c r="DL33" s="276"/>
      <c r="DM33" s="265"/>
      <c r="DN33" s="276"/>
      <c r="DO33" s="18"/>
      <c r="DP33" s="23"/>
      <c r="DQ33" s="96"/>
      <c r="DR33" s="22"/>
      <c r="DS33" s="333"/>
      <c r="DT33" s="22"/>
      <c r="DU33" s="333"/>
      <c r="DV33" s="583"/>
      <c r="DW33" s="333"/>
      <c r="DX33" s="59"/>
      <c r="DY33" s="96"/>
      <c r="DZ33" s="317"/>
      <c r="EA33" s="96"/>
      <c r="EB33" s="577"/>
      <c r="EC33" s="96"/>
      <c r="ED33" s="99"/>
      <c r="EE33" s="96"/>
      <c r="EF33" s="406"/>
      <c r="EG33" s="96"/>
      <c r="EH33" s="100"/>
      <c r="EI33" s="101">
        <f>SUMPRODUCT(D33:EH33,'Other States R'!D33:EH33)</f>
        <v>0</v>
      </c>
      <c r="EJ33" s="3"/>
      <c r="EK33" s="3"/>
      <c r="ER33" s="64" t="s">
        <v>49</v>
      </c>
      <c r="ES33" s="61">
        <f t="shared" si="1"/>
        <v>0</v>
      </c>
      <c r="ET33" s="24">
        <f t="shared" si="2"/>
        <v>0</v>
      </c>
    </row>
    <row r="34" spans="2:150" ht="15" hidden="1" customHeight="1">
      <c r="B34" s="60">
        <f t="shared" si="3"/>
        <v>29</v>
      </c>
      <c r="C34" s="61"/>
      <c r="D34" s="20"/>
      <c r="E34" s="16"/>
      <c r="F34" s="96"/>
      <c r="G34" s="20"/>
      <c r="H34" s="16"/>
      <c r="I34" s="96"/>
      <c r="J34" s="20"/>
      <c r="K34" s="16"/>
      <c r="L34" s="96"/>
      <c r="M34" s="366"/>
      <c r="N34" s="16"/>
      <c r="O34" s="96"/>
      <c r="P34" s="415"/>
      <c r="Q34" s="16"/>
      <c r="R34" s="96"/>
      <c r="S34" s="18"/>
      <c r="T34" s="16"/>
      <c r="U34" s="96"/>
      <c r="V34" s="424"/>
      <c r="W34" s="16"/>
      <c r="X34" s="96"/>
      <c r="Y34" s="20"/>
      <c r="Z34" s="96"/>
      <c r="AA34" s="380"/>
      <c r="AB34" s="18"/>
      <c r="AC34" s="17"/>
      <c r="AD34" s="96"/>
      <c r="AE34" s="360"/>
      <c r="AF34" s="17"/>
      <c r="AG34" s="96"/>
      <c r="AH34" s="20"/>
      <c r="AI34" s="19"/>
      <c r="AJ34" s="96"/>
      <c r="AK34" s="20"/>
      <c r="AL34" s="19"/>
      <c r="AM34" s="96"/>
      <c r="AN34" s="20"/>
      <c r="AO34" s="19"/>
      <c r="AP34" s="96"/>
      <c r="AQ34" s="20"/>
      <c r="AR34" s="19"/>
      <c r="AS34" s="96"/>
      <c r="AT34" s="384"/>
      <c r="AU34" s="97"/>
      <c r="AV34" s="18"/>
      <c r="AW34" s="17"/>
      <c r="AX34" s="96"/>
      <c r="AY34" s="18"/>
      <c r="AZ34" s="17"/>
      <c r="BA34" s="96"/>
      <c r="BB34" s="20"/>
      <c r="BC34" s="19"/>
      <c r="BD34" s="96"/>
      <c r="BE34" s="20"/>
      <c r="BF34" s="19"/>
      <c r="BG34" s="96"/>
      <c r="BH34" s="20"/>
      <c r="BI34" s="19"/>
      <c r="BJ34" s="96"/>
      <c r="BK34" s="384"/>
      <c r="BL34" s="97"/>
      <c r="BM34" s="20"/>
      <c r="BN34" s="19"/>
      <c r="BO34" s="96"/>
      <c r="BP34" s="17"/>
      <c r="BQ34" s="19"/>
      <c r="BR34" s="96"/>
      <c r="BS34" s="48"/>
      <c r="BT34" s="62"/>
      <c r="BU34" s="96"/>
      <c r="BV34" s="433"/>
      <c r="BW34" s="62"/>
      <c r="BX34" s="96"/>
      <c r="BY34" s="45"/>
      <c r="BZ34" s="62"/>
      <c r="CA34" s="96"/>
      <c r="CB34" s="18"/>
      <c r="CC34" s="62"/>
      <c r="CD34" s="96"/>
      <c r="CE34" s="18"/>
      <c r="CF34" s="19"/>
      <c r="CG34" s="96"/>
      <c r="CH34" s="317"/>
      <c r="CI34" s="62"/>
      <c r="CJ34" s="96"/>
      <c r="CK34" s="21"/>
      <c r="CL34" s="96"/>
      <c r="CM34" s="373"/>
      <c r="CN34" s="22"/>
      <c r="CO34" s="63"/>
      <c r="CP34" s="98">
        <f t="shared" si="0"/>
        <v>0</v>
      </c>
      <c r="CQ34" s="18"/>
      <c r="CR34" s="23"/>
      <c r="CS34" s="18"/>
      <c r="CT34" s="23"/>
      <c r="CU34" s="18"/>
      <c r="CV34" s="23"/>
      <c r="CW34" s="18"/>
      <c r="CX34" s="23"/>
      <c r="CY34" s="77"/>
      <c r="CZ34" s="23"/>
      <c r="DA34" s="77"/>
      <c r="DB34" s="23"/>
      <c r="DC34" s="77"/>
      <c r="DD34" s="23"/>
      <c r="DE34" s="77"/>
      <c r="DF34" s="23"/>
      <c r="DG34" s="18"/>
      <c r="DH34" s="23"/>
      <c r="DI34" s="265"/>
      <c r="DJ34" s="276"/>
      <c r="DK34" s="265"/>
      <c r="DL34" s="276"/>
      <c r="DM34" s="265"/>
      <c r="DN34" s="276"/>
      <c r="DO34" s="18"/>
      <c r="DP34" s="23"/>
      <c r="DQ34" s="96"/>
      <c r="DR34" s="22"/>
      <c r="DS34" s="333"/>
      <c r="DT34" s="22"/>
      <c r="DU34" s="333"/>
      <c r="DV34" s="583"/>
      <c r="DW34" s="333"/>
      <c r="DX34" s="59"/>
      <c r="DY34" s="96"/>
      <c r="DZ34" s="317"/>
      <c r="EA34" s="96"/>
      <c r="EB34" s="577"/>
      <c r="EC34" s="96"/>
      <c r="ED34" s="99"/>
      <c r="EE34" s="96"/>
      <c r="EF34" s="406"/>
      <c r="EG34" s="96"/>
      <c r="EH34" s="100"/>
      <c r="EI34" s="101">
        <f>SUMPRODUCT(D34:EH34,'Other States R'!D34:EH34)</f>
        <v>0</v>
      </c>
      <c r="EJ34" s="3"/>
      <c r="EK34" s="3"/>
      <c r="ER34" s="64" t="s">
        <v>50</v>
      </c>
      <c r="ES34" s="61">
        <f t="shared" si="1"/>
        <v>0</v>
      </c>
      <c r="ET34" s="24">
        <f t="shared" si="2"/>
        <v>0</v>
      </c>
    </row>
    <row r="35" spans="2:150" ht="15" hidden="1" customHeight="1">
      <c r="B35" s="60">
        <f t="shared" si="3"/>
        <v>30</v>
      </c>
      <c r="C35" s="61"/>
      <c r="D35" s="20"/>
      <c r="E35" s="16"/>
      <c r="F35" s="96"/>
      <c r="G35" s="20"/>
      <c r="H35" s="16"/>
      <c r="I35" s="96"/>
      <c r="J35" s="20"/>
      <c r="K35" s="16"/>
      <c r="L35" s="96"/>
      <c r="M35" s="366"/>
      <c r="N35" s="16"/>
      <c r="O35" s="96"/>
      <c r="P35" s="415"/>
      <c r="Q35" s="16"/>
      <c r="R35" s="96"/>
      <c r="S35" s="18"/>
      <c r="T35" s="16"/>
      <c r="U35" s="96"/>
      <c r="V35" s="424"/>
      <c r="W35" s="16"/>
      <c r="X35" s="96"/>
      <c r="Y35" s="20"/>
      <c r="Z35" s="96"/>
      <c r="AA35" s="380"/>
      <c r="AB35" s="18"/>
      <c r="AC35" s="17"/>
      <c r="AD35" s="96"/>
      <c r="AE35" s="360"/>
      <c r="AF35" s="17"/>
      <c r="AG35" s="96"/>
      <c r="AH35" s="20"/>
      <c r="AI35" s="19"/>
      <c r="AJ35" s="96"/>
      <c r="AK35" s="20"/>
      <c r="AL35" s="19"/>
      <c r="AM35" s="96"/>
      <c r="AN35" s="20"/>
      <c r="AO35" s="19"/>
      <c r="AP35" s="96"/>
      <c r="AQ35" s="20"/>
      <c r="AR35" s="19"/>
      <c r="AS35" s="96"/>
      <c r="AT35" s="384"/>
      <c r="AU35" s="97"/>
      <c r="AV35" s="18"/>
      <c r="AW35" s="17"/>
      <c r="AX35" s="96"/>
      <c r="AY35" s="18"/>
      <c r="AZ35" s="17"/>
      <c r="BA35" s="96"/>
      <c r="BB35" s="20"/>
      <c r="BC35" s="19"/>
      <c r="BD35" s="96"/>
      <c r="BE35" s="20"/>
      <c r="BF35" s="19"/>
      <c r="BG35" s="96"/>
      <c r="BH35" s="20"/>
      <c r="BI35" s="19"/>
      <c r="BJ35" s="96"/>
      <c r="BK35" s="384"/>
      <c r="BL35" s="97"/>
      <c r="BM35" s="20"/>
      <c r="BN35" s="19"/>
      <c r="BO35" s="96"/>
      <c r="BP35" s="17"/>
      <c r="BQ35" s="19"/>
      <c r="BR35" s="96"/>
      <c r="BS35" s="48"/>
      <c r="BT35" s="62"/>
      <c r="BU35" s="96"/>
      <c r="BV35" s="433"/>
      <c r="BW35" s="62"/>
      <c r="BX35" s="96"/>
      <c r="BY35" s="45"/>
      <c r="BZ35" s="62"/>
      <c r="CA35" s="96"/>
      <c r="CB35" s="18"/>
      <c r="CC35" s="62"/>
      <c r="CD35" s="96"/>
      <c r="CE35" s="18"/>
      <c r="CF35" s="19"/>
      <c r="CG35" s="96"/>
      <c r="CH35" s="317"/>
      <c r="CI35" s="62"/>
      <c r="CJ35" s="96"/>
      <c r="CK35" s="21"/>
      <c r="CL35" s="96"/>
      <c r="CM35" s="373"/>
      <c r="CN35" s="22"/>
      <c r="CO35" s="63"/>
      <c r="CP35" s="98">
        <f t="shared" si="0"/>
        <v>0</v>
      </c>
      <c r="CQ35" s="18"/>
      <c r="CR35" s="23"/>
      <c r="CS35" s="18"/>
      <c r="CT35" s="23"/>
      <c r="CU35" s="18"/>
      <c r="CV35" s="23"/>
      <c r="CW35" s="18"/>
      <c r="CX35" s="23"/>
      <c r="CY35" s="77"/>
      <c r="CZ35" s="23"/>
      <c r="DA35" s="77"/>
      <c r="DB35" s="23"/>
      <c r="DC35" s="77"/>
      <c r="DD35" s="23"/>
      <c r="DE35" s="77"/>
      <c r="DF35" s="23"/>
      <c r="DG35" s="18"/>
      <c r="DH35" s="23"/>
      <c r="DI35" s="265"/>
      <c r="DJ35" s="276"/>
      <c r="DK35" s="265"/>
      <c r="DL35" s="276"/>
      <c r="DM35" s="265"/>
      <c r="DN35" s="276"/>
      <c r="DO35" s="18"/>
      <c r="DP35" s="23"/>
      <c r="DQ35" s="96"/>
      <c r="DR35" s="22"/>
      <c r="DS35" s="333"/>
      <c r="DT35" s="22"/>
      <c r="DU35" s="333"/>
      <c r="DV35" s="583"/>
      <c r="DW35" s="333"/>
      <c r="DX35" s="59"/>
      <c r="DY35" s="96"/>
      <c r="DZ35" s="317"/>
      <c r="EA35" s="96"/>
      <c r="EB35" s="577"/>
      <c r="EC35" s="96"/>
      <c r="ED35" s="99"/>
      <c r="EE35" s="96"/>
      <c r="EF35" s="406"/>
      <c r="EG35" s="96"/>
      <c r="EH35" s="100"/>
      <c r="EI35" s="101">
        <f>SUMPRODUCT(D35:EH35,'Other States R'!D35:EH35)</f>
        <v>0</v>
      </c>
      <c r="EJ35" s="3"/>
      <c r="EK35" s="3"/>
      <c r="ER35" s="64" t="s">
        <v>51</v>
      </c>
      <c r="ES35" s="61">
        <f t="shared" si="1"/>
        <v>0</v>
      </c>
      <c r="ET35" s="24">
        <f t="shared" si="2"/>
        <v>0</v>
      </c>
    </row>
    <row r="36" spans="2:150" ht="15" hidden="1" customHeight="1">
      <c r="B36" s="60">
        <f t="shared" si="3"/>
        <v>31</v>
      </c>
      <c r="C36" s="61"/>
      <c r="D36" s="20"/>
      <c r="E36" s="16"/>
      <c r="F36" s="96"/>
      <c r="G36" s="20"/>
      <c r="H36" s="16"/>
      <c r="I36" s="96"/>
      <c r="J36" s="20"/>
      <c r="K36" s="16"/>
      <c r="L36" s="96"/>
      <c r="M36" s="366"/>
      <c r="N36" s="16"/>
      <c r="O36" s="96"/>
      <c r="P36" s="415"/>
      <c r="Q36" s="16"/>
      <c r="R36" s="96"/>
      <c r="S36" s="18"/>
      <c r="T36" s="16"/>
      <c r="U36" s="96"/>
      <c r="V36" s="424"/>
      <c r="W36" s="16"/>
      <c r="X36" s="96"/>
      <c r="Y36" s="20"/>
      <c r="Z36" s="96"/>
      <c r="AA36" s="380"/>
      <c r="AB36" s="18"/>
      <c r="AC36" s="17"/>
      <c r="AD36" s="96"/>
      <c r="AE36" s="360"/>
      <c r="AF36" s="17"/>
      <c r="AG36" s="96"/>
      <c r="AH36" s="20"/>
      <c r="AI36" s="19"/>
      <c r="AJ36" s="96"/>
      <c r="AK36" s="20"/>
      <c r="AL36" s="19"/>
      <c r="AM36" s="96"/>
      <c r="AN36" s="20"/>
      <c r="AO36" s="19"/>
      <c r="AP36" s="96"/>
      <c r="AQ36" s="20"/>
      <c r="AR36" s="19"/>
      <c r="AS36" s="96"/>
      <c r="AT36" s="384"/>
      <c r="AU36" s="97"/>
      <c r="AV36" s="18"/>
      <c r="AW36" s="17"/>
      <c r="AX36" s="96"/>
      <c r="AY36" s="18"/>
      <c r="AZ36" s="17"/>
      <c r="BA36" s="96"/>
      <c r="BB36" s="20"/>
      <c r="BC36" s="19"/>
      <c r="BD36" s="96"/>
      <c r="BE36" s="20"/>
      <c r="BF36" s="19"/>
      <c r="BG36" s="96"/>
      <c r="BH36" s="20"/>
      <c r="BI36" s="19"/>
      <c r="BJ36" s="96"/>
      <c r="BK36" s="384"/>
      <c r="BL36" s="97"/>
      <c r="BM36" s="20"/>
      <c r="BN36" s="19"/>
      <c r="BO36" s="96"/>
      <c r="BP36" s="17"/>
      <c r="BQ36" s="19"/>
      <c r="BR36" s="96"/>
      <c r="BS36" s="48"/>
      <c r="BT36" s="62"/>
      <c r="BU36" s="96"/>
      <c r="BV36" s="433"/>
      <c r="BW36" s="62"/>
      <c r="BX36" s="96"/>
      <c r="BY36" s="45"/>
      <c r="BZ36" s="62"/>
      <c r="CA36" s="96"/>
      <c r="CB36" s="18"/>
      <c r="CC36" s="62"/>
      <c r="CD36" s="96"/>
      <c r="CE36" s="18"/>
      <c r="CF36" s="19"/>
      <c r="CG36" s="96"/>
      <c r="CH36" s="317"/>
      <c r="CI36" s="62"/>
      <c r="CJ36" s="96"/>
      <c r="CK36" s="21"/>
      <c r="CL36" s="96"/>
      <c r="CM36" s="373"/>
      <c r="CN36" s="22"/>
      <c r="CO36" s="63"/>
      <c r="CP36" s="98">
        <f t="shared" si="0"/>
        <v>0</v>
      </c>
      <c r="CQ36" s="18"/>
      <c r="CR36" s="23"/>
      <c r="CS36" s="18"/>
      <c r="CT36" s="23"/>
      <c r="CU36" s="18"/>
      <c r="CV36" s="23"/>
      <c r="CW36" s="18"/>
      <c r="CX36" s="23"/>
      <c r="CY36" s="77"/>
      <c r="CZ36" s="23"/>
      <c r="DA36" s="77"/>
      <c r="DB36" s="23"/>
      <c r="DC36" s="77"/>
      <c r="DD36" s="23"/>
      <c r="DE36" s="77"/>
      <c r="DF36" s="23"/>
      <c r="DG36" s="18"/>
      <c r="DH36" s="23"/>
      <c r="DI36" s="265"/>
      <c r="DJ36" s="276"/>
      <c r="DK36" s="265"/>
      <c r="DL36" s="276"/>
      <c r="DM36" s="265"/>
      <c r="DN36" s="276"/>
      <c r="DO36" s="18"/>
      <c r="DP36" s="23"/>
      <c r="DQ36" s="96"/>
      <c r="DR36" s="22"/>
      <c r="DS36" s="333"/>
      <c r="DT36" s="22"/>
      <c r="DU36" s="333"/>
      <c r="DV36" s="583"/>
      <c r="DW36" s="333"/>
      <c r="DX36" s="59"/>
      <c r="DY36" s="96"/>
      <c r="DZ36" s="317"/>
      <c r="EA36" s="96"/>
      <c r="EB36" s="577"/>
      <c r="EC36" s="96"/>
      <c r="ED36" s="99"/>
      <c r="EE36" s="96"/>
      <c r="EF36" s="406"/>
      <c r="EG36" s="96"/>
      <c r="EH36" s="100"/>
      <c r="EI36" s="101">
        <f>SUMPRODUCT(D36:EH36,'Other States R'!D36:EH36)</f>
        <v>0</v>
      </c>
      <c r="EJ36" s="3"/>
      <c r="EK36" s="3"/>
      <c r="ER36" s="64" t="s">
        <v>52</v>
      </c>
      <c r="ES36" s="61">
        <f t="shared" si="1"/>
        <v>0</v>
      </c>
      <c r="ET36" s="24">
        <f t="shared" si="2"/>
        <v>0</v>
      </c>
    </row>
    <row r="37" spans="2:150" ht="15" hidden="1" customHeight="1">
      <c r="B37" s="65">
        <f t="shared" si="3"/>
        <v>32</v>
      </c>
      <c r="C37" s="61"/>
      <c r="D37" s="20"/>
      <c r="E37" s="16"/>
      <c r="F37" s="96"/>
      <c r="G37" s="20"/>
      <c r="H37" s="16"/>
      <c r="I37" s="96"/>
      <c r="J37" s="20"/>
      <c r="K37" s="16"/>
      <c r="L37" s="96"/>
      <c r="M37" s="366"/>
      <c r="N37" s="16"/>
      <c r="O37" s="96"/>
      <c r="P37" s="415"/>
      <c r="Q37" s="16"/>
      <c r="R37" s="96"/>
      <c r="S37" s="18"/>
      <c r="T37" s="16"/>
      <c r="U37" s="96"/>
      <c r="V37" s="424"/>
      <c r="W37" s="16"/>
      <c r="X37" s="96"/>
      <c r="Y37" s="20"/>
      <c r="Z37" s="96"/>
      <c r="AA37" s="380"/>
      <c r="AB37" s="18"/>
      <c r="AC37" s="17"/>
      <c r="AD37" s="96"/>
      <c r="AE37" s="360"/>
      <c r="AF37" s="17"/>
      <c r="AG37" s="96"/>
      <c r="AH37" s="20"/>
      <c r="AI37" s="19"/>
      <c r="AJ37" s="96"/>
      <c r="AK37" s="20"/>
      <c r="AL37" s="19"/>
      <c r="AM37" s="96"/>
      <c r="AN37" s="20"/>
      <c r="AO37" s="19"/>
      <c r="AP37" s="96"/>
      <c r="AQ37" s="20"/>
      <c r="AR37" s="19"/>
      <c r="AS37" s="96"/>
      <c r="AT37" s="384"/>
      <c r="AU37" s="97"/>
      <c r="AV37" s="18"/>
      <c r="AW37" s="17"/>
      <c r="AX37" s="96"/>
      <c r="AY37" s="18"/>
      <c r="AZ37" s="17"/>
      <c r="BA37" s="96"/>
      <c r="BB37" s="20"/>
      <c r="BC37" s="19"/>
      <c r="BD37" s="96"/>
      <c r="BE37" s="20"/>
      <c r="BF37" s="19"/>
      <c r="BG37" s="96"/>
      <c r="BH37" s="20"/>
      <c r="BI37" s="19"/>
      <c r="BJ37" s="96"/>
      <c r="BK37" s="384"/>
      <c r="BL37" s="97"/>
      <c r="BM37" s="20"/>
      <c r="BN37" s="19"/>
      <c r="BO37" s="96"/>
      <c r="BP37" s="17"/>
      <c r="BQ37" s="19"/>
      <c r="BR37" s="96"/>
      <c r="BS37" s="48"/>
      <c r="BT37" s="62"/>
      <c r="BU37" s="96"/>
      <c r="BV37" s="433"/>
      <c r="BW37" s="62"/>
      <c r="BX37" s="96"/>
      <c r="BY37" s="45"/>
      <c r="BZ37" s="62"/>
      <c r="CA37" s="96"/>
      <c r="CB37" s="18"/>
      <c r="CC37" s="62"/>
      <c r="CD37" s="96"/>
      <c r="CE37" s="18"/>
      <c r="CF37" s="19"/>
      <c r="CG37" s="96"/>
      <c r="CH37" s="317"/>
      <c r="CI37" s="62"/>
      <c r="CJ37" s="96"/>
      <c r="CK37" s="21"/>
      <c r="CL37" s="96"/>
      <c r="CM37" s="373"/>
      <c r="CN37" s="22"/>
      <c r="CO37" s="63"/>
      <c r="CP37" s="98">
        <f t="shared" si="0"/>
        <v>0</v>
      </c>
      <c r="CQ37" s="18"/>
      <c r="CR37" s="23"/>
      <c r="CS37" s="18"/>
      <c r="CT37" s="23"/>
      <c r="CU37" s="18"/>
      <c r="CV37" s="23"/>
      <c r="CW37" s="18"/>
      <c r="CX37" s="23"/>
      <c r="CY37" s="77"/>
      <c r="CZ37" s="23"/>
      <c r="DA37" s="77"/>
      <c r="DB37" s="23"/>
      <c r="DC37" s="77"/>
      <c r="DD37" s="23"/>
      <c r="DE37" s="77"/>
      <c r="DF37" s="23"/>
      <c r="DG37" s="18"/>
      <c r="DH37" s="23"/>
      <c r="DI37" s="265"/>
      <c r="DJ37" s="276"/>
      <c r="DK37" s="265"/>
      <c r="DL37" s="276"/>
      <c r="DM37" s="265"/>
      <c r="DN37" s="276"/>
      <c r="DO37" s="18"/>
      <c r="DP37" s="23"/>
      <c r="DQ37" s="96"/>
      <c r="DR37" s="22"/>
      <c r="DS37" s="333"/>
      <c r="DT37" s="22"/>
      <c r="DU37" s="333"/>
      <c r="DV37" s="583"/>
      <c r="DW37" s="333"/>
      <c r="DX37" s="59"/>
      <c r="DY37" s="96"/>
      <c r="DZ37" s="317"/>
      <c r="EA37" s="96"/>
      <c r="EB37" s="577"/>
      <c r="EC37" s="96"/>
      <c r="ED37" s="99"/>
      <c r="EE37" s="96"/>
      <c r="EF37" s="406"/>
      <c r="EG37" s="96"/>
      <c r="EH37" s="100"/>
      <c r="EI37" s="101">
        <f>SUMPRODUCT(D37:EH37,'Other States R'!D37:EH37)</f>
        <v>0</v>
      </c>
      <c r="EJ37" s="3"/>
      <c r="EK37" s="3"/>
      <c r="ER37" s="64" t="s">
        <v>53</v>
      </c>
      <c r="ES37" s="61">
        <f t="shared" si="1"/>
        <v>0</v>
      </c>
      <c r="ET37" s="24">
        <f t="shared" si="2"/>
        <v>0</v>
      </c>
    </row>
    <row r="38" spans="2:150" ht="15" hidden="1" customHeight="1">
      <c r="B38" s="65">
        <f t="shared" si="3"/>
        <v>33</v>
      </c>
      <c r="C38" s="61"/>
      <c r="D38" s="20"/>
      <c r="E38" s="16"/>
      <c r="F38" s="96"/>
      <c r="G38" s="20"/>
      <c r="H38" s="16"/>
      <c r="I38" s="96"/>
      <c r="J38" s="20"/>
      <c r="K38" s="16"/>
      <c r="L38" s="96"/>
      <c r="M38" s="366"/>
      <c r="N38" s="16"/>
      <c r="O38" s="96"/>
      <c r="P38" s="415"/>
      <c r="Q38" s="16"/>
      <c r="R38" s="96"/>
      <c r="S38" s="18"/>
      <c r="T38" s="16"/>
      <c r="U38" s="96"/>
      <c r="V38" s="424"/>
      <c r="W38" s="16"/>
      <c r="X38" s="96"/>
      <c r="Y38" s="20"/>
      <c r="Z38" s="96"/>
      <c r="AA38" s="380"/>
      <c r="AB38" s="18"/>
      <c r="AC38" s="17"/>
      <c r="AD38" s="96"/>
      <c r="AE38" s="360"/>
      <c r="AF38" s="17"/>
      <c r="AG38" s="96"/>
      <c r="AH38" s="20"/>
      <c r="AI38" s="19"/>
      <c r="AJ38" s="96"/>
      <c r="AK38" s="20"/>
      <c r="AL38" s="19"/>
      <c r="AM38" s="96"/>
      <c r="AN38" s="20"/>
      <c r="AO38" s="19"/>
      <c r="AP38" s="96"/>
      <c r="AQ38" s="20"/>
      <c r="AR38" s="19"/>
      <c r="AS38" s="96"/>
      <c r="AT38" s="384"/>
      <c r="AU38" s="97"/>
      <c r="AV38" s="18"/>
      <c r="AW38" s="17"/>
      <c r="AX38" s="96"/>
      <c r="AY38" s="18"/>
      <c r="AZ38" s="17"/>
      <c r="BA38" s="96"/>
      <c r="BB38" s="20"/>
      <c r="BC38" s="19"/>
      <c r="BD38" s="96"/>
      <c r="BE38" s="20"/>
      <c r="BF38" s="19"/>
      <c r="BG38" s="96"/>
      <c r="BH38" s="20"/>
      <c r="BI38" s="19"/>
      <c r="BJ38" s="96"/>
      <c r="BK38" s="384"/>
      <c r="BL38" s="97"/>
      <c r="BM38" s="20"/>
      <c r="BN38" s="19"/>
      <c r="BO38" s="96"/>
      <c r="BP38" s="17"/>
      <c r="BQ38" s="19"/>
      <c r="BR38" s="96"/>
      <c r="BS38" s="48"/>
      <c r="BT38" s="62"/>
      <c r="BU38" s="96"/>
      <c r="BV38" s="433"/>
      <c r="BW38" s="62"/>
      <c r="BX38" s="96"/>
      <c r="BY38" s="45"/>
      <c r="BZ38" s="62"/>
      <c r="CA38" s="96"/>
      <c r="CB38" s="18"/>
      <c r="CC38" s="62"/>
      <c r="CD38" s="96"/>
      <c r="CE38" s="18"/>
      <c r="CF38" s="19"/>
      <c r="CG38" s="96"/>
      <c r="CH38" s="317"/>
      <c r="CI38" s="62"/>
      <c r="CJ38" s="96"/>
      <c r="CK38" s="21"/>
      <c r="CL38" s="96"/>
      <c r="CM38" s="373"/>
      <c r="CN38" s="22"/>
      <c r="CO38" s="63"/>
      <c r="CP38" s="98">
        <f t="shared" ref="CP38:CP68" si="4">(((CE38*14)+CF38+CG38)/5)+((CI38+CJ38)/2)+(CK38+CN38+CL38)+(CO38*5)</f>
        <v>0</v>
      </c>
      <c r="CQ38" s="18"/>
      <c r="CR38" s="23"/>
      <c r="CS38" s="18"/>
      <c r="CT38" s="23"/>
      <c r="CU38" s="18"/>
      <c r="CV38" s="23"/>
      <c r="CW38" s="18"/>
      <c r="CX38" s="23"/>
      <c r="CY38" s="77"/>
      <c r="CZ38" s="23"/>
      <c r="DA38" s="77"/>
      <c r="DB38" s="23"/>
      <c r="DC38" s="77"/>
      <c r="DD38" s="23"/>
      <c r="DE38" s="77"/>
      <c r="DF38" s="23"/>
      <c r="DG38" s="18"/>
      <c r="DH38" s="23"/>
      <c r="DI38" s="265"/>
      <c r="DJ38" s="276"/>
      <c r="DK38" s="265"/>
      <c r="DL38" s="276"/>
      <c r="DM38" s="265"/>
      <c r="DN38" s="276"/>
      <c r="DO38" s="18"/>
      <c r="DP38" s="23"/>
      <c r="DQ38" s="96"/>
      <c r="DR38" s="22"/>
      <c r="DS38" s="333"/>
      <c r="DT38" s="22"/>
      <c r="DU38" s="333"/>
      <c r="DV38" s="583"/>
      <c r="DW38" s="333"/>
      <c r="DX38" s="59"/>
      <c r="DY38" s="96"/>
      <c r="DZ38" s="317"/>
      <c r="EA38" s="96"/>
      <c r="EB38" s="577"/>
      <c r="EC38" s="96"/>
      <c r="ED38" s="99"/>
      <c r="EE38" s="96"/>
      <c r="EF38" s="406"/>
      <c r="EG38" s="96"/>
      <c r="EH38" s="100"/>
      <c r="EI38" s="101">
        <f>SUMPRODUCT(D38:EH38,'Other States R'!D38:EH38)</f>
        <v>0</v>
      </c>
      <c r="EJ38" s="3"/>
      <c r="EK38" s="3"/>
      <c r="ER38" s="64" t="s">
        <v>54</v>
      </c>
      <c r="ES38" s="61">
        <f t="shared" ref="ES38:ES68" si="5">C38</f>
        <v>0</v>
      </c>
      <c r="ET38" s="24">
        <f t="shared" si="2"/>
        <v>0</v>
      </c>
    </row>
    <row r="39" spans="2:150" ht="15" hidden="1" customHeight="1">
      <c r="B39" s="65">
        <f t="shared" si="3"/>
        <v>34</v>
      </c>
      <c r="C39" s="61"/>
      <c r="D39" s="20"/>
      <c r="E39" s="16"/>
      <c r="F39" s="96"/>
      <c r="G39" s="20"/>
      <c r="H39" s="16"/>
      <c r="I39" s="96"/>
      <c r="J39" s="20"/>
      <c r="K39" s="16"/>
      <c r="L39" s="96"/>
      <c r="M39" s="366"/>
      <c r="N39" s="16"/>
      <c r="O39" s="96"/>
      <c r="P39" s="415"/>
      <c r="Q39" s="16"/>
      <c r="R39" s="96"/>
      <c r="S39" s="18"/>
      <c r="T39" s="16"/>
      <c r="U39" s="96"/>
      <c r="V39" s="424"/>
      <c r="W39" s="16"/>
      <c r="X39" s="96"/>
      <c r="Y39" s="20"/>
      <c r="Z39" s="96"/>
      <c r="AA39" s="380"/>
      <c r="AB39" s="18"/>
      <c r="AC39" s="17"/>
      <c r="AD39" s="96"/>
      <c r="AE39" s="360"/>
      <c r="AF39" s="17"/>
      <c r="AG39" s="96"/>
      <c r="AH39" s="20"/>
      <c r="AI39" s="19"/>
      <c r="AJ39" s="96"/>
      <c r="AK39" s="20"/>
      <c r="AL39" s="19"/>
      <c r="AM39" s="96"/>
      <c r="AN39" s="20"/>
      <c r="AO39" s="19"/>
      <c r="AP39" s="96"/>
      <c r="AQ39" s="20"/>
      <c r="AR39" s="19"/>
      <c r="AS39" s="96"/>
      <c r="AT39" s="384"/>
      <c r="AU39" s="97"/>
      <c r="AV39" s="18"/>
      <c r="AW39" s="17"/>
      <c r="AX39" s="96"/>
      <c r="AY39" s="18"/>
      <c r="AZ39" s="17"/>
      <c r="BA39" s="96"/>
      <c r="BB39" s="20"/>
      <c r="BC39" s="19"/>
      <c r="BD39" s="96"/>
      <c r="BE39" s="20"/>
      <c r="BF39" s="19"/>
      <c r="BG39" s="96"/>
      <c r="BH39" s="20"/>
      <c r="BI39" s="19"/>
      <c r="BJ39" s="96"/>
      <c r="BK39" s="384"/>
      <c r="BL39" s="97"/>
      <c r="BM39" s="20"/>
      <c r="BN39" s="19"/>
      <c r="BO39" s="96"/>
      <c r="BP39" s="17"/>
      <c r="BQ39" s="19"/>
      <c r="BR39" s="96"/>
      <c r="BS39" s="48"/>
      <c r="BT39" s="62"/>
      <c r="BU39" s="96"/>
      <c r="BV39" s="433"/>
      <c r="BW39" s="62"/>
      <c r="BX39" s="96"/>
      <c r="BY39" s="45"/>
      <c r="BZ39" s="62"/>
      <c r="CA39" s="96"/>
      <c r="CB39" s="18"/>
      <c r="CC39" s="62"/>
      <c r="CD39" s="96"/>
      <c r="CE39" s="18"/>
      <c r="CF39" s="19"/>
      <c r="CG39" s="96"/>
      <c r="CH39" s="317"/>
      <c r="CI39" s="62"/>
      <c r="CJ39" s="96"/>
      <c r="CK39" s="21"/>
      <c r="CL39" s="96"/>
      <c r="CM39" s="373"/>
      <c r="CN39" s="22"/>
      <c r="CO39" s="63"/>
      <c r="CP39" s="98">
        <f t="shared" si="4"/>
        <v>0</v>
      </c>
      <c r="CQ39" s="18"/>
      <c r="CR39" s="23"/>
      <c r="CS39" s="18"/>
      <c r="CT39" s="23"/>
      <c r="CU39" s="18"/>
      <c r="CV39" s="23"/>
      <c r="CW39" s="18"/>
      <c r="CX39" s="23"/>
      <c r="CY39" s="77"/>
      <c r="CZ39" s="23"/>
      <c r="DA39" s="77"/>
      <c r="DB39" s="23"/>
      <c r="DC39" s="77"/>
      <c r="DD39" s="23"/>
      <c r="DE39" s="77"/>
      <c r="DF39" s="23"/>
      <c r="DG39" s="18"/>
      <c r="DH39" s="23"/>
      <c r="DI39" s="265"/>
      <c r="DJ39" s="276"/>
      <c r="DK39" s="265"/>
      <c r="DL39" s="276"/>
      <c r="DM39" s="265"/>
      <c r="DN39" s="276"/>
      <c r="DO39" s="18"/>
      <c r="DP39" s="23"/>
      <c r="DQ39" s="96"/>
      <c r="DR39" s="22"/>
      <c r="DS39" s="333"/>
      <c r="DT39" s="22"/>
      <c r="DU39" s="333"/>
      <c r="DV39" s="583"/>
      <c r="DW39" s="333"/>
      <c r="DX39" s="59"/>
      <c r="DY39" s="96"/>
      <c r="DZ39" s="317"/>
      <c r="EA39" s="96"/>
      <c r="EB39" s="577"/>
      <c r="EC39" s="96"/>
      <c r="ED39" s="99"/>
      <c r="EE39" s="96"/>
      <c r="EF39" s="406"/>
      <c r="EG39" s="96"/>
      <c r="EH39" s="100"/>
      <c r="EI39" s="101">
        <f>SUMPRODUCT(D39:EH39,'Other States R'!D39:EH39)</f>
        <v>0</v>
      </c>
      <c r="EJ39" s="3"/>
      <c r="EK39" s="3"/>
      <c r="ER39" s="64" t="s">
        <v>55</v>
      </c>
      <c r="ES39" s="61">
        <f t="shared" si="5"/>
        <v>0</v>
      </c>
      <c r="ET39" s="24">
        <f t="shared" si="2"/>
        <v>0</v>
      </c>
    </row>
    <row r="40" spans="2:150" ht="15" hidden="1" customHeight="1">
      <c r="B40" s="65">
        <f t="shared" si="3"/>
        <v>35</v>
      </c>
      <c r="C40" s="61"/>
      <c r="D40" s="20"/>
      <c r="E40" s="16"/>
      <c r="F40" s="96"/>
      <c r="G40" s="20"/>
      <c r="H40" s="16"/>
      <c r="I40" s="96"/>
      <c r="J40" s="20"/>
      <c r="K40" s="16"/>
      <c r="L40" s="96"/>
      <c r="M40" s="366"/>
      <c r="N40" s="16"/>
      <c r="O40" s="96"/>
      <c r="P40" s="415"/>
      <c r="Q40" s="16"/>
      <c r="R40" s="96"/>
      <c r="S40" s="18"/>
      <c r="T40" s="16"/>
      <c r="U40" s="96"/>
      <c r="V40" s="424"/>
      <c r="W40" s="16"/>
      <c r="X40" s="96"/>
      <c r="Y40" s="20"/>
      <c r="Z40" s="96"/>
      <c r="AA40" s="380"/>
      <c r="AB40" s="18"/>
      <c r="AC40" s="17"/>
      <c r="AD40" s="96"/>
      <c r="AE40" s="360"/>
      <c r="AF40" s="17"/>
      <c r="AG40" s="96"/>
      <c r="AH40" s="20"/>
      <c r="AI40" s="19"/>
      <c r="AJ40" s="96"/>
      <c r="AK40" s="20"/>
      <c r="AL40" s="19"/>
      <c r="AM40" s="96"/>
      <c r="AN40" s="20"/>
      <c r="AO40" s="19"/>
      <c r="AP40" s="96"/>
      <c r="AQ40" s="20"/>
      <c r="AR40" s="19"/>
      <c r="AS40" s="96"/>
      <c r="AT40" s="384"/>
      <c r="AU40" s="97"/>
      <c r="AV40" s="18"/>
      <c r="AW40" s="17"/>
      <c r="AX40" s="96"/>
      <c r="AY40" s="18"/>
      <c r="AZ40" s="17"/>
      <c r="BA40" s="96"/>
      <c r="BB40" s="20"/>
      <c r="BC40" s="19"/>
      <c r="BD40" s="96"/>
      <c r="BE40" s="20"/>
      <c r="BF40" s="19"/>
      <c r="BG40" s="96"/>
      <c r="BH40" s="20"/>
      <c r="BI40" s="19"/>
      <c r="BJ40" s="96"/>
      <c r="BK40" s="384"/>
      <c r="BL40" s="97"/>
      <c r="BM40" s="20"/>
      <c r="BN40" s="19"/>
      <c r="BO40" s="96"/>
      <c r="BP40" s="17"/>
      <c r="BQ40" s="19"/>
      <c r="BR40" s="96"/>
      <c r="BS40" s="48"/>
      <c r="BT40" s="62"/>
      <c r="BU40" s="96"/>
      <c r="BV40" s="433"/>
      <c r="BW40" s="62"/>
      <c r="BX40" s="96"/>
      <c r="BY40" s="45"/>
      <c r="BZ40" s="62"/>
      <c r="CA40" s="96"/>
      <c r="CB40" s="18"/>
      <c r="CC40" s="62"/>
      <c r="CD40" s="96"/>
      <c r="CE40" s="18"/>
      <c r="CF40" s="19"/>
      <c r="CG40" s="96"/>
      <c r="CH40" s="317"/>
      <c r="CI40" s="62"/>
      <c r="CJ40" s="96"/>
      <c r="CK40" s="21"/>
      <c r="CL40" s="96"/>
      <c r="CM40" s="373"/>
      <c r="CN40" s="22"/>
      <c r="CO40" s="63"/>
      <c r="CP40" s="98">
        <f t="shared" si="4"/>
        <v>0</v>
      </c>
      <c r="CQ40" s="18"/>
      <c r="CR40" s="23"/>
      <c r="CS40" s="18"/>
      <c r="CT40" s="23"/>
      <c r="CU40" s="18"/>
      <c r="CV40" s="23"/>
      <c r="CW40" s="18"/>
      <c r="CX40" s="23"/>
      <c r="CY40" s="77"/>
      <c r="CZ40" s="23"/>
      <c r="DA40" s="77"/>
      <c r="DB40" s="23"/>
      <c r="DC40" s="77"/>
      <c r="DD40" s="23"/>
      <c r="DE40" s="77"/>
      <c r="DF40" s="23"/>
      <c r="DG40" s="18"/>
      <c r="DH40" s="23"/>
      <c r="DI40" s="265"/>
      <c r="DJ40" s="276"/>
      <c r="DK40" s="265"/>
      <c r="DL40" s="276"/>
      <c r="DM40" s="265"/>
      <c r="DN40" s="276"/>
      <c r="DO40" s="18"/>
      <c r="DP40" s="23"/>
      <c r="DQ40" s="96"/>
      <c r="DR40" s="22"/>
      <c r="DS40" s="333"/>
      <c r="DT40" s="22"/>
      <c r="DU40" s="333"/>
      <c r="DV40" s="583"/>
      <c r="DW40" s="333"/>
      <c r="DX40" s="59"/>
      <c r="DY40" s="96"/>
      <c r="DZ40" s="317"/>
      <c r="EA40" s="96"/>
      <c r="EB40" s="577"/>
      <c r="EC40" s="96"/>
      <c r="ED40" s="99"/>
      <c r="EE40" s="96"/>
      <c r="EF40" s="406"/>
      <c r="EG40" s="96"/>
      <c r="EH40" s="100"/>
      <c r="EI40" s="101">
        <f>SUMPRODUCT(D40:EH40,'Other States R'!D40:EH40)</f>
        <v>0</v>
      </c>
      <c r="EJ40" s="3"/>
      <c r="EK40" s="3"/>
      <c r="ER40" s="64" t="s">
        <v>56</v>
      </c>
      <c r="ES40" s="61">
        <f t="shared" si="5"/>
        <v>0</v>
      </c>
      <c r="ET40" s="24">
        <f t="shared" si="2"/>
        <v>0</v>
      </c>
    </row>
    <row r="41" spans="2:150" ht="15" hidden="1" customHeight="1">
      <c r="B41" s="65">
        <f t="shared" si="3"/>
        <v>36</v>
      </c>
      <c r="C41" s="61"/>
      <c r="D41" s="20"/>
      <c r="E41" s="16"/>
      <c r="F41" s="96"/>
      <c r="G41" s="20"/>
      <c r="H41" s="16"/>
      <c r="I41" s="96"/>
      <c r="J41" s="20"/>
      <c r="K41" s="16"/>
      <c r="L41" s="96"/>
      <c r="M41" s="366"/>
      <c r="N41" s="16"/>
      <c r="O41" s="96"/>
      <c r="P41" s="415"/>
      <c r="Q41" s="16"/>
      <c r="R41" s="96"/>
      <c r="S41" s="18"/>
      <c r="T41" s="16"/>
      <c r="U41" s="96"/>
      <c r="V41" s="424"/>
      <c r="W41" s="16"/>
      <c r="X41" s="96"/>
      <c r="Y41" s="20"/>
      <c r="Z41" s="96"/>
      <c r="AA41" s="380"/>
      <c r="AB41" s="18"/>
      <c r="AC41" s="17"/>
      <c r="AD41" s="96"/>
      <c r="AE41" s="360"/>
      <c r="AF41" s="17"/>
      <c r="AG41" s="96"/>
      <c r="AH41" s="20"/>
      <c r="AI41" s="19"/>
      <c r="AJ41" s="96"/>
      <c r="AK41" s="20"/>
      <c r="AL41" s="19"/>
      <c r="AM41" s="96"/>
      <c r="AN41" s="20"/>
      <c r="AO41" s="19"/>
      <c r="AP41" s="96"/>
      <c r="AQ41" s="20"/>
      <c r="AR41" s="19"/>
      <c r="AS41" s="96"/>
      <c r="AT41" s="384"/>
      <c r="AU41" s="97"/>
      <c r="AV41" s="18"/>
      <c r="AW41" s="17"/>
      <c r="AX41" s="96"/>
      <c r="AY41" s="18"/>
      <c r="AZ41" s="17"/>
      <c r="BA41" s="96"/>
      <c r="BB41" s="20"/>
      <c r="BC41" s="19"/>
      <c r="BD41" s="96"/>
      <c r="BE41" s="20"/>
      <c r="BF41" s="19"/>
      <c r="BG41" s="96"/>
      <c r="BH41" s="20"/>
      <c r="BI41" s="19"/>
      <c r="BJ41" s="96"/>
      <c r="BK41" s="384"/>
      <c r="BL41" s="97"/>
      <c r="BM41" s="20"/>
      <c r="BN41" s="19"/>
      <c r="BO41" s="96"/>
      <c r="BP41" s="17"/>
      <c r="BQ41" s="19"/>
      <c r="BR41" s="96"/>
      <c r="BS41" s="48"/>
      <c r="BT41" s="62"/>
      <c r="BU41" s="96"/>
      <c r="BV41" s="433"/>
      <c r="BW41" s="62"/>
      <c r="BX41" s="96"/>
      <c r="BY41" s="45"/>
      <c r="BZ41" s="62"/>
      <c r="CA41" s="96"/>
      <c r="CB41" s="18"/>
      <c r="CC41" s="62"/>
      <c r="CD41" s="96"/>
      <c r="CE41" s="18"/>
      <c r="CF41" s="19"/>
      <c r="CG41" s="96"/>
      <c r="CH41" s="317"/>
      <c r="CI41" s="62"/>
      <c r="CJ41" s="96"/>
      <c r="CK41" s="21"/>
      <c r="CL41" s="96"/>
      <c r="CM41" s="373"/>
      <c r="CN41" s="22"/>
      <c r="CO41" s="63"/>
      <c r="CP41" s="98">
        <f t="shared" si="4"/>
        <v>0</v>
      </c>
      <c r="CQ41" s="18"/>
      <c r="CR41" s="23"/>
      <c r="CS41" s="18"/>
      <c r="CT41" s="23"/>
      <c r="CU41" s="18"/>
      <c r="CV41" s="23"/>
      <c r="CW41" s="18"/>
      <c r="CX41" s="23"/>
      <c r="CY41" s="77"/>
      <c r="CZ41" s="23"/>
      <c r="DA41" s="77"/>
      <c r="DB41" s="23"/>
      <c r="DC41" s="77"/>
      <c r="DD41" s="23"/>
      <c r="DE41" s="77"/>
      <c r="DF41" s="23"/>
      <c r="DG41" s="18"/>
      <c r="DH41" s="23"/>
      <c r="DI41" s="265"/>
      <c r="DJ41" s="276"/>
      <c r="DK41" s="265"/>
      <c r="DL41" s="276"/>
      <c r="DM41" s="265"/>
      <c r="DN41" s="276"/>
      <c r="DO41" s="18"/>
      <c r="DP41" s="23"/>
      <c r="DQ41" s="96"/>
      <c r="DR41" s="22"/>
      <c r="DS41" s="333"/>
      <c r="DT41" s="22"/>
      <c r="DU41" s="333"/>
      <c r="DV41" s="583"/>
      <c r="DW41" s="333"/>
      <c r="DX41" s="59"/>
      <c r="DY41" s="96"/>
      <c r="DZ41" s="317"/>
      <c r="EA41" s="96"/>
      <c r="EB41" s="577"/>
      <c r="EC41" s="96"/>
      <c r="ED41" s="99"/>
      <c r="EE41" s="96"/>
      <c r="EF41" s="406"/>
      <c r="EG41" s="96"/>
      <c r="EH41" s="100"/>
      <c r="EI41" s="101">
        <f>SUMPRODUCT(D41:EH41,'Other States R'!D41:EH41)</f>
        <v>0</v>
      </c>
      <c r="EJ41" s="3"/>
      <c r="EK41" s="3"/>
      <c r="ER41" s="64" t="s">
        <v>57</v>
      </c>
      <c r="ES41" s="61">
        <f t="shared" si="5"/>
        <v>0</v>
      </c>
      <c r="ET41" s="24">
        <f t="shared" si="2"/>
        <v>0</v>
      </c>
    </row>
    <row r="42" spans="2:150" ht="15" hidden="1" customHeight="1">
      <c r="B42" s="65">
        <f t="shared" si="3"/>
        <v>37</v>
      </c>
      <c r="C42" s="61"/>
      <c r="D42" s="20"/>
      <c r="E42" s="16"/>
      <c r="F42" s="96"/>
      <c r="G42" s="20"/>
      <c r="H42" s="16"/>
      <c r="I42" s="96"/>
      <c r="J42" s="20"/>
      <c r="K42" s="16"/>
      <c r="L42" s="96"/>
      <c r="M42" s="366"/>
      <c r="N42" s="16"/>
      <c r="O42" s="96"/>
      <c r="P42" s="415"/>
      <c r="Q42" s="16"/>
      <c r="R42" s="96"/>
      <c r="S42" s="18"/>
      <c r="T42" s="16"/>
      <c r="U42" s="96"/>
      <c r="V42" s="424"/>
      <c r="W42" s="16"/>
      <c r="X42" s="96"/>
      <c r="Y42" s="20"/>
      <c r="Z42" s="96"/>
      <c r="AA42" s="380"/>
      <c r="AB42" s="18"/>
      <c r="AC42" s="17"/>
      <c r="AD42" s="96"/>
      <c r="AE42" s="360"/>
      <c r="AF42" s="17"/>
      <c r="AG42" s="96"/>
      <c r="AH42" s="20"/>
      <c r="AI42" s="19"/>
      <c r="AJ42" s="96"/>
      <c r="AK42" s="20"/>
      <c r="AL42" s="19"/>
      <c r="AM42" s="96"/>
      <c r="AN42" s="20"/>
      <c r="AO42" s="19"/>
      <c r="AP42" s="96"/>
      <c r="AQ42" s="20"/>
      <c r="AR42" s="19"/>
      <c r="AS42" s="96"/>
      <c r="AT42" s="384"/>
      <c r="AU42" s="97"/>
      <c r="AV42" s="18"/>
      <c r="AW42" s="17"/>
      <c r="AX42" s="96"/>
      <c r="AY42" s="18"/>
      <c r="AZ42" s="17"/>
      <c r="BA42" s="96"/>
      <c r="BB42" s="20"/>
      <c r="BC42" s="19"/>
      <c r="BD42" s="96"/>
      <c r="BE42" s="20"/>
      <c r="BF42" s="19"/>
      <c r="BG42" s="96"/>
      <c r="BH42" s="20"/>
      <c r="BI42" s="19"/>
      <c r="BJ42" s="96"/>
      <c r="BK42" s="384"/>
      <c r="BL42" s="97"/>
      <c r="BM42" s="20"/>
      <c r="BN42" s="19"/>
      <c r="BO42" s="96"/>
      <c r="BP42" s="17"/>
      <c r="BQ42" s="19"/>
      <c r="BR42" s="96"/>
      <c r="BS42" s="48"/>
      <c r="BT42" s="62"/>
      <c r="BU42" s="96"/>
      <c r="BV42" s="433"/>
      <c r="BW42" s="62"/>
      <c r="BX42" s="96"/>
      <c r="BY42" s="45"/>
      <c r="BZ42" s="62"/>
      <c r="CA42" s="96"/>
      <c r="CB42" s="18"/>
      <c r="CC42" s="62"/>
      <c r="CD42" s="96"/>
      <c r="CE42" s="18"/>
      <c r="CF42" s="19"/>
      <c r="CG42" s="96"/>
      <c r="CH42" s="317"/>
      <c r="CI42" s="62"/>
      <c r="CJ42" s="96"/>
      <c r="CK42" s="21"/>
      <c r="CL42" s="96"/>
      <c r="CM42" s="373"/>
      <c r="CN42" s="22"/>
      <c r="CO42" s="63"/>
      <c r="CP42" s="98">
        <f t="shared" si="4"/>
        <v>0</v>
      </c>
      <c r="CQ42" s="18"/>
      <c r="CR42" s="23"/>
      <c r="CS42" s="18"/>
      <c r="CT42" s="23"/>
      <c r="CU42" s="18"/>
      <c r="CV42" s="23"/>
      <c r="CW42" s="18"/>
      <c r="CX42" s="23"/>
      <c r="CY42" s="77"/>
      <c r="CZ42" s="23"/>
      <c r="DA42" s="77"/>
      <c r="DB42" s="23"/>
      <c r="DC42" s="77"/>
      <c r="DD42" s="23"/>
      <c r="DE42" s="77"/>
      <c r="DF42" s="23"/>
      <c r="DG42" s="18"/>
      <c r="DH42" s="23"/>
      <c r="DI42" s="265"/>
      <c r="DJ42" s="276"/>
      <c r="DK42" s="265"/>
      <c r="DL42" s="276"/>
      <c r="DM42" s="265"/>
      <c r="DN42" s="276"/>
      <c r="DO42" s="18"/>
      <c r="DP42" s="23"/>
      <c r="DQ42" s="96"/>
      <c r="DR42" s="22"/>
      <c r="DS42" s="333"/>
      <c r="DT42" s="22"/>
      <c r="DU42" s="333"/>
      <c r="DV42" s="583"/>
      <c r="DW42" s="333"/>
      <c r="DX42" s="59"/>
      <c r="DY42" s="96"/>
      <c r="DZ42" s="317"/>
      <c r="EA42" s="96"/>
      <c r="EB42" s="577"/>
      <c r="EC42" s="96"/>
      <c r="ED42" s="99"/>
      <c r="EE42" s="96"/>
      <c r="EF42" s="406"/>
      <c r="EG42" s="96"/>
      <c r="EH42" s="100"/>
      <c r="EI42" s="101">
        <f>SUMPRODUCT(D42:EH42,'Other States R'!D42:EH42)</f>
        <v>0</v>
      </c>
      <c r="EJ42" s="3"/>
      <c r="EK42" s="3"/>
      <c r="ER42" s="64" t="s">
        <v>58</v>
      </c>
      <c r="ES42" s="61">
        <f t="shared" si="5"/>
        <v>0</v>
      </c>
      <c r="ET42" s="24">
        <f t="shared" si="2"/>
        <v>0</v>
      </c>
    </row>
    <row r="43" spans="2:150" ht="15" hidden="1" customHeight="1">
      <c r="B43" s="65">
        <f t="shared" si="3"/>
        <v>38</v>
      </c>
      <c r="C43" s="61"/>
      <c r="D43" s="20"/>
      <c r="E43" s="16"/>
      <c r="F43" s="96"/>
      <c r="G43" s="20"/>
      <c r="H43" s="16"/>
      <c r="I43" s="96"/>
      <c r="J43" s="20"/>
      <c r="K43" s="16"/>
      <c r="L43" s="96"/>
      <c r="M43" s="366"/>
      <c r="N43" s="16"/>
      <c r="O43" s="96"/>
      <c r="P43" s="415"/>
      <c r="Q43" s="16"/>
      <c r="R43" s="96"/>
      <c r="S43" s="18"/>
      <c r="T43" s="16"/>
      <c r="U43" s="96"/>
      <c r="V43" s="424"/>
      <c r="W43" s="16"/>
      <c r="X43" s="96"/>
      <c r="Y43" s="20"/>
      <c r="Z43" s="96"/>
      <c r="AA43" s="380"/>
      <c r="AB43" s="18"/>
      <c r="AC43" s="17"/>
      <c r="AD43" s="96"/>
      <c r="AE43" s="360"/>
      <c r="AF43" s="17"/>
      <c r="AG43" s="96"/>
      <c r="AH43" s="20"/>
      <c r="AI43" s="19"/>
      <c r="AJ43" s="96"/>
      <c r="AK43" s="20"/>
      <c r="AL43" s="19"/>
      <c r="AM43" s="96"/>
      <c r="AN43" s="20"/>
      <c r="AO43" s="19"/>
      <c r="AP43" s="96"/>
      <c r="AQ43" s="20"/>
      <c r="AR43" s="19"/>
      <c r="AS43" s="96"/>
      <c r="AT43" s="384"/>
      <c r="AU43" s="97"/>
      <c r="AV43" s="18"/>
      <c r="AW43" s="17"/>
      <c r="AX43" s="96"/>
      <c r="AY43" s="18"/>
      <c r="AZ43" s="17"/>
      <c r="BA43" s="96"/>
      <c r="BB43" s="20"/>
      <c r="BC43" s="19"/>
      <c r="BD43" s="96"/>
      <c r="BE43" s="20"/>
      <c r="BF43" s="19"/>
      <c r="BG43" s="96"/>
      <c r="BH43" s="20"/>
      <c r="BI43" s="19"/>
      <c r="BJ43" s="96"/>
      <c r="BK43" s="384"/>
      <c r="BL43" s="97"/>
      <c r="BM43" s="20"/>
      <c r="BN43" s="19"/>
      <c r="BO43" s="96"/>
      <c r="BP43" s="17"/>
      <c r="BQ43" s="19"/>
      <c r="BR43" s="96"/>
      <c r="BS43" s="48"/>
      <c r="BT43" s="62"/>
      <c r="BU43" s="96"/>
      <c r="BV43" s="433"/>
      <c r="BW43" s="62"/>
      <c r="BX43" s="96"/>
      <c r="BY43" s="45"/>
      <c r="BZ43" s="62"/>
      <c r="CA43" s="96"/>
      <c r="CB43" s="18"/>
      <c r="CC43" s="62"/>
      <c r="CD43" s="96"/>
      <c r="CE43" s="18"/>
      <c r="CF43" s="19"/>
      <c r="CG43" s="96"/>
      <c r="CH43" s="317"/>
      <c r="CI43" s="62"/>
      <c r="CJ43" s="96"/>
      <c r="CK43" s="21"/>
      <c r="CL43" s="96"/>
      <c r="CM43" s="373"/>
      <c r="CN43" s="22"/>
      <c r="CO43" s="63"/>
      <c r="CP43" s="98">
        <f t="shared" si="4"/>
        <v>0</v>
      </c>
      <c r="CQ43" s="18"/>
      <c r="CR43" s="23"/>
      <c r="CS43" s="18"/>
      <c r="CT43" s="23"/>
      <c r="CU43" s="18"/>
      <c r="CV43" s="23"/>
      <c r="CW43" s="18"/>
      <c r="CX43" s="23"/>
      <c r="CY43" s="77"/>
      <c r="CZ43" s="23"/>
      <c r="DA43" s="77"/>
      <c r="DB43" s="23"/>
      <c r="DC43" s="77"/>
      <c r="DD43" s="23"/>
      <c r="DE43" s="77"/>
      <c r="DF43" s="23"/>
      <c r="DG43" s="18"/>
      <c r="DH43" s="23"/>
      <c r="DI43" s="265"/>
      <c r="DJ43" s="276"/>
      <c r="DK43" s="265"/>
      <c r="DL43" s="276"/>
      <c r="DM43" s="265"/>
      <c r="DN43" s="276"/>
      <c r="DO43" s="18"/>
      <c r="DP43" s="23"/>
      <c r="DQ43" s="96"/>
      <c r="DR43" s="22"/>
      <c r="DS43" s="333"/>
      <c r="DT43" s="22"/>
      <c r="DU43" s="333"/>
      <c r="DV43" s="583"/>
      <c r="DW43" s="333"/>
      <c r="DX43" s="59"/>
      <c r="DY43" s="96"/>
      <c r="DZ43" s="317"/>
      <c r="EA43" s="96"/>
      <c r="EB43" s="577"/>
      <c r="EC43" s="96"/>
      <c r="ED43" s="99"/>
      <c r="EE43" s="96"/>
      <c r="EF43" s="406"/>
      <c r="EG43" s="96"/>
      <c r="EH43" s="100"/>
      <c r="EI43" s="101">
        <f>SUMPRODUCT(D43:EH43,'Other States R'!D43:EH43)</f>
        <v>0</v>
      </c>
      <c r="EJ43" s="3"/>
      <c r="EK43" s="3"/>
      <c r="ER43" s="64" t="s">
        <v>59</v>
      </c>
      <c r="ES43" s="61">
        <f t="shared" si="5"/>
        <v>0</v>
      </c>
      <c r="ET43" s="24">
        <f t="shared" si="2"/>
        <v>0</v>
      </c>
    </row>
    <row r="44" spans="2:150" ht="15" hidden="1" customHeight="1">
      <c r="B44" s="65">
        <f t="shared" si="3"/>
        <v>39</v>
      </c>
      <c r="C44" s="61"/>
      <c r="D44" s="20"/>
      <c r="E44" s="16"/>
      <c r="F44" s="96"/>
      <c r="G44" s="20"/>
      <c r="H44" s="16"/>
      <c r="I44" s="96"/>
      <c r="J44" s="20"/>
      <c r="K44" s="16"/>
      <c r="L44" s="96"/>
      <c r="M44" s="366"/>
      <c r="N44" s="16"/>
      <c r="O44" s="96"/>
      <c r="P44" s="415"/>
      <c r="Q44" s="16"/>
      <c r="R44" s="96"/>
      <c r="S44" s="18"/>
      <c r="T44" s="16"/>
      <c r="U44" s="96"/>
      <c r="V44" s="424"/>
      <c r="W44" s="16"/>
      <c r="X44" s="96"/>
      <c r="Y44" s="20"/>
      <c r="Z44" s="96"/>
      <c r="AA44" s="380"/>
      <c r="AB44" s="18"/>
      <c r="AC44" s="17"/>
      <c r="AD44" s="96"/>
      <c r="AE44" s="360"/>
      <c r="AF44" s="17"/>
      <c r="AG44" s="96"/>
      <c r="AH44" s="20"/>
      <c r="AI44" s="19"/>
      <c r="AJ44" s="96"/>
      <c r="AK44" s="20"/>
      <c r="AL44" s="19"/>
      <c r="AM44" s="96"/>
      <c r="AN44" s="20"/>
      <c r="AO44" s="19"/>
      <c r="AP44" s="96"/>
      <c r="AQ44" s="20"/>
      <c r="AR44" s="19"/>
      <c r="AS44" s="96"/>
      <c r="AT44" s="384"/>
      <c r="AU44" s="97"/>
      <c r="AV44" s="18"/>
      <c r="AW44" s="17"/>
      <c r="AX44" s="96"/>
      <c r="AY44" s="18"/>
      <c r="AZ44" s="17"/>
      <c r="BA44" s="96"/>
      <c r="BB44" s="20"/>
      <c r="BC44" s="19"/>
      <c r="BD44" s="96"/>
      <c r="BE44" s="20"/>
      <c r="BF44" s="19"/>
      <c r="BG44" s="96"/>
      <c r="BH44" s="20"/>
      <c r="BI44" s="19"/>
      <c r="BJ44" s="96"/>
      <c r="BK44" s="384"/>
      <c r="BL44" s="97"/>
      <c r="BM44" s="20"/>
      <c r="BN44" s="19"/>
      <c r="BO44" s="96"/>
      <c r="BP44" s="17"/>
      <c r="BQ44" s="19"/>
      <c r="BR44" s="96"/>
      <c r="BS44" s="48"/>
      <c r="BT44" s="62"/>
      <c r="BU44" s="96"/>
      <c r="BV44" s="433"/>
      <c r="BW44" s="62"/>
      <c r="BX44" s="96"/>
      <c r="BY44" s="45"/>
      <c r="BZ44" s="62"/>
      <c r="CA44" s="96"/>
      <c r="CB44" s="18"/>
      <c r="CC44" s="62"/>
      <c r="CD44" s="96"/>
      <c r="CE44" s="18"/>
      <c r="CF44" s="19"/>
      <c r="CG44" s="96"/>
      <c r="CH44" s="317"/>
      <c r="CI44" s="62"/>
      <c r="CJ44" s="96"/>
      <c r="CK44" s="21"/>
      <c r="CL44" s="96"/>
      <c r="CM44" s="373"/>
      <c r="CN44" s="22"/>
      <c r="CO44" s="63"/>
      <c r="CP44" s="98">
        <f t="shared" si="4"/>
        <v>0</v>
      </c>
      <c r="CQ44" s="18"/>
      <c r="CR44" s="23"/>
      <c r="CS44" s="18"/>
      <c r="CT44" s="23"/>
      <c r="CU44" s="18"/>
      <c r="CV44" s="23"/>
      <c r="CW44" s="18"/>
      <c r="CX44" s="23"/>
      <c r="CY44" s="77"/>
      <c r="CZ44" s="23"/>
      <c r="DA44" s="77"/>
      <c r="DB44" s="23"/>
      <c r="DC44" s="77"/>
      <c r="DD44" s="23"/>
      <c r="DE44" s="77"/>
      <c r="DF44" s="23"/>
      <c r="DG44" s="18"/>
      <c r="DH44" s="23"/>
      <c r="DI44" s="265"/>
      <c r="DJ44" s="276"/>
      <c r="DK44" s="265"/>
      <c r="DL44" s="276"/>
      <c r="DM44" s="265"/>
      <c r="DN44" s="276"/>
      <c r="DO44" s="18"/>
      <c r="DP44" s="23"/>
      <c r="DQ44" s="96"/>
      <c r="DR44" s="22"/>
      <c r="DS44" s="333"/>
      <c r="DT44" s="22"/>
      <c r="DU44" s="333"/>
      <c r="DV44" s="583"/>
      <c r="DW44" s="333"/>
      <c r="DX44" s="59"/>
      <c r="DY44" s="96"/>
      <c r="DZ44" s="317"/>
      <c r="EA44" s="96"/>
      <c r="EB44" s="577"/>
      <c r="EC44" s="96"/>
      <c r="ED44" s="99"/>
      <c r="EE44" s="96"/>
      <c r="EF44" s="406"/>
      <c r="EG44" s="96"/>
      <c r="EH44" s="100"/>
      <c r="EI44" s="101">
        <f>SUMPRODUCT(D44:EH44,'Other States R'!D44:EH44)</f>
        <v>0</v>
      </c>
      <c r="EJ44" s="3"/>
      <c r="EK44" s="3"/>
      <c r="ER44" s="64" t="s">
        <v>60</v>
      </c>
      <c r="ES44" s="61">
        <f t="shared" si="5"/>
        <v>0</v>
      </c>
      <c r="ET44" s="24">
        <f t="shared" si="2"/>
        <v>0</v>
      </c>
    </row>
    <row r="45" spans="2:150" ht="15" hidden="1" customHeight="1">
      <c r="B45" s="65">
        <f t="shared" si="3"/>
        <v>40</v>
      </c>
      <c r="C45" s="61"/>
      <c r="D45" s="20"/>
      <c r="E45" s="16"/>
      <c r="F45" s="96"/>
      <c r="G45" s="20"/>
      <c r="H45" s="16"/>
      <c r="I45" s="96"/>
      <c r="J45" s="20"/>
      <c r="K45" s="16"/>
      <c r="L45" s="96"/>
      <c r="M45" s="366"/>
      <c r="N45" s="16"/>
      <c r="O45" s="96"/>
      <c r="P45" s="415"/>
      <c r="Q45" s="16"/>
      <c r="R45" s="96"/>
      <c r="S45" s="18"/>
      <c r="T45" s="16"/>
      <c r="U45" s="96"/>
      <c r="V45" s="424"/>
      <c r="W45" s="16"/>
      <c r="X45" s="96"/>
      <c r="Y45" s="20"/>
      <c r="Z45" s="96"/>
      <c r="AA45" s="380"/>
      <c r="AB45" s="18"/>
      <c r="AC45" s="17"/>
      <c r="AD45" s="96"/>
      <c r="AE45" s="360"/>
      <c r="AF45" s="17"/>
      <c r="AG45" s="96"/>
      <c r="AH45" s="20"/>
      <c r="AI45" s="19"/>
      <c r="AJ45" s="96"/>
      <c r="AK45" s="20"/>
      <c r="AL45" s="19"/>
      <c r="AM45" s="96"/>
      <c r="AN45" s="20"/>
      <c r="AO45" s="19"/>
      <c r="AP45" s="96"/>
      <c r="AQ45" s="20"/>
      <c r="AR45" s="19"/>
      <c r="AS45" s="96"/>
      <c r="AT45" s="384"/>
      <c r="AU45" s="97"/>
      <c r="AV45" s="18"/>
      <c r="AW45" s="17"/>
      <c r="AX45" s="96"/>
      <c r="AY45" s="18"/>
      <c r="AZ45" s="17"/>
      <c r="BA45" s="96"/>
      <c r="BB45" s="20"/>
      <c r="BC45" s="19"/>
      <c r="BD45" s="96"/>
      <c r="BE45" s="20"/>
      <c r="BF45" s="19"/>
      <c r="BG45" s="96"/>
      <c r="BH45" s="20"/>
      <c r="BI45" s="19"/>
      <c r="BJ45" s="96"/>
      <c r="BK45" s="384"/>
      <c r="BL45" s="97"/>
      <c r="BM45" s="20"/>
      <c r="BN45" s="19"/>
      <c r="BO45" s="96"/>
      <c r="BP45" s="17"/>
      <c r="BQ45" s="19"/>
      <c r="BR45" s="96"/>
      <c r="BS45" s="48"/>
      <c r="BT45" s="62"/>
      <c r="BU45" s="96"/>
      <c r="BV45" s="433"/>
      <c r="BW45" s="62"/>
      <c r="BX45" s="96"/>
      <c r="BY45" s="45"/>
      <c r="BZ45" s="62"/>
      <c r="CA45" s="96"/>
      <c r="CB45" s="18"/>
      <c r="CC45" s="62"/>
      <c r="CD45" s="96"/>
      <c r="CE45" s="18"/>
      <c r="CF45" s="19"/>
      <c r="CG45" s="96"/>
      <c r="CH45" s="317"/>
      <c r="CI45" s="62"/>
      <c r="CJ45" s="96"/>
      <c r="CK45" s="21"/>
      <c r="CL45" s="96"/>
      <c r="CM45" s="373"/>
      <c r="CN45" s="22"/>
      <c r="CO45" s="63"/>
      <c r="CP45" s="98">
        <f t="shared" si="4"/>
        <v>0</v>
      </c>
      <c r="CQ45" s="18"/>
      <c r="CR45" s="23"/>
      <c r="CS45" s="18"/>
      <c r="CT45" s="23"/>
      <c r="CU45" s="18"/>
      <c r="CV45" s="23"/>
      <c r="CW45" s="18"/>
      <c r="CX45" s="23"/>
      <c r="CY45" s="77"/>
      <c r="CZ45" s="23"/>
      <c r="DA45" s="77"/>
      <c r="DB45" s="23"/>
      <c r="DC45" s="77"/>
      <c r="DD45" s="23"/>
      <c r="DE45" s="77"/>
      <c r="DF45" s="23"/>
      <c r="DG45" s="18"/>
      <c r="DH45" s="23"/>
      <c r="DI45" s="265"/>
      <c r="DJ45" s="276"/>
      <c r="DK45" s="265"/>
      <c r="DL45" s="276"/>
      <c r="DM45" s="265"/>
      <c r="DN45" s="276"/>
      <c r="DO45" s="18"/>
      <c r="DP45" s="23"/>
      <c r="DQ45" s="96"/>
      <c r="DR45" s="22"/>
      <c r="DS45" s="333"/>
      <c r="DT45" s="22"/>
      <c r="DU45" s="333"/>
      <c r="DV45" s="583"/>
      <c r="DW45" s="333"/>
      <c r="DX45" s="59"/>
      <c r="DY45" s="96"/>
      <c r="DZ45" s="317"/>
      <c r="EA45" s="96"/>
      <c r="EB45" s="577"/>
      <c r="EC45" s="96"/>
      <c r="ED45" s="99"/>
      <c r="EE45" s="96"/>
      <c r="EF45" s="406"/>
      <c r="EG45" s="96"/>
      <c r="EH45" s="100"/>
      <c r="EI45" s="101">
        <f>SUMPRODUCT(D45:EH45,'Other States R'!D45:EH45)</f>
        <v>0</v>
      </c>
      <c r="EJ45" s="3"/>
      <c r="EK45" s="3"/>
      <c r="ER45" s="64" t="s">
        <v>61</v>
      </c>
      <c r="ES45" s="61">
        <f t="shared" si="5"/>
        <v>0</v>
      </c>
      <c r="ET45" s="24">
        <f t="shared" si="2"/>
        <v>0</v>
      </c>
    </row>
    <row r="46" spans="2:150" ht="15" hidden="1" customHeight="1">
      <c r="B46" s="65">
        <f t="shared" si="3"/>
        <v>41</v>
      </c>
      <c r="C46" s="61"/>
      <c r="D46" s="20"/>
      <c r="E46" s="16"/>
      <c r="F46" s="96"/>
      <c r="G46" s="20"/>
      <c r="H46" s="16"/>
      <c r="I46" s="96"/>
      <c r="J46" s="20"/>
      <c r="K46" s="16"/>
      <c r="L46" s="96"/>
      <c r="M46" s="366"/>
      <c r="N46" s="16"/>
      <c r="O46" s="96"/>
      <c r="P46" s="415"/>
      <c r="Q46" s="16"/>
      <c r="R46" s="96"/>
      <c r="S46" s="18"/>
      <c r="T46" s="16"/>
      <c r="U46" s="96"/>
      <c r="V46" s="424"/>
      <c r="W46" s="16"/>
      <c r="X46" s="96"/>
      <c r="Y46" s="20"/>
      <c r="Z46" s="96"/>
      <c r="AA46" s="380"/>
      <c r="AB46" s="18"/>
      <c r="AC46" s="17"/>
      <c r="AD46" s="96"/>
      <c r="AE46" s="360"/>
      <c r="AF46" s="17"/>
      <c r="AG46" s="96"/>
      <c r="AH46" s="20"/>
      <c r="AI46" s="19"/>
      <c r="AJ46" s="96"/>
      <c r="AK46" s="20"/>
      <c r="AL46" s="19"/>
      <c r="AM46" s="96"/>
      <c r="AN46" s="20"/>
      <c r="AO46" s="19"/>
      <c r="AP46" s="96"/>
      <c r="AQ46" s="20"/>
      <c r="AR46" s="19"/>
      <c r="AS46" s="96"/>
      <c r="AT46" s="384"/>
      <c r="AU46" s="97"/>
      <c r="AV46" s="18"/>
      <c r="AW46" s="17"/>
      <c r="AX46" s="96"/>
      <c r="AY46" s="18"/>
      <c r="AZ46" s="17"/>
      <c r="BA46" s="96"/>
      <c r="BB46" s="20"/>
      <c r="BC46" s="19"/>
      <c r="BD46" s="96"/>
      <c r="BE46" s="20"/>
      <c r="BF46" s="19"/>
      <c r="BG46" s="96"/>
      <c r="BH46" s="20"/>
      <c r="BI46" s="19"/>
      <c r="BJ46" s="96"/>
      <c r="BK46" s="384"/>
      <c r="BL46" s="97"/>
      <c r="BM46" s="20"/>
      <c r="BN46" s="19"/>
      <c r="BO46" s="96"/>
      <c r="BP46" s="17"/>
      <c r="BQ46" s="19"/>
      <c r="BR46" s="96"/>
      <c r="BS46" s="48"/>
      <c r="BT46" s="62"/>
      <c r="BU46" s="96"/>
      <c r="BV46" s="433"/>
      <c r="BW46" s="62"/>
      <c r="BX46" s="96"/>
      <c r="BY46" s="45"/>
      <c r="BZ46" s="62"/>
      <c r="CA46" s="96"/>
      <c r="CB46" s="18"/>
      <c r="CC46" s="62"/>
      <c r="CD46" s="96"/>
      <c r="CE46" s="18"/>
      <c r="CF46" s="19"/>
      <c r="CG46" s="96"/>
      <c r="CH46" s="317"/>
      <c r="CI46" s="62"/>
      <c r="CJ46" s="96"/>
      <c r="CK46" s="21"/>
      <c r="CL46" s="96"/>
      <c r="CM46" s="373"/>
      <c r="CN46" s="22"/>
      <c r="CO46" s="63"/>
      <c r="CP46" s="98">
        <f t="shared" si="4"/>
        <v>0</v>
      </c>
      <c r="CQ46" s="18"/>
      <c r="CR46" s="23"/>
      <c r="CS46" s="18"/>
      <c r="CT46" s="23"/>
      <c r="CU46" s="18"/>
      <c r="CV46" s="23"/>
      <c r="CW46" s="18"/>
      <c r="CX46" s="23"/>
      <c r="CY46" s="77"/>
      <c r="CZ46" s="23"/>
      <c r="DA46" s="77"/>
      <c r="DB46" s="23"/>
      <c r="DC46" s="77"/>
      <c r="DD46" s="23"/>
      <c r="DE46" s="77"/>
      <c r="DF46" s="23"/>
      <c r="DG46" s="18"/>
      <c r="DH46" s="23"/>
      <c r="DI46" s="265"/>
      <c r="DJ46" s="276"/>
      <c r="DK46" s="265"/>
      <c r="DL46" s="276"/>
      <c r="DM46" s="265"/>
      <c r="DN46" s="276"/>
      <c r="DO46" s="18"/>
      <c r="DP46" s="23"/>
      <c r="DQ46" s="96"/>
      <c r="DR46" s="22"/>
      <c r="DS46" s="333"/>
      <c r="DT46" s="22"/>
      <c r="DU46" s="333"/>
      <c r="DV46" s="583"/>
      <c r="DW46" s="333"/>
      <c r="DX46" s="59"/>
      <c r="DY46" s="96"/>
      <c r="DZ46" s="317"/>
      <c r="EA46" s="96"/>
      <c r="EB46" s="577"/>
      <c r="EC46" s="96"/>
      <c r="ED46" s="99"/>
      <c r="EE46" s="96"/>
      <c r="EF46" s="406"/>
      <c r="EG46" s="96"/>
      <c r="EH46" s="100"/>
      <c r="EI46" s="101">
        <f>SUMPRODUCT(D46:EH46,'Other States R'!D46:EH46)</f>
        <v>0</v>
      </c>
      <c r="EJ46" s="3"/>
      <c r="EK46" s="3"/>
      <c r="ER46" s="64" t="s">
        <v>62</v>
      </c>
      <c r="ES46" s="61">
        <f t="shared" si="5"/>
        <v>0</v>
      </c>
      <c r="ET46" s="24">
        <f t="shared" si="2"/>
        <v>0</v>
      </c>
    </row>
    <row r="47" spans="2:150" ht="15" hidden="1" customHeight="1">
      <c r="B47" s="65">
        <f t="shared" si="3"/>
        <v>42</v>
      </c>
      <c r="C47" s="61"/>
      <c r="D47" s="20"/>
      <c r="E47" s="16"/>
      <c r="F47" s="96"/>
      <c r="G47" s="20"/>
      <c r="H47" s="16"/>
      <c r="I47" s="96"/>
      <c r="J47" s="20"/>
      <c r="K47" s="16"/>
      <c r="L47" s="96"/>
      <c r="M47" s="366"/>
      <c r="N47" s="16"/>
      <c r="O47" s="96"/>
      <c r="P47" s="415"/>
      <c r="Q47" s="16"/>
      <c r="R47" s="96"/>
      <c r="S47" s="18"/>
      <c r="T47" s="16"/>
      <c r="U47" s="96"/>
      <c r="V47" s="424"/>
      <c r="W47" s="16"/>
      <c r="X47" s="96"/>
      <c r="Y47" s="20"/>
      <c r="Z47" s="96"/>
      <c r="AA47" s="380"/>
      <c r="AB47" s="18"/>
      <c r="AC47" s="17"/>
      <c r="AD47" s="96"/>
      <c r="AE47" s="360"/>
      <c r="AF47" s="17"/>
      <c r="AG47" s="96"/>
      <c r="AH47" s="20"/>
      <c r="AI47" s="19"/>
      <c r="AJ47" s="96"/>
      <c r="AK47" s="20"/>
      <c r="AL47" s="19"/>
      <c r="AM47" s="96"/>
      <c r="AN47" s="20"/>
      <c r="AO47" s="19"/>
      <c r="AP47" s="96"/>
      <c r="AQ47" s="20"/>
      <c r="AR47" s="19"/>
      <c r="AS47" s="96"/>
      <c r="AT47" s="384"/>
      <c r="AU47" s="97"/>
      <c r="AV47" s="18"/>
      <c r="AW47" s="17"/>
      <c r="AX47" s="96"/>
      <c r="AY47" s="18"/>
      <c r="AZ47" s="17"/>
      <c r="BA47" s="96"/>
      <c r="BB47" s="20"/>
      <c r="BC47" s="19"/>
      <c r="BD47" s="96"/>
      <c r="BE47" s="20"/>
      <c r="BF47" s="19"/>
      <c r="BG47" s="96"/>
      <c r="BH47" s="20"/>
      <c r="BI47" s="19"/>
      <c r="BJ47" s="96"/>
      <c r="BK47" s="384"/>
      <c r="BL47" s="97"/>
      <c r="BM47" s="20"/>
      <c r="BN47" s="19"/>
      <c r="BO47" s="96"/>
      <c r="BP47" s="17"/>
      <c r="BQ47" s="19"/>
      <c r="BR47" s="96"/>
      <c r="BS47" s="48"/>
      <c r="BT47" s="62"/>
      <c r="BU47" s="96"/>
      <c r="BV47" s="433"/>
      <c r="BW47" s="62"/>
      <c r="BX47" s="96"/>
      <c r="BY47" s="45"/>
      <c r="BZ47" s="62"/>
      <c r="CA47" s="96"/>
      <c r="CB47" s="18"/>
      <c r="CC47" s="62"/>
      <c r="CD47" s="96"/>
      <c r="CE47" s="18"/>
      <c r="CF47" s="19"/>
      <c r="CG47" s="96"/>
      <c r="CH47" s="317"/>
      <c r="CI47" s="62"/>
      <c r="CJ47" s="96"/>
      <c r="CK47" s="21"/>
      <c r="CL47" s="96"/>
      <c r="CM47" s="373"/>
      <c r="CN47" s="22"/>
      <c r="CO47" s="63"/>
      <c r="CP47" s="98">
        <f t="shared" si="4"/>
        <v>0</v>
      </c>
      <c r="CQ47" s="18"/>
      <c r="CR47" s="23"/>
      <c r="CS47" s="18"/>
      <c r="CT47" s="23"/>
      <c r="CU47" s="18"/>
      <c r="CV47" s="23"/>
      <c r="CW47" s="18"/>
      <c r="CX47" s="23"/>
      <c r="CY47" s="77"/>
      <c r="CZ47" s="23"/>
      <c r="DA47" s="77"/>
      <c r="DB47" s="23"/>
      <c r="DC47" s="77"/>
      <c r="DD47" s="23"/>
      <c r="DE47" s="77"/>
      <c r="DF47" s="23"/>
      <c r="DG47" s="18"/>
      <c r="DH47" s="23"/>
      <c r="DI47" s="265"/>
      <c r="DJ47" s="276"/>
      <c r="DK47" s="265"/>
      <c r="DL47" s="276"/>
      <c r="DM47" s="265"/>
      <c r="DN47" s="276"/>
      <c r="DO47" s="18"/>
      <c r="DP47" s="23"/>
      <c r="DQ47" s="96"/>
      <c r="DR47" s="22"/>
      <c r="DS47" s="333"/>
      <c r="DT47" s="22"/>
      <c r="DU47" s="333"/>
      <c r="DV47" s="583"/>
      <c r="DW47" s="333"/>
      <c r="DX47" s="59"/>
      <c r="DY47" s="96"/>
      <c r="DZ47" s="317"/>
      <c r="EA47" s="96"/>
      <c r="EB47" s="577"/>
      <c r="EC47" s="96"/>
      <c r="ED47" s="99"/>
      <c r="EE47" s="96"/>
      <c r="EF47" s="406"/>
      <c r="EG47" s="96"/>
      <c r="EH47" s="100"/>
      <c r="EI47" s="101">
        <f>SUMPRODUCT(D47:EH47,'Other States R'!D47:EH47)</f>
        <v>0</v>
      </c>
      <c r="EJ47" s="3"/>
      <c r="EK47" s="3"/>
      <c r="ER47" s="64" t="s">
        <v>63</v>
      </c>
      <c r="ES47" s="61">
        <f t="shared" si="5"/>
        <v>0</v>
      </c>
      <c r="ET47" s="24">
        <f t="shared" si="2"/>
        <v>0</v>
      </c>
    </row>
    <row r="48" spans="2:150" ht="15" hidden="1" customHeight="1">
      <c r="B48" s="65">
        <f>B47+1</f>
        <v>43</v>
      </c>
      <c r="C48" s="61"/>
      <c r="D48" s="20"/>
      <c r="E48" s="16"/>
      <c r="F48" s="96"/>
      <c r="G48" s="20"/>
      <c r="H48" s="16"/>
      <c r="I48" s="96"/>
      <c r="J48" s="20"/>
      <c r="K48" s="16"/>
      <c r="L48" s="96"/>
      <c r="M48" s="366"/>
      <c r="N48" s="16"/>
      <c r="O48" s="96"/>
      <c r="P48" s="415"/>
      <c r="Q48" s="16"/>
      <c r="R48" s="96"/>
      <c r="S48" s="18"/>
      <c r="T48" s="16"/>
      <c r="U48" s="96"/>
      <c r="V48" s="424"/>
      <c r="W48" s="16"/>
      <c r="X48" s="96"/>
      <c r="Y48" s="20"/>
      <c r="Z48" s="96"/>
      <c r="AA48" s="380"/>
      <c r="AB48" s="18"/>
      <c r="AC48" s="17"/>
      <c r="AD48" s="96"/>
      <c r="AE48" s="360"/>
      <c r="AF48" s="17"/>
      <c r="AG48" s="96"/>
      <c r="AH48" s="20"/>
      <c r="AI48" s="19"/>
      <c r="AJ48" s="96"/>
      <c r="AK48" s="20"/>
      <c r="AL48" s="19"/>
      <c r="AM48" s="96"/>
      <c r="AN48" s="20"/>
      <c r="AO48" s="19"/>
      <c r="AP48" s="96"/>
      <c r="AQ48" s="20"/>
      <c r="AR48" s="19"/>
      <c r="AS48" s="96"/>
      <c r="AT48" s="384"/>
      <c r="AU48" s="97"/>
      <c r="AV48" s="18"/>
      <c r="AW48" s="17"/>
      <c r="AX48" s="96"/>
      <c r="AY48" s="18"/>
      <c r="AZ48" s="17"/>
      <c r="BA48" s="96"/>
      <c r="BB48" s="20"/>
      <c r="BC48" s="19"/>
      <c r="BD48" s="96"/>
      <c r="BE48" s="20"/>
      <c r="BF48" s="19"/>
      <c r="BG48" s="96"/>
      <c r="BH48" s="20"/>
      <c r="BI48" s="19"/>
      <c r="BJ48" s="96"/>
      <c r="BK48" s="384"/>
      <c r="BL48" s="97"/>
      <c r="BM48" s="20"/>
      <c r="BN48" s="19"/>
      <c r="BO48" s="96"/>
      <c r="BP48" s="17"/>
      <c r="BQ48" s="19"/>
      <c r="BR48" s="96"/>
      <c r="BS48" s="48"/>
      <c r="BT48" s="62"/>
      <c r="BU48" s="96"/>
      <c r="BV48" s="433"/>
      <c r="BW48" s="62"/>
      <c r="BX48" s="96"/>
      <c r="BY48" s="45"/>
      <c r="BZ48" s="62"/>
      <c r="CA48" s="96"/>
      <c r="CB48" s="18"/>
      <c r="CC48" s="62"/>
      <c r="CD48" s="96"/>
      <c r="CE48" s="18"/>
      <c r="CF48" s="19"/>
      <c r="CG48" s="96"/>
      <c r="CH48" s="317"/>
      <c r="CI48" s="62"/>
      <c r="CJ48" s="96"/>
      <c r="CK48" s="21"/>
      <c r="CL48" s="96"/>
      <c r="CM48" s="373"/>
      <c r="CN48" s="22"/>
      <c r="CO48" s="63"/>
      <c r="CP48" s="98">
        <f t="shared" si="4"/>
        <v>0</v>
      </c>
      <c r="CQ48" s="18"/>
      <c r="CR48" s="23"/>
      <c r="CS48" s="18"/>
      <c r="CT48" s="23"/>
      <c r="CU48" s="18"/>
      <c r="CV48" s="23"/>
      <c r="CW48" s="18"/>
      <c r="CX48" s="23"/>
      <c r="CY48" s="77"/>
      <c r="CZ48" s="23"/>
      <c r="DA48" s="77"/>
      <c r="DB48" s="23"/>
      <c r="DC48" s="77"/>
      <c r="DD48" s="23"/>
      <c r="DE48" s="77"/>
      <c r="DF48" s="23"/>
      <c r="DG48" s="18"/>
      <c r="DH48" s="23"/>
      <c r="DI48" s="265"/>
      <c r="DJ48" s="276"/>
      <c r="DK48" s="265"/>
      <c r="DL48" s="276"/>
      <c r="DM48" s="265"/>
      <c r="DN48" s="276"/>
      <c r="DO48" s="18"/>
      <c r="DP48" s="23"/>
      <c r="DQ48" s="96"/>
      <c r="DR48" s="22"/>
      <c r="DS48" s="333"/>
      <c r="DT48" s="22"/>
      <c r="DU48" s="333"/>
      <c r="DV48" s="583"/>
      <c r="DW48" s="333"/>
      <c r="DX48" s="59"/>
      <c r="DY48" s="96"/>
      <c r="DZ48" s="317"/>
      <c r="EA48" s="96"/>
      <c r="EB48" s="577"/>
      <c r="EC48" s="96"/>
      <c r="ED48" s="99"/>
      <c r="EE48" s="96"/>
      <c r="EF48" s="406"/>
      <c r="EG48" s="96"/>
      <c r="EH48" s="100"/>
      <c r="EI48" s="101">
        <f>SUMPRODUCT(D48:EH48,'Other States R'!D48:EH48)</f>
        <v>0</v>
      </c>
      <c r="EJ48" s="3"/>
      <c r="EK48" s="3"/>
      <c r="ER48" s="64" t="s">
        <v>64</v>
      </c>
      <c r="ES48" s="61">
        <f t="shared" si="5"/>
        <v>0</v>
      </c>
      <c r="ET48" s="24">
        <f t="shared" si="2"/>
        <v>0</v>
      </c>
    </row>
    <row r="49" spans="2:150" ht="15" hidden="1" customHeight="1">
      <c r="B49" s="65">
        <f t="shared" si="3"/>
        <v>44</v>
      </c>
      <c r="C49" s="61"/>
      <c r="D49" s="20"/>
      <c r="E49" s="16"/>
      <c r="F49" s="96"/>
      <c r="G49" s="20"/>
      <c r="H49" s="16"/>
      <c r="I49" s="96"/>
      <c r="J49" s="20"/>
      <c r="K49" s="16"/>
      <c r="L49" s="96"/>
      <c r="M49" s="366"/>
      <c r="N49" s="16"/>
      <c r="O49" s="96"/>
      <c r="P49" s="415"/>
      <c r="Q49" s="16"/>
      <c r="R49" s="96"/>
      <c r="S49" s="18"/>
      <c r="T49" s="16"/>
      <c r="U49" s="96"/>
      <c r="V49" s="424"/>
      <c r="W49" s="16"/>
      <c r="X49" s="96"/>
      <c r="Y49" s="20"/>
      <c r="Z49" s="96"/>
      <c r="AA49" s="380"/>
      <c r="AB49" s="18"/>
      <c r="AC49" s="17"/>
      <c r="AD49" s="96"/>
      <c r="AE49" s="360"/>
      <c r="AF49" s="17"/>
      <c r="AG49" s="96"/>
      <c r="AH49" s="20"/>
      <c r="AI49" s="19"/>
      <c r="AJ49" s="96"/>
      <c r="AK49" s="20"/>
      <c r="AL49" s="19"/>
      <c r="AM49" s="96"/>
      <c r="AN49" s="20"/>
      <c r="AO49" s="19"/>
      <c r="AP49" s="96"/>
      <c r="AQ49" s="20"/>
      <c r="AR49" s="19"/>
      <c r="AS49" s="96"/>
      <c r="AT49" s="384"/>
      <c r="AU49" s="97"/>
      <c r="AV49" s="18"/>
      <c r="AW49" s="17"/>
      <c r="AX49" s="96"/>
      <c r="AY49" s="18"/>
      <c r="AZ49" s="17"/>
      <c r="BA49" s="96"/>
      <c r="BB49" s="20"/>
      <c r="BC49" s="19"/>
      <c r="BD49" s="96"/>
      <c r="BE49" s="20"/>
      <c r="BF49" s="19"/>
      <c r="BG49" s="96"/>
      <c r="BH49" s="20"/>
      <c r="BI49" s="19"/>
      <c r="BJ49" s="96"/>
      <c r="BK49" s="384"/>
      <c r="BL49" s="97"/>
      <c r="BM49" s="20"/>
      <c r="BN49" s="19"/>
      <c r="BO49" s="96"/>
      <c r="BP49" s="17"/>
      <c r="BQ49" s="19"/>
      <c r="BR49" s="96"/>
      <c r="BS49" s="48"/>
      <c r="BT49" s="62"/>
      <c r="BU49" s="96"/>
      <c r="BV49" s="433"/>
      <c r="BW49" s="62"/>
      <c r="BX49" s="96"/>
      <c r="BY49" s="45"/>
      <c r="BZ49" s="62"/>
      <c r="CA49" s="96"/>
      <c r="CB49" s="18"/>
      <c r="CC49" s="62"/>
      <c r="CD49" s="96"/>
      <c r="CE49" s="18"/>
      <c r="CF49" s="19"/>
      <c r="CG49" s="96"/>
      <c r="CH49" s="317"/>
      <c r="CI49" s="62"/>
      <c r="CJ49" s="96"/>
      <c r="CK49" s="21"/>
      <c r="CL49" s="96"/>
      <c r="CM49" s="373"/>
      <c r="CN49" s="22"/>
      <c r="CO49" s="63"/>
      <c r="CP49" s="98">
        <f t="shared" si="4"/>
        <v>0</v>
      </c>
      <c r="CQ49" s="18"/>
      <c r="CR49" s="23"/>
      <c r="CS49" s="18"/>
      <c r="CT49" s="23"/>
      <c r="CU49" s="18"/>
      <c r="CV49" s="23"/>
      <c r="CW49" s="18"/>
      <c r="CX49" s="23"/>
      <c r="CY49" s="77"/>
      <c r="CZ49" s="23"/>
      <c r="DA49" s="77"/>
      <c r="DB49" s="23"/>
      <c r="DC49" s="77"/>
      <c r="DD49" s="23"/>
      <c r="DE49" s="77"/>
      <c r="DF49" s="23"/>
      <c r="DG49" s="18"/>
      <c r="DH49" s="23"/>
      <c r="DI49" s="265"/>
      <c r="DJ49" s="276"/>
      <c r="DK49" s="265"/>
      <c r="DL49" s="276"/>
      <c r="DM49" s="265"/>
      <c r="DN49" s="276"/>
      <c r="DO49" s="18"/>
      <c r="DP49" s="23"/>
      <c r="DQ49" s="96"/>
      <c r="DR49" s="22"/>
      <c r="DS49" s="333"/>
      <c r="DT49" s="22"/>
      <c r="DU49" s="333"/>
      <c r="DV49" s="583"/>
      <c r="DW49" s="333"/>
      <c r="DX49" s="59"/>
      <c r="DY49" s="96"/>
      <c r="DZ49" s="317"/>
      <c r="EA49" s="96"/>
      <c r="EB49" s="577"/>
      <c r="EC49" s="96"/>
      <c r="ED49" s="99"/>
      <c r="EE49" s="96"/>
      <c r="EF49" s="406"/>
      <c r="EG49" s="96"/>
      <c r="EH49" s="100"/>
      <c r="EI49" s="101">
        <f>SUMPRODUCT(D49:EH49,'Other States R'!D49:EH49)</f>
        <v>0</v>
      </c>
      <c r="EJ49" s="3"/>
      <c r="EK49" s="3"/>
      <c r="ER49" s="64" t="s">
        <v>65</v>
      </c>
      <c r="ES49" s="61">
        <f t="shared" si="5"/>
        <v>0</v>
      </c>
      <c r="ET49" s="24">
        <f t="shared" si="2"/>
        <v>0</v>
      </c>
    </row>
    <row r="50" spans="2:150" ht="15" hidden="1" customHeight="1">
      <c r="B50" s="65">
        <f t="shared" si="3"/>
        <v>45</v>
      </c>
      <c r="C50" s="61"/>
      <c r="D50" s="20"/>
      <c r="E50" s="16"/>
      <c r="F50" s="96"/>
      <c r="G50" s="20"/>
      <c r="H50" s="16"/>
      <c r="I50" s="96"/>
      <c r="J50" s="20"/>
      <c r="K50" s="16"/>
      <c r="L50" s="96"/>
      <c r="M50" s="366"/>
      <c r="N50" s="16"/>
      <c r="O50" s="96"/>
      <c r="P50" s="415"/>
      <c r="Q50" s="16"/>
      <c r="R50" s="96"/>
      <c r="S50" s="18"/>
      <c r="T50" s="16"/>
      <c r="U50" s="96"/>
      <c r="V50" s="424"/>
      <c r="W50" s="16"/>
      <c r="X50" s="96"/>
      <c r="Y50" s="20"/>
      <c r="Z50" s="96"/>
      <c r="AA50" s="380"/>
      <c r="AB50" s="18"/>
      <c r="AC50" s="17"/>
      <c r="AD50" s="96"/>
      <c r="AE50" s="360"/>
      <c r="AF50" s="17"/>
      <c r="AG50" s="96"/>
      <c r="AH50" s="20"/>
      <c r="AI50" s="19"/>
      <c r="AJ50" s="96"/>
      <c r="AK50" s="20"/>
      <c r="AL50" s="19"/>
      <c r="AM50" s="96"/>
      <c r="AN50" s="20"/>
      <c r="AO50" s="19"/>
      <c r="AP50" s="96"/>
      <c r="AQ50" s="20"/>
      <c r="AR50" s="19"/>
      <c r="AS50" s="96"/>
      <c r="AT50" s="384"/>
      <c r="AU50" s="97"/>
      <c r="AV50" s="18"/>
      <c r="AW50" s="17"/>
      <c r="AX50" s="96"/>
      <c r="AY50" s="18"/>
      <c r="AZ50" s="17"/>
      <c r="BA50" s="96"/>
      <c r="BB50" s="20"/>
      <c r="BC50" s="19"/>
      <c r="BD50" s="96"/>
      <c r="BE50" s="20"/>
      <c r="BF50" s="19"/>
      <c r="BG50" s="96"/>
      <c r="BH50" s="20"/>
      <c r="BI50" s="19"/>
      <c r="BJ50" s="96"/>
      <c r="BK50" s="384"/>
      <c r="BL50" s="97"/>
      <c r="BM50" s="20"/>
      <c r="BN50" s="19"/>
      <c r="BO50" s="96"/>
      <c r="BP50" s="17"/>
      <c r="BQ50" s="19"/>
      <c r="BR50" s="96"/>
      <c r="BS50" s="48"/>
      <c r="BT50" s="62"/>
      <c r="BU50" s="96"/>
      <c r="BV50" s="433"/>
      <c r="BW50" s="62"/>
      <c r="BX50" s="96"/>
      <c r="BY50" s="45"/>
      <c r="BZ50" s="62"/>
      <c r="CA50" s="96"/>
      <c r="CB50" s="18"/>
      <c r="CC50" s="62"/>
      <c r="CD50" s="96"/>
      <c r="CE50" s="18"/>
      <c r="CF50" s="19"/>
      <c r="CG50" s="96"/>
      <c r="CH50" s="317"/>
      <c r="CI50" s="62"/>
      <c r="CJ50" s="96"/>
      <c r="CK50" s="21"/>
      <c r="CL50" s="96"/>
      <c r="CM50" s="373"/>
      <c r="CN50" s="22"/>
      <c r="CO50" s="63"/>
      <c r="CP50" s="98">
        <f t="shared" si="4"/>
        <v>0</v>
      </c>
      <c r="CQ50" s="18"/>
      <c r="CR50" s="23"/>
      <c r="CS50" s="18"/>
      <c r="CT50" s="23"/>
      <c r="CU50" s="18"/>
      <c r="CV50" s="23"/>
      <c r="CW50" s="18"/>
      <c r="CX50" s="23"/>
      <c r="CY50" s="77"/>
      <c r="CZ50" s="23"/>
      <c r="DA50" s="77"/>
      <c r="DB50" s="23"/>
      <c r="DC50" s="77"/>
      <c r="DD50" s="23"/>
      <c r="DE50" s="77"/>
      <c r="DF50" s="23"/>
      <c r="DG50" s="18"/>
      <c r="DH50" s="23"/>
      <c r="DI50" s="265"/>
      <c r="DJ50" s="276"/>
      <c r="DK50" s="265"/>
      <c r="DL50" s="276"/>
      <c r="DM50" s="265"/>
      <c r="DN50" s="276"/>
      <c r="DO50" s="18"/>
      <c r="DP50" s="23"/>
      <c r="DQ50" s="96"/>
      <c r="DR50" s="22"/>
      <c r="DS50" s="333"/>
      <c r="DT50" s="22"/>
      <c r="DU50" s="333"/>
      <c r="DV50" s="583"/>
      <c r="DW50" s="333"/>
      <c r="DX50" s="59"/>
      <c r="DY50" s="96"/>
      <c r="DZ50" s="317"/>
      <c r="EA50" s="96"/>
      <c r="EB50" s="577"/>
      <c r="EC50" s="96"/>
      <c r="ED50" s="99"/>
      <c r="EE50" s="96"/>
      <c r="EF50" s="406"/>
      <c r="EG50" s="96"/>
      <c r="EH50" s="100"/>
      <c r="EI50" s="101">
        <f>SUMPRODUCT(D50:EH50,'Other States R'!D50:EH50)</f>
        <v>0</v>
      </c>
      <c r="EJ50" s="3"/>
      <c r="EK50" s="3"/>
      <c r="ER50" s="64" t="s">
        <v>66</v>
      </c>
      <c r="ES50" s="61">
        <f t="shared" si="5"/>
        <v>0</v>
      </c>
      <c r="ET50" s="24">
        <f t="shared" si="2"/>
        <v>0</v>
      </c>
    </row>
    <row r="51" spans="2:150" ht="15" hidden="1" customHeight="1">
      <c r="B51" s="65">
        <f t="shared" si="3"/>
        <v>46</v>
      </c>
      <c r="C51" s="61"/>
      <c r="D51" s="20"/>
      <c r="E51" s="16"/>
      <c r="F51" s="96"/>
      <c r="G51" s="20"/>
      <c r="H51" s="16"/>
      <c r="I51" s="96"/>
      <c r="J51" s="20"/>
      <c r="K51" s="16"/>
      <c r="L51" s="96"/>
      <c r="M51" s="366"/>
      <c r="N51" s="16"/>
      <c r="O51" s="96"/>
      <c r="P51" s="415"/>
      <c r="Q51" s="16"/>
      <c r="R51" s="96"/>
      <c r="S51" s="18"/>
      <c r="T51" s="16"/>
      <c r="U51" s="96"/>
      <c r="V51" s="424"/>
      <c r="W51" s="16"/>
      <c r="X51" s="96"/>
      <c r="Y51" s="20"/>
      <c r="Z51" s="96"/>
      <c r="AA51" s="380"/>
      <c r="AB51" s="18"/>
      <c r="AC51" s="17"/>
      <c r="AD51" s="96"/>
      <c r="AE51" s="360"/>
      <c r="AF51" s="17"/>
      <c r="AG51" s="96"/>
      <c r="AH51" s="20"/>
      <c r="AI51" s="19"/>
      <c r="AJ51" s="96"/>
      <c r="AK51" s="20"/>
      <c r="AL51" s="19"/>
      <c r="AM51" s="96"/>
      <c r="AN51" s="20"/>
      <c r="AO51" s="19"/>
      <c r="AP51" s="96"/>
      <c r="AQ51" s="20"/>
      <c r="AR51" s="19"/>
      <c r="AS51" s="96"/>
      <c r="AT51" s="384"/>
      <c r="AU51" s="97"/>
      <c r="AV51" s="18"/>
      <c r="AW51" s="17"/>
      <c r="AX51" s="96"/>
      <c r="AY51" s="18"/>
      <c r="AZ51" s="17"/>
      <c r="BA51" s="96"/>
      <c r="BB51" s="20"/>
      <c r="BC51" s="19"/>
      <c r="BD51" s="96"/>
      <c r="BE51" s="20"/>
      <c r="BF51" s="19"/>
      <c r="BG51" s="96"/>
      <c r="BH51" s="20"/>
      <c r="BI51" s="19"/>
      <c r="BJ51" s="96"/>
      <c r="BK51" s="384"/>
      <c r="BL51" s="97"/>
      <c r="BM51" s="20"/>
      <c r="BN51" s="19"/>
      <c r="BO51" s="96"/>
      <c r="BP51" s="17"/>
      <c r="BQ51" s="19"/>
      <c r="BR51" s="96"/>
      <c r="BS51" s="48"/>
      <c r="BT51" s="62"/>
      <c r="BU51" s="96"/>
      <c r="BV51" s="433"/>
      <c r="BW51" s="62"/>
      <c r="BX51" s="96"/>
      <c r="BY51" s="45"/>
      <c r="BZ51" s="62"/>
      <c r="CA51" s="96"/>
      <c r="CB51" s="18"/>
      <c r="CC51" s="62"/>
      <c r="CD51" s="96"/>
      <c r="CE51" s="18"/>
      <c r="CF51" s="19"/>
      <c r="CG51" s="96"/>
      <c r="CH51" s="317"/>
      <c r="CI51" s="62"/>
      <c r="CJ51" s="96"/>
      <c r="CK51" s="21"/>
      <c r="CL51" s="96"/>
      <c r="CM51" s="373"/>
      <c r="CN51" s="22"/>
      <c r="CO51" s="63"/>
      <c r="CP51" s="98">
        <f t="shared" si="4"/>
        <v>0</v>
      </c>
      <c r="CQ51" s="18"/>
      <c r="CR51" s="23"/>
      <c r="CS51" s="18"/>
      <c r="CT51" s="23"/>
      <c r="CU51" s="18"/>
      <c r="CV51" s="23"/>
      <c r="CW51" s="18"/>
      <c r="CX51" s="23"/>
      <c r="CY51" s="77"/>
      <c r="CZ51" s="23"/>
      <c r="DA51" s="77"/>
      <c r="DB51" s="23"/>
      <c r="DC51" s="77"/>
      <c r="DD51" s="23"/>
      <c r="DE51" s="77"/>
      <c r="DF51" s="23"/>
      <c r="DG51" s="18"/>
      <c r="DH51" s="23"/>
      <c r="DI51" s="265"/>
      <c r="DJ51" s="276"/>
      <c r="DK51" s="265"/>
      <c r="DL51" s="276"/>
      <c r="DM51" s="265"/>
      <c r="DN51" s="276"/>
      <c r="DO51" s="18"/>
      <c r="DP51" s="23"/>
      <c r="DQ51" s="96"/>
      <c r="DR51" s="22"/>
      <c r="DS51" s="333"/>
      <c r="DT51" s="22"/>
      <c r="DU51" s="333"/>
      <c r="DV51" s="583"/>
      <c r="DW51" s="333"/>
      <c r="DX51" s="59"/>
      <c r="DY51" s="96"/>
      <c r="DZ51" s="317"/>
      <c r="EA51" s="96"/>
      <c r="EB51" s="577"/>
      <c r="EC51" s="96"/>
      <c r="ED51" s="99"/>
      <c r="EE51" s="96"/>
      <c r="EF51" s="406"/>
      <c r="EG51" s="96"/>
      <c r="EH51" s="100"/>
      <c r="EI51" s="101">
        <f>SUMPRODUCT(D51:EH51,'Other States R'!D51:EH51)</f>
        <v>0</v>
      </c>
      <c r="EJ51" s="3"/>
      <c r="EK51" s="3"/>
      <c r="ER51" s="64" t="s">
        <v>67</v>
      </c>
      <c r="ES51" s="61">
        <f t="shared" si="5"/>
        <v>0</v>
      </c>
      <c r="ET51" s="24">
        <f t="shared" si="2"/>
        <v>0</v>
      </c>
    </row>
    <row r="52" spans="2:150" ht="15" hidden="1" customHeight="1">
      <c r="B52" s="65">
        <f t="shared" si="3"/>
        <v>47</v>
      </c>
      <c r="C52" s="61"/>
      <c r="D52" s="20"/>
      <c r="E52" s="16"/>
      <c r="F52" s="96"/>
      <c r="G52" s="20"/>
      <c r="H52" s="16"/>
      <c r="I52" s="96"/>
      <c r="J52" s="20"/>
      <c r="K52" s="16"/>
      <c r="L52" s="96"/>
      <c r="M52" s="366"/>
      <c r="N52" s="16"/>
      <c r="O52" s="96"/>
      <c r="P52" s="415"/>
      <c r="Q52" s="16"/>
      <c r="R52" s="96"/>
      <c r="S52" s="18"/>
      <c r="T52" s="16"/>
      <c r="U52" s="96"/>
      <c r="V52" s="424"/>
      <c r="W52" s="16"/>
      <c r="X52" s="96"/>
      <c r="Y52" s="20"/>
      <c r="Z52" s="96"/>
      <c r="AA52" s="380"/>
      <c r="AB52" s="18"/>
      <c r="AC52" s="17"/>
      <c r="AD52" s="96"/>
      <c r="AE52" s="360"/>
      <c r="AF52" s="17"/>
      <c r="AG52" s="96"/>
      <c r="AH52" s="20"/>
      <c r="AI52" s="19"/>
      <c r="AJ52" s="96"/>
      <c r="AK52" s="20"/>
      <c r="AL52" s="19"/>
      <c r="AM52" s="96"/>
      <c r="AN52" s="20"/>
      <c r="AO52" s="19"/>
      <c r="AP52" s="96"/>
      <c r="AQ52" s="20"/>
      <c r="AR52" s="19"/>
      <c r="AS52" s="96"/>
      <c r="AT52" s="384"/>
      <c r="AU52" s="97"/>
      <c r="AV52" s="18"/>
      <c r="AW52" s="17"/>
      <c r="AX52" s="96"/>
      <c r="AY52" s="18"/>
      <c r="AZ52" s="17"/>
      <c r="BA52" s="96"/>
      <c r="BB52" s="20"/>
      <c r="BC52" s="19"/>
      <c r="BD52" s="96"/>
      <c r="BE52" s="20"/>
      <c r="BF52" s="19"/>
      <c r="BG52" s="96"/>
      <c r="BH52" s="20"/>
      <c r="BI52" s="19"/>
      <c r="BJ52" s="96"/>
      <c r="BK52" s="384"/>
      <c r="BL52" s="97"/>
      <c r="BM52" s="20"/>
      <c r="BN52" s="19"/>
      <c r="BO52" s="96"/>
      <c r="BP52" s="17"/>
      <c r="BQ52" s="19"/>
      <c r="BR52" s="96"/>
      <c r="BS52" s="48"/>
      <c r="BT52" s="62"/>
      <c r="BU52" s="96"/>
      <c r="BV52" s="433"/>
      <c r="BW52" s="62"/>
      <c r="BX52" s="96"/>
      <c r="BY52" s="45"/>
      <c r="BZ52" s="62"/>
      <c r="CA52" s="96"/>
      <c r="CB52" s="18"/>
      <c r="CC52" s="62"/>
      <c r="CD52" s="96"/>
      <c r="CE52" s="18"/>
      <c r="CF52" s="19"/>
      <c r="CG52" s="96"/>
      <c r="CH52" s="317"/>
      <c r="CI52" s="62"/>
      <c r="CJ52" s="96"/>
      <c r="CK52" s="21"/>
      <c r="CL52" s="96"/>
      <c r="CM52" s="373"/>
      <c r="CN52" s="22"/>
      <c r="CO52" s="63"/>
      <c r="CP52" s="98">
        <f t="shared" si="4"/>
        <v>0</v>
      </c>
      <c r="CQ52" s="18"/>
      <c r="CR52" s="23"/>
      <c r="CS52" s="18"/>
      <c r="CT52" s="23"/>
      <c r="CU52" s="18"/>
      <c r="CV52" s="23"/>
      <c r="CW52" s="18"/>
      <c r="CX52" s="23"/>
      <c r="CY52" s="77"/>
      <c r="CZ52" s="23"/>
      <c r="DA52" s="77"/>
      <c r="DB52" s="23"/>
      <c r="DC52" s="77"/>
      <c r="DD52" s="23"/>
      <c r="DE52" s="77"/>
      <c r="DF52" s="23"/>
      <c r="DG52" s="18"/>
      <c r="DH52" s="23"/>
      <c r="DI52" s="265"/>
      <c r="DJ52" s="276"/>
      <c r="DK52" s="265"/>
      <c r="DL52" s="276"/>
      <c r="DM52" s="265"/>
      <c r="DN52" s="276"/>
      <c r="DO52" s="18"/>
      <c r="DP52" s="23"/>
      <c r="DQ52" s="96"/>
      <c r="DR52" s="22"/>
      <c r="DS52" s="333"/>
      <c r="DT52" s="22"/>
      <c r="DU52" s="333"/>
      <c r="DV52" s="583"/>
      <c r="DW52" s="333"/>
      <c r="DX52" s="59"/>
      <c r="DY52" s="96"/>
      <c r="DZ52" s="317"/>
      <c r="EA52" s="96"/>
      <c r="EB52" s="577"/>
      <c r="EC52" s="96"/>
      <c r="ED52" s="99"/>
      <c r="EE52" s="96"/>
      <c r="EF52" s="406"/>
      <c r="EG52" s="96"/>
      <c r="EH52" s="100"/>
      <c r="EI52" s="101">
        <f>SUMPRODUCT(D52:EH52,'Other States R'!D52:EH52)</f>
        <v>0</v>
      </c>
      <c r="EJ52" s="3"/>
      <c r="EK52" s="3"/>
      <c r="ER52" s="64" t="s">
        <v>68</v>
      </c>
      <c r="ES52" s="61">
        <f t="shared" si="5"/>
        <v>0</v>
      </c>
      <c r="ET52" s="24">
        <f t="shared" si="2"/>
        <v>0</v>
      </c>
    </row>
    <row r="53" spans="2:150" ht="15" hidden="1" customHeight="1">
      <c r="B53" s="65">
        <f t="shared" si="3"/>
        <v>48</v>
      </c>
      <c r="C53" s="61"/>
      <c r="D53" s="20"/>
      <c r="E53" s="16"/>
      <c r="F53" s="96"/>
      <c r="G53" s="20"/>
      <c r="H53" s="16"/>
      <c r="I53" s="96"/>
      <c r="J53" s="20"/>
      <c r="K53" s="16"/>
      <c r="L53" s="96"/>
      <c r="M53" s="366"/>
      <c r="N53" s="16"/>
      <c r="O53" s="96"/>
      <c r="P53" s="415"/>
      <c r="Q53" s="16"/>
      <c r="R53" s="96"/>
      <c r="S53" s="18"/>
      <c r="T53" s="16"/>
      <c r="U53" s="96"/>
      <c r="V53" s="424"/>
      <c r="W53" s="16"/>
      <c r="X53" s="96"/>
      <c r="Y53" s="20"/>
      <c r="Z53" s="96"/>
      <c r="AA53" s="380"/>
      <c r="AB53" s="18"/>
      <c r="AC53" s="17"/>
      <c r="AD53" s="96"/>
      <c r="AE53" s="360"/>
      <c r="AF53" s="17"/>
      <c r="AG53" s="96"/>
      <c r="AH53" s="20"/>
      <c r="AI53" s="19"/>
      <c r="AJ53" s="96"/>
      <c r="AK53" s="20"/>
      <c r="AL53" s="19"/>
      <c r="AM53" s="96"/>
      <c r="AN53" s="20"/>
      <c r="AO53" s="19"/>
      <c r="AP53" s="96"/>
      <c r="AQ53" s="20"/>
      <c r="AR53" s="19"/>
      <c r="AS53" s="96"/>
      <c r="AT53" s="384"/>
      <c r="AU53" s="97"/>
      <c r="AV53" s="18"/>
      <c r="AW53" s="17"/>
      <c r="AX53" s="96"/>
      <c r="AY53" s="18"/>
      <c r="AZ53" s="17"/>
      <c r="BA53" s="96"/>
      <c r="BB53" s="20"/>
      <c r="BC53" s="19"/>
      <c r="BD53" s="96"/>
      <c r="BE53" s="20"/>
      <c r="BF53" s="19"/>
      <c r="BG53" s="96"/>
      <c r="BH53" s="20"/>
      <c r="BI53" s="19"/>
      <c r="BJ53" s="96"/>
      <c r="BK53" s="384"/>
      <c r="BL53" s="97"/>
      <c r="BM53" s="20"/>
      <c r="BN53" s="19"/>
      <c r="BO53" s="96"/>
      <c r="BP53" s="17"/>
      <c r="BQ53" s="19"/>
      <c r="BR53" s="96"/>
      <c r="BS53" s="48"/>
      <c r="BT53" s="62"/>
      <c r="BU53" s="96"/>
      <c r="BV53" s="433"/>
      <c r="BW53" s="62"/>
      <c r="BX53" s="96"/>
      <c r="BY53" s="45"/>
      <c r="BZ53" s="62"/>
      <c r="CA53" s="96"/>
      <c r="CB53" s="18"/>
      <c r="CC53" s="62"/>
      <c r="CD53" s="96"/>
      <c r="CE53" s="18"/>
      <c r="CF53" s="19"/>
      <c r="CG53" s="96"/>
      <c r="CH53" s="317"/>
      <c r="CI53" s="62"/>
      <c r="CJ53" s="96"/>
      <c r="CK53" s="21"/>
      <c r="CL53" s="96"/>
      <c r="CM53" s="373"/>
      <c r="CN53" s="22"/>
      <c r="CO53" s="63"/>
      <c r="CP53" s="98">
        <f t="shared" si="4"/>
        <v>0</v>
      </c>
      <c r="CQ53" s="18"/>
      <c r="CR53" s="23"/>
      <c r="CS53" s="18"/>
      <c r="CT53" s="23"/>
      <c r="CU53" s="18"/>
      <c r="CV53" s="23"/>
      <c r="CW53" s="18"/>
      <c r="CX53" s="23"/>
      <c r="CY53" s="77"/>
      <c r="CZ53" s="23"/>
      <c r="DA53" s="77"/>
      <c r="DB53" s="23"/>
      <c r="DC53" s="77"/>
      <c r="DD53" s="23"/>
      <c r="DE53" s="77"/>
      <c r="DF53" s="23"/>
      <c r="DG53" s="18"/>
      <c r="DH53" s="23"/>
      <c r="DI53" s="265"/>
      <c r="DJ53" s="276"/>
      <c r="DK53" s="265"/>
      <c r="DL53" s="276"/>
      <c r="DM53" s="265"/>
      <c r="DN53" s="276"/>
      <c r="DO53" s="18"/>
      <c r="DP53" s="23"/>
      <c r="DQ53" s="96"/>
      <c r="DR53" s="22"/>
      <c r="DS53" s="333"/>
      <c r="DT53" s="22"/>
      <c r="DU53" s="333"/>
      <c r="DV53" s="583"/>
      <c r="DW53" s="333"/>
      <c r="DX53" s="59"/>
      <c r="DY53" s="96"/>
      <c r="DZ53" s="317"/>
      <c r="EA53" s="96"/>
      <c r="EB53" s="577"/>
      <c r="EC53" s="96"/>
      <c r="ED53" s="99"/>
      <c r="EE53" s="96"/>
      <c r="EF53" s="406"/>
      <c r="EG53" s="96"/>
      <c r="EH53" s="100"/>
      <c r="EI53" s="101">
        <f>SUMPRODUCT(D53:EH53,'Other States R'!D53:EH53)</f>
        <v>0</v>
      </c>
      <c r="EJ53" s="3"/>
      <c r="EK53" s="3"/>
      <c r="ER53" s="64" t="s">
        <v>69</v>
      </c>
      <c r="ES53" s="61">
        <f t="shared" si="5"/>
        <v>0</v>
      </c>
      <c r="ET53" s="24">
        <f t="shared" si="2"/>
        <v>0</v>
      </c>
    </row>
    <row r="54" spans="2:150" ht="15" hidden="1" customHeight="1">
      <c r="B54" s="65">
        <f t="shared" si="3"/>
        <v>49</v>
      </c>
      <c r="C54" s="61"/>
      <c r="D54" s="20"/>
      <c r="E54" s="16"/>
      <c r="F54" s="96"/>
      <c r="G54" s="20"/>
      <c r="H54" s="16"/>
      <c r="I54" s="96"/>
      <c r="J54" s="20"/>
      <c r="K54" s="16"/>
      <c r="L54" s="96"/>
      <c r="M54" s="366"/>
      <c r="N54" s="16"/>
      <c r="O54" s="96"/>
      <c r="P54" s="415"/>
      <c r="Q54" s="16"/>
      <c r="R54" s="96"/>
      <c r="S54" s="18"/>
      <c r="T54" s="16"/>
      <c r="U54" s="96"/>
      <c r="V54" s="424"/>
      <c r="W54" s="16"/>
      <c r="X54" s="96"/>
      <c r="Y54" s="20"/>
      <c r="Z54" s="96"/>
      <c r="AA54" s="380"/>
      <c r="AB54" s="18"/>
      <c r="AC54" s="17"/>
      <c r="AD54" s="96"/>
      <c r="AE54" s="360"/>
      <c r="AF54" s="17"/>
      <c r="AG54" s="96"/>
      <c r="AH54" s="20"/>
      <c r="AI54" s="19"/>
      <c r="AJ54" s="96"/>
      <c r="AK54" s="20"/>
      <c r="AL54" s="19"/>
      <c r="AM54" s="96"/>
      <c r="AN54" s="20"/>
      <c r="AO54" s="19"/>
      <c r="AP54" s="96"/>
      <c r="AQ54" s="20"/>
      <c r="AR54" s="19"/>
      <c r="AS54" s="96"/>
      <c r="AT54" s="384"/>
      <c r="AU54" s="97"/>
      <c r="AV54" s="18"/>
      <c r="AW54" s="17"/>
      <c r="AX54" s="96"/>
      <c r="AY54" s="18"/>
      <c r="AZ54" s="17"/>
      <c r="BA54" s="96"/>
      <c r="BB54" s="20"/>
      <c r="BC54" s="19"/>
      <c r="BD54" s="96"/>
      <c r="BE54" s="20"/>
      <c r="BF54" s="19"/>
      <c r="BG54" s="96"/>
      <c r="BH54" s="20"/>
      <c r="BI54" s="19"/>
      <c r="BJ54" s="96"/>
      <c r="BK54" s="384"/>
      <c r="BL54" s="97"/>
      <c r="BM54" s="20"/>
      <c r="BN54" s="19"/>
      <c r="BO54" s="96"/>
      <c r="BP54" s="17"/>
      <c r="BQ54" s="19"/>
      <c r="BR54" s="96"/>
      <c r="BS54" s="48"/>
      <c r="BT54" s="62"/>
      <c r="BU54" s="96"/>
      <c r="BV54" s="433"/>
      <c r="BW54" s="62"/>
      <c r="BX54" s="96"/>
      <c r="BY54" s="45"/>
      <c r="BZ54" s="62"/>
      <c r="CA54" s="96"/>
      <c r="CB54" s="18"/>
      <c r="CC54" s="62"/>
      <c r="CD54" s="96"/>
      <c r="CE54" s="18"/>
      <c r="CF54" s="19"/>
      <c r="CG54" s="96"/>
      <c r="CH54" s="317"/>
      <c r="CI54" s="62"/>
      <c r="CJ54" s="96"/>
      <c r="CK54" s="21"/>
      <c r="CL54" s="96"/>
      <c r="CM54" s="373"/>
      <c r="CN54" s="22"/>
      <c r="CO54" s="63"/>
      <c r="CP54" s="98">
        <f t="shared" si="4"/>
        <v>0</v>
      </c>
      <c r="CQ54" s="18"/>
      <c r="CR54" s="23"/>
      <c r="CS54" s="18"/>
      <c r="CT54" s="23"/>
      <c r="CU54" s="18"/>
      <c r="CV54" s="23"/>
      <c r="CW54" s="18"/>
      <c r="CX54" s="23"/>
      <c r="CY54" s="77"/>
      <c r="CZ54" s="23"/>
      <c r="DA54" s="77"/>
      <c r="DB54" s="23"/>
      <c r="DC54" s="77"/>
      <c r="DD54" s="23"/>
      <c r="DE54" s="77"/>
      <c r="DF54" s="23"/>
      <c r="DG54" s="18"/>
      <c r="DH54" s="23"/>
      <c r="DI54" s="265"/>
      <c r="DJ54" s="276"/>
      <c r="DK54" s="265"/>
      <c r="DL54" s="276"/>
      <c r="DM54" s="265"/>
      <c r="DN54" s="276"/>
      <c r="DO54" s="18"/>
      <c r="DP54" s="23"/>
      <c r="DQ54" s="96"/>
      <c r="DR54" s="22"/>
      <c r="DS54" s="333"/>
      <c r="DT54" s="22"/>
      <c r="DU54" s="333"/>
      <c r="DV54" s="583"/>
      <c r="DW54" s="333"/>
      <c r="DX54" s="59"/>
      <c r="DY54" s="96"/>
      <c r="DZ54" s="317"/>
      <c r="EA54" s="96"/>
      <c r="EB54" s="577"/>
      <c r="EC54" s="96"/>
      <c r="ED54" s="99"/>
      <c r="EE54" s="96"/>
      <c r="EF54" s="406"/>
      <c r="EG54" s="96"/>
      <c r="EH54" s="100"/>
      <c r="EI54" s="101">
        <f>SUMPRODUCT(D54:EH54,'Other States R'!D54:EH54)</f>
        <v>0</v>
      </c>
      <c r="EJ54" s="3"/>
      <c r="EK54" s="3"/>
      <c r="ER54" s="64" t="s">
        <v>70</v>
      </c>
      <c r="ES54" s="61">
        <f t="shared" si="5"/>
        <v>0</v>
      </c>
      <c r="ET54" s="24">
        <f t="shared" si="2"/>
        <v>0</v>
      </c>
    </row>
    <row r="55" spans="2:150" ht="15" hidden="1" customHeight="1">
      <c r="B55" s="65">
        <f t="shared" si="3"/>
        <v>50</v>
      </c>
      <c r="C55" s="61"/>
      <c r="D55" s="20"/>
      <c r="E55" s="16"/>
      <c r="F55" s="96"/>
      <c r="G55" s="20"/>
      <c r="H55" s="16"/>
      <c r="I55" s="96"/>
      <c r="J55" s="20"/>
      <c r="K55" s="16"/>
      <c r="L55" s="96"/>
      <c r="M55" s="366"/>
      <c r="N55" s="16"/>
      <c r="O55" s="96"/>
      <c r="P55" s="415"/>
      <c r="Q55" s="16"/>
      <c r="R55" s="96"/>
      <c r="S55" s="18"/>
      <c r="T55" s="16"/>
      <c r="U55" s="96"/>
      <c r="V55" s="424"/>
      <c r="W55" s="16"/>
      <c r="X55" s="96"/>
      <c r="Y55" s="20"/>
      <c r="Z55" s="96"/>
      <c r="AA55" s="380"/>
      <c r="AB55" s="18"/>
      <c r="AC55" s="17"/>
      <c r="AD55" s="96"/>
      <c r="AE55" s="360"/>
      <c r="AF55" s="17"/>
      <c r="AG55" s="96"/>
      <c r="AH55" s="20"/>
      <c r="AI55" s="19"/>
      <c r="AJ55" s="96"/>
      <c r="AK55" s="20"/>
      <c r="AL55" s="19"/>
      <c r="AM55" s="96"/>
      <c r="AN55" s="20"/>
      <c r="AO55" s="19"/>
      <c r="AP55" s="96"/>
      <c r="AQ55" s="20"/>
      <c r="AR55" s="19"/>
      <c r="AS55" s="96"/>
      <c r="AT55" s="384"/>
      <c r="AU55" s="97"/>
      <c r="AV55" s="18"/>
      <c r="AW55" s="17"/>
      <c r="AX55" s="96"/>
      <c r="AY55" s="18"/>
      <c r="AZ55" s="17"/>
      <c r="BA55" s="96"/>
      <c r="BB55" s="20"/>
      <c r="BC55" s="19"/>
      <c r="BD55" s="96"/>
      <c r="BE55" s="20"/>
      <c r="BF55" s="19"/>
      <c r="BG55" s="96"/>
      <c r="BH55" s="20"/>
      <c r="BI55" s="19"/>
      <c r="BJ55" s="96"/>
      <c r="BK55" s="384"/>
      <c r="BL55" s="97"/>
      <c r="BM55" s="20"/>
      <c r="BN55" s="19"/>
      <c r="BO55" s="96"/>
      <c r="BP55" s="17"/>
      <c r="BQ55" s="19"/>
      <c r="BR55" s="96"/>
      <c r="BS55" s="48"/>
      <c r="BT55" s="62"/>
      <c r="BU55" s="96"/>
      <c r="BV55" s="433"/>
      <c r="BW55" s="62"/>
      <c r="BX55" s="96"/>
      <c r="BY55" s="45"/>
      <c r="BZ55" s="62"/>
      <c r="CA55" s="96"/>
      <c r="CB55" s="18"/>
      <c r="CC55" s="62"/>
      <c r="CD55" s="96"/>
      <c r="CE55" s="18"/>
      <c r="CF55" s="19"/>
      <c r="CG55" s="96"/>
      <c r="CH55" s="317"/>
      <c r="CI55" s="62"/>
      <c r="CJ55" s="96"/>
      <c r="CK55" s="21"/>
      <c r="CL55" s="96"/>
      <c r="CM55" s="373"/>
      <c r="CN55" s="22"/>
      <c r="CO55" s="63"/>
      <c r="CP55" s="98">
        <f t="shared" si="4"/>
        <v>0</v>
      </c>
      <c r="CQ55" s="18"/>
      <c r="CR55" s="23"/>
      <c r="CS55" s="18"/>
      <c r="CT55" s="23"/>
      <c r="CU55" s="18"/>
      <c r="CV55" s="23"/>
      <c r="CW55" s="18"/>
      <c r="CX55" s="23"/>
      <c r="CY55" s="77"/>
      <c r="CZ55" s="23"/>
      <c r="DA55" s="77"/>
      <c r="DB55" s="23"/>
      <c r="DC55" s="77"/>
      <c r="DD55" s="23"/>
      <c r="DE55" s="77"/>
      <c r="DF55" s="23"/>
      <c r="DG55" s="18"/>
      <c r="DH55" s="23"/>
      <c r="DI55" s="265"/>
      <c r="DJ55" s="276"/>
      <c r="DK55" s="265"/>
      <c r="DL55" s="276"/>
      <c r="DM55" s="265"/>
      <c r="DN55" s="276"/>
      <c r="DO55" s="18"/>
      <c r="DP55" s="23"/>
      <c r="DQ55" s="96"/>
      <c r="DR55" s="22"/>
      <c r="DS55" s="333"/>
      <c r="DT55" s="22"/>
      <c r="DU55" s="333"/>
      <c r="DV55" s="583"/>
      <c r="DW55" s="333"/>
      <c r="DX55" s="59"/>
      <c r="DY55" s="96"/>
      <c r="DZ55" s="317"/>
      <c r="EA55" s="96"/>
      <c r="EB55" s="577"/>
      <c r="EC55" s="96"/>
      <c r="ED55" s="99"/>
      <c r="EE55" s="96"/>
      <c r="EF55" s="406"/>
      <c r="EG55" s="96"/>
      <c r="EH55" s="100"/>
      <c r="EI55" s="101">
        <f>SUMPRODUCT(D55:EH55,'Other States R'!D55:EH55)</f>
        <v>0</v>
      </c>
      <c r="EJ55" s="3"/>
      <c r="EK55" s="3"/>
      <c r="ER55" s="64" t="s">
        <v>71</v>
      </c>
      <c r="ES55" s="61">
        <f t="shared" si="5"/>
        <v>0</v>
      </c>
      <c r="ET55" s="24">
        <f t="shared" si="2"/>
        <v>0</v>
      </c>
    </row>
    <row r="56" spans="2:150" ht="15" hidden="1" customHeight="1">
      <c r="B56" s="65">
        <f t="shared" si="3"/>
        <v>51</v>
      </c>
      <c r="C56" s="61"/>
      <c r="D56" s="20"/>
      <c r="E56" s="16"/>
      <c r="F56" s="96"/>
      <c r="G56" s="20"/>
      <c r="H56" s="16"/>
      <c r="I56" s="96"/>
      <c r="J56" s="20"/>
      <c r="K56" s="16"/>
      <c r="L56" s="96"/>
      <c r="M56" s="366"/>
      <c r="N56" s="16"/>
      <c r="O56" s="96"/>
      <c r="P56" s="415"/>
      <c r="Q56" s="16"/>
      <c r="R56" s="96"/>
      <c r="S56" s="18"/>
      <c r="T56" s="16"/>
      <c r="U56" s="96"/>
      <c r="V56" s="424"/>
      <c r="W56" s="16"/>
      <c r="X56" s="96"/>
      <c r="Y56" s="20"/>
      <c r="Z56" s="96"/>
      <c r="AA56" s="380"/>
      <c r="AB56" s="18"/>
      <c r="AC56" s="17"/>
      <c r="AD56" s="96"/>
      <c r="AE56" s="360"/>
      <c r="AF56" s="17"/>
      <c r="AG56" s="96"/>
      <c r="AH56" s="20"/>
      <c r="AI56" s="19"/>
      <c r="AJ56" s="96"/>
      <c r="AK56" s="20"/>
      <c r="AL56" s="19"/>
      <c r="AM56" s="96"/>
      <c r="AN56" s="20"/>
      <c r="AO56" s="19"/>
      <c r="AP56" s="96"/>
      <c r="AQ56" s="20"/>
      <c r="AR56" s="19"/>
      <c r="AS56" s="96"/>
      <c r="AT56" s="384"/>
      <c r="AU56" s="97"/>
      <c r="AV56" s="18"/>
      <c r="AW56" s="17"/>
      <c r="AX56" s="96"/>
      <c r="AY56" s="18"/>
      <c r="AZ56" s="17"/>
      <c r="BA56" s="96"/>
      <c r="BB56" s="20"/>
      <c r="BC56" s="19"/>
      <c r="BD56" s="96"/>
      <c r="BE56" s="20"/>
      <c r="BF56" s="19"/>
      <c r="BG56" s="96"/>
      <c r="BH56" s="20"/>
      <c r="BI56" s="19"/>
      <c r="BJ56" s="96"/>
      <c r="BK56" s="384"/>
      <c r="BL56" s="97"/>
      <c r="BM56" s="20"/>
      <c r="BN56" s="19"/>
      <c r="BO56" s="96"/>
      <c r="BP56" s="17"/>
      <c r="BQ56" s="19"/>
      <c r="BR56" s="96"/>
      <c r="BS56" s="48"/>
      <c r="BT56" s="62"/>
      <c r="BU56" s="96"/>
      <c r="BV56" s="433"/>
      <c r="BW56" s="62"/>
      <c r="BX56" s="96"/>
      <c r="BY56" s="45"/>
      <c r="BZ56" s="62"/>
      <c r="CA56" s="96"/>
      <c r="CB56" s="18"/>
      <c r="CC56" s="62"/>
      <c r="CD56" s="96"/>
      <c r="CE56" s="18"/>
      <c r="CF56" s="19"/>
      <c r="CG56" s="96"/>
      <c r="CH56" s="317"/>
      <c r="CI56" s="62"/>
      <c r="CJ56" s="96"/>
      <c r="CK56" s="21"/>
      <c r="CL56" s="96"/>
      <c r="CM56" s="373"/>
      <c r="CN56" s="22"/>
      <c r="CO56" s="63"/>
      <c r="CP56" s="98">
        <f t="shared" si="4"/>
        <v>0</v>
      </c>
      <c r="CQ56" s="18"/>
      <c r="CR56" s="23"/>
      <c r="CS56" s="18"/>
      <c r="CT56" s="23"/>
      <c r="CU56" s="18"/>
      <c r="CV56" s="23"/>
      <c r="CW56" s="18"/>
      <c r="CX56" s="23"/>
      <c r="CY56" s="77"/>
      <c r="CZ56" s="23"/>
      <c r="DA56" s="77"/>
      <c r="DB56" s="23"/>
      <c r="DC56" s="77"/>
      <c r="DD56" s="23"/>
      <c r="DE56" s="77"/>
      <c r="DF56" s="23"/>
      <c r="DG56" s="18"/>
      <c r="DH56" s="23"/>
      <c r="DI56" s="265"/>
      <c r="DJ56" s="276"/>
      <c r="DK56" s="265"/>
      <c r="DL56" s="276"/>
      <c r="DM56" s="265"/>
      <c r="DN56" s="276"/>
      <c r="DO56" s="18"/>
      <c r="DP56" s="23"/>
      <c r="DQ56" s="96"/>
      <c r="DR56" s="22"/>
      <c r="DS56" s="333"/>
      <c r="DT56" s="22"/>
      <c r="DU56" s="333"/>
      <c r="DV56" s="583"/>
      <c r="DW56" s="333"/>
      <c r="DX56" s="59"/>
      <c r="DY56" s="96"/>
      <c r="DZ56" s="317"/>
      <c r="EA56" s="96"/>
      <c r="EB56" s="577"/>
      <c r="EC56" s="96"/>
      <c r="ED56" s="99"/>
      <c r="EE56" s="96"/>
      <c r="EF56" s="406"/>
      <c r="EG56" s="96"/>
      <c r="EH56" s="100"/>
      <c r="EI56" s="101">
        <f>SUMPRODUCT(D56:EH56,'Other States R'!D56:EH56)</f>
        <v>0</v>
      </c>
      <c r="EJ56" s="3"/>
      <c r="EK56" s="3"/>
      <c r="ER56" s="64" t="s">
        <v>72</v>
      </c>
      <c r="ES56" s="61">
        <f t="shared" si="5"/>
        <v>0</v>
      </c>
      <c r="ET56" s="24">
        <f t="shared" si="2"/>
        <v>0</v>
      </c>
    </row>
    <row r="57" spans="2:150" ht="15" hidden="1" customHeight="1">
      <c r="B57" s="65">
        <f t="shared" si="3"/>
        <v>52</v>
      </c>
      <c r="C57" s="61"/>
      <c r="D57" s="20"/>
      <c r="E57" s="16"/>
      <c r="F57" s="96"/>
      <c r="G57" s="20"/>
      <c r="H57" s="16"/>
      <c r="I57" s="96"/>
      <c r="J57" s="20"/>
      <c r="K57" s="16"/>
      <c r="L57" s="96"/>
      <c r="M57" s="366"/>
      <c r="N57" s="16"/>
      <c r="O57" s="96"/>
      <c r="P57" s="415"/>
      <c r="Q57" s="16"/>
      <c r="R57" s="96"/>
      <c r="S57" s="18"/>
      <c r="T57" s="16"/>
      <c r="U57" s="96"/>
      <c r="V57" s="424"/>
      <c r="W57" s="16"/>
      <c r="X57" s="96"/>
      <c r="Y57" s="20"/>
      <c r="Z57" s="96"/>
      <c r="AA57" s="380"/>
      <c r="AB57" s="18"/>
      <c r="AC57" s="17"/>
      <c r="AD57" s="96"/>
      <c r="AE57" s="360"/>
      <c r="AF57" s="17"/>
      <c r="AG57" s="96"/>
      <c r="AH57" s="20"/>
      <c r="AI57" s="19"/>
      <c r="AJ57" s="96"/>
      <c r="AK57" s="20"/>
      <c r="AL57" s="19"/>
      <c r="AM57" s="96"/>
      <c r="AN57" s="20"/>
      <c r="AO57" s="19"/>
      <c r="AP57" s="96"/>
      <c r="AQ57" s="20"/>
      <c r="AR57" s="19"/>
      <c r="AS57" s="96"/>
      <c r="AT57" s="384"/>
      <c r="AU57" s="97"/>
      <c r="AV57" s="18"/>
      <c r="AW57" s="17"/>
      <c r="AX57" s="96"/>
      <c r="AY57" s="18"/>
      <c r="AZ57" s="17"/>
      <c r="BA57" s="96"/>
      <c r="BB57" s="20"/>
      <c r="BC57" s="19"/>
      <c r="BD57" s="96"/>
      <c r="BE57" s="20"/>
      <c r="BF57" s="19"/>
      <c r="BG57" s="96"/>
      <c r="BH57" s="20"/>
      <c r="BI57" s="19"/>
      <c r="BJ57" s="96"/>
      <c r="BK57" s="384"/>
      <c r="BL57" s="97"/>
      <c r="BM57" s="20"/>
      <c r="BN57" s="19"/>
      <c r="BO57" s="96"/>
      <c r="BP57" s="17"/>
      <c r="BQ57" s="19"/>
      <c r="BR57" s="96"/>
      <c r="BS57" s="48"/>
      <c r="BT57" s="62"/>
      <c r="BU57" s="96"/>
      <c r="BV57" s="433"/>
      <c r="BW57" s="62"/>
      <c r="BX57" s="96"/>
      <c r="BY57" s="45"/>
      <c r="BZ57" s="62"/>
      <c r="CA57" s="96"/>
      <c r="CB57" s="18"/>
      <c r="CC57" s="62"/>
      <c r="CD57" s="96"/>
      <c r="CE57" s="18"/>
      <c r="CF57" s="19"/>
      <c r="CG57" s="96"/>
      <c r="CH57" s="317"/>
      <c r="CI57" s="62"/>
      <c r="CJ57" s="96"/>
      <c r="CK57" s="21"/>
      <c r="CL57" s="96"/>
      <c r="CM57" s="373"/>
      <c r="CN57" s="22"/>
      <c r="CO57" s="63"/>
      <c r="CP57" s="98">
        <f t="shared" si="4"/>
        <v>0</v>
      </c>
      <c r="CQ57" s="18"/>
      <c r="CR57" s="23"/>
      <c r="CS57" s="18"/>
      <c r="CT57" s="23"/>
      <c r="CU57" s="18"/>
      <c r="CV57" s="23"/>
      <c r="CW57" s="18"/>
      <c r="CX57" s="23"/>
      <c r="CY57" s="77"/>
      <c r="CZ57" s="23"/>
      <c r="DA57" s="77"/>
      <c r="DB57" s="23"/>
      <c r="DC57" s="77"/>
      <c r="DD57" s="23"/>
      <c r="DE57" s="77"/>
      <c r="DF57" s="23"/>
      <c r="DG57" s="18"/>
      <c r="DH57" s="23"/>
      <c r="DI57" s="265"/>
      <c r="DJ57" s="276"/>
      <c r="DK57" s="265"/>
      <c r="DL57" s="276"/>
      <c r="DM57" s="265"/>
      <c r="DN57" s="276"/>
      <c r="DO57" s="18"/>
      <c r="DP57" s="23"/>
      <c r="DQ57" s="96"/>
      <c r="DR57" s="22"/>
      <c r="DS57" s="333"/>
      <c r="DT57" s="22"/>
      <c r="DU57" s="333"/>
      <c r="DV57" s="583"/>
      <c r="DW57" s="333"/>
      <c r="DX57" s="59"/>
      <c r="DY57" s="96"/>
      <c r="DZ57" s="317"/>
      <c r="EA57" s="96"/>
      <c r="EB57" s="577"/>
      <c r="EC57" s="96"/>
      <c r="ED57" s="99"/>
      <c r="EE57" s="96"/>
      <c r="EF57" s="406"/>
      <c r="EG57" s="96"/>
      <c r="EH57" s="100"/>
      <c r="EI57" s="101">
        <f>SUMPRODUCT(D57:EH57,'Other States R'!D57:EH57)</f>
        <v>0</v>
      </c>
      <c r="EJ57" s="3"/>
      <c r="EK57" s="3"/>
      <c r="ER57" s="64" t="s">
        <v>73</v>
      </c>
      <c r="ES57" s="61">
        <f t="shared" si="5"/>
        <v>0</v>
      </c>
      <c r="ET57" s="24">
        <f t="shared" si="2"/>
        <v>0</v>
      </c>
    </row>
    <row r="58" spans="2:150" ht="15" hidden="1" customHeight="1">
      <c r="B58" s="65">
        <f t="shared" si="3"/>
        <v>53</v>
      </c>
      <c r="C58" s="61"/>
      <c r="D58" s="20"/>
      <c r="E58" s="16"/>
      <c r="F58" s="96"/>
      <c r="G58" s="20"/>
      <c r="H58" s="16"/>
      <c r="I58" s="96"/>
      <c r="J58" s="20"/>
      <c r="K58" s="16"/>
      <c r="L58" s="96"/>
      <c r="M58" s="366"/>
      <c r="N58" s="16"/>
      <c r="O58" s="96"/>
      <c r="P58" s="415"/>
      <c r="Q58" s="16"/>
      <c r="R58" s="96"/>
      <c r="S58" s="18"/>
      <c r="T58" s="16"/>
      <c r="U58" s="96"/>
      <c r="V58" s="424"/>
      <c r="W58" s="16"/>
      <c r="X58" s="96"/>
      <c r="Y58" s="20"/>
      <c r="Z58" s="96"/>
      <c r="AA58" s="380"/>
      <c r="AB58" s="18"/>
      <c r="AC58" s="17"/>
      <c r="AD58" s="96"/>
      <c r="AE58" s="360"/>
      <c r="AF58" s="17"/>
      <c r="AG58" s="96"/>
      <c r="AH58" s="20"/>
      <c r="AI58" s="19"/>
      <c r="AJ58" s="96"/>
      <c r="AK58" s="20"/>
      <c r="AL58" s="19"/>
      <c r="AM58" s="96"/>
      <c r="AN58" s="20"/>
      <c r="AO58" s="19"/>
      <c r="AP58" s="96"/>
      <c r="AQ58" s="20"/>
      <c r="AR58" s="19"/>
      <c r="AS58" s="96"/>
      <c r="AT58" s="384"/>
      <c r="AU58" s="97"/>
      <c r="AV58" s="18"/>
      <c r="AW58" s="17"/>
      <c r="AX58" s="96"/>
      <c r="AY58" s="18"/>
      <c r="AZ58" s="17"/>
      <c r="BA58" s="96"/>
      <c r="BB58" s="20"/>
      <c r="BC58" s="19"/>
      <c r="BD58" s="96"/>
      <c r="BE58" s="20"/>
      <c r="BF58" s="19"/>
      <c r="BG58" s="96"/>
      <c r="BH58" s="20"/>
      <c r="BI58" s="19"/>
      <c r="BJ58" s="96"/>
      <c r="BK58" s="384"/>
      <c r="BL58" s="97"/>
      <c r="BM58" s="20"/>
      <c r="BN58" s="19"/>
      <c r="BO58" s="96"/>
      <c r="BP58" s="17"/>
      <c r="BQ58" s="19"/>
      <c r="BR58" s="96"/>
      <c r="BS58" s="48"/>
      <c r="BT58" s="62"/>
      <c r="BU58" s="96"/>
      <c r="BV58" s="433"/>
      <c r="BW58" s="62"/>
      <c r="BX58" s="96"/>
      <c r="BY58" s="45"/>
      <c r="BZ58" s="62"/>
      <c r="CA58" s="96"/>
      <c r="CB58" s="18"/>
      <c r="CC58" s="62"/>
      <c r="CD58" s="96"/>
      <c r="CE58" s="18"/>
      <c r="CF58" s="19"/>
      <c r="CG58" s="96"/>
      <c r="CH58" s="317"/>
      <c r="CI58" s="62"/>
      <c r="CJ58" s="96"/>
      <c r="CK58" s="21"/>
      <c r="CL58" s="96"/>
      <c r="CM58" s="373"/>
      <c r="CN58" s="22"/>
      <c r="CO58" s="63"/>
      <c r="CP58" s="98">
        <f t="shared" si="4"/>
        <v>0</v>
      </c>
      <c r="CQ58" s="18"/>
      <c r="CR58" s="23"/>
      <c r="CS58" s="18"/>
      <c r="CT58" s="23"/>
      <c r="CU58" s="18"/>
      <c r="CV58" s="23"/>
      <c r="CW58" s="18"/>
      <c r="CX58" s="23"/>
      <c r="CY58" s="77"/>
      <c r="CZ58" s="23"/>
      <c r="DA58" s="77"/>
      <c r="DB58" s="23"/>
      <c r="DC58" s="77"/>
      <c r="DD58" s="23"/>
      <c r="DE58" s="77"/>
      <c r="DF58" s="23"/>
      <c r="DG58" s="18"/>
      <c r="DH58" s="23"/>
      <c r="DI58" s="265"/>
      <c r="DJ58" s="276"/>
      <c r="DK58" s="265"/>
      <c r="DL58" s="276"/>
      <c r="DM58" s="265"/>
      <c r="DN58" s="276"/>
      <c r="DO58" s="18"/>
      <c r="DP58" s="23"/>
      <c r="DQ58" s="96"/>
      <c r="DR58" s="22"/>
      <c r="DS58" s="333"/>
      <c r="DT58" s="22"/>
      <c r="DU58" s="333"/>
      <c r="DV58" s="583"/>
      <c r="DW58" s="333"/>
      <c r="DX58" s="59"/>
      <c r="DY58" s="96"/>
      <c r="DZ58" s="317"/>
      <c r="EA58" s="96"/>
      <c r="EB58" s="577"/>
      <c r="EC58" s="96"/>
      <c r="ED58" s="99"/>
      <c r="EE58" s="96"/>
      <c r="EF58" s="406"/>
      <c r="EG58" s="96"/>
      <c r="EH58" s="100"/>
      <c r="EI58" s="101">
        <f>SUMPRODUCT(D58:EH58,'Other States R'!D58:EH58)</f>
        <v>0</v>
      </c>
      <c r="EJ58" s="3"/>
      <c r="EK58" s="3"/>
      <c r="ER58" s="64" t="s">
        <v>74</v>
      </c>
      <c r="ES58" s="61">
        <f t="shared" si="5"/>
        <v>0</v>
      </c>
      <c r="ET58" s="24">
        <f t="shared" si="2"/>
        <v>0</v>
      </c>
    </row>
    <row r="59" spans="2:150" ht="15" hidden="1" customHeight="1">
      <c r="B59" s="65">
        <f t="shared" si="3"/>
        <v>54</v>
      </c>
      <c r="C59" s="61"/>
      <c r="D59" s="20"/>
      <c r="E59" s="16"/>
      <c r="F59" s="96"/>
      <c r="G59" s="20"/>
      <c r="H59" s="16"/>
      <c r="I59" s="96"/>
      <c r="J59" s="20"/>
      <c r="K59" s="16"/>
      <c r="L59" s="96"/>
      <c r="M59" s="366"/>
      <c r="N59" s="16"/>
      <c r="O59" s="96"/>
      <c r="P59" s="415"/>
      <c r="Q59" s="16"/>
      <c r="R59" s="96"/>
      <c r="S59" s="18"/>
      <c r="T59" s="16"/>
      <c r="U59" s="96"/>
      <c r="V59" s="424"/>
      <c r="W59" s="16"/>
      <c r="X59" s="96"/>
      <c r="Y59" s="20"/>
      <c r="Z59" s="96"/>
      <c r="AA59" s="380"/>
      <c r="AB59" s="18"/>
      <c r="AC59" s="17"/>
      <c r="AD59" s="96"/>
      <c r="AE59" s="360"/>
      <c r="AF59" s="17"/>
      <c r="AG59" s="96"/>
      <c r="AH59" s="20"/>
      <c r="AI59" s="19"/>
      <c r="AJ59" s="96"/>
      <c r="AK59" s="20"/>
      <c r="AL59" s="19"/>
      <c r="AM59" s="96"/>
      <c r="AN59" s="20"/>
      <c r="AO59" s="19"/>
      <c r="AP59" s="96"/>
      <c r="AQ59" s="20"/>
      <c r="AR59" s="19"/>
      <c r="AS59" s="96"/>
      <c r="AT59" s="384"/>
      <c r="AU59" s="97"/>
      <c r="AV59" s="18"/>
      <c r="AW59" s="17"/>
      <c r="AX59" s="96"/>
      <c r="AY59" s="18"/>
      <c r="AZ59" s="17"/>
      <c r="BA59" s="96"/>
      <c r="BB59" s="20"/>
      <c r="BC59" s="19"/>
      <c r="BD59" s="96"/>
      <c r="BE59" s="20"/>
      <c r="BF59" s="19"/>
      <c r="BG59" s="96"/>
      <c r="BH59" s="20"/>
      <c r="BI59" s="19"/>
      <c r="BJ59" s="96"/>
      <c r="BK59" s="384"/>
      <c r="BL59" s="97"/>
      <c r="BM59" s="20"/>
      <c r="BN59" s="19"/>
      <c r="BO59" s="96"/>
      <c r="BP59" s="17"/>
      <c r="BQ59" s="19"/>
      <c r="BR59" s="96"/>
      <c r="BS59" s="48"/>
      <c r="BT59" s="62"/>
      <c r="BU59" s="96"/>
      <c r="BV59" s="433"/>
      <c r="BW59" s="62"/>
      <c r="BX59" s="96"/>
      <c r="BY59" s="45"/>
      <c r="BZ59" s="62"/>
      <c r="CA59" s="96"/>
      <c r="CB59" s="18"/>
      <c r="CC59" s="62"/>
      <c r="CD59" s="96"/>
      <c r="CE59" s="18"/>
      <c r="CF59" s="19"/>
      <c r="CG59" s="96"/>
      <c r="CH59" s="317"/>
      <c r="CI59" s="62"/>
      <c r="CJ59" s="96"/>
      <c r="CK59" s="21"/>
      <c r="CL59" s="96"/>
      <c r="CM59" s="373"/>
      <c r="CN59" s="22"/>
      <c r="CO59" s="63"/>
      <c r="CP59" s="98">
        <f t="shared" si="4"/>
        <v>0</v>
      </c>
      <c r="CQ59" s="18"/>
      <c r="CR59" s="23"/>
      <c r="CS59" s="18"/>
      <c r="CT59" s="23"/>
      <c r="CU59" s="18"/>
      <c r="CV59" s="23"/>
      <c r="CW59" s="18"/>
      <c r="CX59" s="23"/>
      <c r="CY59" s="77"/>
      <c r="CZ59" s="23"/>
      <c r="DA59" s="77"/>
      <c r="DB59" s="23"/>
      <c r="DC59" s="77"/>
      <c r="DD59" s="23"/>
      <c r="DE59" s="77"/>
      <c r="DF59" s="23"/>
      <c r="DG59" s="18"/>
      <c r="DH59" s="23"/>
      <c r="DI59" s="265"/>
      <c r="DJ59" s="276"/>
      <c r="DK59" s="265"/>
      <c r="DL59" s="276"/>
      <c r="DM59" s="265"/>
      <c r="DN59" s="276"/>
      <c r="DO59" s="18"/>
      <c r="DP59" s="23"/>
      <c r="DQ59" s="96"/>
      <c r="DR59" s="22"/>
      <c r="DS59" s="333"/>
      <c r="DT59" s="22"/>
      <c r="DU59" s="333"/>
      <c r="DV59" s="583"/>
      <c r="DW59" s="333"/>
      <c r="DX59" s="59"/>
      <c r="DY59" s="96"/>
      <c r="DZ59" s="317"/>
      <c r="EA59" s="96"/>
      <c r="EB59" s="577"/>
      <c r="EC59" s="96"/>
      <c r="ED59" s="99"/>
      <c r="EE59" s="96"/>
      <c r="EF59" s="406"/>
      <c r="EG59" s="96"/>
      <c r="EH59" s="100"/>
      <c r="EI59" s="101">
        <f>SUMPRODUCT(D59:EH59,'Other States R'!D59:EH59)</f>
        <v>0</v>
      </c>
      <c r="EJ59" s="3"/>
      <c r="EK59" s="3"/>
      <c r="ER59" s="64" t="s">
        <v>75</v>
      </c>
      <c r="ES59" s="61">
        <f t="shared" si="5"/>
        <v>0</v>
      </c>
      <c r="ET59" s="24">
        <f t="shared" si="2"/>
        <v>0</v>
      </c>
    </row>
    <row r="60" spans="2:150" ht="15" hidden="1" customHeight="1">
      <c r="B60" s="65">
        <f t="shared" si="3"/>
        <v>55</v>
      </c>
      <c r="C60" s="61"/>
      <c r="D60" s="20"/>
      <c r="E60" s="16"/>
      <c r="F60" s="96"/>
      <c r="G60" s="20"/>
      <c r="H60" s="16"/>
      <c r="I60" s="96"/>
      <c r="J60" s="20"/>
      <c r="K60" s="16"/>
      <c r="L60" s="96"/>
      <c r="M60" s="366"/>
      <c r="N60" s="16"/>
      <c r="O60" s="96"/>
      <c r="P60" s="415"/>
      <c r="Q60" s="16"/>
      <c r="R60" s="96"/>
      <c r="S60" s="18"/>
      <c r="T60" s="16"/>
      <c r="U60" s="96"/>
      <c r="V60" s="424"/>
      <c r="W60" s="16"/>
      <c r="X60" s="96"/>
      <c r="Y60" s="20"/>
      <c r="Z60" s="96"/>
      <c r="AA60" s="380"/>
      <c r="AB60" s="18"/>
      <c r="AC60" s="17"/>
      <c r="AD60" s="96"/>
      <c r="AE60" s="360"/>
      <c r="AF60" s="17"/>
      <c r="AG60" s="96"/>
      <c r="AH60" s="20"/>
      <c r="AI60" s="19"/>
      <c r="AJ60" s="96"/>
      <c r="AK60" s="20"/>
      <c r="AL60" s="19"/>
      <c r="AM60" s="96"/>
      <c r="AN60" s="20"/>
      <c r="AO60" s="19"/>
      <c r="AP60" s="96"/>
      <c r="AQ60" s="20"/>
      <c r="AR60" s="19"/>
      <c r="AS60" s="96"/>
      <c r="AT60" s="384"/>
      <c r="AU60" s="97"/>
      <c r="AV60" s="18"/>
      <c r="AW60" s="17"/>
      <c r="AX60" s="96"/>
      <c r="AY60" s="18"/>
      <c r="AZ60" s="17"/>
      <c r="BA60" s="96"/>
      <c r="BB60" s="20"/>
      <c r="BC60" s="19"/>
      <c r="BD60" s="96"/>
      <c r="BE60" s="20"/>
      <c r="BF60" s="19"/>
      <c r="BG60" s="96"/>
      <c r="BH60" s="20"/>
      <c r="BI60" s="19"/>
      <c r="BJ60" s="96"/>
      <c r="BK60" s="384"/>
      <c r="BL60" s="97"/>
      <c r="BM60" s="20"/>
      <c r="BN60" s="19"/>
      <c r="BO60" s="96"/>
      <c r="BP60" s="17"/>
      <c r="BQ60" s="19"/>
      <c r="BR60" s="96"/>
      <c r="BS60" s="48"/>
      <c r="BT60" s="62"/>
      <c r="BU60" s="96"/>
      <c r="BV60" s="433"/>
      <c r="BW60" s="62"/>
      <c r="BX60" s="96"/>
      <c r="BY60" s="45"/>
      <c r="BZ60" s="62"/>
      <c r="CA60" s="96"/>
      <c r="CB60" s="18"/>
      <c r="CC60" s="62"/>
      <c r="CD60" s="96"/>
      <c r="CE60" s="18"/>
      <c r="CF60" s="19"/>
      <c r="CG60" s="96"/>
      <c r="CH60" s="317"/>
      <c r="CI60" s="62"/>
      <c r="CJ60" s="96"/>
      <c r="CK60" s="21"/>
      <c r="CL60" s="96"/>
      <c r="CM60" s="373"/>
      <c r="CN60" s="22"/>
      <c r="CO60" s="63"/>
      <c r="CP60" s="98">
        <f t="shared" si="4"/>
        <v>0</v>
      </c>
      <c r="CQ60" s="18"/>
      <c r="CR60" s="23"/>
      <c r="CS60" s="18"/>
      <c r="CT60" s="23"/>
      <c r="CU60" s="18"/>
      <c r="CV60" s="23"/>
      <c r="CW60" s="18"/>
      <c r="CX60" s="23"/>
      <c r="CY60" s="77"/>
      <c r="CZ60" s="23"/>
      <c r="DA60" s="77"/>
      <c r="DB60" s="23"/>
      <c r="DC60" s="77"/>
      <c r="DD60" s="23"/>
      <c r="DE60" s="77"/>
      <c r="DF60" s="23"/>
      <c r="DG60" s="18"/>
      <c r="DH60" s="23"/>
      <c r="DI60" s="265"/>
      <c r="DJ60" s="276"/>
      <c r="DK60" s="265"/>
      <c r="DL60" s="276"/>
      <c r="DM60" s="265"/>
      <c r="DN60" s="276"/>
      <c r="DO60" s="18"/>
      <c r="DP60" s="23"/>
      <c r="DQ60" s="96"/>
      <c r="DR60" s="22"/>
      <c r="DS60" s="333"/>
      <c r="DT60" s="22"/>
      <c r="DU60" s="333"/>
      <c r="DV60" s="583"/>
      <c r="DW60" s="333"/>
      <c r="DX60" s="59"/>
      <c r="DY60" s="96"/>
      <c r="DZ60" s="317"/>
      <c r="EA60" s="96"/>
      <c r="EB60" s="577"/>
      <c r="EC60" s="96"/>
      <c r="ED60" s="99"/>
      <c r="EE60" s="96"/>
      <c r="EF60" s="406"/>
      <c r="EG60" s="96"/>
      <c r="EH60" s="100"/>
      <c r="EI60" s="101">
        <f>SUMPRODUCT(D60:EH60,'Other States R'!D60:EH60)</f>
        <v>0</v>
      </c>
      <c r="EJ60" s="3"/>
      <c r="EK60" s="3"/>
      <c r="ER60" s="64" t="s">
        <v>76</v>
      </c>
      <c r="ES60" s="61">
        <f t="shared" si="5"/>
        <v>0</v>
      </c>
      <c r="ET60" s="24">
        <f t="shared" si="2"/>
        <v>0</v>
      </c>
    </row>
    <row r="61" spans="2:150" ht="15" hidden="1" customHeight="1">
      <c r="B61" s="65">
        <f t="shared" si="3"/>
        <v>56</v>
      </c>
      <c r="C61" s="61"/>
      <c r="D61" s="20"/>
      <c r="E61" s="16"/>
      <c r="F61" s="96"/>
      <c r="G61" s="20"/>
      <c r="H61" s="16"/>
      <c r="I61" s="96"/>
      <c r="J61" s="20"/>
      <c r="K61" s="16"/>
      <c r="L61" s="96"/>
      <c r="M61" s="366"/>
      <c r="N61" s="16"/>
      <c r="O61" s="96"/>
      <c r="P61" s="415"/>
      <c r="Q61" s="16"/>
      <c r="R61" s="96"/>
      <c r="S61" s="18"/>
      <c r="T61" s="16"/>
      <c r="U61" s="96"/>
      <c r="V61" s="424"/>
      <c r="W61" s="16"/>
      <c r="X61" s="96"/>
      <c r="Y61" s="20"/>
      <c r="Z61" s="96"/>
      <c r="AA61" s="380"/>
      <c r="AB61" s="18"/>
      <c r="AC61" s="17"/>
      <c r="AD61" s="96"/>
      <c r="AE61" s="360"/>
      <c r="AF61" s="17"/>
      <c r="AG61" s="96"/>
      <c r="AH61" s="20"/>
      <c r="AI61" s="19"/>
      <c r="AJ61" s="96"/>
      <c r="AK61" s="20"/>
      <c r="AL61" s="19"/>
      <c r="AM61" s="96"/>
      <c r="AN61" s="20"/>
      <c r="AO61" s="19"/>
      <c r="AP61" s="96"/>
      <c r="AQ61" s="20"/>
      <c r="AR61" s="19"/>
      <c r="AS61" s="96"/>
      <c r="AT61" s="384"/>
      <c r="AU61" s="97"/>
      <c r="AV61" s="18"/>
      <c r="AW61" s="17"/>
      <c r="AX61" s="96"/>
      <c r="AY61" s="18"/>
      <c r="AZ61" s="17"/>
      <c r="BA61" s="96"/>
      <c r="BB61" s="20"/>
      <c r="BC61" s="19"/>
      <c r="BD61" s="96"/>
      <c r="BE61" s="20"/>
      <c r="BF61" s="19"/>
      <c r="BG61" s="96"/>
      <c r="BH61" s="20"/>
      <c r="BI61" s="19"/>
      <c r="BJ61" s="96"/>
      <c r="BK61" s="384"/>
      <c r="BL61" s="97"/>
      <c r="BM61" s="20"/>
      <c r="BN61" s="19"/>
      <c r="BO61" s="96"/>
      <c r="BP61" s="17"/>
      <c r="BQ61" s="19"/>
      <c r="BR61" s="96"/>
      <c r="BS61" s="48"/>
      <c r="BT61" s="62"/>
      <c r="BU61" s="96"/>
      <c r="BV61" s="433"/>
      <c r="BW61" s="62"/>
      <c r="BX61" s="96"/>
      <c r="BY61" s="45"/>
      <c r="BZ61" s="62"/>
      <c r="CA61" s="96"/>
      <c r="CB61" s="18"/>
      <c r="CC61" s="62"/>
      <c r="CD61" s="96"/>
      <c r="CE61" s="18"/>
      <c r="CF61" s="19"/>
      <c r="CG61" s="96"/>
      <c r="CH61" s="317"/>
      <c r="CI61" s="62"/>
      <c r="CJ61" s="96"/>
      <c r="CK61" s="21"/>
      <c r="CL61" s="96"/>
      <c r="CM61" s="373"/>
      <c r="CN61" s="22"/>
      <c r="CO61" s="63"/>
      <c r="CP61" s="98">
        <f t="shared" si="4"/>
        <v>0</v>
      </c>
      <c r="CQ61" s="18"/>
      <c r="CR61" s="23"/>
      <c r="CS61" s="18"/>
      <c r="CT61" s="23"/>
      <c r="CU61" s="18"/>
      <c r="CV61" s="23"/>
      <c r="CW61" s="18"/>
      <c r="CX61" s="23"/>
      <c r="CY61" s="77"/>
      <c r="CZ61" s="23"/>
      <c r="DA61" s="77"/>
      <c r="DB61" s="23"/>
      <c r="DC61" s="77"/>
      <c r="DD61" s="23"/>
      <c r="DE61" s="77"/>
      <c r="DF61" s="23"/>
      <c r="DG61" s="18"/>
      <c r="DH61" s="23"/>
      <c r="DI61" s="265"/>
      <c r="DJ61" s="276"/>
      <c r="DK61" s="265"/>
      <c r="DL61" s="276"/>
      <c r="DM61" s="265"/>
      <c r="DN61" s="276"/>
      <c r="DO61" s="18"/>
      <c r="DP61" s="23"/>
      <c r="DQ61" s="96"/>
      <c r="DR61" s="22"/>
      <c r="DS61" s="333"/>
      <c r="DT61" s="22"/>
      <c r="DU61" s="333"/>
      <c r="DV61" s="583"/>
      <c r="DW61" s="333"/>
      <c r="DX61" s="59"/>
      <c r="DY61" s="96"/>
      <c r="DZ61" s="317"/>
      <c r="EA61" s="96"/>
      <c r="EB61" s="317"/>
      <c r="EC61" s="96"/>
      <c r="ED61" s="99"/>
      <c r="EE61" s="96"/>
      <c r="EF61" s="406"/>
      <c r="EG61" s="96"/>
      <c r="EH61" s="100"/>
      <c r="EI61" s="101">
        <f>SUMPRODUCT(D61:EH61,'Other States R'!D61:EH61)</f>
        <v>0</v>
      </c>
      <c r="EJ61" s="3"/>
      <c r="EK61" s="3"/>
      <c r="ER61" s="64" t="s">
        <v>77</v>
      </c>
      <c r="ES61" s="61">
        <f t="shared" si="5"/>
        <v>0</v>
      </c>
      <c r="ET61" s="24">
        <f t="shared" si="2"/>
        <v>0</v>
      </c>
    </row>
    <row r="62" spans="2:150" ht="15" hidden="1" customHeight="1">
      <c r="B62" s="65">
        <f t="shared" si="3"/>
        <v>57</v>
      </c>
      <c r="C62" s="61"/>
      <c r="D62" s="20"/>
      <c r="E62" s="16"/>
      <c r="F62" s="96"/>
      <c r="G62" s="20"/>
      <c r="H62" s="16"/>
      <c r="I62" s="96"/>
      <c r="J62" s="20"/>
      <c r="K62" s="16"/>
      <c r="L62" s="96"/>
      <c r="M62" s="366"/>
      <c r="N62" s="16"/>
      <c r="O62" s="96"/>
      <c r="P62" s="415"/>
      <c r="Q62" s="16"/>
      <c r="R62" s="96"/>
      <c r="S62" s="18"/>
      <c r="T62" s="16"/>
      <c r="U62" s="96"/>
      <c r="V62" s="424"/>
      <c r="W62" s="16"/>
      <c r="X62" s="96"/>
      <c r="Y62" s="20"/>
      <c r="Z62" s="96"/>
      <c r="AA62" s="380"/>
      <c r="AB62" s="18"/>
      <c r="AC62" s="17"/>
      <c r="AD62" s="96"/>
      <c r="AE62" s="360"/>
      <c r="AF62" s="17"/>
      <c r="AG62" s="96"/>
      <c r="AH62" s="20"/>
      <c r="AI62" s="19"/>
      <c r="AJ62" s="96"/>
      <c r="AK62" s="20"/>
      <c r="AL62" s="19"/>
      <c r="AM62" s="96"/>
      <c r="AN62" s="20"/>
      <c r="AO62" s="19"/>
      <c r="AP62" s="96"/>
      <c r="AQ62" s="20"/>
      <c r="AR62" s="19"/>
      <c r="AS62" s="96"/>
      <c r="AT62" s="384"/>
      <c r="AU62" s="97"/>
      <c r="AV62" s="18"/>
      <c r="AW62" s="17"/>
      <c r="AX62" s="96"/>
      <c r="AY62" s="18"/>
      <c r="AZ62" s="17"/>
      <c r="BA62" s="96"/>
      <c r="BB62" s="20"/>
      <c r="BC62" s="19"/>
      <c r="BD62" s="96"/>
      <c r="BE62" s="20"/>
      <c r="BF62" s="19"/>
      <c r="BG62" s="96"/>
      <c r="BH62" s="20"/>
      <c r="BI62" s="19"/>
      <c r="BJ62" s="96"/>
      <c r="BK62" s="384"/>
      <c r="BL62" s="97"/>
      <c r="BM62" s="20"/>
      <c r="BN62" s="19"/>
      <c r="BO62" s="96"/>
      <c r="BP62" s="17"/>
      <c r="BQ62" s="19"/>
      <c r="BR62" s="96"/>
      <c r="BS62" s="48"/>
      <c r="BT62" s="62"/>
      <c r="BU62" s="96"/>
      <c r="BV62" s="433"/>
      <c r="BW62" s="62"/>
      <c r="BX62" s="96"/>
      <c r="BY62" s="45"/>
      <c r="BZ62" s="62"/>
      <c r="CA62" s="96"/>
      <c r="CB62" s="18"/>
      <c r="CC62" s="62"/>
      <c r="CD62" s="96"/>
      <c r="CE62" s="18"/>
      <c r="CF62" s="19"/>
      <c r="CG62" s="96"/>
      <c r="CH62" s="317"/>
      <c r="CI62" s="62"/>
      <c r="CJ62" s="96"/>
      <c r="CK62" s="21"/>
      <c r="CL62" s="96"/>
      <c r="CM62" s="373"/>
      <c r="CN62" s="22"/>
      <c r="CO62" s="63"/>
      <c r="CP62" s="98">
        <f t="shared" si="4"/>
        <v>0</v>
      </c>
      <c r="CQ62" s="18"/>
      <c r="CR62" s="23"/>
      <c r="CS62" s="18"/>
      <c r="CT62" s="23"/>
      <c r="CU62" s="18"/>
      <c r="CV62" s="23"/>
      <c r="CW62" s="18"/>
      <c r="CX62" s="23"/>
      <c r="CY62" s="77"/>
      <c r="CZ62" s="23"/>
      <c r="DA62" s="77"/>
      <c r="DB62" s="23"/>
      <c r="DC62" s="77"/>
      <c r="DD62" s="23"/>
      <c r="DE62" s="77"/>
      <c r="DF62" s="23"/>
      <c r="DG62" s="18"/>
      <c r="DH62" s="23"/>
      <c r="DI62" s="265"/>
      <c r="DJ62" s="276"/>
      <c r="DK62" s="265"/>
      <c r="DL62" s="276"/>
      <c r="DM62" s="265"/>
      <c r="DN62" s="276"/>
      <c r="DO62" s="18"/>
      <c r="DP62" s="23"/>
      <c r="DQ62" s="96"/>
      <c r="DR62" s="22"/>
      <c r="DS62" s="333"/>
      <c r="DT62" s="22"/>
      <c r="DU62" s="333"/>
      <c r="DV62" s="583"/>
      <c r="DW62" s="333"/>
      <c r="DX62" s="59"/>
      <c r="DY62" s="96"/>
      <c r="DZ62" s="317"/>
      <c r="EA62" s="96"/>
      <c r="EB62" s="317"/>
      <c r="EC62" s="96"/>
      <c r="ED62" s="99"/>
      <c r="EE62" s="96"/>
      <c r="EF62" s="406"/>
      <c r="EG62" s="96"/>
      <c r="EH62" s="100"/>
      <c r="EI62" s="101">
        <f>SUMPRODUCT(D62:EH62,'Other States R'!D62:EH62)</f>
        <v>0</v>
      </c>
      <c r="EJ62" s="3"/>
      <c r="EK62" s="3"/>
      <c r="ER62" s="64" t="s">
        <v>78</v>
      </c>
      <c r="ES62" s="61">
        <f t="shared" si="5"/>
        <v>0</v>
      </c>
      <c r="ET62" s="24">
        <f t="shared" si="2"/>
        <v>0</v>
      </c>
    </row>
    <row r="63" spans="2:150" ht="15" hidden="1" customHeight="1">
      <c r="B63" s="65">
        <f t="shared" si="3"/>
        <v>58</v>
      </c>
      <c r="C63" s="61"/>
      <c r="D63" s="20"/>
      <c r="E63" s="16"/>
      <c r="F63" s="96"/>
      <c r="G63" s="20"/>
      <c r="H63" s="16"/>
      <c r="I63" s="96"/>
      <c r="J63" s="20"/>
      <c r="K63" s="16"/>
      <c r="L63" s="96"/>
      <c r="M63" s="366"/>
      <c r="N63" s="16"/>
      <c r="O63" s="96"/>
      <c r="P63" s="415"/>
      <c r="Q63" s="16"/>
      <c r="R63" s="96"/>
      <c r="S63" s="18"/>
      <c r="T63" s="16"/>
      <c r="U63" s="96"/>
      <c r="V63" s="424"/>
      <c r="W63" s="16"/>
      <c r="X63" s="96"/>
      <c r="Y63" s="20"/>
      <c r="Z63" s="96"/>
      <c r="AA63" s="380"/>
      <c r="AB63" s="18"/>
      <c r="AC63" s="17"/>
      <c r="AD63" s="96"/>
      <c r="AE63" s="360"/>
      <c r="AF63" s="17"/>
      <c r="AG63" s="96"/>
      <c r="AH63" s="20"/>
      <c r="AI63" s="19"/>
      <c r="AJ63" s="96"/>
      <c r="AK63" s="20"/>
      <c r="AL63" s="19"/>
      <c r="AM63" s="96"/>
      <c r="AN63" s="20"/>
      <c r="AO63" s="19"/>
      <c r="AP63" s="96"/>
      <c r="AQ63" s="20"/>
      <c r="AR63" s="19"/>
      <c r="AS63" s="96"/>
      <c r="AT63" s="384"/>
      <c r="AU63" s="97"/>
      <c r="AV63" s="18"/>
      <c r="AW63" s="17"/>
      <c r="AX63" s="96"/>
      <c r="AY63" s="18"/>
      <c r="AZ63" s="17"/>
      <c r="BA63" s="96"/>
      <c r="BB63" s="20"/>
      <c r="BC63" s="19"/>
      <c r="BD63" s="96"/>
      <c r="BE63" s="20"/>
      <c r="BF63" s="19"/>
      <c r="BG63" s="96"/>
      <c r="BH63" s="20"/>
      <c r="BI63" s="19"/>
      <c r="BJ63" s="96"/>
      <c r="BK63" s="384"/>
      <c r="BL63" s="97"/>
      <c r="BM63" s="20"/>
      <c r="BN63" s="19"/>
      <c r="BO63" s="96"/>
      <c r="BP63" s="17"/>
      <c r="BQ63" s="19"/>
      <c r="BR63" s="96"/>
      <c r="BS63" s="48"/>
      <c r="BT63" s="62"/>
      <c r="BU63" s="96"/>
      <c r="BV63" s="433"/>
      <c r="BW63" s="62"/>
      <c r="BX63" s="96"/>
      <c r="BY63" s="45"/>
      <c r="BZ63" s="62"/>
      <c r="CA63" s="96"/>
      <c r="CB63" s="18"/>
      <c r="CC63" s="62"/>
      <c r="CD63" s="96"/>
      <c r="CE63" s="18"/>
      <c r="CF63" s="19"/>
      <c r="CG63" s="96"/>
      <c r="CH63" s="317"/>
      <c r="CI63" s="62"/>
      <c r="CJ63" s="96"/>
      <c r="CK63" s="21"/>
      <c r="CL63" s="96"/>
      <c r="CM63" s="373"/>
      <c r="CN63" s="22"/>
      <c r="CO63" s="63"/>
      <c r="CP63" s="98">
        <f t="shared" si="4"/>
        <v>0</v>
      </c>
      <c r="CQ63" s="18"/>
      <c r="CR63" s="23"/>
      <c r="CS63" s="18"/>
      <c r="CT63" s="23"/>
      <c r="CU63" s="18"/>
      <c r="CV63" s="23"/>
      <c r="CW63" s="18"/>
      <c r="CX63" s="23"/>
      <c r="CY63" s="77"/>
      <c r="CZ63" s="23"/>
      <c r="DA63" s="77"/>
      <c r="DB63" s="23"/>
      <c r="DC63" s="77"/>
      <c r="DD63" s="23"/>
      <c r="DE63" s="77"/>
      <c r="DF63" s="23"/>
      <c r="DG63" s="18"/>
      <c r="DH63" s="23"/>
      <c r="DI63" s="265"/>
      <c r="DJ63" s="276"/>
      <c r="DK63" s="265"/>
      <c r="DL63" s="276"/>
      <c r="DM63" s="265"/>
      <c r="DN63" s="276"/>
      <c r="DO63" s="18"/>
      <c r="DP63" s="23"/>
      <c r="DQ63" s="96"/>
      <c r="DR63" s="22"/>
      <c r="DS63" s="333"/>
      <c r="DT63" s="22"/>
      <c r="DU63" s="333"/>
      <c r="DV63" s="333"/>
      <c r="DW63" s="333"/>
      <c r="DX63" s="59"/>
      <c r="DY63" s="96"/>
      <c r="DZ63" s="317"/>
      <c r="EA63" s="96"/>
      <c r="EB63" s="317"/>
      <c r="EC63" s="96"/>
      <c r="ED63" s="99"/>
      <c r="EE63" s="96"/>
      <c r="EF63" s="406"/>
      <c r="EG63" s="96"/>
      <c r="EH63" s="100"/>
      <c r="EI63" s="101">
        <f>SUMPRODUCT(D63:EH63,'Other States R'!D63:EH63)</f>
        <v>0</v>
      </c>
      <c r="EJ63" s="3"/>
      <c r="EK63" s="3"/>
      <c r="ER63" s="64" t="s">
        <v>79</v>
      </c>
      <c r="ES63" s="61">
        <f t="shared" si="5"/>
        <v>0</v>
      </c>
      <c r="ET63" s="24">
        <f t="shared" si="2"/>
        <v>0</v>
      </c>
    </row>
    <row r="64" spans="2:150" ht="15" hidden="1" customHeight="1">
      <c r="B64" s="65">
        <f t="shared" si="3"/>
        <v>59</v>
      </c>
      <c r="C64" s="61"/>
      <c r="D64" s="20"/>
      <c r="E64" s="16"/>
      <c r="F64" s="96"/>
      <c r="G64" s="20"/>
      <c r="H64" s="16"/>
      <c r="I64" s="96"/>
      <c r="J64" s="20"/>
      <c r="K64" s="16"/>
      <c r="L64" s="96"/>
      <c r="M64" s="366"/>
      <c r="N64" s="16"/>
      <c r="O64" s="96"/>
      <c r="P64" s="415"/>
      <c r="Q64" s="16"/>
      <c r="R64" s="96"/>
      <c r="S64" s="18"/>
      <c r="T64" s="16"/>
      <c r="U64" s="96"/>
      <c r="V64" s="424"/>
      <c r="W64" s="16"/>
      <c r="X64" s="96"/>
      <c r="Y64" s="20"/>
      <c r="Z64" s="96"/>
      <c r="AA64" s="380"/>
      <c r="AB64" s="18"/>
      <c r="AC64" s="17"/>
      <c r="AD64" s="96"/>
      <c r="AE64" s="360"/>
      <c r="AF64" s="17"/>
      <c r="AG64" s="96"/>
      <c r="AH64" s="20"/>
      <c r="AI64" s="19"/>
      <c r="AJ64" s="96"/>
      <c r="AK64" s="20"/>
      <c r="AL64" s="19"/>
      <c r="AM64" s="96"/>
      <c r="AN64" s="20"/>
      <c r="AO64" s="19"/>
      <c r="AP64" s="96"/>
      <c r="AQ64" s="20"/>
      <c r="AR64" s="19"/>
      <c r="AS64" s="96"/>
      <c r="AT64" s="384"/>
      <c r="AU64" s="97"/>
      <c r="AV64" s="18"/>
      <c r="AW64" s="17"/>
      <c r="AX64" s="96"/>
      <c r="AY64" s="18"/>
      <c r="AZ64" s="17"/>
      <c r="BA64" s="96"/>
      <c r="BB64" s="20"/>
      <c r="BC64" s="19"/>
      <c r="BD64" s="96"/>
      <c r="BE64" s="20"/>
      <c r="BF64" s="19"/>
      <c r="BG64" s="96"/>
      <c r="BH64" s="20"/>
      <c r="BI64" s="19"/>
      <c r="BJ64" s="96"/>
      <c r="BK64" s="384"/>
      <c r="BL64" s="97"/>
      <c r="BM64" s="20"/>
      <c r="BN64" s="19"/>
      <c r="BO64" s="96"/>
      <c r="BP64" s="17"/>
      <c r="BQ64" s="19"/>
      <c r="BR64" s="96"/>
      <c r="BS64" s="48"/>
      <c r="BT64" s="62"/>
      <c r="BU64" s="96"/>
      <c r="BV64" s="433"/>
      <c r="BW64" s="62"/>
      <c r="BX64" s="96"/>
      <c r="BY64" s="45"/>
      <c r="BZ64" s="62"/>
      <c r="CA64" s="96"/>
      <c r="CB64" s="18"/>
      <c r="CC64" s="62"/>
      <c r="CD64" s="96"/>
      <c r="CE64" s="18"/>
      <c r="CF64" s="19"/>
      <c r="CG64" s="96"/>
      <c r="CH64" s="317"/>
      <c r="CI64" s="62"/>
      <c r="CJ64" s="96"/>
      <c r="CK64" s="21"/>
      <c r="CL64" s="96"/>
      <c r="CM64" s="373"/>
      <c r="CN64" s="22"/>
      <c r="CO64" s="63"/>
      <c r="CP64" s="98">
        <f t="shared" si="4"/>
        <v>0</v>
      </c>
      <c r="CQ64" s="18"/>
      <c r="CR64" s="23"/>
      <c r="CS64" s="18"/>
      <c r="CT64" s="23"/>
      <c r="CU64" s="18"/>
      <c r="CV64" s="23"/>
      <c r="CW64" s="18"/>
      <c r="CX64" s="23"/>
      <c r="CY64" s="77"/>
      <c r="CZ64" s="23"/>
      <c r="DA64" s="77"/>
      <c r="DB64" s="23"/>
      <c r="DC64" s="77"/>
      <c r="DD64" s="23"/>
      <c r="DE64" s="77"/>
      <c r="DF64" s="23"/>
      <c r="DG64" s="18"/>
      <c r="DH64" s="23"/>
      <c r="DI64" s="265"/>
      <c r="DJ64" s="276"/>
      <c r="DK64" s="265"/>
      <c r="DL64" s="276"/>
      <c r="DM64" s="265"/>
      <c r="DN64" s="276"/>
      <c r="DO64" s="18"/>
      <c r="DP64" s="23"/>
      <c r="DQ64" s="96"/>
      <c r="DR64" s="22"/>
      <c r="DS64" s="333"/>
      <c r="DT64" s="22"/>
      <c r="DU64" s="333"/>
      <c r="DV64" s="333"/>
      <c r="DW64" s="333"/>
      <c r="DX64" s="59"/>
      <c r="DY64" s="96"/>
      <c r="DZ64" s="317"/>
      <c r="EA64" s="96"/>
      <c r="EB64" s="317"/>
      <c r="EC64" s="96"/>
      <c r="ED64" s="99"/>
      <c r="EE64" s="96"/>
      <c r="EF64" s="406"/>
      <c r="EG64" s="96"/>
      <c r="EH64" s="100"/>
      <c r="EI64" s="101">
        <f>SUMPRODUCT(D64:EH64,'Other States R'!D64:EH64)</f>
        <v>0</v>
      </c>
      <c r="EJ64" s="3"/>
      <c r="EK64" s="3"/>
      <c r="ER64" s="64" t="s">
        <v>80</v>
      </c>
      <c r="ES64" s="61">
        <f t="shared" si="5"/>
        <v>0</v>
      </c>
      <c r="ET64" s="24">
        <f t="shared" si="2"/>
        <v>0</v>
      </c>
    </row>
    <row r="65" spans="2:150" ht="15" hidden="1" customHeight="1">
      <c r="B65" s="65">
        <f t="shared" si="3"/>
        <v>60</v>
      </c>
      <c r="C65" s="61"/>
      <c r="D65" s="20"/>
      <c r="E65" s="16"/>
      <c r="F65" s="96"/>
      <c r="G65" s="20"/>
      <c r="H65" s="16"/>
      <c r="I65" s="96"/>
      <c r="J65" s="20"/>
      <c r="K65" s="16"/>
      <c r="L65" s="96"/>
      <c r="M65" s="366"/>
      <c r="N65" s="16"/>
      <c r="O65" s="96"/>
      <c r="P65" s="415"/>
      <c r="Q65" s="16"/>
      <c r="R65" s="96"/>
      <c r="S65" s="18"/>
      <c r="T65" s="16"/>
      <c r="U65" s="96"/>
      <c r="V65" s="424"/>
      <c r="W65" s="16"/>
      <c r="X65" s="96"/>
      <c r="Y65" s="20"/>
      <c r="Z65" s="96"/>
      <c r="AA65" s="380"/>
      <c r="AB65" s="18"/>
      <c r="AC65" s="17"/>
      <c r="AD65" s="96"/>
      <c r="AE65" s="360"/>
      <c r="AF65" s="17"/>
      <c r="AG65" s="96"/>
      <c r="AH65" s="20"/>
      <c r="AI65" s="19"/>
      <c r="AJ65" s="96"/>
      <c r="AK65" s="20"/>
      <c r="AL65" s="19"/>
      <c r="AM65" s="96"/>
      <c r="AN65" s="20"/>
      <c r="AO65" s="19"/>
      <c r="AP65" s="96"/>
      <c r="AQ65" s="20"/>
      <c r="AR65" s="19"/>
      <c r="AS65" s="96"/>
      <c r="AT65" s="384"/>
      <c r="AU65" s="97"/>
      <c r="AV65" s="18"/>
      <c r="AW65" s="17"/>
      <c r="AX65" s="96"/>
      <c r="AY65" s="18"/>
      <c r="AZ65" s="17"/>
      <c r="BA65" s="96"/>
      <c r="BB65" s="20"/>
      <c r="BC65" s="19"/>
      <c r="BD65" s="96"/>
      <c r="BE65" s="20"/>
      <c r="BF65" s="19"/>
      <c r="BG65" s="96"/>
      <c r="BH65" s="20"/>
      <c r="BI65" s="19"/>
      <c r="BJ65" s="96"/>
      <c r="BK65" s="384"/>
      <c r="BL65" s="97"/>
      <c r="BM65" s="20"/>
      <c r="BN65" s="19"/>
      <c r="BO65" s="96"/>
      <c r="BP65" s="17"/>
      <c r="BQ65" s="19"/>
      <c r="BR65" s="96"/>
      <c r="BS65" s="48"/>
      <c r="BT65" s="62"/>
      <c r="BU65" s="96"/>
      <c r="BV65" s="433"/>
      <c r="BW65" s="62"/>
      <c r="BX65" s="96"/>
      <c r="BY65" s="45"/>
      <c r="BZ65" s="62"/>
      <c r="CA65" s="96"/>
      <c r="CB65" s="18"/>
      <c r="CC65" s="62"/>
      <c r="CD65" s="96"/>
      <c r="CE65" s="18"/>
      <c r="CF65" s="19"/>
      <c r="CG65" s="96"/>
      <c r="CH65" s="317"/>
      <c r="CI65" s="62"/>
      <c r="CJ65" s="96"/>
      <c r="CK65" s="21"/>
      <c r="CL65" s="96"/>
      <c r="CM65" s="373"/>
      <c r="CN65" s="22"/>
      <c r="CO65" s="63"/>
      <c r="CP65" s="98">
        <f t="shared" si="4"/>
        <v>0</v>
      </c>
      <c r="CQ65" s="18"/>
      <c r="CR65" s="23"/>
      <c r="CS65" s="18"/>
      <c r="CT65" s="23"/>
      <c r="CU65" s="18"/>
      <c r="CV65" s="23"/>
      <c r="CW65" s="18"/>
      <c r="CX65" s="23"/>
      <c r="CY65" s="77"/>
      <c r="CZ65" s="23"/>
      <c r="DA65" s="77"/>
      <c r="DB65" s="23"/>
      <c r="DC65" s="77"/>
      <c r="DD65" s="23"/>
      <c r="DE65" s="77"/>
      <c r="DF65" s="23"/>
      <c r="DG65" s="18"/>
      <c r="DH65" s="23"/>
      <c r="DI65" s="265"/>
      <c r="DJ65" s="276"/>
      <c r="DK65" s="265"/>
      <c r="DL65" s="276"/>
      <c r="DM65" s="265"/>
      <c r="DN65" s="276"/>
      <c r="DO65" s="18"/>
      <c r="DP65" s="23"/>
      <c r="DQ65" s="96"/>
      <c r="DR65" s="22"/>
      <c r="DS65" s="333"/>
      <c r="DT65" s="22"/>
      <c r="DU65" s="333"/>
      <c r="DV65" s="333"/>
      <c r="DW65" s="333"/>
      <c r="DX65" s="59"/>
      <c r="DY65" s="96"/>
      <c r="DZ65" s="317"/>
      <c r="EA65" s="96"/>
      <c r="EB65" s="317"/>
      <c r="EC65" s="96"/>
      <c r="ED65" s="99"/>
      <c r="EE65" s="96"/>
      <c r="EF65" s="406"/>
      <c r="EG65" s="96"/>
      <c r="EH65" s="100"/>
      <c r="EI65" s="101">
        <f>SUMPRODUCT(D65:EH65,'Other States R'!D65:EH65)</f>
        <v>0</v>
      </c>
      <c r="EJ65" s="3"/>
      <c r="EK65" s="3"/>
      <c r="ER65" s="64" t="s">
        <v>81</v>
      </c>
      <c r="ES65" s="61">
        <f t="shared" si="5"/>
        <v>0</v>
      </c>
      <c r="ET65" s="24">
        <f t="shared" si="2"/>
        <v>0</v>
      </c>
    </row>
    <row r="66" spans="2:150" ht="15" hidden="1" customHeight="1">
      <c r="B66" s="65">
        <f t="shared" si="3"/>
        <v>61</v>
      </c>
      <c r="C66" s="61"/>
      <c r="D66" s="20"/>
      <c r="E66" s="16"/>
      <c r="F66" s="96"/>
      <c r="G66" s="20"/>
      <c r="H66" s="16"/>
      <c r="I66" s="96"/>
      <c r="J66" s="20"/>
      <c r="K66" s="16"/>
      <c r="L66" s="96"/>
      <c r="M66" s="366"/>
      <c r="N66" s="16"/>
      <c r="O66" s="96"/>
      <c r="P66" s="415"/>
      <c r="Q66" s="16"/>
      <c r="R66" s="96"/>
      <c r="S66" s="18"/>
      <c r="T66" s="16"/>
      <c r="U66" s="96"/>
      <c r="V66" s="424"/>
      <c r="W66" s="16"/>
      <c r="X66" s="96"/>
      <c r="Y66" s="20"/>
      <c r="Z66" s="96"/>
      <c r="AA66" s="380"/>
      <c r="AB66" s="18"/>
      <c r="AC66" s="17"/>
      <c r="AD66" s="96"/>
      <c r="AE66" s="360"/>
      <c r="AF66" s="17"/>
      <c r="AG66" s="96"/>
      <c r="AH66" s="20"/>
      <c r="AI66" s="19"/>
      <c r="AJ66" s="96"/>
      <c r="AK66" s="20"/>
      <c r="AL66" s="19"/>
      <c r="AM66" s="96"/>
      <c r="AN66" s="20"/>
      <c r="AO66" s="19"/>
      <c r="AP66" s="96"/>
      <c r="AQ66" s="20"/>
      <c r="AR66" s="19"/>
      <c r="AS66" s="96"/>
      <c r="AT66" s="384"/>
      <c r="AU66" s="97"/>
      <c r="AV66" s="18"/>
      <c r="AW66" s="17"/>
      <c r="AX66" s="96"/>
      <c r="AY66" s="18"/>
      <c r="AZ66" s="17"/>
      <c r="BA66" s="96"/>
      <c r="BB66" s="20"/>
      <c r="BC66" s="19"/>
      <c r="BD66" s="96"/>
      <c r="BE66" s="20"/>
      <c r="BF66" s="19"/>
      <c r="BG66" s="96"/>
      <c r="BH66" s="20"/>
      <c r="BI66" s="19"/>
      <c r="BJ66" s="96"/>
      <c r="BK66" s="384"/>
      <c r="BL66" s="97"/>
      <c r="BM66" s="20"/>
      <c r="BN66" s="19"/>
      <c r="BO66" s="96"/>
      <c r="BP66" s="17"/>
      <c r="BQ66" s="19"/>
      <c r="BR66" s="96"/>
      <c r="BS66" s="48"/>
      <c r="BT66" s="62"/>
      <c r="BU66" s="96"/>
      <c r="BV66" s="433"/>
      <c r="BW66" s="62"/>
      <c r="BX66" s="96"/>
      <c r="BY66" s="45"/>
      <c r="BZ66" s="62"/>
      <c r="CA66" s="96"/>
      <c r="CB66" s="18"/>
      <c r="CC66" s="62"/>
      <c r="CD66" s="96"/>
      <c r="CE66" s="18"/>
      <c r="CF66" s="19"/>
      <c r="CG66" s="96"/>
      <c r="CH66" s="317"/>
      <c r="CI66" s="62"/>
      <c r="CJ66" s="96"/>
      <c r="CK66" s="21"/>
      <c r="CL66" s="96"/>
      <c r="CM66" s="373"/>
      <c r="CN66" s="22"/>
      <c r="CO66" s="63"/>
      <c r="CP66" s="98">
        <f t="shared" si="4"/>
        <v>0</v>
      </c>
      <c r="CQ66" s="18"/>
      <c r="CR66" s="23"/>
      <c r="CS66" s="18"/>
      <c r="CT66" s="23"/>
      <c r="CU66" s="18"/>
      <c r="CV66" s="23"/>
      <c r="CW66" s="18"/>
      <c r="CX66" s="23"/>
      <c r="CY66" s="77"/>
      <c r="CZ66" s="23"/>
      <c r="DA66" s="77"/>
      <c r="DB66" s="23"/>
      <c r="DC66" s="77"/>
      <c r="DD66" s="23"/>
      <c r="DE66" s="77"/>
      <c r="DF66" s="23"/>
      <c r="DG66" s="18"/>
      <c r="DH66" s="23"/>
      <c r="DI66" s="265"/>
      <c r="DJ66" s="276"/>
      <c r="DK66" s="265"/>
      <c r="DL66" s="276"/>
      <c r="DM66" s="265"/>
      <c r="DN66" s="276"/>
      <c r="DO66" s="18"/>
      <c r="DP66" s="23"/>
      <c r="DQ66" s="96"/>
      <c r="DR66" s="22"/>
      <c r="DS66" s="333"/>
      <c r="DT66" s="22"/>
      <c r="DU66" s="333"/>
      <c r="DV66" s="333"/>
      <c r="DW66" s="333"/>
      <c r="DX66" s="59"/>
      <c r="DY66" s="96"/>
      <c r="DZ66" s="317"/>
      <c r="EA66" s="96"/>
      <c r="EB66" s="317"/>
      <c r="EC66" s="96"/>
      <c r="ED66" s="99"/>
      <c r="EE66" s="96"/>
      <c r="EF66" s="406"/>
      <c r="EG66" s="96"/>
      <c r="EH66" s="100"/>
      <c r="EI66" s="101">
        <f>SUMPRODUCT(D66:EH66,'Other States R'!D66:EH66)</f>
        <v>0</v>
      </c>
      <c r="EJ66" s="3"/>
      <c r="EK66" s="3"/>
      <c r="ER66" s="64" t="s">
        <v>82</v>
      </c>
      <c r="ES66" s="61">
        <f t="shared" si="5"/>
        <v>0</v>
      </c>
      <c r="ET66" s="24">
        <f t="shared" si="2"/>
        <v>0</v>
      </c>
    </row>
    <row r="67" spans="2:150" ht="15" hidden="1" customHeight="1">
      <c r="B67" s="65">
        <f t="shared" si="3"/>
        <v>62</v>
      </c>
      <c r="C67" s="61"/>
      <c r="D67" s="20"/>
      <c r="E67" s="16"/>
      <c r="F67" s="96"/>
      <c r="G67" s="20"/>
      <c r="H67" s="16"/>
      <c r="I67" s="96"/>
      <c r="J67" s="20"/>
      <c r="K67" s="16"/>
      <c r="L67" s="96"/>
      <c r="M67" s="96"/>
      <c r="N67" s="96"/>
      <c r="O67" s="96"/>
      <c r="P67" s="415"/>
      <c r="Q67" s="16"/>
      <c r="R67" s="96"/>
      <c r="S67" s="18"/>
      <c r="T67" s="16"/>
      <c r="U67" s="96"/>
      <c r="V67" s="424"/>
      <c r="W67" s="16"/>
      <c r="X67" s="96"/>
      <c r="Y67" s="20"/>
      <c r="Z67" s="96"/>
      <c r="AA67" s="20"/>
      <c r="AB67" s="18"/>
      <c r="AC67" s="17"/>
      <c r="AD67" s="96"/>
      <c r="AE67" s="360"/>
      <c r="AF67" s="17"/>
      <c r="AG67" s="96"/>
      <c r="AH67" s="20"/>
      <c r="AI67" s="19"/>
      <c r="AJ67" s="96"/>
      <c r="AK67" s="20"/>
      <c r="AL67" s="19"/>
      <c r="AM67" s="96"/>
      <c r="AN67" s="20"/>
      <c r="AO67" s="19"/>
      <c r="AP67" s="96"/>
      <c r="AQ67" s="20"/>
      <c r="AR67" s="19"/>
      <c r="AS67" s="96"/>
      <c r="AT67" s="384"/>
      <c r="AU67" s="97"/>
      <c r="AV67" s="18"/>
      <c r="AW67" s="17"/>
      <c r="AX67" s="96"/>
      <c r="AY67" s="18"/>
      <c r="AZ67" s="17"/>
      <c r="BA67" s="96"/>
      <c r="BB67" s="20"/>
      <c r="BC67" s="19"/>
      <c r="BD67" s="96"/>
      <c r="BE67" s="20"/>
      <c r="BF67" s="19"/>
      <c r="BG67" s="96"/>
      <c r="BH67" s="20"/>
      <c r="BI67" s="19"/>
      <c r="BJ67" s="96"/>
      <c r="BK67" s="384"/>
      <c r="BL67" s="97"/>
      <c r="BM67" s="20"/>
      <c r="BN67" s="19"/>
      <c r="BO67" s="96"/>
      <c r="BP67" s="17"/>
      <c r="BQ67" s="19"/>
      <c r="BR67" s="96"/>
      <c r="BS67" s="48"/>
      <c r="BT67" s="62"/>
      <c r="BU67" s="96"/>
      <c r="BV67" s="433"/>
      <c r="BW67" s="62"/>
      <c r="BX67" s="96"/>
      <c r="BY67" s="45"/>
      <c r="BZ67" s="62"/>
      <c r="CA67" s="96"/>
      <c r="CB67" s="18"/>
      <c r="CC67" s="62"/>
      <c r="CD67" s="96"/>
      <c r="CE67" s="18"/>
      <c r="CF67" s="19"/>
      <c r="CG67" s="96"/>
      <c r="CH67" s="317"/>
      <c r="CI67" s="62"/>
      <c r="CJ67" s="96"/>
      <c r="CK67" s="21"/>
      <c r="CL67" s="96"/>
      <c r="CM67" s="96"/>
      <c r="CN67" s="22"/>
      <c r="CO67" s="63"/>
      <c r="CP67" s="98">
        <f t="shared" si="4"/>
        <v>0</v>
      </c>
      <c r="CQ67" s="18"/>
      <c r="CR67" s="23"/>
      <c r="CS67" s="18"/>
      <c r="CT67" s="23"/>
      <c r="CU67" s="18"/>
      <c r="CV67" s="23"/>
      <c r="CW67" s="18"/>
      <c r="CX67" s="23"/>
      <c r="CY67" s="77"/>
      <c r="CZ67" s="23"/>
      <c r="DA67" s="77"/>
      <c r="DB67" s="23"/>
      <c r="DC67" s="77"/>
      <c r="DD67" s="23"/>
      <c r="DE67" s="77"/>
      <c r="DF67" s="23"/>
      <c r="DG67" s="18"/>
      <c r="DH67" s="23"/>
      <c r="DI67" s="265"/>
      <c r="DJ67" s="276"/>
      <c r="DK67" s="265"/>
      <c r="DL67" s="276"/>
      <c r="DM67" s="265"/>
      <c r="DN67" s="276"/>
      <c r="DO67" s="18"/>
      <c r="DP67" s="23"/>
      <c r="DQ67" s="96"/>
      <c r="DR67" s="22"/>
      <c r="DS67" s="333"/>
      <c r="DT67" s="22"/>
      <c r="DU67" s="333"/>
      <c r="DV67" s="333"/>
      <c r="DW67" s="333"/>
      <c r="DX67" s="59"/>
      <c r="DY67" s="96"/>
      <c r="DZ67" s="317"/>
      <c r="EA67" s="96"/>
      <c r="EB67" s="317"/>
      <c r="EC67" s="96"/>
      <c r="ED67" s="99"/>
      <c r="EE67" s="96"/>
      <c r="EF67" s="406"/>
      <c r="EG67" s="96"/>
      <c r="EH67" s="100"/>
      <c r="EI67" s="101">
        <f>SUMPRODUCT(D67:EH67,'Other States R'!D67:EH67)</f>
        <v>0</v>
      </c>
      <c r="EJ67" s="3"/>
      <c r="EK67" s="3"/>
      <c r="ER67" s="64" t="s">
        <v>84</v>
      </c>
      <c r="ES67" s="61">
        <f t="shared" si="5"/>
        <v>0</v>
      </c>
      <c r="ET67" s="24">
        <f t="shared" si="2"/>
        <v>0</v>
      </c>
    </row>
    <row r="68" spans="2:150" ht="15" hidden="1" customHeight="1">
      <c r="B68" s="65">
        <f t="shared" si="3"/>
        <v>63</v>
      </c>
      <c r="C68" s="61"/>
      <c r="D68" s="20"/>
      <c r="E68" s="16"/>
      <c r="F68" s="96"/>
      <c r="G68" s="20"/>
      <c r="H68" s="16"/>
      <c r="I68" s="96"/>
      <c r="J68" s="20"/>
      <c r="K68" s="16"/>
      <c r="L68" s="96"/>
      <c r="M68" s="96"/>
      <c r="N68" s="96"/>
      <c r="O68" s="96"/>
      <c r="P68" s="415"/>
      <c r="Q68" s="16"/>
      <c r="R68" s="96"/>
      <c r="S68" s="18"/>
      <c r="T68" s="16"/>
      <c r="U68" s="96"/>
      <c r="V68" s="424"/>
      <c r="W68" s="16"/>
      <c r="X68" s="96"/>
      <c r="Y68" s="20"/>
      <c r="Z68" s="96"/>
      <c r="AA68" s="20"/>
      <c r="AB68" s="18"/>
      <c r="AC68" s="17"/>
      <c r="AD68" s="96"/>
      <c r="AE68" s="360"/>
      <c r="AF68" s="17"/>
      <c r="AG68" s="96"/>
      <c r="AH68" s="20"/>
      <c r="AI68" s="19"/>
      <c r="AJ68" s="96"/>
      <c r="AK68" s="20"/>
      <c r="AL68" s="19"/>
      <c r="AM68" s="96"/>
      <c r="AN68" s="20"/>
      <c r="AO68" s="19"/>
      <c r="AP68" s="96"/>
      <c r="AQ68" s="20"/>
      <c r="AR68" s="19"/>
      <c r="AS68" s="96"/>
      <c r="AT68" s="384"/>
      <c r="AU68" s="97"/>
      <c r="AV68" s="18"/>
      <c r="AW68" s="17"/>
      <c r="AX68" s="96"/>
      <c r="AY68" s="18"/>
      <c r="AZ68" s="17"/>
      <c r="BA68" s="96"/>
      <c r="BB68" s="20"/>
      <c r="BC68" s="19"/>
      <c r="BD68" s="96"/>
      <c r="BE68" s="20"/>
      <c r="BF68" s="19"/>
      <c r="BG68" s="96"/>
      <c r="BH68" s="20"/>
      <c r="BI68" s="19"/>
      <c r="BJ68" s="96"/>
      <c r="BK68" s="384"/>
      <c r="BL68" s="97"/>
      <c r="BM68" s="20"/>
      <c r="BN68" s="19"/>
      <c r="BO68" s="96"/>
      <c r="BP68" s="17"/>
      <c r="BQ68" s="19"/>
      <c r="BR68" s="96"/>
      <c r="BS68" s="48"/>
      <c r="BT68" s="62"/>
      <c r="BU68" s="96"/>
      <c r="BV68" s="433"/>
      <c r="BW68" s="62"/>
      <c r="BX68" s="96"/>
      <c r="BY68" s="45"/>
      <c r="BZ68" s="62"/>
      <c r="CA68" s="96"/>
      <c r="CB68" s="18"/>
      <c r="CC68" s="62"/>
      <c r="CD68" s="96"/>
      <c r="CE68" s="18"/>
      <c r="CF68" s="19"/>
      <c r="CG68" s="96"/>
      <c r="CH68" s="317"/>
      <c r="CI68" s="62"/>
      <c r="CJ68" s="96"/>
      <c r="CK68" s="21"/>
      <c r="CL68" s="96"/>
      <c r="CM68" s="96"/>
      <c r="CN68" s="22"/>
      <c r="CO68" s="63"/>
      <c r="CP68" s="98">
        <f t="shared" si="4"/>
        <v>0</v>
      </c>
      <c r="CQ68" s="18"/>
      <c r="CR68" s="23"/>
      <c r="CS68" s="18"/>
      <c r="CT68" s="23"/>
      <c r="CU68" s="18"/>
      <c r="CV68" s="23"/>
      <c r="CW68" s="18"/>
      <c r="CX68" s="23"/>
      <c r="CY68" s="77"/>
      <c r="CZ68" s="23"/>
      <c r="DA68" s="77"/>
      <c r="DB68" s="23"/>
      <c r="DC68" s="77"/>
      <c r="DD68" s="23"/>
      <c r="DE68" s="77"/>
      <c r="DF68" s="23"/>
      <c r="DG68" s="18"/>
      <c r="DH68" s="23"/>
      <c r="DI68" s="265"/>
      <c r="DJ68" s="276"/>
      <c r="DK68" s="265"/>
      <c r="DL68" s="276"/>
      <c r="DM68" s="265"/>
      <c r="DN68" s="276"/>
      <c r="DO68" s="18"/>
      <c r="DP68" s="23"/>
      <c r="DQ68" s="96"/>
      <c r="DR68" s="22"/>
      <c r="DS68" s="333"/>
      <c r="DT68" s="22"/>
      <c r="DU68" s="333"/>
      <c r="DV68" s="333"/>
      <c r="DW68" s="333"/>
      <c r="DX68" s="59"/>
      <c r="DY68" s="96"/>
      <c r="DZ68" s="317"/>
      <c r="EA68" s="96"/>
      <c r="EB68" s="317"/>
      <c r="EC68" s="96"/>
      <c r="ED68" s="99"/>
      <c r="EE68" s="96"/>
      <c r="EF68" s="406"/>
      <c r="EG68" s="96"/>
      <c r="EH68" s="100"/>
      <c r="EI68" s="101">
        <f>SUMPRODUCT(D68:EH68,'Other States R'!D68:EH68)</f>
        <v>0</v>
      </c>
      <c r="EJ68" s="3"/>
      <c r="EK68" s="3"/>
      <c r="ER68" s="64" t="s">
        <v>105</v>
      </c>
      <c r="ES68" s="61">
        <f t="shared" si="5"/>
        <v>0</v>
      </c>
      <c r="ET68" s="24">
        <f t="shared" si="2"/>
        <v>0</v>
      </c>
    </row>
    <row r="69" spans="2:150" hidden="1">
      <c r="B69" s="95"/>
      <c r="C69" s="95"/>
      <c r="D69" s="95"/>
      <c r="E69" s="95"/>
      <c r="F69" s="95"/>
      <c r="G69" s="95"/>
      <c r="H69" s="95"/>
      <c r="I69" s="95"/>
      <c r="J69" s="95"/>
      <c r="K69" s="95"/>
      <c r="L69" s="95"/>
      <c r="M69" s="95"/>
      <c r="N69" s="95"/>
      <c r="O69" s="95"/>
      <c r="P69" s="95"/>
      <c r="Q69" s="95"/>
      <c r="R69" s="95"/>
      <c r="S69" s="95"/>
      <c r="T69" s="95"/>
      <c r="U69" s="95"/>
      <c r="V69" s="95"/>
      <c r="W69" s="95"/>
      <c r="X69" s="95"/>
      <c r="Y69" s="95"/>
      <c r="Z69" s="95"/>
      <c r="AA69" s="95"/>
      <c r="AB69" s="95"/>
      <c r="AC69" s="95"/>
      <c r="AD69" s="95"/>
      <c r="AE69" s="95"/>
      <c r="AF69" s="95"/>
      <c r="AG69" s="95"/>
      <c r="AH69" s="95"/>
      <c r="AI69" s="95"/>
      <c r="AJ69" s="95"/>
      <c r="AK69" s="95"/>
      <c r="AL69" s="95"/>
      <c r="AM69" s="95"/>
      <c r="AN69" s="95"/>
      <c r="AO69" s="95"/>
      <c r="AP69" s="95"/>
      <c r="AQ69" s="95"/>
      <c r="AR69" s="95"/>
      <c r="AS69" s="95"/>
      <c r="AT69" s="95"/>
      <c r="AU69" s="95"/>
      <c r="AV69" s="95"/>
      <c r="AW69" s="95"/>
      <c r="AX69" s="95"/>
      <c r="AY69" s="95"/>
      <c r="AZ69" s="95"/>
      <c r="BA69" s="95"/>
      <c r="BB69" s="95"/>
      <c r="BC69" s="95"/>
      <c r="BD69" s="95"/>
      <c r="BE69" s="95"/>
      <c r="BF69" s="95"/>
      <c r="BG69" s="95"/>
      <c r="BH69" s="95"/>
      <c r="BI69" s="95"/>
      <c r="BJ69" s="95"/>
      <c r="BK69" s="95"/>
      <c r="BL69" s="95"/>
      <c r="BM69" s="95"/>
      <c r="BN69" s="95"/>
      <c r="BO69" s="95"/>
      <c r="BP69" s="95"/>
      <c r="BQ69" s="95"/>
      <c r="BR69" s="95"/>
      <c r="BS69" s="95"/>
      <c r="BT69" s="95"/>
      <c r="BU69" s="95"/>
      <c r="BV69" s="95"/>
      <c r="BW69" s="95"/>
      <c r="BX69" s="95"/>
      <c r="BY69" s="95"/>
      <c r="BZ69" s="95"/>
      <c r="CA69" s="95"/>
      <c r="CB69" s="95"/>
      <c r="CC69" s="95"/>
      <c r="CD69" s="95"/>
      <c r="CE69" s="95"/>
      <c r="CF69" s="95"/>
      <c r="CG69" s="95"/>
      <c r="CH69" s="95"/>
      <c r="CI69" s="95"/>
      <c r="CJ69" s="95"/>
      <c r="CK69" s="95"/>
      <c r="CL69" s="95"/>
      <c r="CM69" s="95"/>
      <c r="CN69" s="95"/>
      <c r="CO69" s="95"/>
      <c r="CP69" s="95"/>
      <c r="CQ69" s="95"/>
      <c r="CR69" s="95"/>
      <c r="CS69" s="95"/>
      <c r="CT69" s="95"/>
      <c r="CU69" s="95"/>
      <c r="CV69" s="95"/>
      <c r="CW69" s="95"/>
      <c r="CX69" s="95"/>
      <c r="CY69" s="95"/>
      <c r="CZ69" s="95"/>
      <c r="DA69" s="95"/>
      <c r="DB69" s="95"/>
      <c r="DC69" s="95"/>
      <c r="DD69" s="95"/>
      <c r="DE69" s="95"/>
      <c r="DF69" s="95"/>
      <c r="DG69" s="95"/>
      <c r="DH69" s="95"/>
      <c r="DI69" s="95"/>
      <c r="DJ69" s="95"/>
      <c r="DK69" s="95"/>
      <c r="DL69" s="95"/>
      <c r="DM69" s="95"/>
      <c r="DN69" s="95"/>
      <c r="DO69" s="95"/>
      <c r="DP69" s="95"/>
      <c r="DQ69" s="95"/>
      <c r="DR69" s="95"/>
      <c r="DS69" s="95"/>
      <c r="DT69" s="95"/>
      <c r="DU69" s="95"/>
      <c r="DV69" s="95"/>
      <c r="DW69" s="95"/>
      <c r="DX69" s="95"/>
      <c r="DY69" s="95"/>
      <c r="DZ69" s="95"/>
      <c r="EA69" s="95"/>
      <c r="EB69" s="95"/>
      <c r="EC69" s="95"/>
      <c r="ED69" s="95"/>
      <c r="EE69" s="95"/>
      <c r="EF69" s="95"/>
      <c r="EG69" s="95"/>
      <c r="EH69" s="95"/>
      <c r="EI69" s="95"/>
      <c r="ER69" s="95"/>
      <c r="ES69" s="95"/>
      <c r="ET69" s="95"/>
    </row>
    <row r="70" spans="2:150">
      <c r="B70" s="785" t="s">
        <v>83</v>
      </c>
      <c r="C70" s="785"/>
      <c r="D70" s="105">
        <f t="shared" ref="D70:BT70" si="6">SUM(D6:D68)</f>
        <v>0</v>
      </c>
      <c r="E70" s="105">
        <f t="shared" si="6"/>
        <v>0</v>
      </c>
      <c r="F70" s="105">
        <f t="shared" si="6"/>
        <v>0</v>
      </c>
      <c r="G70" s="105">
        <f t="shared" si="6"/>
        <v>0</v>
      </c>
      <c r="H70" s="105">
        <f t="shared" si="6"/>
        <v>0</v>
      </c>
      <c r="I70" s="105">
        <f t="shared" si="6"/>
        <v>0</v>
      </c>
      <c r="J70" s="105">
        <f t="shared" si="6"/>
        <v>0</v>
      </c>
      <c r="K70" s="105">
        <f t="shared" si="6"/>
        <v>0</v>
      </c>
      <c r="L70" s="105">
        <f t="shared" si="6"/>
        <v>0</v>
      </c>
      <c r="M70" s="105">
        <f t="shared" si="6"/>
        <v>0</v>
      </c>
      <c r="N70" s="105">
        <f t="shared" si="6"/>
        <v>0</v>
      </c>
      <c r="O70" s="105">
        <f t="shared" si="6"/>
        <v>0</v>
      </c>
      <c r="P70" s="105">
        <f t="shared" si="6"/>
        <v>0</v>
      </c>
      <c r="Q70" s="105">
        <f t="shared" si="6"/>
        <v>0</v>
      </c>
      <c r="R70" s="105">
        <f t="shared" si="6"/>
        <v>0</v>
      </c>
      <c r="S70" s="105">
        <f t="shared" si="6"/>
        <v>0</v>
      </c>
      <c r="T70" s="105">
        <f t="shared" si="6"/>
        <v>0</v>
      </c>
      <c r="U70" s="105">
        <f t="shared" si="6"/>
        <v>0</v>
      </c>
      <c r="V70" s="105">
        <f t="shared" si="6"/>
        <v>0</v>
      </c>
      <c r="W70" s="105">
        <f t="shared" si="6"/>
        <v>0</v>
      </c>
      <c r="X70" s="105">
        <f t="shared" si="6"/>
        <v>0</v>
      </c>
      <c r="Y70" s="105">
        <f t="shared" si="6"/>
        <v>0</v>
      </c>
      <c r="Z70" s="105">
        <f t="shared" si="6"/>
        <v>0</v>
      </c>
      <c r="AA70" s="105">
        <f t="shared" si="6"/>
        <v>0</v>
      </c>
      <c r="AB70" s="105">
        <f t="shared" si="6"/>
        <v>0</v>
      </c>
      <c r="AC70" s="105">
        <f t="shared" si="6"/>
        <v>0</v>
      </c>
      <c r="AD70" s="105">
        <f t="shared" si="6"/>
        <v>0</v>
      </c>
      <c r="AE70" s="105">
        <f t="shared" si="6"/>
        <v>0</v>
      </c>
      <c r="AF70" s="105">
        <f t="shared" si="6"/>
        <v>0</v>
      </c>
      <c r="AG70" s="105">
        <f t="shared" si="6"/>
        <v>0</v>
      </c>
      <c r="AH70" s="105">
        <f t="shared" si="6"/>
        <v>0</v>
      </c>
      <c r="AI70" s="105">
        <f t="shared" si="6"/>
        <v>0</v>
      </c>
      <c r="AJ70" s="105">
        <f t="shared" si="6"/>
        <v>0</v>
      </c>
      <c r="AK70" s="105">
        <f t="shared" si="6"/>
        <v>0</v>
      </c>
      <c r="AL70" s="105">
        <f t="shared" si="6"/>
        <v>0</v>
      </c>
      <c r="AM70" s="105">
        <f t="shared" si="6"/>
        <v>0</v>
      </c>
      <c r="AN70" s="105">
        <f t="shared" si="6"/>
        <v>0</v>
      </c>
      <c r="AO70" s="105">
        <f t="shared" si="6"/>
        <v>0</v>
      </c>
      <c r="AP70" s="105">
        <f t="shared" si="6"/>
        <v>0</v>
      </c>
      <c r="AQ70" s="105">
        <f t="shared" si="6"/>
        <v>0</v>
      </c>
      <c r="AR70" s="105">
        <f t="shared" si="6"/>
        <v>0</v>
      </c>
      <c r="AS70" s="105">
        <f t="shared" si="6"/>
        <v>0</v>
      </c>
      <c r="AT70" s="105">
        <f t="shared" si="6"/>
        <v>0</v>
      </c>
      <c r="AU70" s="105">
        <f t="shared" si="6"/>
        <v>0</v>
      </c>
      <c r="AV70" s="105">
        <f t="shared" si="6"/>
        <v>0</v>
      </c>
      <c r="AW70" s="105">
        <f t="shared" si="6"/>
        <v>0</v>
      </c>
      <c r="AX70" s="105">
        <f t="shared" si="6"/>
        <v>0</v>
      </c>
      <c r="AY70" s="105">
        <f t="shared" si="6"/>
        <v>0</v>
      </c>
      <c r="AZ70" s="105">
        <f t="shared" si="6"/>
        <v>0</v>
      </c>
      <c r="BA70" s="105">
        <f t="shared" si="6"/>
        <v>0</v>
      </c>
      <c r="BB70" s="105">
        <f t="shared" si="6"/>
        <v>0</v>
      </c>
      <c r="BC70" s="105">
        <f t="shared" si="6"/>
        <v>0</v>
      </c>
      <c r="BD70" s="105">
        <f t="shared" si="6"/>
        <v>0</v>
      </c>
      <c r="BE70" s="105">
        <f t="shared" si="6"/>
        <v>0</v>
      </c>
      <c r="BF70" s="105">
        <f t="shared" si="6"/>
        <v>0</v>
      </c>
      <c r="BG70" s="105">
        <f t="shared" si="6"/>
        <v>0</v>
      </c>
      <c r="BH70" s="105">
        <f t="shared" si="6"/>
        <v>0</v>
      </c>
      <c r="BI70" s="105">
        <f t="shared" si="6"/>
        <v>0</v>
      </c>
      <c r="BJ70" s="105">
        <f t="shared" si="6"/>
        <v>0</v>
      </c>
      <c r="BK70" s="105">
        <f t="shared" ref="BK70" si="7">SUM(BK6:BK68)</f>
        <v>0</v>
      </c>
      <c r="BL70" s="105">
        <f t="shared" si="6"/>
        <v>0</v>
      </c>
      <c r="BM70" s="105">
        <f t="shared" si="6"/>
        <v>0</v>
      </c>
      <c r="BN70" s="105">
        <f t="shared" si="6"/>
        <v>0</v>
      </c>
      <c r="BO70" s="105">
        <f t="shared" si="6"/>
        <v>0</v>
      </c>
      <c r="BP70" s="105">
        <f t="shared" si="6"/>
        <v>0</v>
      </c>
      <c r="BQ70" s="105">
        <f t="shared" si="6"/>
        <v>0</v>
      </c>
      <c r="BR70" s="105">
        <f t="shared" si="6"/>
        <v>0</v>
      </c>
      <c r="BS70" s="105">
        <f t="shared" si="6"/>
        <v>0</v>
      </c>
      <c r="BT70" s="105">
        <f t="shared" si="6"/>
        <v>0</v>
      </c>
      <c r="BU70" s="105">
        <f t="shared" ref="BU70:EI70" si="8">SUM(BU6:BU68)</f>
        <v>0</v>
      </c>
      <c r="BV70" s="105">
        <f t="shared" si="8"/>
        <v>0</v>
      </c>
      <c r="BW70" s="105">
        <f t="shared" si="8"/>
        <v>0</v>
      </c>
      <c r="BX70" s="105">
        <f t="shared" si="8"/>
        <v>0</v>
      </c>
      <c r="BY70" s="105">
        <f t="shared" si="8"/>
        <v>0</v>
      </c>
      <c r="BZ70" s="105">
        <f t="shared" si="8"/>
        <v>0</v>
      </c>
      <c r="CA70" s="105">
        <f t="shared" si="8"/>
        <v>0</v>
      </c>
      <c r="CB70" s="105">
        <f t="shared" si="8"/>
        <v>0</v>
      </c>
      <c r="CC70" s="105">
        <f t="shared" si="8"/>
        <v>0</v>
      </c>
      <c r="CD70" s="105">
        <f t="shared" si="8"/>
        <v>0</v>
      </c>
      <c r="CE70" s="105">
        <f t="shared" si="8"/>
        <v>0</v>
      </c>
      <c r="CF70" s="105">
        <f t="shared" si="8"/>
        <v>0</v>
      </c>
      <c r="CG70" s="105">
        <f t="shared" si="8"/>
        <v>0</v>
      </c>
      <c r="CH70" s="105">
        <f t="shared" si="8"/>
        <v>0</v>
      </c>
      <c r="CI70" s="105">
        <f t="shared" si="8"/>
        <v>0</v>
      </c>
      <c r="CJ70" s="105">
        <f t="shared" si="8"/>
        <v>0</v>
      </c>
      <c r="CK70" s="105">
        <f t="shared" si="8"/>
        <v>0</v>
      </c>
      <c r="CL70" s="105">
        <f t="shared" si="8"/>
        <v>0</v>
      </c>
      <c r="CM70" s="105">
        <f t="shared" si="8"/>
        <v>0</v>
      </c>
      <c r="CN70" s="105">
        <f t="shared" si="8"/>
        <v>0</v>
      </c>
      <c r="CO70" s="105">
        <f t="shared" si="8"/>
        <v>0</v>
      </c>
      <c r="CP70" s="105">
        <f t="shared" si="8"/>
        <v>0</v>
      </c>
      <c r="CQ70" s="105">
        <f t="shared" si="8"/>
        <v>0</v>
      </c>
      <c r="CR70" s="105">
        <f t="shared" si="8"/>
        <v>0</v>
      </c>
      <c r="CS70" s="105">
        <f t="shared" si="8"/>
        <v>0</v>
      </c>
      <c r="CT70" s="105">
        <f t="shared" si="8"/>
        <v>0</v>
      </c>
      <c r="CU70" s="105">
        <f t="shared" si="8"/>
        <v>0</v>
      </c>
      <c r="CV70" s="105">
        <f t="shared" si="8"/>
        <v>0</v>
      </c>
      <c r="CW70" s="105">
        <f t="shared" si="8"/>
        <v>0</v>
      </c>
      <c r="CX70" s="105">
        <f t="shared" si="8"/>
        <v>0</v>
      </c>
      <c r="CY70" s="105">
        <f t="shared" si="8"/>
        <v>0</v>
      </c>
      <c r="CZ70" s="105">
        <f t="shared" si="8"/>
        <v>0</v>
      </c>
      <c r="DA70" s="105">
        <f t="shared" si="8"/>
        <v>0</v>
      </c>
      <c r="DB70" s="105">
        <f t="shared" si="8"/>
        <v>0</v>
      </c>
      <c r="DC70" s="105">
        <f t="shared" ref="DC70:DF70" si="9">SUM(DC6:DC68)</f>
        <v>0</v>
      </c>
      <c r="DD70" s="105">
        <f t="shared" si="9"/>
        <v>0</v>
      </c>
      <c r="DE70" s="105">
        <f t="shared" si="9"/>
        <v>0</v>
      </c>
      <c r="DF70" s="105">
        <f t="shared" si="9"/>
        <v>0</v>
      </c>
      <c r="DG70" s="105">
        <f t="shared" si="8"/>
        <v>0</v>
      </c>
      <c r="DH70" s="105">
        <f t="shared" si="8"/>
        <v>0</v>
      </c>
      <c r="DI70" s="105">
        <f t="shared" si="8"/>
        <v>0</v>
      </c>
      <c r="DJ70" s="105">
        <f t="shared" si="8"/>
        <v>0</v>
      </c>
      <c r="DK70" s="105">
        <f t="shared" si="8"/>
        <v>0</v>
      </c>
      <c r="DL70" s="105">
        <f t="shared" si="8"/>
        <v>0</v>
      </c>
      <c r="DM70" s="105">
        <f t="shared" si="8"/>
        <v>0</v>
      </c>
      <c r="DN70" s="105">
        <f t="shared" si="8"/>
        <v>0</v>
      </c>
      <c r="DO70" s="105">
        <f t="shared" ref="DO70:DQ70" si="10">SUM(DO6:DO68)</f>
        <v>0</v>
      </c>
      <c r="DP70" s="105">
        <f t="shared" si="10"/>
        <v>0</v>
      </c>
      <c r="DQ70" s="105">
        <f t="shared" si="10"/>
        <v>0</v>
      </c>
      <c r="DR70" s="105">
        <f t="shared" si="8"/>
        <v>0</v>
      </c>
      <c r="DS70" s="105">
        <f t="shared" si="8"/>
        <v>0</v>
      </c>
      <c r="DT70" s="105">
        <f t="shared" si="8"/>
        <v>0</v>
      </c>
      <c r="DU70" s="105">
        <f t="shared" si="8"/>
        <v>0</v>
      </c>
      <c r="DV70" s="105">
        <f t="shared" ref="DV70" si="11">SUM(DV6:DV68)</f>
        <v>0</v>
      </c>
      <c r="DW70" s="105">
        <f t="shared" ref="DW70" si="12">SUM(DW6:DW68)</f>
        <v>0</v>
      </c>
      <c r="DX70" s="105">
        <f t="shared" si="8"/>
        <v>0</v>
      </c>
      <c r="DY70" s="105">
        <f t="shared" si="8"/>
        <v>0</v>
      </c>
      <c r="DZ70" s="105">
        <f t="shared" ref="DZ70:EA70" si="13">SUM(DZ6:DZ68)</f>
        <v>0</v>
      </c>
      <c r="EA70" s="105">
        <f t="shared" si="13"/>
        <v>0</v>
      </c>
      <c r="EB70" s="105">
        <f t="shared" ref="EB70:EC70" si="14">SUM(EB6:EB68)</f>
        <v>0</v>
      </c>
      <c r="EC70" s="105">
        <f t="shared" si="14"/>
        <v>0</v>
      </c>
      <c r="ED70" s="105">
        <f t="shared" si="8"/>
        <v>0</v>
      </c>
      <c r="EE70" s="105">
        <f t="shared" si="8"/>
        <v>0</v>
      </c>
      <c r="EF70" s="105">
        <f t="shared" ref="EF70:EG70" si="15">SUM(EF6:EF68)</f>
        <v>0</v>
      </c>
      <c r="EG70" s="105">
        <f t="shared" si="15"/>
        <v>0</v>
      </c>
      <c r="EH70" s="105">
        <f t="shared" si="8"/>
        <v>0</v>
      </c>
      <c r="EI70" s="105">
        <f t="shared" si="8"/>
        <v>0</v>
      </c>
      <c r="EJ70" s="3"/>
      <c r="EK70" s="3"/>
      <c r="ER70" s="785" t="s">
        <v>83</v>
      </c>
      <c r="ES70" s="785"/>
      <c r="ET70" s="104">
        <f>SUM(ET6:ET68)</f>
        <v>0</v>
      </c>
    </row>
    <row r="71" spans="2:150" s="53" customFormat="1">
      <c r="B71" s="872" t="s">
        <v>229</v>
      </c>
      <c r="C71" s="872"/>
      <c r="D71" s="107">
        <f>SUM(D6:D20)</f>
        <v>0</v>
      </c>
      <c r="E71" s="107">
        <f t="shared" ref="E71:BU71" si="16">SUM(E6:E20)</f>
        <v>0</v>
      </c>
      <c r="F71" s="107">
        <f t="shared" si="16"/>
        <v>0</v>
      </c>
      <c r="G71" s="107">
        <f t="shared" si="16"/>
        <v>0</v>
      </c>
      <c r="H71" s="107">
        <f t="shared" si="16"/>
        <v>0</v>
      </c>
      <c r="I71" s="107">
        <f t="shared" si="16"/>
        <v>0</v>
      </c>
      <c r="J71" s="107">
        <f t="shared" si="16"/>
        <v>0</v>
      </c>
      <c r="K71" s="107">
        <f t="shared" si="16"/>
        <v>0</v>
      </c>
      <c r="L71" s="107">
        <f t="shared" si="16"/>
        <v>0</v>
      </c>
      <c r="M71" s="107">
        <f t="shared" si="16"/>
        <v>0</v>
      </c>
      <c r="N71" s="107">
        <f t="shared" si="16"/>
        <v>0</v>
      </c>
      <c r="O71" s="107">
        <f t="shared" si="16"/>
        <v>0</v>
      </c>
      <c r="P71" s="107">
        <f t="shared" si="16"/>
        <v>0</v>
      </c>
      <c r="Q71" s="107">
        <f t="shared" si="16"/>
        <v>0</v>
      </c>
      <c r="R71" s="107">
        <f t="shared" si="16"/>
        <v>0</v>
      </c>
      <c r="S71" s="107">
        <f t="shared" si="16"/>
        <v>0</v>
      </c>
      <c r="T71" s="107">
        <f t="shared" si="16"/>
        <v>0</v>
      </c>
      <c r="U71" s="107">
        <f t="shared" si="16"/>
        <v>0</v>
      </c>
      <c r="V71" s="107">
        <f t="shared" si="16"/>
        <v>0</v>
      </c>
      <c r="W71" s="107">
        <f t="shared" si="16"/>
        <v>0</v>
      </c>
      <c r="X71" s="107">
        <f t="shared" si="16"/>
        <v>0</v>
      </c>
      <c r="Y71" s="107">
        <f t="shared" si="16"/>
        <v>0</v>
      </c>
      <c r="Z71" s="107">
        <f t="shared" si="16"/>
        <v>0</v>
      </c>
      <c r="AA71" s="107">
        <f t="shared" si="16"/>
        <v>0</v>
      </c>
      <c r="AB71" s="107">
        <f t="shared" si="16"/>
        <v>0</v>
      </c>
      <c r="AC71" s="107">
        <f t="shared" si="16"/>
        <v>0</v>
      </c>
      <c r="AD71" s="107">
        <f t="shared" si="16"/>
        <v>0</v>
      </c>
      <c r="AE71" s="107">
        <f t="shared" si="16"/>
        <v>0</v>
      </c>
      <c r="AF71" s="107">
        <f t="shared" si="16"/>
        <v>0</v>
      </c>
      <c r="AG71" s="107">
        <f t="shared" si="16"/>
        <v>0</v>
      </c>
      <c r="AH71" s="107">
        <f t="shared" si="16"/>
        <v>0</v>
      </c>
      <c r="AI71" s="107">
        <f t="shared" si="16"/>
        <v>0</v>
      </c>
      <c r="AJ71" s="107">
        <f t="shared" si="16"/>
        <v>0</v>
      </c>
      <c r="AK71" s="107">
        <f t="shared" si="16"/>
        <v>0</v>
      </c>
      <c r="AL71" s="107">
        <f t="shared" si="16"/>
        <v>0</v>
      </c>
      <c r="AM71" s="107">
        <f t="shared" si="16"/>
        <v>0</v>
      </c>
      <c r="AN71" s="107">
        <f t="shared" si="16"/>
        <v>0</v>
      </c>
      <c r="AO71" s="107">
        <f t="shared" si="16"/>
        <v>0</v>
      </c>
      <c r="AP71" s="107">
        <f t="shared" si="16"/>
        <v>0</v>
      </c>
      <c r="AQ71" s="107">
        <f t="shared" si="16"/>
        <v>0</v>
      </c>
      <c r="AR71" s="107">
        <f t="shared" si="16"/>
        <v>0</v>
      </c>
      <c r="AS71" s="107">
        <f t="shared" si="16"/>
        <v>0</v>
      </c>
      <c r="AT71" s="107">
        <f t="shared" ref="AT71" si="17">SUM(AT6:AT20)</f>
        <v>0</v>
      </c>
      <c r="AU71" s="107">
        <f t="shared" si="16"/>
        <v>0</v>
      </c>
      <c r="AV71" s="107">
        <f t="shared" si="16"/>
        <v>0</v>
      </c>
      <c r="AW71" s="107">
        <f t="shared" si="16"/>
        <v>0</v>
      </c>
      <c r="AX71" s="107">
        <f t="shared" si="16"/>
        <v>0</v>
      </c>
      <c r="AY71" s="107">
        <f t="shared" si="16"/>
        <v>0</v>
      </c>
      <c r="AZ71" s="107">
        <f t="shared" si="16"/>
        <v>0</v>
      </c>
      <c r="BA71" s="107">
        <f t="shared" si="16"/>
        <v>0</v>
      </c>
      <c r="BB71" s="107">
        <f t="shared" si="16"/>
        <v>0</v>
      </c>
      <c r="BC71" s="107">
        <f t="shared" si="16"/>
        <v>0</v>
      </c>
      <c r="BD71" s="107">
        <f t="shared" si="16"/>
        <v>0</v>
      </c>
      <c r="BE71" s="107">
        <f t="shared" si="16"/>
        <v>0</v>
      </c>
      <c r="BF71" s="107">
        <f t="shared" si="16"/>
        <v>0</v>
      </c>
      <c r="BG71" s="107">
        <f t="shared" si="16"/>
        <v>0</v>
      </c>
      <c r="BH71" s="107">
        <f t="shared" si="16"/>
        <v>0</v>
      </c>
      <c r="BI71" s="107">
        <f t="shared" si="16"/>
        <v>0</v>
      </c>
      <c r="BJ71" s="107">
        <f t="shared" si="16"/>
        <v>0</v>
      </c>
      <c r="BK71" s="107">
        <f t="shared" ref="BK71" si="18">SUM(BK6:BK20)</f>
        <v>0</v>
      </c>
      <c r="BL71" s="107">
        <f t="shared" si="16"/>
        <v>0</v>
      </c>
      <c r="BM71" s="107">
        <f t="shared" si="16"/>
        <v>0</v>
      </c>
      <c r="BN71" s="107">
        <f t="shared" si="16"/>
        <v>0</v>
      </c>
      <c r="BO71" s="107">
        <f t="shared" si="16"/>
        <v>0</v>
      </c>
      <c r="BP71" s="107">
        <f t="shared" si="16"/>
        <v>0</v>
      </c>
      <c r="BQ71" s="107">
        <f t="shared" si="16"/>
        <v>0</v>
      </c>
      <c r="BR71" s="107">
        <f t="shared" si="16"/>
        <v>0</v>
      </c>
      <c r="BS71" s="107">
        <f t="shared" si="16"/>
        <v>0</v>
      </c>
      <c r="BT71" s="107">
        <f t="shared" si="16"/>
        <v>0</v>
      </c>
      <c r="BU71" s="107">
        <f t="shared" si="16"/>
        <v>0</v>
      </c>
      <c r="BV71" s="107">
        <f t="shared" ref="BV71:EI71" si="19">SUM(BV6:BV20)</f>
        <v>0</v>
      </c>
      <c r="BW71" s="107">
        <f t="shared" si="19"/>
        <v>0</v>
      </c>
      <c r="BX71" s="107">
        <f t="shared" si="19"/>
        <v>0</v>
      </c>
      <c r="BY71" s="107">
        <f t="shared" si="19"/>
        <v>0</v>
      </c>
      <c r="BZ71" s="107">
        <f t="shared" si="19"/>
        <v>0</v>
      </c>
      <c r="CA71" s="107">
        <f t="shared" si="19"/>
        <v>0</v>
      </c>
      <c r="CB71" s="107">
        <f t="shared" si="19"/>
        <v>0</v>
      </c>
      <c r="CC71" s="107">
        <f t="shared" si="19"/>
        <v>0</v>
      </c>
      <c r="CD71" s="107">
        <f t="shared" si="19"/>
        <v>0</v>
      </c>
      <c r="CE71" s="107">
        <f t="shared" si="19"/>
        <v>0</v>
      </c>
      <c r="CF71" s="107">
        <f t="shared" si="19"/>
        <v>0</v>
      </c>
      <c r="CG71" s="107">
        <f t="shared" si="19"/>
        <v>0</v>
      </c>
      <c r="CH71" s="107">
        <f t="shared" si="19"/>
        <v>0</v>
      </c>
      <c r="CI71" s="107">
        <f t="shared" si="19"/>
        <v>0</v>
      </c>
      <c r="CJ71" s="107">
        <f t="shared" si="19"/>
        <v>0</v>
      </c>
      <c r="CK71" s="107">
        <f t="shared" si="19"/>
        <v>0</v>
      </c>
      <c r="CL71" s="107">
        <f t="shared" si="19"/>
        <v>0</v>
      </c>
      <c r="CM71" s="107"/>
      <c r="CN71" s="107">
        <f t="shared" si="19"/>
        <v>0</v>
      </c>
      <c r="CO71" s="107">
        <f t="shared" si="19"/>
        <v>0</v>
      </c>
      <c r="CP71" s="107">
        <f t="shared" si="19"/>
        <v>0</v>
      </c>
      <c r="CQ71" s="107">
        <f t="shared" si="19"/>
        <v>0</v>
      </c>
      <c r="CR71" s="107">
        <f t="shared" si="19"/>
        <v>0</v>
      </c>
      <c r="CS71" s="107">
        <f t="shared" si="19"/>
        <v>0</v>
      </c>
      <c r="CT71" s="107">
        <f t="shared" si="19"/>
        <v>0</v>
      </c>
      <c r="CU71" s="107">
        <f t="shared" si="19"/>
        <v>0</v>
      </c>
      <c r="CV71" s="107">
        <f t="shared" si="19"/>
        <v>0</v>
      </c>
      <c r="CW71" s="107">
        <f t="shared" si="19"/>
        <v>0</v>
      </c>
      <c r="CX71" s="107">
        <f t="shared" si="19"/>
        <v>0</v>
      </c>
      <c r="CY71" s="107">
        <f t="shared" si="19"/>
        <v>0</v>
      </c>
      <c r="CZ71" s="107">
        <f t="shared" si="19"/>
        <v>0</v>
      </c>
      <c r="DA71" s="107">
        <f t="shared" si="19"/>
        <v>0</v>
      </c>
      <c r="DB71" s="107">
        <f t="shared" si="19"/>
        <v>0</v>
      </c>
      <c r="DC71" s="107">
        <f t="shared" ref="DC71:DF71" si="20">SUM(DC6:DC20)</f>
        <v>0</v>
      </c>
      <c r="DD71" s="107">
        <f t="shared" si="20"/>
        <v>0</v>
      </c>
      <c r="DE71" s="107">
        <f t="shared" si="20"/>
        <v>0</v>
      </c>
      <c r="DF71" s="107">
        <f t="shared" si="20"/>
        <v>0</v>
      </c>
      <c r="DG71" s="107">
        <f t="shared" si="19"/>
        <v>0</v>
      </c>
      <c r="DH71" s="107">
        <f t="shared" si="19"/>
        <v>0</v>
      </c>
      <c r="DI71" s="107">
        <f t="shared" si="19"/>
        <v>0</v>
      </c>
      <c r="DJ71" s="107">
        <f t="shared" si="19"/>
        <v>0</v>
      </c>
      <c r="DK71" s="107">
        <f t="shared" si="19"/>
        <v>0</v>
      </c>
      <c r="DL71" s="107">
        <f t="shared" si="19"/>
        <v>0</v>
      </c>
      <c r="DM71" s="107">
        <f t="shared" si="19"/>
        <v>0</v>
      </c>
      <c r="DN71" s="107">
        <f t="shared" si="19"/>
        <v>0</v>
      </c>
      <c r="DO71" s="107">
        <f t="shared" ref="DO71:DQ71" si="21">SUM(DO6:DO20)</f>
        <v>0</v>
      </c>
      <c r="DP71" s="107">
        <f t="shared" si="21"/>
        <v>0</v>
      </c>
      <c r="DQ71" s="107">
        <f t="shared" si="21"/>
        <v>0</v>
      </c>
      <c r="DR71" s="107">
        <f t="shared" si="19"/>
        <v>0</v>
      </c>
      <c r="DS71" s="107">
        <f t="shared" si="19"/>
        <v>0</v>
      </c>
      <c r="DT71" s="107">
        <f t="shared" si="19"/>
        <v>0</v>
      </c>
      <c r="DU71" s="107">
        <f t="shared" si="19"/>
        <v>0</v>
      </c>
      <c r="DV71" s="107">
        <f t="shared" ref="DV71" si="22">SUM(DV6:DV20)</f>
        <v>0</v>
      </c>
      <c r="DW71" s="107">
        <f t="shared" ref="DW71" si="23">SUM(DW6:DW20)</f>
        <v>0</v>
      </c>
      <c r="DX71" s="107">
        <f t="shared" si="19"/>
        <v>0</v>
      </c>
      <c r="DY71" s="107">
        <f t="shared" si="19"/>
        <v>0</v>
      </c>
      <c r="DZ71" s="107">
        <f t="shared" ref="DZ71:EA71" si="24">SUM(DZ6:DZ20)</f>
        <v>0</v>
      </c>
      <c r="EA71" s="107">
        <f t="shared" si="24"/>
        <v>0</v>
      </c>
      <c r="EB71" s="107">
        <f t="shared" ref="EB71:EC71" si="25">SUM(EB6:EB20)</f>
        <v>0</v>
      </c>
      <c r="EC71" s="107">
        <f t="shared" si="25"/>
        <v>0</v>
      </c>
      <c r="ED71" s="107">
        <f t="shared" si="19"/>
        <v>0</v>
      </c>
      <c r="EE71" s="107">
        <f t="shared" si="19"/>
        <v>0</v>
      </c>
      <c r="EF71" s="107">
        <f t="shared" ref="EF71:EG71" si="26">SUM(EF6:EF20)</f>
        <v>0</v>
      </c>
      <c r="EG71" s="107">
        <f t="shared" si="26"/>
        <v>0</v>
      </c>
      <c r="EH71" s="107">
        <f t="shared" si="19"/>
        <v>0</v>
      </c>
      <c r="EI71" s="107">
        <f t="shared" si="19"/>
        <v>0</v>
      </c>
      <c r="EJ71" s="61"/>
      <c r="EK71" s="61"/>
    </row>
    <row r="72" spans="2:150" s="53" customFormat="1">
      <c r="B72" s="807" t="s">
        <v>230</v>
      </c>
      <c r="C72" s="807"/>
      <c r="D72" s="124">
        <f>SUM(D21:D36)</f>
        <v>0</v>
      </c>
      <c r="E72" s="124">
        <f t="shared" ref="E72:BU72" si="27">SUM(E21:E36)</f>
        <v>0</v>
      </c>
      <c r="F72" s="124">
        <f t="shared" si="27"/>
        <v>0</v>
      </c>
      <c r="G72" s="124">
        <f t="shared" si="27"/>
        <v>0</v>
      </c>
      <c r="H72" s="124">
        <f t="shared" si="27"/>
        <v>0</v>
      </c>
      <c r="I72" s="124">
        <f t="shared" si="27"/>
        <v>0</v>
      </c>
      <c r="J72" s="124">
        <f t="shared" si="27"/>
        <v>0</v>
      </c>
      <c r="K72" s="124">
        <f t="shared" si="27"/>
        <v>0</v>
      </c>
      <c r="L72" s="124">
        <f t="shared" si="27"/>
        <v>0</v>
      </c>
      <c r="M72" s="124">
        <f t="shared" si="27"/>
        <v>0</v>
      </c>
      <c r="N72" s="124">
        <f t="shared" si="27"/>
        <v>0</v>
      </c>
      <c r="O72" s="124">
        <f t="shared" si="27"/>
        <v>0</v>
      </c>
      <c r="P72" s="124">
        <f t="shared" si="27"/>
        <v>0</v>
      </c>
      <c r="Q72" s="124">
        <f t="shared" si="27"/>
        <v>0</v>
      </c>
      <c r="R72" s="124">
        <f t="shared" si="27"/>
        <v>0</v>
      </c>
      <c r="S72" s="124">
        <f t="shared" si="27"/>
        <v>0</v>
      </c>
      <c r="T72" s="124">
        <f t="shared" si="27"/>
        <v>0</v>
      </c>
      <c r="U72" s="124">
        <f t="shared" si="27"/>
        <v>0</v>
      </c>
      <c r="V72" s="124">
        <f t="shared" si="27"/>
        <v>0</v>
      </c>
      <c r="W72" s="124">
        <f t="shared" si="27"/>
        <v>0</v>
      </c>
      <c r="X72" s="124">
        <f t="shared" si="27"/>
        <v>0</v>
      </c>
      <c r="Y72" s="124">
        <f t="shared" si="27"/>
        <v>0</v>
      </c>
      <c r="Z72" s="124">
        <f t="shared" si="27"/>
        <v>0</v>
      </c>
      <c r="AA72" s="124">
        <f t="shared" si="27"/>
        <v>0</v>
      </c>
      <c r="AB72" s="124">
        <f t="shared" si="27"/>
        <v>0</v>
      </c>
      <c r="AC72" s="124">
        <f t="shared" si="27"/>
        <v>0</v>
      </c>
      <c r="AD72" s="124">
        <f t="shared" si="27"/>
        <v>0</v>
      </c>
      <c r="AE72" s="124">
        <f t="shared" si="27"/>
        <v>0</v>
      </c>
      <c r="AF72" s="124">
        <f t="shared" si="27"/>
        <v>0</v>
      </c>
      <c r="AG72" s="124">
        <f t="shared" si="27"/>
        <v>0</v>
      </c>
      <c r="AH72" s="124">
        <f t="shared" si="27"/>
        <v>0</v>
      </c>
      <c r="AI72" s="124">
        <f t="shared" si="27"/>
        <v>0</v>
      </c>
      <c r="AJ72" s="124">
        <f t="shared" si="27"/>
        <v>0</v>
      </c>
      <c r="AK72" s="124">
        <f t="shared" si="27"/>
        <v>0</v>
      </c>
      <c r="AL72" s="124">
        <f t="shared" si="27"/>
        <v>0</v>
      </c>
      <c r="AM72" s="124">
        <f t="shared" si="27"/>
        <v>0</v>
      </c>
      <c r="AN72" s="124">
        <f t="shared" si="27"/>
        <v>0</v>
      </c>
      <c r="AO72" s="124">
        <f t="shared" si="27"/>
        <v>0</v>
      </c>
      <c r="AP72" s="124">
        <f t="shared" si="27"/>
        <v>0</v>
      </c>
      <c r="AQ72" s="124">
        <f t="shared" si="27"/>
        <v>0</v>
      </c>
      <c r="AR72" s="124">
        <f t="shared" si="27"/>
        <v>0</v>
      </c>
      <c r="AS72" s="124">
        <f t="shared" si="27"/>
        <v>0</v>
      </c>
      <c r="AT72" s="124">
        <f t="shared" ref="AT72" si="28">SUM(AT21:AT36)</f>
        <v>0</v>
      </c>
      <c r="AU72" s="124">
        <f t="shared" si="27"/>
        <v>0</v>
      </c>
      <c r="AV72" s="124">
        <f t="shared" si="27"/>
        <v>0</v>
      </c>
      <c r="AW72" s="124">
        <f t="shared" si="27"/>
        <v>0</v>
      </c>
      <c r="AX72" s="124">
        <f t="shared" si="27"/>
        <v>0</v>
      </c>
      <c r="AY72" s="124">
        <f t="shared" si="27"/>
        <v>0</v>
      </c>
      <c r="AZ72" s="124">
        <f t="shared" si="27"/>
        <v>0</v>
      </c>
      <c r="BA72" s="124">
        <f t="shared" si="27"/>
        <v>0</v>
      </c>
      <c r="BB72" s="124">
        <f t="shared" si="27"/>
        <v>0</v>
      </c>
      <c r="BC72" s="124">
        <f t="shared" si="27"/>
        <v>0</v>
      </c>
      <c r="BD72" s="124">
        <f t="shared" si="27"/>
        <v>0</v>
      </c>
      <c r="BE72" s="124">
        <f t="shared" si="27"/>
        <v>0</v>
      </c>
      <c r="BF72" s="124">
        <f t="shared" si="27"/>
        <v>0</v>
      </c>
      <c r="BG72" s="124">
        <f t="shared" si="27"/>
        <v>0</v>
      </c>
      <c r="BH72" s="124">
        <f t="shared" si="27"/>
        <v>0</v>
      </c>
      <c r="BI72" s="124">
        <f t="shared" si="27"/>
        <v>0</v>
      </c>
      <c r="BJ72" s="124">
        <f t="shared" si="27"/>
        <v>0</v>
      </c>
      <c r="BK72" s="124">
        <f t="shared" ref="BK72" si="29">SUM(BK21:BK36)</f>
        <v>0</v>
      </c>
      <c r="BL72" s="124">
        <f t="shared" si="27"/>
        <v>0</v>
      </c>
      <c r="BM72" s="124">
        <f t="shared" si="27"/>
        <v>0</v>
      </c>
      <c r="BN72" s="124">
        <f t="shared" si="27"/>
        <v>0</v>
      </c>
      <c r="BO72" s="124">
        <f t="shared" si="27"/>
        <v>0</v>
      </c>
      <c r="BP72" s="124">
        <f t="shared" si="27"/>
        <v>0</v>
      </c>
      <c r="BQ72" s="124">
        <f t="shared" si="27"/>
        <v>0</v>
      </c>
      <c r="BR72" s="124">
        <f t="shared" si="27"/>
        <v>0</v>
      </c>
      <c r="BS72" s="124">
        <f t="shared" si="27"/>
        <v>0</v>
      </c>
      <c r="BT72" s="124">
        <f t="shared" si="27"/>
        <v>0</v>
      </c>
      <c r="BU72" s="124">
        <f t="shared" si="27"/>
        <v>0</v>
      </c>
      <c r="BV72" s="124">
        <f t="shared" ref="BV72:EI72" si="30">SUM(BV21:BV36)</f>
        <v>0</v>
      </c>
      <c r="BW72" s="124">
        <f t="shared" si="30"/>
        <v>0</v>
      </c>
      <c r="BX72" s="124">
        <f t="shared" si="30"/>
        <v>0</v>
      </c>
      <c r="BY72" s="124">
        <f t="shared" si="30"/>
        <v>0</v>
      </c>
      <c r="BZ72" s="124">
        <f t="shared" si="30"/>
        <v>0</v>
      </c>
      <c r="CA72" s="124">
        <f t="shared" si="30"/>
        <v>0</v>
      </c>
      <c r="CB72" s="124">
        <f t="shared" si="30"/>
        <v>0</v>
      </c>
      <c r="CC72" s="124">
        <f t="shared" si="30"/>
        <v>0</v>
      </c>
      <c r="CD72" s="124">
        <f t="shared" si="30"/>
        <v>0</v>
      </c>
      <c r="CE72" s="124">
        <f t="shared" si="30"/>
        <v>0</v>
      </c>
      <c r="CF72" s="124">
        <f t="shared" si="30"/>
        <v>0</v>
      </c>
      <c r="CG72" s="124">
        <f t="shared" si="30"/>
        <v>0</v>
      </c>
      <c r="CH72" s="124">
        <f t="shared" si="30"/>
        <v>0</v>
      </c>
      <c r="CI72" s="124">
        <f t="shared" si="30"/>
        <v>0</v>
      </c>
      <c r="CJ72" s="124">
        <f t="shared" si="30"/>
        <v>0</v>
      </c>
      <c r="CK72" s="124">
        <f t="shared" si="30"/>
        <v>0</v>
      </c>
      <c r="CL72" s="124">
        <f t="shared" si="30"/>
        <v>0</v>
      </c>
      <c r="CM72" s="124"/>
      <c r="CN72" s="124">
        <f t="shared" si="30"/>
        <v>0</v>
      </c>
      <c r="CO72" s="124">
        <f t="shared" si="30"/>
        <v>0</v>
      </c>
      <c r="CP72" s="124">
        <f t="shared" si="30"/>
        <v>0</v>
      </c>
      <c r="CQ72" s="124">
        <f t="shared" si="30"/>
        <v>0</v>
      </c>
      <c r="CR72" s="124">
        <f t="shared" si="30"/>
        <v>0</v>
      </c>
      <c r="CS72" s="124">
        <f t="shared" si="30"/>
        <v>0</v>
      </c>
      <c r="CT72" s="124">
        <f t="shared" si="30"/>
        <v>0</v>
      </c>
      <c r="CU72" s="124">
        <f t="shared" si="30"/>
        <v>0</v>
      </c>
      <c r="CV72" s="124">
        <f t="shared" si="30"/>
        <v>0</v>
      </c>
      <c r="CW72" s="124">
        <f t="shared" si="30"/>
        <v>0</v>
      </c>
      <c r="CX72" s="124">
        <f t="shared" si="30"/>
        <v>0</v>
      </c>
      <c r="CY72" s="124">
        <f t="shared" si="30"/>
        <v>0</v>
      </c>
      <c r="CZ72" s="124">
        <f t="shared" si="30"/>
        <v>0</v>
      </c>
      <c r="DA72" s="124">
        <f t="shared" si="30"/>
        <v>0</v>
      </c>
      <c r="DB72" s="124">
        <f t="shared" si="30"/>
        <v>0</v>
      </c>
      <c r="DC72" s="124">
        <f t="shared" ref="DC72:DF72" si="31">SUM(DC21:DC36)</f>
        <v>0</v>
      </c>
      <c r="DD72" s="124">
        <f t="shared" si="31"/>
        <v>0</v>
      </c>
      <c r="DE72" s="124">
        <f t="shared" si="31"/>
        <v>0</v>
      </c>
      <c r="DF72" s="124">
        <f t="shared" si="31"/>
        <v>0</v>
      </c>
      <c r="DG72" s="124">
        <f t="shared" si="30"/>
        <v>0</v>
      </c>
      <c r="DH72" s="124">
        <f t="shared" si="30"/>
        <v>0</v>
      </c>
      <c r="DI72" s="124">
        <f t="shared" si="30"/>
        <v>0</v>
      </c>
      <c r="DJ72" s="124">
        <f t="shared" si="30"/>
        <v>0</v>
      </c>
      <c r="DK72" s="124">
        <f t="shared" si="30"/>
        <v>0</v>
      </c>
      <c r="DL72" s="124">
        <f t="shared" si="30"/>
        <v>0</v>
      </c>
      <c r="DM72" s="124">
        <f t="shared" si="30"/>
        <v>0</v>
      </c>
      <c r="DN72" s="124">
        <f t="shared" si="30"/>
        <v>0</v>
      </c>
      <c r="DO72" s="124">
        <f t="shared" ref="DO72:DQ72" si="32">SUM(DO21:DO36)</f>
        <v>0</v>
      </c>
      <c r="DP72" s="124">
        <f t="shared" si="32"/>
        <v>0</v>
      </c>
      <c r="DQ72" s="124">
        <f t="shared" si="32"/>
        <v>0</v>
      </c>
      <c r="DR72" s="124">
        <f t="shared" si="30"/>
        <v>0</v>
      </c>
      <c r="DS72" s="124">
        <f t="shared" si="30"/>
        <v>0</v>
      </c>
      <c r="DT72" s="124">
        <f t="shared" si="30"/>
        <v>0</v>
      </c>
      <c r="DU72" s="124">
        <f t="shared" si="30"/>
        <v>0</v>
      </c>
      <c r="DV72" s="124">
        <f t="shared" ref="DV72" si="33">SUM(DV21:DV36)</f>
        <v>0</v>
      </c>
      <c r="DW72" s="124">
        <f t="shared" ref="DW72" si="34">SUM(DW21:DW36)</f>
        <v>0</v>
      </c>
      <c r="DX72" s="124">
        <f t="shared" si="30"/>
        <v>0</v>
      </c>
      <c r="DY72" s="124">
        <f t="shared" si="30"/>
        <v>0</v>
      </c>
      <c r="DZ72" s="124">
        <f t="shared" ref="DZ72:EA72" si="35">SUM(DZ21:DZ36)</f>
        <v>0</v>
      </c>
      <c r="EA72" s="124">
        <f t="shared" si="35"/>
        <v>0</v>
      </c>
      <c r="EB72" s="124">
        <f t="shared" ref="EB72:EC72" si="36">SUM(EB21:EB36)</f>
        <v>0</v>
      </c>
      <c r="EC72" s="124">
        <f t="shared" si="36"/>
        <v>0</v>
      </c>
      <c r="ED72" s="124">
        <f t="shared" si="30"/>
        <v>0</v>
      </c>
      <c r="EE72" s="124">
        <f t="shared" si="30"/>
        <v>0</v>
      </c>
      <c r="EF72" s="124">
        <f t="shared" ref="EF72:EG72" si="37">SUM(EF21:EF36)</f>
        <v>0</v>
      </c>
      <c r="EG72" s="124">
        <f t="shared" si="37"/>
        <v>0</v>
      </c>
      <c r="EH72" s="124">
        <f t="shared" si="30"/>
        <v>0</v>
      </c>
      <c r="EI72" s="124">
        <f t="shared" si="30"/>
        <v>0</v>
      </c>
      <c r="EJ72" s="61"/>
      <c r="EK72" s="61"/>
    </row>
    <row r="73" spans="2:150" s="53" customFormat="1">
      <c r="B73" s="845" t="s">
        <v>285</v>
      </c>
      <c r="C73" s="845"/>
      <c r="D73" s="106">
        <f>SUM(D37:D68)</f>
        <v>0</v>
      </c>
      <c r="E73" s="106">
        <f t="shared" ref="E73:BU73" si="38">SUM(E37:E68)</f>
        <v>0</v>
      </c>
      <c r="F73" s="106">
        <f t="shared" si="38"/>
        <v>0</v>
      </c>
      <c r="G73" s="106">
        <f t="shared" si="38"/>
        <v>0</v>
      </c>
      <c r="H73" s="106">
        <f t="shared" si="38"/>
        <v>0</v>
      </c>
      <c r="I73" s="106">
        <f t="shared" si="38"/>
        <v>0</v>
      </c>
      <c r="J73" s="106">
        <f t="shared" si="38"/>
        <v>0</v>
      </c>
      <c r="K73" s="106">
        <f t="shared" si="38"/>
        <v>0</v>
      </c>
      <c r="L73" s="106">
        <f t="shared" si="38"/>
        <v>0</v>
      </c>
      <c r="M73" s="106">
        <f t="shared" si="38"/>
        <v>0</v>
      </c>
      <c r="N73" s="106">
        <f t="shared" si="38"/>
        <v>0</v>
      </c>
      <c r="O73" s="106">
        <f t="shared" si="38"/>
        <v>0</v>
      </c>
      <c r="P73" s="106">
        <f t="shared" si="38"/>
        <v>0</v>
      </c>
      <c r="Q73" s="106">
        <f t="shared" si="38"/>
        <v>0</v>
      </c>
      <c r="R73" s="106">
        <f t="shared" si="38"/>
        <v>0</v>
      </c>
      <c r="S73" s="106">
        <f t="shared" si="38"/>
        <v>0</v>
      </c>
      <c r="T73" s="106">
        <f t="shared" si="38"/>
        <v>0</v>
      </c>
      <c r="U73" s="106">
        <f t="shared" si="38"/>
        <v>0</v>
      </c>
      <c r="V73" s="106">
        <f t="shared" si="38"/>
        <v>0</v>
      </c>
      <c r="W73" s="106">
        <f t="shared" si="38"/>
        <v>0</v>
      </c>
      <c r="X73" s="106">
        <f t="shared" si="38"/>
        <v>0</v>
      </c>
      <c r="Y73" s="106">
        <f t="shared" si="38"/>
        <v>0</v>
      </c>
      <c r="Z73" s="106">
        <f t="shared" si="38"/>
        <v>0</v>
      </c>
      <c r="AA73" s="106">
        <f t="shared" si="38"/>
        <v>0</v>
      </c>
      <c r="AB73" s="106">
        <f t="shared" si="38"/>
        <v>0</v>
      </c>
      <c r="AC73" s="106">
        <f t="shared" si="38"/>
        <v>0</v>
      </c>
      <c r="AD73" s="106">
        <f t="shared" si="38"/>
        <v>0</v>
      </c>
      <c r="AE73" s="106">
        <f t="shared" si="38"/>
        <v>0</v>
      </c>
      <c r="AF73" s="106">
        <f t="shared" si="38"/>
        <v>0</v>
      </c>
      <c r="AG73" s="106">
        <f t="shared" si="38"/>
        <v>0</v>
      </c>
      <c r="AH73" s="106">
        <f t="shared" si="38"/>
        <v>0</v>
      </c>
      <c r="AI73" s="106">
        <f t="shared" si="38"/>
        <v>0</v>
      </c>
      <c r="AJ73" s="106">
        <f t="shared" si="38"/>
        <v>0</v>
      </c>
      <c r="AK73" s="106">
        <f t="shared" si="38"/>
        <v>0</v>
      </c>
      <c r="AL73" s="106">
        <f t="shared" si="38"/>
        <v>0</v>
      </c>
      <c r="AM73" s="106">
        <f t="shared" si="38"/>
        <v>0</v>
      </c>
      <c r="AN73" s="106">
        <f t="shared" si="38"/>
        <v>0</v>
      </c>
      <c r="AO73" s="106">
        <f t="shared" si="38"/>
        <v>0</v>
      </c>
      <c r="AP73" s="106">
        <f t="shared" si="38"/>
        <v>0</v>
      </c>
      <c r="AQ73" s="106">
        <f t="shared" si="38"/>
        <v>0</v>
      </c>
      <c r="AR73" s="106">
        <f t="shared" si="38"/>
        <v>0</v>
      </c>
      <c r="AS73" s="106">
        <f t="shared" si="38"/>
        <v>0</v>
      </c>
      <c r="AT73" s="106">
        <f t="shared" ref="AT73" si="39">SUM(AT37:AT68)</f>
        <v>0</v>
      </c>
      <c r="AU73" s="106">
        <f t="shared" si="38"/>
        <v>0</v>
      </c>
      <c r="AV73" s="106">
        <f t="shared" si="38"/>
        <v>0</v>
      </c>
      <c r="AW73" s="106">
        <f t="shared" si="38"/>
        <v>0</v>
      </c>
      <c r="AX73" s="106">
        <f t="shared" si="38"/>
        <v>0</v>
      </c>
      <c r="AY73" s="106">
        <f t="shared" si="38"/>
        <v>0</v>
      </c>
      <c r="AZ73" s="106">
        <f t="shared" si="38"/>
        <v>0</v>
      </c>
      <c r="BA73" s="106">
        <f t="shared" si="38"/>
        <v>0</v>
      </c>
      <c r="BB73" s="106">
        <f t="shared" si="38"/>
        <v>0</v>
      </c>
      <c r="BC73" s="106">
        <f t="shared" si="38"/>
        <v>0</v>
      </c>
      <c r="BD73" s="106">
        <f t="shared" si="38"/>
        <v>0</v>
      </c>
      <c r="BE73" s="106">
        <f t="shared" si="38"/>
        <v>0</v>
      </c>
      <c r="BF73" s="106">
        <f t="shared" si="38"/>
        <v>0</v>
      </c>
      <c r="BG73" s="106">
        <f t="shared" si="38"/>
        <v>0</v>
      </c>
      <c r="BH73" s="106">
        <f t="shared" si="38"/>
        <v>0</v>
      </c>
      <c r="BI73" s="106">
        <f t="shared" si="38"/>
        <v>0</v>
      </c>
      <c r="BJ73" s="106">
        <f t="shared" si="38"/>
        <v>0</v>
      </c>
      <c r="BK73" s="106">
        <f t="shared" ref="BK73" si="40">SUM(BK37:BK68)</f>
        <v>0</v>
      </c>
      <c r="BL73" s="106">
        <f t="shared" si="38"/>
        <v>0</v>
      </c>
      <c r="BM73" s="106">
        <f t="shared" si="38"/>
        <v>0</v>
      </c>
      <c r="BN73" s="106">
        <f t="shared" si="38"/>
        <v>0</v>
      </c>
      <c r="BO73" s="106">
        <f t="shared" si="38"/>
        <v>0</v>
      </c>
      <c r="BP73" s="106">
        <f t="shared" si="38"/>
        <v>0</v>
      </c>
      <c r="BQ73" s="106">
        <f t="shared" si="38"/>
        <v>0</v>
      </c>
      <c r="BR73" s="106">
        <f t="shared" si="38"/>
        <v>0</v>
      </c>
      <c r="BS73" s="106">
        <f t="shared" si="38"/>
        <v>0</v>
      </c>
      <c r="BT73" s="106">
        <f t="shared" si="38"/>
        <v>0</v>
      </c>
      <c r="BU73" s="106">
        <f t="shared" si="38"/>
        <v>0</v>
      </c>
      <c r="BV73" s="106">
        <f t="shared" ref="BV73:EI73" si="41">SUM(BV37:BV68)</f>
        <v>0</v>
      </c>
      <c r="BW73" s="106">
        <f t="shared" si="41"/>
        <v>0</v>
      </c>
      <c r="BX73" s="106">
        <f t="shared" si="41"/>
        <v>0</v>
      </c>
      <c r="BY73" s="106">
        <f t="shared" si="41"/>
        <v>0</v>
      </c>
      <c r="BZ73" s="106">
        <f t="shared" si="41"/>
        <v>0</v>
      </c>
      <c r="CA73" s="106">
        <f t="shared" si="41"/>
        <v>0</v>
      </c>
      <c r="CB73" s="106">
        <f t="shared" si="41"/>
        <v>0</v>
      </c>
      <c r="CC73" s="106">
        <f t="shared" si="41"/>
        <v>0</v>
      </c>
      <c r="CD73" s="106">
        <f t="shared" si="41"/>
        <v>0</v>
      </c>
      <c r="CE73" s="106">
        <f t="shared" si="41"/>
        <v>0</v>
      </c>
      <c r="CF73" s="106">
        <f t="shared" si="41"/>
        <v>0</v>
      </c>
      <c r="CG73" s="106">
        <f t="shared" si="41"/>
        <v>0</v>
      </c>
      <c r="CH73" s="106">
        <f t="shared" si="41"/>
        <v>0</v>
      </c>
      <c r="CI73" s="106">
        <f t="shared" si="41"/>
        <v>0</v>
      </c>
      <c r="CJ73" s="106">
        <f t="shared" si="41"/>
        <v>0</v>
      </c>
      <c r="CK73" s="106">
        <f t="shared" si="41"/>
        <v>0</v>
      </c>
      <c r="CL73" s="106">
        <f t="shared" si="41"/>
        <v>0</v>
      </c>
      <c r="CM73" s="106"/>
      <c r="CN73" s="106">
        <f t="shared" si="41"/>
        <v>0</v>
      </c>
      <c r="CO73" s="106">
        <f t="shared" si="41"/>
        <v>0</v>
      </c>
      <c r="CP73" s="106">
        <f t="shared" si="41"/>
        <v>0</v>
      </c>
      <c r="CQ73" s="106">
        <f t="shared" si="41"/>
        <v>0</v>
      </c>
      <c r="CR73" s="106">
        <f t="shared" si="41"/>
        <v>0</v>
      </c>
      <c r="CS73" s="106">
        <f t="shared" si="41"/>
        <v>0</v>
      </c>
      <c r="CT73" s="106">
        <f t="shared" si="41"/>
        <v>0</v>
      </c>
      <c r="CU73" s="106">
        <f t="shared" si="41"/>
        <v>0</v>
      </c>
      <c r="CV73" s="106">
        <f t="shared" si="41"/>
        <v>0</v>
      </c>
      <c r="CW73" s="106">
        <f t="shared" si="41"/>
        <v>0</v>
      </c>
      <c r="CX73" s="106">
        <f t="shared" si="41"/>
        <v>0</v>
      </c>
      <c r="CY73" s="106">
        <f t="shared" si="41"/>
        <v>0</v>
      </c>
      <c r="CZ73" s="106">
        <f t="shared" si="41"/>
        <v>0</v>
      </c>
      <c r="DA73" s="106">
        <f t="shared" si="41"/>
        <v>0</v>
      </c>
      <c r="DB73" s="106">
        <f t="shared" si="41"/>
        <v>0</v>
      </c>
      <c r="DC73" s="106">
        <f t="shared" ref="DC73:DF73" si="42">SUM(DC37:DC68)</f>
        <v>0</v>
      </c>
      <c r="DD73" s="106">
        <f t="shared" si="42"/>
        <v>0</v>
      </c>
      <c r="DE73" s="106">
        <f t="shared" si="42"/>
        <v>0</v>
      </c>
      <c r="DF73" s="106">
        <f t="shared" si="42"/>
        <v>0</v>
      </c>
      <c r="DG73" s="106">
        <f t="shared" si="41"/>
        <v>0</v>
      </c>
      <c r="DH73" s="106">
        <f t="shared" si="41"/>
        <v>0</v>
      </c>
      <c r="DI73" s="106">
        <f t="shared" si="41"/>
        <v>0</v>
      </c>
      <c r="DJ73" s="106">
        <f t="shared" si="41"/>
        <v>0</v>
      </c>
      <c r="DK73" s="106">
        <f t="shared" si="41"/>
        <v>0</v>
      </c>
      <c r="DL73" s="106">
        <f t="shared" si="41"/>
        <v>0</v>
      </c>
      <c r="DM73" s="106">
        <f t="shared" si="41"/>
        <v>0</v>
      </c>
      <c r="DN73" s="106">
        <f t="shared" si="41"/>
        <v>0</v>
      </c>
      <c r="DO73" s="106">
        <f t="shared" ref="DO73:DQ73" si="43">SUM(DO37:DO68)</f>
        <v>0</v>
      </c>
      <c r="DP73" s="106">
        <f t="shared" si="43"/>
        <v>0</v>
      </c>
      <c r="DQ73" s="106">
        <f t="shared" si="43"/>
        <v>0</v>
      </c>
      <c r="DR73" s="106">
        <f t="shared" si="41"/>
        <v>0</v>
      </c>
      <c r="DS73" s="106">
        <f t="shared" si="41"/>
        <v>0</v>
      </c>
      <c r="DT73" s="106">
        <f t="shared" si="41"/>
        <v>0</v>
      </c>
      <c r="DU73" s="106">
        <f t="shared" si="41"/>
        <v>0</v>
      </c>
      <c r="DV73" s="106">
        <f t="shared" ref="DV73" si="44">SUM(DV37:DV68)</f>
        <v>0</v>
      </c>
      <c r="DW73" s="106">
        <f t="shared" ref="DW73" si="45">SUM(DW37:DW68)</f>
        <v>0</v>
      </c>
      <c r="DX73" s="106">
        <f t="shared" si="41"/>
        <v>0</v>
      </c>
      <c r="DY73" s="106">
        <f t="shared" si="41"/>
        <v>0</v>
      </c>
      <c r="DZ73" s="106">
        <f t="shared" ref="DZ73:EA73" si="46">SUM(DZ37:DZ68)</f>
        <v>0</v>
      </c>
      <c r="EA73" s="106">
        <f t="shared" si="46"/>
        <v>0</v>
      </c>
      <c r="EB73" s="106">
        <f t="shared" ref="EB73:EC73" si="47">SUM(EB37:EB68)</f>
        <v>0</v>
      </c>
      <c r="EC73" s="106">
        <f t="shared" si="47"/>
        <v>0</v>
      </c>
      <c r="ED73" s="106">
        <f t="shared" si="41"/>
        <v>0</v>
      </c>
      <c r="EE73" s="106">
        <f t="shared" si="41"/>
        <v>0</v>
      </c>
      <c r="EF73" s="106">
        <f t="shared" ref="EF73:EG73" si="48">SUM(EF37:EF68)</f>
        <v>0</v>
      </c>
      <c r="EG73" s="106">
        <f t="shared" si="48"/>
        <v>0</v>
      </c>
      <c r="EH73" s="106">
        <f t="shared" si="41"/>
        <v>0</v>
      </c>
      <c r="EI73" s="106">
        <f t="shared" si="41"/>
        <v>0</v>
      </c>
      <c r="EJ73" s="61"/>
      <c r="EK73" s="61"/>
    </row>
    <row r="74" spans="2:150" s="53" customFormat="1">
      <c r="B74" s="452"/>
      <c r="C74" s="451" t="s">
        <v>613</v>
      </c>
      <c r="D74" s="106"/>
      <c r="E74" s="106"/>
      <c r="F74" s="106"/>
      <c r="G74" s="106"/>
      <c r="H74" s="106"/>
      <c r="I74" s="106"/>
      <c r="J74" s="106"/>
      <c r="K74" s="106"/>
      <c r="L74" s="106"/>
      <c r="M74" s="106"/>
      <c r="N74" s="106"/>
      <c r="O74" s="106"/>
      <c r="P74" s="106"/>
      <c r="Q74" s="106"/>
      <c r="R74" s="106"/>
      <c r="S74" s="106"/>
      <c r="T74" s="106"/>
      <c r="U74" s="106"/>
      <c r="V74" s="106"/>
      <c r="W74" s="106"/>
      <c r="X74" s="106"/>
      <c r="Y74" s="106"/>
      <c r="Z74" s="106"/>
      <c r="AA74" s="106"/>
      <c r="AB74" s="106"/>
      <c r="AC74" s="106"/>
      <c r="AD74" s="106"/>
      <c r="AE74" s="106"/>
      <c r="AF74" s="106"/>
      <c r="AG74" s="106"/>
      <c r="AH74" s="106"/>
      <c r="AI74" s="106"/>
      <c r="AJ74" s="106"/>
      <c r="AK74" s="106"/>
      <c r="AL74" s="106"/>
      <c r="AM74" s="106"/>
      <c r="AN74" s="106"/>
      <c r="AO74" s="106"/>
      <c r="AP74" s="106"/>
      <c r="AQ74" s="106"/>
      <c r="AR74" s="106"/>
      <c r="AS74" s="106"/>
      <c r="AT74" s="106"/>
      <c r="AU74" s="106"/>
      <c r="AV74" s="106"/>
      <c r="AW74" s="106"/>
      <c r="AX74" s="106"/>
      <c r="AY74" s="106"/>
      <c r="AZ74" s="106"/>
      <c r="BA74" s="106"/>
      <c r="BB74" s="106"/>
      <c r="BC74" s="106"/>
      <c r="BD74" s="106"/>
      <c r="BE74" s="106"/>
      <c r="BF74" s="106"/>
      <c r="BG74" s="106"/>
      <c r="BH74" s="106"/>
      <c r="BI74" s="106"/>
      <c r="BJ74" s="106"/>
      <c r="BK74" s="106"/>
      <c r="BL74" s="106"/>
      <c r="BM74" s="106"/>
      <c r="BN74" s="106"/>
      <c r="BO74" s="106"/>
      <c r="BP74" s="106"/>
      <c r="BQ74" s="106"/>
      <c r="BR74" s="106"/>
      <c r="BS74" s="106"/>
      <c r="BT74" s="106"/>
      <c r="BU74" s="106"/>
      <c r="BV74" s="106"/>
      <c r="BW74" s="106"/>
      <c r="BX74" s="106"/>
      <c r="BY74" s="106"/>
      <c r="BZ74" s="106"/>
      <c r="CA74" s="106"/>
      <c r="CB74" s="106"/>
      <c r="CC74" s="106"/>
      <c r="CD74" s="106"/>
      <c r="CE74" s="106"/>
      <c r="CF74" s="106"/>
      <c r="CG74" s="106"/>
      <c r="CH74" s="106"/>
      <c r="CI74" s="106"/>
      <c r="CJ74" s="106"/>
      <c r="CK74" s="106"/>
      <c r="CL74" s="106"/>
      <c r="CM74" s="106"/>
      <c r="CN74" s="106"/>
      <c r="CO74" s="106"/>
      <c r="CP74" s="106"/>
      <c r="CQ74" s="106"/>
      <c r="CR74" s="106"/>
      <c r="CS74" s="106"/>
      <c r="CT74" s="106"/>
      <c r="CU74" s="106"/>
      <c r="CV74" s="106"/>
      <c r="CW74" s="106"/>
      <c r="CX74" s="106"/>
      <c r="CY74" s="106"/>
      <c r="CZ74" s="106"/>
      <c r="DA74" s="106"/>
      <c r="DB74" s="106"/>
      <c r="DC74" s="106"/>
      <c r="DD74" s="106"/>
      <c r="DE74" s="106"/>
      <c r="DF74" s="106"/>
      <c r="DG74" s="106"/>
      <c r="DH74" s="106"/>
      <c r="DI74" s="106"/>
      <c r="DJ74" s="106"/>
      <c r="DK74" s="106"/>
      <c r="DL74" s="106"/>
      <c r="DM74" s="106"/>
      <c r="DN74" s="106"/>
      <c r="DO74" s="106"/>
      <c r="DP74" s="106"/>
      <c r="DQ74" s="106"/>
      <c r="DR74" s="106"/>
      <c r="DS74" s="106"/>
      <c r="DT74" s="106"/>
      <c r="DU74" s="106"/>
      <c r="DV74" s="106"/>
      <c r="DW74" s="106"/>
      <c r="DX74" s="106"/>
      <c r="DY74" s="106"/>
      <c r="DZ74" s="106"/>
      <c r="EA74" s="106"/>
      <c r="EB74" s="106"/>
      <c r="EC74" s="106"/>
      <c r="ED74" s="106"/>
      <c r="EE74" s="106"/>
      <c r="EF74" s="106"/>
      <c r="EG74" s="106"/>
      <c r="EH74" s="106"/>
      <c r="EI74" s="106"/>
      <c r="EJ74" s="61"/>
      <c r="EK74" s="61"/>
    </row>
    <row r="75" spans="2:150" s="53" customFormat="1">
      <c r="B75" s="809" t="s">
        <v>156</v>
      </c>
      <c r="C75" s="810"/>
      <c r="D75" s="108">
        <f>D70*D76</f>
        <v>0</v>
      </c>
      <c r="E75" s="108">
        <f t="shared" ref="E75:CA75" si="49">E70*E76</f>
        <v>0</v>
      </c>
      <c r="F75" s="108">
        <f t="shared" si="49"/>
        <v>0</v>
      </c>
      <c r="G75" s="108">
        <f t="shared" si="49"/>
        <v>0</v>
      </c>
      <c r="H75" s="108">
        <f t="shared" si="49"/>
        <v>0</v>
      </c>
      <c r="I75" s="108">
        <f t="shared" si="49"/>
        <v>0</v>
      </c>
      <c r="J75" s="108">
        <f t="shared" ref="J75:Q75" si="50">J70*J76</f>
        <v>0</v>
      </c>
      <c r="K75" s="108">
        <f t="shared" si="50"/>
        <v>0</v>
      </c>
      <c r="L75" s="108">
        <f t="shared" si="50"/>
        <v>0</v>
      </c>
      <c r="M75" s="108">
        <f t="shared" si="50"/>
        <v>0</v>
      </c>
      <c r="N75" s="108">
        <f t="shared" si="50"/>
        <v>0</v>
      </c>
      <c r="O75" s="108">
        <f t="shared" si="50"/>
        <v>0</v>
      </c>
      <c r="P75" s="108">
        <f t="shared" si="50"/>
        <v>0</v>
      </c>
      <c r="Q75" s="108">
        <f t="shared" si="50"/>
        <v>0</v>
      </c>
      <c r="R75" s="108">
        <f t="shared" si="49"/>
        <v>0</v>
      </c>
      <c r="S75" s="108">
        <f t="shared" si="49"/>
        <v>0</v>
      </c>
      <c r="T75" s="108">
        <f t="shared" si="49"/>
        <v>0</v>
      </c>
      <c r="U75" s="108">
        <f t="shared" si="49"/>
        <v>0</v>
      </c>
      <c r="V75" s="108">
        <f t="shared" si="49"/>
        <v>0</v>
      </c>
      <c r="W75" s="108">
        <f t="shared" si="49"/>
        <v>0</v>
      </c>
      <c r="X75" s="108">
        <f t="shared" si="49"/>
        <v>0</v>
      </c>
      <c r="Y75" s="108">
        <f>Y70*Y76</f>
        <v>0</v>
      </c>
      <c r="Z75" s="108">
        <f>Z70*Z76</f>
        <v>0</v>
      </c>
      <c r="AA75" s="108">
        <f>AA70*AA76</f>
        <v>0</v>
      </c>
      <c r="AB75" s="108">
        <f t="shared" si="49"/>
        <v>0</v>
      </c>
      <c r="AC75" s="108">
        <f t="shared" si="49"/>
        <v>0</v>
      </c>
      <c r="AD75" s="108">
        <f t="shared" si="49"/>
        <v>0</v>
      </c>
      <c r="AE75" s="108">
        <f t="shared" si="49"/>
        <v>0</v>
      </c>
      <c r="AF75" s="108">
        <f t="shared" si="49"/>
        <v>0</v>
      </c>
      <c r="AG75" s="108">
        <f t="shared" si="49"/>
        <v>0</v>
      </c>
      <c r="AH75" s="108">
        <f t="shared" si="49"/>
        <v>0</v>
      </c>
      <c r="AI75" s="108">
        <f t="shared" si="49"/>
        <v>0</v>
      </c>
      <c r="AJ75" s="108">
        <f t="shared" si="49"/>
        <v>0</v>
      </c>
      <c r="AK75" s="108">
        <f t="shared" si="49"/>
        <v>0</v>
      </c>
      <c r="AL75" s="108">
        <f t="shared" si="49"/>
        <v>0</v>
      </c>
      <c r="AM75" s="108">
        <f t="shared" si="49"/>
        <v>0</v>
      </c>
      <c r="AN75" s="108">
        <f t="shared" si="49"/>
        <v>0</v>
      </c>
      <c r="AO75" s="108">
        <f t="shared" si="49"/>
        <v>0</v>
      </c>
      <c r="AP75" s="108">
        <f t="shared" si="49"/>
        <v>0</v>
      </c>
      <c r="AQ75" s="108">
        <f t="shared" si="49"/>
        <v>0</v>
      </c>
      <c r="AR75" s="108">
        <f t="shared" si="49"/>
        <v>0</v>
      </c>
      <c r="AS75" s="108">
        <f t="shared" si="49"/>
        <v>0</v>
      </c>
      <c r="AT75" s="108">
        <f t="shared" ref="AT75" si="51">AT70*AT76</f>
        <v>0</v>
      </c>
      <c r="AU75" s="108">
        <f t="shared" si="49"/>
        <v>0</v>
      </c>
      <c r="AV75" s="108">
        <f t="shared" si="49"/>
        <v>0</v>
      </c>
      <c r="AW75" s="108">
        <f t="shared" si="49"/>
        <v>0</v>
      </c>
      <c r="AX75" s="108">
        <f t="shared" si="49"/>
        <v>0</v>
      </c>
      <c r="AY75" s="108">
        <f t="shared" si="49"/>
        <v>0</v>
      </c>
      <c r="AZ75" s="108">
        <f t="shared" si="49"/>
        <v>0</v>
      </c>
      <c r="BA75" s="108">
        <f t="shared" si="49"/>
        <v>0</v>
      </c>
      <c r="BB75" s="108">
        <f t="shared" si="49"/>
        <v>0</v>
      </c>
      <c r="BC75" s="108">
        <f t="shared" si="49"/>
        <v>0</v>
      </c>
      <c r="BD75" s="108">
        <f t="shared" si="49"/>
        <v>0</v>
      </c>
      <c r="BE75" s="108">
        <f t="shared" si="49"/>
        <v>0</v>
      </c>
      <c r="BF75" s="108">
        <f t="shared" si="49"/>
        <v>0</v>
      </c>
      <c r="BG75" s="108">
        <f t="shared" si="49"/>
        <v>0</v>
      </c>
      <c r="BH75" s="108">
        <f t="shared" si="49"/>
        <v>0</v>
      </c>
      <c r="BI75" s="108">
        <f t="shared" si="49"/>
        <v>0</v>
      </c>
      <c r="BJ75" s="108">
        <f t="shared" si="49"/>
        <v>0</v>
      </c>
      <c r="BK75" s="108">
        <f t="shared" ref="BK75" si="52">BK70*BK76</f>
        <v>0</v>
      </c>
      <c r="BL75" s="108">
        <f t="shared" si="49"/>
        <v>0</v>
      </c>
      <c r="BM75" s="108">
        <f t="shared" si="49"/>
        <v>0</v>
      </c>
      <c r="BN75" s="108">
        <f t="shared" si="49"/>
        <v>0</v>
      </c>
      <c r="BO75" s="108">
        <f t="shared" si="49"/>
        <v>0</v>
      </c>
      <c r="BP75" s="108">
        <f t="shared" si="49"/>
        <v>0</v>
      </c>
      <c r="BQ75" s="108">
        <f t="shared" si="49"/>
        <v>0</v>
      </c>
      <c r="BR75" s="108">
        <f t="shared" si="49"/>
        <v>0</v>
      </c>
      <c r="BS75" s="108">
        <f t="shared" si="49"/>
        <v>0</v>
      </c>
      <c r="BT75" s="108">
        <f t="shared" si="49"/>
        <v>0</v>
      </c>
      <c r="BU75" s="108">
        <f t="shared" si="49"/>
        <v>0</v>
      </c>
      <c r="BV75" s="108">
        <f t="shared" si="49"/>
        <v>0</v>
      </c>
      <c r="BW75" s="108">
        <f t="shared" si="49"/>
        <v>0</v>
      </c>
      <c r="BX75" s="108">
        <f t="shared" si="49"/>
        <v>0</v>
      </c>
      <c r="BY75" s="108">
        <f t="shared" si="49"/>
        <v>0</v>
      </c>
      <c r="BZ75" s="108">
        <f t="shared" si="49"/>
        <v>0</v>
      </c>
      <c r="CA75" s="108">
        <f t="shared" si="49"/>
        <v>0</v>
      </c>
      <c r="CB75" s="108">
        <f t="shared" ref="CB75:EH75" si="53">CB70*CB76</f>
        <v>0</v>
      </c>
      <c r="CC75" s="108">
        <f t="shared" si="53"/>
        <v>0</v>
      </c>
      <c r="CD75" s="108">
        <f t="shared" si="53"/>
        <v>0</v>
      </c>
      <c r="CE75" s="108">
        <f t="shared" si="53"/>
        <v>0</v>
      </c>
      <c r="CF75" s="108">
        <f t="shared" si="53"/>
        <v>0</v>
      </c>
      <c r="CG75" s="108">
        <f t="shared" si="53"/>
        <v>0</v>
      </c>
      <c r="CH75" s="108">
        <f t="shared" si="53"/>
        <v>0</v>
      </c>
      <c r="CI75" s="108">
        <f t="shared" si="53"/>
        <v>0</v>
      </c>
      <c r="CJ75" s="108">
        <f t="shared" si="53"/>
        <v>0</v>
      </c>
      <c r="CK75" s="108">
        <f t="shared" si="53"/>
        <v>0</v>
      </c>
      <c r="CL75" s="108">
        <f t="shared" si="53"/>
        <v>0</v>
      </c>
      <c r="CM75" s="108">
        <f t="shared" si="53"/>
        <v>0</v>
      </c>
      <c r="CN75" s="108">
        <f t="shared" si="53"/>
        <v>0</v>
      </c>
      <c r="CO75" s="108">
        <f t="shared" si="53"/>
        <v>0</v>
      </c>
      <c r="CP75" s="108">
        <f t="shared" si="53"/>
        <v>0</v>
      </c>
      <c r="CQ75" s="108">
        <f t="shared" si="53"/>
        <v>0</v>
      </c>
      <c r="CR75" s="108">
        <f t="shared" si="53"/>
        <v>0</v>
      </c>
      <c r="CS75" s="108">
        <f t="shared" si="53"/>
        <v>0</v>
      </c>
      <c r="CT75" s="108">
        <f t="shared" si="53"/>
        <v>0</v>
      </c>
      <c r="CU75" s="108">
        <f t="shared" si="53"/>
        <v>0</v>
      </c>
      <c r="CV75" s="108">
        <f t="shared" si="53"/>
        <v>0</v>
      </c>
      <c r="CW75" s="108">
        <f t="shared" si="53"/>
        <v>0</v>
      </c>
      <c r="CX75" s="108">
        <f t="shared" si="53"/>
        <v>0</v>
      </c>
      <c r="CY75" s="108">
        <f t="shared" si="53"/>
        <v>0</v>
      </c>
      <c r="CZ75" s="108">
        <f t="shared" si="53"/>
        <v>0</v>
      </c>
      <c r="DA75" s="108">
        <f t="shared" si="53"/>
        <v>0</v>
      </c>
      <c r="DB75" s="108">
        <f t="shared" si="53"/>
        <v>0</v>
      </c>
      <c r="DC75" s="108">
        <f t="shared" ref="DC75:DF75" si="54">DC70*DC76</f>
        <v>0</v>
      </c>
      <c r="DD75" s="108">
        <f t="shared" si="54"/>
        <v>0</v>
      </c>
      <c r="DE75" s="108">
        <f t="shared" si="54"/>
        <v>0</v>
      </c>
      <c r="DF75" s="108">
        <f t="shared" si="54"/>
        <v>0</v>
      </c>
      <c r="DG75" s="108">
        <f t="shared" si="53"/>
        <v>0</v>
      </c>
      <c r="DH75" s="108">
        <f t="shared" si="53"/>
        <v>0</v>
      </c>
      <c r="DI75" s="256">
        <f t="shared" si="53"/>
        <v>0</v>
      </c>
      <c r="DJ75" s="256">
        <f t="shared" si="53"/>
        <v>0</v>
      </c>
      <c r="DK75" s="256">
        <f t="shared" si="53"/>
        <v>0</v>
      </c>
      <c r="DL75" s="256">
        <f t="shared" si="53"/>
        <v>0</v>
      </c>
      <c r="DM75" s="256">
        <f t="shared" si="53"/>
        <v>0</v>
      </c>
      <c r="DN75" s="256">
        <f t="shared" si="53"/>
        <v>0</v>
      </c>
      <c r="DO75" s="108">
        <f t="shared" ref="DO75:DQ75" si="55">DO70*DO76</f>
        <v>0</v>
      </c>
      <c r="DP75" s="108">
        <f t="shared" si="55"/>
        <v>0</v>
      </c>
      <c r="DQ75" s="108">
        <f t="shared" si="55"/>
        <v>0</v>
      </c>
      <c r="DR75" s="108">
        <f t="shared" si="53"/>
        <v>0</v>
      </c>
      <c r="DS75" s="108">
        <f>DS70*DS76</f>
        <v>0</v>
      </c>
      <c r="DT75" s="108">
        <f>DT70*DT76</f>
        <v>0</v>
      </c>
      <c r="DU75" s="108">
        <f>DU70*DU76</f>
        <v>0</v>
      </c>
      <c r="DV75" s="108">
        <f>DV70*DV76</f>
        <v>0</v>
      </c>
      <c r="DW75" s="108">
        <f>DW70*DW76</f>
        <v>0</v>
      </c>
      <c r="DX75" s="108">
        <f t="shared" si="53"/>
        <v>0</v>
      </c>
      <c r="DY75" s="108">
        <f t="shared" si="53"/>
        <v>0</v>
      </c>
      <c r="DZ75" s="108">
        <f t="shared" ref="DZ75:EA75" si="56">DZ70*DZ76</f>
        <v>0</v>
      </c>
      <c r="EA75" s="108">
        <f t="shared" si="56"/>
        <v>0</v>
      </c>
      <c r="EB75" s="108">
        <f t="shared" ref="EB75:EC75" si="57">EB70*EB76</f>
        <v>0</v>
      </c>
      <c r="EC75" s="108">
        <f t="shared" si="57"/>
        <v>0</v>
      </c>
      <c r="ED75" s="108">
        <f t="shared" si="53"/>
        <v>0</v>
      </c>
      <c r="EE75" s="108">
        <f t="shared" si="53"/>
        <v>0</v>
      </c>
      <c r="EF75" s="108">
        <f t="shared" ref="EF75:EG75" si="58">EF70*EF76</f>
        <v>0</v>
      </c>
      <c r="EG75" s="108">
        <f t="shared" si="58"/>
        <v>0</v>
      </c>
      <c r="EH75" s="108">
        <f t="shared" si="53"/>
        <v>0</v>
      </c>
      <c r="EI75" s="108">
        <f>SUM(D75:EH75)</f>
        <v>0</v>
      </c>
      <c r="EJ75" s="61"/>
      <c r="EK75" s="61"/>
    </row>
    <row r="76" spans="2:150" s="53" customFormat="1">
      <c r="B76" s="809" t="s">
        <v>259</v>
      </c>
      <c r="C76" s="810"/>
      <c r="D76" s="108">
        <v>12</v>
      </c>
      <c r="E76" s="108">
        <v>0.5</v>
      </c>
      <c r="F76" s="108">
        <v>0.5</v>
      </c>
      <c r="G76" s="108">
        <v>12</v>
      </c>
      <c r="H76" s="108">
        <v>0.5</v>
      </c>
      <c r="I76" s="108">
        <v>0.5</v>
      </c>
      <c r="J76" s="108">
        <v>3.6</v>
      </c>
      <c r="K76" s="108">
        <v>0.12</v>
      </c>
      <c r="L76" s="108">
        <v>0.12</v>
      </c>
      <c r="M76" s="108">
        <v>9.6</v>
      </c>
      <c r="N76" s="108">
        <v>0.4</v>
      </c>
      <c r="O76" s="108">
        <v>0.4</v>
      </c>
      <c r="P76" s="108">
        <v>12</v>
      </c>
      <c r="Q76" s="108">
        <v>1</v>
      </c>
      <c r="R76" s="108">
        <v>1</v>
      </c>
      <c r="S76" s="108">
        <v>12</v>
      </c>
      <c r="T76" s="108">
        <v>1</v>
      </c>
      <c r="U76" s="108">
        <v>1</v>
      </c>
      <c r="V76" s="108">
        <v>12</v>
      </c>
      <c r="W76" s="108">
        <v>1</v>
      </c>
      <c r="X76" s="108">
        <v>1</v>
      </c>
      <c r="Y76" s="108">
        <v>0.96</v>
      </c>
      <c r="Z76" s="108">
        <v>0.08</v>
      </c>
      <c r="AA76" s="108">
        <v>0.08</v>
      </c>
      <c r="AB76" s="108">
        <v>1.2</v>
      </c>
      <c r="AC76" s="108">
        <v>0.2</v>
      </c>
      <c r="AD76" s="108">
        <v>0.2</v>
      </c>
      <c r="AE76" s="108">
        <v>2.4</v>
      </c>
      <c r="AF76" s="108">
        <v>0.2</v>
      </c>
      <c r="AG76" s="108">
        <v>0.2</v>
      </c>
      <c r="AH76" s="108">
        <v>12</v>
      </c>
      <c r="AI76" s="108">
        <v>0.2</v>
      </c>
      <c r="AJ76" s="108">
        <v>0.2</v>
      </c>
      <c r="AK76" s="108">
        <v>12</v>
      </c>
      <c r="AL76" s="108">
        <v>0.4</v>
      </c>
      <c r="AM76" s="108">
        <v>0.4</v>
      </c>
      <c r="AN76" s="108">
        <v>12</v>
      </c>
      <c r="AO76" s="108">
        <v>1</v>
      </c>
      <c r="AP76" s="108">
        <v>1</v>
      </c>
      <c r="AQ76" s="108">
        <v>10</v>
      </c>
      <c r="AR76" s="108">
        <v>5</v>
      </c>
      <c r="AS76" s="108">
        <v>5</v>
      </c>
      <c r="AT76" s="108">
        <v>5</v>
      </c>
      <c r="AU76" s="108">
        <v>15</v>
      </c>
      <c r="AV76" s="108">
        <v>1.08</v>
      </c>
      <c r="AW76" s="108">
        <v>0.09</v>
      </c>
      <c r="AX76" s="108">
        <v>0.09</v>
      </c>
      <c r="AY76" s="108">
        <v>1.08</v>
      </c>
      <c r="AZ76" s="108">
        <v>0.09</v>
      </c>
      <c r="BA76" s="108">
        <v>0.09</v>
      </c>
      <c r="BB76" s="108">
        <v>12</v>
      </c>
      <c r="BC76" s="108">
        <v>0.2</v>
      </c>
      <c r="BD76" s="108">
        <v>0.2</v>
      </c>
      <c r="BE76" s="108">
        <v>12</v>
      </c>
      <c r="BF76" s="108">
        <v>1</v>
      </c>
      <c r="BG76" s="108">
        <v>1</v>
      </c>
      <c r="BH76" s="108">
        <v>10</v>
      </c>
      <c r="BI76" s="108">
        <v>5</v>
      </c>
      <c r="BJ76" s="108">
        <v>5</v>
      </c>
      <c r="BK76" s="108">
        <v>5</v>
      </c>
      <c r="BL76" s="108">
        <v>15</v>
      </c>
      <c r="BM76" s="108">
        <v>12</v>
      </c>
      <c r="BN76" s="108">
        <v>0.2</v>
      </c>
      <c r="BO76" s="108">
        <v>0.2</v>
      </c>
      <c r="BP76" s="108">
        <v>10.8</v>
      </c>
      <c r="BQ76" s="108">
        <v>0.18</v>
      </c>
      <c r="BR76" s="108">
        <v>0.18</v>
      </c>
      <c r="BS76" s="108">
        <v>1.8</v>
      </c>
      <c r="BT76" s="108">
        <v>0.18</v>
      </c>
      <c r="BU76" s="108">
        <v>0.18</v>
      </c>
      <c r="BV76" s="108">
        <v>1.8</v>
      </c>
      <c r="BW76" s="108">
        <v>0.18</v>
      </c>
      <c r="BX76" s="108">
        <v>0.18</v>
      </c>
      <c r="BY76" s="108">
        <v>1.8</v>
      </c>
      <c r="BZ76" s="108">
        <v>0.18</v>
      </c>
      <c r="CA76" s="108">
        <v>0.18</v>
      </c>
      <c r="CB76" s="108">
        <v>1.8</v>
      </c>
      <c r="CC76" s="108">
        <v>0.18</v>
      </c>
      <c r="CD76" s="108">
        <v>0.18</v>
      </c>
      <c r="CE76" s="108">
        <v>1</v>
      </c>
      <c r="CF76" s="108">
        <v>0.2</v>
      </c>
      <c r="CG76" s="108">
        <v>0.2</v>
      </c>
      <c r="CH76" s="108">
        <v>0.08</v>
      </c>
      <c r="CI76" s="108">
        <v>0.5</v>
      </c>
      <c r="CJ76" s="108">
        <v>0.5</v>
      </c>
      <c r="CK76" s="108">
        <v>1</v>
      </c>
      <c r="CL76" s="108">
        <v>1</v>
      </c>
      <c r="CM76" s="108">
        <v>5</v>
      </c>
      <c r="CN76" s="108">
        <v>1</v>
      </c>
      <c r="CO76" s="108">
        <v>5</v>
      </c>
      <c r="CP76" s="108">
        <v>0</v>
      </c>
      <c r="CQ76" s="108">
        <v>12</v>
      </c>
      <c r="CR76" s="108">
        <v>0.1</v>
      </c>
      <c r="CS76" s="108">
        <v>18</v>
      </c>
      <c r="CT76" s="108">
        <v>0.2</v>
      </c>
      <c r="CU76" s="108">
        <v>18</v>
      </c>
      <c r="CV76" s="108">
        <v>0.5</v>
      </c>
      <c r="CW76" s="108">
        <v>18</v>
      </c>
      <c r="CX76" s="108">
        <v>1</v>
      </c>
      <c r="CY76" s="108">
        <v>18</v>
      </c>
      <c r="CZ76" s="108">
        <v>1</v>
      </c>
      <c r="DA76" s="108">
        <v>18</v>
      </c>
      <c r="DB76" s="108">
        <v>1</v>
      </c>
      <c r="DC76" s="108"/>
      <c r="DD76" s="108"/>
      <c r="DE76" s="108"/>
      <c r="DF76" s="108"/>
      <c r="DG76" s="108">
        <v>20</v>
      </c>
      <c r="DH76" s="108">
        <v>5</v>
      </c>
      <c r="DI76" s="256">
        <v>16</v>
      </c>
      <c r="DJ76" s="256">
        <v>0.2</v>
      </c>
      <c r="DK76" s="256">
        <v>18</v>
      </c>
      <c r="DL76" s="256">
        <v>0.5</v>
      </c>
      <c r="DM76" s="256">
        <v>18</v>
      </c>
      <c r="DN76" s="256">
        <v>1</v>
      </c>
      <c r="DO76" s="256"/>
      <c r="DP76" s="256"/>
      <c r="DQ76" s="256"/>
      <c r="DR76" s="108">
        <v>15</v>
      </c>
      <c r="DS76" s="108">
        <v>0.96</v>
      </c>
      <c r="DT76" s="108">
        <v>0.08</v>
      </c>
      <c r="DU76" s="108">
        <v>0.08</v>
      </c>
      <c r="DV76" s="108">
        <f>DW76*6</f>
        <v>17.28</v>
      </c>
      <c r="DW76" s="108">
        <f>DX76*6</f>
        <v>2.88</v>
      </c>
      <c r="DX76" s="108">
        <f>0.08*6</f>
        <v>0.48</v>
      </c>
      <c r="DY76" s="108">
        <f>0.08*6</f>
        <v>0.48</v>
      </c>
      <c r="DZ76" s="108">
        <f>0.08*12</f>
        <v>0.96</v>
      </c>
      <c r="EA76" s="108">
        <f>0.08*12</f>
        <v>0.96</v>
      </c>
      <c r="EB76" s="108">
        <v>0.96</v>
      </c>
      <c r="EC76" s="108">
        <v>0.96</v>
      </c>
      <c r="ED76" s="108">
        <v>0.2</v>
      </c>
      <c r="EE76" s="108">
        <v>0.2</v>
      </c>
      <c r="EF76" s="108">
        <v>0.2</v>
      </c>
      <c r="EG76" s="108">
        <v>0.2</v>
      </c>
      <c r="EH76" s="108">
        <v>1</v>
      </c>
      <c r="EI76" s="108">
        <v>0</v>
      </c>
      <c r="EJ76" s="61"/>
      <c r="EK76" s="61"/>
    </row>
    <row r="77" spans="2:150">
      <c r="CP77" s="66"/>
      <c r="CX77" s="66"/>
      <c r="CY77" s="66"/>
      <c r="CZ77" s="66"/>
      <c r="DA77" s="66"/>
      <c r="DB77" s="66"/>
      <c r="DC77" s="66"/>
      <c r="DD77" s="66"/>
      <c r="DE77" s="66"/>
      <c r="DF77" s="66"/>
      <c r="EH77" s="66"/>
      <c r="EI77" s="67"/>
    </row>
    <row r="78" spans="2:150">
      <c r="D78" s="792" t="s">
        <v>266</v>
      </c>
      <c r="E78" s="792"/>
      <c r="F78" s="792"/>
      <c r="G78" s="792"/>
      <c r="H78" s="792"/>
      <c r="I78" s="792"/>
      <c r="J78" s="792"/>
      <c r="K78" s="792"/>
      <c r="L78" s="792"/>
      <c r="M78" s="792"/>
      <c r="N78" s="792"/>
      <c r="O78" s="792"/>
      <c r="P78" s="792"/>
      <c r="Q78" s="792"/>
      <c r="R78" s="792"/>
      <c r="S78" s="792"/>
      <c r="T78" s="792"/>
      <c r="U78" s="792"/>
      <c r="V78" s="792"/>
      <c r="W78" s="792"/>
      <c r="X78" s="792"/>
      <c r="Y78" s="792"/>
      <c r="Z78" s="792"/>
      <c r="AA78" s="792"/>
      <c r="AB78" s="792"/>
      <c r="AC78" s="792"/>
      <c r="AD78" s="792"/>
      <c r="AE78" s="792"/>
      <c r="AF78" s="792"/>
      <c r="AG78" s="792"/>
      <c r="AH78" s="792"/>
      <c r="AI78" s="792"/>
      <c r="AJ78" s="792"/>
      <c r="AK78" s="792"/>
      <c r="AL78" s="792"/>
      <c r="AM78" s="792"/>
      <c r="AN78" s="792"/>
      <c r="AO78" s="792"/>
      <c r="AP78" s="792"/>
      <c r="AQ78" s="792"/>
      <c r="AR78" s="792"/>
      <c r="AS78" s="792"/>
      <c r="AT78" s="792"/>
      <c r="AU78" s="792"/>
      <c r="AV78" s="792" t="s">
        <v>267</v>
      </c>
      <c r="AW78" s="792"/>
      <c r="AX78" s="792"/>
      <c r="AY78" s="792"/>
      <c r="AZ78" s="792"/>
      <c r="BA78" s="792"/>
      <c r="BB78" s="792"/>
      <c r="BC78" s="792"/>
      <c r="BD78" s="792"/>
      <c r="BE78" s="792"/>
      <c r="BF78" s="792"/>
      <c r="BG78" s="792"/>
      <c r="BH78" s="792"/>
      <c r="BI78" s="792"/>
      <c r="BJ78" s="792"/>
      <c r="BK78" s="792"/>
      <c r="BL78" s="792"/>
      <c r="BM78" s="792"/>
      <c r="BN78" s="792"/>
      <c r="BO78" s="792"/>
      <c r="BP78" s="792"/>
      <c r="BQ78" s="792"/>
      <c r="BR78" s="792"/>
      <c r="BS78" s="792"/>
      <c r="BT78" s="792"/>
      <c r="BU78" s="792"/>
      <c r="BV78" s="792"/>
      <c r="BW78" s="792"/>
      <c r="BX78" s="792"/>
      <c r="BY78" s="792"/>
      <c r="BZ78" s="792"/>
      <c r="CA78" s="792"/>
      <c r="CB78" s="792"/>
      <c r="CC78" s="792"/>
      <c r="CD78" s="792"/>
      <c r="CE78" s="792" t="s">
        <v>268</v>
      </c>
      <c r="CF78" s="792"/>
      <c r="CG78" s="792"/>
      <c r="CH78" s="792"/>
      <c r="CI78" s="792"/>
      <c r="CJ78" s="792"/>
      <c r="CK78" s="792"/>
      <c r="CL78" s="792"/>
      <c r="CM78" s="792"/>
      <c r="CN78" s="792"/>
      <c r="CO78" s="792"/>
      <c r="CP78" s="792"/>
      <c r="CQ78" s="792"/>
      <c r="CR78" s="792"/>
      <c r="CS78" s="792"/>
      <c r="CT78" s="792"/>
      <c r="CU78" s="792"/>
      <c r="CV78" s="792"/>
      <c r="CW78" s="792"/>
      <c r="CX78" s="792"/>
      <c r="CY78" s="792"/>
      <c r="CZ78" s="792"/>
      <c r="DA78" s="792"/>
      <c r="DB78" s="792"/>
      <c r="DC78" s="792"/>
      <c r="DD78" s="792"/>
      <c r="DE78" s="792"/>
      <c r="DF78" s="792"/>
      <c r="DG78" s="792"/>
      <c r="DH78" s="792"/>
      <c r="DI78" s="792"/>
      <c r="DJ78" s="792"/>
      <c r="DK78" s="792"/>
      <c r="DL78" s="792"/>
      <c r="DM78" s="792"/>
      <c r="DN78" s="792"/>
      <c r="DO78" s="792"/>
      <c r="DP78" s="792"/>
      <c r="DQ78" s="792"/>
      <c r="DR78" s="792"/>
      <c r="DS78" s="792"/>
      <c r="DT78" s="792"/>
      <c r="DU78" s="792"/>
      <c r="DV78" s="792"/>
      <c r="DW78" s="792"/>
      <c r="DX78" s="792"/>
      <c r="DY78" s="792"/>
      <c r="DZ78" s="792"/>
      <c r="EA78" s="792"/>
      <c r="EB78" s="792"/>
      <c r="EC78" s="792"/>
      <c r="ED78" s="792"/>
      <c r="EE78" s="792"/>
      <c r="EF78" s="792"/>
      <c r="EG78" s="792"/>
      <c r="EH78" s="792"/>
      <c r="EI78" s="792"/>
      <c r="EJ78" s="792"/>
      <c r="EK78" s="792"/>
    </row>
    <row r="79" spans="2:150">
      <c r="D79" s="792"/>
      <c r="E79" s="792"/>
      <c r="F79" s="792"/>
      <c r="G79" s="792"/>
      <c r="H79" s="792"/>
      <c r="I79" s="792"/>
      <c r="J79" s="792"/>
      <c r="K79" s="792"/>
      <c r="L79" s="792"/>
      <c r="M79" s="792"/>
      <c r="N79" s="792"/>
      <c r="O79" s="792"/>
      <c r="P79" s="792"/>
      <c r="Q79" s="792"/>
      <c r="R79" s="792"/>
      <c r="S79" s="792"/>
      <c r="T79" s="792"/>
      <c r="U79" s="792"/>
      <c r="V79" s="792"/>
      <c r="W79" s="792"/>
      <c r="X79" s="792"/>
      <c r="Y79" s="792"/>
      <c r="Z79" s="792"/>
      <c r="AA79" s="792"/>
      <c r="AB79" s="792"/>
      <c r="AC79" s="792"/>
      <c r="AD79" s="792"/>
      <c r="AE79" s="792"/>
      <c r="AF79" s="792"/>
      <c r="AG79" s="792"/>
      <c r="AH79" s="792"/>
      <c r="AI79" s="792"/>
      <c r="AJ79" s="792"/>
      <c r="AK79" s="792"/>
      <c r="AL79" s="792"/>
      <c r="AM79" s="792"/>
      <c r="AN79" s="792"/>
      <c r="AO79" s="792"/>
      <c r="AP79" s="792"/>
      <c r="AQ79" s="792"/>
      <c r="AR79" s="792"/>
      <c r="AS79" s="792"/>
      <c r="AT79" s="792"/>
      <c r="AU79" s="792"/>
      <c r="AV79" s="792"/>
      <c r="AW79" s="792"/>
      <c r="AX79" s="792"/>
      <c r="AY79" s="792"/>
      <c r="AZ79" s="792"/>
      <c r="BA79" s="792"/>
      <c r="BB79" s="792"/>
      <c r="BC79" s="792"/>
      <c r="BD79" s="792"/>
      <c r="BE79" s="792"/>
      <c r="BF79" s="792"/>
      <c r="BG79" s="792"/>
      <c r="BH79" s="792"/>
      <c r="BI79" s="792"/>
      <c r="BJ79" s="792"/>
      <c r="BK79" s="792"/>
      <c r="BL79" s="792"/>
      <c r="BM79" s="792"/>
      <c r="BN79" s="792"/>
      <c r="BO79" s="792"/>
      <c r="BP79" s="792"/>
      <c r="BQ79" s="792"/>
      <c r="BR79" s="792"/>
      <c r="BS79" s="792"/>
      <c r="BT79" s="792"/>
      <c r="BU79" s="792"/>
      <c r="BV79" s="792"/>
      <c r="BW79" s="792"/>
      <c r="BX79" s="792"/>
      <c r="BY79" s="792"/>
      <c r="BZ79" s="792"/>
      <c r="CA79" s="792"/>
      <c r="CB79" s="792"/>
      <c r="CC79" s="792"/>
      <c r="CD79" s="792"/>
      <c r="CE79" s="792"/>
      <c r="CF79" s="792"/>
      <c r="CG79" s="792"/>
      <c r="CH79" s="792"/>
      <c r="CI79" s="792"/>
      <c r="CJ79" s="792"/>
      <c r="CK79" s="792"/>
      <c r="CL79" s="792"/>
      <c r="CM79" s="792"/>
      <c r="CN79" s="792"/>
      <c r="CO79" s="792"/>
      <c r="CP79" s="792"/>
      <c r="CQ79" s="792"/>
      <c r="CR79" s="792"/>
      <c r="CS79" s="792"/>
      <c r="CT79" s="792"/>
      <c r="CU79" s="792"/>
      <c r="CV79" s="792"/>
      <c r="CW79" s="792"/>
      <c r="CX79" s="792"/>
      <c r="CY79" s="792"/>
      <c r="CZ79" s="792"/>
      <c r="DA79" s="792"/>
      <c r="DB79" s="792"/>
      <c r="DC79" s="792"/>
      <c r="DD79" s="792"/>
      <c r="DE79" s="792"/>
      <c r="DF79" s="792"/>
      <c r="DG79" s="792"/>
      <c r="DH79" s="792"/>
      <c r="DI79" s="792"/>
      <c r="DJ79" s="792"/>
      <c r="DK79" s="792"/>
      <c r="DL79" s="792"/>
      <c r="DM79" s="792"/>
      <c r="DN79" s="792"/>
      <c r="DO79" s="792"/>
      <c r="DP79" s="792"/>
      <c r="DQ79" s="792"/>
      <c r="DR79" s="792"/>
      <c r="DS79" s="792"/>
      <c r="DT79" s="792"/>
      <c r="DU79" s="792"/>
      <c r="DV79" s="792"/>
      <c r="DW79" s="792"/>
      <c r="DX79" s="792"/>
      <c r="DY79" s="792"/>
      <c r="DZ79" s="792"/>
      <c r="EA79" s="792"/>
      <c r="EB79" s="792"/>
      <c r="EC79" s="792"/>
      <c r="ED79" s="792"/>
      <c r="EE79" s="792"/>
      <c r="EF79" s="792"/>
      <c r="EG79" s="792"/>
      <c r="EH79" s="792"/>
      <c r="EI79" s="792"/>
      <c r="EJ79" s="792"/>
      <c r="EK79" s="792"/>
    </row>
    <row r="80" spans="2:150">
      <c r="D80" s="792"/>
      <c r="E80" s="792"/>
      <c r="F80" s="792"/>
      <c r="G80" s="792"/>
      <c r="H80" s="792"/>
      <c r="I80" s="792"/>
      <c r="J80" s="792"/>
      <c r="K80" s="792"/>
      <c r="L80" s="792"/>
      <c r="M80" s="792"/>
      <c r="N80" s="792"/>
      <c r="O80" s="792"/>
      <c r="P80" s="792"/>
      <c r="Q80" s="792"/>
      <c r="R80" s="792"/>
      <c r="S80" s="792"/>
      <c r="T80" s="792"/>
      <c r="U80" s="792"/>
      <c r="V80" s="792"/>
      <c r="W80" s="792"/>
      <c r="X80" s="792"/>
      <c r="Y80" s="792"/>
      <c r="Z80" s="792"/>
      <c r="AA80" s="792"/>
      <c r="AB80" s="792"/>
      <c r="AC80" s="792"/>
      <c r="AD80" s="792"/>
      <c r="AE80" s="792"/>
      <c r="AF80" s="792"/>
      <c r="AG80" s="792"/>
      <c r="AH80" s="792"/>
      <c r="AI80" s="792"/>
      <c r="AJ80" s="792"/>
      <c r="AK80" s="792"/>
      <c r="AL80" s="792"/>
      <c r="AM80" s="792"/>
      <c r="AN80" s="792"/>
      <c r="AO80" s="792"/>
      <c r="AP80" s="792"/>
      <c r="AQ80" s="792"/>
      <c r="AR80" s="792"/>
      <c r="AS80" s="792"/>
      <c r="AT80" s="792"/>
      <c r="AU80" s="792"/>
      <c r="AV80" s="792"/>
      <c r="AW80" s="792"/>
      <c r="AX80" s="792"/>
      <c r="AY80" s="792"/>
      <c r="AZ80" s="792"/>
      <c r="BA80" s="792"/>
      <c r="BB80" s="792"/>
      <c r="BC80" s="792"/>
      <c r="BD80" s="792"/>
      <c r="BE80" s="792"/>
      <c r="BF80" s="792"/>
      <c r="BG80" s="792"/>
      <c r="BH80" s="792"/>
      <c r="BI80" s="792"/>
      <c r="BJ80" s="792"/>
      <c r="BK80" s="792"/>
      <c r="BL80" s="792"/>
      <c r="BM80" s="792"/>
      <c r="BN80" s="792"/>
      <c r="BO80" s="792"/>
      <c r="BP80" s="792"/>
      <c r="BQ80" s="792"/>
      <c r="BR80" s="792"/>
      <c r="BS80" s="792"/>
      <c r="BT80" s="792"/>
      <c r="BU80" s="792"/>
      <c r="BV80" s="792"/>
      <c r="BW80" s="792"/>
      <c r="BX80" s="792"/>
      <c r="BY80" s="792"/>
      <c r="BZ80" s="792"/>
      <c r="CA80" s="792"/>
      <c r="CB80" s="792"/>
      <c r="CC80" s="792"/>
      <c r="CD80" s="792"/>
      <c r="CE80" s="792"/>
      <c r="CF80" s="792"/>
      <c r="CG80" s="792"/>
      <c r="CH80" s="792"/>
      <c r="CI80" s="792"/>
      <c r="CJ80" s="792"/>
      <c r="CK80" s="792"/>
      <c r="CL80" s="792"/>
      <c r="CM80" s="792"/>
      <c r="CN80" s="792"/>
      <c r="CO80" s="792"/>
      <c r="CP80" s="792"/>
      <c r="CQ80" s="792"/>
      <c r="CR80" s="792"/>
      <c r="CS80" s="792"/>
      <c r="CT80" s="792"/>
      <c r="CU80" s="792"/>
      <c r="CV80" s="792"/>
      <c r="CW80" s="792"/>
      <c r="CX80" s="792"/>
      <c r="CY80" s="792"/>
      <c r="CZ80" s="792"/>
      <c r="DA80" s="792"/>
      <c r="DB80" s="792"/>
      <c r="DC80" s="792"/>
      <c r="DD80" s="792"/>
      <c r="DE80" s="792"/>
      <c r="DF80" s="792"/>
      <c r="DG80" s="792"/>
      <c r="DH80" s="792"/>
      <c r="DI80" s="792"/>
      <c r="DJ80" s="792"/>
      <c r="DK80" s="792"/>
      <c r="DL80" s="792"/>
      <c r="DM80" s="792"/>
      <c r="DN80" s="792"/>
      <c r="DO80" s="792"/>
      <c r="DP80" s="792"/>
      <c r="DQ80" s="792"/>
      <c r="DR80" s="792"/>
      <c r="DS80" s="792"/>
      <c r="DT80" s="792"/>
      <c r="DU80" s="792"/>
      <c r="DV80" s="792"/>
      <c r="DW80" s="792"/>
      <c r="DX80" s="792"/>
      <c r="DY80" s="792"/>
      <c r="DZ80" s="792"/>
      <c r="EA80" s="792"/>
      <c r="EB80" s="792"/>
      <c r="EC80" s="792"/>
      <c r="ED80" s="792"/>
      <c r="EE80" s="792"/>
      <c r="EF80" s="792"/>
      <c r="EG80" s="792"/>
      <c r="EH80" s="792"/>
      <c r="EI80" s="792"/>
      <c r="EJ80" s="792"/>
      <c r="EK80" s="792"/>
    </row>
    <row r="81" spans="3:150">
      <c r="CP81" s="66"/>
      <c r="CX81" s="66"/>
      <c r="CY81" s="66"/>
      <c r="CZ81" s="66"/>
      <c r="DA81" s="66"/>
      <c r="DB81" s="66"/>
      <c r="DC81" s="66"/>
      <c r="DD81" s="66"/>
      <c r="DE81" s="66"/>
      <c r="DF81" s="66"/>
      <c r="EH81" s="66"/>
      <c r="EI81" s="67"/>
    </row>
    <row r="82" spans="3:150">
      <c r="D82" s="53"/>
      <c r="E82" s="53"/>
    </row>
    <row r="83" spans="3:150">
      <c r="D83" s="53"/>
      <c r="E83" s="53"/>
    </row>
    <row r="84" spans="3:150" ht="25.5">
      <c r="C84" s="73" t="s">
        <v>213</v>
      </c>
      <c r="D84" s="74" t="s">
        <v>239</v>
      </c>
      <c r="E84" s="75" t="s">
        <v>111</v>
      </c>
      <c r="F84" s="76" t="s">
        <v>231</v>
      </c>
      <c r="G84" s="74" t="s">
        <v>239</v>
      </c>
      <c r="H84" s="75" t="s">
        <v>111</v>
      </c>
      <c r="I84" s="76" t="s">
        <v>231</v>
      </c>
      <c r="J84" s="74" t="s">
        <v>443</v>
      </c>
      <c r="K84" s="75" t="s">
        <v>444</v>
      </c>
      <c r="L84" s="76" t="s">
        <v>231</v>
      </c>
      <c r="M84" s="76"/>
      <c r="N84" s="76"/>
      <c r="O84" s="76"/>
      <c r="P84" s="74" t="s">
        <v>239</v>
      </c>
      <c r="Q84" s="75" t="s">
        <v>111</v>
      </c>
      <c r="R84" s="76" t="s">
        <v>231</v>
      </c>
      <c r="S84" s="74" t="s">
        <v>239</v>
      </c>
      <c r="T84" s="75" t="s">
        <v>111</v>
      </c>
      <c r="U84" s="76" t="s">
        <v>231</v>
      </c>
      <c r="V84" s="74" t="s">
        <v>239</v>
      </c>
      <c r="W84" s="75" t="s">
        <v>111</v>
      </c>
      <c r="X84" s="76" t="s">
        <v>231</v>
      </c>
      <c r="Y84" s="76"/>
      <c r="Z84" s="76"/>
      <c r="AA84" s="76"/>
      <c r="AB84" s="77" t="s">
        <v>16</v>
      </c>
      <c r="AC84" s="78" t="s">
        <v>242</v>
      </c>
      <c r="AD84" s="76" t="s">
        <v>263</v>
      </c>
      <c r="AE84" s="77" t="s">
        <v>16</v>
      </c>
      <c r="AF84" s="78" t="s">
        <v>242</v>
      </c>
      <c r="AG84" s="76" t="s">
        <v>263</v>
      </c>
      <c r="AH84" s="74" t="s">
        <v>239</v>
      </c>
      <c r="AI84" s="79" t="s">
        <v>111</v>
      </c>
      <c r="AJ84" s="76" t="s">
        <v>219</v>
      </c>
      <c r="AK84" s="74" t="s">
        <v>239</v>
      </c>
      <c r="AL84" s="79" t="s">
        <v>111</v>
      </c>
      <c r="AM84" s="76" t="s">
        <v>219</v>
      </c>
      <c r="AN84" s="74" t="s">
        <v>239</v>
      </c>
      <c r="AO84" s="79" t="s">
        <v>111</v>
      </c>
      <c r="AP84" s="76" t="s">
        <v>219</v>
      </c>
      <c r="AQ84" s="74" t="s">
        <v>239</v>
      </c>
      <c r="AR84" s="79" t="s">
        <v>111</v>
      </c>
      <c r="AS84" s="76" t="s">
        <v>219</v>
      </c>
      <c r="AT84" s="76"/>
      <c r="AU84" s="80" t="s">
        <v>99</v>
      </c>
      <c r="AV84" s="77" t="s">
        <v>16</v>
      </c>
      <c r="AW84" s="78" t="s">
        <v>242</v>
      </c>
      <c r="AX84" s="76" t="s">
        <v>262</v>
      </c>
      <c r="AY84" s="77" t="s">
        <v>16</v>
      </c>
      <c r="AZ84" s="78" t="s">
        <v>242</v>
      </c>
      <c r="BA84" s="76" t="s">
        <v>262</v>
      </c>
      <c r="BB84" s="74" t="s">
        <v>239</v>
      </c>
      <c r="BC84" s="79" t="s">
        <v>111</v>
      </c>
      <c r="BD84" s="76" t="s">
        <v>219</v>
      </c>
      <c r="BE84" s="74" t="s">
        <v>239</v>
      </c>
      <c r="BF84" s="79" t="s">
        <v>111</v>
      </c>
      <c r="BG84" s="76" t="s">
        <v>219</v>
      </c>
      <c r="BH84" s="74" t="s">
        <v>239</v>
      </c>
      <c r="BI84" s="79" t="s">
        <v>111</v>
      </c>
      <c r="BJ84" s="76" t="s">
        <v>219</v>
      </c>
      <c r="BK84" s="76"/>
      <c r="BL84" s="80" t="s">
        <v>99</v>
      </c>
      <c r="BM84" s="74" t="s">
        <v>239</v>
      </c>
      <c r="BN84" s="79" t="s">
        <v>111</v>
      </c>
      <c r="BO84" s="76" t="s">
        <v>219</v>
      </c>
      <c r="BP84" s="81" t="s">
        <v>239</v>
      </c>
      <c r="BQ84" s="79" t="s">
        <v>111</v>
      </c>
      <c r="BR84" s="76" t="s">
        <v>219</v>
      </c>
      <c r="BS84" s="82" t="s">
        <v>16</v>
      </c>
      <c r="BT84" s="83" t="s">
        <v>234</v>
      </c>
      <c r="BU84" s="76" t="s">
        <v>262</v>
      </c>
      <c r="BV84" s="77" t="s">
        <v>16</v>
      </c>
      <c r="BW84" s="83" t="s">
        <v>234</v>
      </c>
      <c r="BX84" s="76" t="s">
        <v>262</v>
      </c>
      <c r="BY84" s="77" t="s">
        <v>16</v>
      </c>
      <c r="BZ84" s="83" t="s">
        <v>234</v>
      </c>
      <c r="CA84" s="76" t="s">
        <v>262</v>
      </c>
      <c r="CB84" s="77" t="s">
        <v>16</v>
      </c>
      <c r="CC84" s="83" t="s">
        <v>234</v>
      </c>
      <c r="CD84" s="76" t="s">
        <v>262</v>
      </c>
      <c r="CE84" s="77" t="s">
        <v>16</v>
      </c>
      <c r="CF84" s="79" t="s">
        <v>111</v>
      </c>
      <c r="CG84" s="76" t="s">
        <v>219</v>
      </c>
      <c r="CH84" s="76" t="s">
        <v>219</v>
      </c>
      <c r="CI84" s="83" t="s">
        <v>238</v>
      </c>
      <c r="CJ84" s="76" t="s">
        <v>219</v>
      </c>
      <c r="CK84" s="84" t="s">
        <v>238</v>
      </c>
      <c r="CL84" s="76" t="s">
        <v>219</v>
      </c>
      <c r="CM84" s="76"/>
      <c r="CN84" s="85" t="s">
        <v>235</v>
      </c>
      <c r="CO84" s="85" t="s">
        <v>235</v>
      </c>
      <c r="CP84" s="86" t="s">
        <v>17</v>
      </c>
      <c r="CQ84" s="77" t="s">
        <v>16</v>
      </c>
      <c r="CR84" s="87" t="s">
        <v>18</v>
      </c>
      <c r="CS84" s="77" t="s">
        <v>16</v>
      </c>
      <c r="CT84" s="87" t="s">
        <v>18</v>
      </c>
      <c r="CU84" s="77" t="s">
        <v>16</v>
      </c>
      <c r="CV84" s="87" t="s">
        <v>18</v>
      </c>
      <c r="CW84" s="77" t="s">
        <v>16</v>
      </c>
      <c r="CX84" s="87" t="s">
        <v>18</v>
      </c>
      <c r="CY84" s="77" t="s">
        <v>16</v>
      </c>
      <c r="CZ84" s="87" t="s">
        <v>18</v>
      </c>
      <c r="DA84" s="77" t="s">
        <v>16</v>
      </c>
      <c r="DB84" s="87" t="s">
        <v>18</v>
      </c>
      <c r="DC84" s="87"/>
      <c r="DD84" s="87"/>
      <c r="DE84" s="87"/>
      <c r="DF84" s="87"/>
      <c r="DG84" s="77" t="s">
        <v>16</v>
      </c>
      <c r="DH84" s="87" t="s">
        <v>18</v>
      </c>
      <c r="DI84" s="77" t="s">
        <v>16</v>
      </c>
      <c r="DJ84" s="87" t="s">
        <v>18</v>
      </c>
      <c r="DK84" s="77" t="s">
        <v>16</v>
      </c>
      <c r="DL84" s="87" t="s">
        <v>18</v>
      </c>
      <c r="DM84" s="77" t="s">
        <v>16</v>
      </c>
      <c r="DN84" s="87" t="s">
        <v>18</v>
      </c>
      <c r="DO84" s="87"/>
      <c r="DP84" s="87"/>
      <c r="DQ84" s="87"/>
      <c r="DR84" s="85" t="s">
        <v>19</v>
      </c>
      <c r="DS84" s="85"/>
      <c r="DT84" s="85"/>
      <c r="DU84" s="85"/>
      <c r="DV84" s="85"/>
      <c r="DW84" s="85"/>
      <c r="DX84" s="88" t="s">
        <v>159</v>
      </c>
      <c r="DY84" s="76" t="s">
        <v>264</v>
      </c>
      <c r="DZ84" s="76"/>
      <c r="EA84" s="76"/>
      <c r="EB84" s="76"/>
      <c r="EC84" s="76"/>
      <c r="ED84" s="89" t="s">
        <v>16</v>
      </c>
      <c r="EE84" s="76" t="s">
        <v>264</v>
      </c>
      <c r="EF84" s="76"/>
      <c r="EG84" s="76"/>
      <c r="EH84" s="100" t="s">
        <v>20</v>
      </c>
      <c r="ER84" s="91" t="s">
        <v>14</v>
      </c>
      <c r="ES84" s="92" t="s">
        <v>15</v>
      </c>
      <c r="ET84" s="93" t="s">
        <v>109</v>
      </c>
    </row>
    <row r="85" spans="3:150">
      <c r="C85" s="25" t="s">
        <v>87</v>
      </c>
      <c r="D85" s="70">
        <f>'Production Summary'!N4</f>
        <v>666</v>
      </c>
      <c r="E85" s="70">
        <f>'Production Summary'!M4</f>
        <v>27.75</v>
      </c>
      <c r="F85" s="70">
        <v>0</v>
      </c>
      <c r="G85" s="70">
        <f>'Production Summary'!N5</f>
        <v>666</v>
      </c>
      <c r="H85" s="70">
        <f>'Production Summary'!M5</f>
        <v>27.75</v>
      </c>
      <c r="I85" s="70">
        <v>0</v>
      </c>
      <c r="J85" s="70">
        <f>'Production Summary'!$N$6</f>
        <v>200</v>
      </c>
      <c r="K85" s="70">
        <f>'Production Summary'!$M$6</f>
        <v>7.5</v>
      </c>
      <c r="L85" s="70">
        <v>0</v>
      </c>
      <c r="M85" s="70"/>
      <c r="N85" s="70"/>
      <c r="O85" s="70"/>
      <c r="P85" s="70">
        <f>'Production Summary'!N8</f>
        <v>780</v>
      </c>
      <c r="Q85" s="70">
        <f>'Production Summary'!M8</f>
        <v>65</v>
      </c>
      <c r="R85" s="70">
        <v>0</v>
      </c>
      <c r="S85" s="70">
        <f>'Production Summary'!N9</f>
        <v>720</v>
      </c>
      <c r="T85" s="70">
        <f>'Production Summary'!M9</f>
        <v>60</v>
      </c>
      <c r="U85" s="70">
        <v>0</v>
      </c>
      <c r="V85" s="70">
        <f>'Production Summary'!N10</f>
        <v>876</v>
      </c>
      <c r="W85" s="70">
        <f>'Production Summary'!M10</f>
        <v>73</v>
      </c>
      <c r="X85" s="70">
        <v>0</v>
      </c>
      <c r="Y85" s="70"/>
      <c r="Z85" s="70"/>
      <c r="AA85" s="70"/>
      <c r="AB85" s="70">
        <f>'Production Summary'!N15</f>
        <v>126</v>
      </c>
      <c r="AC85" s="70">
        <f>'Production Summary'!M15</f>
        <v>21</v>
      </c>
      <c r="AD85" s="70">
        <v>0</v>
      </c>
      <c r="AE85" s="70">
        <f>'Production Summary'!N16</f>
        <v>252</v>
      </c>
      <c r="AF85" s="70">
        <f>'Production Summary'!M16</f>
        <v>21</v>
      </c>
      <c r="AG85" s="70">
        <v>0</v>
      </c>
      <c r="AH85" s="70">
        <f>'Production Summary'!N18</f>
        <v>1035</v>
      </c>
      <c r="AI85" s="70">
        <f>'Production Summary'!M18</f>
        <v>17.25</v>
      </c>
      <c r="AJ85" s="70">
        <v>0</v>
      </c>
      <c r="AK85" s="70">
        <f>'Production Summary'!N19</f>
        <v>870</v>
      </c>
      <c r="AL85" s="70">
        <f>'Production Summary'!M19</f>
        <v>29</v>
      </c>
      <c r="AM85" s="70">
        <v>0</v>
      </c>
      <c r="AN85" s="70">
        <f>'Production Summary'!N20</f>
        <v>864</v>
      </c>
      <c r="AO85" s="70">
        <f>'Production Summary'!M20</f>
        <v>72</v>
      </c>
      <c r="AP85" s="70">
        <v>0</v>
      </c>
      <c r="AQ85" s="70">
        <f>'Production Summary'!N21</f>
        <v>670</v>
      </c>
      <c r="AR85" s="70">
        <f>'Production Summary'!M21</f>
        <v>335</v>
      </c>
      <c r="AS85" s="70">
        <v>0</v>
      </c>
      <c r="AT85" s="70"/>
      <c r="AU85" s="70">
        <f>'Production Summary'!N23</f>
        <v>1050</v>
      </c>
      <c r="AV85" s="70">
        <f>'Production Summary'!N25</f>
        <v>300</v>
      </c>
      <c r="AW85" s="70">
        <f>'Production Summary'!M25</f>
        <v>25</v>
      </c>
      <c r="AX85" s="70">
        <v>0</v>
      </c>
      <c r="AY85" s="70">
        <f>'Production Summary'!N26</f>
        <v>300</v>
      </c>
      <c r="AZ85" s="70">
        <f>'Production Summary'!M26</f>
        <v>25</v>
      </c>
      <c r="BA85" s="70">
        <v>0</v>
      </c>
      <c r="BB85" s="70">
        <f>'Production Summary'!N28</f>
        <v>777</v>
      </c>
      <c r="BC85" s="70">
        <f>'Production Summary'!M28</f>
        <v>12.95</v>
      </c>
      <c r="BD85" s="70">
        <v>0</v>
      </c>
      <c r="BE85" s="70">
        <f>'Production Summary'!N29</f>
        <v>612</v>
      </c>
      <c r="BF85" s="70">
        <f>'Production Summary'!M29</f>
        <v>51</v>
      </c>
      <c r="BG85" s="70">
        <v>0</v>
      </c>
      <c r="BH85" s="70">
        <f>'Production Summary'!N30</f>
        <v>500</v>
      </c>
      <c r="BI85" s="70">
        <f>'Production Summary'!M30</f>
        <v>250</v>
      </c>
      <c r="BJ85" s="70">
        <v>0</v>
      </c>
      <c r="BK85" s="70"/>
      <c r="BL85" s="70">
        <f>'Production Summary'!N32</f>
        <v>875</v>
      </c>
      <c r="BM85" s="70">
        <f>'Production Summary'!N34</f>
        <v>360.59999999999997</v>
      </c>
      <c r="BN85" s="70">
        <f>'Production Summary'!M34</f>
        <v>6.01</v>
      </c>
      <c r="BO85" s="70">
        <v>0</v>
      </c>
      <c r="BP85" s="70">
        <f>'Production Summary'!N36</f>
        <v>717</v>
      </c>
      <c r="BQ85" s="70">
        <f>'Production Summary'!M36</f>
        <v>11.95</v>
      </c>
      <c r="BR85" s="70">
        <v>0</v>
      </c>
      <c r="BS85" s="70">
        <f>'Production Summary'!N37</f>
        <v>210</v>
      </c>
      <c r="BT85" s="70">
        <f>'Production Summary'!M37</f>
        <v>21</v>
      </c>
      <c r="BU85" s="70">
        <v>0</v>
      </c>
      <c r="BV85" s="70">
        <f>'Production Summary'!N38</f>
        <v>280</v>
      </c>
      <c r="BW85" s="70">
        <f>'Production Summary'!M38</f>
        <v>28</v>
      </c>
      <c r="BX85" s="70">
        <v>0</v>
      </c>
      <c r="BY85" s="70">
        <f>'Production Summary'!N39</f>
        <v>300.38406247988502</v>
      </c>
      <c r="BZ85" s="70">
        <f>'Production Summary'!M39</f>
        <v>30.038406247988501</v>
      </c>
      <c r="CA85" s="70">
        <v>0</v>
      </c>
      <c r="CB85" s="70">
        <f>'Production Summary'!N40</f>
        <v>131.30000000000001</v>
      </c>
      <c r="CC85" s="70">
        <f>'Production Summary'!M40</f>
        <v>13.13</v>
      </c>
      <c r="CD85" s="70">
        <v>0</v>
      </c>
      <c r="CE85" s="70">
        <f>'Production Summary'!N42</f>
        <v>1136.3519999999996</v>
      </c>
      <c r="CF85" s="70">
        <f>'Production Summary'!M42</f>
        <v>81.167999999999978</v>
      </c>
      <c r="CG85" s="70">
        <v>0</v>
      </c>
      <c r="CH85" s="70">
        <v>0</v>
      </c>
      <c r="CI85" s="70">
        <f>'Production Summary'!N43</f>
        <v>184</v>
      </c>
      <c r="CJ85" s="70">
        <v>0</v>
      </c>
      <c r="CK85" s="70">
        <f>'Production Summary'!N44</f>
        <v>355</v>
      </c>
      <c r="CL85" s="70">
        <v>0</v>
      </c>
      <c r="CM85" s="70"/>
      <c r="CN85" s="70">
        <f>'Production Summary'!S42</f>
        <v>230</v>
      </c>
      <c r="CO85" s="70">
        <f>'Production Summary'!S43</f>
        <v>1150</v>
      </c>
      <c r="CP85" s="70"/>
      <c r="CQ85" s="70">
        <f>'Production Summary'!N49</f>
        <v>8004.1580041580037</v>
      </c>
      <c r="CR85" s="70">
        <f>'Production Summary'!M49</f>
        <v>66.701316701316699</v>
      </c>
      <c r="CS85" s="70">
        <f>'Production Summary'!N50</f>
        <v>13331.600831600828</v>
      </c>
      <c r="CT85" s="70">
        <f>'Production Summary'!M50</f>
        <v>148.1288981288981</v>
      </c>
      <c r="CU85" s="70">
        <f>'Production Summary'!N51</f>
        <v>12785.862785862784</v>
      </c>
      <c r="CV85" s="70">
        <f>'Production Summary'!M51</f>
        <v>355.16285516285512</v>
      </c>
      <c r="CW85" s="70">
        <f>'Production Summary'!N52</f>
        <v>12629.937629937627</v>
      </c>
      <c r="CX85" s="70">
        <f>'Production Summary'!M52</f>
        <v>701.66320166320156</v>
      </c>
      <c r="CY85" s="70">
        <f>'Production Summary'!N53</f>
        <v>12396.049896049895</v>
      </c>
      <c r="CZ85" s="70">
        <f>'Production Summary'!M53</f>
        <v>688.66943866943859</v>
      </c>
      <c r="DA85" s="70">
        <f>'Production Summary'!N54</f>
        <v>13799.376299376298</v>
      </c>
      <c r="DB85" s="70">
        <f>'Production Summary'!M54</f>
        <v>766.63201663201653</v>
      </c>
      <c r="DC85" s="70"/>
      <c r="DD85" s="70"/>
      <c r="DE85" s="70"/>
      <c r="DF85" s="70"/>
      <c r="DG85" s="70">
        <f>'Production Summary'!N55</f>
        <v>13842.68884268884</v>
      </c>
      <c r="DH85" s="70">
        <f>'Production Summary'!M55</f>
        <v>3460.67221067221</v>
      </c>
      <c r="DI85" s="257">
        <f>'Production Summary'!$N$56</f>
        <v>13097.713097713096</v>
      </c>
      <c r="DJ85" s="257">
        <f>'Production Summary'!$M$56</f>
        <v>163.72141372141371</v>
      </c>
      <c r="DK85" s="257">
        <f>'Production Summary'!$N$57</f>
        <v>14189.189189189186</v>
      </c>
      <c r="DL85" s="257">
        <f>'Production Summary'!$M$57</f>
        <v>394.14414414414409</v>
      </c>
      <c r="DM85" s="257">
        <f>'Production Summary'!$N$58</f>
        <v>14017.671517671517</v>
      </c>
      <c r="DN85" s="257">
        <f>'Production Summary'!$M$58</f>
        <v>778.75952875952873</v>
      </c>
      <c r="DO85" s="257"/>
      <c r="DP85" s="257"/>
      <c r="DQ85" s="257"/>
      <c r="DR85" s="70">
        <f>'Production Summary'!N62</f>
        <v>8900</v>
      </c>
      <c r="DS85" s="70"/>
      <c r="DT85" s="70"/>
      <c r="DU85" s="70"/>
      <c r="DV85" s="70"/>
      <c r="DW85" s="70"/>
      <c r="DX85" s="70">
        <f>'Production Summary'!N65</f>
        <v>384</v>
      </c>
      <c r="DY85" s="70">
        <v>0</v>
      </c>
      <c r="DZ85" s="70"/>
      <c r="EA85" s="70"/>
      <c r="EB85" s="70"/>
      <c r="EC85" s="70"/>
      <c r="ED85" s="70">
        <f>'Production Summary'!N67</f>
        <v>96</v>
      </c>
      <c r="EE85" s="70">
        <v>0</v>
      </c>
      <c r="EF85" s="70"/>
      <c r="EG85" s="70"/>
      <c r="EH85" s="70">
        <f>'Production Summary'!N69</f>
        <v>340</v>
      </c>
    </row>
    <row r="86" spans="3:150">
      <c r="C86" s="26" t="s">
        <v>88</v>
      </c>
      <c r="D86" s="71"/>
      <c r="E86" s="71"/>
      <c r="F86" s="71"/>
      <c r="G86" s="71"/>
      <c r="H86" s="71"/>
      <c r="I86" s="71"/>
      <c r="J86" s="71"/>
      <c r="K86" s="71"/>
      <c r="L86" s="71"/>
      <c r="M86" s="71"/>
      <c r="N86" s="71"/>
      <c r="O86" s="71"/>
      <c r="P86" s="71"/>
      <c r="Q86" s="71"/>
      <c r="R86" s="71"/>
      <c r="S86" s="71"/>
      <c r="T86" s="71"/>
      <c r="U86" s="71"/>
      <c r="V86" s="71"/>
      <c r="W86" s="71"/>
      <c r="X86" s="71"/>
      <c r="Y86" s="71"/>
      <c r="Z86" s="71"/>
      <c r="AA86" s="71"/>
      <c r="AB86" s="71"/>
      <c r="AC86" s="71"/>
      <c r="AD86" s="71"/>
      <c r="AE86" s="71"/>
      <c r="AF86" s="71"/>
      <c r="AG86" s="71"/>
      <c r="AH86" s="71"/>
      <c r="AI86" s="71"/>
      <c r="AJ86" s="71"/>
      <c r="AK86" s="71"/>
      <c r="AL86" s="71"/>
      <c r="AM86" s="71"/>
      <c r="AN86" s="71"/>
      <c r="AO86" s="71"/>
      <c r="AP86" s="71"/>
      <c r="AQ86" s="71"/>
      <c r="AR86" s="71"/>
      <c r="AS86" s="71"/>
      <c r="AT86" s="71"/>
      <c r="AU86" s="71"/>
      <c r="AV86" s="71"/>
      <c r="AW86" s="71"/>
      <c r="AX86" s="71"/>
      <c r="AY86" s="71"/>
      <c r="AZ86" s="71"/>
      <c r="BA86" s="71"/>
      <c r="BB86" s="71"/>
      <c r="BC86" s="71"/>
      <c r="BD86" s="71"/>
      <c r="BE86" s="71"/>
      <c r="BF86" s="71"/>
      <c r="BG86" s="71"/>
      <c r="BH86" s="71"/>
      <c r="BI86" s="71"/>
      <c r="BJ86" s="71"/>
      <c r="BK86" s="71"/>
      <c r="BL86" s="71"/>
      <c r="BM86" s="71"/>
      <c r="BN86" s="71"/>
      <c r="BO86" s="71"/>
      <c r="BP86" s="71"/>
      <c r="BQ86" s="71"/>
      <c r="BR86" s="71"/>
      <c r="BS86" s="71"/>
      <c r="BT86" s="71"/>
      <c r="BU86" s="71"/>
      <c r="BV86" s="71"/>
      <c r="BW86" s="71"/>
      <c r="BX86" s="71"/>
      <c r="BY86" s="71"/>
      <c r="BZ86" s="71"/>
      <c r="CA86" s="71"/>
      <c r="CB86" s="71"/>
      <c r="CC86" s="71"/>
      <c r="CD86" s="71"/>
      <c r="CE86" s="71"/>
      <c r="CF86" s="71"/>
      <c r="CG86" s="71"/>
      <c r="CH86" s="71"/>
      <c r="CI86" s="71"/>
      <c r="CJ86" s="71"/>
      <c r="CK86" s="71"/>
      <c r="CL86" s="71"/>
      <c r="CM86" s="71"/>
      <c r="CN86" s="71"/>
      <c r="CO86" s="71"/>
      <c r="CP86" s="71"/>
      <c r="CQ86" s="71"/>
      <c r="CR86" s="71"/>
      <c r="CS86" s="71"/>
      <c r="CT86" s="71"/>
      <c r="CU86" s="71"/>
      <c r="CV86" s="71"/>
      <c r="CW86" s="71"/>
      <c r="CX86" s="71"/>
      <c r="CY86" s="71"/>
      <c r="CZ86" s="71"/>
      <c r="DA86" s="71"/>
      <c r="DB86" s="71"/>
      <c r="DC86" s="71"/>
      <c r="DD86" s="71"/>
      <c r="DE86" s="71"/>
      <c r="DF86" s="71"/>
      <c r="DG86" s="71"/>
      <c r="DH86" s="71"/>
      <c r="DI86" s="258"/>
      <c r="DJ86" s="258"/>
      <c r="DK86" s="258"/>
      <c r="DL86" s="258"/>
      <c r="DM86" s="258"/>
      <c r="DN86" s="258"/>
      <c r="DO86" s="258"/>
      <c r="DP86" s="258"/>
      <c r="DQ86" s="258"/>
      <c r="DR86" s="71"/>
      <c r="DS86" s="71"/>
      <c r="DT86" s="71"/>
      <c r="DU86" s="71"/>
      <c r="DV86" s="71"/>
      <c r="DW86" s="71"/>
      <c r="DX86" s="71"/>
      <c r="DY86" s="71"/>
      <c r="DZ86" s="71"/>
      <c r="EA86" s="71"/>
      <c r="EB86" s="71"/>
      <c r="EC86" s="71"/>
      <c r="ED86" s="71"/>
      <c r="EE86" s="71"/>
      <c r="EF86" s="71"/>
      <c r="EG86" s="71"/>
      <c r="EH86" s="71"/>
    </row>
    <row r="87" spans="3:150">
      <c r="C87" s="27" t="s">
        <v>89</v>
      </c>
      <c r="D87" s="72"/>
      <c r="E87" s="72"/>
      <c r="F87" s="72"/>
      <c r="G87" s="72"/>
      <c r="H87" s="72"/>
      <c r="I87" s="72"/>
      <c r="J87" s="72"/>
      <c r="K87" s="72"/>
      <c r="L87" s="72"/>
      <c r="M87" s="72"/>
      <c r="N87" s="72"/>
      <c r="O87" s="72"/>
      <c r="P87" s="72"/>
      <c r="Q87" s="72"/>
      <c r="R87" s="72"/>
      <c r="S87" s="72"/>
      <c r="T87" s="72"/>
      <c r="U87" s="72"/>
      <c r="V87" s="72"/>
      <c r="W87" s="72"/>
      <c r="X87" s="72"/>
      <c r="Y87" s="72"/>
      <c r="Z87" s="72"/>
      <c r="AA87" s="72"/>
      <c r="AB87" s="72"/>
      <c r="AC87" s="72"/>
      <c r="AD87" s="72"/>
      <c r="AE87" s="72"/>
      <c r="AF87" s="72"/>
      <c r="AG87" s="72"/>
      <c r="AH87" s="72"/>
      <c r="AI87" s="72"/>
      <c r="AJ87" s="72"/>
      <c r="AK87" s="72"/>
      <c r="AL87" s="72"/>
      <c r="AM87" s="72"/>
      <c r="AN87" s="72"/>
      <c r="AO87" s="72"/>
      <c r="AP87" s="72"/>
      <c r="AQ87" s="72"/>
      <c r="AR87" s="72"/>
      <c r="AS87" s="72"/>
      <c r="AT87" s="72"/>
      <c r="AU87" s="72"/>
      <c r="AV87" s="72"/>
      <c r="AW87" s="72"/>
      <c r="AX87" s="72"/>
      <c r="AY87" s="72"/>
      <c r="AZ87" s="72"/>
      <c r="BA87" s="72"/>
      <c r="BB87" s="72"/>
      <c r="BC87" s="72"/>
      <c r="BD87" s="72"/>
      <c r="BE87" s="72"/>
      <c r="BF87" s="72"/>
      <c r="BG87" s="72"/>
      <c r="BH87" s="72"/>
      <c r="BI87" s="72"/>
      <c r="BJ87" s="72"/>
      <c r="BK87" s="72"/>
      <c r="BL87" s="72"/>
      <c r="BM87" s="72"/>
      <c r="BN87" s="72"/>
      <c r="BO87" s="72"/>
      <c r="BP87" s="72"/>
      <c r="BQ87" s="72"/>
      <c r="BR87" s="72"/>
      <c r="BS87" s="72"/>
      <c r="BT87" s="72"/>
      <c r="BU87" s="72"/>
      <c r="BV87" s="72"/>
      <c r="BW87" s="72"/>
      <c r="BX87" s="72"/>
      <c r="BY87" s="72"/>
      <c r="BZ87" s="72"/>
      <c r="CA87" s="72"/>
      <c r="CB87" s="72"/>
      <c r="CC87" s="72"/>
      <c r="CD87" s="72"/>
      <c r="CE87" s="72"/>
      <c r="CF87" s="72"/>
      <c r="CG87" s="72"/>
      <c r="CH87" s="72"/>
      <c r="CI87" s="72"/>
      <c r="CJ87" s="72"/>
      <c r="CK87" s="72"/>
      <c r="CL87" s="72"/>
      <c r="CM87" s="72"/>
      <c r="CN87" s="72"/>
      <c r="CO87" s="72"/>
      <c r="CP87" s="72"/>
      <c r="CQ87" s="72"/>
      <c r="CR87" s="72"/>
      <c r="CS87" s="72"/>
      <c r="CT87" s="72"/>
      <c r="CU87" s="72"/>
      <c r="CV87" s="72"/>
      <c r="CW87" s="72"/>
      <c r="CX87" s="72"/>
      <c r="CY87" s="72"/>
      <c r="CZ87" s="72"/>
      <c r="DA87" s="72"/>
      <c r="DB87" s="72"/>
      <c r="DC87" s="72"/>
      <c r="DD87" s="72"/>
      <c r="DE87" s="72"/>
      <c r="DF87" s="72"/>
      <c r="DG87" s="72"/>
      <c r="DH87" s="72"/>
      <c r="DI87" s="259"/>
      <c r="DJ87" s="259"/>
      <c r="DK87" s="259"/>
      <c r="DL87" s="259"/>
      <c r="DM87" s="259"/>
      <c r="DN87" s="259"/>
      <c r="DO87" s="259"/>
      <c r="DP87" s="259"/>
      <c r="DQ87" s="259"/>
      <c r="DR87" s="72"/>
      <c r="DS87" s="72"/>
      <c r="DT87" s="72"/>
      <c r="DU87" s="72"/>
      <c r="DV87" s="72"/>
      <c r="DW87" s="72"/>
      <c r="DX87" s="72"/>
      <c r="DY87" s="72"/>
      <c r="DZ87" s="72"/>
      <c r="EA87" s="72"/>
      <c r="EB87" s="72"/>
      <c r="EC87" s="72"/>
      <c r="ED87" s="72"/>
      <c r="EE87" s="72"/>
      <c r="EF87" s="72"/>
      <c r="EG87" s="72"/>
      <c r="EH87" s="72"/>
    </row>
    <row r="89" spans="3:150">
      <c r="D89" s="68"/>
      <c r="BV89" s="68"/>
    </row>
  </sheetData>
  <sheetProtection formatCells="0" formatColumns="0" formatRows="0" autoFilter="0" pivotTables="0"/>
  <mergeCells count="74">
    <mergeCell ref="CE2:CM2"/>
    <mergeCell ref="BP2:CA2"/>
    <mergeCell ref="EJ2:EK2"/>
    <mergeCell ref="DI3:DJ3"/>
    <mergeCell ref="DK3:DL3"/>
    <mergeCell ref="DM3:DN3"/>
    <mergeCell ref="DS2:EH2"/>
    <mergeCell ref="EF3:EG3"/>
    <mergeCell ref="DC3:DD3"/>
    <mergeCell ref="DE3:DF3"/>
    <mergeCell ref="DO3:DQ3"/>
    <mergeCell ref="EB3:EC3"/>
    <mergeCell ref="DV3:DW3"/>
    <mergeCell ref="B71:C71"/>
    <mergeCell ref="B72:C72"/>
    <mergeCell ref="B73:C73"/>
    <mergeCell ref="B75:C75"/>
    <mergeCell ref="B76:C76"/>
    <mergeCell ref="D78:AU80"/>
    <mergeCell ref="DG3:DH3"/>
    <mergeCell ref="DX3:DY3"/>
    <mergeCell ref="ED3:EE3"/>
    <mergeCell ref="EJ3:EK3"/>
    <mergeCell ref="BY3:CA3"/>
    <mergeCell ref="J3:L3"/>
    <mergeCell ref="Y3:AA3"/>
    <mergeCell ref="DS3:DU3"/>
    <mergeCell ref="M3:O3"/>
    <mergeCell ref="CB2:CD3"/>
    <mergeCell ref="CN2:CO2"/>
    <mergeCell ref="CY3:CZ3"/>
    <mergeCell ref="DA3:DB3"/>
    <mergeCell ref="AV78:CD80"/>
    <mergeCell ref="CE78:EK80"/>
    <mergeCell ref="B70:C70"/>
    <mergeCell ref="ER70:ES70"/>
    <mergeCell ref="CI3:CJ3"/>
    <mergeCell ref="CK3:CL3"/>
    <mergeCell ref="CQ3:CR3"/>
    <mergeCell ref="CS3:CT3"/>
    <mergeCell ref="CU3:CV3"/>
    <mergeCell ref="CW3:CX3"/>
    <mergeCell ref="AY3:BA3"/>
    <mergeCell ref="BB3:BD3"/>
    <mergeCell ref="BE3:BG3"/>
    <mergeCell ref="BH3:BJ3"/>
    <mergeCell ref="BP3:BR3"/>
    <mergeCell ref="BS3:BU3"/>
    <mergeCell ref="BV3:BX3"/>
    <mergeCell ref="DZ3:EA3"/>
    <mergeCell ref="Y2:AG2"/>
    <mergeCell ref="ES2:ET2"/>
    <mergeCell ref="D3:F3"/>
    <mergeCell ref="G3:I3"/>
    <mergeCell ref="P3:R3"/>
    <mergeCell ref="S3:U3"/>
    <mergeCell ref="V3:X3"/>
    <mergeCell ref="AB3:AD3"/>
    <mergeCell ref="AE3:AG3"/>
    <mergeCell ref="AH3:AJ3"/>
    <mergeCell ref="CP2:CP3"/>
    <mergeCell ref="CQ2:DR2"/>
    <mergeCell ref="EI2:EI3"/>
    <mergeCell ref="CE3:CG3"/>
    <mergeCell ref="D2:X2"/>
    <mergeCell ref="ES3:ET3"/>
    <mergeCell ref="AH2:AU2"/>
    <mergeCell ref="AV2:BA2"/>
    <mergeCell ref="BB2:BL2"/>
    <mergeCell ref="BM2:BO3"/>
    <mergeCell ref="AK3:AM3"/>
    <mergeCell ref="AN3:AP3"/>
    <mergeCell ref="AQ3:AS3"/>
    <mergeCell ref="AV3:AX3"/>
  </mergeCells>
  <conditionalFormatting sqref="C13:C17">
    <cfRule type="duplicateValues" dxfId="195" priority="25"/>
  </conditionalFormatting>
  <conditionalFormatting sqref="C22">
    <cfRule type="duplicateValues" dxfId="194" priority="9"/>
  </conditionalFormatting>
  <conditionalFormatting sqref="C24">
    <cfRule type="duplicateValues" dxfId="193" priority="16"/>
  </conditionalFormatting>
  <conditionalFormatting sqref="C25">
    <cfRule type="duplicateValues" dxfId="192" priority="17"/>
  </conditionalFormatting>
  <conditionalFormatting sqref="C26">
    <cfRule type="duplicateValues" dxfId="191" priority="20"/>
  </conditionalFormatting>
  <conditionalFormatting sqref="C27">
    <cfRule type="duplicateValues" dxfId="190" priority="22"/>
  </conditionalFormatting>
  <conditionalFormatting sqref="C29 C22 C60:C61 C57 C42:C43 C24:C27 C45:C54 C13:C17">
    <cfRule type="duplicateValues" dxfId="189" priority="27"/>
  </conditionalFormatting>
  <conditionalFormatting sqref="C29">
    <cfRule type="duplicateValues" dxfId="188" priority="15"/>
  </conditionalFormatting>
  <conditionalFormatting sqref="C30">
    <cfRule type="duplicateValues" dxfId="187" priority="8"/>
  </conditionalFormatting>
  <conditionalFormatting sqref="C31">
    <cfRule type="duplicateValues" dxfId="186" priority="5"/>
  </conditionalFormatting>
  <conditionalFormatting sqref="C38">
    <cfRule type="duplicateValues" dxfId="185" priority="11"/>
  </conditionalFormatting>
  <conditionalFormatting sqref="C42">
    <cfRule type="duplicateValues" dxfId="184" priority="21"/>
  </conditionalFormatting>
  <conditionalFormatting sqref="C43">
    <cfRule type="duplicateValues" dxfId="183" priority="12"/>
  </conditionalFormatting>
  <conditionalFormatting sqref="C45">
    <cfRule type="duplicateValues" dxfId="182" priority="13"/>
  </conditionalFormatting>
  <conditionalFormatting sqref="C46">
    <cfRule type="duplicateValues" dxfId="181" priority="23"/>
  </conditionalFormatting>
  <conditionalFormatting sqref="C47">
    <cfRule type="duplicateValues" dxfId="180" priority="4"/>
  </conditionalFormatting>
  <conditionalFormatting sqref="C48">
    <cfRule type="duplicateValues" dxfId="179" priority="14"/>
  </conditionalFormatting>
  <conditionalFormatting sqref="C49">
    <cfRule type="duplicateValues" dxfId="178" priority="3"/>
  </conditionalFormatting>
  <conditionalFormatting sqref="C50">
    <cfRule type="duplicateValues" dxfId="177" priority="24"/>
  </conditionalFormatting>
  <conditionalFormatting sqref="C51">
    <cfRule type="duplicateValues" dxfId="176" priority="6"/>
  </conditionalFormatting>
  <conditionalFormatting sqref="C52">
    <cfRule type="duplicateValues" dxfId="175" priority="7"/>
  </conditionalFormatting>
  <conditionalFormatting sqref="C53">
    <cfRule type="duplicateValues" dxfId="174" priority="1"/>
  </conditionalFormatting>
  <conditionalFormatting sqref="C54">
    <cfRule type="duplicateValues" dxfId="173" priority="19"/>
  </conditionalFormatting>
  <conditionalFormatting sqref="C57">
    <cfRule type="duplicateValues" dxfId="172" priority="18"/>
  </conditionalFormatting>
  <conditionalFormatting sqref="C60">
    <cfRule type="duplicateValues" dxfId="171" priority="10"/>
  </conditionalFormatting>
  <conditionalFormatting sqref="C61">
    <cfRule type="duplicateValues" dxfId="170" priority="2"/>
  </conditionalFormatting>
  <conditionalFormatting sqref="ES60:ES68">
    <cfRule type="duplicateValues" dxfId="169" priority="26"/>
  </conditionalFormatting>
  <pageMargins left="0.7" right="0.7" top="0.75" bottom="0.75" header="0.3" footer="0.3"/>
  <pageSetup paperSize="9" scale="14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C00-000000000000}">
          <x14:formula1>
            <xm:f>'Distributor Master'!$B:$B</xm:f>
          </x14:formula1>
          <xm:sqref>C6:C68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>
    <pageSetUpPr fitToPage="1"/>
  </sheetPr>
  <dimension ref="B1:ET88"/>
  <sheetViews>
    <sheetView workbookViewId="0">
      <pane xSplit="2" ySplit="5" topLeftCell="D6" activePane="bottomRight" state="frozen"/>
      <selection activeCell="B1" sqref="B1:G1"/>
      <selection pane="topRight" activeCell="B1" sqref="B1:G1"/>
      <selection pane="bottomLeft" activeCell="B1" sqref="B1:G1"/>
      <selection pane="bottomRight" activeCell="B1" sqref="B1:G1"/>
    </sheetView>
  </sheetViews>
  <sheetFormatPr defaultColWidth="9.140625" defaultRowHeight="15"/>
  <cols>
    <col min="1" max="1" width="2.5703125" customWidth="1"/>
    <col min="2" max="2" width="6.140625" style="53" bestFit="1" customWidth="1"/>
    <col min="3" max="3" width="31.140625" style="53" bestFit="1" customWidth="1"/>
    <col min="4" max="10" width="5.28515625" hidden="1" customWidth="1"/>
    <col min="11" max="15" width="8" hidden="1" customWidth="1"/>
    <col min="16" max="24" width="5.28515625" hidden="1" customWidth="1"/>
    <col min="25" max="25" width="9.28515625" hidden="1" customWidth="1"/>
    <col min="26" max="26" width="8.5703125" hidden="1" customWidth="1"/>
    <col min="27" max="27" width="5.7109375" hidden="1" customWidth="1"/>
    <col min="28" max="36" width="5.28515625" hidden="1" customWidth="1"/>
    <col min="37" max="37" width="6.28515625" hidden="1" customWidth="1"/>
    <col min="38" max="39" width="5.28515625" hidden="1" customWidth="1"/>
    <col min="40" max="40" width="6.42578125" hidden="1" customWidth="1"/>
    <col min="41" max="46" width="5.28515625" hidden="1" customWidth="1"/>
    <col min="47" max="47" width="5.7109375" hidden="1" customWidth="1"/>
    <col min="48" max="48" width="6.28515625" hidden="1" customWidth="1"/>
    <col min="49" max="50" width="5.28515625" hidden="1" customWidth="1"/>
    <col min="51" max="51" width="7.140625" hidden="1" customWidth="1"/>
    <col min="52" max="70" width="5.28515625" hidden="1" customWidth="1"/>
    <col min="71" max="71" width="9.140625" hidden="1" customWidth="1"/>
    <col min="72" max="73" width="5.28515625" hidden="1" customWidth="1"/>
    <col min="74" max="74" width="8.28515625" hidden="1" customWidth="1"/>
    <col min="75" max="83" width="5.28515625" hidden="1" customWidth="1"/>
    <col min="84" max="84" width="7.7109375" hidden="1" customWidth="1"/>
    <col min="85" max="85" width="5.28515625" hidden="1" customWidth="1"/>
    <col min="86" max="86" width="6.5703125" hidden="1" customWidth="1"/>
    <col min="87" max="87" width="8.28515625" hidden="1" customWidth="1"/>
    <col min="88" max="92" width="5.28515625" hidden="1" customWidth="1"/>
    <col min="93" max="93" width="6.7109375" hidden="1" customWidth="1"/>
    <col min="94" max="94" width="7.7109375" hidden="1" customWidth="1"/>
    <col min="95" max="122" width="5.7109375" hidden="1" customWidth="1"/>
    <col min="123" max="123" width="8.7109375" hidden="1" customWidth="1"/>
    <col min="124" max="124" width="6.5703125" hidden="1" customWidth="1"/>
    <col min="125" max="127" width="7" hidden="1" customWidth="1"/>
    <col min="128" max="128" width="5.5703125" hidden="1" customWidth="1"/>
    <col min="129" max="129" width="4.5703125" hidden="1" customWidth="1"/>
    <col min="130" max="130" width="5.7109375" hidden="1" customWidth="1"/>
    <col min="131" max="133" width="4" hidden="1" customWidth="1"/>
    <col min="134" max="134" width="9.28515625" hidden="1" customWidth="1"/>
    <col min="135" max="135" width="11" hidden="1" customWidth="1"/>
    <col min="136" max="138" width="5.7109375" hidden="1" customWidth="1"/>
    <col min="139" max="139" width="16" hidden="1" customWidth="1"/>
    <col min="140" max="140" width="10.7109375" customWidth="1"/>
    <col min="141" max="141" width="11.5703125" bestFit="1" customWidth="1"/>
    <col min="147" max="147" width="3.5703125" customWidth="1"/>
    <col min="148" max="148" width="6.85546875" bestFit="1" customWidth="1"/>
    <col min="149" max="149" width="31.140625" bestFit="1" customWidth="1"/>
    <col min="150" max="150" width="20.140625" bestFit="1" customWidth="1"/>
    <col min="151" max="151" width="3.7109375" customWidth="1"/>
  </cols>
  <sheetData>
    <row r="1" spans="2:150" ht="13.5" customHeight="1" thickBot="1"/>
    <row r="2" spans="2:150" ht="15" customHeight="1">
      <c r="B2" s="19" t="s">
        <v>0</v>
      </c>
      <c r="C2" s="54" t="s">
        <v>142</v>
      </c>
      <c r="D2" s="782" t="s">
        <v>2</v>
      </c>
      <c r="E2" s="782"/>
      <c r="F2" s="782"/>
      <c r="G2" s="782"/>
      <c r="H2" s="782"/>
      <c r="I2" s="782"/>
      <c r="J2" s="782"/>
      <c r="K2" s="782"/>
      <c r="L2" s="782"/>
      <c r="M2" s="782"/>
      <c r="N2" s="782"/>
      <c r="O2" s="782"/>
      <c r="P2" s="782"/>
      <c r="Q2" s="782"/>
      <c r="R2" s="782"/>
      <c r="S2" s="782"/>
      <c r="T2" s="782"/>
      <c r="U2" s="782"/>
      <c r="V2" s="782"/>
      <c r="W2" s="782"/>
      <c r="X2" s="782"/>
      <c r="Y2" s="769" t="s">
        <v>3</v>
      </c>
      <c r="Z2" s="770"/>
      <c r="AA2" s="770"/>
      <c r="AB2" s="770"/>
      <c r="AC2" s="770"/>
      <c r="AD2" s="770"/>
      <c r="AE2" s="770"/>
      <c r="AF2" s="770"/>
      <c r="AG2" s="771"/>
      <c r="AH2" s="671" t="s">
        <v>4</v>
      </c>
      <c r="AI2" s="671"/>
      <c r="AJ2" s="671"/>
      <c r="AK2" s="671"/>
      <c r="AL2" s="671"/>
      <c r="AM2" s="671"/>
      <c r="AN2" s="671"/>
      <c r="AO2" s="671"/>
      <c r="AP2" s="671"/>
      <c r="AQ2" s="671"/>
      <c r="AR2" s="671"/>
      <c r="AS2" s="671"/>
      <c r="AT2" s="671"/>
      <c r="AU2" s="671"/>
      <c r="AV2" s="764" t="s">
        <v>5</v>
      </c>
      <c r="AW2" s="764"/>
      <c r="AX2" s="764"/>
      <c r="AY2" s="764"/>
      <c r="AZ2" s="764"/>
      <c r="BA2" s="764"/>
      <c r="BB2" s="765" t="s">
        <v>6</v>
      </c>
      <c r="BC2" s="765"/>
      <c r="BD2" s="765"/>
      <c r="BE2" s="765"/>
      <c r="BF2" s="765"/>
      <c r="BG2" s="765"/>
      <c r="BH2" s="765"/>
      <c r="BI2" s="765"/>
      <c r="BJ2" s="765"/>
      <c r="BK2" s="765"/>
      <c r="BL2" s="765"/>
      <c r="BM2" s="671" t="s">
        <v>7</v>
      </c>
      <c r="BN2" s="671"/>
      <c r="BO2" s="671"/>
      <c r="BP2" s="811" t="s">
        <v>8</v>
      </c>
      <c r="BQ2" s="812"/>
      <c r="BR2" s="812"/>
      <c r="BS2" s="812"/>
      <c r="BT2" s="812"/>
      <c r="BU2" s="812"/>
      <c r="BV2" s="812"/>
      <c r="BW2" s="812"/>
      <c r="BX2" s="812"/>
      <c r="BY2" s="812"/>
      <c r="BZ2" s="812"/>
      <c r="CA2" s="813"/>
      <c r="CB2" s="671" t="s">
        <v>528</v>
      </c>
      <c r="CC2" s="671"/>
      <c r="CD2" s="671"/>
      <c r="CE2" s="739" t="s">
        <v>9</v>
      </c>
      <c r="CF2" s="740"/>
      <c r="CG2" s="740"/>
      <c r="CH2" s="740"/>
      <c r="CI2" s="740"/>
      <c r="CJ2" s="740"/>
      <c r="CK2" s="740"/>
      <c r="CL2" s="740"/>
      <c r="CM2" s="740"/>
      <c r="CN2" s="740" t="s">
        <v>404</v>
      </c>
      <c r="CO2" s="741"/>
      <c r="CP2" s="780" t="s">
        <v>223</v>
      </c>
      <c r="CQ2" s="764" t="s">
        <v>10</v>
      </c>
      <c r="CR2" s="764"/>
      <c r="CS2" s="764"/>
      <c r="CT2" s="764"/>
      <c r="CU2" s="764"/>
      <c r="CV2" s="764"/>
      <c r="CW2" s="764"/>
      <c r="CX2" s="764"/>
      <c r="CY2" s="764"/>
      <c r="CZ2" s="764"/>
      <c r="DA2" s="764"/>
      <c r="DB2" s="764"/>
      <c r="DC2" s="764"/>
      <c r="DD2" s="764"/>
      <c r="DE2" s="764"/>
      <c r="DF2" s="764"/>
      <c r="DG2" s="764"/>
      <c r="DH2" s="764"/>
      <c r="DI2" s="764"/>
      <c r="DJ2" s="764"/>
      <c r="DK2" s="764"/>
      <c r="DL2" s="764"/>
      <c r="DM2" s="764"/>
      <c r="DN2" s="764"/>
      <c r="DO2" s="764"/>
      <c r="DP2" s="764"/>
      <c r="DQ2" s="764"/>
      <c r="DR2" s="764"/>
      <c r="DS2" s="815" t="s">
        <v>256</v>
      </c>
      <c r="DT2" s="817"/>
      <c r="DU2" s="817"/>
      <c r="DV2" s="817"/>
      <c r="DW2" s="817"/>
      <c r="DX2" s="817"/>
      <c r="DY2" s="817"/>
      <c r="DZ2" s="817"/>
      <c r="EA2" s="817"/>
      <c r="EB2" s="817"/>
      <c r="EC2" s="817"/>
      <c r="ED2" s="817"/>
      <c r="EE2" s="817"/>
      <c r="EF2" s="817"/>
      <c r="EG2" s="817"/>
      <c r="EH2" s="816"/>
      <c r="EI2" s="781" t="s">
        <v>257</v>
      </c>
      <c r="EJ2" s="814" t="s">
        <v>236</v>
      </c>
      <c r="EK2" s="814"/>
      <c r="ER2" s="14" t="s">
        <v>0</v>
      </c>
      <c r="ES2" s="772" t="s">
        <v>1</v>
      </c>
      <c r="ET2" s="773"/>
    </row>
    <row r="3" spans="2:150" ht="60" customHeight="1">
      <c r="B3" s="55">
        <v>46262</v>
      </c>
      <c r="C3" s="51" t="s">
        <v>314</v>
      </c>
      <c r="D3" s="764" t="s">
        <v>333</v>
      </c>
      <c r="E3" s="764"/>
      <c r="F3" s="764"/>
      <c r="G3" s="768" t="s">
        <v>547</v>
      </c>
      <c r="H3" s="768"/>
      <c r="I3" s="768"/>
      <c r="J3" s="795" t="s">
        <v>800</v>
      </c>
      <c r="K3" s="796"/>
      <c r="L3" s="797"/>
      <c r="M3" s="795" t="s">
        <v>512</v>
      </c>
      <c r="N3" s="796"/>
      <c r="O3" s="797"/>
      <c r="P3" s="774" t="s">
        <v>567</v>
      </c>
      <c r="Q3" s="774"/>
      <c r="R3" s="774"/>
      <c r="S3" s="768" t="s">
        <v>568</v>
      </c>
      <c r="T3" s="768"/>
      <c r="U3" s="768"/>
      <c r="V3" s="775" t="s">
        <v>569</v>
      </c>
      <c r="W3" s="776"/>
      <c r="X3" s="776"/>
      <c r="Y3" s="798" t="s">
        <v>456</v>
      </c>
      <c r="Z3" s="799"/>
      <c r="AA3" s="800"/>
      <c r="AB3" s="777" t="s">
        <v>1056</v>
      </c>
      <c r="AC3" s="777"/>
      <c r="AD3" s="777"/>
      <c r="AE3" s="778" t="s">
        <v>501</v>
      </c>
      <c r="AF3" s="778"/>
      <c r="AG3" s="778"/>
      <c r="AH3" s="779" t="s">
        <v>335</v>
      </c>
      <c r="AI3" s="779"/>
      <c r="AJ3" s="779"/>
      <c r="AK3" s="764" t="s">
        <v>336</v>
      </c>
      <c r="AL3" s="764"/>
      <c r="AM3" s="764"/>
      <c r="AN3" s="766" t="s">
        <v>337</v>
      </c>
      <c r="AO3" s="766"/>
      <c r="AP3" s="766"/>
      <c r="AQ3" s="767" t="s">
        <v>338</v>
      </c>
      <c r="AR3" s="767"/>
      <c r="AS3" s="767"/>
      <c r="AT3" s="45" t="s">
        <v>523</v>
      </c>
      <c r="AU3" s="45" t="s">
        <v>339</v>
      </c>
      <c r="AV3" s="768" t="s">
        <v>340</v>
      </c>
      <c r="AW3" s="768"/>
      <c r="AX3" s="768"/>
      <c r="AY3" s="788" t="s">
        <v>12</v>
      </c>
      <c r="AZ3" s="788"/>
      <c r="BA3" s="788"/>
      <c r="BB3" s="789" t="s">
        <v>341</v>
      </c>
      <c r="BC3" s="789"/>
      <c r="BD3" s="789"/>
      <c r="BE3" s="671" t="s">
        <v>342</v>
      </c>
      <c r="BF3" s="671"/>
      <c r="BG3" s="671"/>
      <c r="BH3" s="767" t="s">
        <v>343</v>
      </c>
      <c r="BI3" s="767"/>
      <c r="BJ3" s="767"/>
      <c r="BK3" s="46" t="s">
        <v>254</v>
      </c>
      <c r="BL3" s="46" t="s">
        <v>344</v>
      </c>
      <c r="BM3" s="671"/>
      <c r="BN3" s="671"/>
      <c r="BO3" s="671"/>
      <c r="BP3" s="790" t="s">
        <v>345</v>
      </c>
      <c r="BQ3" s="790"/>
      <c r="BR3" s="790"/>
      <c r="BS3" s="767" t="s">
        <v>255</v>
      </c>
      <c r="BT3" s="767"/>
      <c r="BU3" s="767"/>
      <c r="BV3" s="791" t="s">
        <v>346</v>
      </c>
      <c r="BW3" s="791"/>
      <c r="BX3" s="791"/>
      <c r="BY3" s="719" t="s">
        <v>13</v>
      </c>
      <c r="BZ3" s="719"/>
      <c r="CA3" s="719"/>
      <c r="CB3" s="671"/>
      <c r="CC3" s="671"/>
      <c r="CD3" s="671"/>
      <c r="CE3" s="671" t="s">
        <v>260</v>
      </c>
      <c r="CF3" s="671"/>
      <c r="CG3" s="671"/>
      <c r="CH3" s="314" t="s">
        <v>435</v>
      </c>
      <c r="CI3" s="719" t="s">
        <v>347</v>
      </c>
      <c r="CJ3" s="719"/>
      <c r="CK3" s="672" t="s">
        <v>348</v>
      </c>
      <c r="CL3" s="672"/>
      <c r="CM3" s="47" t="s">
        <v>515</v>
      </c>
      <c r="CN3" s="47" t="s">
        <v>221</v>
      </c>
      <c r="CO3" s="15" t="s">
        <v>222</v>
      </c>
      <c r="CP3" s="780"/>
      <c r="CQ3" s="786" t="s">
        <v>349</v>
      </c>
      <c r="CR3" s="786"/>
      <c r="CS3" s="671" t="s">
        <v>350</v>
      </c>
      <c r="CT3" s="671"/>
      <c r="CU3" s="719" t="s">
        <v>351</v>
      </c>
      <c r="CV3" s="719"/>
      <c r="CW3" s="787" t="s">
        <v>352</v>
      </c>
      <c r="CX3" s="787"/>
      <c r="CY3" s="804" t="s">
        <v>360</v>
      </c>
      <c r="CZ3" s="805"/>
      <c r="DA3" s="804" t="s">
        <v>361</v>
      </c>
      <c r="DB3" s="805"/>
      <c r="DC3" s="769" t="s">
        <v>774</v>
      </c>
      <c r="DD3" s="771"/>
      <c r="DE3" s="769" t="s">
        <v>775</v>
      </c>
      <c r="DF3" s="771"/>
      <c r="DG3" s="768" t="s">
        <v>353</v>
      </c>
      <c r="DH3" s="768"/>
      <c r="DI3" s="815" t="s">
        <v>418</v>
      </c>
      <c r="DJ3" s="816"/>
      <c r="DK3" s="815" t="s">
        <v>419</v>
      </c>
      <c r="DL3" s="816"/>
      <c r="DM3" s="815" t="s">
        <v>420</v>
      </c>
      <c r="DN3" s="816"/>
      <c r="DO3" s="818" t="s">
        <v>776</v>
      </c>
      <c r="DP3" s="819"/>
      <c r="DQ3" s="820"/>
      <c r="DR3" s="56" t="s">
        <v>354</v>
      </c>
      <c r="DS3" s="801" t="s">
        <v>454</v>
      </c>
      <c r="DT3" s="802"/>
      <c r="DU3" s="803"/>
      <c r="DV3" s="821" t="s">
        <v>1064</v>
      </c>
      <c r="DW3" s="822"/>
      <c r="DX3" s="672" t="s">
        <v>245</v>
      </c>
      <c r="DY3" s="672"/>
      <c r="DZ3" s="764" t="s">
        <v>245</v>
      </c>
      <c r="EA3" s="764"/>
      <c r="EB3" s="790" t="s">
        <v>1060</v>
      </c>
      <c r="EC3" s="790"/>
      <c r="ED3" s="793" t="s">
        <v>280</v>
      </c>
      <c r="EE3" s="793"/>
      <c r="EF3" s="699" t="s">
        <v>559</v>
      </c>
      <c r="EG3" s="699"/>
      <c r="EH3" s="57" t="s">
        <v>279</v>
      </c>
      <c r="EI3" s="781"/>
      <c r="EJ3" s="794" t="s">
        <v>265</v>
      </c>
      <c r="EK3" s="794"/>
      <c r="ER3" s="55">
        <f>B3</f>
        <v>46262</v>
      </c>
      <c r="ES3" s="783" t="s">
        <v>11</v>
      </c>
      <c r="ET3" s="784"/>
    </row>
    <row r="4" spans="2:150" ht="38.25">
      <c r="B4" s="73" t="s">
        <v>14</v>
      </c>
      <c r="C4" s="73" t="s">
        <v>15</v>
      </c>
      <c r="D4" s="74" t="s">
        <v>239</v>
      </c>
      <c r="E4" s="75" t="s">
        <v>111</v>
      </c>
      <c r="F4" s="76" t="s">
        <v>231</v>
      </c>
      <c r="G4" s="74" t="s">
        <v>239</v>
      </c>
      <c r="H4" s="75" t="s">
        <v>111</v>
      </c>
      <c r="I4" s="76" t="s">
        <v>231</v>
      </c>
      <c r="J4" s="74" t="s">
        <v>443</v>
      </c>
      <c r="K4" s="75" t="s">
        <v>444</v>
      </c>
      <c r="L4" s="76" t="s">
        <v>231</v>
      </c>
      <c r="M4" s="74" t="s">
        <v>443</v>
      </c>
      <c r="N4" s="75" t="s">
        <v>444</v>
      </c>
      <c r="O4" s="76" t="s">
        <v>231</v>
      </c>
      <c r="P4" s="410" t="s">
        <v>443</v>
      </c>
      <c r="Q4" s="75" t="s">
        <v>111</v>
      </c>
      <c r="R4" s="76" t="s">
        <v>231</v>
      </c>
      <c r="S4" s="77" t="s">
        <v>443</v>
      </c>
      <c r="T4" s="75" t="s">
        <v>111</v>
      </c>
      <c r="U4" s="76" t="s">
        <v>231</v>
      </c>
      <c r="V4" s="419" t="s">
        <v>443</v>
      </c>
      <c r="W4" s="75" t="s">
        <v>111</v>
      </c>
      <c r="X4" s="76" t="s">
        <v>231</v>
      </c>
      <c r="Y4" s="74" t="s">
        <v>16</v>
      </c>
      <c r="Z4" s="76" t="s">
        <v>242</v>
      </c>
      <c r="AA4" s="74" t="s">
        <v>157</v>
      </c>
      <c r="AB4" s="77" t="s">
        <v>16</v>
      </c>
      <c r="AC4" s="78" t="s">
        <v>242</v>
      </c>
      <c r="AD4" s="76" t="s">
        <v>263</v>
      </c>
      <c r="AE4" s="354" t="s">
        <v>16</v>
      </c>
      <c r="AF4" s="78" t="s">
        <v>242</v>
      </c>
      <c r="AG4" s="76" t="s">
        <v>263</v>
      </c>
      <c r="AH4" s="74" t="s">
        <v>239</v>
      </c>
      <c r="AI4" s="79" t="s">
        <v>111</v>
      </c>
      <c r="AJ4" s="76" t="s">
        <v>219</v>
      </c>
      <c r="AK4" s="74" t="s">
        <v>239</v>
      </c>
      <c r="AL4" s="79" t="s">
        <v>111</v>
      </c>
      <c r="AM4" s="76" t="s">
        <v>219</v>
      </c>
      <c r="AN4" s="74" t="s">
        <v>239</v>
      </c>
      <c r="AO4" s="79" t="s">
        <v>111</v>
      </c>
      <c r="AP4" s="76" t="s">
        <v>219</v>
      </c>
      <c r="AQ4" s="74" t="s">
        <v>239</v>
      </c>
      <c r="AR4" s="79" t="s">
        <v>111</v>
      </c>
      <c r="AS4" s="76" t="s">
        <v>219</v>
      </c>
      <c r="AT4" s="385" t="s">
        <v>99</v>
      </c>
      <c r="AU4" s="80" t="s">
        <v>99</v>
      </c>
      <c r="AV4" s="77" t="s">
        <v>16</v>
      </c>
      <c r="AW4" s="78" t="s">
        <v>242</v>
      </c>
      <c r="AX4" s="76" t="s">
        <v>262</v>
      </c>
      <c r="AY4" s="77" t="s">
        <v>16</v>
      </c>
      <c r="AZ4" s="78" t="s">
        <v>242</v>
      </c>
      <c r="BA4" s="76" t="s">
        <v>262</v>
      </c>
      <c r="BB4" s="74" t="s">
        <v>239</v>
      </c>
      <c r="BC4" s="79" t="s">
        <v>111</v>
      </c>
      <c r="BD4" s="76" t="s">
        <v>219</v>
      </c>
      <c r="BE4" s="74" t="s">
        <v>239</v>
      </c>
      <c r="BF4" s="79" t="s">
        <v>111</v>
      </c>
      <c r="BG4" s="76" t="s">
        <v>219</v>
      </c>
      <c r="BH4" s="74" t="s">
        <v>239</v>
      </c>
      <c r="BI4" s="79" t="s">
        <v>111</v>
      </c>
      <c r="BJ4" s="76" t="s">
        <v>219</v>
      </c>
      <c r="BK4" s="385" t="s">
        <v>99</v>
      </c>
      <c r="BL4" s="80" t="s">
        <v>99</v>
      </c>
      <c r="BM4" s="74" t="s">
        <v>239</v>
      </c>
      <c r="BN4" s="79" t="s">
        <v>111</v>
      </c>
      <c r="BO4" s="76" t="s">
        <v>219</v>
      </c>
      <c r="BP4" s="81" t="s">
        <v>239</v>
      </c>
      <c r="BQ4" s="79" t="s">
        <v>111</v>
      </c>
      <c r="BR4" s="76" t="s">
        <v>219</v>
      </c>
      <c r="BS4" s="82" t="s">
        <v>421</v>
      </c>
      <c r="BT4" s="83" t="s">
        <v>234</v>
      </c>
      <c r="BU4" s="76" t="s">
        <v>262</v>
      </c>
      <c r="BV4" s="77" t="s">
        <v>422</v>
      </c>
      <c r="BW4" s="83" t="s">
        <v>234</v>
      </c>
      <c r="BX4" s="76" t="s">
        <v>262</v>
      </c>
      <c r="BY4" s="77" t="s">
        <v>422</v>
      </c>
      <c r="BZ4" s="83" t="s">
        <v>234</v>
      </c>
      <c r="CA4" s="76" t="s">
        <v>262</v>
      </c>
      <c r="CB4" s="74" t="s">
        <v>522</v>
      </c>
      <c r="CC4" s="79" t="s">
        <v>234</v>
      </c>
      <c r="CD4" s="76" t="s">
        <v>157</v>
      </c>
      <c r="CE4" s="77" t="s">
        <v>16</v>
      </c>
      <c r="CF4" s="79" t="s">
        <v>111</v>
      </c>
      <c r="CG4" s="76" t="s">
        <v>219</v>
      </c>
      <c r="CH4" s="313" t="s">
        <v>219</v>
      </c>
      <c r="CI4" s="83" t="s">
        <v>238</v>
      </c>
      <c r="CJ4" s="76" t="s">
        <v>219</v>
      </c>
      <c r="CK4" s="84" t="s">
        <v>238</v>
      </c>
      <c r="CL4" s="76" t="s">
        <v>219</v>
      </c>
      <c r="CM4" s="370" t="s">
        <v>238</v>
      </c>
      <c r="CN4" s="85" t="s">
        <v>235</v>
      </c>
      <c r="CO4" s="85" t="s">
        <v>235</v>
      </c>
      <c r="CP4" s="86" t="s">
        <v>17</v>
      </c>
      <c r="CQ4" s="77" t="s">
        <v>16</v>
      </c>
      <c r="CR4" s="87" t="s">
        <v>18</v>
      </c>
      <c r="CS4" s="77" t="s">
        <v>16</v>
      </c>
      <c r="CT4" s="87" t="s">
        <v>18</v>
      </c>
      <c r="CU4" s="77" t="s">
        <v>16</v>
      </c>
      <c r="CV4" s="87" t="s">
        <v>18</v>
      </c>
      <c r="CW4" s="77" t="s">
        <v>16</v>
      </c>
      <c r="CX4" s="87" t="s">
        <v>18</v>
      </c>
      <c r="CY4" s="77" t="s">
        <v>16</v>
      </c>
      <c r="CZ4" s="87" t="s">
        <v>18</v>
      </c>
      <c r="DA4" s="77" t="s">
        <v>16</v>
      </c>
      <c r="DB4" s="87" t="s">
        <v>18</v>
      </c>
      <c r="DC4" s="77" t="s">
        <v>16</v>
      </c>
      <c r="DD4" s="87" t="s">
        <v>18</v>
      </c>
      <c r="DE4" s="77" t="s">
        <v>16</v>
      </c>
      <c r="DF4" s="87" t="s">
        <v>18</v>
      </c>
      <c r="DG4" s="77" t="s">
        <v>16</v>
      </c>
      <c r="DH4" s="87" t="s">
        <v>18</v>
      </c>
      <c r="DI4" s="77" t="s">
        <v>16</v>
      </c>
      <c r="DJ4" s="87" t="s">
        <v>18</v>
      </c>
      <c r="DK4" s="77" t="s">
        <v>16</v>
      </c>
      <c r="DL4" s="87" t="s">
        <v>18</v>
      </c>
      <c r="DM4" s="77" t="s">
        <v>16</v>
      </c>
      <c r="DN4" s="87" t="s">
        <v>18</v>
      </c>
      <c r="DO4" s="77" t="s">
        <v>16</v>
      </c>
      <c r="DP4" s="87" t="s">
        <v>777</v>
      </c>
      <c r="DQ4" s="76" t="s">
        <v>157</v>
      </c>
      <c r="DR4" s="85" t="s">
        <v>19</v>
      </c>
      <c r="DS4" s="331" t="s">
        <v>16</v>
      </c>
      <c r="DT4" s="85" t="s">
        <v>160</v>
      </c>
      <c r="DU4" s="331" t="s">
        <v>157</v>
      </c>
      <c r="DV4" s="331" t="s">
        <v>16</v>
      </c>
      <c r="DW4" s="331" t="s">
        <v>157</v>
      </c>
      <c r="DX4" s="88" t="s">
        <v>159</v>
      </c>
      <c r="DY4" s="76" t="s">
        <v>526</v>
      </c>
      <c r="DZ4" s="313" t="s">
        <v>522</v>
      </c>
      <c r="EA4" s="76" t="s">
        <v>527</v>
      </c>
      <c r="EB4" s="313" t="s">
        <v>522</v>
      </c>
      <c r="EC4" s="76" t="s">
        <v>527</v>
      </c>
      <c r="ED4" s="89" t="s">
        <v>16</v>
      </c>
      <c r="EE4" s="76" t="s">
        <v>264</v>
      </c>
      <c r="EF4" s="407" t="s">
        <v>16</v>
      </c>
      <c r="EG4" s="76" t="s">
        <v>264</v>
      </c>
      <c r="EH4" s="100" t="s">
        <v>20</v>
      </c>
      <c r="EI4" s="103" t="s">
        <v>258</v>
      </c>
      <c r="EJ4" s="52" t="s">
        <v>217</v>
      </c>
      <c r="EK4" s="58" t="s">
        <v>218</v>
      </c>
      <c r="ER4" s="91" t="s">
        <v>14</v>
      </c>
      <c r="ES4" s="92" t="s">
        <v>15</v>
      </c>
      <c r="ET4" s="93" t="s">
        <v>109</v>
      </c>
    </row>
    <row r="5" spans="2:150" ht="15" hidden="1" customHeight="1">
      <c r="B5" s="94" t="str">
        <f>B4</f>
        <v>Sr. No.</v>
      </c>
      <c r="C5" s="94" t="str">
        <f>C4</f>
        <v>DISTRIBUTOR NAME</v>
      </c>
      <c r="D5" s="94" t="str">
        <f>$D$2&amp;"//"&amp;$D$3&amp;"//"&amp;D4</f>
        <v>GAIA MILK //TM 500 ML// Crt</v>
      </c>
      <c r="E5" s="94" t="str">
        <f>$D$2&amp;"//"&amp;$D$3&amp;"//"&amp;E4</f>
        <v>GAIA MILK //TM 500 ML//Pkt</v>
      </c>
      <c r="F5" s="94" t="str">
        <f>$D$2&amp;"//"&amp;$D$3&amp;"//"&amp;F4</f>
        <v>GAIA MILK //TM 500 ML//Free
Pkt</v>
      </c>
      <c r="G5" s="94" t="str">
        <f>$D$2&amp;"//"&amp;$G$3&amp;"//"&amp;G4</f>
        <v>GAIA MILK //CM 500 ML// Crt</v>
      </c>
      <c r="H5" s="94" t="str">
        <f>$D$2&amp;"//"&amp;$G$3&amp;"//"&amp;H4</f>
        <v>GAIA MILK //CM 500 ML//Pkt</v>
      </c>
      <c r="I5" s="94" t="str">
        <f>$D$2&amp;"//"&amp;$G$3&amp;"//"&amp;I4</f>
        <v>GAIA MILK //CM 500 ML//Free
Pkt</v>
      </c>
      <c r="J5" s="94" t="str">
        <f>$D$2&amp;"//"&amp;$J$3&amp;"//"&amp;J4</f>
        <v>GAIA MILK //Maxx UHT 110 ml//CBX</v>
      </c>
      <c r="K5" s="94" t="str">
        <f>$D$2&amp;"//"&amp;$J$3&amp;"//"&amp;K4</f>
        <v>GAIA MILK //Maxx UHT 110 ml//Pc</v>
      </c>
      <c r="L5" s="94" t="str">
        <f>$D$2&amp;"//"&amp;$J$3&amp;"//"&amp;L4</f>
        <v>GAIA MILK //Maxx UHT 110 ml//Free
Pkt</v>
      </c>
      <c r="M5" s="94" t="str">
        <f>$D$2&amp;"//"&amp;$M$3&amp;"//"&amp;M4</f>
        <v>GAIA MILK //Gaia Maxx UHT 400ml//CBX</v>
      </c>
      <c r="N5" s="94" t="str">
        <f>$D$2&amp;"//"&amp;$M$3&amp;"//"&amp;N4</f>
        <v>GAIA MILK //Gaia Maxx UHT 400ml//Pc</v>
      </c>
      <c r="O5" s="94" t="str">
        <f>$D$2&amp;"//"&amp;$M$3&amp;"//"&amp;O4</f>
        <v>GAIA MILK //Gaia Maxx UHT 400ml//Free
Pkt</v>
      </c>
      <c r="P5" s="414" t="str">
        <f>$D$2&amp;"//"&amp;$P$3&amp;"//"&amp;P4</f>
        <v>GAIA MILK //Gaia Premium Milk UHT Tetra Pack 1 Ltr//CBX</v>
      </c>
      <c r="Q5" s="94" t="str">
        <f>$D$2&amp;"//"&amp;$P$3&amp;"//"&amp;Q4</f>
        <v>GAIA MILK //Gaia Premium Milk UHT Tetra Pack 1 Ltr//Pkt</v>
      </c>
      <c r="R5" s="94" t="str">
        <f>$D$2&amp;"//"&amp;$P$3&amp;"//"&amp;R4</f>
        <v>GAIA MILK //Gaia Premium Milk UHT Tetra Pack 1 Ltr//Free
Pkt</v>
      </c>
      <c r="S5" s="418" t="str">
        <f>$D$2&amp;"//"&amp;$S$3&amp;"//"&amp;S4</f>
        <v>GAIA MILK //Gaia Lite Milk UHT Tetra Pack 1Ltr//CBX</v>
      </c>
      <c r="T5" s="94" t="str">
        <f>$D$2&amp;"//"&amp;$S$3&amp;"//"&amp;T4</f>
        <v>GAIA MILK //Gaia Lite Milk UHT Tetra Pack 1Ltr//Pkt</v>
      </c>
      <c r="U5" s="94" t="str">
        <f>$D$2&amp;"//"&amp;$S$3&amp;"//"&amp;U4</f>
        <v>GAIA MILK //Gaia Lite Milk UHT Tetra Pack 1Ltr//Free
Pkt</v>
      </c>
      <c r="V5" s="423" t="str">
        <f>$D$2&amp;"//"&amp;$V$3&amp;"//"&amp;V4</f>
        <v>GAIA MILK //Gaia Gold Milk UHT Tetra Pack 1Ltr//CBX</v>
      </c>
      <c r="W5" s="94" t="str">
        <f>$D$2&amp;"//"&amp;$V$3&amp;"//"&amp;W4</f>
        <v>GAIA MILK //Gaia Gold Milk UHT Tetra Pack 1Ltr//Pkt</v>
      </c>
      <c r="X5" s="94" t="str">
        <f>$D$2&amp;"//"&amp;$V$3&amp;"//"&amp;X4</f>
        <v>GAIA MILK //Gaia Gold Milk UHT Tetra Pack 1Ltr//Free
Pkt</v>
      </c>
      <c r="Y5" s="161" t="str">
        <f>$Y$2&amp;"//"&amp;$Y$3&amp;"//"&amp;Y4</f>
        <v>GAIA CUPS DAHI //Gaia Mishti Doi 80g//BOX</v>
      </c>
      <c r="Z5" s="161" t="str">
        <f>$Y$2&amp;"//"&amp;$Y$3&amp;"//"&amp;Z4</f>
        <v>GAIA CUPS DAHI //Gaia Mishti Doi 80g//Cups</v>
      </c>
      <c r="AA5" s="161" t="str">
        <f>$Y$2&amp;"//"&amp;$Y$3&amp;"//"&amp;AA4</f>
        <v>GAIA CUPS DAHI //Gaia Mishti Doi 80g//Free Box</v>
      </c>
      <c r="AB5" s="94" t="str">
        <f>$Y$2&amp;"//"&amp;$AB$3&amp;"//"&amp;AB4</f>
        <v>GAIA CUPS DAHI //DAHI CUP 200 GRMS Box(6Pc) //BOX</v>
      </c>
      <c r="AC5" s="94" t="str">
        <f>$Y$2&amp;"//"&amp;$AB$3&amp;"//"&amp;AC4</f>
        <v>GAIA CUPS DAHI //DAHI CUP 200 GRMS Box(6Pc) //Cups</v>
      </c>
      <c r="AD5" s="94" t="str">
        <f>$Y$2&amp;"//"&amp;$AB$3&amp;"//"&amp;AD4</f>
        <v>GAIA CUPS DAHI //DAHI CUP 200 GRMS Box(6Pc) //Free
Box</v>
      </c>
      <c r="AE5" s="358" t="str">
        <f>$Y$2&amp;"//"&amp;$AE$3&amp;"//"&amp;AE4</f>
        <v>GAIA CUPS DAHI //DAHI CUP 200 GRMS //BOX</v>
      </c>
      <c r="AF5" s="94" t="str">
        <f>$Y$2&amp;"//"&amp;$AE$3&amp;"//"&amp;AF4</f>
        <v>GAIA CUPS DAHI //DAHI CUP 200 GRMS //Cups</v>
      </c>
      <c r="AG5" s="94" t="str">
        <f>$Y$2&amp;"//"&amp;$AE$3&amp;"//"&amp;AG4</f>
        <v>GAIA CUPS DAHI //DAHI CUP 200 GRMS //Free
Box</v>
      </c>
      <c r="AH5" s="94" t="str">
        <f>$AH$2&amp;"//"&amp;$AH$3&amp;"//"&amp;AH4</f>
        <v xml:space="preserve">     GAIA PLAIN DAHI //PD 200 GRMS// Crt</v>
      </c>
      <c r="AI5" s="94" t="str">
        <f>$AH$2&amp;"//"&amp;$AH$3&amp;"//"&amp;AI4</f>
        <v xml:space="preserve">     GAIA PLAIN DAHI //PD 200 GRMS//Pkt</v>
      </c>
      <c r="AJ5" s="94" t="str">
        <f>$AH$2&amp;"//"&amp;$AH$3&amp;"//"&amp;AJ4</f>
        <v xml:space="preserve">     GAIA PLAIN DAHI //PD 200 GRMS//Free 
Pkt</v>
      </c>
      <c r="AK5" s="94" t="str">
        <f>$AH$2&amp;"//"&amp;$AK$3&amp;"//"&amp;AK4</f>
        <v xml:space="preserve">     GAIA PLAIN DAHI //PD 400 GRMS // Crt</v>
      </c>
      <c r="AL5" s="94" t="str">
        <f>$AH$2&amp;"//"&amp;$AK$3&amp;"//"&amp;AL4</f>
        <v xml:space="preserve">     GAIA PLAIN DAHI //PD 400 GRMS //Pkt</v>
      </c>
      <c r="AM5" s="94" t="str">
        <f>$AH$2&amp;"//"&amp;$AK$3&amp;"//"&amp;AM4</f>
        <v xml:space="preserve">     GAIA PLAIN DAHI //PD 400 GRMS //Free 
Pkt</v>
      </c>
      <c r="AN5" s="94" t="str">
        <f>$AH$2&amp;"//"&amp;$AN$3&amp;"//"&amp;AN4</f>
        <v xml:space="preserve">     GAIA PLAIN DAHI //PD 1 KG  // Crt</v>
      </c>
      <c r="AO5" s="94" t="str">
        <f>$AH$2&amp;"//"&amp;$AN$3&amp;"//"&amp;AO4</f>
        <v xml:space="preserve">     GAIA PLAIN DAHI //PD 1 KG  //Pkt</v>
      </c>
      <c r="AP5" s="94" t="str">
        <f>$AH$2&amp;"//"&amp;$AN$3&amp;"//"&amp;AP4</f>
        <v xml:space="preserve">     GAIA PLAIN DAHI //PD 1 KG  //Free 
Pkt</v>
      </c>
      <c r="AQ5" s="94" t="str">
        <f>$AH$2&amp;"//"&amp;$AQ$3&amp;"//"&amp;AQ4</f>
        <v xml:space="preserve">     GAIA PLAIN DAHI //PD 5 KG // Crt</v>
      </c>
      <c r="AR5" s="94" t="str">
        <f>$AH$2&amp;"//"&amp;$AQ$3&amp;"//"&amp;AR4</f>
        <v xml:space="preserve">     GAIA PLAIN DAHI //PD 5 KG //Pkt</v>
      </c>
      <c r="AS5" s="94" t="str">
        <f>$AH$2&amp;"//"&amp;$AQ$3&amp;"//"&amp;AS4</f>
        <v xml:space="preserve">     GAIA PLAIN DAHI //PD 5 KG //Free 
Pkt</v>
      </c>
      <c r="AT5" s="94" t="str">
        <f>$AH$2&amp;"//"&amp;$AT$3&amp;"//"&amp;AT4</f>
        <v xml:space="preserve">     GAIA PLAIN DAHI //PD
5 KG//BKT</v>
      </c>
      <c r="AU5" s="94" t="str">
        <f>$AH$2&amp;"//"&amp;$AU$3&amp;"//"&amp;AU4</f>
        <v xml:space="preserve">     GAIA PLAIN DAHI //PD 15 KG//BKT</v>
      </c>
      <c r="AV5" s="94" t="str">
        <f>$AV$2&amp;"//"&amp;$AV$3&amp;"//"&amp;AV4</f>
        <v>GAIA FLAVOURED DAHI//LYCHEE 90 GRMS//BOX</v>
      </c>
      <c r="AW5" s="94" t="str">
        <f>$AV$2&amp;"//"&amp;$AV$3&amp;"//"&amp;AW4</f>
        <v>GAIA FLAVOURED DAHI//LYCHEE 90 GRMS//Cups</v>
      </c>
      <c r="AX5" s="94" t="str">
        <f>$AV$2&amp;"//"&amp;$AV$3&amp;"//"&amp;AX4</f>
        <v>GAIA FLAVOURED DAHI//LYCHEE 90 GRMS//Free 
Box</v>
      </c>
      <c r="AY5" s="94" t="str">
        <f>$AV$2&amp;"//"&amp;$AY$3&amp;"//"&amp;AY4</f>
        <v>GAIA FLAVOURED DAHI//MUSKMELON   90 GRMS//BOX</v>
      </c>
      <c r="AZ5" s="94" t="str">
        <f>$AV$2&amp;"//"&amp;$AY$3&amp;"//"&amp;AZ4</f>
        <v>GAIA FLAVOURED DAHI//MUSKMELON   90 GRMS//Cups</v>
      </c>
      <c r="BA5" s="94" t="str">
        <f>$AV$2&amp;"//"&amp;$AY$3&amp;"//"&amp;BA4</f>
        <v>GAIA FLAVOURED DAHI//MUSKMELON   90 GRMS//Free 
Box</v>
      </c>
      <c r="BB5" s="94" t="str">
        <f>$BB$2&amp;"//"&amp;$BB$3&amp;"//"&amp;BB4</f>
        <v>GAIA KADHI DAHI//KD 200 GRMS// Crt</v>
      </c>
      <c r="BC5" s="94" t="str">
        <f>$BB$2&amp;"//"&amp;$BB$3&amp;"//"&amp;BC4</f>
        <v>GAIA KADHI DAHI//KD 200 GRMS//Pkt</v>
      </c>
      <c r="BD5" s="94" t="str">
        <f>$BB$2&amp;"//"&amp;$BB$3&amp;"//"&amp;BD4</f>
        <v>GAIA KADHI DAHI//KD 200 GRMS//Free 
Pkt</v>
      </c>
      <c r="BE5" s="94" t="str">
        <f>$BB$2&amp;"//"&amp;$BE$3&amp;"//"&amp;BE4</f>
        <v>GAIA KADHI DAHI//KD 1 KG // Crt</v>
      </c>
      <c r="BF5" s="94" t="str">
        <f>$BB$2&amp;"//"&amp;$BE$3&amp;"//"&amp;BF4</f>
        <v>GAIA KADHI DAHI//KD 1 KG //Pkt</v>
      </c>
      <c r="BG5" s="94" t="str">
        <f>$BB$2&amp;"//"&amp;$BE$3&amp;"//"&amp;BG4</f>
        <v>GAIA KADHI DAHI//KD 1 KG //Free 
Pkt</v>
      </c>
      <c r="BH5" s="94" t="str">
        <f>$BB$2&amp;"//"&amp;$BH$3&amp;"//"&amp;BH4</f>
        <v>GAIA KADHI DAHI//KD 5 KG // Crt</v>
      </c>
      <c r="BI5" s="94" t="str">
        <f>$BB$2&amp;"//"&amp;$BH$3&amp;"//"&amp;BI4</f>
        <v>GAIA KADHI DAHI//KD 5 KG //Pkt</v>
      </c>
      <c r="BJ5" s="94" t="str">
        <f>$BB$2&amp;"//"&amp;$BH$3&amp;"//"&amp;BJ4</f>
        <v>GAIA KADHI DAHI//KD 5 KG //Free 
Pkt</v>
      </c>
      <c r="BK5" s="94" t="str">
        <f>$BB$2&amp;"//"&amp;$BK$3&amp;"//"&amp;BK4</f>
        <v>GAIA KADHI DAHI//KD
5 KG //BKT</v>
      </c>
      <c r="BL5" s="94" t="str">
        <f>$BB$2&amp;"//"&amp;$BL$3&amp;"//"&amp;BL4</f>
        <v>GAIA KADHI DAHI//KD 15KG //BKT</v>
      </c>
      <c r="BM5" s="94" t="str">
        <f>$BM$2&amp;"//"&amp;$BM$3&amp;"//"&amp;BM4</f>
        <v>MASALA CHAAS 200 GRMS//// Crt</v>
      </c>
      <c r="BN5" s="94" t="str">
        <f>$BM$2&amp;"//"&amp;$BM$3&amp;"//"&amp;BN4</f>
        <v>MASALA CHAAS 200 GRMS////Pkt</v>
      </c>
      <c r="BO5" s="94" t="str">
        <f>$BM$2&amp;"//"&amp;$BM$3&amp;"//"&amp;BO4</f>
        <v>MASALA CHAAS 200 GRMS////Free 
Pkt</v>
      </c>
      <c r="BP5" s="94" t="str">
        <f>$BP$2&amp;"//"&amp;$BP$3&amp;"//"&amp;BP4</f>
        <v>GAIA LASSI //SWEET LASSI 180 GRMS// Crt</v>
      </c>
      <c r="BQ5" s="94" t="str">
        <f>$BP$2&amp;"//"&amp;$BP$3&amp;"//"&amp;BQ4</f>
        <v>GAIA LASSI //SWEET LASSI 180 GRMS//Pkt</v>
      </c>
      <c r="BR5" s="94" t="str">
        <f>$BP$2&amp;"//"&amp;$BP$3&amp;"//"&amp;BR4</f>
        <v>GAIA LASSI //SWEET LASSI 180 GRMS//Free 
Pkt</v>
      </c>
      <c r="BS5" s="94" t="str">
        <f>$BP$2&amp;"//"&amp;$BS$3&amp;"//"&amp;BS4</f>
        <v>GAIA LASSI //PLAIN (GLASS) LASSI 180 GRMS//BOX3</v>
      </c>
      <c r="BT5" s="94" t="str">
        <f>$BP$2&amp;"//"&amp;$BS$3&amp;"//"&amp;BT4</f>
        <v>GAIA LASSI //PLAIN (GLASS) LASSI 180 GRMS//Glass</v>
      </c>
      <c r="BU5" s="94" t="str">
        <f>$BP$2&amp;"//"&amp;$BS$3&amp;"//"&amp;BU4</f>
        <v>GAIA LASSI //PLAIN (GLASS) LASSI 180 GRMS//Free 
Box</v>
      </c>
      <c r="BV5" s="94" t="str">
        <f>$BP$2&amp;"//"&amp;$BV$3&amp;"//"&amp;BV4</f>
        <v>GAIA LASSI //MANGO LASSI 180 GRMS//BOX2</v>
      </c>
      <c r="BW5" s="94" t="str">
        <f>$BP$2&amp;"//"&amp;$BV$3&amp;"//"&amp;BW4</f>
        <v>GAIA LASSI //MANGO LASSI 180 GRMS//Glass</v>
      </c>
      <c r="BX5" s="94" t="str">
        <f>$BP$2&amp;"//"&amp;$BV$3&amp;"//"&amp;BX4</f>
        <v>GAIA LASSI //MANGO LASSI 180 GRMS//Free 
Box</v>
      </c>
      <c r="BY5" s="94" t="str">
        <f>$BP$2&amp;"//"&amp;$BY$3&amp;"//"&amp;BY4</f>
        <v>GAIA LASSI //STRAWBERRY LASSI 180 GRMS//BOX2</v>
      </c>
      <c r="BZ5" s="94" t="str">
        <f>$BP$2&amp;"//"&amp;$BY$3&amp;"//"&amp;BZ4</f>
        <v>GAIA LASSI //STRAWBERRY LASSI 180 GRMS//Glass</v>
      </c>
      <c r="CA5" s="94" t="str">
        <f>$BP$2&amp;"//"&amp;$BY$3&amp;"//"&amp;CA4</f>
        <v>GAIA LASSI //STRAWBERRY LASSI 180 GRMS//Free 
Box</v>
      </c>
      <c r="CB5" s="94" t="str">
        <f>$CB$2&amp;"//"&amp;$CB$2&amp;"//"&amp;CB4</f>
        <v>MASALA CHAAS GLAAS 180 GRMS//MASALA CHAAS GLAAS 180 GRMS//Box</v>
      </c>
      <c r="CC5" s="94" t="str">
        <f>$CB$2&amp;"//"&amp;$CB$2&amp;"//"&amp;CC4</f>
        <v>MASALA CHAAS GLAAS 180 GRMS//MASALA CHAAS GLAAS 180 GRMS//Glass</v>
      </c>
      <c r="CD5" s="94" t="str">
        <f>$CB$2&amp;"//"&amp;$CB$2&amp;"//"&amp;CD4</f>
        <v>MASALA CHAAS GLAAS 180 GRMS//MASALA CHAAS GLAAS 180 GRMS//Free Box</v>
      </c>
      <c r="CE5" s="94" t="str">
        <f>$CE$2&amp;"//"&amp;$CE$3&amp;"//"&amp;CE4</f>
        <v>GAIA PANEER//PANEER 
200 GRMS//BOX</v>
      </c>
      <c r="CF5" s="94" t="str">
        <f>$CE$2&amp;"//"&amp;$CE$3&amp;"//"&amp;CF4</f>
        <v>GAIA PANEER//PANEER 
200 GRMS//Pkt</v>
      </c>
      <c r="CG5" s="94" t="str">
        <f>$CE$2&amp;"//"&amp;$CE$3&amp;"//"&amp;CG4</f>
        <v>GAIA PANEER//PANEER 
200 GRMS//Free 
Pkt</v>
      </c>
      <c r="CH5" s="94" t="str">
        <f>"MASALA//"&amp;$CH$3&amp;"//"&amp;$CH$4</f>
        <v>MASALA//Zoff
Garam
Mashala//Free 
Pkt</v>
      </c>
      <c r="CI5" s="94" t="str">
        <f>$CE$2&amp;"//"&amp;$CI$3&amp;"//"&amp;CI4</f>
        <v>GAIA PANEER//PANEER 500 GRMS //Brand</v>
      </c>
      <c r="CJ5" s="94" t="str">
        <f>$CE$2&amp;"//"&amp;$CI$3&amp;"//"&amp;CJ4</f>
        <v>GAIA PANEER//PANEER 500 GRMS //Free 
Pkt</v>
      </c>
      <c r="CK5" s="94" t="str">
        <f>$CE$2&amp;"//"&amp;$CK$3&amp;"//"&amp;CK4</f>
        <v>GAIA PANEER//PANEER 1 KG//Brand</v>
      </c>
      <c r="CL5" s="94" t="str">
        <f>$CE$2&amp;"//"&amp;$CK$3&amp;"//"&amp;CL4</f>
        <v>GAIA PANEER//PANEER 1 KG//Free 
Pkt</v>
      </c>
      <c r="CM5" s="94" t="str">
        <f>$CE$2&amp;"//"&amp;$CM$3&amp;"//"&amp;CM4</f>
        <v>GAIA PANEER//PANEER 5 KG//Brand</v>
      </c>
      <c r="CN5" s="94" t="str">
        <f>$CN$2&amp;"//"&amp;$CN$3&amp;"//"&amp;CN4</f>
        <v>LOOSE PANEER//1 KG//Loose</v>
      </c>
      <c r="CO5" s="94" t="str">
        <f>$CN$2&amp;"//"&amp;$CO$3&amp;"//"&amp;CO4</f>
        <v>LOOSE PANEER//5 KG //Loose</v>
      </c>
      <c r="CP5" s="94" t="str">
        <f>$CP$2&amp;"//"&amp;$CP$2&amp;"//"&amp;CP4</f>
        <v>TOTAL
PANEER //TOTAL
PANEER //(IN KG)</v>
      </c>
      <c r="CQ5" s="94" t="str">
        <f>$CQ$2&amp;"//"&amp;$CQ$3&amp;"//"&amp;CQ4</f>
        <v>GAIA PREMIUM DESI GHEE //GHEE 100 ML//BOX</v>
      </c>
      <c r="CR5" s="94" t="str">
        <f>$CQ$2&amp;"//"&amp;$CQ$3&amp;"//"&amp;CR4</f>
        <v>GAIA PREMIUM DESI GHEE //GHEE 100 ML//JAR</v>
      </c>
      <c r="CS5" s="94" t="str">
        <f>$CQ$2&amp;"//"&amp;$CS$3&amp;"//"&amp;CS4</f>
        <v>GAIA PREMIUM DESI GHEE //GHEE 200 ML//BOX</v>
      </c>
      <c r="CT5" s="94" t="str">
        <f>$CQ$2&amp;"//"&amp;$CS$3&amp;"//"&amp;CT4</f>
        <v>GAIA PREMIUM DESI GHEE //GHEE 200 ML//JAR</v>
      </c>
      <c r="CU5" s="94" t="str">
        <f>$CQ$2&amp;"//"&amp;$CU$3&amp;"//"&amp;CU4</f>
        <v>GAIA PREMIUM DESI GHEE //GHEE 500 ML//BOX</v>
      </c>
      <c r="CV5" s="94" t="str">
        <f>$CQ$2&amp;"//"&amp;$CU$3&amp;"//"&amp;CV4</f>
        <v>GAIA PREMIUM DESI GHEE //GHEE 500 ML//JAR</v>
      </c>
      <c r="CW5" s="94" t="str">
        <f>$CQ$2&amp;"//"&amp;$CW$3&amp;"//"&amp;CW4</f>
        <v>GAIA PREMIUM DESI GHEE //GHEE 1 LTR  //BOX</v>
      </c>
      <c r="CX5" s="94" t="str">
        <f>$CQ$2&amp;"//"&amp;$CW$3&amp;"//"&amp;CX4</f>
        <v>GAIA PREMIUM DESI GHEE //GHEE 1 LTR  //JAR</v>
      </c>
      <c r="CY5" s="94" t="str">
        <f>$CQ$2&amp;"//"&amp;$CY$3&amp;"//"&amp;CY4</f>
        <v>GAIA PREMIUM DESI GHEE //GHEE 1 LTR Ceka Pack//BOX</v>
      </c>
      <c r="CZ5" s="94" t="str">
        <f>$CQ$2&amp;"//"&amp;$CY$3&amp;"//"&amp;CZ4</f>
        <v>GAIA PREMIUM DESI GHEE //GHEE 1 LTR Ceka Pack//JAR</v>
      </c>
      <c r="DA5" s="94" t="str">
        <f>$CQ$2&amp;"//"&amp;$DA$3&amp;"//"&amp;DA4</f>
        <v>GAIA PREMIUM DESI GHEE //Cow GHEE 1 LTR Ceka Pack //BOX</v>
      </c>
      <c r="DB5" s="94" t="str">
        <f>$CQ$2&amp;"//"&amp;$DA$3&amp;"//"&amp;DB4</f>
        <v>GAIA PREMIUM DESI GHEE //Cow GHEE 1 LTR Ceka Pack //JAR</v>
      </c>
      <c r="DC5" s="94" t="str">
        <f>$CQ$2&amp;"//"&amp;$DC$3&amp;"//"&amp;DC4</f>
        <v>GAIA PREMIUM DESI GHEE //GHEE 900 ML Ceka Pack//BOX</v>
      </c>
      <c r="DD5" s="94" t="str">
        <f>$CQ$2&amp;"//"&amp;$DC$3&amp;"//"&amp;DD4</f>
        <v>GAIA PREMIUM DESI GHEE //GHEE 900 ML Ceka Pack//JAR</v>
      </c>
      <c r="DE5" s="94" t="str">
        <f>$CQ$2&amp;"//"&amp;$DE$3&amp;"//"&amp;DE4</f>
        <v>GAIA PREMIUM DESI GHEE //Cow GHEE 900 ML Ceka Pack //BOX</v>
      </c>
      <c r="DF5" s="94" t="str">
        <f>$CQ$2&amp;"//"&amp;$DE$3&amp;"//"&amp;DF4</f>
        <v>GAIA PREMIUM DESI GHEE //Cow GHEE 900 ML Ceka Pack //JAR</v>
      </c>
      <c r="DG5" s="94" t="str">
        <f>$CQ$2&amp;"//"&amp;$DG$3&amp;"//"&amp;DG4</f>
        <v>GAIA PREMIUM DESI GHEE //GHEE 5 LTRS //BOX</v>
      </c>
      <c r="DH5" s="94" t="str">
        <f>$CQ$2&amp;"//"&amp;$DG$3&amp;"//"&amp;DH4</f>
        <v>GAIA PREMIUM DESI GHEE //GHEE 5 LTRS //JAR</v>
      </c>
      <c r="DI5" s="94" t="str">
        <f>$CQ$2&amp;"//"&amp;$DI$3&amp;"//"&amp;DI4</f>
        <v>GAIA PREMIUM DESI GHEE //COW GHEE 200 ML//BOX</v>
      </c>
      <c r="DJ5" s="94" t="str">
        <f>$CQ$2&amp;"//"&amp;$DI$3&amp;"//"&amp;DJ4</f>
        <v>GAIA PREMIUM DESI GHEE //COW GHEE 200 ML//JAR</v>
      </c>
      <c r="DK5" s="94" t="str">
        <f>$CQ$2&amp;"//"&amp;$DK$3&amp;"//"&amp;DK4</f>
        <v>GAIA PREMIUM DESI GHEE //COW GHEE 500 ML//BOX</v>
      </c>
      <c r="DL5" s="94" t="str">
        <f>$CQ$2&amp;"//"&amp;$DK$3&amp;"//"&amp;DL4</f>
        <v>GAIA PREMIUM DESI GHEE //COW GHEE 500 ML//JAR</v>
      </c>
      <c r="DM5" s="94" t="str">
        <f>$CQ$2&amp;"//"&amp;$DM$3&amp;"//"&amp;DM4</f>
        <v>GAIA PREMIUM DESI GHEE //COW GHEE 1LTR//BOX</v>
      </c>
      <c r="DN5" s="94" t="str">
        <f>$CQ$2&amp;"//"&amp;$DM$3&amp;"//"&amp;DN4</f>
        <v>GAIA PREMIUM DESI GHEE //COW GHEE 1LTR//JAR</v>
      </c>
      <c r="DO5" s="94" t="str">
        <f>$CQ$2&amp;"//"&amp;$DO$3&amp;"//"&amp;DO4</f>
        <v>GAIA PREMIUM DESI GHEE //GHEE 20 ML Pouch//BOX</v>
      </c>
      <c r="DP5" s="94" t="str">
        <f>$CQ$2&amp;"//"&amp;$DO$3&amp;"//"&amp;DP4</f>
        <v>GAIA PREMIUM DESI GHEE //GHEE 20 ML Pouch//PC</v>
      </c>
      <c r="DQ5" s="94" t="str">
        <f>$CQ$2&amp;"//"&amp;$DO$3&amp;"//"&amp;DQ4</f>
        <v>GAIA PREMIUM DESI GHEE //GHEE 20 ML Pouch//Free Box</v>
      </c>
      <c r="DR5" s="94" t="str">
        <f>$CQ$2&amp;"//"&amp;$DR$3&amp;"//"&amp;DR4</f>
        <v>GAIA PREMIUM DESI GHEE //GHEE 15 KG //TIN</v>
      </c>
      <c r="DS5" s="161" t="str">
        <f>$DS$2&amp;"//"&amp;$DS$3&amp;"//"&amp;DS4</f>
        <v>SWEETS//Shrikhand KE 80g//BOX</v>
      </c>
      <c r="DT5" s="161" t="str">
        <f>$DS$2&amp;"//"&amp;$DS$3&amp;"//"&amp;DT4</f>
        <v>SWEETS//Shrikhand KE 80g//Cup</v>
      </c>
      <c r="DU5" s="161" t="str">
        <f>$DS$2&amp;"//"&amp;$DS$3&amp;"//"&amp;DU4</f>
        <v>SWEETS//Shrikhand KE 80g//Free Box</v>
      </c>
      <c r="DV5" s="161" t="str">
        <f>$DS$2&amp;"//"&amp;$DV$3&amp;"//"&amp;DV4</f>
        <v>SWEETS//Shrikhand KE 80g-Box(6Pc)//BOX</v>
      </c>
      <c r="DW5" s="161" t="str">
        <f>$DS$2&amp;"//"&amp;$DV$3&amp;"//"&amp;DW4</f>
        <v>SWEETS//Shrikhand KE 80g-Box(6Pc)//Free Box</v>
      </c>
      <c r="DX5" s="94" t="str">
        <f>$DS$2&amp;"//"&amp;$DX$3&amp;"//"&amp;DX4</f>
        <v>SWEETS//Shahi Rabdi 80g//Trey</v>
      </c>
      <c r="DY5" s="94" t="str">
        <f>$DS$2&amp;"//"&amp;$DX$3&amp;"//"&amp;DY4</f>
        <v>SWEETS//Shahi Rabdi 80g//Free Tray</v>
      </c>
      <c r="DZ5" s="94" t="str">
        <f>$DS$2&amp;"//"&amp;$DZ$3&amp;"//"&amp;DZ4</f>
        <v>SWEETS//Shahi Rabdi 80g//Box</v>
      </c>
      <c r="EA5" s="94" t="str">
        <f>$DS$2&amp;"//"&amp;$DZ$3&amp;"//"&amp;EA4</f>
        <v>SWEETS//Shahi Rabdi 80g//Free box</v>
      </c>
      <c r="EB5" s="94" t="str">
        <f>$DS$2&amp;"//"&amp;$EB$3&amp;"//"&amp;EB4</f>
        <v>SWEETS//Shahi Rabdi 80g-Box(6Pc)//Box</v>
      </c>
      <c r="EC5" s="94" t="str">
        <f>$DS$2&amp;"//"&amp;$EB$3&amp;"//"&amp;EC4</f>
        <v>SWEETS//Shahi Rabdi 80g-Box(6Pc)//Free box</v>
      </c>
      <c r="ED5" s="94" t="str">
        <f>$DS$2&amp;"//"&amp;$ED$3&amp;"//"&amp;ED4</f>
        <v>SWEETS//Peda 200g//BOX</v>
      </c>
      <c r="EE5" s="94" t="str">
        <f>$DS$2&amp;"//"&amp;$ED$3&amp;"//"&amp;EE4</f>
        <v>SWEETS//Peda 200g//Free 
CBX</v>
      </c>
      <c r="EF5" s="94" t="str">
        <f>$DS$2&amp;"//"&amp;$EF$3&amp;"//"&amp;EF4</f>
        <v>SWEETS//Kesar Peda 200g//BOX</v>
      </c>
      <c r="EG5" s="94" t="str">
        <f>$DS$2&amp;"//"&amp;$EF$3&amp;"//"&amp;EG4</f>
        <v>SWEETS//Kesar Peda 200g//Free 
CBX</v>
      </c>
      <c r="EH5" s="94" t="str">
        <f>$DS$2&amp;"//"&amp;$EH$3&amp;"//"&amp;EH4</f>
        <v xml:space="preserve">SWEETS//BROWN 1KG//KG </v>
      </c>
      <c r="EI5" s="94" t="str">
        <f>$EI$2&amp;"//"&amp;$EI$2&amp;"//"&amp;EI4</f>
        <v>ORDER
AMOUNT //ORDER
AMOUNT //Value in Rs.</v>
      </c>
      <c r="EJ5" s="94" t="str">
        <f>$EI$2&amp;"//"&amp;$EI$2&amp;"//"&amp;EJ4</f>
        <v>ORDER
AMOUNT //ORDER
AMOUNT //Bill NO</v>
      </c>
      <c r="EK5" s="94" t="str">
        <f>$EI$2&amp;"//"&amp;$EI$2&amp;"//"&amp;EK4</f>
        <v>ORDER
AMOUNT //ORDER
AMOUNT //CHALAN NO</v>
      </c>
      <c r="ER5" s="94"/>
      <c r="ES5" s="94"/>
      <c r="ET5" s="94"/>
    </row>
    <row r="6" spans="2:150" ht="15" hidden="1" customHeight="1">
      <c r="B6" s="69">
        <v>1</v>
      </c>
      <c r="C6" s="61" t="s">
        <v>451</v>
      </c>
      <c r="D6" s="20"/>
      <c r="E6" s="16"/>
      <c r="F6" s="96"/>
      <c r="G6" s="20"/>
      <c r="H6" s="16"/>
      <c r="I6" s="96"/>
      <c r="J6" s="20"/>
      <c r="K6" s="16"/>
      <c r="L6" s="96"/>
      <c r="M6" s="366"/>
      <c r="N6" s="16"/>
      <c r="O6" s="96"/>
      <c r="P6" s="415"/>
      <c r="Q6" s="16"/>
      <c r="R6" s="96"/>
      <c r="S6" s="18"/>
      <c r="T6" s="16"/>
      <c r="U6" s="96"/>
      <c r="V6" s="424"/>
      <c r="W6" s="16"/>
      <c r="X6" s="96"/>
      <c r="Y6" s="20"/>
      <c r="Z6" s="96"/>
      <c r="AA6" s="20"/>
      <c r="AB6" s="18"/>
      <c r="AC6" s="17"/>
      <c r="AD6" s="96"/>
      <c r="AE6" s="360"/>
      <c r="AF6" s="17"/>
      <c r="AG6" s="96"/>
      <c r="AH6" s="20"/>
      <c r="AI6" s="19"/>
      <c r="AJ6" s="96"/>
      <c r="AK6" s="20"/>
      <c r="AL6" s="19"/>
      <c r="AM6" s="96"/>
      <c r="AN6" s="20"/>
      <c r="AO6" s="19"/>
      <c r="AP6" s="96"/>
      <c r="AQ6" s="20"/>
      <c r="AR6" s="19"/>
      <c r="AS6" s="96"/>
      <c r="AT6" s="384"/>
      <c r="AU6" s="97"/>
      <c r="AV6" s="18"/>
      <c r="AW6" s="17"/>
      <c r="AX6" s="96"/>
      <c r="AY6" s="18"/>
      <c r="AZ6" s="17"/>
      <c r="BA6" s="96"/>
      <c r="BB6" s="20"/>
      <c r="BC6" s="19"/>
      <c r="BD6" s="96"/>
      <c r="BE6" s="20"/>
      <c r="BF6" s="19"/>
      <c r="BG6" s="96"/>
      <c r="BH6" s="20"/>
      <c r="BI6" s="19"/>
      <c r="BJ6" s="96"/>
      <c r="BK6" s="384"/>
      <c r="BL6" s="97"/>
      <c r="BM6" s="20"/>
      <c r="BN6" s="19"/>
      <c r="BO6" s="96"/>
      <c r="BP6" s="17"/>
      <c r="BQ6" s="19"/>
      <c r="BR6" s="96"/>
      <c r="BS6" s="48"/>
      <c r="BT6" s="62"/>
      <c r="BU6" s="96"/>
      <c r="BV6" s="433"/>
      <c r="BW6" s="62"/>
      <c r="BX6" s="96"/>
      <c r="BY6" s="45"/>
      <c r="BZ6" s="62"/>
      <c r="CA6" s="96"/>
      <c r="CB6" s="18"/>
      <c r="CC6" s="62"/>
      <c r="CD6" s="96"/>
      <c r="CE6" s="18"/>
      <c r="CF6" s="19"/>
      <c r="CG6" s="96"/>
      <c r="CH6" s="317"/>
      <c r="CI6" s="62"/>
      <c r="CJ6" s="96"/>
      <c r="CK6" s="21"/>
      <c r="CL6" s="96"/>
      <c r="CM6" s="96"/>
      <c r="CN6" s="22"/>
      <c r="CO6" s="63"/>
      <c r="CP6" s="98">
        <f>(((CE6*14)+CF6+CG6)/5)+((CI6+CJ6)/2)+(CK6+CN6+CL6)+(CO6*5)</f>
        <v>0</v>
      </c>
      <c r="CQ6" s="18"/>
      <c r="CR6" s="23"/>
      <c r="CS6" s="18"/>
      <c r="CT6" s="23"/>
      <c r="CU6" s="18"/>
      <c r="CV6" s="23"/>
      <c r="CW6" s="18"/>
      <c r="CX6" s="23"/>
      <c r="CY6" s="77"/>
      <c r="CZ6" s="23"/>
      <c r="DA6" s="77"/>
      <c r="DB6" s="23"/>
      <c r="DC6" s="77"/>
      <c r="DD6" s="23"/>
      <c r="DE6" s="77"/>
      <c r="DF6" s="23"/>
      <c r="DG6" s="18"/>
      <c r="DH6" s="23"/>
      <c r="DI6" s="265"/>
      <c r="DJ6" s="276"/>
      <c r="DK6" s="265"/>
      <c r="DL6" s="276"/>
      <c r="DM6" s="265"/>
      <c r="DN6" s="276"/>
      <c r="DO6" s="18"/>
      <c r="DP6" s="23"/>
      <c r="DQ6" s="96"/>
      <c r="DR6" s="22"/>
      <c r="DS6" s="333"/>
      <c r="DT6" s="22"/>
      <c r="DU6" s="333"/>
      <c r="DV6" s="333"/>
      <c r="DW6" s="333"/>
      <c r="DX6" s="59"/>
      <c r="DY6" s="96"/>
      <c r="DZ6" s="317"/>
      <c r="EA6" s="96"/>
      <c r="EB6" s="317"/>
      <c r="EC6" s="96"/>
      <c r="ED6" s="99"/>
      <c r="EE6" s="96"/>
      <c r="EF6" s="406"/>
      <c r="EG6" s="96"/>
      <c r="EH6" s="100"/>
      <c r="EI6" s="101">
        <f>SUMPRODUCT(D6:EH6,'Jagdalpur R'!D6:EH6)</f>
        <v>0</v>
      </c>
      <c r="EJ6" s="3"/>
      <c r="EK6" s="3"/>
      <c r="ER6" s="64" t="s">
        <v>22</v>
      </c>
      <c r="ES6" s="61" t="str">
        <f t="shared" ref="ES6:ES37" si="0">C6</f>
        <v>Komal Agencies</v>
      </c>
      <c r="ET6" s="24">
        <f>EI6</f>
        <v>0</v>
      </c>
    </row>
    <row r="7" spans="2:150" ht="15" hidden="1" customHeight="1">
      <c r="B7" s="69">
        <f>B6+1</f>
        <v>2</v>
      </c>
      <c r="C7" s="61" t="s">
        <v>575</v>
      </c>
      <c r="D7" s="20"/>
      <c r="E7" s="16"/>
      <c r="F7" s="96"/>
      <c r="G7" s="20"/>
      <c r="H7" s="16"/>
      <c r="I7" s="96"/>
      <c r="J7" s="20"/>
      <c r="K7" s="16"/>
      <c r="L7" s="96"/>
      <c r="M7" s="366"/>
      <c r="N7" s="16"/>
      <c r="O7" s="96"/>
      <c r="P7" s="415"/>
      <c r="Q7" s="16"/>
      <c r="R7" s="96"/>
      <c r="S7" s="18"/>
      <c r="T7" s="16"/>
      <c r="U7" s="96"/>
      <c r="V7" s="424"/>
      <c r="W7" s="16"/>
      <c r="X7" s="96"/>
      <c r="Y7" s="20"/>
      <c r="Z7" s="96"/>
      <c r="AA7" s="20"/>
      <c r="AB7" s="18"/>
      <c r="AC7" s="17"/>
      <c r="AD7" s="96"/>
      <c r="AE7" s="360"/>
      <c r="AF7" s="17"/>
      <c r="AG7" s="96"/>
      <c r="AH7" s="20"/>
      <c r="AI7" s="19"/>
      <c r="AJ7" s="96"/>
      <c r="AK7" s="20"/>
      <c r="AL7" s="19"/>
      <c r="AM7" s="96"/>
      <c r="AN7" s="20"/>
      <c r="AO7" s="19"/>
      <c r="AP7" s="96"/>
      <c r="AQ7" s="20"/>
      <c r="AR7" s="19"/>
      <c r="AS7" s="96"/>
      <c r="AT7" s="384"/>
      <c r="AU7" s="97"/>
      <c r="AV7" s="18"/>
      <c r="AW7" s="17"/>
      <c r="AX7" s="96"/>
      <c r="AY7" s="18"/>
      <c r="AZ7" s="17"/>
      <c r="BA7" s="96"/>
      <c r="BB7" s="20"/>
      <c r="BC7" s="19"/>
      <c r="BD7" s="96"/>
      <c r="BE7" s="20"/>
      <c r="BF7" s="19"/>
      <c r="BG7" s="96"/>
      <c r="BH7" s="20"/>
      <c r="BI7" s="19"/>
      <c r="BJ7" s="96"/>
      <c r="BK7" s="384"/>
      <c r="BL7" s="97"/>
      <c r="BM7" s="20"/>
      <c r="BN7" s="19"/>
      <c r="BO7" s="96"/>
      <c r="BP7" s="17"/>
      <c r="BQ7" s="19"/>
      <c r="BR7" s="96"/>
      <c r="BS7" s="48"/>
      <c r="BT7" s="62"/>
      <c r="BU7" s="96"/>
      <c r="BV7" s="433"/>
      <c r="BW7" s="62"/>
      <c r="BX7" s="96"/>
      <c r="BY7" s="45"/>
      <c r="BZ7" s="62"/>
      <c r="CA7" s="96"/>
      <c r="CB7" s="18"/>
      <c r="CC7" s="62"/>
      <c r="CD7" s="96"/>
      <c r="CE7" s="18"/>
      <c r="CF7" s="19"/>
      <c r="CG7" s="96"/>
      <c r="CH7" s="317"/>
      <c r="CI7" s="62"/>
      <c r="CJ7" s="96"/>
      <c r="CK7" s="21"/>
      <c r="CL7" s="96"/>
      <c r="CM7" s="96"/>
      <c r="CN7" s="22"/>
      <c r="CO7" s="63"/>
      <c r="CP7" s="98">
        <f t="shared" ref="CP7:CP68" si="1">(((CE7*14)+CF7+CG7)/5)+((CI7+CJ7)/2)+(CK7+CN7+CL7)+(CO7*5)</f>
        <v>0</v>
      </c>
      <c r="CQ7" s="18"/>
      <c r="CR7" s="23"/>
      <c r="CS7" s="18"/>
      <c r="CT7" s="23"/>
      <c r="CU7" s="18"/>
      <c r="CV7" s="23"/>
      <c r="CW7" s="18"/>
      <c r="CX7" s="23"/>
      <c r="CY7" s="77"/>
      <c r="CZ7" s="23"/>
      <c r="DA7" s="77"/>
      <c r="DB7" s="23"/>
      <c r="DC7" s="77"/>
      <c r="DD7" s="23"/>
      <c r="DE7" s="77"/>
      <c r="DF7" s="23"/>
      <c r="DG7" s="18"/>
      <c r="DH7" s="23"/>
      <c r="DI7" s="265"/>
      <c r="DJ7" s="276"/>
      <c r="DK7" s="265"/>
      <c r="DL7" s="276"/>
      <c r="DM7" s="265"/>
      <c r="DN7" s="276"/>
      <c r="DO7" s="18"/>
      <c r="DP7" s="23"/>
      <c r="DQ7" s="96"/>
      <c r="DR7" s="22"/>
      <c r="DS7" s="333"/>
      <c r="DT7" s="22"/>
      <c r="DU7" s="333"/>
      <c r="DV7" s="583"/>
      <c r="DW7" s="333"/>
      <c r="DX7" s="59"/>
      <c r="DY7" s="96"/>
      <c r="DZ7" s="317"/>
      <c r="EA7" s="96"/>
      <c r="EB7" s="317"/>
      <c r="EC7" s="96"/>
      <c r="ED7" s="99"/>
      <c r="EE7" s="96"/>
      <c r="EF7" s="406"/>
      <c r="EG7" s="96"/>
      <c r="EH7" s="100"/>
      <c r="EI7" s="101">
        <f>SUMPRODUCT(D7:EH7,'Jagdalpur R'!D7:EH7)</f>
        <v>0</v>
      </c>
      <c r="EJ7" s="3"/>
      <c r="EK7" s="3"/>
      <c r="ER7" s="64" t="s">
        <v>23</v>
      </c>
      <c r="ES7" s="61" t="str">
        <f t="shared" si="0"/>
        <v>Shivam Commercials</v>
      </c>
      <c r="ET7" s="24">
        <f t="shared" ref="ET7:ET68" si="2">EI7</f>
        <v>0</v>
      </c>
    </row>
    <row r="8" spans="2:150" ht="15" hidden="1" customHeight="1">
      <c r="B8" s="69">
        <f t="shared" ref="B8:B68" si="3">B7+1</f>
        <v>3</v>
      </c>
      <c r="C8" s="61" t="s">
        <v>576</v>
      </c>
      <c r="D8" s="20"/>
      <c r="E8" s="16"/>
      <c r="F8" s="96"/>
      <c r="G8" s="20"/>
      <c r="H8" s="16"/>
      <c r="I8" s="96"/>
      <c r="J8" s="20"/>
      <c r="K8" s="16"/>
      <c r="L8" s="96"/>
      <c r="M8" s="366"/>
      <c r="N8" s="16"/>
      <c r="O8" s="96"/>
      <c r="P8" s="415"/>
      <c r="Q8" s="16"/>
      <c r="R8" s="96"/>
      <c r="S8" s="18"/>
      <c r="T8" s="16"/>
      <c r="U8" s="96"/>
      <c r="V8" s="424"/>
      <c r="W8" s="16"/>
      <c r="X8" s="96"/>
      <c r="Y8" s="20"/>
      <c r="Z8" s="96"/>
      <c r="AA8" s="20"/>
      <c r="AB8" s="18"/>
      <c r="AC8" s="17"/>
      <c r="AD8" s="96"/>
      <c r="AE8" s="360"/>
      <c r="AF8" s="17"/>
      <c r="AG8" s="96"/>
      <c r="AH8" s="20"/>
      <c r="AI8" s="19"/>
      <c r="AJ8" s="96"/>
      <c r="AK8" s="20"/>
      <c r="AL8" s="19"/>
      <c r="AM8" s="96"/>
      <c r="AN8" s="20"/>
      <c r="AO8" s="19"/>
      <c r="AP8" s="96"/>
      <c r="AQ8" s="20"/>
      <c r="AR8" s="19"/>
      <c r="AS8" s="96"/>
      <c r="AT8" s="384"/>
      <c r="AU8" s="97"/>
      <c r="AV8" s="18"/>
      <c r="AW8" s="17"/>
      <c r="AX8" s="96"/>
      <c r="AY8" s="18"/>
      <c r="AZ8" s="17"/>
      <c r="BA8" s="96"/>
      <c r="BB8" s="20"/>
      <c r="BC8" s="19"/>
      <c r="BD8" s="96"/>
      <c r="BE8" s="20"/>
      <c r="BF8" s="19"/>
      <c r="BG8" s="96"/>
      <c r="BH8" s="20"/>
      <c r="BI8" s="19"/>
      <c r="BJ8" s="96"/>
      <c r="BK8" s="384"/>
      <c r="BL8" s="97"/>
      <c r="BM8" s="20"/>
      <c r="BN8" s="19"/>
      <c r="BO8" s="96"/>
      <c r="BP8" s="17"/>
      <c r="BQ8" s="19"/>
      <c r="BR8" s="96"/>
      <c r="BS8" s="48"/>
      <c r="BT8" s="62"/>
      <c r="BU8" s="96"/>
      <c r="BV8" s="433"/>
      <c r="BW8" s="62"/>
      <c r="BX8" s="96"/>
      <c r="BY8" s="45"/>
      <c r="BZ8" s="62"/>
      <c r="CA8" s="96"/>
      <c r="CB8" s="18"/>
      <c r="CC8" s="62"/>
      <c r="CD8" s="96"/>
      <c r="CE8" s="18"/>
      <c r="CF8" s="19"/>
      <c r="CG8" s="96"/>
      <c r="CH8" s="317"/>
      <c r="CI8" s="62"/>
      <c r="CJ8" s="96"/>
      <c r="CK8" s="21"/>
      <c r="CL8" s="96"/>
      <c r="CM8" s="96"/>
      <c r="CN8" s="22"/>
      <c r="CO8" s="63"/>
      <c r="CP8" s="98">
        <f t="shared" si="1"/>
        <v>0</v>
      </c>
      <c r="CQ8" s="18"/>
      <c r="CR8" s="23"/>
      <c r="CS8" s="18"/>
      <c r="CT8" s="23"/>
      <c r="CU8" s="18"/>
      <c r="CV8" s="23"/>
      <c r="CW8" s="18"/>
      <c r="CX8" s="23"/>
      <c r="CY8" s="77"/>
      <c r="CZ8" s="23"/>
      <c r="DA8" s="77"/>
      <c r="DB8" s="23"/>
      <c r="DC8" s="77"/>
      <c r="DD8" s="23"/>
      <c r="DE8" s="77"/>
      <c r="DF8" s="23"/>
      <c r="DG8" s="18"/>
      <c r="DH8" s="23"/>
      <c r="DI8" s="265"/>
      <c r="DJ8" s="276"/>
      <c r="DK8" s="265"/>
      <c r="DL8" s="276"/>
      <c r="DM8" s="265"/>
      <c r="DN8" s="276"/>
      <c r="DO8" s="18"/>
      <c r="DP8" s="23"/>
      <c r="DQ8" s="96"/>
      <c r="DR8" s="22"/>
      <c r="DS8" s="333"/>
      <c r="DT8" s="22"/>
      <c r="DU8" s="333"/>
      <c r="DV8" s="583"/>
      <c r="DW8" s="333"/>
      <c r="DX8" s="59"/>
      <c r="DY8" s="96"/>
      <c r="DZ8" s="317"/>
      <c r="EA8" s="96"/>
      <c r="EB8" s="577"/>
      <c r="EC8" s="96"/>
      <c r="ED8" s="99"/>
      <c r="EE8" s="96"/>
      <c r="EF8" s="406"/>
      <c r="EG8" s="96"/>
      <c r="EH8" s="100"/>
      <c r="EI8" s="101">
        <f>SUMPRODUCT(D8:EH8,'Jagdalpur R'!D8:EH8)</f>
        <v>0</v>
      </c>
      <c r="EJ8" s="3"/>
      <c r="EK8" s="3"/>
      <c r="ER8" s="64" t="s">
        <v>24</v>
      </c>
      <c r="ES8" s="61" t="str">
        <f t="shared" si="0"/>
        <v>Shri Ram Agency</v>
      </c>
      <c r="ET8" s="24">
        <f t="shared" si="2"/>
        <v>0</v>
      </c>
    </row>
    <row r="9" spans="2:150" ht="15" hidden="1" customHeight="1">
      <c r="B9" s="69">
        <f t="shared" si="3"/>
        <v>4</v>
      </c>
      <c r="C9" s="61"/>
      <c r="D9" s="20"/>
      <c r="E9" s="16"/>
      <c r="F9" s="96"/>
      <c r="G9" s="20"/>
      <c r="H9" s="16"/>
      <c r="I9" s="96"/>
      <c r="J9" s="20"/>
      <c r="K9" s="16"/>
      <c r="L9" s="96"/>
      <c r="M9" s="366"/>
      <c r="N9" s="16"/>
      <c r="O9" s="96"/>
      <c r="P9" s="415"/>
      <c r="Q9" s="16"/>
      <c r="R9" s="96"/>
      <c r="S9" s="18"/>
      <c r="T9" s="16"/>
      <c r="U9" s="96"/>
      <c r="V9" s="424"/>
      <c r="W9" s="16"/>
      <c r="X9" s="96"/>
      <c r="Y9" s="20"/>
      <c r="Z9" s="96"/>
      <c r="AA9" s="20"/>
      <c r="AB9" s="18"/>
      <c r="AC9" s="17"/>
      <c r="AD9" s="96"/>
      <c r="AE9" s="360"/>
      <c r="AF9" s="17"/>
      <c r="AG9" s="96"/>
      <c r="AH9" s="20"/>
      <c r="AI9" s="19"/>
      <c r="AJ9" s="96"/>
      <c r="AK9" s="20"/>
      <c r="AL9" s="19"/>
      <c r="AM9" s="96"/>
      <c r="AN9" s="20"/>
      <c r="AO9" s="19"/>
      <c r="AP9" s="96"/>
      <c r="AQ9" s="20"/>
      <c r="AR9" s="19"/>
      <c r="AS9" s="96"/>
      <c r="AT9" s="384"/>
      <c r="AU9" s="97"/>
      <c r="AV9" s="18"/>
      <c r="AW9" s="17"/>
      <c r="AX9" s="96"/>
      <c r="AY9" s="18"/>
      <c r="AZ9" s="17"/>
      <c r="BA9" s="96"/>
      <c r="BB9" s="20"/>
      <c r="BC9" s="19"/>
      <c r="BD9" s="96"/>
      <c r="BE9" s="20"/>
      <c r="BF9" s="19"/>
      <c r="BG9" s="96"/>
      <c r="BH9" s="20"/>
      <c r="BI9" s="19"/>
      <c r="BJ9" s="96"/>
      <c r="BK9" s="384"/>
      <c r="BL9" s="97"/>
      <c r="BM9" s="20"/>
      <c r="BN9" s="19"/>
      <c r="BO9" s="96"/>
      <c r="BP9" s="17"/>
      <c r="BQ9" s="19"/>
      <c r="BR9" s="96"/>
      <c r="BS9" s="48"/>
      <c r="BT9" s="62"/>
      <c r="BU9" s="96"/>
      <c r="BV9" s="433"/>
      <c r="BW9" s="62"/>
      <c r="BX9" s="96"/>
      <c r="BY9" s="45"/>
      <c r="BZ9" s="62"/>
      <c r="CA9" s="96"/>
      <c r="CB9" s="18"/>
      <c r="CC9" s="62"/>
      <c r="CD9" s="96"/>
      <c r="CE9" s="18"/>
      <c r="CF9" s="19"/>
      <c r="CG9" s="96"/>
      <c r="CH9" s="317"/>
      <c r="CI9" s="62"/>
      <c r="CJ9" s="96"/>
      <c r="CK9" s="21"/>
      <c r="CL9" s="96"/>
      <c r="CM9" s="96"/>
      <c r="CN9" s="22"/>
      <c r="CO9" s="63"/>
      <c r="CP9" s="98">
        <f t="shared" si="1"/>
        <v>0</v>
      </c>
      <c r="CQ9" s="18"/>
      <c r="CR9" s="23"/>
      <c r="CS9" s="18"/>
      <c r="CT9" s="23"/>
      <c r="CU9" s="18"/>
      <c r="CV9" s="23"/>
      <c r="CW9" s="18"/>
      <c r="CX9" s="23"/>
      <c r="CY9" s="77"/>
      <c r="CZ9" s="23"/>
      <c r="DA9" s="77"/>
      <c r="DB9" s="23"/>
      <c r="DC9" s="77"/>
      <c r="DD9" s="23"/>
      <c r="DE9" s="77"/>
      <c r="DF9" s="23"/>
      <c r="DG9" s="18"/>
      <c r="DH9" s="23"/>
      <c r="DI9" s="265"/>
      <c r="DJ9" s="276"/>
      <c r="DK9" s="265"/>
      <c r="DL9" s="276"/>
      <c r="DM9" s="265"/>
      <c r="DN9" s="276"/>
      <c r="DO9" s="18"/>
      <c r="DP9" s="23"/>
      <c r="DQ9" s="96"/>
      <c r="DR9" s="22"/>
      <c r="DS9" s="333"/>
      <c r="DT9" s="22"/>
      <c r="DU9" s="333"/>
      <c r="DV9" s="583"/>
      <c r="DW9" s="333"/>
      <c r="DX9" s="59"/>
      <c r="DY9" s="96"/>
      <c r="DZ9" s="317"/>
      <c r="EA9" s="96"/>
      <c r="EB9" s="577"/>
      <c r="EC9" s="96"/>
      <c r="ED9" s="99"/>
      <c r="EE9" s="96"/>
      <c r="EF9" s="406"/>
      <c r="EG9" s="96"/>
      <c r="EH9" s="100"/>
      <c r="EI9" s="101">
        <f>SUMPRODUCT(D9:EH9,'Jagdalpur R'!D9:EH9)</f>
        <v>0</v>
      </c>
      <c r="EJ9" s="3"/>
      <c r="EK9" s="3"/>
      <c r="ER9" s="64" t="s">
        <v>25</v>
      </c>
      <c r="ES9" s="61">
        <f t="shared" si="0"/>
        <v>0</v>
      </c>
      <c r="ET9" s="24">
        <f t="shared" si="2"/>
        <v>0</v>
      </c>
    </row>
    <row r="10" spans="2:150" ht="15" hidden="1" customHeight="1">
      <c r="B10" s="69">
        <f t="shared" si="3"/>
        <v>5</v>
      </c>
      <c r="C10" s="61"/>
      <c r="D10" s="20"/>
      <c r="E10" s="16"/>
      <c r="F10" s="96"/>
      <c r="G10" s="20"/>
      <c r="H10" s="16"/>
      <c r="I10" s="96"/>
      <c r="J10" s="20"/>
      <c r="K10" s="16"/>
      <c r="L10" s="96"/>
      <c r="M10" s="366"/>
      <c r="N10" s="16"/>
      <c r="O10" s="96"/>
      <c r="P10" s="415"/>
      <c r="Q10" s="16"/>
      <c r="R10" s="96"/>
      <c r="S10" s="18"/>
      <c r="T10" s="16"/>
      <c r="U10" s="96"/>
      <c r="V10" s="424"/>
      <c r="W10" s="16"/>
      <c r="X10" s="96"/>
      <c r="Y10" s="20"/>
      <c r="Z10" s="96"/>
      <c r="AA10" s="20"/>
      <c r="AB10" s="18"/>
      <c r="AC10" s="17"/>
      <c r="AD10" s="96"/>
      <c r="AE10" s="360"/>
      <c r="AF10" s="17"/>
      <c r="AG10" s="96"/>
      <c r="AH10" s="20"/>
      <c r="AI10" s="19"/>
      <c r="AJ10" s="96"/>
      <c r="AK10" s="20"/>
      <c r="AL10" s="19"/>
      <c r="AM10" s="96"/>
      <c r="AN10" s="20"/>
      <c r="AO10" s="19"/>
      <c r="AP10" s="96"/>
      <c r="AQ10" s="20"/>
      <c r="AR10" s="19"/>
      <c r="AS10" s="96"/>
      <c r="AT10" s="384"/>
      <c r="AU10" s="97"/>
      <c r="AV10" s="18"/>
      <c r="AW10" s="17"/>
      <c r="AX10" s="96"/>
      <c r="AY10" s="18"/>
      <c r="AZ10" s="17"/>
      <c r="BA10" s="96"/>
      <c r="BB10" s="20"/>
      <c r="BC10" s="19"/>
      <c r="BD10" s="96"/>
      <c r="BE10" s="20"/>
      <c r="BF10" s="19"/>
      <c r="BG10" s="96"/>
      <c r="BH10" s="20"/>
      <c r="BI10" s="19"/>
      <c r="BJ10" s="96"/>
      <c r="BK10" s="384"/>
      <c r="BL10" s="97"/>
      <c r="BM10" s="20"/>
      <c r="BN10" s="19"/>
      <c r="BO10" s="96"/>
      <c r="BP10" s="17"/>
      <c r="BQ10" s="19"/>
      <c r="BR10" s="96"/>
      <c r="BS10" s="48"/>
      <c r="BT10" s="62"/>
      <c r="BU10" s="96"/>
      <c r="BV10" s="433"/>
      <c r="BW10" s="62"/>
      <c r="BX10" s="96"/>
      <c r="BY10" s="45"/>
      <c r="BZ10" s="62"/>
      <c r="CA10" s="96"/>
      <c r="CB10" s="18"/>
      <c r="CC10" s="62"/>
      <c r="CD10" s="96"/>
      <c r="CE10" s="18"/>
      <c r="CF10" s="19"/>
      <c r="CG10" s="96"/>
      <c r="CH10" s="317"/>
      <c r="CI10" s="62"/>
      <c r="CJ10" s="96"/>
      <c r="CK10" s="21"/>
      <c r="CL10" s="96"/>
      <c r="CM10" s="96"/>
      <c r="CN10" s="22"/>
      <c r="CO10" s="63"/>
      <c r="CP10" s="98">
        <f t="shared" si="1"/>
        <v>0</v>
      </c>
      <c r="CQ10" s="18"/>
      <c r="CR10" s="23"/>
      <c r="CS10" s="18"/>
      <c r="CT10" s="23"/>
      <c r="CU10" s="18"/>
      <c r="CV10" s="23"/>
      <c r="CW10" s="18"/>
      <c r="CX10" s="23"/>
      <c r="CY10" s="77"/>
      <c r="CZ10" s="23"/>
      <c r="DA10" s="77"/>
      <c r="DB10" s="23"/>
      <c r="DC10" s="77"/>
      <c r="DD10" s="23"/>
      <c r="DE10" s="77"/>
      <c r="DF10" s="23"/>
      <c r="DG10" s="18"/>
      <c r="DH10" s="23"/>
      <c r="DI10" s="265"/>
      <c r="DJ10" s="276"/>
      <c r="DK10" s="265"/>
      <c r="DL10" s="276"/>
      <c r="DM10" s="265"/>
      <c r="DN10" s="276"/>
      <c r="DO10" s="18"/>
      <c r="DP10" s="23"/>
      <c r="DQ10" s="96"/>
      <c r="DR10" s="22"/>
      <c r="DS10" s="333"/>
      <c r="DT10" s="22"/>
      <c r="DU10" s="333"/>
      <c r="DV10" s="583"/>
      <c r="DW10" s="333"/>
      <c r="DX10" s="59"/>
      <c r="DY10" s="96"/>
      <c r="DZ10" s="317"/>
      <c r="EA10" s="96"/>
      <c r="EB10" s="577"/>
      <c r="EC10" s="96"/>
      <c r="ED10" s="99"/>
      <c r="EE10" s="96"/>
      <c r="EF10" s="406"/>
      <c r="EG10" s="96"/>
      <c r="EH10" s="100"/>
      <c r="EI10" s="101">
        <f>SUMPRODUCT(D10:EH10,'Jagdalpur R'!D10:EH10)</f>
        <v>0</v>
      </c>
      <c r="EJ10" s="3"/>
      <c r="EK10" s="3"/>
      <c r="ER10" s="64" t="s">
        <v>26</v>
      </c>
      <c r="ES10" s="61">
        <f t="shared" si="0"/>
        <v>0</v>
      </c>
      <c r="ET10" s="24">
        <f t="shared" si="2"/>
        <v>0</v>
      </c>
    </row>
    <row r="11" spans="2:150" ht="15" hidden="1" customHeight="1">
      <c r="B11" s="69">
        <f t="shared" si="3"/>
        <v>6</v>
      </c>
      <c r="C11" s="61"/>
      <c r="D11" s="20"/>
      <c r="E11" s="16"/>
      <c r="F11" s="96"/>
      <c r="G11" s="20"/>
      <c r="H11" s="16"/>
      <c r="I11" s="96"/>
      <c r="J11" s="20"/>
      <c r="K11" s="16"/>
      <c r="L11" s="96"/>
      <c r="M11" s="366"/>
      <c r="N11" s="16"/>
      <c r="O11" s="96"/>
      <c r="P11" s="415"/>
      <c r="Q11" s="16"/>
      <c r="R11" s="96"/>
      <c r="S11" s="18"/>
      <c r="T11" s="16"/>
      <c r="U11" s="96"/>
      <c r="V11" s="424"/>
      <c r="W11" s="16"/>
      <c r="X11" s="96"/>
      <c r="Y11" s="20"/>
      <c r="Z11" s="96"/>
      <c r="AA11" s="20"/>
      <c r="AB11" s="18"/>
      <c r="AC11" s="17"/>
      <c r="AD11" s="96"/>
      <c r="AE11" s="360"/>
      <c r="AF11" s="17"/>
      <c r="AG11" s="96"/>
      <c r="AH11" s="20"/>
      <c r="AI11" s="19"/>
      <c r="AJ11" s="96"/>
      <c r="AK11" s="20"/>
      <c r="AL11" s="19"/>
      <c r="AM11" s="96"/>
      <c r="AN11" s="20"/>
      <c r="AO11" s="19"/>
      <c r="AP11" s="96"/>
      <c r="AQ11" s="20"/>
      <c r="AR11" s="19"/>
      <c r="AS11" s="96"/>
      <c r="AT11" s="384"/>
      <c r="AU11" s="97"/>
      <c r="AV11" s="18"/>
      <c r="AW11" s="17"/>
      <c r="AX11" s="96"/>
      <c r="AY11" s="18"/>
      <c r="AZ11" s="17"/>
      <c r="BA11" s="96"/>
      <c r="BB11" s="20"/>
      <c r="BC11" s="19"/>
      <c r="BD11" s="96"/>
      <c r="BE11" s="20"/>
      <c r="BF11" s="19"/>
      <c r="BG11" s="96"/>
      <c r="BH11" s="20"/>
      <c r="BI11" s="19"/>
      <c r="BJ11" s="96"/>
      <c r="BK11" s="384"/>
      <c r="BL11" s="97"/>
      <c r="BM11" s="20"/>
      <c r="BN11" s="19"/>
      <c r="BO11" s="96"/>
      <c r="BP11" s="17"/>
      <c r="BQ11" s="19"/>
      <c r="BR11" s="96"/>
      <c r="BS11" s="48"/>
      <c r="BT11" s="62"/>
      <c r="BU11" s="96"/>
      <c r="BV11" s="433"/>
      <c r="BW11" s="62"/>
      <c r="BX11" s="96"/>
      <c r="BY11" s="45"/>
      <c r="BZ11" s="62"/>
      <c r="CA11" s="96"/>
      <c r="CB11" s="18"/>
      <c r="CC11" s="62"/>
      <c r="CD11" s="96"/>
      <c r="CE11" s="18"/>
      <c r="CF11" s="19"/>
      <c r="CG11" s="96"/>
      <c r="CH11" s="317"/>
      <c r="CI11" s="62"/>
      <c r="CJ11" s="96"/>
      <c r="CK11" s="21"/>
      <c r="CL11" s="96"/>
      <c r="CM11" s="96"/>
      <c r="CN11" s="22"/>
      <c r="CO11" s="63"/>
      <c r="CP11" s="98">
        <f t="shared" si="1"/>
        <v>0</v>
      </c>
      <c r="CQ11" s="18"/>
      <c r="CR11" s="23"/>
      <c r="CS11" s="18"/>
      <c r="CT11" s="23"/>
      <c r="CU11" s="18"/>
      <c r="CV11" s="23"/>
      <c r="CW11" s="18"/>
      <c r="CX11" s="23"/>
      <c r="CY11" s="77"/>
      <c r="CZ11" s="23"/>
      <c r="DA11" s="77"/>
      <c r="DB11" s="23"/>
      <c r="DC11" s="77"/>
      <c r="DD11" s="23"/>
      <c r="DE11" s="77"/>
      <c r="DF11" s="23"/>
      <c r="DG11" s="18"/>
      <c r="DH11" s="23"/>
      <c r="DI11" s="265"/>
      <c r="DJ11" s="276"/>
      <c r="DK11" s="265"/>
      <c r="DL11" s="276"/>
      <c r="DM11" s="265"/>
      <c r="DN11" s="276"/>
      <c r="DO11" s="18"/>
      <c r="DP11" s="23"/>
      <c r="DQ11" s="96"/>
      <c r="DR11" s="22"/>
      <c r="DS11" s="333"/>
      <c r="DT11" s="22"/>
      <c r="DU11" s="333"/>
      <c r="DV11" s="583"/>
      <c r="DW11" s="333"/>
      <c r="DX11" s="59"/>
      <c r="DY11" s="96"/>
      <c r="DZ11" s="317"/>
      <c r="EA11" s="96"/>
      <c r="EB11" s="577"/>
      <c r="EC11" s="96"/>
      <c r="ED11" s="99"/>
      <c r="EE11" s="96"/>
      <c r="EF11" s="406"/>
      <c r="EG11" s="96"/>
      <c r="EH11" s="100"/>
      <c r="EI11" s="101">
        <f>SUMPRODUCT(D11:EH11,'Jagdalpur R'!D11:EH11)</f>
        <v>0</v>
      </c>
      <c r="EJ11" s="3"/>
      <c r="EK11" s="3"/>
      <c r="ER11" s="64" t="s">
        <v>27</v>
      </c>
      <c r="ES11" s="61">
        <f t="shared" si="0"/>
        <v>0</v>
      </c>
      <c r="ET11" s="24">
        <f t="shared" si="2"/>
        <v>0</v>
      </c>
    </row>
    <row r="12" spans="2:150" ht="15" hidden="1" customHeight="1">
      <c r="B12" s="69">
        <f t="shared" si="3"/>
        <v>7</v>
      </c>
      <c r="C12" s="61"/>
      <c r="D12" s="20"/>
      <c r="E12" s="16"/>
      <c r="F12" s="96"/>
      <c r="G12" s="20"/>
      <c r="H12" s="16"/>
      <c r="I12" s="96"/>
      <c r="J12" s="20"/>
      <c r="K12" s="16"/>
      <c r="L12" s="96"/>
      <c r="M12" s="366"/>
      <c r="N12" s="16"/>
      <c r="O12" s="96"/>
      <c r="P12" s="415"/>
      <c r="Q12" s="16"/>
      <c r="R12" s="96"/>
      <c r="S12" s="18"/>
      <c r="T12" s="16"/>
      <c r="U12" s="96"/>
      <c r="V12" s="424"/>
      <c r="W12" s="16"/>
      <c r="X12" s="96"/>
      <c r="Y12" s="20"/>
      <c r="Z12" s="96"/>
      <c r="AA12" s="20"/>
      <c r="AB12" s="18"/>
      <c r="AC12" s="17"/>
      <c r="AD12" s="96"/>
      <c r="AE12" s="360"/>
      <c r="AF12" s="17"/>
      <c r="AG12" s="96"/>
      <c r="AH12" s="20"/>
      <c r="AI12" s="19"/>
      <c r="AJ12" s="96"/>
      <c r="AK12" s="20"/>
      <c r="AL12" s="19"/>
      <c r="AM12" s="96"/>
      <c r="AN12" s="20"/>
      <c r="AO12" s="19"/>
      <c r="AP12" s="96"/>
      <c r="AQ12" s="20"/>
      <c r="AR12" s="19"/>
      <c r="AS12" s="96"/>
      <c r="AT12" s="384"/>
      <c r="AU12" s="97"/>
      <c r="AV12" s="18"/>
      <c r="AW12" s="17"/>
      <c r="AX12" s="96"/>
      <c r="AY12" s="18"/>
      <c r="AZ12" s="17"/>
      <c r="BA12" s="96"/>
      <c r="BB12" s="20"/>
      <c r="BC12" s="19"/>
      <c r="BD12" s="96"/>
      <c r="BE12" s="20"/>
      <c r="BF12" s="19"/>
      <c r="BG12" s="96"/>
      <c r="BH12" s="20"/>
      <c r="BI12" s="19"/>
      <c r="BJ12" s="96"/>
      <c r="BK12" s="384"/>
      <c r="BL12" s="97"/>
      <c r="BM12" s="20"/>
      <c r="BN12" s="19"/>
      <c r="BO12" s="96"/>
      <c r="BP12" s="17"/>
      <c r="BQ12" s="19"/>
      <c r="BR12" s="96"/>
      <c r="BS12" s="48"/>
      <c r="BT12" s="62"/>
      <c r="BU12" s="96"/>
      <c r="BV12" s="433"/>
      <c r="BW12" s="62"/>
      <c r="BX12" s="96"/>
      <c r="BY12" s="45"/>
      <c r="BZ12" s="62"/>
      <c r="CA12" s="96"/>
      <c r="CB12" s="18"/>
      <c r="CC12" s="62"/>
      <c r="CD12" s="96"/>
      <c r="CE12" s="18"/>
      <c r="CF12" s="19"/>
      <c r="CG12" s="96"/>
      <c r="CH12" s="317"/>
      <c r="CI12" s="62"/>
      <c r="CJ12" s="96"/>
      <c r="CK12" s="21"/>
      <c r="CL12" s="96"/>
      <c r="CM12" s="96"/>
      <c r="CN12" s="22"/>
      <c r="CO12" s="63"/>
      <c r="CP12" s="98">
        <f t="shared" si="1"/>
        <v>0</v>
      </c>
      <c r="CQ12" s="18"/>
      <c r="CR12" s="23"/>
      <c r="CS12" s="18"/>
      <c r="CT12" s="23"/>
      <c r="CU12" s="18"/>
      <c r="CV12" s="23"/>
      <c r="CW12" s="18"/>
      <c r="CX12" s="23"/>
      <c r="CY12" s="77"/>
      <c r="CZ12" s="23"/>
      <c r="DA12" s="77"/>
      <c r="DB12" s="23"/>
      <c r="DC12" s="77"/>
      <c r="DD12" s="23"/>
      <c r="DE12" s="77"/>
      <c r="DF12" s="23"/>
      <c r="DG12" s="18"/>
      <c r="DH12" s="23"/>
      <c r="DI12" s="265"/>
      <c r="DJ12" s="276"/>
      <c r="DK12" s="265"/>
      <c r="DL12" s="276"/>
      <c r="DM12" s="265"/>
      <c r="DN12" s="276"/>
      <c r="DO12" s="18"/>
      <c r="DP12" s="23"/>
      <c r="DQ12" s="96"/>
      <c r="DR12" s="22"/>
      <c r="DS12" s="333"/>
      <c r="DT12" s="22"/>
      <c r="DU12" s="333"/>
      <c r="DV12" s="583"/>
      <c r="DW12" s="333"/>
      <c r="DX12" s="59"/>
      <c r="DY12" s="96"/>
      <c r="DZ12" s="317"/>
      <c r="EA12" s="96"/>
      <c r="EB12" s="577"/>
      <c r="EC12" s="96"/>
      <c r="ED12" s="99"/>
      <c r="EE12" s="96"/>
      <c r="EF12" s="406"/>
      <c r="EG12" s="96"/>
      <c r="EH12" s="100"/>
      <c r="EI12" s="101">
        <f>SUMPRODUCT(D12:EH12,'Jagdalpur R'!D12:EH12)</f>
        <v>0</v>
      </c>
      <c r="EJ12" s="3"/>
      <c r="EK12" s="3"/>
      <c r="ER12" s="64" t="s">
        <v>28</v>
      </c>
      <c r="ES12" s="61">
        <f t="shared" si="0"/>
        <v>0</v>
      </c>
      <c r="ET12" s="24">
        <f t="shared" si="2"/>
        <v>0</v>
      </c>
    </row>
    <row r="13" spans="2:150" ht="15" hidden="1" customHeight="1">
      <c r="B13" s="69">
        <f t="shared" si="3"/>
        <v>8</v>
      </c>
      <c r="C13" s="61"/>
      <c r="D13" s="20"/>
      <c r="E13" s="16"/>
      <c r="F13" s="96"/>
      <c r="G13" s="20"/>
      <c r="H13" s="16"/>
      <c r="I13" s="96"/>
      <c r="J13" s="20"/>
      <c r="K13" s="16"/>
      <c r="L13" s="96"/>
      <c r="M13" s="366"/>
      <c r="N13" s="16"/>
      <c r="O13" s="96"/>
      <c r="P13" s="415"/>
      <c r="Q13" s="16"/>
      <c r="R13" s="96"/>
      <c r="S13" s="18"/>
      <c r="T13" s="16"/>
      <c r="U13" s="96"/>
      <c r="V13" s="424"/>
      <c r="W13" s="16"/>
      <c r="X13" s="96"/>
      <c r="Y13" s="20"/>
      <c r="Z13" s="96"/>
      <c r="AA13" s="20"/>
      <c r="AB13" s="18"/>
      <c r="AC13" s="17"/>
      <c r="AD13" s="96"/>
      <c r="AE13" s="360"/>
      <c r="AF13" s="17"/>
      <c r="AG13" s="96"/>
      <c r="AH13" s="20"/>
      <c r="AI13" s="19"/>
      <c r="AJ13" s="96"/>
      <c r="AK13" s="20"/>
      <c r="AL13" s="19"/>
      <c r="AM13" s="96"/>
      <c r="AN13" s="20"/>
      <c r="AO13" s="19"/>
      <c r="AP13" s="96"/>
      <c r="AQ13" s="20"/>
      <c r="AR13" s="19"/>
      <c r="AS13" s="96"/>
      <c r="AT13" s="384"/>
      <c r="AU13" s="97"/>
      <c r="AV13" s="18"/>
      <c r="AW13" s="17"/>
      <c r="AX13" s="96"/>
      <c r="AY13" s="18"/>
      <c r="AZ13" s="17"/>
      <c r="BA13" s="96"/>
      <c r="BB13" s="20"/>
      <c r="BC13" s="19"/>
      <c r="BD13" s="96"/>
      <c r="BE13" s="20"/>
      <c r="BF13" s="19"/>
      <c r="BG13" s="96"/>
      <c r="BH13" s="20"/>
      <c r="BI13" s="19"/>
      <c r="BJ13" s="96"/>
      <c r="BK13" s="384"/>
      <c r="BL13" s="97"/>
      <c r="BM13" s="20"/>
      <c r="BN13" s="19"/>
      <c r="BO13" s="96"/>
      <c r="BP13" s="17"/>
      <c r="BQ13" s="19"/>
      <c r="BR13" s="96"/>
      <c r="BS13" s="48"/>
      <c r="BT13" s="62"/>
      <c r="BU13" s="96"/>
      <c r="BV13" s="433"/>
      <c r="BW13" s="62"/>
      <c r="BX13" s="96"/>
      <c r="BY13" s="45"/>
      <c r="BZ13" s="62"/>
      <c r="CA13" s="96"/>
      <c r="CB13" s="18"/>
      <c r="CC13" s="62"/>
      <c r="CD13" s="96"/>
      <c r="CE13" s="18"/>
      <c r="CF13" s="19"/>
      <c r="CG13" s="96"/>
      <c r="CH13" s="317"/>
      <c r="CI13" s="62"/>
      <c r="CJ13" s="96"/>
      <c r="CK13" s="21"/>
      <c r="CL13" s="96"/>
      <c r="CM13" s="96"/>
      <c r="CN13" s="22"/>
      <c r="CO13" s="63"/>
      <c r="CP13" s="98">
        <f t="shared" si="1"/>
        <v>0</v>
      </c>
      <c r="CQ13" s="18"/>
      <c r="CR13" s="23"/>
      <c r="CS13" s="18"/>
      <c r="CT13" s="23"/>
      <c r="CU13" s="18"/>
      <c r="CV13" s="23"/>
      <c r="CW13" s="18"/>
      <c r="CX13" s="23"/>
      <c r="CY13" s="77"/>
      <c r="CZ13" s="23"/>
      <c r="DA13" s="77"/>
      <c r="DB13" s="23"/>
      <c r="DC13" s="77"/>
      <c r="DD13" s="23"/>
      <c r="DE13" s="77"/>
      <c r="DF13" s="23"/>
      <c r="DG13" s="18"/>
      <c r="DH13" s="23"/>
      <c r="DI13" s="265"/>
      <c r="DJ13" s="276"/>
      <c r="DK13" s="265"/>
      <c r="DL13" s="276"/>
      <c r="DM13" s="265"/>
      <c r="DN13" s="276"/>
      <c r="DO13" s="18"/>
      <c r="DP13" s="23"/>
      <c r="DQ13" s="96"/>
      <c r="DR13" s="22"/>
      <c r="DS13" s="333"/>
      <c r="DT13" s="22"/>
      <c r="DU13" s="333"/>
      <c r="DV13" s="583"/>
      <c r="DW13" s="333"/>
      <c r="DX13" s="59"/>
      <c r="DY13" s="96"/>
      <c r="DZ13" s="317"/>
      <c r="EA13" s="96"/>
      <c r="EB13" s="577"/>
      <c r="EC13" s="96"/>
      <c r="ED13" s="99"/>
      <c r="EE13" s="96"/>
      <c r="EF13" s="406"/>
      <c r="EG13" s="96"/>
      <c r="EH13" s="100"/>
      <c r="EI13" s="101">
        <f>SUMPRODUCT(D13:EH13,'Jagdalpur R'!D13:EH13)</f>
        <v>0</v>
      </c>
      <c r="EJ13" s="3"/>
      <c r="EK13" s="3"/>
      <c r="ER13" s="64" t="s">
        <v>29</v>
      </c>
      <c r="ES13" s="61">
        <f t="shared" si="0"/>
        <v>0</v>
      </c>
      <c r="ET13" s="24">
        <f t="shared" si="2"/>
        <v>0</v>
      </c>
    </row>
    <row r="14" spans="2:150" ht="15" hidden="1" customHeight="1">
      <c r="B14" s="69">
        <f t="shared" si="3"/>
        <v>9</v>
      </c>
      <c r="C14" s="61"/>
      <c r="D14" s="20"/>
      <c r="E14" s="16"/>
      <c r="F14" s="96"/>
      <c r="G14" s="20"/>
      <c r="H14" s="16"/>
      <c r="I14" s="96"/>
      <c r="J14" s="20"/>
      <c r="K14" s="16"/>
      <c r="L14" s="96"/>
      <c r="M14" s="366"/>
      <c r="N14" s="16"/>
      <c r="O14" s="96"/>
      <c r="P14" s="415"/>
      <c r="Q14" s="16"/>
      <c r="R14" s="96"/>
      <c r="S14" s="18"/>
      <c r="T14" s="16"/>
      <c r="U14" s="96"/>
      <c r="V14" s="424"/>
      <c r="W14" s="16"/>
      <c r="X14" s="96"/>
      <c r="Y14" s="20"/>
      <c r="Z14" s="96"/>
      <c r="AA14" s="20"/>
      <c r="AB14" s="18"/>
      <c r="AC14" s="17"/>
      <c r="AD14" s="96"/>
      <c r="AE14" s="360"/>
      <c r="AF14" s="17"/>
      <c r="AG14" s="96"/>
      <c r="AH14" s="20"/>
      <c r="AI14" s="19"/>
      <c r="AJ14" s="96"/>
      <c r="AK14" s="20"/>
      <c r="AL14" s="19"/>
      <c r="AM14" s="96"/>
      <c r="AN14" s="20"/>
      <c r="AO14" s="19"/>
      <c r="AP14" s="96"/>
      <c r="AQ14" s="20"/>
      <c r="AR14" s="19"/>
      <c r="AS14" s="96"/>
      <c r="AT14" s="384"/>
      <c r="AU14" s="97"/>
      <c r="AV14" s="18"/>
      <c r="AW14" s="17"/>
      <c r="AX14" s="96"/>
      <c r="AY14" s="18"/>
      <c r="AZ14" s="17"/>
      <c r="BA14" s="96"/>
      <c r="BB14" s="20"/>
      <c r="BC14" s="19"/>
      <c r="BD14" s="96"/>
      <c r="BE14" s="20"/>
      <c r="BF14" s="19"/>
      <c r="BG14" s="96"/>
      <c r="BH14" s="20"/>
      <c r="BI14" s="19"/>
      <c r="BJ14" s="96"/>
      <c r="BK14" s="384"/>
      <c r="BL14" s="97"/>
      <c r="BM14" s="20"/>
      <c r="BN14" s="19"/>
      <c r="BO14" s="96"/>
      <c r="BP14" s="17"/>
      <c r="BQ14" s="19"/>
      <c r="BR14" s="96"/>
      <c r="BS14" s="48"/>
      <c r="BT14" s="62"/>
      <c r="BU14" s="96"/>
      <c r="BV14" s="433"/>
      <c r="BW14" s="62"/>
      <c r="BX14" s="96"/>
      <c r="BY14" s="45"/>
      <c r="BZ14" s="62"/>
      <c r="CA14" s="96"/>
      <c r="CB14" s="18"/>
      <c r="CC14" s="62"/>
      <c r="CD14" s="96"/>
      <c r="CE14" s="18"/>
      <c r="CF14" s="19"/>
      <c r="CG14" s="96"/>
      <c r="CH14" s="317"/>
      <c r="CI14" s="62"/>
      <c r="CJ14" s="96"/>
      <c r="CK14" s="21"/>
      <c r="CL14" s="96"/>
      <c r="CM14" s="96"/>
      <c r="CN14" s="22"/>
      <c r="CO14" s="63"/>
      <c r="CP14" s="98">
        <f t="shared" si="1"/>
        <v>0</v>
      </c>
      <c r="CQ14" s="18"/>
      <c r="CR14" s="23"/>
      <c r="CS14" s="18"/>
      <c r="CT14" s="23"/>
      <c r="CU14" s="18"/>
      <c r="CV14" s="23"/>
      <c r="CW14" s="18"/>
      <c r="CX14" s="23"/>
      <c r="CY14" s="77"/>
      <c r="CZ14" s="23"/>
      <c r="DA14" s="77"/>
      <c r="DB14" s="23"/>
      <c r="DC14" s="77"/>
      <c r="DD14" s="23"/>
      <c r="DE14" s="77"/>
      <c r="DF14" s="23"/>
      <c r="DG14" s="18"/>
      <c r="DH14" s="23"/>
      <c r="DI14" s="265"/>
      <c r="DJ14" s="276"/>
      <c r="DK14" s="265"/>
      <c r="DL14" s="276"/>
      <c r="DM14" s="265"/>
      <c r="DN14" s="276"/>
      <c r="DO14" s="18"/>
      <c r="DP14" s="23"/>
      <c r="DQ14" s="96"/>
      <c r="DR14" s="22"/>
      <c r="DS14" s="333"/>
      <c r="DT14" s="22"/>
      <c r="DU14" s="333"/>
      <c r="DV14" s="583"/>
      <c r="DW14" s="333"/>
      <c r="DX14" s="59"/>
      <c r="DY14" s="96"/>
      <c r="DZ14" s="317"/>
      <c r="EA14" s="96"/>
      <c r="EB14" s="577"/>
      <c r="EC14" s="96"/>
      <c r="ED14" s="99"/>
      <c r="EE14" s="96"/>
      <c r="EF14" s="406"/>
      <c r="EG14" s="96"/>
      <c r="EH14" s="100"/>
      <c r="EI14" s="101">
        <f>SUMPRODUCT(D14:EH14,'Jagdalpur R'!D14:EH14)</f>
        <v>0</v>
      </c>
      <c r="EJ14" s="3"/>
      <c r="EK14" s="3"/>
      <c r="ER14" s="64" t="s">
        <v>30</v>
      </c>
      <c r="ES14" s="61">
        <f t="shared" si="0"/>
        <v>0</v>
      </c>
      <c r="ET14" s="24">
        <f t="shared" si="2"/>
        <v>0</v>
      </c>
    </row>
    <row r="15" spans="2:150" ht="15" hidden="1" customHeight="1">
      <c r="B15" s="69">
        <f t="shared" si="3"/>
        <v>10</v>
      </c>
      <c r="C15" s="61"/>
      <c r="D15" s="20"/>
      <c r="E15" s="16"/>
      <c r="F15" s="96"/>
      <c r="G15" s="20"/>
      <c r="H15" s="16"/>
      <c r="I15" s="96"/>
      <c r="J15" s="20"/>
      <c r="K15" s="16"/>
      <c r="L15" s="96"/>
      <c r="M15" s="366"/>
      <c r="N15" s="16"/>
      <c r="O15" s="96"/>
      <c r="P15" s="415"/>
      <c r="Q15" s="16"/>
      <c r="R15" s="96"/>
      <c r="S15" s="18"/>
      <c r="T15" s="16"/>
      <c r="U15" s="96"/>
      <c r="V15" s="424"/>
      <c r="W15" s="16"/>
      <c r="X15" s="96"/>
      <c r="Y15" s="20"/>
      <c r="Z15" s="96"/>
      <c r="AA15" s="20"/>
      <c r="AB15" s="18"/>
      <c r="AC15" s="17"/>
      <c r="AD15" s="96"/>
      <c r="AE15" s="360"/>
      <c r="AF15" s="17"/>
      <c r="AG15" s="96"/>
      <c r="AH15" s="20"/>
      <c r="AI15" s="19"/>
      <c r="AJ15" s="96"/>
      <c r="AK15" s="20"/>
      <c r="AL15" s="19"/>
      <c r="AM15" s="96"/>
      <c r="AN15" s="20"/>
      <c r="AO15" s="19"/>
      <c r="AP15" s="96"/>
      <c r="AQ15" s="20"/>
      <c r="AR15" s="19"/>
      <c r="AS15" s="96"/>
      <c r="AT15" s="384"/>
      <c r="AU15" s="97"/>
      <c r="AV15" s="18"/>
      <c r="AW15" s="17"/>
      <c r="AX15" s="96"/>
      <c r="AY15" s="18"/>
      <c r="AZ15" s="17"/>
      <c r="BA15" s="96"/>
      <c r="BB15" s="20"/>
      <c r="BC15" s="19"/>
      <c r="BD15" s="96"/>
      <c r="BE15" s="20"/>
      <c r="BF15" s="19"/>
      <c r="BG15" s="96"/>
      <c r="BH15" s="20"/>
      <c r="BI15" s="19"/>
      <c r="BJ15" s="96"/>
      <c r="BK15" s="384"/>
      <c r="BL15" s="97"/>
      <c r="BM15" s="20"/>
      <c r="BN15" s="19"/>
      <c r="BO15" s="96"/>
      <c r="BP15" s="17"/>
      <c r="BQ15" s="19"/>
      <c r="BR15" s="96"/>
      <c r="BS15" s="48"/>
      <c r="BT15" s="62"/>
      <c r="BU15" s="96"/>
      <c r="BV15" s="433"/>
      <c r="BW15" s="62"/>
      <c r="BX15" s="96"/>
      <c r="BY15" s="45"/>
      <c r="BZ15" s="62"/>
      <c r="CA15" s="96"/>
      <c r="CB15" s="18"/>
      <c r="CC15" s="62"/>
      <c r="CD15" s="96"/>
      <c r="CE15" s="18"/>
      <c r="CF15" s="19"/>
      <c r="CG15" s="96"/>
      <c r="CH15" s="317"/>
      <c r="CI15" s="62"/>
      <c r="CJ15" s="96"/>
      <c r="CK15" s="21"/>
      <c r="CL15" s="96"/>
      <c r="CM15" s="96"/>
      <c r="CN15" s="22"/>
      <c r="CO15" s="63"/>
      <c r="CP15" s="98">
        <f t="shared" si="1"/>
        <v>0</v>
      </c>
      <c r="CQ15" s="18"/>
      <c r="CR15" s="23"/>
      <c r="CS15" s="18"/>
      <c r="CT15" s="23"/>
      <c r="CU15" s="18"/>
      <c r="CV15" s="23"/>
      <c r="CW15" s="18"/>
      <c r="CX15" s="23"/>
      <c r="CY15" s="77"/>
      <c r="CZ15" s="23"/>
      <c r="DA15" s="77"/>
      <c r="DB15" s="23"/>
      <c r="DC15" s="77"/>
      <c r="DD15" s="23"/>
      <c r="DE15" s="77"/>
      <c r="DF15" s="23"/>
      <c r="DG15" s="18"/>
      <c r="DH15" s="23"/>
      <c r="DI15" s="265"/>
      <c r="DJ15" s="276"/>
      <c r="DK15" s="265"/>
      <c r="DL15" s="276"/>
      <c r="DM15" s="265"/>
      <c r="DN15" s="276"/>
      <c r="DO15" s="18"/>
      <c r="DP15" s="23"/>
      <c r="DQ15" s="96"/>
      <c r="DR15" s="22"/>
      <c r="DS15" s="333"/>
      <c r="DT15" s="22"/>
      <c r="DU15" s="333"/>
      <c r="DV15" s="583"/>
      <c r="DW15" s="333"/>
      <c r="DX15" s="59"/>
      <c r="DY15" s="96"/>
      <c r="DZ15" s="317"/>
      <c r="EA15" s="96"/>
      <c r="EB15" s="577"/>
      <c r="EC15" s="96"/>
      <c r="ED15" s="99"/>
      <c r="EE15" s="96"/>
      <c r="EF15" s="406"/>
      <c r="EG15" s="96"/>
      <c r="EH15" s="100"/>
      <c r="EI15" s="101">
        <f>SUMPRODUCT(D15:EH15,'Jagdalpur R'!D15:EH15)</f>
        <v>0</v>
      </c>
      <c r="EJ15" s="3"/>
      <c r="EK15" s="3"/>
      <c r="ER15" s="64" t="s">
        <v>31</v>
      </c>
      <c r="ES15" s="61">
        <f t="shared" si="0"/>
        <v>0</v>
      </c>
      <c r="ET15" s="24">
        <f t="shared" si="2"/>
        <v>0</v>
      </c>
    </row>
    <row r="16" spans="2:150" ht="15" hidden="1" customHeight="1">
      <c r="B16" s="69">
        <f t="shared" si="3"/>
        <v>11</v>
      </c>
      <c r="C16" s="61"/>
      <c r="D16" s="20"/>
      <c r="E16" s="16"/>
      <c r="F16" s="96"/>
      <c r="G16" s="20"/>
      <c r="H16" s="16"/>
      <c r="I16" s="96"/>
      <c r="J16" s="20"/>
      <c r="K16" s="16"/>
      <c r="L16" s="96"/>
      <c r="M16" s="366"/>
      <c r="N16" s="16"/>
      <c r="O16" s="96"/>
      <c r="P16" s="415"/>
      <c r="Q16" s="16"/>
      <c r="R16" s="96"/>
      <c r="S16" s="18"/>
      <c r="T16" s="16"/>
      <c r="U16" s="96"/>
      <c r="V16" s="424"/>
      <c r="W16" s="16"/>
      <c r="X16" s="96"/>
      <c r="Y16" s="20"/>
      <c r="Z16" s="96"/>
      <c r="AA16" s="20"/>
      <c r="AB16" s="18"/>
      <c r="AC16" s="17"/>
      <c r="AD16" s="96"/>
      <c r="AE16" s="360"/>
      <c r="AF16" s="17"/>
      <c r="AG16" s="96"/>
      <c r="AH16" s="20"/>
      <c r="AI16" s="19"/>
      <c r="AJ16" s="96"/>
      <c r="AK16" s="20"/>
      <c r="AL16" s="19"/>
      <c r="AM16" s="96"/>
      <c r="AN16" s="20"/>
      <c r="AO16" s="19"/>
      <c r="AP16" s="96"/>
      <c r="AQ16" s="20"/>
      <c r="AR16" s="19"/>
      <c r="AS16" s="96"/>
      <c r="AT16" s="384"/>
      <c r="AU16" s="97"/>
      <c r="AV16" s="18"/>
      <c r="AW16" s="17"/>
      <c r="AX16" s="96"/>
      <c r="AY16" s="18"/>
      <c r="AZ16" s="17"/>
      <c r="BA16" s="96"/>
      <c r="BB16" s="20"/>
      <c r="BC16" s="19"/>
      <c r="BD16" s="96"/>
      <c r="BE16" s="20"/>
      <c r="BF16" s="19"/>
      <c r="BG16" s="96"/>
      <c r="BH16" s="20"/>
      <c r="BI16" s="19"/>
      <c r="BJ16" s="96"/>
      <c r="BK16" s="384"/>
      <c r="BL16" s="97"/>
      <c r="BM16" s="20"/>
      <c r="BN16" s="19"/>
      <c r="BO16" s="96"/>
      <c r="BP16" s="17"/>
      <c r="BQ16" s="19"/>
      <c r="BR16" s="96"/>
      <c r="BS16" s="48"/>
      <c r="BT16" s="62"/>
      <c r="BU16" s="96"/>
      <c r="BV16" s="433"/>
      <c r="BW16" s="62"/>
      <c r="BX16" s="96"/>
      <c r="BY16" s="45"/>
      <c r="BZ16" s="62"/>
      <c r="CA16" s="96"/>
      <c r="CB16" s="18"/>
      <c r="CC16" s="62"/>
      <c r="CD16" s="96"/>
      <c r="CE16" s="18"/>
      <c r="CF16" s="19"/>
      <c r="CG16" s="96"/>
      <c r="CH16" s="317"/>
      <c r="CI16" s="62"/>
      <c r="CJ16" s="96"/>
      <c r="CK16" s="21"/>
      <c r="CL16" s="96"/>
      <c r="CM16" s="96"/>
      <c r="CN16" s="22"/>
      <c r="CO16" s="63"/>
      <c r="CP16" s="98">
        <f t="shared" si="1"/>
        <v>0</v>
      </c>
      <c r="CQ16" s="18"/>
      <c r="CR16" s="23"/>
      <c r="CS16" s="18"/>
      <c r="CT16" s="23"/>
      <c r="CU16" s="18"/>
      <c r="CV16" s="23"/>
      <c r="CW16" s="18"/>
      <c r="CX16" s="23"/>
      <c r="CY16" s="77"/>
      <c r="CZ16" s="23"/>
      <c r="DA16" s="77"/>
      <c r="DB16" s="23"/>
      <c r="DC16" s="77"/>
      <c r="DD16" s="23"/>
      <c r="DE16" s="77"/>
      <c r="DF16" s="23"/>
      <c r="DG16" s="18"/>
      <c r="DH16" s="23"/>
      <c r="DI16" s="265"/>
      <c r="DJ16" s="276"/>
      <c r="DK16" s="265"/>
      <c r="DL16" s="276"/>
      <c r="DM16" s="265"/>
      <c r="DN16" s="276"/>
      <c r="DO16" s="18"/>
      <c r="DP16" s="23"/>
      <c r="DQ16" s="96"/>
      <c r="DR16" s="22"/>
      <c r="DS16" s="333"/>
      <c r="DT16" s="22"/>
      <c r="DU16" s="333"/>
      <c r="DV16" s="583"/>
      <c r="DW16" s="333"/>
      <c r="DX16" s="59"/>
      <c r="DY16" s="96"/>
      <c r="DZ16" s="317"/>
      <c r="EA16" s="96"/>
      <c r="EB16" s="577"/>
      <c r="EC16" s="96"/>
      <c r="ED16" s="99"/>
      <c r="EE16" s="96"/>
      <c r="EF16" s="406"/>
      <c r="EG16" s="96"/>
      <c r="EH16" s="100"/>
      <c r="EI16" s="101">
        <f>SUMPRODUCT(D16:EH16,'Jagdalpur R'!D16:EH16)</f>
        <v>0</v>
      </c>
      <c r="EJ16" s="3"/>
      <c r="EK16" s="3"/>
      <c r="ER16" s="64" t="s">
        <v>32</v>
      </c>
      <c r="ES16" s="61">
        <f t="shared" si="0"/>
        <v>0</v>
      </c>
      <c r="ET16" s="24">
        <f t="shared" si="2"/>
        <v>0</v>
      </c>
    </row>
    <row r="17" spans="2:150" ht="15" hidden="1" customHeight="1">
      <c r="B17" s="69">
        <f t="shared" si="3"/>
        <v>12</v>
      </c>
      <c r="C17" s="61"/>
      <c r="D17" s="20"/>
      <c r="E17" s="16"/>
      <c r="F17" s="96"/>
      <c r="G17" s="20"/>
      <c r="H17" s="16"/>
      <c r="I17" s="96"/>
      <c r="J17" s="20"/>
      <c r="K17" s="16"/>
      <c r="L17" s="96"/>
      <c r="M17" s="366"/>
      <c r="N17" s="16"/>
      <c r="O17" s="96"/>
      <c r="P17" s="415"/>
      <c r="Q17" s="16"/>
      <c r="R17" s="96"/>
      <c r="S17" s="18"/>
      <c r="T17" s="16"/>
      <c r="U17" s="96"/>
      <c r="V17" s="424"/>
      <c r="W17" s="16"/>
      <c r="X17" s="96"/>
      <c r="Y17" s="20"/>
      <c r="Z17" s="96"/>
      <c r="AA17" s="20"/>
      <c r="AB17" s="18"/>
      <c r="AC17" s="17"/>
      <c r="AD17" s="96"/>
      <c r="AE17" s="360"/>
      <c r="AF17" s="17"/>
      <c r="AG17" s="96"/>
      <c r="AH17" s="20"/>
      <c r="AI17" s="19"/>
      <c r="AJ17" s="96"/>
      <c r="AK17" s="20"/>
      <c r="AL17" s="19"/>
      <c r="AM17" s="96"/>
      <c r="AN17" s="20"/>
      <c r="AO17" s="19"/>
      <c r="AP17" s="96"/>
      <c r="AQ17" s="20"/>
      <c r="AR17" s="19"/>
      <c r="AS17" s="96"/>
      <c r="AT17" s="384"/>
      <c r="AU17" s="97"/>
      <c r="AV17" s="18"/>
      <c r="AW17" s="17"/>
      <c r="AX17" s="96"/>
      <c r="AY17" s="18"/>
      <c r="AZ17" s="17"/>
      <c r="BA17" s="96"/>
      <c r="BB17" s="20"/>
      <c r="BC17" s="19"/>
      <c r="BD17" s="96"/>
      <c r="BE17" s="20"/>
      <c r="BF17" s="19"/>
      <c r="BG17" s="96"/>
      <c r="BH17" s="20"/>
      <c r="BI17" s="19"/>
      <c r="BJ17" s="96"/>
      <c r="BK17" s="384"/>
      <c r="BL17" s="97"/>
      <c r="BM17" s="20"/>
      <c r="BN17" s="19"/>
      <c r="BO17" s="96"/>
      <c r="BP17" s="17"/>
      <c r="BQ17" s="19"/>
      <c r="BR17" s="96"/>
      <c r="BS17" s="48"/>
      <c r="BT17" s="62"/>
      <c r="BU17" s="96"/>
      <c r="BV17" s="433"/>
      <c r="BW17" s="62"/>
      <c r="BX17" s="96"/>
      <c r="BY17" s="45"/>
      <c r="BZ17" s="62"/>
      <c r="CA17" s="96"/>
      <c r="CB17" s="18"/>
      <c r="CC17" s="62"/>
      <c r="CD17" s="96"/>
      <c r="CE17" s="18"/>
      <c r="CF17" s="19"/>
      <c r="CG17" s="96"/>
      <c r="CH17" s="317"/>
      <c r="CI17" s="62"/>
      <c r="CJ17" s="96"/>
      <c r="CK17" s="21"/>
      <c r="CL17" s="96"/>
      <c r="CM17" s="96"/>
      <c r="CN17" s="22"/>
      <c r="CO17" s="63"/>
      <c r="CP17" s="98">
        <f t="shared" si="1"/>
        <v>0</v>
      </c>
      <c r="CQ17" s="18"/>
      <c r="CR17" s="23"/>
      <c r="CS17" s="18"/>
      <c r="CT17" s="23"/>
      <c r="CU17" s="18"/>
      <c r="CV17" s="23"/>
      <c r="CW17" s="18"/>
      <c r="CX17" s="23"/>
      <c r="CY17" s="77"/>
      <c r="CZ17" s="23"/>
      <c r="DA17" s="77"/>
      <c r="DB17" s="23"/>
      <c r="DC17" s="77"/>
      <c r="DD17" s="23"/>
      <c r="DE17" s="77"/>
      <c r="DF17" s="23"/>
      <c r="DG17" s="18"/>
      <c r="DH17" s="23"/>
      <c r="DI17" s="265"/>
      <c r="DJ17" s="276"/>
      <c r="DK17" s="265"/>
      <c r="DL17" s="276"/>
      <c r="DM17" s="265"/>
      <c r="DN17" s="276"/>
      <c r="DO17" s="18"/>
      <c r="DP17" s="23"/>
      <c r="DQ17" s="96"/>
      <c r="DR17" s="22"/>
      <c r="DS17" s="333"/>
      <c r="DT17" s="22"/>
      <c r="DU17" s="333"/>
      <c r="DV17" s="583"/>
      <c r="DW17" s="333"/>
      <c r="DX17" s="59"/>
      <c r="DY17" s="96"/>
      <c r="DZ17" s="317"/>
      <c r="EA17" s="96"/>
      <c r="EB17" s="577"/>
      <c r="EC17" s="96"/>
      <c r="ED17" s="99"/>
      <c r="EE17" s="96"/>
      <c r="EF17" s="406"/>
      <c r="EG17" s="96"/>
      <c r="EH17" s="100"/>
      <c r="EI17" s="101">
        <f>SUMPRODUCT(D17:EH17,'Jagdalpur R'!D17:EH17)</f>
        <v>0</v>
      </c>
      <c r="EJ17" s="3"/>
      <c r="EK17" s="3"/>
      <c r="ER17" s="64" t="s">
        <v>33</v>
      </c>
      <c r="ES17" s="61">
        <f t="shared" si="0"/>
        <v>0</v>
      </c>
      <c r="ET17" s="24">
        <f t="shared" si="2"/>
        <v>0</v>
      </c>
    </row>
    <row r="18" spans="2:150" ht="15" hidden="1" customHeight="1">
      <c r="B18" s="69">
        <f t="shared" si="3"/>
        <v>13</v>
      </c>
      <c r="C18" s="61"/>
      <c r="D18" s="20"/>
      <c r="E18" s="16"/>
      <c r="F18" s="96"/>
      <c r="G18" s="20"/>
      <c r="H18" s="16"/>
      <c r="I18" s="96"/>
      <c r="J18" s="20"/>
      <c r="K18" s="16"/>
      <c r="L18" s="96"/>
      <c r="M18" s="366"/>
      <c r="N18" s="16"/>
      <c r="O18" s="96"/>
      <c r="P18" s="415"/>
      <c r="Q18" s="16"/>
      <c r="R18" s="96"/>
      <c r="S18" s="18"/>
      <c r="T18" s="16"/>
      <c r="U18" s="96"/>
      <c r="V18" s="424"/>
      <c r="W18" s="16"/>
      <c r="X18" s="96"/>
      <c r="Y18" s="20"/>
      <c r="Z18" s="96"/>
      <c r="AA18" s="20"/>
      <c r="AB18" s="18"/>
      <c r="AC18" s="17"/>
      <c r="AD18" s="96"/>
      <c r="AE18" s="360"/>
      <c r="AF18" s="17"/>
      <c r="AG18" s="96"/>
      <c r="AH18" s="20"/>
      <c r="AI18" s="19"/>
      <c r="AJ18" s="96"/>
      <c r="AK18" s="20"/>
      <c r="AL18" s="19"/>
      <c r="AM18" s="96"/>
      <c r="AN18" s="20"/>
      <c r="AO18" s="19"/>
      <c r="AP18" s="96"/>
      <c r="AQ18" s="20"/>
      <c r="AR18" s="19"/>
      <c r="AS18" s="96"/>
      <c r="AT18" s="384"/>
      <c r="AU18" s="97"/>
      <c r="AV18" s="18"/>
      <c r="AW18" s="17"/>
      <c r="AX18" s="96"/>
      <c r="AY18" s="18"/>
      <c r="AZ18" s="17"/>
      <c r="BA18" s="96"/>
      <c r="BB18" s="20"/>
      <c r="BC18" s="19"/>
      <c r="BD18" s="96"/>
      <c r="BE18" s="20"/>
      <c r="BF18" s="19"/>
      <c r="BG18" s="96"/>
      <c r="BH18" s="20"/>
      <c r="BI18" s="19"/>
      <c r="BJ18" s="96"/>
      <c r="BK18" s="384"/>
      <c r="BL18" s="97"/>
      <c r="BM18" s="20"/>
      <c r="BN18" s="19"/>
      <c r="BO18" s="96"/>
      <c r="BP18" s="17"/>
      <c r="BQ18" s="19"/>
      <c r="BR18" s="96"/>
      <c r="BS18" s="48"/>
      <c r="BT18" s="62"/>
      <c r="BU18" s="96"/>
      <c r="BV18" s="433"/>
      <c r="BW18" s="62"/>
      <c r="BX18" s="96"/>
      <c r="BY18" s="45"/>
      <c r="BZ18" s="62"/>
      <c r="CA18" s="96"/>
      <c r="CB18" s="18"/>
      <c r="CC18" s="62"/>
      <c r="CD18" s="96"/>
      <c r="CE18" s="18"/>
      <c r="CF18" s="19"/>
      <c r="CG18" s="96"/>
      <c r="CH18" s="317"/>
      <c r="CI18" s="62"/>
      <c r="CJ18" s="96"/>
      <c r="CK18" s="21"/>
      <c r="CL18" s="96"/>
      <c r="CM18" s="96"/>
      <c r="CN18" s="22"/>
      <c r="CO18" s="63"/>
      <c r="CP18" s="98">
        <f t="shared" si="1"/>
        <v>0</v>
      </c>
      <c r="CQ18" s="18"/>
      <c r="CR18" s="23"/>
      <c r="CS18" s="18"/>
      <c r="CT18" s="23"/>
      <c r="CU18" s="18"/>
      <c r="CV18" s="23"/>
      <c r="CW18" s="18"/>
      <c r="CX18" s="23"/>
      <c r="CY18" s="77"/>
      <c r="CZ18" s="23"/>
      <c r="DA18" s="77"/>
      <c r="DB18" s="23"/>
      <c r="DC18" s="77"/>
      <c r="DD18" s="23"/>
      <c r="DE18" s="77"/>
      <c r="DF18" s="23"/>
      <c r="DG18" s="18"/>
      <c r="DH18" s="23"/>
      <c r="DI18" s="265"/>
      <c r="DJ18" s="276"/>
      <c r="DK18" s="265"/>
      <c r="DL18" s="276"/>
      <c r="DM18" s="265"/>
      <c r="DN18" s="276"/>
      <c r="DO18" s="18"/>
      <c r="DP18" s="23"/>
      <c r="DQ18" s="96"/>
      <c r="DR18" s="22"/>
      <c r="DS18" s="333"/>
      <c r="DT18" s="22"/>
      <c r="DU18" s="333"/>
      <c r="DV18" s="583"/>
      <c r="DW18" s="333"/>
      <c r="DX18" s="59"/>
      <c r="DY18" s="96"/>
      <c r="DZ18" s="317"/>
      <c r="EA18" s="96"/>
      <c r="EB18" s="577"/>
      <c r="EC18" s="96"/>
      <c r="ED18" s="99"/>
      <c r="EE18" s="96"/>
      <c r="EF18" s="406"/>
      <c r="EG18" s="96"/>
      <c r="EH18" s="100"/>
      <c r="EI18" s="101">
        <f>SUMPRODUCT(D18:EH18,'Jagdalpur R'!D18:EH18)</f>
        <v>0</v>
      </c>
      <c r="EJ18" s="3"/>
      <c r="EK18" s="3"/>
      <c r="ER18" s="64" t="s">
        <v>34</v>
      </c>
      <c r="ES18" s="61">
        <f t="shared" si="0"/>
        <v>0</v>
      </c>
      <c r="ET18" s="24">
        <f t="shared" si="2"/>
        <v>0</v>
      </c>
    </row>
    <row r="19" spans="2:150" ht="15" hidden="1" customHeight="1">
      <c r="B19" s="69">
        <f t="shared" si="3"/>
        <v>14</v>
      </c>
      <c r="C19" s="61"/>
      <c r="D19" s="20"/>
      <c r="E19" s="16"/>
      <c r="F19" s="96"/>
      <c r="G19" s="20"/>
      <c r="H19" s="16"/>
      <c r="I19" s="96"/>
      <c r="J19" s="20"/>
      <c r="K19" s="16"/>
      <c r="L19" s="96"/>
      <c r="M19" s="366"/>
      <c r="N19" s="16"/>
      <c r="O19" s="96"/>
      <c r="P19" s="415"/>
      <c r="Q19" s="16"/>
      <c r="R19" s="96"/>
      <c r="S19" s="18"/>
      <c r="T19" s="16"/>
      <c r="U19" s="96"/>
      <c r="V19" s="424"/>
      <c r="W19" s="16"/>
      <c r="X19" s="96"/>
      <c r="Y19" s="20"/>
      <c r="Z19" s="96"/>
      <c r="AA19" s="20"/>
      <c r="AB19" s="18"/>
      <c r="AC19" s="17"/>
      <c r="AD19" s="96"/>
      <c r="AE19" s="360"/>
      <c r="AF19" s="17"/>
      <c r="AG19" s="96"/>
      <c r="AH19" s="20"/>
      <c r="AI19" s="19"/>
      <c r="AJ19" s="96"/>
      <c r="AK19" s="20"/>
      <c r="AL19" s="19"/>
      <c r="AM19" s="96"/>
      <c r="AN19" s="20"/>
      <c r="AO19" s="19"/>
      <c r="AP19" s="96"/>
      <c r="AQ19" s="20"/>
      <c r="AR19" s="19"/>
      <c r="AS19" s="96"/>
      <c r="AT19" s="384"/>
      <c r="AU19" s="97"/>
      <c r="AV19" s="18"/>
      <c r="AW19" s="17"/>
      <c r="AX19" s="96"/>
      <c r="AY19" s="18"/>
      <c r="AZ19" s="17"/>
      <c r="BA19" s="96"/>
      <c r="BB19" s="20"/>
      <c r="BC19" s="19"/>
      <c r="BD19" s="96"/>
      <c r="BE19" s="20"/>
      <c r="BF19" s="19"/>
      <c r="BG19" s="96"/>
      <c r="BH19" s="20"/>
      <c r="BI19" s="19"/>
      <c r="BJ19" s="96"/>
      <c r="BK19" s="384"/>
      <c r="BL19" s="97"/>
      <c r="BM19" s="20"/>
      <c r="BN19" s="19"/>
      <c r="BO19" s="96"/>
      <c r="BP19" s="17"/>
      <c r="BQ19" s="19"/>
      <c r="BR19" s="96"/>
      <c r="BS19" s="48"/>
      <c r="BT19" s="62"/>
      <c r="BU19" s="96"/>
      <c r="BV19" s="433"/>
      <c r="BW19" s="62"/>
      <c r="BX19" s="96"/>
      <c r="BY19" s="45"/>
      <c r="BZ19" s="62"/>
      <c r="CA19" s="96"/>
      <c r="CB19" s="18"/>
      <c r="CC19" s="62"/>
      <c r="CD19" s="96"/>
      <c r="CE19" s="18"/>
      <c r="CF19" s="19"/>
      <c r="CG19" s="96"/>
      <c r="CH19" s="317"/>
      <c r="CI19" s="62"/>
      <c r="CJ19" s="96"/>
      <c r="CK19" s="21"/>
      <c r="CL19" s="96"/>
      <c r="CM19" s="96"/>
      <c r="CN19" s="22"/>
      <c r="CO19" s="63"/>
      <c r="CP19" s="98">
        <f t="shared" si="1"/>
        <v>0</v>
      </c>
      <c r="CQ19" s="18"/>
      <c r="CR19" s="23"/>
      <c r="CS19" s="18"/>
      <c r="CT19" s="23"/>
      <c r="CU19" s="18"/>
      <c r="CV19" s="23"/>
      <c r="CW19" s="18"/>
      <c r="CX19" s="23"/>
      <c r="CY19" s="77"/>
      <c r="CZ19" s="23"/>
      <c r="DA19" s="77"/>
      <c r="DB19" s="23"/>
      <c r="DC19" s="77"/>
      <c r="DD19" s="23"/>
      <c r="DE19" s="77"/>
      <c r="DF19" s="23"/>
      <c r="DG19" s="18"/>
      <c r="DH19" s="23"/>
      <c r="DI19" s="265"/>
      <c r="DJ19" s="276"/>
      <c r="DK19" s="265"/>
      <c r="DL19" s="276"/>
      <c r="DM19" s="265"/>
      <c r="DN19" s="276"/>
      <c r="DO19" s="18"/>
      <c r="DP19" s="23"/>
      <c r="DQ19" s="96"/>
      <c r="DR19" s="22"/>
      <c r="DS19" s="333"/>
      <c r="DT19" s="22"/>
      <c r="DU19" s="333"/>
      <c r="DV19" s="583"/>
      <c r="DW19" s="333"/>
      <c r="DX19" s="59"/>
      <c r="DY19" s="96"/>
      <c r="DZ19" s="317"/>
      <c r="EA19" s="96"/>
      <c r="EB19" s="577"/>
      <c r="EC19" s="96"/>
      <c r="ED19" s="99"/>
      <c r="EE19" s="96"/>
      <c r="EF19" s="406"/>
      <c r="EG19" s="96"/>
      <c r="EH19" s="100"/>
      <c r="EI19" s="101">
        <f>SUMPRODUCT(D19:EH19,'Jagdalpur R'!D19:EH19)</f>
        <v>0</v>
      </c>
      <c r="EJ19" s="3"/>
      <c r="EK19" s="3"/>
      <c r="ER19" s="64" t="s">
        <v>35</v>
      </c>
      <c r="ES19" s="61">
        <f t="shared" si="0"/>
        <v>0</v>
      </c>
      <c r="ET19" s="24">
        <f t="shared" si="2"/>
        <v>0</v>
      </c>
    </row>
    <row r="20" spans="2:150" ht="15" hidden="1" customHeight="1">
      <c r="B20" s="69">
        <f t="shared" si="3"/>
        <v>15</v>
      </c>
      <c r="C20" s="61"/>
      <c r="D20" s="20"/>
      <c r="E20" s="16"/>
      <c r="F20" s="96"/>
      <c r="G20" s="20"/>
      <c r="H20" s="16"/>
      <c r="I20" s="96"/>
      <c r="J20" s="20"/>
      <c r="K20" s="16"/>
      <c r="L20" s="96"/>
      <c r="M20" s="366"/>
      <c r="N20" s="16"/>
      <c r="O20" s="96"/>
      <c r="P20" s="415"/>
      <c r="Q20" s="16"/>
      <c r="R20" s="96"/>
      <c r="S20" s="18"/>
      <c r="T20" s="16"/>
      <c r="U20" s="96"/>
      <c r="V20" s="424"/>
      <c r="W20" s="16"/>
      <c r="X20" s="96"/>
      <c r="Y20" s="20"/>
      <c r="Z20" s="96"/>
      <c r="AA20" s="20"/>
      <c r="AB20" s="18"/>
      <c r="AC20" s="17"/>
      <c r="AD20" s="96"/>
      <c r="AE20" s="360"/>
      <c r="AF20" s="17"/>
      <c r="AG20" s="96"/>
      <c r="AH20" s="20"/>
      <c r="AI20" s="19"/>
      <c r="AJ20" s="96"/>
      <c r="AK20" s="20"/>
      <c r="AL20" s="19"/>
      <c r="AM20" s="96"/>
      <c r="AN20" s="20"/>
      <c r="AO20" s="19"/>
      <c r="AP20" s="96"/>
      <c r="AQ20" s="20"/>
      <c r="AR20" s="19"/>
      <c r="AS20" s="96"/>
      <c r="AT20" s="384"/>
      <c r="AU20" s="97"/>
      <c r="AV20" s="18"/>
      <c r="AW20" s="17"/>
      <c r="AX20" s="96"/>
      <c r="AY20" s="18"/>
      <c r="AZ20" s="17"/>
      <c r="BA20" s="96"/>
      <c r="BB20" s="20"/>
      <c r="BC20" s="19"/>
      <c r="BD20" s="96"/>
      <c r="BE20" s="20"/>
      <c r="BF20" s="19"/>
      <c r="BG20" s="96"/>
      <c r="BH20" s="20"/>
      <c r="BI20" s="19"/>
      <c r="BJ20" s="96"/>
      <c r="BK20" s="384"/>
      <c r="BL20" s="97"/>
      <c r="BM20" s="20"/>
      <c r="BN20" s="19"/>
      <c r="BO20" s="96"/>
      <c r="BP20" s="17"/>
      <c r="BQ20" s="19"/>
      <c r="BR20" s="96"/>
      <c r="BS20" s="48"/>
      <c r="BT20" s="62"/>
      <c r="BU20" s="96"/>
      <c r="BV20" s="433"/>
      <c r="BW20" s="62"/>
      <c r="BX20" s="96"/>
      <c r="BY20" s="45"/>
      <c r="BZ20" s="62"/>
      <c r="CA20" s="96"/>
      <c r="CB20" s="18"/>
      <c r="CC20" s="62"/>
      <c r="CD20" s="96"/>
      <c r="CE20" s="18"/>
      <c r="CF20" s="19"/>
      <c r="CG20" s="96"/>
      <c r="CH20" s="317"/>
      <c r="CI20" s="62"/>
      <c r="CJ20" s="96"/>
      <c r="CK20" s="21"/>
      <c r="CL20" s="96"/>
      <c r="CM20" s="96"/>
      <c r="CN20" s="22"/>
      <c r="CO20" s="63"/>
      <c r="CP20" s="98">
        <f t="shared" si="1"/>
        <v>0</v>
      </c>
      <c r="CQ20" s="18"/>
      <c r="CR20" s="23"/>
      <c r="CS20" s="18"/>
      <c r="CT20" s="23"/>
      <c r="CU20" s="18"/>
      <c r="CV20" s="23"/>
      <c r="CW20" s="18"/>
      <c r="CX20" s="23"/>
      <c r="CY20" s="77"/>
      <c r="CZ20" s="23"/>
      <c r="DA20" s="77"/>
      <c r="DB20" s="23"/>
      <c r="DC20" s="77"/>
      <c r="DD20" s="23"/>
      <c r="DE20" s="77"/>
      <c r="DF20" s="23"/>
      <c r="DG20" s="18"/>
      <c r="DH20" s="23"/>
      <c r="DI20" s="265"/>
      <c r="DJ20" s="276"/>
      <c r="DK20" s="265"/>
      <c r="DL20" s="276"/>
      <c r="DM20" s="265"/>
      <c r="DN20" s="276"/>
      <c r="DO20" s="18"/>
      <c r="DP20" s="23"/>
      <c r="DQ20" s="96"/>
      <c r="DR20" s="22"/>
      <c r="DS20" s="333"/>
      <c r="DT20" s="22"/>
      <c r="DU20" s="333"/>
      <c r="DV20" s="583"/>
      <c r="DW20" s="333"/>
      <c r="DX20" s="59"/>
      <c r="DY20" s="96"/>
      <c r="DZ20" s="317"/>
      <c r="EA20" s="96"/>
      <c r="EB20" s="577"/>
      <c r="EC20" s="96"/>
      <c r="ED20" s="99"/>
      <c r="EE20" s="96"/>
      <c r="EF20" s="406"/>
      <c r="EG20" s="96"/>
      <c r="EH20" s="100"/>
      <c r="EI20" s="101">
        <f>SUMPRODUCT(D20:EH20,'Jagdalpur R'!D20:EH20)</f>
        <v>0</v>
      </c>
      <c r="EJ20" s="3"/>
      <c r="EK20" s="3"/>
      <c r="ER20" s="64" t="s">
        <v>36</v>
      </c>
      <c r="ES20" s="61">
        <f t="shared" si="0"/>
        <v>0</v>
      </c>
      <c r="ET20" s="24">
        <f t="shared" si="2"/>
        <v>0</v>
      </c>
    </row>
    <row r="21" spans="2:150" ht="15" hidden="1" customHeight="1">
      <c r="B21" s="60">
        <f t="shared" si="3"/>
        <v>16</v>
      </c>
      <c r="C21" s="61"/>
      <c r="D21" s="20"/>
      <c r="E21" s="16"/>
      <c r="F21" s="96"/>
      <c r="G21" s="20"/>
      <c r="H21" s="16"/>
      <c r="I21" s="96"/>
      <c r="J21" s="20"/>
      <c r="K21" s="16"/>
      <c r="L21" s="96"/>
      <c r="M21" s="366"/>
      <c r="N21" s="16"/>
      <c r="O21" s="96"/>
      <c r="P21" s="415"/>
      <c r="Q21" s="16"/>
      <c r="R21" s="96"/>
      <c r="S21" s="18"/>
      <c r="T21" s="16"/>
      <c r="U21" s="96"/>
      <c r="V21" s="424"/>
      <c r="W21" s="16"/>
      <c r="X21" s="96"/>
      <c r="Y21" s="20"/>
      <c r="Z21" s="96"/>
      <c r="AA21" s="20"/>
      <c r="AB21" s="18"/>
      <c r="AC21" s="17"/>
      <c r="AD21" s="96"/>
      <c r="AE21" s="360"/>
      <c r="AF21" s="17"/>
      <c r="AG21" s="96"/>
      <c r="AH21" s="20"/>
      <c r="AI21" s="19"/>
      <c r="AJ21" s="96"/>
      <c r="AK21" s="20"/>
      <c r="AL21" s="19"/>
      <c r="AM21" s="96"/>
      <c r="AN21" s="20"/>
      <c r="AO21" s="19"/>
      <c r="AP21" s="96"/>
      <c r="AQ21" s="20"/>
      <c r="AR21" s="19"/>
      <c r="AS21" s="96"/>
      <c r="AT21" s="384"/>
      <c r="AU21" s="97"/>
      <c r="AV21" s="18"/>
      <c r="AW21" s="17"/>
      <c r="AX21" s="96"/>
      <c r="AY21" s="18"/>
      <c r="AZ21" s="17"/>
      <c r="BA21" s="96"/>
      <c r="BB21" s="20"/>
      <c r="BC21" s="19"/>
      <c r="BD21" s="96"/>
      <c r="BE21" s="20"/>
      <c r="BF21" s="19"/>
      <c r="BG21" s="96"/>
      <c r="BH21" s="20"/>
      <c r="BI21" s="19"/>
      <c r="BJ21" s="96"/>
      <c r="BK21" s="384"/>
      <c r="BL21" s="97"/>
      <c r="BM21" s="20"/>
      <c r="BN21" s="19"/>
      <c r="BO21" s="96"/>
      <c r="BP21" s="17"/>
      <c r="BQ21" s="19"/>
      <c r="BR21" s="96"/>
      <c r="BS21" s="48"/>
      <c r="BT21" s="62"/>
      <c r="BU21" s="96"/>
      <c r="BV21" s="433"/>
      <c r="BW21" s="62"/>
      <c r="BX21" s="96"/>
      <c r="BY21" s="45"/>
      <c r="BZ21" s="62"/>
      <c r="CA21" s="96"/>
      <c r="CB21" s="18"/>
      <c r="CC21" s="62"/>
      <c r="CD21" s="96"/>
      <c r="CE21" s="18"/>
      <c r="CF21" s="19"/>
      <c r="CG21" s="96"/>
      <c r="CH21" s="317"/>
      <c r="CI21" s="62"/>
      <c r="CJ21" s="96"/>
      <c r="CK21" s="21"/>
      <c r="CL21" s="96"/>
      <c r="CM21" s="96"/>
      <c r="CN21" s="22"/>
      <c r="CO21" s="63"/>
      <c r="CP21" s="98">
        <f t="shared" si="1"/>
        <v>0</v>
      </c>
      <c r="CQ21" s="18"/>
      <c r="CR21" s="23"/>
      <c r="CS21" s="18"/>
      <c r="CT21" s="23"/>
      <c r="CU21" s="18"/>
      <c r="CV21" s="23"/>
      <c r="CW21" s="18"/>
      <c r="CX21" s="23"/>
      <c r="CY21" s="77"/>
      <c r="CZ21" s="23"/>
      <c r="DA21" s="77"/>
      <c r="DB21" s="23"/>
      <c r="DC21" s="77"/>
      <c r="DD21" s="23"/>
      <c r="DE21" s="77"/>
      <c r="DF21" s="23"/>
      <c r="DG21" s="18"/>
      <c r="DH21" s="23"/>
      <c r="DI21" s="265"/>
      <c r="DJ21" s="276"/>
      <c r="DK21" s="265"/>
      <c r="DL21" s="276"/>
      <c r="DM21" s="265"/>
      <c r="DN21" s="276"/>
      <c r="DO21" s="18"/>
      <c r="DP21" s="23"/>
      <c r="DQ21" s="96"/>
      <c r="DR21" s="22"/>
      <c r="DS21" s="333"/>
      <c r="DT21" s="22"/>
      <c r="DU21" s="333"/>
      <c r="DV21" s="583"/>
      <c r="DW21" s="333"/>
      <c r="DX21" s="59"/>
      <c r="DY21" s="96"/>
      <c r="DZ21" s="317"/>
      <c r="EA21" s="96"/>
      <c r="EB21" s="577"/>
      <c r="EC21" s="96"/>
      <c r="ED21" s="99"/>
      <c r="EE21" s="96"/>
      <c r="EF21" s="406"/>
      <c r="EG21" s="96"/>
      <c r="EH21" s="100"/>
      <c r="EI21" s="101">
        <f>SUMPRODUCT(D21:EH21,'Jagdalpur R'!D21:EH21)</f>
        <v>0</v>
      </c>
      <c r="EJ21" s="3"/>
      <c r="EK21" s="3"/>
      <c r="ER21" s="64" t="s">
        <v>37</v>
      </c>
      <c r="ES21" s="61">
        <f t="shared" si="0"/>
        <v>0</v>
      </c>
      <c r="ET21" s="24">
        <f t="shared" si="2"/>
        <v>0</v>
      </c>
    </row>
    <row r="22" spans="2:150" ht="15" hidden="1" customHeight="1">
      <c r="B22" s="60">
        <f t="shared" si="3"/>
        <v>17</v>
      </c>
      <c r="C22" s="61"/>
      <c r="D22" s="20"/>
      <c r="E22" s="16"/>
      <c r="F22" s="96"/>
      <c r="G22" s="20"/>
      <c r="H22" s="16"/>
      <c r="I22" s="96"/>
      <c r="J22" s="20"/>
      <c r="K22" s="16"/>
      <c r="L22" s="96"/>
      <c r="M22" s="366"/>
      <c r="N22" s="16"/>
      <c r="O22" s="96"/>
      <c r="P22" s="415"/>
      <c r="Q22" s="16"/>
      <c r="R22" s="96"/>
      <c r="S22" s="18"/>
      <c r="T22" s="16"/>
      <c r="U22" s="96"/>
      <c r="V22" s="424"/>
      <c r="W22" s="16"/>
      <c r="X22" s="96"/>
      <c r="Y22" s="20"/>
      <c r="Z22" s="96"/>
      <c r="AA22" s="20"/>
      <c r="AB22" s="18"/>
      <c r="AC22" s="17"/>
      <c r="AD22" s="96"/>
      <c r="AE22" s="360"/>
      <c r="AF22" s="17"/>
      <c r="AG22" s="96"/>
      <c r="AH22" s="20"/>
      <c r="AI22" s="19"/>
      <c r="AJ22" s="96"/>
      <c r="AK22" s="20"/>
      <c r="AL22" s="19"/>
      <c r="AM22" s="96"/>
      <c r="AN22" s="20"/>
      <c r="AO22" s="19"/>
      <c r="AP22" s="96"/>
      <c r="AQ22" s="20"/>
      <c r="AR22" s="19"/>
      <c r="AS22" s="96"/>
      <c r="AT22" s="384"/>
      <c r="AU22" s="97"/>
      <c r="AV22" s="18"/>
      <c r="AW22" s="17"/>
      <c r="AX22" s="96"/>
      <c r="AY22" s="18"/>
      <c r="AZ22" s="17"/>
      <c r="BA22" s="96"/>
      <c r="BB22" s="20"/>
      <c r="BC22" s="19"/>
      <c r="BD22" s="96"/>
      <c r="BE22" s="20"/>
      <c r="BF22" s="19"/>
      <c r="BG22" s="96"/>
      <c r="BH22" s="20"/>
      <c r="BI22" s="19"/>
      <c r="BJ22" s="96"/>
      <c r="BK22" s="384"/>
      <c r="BL22" s="97"/>
      <c r="BM22" s="20"/>
      <c r="BN22" s="19"/>
      <c r="BO22" s="96"/>
      <c r="BP22" s="17"/>
      <c r="BQ22" s="19"/>
      <c r="BR22" s="96"/>
      <c r="BS22" s="48"/>
      <c r="BT22" s="62"/>
      <c r="BU22" s="96"/>
      <c r="BV22" s="433"/>
      <c r="BW22" s="62"/>
      <c r="BX22" s="96"/>
      <c r="BY22" s="45"/>
      <c r="BZ22" s="62"/>
      <c r="CA22" s="96"/>
      <c r="CB22" s="18"/>
      <c r="CC22" s="62"/>
      <c r="CD22" s="96"/>
      <c r="CE22" s="18"/>
      <c r="CF22" s="19"/>
      <c r="CG22" s="96"/>
      <c r="CH22" s="317"/>
      <c r="CI22" s="62"/>
      <c r="CJ22" s="96"/>
      <c r="CK22" s="21"/>
      <c r="CL22" s="96"/>
      <c r="CM22" s="96"/>
      <c r="CN22" s="22"/>
      <c r="CO22" s="63"/>
      <c r="CP22" s="98">
        <f t="shared" si="1"/>
        <v>0</v>
      </c>
      <c r="CQ22" s="18"/>
      <c r="CR22" s="23"/>
      <c r="CS22" s="18"/>
      <c r="CT22" s="23"/>
      <c r="CU22" s="18"/>
      <c r="CV22" s="23"/>
      <c r="CW22" s="18"/>
      <c r="CX22" s="23"/>
      <c r="CY22" s="77"/>
      <c r="CZ22" s="23"/>
      <c r="DA22" s="77"/>
      <c r="DB22" s="23"/>
      <c r="DC22" s="77"/>
      <c r="DD22" s="23"/>
      <c r="DE22" s="77"/>
      <c r="DF22" s="23"/>
      <c r="DG22" s="18"/>
      <c r="DH22" s="23"/>
      <c r="DI22" s="265"/>
      <c r="DJ22" s="276"/>
      <c r="DK22" s="265"/>
      <c r="DL22" s="276"/>
      <c r="DM22" s="265"/>
      <c r="DN22" s="276"/>
      <c r="DO22" s="18"/>
      <c r="DP22" s="23"/>
      <c r="DQ22" s="96"/>
      <c r="DR22" s="22"/>
      <c r="DS22" s="333"/>
      <c r="DT22" s="22"/>
      <c r="DU22" s="333"/>
      <c r="DV22" s="583"/>
      <c r="DW22" s="333"/>
      <c r="DX22" s="59"/>
      <c r="DY22" s="96"/>
      <c r="DZ22" s="317"/>
      <c r="EA22" s="96"/>
      <c r="EB22" s="577"/>
      <c r="EC22" s="96"/>
      <c r="ED22" s="99"/>
      <c r="EE22" s="96"/>
      <c r="EF22" s="406"/>
      <c r="EG22" s="96"/>
      <c r="EH22" s="100"/>
      <c r="EI22" s="101">
        <f>SUMPRODUCT(D22:EH22,'Jagdalpur R'!D22:EH22)</f>
        <v>0</v>
      </c>
      <c r="EJ22" s="3"/>
      <c r="EK22" s="3"/>
      <c r="ER22" s="64" t="s">
        <v>38</v>
      </c>
      <c r="ES22" s="61">
        <f t="shared" si="0"/>
        <v>0</v>
      </c>
      <c r="ET22" s="24">
        <f t="shared" si="2"/>
        <v>0</v>
      </c>
    </row>
    <row r="23" spans="2:150" ht="15" hidden="1" customHeight="1">
      <c r="B23" s="60">
        <f t="shared" si="3"/>
        <v>18</v>
      </c>
      <c r="C23" s="61"/>
      <c r="D23" s="20"/>
      <c r="E23" s="16"/>
      <c r="F23" s="96"/>
      <c r="G23" s="20"/>
      <c r="H23" s="16"/>
      <c r="I23" s="96"/>
      <c r="J23" s="20"/>
      <c r="K23" s="16"/>
      <c r="L23" s="96"/>
      <c r="M23" s="366"/>
      <c r="N23" s="16"/>
      <c r="O23" s="96"/>
      <c r="P23" s="415"/>
      <c r="Q23" s="16"/>
      <c r="R23" s="96"/>
      <c r="S23" s="18"/>
      <c r="T23" s="16"/>
      <c r="U23" s="96"/>
      <c r="V23" s="424"/>
      <c r="W23" s="16"/>
      <c r="X23" s="96"/>
      <c r="Y23" s="20"/>
      <c r="Z23" s="96"/>
      <c r="AA23" s="20"/>
      <c r="AB23" s="18"/>
      <c r="AC23" s="17"/>
      <c r="AD23" s="96"/>
      <c r="AE23" s="360"/>
      <c r="AF23" s="17"/>
      <c r="AG23" s="96"/>
      <c r="AH23" s="20"/>
      <c r="AI23" s="19"/>
      <c r="AJ23" s="96"/>
      <c r="AK23" s="20"/>
      <c r="AL23" s="19"/>
      <c r="AM23" s="96"/>
      <c r="AN23" s="20"/>
      <c r="AO23" s="19"/>
      <c r="AP23" s="96"/>
      <c r="AQ23" s="20"/>
      <c r="AR23" s="19"/>
      <c r="AS23" s="96"/>
      <c r="AT23" s="384"/>
      <c r="AU23" s="97"/>
      <c r="AV23" s="18"/>
      <c r="AW23" s="17"/>
      <c r="AX23" s="96"/>
      <c r="AY23" s="18"/>
      <c r="AZ23" s="17"/>
      <c r="BA23" s="96"/>
      <c r="BB23" s="20"/>
      <c r="BC23" s="19"/>
      <c r="BD23" s="96"/>
      <c r="BE23" s="20"/>
      <c r="BF23" s="19"/>
      <c r="BG23" s="96"/>
      <c r="BH23" s="20"/>
      <c r="BI23" s="19"/>
      <c r="BJ23" s="96"/>
      <c r="BK23" s="384"/>
      <c r="BL23" s="97"/>
      <c r="BM23" s="20"/>
      <c r="BN23" s="19"/>
      <c r="BO23" s="96"/>
      <c r="BP23" s="17"/>
      <c r="BQ23" s="19"/>
      <c r="BR23" s="96"/>
      <c r="BS23" s="48"/>
      <c r="BT23" s="62"/>
      <c r="BU23" s="96"/>
      <c r="BV23" s="433"/>
      <c r="BW23" s="62"/>
      <c r="BX23" s="96"/>
      <c r="BY23" s="45"/>
      <c r="BZ23" s="62"/>
      <c r="CA23" s="96"/>
      <c r="CB23" s="18"/>
      <c r="CC23" s="62"/>
      <c r="CD23" s="96"/>
      <c r="CE23" s="18"/>
      <c r="CF23" s="19"/>
      <c r="CG23" s="96"/>
      <c r="CH23" s="317"/>
      <c r="CI23" s="62"/>
      <c r="CJ23" s="96"/>
      <c r="CK23" s="21"/>
      <c r="CL23" s="96"/>
      <c r="CM23" s="96"/>
      <c r="CN23" s="22"/>
      <c r="CO23" s="63"/>
      <c r="CP23" s="98">
        <f t="shared" si="1"/>
        <v>0</v>
      </c>
      <c r="CQ23" s="18"/>
      <c r="CR23" s="23"/>
      <c r="CS23" s="18"/>
      <c r="CT23" s="23"/>
      <c r="CU23" s="18"/>
      <c r="CV23" s="23"/>
      <c r="CW23" s="18"/>
      <c r="CX23" s="23"/>
      <c r="CY23" s="77"/>
      <c r="CZ23" s="23"/>
      <c r="DA23" s="77"/>
      <c r="DB23" s="23"/>
      <c r="DC23" s="77"/>
      <c r="DD23" s="23"/>
      <c r="DE23" s="77"/>
      <c r="DF23" s="23"/>
      <c r="DG23" s="18"/>
      <c r="DH23" s="23"/>
      <c r="DI23" s="265"/>
      <c r="DJ23" s="276"/>
      <c r="DK23" s="265"/>
      <c r="DL23" s="276"/>
      <c r="DM23" s="265"/>
      <c r="DN23" s="276"/>
      <c r="DO23" s="18"/>
      <c r="DP23" s="23"/>
      <c r="DQ23" s="96"/>
      <c r="DR23" s="22"/>
      <c r="DS23" s="333"/>
      <c r="DT23" s="22"/>
      <c r="DU23" s="333"/>
      <c r="DV23" s="583"/>
      <c r="DW23" s="333"/>
      <c r="DX23" s="59"/>
      <c r="DY23" s="96"/>
      <c r="DZ23" s="317"/>
      <c r="EA23" s="96"/>
      <c r="EB23" s="577"/>
      <c r="EC23" s="96"/>
      <c r="ED23" s="99"/>
      <c r="EE23" s="96"/>
      <c r="EF23" s="406"/>
      <c r="EG23" s="96"/>
      <c r="EH23" s="100"/>
      <c r="EI23" s="101">
        <f>SUMPRODUCT(D23:EH23,'Jagdalpur R'!D23:EH23)</f>
        <v>0</v>
      </c>
      <c r="EJ23" s="3"/>
      <c r="EK23" s="3"/>
      <c r="ER23" s="64" t="s">
        <v>39</v>
      </c>
      <c r="ES23" s="61">
        <f t="shared" si="0"/>
        <v>0</v>
      </c>
      <c r="ET23" s="24">
        <f t="shared" si="2"/>
        <v>0</v>
      </c>
    </row>
    <row r="24" spans="2:150" ht="15" hidden="1" customHeight="1">
      <c r="B24" s="60">
        <f t="shared" si="3"/>
        <v>19</v>
      </c>
      <c r="C24" s="61"/>
      <c r="D24" s="20"/>
      <c r="E24" s="16"/>
      <c r="F24" s="96"/>
      <c r="G24" s="20"/>
      <c r="H24" s="16"/>
      <c r="I24" s="96"/>
      <c r="J24" s="20"/>
      <c r="K24" s="16"/>
      <c r="L24" s="96"/>
      <c r="M24" s="366"/>
      <c r="N24" s="16"/>
      <c r="O24" s="96"/>
      <c r="P24" s="415"/>
      <c r="Q24" s="16"/>
      <c r="R24" s="96"/>
      <c r="S24" s="18"/>
      <c r="T24" s="16"/>
      <c r="U24" s="96"/>
      <c r="V24" s="424"/>
      <c r="W24" s="16"/>
      <c r="X24" s="96"/>
      <c r="Y24" s="20"/>
      <c r="Z24" s="96"/>
      <c r="AA24" s="20"/>
      <c r="AB24" s="18"/>
      <c r="AC24" s="17"/>
      <c r="AD24" s="96"/>
      <c r="AE24" s="360"/>
      <c r="AF24" s="17"/>
      <c r="AG24" s="96"/>
      <c r="AH24" s="20"/>
      <c r="AI24" s="19"/>
      <c r="AJ24" s="96"/>
      <c r="AK24" s="20"/>
      <c r="AL24" s="19"/>
      <c r="AM24" s="96"/>
      <c r="AN24" s="20"/>
      <c r="AO24" s="19"/>
      <c r="AP24" s="96"/>
      <c r="AQ24" s="20"/>
      <c r="AR24" s="19"/>
      <c r="AS24" s="96"/>
      <c r="AT24" s="384"/>
      <c r="AU24" s="97"/>
      <c r="AV24" s="18"/>
      <c r="AW24" s="17"/>
      <c r="AX24" s="96"/>
      <c r="AY24" s="18"/>
      <c r="AZ24" s="17"/>
      <c r="BA24" s="96"/>
      <c r="BB24" s="20"/>
      <c r="BC24" s="19"/>
      <c r="BD24" s="96"/>
      <c r="BE24" s="20"/>
      <c r="BF24" s="19"/>
      <c r="BG24" s="96"/>
      <c r="BH24" s="20"/>
      <c r="BI24" s="19"/>
      <c r="BJ24" s="96"/>
      <c r="BK24" s="384"/>
      <c r="BL24" s="97"/>
      <c r="BM24" s="20"/>
      <c r="BN24" s="19"/>
      <c r="BO24" s="96"/>
      <c r="BP24" s="17"/>
      <c r="BQ24" s="19"/>
      <c r="BR24" s="96"/>
      <c r="BS24" s="48"/>
      <c r="BT24" s="62"/>
      <c r="BU24" s="96"/>
      <c r="BV24" s="433"/>
      <c r="BW24" s="62"/>
      <c r="BX24" s="96"/>
      <c r="BY24" s="45"/>
      <c r="BZ24" s="62"/>
      <c r="CA24" s="96"/>
      <c r="CB24" s="18"/>
      <c r="CC24" s="62"/>
      <c r="CD24" s="96"/>
      <c r="CE24" s="18"/>
      <c r="CF24" s="19"/>
      <c r="CG24" s="96"/>
      <c r="CH24" s="317"/>
      <c r="CI24" s="62"/>
      <c r="CJ24" s="96"/>
      <c r="CK24" s="21"/>
      <c r="CL24" s="96"/>
      <c r="CM24" s="96"/>
      <c r="CN24" s="22"/>
      <c r="CO24" s="63"/>
      <c r="CP24" s="98">
        <f t="shared" si="1"/>
        <v>0</v>
      </c>
      <c r="CQ24" s="18"/>
      <c r="CR24" s="23"/>
      <c r="CS24" s="18"/>
      <c r="CT24" s="23"/>
      <c r="CU24" s="18"/>
      <c r="CV24" s="23"/>
      <c r="CW24" s="18"/>
      <c r="CX24" s="23"/>
      <c r="CY24" s="77"/>
      <c r="CZ24" s="23"/>
      <c r="DA24" s="77"/>
      <c r="DB24" s="23"/>
      <c r="DC24" s="77"/>
      <c r="DD24" s="23"/>
      <c r="DE24" s="77"/>
      <c r="DF24" s="23"/>
      <c r="DG24" s="18"/>
      <c r="DH24" s="23"/>
      <c r="DI24" s="265"/>
      <c r="DJ24" s="276"/>
      <c r="DK24" s="265"/>
      <c r="DL24" s="276"/>
      <c r="DM24" s="265"/>
      <c r="DN24" s="276"/>
      <c r="DO24" s="18"/>
      <c r="DP24" s="23"/>
      <c r="DQ24" s="96"/>
      <c r="DR24" s="22"/>
      <c r="DS24" s="333"/>
      <c r="DT24" s="22"/>
      <c r="DU24" s="333"/>
      <c r="DV24" s="583"/>
      <c r="DW24" s="333"/>
      <c r="DX24" s="59"/>
      <c r="DY24" s="96"/>
      <c r="DZ24" s="317"/>
      <c r="EA24" s="96"/>
      <c r="EB24" s="577"/>
      <c r="EC24" s="96"/>
      <c r="ED24" s="99"/>
      <c r="EE24" s="96"/>
      <c r="EF24" s="406"/>
      <c r="EG24" s="96"/>
      <c r="EH24" s="100"/>
      <c r="EI24" s="101">
        <f>SUMPRODUCT(D24:EH24,'Jagdalpur R'!D24:EH24)</f>
        <v>0</v>
      </c>
      <c r="EJ24" s="3"/>
      <c r="EK24" s="3"/>
      <c r="ER24" s="64" t="s">
        <v>40</v>
      </c>
      <c r="ES24" s="61">
        <f t="shared" si="0"/>
        <v>0</v>
      </c>
      <c r="ET24" s="24">
        <f t="shared" si="2"/>
        <v>0</v>
      </c>
    </row>
    <row r="25" spans="2:150" ht="15" hidden="1" customHeight="1">
      <c r="B25" s="60">
        <f t="shared" si="3"/>
        <v>20</v>
      </c>
      <c r="C25" s="90"/>
      <c r="D25" s="20"/>
      <c r="E25" s="16"/>
      <c r="F25" s="96"/>
      <c r="G25" s="20"/>
      <c r="H25" s="16"/>
      <c r="I25" s="96"/>
      <c r="J25" s="20"/>
      <c r="K25" s="16"/>
      <c r="L25" s="96"/>
      <c r="M25" s="366"/>
      <c r="N25" s="16"/>
      <c r="O25" s="96"/>
      <c r="P25" s="415"/>
      <c r="Q25" s="16"/>
      <c r="R25" s="96"/>
      <c r="S25" s="18"/>
      <c r="T25" s="16"/>
      <c r="U25" s="96"/>
      <c r="V25" s="424"/>
      <c r="W25" s="16"/>
      <c r="X25" s="96"/>
      <c r="Y25" s="20"/>
      <c r="Z25" s="96"/>
      <c r="AA25" s="20"/>
      <c r="AB25" s="18"/>
      <c r="AC25" s="17"/>
      <c r="AD25" s="96"/>
      <c r="AE25" s="360"/>
      <c r="AF25" s="17"/>
      <c r="AG25" s="96"/>
      <c r="AH25" s="20"/>
      <c r="AI25" s="19"/>
      <c r="AJ25" s="96"/>
      <c r="AK25" s="20"/>
      <c r="AL25" s="19"/>
      <c r="AM25" s="96"/>
      <c r="AN25" s="20"/>
      <c r="AO25" s="19"/>
      <c r="AP25" s="96"/>
      <c r="AQ25" s="20"/>
      <c r="AR25" s="19"/>
      <c r="AS25" s="96"/>
      <c r="AT25" s="384"/>
      <c r="AU25" s="97"/>
      <c r="AV25" s="18"/>
      <c r="AW25" s="17"/>
      <c r="AX25" s="96"/>
      <c r="AY25" s="18"/>
      <c r="AZ25" s="17"/>
      <c r="BA25" s="96"/>
      <c r="BB25" s="20"/>
      <c r="BC25" s="19"/>
      <c r="BD25" s="96"/>
      <c r="BE25" s="20"/>
      <c r="BF25" s="19"/>
      <c r="BG25" s="96"/>
      <c r="BH25" s="20"/>
      <c r="BI25" s="19"/>
      <c r="BJ25" s="96"/>
      <c r="BK25" s="384"/>
      <c r="BL25" s="97"/>
      <c r="BM25" s="20"/>
      <c r="BN25" s="19"/>
      <c r="BO25" s="96"/>
      <c r="BP25" s="17"/>
      <c r="BQ25" s="19"/>
      <c r="BR25" s="96"/>
      <c r="BS25" s="48"/>
      <c r="BT25" s="62"/>
      <c r="BU25" s="96"/>
      <c r="BV25" s="433"/>
      <c r="BW25" s="62"/>
      <c r="BX25" s="96"/>
      <c r="BY25" s="45"/>
      <c r="BZ25" s="62"/>
      <c r="CA25" s="96"/>
      <c r="CB25" s="18"/>
      <c r="CC25" s="62"/>
      <c r="CD25" s="96"/>
      <c r="CE25" s="18"/>
      <c r="CF25" s="19"/>
      <c r="CG25" s="96"/>
      <c r="CH25" s="317"/>
      <c r="CI25" s="62"/>
      <c r="CJ25" s="96"/>
      <c r="CK25" s="21"/>
      <c r="CL25" s="96"/>
      <c r="CM25" s="96"/>
      <c r="CN25" s="22"/>
      <c r="CO25" s="63"/>
      <c r="CP25" s="98">
        <f t="shared" si="1"/>
        <v>0</v>
      </c>
      <c r="CQ25" s="18"/>
      <c r="CR25" s="23"/>
      <c r="CS25" s="18"/>
      <c r="CT25" s="23"/>
      <c r="CU25" s="18"/>
      <c r="CV25" s="23"/>
      <c r="CW25" s="18"/>
      <c r="CX25" s="23"/>
      <c r="CY25" s="77"/>
      <c r="CZ25" s="23"/>
      <c r="DA25" s="77"/>
      <c r="DB25" s="23"/>
      <c r="DC25" s="77"/>
      <c r="DD25" s="23"/>
      <c r="DE25" s="77"/>
      <c r="DF25" s="23"/>
      <c r="DG25" s="18"/>
      <c r="DH25" s="23"/>
      <c r="DI25" s="265"/>
      <c r="DJ25" s="276"/>
      <c r="DK25" s="265"/>
      <c r="DL25" s="276"/>
      <c r="DM25" s="265"/>
      <c r="DN25" s="276"/>
      <c r="DO25" s="18"/>
      <c r="DP25" s="23"/>
      <c r="DQ25" s="96"/>
      <c r="DR25" s="22"/>
      <c r="DS25" s="333"/>
      <c r="DT25" s="22"/>
      <c r="DU25" s="333"/>
      <c r="DV25" s="583"/>
      <c r="DW25" s="333"/>
      <c r="DX25" s="59"/>
      <c r="DY25" s="96"/>
      <c r="DZ25" s="317"/>
      <c r="EA25" s="96"/>
      <c r="EB25" s="577"/>
      <c r="EC25" s="96"/>
      <c r="ED25" s="99"/>
      <c r="EE25" s="96"/>
      <c r="EF25" s="406"/>
      <c r="EG25" s="96"/>
      <c r="EH25" s="100"/>
      <c r="EI25" s="101">
        <f>SUMPRODUCT(D25:EH25,'Jagdalpur R'!D25:EH25)</f>
        <v>0</v>
      </c>
      <c r="EJ25" s="3"/>
      <c r="EK25" s="3"/>
      <c r="ER25" s="64" t="s">
        <v>41</v>
      </c>
      <c r="ES25" s="61">
        <f t="shared" si="0"/>
        <v>0</v>
      </c>
      <c r="ET25" s="24">
        <f t="shared" si="2"/>
        <v>0</v>
      </c>
    </row>
    <row r="26" spans="2:150" ht="15" hidden="1" customHeight="1">
      <c r="B26" s="60">
        <f t="shared" si="3"/>
        <v>21</v>
      </c>
      <c r="C26" s="61"/>
      <c r="D26" s="20"/>
      <c r="E26" s="16"/>
      <c r="F26" s="96"/>
      <c r="G26" s="20"/>
      <c r="H26" s="16"/>
      <c r="I26" s="96"/>
      <c r="J26" s="20"/>
      <c r="K26" s="16"/>
      <c r="L26" s="96"/>
      <c r="M26" s="366"/>
      <c r="N26" s="16"/>
      <c r="O26" s="96"/>
      <c r="P26" s="415"/>
      <c r="Q26" s="16"/>
      <c r="R26" s="96"/>
      <c r="S26" s="18"/>
      <c r="T26" s="16"/>
      <c r="U26" s="96"/>
      <c r="V26" s="424"/>
      <c r="W26" s="16"/>
      <c r="X26" s="96"/>
      <c r="Y26" s="20"/>
      <c r="Z26" s="96"/>
      <c r="AA26" s="20"/>
      <c r="AB26" s="18"/>
      <c r="AC26" s="17"/>
      <c r="AD26" s="96"/>
      <c r="AE26" s="360"/>
      <c r="AF26" s="17"/>
      <c r="AG26" s="96"/>
      <c r="AH26" s="20"/>
      <c r="AI26" s="19"/>
      <c r="AJ26" s="96"/>
      <c r="AK26" s="20"/>
      <c r="AL26" s="19"/>
      <c r="AM26" s="96"/>
      <c r="AN26" s="20"/>
      <c r="AO26" s="19"/>
      <c r="AP26" s="96"/>
      <c r="AQ26" s="20"/>
      <c r="AR26" s="19"/>
      <c r="AS26" s="96"/>
      <c r="AT26" s="384"/>
      <c r="AU26" s="97"/>
      <c r="AV26" s="18"/>
      <c r="AW26" s="17"/>
      <c r="AX26" s="96"/>
      <c r="AY26" s="18"/>
      <c r="AZ26" s="17"/>
      <c r="BA26" s="96"/>
      <c r="BB26" s="20"/>
      <c r="BC26" s="19"/>
      <c r="BD26" s="96"/>
      <c r="BE26" s="20"/>
      <c r="BF26" s="19"/>
      <c r="BG26" s="96"/>
      <c r="BH26" s="20"/>
      <c r="BI26" s="19"/>
      <c r="BJ26" s="96"/>
      <c r="BK26" s="384"/>
      <c r="BL26" s="97"/>
      <c r="BM26" s="20"/>
      <c r="BN26" s="19"/>
      <c r="BO26" s="96"/>
      <c r="BP26" s="17"/>
      <c r="BQ26" s="19"/>
      <c r="BR26" s="96"/>
      <c r="BS26" s="48"/>
      <c r="BT26" s="62"/>
      <c r="BU26" s="96"/>
      <c r="BV26" s="433"/>
      <c r="BW26" s="62"/>
      <c r="BX26" s="96"/>
      <c r="BY26" s="45"/>
      <c r="BZ26" s="62"/>
      <c r="CA26" s="96"/>
      <c r="CB26" s="18"/>
      <c r="CC26" s="62"/>
      <c r="CD26" s="96"/>
      <c r="CE26" s="18"/>
      <c r="CF26" s="19"/>
      <c r="CG26" s="96"/>
      <c r="CH26" s="317"/>
      <c r="CI26" s="62"/>
      <c r="CJ26" s="96"/>
      <c r="CK26" s="21"/>
      <c r="CL26" s="96"/>
      <c r="CM26" s="96"/>
      <c r="CN26" s="22"/>
      <c r="CO26" s="63"/>
      <c r="CP26" s="98">
        <f t="shared" si="1"/>
        <v>0</v>
      </c>
      <c r="CQ26" s="18"/>
      <c r="CR26" s="23"/>
      <c r="CS26" s="18"/>
      <c r="CT26" s="23"/>
      <c r="CU26" s="18"/>
      <c r="CV26" s="23"/>
      <c r="CW26" s="18"/>
      <c r="CX26" s="23"/>
      <c r="CY26" s="77"/>
      <c r="CZ26" s="23"/>
      <c r="DA26" s="77"/>
      <c r="DB26" s="23"/>
      <c r="DC26" s="77"/>
      <c r="DD26" s="23"/>
      <c r="DE26" s="77"/>
      <c r="DF26" s="23"/>
      <c r="DG26" s="18"/>
      <c r="DH26" s="23"/>
      <c r="DI26" s="265"/>
      <c r="DJ26" s="276"/>
      <c r="DK26" s="265"/>
      <c r="DL26" s="276"/>
      <c r="DM26" s="265"/>
      <c r="DN26" s="276"/>
      <c r="DO26" s="18"/>
      <c r="DP26" s="23"/>
      <c r="DQ26" s="96"/>
      <c r="DR26" s="22"/>
      <c r="DS26" s="333"/>
      <c r="DT26" s="22"/>
      <c r="DU26" s="333"/>
      <c r="DV26" s="583"/>
      <c r="DW26" s="333"/>
      <c r="DX26" s="59"/>
      <c r="DY26" s="96"/>
      <c r="DZ26" s="317"/>
      <c r="EA26" s="96"/>
      <c r="EB26" s="577"/>
      <c r="EC26" s="96"/>
      <c r="ED26" s="99"/>
      <c r="EE26" s="96"/>
      <c r="EF26" s="406"/>
      <c r="EG26" s="96"/>
      <c r="EH26" s="100"/>
      <c r="EI26" s="101">
        <f>SUMPRODUCT(D26:EH26,'Jagdalpur R'!D26:EH26)</f>
        <v>0</v>
      </c>
      <c r="EJ26" s="3"/>
      <c r="EK26" s="3"/>
      <c r="ER26" s="64" t="s">
        <v>42</v>
      </c>
      <c r="ES26" s="61">
        <f t="shared" si="0"/>
        <v>0</v>
      </c>
      <c r="ET26" s="24">
        <f t="shared" si="2"/>
        <v>0</v>
      </c>
    </row>
    <row r="27" spans="2:150" ht="15" hidden="1" customHeight="1">
      <c r="B27" s="60">
        <f t="shared" si="3"/>
        <v>22</v>
      </c>
      <c r="C27" s="61"/>
      <c r="D27" s="20"/>
      <c r="E27" s="16"/>
      <c r="F27" s="96"/>
      <c r="G27" s="20"/>
      <c r="H27" s="16"/>
      <c r="I27" s="96"/>
      <c r="J27" s="20"/>
      <c r="K27" s="16"/>
      <c r="L27" s="96"/>
      <c r="M27" s="366"/>
      <c r="N27" s="16"/>
      <c r="O27" s="96"/>
      <c r="P27" s="415"/>
      <c r="Q27" s="16"/>
      <c r="R27" s="96"/>
      <c r="S27" s="18"/>
      <c r="T27" s="16"/>
      <c r="U27" s="96"/>
      <c r="V27" s="424"/>
      <c r="W27" s="16"/>
      <c r="X27" s="96"/>
      <c r="Y27" s="20"/>
      <c r="Z27" s="96"/>
      <c r="AA27" s="20"/>
      <c r="AB27" s="18"/>
      <c r="AC27" s="17"/>
      <c r="AD27" s="96"/>
      <c r="AE27" s="360"/>
      <c r="AF27" s="17"/>
      <c r="AG27" s="96"/>
      <c r="AH27" s="20"/>
      <c r="AI27" s="19"/>
      <c r="AJ27" s="96"/>
      <c r="AK27" s="20"/>
      <c r="AL27" s="19"/>
      <c r="AM27" s="96"/>
      <c r="AN27" s="20"/>
      <c r="AO27" s="19"/>
      <c r="AP27" s="96"/>
      <c r="AQ27" s="20"/>
      <c r="AR27" s="19"/>
      <c r="AS27" s="96"/>
      <c r="AT27" s="384"/>
      <c r="AU27" s="97"/>
      <c r="AV27" s="18"/>
      <c r="AW27" s="17"/>
      <c r="AX27" s="96"/>
      <c r="AY27" s="18"/>
      <c r="AZ27" s="17"/>
      <c r="BA27" s="96"/>
      <c r="BB27" s="20"/>
      <c r="BC27" s="19"/>
      <c r="BD27" s="96"/>
      <c r="BE27" s="20"/>
      <c r="BF27" s="19"/>
      <c r="BG27" s="96"/>
      <c r="BH27" s="20"/>
      <c r="BI27" s="19"/>
      <c r="BJ27" s="96"/>
      <c r="BK27" s="384"/>
      <c r="BL27" s="97"/>
      <c r="BM27" s="20"/>
      <c r="BN27" s="19"/>
      <c r="BO27" s="96"/>
      <c r="BP27" s="17"/>
      <c r="BQ27" s="19"/>
      <c r="BR27" s="96"/>
      <c r="BS27" s="48"/>
      <c r="BT27" s="62"/>
      <c r="BU27" s="96"/>
      <c r="BV27" s="433"/>
      <c r="BW27" s="62"/>
      <c r="BX27" s="96"/>
      <c r="BY27" s="45"/>
      <c r="BZ27" s="62"/>
      <c r="CA27" s="96"/>
      <c r="CB27" s="18"/>
      <c r="CC27" s="62"/>
      <c r="CD27" s="96"/>
      <c r="CE27" s="18"/>
      <c r="CF27" s="19"/>
      <c r="CG27" s="96"/>
      <c r="CH27" s="317"/>
      <c r="CI27" s="62"/>
      <c r="CJ27" s="96"/>
      <c r="CK27" s="21"/>
      <c r="CL27" s="96"/>
      <c r="CM27" s="96"/>
      <c r="CN27" s="22"/>
      <c r="CO27" s="63"/>
      <c r="CP27" s="98">
        <f t="shared" si="1"/>
        <v>0</v>
      </c>
      <c r="CQ27" s="18"/>
      <c r="CR27" s="23"/>
      <c r="CS27" s="18"/>
      <c r="CT27" s="23"/>
      <c r="CU27" s="18"/>
      <c r="CV27" s="23"/>
      <c r="CW27" s="18"/>
      <c r="CX27" s="23"/>
      <c r="CY27" s="77"/>
      <c r="CZ27" s="23"/>
      <c r="DA27" s="77"/>
      <c r="DB27" s="23"/>
      <c r="DC27" s="77"/>
      <c r="DD27" s="23"/>
      <c r="DE27" s="77"/>
      <c r="DF27" s="23"/>
      <c r="DG27" s="18"/>
      <c r="DH27" s="23"/>
      <c r="DI27" s="265"/>
      <c r="DJ27" s="276"/>
      <c r="DK27" s="265"/>
      <c r="DL27" s="276"/>
      <c r="DM27" s="265"/>
      <c r="DN27" s="276"/>
      <c r="DO27" s="18"/>
      <c r="DP27" s="23"/>
      <c r="DQ27" s="96"/>
      <c r="DR27" s="22"/>
      <c r="DS27" s="333"/>
      <c r="DT27" s="22"/>
      <c r="DU27" s="333"/>
      <c r="DV27" s="583"/>
      <c r="DW27" s="333"/>
      <c r="DX27" s="59"/>
      <c r="DY27" s="96"/>
      <c r="DZ27" s="317"/>
      <c r="EA27" s="96"/>
      <c r="EB27" s="577"/>
      <c r="EC27" s="96"/>
      <c r="ED27" s="99"/>
      <c r="EE27" s="96"/>
      <c r="EF27" s="406"/>
      <c r="EG27" s="96"/>
      <c r="EH27" s="100"/>
      <c r="EI27" s="101">
        <f>SUMPRODUCT(D27:EH27,'Jagdalpur R'!D27:EH27)</f>
        <v>0</v>
      </c>
      <c r="EJ27" s="3"/>
      <c r="EK27" s="3"/>
      <c r="ER27" s="64" t="s">
        <v>43</v>
      </c>
      <c r="ES27" s="61">
        <f t="shared" si="0"/>
        <v>0</v>
      </c>
      <c r="ET27" s="24">
        <f t="shared" si="2"/>
        <v>0</v>
      </c>
    </row>
    <row r="28" spans="2:150" ht="15" hidden="1" customHeight="1">
      <c r="B28" s="60">
        <f t="shared" si="3"/>
        <v>23</v>
      </c>
      <c r="C28" s="61"/>
      <c r="D28" s="20"/>
      <c r="E28" s="16"/>
      <c r="F28" s="96"/>
      <c r="G28" s="20"/>
      <c r="H28" s="16"/>
      <c r="I28" s="96"/>
      <c r="J28" s="20"/>
      <c r="K28" s="16"/>
      <c r="L28" s="96"/>
      <c r="M28" s="366"/>
      <c r="N28" s="16"/>
      <c r="O28" s="96"/>
      <c r="P28" s="415"/>
      <c r="Q28" s="16"/>
      <c r="R28" s="96"/>
      <c r="S28" s="18"/>
      <c r="T28" s="16"/>
      <c r="U28" s="96"/>
      <c r="V28" s="424"/>
      <c r="W28" s="16"/>
      <c r="X28" s="96"/>
      <c r="Y28" s="20"/>
      <c r="Z28" s="96"/>
      <c r="AA28" s="20"/>
      <c r="AB28" s="18"/>
      <c r="AC28" s="17"/>
      <c r="AD28" s="96"/>
      <c r="AE28" s="360"/>
      <c r="AF28" s="17"/>
      <c r="AG28" s="96"/>
      <c r="AH28" s="20"/>
      <c r="AI28" s="19"/>
      <c r="AJ28" s="96"/>
      <c r="AK28" s="20"/>
      <c r="AL28" s="19"/>
      <c r="AM28" s="96"/>
      <c r="AN28" s="20"/>
      <c r="AO28" s="19"/>
      <c r="AP28" s="96"/>
      <c r="AQ28" s="20"/>
      <c r="AR28" s="19"/>
      <c r="AS28" s="96"/>
      <c r="AT28" s="384"/>
      <c r="AU28" s="97"/>
      <c r="AV28" s="18"/>
      <c r="AW28" s="17"/>
      <c r="AX28" s="96"/>
      <c r="AY28" s="18"/>
      <c r="AZ28" s="17"/>
      <c r="BA28" s="96"/>
      <c r="BB28" s="20"/>
      <c r="BC28" s="19"/>
      <c r="BD28" s="96"/>
      <c r="BE28" s="20"/>
      <c r="BF28" s="19"/>
      <c r="BG28" s="96"/>
      <c r="BH28" s="20"/>
      <c r="BI28" s="19"/>
      <c r="BJ28" s="96"/>
      <c r="BK28" s="384"/>
      <c r="BL28" s="97"/>
      <c r="BM28" s="20"/>
      <c r="BN28" s="19"/>
      <c r="BO28" s="96"/>
      <c r="BP28" s="17"/>
      <c r="BQ28" s="19"/>
      <c r="BR28" s="96"/>
      <c r="BS28" s="48"/>
      <c r="BT28" s="62"/>
      <c r="BU28" s="96"/>
      <c r="BV28" s="433"/>
      <c r="BW28" s="62"/>
      <c r="BX28" s="96"/>
      <c r="BY28" s="45"/>
      <c r="BZ28" s="62"/>
      <c r="CA28" s="96"/>
      <c r="CB28" s="18"/>
      <c r="CC28" s="62"/>
      <c r="CD28" s="96"/>
      <c r="CE28" s="18"/>
      <c r="CF28" s="19"/>
      <c r="CG28" s="96"/>
      <c r="CH28" s="317"/>
      <c r="CI28" s="62"/>
      <c r="CJ28" s="96"/>
      <c r="CK28" s="21"/>
      <c r="CL28" s="96"/>
      <c r="CM28" s="96"/>
      <c r="CN28" s="22"/>
      <c r="CO28" s="63"/>
      <c r="CP28" s="98">
        <f t="shared" si="1"/>
        <v>0</v>
      </c>
      <c r="CQ28" s="18"/>
      <c r="CR28" s="23"/>
      <c r="CS28" s="18"/>
      <c r="CT28" s="23"/>
      <c r="CU28" s="18"/>
      <c r="CV28" s="23"/>
      <c r="CW28" s="18"/>
      <c r="CX28" s="23"/>
      <c r="CY28" s="77"/>
      <c r="CZ28" s="23"/>
      <c r="DA28" s="77"/>
      <c r="DB28" s="23"/>
      <c r="DC28" s="77"/>
      <c r="DD28" s="23"/>
      <c r="DE28" s="77"/>
      <c r="DF28" s="23"/>
      <c r="DG28" s="18"/>
      <c r="DH28" s="23"/>
      <c r="DI28" s="265"/>
      <c r="DJ28" s="276"/>
      <c r="DK28" s="265"/>
      <c r="DL28" s="276"/>
      <c r="DM28" s="265"/>
      <c r="DN28" s="276"/>
      <c r="DO28" s="18"/>
      <c r="DP28" s="23"/>
      <c r="DQ28" s="96"/>
      <c r="DR28" s="22"/>
      <c r="DS28" s="333"/>
      <c r="DT28" s="22"/>
      <c r="DU28" s="333"/>
      <c r="DV28" s="583"/>
      <c r="DW28" s="333"/>
      <c r="DX28" s="59"/>
      <c r="DY28" s="96"/>
      <c r="DZ28" s="317"/>
      <c r="EA28" s="96"/>
      <c r="EB28" s="577"/>
      <c r="EC28" s="96"/>
      <c r="ED28" s="99"/>
      <c r="EE28" s="96"/>
      <c r="EF28" s="406"/>
      <c r="EG28" s="96"/>
      <c r="EH28" s="100"/>
      <c r="EI28" s="101">
        <f>SUMPRODUCT(D28:EH28,'Jagdalpur R'!D28:EH28)</f>
        <v>0</v>
      </c>
      <c r="EJ28" s="3"/>
      <c r="EK28" s="3"/>
      <c r="ER28" s="64" t="s">
        <v>44</v>
      </c>
      <c r="ES28" s="61">
        <f t="shared" si="0"/>
        <v>0</v>
      </c>
      <c r="ET28" s="24">
        <f t="shared" si="2"/>
        <v>0</v>
      </c>
    </row>
    <row r="29" spans="2:150" ht="15" hidden="1" customHeight="1">
      <c r="B29" s="60">
        <f t="shared" si="3"/>
        <v>24</v>
      </c>
      <c r="C29" s="90"/>
      <c r="D29" s="20"/>
      <c r="E29" s="16"/>
      <c r="F29" s="96"/>
      <c r="G29" s="20"/>
      <c r="H29" s="16"/>
      <c r="I29" s="96"/>
      <c r="J29" s="20"/>
      <c r="K29" s="16"/>
      <c r="L29" s="96"/>
      <c r="M29" s="366"/>
      <c r="N29" s="16"/>
      <c r="O29" s="96"/>
      <c r="P29" s="415"/>
      <c r="Q29" s="16"/>
      <c r="R29" s="96"/>
      <c r="S29" s="18"/>
      <c r="T29" s="16"/>
      <c r="U29" s="96"/>
      <c r="V29" s="424"/>
      <c r="W29" s="16"/>
      <c r="X29" s="96"/>
      <c r="Y29" s="20"/>
      <c r="Z29" s="96"/>
      <c r="AA29" s="20"/>
      <c r="AB29" s="18"/>
      <c r="AC29" s="17"/>
      <c r="AD29" s="96"/>
      <c r="AE29" s="360"/>
      <c r="AF29" s="17"/>
      <c r="AG29" s="96"/>
      <c r="AH29" s="20"/>
      <c r="AI29" s="19"/>
      <c r="AJ29" s="96"/>
      <c r="AK29" s="20"/>
      <c r="AL29" s="19"/>
      <c r="AM29" s="96"/>
      <c r="AN29" s="20"/>
      <c r="AO29" s="19"/>
      <c r="AP29" s="96"/>
      <c r="AQ29" s="20"/>
      <c r="AR29" s="19"/>
      <c r="AS29" s="96"/>
      <c r="AT29" s="384"/>
      <c r="AU29" s="97"/>
      <c r="AV29" s="18"/>
      <c r="AW29" s="17"/>
      <c r="AX29" s="96"/>
      <c r="AY29" s="18"/>
      <c r="AZ29" s="17"/>
      <c r="BA29" s="96"/>
      <c r="BB29" s="20"/>
      <c r="BC29" s="19"/>
      <c r="BD29" s="96"/>
      <c r="BE29" s="20"/>
      <c r="BF29" s="19"/>
      <c r="BG29" s="96"/>
      <c r="BH29" s="20"/>
      <c r="BI29" s="19"/>
      <c r="BJ29" s="96"/>
      <c r="BK29" s="384"/>
      <c r="BL29" s="97"/>
      <c r="BM29" s="20"/>
      <c r="BN29" s="19"/>
      <c r="BO29" s="96"/>
      <c r="BP29" s="17"/>
      <c r="BQ29" s="19"/>
      <c r="BR29" s="96"/>
      <c r="BS29" s="48"/>
      <c r="BT29" s="62"/>
      <c r="BU29" s="96"/>
      <c r="BV29" s="433"/>
      <c r="BW29" s="62"/>
      <c r="BX29" s="96"/>
      <c r="BY29" s="45"/>
      <c r="BZ29" s="62"/>
      <c r="CA29" s="96"/>
      <c r="CB29" s="18"/>
      <c r="CC29" s="62"/>
      <c r="CD29" s="96"/>
      <c r="CE29" s="18"/>
      <c r="CF29" s="19"/>
      <c r="CG29" s="96"/>
      <c r="CH29" s="317"/>
      <c r="CI29" s="62"/>
      <c r="CJ29" s="96"/>
      <c r="CK29" s="21"/>
      <c r="CL29" s="96"/>
      <c r="CM29" s="96"/>
      <c r="CN29" s="22"/>
      <c r="CO29" s="63"/>
      <c r="CP29" s="98">
        <f t="shared" si="1"/>
        <v>0</v>
      </c>
      <c r="CQ29" s="18"/>
      <c r="CR29" s="23"/>
      <c r="CS29" s="18"/>
      <c r="CT29" s="23"/>
      <c r="CU29" s="18"/>
      <c r="CV29" s="23"/>
      <c r="CW29" s="18"/>
      <c r="CX29" s="23"/>
      <c r="CY29" s="77"/>
      <c r="CZ29" s="23"/>
      <c r="DA29" s="77"/>
      <c r="DB29" s="23"/>
      <c r="DC29" s="77"/>
      <c r="DD29" s="23"/>
      <c r="DE29" s="77"/>
      <c r="DF29" s="23"/>
      <c r="DG29" s="18"/>
      <c r="DH29" s="23"/>
      <c r="DI29" s="265"/>
      <c r="DJ29" s="276"/>
      <c r="DK29" s="265"/>
      <c r="DL29" s="276"/>
      <c r="DM29" s="265"/>
      <c r="DN29" s="276"/>
      <c r="DO29" s="18"/>
      <c r="DP29" s="23"/>
      <c r="DQ29" s="96"/>
      <c r="DR29" s="22"/>
      <c r="DS29" s="333"/>
      <c r="DT29" s="22"/>
      <c r="DU29" s="333"/>
      <c r="DV29" s="583"/>
      <c r="DW29" s="333"/>
      <c r="DX29" s="59"/>
      <c r="DY29" s="96"/>
      <c r="DZ29" s="317"/>
      <c r="EA29" s="96"/>
      <c r="EB29" s="577"/>
      <c r="EC29" s="96"/>
      <c r="ED29" s="99"/>
      <c r="EE29" s="96"/>
      <c r="EF29" s="406"/>
      <c r="EG29" s="96"/>
      <c r="EH29" s="100"/>
      <c r="EI29" s="101">
        <f>SUMPRODUCT(D29:EH29,'Jagdalpur R'!D29:EH29)</f>
        <v>0</v>
      </c>
      <c r="EJ29" s="3"/>
      <c r="EK29" s="3"/>
      <c r="ER29" s="64" t="s">
        <v>45</v>
      </c>
      <c r="ES29" s="61">
        <f t="shared" si="0"/>
        <v>0</v>
      </c>
      <c r="ET29" s="24">
        <f t="shared" si="2"/>
        <v>0</v>
      </c>
    </row>
    <row r="30" spans="2:150" ht="15" hidden="1" customHeight="1">
      <c r="B30" s="60">
        <f t="shared" si="3"/>
        <v>25</v>
      </c>
      <c r="C30" s="90"/>
      <c r="D30" s="20"/>
      <c r="E30" s="16"/>
      <c r="F30" s="96"/>
      <c r="G30" s="20"/>
      <c r="H30" s="16"/>
      <c r="I30" s="96"/>
      <c r="J30" s="20"/>
      <c r="K30" s="16"/>
      <c r="L30" s="96"/>
      <c r="M30" s="366"/>
      <c r="N30" s="16"/>
      <c r="O30" s="96"/>
      <c r="P30" s="415"/>
      <c r="Q30" s="16"/>
      <c r="R30" s="96"/>
      <c r="S30" s="18"/>
      <c r="T30" s="16"/>
      <c r="U30" s="96"/>
      <c r="V30" s="424"/>
      <c r="W30" s="16"/>
      <c r="X30" s="96"/>
      <c r="Y30" s="20"/>
      <c r="Z30" s="96"/>
      <c r="AA30" s="20"/>
      <c r="AB30" s="18"/>
      <c r="AC30" s="17"/>
      <c r="AD30" s="96"/>
      <c r="AE30" s="360"/>
      <c r="AF30" s="17"/>
      <c r="AG30" s="96"/>
      <c r="AH30" s="20"/>
      <c r="AI30" s="19"/>
      <c r="AJ30" s="96"/>
      <c r="AK30" s="20"/>
      <c r="AL30" s="19"/>
      <c r="AM30" s="96"/>
      <c r="AN30" s="20"/>
      <c r="AO30" s="19"/>
      <c r="AP30" s="96"/>
      <c r="AQ30" s="20"/>
      <c r="AR30" s="19"/>
      <c r="AS30" s="96"/>
      <c r="AT30" s="384"/>
      <c r="AU30" s="97"/>
      <c r="AV30" s="18"/>
      <c r="AW30" s="17"/>
      <c r="AX30" s="96"/>
      <c r="AY30" s="18"/>
      <c r="AZ30" s="17"/>
      <c r="BA30" s="96"/>
      <c r="BB30" s="20"/>
      <c r="BC30" s="19"/>
      <c r="BD30" s="96"/>
      <c r="BE30" s="20"/>
      <c r="BF30" s="19"/>
      <c r="BG30" s="96"/>
      <c r="BH30" s="20"/>
      <c r="BI30" s="19"/>
      <c r="BJ30" s="96"/>
      <c r="BK30" s="384"/>
      <c r="BL30" s="97"/>
      <c r="BM30" s="20"/>
      <c r="BN30" s="19"/>
      <c r="BO30" s="96"/>
      <c r="BP30" s="17"/>
      <c r="BQ30" s="19"/>
      <c r="BR30" s="96"/>
      <c r="BS30" s="48"/>
      <c r="BT30" s="62"/>
      <c r="BU30" s="96"/>
      <c r="BV30" s="433"/>
      <c r="BW30" s="62"/>
      <c r="BX30" s="96"/>
      <c r="BY30" s="45"/>
      <c r="BZ30" s="62"/>
      <c r="CA30" s="96"/>
      <c r="CB30" s="18"/>
      <c r="CC30" s="62"/>
      <c r="CD30" s="96"/>
      <c r="CE30" s="18"/>
      <c r="CF30" s="19"/>
      <c r="CG30" s="96"/>
      <c r="CH30" s="317"/>
      <c r="CI30" s="62"/>
      <c r="CJ30" s="96"/>
      <c r="CK30" s="21"/>
      <c r="CL30" s="96"/>
      <c r="CM30" s="96"/>
      <c r="CN30" s="22"/>
      <c r="CO30" s="63"/>
      <c r="CP30" s="98">
        <f t="shared" si="1"/>
        <v>0</v>
      </c>
      <c r="CQ30" s="18"/>
      <c r="CR30" s="23"/>
      <c r="CS30" s="18"/>
      <c r="CT30" s="23"/>
      <c r="CU30" s="18"/>
      <c r="CV30" s="23"/>
      <c r="CW30" s="18"/>
      <c r="CX30" s="23"/>
      <c r="CY30" s="77"/>
      <c r="CZ30" s="23"/>
      <c r="DA30" s="77"/>
      <c r="DB30" s="23"/>
      <c r="DC30" s="77"/>
      <c r="DD30" s="23"/>
      <c r="DE30" s="77"/>
      <c r="DF30" s="23"/>
      <c r="DG30" s="18"/>
      <c r="DH30" s="23"/>
      <c r="DI30" s="265"/>
      <c r="DJ30" s="276"/>
      <c r="DK30" s="265"/>
      <c r="DL30" s="276"/>
      <c r="DM30" s="265"/>
      <c r="DN30" s="276"/>
      <c r="DO30" s="18"/>
      <c r="DP30" s="23"/>
      <c r="DQ30" s="96"/>
      <c r="DR30" s="22"/>
      <c r="DS30" s="333"/>
      <c r="DT30" s="22"/>
      <c r="DU30" s="333"/>
      <c r="DV30" s="583"/>
      <c r="DW30" s="333"/>
      <c r="DX30" s="59"/>
      <c r="DY30" s="96"/>
      <c r="DZ30" s="317"/>
      <c r="EA30" s="96"/>
      <c r="EB30" s="577"/>
      <c r="EC30" s="96"/>
      <c r="ED30" s="99"/>
      <c r="EE30" s="96"/>
      <c r="EF30" s="406"/>
      <c r="EG30" s="96"/>
      <c r="EH30" s="100"/>
      <c r="EI30" s="101">
        <f>SUMPRODUCT(D30:EH30,'Jagdalpur R'!D30:EH30)</f>
        <v>0</v>
      </c>
      <c r="EJ30" s="3"/>
      <c r="EK30" s="3"/>
      <c r="ER30" s="64" t="s">
        <v>46</v>
      </c>
      <c r="ES30" s="61">
        <f t="shared" si="0"/>
        <v>0</v>
      </c>
      <c r="ET30" s="24">
        <f t="shared" si="2"/>
        <v>0</v>
      </c>
    </row>
    <row r="31" spans="2:150" ht="15" hidden="1" customHeight="1">
      <c r="B31" s="60">
        <f t="shared" si="3"/>
        <v>26</v>
      </c>
      <c r="C31" s="61"/>
      <c r="D31" s="20"/>
      <c r="E31" s="16"/>
      <c r="F31" s="96"/>
      <c r="G31" s="20"/>
      <c r="H31" s="16"/>
      <c r="I31" s="96"/>
      <c r="J31" s="20"/>
      <c r="K31" s="16"/>
      <c r="L31" s="96"/>
      <c r="M31" s="366"/>
      <c r="N31" s="16"/>
      <c r="O31" s="96"/>
      <c r="P31" s="415"/>
      <c r="Q31" s="16"/>
      <c r="R31" s="96"/>
      <c r="S31" s="18"/>
      <c r="T31" s="16"/>
      <c r="U31" s="96"/>
      <c r="V31" s="424"/>
      <c r="W31" s="16"/>
      <c r="X31" s="96"/>
      <c r="Y31" s="20"/>
      <c r="Z31" s="96"/>
      <c r="AA31" s="20"/>
      <c r="AB31" s="18"/>
      <c r="AC31" s="17"/>
      <c r="AD31" s="96"/>
      <c r="AE31" s="360"/>
      <c r="AF31" s="17"/>
      <c r="AG31" s="96"/>
      <c r="AH31" s="20"/>
      <c r="AI31" s="19"/>
      <c r="AJ31" s="96"/>
      <c r="AK31" s="20"/>
      <c r="AL31" s="19"/>
      <c r="AM31" s="96"/>
      <c r="AN31" s="20"/>
      <c r="AO31" s="19"/>
      <c r="AP31" s="96"/>
      <c r="AQ31" s="20"/>
      <c r="AR31" s="19"/>
      <c r="AS31" s="96"/>
      <c r="AT31" s="384"/>
      <c r="AU31" s="97"/>
      <c r="AV31" s="18"/>
      <c r="AW31" s="17"/>
      <c r="AX31" s="96"/>
      <c r="AY31" s="18"/>
      <c r="AZ31" s="17"/>
      <c r="BA31" s="96"/>
      <c r="BB31" s="20"/>
      <c r="BC31" s="19"/>
      <c r="BD31" s="96"/>
      <c r="BE31" s="20"/>
      <c r="BF31" s="19"/>
      <c r="BG31" s="96"/>
      <c r="BH31" s="20"/>
      <c r="BI31" s="19"/>
      <c r="BJ31" s="96"/>
      <c r="BK31" s="384"/>
      <c r="BL31" s="97"/>
      <c r="BM31" s="20"/>
      <c r="BN31" s="19"/>
      <c r="BO31" s="96"/>
      <c r="BP31" s="17"/>
      <c r="BQ31" s="19"/>
      <c r="BR31" s="96"/>
      <c r="BS31" s="48"/>
      <c r="BT31" s="62"/>
      <c r="BU31" s="96"/>
      <c r="BV31" s="433"/>
      <c r="BW31" s="62"/>
      <c r="BX31" s="96"/>
      <c r="BY31" s="45"/>
      <c r="BZ31" s="62"/>
      <c r="CA31" s="96"/>
      <c r="CB31" s="18"/>
      <c r="CC31" s="62"/>
      <c r="CD31" s="96"/>
      <c r="CE31" s="18"/>
      <c r="CF31" s="19"/>
      <c r="CG31" s="96"/>
      <c r="CH31" s="317"/>
      <c r="CI31" s="62"/>
      <c r="CJ31" s="96"/>
      <c r="CK31" s="21"/>
      <c r="CL31" s="96"/>
      <c r="CM31" s="96"/>
      <c r="CN31" s="22"/>
      <c r="CO31" s="63"/>
      <c r="CP31" s="98">
        <f t="shared" si="1"/>
        <v>0</v>
      </c>
      <c r="CQ31" s="18"/>
      <c r="CR31" s="23"/>
      <c r="CS31" s="18"/>
      <c r="CT31" s="23"/>
      <c r="CU31" s="18"/>
      <c r="CV31" s="23"/>
      <c r="CW31" s="18"/>
      <c r="CX31" s="23"/>
      <c r="CY31" s="77"/>
      <c r="CZ31" s="23"/>
      <c r="DA31" s="77"/>
      <c r="DB31" s="23"/>
      <c r="DC31" s="77"/>
      <c r="DD31" s="23"/>
      <c r="DE31" s="77"/>
      <c r="DF31" s="23"/>
      <c r="DG31" s="18"/>
      <c r="DH31" s="23"/>
      <c r="DI31" s="265"/>
      <c r="DJ31" s="276"/>
      <c r="DK31" s="265"/>
      <c r="DL31" s="276"/>
      <c r="DM31" s="265"/>
      <c r="DN31" s="276"/>
      <c r="DO31" s="18"/>
      <c r="DP31" s="23"/>
      <c r="DQ31" s="96"/>
      <c r="DR31" s="22"/>
      <c r="DS31" s="333"/>
      <c r="DT31" s="22"/>
      <c r="DU31" s="333"/>
      <c r="DV31" s="583"/>
      <c r="DW31" s="333"/>
      <c r="DX31" s="59"/>
      <c r="DY31" s="96"/>
      <c r="DZ31" s="317"/>
      <c r="EA31" s="96"/>
      <c r="EB31" s="577"/>
      <c r="EC31" s="96"/>
      <c r="ED31" s="99"/>
      <c r="EE31" s="96"/>
      <c r="EF31" s="406"/>
      <c r="EG31" s="96"/>
      <c r="EH31" s="100"/>
      <c r="EI31" s="101">
        <f>SUMPRODUCT(D31:EH31,'Jagdalpur R'!D31:EH31)</f>
        <v>0</v>
      </c>
      <c r="EJ31" s="3"/>
      <c r="EK31" s="3"/>
      <c r="ER31" s="64" t="s">
        <v>47</v>
      </c>
      <c r="ES31" s="61">
        <f t="shared" si="0"/>
        <v>0</v>
      </c>
      <c r="ET31" s="24">
        <f t="shared" si="2"/>
        <v>0</v>
      </c>
    </row>
    <row r="32" spans="2:150" ht="15" hidden="1" customHeight="1">
      <c r="B32" s="60">
        <f t="shared" si="3"/>
        <v>27</v>
      </c>
      <c r="C32" s="61"/>
      <c r="D32" s="20"/>
      <c r="E32" s="16"/>
      <c r="F32" s="96"/>
      <c r="G32" s="20"/>
      <c r="H32" s="16"/>
      <c r="I32" s="96"/>
      <c r="J32" s="20"/>
      <c r="K32" s="16"/>
      <c r="L32" s="96"/>
      <c r="M32" s="366"/>
      <c r="N32" s="16"/>
      <c r="O32" s="96"/>
      <c r="P32" s="415"/>
      <c r="Q32" s="16"/>
      <c r="R32" s="96"/>
      <c r="S32" s="18"/>
      <c r="T32" s="16"/>
      <c r="U32" s="96"/>
      <c r="V32" s="424"/>
      <c r="W32" s="16"/>
      <c r="X32" s="96"/>
      <c r="Y32" s="20"/>
      <c r="Z32" s="96"/>
      <c r="AA32" s="20"/>
      <c r="AB32" s="18"/>
      <c r="AC32" s="17"/>
      <c r="AD32" s="96"/>
      <c r="AE32" s="360"/>
      <c r="AF32" s="17"/>
      <c r="AG32" s="96"/>
      <c r="AH32" s="20"/>
      <c r="AI32" s="19"/>
      <c r="AJ32" s="96"/>
      <c r="AK32" s="20"/>
      <c r="AL32" s="19"/>
      <c r="AM32" s="96"/>
      <c r="AN32" s="20"/>
      <c r="AO32" s="19"/>
      <c r="AP32" s="96"/>
      <c r="AQ32" s="20"/>
      <c r="AR32" s="19"/>
      <c r="AS32" s="96"/>
      <c r="AT32" s="384"/>
      <c r="AU32" s="97"/>
      <c r="AV32" s="18"/>
      <c r="AW32" s="17"/>
      <c r="AX32" s="96"/>
      <c r="AY32" s="18"/>
      <c r="AZ32" s="17"/>
      <c r="BA32" s="96"/>
      <c r="BB32" s="20"/>
      <c r="BC32" s="19"/>
      <c r="BD32" s="96"/>
      <c r="BE32" s="20"/>
      <c r="BF32" s="19"/>
      <c r="BG32" s="96"/>
      <c r="BH32" s="20"/>
      <c r="BI32" s="19"/>
      <c r="BJ32" s="96"/>
      <c r="BK32" s="384"/>
      <c r="BL32" s="97"/>
      <c r="BM32" s="20"/>
      <c r="BN32" s="19"/>
      <c r="BO32" s="96"/>
      <c r="BP32" s="17"/>
      <c r="BQ32" s="19"/>
      <c r="BR32" s="96"/>
      <c r="BS32" s="48"/>
      <c r="BT32" s="62"/>
      <c r="BU32" s="96"/>
      <c r="BV32" s="433"/>
      <c r="BW32" s="62"/>
      <c r="BX32" s="96"/>
      <c r="BY32" s="45"/>
      <c r="BZ32" s="62"/>
      <c r="CA32" s="96"/>
      <c r="CB32" s="18"/>
      <c r="CC32" s="62"/>
      <c r="CD32" s="96"/>
      <c r="CE32" s="18"/>
      <c r="CF32" s="19"/>
      <c r="CG32" s="96"/>
      <c r="CH32" s="317"/>
      <c r="CI32" s="62"/>
      <c r="CJ32" s="96"/>
      <c r="CK32" s="21"/>
      <c r="CL32" s="96"/>
      <c r="CM32" s="96"/>
      <c r="CN32" s="22"/>
      <c r="CO32" s="63"/>
      <c r="CP32" s="98">
        <f t="shared" si="1"/>
        <v>0</v>
      </c>
      <c r="CQ32" s="18"/>
      <c r="CR32" s="23"/>
      <c r="CS32" s="18"/>
      <c r="CT32" s="23"/>
      <c r="CU32" s="18"/>
      <c r="CV32" s="23"/>
      <c r="CW32" s="18"/>
      <c r="CX32" s="23"/>
      <c r="CY32" s="77"/>
      <c r="CZ32" s="23"/>
      <c r="DA32" s="77"/>
      <c r="DB32" s="23"/>
      <c r="DC32" s="77"/>
      <c r="DD32" s="23"/>
      <c r="DE32" s="77"/>
      <c r="DF32" s="23"/>
      <c r="DG32" s="18"/>
      <c r="DH32" s="23"/>
      <c r="DI32" s="265"/>
      <c r="DJ32" s="276"/>
      <c r="DK32" s="265"/>
      <c r="DL32" s="276"/>
      <c r="DM32" s="265"/>
      <c r="DN32" s="276"/>
      <c r="DO32" s="18"/>
      <c r="DP32" s="23"/>
      <c r="DQ32" s="96"/>
      <c r="DR32" s="22"/>
      <c r="DS32" s="333"/>
      <c r="DT32" s="22"/>
      <c r="DU32" s="333"/>
      <c r="DV32" s="583"/>
      <c r="DW32" s="333"/>
      <c r="DX32" s="59"/>
      <c r="DY32" s="96"/>
      <c r="DZ32" s="317"/>
      <c r="EA32" s="96"/>
      <c r="EB32" s="577"/>
      <c r="EC32" s="96"/>
      <c r="ED32" s="99"/>
      <c r="EE32" s="96"/>
      <c r="EF32" s="406"/>
      <c r="EG32" s="96"/>
      <c r="EH32" s="100"/>
      <c r="EI32" s="101">
        <f>SUMPRODUCT(D32:EH32,'Jagdalpur R'!D32:EH32)</f>
        <v>0</v>
      </c>
      <c r="EJ32" s="3"/>
      <c r="EK32" s="3"/>
      <c r="ER32" s="64" t="s">
        <v>48</v>
      </c>
      <c r="ES32" s="61">
        <f t="shared" si="0"/>
        <v>0</v>
      </c>
      <c r="ET32" s="24">
        <f t="shared" si="2"/>
        <v>0</v>
      </c>
    </row>
    <row r="33" spans="2:150" ht="15" hidden="1" customHeight="1">
      <c r="B33" s="60">
        <f t="shared" si="3"/>
        <v>28</v>
      </c>
      <c r="C33" s="61"/>
      <c r="D33" s="20"/>
      <c r="E33" s="16"/>
      <c r="F33" s="96"/>
      <c r="G33" s="20"/>
      <c r="H33" s="16"/>
      <c r="I33" s="96"/>
      <c r="J33" s="20"/>
      <c r="K33" s="16"/>
      <c r="L33" s="96"/>
      <c r="M33" s="366"/>
      <c r="N33" s="16"/>
      <c r="O33" s="96"/>
      <c r="P33" s="415"/>
      <c r="Q33" s="16"/>
      <c r="R33" s="96"/>
      <c r="S33" s="18"/>
      <c r="T33" s="16"/>
      <c r="U33" s="96"/>
      <c r="V33" s="424"/>
      <c r="W33" s="16"/>
      <c r="X33" s="96"/>
      <c r="Y33" s="20"/>
      <c r="Z33" s="96"/>
      <c r="AA33" s="20"/>
      <c r="AB33" s="18"/>
      <c r="AC33" s="17"/>
      <c r="AD33" s="96"/>
      <c r="AE33" s="360"/>
      <c r="AF33" s="17"/>
      <c r="AG33" s="96"/>
      <c r="AH33" s="20"/>
      <c r="AI33" s="19"/>
      <c r="AJ33" s="96"/>
      <c r="AK33" s="20"/>
      <c r="AL33" s="19"/>
      <c r="AM33" s="96"/>
      <c r="AN33" s="20"/>
      <c r="AO33" s="19"/>
      <c r="AP33" s="96"/>
      <c r="AQ33" s="20"/>
      <c r="AR33" s="19"/>
      <c r="AS33" s="96"/>
      <c r="AT33" s="384"/>
      <c r="AU33" s="97"/>
      <c r="AV33" s="18"/>
      <c r="AW33" s="17"/>
      <c r="AX33" s="96"/>
      <c r="AY33" s="18"/>
      <c r="AZ33" s="17"/>
      <c r="BA33" s="96"/>
      <c r="BB33" s="20"/>
      <c r="BC33" s="19"/>
      <c r="BD33" s="96"/>
      <c r="BE33" s="20"/>
      <c r="BF33" s="19"/>
      <c r="BG33" s="96"/>
      <c r="BH33" s="20"/>
      <c r="BI33" s="19"/>
      <c r="BJ33" s="96"/>
      <c r="BK33" s="384"/>
      <c r="BL33" s="97"/>
      <c r="BM33" s="20"/>
      <c r="BN33" s="19"/>
      <c r="BO33" s="96"/>
      <c r="BP33" s="17"/>
      <c r="BQ33" s="19"/>
      <c r="BR33" s="96"/>
      <c r="BS33" s="48"/>
      <c r="BT33" s="62"/>
      <c r="BU33" s="96"/>
      <c r="BV33" s="433"/>
      <c r="BW33" s="62"/>
      <c r="BX33" s="96"/>
      <c r="BY33" s="45"/>
      <c r="BZ33" s="62"/>
      <c r="CA33" s="96"/>
      <c r="CB33" s="18"/>
      <c r="CC33" s="62"/>
      <c r="CD33" s="96"/>
      <c r="CE33" s="18"/>
      <c r="CF33" s="19"/>
      <c r="CG33" s="96"/>
      <c r="CH33" s="317"/>
      <c r="CI33" s="62"/>
      <c r="CJ33" s="96"/>
      <c r="CK33" s="21"/>
      <c r="CL33" s="96"/>
      <c r="CM33" s="96"/>
      <c r="CN33" s="22"/>
      <c r="CO33" s="63"/>
      <c r="CP33" s="98">
        <f t="shared" si="1"/>
        <v>0</v>
      </c>
      <c r="CQ33" s="18"/>
      <c r="CR33" s="23"/>
      <c r="CS33" s="18"/>
      <c r="CT33" s="23"/>
      <c r="CU33" s="18"/>
      <c r="CV33" s="23"/>
      <c r="CW33" s="18"/>
      <c r="CX33" s="23"/>
      <c r="CY33" s="77"/>
      <c r="CZ33" s="23"/>
      <c r="DA33" s="77"/>
      <c r="DB33" s="23"/>
      <c r="DC33" s="77"/>
      <c r="DD33" s="23"/>
      <c r="DE33" s="77"/>
      <c r="DF33" s="23"/>
      <c r="DG33" s="18"/>
      <c r="DH33" s="23"/>
      <c r="DI33" s="265"/>
      <c r="DJ33" s="276"/>
      <c r="DK33" s="265"/>
      <c r="DL33" s="276"/>
      <c r="DM33" s="265"/>
      <c r="DN33" s="276"/>
      <c r="DO33" s="18"/>
      <c r="DP33" s="23"/>
      <c r="DQ33" s="96"/>
      <c r="DR33" s="22"/>
      <c r="DS33" s="333"/>
      <c r="DT33" s="22"/>
      <c r="DU33" s="333"/>
      <c r="DV33" s="583"/>
      <c r="DW33" s="333"/>
      <c r="DX33" s="59"/>
      <c r="DY33" s="96"/>
      <c r="DZ33" s="317"/>
      <c r="EA33" s="96"/>
      <c r="EB33" s="577"/>
      <c r="EC33" s="96"/>
      <c r="ED33" s="99"/>
      <c r="EE33" s="96"/>
      <c r="EF33" s="406"/>
      <c r="EG33" s="96"/>
      <c r="EH33" s="100"/>
      <c r="EI33" s="101">
        <f>SUMPRODUCT(D33:EH33,'Jagdalpur R'!D33:EH33)</f>
        <v>0</v>
      </c>
      <c r="EJ33" s="3"/>
      <c r="EK33" s="3"/>
      <c r="ER33" s="64" t="s">
        <v>49</v>
      </c>
      <c r="ES33" s="61">
        <f t="shared" si="0"/>
        <v>0</v>
      </c>
      <c r="ET33" s="24">
        <f t="shared" si="2"/>
        <v>0</v>
      </c>
    </row>
    <row r="34" spans="2:150" ht="15" hidden="1" customHeight="1">
      <c r="B34" s="60">
        <f t="shared" si="3"/>
        <v>29</v>
      </c>
      <c r="C34" s="61"/>
      <c r="D34" s="20"/>
      <c r="E34" s="16"/>
      <c r="F34" s="96"/>
      <c r="G34" s="20"/>
      <c r="H34" s="16"/>
      <c r="I34" s="96"/>
      <c r="J34" s="20"/>
      <c r="K34" s="16"/>
      <c r="L34" s="96"/>
      <c r="M34" s="366"/>
      <c r="N34" s="16"/>
      <c r="O34" s="96"/>
      <c r="P34" s="415"/>
      <c r="Q34" s="16"/>
      <c r="R34" s="96"/>
      <c r="S34" s="18"/>
      <c r="T34" s="16"/>
      <c r="U34" s="96"/>
      <c r="V34" s="424"/>
      <c r="W34" s="16"/>
      <c r="X34" s="96"/>
      <c r="Y34" s="20"/>
      <c r="Z34" s="96"/>
      <c r="AA34" s="20"/>
      <c r="AB34" s="18"/>
      <c r="AC34" s="17"/>
      <c r="AD34" s="96"/>
      <c r="AE34" s="360"/>
      <c r="AF34" s="17"/>
      <c r="AG34" s="96"/>
      <c r="AH34" s="20"/>
      <c r="AI34" s="19"/>
      <c r="AJ34" s="96"/>
      <c r="AK34" s="20"/>
      <c r="AL34" s="19"/>
      <c r="AM34" s="96"/>
      <c r="AN34" s="20"/>
      <c r="AO34" s="19"/>
      <c r="AP34" s="96"/>
      <c r="AQ34" s="20"/>
      <c r="AR34" s="19"/>
      <c r="AS34" s="96"/>
      <c r="AT34" s="384"/>
      <c r="AU34" s="97"/>
      <c r="AV34" s="18"/>
      <c r="AW34" s="17"/>
      <c r="AX34" s="96"/>
      <c r="AY34" s="18"/>
      <c r="AZ34" s="17"/>
      <c r="BA34" s="96"/>
      <c r="BB34" s="20"/>
      <c r="BC34" s="19"/>
      <c r="BD34" s="96"/>
      <c r="BE34" s="20"/>
      <c r="BF34" s="19"/>
      <c r="BG34" s="96"/>
      <c r="BH34" s="20"/>
      <c r="BI34" s="19"/>
      <c r="BJ34" s="96"/>
      <c r="BK34" s="384"/>
      <c r="BL34" s="97"/>
      <c r="BM34" s="20"/>
      <c r="BN34" s="19"/>
      <c r="BO34" s="96"/>
      <c r="BP34" s="17"/>
      <c r="BQ34" s="19"/>
      <c r="BR34" s="96"/>
      <c r="BS34" s="48"/>
      <c r="BT34" s="62"/>
      <c r="BU34" s="96"/>
      <c r="BV34" s="433"/>
      <c r="BW34" s="62"/>
      <c r="BX34" s="96"/>
      <c r="BY34" s="45"/>
      <c r="BZ34" s="62"/>
      <c r="CA34" s="96"/>
      <c r="CB34" s="18"/>
      <c r="CC34" s="62"/>
      <c r="CD34" s="96"/>
      <c r="CE34" s="18"/>
      <c r="CF34" s="19"/>
      <c r="CG34" s="96"/>
      <c r="CH34" s="317"/>
      <c r="CI34" s="62"/>
      <c r="CJ34" s="96"/>
      <c r="CK34" s="21"/>
      <c r="CL34" s="96"/>
      <c r="CM34" s="96"/>
      <c r="CN34" s="22"/>
      <c r="CO34" s="63"/>
      <c r="CP34" s="98">
        <f t="shared" si="1"/>
        <v>0</v>
      </c>
      <c r="CQ34" s="18"/>
      <c r="CR34" s="23"/>
      <c r="CS34" s="18"/>
      <c r="CT34" s="23"/>
      <c r="CU34" s="18"/>
      <c r="CV34" s="23"/>
      <c r="CW34" s="18"/>
      <c r="CX34" s="23"/>
      <c r="CY34" s="77"/>
      <c r="CZ34" s="23"/>
      <c r="DA34" s="77"/>
      <c r="DB34" s="23"/>
      <c r="DC34" s="77"/>
      <c r="DD34" s="23"/>
      <c r="DE34" s="77"/>
      <c r="DF34" s="23"/>
      <c r="DG34" s="18"/>
      <c r="DH34" s="23"/>
      <c r="DI34" s="265"/>
      <c r="DJ34" s="276"/>
      <c r="DK34" s="265"/>
      <c r="DL34" s="276"/>
      <c r="DM34" s="265"/>
      <c r="DN34" s="276"/>
      <c r="DO34" s="18"/>
      <c r="DP34" s="23"/>
      <c r="DQ34" s="96"/>
      <c r="DR34" s="22"/>
      <c r="DS34" s="333"/>
      <c r="DT34" s="22"/>
      <c r="DU34" s="333"/>
      <c r="DV34" s="583"/>
      <c r="DW34" s="333"/>
      <c r="DX34" s="59"/>
      <c r="DY34" s="96"/>
      <c r="DZ34" s="317"/>
      <c r="EA34" s="96"/>
      <c r="EB34" s="577"/>
      <c r="EC34" s="96"/>
      <c r="ED34" s="99"/>
      <c r="EE34" s="96"/>
      <c r="EF34" s="406"/>
      <c r="EG34" s="96"/>
      <c r="EH34" s="100"/>
      <c r="EI34" s="101">
        <f>SUMPRODUCT(D34:EH34,'Jagdalpur R'!D34:EH34)</f>
        <v>0</v>
      </c>
      <c r="EJ34" s="3"/>
      <c r="EK34" s="3"/>
      <c r="ER34" s="64" t="s">
        <v>50</v>
      </c>
      <c r="ES34" s="61">
        <f t="shared" si="0"/>
        <v>0</v>
      </c>
      <c r="ET34" s="24">
        <f t="shared" si="2"/>
        <v>0</v>
      </c>
    </row>
    <row r="35" spans="2:150" ht="15" hidden="1" customHeight="1">
      <c r="B35" s="60">
        <f t="shared" si="3"/>
        <v>30</v>
      </c>
      <c r="C35" s="61"/>
      <c r="D35" s="20"/>
      <c r="E35" s="16"/>
      <c r="F35" s="96"/>
      <c r="G35" s="20"/>
      <c r="H35" s="16"/>
      <c r="I35" s="96"/>
      <c r="J35" s="20"/>
      <c r="K35" s="16"/>
      <c r="L35" s="96"/>
      <c r="M35" s="366"/>
      <c r="N35" s="16"/>
      <c r="O35" s="96"/>
      <c r="P35" s="415"/>
      <c r="Q35" s="16"/>
      <c r="R35" s="96"/>
      <c r="S35" s="18"/>
      <c r="T35" s="16"/>
      <c r="U35" s="96"/>
      <c r="V35" s="424"/>
      <c r="W35" s="16"/>
      <c r="X35" s="96"/>
      <c r="Y35" s="20"/>
      <c r="Z35" s="96"/>
      <c r="AA35" s="20"/>
      <c r="AB35" s="18"/>
      <c r="AC35" s="17"/>
      <c r="AD35" s="96"/>
      <c r="AE35" s="360"/>
      <c r="AF35" s="17"/>
      <c r="AG35" s="96"/>
      <c r="AH35" s="20"/>
      <c r="AI35" s="19"/>
      <c r="AJ35" s="96"/>
      <c r="AK35" s="20"/>
      <c r="AL35" s="19"/>
      <c r="AM35" s="96"/>
      <c r="AN35" s="20"/>
      <c r="AO35" s="19"/>
      <c r="AP35" s="96"/>
      <c r="AQ35" s="20"/>
      <c r="AR35" s="19"/>
      <c r="AS35" s="96"/>
      <c r="AT35" s="384"/>
      <c r="AU35" s="97"/>
      <c r="AV35" s="18"/>
      <c r="AW35" s="17"/>
      <c r="AX35" s="96"/>
      <c r="AY35" s="18"/>
      <c r="AZ35" s="17"/>
      <c r="BA35" s="96"/>
      <c r="BB35" s="20"/>
      <c r="BC35" s="19"/>
      <c r="BD35" s="96"/>
      <c r="BE35" s="20"/>
      <c r="BF35" s="19"/>
      <c r="BG35" s="96"/>
      <c r="BH35" s="20"/>
      <c r="BI35" s="19"/>
      <c r="BJ35" s="96"/>
      <c r="BK35" s="384"/>
      <c r="BL35" s="97"/>
      <c r="BM35" s="20"/>
      <c r="BN35" s="19"/>
      <c r="BO35" s="96"/>
      <c r="BP35" s="17"/>
      <c r="BQ35" s="19"/>
      <c r="BR35" s="96"/>
      <c r="BS35" s="48"/>
      <c r="BT35" s="62"/>
      <c r="BU35" s="96"/>
      <c r="BV35" s="433"/>
      <c r="BW35" s="62"/>
      <c r="BX35" s="96"/>
      <c r="BY35" s="45"/>
      <c r="BZ35" s="62"/>
      <c r="CA35" s="96"/>
      <c r="CB35" s="18"/>
      <c r="CC35" s="62"/>
      <c r="CD35" s="96"/>
      <c r="CE35" s="18"/>
      <c r="CF35" s="19"/>
      <c r="CG35" s="96"/>
      <c r="CH35" s="317"/>
      <c r="CI35" s="62"/>
      <c r="CJ35" s="96"/>
      <c r="CK35" s="21"/>
      <c r="CL35" s="96"/>
      <c r="CM35" s="96"/>
      <c r="CN35" s="22"/>
      <c r="CO35" s="63"/>
      <c r="CP35" s="98">
        <f t="shared" si="1"/>
        <v>0</v>
      </c>
      <c r="CQ35" s="18"/>
      <c r="CR35" s="23"/>
      <c r="CS35" s="18"/>
      <c r="CT35" s="23"/>
      <c r="CU35" s="18"/>
      <c r="CV35" s="23"/>
      <c r="CW35" s="18"/>
      <c r="CX35" s="23"/>
      <c r="CY35" s="77"/>
      <c r="CZ35" s="23"/>
      <c r="DA35" s="77"/>
      <c r="DB35" s="23"/>
      <c r="DC35" s="77"/>
      <c r="DD35" s="23"/>
      <c r="DE35" s="77"/>
      <c r="DF35" s="23"/>
      <c r="DG35" s="18"/>
      <c r="DH35" s="23"/>
      <c r="DI35" s="265"/>
      <c r="DJ35" s="276"/>
      <c r="DK35" s="265"/>
      <c r="DL35" s="276"/>
      <c r="DM35" s="265"/>
      <c r="DN35" s="276"/>
      <c r="DO35" s="18"/>
      <c r="DP35" s="23"/>
      <c r="DQ35" s="96"/>
      <c r="DR35" s="22"/>
      <c r="DS35" s="333"/>
      <c r="DT35" s="22"/>
      <c r="DU35" s="333"/>
      <c r="DV35" s="583"/>
      <c r="DW35" s="333"/>
      <c r="DX35" s="59"/>
      <c r="DY35" s="96"/>
      <c r="DZ35" s="317"/>
      <c r="EA35" s="96"/>
      <c r="EB35" s="577"/>
      <c r="EC35" s="96"/>
      <c r="ED35" s="99"/>
      <c r="EE35" s="96"/>
      <c r="EF35" s="406"/>
      <c r="EG35" s="96"/>
      <c r="EH35" s="100"/>
      <c r="EI35" s="101">
        <f>SUMPRODUCT(D35:EH35,'Jagdalpur R'!D35:EH35)</f>
        <v>0</v>
      </c>
      <c r="EJ35" s="3"/>
      <c r="EK35" s="3"/>
      <c r="ER35" s="64" t="s">
        <v>51</v>
      </c>
      <c r="ES35" s="61">
        <f t="shared" si="0"/>
        <v>0</v>
      </c>
      <c r="ET35" s="24">
        <f t="shared" si="2"/>
        <v>0</v>
      </c>
    </row>
    <row r="36" spans="2:150" ht="15" hidden="1" customHeight="1">
      <c r="B36" s="60">
        <f t="shared" si="3"/>
        <v>31</v>
      </c>
      <c r="C36" s="61"/>
      <c r="D36" s="20"/>
      <c r="E36" s="16"/>
      <c r="F36" s="96"/>
      <c r="G36" s="20"/>
      <c r="H36" s="16"/>
      <c r="I36" s="96"/>
      <c r="J36" s="20"/>
      <c r="K36" s="16"/>
      <c r="L36" s="96"/>
      <c r="M36" s="366"/>
      <c r="N36" s="16"/>
      <c r="O36" s="96"/>
      <c r="P36" s="415"/>
      <c r="Q36" s="16"/>
      <c r="R36" s="96"/>
      <c r="S36" s="18"/>
      <c r="T36" s="16"/>
      <c r="U36" s="96"/>
      <c r="V36" s="424"/>
      <c r="W36" s="16"/>
      <c r="X36" s="96"/>
      <c r="Y36" s="20"/>
      <c r="Z36" s="96"/>
      <c r="AA36" s="20"/>
      <c r="AB36" s="18"/>
      <c r="AC36" s="17"/>
      <c r="AD36" s="96"/>
      <c r="AE36" s="360"/>
      <c r="AF36" s="17"/>
      <c r="AG36" s="96"/>
      <c r="AH36" s="20"/>
      <c r="AI36" s="19"/>
      <c r="AJ36" s="96"/>
      <c r="AK36" s="20"/>
      <c r="AL36" s="19"/>
      <c r="AM36" s="96"/>
      <c r="AN36" s="20"/>
      <c r="AO36" s="19"/>
      <c r="AP36" s="96"/>
      <c r="AQ36" s="20"/>
      <c r="AR36" s="19"/>
      <c r="AS36" s="96"/>
      <c r="AT36" s="384"/>
      <c r="AU36" s="97"/>
      <c r="AV36" s="18"/>
      <c r="AW36" s="17"/>
      <c r="AX36" s="96"/>
      <c r="AY36" s="18"/>
      <c r="AZ36" s="17"/>
      <c r="BA36" s="96"/>
      <c r="BB36" s="20"/>
      <c r="BC36" s="19"/>
      <c r="BD36" s="96"/>
      <c r="BE36" s="20"/>
      <c r="BF36" s="19"/>
      <c r="BG36" s="96"/>
      <c r="BH36" s="20"/>
      <c r="BI36" s="19"/>
      <c r="BJ36" s="96"/>
      <c r="BK36" s="384"/>
      <c r="BL36" s="97"/>
      <c r="BM36" s="20"/>
      <c r="BN36" s="19"/>
      <c r="BO36" s="96"/>
      <c r="BP36" s="17"/>
      <c r="BQ36" s="19"/>
      <c r="BR36" s="96"/>
      <c r="BS36" s="48"/>
      <c r="BT36" s="62"/>
      <c r="BU36" s="96"/>
      <c r="BV36" s="433"/>
      <c r="BW36" s="62"/>
      <c r="BX36" s="96"/>
      <c r="BY36" s="45"/>
      <c r="BZ36" s="62"/>
      <c r="CA36" s="96"/>
      <c r="CB36" s="18"/>
      <c r="CC36" s="62"/>
      <c r="CD36" s="96"/>
      <c r="CE36" s="18"/>
      <c r="CF36" s="19"/>
      <c r="CG36" s="96"/>
      <c r="CH36" s="317"/>
      <c r="CI36" s="62"/>
      <c r="CJ36" s="96"/>
      <c r="CK36" s="21"/>
      <c r="CL36" s="96"/>
      <c r="CM36" s="96"/>
      <c r="CN36" s="22"/>
      <c r="CO36" s="63"/>
      <c r="CP36" s="98">
        <f t="shared" si="1"/>
        <v>0</v>
      </c>
      <c r="CQ36" s="18"/>
      <c r="CR36" s="23"/>
      <c r="CS36" s="18"/>
      <c r="CT36" s="23"/>
      <c r="CU36" s="18"/>
      <c r="CV36" s="23"/>
      <c r="CW36" s="18"/>
      <c r="CX36" s="23"/>
      <c r="CY36" s="77"/>
      <c r="CZ36" s="23"/>
      <c r="DA36" s="77"/>
      <c r="DB36" s="23"/>
      <c r="DC36" s="77"/>
      <c r="DD36" s="23"/>
      <c r="DE36" s="77"/>
      <c r="DF36" s="23"/>
      <c r="DG36" s="18"/>
      <c r="DH36" s="23"/>
      <c r="DI36" s="265"/>
      <c r="DJ36" s="276"/>
      <c r="DK36" s="265"/>
      <c r="DL36" s="276"/>
      <c r="DM36" s="265"/>
      <c r="DN36" s="276"/>
      <c r="DO36" s="18"/>
      <c r="DP36" s="23"/>
      <c r="DQ36" s="96"/>
      <c r="DR36" s="22"/>
      <c r="DS36" s="333"/>
      <c r="DT36" s="22"/>
      <c r="DU36" s="333"/>
      <c r="DV36" s="583"/>
      <c r="DW36" s="333"/>
      <c r="DX36" s="59"/>
      <c r="DY36" s="96"/>
      <c r="DZ36" s="317"/>
      <c r="EA36" s="96"/>
      <c r="EB36" s="577"/>
      <c r="EC36" s="96"/>
      <c r="ED36" s="99"/>
      <c r="EE36" s="96"/>
      <c r="EF36" s="406"/>
      <c r="EG36" s="96"/>
      <c r="EH36" s="100"/>
      <c r="EI36" s="101">
        <f>SUMPRODUCT(D36:EH36,'Jagdalpur R'!D36:EH36)</f>
        <v>0</v>
      </c>
      <c r="EJ36" s="3"/>
      <c r="EK36" s="3"/>
      <c r="ER36" s="64" t="s">
        <v>52</v>
      </c>
      <c r="ES36" s="61">
        <f t="shared" si="0"/>
        <v>0</v>
      </c>
      <c r="ET36" s="24">
        <f t="shared" si="2"/>
        <v>0</v>
      </c>
    </row>
    <row r="37" spans="2:150" ht="15" hidden="1" customHeight="1">
      <c r="B37" s="65">
        <f t="shared" si="3"/>
        <v>32</v>
      </c>
      <c r="C37" s="61"/>
      <c r="D37" s="20"/>
      <c r="E37" s="16"/>
      <c r="F37" s="96"/>
      <c r="G37" s="20"/>
      <c r="H37" s="16"/>
      <c r="I37" s="96"/>
      <c r="J37" s="20"/>
      <c r="K37" s="16"/>
      <c r="L37" s="96"/>
      <c r="M37" s="366"/>
      <c r="N37" s="16"/>
      <c r="O37" s="96"/>
      <c r="P37" s="415"/>
      <c r="Q37" s="16"/>
      <c r="R37" s="96"/>
      <c r="S37" s="18"/>
      <c r="T37" s="16"/>
      <c r="U37" s="96"/>
      <c r="V37" s="424"/>
      <c r="W37" s="16"/>
      <c r="X37" s="96"/>
      <c r="Y37" s="20"/>
      <c r="Z37" s="96"/>
      <c r="AA37" s="20"/>
      <c r="AB37" s="18"/>
      <c r="AC37" s="17"/>
      <c r="AD37" s="96"/>
      <c r="AE37" s="360"/>
      <c r="AF37" s="17"/>
      <c r="AG37" s="96"/>
      <c r="AH37" s="20"/>
      <c r="AI37" s="19"/>
      <c r="AJ37" s="96"/>
      <c r="AK37" s="20"/>
      <c r="AL37" s="19"/>
      <c r="AM37" s="96"/>
      <c r="AN37" s="20"/>
      <c r="AO37" s="19"/>
      <c r="AP37" s="96"/>
      <c r="AQ37" s="20"/>
      <c r="AR37" s="19"/>
      <c r="AS37" s="96"/>
      <c r="AT37" s="384"/>
      <c r="AU37" s="97"/>
      <c r="AV37" s="18"/>
      <c r="AW37" s="17"/>
      <c r="AX37" s="96"/>
      <c r="AY37" s="18"/>
      <c r="AZ37" s="17"/>
      <c r="BA37" s="96"/>
      <c r="BB37" s="20"/>
      <c r="BC37" s="19"/>
      <c r="BD37" s="96"/>
      <c r="BE37" s="20"/>
      <c r="BF37" s="19"/>
      <c r="BG37" s="96"/>
      <c r="BH37" s="20"/>
      <c r="BI37" s="19"/>
      <c r="BJ37" s="96"/>
      <c r="BK37" s="384"/>
      <c r="BL37" s="97"/>
      <c r="BM37" s="20"/>
      <c r="BN37" s="19"/>
      <c r="BO37" s="96"/>
      <c r="BP37" s="17"/>
      <c r="BQ37" s="19"/>
      <c r="BR37" s="96"/>
      <c r="BS37" s="48"/>
      <c r="BT37" s="62"/>
      <c r="BU37" s="96"/>
      <c r="BV37" s="433"/>
      <c r="BW37" s="62"/>
      <c r="BX37" s="96"/>
      <c r="BY37" s="45"/>
      <c r="BZ37" s="62"/>
      <c r="CA37" s="96"/>
      <c r="CB37" s="18"/>
      <c r="CC37" s="62"/>
      <c r="CD37" s="96"/>
      <c r="CE37" s="18"/>
      <c r="CF37" s="19"/>
      <c r="CG37" s="96"/>
      <c r="CH37" s="317"/>
      <c r="CI37" s="62"/>
      <c r="CJ37" s="96"/>
      <c r="CK37" s="21"/>
      <c r="CL37" s="96"/>
      <c r="CM37" s="96"/>
      <c r="CN37" s="22"/>
      <c r="CO37" s="63"/>
      <c r="CP37" s="98">
        <f t="shared" si="1"/>
        <v>0</v>
      </c>
      <c r="CQ37" s="18"/>
      <c r="CR37" s="23"/>
      <c r="CS37" s="18"/>
      <c r="CT37" s="23"/>
      <c r="CU37" s="18"/>
      <c r="CV37" s="23"/>
      <c r="CW37" s="18"/>
      <c r="CX37" s="23"/>
      <c r="CY37" s="77"/>
      <c r="CZ37" s="23"/>
      <c r="DA37" s="77"/>
      <c r="DB37" s="23"/>
      <c r="DC37" s="77"/>
      <c r="DD37" s="23"/>
      <c r="DE37" s="77"/>
      <c r="DF37" s="23"/>
      <c r="DG37" s="18"/>
      <c r="DH37" s="23"/>
      <c r="DI37" s="265"/>
      <c r="DJ37" s="276"/>
      <c r="DK37" s="265"/>
      <c r="DL37" s="276"/>
      <c r="DM37" s="265"/>
      <c r="DN37" s="276"/>
      <c r="DO37" s="18"/>
      <c r="DP37" s="23"/>
      <c r="DQ37" s="96"/>
      <c r="DR37" s="22"/>
      <c r="DS37" s="333"/>
      <c r="DT37" s="22"/>
      <c r="DU37" s="333"/>
      <c r="DV37" s="583"/>
      <c r="DW37" s="333"/>
      <c r="DX37" s="59"/>
      <c r="DY37" s="96"/>
      <c r="DZ37" s="317"/>
      <c r="EA37" s="96"/>
      <c r="EB37" s="577"/>
      <c r="EC37" s="96"/>
      <c r="ED37" s="99"/>
      <c r="EE37" s="96"/>
      <c r="EF37" s="406"/>
      <c r="EG37" s="96"/>
      <c r="EH37" s="100"/>
      <c r="EI37" s="101">
        <f>SUMPRODUCT(D37:EH37,'Jagdalpur R'!D37:EH37)</f>
        <v>0</v>
      </c>
      <c r="EJ37" s="3"/>
      <c r="EK37" s="3"/>
      <c r="ER37" s="64" t="s">
        <v>53</v>
      </c>
      <c r="ES37" s="61">
        <f t="shared" si="0"/>
        <v>0</v>
      </c>
      <c r="ET37" s="24">
        <f t="shared" si="2"/>
        <v>0</v>
      </c>
    </row>
    <row r="38" spans="2:150" ht="15" hidden="1" customHeight="1">
      <c r="B38" s="65">
        <f t="shared" si="3"/>
        <v>33</v>
      </c>
      <c r="C38" s="61"/>
      <c r="D38" s="20"/>
      <c r="E38" s="16"/>
      <c r="F38" s="96"/>
      <c r="G38" s="20"/>
      <c r="H38" s="16"/>
      <c r="I38" s="96"/>
      <c r="J38" s="20"/>
      <c r="K38" s="16"/>
      <c r="L38" s="96"/>
      <c r="M38" s="366"/>
      <c r="N38" s="16"/>
      <c r="O38" s="96"/>
      <c r="P38" s="415"/>
      <c r="Q38" s="16"/>
      <c r="R38" s="96"/>
      <c r="S38" s="18"/>
      <c r="T38" s="16"/>
      <c r="U38" s="96"/>
      <c r="V38" s="424"/>
      <c r="W38" s="16"/>
      <c r="X38" s="96"/>
      <c r="Y38" s="20"/>
      <c r="Z38" s="96"/>
      <c r="AA38" s="20"/>
      <c r="AB38" s="18"/>
      <c r="AC38" s="17"/>
      <c r="AD38" s="96"/>
      <c r="AE38" s="360"/>
      <c r="AF38" s="17"/>
      <c r="AG38" s="96"/>
      <c r="AH38" s="20"/>
      <c r="AI38" s="19"/>
      <c r="AJ38" s="96"/>
      <c r="AK38" s="20"/>
      <c r="AL38" s="19"/>
      <c r="AM38" s="96"/>
      <c r="AN38" s="20"/>
      <c r="AO38" s="19"/>
      <c r="AP38" s="96"/>
      <c r="AQ38" s="20"/>
      <c r="AR38" s="19"/>
      <c r="AS38" s="96"/>
      <c r="AT38" s="384"/>
      <c r="AU38" s="97"/>
      <c r="AV38" s="18"/>
      <c r="AW38" s="17"/>
      <c r="AX38" s="96"/>
      <c r="AY38" s="18"/>
      <c r="AZ38" s="17"/>
      <c r="BA38" s="96"/>
      <c r="BB38" s="20"/>
      <c r="BC38" s="19"/>
      <c r="BD38" s="96"/>
      <c r="BE38" s="20"/>
      <c r="BF38" s="19"/>
      <c r="BG38" s="96"/>
      <c r="BH38" s="20"/>
      <c r="BI38" s="19"/>
      <c r="BJ38" s="96"/>
      <c r="BK38" s="384"/>
      <c r="BL38" s="97"/>
      <c r="BM38" s="20"/>
      <c r="BN38" s="19"/>
      <c r="BO38" s="96"/>
      <c r="BP38" s="17"/>
      <c r="BQ38" s="19"/>
      <c r="BR38" s="96"/>
      <c r="BS38" s="48"/>
      <c r="BT38" s="62"/>
      <c r="BU38" s="96"/>
      <c r="BV38" s="433"/>
      <c r="BW38" s="62"/>
      <c r="BX38" s="96"/>
      <c r="BY38" s="45"/>
      <c r="BZ38" s="62"/>
      <c r="CA38" s="96"/>
      <c r="CB38" s="18"/>
      <c r="CC38" s="62"/>
      <c r="CD38" s="96"/>
      <c r="CE38" s="18"/>
      <c r="CF38" s="19"/>
      <c r="CG38" s="96"/>
      <c r="CH38" s="317"/>
      <c r="CI38" s="62"/>
      <c r="CJ38" s="96"/>
      <c r="CK38" s="21"/>
      <c r="CL38" s="96"/>
      <c r="CM38" s="96"/>
      <c r="CN38" s="22"/>
      <c r="CO38" s="63"/>
      <c r="CP38" s="98">
        <f t="shared" si="1"/>
        <v>0</v>
      </c>
      <c r="CQ38" s="18"/>
      <c r="CR38" s="23"/>
      <c r="CS38" s="18"/>
      <c r="CT38" s="23"/>
      <c r="CU38" s="18"/>
      <c r="CV38" s="23"/>
      <c r="CW38" s="18"/>
      <c r="CX38" s="23"/>
      <c r="CY38" s="77"/>
      <c r="CZ38" s="23"/>
      <c r="DA38" s="77"/>
      <c r="DB38" s="23"/>
      <c r="DC38" s="77"/>
      <c r="DD38" s="23"/>
      <c r="DE38" s="77"/>
      <c r="DF38" s="23"/>
      <c r="DG38" s="18"/>
      <c r="DH38" s="23"/>
      <c r="DI38" s="265"/>
      <c r="DJ38" s="276"/>
      <c r="DK38" s="265"/>
      <c r="DL38" s="276"/>
      <c r="DM38" s="265"/>
      <c r="DN38" s="276"/>
      <c r="DO38" s="18"/>
      <c r="DP38" s="23"/>
      <c r="DQ38" s="96"/>
      <c r="DR38" s="22"/>
      <c r="DS38" s="333"/>
      <c r="DT38" s="22"/>
      <c r="DU38" s="333"/>
      <c r="DV38" s="583"/>
      <c r="DW38" s="333"/>
      <c r="DX38" s="59"/>
      <c r="DY38" s="96"/>
      <c r="DZ38" s="317"/>
      <c r="EA38" s="96"/>
      <c r="EB38" s="577"/>
      <c r="EC38" s="96"/>
      <c r="ED38" s="99"/>
      <c r="EE38" s="96"/>
      <c r="EF38" s="406"/>
      <c r="EG38" s="96"/>
      <c r="EH38" s="100"/>
      <c r="EI38" s="101">
        <f>SUMPRODUCT(D38:EH38,'Jagdalpur R'!D38:EH38)</f>
        <v>0</v>
      </c>
      <c r="EJ38" s="3"/>
      <c r="EK38" s="3"/>
      <c r="ER38" s="64" t="s">
        <v>54</v>
      </c>
      <c r="ES38" s="61">
        <f t="shared" ref="ES38:ES68" si="4">C38</f>
        <v>0</v>
      </c>
      <c r="ET38" s="24">
        <f t="shared" si="2"/>
        <v>0</v>
      </c>
    </row>
    <row r="39" spans="2:150" ht="15" hidden="1" customHeight="1">
      <c r="B39" s="65">
        <f t="shared" si="3"/>
        <v>34</v>
      </c>
      <c r="C39" s="61"/>
      <c r="D39" s="20"/>
      <c r="E39" s="16"/>
      <c r="F39" s="96"/>
      <c r="G39" s="20"/>
      <c r="H39" s="16"/>
      <c r="I39" s="96"/>
      <c r="J39" s="20"/>
      <c r="K39" s="16"/>
      <c r="L39" s="96"/>
      <c r="M39" s="366"/>
      <c r="N39" s="16"/>
      <c r="O39" s="96"/>
      <c r="P39" s="415"/>
      <c r="Q39" s="16"/>
      <c r="R39" s="96"/>
      <c r="S39" s="18"/>
      <c r="T39" s="16"/>
      <c r="U39" s="96"/>
      <c r="V39" s="424"/>
      <c r="W39" s="16"/>
      <c r="X39" s="96"/>
      <c r="Y39" s="20"/>
      <c r="Z39" s="96"/>
      <c r="AA39" s="20"/>
      <c r="AB39" s="18"/>
      <c r="AC39" s="17"/>
      <c r="AD39" s="96"/>
      <c r="AE39" s="360"/>
      <c r="AF39" s="17"/>
      <c r="AG39" s="96"/>
      <c r="AH39" s="20"/>
      <c r="AI39" s="19"/>
      <c r="AJ39" s="96"/>
      <c r="AK39" s="20"/>
      <c r="AL39" s="19"/>
      <c r="AM39" s="96"/>
      <c r="AN39" s="20"/>
      <c r="AO39" s="19"/>
      <c r="AP39" s="96"/>
      <c r="AQ39" s="20"/>
      <c r="AR39" s="19"/>
      <c r="AS39" s="96"/>
      <c r="AT39" s="384"/>
      <c r="AU39" s="97"/>
      <c r="AV39" s="18"/>
      <c r="AW39" s="17"/>
      <c r="AX39" s="96"/>
      <c r="AY39" s="18"/>
      <c r="AZ39" s="17"/>
      <c r="BA39" s="96"/>
      <c r="BB39" s="20"/>
      <c r="BC39" s="19"/>
      <c r="BD39" s="96"/>
      <c r="BE39" s="20"/>
      <c r="BF39" s="19"/>
      <c r="BG39" s="96"/>
      <c r="BH39" s="20"/>
      <c r="BI39" s="19"/>
      <c r="BJ39" s="96"/>
      <c r="BK39" s="384"/>
      <c r="BL39" s="97"/>
      <c r="BM39" s="20"/>
      <c r="BN39" s="19"/>
      <c r="BO39" s="96"/>
      <c r="BP39" s="17"/>
      <c r="BQ39" s="19"/>
      <c r="BR39" s="96"/>
      <c r="BS39" s="48"/>
      <c r="BT39" s="62"/>
      <c r="BU39" s="96"/>
      <c r="BV39" s="433"/>
      <c r="BW39" s="62"/>
      <c r="BX39" s="96"/>
      <c r="BY39" s="45"/>
      <c r="BZ39" s="62"/>
      <c r="CA39" s="96"/>
      <c r="CB39" s="18"/>
      <c r="CC39" s="62"/>
      <c r="CD39" s="96"/>
      <c r="CE39" s="18"/>
      <c r="CF39" s="19"/>
      <c r="CG39" s="96"/>
      <c r="CH39" s="317"/>
      <c r="CI39" s="62"/>
      <c r="CJ39" s="96"/>
      <c r="CK39" s="21"/>
      <c r="CL39" s="96"/>
      <c r="CM39" s="96"/>
      <c r="CN39" s="22"/>
      <c r="CO39" s="63"/>
      <c r="CP39" s="98">
        <f t="shared" si="1"/>
        <v>0</v>
      </c>
      <c r="CQ39" s="18"/>
      <c r="CR39" s="23"/>
      <c r="CS39" s="18"/>
      <c r="CT39" s="23"/>
      <c r="CU39" s="18"/>
      <c r="CV39" s="23"/>
      <c r="CW39" s="18"/>
      <c r="CX39" s="23"/>
      <c r="CY39" s="77"/>
      <c r="CZ39" s="23"/>
      <c r="DA39" s="77"/>
      <c r="DB39" s="23"/>
      <c r="DC39" s="77"/>
      <c r="DD39" s="23"/>
      <c r="DE39" s="77"/>
      <c r="DF39" s="23"/>
      <c r="DG39" s="18"/>
      <c r="DH39" s="23"/>
      <c r="DI39" s="265"/>
      <c r="DJ39" s="276"/>
      <c r="DK39" s="265"/>
      <c r="DL39" s="276"/>
      <c r="DM39" s="265"/>
      <c r="DN39" s="276"/>
      <c r="DO39" s="18"/>
      <c r="DP39" s="23"/>
      <c r="DQ39" s="96"/>
      <c r="DR39" s="22"/>
      <c r="DS39" s="333"/>
      <c r="DT39" s="22"/>
      <c r="DU39" s="333"/>
      <c r="DV39" s="583"/>
      <c r="DW39" s="333"/>
      <c r="DX39" s="59"/>
      <c r="DY39" s="96"/>
      <c r="DZ39" s="317"/>
      <c r="EA39" s="96"/>
      <c r="EB39" s="577"/>
      <c r="EC39" s="96"/>
      <c r="ED39" s="99"/>
      <c r="EE39" s="96"/>
      <c r="EF39" s="406"/>
      <c r="EG39" s="96"/>
      <c r="EH39" s="100"/>
      <c r="EI39" s="101">
        <f>SUMPRODUCT(D39:EH39,'Jagdalpur R'!D39:EH39)</f>
        <v>0</v>
      </c>
      <c r="EJ39" s="3"/>
      <c r="EK39" s="3"/>
      <c r="ER39" s="64" t="s">
        <v>55</v>
      </c>
      <c r="ES39" s="61">
        <f t="shared" si="4"/>
        <v>0</v>
      </c>
      <c r="ET39" s="24">
        <f t="shared" si="2"/>
        <v>0</v>
      </c>
    </row>
    <row r="40" spans="2:150" ht="15" hidden="1" customHeight="1">
      <c r="B40" s="65">
        <f t="shared" si="3"/>
        <v>35</v>
      </c>
      <c r="C40" s="61"/>
      <c r="D40" s="20"/>
      <c r="E40" s="16"/>
      <c r="F40" s="96"/>
      <c r="G40" s="20"/>
      <c r="H40" s="16"/>
      <c r="I40" s="96"/>
      <c r="J40" s="20"/>
      <c r="K40" s="16"/>
      <c r="L40" s="96"/>
      <c r="M40" s="366"/>
      <c r="N40" s="16"/>
      <c r="O40" s="96"/>
      <c r="P40" s="415"/>
      <c r="Q40" s="16"/>
      <c r="R40" s="96"/>
      <c r="S40" s="18"/>
      <c r="T40" s="16"/>
      <c r="U40" s="96"/>
      <c r="V40" s="424"/>
      <c r="W40" s="16"/>
      <c r="X40" s="96"/>
      <c r="Y40" s="20"/>
      <c r="Z40" s="96"/>
      <c r="AA40" s="20"/>
      <c r="AB40" s="18"/>
      <c r="AC40" s="17"/>
      <c r="AD40" s="96"/>
      <c r="AE40" s="360"/>
      <c r="AF40" s="17"/>
      <c r="AG40" s="96"/>
      <c r="AH40" s="20"/>
      <c r="AI40" s="19"/>
      <c r="AJ40" s="96"/>
      <c r="AK40" s="20"/>
      <c r="AL40" s="19"/>
      <c r="AM40" s="96"/>
      <c r="AN40" s="20"/>
      <c r="AO40" s="19"/>
      <c r="AP40" s="96"/>
      <c r="AQ40" s="20"/>
      <c r="AR40" s="19"/>
      <c r="AS40" s="96"/>
      <c r="AT40" s="384"/>
      <c r="AU40" s="97"/>
      <c r="AV40" s="18"/>
      <c r="AW40" s="17"/>
      <c r="AX40" s="96"/>
      <c r="AY40" s="18"/>
      <c r="AZ40" s="17"/>
      <c r="BA40" s="96"/>
      <c r="BB40" s="20"/>
      <c r="BC40" s="19"/>
      <c r="BD40" s="96"/>
      <c r="BE40" s="20"/>
      <c r="BF40" s="19"/>
      <c r="BG40" s="96"/>
      <c r="BH40" s="20"/>
      <c r="BI40" s="19"/>
      <c r="BJ40" s="96"/>
      <c r="BK40" s="384"/>
      <c r="BL40" s="97"/>
      <c r="BM40" s="20"/>
      <c r="BN40" s="19"/>
      <c r="BO40" s="96"/>
      <c r="BP40" s="17"/>
      <c r="BQ40" s="19"/>
      <c r="BR40" s="96"/>
      <c r="BS40" s="48"/>
      <c r="BT40" s="62"/>
      <c r="BU40" s="96"/>
      <c r="BV40" s="433"/>
      <c r="BW40" s="62"/>
      <c r="BX40" s="96"/>
      <c r="BY40" s="45"/>
      <c r="BZ40" s="62"/>
      <c r="CA40" s="96"/>
      <c r="CB40" s="18"/>
      <c r="CC40" s="62"/>
      <c r="CD40" s="96"/>
      <c r="CE40" s="18"/>
      <c r="CF40" s="19"/>
      <c r="CG40" s="96"/>
      <c r="CH40" s="317"/>
      <c r="CI40" s="62"/>
      <c r="CJ40" s="96"/>
      <c r="CK40" s="21"/>
      <c r="CL40" s="96"/>
      <c r="CM40" s="96"/>
      <c r="CN40" s="22"/>
      <c r="CO40" s="63"/>
      <c r="CP40" s="98">
        <f t="shared" si="1"/>
        <v>0</v>
      </c>
      <c r="CQ40" s="18"/>
      <c r="CR40" s="23"/>
      <c r="CS40" s="18"/>
      <c r="CT40" s="23"/>
      <c r="CU40" s="18"/>
      <c r="CV40" s="23"/>
      <c r="CW40" s="18"/>
      <c r="CX40" s="23"/>
      <c r="CY40" s="77"/>
      <c r="CZ40" s="23"/>
      <c r="DA40" s="77"/>
      <c r="DB40" s="23"/>
      <c r="DC40" s="77"/>
      <c r="DD40" s="23"/>
      <c r="DE40" s="77"/>
      <c r="DF40" s="23"/>
      <c r="DG40" s="18"/>
      <c r="DH40" s="23"/>
      <c r="DI40" s="265"/>
      <c r="DJ40" s="276"/>
      <c r="DK40" s="265"/>
      <c r="DL40" s="276"/>
      <c r="DM40" s="265"/>
      <c r="DN40" s="276"/>
      <c r="DO40" s="18"/>
      <c r="DP40" s="23"/>
      <c r="DQ40" s="96"/>
      <c r="DR40" s="22"/>
      <c r="DS40" s="333"/>
      <c r="DT40" s="22"/>
      <c r="DU40" s="333"/>
      <c r="DV40" s="583"/>
      <c r="DW40" s="333"/>
      <c r="DX40" s="59"/>
      <c r="DY40" s="96"/>
      <c r="DZ40" s="317"/>
      <c r="EA40" s="96"/>
      <c r="EB40" s="577"/>
      <c r="EC40" s="96"/>
      <c r="ED40" s="99"/>
      <c r="EE40" s="96"/>
      <c r="EF40" s="406"/>
      <c r="EG40" s="96"/>
      <c r="EH40" s="100"/>
      <c r="EI40" s="101">
        <f>SUMPRODUCT(D40:EH40,'Jagdalpur R'!D40:EH40)</f>
        <v>0</v>
      </c>
      <c r="EJ40" s="3"/>
      <c r="EK40" s="3"/>
      <c r="ER40" s="64" t="s">
        <v>56</v>
      </c>
      <c r="ES40" s="61">
        <f t="shared" si="4"/>
        <v>0</v>
      </c>
      <c r="ET40" s="24">
        <f t="shared" si="2"/>
        <v>0</v>
      </c>
    </row>
    <row r="41" spans="2:150" ht="15" hidden="1" customHeight="1">
      <c r="B41" s="65">
        <f t="shared" si="3"/>
        <v>36</v>
      </c>
      <c r="C41" s="61"/>
      <c r="D41" s="20"/>
      <c r="E41" s="16"/>
      <c r="F41" s="96"/>
      <c r="G41" s="20"/>
      <c r="H41" s="16"/>
      <c r="I41" s="96"/>
      <c r="J41" s="20"/>
      <c r="K41" s="16"/>
      <c r="L41" s="96"/>
      <c r="M41" s="366"/>
      <c r="N41" s="16"/>
      <c r="O41" s="96"/>
      <c r="P41" s="415"/>
      <c r="Q41" s="16"/>
      <c r="R41" s="96"/>
      <c r="S41" s="18"/>
      <c r="T41" s="16"/>
      <c r="U41" s="96"/>
      <c r="V41" s="424"/>
      <c r="W41" s="16"/>
      <c r="X41" s="96"/>
      <c r="Y41" s="20"/>
      <c r="Z41" s="96"/>
      <c r="AA41" s="20"/>
      <c r="AB41" s="18"/>
      <c r="AC41" s="17"/>
      <c r="AD41" s="96"/>
      <c r="AE41" s="360"/>
      <c r="AF41" s="17"/>
      <c r="AG41" s="96"/>
      <c r="AH41" s="20"/>
      <c r="AI41" s="19"/>
      <c r="AJ41" s="96"/>
      <c r="AK41" s="20"/>
      <c r="AL41" s="19"/>
      <c r="AM41" s="96"/>
      <c r="AN41" s="20"/>
      <c r="AO41" s="19"/>
      <c r="AP41" s="96"/>
      <c r="AQ41" s="20"/>
      <c r="AR41" s="19"/>
      <c r="AS41" s="96"/>
      <c r="AT41" s="384"/>
      <c r="AU41" s="97"/>
      <c r="AV41" s="18"/>
      <c r="AW41" s="17"/>
      <c r="AX41" s="96"/>
      <c r="AY41" s="18"/>
      <c r="AZ41" s="17"/>
      <c r="BA41" s="96"/>
      <c r="BB41" s="20"/>
      <c r="BC41" s="19"/>
      <c r="BD41" s="96"/>
      <c r="BE41" s="20"/>
      <c r="BF41" s="19"/>
      <c r="BG41" s="96"/>
      <c r="BH41" s="20"/>
      <c r="BI41" s="19"/>
      <c r="BJ41" s="96"/>
      <c r="BK41" s="384"/>
      <c r="BL41" s="97"/>
      <c r="BM41" s="20"/>
      <c r="BN41" s="19"/>
      <c r="BO41" s="96"/>
      <c r="BP41" s="17"/>
      <c r="BQ41" s="19"/>
      <c r="BR41" s="96"/>
      <c r="BS41" s="48"/>
      <c r="BT41" s="62"/>
      <c r="BU41" s="96"/>
      <c r="BV41" s="433"/>
      <c r="BW41" s="62"/>
      <c r="BX41" s="96"/>
      <c r="BY41" s="45"/>
      <c r="BZ41" s="62"/>
      <c r="CA41" s="96"/>
      <c r="CB41" s="18"/>
      <c r="CC41" s="62"/>
      <c r="CD41" s="96"/>
      <c r="CE41" s="18"/>
      <c r="CF41" s="19"/>
      <c r="CG41" s="96"/>
      <c r="CH41" s="317"/>
      <c r="CI41" s="62"/>
      <c r="CJ41" s="96"/>
      <c r="CK41" s="21"/>
      <c r="CL41" s="96"/>
      <c r="CM41" s="96"/>
      <c r="CN41" s="22"/>
      <c r="CO41" s="63"/>
      <c r="CP41" s="98">
        <f t="shared" si="1"/>
        <v>0</v>
      </c>
      <c r="CQ41" s="18"/>
      <c r="CR41" s="23"/>
      <c r="CS41" s="18"/>
      <c r="CT41" s="23"/>
      <c r="CU41" s="18"/>
      <c r="CV41" s="23"/>
      <c r="CW41" s="18"/>
      <c r="CX41" s="23"/>
      <c r="CY41" s="77"/>
      <c r="CZ41" s="23"/>
      <c r="DA41" s="77"/>
      <c r="DB41" s="23"/>
      <c r="DC41" s="77"/>
      <c r="DD41" s="23"/>
      <c r="DE41" s="77"/>
      <c r="DF41" s="23"/>
      <c r="DG41" s="18"/>
      <c r="DH41" s="23"/>
      <c r="DI41" s="265"/>
      <c r="DJ41" s="276"/>
      <c r="DK41" s="265"/>
      <c r="DL41" s="276"/>
      <c r="DM41" s="265"/>
      <c r="DN41" s="276"/>
      <c r="DO41" s="18"/>
      <c r="DP41" s="23"/>
      <c r="DQ41" s="96"/>
      <c r="DR41" s="22"/>
      <c r="DS41" s="333"/>
      <c r="DT41" s="22"/>
      <c r="DU41" s="333"/>
      <c r="DV41" s="583"/>
      <c r="DW41" s="333"/>
      <c r="DX41" s="59"/>
      <c r="DY41" s="96"/>
      <c r="DZ41" s="317"/>
      <c r="EA41" s="96"/>
      <c r="EB41" s="577"/>
      <c r="EC41" s="96"/>
      <c r="ED41" s="99"/>
      <c r="EE41" s="96"/>
      <c r="EF41" s="406"/>
      <c r="EG41" s="96"/>
      <c r="EH41" s="100"/>
      <c r="EI41" s="101">
        <f>SUMPRODUCT(D41:EH41,'Jagdalpur R'!D41:EH41)</f>
        <v>0</v>
      </c>
      <c r="EJ41" s="3"/>
      <c r="EK41" s="3"/>
      <c r="ER41" s="64" t="s">
        <v>57</v>
      </c>
      <c r="ES41" s="61">
        <f t="shared" si="4"/>
        <v>0</v>
      </c>
      <c r="ET41" s="24">
        <f t="shared" si="2"/>
        <v>0</v>
      </c>
    </row>
    <row r="42" spans="2:150" ht="15" hidden="1" customHeight="1">
      <c r="B42" s="65">
        <f t="shared" si="3"/>
        <v>37</v>
      </c>
      <c r="C42" s="61"/>
      <c r="D42" s="20"/>
      <c r="E42" s="16"/>
      <c r="F42" s="96"/>
      <c r="G42" s="20"/>
      <c r="H42" s="16"/>
      <c r="I42" s="96"/>
      <c r="J42" s="20"/>
      <c r="K42" s="16"/>
      <c r="L42" s="96"/>
      <c r="M42" s="366"/>
      <c r="N42" s="16"/>
      <c r="O42" s="96"/>
      <c r="P42" s="415"/>
      <c r="Q42" s="16"/>
      <c r="R42" s="96"/>
      <c r="S42" s="18"/>
      <c r="T42" s="16"/>
      <c r="U42" s="96"/>
      <c r="V42" s="424"/>
      <c r="W42" s="16"/>
      <c r="X42" s="96"/>
      <c r="Y42" s="20"/>
      <c r="Z42" s="96"/>
      <c r="AA42" s="20"/>
      <c r="AB42" s="18"/>
      <c r="AC42" s="17"/>
      <c r="AD42" s="96"/>
      <c r="AE42" s="360"/>
      <c r="AF42" s="17"/>
      <c r="AG42" s="96"/>
      <c r="AH42" s="20"/>
      <c r="AI42" s="19"/>
      <c r="AJ42" s="96"/>
      <c r="AK42" s="20"/>
      <c r="AL42" s="19"/>
      <c r="AM42" s="96"/>
      <c r="AN42" s="20"/>
      <c r="AO42" s="19"/>
      <c r="AP42" s="96"/>
      <c r="AQ42" s="20"/>
      <c r="AR42" s="19"/>
      <c r="AS42" s="96"/>
      <c r="AT42" s="384"/>
      <c r="AU42" s="97"/>
      <c r="AV42" s="18"/>
      <c r="AW42" s="17"/>
      <c r="AX42" s="96"/>
      <c r="AY42" s="18"/>
      <c r="AZ42" s="17"/>
      <c r="BA42" s="96"/>
      <c r="BB42" s="20"/>
      <c r="BC42" s="19"/>
      <c r="BD42" s="96"/>
      <c r="BE42" s="20"/>
      <c r="BF42" s="19"/>
      <c r="BG42" s="96"/>
      <c r="BH42" s="20"/>
      <c r="BI42" s="19"/>
      <c r="BJ42" s="96"/>
      <c r="BK42" s="384"/>
      <c r="BL42" s="97"/>
      <c r="BM42" s="20"/>
      <c r="BN42" s="19"/>
      <c r="BO42" s="96"/>
      <c r="BP42" s="17"/>
      <c r="BQ42" s="19"/>
      <c r="BR42" s="96"/>
      <c r="BS42" s="48"/>
      <c r="BT42" s="62"/>
      <c r="BU42" s="96"/>
      <c r="BV42" s="433"/>
      <c r="BW42" s="62"/>
      <c r="BX42" s="96"/>
      <c r="BY42" s="45"/>
      <c r="BZ42" s="62"/>
      <c r="CA42" s="96"/>
      <c r="CB42" s="18"/>
      <c r="CC42" s="62"/>
      <c r="CD42" s="96"/>
      <c r="CE42" s="18"/>
      <c r="CF42" s="19"/>
      <c r="CG42" s="96"/>
      <c r="CH42" s="317"/>
      <c r="CI42" s="62"/>
      <c r="CJ42" s="96"/>
      <c r="CK42" s="21"/>
      <c r="CL42" s="96"/>
      <c r="CM42" s="96"/>
      <c r="CN42" s="22"/>
      <c r="CO42" s="63"/>
      <c r="CP42" s="98">
        <f t="shared" si="1"/>
        <v>0</v>
      </c>
      <c r="CQ42" s="18"/>
      <c r="CR42" s="23"/>
      <c r="CS42" s="18"/>
      <c r="CT42" s="23"/>
      <c r="CU42" s="18"/>
      <c r="CV42" s="23"/>
      <c r="CW42" s="18"/>
      <c r="CX42" s="23"/>
      <c r="CY42" s="77"/>
      <c r="CZ42" s="23"/>
      <c r="DA42" s="77"/>
      <c r="DB42" s="23"/>
      <c r="DC42" s="77"/>
      <c r="DD42" s="23"/>
      <c r="DE42" s="77"/>
      <c r="DF42" s="23"/>
      <c r="DG42" s="18"/>
      <c r="DH42" s="23"/>
      <c r="DI42" s="265"/>
      <c r="DJ42" s="276"/>
      <c r="DK42" s="265"/>
      <c r="DL42" s="276"/>
      <c r="DM42" s="265"/>
      <c r="DN42" s="276"/>
      <c r="DO42" s="18"/>
      <c r="DP42" s="23"/>
      <c r="DQ42" s="96"/>
      <c r="DR42" s="22"/>
      <c r="DS42" s="333"/>
      <c r="DT42" s="22"/>
      <c r="DU42" s="333"/>
      <c r="DV42" s="583"/>
      <c r="DW42" s="333"/>
      <c r="DX42" s="59"/>
      <c r="DY42" s="96"/>
      <c r="DZ42" s="317"/>
      <c r="EA42" s="96"/>
      <c r="EB42" s="577"/>
      <c r="EC42" s="96"/>
      <c r="ED42" s="99"/>
      <c r="EE42" s="96"/>
      <c r="EF42" s="406"/>
      <c r="EG42" s="96"/>
      <c r="EH42" s="100"/>
      <c r="EI42" s="101">
        <f>SUMPRODUCT(D42:EH42,'Jagdalpur R'!D42:EH42)</f>
        <v>0</v>
      </c>
      <c r="EJ42" s="3"/>
      <c r="EK42" s="3"/>
      <c r="ER42" s="64" t="s">
        <v>58</v>
      </c>
      <c r="ES42" s="61">
        <f t="shared" si="4"/>
        <v>0</v>
      </c>
      <c r="ET42" s="24">
        <f t="shared" si="2"/>
        <v>0</v>
      </c>
    </row>
    <row r="43" spans="2:150" ht="15" hidden="1" customHeight="1">
      <c r="B43" s="65">
        <f t="shared" si="3"/>
        <v>38</v>
      </c>
      <c r="C43" s="61"/>
      <c r="D43" s="20"/>
      <c r="E43" s="16"/>
      <c r="F43" s="96"/>
      <c r="G43" s="20"/>
      <c r="H43" s="16"/>
      <c r="I43" s="96"/>
      <c r="J43" s="20"/>
      <c r="K43" s="16"/>
      <c r="L43" s="96"/>
      <c r="M43" s="366"/>
      <c r="N43" s="16"/>
      <c r="O43" s="96"/>
      <c r="P43" s="415"/>
      <c r="Q43" s="16"/>
      <c r="R43" s="96"/>
      <c r="S43" s="18"/>
      <c r="T43" s="16"/>
      <c r="U43" s="96"/>
      <c r="V43" s="424"/>
      <c r="W43" s="16"/>
      <c r="X43" s="96"/>
      <c r="Y43" s="20"/>
      <c r="Z43" s="96"/>
      <c r="AA43" s="20"/>
      <c r="AB43" s="18"/>
      <c r="AC43" s="17"/>
      <c r="AD43" s="96"/>
      <c r="AE43" s="360"/>
      <c r="AF43" s="17"/>
      <c r="AG43" s="96"/>
      <c r="AH43" s="20"/>
      <c r="AI43" s="19"/>
      <c r="AJ43" s="96"/>
      <c r="AK43" s="20"/>
      <c r="AL43" s="19"/>
      <c r="AM43" s="96"/>
      <c r="AN43" s="20"/>
      <c r="AO43" s="19"/>
      <c r="AP43" s="96"/>
      <c r="AQ43" s="20"/>
      <c r="AR43" s="19"/>
      <c r="AS43" s="96"/>
      <c r="AT43" s="384"/>
      <c r="AU43" s="97"/>
      <c r="AV43" s="18"/>
      <c r="AW43" s="17"/>
      <c r="AX43" s="96"/>
      <c r="AY43" s="18"/>
      <c r="AZ43" s="17"/>
      <c r="BA43" s="96"/>
      <c r="BB43" s="20"/>
      <c r="BC43" s="19"/>
      <c r="BD43" s="96"/>
      <c r="BE43" s="20"/>
      <c r="BF43" s="19"/>
      <c r="BG43" s="96"/>
      <c r="BH43" s="20"/>
      <c r="BI43" s="19"/>
      <c r="BJ43" s="96"/>
      <c r="BK43" s="384"/>
      <c r="BL43" s="97"/>
      <c r="BM43" s="20"/>
      <c r="BN43" s="19"/>
      <c r="BO43" s="96"/>
      <c r="BP43" s="17"/>
      <c r="BQ43" s="19"/>
      <c r="BR43" s="96"/>
      <c r="BS43" s="48"/>
      <c r="BT43" s="62"/>
      <c r="BU43" s="96"/>
      <c r="BV43" s="433"/>
      <c r="BW43" s="62"/>
      <c r="BX43" s="96"/>
      <c r="BY43" s="45"/>
      <c r="BZ43" s="62"/>
      <c r="CA43" s="96"/>
      <c r="CB43" s="18"/>
      <c r="CC43" s="62"/>
      <c r="CD43" s="96"/>
      <c r="CE43" s="18"/>
      <c r="CF43" s="19"/>
      <c r="CG43" s="96"/>
      <c r="CH43" s="317"/>
      <c r="CI43" s="62"/>
      <c r="CJ43" s="96"/>
      <c r="CK43" s="21"/>
      <c r="CL43" s="96"/>
      <c r="CM43" s="96"/>
      <c r="CN43" s="22"/>
      <c r="CO43" s="63"/>
      <c r="CP43" s="98">
        <f t="shared" si="1"/>
        <v>0</v>
      </c>
      <c r="CQ43" s="18"/>
      <c r="CR43" s="23"/>
      <c r="CS43" s="18"/>
      <c r="CT43" s="23"/>
      <c r="CU43" s="18"/>
      <c r="CV43" s="23"/>
      <c r="CW43" s="18"/>
      <c r="CX43" s="23"/>
      <c r="CY43" s="77"/>
      <c r="CZ43" s="23"/>
      <c r="DA43" s="77"/>
      <c r="DB43" s="23"/>
      <c r="DC43" s="77"/>
      <c r="DD43" s="23"/>
      <c r="DE43" s="77"/>
      <c r="DF43" s="23"/>
      <c r="DG43" s="18"/>
      <c r="DH43" s="23"/>
      <c r="DI43" s="265"/>
      <c r="DJ43" s="276"/>
      <c r="DK43" s="265"/>
      <c r="DL43" s="276"/>
      <c r="DM43" s="265"/>
      <c r="DN43" s="276"/>
      <c r="DO43" s="18"/>
      <c r="DP43" s="23"/>
      <c r="DQ43" s="96"/>
      <c r="DR43" s="22"/>
      <c r="DS43" s="333"/>
      <c r="DT43" s="22"/>
      <c r="DU43" s="333"/>
      <c r="DV43" s="583"/>
      <c r="DW43" s="333"/>
      <c r="DX43" s="59"/>
      <c r="DY43" s="96"/>
      <c r="DZ43" s="317"/>
      <c r="EA43" s="96"/>
      <c r="EB43" s="577"/>
      <c r="EC43" s="96"/>
      <c r="ED43" s="99"/>
      <c r="EE43" s="96"/>
      <c r="EF43" s="406"/>
      <c r="EG43" s="96"/>
      <c r="EH43" s="100"/>
      <c r="EI43" s="101">
        <f>SUMPRODUCT(D43:EH43,'Jagdalpur R'!D43:EH43)</f>
        <v>0</v>
      </c>
      <c r="EJ43" s="3"/>
      <c r="EK43" s="3"/>
      <c r="ER43" s="64" t="s">
        <v>59</v>
      </c>
      <c r="ES43" s="61">
        <f t="shared" si="4"/>
        <v>0</v>
      </c>
      <c r="ET43" s="24">
        <f t="shared" si="2"/>
        <v>0</v>
      </c>
    </row>
    <row r="44" spans="2:150" ht="15" hidden="1" customHeight="1">
      <c r="B44" s="65">
        <f t="shared" si="3"/>
        <v>39</v>
      </c>
      <c r="C44" s="61"/>
      <c r="D44" s="20"/>
      <c r="E44" s="16"/>
      <c r="F44" s="96"/>
      <c r="G44" s="20"/>
      <c r="H44" s="16"/>
      <c r="I44" s="96"/>
      <c r="J44" s="20"/>
      <c r="K44" s="16"/>
      <c r="L44" s="96"/>
      <c r="M44" s="366"/>
      <c r="N44" s="16"/>
      <c r="O44" s="96"/>
      <c r="P44" s="415"/>
      <c r="Q44" s="16"/>
      <c r="R44" s="96"/>
      <c r="S44" s="18"/>
      <c r="T44" s="16"/>
      <c r="U44" s="96"/>
      <c r="V44" s="424"/>
      <c r="W44" s="16"/>
      <c r="X44" s="96"/>
      <c r="Y44" s="20"/>
      <c r="Z44" s="96"/>
      <c r="AA44" s="20"/>
      <c r="AB44" s="18"/>
      <c r="AC44" s="17"/>
      <c r="AD44" s="96"/>
      <c r="AE44" s="360"/>
      <c r="AF44" s="17"/>
      <c r="AG44" s="96"/>
      <c r="AH44" s="20"/>
      <c r="AI44" s="19"/>
      <c r="AJ44" s="96"/>
      <c r="AK44" s="20"/>
      <c r="AL44" s="19"/>
      <c r="AM44" s="96"/>
      <c r="AN44" s="20"/>
      <c r="AO44" s="19"/>
      <c r="AP44" s="96"/>
      <c r="AQ44" s="20"/>
      <c r="AR44" s="19"/>
      <c r="AS44" s="96"/>
      <c r="AT44" s="384"/>
      <c r="AU44" s="97"/>
      <c r="AV44" s="18"/>
      <c r="AW44" s="17"/>
      <c r="AX44" s="96"/>
      <c r="AY44" s="18"/>
      <c r="AZ44" s="17"/>
      <c r="BA44" s="96"/>
      <c r="BB44" s="20"/>
      <c r="BC44" s="19"/>
      <c r="BD44" s="96"/>
      <c r="BE44" s="20"/>
      <c r="BF44" s="19"/>
      <c r="BG44" s="96"/>
      <c r="BH44" s="20"/>
      <c r="BI44" s="19"/>
      <c r="BJ44" s="96"/>
      <c r="BK44" s="384"/>
      <c r="BL44" s="97"/>
      <c r="BM44" s="20"/>
      <c r="BN44" s="19"/>
      <c r="BO44" s="96"/>
      <c r="BP44" s="17"/>
      <c r="BQ44" s="19"/>
      <c r="BR44" s="96"/>
      <c r="BS44" s="48"/>
      <c r="BT44" s="62"/>
      <c r="BU44" s="96"/>
      <c r="BV44" s="433"/>
      <c r="BW44" s="62"/>
      <c r="BX44" s="96"/>
      <c r="BY44" s="45"/>
      <c r="BZ44" s="62"/>
      <c r="CA44" s="96"/>
      <c r="CB44" s="18"/>
      <c r="CC44" s="62"/>
      <c r="CD44" s="96"/>
      <c r="CE44" s="18"/>
      <c r="CF44" s="19"/>
      <c r="CG44" s="96"/>
      <c r="CH44" s="317"/>
      <c r="CI44" s="62"/>
      <c r="CJ44" s="96"/>
      <c r="CK44" s="21"/>
      <c r="CL44" s="96"/>
      <c r="CM44" s="96"/>
      <c r="CN44" s="22"/>
      <c r="CO44" s="63"/>
      <c r="CP44" s="98">
        <f t="shared" si="1"/>
        <v>0</v>
      </c>
      <c r="CQ44" s="18"/>
      <c r="CR44" s="23"/>
      <c r="CS44" s="18"/>
      <c r="CT44" s="23"/>
      <c r="CU44" s="18"/>
      <c r="CV44" s="23"/>
      <c r="CW44" s="18"/>
      <c r="CX44" s="23"/>
      <c r="CY44" s="77"/>
      <c r="CZ44" s="23"/>
      <c r="DA44" s="77"/>
      <c r="DB44" s="23"/>
      <c r="DC44" s="77"/>
      <c r="DD44" s="23"/>
      <c r="DE44" s="77"/>
      <c r="DF44" s="23"/>
      <c r="DG44" s="18"/>
      <c r="DH44" s="23"/>
      <c r="DI44" s="265"/>
      <c r="DJ44" s="276"/>
      <c r="DK44" s="265"/>
      <c r="DL44" s="276"/>
      <c r="DM44" s="265"/>
      <c r="DN44" s="276"/>
      <c r="DO44" s="18"/>
      <c r="DP44" s="23"/>
      <c r="DQ44" s="96"/>
      <c r="DR44" s="22"/>
      <c r="DS44" s="333"/>
      <c r="DT44" s="22"/>
      <c r="DU44" s="333"/>
      <c r="DV44" s="583"/>
      <c r="DW44" s="333"/>
      <c r="DX44" s="59"/>
      <c r="DY44" s="96"/>
      <c r="DZ44" s="317"/>
      <c r="EA44" s="96"/>
      <c r="EB44" s="577"/>
      <c r="EC44" s="96"/>
      <c r="ED44" s="99"/>
      <c r="EE44" s="96"/>
      <c r="EF44" s="406"/>
      <c r="EG44" s="96"/>
      <c r="EH44" s="100"/>
      <c r="EI44" s="101">
        <f>SUMPRODUCT(D44:EH44,'Jagdalpur R'!D44:EH44)</f>
        <v>0</v>
      </c>
      <c r="EJ44" s="3"/>
      <c r="EK44" s="3"/>
      <c r="ER44" s="64" t="s">
        <v>60</v>
      </c>
      <c r="ES44" s="61">
        <f t="shared" si="4"/>
        <v>0</v>
      </c>
      <c r="ET44" s="24">
        <f t="shared" si="2"/>
        <v>0</v>
      </c>
    </row>
    <row r="45" spans="2:150" ht="15" hidden="1" customHeight="1">
      <c r="B45" s="65">
        <f t="shared" si="3"/>
        <v>40</v>
      </c>
      <c r="C45" s="61"/>
      <c r="D45" s="20"/>
      <c r="E45" s="16"/>
      <c r="F45" s="96"/>
      <c r="G45" s="20"/>
      <c r="H45" s="16"/>
      <c r="I45" s="96"/>
      <c r="J45" s="20"/>
      <c r="K45" s="16"/>
      <c r="L45" s="96"/>
      <c r="M45" s="366"/>
      <c r="N45" s="16"/>
      <c r="O45" s="96"/>
      <c r="P45" s="415"/>
      <c r="Q45" s="16"/>
      <c r="R45" s="96"/>
      <c r="S45" s="18"/>
      <c r="T45" s="16"/>
      <c r="U45" s="96"/>
      <c r="V45" s="424"/>
      <c r="W45" s="16"/>
      <c r="X45" s="96"/>
      <c r="Y45" s="20"/>
      <c r="Z45" s="96"/>
      <c r="AA45" s="20"/>
      <c r="AB45" s="18"/>
      <c r="AC45" s="17"/>
      <c r="AD45" s="96"/>
      <c r="AE45" s="360"/>
      <c r="AF45" s="17"/>
      <c r="AG45" s="96"/>
      <c r="AH45" s="20"/>
      <c r="AI45" s="19"/>
      <c r="AJ45" s="96"/>
      <c r="AK45" s="20"/>
      <c r="AL45" s="19"/>
      <c r="AM45" s="96"/>
      <c r="AN45" s="20"/>
      <c r="AO45" s="19"/>
      <c r="AP45" s="96"/>
      <c r="AQ45" s="20"/>
      <c r="AR45" s="19"/>
      <c r="AS45" s="96"/>
      <c r="AT45" s="384"/>
      <c r="AU45" s="97"/>
      <c r="AV45" s="18"/>
      <c r="AW45" s="17"/>
      <c r="AX45" s="96"/>
      <c r="AY45" s="18"/>
      <c r="AZ45" s="17"/>
      <c r="BA45" s="96"/>
      <c r="BB45" s="20"/>
      <c r="BC45" s="19"/>
      <c r="BD45" s="96"/>
      <c r="BE45" s="20"/>
      <c r="BF45" s="19"/>
      <c r="BG45" s="96"/>
      <c r="BH45" s="20"/>
      <c r="BI45" s="19"/>
      <c r="BJ45" s="96"/>
      <c r="BK45" s="384"/>
      <c r="BL45" s="97"/>
      <c r="BM45" s="20"/>
      <c r="BN45" s="19"/>
      <c r="BO45" s="96"/>
      <c r="BP45" s="17"/>
      <c r="BQ45" s="19"/>
      <c r="BR45" s="96"/>
      <c r="BS45" s="48"/>
      <c r="BT45" s="62"/>
      <c r="BU45" s="96"/>
      <c r="BV45" s="433"/>
      <c r="BW45" s="62"/>
      <c r="BX45" s="96"/>
      <c r="BY45" s="45"/>
      <c r="BZ45" s="62"/>
      <c r="CA45" s="96"/>
      <c r="CB45" s="18"/>
      <c r="CC45" s="62"/>
      <c r="CD45" s="96"/>
      <c r="CE45" s="18"/>
      <c r="CF45" s="19"/>
      <c r="CG45" s="96"/>
      <c r="CH45" s="317"/>
      <c r="CI45" s="62"/>
      <c r="CJ45" s="96"/>
      <c r="CK45" s="21"/>
      <c r="CL45" s="96"/>
      <c r="CM45" s="96"/>
      <c r="CN45" s="22"/>
      <c r="CO45" s="63"/>
      <c r="CP45" s="98">
        <f t="shared" si="1"/>
        <v>0</v>
      </c>
      <c r="CQ45" s="18"/>
      <c r="CR45" s="23"/>
      <c r="CS45" s="18"/>
      <c r="CT45" s="23"/>
      <c r="CU45" s="18"/>
      <c r="CV45" s="23"/>
      <c r="CW45" s="18"/>
      <c r="CX45" s="23"/>
      <c r="CY45" s="77"/>
      <c r="CZ45" s="23"/>
      <c r="DA45" s="77"/>
      <c r="DB45" s="23"/>
      <c r="DC45" s="77"/>
      <c r="DD45" s="23"/>
      <c r="DE45" s="77"/>
      <c r="DF45" s="23"/>
      <c r="DG45" s="18"/>
      <c r="DH45" s="23"/>
      <c r="DI45" s="265"/>
      <c r="DJ45" s="276"/>
      <c r="DK45" s="265"/>
      <c r="DL45" s="276"/>
      <c r="DM45" s="265"/>
      <c r="DN45" s="276"/>
      <c r="DO45" s="18"/>
      <c r="DP45" s="23"/>
      <c r="DQ45" s="96"/>
      <c r="DR45" s="22"/>
      <c r="DS45" s="333"/>
      <c r="DT45" s="22"/>
      <c r="DU45" s="333"/>
      <c r="DV45" s="583"/>
      <c r="DW45" s="333"/>
      <c r="DX45" s="59"/>
      <c r="DY45" s="96"/>
      <c r="DZ45" s="317"/>
      <c r="EA45" s="96"/>
      <c r="EB45" s="577"/>
      <c r="EC45" s="96"/>
      <c r="ED45" s="99"/>
      <c r="EE45" s="96"/>
      <c r="EF45" s="406"/>
      <c r="EG45" s="96"/>
      <c r="EH45" s="100"/>
      <c r="EI45" s="101">
        <f>SUMPRODUCT(D45:EH45,'Jagdalpur R'!D45:EH45)</f>
        <v>0</v>
      </c>
      <c r="EJ45" s="3"/>
      <c r="EK45" s="3"/>
      <c r="ER45" s="64" t="s">
        <v>61</v>
      </c>
      <c r="ES45" s="61">
        <f t="shared" si="4"/>
        <v>0</v>
      </c>
      <c r="ET45" s="24">
        <f t="shared" si="2"/>
        <v>0</v>
      </c>
    </row>
    <row r="46" spans="2:150" ht="15" hidden="1" customHeight="1">
      <c r="B46" s="65">
        <f t="shared" si="3"/>
        <v>41</v>
      </c>
      <c r="C46" s="61"/>
      <c r="D46" s="20"/>
      <c r="E46" s="16"/>
      <c r="F46" s="96"/>
      <c r="G46" s="20"/>
      <c r="H46" s="16"/>
      <c r="I46" s="96"/>
      <c r="J46" s="20"/>
      <c r="K46" s="16"/>
      <c r="L46" s="96"/>
      <c r="M46" s="366"/>
      <c r="N46" s="16"/>
      <c r="O46" s="96"/>
      <c r="P46" s="415"/>
      <c r="Q46" s="16"/>
      <c r="R46" s="96"/>
      <c r="S46" s="18"/>
      <c r="T46" s="16"/>
      <c r="U46" s="96"/>
      <c r="V46" s="424"/>
      <c r="W46" s="16"/>
      <c r="X46" s="96"/>
      <c r="Y46" s="20"/>
      <c r="Z46" s="96"/>
      <c r="AA46" s="20"/>
      <c r="AB46" s="18"/>
      <c r="AC46" s="17"/>
      <c r="AD46" s="96"/>
      <c r="AE46" s="360"/>
      <c r="AF46" s="17"/>
      <c r="AG46" s="96"/>
      <c r="AH46" s="20"/>
      <c r="AI46" s="19"/>
      <c r="AJ46" s="96"/>
      <c r="AK46" s="20"/>
      <c r="AL46" s="19"/>
      <c r="AM46" s="96"/>
      <c r="AN46" s="20"/>
      <c r="AO46" s="19"/>
      <c r="AP46" s="96"/>
      <c r="AQ46" s="20"/>
      <c r="AR46" s="19"/>
      <c r="AS46" s="96"/>
      <c r="AT46" s="384"/>
      <c r="AU46" s="97"/>
      <c r="AV46" s="18"/>
      <c r="AW46" s="17"/>
      <c r="AX46" s="96"/>
      <c r="AY46" s="18"/>
      <c r="AZ46" s="17"/>
      <c r="BA46" s="96"/>
      <c r="BB46" s="20"/>
      <c r="BC46" s="19"/>
      <c r="BD46" s="96"/>
      <c r="BE46" s="20"/>
      <c r="BF46" s="19"/>
      <c r="BG46" s="96"/>
      <c r="BH46" s="20"/>
      <c r="BI46" s="19"/>
      <c r="BJ46" s="96"/>
      <c r="BK46" s="384"/>
      <c r="BL46" s="97"/>
      <c r="BM46" s="20"/>
      <c r="BN46" s="19"/>
      <c r="BO46" s="96"/>
      <c r="BP46" s="17"/>
      <c r="BQ46" s="19"/>
      <c r="BR46" s="96"/>
      <c r="BS46" s="48"/>
      <c r="BT46" s="62"/>
      <c r="BU46" s="96"/>
      <c r="BV46" s="433"/>
      <c r="BW46" s="62"/>
      <c r="BX46" s="96"/>
      <c r="BY46" s="45"/>
      <c r="BZ46" s="62"/>
      <c r="CA46" s="96"/>
      <c r="CB46" s="18"/>
      <c r="CC46" s="62"/>
      <c r="CD46" s="96"/>
      <c r="CE46" s="18"/>
      <c r="CF46" s="19"/>
      <c r="CG46" s="96"/>
      <c r="CH46" s="317"/>
      <c r="CI46" s="62"/>
      <c r="CJ46" s="96"/>
      <c r="CK46" s="21"/>
      <c r="CL46" s="96"/>
      <c r="CM46" s="96"/>
      <c r="CN46" s="22"/>
      <c r="CO46" s="63"/>
      <c r="CP46" s="98">
        <f t="shared" si="1"/>
        <v>0</v>
      </c>
      <c r="CQ46" s="18"/>
      <c r="CR46" s="23"/>
      <c r="CS46" s="18"/>
      <c r="CT46" s="23"/>
      <c r="CU46" s="18"/>
      <c r="CV46" s="23"/>
      <c r="CW46" s="18"/>
      <c r="CX46" s="23"/>
      <c r="CY46" s="77"/>
      <c r="CZ46" s="23"/>
      <c r="DA46" s="77"/>
      <c r="DB46" s="23"/>
      <c r="DC46" s="77"/>
      <c r="DD46" s="23"/>
      <c r="DE46" s="77"/>
      <c r="DF46" s="23"/>
      <c r="DG46" s="18"/>
      <c r="DH46" s="23"/>
      <c r="DI46" s="265"/>
      <c r="DJ46" s="276"/>
      <c r="DK46" s="265"/>
      <c r="DL46" s="276"/>
      <c r="DM46" s="265"/>
      <c r="DN46" s="276"/>
      <c r="DO46" s="18"/>
      <c r="DP46" s="23"/>
      <c r="DQ46" s="96"/>
      <c r="DR46" s="22"/>
      <c r="DS46" s="333"/>
      <c r="DT46" s="22"/>
      <c r="DU46" s="333"/>
      <c r="DV46" s="583"/>
      <c r="DW46" s="333"/>
      <c r="DX46" s="59"/>
      <c r="DY46" s="96"/>
      <c r="DZ46" s="317"/>
      <c r="EA46" s="96"/>
      <c r="EB46" s="577"/>
      <c r="EC46" s="96"/>
      <c r="ED46" s="99"/>
      <c r="EE46" s="96"/>
      <c r="EF46" s="406"/>
      <c r="EG46" s="96"/>
      <c r="EH46" s="100"/>
      <c r="EI46" s="101">
        <f>SUMPRODUCT(D46:EH46,'Jagdalpur R'!D46:EH46)</f>
        <v>0</v>
      </c>
      <c r="EJ46" s="3"/>
      <c r="EK46" s="3"/>
      <c r="ER46" s="64" t="s">
        <v>62</v>
      </c>
      <c r="ES46" s="61">
        <f t="shared" si="4"/>
        <v>0</v>
      </c>
      <c r="ET46" s="24">
        <f t="shared" si="2"/>
        <v>0</v>
      </c>
    </row>
    <row r="47" spans="2:150" ht="15" hidden="1" customHeight="1">
      <c r="B47" s="65">
        <f t="shared" si="3"/>
        <v>42</v>
      </c>
      <c r="C47" s="61"/>
      <c r="D47" s="20"/>
      <c r="E47" s="16"/>
      <c r="F47" s="96"/>
      <c r="G47" s="20"/>
      <c r="H47" s="16"/>
      <c r="I47" s="96"/>
      <c r="J47" s="20"/>
      <c r="K47" s="16"/>
      <c r="L47" s="96"/>
      <c r="M47" s="366"/>
      <c r="N47" s="16"/>
      <c r="O47" s="96"/>
      <c r="P47" s="415"/>
      <c r="Q47" s="16"/>
      <c r="R47" s="96"/>
      <c r="S47" s="18"/>
      <c r="T47" s="16"/>
      <c r="U47" s="96"/>
      <c r="V47" s="424"/>
      <c r="W47" s="16"/>
      <c r="X47" s="96"/>
      <c r="Y47" s="20"/>
      <c r="Z47" s="96"/>
      <c r="AA47" s="20"/>
      <c r="AB47" s="18"/>
      <c r="AC47" s="17"/>
      <c r="AD47" s="96"/>
      <c r="AE47" s="360"/>
      <c r="AF47" s="17"/>
      <c r="AG47" s="96"/>
      <c r="AH47" s="20"/>
      <c r="AI47" s="19"/>
      <c r="AJ47" s="96"/>
      <c r="AK47" s="20"/>
      <c r="AL47" s="19"/>
      <c r="AM47" s="96"/>
      <c r="AN47" s="20"/>
      <c r="AO47" s="19"/>
      <c r="AP47" s="96"/>
      <c r="AQ47" s="20"/>
      <c r="AR47" s="19"/>
      <c r="AS47" s="96"/>
      <c r="AT47" s="384"/>
      <c r="AU47" s="97"/>
      <c r="AV47" s="18"/>
      <c r="AW47" s="17"/>
      <c r="AX47" s="96"/>
      <c r="AY47" s="18"/>
      <c r="AZ47" s="17"/>
      <c r="BA47" s="96"/>
      <c r="BB47" s="20"/>
      <c r="BC47" s="19"/>
      <c r="BD47" s="96"/>
      <c r="BE47" s="20"/>
      <c r="BF47" s="19"/>
      <c r="BG47" s="96"/>
      <c r="BH47" s="20"/>
      <c r="BI47" s="19"/>
      <c r="BJ47" s="96"/>
      <c r="BK47" s="384"/>
      <c r="BL47" s="97"/>
      <c r="BM47" s="20"/>
      <c r="BN47" s="19"/>
      <c r="BO47" s="96"/>
      <c r="BP47" s="17"/>
      <c r="BQ47" s="19"/>
      <c r="BR47" s="96"/>
      <c r="BS47" s="48"/>
      <c r="BT47" s="62"/>
      <c r="BU47" s="96"/>
      <c r="BV47" s="433"/>
      <c r="BW47" s="62"/>
      <c r="BX47" s="96"/>
      <c r="BY47" s="45"/>
      <c r="BZ47" s="62"/>
      <c r="CA47" s="96"/>
      <c r="CB47" s="18"/>
      <c r="CC47" s="62"/>
      <c r="CD47" s="96"/>
      <c r="CE47" s="18"/>
      <c r="CF47" s="19"/>
      <c r="CG47" s="96"/>
      <c r="CH47" s="317"/>
      <c r="CI47" s="62"/>
      <c r="CJ47" s="96"/>
      <c r="CK47" s="21"/>
      <c r="CL47" s="96"/>
      <c r="CM47" s="96"/>
      <c r="CN47" s="22"/>
      <c r="CO47" s="63"/>
      <c r="CP47" s="98">
        <f t="shared" si="1"/>
        <v>0</v>
      </c>
      <c r="CQ47" s="18"/>
      <c r="CR47" s="23"/>
      <c r="CS47" s="18"/>
      <c r="CT47" s="23"/>
      <c r="CU47" s="18"/>
      <c r="CV47" s="23"/>
      <c r="CW47" s="18"/>
      <c r="CX47" s="23"/>
      <c r="CY47" s="77"/>
      <c r="CZ47" s="23"/>
      <c r="DA47" s="77"/>
      <c r="DB47" s="23"/>
      <c r="DC47" s="77"/>
      <c r="DD47" s="23"/>
      <c r="DE47" s="77"/>
      <c r="DF47" s="23"/>
      <c r="DG47" s="18"/>
      <c r="DH47" s="23"/>
      <c r="DI47" s="265"/>
      <c r="DJ47" s="276"/>
      <c r="DK47" s="265"/>
      <c r="DL47" s="276"/>
      <c r="DM47" s="265"/>
      <c r="DN47" s="276"/>
      <c r="DO47" s="18"/>
      <c r="DP47" s="23"/>
      <c r="DQ47" s="96"/>
      <c r="DR47" s="22"/>
      <c r="DS47" s="333"/>
      <c r="DT47" s="22"/>
      <c r="DU47" s="333"/>
      <c r="DV47" s="583"/>
      <c r="DW47" s="333"/>
      <c r="DX47" s="59"/>
      <c r="DY47" s="96"/>
      <c r="DZ47" s="317"/>
      <c r="EA47" s="96"/>
      <c r="EB47" s="577"/>
      <c r="EC47" s="96"/>
      <c r="ED47" s="99"/>
      <c r="EE47" s="96"/>
      <c r="EF47" s="406"/>
      <c r="EG47" s="96"/>
      <c r="EH47" s="100"/>
      <c r="EI47" s="101">
        <f>SUMPRODUCT(D47:EH47,'Jagdalpur R'!D47:EH47)</f>
        <v>0</v>
      </c>
      <c r="EJ47" s="3"/>
      <c r="EK47" s="3"/>
      <c r="ER47" s="64" t="s">
        <v>63</v>
      </c>
      <c r="ES47" s="61">
        <f t="shared" si="4"/>
        <v>0</v>
      </c>
      <c r="ET47" s="24">
        <f t="shared" si="2"/>
        <v>0</v>
      </c>
    </row>
    <row r="48" spans="2:150" ht="15" hidden="1" customHeight="1">
      <c r="B48" s="65">
        <f>B47+1</f>
        <v>43</v>
      </c>
      <c r="C48" s="61"/>
      <c r="D48" s="20"/>
      <c r="E48" s="16"/>
      <c r="F48" s="96"/>
      <c r="G48" s="20"/>
      <c r="H48" s="16"/>
      <c r="I48" s="96"/>
      <c r="J48" s="20"/>
      <c r="K48" s="16"/>
      <c r="L48" s="96"/>
      <c r="M48" s="366"/>
      <c r="N48" s="16"/>
      <c r="O48" s="96"/>
      <c r="P48" s="415"/>
      <c r="Q48" s="16"/>
      <c r="R48" s="96"/>
      <c r="S48" s="18"/>
      <c r="T48" s="16"/>
      <c r="U48" s="96"/>
      <c r="V48" s="424"/>
      <c r="W48" s="16"/>
      <c r="X48" s="96"/>
      <c r="Y48" s="20"/>
      <c r="Z48" s="96"/>
      <c r="AA48" s="20"/>
      <c r="AB48" s="18"/>
      <c r="AC48" s="17"/>
      <c r="AD48" s="96"/>
      <c r="AE48" s="360"/>
      <c r="AF48" s="17"/>
      <c r="AG48" s="96"/>
      <c r="AH48" s="20"/>
      <c r="AI48" s="19"/>
      <c r="AJ48" s="96"/>
      <c r="AK48" s="20"/>
      <c r="AL48" s="19"/>
      <c r="AM48" s="96"/>
      <c r="AN48" s="20"/>
      <c r="AO48" s="19"/>
      <c r="AP48" s="96"/>
      <c r="AQ48" s="20"/>
      <c r="AR48" s="19"/>
      <c r="AS48" s="96"/>
      <c r="AT48" s="384"/>
      <c r="AU48" s="97"/>
      <c r="AV48" s="18"/>
      <c r="AW48" s="17"/>
      <c r="AX48" s="96"/>
      <c r="AY48" s="18"/>
      <c r="AZ48" s="17"/>
      <c r="BA48" s="96"/>
      <c r="BB48" s="20"/>
      <c r="BC48" s="19"/>
      <c r="BD48" s="96"/>
      <c r="BE48" s="20"/>
      <c r="BF48" s="19"/>
      <c r="BG48" s="96"/>
      <c r="BH48" s="20"/>
      <c r="BI48" s="19"/>
      <c r="BJ48" s="96"/>
      <c r="BK48" s="384"/>
      <c r="BL48" s="97"/>
      <c r="BM48" s="20"/>
      <c r="BN48" s="19"/>
      <c r="BO48" s="96"/>
      <c r="BP48" s="17"/>
      <c r="BQ48" s="19"/>
      <c r="BR48" s="96"/>
      <c r="BS48" s="48"/>
      <c r="BT48" s="62"/>
      <c r="BU48" s="96"/>
      <c r="BV48" s="433"/>
      <c r="BW48" s="62"/>
      <c r="BX48" s="96"/>
      <c r="BY48" s="45"/>
      <c r="BZ48" s="62"/>
      <c r="CA48" s="96"/>
      <c r="CB48" s="18"/>
      <c r="CC48" s="62"/>
      <c r="CD48" s="96"/>
      <c r="CE48" s="18"/>
      <c r="CF48" s="19"/>
      <c r="CG48" s="96"/>
      <c r="CH48" s="317"/>
      <c r="CI48" s="62"/>
      <c r="CJ48" s="96"/>
      <c r="CK48" s="21"/>
      <c r="CL48" s="96"/>
      <c r="CM48" s="96"/>
      <c r="CN48" s="22"/>
      <c r="CO48" s="63"/>
      <c r="CP48" s="98">
        <f t="shared" si="1"/>
        <v>0</v>
      </c>
      <c r="CQ48" s="18"/>
      <c r="CR48" s="23"/>
      <c r="CS48" s="18"/>
      <c r="CT48" s="23"/>
      <c r="CU48" s="18"/>
      <c r="CV48" s="23"/>
      <c r="CW48" s="18"/>
      <c r="CX48" s="23"/>
      <c r="CY48" s="77"/>
      <c r="CZ48" s="23"/>
      <c r="DA48" s="77"/>
      <c r="DB48" s="23"/>
      <c r="DC48" s="77"/>
      <c r="DD48" s="23"/>
      <c r="DE48" s="77"/>
      <c r="DF48" s="23"/>
      <c r="DG48" s="18"/>
      <c r="DH48" s="23"/>
      <c r="DI48" s="265"/>
      <c r="DJ48" s="276"/>
      <c r="DK48" s="265"/>
      <c r="DL48" s="276"/>
      <c r="DM48" s="265"/>
      <c r="DN48" s="276"/>
      <c r="DO48" s="18"/>
      <c r="DP48" s="23"/>
      <c r="DQ48" s="96"/>
      <c r="DR48" s="22"/>
      <c r="DS48" s="333"/>
      <c r="DT48" s="22"/>
      <c r="DU48" s="333"/>
      <c r="DV48" s="583"/>
      <c r="DW48" s="333"/>
      <c r="DX48" s="59"/>
      <c r="DY48" s="96"/>
      <c r="DZ48" s="317"/>
      <c r="EA48" s="96"/>
      <c r="EB48" s="577"/>
      <c r="EC48" s="96"/>
      <c r="ED48" s="99"/>
      <c r="EE48" s="96"/>
      <c r="EF48" s="406"/>
      <c r="EG48" s="96"/>
      <c r="EH48" s="100"/>
      <c r="EI48" s="101">
        <f>SUMPRODUCT(D48:EH48,'Jagdalpur R'!D48:EH48)</f>
        <v>0</v>
      </c>
      <c r="EJ48" s="3"/>
      <c r="EK48" s="3"/>
      <c r="ER48" s="64" t="s">
        <v>64</v>
      </c>
      <c r="ES48" s="61">
        <f t="shared" si="4"/>
        <v>0</v>
      </c>
      <c r="ET48" s="24">
        <f t="shared" si="2"/>
        <v>0</v>
      </c>
    </row>
    <row r="49" spans="2:150" ht="15" hidden="1" customHeight="1">
      <c r="B49" s="65">
        <f t="shared" si="3"/>
        <v>44</v>
      </c>
      <c r="C49" s="61"/>
      <c r="D49" s="20"/>
      <c r="E49" s="16"/>
      <c r="F49" s="96"/>
      <c r="G49" s="20"/>
      <c r="H49" s="16"/>
      <c r="I49" s="96"/>
      <c r="J49" s="20"/>
      <c r="K49" s="16"/>
      <c r="L49" s="96"/>
      <c r="M49" s="366"/>
      <c r="N49" s="16"/>
      <c r="O49" s="96"/>
      <c r="P49" s="415"/>
      <c r="Q49" s="16"/>
      <c r="R49" s="96"/>
      <c r="S49" s="18"/>
      <c r="T49" s="16"/>
      <c r="U49" s="96"/>
      <c r="V49" s="424"/>
      <c r="W49" s="16"/>
      <c r="X49" s="96"/>
      <c r="Y49" s="20"/>
      <c r="Z49" s="96"/>
      <c r="AA49" s="20"/>
      <c r="AB49" s="18"/>
      <c r="AC49" s="17"/>
      <c r="AD49" s="96"/>
      <c r="AE49" s="360"/>
      <c r="AF49" s="17"/>
      <c r="AG49" s="96"/>
      <c r="AH49" s="20"/>
      <c r="AI49" s="19"/>
      <c r="AJ49" s="96"/>
      <c r="AK49" s="20"/>
      <c r="AL49" s="19"/>
      <c r="AM49" s="96"/>
      <c r="AN49" s="20"/>
      <c r="AO49" s="19"/>
      <c r="AP49" s="96"/>
      <c r="AQ49" s="20"/>
      <c r="AR49" s="19"/>
      <c r="AS49" s="96"/>
      <c r="AT49" s="384"/>
      <c r="AU49" s="97"/>
      <c r="AV49" s="18"/>
      <c r="AW49" s="17"/>
      <c r="AX49" s="96"/>
      <c r="AY49" s="18"/>
      <c r="AZ49" s="17"/>
      <c r="BA49" s="96"/>
      <c r="BB49" s="20"/>
      <c r="BC49" s="19"/>
      <c r="BD49" s="96"/>
      <c r="BE49" s="20"/>
      <c r="BF49" s="19"/>
      <c r="BG49" s="96"/>
      <c r="BH49" s="20"/>
      <c r="BI49" s="19"/>
      <c r="BJ49" s="96"/>
      <c r="BK49" s="384"/>
      <c r="BL49" s="97"/>
      <c r="BM49" s="20"/>
      <c r="BN49" s="19"/>
      <c r="BO49" s="96"/>
      <c r="BP49" s="17"/>
      <c r="BQ49" s="19"/>
      <c r="BR49" s="96"/>
      <c r="BS49" s="48"/>
      <c r="BT49" s="62"/>
      <c r="BU49" s="96"/>
      <c r="BV49" s="433"/>
      <c r="BW49" s="62"/>
      <c r="BX49" s="96"/>
      <c r="BY49" s="45"/>
      <c r="BZ49" s="62"/>
      <c r="CA49" s="96"/>
      <c r="CB49" s="18"/>
      <c r="CC49" s="62"/>
      <c r="CD49" s="96"/>
      <c r="CE49" s="18"/>
      <c r="CF49" s="19"/>
      <c r="CG49" s="96"/>
      <c r="CH49" s="317"/>
      <c r="CI49" s="62"/>
      <c r="CJ49" s="96"/>
      <c r="CK49" s="21"/>
      <c r="CL49" s="96"/>
      <c r="CM49" s="96"/>
      <c r="CN49" s="22"/>
      <c r="CO49" s="63"/>
      <c r="CP49" s="98">
        <f t="shared" si="1"/>
        <v>0</v>
      </c>
      <c r="CQ49" s="18"/>
      <c r="CR49" s="23"/>
      <c r="CS49" s="18"/>
      <c r="CT49" s="23"/>
      <c r="CU49" s="18"/>
      <c r="CV49" s="23"/>
      <c r="CW49" s="18"/>
      <c r="CX49" s="23"/>
      <c r="CY49" s="77"/>
      <c r="CZ49" s="23"/>
      <c r="DA49" s="77"/>
      <c r="DB49" s="23"/>
      <c r="DC49" s="77"/>
      <c r="DD49" s="23"/>
      <c r="DE49" s="77"/>
      <c r="DF49" s="23"/>
      <c r="DG49" s="18"/>
      <c r="DH49" s="23"/>
      <c r="DI49" s="265"/>
      <c r="DJ49" s="276"/>
      <c r="DK49" s="265"/>
      <c r="DL49" s="276"/>
      <c r="DM49" s="265"/>
      <c r="DN49" s="276"/>
      <c r="DO49" s="18"/>
      <c r="DP49" s="23"/>
      <c r="DQ49" s="96"/>
      <c r="DR49" s="22"/>
      <c r="DS49" s="333"/>
      <c r="DT49" s="22"/>
      <c r="DU49" s="333"/>
      <c r="DV49" s="583"/>
      <c r="DW49" s="333"/>
      <c r="DX49" s="59"/>
      <c r="DY49" s="96"/>
      <c r="DZ49" s="317"/>
      <c r="EA49" s="96"/>
      <c r="EB49" s="577"/>
      <c r="EC49" s="96"/>
      <c r="ED49" s="99"/>
      <c r="EE49" s="96"/>
      <c r="EF49" s="406"/>
      <c r="EG49" s="96"/>
      <c r="EH49" s="100"/>
      <c r="EI49" s="101">
        <f>SUMPRODUCT(D49:EH49,'Jagdalpur R'!D49:EH49)</f>
        <v>0</v>
      </c>
      <c r="EJ49" s="3"/>
      <c r="EK49" s="3"/>
      <c r="ER49" s="64" t="s">
        <v>65</v>
      </c>
      <c r="ES49" s="61">
        <f t="shared" si="4"/>
        <v>0</v>
      </c>
      <c r="ET49" s="24">
        <f t="shared" si="2"/>
        <v>0</v>
      </c>
    </row>
    <row r="50" spans="2:150" ht="15" hidden="1" customHeight="1">
      <c r="B50" s="65">
        <f t="shared" si="3"/>
        <v>45</v>
      </c>
      <c r="C50" s="61"/>
      <c r="D50" s="20"/>
      <c r="E50" s="16"/>
      <c r="F50" s="96"/>
      <c r="G50" s="20"/>
      <c r="H50" s="16"/>
      <c r="I50" s="96"/>
      <c r="J50" s="20"/>
      <c r="K50" s="16"/>
      <c r="L50" s="96"/>
      <c r="M50" s="366"/>
      <c r="N50" s="16"/>
      <c r="O50" s="96"/>
      <c r="P50" s="415"/>
      <c r="Q50" s="16"/>
      <c r="R50" s="96"/>
      <c r="S50" s="18"/>
      <c r="T50" s="16"/>
      <c r="U50" s="96"/>
      <c r="V50" s="424"/>
      <c r="W50" s="16"/>
      <c r="X50" s="96"/>
      <c r="Y50" s="20"/>
      <c r="Z50" s="96"/>
      <c r="AA50" s="20"/>
      <c r="AB50" s="18"/>
      <c r="AC50" s="17"/>
      <c r="AD50" s="96"/>
      <c r="AE50" s="360"/>
      <c r="AF50" s="17"/>
      <c r="AG50" s="96"/>
      <c r="AH50" s="20"/>
      <c r="AI50" s="19"/>
      <c r="AJ50" s="96"/>
      <c r="AK50" s="20"/>
      <c r="AL50" s="19"/>
      <c r="AM50" s="96"/>
      <c r="AN50" s="20"/>
      <c r="AO50" s="19"/>
      <c r="AP50" s="96"/>
      <c r="AQ50" s="20"/>
      <c r="AR50" s="19"/>
      <c r="AS50" s="96"/>
      <c r="AT50" s="384"/>
      <c r="AU50" s="97"/>
      <c r="AV50" s="18"/>
      <c r="AW50" s="17"/>
      <c r="AX50" s="96"/>
      <c r="AY50" s="18"/>
      <c r="AZ50" s="17"/>
      <c r="BA50" s="96"/>
      <c r="BB50" s="20"/>
      <c r="BC50" s="19"/>
      <c r="BD50" s="96"/>
      <c r="BE50" s="20"/>
      <c r="BF50" s="19"/>
      <c r="BG50" s="96"/>
      <c r="BH50" s="20"/>
      <c r="BI50" s="19"/>
      <c r="BJ50" s="96"/>
      <c r="BK50" s="384"/>
      <c r="BL50" s="97"/>
      <c r="BM50" s="20"/>
      <c r="BN50" s="19"/>
      <c r="BO50" s="96"/>
      <c r="BP50" s="17"/>
      <c r="BQ50" s="19"/>
      <c r="BR50" s="96"/>
      <c r="BS50" s="48"/>
      <c r="BT50" s="62"/>
      <c r="BU50" s="96"/>
      <c r="BV50" s="433"/>
      <c r="BW50" s="62"/>
      <c r="BX50" s="96"/>
      <c r="BY50" s="45"/>
      <c r="BZ50" s="62"/>
      <c r="CA50" s="96"/>
      <c r="CB50" s="18"/>
      <c r="CC50" s="62"/>
      <c r="CD50" s="96"/>
      <c r="CE50" s="18"/>
      <c r="CF50" s="19"/>
      <c r="CG50" s="96"/>
      <c r="CH50" s="317"/>
      <c r="CI50" s="62"/>
      <c r="CJ50" s="96"/>
      <c r="CK50" s="21"/>
      <c r="CL50" s="96"/>
      <c r="CM50" s="96"/>
      <c r="CN50" s="22"/>
      <c r="CO50" s="63"/>
      <c r="CP50" s="98">
        <f t="shared" si="1"/>
        <v>0</v>
      </c>
      <c r="CQ50" s="18"/>
      <c r="CR50" s="23"/>
      <c r="CS50" s="18"/>
      <c r="CT50" s="23"/>
      <c r="CU50" s="18"/>
      <c r="CV50" s="23"/>
      <c r="CW50" s="18"/>
      <c r="CX50" s="23"/>
      <c r="CY50" s="77"/>
      <c r="CZ50" s="23"/>
      <c r="DA50" s="77"/>
      <c r="DB50" s="23"/>
      <c r="DC50" s="77"/>
      <c r="DD50" s="23"/>
      <c r="DE50" s="77"/>
      <c r="DF50" s="23"/>
      <c r="DG50" s="18"/>
      <c r="DH50" s="23"/>
      <c r="DI50" s="265"/>
      <c r="DJ50" s="276"/>
      <c r="DK50" s="265"/>
      <c r="DL50" s="276"/>
      <c r="DM50" s="265"/>
      <c r="DN50" s="276"/>
      <c r="DO50" s="18"/>
      <c r="DP50" s="23"/>
      <c r="DQ50" s="96"/>
      <c r="DR50" s="22"/>
      <c r="DS50" s="333"/>
      <c r="DT50" s="22"/>
      <c r="DU50" s="333"/>
      <c r="DV50" s="583"/>
      <c r="DW50" s="333"/>
      <c r="DX50" s="59"/>
      <c r="DY50" s="96"/>
      <c r="DZ50" s="317"/>
      <c r="EA50" s="96"/>
      <c r="EB50" s="577"/>
      <c r="EC50" s="96"/>
      <c r="ED50" s="99"/>
      <c r="EE50" s="96"/>
      <c r="EF50" s="406"/>
      <c r="EG50" s="96"/>
      <c r="EH50" s="100"/>
      <c r="EI50" s="101">
        <f>SUMPRODUCT(D50:EH50,'Jagdalpur R'!D50:EH50)</f>
        <v>0</v>
      </c>
      <c r="EJ50" s="3"/>
      <c r="EK50" s="3"/>
      <c r="ER50" s="64" t="s">
        <v>66</v>
      </c>
      <c r="ES50" s="61">
        <f t="shared" si="4"/>
        <v>0</v>
      </c>
      <c r="ET50" s="24">
        <f t="shared" si="2"/>
        <v>0</v>
      </c>
    </row>
    <row r="51" spans="2:150" ht="15" hidden="1" customHeight="1">
      <c r="B51" s="65">
        <f t="shared" si="3"/>
        <v>46</v>
      </c>
      <c r="C51" s="61"/>
      <c r="D51" s="20"/>
      <c r="E51" s="16"/>
      <c r="F51" s="96"/>
      <c r="G51" s="20"/>
      <c r="H51" s="16"/>
      <c r="I51" s="96"/>
      <c r="J51" s="20"/>
      <c r="K51" s="16"/>
      <c r="L51" s="96"/>
      <c r="M51" s="366"/>
      <c r="N51" s="16"/>
      <c r="O51" s="96"/>
      <c r="P51" s="415"/>
      <c r="Q51" s="16"/>
      <c r="R51" s="96"/>
      <c r="S51" s="18"/>
      <c r="T51" s="16"/>
      <c r="U51" s="96"/>
      <c r="V51" s="424"/>
      <c r="W51" s="16"/>
      <c r="X51" s="96"/>
      <c r="Y51" s="20"/>
      <c r="Z51" s="96"/>
      <c r="AA51" s="20"/>
      <c r="AB51" s="18"/>
      <c r="AC51" s="17"/>
      <c r="AD51" s="96"/>
      <c r="AE51" s="360"/>
      <c r="AF51" s="17"/>
      <c r="AG51" s="96"/>
      <c r="AH51" s="20"/>
      <c r="AI51" s="19"/>
      <c r="AJ51" s="96"/>
      <c r="AK51" s="20"/>
      <c r="AL51" s="19"/>
      <c r="AM51" s="96"/>
      <c r="AN51" s="20"/>
      <c r="AO51" s="19"/>
      <c r="AP51" s="96"/>
      <c r="AQ51" s="20"/>
      <c r="AR51" s="19"/>
      <c r="AS51" s="96"/>
      <c r="AT51" s="384"/>
      <c r="AU51" s="97"/>
      <c r="AV51" s="18"/>
      <c r="AW51" s="17"/>
      <c r="AX51" s="96"/>
      <c r="AY51" s="18"/>
      <c r="AZ51" s="17"/>
      <c r="BA51" s="96"/>
      <c r="BB51" s="20"/>
      <c r="BC51" s="19"/>
      <c r="BD51" s="96"/>
      <c r="BE51" s="20"/>
      <c r="BF51" s="19"/>
      <c r="BG51" s="96"/>
      <c r="BH51" s="20"/>
      <c r="BI51" s="19"/>
      <c r="BJ51" s="96"/>
      <c r="BK51" s="384"/>
      <c r="BL51" s="97"/>
      <c r="BM51" s="20"/>
      <c r="BN51" s="19"/>
      <c r="BO51" s="96"/>
      <c r="BP51" s="17"/>
      <c r="BQ51" s="19"/>
      <c r="BR51" s="96"/>
      <c r="BS51" s="48"/>
      <c r="BT51" s="62"/>
      <c r="BU51" s="96"/>
      <c r="BV51" s="433"/>
      <c r="BW51" s="62"/>
      <c r="BX51" s="96"/>
      <c r="BY51" s="45"/>
      <c r="BZ51" s="62"/>
      <c r="CA51" s="96"/>
      <c r="CB51" s="18"/>
      <c r="CC51" s="62"/>
      <c r="CD51" s="96"/>
      <c r="CE51" s="18"/>
      <c r="CF51" s="19"/>
      <c r="CG51" s="96"/>
      <c r="CH51" s="317"/>
      <c r="CI51" s="62"/>
      <c r="CJ51" s="96"/>
      <c r="CK51" s="21"/>
      <c r="CL51" s="96"/>
      <c r="CM51" s="96"/>
      <c r="CN51" s="22"/>
      <c r="CO51" s="63"/>
      <c r="CP51" s="98">
        <f t="shared" si="1"/>
        <v>0</v>
      </c>
      <c r="CQ51" s="18"/>
      <c r="CR51" s="23"/>
      <c r="CS51" s="18"/>
      <c r="CT51" s="23"/>
      <c r="CU51" s="18"/>
      <c r="CV51" s="23"/>
      <c r="CW51" s="18"/>
      <c r="CX51" s="23"/>
      <c r="CY51" s="77"/>
      <c r="CZ51" s="23"/>
      <c r="DA51" s="77"/>
      <c r="DB51" s="23"/>
      <c r="DC51" s="77"/>
      <c r="DD51" s="23"/>
      <c r="DE51" s="77"/>
      <c r="DF51" s="23"/>
      <c r="DG51" s="18"/>
      <c r="DH51" s="23"/>
      <c r="DI51" s="265"/>
      <c r="DJ51" s="276"/>
      <c r="DK51" s="265"/>
      <c r="DL51" s="276"/>
      <c r="DM51" s="265"/>
      <c r="DN51" s="276"/>
      <c r="DO51" s="18"/>
      <c r="DP51" s="23"/>
      <c r="DQ51" s="96"/>
      <c r="DR51" s="22"/>
      <c r="DS51" s="333"/>
      <c r="DT51" s="22"/>
      <c r="DU51" s="333"/>
      <c r="DV51" s="583"/>
      <c r="DW51" s="333"/>
      <c r="DX51" s="59"/>
      <c r="DY51" s="96"/>
      <c r="DZ51" s="317"/>
      <c r="EA51" s="96"/>
      <c r="EB51" s="577"/>
      <c r="EC51" s="96"/>
      <c r="ED51" s="99"/>
      <c r="EE51" s="96"/>
      <c r="EF51" s="406"/>
      <c r="EG51" s="96"/>
      <c r="EH51" s="100"/>
      <c r="EI51" s="101">
        <f>SUMPRODUCT(D51:EH51,'Jagdalpur R'!D51:EH51)</f>
        <v>0</v>
      </c>
      <c r="EJ51" s="3"/>
      <c r="EK51" s="3"/>
      <c r="ER51" s="64" t="s">
        <v>67</v>
      </c>
      <c r="ES51" s="61">
        <f t="shared" si="4"/>
        <v>0</v>
      </c>
      <c r="ET51" s="24">
        <f t="shared" si="2"/>
        <v>0</v>
      </c>
    </row>
    <row r="52" spans="2:150" ht="15" hidden="1" customHeight="1">
      <c r="B52" s="65">
        <f t="shared" si="3"/>
        <v>47</v>
      </c>
      <c r="C52" s="61"/>
      <c r="D52" s="20"/>
      <c r="E52" s="16"/>
      <c r="F52" s="96"/>
      <c r="G52" s="20"/>
      <c r="H52" s="16"/>
      <c r="I52" s="96"/>
      <c r="J52" s="20"/>
      <c r="K52" s="16"/>
      <c r="L52" s="96"/>
      <c r="M52" s="366"/>
      <c r="N52" s="16"/>
      <c r="O52" s="96"/>
      <c r="P52" s="415"/>
      <c r="Q52" s="16"/>
      <c r="R52" s="96"/>
      <c r="S52" s="18"/>
      <c r="T52" s="16"/>
      <c r="U52" s="96"/>
      <c r="V52" s="424"/>
      <c r="W52" s="16"/>
      <c r="X52" s="96"/>
      <c r="Y52" s="20"/>
      <c r="Z52" s="96"/>
      <c r="AA52" s="20"/>
      <c r="AB52" s="18"/>
      <c r="AC52" s="17"/>
      <c r="AD52" s="96"/>
      <c r="AE52" s="360"/>
      <c r="AF52" s="17"/>
      <c r="AG52" s="96"/>
      <c r="AH52" s="20"/>
      <c r="AI52" s="19"/>
      <c r="AJ52" s="96"/>
      <c r="AK52" s="20"/>
      <c r="AL52" s="19"/>
      <c r="AM52" s="96"/>
      <c r="AN52" s="20"/>
      <c r="AO52" s="19"/>
      <c r="AP52" s="96"/>
      <c r="AQ52" s="20"/>
      <c r="AR52" s="19"/>
      <c r="AS52" s="96"/>
      <c r="AT52" s="384"/>
      <c r="AU52" s="97"/>
      <c r="AV52" s="18"/>
      <c r="AW52" s="17"/>
      <c r="AX52" s="96"/>
      <c r="AY52" s="18"/>
      <c r="AZ52" s="17"/>
      <c r="BA52" s="96"/>
      <c r="BB52" s="20"/>
      <c r="BC52" s="19"/>
      <c r="BD52" s="96"/>
      <c r="BE52" s="20"/>
      <c r="BF52" s="19"/>
      <c r="BG52" s="96"/>
      <c r="BH52" s="20"/>
      <c r="BI52" s="19"/>
      <c r="BJ52" s="96"/>
      <c r="BK52" s="384"/>
      <c r="BL52" s="97"/>
      <c r="BM52" s="20"/>
      <c r="BN52" s="19"/>
      <c r="BO52" s="96"/>
      <c r="BP52" s="17"/>
      <c r="BQ52" s="19"/>
      <c r="BR52" s="96"/>
      <c r="BS52" s="48"/>
      <c r="BT52" s="62"/>
      <c r="BU52" s="96"/>
      <c r="BV52" s="433"/>
      <c r="BW52" s="62"/>
      <c r="BX52" s="96"/>
      <c r="BY52" s="45"/>
      <c r="BZ52" s="62"/>
      <c r="CA52" s="96"/>
      <c r="CB52" s="18"/>
      <c r="CC52" s="62"/>
      <c r="CD52" s="96"/>
      <c r="CE52" s="18"/>
      <c r="CF52" s="19"/>
      <c r="CG52" s="96"/>
      <c r="CH52" s="317"/>
      <c r="CI52" s="62"/>
      <c r="CJ52" s="96"/>
      <c r="CK52" s="21"/>
      <c r="CL52" s="96"/>
      <c r="CM52" s="96"/>
      <c r="CN52" s="22"/>
      <c r="CO52" s="63"/>
      <c r="CP52" s="98">
        <f t="shared" si="1"/>
        <v>0</v>
      </c>
      <c r="CQ52" s="18"/>
      <c r="CR52" s="23"/>
      <c r="CS52" s="18"/>
      <c r="CT52" s="23"/>
      <c r="CU52" s="18"/>
      <c r="CV52" s="23"/>
      <c r="CW52" s="18"/>
      <c r="CX52" s="23"/>
      <c r="CY52" s="77"/>
      <c r="CZ52" s="23"/>
      <c r="DA52" s="77"/>
      <c r="DB52" s="23"/>
      <c r="DC52" s="77"/>
      <c r="DD52" s="23"/>
      <c r="DE52" s="77"/>
      <c r="DF52" s="23"/>
      <c r="DG52" s="18"/>
      <c r="DH52" s="23"/>
      <c r="DI52" s="265"/>
      <c r="DJ52" s="276"/>
      <c r="DK52" s="265"/>
      <c r="DL52" s="276"/>
      <c r="DM52" s="265"/>
      <c r="DN52" s="276"/>
      <c r="DO52" s="18"/>
      <c r="DP52" s="23"/>
      <c r="DQ52" s="96"/>
      <c r="DR52" s="22"/>
      <c r="DS52" s="333"/>
      <c r="DT52" s="22"/>
      <c r="DU52" s="333"/>
      <c r="DV52" s="583"/>
      <c r="DW52" s="333"/>
      <c r="DX52" s="59"/>
      <c r="DY52" s="96"/>
      <c r="DZ52" s="317"/>
      <c r="EA52" s="96"/>
      <c r="EB52" s="577"/>
      <c r="EC52" s="96"/>
      <c r="ED52" s="99"/>
      <c r="EE52" s="96"/>
      <c r="EF52" s="406"/>
      <c r="EG52" s="96"/>
      <c r="EH52" s="100"/>
      <c r="EI52" s="101">
        <f>SUMPRODUCT(D52:EH52,'Jagdalpur R'!D52:EH52)</f>
        <v>0</v>
      </c>
      <c r="EJ52" s="3"/>
      <c r="EK52" s="3"/>
      <c r="ER52" s="64" t="s">
        <v>68</v>
      </c>
      <c r="ES52" s="61">
        <f t="shared" si="4"/>
        <v>0</v>
      </c>
      <c r="ET52" s="24">
        <f t="shared" si="2"/>
        <v>0</v>
      </c>
    </row>
    <row r="53" spans="2:150" ht="15" hidden="1" customHeight="1">
      <c r="B53" s="65">
        <f t="shared" si="3"/>
        <v>48</v>
      </c>
      <c r="C53" s="61"/>
      <c r="D53" s="20"/>
      <c r="E53" s="16"/>
      <c r="F53" s="96"/>
      <c r="G53" s="20"/>
      <c r="H53" s="16"/>
      <c r="I53" s="96"/>
      <c r="J53" s="20"/>
      <c r="K53" s="16"/>
      <c r="L53" s="96"/>
      <c r="M53" s="366"/>
      <c r="N53" s="16"/>
      <c r="O53" s="96"/>
      <c r="P53" s="415"/>
      <c r="Q53" s="16"/>
      <c r="R53" s="96"/>
      <c r="S53" s="18"/>
      <c r="T53" s="16"/>
      <c r="U53" s="96"/>
      <c r="V53" s="424"/>
      <c r="W53" s="16"/>
      <c r="X53" s="96"/>
      <c r="Y53" s="20"/>
      <c r="Z53" s="96"/>
      <c r="AA53" s="20"/>
      <c r="AB53" s="18"/>
      <c r="AC53" s="17"/>
      <c r="AD53" s="96"/>
      <c r="AE53" s="360"/>
      <c r="AF53" s="17"/>
      <c r="AG53" s="96"/>
      <c r="AH53" s="20"/>
      <c r="AI53" s="19"/>
      <c r="AJ53" s="96"/>
      <c r="AK53" s="20"/>
      <c r="AL53" s="19"/>
      <c r="AM53" s="96"/>
      <c r="AN53" s="20"/>
      <c r="AO53" s="19"/>
      <c r="AP53" s="96"/>
      <c r="AQ53" s="20"/>
      <c r="AR53" s="19"/>
      <c r="AS53" s="96"/>
      <c r="AT53" s="384"/>
      <c r="AU53" s="97"/>
      <c r="AV53" s="18"/>
      <c r="AW53" s="17"/>
      <c r="AX53" s="96"/>
      <c r="AY53" s="18"/>
      <c r="AZ53" s="17"/>
      <c r="BA53" s="96"/>
      <c r="BB53" s="20"/>
      <c r="BC53" s="19"/>
      <c r="BD53" s="96"/>
      <c r="BE53" s="20"/>
      <c r="BF53" s="19"/>
      <c r="BG53" s="96"/>
      <c r="BH53" s="20"/>
      <c r="BI53" s="19"/>
      <c r="BJ53" s="96"/>
      <c r="BK53" s="384"/>
      <c r="BL53" s="97"/>
      <c r="BM53" s="20"/>
      <c r="BN53" s="19"/>
      <c r="BO53" s="96"/>
      <c r="BP53" s="17"/>
      <c r="BQ53" s="19"/>
      <c r="BR53" s="96"/>
      <c r="BS53" s="48"/>
      <c r="BT53" s="62"/>
      <c r="BU53" s="96"/>
      <c r="BV53" s="433"/>
      <c r="BW53" s="62"/>
      <c r="BX53" s="96"/>
      <c r="BY53" s="45"/>
      <c r="BZ53" s="62"/>
      <c r="CA53" s="96"/>
      <c r="CB53" s="18"/>
      <c r="CC53" s="62"/>
      <c r="CD53" s="96"/>
      <c r="CE53" s="18"/>
      <c r="CF53" s="19"/>
      <c r="CG53" s="96"/>
      <c r="CH53" s="317"/>
      <c r="CI53" s="62"/>
      <c r="CJ53" s="96"/>
      <c r="CK53" s="21"/>
      <c r="CL53" s="96"/>
      <c r="CM53" s="96"/>
      <c r="CN53" s="22"/>
      <c r="CO53" s="63"/>
      <c r="CP53" s="98">
        <f t="shared" si="1"/>
        <v>0</v>
      </c>
      <c r="CQ53" s="18"/>
      <c r="CR53" s="23"/>
      <c r="CS53" s="18"/>
      <c r="CT53" s="23"/>
      <c r="CU53" s="18"/>
      <c r="CV53" s="23"/>
      <c r="CW53" s="18"/>
      <c r="CX53" s="23"/>
      <c r="CY53" s="77"/>
      <c r="CZ53" s="23"/>
      <c r="DA53" s="77"/>
      <c r="DB53" s="23"/>
      <c r="DC53" s="77"/>
      <c r="DD53" s="23"/>
      <c r="DE53" s="77"/>
      <c r="DF53" s="23"/>
      <c r="DG53" s="18"/>
      <c r="DH53" s="23"/>
      <c r="DI53" s="265"/>
      <c r="DJ53" s="276"/>
      <c r="DK53" s="265"/>
      <c r="DL53" s="276"/>
      <c r="DM53" s="265"/>
      <c r="DN53" s="276"/>
      <c r="DO53" s="18"/>
      <c r="DP53" s="23"/>
      <c r="DQ53" s="96"/>
      <c r="DR53" s="22"/>
      <c r="DS53" s="333"/>
      <c r="DT53" s="22"/>
      <c r="DU53" s="333"/>
      <c r="DV53" s="583"/>
      <c r="DW53" s="333"/>
      <c r="DX53" s="59"/>
      <c r="DY53" s="96"/>
      <c r="DZ53" s="317"/>
      <c r="EA53" s="96"/>
      <c r="EB53" s="577"/>
      <c r="EC53" s="96"/>
      <c r="ED53" s="99"/>
      <c r="EE53" s="96"/>
      <c r="EF53" s="406"/>
      <c r="EG53" s="96"/>
      <c r="EH53" s="100"/>
      <c r="EI53" s="101">
        <f>SUMPRODUCT(D53:EH53,'Jagdalpur R'!D53:EH53)</f>
        <v>0</v>
      </c>
      <c r="EJ53" s="3"/>
      <c r="EK53" s="3"/>
      <c r="ER53" s="64" t="s">
        <v>69</v>
      </c>
      <c r="ES53" s="61">
        <f t="shared" si="4"/>
        <v>0</v>
      </c>
      <c r="ET53" s="24">
        <f t="shared" si="2"/>
        <v>0</v>
      </c>
    </row>
    <row r="54" spans="2:150" ht="15" hidden="1" customHeight="1">
      <c r="B54" s="65">
        <f t="shared" si="3"/>
        <v>49</v>
      </c>
      <c r="C54" s="61"/>
      <c r="D54" s="20"/>
      <c r="E54" s="16"/>
      <c r="F54" s="96"/>
      <c r="G54" s="20"/>
      <c r="H54" s="16"/>
      <c r="I54" s="96"/>
      <c r="J54" s="20"/>
      <c r="K54" s="16"/>
      <c r="L54" s="96"/>
      <c r="M54" s="366"/>
      <c r="N54" s="16"/>
      <c r="O54" s="96"/>
      <c r="P54" s="415"/>
      <c r="Q54" s="16"/>
      <c r="R54" s="96"/>
      <c r="S54" s="18"/>
      <c r="T54" s="16"/>
      <c r="U54" s="96"/>
      <c r="V54" s="424"/>
      <c r="W54" s="16"/>
      <c r="X54" s="96"/>
      <c r="Y54" s="20"/>
      <c r="Z54" s="96"/>
      <c r="AA54" s="20"/>
      <c r="AB54" s="18"/>
      <c r="AC54" s="17"/>
      <c r="AD54" s="96"/>
      <c r="AE54" s="360"/>
      <c r="AF54" s="17"/>
      <c r="AG54" s="96"/>
      <c r="AH54" s="20"/>
      <c r="AI54" s="19"/>
      <c r="AJ54" s="96"/>
      <c r="AK54" s="20"/>
      <c r="AL54" s="19"/>
      <c r="AM54" s="96"/>
      <c r="AN54" s="20"/>
      <c r="AO54" s="19"/>
      <c r="AP54" s="96"/>
      <c r="AQ54" s="20"/>
      <c r="AR54" s="19"/>
      <c r="AS54" s="96"/>
      <c r="AT54" s="384"/>
      <c r="AU54" s="97"/>
      <c r="AV54" s="18"/>
      <c r="AW54" s="17"/>
      <c r="AX54" s="96"/>
      <c r="AY54" s="18"/>
      <c r="AZ54" s="17"/>
      <c r="BA54" s="96"/>
      <c r="BB54" s="20"/>
      <c r="BC54" s="19"/>
      <c r="BD54" s="96"/>
      <c r="BE54" s="20"/>
      <c r="BF54" s="19"/>
      <c r="BG54" s="96"/>
      <c r="BH54" s="20"/>
      <c r="BI54" s="19"/>
      <c r="BJ54" s="96"/>
      <c r="BK54" s="384"/>
      <c r="BL54" s="97"/>
      <c r="BM54" s="20"/>
      <c r="BN54" s="19"/>
      <c r="BO54" s="96"/>
      <c r="BP54" s="17"/>
      <c r="BQ54" s="19"/>
      <c r="BR54" s="96"/>
      <c r="BS54" s="48"/>
      <c r="BT54" s="62"/>
      <c r="BU54" s="96"/>
      <c r="BV54" s="433"/>
      <c r="BW54" s="62"/>
      <c r="BX54" s="96"/>
      <c r="BY54" s="45"/>
      <c r="BZ54" s="62"/>
      <c r="CA54" s="96"/>
      <c r="CB54" s="18"/>
      <c r="CC54" s="62"/>
      <c r="CD54" s="96"/>
      <c r="CE54" s="18"/>
      <c r="CF54" s="19"/>
      <c r="CG54" s="96"/>
      <c r="CH54" s="317"/>
      <c r="CI54" s="62"/>
      <c r="CJ54" s="96"/>
      <c r="CK54" s="21"/>
      <c r="CL54" s="96"/>
      <c r="CM54" s="96"/>
      <c r="CN54" s="22"/>
      <c r="CO54" s="63"/>
      <c r="CP54" s="98">
        <f t="shared" si="1"/>
        <v>0</v>
      </c>
      <c r="CQ54" s="18"/>
      <c r="CR54" s="23"/>
      <c r="CS54" s="18"/>
      <c r="CT54" s="23"/>
      <c r="CU54" s="18"/>
      <c r="CV54" s="23"/>
      <c r="CW54" s="18"/>
      <c r="CX54" s="23"/>
      <c r="CY54" s="77"/>
      <c r="CZ54" s="23"/>
      <c r="DA54" s="77"/>
      <c r="DB54" s="23"/>
      <c r="DC54" s="77"/>
      <c r="DD54" s="23"/>
      <c r="DE54" s="77"/>
      <c r="DF54" s="23"/>
      <c r="DG54" s="18"/>
      <c r="DH54" s="23"/>
      <c r="DI54" s="265"/>
      <c r="DJ54" s="276"/>
      <c r="DK54" s="265"/>
      <c r="DL54" s="276"/>
      <c r="DM54" s="265"/>
      <c r="DN54" s="276"/>
      <c r="DO54" s="18"/>
      <c r="DP54" s="23"/>
      <c r="DQ54" s="96"/>
      <c r="DR54" s="22"/>
      <c r="DS54" s="333"/>
      <c r="DT54" s="22"/>
      <c r="DU54" s="333"/>
      <c r="DV54" s="583"/>
      <c r="DW54" s="333"/>
      <c r="DX54" s="59"/>
      <c r="DY54" s="96"/>
      <c r="DZ54" s="317"/>
      <c r="EA54" s="96"/>
      <c r="EB54" s="577"/>
      <c r="EC54" s="96"/>
      <c r="ED54" s="99"/>
      <c r="EE54" s="96"/>
      <c r="EF54" s="406"/>
      <c r="EG54" s="96"/>
      <c r="EH54" s="100"/>
      <c r="EI54" s="101">
        <f>SUMPRODUCT(D54:EH54,'Jagdalpur R'!D54:EH54)</f>
        <v>0</v>
      </c>
      <c r="EJ54" s="3"/>
      <c r="EK54" s="3"/>
      <c r="ER54" s="64" t="s">
        <v>70</v>
      </c>
      <c r="ES54" s="61">
        <f t="shared" si="4"/>
        <v>0</v>
      </c>
      <c r="ET54" s="24">
        <f t="shared" si="2"/>
        <v>0</v>
      </c>
    </row>
    <row r="55" spans="2:150" ht="15" hidden="1" customHeight="1">
      <c r="B55" s="65">
        <f t="shared" si="3"/>
        <v>50</v>
      </c>
      <c r="C55" s="61"/>
      <c r="D55" s="20"/>
      <c r="E55" s="16"/>
      <c r="F55" s="96"/>
      <c r="G55" s="20"/>
      <c r="H55" s="16"/>
      <c r="I55" s="96"/>
      <c r="J55" s="20"/>
      <c r="K55" s="16"/>
      <c r="L55" s="96"/>
      <c r="M55" s="366"/>
      <c r="N55" s="16"/>
      <c r="O55" s="96"/>
      <c r="P55" s="415"/>
      <c r="Q55" s="16"/>
      <c r="R55" s="96"/>
      <c r="S55" s="18"/>
      <c r="T55" s="16"/>
      <c r="U55" s="96"/>
      <c r="V55" s="424"/>
      <c r="W55" s="16"/>
      <c r="X55" s="96"/>
      <c r="Y55" s="20"/>
      <c r="Z55" s="96"/>
      <c r="AA55" s="20"/>
      <c r="AB55" s="18"/>
      <c r="AC55" s="17"/>
      <c r="AD55" s="96"/>
      <c r="AE55" s="360"/>
      <c r="AF55" s="17"/>
      <c r="AG55" s="96"/>
      <c r="AH55" s="20"/>
      <c r="AI55" s="19"/>
      <c r="AJ55" s="96"/>
      <c r="AK55" s="20"/>
      <c r="AL55" s="19"/>
      <c r="AM55" s="96"/>
      <c r="AN55" s="20"/>
      <c r="AO55" s="19"/>
      <c r="AP55" s="96"/>
      <c r="AQ55" s="20"/>
      <c r="AR55" s="19"/>
      <c r="AS55" s="96"/>
      <c r="AT55" s="384"/>
      <c r="AU55" s="97"/>
      <c r="AV55" s="18"/>
      <c r="AW55" s="17"/>
      <c r="AX55" s="96"/>
      <c r="AY55" s="18"/>
      <c r="AZ55" s="17"/>
      <c r="BA55" s="96"/>
      <c r="BB55" s="20"/>
      <c r="BC55" s="19"/>
      <c r="BD55" s="96"/>
      <c r="BE55" s="20"/>
      <c r="BF55" s="19"/>
      <c r="BG55" s="96"/>
      <c r="BH55" s="20"/>
      <c r="BI55" s="19"/>
      <c r="BJ55" s="96"/>
      <c r="BK55" s="384"/>
      <c r="BL55" s="97"/>
      <c r="BM55" s="20"/>
      <c r="BN55" s="19"/>
      <c r="BO55" s="96"/>
      <c r="BP55" s="17"/>
      <c r="BQ55" s="19"/>
      <c r="BR55" s="96"/>
      <c r="BS55" s="48"/>
      <c r="BT55" s="62"/>
      <c r="BU55" s="96"/>
      <c r="BV55" s="433"/>
      <c r="BW55" s="62"/>
      <c r="BX55" s="96"/>
      <c r="BY55" s="45"/>
      <c r="BZ55" s="62"/>
      <c r="CA55" s="96"/>
      <c r="CB55" s="18"/>
      <c r="CC55" s="62"/>
      <c r="CD55" s="96"/>
      <c r="CE55" s="18"/>
      <c r="CF55" s="19"/>
      <c r="CG55" s="96"/>
      <c r="CH55" s="317"/>
      <c r="CI55" s="62"/>
      <c r="CJ55" s="96"/>
      <c r="CK55" s="21"/>
      <c r="CL55" s="96"/>
      <c r="CM55" s="96"/>
      <c r="CN55" s="22"/>
      <c r="CO55" s="63"/>
      <c r="CP55" s="98">
        <f t="shared" si="1"/>
        <v>0</v>
      </c>
      <c r="CQ55" s="18"/>
      <c r="CR55" s="23"/>
      <c r="CS55" s="18"/>
      <c r="CT55" s="23"/>
      <c r="CU55" s="18"/>
      <c r="CV55" s="23"/>
      <c r="CW55" s="18"/>
      <c r="CX55" s="23"/>
      <c r="CY55" s="77"/>
      <c r="CZ55" s="23"/>
      <c r="DA55" s="77"/>
      <c r="DB55" s="23"/>
      <c r="DC55" s="77"/>
      <c r="DD55" s="23"/>
      <c r="DE55" s="77"/>
      <c r="DF55" s="23"/>
      <c r="DG55" s="18"/>
      <c r="DH55" s="23"/>
      <c r="DI55" s="265"/>
      <c r="DJ55" s="276"/>
      <c r="DK55" s="265"/>
      <c r="DL55" s="276"/>
      <c r="DM55" s="265"/>
      <c r="DN55" s="276"/>
      <c r="DO55" s="18"/>
      <c r="DP55" s="23"/>
      <c r="DQ55" s="96"/>
      <c r="DR55" s="22"/>
      <c r="DS55" s="333"/>
      <c r="DT55" s="22"/>
      <c r="DU55" s="333"/>
      <c r="DV55" s="583"/>
      <c r="DW55" s="333"/>
      <c r="DX55" s="59"/>
      <c r="DY55" s="96"/>
      <c r="DZ55" s="317"/>
      <c r="EA55" s="96"/>
      <c r="EB55" s="577"/>
      <c r="EC55" s="96"/>
      <c r="ED55" s="99"/>
      <c r="EE55" s="96"/>
      <c r="EF55" s="406"/>
      <c r="EG55" s="96"/>
      <c r="EH55" s="100"/>
      <c r="EI55" s="101">
        <f>SUMPRODUCT(D55:EH55,'Jagdalpur R'!D55:EH55)</f>
        <v>0</v>
      </c>
      <c r="EJ55" s="3"/>
      <c r="EK55" s="3"/>
      <c r="ER55" s="64" t="s">
        <v>71</v>
      </c>
      <c r="ES55" s="61">
        <f t="shared" si="4"/>
        <v>0</v>
      </c>
      <c r="ET55" s="24">
        <f t="shared" si="2"/>
        <v>0</v>
      </c>
    </row>
    <row r="56" spans="2:150" ht="15" hidden="1" customHeight="1">
      <c r="B56" s="65">
        <f t="shared" si="3"/>
        <v>51</v>
      </c>
      <c r="C56" s="61"/>
      <c r="D56" s="20"/>
      <c r="E56" s="16"/>
      <c r="F56" s="96"/>
      <c r="G56" s="20"/>
      <c r="H56" s="16"/>
      <c r="I56" s="96"/>
      <c r="J56" s="20"/>
      <c r="K56" s="16"/>
      <c r="L56" s="96"/>
      <c r="M56" s="366"/>
      <c r="N56" s="16"/>
      <c r="O56" s="96"/>
      <c r="P56" s="415"/>
      <c r="Q56" s="16"/>
      <c r="R56" s="96"/>
      <c r="S56" s="18"/>
      <c r="T56" s="16"/>
      <c r="U56" s="96"/>
      <c r="V56" s="424"/>
      <c r="W56" s="16"/>
      <c r="X56" s="96"/>
      <c r="Y56" s="20"/>
      <c r="Z56" s="96"/>
      <c r="AA56" s="20"/>
      <c r="AB56" s="18"/>
      <c r="AC56" s="17"/>
      <c r="AD56" s="96"/>
      <c r="AE56" s="360"/>
      <c r="AF56" s="17"/>
      <c r="AG56" s="96"/>
      <c r="AH56" s="20"/>
      <c r="AI56" s="19"/>
      <c r="AJ56" s="96"/>
      <c r="AK56" s="20"/>
      <c r="AL56" s="19"/>
      <c r="AM56" s="96"/>
      <c r="AN56" s="20"/>
      <c r="AO56" s="19"/>
      <c r="AP56" s="96"/>
      <c r="AQ56" s="20"/>
      <c r="AR56" s="19"/>
      <c r="AS56" s="96"/>
      <c r="AT56" s="384"/>
      <c r="AU56" s="97"/>
      <c r="AV56" s="18"/>
      <c r="AW56" s="17"/>
      <c r="AX56" s="96"/>
      <c r="AY56" s="18"/>
      <c r="AZ56" s="17"/>
      <c r="BA56" s="96"/>
      <c r="BB56" s="20"/>
      <c r="BC56" s="19"/>
      <c r="BD56" s="96"/>
      <c r="BE56" s="20"/>
      <c r="BF56" s="19"/>
      <c r="BG56" s="96"/>
      <c r="BH56" s="20"/>
      <c r="BI56" s="19"/>
      <c r="BJ56" s="96"/>
      <c r="BK56" s="384"/>
      <c r="BL56" s="97"/>
      <c r="BM56" s="20"/>
      <c r="BN56" s="19"/>
      <c r="BO56" s="96"/>
      <c r="BP56" s="17"/>
      <c r="BQ56" s="19"/>
      <c r="BR56" s="96"/>
      <c r="BS56" s="48"/>
      <c r="BT56" s="62"/>
      <c r="BU56" s="96"/>
      <c r="BV56" s="433"/>
      <c r="BW56" s="62"/>
      <c r="BX56" s="96"/>
      <c r="BY56" s="45"/>
      <c r="BZ56" s="62"/>
      <c r="CA56" s="96"/>
      <c r="CB56" s="18"/>
      <c r="CC56" s="62"/>
      <c r="CD56" s="96"/>
      <c r="CE56" s="18"/>
      <c r="CF56" s="19"/>
      <c r="CG56" s="96"/>
      <c r="CH56" s="317"/>
      <c r="CI56" s="62"/>
      <c r="CJ56" s="96"/>
      <c r="CK56" s="21"/>
      <c r="CL56" s="96"/>
      <c r="CM56" s="96"/>
      <c r="CN56" s="22"/>
      <c r="CO56" s="63"/>
      <c r="CP56" s="98">
        <f t="shared" si="1"/>
        <v>0</v>
      </c>
      <c r="CQ56" s="18"/>
      <c r="CR56" s="23"/>
      <c r="CS56" s="18"/>
      <c r="CT56" s="23"/>
      <c r="CU56" s="18"/>
      <c r="CV56" s="23"/>
      <c r="CW56" s="18"/>
      <c r="CX56" s="23"/>
      <c r="CY56" s="77"/>
      <c r="CZ56" s="23"/>
      <c r="DA56" s="77"/>
      <c r="DB56" s="23"/>
      <c r="DC56" s="77"/>
      <c r="DD56" s="23"/>
      <c r="DE56" s="77"/>
      <c r="DF56" s="23"/>
      <c r="DG56" s="18"/>
      <c r="DH56" s="23"/>
      <c r="DI56" s="265"/>
      <c r="DJ56" s="276"/>
      <c r="DK56" s="265"/>
      <c r="DL56" s="276"/>
      <c r="DM56" s="265"/>
      <c r="DN56" s="276"/>
      <c r="DO56" s="18"/>
      <c r="DP56" s="23"/>
      <c r="DQ56" s="96"/>
      <c r="DR56" s="22"/>
      <c r="DS56" s="333"/>
      <c r="DT56" s="22"/>
      <c r="DU56" s="333"/>
      <c r="DV56" s="583"/>
      <c r="DW56" s="333"/>
      <c r="DX56" s="59"/>
      <c r="DY56" s="96"/>
      <c r="DZ56" s="317"/>
      <c r="EA56" s="96"/>
      <c r="EB56" s="577"/>
      <c r="EC56" s="96"/>
      <c r="ED56" s="99"/>
      <c r="EE56" s="96"/>
      <c r="EF56" s="406"/>
      <c r="EG56" s="96"/>
      <c r="EH56" s="100"/>
      <c r="EI56" s="101">
        <f>SUMPRODUCT(D56:EH56,'Jagdalpur R'!D56:EH56)</f>
        <v>0</v>
      </c>
      <c r="EJ56" s="3"/>
      <c r="EK56" s="3"/>
      <c r="ER56" s="64" t="s">
        <v>72</v>
      </c>
      <c r="ES56" s="61">
        <f t="shared" si="4"/>
        <v>0</v>
      </c>
      <c r="ET56" s="24">
        <f t="shared" si="2"/>
        <v>0</v>
      </c>
    </row>
    <row r="57" spans="2:150" ht="15" hidden="1" customHeight="1">
      <c r="B57" s="65">
        <f t="shared" si="3"/>
        <v>52</v>
      </c>
      <c r="C57" s="61"/>
      <c r="D57" s="20"/>
      <c r="E57" s="16"/>
      <c r="F57" s="96"/>
      <c r="G57" s="20"/>
      <c r="H57" s="16"/>
      <c r="I57" s="96"/>
      <c r="J57" s="20"/>
      <c r="K57" s="16"/>
      <c r="L57" s="96"/>
      <c r="M57" s="366"/>
      <c r="N57" s="16"/>
      <c r="O57" s="96"/>
      <c r="P57" s="415"/>
      <c r="Q57" s="16"/>
      <c r="R57" s="96"/>
      <c r="S57" s="18"/>
      <c r="T57" s="16"/>
      <c r="U57" s="96"/>
      <c r="V57" s="424"/>
      <c r="W57" s="16"/>
      <c r="X57" s="96"/>
      <c r="Y57" s="20"/>
      <c r="Z57" s="96"/>
      <c r="AA57" s="20"/>
      <c r="AB57" s="18"/>
      <c r="AC57" s="17"/>
      <c r="AD57" s="96"/>
      <c r="AE57" s="360"/>
      <c r="AF57" s="17"/>
      <c r="AG57" s="96"/>
      <c r="AH57" s="20"/>
      <c r="AI57" s="19"/>
      <c r="AJ57" s="96"/>
      <c r="AK57" s="20"/>
      <c r="AL57" s="19"/>
      <c r="AM57" s="96"/>
      <c r="AN57" s="20"/>
      <c r="AO57" s="19"/>
      <c r="AP57" s="96"/>
      <c r="AQ57" s="20"/>
      <c r="AR57" s="19"/>
      <c r="AS57" s="96"/>
      <c r="AT57" s="384"/>
      <c r="AU57" s="97"/>
      <c r="AV57" s="18"/>
      <c r="AW57" s="17"/>
      <c r="AX57" s="96"/>
      <c r="AY57" s="18"/>
      <c r="AZ57" s="17"/>
      <c r="BA57" s="96"/>
      <c r="BB57" s="20"/>
      <c r="BC57" s="19"/>
      <c r="BD57" s="96"/>
      <c r="BE57" s="20"/>
      <c r="BF57" s="19"/>
      <c r="BG57" s="96"/>
      <c r="BH57" s="20"/>
      <c r="BI57" s="19"/>
      <c r="BJ57" s="96"/>
      <c r="BK57" s="384"/>
      <c r="BL57" s="97"/>
      <c r="BM57" s="20"/>
      <c r="BN57" s="19"/>
      <c r="BO57" s="96"/>
      <c r="BP57" s="17"/>
      <c r="BQ57" s="19"/>
      <c r="BR57" s="96"/>
      <c r="BS57" s="48"/>
      <c r="BT57" s="62"/>
      <c r="BU57" s="96"/>
      <c r="BV57" s="433"/>
      <c r="BW57" s="62"/>
      <c r="BX57" s="96"/>
      <c r="BY57" s="45"/>
      <c r="BZ57" s="62"/>
      <c r="CA57" s="96"/>
      <c r="CB57" s="18"/>
      <c r="CC57" s="62"/>
      <c r="CD57" s="96"/>
      <c r="CE57" s="18"/>
      <c r="CF57" s="19"/>
      <c r="CG57" s="96"/>
      <c r="CH57" s="317"/>
      <c r="CI57" s="62"/>
      <c r="CJ57" s="96"/>
      <c r="CK57" s="21"/>
      <c r="CL57" s="96"/>
      <c r="CM57" s="96"/>
      <c r="CN57" s="22"/>
      <c r="CO57" s="63"/>
      <c r="CP57" s="98">
        <f t="shared" si="1"/>
        <v>0</v>
      </c>
      <c r="CQ57" s="18"/>
      <c r="CR57" s="23"/>
      <c r="CS57" s="18"/>
      <c r="CT57" s="23"/>
      <c r="CU57" s="18"/>
      <c r="CV57" s="23"/>
      <c r="CW57" s="18"/>
      <c r="CX57" s="23"/>
      <c r="CY57" s="77"/>
      <c r="CZ57" s="23"/>
      <c r="DA57" s="77"/>
      <c r="DB57" s="23"/>
      <c r="DC57" s="77"/>
      <c r="DD57" s="23"/>
      <c r="DE57" s="77"/>
      <c r="DF57" s="23"/>
      <c r="DG57" s="18"/>
      <c r="DH57" s="23"/>
      <c r="DI57" s="265"/>
      <c r="DJ57" s="276"/>
      <c r="DK57" s="265"/>
      <c r="DL57" s="276"/>
      <c r="DM57" s="265"/>
      <c r="DN57" s="276"/>
      <c r="DO57" s="18"/>
      <c r="DP57" s="23"/>
      <c r="DQ57" s="96"/>
      <c r="DR57" s="22"/>
      <c r="DS57" s="333"/>
      <c r="DT57" s="22"/>
      <c r="DU57" s="333"/>
      <c r="DV57" s="583"/>
      <c r="DW57" s="333"/>
      <c r="DX57" s="59"/>
      <c r="DY57" s="96"/>
      <c r="DZ57" s="317"/>
      <c r="EA57" s="96"/>
      <c r="EB57" s="577"/>
      <c r="EC57" s="96"/>
      <c r="ED57" s="99"/>
      <c r="EE57" s="96"/>
      <c r="EF57" s="406"/>
      <c r="EG57" s="96"/>
      <c r="EH57" s="100"/>
      <c r="EI57" s="101">
        <f>SUMPRODUCT(D57:EH57,'Jagdalpur R'!D57:EH57)</f>
        <v>0</v>
      </c>
      <c r="EJ57" s="3"/>
      <c r="EK57" s="3"/>
      <c r="ER57" s="64" t="s">
        <v>73</v>
      </c>
      <c r="ES57" s="61">
        <f t="shared" si="4"/>
        <v>0</v>
      </c>
      <c r="ET57" s="24">
        <f t="shared" si="2"/>
        <v>0</v>
      </c>
    </row>
    <row r="58" spans="2:150" ht="15" hidden="1" customHeight="1">
      <c r="B58" s="65">
        <f t="shared" si="3"/>
        <v>53</v>
      </c>
      <c r="C58" s="61"/>
      <c r="D58" s="20"/>
      <c r="E58" s="16"/>
      <c r="F58" s="96"/>
      <c r="G58" s="20"/>
      <c r="H58" s="16"/>
      <c r="I58" s="96"/>
      <c r="J58" s="20"/>
      <c r="K58" s="16"/>
      <c r="L58" s="96"/>
      <c r="M58" s="366"/>
      <c r="N58" s="16"/>
      <c r="O58" s="96"/>
      <c r="P58" s="415"/>
      <c r="Q58" s="16"/>
      <c r="R58" s="96"/>
      <c r="S58" s="18"/>
      <c r="T58" s="16"/>
      <c r="U58" s="96"/>
      <c r="V58" s="424"/>
      <c r="W58" s="16"/>
      <c r="X58" s="96"/>
      <c r="Y58" s="20"/>
      <c r="Z58" s="96"/>
      <c r="AA58" s="20"/>
      <c r="AB58" s="18"/>
      <c r="AC58" s="17"/>
      <c r="AD58" s="96"/>
      <c r="AE58" s="360"/>
      <c r="AF58" s="17"/>
      <c r="AG58" s="96"/>
      <c r="AH58" s="20"/>
      <c r="AI58" s="19"/>
      <c r="AJ58" s="96"/>
      <c r="AK58" s="20"/>
      <c r="AL58" s="19"/>
      <c r="AM58" s="96"/>
      <c r="AN58" s="20"/>
      <c r="AO58" s="19"/>
      <c r="AP58" s="96"/>
      <c r="AQ58" s="20"/>
      <c r="AR58" s="19"/>
      <c r="AS58" s="96"/>
      <c r="AT58" s="384"/>
      <c r="AU58" s="97"/>
      <c r="AV58" s="18"/>
      <c r="AW58" s="17"/>
      <c r="AX58" s="96"/>
      <c r="AY58" s="18"/>
      <c r="AZ58" s="17"/>
      <c r="BA58" s="96"/>
      <c r="BB58" s="20"/>
      <c r="BC58" s="19"/>
      <c r="BD58" s="96"/>
      <c r="BE58" s="20"/>
      <c r="BF58" s="19"/>
      <c r="BG58" s="96"/>
      <c r="BH58" s="20"/>
      <c r="BI58" s="19"/>
      <c r="BJ58" s="96"/>
      <c r="BK58" s="384"/>
      <c r="BL58" s="97"/>
      <c r="BM58" s="20"/>
      <c r="BN58" s="19"/>
      <c r="BO58" s="96"/>
      <c r="BP58" s="17"/>
      <c r="BQ58" s="19"/>
      <c r="BR58" s="96"/>
      <c r="BS58" s="48"/>
      <c r="BT58" s="62"/>
      <c r="BU58" s="96"/>
      <c r="BV58" s="433"/>
      <c r="BW58" s="62"/>
      <c r="BX58" s="96"/>
      <c r="BY58" s="45"/>
      <c r="BZ58" s="62"/>
      <c r="CA58" s="96"/>
      <c r="CB58" s="18"/>
      <c r="CC58" s="62"/>
      <c r="CD58" s="96"/>
      <c r="CE58" s="18"/>
      <c r="CF58" s="19"/>
      <c r="CG58" s="96"/>
      <c r="CH58" s="317"/>
      <c r="CI58" s="62"/>
      <c r="CJ58" s="96"/>
      <c r="CK58" s="21"/>
      <c r="CL58" s="96"/>
      <c r="CM58" s="96"/>
      <c r="CN58" s="22"/>
      <c r="CO58" s="63"/>
      <c r="CP58" s="98">
        <f t="shared" si="1"/>
        <v>0</v>
      </c>
      <c r="CQ58" s="18"/>
      <c r="CR58" s="23"/>
      <c r="CS58" s="18"/>
      <c r="CT58" s="23"/>
      <c r="CU58" s="18"/>
      <c r="CV58" s="23"/>
      <c r="CW58" s="18"/>
      <c r="CX58" s="23"/>
      <c r="CY58" s="77"/>
      <c r="CZ58" s="23"/>
      <c r="DA58" s="77"/>
      <c r="DB58" s="23"/>
      <c r="DC58" s="77"/>
      <c r="DD58" s="23"/>
      <c r="DE58" s="77"/>
      <c r="DF58" s="23"/>
      <c r="DG58" s="18"/>
      <c r="DH58" s="23"/>
      <c r="DI58" s="265"/>
      <c r="DJ58" s="276"/>
      <c r="DK58" s="265"/>
      <c r="DL58" s="276"/>
      <c r="DM58" s="265"/>
      <c r="DN58" s="276"/>
      <c r="DO58" s="18"/>
      <c r="DP58" s="23"/>
      <c r="DQ58" s="96"/>
      <c r="DR58" s="22"/>
      <c r="DS58" s="333"/>
      <c r="DT58" s="22"/>
      <c r="DU58" s="333"/>
      <c r="DV58" s="583"/>
      <c r="DW58" s="333"/>
      <c r="DX58" s="59"/>
      <c r="DY58" s="96"/>
      <c r="DZ58" s="317"/>
      <c r="EA58" s="96"/>
      <c r="EB58" s="577"/>
      <c r="EC58" s="96"/>
      <c r="ED58" s="99"/>
      <c r="EE58" s="96"/>
      <c r="EF58" s="406"/>
      <c r="EG58" s="96"/>
      <c r="EH58" s="100"/>
      <c r="EI58" s="101">
        <f>SUMPRODUCT(D58:EH58,'Jagdalpur R'!D58:EH58)</f>
        <v>0</v>
      </c>
      <c r="EJ58" s="3"/>
      <c r="EK58" s="3"/>
      <c r="ER58" s="64" t="s">
        <v>74</v>
      </c>
      <c r="ES58" s="61">
        <f t="shared" si="4"/>
        <v>0</v>
      </c>
      <c r="ET58" s="24">
        <f t="shared" si="2"/>
        <v>0</v>
      </c>
    </row>
    <row r="59" spans="2:150" ht="15" hidden="1" customHeight="1">
      <c r="B59" s="65">
        <f t="shared" si="3"/>
        <v>54</v>
      </c>
      <c r="C59" s="61"/>
      <c r="D59" s="20"/>
      <c r="E59" s="16"/>
      <c r="F59" s="96"/>
      <c r="G59" s="20"/>
      <c r="H59" s="16"/>
      <c r="I59" s="96"/>
      <c r="J59" s="20"/>
      <c r="K59" s="16"/>
      <c r="L59" s="96"/>
      <c r="M59" s="366"/>
      <c r="N59" s="16"/>
      <c r="O59" s="96"/>
      <c r="P59" s="415"/>
      <c r="Q59" s="16"/>
      <c r="R59" s="96"/>
      <c r="S59" s="18"/>
      <c r="T59" s="16"/>
      <c r="U59" s="96"/>
      <c r="V59" s="424"/>
      <c r="W59" s="16"/>
      <c r="X59" s="96"/>
      <c r="Y59" s="20"/>
      <c r="Z59" s="96"/>
      <c r="AA59" s="20"/>
      <c r="AB59" s="18"/>
      <c r="AC59" s="17"/>
      <c r="AD59" s="96"/>
      <c r="AE59" s="360"/>
      <c r="AF59" s="17"/>
      <c r="AG59" s="96"/>
      <c r="AH59" s="20"/>
      <c r="AI59" s="19"/>
      <c r="AJ59" s="96"/>
      <c r="AK59" s="20"/>
      <c r="AL59" s="19"/>
      <c r="AM59" s="96"/>
      <c r="AN59" s="20"/>
      <c r="AO59" s="19"/>
      <c r="AP59" s="96"/>
      <c r="AQ59" s="20"/>
      <c r="AR59" s="19"/>
      <c r="AS59" s="96"/>
      <c r="AT59" s="384"/>
      <c r="AU59" s="97"/>
      <c r="AV59" s="18"/>
      <c r="AW59" s="17"/>
      <c r="AX59" s="96"/>
      <c r="AY59" s="18"/>
      <c r="AZ59" s="17"/>
      <c r="BA59" s="96"/>
      <c r="BB59" s="20"/>
      <c r="BC59" s="19"/>
      <c r="BD59" s="96"/>
      <c r="BE59" s="20"/>
      <c r="BF59" s="19"/>
      <c r="BG59" s="96"/>
      <c r="BH59" s="20"/>
      <c r="BI59" s="19"/>
      <c r="BJ59" s="96"/>
      <c r="BK59" s="384"/>
      <c r="BL59" s="97"/>
      <c r="BM59" s="20"/>
      <c r="BN59" s="19"/>
      <c r="BO59" s="96"/>
      <c r="BP59" s="17"/>
      <c r="BQ59" s="19"/>
      <c r="BR59" s="96"/>
      <c r="BS59" s="48"/>
      <c r="BT59" s="62"/>
      <c r="BU59" s="96"/>
      <c r="BV59" s="433"/>
      <c r="BW59" s="62"/>
      <c r="BX59" s="96"/>
      <c r="BY59" s="45"/>
      <c r="BZ59" s="62"/>
      <c r="CA59" s="96"/>
      <c r="CB59" s="18"/>
      <c r="CC59" s="62"/>
      <c r="CD59" s="96"/>
      <c r="CE59" s="18"/>
      <c r="CF59" s="19"/>
      <c r="CG59" s="96"/>
      <c r="CH59" s="317"/>
      <c r="CI59" s="62"/>
      <c r="CJ59" s="96"/>
      <c r="CK59" s="21"/>
      <c r="CL59" s="96"/>
      <c r="CM59" s="96"/>
      <c r="CN59" s="22"/>
      <c r="CO59" s="63"/>
      <c r="CP59" s="98">
        <f t="shared" si="1"/>
        <v>0</v>
      </c>
      <c r="CQ59" s="18"/>
      <c r="CR59" s="23"/>
      <c r="CS59" s="18"/>
      <c r="CT59" s="23"/>
      <c r="CU59" s="18"/>
      <c r="CV59" s="23"/>
      <c r="CW59" s="18"/>
      <c r="CX59" s="23"/>
      <c r="CY59" s="77"/>
      <c r="CZ59" s="23"/>
      <c r="DA59" s="77"/>
      <c r="DB59" s="23"/>
      <c r="DC59" s="77"/>
      <c r="DD59" s="23"/>
      <c r="DE59" s="77"/>
      <c r="DF59" s="23"/>
      <c r="DG59" s="18"/>
      <c r="DH59" s="23"/>
      <c r="DI59" s="265"/>
      <c r="DJ59" s="276"/>
      <c r="DK59" s="265"/>
      <c r="DL59" s="276"/>
      <c r="DM59" s="265"/>
      <c r="DN59" s="276"/>
      <c r="DO59" s="18"/>
      <c r="DP59" s="23"/>
      <c r="DQ59" s="96"/>
      <c r="DR59" s="22"/>
      <c r="DS59" s="333"/>
      <c r="DT59" s="22"/>
      <c r="DU59" s="333"/>
      <c r="DV59" s="583"/>
      <c r="DW59" s="333"/>
      <c r="DX59" s="59"/>
      <c r="DY59" s="96"/>
      <c r="DZ59" s="317"/>
      <c r="EA59" s="96"/>
      <c r="EB59" s="577"/>
      <c r="EC59" s="96"/>
      <c r="ED59" s="99"/>
      <c r="EE59" s="96"/>
      <c r="EF59" s="406"/>
      <c r="EG59" s="96"/>
      <c r="EH59" s="100"/>
      <c r="EI59" s="101">
        <f>SUMPRODUCT(D59:EH59,'Jagdalpur R'!D59:EH59)</f>
        <v>0</v>
      </c>
      <c r="EJ59" s="3"/>
      <c r="EK59" s="3"/>
      <c r="ER59" s="64" t="s">
        <v>75</v>
      </c>
      <c r="ES59" s="61">
        <f t="shared" si="4"/>
        <v>0</v>
      </c>
      <c r="ET59" s="24">
        <f t="shared" si="2"/>
        <v>0</v>
      </c>
    </row>
    <row r="60" spans="2:150" ht="15" hidden="1" customHeight="1">
      <c r="B60" s="65">
        <f t="shared" si="3"/>
        <v>55</v>
      </c>
      <c r="C60" s="61"/>
      <c r="D60" s="20"/>
      <c r="E60" s="16"/>
      <c r="F60" s="96"/>
      <c r="G60" s="20"/>
      <c r="H60" s="16"/>
      <c r="I60" s="96"/>
      <c r="J60" s="20"/>
      <c r="K60" s="16"/>
      <c r="L60" s="96"/>
      <c r="M60" s="366"/>
      <c r="N60" s="16"/>
      <c r="O60" s="96"/>
      <c r="P60" s="415"/>
      <c r="Q60" s="16"/>
      <c r="R60" s="96"/>
      <c r="S60" s="18"/>
      <c r="T60" s="16"/>
      <c r="U60" s="96"/>
      <c r="V60" s="424"/>
      <c r="W60" s="16"/>
      <c r="X60" s="96"/>
      <c r="Y60" s="20"/>
      <c r="Z60" s="96"/>
      <c r="AA60" s="20"/>
      <c r="AB60" s="18"/>
      <c r="AC60" s="17"/>
      <c r="AD60" s="96"/>
      <c r="AE60" s="360"/>
      <c r="AF60" s="17"/>
      <c r="AG60" s="96"/>
      <c r="AH60" s="20"/>
      <c r="AI60" s="19"/>
      <c r="AJ60" s="96"/>
      <c r="AK60" s="20"/>
      <c r="AL60" s="19"/>
      <c r="AM60" s="96"/>
      <c r="AN60" s="20"/>
      <c r="AO60" s="19"/>
      <c r="AP60" s="96"/>
      <c r="AQ60" s="20"/>
      <c r="AR60" s="19"/>
      <c r="AS60" s="96"/>
      <c r="AT60" s="384"/>
      <c r="AU60" s="97"/>
      <c r="AV60" s="18"/>
      <c r="AW60" s="17"/>
      <c r="AX60" s="96"/>
      <c r="AY60" s="18"/>
      <c r="AZ60" s="17"/>
      <c r="BA60" s="96"/>
      <c r="BB60" s="20"/>
      <c r="BC60" s="19"/>
      <c r="BD60" s="96"/>
      <c r="BE60" s="20"/>
      <c r="BF60" s="19"/>
      <c r="BG60" s="96"/>
      <c r="BH60" s="20"/>
      <c r="BI60" s="19"/>
      <c r="BJ60" s="96"/>
      <c r="BK60" s="384"/>
      <c r="BL60" s="97"/>
      <c r="BM60" s="20"/>
      <c r="BN60" s="19"/>
      <c r="BO60" s="96"/>
      <c r="BP60" s="17"/>
      <c r="BQ60" s="19"/>
      <c r="BR60" s="96"/>
      <c r="BS60" s="48"/>
      <c r="BT60" s="62"/>
      <c r="BU60" s="96"/>
      <c r="BV60" s="433"/>
      <c r="BW60" s="62"/>
      <c r="BX60" s="96"/>
      <c r="BY60" s="45"/>
      <c r="BZ60" s="62"/>
      <c r="CA60" s="96"/>
      <c r="CB60" s="18"/>
      <c r="CC60" s="62"/>
      <c r="CD60" s="96"/>
      <c r="CE60" s="18"/>
      <c r="CF60" s="19"/>
      <c r="CG60" s="96"/>
      <c r="CH60" s="317"/>
      <c r="CI60" s="62"/>
      <c r="CJ60" s="96"/>
      <c r="CK60" s="21"/>
      <c r="CL60" s="96"/>
      <c r="CM60" s="96"/>
      <c r="CN60" s="22"/>
      <c r="CO60" s="63"/>
      <c r="CP60" s="98">
        <f t="shared" si="1"/>
        <v>0</v>
      </c>
      <c r="CQ60" s="18"/>
      <c r="CR60" s="23"/>
      <c r="CS60" s="18"/>
      <c r="CT60" s="23"/>
      <c r="CU60" s="18"/>
      <c r="CV60" s="23"/>
      <c r="CW60" s="18"/>
      <c r="CX60" s="23"/>
      <c r="CY60" s="77"/>
      <c r="CZ60" s="23"/>
      <c r="DA60" s="77"/>
      <c r="DB60" s="23"/>
      <c r="DC60" s="77"/>
      <c r="DD60" s="23"/>
      <c r="DE60" s="77"/>
      <c r="DF60" s="23"/>
      <c r="DG60" s="18"/>
      <c r="DH60" s="23"/>
      <c r="DI60" s="265"/>
      <c r="DJ60" s="276"/>
      <c r="DK60" s="265"/>
      <c r="DL60" s="276"/>
      <c r="DM60" s="265"/>
      <c r="DN60" s="276"/>
      <c r="DO60" s="18"/>
      <c r="DP60" s="23"/>
      <c r="DQ60" s="96"/>
      <c r="DR60" s="22"/>
      <c r="DS60" s="333"/>
      <c r="DT60" s="22"/>
      <c r="DU60" s="333"/>
      <c r="DV60" s="583"/>
      <c r="DW60" s="333"/>
      <c r="DX60" s="59"/>
      <c r="DY60" s="96"/>
      <c r="DZ60" s="317"/>
      <c r="EA60" s="96"/>
      <c r="EB60" s="577"/>
      <c r="EC60" s="96"/>
      <c r="ED60" s="99"/>
      <c r="EE60" s="96"/>
      <c r="EF60" s="406"/>
      <c r="EG60" s="96"/>
      <c r="EH60" s="100"/>
      <c r="EI60" s="101">
        <f>SUMPRODUCT(D60:EH60,'Jagdalpur R'!D60:EH60)</f>
        <v>0</v>
      </c>
      <c r="EJ60" s="3"/>
      <c r="EK60" s="3"/>
      <c r="ER60" s="64" t="s">
        <v>76</v>
      </c>
      <c r="ES60" s="61">
        <f t="shared" si="4"/>
        <v>0</v>
      </c>
      <c r="ET60" s="24">
        <f t="shared" si="2"/>
        <v>0</v>
      </c>
    </row>
    <row r="61" spans="2:150" ht="15" hidden="1" customHeight="1">
      <c r="B61" s="65">
        <f t="shared" si="3"/>
        <v>56</v>
      </c>
      <c r="C61" s="61"/>
      <c r="D61" s="20"/>
      <c r="E61" s="16"/>
      <c r="F61" s="96"/>
      <c r="G61" s="20"/>
      <c r="H61" s="16"/>
      <c r="I61" s="96"/>
      <c r="J61" s="20"/>
      <c r="K61" s="16"/>
      <c r="L61" s="96"/>
      <c r="M61" s="366"/>
      <c r="N61" s="16"/>
      <c r="O61" s="96"/>
      <c r="P61" s="415"/>
      <c r="Q61" s="16"/>
      <c r="R61" s="96"/>
      <c r="S61" s="18"/>
      <c r="T61" s="16"/>
      <c r="U61" s="96"/>
      <c r="V61" s="424"/>
      <c r="W61" s="16"/>
      <c r="X61" s="96"/>
      <c r="Y61" s="20"/>
      <c r="Z61" s="96"/>
      <c r="AA61" s="20"/>
      <c r="AB61" s="18"/>
      <c r="AC61" s="17"/>
      <c r="AD61" s="96"/>
      <c r="AE61" s="360"/>
      <c r="AF61" s="17"/>
      <c r="AG61" s="96"/>
      <c r="AH61" s="20"/>
      <c r="AI61" s="19"/>
      <c r="AJ61" s="96"/>
      <c r="AK61" s="20"/>
      <c r="AL61" s="19"/>
      <c r="AM61" s="96"/>
      <c r="AN61" s="20"/>
      <c r="AO61" s="19"/>
      <c r="AP61" s="96"/>
      <c r="AQ61" s="20"/>
      <c r="AR61" s="19"/>
      <c r="AS61" s="96"/>
      <c r="AT61" s="384"/>
      <c r="AU61" s="97"/>
      <c r="AV61" s="18"/>
      <c r="AW61" s="17"/>
      <c r="AX61" s="96"/>
      <c r="AY61" s="18"/>
      <c r="AZ61" s="17"/>
      <c r="BA61" s="96"/>
      <c r="BB61" s="20"/>
      <c r="BC61" s="19"/>
      <c r="BD61" s="96"/>
      <c r="BE61" s="20"/>
      <c r="BF61" s="19"/>
      <c r="BG61" s="96"/>
      <c r="BH61" s="20"/>
      <c r="BI61" s="19"/>
      <c r="BJ61" s="96"/>
      <c r="BK61" s="384"/>
      <c r="BL61" s="97"/>
      <c r="BM61" s="20"/>
      <c r="BN61" s="19"/>
      <c r="BO61" s="96"/>
      <c r="BP61" s="17"/>
      <c r="BQ61" s="19"/>
      <c r="BR61" s="96"/>
      <c r="BS61" s="48"/>
      <c r="BT61" s="62"/>
      <c r="BU61" s="96"/>
      <c r="BV61" s="433"/>
      <c r="BW61" s="62"/>
      <c r="BX61" s="96"/>
      <c r="BY61" s="45"/>
      <c r="BZ61" s="62"/>
      <c r="CA61" s="96"/>
      <c r="CB61" s="18"/>
      <c r="CC61" s="62"/>
      <c r="CD61" s="96"/>
      <c r="CE61" s="18"/>
      <c r="CF61" s="19"/>
      <c r="CG61" s="96"/>
      <c r="CH61" s="317"/>
      <c r="CI61" s="62"/>
      <c r="CJ61" s="96"/>
      <c r="CK61" s="21"/>
      <c r="CL61" s="96"/>
      <c r="CM61" s="96"/>
      <c r="CN61" s="22"/>
      <c r="CO61" s="63"/>
      <c r="CP61" s="98">
        <f t="shared" si="1"/>
        <v>0</v>
      </c>
      <c r="CQ61" s="18"/>
      <c r="CR61" s="23"/>
      <c r="CS61" s="18"/>
      <c r="CT61" s="23"/>
      <c r="CU61" s="18"/>
      <c r="CV61" s="23"/>
      <c r="CW61" s="18"/>
      <c r="CX61" s="23"/>
      <c r="CY61" s="77"/>
      <c r="CZ61" s="23"/>
      <c r="DA61" s="77"/>
      <c r="DB61" s="23"/>
      <c r="DC61" s="77"/>
      <c r="DD61" s="23"/>
      <c r="DE61" s="77"/>
      <c r="DF61" s="23"/>
      <c r="DG61" s="18"/>
      <c r="DH61" s="23"/>
      <c r="DI61" s="265"/>
      <c r="DJ61" s="276"/>
      <c r="DK61" s="265"/>
      <c r="DL61" s="276"/>
      <c r="DM61" s="265"/>
      <c r="DN61" s="276"/>
      <c r="DO61" s="18"/>
      <c r="DP61" s="23"/>
      <c r="DQ61" s="96"/>
      <c r="DR61" s="22"/>
      <c r="DS61" s="333"/>
      <c r="DT61" s="22"/>
      <c r="DU61" s="333"/>
      <c r="DV61" s="583"/>
      <c r="DW61" s="333"/>
      <c r="DX61" s="59"/>
      <c r="DY61" s="96"/>
      <c r="DZ61" s="317"/>
      <c r="EA61" s="96"/>
      <c r="EB61" s="317"/>
      <c r="EC61" s="96"/>
      <c r="ED61" s="99"/>
      <c r="EE61" s="96"/>
      <c r="EF61" s="406"/>
      <c r="EG61" s="96"/>
      <c r="EH61" s="100"/>
      <c r="EI61" s="101">
        <f>SUMPRODUCT(D61:EH61,'Jagdalpur R'!D61:EH61)</f>
        <v>0</v>
      </c>
      <c r="EJ61" s="3"/>
      <c r="EK61" s="3"/>
      <c r="ER61" s="64" t="s">
        <v>77</v>
      </c>
      <c r="ES61" s="61">
        <f t="shared" si="4"/>
        <v>0</v>
      </c>
      <c r="ET61" s="24">
        <f t="shared" si="2"/>
        <v>0</v>
      </c>
    </row>
    <row r="62" spans="2:150" ht="15" hidden="1" customHeight="1">
      <c r="B62" s="65">
        <f t="shared" si="3"/>
        <v>57</v>
      </c>
      <c r="C62" s="61"/>
      <c r="D62" s="20"/>
      <c r="E62" s="16"/>
      <c r="F62" s="96"/>
      <c r="G62" s="20"/>
      <c r="H62" s="16"/>
      <c r="I62" s="96"/>
      <c r="J62" s="20"/>
      <c r="K62" s="16"/>
      <c r="L62" s="96"/>
      <c r="M62" s="366"/>
      <c r="N62" s="16"/>
      <c r="O62" s="96"/>
      <c r="P62" s="415"/>
      <c r="Q62" s="16"/>
      <c r="R62" s="96"/>
      <c r="S62" s="18"/>
      <c r="T62" s="16"/>
      <c r="U62" s="96"/>
      <c r="V62" s="424"/>
      <c r="W62" s="16"/>
      <c r="X62" s="96"/>
      <c r="Y62" s="20"/>
      <c r="Z62" s="96"/>
      <c r="AA62" s="20"/>
      <c r="AB62" s="18"/>
      <c r="AC62" s="17"/>
      <c r="AD62" s="96"/>
      <c r="AE62" s="360"/>
      <c r="AF62" s="17"/>
      <c r="AG62" s="96"/>
      <c r="AH62" s="20"/>
      <c r="AI62" s="19"/>
      <c r="AJ62" s="96"/>
      <c r="AK62" s="20"/>
      <c r="AL62" s="19"/>
      <c r="AM62" s="96"/>
      <c r="AN62" s="20"/>
      <c r="AO62" s="19"/>
      <c r="AP62" s="96"/>
      <c r="AQ62" s="20"/>
      <c r="AR62" s="19"/>
      <c r="AS62" s="96"/>
      <c r="AT62" s="384"/>
      <c r="AU62" s="97"/>
      <c r="AV62" s="18"/>
      <c r="AW62" s="17"/>
      <c r="AX62" s="96"/>
      <c r="AY62" s="18"/>
      <c r="AZ62" s="17"/>
      <c r="BA62" s="96"/>
      <c r="BB62" s="20"/>
      <c r="BC62" s="19"/>
      <c r="BD62" s="96"/>
      <c r="BE62" s="20"/>
      <c r="BF62" s="19"/>
      <c r="BG62" s="96"/>
      <c r="BH62" s="20"/>
      <c r="BI62" s="19"/>
      <c r="BJ62" s="96"/>
      <c r="BK62" s="384"/>
      <c r="BL62" s="97"/>
      <c r="BM62" s="20"/>
      <c r="BN62" s="19"/>
      <c r="BO62" s="96"/>
      <c r="BP62" s="17"/>
      <c r="BQ62" s="19"/>
      <c r="BR62" s="96"/>
      <c r="BS62" s="48"/>
      <c r="BT62" s="62"/>
      <c r="BU62" s="96"/>
      <c r="BV62" s="433"/>
      <c r="BW62" s="62"/>
      <c r="BX62" s="96"/>
      <c r="BY62" s="45"/>
      <c r="BZ62" s="62"/>
      <c r="CA62" s="96"/>
      <c r="CB62" s="18"/>
      <c r="CC62" s="62"/>
      <c r="CD62" s="96"/>
      <c r="CE62" s="18"/>
      <c r="CF62" s="19"/>
      <c r="CG62" s="96"/>
      <c r="CH62" s="317"/>
      <c r="CI62" s="62"/>
      <c r="CJ62" s="96"/>
      <c r="CK62" s="21"/>
      <c r="CL62" s="96"/>
      <c r="CM62" s="96"/>
      <c r="CN62" s="22"/>
      <c r="CO62" s="63"/>
      <c r="CP62" s="98">
        <f t="shared" si="1"/>
        <v>0</v>
      </c>
      <c r="CQ62" s="18"/>
      <c r="CR62" s="23"/>
      <c r="CS62" s="18"/>
      <c r="CT62" s="23"/>
      <c r="CU62" s="18"/>
      <c r="CV62" s="23"/>
      <c r="CW62" s="18"/>
      <c r="CX62" s="23"/>
      <c r="CY62" s="77"/>
      <c r="CZ62" s="23"/>
      <c r="DA62" s="77"/>
      <c r="DB62" s="23"/>
      <c r="DC62" s="77"/>
      <c r="DD62" s="23"/>
      <c r="DE62" s="77"/>
      <c r="DF62" s="23"/>
      <c r="DG62" s="18"/>
      <c r="DH62" s="23"/>
      <c r="DI62" s="265"/>
      <c r="DJ62" s="276"/>
      <c r="DK62" s="265"/>
      <c r="DL62" s="276"/>
      <c r="DM62" s="265"/>
      <c r="DN62" s="276"/>
      <c r="DO62" s="18"/>
      <c r="DP62" s="23"/>
      <c r="DQ62" s="96"/>
      <c r="DR62" s="22"/>
      <c r="DS62" s="333"/>
      <c r="DT62" s="22"/>
      <c r="DU62" s="333"/>
      <c r="DV62" s="583"/>
      <c r="DW62" s="333"/>
      <c r="DX62" s="59"/>
      <c r="DY62" s="96"/>
      <c r="DZ62" s="317"/>
      <c r="EA62" s="96"/>
      <c r="EB62" s="317"/>
      <c r="EC62" s="96"/>
      <c r="ED62" s="99"/>
      <c r="EE62" s="96"/>
      <c r="EF62" s="406"/>
      <c r="EG62" s="96"/>
      <c r="EH62" s="100"/>
      <c r="EI62" s="101">
        <f>SUMPRODUCT(D62:EH62,'Jagdalpur R'!D62:EH62)</f>
        <v>0</v>
      </c>
      <c r="EJ62" s="3"/>
      <c r="EK62" s="3"/>
      <c r="ER62" s="64" t="s">
        <v>78</v>
      </c>
      <c r="ES62" s="61">
        <f t="shared" si="4"/>
        <v>0</v>
      </c>
      <c r="ET62" s="24">
        <f t="shared" si="2"/>
        <v>0</v>
      </c>
    </row>
    <row r="63" spans="2:150" ht="15" hidden="1" customHeight="1">
      <c r="B63" s="65">
        <f t="shared" si="3"/>
        <v>58</v>
      </c>
      <c r="C63" s="61"/>
      <c r="D63" s="20"/>
      <c r="E63" s="16"/>
      <c r="F63" s="96"/>
      <c r="G63" s="20"/>
      <c r="H63" s="16"/>
      <c r="I63" s="96"/>
      <c r="J63" s="20"/>
      <c r="K63" s="16"/>
      <c r="L63" s="96"/>
      <c r="M63" s="366"/>
      <c r="N63" s="16"/>
      <c r="O63" s="96"/>
      <c r="P63" s="415"/>
      <c r="Q63" s="16"/>
      <c r="R63" s="96"/>
      <c r="S63" s="18"/>
      <c r="T63" s="16"/>
      <c r="U63" s="96"/>
      <c r="V63" s="424"/>
      <c r="W63" s="16"/>
      <c r="X63" s="96"/>
      <c r="Y63" s="20"/>
      <c r="Z63" s="96"/>
      <c r="AA63" s="20"/>
      <c r="AB63" s="18"/>
      <c r="AC63" s="17"/>
      <c r="AD63" s="96"/>
      <c r="AE63" s="360"/>
      <c r="AF63" s="17"/>
      <c r="AG63" s="96"/>
      <c r="AH63" s="20"/>
      <c r="AI63" s="19"/>
      <c r="AJ63" s="96"/>
      <c r="AK63" s="20"/>
      <c r="AL63" s="19"/>
      <c r="AM63" s="96"/>
      <c r="AN63" s="20"/>
      <c r="AO63" s="19"/>
      <c r="AP63" s="96"/>
      <c r="AQ63" s="20"/>
      <c r="AR63" s="19"/>
      <c r="AS63" s="96"/>
      <c r="AT63" s="384"/>
      <c r="AU63" s="97"/>
      <c r="AV63" s="18"/>
      <c r="AW63" s="17"/>
      <c r="AX63" s="96"/>
      <c r="AY63" s="18"/>
      <c r="AZ63" s="17"/>
      <c r="BA63" s="96"/>
      <c r="BB63" s="20"/>
      <c r="BC63" s="19"/>
      <c r="BD63" s="96"/>
      <c r="BE63" s="20"/>
      <c r="BF63" s="19"/>
      <c r="BG63" s="96"/>
      <c r="BH63" s="20"/>
      <c r="BI63" s="19"/>
      <c r="BJ63" s="96"/>
      <c r="BK63" s="384"/>
      <c r="BL63" s="97"/>
      <c r="BM63" s="20"/>
      <c r="BN63" s="19"/>
      <c r="BO63" s="96"/>
      <c r="BP63" s="17"/>
      <c r="BQ63" s="19"/>
      <c r="BR63" s="96"/>
      <c r="BS63" s="48"/>
      <c r="BT63" s="62"/>
      <c r="BU63" s="96"/>
      <c r="BV63" s="433"/>
      <c r="BW63" s="62"/>
      <c r="BX63" s="96"/>
      <c r="BY63" s="45"/>
      <c r="BZ63" s="62"/>
      <c r="CA63" s="96"/>
      <c r="CB63" s="18"/>
      <c r="CC63" s="62"/>
      <c r="CD63" s="96"/>
      <c r="CE63" s="18"/>
      <c r="CF63" s="19"/>
      <c r="CG63" s="96"/>
      <c r="CH63" s="317"/>
      <c r="CI63" s="62"/>
      <c r="CJ63" s="96"/>
      <c r="CK63" s="21"/>
      <c r="CL63" s="96"/>
      <c r="CM63" s="96"/>
      <c r="CN63" s="22"/>
      <c r="CO63" s="63"/>
      <c r="CP63" s="98">
        <f t="shared" si="1"/>
        <v>0</v>
      </c>
      <c r="CQ63" s="18"/>
      <c r="CR63" s="23"/>
      <c r="CS63" s="18"/>
      <c r="CT63" s="23"/>
      <c r="CU63" s="18"/>
      <c r="CV63" s="23"/>
      <c r="CW63" s="18"/>
      <c r="CX63" s="23"/>
      <c r="CY63" s="77"/>
      <c r="CZ63" s="23"/>
      <c r="DA63" s="77"/>
      <c r="DB63" s="23"/>
      <c r="DC63" s="77"/>
      <c r="DD63" s="23"/>
      <c r="DE63" s="77"/>
      <c r="DF63" s="23"/>
      <c r="DG63" s="18"/>
      <c r="DH63" s="23"/>
      <c r="DI63" s="265"/>
      <c r="DJ63" s="276"/>
      <c r="DK63" s="265"/>
      <c r="DL63" s="276"/>
      <c r="DM63" s="265"/>
      <c r="DN63" s="276"/>
      <c r="DO63" s="18"/>
      <c r="DP63" s="23"/>
      <c r="DQ63" s="96"/>
      <c r="DR63" s="22"/>
      <c r="DS63" s="333"/>
      <c r="DT63" s="22"/>
      <c r="DU63" s="333"/>
      <c r="DV63" s="333"/>
      <c r="DW63" s="333"/>
      <c r="DX63" s="59"/>
      <c r="DY63" s="96"/>
      <c r="DZ63" s="317"/>
      <c r="EA63" s="96"/>
      <c r="EB63" s="317"/>
      <c r="EC63" s="96"/>
      <c r="ED63" s="99"/>
      <c r="EE63" s="96"/>
      <c r="EF63" s="406"/>
      <c r="EG63" s="96"/>
      <c r="EH63" s="100"/>
      <c r="EI63" s="101">
        <f>SUMPRODUCT(D63:EH63,'Jagdalpur R'!D63:EH63)</f>
        <v>0</v>
      </c>
      <c r="EJ63" s="3"/>
      <c r="EK63" s="3"/>
      <c r="ER63" s="64" t="s">
        <v>79</v>
      </c>
      <c r="ES63" s="61">
        <f t="shared" si="4"/>
        <v>0</v>
      </c>
      <c r="ET63" s="24">
        <f t="shared" si="2"/>
        <v>0</v>
      </c>
    </row>
    <row r="64" spans="2:150" ht="15" hidden="1" customHeight="1">
      <c r="B64" s="65">
        <f t="shared" si="3"/>
        <v>59</v>
      </c>
      <c r="C64" s="61"/>
      <c r="D64" s="20"/>
      <c r="E64" s="16"/>
      <c r="F64" s="96"/>
      <c r="G64" s="20"/>
      <c r="H64" s="16"/>
      <c r="I64" s="96"/>
      <c r="J64" s="20"/>
      <c r="K64" s="16"/>
      <c r="L64" s="96"/>
      <c r="M64" s="366"/>
      <c r="N64" s="16"/>
      <c r="O64" s="96"/>
      <c r="P64" s="415"/>
      <c r="Q64" s="16"/>
      <c r="R64" s="96"/>
      <c r="S64" s="18"/>
      <c r="T64" s="16"/>
      <c r="U64" s="96"/>
      <c r="V64" s="424"/>
      <c r="W64" s="16"/>
      <c r="X64" s="96"/>
      <c r="Y64" s="20"/>
      <c r="Z64" s="96"/>
      <c r="AA64" s="20"/>
      <c r="AB64" s="18"/>
      <c r="AC64" s="17"/>
      <c r="AD64" s="96"/>
      <c r="AE64" s="360"/>
      <c r="AF64" s="17"/>
      <c r="AG64" s="96"/>
      <c r="AH64" s="20"/>
      <c r="AI64" s="19"/>
      <c r="AJ64" s="96"/>
      <c r="AK64" s="20"/>
      <c r="AL64" s="19"/>
      <c r="AM64" s="96"/>
      <c r="AN64" s="20"/>
      <c r="AO64" s="19"/>
      <c r="AP64" s="96"/>
      <c r="AQ64" s="20"/>
      <c r="AR64" s="19"/>
      <c r="AS64" s="96"/>
      <c r="AT64" s="384"/>
      <c r="AU64" s="97"/>
      <c r="AV64" s="18"/>
      <c r="AW64" s="17"/>
      <c r="AX64" s="96"/>
      <c r="AY64" s="18"/>
      <c r="AZ64" s="17"/>
      <c r="BA64" s="96"/>
      <c r="BB64" s="20"/>
      <c r="BC64" s="19"/>
      <c r="BD64" s="96"/>
      <c r="BE64" s="20"/>
      <c r="BF64" s="19"/>
      <c r="BG64" s="96"/>
      <c r="BH64" s="20"/>
      <c r="BI64" s="19"/>
      <c r="BJ64" s="96"/>
      <c r="BK64" s="384"/>
      <c r="BL64" s="97"/>
      <c r="BM64" s="20"/>
      <c r="BN64" s="19"/>
      <c r="BO64" s="96"/>
      <c r="BP64" s="17"/>
      <c r="BQ64" s="19"/>
      <c r="BR64" s="96"/>
      <c r="BS64" s="48"/>
      <c r="BT64" s="62"/>
      <c r="BU64" s="96"/>
      <c r="BV64" s="433"/>
      <c r="BW64" s="62"/>
      <c r="BX64" s="96"/>
      <c r="BY64" s="45"/>
      <c r="BZ64" s="62"/>
      <c r="CA64" s="96"/>
      <c r="CB64" s="18"/>
      <c r="CC64" s="62"/>
      <c r="CD64" s="96"/>
      <c r="CE64" s="18"/>
      <c r="CF64" s="19"/>
      <c r="CG64" s="96"/>
      <c r="CH64" s="317"/>
      <c r="CI64" s="62"/>
      <c r="CJ64" s="96"/>
      <c r="CK64" s="21"/>
      <c r="CL64" s="96"/>
      <c r="CM64" s="96"/>
      <c r="CN64" s="22"/>
      <c r="CO64" s="63"/>
      <c r="CP64" s="98">
        <f t="shared" si="1"/>
        <v>0</v>
      </c>
      <c r="CQ64" s="18"/>
      <c r="CR64" s="23"/>
      <c r="CS64" s="18"/>
      <c r="CT64" s="23"/>
      <c r="CU64" s="18"/>
      <c r="CV64" s="23"/>
      <c r="CW64" s="18"/>
      <c r="CX64" s="23"/>
      <c r="CY64" s="77"/>
      <c r="CZ64" s="23"/>
      <c r="DA64" s="77"/>
      <c r="DB64" s="23"/>
      <c r="DC64" s="77"/>
      <c r="DD64" s="23"/>
      <c r="DE64" s="77"/>
      <c r="DF64" s="23"/>
      <c r="DG64" s="18"/>
      <c r="DH64" s="23"/>
      <c r="DI64" s="265"/>
      <c r="DJ64" s="276"/>
      <c r="DK64" s="265"/>
      <c r="DL64" s="276"/>
      <c r="DM64" s="265"/>
      <c r="DN64" s="276"/>
      <c r="DO64" s="18"/>
      <c r="DP64" s="23"/>
      <c r="DQ64" s="96"/>
      <c r="DR64" s="22"/>
      <c r="DS64" s="333"/>
      <c r="DT64" s="22"/>
      <c r="DU64" s="333"/>
      <c r="DV64" s="333"/>
      <c r="DW64" s="333"/>
      <c r="DX64" s="59"/>
      <c r="DY64" s="96"/>
      <c r="DZ64" s="317"/>
      <c r="EA64" s="96"/>
      <c r="EB64" s="317"/>
      <c r="EC64" s="96"/>
      <c r="ED64" s="99"/>
      <c r="EE64" s="96"/>
      <c r="EF64" s="406"/>
      <c r="EG64" s="96"/>
      <c r="EH64" s="100"/>
      <c r="EI64" s="101">
        <f>SUMPRODUCT(D64:EH64,'Jagdalpur R'!D64:EH64)</f>
        <v>0</v>
      </c>
      <c r="EJ64" s="3"/>
      <c r="EK64" s="3"/>
      <c r="ER64" s="64" t="s">
        <v>80</v>
      </c>
      <c r="ES64" s="61">
        <f t="shared" si="4"/>
        <v>0</v>
      </c>
      <c r="ET64" s="24">
        <f t="shared" si="2"/>
        <v>0</v>
      </c>
    </row>
    <row r="65" spans="2:150" ht="15" hidden="1" customHeight="1">
      <c r="B65" s="65">
        <f t="shared" si="3"/>
        <v>60</v>
      </c>
      <c r="C65" s="61"/>
      <c r="D65" s="20"/>
      <c r="E65" s="16"/>
      <c r="F65" s="96"/>
      <c r="G65" s="20"/>
      <c r="H65" s="16"/>
      <c r="I65" s="96"/>
      <c r="J65" s="20"/>
      <c r="K65" s="16"/>
      <c r="L65" s="96"/>
      <c r="M65" s="366"/>
      <c r="N65" s="16"/>
      <c r="O65" s="96"/>
      <c r="P65" s="415"/>
      <c r="Q65" s="16"/>
      <c r="R65" s="96"/>
      <c r="S65" s="18"/>
      <c r="T65" s="16"/>
      <c r="U65" s="96"/>
      <c r="V65" s="424"/>
      <c r="W65" s="16"/>
      <c r="X65" s="96"/>
      <c r="Y65" s="20"/>
      <c r="Z65" s="96"/>
      <c r="AA65" s="20"/>
      <c r="AB65" s="18"/>
      <c r="AC65" s="17"/>
      <c r="AD65" s="96"/>
      <c r="AE65" s="360"/>
      <c r="AF65" s="17"/>
      <c r="AG65" s="96"/>
      <c r="AH65" s="20"/>
      <c r="AI65" s="19"/>
      <c r="AJ65" s="96"/>
      <c r="AK65" s="20"/>
      <c r="AL65" s="19"/>
      <c r="AM65" s="96"/>
      <c r="AN65" s="20"/>
      <c r="AO65" s="19"/>
      <c r="AP65" s="96"/>
      <c r="AQ65" s="20"/>
      <c r="AR65" s="19"/>
      <c r="AS65" s="96"/>
      <c r="AT65" s="384"/>
      <c r="AU65" s="97"/>
      <c r="AV65" s="18"/>
      <c r="AW65" s="17"/>
      <c r="AX65" s="96"/>
      <c r="AY65" s="18"/>
      <c r="AZ65" s="17"/>
      <c r="BA65" s="96"/>
      <c r="BB65" s="20"/>
      <c r="BC65" s="19"/>
      <c r="BD65" s="96"/>
      <c r="BE65" s="20"/>
      <c r="BF65" s="19"/>
      <c r="BG65" s="96"/>
      <c r="BH65" s="20"/>
      <c r="BI65" s="19"/>
      <c r="BJ65" s="96"/>
      <c r="BK65" s="384"/>
      <c r="BL65" s="97"/>
      <c r="BM65" s="20"/>
      <c r="BN65" s="19"/>
      <c r="BO65" s="96"/>
      <c r="BP65" s="17"/>
      <c r="BQ65" s="19"/>
      <c r="BR65" s="96"/>
      <c r="BS65" s="48"/>
      <c r="BT65" s="62"/>
      <c r="BU65" s="96"/>
      <c r="BV65" s="433"/>
      <c r="BW65" s="62"/>
      <c r="BX65" s="96"/>
      <c r="BY65" s="45"/>
      <c r="BZ65" s="62"/>
      <c r="CA65" s="96"/>
      <c r="CB65" s="18"/>
      <c r="CC65" s="62"/>
      <c r="CD65" s="96"/>
      <c r="CE65" s="18"/>
      <c r="CF65" s="19"/>
      <c r="CG65" s="96"/>
      <c r="CH65" s="317"/>
      <c r="CI65" s="62"/>
      <c r="CJ65" s="96"/>
      <c r="CK65" s="21"/>
      <c r="CL65" s="96"/>
      <c r="CM65" s="96"/>
      <c r="CN65" s="22"/>
      <c r="CO65" s="63"/>
      <c r="CP65" s="98">
        <f t="shared" si="1"/>
        <v>0</v>
      </c>
      <c r="CQ65" s="18"/>
      <c r="CR65" s="23"/>
      <c r="CS65" s="18"/>
      <c r="CT65" s="23"/>
      <c r="CU65" s="18"/>
      <c r="CV65" s="23"/>
      <c r="CW65" s="18"/>
      <c r="CX65" s="23"/>
      <c r="CY65" s="77"/>
      <c r="CZ65" s="23"/>
      <c r="DA65" s="77"/>
      <c r="DB65" s="23"/>
      <c r="DC65" s="77"/>
      <c r="DD65" s="23"/>
      <c r="DE65" s="77"/>
      <c r="DF65" s="23"/>
      <c r="DG65" s="18"/>
      <c r="DH65" s="23"/>
      <c r="DI65" s="265"/>
      <c r="DJ65" s="276"/>
      <c r="DK65" s="265"/>
      <c r="DL65" s="276"/>
      <c r="DM65" s="265"/>
      <c r="DN65" s="276"/>
      <c r="DO65" s="18"/>
      <c r="DP65" s="23"/>
      <c r="DQ65" s="96"/>
      <c r="DR65" s="22"/>
      <c r="DS65" s="333"/>
      <c r="DT65" s="22"/>
      <c r="DU65" s="333"/>
      <c r="DV65" s="333"/>
      <c r="DW65" s="333"/>
      <c r="DX65" s="59"/>
      <c r="DY65" s="96"/>
      <c r="DZ65" s="317"/>
      <c r="EA65" s="96"/>
      <c r="EB65" s="317"/>
      <c r="EC65" s="96"/>
      <c r="ED65" s="99"/>
      <c r="EE65" s="96"/>
      <c r="EF65" s="406"/>
      <c r="EG65" s="96"/>
      <c r="EH65" s="100"/>
      <c r="EI65" s="101">
        <f>SUMPRODUCT(D65:EH65,'Jagdalpur R'!D65:EH65)</f>
        <v>0</v>
      </c>
      <c r="EJ65" s="3"/>
      <c r="EK65" s="3"/>
      <c r="ER65" s="64" t="s">
        <v>81</v>
      </c>
      <c r="ES65" s="61">
        <f t="shared" si="4"/>
        <v>0</v>
      </c>
      <c r="ET65" s="24">
        <f t="shared" si="2"/>
        <v>0</v>
      </c>
    </row>
    <row r="66" spans="2:150" ht="15" hidden="1" customHeight="1">
      <c r="B66" s="65">
        <f t="shared" si="3"/>
        <v>61</v>
      </c>
      <c r="C66" s="61"/>
      <c r="D66" s="20"/>
      <c r="E66" s="16"/>
      <c r="F66" s="96"/>
      <c r="G66" s="20"/>
      <c r="H66" s="16"/>
      <c r="I66" s="96"/>
      <c r="J66" s="20"/>
      <c r="K66" s="16"/>
      <c r="L66" s="96"/>
      <c r="M66" s="366"/>
      <c r="N66" s="16"/>
      <c r="O66" s="96"/>
      <c r="P66" s="415"/>
      <c r="Q66" s="16"/>
      <c r="R66" s="96"/>
      <c r="S66" s="18"/>
      <c r="T66" s="16"/>
      <c r="U66" s="96"/>
      <c r="V66" s="424"/>
      <c r="W66" s="16"/>
      <c r="X66" s="96"/>
      <c r="Y66" s="20"/>
      <c r="Z66" s="96"/>
      <c r="AA66" s="20"/>
      <c r="AB66" s="18"/>
      <c r="AC66" s="17"/>
      <c r="AD66" s="96"/>
      <c r="AE66" s="360"/>
      <c r="AF66" s="17"/>
      <c r="AG66" s="96"/>
      <c r="AH66" s="20"/>
      <c r="AI66" s="19"/>
      <c r="AJ66" s="96"/>
      <c r="AK66" s="20"/>
      <c r="AL66" s="19"/>
      <c r="AM66" s="96"/>
      <c r="AN66" s="20"/>
      <c r="AO66" s="19"/>
      <c r="AP66" s="96"/>
      <c r="AQ66" s="20"/>
      <c r="AR66" s="19"/>
      <c r="AS66" s="96"/>
      <c r="AT66" s="384"/>
      <c r="AU66" s="97"/>
      <c r="AV66" s="18"/>
      <c r="AW66" s="17"/>
      <c r="AX66" s="96"/>
      <c r="AY66" s="18"/>
      <c r="AZ66" s="17"/>
      <c r="BA66" s="96"/>
      <c r="BB66" s="20"/>
      <c r="BC66" s="19"/>
      <c r="BD66" s="96"/>
      <c r="BE66" s="20"/>
      <c r="BF66" s="19"/>
      <c r="BG66" s="96"/>
      <c r="BH66" s="20"/>
      <c r="BI66" s="19"/>
      <c r="BJ66" s="96"/>
      <c r="BK66" s="384"/>
      <c r="BL66" s="97"/>
      <c r="BM66" s="20"/>
      <c r="BN66" s="19"/>
      <c r="BO66" s="96"/>
      <c r="BP66" s="17"/>
      <c r="BQ66" s="19"/>
      <c r="BR66" s="96"/>
      <c r="BS66" s="48"/>
      <c r="BT66" s="62"/>
      <c r="BU66" s="96"/>
      <c r="BV66" s="433"/>
      <c r="BW66" s="62"/>
      <c r="BX66" s="96"/>
      <c r="BY66" s="45"/>
      <c r="BZ66" s="62"/>
      <c r="CA66" s="96"/>
      <c r="CB66" s="18"/>
      <c r="CC66" s="62"/>
      <c r="CD66" s="96"/>
      <c r="CE66" s="18"/>
      <c r="CF66" s="19"/>
      <c r="CG66" s="96"/>
      <c r="CH66" s="317"/>
      <c r="CI66" s="62"/>
      <c r="CJ66" s="96"/>
      <c r="CK66" s="21"/>
      <c r="CL66" s="96"/>
      <c r="CM66" s="96"/>
      <c r="CN66" s="22"/>
      <c r="CO66" s="63"/>
      <c r="CP66" s="98">
        <f t="shared" si="1"/>
        <v>0</v>
      </c>
      <c r="CQ66" s="18"/>
      <c r="CR66" s="23"/>
      <c r="CS66" s="18"/>
      <c r="CT66" s="23"/>
      <c r="CU66" s="18"/>
      <c r="CV66" s="23"/>
      <c r="CW66" s="18"/>
      <c r="CX66" s="23"/>
      <c r="CY66" s="77"/>
      <c r="CZ66" s="23"/>
      <c r="DA66" s="77"/>
      <c r="DB66" s="23"/>
      <c r="DC66" s="77"/>
      <c r="DD66" s="23"/>
      <c r="DE66" s="77"/>
      <c r="DF66" s="23"/>
      <c r="DG66" s="18"/>
      <c r="DH66" s="23"/>
      <c r="DI66" s="265"/>
      <c r="DJ66" s="276"/>
      <c r="DK66" s="265"/>
      <c r="DL66" s="276"/>
      <c r="DM66" s="265"/>
      <c r="DN66" s="276"/>
      <c r="DO66" s="18"/>
      <c r="DP66" s="23"/>
      <c r="DQ66" s="96"/>
      <c r="DR66" s="22"/>
      <c r="DS66" s="333"/>
      <c r="DT66" s="22"/>
      <c r="DU66" s="333"/>
      <c r="DV66" s="333"/>
      <c r="DW66" s="333"/>
      <c r="DX66" s="59"/>
      <c r="DY66" s="96"/>
      <c r="DZ66" s="317"/>
      <c r="EA66" s="96"/>
      <c r="EB66" s="317"/>
      <c r="EC66" s="96"/>
      <c r="ED66" s="99"/>
      <c r="EE66" s="96"/>
      <c r="EF66" s="406"/>
      <c r="EG66" s="96"/>
      <c r="EH66" s="100"/>
      <c r="EI66" s="101">
        <f>SUMPRODUCT(D66:EH66,'Jagdalpur R'!D66:EH66)</f>
        <v>0</v>
      </c>
      <c r="EJ66" s="3"/>
      <c r="EK66" s="3"/>
      <c r="ER66" s="64" t="s">
        <v>82</v>
      </c>
      <c r="ES66" s="61">
        <f t="shared" si="4"/>
        <v>0</v>
      </c>
      <c r="ET66" s="24">
        <f t="shared" si="2"/>
        <v>0</v>
      </c>
    </row>
    <row r="67" spans="2:150" ht="15" hidden="1" customHeight="1">
      <c r="B67" s="65">
        <f t="shared" si="3"/>
        <v>62</v>
      </c>
      <c r="C67" s="61"/>
      <c r="D67" s="20"/>
      <c r="E67" s="16"/>
      <c r="F67" s="96"/>
      <c r="G67" s="20"/>
      <c r="H67" s="16"/>
      <c r="I67" s="96"/>
      <c r="J67" s="20"/>
      <c r="K67" s="16"/>
      <c r="L67" s="96"/>
      <c r="M67" s="96"/>
      <c r="N67" s="96"/>
      <c r="O67" s="96"/>
      <c r="P67" s="415"/>
      <c r="Q67" s="16"/>
      <c r="R67" s="96"/>
      <c r="S67" s="18"/>
      <c r="T67" s="16"/>
      <c r="U67" s="96"/>
      <c r="V67" s="424"/>
      <c r="W67" s="16"/>
      <c r="X67" s="96"/>
      <c r="Y67" s="20"/>
      <c r="Z67" s="96"/>
      <c r="AA67" s="20"/>
      <c r="AB67" s="18"/>
      <c r="AC67" s="17"/>
      <c r="AD67" s="96"/>
      <c r="AE67" s="360"/>
      <c r="AF67" s="17"/>
      <c r="AG67" s="96"/>
      <c r="AH67" s="20"/>
      <c r="AI67" s="19"/>
      <c r="AJ67" s="96"/>
      <c r="AK67" s="20"/>
      <c r="AL67" s="19"/>
      <c r="AM67" s="96"/>
      <c r="AN67" s="20"/>
      <c r="AO67" s="19"/>
      <c r="AP67" s="96"/>
      <c r="AQ67" s="20"/>
      <c r="AR67" s="19"/>
      <c r="AS67" s="96"/>
      <c r="AT67" s="384"/>
      <c r="AU67" s="97"/>
      <c r="AV67" s="18"/>
      <c r="AW67" s="17"/>
      <c r="AX67" s="96"/>
      <c r="AY67" s="18"/>
      <c r="AZ67" s="17"/>
      <c r="BA67" s="96"/>
      <c r="BB67" s="20"/>
      <c r="BC67" s="19"/>
      <c r="BD67" s="96"/>
      <c r="BE67" s="20"/>
      <c r="BF67" s="19"/>
      <c r="BG67" s="96"/>
      <c r="BH67" s="20"/>
      <c r="BI67" s="19"/>
      <c r="BJ67" s="96"/>
      <c r="BK67" s="384"/>
      <c r="BL67" s="97"/>
      <c r="BM67" s="20"/>
      <c r="BN67" s="19"/>
      <c r="BO67" s="96"/>
      <c r="BP67" s="17"/>
      <c r="BQ67" s="19"/>
      <c r="BR67" s="96"/>
      <c r="BS67" s="48"/>
      <c r="BT67" s="62"/>
      <c r="BU67" s="96"/>
      <c r="BV67" s="433"/>
      <c r="BW67" s="62"/>
      <c r="BX67" s="96"/>
      <c r="BY67" s="45"/>
      <c r="BZ67" s="62"/>
      <c r="CA67" s="96"/>
      <c r="CB67" s="18"/>
      <c r="CC67" s="62"/>
      <c r="CD67" s="96"/>
      <c r="CE67" s="18"/>
      <c r="CF67" s="19"/>
      <c r="CG67" s="96"/>
      <c r="CH67" s="317"/>
      <c r="CI67" s="62"/>
      <c r="CJ67" s="96"/>
      <c r="CK67" s="21"/>
      <c r="CL67" s="96"/>
      <c r="CM67" s="96"/>
      <c r="CN67" s="22"/>
      <c r="CO67" s="63"/>
      <c r="CP67" s="98">
        <f t="shared" si="1"/>
        <v>0</v>
      </c>
      <c r="CQ67" s="18"/>
      <c r="CR67" s="23"/>
      <c r="CS67" s="18"/>
      <c r="CT67" s="23"/>
      <c r="CU67" s="18"/>
      <c r="CV67" s="23"/>
      <c r="CW67" s="18"/>
      <c r="CX67" s="23"/>
      <c r="CY67" s="77"/>
      <c r="CZ67" s="23"/>
      <c r="DA67" s="77"/>
      <c r="DB67" s="23"/>
      <c r="DC67" s="77"/>
      <c r="DD67" s="23"/>
      <c r="DE67" s="77"/>
      <c r="DF67" s="23"/>
      <c r="DG67" s="18"/>
      <c r="DH67" s="23"/>
      <c r="DI67" s="265"/>
      <c r="DJ67" s="276"/>
      <c r="DK67" s="265"/>
      <c r="DL67" s="276"/>
      <c r="DM67" s="265"/>
      <c r="DN67" s="276"/>
      <c r="DO67" s="18"/>
      <c r="DP67" s="23"/>
      <c r="DQ67" s="96"/>
      <c r="DR67" s="22"/>
      <c r="DS67" s="333"/>
      <c r="DT67" s="22"/>
      <c r="DU67" s="333"/>
      <c r="DV67" s="333"/>
      <c r="DW67" s="333"/>
      <c r="DX67" s="59"/>
      <c r="DY67" s="96"/>
      <c r="DZ67" s="317"/>
      <c r="EA67" s="96"/>
      <c r="EB67" s="317"/>
      <c r="EC67" s="96"/>
      <c r="ED67" s="99"/>
      <c r="EE67" s="96"/>
      <c r="EF67" s="406"/>
      <c r="EG67" s="96"/>
      <c r="EH67" s="100"/>
      <c r="EI67" s="101">
        <f>SUMPRODUCT(D67:EH67,'Jagdalpur R'!D67:EH67)</f>
        <v>0</v>
      </c>
      <c r="EJ67" s="3"/>
      <c r="EK67" s="3"/>
      <c r="ER67" s="64" t="s">
        <v>84</v>
      </c>
      <c r="ES67" s="61">
        <f t="shared" si="4"/>
        <v>0</v>
      </c>
      <c r="ET67" s="24">
        <f t="shared" si="2"/>
        <v>0</v>
      </c>
    </row>
    <row r="68" spans="2:150" ht="15" hidden="1" customHeight="1">
      <c r="B68" s="65">
        <f t="shared" si="3"/>
        <v>63</v>
      </c>
      <c r="C68" s="61"/>
      <c r="D68" s="20"/>
      <c r="E68" s="16"/>
      <c r="F68" s="96"/>
      <c r="G68" s="20"/>
      <c r="H68" s="16"/>
      <c r="I68" s="96"/>
      <c r="J68" s="20"/>
      <c r="K68" s="16"/>
      <c r="L68" s="96"/>
      <c r="M68" s="96"/>
      <c r="N68" s="96"/>
      <c r="O68" s="96"/>
      <c r="P68" s="415"/>
      <c r="Q68" s="16"/>
      <c r="R68" s="96"/>
      <c r="S68" s="18"/>
      <c r="T68" s="16"/>
      <c r="U68" s="96"/>
      <c r="V68" s="424"/>
      <c r="W68" s="16"/>
      <c r="X68" s="96"/>
      <c r="Y68" s="20"/>
      <c r="Z68" s="96"/>
      <c r="AA68" s="20"/>
      <c r="AB68" s="18"/>
      <c r="AC68" s="17"/>
      <c r="AD68" s="96"/>
      <c r="AE68" s="360"/>
      <c r="AF68" s="17"/>
      <c r="AG68" s="96"/>
      <c r="AH68" s="20"/>
      <c r="AI68" s="19"/>
      <c r="AJ68" s="96"/>
      <c r="AK68" s="20"/>
      <c r="AL68" s="19"/>
      <c r="AM68" s="96"/>
      <c r="AN68" s="20"/>
      <c r="AO68" s="19"/>
      <c r="AP68" s="96"/>
      <c r="AQ68" s="20"/>
      <c r="AR68" s="19"/>
      <c r="AS68" s="96"/>
      <c r="AT68" s="384"/>
      <c r="AU68" s="97"/>
      <c r="AV68" s="18"/>
      <c r="AW68" s="17"/>
      <c r="AX68" s="96"/>
      <c r="AY68" s="18"/>
      <c r="AZ68" s="17"/>
      <c r="BA68" s="96"/>
      <c r="BB68" s="20"/>
      <c r="BC68" s="19"/>
      <c r="BD68" s="96"/>
      <c r="BE68" s="20"/>
      <c r="BF68" s="19"/>
      <c r="BG68" s="96"/>
      <c r="BH68" s="20"/>
      <c r="BI68" s="19"/>
      <c r="BJ68" s="96"/>
      <c r="BK68" s="384"/>
      <c r="BL68" s="97"/>
      <c r="BM68" s="20"/>
      <c r="BN68" s="19"/>
      <c r="BO68" s="96"/>
      <c r="BP68" s="17"/>
      <c r="BQ68" s="19"/>
      <c r="BR68" s="96"/>
      <c r="BS68" s="48"/>
      <c r="BT68" s="62"/>
      <c r="BU68" s="96"/>
      <c r="BV68" s="433"/>
      <c r="BW68" s="62"/>
      <c r="BX68" s="96"/>
      <c r="BY68" s="45"/>
      <c r="BZ68" s="62"/>
      <c r="CA68" s="96"/>
      <c r="CB68" s="18"/>
      <c r="CC68" s="62"/>
      <c r="CD68" s="96"/>
      <c r="CE68" s="18"/>
      <c r="CF68" s="19"/>
      <c r="CG68" s="96"/>
      <c r="CH68" s="317"/>
      <c r="CI68" s="62"/>
      <c r="CJ68" s="96"/>
      <c r="CK68" s="21"/>
      <c r="CL68" s="96"/>
      <c r="CM68" s="96"/>
      <c r="CN68" s="22"/>
      <c r="CO68" s="63"/>
      <c r="CP68" s="98">
        <f t="shared" si="1"/>
        <v>0</v>
      </c>
      <c r="CQ68" s="18"/>
      <c r="CR68" s="23"/>
      <c r="CS68" s="18"/>
      <c r="CT68" s="23"/>
      <c r="CU68" s="18"/>
      <c r="CV68" s="23"/>
      <c r="CW68" s="18"/>
      <c r="CX68" s="23"/>
      <c r="CY68" s="77"/>
      <c r="CZ68" s="23"/>
      <c r="DA68" s="77"/>
      <c r="DB68" s="23"/>
      <c r="DC68" s="77"/>
      <c r="DD68" s="23"/>
      <c r="DE68" s="77"/>
      <c r="DF68" s="23"/>
      <c r="DG68" s="18"/>
      <c r="DH68" s="23"/>
      <c r="DI68" s="265"/>
      <c r="DJ68" s="276"/>
      <c r="DK68" s="265"/>
      <c r="DL68" s="276"/>
      <c r="DM68" s="265"/>
      <c r="DN68" s="276"/>
      <c r="DO68" s="18"/>
      <c r="DP68" s="23"/>
      <c r="DQ68" s="96"/>
      <c r="DR68" s="22"/>
      <c r="DS68" s="333"/>
      <c r="DT68" s="22"/>
      <c r="DU68" s="333"/>
      <c r="DV68" s="333"/>
      <c r="DW68" s="333"/>
      <c r="DX68" s="59"/>
      <c r="DY68" s="96"/>
      <c r="DZ68" s="317"/>
      <c r="EA68" s="96"/>
      <c r="EB68" s="317"/>
      <c r="EC68" s="96"/>
      <c r="ED68" s="99"/>
      <c r="EE68" s="96"/>
      <c r="EF68" s="406"/>
      <c r="EG68" s="96"/>
      <c r="EH68" s="100"/>
      <c r="EI68" s="101">
        <f>SUMPRODUCT(D68:EH68,'Jagdalpur R'!D68:EH68)</f>
        <v>0</v>
      </c>
      <c r="EJ68" s="3"/>
      <c r="EK68" s="3"/>
      <c r="ER68" s="64" t="s">
        <v>105</v>
      </c>
      <c r="ES68" s="61">
        <f t="shared" si="4"/>
        <v>0</v>
      </c>
      <c r="ET68" s="24">
        <f t="shared" si="2"/>
        <v>0</v>
      </c>
    </row>
    <row r="69" spans="2:150" hidden="1">
      <c r="B69" s="95"/>
      <c r="C69" s="95"/>
      <c r="D69" s="95"/>
      <c r="E69" s="95"/>
      <c r="F69" s="95"/>
      <c r="G69" s="95"/>
      <c r="H69" s="95"/>
      <c r="I69" s="95"/>
      <c r="J69" s="95"/>
      <c r="K69" s="95"/>
      <c r="L69" s="95"/>
      <c r="M69" s="95"/>
      <c r="N69" s="95"/>
      <c r="O69" s="95"/>
      <c r="P69" s="95"/>
      <c r="Q69" s="95"/>
      <c r="R69" s="95"/>
      <c r="S69" s="95"/>
      <c r="T69" s="95"/>
      <c r="U69" s="95"/>
      <c r="V69" s="95"/>
      <c r="W69" s="95"/>
      <c r="X69" s="95"/>
      <c r="Y69" s="95"/>
      <c r="Z69" s="95"/>
      <c r="AA69" s="95"/>
      <c r="AB69" s="95"/>
      <c r="AC69" s="95"/>
      <c r="AD69" s="95"/>
      <c r="AE69" s="95"/>
      <c r="AF69" s="95"/>
      <c r="AG69" s="95"/>
      <c r="AH69" s="95"/>
      <c r="AI69" s="95"/>
      <c r="AJ69" s="95"/>
      <c r="AK69" s="95"/>
      <c r="AL69" s="95"/>
      <c r="AM69" s="95"/>
      <c r="AN69" s="95"/>
      <c r="AO69" s="95"/>
      <c r="AP69" s="95"/>
      <c r="AQ69" s="95"/>
      <c r="AR69" s="95"/>
      <c r="AS69" s="95"/>
      <c r="AT69" s="95"/>
      <c r="AU69" s="95"/>
      <c r="AV69" s="95"/>
      <c r="AW69" s="95"/>
      <c r="AX69" s="95"/>
      <c r="AY69" s="95"/>
      <c r="AZ69" s="95"/>
      <c r="BA69" s="95"/>
      <c r="BB69" s="95"/>
      <c r="BC69" s="95"/>
      <c r="BD69" s="95"/>
      <c r="BE69" s="95"/>
      <c r="BF69" s="95"/>
      <c r="BG69" s="95"/>
      <c r="BH69" s="95"/>
      <c r="BI69" s="95"/>
      <c r="BJ69" s="95"/>
      <c r="BK69" s="95"/>
      <c r="BL69" s="95"/>
      <c r="BM69" s="95"/>
      <c r="BN69" s="95"/>
      <c r="BO69" s="95"/>
      <c r="BP69" s="95"/>
      <c r="BQ69" s="95"/>
      <c r="BR69" s="95"/>
      <c r="BS69" s="95"/>
      <c r="BT69" s="95"/>
      <c r="BU69" s="95"/>
      <c r="BV69" s="95"/>
      <c r="BW69" s="95"/>
      <c r="BX69" s="95"/>
      <c r="BY69" s="95"/>
      <c r="BZ69" s="95"/>
      <c r="CA69" s="95"/>
      <c r="CB69" s="95"/>
      <c r="CC69" s="95"/>
      <c r="CD69" s="95"/>
      <c r="CE69" s="95"/>
      <c r="CF69" s="95"/>
      <c r="CG69" s="95"/>
      <c r="CH69" s="95"/>
      <c r="CI69" s="95"/>
      <c r="CJ69" s="95"/>
      <c r="CK69" s="95"/>
      <c r="CL69" s="95"/>
      <c r="CM69" s="95"/>
      <c r="CN69" s="95"/>
      <c r="CO69" s="95"/>
      <c r="CP69" s="95"/>
      <c r="CQ69" s="95"/>
      <c r="CR69" s="95"/>
      <c r="CS69" s="95"/>
      <c r="CT69" s="95"/>
      <c r="CU69" s="95"/>
      <c r="CV69" s="95"/>
      <c r="CW69" s="95"/>
      <c r="CX69" s="95"/>
      <c r="CY69" s="95"/>
      <c r="CZ69" s="95"/>
      <c r="DA69" s="95"/>
      <c r="DB69" s="95"/>
      <c r="DC69" s="95"/>
      <c r="DD69" s="95"/>
      <c r="DE69" s="95"/>
      <c r="DF69" s="95"/>
      <c r="DG69" s="95"/>
      <c r="DH69" s="95"/>
      <c r="DI69" s="95"/>
      <c r="DJ69" s="95"/>
      <c r="DK69" s="95"/>
      <c r="DL69" s="95"/>
      <c r="DM69" s="95"/>
      <c r="DN69" s="95"/>
      <c r="DO69" s="95"/>
      <c r="DP69" s="95"/>
      <c r="DQ69" s="95"/>
      <c r="DR69" s="95"/>
      <c r="DS69" s="95"/>
      <c r="DT69" s="95"/>
      <c r="DU69" s="95"/>
      <c r="DV69" s="95"/>
      <c r="DW69" s="95"/>
      <c r="DX69" s="95"/>
      <c r="DY69" s="95"/>
      <c r="DZ69" s="95"/>
      <c r="EA69" s="95"/>
      <c r="EB69" s="95"/>
      <c r="EC69" s="95"/>
      <c r="ED69" s="95"/>
      <c r="EE69" s="95"/>
      <c r="EF69" s="95"/>
      <c r="EG69" s="95"/>
      <c r="EH69" s="95"/>
      <c r="EI69" s="95"/>
      <c r="ER69" s="95"/>
      <c r="ES69" s="95"/>
      <c r="ET69" s="95"/>
    </row>
    <row r="70" spans="2:150">
      <c r="B70" s="785" t="s">
        <v>83</v>
      </c>
      <c r="C70" s="785"/>
      <c r="D70" s="105">
        <f t="shared" ref="D70" si="5">SUM(D6:D68)</f>
        <v>0</v>
      </c>
      <c r="E70" s="105">
        <f t="shared" ref="E70:CA70" si="6">SUM(E6:E68)</f>
        <v>0</v>
      </c>
      <c r="F70" s="105">
        <f t="shared" si="6"/>
        <v>0</v>
      </c>
      <c r="G70" s="105">
        <f t="shared" si="6"/>
        <v>0</v>
      </c>
      <c r="H70" s="105">
        <f t="shared" si="6"/>
        <v>0</v>
      </c>
      <c r="I70" s="105">
        <f t="shared" si="6"/>
        <v>0</v>
      </c>
      <c r="J70" s="105">
        <f t="shared" ref="J70:K70" si="7">SUM(J6:J68)</f>
        <v>0</v>
      </c>
      <c r="K70" s="105">
        <f t="shared" si="7"/>
        <v>0</v>
      </c>
      <c r="L70" s="105">
        <f t="shared" ref="L70:P70" si="8">SUM(L6:L68)</f>
        <v>0</v>
      </c>
      <c r="M70" s="105">
        <f t="shared" si="8"/>
        <v>0</v>
      </c>
      <c r="N70" s="105">
        <f t="shared" si="8"/>
        <v>0</v>
      </c>
      <c r="O70" s="105">
        <f t="shared" si="8"/>
        <v>0</v>
      </c>
      <c r="P70" s="105">
        <f t="shared" si="8"/>
        <v>0</v>
      </c>
      <c r="Q70" s="105">
        <f t="shared" si="6"/>
        <v>0</v>
      </c>
      <c r="R70" s="105">
        <f t="shared" si="6"/>
        <v>0</v>
      </c>
      <c r="S70" s="105">
        <f t="shared" si="6"/>
        <v>0</v>
      </c>
      <c r="T70" s="105">
        <f t="shared" si="6"/>
        <v>0</v>
      </c>
      <c r="U70" s="105">
        <f t="shared" si="6"/>
        <v>0</v>
      </c>
      <c r="V70" s="105">
        <f t="shared" si="6"/>
        <v>0</v>
      </c>
      <c r="W70" s="105">
        <f t="shared" si="6"/>
        <v>0</v>
      </c>
      <c r="X70" s="105">
        <f t="shared" si="6"/>
        <v>0</v>
      </c>
      <c r="Y70" s="105">
        <f>SUM(Y6:Y68)</f>
        <v>0</v>
      </c>
      <c r="Z70" s="105">
        <f>SUM(Z6:Z68)</f>
        <v>0</v>
      </c>
      <c r="AA70" s="105">
        <f>SUM(AA6:AA68)</f>
        <v>0</v>
      </c>
      <c r="AB70" s="105">
        <f t="shared" si="6"/>
        <v>0</v>
      </c>
      <c r="AC70" s="105">
        <f t="shared" si="6"/>
        <v>0</v>
      </c>
      <c r="AD70" s="105">
        <f t="shared" si="6"/>
        <v>0</v>
      </c>
      <c r="AE70" s="105">
        <f t="shared" si="6"/>
        <v>0</v>
      </c>
      <c r="AF70" s="105">
        <f t="shared" si="6"/>
        <v>0</v>
      </c>
      <c r="AG70" s="105">
        <f t="shared" si="6"/>
        <v>0</v>
      </c>
      <c r="AH70" s="105">
        <f t="shared" si="6"/>
        <v>0</v>
      </c>
      <c r="AI70" s="105">
        <f t="shared" si="6"/>
        <v>0</v>
      </c>
      <c r="AJ70" s="105">
        <f t="shared" si="6"/>
        <v>0</v>
      </c>
      <c r="AK70" s="105">
        <f t="shared" si="6"/>
        <v>0</v>
      </c>
      <c r="AL70" s="105">
        <f t="shared" si="6"/>
        <v>0</v>
      </c>
      <c r="AM70" s="105">
        <f t="shared" si="6"/>
        <v>0</v>
      </c>
      <c r="AN70" s="105">
        <f t="shared" si="6"/>
        <v>0</v>
      </c>
      <c r="AO70" s="105">
        <f t="shared" si="6"/>
        <v>0</v>
      </c>
      <c r="AP70" s="105">
        <f t="shared" si="6"/>
        <v>0</v>
      </c>
      <c r="AQ70" s="105">
        <f t="shared" si="6"/>
        <v>0</v>
      </c>
      <c r="AR70" s="105">
        <f t="shared" si="6"/>
        <v>0</v>
      </c>
      <c r="AS70" s="105">
        <f t="shared" si="6"/>
        <v>0</v>
      </c>
      <c r="AT70" s="105">
        <f t="shared" ref="AT70" si="9">SUM(AT6:AT68)</f>
        <v>0</v>
      </c>
      <c r="AU70" s="105">
        <f t="shared" si="6"/>
        <v>0</v>
      </c>
      <c r="AV70" s="105">
        <f t="shared" si="6"/>
        <v>0</v>
      </c>
      <c r="AW70" s="105">
        <f t="shared" si="6"/>
        <v>0</v>
      </c>
      <c r="AX70" s="105">
        <f t="shared" si="6"/>
        <v>0</v>
      </c>
      <c r="AY70" s="105">
        <f t="shared" si="6"/>
        <v>0</v>
      </c>
      <c r="AZ70" s="105">
        <f t="shared" si="6"/>
        <v>0</v>
      </c>
      <c r="BA70" s="105">
        <f t="shared" si="6"/>
        <v>0</v>
      </c>
      <c r="BB70" s="105">
        <f t="shared" si="6"/>
        <v>0</v>
      </c>
      <c r="BC70" s="105">
        <f t="shared" si="6"/>
        <v>0</v>
      </c>
      <c r="BD70" s="105">
        <f t="shared" si="6"/>
        <v>0</v>
      </c>
      <c r="BE70" s="105">
        <f t="shared" si="6"/>
        <v>0</v>
      </c>
      <c r="BF70" s="105">
        <f t="shared" si="6"/>
        <v>0</v>
      </c>
      <c r="BG70" s="105">
        <f t="shared" si="6"/>
        <v>0</v>
      </c>
      <c r="BH70" s="105">
        <f t="shared" si="6"/>
        <v>0</v>
      </c>
      <c r="BI70" s="105">
        <f t="shared" si="6"/>
        <v>0</v>
      </c>
      <c r="BJ70" s="105">
        <f t="shared" si="6"/>
        <v>0</v>
      </c>
      <c r="BK70" s="105">
        <f t="shared" ref="BK70" si="10">SUM(BK6:BK68)</f>
        <v>0</v>
      </c>
      <c r="BL70" s="105">
        <f t="shared" si="6"/>
        <v>0</v>
      </c>
      <c r="BM70" s="105">
        <f t="shared" si="6"/>
        <v>0</v>
      </c>
      <c r="BN70" s="105">
        <f t="shared" si="6"/>
        <v>0</v>
      </c>
      <c r="BO70" s="105">
        <f t="shared" si="6"/>
        <v>0</v>
      </c>
      <c r="BP70" s="105">
        <f t="shared" si="6"/>
        <v>0</v>
      </c>
      <c r="BQ70" s="105">
        <f t="shared" si="6"/>
        <v>0</v>
      </c>
      <c r="BR70" s="105">
        <f t="shared" si="6"/>
        <v>0</v>
      </c>
      <c r="BS70" s="105">
        <f t="shared" si="6"/>
        <v>0</v>
      </c>
      <c r="BT70" s="105">
        <f t="shared" si="6"/>
        <v>0</v>
      </c>
      <c r="BU70" s="105">
        <f t="shared" si="6"/>
        <v>0</v>
      </c>
      <c r="BV70" s="105">
        <f t="shared" si="6"/>
        <v>0</v>
      </c>
      <c r="BW70" s="105">
        <f t="shared" si="6"/>
        <v>0</v>
      </c>
      <c r="BX70" s="105">
        <f t="shared" si="6"/>
        <v>0</v>
      </c>
      <c r="BY70" s="105">
        <f t="shared" si="6"/>
        <v>0</v>
      </c>
      <c r="BZ70" s="105">
        <f t="shared" si="6"/>
        <v>0</v>
      </c>
      <c r="CA70" s="105">
        <f t="shared" si="6"/>
        <v>0</v>
      </c>
      <c r="CB70" s="105">
        <f t="shared" ref="CB70:EI70" si="11">SUM(CB6:CB68)</f>
        <v>0</v>
      </c>
      <c r="CC70" s="105">
        <f t="shared" si="11"/>
        <v>0</v>
      </c>
      <c r="CD70" s="105">
        <f t="shared" si="11"/>
        <v>0</v>
      </c>
      <c r="CE70" s="105">
        <f t="shared" si="11"/>
        <v>0</v>
      </c>
      <c r="CF70" s="105">
        <f t="shared" si="11"/>
        <v>0</v>
      </c>
      <c r="CG70" s="105">
        <f t="shared" si="11"/>
        <v>0</v>
      </c>
      <c r="CH70" s="105">
        <f t="shared" ref="CH70" si="12">SUM(CH6:CH68)</f>
        <v>0</v>
      </c>
      <c r="CI70" s="105">
        <f t="shared" si="11"/>
        <v>0</v>
      </c>
      <c r="CJ70" s="105">
        <f t="shared" si="11"/>
        <v>0</v>
      </c>
      <c r="CK70" s="105">
        <f t="shared" si="11"/>
        <v>0</v>
      </c>
      <c r="CL70" s="105">
        <f t="shared" si="11"/>
        <v>0</v>
      </c>
      <c r="CM70" s="105">
        <f t="shared" ref="CM70" si="13">SUM(CM6:CM68)</f>
        <v>0</v>
      </c>
      <c r="CN70" s="105">
        <f t="shared" si="11"/>
        <v>0</v>
      </c>
      <c r="CO70" s="105">
        <f t="shared" si="11"/>
        <v>0</v>
      </c>
      <c r="CP70" s="105">
        <f t="shared" si="11"/>
        <v>0</v>
      </c>
      <c r="CQ70" s="105">
        <f t="shared" si="11"/>
        <v>0</v>
      </c>
      <c r="CR70" s="105">
        <f t="shared" si="11"/>
        <v>0</v>
      </c>
      <c r="CS70" s="105">
        <f t="shared" si="11"/>
        <v>0</v>
      </c>
      <c r="CT70" s="105">
        <f t="shared" si="11"/>
        <v>0</v>
      </c>
      <c r="CU70" s="105">
        <f t="shared" si="11"/>
        <v>0</v>
      </c>
      <c r="CV70" s="105">
        <f t="shared" si="11"/>
        <v>0</v>
      </c>
      <c r="CW70" s="105">
        <f t="shared" si="11"/>
        <v>0</v>
      </c>
      <c r="CX70" s="105">
        <f t="shared" si="11"/>
        <v>0</v>
      </c>
      <c r="CY70" s="105">
        <f t="shared" ref="CY70:DB70" si="14">SUM(CY6:CY68)</f>
        <v>0</v>
      </c>
      <c r="CZ70" s="105">
        <f t="shared" si="14"/>
        <v>0</v>
      </c>
      <c r="DA70" s="105">
        <f t="shared" si="14"/>
        <v>0</v>
      </c>
      <c r="DB70" s="105">
        <f t="shared" si="14"/>
        <v>0</v>
      </c>
      <c r="DC70" s="105">
        <f t="shared" ref="DC70:DF70" si="15">SUM(DC6:DC68)</f>
        <v>0</v>
      </c>
      <c r="DD70" s="105">
        <f t="shared" si="15"/>
        <v>0</v>
      </c>
      <c r="DE70" s="105">
        <f t="shared" si="15"/>
        <v>0</v>
      </c>
      <c r="DF70" s="105">
        <f t="shared" si="15"/>
        <v>0</v>
      </c>
      <c r="DG70" s="105">
        <f t="shared" si="11"/>
        <v>0</v>
      </c>
      <c r="DH70" s="105">
        <f t="shared" si="11"/>
        <v>0</v>
      </c>
      <c r="DI70" s="252">
        <f t="shared" si="11"/>
        <v>0</v>
      </c>
      <c r="DJ70" s="252">
        <f t="shared" si="11"/>
        <v>0</v>
      </c>
      <c r="DK70" s="252">
        <f t="shared" si="11"/>
        <v>0</v>
      </c>
      <c r="DL70" s="252">
        <f t="shared" si="11"/>
        <v>0</v>
      </c>
      <c r="DM70" s="252">
        <f t="shared" si="11"/>
        <v>0</v>
      </c>
      <c r="DN70" s="252">
        <f t="shared" si="11"/>
        <v>0</v>
      </c>
      <c r="DO70" s="105">
        <f t="shared" ref="DO70:DQ70" si="16">SUM(DO6:DO68)</f>
        <v>0</v>
      </c>
      <c r="DP70" s="105">
        <f t="shared" si="16"/>
        <v>0</v>
      </c>
      <c r="DQ70" s="105">
        <f t="shared" si="16"/>
        <v>0</v>
      </c>
      <c r="DR70" s="105">
        <f t="shared" si="11"/>
        <v>0</v>
      </c>
      <c r="DS70" s="105">
        <f>SUM(DS6:DS68)</f>
        <v>0</v>
      </c>
      <c r="DT70" s="105">
        <f>SUM(DT6:DT68)</f>
        <v>0</v>
      </c>
      <c r="DU70" s="105">
        <f>SUM(DU6:DU68)</f>
        <v>0</v>
      </c>
      <c r="DV70" s="105">
        <f>SUM(DV6:DV68)</f>
        <v>0</v>
      </c>
      <c r="DW70" s="105">
        <f>SUM(DW6:DW68)</f>
        <v>0</v>
      </c>
      <c r="DX70" s="105">
        <f t="shared" si="11"/>
        <v>0</v>
      </c>
      <c r="DY70" s="105">
        <f t="shared" si="11"/>
        <v>0</v>
      </c>
      <c r="DZ70" s="105">
        <f t="shared" ref="DZ70:EA70" si="17">SUM(DZ6:DZ68)</f>
        <v>0</v>
      </c>
      <c r="EA70" s="105">
        <f t="shared" si="17"/>
        <v>0</v>
      </c>
      <c r="EB70" s="105">
        <f t="shared" ref="EB70:EC70" si="18">SUM(EB6:EB68)</f>
        <v>0</v>
      </c>
      <c r="EC70" s="105">
        <f t="shared" si="18"/>
        <v>0</v>
      </c>
      <c r="ED70" s="105">
        <f t="shared" si="11"/>
        <v>0</v>
      </c>
      <c r="EE70" s="105">
        <f t="shared" si="11"/>
        <v>0</v>
      </c>
      <c r="EF70" s="105">
        <f t="shared" ref="EF70:EG70" si="19">SUM(EF6:EF68)</f>
        <v>0</v>
      </c>
      <c r="EG70" s="105">
        <f t="shared" si="19"/>
        <v>0</v>
      </c>
      <c r="EH70" s="105">
        <f t="shared" si="11"/>
        <v>0</v>
      </c>
      <c r="EI70" s="105">
        <f t="shared" si="11"/>
        <v>0</v>
      </c>
      <c r="EJ70" s="3"/>
      <c r="EK70" s="3"/>
      <c r="ER70" s="785" t="s">
        <v>83</v>
      </c>
      <c r="ES70" s="785"/>
      <c r="ET70" s="104">
        <f>SUM(ET6:ET68)</f>
        <v>0</v>
      </c>
    </row>
    <row r="71" spans="2:150" s="53" customFormat="1">
      <c r="B71" s="872" t="s">
        <v>229</v>
      </c>
      <c r="C71" s="872"/>
      <c r="D71" s="107">
        <f>SUM(D6:D20)</f>
        <v>0</v>
      </c>
      <c r="E71" s="107">
        <f t="shared" ref="E71:CA71" si="20">SUM(E6:E20)</f>
        <v>0</v>
      </c>
      <c r="F71" s="107">
        <f t="shared" si="20"/>
        <v>0</v>
      </c>
      <c r="G71" s="107">
        <f t="shared" si="20"/>
        <v>0</v>
      </c>
      <c r="H71" s="107">
        <f t="shared" si="20"/>
        <v>0</v>
      </c>
      <c r="I71" s="107">
        <f t="shared" si="20"/>
        <v>0</v>
      </c>
      <c r="J71" s="107">
        <f t="shared" ref="J71:Q71" si="21">SUM(J6:J20)</f>
        <v>0</v>
      </c>
      <c r="K71" s="107">
        <f t="shared" si="21"/>
        <v>0</v>
      </c>
      <c r="L71" s="107">
        <f t="shared" si="21"/>
        <v>0</v>
      </c>
      <c r="M71" s="107">
        <f t="shared" si="21"/>
        <v>0</v>
      </c>
      <c r="N71" s="107">
        <f t="shared" si="21"/>
        <v>0</v>
      </c>
      <c r="O71" s="107">
        <f t="shared" si="21"/>
        <v>0</v>
      </c>
      <c r="P71" s="107">
        <f t="shared" si="21"/>
        <v>0</v>
      </c>
      <c r="Q71" s="107">
        <f t="shared" si="21"/>
        <v>0</v>
      </c>
      <c r="R71" s="107">
        <f t="shared" si="20"/>
        <v>0</v>
      </c>
      <c r="S71" s="107">
        <f t="shared" si="20"/>
        <v>0</v>
      </c>
      <c r="T71" s="107">
        <f t="shared" si="20"/>
        <v>0</v>
      </c>
      <c r="U71" s="107">
        <f t="shared" si="20"/>
        <v>0</v>
      </c>
      <c r="V71" s="107">
        <f t="shared" si="20"/>
        <v>0</v>
      </c>
      <c r="W71" s="107">
        <f t="shared" si="20"/>
        <v>0</v>
      </c>
      <c r="X71" s="107">
        <f t="shared" si="20"/>
        <v>0</v>
      </c>
      <c r="Y71" s="107">
        <f>SUM(Y6:Y24)</f>
        <v>0</v>
      </c>
      <c r="Z71" s="107">
        <f>SUM(Z6:Z24)</f>
        <v>0</v>
      </c>
      <c r="AA71" s="107">
        <f>SUM(AA6:AA24)</f>
        <v>0</v>
      </c>
      <c r="AB71" s="107">
        <f t="shared" si="20"/>
        <v>0</v>
      </c>
      <c r="AC71" s="107">
        <f t="shared" si="20"/>
        <v>0</v>
      </c>
      <c r="AD71" s="107">
        <f t="shared" si="20"/>
        <v>0</v>
      </c>
      <c r="AE71" s="107">
        <f t="shared" si="20"/>
        <v>0</v>
      </c>
      <c r="AF71" s="107">
        <f t="shared" si="20"/>
        <v>0</v>
      </c>
      <c r="AG71" s="107">
        <f t="shared" si="20"/>
        <v>0</v>
      </c>
      <c r="AH71" s="107">
        <f t="shared" si="20"/>
        <v>0</v>
      </c>
      <c r="AI71" s="107">
        <f t="shared" si="20"/>
        <v>0</v>
      </c>
      <c r="AJ71" s="107">
        <f t="shared" si="20"/>
        <v>0</v>
      </c>
      <c r="AK71" s="107">
        <f t="shared" si="20"/>
        <v>0</v>
      </c>
      <c r="AL71" s="107">
        <f t="shared" si="20"/>
        <v>0</v>
      </c>
      <c r="AM71" s="107">
        <f t="shared" si="20"/>
        <v>0</v>
      </c>
      <c r="AN71" s="107">
        <f t="shared" si="20"/>
        <v>0</v>
      </c>
      <c r="AO71" s="107">
        <f t="shared" si="20"/>
        <v>0</v>
      </c>
      <c r="AP71" s="107">
        <f t="shared" si="20"/>
        <v>0</v>
      </c>
      <c r="AQ71" s="107">
        <f t="shared" si="20"/>
        <v>0</v>
      </c>
      <c r="AR71" s="107">
        <f t="shared" si="20"/>
        <v>0</v>
      </c>
      <c r="AS71" s="107">
        <f t="shared" si="20"/>
        <v>0</v>
      </c>
      <c r="AT71" s="107">
        <f t="shared" ref="AT71" si="22">SUM(AT6:AT20)</f>
        <v>0</v>
      </c>
      <c r="AU71" s="107">
        <f t="shared" si="20"/>
        <v>0</v>
      </c>
      <c r="AV71" s="107">
        <f t="shared" si="20"/>
        <v>0</v>
      </c>
      <c r="AW71" s="107">
        <f t="shared" si="20"/>
        <v>0</v>
      </c>
      <c r="AX71" s="107">
        <f t="shared" si="20"/>
        <v>0</v>
      </c>
      <c r="AY71" s="107">
        <f t="shared" si="20"/>
        <v>0</v>
      </c>
      <c r="AZ71" s="107">
        <f t="shared" si="20"/>
        <v>0</v>
      </c>
      <c r="BA71" s="107">
        <f t="shared" si="20"/>
        <v>0</v>
      </c>
      <c r="BB71" s="107">
        <f t="shared" si="20"/>
        <v>0</v>
      </c>
      <c r="BC71" s="107">
        <f t="shared" si="20"/>
        <v>0</v>
      </c>
      <c r="BD71" s="107">
        <f t="shared" si="20"/>
        <v>0</v>
      </c>
      <c r="BE71" s="107">
        <f t="shared" si="20"/>
        <v>0</v>
      </c>
      <c r="BF71" s="107">
        <f t="shared" si="20"/>
        <v>0</v>
      </c>
      <c r="BG71" s="107">
        <f t="shared" si="20"/>
        <v>0</v>
      </c>
      <c r="BH71" s="107">
        <f t="shared" si="20"/>
        <v>0</v>
      </c>
      <c r="BI71" s="107">
        <f t="shared" si="20"/>
        <v>0</v>
      </c>
      <c r="BJ71" s="107">
        <f t="shared" si="20"/>
        <v>0</v>
      </c>
      <c r="BK71" s="107">
        <f t="shared" ref="BK71" si="23">SUM(BK6:BK20)</f>
        <v>0</v>
      </c>
      <c r="BL71" s="107">
        <f t="shared" si="20"/>
        <v>0</v>
      </c>
      <c r="BM71" s="107">
        <f t="shared" si="20"/>
        <v>0</v>
      </c>
      <c r="BN71" s="107">
        <f t="shared" si="20"/>
        <v>0</v>
      </c>
      <c r="BO71" s="107">
        <f t="shared" si="20"/>
        <v>0</v>
      </c>
      <c r="BP71" s="107">
        <f t="shared" si="20"/>
        <v>0</v>
      </c>
      <c r="BQ71" s="107">
        <f t="shared" si="20"/>
        <v>0</v>
      </c>
      <c r="BR71" s="107">
        <f t="shared" si="20"/>
        <v>0</v>
      </c>
      <c r="BS71" s="107">
        <f t="shared" si="20"/>
        <v>0</v>
      </c>
      <c r="BT71" s="107">
        <f t="shared" si="20"/>
        <v>0</v>
      </c>
      <c r="BU71" s="107">
        <f t="shared" si="20"/>
        <v>0</v>
      </c>
      <c r="BV71" s="107">
        <f t="shared" si="20"/>
        <v>0</v>
      </c>
      <c r="BW71" s="107">
        <f t="shared" si="20"/>
        <v>0</v>
      </c>
      <c r="BX71" s="107">
        <f t="shared" si="20"/>
        <v>0</v>
      </c>
      <c r="BY71" s="107">
        <f t="shared" si="20"/>
        <v>0</v>
      </c>
      <c r="BZ71" s="107">
        <f t="shared" si="20"/>
        <v>0</v>
      </c>
      <c r="CA71" s="107">
        <f t="shared" si="20"/>
        <v>0</v>
      </c>
      <c r="CB71" s="107">
        <f t="shared" ref="CB71:EI71" si="24">SUM(CB6:CB20)</f>
        <v>0</v>
      </c>
      <c r="CC71" s="107">
        <f t="shared" si="24"/>
        <v>0</v>
      </c>
      <c r="CD71" s="107">
        <f t="shared" si="24"/>
        <v>0</v>
      </c>
      <c r="CE71" s="107">
        <f t="shared" si="24"/>
        <v>0</v>
      </c>
      <c r="CF71" s="107">
        <f t="shared" si="24"/>
        <v>0</v>
      </c>
      <c r="CG71" s="107">
        <f t="shared" si="24"/>
        <v>0</v>
      </c>
      <c r="CH71" s="107">
        <f t="shared" ref="CH71" si="25">SUM(CH6:CH20)</f>
        <v>0</v>
      </c>
      <c r="CI71" s="107">
        <f t="shared" si="24"/>
        <v>0</v>
      </c>
      <c r="CJ71" s="107">
        <f t="shared" si="24"/>
        <v>0</v>
      </c>
      <c r="CK71" s="107">
        <f t="shared" si="24"/>
        <v>0</v>
      </c>
      <c r="CL71" s="107">
        <f t="shared" si="24"/>
        <v>0</v>
      </c>
      <c r="CM71" s="107">
        <f t="shared" ref="CM71" si="26">SUM(CM6:CM20)</f>
        <v>0</v>
      </c>
      <c r="CN71" s="107">
        <f t="shared" si="24"/>
        <v>0</v>
      </c>
      <c r="CO71" s="107">
        <f t="shared" si="24"/>
        <v>0</v>
      </c>
      <c r="CP71" s="107">
        <f t="shared" si="24"/>
        <v>0</v>
      </c>
      <c r="CQ71" s="107">
        <f t="shared" si="24"/>
        <v>0</v>
      </c>
      <c r="CR71" s="107">
        <f t="shared" si="24"/>
        <v>0</v>
      </c>
      <c r="CS71" s="107">
        <f t="shared" si="24"/>
        <v>0</v>
      </c>
      <c r="CT71" s="107">
        <f t="shared" si="24"/>
        <v>0</v>
      </c>
      <c r="CU71" s="107">
        <f t="shared" si="24"/>
        <v>0</v>
      </c>
      <c r="CV71" s="107">
        <f t="shared" si="24"/>
        <v>0</v>
      </c>
      <c r="CW71" s="107">
        <f t="shared" si="24"/>
        <v>0</v>
      </c>
      <c r="CX71" s="107">
        <f t="shared" si="24"/>
        <v>0</v>
      </c>
      <c r="CY71" s="107"/>
      <c r="CZ71" s="107"/>
      <c r="DA71" s="107"/>
      <c r="DB71" s="107"/>
      <c r="DC71" s="107"/>
      <c r="DD71" s="107"/>
      <c r="DE71" s="107"/>
      <c r="DF71" s="107"/>
      <c r="DG71" s="107">
        <f t="shared" si="24"/>
        <v>0</v>
      </c>
      <c r="DH71" s="107">
        <f t="shared" si="24"/>
        <v>0</v>
      </c>
      <c r="DI71" s="253">
        <f t="shared" si="24"/>
        <v>0</v>
      </c>
      <c r="DJ71" s="253">
        <f t="shared" si="24"/>
        <v>0</v>
      </c>
      <c r="DK71" s="253">
        <f t="shared" si="24"/>
        <v>0</v>
      </c>
      <c r="DL71" s="253">
        <f t="shared" si="24"/>
        <v>0</v>
      </c>
      <c r="DM71" s="253">
        <f t="shared" si="24"/>
        <v>0</v>
      </c>
      <c r="DN71" s="253">
        <f t="shared" si="24"/>
        <v>0</v>
      </c>
      <c r="DO71" s="107">
        <f t="shared" ref="DO71:DQ71" si="27">SUM(DO6:DO20)</f>
        <v>0</v>
      </c>
      <c r="DP71" s="107">
        <f t="shared" si="27"/>
        <v>0</v>
      </c>
      <c r="DQ71" s="107">
        <f t="shared" si="27"/>
        <v>0</v>
      </c>
      <c r="DR71" s="107">
        <f t="shared" si="24"/>
        <v>0</v>
      </c>
      <c r="DS71" s="107">
        <f>SUM(DS6:DS24)</f>
        <v>0</v>
      </c>
      <c r="DT71" s="107">
        <f>SUM(DT6:DT24)</f>
        <v>0</v>
      </c>
      <c r="DU71" s="107">
        <f>SUM(DU6:DU24)</f>
        <v>0</v>
      </c>
      <c r="DV71" s="107">
        <f>SUM(DV6:DV24)</f>
        <v>0</v>
      </c>
      <c r="DW71" s="107">
        <f>SUM(DW6:DW24)</f>
        <v>0</v>
      </c>
      <c r="DX71" s="107">
        <f t="shared" si="24"/>
        <v>0</v>
      </c>
      <c r="DY71" s="107">
        <f t="shared" si="24"/>
        <v>0</v>
      </c>
      <c r="DZ71" s="107">
        <f t="shared" ref="DZ71:EA71" si="28">SUM(DZ6:DZ20)</f>
        <v>0</v>
      </c>
      <c r="EA71" s="107">
        <f t="shared" si="28"/>
        <v>0</v>
      </c>
      <c r="EB71" s="107">
        <f t="shared" ref="EB71:EC71" si="29">SUM(EB6:EB20)</f>
        <v>0</v>
      </c>
      <c r="EC71" s="107">
        <f t="shared" si="29"/>
        <v>0</v>
      </c>
      <c r="ED71" s="107">
        <f t="shared" si="24"/>
        <v>0</v>
      </c>
      <c r="EE71" s="107">
        <f t="shared" si="24"/>
        <v>0</v>
      </c>
      <c r="EF71" s="107">
        <f t="shared" ref="EF71:EG71" si="30">SUM(EF6:EF20)</f>
        <v>0</v>
      </c>
      <c r="EG71" s="107">
        <f t="shared" si="30"/>
        <v>0</v>
      </c>
      <c r="EH71" s="107">
        <f t="shared" si="24"/>
        <v>0</v>
      </c>
      <c r="EI71" s="107">
        <f t="shared" si="24"/>
        <v>0</v>
      </c>
      <c r="EJ71" s="61"/>
      <c r="EK71" s="61"/>
    </row>
    <row r="72" spans="2:150" s="53" customFormat="1">
      <c r="B72" s="807" t="s">
        <v>230</v>
      </c>
      <c r="C72" s="807"/>
      <c r="D72" s="124">
        <f>SUM(D21:D36)</f>
        <v>0</v>
      </c>
      <c r="E72" s="124">
        <f t="shared" ref="E72:CA72" si="31">SUM(E21:E36)</f>
        <v>0</v>
      </c>
      <c r="F72" s="124">
        <f t="shared" si="31"/>
        <v>0</v>
      </c>
      <c r="G72" s="124">
        <f t="shared" si="31"/>
        <v>0</v>
      </c>
      <c r="H72" s="124">
        <f t="shared" si="31"/>
        <v>0</v>
      </c>
      <c r="I72" s="124">
        <f t="shared" si="31"/>
        <v>0</v>
      </c>
      <c r="J72" s="124">
        <f t="shared" ref="J72:P72" si="32">SUM(J21:J36)</f>
        <v>0</v>
      </c>
      <c r="K72" s="124">
        <f t="shared" si="32"/>
        <v>0</v>
      </c>
      <c r="L72" s="124">
        <f t="shared" si="32"/>
        <v>0</v>
      </c>
      <c r="M72" s="124">
        <f t="shared" si="32"/>
        <v>0</v>
      </c>
      <c r="N72" s="124">
        <f t="shared" si="32"/>
        <v>0</v>
      </c>
      <c r="O72" s="124">
        <f t="shared" si="32"/>
        <v>0</v>
      </c>
      <c r="P72" s="124">
        <f t="shared" si="32"/>
        <v>0</v>
      </c>
      <c r="Q72" s="124">
        <f t="shared" si="31"/>
        <v>0</v>
      </c>
      <c r="R72" s="124">
        <f t="shared" si="31"/>
        <v>0</v>
      </c>
      <c r="S72" s="124">
        <f t="shared" si="31"/>
        <v>0</v>
      </c>
      <c r="T72" s="124">
        <f t="shared" si="31"/>
        <v>0</v>
      </c>
      <c r="U72" s="124">
        <f t="shared" si="31"/>
        <v>0</v>
      </c>
      <c r="V72" s="124">
        <f t="shared" si="31"/>
        <v>0</v>
      </c>
      <c r="W72" s="124">
        <f t="shared" si="31"/>
        <v>0</v>
      </c>
      <c r="X72" s="124">
        <f t="shared" si="31"/>
        <v>0</v>
      </c>
      <c r="Y72" s="124">
        <f>SUM(Y25:Y68)</f>
        <v>0</v>
      </c>
      <c r="Z72" s="124">
        <f>SUM(Z25:Z68)</f>
        <v>0</v>
      </c>
      <c r="AA72" s="124">
        <f>SUM(AA25:AA68)</f>
        <v>0</v>
      </c>
      <c r="AB72" s="124">
        <f t="shared" si="31"/>
        <v>0</v>
      </c>
      <c r="AC72" s="124">
        <f t="shared" si="31"/>
        <v>0</v>
      </c>
      <c r="AD72" s="124">
        <f t="shared" si="31"/>
        <v>0</v>
      </c>
      <c r="AE72" s="124">
        <f t="shared" si="31"/>
        <v>0</v>
      </c>
      <c r="AF72" s="124">
        <f t="shared" si="31"/>
        <v>0</v>
      </c>
      <c r="AG72" s="124">
        <f t="shared" si="31"/>
        <v>0</v>
      </c>
      <c r="AH72" s="124">
        <f t="shared" si="31"/>
        <v>0</v>
      </c>
      <c r="AI72" s="124">
        <f t="shared" si="31"/>
        <v>0</v>
      </c>
      <c r="AJ72" s="124">
        <f t="shared" si="31"/>
        <v>0</v>
      </c>
      <c r="AK72" s="124">
        <f t="shared" si="31"/>
        <v>0</v>
      </c>
      <c r="AL72" s="124">
        <f t="shared" si="31"/>
        <v>0</v>
      </c>
      <c r="AM72" s="124">
        <f t="shared" si="31"/>
        <v>0</v>
      </c>
      <c r="AN72" s="124">
        <f t="shared" si="31"/>
        <v>0</v>
      </c>
      <c r="AO72" s="124">
        <f t="shared" si="31"/>
        <v>0</v>
      </c>
      <c r="AP72" s="124">
        <f t="shared" si="31"/>
        <v>0</v>
      </c>
      <c r="AQ72" s="124">
        <f t="shared" si="31"/>
        <v>0</v>
      </c>
      <c r="AR72" s="124">
        <f t="shared" si="31"/>
        <v>0</v>
      </c>
      <c r="AS72" s="124">
        <f t="shared" si="31"/>
        <v>0</v>
      </c>
      <c r="AT72" s="124">
        <f t="shared" ref="AT72" si="33">SUM(AT21:AT36)</f>
        <v>0</v>
      </c>
      <c r="AU72" s="124">
        <f t="shared" si="31"/>
        <v>0</v>
      </c>
      <c r="AV72" s="124">
        <f t="shared" si="31"/>
        <v>0</v>
      </c>
      <c r="AW72" s="124">
        <f t="shared" si="31"/>
        <v>0</v>
      </c>
      <c r="AX72" s="124">
        <f t="shared" si="31"/>
        <v>0</v>
      </c>
      <c r="AY72" s="124">
        <f t="shared" si="31"/>
        <v>0</v>
      </c>
      <c r="AZ72" s="124">
        <f t="shared" si="31"/>
        <v>0</v>
      </c>
      <c r="BA72" s="124">
        <f t="shared" si="31"/>
        <v>0</v>
      </c>
      <c r="BB72" s="124">
        <f t="shared" si="31"/>
        <v>0</v>
      </c>
      <c r="BC72" s="124">
        <f t="shared" si="31"/>
        <v>0</v>
      </c>
      <c r="BD72" s="124">
        <f t="shared" si="31"/>
        <v>0</v>
      </c>
      <c r="BE72" s="124">
        <f t="shared" si="31"/>
        <v>0</v>
      </c>
      <c r="BF72" s="124">
        <f t="shared" si="31"/>
        <v>0</v>
      </c>
      <c r="BG72" s="124">
        <f t="shared" si="31"/>
        <v>0</v>
      </c>
      <c r="BH72" s="124">
        <f t="shared" si="31"/>
        <v>0</v>
      </c>
      <c r="BI72" s="124">
        <f t="shared" si="31"/>
        <v>0</v>
      </c>
      <c r="BJ72" s="124">
        <f t="shared" si="31"/>
        <v>0</v>
      </c>
      <c r="BK72" s="124">
        <f t="shared" ref="BK72" si="34">SUM(BK21:BK36)</f>
        <v>0</v>
      </c>
      <c r="BL72" s="124">
        <f t="shared" si="31"/>
        <v>0</v>
      </c>
      <c r="BM72" s="124">
        <f t="shared" si="31"/>
        <v>0</v>
      </c>
      <c r="BN72" s="124">
        <f t="shared" si="31"/>
        <v>0</v>
      </c>
      <c r="BO72" s="124">
        <f t="shared" si="31"/>
        <v>0</v>
      </c>
      <c r="BP72" s="124">
        <f t="shared" si="31"/>
        <v>0</v>
      </c>
      <c r="BQ72" s="124">
        <f t="shared" si="31"/>
        <v>0</v>
      </c>
      <c r="BR72" s="124">
        <f t="shared" si="31"/>
        <v>0</v>
      </c>
      <c r="BS72" s="124">
        <f t="shared" si="31"/>
        <v>0</v>
      </c>
      <c r="BT72" s="124">
        <f t="shared" si="31"/>
        <v>0</v>
      </c>
      <c r="BU72" s="124">
        <f t="shared" si="31"/>
        <v>0</v>
      </c>
      <c r="BV72" s="124">
        <f t="shared" si="31"/>
        <v>0</v>
      </c>
      <c r="BW72" s="124">
        <f t="shared" si="31"/>
        <v>0</v>
      </c>
      <c r="BX72" s="124">
        <f t="shared" si="31"/>
        <v>0</v>
      </c>
      <c r="BY72" s="124">
        <f t="shared" si="31"/>
        <v>0</v>
      </c>
      <c r="BZ72" s="124">
        <f t="shared" si="31"/>
        <v>0</v>
      </c>
      <c r="CA72" s="124">
        <f t="shared" si="31"/>
        <v>0</v>
      </c>
      <c r="CB72" s="124">
        <f t="shared" ref="CB72:EI72" si="35">SUM(CB21:CB36)</f>
        <v>0</v>
      </c>
      <c r="CC72" s="124">
        <f t="shared" si="35"/>
        <v>0</v>
      </c>
      <c r="CD72" s="124">
        <f t="shared" si="35"/>
        <v>0</v>
      </c>
      <c r="CE72" s="124">
        <f t="shared" si="35"/>
        <v>0</v>
      </c>
      <c r="CF72" s="124">
        <f t="shared" si="35"/>
        <v>0</v>
      </c>
      <c r="CG72" s="124">
        <f t="shared" si="35"/>
        <v>0</v>
      </c>
      <c r="CH72" s="124">
        <f t="shared" ref="CH72" si="36">SUM(CH21:CH36)</f>
        <v>0</v>
      </c>
      <c r="CI72" s="124">
        <f t="shared" si="35"/>
        <v>0</v>
      </c>
      <c r="CJ72" s="124">
        <f t="shared" si="35"/>
        <v>0</v>
      </c>
      <c r="CK72" s="124">
        <f t="shared" si="35"/>
        <v>0</v>
      </c>
      <c r="CL72" s="124">
        <f t="shared" si="35"/>
        <v>0</v>
      </c>
      <c r="CM72" s="124">
        <f t="shared" ref="CM72" si="37">SUM(CM21:CM36)</f>
        <v>0</v>
      </c>
      <c r="CN72" s="124">
        <f t="shared" si="35"/>
        <v>0</v>
      </c>
      <c r="CO72" s="124">
        <f t="shared" si="35"/>
        <v>0</v>
      </c>
      <c r="CP72" s="124">
        <f t="shared" si="35"/>
        <v>0</v>
      </c>
      <c r="CQ72" s="124">
        <f t="shared" si="35"/>
        <v>0</v>
      </c>
      <c r="CR72" s="124">
        <f t="shared" si="35"/>
        <v>0</v>
      </c>
      <c r="CS72" s="124">
        <f t="shared" si="35"/>
        <v>0</v>
      </c>
      <c r="CT72" s="124">
        <f t="shared" si="35"/>
        <v>0</v>
      </c>
      <c r="CU72" s="124">
        <f t="shared" si="35"/>
        <v>0</v>
      </c>
      <c r="CV72" s="124">
        <f t="shared" si="35"/>
        <v>0</v>
      </c>
      <c r="CW72" s="124">
        <f t="shared" si="35"/>
        <v>0</v>
      </c>
      <c r="CX72" s="124">
        <f t="shared" si="35"/>
        <v>0</v>
      </c>
      <c r="CY72" s="124"/>
      <c r="CZ72" s="124"/>
      <c r="DA72" s="124"/>
      <c r="DB72" s="124"/>
      <c r="DC72" s="124"/>
      <c r="DD72" s="124"/>
      <c r="DE72" s="124"/>
      <c r="DF72" s="124"/>
      <c r="DG72" s="124">
        <f t="shared" si="35"/>
        <v>0</v>
      </c>
      <c r="DH72" s="124">
        <f t="shared" si="35"/>
        <v>0</v>
      </c>
      <c r="DI72" s="254">
        <f t="shared" si="35"/>
        <v>0</v>
      </c>
      <c r="DJ72" s="254">
        <f t="shared" si="35"/>
        <v>0</v>
      </c>
      <c r="DK72" s="254">
        <f t="shared" si="35"/>
        <v>0</v>
      </c>
      <c r="DL72" s="254">
        <f t="shared" si="35"/>
        <v>0</v>
      </c>
      <c r="DM72" s="254">
        <f t="shared" si="35"/>
        <v>0</v>
      </c>
      <c r="DN72" s="254">
        <f t="shared" si="35"/>
        <v>0</v>
      </c>
      <c r="DO72" s="124">
        <f t="shared" ref="DO72:DQ72" si="38">SUM(DO21:DO36)</f>
        <v>0</v>
      </c>
      <c r="DP72" s="124">
        <f t="shared" si="38"/>
        <v>0</v>
      </c>
      <c r="DQ72" s="124">
        <f t="shared" si="38"/>
        <v>0</v>
      </c>
      <c r="DR72" s="124">
        <f t="shared" si="35"/>
        <v>0</v>
      </c>
      <c r="DS72" s="124">
        <f>SUM(DS25:DS68)</f>
        <v>0</v>
      </c>
      <c r="DT72" s="124">
        <f>SUM(DT25:DT68)</f>
        <v>0</v>
      </c>
      <c r="DU72" s="124">
        <f>SUM(DU25:DU68)</f>
        <v>0</v>
      </c>
      <c r="DV72" s="124">
        <f>SUM(DV25:DV68)</f>
        <v>0</v>
      </c>
      <c r="DW72" s="124">
        <f>SUM(DW25:DW68)</f>
        <v>0</v>
      </c>
      <c r="DX72" s="124">
        <f t="shared" si="35"/>
        <v>0</v>
      </c>
      <c r="DY72" s="124">
        <f t="shared" si="35"/>
        <v>0</v>
      </c>
      <c r="DZ72" s="124">
        <f t="shared" ref="DZ72:EA72" si="39">SUM(DZ21:DZ36)</f>
        <v>0</v>
      </c>
      <c r="EA72" s="124">
        <f t="shared" si="39"/>
        <v>0</v>
      </c>
      <c r="EB72" s="124">
        <f t="shared" ref="EB72:EC72" si="40">SUM(EB21:EB36)</f>
        <v>0</v>
      </c>
      <c r="EC72" s="124">
        <f t="shared" si="40"/>
        <v>0</v>
      </c>
      <c r="ED72" s="124">
        <f t="shared" si="35"/>
        <v>0</v>
      </c>
      <c r="EE72" s="124">
        <f t="shared" si="35"/>
        <v>0</v>
      </c>
      <c r="EF72" s="124">
        <f t="shared" ref="EF72:EG72" si="41">SUM(EF21:EF36)</f>
        <v>0</v>
      </c>
      <c r="EG72" s="124">
        <f t="shared" si="41"/>
        <v>0</v>
      </c>
      <c r="EH72" s="124">
        <f t="shared" si="35"/>
        <v>0</v>
      </c>
      <c r="EI72" s="124">
        <f t="shared" si="35"/>
        <v>0</v>
      </c>
      <c r="EJ72" s="61"/>
      <c r="EK72" s="61"/>
    </row>
    <row r="73" spans="2:150" s="53" customFormat="1">
      <c r="B73" s="845" t="s">
        <v>285</v>
      </c>
      <c r="C73" s="845"/>
      <c r="D73" s="106">
        <f>SUM(D37:D68)</f>
        <v>0</v>
      </c>
      <c r="E73" s="106">
        <f t="shared" ref="E73:CA73" si="42">SUM(E37:E68)</f>
        <v>0</v>
      </c>
      <c r="F73" s="106">
        <f t="shared" si="42"/>
        <v>0</v>
      </c>
      <c r="G73" s="106">
        <f t="shared" si="42"/>
        <v>0</v>
      </c>
      <c r="H73" s="106">
        <f t="shared" si="42"/>
        <v>0</v>
      </c>
      <c r="I73" s="106">
        <f t="shared" si="42"/>
        <v>0</v>
      </c>
      <c r="J73" s="106">
        <f t="shared" ref="J73:Q73" si="43">SUM(J37:J68)</f>
        <v>0</v>
      </c>
      <c r="K73" s="106">
        <f t="shared" si="43"/>
        <v>0</v>
      </c>
      <c r="L73" s="106">
        <f t="shared" si="43"/>
        <v>0</v>
      </c>
      <c r="M73" s="106">
        <f t="shared" si="43"/>
        <v>0</v>
      </c>
      <c r="N73" s="106">
        <f t="shared" si="43"/>
        <v>0</v>
      </c>
      <c r="O73" s="106">
        <f t="shared" si="43"/>
        <v>0</v>
      </c>
      <c r="P73" s="106">
        <f t="shared" si="43"/>
        <v>0</v>
      </c>
      <c r="Q73" s="106">
        <f t="shared" si="43"/>
        <v>0</v>
      </c>
      <c r="R73" s="106">
        <f t="shared" si="42"/>
        <v>0</v>
      </c>
      <c r="S73" s="106">
        <f t="shared" si="42"/>
        <v>0</v>
      </c>
      <c r="T73" s="106">
        <f t="shared" si="42"/>
        <v>0</v>
      </c>
      <c r="U73" s="106">
        <f t="shared" si="42"/>
        <v>0</v>
      </c>
      <c r="V73" s="106">
        <f t="shared" si="42"/>
        <v>0</v>
      </c>
      <c r="W73" s="106">
        <f t="shared" si="42"/>
        <v>0</v>
      </c>
      <c r="X73" s="106">
        <f t="shared" si="42"/>
        <v>0</v>
      </c>
      <c r="Y73" s="106">
        <f>SUM(Y37:Y68)</f>
        <v>0</v>
      </c>
      <c r="Z73" s="106">
        <f>SUM(Z37:Z68)</f>
        <v>0</v>
      </c>
      <c r="AA73" s="106">
        <f>SUM(AA37:AA68)</f>
        <v>0</v>
      </c>
      <c r="AB73" s="106">
        <f t="shared" si="42"/>
        <v>0</v>
      </c>
      <c r="AC73" s="106">
        <f t="shared" si="42"/>
        <v>0</v>
      </c>
      <c r="AD73" s="106">
        <f t="shared" si="42"/>
        <v>0</v>
      </c>
      <c r="AE73" s="106">
        <f t="shared" si="42"/>
        <v>0</v>
      </c>
      <c r="AF73" s="106">
        <f t="shared" si="42"/>
        <v>0</v>
      </c>
      <c r="AG73" s="106">
        <f t="shared" si="42"/>
        <v>0</v>
      </c>
      <c r="AH73" s="106">
        <f t="shared" si="42"/>
        <v>0</v>
      </c>
      <c r="AI73" s="106">
        <f t="shared" si="42"/>
        <v>0</v>
      </c>
      <c r="AJ73" s="106">
        <f t="shared" si="42"/>
        <v>0</v>
      </c>
      <c r="AK73" s="106">
        <f t="shared" si="42"/>
        <v>0</v>
      </c>
      <c r="AL73" s="106">
        <f t="shared" si="42"/>
        <v>0</v>
      </c>
      <c r="AM73" s="106">
        <f t="shared" si="42"/>
        <v>0</v>
      </c>
      <c r="AN73" s="106">
        <f t="shared" si="42"/>
        <v>0</v>
      </c>
      <c r="AO73" s="106">
        <f t="shared" si="42"/>
        <v>0</v>
      </c>
      <c r="AP73" s="106">
        <f t="shared" si="42"/>
        <v>0</v>
      </c>
      <c r="AQ73" s="106">
        <f t="shared" si="42"/>
        <v>0</v>
      </c>
      <c r="AR73" s="106">
        <f t="shared" si="42"/>
        <v>0</v>
      </c>
      <c r="AS73" s="106">
        <f t="shared" si="42"/>
        <v>0</v>
      </c>
      <c r="AT73" s="106">
        <f t="shared" ref="AT73" si="44">SUM(AT37:AT68)</f>
        <v>0</v>
      </c>
      <c r="AU73" s="106">
        <f t="shared" si="42"/>
        <v>0</v>
      </c>
      <c r="AV73" s="106">
        <f t="shared" si="42"/>
        <v>0</v>
      </c>
      <c r="AW73" s="106">
        <f t="shared" si="42"/>
        <v>0</v>
      </c>
      <c r="AX73" s="106">
        <f t="shared" si="42"/>
        <v>0</v>
      </c>
      <c r="AY73" s="106">
        <f t="shared" si="42"/>
        <v>0</v>
      </c>
      <c r="AZ73" s="106">
        <f t="shared" si="42"/>
        <v>0</v>
      </c>
      <c r="BA73" s="106">
        <f t="shared" si="42"/>
        <v>0</v>
      </c>
      <c r="BB73" s="106">
        <f t="shared" si="42"/>
        <v>0</v>
      </c>
      <c r="BC73" s="106">
        <f t="shared" si="42"/>
        <v>0</v>
      </c>
      <c r="BD73" s="106">
        <f t="shared" si="42"/>
        <v>0</v>
      </c>
      <c r="BE73" s="106">
        <f t="shared" si="42"/>
        <v>0</v>
      </c>
      <c r="BF73" s="106">
        <f t="shared" si="42"/>
        <v>0</v>
      </c>
      <c r="BG73" s="106">
        <f t="shared" si="42"/>
        <v>0</v>
      </c>
      <c r="BH73" s="106">
        <f t="shared" si="42"/>
        <v>0</v>
      </c>
      <c r="BI73" s="106">
        <f t="shared" si="42"/>
        <v>0</v>
      </c>
      <c r="BJ73" s="106">
        <f t="shared" si="42"/>
        <v>0</v>
      </c>
      <c r="BK73" s="106">
        <f t="shared" ref="BK73" si="45">SUM(BK37:BK68)</f>
        <v>0</v>
      </c>
      <c r="BL73" s="106">
        <f t="shared" si="42"/>
        <v>0</v>
      </c>
      <c r="BM73" s="106">
        <f t="shared" si="42"/>
        <v>0</v>
      </c>
      <c r="BN73" s="106">
        <f t="shared" si="42"/>
        <v>0</v>
      </c>
      <c r="BO73" s="106">
        <f t="shared" si="42"/>
        <v>0</v>
      </c>
      <c r="BP73" s="106">
        <f t="shared" si="42"/>
        <v>0</v>
      </c>
      <c r="BQ73" s="106">
        <f t="shared" si="42"/>
        <v>0</v>
      </c>
      <c r="BR73" s="106">
        <f t="shared" si="42"/>
        <v>0</v>
      </c>
      <c r="BS73" s="106">
        <f t="shared" si="42"/>
        <v>0</v>
      </c>
      <c r="BT73" s="106">
        <f t="shared" si="42"/>
        <v>0</v>
      </c>
      <c r="BU73" s="106">
        <f t="shared" si="42"/>
        <v>0</v>
      </c>
      <c r="BV73" s="106">
        <f t="shared" si="42"/>
        <v>0</v>
      </c>
      <c r="BW73" s="106">
        <f t="shared" si="42"/>
        <v>0</v>
      </c>
      <c r="BX73" s="106">
        <f t="shared" si="42"/>
        <v>0</v>
      </c>
      <c r="BY73" s="106">
        <f t="shared" si="42"/>
        <v>0</v>
      </c>
      <c r="BZ73" s="106">
        <f t="shared" si="42"/>
        <v>0</v>
      </c>
      <c r="CA73" s="106">
        <f t="shared" si="42"/>
        <v>0</v>
      </c>
      <c r="CB73" s="106">
        <f t="shared" ref="CB73:EI73" si="46">SUM(CB37:CB68)</f>
        <v>0</v>
      </c>
      <c r="CC73" s="106">
        <f t="shared" si="46"/>
        <v>0</v>
      </c>
      <c r="CD73" s="106">
        <f t="shared" si="46"/>
        <v>0</v>
      </c>
      <c r="CE73" s="106">
        <f t="shared" si="46"/>
        <v>0</v>
      </c>
      <c r="CF73" s="106">
        <f t="shared" si="46"/>
        <v>0</v>
      </c>
      <c r="CG73" s="106">
        <f t="shared" si="46"/>
        <v>0</v>
      </c>
      <c r="CH73" s="106">
        <f t="shared" ref="CH73" si="47">SUM(CH37:CH68)</f>
        <v>0</v>
      </c>
      <c r="CI73" s="106">
        <f t="shared" si="46"/>
        <v>0</v>
      </c>
      <c r="CJ73" s="106">
        <f t="shared" si="46"/>
        <v>0</v>
      </c>
      <c r="CK73" s="106">
        <f t="shared" si="46"/>
        <v>0</v>
      </c>
      <c r="CL73" s="106">
        <f t="shared" si="46"/>
        <v>0</v>
      </c>
      <c r="CM73" s="106">
        <f t="shared" ref="CM73" si="48">SUM(CM37:CM68)</f>
        <v>0</v>
      </c>
      <c r="CN73" s="106">
        <f t="shared" si="46"/>
        <v>0</v>
      </c>
      <c r="CO73" s="106">
        <f t="shared" si="46"/>
        <v>0</v>
      </c>
      <c r="CP73" s="106">
        <f t="shared" si="46"/>
        <v>0</v>
      </c>
      <c r="CQ73" s="106">
        <f t="shared" si="46"/>
        <v>0</v>
      </c>
      <c r="CR73" s="106">
        <f t="shared" si="46"/>
        <v>0</v>
      </c>
      <c r="CS73" s="106">
        <f t="shared" si="46"/>
        <v>0</v>
      </c>
      <c r="CT73" s="106">
        <f t="shared" si="46"/>
        <v>0</v>
      </c>
      <c r="CU73" s="106">
        <f t="shared" si="46"/>
        <v>0</v>
      </c>
      <c r="CV73" s="106">
        <f t="shared" si="46"/>
        <v>0</v>
      </c>
      <c r="CW73" s="106">
        <f t="shared" si="46"/>
        <v>0</v>
      </c>
      <c r="CX73" s="106">
        <f t="shared" si="46"/>
        <v>0</v>
      </c>
      <c r="CY73" s="106"/>
      <c r="CZ73" s="106"/>
      <c r="DA73" s="106"/>
      <c r="DB73" s="106"/>
      <c r="DC73" s="106"/>
      <c r="DD73" s="106"/>
      <c r="DE73" s="106"/>
      <c r="DF73" s="106"/>
      <c r="DG73" s="106">
        <f t="shared" si="46"/>
        <v>0</v>
      </c>
      <c r="DH73" s="106">
        <f t="shared" si="46"/>
        <v>0</v>
      </c>
      <c r="DI73" s="255">
        <f t="shared" si="46"/>
        <v>0</v>
      </c>
      <c r="DJ73" s="255">
        <f t="shared" si="46"/>
        <v>0</v>
      </c>
      <c r="DK73" s="255">
        <f t="shared" si="46"/>
        <v>0</v>
      </c>
      <c r="DL73" s="255">
        <f t="shared" si="46"/>
        <v>0</v>
      </c>
      <c r="DM73" s="255">
        <f t="shared" si="46"/>
        <v>0</v>
      </c>
      <c r="DN73" s="255">
        <f t="shared" si="46"/>
        <v>0</v>
      </c>
      <c r="DO73" s="106">
        <f t="shared" ref="DO73:DQ73" si="49">SUM(DO37:DO68)</f>
        <v>0</v>
      </c>
      <c r="DP73" s="106">
        <f t="shared" si="49"/>
        <v>0</v>
      </c>
      <c r="DQ73" s="106">
        <f t="shared" si="49"/>
        <v>0</v>
      </c>
      <c r="DR73" s="106">
        <f t="shared" si="46"/>
        <v>0</v>
      </c>
      <c r="DS73" s="106">
        <f>SUM(DS37:DS68)</f>
        <v>0</v>
      </c>
      <c r="DT73" s="106">
        <f>SUM(DT37:DT68)</f>
        <v>0</v>
      </c>
      <c r="DU73" s="106">
        <f>SUM(DU37:DU68)</f>
        <v>0</v>
      </c>
      <c r="DV73" s="106">
        <f>SUM(DV37:DV68)</f>
        <v>0</v>
      </c>
      <c r="DW73" s="106">
        <f>SUM(DW37:DW68)</f>
        <v>0</v>
      </c>
      <c r="DX73" s="106">
        <f t="shared" si="46"/>
        <v>0</v>
      </c>
      <c r="DY73" s="106">
        <f t="shared" si="46"/>
        <v>0</v>
      </c>
      <c r="DZ73" s="106">
        <f t="shared" ref="DZ73:EA73" si="50">SUM(DZ37:DZ68)</f>
        <v>0</v>
      </c>
      <c r="EA73" s="106">
        <f t="shared" si="50"/>
        <v>0</v>
      </c>
      <c r="EB73" s="106">
        <f t="shared" ref="EB73:EC73" si="51">SUM(EB37:EB68)</f>
        <v>0</v>
      </c>
      <c r="EC73" s="106">
        <f t="shared" si="51"/>
        <v>0</v>
      </c>
      <c r="ED73" s="106">
        <f t="shared" si="46"/>
        <v>0</v>
      </c>
      <c r="EE73" s="106">
        <f t="shared" si="46"/>
        <v>0</v>
      </c>
      <c r="EF73" s="106">
        <f t="shared" ref="EF73:EG73" si="52">SUM(EF37:EF68)</f>
        <v>0</v>
      </c>
      <c r="EG73" s="106">
        <f t="shared" si="52"/>
        <v>0</v>
      </c>
      <c r="EH73" s="106">
        <f t="shared" si="46"/>
        <v>0</v>
      </c>
      <c r="EI73" s="106">
        <f t="shared" si="46"/>
        <v>0</v>
      </c>
      <c r="EJ73" s="61"/>
      <c r="EK73" s="61"/>
    </row>
    <row r="74" spans="2:150" s="53" customFormat="1">
      <c r="B74" s="809" t="s">
        <v>156</v>
      </c>
      <c r="C74" s="810"/>
      <c r="D74" s="108">
        <f>D70*D75</f>
        <v>0</v>
      </c>
      <c r="E74" s="108">
        <f t="shared" ref="E74:CA74" si="53">E70*E75</f>
        <v>0</v>
      </c>
      <c r="F74" s="108">
        <f t="shared" si="53"/>
        <v>0</v>
      </c>
      <c r="G74" s="108">
        <f t="shared" si="53"/>
        <v>0</v>
      </c>
      <c r="H74" s="108">
        <f t="shared" si="53"/>
        <v>0</v>
      </c>
      <c r="I74" s="108">
        <f t="shared" si="53"/>
        <v>0</v>
      </c>
      <c r="J74" s="108">
        <f t="shared" ref="J74:Q74" si="54">J70*J75</f>
        <v>0</v>
      </c>
      <c r="K74" s="108">
        <f t="shared" si="54"/>
        <v>0</v>
      </c>
      <c r="L74" s="108">
        <f t="shared" si="54"/>
        <v>0</v>
      </c>
      <c r="M74" s="108">
        <f t="shared" si="54"/>
        <v>0</v>
      </c>
      <c r="N74" s="108">
        <f t="shared" si="54"/>
        <v>0</v>
      </c>
      <c r="O74" s="108">
        <f t="shared" si="54"/>
        <v>0</v>
      </c>
      <c r="P74" s="108">
        <f t="shared" si="54"/>
        <v>0</v>
      </c>
      <c r="Q74" s="108">
        <f t="shared" si="54"/>
        <v>0</v>
      </c>
      <c r="R74" s="108">
        <f t="shared" si="53"/>
        <v>0</v>
      </c>
      <c r="S74" s="108">
        <f t="shared" si="53"/>
        <v>0</v>
      </c>
      <c r="T74" s="108">
        <f t="shared" si="53"/>
        <v>0</v>
      </c>
      <c r="U74" s="108">
        <f t="shared" si="53"/>
        <v>0</v>
      </c>
      <c r="V74" s="108">
        <f t="shared" si="53"/>
        <v>0</v>
      </c>
      <c r="W74" s="108">
        <f t="shared" si="53"/>
        <v>0</v>
      </c>
      <c r="X74" s="108">
        <f t="shared" si="53"/>
        <v>0</v>
      </c>
      <c r="Y74" s="108">
        <f>Y70*Y75</f>
        <v>0</v>
      </c>
      <c r="Z74" s="108">
        <f>Z70*Z75</f>
        <v>0</v>
      </c>
      <c r="AA74" s="108">
        <f>AA70*AA75</f>
        <v>0</v>
      </c>
      <c r="AB74" s="108">
        <f t="shared" si="53"/>
        <v>0</v>
      </c>
      <c r="AC74" s="108">
        <f t="shared" si="53"/>
        <v>0</v>
      </c>
      <c r="AD74" s="108">
        <f t="shared" si="53"/>
        <v>0</v>
      </c>
      <c r="AE74" s="108">
        <f t="shared" si="53"/>
        <v>0</v>
      </c>
      <c r="AF74" s="108">
        <f t="shared" si="53"/>
        <v>0</v>
      </c>
      <c r="AG74" s="108">
        <f t="shared" si="53"/>
        <v>0</v>
      </c>
      <c r="AH74" s="108">
        <f t="shared" si="53"/>
        <v>0</v>
      </c>
      <c r="AI74" s="108">
        <f t="shared" si="53"/>
        <v>0</v>
      </c>
      <c r="AJ74" s="108">
        <f t="shared" si="53"/>
        <v>0</v>
      </c>
      <c r="AK74" s="108">
        <f t="shared" si="53"/>
        <v>0</v>
      </c>
      <c r="AL74" s="108">
        <f t="shared" si="53"/>
        <v>0</v>
      </c>
      <c r="AM74" s="108">
        <f t="shared" si="53"/>
        <v>0</v>
      </c>
      <c r="AN74" s="108">
        <f t="shared" si="53"/>
        <v>0</v>
      </c>
      <c r="AO74" s="108">
        <f t="shared" si="53"/>
        <v>0</v>
      </c>
      <c r="AP74" s="108">
        <f t="shared" si="53"/>
        <v>0</v>
      </c>
      <c r="AQ74" s="108">
        <f t="shared" si="53"/>
        <v>0</v>
      </c>
      <c r="AR74" s="108">
        <f t="shared" si="53"/>
        <v>0</v>
      </c>
      <c r="AS74" s="108">
        <f t="shared" si="53"/>
        <v>0</v>
      </c>
      <c r="AT74" s="108">
        <f t="shared" ref="AT74" si="55">AT70*AT75</f>
        <v>0</v>
      </c>
      <c r="AU74" s="108">
        <f t="shared" si="53"/>
        <v>0</v>
      </c>
      <c r="AV74" s="108">
        <f t="shared" si="53"/>
        <v>0</v>
      </c>
      <c r="AW74" s="108">
        <f t="shared" si="53"/>
        <v>0</v>
      </c>
      <c r="AX74" s="108">
        <f t="shared" si="53"/>
        <v>0</v>
      </c>
      <c r="AY74" s="108">
        <f t="shared" si="53"/>
        <v>0</v>
      </c>
      <c r="AZ74" s="108">
        <f t="shared" si="53"/>
        <v>0</v>
      </c>
      <c r="BA74" s="108">
        <f t="shared" si="53"/>
        <v>0</v>
      </c>
      <c r="BB74" s="108">
        <f t="shared" si="53"/>
        <v>0</v>
      </c>
      <c r="BC74" s="108">
        <f t="shared" si="53"/>
        <v>0</v>
      </c>
      <c r="BD74" s="108">
        <f t="shared" si="53"/>
        <v>0</v>
      </c>
      <c r="BE74" s="108">
        <f t="shared" si="53"/>
        <v>0</v>
      </c>
      <c r="BF74" s="108">
        <f t="shared" si="53"/>
        <v>0</v>
      </c>
      <c r="BG74" s="108">
        <f t="shared" si="53"/>
        <v>0</v>
      </c>
      <c r="BH74" s="108">
        <f t="shared" si="53"/>
        <v>0</v>
      </c>
      <c r="BI74" s="108">
        <f t="shared" si="53"/>
        <v>0</v>
      </c>
      <c r="BJ74" s="108">
        <f t="shared" si="53"/>
        <v>0</v>
      </c>
      <c r="BK74" s="108">
        <f t="shared" ref="BK74" si="56">BK70*BK75</f>
        <v>0</v>
      </c>
      <c r="BL74" s="108">
        <f t="shared" si="53"/>
        <v>0</v>
      </c>
      <c r="BM74" s="108">
        <f t="shared" si="53"/>
        <v>0</v>
      </c>
      <c r="BN74" s="108">
        <f t="shared" si="53"/>
        <v>0</v>
      </c>
      <c r="BO74" s="108">
        <f t="shared" si="53"/>
        <v>0</v>
      </c>
      <c r="BP74" s="108">
        <f t="shared" si="53"/>
        <v>0</v>
      </c>
      <c r="BQ74" s="108">
        <f t="shared" si="53"/>
        <v>0</v>
      </c>
      <c r="BR74" s="108">
        <f t="shared" si="53"/>
        <v>0</v>
      </c>
      <c r="BS74" s="108">
        <f t="shared" si="53"/>
        <v>0</v>
      </c>
      <c r="BT74" s="108">
        <f t="shared" si="53"/>
        <v>0</v>
      </c>
      <c r="BU74" s="108">
        <f t="shared" si="53"/>
        <v>0</v>
      </c>
      <c r="BV74" s="108">
        <f t="shared" si="53"/>
        <v>0</v>
      </c>
      <c r="BW74" s="108">
        <f t="shared" si="53"/>
        <v>0</v>
      </c>
      <c r="BX74" s="108">
        <f t="shared" si="53"/>
        <v>0</v>
      </c>
      <c r="BY74" s="108">
        <f t="shared" si="53"/>
        <v>0</v>
      </c>
      <c r="BZ74" s="108">
        <f t="shared" si="53"/>
        <v>0</v>
      </c>
      <c r="CA74" s="108">
        <f t="shared" si="53"/>
        <v>0</v>
      </c>
      <c r="CB74" s="108">
        <f t="shared" ref="CB74:EH74" si="57">CB70*CB75</f>
        <v>0</v>
      </c>
      <c r="CC74" s="108">
        <f t="shared" si="57"/>
        <v>0</v>
      </c>
      <c r="CD74" s="108">
        <f t="shared" si="57"/>
        <v>0</v>
      </c>
      <c r="CE74" s="108">
        <f t="shared" si="57"/>
        <v>0</v>
      </c>
      <c r="CF74" s="108">
        <f t="shared" si="57"/>
        <v>0</v>
      </c>
      <c r="CG74" s="108">
        <f t="shared" si="57"/>
        <v>0</v>
      </c>
      <c r="CH74" s="108">
        <f t="shared" ref="CH74" si="58">CH70*CH75</f>
        <v>0</v>
      </c>
      <c r="CI74" s="108">
        <f t="shared" si="57"/>
        <v>0</v>
      </c>
      <c r="CJ74" s="108">
        <f t="shared" si="57"/>
        <v>0</v>
      </c>
      <c r="CK74" s="108">
        <f t="shared" si="57"/>
        <v>0</v>
      </c>
      <c r="CL74" s="108">
        <f t="shared" si="57"/>
        <v>0</v>
      </c>
      <c r="CM74" s="108">
        <f t="shared" ref="CM74" si="59">CM70*CM75</f>
        <v>0</v>
      </c>
      <c r="CN74" s="108">
        <f t="shared" si="57"/>
        <v>0</v>
      </c>
      <c r="CO74" s="108">
        <f t="shared" si="57"/>
        <v>0</v>
      </c>
      <c r="CP74" s="108">
        <f t="shared" si="57"/>
        <v>0</v>
      </c>
      <c r="CQ74" s="108">
        <f t="shared" si="57"/>
        <v>0</v>
      </c>
      <c r="CR74" s="108">
        <f t="shared" si="57"/>
        <v>0</v>
      </c>
      <c r="CS74" s="108">
        <f t="shared" si="57"/>
        <v>0</v>
      </c>
      <c r="CT74" s="108">
        <f t="shared" si="57"/>
        <v>0</v>
      </c>
      <c r="CU74" s="108">
        <f t="shared" si="57"/>
        <v>0</v>
      </c>
      <c r="CV74" s="108">
        <f t="shared" si="57"/>
        <v>0</v>
      </c>
      <c r="CW74" s="108">
        <f t="shared" si="57"/>
        <v>0</v>
      </c>
      <c r="CX74" s="108">
        <f t="shared" si="57"/>
        <v>0</v>
      </c>
      <c r="CY74" s="108">
        <f t="shared" si="57"/>
        <v>0</v>
      </c>
      <c r="CZ74" s="108">
        <f t="shared" si="57"/>
        <v>0</v>
      </c>
      <c r="DA74" s="108">
        <f t="shared" si="57"/>
        <v>0</v>
      </c>
      <c r="DB74" s="108">
        <f t="shared" si="57"/>
        <v>0</v>
      </c>
      <c r="DC74" s="108">
        <f t="shared" ref="DC74:DF74" si="60">DC70*DC75</f>
        <v>0</v>
      </c>
      <c r="DD74" s="108">
        <f t="shared" si="60"/>
        <v>0</v>
      </c>
      <c r="DE74" s="108">
        <f t="shared" si="60"/>
        <v>0</v>
      </c>
      <c r="DF74" s="108">
        <f t="shared" si="60"/>
        <v>0</v>
      </c>
      <c r="DG74" s="108">
        <f t="shared" si="57"/>
        <v>0</v>
      </c>
      <c r="DH74" s="108">
        <f t="shared" si="57"/>
        <v>0</v>
      </c>
      <c r="DI74" s="256">
        <f t="shared" si="57"/>
        <v>0</v>
      </c>
      <c r="DJ74" s="256">
        <f t="shared" si="57"/>
        <v>0</v>
      </c>
      <c r="DK74" s="256">
        <f t="shared" si="57"/>
        <v>0</v>
      </c>
      <c r="DL74" s="256">
        <f t="shared" si="57"/>
        <v>0</v>
      </c>
      <c r="DM74" s="256">
        <f t="shared" si="57"/>
        <v>0</v>
      </c>
      <c r="DN74" s="256">
        <f t="shared" si="57"/>
        <v>0</v>
      </c>
      <c r="DO74" s="108">
        <f t="shared" ref="DO74:DQ74" si="61">DO70*DO75</f>
        <v>0</v>
      </c>
      <c r="DP74" s="108">
        <f t="shared" si="61"/>
        <v>0</v>
      </c>
      <c r="DQ74" s="108">
        <f t="shared" si="61"/>
        <v>0</v>
      </c>
      <c r="DR74" s="108">
        <f t="shared" si="57"/>
        <v>0</v>
      </c>
      <c r="DS74" s="108">
        <f>DS70*DS75</f>
        <v>0</v>
      </c>
      <c r="DT74" s="108">
        <f>DT70*DT75</f>
        <v>0</v>
      </c>
      <c r="DU74" s="108">
        <f>DU70*DU75</f>
        <v>0</v>
      </c>
      <c r="DV74" s="108">
        <f>DV70*DV75</f>
        <v>0</v>
      </c>
      <c r="DW74" s="108">
        <f>DW70*DW75</f>
        <v>0</v>
      </c>
      <c r="DX74" s="108">
        <f t="shared" si="57"/>
        <v>0</v>
      </c>
      <c r="DY74" s="108">
        <f t="shared" si="57"/>
        <v>0</v>
      </c>
      <c r="DZ74" s="108">
        <f t="shared" ref="DZ74:EA74" si="62">DZ70*DZ75</f>
        <v>0</v>
      </c>
      <c r="EA74" s="108">
        <f t="shared" si="62"/>
        <v>0</v>
      </c>
      <c r="EB74" s="108">
        <f t="shared" ref="EB74:EC74" si="63">EB70*EB75</f>
        <v>0</v>
      </c>
      <c r="EC74" s="108">
        <f t="shared" si="63"/>
        <v>0</v>
      </c>
      <c r="ED74" s="108">
        <f t="shared" si="57"/>
        <v>0</v>
      </c>
      <c r="EE74" s="108">
        <f t="shared" si="57"/>
        <v>0</v>
      </c>
      <c r="EF74" s="108">
        <f t="shared" ref="EF74:EG74" si="64">EF70*EF75</f>
        <v>0</v>
      </c>
      <c r="EG74" s="108">
        <f t="shared" si="64"/>
        <v>0</v>
      </c>
      <c r="EH74" s="108">
        <f t="shared" si="57"/>
        <v>0</v>
      </c>
      <c r="EI74" s="108">
        <f>SUM(D74:EH74)</f>
        <v>0</v>
      </c>
      <c r="EJ74" s="61"/>
      <c r="EK74" s="61"/>
    </row>
    <row r="75" spans="2:150" s="53" customFormat="1">
      <c r="B75" s="809" t="s">
        <v>259</v>
      </c>
      <c r="C75" s="810"/>
      <c r="D75" s="108">
        <v>12</v>
      </c>
      <c r="E75" s="108">
        <v>0.5</v>
      </c>
      <c r="F75" s="108">
        <v>0.5</v>
      </c>
      <c r="G75" s="108">
        <v>11.28</v>
      </c>
      <c r="H75" s="108">
        <v>0.47</v>
      </c>
      <c r="I75" s="108">
        <v>0.47</v>
      </c>
      <c r="J75" s="108">
        <v>3.6</v>
      </c>
      <c r="K75" s="108">
        <v>0.12</v>
      </c>
      <c r="L75" s="108">
        <v>0.12</v>
      </c>
      <c r="M75" s="108">
        <v>9.6</v>
      </c>
      <c r="N75" s="108">
        <v>0.4</v>
      </c>
      <c r="O75" s="108">
        <v>0.4</v>
      </c>
      <c r="P75" s="108">
        <v>12</v>
      </c>
      <c r="Q75" s="108">
        <v>0.5</v>
      </c>
      <c r="R75" s="108">
        <v>0.5</v>
      </c>
      <c r="S75" s="108">
        <v>12</v>
      </c>
      <c r="T75" s="108">
        <v>0.5</v>
      </c>
      <c r="U75" s="108">
        <v>0.5</v>
      </c>
      <c r="V75" s="108">
        <v>12</v>
      </c>
      <c r="W75" s="108">
        <v>0.2</v>
      </c>
      <c r="X75" s="108">
        <v>0.2</v>
      </c>
      <c r="Y75" s="108">
        <v>0.96</v>
      </c>
      <c r="Z75" s="108">
        <v>0.08</v>
      </c>
      <c r="AA75" s="108">
        <v>0.08</v>
      </c>
      <c r="AB75" s="108">
        <v>1.08</v>
      </c>
      <c r="AC75" s="108">
        <v>0.09</v>
      </c>
      <c r="AD75" s="108">
        <v>0.09</v>
      </c>
      <c r="AE75" s="108">
        <v>2.4</v>
      </c>
      <c r="AF75" s="108">
        <v>0.2</v>
      </c>
      <c r="AG75" s="108">
        <v>0.2</v>
      </c>
      <c r="AH75" s="108">
        <v>12</v>
      </c>
      <c r="AI75" s="108">
        <v>0.2</v>
      </c>
      <c r="AJ75" s="108">
        <v>0.2</v>
      </c>
      <c r="AK75" s="108">
        <v>12</v>
      </c>
      <c r="AL75" s="108">
        <v>0.4</v>
      </c>
      <c r="AM75" s="108">
        <v>0.4</v>
      </c>
      <c r="AN75" s="108">
        <v>12</v>
      </c>
      <c r="AO75" s="108">
        <v>1</v>
      </c>
      <c r="AP75" s="108">
        <v>1</v>
      </c>
      <c r="AQ75" s="108">
        <v>10</v>
      </c>
      <c r="AR75" s="108">
        <v>5</v>
      </c>
      <c r="AS75" s="108">
        <v>5</v>
      </c>
      <c r="AT75" s="108">
        <v>5</v>
      </c>
      <c r="AU75" s="108">
        <v>15</v>
      </c>
      <c r="AV75" s="108">
        <v>1.08</v>
      </c>
      <c r="AW75" s="108">
        <v>0.09</v>
      </c>
      <c r="AX75" s="108">
        <v>0.09</v>
      </c>
      <c r="AY75" s="108">
        <v>1.08</v>
      </c>
      <c r="AZ75" s="108">
        <v>0.09</v>
      </c>
      <c r="BA75" s="108">
        <v>0.09</v>
      </c>
      <c r="BB75" s="108">
        <v>12</v>
      </c>
      <c r="BC75" s="108">
        <v>0.2</v>
      </c>
      <c r="BD75" s="108">
        <v>0.2</v>
      </c>
      <c r="BE75" s="108">
        <v>12</v>
      </c>
      <c r="BF75" s="108">
        <v>1</v>
      </c>
      <c r="BG75" s="108">
        <v>1</v>
      </c>
      <c r="BH75" s="108">
        <v>10</v>
      </c>
      <c r="BI75" s="108">
        <v>5</v>
      </c>
      <c r="BJ75" s="108">
        <v>5</v>
      </c>
      <c r="BK75" s="108">
        <v>5</v>
      </c>
      <c r="BL75" s="108">
        <v>15</v>
      </c>
      <c r="BM75" s="108">
        <v>12</v>
      </c>
      <c r="BN75" s="108">
        <v>0.2</v>
      </c>
      <c r="BO75" s="108">
        <v>0.2</v>
      </c>
      <c r="BP75" s="108">
        <v>12</v>
      </c>
      <c r="BQ75" s="108">
        <v>0.2</v>
      </c>
      <c r="BR75" s="108">
        <v>0.2</v>
      </c>
      <c r="BS75" s="108">
        <v>1.44</v>
      </c>
      <c r="BT75" s="108">
        <v>0.18</v>
      </c>
      <c r="BU75" s="108">
        <v>0.18</v>
      </c>
      <c r="BV75" s="108">
        <v>1.44</v>
      </c>
      <c r="BW75" s="108">
        <v>0.18</v>
      </c>
      <c r="BX75" s="108">
        <v>0.18</v>
      </c>
      <c r="BY75" s="108">
        <v>1.44</v>
      </c>
      <c r="BZ75" s="108">
        <v>0.18</v>
      </c>
      <c r="CA75" s="108">
        <v>0.18</v>
      </c>
      <c r="CB75" s="108">
        <v>1.44</v>
      </c>
      <c r="CC75" s="108">
        <v>0.18</v>
      </c>
      <c r="CD75" s="108">
        <v>0.18</v>
      </c>
      <c r="CE75" s="108">
        <v>12</v>
      </c>
      <c r="CF75" s="108">
        <v>0.2</v>
      </c>
      <c r="CG75" s="108">
        <v>0.2</v>
      </c>
      <c r="CH75" s="108">
        <v>0.08</v>
      </c>
      <c r="CI75" s="108">
        <v>0.5</v>
      </c>
      <c r="CJ75" s="108">
        <v>0.5</v>
      </c>
      <c r="CK75" s="108">
        <v>1</v>
      </c>
      <c r="CL75" s="108">
        <v>1</v>
      </c>
      <c r="CM75" s="108">
        <v>5</v>
      </c>
      <c r="CN75" s="108">
        <v>1</v>
      </c>
      <c r="CO75" s="108">
        <v>5</v>
      </c>
      <c r="CP75" s="108">
        <v>0</v>
      </c>
      <c r="CQ75" s="108">
        <v>12</v>
      </c>
      <c r="CR75" s="108">
        <v>0.1</v>
      </c>
      <c r="CS75" s="108">
        <v>16</v>
      </c>
      <c r="CT75" s="108">
        <v>0.2</v>
      </c>
      <c r="CU75" s="108">
        <v>16</v>
      </c>
      <c r="CV75" s="108">
        <v>0.5</v>
      </c>
      <c r="CW75" s="108">
        <v>16</v>
      </c>
      <c r="CX75" s="108">
        <v>1</v>
      </c>
      <c r="CY75" s="108">
        <v>18</v>
      </c>
      <c r="CZ75" s="108">
        <v>1</v>
      </c>
      <c r="DA75" s="108">
        <v>18</v>
      </c>
      <c r="DB75" s="108">
        <v>1</v>
      </c>
      <c r="DC75" s="108">
        <v>18</v>
      </c>
      <c r="DD75" s="108">
        <v>1</v>
      </c>
      <c r="DE75" s="108">
        <v>18</v>
      </c>
      <c r="DF75" s="108">
        <v>1</v>
      </c>
      <c r="DG75" s="108">
        <v>20</v>
      </c>
      <c r="DH75" s="108">
        <v>5</v>
      </c>
      <c r="DI75" s="256">
        <v>18</v>
      </c>
      <c r="DJ75" s="256">
        <v>0.2</v>
      </c>
      <c r="DK75" s="256">
        <v>18</v>
      </c>
      <c r="DL75" s="256">
        <v>0.5</v>
      </c>
      <c r="DM75" s="256">
        <v>18</v>
      </c>
      <c r="DN75" s="256">
        <v>1</v>
      </c>
      <c r="DO75" s="108">
        <v>12</v>
      </c>
      <c r="DP75" s="108"/>
      <c r="DQ75" s="108"/>
      <c r="DR75" s="108">
        <v>15</v>
      </c>
      <c r="DS75" s="108">
        <v>0.96</v>
      </c>
      <c r="DT75" s="108">
        <v>0.08</v>
      </c>
      <c r="DU75" s="108">
        <v>0.08</v>
      </c>
      <c r="DV75" s="108">
        <v>69.12</v>
      </c>
      <c r="DW75" s="108">
        <v>5.76</v>
      </c>
      <c r="DX75" s="108">
        <v>0.48</v>
      </c>
      <c r="DY75" s="108">
        <v>0.08</v>
      </c>
      <c r="DZ75" s="108">
        <v>0.96</v>
      </c>
      <c r="EA75" s="108">
        <v>0.08</v>
      </c>
      <c r="EB75" s="108">
        <v>0.08</v>
      </c>
      <c r="EC75" s="108">
        <v>0.08</v>
      </c>
      <c r="ED75" s="108">
        <v>0.2</v>
      </c>
      <c r="EE75" s="108">
        <v>0.2</v>
      </c>
      <c r="EF75" s="108">
        <v>0.2</v>
      </c>
      <c r="EG75" s="108">
        <v>0.2</v>
      </c>
      <c r="EH75" s="108">
        <v>1</v>
      </c>
      <c r="EI75" s="108">
        <v>0</v>
      </c>
      <c r="EJ75" s="61"/>
      <c r="EK75" s="61"/>
    </row>
    <row r="76" spans="2:150">
      <c r="AB76">
        <f>AC76*6</f>
        <v>0</v>
      </c>
      <c r="CP76" s="66"/>
      <c r="CX76" s="66"/>
      <c r="CY76" s="66"/>
      <c r="CZ76" s="66"/>
      <c r="DA76" s="66"/>
      <c r="DB76" s="66"/>
      <c r="DC76" s="66"/>
      <c r="DD76" s="66"/>
      <c r="DE76" s="66"/>
      <c r="DF76" s="66"/>
      <c r="DV76">
        <f>DW76*6</f>
        <v>0</v>
      </c>
      <c r="DW76">
        <f>DX76*6</f>
        <v>0</v>
      </c>
      <c r="EH76" s="66"/>
      <c r="EI76" s="67"/>
    </row>
    <row r="77" spans="2:150">
      <c r="D77" s="792" t="s">
        <v>266</v>
      </c>
      <c r="E77" s="792"/>
      <c r="F77" s="792"/>
      <c r="G77" s="792"/>
      <c r="H77" s="792"/>
      <c r="I77" s="792"/>
      <c r="J77" s="792"/>
      <c r="K77" s="792"/>
      <c r="L77" s="792"/>
      <c r="M77" s="792"/>
      <c r="N77" s="792"/>
      <c r="O77" s="792"/>
      <c r="P77" s="792"/>
      <c r="Q77" s="792"/>
      <c r="R77" s="792"/>
      <c r="S77" s="792"/>
      <c r="T77" s="792"/>
      <c r="U77" s="792"/>
      <c r="V77" s="792"/>
      <c r="W77" s="792"/>
      <c r="X77" s="792"/>
      <c r="Y77" s="792"/>
      <c r="Z77" s="792"/>
      <c r="AA77" s="792"/>
      <c r="AB77" s="792"/>
      <c r="AC77" s="792"/>
      <c r="AD77" s="792"/>
      <c r="AE77" s="792"/>
      <c r="AF77" s="792"/>
      <c r="AG77" s="792"/>
      <c r="AH77" s="792"/>
      <c r="AI77" s="792"/>
      <c r="AJ77" s="792"/>
      <c r="AK77" s="792"/>
      <c r="AL77" s="792"/>
      <c r="AM77" s="792"/>
      <c r="AN77" s="792"/>
      <c r="AO77" s="792"/>
      <c r="AP77" s="792"/>
      <c r="AQ77" s="792"/>
      <c r="AR77" s="792"/>
      <c r="AS77" s="792"/>
      <c r="AT77" s="792"/>
      <c r="AU77" s="792"/>
      <c r="AV77" s="792" t="s">
        <v>267</v>
      </c>
      <c r="AW77" s="792"/>
      <c r="AX77" s="792"/>
      <c r="AY77" s="792"/>
      <c r="AZ77" s="792"/>
      <c r="BA77" s="792"/>
      <c r="BB77" s="792"/>
      <c r="BC77" s="792"/>
      <c r="BD77" s="792"/>
      <c r="BE77" s="792"/>
      <c r="BF77" s="792"/>
      <c r="BG77" s="792"/>
      <c r="BH77" s="792"/>
      <c r="BI77" s="792"/>
      <c r="BJ77" s="792"/>
      <c r="BK77" s="792"/>
      <c r="BL77" s="792"/>
      <c r="BM77" s="792"/>
      <c r="BN77" s="792"/>
      <c r="BO77" s="792"/>
      <c r="BP77" s="792"/>
      <c r="BQ77" s="792"/>
      <c r="BR77" s="792"/>
      <c r="BS77" s="792"/>
      <c r="BT77" s="792"/>
      <c r="BU77" s="792"/>
      <c r="BV77" s="792"/>
      <c r="BW77" s="792"/>
      <c r="BX77" s="792"/>
      <c r="BY77" s="792"/>
      <c r="BZ77" s="792"/>
      <c r="CA77" s="792"/>
      <c r="CB77" s="792"/>
      <c r="CC77" s="792"/>
      <c r="CD77" s="792"/>
      <c r="CE77" s="792" t="s">
        <v>268</v>
      </c>
      <c r="CF77" s="792"/>
      <c r="CG77" s="792"/>
      <c r="CH77" s="792"/>
      <c r="CI77" s="792"/>
      <c r="CJ77" s="792"/>
      <c r="CK77" s="792"/>
      <c r="CL77" s="792"/>
      <c r="CM77" s="792"/>
      <c r="CN77" s="792"/>
      <c r="CO77" s="792"/>
      <c r="CP77" s="792"/>
      <c r="CQ77" s="792"/>
      <c r="CR77" s="792"/>
      <c r="CS77" s="792"/>
      <c r="CT77" s="792"/>
      <c r="CU77" s="792"/>
      <c r="CV77" s="792"/>
      <c r="CW77" s="792"/>
      <c r="CX77" s="792"/>
      <c r="CY77" s="792"/>
      <c r="CZ77" s="792"/>
      <c r="DA77" s="792"/>
      <c r="DB77" s="792"/>
      <c r="DC77" s="792"/>
      <c r="DD77" s="792"/>
      <c r="DE77" s="792"/>
      <c r="DF77" s="792"/>
      <c r="DG77" s="792"/>
      <c r="DH77" s="792"/>
      <c r="DI77" s="792"/>
      <c r="DJ77" s="792"/>
      <c r="DK77" s="792"/>
      <c r="DL77" s="792"/>
      <c r="DM77" s="792"/>
      <c r="DN77" s="792"/>
      <c r="DO77" s="792"/>
      <c r="DP77" s="792"/>
      <c r="DQ77" s="792"/>
      <c r="DR77" s="792"/>
      <c r="DS77" s="792"/>
      <c r="DT77" s="792"/>
      <c r="DU77" s="792"/>
      <c r="DV77" s="792"/>
      <c r="DW77" s="792"/>
      <c r="DX77" s="792"/>
      <c r="DY77" s="792"/>
      <c r="DZ77" s="792"/>
      <c r="EA77" s="792"/>
      <c r="EB77" s="792"/>
      <c r="EC77" s="792"/>
      <c r="ED77" s="792"/>
      <c r="EE77" s="792"/>
      <c r="EF77" s="792"/>
      <c r="EG77" s="792"/>
      <c r="EH77" s="792"/>
      <c r="EI77" s="792"/>
      <c r="EJ77" s="792"/>
      <c r="EK77" s="792"/>
    </row>
    <row r="78" spans="2:150">
      <c r="D78" s="792"/>
      <c r="E78" s="792"/>
      <c r="F78" s="792"/>
      <c r="G78" s="792"/>
      <c r="H78" s="792"/>
      <c r="I78" s="792"/>
      <c r="J78" s="792"/>
      <c r="K78" s="792"/>
      <c r="L78" s="792"/>
      <c r="M78" s="792"/>
      <c r="N78" s="792"/>
      <c r="O78" s="792"/>
      <c r="P78" s="792"/>
      <c r="Q78" s="792"/>
      <c r="R78" s="792"/>
      <c r="S78" s="792"/>
      <c r="T78" s="792"/>
      <c r="U78" s="792"/>
      <c r="V78" s="792"/>
      <c r="W78" s="792"/>
      <c r="X78" s="792"/>
      <c r="Y78" s="792"/>
      <c r="Z78" s="792"/>
      <c r="AA78" s="792"/>
      <c r="AB78" s="792"/>
      <c r="AC78" s="792"/>
      <c r="AD78" s="792"/>
      <c r="AE78" s="792"/>
      <c r="AF78" s="792"/>
      <c r="AG78" s="792"/>
      <c r="AH78" s="792"/>
      <c r="AI78" s="792"/>
      <c r="AJ78" s="792"/>
      <c r="AK78" s="792"/>
      <c r="AL78" s="792"/>
      <c r="AM78" s="792"/>
      <c r="AN78" s="792"/>
      <c r="AO78" s="792"/>
      <c r="AP78" s="792"/>
      <c r="AQ78" s="792"/>
      <c r="AR78" s="792"/>
      <c r="AS78" s="792"/>
      <c r="AT78" s="792"/>
      <c r="AU78" s="792"/>
      <c r="AV78" s="792"/>
      <c r="AW78" s="792"/>
      <c r="AX78" s="792"/>
      <c r="AY78" s="792"/>
      <c r="AZ78" s="792"/>
      <c r="BA78" s="792"/>
      <c r="BB78" s="792"/>
      <c r="BC78" s="792"/>
      <c r="BD78" s="792"/>
      <c r="BE78" s="792"/>
      <c r="BF78" s="792"/>
      <c r="BG78" s="792"/>
      <c r="BH78" s="792"/>
      <c r="BI78" s="792"/>
      <c r="BJ78" s="792"/>
      <c r="BK78" s="792"/>
      <c r="BL78" s="792"/>
      <c r="BM78" s="792"/>
      <c r="BN78" s="792"/>
      <c r="BO78" s="792"/>
      <c r="BP78" s="792"/>
      <c r="BQ78" s="792"/>
      <c r="BR78" s="792"/>
      <c r="BS78" s="792"/>
      <c r="BT78" s="792"/>
      <c r="BU78" s="792"/>
      <c r="BV78" s="792"/>
      <c r="BW78" s="792"/>
      <c r="BX78" s="792"/>
      <c r="BY78" s="792"/>
      <c r="BZ78" s="792"/>
      <c r="CA78" s="792"/>
      <c r="CB78" s="792"/>
      <c r="CC78" s="792"/>
      <c r="CD78" s="792"/>
      <c r="CE78" s="792"/>
      <c r="CF78" s="792"/>
      <c r="CG78" s="792"/>
      <c r="CH78" s="792"/>
      <c r="CI78" s="792"/>
      <c r="CJ78" s="792"/>
      <c r="CK78" s="792"/>
      <c r="CL78" s="792"/>
      <c r="CM78" s="792"/>
      <c r="CN78" s="792"/>
      <c r="CO78" s="792"/>
      <c r="CP78" s="792"/>
      <c r="CQ78" s="792"/>
      <c r="CR78" s="792"/>
      <c r="CS78" s="792"/>
      <c r="CT78" s="792"/>
      <c r="CU78" s="792"/>
      <c r="CV78" s="792"/>
      <c r="CW78" s="792"/>
      <c r="CX78" s="792"/>
      <c r="CY78" s="792"/>
      <c r="CZ78" s="792"/>
      <c r="DA78" s="792"/>
      <c r="DB78" s="792"/>
      <c r="DC78" s="792"/>
      <c r="DD78" s="792"/>
      <c r="DE78" s="792"/>
      <c r="DF78" s="792"/>
      <c r="DG78" s="792"/>
      <c r="DH78" s="792"/>
      <c r="DI78" s="792"/>
      <c r="DJ78" s="792"/>
      <c r="DK78" s="792"/>
      <c r="DL78" s="792"/>
      <c r="DM78" s="792"/>
      <c r="DN78" s="792"/>
      <c r="DO78" s="792"/>
      <c r="DP78" s="792"/>
      <c r="DQ78" s="792"/>
      <c r="DR78" s="792"/>
      <c r="DS78" s="792"/>
      <c r="DT78" s="792"/>
      <c r="DU78" s="792"/>
      <c r="DV78" s="792"/>
      <c r="DW78" s="792"/>
      <c r="DX78" s="792"/>
      <c r="DY78" s="792"/>
      <c r="DZ78" s="792"/>
      <c r="EA78" s="792"/>
      <c r="EB78" s="792"/>
      <c r="EC78" s="792"/>
      <c r="ED78" s="792"/>
      <c r="EE78" s="792"/>
      <c r="EF78" s="792"/>
      <c r="EG78" s="792"/>
      <c r="EH78" s="792"/>
      <c r="EI78" s="792"/>
      <c r="EJ78" s="792"/>
      <c r="EK78" s="792"/>
    </row>
    <row r="79" spans="2:150">
      <c r="D79" s="792"/>
      <c r="E79" s="792"/>
      <c r="F79" s="792"/>
      <c r="G79" s="792"/>
      <c r="H79" s="792"/>
      <c r="I79" s="792"/>
      <c r="J79" s="792"/>
      <c r="K79" s="792"/>
      <c r="L79" s="792"/>
      <c r="M79" s="792"/>
      <c r="N79" s="792"/>
      <c r="O79" s="792"/>
      <c r="P79" s="792"/>
      <c r="Q79" s="792"/>
      <c r="R79" s="792"/>
      <c r="S79" s="792"/>
      <c r="T79" s="792"/>
      <c r="U79" s="792"/>
      <c r="V79" s="792"/>
      <c r="W79" s="792"/>
      <c r="X79" s="792"/>
      <c r="Y79" s="792"/>
      <c r="Z79" s="792"/>
      <c r="AA79" s="792"/>
      <c r="AB79" s="792"/>
      <c r="AC79" s="792"/>
      <c r="AD79" s="792"/>
      <c r="AE79" s="792"/>
      <c r="AF79" s="792"/>
      <c r="AG79" s="792"/>
      <c r="AH79" s="792"/>
      <c r="AI79" s="792"/>
      <c r="AJ79" s="792"/>
      <c r="AK79" s="792"/>
      <c r="AL79" s="792"/>
      <c r="AM79" s="792"/>
      <c r="AN79" s="792"/>
      <c r="AO79" s="792"/>
      <c r="AP79" s="792"/>
      <c r="AQ79" s="792"/>
      <c r="AR79" s="792"/>
      <c r="AS79" s="792"/>
      <c r="AT79" s="792"/>
      <c r="AU79" s="792"/>
      <c r="AV79" s="792"/>
      <c r="AW79" s="792"/>
      <c r="AX79" s="792"/>
      <c r="AY79" s="792"/>
      <c r="AZ79" s="792"/>
      <c r="BA79" s="792"/>
      <c r="BB79" s="792"/>
      <c r="BC79" s="792"/>
      <c r="BD79" s="792"/>
      <c r="BE79" s="792"/>
      <c r="BF79" s="792"/>
      <c r="BG79" s="792"/>
      <c r="BH79" s="792"/>
      <c r="BI79" s="792"/>
      <c r="BJ79" s="792"/>
      <c r="BK79" s="792"/>
      <c r="BL79" s="792"/>
      <c r="BM79" s="792"/>
      <c r="BN79" s="792"/>
      <c r="BO79" s="792"/>
      <c r="BP79" s="792"/>
      <c r="BQ79" s="792"/>
      <c r="BR79" s="792"/>
      <c r="BS79" s="792"/>
      <c r="BT79" s="792"/>
      <c r="BU79" s="792"/>
      <c r="BV79" s="792"/>
      <c r="BW79" s="792"/>
      <c r="BX79" s="792"/>
      <c r="BY79" s="792"/>
      <c r="BZ79" s="792"/>
      <c r="CA79" s="792"/>
      <c r="CB79" s="792"/>
      <c r="CC79" s="792"/>
      <c r="CD79" s="792"/>
      <c r="CE79" s="792"/>
      <c r="CF79" s="792"/>
      <c r="CG79" s="792"/>
      <c r="CH79" s="792"/>
      <c r="CI79" s="792"/>
      <c r="CJ79" s="792"/>
      <c r="CK79" s="792"/>
      <c r="CL79" s="792"/>
      <c r="CM79" s="792"/>
      <c r="CN79" s="792"/>
      <c r="CO79" s="792"/>
      <c r="CP79" s="792"/>
      <c r="CQ79" s="792"/>
      <c r="CR79" s="792"/>
      <c r="CS79" s="792"/>
      <c r="CT79" s="792"/>
      <c r="CU79" s="792"/>
      <c r="CV79" s="792"/>
      <c r="CW79" s="792"/>
      <c r="CX79" s="792"/>
      <c r="CY79" s="792"/>
      <c r="CZ79" s="792"/>
      <c r="DA79" s="792"/>
      <c r="DB79" s="792"/>
      <c r="DC79" s="792"/>
      <c r="DD79" s="792"/>
      <c r="DE79" s="792"/>
      <c r="DF79" s="792"/>
      <c r="DG79" s="792"/>
      <c r="DH79" s="792"/>
      <c r="DI79" s="792"/>
      <c r="DJ79" s="792"/>
      <c r="DK79" s="792"/>
      <c r="DL79" s="792"/>
      <c r="DM79" s="792"/>
      <c r="DN79" s="792"/>
      <c r="DO79" s="792"/>
      <c r="DP79" s="792"/>
      <c r="DQ79" s="792"/>
      <c r="DR79" s="792"/>
      <c r="DS79" s="792"/>
      <c r="DT79" s="792"/>
      <c r="DU79" s="792"/>
      <c r="DV79" s="792"/>
      <c r="DW79" s="792"/>
      <c r="DX79" s="792"/>
      <c r="DY79" s="792"/>
      <c r="DZ79" s="792"/>
      <c r="EA79" s="792"/>
      <c r="EB79" s="792"/>
      <c r="EC79" s="792"/>
      <c r="ED79" s="792"/>
      <c r="EE79" s="792"/>
      <c r="EF79" s="792"/>
      <c r="EG79" s="792"/>
      <c r="EH79" s="792"/>
      <c r="EI79" s="792"/>
      <c r="EJ79" s="792"/>
      <c r="EK79" s="792"/>
    </row>
    <row r="80" spans="2:150">
      <c r="CP80" s="66"/>
      <c r="CX80" s="66"/>
      <c r="CY80" s="66"/>
      <c r="CZ80" s="66"/>
      <c r="DA80" s="66"/>
      <c r="DB80" s="66"/>
      <c r="DC80" s="66"/>
      <c r="DD80" s="66"/>
      <c r="DE80" s="66"/>
      <c r="DF80" s="66"/>
      <c r="EH80" s="66"/>
      <c r="EI80" s="67"/>
    </row>
    <row r="81" spans="3:150">
      <c r="D81" s="53"/>
      <c r="E81" s="53"/>
    </row>
    <row r="82" spans="3:150">
      <c r="D82" s="53"/>
      <c r="E82" s="53"/>
    </row>
    <row r="83" spans="3:150" ht="25.5">
      <c r="C83" s="73" t="s">
        <v>213</v>
      </c>
      <c r="D83" s="74" t="s">
        <v>239</v>
      </c>
      <c r="E83" s="75" t="s">
        <v>111</v>
      </c>
      <c r="F83" s="76" t="s">
        <v>231</v>
      </c>
      <c r="G83" s="74" t="s">
        <v>239</v>
      </c>
      <c r="H83" s="75" t="s">
        <v>111</v>
      </c>
      <c r="I83" s="76" t="s">
        <v>231</v>
      </c>
      <c r="J83" s="74" t="s">
        <v>443</v>
      </c>
      <c r="K83" s="75" t="s">
        <v>444</v>
      </c>
      <c r="L83" s="76" t="s">
        <v>231</v>
      </c>
      <c r="M83" s="76"/>
      <c r="N83" s="76"/>
      <c r="O83" s="76"/>
      <c r="P83" s="74" t="s">
        <v>239</v>
      </c>
      <c r="Q83" s="75" t="s">
        <v>111</v>
      </c>
      <c r="R83" s="76" t="s">
        <v>231</v>
      </c>
      <c r="S83" s="74" t="s">
        <v>239</v>
      </c>
      <c r="T83" s="75" t="s">
        <v>111</v>
      </c>
      <c r="U83" s="76" t="s">
        <v>231</v>
      </c>
      <c r="V83" s="74" t="s">
        <v>239</v>
      </c>
      <c r="W83" s="75" t="s">
        <v>111</v>
      </c>
      <c r="X83" s="76" t="s">
        <v>231</v>
      </c>
      <c r="Y83" s="76"/>
      <c r="Z83" s="76"/>
      <c r="AA83" s="76"/>
      <c r="AB83" s="77" t="s">
        <v>16</v>
      </c>
      <c r="AC83" s="78" t="s">
        <v>242</v>
      </c>
      <c r="AD83" s="76" t="s">
        <v>263</v>
      </c>
      <c r="AE83" s="77" t="s">
        <v>16</v>
      </c>
      <c r="AF83" s="78" t="s">
        <v>242</v>
      </c>
      <c r="AG83" s="76" t="s">
        <v>263</v>
      </c>
      <c r="AH83" s="74" t="s">
        <v>239</v>
      </c>
      <c r="AI83" s="79" t="s">
        <v>111</v>
      </c>
      <c r="AJ83" s="76" t="s">
        <v>219</v>
      </c>
      <c r="AK83" s="74" t="s">
        <v>239</v>
      </c>
      <c r="AL83" s="79" t="s">
        <v>111</v>
      </c>
      <c r="AM83" s="76" t="s">
        <v>219</v>
      </c>
      <c r="AN83" s="74" t="s">
        <v>239</v>
      </c>
      <c r="AO83" s="79" t="s">
        <v>111</v>
      </c>
      <c r="AP83" s="76" t="s">
        <v>219</v>
      </c>
      <c r="AQ83" s="74" t="s">
        <v>239</v>
      </c>
      <c r="AR83" s="79" t="s">
        <v>111</v>
      </c>
      <c r="AS83" s="76" t="s">
        <v>219</v>
      </c>
      <c r="AT83" s="76"/>
      <c r="AU83" s="80" t="s">
        <v>99</v>
      </c>
      <c r="AV83" s="77" t="s">
        <v>16</v>
      </c>
      <c r="AW83" s="78" t="s">
        <v>242</v>
      </c>
      <c r="AX83" s="76" t="s">
        <v>262</v>
      </c>
      <c r="AY83" s="77" t="s">
        <v>16</v>
      </c>
      <c r="AZ83" s="78" t="s">
        <v>242</v>
      </c>
      <c r="BA83" s="76" t="s">
        <v>262</v>
      </c>
      <c r="BB83" s="74" t="s">
        <v>239</v>
      </c>
      <c r="BC83" s="79" t="s">
        <v>111</v>
      </c>
      <c r="BD83" s="76" t="s">
        <v>219</v>
      </c>
      <c r="BE83" s="74" t="s">
        <v>239</v>
      </c>
      <c r="BF83" s="79" t="s">
        <v>111</v>
      </c>
      <c r="BG83" s="76" t="s">
        <v>219</v>
      </c>
      <c r="BH83" s="74" t="s">
        <v>239</v>
      </c>
      <c r="BI83" s="79" t="s">
        <v>111</v>
      </c>
      <c r="BJ83" s="76" t="s">
        <v>219</v>
      </c>
      <c r="BK83" s="76"/>
      <c r="BL83" s="80" t="s">
        <v>99</v>
      </c>
      <c r="BM83" s="74" t="s">
        <v>239</v>
      </c>
      <c r="BN83" s="79" t="s">
        <v>111</v>
      </c>
      <c r="BO83" s="76" t="s">
        <v>219</v>
      </c>
      <c r="BP83" s="81" t="s">
        <v>239</v>
      </c>
      <c r="BQ83" s="79" t="s">
        <v>111</v>
      </c>
      <c r="BR83" s="76" t="s">
        <v>219</v>
      </c>
      <c r="BS83" s="82" t="s">
        <v>16</v>
      </c>
      <c r="BT83" s="83" t="s">
        <v>234</v>
      </c>
      <c r="BU83" s="76" t="s">
        <v>262</v>
      </c>
      <c r="BV83" s="77" t="s">
        <v>16</v>
      </c>
      <c r="BW83" s="83" t="s">
        <v>234</v>
      </c>
      <c r="BX83" s="76" t="s">
        <v>262</v>
      </c>
      <c r="BY83" s="77" t="s">
        <v>16</v>
      </c>
      <c r="BZ83" s="83" t="s">
        <v>234</v>
      </c>
      <c r="CA83" s="76" t="s">
        <v>262</v>
      </c>
      <c r="CB83" s="77" t="s">
        <v>16</v>
      </c>
      <c r="CC83" s="83" t="s">
        <v>234</v>
      </c>
      <c r="CD83" s="76" t="s">
        <v>262</v>
      </c>
      <c r="CE83" s="77" t="s">
        <v>16</v>
      </c>
      <c r="CF83" s="79" t="s">
        <v>111</v>
      </c>
      <c r="CG83" s="76" t="s">
        <v>219</v>
      </c>
      <c r="CH83" s="76" t="s">
        <v>219</v>
      </c>
      <c r="CI83" s="83" t="s">
        <v>238</v>
      </c>
      <c r="CJ83" s="76" t="s">
        <v>219</v>
      </c>
      <c r="CK83" s="84" t="s">
        <v>238</v>
      </c>
      <c r="CL83" s="76" t="s">
        <v>219</v>
      </c>
      <c r="CM83" s="76"/>
      <c r="CN83" s="85" t="s">
        <v>235</v>
      </c>
      <c r="CO83" s="85" t="s">
        <v>235</v>
      </c>
      <c r="CP83" s="86" t="s">
        <v>17</v>
      </c>
      <c r="CQ83" s="77" t="s">
        <v>16</v>
      </c>
      <c r="CR83" s="87" t="s">
        <v>18</v>
      </c>
      <c r="CS83" s="77" t="s">
        <v>16</v>
      </c>
      <c r="CT83" s="87" t="s">
        <v>18</v>
      </c>
      <c r="CU83" s="77" t="s">
        <v>16</v>
      </c>
      <c r="CV83" s="87" t="s">
        <v>18</v>
      </c>
      <c r="CW83" s="77" t="s">
        <v>16</v>
      </c>
      <c r="CX83" s="87" t="s">
        <v>18</v>
      </c>
      <c r="CY83" s="77" t="s">
        <v>16</v>
      </c>
      <c r="CZ83" s="87" t="s">
        <v>18</v>
      </c>
      <c r="DA83" s="77" t="s">
        <v>16</v>
      </c>
      <c r="DB83" s="87" t="s">
        <v>18</v>
      </c>
      <c r="DC83" s="87"/>
      <c r="DD83" s="87"/>
      <c r="DE83" s="87"/>
      <c r="DF83" s="87"/>
      <c r="DG83" s="77" t="s">
        <v>16</v>
      </c>
      <c r="DH83" s="87" t="s">
        <v>18</v>
      </c>
      <c r="DI83" s="77" t="s">
        <v>16</v>
      </c>
      <c r="DJ83" s="87" t="s">
        <v>18</v>
      </c>
      <c r="DK83" s="77" t="s">
        <v>16</v>
      </c>
      <c r="DL83" s="87" t="s">
        <v>18</v>
      </c>
      <c r="DM83" s="77" t="s">
        <v>16</v>
      </c>
      <c r="DN83" s="87" t="s">
        <v>18</v>
      </c>
      <c r="DO83" s="87"/>
      <c r="DP83" s="87"/>
      <c r="DQ83" s="87"/>
      <c r="DR83" s="85" t="s">
        <v>19</v>
      </c>
      <c r="DS83" s="85"/>
      <c r="DT83" s="85"/>
      <c r="DU83" s="85"/>
      <c r="DV83" s="85"/>
      <c r="DW83" s="85"/>
      <c r="DX83" s="88" t="s">
        <v>159</v>
      </c>
      <c r="DY83" s="76" t="s">
        <v>264</v>
      </c>
      <c r="DZ83" s="76"/>
      <c r="EA83" s="76"/>
      <c r="EB83" s="76"/>
      <c r="EC83" s="76"/>
      <c r="ED83" s="89" t="s">
        <v>16</v>
      </c>
      <c r="EE83" s="76" t="s">
        <v>264</v>
      </c>
      <c r="EF83" s="76"/>
      <c r="EG83" s="76"/>
      <c r="EH83" s="100" t="s">
        <v>20</v>
      </c>
      <c r="ER83" s="91" t="s">
        <v>14</v>
      </c>
      <c r="ES83" s="92" t="s">
        <v>15</v>
      </c>
      <c r="ET83" s="93" t="s">
        <v>109</v>
      </c>
    </row>
    <row r="84" spans="3:150">
      <c r="C84" s="25" t="s">
        <v>87</v>
      </c>
      <c r="D84" s="70">
        <f>'Production Summary'!N4</f>
        <v>666</v>
      </c>
      <c r="E84" s="70">
        <f>'Production Summary'!M4</f>
        <v>27.75</v>
      </c>
      <c r="F84" s="70">
        <v>0</v>
      </c>
      <c r="G84" s="70">
        <f>'Production Summary'!N5</f>
        <v>666</v>
      </c>
      <c r="H84" s="70">
        <f>'Production Summary'!M5</f>
        <v>27.75</v>
      </c>
      <c r="I84" s="70">
        <v>0</v>
      </c>
      <c r="J84" s="70">
        <f>'Production Summary'!$N$6</f>
        <v>200</v>
      </c>
      <c r="K84" s="70">
        <f>'Production Summary'!$M$6</f>
        <v>7.5</v>
      </c>
      <c r="L84" s="70">
        <v>0</v>
      </c>
      <c r="M84" s="70"/>
      <c r="N84" s="70"/>
      <c r="O84" s="70"/>
      <c r="P84" s="70">
        <f>'Production Summary'!N8</f>
        <v>780</v>
      </c>
      <c r="Q84" s="70">
        <f>'Production Summary'!M8</f>
        <v>65</v>
      </c>
      <c r="R84" s="70">
        <v>0</v>
      </c>
      <c r="S84" s="70">
        <f>'Production Summary'!N9</f>
        <v>720</v>
      </c>
      <c r="T84" s="70">
        <f>'Production Summary'!M9</f>
        <v>60</v>
      </c>
      <c r="U84" s="70">
        <v>0</v>
      </c>
      <c r="V84" s="70">
        <f>'Production Summary'!N10</f>
        <v>876</v>
      </c>
      <c r="W84" s="70">
        <f>'Production Summary'!M10</f>
        <v>73</v>
      </c>
      <c r="X84" s="70">
        <v>0</v>
      </c>
      <c r="Y84" s="70"/>
      <c r="Z84" s="70"/>
      <c r="AA84" s="70"/>
      <c r="AB84" s="70">
        <f>'Production Summary'!N15</f>
        <v>126</v>
      </c>
      <c r="AC84" s="70">
        <f>'Production Summary'!M15</f>
        <v>21</v>
      </c>
      <c r="AD84" s="70">
        <v>0</v>
      </c>
      <c r="AE84" s="70">
        <f>'Production Summary'!N16</f>
        <v>252</v>
      </c>
      <c r="AF84" s="70">
        <f>'Production Summary'!M16</f>
        <v>21</v>
      </c>
      <c r="AG84" s="70">
        <v>0</v>
      </c>
      <c r="AH84" s="70">
        <f>'Production Summary'!N18</f>
        <v>1035</v>
      </c>
      <c r="AI84" s="70">
        <f>'Production Summary'!M18</f>
        <v>17.25</v>
      </c>
      <c r="AJ84" s="70">
        <v>0</v>
      </c>
      <c r="AK84" s="70">
        <f>'Production Summary'!N19</f>
        <v>870</v>
      </c>
      <c r="AL84" s="70">
        <f>'Production Summary'!M19</f>
        <v>29</v>
      </c>
      <c r="AM84" s="70">
        <v>0</v>
      </c>
      <c r="AN84" s="70">
        <f>'Production Summary'!N20</f>
        <v>864</v>
      </c>
      <c r="AO84" s="70">
        <f>'Production Summary'!M20</f>
        <v>72</v>
      </c>
      <c r="AP84" s="70">
        <v>0</v>
      </c>
      <c r="AQ84" s="70">
        <f>'Production Summary'!N21</f>
        <v>670</v>
      </c>
      <c r="AR84" s="70">
        <f>'Production Summary'!M21</f>
        <v>335</v>
      </c>
      <c r="AS84" s="70">
        <v>0</v>
      </c>
      <c r="AT84" s="70"/>
      <c r="AU84" s="70">
        <f>'Production Summary'!N23</f>
        <v>1050</v>
      </c>
      <c r="AV84" s="70">
        <f>'Production Summary'!N25</f>
        <v>300</v>
      </c>
      <c r="AW84" s="70">
        <f>'Production Summary'!M25</f>
        <v>25</v>
      </c>
      <c r="AX84" s="70">
        <v>0</v>
      </c>
      <c r="AY84" s="70">
        <f>'Production Summary'!N26</f>
        <v>300</v>
      </c>
      <c r="AZ84" s="70">
        <f>'Production Summary'!M26</f>
        <v>25</v>
      </c>
      <c r="BA84" s="70">
        <v>0</v>
      </c>
      <c r="BB84" s="70">
        <f>'Production Summary'!N28</f>
        <v>777</v>
      </c>
      <c r="BC84" s="70">
        <f>'Production Summary'!M28</f>
        <v>12.95</v>
      </c>
      <c r="BD84" s="70">
        <v>0</v>
      </c>
      <c r="BE84" s="70">
        <f>'Production Summary'!N29</f>
        <v>612</v>
      </c>
      <c r="BF84" s="70">
        <f>'Production Summary'!M29</f>
        <v>51</v>
      </c>
      <c r="BG84" s="70">
        <v>0</v>
      </c>
      <c r="BH84" s="70">
        <f>'Production Summary'!N30</f>
        <v>500</v>
      </c>
      <c r="BI84" s="70">
        <f>'Production Summary'!M30</f>
        <v>250</v>
      </c>
      <c r="BJ84" s="70">
        <v>0</v>
      </c>
      <c r="BK84" s="70"/>
      <c r="BL84" s="70">
        <f>'Production Summary'!N32</f>
        <v>875</v>
      </c>
      <c r="BM84" s="70">
        <f>'Production Summary'!N34</f>
        <v>360.59999999999997</v>
      </c>
      <c r="BN84" s="70">
        <f>'Production Summary'!M34</f>
        <v>6.01</v>
      </c>
      <c r="BO84" s="70">
        <v>0</v>
      </c>
      <c r="BP84" s="70">
        <f>'Production Summary'!N36</f>
        <v>717</v>
      </c>
      <c r="BQ84" s="70">
        <f>'Production Summary'!M36</f>
        <v>11.95</v>
      </c>
      <c r="BR84" s="70">
        <v>0</v>
      </c>
      <c r="BS84" s="70">
        <f>'Production Summary'!N37</f>
        <v>210</v>
      </c>
      <c r="BT84" s="70">
        <f>'Production Summary'!M37</f>
        <v>21</v>
      </c>
      <c r="BU84" s="70">
        <v>0</v>
      </c>
      <c r="BV84" s="70">
        <f>'Production Summary'!N38</f>
        <v>280</v>
      </c>
      <c r="BW84" s="70">
        <f>'Production Summary'!M38</f>
        <v>28</v>
      </c>
      <c r="BX84" s="70">
        <v>0</v>
      </c>
      <c r="BY84" s="70">
        <f>'Production Summary'!N39</f>
        <v>300.38406247988502</v>
      </c>
      <c r="BZ84" s="70">
        <f>'Production Summary'!M39</f>
        <v>30.038406247988501</v>
      </c>
      <c r="CA84" s="70">
        <v>0</v>
      </c>
      <c r="CB84" s="70">
        <f>'Production Summary'!N40</f>
        <v>131.30000000000001</v>
      </c>
      <c r="CC84" s="70">
        <f>'Production Summary'!M40</f>
        <v>13.13</v>
      </c>
      <c r="CD84" s="70">
        <v>0</v>
      </c>
      <c r="CE84" s="70">
        <f>'Production Summary'!N42</f>
        <v>1136.3519999999996</v>
      </c>
      <c r="CF84" s="70">
        <f>'Production Summary'!M42</f>
        <v>81.167999999999978</v>
      </c>
      <c r="CG84" s="70">
        <v>0</v>
      </c>
      <c r="CH84" s="70">
        <v>0</v>
      </c>
      <c r="CI84" s="70">
        <f>'Production Summary'!N43</f>
        <v>184</v>
      </c>
      <c r="CJ84" s="70">
        <v>0</v>
      </c>
      <c r="CK84" s="70">
        <f>'Production Summary'!N44</f>
        <v>355</v>
      </c>
      <c r="CL84" s="70">
        <v>0</v>
      </c>
      <c r="CM84" s="70"/>
      <c r="CN84" s="70">
        <f>'Production Summary'!N46</f>
        <v>270</v>
      </c>
      <c r="CO84" s="70">
        <f>'Production Summary'!N47</f>
        <v>1350</v>
      </c>
      <c r="CP84" s="70"/>
      <c r="CQ84" s="70">
        <f>'Production Summary'!N49</f>
        <v>8004.1580041580037</v>
      </c>
      <c r="CR84" s="70">
        <f>'Production Summary'!M49</f>
        <v>66.701316701316699</v>
      </c>
      <c r="CS84" s="70">
        <f>'Production Summary'!N50</f>
        <v>13331.600831600828</v>
      </c>
      <c r="CT84" s="70">
        <f>'Production Summary'!M50</f>
        <v>148.1288981288981</v>
      </c>
      <c r="CU84" s="70">
        <f>'Production Summary'!N51</f>
        <v>12785.862785862784</v>
      </c>
      <c r="CV84" s="70">
        <f>'Production Summary'!M51</f>
        <v>355.16285516285512</v>
      </c>
      <c r="CW84" s="70">
        <f>'Production Summary'!N52</f>
        <v>12629.937629937627</v>
      </c>
      <c r="CX84" s="70">
        <f>'Production Summary'!M52</f>
        <v>701.66320166320156</v>
      </c>
      <c r="CY84" s="70">
        <f>'Production Summary'!N53</f>
        <v>12396.049896049895</v>
      </c>
      <c r="CZ84" s="70">
        <f>'Production Summary'!M53</f>
        <v>688.66943866943859</v>
      </c>
      <c r="DA84" s="70">
        <f>'Production Summary'!N54</f>
        <v>13799.376299376298</v>
      </c>
      <c r="DB84" s="70">
        <f>'Production Summary'!M54</f>
        <v>766.63201663201653</v>
      </c>
      <c r="DC84" s="70"/>
      <c r="DD84" s="70"/>
      <c r="DE84" s="70"/>
      <c r="DF84" s="70"/>
      <c r="DG84" s="70">
        <f>'Production Summary'!N55</f>
        <v>13842.68884268884</v>
      </c>
      <c r="DH84" s="70">
        <f>'Production Summary'!M55</f>
        <v>3460.67221067221</v>
      </c>
      <c r="DI84" s="257">
        <f>'Production Summary'!$N$56</f>
        <v>13097.713097713096</v>
      </c>
      <c r="DJ84" s="257">
        <f>'Production Summary'!$M$56</f>
        <v>163.72141372141371</v>
      </c>
      <c r="DK84" s="257">
        <f>'Production Summary'!$N$57</f>
        <v>14189.189189189186</v>
      </c>
      <c r="DL84" s="257">
        <f>'Production Summary'!$M$57</f>
        <v>394.14414414414409</v>
      </c>
      <c r="DM84" s="257">
        <f>'Production Summary'!$N$58</f>
        <v>14017.671517671517</v>
      </c>
      <c r="DN84" s="257">
        <f>'Production Summary'!$M$58</f>
        <v>778.75952875952873</v>
      </c>
      <c r="DO84" s="257"/>
      <c r="DP84" s="257"/>
      <c r="DQ84" s="257"/>
      <c r="DR84" s="70">
        <f>'Production Summary'!N62</f>
        <v>8900</v>
      </c>
      <c r="DS84" s="70"/>
      <c r="DT84" s="70"/>
      <c r="DU84" s="70"/>
      <c r="DV84" s="70"/>
      <c r="DW84" s="70"/>
      <c r="DX84" s="70">
        <f>'Production Summary'!N65</f>
        <v>384</v>
      </c>
      <c r="DY84" s="70">
        <v>0</v>
      </c>
      <c r="DZ84" s="70"/>
      <c r="EA84" s="70"/>
      <c r="EB84" s="70"/>
      <c r="EC84" s="70"/>
      <c r="ED84" s="70">
        <f>'Production Summary'!N67</f>
        <v>96</v>
      </c>
      <c r="EE84" s="70">
        <v>0</v>
      </c>
      <c r="EF84" s="70"/>
      <c r="EG84" s="70"/>
      <c r="EH84" s="70">
        <f>'Production Summary'!N69</f>
        <v>340</v>
      </c>
    </row>
    <row r="85" spans="3:150">
      <c r="C85" s="26" t="s">
        <v>88</v>
      </c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  <c r="W85" s="71"/>
      <c r="X85" s="71"/>
      <c r="Y85" s="71"/>
      <c r="Z85" s="71"/>
      <c r="AA85" s="71"/>
      <c r="AB85" s="71"/>
      <c r="AC85" s="71"/>
      <c r="AD85" s="71"/>
      <c r="AE85" s="71"/>
      <c r="AF85" s="71"/>
      <c r="AG85" s="71"/>
      <c r="AH85" s="71"/>
      <c r="AI85" s="71"/>
      <c r="AJ85" s="71"/>
      <c r="AK85" s="71"/>
      <c r="AL85" s="71"/>
      <c r="AM85" s="71"/>
      <c r="AN85" s="71"/>
      <c r="AO85" s="71"/>
      <c r="AP85" s="71"/>
      <c r="AQ85" s="71"/>
      <c r="AR85" s="71"/>
      <c r="AS85" s="71"/>
      <c r="AT85" s="71"/>
      <c r="AU85" s="71"/>
      <c r="AV85" s="71"/>
      <c r="AW85" s="71"/>
      <c r="AX85" s="71"/>
      <c r="AY85" s="71"/>
      <c r="AZ85" s="71"/>
      <c r="BA85" s="71"/>
      <c r="BB85" s="71"/>
      <c r="BC85" s="71"/>
      <c r="BD85" s="71"/>
      <c r="BE85" s="71"/>
      <c r="BF85" s="71"/>
      <c r="BG85" s="71"/>
      <c r="BH85" s="71"/>
      <c r="BI85" s="71"/>
      <c r="BJ85" s="71"/>
      <c r="BK85" s="71"/>
      <c r="BL85" s="71"/>
      <c r="BM85" s="71"/>
      <c r="BN85" s="71"/>
      <c r="BO85" s="71"/>
      <c r="BP85" s="71"/>
      <c r="BQ85" s="71"/>
      <c r="BR85" s="71"/>
      <c r="BS85" s="71"/>
      <c r="BT85" s="71"/>
      <c r="BU85" s="71"/>
      <c r="BV85" s="71"/>
      <c r="BW85" s="71"/>
      <c r="BX85" s="71"/>
      <c r="BY85" s="71"/>
      <c r="BZ85" s="71"/>
      <c r="CA85" s="71"/>
      <c r="CB85" s="71"/>
      <c r="CC85" s="71"/>
      <c r="CD85" s="71"/>
      <c r="CE85" s="71"/>
      <c r="CF85" s="71"/>
      <c r="CG85" s="71"/>
      <c r="CH85" s="71"/>
      <c r="CI85" s="71"/>
      <c r="CJ85" s="71"/>
      <c r="CK85" s="71"/>
      <c r="CL85" s="71"/>
      <c r="CM85" s="71"/>
      <c r="CN85" s="71"/>
      <c r="CO85" s="71"/>
      <c r="CP85" s="71"/>
      <c r="CQ85" s="71"/>
      <c r="CR85" s="71"/>
      <c r="CS85" s="71"/>
      <c r="CT85" s="71"/>
      <c r="CU85" s="71"/>
      <c r="CV85" s="71"/>
      <c r="CW85" s="71"/>
      <c r="CX85" s="71"/>
      <c r="CY85" s="71"/>
      <c r="CZ85" s="71"/>
      <c r="DA85" s="71"/>
      <c r="DB85" s="71"/>
      <c r="DC85" s="71"/>
      <c r="DD85" s="71"/>
      <c r="DE85" s="71"/>
      <c r="DF85" s="71"/>
      <c r="DG85" s="71"/>
      <c r="DH85" s="71"/>
      <c r="DI85" s="258"/>
      <c r="DJ85" s="258"/>
      <c r="DK85" s="258"/>
      <c r="DL85" s="258"/>
      <c r="DM85" s="258"/>
      <c r="DN85" s="258"/>
      <c r="DO85" s="258"/>
      <c r="DP85" s="258"/>
      <c r="DQ85" s="258"/>
      <c r="DR85" s="71"/>
      <c r="DS85" s="71"/>
      <c r="DT85" s="71"/>
      <c r="DU85" s="71"/>
      <c r="DV85" s="71"/>
      <c r="DW85" s="71"/>
      <c r="DX85" s="71"/>
      <c r="DY85" s="71"/>
      <c r="DZ85" s="71"/>
      <c r="EA85" s="71"/>
      <c r="EB85" s="71"/>
      <c r="EC85" s="71"/>
      <c r="ED85" s="71"/>
      <c r="EE85" s="71"/>
      <c r="EF85" s="71"/>
      <c r="EG85" s="71"/>
      <c r="EH85" s="71"/>
    </row>
    <row r="86" spans="3:150">
      <c r="C86" s="27" t="s">
        <v>89</v>
      </c>
      <c r="D86" s="72"/>
      <c r="E86" s="72"/>
      <c r="F86" s="72"/>
      <c r="G86" s="72"/>
      <c r="H86" s="72"/>
      <c r="I86" s="72"/>
      <c r="J86" s="72"/>
      <c r="K86" s="72"/>
      <c r="L86" s="72"/>
      <c r="M86" s="72"/>
      <c r="N86" s="72"/>
      <c r="O86" s="72"/>
      <c r="P86" s="72"/>
      <c r="Q86" s="72"/>
      <c r="R86" s="72"/>
      <c r="S86" s="72"/>
      <c r="T86" s="72"/>
      <c r="U86" s="72"/>
      <c r="V86" s="72"/>
      <c r="W86" s="72"/>
      <c r="X86" s="72"/>
      <c r="Y86" s="72"/>
      <c r="Z86" s="72"/>
      <c r="AA86" s="72"/>
      <c r="AB86" s="72"/>
      <c r="AC86" s="72"/>
      <c r="AD86" s="72"/>
      <c r="AE86" s="72"/>
      <c r="AF86" s="72"/>
      <c r="AG86" s="72"/>
      <c r="AH86" s="72"/>
      <c r="AI86" s="72"/>
      <c r="AJ86" s="72"/>
      <c r="AK86" s="72"/>
      <c r="AL86" s="72"/>
      <c r="AM86" s="72"/>
      <c r="AN86" s="72"/>
      <c r="AO86" s="72"/>
      <c r="AP86" s="72"/>
      <c r="AQ86" s="72"/>
      <c r="AR86" s="72"/>
      <c r="AS86" s="72"/>
      <c r="AT86" s="72"/>
      <c r="AU86" s="72"/>
      <c r="AV86" s="72"/>
      <c r="AW86" s="72"/>
      <c r="AX86" s="72"/>
      <c r="AY86" s="72"/>
      <c r="AZ86" s="72"/>
      <c r="BA86" s="72"/>
      <c r="BB86" s="72"/>
      <c r="BC86" s="72"/>
      <c r="BD86" s="72"/>
      <c r="BE86" s="72"/>
      <c r="BF86" s="72"/>
      <c r="BG86" s="72"/>
      <c r="BH86" s="72"/>
      <c r="BI86" s="72"/>
      <c r="BJ86" s="72"/>
      <c r="BK86" s="72"/>
      <c r="BL86" s="72"/>
      <c r="BM86" s="72"/>
      <c r="BN86" s="72"/>
      <c r="BO86" s="72"/>
      <c r="BP86" s="72"/>
      <c r="BQ86" s="72"/>
      <c r="BR86" s="72"/>
      <c r="BS86" s="72"/>
      <c r="BT86" s="72"/>
      <c r="BU86" s="72"/>
      <c r="BV86" s="72"/>
      <c r="BW86" s="72"/>
      <c r="BX86" s="72"/>
      <c r="BY86" s="72"/>
      <c r="BZ86" s="72"/>
      <c r="CA86" s="72"/>
      <c r="CB86" s="72"/>
      <c r="CC86" s="72"/>
      <c r="CD86" s="72"/>
      <c r="CE86" s="72"/>
      <c r="CF86" s="72"/>
      <c r="CG86" s="72"/>
      <c r="CH86" s="72"/>
      <c r="CI86" s="72"/>
      <c r="CJ86" s="72"/>
      <c r="CK86" s="72"/>
      <c r="CL86" s="72"/>
      <c r="CM86" s="72"/>
      <c r="CN86" s="72"/>
      <c r="CO86" s="72"/>
      <c r="CP86" s="72"/>
      <c r="CQ86" s="72"/>
      <c r="CR86" s="72"/>
      <c r="CS86" s="72"/>
      <c r="CT86" s="72"/>
      <c r="CU86" s="72"/>
      <c r="CV86" s="72"/>
      <c r="CW86" s="72"/>
      <c r="CX86" s="72"/>
      <c r="CY86" s="72"/>
      <c r="CZ86" s="72"/>
      <c r="DA86" s="72"/>
      <c r="DB86" s="72"/>
      <c r="DC86" s="72"/>
      <c r="DD86" s="72"/>
      <c r="DE86" s="72"/>
      <c r="DF86" s="72"/>
      <c r="DG86" s="72"/>
      <c r="DH86" s="72"/>
      <c r="DI86" s="259"/>
      <c r="DJ86" s="259"/>
      <c r="DK86" s="259"/>
      <c r="DL86" s="259"/>
      <c r="DM86" s="259"/>
      <c r="DN86" s="259"/>
      <c r="DO86" s="259"/>
      <c r="DP86" s="259"/>
      <c r="DQ86" s="259"/>
      <c r="DR86" s="72"/>
      <c r="DS86" s="72"/>
      <c r="DT86" s="72"/>
      <c r="DU86" s="72"/>
      <c r="DV86" s="72"/>
      <c r="DW86" s="72"/>
      <c r="DX86" s="72"/>
      <c r="DY86" s="72"/>
      <c r="DZ86" s="72"/>
      <c r="EA86" s="72"/>
      <c r="EB86" s="72"/>
      <c r="EC86" s="72"/>
      <c r="ED86" s="72"/>
      <c r="EE86" s="72"/>
      <c r="EF86" s="72"/>
      <c r="EG86" s="72"/>
      <c r="EH86" s="72"/>
    </row>
    <row r="88" spans="3:150">
      <c r="D88" s="68"/>
      <c r="BV88" s="68"/>
    </row>
  </sheetData>
  <mergeCells count="74">
    <mergeCell ref="D77:AU79"/>
    <mergeCell ref="B70:C70"/>
    <mergeCell ref="AY3:BA3"/>
    <mergeCell ref="BB3:BD3"/>
    <mergeCell ref="BE3:BG3"/>
    <mergeCell ref="B71:C71"/>
    <mergeCell ref="B72:C72"/>
    <mergeCell ref="B73:C73"/>
    <mergeCell ref="B74:C74"/>
    <mergeCell ref="B75:C75"/>
    <mergeCell ref="Y3:AA3"/>
    <mergeCell ref="AV77:CD79"/>
    <mergeCell ref="CE77:EK79"/>
    <mergeCell ref="BH3:BJ3"/>
    <mergeCell ref="BP3:BR3"/>
    <mergeCell ref="AV3:AX3"/>
    <mergeCell ref="DC3:DD3"/>
    <mergeCell ref="EB3:EC3"/>
    <mergeCell ref="ER70:ES70"/>
    <mergeCell ref="CI3:CJ3"/>
    <mergeCell ref="CK3:CL3"/>
    <mergeCell ref="CQ3:CR3"/>
    <mergeCell ref="CS3:CT3"/>
    <mergeCell ref="CU3:CV3"/>
    <mergeCell ref="CW3:CX3"/>
    <mergeCell ref="CP2:CP3"/>
    <mergeCell ref="CN2:CO2"/>
    <mergeCell ref="CE2:CM2"/>
    <mergeCell ref="EJ2:EK2"/>
    <mergeCell ref="ES2:ET2"/>
    <mergeCell ref="CQ2:DR2"/>
    <mergeCell ref="EI2:EI3"/>
    <mergeCell ref="CY3:CZ3"/>
    <mergeCell ref="EJ3:EK3"/>
    <mergeCell ref="D2:X2"/>
    <mergeCell ref="D3:F3"/>
    <mergeCell ref="BS3:BU3"/>
    <mergeCell ref="BV3:BX3"/>
    <mergeCell ref="BY3:CA3"/>
    <mergeCell ref="AB3:AD3"/>
    <mergeCell ref="AE3:AG3"/>
    <mergeCell ref="AH3:AJ3"/>
    <mergeCell ref="G3:I3"/>
    <mergeCell ref="P3:R3"/>
    <mergeCell ref="S3:U3"/>
    <mergeCell ref="V3:X3"/>
    <mergeCell ref="M3:O3"/>
    <mergeCell ref="J3:L3"/>
    <mergeCell ref="Y2:AG2"/>
    <mergeCell ref="ES3:ET3"/>
    <mergeCell ref="DI3:DJ3"/>
    <mergeCell ref="DK3:DL3"/>
    <mergeCell ref="DM3:DN3"/>
    <mergeCell ref="DZ3:EA3"/>
    <mergeCell ref="EF3:EG3"/>
    <mergeCell ref="DS3:DU3"/>
    <mergeCell ref="DO3:DQ3"/>
    <mergeCell ref="DV3:DW3"/>
    <mergeCell ref="DS2:EH2"/>
    <mergeCell ref="DA3:DB3"/>
    <mergeCell ref="CE3:CG3"/>
    <mergeCell ref="AH2:AU2"/>
    <mergeCell ref="AV2:BA2"/>
    <mergeCell ref="BB2:BL2"/>
    <mergeCell ref="BM2:BO3"/>
    <mergeCell ref="AK3:AM3"/>
    <mergeCell ref="AN3:AP3"/>
    <mergeCell ref="AQ3:AS3"/>
    <mergeCell ref="DX3:DY3"/>
    <mergeCell ref="ED3:EE3"/>
    <mergeCell ref="BP2:CA2"/>
    <mergeCell ref="CB2:CD3"/>
    <mergeCell ref="DG3:DH3"/>
    <mergeCell ref="DE3:DF3"/>
  </mergeCells>
  <conditionalFormatting sqref="C13:C17">
    <cfRule type="duplicateValues" dxfId="168" priority="25"/>
  </conditionalFormatting>
  <conditionalFormatting sqref="C22">
    <cfRule type="duplicateValues" dxfId="167" priority="9"/>
  </conditionalFormatting>
  <conditionalFormatting sqref="C24">
    <cfRule type="duplicateValues" dxfId="166" priority="16"/>
  </conditionalFormatting>
  <conditionalFormatting sqref="C25">
    <cfRule type="duplicateValues" dxfId="165" priority="17"/>
  </conditionalFormatting>
  <conditionalFormatting sqref="C26">
    <cfRule type="duplicateValues" dxfId="164" priority="20"/>
  </conditionalFormatting>
  <conditionalFormatting sqref="C27">
    <cfRule type="duplicateValues" dxfId="163" priority="22"/>
  </conditionalFormatting>
  <conditionalFormatting sqref="C29 C22 C60:C61 C57 C42:C43 C24:C27 C45:C54 C13:C17">
    <cfRule type="duplicateValues" dxfId="162" priority="27"/>
  </conditionalFormatting>
  <conditionalFormatting sqref="C29">
    <cfRule type="duplicateValues" dxfId="161" priority="15"/>
  </conditionalFormatting>
  <conditionalFormatting sqref="C30">
    <cfRule type="duplicateValues" dxfId="160" priority="8"/>
  </conditionalFormatting>
  <conditionalFormatting sqref="C31">
    <cfRule type="duplicateValues" dxfId="159" priority="5"/>
  </conditionalFormatting>
  <conditionalFormatting sqref="C38">
    <cfRule type="duplicateValues" dxfId="158" priority="11"/>
  </conditionalFormatting>
  <conditionalFormatting sqref="C42">
    <cfRule type="duplicateValues" dxfId="157" priority="21"/>
  </conditionalFormatting>
  <conditionalFormatting sqref="C43">
    <cfRule type="duplicateValues" dxfId="156" priority="12"/>
  </conditionalFormatting>
  <conditionalFormatting sqref="C45">
    <cfRule type="duplicateValues" dxfId="155" priority="13"/>
  </conditionalFormatting>
  <conditionalFormatting sqref="C46">
    <cfRule type="duplicateValues" dxfId="154" priority="23"/>
  </conditionalFormatting>
  <conditionalFormatting sqref="C47">
    <cfRule type="duplicateValues" dxfId="153" priority="4"/>
  </conditionalFormatting>
  <conditionalFormatting sqref="C48">
    <cfRule type="duplicateValues" dxfId="152" priority="14"/>
  </conditionalFormatting>
  <conditionalFormatting sqref="C49">
    <cfRule type="duplicateValues" dxfId="151" priority="3"/>
  </conditionalFormatting>
  <conditionalFormatting sqref="C50">
    <cfRule type="duplicateValues" dxfId="150" priority="24"/>
  </conditionalFormatting>
  <conditionalFormatting sqref="C51">
    <cfRule type="duplicateValues" dxfId="149" priority="6"/>
  </conditionalFormatting>
  <conditionalFormatting sqref="C52">
    <cfRule type="duplicateValues" dxfId="148" priority="7"/>
  </conditionalFormatting>
  <conditionalFormatting sqref="C53">
    <cfRule type="duplicateValues" dxfId="147" priority="1"/>
  </conditionalFormatting>
  <conditionalFormatting sqref="C54">
    <cfRule type="duplicateValues" dxfId="146" priority="19"/>
  </conditionalFormatting>
  <conditionalFormatting sqref="C57">
    <cfRule type="duplicateValues" dxfId="145" priority="18"/>
  </conditionalFormatting>
  <conditionalFormatting sqref="C60">
    <cfRule type="duplicateValues" dxfId="144" priority="10"/>
  </conditionalFormatting>
  <conditionalFormatting sqref="C61">
    <cfRule type="duplicateValues" dxfId="143" priority="2"/>
  </conditionalFormatting>
  <conditionalFormatting sqref="ES60:ES68">
    <cfRule type="duplicateValues" dxfId="142" priority="26"/>
  </conditionalFormatting>
  <pageMargins left="0.7" right="0.7" top="0.75" bottom="0.75" header="0.3" footer="0.3"/>
  <pageSetup paperSize="9" scale="14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D00-000000000000}">
          <x14:formula1>
            <xm:f>'Distributor Master'!$B:$B</xm:f>
          </x14:formula1>
          <xm:sqref>C6:C68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>
    <pageSetUpPr fitToPage="1"/>
  </sheetPr>
  <dimension ref="B1:ET88"/>
  <sheetViews>
    <sheetView topLeftCell="A2" workbookViewId="0">
      <pane xSplit="3" ySplit="4" topLeftCell="D6" activePane="bottomRight" state="frozen"/>
      <selection activeCell="B1" sqref="B1:G1"/>
      <selection pane="topRight" activeCell="B1" sqref="B1:G1"/>
      <selection pane="bottomLeft" activeCell="B1" sqref="B1:G1"/>
      <selection pane="bottomRight" activeCell="B1" sqref="B1:G1"/>
    </sheetView>
  </sheetViews>
  <sheetFormatPr defaultColWidth="9.140625" defaultRowHeight="15"/>
  <cols>
    <col min="1" max="1" width="2.5703125" customWidth="1"/>
    <col min="2" max="2" width="6.140625" style="53" bestFit="1" customWidth="1"/>
    <col min="3" max="3" width="31.140625" style="53" bestFit="1" customWidth="1"/>
    <col min="4" max="16" width="5.28515625" customWidth="1"/>
    <col min="17" max="18" width="5.28515625" hidden="1" customWidth="1"/>
    <col min="19" max="19" width="5.28515625" customWidth="1"/>
    <col min="20" max="21" width="5.28515625" hidden="1" customWidth="1"/>
    <col min="22" max="25" width="5.28515625" customWidth="1"/>
    <col min="26" max="26" width="5.28515625" hidden="1" customWidth="1"/>
    <col min="27" max="27" width="5.7109375" hidden="1" customWidth="1"/>
    <col min="28" max="28" width="5.28515625" customWidth="1"/>
    <col min="29" max="30" width="5.28515625" hidden="1" customWidth="1"/>
    <col min="31" max="31" width="5.28515625" customWidth="1"/>
    <col min="32" max="33" width="5.28515625" hidden="1" customWidth="1"/>
    <col min="34" max="38" width="5.28515625" customWidth="1"/>
    <col min="39" max="39" width="5.28515625" hidden="1" customWidth="1"/>
    <col min="40" max="40" width="6.42578125" customWidth="1"/>
    <col min="41" max="43" width="5.28515625" customWidth="1"/>
    <col min="44" max="45" width="5.28515625" hidden="1" customWidth="1"/>
    <col min="46" max="46" width="5.28515625" customWidth="1"/>
    <col min="47" max="47" width="5.7109375" customWidth="1"/>
    <col min="48" max="48" width="5.28515625" customWidth="1"/>
    <col min="49" max="53" width="5.28515625" hidden="1" customWidth="1"/>
    <col min="54" max="60" width="5.28515625" customWidth="1"/>
    <col min="61" max="62" width="5.28515625" hidden="1" customWidth="1"/>
    <col min="63" max="64" width="5.28515625" customWidth="1"/>
    <col min="65" max="70" width="5.28515625" hidden="1" customWidth="1"/>
    <col min="71" max="71" width="5.28515625" customWidth="1"/>
    <col min="72" max="72" width="5.28515625" hidden="1" customWidth="1"/>
    <col min="73" max="74" width="5.28515625" customWidth="1"/>
    <col min="75" max="75" width="5.28515625" hidden="1" customWidth="1"/>
    <col min="76" max="76" width="5.28515625" customWidth="1"/>
    <col min="77" max="79" width="5.28515625" hidden="1" customWidth="1"/>
    <col min="80" max="80" width="5.28515625" customWidth="1"/>
    <col min="81" max="81" width="5.28515625" hidden="1" customWidth="1"/>
    <col min="82" max="82" width="5.28515625" customWidth="1"/>
    <col min="83" max="83" width="5.28515625" hidden="1" customWidth="1"/>
    <col min="84" max="85" width="5.28515625" customWidth="1"/>
    <col min="86" max="86" width="6.5703125" hidden="1" customWidth="1"/>
    <col min="87" max="87" width="5.28515625" customWidth="1"/>
    <col min="88" max="88" width="5.28515625" hidden="1" customWidth="1"/>
    <col min="89" max="89" width="5.28515625" customWidth="1"/>
    <col min="90" max="91" width="5.28515625" hidden="1" customWidth="1"/>
    <col min="92" max="92" width="5.28515625" customWidth="1"/>
    <col min="93" max="93" width="6.7109375" hidden="1" customWidth="1"/>
    <col min="94" max="94" width="7.7109375" customWidth="1"/>
    <col min="95" max="125" width="5.7109375" hidden="1" customWidth="1"/>
    <col min="126" max="126" width="5.7109375" customWidth="1"/>
    <col min="127" max="127" width="5.7109375" hidden="1" customWidth="1"/>
    <col min="128" max="128" width="5.7109375" customWidth="1"/>
    <col min="129" max="129" width="4.5703125" customWidth="1"/>
    <col min="130" max="130" width="5.7109375" customWidth="1"/>
    <col min="131" max="131" width="5.7109375" hidden="1" customWidth="1"/>
    <col min="132" max="132" width="5.7109375" customWidth="1"/>
    <col min="133" max="133" width="5.7109375" hidden="1" customWidth="1"/>
    <col min="134" max="134" width="5.7109375" customWidth="1"/>
    <col min="135" max="137" width="5.7109375" hidden="1" customWidth="1"/>
    <col min="138" max="138" width="5.7109375" customWidth="1"/>
    <col min="139" max="139" width="16" bestFit="1" customWidth="1"/>
    <col min="140" max="140" width="10.7109375" customWidth="1"/>
    <col min="141" max="141" width="11.5703125" bestFit="1" customWidth="1"/>
    <col min="147" max="147" width="3.5703125" customWidth="1"/>
    <col min="148" max="148" width="6.85546875" bestFit="1" customWidth="1"/>
    <col min="149" max="149" width="31.140625" bestFit="1" customWidth="1"/>
    <col min="150" max="150" width="20.140625" bestFit="1" customWidth="1"/>
    <col min="151" max="151" width="3.7109375" customWidth="1"/>
  </cols>
  <sheetData>
    <row r="1" spans="2:150" ht="13.5" customHeight="1" thickBot="1"/>
    <row r="2" spans="2:150" ht="14.45" customHeight="1">
      <c r="B2" s="19" t="s">
        <v>0</v>
      </c>
      <c r="C2" s="54"/>
      <c r="D2" s="782" t="s">
        <v>2</v>
      </c>
      <c r="E2" s="782"/>
      <c r="F2" s="782"/>
      <c r="G2" s="782"/>
      <c r="H2" s="782"/>
      <c r="I2" s="782"/>
      <c r="J2" s="782"/>
      <c r="K2" s="782"/>
      <c r="L2" s="782"/>
      <c r="M2" s="782"/>
      <c r="N2" s="782"/>
      <c r="O2" s="782"/>
      <c r="P2" s="782"/>
      <c r="Q2" s="782"/>
      <c r="R2" s="782"/>
      <c r="S2" s="782"/>
      <c r="T2" s="782"/>
      <c r="U2" s="782"/>
      <c r="V2" s="782"/>
      <c r="W2" s="782"/>
      <c r="X2" s="782"/>
      <c r="Y2" s="769" t="s">
        <v>3</v>
      </c>
      <c r="Z2" s="770"/>
      <c r="AA2" s="770"/>
      <c r="AB2" s="770"/>
      <c r="AC2" s="770"/>
      <c r="AD2" s="770"/>
      <c r="AE2" s="770"/>
      <c r="AF2" s="770"/>
      <c r="AG2" s="771"/>
      <c r="AH2" s="671" t="s">
        <v>4</v>
      </c>
      <c r="AI2" s="671"/>
      <c r="AJ2" s="671"/>
      <c r="AK2" s="671"/>
      <c r="AL2" s="671"/>
      <c r="AM2" s="671"/>
      <c r="AN2" s="671"/>
      <c r="AO2" s="671"/>
      <c r="AP2" s="671"/>
      <c r="AQ2" s="671"/>
      <c r="AR2" s="671"/>
      <c r="AS2" s="671"/>
      <c r="AT2" s="671"/>
      <c r="AU2" s="671"/>
      <c r="AV2" s="764" t="s">
        <v>5</v>
      </c>
      <c r="AW2" s="764"/>
      <c r="AX2" s="764"/>
      <c r="AY2" s="764"/>
      <c r="AZ2" s="764"/>
      <c r="BA2" s="764"/>
      <c r="BB2" s="765" t="s">
        <v>6</v>
      </c>
      <c r="BC2" s="765"/>
      <c r="BD2" s="765"/>
      <c r="BE2" s="765"/>
      <c r="BF2" s="765"/>
      <c r="BG2" s="765"/>
      <c r="BH2" s="765"/>
      <c r="BI2" s="765"/>
      <c r="BJ2" s="765"/>
      <c r="BK2" s="765"/>
      <c r="BL2" s="765"/>
      <c r="BM2" s="671" t="s">
        <v>7</v>
      </c>
      <c r="BN2" s="671"/>
      <c r="BO2" s="671"/>
      <c r="BP2" s="811" t="s">
        <v>8</v>
      </c>
      <c r="BQ2" s="812"/>
      <c r="BR2" s="812"/>
      <c r="BS2" s="812"/>
      <c r="BT2" s="812"/>
      <c r="BU2" s="812"/>
      <c r="BV2" s="812"/>
      <c r="BW2" s="812"/>
      <c r="BX2" s="812"/>
      <c r="BY2" s="812"/>
      <c r="BZ2" s="812"/>
      <c r="CA2" s="813"/>
      <c r="CB2" s="671" t="s">
        <v>528</v>
      </c>
      <c r="CC2" s="671"/>
      <c r="CD2" s="671"/>
      <c r="CE2" s="739" t="s">
        <v>9</v>
      </c>
      <c r="CF2" s="740"/>
      <c r="CG2" s="740"/>
      <c r="CH2" s="740"/>
      <c r="CI2" s="740"/>
      <c r="CJ2" s="740"/>
      <c r="CK2" s="740"/>
      <c r="CL2" s="740"/>
      <c r="CM2" s="740"/>
      <c r="CN2" s="740"/>
      <c r="CO2" s="741"/>
      <c r="CP2" s="780" t="s">
        <v>223</v>
      </c>
      <c r="CQ2" s="764" t="s">
        <v>10</v>
      </c>
      <c r="CR2" s="764"/>
      <c r="CS2" s="764"/>
      <c r="CT2" s="764"/>
      <c r="CU2" s="764"/>
      <c r="CV2" s="764"/>
      <c r="CW2" s="764"/>
      <c r="CX2" s="764"/>
      <c r="CY2" s="764"/>
      <c r="CZ2" s="764"/>
      <c r="DA2" s="764"/>
      <c r="DB2" s="764"/>
      <c r="DC2" s="764"/>
      <c r="DD2" s="764"/>
      <c r="DE2" s="764"/>
      <c r="DF2" s="764"/>
      <c r="DG2" s="764"/>
      <c r="DH2" s="764"/>
      <c r="DI2" s="764"/>
      <c r="DJ2" s="764"/>
      <c r="DK2" s="764"/>
      <c r="DL2" s="764"/>
      <c r="DM2" s="764"/>
      <c r="DN2" s="764"/>
      <c r="DO2" s="764"/>
      <c r="DP2" s="764"/>
      <c r="DQ2" s="764"/>
      <c r="DR2" s="764"/>
      <c r="DS2" s="815" t="s">
        <v>256</v>
      </c>
      <c r="DT2" s="817"/>
      <c r="DU2" s="817"/>
      <c r="DV2" s="817"/>
      <c r="DW2" s="817"/>
      <c r="DX2" s="817"/>
      <c r="DY2" s="817"/>
      <c r="DZ2" s="817"/>
      <c r="EA2" s="817"/>
      <c r="EB2" s="817"/>
      <c r="EC2" s="817"/>
      <c r="ED2" s="817"/>
      <c r="EE2" s="817"/>
      <c r="EF2" s="817"/>
      <c r="EG2" s="817"/>
      <c r="EH2" s="816"/>
      <c r="EI2" s="781" t="s">
        <v>257</v>
      </c>
      <c r="EJ2" s="814" t="s">
        <v>236</v>
      </c>
      <c r="EK2" s="814"/>
      <c r="ER2" s="14" t="s">
        <v>0</v>
      </c>
      <c r="ES2" s="772" t="s">
        <v>1</v>
      </c>
      <c r="ET2" s="773"/>
    </row>
    <row r="3" spans="2:150" ht="60" customHeight="1">
      <c r="B3" s="55">
        <f>'Raipur-1'!B3</f>
        <v>46262</v>
      </c>
      <c r="C3" s="51" t="s">
        <v>314</v>
      </c>
      <c r="D3" s="764" t="s">
        <v>241</v>
      </c>
      <c r="E3" s="764"/>
      <c r="F3" s="764"/>
      <c r="G3" s="768" t="s">
        <v>547</v>
      </c>
      <c r="H3" s="768"/>
      <c r="I3" s="768"/>
      <c r="J3" s="795" t="s">
        <v>800</v>
      </c>
      <c r="K3" s="796"/>
      <c r="L3" s="797"/>
      <c r="M3" s="795" t="s">
        <v>512</v>
      </c>
      <c r="N3" s="796"/>
      <c r="O3" s="797"/>
      <c r="P3" s="774" t="s">
        <v>567</v>
      </c>
      <c r="Q3" s="774"/>
      <c r="R3" s="774"/>
      <c r="S3" s="768" t="s">
        <v>568</v>
      </c>
      <c r="T3" s="768"/>
      <c r="U3" s="768"/>
      <c r="V3" s="775" t="s">
        <v>569</v>
      </c>
      <c r="W3" s="776"/>
      <c r="X3" s="776"/>
      <c r="Y3" s="832" t="s">
        <v>456</v>
      </c>
      <c r="Z3" s="833"/>
      <c r="AA3" s="834"/>
      <c r="AB3" s="777" t="s">
        <v>1056</v>
      </c>
      <c r="AC3" s="777"/>
      <c r="AD3" s="777"/>
      <c r="AE3" s="719" t="s">
        <v>240</v>
      </c>
      <c r="AF3" s="719"/>
      <c r="AG3" s="719"/>
      <c r="AH3" s="779" t="s">
        <v>248</v>
      </c>
      <c r="AI3" s="779"/>
      <c r="AJ3" s="779"/>
      <c r="AK3" s="764" t="s">
        <v>249</v>
      </c>
      <c r="AL3" s="764"/>
      <c r="AM3" s="764"/>
      <c r="AN3" s="766" t="s">
        <v>250</v>
      </c>
      <c r="AO3" s="766"/>
      <c r="AP3" s="766"/>
      <c r="AQ3" s="767" t="s">
        <v>251</v>
      </c>
      <c r="AR3" s="767"/>
      <c r="AS3" s="767"/>
      <c r="AT3" s="45" t="s">
        <v>523</v>
      </c>
      <c r="AU3" s="45" t="s">
        <v>233</v>
      </c>
      <c r="AV3" s="768" t="s">
        <v>246</v>
      </c>
      <c r="AW3" s="768"/>
      <c r="AX3" s="768"/>
      <c r="AY3" s="788" t="s">
        <v>12</v>
      </c>
      <c r="AZ3" s="788"/>
      <c r="BA3" s="788"/>
      <c r="BB3" s="789" t="s">
        <v>252</v>
      </c>
      <c r="BC3" s="789"/>
      <c r="BD3" s="789"/>
      <c r="BE3" s="671" t="s">
        <v>253</v>
      </c>
      <c r="BF3" s="671"/>
      <c r="BG3" s="671"/>
      <c r="BH3" s="767" t="s">
        <v>254</v>
      </c>
      <c r="BI3" s="767"/>
      <c r="BJ3" s="767"/>
      <c r="BK3" s="46" t="s">
        <v>254</v>
      </c>
      <c r="BL3" s="46" t="s">
        <v>232</v>
      </c>
      <c r="BM3" s="671"/>
      <c r="BN3" s="671"/>
      <c r="BO3" s="671"/>
      <c r="BP3" s="790" t="s">
        <v>247</v>
      </c>
      <c r="BQ3" s="790"/>
      <c r="BR3" s="790"/>
      <c r="BS3" s="767" t="s">
        <v>255</v>
      </c>
      <c r="BT3" s="767"/>
      <c r="BU3" s="767"/>
      <c r="BV3" s="791" t="s">
        <v>237</v>
      </c>
      <c r="BW3" s="791"/>
      <c r="BX3" s="791"/>
      <c r="BY3" s="719" t="s">
        <v>13</v>
      </c>
      <c r="BZ3" s="719"/>
      <c r="CA3" s="719"/>
      <c r="CB3" s="671"/>
      <c r="CC3" s="671"/>
      <c r="CD3" s="671"/>
      <c r="CE3" s="671" t="s">
        <v>260</v>
      </c>
      <c r="CF3" s="671"/>
      <c r="CG3" s="671"/>
      <c r="CH3" s="314" t="s">
        <v>435</v>
      </c>
      <c r="CI3" s="719" t="s">
        <v>261</v>
      </c>
      <c r="CJ3" s="719"/>
      <c r="CK3" s="672" t="s">
        <v>243</v>
      </c>
      <c r="CL3" s="672"/>
      <c r="CM3" s="47" t="s">
        <v>515</v>
      </c>
      <c r="CN3" s="47" t="s">
        <v>221</v>
      </c>
      <c r="CO3" s="15" t="s">
        <v>222</v>
      </c>
      <c r="CP3" s="780"/>
      <c r="CQ3" s="786" t="s">
        <v>224</v>
      </c>
      <c r="CR3" s="786"/>
      <c r="CS3" s="671" t="s">
        <v>225</v>
      </c>
      <c r="CT3" s="671"/>
      <c r="CU3" s="719" t="s">
        <v>226</v>
      </c>
      <c r="CV3" s="719"/>
      <c r="CW3" s="787" t="s">
        <v>227</v>
      </c>
      <c r="CX3" s="787"/>
      <c r="CY3" s="804" t="s">
        <v>360</v>
      </c>
      <c r="CZ3" s="805"/>
      <c r="DA3" s="804" t="s">
        <v>361</v>
      </c>
      <c r="DB3" s="805"/>
      <c r="DC3" s="769" t="s">
        <v>774</v>
      </c>
      <c r="DD3" s="771"/>
      <c r="DE3" s="769" t="s">
        <v>775</v>
      </c>
      <c r="DF3" s="771"/>
      <c r="DG3" s="768" t="s">
        <v>228</v>
      </c>
      <c r="DH3" s="768"/>
      <c r="DI3" s="815" t="s">
        <v>418</v>
      </c>
      <c r="DJ3" s="816"/>
      <c r="DK3" s="815" t="s">
        <v>419</v>
      </c>
      <c r="DL3" s="816"/>
      <c r="DM3" s="815" t="s">
        <v>420</v>
      </c>
      <c r="DN3" s="816"/>
      <c r="DO3" s="818" t="s">
        <v>776</v>
      </c>
      <c r="DP3" s="819"/>
      <c r="DQ3" s="820"/>
      <c r="DR3" s="56" t="s">
        <v>220</v>
      </c>
      <c r="DS3" s="880" t="s">
        <v>454</v>
      </c>
      <c r="DT3" s="881"/>
      <c r="DU3" s="882"/>
      <c r="DV3" s="821" t="s">
        <v>1064</v>
      </c>
      <c r="DW3" s="822"/>
      <c r="DX3" s="672" t="s">
        <v>245</v>
      </c>
      <c r="DY3" s="672"/>
      <c r="DZ3" s="764" t="s">
        <v>245</v>
      </c>
      <c r="EA3" s="764"/>
      <c r="EB3" s="790" t="s">
        <v>1059</v>
      </c>
      <c r="EC3" s="790"/>
      <c r="ED3" s="793" t="s">
        <v>244</v>
      </c>
      <c r="EE3" s="793"/>
      <c r="EF3" s="699" t="s">
        <v>559</v>
      </c>
      <c r="EG3" s="699"/>
      <c r="EH3" s="57" t="s">
        <v>162</v>
      </c>
      <c r="EI3" s="781"/>
      <c r="EJ3" s="794" t="s">
        <v>265</v>
      </c>
      <c r="EK3" s="794"/>
      <c r="ER3" s="55">
        <f>B3</f>
        <v>46262</v>
      </c>
      <c r="ES3" s="783" t="s">
        <v>11</v>
      </c>
      <c r="ET3" s="784"/>
    </row>
    <row r="4" spans="2:150" ht="25.5">
      <c r="B4" s="73" t="s">
        <v>14</v>
      </c>
      <c r="C4" s="73" t="s">
        <v>15</v>
      </c>
      <c r="D4" s="74" t="s">
        <v>239</v>
      </c>
      <c r="E4" s="75" t="s">
        <v>111</v>
      </c>
      <c r="F4" s="76" t="s">
        <v>231</v>
      </c>
      <c r="G4" s="74" t="s">
        <v>239</v>
      </c>
      <c r="H4" s="75" t="s">
        <v>111</v>
      </c>
      <c r="I4" s="76" t="s">
        <v>231</v>
      </c>
      <c r="J4" s="74" t="s">
        <v>443</v>
      </c>
      <c r="K4" s="75" t="s">
        <v>444</v>
      </c>
      <c r="L4" s="76" t="s">
        <v>231</v>
      </c>
      <c r="M4" s="74" t="s">
        <v>443</v>
      </c>
      <c r="N4" s="75" t="s">
        <v>444</v>
      </c>
      <c r="O4" s="76" t="s">
        <v>231</v>
      </c>
      <c r="P4" s="410" t="s">
        <v>443</v>
      </c>
      <c r="Q4" s="75" t="s">
        <v>111</v>
      </c>
      <c r="R4" s="76" t="s">
        <v>231</v>
      </c>
      <c r="S4" s="77" t="s">
        <v>443</v>
      </c>
      <c r="T4" s="75" t="s">
        <v>111</v>
      </c>
      <c r="U4" s="76" t="s">
        <v>231</v>
      </c>
      <c r="V4" s="419" t="s">
        <v>443</v>
      </c>
      <c r="W4" s="75" t="s">
        <v>111</v>
      </c>
      <c r="X4" s="76" t="s">
        <v>231</v>
      </c>
      <c r="Y4" s="76" t="s">
        <v>16</v>
      </c>
      <c r="Z4" s="76" t="s">
        <v>242</v>
      </c>
      <c r="AA4" s="76" t="s">
        <v>157</v>
      </c>
      <c r="AB4" s="77" t="s">
        <v>16</v>
      </c>
      <c r="AC4" s="78" t="s">
        <v>242</v>
      </c>
      <c r="AD4" s="76" t="s">
        <v>263</v>
      </c>
      <c r="AE4" s="77" t="s">
        <v>16</v>
      </c>
      <c r="AF4" s="78" t="s">
        <v>242</v>
      </c>
      <c r="AG4" s="76" t="s">
        <v>263</v>
      </c>
      <c r="AH4" s="74" t="s">
        <v>239</v>
      </c>
      <c r="AI4" s="79" t="s">
        <v>111</v>
      </c>
      <c r="AJ4" s="76" t="s">
        <v>219</v>
      </c>
      <c r="AK4" s="74" t="s">
        <v>239</v>
      </c>
      <c r="AL4" s="79" t="s">
        <v>111</v>
      </c>
      <c r="AM4" s="76" t="s">
        <v>219</v>
      </c>
      <c r="AN4" s="74" t="s">
        <v>239</v>
      </c>
      <c r="AO4" s="79" t="s">
        <v>111</v>
      </c>
      <c r="AP4" s="76" t="s">
        <v>219</v>
      </c>
      <c r="AQ4" s="74" t="s">
        <v>239</v>
      </c>
      <c r="AR4" s="79" t="s">
        <v>111</v>
      </c>
      <c r="AS4" s="76" t="s">
        <v>219</v>
      </c>
      <c r="AT4" s="385" t="s">
        <v>99</v>
      </c>
      <c r="AU4" s="80" t="s">
        <v>99</v>
      </c>
      <c r="AV4" s="77" t="s">
        <v>16</v>
      </c>
      <c r="AW4" s="78" t="s">
        <v>242</v>
      </c>
      <c r="AX4" s="76" t="s">
        <v>262</v>
      </c>
      <c r="AY4" s="77" t="s">
        <v>16</v>
      </c>
      <c r="AZ4" s="78" t="s">
        <v>242</v>
      </c>
      <c r="BA4" s="76" t="s">
        <v>262</v>
      </c>
      <c r="BB4" s="74" t="s">
        <v>239</v>
      </c>
      <c r="BC4" s="79" t="s">
        <v>111</v>
      </c>
      <c r="BD4" s="76" t="s">
        <v>219</v>
      </c>
      <c r="BE4" s="74" t="s">
        <v>239</v>
      </c>
      <c r="BF4" s="79" t="s">
        <v>111</v>
      </c>
      <c r="BG4" s="76" t="s">
        <v>219</v>
      </c>
      <c r="BH4" s="74" t="s">
        <v>239</v>
      </c>
      <c r="BI4" s="79" t="s">
        <v>111</v>
      </c>
      <c r="BJ4" s="76" t="s">
        <v>219</v>
      </c>
      <c r="BK4" s="385" t="s">
        <v>99</v>
      </c>
      <c r="BL4" s="80" t="s">
        <v>99</v>
      </c>
      <c r="BM4" s="74" t="s">
        <v>239</v>
      </c>
      <c r="BN4" s="79" t="s">
        <v>111</v>
      </c>
      <c r="BO4" s="76" t="s">
        <v>219</v>
      </c>
      <c r="BP4" s="81" t="s">
        <v>239</v>
      </c>
      <c r="BQ4" s="79" t="s">
        <v>111</v>
      </c>
      <c r="BR4" s="76" t="s">
        <v>219</v>
      </c>
      <c r="BS4" s="82" t="s">
        <v>421</v>
      </c>
      <c r="BT4" s="83" t="s">
        <v>234</v>
      </c>
      <c r="BU4" s="76" t="s">
        <v>262</v>
      </c>
      <c r="BV4" s="77" t="s">
        <v>422</v>
      </c>
      <c r="BW4" s="83" t="s">
        <v>234</v>
      </c>
      <c r="BX4" s="76" t="s">
        <v>262</v>
      </c>
      <c r="BY4" s="77" t="s">
        <v>422</v>
      </c>
      <c r="BZ4" s="83" t="s">
        <v>234</v>
      </c>
      <c r="CA4" s="76" t="s">
        <v>262</v>
      </c>
      <c r="CB4" s="74" t="s">
        <v>522</v>
      </c>
      <c r="CC4" s="79" t="s">
        <v>234</v>
      </c>
      <c r="CD4" s="76" t="s">
        <v>157</v>
      </c>
      <c r="CE4" s="77" t="s">
        <v>16</v>
      </c>
      <c r="CF4" s="79" t="s">
        <v>111</v>
      </c>
      <c r="CG4" s="76" t="s">
        <v>219</v>
      </c>
      <c r="CH4" s="313" t="s">
        <v>219</v>
      </c>
      <c r="CI4" s="83" t="s">
        <v>238</v>
      </c>
      <c r="CJ4" s="76" t="s">
        <v>219</v>
      </c>
      <c r="CK4" s="84" t="s">
        <v>238</v>
      </c>
      <c r="CL4" s="76" t="s">
        <v>219</v>
      </c>
      <c r="CM4" s="370" t="s">
        <v>238</v>
      </c>
      <c r="CN4" s="85" t="s">
        <v>235</v>
      </c>
      <c r="CO4" s="85" t="s">
        <v>235</v>
      </c>
      <c r="CP4" s="86" t="s">
        <v>17</v>
      </c>
      <c r="CQ4" s="77" t="s">
        <v>16</v>
      </c>
      <c r="CR4" s="87" t="s">
        <v>18</v>
      </c>
      <c r="CS4" s="77" t="s">
        <v>16</v>
      </c>
      <c r="CT4" s="87" t="s">
        <v>18</v>
      </c>
      <c r="CU4" s="77" t="s">
        <v>16</v>
      </c>
      <c r="CV4" s="87" t="s">
        <v>18</v>
      </c>
      <c r="CW4" s="77" t="s">
        <v>16</v>
      </c>
      <c r="CX4" s="87" t="s">
        <v>18</v>
      </c>
      <c r="CY4" s="77" t="s">
        <v>16</v>
      </c>
      <c r="CZ4" s="87" t="s">
        <v>18</v>
      </c>
      <c r="DA4" s="77" t="s">
        <v>16</v>
      </c>
      <c r="DB4" s="87" t="s">
        <v>18</v>
      </c>
      <c r="DC4" s="77" t="s">
        <v>16</v>
      </c>
      <c r="DD4" s="87" t="s">
        <v>18</v>
      </c>
      <c r="DE4" s="77" t="s">
        <v>16</v>
      </c>
      <c r="DF4" s="87" t="s">
        <v>18</v>
      </c>
      <c r="DG4" s="77" t="s">
        <v>16</v>
      </c>
      <c r="DH4" s="87" t="s">
        <v>18</v>
      </c>
      <c r="DI4" s="77" t="s">
        <v>16</v>
      </c>
      <c r="DJ4" s="87" t="s">
        <v>18</v>
      </c>
      <c r="DK4" s="77" t="s">
        <v>16</v>
      </c>
      <c r="DL4" s="87" t="s">
        <v>18</v>
      </c>
      <c r="DM4" s="77" t="s">
        <v>16</v>
      </c>
      <c r="DN4" s="87" t="s">
        <v>18</v>
      </c>
      <c r="DO4" s="77" t="s">
        <v>16</v>
      </c>
      <c r="DP4" s="87" t="s">
        <v>777</v>
      </c>
      <c r="DQ4" s="76" t="s">
        <v>157</v>
      </c>
      <c r="DR4" s="85" t="s">
        <v>19</v>
      </c>
      <c r="DS4" s="85" t="s">
        <v>16</v>
      </c>
      <c r="DT4" s="85" t="s">
        <v>160</v>
      </c>
      <c r="DU4" s="85" t="s">
        <v>157</v>
      </c>
      <c r="DV4" s="85" t="s">
        <v>16</v>
      </c>
      <c r="DW4" s="85" t="s">
        <v>157</v>
      </c>
      <c r="DX4" s="88" t="s">
        <v>159</v>
      </c>
      <c r="DY4" s="76" t="s">
        <v>526</v>
      </c>
      <c r="DZ4" s="313" t="s">
        <v>522</v>
      </c>
      <c r="EA4" s="76" t="s">
        <v>527</v>
      </c>
      <c r="EB4" s="313" t="s">
        <v>522</v>
      </c>
      <c r="EC4" s="76" t="s">
        <v>527</v>
      </c>
      <c r="ED4" s="89" t="s">
        <v>16</v>
      </c>
      <c r="EE4" s="76" t="s">
        <v>264</v>
      </c>
      <c r="EF4" s="407" t="s">
        <v>16</v>
      </c>
      <c r="EG4" s="76" t="s">
        <v>264</v>
      </c>
      <c r="EH4" s="100" t="s">
        <v>20</v>
      </c>
      <c r="EI4" s="103" t="s">
        <v>258</v>
      </c>
      <c r="EJ4" s="52" t="s">
        <v>217</v>
      </c>
      <c r="EK4" s="58" t="s">
        <v>218</v>
      </c>
      <c r="ER4" s="91" t="s">
        <v>14</v>
      </c>
      <c r="ES4" s="92" t="s">
        <v>15</v>
      </c>
      <c r="ET4" s="93" t="s">
        <v>109</v>
      </c>
    </row>
    <row r="5" spans="2:150" hidden="1">
      <c r="B5" s="94" t="str">
        <f>B4</f>
        <v>Sr. No.</v>
      </c>
      <c r="C5" s="94" t="str">
        <f>C4</f>
        <v>DISTRIBUTOR NAME</v>
      </c>
      <c r="D5" s="94" t="str">
        <f>$D$2&amp;"//"&amp;$D$3&amp;"//"&amp;D4</f>
        <v>GAIA MILK //TM
500 ML// Crt</v>
      </c>
      <c r="E5" s="94" t="str">
        <f>$D$2&amp;"//"&amp;$D$3&amp;"//"&amp;E4</f>
        <v>GAIA MILK //TM
500 ML//Pkt</v>
      </c>
      <c r="F5" s="94" t="str">
        <f>$D$2&amp;"//"&amp;$D$3&amp;"//"&amp;F4</f>
        <v>GAIA MILK //TM
500 ML//Free
Pkt</v>
      </c>
      <c r="G5" s="94" t="str">
        <f>$D$2&amp;"//"&amp;$G$3&amp;"//"&amp;G4</f>
        <v>GAIA MILK //CM 500 ML// Crt</v>
      </c>
      <c r="H5" s="94" t="str">
        <f>$D$2&amp;"//"&amp;$G$3&amp;"//"&amp;H4</f>
        <v>GAIA MILK //CM 500 ML//Pkt</v>
      </c>
      <c r="I5" s="94" t="str">
        <f>$D$2&amp;"//"&amp;$G$3&amp;"//"&amp;I4</f>
        <v>GAIA MILK //CM 500 ML//Free
Pkt</v>
      </c>
      <c r="J5" s="94" t="str">
        <f>$D$2&amp;"//"&amp;$J$3&amp;"//"&amp;J4</f>
        <v>GAIA MILK //Maxx UHT 110 ml//CBX</v>
      </c>
      <c r="K5" s="94" t="str">
        <f>$D$2&amp;"//"&amp;$J$3&amp;"//"&amp;K4</f>
        <v>GAIA MILK //Maxx UHT 110 ml//Pc</v>
      </c>
      <c r="L5" s="94" t="str">
        <f>$D$2&amp;"//"&amp;$J$3&amp;"//"&amp;L4</f>
        <v>GAIA MILK //Maxx UHT 110 ml//Free
Pkt</v>
      </c>
      <c r="M5" s="94" t="str">
        <f>$D$2&amp;"//"&amp;$M$3&amp;"//"&amp;M4</f>
        <v>GAIA MILK //Gaia Maxx UHT 400ml//CBX</v>
      </c>
      <c r="N5" s="94" t="str">
        <f>$D$2&amp;"//"&amp;$M$3&amp;"//"&amp;N4</f>
        <v>GAIA MILK //Gaia Maxx UHT 400ml//Pc</v>
      </c>
      <c r="O5" s="94" t="str">
        <f>$D$2&amp;"//"&amp;$M$3&amp;"//"&amp;O4</f>
        <v>GAIA MILK //Gaia Maxx UHT 400ml//Free
Pkt</v>
      </c>
      <c r="P5" s="414" t="str">
        <f>$D$2&amp;"//"&amp;$P$3&amp;"//"&amp;P4</f>
        <v>GAIA MILK //Gaia Premium Milk UHT Tetra Pack 1 Ltr//CBX</v>
      </c>
      <c r="Q5" s="94" t="str">
        <f>$D$2&amp;"//"&amp;$P$3&amp;"//"&amp;Q4</f>
        <v>GAIA MILK //Gaia Premium Milk UHT Tetra Pack 1 Ltr//Pkt</v>
      </c>
      <c r="R5" s="94" t="str">
        <f>$D$2&amp;"//"&amp;$P$3&amp;"//"&amp;R4</f>
        <v>GAIA MILK //Gaia Premium Milk UHT Tetra Pack 1 Ltr//Free
Pkt</v>
      </c>
      <c r="S5" s="418" t="str">
        <f>$D$2&amp;"//"&amp;$S$3&amp;"//"&amp;S4</f>
        <v>GAIA MILK //Gaia Lite Milk UHT Tetra Pack 1Ltr//CBX</v>
      </c>
      <c r="T5" s="94" t="str">
        <f>$D$2&amp;"//"&amp;$S$3&amp;"//"&amp;T4</f>
        <v>GAIA MILK //Gaia Lite Milk UHT Tetra Pack 1Ltr//Pkt</v>
      </c>
      <c r="U5" s="94" t="str">
        <f>$D$2&amp;"//"&amp;$S$3&amp;"//"&amp;U4</f>
        <v>GAIA MILK //Gaia Lite Milk UHT Tetra Pack 1Ltr//Free
Pkt</v>
      </c>
      <c r="V5" s="423" t="str">
        <f>$D$2&amp;"//"&amp;$V$3&amp;"//"&amp;V4</f>
        <v>GAIA MILK //Gaia Gold Milk UHT Tetra Pack 1Ltr//CBX</v>
      </c>
      <c r="W5" s="94" t="str">
        <f>$D$2&amp;"//"&amp;$V$3&amp;"//"&amp;W4</f>
        <v>GAIA MILK //Gaia Gold Milk UHT Tetra Pack 1Ltr//Pkt</v>
      </c>
      <c r="X5" s="94" t="str">
        <f>$D$2&amp;"//"&amp;$V$3&amp;"//"&amp;X4</f>
        <v>GAIA MILK //Gaia Gold Milk UHT Tetra Pack 1Ltr//Free
Pkt</v>
      </c>
      <c r="Y5" s="94" t="str">
        <f>$Y$2&amp;"//"&amp;$Y$3&amp;"//"&amp;Y4</f>
        <v>GAIA CUPS DAHI //Gaia Mishti Doi 80g//BOX</v>
      </c>
      <c r="Z5" s="94" t="str">
        <f>$Y$2&amp;"//"&amp;$Z$3&amp;"//"&amp;Z4</f>
        <v>GAIA CUPS DAHI ////Cups</v>
      </c>
      <c r="AA5" s="94" t="str">
        <f>$Y$2&amp;"//"&amp;$AA$3&amp;"//"&amp;AA4</f>
        <v>GAIA CUPS DAHI ////Free Box</v>
      </c>
      <c r="AB5" s="94" t="str">
        <f>$Y$2&amp;"//"&amp;$AB$3&amp;"//"&amp;AB4</f>
        <v>GAIA CUPS DAHI //DAHI CUP 200 GRMS Box(6Pc) //BOX</v>
      </c>
      <c r="AC5" s="94" t="str">
        <f>$Y$2&amp;"//"&amp;$AB$3&amp;"//"&amp;AC4</f>
        <v>GAIA CUPS DAHI //DAHI CUP 200 GRMS Box(6Pc) //Cups</v>
      </c>
      <c r="AD5" s="94" t="str">
        <f>$Y$2&amp;"//"&amp;$AB$3&amp;"//"&amp;AD4</f>
        <v>GAIA CUPS DAHI //DAHI CUP 200 GRMS Box(6Pc) //Free
Box</v>
      </c>
      <c r="AE5" s="94" t="str">
        <f>$Y$2&amp;"//"&amp;$AE$3&amp;"//"&amp;AE4</f>
        <v>GAIA CUPS DAHI //DAHI CUP
180 GRMS //BOX</v>
      </c>
      <c r="AF5" s="94" t="str">
        <f>$Y$2&amp;"//"&amp;$AE$3&amp;"//"&amp;AF4</f>
        <v>GAIA CUPS DAHI //DAHI CUP
180 GRMS //Cups</v>
      </c>
      <c r="AG5" s="94" t="str">
        <f>$Y$2&amp;"//"&amp;$AE$3&amp;"//"&amp;AG4</f>
        <v>GAIA CUPS DAHI //DAHI CUP
180 GRMS //Free
Box</v>
      </c>
      <c r="AH5" s="94" t="str">
        <f>$AH$2&amp;"//"&amp;$AH$3&amp;"//"&amp;AH4</f>
        <v xml:space="preserve">     GAIA PLAIN DAHI //PD
200 GRMS// Crt</v>
      </c>
      <c r="AI5" s="94" t="str">
        <f>$AH$2&amp;"//"&amp;$AH$3&amp;"//"&amp;AI4</f>
        <v xml:space="preserve">     GAIA PLAIN DAHI //PD
200 GRMS//Pkt</v>
      </c>
      <c r="AJ5" s="94" t="str">
        <f>$AH$2&amp;"//"&amp;$AH$3&amp;"//"&amp;AJ4</f>
        <v xml:space="preserve">     GAIA PLAIN DAHI //PD
200 GRMS//Free 
Pkt</v>
      </c>
      <c r="AK5" s="94" t="str">
        <f>$AH$2&amp;"//"&amp;$AK$3&amp;"//"&amp;AK4</f>
        <v xml:space="preserve">     GAIA PLAIN DAHI //PD
400 GRMS // Crt</v>
      </c>
      <c r="AL5" s="94" t="str">
        <f t="shared" ref="AL5:AM5" si="0">$AH$2&amp;"//"&amp;$AK$3&amp;"//"&amp;AL4</f>
        <v xml:space="preserve">     GAIA PLAIN DAHI //PD
400 GRMS //Pkt</v>
      </c>
      <c r="AM5" s="94" t="str">
        <f t="shared" si="0"/>
        <v xml:space="preserve">     GAIA PLAIN DAHI //PD
400 GRMS //Free 
Pkt</v>
      </c>
      <c r="AN5" s="94" t="str">
        <f>$AH$2&amp;"//"&amp;$AN$3&amp;"//"&amp;AN4</f>
        <v xml:space="preserve">     GAIA PLAIN DAHI //PD
1 KG  // Crt</v>
      </c>
      <c r="AO5" s="94" t="str">
        <f>$AH$2&amp;"//"&amp;$AN$3&amp;"//"&amp;AO4</f>
        <v xml:space="preserve">     GAIA PLAIN DAHI //PD
1 KG  //Pkt</v>
      </c>
      <c r="AP5" s="94" t="str">
        <f>$AH$2&amp;"//"&amp;$AN$3&amp;"//"&amp;AP4</f>
        <v xml:space="preserve">     GAIA PLAIN DAHI //PD
1 KG  //Free 
Pkt</v>
      </c>
      <c r="AQ5" s="94" t="str">
        <f>$AH$2&amp;"//"&amp;$AQ$3&amp;"//"&amp;AQ4</f>
        <v xml:space="preserve">     GAIA PLAIN DAHI //PD
5 KG // Crt</v>
      </c>
      <c r="AR5" s="94" t="str">
        <f>$AH$2&amp;"//"&amp;$AQ$3&amp;"//"&amp;AR4</f>
        <v xml:space="preserve">     GAIA PLAIN DAHI //PD
5 KG //Pkt</v>
      </c>
      <c r="AS5" s="94" t="str">
        <f>$AH$2&amp;"//"&amp;$AQ$3&amp;"//"&amp;AS4</f>
        <v xml:space="preserve">     GAIA PLAIN DAHI //PD
5 KG //Free 
Pkt</v>
      </c>
      <c r="AT5" s="94" t="str">
        <f>$AH$2&amp;"//"&amp;$AT$3&amp;"//"&amp;AT4</f>
        <v xml:space="preserve">     GAIA PLAIN DAHI //PD
5 KG//BKT</v>
      </c>
      <c r="AU5" s="94" t="str">
        <f>$AH$2&amp;"//"&amp;$AU$3&amp;"//"&amp;AU4</f>
        <v xml:space="preserve">     GAIA PLAIN DAHI //PD
15 KG//BKT</v>
      </c>
      <c r="AV5" s="94" t="str">
        <f>$AV$2&amp;"//"&amp;$AV$3&amp;"//"&amp;AV4</f>
        <v>GAIA FLAVOURED DAHI//LYCHEE
90 GRMS//BOX</v>
      </c>
      <c r="AW5" s="94" t="str">
        <f t="shared" ref="AW5:AX5" si="1">$AV$2&amp;"//"&amp;$AV$3&amp;"//"&amp;AW4</f>
        <v>GAIA FLAVOURED DAHI//LYCHEE
90 GRMS//Cups</v>
      </c>
      <c r="AX5" s="94" t="str">
        <f t="shared" si="1"/>
        <v>GAIA FLAVOURED DAHI//LYCHEE
90 GRMS//Free 
Box</v>
      </c>
      <c r="AY5" s="94" t="str">
        <f>$AV$2&amp;"//"&amp;$AY$3&amp;"//"&amp;AY4</f>
        <v>GAIA FLAVOURED DAHI//MUSKMELON   90 GRMS//BOX</v>
      </c>
      <c r="AZ5" s="94" t="str">
        <f t="shared" ref="AZ5:BA5" si="2">$AV$2&amp;"//"&amp;$AY$3&amp;"//"&amp;AZ4</f>
        <v>GAIA FLAVOURED DAHI//MUSKMELON   90 GRMS//Cups</v>
      </c>
      <c r="BA5" s="94" t="str">
        <f t="shared" si="2"/>
        <v>GAIA FLAVOURED DAHI//MUSKMELON   90 GRMS//Free 
Box</v>
      </c>
      <c r="BB5" s="94" t="str">
        <f>$BB$2&amp;"//"&amp;$BB$3&amp;"//"&amp;BB4</f>
        <v>GAIA KADHI DAHI//KD
200 GRMS// Crt</v>
      </c>
      <c r="BC5" s="94" t="str">
        <f t="shared" ref="BC5:BD5" si="3">$BB$2&amp;"//"&amp;$BB$3&amp;"//"&amp;BC4</f>
        <v>GAIA KADHI DAHI//KD
200 GRMS//Pkt</v>
      </c>
      <c r="BD5" s="94" t="str">
        <f t="shared" si="3"/>
        <v>GAIA KADHI DAHI//KD
200 GRMS//Free 
Pkt</v>
      </c>
      <c r="BE5" s="94" t="str">
        <f>$BB$2&amp;"//"&amp;$BE$3&amp;"//"&amp;BE4</f>
        <v>GAIA KADHI DAHI//KD
1 KG // Crt</v>
      </c>
      <c r="BF5" s="94" t="str">
        <f t="shared" ref="BF5:BG5" si="4">$BB$2&amp;"//"&amp;$BE$3&amp;"//"&amp;BF4</f>
        <v>GAIA KADHI DAHI//KD
1 KG //Pkt</v>
      </c>
      <c r="BG5" s="94" t="str">
        <f t="shared" si="4"/>
        <v>GAIA KADHI DAHI//KD
1 KG //Free 
Pkt</v>
      </c>
      <c r="BH5" s="94" t="str">
        <f>$BB$2&amp;"//"&amp;$BH$3&amp;"//"&amp;BH4</f>
        <v>GAIA KADHI DAHI//KD
5 KG // Crt</v>
      </c>
      <c r="BI5" s="94" t="str">
        <f t="shared" ref="BI5:BJ5" si="5">$BB$2&amp;"//"&amp;$BH$3&amp;"//"&amp;BI4</f>
        <v>GAIA KADHI DAHI//KD
5 KG //Pkt</v>
      </c>
      <c r="BJ5" s="94" t="str">
        <f t="shared" si="5"/>
        <v>GAIA KADHI DAHI//KD
5 KG //Free 
Pkt</v>
      </c>
      <c r="BK5" s="94" t="str">
        <f>$BB$2&amp;"//"&amp;$BK$3&amp;"//"&amp;BK4</f>
        <v>GAIA KADHI DAHI//KD
5 KG //BKT</v>
      </c>
      <c r="BL5" s="94" t="str">
        <f>$BB$2&amp;"//"&amp;$BL$3&amp;"//"&amp;BL4</f>
        <v>GAIA KADHI DAHI//KD
15KG //BKT</v>
      </c>
      <c r="BM5" s="94" t="str">
        <f>$BM$2&amp;"//"&amp;$BM$3&amp;"//"&amp;BM4</f>
        <v>MASALA CHAAS 200 GRMS//// Crt</v>
      </c>
      <c r="BN5" s="94" t="str">
        <f>$BM$2&amp;"//"&amp;$BM$3&amp;"//"&amp;BN4</f>
        <v>MASALA CHAAS 200 GRMS////Pkt</v>
      </c>
      <c r="BO5" s="94" t="str">
        <f>$BM$2&amp;"//"&amp;$BM$3&amp;"//"&amp;BO4</f>
        <v>MASALA CHAAS 200 GRMS////Free 
Pkt</v>
      </c>
      <c r="BP5" s="94" t="str">
        <f>$BP$2&amp;"//"&amp;$BP$3&amp;"//"&amp;BP4</f>
        <v>GAIA LASSI //SWEET LASSI
180 GRMS// Crt</v>
      </c>
      <c r="BQ5" s="94" t="str">
        <f>$BP$2&amp;"//"&amp;$BP$3&amp;"//"&amp;BQ4</f>
        <v>GAIA LASSI //SWEET LASSI
180 GRMS//Pkt</v>
      </c>
      <c r="BR5" s="94" t="str">
        <f>$BP$2&amp;"//"&amp;$BP$3&amp;"//"&amp;BR4</f>
        <v>GAIA LASSI //SWEET LASSI
180 GRMS//Free 
Pkt</v>
      </c>
      <c r="BS5" s="94" t="str">
        <f>$BP$2&amp;"//"&amp;$BS$3&amp;"//"&amp;BS4</f>
        <v>GAIA LASSI //PLAIN (GLASS) LASSI 180 GRMS//BOX3</v>
      </c>
      <c r="BT5" s="94" t="str">
        <f>$BP$2&amp;"//"&amp;$BS$3&amp;"//"&amp;BT4</f>
        <v>GAIA LASSI //PLAIN (GLASS) LASSI 180 GRMS//Glass</v>
      </c>
      <c r="BU5" s="94" t="str">
        <f>$BP$2&amp;"//"&amp;$BS$3&amp;"//"&amp;BU4</f>
        <v>GAIA LASSI //PLAIN (GLASS) LASSI 180 GRMS//Free 
Box</v>
      </c>
      <c r="BV5" s="94" t="str">
        <f>$BP$2&amp;"//"&amp;$BV$3&amp;"//"&amp;BV4</f>
        <v>GAIA LASSI //MANGO LASSI
180 GRMS//BOX2</v>
      </c>
      <c r="BW5" s="94" t="str">
        <f>$BP$2&amp;"//"&amp;$BV$3&amp;"//"&amp;BW4</f>
        <v>GAIA LASSI //MANGO LASSI
180 GRMS//Glass</v>
      </c>
      <c r="BX5" s="94" t="str">
        <f>$BP$2&amp;"//"&amp;$BV$3&amp;"//"&amp;BX4</f>
        <v>GAIA LASSI //MANGO LASSI
180 GRMS//Free 
Box</v>
      </c>
      <c r="BY5" s="94" t="str">
        <f>$BP$2&amp;"//"&amp;$BY$3&amp;"//"&amp;BY4</f>
        <v>GAIA LASSI //STRAWBERRY LASSI 180 GRMS//BOX2</v>
      </c>
      <c r="BZ5" s="94" t="str">
        <f>$BP$2&amp;"//"&amp;$BY$3&amp;"//"&amp;BZ4</f>
        <v>GAIA LASSI //STRAWBERRY LASSI 180 GRMS//Glass</v>
      </c>
      <c r="CA5" s="94" t="str">
        <f>$BP$2&amp;"//"&amp;$BY$3&amp;"//"&amp;CA4</f>
        <v>GAIA LASSI //STRAWBERRY LASSI 180 GRMS//Free 
Box</v>
      </c>
      <c r="CB5" s="94" t="str">
        <f>$CB$2&amp;"//"&amp;$CB$2&amp;"//"&amp;CB4</f>
        <v>MASALA CHAAS GLAAS 180 GRMS//MASALA CHAAS GLAAS 180 GRMS//Box</v>
      </c>
      <c r="CC5" s="94" t="str">
        <f>$CB$2&amp;"//"&amp;$CB$2&amp;"//"&amp;CC4</f>
        <v>MASALA CHAAS GLAAS 180 GRMS//MASALA CHAAS GLAAS 180 GRMS//Glass</v>
      </c>
      <c r="CD5" s="94" t="str">
        <f>$CB$2&amp;"//"&amp;$CB$2&amp;"//"&amp;CD4</f>
        <v>MASALA CHAAS GLAAS 180 GRMS//MASALA CHAAS GLAAS 180 GRMS//Free Box</v>
      </c>
      <c r="CE5" s="94" t="str">
        <f>$CE$2&amp;"//"&amp;$CE$3&amp;"//"&amp;CE4</f>
        <v>GAIA PANEER//PANEER 
200 GRMS//BOX</v>
      </c>
      <c r="CF5" s="94" t="str">
        <f>$CE$2&amp;"//"&amp;$CE$3&amp;"//"&amp;CF4</f>
        <v>GAIA PANEER//PANEER 
200 GRMS//Pkt</v>
      </c>
      <c r="CG5" s="94" t="str">
        <f>$CE$2&amp;"//"&amp;$CE$3&amp;"//"&amp;CG4</f>
        <v>GAIA PANEER//PANEER 
200 GRMS//Free 
Pkt</v>
      </c>
      <c r="CH5" s="94" t="str">
        <f>$CH$3&amp;"//"&amp;CH4</f>
        <v>Zoff
Garam
Mashala//Free 
Pkt</v>
      </c>
      <c r="CI5" s="94" t="str">
        <f>$CE$2&amp;"//"&amp;$CI$3&amp;"//"&amp;CI4</f>
        <v>GAIA PANEER//PANEER
500 GRMS //Brand</v>
      </c>
      <c r="CJ5" s="94" t="str">
        <f>$CE$2&amp;"//"&amp;$CI$3&amp;"//"&amp;CJ4</f>
        <v>GAIA PANEER//PANEER
500 GRMS //Free 
Pkt</v>
      </c>
      <c r="CK5" s="94" t="str">
        <f>$CE$2&amp;"//"&amp;$CK$3&amp;"//"&amp;CK4</f>
        <v>GAIA PANEER//PANEER
1 KG//Brand</v>
      </c>
      <c r="CL5" s="94" t="str">
        <f>$CE$2&amp;"//"&amp;$CK$3&amp;"//"&amp;CL4</f>
        <v>GAIA PANEER//PANEER
1 KG//Free 
Pkt</v>
      </c>
      <c r="CM5" s="94" t="str">
        <f>$CE$2&amp;"//"&amp;$CM$3&amp;"//"&amp;CM4</f>
        <v>GAIA PANEER//PANEER 5 KG//Brand</v>
      </c>
      <c r="CN5" s="94" t="str">
        <f>$CE$2&amp;"//"&amp;$CN$3&amp;"//"&amp;CN4</f>
        <v>GAIA PANEER//1 KG//Loose</v>
      </c>
      <c r="CO5" s="94" t="str">
        <f>$CE$2&amp;"//"&amp;$CO$3&amp;"//"&amp;CO4</f>
        <v>GAIA PANEER//5 KG //Loose</v>
      </c>
      <c r="CP5" s="94" t="str">
        <f>$CP$2&amp;"//"&amp;$CP$2&amp;"//"&amp;CP4</f>
        <v>TOTAL
PANEER //TOTAL
PANEER //(IN KG)</v>
      </c>
      <c r="CQ5" s="94" t="str">
        <f>$CQ$2&amp;"//"&amp;$CQ$3&amp;"//"&amp;CQ4</f>
        <v>GAIA PREMIUM DESI GHEE //GHEE 
100 ML//BOX</v>
      </c>
      <c r="CR5" s="94" t="str">
        <f>$CQ$2&amp;"//"&amp;$CQ$3&amp;"//"&amp;CR4</f>
        <v>GAIA PREMIUM DESI GHEE //GHEE 
100 ML//JAR</v>
      </c>
      <c r="CS5" s="94" t="str">
        <f>$CQ$2&amp;"//"&amp;$CS$3&amp;"//"&amp;CS4</f>
        <v>GAIA PREMIUM DESI GHEE //GHEE
200 ML//BOX</v>
      </c>
      <c r="CT5" s="94" t="str">
        <f>$CQ$2&amp;"//"&amp;$CS$3&amp;"//"&amp;CT4</f>
        <v>GAIA PREMIUM DESI GHEE //GHEE
200 ML//JAR</v>
      </c>
      <c r="CU5" s="94" t="str">
        <f>$CQ$2&amp;"//"&amp;$CU$3&amp;"//"&amp;CU4</f>
        <v>GAIA PREMIUM DESI GHEE //GHEE
500 ML//BOX</v>
      </c>
      <c r="CV5" s="94" t="str">
        <f>$CQ$2&amp;"//"&amp;$CU$3&amp;"//"&amp;CV4</f>
        <v>GAIA PREMIUM DESI GHEE //GHEE
500 ML//JAR</v>
      </c>
      <c r="CW5" s="94" t="str">
        <f>$CQ$2&amp;"//"&amp;$CW$3&amp;"//"&amp;CW4</f>
        <v>GAIA PREMIUM DESI GHEE //GHEE
1 LTR  //BOX</v>
      </c>
      <c r="CX5" s="94" t="str">
        <f>$CQ$2&amp;"//"&amp;$CW$3&amp;"//"&amp;CX4</f>
        <v>GAIA PREMIUM DESI GHEE //GHEE
1 LTR  //JAR</v>
      </c>
      <c r="CY5" s="94" t="str">
        <f>$CQ$2&amp;"//"&amp;$CY$3&amp;"//"&amp;CY4</f>
        <v>GAIA PREMIUM DESI GHEE //GHEE 1 LTR Ceka Pack//BOX</v>
      </c>
      <c r="CZ5" s="94" t="str">
        <f>$CQ$2&amp;"//"&amp;$CY$3&amp;"//"&amp;CZ4</f>
        <v>GAIA PREMIUM DESI GHEE //GHEE 1 LTR Ceka Pack//JAR</v>
      </c>
      <c r="DA5" s="94" t="str">
        <f>$CQ$2&amp;"//"&amp;$DA$3&amp;"//"&amp;DA4</f>
        <v>GAIA PREMIUM DESI GHEE //Cow GHEE 1 LTR Ceka Pack //BOX</v>
      </c>
      <c r="DB5" s="94" t="str">
        <f>$CQ$2&amp;"//"&amp;$DA$3&amp;"//"&amp;DB4</f>
        <v>GAIA PREMIUM DESI GHEE //Cow GHEE 1 LTR Ceka Pack //JAR</v>
      </c>
      <c r="DC5" s="94" t="str">
        <f>$CQ$2&amp;"//"&amp;$DC$3&amp;"//"&amp;DC4</f>
        <v>GAIA PREMIUM DESI GHEE //GHEE 900 ML Ceka Pack//BOX</v>
      </c>
      <c r="DD5" s="94" t="str">
        <f>$CQ$2&amp;"//"&amp;$DC$3&amp;"//"&amp;DD4</f>
        <v>GAIA PREMIUM DESI GHEE //GHEE 900 ML Ceka Pack//JAR</v>
      </c>
      <c r="DE5" s="94" t="str">
        <f>$CQ$2&amp;"//"&amp;$DE$3&amp;"//"&amp;DE4</f>
        <v>GAIA PREMIUM DESI GHEE //Cow GHEE 900 ML Ceka Pack //BOX</v>
      </c>
      <c r="DF5" s="94" t="str">
        <f>$CQ$2&amp;"//"&amp;$DE$3&amp;"//"&amp;DF4</f>
        <v>GAIA PREMIUM DESI GHEE //Cow GHEE 900 ML Ceka Pack //JAR</v>
      </c>
      <c r="DG5" s="94" t="str">
        <f>$CQ$2&amp;"//"&amp;$DG$3&amp;"//"&amp;DG4</f>
        <v>GAIA PREMIUM DESI GHEE //GHEE
5 LTRS //BOX</v>
      </c>
      <c r="DH5" s="94" t="str">
        <f>$CQ$2&amp;"//"&amp;$DG$3&amp;"//"&amp;DH4</f>
        <v>GAIA PREMIUM DESI GHEE //GHEE
5 LTRS //JAR</v>
      </c>
      <c r="DI5" s="94" t="str">
        <f t="shared" ref="DI5:DN5" si="6">$CQ$2&amp;"//"&amp;$CQ$3&amp;"//"&amp;DI4</f>
        <v>GAIA PREMIUM DESI GHEE //GHEE 
100 ML//BOX</v>
      </c>
      <c r="DJ5" s="94" t="str">
        <f t="shared" si="6"/>
        <v>GAIA PREMIUM DESI GHEE //GHEE 
100 ML//JAR</v>
      </c>
      <c r="DK5" s="94" t="str">
        <f t="shared" si="6"/>
        <v>GAIA PREMIUM DESI GHEE //GHEE 
100 ML//BOX</v>
      </c>
      <c r="DL5" s="94" t="str">
        <f t="shared" si="6"/>
        <v>GAIA PREMIUM DESI GHEE //GHEE 
100 ML//JAR</v>
      </c>
      <c r="DM5" s="94" t="str">
        <f t="shared" si="6"/>
        <v>GAIA PREMIUM DESI GHEE //GHEE 
100 ML//BOX</v>
      </c>
      <c r="DN5" s="94" t="str">
        <f t="shared" si="6"/>
        <v>GAIA PREMIUM DESI GHEE //GHEE 
100 ML//JAR</v>
      </c>
      <c r="DO5" s="94" t="str">
        <f>$CQ$2&amp;"//"&amp;$DO$3&amp;"//"&amp;DO4</f>
        <v>GAIA PREMIUM DESI GHEE //GHEE 20 ML Pouch//BOX</v>
      </c>
      <c r="DP5" s="94" t="str">
        <f>$CQ$2&amp;"//"&amp;$DO$3&amp;"//"&amp;DP4</f>
        <v>GAIA PREMIUM DESI GHEE //GHEE 20 ML Pouch//PC</v>
      </c>
      <c r="DQ5" s="94" t="str">
        <f>$CQ$2&amp;"//"&amp;$DO$3&amp;"//"&amp;DQ4</f>
        <v>GAIA PREMIUM DESI GHEE //GHEE 20 ML Pouch//Free Box</v>
      </c>
      <c r="DR5" s="94" t="str">
        <f>$CQ$2&amp;"//"&amp;$DR$3&amp;"//"&amp;DR4</f>
        <v>GAIA PREMIUM DESI GHEE //GHEE 
15 KG //TIN</v>
      </c>
      <c r="DS5" s="94" t="str">
        <f>$DS$2&amp;"//"&amp;$DS$3&amp;"//"&amp;DS4</f>
        <v>SWEETS//Shrikhand KE 80g//BOX</v>
      </c>
      <c r="DT5" s="94" t="str">
        <f>$DS$2&amp;"//"&amp;$DT$3&amp;"//"&amp;DT4</f>
        <v>SWEETS////Cup</v>
      </c>
      <c r="DU5" s="94" t="str">
        <f>$DS$2&amp;"//"&amp;$DU$3&amp;"//"&amp;DU4</f>
        <v>SWEETS////Free Box</v>
      </c>
      <c r="DV5" s="94" t="str">
        <f>$DS$2&amp;"//"&amp;$DV$3&amp;"//"&amp;DV4</f>
        <v>SWEETS//Shrikhand KE 80g-Box(6Pc)//BOX</v>
      </c>
      <c r="DW5" s="94" t="str">
        <f>$DS$2&amp;"//"&amp;$DV$3&amp;"//"&amp;DW4</f>
        <v>SWEETS//Shrikhand KE 80g-Box(6Pc)//Free Box</v>
      </c>
      <c r="DX5" s="94" t="str">
        <f>$DS$2&amp;"//"&amp;$DX$3&amp;"//"&amp;DX4</f>
        <v>SWEETS//Shahi Rabdi 80g//Trey</v>
      </c>
      <c r="DY5" s="94" t="str">
        <f>$DS$2&amp;"//"&amp;$DX$3&amp;"//"&amp;DY4</f>
        <v>SWEETS//Shahi Rabdi 80g//Free Tray</v>
      </c>
      <c r="DZ5" s="94" t="str">
        <f>$DS$2&amp;"//"&amp;$DZ$3&amp;"//"&amp;DZ4</f>
        <v>SWEETS//Shahi Rabdi 80g//Box</v>
      </c>
      <c r="EA5" s="94" t="str">
        <f>$DS$2&amp;"//"&amp;$DZ$3&amp;"//"&amp;EA4</f>
        <v>SWEETS//Shahi Rabdi 80g//Free box</v>
      </c>
      <c r="EB5" s="94" t="str">
        <f>$DS$2&amp;"//"&amp;$EB$3&amp;"//"&amp;EB4</f>
        <v>SWEETS//Shahi Rabdi80gBox(6Pc)//Box</v>
      </c>
      <c r="EC5" s="94" t="str">
        <f>$DS$2&amp;"//"&amp;$EB$3&amp;"//"&amp;EC4</f>
        <v>SWEETS//Shahi Rabdi80gBox(6Pc)//Free box</v>
      </c>
      <c r="ED5" s="94" t="str">
        <f>$DS$2&amp;"//"&amp;$ED$3&amp;"//"&amp;ED4</f>
        <v>SWEETS//Peda
200g//BOX</v>
      </c>
      <c r="EE5" s="94" t="str">
        <f>$DS$2&amp;"//"&amp;$ED$3&amp;"//"&amp;EE4</f>
        <v>SWEETS//Peda
200g//Free 
CBX</v>
      </c>
      <c r="EF5" s="94" t="str">
        <f>$DS$2&amp;"//"&amp;$EF$3&amp;"//"&amp;EF4</f>
        <v>SWEETS//Kesar Peda 200g//BOX</v>
      </c>
      <c r="EG5" s="94" t="str">
        <f>$DS$2&amp;"//"&amp;$EF$3&amp;"//"&amp;EG4</f>
        <v>SWEETS//Kesar Peda 200g//Free 
CBX</v>
      </c>
      <c r="EH5" s="94" t="str">
        <f>$DS$2&amp;"//"&amp;$EH$3&amp;"//"&amp;EH4</f>
        <v xml:space="preserve">SWEETS//BROWN
1KG//KG </v>
      </c>
      <c r="EI5" s="94" t="str">
        <f>$EI$2&amp;"//"&amp;$EI$2&amp;"//"&amp;EI4</f>
        <v>ORDER
AMOUNT //ORDER
AMOUNT //Value in Rs.</v>
      </c>
      <c r="EJ5" s="94" t="str">
        <f>$EI$2&amp;"//"&amp;$EI$2&amp;"//"&amp;EJ4</f>
        <v>ORDER
AMOUNT //ORDER
AMOUNT //Bill NO</v>
      </c>
      <c r="EK5" s="94" t="str">
        <f>$EI$2&amp;"//"&amp;$EI$2&amp;"//"&amp;EK4</f>
        <v>ORDER
AMOUNT //ORDER
AMOUNT //CHALAN NO</v>
      </c>
      <c r="ER5" s="94"/>
      <c r="ES5" s="94"/>
      <c r="ET5" s="94"/>
    </row>
    <row r="6" spans="2:150" ht="15" customHeight="1">
      <c r="B6" s="69">
        <v>1</v>
      </c>
      <c r="C6" s="61"/>
      <c r="D6" s="20"/>
      <c r="E6" s="16"/>
      <c r="F6" s="96"/>
      <c r="G6" s="20"/>
      <c r="H6" s="16"/>
      <c r="I6" s="96"/>
      <c r="J6" s="20"/>
      <c r="K6" s="16"/>
      <c r="L6" s="96"/>
      <c r="M6" s="96"/>
      <c r="N6" s="96"/>
      <c r="O6" s="96"/>
      <c r="P6" s="415"/>
      <c r="Q6" s="16"/>
      <c r="R6" s="96"/>
      <c r="S6" s="18"/>
      <c r="T6" s="16"/>
      <c r="U6" s="96"/>
      <c r="V6" s="424"/>
      <c r="W6" s="16"/>
      <c r="X6" s="96"/>
      <c r="Y6" s="96"/>
      <c r="Z6" s="96"/>
      <c r="AA6" s="96"/>
      <c r="AB6" s="18"/>
      <c r="AC6" s="17"/>
      <c r="AD6" s="96"/>
      <c r="AE6" s="18"/>
      <c r="AF6" s="17"/>
      <c r="AG6" s="96"/>
      <c r="AH6" s="20"/>
      <c r="AI6" s="19"/>
      <c r="AJ6" s="96"/>
      <c r="AK6" s="20"/>
      <c r="AL6" s="19"/>
      <c r="AM6" s="96"/>
      <c r="AN6" s="20"/>
      <c r="AO6" s="19"/>
      <c r="AP6" s="96"/>
      <c r="AQ6" s="20"/>
      <c r="AR6" s="19"/>
      <c r="AS6" s="96"/>
      <c r="AT6" s="384"/>
      <c r="AU6" s="97"/>
      <c r="AV6" s="18"/>
      <c r="AW6" s="17"/>
      <c r="AX6" s="96"/>
      <c r="AY6" s="18"/>
      <c r="AZ6" s="17"/>
      <c r="BA6" s="96"/>
      <c r="BB6" s="20"/>
      <c r="BC6" s="19"/>
      <c r="BD6" s="96"/>
      <c r="BE6" s="20"/>
      <c r="BF6" s="19"/>
      <c r="BG6" s="96"/>
      <c r="BH6" s="20"/>
      <c r="BI6" s="19"/>
      <c r="BJ6" s="96"/>
      <c r="BK6" s="384"/>
      <c r="BL6" s="97"/>
      <c r="BM6" s="20"/>
      <c r="BN6" s="19"/>
      <c r="BO6" s="96"/>
      <c r="BP6" s="17"/>
      <c r="BQ6" s="19"/>
      <c r="BR6" s="96"/>
      <c r="BS6" s="48"/>
      <c r="BT6" s="62"/>
      <c r="BU6" s="96"/>
      <c r="BV6" s="433"/>
      <c r="BW6" s="62"/>
      <c r="BX6" s="96"/>
      <c r="BY6" s="45"/>
      <c r="BZ6" s="62"/>
      <c r="CA6" s="96"/>
      <c r="CB6" s="18"/>
      <c r="CC6" s="62"/>
      <c r="CD6" s="96"/>
      <c r="CE6" s="18"/>
      <c r="CF6" s="19"/>
      <c r="CG6" s="96"/>
      <c r="CH6" s="317"/>
      <c r="CI6" s="62"/>
      <c r="CJ6" s="96"/>
      <c r="CK6" s="21"/>
      <c r="CL6" s="96"/>
      <c r="CM6" s="96"/>
      <c r="CN6" s="22"/>
      <c r="CO6" s="63"/>
      <c r="CP6" s="98">
        <f>(((CE6*14)+CF6+CG6)/5)+((CI6+CJ6)/2)+(CK6+CN6+CL6)+(CO6*5)</f>
        <v>0</v>
      </c>
      <c r="CQ6" s="18"/>
      <c r="CR6" s="23"/>
      <c r="CS6" s="18"/>
      <c r="CT6" s="23"/>
      <c r="CU6" s="18"/>
      <c r="CV6" s="23"/>
      <c r="CW6" s="18"/>
      <c r="CX6" s="23"/>
      <c r="CY6" s="77"/>
      <c r="CZ6" s="23"/>
      <c r="DA6" s="77"/>
      <c r="DB6" s="23"/>
      <c r="DC6" s="77"/>
      <c r="DD6" s="23"/>
      <c r="DE6" s="77"/>
      <c r="DF6" s="23"/>
      <c r="DG6" s="18"/>
      <c r="DH6" s="23"/>
      <c r="DI6" s="265"/>
      <c r="DJ6" s="276"/>
      <c r="DK6" s="265"/>
      <c r="DL6" s="276"/>
      <c r="DM6" s="265"/>
      <c r="DN6" s="276"/>
      <c r="DO6" s="18"/>
      <c r="DP6" s="23"/>
      <c r="DQ6" s="96"/>
      <c r="DR6" s="22"/>
      <c r="DS6" s="22"/>
      <c r="DT6" s="22"/>
      <c r="DU6" s="22"/>
      <c r="DV6" s="22"/>
      <c r="DW6" s="22"/>
      <c r="DX6" s="59"/>
      <c r="DY6" s="96"/>
      <c r="DZ6" s="317"/>
      <c r="EA6" s="96"/>
      <c r="EB6" s="317"/>
      <c r="EC6" s="96"/>
      <c r="ED6" s="99"/>
      <c r="EE6" s="96"/>
      <c r="EF6" s="406"/>
      <c r="EG6" s="96"/>
      <c r="EH6" s="100"/>
      <c r="EI6" s="101">
        <f>SUMPRODUCT(D6:EH6,'Jagdalpur R'!D6:EH6)</f>
        <v>0</v>
      </c>
      <c r="EJ6" s="3"/>
      <c r="EK6" s="3"/>
      <c r="ER6" s="64" t="s">
        <v>22</v>
      </c>
      <c r="ES6" s="61">
        <f t="shared" ref="ES6:ES37" si="7">C6</f>
        <v>0</v>
      </c>
      <c r="ET6" s="24">
        <f>EI6</f>
        <v>0</v>
      </c>
    </row>
    <row r="7" spans="2:150" ht="15" customHeight="1">
      <c r="B7" s="69">
        <f>B6+1</f>
        <v>2</v>
      </c>
      <c r="C7" s="61"/>
      <c r="D7" s="20"/>
      <c r="E7" s="16"/>
      <c r="F7" s="96"/>
      <c r="G7" s="20"/>
      <c r="H7" s="16"/>
      <c r="I7" s="96"/>
      <c r="J7" s="20"/>
      <c r="K7" s="16"/>
      <c r="L7" s="96"/>
      <c r="M7" s="96"/>
      <c r="N7" s="96"/>
      <c r="O7" s="96"/>
      <c r="P7" s="415"/>
      <c r="Q7" s="16"/>
      <c r="R7" s="96"/>
      <c r="S7" s="18"/>
      <c r="T7" s="16"/>
      <c r="U7" s="96"/>
      <c r="V7" s="424"/>
      <c r="W7" s="16"/>
      <c r="X7" s="96"/>
      <c r="Y7" s="96"/>
      <c r="Z7" s="96"/>
      <c r="AA7" s="96"/>
      <c r="AB7" s="18"/>
      <c r="AC7" s="17"/>
      <c r="AD7" s="96"/>
      <c r="AE7" s="18"/>
      <c r="AF7" s="17"/>
      <c r="AG7" s="96"/>
      <c r="AH7" s="20"/>
      <c r="AI7" s="19"/>
      <c r="AJ7" s="96"/>
      <c r="AK7" s="20"/>
      <c r="AL7" s="19"/>
      <c r="AM7" s="96"/>
      <c r="AN7" s="20"/>
      <c r="AO7" s="19"/>
      <c r="AP7" s="96"/>
      <c r="AQ7" s="20"/>
      <c r="AR7" s="19"/>
      <c r="AS7" s="96"/>
      <c r="AT7" s="384"/>
      <c r="AU7" s="97"/>
      <c r="AV7" s="18"/>
      <c r="AW7" s="17"/>
      <c r="AX7" s="96"/>
      <c r="AY7" s="18"/>
      <c r="AZ7" s="17"/>
      <c r="BA7" s="96"/>
      <c r="BB7" s="20"/>
      <c r="BC7" s="19"/>
      <c r="BD7" s="96"/>
      <c r="BE7" s="20"/>
      <c r="BF7" s="19"/>
      <c r="BG7" s="96"/>
      <c r="BH7" s="20"/>
      <c r="BI7" s="19"/>
      <c r="BJ7" s="96"/>
      <c r="BK7" s="384"/>
      <c r="BL7" s="97"/>
      <c r="BM7" s="20"/>
      <c r="BN7" s="19"/>
      <c r="BO7" s="96"/>
      <c r="BP7" s="17"/>
      <c r="BQ7" s="19"/>
      <c r="BR7" s="96"/>
      <c r="BS7" s="48"/>
      <c r="BT7" s="62"/>
      <c r="BU7" s="96"/>
      <c r="BV7" s="433"/>
      <c r="BW7" s="62"/>
      <c r="BX7" s="96"/>
      <c r="BY7" s="45"/>
      <c r="BZ7" s="62"/>
      <c r="CA7" s="96"/>
      <c r="CB7" s="18"/>
      <c r="CC7" s="62"/>
      <c r="CD7" s="96"/>
      <c r="CE7" s="18"/>
      <c r="CF7" s="19"/>
      <c r="CG7" s="96"/>
      <c r="CH7" s="317"/>
      <c r="CI7" s="62"/>
      <c r="CJ7" s="96"/>
      <c r="CK7" s="21"/>
      <c r="CL7" s="96"/>
      <c r="CM7" s="96"/>
      <c r="CN7" s="22"/>
      <c r="CO7" s="63"/>
      <c r="CP7" s="98">
        <f t="shared" ref="CP7:CP68" si="8">(((CE7*14)+CF7+CG7)/5)+((CI7+CJ7)/2)+(CK7+CN7+CL7)+(CO7*5)</f>
        <v>0</v>
      </c>
      <c r="CQ7" s="18"/>
      <c r="CR7" s="23"/>
      <c r="CS7" s="18"/>
      <c r="CT7" s="23"/>
      <c r="CU7" s="18"/>
      <c r="CV7" s="23"/>
      <c r="CW7" s="18"/>
      <c r="CX7" s="23"/>
      <c r="CY7" s="77"/>
      <c r="CZ7" s="23"/>
      <c r="DA7" s="77"/>
      <c r="DB7" s="23"/>
      <c r="DC7" s="77"/>
      <c r="DD7" s="23"/>
      <c r="DE7" s="77"/>
      <c r="DF7" s="23"/>
      <c r="DG7" s="18"/>
      <c r="DH7" s="23"/>
      <c r="DI7" s="265"/>
      <c r="DJ7" s="276"/>
      <c r="DK7" s="265"/>
      <c r="DL7" s="276"/>
      <c r="DM7" s="265"/>
      <c r="DN7" s="276"/>
      <c r="DO7" s="18"/>
      <c r="DP7" s="23"/>
      <c r="DQ7" s="96"/>
      <c r="DR7" s="22"/>
      <c r="DS7" s="22"/>
      <c r="DT7" s="22"/>
      <c r="DU7" s="22"/>
      <c r="DV7" s="583"/>
      <c r="DW7" s="22"/>
      <c r="DX7" s="59"/>
      <c r="DY7" s="96"/>
      <c r="DZ7" s="317"/>
      <c r="EA7" s="96"/>
      <c r="EB7" s="317"/>
      <c r="EC7" s="96"/>
      <c r="ED7" s="99"/>
      <c r="EE7" s="96"/>
      <c r="EF7" s="406"/>
      <c r="EG7" s="96"/>
      <c r="EH7" s="100"/>
      <c r="EI7" s="101">
        <f>SUMPRODUCT(D7:EH7,'Jagdalpur R'!D7:EH7)</f>
        <v>0</v>
      </c>
      <c r="EJ7" s="3"/>
      <c r="EK7" s="3"/>
      <c r="ER7" s="64" t="s">
        <v>23</v>
      </c>
      <c r="ES7" s="61">
        <f t="shared" si="7"/>
        <v>0</v>
      </c>
      <c r="ET7" s="24">
        <f t="shared" ref="ET7:ET68" si="9">EI7</f>
        <v>0</v>
      </c>
    </row>
    <row r="8" spans="2:150" ht="15" customHeight="1">
      <c r="B8" s="69">
        <f t="shared" ref="B8:B68" si="10">B7+1</f>
        <v>3</v>
      </c>
      <c r="C8" s="61"/>
      <c r="D8" s="20"/>
      <c r="E8" s="16"/>
      <c r="F8" s="96"/>
      <c r="G8" s="20"/>
      <c r="H8" s="16"/>
      <c r="I8" s="96"/>
      <c r="J8" s="20"/>
      <c r="K8" s="16"/>
      <c r="L8" s="96"/>
      <c r="M8" s="96"/>
      <c r="N8" s="96"/>
      <c r="O8" s="96"/>
      <c r="P8" s="415"/>
      <c r="Q8" s="16"/>
      <c r="R8" s="96"/>
      <c r="S8" s="18"/>
      <c r="T8" s="16"/>
      <c r="U8" s="96"/>
      <c r="V8" s="424"/>
      <c r="W8" s="16"/>
      <c r="X8" s="96"/>
      <c r="Y8" s="96"/>
      <c r="Z8" s="96"/>
      <c r="AA8" s="96"/>
      <c r="AB8" s="18"/>
      <c r="AC8" s="17"/>
      <c r="AD8" s="96"/>
      <c r="AE8" s="18"/>
      <c r="AF8" s="17"/>
      <c r="AG8" s="96"/>
      <c r="AH8" s="20"/>
      <c r="AI8" s="19"/>
      <c r="AJ8" s="96"/>
      <c r="AK8" s="20"/>
      <c r="AL8" s="19"/>
      <c r="AM8" s="96"/>
      <c r="AN8" s="20"/>
      <c r="AO8" s="19"/>
      <c r="AP8" s="96"/>
      <c r="AQ8" s="20"/>
      <c r="AR8" s="19"/>
      <c r="AS8" s="96"/>
      <c r="AT8" s="384"/>
      <c r="AU8" s="97"/>
      <c r="AV8" s="18"/>
      <c r="AW8" s="17"/>
      <c r="AX8" s="96"/>
      <c r="AY8" s="18"/>
      <c r="AZ8" s="17"/>
      <c r="BA8" s="96"/>
      <c r="BB8" s="20"/>
      <c r="BC8" s="19"/>
      <c r="BD8" s="96"/>
      <c r="BE8" s="20"/>
      <c r="BF8" s="19"/>
      <c r="BG8" s="96"/>
      <c r="BH8" s="20"/>
      <c r="BI8" s="19"/>
      <c r="BJ8" s="96"/>
      <c r="BK8" s="384"/>
      <c r="BL8" s="97"/>
      <c r="BM8" s="20"/>
      <c r="BN8" s="19"/>
      <c r="BO8" s="96"/>
      <c r="BP8" s="17"/>
      <c r="BQ8" s="19"/>
      <c r="BR8" s="96"/>
      <c r="BS8" s="48"/>
      <c r="BT8" s="62"/>
      <c r="BU8" s="96"/>
      <c r="BV8" s="433"/>
      <c r="BW8" s="62"/>
      <c r="BX8" s="96"/>
      <c r="BY8" s="45"/>
      <c r="BZ8" s="62"/>
      <c r="CA8" s="96"/>
      <c r="CB8" s="18"/>
      <c r="CC8" s="62"/>
      <c r="CD8" s="96"/>
      <c r="CE8" s="18"/>
      <c r="CF8" s="19"/>
      <c r="CG8" s="96"/>
      <c r="CH8" s="317"/>
      <c r="CI8" s="62"/>
      <c r="CJ8" s="96"/>
      <c r="CK8" s="21"/>
      <c r="CL8" s="96"/>
      <c r="CM8" s="96"/>
      <c r="CN8" s="22"/>
      <c r="CO8" s="63"/>
      <c r="CP8" s="98">
        <f t="shared" si="8"/>
        <v>0</v>
      </c>
      <c r="CQ8" s="18"/>
      <c r="CR8" s="23"/>
      <c r="CS8" s="18"/>
      <c r="CT8" s="23"/>
      <c r="CU8" s="18"/>
      <c r="CV8" s="23"/>
      <c r="CW8" s="18"/>
      <c r="CX8" s="23"/>
      <c r="CY8" s="77"/>
      <c r="CZ8" s="23"/>
      <c r="DA8" s="77"/>
      <c r="DB8" s="23"/>
      <c r="DC8" s="77"/>
      <c r="DD8" s="23"/>
      <c r="DE8" s="77"/>
      <c r="DF8" s="23"/>
      <c r="DG8" s="18"/>
      <c r="DH8" s="23"/>
      <c r="DI8" s="265"/>
      <c r="DJ8" s="276"/>
      <c r="DK8" s="265"/>
      <c r="DL8" s="276"/>
      <c r="DM8" s="265"/>
      <c r="DN8" s="276"/>
      <c r="DO8" s="18"/>
      <c r="DP8" s="23"/>
      <c r="DQ8" s="96"/>
      <c r="DR8" s="22"/>
      <c r="DS8" s="22"/>
      <c r="DT8" s="22"/>
      <c r="DU8" s="22"/>
      <c r="DV8" s="583"/>
      <c r="DW8" s="22"/>
      <c r="DX8" s="59"/>
      <c r="DY8" s="96"/>
      <c r="DZ8" s="317"/>
      <c r="EA8" s="96"/>
      <c r="EB8" s="577"/>
      <c r="EC8" s="96"/>
      <c r="ED8" s="99"/>
      <c r="EE8" s="96"/>
      <c r="EF8" s="406"/>
      <c r="EG8" s="96"/>
      <c r="EH8" s="100"/>
      <c r="EI8" s="101">
        <f>SUMPRODUCT(D8:EH8,'Jagdalpur R'!D8:EH8)</f>
        <v>0</v>
      </c>
      <c r="EJ8" s="3"/>
      <c r="EK8" s="3"/>
      <c r="ER8" s="64" t="s">
        <v>24</v>
      </c>
      <c r="ES8" s="61">
        <f t="shared" si="7"/>
        <v>0</v>
      </c>
      <c r="ET8" s="24">
        <f t="shared" si="9"/>
        <v>0</v>
      </c>
    </row>
    <row r="9" spans="2:150" ht="15" customHeight="1">
      <c r="B9" s="69">
        <f t="shared" si="10"/>
        <v>4</v>
      </c>
      <c r="C9" s="61"/>
      <c r="D9" s="20"/>
      <c r="E9" s="16"/>
      <c r="F9" s="96"/>
      <c r="G9" s="20"/>
      <c r="H9" s="16"/>
      <c r="I9" s="96"/>
      <c r="J9" s="20"/>
      <c r="K9" s="16"/>
      <c r="L9" s="96"/>
      <c r="M9" s="96"/>
      <c r="N9" s="96"/>
      <c r="O9" s="96"/>
      <c r="P9" s="415"/>
      <c r="Q9" s="16"/>
      <c r="R9" s="96"/>
      <c r="S9" s="18"/>
      <c r="T9" s="16"/>
      <c r="U9" s="96"/>
      <c r="V9" s="424"/>
      <c r="W9" s="16"/>
      <c r="X9" s="96"/>
      <c r="Y9" s="96"/>
      <c r="Z9" s="96"/>
      <c r="AA9" s="96"/>
      <c r="AB9" s="18"/>
      <c r="AC9" s="17"/>
      <c r="AD9" s="96"/>
      <c r="AE9" s="18"/>
      <c r="AF9" s="17"/>
      <c r="AG9" s="96"/>
      <c r="AH9" s="20"/>
      <c r="AI9" s="19"/>
      <c r="AJ9" s="96"/>
      <c r="AK9" s="20"/>
      <c r="AL9" s="19"/>
      <c r="AM9" s="96"/>
      <c r="AN9" s="20"/>
      <c r="AO9" s="19"/>
      <c r="AP9" s="96"/>
      <c r="AQ9" s="20"/>
      <c r="AR9" s="19"/>
      <c r="AS9" s="96"/>
      <c r="AT9" s="384"/>
      <c r="AU9" s="97"/>
      <c r="AV9" s="18"/>
      <c r="AW9" s="17"/>
      <c r="AX9" s="96"/>
      <c r="AY9" s="18"/>
      <c r="AZ9" s="17"/>
      <c r="BA9" s="96"/>
      <c r="BB9" s="20"/>
      <c r="BC9" s="19"/>
      <c r="BD9" s="96"/>
      <c r="BE9" s="20"/>
      <c r="BF9" s="19"/>
      <c r="BG9" s="96"/>
      <c r="BH9" s="20"/>
      <c r="BI9" s="19"/>
      <c r="BJ9" s="96"/>
      <c r="BK9" s="384"/>
      <c r="BL9" s="97"/>
      <c r="BM9" s="20"/>
      <c r="BN9" s="19"/>
      <c r="BO9" s="96"/>
      <c r="BP9" s="17"/>
      <c r="BQ9" s="19"/>
      <c r="BR9" s="96"/>
      <c r="BS9" s="48"/>
      <c r="BT9" s="62"/>
      <c r="BU9" s="96"/>
      <c r="BV9" s="433"/>
      <c r="BW9" s="62"/>
      <c r="BX9" s="96"/>
      <c r="BY9" s="45"/>
      <c r="BZ9" s="62"/>
      <c r="CA9" s="96"/>
      <c r="CB9" s="18"/>
      <c r="CC9" s="62"/>
      <c r="CD9" s="96"/>
      <c r="CE9" s="18"/>
      <c r="CF9" s="19"/>
      <c r="CG9" s="96"/>
      <c r="CH9" s="317"/>
      <c r="CI9" s="62"/>
      <c r="CJ9" s="96"/>
      <c r="CK9" s="21"/>
      <c r="CL9" s="96"/>
      <c r="CM9" s="96"/>
      <c r="CN9" s="22"/>
      <c r="CO9" s="63"/>
      <c r="CP9" s="98">
        <f t="shared" si="8"/>
        <v>0</v>
      </c>
      <c r="CQ9" s="18"/>
      <c r="CR9" s="23"/>
      <c r="CS9" s="18"/>
      <c r="CT9" s="23"/>
      <c r="CU9" s="18"/>
      <c r="CV9" s="23"/>
      <c r="CW9" s="18"/>
      <c r="CX9" s="23"/>
      <c r="CY9" s="77"/>
      <c r="CZ9" s="23"/>
      <c r="DA9" s="77"/>
      <c r="DB9" s="23"/>
      <c r="DC9" s="77"/>
      <c r="DD9" s="23"/>
      <c r="DE9" s="77"/>
      <c r="DF9" s="23"/>
      <c r="DG9" s="18"/>
      <c r="DH9" s="23"/>
      <c r="DI9" s="265"/>
      <c r="DJ9" s="276"/>
      <c r="DK9" s="265"/>
      <c r="DL9" s="276"/>
      <c r="DM9" s="265"/>
      <c r="DN9" s="276"/>
      <c r="DO9" s="18"/>
      <c r="DP9" s="23"/>
      <c r="DQ9" s="96"/>
      <c r="DR9" s="22"/>
      <c r="DS9" s="22"/>
      <c r="DT9" s="22"/>
      <c r="DU9" s="22"/>
      <c r="DV9" s="583"/>
      <c r="DW9" s="22"/>
      <c r="DX9" s="59"/>
      <c r="DY9" s="96"/>
      <c r="DZ9" s="317"/>
      <c r="EA9" s="96"/>
      <c r="EB9" s="577"/>
      <c r="EC9" s="96"/>
      <c r="ED9" s="99"/>
      <c r="EE9" s="96"/>
      <c r="EF9" s="406"/>
      <c r="EG9" s="96"/>
      <c r="EH9" s="100"/>
      <c r="EI9" s="101">
        <f>SUMPRODUCT(D9:EH9,'Jagdalpur R'!D9:EH9)</f>
        <v>0</v>
      </c>
      <c r="EJ9" s="3"/>
      <c r="EK9" s="3"/>
      <c r="ER9" s="64" t="s">
        <v>25</v>
      </c>
      <c r="ES9" s="61">
        <f t="shared" si="7"/>
        <v>0</v>
      </c>
      <c r="ET9" s="24">
        <f t="shared" si="9"/>
        <v>0</v>
      </c>
    </row>
    <row r="10" spans="2:150" ht="15" customHeight="1">
      <c r="B10" s="69">
        <f t="shared" si="10"/>
        <v>5</v>
      </c>
      <c r="C10" s="61"/>
      <c r="D10" s="20"/>
      <c r="E10" s="16"/>
      <c r="F10" s="96"/>
      <c r="G10" s="20"/>
      <c r="H10" s="16"/>
      <c r="I10" s="96"/>
      <c r="J10" s="20"/>
      <c r="K10" s="16"/>
      <c r="L10" s="96"/>
      <c r="M10" s="96"/>
      <c r="N10" s="96"/>
      <c r="O10" s="96"/>
      <c r="P10" s="415"/>
      <c r="Q10" s="16"/>
      <c r="R10" s="96"/>
      <c r="S10" s="18"/>
      <c r="T10" s="16"/>
      <c r="U10" s="96"/>
      <c r="V10" s="424"/>
      <c r="W10" s="16"/>
      <c r="X10" s="96"/>
      <c r="Y10" s="96"/>
      <c r="Z10" s="96"/>
      <c r="AA10" s="96"/>
      <c r="AB10" s="18"/>
      <c r="AC10" s="17"/>
      <c r="AD10" s="96"/>
      <c r="AE10" s="18"/>
      <c r="AF10" s="17"/>
      <c r="AG10" s="96"/>
      <c r="AH10" s="20"/>
      <c r="AI10" s="19"/>
      <c r="AJ10" s="96"/>
      <c r="AK10" s="20"/>
      <c r="AL10" s="19"/>
      <c r="AM10" s="96"/>
      <c r="AN10" s="20"/>
      <c r="AO10" s="19"/>
      <c r="AP10" s="96"/>
      <c r="AQ10" s="20"/>
      <c r="AR10" s="19"/>
      <c r="AS10" s="96"/>
      <c r="AT10" s="384"/>
      <c r="AU10" s="97"/>
      <c r="AV10" s="18"/>
      <c r="AW10" s="17"/>
      <c r="AX10" s="96"/>
      <c r="AY10" s="18"/>
      <c r="AZ10" s="17"/>
      <c r="BA10" s="96"/>
      <c r="BB10" s="20"/>
      <c r="BC10" s="19"/>
      <c r="BD10" s="96"/>
      <c r="BE10" s="20"/>
      <c r="BF10" s="19"/>
      <c r="BG10" s="96"/>
      <c r="BH10" s="20"/>
      <c r="BI10" s="19"/>
      <c r="BJ10" s="96"/>
      <c r="BK10" s="384"/>
      <c r="BL10" s="97"/>
      <c r="BM10" s="20"/>
      <c r="BN10" s="19"/>
      <c r="BO10" s="96"/>
      <c r="BP10" s="17"/>
      <c r="BQ10" s="19"/>
      <c r="BR10" s="96"/>
      <c r="BS10" s="48"/>
      <c r="BT10" s="62"/>
      <c r="BU10" s="96"/>
      <c r="BV10" s="433"/>
      <c r="BW10" s="62"/>
      <c r="BX10" s="96"/>
      <c r="BY10" s="45"/>
      <c r="BZ10" s="62"/>
      <c r="CA10" s="96"/>
      <c r="CB10" s="18"/>
      <c r="CC10" s="62"/>
      <c r="CD10" s="96"/>
      <c r="CE10" s="18"/>
      <c r="CF10" s="19"/>
      <c r="CG10" s="96"/>
      <c r="CH10" s="317"/>
      <c r="CI10" s="62"/>
      <c r="CJ10" s="96"/>
      <c r="CK10" s="21"/>
      <c r="CL10" s="96"/>
      <c r="CM10" s="96"/>
      <c r="CN10" s="22"/>
      <c r="CO10" s="63"/>
      <c r="CP10" s="98">
        <f t="shared" si="8"/>
        <v>0</v>
      </c>
      <c r="CQ10" s="18"/>
      <c r="CR10" s="23"/>
      <c r="CS10" s="18"/>
      <c r="CT10" s="23"/>
      <c r="CU10" s="18"/>
      <c r="CV10" s="23"/>
      <c r="CW10" s="18"/>
      <c r="CX10" s="23"/>
      <c r="CY10" s="77"/>
      <c r="CZ10" s="23"/>
      <c r="DA10" s="77"/>
      <c r="DB10" s="23"/>
      <c r="DC10" s="77"/>
      <c r="DD10" s="23"/>
      <c r="DE10" s="77"/>
      <c r="DF10" s="23"/>
      <c r="DG10" s="18"/>
      <c r="DH10" s="23"/>
      <c r="DI10" s="265"/>
      <c r="DJ10" s="276"/>
      <c r="DK10" s="265"/>
      <c r="DL10" s="276"/>
      <c r="DM10" s="265"/>
      <c r="DN10" s="276"/>
      <c r="DO10" s="18"/>
      <c r="DP10" s="23"/>
      <c r="DQ10" s="96"/>
      <c r="DR10" s="22"/>
      <c r="DS10" s="22"/>
      <c r="DT10" s="22"/>
      <c r="DU10" s="22"/>
      <c r="DV10" s="583"/>
      <c r="DW10" s="22"/>
      <c r="DX10" s="59"/>
      <c r="DY10" s="96"/>
      <c r="DZ10" s="317"/>
      <c r="EA10" s="96"/>
      <c r="EB10" s="577"/>
      <c r="EC10" s="96"/>
      <c r="ED10" s="99"/>
      <c r="EE10" s="96"/>
      <c r="EF10" s="406"/>
      <c r="EG10" s="96"/>
      <c r="EH10" s="100"/>
      <c r="EI10" s="101">
        <f>SUMPRODUCT(D10:EH10,'Jagdalpur R'!D10:EH10)</f>
        <v>0</v>
      </c>
      <c r="EJ10" s="3"/>
      <c r="EK10" s="3"/>
      <c r="ER10" s="64" t="s">
        <v>26</v>
      </c>
      <c r="ES10" s="61">
        <f t="shared" si="7"/>
        <v>0</v>
      </c>
      <c r="ET10" s="24">
        <f t="shared" si="9"/>
        <v>0</v>
      </c>
    </row>
    <row r="11" spans="2:150" ht="15" customHeight="1">
      <c r="B11" s="69">
        <f t="shared" si="10"/>
        <v>6</v>
      </c>
      <c r="C11" s="61"/>
      <c r="D11" s="20"/>
      <c r="E11" s="16"/>
      <c r="F11" s="96"/>
      <c r="G11" s="20"/>
      <c r="H11" s="16"/>
      <c r="I11" s="96"/>
      <c r="J11" s="20"/>
      <c r="K11" s="16"/>
      <c r="L11" s="96"/>
      <c r="M11" s="96"/>
      <c r="N11" s="96"/>
      <c r="O11" s="96"/>
      <c r="P11" s="415"/>
      <c r="Q11" s="16"/>
      <c r="R11" s="96"/>
      <c r="S11" s="18"/>
      <c r="T11" s="16"/>
      <c r="U11" s="96"/>
      <c r="V11" s="424"/>
      <c r="W11" s="16"/>
      <c r="X11" s="96"/>
      <c r="Y11" s="96"/>
      <c r="Z11" s="96"/>
      <c r="AA11" s="96"/>
      <c r="AB11" s="18"/>
      <c r="AC11" s="17"/>
      <c r="AD11" s="96"/>
      <c r="AE11" s="18"/>
      <c r="AF11" s="17"/>
      <c r="AG11" s="96"/>
      <c r="AH11" s="20"/>
      <c r="AI11" s="19"/>
      <c r="AJ11" s="96"/>
      <c r="AK11" s="20"/>
      <c r="AL11" s="19"/>
      <c r="AM11" s="96"/>
      <c r="AN11" s="20"/>
      <c r="AO11" s="19"/>
      <c r="AP11" s="96"/>
      <c r="AQ11" s="20"/>
      <c r="AR11" s="19"/>
      <c r="AS11" s="96"/>
      <c r="AT11" s="384"/>
      <c r="AU11" s="97"/>
      <c r="AV11" s="18"/>
      <c r="AW11" s="17"/>
      <c r="AX11" s="96"/>
      <c r="AY11" s="18"/>
      <c r="AZ11" s="17"/>
      <c r="BA11" s="96"/>
      <c r="BB11" s="20"/>
      <c r="BC11" s="19"/>
      <c r="BD11" s="96"/>
      <c r="BE11" s="20"/>
      <c r="BF11" s="19"/>
      <c r="BG11" s="96"/>
      <c r="BH11" s="20"/>
      <c r="BI11" s="19"/>
      <c r="BJ11" s="96"/>
      <c r="BK11" s="384"/>
      <c r="BL11" s="97"/>
      <c r="BM11" s="20"/>
      <c r="BN11" s="19"/>
      <c r="BO11" s="96"/>
      <c r="BP11" s="17"/>
      <c r="BQ11" s="19"/>
      <c r="BR11" s="96"/>
      <c r="BS11" s="48"/>
      <c r="BT11" s="62"/>
      <c r="BU11" s="96"/>
      <c r="BV11" s="433"/>
      <c r="BW11" s="62"/>
      <c r="BX11" s="96"/>
      <c r="BY11" s="45"/>
      <c r="BZ11" s="62"/>
      <c r="CA11" s="96"/>
      <c r="CB11" s="18"/>
      <c r="CC11" s="62"/>
      <c r="CD11" s="96"/>
      <c r="CE11" s="18"/>
      <c r="CF11" s="19"/>
      <c r="CG11" s="96"/>
      <c r="CH11" s="317"/>
      <c r="CI11" s="62"/>
      <c r="CJ11" s="96"/>
      <c r="CK11" s="21"/>
      <c r="CL11" s="96"/>
      <c r="CM11" s="96"/>
      <c r="CN11" s="22"/>
      <c r="CO11" s="63"/>
      <c r="CP11" s="98">
        <f t="shared" si="8"/>
        <v>0</v>
      </c>
      <c r="CQ11" s="18"/>
      <c r="CR11" s="23"/>
      <c r="CS11" s="18"/>
      <c r="CT11" s="23"/>
      <c r="CU11" s="18"/>
      <c r="CV11" s="23"/>
      <c r="CW11" s="18"/>
      <c r="CX11" s="23"/>
      <c r="CY11" s="23"/>
      <c r="CZ11" s="23"/>
      <c r="DA11" s="23"/>
      <c r="DB11" s="23"/>
      <c r="DC11" s="23"/>
      <c r="DD11" s="23"/>
      <c r="DE11" s="23"/>
      <c r="DF11" s="23"/>
      <c r="DG11" s="18"/>
      <c r="DH11" s="23"/>
      <c r="DI11" s="265"/>
      <c r="DJ11" s="276"/>
      <c r="DK11" s="265"/>
      <c r="DL11" s="276"/>
      <c r="DM11" s="265"/>
      <c r="DN11" s="276"/>
      <c r="DO11" s="18"/>
      <c r="DP11" s="23"/>
      <c r="DQ11" s="96"/>
      <c r="DR11" s="22"/>
      <c r="DS11" s="22"/>
      <c r="DT11" s="22"/>
      <c r="DU11" s="22"/>
      <c r="DV11" s="583"/>
      <c r="DW11" s="22"/>
      <c r="DX11" s="59"/>
      <c r="DY11" s="96"/>
      <c r="DZ11" s="317"/>
      <c r="EA11" s="96"/>
      <c r="EB11" s="577"/>
      <c r="EC11" s="96"/>
      <c r="ED11" s="99"/>
      <c r="EE11" s="96"/>
      <c r="EF11" s="406"/>
      <c r="EG11" s="96"/>
      <c r="EH11" s="100"/>
      <c r="EI11" s="101">
        <f>SUMPRODUCT(D11:EH11,'Jagdalpur R'!D11:EH11)</f>
        <v>0</v>
      </c>
      <c r="EJ11" s="3"/>
      <c r="EK11" s="3"/>
      <c r="ER11" s="64" t="s">
        <v>27</v>
      </c>
      <c r="ES11" s="61">
        <f t="shared" si="7"/>
        <v>0</v>
      </c>
      <c r="ET11" s="24">
        <f t="shared" si="9"/>
        <v>0</v>
      </c>
    </row>
    <row r="12" spans="2:150" ht="15" customHeight="1">
      <c r="B12" s="69">
        <f t="shared" si="10"/>
        <v>7</v>
      </c>
      <c r="C12" s="61"/>
      <c r="D12" s="20"/>
      <c r="E12" s="16"/>
      <c r="F12" s="96"/>
      <c r="G12" s="20"/>
      <c r="H12" s="16"/>
      <c r="I12" s="96"/>
      <c r="J12" s="20"/>
      <c r="K12" s="16"/>
      <c r="L12" s="96"/>
      <c r="M12" s="96"/>
      <c r="N12" s="96"/>
      <c r="O12" s="96"/>
      <c r="P12" s="415"/>
      <c r="Q12" s="16"/>
      <c r="R12" s="96"/>
      <c r="S12" s="18"/>
      <c r="T12" s="16"/>
      <c r="U12" s="96"/>
      <c r="V12" s="424"/>
      <c r="W12" s="16"/>
      <c r="X12" s="96"/>
      <c r="Y12" s="96"/>
      <c r="Z12" s="96"/>
      <c r="AA12" s="96"/>
      <c r="AB12" s="18"/>
      <c r="AC12" s="17"/>
      <c r="AD12" s="96"/>
      <c r="AE12" s="18"/>
      <c r="AF12" s="17"/>
      <c r="AG12" s="96"/>
      <c r="AH12" s="20"/>
      <c r="AI12" s="19"/>
      <c r="AJ12" s="96"/>
      <c r="AK12" s="20"/>
      <c r="AL12" s="19"/>
      <c r="AM12" s="96"/>
      <c r="AN12" s="20"/>
      <c r="AO12" s="19"/>
      <c r="AP12" s="96"/>
      <c r="AQ12" s="20"/>
      <c r="AR12" s="19"/>
      <c r="AS12" s="96"/>
      <c r="AT12" s="384"/>
      <c r="AU12" s="97"/>
      <c r="AV12" s="18"/>
      <c r="AW12" s="17"/>
      <c r="AX12" s="96"/>
      <c r="AY12" s="18"/>
      <c r="AZ12" s="17"/>
      <c r="BA12" s="96"/>
      <c r="BB12" s="20"/>
      <c r="BC12" s="19"/>
      <c r="BD12" s="96"/>
      <c r="BE12" s="20"/>
      <c r="BF12" s="19"/>
      <c r="BG12" s="96"/>
      <c r="BH12" s="20"/>
      <c r="BI12" s="19"/>
      <c r="BJ12" s="96"/>
      <c r="BK12" s="384"/>
      <c r="BL12" s="97"/>
      <c r="BM12" s="20"/>
      <c r="BN12" s="19"/>
      <c r="BO12" s="96"/>
      <c r="BP12" s="17"/>
      <c r="BQ12" s="19"/>
      <c r="BR12" s="96"/>
      <c r="BS12" s="48"/>
      <c r="BT12" s="62"/>
      <c r="BU12" s="96"/>
      <c r="BV12" s="433"/>
      <c r="BW12" s="62"/>
      <c r="BX12" s="96"/>
      <c r="BY12" s="45"/>
      <c r="BZ12" s="62"/>
      <c r="CA12" s="96"/>
      <c r="CB12" s="18"/>
      <c r="CC12" s="62"/>
      <c r="CD12" s="96"/>
      <c r="CE12" s="18"/>
      <c r="CF12" s="19"/>
      <c r="CG12" s="96"/>
      <c r="CH12" s="317"/>
      <c r="CI12" s="62"/>
      <c r="CJ12" s="96"/>
      <c r="CK12" s="21"/>
      <c r="CL12" s="96"/>
      <c r="CM12" s="96"/>
      <c r="CN12" s="22"/>
      <c r="CO12" s="63"/>
      <c r="CP12" s="98">
        <f t="shared" si="8"/>
        <v>0</v>
      </c>
      <c r="CQ12" s="18"/>
      <c r="CR12" s="23"/>
      <c r="CS12" s="18"/>
      <c r="CT12" s="23"/>
      <c r="CU12" s="18"/>
      <c r="CV12" s="23"/>
      <c r="CW12" s="18"/>
      <c r="CX12" s="23"/>
      <c r="CY12" s="23"/>
      <c r="CZ12" s="23"/>
      <c r="DA12" s="23"/>
      <c r="DB12" s="23"/>
      <c r="DC12" s="23"/>
      <c r="DD12" s="23"/>
      <c r="DE12" s="23"/>
      <c r="DF12" s="23"/>
      <c r="DG12" s="18"/>
      <c r="DH12" s="23"/>
      <c r="DI12" s="265"/>
      <c r="DJ12" s="276"/>
      <c r="DK12" s="265"/>
      <c r="DL12" s="276"/>
      <c r="DM12" s="265"/>
      <c r="DN12" s="276"/>
      <c r="DO12" s="18"/>
      <c r="DP12" s="23"/>
      <c r="DQ12" s="96"/>
      <c r="DR12" s="22"/>
      <c r="DS12" s="22"/>
      <c r="DT12" s="22"/>
      <c r="DU12" s="22"/>
      <c r="DV12" s="583"/>
      <c r="DW12" s="22"/>
      <c r="DX12" s="59"/>
      <c r="DY12" s="96"/>
      <c r="DZ12" s="317"/>
      <c r="EA12" s="96"/>
      <c r="EB12" s="577"/>
      <c r="EC12" s="96"/>
      <c r="ED12" s="99"/>
      <c r="EE12" s="96"/>
      <c r="EF12" s="406"/>
      <c r="EG12" s="96"/>
      <c r="EH12" s="100"/>
      <c r="EI12" s="101">
        <f>SUMPRODUCT(D12:EH12,'Jagdalpur R'!D12:EH12)</f>
        <v>0</v>
      </c>
      <c r="EJ12" s="3"/>
      <c r="EK12" s="3"/>
      <c r="ER12" s="64" t="s">
        <v>28</v>
      </c>
      <c r="ES12" s="61">
        <f t="shared" si="7"/>
        <v>0</v>
      </c>
      <c r="ET12" s="24">
        <f t="shared" si="9"/>
        <v>0</v>
      </c>
    </row>
    <row r="13" spans="2:150" ht="15" customHeight="1">
      <c r="B13" s="69">
        <f t="shared" si="10"/>
        <v>8</v>
      </c>
      <c r="C13" s="61"/>
      <c r="D13" s="20"/>
      <c r="E13" s="16"/>
      <c r="F13" s="96"/>
      <c r="G13" s="20"/>
      <c r="H13" s="16"/>
      <c r="I13" s="96"/>
      <c r="J13" s="20"/>
      <c r="K13" s="16"/>
      <c r="L13" s="96"/>
      <c r="M13" s="96"/>
      <c r="N13" s="96"/>
      <c r="O13" s="96"/>
      <c r="P13" s="415"/>
      <c r="Q13" s="16"/>
      <c r="R13" s="96"/>
      <c r="S13" s="18"/>
      <c r="T13" s="16"/>
      <c r="U13" s="96"/>
      <c r="V13" s="424"/>
      <c r="W13" s="16"/>
      <c r="X13" s="96"/>
      <c r="Y13" s="96"/>
      <c r="Z13" s="96"/>
      <c r="AA13" s="96"/>
      <c r="AB13" s="18"/>
      <c r="AC13" s="17"/>
      <c r="AD13" s="96"/>
      <c r="AE13" s="18"/>
      <c r="AF13" s="17"/>
      <c r="AG13" s="96"/>
      <c r="AH13" s="20"/>
      <c r="AI13" s="19"/>
      <c r="AJ13" s="96"/>
      <c r="AK13" s="20"/>
      <c r="AL13" s="19"/>
      <c r="AM13" s="96"/>
      <c r="AN13" s="20"/>
      <c r="AO13" s="19"/>
      <c r="AP13" s="96"/>
      <c r="AQ13" s="20"/>
      <c r="AR13" s="19"/>
      <c r="AS13" s="96"/>
      <c r="AT13" s="384"/>
      <c r="AU13" s="97"/>
      <c r="AV13" s="18"/>
      <c r="AW13" s="17"/>
      <c r="AX13" s="96"/>
      <c r="AY13" s="18"/>
      <c r="AZ13" s="17"/>
      <c r="BA13" s="96"/>
      <c r="BB13" s="20"/>
      <c r="BC13" s="19"/>
      <c r="BD13" s="96"/>
      <c r="BE13" s="20"/>
      <c r="BF13" s="19"/>
      <c r="BG13" s="96"/>
      <c r="BH13" s="20"/>
      <c r="BI13" s="19"/>
      <c r="BJ13" s="96"/>
      <c r="BK13" s="384"/>
      <c r="BL13" s="97"/>
      <c r="BM13" s="20"/>
      <c r="BN13" s="19"/>
      <c r="BO13" s="96"/>
      <c r="BP13" s="17"/>
      <c r="BQ13" s="19"/>
      <c r="BR13" s="96"/>
      <c r="BS13" s="48"/>
      <c r="BT13" s="62"/>
      <c r="BU13" s="96"/>
      <c r="BV13" s="433"/>
      <c r="BW13" s="62"/>
      <c r="BX13" s="96"/>
      <c r="BY13" s="45"/>
      <c r="BZ13" s="62"/>
      <c r="CA13" s="96"/>
      <c r="CB13" s="18"/>
      <c r="CC13" s="62"/>
      <c r="CD13" s="96"/>
      <c r="CE13" s="18"/>
      <c r="CF13" s="19"/>
      <c r="CG13" s="96"/>
      <c r="CH13" s="317"/>
      <c r="CI13" s="62"/>
      <c r="CJ13" s="96"/>
      <c r="CK13" s="21"/>
      <c r="CL13" s="96"/>
      <c r="CM13" s="96"/>
      <c r="CN13" s="22"/>
      <c r="CO13" s="63"/>
      <c r="CP13" s="98">
        <f t="shared" si="8"/>
        <v>0</v>
      </c>
      <c r="CQ13" s="18"/>
      <c r="CR13" s="23"/>
      <c r="CS13" s="18"/>
      <c r="CT13" s="23"/>
      <c r="CU13" s="18"/>
      <c r="CV13" s="23"/>
      <c r="CW13" s="18"/>
      <c r="CX13" s="23"/>
      <c r="CY13" s="23"/>
      <c r="CZ13" s="23"/>
      <c r="DA13" s="23"/>
      <c r="DB13" s="23"/>
      <c r="DC13" s="23"/>
      <c r="DD13" s="23"/>
      <c r="DE13" s="23"/>
      <c r="DF13" s="23"/>
      <c r="DG13" s="18"/>
      <c r="DH13" s="23"/>
      <c r="DI13" s="265"/>
      <c r="DJ13" s="276"/>
      <c r="DK13" s="265"/>
      <c r="DL13" s="276"/>
      <c r="DM13" s="265"/>
      <c r="DN13" s="276"/>
      <c r="DO13" s="18"/>
      <c r="DP13" s="23"/>
      <c r="DQ13" s="96"/>
      <c r="DR13" s="22"/>
      <c r="DS13" s="22"/>
      <c r="DT13" s="22"/>
      <c r="DU13" s="22"/>
      <c r="DV13" s="583"/>
      <c r="DW13" s="22"/>
      <c r="DX13" s="59"/>
      <c r="DY13" s="96"/>
      <c r="DZ13" s="317"/>
      <c r="EA13" s="96"/>
      <c r="EB13" s="577"/>
      <c r="EC13" s="96"/>
      <c r="ED13" s="99"/>
      <c r="EE13" s="96"/>
      <c r="EF13" s="406"/>
      <c r="EG13" s="96"/>
      <c r="EH13" s="100"/>
      <c r="EI13" s="101">
        <f>SUMPRODUCT(D13:EH13,'Jagdalpur R'!D13:EH13)</f>
        <v>0</v>
      </c>
      <c r="EJ13" s="3"/>
      <c r="EK13" s="3"/>
      <c r="ER13" s="64" t="s">
        <v>29</v>
      </c>
      <c r="ES13" s="61">
        <f t="shared" si="7"/>
        <v>0</v>
      </c>
      <c r="ET13" s="24">
        <f t="shared" si="9"/>
        <v>0</v>
      </c>
    </row>
    <row r="14" spans="2:150" ht="15" customHeight="1">
      <c r="B14" s="69">
        <f t="shared" si="10"/>
        <v>9</v>
      </c>
      <c r="C14" s="61"/>
      <c r="D14" s="20"/>
      <c r="E14" s="16"/>
      <c r="F14" s="96"/>
      <c r="G14" s="20"/>
      <c r="H14" s="16"/>
      <c r="I14" s="96"/>
      <c r="J14" s="20"/>
      <c r="K14" s="16"/>
      <c r="L14" s="96"/>
      <c r="M14" s="96"/>
      <c r="N14" s="96"/>
      <c r="O14" s="96"/>
      <c r="P14" s="415"/>
      <c r="Q14" s="16"/>
      <c r="R14" s="96"/>
      <c r="S14" s="18"/>
      <c r="T14" s="16"/>
      <c r="U14" s="96"/>
      <c r="V14" s="424"/>
      <c r="W14" s="16"/>
      <c r="X14" s="96"/>
      <c r="Y14" s="96"/>
      <c r="Z14" s="96"/>
      <c r="AA14" s="96"/>
      <c r="AB14" s="18"/>
      <c r="AC14" s="17"/>
      <c r="AD14" s="96"/>
      <c r="AE14" s="18"/>
      <c r="AF14" s="17"/>
      <c r="AG14" s="96"/>
      <c r="AH14" s="20"/>
      <c r="AI14" s="19"/>
      <c r="AJ14" s="96"/>
      <c r="AK14" s="20"/>
      <c r="AL14" s="19"/>
      <c r="AM14" s="96"/>
      <c r="AN14" s="20"/>
      <c r="AO14" s="19"/>
      <c r="AP14" s="96"/>
      <c r="AQ14" s="20"/>
      <c r="AR14" s="19"/>
      <c r="AS14" s="96"/>
      <c r="AT14" s="384"/>
      <c r="AU14" s="97"/>
      <c r="AV14" s="18"/>
      <c r="AW14" s="17"/>
      <c r="AX14" s="96"/>
      <c r="AY14" s="18"/>
      <c r="AZ14" s="17"/>
      <c r="BA14" s="96"/>
      <c r="BB14" s="20"/>
      <c r="BC14" s="19"/>
      <c r="BD14" s="96"/>
      <c r="BE14" s="20"/>
      <c r="BF14" s="19"/>
      <c r="BG14" s="96"/>
      <c r="BH14" s="20"/>
      <c r="BI14" s="19"/>
      <c r="BJ14" s="96"/>
      <c r="BK14" s="384"/>
      <c r="BL14" s="97"/>
      <c r="BM14" s="20"/>
      <c r="BN14" s="19"/>
      <c r="BO14" s="96"/>
      <c r="BP14" s="17"/>
      <c r="BQ14" s="19"/>
      <c r="BR14" s="96"/>
      <c r="BS14" s="48"/>
      <c r="BT14" s="62"/>
      <c r="BU14" s="96"/>
      <c r="BV14" s="433"/>
      <c r="BW14" s="62"/>
      <c r="BX14" s="96"/>
      <c r="BY14" s="45"/>
      <c r="BZ14" s="62"/>
      <c r="CA14" s="96"/>
      <c r="CB14" s="18"/>
      <c r="CC14" s="62"/>
      <c r="CD14" s="96"/>
      <c r="CE14" s="18"/>
      <c r="CF14" s="19"/>
      <c r="CG14" s="96"/>
      <c r="CH14" s="317"/>
      <c r="CI14" s="62"/>
      <c r="CJ14" s="96"/>
      <c r="CK14" s="21"/>
      <c r="CL14" s="96"/>
      <c r="CM14" s="96"/>
      <c r="CN14" s="22"/>
      <c r="CO14" s="63"/>
      <c r="CP14" s="98">
        <f t="shared" si="8"/>
        <v>0</v>
      </c>
      <c r="CQ14" s="18"/>
      <c r="CR14" s="23"/>
      <c r="CS14" s="18"/>
      <c r="CT14" s="23"/>
      <c r="CU14" s="18"/>
      <c r="CV14" s="23"/>
      <c r="CW14" s="18"/>
      <c r="CX14" s="23"/>
      <c r="CY14" s="23"/>
      <c r="CZ14" s="23"/>
      <c r="DA14" s="23"/>
      <c r="DB14" s="23"/>
      <c r="DC14" s="23"/>
      <c r="DD14" s="23"/>
      <c r="DE14" s="23"/>
      <c r="DF14" s="23"/>
      <c r="DG14" s="18"/>
      <c r="DH14" s="23"/>
      <c r="DI14" s="265"/>
      <c r="DJ14" s="276"/>
      <c r="DK14" s="265"/>
      <c r="DL14" s="276"/>
      <c r="DM14" s="265"/>
      <c r="DN14" s="276"/>
      <c r="DO14" s="18"/>
      <c r="DP14" s="23"/>
      <c r="DQ14" s="96"/>
      <c r="DR14" s="22"/>
      <c r="DS14" s="22"/>
      <c r="DT14" s="22"/>
      <c r="DU14" s="22"/>
      <c r="DV14" s="583"/>
      <c r="DW14" s="22"/>
      <c r="DX14" s="59"/>
      <c r="DY14" s="96"/>
      <c r="DZ14" s="317"/>
      <c r="EA14" s="96"/>
      <c r="EB14" s="577"/>
      <c r="EC14" s="96"/>
      <c r="ED14" s="99"/>
      <c r="EE14" s="96"/>
      <c r="EF14" s="406"/>
      <c r="EG14" s="96"/>
      <c r="EH14" s="100"/>
      <c r="EI14" s="101">
        <f>SUMPRODUCT(D14:EH14,'Jagdalpur R'!D14:EH14)</f>
        <v>0</v>
      </c>
      <c r="EJ14" s="3"/>
      <c r="EK14" s="3"/>
      <c r="ER14" s="64" t="s">
        <v>30</v>
      </c>
      <c r="ES14" s="61">
        <f t="shared" si="7"/>
        <v>0</v>
      </c>
      <c r="ET14" s="24">
        <f t="shared" si="9"/>
        <v>0</v>
      </c>
    </row>
    <row r="15" spans="2:150" ht="15" customHeight="1">
      <c r="B15" s="69">
        <f t="shared" si="10"/>
        <v>10</v>
      </c>
      <c r="C15" s="61"/>
      <c r="D15" s="20"/>
      <c r="E15" s="16"/>
      <c r="F15" s="96"/>
      <c r="G15" s="20"/>
      <c r="H15" s="16"/>
      <c r="I15" s="96"/>
      <c r="J15" s="20"/>
      <c r="K15" s="16"/>
      <c r="L15" s="96"/>
      <c r="M15" s="96"/>
      <c r="N15" s="96"/>
      <c r="O15" s="96"/>
      <c r="P15" s="415"/>
      <c r="Q15" s="16"/>
      <c r="R15" s="96"/>
      <c r="S15" s="18"/>
      <c r="T15" s="16"/>
      <c r="U15" s="96"/>
      <c r="V15" s="424"/>
      <c r="W15" s="16"/>
      <c r="X15" s="96"/>
      <c r="Y15" s="96"/>
      <c r="Z15" s="96"/>
      <c r="AA15" s="96"/>
      <c r="AB15" s="18"/>
      <c r="AC15" s="17"/>
      <c r="AD15" s="96"/>
      <c r="AE15" s="18"/>
      <c r="AF15" s="17"/>
      <c r="AG15" s="96"/>
      <c r="AH15" s="20"/>
      <c r="AI15" s="19"/>
      <c r="AJ15" s="96"/>
      <c r="AK15" s="20"/>
      <c r="AL15" s="19"/>
      <c r="AM15" s="96"/>
      <c r="AN15" s="20"/>
      <c r="AO15" s="19"/>
      <c r="AP15" s="96"/>
      <c r="AQ15" s="20"/>
      <c r="AR15" s="19"/>
      <c r="AS15" s="96"/>
      <c r="AT15" s="384"/>
      <c r="AU15" s="97"/>
      <c r="AV15" s="18"/>
      <c r="AW15" s="17"/>
      <c r="AX15" s="96"/>
      <c r="AY15" s="18"/>
      <c r="AZ15" s="17"/>
      <c r="BA15" s="96"/>
      <c r="BB15" s="20"/>
      <c r="BC15" s="19"/>
      <c r="BD15" s="96"/>
      <c r="BE15" s="20"/>
      <c r="BF15" s="19"/>
      <c r="BG15" s="96"/>
      <c r="BH15" s="20"/>
      <c r="BI15" s="19"/>
      <c r="BJ15" s="96"/>
      <c r="BK15" s="384"/>
      <c r="BL15" s="97"/>
      <c r="BM15" s="20"/>
      <c r="BN15" s="19"/>
      <c r="BO15" s="96"/>
      <c r="BP15" s="17"/>
      <c r="BQ15" s="19"/>
      <c r="BR15" s="96"/>
      <c r="BS15" s="48"/>
      <c r="BT15" s="62"/>
      <c r="BU15" s="96"/>
      <c r="BV15" s="433"/>
      <c r="BW15" s="62"/>
      <c r="BX15" s="96"/>
      <c r="BY15" s="45"/>
      <c r="BZ15" s="62"/>
      <c r="CA15" s="96"/>
      <c r="CB15" s="18"/>
      <c r="CC15" s="62"/>
      <c r="CD15" s="96"/>
      <c r="CE15" s="18"/>
      <c r="CF15" s="19"/>
      <c r="CG15" s="96"/>
      <c r="CH15" s="317"/>
      <c r="CI15" s="62"/>
      <c r="CJ15" s="96"/>
      <c r="CK15" s="21"/>
      <c r="CL15" s="96"/>
      <c r="CM15" s="96"/>
      <c r="CN15" s="22"/>
      <c r="CO15" s="63"/>
      <c r="CP15" s="98">
        <f t="shared" si="8"/>
        <v>0</v>
      </c>
      <c r="CQ15" s="18"/>
      <c r="CR15" s="23"/>
      <c r="CS15" s="18"/>
      <c r="CT15" s="23"/>
      <c r="CU15" s="18"/>
      <c r="CV15" s="23"/>
      <c r="CW15" s="18"/>
      <c r="CX15" s="23"/>
      <c r="CY15" s="23"/>
      <c r="CZ15" s="23"/>
      <c r="DA15" s="23"/>
      <c r="DB15" s="23"/>
      <c r="DC15" s="23"/>
      <c r="DD15" s="23"/>
      <c r="DE15" s="23"/>
      <c r="DF15" s="23"/>
      <c r="DG15" s="18"/>
      <c r="DH15" s="23"/>
      <c r="DI15" s="265"/>
      <c r="DJ15" s="276"/>
      <c r="DK15" s="265"/>
      <c r="DL15" s="276"/>
      <c r="DM15" s="265"/>
      <c r="DN15" s="276"/>
      <c r="DO15" s="18"/>
      <c r="DP15" s="23"/>
      <c r="DQ15" s="96"/>
      <c r="DR15" s="22"/>
      <c r="DS15" s="22"/>
      <c r="DT15" s="22"/>
      <c r="DU15" s="22"/>
      <c r="DV15" s="583"/>
      <c r="DW15" s="22"/>
      <c r="DX15" s="59"/>
      <c r="DY15" s="96"/>
      <c r="DZ15" s="317"/>
      <c r="EA15" s="96"/>
      <c r="EB15" s="577"/>
      <c r="EC15" s="96"/>
      <c r="ED15" s="99"/>
      <c r="EE15" s="96"/>
      <c r="EF15" s="406"/>
      <c r="EG15" s="96"/>
      <c r="EH15" s="100"/>
      <c r="EI15" s="101">
        <f>SUMPRODUCT(D15:EH15,'Jagdalpur R'!D15:EH15)</f>
        <v>0</v>
      </c>
      <c r="EJ15" s="3"/>
      <c r="EK15" s="3"/>
      <c r="ER15" s="64" t="s">
        <v>31</v>
      </c>
      <c r="ES15" s="61">
        <f t="shared" si="7"/>
        <v>0</v>
      </c>
      <c r="ET15" s="24">
        <f t="shared" si="9"/>
        <v>0</v>
      </c>
    </row>
    <row r="16" spans="2:150" ht="15" customHeight="1">
      <c r="B16" s="69">
        <f t="shared" si="10"/>
        <v>11</v>
      </c>
      <c r="C16" s="61"/>
      <c r="D16" s="20"/>
      <c r="E16" s="16"/>
      <c r="F16" s="96"/>
      <c r="G16" s="20"/>
      <c r="H16" s="16"/>
      <c r="I16" s="96"/>
      <c r="J16" s="20"/>
      <c r="K16" s="16"/>
      <c r="L16" s="96"/>
      <c r="M16" s="96"/>
      <c r="N16" s="96"/>
      <c r="O16" s="96"/>
      <c r="P16" s="415"/>
      <c r="Q16" s="16"/>
      <c r="R16" s="96"/>
      <c r="S16" s="18"/>
      <c r="T16" s="16"/>
      <c r="U16" s="96"/>
      <c r="V16" s="424"/>
      <c r="W16" s="16"/>
      <c r="X16" s="96"/>
      <c r="Y16" s="96"/>
      <c r="Z16" s="96"/>
      <c r="AA16" s="96"/>
      <c r="AB16" s="18"/>
      <c r="AC16" s="17"/>
      <c r="AD16" s="96"/>
      <c r="AE16" s="18"/>
      <c r="AF16" s="17"/>
      <c r="AG16" s="96"/>
      <c r="AH16" s="20"/>
      <c r="AI16" s="19"/>
      <c r="AJ16" s="96"/>
      <c r="AK16" s="20"/>
      <c r="AL16" s="19"/>
      <c r="AM16" s="96"/>
      <c r="AN16" s="20"/>
      <c r="AO16" s="19"/>
      <c r="AP16" s="96"/>
      <c r="AQ16" s="20"/>
      <c r="AR16" s="19"/>
      <c r="AS16" s="96"/>
      <c r="AT16" s="384"/>
      <c r="AU16" s="97"/>
      <c r="AV16" s="18"/>
      <c r="AW16" s="17"/>
      <c r="AX16" s="96"/>
      <c r="AY16" s="18"/>
      <c r="AZ16" s="17"/>
      <c r="BA16" s="96"/>
      <c r="BB16" s="20"/>
      <c r="BC16" s="19"/>
      <c r="BD16" s="96"/>
      <c r="BE16" s="20"/>
      <c r="BF16" s="19"/>
      <c r="BG16" s="96"/>
      <c r="BH16" s="20"/>
      <c r="BI16" s="19"/>
      <c r="BJ16" s="96"/>
      <c r="BK16" s="384"/>
      <c r="BL16" s="97"/>
      <c r="BM16" s="20"/>
      <c r="BN16" s="19"/>
      <c r="BO16" s="96"/>
      <c r="BP16" s="17"/>
      <c r="BQ16" s="19"/>
      <c r="BR16" s="96"/>
      <c r="BS16" s="48"/>
      <c r="BT16" s="62"/>
      <c r="BU16" s="96"/>
      <c r="BV16" s="433"/>
      <c r="BW16" s="62"/>
      <c r="BX16" s="96"/>
      <c r="BY16" s="45"/>
      <c r="BZ16" s="62"/>
      <c r="CA16" s="96"/>
      <c r="CB16" s="18"/>
      <c r="CC16" s="62"/>
      <c r="CD16" s="96"/>
      <c r="CE16" s="18"/>
      <c r="CF16" s="19"/>
      <c r="CG16" s="96"/>
      <c r="CH16" s="317"/>
      <c r="CI16" s="62"/>
      <c r="CJ16" s="96"/>
      <c r="CK16" s="21"/>
      <c r="CL16" s="96"/>
      <c r="CM16" s="96"/>
      <c r="CN16" s="22"/>
      <c r="CO16" s="63"/>
      <c r="CP16" s="98">
        <f t="shared" si="8"/>
        <v>0</v>
      </c>
      <c r="CQ16" s="18"/>
      <c r="CR16" s="23"/>
      <c r="CS16" s="18"/>
      <c r="CT16" s="23"/>
      <c r="CU16" s="18"/>
      <c r="CV16" s="23"/>
      <c r="CW16" s="18"/>
      <c r="CX16" s="23"/>
      <c r="CY16" s="23"/>
      <c r="CZ16" s="23"/>
      <c r="DA16" s="23"/>
      <c r="DB16" s="23"/>
      <c r="DC16" s="23"/>
      <c r="DD16" s="23"/>
      <c r="DE16" s="23"/>
      <c r="DF16" s="23"/>
      <c r="DG16" s="18"/>
      <c r="DH16" s="23"/>
      <c r="DI16" s="265"/>
      <c r="DJ16" s="276"/>
      <c r="DK16" s="265"/>
      <c r="DL16" s="276"/>
      <c r="DM16" s="265"/>
      <c r="DN16" s="276"/>
      <c r="DO16" s="18"/>
      <c r="DP16" s="23"/>
      <c r="DQ16" s="96"/>
      <c r="DR16" s="22"/>
      <c r="DS16" s="22"/>
      <c r="DT16" s="22"/>
      <c r="DU16" s="22"/>
      <c r="DV16" s="583"/>
      <c r="DW16" s="22"/>
      <c r="DX16" s="59"/>
      <c r="DY16" s="96"/>
      <c r="DZ16" s="317"/>
      <c r="EA16" s="96"/>
      <c r="EB16" s="577"/>
      <c r="EC16" s="96"/>
      <c r="ED16" s="99"/>
      <c r="EE16" s="96"/>
      <c r="EF16" s="406"/>
      <c r="EG16" s="96"/>
      <c r="EH16" s="100"/>
      <c r="EI16" s="101">
        <f>SUMPRODUCT(D16:EH16,'Jagdalpur R'!D16:EH16)</f>
        <v>0</v>
      </c>
      <c r="EJ16" s="3"/>
      <c r="EK16" s="3"/>
      <c r="ER16" s="64" t="s">
        <v>32</v>
      </c>
      <c r="ES16" s="61">
        <f t="shared" si="7"/>
        <v>0</v>
      </c>
      <c r="ET16" s="24">
        <f t="shared" si="9"/>
        <v>0</v>
      </c>
    </row>
    <row r="17" spans="2:150" ht="15" customHeight="1">
      <c r="B17" s="69">
        <f t="shared" si="10"/>
        <v>12</v>
      </c>
      <c r="C17" s="61"/>
      <c r="D17" s="20"/>
      <c r="E17" s="16"/>
      <c r="F17" s="96"/>
      <c r="G17" s="20"/>
      <c r="H17" s="16"/>
      <c r="I17" s="96"/>
      <c r="J17" s="20"/>
      <c r="K17" s="16"/>
      <c r="L17" s="96"/>
      <c r="M17" s="96"/>
      <c r="N17" s="96"/>
      <c r="O17" s="96"/>
      <c r="P17" s="415"/>
      <c r="Q17" s="16"/>
      <c r="R17" s="96"/>
      <c r="S17" s="18"/>
      <c r="T17" s="16"/>
      <c r="U17" s="96"/>
      <c r="V17" s="424"/>
      <c r="W17" s="16"/>
      <c r="X17" s="96"/>
      <c r="Y17" s="96"/>
      <c r="Z17" s="96"/>
      <c r="AA17" s="96"/>
      <c r="AB17" s="18"/>
      <c r="AC17" s="17"/>
      <c r="AD17" s="96"/>
      <c r="AE17" s="18"/>
      <c r="AF17" s="17"/>
      <c r="AG17" s="96"/>
      <c r="AH17" s="20"/>
      <c r="AI17" s="19"/>
      <c r="AJ17" s="96"/>
      <c r="AK17" s="20"/>
      <c r="AL17" s="19"/>
      <c r="AM17" s="96"/>
      <c r="AN17" s="20"/>
      <c r="AO17" s="19"/>
      <c r="AP17" s="96"/>
      <c r="AQ17" s="20"/>
      <c r="AR17" s="19"/>
      <c r="AS17" s="96"/>
      <c r="AT17" s="384"/>
      <c r="AU17" s="97"/>
      <c r="AV17" s="18"/>
      <c r="AW17" s="17"/>
      <c r="AX17" s="96"/>
      <c r="AY17" s="18"/>
      <c r="AZ17" s="17"/>
      <c r="BA17" s="96"/>
      <c r="BB17" s="20"/>
      <c r="BC17" s="19"/>
      <c r="BD17" s="96"/>
      <c r="BE17" s="20"/>
      <c r="BF17" s="19"/>
      <c r="BG17" s="96"/>
      <c r="BH17" s="20"/>
      <c r="BI17" s="19"/>
      <c r="BJ17" s="96"/>
      <c r="BK17" s="384"/>
      <c r="BL17" s="97"/>
      <c r="BM17" s="20"/>
      <c r="BN17" s="19"/>
      <c r="BO17" s="96"/>
      <c r="BP17" s="17"/>
      <c r="BQ17" s="19"/>
      <c r="BR17" s="96"/>
      <c r="BS17" s="48"/>
      <c r="BT17" s="62"/>
      <c r="BU17" s="96"/>
      <c r="BV17" s="433"/>
      <c r="BW17" s="62"/>
      <c r="BX17" s="96"/>
      <c r="BY17" s="45"/>
      <c r="BZ17" s="62"/>
      <c r="CA17" s="96"/>
      <c r="CB17" s="18"/>
      <c r="CC17" s="62"/>
      <c r="CD17" s="96"/>
      <c r="CE17" s="18"/>
      <c r="CF17" s="19"/>
      <c r="CG17" s="96"/>
      <c r="CH17" s="317"/>
      <c r="CI17" s="62"/>
      <c r="CJ17" s="96"/>
      <c r="CK17" s="21"/>
      <c r="CL17" s="96"/>
      <c r="CM17" s="96"/>
      <c r="CN17" s="22"/>
      <c r="CO17" s="63"/>
      <c r="CP17" s="98">
        <f t="shared" si="8"/>
        <v>0</v>
      </c>
      <c r="CQ17" s="18"/>
      <c r="CR17" s="23"/>
      <c r="CS17" s="18"/>
      <c r="CT17" s="23"/>
      <c r="CU17" s="18"/>
      <c r="CV17" s="23"/>
      <c r="CW17" s="18"/>
      <c r="CX17" s="23"/>
      <c r="CY17" s="23"/>
      <c r="CZ17" s="23"/>
      <c r="DA17" s="23"/>
      <c r="DB17" s="23"/>
      <c r="DC17" s="23"/>
      <c r="DD17" s="23"/>
      <c r="DE17" s="23"/>
      <c r="DF17" s="23"/>
      <c r="DG17" s="18"/>
      <c r="DH17" s="23"/>
      <c r="DI17" s="265"/>
      <c r="DJ17" s="276"/>
      <c r="DK17" s="265"/>
      <c r="DL17" s="276"/>
      <c r="DM17" s="265"/>
      <c r="DN17" s="276"/>
      <c r="DO17" s="18"/>
      <c r="DP17" s="23"/>
      <c r="DQ17" s="96"/>
      <c r="DR17" s="22"/>
      <c r="DS17" s="22"/>
      <c r="DT17" s="22"/>
      <c r="DU17" s="22"/>
      <c r="DV17" s="583"/>
      <c r="DW17" s="22"/>
      <c r="DX17" s="59"/>
      <c r="DY17" s="96"/>
      <c r="DZ17" s="317"/>
      <c r="EA17" s="96"/>
      <c r="EB17" s="577"/>
      <c r="EC17" s="96"/>
      <c r="ED17" s="99"/>
      <c r="EE17" s="96"/>
      <c r="EF17" s="406"/>
      <c r="EG17" s="96"/>
      <c r="EH17" s="100"/>
      <c r="EI17" s="101">
        <f>SUMPRODUCT(D17:EH17,'Jagdalpur R'!D17:EH17)</f>
        <v>0</v>
      </c>
      <c r="EJ17" s="3"/>
      <c r="EK17" s="3"/>
      <c r="ER17" s="64" t="s">
        <v>33</v>
      </c>
      <c r="ES17" s="61">
        <f t="shared" si="7"/>
        <v>0</v>
      </c>
      <c r="ET17" s="24">
        <f t="shared" si="9"/>
        <v>0</v>
      </c>
    </row>
    <row r="18" spans="2:150" ht="15" customHeight="1">
      <c r="B18" s="69">
        <f t="shared" si="10"/>
        <v>13</v>
      </c>
      <c r="C18" s="61"/>
      <c r="D18" s="20"/>
      <c r="E18" s="16"/>
      <c r="F18" s="96"/>
      <c r="G18" s="20"/>
      <c r="H18" s="16"/>
      <c r="I18" s="96"/>
      <c r="J18" s="20"/>
      <c r="K18" s="16"/>
      <c r="L18" s="96"/>
      <c r="M18" s="96"/>
      <c r="N18" s="96"/>
      <c r="O18" s="96"/>
      <c r="P18" s="415"/>
      <c r="Q18" s="16"/>
      <c r="R18" s="96"/>
      <c r="S18" s="18"/>
      <c r="T18" s="16"/>
      <c r="U18" s="96"/>
      <c r="V18" s="424"/>
      <c r="W18" s="16"/>
      <c r="X18" s="96"/>
      <c r="Y18" s="96"/>
      <c r="Z18" s="96"/>
      <c r="AA18" s="96"/>
      <c r="AB18" s="18"/>
      <c r="AC18" s="17"/>
      <c r="AD18" s="96"/>
      <c r="AE18" s="18"/>
      <c r="AF18" s="17"/>
      <c r="AG18" s="96"/>
      <c r="AH18" s="20"/>
      <c r="AI18" s="19"/>
      <c r="AJ18" s="96"/>
      <c r="AK18" s="20"/>
      <c r="AL18" s="19"/>
      <c r="AM18" s="96"/>
      <c r="AN18" s="20"/>
      <c r="AO18" s="19"/>
      <c r="AP18" s="96"/>
      <c r="AQ18" s="20"/>
      <c r="AR18" s="19"/>
      <c r="AS18" s="96"/>
      <c r="AT18" s="384"/>
      <c r="AU18" s="97"/>
      <c r="AV18" s="18"/>
      <c r="AW18" s="17"/>
      <c r="AX18" s="96"/>
      <c r="AY18" s="18"/>
      <c r="AZ18" s="17"/>
      <c r="BA18" s="96"/>
      <c r="BB18" s="20"/>
      <c r="BC18" s="19"/>
      <c r="BD18" s="96"/>
      <c r="BE18" s="20"/>
      <c r="BF18" s="19"/>
      <c r="BG18" s="96"/>
      <c r="BH18" s="20"/>
      <c r="BI18" s="19"/>
      <c r="BJ18" s="96"/>
      <c r="BK18" s="384"/>
      <c r="BL18" s="97"/>
      <c r="BM18" s="20"/>
      <c r="BN18" s="19"/>
      <c r="BO18" s="96"/>
      <c r="BP18" s="17"/>
      <c r="BQ18" s="19"/>
      <c r="BR18" s="96"/>
      <c r="BS18" s="48"/>
      <c r="BT18" s="62"/>
      <c r="BU18" s="96"/>
      <c r="BV18" s="433"/>
      <c r="BW18" s="62"/>
      <c r="BX18" s="96"/>
      <c r="BY18" s="45"/>
      <c r="BZ18" s="62"/>
      <c r="CA18" s="96"/>
      <c r="CB18" s="18"/>
      <c r="CC18" s="62"/>
      <c r="CD18" s="96"/>
      <c r="CE18" s="18"/>
      <c r="CF18" s="19"/>
      <c r="CG18" s="96"/>
      <c r="CH18" s="317"/>
      <c r="CI18" s="62"/>
      <c r="CJ18" s="96"/>
      <c r="CK18" s="21"/>
      <c r="CL18" s="96"/>
      <c r="CM18" s="96"/>
      <c r="CN18" s="22"/>
      <c r="CO18" s="63"/>
      <c r="CP18" s="98">
        <f t="shared" si="8"/>
        <v>0</v>
      </c>
      <c r="CQ18" s="18"/>
      <c r="CR18" s="23"/>
      <c r="CS18" s="18"/>
      <c r="CT18" s="23"/>
      <c r="CU18" s="18"/>
      <c r="CV18" s="23"/>
      <c r="CW18" s="18"/>
      <c r="CX18" s="23"/>
      <c r="CY18" s="23"/>
      <c r="CZ18" s="23"/>
      <c r="DA18" s="23"/>
      <c r="DB18" s="23"/>
      <c r="DC18" s="23"/>
      <c r="DD18" s="23"/>
      <c r="DE18" s="23"/>
      <c r="DF18" s="23"/>
      <c r="DG18" s="18"/>
      <c r="DH18" s="23"/>
      <c r="DI18" s="265"/>
      <c r="DJ18" s="276"/>
      <c r="DK18" s="265"/>
      <c r="DL18" s="276"/>
      <c r="DM18" s="265"/>
      <c r="DN18" s="276"/>
      <c r="DO18" s="18"/>
      <c r="DP18" s="23"/>
      <c r="DQ18" s="96"/>
      <c r="DR18" s="22"/>
      <c r="DS18" s="22"/>
      <c r="DT18" s="22"/>
      <c r="DU18" s="22"/>
      <c r="DV18" s="583"/>
      <c r="DW18" s="22"/>
      <c r="DX18" s="59"/>
      <c r="DY18" s="96"/>
      <c r="DZ18" s="317"/>
      <c r="EA18" s="96"/>
      <c r="EB18" s="577"/>
      <c r="EC18" s="96"/>
      <c r="ED18" s="99"/>
      <c r="EE18" s="96"/>
      <c r="EF18" s="406"/>
      <c r="EG18" s="96"/>
      <c r="EH18" s="100"/>
      <c r="EI18" s="101">
        <f>SUMPRODUCT(D18:EH18,'Jagdalpur R'!D18:EH18)</f>
        <v>0</v>
      </c>
      <c r="EJ18" s="3"/>
      <c r="EK18" s="3"/>
      <c r="ER18" s="64" t="s">
        <v>34</v>
      </c>
      <c r="ES18" s="61">
        <f t="shared" si="7"/>
        <v>0</v>
      </c>
      <c r="ET18" s="24">
        <f t="shared" si="9"/>
        <v>0</v>
      </c>
    </row>
    <row r="19" spans="2:150" ht="15" customHeight="1">
      <c r="B19" s="69">
        <f t="shared" si="10"/>
        <v>14</v>
      </c>
      <c r="C19" s="61"/>
      <c r="D19" s="20"/>
      <c r="E19" s="16"/>
      <c r="F19" s="96"/>
      <c r="G19" s="20"/>
      <c r="H19" s="16"/>
      <c r="I19" s="96"/>
      <c r="J19" s="20"/>
      <c r="K19" s="16"/>
      <c r="L19" s="96"/>
      <c r="M19" s="96"/>
      <c r="N19" s="96"/>
      <c r="O19" s="96"/>
      <c r="P19" s="415"/>
      <c r="Q19" s="16"/>
      <c r="R19" s="96"/>
      <c r="S19" s="18"/>
      <c r="T19" s="16"/>
      <c r="U19" s="96"/>
      <c r="V19" s="424"/>
      <c r="W19" s="16"/>
      <c r="X19" s="96"/>
      <c r="Y19" s="96"/>
      <c r="Z19" s="96"/>
      <c r="AA19" s="96"/>
      <c r="AB19" s="18"/>
      <c r="AC19" s="17"/>
      <c r="AD19" s="96"/>
      <c r="AE19" s="18"/>
      <c r="AF19" s="17"/>
      <c r="AG19" s="96"/>
      <c r="AH19" s="20"/>
      <c r="AI19" s="19"/>
      <c r="AJ19" s="96"/>
      <c r="AK19" s="20"/>
      <c r="AL19" s="19"/>
      <c r="AM19" s="96"/>
      <c r="AN19" s="20"/>
      <c r="AO19" s="19"/>
      <c r="AP19" s="96"/>
      <c r="AQ19" s="20"/>
      <c r="AR19" s="19"/>
      <c r="AS19" s="96"/>
      <c r="AT19" s="384"/>
      <c r="AU19" s="97"/>
      <c r="AV19" s="18"/>
      <c r="AW19" s="17"/>
      <c r="AX19" s="96"/>
      <c r="AY19" s="18"/>
      <c r="AZ19" s="17"/>
      <c r="BA19" s="96"/>
      <c r="BB19" s="20"/>
      <c r="BC19" s="19"/>
      <c r="BD19" s="96"/>
      <c r="BE19" s="20"/>
      <c r="BF19" s="19"/>
      <c r="BG19" s="96"/>
      <c r="BH19" s="20"/>
      <c r="BI19" s="19"/>
      <c r="BJ19" s="96"/>
      <c r="BK19" s="384"/>
      <c r="BL19" s="97"/>
      <c r="BM19" s="20"/>
      <c r="BN19" s="19"/>
      <c r="BO19" s="96"/>
      <c r="BP19" s="17"/>
      <c r="BQ19" s="19"/>
      <c r="BR19" s="96"/>
      <c r="BS19" s="48"/>
      <c r="BT19" s="62"/>
      <c r="BU19" s="96"/>
      <c r="BV19" s="433"/>
      <c r="BW19" s="62"/>
      <c r="BX19" s="96"/>
      <c r="BY19" s="45"/>
      <c r="BZ19" s="62"/>
      <c r="CA19" s="96"/>
      <c r="CB19" s="18"/>
      <c r="CC19" s="62"/>
      <c r="CD19" s="96"/>
      <c r="CE19" s="18"/>
      <c r="CF19" s="19"/>
      <c r="CG19" s="96"/>
      <c r="CH19" s="317"/>
      <c r="CI19" s="62"/>
      <c r="CJ19" s="96"/>
      <c r="CK19" s="21"/>
      <c r="CL19" s="96"/>
      <c r="CM19" s="96"/>
      <c r="CN19" s="22"/>
      <c r="CO19" s="63"/>
      <c r="CP19" s="98">
        <f t="shared" si="8"/>
        <v>0</v>
      </c>
      <c r="CQ19" s="18"/>
      <c r="CR19" s="23"/>
      <c r="CS19" s="18"/>
      <c r="CT19" s="23"/>
      <c r="CU19" s="18"/>
      <c r="CV19" s="23"/>
      <c r="CW19" s="18"/>
      <c r="CX19" s="23"/>
      <c r="CY19" s="23"/>
      <c r="CZ19" s="23"/>
      <c r="DA19" s="23"/>
      <c r="DB19" s="23"/>
      <c r="DC19" s="23"/>
      <c r="DD19" s="23"/>
      <c r="DE19" s="23"/>
      <c r="DF19" s="23"/>
      <c r="DG19" s="18"/>
      <c r="DH19" s="23"/>
      <c r="DI19" s="265"/>
      <c r="DJ19" s="276"/>
      <c r="DK19" s="265"/>
      <c r="DL19" s="276"/>
      <c r="DM19" s="265"/>
      <c r="DN19" s="276"/>
      <c r="DO19" s="18"/>
      <c r="DP19" s="23"/>
      <c r="DQ19" s="96"/>
      <c r="DR19" s="22"/>
      <c r="DS19" s="22"/>
      <c r="DT19" s="22"/>
      <c r="DU19" s="22"/>
      <c r="DV19" s="583"/>
      <c r="DW19" s="22"/>
      <c r="DX19" s="59"/>
      <c r="DY19" s="96"/>
      <c r="DZ19" s="317"/>
      <c r="EA19" s="96"/>
      <c r="EB19" s="577"/>
      <c r="EC19" s="96"/>
      <c r="ED19" s="99"/>
      <c r="EE19" s="96"/>
      <c r="EF19" s="406"/>
      <c r="EG19" s="96"/>
      <c r="EH19" s="100"/>
      <c r="EI19" s="101">
        <f>SUMPRODUCT(D19:EH19,'Jagdalpur R'!D19:EH19)</f>
        <v>0</v>
      </c>
      <c r="EJ19" s="3"/>
      <c r="EK19" s="3"/>
      <c r="ER19" s="64" t="s">
        <v>35</v>
      </c>
      <c r="ES19" s="61">
        <f t="shared" si="7"/>
        <v>0</v>
      </c>
      <c r="ET19" s="24">
        <f t="shared" si="9"/>
        <v>0</v>
      </c>
    </row>
    <row r="20" spans="2:150" ht="15" customHeight="1">
      <c r="B20" s="69">
        <f t="shared" si="10"/>
        <v>15</v>
      </c>
      <c r="C20" s="61"/>
      <c r="D20" s="20"/>
      <c r="E20" s="16"/>
      <c r="F20" s="96"/>
      <c r="G20" s="20"/>
      <c r="H20" s="16"/>
      <c r="I20" s="96"/>
      <c r="J20" s="20"/>
      <c r="K20" s="16"/>
      <c r="L20" s="96"/>
      <c r="M20" s="96"/>
      <c r="N20" s="96"/>
      <c r="O20" s="96"/>
      <c r="P20" s="415"/>
      <c r="Q20" s="16"/>
      <c r="R20" s="96"/>
      <c r="S20" s="18"/>
      <c r="T20" s="16"/>
      <c r="U20" s="96"/>
      <c r="V20" s="424"/>
      <c r="W20" s="16"/>
      <c r="X20" s="96"/>
      <c r="Y20" s="96"/>
      <c r="Z20" s="96"/>
      <c r="AA20" s="96"/>
      <c r="AB20" s="18"/>
      <c r="AC20" s="17"/>
      <c r="AD20" s="96"/>
      <c r="AE20" s="18"/>
      <c r="AF20" s="17"/>
      <c r="AG20" s="96"/>
      <c r="AH20" s="20"/>
      <c r="AI20" s="19"/>
      <c r="AJ20" s="96"/>
      <c r="AK20" s="20"/>
      <c r="AL20" s="19"/>
      <c r="AM20" s="96"/>
      <c r="AN20" s="20"/>
      <c r="AO20" s="19"/>
      <c r="AP20" s="96"/>
      <c r="AQ20" s="20"/>
      <c r="AR20" s="19"/>
      <c r="AS20" s="96"/>
      <c r="AT20" s="384"/>
      <c r="AU20" s="97"/>
      <c r="AV20" s="18"/>
      <c r="AW20" s="17"/>
      <c r="AX20" s="96"/>
      <c r="AY20" s="18"/>
      <c r="AZ20" s="17"/>
      <c r="BA20" s="96"/>
      <c r="BB20" s="20"/>
      <c r="BC20" s="19"/>
      <c r="BD20" s="96"/>
      <c r="BE20" s="20"/>
      <c r="BF20" s="19"/>
      <c r="BG20" s="96"/>
      <c r="BH20" s="20"/>
      <c r="BI20" s="19"/>
      <c r="BJ20" s="96"/>
      <c r="BK20" s="384"/>
      <c r="BL20" s="97"/>
      <c r="BM20" s="20"/>
      <c r="BN20" s="19"/>
      <c r="BO20" s="96"/>
      <c r="BP20" s="17"/>
      <c r="BQ20" s="19"/>
      <c r="BR20" s="96"/>
      <c r="BS20" s="48"/>
      <c r="BT20" s="62"/>
      <c r="BU20" s="96"/>
      <c r="BV20" s="433"/>
      <c r="BW20" s="62"/>
      <c r="BX20" s="96"/>
      <c r="BY20" s="45"/>
      <c r="BZ20" s="62"/>
      <c r="CA20" s="96"/>
      <c r="CB20" s="18"/>
      <c r="CC20" s="62"/>
      <c r="CD20" s="96"/>
      <c r="CE20" s="18"/>
      <c r="CF20" s="19"/>
      <c r="CG20" s="96"/>
      <c r="CH20" s="317"/>
      <c r="CI20" s="62"/>
      <c r="CJ20" s="96"/>
      <c r="CK20" s="21"/>
      <c r="CL20" s="96"/>
      <c r="CM20" s="96"/>
      <c r="CN20" s="22"/>
      <c r="CO20" s="63"/>
      <c r="CP20" s="98">
        <f t="shared" si="8"/>
        <v>0</v>
      </c>
      <c r="CQ20" s="18"/>
      <c r="CR20" s="23"/>
      <c r="CS20" s="18"/>
      <c r="CT20" s="23"/>
      <c r="CU20" s="18"/>
      <c r="CV20" s="23"/>
      <c r="CW20" s="18"/>
      <c r="CX20" s="23"/>
      <c r="CY20" s="23"/>
      <c r="CZ20" s="23"/>
      <c r="DA20" s="23"/>
      <c r="DB20" s="23"/>
      <c r="DC20" s="23"/>
      <c r="DD20" s="23"/>
      <c r="DE20" s="23"/>
      <c r="DF20" s="23"/>
      <c r="DG20" s="18"/>
      <c r="DH20" s="23"/>
      <c r="DI20" s="265"/>
      <c r="DJ20" s="276"/>
      <c r="DK20" s="265"/>
      <c r="DL20" s="276"/>
      <c r="DM20" s="265"/>
      <c r="DN20" s="276"/>
      <c r="DO20" s="18"/>
      <c r="DP20" s="23"/>
      <c r="DQ20" s="96"/>
      <c r="DR20" s="22"/>
      <c r="DS20" s="22"/>
      <c r="DT20" s="22"/>
      <c r="DU20" s="22"/>
      <c r="DV20" s="583"/>
      <c r="DW20" s="22"/>
      <c r="DX20" s="59"/>
      <c r="DY20" s="96"/>
      <c r="DZ20" s="317"/>
      <c r="EA20" s="96"/>
      <c r="EB20" s="577"/>
      <c r="EC20" s="96"/>
      <c r="ED20" s="99"/>
      <c r="EE20" s="96"/>
      <c r="EF20" s="406"/>
      <c r="EG20" s="96"/>
      <c r="EH20" s="100"/>
      <c r="EI20" s="101">
        <f>SUMPRODUCT(D20:EH20,'Jagdalpur R'!D20:EH20)</f>
        <v>0</v>
      </c>
      <c r="EJ20" s="3"/>
      <c r="EK20" s="3"/>
      <c r="ER20" s="64" t="s">
        <v>36</v>
      </c>
      <c r="ES20" s="61">
        <f t="shared" si="7"/>
        <v>0</v>
      </c>
      <c r="ET20" s="24">
        <f t="shared" si="9"/>
        <v>0</v>
      </c>
    </row>
    <row r="21" spans="2:150" ht="15" customHeight="1">
      <c r="B21" s="60">
        <f t="shared" si="10"/>
        <v>16</v>
      </c>
      <c r="C21" s="61"/>
      <c r="D21" s="20"/>
      <c r="E21" s="16"/>
      <c r="F21" s="96"/>
      <c r="G21" s="20"/>
      <c r="H21" s="16"/>
      <c r="I21" s="96"/>
      <c r="J21" s="20"/>
      <c r="K21" s="16"/>
      <c r="L21" s="96"/>
      <c r="M21" s="96"/>
      <c r="N21" s="96"/>
      <c r="O21" s="96"/>
      <c r="P21" s="415"/>
      <c r="Q21" s="16"/>
      <c r="R21" s="96"/>
      <c r="S21" s="18"/>
      <c r="T21" s="16"/>
      <c r="U21" s="96"/>
      <c r="V21" s="424"/>
      <c r="W21" s="16"/>
      <c r="X21" s="96"/>
      <c r="Y21" s="96"/>
      <c r="Z21" s="96"/>
      <c r="AA21" s="96"/>
      <c r="AB21" s="18"/>
      <c r="AC21" s="17"/>
      <c r="AD21" s="96"/>
      <c r="AE21" s="18"/>
      <c r="AF21" s="17"/>
      <c r="AG21" s="96"/>
      <c r="AH21" s="20"/>
      <c r="AI21" s="19"/>
      <c r="AJ21" s="96"/>
      <c r="AK21" s="20"/>
      <c r="AL21" s="19"/>
      <c r="AM21" s="96"/>
      <c r="AN21" s="20"/>
      <c r="AO21" s="19"/>
      <c r="AP21" s="96"/>
      <c r="AQ21" s="20"/>
      <c r="AR21" s="19"/>
      <c r="AS21" s="96"/>
      <c r="AT21" s="384"/>
      <c r="AU21" s="97"/>
      <c r="AV21" s="18"/>
      <c r="AW21" s="17"/>
      <c r="AX21" s="96"/>
      <c r="AY21" s="18"/>
      <c r="AZ21" s="17"/>
      <c r="BA21" s="96"/>
      <c r="BB21" s="20"/>
      <c r="BC21" s="19"/>
      <c r="BD21" s="96"/>
      <c r="BE21" s="20"/>
      <c r="BF21" s="19"/>
      <c r="BG21" s="96"/>
      <c r="BH21" s="20"/>
      <c r="BI21" s="19"/>
      <c r="BJ21" s="96"/>
      <c r="BK21" s="384"/>
      <c r="BL21" s="97"/>
      <c r="BM21" s="20"/>
      <c r="BN21" s="19"/>
      <c r="BO21" s="96"/>
      <c r="BP21" s="17"/>
      <c r="BQ21" s="19"/>
      <c r="BR21" s="96"/>
      <c r="BS21" s="48"/>
      <c r="BT21" s="62"/>
      <c r="BU21" s="96"/>
      <c r="BV21" s="433"/>
      <c r="BW21" s="62"/>
      <c r="BX21" s="96"/>
      <c r="BY21" s="45"/>
      <c r="BZ21" s="62"/>
      <c r="CA21" s="96"/>
      <c r="CB21" s="18"/>
      <c r="CC21" s="62"/>
      <c r="CD21" s="96"/>
      <c r="CE21" s="18"/>
      <c r="CF21" s="19"/>
      <c r="CG21" s="96"/>
      <c r="CH21" s="317"/>
      <c r="CI21" s="62"/>
      <c r="CJ21" s="96"/>
      <c r="CK21" s="21"/>
      <c r="CL21" s="96"/>
      <c r="CM21" s="96"/>
      <c r="CN21" s="22"/>
      <c r="CO21" s="63"/>
      <c r="CP21" s="98">
        <f t="shared" si="8"/>
        <v>0</v>
      </c>
      <c r="CQ21" s="18"/>
      <c r="CR21" s="23"/>
      <c r="CS21" s="18"/>
      <c r="CT21" s="23"/>
      <c r="CU21" s="18"/>
      <c r="CV21" s="23"/>
      <c r="CW21" s="18"/>
      <c r="CX21" s="23"/>
      <c r="CY21" s="23"/>
      <c r="CZ21" s="23"/>
      <c r="DA21" s="23"/>
      <c r="DB21" s="23"/>
      <c r="DC21" s="23"/>
      <c r="DD21" s="23"/>
      <c r="DE21" s="23"/>
      <c r="DF21" s="23"/>
      <c r="DG21" s="18"/>
      <c r="DH21" s="23"/>
      <c r="DI21" s="265"/>
      <c r="DJ21" s="276"/>
      <c r="DK21" s="265"/>
      <c r="DL21" s="276"/>
      <c r="DM21" s="265"/>
      <c r="DN21" s="276"/>
      <c r="DO21" s="18"/>
      <c r="DP21" s="23"/>
      <c r="DQ21" s="96"/>
      <c r="DR21" s="22"/>
      <c r="DS21" s="22"/>
      <c r="DT21" s="22"/>
      <c r="DU21" s="22"/>
      <c r="DV21" s="583"/>
      <c r="DW21" s="22"/>
      <c r="DX21" s="59"/>
      <c r="DY21" s="96"/>
      <c r="DZ21" s="317"/>
      <c r="EA21" s="96"/>
      <c r="EB21" s="577"/>
      <c r="EC21" s="96"/>
      <c r="ED21" s="99"/>
      <c r="EE21" s="96"/>
      <c r="EF21" s="406"/>
      <c r="EG21" s="96"/>
      <c r="EH21" s="100"/>
      <c r="EI21" s="101">
        <f>SUMPRODUCT(D21:EH21,'Jagdalpur R'!D21:EH21)</f>
        <v>0</v>
      </c>
      <c r="EJ21" s="3"/>
      <c r="EK21" s="3"/>
      <c r="ER21" s="64" t="s">
        <v>37</v>
      </c>
      <c r="ES21" s="61">
        <f t="shared" si="7"/>
        <v>0</v>
      </c>
      <c r="ET21" s="24">
        <f t="shared" si="9"/>
        <v>0</v>
      </c>
    </row>
    <row r="22" spans="2:150" ht="15" customHeight="1">
      <c r="B22" s="60">
        <f t="shared" si="10"/>
        <v>17</v>
      </c>
      <c r="C22" s="61"/>
      <c r="D22" s="20"/>
      <c r="E22" s="16"/>
      <c r="F22" s="96"/>
      <c r="G22" s="20"/>
      <c r="H22" s="16"/>
      <c r="I22" s="96"/>
      <c r="J22" s="20"/>
      <c r="K22" s="16"/>
      <c r="L22" s="96"/>
      <c r="M22" s="96"/>
      <c r="N22" s="96"/>
      <c r="O22" s="96"/>
      <c r="P22" s="415"/>
      <c r="Q22" s="16"/>
      <c r="R22" s="96"/>
      <c r="S22" s="18"/>
      <c r="T22" s="16"/>
      <c r="U22" s="96"/>
      <c r="V22" s="424"/>
      <c r="W22" s="16"/>
      <c r="X22" s="96"/>
      <c r="Y22" s="96"/>
      <c r="Z22" s="96"/>
      <c r="AA22" s="96"/>
      <c r="AB22" s="18"/>
      <c r="AC22" s="17"/>
      <c r="AD22" s="96"/>
      <c r="AE22" s="18"/>
      <c r="AF22" s="17"/>
      <c r="AG22" s="96"/>
      <c r="AH22" s="20"/>
      <c r="AI22" s="19"/>
      <c r="AJ22" s="96"/>
      <c r="AK22" s="20"/>
      <c r="AL22" s="19"/>
      <c r="AM22" s="96"/>
      <c r="AN22" s="20"/>
      <c r="AO22" s="19"/>
      <c r="AP22" s="96"/>
      <c r="AQ22" s="20"/>
      <c r="AR22" s="19"/>
      <c r="AS22" s="96"/>
      <c r="AT22" s="384"/>
      <c r="AU22" s="97"/>
      <c r="AV22" s="18"/>
      <c r="AW22" s="17"/>
      <c r="AX22" s="96"/>
      <c r="AY22" s="18"/>
      <c r="AZ22" s="17"/>
      <c r="BA22" s="96"/>
      <c r="BB22" s="20"/>
      <c r="BC22" s="19"/>
      <c r="BD22" s="96"/>
      <c r="BE22" s="20"/>
      <c r="BF22" s="19"/>
      <c r="BG22" s="96"/>
      <c r="BH22" s="20"/>
      <c r="BI22" s="19"/>
      <c r="BJ22" s="96"/>
      <c r="BK22" s="384"/>
      <c r="BL22" s="97"/>
      <c r="BM22" s="20"/>
      <c r="BN22" s="19"/>
      <c r="BO22" s="96"/>
      <c r="BP22" s="17"/>
      <c r="BQ22" s="19"/>
      <c r="BR22" s="96"/>
      <c r="BS22" s="48"/>
      <c r="BT22" s="62"/>
      <c r="BU22" s="96"/>
      <c r="BV22" s="433"/>
      <c r="BW22" s="62"/>
      <c r="BX22" s="96"/>
      <c r="BY22" s="45"/>
      <c r="BZ22" s="62"/>
      <c r="CA22" s="96"/>
      <c r="CB22" s="18"/>
      <c r="CC22" s="62"/>
      <c r="CD22" s="96"/>
      <c r="CE22" s="18"/>
      <c r="CF22" s="19"/>
      <c r="CG22" s="96"/>
      <c r="CH22" s="317"/>
      <c r="CI22" s="62"/>
      <c r="CJ22" s="96"/>
      <c r="CK22" s="21"/>
      <c r="CL22" s="96"/>
      <c r="CM22" s="96"/>
      <c r="CN22" s="22"/>
      <c r="CO22" s="63"/>
      <c r="CP22" s="98">
        <f t="shared" si="8"/>
        <v>0</v>
      </c>
      <c r="CQ22" s="18"/>
      <c r="CR22" s="23"/>
      <c r="CS22" s="18"/>
      <c r="CT22" s="23"/>
      <c r="CU22" s="18"/>
      <c r="CV22" s="23"/>
      <c r="CW22" s="18"/>
      <c r="CX22" s="23"/>
      <c r="CY22" s="23"/>
      <c r="CZ22" s="23"/>
      <c r="DA22" s="23"/>
      <c r="DB22" s="23"/>
      <c r="DC22" s="23"/>
      <c r="DD22" s="23"/>
      <c r="DE22" s="23"/>
      <c r="DF22" s="23"/>
      <c r="DG22" s="18"/>
      <c r="DH22" s="23"/>
      <c r="DI22" s="265"/>
      <c r="DJ22" s="276"/>
      <c r="DK22" s="265"/>
      <c r="DL22" s="276"/>
      <c r="DM22" s="265"/>
      <c r="DN22" s="276"/>
      <c r="DO22" s="18"/>
      <c r="DP22" s="23"/>
      <c r="DQ22" s="96"/>
      <c r="DR22" s="22"/>
      <c r="DS22" s="22"/>
      <c r="DT22" s="22"/>
      <c r="DU22" s="22"/>
      <c r="DV22" s="583"/>
      <c r="DW22" s="22"/>
      <c r="DX22" s="59"/>
      <c r="DY22" s="96"/>
      <c r="DZ22" s="317"/>
      <c r="EA22" s="96"/>
      <c r="EB22" s="577"/>
      <c r="EC22" s="96"/>
      <c r="ED22" s="99"/>
      <c r="EE22" s="96"/>
      <c r="EF22" s="406"/>
      <c r="EG22" s="96"/>
      <c r="EH22" s="100"/>
      <c r="EI22" s="101">
        <f>SUMPRODUCT(D22:EH22,'Jagdalpur R'!D22:EH22)</f>
        <v>0</v>
      </c>
      <c r="EJ22" s="3"/>
      <c r="EK22" s="3"/>
      <c r="ER22" s="64" t="s">
        <v>38</v>
      </c>
      <c r="ES22" s="61">
        <f t="shared" si="7"/>
        <v>0</v>
      </c>
      <c r="ET22" s="24">
        <f t="shared" si="9"/>
        <v>0</v>
      </c>
    </row>
    <row r="23" spans="2:150" ht="15" customHeight="1">
      <c r="B23" s="60">
        <f t="shared" si="10"/>
        <v>18</v>
      </c>
      <c r="C23" s="61"/>
      <c r="D23" s="20"/>
      <c r="E23" s="16"/>
      <c r="F23" s="96"/>
      <c r="G23" s="20"/>
      <c r="H23" s="16"/>
      <c r="I23" s="96"/>
      <c r="J23" s="20"/>
      <c r="K23" s="16"/>
      <c r="L23" s="96"/>
      <c r="M23" s="96"/>
      <c r="N23" s="96"/>
      <c r="O23" s="96"/>
      <c r="P23" s="415"/>
      <c r="Q23" s="16"/>
      <c r="R23" s="96"/>
      <c r="S23" s="18"/>
      <c r="T23" s="16"/>
      <c r="U23" s="96"/>
      <c r="V23" s="424"/>
      <c r="W23" s="16"/>
      <c r="X23" s="96"/>
      <c r="Y23" s="96"/>
      <c r="Z23" s="96"/>
      <c r="AA23" s="96"/>
      <c r="AB23" s="18"/>
      <c r="AC23" s="17"/>
      <c r="AD23" s="96"/>
      <c r="AE23" s="18"/>
      <c r="AF23" s="17"/>
      <c r="AG23" s="96"/>
      <c r="AH23" s="20"/>
      <c r="AI23" s="19"/>
      <c r="AJ23" s="96"/>
      <c r="AK23" s="20"/>
      <c r="AL23" s="19"/>
      <c r="AM23" s="96"/>
      <c r="AN23" s="20"/>
      <c r="AO23" s="19"/>
      <c r="AP23" s="96"/>
      <c r="AQ23" s="20"/>
      <c r="AR23" s="19"/>
      <c r="AS23" s="96"/>
      <c r="AT23" s="384"/>
      <c r="AU23" s="97"/>
      <c r="AV23" s="18"/>
      <c r="AW23" s="17"/>
      <c r="AX23" s="96"/>
      <c r="AY23" s="18"/>
      <c r="AZ23" s="17"/>
      <c r="BA23" s="96"/>
      <c r="BB23" s="20"/>
      <c r="BC23" s="19"/>
      <c r="BD23" s="96"/>
      <c r="BE23" s="20"/>
      <c r="BF23" s="19"/>
      <c r="BG23" s="96"/>
      <c r="BH23" s="20"/>
      <c r="BI23" s="19"/>
      <c r="BJ23" s="96"/>
      <c r="BK23" s="384"/>
      <c r="BL23" s="97"/>
      <c r="BM23" s="20"/>
      <c r="BN23" s="19"/>
      <c r="BO23" s="96"/>
      <c r="BP23" s="17"/>
      <c r="BQ23" s="19"/>
      <c r="BR23" s="96"/>
      <c r="BS23" s="48"/>
      <c r="BT23" s="62"/>
      <c r="BU23" s="96"/>
      <c r="BV23" s="433"/>
      <c r="BW23" s="62"/>
      <c r="BX23" s="96"/>
      <c r="BY23" s="45"/>
      <c r="BZ23" s="62"/>
      <c r="CA23" s="96"/>
      <c r="CB23" s="18"/>
      <c r="CC23" s="62"/>
      <c r="CD23" s="96"/>
      <c r="CE23" s="18"/>
      <c r="CF23" s="19"/>
      <c r="CG23" s="96"/>
      <c r="CH23" s="317"/>
      <c r="CI23" s="62"/>
      <c r="CJ23" s="96"/>
      <c r="CK23" s="21"/>
      <c r="CL23" s="96"/>
      <c r="CM23" s="96"/>
      <c r="CN23" s="22"/>
      <c r="CO23" s="63"/>
      <c r="CP23" s="98">
        <f t="shared" si="8"/>
        <v>0</v>
      </c>
      <c r="CQ23" s="18"/>
      <c r="CR23" s="23"/>
      <c r="CS23" s="18"/>
      <c r="CT23" s="23"/>
      <c r="CU23" s="18"/>
      <c r="CV23" s="23"/>
      <c r="CW23" s="18"/>
      <c r="CX23" s="23"/>
      <c r="CY23" s="23"/>
      <c r="CZ23" s="23"/>
      <c r="DA23" s="23"/>
      <c r="DB23" s="23"/>
      <c r="DC23" s="23"/>
      <c r="DD23" s="23"/>
      <c r="DE23" s="23"/>
      <c r="DF23" s="23"/>
      <c r="DG23" s="18"/>
      <c r="DH23" s="23"/>
      <c r="DI23" s="265"/>
      <c r="DJ23" s="276"/>
      <c r="DK23" s="265"/>
      <c r="DL23" s="276"/>
      <c r="DM23" s="265"/>
      <c r="DN23" s="276"/>
      <c r="DO23" s="18"/>
      <c r="DP23" s="23"/>
      <c r="DQ23" s="96"/>
      <c r="DR23" s="22"/>
      <c r="DS23" s="22"/>
      <c r="DT23" s="22"/>
      <c r="DU23" s="22"/>
      <c r="DV23" s="583"/>
      <c r="DW23" s="22"/>
      <c r="DX23" s="59"/>
      <c r="DY23" s="96"/>
      <c r="DZ23" s="317"/>
      <c r="EA23" s="96"/>
      <c r="EB23" s="577"/>
      <c r="EC23" s="96"/>
      <c r="ED23" s="99"/>
      <c r="EE23" s="96"/>
      <c r="EF23" s="406"/>
      <c r="EG23" s="96"/>
      <c r="EH23" s="100"/>
      <c r="EI23" s="101">
        <f>SUMPRODUCT(D23:EH23,'Jagdalpur R'!D23:EH23)</f>
        <v>0</v>
      </c>
      <c r="EJ23" s="3"/>
      <c r="EK23" s="3"/>
      <c r="ER23" s="64" t="s">
        <v>39</v>
      </c>
      <c r="ES23" s="61">
        <f t="shared" si="7"/>
        <v>0</v>
      </c>
      <c r="ET23" s="24">
        <f t="shared" si="9"/>
        <v>0</v>
      </c>
    </row>
    <row r="24" spans="2:150" ht="15" customHeight="1">
      <c r="B24" s="60">
        <f t="shared" si="10"/>
        <v>19</v>
      </c>
      <c r="C24" s="61"/>
      <c r="D24" s="20"/>
      <c r="E24" s="16"/>
      <c r="F24" s="96"/>
      <c r="G24" s="20"/>
      <c r="H24" s="16"/>
      <c r="I24" s="96"/>
      <c r="J24" s="20"/>
      <c r="K24" s="16"/>
      <c r="L24" s="96"/>
      <c r="M24" s="96"/>
      <c r="N24" s="96"/>
      <c r="O24" s="96"/>
      <c r="P24" s="415"/>
      <c r="Q24" s="16"/>
      <c r="R24" s="96"/>
      <c r="S24" s="18"/>
      <c r="T24" s="16"/>
      <c r="U24" s="96"/>
      <c r="V24" s="424"/>
      <c r="W24" s="16"/>
      <c r="X24" s="96"/>
      <c r="Y24" s="96"/>
      <c r="Z24" s="96"/>
      <c r="AA24" s="96"/>
      <c r="AB24" s="18"/>
      <c r="AC24" s="17"/>
      <c r="AD24" s="96"/>
      <c r="AE24" s="18"/>
      <c r="AF24" s="17"/>
      <c r="AG24" s="96"/>
      <c r="AH24" s="20"/>
      <c r="AI24" s="19"/>
      <c r="AJ24" s="96"/>
      <c r="AK24" s="20"/>
      <c r="AL24" s="19"/>
      <c r="AM24" s="96"/>
      <c r="AN24" s="20"/>
      <c r="AO24" s="19"/>
      <c r="AP24" s="96"/>
      <c r="AQ24" s="20"/>
      <c r="AR24" s="19"/>
      <c r="AS24" s="96"/>
      <c r="AT24" s="384"/>
      <c r="AU24" s="97"/>
      <c r="AV24" s="18"/>
      <c r="AW24" s="17"/>
      <c r="AX24" s="96"/>
      <c r="AY24" s="18"/>
      <c r="AZ24" s="17"/>
      <c r="BA24" s="96"/>
      <c r="BB24" s="20"/>
      <c r="BC24" s="19"/>
      <c r="BD24" s="96"/>
      <c r="BE24" s="20"/>
      <c r="BF24" s="19"/>
      <c r="BG24" s="96"/>
      <c r="BH24" s="20"/>
      <c r="BI24" s="19"/>
      <c r="BJ24" s="96"/>
      <c r="BK24" s="384"/>
      <c r="BL24" s="97"/>
      <c r="BM24" s="20"/>
      <c r="BN24" s="19"/>
      <c r="BO24" s="96"/>
      <c r="BP24" s="17"/>
      <c r="BQ24" s="19"/>
      <c r="BR24" s="96"/>
      <c r="BS24" s="48"/>
      <c r="BT24" s="62"/>
      <c r="BU24" s="96"/>
      <c r="BV24" s="433"/>
      <c r="BW24" s="62"/>
      <c r="BX24" s="96"/>
      <c r="BY24" s="45"/>
      <c r="BZ24" s="62"/>
      <c r="CA24" s="96"/>
      <c r="CB24" s="18"/>
      <c r="CC24" s="62"/>
      <c r="CD24" s="96"/>
      <c r="CE24" s="18"/>
      <c r="CF24" s="19"/>
      <c r="CG24" s="96"/>
      <c r="CH24" s="317"/>
      <c r="CI24" s="62"/>
      <c r="CJ24" s="96"/>
      <c r="CK24" s="21"/>
      <c r="CL24" s="96"/>
      <c r="CM24" s="96"/>
      <c r="CN24" s="22"/>
      <c r="CO24" s="63"/>
      <c r="CP24" s="98">
        <f t="shared" si="8"/>
        <v>0</v>
      </c>
      <c r="CQ24" s="18"/>
      <c r="CR24" s="23"/>
      <c r="CS24" s="18"/>
      <c r="CT24" s="23"/>
      <c r="CU24" s="18"/>
      <c r="CV24" s="23"/>
      <c r="CW24" s="18"/>
      <c r="CX24" s="23"/>
      <c r="CY24" s="23"/>
      <c r="CZ24" s="23"/>
      <c r="DA24" s="23"/>
      <c r="DB24" s="23"/>
      <c r="DC24" s="23"/>
      <c r="DD24" s="23"/>
      <c r="DE24" s="23"/>
      <c r="DF24" s="23"/>
      <c r="DG24" s="18"/>
      <c r="DH24" s="23"/>
      <c r="DI24" s="265"/>
      <c r="DJ24" s="276"/>
      <c r="DK24" s="265"/>
      <c r="DL24" s="276"/>
      <c r="DM24" s="265"/>
      <c r="DN24" s="276"/>
      <c r="DO24" s="18"/>
      <c r="DP24" s="23"/>
      <c r="DQ24" s="96"/>
      <c r="DR24" s="22"/>
      <c r="DS24" s="22"/>
      <c r="DT24" s="22"/>
      <c r="DU24" s="22"/>
      <c r="DV24" s="583"/>
      <c r="DW24" s="22"/>
      <c r="DX24" s="59"/>
      <c r="DY24" s="96"/>
      <c r="DZ24" s="317"/>
      <c r="EA24" s="96"/>
      <c r="EB24" s="577"/>
      <c r="EC24" s="96"/>
      <c r="ED24" s="99"/>
      <c r="EE24" s="96"/>
      <c r="EF24" s="406"/>
      <c r="EG24" s="96"/>
      <c r="EH24" s="100"/>
      <c r="EI24" s="101">
        <f>SUMPRODUCT(D24:EH24,'Jagdalpur R'!D24:EH24)</f>
        <v>0</v>
      </c>
      <c r="EJ24" s="3"/>
      <c r="EK24" s="3"/>
      <c r="ER24" s="64" t="s">
        <v>40</v>
      </c>
      <c r="ES24" s="61">
        <f t="shared" si="7"/>
        <v>0</v>
      </c>
      <c r="ET24" s="24">
        <f t="shared" si="9"/>
        <v>0</v>
      </c>
    </row>
    <row r="25" spans="2:150" ht="15" customHeight="1">
      <c r="B25" s="60">
        <f t="shared" si="10"/>
        <v>20</v>
      </c>
      <c r="C25" s="90"/>
      <c r="D25" s="20"/>
      <c r="E25" s="16"/>
      <c r="F25" s="96"/>
      <c r="G25" s="20"/>
      <c r="H25" s="16"/>
      <c r="I25" s="96"/>
      <c r="J25" s="20"/>
      <c r="K25" s="16"/>
      <c r="L25" s="96"/>
      <c r="M25" s="96"/>
      <c r="N25" s="96"/>
      <c r="O25" s="96"/>
      <c r="P25" s="415"/>
      <c r="Q25" s="16"/>
      <c r="R25" s="96"/>
      <c r="S25" s="18"/>
      <c r="T25" s="16"/>
      <c r="U25" s="96"/>
      <c r="V25" s="424"/>
      <c r="W25" s="16"/>
      <c r="X25" s="96"/>
      <c r="Y25" s="96"/>
      <c r="Z25" s="96"/>
      <c r="AA25" s="96"/>
      <c r="AB25" s="18"/>
      <c r="AC25" s="17"/>
      <c r="AD25" s="96"/>
      <c r="AE25" s="18"/>
      <c r="AF25" s="17"/>
      <c r="AG25" s="96"/>
      <c r="AH25" s="20"/>
      <c r="AI25" s="19"/>
      <c r="AJ25" s="96"/>
      <c r="AK25" s="20"/>
      <c r="AL25" s="19"/>
      <c r="AM25" s="96"/>
      <c r="AN25" s="20"/>
      <c r="AO25" s="19"/>
      <c r="AP25" s="96"/>
      <c r="AQ25" s="20"/>
      <c r="AR25" s="19"/>
      <c r="AS25" s="96"/>
      <c r="AT25" s="384"/>
      <c r="AU25" s="97"/>
      <c r="AV25" s="18"/>
      <c r="AW25" s="17"/>
      <c r="AX25" s="96"/>
      <c r="AY25" s="18"/>
      <c r="AZ25" s="17"/>
      <c r="BA25" s="96"/>
      <c r="BB25" s="20"/>
      <c r="BC25" s="19"/>
      <c r="BD25" s="96"/>
      <c r="BE25" s="20"/>
      <c r="BF25" s="19"/>
      <c r="BG25" s="96"/>
      <c r="BH25" s="20"/>
      <c r="BI25" s="19"/>
      <c r="BJ25" s="96"/>
      <c r="BK25" s="384"/>
      <c r="BL25" s="97"/>
      <c r="BM25" s="20"/>
      <c r="BN25" s="19"/>
      <c r="BO25" s="96"/>
      <c r="BP25" s="17"/>
      <c r="BQ25" s="19"/>
      <c r="BR25" s="96"/>
      <c r="BS25" s="48"/>
      <c r="BT25" s="62"/>
      <c r="BU25" s="96"/>
      <c r="BV25" s="433"/>
      <c r="BW25" s="62"/>
      <c r="BX25" s="96"/>
      <c r="BY25" s="45"/>
      <c r="BZ25" s="62"/>
      <c r="CA25" s="96"/>
      <c r="CB25" s="18"/>
      <c r="CC25" s="62"/>
      <c r="CD25" s="96"/>
      <c r="CE25" s="18"/>
      <c r="CF25" s="19"/>
      <c r="CG25" s="96"/>
      <c r="CH25" s="317"/>
      <c r="CI25" s="62"/>
      <c r="CJ25" s="96"/>
      <c r="CK25" s="21"/>
      <c r="CL25" s="96"/>
      <c r="CM25" s="96"/>
      <c r="CN25" s="22"/>
      <c r="CO25" s="63"/>
      <c r="CP25" s="98">
        <f t="shared" si="8"/>
        <v>0</v>
      </c>
      <c r="CQ25" s="18"/>
      <c r="CR25" s="23"/>
      <c r="CS25" s="18"/>
      <c r="CT25" s="23"/>
      <c r="CU25" s="18"/>
      <c r="CV25" s="23"/>
      <c r="CW25" s="18"/>
      <c r="CX25" s="23"/>
      <c r="CY25" s="23"/>
      <c r="CZ25" s="23"/>
      <c r="DA25" s="23"/>
      <c r="DB25" s="23"/>
      <c r="DC25" s="23"/>
      <c r="DD25" s="23"/>
      <c r="DE25" s="23"/>
      <c r="DF25" s="23"/>
      <c r="DG25" s="18"/>
      <c r="DH25" s="23"/>
      <c r="DI25" s="265"/>
      <c r="DJ25" s="276"/>
      <c r="DK25" s="265"/>
      <c r="DL25" s="276"/>
      <c r="DM25" s="265"/>
      <c r="DN25" s="276"/>
      <c r="DO25" s="18"/>
      <c r="DP25" s="23"/>
      <c r="DQ25" s="96"/>
      <c r="DR25" s="22"/>
      <c r="DS25" s="22"/>
      <c r="DT25" s="22"/>
      <c r="DU25" s="22"/>
      <c r="DV25" s="583"/>
      <c r="DW25" s="22"/>
      <c r="DX25" s="59"/>
      <c r="DY25" s="96"/>
      <c r="DZ25" s="317"/>
      <c r="EA25" s="96"/>
      <c r="EB25" s="577"/>
      <c r="EC25" s="96"/>
      <c r="ED25" s="99"/>
      <c r="EE25" s="96"/>
      <c r="EF25" s="406"/>
      <c r="EG25" s="96"/>
      <c r="EH25" s="100"/>
      <c r="EI25" s="101">
        <f>SUMPRODUCT(D25:EH25,'Jagdalpur R'!D25:EH25)</f>
        <v>0</v>
      </c>
      <c r="EJ25" s="3"/>
      <c r="EK25" s="3"/>
      <c r="ER25" s="64" t="s">
        <v>41</v>
      </c>
      <c r="ES25" s="61">
        <f t="shared" si="7"/>
        <v>0</v>
      </c>
      <c r="ET25" s="24">
        <f t="shared" si="9"/>
        <v>0</v>
      </c>
    </row>
    <row r="26" spans="2:150" ht="15" customHeight="1">
      <c r="B26" s="60">
        <f t="shared" si="10"/>
        <v>21</v>
      </c>
      <c r="C26" s="61"/>
      <c r="D26" s="20"/>
      <c r="E26" s="16"/>
      <c r="F26" s="96"/>
      <c r="G26" s="20"/>
      <c r="H26" s="16"/>
      <c r="I26" s="96"/>
      <c r="J26" s="20"/>
      <c r="K26" s="16"/>
      <c r="L26" s="96"/>
      <c r="M26" s="96"/>
      <c r="N26" s="96"/>
      <c r="O26" s="96"/>
      <c r="P26" s="415"/>
      <c r="Q26" s="16"/>
      <c r="R26" s="96"/>
      <c r="S26" s="18"/>
      <c r="T26" s="16"/>
      <c r="U26" s="96"/>
      <c r="V26" s="424"/>
      <c r="W26" s="16"/>
      <c r="X26" s="96"/>
      <c r="Y26" s="96"/>
      <c r="Z26" s="96"/>
      <c r="AA26" s="96"/>
      <c r="AB26" s="18"/>
      <c r="AC26" s="17"/>
      <c r="AD26" s="96"/>
      <c r="AE26" s="18"/>
      <c r="AF26" s="17"/>
      <c r="AG26" s="96"/>
      <c r="AH26" s="20"/>
      <c r="AI26" s="19"/>
      <c r="AJ26" s="96"/>
      <c r="AK26" s="20"/>
      <c r="AL26" s="19"/>
      <c r="AM26" s="96"/>
      <c r="AN26" s="20"/>
      <c r="AO26" s="19"/>
      <c r="AP26" s="96"/>
      <c r="AQ26" s="20"/>
      <c r="AR26" s="19"/>
      <c r="AS26" s="96"/>
      <c r="AT26" s="384"/>
      <c r="AU26" s="97"/>
      <c r="AV26" s="18"/>
      <c r="AW26" s="17"/>
      <c r="AX26" s="96"/>
      <c r="AY26" s="18"/>
      <c r="AZ26" s="17"/>
      <c r="BA26" s="96"/>
      <c r="BB26" s="20"/>
      <c r="BC26" s="19"/>
      <c r="BD26" s="96"/>
      <c r="BE26" s="20"/>
      <c r="BF26" s="19"/>
      <c r="BG26" s="96"/>
      <c r="BH26" s="20"/>
      <c r="BI26" s="19"/>
      <c r="BJ26" s="96"/>
      <c r="BK26" s="384"/>
      <c r="BL26" s="97"/>
      <c r="BM26" s="20"/>
      <c r="BN26" s="19"/>
      <c r="BO26" s="96"/>
      <c r="BP26" s="17"/>
      <c r="BQ26" s="19"/>
      <c r="BR26" s="96"/>
      <c r="BS26" s="48"/>
      <c r="BT26" s="62"/>
      <c r="BU26" s="96"/>
      <c r="BV26" s="433"/>
      <c r="BW26" s="62"/>
      <c r="BX26" s="96"/>
      <c r="BY26" s="45"/>
      <c r="BZ26" s="62"/>
      <c r="CA26" s="96"/>
      <c r="CB26" s="18"/>
      <c r="CC26" s="62"/>
      <c r="CD26" s="96"/>
      <c r="CE26" s="18"/>
      <c r="CF26" s="19"/>
      <c r="CG26" s="96"/>
      <c r="CH26" s="317"/>
      <c r="CI26" s="62"/>
      <c r="CJ26" s="96"/>
      <c r="CK26" s="21"/>
      <c r="CL26" s="96"/>
      <c r="CM26" s="96"/>
      <c r="CN26" s="22"/>
      <c r="CO26" s="63"/>
      <c r="CP26" s="98">
        <f t="shared" si="8"/>
        <v>0</v>
      </c>
      <c r="CQ26" s="18"/>
      <c r="CR26" s="23"/>
      <c r="CS26" s="18"/>
      <c r="CT26" s="23"/>
      <c r="CU26" s="18"/>
      <c r="CV26" s="23"/>
      <c r="CW26" s="18"/>
      <c r="CX26" s="23"/>
      <c r="CY26" s="23"/>
      <c r="CZ26" s="23"/>
      <c r="DA26" s="23"/>
      <c r="DB26" s="23"/>
      <c r="DC26" s="23"/>
      <c r="DD26" s="23"/>
      <c r="DE26" s="23"/>
      <c r="DF26" s="23"/>
      <c r="DG26" s="18"/>
      <c r="DH26" s="23"/>
      <c r="DI26" s="265"/>
      <c r="DJ26" s="276"/>
      <c r="DK26" s="265"/>
      <c r="DL26" s="276"/>
      <c r="DM26" s="265"/>
      <c r="DN26" s="276"/>
      <c r="DO26" s="18"/>
      <c r="DP26" s="23"/>
      <c r="DQ26" s="96"/>
      <c r="DR26" s="22"/>
      <c r="DS26" s="22"/>
      <c r="DT26" s="22"/>
      <c r="DU26" s="22"/>
      <c r="DV26" s="583"/>
      <c r="DW26" s="22"/>
      <c r="DX26" s="59"/>
      <c r="DY26" s="96"/>
      <c r="DZ26" s="317"/>
      <c r="EA26" s="96"/>
      <c r="EB26" s="577"/>
      <c r="EC26" s="96"/>
      <c r="ED26" s="99"/>
      <c r="EE26" s="96"/>
      <c r="EF26" s="406"/>
      <c r="EG26" s="96"/>
      <c r="EH26" s="100"/>
      <c r="EI26" s="101">
        <f>SUMPRODUCT(D26:EH26,'Jagdalpur R'!D26:EH26)</f>
        <v>0</v>
      </c>
      <c r="EJ26" s="3"/>
      <c r="EK26" s="3"/>
      <c r="ER26" s="64" t="s">
        <v>42</v>
      </c>
      <c r="ES26" s="61">
        <f t="shared" si="7"/>
        <v>0</v>
      </c>
      <c r="ET26" s="24">
        <f t="shared" si="9"/>
        <v>0</v>
      </c>
    </row>
    <row r="27" spans="2:150" ht="15" customHeight="1">
      <c r="B27" s="60">
        <f t="shared" si="10"/>
        <v>22</v>
      </c>
      <c r="C27" s="61"/>
      <c r="D27" s="20"/>
      <c r="E27" s="16"/>
      <c r="F27" s="96"/>
      <c r="G27" s="20"/>
      <c r="H27" s="16"/>
      <c r="I27" s="96"/>
      <c r="J27" s="20"/>
      <c r="K27" s="16"/>
      <c r="L27" s="96"/>
      <c r="M27" s="96"/>
      <c r="N27" s="96"/>
      <c r="O27" s="96"/>
      <c r="P27" s="415"/>
      <c r="Q27" s="16"/>
      <c r="R27" s="96"/>
      <c r="S27" s="18"/>
      <c r="T27" s="16"/>
      <c r="U27" s="96"/>
      <c r="V27" s="424"/>
      <c r="W27" s="16"/>
      <c r="X27" s="96"/>
      <c r="Y27" s="96"/>
      <c r="Z27" s="96"/>
      <c r="AA27" s="96"/>
      <c r="AB27" s="18"/>
      <c r="AC27" s="17"/>
      <c r="AD27" s="96"/>
      <c r="AE27" s="18"/>
      <c r="AF27" s="17"/>
      <c r="AG27" s="96"/>
      <c r="AH27" s="20"/>
      <c r="AI27" s="19"/>
      <c r="AJ27" s="96"/>
      <c r="AK27" s="20"/>
      <c r="AL27" s="19"/>
      <c r="AM27" s="96"/>
      <c r="AN27" s="20"/>
      <c r="AO27" s="19"/>
      <c r="AP27" s="96"/>
      <c r="AQ27" s="20"/>
      <c r="AR27" s="19"/>
      <c r="AS27" s="96"/>
      <c r="AT27" s="384"/>
      <c r="AU27" s="97"/>
      <c r="AV27" s="18"/>
      <c r="AW27" s="17"/>
      <c r="AX27" s="96"/>
      <c r="AY27" s="18"/>
      <c r="AZ27" s="17"/>
      <c r="BA27" s="96"/>
      <c r="BB27" s="20"/>
      <c r="BC27" s="19"/>
      <c r="BD27" s="96"/>
      <c r="BE27" s="20"/>
      <c r="BF27" s="19"/>
      <c r="BG27" s="96"/>
      <c r="BH27" s="20"/>
      <c r="BI27" s="19"/>
      <c r="BJ27" s="96"/>
      <c r="BK27" s="384"/>
      <c r="BL27" s="97"/>
      <c r="BM27" s="20"/>
      <c r="BN27" s="19"/>
      <c r="BO27" s="96"/>
      <c r="BP27" s="17"/>
      <c r="BQ27" s="19"/>
      <c r="BR27" s="96"/>
      <c r="BS27" s="48"/>
      <c r="BT27" s="62"/>
      <c r="BU27" s="96"/>
      <c r="BV27" s="433"/>
      <c r="BW27" s="62"/>
      <c r="BX27" s="96"/>
      <c r="BY27" s="45"/>
      <c r="BZ27" s="62"/>
      <c r="CA27" s="96"/>
      <c r="CB27" s="18"/>
      <c r="CC27" s="62"/>
      <c r="CD27" s="96"/>
      <c r="CE27" s="18"/>
      <c r="CF27" s="19"/>
      <c r="CG27" s="96"/>
      <c r="CH27" s="317"/>
      <c r="CI27" s="62"/>
      <c r="CJ27" s="96"/>
      <c r="CK27" s="21"/>
      <c r="CL27" s="96"/>
      <c r="CM27" s="96"/>
      <c r="CN27" s="22"/>
      <c r="CO27" s="63"/>
      <c r="CP27" s="98">
        <f t="shared" si="8"/>
        <v>0</v>
      </c>
      <c r="CQ27" s="18"/>
      <c r="CR27" s="23"/>
      <c r="CS27" s="18"/>
      <c r="CT27" s="23"/>
      <c r="CU27" s="18"/>
      <c r="CV27" s="23"/>
      <c r="CW27" s="18"/>
      <c r="CX27" s="23"/>
      <c r="CY27" s="23"/>
      <c r="CZ27" s="23"/>
      <c r="DA27" s="23"/>
      <c r="DB27" s="23"/>
      <c r="DC27" s="23"/>
      <c r="DD27" s="23"/>
      <c r="DE27" s="23"/>
      <c r="DF27" s="23"/>
      <c r="DG27" s="18"/>
      <c r="DH27" s="23"/>
      <c r="DI27" s="265"/>
      <c r="DJ27" s="276"/>
      <c r="DK27" s="265"/>
      <c r="DL27" s="276"/>
      <c r="DM27" s="265"/>
      <c r="DN27" s="276"/>
      <c r="DO27" s="18"/>
      <c r="DP27" s="23"/>
      <c r="DQ27" s="96"/>
      <c r="DR27" s="22"/>
      <c r="DS27" s="22"/>
      <c r="DT27" s="22"/>
      <c r="DU27" s="22"/>
      <c r="DV27" s="583"/>
      <c r="DW27" s="22"/>
      <c r="DX27" s="59"/>
      <c r="DY27" s="96"/>
      <c r="DZ27" s="317"/>
      <c r="EA27" s="96"/>
      <c r="EB27" s="577"/>
      <c r="EC27" s="96"/>
      <c r="ED27" s="99"/>
      <c r="EE27" s="96"/>
      <c r="EF27" s="406"/>
      <c r="EG27" s="96"/>
      <c r="EH27" s="100"/>
      <c r="EI27" s="101">
        <f>SUMPRODUCT(D27:EH27,'Jagdalpur R'!D27:EH27)</f>
        <v>0</v>
      </c>
      <c r="EJ27" s="3"/>
      <c r="EK27" s="3"/>
      <c r="ER27" s="64" t="s">
        <v>43</v>
      </c>
      <c r="ES27" s="61">
        <f t="shared" si="7"/>
        <v>0</v>
      </c>
      <c r="ET27" s="24">
        <f t="shared" si="9"/>
        <v>0</v>
      </c>
    </row>
    <row r="28" spans="2:150" ht="15" customHeight="1">
      <c r="B28" s="60">
        <f t="shared" si="10"/>
        <v>23</v>
      </c>
      <c r="C28" s="61"/>
      <c r="D28" s="20"/>
      <c r="E28" s="16"/>
      <c r="F28" s="96"/>
      <c r="G28" s="20"/>
      <c r="H28" s="16"/>
      <c r="I28" s="96"/>
      <c r="J28" s="20"/>
      <c r="K28" s="16"/>
      <c r="L28" s="96"/>
      <c r="M28" s="96"/>
      <c r="N28" s="96"/>
      <c r="O28" s="96"/>
      <c r="P28" s="415"/>
      <c r="Q28" s="16"/>
      <c r="R28" s="96"/>
      <c r="S28" s="18"/>
      <c r="T28" s="16"/>
      <c r="U28" s="96"/>
      <c r="V28" s="424"/>
      <c r="W28" s="16"/>
      <c r="X28" s="96"/>
      <c r="Y28" s="96"/>
      <c r="Z28" s="96"/>
      <c r="AA28" s="96"/>
      <c r="AB28" s="18"/>
      <c r="AC28" s="17"/>
      <c r="AD28" s="96"/>
      <c r="AE28" s="18"/>
      <c r="AF28" s="17"/>
      <c r="AG28" s="96"/>
      <c r="AH28" s="20"/>
      <c r="AI28" s="19"/>
      <c r="AJ28" s="96"/>
      <c r="AK28" s="20"/>
      <c r="AL28" s="19"/>
      <c r="AM28" s="96"/>
      <c r="AN28" s="20"/>
      <c r="AO28" s="19"/>
      <c r="AP28" s="96"/>
      <c r="AQ28" s="20"/>
      <c r="AR28" s="19"/>
      <c r="AS28" s="96"/>
      <c r="AT28" s="384"/>
      <c r="AU28" s="97"/>
      <c r="AV28" s="18"/>
      <c r="AW28" s="17"/>
      <c r="AX28" s="96"/>
      <c r="AY28" s="18"/>
      <c r="AZ28" s="17"/>
      <c r="BA28" s="96"/>
      <c r="BB28" s="20"/>
      <c r="BC28" s="19"/>
      <c r="BD28" s="96"/>
      <c r="BE28" s="20"/>
      <c r="BF28" s="19"/>
      <c r="BG28" s="96"/>
      <c r="BH28" s="20"/>
      <c r="BI28" s="19"/>
      <c r="BJ28" s="96"/>
      <c r="BK28" s="384"/>
      <c r="BL28" s="97"/>
      <c r="BM28" s="20"/>
      <c r="BN28" s="19"/>
      <c r="BO28" s="96"/>
      <c r="BP28" s="17"/>
      <c r="BQ28" s="19"/>
      <c r="BR28" s="96"/>
      <c r="BS28" s="48"/>
      <c r="BT28" s="62"/>
      <c r="BU28" s="96"/>
      <c r="BV28" s="433"/>
      <c r="BW28" s="62"/>
      <c r="BX28" s="96"/>
      <c r="BY28" s="45"/>
      <c r="BZ28" s="62"/>
      <c r="CA28" s="96"/>
      <c r="CB28" s="18"/>
      <c r="CC28" s="62"/>
      <c r="CD28" s="96"/>
      <c r="CE28" s="18"/>
      <c r="CF28" s="19"/>
      <c r="CG28" s="96"/>
      <c r="CH28" s="317"/>
      <c r="CI28" s="62"/>
      <c r="CJ28" s="96"/>
      <c r="CK28" s="21"/>
      <c r="CL28" s="96"/>
      <c r="CM28" s="96"/>
      <c r="CN28" s="22"/>
      <c r="CO28" s="63"/>
      <c r="CP28" s="98">
        <f t="shared" si="8"/>
        <v>0</v>
      </c>
      <c r="CQ28" s="18"/>
      <c r="CR28" s="23"/>
      <c r="CS28" s="18"/>
      <c r="CT28" s="23"/>
      <c r="CU28" s="18"/>
      <c r="CV28" s="23"/>
      <c r="CW28" s="18"/>
      <c r="CX28" s="23"/>
      <c r="CY28" s="23"/>
      <c r="CZ28" s="23"/>
      <c r="DA28" s="23"/>
      <c r="DB28" s="23"/>
      <c r="DC28" s="23"/>
      <c r="DD28" s="23"/>
      <c r="DE28" s="23"/>
      <c r="DF28" s="23"/>
      <c r="DG28" s="18"/>
      <c r="DH28" s="23"/>
      <c r="DI28" s="265"/>
      <c r="DJ28" s="276"/>
      <c r="DK28" s="265"/>
      <c r="DL28" s="276"/>
      <c r="DM28" s="265"/>
      <c r="DN28" s="276"/>
      <c r="DO28" s="18"/>
      <c r="DP28" s="23"/>
      <c r="DQ28" s="96"/>
      <c r="DR28" s="22"/>
      <c r="DS28" s="22"/>
      <c r="DT28" s="22"/>
      <c r="DU28" s="22"/>
      <c r="DV28" s="583"/>
      <c r="DW28" s="22"/>
      <c r="DX28" s="59"/>
      <c r="DY28" s="96"/>
      <c r="DZ28" s="317"/>
      <c r="EA28" s="96"/>
      <c r="EB28" s="577"/>
      <c r="EC28" s="96"/>
      <c r="ED28" s="99"/>
      <c r="EE28" s="96"/>
      <c r="EF28" s="406"/>
      <c r="EG28" s="96"/>
      <c r="EH28" s="100"/>
      <c r="EI28" s="101">
        <f>SUMPRODUCT(D28:EH28,'Jagdalpur R'!D28:EH28)</f>
        <v>0</v>
      </c>
      <c r="EJ28" s="3"/>
      <c r="EK28" s="3"/>
      <c r="ER28" s="64" t="s">
        <v>44</v>
      </c>
      <c r="ES28" s="61">
        <f t="shared" si="7"/>
        <v>0</v>
      </c>
      <c r="ET28" s="24">
        <f t="shared" si="9"/>
        <v>0</v>
      </c>
    </row>
    <row r="29" spans="2:150" ht="15" customHeight="1">
      <c r="B29" s="60">
        <f t="shared" si="10"/>
        <v>24</v>
      </c>
      <c r="C29" s="90"/>
      <c r="D29" s="20"/>
      <c r="E29" s="16"/>
      <c r="F29" s="96"/>
      <c r="G29" s="20"/>
      <c r="H29" s="16"/>
      <c r="I29" s="96"/>
      <c r="J29" s="20"/>
      <c r="K29" s="16"/>
      <c r="L29" s="96"/>
      <c r="M29" s="96"/>
      <c r="N29" s="96"/>
      <c r="O29" s="96"/>
      <c r="P29" s="415"/>
      <c r="Q29" s="16"/>
      <c r="R29" s="96"/>
      <c r="S29" s="18"/>
      <c r="T29" s="16"/>
      <c r="U29" s="96"/>
      <c r="V29" s="424"/>
      <c r="W29" s="16"/>
      <c r="X29" s="96"/>
      <c r="Y29" s="96"/>
      <c r="Z29" s="96"/>
      <c r="AA29" s="96"/>
      <c r="AB29" s="18"/>
      <c r="AC29" s="17"/>
      <c r="AD29" s="96"/>
      <c r="AE29" s="18"/>
      <c r="AF29" s="17"/>
      <c r="AG29" s="96"/>
      <c r="AH29" s="20"/>
      <c r="AI29" s="19"/>
      <c r="AJ29" s="96"/>
      <c r="AK29" s="20"/>
      <c r="AL29" s="19"/>
      <c r="AM29" s="96"/>
      <c r="AN29" s="20"/>
      <c r="AO29" s="19"/>
      <c r="AP29" s="96"/>
      <c r="AQ29" s="20"/>
      <c r="AR29" s="19"/>
      <c r="AS29" s="96"/>
      <c r="AT29" s="384"/>
      <c r="AU29" s="97"/>
      <c r="AV29" s="18"/>
      <c r="AW29" s="17"/>
      <c r="AX29" s="96"/>
      <c r="AY29" s="18"/>
      <c r="AZ29" s="17"/>
      <c r="BA29" s="96"/>
      <c r="BB29" s="20"/>
      <c r="BC29" s="19"/>
      <c r="BD29" s="96"/>
      <c r="BE29" s="20"/>
      <c r="BF29" s="19"/>
      <c r="BG29" s="96"/>
      <c r="BH29" s="20"/>
      <c r="BI29" s="19"/>
      <c r="BJ29" s="96"/>
      <c r="BK29" s="384"/>
      <c r="BL29" s="97"/>
      <c r="BM29" s="20"/>
      <c r="BN29" s="19"/>
      <c r="BO29" s="96"/>
      <c r="BP29" s="17"/>
      <c r="BQ29" s="19"/>
      <c r="BR29" s="96"/>
      <c r="BS29" s="48"/>
      <c r="BT29" s="62"/>
      <c r="BU29" s="96"/>
      <c r="BV29" s="433"/>
      <c r="BW29" s="62"/>
      <c r="BX29" s="96"/>
      <c r="BY29" s="45"/>
      <c r="BZ29" s="62"/>
      <c r="CA29" s="96"/>
      <c r="CB29" s="18"/>
      <c r="CC29" s="62"/>
      <c r="CD29" s="96"/>
      <c r="CE29" s="18"/>
      <c r="CF29" s="19"/>
      <c r="CG29" s="96"/>
      <c r="CH29" s="317"/>
      <c r="CI29" s="62"/>
      <c r="CJ29" s="96"/>
      <c r="CK29" s="21"/>
      <c r="CL29" s="96"/>
      <c r="CM29" s="96"/>
      <c r="CN29" s="22"/>
      <c r="CO29" s="63"/>
      <c r="CP29" s="98">
        <f t="shared" si="8"/>
        <v>0</v>
      </c>
      <c r="CQ29" s="18"/>
      <c r="CR29" s="23"/>
      <c r="CS29" s="18"/>
      <c r="CT29" s="23"/>
      <c r="CU29" s="18"/>
      <c r="CV29" s="23"/>
      <c r="CW29" s="18"/>
      <c r="CX29" s="23"/>
      <c r="CY29" s="23"/>
      <c r="CZ29" s="23"/>
      <c r="DA29" s="23"/>
      <c r="DB29" s="23"/>
      <c r="DC29" s="23"/>
      <c r="DD29" s="23"/>
      <c r="DE29" s="23"/>
      <c r="DF29" s="23"/>
      <c r="DG29" s="18"/>
      <c r="DH29" s="23"/>
      <c r="DI29" s="265"/>
      <c r="DJ29" s="276"/>
      <c r="DK29" s="265"/>
      <c r="DL29" s="276"/>
      <c r="DM29" s="265"/>
      <c r="DN29" s="276"/>
      <c r="DO29" s="18"/>
      <c r="DP29" s="23"/>
      <c r="DQ29" s="96"/>
      <c r="DR29" s="22"/>
      <c r="DS29" s="22"/>
      <c r="DT29" s="22"/>
      <c r="DU29" s="22"/>
      <c r="DV29" s="583"/>
      <c r="DW29" s="22"/>
      <c r="DX29" s="59"/>
      <c r="DY29" s="96"/>
      <c r="DZ29" s="317"/>
      <c r="EA29" s="96"/>
      <c r="EB29" s="577"/>
      <c r="EC29" s="96"/>
      <c r="ED29" s="99"/>
      <c r="EE29" s="96"/>
      <c r="EF29" s="406"/>
      <c r="EG29" s="96"/>
      <c r="EH29" s="100"/>
      <c r="EI29" s="101">
        <f>SUMPRODUCT(D29:EH29,'Jagdalpur R'!D29:EH29)</f>
        <v>0</v>
      </c>
      <c r="EJ29" s="3"/>
      <c r="EK29" s="3"/>
      <c r="ER29" s="64" t="s">
        <v>45</v>
      </c>
      <c r="ES29" s="61">
        <f t="shared" si="7"/>
        <v>0</v>
      </c>
      <c r="ET29" s="24">
        <f t="shared" si="9"/>
        <v>0</v>
      </c>
    </row>
    <row r="30" spans="2:150" ht="15" customHeight="1">
      <c r="B30" s="60">
        <f t="shared" si="10"/>
        <v>25</v>
      </c>
      <c r="C30" s="90"/>
      <c r="D30" s="20"/>
      <c r="E30" s="16"/>
      <c r="F30" s="96"/>
      <c r="G30" s="20"/>
      <c r="H30" s="16"/>
      <c r="I30" s="96"/>
      <c r="J30" s="20"/>
      <c r="K30" s="16"/>
      <c r="L30" s="96"/>
      <c r="M30" s="96"/>
      <c r="N30" s="96"/>
      <c r="O30" s="96"/>
      <c r="P30" s="415"/>
      <c r="Q30" s="16"/>
      <c r="R30" s="96"/>
      <c r="S30" s="18"/>
      <c r="T30" s="16"/>
      <c r="U30" s="96"/>
      <c r="V30" s="424"/>
      <c r="W30" s="16"/>
      <c r="X30" s="96"/>
      <c r="Y30" s="96"/>
      <c r="Z30" s="96"/>
      <c r="AA30" s="96"/>
      <c r="AB30" s="18"/>
      <c r="AC30" s="17"/>
      <c r="AD30" s="96"/>
      <c r="AE30" s="18"/>
      <c r="AF30" s="17"/>
      <c r="AG30" s="96"/>
      <c r="AH30" s="20"/>
      <c r="AI30" s="19"/>
      <c r="AJ30" s="96"/>
      <c r="AK30" s="20"/>
      <c r="AL30" s="19"/>
      <c r="AM30" s="96"/>
      <c r="AN30" s="20"/>
      <c r="AO30" s="19"/>
      <c r="AP30" s="96"/>
      <c r="AQ30" s="20"/>
      <c r="AR30" s="19"/>
      <c r="AS30" s="96"/>
      <c r="AT30" s="384"/>
      <c r="AU30" s="97"/>
      <c r="AV30" s="18"/>
      <c r="AW30" s="17"/>
      <c r="AX30" s="96"/>
      <c r="AY30" s="18"/>
      <c r="AZ30" s="17"/>
      <c r="BA30" s="96"/>
      <c r="BB30" s="20"/>
      <c r="BC30" s="19"/>
      <c r="BD30" s="96"/>
      <c r="BE30" s="20"/>
      <c r="BF30" s="19"/>
      <c r="BG30" s="96"/>
      <c r="BH30" s="20"/>
      <c r="BI30" s="19"/>
      <c r="BJ30" s="96"/>
      <c r="BK30" s="384"/>
      <c r="BL30" s="97"/>
      <c r="BM30" s="20"/>
      <c r="BN30" s="19"/>
      <c r="BO30" s="96"/>
      <c r="BP30" s="17"/>
      <c r="BQ30" s="19"/>
      <c r="BR30" s="96"/>
      <c r="BS30" s="48"/>
      <c r="BT30" s="62"/>
      <c r="BU30" s="96"/>
      <c r="BV30" s="433"/>
      <c r="BW30" s="62"/>
      <c r="BX30" s="96"/>
      <c r="BY30" s="45"/>
      <c r="BZ30" s="62"/>
      <c r="CA30" s="96"/>
      <c r="CB30" s="18"/>
      <c r="CC30" s="62"/>
      <c r="CD30" s="96"/>
      <c r="CE30" s="18"/>
      <c r="CF30" s="19"/>
      <c r="CG30" s="96"/>
      <c r="CH30" s="317"/>
      <c r="CI30" s="62"/>
      <c r="CJ30" s="96"/>
      <c r="CK30" s="21"/>
      <c r="CL30" s="96"/>
      <c r="CM30" s="96"/>
      <c r="CN30" s="22"/>
      <c r="CO30" s="63"/>
      <c r="CP30" s="98">
        <f t="shared" si="8"/>
        <v>0</v>
      </c>
      <c r="CQ30" s="18"/>
      <c r="CR30" s="23"/>
      <c r="CS30" s="18"/>
      <c r="CT30" s="23"/>
      <c r="CU30" s="18"/>
      <c r="CV30" s="23"/>
      <c r="CW30" s="18"/>
      <c r="CX30" s="23"/>
      <c r="CY30" s="23"/>
      <c r="CZ30" s="23"/>
      <c r="DA30" s="23"/>
      <c r="DB30" s="23"/>
      <c r="DC30" s="23"/>
      <c r="DD30" s="23"/>
      <c r="DE30" s="23"/>
      <c r="DF30" s="23"/>
      <c r="DG30" s="18"/>
      <c r="DH30" s="23"/>
      <c r="DI30" s="265"/>
      <c r="DJ30" s="276"/>
      <c r="DK30" s="265"/>
      <c r="DL30" s="276"/>
      <c r="DM30" s="265"/>
      <c r="DN30" s="276"/>
      <c r="DO30" s="18"/>
      <c r="DP30" s="23"/>
      <c r="DQ30" s="96"/>
      <c r="DR30" s="22"/>
      <c r="DS30" s="22"/>
      <c r="DT30" s="22"/>
      <c r="DU30" s="22"/>
      <c r="DV30" s="583"/>
      <c r="DW30" s="22"/>
      <c r="DX30" s="59"/>
      <c r="DY30" s="96"/>
      <c r="DZ30" s="317"/>
      <c r="EA30" s="96"/>
      <c r="EB30" s="577"/>
      <c r="EC30" s="96"/>
      <c r="ED30" s="99"/>
      <c r="EE30" s="96"/>
      <c r="EF30" s="406"/>
      <c r="EG30" s="96"/>
      <c r="EH30" s="100"/>
      <c r="EI30" s="101">
        <f>SUMPRODUCT(D30:EH30,'Jagdalpur R'!D30:EH30)</f>
        <v>0</v>
      </c>
      <c r="EJ30" s="3"/>
      <c r="EK30" s="3"/>
      <c r="ER30" s="64" t="s">
        <v>46</v>
      </c>
      <c r="ES30" s="61">
        <f t="shared" si="7"/>
        <v>0</v>
      </c>
      <c r="ET30" s="24">
        <f t="shared" si="9"/>
        <v>0</v>
      </c>
    </row>
    <row r="31" spans="2:150" ht="15" customHeight="1">
      <c r="B31" s="60">
        <f t="shared" si="10"/>
        <v>26</v>
      </c>
      <c r="C31" s="61"/>
      <c r="D31" s="20"/>
      <c r="E31" s="16"/>
      <c r="F31" s="96"/>
      <c r="G31" s="20"/>
      <c r="H31" s="16"/>
      <c r="I31" s="96"/>
      <c r="J31" s="20"/>
      <c r="K31" s="16"/>
      <c r="L31" s="96"/>
      <c r="M31" s="96"/>
      <c r="N31" s="96"/>
      <c r="O31" s="96"/>
      <c r="P31" s="415"/>
      <c r="Q31" s="16"/>
      <c r="R31" s="96"/>
      <c r="S31" s="18"/>
      <c r="T31" s="16"/>
      <c r="U31" s="96"/>
      <c r="V31" s="424"/>
      <c r="W31" s="16"/>
      <c r="X31" s="96"/>
      <c r="Y31" s="96"/>
      <c r="Z31" s="96"/>
      <c r="AA31" s="96"/>
      <c r="AB31" s="18"/>
      <c r="AC31" s="17"/>
      <c r="AD31" s="96"/>
      <c r="AE31" s="18"/>
      <c r="AF31" s="17"/>
      <c r="AG31" s="96"/>
      <c r="AH31" s="20"/>
      <c r="AI31" s="19"/>
      <c r="AJ31" s="96"/>
      <c r="AK31" s="20"/>
      <c r="AL31" s="19"/>
      <c r="AM31" s="96"/>
      <c r="AN31" s="20"/>
      <c r="AO31" s="19"/>
      <c r="AP31" s="96"/>
      <c r="AQ31" s="20"/>
      <c r="AR31" s="19"/>
      <c r="AS31" s="96"/>
      <c r="AT31" s="384"/>
      <c r="AU31" s="97"/>
      <c r="AV31" s="18"/>
      <c r="AW31" s="17"/>
      <c r="AX31" s="96"/>
      <c r="AY31" s="18"/>
      <c r="AZ31" s="17"/>
      <c r="BA31" s="96"/>
      <c r="BB31" s="20"/>
      <c r="BC31" s="19"/>
      <c r="BD31" s="96"/>
      <c r="BE31" s="20"/>
      <c r="BF31" s="19"/>
      <c r="BG31" s="96"/>
      <c r="BH31" s="20"/>
      <c r="BI31" s="19"/>
      <c r="BJ31" s="96"/>
      <c r="BK31" s="384"/>
      <c r="BL31" s="97"/>
      <c r="BM31" s="20"/>
      <c r="BN31" s="19"/>
      <c r="BO31" s="96"/>
      <c r="BP31" s="17"/>
      <c r="BQ31" s="19"/>
      <c r="BR31" s="96"/>
      <c r="BS31" s="48"/>
      <c r="BT31" s="62"/>
      <c r="BU31" s="96"/>
      <c r="BV31" s="433"/>
      <c r="BW31" s="62"/>
      <c r="BX31" s="96"/>
      <c r="BY31" s="45"/>
      <c r="BZ31" s="62"/>
      <c r="CA31" s="96"/>
      <c r="CB31" s="18"/>
      <c r="CC31" s="62"/>
      <c r="CD31" s="96"/>
      <c r="CE31" s="18"/>
      <c r="CF31" s="19"/>
      <c r="CG31" s="96"/>
      <c r="CH31" s="317"/>
      <c r="CI31" s="62"/>
      <c r="CJ31" s="96"/>
      <c r="CK31" s="21"/>
      <c r="CL31" s="96"/>
      <c r="CM31" s="96"/>
      <c r="CN31" s="22"/>
      <c r="CO31" s="63"/>
      <c r="CP31" s="98">
        <f t="shared" si="8"/>
        <v>0</v>
      </c>
      <c r="CQ31" s="18"/>
      <c r="CR31" s="23"/>
      <c r="CS31" s="18"/>
      <c r="CT31" s="23"/>
      <c r="CU31" s="18"/>
      <c r="CV31" s="23"/>
      <c r="CW31" s="18"/>
      <c r="CX31" s="23"/>
      <c r="CY31" s="23"/>
      <c r="CZ31" s="23"/>
      <c r="DA31" s="23"/>
      <c r="DB31" s="23"/>
      <c r="DC31" s="23"/>
      <c r="DD31" s="23"/>
      <c r="DE31" s="23"/>
      <c r="DF31" s="23"/>
      <c r="DG31" s="18"/>
      <c r="DH31" s="23"/>
      <c r="DI31" s="265"/>
      <c r="DJ31" s="276"/>
      <c r="DK31" s="265"/>
      <c r="DL31" s="276"/>
      <c r="DM31" s="265"/>
      <c r="DN31" s="276"/>
      <c r="DO31" s="18"/>
      <c r="DP31" s="23"/>
      <c r="DQ31" s="96"/>
      <c r="DR31" s="22"/>
      <c r="DS31" s="22"/>
      <c r="DT31" s="22"/>
      <c r="DU31" s="22"/>
      <c r="DV31" s="583"/>
      <c r="DW31" s="22"/>
      <c r="DX31" s="59"/>
      <c r="DY31" s="96"/>
      <c r="DZ31" s="317"/>
      <c r="EA31" s="96"/>
      <c r="EB31" s="577"/>
      <c r="EC31" s="96"/>
      <c r="ED31" s="99"/>
      <c r="EE31" s="96"/>
      <c r="EF31" s="406"/>
      <c r="EG31" s="96"/>
      <c r="EH31" s="100"/>
      <c r="EI31" s="101">
        <f>SUMPRODUCT(D31:EH31,'Jagdalpur R'!D31:EH31)</f>
        <v>0</v>
      </c>
      <c r="EJ31" s="3"/>
      <c r="EK31" s="3"/>
      <c r="ER31" s="64" t="s">
        <v>47</v>
      </c>
      <c r="ES31" s="61">
        <f t="shared" si="7"/>
        <v>0</v>
      </c>
      <c r="ET31" s="24">
        <f t="shared" si="9"/>
        <v>0</v>
      </c>
    </row>
    <row r="32" spans="2:150" ht="15" customHeight="1">
      <c r="B32" s="60">
        <f t="shared" si="10"/>
        <v>27</v>
      </c>
      <c r="C32" s="61"/>
      <c r="D32" s="20"/>
      <c r="E32" s="16"/>
      <c r="F32" s="96"/>
      <c r="G32" s="20"/>
      <c r="H32" s="16"/>
      <c r="I32" s="96"/>
      <c r="J32" s="20"/>
      <c r="K32" s="16"/>
      <c r="L32" s="96"/>
      <c r="M32" s="96"/>
      <c r="N32" s="96"/>
      <c r="O32" s="96"/>
      <c r="P32" s="415"/>
      <c r="Q32" s="16"/>
      <c r="R32" s="96"/>
      <c r="S32" s="18"/>
      <c r="T32" s="16"/>
      <c r="U32" s="96"/>
      <c r="V32" s="424"/>
      <c r="W32" s="16"/>
      <c r="X32" s="96"/>
      <c r="Y32" s="96"/>
      <c r="Z32" s="96"/>
      <c r="AA32" s="96"/>
      <c r="AB32" s="18"/>
      <c r="AC32" s="17"/>
      <c r="AD32" s="96"/>
      <c r="AE32" s="18"/>
      <c r="AF32" s="17"/>
      <c r="AG32" s="96"/>
      <c r="AH32" s="20"/>
      <c r="AI32" s="19"/>
      <c r="AJ32" s="96"/>
      <c r="AK32" s="20"/>
      <c r="AL32" s="19"/>
      <c r="AM32" s="96"/>
      <c r="AN32" s="20"/>
      <c r="AO32" s="19"/>
      <c r="AP32" s="96"/>
      <c r="AQ32" s="20"/>
      <c r="AR32" s="19"/>
      <c r="AS32" s="96"/>
      <c r="AT32" s="384"/>
      <c r="AU32" s="97"/>
      <c r="AV32" s="18"/>
      <c r="AW32" s="17"/>
      <c r="AX32" s="96"/>
      <c r="AY32" s="18"/>
      <c r="AZ32" s="17"/>
      <c r="BA32" s="96"/>
      <c r="BB32" s="20"/>
      <c r="BC32" s="19"/>
      <c r="BD32" s="96"/>
      <c r="BE32" s="20"/>
      <c r="BF32" s="19"/>
      <c r="BG32" s="96"/>
      <c r="BH32" s="20"/>
      <c r="BI32" s="19"/>
      <c r="BJ32" s="96"/>
      <c r="BK32" s="384"/>
      <c r="BL32" s="97"/>
      <c r="BM32" s="20"/>
      <c r="BN32" s="19"/>
      <c r="BO32" s="96"/>
      <c r="BP32" s="17"/>
      <c r="BQ32" s="19"/>
      <c r="BR32" s="96"/>
      <c r="BS32" s="48"/>
      <c r="BT32" s="62"/>
      <c r="BU32" s="96"/>
      <c r="BV32" s="433"/>
      <c r="BW32" s="62"/>
      <c r="BX32" s="96"/>
      <c r="BY32" s="45"/>
      <c r="BZ32" s="62"/>
      <c r="CA32" s="96"/>
      <c r="CB32" s="18"/>
      <c r="CC32" s="62"/>
      <c r="CD32" s="96"/>
      <c r="CE32" s="18"/>
      <c r="CF32" s="19"/>
      <c r="CG32" s="96"/>
      <c r="CH32" s="317"/>
      <c r="CI32" s="62"/>
      <c r="CJ32" s="96"/>
      <c r="CK32" s="21"/>
      <c r="CL32" s="96"/>
      <c r="CM32" s="96"/>
      <c r="CN32" s="22"/>
      <c r="CO32" s="63"/>
      <c r="CP32" s="98">
        <f t="shared" si="8"/>
        <v>0</v>
      </c>
      <c r="CQ32" s="18"/>
      <c r="CR32" s="23"/>
      <c r="CS32" s="18"/>
      <c r="CT32" s="23"/>
      <c r="CU32" s="18"/>
      <c r="CV32" s="23"/>
      <c r="CW32" s="18"/>
      <c r="CX32" s="23"/>
      <c r="CY32" s="23"/>
      <c r="CZ32" s="23"/>
      <c r="DA32" s="23"/>
      <c r="DB32" s="23"/>
      <c r="DC32" s="23"/>
      <c r="DD32" s="23"/>
      <c r="DE32" s="23"/>
      <c r="DF32" s="23"/>
      <c r="DG32" s="18"/>
      <c r="DH32" s="23"/>
      <c r="DI32" s="265"/>
      <c r="DJ32" s="276"/>
      <c r="DK32" s="265"/>
      <c r="DL32" s="276"/>
      <c r="DM32" s="265"/>
      <c r="DN32" s="276"/>
      <c r="DO32" s="18"/>
      <c r="DP32" s="23"/>
      <c r="DQ32" s="96"/>
      <c r="DR32" s="22"/>
      <c r="DS32" s="22"/>
      <c r="DT32" s="22"/>
      <c r="DU32" s="22"/>
      <c r="DV32" s="583"/>
      <c r="DW32" s="22"/>
      <c r="DX32" s="59"/>
      <c r="DY32" s="96"/>
      <c r="DZ32" s="317"/>
      <c r="EA32" s="96"/>
      <c r="EB32" s="577"/>
      <c r="EC32" s="96"/>
      <c r="ED32" s="99"/>
      <c r="EE32" s="96"/>
      <c r="EF32" s="406"/>
      <c r="EG32" s="96"/>
      <c r="EH32" s="100"/>
      <c r="EI32" s="101">
        <f>SUMPRODUCT(D32:EH32,'Jagdalpur R'!D32:EH32)</f>
        <v>0</v>
      </c>
      <c r="EJ32" s="3"/>
      <c r="EK32" s="3"/>
      <c r="ER32" s="64" t="s">
        <v>48</v>
      </c>
      <c r="ES32" s="61">
        <f t="shared" si="7"/>
        <v>0</v>
      </c>
      <c r="ET32" s="24">
        <f t="shared" si="9"/>
        <v>0</v>
      </c>
    </row>
    <row r="33" spans="2:150" ht="15" customHeight="1">
      <c r="B33" s="60">
        <f t="shared" si="10"/>
        <v>28</v>
      </c>
      <c r="C33" s="61"/>
      <c r="D33" s="20"/>
      <c r="E33" s="16"/>
      <c r="F33" s="96"/>
      <c r="G33" s="20"/>
      <c r="H33" s="16"/>
      <c r="I33" s="96"/>
      <c r="J33" s="20"/>
      <c r="K33" s="16"/>
      <c r="L33" s="96"/>
      <c r="M33" s="96"/>
      <c r="N33" s="96"/>
      <c r="O33" s="96"/>
      <c r="P33" s="415"/>
      <c r="Q33" s="16"/>
      <c r="R33" s="96"/>
      <c r="S33" s="18"/>
      <c r="T33" s="16"/>
      <c r="U33" s="96"/>
      <c r="V33" s="424"/>
      <c r="W33" s="16"/>
      <c r="X33" s="96"/>
      <c r="Y33" s="96"/>
      <c r="Z33" s="96"/>
      <c r="AA33" s="96"/>
      <c r="AB33" s="18"/>
      <c r="AC33" s="17"/>
      <c r="AD33" s="96"/>
      <c r="AE33" s="18"/>
      <c r="AF33" s="17"/>
      <c r="AG33" s="96"/>
      <c r="AH33" s="20"/>
      <c r="AI33" s="19"/>
      <c r="AJ33" s="96"/>
      <c r="AK33" s="20"/>
      <c r="AL33" s="19"/>
      <c r="AM33" s="96"/>
      <c r="AN33" s="20"/>
      <c r="AO33" s="19"/>
      <c r="AP33" s="96"/>
      <c r="AQ33" s="20"/>
      <c r="AR33" s="19"/>
      <c r="AS33" s="96"/>
      <c r="AT33" s="384"/>
      <c r="AU33" s="97"/>
      <c r="AV33" s="18"/>
      <c r="AW33" s="17"/>
      <c r="AX33" s="96"/>
      <c r="AY33" s="18"/>
      <c r="AZ33" s="17"/>
      <c r="BA33" s="96"/>
      <c r="BB33" s="20"/>
      <c r="BC33" s="19"/>
      <c r="BD33" s="96"/>
      <c r="BE33" s="20"/>
      <c r="BF33" s="19"/>
      <c r="BG33" s="96"/>
      <c r="BH33" s="20"/>
      <c r="BI33" s="19"/>
      <c r="BJ33" s="96"/>
      <c r="BK33" s="384"/>
      <c r="BL33" s="97"/>
      <c r="BM33" s="20"/>
      <c r="BN33" s="19"/>
      <c r="BO33" s="96"/>
      <c r="BP33" s="17"/>
      <c r="BQ33" s="19"/>
      <c r="BR33" s="96"/>
      <c r="BS33" s="48"/>
      <c r="BT33" s="62"/>
      <c r="BU33" s="96"/>
      <c r="BV33" s="433"/>
      <c r="BW33" s="62"/>
      <c r="BX33" s="96"/>
      <c r="BY33" s="45"/>
      <c r="BZ33" s="62"/>
      <c r="CA33" s="96"/>
      <c r="CB33" s="18"/>
      <c r="CC33" s="62"/>
      <c r="CD33" s="96"/>
      <c r="CE33" s="18"/>
      <c r="CF33" s="19"/>
      <c r="CG33" s="96"/>
      <c r="CH33" s="317"/>
      <c r="CI33" s="62"/>
      <c r="CJ33" s="96"/>
      <c r="CK33" s="21"/>
      <c r="CL33" s="96"/>
      <c r="CM33" s="96"/>
      <c r="CN33" s="22"/>
      <c r="CO33" s="63"/>
      <c r="CP33" s="98">
        <f t="shared" si="8"/>
        <v>0</v>
      </c>
      <c r="CQ33" s="18"/>
      <c r="CR33" s="23"/>
      <c r="CS33" s="18"/>
      <c r="CT33" s="23"/>
      <c r="CU33" s="18"/>
      <c r="CV33" s="23"/>
      <c r="CW33" s="18"/>
      <c r="CX33" s="23"/>
      <c r="CY33" s="23"/>
      <c r="CZ33" s="23"/>
      <c r="DA33" s="23"/>
      <c r="DB33" s="23"/>
      <c r="DC33" s="23"/>
      <c r="DD33" s="23"/>
      <c r="DE33" s="23"/>
      <c r="DF33" s="23"/>
      <c r="DG33" s="18"/>
      <c r="DH33" s="23"/>
      <c r="DI33" s="265"/>
      <c r="DJ33" s="276"/>
      <c r="DK33" s="265"/>
      <c r="DL33" s="276"/>
      <c r="DM33" s="265"/>
      <c r="DN33" s="276"/>
      <c r="DO33" s="18"/>
      <c r="DP33" s="23"/>
      <c r="DQ33" s="96"/>
      <c r="DR33" s="22"/>
      <c r="DS33" s="22"/>
      <c r="DT33" s="22"/>
      <c r="DU33" s="22"/>
      <c r="DV33" s="583"/>
      <c r="DW33" s="22"/>
      <c r="DX33" s="59"/>
      <c r="DY33" s="96"/>
      <c r="DZ33" s="317"/>
      <c r="EA33" s="96"/>
      <c r="EB33" s="577"/>
      <c r="EC33" s="96"/>
      <c r="ED33" s="99"/>
      <c r="EE33" s="96"/>
      <c r="EF33" s="406"/>
      <c r="EG33" s="96"/>
      <c r="EH33" s="100"/>
      <c r="EI33" s="101">
        <f>SUMPRODUCT(D33:EH33,'Jagdalpur R'!D33:EH33)</f>
        <v>0</v>
      </c>
      <c r="EJ33" s="3"/>
      <c r="EK33" s="3"/>
      <c r="ER33" s="64" t="s">
        <v>49</v>
      </c>
      <c r="ES33" s="61">
        <f t="shared" si="7"/>
        <v>0</v>
      </c>
      <c r="ET33" s="24">
        <f t="shared" si="9"/>
        <v>0</v>
      </c>
    </row>
    <row r="34" spans="2:150" ht="15" customHeight="1">
      <c r="B34" s="60">
        <f t="shared" si="10"/>
        <v>29</v>
      </c>
      <c r="C34" s="61"/>
      <c r="D34" s="20"/>
      <c r="E34" s="16"/>
      <c r="F34" s="96"/>
      <c r="G34" s="20"/>
      <c r="H34" s="16"/>
      <c r="I34" s="96"/>
      <c r="J34" s="20"/>
      <c r="K34" s="16"/>
      <c r="L34" s="96"/>
      <c r="M34" s="96"/>
      <c r="N34" s="96"/>
      <c r="O34" s="96"/>
      <c r="P34" s="415"/>
      <c r="Q34" s="16"/>
      <c r="R34" s="96"/>
      <c r="S34" s="18"/>
      <c r="T34" s="16"/>
      <c r="U34" s="96"/>
      <c r="V34" s="424"/>
      <c r="W34" s="16"/>
      <c r="X34" s="96"/>
      <c r="Y34" s="96"/>
      <c r="Z34" s="96"/>
      <c r="AA34" s="96"/>
      <c r="AB34" s="18"/>
      <c r="AC34" s="17"/>
      <c r="AD34" s="96"/>
      <c r="AE34" s="18"/>
      <c r="AF34" s="17"/>
      <c r="AG34" s="96"/>
      <c r="AH34" s="20"/>
      <c r="AI34" s="19"/>
      <c r="AJ34" s="96"/>
      <c r="AK34" s="20"/>
      <c r="AL34" s="19"/>
      <c r="AM34" s="96"/>
      <c r="AN34" s="20"/>
      <c r="AO34" s="19"/>
      <c r="AP34" s="96"/>
      <c r="AQ34" s="20"/>
      <c r="AR34" s="19"/>
      <c r="AS34" s="96"/>
      <c r="AT34" s="384"/>
      <c r="AU34" s="97"/>
      <c r="AV34" s="18"/>
      <c r="AW34" s="17"/>
      <c r="AX34" s="96"/>
      <c r="AY34" s="18"/>
      <c r="AZ34" s="17"/>
      <c r="BA34" s="96"/>
      <c r="BB34" s="20"/>
      <c r="BC34" s="19"/>
      <c r="BD34" s="96"/>
      <c r="BE34" s="20"/>
      <c r="BF34" s="19"/>
      <c r="BG34" s="96"/>
      <c r="BH34" s="20"/>
      <c r="BI34" s="19"/>
      <c r="BJ34" s="96"/>
      <c r="BK34" s="384"/>
      <c r="BL34" s="97"/>
      <c r="BM34" s="20"/>
      <c r="BN34" s="19"/>
      <c r="BO34" s="96"/>
      <c r="BP34" s="17"/>
      <c r="BQ34" s="19"/>
      <c r="BR34" s="96"/>
      <c r="BS34" s="48"/>
      <c r="BT34" s="62"/>
      <c r="BU34" s="96"/>
      <c r="BV34" s="433"/>
      <c r="BW34" s="62"/>
      <c r="BX34" s="96"/>
      <c r="BY34" s="45"/>
      <c r="BZ34" s="62"/>
      <c r="CA34" s="96"/>
      <c r="CB34" s="18"/>
      <c r="CC34" s="62"/>
      <c r="CD34" s="96"/>
      <c r="CE34" s="18"/>
      <c r="CF34" s="19"/>
      <c r="CG34" s="96"/>
      <c r="CH34" s="317"/>
      <c r="CI34" s="62"/>
      <c r="CJ34" s="96"/>
      <c r="CK34" s="21"/>
      <c r="CL34" s="96"/>
      <c r="CM34" s="96"/>
      <c r="CN34" s="22"/>
      <c r="CO34" s="63"/>
      <c r="CP34" s="98">
        <f t="shared" si="8"/>
        <v>0</v>
      </c>
      <c r="CQ34" s="18"/>
      <c r="CR34" s="23"/>
      <c r="CS34" s="18"/>
      <c r="CT34" s="23"/>
      <c r="CU34" s="18"/>
      <c r="CV34" s="23"/>
      <c r="CW34" s="18"/>
      <c r="CX34" s="23"/>
      <c r="CY34" s="23"/>
      <c r="CZ34" s="23"/>
      <c r="DA34" s="23"/>
      <c r="DB34" s="23"/>
      <c r="DC34" s="23"/>
      <c r="DD34" s="23"/>
      <c r="DE34" s="23"/>
      <c r="DF34" s="23"/>
      <c r="DG34" s="18"/>
      <c r="DH34" s="23"/>
      <c r="DI34" s="265"/>
      <c r="DJ34" s="276"/>
      <c r="DK34" s="265"/>
      <c r="DL34" s="276"/>
      <c r="DM34" s="265"/>
      <c r="DN34" s="276"/>
      <c r="DO34" s="18"/>
      <c r="DP34" s="23"/>
      <c r="DQ34" s="96"/>
      <c r="DR34" s="22"/>
      <c r="DS34" s="22"/>
      <c r="DT34" s="22"/>
      <c r="DU34" s="22"/>
      <c r="DV34" s="583"/>
      <c r="DW34" s="22"/>
      <c r="DX34" s="59"/>
      <c r="DY34" s="96"/>
      <c r="DZ34" s="317"/>
      <c r="EA34" s="96"/>
      <c r="EB34" s="577"/>
      <c r="EC34" s="96"/>
      <c r="ED34" s="99"/>
      <c r="EE34" s="96"/>
      <c r="EF34" s="406"/>
      <c r="EG34" s="96"/>
      <c r="EH34" s="100"/>
      <c r="EI34" s="101">
        <f>SUMPRODUCT(D34:EH34,'Jagdalpur R'!D34:EH34)</f>
        <v>0</v>
      </c>
      <c r="EJ34" s="3"/>
      <c r="EK34" s="3"/>
      <c r="ER34" s="64" t="s">
        <v>50</v>
      </c>
      <c r="ES34" s="61">
        <f t="shared" si="7"/>
        <v>0</v>
      </c>
      <c r="ET34" s="24">
        <f t="shared" si="9"/>
        <v>0</v>
      </c>
    </row>
    <row r="35" spans="2:150" ht="15" customHeight="1">
      <c r="B35" s="60">
        <f t="shared" si="10"/>
        <v>30</v>
      </c>
      <c r="C35" s="61"/>
      <c r="D35" s="20"/>
      <c r="E35" s="16"/>
      <c r="F35" s="96"/>
      <c r="G35" s="20"/>
      <c r="H35" s="16"/>
      <c r="I35" s="96"/>
      <c r="J35" s="20"/>
      <c r="K35" s="16"/>
      <c r="L35" s="96"/>
      <c r="M35" s="96"/>
      <c r="N35" s="96"/>
      <c r="O35" s="96"/>
      <c r="P35" s="415"/>
      <c r="Q35" s="16"/>
      <c r="R35" s="96"/>
      <c r="S35" s="18"/>
      <c r="T35" s="16"/>
      <c r="U35" s="96"/>
      <c r="V35" s="424"/>
      <c r="W35" s="16"/>
      <c r="X35" s="96"/>
      <c r="Y35" s="96"/>
      <c r="Z35" s="96"/>
      <c r="AA35" s="96"/>
      <c r="AB35" s="18"/>
      <c r="AC35" s="17"/>
      <c r="AD35" s="96"/>
      <c r="AE35" s="18"/>
      <c r="AF35" s="17"/>
      <c r="AG35" s="96"/>
      <c r="AH35" s="20"/>
      <c r="AI35" s="19"/>
      <c r="AJ35" s="96"/>
      <c r="AK35" s="20"/>
      <c r="AL35" s="19"/>
      <c r="AM35" s="96"/>
      <c r="AN35" s="20"/>
      <c r="AO35" s="19"/>
      <c r="AP35" s="96"/>
      <c r="AQ35" s="20"/>
      <c r="AR35" s="19"/>
      <c r="AS35" s="96"/>
      <c r="AT35" s="384"/>
      <c r="AU35" s="97"/>
      <c r="AV35" s="18"/>
      <c r="AW35" s="17"/>
      <c r="AX35" s="96"/>
      <c r="AY35" s="18"/>
      <c r="AZ35" s="17"/>
      <c r="BA35" s="96"/>
      <c r="BB35" s="20"/>
      <c r="BC35" s="19"/>
      <c r="BD35" s="96"/>
      <c r="BE35" s="20"/>
      <c r="BF35" s="19"/>
      <c r="BG35" s="96"/>
      <c r="BH35" s="20"/>
      <c r="BI35" s="19"/>
      <c r="BJ35" s="96"/>
      <c r="BK35" s="384"/>
      <c r="BL35" s="97"/>
      <c r="BM35" s="20"/>
      <c r="BN35" s="19"/>
      <c r="BO35" s="96"/>
      <c r="BP35" s="17"/>
      <c r="BQ35" s="19"/>
      <c r="BR35" s="96"/>
      <c r="BS35" s="48"/>
      <c r="BT35" s="62"/>
      <c r="BU35" s="96"/>
      <c r="BV35" s="433"/>
      <c r="BW35" s="62"/>
      <c r="BX35" s="96"/>
      <c r="BY35" s="45"/>
      <c r="BZ35" s="62"/>
      <c r="CA35" s="96"/>
      <c r="CB35" s="18"/>
      <c r="CC35" s="62"/>
      <c r="CD35" s="96"/>
      <c r="CE35" s="18"/>
      <c r="CF35" s="19"/>
      <c r="CG35" s="96"/>
      <c r="CH35" s="317"/>
      <c r="CI35" s="62"/>
      <c r="CJ35" s="96"/>
      <c r="CK35" s="21"/>
      <c r="CL35" s="96"/>
      <c r="CM35" s="96"/>
      <c r="CN35" s="22"/>
      <c r="CO35" s="63"/>
      <c r="CP35" s="98">
        <f t="shared" si="8"/>
        <v>0</v>
      </c>
      <c r="CQ35" s="18"/>
      <c r="CR35" s="23"/>
      <c r="CS35" s="18"/>
      <c r="CT35" s="23"/>
      <c r="CU35" s="18"/>
      <c r="CV35" s="23"/>
      <c r="CW35" s="18"/>
      <c r="CX35" s="23"/>
      <c r="CY35" s="23"/>
      <c r="CZ35" s="23"/>
      <c r="DA35" s="23"/>
      <c r="DB35" s="23"/>
      <c r="DC35" s="23"/>
      <c r="DD35" s="23"/>
      <c r="DE35" s="23"/>
      <c r="DF35" s="23"/>
      <c r="DG35" s="18"/>
      <c r="DH35" s="23"/>
      <c r="DI35" s="265"/>
      <c r="DJ35" s="276"/>
      <c r="DK35" s="265"/>
      <c r="DL35" s="276"/>
      <c r="DM35" s="265"/>
      <c r="DN35" s="276"/>
      <c r="DO35" s="18"/>
      <c r="DP35" s="23"/>
      <c r="DQ35" s="96"/>
      <c r="DR35" s="22"/>
      <c r="DS35" s="22"/>
      <c r="DT35" s="22"/>
      <c r="DU35" s="22"/>
      <c r="DV35" s="583"/>
      <c r="DW35" s="22"/>
      <c r="DX35" s="59"/>
      <c r="DY35" s="96"/>
      <c r="DZ35" s="317"/>
      <c r="EA35" s="96"/>
      <c r="EB35" s="577"/>
      <c r="EC35" s="96"/>
      <c r="ED35" s="99"/>
      <c r="EE35" s="96"/>
      <c r="EF35" s="406"/>
      <c r="EG35" s="96"/>
      <c r="EH35" s="100"/>
      <c r="EI35" s="101">
        <f>SUMPRODUCT(D35:EH35,'Jagdalpur R'!D35:EH35)</f>
        <v>0</v>
      </c>
      <c r="EJ35" s="3"/>
      <c r="EK35" s="3"/>
      <c r="ER35" s="64" t="s">
        <v>51</v>
      </c>
      <c r="ES35" s="61">
        <f t="shared" si="7"/>
        <v>0</v>
      </c>
      <c r="ET35" s="24">
        <f t="shared" si="9"/>
        <v>0</v>
      </c>
    </row>
    <row r="36" spans="2:150" ht="15" customHeight="1">
      <c r="B36" s="60">
        <f t="shared" si="10"/>
        <v>31</v>
      </c>
      <c r="C36" s="61"/>
      <c r="D36" s="20"/>
      <c r="E36" s="16"/>
      <c r="F36" s="96"/>
      <c r="G36" s="20"/>
      <c r="H36" s="16"/>
      <c r="I36" s="96"/>
      <c r="J36" s="20"/>
      <c r="K36" s="16"/>
      <c r="L36" s="96"/>
      <c r="M36" s="96"/>
      <c r="N36" s="96"/>
      <c r="O36" s="96"/>
      <c r="P36" s="415"/>
      <c r="Q36" s="16"/>
      <c r="R36" s="96"/>
      <c r="S36" s="18"/>
      <c r="T36" s="16"/>
      <c r="U36" s="96"/>
      <c r="V36" s="424"/>
      <c r="W36" s="16"/>
      <c r="X36" s="96"/>
      <c r="Y36" s="96"/>
      <c r="Z36" s="96"/>
      <c r="AA36" s="96"/>
      <c r="AB36" s="18"/>
      <c r="AC36" s="17"/>
      <c r="AD36" s="96"/>
      <c r="AE36" s="18"/>
      <c r="AF36" s="17"/>
      <c r="AG36" s="96"/>
      <c r="AH36" s="20"/>
      <c r="AI36" s="19"/>
      <c r="AJ36" s="96"/>
      <c r="AK36" s="20"/>
      <c r="AL36" s="19"/>
      <c r="AM36" s="96"/>
      <c r="AN36" s="20"/>
      <c r="AO36" s="19"/>
      <c r="AP36" s="96"/>
      <c r="AQ36" s="20"/>
      <c r="AR36" s="19"/>
      <c r="AS36" s="96"/>
      <c r="AT36" s="384"/>
      <c r="AU36" s="97"/>
      <c r="AV36" s="18"/>
      <c r="AW36" s="17"/>
      <c r="AX36" s="96"/>
      <c r="AY36" s="18"/>
      <c r="AZ36" s="17"/>
      <c r="BA36" s="96"/>
      <c r="BB36" s="20"/>
      <c r="BC36" s="19"/>
      <c r="BD36" s="96"/>
      <c r="BE36" s="20"/>
      <c r="BF36" s="19"/>
      <c r="BG36" s="96"/>
      <c r="BH36" s="20"/>
      <c r="BI36" s="19"/>
      <c r="BJ36" s="96"/>
      <c r="BK36" s="384"/>
      <c r="BL36" s="97"/>
      <c r="BM36" s="20"/>
      <c r="BN36" s="19"/>
      <c r="BO36" s="96"/>
      <c r="BP36" s="17"/>
      <c r="BQ36" s="19"/>
      <c r="BR36" s="96"/>
      <c r="BS36" s="48"/>
      <c r="BT36" s="62"/>
      <c r="BU36" s="96"/>
      <c r="BV36" s="433"/>
      <c r="BW36" s="62"/>
      <c r="BX36" s="96"/>
      <c r="BY36" s="45"/>
      <c r="BZ36" s="62"/>
      <c r="CA36" s="96"/>
      <c r="CB36" s="18"/>
      <c r="CC36" s="62"/>
      <c r="CD36" s="96"/>
      <c r="CE36" s="18"/>
      <c r="CF36" s="19"/>
      <c r="CG36" s="96"/>
      <c r="CH36" s="317"/>
      <c r="CI36" s="62"/>
      <c r="CJ36" s="96"/>
      <c r="CK36" s="21"/>
      <c r="CL36" s="96"/>
      <c r="CM36" s="96"/>
      <c r="CN36" s="22"/>
      <c r="CO36" s="63"/>
      <c r="CP36" s="98">
        <f t="shared" si="8"/>
        <v>0</v>
      </c>
      <c r="CQ36" s="18"/>
      <c r="CR36" s="23"/>
      <c r="CS36" s="18"/>
      <c r="CT36" s="23"/>
      <c r="CU36" s="18"/>
      <c r="CV36" s="23"/>
      <c r="CW36" s="18"/>
      <c r="CX36" s="23"/>
      <c r="CY36" s="23"/>
      <c r="CZ36" s="23"/>
      <c r="DA36" s="23"/>
      <c r="DB36" s="23"/>
      <c r="DC36" s="23"/>
      <c r="DD36" s="23"/>
      <c r="DE36" s="23"/>
      <c r="DF36" s="23"/>
      <c r="DG36" s="18"/>
      <c r="DH36" s="23"/>
      <c r="DI36" s="265"/>
      <c r="DJ36" s="276"/>
      <c r="DK36" s="265"/>
      <c r="DL36" s="276"/>
      <c r="DM36" s="265"/>
      <c r="DN36" s="276"/>
      <c r="DO36" s="18"/>
      <c r="DP36" s="23"/>
      <c r="DQ36" s="96"/>
      <c r="DR36" s="22"/>
      <c r="DS36" s="22"/>
      <c r="DT36" s="22"/>
      <c r="DU36" s="22"/>
      <c r="DV36" s="583"/>
      <c r="DW36" s="22"/>
      <c r="DX36" s="59"/>
      <c r="DY36" s="96"/>
      <c r="DZ36" s="317"/>
      <c r="EA36" s="96"/>
      <c r="EB36" s="577"/>
      <c r="EC36" s="96"/>
      <c r="ED36" s="99"/>
      <c r="EE36" s="96"/>
      <c r="EF36" s="406"/>
      <c r="EG36" s="96"/>
      <c r="EH36" s="100"/>
      <c r="EI36" s="101">
        <f>SUMPRODUCT(D36:EH36,'Jagdalpur R'!D36:EH36)</f>
        <v>0</v>
      </c>
      <c r="EJ36" s="3"/>
      <c r="EK36" s="3"/>
      <c r="ER36" s="64" t="s">
        <v>52</v>
      </c>
      <c r="ES36" s="61">
        <f t="shared" si="7"/>
        <v>0</v>
      </c>
      <c r="ET36" s="24">
        <f t="shared" si="9"/>
        <v>0</v>
      </c>
    </row>
    <row r="37" spans="2:150" ht="15" customHeight="1">
      <c r="B37" s="65">
        <f t="shared" si="10"/>
        <v>32</v>
      </c>
      <c r="C37" s="61"/>
      <c r="D37" s="20"/>
      <c r="E37" s="16"/>
      <c r="F37" s="96"/>
      <c r="G37" s="20"/>
      <c r="H37" s="16"/>
      <c r="I37" s="96"/>
      <c r="J37" s="20"/>
      <c r="K37" s="16"/>
      <c r="L37" s="96"/>
      <c r="M37" s="96"/>
      <c r="N37" s="96"/>
      <c r="O37" s="96"/>
      <c r="P37" s="415"/>
      <c r="Q37" s="16"/>
      <c r="R37" s="96"/>
      <c r="S37" s="18"/>
      <c r="T37" s="16"/>
      <c r="U37" s="96"/>
      <c r="V37" s="424"/>
      <c r="W37" s="16"/>
      <c r="X37" s="96"/>
      <c r="Y37" s="96"/>
      <c r="Z37" s="96"/>
      <c r="AA37" s="96"/>
      <c r="AB37" s="18"/>
      <c r="AC37" s="17"/>
      <c r="AD37" s="96"/>
      <c r="AE37" s="18"/>
      <c r="AF37" s="17"/>
      <c r="AG37" s="96"/>
      <c r="AH37" s="20"/>
      <c r="AI37" s="19"/>
      <c r="AJ37" s="96"/>
      <c r="AK37" s="20"/>
      <c r="AL37" s="19"/>
      <c r="AM37" s="96"/>
      <c r="AN37" s="20"/>
      <c r="AO37" s="19"/>
      <c r="AP37" s="96"/>
      <c r="AQ37" s="20"/>
      <c r="AR37" s="19"/>
      <c r="AS37" s="96"/>
      <c r="AT37" s="384"/>
      <c r="AU37" s="97"/>
      <c r="AV37" s="18"/>
      <c r="AW37" s="17"/>
      <c r="AX37" s="96"/>
      <c r="AY37" s="18"/>
      <c r="AZ37" s="17"/>
      <c r="BA37" s="96"/>
      <c r="BB37" s="20"/>
      <c r="BC37" s="19"/>
      <c r="BD37" s="96"/>
      <c r="BE37" s="20"/>
      <c r="BF37" s="19"/>
      <c r="BG37" s="96"/>
      <c r="BH37" s="20"/>
      <c r="BI37" s="19"/>
      <c r="BJ37" s="96"/>
      <c r="BK37" s="384"/>
      <c r="BL37" s="97"/>
      <c r="BM37" s="20"/>
      <c r="BN37" s="19"/>
      <c r="BO37" s="96"/>
      <c r="BP37" s="17"/>
      <c r="BQ37" s="19"/>
      <c r="BR37" s="96"/>
      <c r="BS37" s="48"/>
      <c r="BT37" s="62"/>
      <c r="BU37" s="96"/>
      <c r="BV37" s="433"/>
      <c r="BW37" s="62"/>
      <c r="BX37" s="96"/>
      <c r="BY37" s="45"/>
      <c r="BZ37" s="62"/>
      <c r="CA37" s="96"/>
      <c r="CB37" s="18"/>
      <c r="CC37" s="62"/>
      <c r="CD37" s="96"/>
      <c r="CE37" s="18"/>
      <c r="CF37" s="19"/>
      <c r="CG37" s="96"/>
      <c r="CH37" s="317"/>
      <c r="CI37" s="62"/>
      <c r="CJ37" s="96"/>
      <c r="CK37" s="21"/>
      <c r="CL37" s="96"/>
      <c r="CM37" s="96"/>
      <c r="CN37" s="22"/>
      <c r="CO37" s="63"/>
      <c r="CP37" s="98">
        <f t="shared" si="8"/>
        <v>0</v>
      </c>
      <c r="CQ37" s="18"/>
      <c r="CR37" s="23"/>
      <c r="CS37" s="18"/>
      <c r="CT37" s="23"/>
      <c r="CU37" s="18"/>
      <c r="CV37" s="23"/>
      <c r="CW37" s="18"/>
      <c r="CX37" s="23"/>
      <c r="CY37" s="23"/>
      <c r="CZ37" s="23"/>
      <c r="DA37" s="23"/>
      <c r="DB37" s="23"/>
      <c r="DC37" s="23"/>
      <c r="DD37" s="23"/>
      <c r="DE37" s="23"/>
      <c r="DF37" s="23"/>
      <c r="DG37" s="18"/>
      <c r="DH37" s="23"/>
      <c r="DI37" s="265"/>
      <c r="DJ37" s="276"/>
      <c r="DK37" s="265"/>
      <c r="DL37" s="276"/>
      <c r="DM37" s="265"/>
      <c r="DN37" s="276"/>
      <c r="DO37" s="18"/>
      <c r="DP37" s="23"/>
      <c r="DQ37" s="96"/>
      <c r="DR37" s="22"/>
      <c r="DS37" s="22"/>
      <c r="DT37" s="22"/>
      <c r="DU37" s="22"/>
      <c r="DV37" s="583"/>
      <c r="DW37" s="22"/>
      <c r="DX37" s="59"/>
      <c r="DY37" s="96"/>
      <c r="DZ37" s="317"/>
      <c r="EA37" s="96"/>
      <c r="EB37" s="577"/>
      <c r="EC37" s="96"/>
      <c r="ED37" s="99"/>
      <c r="EE37" s="96"/>
      <c r="EF37" s="406"/>
      <c r="EG37" s="96"/>
      <c r="EH37" s="100"/>
      <c r="EI37" s="101">
        <f>SUMPRODUCT(D37:EH37,'Jagdalpur R'!D37:EH37)</f>
        <v>0</v>
      </c>
      <c r="EJ37" s="3"/>
      <c r="EK37" s="3"/>
      <c r="ER37" s="64" t="s">
        <v>53</v>
      </c>
      <c r="ES37" s="61">
        <f t="shared" si="7"/>
        <v>0</v>
      </c>
      <c r="ET37" s="24">
        <f t="shared" si="9"/>
        <v>0</v>
      </c>
    </row>
    <row r="38" spans="2:150" ht="15" customHeight="1">
      <c r="B38" s="65">
        <f t="shared" si="10"/>
        <v>33</v>
      </c>
      <c r="C38" s="61"/>
      <c r="D38" s="20"/>
      <c r="E38" s="16"/>
      <c r="F38" s="96"/>
      <c r="G38" s="20"/>
      <c r="H38" s="16"/>
      <c r="I38" s="96"/>
      <c r="J38" s="20"/>
      <c r="K38" s="16"/>
      <c r="L38" s="96"/>
      <c r="M38" s="96"/>
      <c r="N38" s="96"/>
      <c r="O38" s="96"/>
      <c r="P38" s="415"/>
      <c r="Q38" s="16"/>
      <c r="R38" s="96"/>
      <c r="S38" s="18"/>
      <c r="T38" s="16"/>
      <c r="U38" s="96"/>
      <c r="V38" s="424"/>
      <c r="W38" s="16"/>
      <c r="X38" s="96"/>
      <c r="Y38" s="96"/>
      <c r="Z38" s="96"/>
      <c r="AA38" s="96"/>
      <c r="AB38" s="18"/>
      <c r="AC38" s="17"/>
      <c r="AD38" s="96"/>
      <c r="AE38" s="18"/>
      <c r="AF38" s="17"/>
      <c r="AG38" s="96"/>
      <c r="AH38" s="20"/>
      <c r="AI38" s="19"/>
      <c r="AJ38" s="96"/>
      <c r="AK38" s="20"/>
      <c r="AL38" s="19"/>
      <c r="AM38" s="96"/>
      <c r="AN38" s="20"/>
      <c r="AO38" s="19"/>
      <c r="AP38" s="96"/>
      <c r="AQ38" s="20"/>
      <c r="AR38" s="19"/>
      <c r="AS38" s="96"/>
      <c r="AT38" s="384"/>
      <c r="AU38" s="97"/>
      <c r="AV38" s="18"/>
      <c r="AW38" s="17"/>
      <c r="AX38" s="96"/>
      <c r="AY38" s="18"/>
      <c r="AZ38" s="17"/>
      <c r="BA38" s="96"/>
      <c r="BB38" s="20"/>
      <c r="BC38" s="19"/>
      <c r="BD38" s="96"/>
      <c r="BE38" s="20"/>
      <c r="BF38" s="19"/>
      <c r="BG38" s="96"/>
      <c r="BH38" s="20"/>
      <c r="BI38" s="19"/>
      <c r="BJ38" s="96"/>
      <c r="BK38" s="384"/>
      <c r="BL38" s="97"/>
      <c r="BM38" s="20"/>
      <c r="BN38" s="19"/>
      <c r="BO38" s="96"/>
      <c r="BP38" s="17"/>
      <c r="BQ38" s="19"/>
      <c r="BR38" s="96"/>
      <c r="BS38" s="48"/>
      <c r="BT38" s="62"/>
      <c r="BU38" s="96"/>
      <c r="BV38" s="433"/>
      <c r="BW38" s="62"/>
      <c r="BX38" s="96"/>
      <c r="BY38" s="45"/>
      <c r="BZ38" s="62"/>
      <c r="CA38" s="96"/>
      <c r="CB38" s="18"/>
      <c r="CC38" s="62"/>
      <c r="CD38" s="96"/>
      <c r="CE38" s="18"/>
      <c r="CF38" s="19"/>
      <c r="CG38" s="96"/>
      <c r="CH38" s="317"/>
      <c r="CI38" s="62"/>
      <c r="CJ38" s="96"/>
      <c r="CK38" s="21"/>
      <c r="CL38" s="96"/>
      <c r="CM38" s="96"/>
      <c r="CN38" s="22"/>
      <c r="CO38" s="63"/>
      <c r="CP38" s="98">
        <f t="shared" si="8"/>
        <v>0</v>
      </c>
      <c r="CQ38" s="18"/>
      <c r="CR38" s="23"/>
      <c r="CS38" s="18"/>
      <c r="CT38" s="23"/>
      <c r="CU38" s="18"/>
      <c r="CV38" s="23"/>
      <c r="CW38" s="18"/>
      <c r="CX38" s="23"/>
      <c r="CY38" s="23"/>
      <c r="CZ38" s="23"/>
      <c r="DA38" s="23"/>
      <c r="DB38" s="23"/>
      <c r="DC38" s="23"/>
      <c r="DD38" s="23"/>
      <c r="DE38" s="23"/>
      <c r="DF38" s="23"/>
      <c r="DG38" s="18"/>
      <c r="DH38" s="23"/>
      <c r="DI38" s="265"/>
      <c r="DJ38" s="276"/>
      <c r="DK38" s="265"/>
      <c r="DL38" s="276"/>
      <c r="DM38" s="265"/>
      <c r="DN38" s="276"/>
      <c r="DO38" s="18"/>
      <c r="DP38" s="23"/>
      <c r="DQ38" s="96"/>
      <c r="DR38" s="22"/>
      <c r="DS38" s="22"/>
      <c r="DT38" s="22"/>
      <c r="DU38" s="22"/>
      <c r="DV38" s="583"/>
      <c r="DW38" s="22"/>
      <c r="DX38" s="59"/>
      <c r="DY38" s="96"/>
      <c r="DZ38" s="317"/>
      <c r="EA38" s="96"/>
      <c r="EB38" s="577"/>
      <c r="EC38" s="96"/>
      <c r="ED38" s="99"/>
      <c r="EE38" s="96"/>
      <c r="EF38" s="406"/>
      <c r="EG38" s="96"/>
      <c r="EH38" s="100"/>
      <c r="EI38" s="101">
        <f>SUMPRODUCT(D38:EH38,'Jagdalpur R'!D38:EH38)</f>
        <v>0</v>
      </c>
      <c r="EJ38" s="3"/>
      <c r="EK38" s="3"/>
      <c r="ER38" s="64" t="s">
        <v>54</v>
      </c>
      <c r="ES38" s="61">
        <f t="shared" ref="ES38:ES68" si="11">C38</f>
        <v>0</v>
      </c>
      <c r="ET38" s="24">
        <f t="shared" si="9"/>
        <v>0</v>
      </c>
    </row>
    <row r="39" spans="2:150" ht="15" customHeight="1">
      <c r="B39" s="65">
        <f t="shared" si="10"/>
        <v>34</v>
      </c>
      <c r="C39" s="61"/>
      <c r="D39" s="20"/>
      <c r="E39" s="16"/>
      <c r="F39" s="96"/>
      <c r="G39" s="20"/>
      <c r="H39" s="16"/>
      <c r="I39" s="96"/>
      <c r="J39" s="20"/>
      <c r="K39" s="16"/>
      <c r="L39" s="96"/>
      <c r="M39" s="96"/>
      <c r="N39" s="96"/>
      <c r="O39" s="96"/>
      <c r="P39" s="415"/>
      <c r="Q39" s="16"/>
      <c r="R39" s="96"/>
      <c r="S39" s="18"/>
      <c r="T39" s="16"/>
      <c r="U39" s="96"/>
      <c r="V39" s="424"/>
      <c r="W39" s="16"/>
      <c r="X39" s="96"/>
      <c r="Y39" s="96"/>
      <c r="Z39" s="96"/>
      <c r="AA39" s="96"/>
      <c r="AB39" s="18"/>
      <c r="AC39" s="17"/>
      <c r="AD39" s="96"/>
      <c r="AE39" s="18"/>
      <c r="AF39" s="17"/>
      <c r="AG39" s="96"/>
      <c r="AH39" s="20"/>
      <c r="AI39" s="19"/>
      <c r="AJ39" s="96"/>
      <c r="AK39" s="20"/>
      <c r="AL39" s="19"/>
      <c r="AM39" s="96"/>
      <c r="AN39" s="20"/>
      <c r="AO39" s="19"/>
      <c r="AP39" s="96"/>
      <c r="AQ39" s="20"/>
      <c r="AR39" s="19"/>
      <c r="AS39" s="96"/>
      <c r="AT39" s="384"/>
      <c r="AU39" s="97"/>
      <c r="AV39" s="18"/>
      <c r="AW39" s="17"/>
      <c r="AX39" s="96"/>
      <c r="AY39" s="18"/>
      <c r="AZ39" s="17"/>
      <c r="BA39" s="96"/>
      <c r="BB39" s="20"/>
      <c r="BC39" s="19"/>
      <c r="BD39" s="96"/>
      <c r="BE39" s="20"/>
      <c r="BF39" s="19"/>
      <c r="BG39" s="96"/>
      <c r="BH39" s="20"/>
      <c r="BI39" s="19"/>
      <c r="BJ39" s="96"/>
      <c r="BK39" s="384"/>
      <c r="BL39" s="97"/>
      <c r="BM39" s="20"/>
      <c r="BN39" s="19"/>
      <c r="BO39" s="96"/>
      <c r="BP39" s="17"/>
      <c r="BQ39" s="19"/>
      <c r="BR39" s="96"/>
      <c r="BS39" s="48"/>
      <c r="BT39" s="62"/>
      <c r="BU39" s="96"/>
      <c r="BV39" s="433"/>
      <c r="BW39" s="62"/>
      <c r="BX39" s="96"/>
      <c r="BY39" s="45"/>
      <c r="BZ39" s="62"/>
      <c r="CA39" s="96"/>
      <c r="CB39" s="18"/>
      <c r="CC39" s="62"/>
      <c r="CD39" s="96"/>
      <c r="CE39" s="18"/>
      <c r="CF39" s="19"/>
      <c r="CG39" s="96"/>
      <c r="CH39" s="317"/>
      <c r="CI39" s="62"/>
      <c r="CJ39" s="96"/>
      <c r="CK39" s="21"/>
      <c r="CL39" s="96"/>
      <c r="CM39" s="96"/>
      <c r="CN39" s="22"/>
      <c r="CO39" s="63"/>
      <c r="CP39" s="98">
        <f t="shared" si="8"/>
        <v>0</v>
      </c>
      <c r="CQ39" s="18"/>
      <c r="CR39" s="23"/>
      <c r="CS39" s="18"/>
      <c r="CT39" s="23"/>
      <c r="CU39" s="18"/>
      <c r="CV39" s="23"/>
      <c r="CW39" s="18"/>
      <c r="CX39" s="23"/>
      <c r="CY39" s="23"/>
      <c r="CZ39" s="23"/>
      <c r="DA39" s="23"/>
      <c r="DB39" s="23"/>
      <c r="DC39" s="23"/>
      <c r="DD39" s="23"/>
      <c r="DE39" s="23"/>
      <c r="DF39" s="23"/>
      <c r="DG39" s="18"/>
      <c r="DH39" s="23"/>
      <c r="DI39" s="265"/>
      <c r="DJ39" s="276"/>
      <c r="DK39" s="265"/>
      <c r="DL39" s="276"/>
      <c r="DM39" s="265"/>
      <c r="DN39" s="276"/>
      <c r="DO39" s="18"/>
      <c r="DP39" s="23"/>
      <c r="DQ39" s="96"/>
      <c r="DR39" s="22"/>
      <c r="DS39" s="22"/>
      <c r="DT39" s="22"/>
      <c r="DU39" s="22"/>
      <c r="DV39" s="583"/>
      <c r="DW39" s="22"/>
      <c r="DX39" s="59"/>
      <c r="DY39" s="96"/>
      <c r="DZ39" s="317"/>
      <c r="EA39" s="96"/>
      <c r="EB39" s="577"/>
      <c r="EC39" s="96"/>
      <c r="ED39" s="99"/>
      <c r="EE39" s="96"/>
      <c r="EF39" s="406"/>
      <c r="EG39" s="96"/>
      <c r="EH39" s="100"/>
      <c r="EI39" s="101">
        <f>SUMPRODUCT(D39:EH39,'Jagdalpur R'!D39:EH39)</f>
        <v>0</v>
      </c>
      <c r="EJ39" s="3"/>
      <c r="EK39" s="3"/>
      <c r="ER39" s="64" t="s">
        <v>55</v>
      </c>
      <c r="ES39" s="61">
        <f t="shared" si="11"/>
        <v>0</v>
      </c>
      <c r="ET39" s="24">
        <f t="shared" si="9"/>
        <v>0</v>
      </c>
    </row>
    <row r="40" spans="2:150" ht="15" customHeight="1">
      <c r="B40" s="65">
        <f t="shared" si="10"/>
        <v>35</v>
      </c>
      <c r="C40" s="61"/>
      <c r="D40" s="20"/>
      <c r="E40" s="16"/>
      <c r="F40" s="96"/>
      <c r="G40" s="20"/>
      <c r="H40" s="16"/>
      <c r="I40" s="96"/>
      <c r="J40" s="20"/>
      <c r="K40" s="16"/>
      <c r="L40" s="96"/>
      <c r="M40" s="96"/>
      <c r="N40" s="96"/>
      <c r="O40" s="96"/>
      <c r="P40" s="415"/>
      <c r="Q40" s="16"/>
      <c r="R40" s="96"/>
      <c r="S40" s="18"/>
      <c r="T40" s="16"/>
      <c r="U40" s="96"/>
      <c r="V40" s="424"/>
      <c r="W40" s="16"/>
      <c r="X40" s="96"/>
      <c r="Y40" s="96"/>
      <c r="Z40" s="96"/>
      <c r="AA40" s="96"/>
      <c r="AB40" s="18"/>
      <c r="AC40" s="17"/>
      <c r="AD40" s="96"/>
      <c r="AE40" s="18"/>
      <c r="AF40" s="17"/>
      <c r="AG40" s="96"/>
      <c r="AH40" s="20"/>
      <c r="AI40" s="19"/>
      <c r="AJ40" s="96"/>
      <c r="AK40" s="20"/>
      <c r="AL40" s="19"/>
      <c r="AM40" s="96"/>
      <c r="AN40" s="20"/>
      <c r="AO40" s="19"/>
      <c r="AP40" s="96"/>
      <c r="AQ40" s="20"/>
      <c r="AR40" s="19"/>
      <c r="AS40" s="96"/>
      <c r="AT40" s="384"/>
      <c r="AU40" s="97"/>
      <c r="AV40" s="18"/>
      <c r="AW40" s="17"/>
      <c r="AX40" s="96"/>
      <c r="AY40" s="18"/>
      <c r="AZ40" s="17"/>
      <c r="BA40" s="96"/>
      <c r="BB40" s="20"/>
      <c r="BC40" s="19"/>
      <c r="BD40" s="96"/>
      <c r="BE40" s="20"/>
      <c r="BF40" s="19"/>
      <c r="BG40" s="96"/>
      <c r="BH40" s="20"/>
      <c r="BI40" s="19"/>
      <c r="BJ40" s="96"/>
      <c r="BK40" s="384"/>
      <c r="BL40" s="97"/>
      <c r="BM40" s="20"/>
      <c r="BN40" s="19"/>
      <c r="BO40" s="96"/>
      <c r="BP40" s="17"/>
      <c r="BQ40" s="19"/>
      <c r="BR40" s="96"/>
      <c r="BS40" s="48"/>
      <c r="BT40" s="62"/>
      <c r="BU40" s="96"/>
      <c r="BV40" s="433"/>
      <c r="BW40" s="62"/>
      <c r="BX40" s="96"/>
      <c r="BY40" s="45"/>
      <c r="BZ40" s="62"/>
      <c r="CA40" s="96"/>
      <c r="CB40" s="18"/>
      <c r="CC40" s="62"/>
      <c r="CD40" s="96"/>
      <c r="CE40" s="18"/>
      <c r="CF40" s="19"/>
      <c r="CG40" s="96"/>
      <c r="CH40" s="317"/>
      <c r="CI40" s="62"/>
      <c r="CJ40" s="96"/>
      <c r="CK40" s="21"/>
      <c r="CL40" s="96"/>
      <c r="CM40" s="96"/>
      <c r="CN40" s="22"/>
      <c r="CO40" s="63"/>
      <c r="CP40" s="98">
        <f t="shared" si="8"/>
        <v>0</v>
      </c>
      <c r="CQ40" s="18"/>
      <c r="CR40" s="23"/>
      <c r="CS40" s="18"/>
      <c r="CT40" s="23"/>
      <c r="CU40" s="18"/>
      <c r="CV40" s="23"/>
      <c r="CW40" s="18"/>
      <c r="CX40" s="23"/>
      <c r="CY40" s="23"/>
      <c r="CZ40" s="23"/>
      <c r="DA40" s="23"/>
      <c r="DB40" s="23"/>
      <c r="DC40" s="23"/>
      <c r="DD40" s="23"/>
      <c r="DE40" s="23"/>
      <c r="DF40" s="23"/>
      <c r="DG40" s="18"/>
      <c r="DH40" s="23"/>
      <c r="DI40" s="265"/>
      <c r="DJ40" s="276"/>
      <c r="DK40" s="265"/>
      <c r="DL40" s="276"/>
      <c r="DM40" s="265"/>
      <c r="DN40" s="276"/>
      <c r="DO40" s="18"/>
      <c r="DP40" s="23"/>
      <c r="DQ40" s="96"/>
      <c r="DR40" s="22"/>
      <c r="DS40" s="22"/>
      <c r="DT40" s="22"/>
      <c r="DU40" s="22"/>
      <c r="DV40" s="583"/>
      <c r="DW40" s="22"/>
      <c r="DX40" s="59"/>
      <c r="DY40" s="96"/>
      <c r="DZ40" s="317"/>
      <c r="EA40" s="96"/>
      <c r="EB40" s="577"/>
      <c r="EC40" s="96"/>
      <c r="ED40" s="99"/>
      <c r="EE40" s="96"/>
      <c r="EF40" s="406"/>
      <c r="EG40" s="96"/>
      <c r="EH40" s="100"/>
      <c r="EI40" s="101">
        <f>SUMPRODUCT(D40:EH40,'Jagdalpur R'!D40:EH40)</f>
        <v>0</v>
      </c>
      <c r="EJ40" s="3"/>
      <c r="EK40" s="3"/>
      <c r="ER40" s="64" t="s">
        <v>56</v>
      </c>
      <c r="ES40" s="61">
        <f t="shared" si="11"/>
        <v>0</v>
      </c>
      <c r="ET40" s="24">
        <f t="shared" si="9"/>
        <v>0</v>
      </c>
    </row>
    <row r="41" spans="2:150" ht="15" customHeight="1">
      <c r="B41" s="65">
        <f t="shared" si="10"/>
        <v>36</v>
      </c>
      <c r="C41" s="61"/>
      <c r="D41" s="20"/>
      <c r="E41" s="16"/>
      <c r="F41" s="96"/>
      <c r="G41" s="20"/>
      <c r="H41" s="16"/>
      <c r="I41" s="96"/>
      <c r="J41" s="20"/>
      <c r="K41" s="16"/>
      <c r="L41" s="96"/>
      <c r="M41" s="96"/>
      <c r="N41" s="96"/>
      <c r="O41" s="96"/>
      <c r="P41" s="415"/>
      <c r="Q41" s="16"/>
      <c r="R41" s="96"/>
      <c r="S41" s="18"/>
      <c r="T41" s="16"/>
      <c r="U41" s="96"/>
      <c r="V41" s="424"/>
      <c r="W41" s="16"/>
      <c r="X41" s="96"/>
      <c r="Y41" s="96"/>
      <c r="Z41" s="96"/>
      <c r="AA41" s="96"/>
      <c r="AB41" s="18"/>
      <c r="AC41" s="17"/>
      <c r="AD41" s="96"/>
      <c r="AE41" s="18"/>
      <c r="AF41" s="17"/>
      <c r="AG41" s="96"/>
      <c r="AH41" s="20"/>
      <c r="AI41" s="19"/>
      <c r="AJ41" s="96"/>
      <c r="AK41" s="20"/>
      <c r="AL41" s="19"/>
      <c r="AM41" s="96"/>
      <c r="AN41" s="20"/>
      <c r="AO41" s="19"/>
      <c r="AP41" s="96"/>
      <c r="AQ41" s="20"/>
      <c r="AR41" s="19"/>
      <c r="AS41" s="96"/>
      <c r="AT41" s="384"/>
      <c r="AU41" s="97"/>
      <c r="AV41" s="18"/>
      <c r="AW41" s="17"/>
      <c r="AX41" s="96"/>
      <c r="AY41" s="18"/>
      <c r="AZ41" s="17"/>
      <c r="BA41" s="96"/>
      <c r="BB41" s="20"/>
      <c r="BC41" s="19"/>
      <c r="BD41" s="96"/>
      <c r="BE41" s="20"/>
      <c r="BF41" s="19"/>
      <c r="BG41" s="96"/>
      <c r="BH41" s="20"/>
      <c r="BI41" s="19"/>
      <c r="BJ41" s="96"/>
      <c r="BK41" s="384"/>
      <c r="BL41" s="97"/>
      <c r="BM41" s="20"/>
      <c r="BN41" s="19"/>
      <c r="BO41" s="96"/>
      <c r="BP41" s="17"/>
      <c r="BQ41" s="19"/>
      <c r="BR41" s="96"/>
      <c r="BS41" s="48"/>
      <c r="BT41" s="62"/>
      <c r="BU41" s="96"/>
      <c r="BV41" s="433"/>
      <c r="BW41" s="62"/>
      <c r="BX41" s="96"/>
      <c r="BY41" s="45"/>
      <c r="BZ41" s="62"/>
      <c r="CA41" s="96"/>
      <c r="CB41" s="18"/>
      <c r="CC41" s="62"/>
      <c r="CD41" s="96"/>
      <c r="CE41" s="18"/>
      <c r="CF41" s="19"/>
      <c r="CG41" s="96"/>
      <c r="CH41" s="317"/>
      <c r="CI41" s="62"/>
      <c r="CJ41" s="96"/>
      <c r="CK41" s="21"/>
      <c r="CL41" s="96"/>
      <c r="CM41" s="96"/>
      <c r="CN41" s="22"/>
      <c r="CO41" s="63"/>
      <c r="CP41" s="98">
        <f t="shared" si="8"/>
        <v>0</v>
      </c>
      <c r="CQ41" s="18"/>
      <c r="CR41" s="23"/>
      <c r="CS41" s="18"/>
      <c r="CT41" s="23"/>
      <c r="CU41" s="18"/>
      <c r="CV41" s="23"/>
      <c r="CW41" s="18"/>
      <c r="CX41" s="23"/>
      <c r="CY41" s="23"/>
      <c r="CZ41" s="23"/>
      <c r="DA41" s="23"/>
      <c r="DB41" s="23"/>
      <c r="DC41" s="23"/>
      <c r="DD41" s="23"/>
      <c r="DE41" s="23"/>
      <c r="DF41" s="23"/>
      <c r="DG41" s="18"/>
      <c r="DH41" s="23"/>
      <c r="DI41" s="265"/>
      <c r="DJ41" s="276"/>
      <c r="DK41" s="265"/>
      <c r="DL41" s="276"/>
      <c r="DM41" s="265"/>
      <c r="DN41" s="276"/>
      <c r="DO41" s="18"/>
      <c r="DP41" s="23"/>
      <c r="DQ41" s="96"/>
      <c r="DR41" s="22"/>
      <c r="DS41" s="22"/>
      <c r="DT41" s="22"/>
      <c r="DU41" s="22"/>
      <c r="DV41" s="583"/>
      <c r="DW41" s="22"/>
      <c r="DX41" s="59"/>
      <c r="DY41" s="96"/>
      <c r="DZ41" s="317"/>
      <c r="EA41" s="96"/>
      <c r="EB41" s="577"/>
      <c r="EC41" s="96"/>
      <c r="ED41" s="99"/>
      <c r="EE41" s="96"/>
      <c r="EF41" s="406"/>
      <c r="EG41" s="96"/>
      <c r="EH41" s="100"/>
      <c r="EI41" s="101">
        <f>SUMPRODUCT(D41:EH41,'Jagdalpur R'!D41:EH41)</f>
        <v>0</v>
      </c>
      <c r="EJ41" s="3"/>
      <c r="EK41" s="3"/>
      <c r="ER41" s="64" t="s">
        <v>57</v>
      </c>
      <c r="ES41" s="61">
        <f t="shared" si="11"/>
        <v>0</v>
      </c>
      <c r="ET41" s="24">
        <f t="shared" si="9"/>
        <v>0</v>
      </c>
    </row>
    <row r="42" spans="2:150" ht="15" customHeight="1">
      <c r="B42" s="65">
        <f t="shared" si="10"/>
        <v>37</v>
      </c>
      <c r="C42" s="61"/>
      <c r="D42" s="20"/>
      <c r="E42" s="16"/>
      <c r="F42" s="96"/>
      <c r="G42" s="20"/>
      <c r="H42" s="16"/>
      <c r="I42" s="96"/>
      <c r="J42" s="20"/>
      <c r="K42" s="16"/>
      <c r="L42" s="96"/>
      <c r="M42" s="96"/>
      <c r="N42" s="96"/>
      <c r="O42" s="96"/>
      <c r="P42" s="415"/>
      <c r="Q42" s="16"/>
      <c r="R42" s="96"/>
      <c r="S42" s="18"/>
      <c r="T42" s="16"/>
      <c r="U42" s="96"/>
      <c r="V42" s="424"/>
      <c r="W42" s="16"/>
      <c r="X42" s="96"/>
      <c r="Y42" s="96"/>
      <c r="Z42" s="96"/>
      <c r="AA42" s="96"/>
      <c r="AB42" s="18"/>
      <c r="AC42" s="17"/>
      <c r="AD42" s="96"/>
      <c r="AE42" s="18"/>
      <c r="AF42" s="17"/>
      <c r="AG42" s="96"/>
      <c r="AH42" s="20"/>
      <c r="AI42" s="19"/>
      <c r="AJ42" s="96"/>
      <c r="AK42" s="20"/>
      <c r="AL42" s="19"/>
      <c r="AM42" s="96"/>
      <c r="AN42" s="20"/>
      <c r="AO42" s="19"/>
      <c r="AP42" s="96"/>
      <c r="AQ42" s="20"/>
      <c r="AR42" s="19"/>
      <c r="AS42" s="96"/>
      <c r="AT42" s="384"/>
      <c r="AU42" s="97"/>
      <c r="AV42" s="18"/>
      <c r="AW42" s="17"/>
      <c r="AX42" s="96"/>
      <c r="AY42" s="18"/>
      <c r="AZ42" s="17"/>
      <c r="BA42" s="96"/>
      <c r="BB42" s="20"/>
      <c r="BC42" s="19"/>
      <c r="BD42" s="96"/>
      <c r="BE42" s="20"/>
      <c r="BF42" s="19"/>
      <c r="BG42" s="96"/>
      <c r="BH42" s="20"/>
      <c r="BI42" s="19"/>
      <c r="BJ42" s="96"/>
      <c r="BK42" s="384"/>
      <c r="BL42" s="97"/>
      <c r="BM42" s="20"/>
      <c r="BN42" s="19"/>
      <c r="BO42" s="96"/>
      <c r="BP42" s="17"/>
      <c r="BQ42" s="19"/>
      <c r="BR42" s="96"/>
      <c r="BS42" s="48"/>
      <c r="BT42" s="62"/>
      <c r="BU42" s="96"/>
      <c r="BV42" s="433"/>
      <c r="BW42" s="62"/>
      <c r="BX42" s="96"/>
      <c r="BY42" s="45"/>
      <c r="BZ42" s="62"/>
      <c r="CA42" s="96"/>
      <c r="CB42" s="18"/>
      <c r="CC42" s="62"/>
      <c r="CD42" s="96"/>
      <c r="CE42" s="18"/>
      <c r="CF42" s="19"/>
      <c r="CG42" s="96"/>
      <c r="CH42" s="317"/>
      <c r="CI42" s="62"/>
      <c r="CJ42" s="96"/>
      <c r="CK42" s="21"/>
      <c r="CL42" s="96"/>
      <c r="CM42" s="96"/>
      <c r="CN42" s="22"/>
      <c r="CO42" s="63"/>
      <c r="CP42" s="98">
        <f t="shared" si="8"/>
        <v>0</v>
      </c>
      <c r="CQ42" s="18"/>
      <c r="CR42" s="23"/>
      <c r="CS42" s="18"/>
      <c r="CT42" s="23"/>
      <c r="CU42" s="18"/>
      <c r="CV42" s="23"/>
      <c r="CW42" s="18"/>
      <c r="CX42" s="23"/>
      <c r="CY42" s="23"/>
      <c r="CZ42" s="23"/>
      <c r="DA42" s="23"/>
      <c r="DB42" s="23"/>
      <c r="DC42" s="23"/>
      <c r="DD42" s="23"/>
      <c r="DE42" s="23"/>
      <c r="DF42" s="23"/>
      <c r="DG42" s="18"/>
      <c r="DH42" s="23"/>
      <c r="DI42" s="265"/>
      <c r="DJ42" s="276"/>
      <c r="DK42" s="265"/>
      <c r="DL42" s="276"/>
      <c r="DM42" s="265"/>
      <c r="DN42" s="276"/>
      <c r="DO42" s="18"/>
      <c r="DP42" s="23"/>
      <c r="DQ42" s="96"/>
      <c r="DR42" s="22"/>
      <c r="DS42" s="22"/>
      <c r="DT42" s="22"/>
      <c r="DU42" s="22"/>
      <c r="DV42" s="583"/>
      <c r="DW42" s="22"/>
      <c r="DX42" s="59"/>
      <c r="DY42" s="96"/>
      <c r="DZ42" s="317"/>
      <c r="EA42" s="96"/>
      <c r="EB42" s="577"/>
      <c r="EC42" s="96"/>
      <c r="ED42" s="99"/>
      <c r="EE42" s="96"/>
      <c r="EF42" s="406"/>
      <c r="EG42" s="96"/>
      <c r="EH42" s="100"/>
      <c r="EI42" s="101">
        <f>SUMPRODUCT(D42:EH42,'Jagdalpur R'!D42:EH42)</f>
        <v>0</v>
      </c>
      <c r="EJ42" s="3"/>
      <c r="EK42" s="3"/>
      <c r="ER42" s="64" t="s">
        <v>58</v>
      </c>
      <c r="ES42" s="61">
        <f t="shared" si="11"/>
        <v>0</v>
      </c>
      <c r="ET42" s="24">
        <f t="shared" si="9"/>
        <v>0</v>
      </c>
    </row>
    <row r="43" spans="2:150" ht="15" customHeight="1">
      <c r="B43" s="65">
        <f t="shared" si="10"/>
        <v>38</v>
      </c>
      <c r="C43" s="61"/>
      <c r="D43" s="20"/>
      <c r="E43" s="16"/>
      <c r="F43" s="96"/>
      <c r="G43" s="20"/>
      <c r="H43" s="16"/>
      <c r="I43" s="96"/>
      <c r="J43" s="20"/>
      <c r="K43" s="16"/>
      <c r="L43" s="96"/>
      <c r="M43" s="96"/>
      <c r="N43" s="96"/>
      <c r="O43" s="96"/>
      <c r="P43" s="415"/>
      <c r="Q43" s="16"/>
      <c r="R43" s="96"/>
      <c r="S43" s="18"/>
      <c r="T43" s="16"/>
      <c r="U43" s="96"/>
      <c r="V43" s="424"/>
      <c r="W43" s="16"/>
      <c r="X43" s="96"/>
      <c r="Y43" s="96"/>
      <c r="Z43" s="96"/>
      <c r="AA43" s="96"/>
      <c r="AB43" s="18"/>
      <c r="AC43" s="17"/>
      <c r="AD43" s="96"/>
      <c r="AE43" s="18"/>
      <c r="AF43" s="17"/>
      <c r="AG43" s="96"/>
      <c r="AH43" s="20"/>
      <c r="AI43" s="19"/>
      <c r="AJ43" s="96"/>
      <c r="AK43" s="20"/>
      <c r="AL43" s="19"/>
      <c r="AM43" s="96"/>
      <c r="AN43" s="20"/>
      <c r="AO43" s="19"/>
      <c r="AP43" s="96"/>
      <c r="AQ43" s="20"/>
      <c r="AR43" s="19"/>
      <c r="AS43" s="96"/>
      <c r="AT43" s="384"/>
      <c r="AU43" s="97"/>
      <c r="AV43" s="18"/>
      <c r="AW43" s="17"/>
      <c r="AX43" s="96"/>
      <c r="AY43" s="18"/>
      <c r="AZ43" s="17"/>
      <c r="BA43" s="96"/>
      <c r="BB43" s="20"/>
      <c r="BC43" s="19"/>
      <c r="BD43" s="96"/>
      <c r="BE43" s="20"/>
      <c r="BF43" s="19"/>
      <c r="BG43" s="96"/>
      <c r="BH43" s="20"/>
      <c r="BI43" s="19"/>
      <c r="BJ43" s="96"/>
      <c r="BK43" s="384"/>
      <c r="BL43" s="97"/>
      <c r="BM43" s="20"/>
      <c r="BN43" s="19"/>
      <c r="BO43" s="96"/>
      <c r="BP43" s="17"/>
      <c r="BQ43" s="19"/>
      <c r="BR43" s="96"/>
      <c r="BS43" s="48"/>
      <c r="BT43" s="62"/>
      <c r="BU43" s="96"/>
      <c r="BV43" s="433"/>
      <c r="BW43" s="62"/>
      <c r="BX43" s="96"/>
      <c r="BY43" s="45"/>
      <c r="BZ43" s="62"/>
      <c r="CA43" s="96"/>
      <c r="CB43" s="18"/>
      <c r="CC43" s="62"/>
      <c r="CD43" s="96"/>
      <c r="CE43" s="18"/>
      <c r="CF43" s="19"/>
      <c r="CG43" s="96"/>
      <c r="CH43" s="317"/>
      <c r="CI43" s="62"/>
      <c r="CJ43" s="96"/>
      <c r="CK43" s="21"/>
      <c r="CL43" s="96"/>
      <c r="CM43" s="96"/>
      <c r="CN43" s="22"/>
      <c r="CO43" s="63"/>
      <c r="CP43" s="98">
        <f t="shared" si="8"/>
        <v>0</v>
      </c>
      <c r="CQ43" s="18"/>
      <c r="CR43" s="23"/>
      <c r="CS43" s="18"/>
      <c r="CT43" s="23"/>
      <c r="CU43" s="18"/>
      <c r="CV43" s="23"/>
      <c r="CW43" s="18"/>
      <c r="CX43" s="23"/>
      <c r="CY43" s="23"/>
      <c r="CZ43" s="23"/>
      <c r="DA43" s="23"/>
      <c r="DB43" s="23"/>
      <c r="DC43" s="23"/>
      <c r="DD43" s="23"/>
      <c r="DE43" s="23"/>
      <c r="DF43" s="23"/>
      <c r="DG43" s="18"/>
      <c r="DH43" s="23"/>
      <c r="DI43" s="265"/>
      <c r="DJ43" s="276"/>
      <c r="DK43" s="265"/>
      <c r="DL43" s="276"/>
      <c r="DM43" s="265"/>
      <c r="DN43" s="276"/>
      <c r="DO43" s="18"/>
      <c r="DP43" s="23"/>
      <c r="DQ43" s="96"/>
      <c r="DR43" s="22"/>
      <c r="DS43" s="22"/>
      <c r="DT43" s="22"/>
      <c r="DU43" s="22"/>
      <c r="DV43" s="583"/>
      <c r="DW43" s="22"/>
      <c r="DX43" s="59"/>
      <c r="DY43" s="96"/>
      <c r="DZ43" s="317"/>
      <c r="EA43" s="96"/>
      <c r="EB43" s="577"/>
      <c r="EC43" s="96"/>
      <c r="ED43" s="99"/>
      <c r="EE43" s="96"/>
      <c r="EF43" s="406"/>
      <c r="EG43" s="96"/>
      <c r="EH43" s="100"/>
      <c r="EI43" s="101">
        <f>SUMPRODUCT(D43:EH43,'Jagdalpur R'!D43:EH43)</f>
        <v>0</v>
      </c>
      <c r="EJ43" s="3"/>
      <c r="EK43" s="3"/>
      <c r="ER43" s="64" t="s">
        <v>59</v>
      </c>
      <c r="ES43" s="61">
        <f t="shared" si="11"/>
        <v>0</v>
      </c>
      <c r="ET43" s="24">
        <f t="shared" si="9"/>
        <v>0</v>
      </c>
    </row>
    <row r="44" spans="2:150" ht="15" customHeight="1">
      <c r="B44" s="65">
        <f t="shared" si="10"/>
        <v>39</v>
      </c>
      <c r="C44" s="61"/>
      <c r="D44" s="20"/>
      <c r="E44" s="16"/>
      <c r="F44" s="96"/>
      <c r="G44" s="20"/>
      <c r="H44" s="16"/>
      <c r="I44" s="96"/>
      <c r="J44" s="20"/>
      <c r="K44" s="16"/>
      <c r="L44" s="96"/>
      <c r="M44" s="96"/>
      <c r="N44" s="96"/>
      <c r="O44" s="96"/>
      <c r="P44" s="415"/>
      <c r="Q44" s="16"/>
      <c r="R44" s="96"/>
      <c r="S44" s="18"/>
      <c r="T44" s="16"/>
      <c r="U44" s="96"/>
      <c r="V44" s="424"/>
      <c r="W44" s="16"/>
      <c r="X44" s="96"/>
      <c r="Y44" s="96"/>
      <c r="Z44" s="96"/>
      <c r="AA44" s="96"/>
      <c r="AB44" s="18"/>
      <c r="AC44" s="17"/>
      <c r="AD44" s="96"/>
      <c r="AE44" s="18"/>
      <c r="AF44" s="17"/>
      <c r="AG44" s="96"/>
      <c r="AH44" s="20"/>
      <c r="AI44" s="19"/>
      <c r="AJ44" s="96"/>
      <c r="AK44" s="20"/>
      <c r="AL44" s="19"/>
      <c r="AM44" s="96"/>
      <c r="AN44" s="20"/>
      <c r="AO44" s="19"/>
      <c r="AP44" s="96"/>
      <c r="AQ44" s="20"/>
      <c r="AR44" s="19"/>
      <c r="AS44" s="96"/>
      <c r="AT44" s="384"/>
      <c r="AU44" s="97"/>
      <c r="AV44" s="18"/>
      <c r="AW44" s="17"/>
      <c r="AX44" s="96"/>
      <c r="AY44" s="18"/>
      <c r="AZ44" s="17"/>
      <c r="BA44" s="96"/>
      <c r="BB44" s="20"/>
      <c r="BC44" s="19"/>
      <c r="BD44" s="96"/>
      <c r="BE44" s="20"/>
      <c r="BF44" s="19"/>
      <c r="BG44" s="96"/>
      <c r="BH44" s="20"/>
      <c r="BI44" s="19"/>
      <c r="BJ44" s="96"/>
      <c r="BK44" s="384"/>
      <c r="BL44" s="97"/>
      <c r="BM44" s="20"/>
      <c r="BN44" s="19"/>
      <c r="BO44" s="96"/>
      <c r="BP44" s="17"/>
      <c r="BQ44" s="19"/>
      <c r="BR44" s="96"/>
      <c r="BS44" s="48"/>
      <c r="BT44" s="62"/>
      <c r="BU44" s="96"/>
      <c r="BV44" s="433"/>
      <c r="BW44" s="62"/>
      <c r="BX44" s="96"/>
      <c r="BY44" s="45"/>
      <c r="BZ44" s="62"/>
      <c r="CA44" s="96"/>
      <c r="CB44" s="18"/>
      <c r="CC44" s="62"/>
      <c r="CD44" s="96"/>
      <c r="CE44" s="18"/>
      <c r="CF44" s="19"/>
      <c r="CG44" s="96"/>
      <c r="CH44" s="317"/>
      <c r="CI44" s="62"/>
      <c r="CJ44" s="96"/>
      <c r="CK44" s="21"/>
      <c r="CL44" s="96"/>
      <c r="CM44" s="96"/>
      <c r="CN44" s="22"/>
      <c r="CO44" s="63"/>
      <c r="CP44" s="98">
        <f t="shared" si="8"/>
        <v>0</v>
      </c>
      <c r="CQ44" s="18"/>
      <c r="CR44" s="23"/>
      <c r="CS44" s="18"/>
      <c r="CT44" s="23"/>
      <c r="CU44" s="18"/>
      <c r="CV44" s="23"/>
      <c r="CW44" s="18"/>
      <c r="CX44" s="23"/>
      <c r="CY44" s="23"/>
      <c r="CZ44" s="23"/>
      <c r="DA44" s="23"/>
      <c r="DB44" s="23"/>
      <c r="DC44" s="23"/>
      <c r="DD44" s="23"/>
      <c r="DE44" s="23"/>
      <c r="DF44" s="23"/>
      <c r="DG44" s="18"/>
      <c r="DH44" s="23"/>
      <c r="DI44" s="265"/>
      <c r="DJ44" s="276"/>
      <c r="DK44" s="265"/>
      <c r="DL44" s="276"/>
      <c r="DM44" s="265"/>
      <c r="DN44" s="276"/>
      <c r="DO44" s="18"/>
      <c r="DP44" s="23"/>
      <c r="DQ44" s="96"/>
      <c r="DR44" s="22"/>
      <c r="DS44" s="22"/>
      <c r="DT44" s="22"/>
      <c r="DU44" s="22"/>
      <c r="DV44" s="583"/>
      <c r="DW44" s="22"/>
      <c r="DX44" s="59"/>
      <c r="DY44" s="96"/>
      <c r="DZ44" s="317"/>
      <c r="EA44" s="96"/>
      <c r="EB44" s="577"/>
      <c r="EC44" s="96"/>
      <c r="ED44" s="99"/>
      <c r="EE44" s="96"/>
      <c r="EF44" s="406"/>
      <c r="EG44" s="96"/>
      <c r="EH44" s="100"/>
      <c r="EI44" s="101">
        <f>SUMPRODUCT(D44:EH44,'Jagdalpur R'!D44:EH44)</f>
        <v>0</v>
      </c>
      <c r="EJ44" s="3"/>
      <c r="EK44" s="3"/>
      <c r="ER44" s="64" t="s">
        <v>60</v>
      </c>
      <c r="ES44" s="61">
        <f t="shared" si="11"/>
        <v>0</v>
      </c>
      <c r="ET44" s="24">
        <f t="shared" si="9"/>
        <v>0</v>
      </c>
    </row>
    <row r="45" spans="2:150" ht="15" customHeight="1">
      <c r="B45" s="65">
        <f t="shared" si="10"/>
        <v>40</v>
      </c>
      <c r="C45" s="61"/>
      <c r="D45" s="20"/>
      <c r="E45" s="16"/>
      <c r="F45" s="96"/>
      <c r="G45" s="20"/>
      <c r="H45" s="16"/>
      <c r="I45" s="96"/>
      <c r="J45" s="20"/>
      <c r="K45" s="16"/>
      <c r="L45" s="96"/>
      <c r="M45" s="96"/>
      <c r="N45" s="96"/>
      <c r="O45" s="96"/>
      <c r="P45" s="415"/>
      <c r="Q45" s="16"/>
      <c r="R45" s="96"/>
      <c r="S45" s="18"/>
      <c r="T45" s="16"/>
      <c r="U45" s="96"/>
      <c r="V45" s="424"/>
      <c r="W45" s="16"/>
      <c r="X45" s="96"/>
      <c r="Y45" s="96"/>
      <c r="Z45" s="96"/>
      <c r="AA45" s="96"/>
      <c r="AB45" s="18"/>
      <c r="AC45" s="17"/>
      <c r="AD45" s="96"/>
      <c r="AE45" s="18"/>
      <c r="AF45" s="17"/>
      <c r="AG45" s="96"/>
      <c r="AH45" s="20"/>
      <c r="AI45" s="19"/>
      <c r="AJ45" s="96"/>
      <c r="AK45" s="20"/>
      <c r="AL45" s="19"/>
      <c r="AM45" s="96"/>
      <c r="AN45" s="20"/>
      <c r="AO45" s="19"/>
      <c r="AP45" s="96"/>
      <c r="AQ45" s="20"/>
      <c r="AR45" s="19"/>
      <c r="AS45" s="96"/>
      <c r="AT45" s="384"/>
      <c r="AU45" s="97"/>
      <c r="AV45" s="18"/>
      <c r="AW45" s="17"/>
      <c r="AX45" s="96"/>
      <c r="AY45" s="18"/>
      <c r="AZ45" s="17"/>
      <c r="BA45" s="96"/>
      <c r="BB45" s="20"/>
      <c r="BC45" s="19"/>
      <c r="BD45" s="96"/>
      <c r="BE45" s="20"/>
      <c r="BF45" s="19"/>
      <c r="BG45" s="96"/>
      <c r="BH45" s="20"/>
      <c r="BI45" s="19"/>
      <c r="BJ45" s="96"/>
      <c r="BK45" s="384"/>
      <c r="BL45" s="97"/>
      <c r="BM45" s="20"/>
      <c r="BN45" s="19"/>
      <c r="BO45" s="96"/>
      <c r="BP45" s="17"/>
      <c r="BQ45" s="19"/>
      <c r="BR45" s="96"/>
      <c r="BS45" s="48"/>
      <c r="BT45" s="62"/>
      <c r="BU45" s="96"/>
      <c r="BV45" s="433"/>
      <c r="BW45" s="62"/>
      <c r="BX45" s="96"/>
      <c r="BY45" s="45"/>
      <c r="BZ45" s="62"/>
      <c r="CA45" s="96"/>
      <c r="CB45" s="18"/>
      <c r="CC45" s="62"/>
      <c r="CD45" s="96"/>
      <c r="CE45" s="18"/>
      <c r="CF45" s="19"/>
      <c r="CG45" s="96"/>
      <c r="CH45" s="317"/>
      <c r="CI45" s="62"/>
      <c r="CJ45" s="96"/>
      <c r="CK45" s="21"/>
      <c r="CL45" s="96"/>
      <c r="CM45" s="96"/>
      <c r="CN45" s="22"/>
      <c r="CO45" s="63"/>
      <c r="CP45" s="98">
        <f t="shared" si="8"/>
        <v>0</v>
      </c>
      <c r="CQ45" s="18"/>
      <c r="CR45" s="23"/>
      <c r="CS45" s="18"/>
      <c r="CT45" s="23"/>
      <c r="CU45" s="18"/>
      <c r="CV45" s="23"/>
      <c r="CW45" s="18"/>
      <c r="CX45" s="23"/>
      <c r="CY45" s="23"/>
      <c r="CZ45" s="23"/>
      <c r="DA45" s="23"/>
      <c r="DB45" s="23"/>
      <c r="DC45" s="23"/>
      <c r="DD45" s="23"/>
      <c r="DE45" s="23"/>
      <c r="DF45" s="23"/>
      <c r="DG45" s="18"/>
      <c r="DH45" s="23"/>
      <c r="DI45" s="265"/>
      <c r="DJ45" s="276"/>
      <c r="DK45" s="265"/>
      <c r="DL45" s="276"/>
      <c r="DM45" s="265"/>
      <c r="DN45" s="276"/>
      <c r="DO45" s="18"/>
      <c r="DP45" s="23"/>
      <c r="DQ45" s="96"/>
      <c r="DR45" s="22"/>
      <c r="DS45" s="22"/>
      <c r="DT45" s="22"/>
      <c r="DU45" s="22"/>
      <c r="DV45" s="583"/>
      <c r="DW45" s="22"/>
      <c r="DX45" s="59"/>
      <c r="DY45" s="96"/>
      <c r="DZ45" s="317"/>
      <c r="EA45" s="96"/>
      <c r="EB45" s="577"/>
      <c r="EC45" s="96"/>
      <c r="ED45" s="99"/>
      <c r="EE45" s="96"/>
      <c r="EF45" s="406"/>
      <c r="EG45" s="96"/>
      <c r="EH45" s="100"/>
      <c r="EI45" s="101">
        <f>SUMPRODUCT(D45:EH45,'Jagdalpur R'!D45:EH45)</f>
        <v>0</v>
      </c>
      <c r="EJ45" s="3"/>
      <c r="EK45" s="3"/>
      <c r="ER45" s="64" t="s">
        <v>61</v>
      </c>
      <c r="ES45" s="61">
        <f t="shared" si="11"/>
        <v>0</v>
      </c>
      <c r="ET45" s="24">
        <f t="shared" si="9"/>
        <v>0</v>
      </c>
    </row>
    <row r="46" spans="2:150" ht="15" customHeight="1">
      <c r="B46" s="65">
        <f t="shared" si="10"/>
        <v>41</v>
      </c>
      <c r="C46" s="61"/>
      <c r="D46" s="20"/>
      <c r="E46" s="16"/>
      <c r="F46" s="96"/>
      <c r="G46" s="20"/>
      <c r="H46" s="16"/>
      <c r="I46" s="96"/>
      <c r="J46" s="20"/>
      <c r="K46" s="16"/>
      <c r="L46" s="96"/>
      <c r="M46" s="96"/>
      <c r="N46" s="96"/>
      <c r="O46" s="96"/>
      <c r="P46" s="415"/>
      <c r="Q46" s="16"/>
      <c r="R46" s="96"/>
      <c r="S46" s="18"/>
      <c r="T46" s="16"/>
      <c r="U46" s="96"/>
      <c r="V46" s="424"/>
      <c r="W46" s="16"/>
      <c r="X46" s="96"/>
      <c r="Y46" s="96"/>
      <c r="Z46" s="96"/>
      <c r="AA46" s="96"/>
      <c r="AB46" s="18"/>
      <c r="AC46" s="17"/>
      <c r="AD46" s="96"/>
      <c r="AE46" s="18"/>
      <c r="AF46" s="17"/>
      <c r="AG46" s="96"/>
      <c r="AH46" s="20"/>
      <c r="AI46" s="19"/>
      <c r="AJ46" s="96"/>
      <c r="AK46" s="20"/>
      <c r="AL46" s="19"/>
      <c r="AM46" s="96"/>
      <c r="AN46" s="20"/>
      <c r="AO46" s="19"/>
      <c r="AP46" s="96"/>
      <c r="AQ46" s="20"/>
      <c r="AR46" s="19"/>
      <c r="AS46" s="96"/>
      <c r="AT46" s="384"/>
      <c r="AU46" s="97"/>
      <c r="AV46" s="18"/>
      <c r="AW46" s="17"/>
      <c r="AX46" s="96"/>
      <c r="AY46" s="18"/>
      <c r="AZ46" s="17"/>
      <c r="BA46" s="96"/>
      <c r="BB46" s="20"/>
      <c r="BC46" s="19"/>
      <c r="BD46" s="96"/>
      <c r="BE46" s="20"/>
      <c r="BF46" s="19"/>
      <c r="BG46" s="96"/>
      <c r="BH46" s="20"/>
      <c r="BI46" s="19"/>
      <c r="BJ46" s="96"/>
      <c r="BK46" s="384"/>
      <c r="BL46" s="97"/>
      <c r="BM46" s="20"/>
      <c r="BN46" s="19"/>
      <c r="BO46" s="96"/>
      <c r="BP46" s="17"/>
      <c r="BQ46" s="19"/>
      <c r="BR46" s="96"/>
      <c r="BS46" s="48"/>
      <c r="BT46" s="62"/>
      <c r="BU46" s="96"/>
      <c r="BV46" s="433"/>
      <c r="BW46" s="62"/>
      <c r="BX46" s="96"/>
      <c r="BY46" s="45"/>
      <c r="BZ46" s="62"/>
      <c r="CA46" s="96"/>
      <c r="CB46" s="18"/>
      <c r="CC46" s="62"/>
      <c r="CD46" s="96"/>
      <c r="CE46" s="18"/>
      <c r="CF46" s="19"/>
      <c r="CG46" s="96"/>
      <c r="CH46" s="317"/>
      <c r="CI46" s="62"/>
      <c r="CJ46" s="96"/>
      <c r="CK46" s="21"/>
      <c r="CL46" s="96"/>
      <c r="CM46" s="96"/>
      <c r="CN46" s="22"/>
      <c r="CO46" s="63"/>
      <c r="CP46" s="98">
        <f t="shared" si="8"/>
        <v>0</v>
      </c>
      <c r="CQ46" s="18"/>
      <c r="CR46" s="23"/>
      <c r="CS46" s="18"/>
      <c r="CT46" s="23"/>
      <c r="CU46" s="18"/>
      <c r="CV46" s="23"/>
      <c r="CW46" s="18"/>
      <c r="CX46" s="23"/>
      <c r="CY46" s="23"/>
      <c r="CZ46" s="23"/>
      <c r="DA46" s="23"/>
      <c r="DB46" s="23"/>
      <c r="DC46" s="23"/>
      <c r="DD46" s="23"/>
      <c r="DE46" s="23"/>
      <c r="DF46" s="23"/>
      <c r="DG46" s="18"/>
      <c r="DH46" s="23"/>
      <c r="DI46" s="265"/>
      <c r="DJ46" s="276"/>
      <c r="DK46" s="265"/>
      <c r="DL46" s="276"/>
      <c r="DM46" s="265"/>
      <c r="DN46" s="276"/>
      <c r="DO46" s="18"/>
      <c r="DP46" s="23"/>
      <c r="DQ46" s="96"/>
      <c r="DR46" s="22"/>
      <c r="DS46" s="22"/>
      <c r="DT46" s="22"/>
      <c r="DU46" s="22"/>
      <c r="DV46" s="583"/>
      <c r="DW46" s="22"/>
      <c r="DX46" s="59"/>
      <c r="DY46" s="96"/>
      <c r="DZ46" s="317"/>
      <c r="EA46" s="96"/>
      <c r="EB46" s="577"/>
      <c r="EC46" s="96"/>
      <c r="ED46" s="99"/>
      <c r="EE46" s="96"/>
      <c r="EF46" s="406"/>
      <c r="EG46" s="96"/>
      <c r="EH46" s="100"/>
      <c r="EI46" s="101">
        <f>SUMPRODUCT(D46:EH46,'Jagdalpur R'!D46:EH46)</f>
        <v>0</v>
      </c>
      <c r="EJ46" s="3"/>
      <c r="EK46" s="3"/>
      <c r="ER46" s="64" t="s">
        <v>62</v>
      </c>
      <c r="ES46" s="61">
        <f t="shared" si="11"/>
        <v>0</v>
      </c>
      <c r="ET46" s="24">
        <f t="shared" si="9"/>
        <v>0</v>
      </c>
    </row>
    <row r="47" spans="2:150" ht="15" customHeight="1">
      <c r="B47" s="65">
        <f t="shared" si="10"/>
        <v>42</v>
      </c>
      <c r="C47" s="61"/>
      <c r="D47" s="20"/>
      <c r="E47" s="16"/>
      <c r="F47" s="96"/>
      <c r="G47" s="20"/>
      <c r="H47" s="16"/>
      <c r="I47" s="96"/>
      <c r="J47" s="20"/>
      <c r="K47" s="16"/>
      <c r="L47" s="96"/>
      <c r="M47" s="96"/>
      <c r="N47" s="96"/>
      <c r="O47" s="96"/>
      <c r="P47" s="415"/>
      <c r="Q47" s="16"/>
      <c r="R47" s="96"/>
      <c r="S47" s="18"/>
      <c r="T47" s="16"/>
      <c r="U47" s="96"/>
      <c r="V47" s="424"/>
      <c r="W47" s="16"/>
      <c r="X47" s="96"/>
      <c r="Y47" s="96"/>
      <c r="Z47" s="96"/>
      <c r="AA47" s="96"/>
      <c r="AB47" s="18"/>
      <c r="AC47" s="17"/>
      <c r="AD47" s="96"/>
      <c r="AE47" s="18"/>
      <c r="AF47" s="17"/>
      <c r="AG47" s="96"/>
      <c r="AH47" s="20"/>
      <c r="AI47" s="19"/>
      <c r="AJ47" s="96"/>
      <c r="AK47" s="20"/>
      <c r="AL47" s="19"/>
      <c r="AM47" s="96"/>
      <c r="AN47" s="20"/>
      <c r="AO47" s="19"/>
      <c r="AP47" s="96"/>
      <c r="AQ47" s="20"/>
      <c r="AR47" s="19"/>
      <c r="AS47" s="96"/>
      <c r="AT47" s="384"/>
      <c r="AU47" s="97"/>
      <c r="AV47" s="18"/>
      <c r="AW47" s="17"/>
      <c r="AX47" s="96"/>
      <c r="AY47" s="18"/>
      <c r="AZ47" s="17"/>
      <c r="BA47" s="96"/>
      <c r="BB47" s="20"/>
      <c r="BC47" s="19"/>
      <c r="BD47" s="96"/>
      <c r="BE47" s="20"/>
      <c r="BF47" s="19"/>
      <c r="BG47" s="96"/>
      <c r="BH47" s="20"/>
      <c r="BI47" s="19"/>
      <c r="BJ47" s="96"/>
      <c r="BK47" s="384"/>
      <c r="BL47" s="97"/>
      <c r="BM47" s="20"/>
      <c r="BN47" s="19"/>
      <c r="BO47" s="96"/>
      <c r="BP47" s="17"/>
      <c r="BQ47" s="19"/>
      <c r="BR47" s="96"/>
      <c r="BS47" s="48"/>
      <c r="BT47" s="62"/>
      <c r="BU47" s="96"/>
      <c r="BV47" s="433"/>
      <c r="BW47" s="62"/>
      <c r="BX47" s="96"/>
      <c r="BY47" s="45"/>
      <c r="BZ47" s="62"/>
      <c r="CA47" s="96"/>
      <c r="CB47" s="18"/>
      <c r="CC47" s="62"/>
      <c r="CD47" s="96"/>
      <c r="CE47" s="18"/>
      <c r="CF47" s="19"/>
      <c r="CG47" s="96"/>
      <c r="CH47" s="317"/>
      <c r="CI47" s="62"/>
      <c r="CJ47" s="96"/>
      <c r="CK47" s="21"/>
      <c r="CL47" s="96"/>
      <c r="CM47" s="96"/>
      <c r="CN47" s="22"/>
      <c r="CO47" s="63"/>
      <c r="CP47" s="98">
        <f t="shared" si="8"/>
        <v>0</v>
      </c>
      <c r="CQ47" s="18"/>
      <c r="CR47" s="23"/>
      <c r="CS47" s="18"/>
      <c r="CT47" s="23"/>
      <c r="CU47" s="18"/>
      <c r="CV47" s="23"/>
      <c r="CW47" s="18"/>
      <c r="CX47" s="23"/>
      <c r="CY47" s="23"/>
      <c r="CZ47" s="23"/>
      <c r="DA47" s="23"/>
      <c r="DB47" s="23"/>
      <c r="DC47" s="23"/>
      <c r="DD47" s="23"/>
      <c r="DE47" s="23"/>
      <c r="DF47" s="23"/>
      <c r="DG47" s="18"/>
      <c r="DH47" s="23"/>
      <c r="DI47" s="265"/>
      <c r="DJ47" s="276"/>
      <c r="DK47" s="265"/>
      <c r="DL47" s="276"/>
      <c r="DM47" s="265"/>
      <c r="DN47" s="276"/>
      <c r="DO47" s="18"/>
      <c r="DP47" s="23"/>
      <c r="DQ47" s="96"/>
      <c r="DR47" s="22"/>
      <c r="DS47" s="22"/>
      <c r="DT47" s="22"/>
      <c r="DU47" s="22"/>
      <c r="DV47" s="583"/>
      <c r="DW47" s="22"/>
      <c r="DX47" s="59"/>
      <c r="DY47" s="96"/>
      <c r="DZ47" s="317"/>
      <c r="EA47" s="96"/>
      <c r="EB47" s="577"/>
      <c r="EC47" s="96"/>
      <c r="ED47" s="99"/>
      <c r="EE47" s="96"/>
      <c r="EF47" s="406"/>
      <c r="EG47" s="96"/>
      <c r="EH47" s="100"/>
      <c r="EI47" s="101">
        <f>SUMPRODUCT(D47:EH47,'Jagdalpur R'!D47:EH47)</f>
        <v>0</v>
      </c>
      <c r="EJ47" s="3"/>
      <c r="EK47" s="3"/>
      <c r="ER47" s="64" t="s">
        <v>63</v>
      </c>
      <c r="ES47" s="61">
        <f t="shared" si="11"/>
        <v>0</v>
      </c>
      <c r="ET47" s="24">
        <f t="shared" si="9"/>
        <v>0</v>
      </c>
    </row>
    <row r="48" spans="2:150" ht="15" customHeight="1">
      <c r="B48" s="65">
        <f>B47+1</f>
        <v>43</v>
      </c>
      <c r="C48" s="61"/>
      <c r="D48" s="20"/>
      <c r="E48" s="16"/>
      <c r="F48" s="96"/>
      <c r="G48" s="20"/>
      <c r="H48" s="16"/>
      <c r="I48" s="96"/>
      <c r="J48" s="20"/>
      <c r="K48" s="16"/>
      <c r="L48" s="96"/>
      <c r="M48" s="96"/>
      <c r="N48" s="96"/>
      <c r="O48" s="96"/>
      <c r="P48" s="415"/>
      <c r="Q48" s="16"/>
      <c r="R48" s="96"/>
      <c r="S48" s="18"/>
      <c r="T48" s="16"/>
      <c r="U48" s="96"/>
      <c r="V48" s="424"/>
      <c r="W48" s="16"/>
      <c r="X48" s="96"/>
      <c r="Y48" s="96"/>
      <c r="Z48" s="96"/>
      <c r="AA48" s="96"/>
      <c r="AB48" s="18"/>
      <c r="AC48" s="17"/>
      <c r="AD48" s="96"/>
      <c r="AE48" s="18"/>
      <c r="AF48" s="17"/>
      <c r="AG48" s="96"/>
      <c r="AH48" s="20"/>
      <c r="AI48" s="19"/>
      <c r="AJ48" s="96"/>
      <c r="AK48" s="20"/>
      <c r="AL48" s="19"/>
      <c r="AM48" s="96"/>
      <c r="AN48" s="20"/>
      <c r="AO48" s="19"/>
      <c r="AP48" s="96"/>
      <c r="AQ48" s="20"/>
      <c r="AR48" s="19"/>
      <c r="AS48" s="96"/>
      <c r="AT48" s="384"/>
      <c r="AU48" s="97"/>
      <c r="AV48" s="18"/>
      <c r="AW48" s="17"/>
      <c r="AX48" s="96"/>
      <c r="AY48" s="18"/>
      <c r="AZ48" s="17"/>
      <c r="BA48" s="96"/>
      <c r="BB48" s="20"/>
      <c r="BC48" s="19"/>
      <c r="BD48" s="96"/>
      <c r="BE48" s="20"/>
      <c r="BF48" s="19"/>
      <c r="BG48" s="96"/>
      <c r="BH48" s="20"/>
      <c r="BI48" s="19"/>
      <c r="BJ48" s="96"/>
      <c r="BK48" s="384"/>
      <c r="BL48" s="97"/>
      <c r="BM48" s="20"/>
      <c r="BN48" s="19"/>
      <c r="BO48" s="96"/>
      <c r="BP48" s="17"/>
      <c r="BQ48" s="19"/>
      <c r="BR48" s="96"/>
      <c r="BS48" s="48"/>
      <c r="BT48" s="62"/>
      <c r="BU48" s="96"/>
      <c r="BV48" s="433"/>
      <c r="BW48" s="62"/>
      <c r="BX48" s="96"/>
      <c r="BY48" s="45"/>
      <c r="BZ48" s="62"/>
      <c r="CA48" s="96"/>
      <c r="CB48" s="18"/>
      <c r="CC48" s="62"/>
      <c r="CD48" s="96"/>
      <c r="CE48" s="18"/>
      <c r="CF48" s="19"/>
      <c r="CG48" s="96"/>
      <c r="CH48" s="317"/>
      <c r="CI48" s="62"/>
      <c r="CJ48" s="96"/>
      <c r="CK48" s="21"/>
      <c r="CL48" s="96"/>
      <c r="CM48" s="96"/>
      <c r="CN48" s="22"/>
      <c r="CO48" s="63"/>
      <c r="CP48" s="98">
        <f t="shared" si="8"/>
        <v>0</v>
      </c>
      <c r="CQ48" s="18"/>
      <c r="CR48" s="23"/>
      <c r="CS48" s="18"/>
      <c r="CT48" s="23"/>
      <c r="CU48" s="18"/>
      <c r="CV48" s="23"/>
      <c r="CW48" s="18"/>
      <c r="CX48" s="23"/>
      <c r="CY48" s="23"/>
      <c r="CZ48" s="23"/>
      <c r="DA48" s="23"/>
      <c r="DB48" s="23"/>
      <c r="DC48" s="23"/>
      <c r="DD48" s="23"/>
      <c r="DE48" s="23"/>
      <c r="DF48" s="23"/>
      <c r="DG48" s="18"/>
      <c r="DH48" s="23"/>
      <c r="DI48" s="265"/>
      <c r="DJ48" s="276"/>
      <c r="DK48" s="265"/>
      <c r="DL48" s="276"/>
      <c r="DM48" s="265"/>
      <c r="DN48" s="276"/>
      <c r="DO48" s="18"/>
      <c r="DP48" s="23"/>
      <c r="DQ48" s="96"/>
      <c r="DR48" s="22"/>
      <c r="DS48" s="22"/>
      <c r="DT48" s="22"/>
      <c r="DU48" s="22"/>
      <c r="DV48" s="583"/>
      <c r="DW48" s="22"/>
      <c r="DX48" s="59"/>
      <c r="DY48" s="96"/>
      <c r="DZ48" s="317"/>
      <c r="EA48" s="96"/>
      <c r="EB48" s="577"/>
      <c r="EC48" s="96"/>
      <c r="ED48" s="99"/>
      <c r="EE48" s="96"/>
      <c r="EF48" s="406"/>
      <c r="EG48" s="96"/>
      <c r="EH48" s="100"/>
      <c r="EI48" s="101">
        <f>SUMPRODUCT(D48:EH48,'Jagdalpur R'!D48:EH48)</f>
        <v>0</v>
      </c>
      <c r="EJ48" s="3"/>
      <c r="EK48" s="3"/>
      <c r="ER48" s="64" t="s">
        <v>64</v>
      </c>
      <c r="ES48" s="61">
        <f t="shared" si="11"/>
        <v>0</v>
      </c>
      <c r="ET48" s="24">
        <f t="shared" si="9"/>
        <v>0</v>
      </c>
    </row>
    <row r="49" spans="2:150" ht="15" customHeight="1">
      <c r="B49" s="65">
        <f t="shared" si="10"/>
        <v>44</v>
      </c>
      <c r="C49" s="61"/>
      <c r="D49" s="20"/>
      <c r="E49" s="16"/>
      <c r="F49" s="96"/>
      <c r="G49" s="20"/>
      <c r="H49" s="16"/>
      <c r="I49" s="96"/>
      <c r="J49" s="20"/>
      <c r="K49" s="16"/>
      <c r="L49" s="96"/>
      <c r="M49" s="96"/>
      <c r="N49" s="96"/>
      <c r="O49" s="96"/>
      <c r="P49" s="415"/>
      <c r="Q49" s="16"/>
      <c r="R49" s="96"/>
      <c r="S49" s="18"/>
      <c r="T49" s="16"/>
      <c r="U49" s="96"/>
      <c r="V49" s="424"/>
      <c r="W49" s="16"/>
      <c r="X49" s="96"/>
      <c r="Y49" s="96"/>
      <c r="Z49" s="96"/>
      <c r="AA49" s="96"/>
      <c r="AB49" s="18"/>
      <c r="AC49" s="17"/>
      <c r="AD49" s="96"/>
      <c r="AE49" s="18"/>
      <c r="AF49" s="17"/>
      <c r="AG49" s="96"/>
      <c r="AH49" s="20"/>
      <c r="AI49" s="19"/>
      <c r="AJ49" s="96"/>
      <c r="AK49" s="20"/>
      <c r="AL49" s="19"/>
      <c r="AM49" s="96"/>
      <c r="AN49" s="20"/>
      <c r="AO49" s="19"/>
      <c r="AP49" s="96"/>
      <c r="AQ49" s="20"/>
      <c r="AR49" s="19"/>
      <c r="AS49" s="96"/>
      <c r="AT49" s="384"/>
      <c r="AU49" s="97"/>
      <c r="AV49" s="18"/>
      <c r="AW49" s="17"/>
      <c r="AX49" s="96"/>
      <c r="AY49" s="18"/>
      <c r="AZ49" s="17"/>
      <c r="BA49" s="96"/>
      <c r="BB49" s="20"/>
      <c r="BC49" s="19"/>
      <c r="BD49" s="96"/>
      <c r="BE49" s="20"/>
      <c r="BF49" s="19"/>
      <c r="BG49" s="96"/>
      <c r="BH49" s="20"/>
      <c r="BI49" s="19"/>
      <c r="BJ49" s="96"/>
      <c r="BK49" s="384"/>
      <c r="BL49" s="97"/>
      <c r="BM49" s="20"/>
      <c r="BN49" s="19"/>
      <c r="BO49" s="96"/>
      <c r="BP49" s="17"/>
      <c r="BQ49" s="19"/>
      <c r="BR49" s="96"/>
      <c r="BS49" s="48"/>
      <c r="BT49" s="62"/>
      <c r="BU49" s="96"/>
      <c r="BV49" s="433"/>
      <c r="BW49" s="62"/>
      <c r="BX49" s="96"/>
      <c r="BY49" s="45"/>
      <c r="BZ49" s="62"/>
      <c r="CA49" s="96"/>
      <c r="CB49" s="18"/>
      <c r="CC49" s="62"/>
      <c r="CD49" s="96"/>
      <c r="CE49" s="18"/>
      <c r="CF49" s="19"/>
      <c r="CG49" s="96"/>
      <c r="CH49" s="317"/>
      <c r="CI49" s="62"/>
      <c r="CJ49" s="96"/>
      <c r="CK49" s="21"/>
      <c r="CL49" s="96"/>
      <c r="CM49" s="96"/>
      <c r="CN49" s="22"/>
      <c r="CO49" s="63"/>
      <c r="CP49" s="98">
        <f t="shared" si="8"/>
        <v>0</v>
      </c>
      <c r="CQ49" s="18"/>
      <c r="CR49" s="23"/>
      <c r="CS49" s="18"/>
      <c r="CT49" s="23"/>
      <c r="CU49" s="18"/>
      <c r="CV49" s="23"/>
      <c r="CW49" s="18"/>
      <c r="CX49" s="23"/>
      <c r="CY49" s="23"/>
      <c r="CZ49" s="23"/>
      <c r="DA49" s="23"/>
      <c r="DB49" s="23"/>
      <c r="DC49" s="23"/>
      <c r="DD49" s="23"/>
      <c r="DE49" s="23"/>
      <c r="DF49" s="23"/>
      <c r="DG49" s="18"/>
      <c r="DH49" s="23"/>
      <c r="DI49" s="265"/>
      <c r="DJ49" s="276"/>
      <c r="DK49" s="265"/>
      <c r="DL49" s="276"/>
      <c r="DM49" s="265"/>
      <c r="DN49" s="276"/>
      <c r="DO49" s="18"/>
      <c r="DP49" s="23"/>
      <c r="DQ49" s="96"/>
      <c r="DR49" s="22"/>
      <c r="DS49" s="22"/>
      <c r="DT49" s="22"/>
      <c r="DU49" s="22"/>
      <c r="DV49" s="583"/>
      <c r="DW49" s="22"/>
      <c r="DX49" s="59"/>
      <c r="DY49" s="96"/>
      <c r="DZ49" s="317"/>
      <c r="EA49" s="96"/>
      <c r="EB49" s="577"/>
      <c r="EC49" s="96"/>
      <c r="ED49" s="99"/>
      <c r="EE49" s="96"/>
      <c r="EF49" s="406"/>
      <c r="EG49" s="96"/>
      <c r="EH49" s="100"/>
      <c r="EI49" s="101">
        <f>SUMPRODUCT(D49:EH49,'Jagdalpur R'!D49:EH49)</f>
        <v>0</v>
      </c>
      <c r="EJ49" s="3"/>
      <c r="EK49" s="3"/>
      <c r="ER49" s="64" t="s">
        <v>65</v>
      </c>
      <c r="ES49" s="61">
        <f t="shared" si="11"/>
        <v>0</v>
      </c>
      <c r="ET49" s="24">
        <f t="shared" si="9"/>
        <v>0</v>
      </c>
    </row>
    <row r="50" spans="2:150" ht="15" customHeight="1">
      <c r="B50" s="65">
        <f t="shared" si="10"/>
        <v>45</v>
      </c>
      <c r="C50" s="61"/>
      <c r="D50" s="20"/>
      <c r="E50" s="16"/>
      <c r="F50" s="96"/>
      <c r="G50" s="20"/>
      <c r="H50" s="16"/>
      <c r="I50" s="96"/>
      <c r="J50" s="20"/>
      <c r="K50" s="16"/>
      <c r="L50" s="96"/>
      <c r="M50" s="96"/>
      <c r="N50" s="96"/>
      <c r="O50" s="96"/>
      <c r="P50" s="415"/>
      <c r="Q50" s="16"/>
      <c r="R50" s="96"/>
      <c r="S50" s="18"/>
      <c r="T50" s="16"/>
      <c r="U50" s="96"/>
      <c r="V50" s="424"/>
      <c r="W50" s="16"/>
      <c r="X50" s="96"/>
      <c r="Y50" s="96"/>
      <c r="Z50" s="96"/>
      <c r="AA50" s="96"/>
      <c r="AB50" s="18"/>
      <c r="AC50" s="17"/>
      <c r="AD50" s="96"/>
      <c r="AE50" s="18"/>
      <c r="AF50" s="17"/>
      <c r="AG50" s="96"/>
      <c r="AH50" s="20"/>
      <c r="AI50" s="19"/>
      <c r="AJ50" s="96"/>
      <c r="AK50" s="20"/>
      <c r="AL50" s="19"/>
      <c r="AM50" s="96"/>
      <c r="AN50" s="20"/>
      <c r="AO50" s="19"/>
      <c r="AP50" s="96"/>
      <c r="AQ50" s="20"/>
      <c r="AR50" s="19"/>
      <c r="AS50" s="96"/>
      <c r="AT50" s="384"/>
      <c r="AU50" s="97"/>
      <c r="AV50" s="18"/>
      <c r="AW50" s="17"/>
      <c r="AX50" s="96"/>
      <c r="AY50" s="18"/>
      <c r="AZ50" s="17"/>
      <c r="BA50" s="96"/>
      <c r="BB50" s="20"/>
      <c r="BC50" s="19"/>
      <c r="BD50" s="96"/>
      <c r="BE50" s="20"/>
      <c r="BF50" s="19"/>
      <c r="BG50" s="96"/>
      <c r="BH50" s="20"/>
      <c r="BI50" s="19"/>
      <c r="BJ50" s="96"/>
      <c r="BK50" s="384"/>
      <c r="BL50" s="97"/>
      <c r="BM50" s="20"/>
      <c r="BN50" s="19"/>
      <c r="BO50" s="96"/>
      <c r="BP50" s="17"/>
      <c r="BQ50" s="19"/>
      <c r="BR50" s="96"/>
      <c r="BS50" s="48"/>
      <c r="BT50" s="62"/>
      <c r="BU50" s="96"/>
      <c r="BV50" s="433"/>
      <c r="BW50" s="62"/>
      <c r="BX50" s="96"/>
      <c r="BY50" s="45"/>
      <c r="BZ50" s="62"/>
      <c r="CA50" s="96"/>
      <c r="CB50" s="18"/>
      <c r="CC50" s="62"/>
      <c r="CD50" s="96"/>
      <c r="CE50" s="18"/>
      <c r="CF50" s="19"/>
      <c r="CG50" s="96"/>
      <c r="CH50" s="317"/>
      <c r="CI50" s="62"/>
      <c r="CJ50" s="96"/>
      <c r="CK50" s="21"/>
      <c r="CL50" s="96"/>
      <c r="CM50" s="96"/>
      <c r="CN50" s="22"/>
      <c r="CO50" s="63"/>
      <c r="CP50" s="98">
        <f t="shared" si="8"/>
        <v>0</v>
      </c>
      <c r="CQ50" s="18"/>
      <c r="CR50" s="23"/>
      <c r="CS50" s="18"/>
      <c r="CT50" s="23"/>
      <c r="CU50" s="18"/>
      <c r="CV50" s="23"/>
      <c r="CW50" s="18"/>
      <c r="CX50" s="23"/>
      <c r="CY50" s="23"/>
      <c r="CZ50" s="23"/>
      <c r="DA50" s="23"/>
      <c r="DB50" s="23"/>
      <c r="DC50" s="23"/>
      <c r="DD50" s="23"/>
      <c r="DE50" s="23"/>
      <c r="DF50" s="23"/>
      <c r="DG50" s="18"/>
      <c r="DH50" s="23"/>
      <c r="DI50" s="265"/>
      <c r="DJ50" s="276"/>
      <c r="DK50" s="265"/>
      <c r="DL50" s="276"/>
      <c r="DM50" s="265"/>
      <c r="DN50" s="276"/>
      <c r="DO50" s="18"/>
      <c r="DP50" s="23"/>
      <c r="DQ50" s="96"/>
      <c r="DR50" s="22"/>
      <c r="DS50" s="22"/>
      <c r="DT50" s="22"/>
      <c r="DU50" s="22"/>
      <c r="DV50" s="583"/>
      <c r="DW50" s="22"/>
      <c r="DX50" s="59"/>
      <c r="DY50" s="96"/>
      <c r="DZ50" s="317"/>
      <c r="EA50" s="96"/>
      <c r="EB50" s="577"/>
      <c r="EC50" s="96"/>
      <c r="ED50" s="99"/>
      <c r="EE50" s="96"/>
      <c r="EF50" s="406"/>
      <c r="EG50" s="96"/>
      <c r="EH50" s="100"/>
      <c r="EI50" s="101">
        <f>SUMPRODUCT(D50:EH50,'Jagdalpur R'!D50:EH50)</f>
        <v>0</v>
      </c>
      <c r="EJ50" s="3"/>
      <c r="EK50" s="3"/>
      <c r="ER50" s="64" t="s">
        <v>66</v>
      </c>
      <c r="ES50" s="61">
        <f t="shared" si="11"/>
        <v>0</v>
      </c>
      <c r="ET50" s="24">
        <f t="shared" si="9"/>
        <v>0</v>
      </c>
    </row>
    <row r="51" spans="2:150" ht="15" customHeight="1">
      <c r="B51" s="65">
        <f t="shared" si="10"/>
        <v>46</v>
      </c>
      <c r="C51" s="61"/>
      <c r="D51" s="20"/>
      <c r="E51" s="16"/>
      <c r="F51" s="96"/>
      <c r="G51" s="20"/>
      <c r="H51" s="16"/>
      <c r="I51" s="96"/>
      <c r="J51" s="20"/>
      <c r="K51" s="16"/>
      <c r="L51" s="96"/>
      <c r="M51" s="96"/>
      <c r="N51" s="96"/>
      <c r="O51" s="96"/>
      <c r="P51" s="415"/>
      <c r="Q51" s="16"/>
      <c r="R51" s="96"/>
      <c r="S51" s="18"/>
      <c r="T51" s="16"/>
      <c r="U51" s="96"/>
      <c r="V51" s="424"/>
      <c r="W51" s="16"/>
      <c r="X51" s="96"/>
      <c r="Y51" s="96"/>
      <c r="Z51" s="96"/>
      <c r="AA51" s="96"/>
      <c r="AB51" s="18"/>
      <c r="AC51" s="17"/>
      <c r="AD51" s="96"/>
      <c r="AE51" s="18"/>
      <c r="AF51" s="17"/>
      <c r="AG51" s="96"/>
      <c r="AH51" s="20"/>
      <c r="AI51" s="19"/>
      <c r="AJ51" s="96"/>
      <c r="AK51" s="20"/>
      <c r="AL51" s="19"/>
      <c r="AM51" s="96"/>
      <c r="AN51" s="20"/>
      <c r="AO51" s="19"/>
      <c r="AP51" s="96"/>
      <c r="AQ51" s="20"/>
      <c r="AR51" s="19"/>
      <c r="AS51" s="96"/>
      <c r="AT51" s="384"/>
      <c r="AU51" s="97"/>
      <c r="AV51" s="18"/>
      <c r="AW51" s="17"/>
      <c r="AX51" s="96"/>
      <c r="AY51" s="18"/>
      <c r="AZ51" s="17"/>
      <c r="BA51" s="96"/>
      <c r="BB51" s="20"/>
      <c r="BC51" s="19"/>
      <c r="BD51" s="96"/>
      <c r="BE51" s="20"/>
      <c r="BF51" s="19"/>
      <c r="BG51" s="96"/>
      <c r="BH51" s="20"/>
      <c r="BI51" s="19"/>
      <c r="BJ51" s="96"/>
      <c r="BK51" s="384"/>
      <c r="BL51" s="97"/>
      <c r="BM51" s="20"/>
      <c r="BN51" s="19"/>
      <c r="BO51" s="96"/>
      <c r="BP51" s="17"/>
      <c r="BQ51" s="19"/>
      <c r="BR51" s="96"/>
      <c r="BS51" s="48"/>
      <c r="BT51" s="62"/>
      <c r="BU51" s="96"/>
      <c r="BV51" s="433"/>
      <c r="BW51" s="62"/>
      <c r="BX51" s="96"/>
      <c r="BY51" s="45"/>
      <c r="BZ51" s="62"/>
      <c r="CA51" s="96"/>
      <c r="CB51" s="18"/>
      <c r="CC51" s="62"/>
      <c r="CD51" s="96"/>
      <c r="CE51" s="18"/>
      <c r="CF51" s="19"/>
      <c r="CG51" s="96"/>
      <c r="CH51" s="317"/>
      <c r="CI51" s="62"/>
      <c r="CJ51" s="96"/>
      <c r="CK51" s="21"/>
      <c r="CL51" s="96"/>
      <c r="CM51" s="96"/>
      <c r="CN51" s="22"/>
      <c r="CO51" s="63"/>
      <c r="CP51" s="98">
        <f t="shared" si="8"/>
        <v>0</v>
      </c>
      <c r="CQ51" s="18"/>
      <c r="CR51" s="23"/>
      <c r="CS51" s="18"/>
      <c r="CT51" s="23"/>
      <c r="CU51" s="18"/>
      <c r="CV51" s="23"/>
      <c r="CW51" s="18"/>
      <c r="CX51" s="23"/>
      <c r="CY51" s="23"/>
      <c r="CZ51" s="23"/>
      <c r="DA51" s="23"/>
      <c r="DB51" s="23"/>
      <c r="DC51" s="23"/>
      <c r="DD51" s="23"/>
      <c r="DE51" s="23"/>
      <c r="DF51" s="23"/>
      <c r="DG51" s="18"/>
      <c r="DH51" s="23"/>
      <c r="DI51" s="265"/>
      <c r="DJ51" s="276"/>
      <c r="DK51" s="265"/>
      <c r="DL51" s="276"/>
      <c r="DM51" s="265"/>
      <c r="DN51" s="276"/>
      <c r="DO51" s="18"/>
      <c r="DP51" s="23"/>
      <c r="DQ51" s="96"/>
      <c r="DR51" s="22"/>
      <c r="DS51" s="22"/>
      <c r="DT51" s="22"/>
      <c r="DU51" s="22"/>
      <c r="DV51" s="583"/>
      <c r="DW51" s="22"/>
      <c r="DX51" s="59"/>
      <c r="DY51" s="96"/>
      <c r="DZ51" s="317"/>
      <c r="EA51" s="96"/>
      <c r="EB51" s="577"/>
      <c r="EC51" s="96"/>
      <c r="ED51" s="99"/>
      <c r="EE51" s="96"/>
      <c r="EF51" s="406"/>
      <c r="EG51" s="96"/>
      <c r="EH51" s="100"/>
      <c r="EI51" s="101">
        <f>SUMPRODUCT(D51:EH51,'Jagdalpur R'!D51:EH51)</f>
        <v>0</v>
      </c>
      <c r="EJ51" s="3"/>
      <c r="EK51" s="3"/>
      <c r="ER51" s="64" t="s">
        <v>67</v>
      </c>
      <c r="ES51" s="61">
        <f t="shared" si="11"/>
        <v>0</v>
      </c>
      <c r="ET51" s="24">
        <f t="shared" si="9"/>
        <v>0</v>
      </c>
    </row>
    <row r="52" spans="2:150" ht="15" customHeight="1">
      <c r="B52" s="65">
        <f t="shared" si="10"/>
        <v>47</v>
      </c>
      <c r="C52" s="61"/>
      <c r="D52" s="20"/>
      <c r="E52" s="16"/>
      <c r="F52" s="96"/>
      <c r="G52" s="20"/>
      <c r="H52" s="16"/>
      <c r="I52" s="96"/>
      <c r="J52" s="20"/>
      <c r="K52" s="16"/>
      <c r="L52" s="96"/>
      <c r="M52" s="96"/>
      <c r="N52" s="96"/>
      <c r="O52" s="96"/>
      <c r="P52" s="415"/>
      <c r="Q52" s="16"/>
      <c r="R52" s="96"/>
      <c r="S52" s="18"/>
      <c r="T52" s="16"/>
      <c r="U52" s="96"/>
      <c r="V52" s="424"/>
      <c r="W52" s="16"/>
      <c r="X52" s="96"/>
      <c r="Y52" s="96"/>
      <c r="Z52" s="96"/>
      <c r="AA52" s="96"/>
      <c r="AB52" s="18"/>
      <c r="AC52" s="17"/>
      <c r="AD52" s="96"/>
      <c r="AE52" s="18"/>
      <c r="AF52" s="17"/>
      <c r="AG52" s="96"/>
      <c r="AH52" s="20"/>
      <c r="AI52" s="19"/>
      <c r="AJ52" s="96"/>
      <c r="AK52" s="20"/>
      <c r="AL52" s="19"/>
      <c r="AM52" s="96"/>
      <c r="AN52" s="20"/>
      <c r="AO52" s="19"/>
      <c r="AP52" s="96"/>
      <c r="AQ52" s="20"/>
      <c r="AR52" s="19"/>
      <c r="AS52" s="96"/>
      <c r="AT52" s="384"/>
      <c r="AU52" s="97"/>
      <c r="AV52" s="18"/>
      <c r="AW52" s="17"/>
      <c r="AX52" s="96"/>
      <c r="AY52" s="18"/>
      <c r="AZ52" s="17"/>
      <c r="BA52" s="96"/>
      <c r="BB52" s="20"/>
      <c r="BC52" s="19"/>
      <c r="BD52" s="96"/>
      <c r="BE52" s="20"/>
      <c r="BF52" s="19"/>
      <c r="BG52" s="96"/>
      <c r="BH52" s="20"/>
      <c r="BI52" s="19"/>
      <c r="BJ52" s="96"/>
      <c r="BK52" s="384"/>
      <c r="BL52" s="97"/>
      <c r="BM52" s="20"/>
      <c r="BN52" s="19"/>
      <c r="BO52" s="96"/>
      <c r="BP52" s="17"/>
      <c r="BQ52" s="19"/>
      <c r="BR52" s="96"/>
      <c r="BS52" s="48"/>
      <c r="BT52" s="62"/>
      <c r="BU52" s="96"/>
      <c r="BV52" s="433"/>
      <c r="BW52" s="62"/>
      <c r="BX52" s="96"/>
      <c r="BY52" s="45"/>
      <c r="BZ52" s="62"/>
      <c r="CA52" s="96"/>
      <c r="CB52" s="18"/>
      <c r="CC52" s="62"/>
      <c r="CD52" s="96"/>
      <c r="CE52" s="18"/>
      <c r="CF52" s="19"/>
      <c r="CG52" s="96"/>
      <c r="CH52" s="317"/>
      <c r="CI52" s="62"/>
      <c r="CJ52" s="96"/>
      <c r="CK52" s="21"/>
      <c r="CL52" s="96"/>
      <c r="CM52" s="96"/>
      <c r="CN52" s="22"/>
      <c r="CO52" s="63"/>
      <c r="CP52" s="98">
        <f t="shared" si="8"/>
        <v>0</v>
      </c>
      <c r="CQ52" s="18"/>
      <c r="CR52" s="23"/>
      <c r="CS52" s="18"/>
      <c r="CT52" s="23"/>
      <c r="CU52" s="18"/>
      <c r="CV52" s="23"/>
      <c r="CW52" s="18"/>
      <c r="CX52" s="23"/>
      <c r="CY52" s="23"/>
      <c r="CZ52" s="23"/>
      <c r="DA52" s="23"/>
      <c r="DB52" s="23"/>
      <c r="DC52" s="23"/>
      <c r="DD52" s="23"/>
      <c r="DE52" s="23"/>
      <c r="DF52" s="23"/>
      <c r="DG52" s="18"/>
      <c r="DH52" s="23"/>
      <c r="DI52" s="265"/>
      <c r="DJ52" s="276"/>
      <c r="DK52" s="265"/>
      <c r="DL52" s="276"/>
      <c r="DM52" s="265"/>
      <c r="DN52" s="276"/>
      <c r="DO52" s="18"/>
      <c r="DP52" s="23"/>
      <c r="DQ52" s="96"/>
      <c r="DR52" s="22"/>
      <c r="DS52" s="22"/>
      <c r="DT52" s="22"/>
      <c r="DU52" s="22"/>
      <c r="DV52" s="583"/>
      <c r="DW52" s="22"/>
      <c r="DX52" s="59"/>
      <c r="DY52" s="96"/>
      <c r="DZ52" s="317"/>
      <c r="EA52" s="96"/>
      <c r="EB52" s="577"/>
      <c r="EC52" s="96"/>
      <c r="ED52" s="99"/>
      <c r="EE52" s="96"/>
      <c r="EF52" s="406"/>
      <c r="EG52" s="96"/>
      <c r="EH52" s="100"/>
      <c r="EI52" s="101">
        <f>SUMPRODUCT(D52:EH52,'Jagdalpur R'!D52:EH52)</f>
        <v>0</v>
      </c>
      <c r="EJ52" s="3"/>
      <c r="EK52" s="3"/>
      <c r="ER52" s="64" t="s">
        <v>68</v>
      </c>
      <c r="ES52" s="61">
        <f t="shared" si="11"/>
        <v>0</v>
      </c>
      <c r="ET52" s="24">
        <f t="shared" si="9"/>
        <v>0</v>
      </c>
    </row>
    <row r="53" spans="2:150" ht="15" customHeight="1">
      <c r="B53" s="65">
        <f t="shared" si="10"/>
        <v>48</v>
      </c>
      <c r="C53" s="61"/>
      <c r="D53" s="20"/>
      <c r="E53" s="16"/>
      <c r="F53" s="96"/>
      <c r="G53" s="20"/>
      <c r="H53" s="16"/>
      <c r="I53" s="96"/>
      <c r="J53" s="20"/>
      <c r="K53" s="16"/>
      <c r="L53" s="96"/>
      <c r="M53" s="96"/>
      <c r="N53" s="96"/>
      <c r="O53" s="96"/>
      <c r="P53" s="415"/>
      <c r="Q53" s="16"/>
      <c r="R53" s="96"/>
      <c r="S53" s="18"/>
      <c r="T53" s="16"/>
      <c r="U53" s="96"/>
      <c r="V53" s="424"/>
      <c r="W53" s="16"/>
      <c r="X53" s="96"/>
      <c r="Y53" s="96"/>
      <c r="Z53" s="96"/>
      <c r="AA53" s="96"/>
      <c r="AB53" s="18"/>
      <c r="AC53" s="17"/>
      <c r="AD53" s="96"/>
      <c r="AE53" s="18"/>
      <c r="AF53" s="17"/>
      <c r="AG53" s="96"/>
      <c r="AH53" s="20"/>
      <c r="AI53" s="19"/>
      <c r="AJ53" s="96"/>
      <c r="AK53" s="20"/>
      <c r="AL53" s="19"/>
      <c r="AM53" s="96"/>
      <c r="AN53" s="20"/>
      <c r="AO53" s="19"/>
      <c r="AP53" s="96"/>
      <c r="AQ53" s="20"/>
      <c r="AR53" s="19"/>
      <c r="AS53" s="96"/>
      <c r="AT53" s="384"/>
      <c r="AU53" s="97"/>
      <c r="AV53" s="18"/>
      <c r="AW53" s="17"/>
      <c r="AX53" s="96"/>
      <c r="AY53" s="18"/>
      <c r="AZ53" s="17"/>
      <c r="BA53" s="96"/>
      <c r="BB53" s="20"/>
      <c r="BC53" s="19"/>
      <c r="BD53" s="96"/>
      <c r="BE53" s="20"/>
      <c r="BF53" s="19"/>
      <c r="BG53" s="96"/>
      <c r="BH53" s="20"/>
      <c r="BI53" s="19"/>
      <c r="BJ53" s="96"/>
      <c r="BK53" s="384"/>
      <c r="BL53" s="97"/>
      <c r="BM53" s="20"/>
      <c r="BN53" s="19"/>
      <c r="BO53" s="96"/>
      <c r="BP53" s="17"/>
      <c r="BQ53" s="19"/>
      <c r="BR53" s="96"/>
      <c r="BS53" s="48"/>
      <c r="BT53" s="62"/>
      <c r="BU53" s="96"/>
      <c r="BV53" s="433"/>
      <c r="BW53" s="62"/>
      <c r="BX53" s="96"/>
      <c r="BY53" s="45"/>
      <c r="BZ53" s="62"/>
      <c r="CA53" s="96"/>
      <c r="CB53" s="18"/>
      <c r="CC53" s="62"/>
      <c r="CD53" s="96"/>
      <c r="CE53" s="18"/>
      <c r="CF53" s="19"/>
      <c r="CG53" s="96"/>
      <c r="CH53" s="317"/>
      <c r="CI53" s="62"/>
      <c r="CJ53" s="96"/>
      <c r="CK53" s="21"/>
      <c r="CL53" s="96"/>
      <c r="CM53" s="96"/>
      <c r="CN53" s="22"/>
      <c r="CO53" s="63"/>
      <c r="CP53" s="98">
        <f t="shared" si="8"/>
        <v>0</v>
      </c>
      <c r="CQ53" s="18"/>
      <c r="CR53" s="23"/>
      <c r="CS53" s="18"/>
      <c r="CT53" s="23"/>
      <c r="CU53" s="18"/>
      <c r="CV53" s="23"/>
      <c r="CW53" s="18"/>
      <c r="CX53" s="23"/>
      <c r="CY53" s="23"/>
      <c r="CZ53" s="23"/>
      <c r="DA53" s="23"/>
      <c r="DB53" s="23"/>
      <c r="DC53" s="23"/>
      <c r="DD53" s="23"/>
      <c r="DE53" s="23"/>
      <c r="DF53" s="23"/>
      <c r="DG53" s="18"/>
      <c r="DH53" s="23"/>
      <c r="DI53" s="265"/>
      <c r="DJ53" s="276"/>
      <c r="DK53" s="265"/>
      <c r="DL53" s="276"/>
      <c r="DM53" s="265"/>
      <c r="DN53" s="276"/>
      <c r="DO53" s="18"/>
      <c r="DP53" s="23"/>
      <c r="DQ53" s="96"/>
      <c r="DR53" s="22"/>
      <c r="DS53" s="22"/>
      <c r="DT53" s="22"/>
      <c r="DU53" s="22"/>
      <c r="DV53" s="583"/>
      <c r="DW53" s="22"/>
      <c r="DX53" s="59"/>
      <c r="DY53" s="96"/>
      <c r="DZ53" s="317"/>
      <c r="EA53" s="96"/>
      <c r="EB53" s="577"/>
      <c r="EC53" s="96"/>
      <c r="ED53" s="99"/>
      <c r="EE53" s="96"/>
      <c r="EF53" s="406"/>
      <c r="EG53" s="96"/>
      <c r="EH53" s="100"/>
      <c r="EI53" s="101">
        <f>SUMPRODUCT(D53:EH53,'Jagdalpur R'!D53:EH53)</f>
        <v>0</v>
      </c>
      <c r="EJ53" s="3"/>
      <c r="EK53" s="3"/>
      <c r="ER53" s="64" t="s">
        <v>69</v>
      </c>
      <c r="ES53" s="61">
        <f t="shared" si="11"/>
        <v>0</v>
      </c>
      <c r="ET53" s="24">
        <f t="shared" si="9"/>
        <v>0</v>
      </c>
    </row>
    <row r="54" spans="2:150" ht="15" customHeight="1">
      <c r="B54" s="65">
        <f t="shared" si="10"/>
        <v>49</v>
      </c>
      <c r="C54" s="61"/>
      <c r="D54" s="20"/>
      <c r="E54" s="16"/>
      <c r="F54" s="96"/>
      <c r="G54" s="20"/>
      <c r="H54" s="16"/>
      <c r="I54" s="96"/>
      <c r="J54" s="20"/>
      <c r="K54" s="16"/>
      <c r="L54" s="96"/>
      <c r="M54" s="96"/>
      <c r="N54" s="96"/>
      <c r="O54" s="96"/>
      <c r="P54" s="415"/>
      <c r="Q54" s="16"/>
      <c r="R54" s="96"/>
      <c r="S54" s="18"/>
      <c r="T54" s="16"/>
      <c r="U54" s="96"/>
      <c r="V54" s="424"/>
      <c r="W54" s="16"/>
      <c r="X54" s="96"/>
      <c r="Y54" s="96"/>
      <c r="Z54" s="96"/>
      <c r="AA54" s="96"/>
      <c r="AB54" s="18"/>
      <c r="AC54" s="17"/>
      <c r="AD54" s="96"/>
      <c r="AE54" s="18"/>
      <c r="AF54" s="17"/>
      <c r="AG54" s="96"/>
      <c r="AH54" s="20"/>
      <c r="AI54" s="19"/>
      <c r="AJ54" s="96"/>
      <c r="AK54" s="20"/>
      <c r="AL54" s="19"/>
      <c r="AM54" s="96"/>
      <c r="AN54" s="20"/>
      <c r="AO54" s="19"/>
      <c r="AP54" s="96"/>
      <c r="AQ54" s="20"/>
      <c r="AR54" s="19"/>
      <c r="AS54" s="96"/>
      <c r="AT54" s="384"/>
      <c r="AU54" s="97"/>
      <c r="AV54" s="18"/>
      <c r="AW54" s="17"/>
      <c r="AX54" s="96"/>
      <c r="AY54" s="18"/>
      <c r="AZ54" s="17"/>
      <c r="BA54" s="96"/>
      <c r="BB54" s="20"/>
      <c r="BC54" s="19"/>
      <c r="BD54" s="96"/>
      <c r="BE54" s="20"/>
      <c r="BF54" s="19"/>
      <c r="BG54" s="96"/>
      <c r="BH54" s="20"/>
      <c r="BI54" s="19"/>
      <c r="BJ54" s="96"/>
      <c r="BK54" s="384"/>
      <c r="BL54" s="97"/>
      <c r="BM54" s="20"/>
      <c r="BN54" s="19"/>
      <c r="BO54" s="96"/>
      <c r="BP54" s="17"/>
      <c r="BQ54" s="19"/>
      <c r="BR54" s="96"/>
      <c r="BS54" s="48"/>
      <c r="BT54" s="62"/>
      <c r="BU54" s="96"/>
      <c r="BV54" s="433"/>
      <c r="BW54" s="62"/>
      <c r="BX54" s="96"/>
      <c r="BY54" s="45"/>
      <c r="BZ54" s="62"/>
      <c r="CA54" s="96"/>
      <c r="CB54" s="18"/>
      <c r="CC54" s="62"/>
      <c r="CD54" s="96"/>
      <c r="CE54" s="18"/>
      <c r="CF54" s="19"/>
      <c r="CG54" s="96"/>
      <c r="CH54" s="317"/>
      <c r="CI54" s="62"/>
      <c r="CJ54" s="96"/>
      <c r="CK54" s="21"/>
      <c r="CL54" s="96"/>
      <c r="CM54" s="96"/>
      <c r="CN54" s="22"/>
      <c r="CO54" s="63"/>
      <c r="CP54" s="98">
        <f t="shared" si="8"/>
        <v>0</v>
      </c>
      <c r="CQ54" s="18"/>
      <c r="CR54" s="23"/>
      <c r="CS54" s="18"/>
      <c r="CT54" s="23"/>
      <c r="CU54" s="18"/>
      <c r="CV54" s="23"/>
      <c r="CW54" s="18"/>
      <c r="CX54" s="23"/>
      <c r="CY54" s="23"/>
      <c r="CZ54" s="23"/>
      <c r="DA54" s="23"/>
      <c r="DB54" s="23"/>
      <c r="DC54" s="23"/>
      <c r="DD54" s="23"/>
      <c r="DE54" s="23"/>
      <c r="DF54" s="23"/>
      <c r="DG54" s="18"/>
      <c r="DH54" s="23"/>
      <c r="DI54" s="265"/>
      <c r="DJ54" s="276"/>
      <c r="DK54" s="265"/>
      <c r="DL54" s="276"/>
      <c r="DM54" s="265"/>
      <c r="DN54" s="276"/>
      <c r="DO54" s="18"/>
      <c r="DP54" s="23"/>
      <c r="DQ54" s="96"/>
      <c r="DR54" s="22"/>
      <c r="DS54" s="22"/>
      <c r="DT54" s="22"/>
      <c r="DU54" s="22"/>
      <c r="DV54" s="583"/>
      <c r="DW54" s="22"/>
      <c r="DX54" s="59"/>
      <c r="DY54" s="96"/>
      <c r="DZ54" s="317"/>
      <c r="EA54" s="96"/>
      <c r="EB54" s="577"/>
      <c r="EC54" s="96"/>
      <c r="ED54" s="99"/>
      <c r="EE54" s="96"/>
      <c r="EF54" s="406"/>
      <c r="EG54" s="96"/>
      <c r="EH54" s="100"/>
      <c r="EI54" s="101">
        <f>SUMPRODUCT(D54:EH54,'Jagdalpur R'!D54:EH54)</f>
        <v>0</v>
      </c>
      <c r="EJ54" s="3"/>
      <c r="EK54" s="3"/>
      <c r="ER54" s="64" t="s">
        <v>70</v>
      </c>
      <c r="ES54" s="61">
        <f t="shared" si="11"/>
        <v>0</v>
      </c>
      <c r="ET54" s="24">
        <f t="shared" si="9"/>
        <v>0</v>
      </c>
    </row>
    <row r="55" spans="2:150" ht="15" customHeight="1">
      <c r="B55" s="65">
        <f t="shared" si="10"/>
        <v>50</v>
      </c>
      <c r="C55" s="61"/>
      <c r="D55" s="20"/>
      <c r="E55" s="16"/>
      <c r="F55" s="96"/>
      <c r="G55" s="20"/>
      <c r="H55" s="16"/>
      <c r="I55" s="96"/>
      <c r="J55" s="20"/>
      <c r="K55" s="16"/>
      <c r="L55" s="96"/>
      <c r="M55" s="96"/>
      <c r="N55" s="96"/>
      <c r="O55" s="96"/>
      <c r="P55" s="415"/>
      <c r="Q55" s="16"/>
      <c r="R55" s="96"/>
      <c r="S55" s="18"/>
      <c r="T55" s="16"/>
      <c r="U55" s="96"/>
      <c r="V55" s="424"/>
      <c r="W55" s="16"/>
      <c r="X55" s="96"/>
      <c r="Y55" s="96"/>
      <c r="Z55" s="96"/>
      <c r="AA55" s="96"/>
      <c r="AB55" s="18"/>
      <c r="AC55" s="17"/>
      <c r="AD55" s="96"/>
      <c r="AE55" s="18"/>
      <c r="AF55" s="17"/>
      <c r="AG55" s="96"/>
      <c r="AH55" s="20"/>
      <c r="AI55" s="19"/>
      <c r="AJ55" s="96"/>
      <c r="AK55" s="20"/>
      <c r="AL55" s="19"/>
      <c r="AM55" s="96"/>
      <c r="AN55" s="20"/>
      <c r="AO55" s="19"/>
      <c r="AP55" s="96"/>
      <c r="AQ55" s="20"/>
      <c r="AR55" s="19"/>
      <c r="AS55" s="96"/>
      <c r="AT55" s="384"/>
      <c r="AU55" s="97"/>
      <c r="AV55" s="18"/>
      <c r="AW55" s="17"/>
      <c r="AX55" s="96"/>
      <c r="AY55" s="18"/>
      <c r="AZ55" s="17"/>
      <c r="BA55" s="96"/>
      <c r="BB55" s="20"/>
      <c r="BC55" s="19"/>
      <c r="BD55" s="96"/>
      <c r="BE55" s="20"/>
      <c r="BF55" s="19"/>
      <c r="BG55" s="96"/>
      <c r="BH55" s="20"/>
      <c r="BI55" s="19"/>
      <c r="BJ55" s="96"/>
      <c r="BK55" s="384"/>
      <c r="BL55" s="97"/>
      <c r="BM55" s="20"/>
      <c r="BN55" s="19"/>
      <c r="BO55" s="96"/>
      <c r="BP55" s="17"/>
      <c r="BQ55" s="19"/>
      <c r="BR55" s="96"/>
      <c r="BS55" s="48"/>
      <c r="BT55" s="62"/>
      <c r="BU55" s="96"/>
      <c r="BV55" s="433"/>
      <c r="BW55" s="62"/>
      <c r="BX55" s="96"/>
      <c r="BY55" s="45"/>
      <c r="BZ55" s="62"/>
      <c r="CA55" s="96"/>
      <c r="CB55" s="18"/>
      <c r="CC55" s="62"/>
      <c r="CD55" s="96"/>
      <c r="CE55" s="18"/>
      <c r="CF55" s="19"/>
      <c r="CG55" s="96"/>
      <c r="CH55" s="317"/>
      <c r="CI55" s="62"/>
      <c r="CJ55" s="96"/>
      <c r="CK55" s="21"/>
      <c r="CL55" s="96"/>
      <c r="CM55" s="96"/>
      <c r="CN55" s="22"/>
      <c r="CO55" s="63"/>
      <c r="CP55" s="98">
        <f t="shared" si="8"/>
        <v>0</v>
      </c>
      <c r="CQ55" s="18"/>
      <c r="CR55" s="23"/>
      <c r="CS55" s="18"/>
      <c r="CT55" s="23"/>
      <c r="CU55" s="18"/>
      <c r="CV55" s="23"/>
      <c r="CW55" s="18"/>
      <c r="CX55" s="23"/>
      <c r="CY55" s="23"/>
      <c r="CZ55" s="23"/>
      <c r="DA55" s="23"/>
      <c r="DB55" s="23"/>
      <c r="DC55" s="23"/>
      <c r="DD55" s="23"/>
      <c r="DE55" s="23"/>
      <c r="DF55" s="23"/>
      <c r="DG55" s="18"/>
      <c r="DH55" s="23"/>
      <c r="DI55" s="265"/>
      <c r="DJ55" s="276"/>
      <c r="DK55" s="265"/>
      <c r="DL55" s="276"/>
      <c r="DM55" s="265"/>
      <c r="DN55" s="276"/>
      <c r="DO55" s="18"/>
      <c r="DP55" s="23"/>
      <c r="DQ55" s="96"/>
      <c r="DR55" s="22"/>
      <c r="DS55" s="22"/>
      <c r="DT55" s="22"/>
      <c r="DU55" s="22"/>
      <c r="DV55" s="583"/>
      <c r="DW55" s="22"/>
      <c r="DX55" s="59"/>
      <c r="DY55" s="96"/>
      <c r="DZ55" s="317"/>
      <c r="EA55" s="96"/>
      <c r="EB55" s="577"/>
      <c r="EC55" s="96"/>
      <c r="ED55" s="99"/>
      <c r="EE55" s="96"/>
      <c r="EF55" s="406"/>
      <c r="EG55" s="96"/>
      <c r="EH55" s="100"/>
      <c r="EI55" s="101">
        <f>SUMPRODUCT(D55:EH55,'Jagdalpur R'!D55:EH55)</f>
        <v>0</v>
      </c>
      <c r="EJ55" s="3"/>
      <c r="EK55" s="3"/>
      <c r="ER55" s="64" t="s">
        <v>71</v>
      </c>
      <c r="ES55" s="61">
        <f t="shared" si="11"/>
        <v>0</v>
      </c>
      <c r="ET55" s="24">
        <f t="shared" si="9"/>
        <v>0</v>
      </c>
    </row>
    <row r="56" spans="2:150" ht="15" customHeight="1">
      <c r="B56" s="65">
        <f t="shared" si="10"/>
        <v>51</v>
      </c>
      <c r="C56" s="61"/>
      <c r="D56" s="20"/>
      <c r="E56" s="16"/>
      <c r="F56" s="96"/>
      <c r="G56" s="20"/>
      <c r="H56" s="16"/>
      <c r="I56" s="96"/>
      <c r="J56" s="20"/>
      <c r="K56" s="16"/>
      <c r="L56" s="96"/>
      <c r="M56" s="96"/>
      <c r="N56" s="96"/>
      <c r="O56" s="96"/>
      <c r="P56" s="415"/>
      <c r="Q56" s="16"/>
      <c r="R56" s="96"/>
      <c r="S56" s="18"/>
      <c r="T56" s="16"/>
      <c r="U56" s="96"/>
      <c r="V56" s="424"/>
      <c r="W56" s="16"/>
      <c r="X56" s="96"/>
      <c r="Y56" s="96"/>
      <c r="Z56" s="96"/>
      <c r="AA56" s="96"/>
      <c r="AB56" s="18"/>
      <c r="AC56" s="17"/>
      <c r="AD56" s="96"/>
      <c r="AE56" s="18"/>
      <c r="AF56" s="17"/>
      <c r="AG56" s="96"/>
      <c r="AH56" s="20"/>
      <c r="AI56" s="19"/>
      <c r="AJ56" s="96"/>
      <c r="AK56" s="20"/>
      <c r="AL56" s="19"/>
      <c r="AM56" s="96"/>
      <c r="AN56" s="20"/>
      <c r="AO56" s="19"/>
      <c r="AP56" s="96"/>
      <c r="AQ56" s="20"/>
      <c r="AR56" s="19"/>
      <c r="AS56" s="96"/>
      <c r="AT56" s="384"/>
      <c r="AU56" s="97"/>
      <c r="AV56" s="18"/>
      <c r="AW56" s="17"/>
      <c r="AX56" s="96"/>
      <c r="AY56" s="18"/>
      <c r="AZ56" s="17"/>
      <c r="BA56" s="96"/>
      <c r="BB56" s="20"/>
      <c r="BC56" s="19"/>
      <c r="BD56" s="96"/>
      <c r="BE56" s="20"/>
      <c r="BF56" s="19"/>
      <c r="BG56" s="96"/>
      <c r="BH56" s="20"/>
      <c r="BI56" s="19"/>
      <c r="BJ56" s="96"/>
      <c r="BK56" s="384"/>
      <c r="BL56" s="97"/>
      <c r="BM56" s="20"/>
      <c r="BN56" s="19"/>
      <c r="BO56" s="96"/>
      <c r="BP56" s="17"/>
      <c r="BQ56" s="19"/>
      <c r="BR56" s="96"/>
      <c r="BS56" s="48"/>
      <c r="BT56" s="62"/>
      <c r="BU56" s="96"/>
      <c r="BV56" s="433"/>
      <c r="BW56" s="62"/>
      <c r="BX56" s="96"/>
      <c r="BY56" s="45"/>
      <c r="BZ56" s="62"/>
      <c r="CA56" s="96"/>
      <c r="CB56" s="18"/>
      <c r="CC56" s="62"/>
      <c r="CD56" s="96"/>
      <c r="CE56" s="18"/>
      <c r="CF56" s="19"/>
      <c r="CG56" s="96"/>
      <c r="CH56" s="317"/>
      <c r="CI56" s="62"/>
      <c r="CJ56" s="96"/>
      <c r="CK56" s="21"/>
      <c r="CL56" s="96"/>
      <c r="CM56" s="96"/>
      <c r="CN56" s="22"/>
      <c r="CO56" s="63"/>
      <c r="CP56" s="98">
        <f t="shared" si="8"/>
        <v>0</v>
      </c>
      <c r="CQ56" s="18"/>
      <c r="CR56" s="23"/>
      <c r="CS56" s="18"/>
      <c r="CT56" s="23"/>
      <c r="CU56" s="18"/>
      <c r="CV56" s="23"/>
      <c r="CW56" s="18"/>
      <c r="CX56" s="23"/>
      <c r="CY56" s="23"/>
      <c r="CZ56" s="23"/>
      <c r="DA56" s="23"/>
      <c r="DB56" s="23"/>
      <c r="DC56" s="23"/>
      <c r="DD56" s="23"/>
      <c r="DE56" s="23"/>
      <c r="DF56" s="23"/>
      <c r="DG56" s="18"/>
      <c r="DH56" s="23"/>
      <c r="DI56" s="265"/>
      <c r="DJ56" s="276"/>
      <c r="DK56" s="265"/>
      <c r="DL56" s="276"/>
      <c r="DM56" s="265"/>
      <c r="DN56" s="276"/>
      <c r="DO56" s="18"/>
      <c r="DP56" s="23"/>
      <c r="DQ56" s="96"/>
      <c r="DR56" s="22"/>
      <c r="DS56" s="22"/>
      <c r="DT56" s="22"/>
      <c r="DU56" s="22"/>
      <c r="DV56" s="583"/>
      <c r="DW56" s="22"/>
      <c r="DX56" s="59"/>
      <c r="DY56" s="96"/>
      <c r="DZ56" s="317"/>
      <c r="EA56" s="96"/>
      <c r="EB56" s="577"/>
      <c r="EC56" s="96"/>
      <c r="ED56" s="99"/>
      <c r="EE56" s="96"/>
      <c r="EF56" s="406"/>
      <c r="EG56" s="96"/>
      <c r="EH56" s="100"/>
      <c r="EI56" s="101">
        <f>SUMPRODUCT(D56:EH56,'Jagdalpur R'!D56:EH56)</f>
        <v>0</v>
      </c>
      <c r="EJ56" s="3"/>
      <c r="EK56" s="3"/>
      <c r="ER56" s="64" t="s">
        <v>72</v>
      </c>
      <c r="ES56" s="61">
        <f t="shared" si="11"/>
        <v>0</v>
      </c>
      <c r="ET56" s="24">
        <f t="shared" si="9"/>
        <v>0</v>
      </c>
    </row>
    <row r="57" spans="2:150" ht="15" customHeight="1">
      <c r="B57" s="65">
        <f t="shared" si="10"/>
        <v>52</v>
      </c>
      <c r="C57" s="61"/>
      <c r="D57" s="20"/>
      <c r="E57" s="16"/>
      <c r="F57" s="96"/>
      <c r="G57" s="20"/>
      <c r="H57" s="16"/>
      <c r="I57" s="96"/>
      <c r="J57" s="20"/>
      <c r="K57" s="16"/>
      <c r="L57" s="96"/>
      <c r="M57" s="96"/>
      <c r="N57" s="96"/>
      <c r="O57" s="96"/>
      <c r="P57" s="415"/>
      <c r="Q57" s="16"/>
      <c r="R57" s="96"/>
      <c r="S57" s="18"/>
      <c r="T57" s="16"/>
      <c r="U57" s="96"/>
      <c r="V57" s="424"/>
      <c r="W57" s="16"/>
      <c r="X57" s="96"/>
      <c r="Y57" s="96"/>
      <c r="Z57" s="96"/>
      <c r="AA57" s="96"/>
      <c r="AB57" s="18"/>
      <c r="AC57" s="17"/>
      <c r="AD57" s="96"/>
      <c r="AE57" s="18"/>
      <c r="AF57" s="17"/>
      <c r="AG57" s="96"/>
      <c r="AH57" s="20"/>
      <c r="AI57" s="19"/>
      <c r="AJ57" s="96"/>
      <c r="AK57" s="20"/>
      <c r="AL57" s="19"/>
      <c r="AM57" s="96"/>
      <c r="AN57" s="20"/>
      <c r="AO57" s="19"/>
      <c r="AP57" s="96"/>
      <c r="AQ57" s="20"/>
      <c r="AR57" s="19"/>
      <c r="AS57" s="96"/>
      <c r="AT57" s="384"/>
      <c r="AU57" s="97"/>
      <c r="AV57" s="18"/>
      <c r="AW57" s="17"/>
      <c r="AX57" s="96"/>
      <c r="AY57" s="18"/>
      <c r="AZ57" s="17"/>
      <c r="BA57" s="96"/>
      <c r="BB57" s="20"/>
      <c r="BC57" s="19"/>
      <c r="BD57" s="96"/>
      <c r="BE57" s="20"/>
      <c r="BF57" s="19"/>
      <c r="BG57" s="96"/>
      <c r="BH57" s="20"/>
      <c r="BI57" s="19"/>
      <c r="BJ57" s="96"/>
      <c r="BK57" s="384"/>
      <c r="BL57" s="97"/>
      <c r="BM57" s="20"/>
      <c r="BN57" s="19"/>
      <c r="BO57" s="96"/>
      <c r="BP57" s="17"/>
      <c r="BQ57" s="19"/>
      <c r="BR57" s="96"/>
      <c r="BS57" s="48"/>
      <c r="BT57" s="62"/>
      <c r="BU57" s="96"/>
      <c r="BV57" s="433"/>
      <c r="BW57" s="62"/>
      <c r="BX57" s="96"/>
      <c r="BY57" s="45"/>
      <c r="BZ57" s="62"/>
      <c r="CA57" s="96"/>
      <c r="CB57" s="18"/>
      <c r="CC57" s="62"/>
      <c r="CD57" s="96"/>
      <c r="CE57" s="18"/>
      <c r="CF57" s="19"/>
      <c r="CG57" s="96"/>
      <c r="CH57" s="317"/>
      <c r="CI57" s="62"/>
      <c r="CJ57" s="96"/>
      <c r="CK57" s="21"/>
      <c r="CL57" s="96"/>
      <c r="CM57" s="96"/>
      <c r="CN57" s="22"/>
      <c r="CO57" s="63"/>
      <c r="CP57" s="98">
        <f t="shared" si="8"/>
        <v>0</v>
      </c>
      <c r="CQ57" s="18"/>
      <c r="CR57" s="23"/>
      <c r="CS57" s="18"/>
      <c r="CT57" s="23"/>
      <c r="CU57" s="18"/>
      <c r="CV57" s="23"/>
      <c r="CW57" s="18"/>
      <c r="CX57" s="23"/>
      <c r="CY57" s="23"/>
      <c r="CZ57" s="23"/>
      <c r="DA57" s="23"/>
      <c r="DB57" s="23"/>
      <c r="DC57" s="23"/>
      <c r="DD57" s="23"/>
      <c r="DE57" s="23"/>
      <c r="DF57" s="23"/>
      <c r="DG57" s="18"/>
      <c r="DH57" s="23"/>
      <c r="DI57" s="265"/>
      <c r="DJ57" s="276"/>
      <c r="DK57" s="265"/>
      <c r="DL57" s="276"/>
      <c r="DM57" s="265"/>
      <c r="DN57" s="276"/>
      <c r="DO57" s="18"/>
      <c r="DP57" s="23"/>
      <c r="DQ57" s="96"/>
      <c r="DR57" s="22"/>
      <c r="DS57" s="22"/>
      <c r="DT57" s="22"/>
      <c r="DU57" s="22"/>
      <c r="DV57" s="583"/>
      <c r="DW57" s="22"/>
      <c r="DX57" s="59"/>
      <c r="DY57" s="96"/>
      <c r="DZ57" s="317"/>
      <c r="EA57" s="96"/>
      <c r="EB57" s="577"/>
      <c r="EC57" s="96"/>
      <c r="ED57" s="99"/>
      <c r="EE57" s="96"/>
      <c r="EF57" s="406"/>
      <c r="EG57" s="96"/>
      <c r="EH57" s="100"/>
      <c r="EI57" s="101">
        <f>SUMPRODUCT(D57:EH57,'Jagdalpur R'!D57:EH57)</f>
        <v>0</v>
      </c>
      <c r="EJ57" s="3"/>
      <c r="EK57" s="3"/>
      <c r="ER57" s="64" t="s">
        <v>73</v>
      </c>
      <c r="ES57" s="61">
        <f t="shared" si="11"/>
        <v>0</v>
      </c>
      <c r="ET57" s="24">
        <f t="shared" si="9"/>
        <v>0</v>
      </c>
    </row>
    <row r="58" spans="2:150" ht="15" customHeight="1">
      <c r="B58" s="65">
        <f t="shared" si="10"/>
        <v>53</v>
      </c>
      <c r="C58" s="61"/>
      <c r="D58" s="20"/>
      <c r="E58" s="16"/>
      <c r="F58" s="96"/>
      <c r="G58" s="20"/>
      <c r="H58" s="16"/>
      <c r="I58" s="96"/>
      <c r="J58" s="20"/>
      <c r="K58" s="16"/>
      <c r="L58" s="96"/>
      <c r="M58" s="96"/>
      <c r="N58" s="96"/>
      <c r="O58" s="96"/>
      <c r="P58" s="415"/>
      <c r="Q58" s="16"/>
      <c r="R58" s="96"/>
      <c r="S58" s="18"/>
      <c r="T58" s="16"/>
      <c r="U58" s="96"/>
      <c r="V58" s="424"/>
      <c r="W58" s="16"/>
      <c r="X58" s="96"/>
      <c r="Y58" s="96"/>
      <c r="Z58" s="96"/>
      <c r="AA58" s="96"/>
      <c r="AB58" s="18"/>
      <c r="AC58" s="17"/>
      <c r="AD58" s="96"/>
      <c r="AE58" s="18"/>
      <c r="AF58" s="17"/>
      <c r="AG58" s="96"/>
      <c r="AH58" s="20"/>
      <c r="AI58" s="19"/>
      <c r="AJ58" s="96"/>
      <c r="AK58" s="20"/>
      <c r="AL58" s="19"/>
      <c r="AM58" s="96"/>
      <c r="AN58" s="20"/>
      <c r="AO58" s="19"/>
      <c r="AP58" s="96"/>
      <c r="AQ58" s="20"/>
      <c r="AR58" s="19"/>
      <c r="AS58" s="96"/>
      <c r="AT58" s="384"/>
      <c r="AU58" s="97"/>
      <c r="AV58" s="18"/>
      <c r="AW58" s="17"/>
      <c r="AX58" s="96"/>
      <c r="AY58" s="18"/>
      <c r="AZ58" s="17"/>
      <c r="BA58" s="96"/>
      <c r="BB58" s="20"/>
      <c r="BC58" s="19"/>
      <c r="BD58" s="96"/>
      <c r="BE58" s="20"/>
      <c r="BF58" s="19"/>
      <c r="BG58" s="96"/>
      <c r="BH58" s="20"/>
      <c r="BI58" s="19"/>
      <c r="BJ58" s="96"/>
      <c r="BK58" s="384"/>
      <c r="BL58" s="97"/>
      <c r="BM58" s="20"/>
      <c r="BN58" s="19"/>
      <c r="BO58" s="96"/>
      <c r="BP58" s="17"/>
      <c r="BQ58" s="19"/>
      <c r="BR58" s="96"/>
      <c r="BS58" s="48"/>
      <c r="BT58" s="62"/>
      <c r="BU58" s="96"/>
      <c r="BV58" s="433"/>
      <c r="BW58" s="62"/>
      <c r="BX58" s="96"/>
      <c r="BY58" s="45"/>
      <c r="BZ58" s="62"/>
      <c r="CA58" s="96"/>
      <c r="CB58" s="18"/>
      <c r="CC58" s="62"/>
      <c r="CD58" s="96"/>
      <c r="CE58" s="18"/>
      <c r="CF58" s="19"/>
      <c r="CG58" s="96"/>
      <c r="CH58" s="317"/>
      <c r="CI58" s="62"/>
      <c r="CJ58" s="96"/>
      <c r="CK58" s="21"/>
      <c r="CL58" s="96"/>
      <c r="CM58" s="96"/>
      <c r="CN58" s="22"/>
      <c r="CO58" s="63"/>
      <c r="CP58" s="98">
        <f t="shared" si="8"/>
        <v>0</v>
      </c>
      <c r="CQ58" s="18"/>
      <c r="CR58" s="23"/>
      <c r="CS58" s="18"/>
      <c r="CT58" s="23"/>
      <c r="CU58" s="18"/>
      <c r="CV58" s="23"/>
      <c r="CW58" s="18"/>
      <c r="CX58" s="23"/>
      <c r="CY58" s="23"/>
      <c r="CZ58" s="23"/>
      <c r="DA58" s="23"/>
      <c r="DB58" s="23"/>
      <c r="DC58" s="23"/>
      <c r="DD58" s="23"/>
      <c r="DE58" s="23"/>
      <c r="DF58" s="23"/>
      <c r="DG58" s="18"/>
      <c r="DH58" s="23"/>
      <c r="DI58" s="265"/>
      <c r="DJ58" s="276"/>
      <c r="DK58" s="265"/>
      <c r="DL58" s="276"/>
      <c r="DM58" s="265"/>
      <c r="DN58" s="276"/>
      <c r="DO58" s="18"/>
      <c r="DP58" s="23"/>
      <c r="DQ58" s="96"/>
      <c r="DR58" s="22"/>
      <c r="DS58" s="22"/>
      <c r="DT58" s="22"/>
      <c r="DU58" s="22"/>
      <c r="DV58" s="583"/>
      <c r="DW58" s="22"/>
      <c r="DX58" s="59"/>
      <c r="DY58" s="96"/>
      <c r="DZ58" s="317"/>
      <c r="EA58" s="96"/>
      <c r="EB58" s="577"/>
      <c r="EC58" s="96"/>
      <c r="ED58" s="99"/>
      <c r="EE58" s="96"/>
      <c r="EF58" s="406"/>
      <c r="EG58" s="96"/>
      <c r="EH58" s="100"/>
      <c r="EI58" s="101">
        <f>SUMPRODUCT(D58:EH58,'Jagdalpur R'!D58:EH58)</f>
        <v>0</v>
      </c>
      <c r="EJ58" s="3"/>
      <c r="EK58" s="3"/>
      <c r="ER58" s="64" t="s">
        <v>74</v>
      </c>
      <c r="ES58" s="61">
        <f t="shared" si="11"/>
        <v>0</v>
      </c>
      <c r="ET58" s="24">
        <f t="shared" si="9"/>
        <v>0</v>
      </c>
    </row>
    <row r="59" spans="2:150" ht="15" customHeight="1">
      <c r="B59" s="65">
        <f t="shared" si="10"/>
        <v>54</v>
      </c>
      <c r="C59" s="61"/>
      <c r="D59" s="20"/>
      <c r="E59" s="16"/>
      <c r="F59" s="96"/>
      <c r="G59" s="20"/>
      <c r="H59" s="16"/>
      <c r="I59" s="96"/>
      <c r="J59" s="20"/>
      <c r="K59" s="16"/>
      <c r="L59" s="96"/>
      <c r="M59" s="96"/>
      <c r="N59" s="96"/>
      <c r="O59" s="96"/>
      <c r="P59" s="415"/>
      <c r="Q59" s="16"/>
      <c r="R59" s="96"/>
      <c r="S59" s="18"/>
      <c r="T59" s="16"/>
      <c r="U59" s="96"/>
      <c r="V59" s="424"/>
      <c r="W59" s="16"/>
      <c r="X59" s="96"/>
      <c r="Y59" s="96"/>
      <c r="Z59" s="96"/>
      <c r="AA59" s="96"/>
      <c r="AB59" s="18"/>
      <c r="AC59" s="17"/>
      <c r="AD59" s="96"/>
      <c r="AE59" s="18"/>
      <c r="AF59" s="17"/>
      <c r="AG59" s="96"/>
      <c r="AH59" s="20"/>
      <c r="AI59" s="19"/>
      <c r="AJ59" s="96"/>
      <c r="AK59" s="20"/>
      <c r="AL59" s="19"/>
      <c r="AM59" s="96"/>
      <c r="AN59" s="20"/>
      <c r="AO59" s="19"/>
      <c r="AP59" s="96"/>
      <c r="AQ59" s="20"/>
      <c r="AR59" s="19"/>
      <c r="AS59" s="96"/>
      <c r="AT59" s="384"/>
      <c r="AU59" s="97"/>
      <c r="AV59" s="18"/>
      <c r="AW59" s="17"/>
      <c r="AX59" s="96"/>
      <c r="AY59" s="18"/>
      <c r="AZ59" s="17"/>
      <c r="BA59" s="96"/>
      <c r="BB59" s="20"/>
      <c r="BC59" s="19"/>
      <c r="BD59" s="96"/>
      <c r="BE59" s="20"/>
      <c r="BF59" s="19"/>
      <c r="BG59" s="96"/>
      <c r="BH59" s="20"/>
      <c r="BI59" s="19"/>
      <c r="BJ59" s="96"/>
      <c r="BK59" s="384"/>
      <c r="BL59" s="97"/>
      <c r="BM59" s="20"/>
      <c r="BN59" s="19"/>
      <c r="BO59" s="96"/>
      <c r="BP59" s="17"/>
      <c r="BQ59" s="19"/>
      <c r="BR59" s="96"/>
      <c r="BS59" s="48"/>
      <c r="BT59" s="62"/>
      <c r="BU59" s="96"/>
      <c r="BV59" s="433"/>
      <c r="BW59" s="62"/>
      <c r="BX59" s="96"/>
      <c r="BY59" s="45"/>
      <c r="BZ59" s="62"/>
      <c r="CA59" s="96"/>
      <c r="CB59" s="18"/>
      <c r="CC59" s="62"/>
      <c r="CD59" s="96"/>
      <c r="CE59" s="18"/>
      <c r="CF59" s="19"/>
      <c r="CG59" s="96"/>
      <c r="CH59" s="317"/>
      <c r="CI59" s="62"/>
      <c r="CJ59" s="96"/>
      <c r="CK59" s="21"/>
      <c r="CL59" s="96"/>
      <c r="CM59" s="96"/>
      <c r="CN59" s="22"/>
      <c r="CO59" s="63"/>
      <c r="CP59" s="98">
        <f t="shared" si="8"/>
        <v>0</v>
      </c>
      <c r="CQ59" s="18"/>
      <c r="CR59" s="23"/>
      <c r="CS59" s="18"/>
      <c r="CT59" s="23"/>
      <c r="CU59" s="18"/>
      <c r="CV59" s="23"/>
      <c r="CW59" s="18"/>
      <c r="CX59" s="23"/>
      <c r="CY59" s="23"/>
      <c r="CZ59" s="23"/>
      <c r="DA59" s="23"/>
      <c r="DB59" s="23"/>
      <c r="DC59" s="23"/>
      <c r="DD59" s="23"/>
      <c r="DE59" s="23"/>
      <c r="DF59" s="23"/>
      <c r="DG59" s="18"/>
      <c r="DH59" s="23"/>
      <c r="DI59" s="265"/>
      <c r="DJ59" s="276"/>
      <c r="DK59" s="265"/>
      <c r="DL59" s="276"/>
      <c r="DM59" s="265"/>
      <c r="DN59" s="276"/>
      <c r="DO59" s="18"/>
      <c r="DP59" s="23"/>
      <c r="DQ59" s="96"/>
      <c r="DR59" s="22"/>
      <c r="DS59" s="22"/>
      <c r="DT59" s="22"/>
      <c r="DU59" s="22"/>
      <c r="DV59" s="583"/>
      <c r="DW59" s="22"/>
      <c r="DX59" s="59"/>
      <c r="DY59" s="96"/>
      <c r="DZ59" s="317"/>
      <c r="EA59" s="96"/>
      <c r="EB59" s="577"/>
      <c r="EC59" s="96"/>
      <c r="ED59" s="99"/>
      <c r="EE59" s="96"/>
      <c r="EF59" s="406"/>
      <c r="EG59" s="96"/>
      <c r="EH59" s="100"/>
      <c r="EI59" s="101">
        <f>SUMPRODUCT(D59:EH59,'Jagdalpur R'!D59:EH59)</f>
        <v>0</v>
      </c>
      <c r="EJ59" s="3"/>
      <c r="EK59" s="3"/>
      <c r="ER59" s="64" t="s">
        <v>75</v>
      </c>
      <c r="ES59" s="61">
        <f t="shared" si="11"/>
        <v>0</v>
      </c>
      <c r="ET59" s="24">
        <f t="shared" si="9"/>
        <v>0</v>
      </c>
    </row>
    <row r="60" spans="2:150" ht="15" customHeight="1">
      <c r="B60" s="65">
        <f t="shared" si="10"/>
        <v>55</v>
      </c>
      <c r="C60" s="61"/>
      <c r="D60" s="20"/>
      <c r="E60" s="16"/>
      <c r="F60" s="96"/>
      <c r="G60" s="20"/>
      <c r="H60" s="16"/>
      <c r="I60" s="96"/>
      <c r="J60" s="20"/>
      <c r="K60" s="16"/>
      <c r="L60" s="96"/>
      <c r="M60" s="96"/>
      <c r="N60" s="96"/>
      <c r="O60" s="96"/>
      <c r="P60" s="415"/>
      <c r="Q60" s="16"/>
      <c r="R60" s="96"/>
      <c r="S60" s="18"/>
      <c r="T60" s="16"/>
      <c r="U60" s="96"/>
      <c r="V60" s="424"/>
      <c r="W60" s="16"/>
      <c r="X60" s="96"/>
      <c r="Y60" s="96"/>
      <c r="Z60" s="96"/>
      <c r="AA60" s="96"/>
      <c r="AB60" s="18"/>
      <c r="AC60" s="17"/>
      <c r="AD60" s="96"/>
      <c r="AE60" s="18"/>
      <c r="AF60" s="17"/>
      <c r="AG60" s="96"/>
      <c r="AH60" s="20"/>
      <c r="AI60" s="19"/>
      <c r="AJ60" s="96"/>
      <c r="AK60" s="20"/>
      <c r="AL60" s="19"/>
      <c r="AM60" s="96"/>
      <c r="AN60" s="20"/>
      <c r="AO60" s="19"/>
      <c r="AP60" s="96"/>
      <c r="AQ60" s="20"/>
      <c r="AR60" s="19"/>
      <c r="AS60" s="96"/>
      <c r="AT60" s="384"/>
      <c r="AU60" s="97"/>
      <c r="AV60" s="18"/>
      <c r="AW60" s="17"/>
      <c r="AX60" s="96"/>
      <c r="AY60" s="18"/>
      <c r="AZ60" s="17"/>
      <c r="BA60" s="96"/>
      <c r="BB60" s="20"/>
      <c r="BC60" s="19"/>
      <c r="BD60" s="96"/>
      <c r="BE60" s="20"/>
      <c r="BF60" s="19"/>
      <c r="BG60" s="96"/>
      <c r="BH60" s="20"/>
      <c r="BI60" s="19"/>
      <c r="BJ60" s="96"/>
      <c r="BK60" s="384"/>
      <c r="BL60" s="97"/>
      <c r="BM60" s="20"/>
      <c r="BN60" s="19"/>
      <c r="BO60" s="96"/>
      <c r="BP60" s="17"/>
      <c r="BQ60" s="19"/>
      <c r="BR60" s="96"/>
      <c r="BS60" s="48"/>
      <c r="BT60" s="62"/>
      <c r="BU60" s="96"/>
      <c r="BV60" s="433"/>
      <c r="BW60" s="62"/>
      <c r="BX60" s="96"/>
      <c r="BY60" s="45"/>
      <c r="BZ60" s="62"/>
      <c r="CA60" s="96"/>
      <c r="CB60" s="18"/>
      <c r="CC60" s="62"/>
      <c r="CD60" s="96"/>
      <c r="CE60" s="18"/>
      <c r="CF60" s="19"/>
      <c r="CG60" s="96"/>
      <c r="CH60" s="317"/>
      <c r="CI60" s="62"/>
      <c r="CJ60" s="96"/>
      <c r="CK60" s="21"/>
      <c r="CL60" s="96"/>
      <c r="CM60" s="96"/>
      <c r="CN60" s="22"/>
      <c r="CO60" s="63"/>
      <c r="CP60" s="98">
        <f t="shared" si="8"/>
        <v>0</v>
      </c>
      <c r="CQ60" s="18"/>
      <c r="CR60" s="23"/>
      <c r="CS60" s="18"/>
      <c r="CT60" s="23"/>
      <c r="CU60" s="18"/>
      <c r="CV60" s="23"/>
      <c r="CW60" s="18"/>
      <c r="CX60" s="23"/>
      <c r="CY60" s="23"/>
      <c r="CZ60" s="23"/>
      <c r="DA60" s="23"/>
      <c r="DB60" s="23"/>
      <c r="DC60" s="23"/>
      <c r="DD60" s="23"/>
      <c r="DE60" s="23"/>
      <c r="DF60" s="23"/>
      <c r="DG60" s="18"/>
      <c r="DH60" s="23"/>
      <c r="DI60" s="265"/>
      <c r="DJ60" s="276"/>
      <c r="DK60" s="265"/>
      <c r="DL60" s="276"/>
      <c r="DM60" s="265"/>
      <c r="DN60" s="276"/>
      <c r="DO60" s="18"/>
      <c r="DP60" s="23"/>
      <c r="DQ60" s="96"/>
      <c r="DR60" s="22"/>
      <c r="DS60" s="22"/>
      <c r="DT60" s="22"/>
      <c r="DU60" s="22"/>
      <c r="DV60" s="583"/>
      <c r="DW60" s="22"/>
      <c r="DX60" s="59"/>
      <c r="DY60" s="96"/>
      <c r="DZ60" s="317"/>
      <c r="EA60" s="96"/>
      <c r="EB60" s="577"/>
      <c r="EC60" s="96"/>
      <c r="ED60" s="102"/>
      <c r="EE60" s="96"/>
      <c r="EF60" s="406"/>
      <c r="EG60" s="96"/>
      <c r="EH60" s="100"/>
      <c r="EI60" s="101">
        <f>SUMPRODUCT(D60:EH60,'Jagdalpur R'!D60:EH60)</f>
        <v>0</v>
      </c>
      <c r="EJ60" s="3"/>
      <c r="EK60" s="3"/>
      <c r="ER60" s="64" t="s">
        <v>76</v>
      </c>
      <c r="ES60" s="61">
        <f t="shared" si="11"/>
        <v>0</v>
      </c>
      <c r="ET60" s="24">
        <f t="shared" si="9"/>
        <v>0</v>
      </c>
    </row>
    <row r="61" spans="2:150" ht="15" customHeight="1">
      <c r="B61" s="65">
        <f t="shared" si="10"/>
        <v>56</v>
      </c>
      <c r="C61" s="61"/>
      <c r="D61" s="20"/>
      <c r="E61" s="16"/>
      <c r="F61" s="96"/>
      <c r="G61" s="20"/>
      <c r="H61" s="16"/>
      <c r="I61" s="96"/>
      <c r="J61" s="20"/>
      <c r="K61" s="16"/>
      <c r="L61" s="96"/>
      <c r="M61" s="96"/>
      <c r="N61" s="96"/>
      <c r="O61" s="96"/>
      <c r="P61" s="415"/>
      <c r="Q61" s="16"/>
      <c r="R61" s="96"/>
      <c r="S61" s="18"/>
      <c r="T61" s="16"/>
      <c r="U61" s="96"/>
      <c r="V61" s="424"/>
      <c r="W61" s="16"/>
      <c r="X61" s="96"/>
      <c r="Y61" s="96"/>
      <c r="Z61" s="96"/>
      <c r="AA61" s="96"/>
      <c r="AB61" s="18"/>
      <c r="AC61" s="17"/>
      <c r="AD61" s="96"/>
      <c r="AE61" s="18"/>
      <c r="AF61" s="17"/>
      <c r="AG61" s="96"/>
      <c r="AH61" s="20"/>
      <c r="AI61" s="19"/>
      <c r="AJ61" s="96"/>
      <c r="AK61" s="20"/>
      <c r="AL61" s="19"/>
      <c r="AM61" s="96"/>
      <c r="AN61" s="20"/>
      <c r="AO61" s="19"/>
      <c r="AP61" s="96"/>
      <c r="AQ61" s="20"/>
      <c r="AR61" s="19"/>
      <c r="AS61" s="96"/>
      <c r="AT61" s="384"/>
      <c r="AU61" s="97"/>
      <c r="AV61" s="18"/>
      <c r="AW61" s="17"/>
      <c r="AX61" s="96"/>
      <c r="AY61" s="18"/>
      <c r="AZ61" s="17"/>
      <c r="BA61" s="96"/>
      <c r="BB61" s="20"/>
      <c r="BC61" s="19"/>
      <c r="BD61" s="96"/>
      <c r="BE61" s="20"/>
      <c r="BF61" s="19"/>
      <c r="BG61" s="96"/>
      <c r="BH61" s="20"/>
      <c r="BI61" s="19"/>
      <c r="BJ61" s="96"/>
      <c r="BK61" s="384"/>
      <c r="BL61" s="97"/>
      <c r="BM61" s="20"/>
      <c r="BN61" s="19"/>
      <c r="BO61" s="96"/>
      <c r="BP61" s="17"/>
      <c r="BQ61" s="19"/>
      <c r="BR61" s="96"/>
      <c r="BS61" s="48"/>
      <c r="BT61" s="62"/>
      <c r="BU61" s="96"/>
      <c r="BV61" s="433"/>
      <c r="BW61" s="62"/>
      <c r="BX61" s="96"/>
      <c r="BY61" s="45"/>
      <c r="BZ61" s="62"/>
      <c r="CA61" s="96"/>
      <c r="CB61" s="18"/>
      <c r="CC61" s="62"/>
      <c r="CD61" s="96"/>
      <c r="CE61" s="18"/>
      <c r="CF61" s="19"/>
      <c r="CG61" s="96"/>
      <c r="CH61" s="317"/>
      <c r="CI61" s="62"/>
      <c r="CJ61" s="96"/>
      <c r="CK61" s="21"/>
      <c r="CL61" s="96"/>
      <c r="CM61" s="96"/>
      <c r="CN61" s="22"/>
      <c r="CO61" s="63"/>
      <c r="CP61" s="98">
        <f t="shared" si="8"/>
        <v>0</v>
      </c>
      <c r="CQ61" s="18"/>
      <c r="CR61" s="23"/>
      <c r="CS61" s="18"/>
      <c r="CT61" s="23"/>
      <c r="CU61" s="18"/>
      <c r="CV61" s="23"/>
      <c r="CW61" s="18"/>
      <c r="CX61" s="23"/>
      <c r="CY61" s="23"/>
      <c r="CZ61" s="23"/>
      <c r="DA61" s="23"/>
      <c r="DB61" s="23"/>
      <c r="DC61" s="23"/>
      <c r="DD61" s="23"/>
      <c r="DE61" s="23"/>
      <c r="DF61" s="23"/>
      <c r="DG61" s="18"/>
      <c r="DH61" s="23"/>
      <c r="DI61" s="265"/>
      <c r="DJ61" s="276"/>
      <c r="DK61" s="265"/>
      <c r="DL61" s="276"/>
      <c r="DM61" s="265"/>
      <c r="DN61" s="276"/>
      <c r="DO61" s="18"/>
      <c r="DP61" s="23"/>
      <c r="DQ61" s="96"/>
      <c r="DR61" s="22"/>
      <c r="DS61" s="22"/>
      <c r="DT61" s="22"/>
      <c r="DU61" s="22"/>
      <c r="DV61" s="583"/>
      <c r="DW61" s="22"/>
      <c r="DX61" s="59"/>
      <c r="DY61" s="96"/>
      <c r="DZ61" s="317"/>
      <c r="EA61" s="96"/>
      <c r="EB61" s="317"/>
      <c r="EC61" s="96"/>
      <c r="ED61" s="102"/>
      <c r="EE61" s="96"/>
      <c r="EF61" s="406"/>
      <c r="EG61" s="96"/>
      <c r="EH61" s="100"/>
      <c r="EI61" s="101">
        <f>SUMPRODUCT(D61:EH61,'Jagdalpur R'!D61:EH61)</f>
        <v>0</v>
      </c>
      <c r="EJ61" s="3"/>
      <c r="EK61" s="3"/>
      <c r="ER61" s="64" t="s">
        <v>77</v>
      </c>
      <c r="ES61" s="61">
        <f t="shared" si="11"/>
        <v>0</v>
      </c>
      <c r="ET61" s="24">
        <f t="shared" si="9"/>
        <v>0</v>
      </c>
    </row>
    <row r="62" spans="2:150" ht="15" customHeight="1">
      <c r="B62" s="65">
        <f t="shared" si="10"/>
        <v>57</v>
      </c>
      <c r="C62" s="61"/>
      <c r="D62" s="20"/>
      <c r="E62" s="16"/>
      <c r="F62" s="96"/>
      <c r="G62" s="20"/>
      <c r="H62" s="16"/>
      <c r="I62" s="96"/>
      <c r="J62" s="20"/>
      <c r="K62" s="16"/>
      <c r="L62" s="96"/>
      <c r="M62" s="96"/>
      <c r="N62" s="96"/>
      <c r="O62" s="96"/>
      <c r="P62" s="415"/>
      <c r="Q62" s="16"/>
      <c r="R62" s="96"/>
      <c r="S62" s="18"/>
      <c r="T62" s="16"/>
      <c r="U62" s="96"/>
      <c r="V62" s="424"/>
      <c r="W62" s="16"/>
      <c r="X62" s="96"/>
      <c r="Y62" s="96"/>
      <c r="Z62" s="96"/>
      <c r="AA62" s="96"/>
      <c r="AB62" s="18"/>
      <c r="AC62" s="17"/>
      <c r="AD62" s="96"/>
      <c r="AE62" s="18"/>
      <c r="AF62" s="17"/>
      <c r="AG62" s="96"/>
      <c r="AH62" s="20"/>
      <c r="AI62" s="19"/>
      <c r="AJ62" s="96"/>
      <c r="AK62" s="20"/>
      <c r="AL62" s="19"/>
      <c r="AM62" s="96"/>
      <c r="AN62" s="20"/>
      <c r="AO62" s="19"/>
      <c r="AP62" s="96"/>
      <c r="AQ62" s="20"/>
      <c r="AR62" s="19"/>
      <c r="AS62" s="96"/>
      <c r="AT62" s="384"/>
      <c r="AU62" s="97"/>
      <c r="AV62" s="18"/>
      <c r="AW62" s="17"/>
      <c r="AX62" s="96"/>
      <c r="AY62" s="18"/>
      <c r="AZ62" s="17"/>
      <c r="BA62" s="96"/>
      <c r="BB62" s="20"/>
      <c r="BC62" s="19"/>
      <c r="BD62" s="96"/>
      <c r="BE62" s="20"/>
      <c r="BF62" s="19"/>
      <c r="BG62" s="96"/>
      <c r="BH62" s="20"/>
      <c r="BI62" s="19"/>
      <c r="BJ62" s="96"/>
      <c r="BK62" s="384"/>
      <c r="BL62" s="97"/>
      <c r="BM62" s="20"/>
      <c r="BN62" s="19"/>
      <c r="BO62" s="96"/>
      <c r="BP62" s="17"/>
      <c r="BQ62" s="19"/>
      <c r="BR62" s="96"/>
      <c r="BS62" s="48"/>
      <c r="BT62" s="62"/>
      <c r="BU62" s="96"/>
      <c r="BV62" s="433"/>
      <c r="BW62" s="62"/>
      <c r="BX62" s="96"/>
      <c r="BY62" s="45"/>
      <c r="BZ62" s="62"/>
      <c r="CA62" s="96"/>
      <c r="CB62" s="18"/>
      <c r="CC62" s="62"/>
      <c r="CD62" s="96"/>
      <c r="CE62" s="18"/>
      <c r="CF62" s="19"/>
      <c r="CG62" s="96"/>
      <c r="CH62" s="317"/>
      <c r="CI62" s="62"/>
      <c r="CJ62" s="96"/>
      <c r="CK62" s="21"/>
      <c r="CL62" s="96"/>
      <c r="CM62" s="96"/>
      <c r="CN62" s="22"/>
      <c r="CO62" s="63"/>
      <c r="CP62" s="98">
        <f t="shared" si="8"/>
        <v>0</v>
      </c>
      <c r="CQ62" s="18"/>
      <c r="CR62" s="23"/>
      <c r="CS62" s="18"/>
      <c r="CT62" s="23"/>
      <c r="CU62" s="18"/>
      <c r="CV62" s="23"/>
      <c r="CW62" s="18"/>
      <c r="CX62" s="23"/>
      <c r="CY62" s="23"/>
      <c r="CZ62" s="23"/>
      <c r="DA62" s="23"/>
      <c r="DB62" s="23"/>
      <c r="DC62" s="23"/>
      <c r="DD62" s="23"/>
      <c r="DE62" s="23"/>
      <c r="DF62" s="23"/>
      <c r="DG62" s="18"/>
      <c r="DH62" s="23"/>
      <c r="DI62" s="265"/>
      <c r="DJ62" s="276"/>
      <c r="DK62" s="265"/>
      <c r="DL62" s="276"/>
      <c r="DM62" s="265"/>
      <c r="DN62" s="276"/>
      <c r="DO62" s="18"/>
      <c r="DP62" s="23"/>
      <c r="DQ62" s="96"/>
      <c r="DR62" s="22"/>
      <c r="DS62" s="22"/>
      <c r="DT62" s="22"/>
      <c r="DU62" s="22"/>
      <c r="DV62" s="583"/>
      <c r="DW62" s="22"/>
      <c r="DX62" s="59"/>
      <c r="DY62" s="96"/>
      <c r="DZ62" s="317"/>
      <c r="EA62" s="96"/>
      <c r="EB62" s="317"/>
      <c r="EC62" s="96"/>
      <c r="ED62" s="102"/>
      <c r="EE62" s="96"/>
      <c r="EF62" s="406"/>
      <c r="EG62" s="96"/>
      <c r="EH62" s="100"/>
      <c r="EI62" s="101">
        <f>SUMPRODUCT(D62:EH62,'Jagdalpur R'!D62:EH62)</f>
        <v>0</v>
      </c>
      <c r="EJ62" s="3"/>
      <c r="EK62" s="3"/>
      <c r="ER62" s="64" t="s">
        <v>78</v>
      </c>
      <c r="ES62" s="61">
        <f t="shared" si="11"/>
        <v>0</v>
      </c>
      <c r="ET62" s="24">
        <f t="shared" si="9"/>
        <v>0</v>
      </c>
    </row>
    <row r="63" spans="2:150" ht="15" customHeight="1">
      <c r="B63" s="65">
        <f t="shared" si="10"/>
        <v>58</v>
      </c>
      <c r="C63" s="61"/>
      <c r="D63" s="20"/>
      <c r="E63" s="16"/>
      <c r="F63" s="96"/>
      <c r="G63" s="20"/>
      <c r="H63" s="16"/>
      <c r="I63" s="96"/>
      <c r="J63" s="20"/>
      <c r="K63" s="16"/>
      <c r="L63" s="96"/>
      <c r="M63" s="96"/>
      <c r="N63" s="96"/>
      <c r="O63" s="96"/>
      <c r="P63" s="415"/>
      <c r="Q63" s="16"/>
      <c r="R63" s="96"/>
      <c r="S63" s="18"/>
      <c r="T63" s="16"/>
      <c r="U63" s="96"/>
      <c r="V63" s="424"/>
      <c r="W63" s="16"/>
      <c r="X63" s="96"/>
      <c r="Y63" s="96"/>
      <c r="Z63" s="96"/>
      <c r="AA63" s="96"/>
      <c r="AB63" s="18"/>
      <c r="AC63" s="17"/>
      <c r="AD63" s="96"/>
      <c r="AE63" s="18"/>
      <c r="AF63" s="17"/>
      <c r="AG63" s="96"/>
      <c r="AH63" s="20"/>
      <c r="AI63" s="19"/>
      <c r="AJ63" s="96"/>
      <c r="AK63" s="20"/>
      <c r="AL63" s="19"/>
      <c r="AM63" s="96"/>
      <c r="AN63" s="20"/>
      <c r="AO63" s="19"/>
      <c r="AP63" s="96"/>
      <c r="AQ63" s="20"/>
      <c r="AR63" s="19"/>
      <c r="AS63" s="96"/>
      <c r="AT63" s="384"/>
      <c r="AU63" s="97"/>
      <c r="AV63" s="18"/>
      <c r="AW63" s="17"/>
      <c r="AX63" s="96"/>
      <c r="AY63" s="18"/>
      <c r="AZ63" s="17"/>
      <c r="BA63" s="96"/>
      <c r="BB63" s="20"/>
      <c r="BC63" s="19"/>
      <c r="BD63" s="96"/>
      <c r="BE63" s="20"/>
      <c r="BF63" s="19"/>
      <c r="BG63" s="96"/>
      <c r="BH63" s="20"/>
      <c r="BI63" s="19"/>
      <c r="BJ63" s="96"/>
      <c r="BK63" s="384"/>
      <c r="BL63" s="97"/>
      <c r="BM63" s="20"/>
      <c r="BN63" s="19"/>
      <c r="BO63" s="96"/>
      <c r="BP63" s="17"/>
      <c r="BQ63" s="19"/>
      <c r="BR63" s="96"/>
      <c r="BS63" s="48"/>
      <c r="BT63" s="62"/>
      <c r="BU63" s="96"/>
      <c r="BV63" s="433"/>
      <c r="BW63" s="62"/>
      <c r="BX63" s="96"/>
      <c r="BY63" s="45"/>
      <c r="BZ63" s="62"/>
      <c r="CA63" s="96"/>
      <c r="CB63" s="18"/>
      <c r="CC63" s="62"/>
      <c r="CD63" s="96"/>
      <c r="CE63" s="18"/>
      <c r="CF63" s="19"/>
      <c r="CG63" s="96"/>
      <c r="CH63" s="317"/>
      <c r="CI63" s="62"/>
      <c r="CJ63" s="96"/>
      <c r="CK63" s="21"/>
      <c r="CL63" s="96"/>
      <c r="CM63" s="96"/>
      <c r="CN63" s="22"/>
      <c r="CO63" s="63"/>
      <c r="CP63" s="98">
        <f t="shared" si="8"/>
        <v>0</v>
      </c>
      <c r="CQ63" s="18"/>
      <c r="CR63" s="23"/>
      <c r="CS63" s="18"/>
      <c r="CT63" s="23"/>
      <c r="CU63" s="18"/>
      <c r="CV63" s="23"/>
      <c r="CW63" s="18"/>
      <c r="CX63" s="23"/>
      <c r="CY63" s="23"/>
      <c r="CZ63" s="23"/>
      <c r="DA63" s="23"/>
      <c r="DB63" s="23"/>
      <c r="DC63" s="23"/>
      <c r="DD63" s="23"/>
      <c r="DE63" s="23"/>
      <c r="DF63" s="23"/>
      <c r="DG63" s="18"/>
      <c r="DH63" s="23"/>
      <c r="DI63" s="265"/>
      <c r="DJ63" s="276"/>
      <c r="DK63" s="265"/>
      <c r="DL63" s="276"/>
      <c r="DM63" s="265"/>
      <c r="DN63" s="276"/>
      <c r="DO63" s="18"/>
      <c r="DP63" s="23"/>
      <c r="DQ63" s="96"/>
      <c r="DR63" s="22"/>
      <c r="DS63" s="22"/>
      <c r="DT63" s="22"/>
      <c r="DU63" s="22"/>
      <c r="DV63" s="22"/>
      <c r="DW63" s="22"/>
      <c r="DX63" s="59"/>
      <c r="DY63" s="96"/>
      <c r="DZ63" s="317"/>
      <c r="EA63" s="96"/>
      <c r="EB63" s="317"/>
      <c r="EC63" s="96"/>
      <c r="ED63" s="102"/>
      <c r="EE63" s="96"/>
      <c r="EF63" s="406"/>
      <c r="EG63" s="96"/>
      <c r="EH63" s="100"/>
      <c r="EI63" s="101">
        <f>SUMPRODUCT(D63:EH63,'Jagdalpur R'!D63:EH63)</f>
        <v>0</v>
      </c>
      <c r="EJ63" s="3"/>
      <c r="EK63" s="3"/>
      <c r="ER63" s="64" t="s">
        <v>79</v>
      </c>
      <c r="ES63" s="61">
        <f t="shared" si="11"/>
        <v>0</v>
      </c>
      <c r="ET63" s="24">
        <f t="shared" si="9"/>
        <v>0</v>
      </c>
    </row>
    <row r="64" spans="2:150" ht="15" customHeight="1">
      <c r="B64" s="65">
        <f t="shared" si="10"/>
        <v>59</v>
      </c>
      <c r="C64" s="61"/>
      <c r="D64" s="20"/>
      <c r="E64" s="16"/>
      <c r="F64" s="96"/>
      <c r="G64" s="20"/>
      <c r="H64" s="16"/>
      <c r="I64" s="96"/>
      <c r="J64" s="20"/>
      <c r="K64" s="16"/>
      <c r="L64" s="96"/>
      <c r="M64" s="96"/>
      <c r="N64" s="96"/>
      <c r="O64" s="96"/>
      <c r="P64" s="415"/>
      <c r="Q64" s="16"/>
      <c r="R64" s="96"/>
      <c r="S64" s="18"/>
      <c r="T64" s="16"/>
      <c r="U64" s="96"/>
      <c r="V64" s="424"/>
      <c r="W64" s="16"/>
      <c r="X64" s="96"/>
      <c r="Y64" s="96"/>
      <c r="Z64" s="96"/>
      <c r="AA64" s="96"/>
      <c r="AB64" s="18"/>
      <c r="AC64" s="17"/>
      <c r="AD64" s="96"/>
      <c r="AE64" s="18"/>
      <c r="AF64" s="17"/>
      <c r="AG64" s="96"/>
      <c r="AH64" s="20"/>
      <c r="AI64" s="19"/>
      <c r="AJ64" s="96"/>
      <c r="AK64" s="20"/>
      <c r="AL64" s="19"/>
      <c r="AM64" s="96"/>
      <c r="AN64" s="20"/>
      <c r="AO64" s="19"/>
      <c r="AP64" s="96"/>
      <c r="AQ64" s="20"/>
      <c r="AR64" s="19"/>
      <c r="AS64" s="96"/>
      <c r="AT64" s="384"/>
      <c r="AU64" s="97"/>
      <c r="AV64" s="18"/>
      <c r="AW64" s="17"/>
      <c r="AX64" s="96"/>
      <c r="AY64" s="18"/>
      <c r="AZ64" s="17"/>
      <c r="BA64" s="96"/>
      <c r="BB64" s="20"/>
      <c r="BC64" s="19"/>
      <c r="BD64" s="96"/>
      <c r="BE64" s="20"/>
      <c r="BF64" s="19"/>
      <c r="BG64" s="96"/>
      <c r="BH64" s="20"/>
      <c r="BI64" s="19"/>
      <c r="BJ64" s="96"/>
      <c r="BK64" s="384"/>
      <c r="BL64" s="97"/>
      <c r="BM64" s="20"/>
      <c r="BN64" s="19"/>
      <c r="BO64" s="96"/>
      <c r="BP64" s="17"/>
      <c r="BQ64" s="19"/>
      <c r="BR64" s="96"/>
      <c r="BS64" s="48"/>
      <c r="BT64" s="62"/>
      <c r="BU64" s="96"/>
      <c r="BV64" s="433"/>
      <c r="BW64" s="62"/>
      <c r="BX64" s="96"/>
      <c r="BY64" s="45"/>
      <c r="BZ64" s="62"/>
      <c r="CA64" s="96"/>
      <c r="CB64" s="18"/>
      <c r="CC64" s="62"/>
      <c r="CD64" s="96"/>
      <c r="CE64" s="18"/>
      <c r="CF64" s="19"/>
      <c r="CG64" s="96"/>
      <c r="CH64" s="317"/>
      <c r="CI64" s="62"/>
      <c r="CJ64" s="96"/>
      <c r="CK64" s="21"/>
      <c r="CL64" s="96"/>
      <c r="CM64" s="96"/>
      <c r="CN64" s="22"/>
      <c r="CO64" s="63"/>
      <c r="CP64" s="98">
        <f t="shared" si="8"/>
        <v>0</v>
      </c>
      <c r="CQ64" s="18"/>
      <c r="CR64" s="23"/>
      <c r="CS64" s="18"/>
      <c r="CT64" s="23"/>
      <c r="CU64" s="18"/>
      <c r="CV64" s="23"/>
      <c r="CW64" s="18"/>
      <c r="CX64" s="23"/>
      <c r="CY64" s="23"/>
      <c r="CZ64" s="23"/>
      <c r="DA64" s="23"/>
      <c r="DB64" s="23"/>
      <c r="DC64" s="23"/>
      <c r="DD64" s="23"/>
      <c r="DE64" s="23"/>
      <c r="DF64" s="23"/>
      <c r="DG64" s="18"/>
      <c r="DH64" s="23"/>
      <c r="DI64" s="265"/>
      <c r="DJ64" s="276"/>
      <c r="DK64" s="265"/>
      <c r="DL64" s="276"/>
      <c r="DM64" s="265"/>
      <c r="DN64" s="276"/>
      <c r="DO64" s="18"/>
      <c r="DP64" s="23"/>
      <c r="DQ64" s="96"/>
      <c r="DR64" s="22"/>
      <c r="DS64" s="22"/>
      <c r="DT64" s="22"/>
      <c r="DU64" s="22"/>
      <c r="DV64" s="22"/>
      <c r="DW64" s="22"/>
      <c r="DX64" s="59"/>
      <c r="DY64" s="96"/>
      <c r="DZ64" s="317"/>
      <c r="EA64" s="96"/>
      <c r="EB64" s="317"/>
      <c r="EC64" s="96"/>
      <c r="ED64" s="102"/>
      <c r="EE64" s="96"/>
      <c r="EF64" s="406"/>
      <c r="EG64" s="96"/>
      <c r="EH64" s="100"/>
      <c r="EI64" s="101">
        <f>SUMPRODUCT(D64:EH64,'Jagdalpur R'!D64:EH64)</f>
        <v>0</v>
      </c>
      <c r="EJ64" s="3"/>
      <c r="EK64" s="3"/>
      <c r="ER64" s="64" t="s">
        <v>80</v>
      </c>
      <c r="ES64" s="61">
        <f t="shared" si="11"/>
        <v>0</v>
      </c>
      <c r="ET64" s="24">
        <f t="shared" si="9"/>
        <v>0</v>
      </c>
    </row>
    <row r="65" spans="2:150" ht="15" customHeight="1">
      <c r="B65" s="65">
        <f t="shared" si="10"/>
        <v>60</v>
      </c>
      <c r="C65" s="61"/>
      <c r="D65" s="20"/>
      <c r="E65" s="16"/>
      <c r="F65" s="96"/>
      <c r="G65" s="20"/>
      <c r="H65" s="16"/>
      <c r="I65" s="96"/>
      <c r="J65" s="20"/>
      <c r="K65" s="16"/>
      <c r="L65" s="96"/>
      <c r="M65" s="96"/>
      <c r="N65" s="96"/>
      <c r="O65" s="96"/>
      <c r="P65" s="415"/>
      <c r="Q65" s="16"/>
      <c r="R65" s="96"/>
      <c r="S65" s="18"/>
      <c r="T65" s="16"/>
      <c r="U65" s="96"/>
      <c r="V65" s="424"/>
      <c r="W65" s="16"/>
      <c r="X65" s="96"/>
      <c r="Y65" s="96"/>
      <c r="Z65" s="96"/>
      <c r="AA65" s="96"/>
      <c r="AB65" s="18"/>
      <c r="AC65" s="17"/>
      <c r="AD65" s="96"/>
      <c r="AE65" s="18"/>
      <c r="AF65" s="17"/>
      <c r="AG65" s="96"/>
      <c r="AH65" s="20"/>
      <c r="AI65" s="19"/>
      <c r="AJ65" s="96"/>
      <c r="AK65" s="20"/>
      <c r="AL65" s="19"/>
      <c r="AM65" s="96"/>
      <c r="AN65" s="20"/>
      <c r="AO65" s="19"/>
      <c r="AP65" s="96"/>
      <c r="AQ65" s="20"/>
      <c r="AR65" s="19"/>
      <c r="AS65" s="96"/>
      <c r="AT65" s="384"/>
      <c r="AU65" s="97"/>
      <c r="AV65" s="18"/>
      <c r="AW65" s="17"/>
      <c r="AX65" s="96"/>
      <c r="AY65" s="18"/>
      <c r="AZ65" s="17"/>
      <c r="BA65" s="96"/>
      <c r="BB65" s="20"/>
      <c r="BC65" s="19"/>
      <c r="BD65" s="96"/>
      <c r="BE65" s="20"/>
      <c r="BF65" s="19"/>
      <c r="BG65" s="96"/>
      <c r="BH65" s="20"/>
      <c r="BI65" s="19"/>
      <c r="BJ65" s="96"/>
      <c r="BK65" s="384"/>
      <c r="BL65" s="97"/>
      <c r="BM65" s="20"/>
      <c r="BN65" s="19"/>
      <c r="BO65" s="96"/>
      <c r="BP65" s="17"/>
      <c r="BQ65" s="19"/>
      <c r="BR65" s="96"/>
      <c r="BS65" s="48"/>
      <c r="BT65" s="62"/>
      <c r="BU65" s="96"/>
      <c r="BV65" s="433"/>
      <c r="BW65" s="62"/>
      <c r="BX65" s="96"/>
      <c r="BY65" s="45"/>
      <c r="BZ65" s="62"/>
      <c r="CA65" s="96"/>
      <c r="CB65" s="18"/>
      <c r="CC65" s="62"/>
      <c r="CD65" s="96"/>
      <c r="CE65" s="18"/>
      <c r="CF65" s="19"/>
      <c r="CG65" s="96"/>
      <c r="CH65" s="317"/>
      <c r="CI65" s="62"/>
      <c r="CJ65" s="96"/>
      <c r="CK65" s="21"/>
      <c r="CL65" s="96"/>
      <c r="CM65" s="96"/>
      <c r="CN65" s="22"/>
      <c r="CO65" s="63"/>
      <c r="CP65" s="98">
        <f t="shared" si="8"/>
        <v>0</v>
      </c>
      <c r="CQ65" s="18"/>
      <c r="CR65" s="23"/>
      <c r="CS65" s="18"/>
      <c r="CT65" s="23"/>
      <c r="CU65" s="18"/>
      <c r="CV65" s="23"/>
      <c r="CW65" s="18"/>
      <c r="CX65" s="23"/>
      <c r="CY65" s="23"/>
      <c r="CZ65" s="23"/>
      <c r="DA65" s="23"/>
      <c r="DB65" s="23"/>
      <c r="DC65" s="23"/>
      <c r="DD65" s="23"/>
      <c r="DE65" s="23"/>
      <c r="DF65" s="23"/>
      <c r="DG65" s="18"/>
      <c r="DH65" s="23"/>
      <c r="DI65" s="265"/>
      <c r="DJ65" s="276"/>
      <c r="DK65" s="265"/>
      <c r="DL65" s="276"/>
      <c r="DM65" s="265"/>
      <c r="DN65" s="276"/>
      <c r="DO65" s="18"/>
      <c r="DP65" s="23"/>
      <c r="DQ65" s="96"/>
      <c r="DR65" s="22"/>
      <c r="DS65" s="22"/>
      <c r="DT65" s="22"/>
      <c r="DU65" s="22"/>
      <c r="DV65" s="22"/>
      <c r="DW65" s="22"/>
      <c r="DX65" s="59"/>
      <c r="DY65" s="96"/>
      <c r="DZ65" s="317"/>
      <c r="EA65" s="96"/>
      <c r="EB65" s="317"/>
      <c r="EC65" s="96"/>
      <c r="ED65" s="102"/>
      <c r="EE65" s="96"/>
      <c r="EF65" s="406"/>
      <c r="EG65" s="96"/>
      <c r="EH65" s="100"/>
      <c r="EI65" s="101">
        <f>SUMPRODUCT(D65:EH65,'Jagdalpur R'!D65:EH65)</f>
        <v>0</v>
      </c>
      <c r="EJ65" s="3"/>
      <c r="EK65" s="3"/>
      <c r="ER65" s="64" t="s">
        <v>81</v>
      </c>
      <c r="ES65" s="61">
        <f t="shared" si="11"/>
        <v>0</v>
      </c>
      <c r="ET65" s="24">
        <f t="shared" si="9"/>
        <v>0</v>
      </c>
    </row>
    <row r="66" spans="2:150" ht="15" customHeight="1">
      <c r="B66" s="65">
        <f t="shared" si="10"/>
        <v>61</v>
      </c>
      <c r="C66" s="61"/>
      <c r="D66" s="20"/>
      <c r="E66" s="16"/>
      <c r="F66" s="96"/>
      <c r="G66" s="20"/>
      <c r="H66" s="16"/>
      <c r="I66" s="96"/>
      <c r="J66" s="20"/>
      <c r="K66" s="16"/>
      <c r="L66" s="96"/>
      <c r="M66" s="96"/>
      <c r="N66" s="96"/>
      <c r="O66" s="96"/>
      <c r="P66" s="415"/>
      <c r="Q66" s="16"/>
      <c r="R66" s="96"/>
      <c r="S66" s="18"/>
      <c r="T66" s="16"/>
      <c r="U66" s="96"/>
      <c r="V66" s="424"/>
      <c r="W66" s="16"/>
      <c r="X66" s="96"/>
      <c r="Y66" s="96"/>
      <c r="Z66" s="96"/>
      <c r="AA66" s="96"/>
      <c r="AB66" s="18"/>
      <c r="AC66" s="17"/>
      <c r="AD66" s="96"/>
      <c r="AE66" s="18"/>
      <c r="AF66" s="17"/>
      <c r="AG66" s="96"/>
      <c r="AH66" s="20"/>
      <c r="AI66" s="19"/>
      <c r="AJ66" s="96"/>
      <c r="AK66" s="20"/>
      <c r="AL66" s="19"/>
      <c r="AM66" s="96"/>
      <c r="AN66" s="20"/>
      <c r="AO66" s="19"/>
      <c r="AP66" s="96"/>
      <c r="AQ66" s="20"/>
      <c r="AR66" s="19"/>
      <c r="AS66" s="96"/>
      <c r="AT66" s="384"/>
      <c r="AU66" s="97"/>
      <c r="AV66" s="18"/>
      <c r="AW66" s="17"/>
      <c r="AX66" s="96"/>
      <c r="AY66" s="18"/>
      <c r="AZ66" s="17"/>
      <c r="BA66" s="96"/>
      <c r="BB66" s="20"/>
      <c r="BC66" s="19"/>
      <c r="BD66" s="96"/>
      <c r="BE66" s="20"/>
      <c r="BF66" s="19"/>
      <c r="BG66" s="96"/>
      <c r="BH66" s="20"/>
      <c r="BI66" s="19"/>
      <c r="BJ66" s="96"/>
      <c r="BK66" s="384"/>
      <c r="BL66" s="97"/>
      <c r="BM66" s="20"/>
      <c r="BN66" s="19"/>
      <c r="BO66" s="96"/>
      <c r="BP66" s="17"/>
      <c r="BQ66" s="19"/>
      <c r="BR66" s="96"/>
      <c r="BS66" s="48"/>
      <c r="BT66" s="62"/>
      <c r="BU66" s="96"/>
      <c r="BV66" s="433"/>
      <c r="BW66" s="62"/>
      <c r="BX66" s="96"/>
      <c r="BY66" s="45"/>
      <c r="BZ66" s="62"/>
      <c r="CA66" s="96"/>
      <c r="CB66" s="18"/>
      <c r="CC66" s="62"/>
      <c r="CD66" s="96"/>
      <c r="CE66" s="18"/>
      <c r="CF66" s="19"/>
      <c r="CG66" s="96"/>
      <c r="CH66" s="317"/>
      <c r="CI66" s="62"/>
      <c r="CJ66" s="96"/>
      <c r="CK66" s="21"/>
      <c r="CL66" s="96"/>
      <c r="CM66" s="96"/>
      <c r="CN66" s="22"/>
      <c r="CO66" s="63"/>
      <c r="CP66" s="98">
        <f t="shared" si="8"/>
        <v>0</v>
      </c>
      <c r="CQ66" s="18"/>
      <c r="CR66" s="23"/>
      <c r="CS66" s="18"/>
      <c r="CT66" s="23"/>
      <c r="CU66" s="18"/>
      <c r="CV66" s="23"/>
      <c r="CW66" s="18"/>
      <c r="CX66" s="23"/>
      <c r="CY66" s="23"/>
      <c r="CZ66" s="23"/>
      <c r="DA66" s="23"/>
      <c r="DB66" s="23"/>
      <c r="DC66" s="23"/>
      <c r="DD66" s="23"/>
      <c r="DE66" s="23"/>
      <c r="DF66" s="23"/>
      <c r="DG66" s="18"/>
      <c r="DH66" s="23"/>
      <c r="DI66" s="265"/>
      <c r="DJ66" s="276"/>
      <c r="DK66" s="265"/>
      <c r="DL66" s="276"/>
      <c r="DM66" s="265"/>
      <c r="DN66" s="276"/>
      <c r="DO66" s="18"/>
      <c r="DP66" s="23"/>
      <c r="DQ66" s="96"/>
      <c r="DR66" s="22"/>
      <c r="DS66" s="22"/>
      <c r="DT66" s="22"/>
      <c r="DU66" s="22"/>
      <c r="DV66" s="22"/>
      <c r="DW66" s="22"/>
      <c r="DX66" s="59"/>
      <c r="DY66" s="96"/>
      <c r="DZ66" s="317"/>
      <c r="EA66" s="96"/>
      <c r="EB66" s="317"/>
      <c r="EC66" s="96"/>
      <c r="ED66" s="102"/>
      <c r="EE66" s="96"/>
      <c r="EF66" s="406"/>
      <c r="EG66" s="96"/>
      <c r="EH66" s="100"/>
      <c r="EI66" s="101">
        <f>SUMPRODUCT(D66:EH66,'Jagdalpur R'!D66:EH66)</f>
        <v>0</v>
      </c>
      <c r="EJ66" s="3"/>
      <c r="EK66" s="3"/>
      <c r="ER66" s="64" t="s">
        <v>82</v>
      </c>
      <c r="ES66" s="61">
        <f t="shared" si="11"/>
        <v>0</v>
      </c>
      <c r="ET66" s="24">
        <f t="shared" si="9"/>
        <v>0</v>
      </c>
    </row>
    <row r="67" spans="2:150" ht="15" customHeight="1">
      <c r="B67" s="65">
        <f t="shared" si="10"/>
        <v>62</v>
      </c>
      <c r="C67" s="61"/>
      <c r="D67" s="20"/>
      <c r="E67" s="16"/>
      <c r="F67" s="96"/>
      <c r="G67" s="20"/>
      <c r="H67" s="16"/>
      <c r="I67" s="96"/>
      <c r="J67" s="20"/>
      <c r="K67" s="16"/>
      <c r="L67" s="96"/>
      <c r="M67" s="96"/>
      <c r="N67" s="96"/>
      <c r="O67" s="96"/>
      <c r="P67" s="415"/>
      <c r="Q67" s="16"/>
      <c r="R67" s="96"/>
      <c r="S67" s="18"/>
      <c r="T67" s="16"/>
      <c r="U67" s="96"/>
      <c r="V67" s="424"/>
      <c r="W67" s="16"/>
      <c r="X67" s="96"/>
      <c r="Y67" s="96"/>
      <c r="Z67" s="96"/>
      <c r="AA67" s="96"/>
      <c r="AB67" s="18"/>
      <c r="AC67" s="17"/>
      <c r="AD67" s="96"/>
      <c r="AE67" s="18"/>
      <c r="AF67" s="17"/>
      <c r="AG67" s="96"/>
      <c r="AH67" s="20"/>
      <c r="AI67" s="19"/>
      <c r="AJ67" s="96"/>
      <c r="AK67" s="20"/>
      <c r="AL67" s="19"/>
      <c r="AM67" s="96"/>
      <c r="AN67" s="20"/>
      <c r="AO67" s="19"/>
      <c r="AP67" s="96"/>
      <c r="AQ67" s="20"/>
      <c r="AR67" s="19"/>
      <c r="AS67" s="96"/>
      <c r="AT67" s="384"/>
      <c r="AU67" s="97"/>
      <c r="AV67" s="18"/>
      <c r="AW67" s="17"/>
      <c r="AX67" s="96"/>
      <c r="AY67" s="18"/>
      <c r="AZ67" s="17"/>
      <c r="BA67" s="96"/>
      <c r="BB67" s="20"/>
      <c r="BC67" s="19"/>
      <c r="BD67" s="96"/>
      <c r="BE67" s="20"/>
      <c r="BF67" s="19"/>
      <c r="BG67" s="96"/>
      <c r="BH67" s="20"/>
      <c r="BI67" s="19"/>
      <c r="BJ67" s="96"/>
      <c r="BK67" s="384"/>
      <c r="BL67" s="97"/>
      <c r="BM67" s="20"/>
      <c r="BN67" s="19"/>
      <c r="BO67" s="96"/>
      <c r="BP67" s="17"/>
      <c r="BQ67" s="19"/>
      <c r="BR67" s="96"/>
      <c r="BS67" s="48"/>
      <c r="BT67" s="62"/>
      <c r="BU67" s="96"/>
      <c r="BV67" s="433"/>
      <c r="BW67" s="62"/>
      <c r="BX67" s="96"/>
      <c r="BY67" s="45"/>
      <c r="BZ67" s="62"/>
      <c r="CA67" s="96"/>
      <c r="CB67" s="18"/>
      <c r="CC67" s="62"/>
      <c r="CD67" s="96"/>
      <c r="CE67" s="18"/>
      <c r="CF67" s="19"/>
      <c r="CG67" s="96"/>
      <c r="CH67" s="317"/>
      <c r="CI67" s="62"/>
      <c r="CJ67" s="96"/>
      <c r="CK67" s="21"/>
      <c r="CL67" s="96"/>
      <c r="CM67" s="96"/>
      <c r="CN67" s="22"/>
      <c r="CO67" s="63"/>
      <c r="CP67" s="98">
        <f t="shared" si="8"/>
        <v>0</v>
      </c>
      <c r="CQ67" s="18"/>
      <c r="CR67" s="23"/>
      <c r="CS67" s="18"/>
      <c r="CT67" s="23"/>
      <c r="CU67" s="18"/>
      <c r="CV67" s="23"/>
      <c r="CW67" s="18"/>
      <c r="CX67" s="23"/>
      <c r="CY67" s="23"/>
      <c r="CZ67" s="23"/>
      <c r="DA67" s="23"/>
      <c r="DB67" s="23"/>
      <c r="DC67" s="23"/>
      <c r="DD67" s="23"/>
      <c r="DE67" s="23"/>
      <c r="DF67" s="23"/>
      <c r="DG67" s="18"/>
      <c r="DH67" s="23"/>
      <c r="DI67" s="265"/>
      <c r="DJ67" s="276"/>
      <c r="DK67" s="265"/>
      <c r="DL67" s="276"/>
      <c r="DM67" s="265"/>
      <c r="DN67" s="276"/>
      <c r="DO67" s="18"/>
      <c r="DP67" s="23"/>
      <c r="DQ67" s="96"/>
      <c r="DR67" s="22"/>
      <c r="DS67" s="22"/>
      <c r="DT67" s="22"/>
      <c r="DU67" s="22"/>
      <c r="DV67" s="22"/>
      <c r="DW67" s="22"/>
      <c r="DX67" s="59"/>
      <c r="DY67" s="96"/>
      <c r="DZ67" s="317"/>
      <c r="EA67" s="96"/>
      <c r="EB67" s="317"/>
      <c r="EC67" s="96"/>
      <c r="ED67" s="102"/>
      <c r="EE67" s="96"/>
      <c r="EF67" s="406"/>
      <c r="EG67" s="96"/>
      <c r="EH67" s="100"/>
      <c r="EI67" s="101">
        <f>SUMPRODUCT(D67:EH67,'Jagdalpur R'!D67:EH67)</f>
        <v>0</v>
      </c>
      <c r="EJ67" s="3"/>
      <c r="EK67" s="3"/>
      <c r="ER67" s="64" t="s">
        <v>84</v>
      </c>
      <c r="ES67" s="61">
        <f t="shared" si="11"/>
        <v>0</v>
      </c>
      <c r="ET67" s="24">
        <f t="shared" si="9"/>
        <v>0</v>
      </c>
    </row>
    <row r="68" spans="2:150" ht="15" customHeight="1">
      <c r="B68" s="65">
        <f t="shared" si="10"/>
        <v>63</v>
      </c>
      <c r="C68" s="61"/>
      <c r="D68" s="20"/>
      <c r="E68" s="16"/>
      <c r="F68" s="96"/>
      <c r="G68" s="20"/>
      <c r="H68" s="16"/>
      <c r="I68" s="96"/>
      <c r="J68" s="20"/>
      <c r="K68" s="16"/>
      <c r="L68" s="96"/>
      <c r="M68" s="96"/>
      <c r="N68" s="96"/>
      <c r="O68" s="96"/>
      <c r="P68" s="415"/>
      <c r="Q68" s="16"/>
      <c r="R68" s="96"/>
      <c r="S68" s="18"/>
      <c r="T68" s="16"/>
      <c r="U68" s="96"/>
      <c r="V68" s="424"/>
      <c r="W68" s="16"/>
      <c r="X68" s="96"/>
      <c r="Y68" s="96"/>
      <c r="Z68" s="96"/>
      <c r="AA68" s="96"/>
      <c r="AB68" s="18"/>
      <c r="AC68" s="17"/>
      <c r="AD68" s="96"/>
      <c r="AE68" s="18"/>
      <c r="AF68" s="17"/>
      <c r="AG68" s="96"/>
      <c r="AH68" s="20"/>
      <c r="AI68" s="19"/>
      <c r="AJ68" s="96"/>
      <c r="AK68" s="20"/>
      <c r="AL68" s="19"/>
      <c r="AM68" s="96"/>
      <c r="AN68" s="20"/>
      <c r="AO68" s="19"/>
      <c r="AP68" s="96"/>
      <c r="AQ68" s="20"/>
      <c r="AR68" s="19"/>
      <c r="AS68" s="96"/>
      <c r="AT68" s="384"/>
      <c r="AU68" s="97"/>
      <c r="AV68" s="18"/>
      <c r="AW68" s="17"/>
      <c r="AX68" s="96"/>
      <c r="AY68" s="18"/>
      <c r="AZ68" s="17"/>
      <c r="BA68" s="96"/>
      <c r="BB68" s="20"/>
      <c r="BC68" s="19"/>
      <c r="BD68" s="96"/>
      <c r="BE68" s="20"/>
      <c r="BF68" s="19"/>
      <c r="BG68" s="96"/>
      <c r="BH68" s="20"/>
      <c r="BI68" s="19"/>
      <c r="BJ68" s="96"/>
      <c r="BK68" s="384"/>
      <c r="BL68" s="97"/>
      <c r="BM68" s="20"/>
      <c r="BN68" s="19"/>
      <c r="BO68" s="96"/>
      <c r="BP68" s="17"/>
      <c r="BQ68" s="19"/>
      <c r="BR68" s="96"/>
      <c r="BS68" s="48"/>
      <c r="BT68" s="62"/>
      <c r="BU68" s="96"/>
      <c r="BV68" s="433"/>
      <c r="BW68" s="62"/>
      <c r="BX68" s="96"/>
      <c r="BY68" s="45"/>
      <c r="BZ68" s="62"/>
      <c r="CA68" s="96"/>
      <c r="CB68" s="18"/>
      <c r="CC68" s="62"/>
      <c r="CD68" s="96"/>
      <c r="CE68" s="18"/>
      <c r="CF68" s="19"/>
      <c r="CG68" s="96"/>
      <c r="CH68" s="317"/>
      <c r="CI68" s="62"/>
      <c r="CJ68" s="96"/>
      <c r="CK68" s="21"/>
      <c r="CL68" s="96"/>
      <c r="CM68" s="96"/>
      <c r="CN68" s="22"/>
      <c r="CO68" s="63"/>
      <c r="CP68" s="98">
        <f t="shared" si="8"/>
        <v>0</v>
      </c>
      <c r="CQ68" s="18"/>
      <c r="CR68" s="23"/>
      <c r="CS68" s="18"/>
      <c r="CT68" s="23"/>
      <c r="CU68" s="18"/>
      <c r="CV68" s="23"/>
      <c r="CW68" s="18"/>
      <c r="CX68" s="23"/>
      <c r="CY68" s="23"/>
      <c r="CZ68" s="23"/>
      <c r="DA68" s="23"/>
      <c r="DB68" s="23"/>
      <c r="DC68" s="23"/>
      <c r="DD68" s="23"/>
      <c r="DE68" s="23"/>
      <c r="DF68" s="23"/>
      <c r="DG68" s="18"/>
      <c r="DH68" s="23"/>
      <c r="DI68" s="265"/>
      <c r="DJ68" s="276"/>
      <c r="DK68" s="265"/>
      <c r="DL68" s="276"/>
      <c r="DM68" s="265"/>
      <c r="DN68" s="276"/>
      <c r="DO68" s="18"/>
      <c r="DP68" s="23"/>
      <c r="DQ68" s="96"/>
      <c r="DR68" s="22"/>
      <c r="DS68" s="22"/>
      <c r="DT68" s="22"/>
      <c r="DU68" s="22"/>
      <c r="DV68" s="22"/>
      <c r="DW68" s="22"/>
      <c r="DX68" s="59"/>
      <c r="DY68" s="96"/>
      <c r="DZ68" s="317"/>
      <c r="EA68" s="96"/>
      <c r="EB68" s="317"/>
      <c r="EC68" s="96"/>
      <c r="ED68" s="102"/>
      <c r="EE68" s="96"/>
      <c r="EF68" s="406"/>
      <c r="EG68" s="96"/>
      <c r="EH68" s="100"/>
      <c r="EI68" s="101">
        <f>SUMPRODUCT(D68:EH68,'Jagdalpur R'!D68:EH68)</f>
        <v>0</v>
      </c>
      <c r="EJ68" s="3"/>
      <c r="EK68" s="3"/>
      <c r="ER68" s="64" t="s">
        <v>105</v>
      </c>
      <c r="ES68" s="61">
        <f t="shared" si="11"/>
        <v>0</v>
      </c>
      <c r="ET68" s="24">
        <f t="shared" si="9"/>
        <v>0</v>
      </c>
    </row>
    <row r="69" spans="2:150">
      <c r="B69" s="95"/>
      <c r="C69" s="95"/>
      <c r="D69" s="95"/>
      <c r="E69" s="95"/>
      <c r="F69" s="95"/>
      <c r="G69" s="95"/>
      <c r="H69" s="95"/>
      <c r="I69" s="95"/>
      <c r="J69" s="95"/>
      <c r="K69" s="95"/>
      <c r="L69" s="95"/>
      <c r="M69" s="95"/>
      <c r="N69" s="95"/>
      <c r="O69" s="95"/>
      <c r="P69" s="95"/>
      <c r="Q69" s="95"/>
      <c r="R69" s="95"/>
      <c r="S69" s="95"/>
      <c r="T69" s="95"/>
      <c r="U69" s="95"/>
      <c r="V69" s="95"/>
      <c r="W69" s="95"/>
      <c r="X69" s="95"/>
      <c r="Y69" s="95"/>
      <c r="Z69" s="95"/>
      <c r="AA69" s="95"/>
      <c r="AB69" s="95"/>
      <c r="AC69" s="95"/>
      <c r="AD69" s="95"/>
      <c r="AE69" s="95"/>
      <c r="AF69" s="95"/>
      <c r="AG69" s="95"/>
      <c r="AH69" s="95"/>
      <c r="AI69" s="95"/>
      <c r="AJ69" s="95"/>
      <c r="AK69" s="95"/>
      <c r="AL69" s="95"/>
      <c r="AM69" s="95"/>
      <c r="AN69" s="95"/>
      <c r="AO69" s="95"/>
      <c r="AP69" s="95"/>
      <c r="AQ69" s="95"/>
      <c r="AR69" s="95"/>
      <c r="AS69" s="95"/>
      <c r="AT69" s="95"/>
      <c r="AU69" s="95"/>
      <c r="AV69" s="95"/>
      <c r="AW69" s="95"/>
      <c r="AX69" s="95"/>
      <c r="AY69" s="95"/>
      <c r="AZ69" s="95"/>
      <c r="BA69" s="95"/>
      <c r="BB69" s="95"/>
      <c r="BC69" s="95"/>
      <c r="BD69" s="95"/>
      <c r="BE69" s="95"/>
      <c r="BF69" s="95"/>
      <c r="BG69" s="95"/>
      <c r="BH69" s="95"/>
      <c r="BI69" s="95"/>
      <c r="BJ69" s="95"/>
      <c r="BK69" s="95"/>
      <c r="BL69" s="95"/>
      <c r="BM69" s="95"/>
      <c r="BN69" s="95"/>
      <c r="BO69" s="95"/>
      <c r="BP69" s="95"/>
      <c r="BQ69" s="95"/>
      <c r="BR69" s="95"/>
      <c r="BS69" s="95"/>
      <c r="BT69" s="95"/>
      <c r="BU69" s="95"/>
      <c r="BV69" s="95"/>
      <c r="BW69" s="95"/>
      <c r="BX69" s="95"/>
      <c r="BY69" s="95"/>
      <c r="BZ69" s="95"/>
      <c r="CA69" s="95"/>
      <c r="CB69" s="95"/>
      <c r="CC69" s="95"/>
      <c r="CD69" s="95"/>
      <c r="CE69" s="95"/>
      <c r="CF69" s="95"/>
      <c r="CG69" s="95"/>
      <c r="CH69" s="95"/>
      <c r="CI69" s="95"/>
      <c r="CJ69" s="95"/>
      <c r="CK69" s="95"/>
      <c r="CL69" s="95"/>
      <c r="CM69" s="95"/>
      <c r="CN69" s="95"/>
      <c r="CO69" s="95"/>
      <c r="CP69" s="95"/>
      <c r="CQ69" s="95"/>
      <c r="CR69" s="95"/>
      <c r="CS69" s="95"/>
      <c r="CT69" s="95"/>
      <c r="CU69" s="95"/>
      <c r="CV69" s="95"/>
      <c r="CW69" s="95"/>
      <c r="CX69" s="95"/>
      <c r="CY69" s="95"/>
      <c r="CZ69" s="95"/>
      <c r="DA69" s="95"/>
      <c r="DB69" s="95"/>
      <c r="DC69" s="95"/>
      <c r="DD69" s="95"/>
      <c r="DE69" s="95"/>
      <c r="DF69" s="95"/>
      <c r="DG69" s="95"/>
      <c r="DH69" s="95"/>
      <c r="DI69" s="95"/>
      <c r="DJ69" s="95"/>
      <c r="DK69" s="95"/>
      <c r="DL69" s="95"/>
      <c r="DM69" s="95"/>
      <c r="DN69" s="95"/>
      <c r="DO69" s="95"/>
      <c r="DP69" s="95"/>
      <c r="DQ69" s="95"/>
      <c r="DR69" s="95"/>
      <c r="DS69" s="95"/>
      <c r="DT69" s="95"/>
      <c r="DU69" s="95"/>
      <c r="DV69" s="95"/>
      <c r="DW69" s="95"/>
      <c r="DX69" s="95"/>
      <c r="DY69" s="95"/>
      <c r="DZ69" s="95"/>
      <c r="EA69" s="95"/>
      <c r="EB69" s="95"/>
      <c r="EC69" s="95"/>
      <c r="ED69" s="95"/>
      <c r="EE69" s="95"/>
      <c r="EF69" s="95"/>
      <c r="EG69" s="95"/>
      <c r="EH69" s="95"/>
      <c r="EI69" s="95"/>
      <c r="ER69" s="95"/>
      <c r="ES69" s="95"/>
      <c r="ET69" s="95"/>
    </row>
    <row r="70" spans="2:150">
      <c r="B70" s="785" t="s">
        <v>83</v>
      </c>
      <c r="C70" s="785"/>
      <c r="D70" s="105">
        <f t="shared" ref="D70" si="12">SUM(D6:D68)</f>
        <v>0</v>
      </c>
      <c r="E70" s="105">
        <f t="shared" ref="E70:CA70" si="13">SUM(E6:E68)</f>
        <v>0</v>
      </c>
      <c r="F70" s="105">
        <f t="shared" si="13"/>
        <v>0</v>
      </c>
      <c r="G70" s="105">
        <f t="shared" si="13"/>
        <v>0</v>
      </c>
      <c r="H70" s="105">
        <f t="shared" si="13"/>
        <v>0</v>
      </c>
      <c r="I70" s="105">
        <f t="shared" si="13"/>
        <v>0</v>
      </c>
      <c r="J70" s="105">
        <f t="shared" ref="J70:K70" si="14">SUM(J6:J68)</f>
        <v>0</v>
      </c>
      <c r="K70" s="105">
        <f t="shared" si="14"/>
        <v>0</v>
      </c>
      <c r="L70" s="105">
        <f t="shared" ref="L70" si="15">SUM(L6:L68)</f>
        <v>0</v>
      </c>
      <c r="M70" s="105"/>
      <c r="N70" s="105"/>
      <c r="O70" s="105"/>
      <c r="P70" s="105">
        <f t="shared" si="13"/>
        <v>0</v>
      </c>
      <c r="Q70" s="105">
        <f t="shared" si="13"/>
        <v>0</v>
      </c>
      <c r="R70" s="105">
        <f t="shared" si="13"/>
        <v>0</v>
      </c>
      <c r="S70" s="105">
        <f t="shared" si="13"/>
        <v>0</v>
      </c>
      <c r="T70" s="105">
        <f t="shared" si="13"/>
        <v>0</v>
      </c>
      <c r="U70" s="105">
        <f t="shared" si="13"/>
        <v>0</v>
      </c>
      <c r="V70" s="105">
        <f t="shared" si="13"/>
        <v>0</v>
      </c>
      <c r="W70" s="105">
        <f t="shared" si="13"/>
        <v>0</v>
      </c>
      <c r="X70" s="105">
        <f t="shared" si="13"/>
        <v>0</v>
      </c>
      <c r="Y70" s="105">
        <f t="shared" ref="Y70:AA70" si="16">SUM(Y6:Y68)</f>
        <v>0</v>
      </c>
      <c r="Z70" s="105">
        <f t="shared" si="16"/>
        <v>0</v>
      </c>
      <c r="AA70" s="105">
        <f t="shared" si="16"/>
        <v>0</v>
      </c>
      <c r="AB70" s="105">
        <f t="shared" si="13"/>
        <v>0</v>
      </c>
      <c r="AC70" s="105">
        <f t="shared" si="13"/>
        <v>0</v>
      </c>
      <c r="AD70" s="105">
        <f t="shared" si="13"/>
        <v>0</v>
      </c>
      <c r="AE70" s="105">
        <f t="shared" si="13"/>
        <v>0</v>
      </c>
      <c r="AF70" s="105">
        <f t="shared" si="13"/>
        <v>0</v>
      </c>
      <c r="AG70" s="105">
        <f t="shared" si="13"/>
        <v>0</v>
      </c>
      <c r="AH70" s="105">
        <f t="shared" si="13"/>
        <v>0</v>
      </c>
      <c r="AI70" s="105">
        <f t="shared" si="13"/>
        <v>0</v>
      </c>
      <c r="AJ70" s="105">
        <f t="shared" si="13"/>
        <v>0</v>
      </c>
      <c r="AK70" s="105">
        <f t="shared" si="13"/>
        <v>0</v>
      </c>
      <c r="AL70" s="105">
        <f t="shared" si="13"/>
        <v>0</v>
      </c>
      <c r="AM70" s="105">
        <f t="shared" si="13"/>
        <v>0</v>
      </c>
      <c r="AN70" s="105">
        <f t="shared" si="13"/>
        <v>0</v>
      </c>
      <c r="AO70" s="105">
        <f t="shared" si="13"/>
        <v>0</v>
      </c>
      <c r="AP70" s="105">
        <f t="shared" si="13"/>
        <v>0</v>
      </c>
      <c r="AQ70" s="105">
        <f t="shared" si="13"/>
        <v>0</v>
      </c>
      <c r="AR70" s="105">
        <f t="shared" si="13"/>
        <v>0</v>
      </c>
      <c r="AS70" s="105">
        <f t="shared" si="13"/>
        <v>0</v>
      </c>
      <c r="AT70" s="105">
        <f t="shared" ref="AT70" si="17">SUM(AT6:AT68)</f>
        <v>0</v>
      </c>
      <c r="AU70" s="105">
        <f t="shared" si="13"/>
        <v>0</v>
      </c>
      <c r="AV70" s="105">
        <f t="shared" si="13"/>
        <v>0</v>
      </c>
      <c r="AW70" s="105">
        <f t="shared" si="13"/>
        <v>0</v>
      </c>
      <c r="AX70" s="105">
        <f t="shared" si="13"/>
        <v>0</v>
      </c>
      <c r="AY70" s="105">
        <f t="shared" si="13"/>
        <v>0</v>
      </c>
      <c r="AZ70" s="105">
        <f t="shared" si="13"/>
        <v>0</v>
      </c>
      <c r="BA70" s="105">
        <f t="shared" si="13"/>
        <v>0</v>
      </c>
      <c r="BB70" s="105">
        <f t="shared" si="13"/>
        <v>0</v>
      </c>
      <c r="BC70" s="105">
        <f t="shared" si="13"/>
        <v>0</v>
      </c>
      <c r="BD70" s="105">
        <f t="shared" si="13"/>
        <v>0</v>
      </c>
      <c r="BE70" s="105">
        <f t="shared" si="13"/>
        <v>0</v>
      </c>
      <c r="BF70" s="105">
        <f t="shared" si="13"/>
        <v>0</v>
      </c>
      <c r="BG70" s="105">
        <f t="shared" si="13"/>
        <v>0</v>
      </c>
      <c r="BH70" s="105">
        <f t="shared" si="13"/>
        <v>0</v>
      </c>
      <c r="BI70" s="105">
        <f t="shared" si="13"/>
        <v>0</v>
      </c>
      <c r="BJ70" s="105">
        <f t="shared" si="13"/>
        <v>0</v>
      </c>
      <c r="BK70" s="105">
        <f t="shared" ref="BK70" si="18">SUM(BK6:BK68)</f>
        <v>0</v>
      </c>
      <c r="BL70" s="105">
        <f t="shared" si="13"/>
        <v>0</v>
      </c>
      <c r="BM70" s="105">
        <f t="shared" si="13"/>
        <v>0</v>
      </c>
      <c r="BN70" s="105">
        <f t="shared" si="13"/>
        <v>0</v>
      </c>
      <c r="BO70" s="105">
        <f t="shared" si="13"/>
        <v>0</v>
      </c>
      <c r="BP70" s="105">
        <f t="shared" si="13"/>
        <v>0</v>
      </c>
      <c r="BQ70" s="105">
        <f t="shared" si="13"/>
        <v>0</v>
      </c>
      <c r="BR70" s="105">
        <f t="shared" si="13"/>
        <v>0</v>
      </c>
      <c r="BS70" s="105">
        <f t="shared" si="13"/>
        <v>0</v>
      </c>
      <c r="BT70" s="105">
        <f t="shared" si="13"/>
        <v>0</v>
      </c>
      <c r="BU70" s="105">
        <f t="shared" si="13"/>
        <v>0</v>
      </c>
      <c r="BV70" s="105">
        <f t="shared" si="13"/>
        <v>0</v>
      </c>
      <c r="BW70" s="105">
        <f t="shared" si="13"/>
        <v>0</v>
      </c>
      <c r="BX70" s="105">
        <f t="shared" si="13"/>
        <v>0</v>
      </c>
      <c r="BY70" s="105">
        <f t="shared" si="13"/>
        <v>0</v>
      </c>
      <c r="BZ70" s="105">
        <f t="shared" si="13"/>
        <v>0</v>
      </c>
      <c r="CA70" s="105">
        <f t="shared" si="13"/>
        <v>0</v>
      </c>
      <c r="CB70" s="105">
        <f t="shared" ref="CB70:EI70" si="19">SUM(CB6:CB68)</f>
        <v>0</v>
      </c>
      <c r="CC70" s="105">
        <f t="shared" si="19"/>
        <v>0</v>
      </c>
      <c r="CD70" s="105">
        <f t="shared" si="19"/>
        <v>0</v>
      </c>
      <c r="CE70" s="105">
        <f t="shared" si="19"/>
        <v>0</v>
      </c>
      <c r="CF70" s="105">
        <f t="shared" si="19"/>
        <v>0</v>
      </c>
      <c r="CG70" s="105">
        <f t="shared" si="19"/>
        <v>0</v>
      </c>
      <c r="CH70" s="105">
        <f t="shared" ref="CH70" si="20">SUM(CH6:CH68)</f>
        <v>0</v>
      </c>
      <c r="CI70" s="105">
        <f t="shared" si="19"/>
        <v>0</v>
      </c>
      <c r="CJ70" s="105">
        <f t="shared" si="19"/>
        <v>0</v>
      </c>
      <c r="CK70" s="105">
        <f t="shared" si="19"/>
        <v>0</v>
      </c>
      <c r="CL70" s="105">
        <f t="shared" si="19"/>
        <v>0</v>
      </c>
      <c r="CM70" s="105">
        <f t="shared" ref="CM70" si="21">SUM(CM6:CM68)</f>
        <v>0</v>
      </c>
      <c r="CN70" s="105">
        <f t="shared" si="19"/>
        <v>0</v>
      </c>
      <c r="CO70" s="105">
        <f t="shared" si="19"/>
        <v>0</v>
      </c>
      <c r="CP70" s="105">
        <f t="shared" si="19"/>
        <v>0</v>
      </c>
      <c r="CQ70" s="105">
        <f t="shared" si="19"/>
        <v>0</v>
      </c>
      <c r="CR70" s="105">
        <f t="shared" si="19"/>
        <v>0</v>
      </c>
      <c r="CS70" s="105">
        <f t="shared" si="19"/>
        <v>0</v>
      </c>
      <c r="CT70" s="105">
        <f t="shared" si="19"/>
        <v>0</v>
      </c>
      <c r="CU70" s="105">
        <f t="shared" si="19"/>
        <v>0</v>
      </c>
      <c r="CV70" s="105">
        <f t="shared" si="19"/>
        <v>0</v>
      </c>
      <c r="CW70" s="105">
        <f t="shared" si="19"/>
        <v>0</v>
      </c>
      <c r="CX70" s="105">
        <f t="shared" si="19"/>
        <v>0</v>
      </c>
      <c r="CY70" s="105">
        <f t="shared" ref="CY70:DB70" si="22">SUM(CY6:CY68)</f>
        <v>0</v>
      </c>
      <c r="CZ70" s="105">
        <f t="shared" si="22"/>
        <v>0</v>
      </c>
      <c r="DA70" s="105">
        <f t="shared" si="22"/>
        <v>0</v>
      </c>
      <c r="DB70" s="105">
        <f t="shared" si="22"/>
        <v>0</v>
      </c>
      <c r="DC70" s="105">
        <f t="shared" ref="DC70:DF70" si="23">SUM(DC6:DC68)</f>
        <v>0</v>
      </c>
      <c r="DD70" s="105">
        <f t="shared" si="23"/>
        <v>0</v>
      </c>
      <c r="DE70" s="105">
        <f t="shared" si="23"/>
        <v>0</v>
      </c>
      <c r="DF70" s="105">
        <f t="shared" si="23"/>
        <v>0</v>
      </c>
      <c r="DG70" s="105">
        <f t="shared" si="19"/>
        <v>0</v>
      </c>
      <c r="DH70" s="105">
        <f t="shared" si="19"/>
        <v>0</v>
      </c>
      <c r="DI70" s="252">
        <f t="shared" ref="DI70:DQ70" si="24">SUM(DI6:DI68)</f>
        <v>0</v>
      </c>
      <c r="DJ70" s="252">
        <f t="shared" si="24"/>
        <v>0</v>
      </c>
      <c r="DK70" s="252">
        <f t="shared" si="24"/>
        <v>0</v>
      </c>
      <c r="DL70" s="252">
        <f t="shared" si="24"/>
        <v>0</v>
      </c>
      <c r="DM70" s="252">
        <f t="shared" si="24"/>
        <v>0</v>
      </c>
      <c r="DN70" s="252">
        <f t="shared" si="24"/>
        <v>0</v>
      </c>
      <c r="DO70" s="105">
        <f t="shared" si="24"/>
        <v>0</v>
      </c>
      <c r="DP70" s="105">
        <f t="shared" si="24"/>
        <v>0</v>
      </c>
      <c r="DQ70" s="105">
        <f t="shared" si="24"/>
        <v>0</v>
      </c>
      <c r="DR70" s="105">
        <f t="shared" si="19"/>
        <v>0</v>
      </c>
      <c r="DS70" s="105">
        <f t="shared" ref="DS70:DU70" si="25">SUM(DS6:DS68)</f>
        <v>0</v>
      </c>
      <c r="DT70" s="105">
        <f t="shared" si="25"/>
        <v>0</v>
      </c>
      <c r="DU70" s="105">
        <f t="shared" si="25"/>
        <v>0</v>
      </c>
      <c r="DV70" s="105">
        <f t="shared" ref="DV70" si="26">SUM(DV6:DV68)</f>
        <v>0</v>
      </c>
      <c r="DW70" s="105">
        <f t="shared" ref="DW70" si="27">SUM(DW6:DW68)</f>
        <v>0</v>
      </c>
      <c r="DX70" s="105">
        <f t="shared" si="19"/>
        <v>0</v>
      </c>
      <c r="DY70" s="105">
        <f t="shared" si="19"/>
        <v>0</v>
      </c>
      <c r="DZ70" s="105">
        <f t="shared" ref="DZ70:EA70" si="28">SUM(DZ6:DZ68)</f>
        <v>0</v>
      </c>
      <c r="EA70" s="105">
        <f t="shared" si="28"/>
        <v>0</v>
      </c>
      <c r="EB70" s="105">
        <f t="shared" ref="EB70:EC70" si="29">SUM(EB6:EB68)</f>
        <v>0</v>
      </c>
      <c r="EC70" s="105">
        <f t="shared" si="29"/>
        <v>0</v>
      </c>
      <c r="ED70" s="105">
        <f t="shared" si="19"/>
        <v>0</v>
      </c>
      <c r="EE70" s="105">
        <f t="shared" si="19"/>
        <v>0</v>
      </c>
      <c r="EF70" s="105">
        <f t="shared" ref="EF70:EG70" si="30">SUM(EF6:EF68)</f>
        <v>0</v>
      </c>
      <c r="EG70" s="105">
        <f t="shared" si="30"/>
        <v>0</v>
      </c>
      <c r="EH70" s="105">
        <f t="shared" si="19"/>
        <v>0</v>
      </c>
      <c r="EI70" s="105">
        <f t="shared" si="19"/>
        <v>0</v>
      </c>
      <c r="EJ70" s="3"/>
      <c r="EK70" s="3"/>
      <c r="ER70" s="785" t="s">
        <v>83</v>
      </c>
      <c r="ES70" s="785"/>
      <c r="ET70" s="104">
        <f>SUM(ET6:ET68)</f>
        <v>0</v>
      </c>
    </row>
    <row r="71" spans="2:150" s="53" customFormat="1">
      <c r="B71" s="872" t="s">
        <v>229</v>
      </c>
      <c r="C71" s="872"/>
      <c r="D71" s="107">
        <f>SUM(D6:D20)</f>
        <v>0</v>
      </c>
      <c r="E71" s="107">
        <f t="shared" ref="E71:CA71" si="31">SUM(E6:E20)</f>
        <v>0</v>
      </c>
      <c r="F71" s="107">
        <f t="shared" si="31"/>
        <v>0</v>
      </c>
      <c r="G71" s="107">
        <f t="shared" si="31"/>
        <v>0</v>
      </c>
      <c r="H71" s="107">
        <f t="shared" si="31"/>
        <v>0</v>
      </c>
      <c r="I71" s="107">
        <f t="shared" si="31"/>
        <v>0</v>
      </c>
      <c r="J71" s="107">
        <f t="shared" ref="J71:K71" si="32">SUM(J6:J20)</f>
        <v>0</v>
      </c>
      <c r="K71" s="107">
        <f t="shared" si="32"/>
        <v>0</v>
      </c>
      <c r="L71" s="107">
        <f t="shared" ref="L71" si="33">SUM(L6:L20)</f>
        <v>0</v>
      </c>
      <c r="M71" s="107"/>
      <c r="N71" s="107"/>
      <c r="O71" s="107"/>
      <c r="P71" s="107">
        <f t="shared" si="31"/>
        <v>0</v>
      </c>
      <c r="Q71" s="107">
        <f t="shared" si="31"/>
        <v>0</v>
      </c>
      <c r="R71" s="107">
        <f t="shared" si="31"/>
        <v>0</v>
      </c>
      <c r="S71" s="107">
        <f t="shared" si="31"/>
        <v>0</v>
      </c>
      <c r="T71" s="107">
        <f t="shared" si="31"/>
        <v>0</v>
      </c>
      <c r="U71" s="107">
        <f t="shared" si="31"/>
        <v>0</v>
      </c>
      <c r="V71" s="107">
        <f t="shared" si="31"/>
        <v>0</v>
      </c>
      <c r="W71" s="107">
        <f t="shared" si="31"/>
        <v>0</v>
      </c>
      <c r="X71" s="107">
        <f t="shared" si="31"/>
        <v>0</v>
      </c>
      <c r="Y71" s="107">
        <f t="shared" ref="Y71:AA71" si="34">SUM(Y6:Y20)</f>
        <v>0</v>
      </c>
      <c r="Z71" s="107">
        <f t="shared" si="34"/>
        <v>0</v>
      </c>
      <c r="AA71" s="107">
        <f t="shared" si="34"/>
        <v>0</v>
      </c>
      <c r="AB71" s="107">
        <f t="shared" si="31"/>
        <v>0</v>
      </c>
      <c r="AC71" s="107">
        <f t="shared" si="31"/>
        <v>0</v>
      </c>
      <c r="AD71" s="107">
        <f t="shared" si="31"/>
        <v>0</v>
      </c>
      <c r="AE71" s="107">
        <f t="shared" si="31"/>
        <v>0</v>
      </c>
      <c r="AF71" s="107">
        <f t="shared" si="31"/>
        <v>0</v>
      </c>
      <c r="AG71" s="107">
        <f t="shared" si="31"/>
        <v>0</v>
      </c>
      <c r="AH71" s="107">
        <f t="shared" si="31"/>
        <v>0</v>
      </c>
      <c r="AI71" s="107">
        <f t="shared" si="31"/>
        <v>0</v>
      </c>
      <c r="AJ71" s="107">
        <f t="shared" si="31"/>
        <v>0</v>
      </c>
      <c r="AK71" s="107">
        <f t="shared" si="31"/>
        <v>0</v>
      </c>
      <c r="AL71" s="107">
        <f t="shared" si="31"/>
        <v>0</v>
      </c>
      <c r="AM71" s="107">
        <f t="shared" si="31"/>
        <v>0</v>
      </c>
      <c r="AN71" s="107">
        <f t="shared" si="31"/>
        <v>0</v>
      </c>
      <c r="AO71" s="107">
        <f t="shared" si="31"/>
        <v>0</v>
      </c>
      <c r="AP71" s="107">
        <f t="shared" si="31"/>
        <v>0</v>
      </c>
      <c r="AQ71" s="107">
        <f t="shared" si="31"/>
        <v>0</v>
      </c>
      <c r="AR71" s="107">
        <f t="shared" si="31"/>
        <v>0</v>
      </c>
      <c r="AS71" s="107">
        <f t="shared" si="31"/>
        <v>0</v>
      </c>
      <c r="AT71" s="107">
        <f t="shared" ref="AT71" si="35">SUM(AT6:AT20)</f>
        <v>0</v>
      </c>
      <c r="AU71" s="107">
        <f t="shared" si="31"/>
        <v>0</v>
      </c>
      <c r="AV71" s="107">
        <f t="shared" si="31"/>
        <v>0</v>
      </c>
      <c r="AW71" s="107">
        <f t="shared" si="31"/>
        <v>0</v>
      </c>
      <c r="AX71" s="107">
        <f t="shared" si="31"/>
        <v>0</v>
      </c>
      <c r="AY71" s="107">
        <f t="shared" si="31"/>
        <v>0</v>
      </c>
      <c r="AZ71" s="107">
        <f t="shared" si="31"/>
        <v>0</v>
      </c>
      <c r="BA71" s="107">
        <f t="shared" si="31"/>
        <v>0</v>
      </c>
      <c r="BB71" s="107">
        <f t="shared" si="31"/>
        <v>0</v>
      </c>
      <c r="BC71" s="107">
        <f t="shared" si="31"/>
        <v>0</v>
      </c>
      <c r="BD71" s="107">
        <f t="shared" si="31"/>
        <v>0</v>
      </c>
      <c r="BE71" s="107">
        <f t="shared" si="31"/>
        <v>0</v>
      </c>
      <c r="BF71" s="107">
        <f t="shared" si="31"/>
        <v>0</v>
      </c>
      <c r="BG71" s="107">
        <f t="shared" si="31"/>
        <v>0</v>
      </c>
      <c r="BH71" s="107">
        <f t="shared" si="31"/>
        <v>0</v>
      </c>
      <c r="BI71" s="107">
        <f t="shared" si="31"/>
        <v>0</v>
      </c>
      <c r="BJ71" s="107">
        <f t="shared" si="31"/>
        <v>0</v>
      </c>
      <c r="BK71" s="107">
        <f t="shared" ref="BK71" si="36">SUM(BK6:BK20)</f>
        <v>0</v>
      </c>
      <c r="BL71" s="107">
        <f t="shared" si="31"/>
        <v>0</v>
      </c>
      <c r="BM71" s="107">
        <f t="shared" si="31"/>
        <v>0</v>
      </c>
      <c r="BN71" s="107">
        <f t="shared" si="31"/>
        <v>0</v>
      </c>
      <c r="BO71" s="107">
        <f t="shared" si="31"/>
        <v>0</v>
      </c>
      <c r="BP71" s="107">
        <f t="shared" si="31"/>
        <v>0</v>
      </c>
      <c r="BQ71" s="107">
        <f t="shared" si="31"/>
        <v>0</v>
      </c>
      <c r="BR71" s="107">
        <f t="shared" si="31"/>
        <v>0</v>
      </c>
      <c r="BS71" s="107">
        <f t="shared" si="31"/>
        <v>0</v>
      </c>
      <c r="BT71" s="107">
        <f t="shared" si="31"/>
        <v>0</v>
      </c>
      <c r="BU71" s="107">
        <f t="shared" si="31"/>
        <v>0</v>
      </c>
      <c r="BV71" s="107">
        <f t="shared" si="31"/>
        <v>0</v>
      </c>
      <c r="BW71" s="107">
        <f t="shared" si="31"/>
        <v>0</v>
      </c>
      <c r="BX71" s="107">
        <f t="shared" si="31"/>
        <v>0</v>
      </c>
      <c r="BY71" s="107">
        <f t="shared" si="31"/>
        <v>0</v>
      </c>
      <c r="BZ71" s="107">
        <f t="shared" si="31"/>
        <v>0</v>
      </c>
      <c r="CA71" s="107">
        <f t="shared" si="31"/>
        <v>0</v>
      </c>
      <c r="CB71" s="107">
        <f t="shared" ref="CB71:EI71" si="37">SUM(CB6:CB20)</f>
        <v>0</v>
      </c>
      <c r="CC71" s="107">
        <f t="shared" si="37"/>
        <v>0</v>
      </c>
      <c r="CD71" s="107">
        <f t="shared" si="37"/>
        <v>0</v>
      </c>
      <c r="CE71" s="107">
        <f t="shared" si="37"/>
        <v>0</v>
      </c>
      <c r="CF71" s="107">
        <f t="shared" si="37"/>
        <v>0</v>
      </c>
      <c r="CG71" s="107">
        <f t="shared" si="37"/>
        <v>0</v>
      </c>
      <c r="CH71" s="107">
        <f t="shared" ref="CH71" si="38">SUM(CH6:CH20)</f>
        <v>0</v>
      </c>
      <c r="CI71" s="107">
        <f t="shared" si="37"/>
        <v>0</v>
      </c>
      <c r="CJ71" s="107">
        <f t="shared" si="37"/>
        <v>0</v>
      </c>
      <c r="CK71" s="107">
        <f t="shared" si="37"/>
        <v>0</v>
      </c>
      <c r="CL71" s="107">
        <f t="shared" si="37"/>
        <v>0</v>
      </c>
      <c r="CM71" s="107">
        <f t="shared" ref="CM71" si="39">SUM(CM6:CM20)</f>
        <v>0</v>
      </c>
      <c r="CN71" s="107">
        <f t="shared" si="37"/>
        <v>0</v>
      </c>
      <c r="CO71" s="107">
        <f t="shared" si="37"/>
        <v>0</v>
      </c>
      <c r="CP71" s="107">
        <f t="shared" si="37"/>
        <v>0</v>
      </c>
      <c r="CQ71" s="107">
        <f t="shared" si="37"/>
        <v>0</v>
      </c>
      <c r="CR71" s="107">
        <f t="shared" si="37"/>
        <v>0</v>
      </c>
      <c r="CS71" s="107">
        <f t="shared" si="37"/>
        <v>0</v>
      </c>
      <c r="CT71" s="107">
        <f t="shared" si="37"/>
        <v>0</v>
      </c>
      <c r="CU71" s="107">
        <f t="shared" si="37"/>
        <v>0</v>
      </c>
      <c r="CV71" s="107">
        <f t="shared" si="37"/>
        <v>0</v>
      </c>
      <c r="CW71" s="107">
        <f t="shared" si="37"/>
        <v>0</v>
      </c>
      <c r="CX71" s="107">
        <f t="shared" si="37"/>
        <v>0</v>
      </c>
      <c r="CY71" s="107"/>
      <c r="CZ71" s="107"/>
      <c r="DA71" s="107"/>
      <c r="DB71" s="107"/>
      <c r="DC71" s="107"/>
      <c r="DD71" s="107"/>
      <c r="DE71" s="107"/>
      <c r="DF71" s="107"/>
      <c r="DG71" s="107">
        <f t="shared" si="37"/>
        <v>0</v>
      </c>
      <c r="DH71" s="107">
        <f t="shared" si="37"/>
        <v>0</v>
      </c>
      <c r="DI71" s="253">
        <f t="shared" ref="DI71:DQ71" si="40">SUM(DI6:DI20)</f>
        <v>0</v>
      </c>
      <c r="DJ71" s="253">
        <f t="shared" si="40"/>
        <v>0</v>
      </c>
      <c r="DK71" s="253">
        <f t="shared" si="40"/>
        <v>0</v>
      </c>
      <c r="DL71" s="253">
        <f t="shared" si="40"/>
        <v>0</v>
      </c>
      <c r="DM71" s="253">
        <f t="shared" si="40"/>
        <v>0</v>
      </c>
      <c r="DN71" s="253">
        <f t="shared" si="40"/>
        <v>0</v>
      </c>
      <c r="DO71" s="107">
        <f t="shared" si="40"/>
        <v>0</v>
      </c>
      <c r="DP71" s="107">
        <f t="shared" si="40"/>
        <v>0</v>
      </c>
      <c r="DQ71" s="107">
        <f t="shared" si="40"/>
        <v>0</v>
      </c>
      <c r="DR71" s="107">
        <f t="shared" si="37"/>
        <v>0</v>
      </c>
      <c r="DS71" s="107">
        <f t="shared" ref="DS71:DU71" si="41">SUM(DS6:DS20)</f>
        <v>0</v>
      </c>
      <c r="DT71" s="107">
        <f t="shared" si="41"/>
        <v>0</v>
      </c>
      <c r="DU71" s="107">
        <f t="shared" si="41"/>
        <v>0</v>
      </c>
      <c r="DV71" s="107">
        <f t="shared" ref="DV71" si="42">SUM(DV6:DV20)</f>
        <v>0</v>
      </c>
      <c r="DW71" s="107">
        <f t="shared" ref="DW71" si="43">SUM(DW6:DW20)</f>
        <v>0</v>
      </c>
      <c r="DX71" s="107">
        <f t="shared" si="37"/>
        <v>0</v>
      </c>
      <c r="DY71" s="107">
        <f t="shared" si="37"/>
        <v>0</v>
      </c>
      <c r="DZ71" s="107">
        <f t="shared" ref="DZ71:EA71" si="44">SUM(DZ6:DZ20)</f>
        <v>0</v>
      </c>
      <c r="EA71" s="107">
        <f t="shared" si="44"/>
        <v>0</v>
      </c>
      <c r="EB71" s="107">
        <f t="shared" ref="EB71:EC71" si="45">SUM(EB6:EB20)</f>
        <v>0</v>
      </c>
      <c r="EC71" s="107">
        <f t="shared" si="45"/>
        <v>0</v>
      </c>
      <c r="ED71" s="107">
        <f t="shared" si="37"/>
        <v>0</v>
      </c>
      <c r="EE71" s="107">
        <f t="shared" si="37"/>
        <v>0</v>
      </c>
      <c r="EF71" s="107">
        <f t="shared" ref="EF71:EG71" si="46">SUM(EF6:EF20)</f>
        <v>0</v>
      </c>
      <c r="EG71" s="107">
        <f t="shared" si="46"/>
        <v>0</v>
      </c>
      <c r="EH71" s="107">
        <f t="shared" si="37"/>
        <v>0</v>
      </c>
      <c r="EI71" s="107">
        <f t="shared" si="37"/>
        <v>0</v>
      </c>
      <c r="EJ71" s="61"/>
      <c r="EK71" s="61"/>
    </row>
    <row r="72" spans="2:150" s="53" customFormat="1">
      <c r="B72" s="807" t="s">
        <v>230</v>
      </c>
      <c r="C72" s="807"/>
      <c r="D72" s="124">
        <f>SUM(D21:D36)</f>
        <v>0</v>
      </c>
      <c r="E72" s="124">
        <f t="shared" ref="E72:CA72" si="47">SUM(E21:E36)</f>
        <v>0</v>
      </c>
      <c r="F72" s="124">
        <f t="shared" si="47"/>
        <v>0</v>
      </c>
      <c r="G72" s="124">
        <f t="shared" si="47"/>
        <v>0</v>
      </c>
      <c r="H72" s="124">
        <f t="shared" si="47"/>
        <v>0</v>
      </c>
      <c r="I72" s="124">
        <f t="shared" si="47"/>
        <v>0</v>
      </c>
      <c r="J72" s="124">
        <f t="shared" ref="J72:K72" si="48">SUM(J21:J36)</f>
        <v>0</v>
      </c>
      <c r="K72" s="124">
        <f t="shared" si="48"/>
        <v>0</v>
      </c>
      <c r="L72" s="124">
        <f t="shared" ref="L72" si="49">SUM(L21:L36)</f>
        <v>0</v>
      </c>
      <c r="M72" s="124"/>
      <c r="N72" s="124"/>
      <c r="O72" s="124"/>
      <c r="P72" s="124">
        <f t="shared" si="47"/>
        <v>0</v>
      </c>
      <c r="Q72" s="124">
        <f t="shared" si="47"/>
        <v>0</v>
      </c>
      <c r="R72" s="124">
        <f t="shared" si="47"/>
        <v>0</v>
      </c>
      <c r="S72" s="124">
        <f t="shared" si="47"/>
        <v>0</v>
      </c>
      <c r="T72" s="124">
        <f t="shared" si="47"/>
        <v>0</v>
      </c>
      <c r="U72" s="124">
        <f t="shared" si="47"/>
        <v>0</v>
      </c>
      <c r="V72" s="124">
        <f t="shared" si="47"/>
        <v>0</v>
      </c>
      <c r="W72" s="124">
        <f t="shared" si="47"/>
        <v>0</v>
      </c>
      <c r="X72" s="124">
        <f t="shared" si="47"/>
        <v>0</v>
      </c>
      <c r="Y72" s="124">
        <f t="shared" ref="Y72:AA72" si="50">SUM(Y21:Y36)</f>
        <v>0</v>
      </c>
      <c r="Z72" s="124">
        <f t="shared" si="50"/>
        <v>0</v>
      </c>
      <c r="AA72" s="124">
        <f t="shared" si="50"/>
        <v>0</v>
      </c>
      <c r="AB72" s="124">
        <f t="shared" si="47"/>
        <v>0</v>
      </c>
      <c r="AC72" s="124">
        <f t="shared" si="47"/>
        <v>0</v>
      </c>
      <c r="AD72" s="124">
        <f t="shared" si="47"/>
        <v>0</v>
      </c>
      <c r="AE72" s="124">
        <f t="shared" si="47"/>
        <v>0</v>
      </c>
      <c r="AF72" s="124">
        <f t="shared" si="47"/>
        <v>0</v>
      </c>
      <c r="AG72" s="124">
        <f t="shared" si="47"/>
        <v>0</v>
      </c>
      <c r="AH72" s="124">
        <f t="shared" si="47"/>
        <v>0</v>
      </c>
      <c r="AI72" s="124">
        <f t="shared" si="47"/>
        <v>0</v>
      </c>
      <c r="AJ72" s="124">
        <f t="shared" si="47"/>
        <v>0</v>
      </c>
      <c r="AK72" s="124">
        <f t="shared" si="47"/>
        <v>0</v>
      </c>
      <c r="AL72" s="124">
        <f t="shared" si="47"/>
        <v>0</v>
      </c>
      <c r="AM72" s="124">
        <f t="shared" si="47"/>
        <v>0</v>
      </c>
      <c r="AN72" s="124">
        <f t="shared" si="47"/>
        <v>0</v>
      </c>
      <c r="AO72" s="124">
        <f t="shared" si="47"/>
        <v>0</v>
      </c>
      <c r="AP72" s="124">
        <f t="shared" si="47"/>
        <v>0</v>
      </c>
      <c r="AQ72" s="124">
        <f t="shared" si="47"/>
        <v>0</v>
      </c>
      <c r="AR72" s="124">
        <f t="shared" si="47"/>
        <v>0</v>
      </c>
      <c r="AS72" s="124">
        <f t="shared" si="47"/>
        <v>0</v>
      </c>
      <c r="AT72" s="124">
        <f t="shared" ref="AT72" si="51">SUM(AT21:AT36)</f>
        <v>0</v>
      </c>
      <c r="AU72" s="124">
        <f t="shared" si="47"/>
        <v>0</v>
      </c>
      <c r="AV72" s="124">
        <f t="shared" si="47"/>
        <v>0</v>
      </c>
      <c r="AW72" s="124">
        <f t="shared" si="47"/>
        <v>0</v>
      </c>
      <c r="AX72" s="124">
        <f t="shared" si="47"/>
        <v>0</v>
      </c>
      <c r="AY72" s="124">
        <f t="shared" si="47"/>
        <v>0</v>
      </c>
      <c r="AZ72" s="124">
        <f t="shared" si="47"/>
        <v>0</v>
      </c>
      <c r="BA72" s="124">
        <f t="shared" si="47"/>
        <v>0</v>
      </c>
      <c r="BB72" s="124">
        <f t="shared" si="47"/>
        <v>0</v>
      </c>
      <c r="BC72" s="124">
        <f t="shared" si="47"/>
        <v>0</v>
      </c>
      <c r="BD72" s="124">
        <f t="shared" si="47"/>
        <v>0</v>
      </c>
      <c r="BE72" s="124">
        <f t="shared" si="47"/>
        <v>0</v>
      </c>
      <c r="BF72" s="124">
        <f t="shared" si="47"/>
        <v>0</v>
      </c>
      <c r="BG72" s="124">
        <f t="shared" si="47"/>
        <v>0</v>
      </c>
      <c r="BH72" s="124">
        <f t="shared" si="47"/>
        <v>0</v>
      </c>
      <c r="BI72" s="124">
        <f t="shared" si="47"/>
        <v>0</v>
      </c>
      <c r="BJ72" s="124">
        <f t="shared" si="47"/>
        <v>0</v>
      </c>
      <c r="BK72" s="124">
        <f t="shared" ref="BK72" si="52">SUM(BK21:BK36)</f>
        <v>0</v>
      </c>
      <c r="BL72" s="124">
        <f t="shared" si="47"/>
        <v>0</v>
      </c>
      <c r="BM72" s="124">
        <f t="shared" si="47"/>
        <v>0</v>
      </c>
      <c r="BN72" s="124">
        <f t="shared" si="47"/>
        <v>0</v>
      </c>
      <c r="BO72" s="124">
        <f t="shared" si="47"/>
        <v>0</v>
      </c>
      <c r="BP72" s="124">
        <f t="shared" si="47"/>
        <v>0</v>
      </c>
      <c r="BQ72" s="124">
        <f t="shared" si="47"/>
        <v>0</v>
      </c>
      <c r="BR72" s="124">
        <f t="shared" si="47"/>
        <v>0</v>
      </c>
      <c r="BS72" s="124">
        <f t="shared" si="47"/>
        <v>0</v>
      </c>
      <c r="BT72" s="124">
        <f t="shared" si="47"/>
        <v>0</v>
      </c>
      <c r="BU72" s="124">
        <f t="shared" si="47"/>
        <v>0</v>
      </c>
      <c r="BV72" s="124">
        <f t="shared" si="47"/>
        <v>0</v>
      </c>
      <c r="BW72" s="124">
        <f t="shared" si="47"/>
        <v>0</v>
      </c>
      <c r="BX72" s="124">
        <f t="shared" si="47"/>
        <v>0</v>
      </c>
      <c r="BY72" s="124">
        <f t="shared" si="47"/>
        <v>0</v>
      </c>
      <c r="BZ72" s="124">
        <f t="shared" si="47"/>
        <v>0</v>
      </c>
      <c r="CA72" s="124">
        <f t="shared" si="47"/>
        <v>0</v>
      </c>
      <c r="CB72" s="124">
        <f t="shared" ref="CB72:EI72" si="53">SUM(CB21:CB36)</f>
        <v>0</v>
      </c>
      <c r="CC72" s="124">
        <f t="shared" si="53"/>
        <v>0</v>
      </c>
      <c r="CD72" s="124">
        <f t="shared" si="53"/>
        <v>0</v>
      </c>
      <c r="CE72" s="124">
        <f t="shared" si="53"/>
        <v>0</v>
      </c>
      <c r="CF72" s="124">
        <f t="shared" si="53"/>
        <v>0</v>
      </c>
      <c r="CG72" s="124">
        <f t="shared" si="53"/>
        <v>0</v>
      </c>
      <c r="CH72" s="124">
        <f t="shared" ref="CH72" si="54">SUM(CH21:CH36)</f>
        <v>0</v>
      </c>
      <c r="CI72" s="124">
        <f t="shared" si="53"/>
        <v>0</v>
      </c>
      <c r="CJ72" s="124">
        <f t="shared" si="53"/>
        <v>0</v>
      </c>
      <c r="CK72" s="124">
        <f t="shared" si="53"/>
        <v>0</v>
      </c>
      <c r="CL72" s="124">
        <f t="shared" si="53"/>
        <v>0</v>
      </c>
      <c r="CM72" s="124">
        <f t="shared" ref="CM72" si="55">SUM(CM21:CM36)</f>
        <v>0</v>
      </c>
      <c r="CN72" s="124">
        <f t="shared" si="53"/>
        <v>0</v>
      </c>
      <c r="CO72" s="124">
        <f t="shared" si="53"/>
        <v>0</v>
      </c>
      <c r="CP72" s="124">
        <f t="shared" si="53"/>
        <v>0</v>
      </c>
      <c r="CQ72" s="124">
        <f t="shared" si="53"/>
        <v>0</v>
      </c>
      <c r="CR72" s="124">
        <f t="shared" si="53"/>
        <v>0</v>
      </c>
      <c r="CS72" s="124">
        <f t="shared" si="53"/>
        <v>0</v>
      </c>
      <c r="CT72" s="124">
        <f t="shared" si="53"/>
        <v>0</v>
      </c>
      <c r="CU72" s="124">
        <f t="shared" si="53"/>
        <v>0</v>
      </c>
      <c r="CV72" s="124">
        <f t="shared" si="53"/>
        <v>0</v>
      </c>
      <c r="CW72" s="124">
        <f t="shared" si="53"/>
        <v>0</v>
      </c>
      <c r="CX72" s="124">
        <f t="shared" si="53"/>
        <v>0</v>
      </c>
      <c r="CY72" s="124"/>
      <c r="CZ72" s="124"/>
      <c r="DA72" s="124"/>
      <c r="DB72" s="124"/>
      <c r="DC72" s="124"/>
      <c r="DD72" s="124"/>
      <c r="DE72" s="124"/>
      <c r="DF72" s="124"/>
      <c r="DG72" s="124">
        <f t="shared" si="53"/>
        <v>0</v>
      </c>
      <c r="DH72" s="124">
        <f t="shared" si="53"/>
        <v>0</v>
      </c>
      <c r="DI72" s="254">
        <f t="shared" ref="DI72:DQ72" si="56">SUM(DI21:DI36)</f>
        <v>0</v>
      </c>
      <c r="DJ72" s="254">
        <f t="shared" si="56"/>
        <v>0</v>
      </c>
      <c r="DK72" s="254">
        <f t="shared" si="56"/>
        <v>0</v>
      </c>
      <c r="DL72" s="254">
        <f t="shared" si="56"/>
        <v>0</v>
      </c>
      <c r="DM72" s="254">
        <f t="shared" si="56"/>
        <v>0</v>
      </c>
      <c r="DN72" s="254">
        <f t="shared" si="56"/>
        <v>0</v>
      </c>
      <c r="DO72" s="124">
        <f t="shared" si="56"/>
        <v>0</v>
      </c>
      <c r="DP72" s="124">
        <f t="shared" si="56"/>
        <v>0</v>
      </c>
      <c r="DQ72" s="124">
        <f t="shared" si="56"/>
        <v>0</v>
      </c>
      <c r="DR72" s="124">
        <f t="shared" si="53"/>
        <v>0</v>
      </c>
      <c r="DS72" s="124">
        <f t="shared" ref="DS72:DU72" si="57">SUM(DS21:DS36)</f>
        <v>0</v>
      </c>
      <c r="DT72" s="124">
        <f t="shared" si="57"/>
        <v>0</v>
      </c>
      <c r="DU72" s="124">
        <f t="shared" si="57"/>
        <v>0</v>
      </c>
      <c r="DV72" s="124">
        <f t="shared" ref="DV72" si="58">SUM(DV21:DV36)</f>
        <v>0</v>
      </c>
      <c r="DW72" s="124">
        <f t="shared" ref="DW72" si="59">SUM(DW21:DW36)</f>
        <v>0</v>
      </c>
      <c r="DX72" s="124">
        <f t="shared" si="53"/>
        <v>0</v>
      </c>
      <c r="DY72" s="124">
        <f t="shared" si="53"/>
        <v>0</v>
      </c>
      <c r="DZ72" s="124">
        <f t="shared" ref="DZ72:EA72" si="60">SUM(DZ21:DZ36)</f>
        <v>0</v>
      </c>
      <c r="EA72" s="124">
        <f t="shared" si="60"/>
        <v>0</v>
      </c>
      <c r="EB72" s="124">
        <f t="shared" ref="EB72:EC72" si="61">SUM(EB21:EB36)</f>
        <v>0</v>
      </c>
      <c r="EC72" s="124">
        <f t="shared" si="61"/>
        <v>0</v>
      </c>
      <c r="ED72" s="124">
        <f t="shared" si="53"/>
        <v>0</v>
      </c>
      <c r="EE72" s="124">
        <f t="shared" si="53"/>
        <v>0</v>
      </c>
      <c r="EF72" s="124">
        <f t="shared" ref="EF72:EG72" si="62">SUM(EF21:EF36)</f>
        <v>0</v>
      </c>
      <c r="EG72" s="124">
        <f t="shared" si="62"/>
        <v>0</v>
      </c>
      <c r="EH72" s="124">
        <f t="shared" si="53"/>
        <v>0</v>
      </c>
      <c r="EI72" s="124">
        <f t="shared" si="53"/>
        <v>0</v>
      </c>
      <c r="EJ72" s="61"/>
      <c r="EK72" s="61"/>
    </row>
    <row r="73" spans="2:150" s="53" customFormat="1">
      <c r="B73" s="845" t="s">
        <v>285</v>
      </c>
      <c r="C73" s="845"/>
      <c r="D73" s="106">
        <f>SUM(D37:D68)</f>
        <v>0</v>
      </c>
      <c r="E73" s="106">
        <f t="shared" ref="E73:CA73" si="63">SUM(E37:E68)</f>
        <v>0</v>
      </c>
      <c r="F73" s="106">
        <f t="shared" si="63"/>
        <v>0</v>
      </c>
      <c r="G73" s="106">
        <f t="shared" si="63"/>
        <v>0</v>
      </c>
      <c r="H73" s="106">
        <f t="shared" si="63"/>
        <v>0</v>
      </c>
      <c r="I73" s="106">
        <f t="shared" si="63"/>
        <v>0</v>
      </c>
      <c r="J73" s="106">
        <f t="shared" ref="J73:K73" si="64">SUM(J37:J68)</f>
        <v>0</v>
      </c>
      <c r="K73" s="106">
        <f t="shared" si="64"/>
        <v>0</v>
      </c>
      <c r="L73" s="106">
        <f t="shared" ref="L73" si="65">SUM(L37:L68)</f>
        <v>0</v>
      </c>
      <c r="M73" s="106"/>
      <c r="N73" s="106"/>
      <c r="O73" s="106"/>
      <c r="P73" s="106">
        <f t="shared" si="63"/>
        <v>0</v>
      </c>
      <c r="Q73" s="106">
        <f t="shared" si="63"/>
        <v>0</v>
      </c>
      <c r="R73" s="106">
        <f t="shared" si="63"/>
        <v>0</v>
      </c>
      <c r="S73" s="106">
        <f t="shared" si="63"/>
        <v>0</v>
      </c>
      <c r="T73" s="106">
        <f t="shared" si="63"/>
        <v>0</v>
      </c>
      <c r="U73" s="106">
        <f t="shared" si="63"/>
        <v>0</v>
      </c>
      <c r="V73" s="106">
        <f t="shared" si="63"/>
        <v>0</v>
      </c>
      <c r="W73" s="106">
        <f t="shared" si="63"/>
        <v>0</v>
      </c>
      <c r="X73" s="106">
        <f t="shared" si="63"/>
        <v>0</v>
      </c>
      <c r="Y73" s="106">
        <f t="shared" ref="Y73:AA73" si="66">SUM(Y37:Y68)</f>
        <v>0</v>
      </c>
      <c r="Z73" s="106">
        <f t="shared" si="66"/>
        <v>0</v>
      </c>
      <c r="AA73" s="106">
        <f t="shared" si="66"/>
        <v>0</v>
      </c>
      <c r="AB73" s="106">
        <f t="shared" si="63"/>
        <v>0</v>
      </c>
      <c r="AC73" s="106">
        <f t="shared" si="63"/>
        <v>0</v>
      </c>
      <c r="AD73" s="106">
        <f t="shared" si="63"/>
        <v>0</v>
      </c>
      <c r="AE73" s="106">
        <f t="shared" si="63"/>
        <v>0</v>
      </c>
      <c r="AF73" s="106">
        <f t="shared" si="63"/>
        <v>0</v>
      </c>
      <c r="AG73" s="106">
        <f t="shared" si="63"/>
        <v>0</v>
      </c>
      <c r="AH73" s="106">
        <f t="shared" si="63"/>
        <v>0</v>
      </c>
      <c r="AI73" s="106">
        <f t="shared" si="63"/>
        <v>0</v>
      </c>
      <c r="AJ73" s="106">
        <f t="shared" si="63"/>
        <v>0</v>
      </c>
      <c r="AK73" s="106">
        <f t="shared" si="63"/>
        <v>0</v>
      </c>
      <c r="AL73" s="106">
        <f t="shared" si="63"/>
        <v>0</v>
      </c>
      <c r="AM73" s="106">
        <f t="shared" si="63"/>
        <v>0</v>
      </c>
      <c r="AN73" s="106">
        <f t="shared" si="63"/>
        <v>0</v>
      </c>
      <c r="AO73" s="106">
        <f t="shared" si="63"/>
        <v>0</v>
      </c>
      <c r="AP73" s="106">
        <f t="shared" si="63"/>
        <v>0</v>
      </c>
      <c r="AQ73" s="106">
        <f t="shared" si="63"/>
        <v>0</v>
      </c>
      <c r="AR73" s="106">
        <f t="shared" si="63"/>
        <v>0</v>
      </c>
      <c r="AS73" s="106">
        <f t="shared" si="63"/>
        <v>0</v>
      </c>
      <c r="AT73" s="106">
        <f t="shared" ref="AT73" si="67">SUM(AT37:AT68)</f>
        <v>0</v>
      </c>
      <c r="AU73" s="106">
        <f t="shared" si="63"/>
        <v>0</v>
      </c>
      <c r="AV73" s="106">
        <f t="shared" si="63"/>
        <v>0</v>
      </c>
      <c r="AW73" s="106">
        <f t="shared" si="63"/>
        <v>0</v>
      </c>
      <c r="AX73" s="106">
        <f t="shared" si="63"/>
        <v>0</v>
      </c>
      <c r="AY73" s="106">
        <f t="shared" si="63"/>
        <v>0</v>
      </c>
      <c r="AZ73" s="106">
        <f t="shared" si="63"/>
        <v>0</v>
      </c>
      <c r="BA73" s="106">
        <f t="shared" si="63"/>
        <v>0</v>
      </c>
      <c r="BB73" s="106">
        <f t="shared" si="63"/>
        <v>0</v>
      </c>
      <c r="BC73" s="106">
        <f t="shared" si="63"/>
        <v>0</v>
      </c>
      <c r="BD73" s="106">
        <f t="shared" si="63"/>
        <v>0</v>
      </c>
      <c r="BE73" s="106">
        <f t="shared" si="63"/>
        <v>0</v>
      </c>
      <c r="BF73" s="106">
        <f t="shared" si="63"/>
        <v>0</v>
      </c>
      <c r="BG73" s="106">
        <f t="shared" si="63"/>
        <v>0</v>
      </c>
      <c r="BH73" s="106">
        <f t="shared" si="63"/>
        <v>0</v>
      </c>
      <c r="BI73" s="106">
        <f t="shared" si="63"/>
        <v>0</v>
      </c>
      <c r="BJ73" s="106">
        <f t="shared" si="63"/>
        <v>0</v>
      </c>
      <c r="BK73" s="106">
        <f t="shared" ref="BK73" si="68">SUM(BK37:BK68)</f>
        <v>0</v>
      </c>
      <c r="BL73" s="106">
        <f t="shared" si="63"/>
        <v>0</v>
      </c>
      <c r="BM73" s="106">
        <f t="shared" si="63"/>
        <v>0</v>
      </c>
      <c r="BN73" s="106">
        <f t="shared" si="63"/>
        <v>0</v>
      </c>
      <c r="BO73" s="106">
        <f t="shared" si="63"/>
        <v>0</v>
      </c>
      <c r="BP73" s="106">
        <f t="shared" si="63"/>
        <v>0</v>
      </c>
      <c r="BQ73" s="106">
        <f t="shared" si="63"/>
        <v>0</v>
      </c>
      <c r="BR73" s="106">
        <f t="shared" si="63"/>
        <v>0</v>
      </c>
      <c r="BS73" s="106">
        <f t="shared" si="63"/>
        <v>0</v>
      </c>
      <c r="BT73" s="106">
        <f t="shared" si="63"/>
        <v>0</v>
      </c>
      <c r="BU73" s="106">
        <f t="shared" si="63"/>
        <v>0</v>
      </c>
      <c r="BV73" s="106">
        <f t="shared" si="63"/>
        <v>0</v>
      </c>
      <c r="BW73" s="106">
        <f t="shared" si="63"/>
        <v>0</v>
      </c>
      <c r="BX73" s="106">
        <f t="shared" si="63"/>
        <v>0</v>
      </c>
      <c r="BY73" s="106">
        <f t="shared" si="63"/>
        <v>0</v>
      </c>
      <c r="BZ73" s="106">
        <f t="shared" si="63"/>
        <v>0</v>
      </c>
      <c r="CA73" s="106">
        <f t="shared" si="63"/>
        <v>0</v>
      </c>
      <c r="CB73" s="106">
        <f t="shared" ref="CB73:EI73" si="69">SUM(CB37:CB68)</f>
        <v>0</v>
      </c>
      <c r="CC73" s="106">
        <f t="shared" si="69"/>
        <v>0</v>
      </c>
      <c r="CD73" s="106">
        <f t="shared" si="69"/>
        <v>0</v>
      </c>
      <c r="CE73" s="106">
        <f t="shared" si="69"/>
        <v>0</v>
      </c>
      <c r="CF73" s="106">
        <f t="shared" si="69"/>
        <v>0</v>
      </c>
      <c r="CG73" s="106">
        <f t="shared" si="69"/>
        <v>0</v>
      </c>
      <c r="CH73" s="106">
        <f t="shared" ref="CH73" si="70">SUM(CH37:CH68)</f>
        <v>0</v>
      </c>
      <c r="CI73" s="106">
        <f t="shared" si="69"/>
        <v>0</v>
      </c>
      <c r="CJ73" s="106">
        <f t="shared" si="69"/>
        <v>0</v>
      </c>
      <c r="CK73" s="106">
        <f t="shared" si="69"/>
        <v>0</v>
      </c>
      <c r="CL73" s="106">
        <f t="shared" si="69"/>
        <v>0</v>
      </c>
      <c r="CM73" s="106">
        <f t="shared" ref="CM73" si="71">SUM(CM37:CM68)</f>
        <v>0</v>
      </c>
      <c r="CN73" s="106">
        <f t="shared" si="69"/>
        <v>0</v>
      </c>
      <c r="CO73" s="106">
        <f t="shared" si="69"/>
        <v>0</v>
      </c>
      <c r="CP73" s="106">
        <f t="shared" si="69"/>
        <v>0</v>
      </c>
      <c r="CQ73" s="106">
        <f t="shared" si="69"/>
        <v>0</v>
      </c>
      <c r="CR73" s="106">
        <f t="shared" si="69"/>
        <v>0</v>
      </c>
      <c r="CS73" s="106">
        <f t="shared" si="69"/>
        <v>0</v>
      </c>
      <c r="CT73" s="106">
        <f t="shared" si="69"/>
        <v>0</v>
      </c>
      <c r="CU73" s="106">
        <f t="shared" si="69"/>
        <v>0</v>
      </c>
      <c r="CV73" s="106">
        <f t="shared" si="69"/>
        <v>0</v>
      </c>
      <c r="CW73" s="106">
        <f t="shared" si="69"/>
        <v>0</v>
      </c>
      <c r="CX73" s="106">
        <f t="shared" si="69"/>
        <v>0</v>
      </c>
      <c r="CY73" s="106"/>
      <c r="CZ73" s="106"/>
      <c r="DA73" s="106"/>
      <c r="DB73" s="106"/>
      <c r="DC73" s="106"/>
      <c r="DD73" s="106"/>
      <c r="DE73" s="106"/>
      <c r="DF73" s="106"/>
      <c r="DG73" s="106">
        <f t="shared" si="69"/>
        <v>0</v>
      </c>
      <c r="DH73" s="106">
        <f t="shared" si="69"/>
        <v>0</v>
      </c>
      <c r="DI73" s="255">
        <f t="shared" ref="DI73:DQ73" si="72">SUM(DI37:DI68)</f>
        <v>0</v>
      </c>
      <c r="DJ73" s="255">
        <f t="shared" si="72"/>
        <v>0</v>
      </c>
      <c r="DK73" s="255">
        <f t="shared" si="72"/>
        <v>0</v>
      </c>
      <c r="DL73" s="255">
        <f t="shared" si="72"/>
        <v>0</v>
      </c>
      <c r="DM73" s="255">
        <f t="shared" si="72"/>
        <v>0</v>
      </c>
      <c r="DN73" s="255">
        <f t="shared" si="72"/>
        <v>0</v>
      </c>
      <c r="DO73" s="106">
        <f t="shared" si="72"/>
        <v>0</v>
      </c>
      <c r="DP73" s="106">
        <f t="shared" si="72"/>
        <v>0</v>
      </c>
      <c r="DQ73" s="106">
        <f t="shared" si="72"/>
        <v>0</v>
      </c>
      <c r="DR73" s="106">
        <f t="shared" si="69"/>
        <v>0</v>
      </c>
      <c r="DS73" s="106">
        <f t="shared" ref="DS73:DU73" si="73">SUM(DS37:DS68)</f>
        <v>0</v>
      </c>
      <c r="DT73" s="106">
        <f t="shared" si="73"/>
        <v>0</v>
      </c>
      <c r="DU73" s="106">
        <f t="shared" si="73"/>
        <v>0</v>
      </c>
      <c r="DV73" s="106">
        <f t="shared" ref="DV73" si="74">SUM(DV37:DV68)</f>
        <v>0</v>
      </c>
      <c r="DW73" s="106">
        <f t="shared" ref="DW73" si="75">SUM(DW37:DW68)</f>
        <v>0</v>
      </c>
      <c r="DX73" s="106">
        <f t="shared" si="69"/>
        <v>0</v>
      </c>
      <c r="DY73" s="106">
        <f t="shared" si="69"/>
        <v>0</v>
      </c>
      <c r="DZ73" s="106">
        <f t="shared" ref="DZ73:EA73" si="76">SUM(DZ37:DZ68)</f>
        <v>0</v>
      </c>
      <c r="EA73" s="106">
        <f t="shared" si="76"/>
        <v>0</v>
      </c>
      <c r="EB73" s="106">
        <f t="shared" ref="EB73:EC73" si="77">SUM(EB37:EB68)</f>
        <v>0</v>
      </c>
      <c r="EC73" s="106">
        <f t="shared" si="77"/>
        <v>0</v>
      </c>
      <c r="ED73" s="106">
        <f t="shared" si="69"/>
        <v>0</v>
      </c>
      <c r="EE73" s="106">
        <f t="shared" si="69"/>
        <v>0</v>
      </c>
      <c r="EF73" s="106">
        <f t="shared" ref="EF73:EG73" si="78">SUM(EF37:EF68)</f>
        <v>0</v>
      </c>
      <c r="EG73" s="106">
        <f t="shared" si="78"/>
        <v>0</v>
      </c>
      <c r="EH73" s="106">
        <f t="shared" si="69"/>
        <v>0</v>
      </c>
      <c r="EI73" s="106">
        <f t="shared" si="69"/>
        <v>0</v>
      </c>
      <c r="EJ73" s="61"/>
      <c r="EK73" s="61"/>
    </row>
    <row r="74" spans="2:150" s="53" customFormat="1">
      <c r="B74" s="809" t="s">
        <v>156</v>
      </c>
      <c r="C74" s="810"/>
      <c r="D74" s="108">
        <f>D70*D75</f>
        <v>0</v>
      </c>
      <c r="E74" s="108">
        <f t="shared" ref="E74:CA74" si="79">E70*E75</f>
        <v>0</v>
      </c>
      <c r="F74" s="108">
        <f t="shared" si="79"/>
        <v>0</v>
      </c>
      <c r="G74" s="108">
        <f t="shared" si="79"/>
        <v>0</v>
      </c>
      <c r="H74" s="108">
        <f t="shared" si="79"/>
        <v>0</v>
      </c>
      <c r="I74" s="108">
        <f t="shared" si="79"/>
        <v>0</v>
      </c>
      <c r="J74" s="108">
        <f t="shared" ref="J74:K74" si="80">J70*J75</f>
        <v>0</v>
      </c>
      <c r="K74" s="108">
        <f t="shared" si="80"/>
        <v>0</v>
      </c>
      <c r="L74" s="108">
        <f t="shared" ref="L74" si="81">L70*L75</f>
        <v>0</v>
      </c>
      <c r="M74" s="108"/>
      <c r="N74" s="108"/>
      <c r="O74" s="108"/>
      <c r="P74" s="108">
        <f t="shared" si="79"/>
        <v>0</v>
      </c>
      <c r="Q74" s="108">
        <f t="shared" si="79"/>
        <v>0</v>
      </c>
      <c r="R74" s="108">
        <f t="shared" si="79"/>
        <v>0</v>
      </c>
      <c r="S74" s="108">
        <f t="shared" si="79"/>
        <v>0</v>
      </c>
      <c r="T74" s="108">
        <f t="shared" si="79"/>
        <v>0</v>
      </c>
      <c r="U74" s="108">
        <f t="shared" si="79"/>
        <v>0</v>
      </c>
      <c r="V74" s="108">
        <f t="shared" si="79"/>
        <v>0</v>
      </c>
      <c r="W74" s="108">
        <f t="shared" si="79"/>
        <v>0</v>
      </c>
      <c r="X74" s="108">
        <f t="shared" si="79"/>
        <v>0</v>
      </c>
      <c r="Y74" s="108">
        <f t="shared" ref="Y74:AA74" si="82">Y70*Y75</f>
        <v>0</v>
      </c>
      <c r="Z74" s="108">
        <f t="shared" si="82"/>
        <v>0</v>
      </c>
      <c r="AA74" s="108">
        <f t="shared" si="82"/>
        <v>0</v>
      </c>
      <c r="AB74" s="108">
        <f t="shared" si="79"/>
        <v>0</v>
      </c>
      <c r="AC74" s="108">
        <f t="shared" si="79"/>
        <v>0</v>
      </c>
      <c r="AD74" s="108">
        <f t="shared" si="79"/>
        <v>0</v>
      </c>
      <c r="AE74" s="108">
        <f t="shared" si="79"/>
        <v>0</v>
      </c>
      <c r="AF74" s="108">
        <f t="shared" si="79"/>
        <v>0</v>
      </c>
      <c r="AG74" s="108">
        <f t="shared" si="79"/>
        <v>0</v>
      </c>
      <c r="AH74" s="108">
        <f t="shared" si="79"/>
        <v>0</v>
      </c>
      <c r="AI74" s="108">
        <f t="shared" si="79"/>
        <v>0</v>
      </c>
      <c r="AJ74" s="108">
        <f t="shared" si="79"/>
        <v>0</v>
      </c>
      <c r="AK74" s="108">
        <f t="shared" si="79"/>
        <v>0</v>
      </c>
      <c r="AL74" s="108">
        <f t="shared" si="79"/>
        <v>0</v>
      </c>
      <c r="AM74" s="108">
        <f t="shared" si="79"/>
        <v>0</v>
      </c>
      <c r="AN74" s="108">
        <f t="shared" si="79"/>
        <v>0</v>
      </c>
      <c r="AO74" s="108">
        <f t="shared" si="79"/>
        <v>0</v>
      </c>
      <c r="AP74" s="108">
        <f t="shared" si="79"/>
        <v>0</v>
      </c>
      <c r="AQ74" s="108">
        <f t="shared" si="79"/>
        <v>0</v>
      </c>
      <c r="AR74" s="108">
        <f t="shared" si="79"/>
        <v>0</v>
      </c>
      <c r="AS74" s="108">
        <f t="shared" si="79"/>
        <v>0</v>
      </c>
      <c r="AT74" s="108">
        <f t="shared" ref="AT74" si="83">AT70*AT75</f>
        <v>0</v>
      </c>
      <c r="AU74" s="108">
        <f t="shared" si="79"/>
        <v>0</v>
      </c>
      <c r="AV74" s="108">
        <f t="shared" si="79"/>
        <v>0</v>
      </c>
      <c r="AW74" s="108">
        <f t="shared" si="79"/>
        <v>0</v>
      </c>
      <c r="AX74" s="108">
        <f t="shared" si="79"/>
        <v>0</v>
      </c>
      <c r="AY74" s="108">
        <f t="shared" si="79"/>
        <v>0</v>
      </c>
      <c r="AZ74" s="108">
        <f t="shared" si="79"/>
        <v>0</v>
      </c>
      <c r="BA74" s="108">
        <f t="shared" si="79"/>
        <v>0</v>
      </c>
      <c r="BB74" s="108">
        <f t="shared" si="79"/>
        <v>0</v>
      </c>
      <c r="BC74" s="108">
        <f t="shared" si="79"/>
        <v>0</v>
      </c>
      <c r="BD74" s="108">
        <f t="shared" si="79"/>
        <v>0</v>
      </c>
      <c r="BE74" s="108">
        <f t="shared" si="79"/>
        <v>0</v>
      </c>
      <c r="BF74" s="108">
        <f t="shared" si="79"/>
        <v>0</v>
      </c>
      <c r="BG74" s="108">
        <f t="shared" si="79"/>
        <v>0</v>
      </c>
      <c r="BH74" s="108">
        <f t="shared" si="79"/>
        <v>0</v>
      </c>
      <c r="BI74" s="108">
        <f t="shared" si="79"/>
        <v>0</v>
      </c>
      <c r="BJ74" s="108">
        <f t="shared" si="79"/>
        <v>0</v>
      </c>
      <c r="BK74" s="108">
        <f t="shared" ref="BK74" si="84">BK70*BK75</f>
        <v>0</v>
      </c>
      <c r="BL74" s="108">
        <f t="shared" si="79"/>
        <v>0</v>
      </c>
      <c r="BM74" s="108">
        <f t="shared" si="79"/>
        <v>0</v>
      </c>
      <c r="BN74" s="108">
        <f t="shared" si="79"/>
        <v>0</v>
      </c>
      <c r="BO74" s="108">
        <f t="shared" si="79"/>
        <v>0</v>
      </c>
      <c r="BP74" s="108">
        <f t="shared" si="79"/>
        <v>0</v>
      </c>
      <c r="BQ74" s="108">
        <f t="shared" si="79"/>
        <v>0</v>
      </c>
      <c r="BR74" s="108">
        <f t="shared" si="79"/>
        <v>0</v>
      </c>
      <c r="BS74" s="108">
        <f t="shared" si="79"/>
        <v>0</v>
      </c>
      <c r="BT74" s="108">
        <f t="shared" si="79"/>
        <v>0</v>
      </c>
      <c r="BU74" s="108">
        <f t="shared" si="79"/>
        <v>0</v>
      </c>
      <c r="BV74" s="108">
        <f t="shared" si="79"/>
        <v>0</v>
      </c>
      <c r="BW74" s="108">
        <f t="shared" si="79"/>
        <v>0</v>
      </c>
      <c r="BX74" s="108">
        <f t="shared" si="79"/>
        <v>0</v>
      </c>
      <c r="BY74" s="108">
        <f t="shared" si="79"/>
        <v>0</v>
      </c>
      <c r="BZ74" s="108">
        <f t="shared" si="79"/>
        <v>0</v>
      </c>
      <c r="CA74" s="108">
        <f t="shared" si="79"/>
        <v>0</v>
      </c>
      <c r="CB74" s="108">
        <f t="shared" ref="CB74:EH74" si="85">CB70*CB75</f>
        <v>0</v>
      </c>
      <c r="CC74" s="108">
        <f t="shared" si="85"/>
        <v>0</v>
      </c>
      <c r="CD74" s="108">
        <f t="shared" si="85"/>
        <v>0</v>
      </c>
      <c r="CE74" s="108">
        <f t="shared" si="85"/>
        <v>0</v>
      </c>
      <c r="CF74" s="108">
        <f t="shared" si="85"/>
        <v>0</v>
      </c>
      <c r="CG74" s="108">
        <f t="shared" si="85"/>
        <v>0</v>
      </c>
      <c r="CH74" s="108">
        <f t="shared" ref="CH74" si="86">CH70*CH75</f>
        <v>0</v>
      </c>
      <c r="CI74" s="108">
        <f t="shared" si="85"/>
        <v>0</v>
      </c>
      <c r="CJ74" s="108">
        <f t="shared" si="85"/>
        <v>0</v>
      </c>
      <c r="CK74" s="108">
        <f t="shared" si="85"/>
        <v>0</v>
      </c>
      <c r="CL74" s="108">
        <f t="shared" si="85"/>
        <v>0</v>
      </c>
      <c r="CM74" s="108">
        <f t="shared" si="85"/>
        <v>0</v>
      </c>
      <c r="CN74" s="108">
        <f t="shared" si="85"/>
        <v>0</v>
      </c>
      <c r="CO74" s="108">
        <f t="shared" si="85"/>
        <v>0</v>
      </c>
      <c r="CP74" s="108">
        <f t="shared" si="85"/>
        <v>0</v>
      </c>
      <c r="CQ74" s="108">
        <f t="shared" si="85"/>
        <v>0</v>
      </c>
      <c r="CR74" s="108">
        <f t="shared" si="85"/>
        <v>0</v>
      </c>
      <c r="CS74" s="108">
        <f t="shared" si="85"/>
        <v>0</v>
      </c>
      <c r="CT74" s="108">
        <f t="shared" si="85"/>
        <v>0</v>
      </c>
      <c r="CU74" s="108">
        <f t="shared" si="85"/>
        <v>0</v>
      </c>
      <c r="CV74" s="108">
        <f t="shared" si="85"/>
        <v>0</v>
      </c>
      <c r="CW74" s="108">
        <f t="shared" si="85"/>
        <v>0</v>
      </c>
      <c r="CX74" s="108">
        <f t="shared" si="85"/>
        <v>0</v>
      </c>
      <c r="CY74" s="108">
        <f t="shared" si="85"/>
        <v>0</v>
      </c>
      <c r="CZ74" s="108">
        <f t="shared" si="85"/>
        <v>0</v>
      </c>
      <c r="DA74" s="108">
        <f t="shared" si="85"/>
        <v>0</v>
      </c>
      <c r="DB74" s="108">
        <f t="shared" si="85"/>
        <v>0</v>
      </c>
      <c r="DC74" s="108">
        <f t="shared" ref="DC74:DF74" si="87">DC70*DC75</f>
        <v>0</v>
      </c>
      <c r="DD74" s="108">
        <f t="shared" si="87"/>
        <v>0</v>
      </c>
      <c r="DE74" s="108">
        <f t="shared" si="87"/>
        <v>0</v>
      </c>
      <c r="DF74" s="108">
        <f t="shared" si="87"/>
        <v>0</v>
      </c>
      <c r="DG74" s="108">
        <f t="shared" si="85"/>
        <v>0</v>
      </c>
      <c r="DH74" s="108">
        <f t="shared" si="85"/>
        <v>0</v>
      </c>
      <c r="DI74" s="256">
        <f t="shared" si="85"/>
        <v>0</v>
      </c>
      <c r="DJ74" s="256">
        <f t="shared" si="85"/>
        <v>0</v>
      </c>
      <c r="DK74" s="256">
        <f t="shared" si="85"/>
        <v>0</v>
      </c>
      <c r="DL74" s="256">
        <f t="shared" si="85"/>
        <v>0</v>
      </c>
      <c r="DM74" s="256">
        <f t="shared" si="85"/>
        <v>0</v>
      </c>
      <c r="DN74" s="256">
        <f t="shared" si="85"/>
        <v>0</v>
      </c>
      <c r="DO74" s="108">
        <f t="shared" ref="DO74:DQ74" si="88">DO70*DO75</f>
        <v>0</v>
      </c>
      <c r="DP74" s="108">
        <f t="shared" si="88"/>
        <v>0</v>
      </c>
      <c r="DQ74" s="108">
        <f t="shared" si="88"/>
        <v>0</v>
      </c>
      <c r="DR74" s="108">
        <f t="shared" si="85"/>
        <v>0</v>
      </c>
      <c r="DS74" s="108">
        <f t="shared" ref="DS74:DU74" si="89">DS70*DS75</f>
        <v>0</v>
      </c>
      <c r="DT74" s="108">
        <f t="shared" si="89"/>
        <v>0</v>
      </c>
      <c r="DU74" s="108">
        <f t="shared" si="89"/>
        <v>0</v>
      </c>
      <c r="DV74" s="108">
        <f t="shared" ref="DV74" si="90">DV70*DV75</f>
        <v>0</v>
      </c>
      <c r="DW74" s="108">
        <f t="shared" ref="DW74" si="91">DW70*DW75</f>
        <v>0</v>
      </c>
      <c r="DX74" s="108">
        <f t="shared" si="85"/>
        <v>0</v>
      </c>
      <c r="DY74" s="108">
        <f t="shared" si="85"/>
        <v>0</v>
      </c>
      <c r="DZ74" s="108">
        <f t="shared" ref="DZ74:EA74" si="92">DZ70*DZ75</f>
        <v>0</v>
      </c>
      <c r="EA74" s="108">
        <f t="shared" si="92"/>
        <v>0</v>
      </c>
      <c r="EB74" s="108">
        <f t="shared" ref="EB74:EC74" si="93">EB70*EB75</f>
        <v>0</v>
      </c>
      <c r="EC74" s="108">
        <f t="shared" si="93"/>
        <v>0</v>
      </c>
      <c r="ED74" s="108">
        <f t="shared" si="85"/>
        <v>0</v>
      </c>
      <c r="EE74" s="108">
        <f t="shared" si="85"/>
        <v>0</v>
      </c>
      <c r="EF74" s="108">
        <f t="shared" ref="EF74:EG74" si="94">EF70*EF75</f>
        <v>0</v>
      </c>
      <c r="EG74" s="108">
        <f t="shared" si="94"/>
        <v>0</v>
      </c>
      <c r="EH74" s="108">
        <f t="shared" si="85"/>
        <v>0</v>
      </c>
      <c r="EI74" s="108">
        <f>SUM(D74:EH74)</f>
        <v>0</v>
      </c>
      <c r="EJ74" s="61"/>
      <c r="EK74" s="61"/>
    </row>
    <row r="75" spans="2:150" s="53" customFormat="1">
      <c r="B75" s="809" t="s">
        <v>259</v>
      </c>
      <c r="C75" s="810"/>
      <c r="D75" s="108">
        <f>E75*24</f>
        <v>12</v>
      </c>
      <c r="E75" s="108">
        <v>0.5</v>
      </c>
      <c r="F75" s="108">
        <v>0.5</v>
      </c>
      <c r="G75" s="108">
        <f>H75*24</f>
        <v>11.28</v>
      </c>
      <c r="H75" s="108">
        <v>0.47</v>
      </c>
      <c r="I75" s="108">
        <v>0.47</v>
      </c>
      <c r="J75" s="108">
        <f>K75*30</f>
        <v>3.5999999999999996</v>
      </c>
      <c r="K75" s="108">
        <v>0.12</v>
      </c>
      <c r="L75" s="108">
        <v>0.12</v>
      </c>
      <c r="M75" s="108"/>
      <c r="N75" s="108"/>
      <c r="O75" s="108"/>
      <c r="P75" s="108">
        <f>Q75*24</f>
        <v>12</v>
      </c>
      <c r="Q75" s="108">
        <v>0.5</v>
      </c>
      <c r="R75" s="108">
        <v>0.5</v>
      </c>
      <c r="S75" s="108">
        <f>T75*24</f>
        <v>12</v>
      </c>
      <c r="T75" s="108">
        <v>0.5</v>
      </c>
      <c r="U75" s="108">
        <v>0.5</v>
      </c>
      <c r="V75" s="108">
        <f>W75*60</f>
        <v>12</v>
      </c>
      <c r="W75" s="108">
        <v>0.2</v>
      </c>
      <c r="X75" s="108">
        <v>0.2</v>
      </c>
      <c r="Y75" s="108">
        <f>Z75*12</f>
        <v>0.96</v>
      </c>
      <c r="Z75" s="108">
        <v>0.08</v>
      </c>
      <c r="AA75" s="108">
        <v>0.08</v>
      </c>
      <c r="AB75" s="108">
        <f>AC75*12</f>
        <v>1.08</v>
      </c>
      <c r="AC75" s="108">
        <v>0.09</v>
      </c>
      <c r="AD75" s="108">
        <v>0.09</v>
      </c>
      <c r="AE75" s="108">
        <f>AF75*8</f>
        <v>1.44</v>
      </c>
      <c r="AF75" s="108">
        <v>0.18</v>
      </c>
      <c r="AG75" s="108">
        <v>0.18</v>
      </c>
      <c r="AH75" s="108">
        <f>AI75*60</f>
        <v>12</v>
      </c>
      <c r="AI75" s="108">
        <v>0.2</v>
      </c>
      <c r="AJ75" s="108">
        <v>0.2</v>
      </c>
      <c r="AK75" s="108">
        <f>AL75*30</f>
        <v>12</v>
      </c>
      <c r="AL75" s="108">
        <v>0.4</v>
      </c>
      <c r="AM75" s="108">
        <v>0.4</v>
      </c>
      <c r="AN75" s="108">
        <f>AO75*12</f>
        <v>12</v>
      </c>
      <c r="AO75" s="108">
        <v>1</v>
      </c>
      <c r="AP75" s="108">
        <v>1</v>
      </c>
      <c r="AQ75" s="108">
        <f>AR75*2</f>
        <v>10</v>
      </c>
      <c r="AR75" s="108">
        <v>5</v>
      </c>
      <c r="AS75" s="108">
        <v>5</v>
      </c>
      <c r="AT75" s="108">
        <v>5</v>
      </c>
      <c r="AU75" s="108">
        <v>15</v>
      </c>
      <c r="AV75" s="108">
        <f>AW75*12</f>
        <v>1.08</v>
      </c>
      <c r="AW75" s="108">
        <v>0.09</v>
      </c>
      <c r="AX75" s="108">
        <v>0.09</v>
      </c>
      <c r="AY75" s="108">
        <f>AZ75*12</f>
        <v>1.08</v>
      </c>
      <c r="AZ75" s="108">
        <v>0.09</v>
      </c>
      <c r="BA75" s="108">
        <v>0.09</v>
      </c>
      <c r="BB75" s="108">
        <f>BC75*60</f>
        <v>12</v>
      </c>
      <c r="BC75" s="108">
        <v>0.2</v>
      </c>
      <c r="BD75" s="108">
        <v>0.2</v>
      </c>
      <c r="BE75" s="108">
        <f>BF75*12</f>
        <v>12</v>
      </c>
      <c r="BF75" s="108">
        <v>1</v>
      </c>
      <c r="BG75" s="108">
        <v>1</v>
      </c>
      <c r="BH75" s="108">
        <f>BI75*2</f>
        <v>10</v>
      </c>
      <c r="BI75" s="108">
        <v>5</v>
      </c>
      <c r="BJ75" s="108">
        <v>5</v>
      </c>
      <c r="BK75" s="108">
        <v>5</v>
      </c>
      <c r="BL75" s="108">
        <v>15</v>
      </c>
      <c r="BM75" s="108">
        <f>BN75*60</f>
        <v>12</v>
      </c>
      <c r="BN75" s="108">
        <v>0.2</v>
      </c>
      <c r="BO75" s="108">
        <v>0.2</v>
      </c>
      <c r="BP75" s="108">
        <f>BQ75*60</f>
        <v>12</v>
      </c>
      <c r="BQ75" s="108">
        <v>0.2</v>
      </c>
      <c r="BR75" s="108">
        <v>0.2</v>
      </c>
      <c r="BS75" s="108">
        <f>BT75*8</f>
        <v>1.44</v>
      </c>
      <c r="BT75" s="108">
        <v>0.18</v>
      </c>
      <c r="BU75" s="108">
        <v>0.18</v>
      </c>
      <c r="BV75" s="108">
        <f>BW75*8</f>
        <v>1.44</v>
      </c>
      <c r="BW75" s="108">
        <v>0.18</v>
      </c>
      <c r="BX75" s="108">
        <v>0.18</v>
      </c>
      <c r="BY75" s="108">
        <f>BZ75*8</f>
        <v>1.44</v>
      </c>
      <c r="BZ75" s="108">
        <v>0.18</v>
      </c>
      <c r="CA75" s="108">
        <v>0.18</v>
      </c>
      <c r="CB75" s="108">
        <f>CC75*8</f>
        <v>1.44</v>
      </c>
      <c r="CC75" s="108">
        <v>0.18</v>
      </c>
      <c r="CD75" s="108">
        <v>0.18</v>
      </c>
      <c r="CE75" s="108">
        <f>CF75*60</f>
        <v>12</v>
      </c>
      <c r="CF75" s="108">
        <v>0.2</v>
      </c>
      <c r="CG75" s="108">
        <v>0.2</v>
      </c>
      <c r="CH75" s="108">
        <v>0.08</v>
      </c>
      <c r="CI75" s="108">
        <v>0.5</v>
      </c>
      <c r="CJ75" s="108">
        <v>0.5</v>
      </c>
      <c r="CK75" s="108">
        <v>1</v>
      </c>
      <c r="CL75" s="108">
        <v>1</v>
      </c>
      <c r="CM75" s="108">
        <v>5</v>
      </c>
      <c r="CN75" s="108">
        <v>1</v>
      </c>
      <c r="CO75" s="108">
        <v>5</v>
      </c>
      <c r="CP75" s="108">
        <v>0</v>
      </c>
      <c r="CQ75" s="108">
        <f>CR75*120</f>
        <v>12</v>
      </c>
      <c r="CR75" s="108">
        <v>0.1</v>
      </c>
      <c r="CS75" s="108">
        <f>CT75*80</f>
        <v>16</v>
      </c>
      <c r="CT75" s="108">
        <v>0.2</v>
      </c>
      <c r="CU75" s="108">
        <f>CV75*32</f>
        <v>16</v>
      </c>
      <c r="CV75" s="108">
        <v>0.5</v>
      </c>
      <c r="CW75" s="108">
        <f>CX75*16</f>
        <v>16</v>
      </c>
      <c r="CX75" s="108">
        <v>1</v>
      </c>
      <c r="CY75" s="108">
        <v>18</v>
      </c>
      <c r="CZ75" s="108">
        <v>1</v>
      </c>
      <c r="DA75" s="108">
        <v>18</v>
      </c>
      <c r="DB75" s="108">
        <v>1</v>
      </c>
      <c r="DC75" s="108">
        <v>18</v>
      </c>
      <c r="DD75" s="108">
        <v>1</v>
      </c>
      <c r="DE75" s="108">
        <v>18</v>
      </c>
      <c r="DF75" s="108">
        <v>1</v>
      </c>
      <c r="DG75" s="108">
        <f>DH75*4</f>
        <v>20</v>
      </c>
      <c r="DH75" s="108">
        <v>5</v>
      </c>
      <c r="DI75" s="256">
        <f>DJ75*90</f>
        <v>18</v>
      </c>
      <c r="DJ75" s="256">
        <v>0.2</v>
      </c>
      <c r="DK75" s="256">
        <f>DL75*36</f>
        <v>18</v>
      </c>
      <c r="DL75" s="256">
        <v>0.5</v>
      </c>
      <c r="DM75" s="256">
        <f>DN75*18</f>
        <v>18</v>
      </c>
      <c r="DN75" s="256">
        <v>1</v>
      </c>
      <c r="DO75" s="108">
        <f>DP75*120</f>
        <v>12</v>
      </c>
      <c r="DP75" s="108">
        <v>0.1</v>
      </c>
      <c r="DQ75" s="108">
        <v>0.18</v>
      </c>
      <c r="DR75" s="108">
        <v>15</v>
      </c>
      <c r="DS75" s="108">
        <f>DT75*12</f>
        <v>0.96</v>
      </c>
      <c r="DT75" s="108">
        <v>0.08</v>
      </c>
      <c r="DU75" s="108">
        <v>0.08</v>
      </c>
      <c r="DV75" s="108">
        <f>DW75*12</f>
        <v>69.12</v>
      </c>
      <c r="DW75" s="108">
        <f>DX75*12</f>
        <v>5.76</v>
      </c>
      <c r="DX75" s="108">
        <f>DY75*6</f>
        <v>0.48</v>
      </c>
      <c r="DY75" s="108">
        <v>0.08</v>
      </c>
      <c r="DZ75" s="108">
        <f>EA75*12</f>
        <v>0.96</v>
      </c>
      <c r="EA75" s="108">
        <v>0.08</v>
      </c>
      <c r="EB75" s="108">
        <v>0.08</v>
      </c>
      <c r="EC75" s="108">
        <v>0.08</v>
      </c>
      <c r="ED75" s="108">
        <v>0.2</v>
      </c>
      <c r="EE75" s="108">
        <v>0.2</v>
      </c>
      <c r="EF75" s="108">
        <v>0.2</v>
      </c>
      <c r="EG75" s="108">
        <v>0.2</v>
      </c>
      <c r="EH75" s="108">
        <v>1</v>
      </c>
      <c r="EI75" s="108">
        <v>0</v>
      </c>
      <c r="EJ75" s="61"/>
      <c r="EK75" s="61"/>
    </row>
    <row r="76" spans="2:150">
      <c r="AB76">
        <f>AC76*6</f>
        <v>0</v>
      </c>
      <c r="CP76" s="66"/>
      <c r="CX76" s="66"/>
      <c r="CY76" s="66"/>
      <c r="CZ76" s="66"/>
      <c r="DA76" s="66"/>
      <c r="DB76" s="66"/>
      <c r="DC76" s="66"/>
      <c r="DD76" s="66"/>
      <c r="DE76" s="66"/>
      <c r="DF76" s="66"/>
      <c r="DV76">
        <f>DW76*6</f>
        <v>0</v>
      </c>
      <c r="DW76">
        <f>DX76*6</f>
        <v>0</v>
      </c>
      <c r="EH76" s="66"/>
      <c r="EI76" s="67"/>
    </row>
    <row r="77" spans="2:150">
      <c r="D77" s="792" t="s">
        <v>266</v>
      </c>
      <c r="E77" s="792"/>
      <c r="F77" s="792"/>
      <c r="G77" s="792"/>
      <c r="H77" s="792"/>
      <c r="I77" s="792"/>
      <c r="J77" s="792"/>
      <c r="K77" s="792"/>
      <c r="L77" s="792"/>
      <c r="M77" s="792"/>
      <c r="N77" s="792"/>
      <c r="O77" s="792"/>
      <c r="P77" s="792"/>
      <c r="Q77" s="792"/>
      <c r="R77" s="792"/>
      <c r="S77" s="792"/>
      <c r="T77" s="792"/>
      <c r="U77" s="792"/>
      <c r="V77" s="792"/>
      <c r="W77" s="792"/>
      <c r="X77" s="792"/>
      <c r="Y77" s="792"/>
      <c r="Z77" s="792"/>
      <c r="AA77" s="792"/>
      <c r="AB77" s="792"/>
      <c r="AC77" s="792"/>
      <c r="AD77" s="792"/>
      <c r="AE77" s="792"/>
      <c r="AF77" s="792"/>
      <c r="AG77" s="792"/>
      <c r="AH77" s="792"/>
      <c r="AI77" s="792"/>
      <c r="AJ77" s="792"/>
      <c r="AK77" s="792"/>
      <c r="AL77" s="792"/>
      <c r="AM77" s="792"/>
      <c r="AN77" s="792"/>
      <c r="AO77" s="792"/>
      <c r="AP77" s="792"/>
      <c r="AQ77" s="792"/>
      <c r="AR77" s="792"/>
      <c r="AS77" s="792"/>
      <c r="AT77" s="792"/>
      <c r="AU77" s="792"/>
      <c r="AV77" s="792" t="s">
        <v>267</v>
      </c>
      <c r="AW77" s="792"/>
      <c r="AX77" s="792"/>
      <c r="AY77" s="792"/>
      <c r="AZ77" s="792"/>
      <c r="BA77" s="792"/>
      <c r="BB77" s="792"/>
      <c r="BC77" s="792"/>
      <c r="BD77" s="792"/>
      <c r="BE77" s="792"/>
      <c r="BF77" s="792"/>
      <c r="BG77" s="792"/>
      <c r="BH77" s="792"/>
      <c r="BI77" s="792"/>
      <c r="BJ77" s="792"/>
      <c r="BK77" s="792"/>
      <c r="BL77" s="792"/>
      <c r="BM77" s="792"/>
      <c r="BN77" s="792"/>
      <c r="BO77" s="792"/>
      <c r="BP77" s="792"/>
      <c r="BQ77" s="792"/>
      <c r="BR77" s="792"/>
      <c r="BS77" s="792"/>
      <c r="BT77" s="792"/>
      <c r="BU77" s="792"/>
      <c r="BV77" s="792"/>
      <c r="BW77" s="792"/>
      <c r="BX77" s="792"/>
      <c r="BY77" s="792"/>
      <c r="BZ77" s="792"/>
      <c r="CA77" s="792"/>
      <c r="CB77" s="792"/>
      <c r="CC77" s="792"/>
      <c r="CD77" s="792"/>
      <c r="CE77" s="792" t="s">
        <v>268</v>
      </c>
      <c r="CF77" s="792"/>
      <c r="CG77" s="792"/>
      <c r="CH77" s="792"/>
      <c r="CI77" s="792"/>
      <c r="CJ77" s="792"/>
      <c r="CK77" s="792"/>
      <c r="CL77" s="792"/>
      <c r="CM77" s="792"/>
      <c r="CN77" s="792"/>
      <c r="CO77" s="792"/>
      <c r="CP77" s="792"/>
      <c r="CQ77" s="792"/>
      <c r="CR77" s="792"/>
      <c r="CS77" s="792"/>
      <c r="CT77" s="792"/>
      <c r="CU77" s="792"/>
      <c r="CV77" s="792"/>
      <c r="CW77" s="792"/>
      <c r="CX77" s="792"/>
      <c r="CY77" s="792"/>
      <c r="CZ77" s="792"/>
      <c r="DA77" s="792"/>
      <c r="DB77" s="792"/>
      <c r="DC77" s="792"/>
      <c r="DD77" s="792"/>
      <c r="DE77" s="792"/>
      <c r="DF77" s="792"/>
      <c r="DG77" s="792"/>
      <c r="DH77" s="792"/>
      <c r="DI77" s="792"/>
      <c r="DJ77" s="792"/>
      <c r="DK77" s="792"/>
      <c r="DL77" s="792"/>
      <c r="DM77" s="792"/>
      <c r="DN77" s="792"/>
      <c r="DO77" s="792"/>
      <c r="DP77" s="792"/>
      <c r="DQ77" s="792"/>
      <c r="DR77" s="792"/>
      <c r="DS77" s="792"/>
      <c r="DT77" s="792"/>
      <c r="DU77" s="792"/>
      <c r="DV77" s="792"/>
      <c r="DW77" s="792"/>
      <c r="DX77" s="792"/>
      <c r="DY77" s="792"/>
      <c r="DZ77" s="792"/>
      <c r="EA77" s="792"/>
      <c r="EB77" s="792"/>
      <c r="EC77" s="792"/>
      <c r="ED77" s="792"/>
      <c r="EE77" s="792"/>
      <c r="EF77" s="792"/>
      <c r="EG77" s="792"/>
      <c r="EH77" s="792"/>
      <c r="EI77" s="792"/>
      <c r="EJ77" s="792"/>
      <c r="EK77" s="792"/>
    </row>
    <row r="78" spans="2:150">
      <c r="D78" s="792"/>
      <c r="E78" s="792"/>
      <c r="F78" s="792"/>
      <c r="G78" s="792"/>
      <c r="H78" s="792"/>
      <c r="I78" s="792"/>
      <c r="J78" s="792"/>
      <c r="K78" s="792"/>
      <c r="L78" s="792"/>
      <c r="M78" s="792"/>
      <c r="N78" s="792"/>
      <c r="O78" s="792"/>
      <c r="P78" s="792"/>
      <c r="Q78" s="792"/>
      <c r="R78" s="792"/>
      <c r="S78" s="792"/>
      <c r="T78" s="792"/>
      <c r="U78" s="792"/>
      <c r="V78" s="792"/>
      <c r="W78" s="792"/>
      <c r="X78" s="792"/>
      <c r="Y78" s="792"/>
      <c r="Z78" s="792"/>
      <c r="AA78" s="792"/>
      <c r="AB78" s="792"/>
      <c r="AC78" s="792"/>
      <c r="AD78" s="792"/>
      <c r="AE78" s="792"/>
      <c r="AF78" s="792"/>
      <c r="AG78" s="792"/>
      <c r="AH78" s="792"/>
      <c r="AI78" s="792"/>
      <c r="AJ78" s="792"/>
      <c r="AK78" s="792"/>
      <c r="AL78" s="792"/>
      <c r="AM78" s="792"/>
      <c r="AN78" s="792"/>
      <c r="AO78" s="792"/>
      <c r="AP78" s="792"/>
      <c r="AQ78" s="792"/>
      <c r="AR78" s="792"/>
      <c r="AS78" s="792"/>
      <c r="AT78" s="792"/>
      <c r="AU78" s="792"/>
      <c r="AV78" s="792"/>
      <c r="AW78" s="792"/>
      <c r="AX78" s="792"/>
      <c r="AY78" s="792"/>
      <c r="AZ78" s="792"/>
      <c r="BA78" s="792"/>
      <c r="BB78" s="792"/>
      <c r="BC78" s="792"/>
      <c r="BD78" s="792"/>
      <c r="BE78" s="792"/>
      <c r="BF78" s="792"/>
      <c r="BG78" s="792"/>
      <c r="BH78" s="792"/>
      <c r="BI78" s="792"/>
      <c r="BJ78" s="792"/>
      <c r="BK78" s="792"/>
      <c r="BL78" s="792"/>
      <c r="BM78" s="792"/>
      <c r="BN78" s="792"/>
      <c r="BO78" s="792"/>
      <c r="BP78" s="792"/>
      <c r="BQ78" s="792"/>
      <c r="BR78" s="792"/>
      <c r="BS78" s="792"/>
      <c r="BT78" s="792"/>
      <c r="BU78" s="792"/>
      <c r="BV78" s="792"/>
      <c r="BW78" s="792"/>
      <c r="BX78" s="792"/>
      <c r="BY78" s="792"/>
      <c r="BZ78" s="792"/>
      <c r="CA78" s="792"/>
      <c r="CB78" s="792"/>
      <c r="CC78" s="792"/>
      <c r="CD78" s="792"/>
      <c r="CE78" s="792"/>
      <c r="CF78" s="792"/>
      <c r="CG78" s="792"/>
      <c r="CH78" s="792"/>
      <c r="CI78" s="792"/>
      <c r="CJ78" s="792"/>
      <c r="CK78" s="792"/>
      <c r="CL78" s="792"/>
      <c r="CM78" s="792"/>
      <c r="CN78" s="792"/>
      <c r="CO78" s="792"/>
      <c r="CP78" s="792"/>
      <c r="CQ78" s="792"/>
      <c r="CR78" s="792"/>
      <c r="CS78" s="792"/>
      <c r="CT78" s="792"/>
      <c r="CU78" s="792"/>
      <c r="CV78" s="792"/>
      <c r="CW78" s="792"/>
      <c r="CX78" s="792"/>
      <c r="CY78" s="792"/>
      <c r="CZ78" s="792"/>
      <c r="DA78" s="792"/>
      <c r="DB78" s="792"/>
      <c r="DC78" s="792"/>
      <c r="DD78" s="792"/>
      <c r="DE78" s="792"/>
      <c r="DF78" s="792"/>
      <c r="DG78" s="792"/>
      <c r="DH78" s="792"/>
      <c r="DI78" s="792"/>
      <c r="DJ78" s="792"/>
      <c r="DK78" s="792"/>
      <c r="DL78" s="792"/>
      <c r="DM78" s="792"/>
      <c r="DN78" s="792"/>
      <c r="DO78" s="792"/>
      <c r="DP78" s="792"/>
      <c r="DQ78" s="792"/>
      <c r="DR78" s="792"/>
      <c r="DS78" s="792"/>
      <c r="DT78" s="792"/>
      <c r="DU78" s="792"/>
      <c r="DV78" s="792"/>
      <c r="DW78" s="792"/>
      <c r="DX78" s="792"/>
      <c r="DY78" s="792"/>
      <c r="DZ78" s="792"/>
      <c r="EA78" s="792"/>
      <c r="EB78" s="792"/>
      <c r="EC78" s="792"/>
      <c r="ED78" s="792"/>
      <c r="EE78" s="792"/>
      <c r="EF78" s="792"/>
      <c r="EG78" s="792"/>
      <c r="EH78" s="792"/>
      <c r="EI78" s="792"/>
      <c r="EJ78" s="792"/>
      <c r="EK78" s="792"/>
    </row>
    <row r="79" spans="2:150">
      <c r="D79" s="792"/>
      <c r="E79" s="792"/>
      <c r="F79" s="792"/>
      <c r="G79" s="792"/>
      <c r="H79" s="792"/>
      <c r="I79" s="792"/>
      <c r="J79" s="792"/>
      <c r="K79" s="792"/>
      <c r="L79" s="792"/>
      <c r="M79" s="792"/>
      <c r="N79" s="792"/>
      <c r="O79" s="792"/>
      <c r="P79" s="792"/>
      <c r="Q79" s="792"/>
      <c r="R79" s="792"/>
      <c r="S79" s="792"/>
      <c r="T79" s="792"/>
      <c r="U79" s="792"/>
      <c r="V79" s="792"/>
      <c r="W79" s="792"/>
      <c r="X79" s="792"/>
      <c r="Y79" s="792"/>
      <c r="Z79" s="792"/>
      <c r="AA79" s="792"/>
      <c r="AB79" s="792"/>
      <c r="AC79" s="792"/>
      <c r="AD79" s="792"/>
      <c r="AE79" s="792"/>
      <c r="AF79" s="792"/>
      <c r="AG79" s="792"/>
      <c r="AH79" s="792"/>
      <c r="AI79" s="792"/>
      <c r="AJ79" s="792"/>
      <c r="AK79" s="792"/>
      <c r="AL79" s="792"/>
      <c r="AM79" s="792"/>
      <c r="AN79" s="792"/>
      <c r="AO79" s="792"/>
      <c r="AP79" s="792"/>
      <c r="AQ79" s="792"/>
      <c r="AR79" s="792"/>
      <c r="AS79" s="792"/>
      <c r="AT79" s="792"/>
      <c r="AU79" s="792"/>
      <c r="AV79" s="792"/>
      <c r="AW79" s="792"/>
      <c r="AX79" s="792"/>
      <c r="AY79" s="792"/>
      <c r="AZ79" s="792"/>
      <c r="BA79" s="792"/>
      <c r="BB79" s="792"/>
      <c r="BC79" s="792"/>
      <c r="BD79" s="792"/>
      <c r="BE79" s="792"/>
      <c r="BF79" s="792"/>
      <c r="BG79" s="792"/>
      <c r="BH79" s="792"/>
      <c r="BI79" s="792"/>
      <c r="BJ79" s="792"/>
      <c r="BK79" s="792"/>
      <c r="BL79" s="792"/>
      <c r="BM79" s="792"/>
      <c r="BN79" s="792"/>
      <c r="BO79" s="792"/>
      <c r="BP79" s="792"/>
      <c r="BQ79" s="792"/>
      <c r="BR79" s="792"/>
      <c r="BS79" s="792"/>
      <c r="BT79" s="792"/>
      <c r="BU79" s="792"/>
      <c r="BV79" s="792"/>
      <c r="BW79" s="792"/>
      <c r="BX79" s="792"/>
      <c r="BY79" s="792"/>
      <c r="BZ79" s="792"/>
      <c r="CA79" s="792"/>
      <c r="CB79" s="792"/>
      <c r="CC79" s="792"/>
      <c r="CD79" s="792"/>
      <c r="CE79" s="792"/>
      <c r="CF79" s="792"/>
      <c r="CG79" s="792"/>
      <c r="CH79" s="792"/>
      <c r="CI79" s="792"/>
      <c r="CJ79" s="792"/>
      <c r="CK79" s="792"/>
      <c r="CL79" s="792"/>
      <c r="CM79" s="792"/>
      <c r="CN79" s="792"/>
      <c r="CO79" s="792"/>
      <c r="CP79" s="792"/>
      <c r="CQ79" s="792"/>
      <c r="CR79" s="792"/>
      <c r="CS79" s="792"/>
      <c r="CT79" s="792"/>
      <c r="CU79" s="792"/>
      <c r="CV79" s="792"/>
      <c r="CW79" s="792"/>
      <c r="CX79" s="792"/>
      <c r="CY79" s="792"/>
      <c r="CZ79" s="792"/>
      <c r="DA79" s="792"/>
      <c r="DB79" s="792"/>
      <c r="DC79" s="792"/>
      <c r="DD79" s="792"/>
      <c r="DE79" s="792"/>
      <c r="DF79" s="792"/>
      <c r="DG79" s="792"/>
      <c r="DH79" s="792"/>
      <c r="DI79" s="792"/>
      <c r="DJ79" s="792"/>
      <c r="DK79" s="792"/>
      <c r="DL79" s="792"/>
      <c r="DM79" s="792"/>
      <c r="DN79" s="792"/>
      <c r="DO79" s="792"/>
      <c r="DP79" s="792"/>
      <c r="DQ79" s="792"/>
      <c r="DR79" s="792"/>
      <c r="DS79" s="792"/>
      <c r="DT79" s="792"/>
      <c r="DU79" s="792"/>
      <c r="DV79" s="792"/>
      <c r="DW79" s="792"/>
      <c r="DX79" s="792"/>
      <c r="DY79" s="792"/>
      <c r="DZ79" s="792"/>
      <c r="EA79" s="792"/>
      <c r="EB79" s="792"/>
      <c r="EC79" s="792"/>
      <c r="ED79" s="792"/>
      <c r="EE79" s="792"/>
      <c r="EF79" s="792"/>
      <c r="EG79" s="792"/>
      <c r="EH79" s="792"/>
      <c r="EI79" s="792"/>
      <c r="EJ79" s="792"/>
      <c r="EK79" s="792"/>
    </row>
    <row r="80" spans="2:150">
      <c r="CP80" s="66"/>
      <c r="CX80" s="66"/>
      <c r="CY80" s="66"/>
      <c r="CZ80" s="66"/>
      <c r="DA80" s="66"/>
      <c r="DB80" s="66"/>
      <c r="DC80" s="66"/>
      <c r="DD80" s="66"/>
      <c r="DE80" s="66"/>
      <c r="DF80" s="66"/>
      <c r="EH80" s="66"/>
      <c r="EI80" s="67"/>
    </row>
    <row r="81" spans="3:150">
      <c r="D81" s="53"/>
      <c r="E81" s="53"/>
    </row>
    <row r="82" spans="3:150">
      <c r="D82" s="53"/>
      <c r="E82" s="53"/>
    </row>
    <row r="83" spans="3:150" ht="25.5">
      <c r="C83" s="73" t="s">
        <v>213</v>
      </c>
      <c r="D83" s="74" t="s">
        <v>239</v>
      </c>
      <c r="E83" s="75" t="s">
        <v>111</v>
      </c>
      <c r="F83" s="76" t="s">
        <v>231</v>
      </c>
      <c r="G83" s="74" t="s">
        <v>239</v>
      </c>
      <c r="H83" s="75" t="s">
        <v>111</v>
      </c>
      <c r="I83" s="76" t="s">
        <v>231</v>
      </c>
      <c r="J83" s="74" t="s">
        <v>443</v>
      </c>
      <c r="K83" s="75" t="s">
        <v>444</v>
      </c>
      <c r="L83" s="76" t="s">
        <v>231</v>
      </c>
      <c r="M83" s="76"/>
      <c r="N83" s="76"/>
      <c r="O83" s="76"/>
      <c r="P83" s="74" t="s">
        <v>239</v>
      </c>
      <c r="Q83" s="75" t="s">
        <v>111</v>
      </c>
      <c r="R83" s="76" t="s">
        <v>231</v>
      </c>
      <c r="S83" s="74" t="s">
        <v>239</v>
      </c>
      <c r="T83" s="75" t="s">
        <v>111</v>
      </c>
      <c r="U83" s="76" t="s">
        <v>231</v>
      </c>
      <c r="V83" s="74" t="s">
        <v>239</v>
      </c>
      <c r="W83" s="75" t="s">
        <v>111</v>
      </c>
      <c r="X83" s="76" t="s">
        <v>231</v>
      </c>
      <c r="Y83" s="76"/>
      <c r="Z83" s="76"/>
      <c r="AA83" s="76"/>
      <c r="AB83" s="77" t="s">
        <v>16</v>
      </c>
      <c r="AC83" s="78" t="s">
        <v>242</v>
      </c>
      <c r="AD83" s="76" t="s">
        <v>263</v>
      </c>
      <c r="AE83" s="77" t="s">
        <v>16</v>
      </c>
      <c r="AF83" s="78" t="s">
        <v>242</v>
      </c>
      <c r="AG83" s="76" t="s">
        <v>263</v>
      </c>
      <c r="AH83" s="74" t="s">
        <v>239</v>
      </c>
      <c r="AI83" s="79" t="s">
        <v>111</v>
      </c>
      <c r="AJ83" s="76" t="s">
        <v>219</v>
      </c>
      <c r="AK83" s="74" t="s">
        <v>239</v>
      </c>
      <c r="AL83" s="79" t="s">
        <v>111</v>
      </c>
      <c r="AM83" s="76" t="s">
        <v>219</v>
      </c>
      <c r="AN83" s="74" t="s">
        <v>239</v>
      </c>
      <c r="AO83" s="79" t="s">
        <v>111</v>
      </c>
      <c r="AP83" s="76" t="s">
        <v>219</v>
      </c>
      <c r="AQ83" s="74" t="s">
        <v>239</v>
      </c>
      <c r="AR83" s="79" t="s">
        <v>111</v>
      </c>
      <c r="AS83" s="76" t="s">
        <v>219</v>
      </c>
      <c r="AT83" s="76"/>
      <c r="AU83" s="80" t="s">
        <v>99</v>
      </c>
      <c r="AV83" s="77" t="s">
        <v>16</v>
      </c>
      <c r="AW83" s="78" t="s">
        <v>242</v>
      </c>
      <c r="AX83" s="76" t="s">
        <v>262</v>
      </c>
      <c r="AY83" s="77" t="s">
        <v>16</v>
      </c>
      <c r="AZ83" s="78" t="s">
        <v>242</v>
      </c>
      <c r="BA83" s="76" t="s">
        <v>262</v>
      </c>
      <c r="BB83" s="74" t="s">
        <v>239</v>
      </c>
      <c r="BC83" s="79" t="s">
        <v>111</v>
      </c>
      <c r="BD83" s="76" t="s">
        <v>219</v>
      </c>
      <c r="BE83" s="74" t="s">
        <v>239</v>
      </c>
      <c r="BF83" s="79" t="s">
        <v>111</v>
      </c>
      <c r="BG83" s="76" t="s">
        <v>219</v>
      </c>
      <c r="BH83" s="74" t="s">
        <v>239</v>
      </c>
      <c r="BI83" s="79" t="s">
        <v>111</v>
      </c>
      <c r="BJ83" s="76" t="s">
        <v>219</v>
      </c>
      <c r="BK83" s="76"/>
      <c r="BL83" s="80" t="s">
        <v>99</v>
      </c>
      <c r="BM83" s="74" t="s">
        <v>239</v>
      </c>
      <c r="BN83" s="79" t="s">
        <v>111</v>
      </c>
      <c r="BO83" s="76" t="s">
        <v>219</v>
      </c>
      <c r="BP83" s="81" t="s">
        <v>239</v>
      </c>
      <c r="BQ83" s="79" t="s">
        <v>111</v>
      </c>
      <c r="BR83" s="76" t="s">
        <v>219</v>
      </c>
      <c r="BS83" s="82" t="s">
        <v>16</v>
      </c>
      <c r="BT83" s="83" t="s">
        <v>234</v>
      </c>
      <c r="BU83" s="76" t="s">
        <v>262</v>
      </c>
      <c r="BV83" s="77" t="s">
        <v>16</v>
      </c>
      <c r="BW83" s="83" t="s">
        <v>234</v>
      </c>
      <c r="BX83" s="76" t="s">
        <v>262</v>
      </c>
      <c r="BY83" s="77" t="s">
        <v>16</v>
      </c>
      <c r="BZ83" s="83" t="s">
        <v>234</v>
      </c>
      <c r="CA83" s="76" t="s">
        <v>262</v>
      </c>
      <c r="CB83" s="77" t="s">
        <v>16</v>
      </c>
      <c r="CC83" s="83" t="s">
        <v>234</v>
      </c>
      <c r="CD83" s="76" t="s">
        <v>262</v>
      </c>
      <c r="CE83" s="77" t="s">
        <v>16</v>
      </c>
      <c r="CF83" s="79" t="s">
        <v>111</v>
      </c>
      <c r="CG83" s="76" t="s">
        <v>219</v>
      </c>
      <c r="CH83" s="76" t="s">
        <v>219</v>
      </c>
      <c r="CI83" s="83" t="s">
        <v>238</v>
      </c>
      <c r="CJ83" s="76" t="s">
        <v>219</v>
      </c>
      <c r="CK83" s="84" t="s">
        <v>238</v>
      </c>
      <c r="CL83" s="76" t="s">
        <v>219</v>
      </c>
      <c r="CM83" s="76"/>
      <c r="CN83" s="85" t="s">
        <v>235</v>
      </c>
      <c r="CO83" s="85" t="s">
        <v>235</v>
      </c>
      <c r="CP83" s="86" t="s">
        <v>17</v>
      </c>
      <c r="CQ83" s="77" t="s">
        <v>16</v>
      </c>
      <c r="CR83" s="87" t="s">
        <v>18</v>
      </c>
      <c r="CS83" s="77" t="s">
        <v>16</v>
      </c>
      <c r="CT83" s="87" t="s">
        <v>18</v>
      </c>
      <c r="CU83" s="77" t="s">
        <v>16</v>
      </c>
      <c r="CV83" s="87" t="s">
        <v>18</v>
      </c>
      <c r="CW83" s="77" t="s">
        <v>16</v>
      </c>
      <c r="CX83" s="87" t="s">
        <v>18</v>
      </c>
      <c r="CY83" s="77" t="s">
        <v>16</v>
      </c>
      <c r="CZ83" s="87" t="s">
        <v>18</v>
      </c>
      <c r="DA83" s="77" t="s">
        <v>16</v>
      </c>
      <c r="DB83" s="87" t="s">
        <v>18</v>
      </c>
      <c r="DC83" s="87"/>
      <c r="DD83" s="87"/>
      <c r="DE83" s="87"/>
      <c r="DF83" s="87"/>
      <c r="DG83" s="77" t="s">
        <v>16</v>
      </c>
      <c r="DH83" s="87" t="s">
        <v>18</v>
      </c>
      <c r="DI83" s="77" t="s">
        <v>16</v>
      </c>
      <c r="DJ83" s="87" t="s">
        <v>18</v>
      </c>
      <c r="DK83" s="77" t="s">
        <v>16</v>
      </c>
      <c r="DL83" s="87" t="s">
        <v>18</v>
      </c>
      <c r="DM83" s="77" t="s">
        <v>16</v>
      </c>
      <c r="DN83" s="87" t="s">
        <v>18</v>
      </c>
      <c r="DO83" s="87"/>
      <c r="DP83" s="87"/>
      <c r="DQ83" s="87"/>
      <c r="DR83" s="85" t="s">
        <v>19</v>
      </c>
      <c r="DS83" s="85"/>
      <c r="DT83" s="85"/>
      <c r="DU83" s="85"/>
      <c r="DV83" s="85"/>
      <c r="DW83" s="85"/>
      <c r="DX83" s="88" t="s">
        <v>159</v>
      </c>
      <c r="DY83" s="76" t="s">
        <v>264</v>
      </c>
      <c r="DZ83" s="76"/>
      <c r="EA83" s="76"/>
      <c r="EB83" s="76"/>
      <c r="EC83" s="76"/>
      <c r="ED83" s="89" t="s">
        <v>16</v>
      </c>
      <c r="EE83" s="76" t="s">
        <v>264</v>
      </c>
      <c r="EF83" s="76"/>
      <c r="EG83" s="76"/>
      <c r="EH83" s="100" t="s">
        <v>20</v>
      </c>
      <c r="ER83" s="91" t="s">
        <v>14</v>
      </c>
      <c r="ES83" s="92" t="s">
        <v>15</v>
      </c>
      <c r="ET83" s="93" t="s">
        <v>109</v>
      </c>
    </row>
    <row r="84" spans="3:150">
      <c r="C84" s="25" t="s">
        <v>87</v>
      </c>
      <c r="D84" s="70">
        <f>'Production Summary'!N4</f>
        <v>666</v>
      </c>
      <c r="E84" s="70">
        <f>'Production Summary'!M4</f>
        <v>27.75</v>
      </c>
      <c r="F84" s="70">
        <v>0</v>
      </c>
      <c r="G84" s="70">
        <f>'Production Summary'!N5</f>
        <v>666</v>
      </c>
      <c r="H84" s="70">
        <f>'Production Summary'!M5</f>
        <v>27.75</v>
      </c>
      <c r="I84" s="70">
        <v>0</v>
      </c>
      <c r="J84" s="70">
        <f>'Production Summary'!N6</f>
        <v>200</v>
      </c>
      <c r="K84" s="70">
        <f>'Production Summary'!M6</f>
        <v>7.5</v>
      </c>
      <c r="L84" s="70">
        <v>0</v>
      </c>
      <c r="M84" s="70"/>
      <c r="N84" s="70"/>
      <c r="O84" s="70"/>
      <c r="P84" s="70">
        <f>'Production Summary'!N8</f>
        <v>780</v>
      </c>
      <c r="Q84" s="70">
        <f>'Production Summary'!M8</f>
        <v>65</v>
      </c>
      <c r="R84" s="70">
        <v>0</v>
      </c>
      <c r="S84" s="70">
        <f>'Production Summary'!N9</f>
        <v>720</v>
      </c>
      <c r="T84" s="70">
        <f>'Production Summary'!M9</f>
        <v>60</v>
      </c>
      <c r="U84" s="70">
        <v>0</v>
      </c>
      <c r="V84" s="70">
        <f>'Production Summary'!N10</f>
        <v>876</v>
      </c>
      <c r="W84" s="70">
        <f>'Production Summary'!M10</f>
        <v>73</v>
      </c>
      <c r="X84" s="70">
        <v>0</v>
      </c>
      <c r="Y84" s="70"/>
      <c r="Z84" s="70"/>
      <c r="AA84" s="70"/>
      <c r="AB84" s="70">
        <f>'Production Summary'!N15</f>
        <v>126</v>
      </c>
      <c r="AC84" s="70">
        <f>'Production Summary'!M15</f>
        <v>21</v>
      </c>
      <c r="AD84" s="70">
        <v>0</v>
      </c>
      <c r="AE84" s="70">
        <f>'Production Summary'!N16</f>
        <v>252</v>
      </c>
      <c r="AF84" s="70">
        <f>'Production Summary'!M16</f>
        <v>21</v>
      </c>
      <c r="AG84" s="70">
        <v>0</v>
      </c>
      <c r="AH84" s="70">
        <f>'Production Summary'!N18</f>
        <v>1035</v>
      </c>
      <c r="AI84" s="70">
        <f>'Production Summary'!M18</f>
        <v>17.25</v>
      </c>
      <c r="AJ84" s="70">
        <v>0</v>
      </c>
      <c r="AK84" s="70">
        <f>'Production Summary'!N19</f>
        <v>870</v>
      </c>
      <c r="AL84" s="70">
        <f>'Production Summary'!M19</f>
        <v>29</v>
      </c>
      <c r="AM84" s="70">
        <v>0</v>
      </c>
      <c r="AN84" s="70">
        <f>'Production Summary'!N20</f>
        <v>864</v>
      </c>
      <c r="AO84" s="70">
        <f>'Production Summary'!M20</f>
        <v>72</v>
      </c>
      <c r="AP84" s="70">
        <v>0</v>
      </c>
      <c r="AQ84" s="70">
        <f>'Production Summary'!N21</f>
        <v>670</v>
      </c>
      <c r="AR84" s="70">
        <f>'Production Summary'!M21</f>
        <v>335</v>
      </c>
      <c r="AS84" s="70">
        <v>0</v>
      </c>
      <c r="AT84" s="70"/>
      <c r="AU84" s="70">
        <f>'Production Summary'!N23</f>
        <v>1050</v>
      </c>
      <c r="AV84" s="70">
        <f>'Production Summary'!N25</f>
        <v>300</v>
      </c>
      <c r="AW84" s="70">
        <f>'Production Summary'!M25</f>
        <v>25</v>
      </c>
      <c r="AX84" s="70">
        <v>0</v>
      </c>
      <c r="AY84" s="70">
        <f>'Production Summary'!N26</f>
        <v>300</v>
      </c>
      <c r="AZ84" s="70">
        <f>'Production Summary'!M26</f>
        <v>25</v>
      </c>
      <c r="BA84" s="70">
        <v>0</v>
      </c>
      <c r="BB84" s="70">
        <f>'Production Summary'!N28</f>
        <v>777</v>
      </c>
      <c r="BC84" s="70">
        <f>'Production Summary'!M28</f>
        <v>12.95</v>
      </c>
      <c r="BD84" s="70">
        <v>0</v>
      </c>
      <c r="BE84" s="70">
        <f>'Production Summary'!N29</f>
        <v>612</v>
      </c>
      <c r="BF84" s="70">
        <f>'Production Summary'!M29</f>
        <v>51</v>
      </c>
      <c r="BG84" s="70">
        <v>0</v>
      </c>
      <c r="BH84" s="70">
        <f>'Production Summary'!N30</f>
        <v>500</v>
      </c>
      <c r="BI84" s="70">
        <f>'Production Summary'!M30</f>
        <v>250</v>
      </c>
      <c r="BJ84" s="70">
        <v>0</v>
      </c>
      <c r="BK84" s="70"/>
      <c r="BL84" s="70">
        <f>'Production Summary'!N32</f>
        <v>875</v>
      </c>
      <c r="BM84" s="70">
        <f>'Production Summary'!N34</f>
        <v>360.59999999999997</v>
      </c>
      <c r="BN84" s="70">
        <f>'Production Summary'!M34</f>
        <v>6.01</v>
      </c>
      <c r="BO84" s="70">
        <v>0</v>
      </c>
      <c r="BP84" s="70">
        <f>'Production Summary'!N36</f>
        <v>717</v>
      </c>
      <c r="BQ84" s="70">
        <f>'Production Summary'!M36</f>
        <v>11.95</v>
      </c>
      <c r="BR84" s="70">
        <v>0</v>
      </c>
      <c r="BS84" s="70">
        <f>'Production Summary'!N37</f>
        <v>210</v>
      </c>
      <c r="BT84" s="70">
        <f>'Production Summary'!M37</f>
        <v>21</v>
      </c>
      <c r="BU84" s="70">
        <v>0</v>
      </c>
      <c r="BV84" s="70">
        <f>'Production Summary'!N38</f>
        <v>280</v>
      </c>
      <c r="BW84" s="70">
        <f>'Production Summary'!M38</f>
        <v>28</v>
      </c>
      <c r="BX84" s="70">
        <v>0</v>
      </c>
      <c r="BY84" s="70">
        <f>'Production Summary'!N39</f>
        <v>300.38406247988502</v>
      </c>
      <c r="BZ84" s="70">
        <f>'Production Summary'!M39</f>
        <v>30.038406247988501</v>
      </c>
      <c r="CA84" s="70">
        <v>0</v>
      </c>
      <c r="CB84" s="70">
        <f>'Production Summary'!N40</f>
        <v>131.30000000000001</v>
      </c>
      <c r="CC84" s="70">
        <f>'Production Summary'!M40</f>
        <v>13.13</v>
      </c>
      <c r="CD84" s="70">
        <v>0</v>
      </c>
      <c r="CE84" s="70">
        <f>'Production Summary'!N42</f>
        <v>1136.3519999999996</v>
      </c>
      <c r="CF84" s="70">
        <f>'Production Summary'!M42</f>
        <v>81.167999999999978</v>
      </c>
      <c r="CG84" s="70">
        <v>0</v>
      </c>
      <c r="CH84" s="70">
        <v>0</v>
      </c>
      <c r="CI84" s="70">
        <f>'Production Summary'!N43</f>
        <v>184</v>
      </c>
      <c r="CJ84" s="70">
        <v>0</v>
      </c>
      <c r="CK84" s="70">
        <f>'Production Summary'!N44</f>
        <v>355</v>
      </c>
      <c r="CL84" s="70">
        <v>0</v>
      </c>
      <c r="CM84" s="70"/>
      <c r="CN84" s="70">
        <f>'Production Summary'!N46</f>
        <v>270</v>
      </c>
      <c r="CO84" s="70">
        <f>'Production Summary'!N47</f>
        <v>1350</v>
      </c>
      <c r="CP84" s="70"/>
      <c r="CQ84" s="70">
        <f>'Production Summary'!N49</f>
        <v>8004.1580041580037</v>
      </c>
      <c r="CR84" s="70">
        <f>'Production Summary'!M49</f>
        <v>66.701316701316699</v>
      </c>
      <c r="CS84" s="70">
        <f>'Production Summary'!N50</f>
        <v>13331.600831600828</v>
      </c>
      <c r="CT84" s="70">
        <f>'Production Summary'!M50</f>
        <v>148.1288981288981</v>
      </c>
      <c r="CU84" s="70">
        <f>'Production Summary'!N51</f>
        <v>12785.862785862784</v>
      </c>
      <c r="CV84" s="70">
        <f>'Production Summary'!M51</f>
        <v>355.16285516285512</v>
      </c>
      <c r="CW84" s="70">
        <f>'Production Summary'!N52</f>
        <v>12629.937629937627</v>
      </c>
      <c r="CX84" s="70">
        <f>'Production Summary'!M52</f>
        <v>701.66320166320156</v>
      </c>
      <c r="CY84" s="70">
        <f>'Production Summary'!N53</f>
        <v>12396.049896049895</v>
      </c>
      <c r="CZ84" s="70">
        <f>'Production Summary'!M53</f>
        <v>688.66943866943859</v>
      </c>
      <c r="DA84" s="70">
        <f>'Production Summary'!N54</f>
        <v>13799.376299376298</v>
      </c>
      <c r="DB84" s="70">
        <f>'Production Summary'!M54</f>
        <v>766.63201663201653</v>
      </c>
      <c r="DC84" s="70"/>
      <c r="DD84" s="70"/>
      <c r="DE84" s="70"/>
      <c r="DF84" s="70"/>
      <c r="DG84" s="70">
        <f>'Production Summary'!N55</f>
        <v>13842.68884268884</v>
      </c>
      <c r="DH84" s="70">
        <f>'Production Summary'!M55</f>
        <v>3460.67221067221</v>
      </c>
      <c r="DI84" s="257">
        <f>'Production Summary'!$N$56</f>
        <v>13097.713097713096</v>
      </c>
      <c r="DJ84" s="257">
        <f>'Production Summary'!$M$56</f>
        <v>163.72141372141371</v>
      </c>
      <c r="DK84" s="257">
        <f>'Production Summary'!$N$57</f>
        <v>14189.189189189186</v>
      </c>
      <c r="DL84" s="257">
        <f>'Production Summary'!$M$57</f>
        <v>394.14414414414409</v>
      </c>
      <c r="DM84" s="257">
        <f>'Production Summary'!$N$58</f>
        <v>14017.671517671517</v>
      </c>
      <c r="DN84" s="257">
        <f>'Production Summary'!$M$58</f>
        <v>778.75952875952873</v>
      </c>
      <c r="DO84" s="257"/>
      <c r="DP84" s="257"/>
      <c r="DQ84" s="257"/>
      <c r="DR84" s="70">
        <f>'Production Summary'!N62</f>
        <v>8900</v>
      </c>
      <c r="DS84" s="70"/>
      <c r="DT84" s="70"/>
      <c r="DU84" s="70"/>
      <c r="DV84" s="70"/>
      <c r="DW84" s="70"/>
      <c r="DX84" s="70">
        <f>'Production Summary'!N65</f>
        <v>384</v>
      </c>
      <c r="DY84" s="70">
        <v>0</v>
      </c>
      <c r="DZ84" s="70"/>
      <c r="EA84" s="70"/>
      <c r="EB84" s="70"/>
      <c r="EC84" s="70"/>
      <c r="ED84" s="70">
        <f>'Production Summary'!N67</f>
        <v>96</v>
      </c>
      <c r="EE84" s="70">
        <v>0</v>
      </c>
      <c r="EF84" s="70"/>
      <c r="EG84" s="70"/>
      <c r="EH84" s="70">
        <f>'Production Summary'!N69</f>
        <v>340</v>
      </c>
    </row>
    <row r="85" spans="3:150">
      <c r="C85" s="26" t="s">
        <v>88</v>
      </c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  <c r="W85" s="71"/>
      <c r="X85" s="71"/>
      <c r="Y85" s="71"/>
      <c r="Z85" s="71"/>
      <c r="AA85" s="71"/>
      <c r="AB85" s="71"/>
      <c r="AC85" s="71"/>
      <c r="AD85" s="71"/>
      <c r="AE85" s="71"/>
      <c r="AF85" s="71"/>
      <c r="AG85" s="71"/>
      <c r="AH85" s="71"/>
      <c r="AI85" s="71"/>
      <c r="AJ85" s="71"/>
      <c r="AK85" s="71"/>
      <c r="AL85" s="71"/>
      <c r="AM85" s="71"/>
      <c r="AN85" s="71"/>
      <c r="AO85" s="71"/>
      <c r="AP85" s="71"/>
      <c r="AQ85" s="71"/>
      <c r="AR85" s="71"/>
      <c r="AS85" s="71"/>
      <c r="AT85" s="71"/>
      <c r="AU85" s="71"/>
      <c r="AV85" s="71"/>
      <c r="AW85" s="71"/>
      <c r="AX85" s="71"/>
      <c r="AY85" s="71"/>
      <c r="AZ85" s="71"/>
      <c r="BA85" s="71"/>
      <c r="BB85" s="71"/>
      <c r="BC85" s="71"/>
      <c r="BD85" s="71"/>
      <c r="BE85" s="71"/>
      <c r="BF85" s="71"/>
      <c r="BG85" s="71"/>
      <c r="BH85" s="71"/>
      <c r="BI85" s="71"/>
      <c r="BJ85" s="71"/>
      <c r="BK85" s="71"/>
      <c r="BL85" s="71"/>
      <c r="BM85" s="71"/>
      <c r="BN85" s="71"/>
      <c r="BO85" s="71"/>
      <c r="BP85" s="71"/>
      <c r="BQ85" s="71"/>
      <c r="BR85" s="71"/>
      <c r="BS85" s="71"/>
      <c r="BT85" s="71"/>
      <c r="BU85" s="71"/>
      <c r="BV85" s="71"/>
      <c r="BW85" s="71"/>
      <c r="BX85" s="71"/>
      <c r="BY85" s="71"/>
      <c r="BZ85" s="71"/>
      <c r="CA85" s="71"/>
      <c r="CB85" s="71"/>
      <c r="CC85" s="71"/>
      <c r="CD85" s="71"/>
      <c r="CE85" s="71"/>
      <c r="CF85" s="71"/>
      <c r="CG85" s="71"/>
      <c r="CH85" s="71"/>
      <c r="CI85" s="71"/>
      <c r="CJ85" s="71"/>
      <c r="CK85" s="71"/>
      <c r="CL85" s="71"/>
      <c r="CM85" s="71"/>
      <c r="CN85" s="71"/>
      <c r="CO85" s="71"/>
      <c r="CP85" s="71"/>
      <c r="CQ85" s="71"/>
      <c r="CR85" s="71"/>
      <c r="CS85" s="71"/>
      <c r="CT85" s="71"/>
      <c r="CU85" s="71"/>
      <c r="CV85" s="71"/>
      <c r="CW85" s="71"/>
      <c r="CX85" s="71"/>
      <c r="CY85" s="71"/>
      <c r="CZ85" s="71"/>
      <c r="DA85" s="71"/>
      <c r="DB85" s="71"/>
      <c r="DC85" s="71"/>
      <c r="DD85" s="71"/>
      <c r="DE85" s="71"/>
      <c r="DF85" s="71"/>
      <c r="DG85" s="71"/>
      <c r="DH85" s="71"/>
      <c r="DI85" s="258"/>
      <c r="DJ85" s="258"/>
      <c r="DK85" s="258"/>
      <c r="DL85" s="258"/>
      <c r="DM85" s="258"/>
      <c r="DN85" s="258"/>
      <c r="DO85" s="258"/>
      <c r="DP85" s="258"/>
      <c r="DQ85" s="258"/>
      <c r="DR85" s="71"/>
      <c r="DS85" s="71"/>
      <c r="DT85" s="71"/>
      <c r="DU85" s="71"/>
      <c r="DV85" s="71"/>
      <c r="DW85" s="71"/>
      <c r="DX85" s="71"/>
      <c r="DY85" s="71"/>
      <c r="DZ85" s="71"/>
      <c r="EA85" s="71"/>
      <c r="EB85" s="71"/>
      <c r="EC85" s="71"/>
      <c r="ED85" s="71"/>
      <c r="EE85" s="71"/>
      <c r="EF85" s="71"/>
      <c r="EG85" s="71"/>
      <c r="EH85" s="71"/>
    </row>
    <row r="86" spans="3:150">
      <c r="C86" s="27" t="s">
        <v>89</v>
      </c>
      <c r="D86" s="72"/>
      <c r="E86" s="72"/>
      <c r="F86" s="72"/>
      <c r="G86" s="72"/>
      <c r="H86" s="72"/>
      <c r="I86" s="72"/>
      <c r="J86" s="72"/>
      <c r="K86" s="72"/>
      <c r="L86" s="72"/>
      <c r="M86" s="72"/>
      <c r="N86" s="72"/>
      <c r="O86" s="72"/>
      <c r="P86" s="72"/>
      <c r="Q86" s="72"/>
      <c r="R86" s="72"/>
      <c r="S86" s="72"/>
      <c r="T86" s="72"/>
      <c r="U86" s="72"/>
      <c r="V86" s="72"/>
      <c r="W86" s="72"/>
      <c r="X86" s="72"/>
      <c r="Y86" s="72"/>
      <c r="Z86" s="72"/>
      <c r="AA86" s="72"/>
      <c r="AB86" s="72"/>
      <c r="AC86" s="72"/>
      <c r="AD86" s="72"/>
      <c r="AE86" s="72"/>
      <c r="AF86" s="72"/>
      <c r="AG86" s="72"/>
      <c r="AH86" s="72"/>
      <c r="AI86" s="72"/>
      <c r="AJ86" s="72"/>
      <c r="AK86" s="72"/>
      <c r="AL86" s="72"/>
      <c r="AM86" s="72"/>
      <c r="AN86" s="72"/>
      <c r="AO86" s="72"/>
      <c r="AP86" s="72"/>
      <c r="AQ86" s="72"/>
      <c r="AR86" s="72"/>
      <c r="AS86" s="72"/>
      <c r="AT86" s="72"/>
      <c r="AU86" s="72"/>
      <c r="AV86" s="72"/>
      <c r="AW86" s="72"/>
      <c r="AX86" s="72"/>
      <c r="AY86" s="72"/>
      <c r="AZ86" s="72"/>
      <c r="BA86" s="72"/>
      <c r="BB86" s="72"/>
      <c r="BC86" s="72"/>
      <c r="BD86" s="72"/>
      <c r="BE86" s="72"/>
      <c r="BF86" s="72"/>
      <c r="BG86" s="72"/>
      <c r="BH86" s="72"/>
      <c r="BI86" s="72"/>
      <c r="BJ86" s="72"/>
      <c r="BK86" s="72"/>
      <c r="BL86" s="72"/>
      <c r="BM86" s="72"/>
      <c r="BN86" s="72"/>
      <c r="BO86" s="72"/>
      <c r="BP86" s="72"/>
      <c r="BQ86" s="72"/>
      <c r="BR86" s="72"/>
      <c r="BS86" s="72"/>
      <c r="BT86" s="72"/>
      <c r="BU86" s="72"/>
      <c r="BV86" s="72"/>
      <c r="BW86" s="72"/>
      <c r="BX86" s="72"/>
      <c r="BY86" s="72"/>
      <c r="BZ86" s="72"/>
      <c r="CA86" s="72"/>
      <c r="CB86" s="72"/>
      <c r="CC86" s="72"/>
      <c r="CD86" s="72"/>
      <c r="CE86" s="72"/>
      <c r="CF86" s="72"/>
      <c r="CG86" s="72"/>
      <c r="CH86" s="72"/>
      <c r="CI86" s="72"/>
      <c r="CJ86" s="72"/>
      <c r="CK86" s="72"/>
      <c r="CL86" s="72"/>
      <c r="CM86" s="72"/>
      <c r="CN86" s="72"/>
      <c r="CO86" s="72"/>
      <c r="CP86" s="72"/>
      <c r="CQ86" s="72"/>
      <c r="CR86" s="72"/>
      <c r="CS86" s="72"/>
      <c r="CT86" s="72"/>
      <c r="CU86" s="72"/>
      <c r="CV86" s="72"/>
      <c r="CW86" s="72"/>
      <c r="CX86" s="72"/>
      <c r="CY86" s="72"/>
      <c r="CZ86" s="72"/>
      <c r="DA86" s="72"/>
      <c r="DB86" s="72"/>
      <c r="DC86" s="72"/>
      <c r="DD86" s="72"/>
      <c r="DE86" s="72"/>
      <c r="DF86" s="72"/>
      <c r="DG86" s="72"/>
      <c r="DH86" s="72"/>
      <c r="DI86" s="259"/>
      <c r="DJ86" s="259"/>
      <c r="DK86" s="259"/>
      <c r="DL86" s="259"/>
      <c r="DM86" s="259"/>
      <c r="DN86" s="259"/>
      <c r="DO86" s="259"/>
      <c r="DP86" s="259"/>
      <c r="DQ86" s="259"/>
      <c r="DR86" s="72"/>
      <c r="DS86" s="72"/>
      <c r="DT86" s="72"/>
      <c r="DU86" s="72"/>
      <c r="DV86" s="72"/>
      <c r="DW86" s="72"/>
      <c r="DX86" s="72"/>
      <c r="DY86" s="72"/>
      <c r="DZ86" s="72"/>
      <c r="EA86" s="72"/>
      <c r="EB86" s="72"/>
      <c r="EC86" s="72"/>
      <c r="ED86" s="72"/>
      <c r="EE86" s="72"/>
      <c r="EF86" s="72"/>
      <c r="EG86" s="72"/>
      <c r="EH86" s="72"/>
    </row>
    <row r="88" spans="3:150">
      <c r="D88" s="68"/>
      <c r="BV88" s="68"/>
    </row>
  </sheetData>
  <mergeCells count="73">
    <mergeCell ref="BV3:BX3"/>
    <mergeCell ref="BY3:CA3"/>
    <mergeCell ref="BM2:BO3"/>
    <mergeCell ref="BP2:CA2"/>
    <mergeCell ref="AV77:CD79"/>
    <mergeCell ref="AV3:AX3"/>
    <mergeCell ref="BB2:BL2"/>
    <mergeCell ref="CE77:EK79"/>
    <mergeCell ref="B71:C71"/>
    <mergeCell ref="B72:C72"/>
    <mergeCell ref="B73:C73"/>
    <mergeCell ref="B74:C74"/>
    <mergeCell ref="B75:C75"/>
    <mergeCell ref="D77:AU79"/>
    <mergeCell ref="ES3:ET3"/>
    <mergeCell ref="B70:C70"/>
    <mergeCell ref="ER70:ES70"/>
    <mergeCell ref="CI3:CJ3"/>
    <mergeCell ref="CK3:CL3"/>
    <mergeCell ref="CQ3:CR3"/>
    <mergeCell ref="CS3:CT3"/>
    <mergeCell ref="CU3:CV3"/>
    <mergeCell ref="CW3:CX3"/>
    <mergeCell ref="AY3:BA3"/>
    <mergeCell ref="BB3:BD3"/>
    <mergeCell ref="BE3:BG3"/>
    <mergeCell ref="BH3:BJ3"/>
    <mergeCell ref="CY3:CZ3"/>
    <mergeCell ref="BP3:BR3"/>
    <mergeCell ref="BS3:BU3"/>
    <mergeCell ref="DE3:DF3"/>
    <mergeCell ref="DO3:DQ3"/>
    <mergeCell ref="EB3:EC3"/>
    <mergeCell ref="DS2:EH2"/>
    <mergeCell ref="CB2:CD3"/>
    <mergeCell ref="DX3:DY3"/>
    <mergeCell ref="ED3:EE3"/>
    <mergeCell ref="DG3:DH3"/>
    <mergeCell ref="DA3:DB3"/>
    <mergeCell ref="DI3:DJ3"/>
    <mergeCell ref="DC3:DD3"/>
    <mergeCell ref="EJ3:EK3"/>
    <mergeCell ref="DK3:DL3"/>
    <mergeCell ref="DM3:DN3"/>
    <mergeCell ref="DS3:DU3"/>
    <mergeCell ref="DZ3:EA3"/>
    <mergeCell ref="EF3:EG3"/>
    <mergeCell ref="DV3:DW3"/>
    <mergeCell ref="ES2:ET2"/>
    <mergeCell ref="D3:F3"/>
    <mergeCell ref="G3:I3"/>
    <mergeCell ref="P3:R3"/>
    <mergeCell ref="S3:U3"/>
    <mergeCell ref="V3:X3"/>
    <mergeCell ref="AB3:AD3"/>
    <mergeCell ref="AE3:AG3"/>
    <mergeCell ref="AH3:AJ3"/>
    <mergeCell ref="CE2:CO2"/>
    <mergeCell ref="CP2:CP3"/>
    <mergeCell ref="CQ2:DR2"/>
    <mergeCell ref="EI2:EI3"/>
    <mergeCell ref="AQ3:AS3"/>
    <mergeCell ref="EJ2:EK2"/>
    <mergeCell ref="CE3:CG3"/>
    <mergeCell ref="J3:L3"/>
    <mergeCell ref="D2:X2"/>
    <mergeCell ref="AH2:AU2"/>
    <mergeCell ref="AV2:BA2"/>
    <mergeCell ref="AK3:AM3"/>
    <mergeCell ref="AN3:AP3"/>
    <mergeCell ref="Y3:AA3"/>
    <mergeCell ref="Y2:AG2"/>
    <mergeCell ref="M3:O3"/>
  </mergeCells>
  <conditionalFormatting sqref="C13:C17">
    <cfRule type="duplicateValues" dxfId="141" priority="25"/>
  </conditionalFormatting>
  <conditionalFormatting sqref="C22">
    <cfRule type="duplicateValues" dxfId="140" priority="9"/>
  </conditionalFormatting>
  <conditionalFormatting sqref="C24">
    <cfRule type="duplicateValues" dxfId="139" priority="16"/>
  </conditionalFormatting>
  <conditionalFormatting sqref="C25">
    <cfRule type="duplicateValues" dxfId="138" priority="17"/>
  </conditionalFormatting>
  <conditionalFormatting sqref="C26">
    <cfRule type="duplicateValues" dxfId="137" priority="20"/>
  </conditionalFormatting>
  <conditionalFormatting sqref="C27">
    <cfRule type="duplicateValues" dxfId="136" priority="22"/>
  </conditionalFormatting>
  <conditionalFormatting sqref="C29 C22 C60:C61 C57 C42:C43 C24:C27 C45:C54 C13:C17">
    <cfRule type="duplicateValues" dxfId="135" priority="27"/>
  </conditionalFormatting>
  <conditionalFormatting sqref="C29">
    <cfRule type="duplicateValues" dxfId="134" priority="15"/>
  </conditionalFormatting>
  <conditionalFormatting sqref="C30">
    <cfRule type="duplicateValues" dxfId="133" priority="8"/>
  </conditionalFormatting>
  <conditionalFormatting sqref="C31">
    <cfRule type="duplicateValues" dxfId="132" priority="5"/>
  </conditionalFormatting>
  <conditionalFormatting sqref="C38">
    <cfRule type="duplicateValues" dxfId="131" priority="11"/>
  </conditionalFormatting>
  <conditionalFormatting sqref="C42">
    <cfRule type="duplicateValues" dxfId="130" priority="21"/>
  </conditionalFormatting>
  <conditionalFormatting sqref="C43">
    <cfRule type="duplicateValues" dxfId="129" priority="12"/>
  </conditionalFormatting>
  <conditionalFormatting sqref="C45">
    <cfRule type="duplicateValues" dxfId="128" priority="13"/>
  </conditionalFormatting>
  <conditionalFormatting sqref="C46">
    <cfRule type="duplicateValues" dxfId="127" priority="23"/>
  </conditionalFormatting>
  <conditionalFormatting sqref="C47">
    <cfRule type="duplicateValues" dxfId="126" priority="4"/>
  </conditionalFormatting>
  <conditionalFormatting sqref="C48">
    <cfRule type="duplicateValues" dxfId="125" priority="14"/>
  </conditionalFormatting>
  <conditionalFormatting sqref="C49">
    <cfRule type="duplicateValues" dxfId="124" priority="3"/>
  </conditionalFormatting>
  <conditionalFormatting sqref="C50">
    <cfRule type="duplicateValues" dxfId="123" priority="24"/>
  </conditionalFormatting>
  <conditionalFormatting sqref="C51">
    <cfRule type="duplicateValues" dxfId="122" priority="6"/>
  </conditionalFormatting>
  <conditionalFormatting sqref="C52">
    <cfRule type="duplicateValues" dxfId="121" priority="7"/>
  </conditionalFormatting>
  <conditionalFormatting sqref="C53">
    <cfRule type="duplicateValues" dxfId="120" priority="1"/>
  </conditionalFormatting>
  <conditionalFormatting sqref="C54">
    <cfRule type="duplicateValues" dxfId="119" priority="19"/>
  </conditionalFormatting>
  <conditionalFormatting sqref="C57">
    <cfRule type="duplicateValues" dxfId="118" priority="18"/>
  </conditionalFormatting>
  <conditionalFormatting sqref="C60">
    <cfRule type="duplicateValues" dxfId="117" priority="10"/>
  </conditionalFormatting>
  <conditionalFormatting sqref="C61">
    <cfRule type="duplicateValues" dxfId="116" priority="2"/>
  </conditionalFormatting>
  <conditionalFormatting sqref="ES60:ES68">
    <cfRule type="duplicateValues" dxfId="115" priority="26"/>
  </conditionalFormatting>
  <pageMargins left="0.7" right="0.7" top="0.75" bottom="0.75" header="0.3" footer="0.3"/>
  <pageSetup paperSize="9" scale="14" orientation="landscape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30"/>
  <dimension ref="A1:F62"/>
  <sheetViews>
    <sheetView topLeftCell="A13" workbookViewId="0">
      <selection activeCell="E20" sqref="E20"/>
    </sheetView>
  </sheetViews>
  <sheetFormatPr defaultRowHeight="15"/>
  <cols>
    <col min="2" max="2" width="52.140625" bestFit="1" customWidth="1"/>
    <col min="3" max="3" width="14" customWidth="1"/>
    <col min="4" max="4" width="10.140625" customWidth="1"/>
  </cols>
  <sheetData>
    <row r="1" spans="1:6" ht="37.5">
      <c r="A1" s="546" t="s">
        <v>819</v>
      </c>
      <c r="B1" s="547" t="s">
        <v>820</v>
      </c>
      <c r="C1" s="548" t="s">
        <v>821</v>
      </c>
      <c r="D1" s="549" t="s">
        <v>822</v>
      </c>
      <c r="E1" s="550" t="s">
        <v>823</v>
      </c>
      <c r="F1" s="550" t="s">
        <v>824</v>
      </c>
    </row>
    <row r="2" spans="1:6" ht="21">
      <c r="A2" s="551">
        <v>0</v>
      </c>
      <c r="B2" s="552" t="s">
        <v>825</v>
      </c>
      <c r="C2" s="555">
        <v>0</v>
      </c>
      <c r="D2" s="556">
        <v>0</v>
      </c>
      <c r="E2" s="556">
        <v>0</v>
      </c>
      <c r="F2" s="557">
        <v>0</v>
      </c>
    </row>
    <row r="3" spans="1:6">
      <c r="A3" s="481">
        <v>1</v>
      </c>
      <c r="B3" s="1" t="s">
        <v>615</v>
      </c>
      <c r="C3" s="545">
        <v>24</v>
      </c>
      <c r="D3" s="3">
        <f>+'Production Summary'!C4</f>
        <v>131</v>
      </c>
      <c r="E3" s="3">
        <f>+'Production Summary'!D4</f>
        <v>274</v>
      </c>
      <c r="F3" s="3">
        <f>(D3*$C3)+E3</f>
        <v>3418</v>
      </c>
    </row>
    <row r="4" spans="1:6">
      <c r="A4" s="481">
        <v>2</v>
      </c>
      <c r="B4" s="1" t="s">
        <v>616</v>
      </c>
      <c r="C4" s="545">
        <v>24</v>
      </c>
      <c r="D4" s="3">
        <f>+'Production Summary'!C5</f>
        <v>10</v>
      </c>
      <c r="E4" s="3">
        <f>+'Production Summary'!D5</f>
        <v>129</v>
      </c>
      <c r="F4" s="3">
        <f>(D4*$C4)+E4</f>
        <v>369</v>
      </c>
    </row>
    <row r="5" spans="1:6">
      <c r="A5" s="481">
        <v>3</v>
      </c>
      <c r="B5" s="1" t="s">
        <v>801</v>
      </c>
      <c r="C5" s="545">
        <v>30</v>
      </c>
      <c r="D5" s="3">
        <f>+'Production Summary'!C6</f>
        <v>0</v>
      </c>
      <c r="E5" s="3">
        <f>+'Production Summary'!D6</f>
        <v>0</v>
      </c>
      <c r="F5" s="3">
        <f>(D5*$C5)+E5</f>
        <v>0</v>
      </c>
    </row>
    <row r="6" spans="1:6">
      <c r="A6" s="481">
        <v>4</v>
      </c>
      <c r="B6" s="1" t="s">
        <v>675</v>
      </c>
      <c r="C6" s="545">
        <v>24</v>
      </c>
      <c r="D6" s="3">
        <f>+'Production Summary'!C7</f>
        <v>0</v>
      </c>
      <c r="E6" s="3">
        <f>+'Production Summary'!D7</f>
        <v>0</v>
      </c>
      <c r="F6" s="3">
        <f>(D6*$C6)+E6</f>
        <v>0</v>
      </c>
    </row>
    <row r="7" spans="1:6">
      <c r="A7" s="481">
        <v>5</v>
      </c>
      <c r="B7" s="1" t="s">
        <v>676</v>
      </c>
      <c r="C7" s="545">
        <v>12</v>
      </c>
      <c r="D7" s="3">
        <f>+'Production Summary'!C8</f>
        <v>0</v>
      </c>
      <c r="E7" s="3">
        <f>+'Production Summary'!D8</f>
        <v>0</v>
      </c>
      <c r="F7" s="3">
        <f>(D7*$C7)+E7</f>
        <v>0</v>
      </c>
    </row>
    <row r="8" spans="1:6">
      <c r="A8" s="481">
        <v>6</v>
      </c>
      <c r="B8" s="1" t="s">
        <v>706</v>
      </c>
      <c r="C8" s="545">
        <v>12</v>
      </c>
      <c r="D8" s="3">
        <f>+'Production Summary'!C9</f>
        <v>2</v>
      </c>
      <c r="E8" s="3">
        <f>+'Production Summary'!D9</f>
        <v>2</v>
      </c>
      <c r="F8" s="3">
        <f t="shared" ref="F8:F62" si="0">(D8*$C8)+E8</f>
        <v>26</v>
      </c>
    </row>
    <row r="9" spans="1:6">
      <c r="A9" s="481">
        <v>7</v>
      </c>
      <c r="B9" s="1" t="s">
        <v>569</v>
      </c>
      <c r="C9" s="545">
        <v>12</v>
      </c>
      <c r="D9" s="3">
        <f>+'Production Summary'!C10</f>
        <v>2</v>
      </c>
      <c r="E9" s="3">
        <f>+'Production Summary'!D10</f>
        <v>0</v>
      </c>
      <c r="F9" s="3">
        <f t="shared" si="0"/>
        <v>24</v>
      </c>
    </row>
    <row r="10" spans="1:6" ht="21">
      <c r="A10" s="551">
        <v>0</v>
      </c>
      <c r="B10" s="552" t="s">
        <v>826</v>
      </c>
      <c r="C10" s="555">
        <v>0</v>
      </c>
      <c r="D10" s="556">
        <v>0</v>
      </c>
      <c r="E10" s="556">
        <v>0</v>
      </c>
      <c r="F10" s="557">
        <v>0</v>
      </c>
    </row>
    <row r="11" spans="1:6">
      <c r="A11" s="481">
        <v>1</v>
      </c>
      <c r="B11" s="1" t="s">
        <v>652</v>
      </c>
      <c r="C11" s="545">
        <v>12</v>
      </c>
      <c r="D11" s="3">
        <f>+'Production Summary'!C16</f>
        <v>0</v>
      </c>
      <c r="E11" s="3">
        <f>+'Production Summary'!D16</f>
        <v>0</v>
      </c>
      <c r="F11" s="3">
        <f t="shared" si="0"/>
        <v>0</v>
      </c>
    </row>
    <row r="12" spans="1:6">
      <c r="A12" s="481">
        <v>2</v>
      </c>
      <c r="B12" s="1" t="s">
        <v>621</v>
      </c>
      <c r="C12" s="545">
        <v>60</v>
      </c>
      <c r="D12" s="3">
        <f>+'Production Summary'!C18</f>
        <v>20</v>
      </c>
      <c r="E12" s="3">
        <f>+'Production Summary'!D18</f>
        <v>163</v>
      </c>
      <c r="F12" s="3">
        <f t="shared" si="0"/>
        <v>1363</v>
      </c>
    </row>
    <row r="13" spans="1:6">
      <c r="A13" s="481">
        <v>3</v>
      </c>
      <c r="B13" s="1" t="s">
        <v>622</v>
      </c>
      <c r="C13" s="545">
        <v>30</v>
      </c>
      <c r="D13" s="3">
        <f>+'Production Summary'!C19</f>
        <v>1</v>
      </c>
      <c r="E13" s="3">
        <f>+'Production Summary'!D19</f>
        <v>155</v>
      </c>
      <c r="F13" s="3">
        <f t="shared" si="0"/>
        <v>185</v>
      </c>
    </row>
    <row r="14" spans="1:6">
      <c r="A14" s="481">
        <v>4</v>
      </c>
      <c r="B14" s="1" t="s">
        <v>678</v>
      </c>
      <c r="C14" s="545">
        <v>12</v>
      </c>
      <c r="D14" s="3">
        <f>+'Production Summary'!C20</f>
        <v>30</v>
      </c>
      <c r="E14" s="3">
        <f>+'Production Summary'!D20</f>
        <v>360</v>
      </c>
      <c r="F14" s="3">
        <f t="shared" si="0"/>
        <v>720</v>
      </c>
    </row>
    <row r="15" spans="1:6">
      <c r="A15" s="481">
        <v>5</v>
      </c>
      <c r="B15" s="1" t="s">
        <v>679</v>
      </c>
      <c r="C15" s="545">
        <v>2</v>
      </c>
      <c r="D15" s="3">
        <f>+'Production Summary'!C21</f>
        <v>31</v>
      </c>
      <c r="E15" s="3">
        <f>+'Production Summary'!D21</f>
        <v>0</v>
      </c>
      <c r="F15" s="3">
        <f t="shared" si="0"/>
        <v>62</v>
      </c>
    </row>
    <row r="16" spans="1:6">
      <c r="A16" s="481">
        <v>6</v>
      </c>
      <c r="B16" s="1" t="s">
        <v>680</v>
      </c>
      <c r="C16" s="545">
        <v>1</v>
      </c>
      <c r="D16" s="3">
        <f>+'Production Summary'!C22</f>
        <v>44</v>
      </c>
      <c r="E16" s="3">
        <f>+'Production Summary'!D22</f>
        <v>0</v>
      </c>
      <c r="F16" s="3">
        <f t="shared" si="0"/>
        <v>44</v>
      </c>
    </row>
    <row r="17" spans="1:6">
      <c r="A17" s="481">
        <v>7</v>
      </c>
      <c r="B17" s="1" t="s">
        <v>681</v>
      </c>
      <c r="C17" s="545">
        <v>1</v>
      </c>
      <c r="D17" s="3">
        <f>+'Production Summary'!C23</f>
        <v>49</v>
      </c>
      <c r="E17" s="3">
        <f>+'Production Summary'!D23</f>
        <v>0</v>
      </c>
      <c r="F17" s="3">
        <f t="shared" si="0"/>
        <v>49</v>
      </c>
    </row>
    <row r="18" spans="1:6" ht="21">
      <c r="A18" s="551">
        <v>0</v>
      </c>
      <c r="B18" s="552" t="s">
        <v>827</v>
      </c>
      <c r="C18" s="555">
        <v>0</v>
      </c>
      <c r="D18" s="556">
        <v>0</v>
      </c>
      <c r="E18" s="556">
        <v>0</v>
      </c>
      <c r="F18" s="557">
        <v>0</v>
      </c>
    </row>
    <row r="19" spans="1:6">
      <c r="A19" s="481">
        <v>1</v>
      </c>
      <c r="B19" s="1" t="s">
        <v>628</v>
      </c>
      <c r="C19" s="545">
        <v>60</v>
      </c>
      <c r="D19" s="3">
        <f>+'Production Summary'!C28</f>
        <v>9</v>
      </c>
      <c r="E19" s="3">
        <f>+'Production Summary'!D28</f>
        <v>216</v>
      </c>
      <c r="F19" s="3">
        <f t="shared" si="0"/>
        <v>756</v>
      </c>
    </row>
    <row r="20" spans="1:6">
      <c r="A20" s="481">
        <v>2</v>
      </c>
      <c r="B20" s="1" t="s">
        <v>682</v>
      </c>
      <c r="C20" s="545">
        <v>12</v>
      </c>
      <c r="D20" s="3">
        <f>+'Production Summary'!C29</f>
        <v>9</v>
      </c>
      <c r="E20" s="3">
        <f>+'Production Summary'!D29</f>
        <v>140</v>
      </c>
      <c r="F20" s="3">
        <f t="shared" si="0"/>
        <v>248</v>
      </c>
    </row>
    <row r="21" spans="1:6">
      <c r="A21" s="481">
        <v>3</v>
      </c>
      <c r="B21" s="1" t="s">
        <v>683</v>
      </c>
      <c r="C21" s="545">
        <v>2</v>
      </c>
      <c r="D21" s="3">
        <f>+'Production Summary'!C30</f>
        <v>13</v>
      </c>
      <c r="E21" s="3">
        <f>+'Production Summary'!D30</f>
        <v>6</v>
      </c>
      <c r="F21" s="3">
        <f t="shared" si="0"/>
        <v>32</v>
      </c>
    </row>
    <row r="22" spans="1:6">
      <c r="A22" s="481">
        <v>4</v>
      </c>
      <c r="B22" s="1" t="s">
        <v>684</v>
      </c>
      <c r="C22" s="545">
        <v>1</v>
      </c>
      <c r="D22" s="3">
        <f>+'Production Summary'!C31</f>
        <v>0</v>
      </c>
      <c r="E22" s="3">
        <f>+'Production Summary'!D31</f>
        <v>0</v>
      </c>
      <c r="F22" s="3">
        <f t="shared" si="0"/>
        <v>0</v>
      </c>
    </row>
    <row r="23" spans="1:6">
      <c r="A23" s="481">
        <v>5</v>
      </c>
      <c r="B23" s="1" t="s">
        <v>685</v>
      </c>
      <c r="C23" s="545">
        <v>1</v>
      </c>
      <c r="D23" s="3">
        <f>+'Production Summary'!C32</f>
        <v>11</v>
      </c>
      <c r="E23" s="3">
        <f>+'Production Summary'!D32</f>
        <v>0</v>
      </c>
      <c r="F23" s="3">
        <f t="shared" si="0"/>
        <v>11</v>
      </c>
    </row>
    <row r="24" spans="1:6" ht="21">
      <c r="A24" s="551">
        <v>0</v>
      </c>
      <c r="B24" s="552" t="s">
        <v>828</v>
      </c>
      <c r="C24" s="555">
        <v>0</v>
      </c>
      <c r="D24" s="556">
        <v>0</v>
      </c>
      <c r="E24" s="556">
        <v>0</v>
      </c>
      <c r="F24" s="557">
        <v>0</v>
      </c>
    </row>
    <row r="25" spans="1:6">
      <c r="A25" s="481">
        <v>1</v>
      </c>
      <c r="B25" s="1" t="s">
        <v>686</v>
      </c>
      <c r="C25" s="545">
        <v>10</v>
      </c>
      <c r="D25" s="3">
        <f>+'Production Summary'!C37</f>
        <v>0</v>
      </c>
      <c r="E25" s="3">
        <f>+'Production Summary'!D37</f>
        <v>0</v>
      </c>
      <c r="F25" s="3">
        <f t="shared" si="0"/>
        <v>0</v>
      </c>
    </row>
    <row r="26" spans="1:6">
      <c r="A26" s="481">
        <v>2</v>
      </c>
      <c r="B26" s="1" t="s">
        <v>687</v>
      </c>
      <c r="C26" s="545">
        <v>10</v>
      </c>
      <c r="D26" s="3">
        <f>+'Production Summary'!C38</f>
        <v>0</v>
      </c>
      <c r="E26" s="3">
        <f>+'Production Summary'!D38</f>
        <v>0</v>
      </c>
      <c r="F26" s="3">
        <f t="shared" si="0"/>
        <v>0</v>
      </c>
    </row>
    <row r="27" spans="1:6">
      <c r="A27" s="481">
        <v>3</v>
      </c>
      <c r="B27" s="1" t="s">
        <v>666</v>
      </c>
      <c r="C27" s="545">
        <v>10</v>
      </c>
      <c r="D27" s="3">
        <f>+'Production Summary'!C39</f>
        <v>0</v>
      </c>
      <c r="E27" s="3">
        <f>+'Production Summary'!D39</f>
        <v>0</v>
      </c>
      <c r="F27" s="3">
        <f t="shared" si="0"/>
        <v>0</v>
      </c>
    </row>
    <row r="28" spans="1:6">
      <c r="A28" s="481">
        <v>4</v>
      </c>
      <c r="B28" s="1" t="s">
        <v>688</v>
      </c>
      <c r="C28" s="545">
        <v>10</v>
      </c>
      <c r="D28" s="3">
        <f>+'Production Summary'!C40</f>
        <v>0</v>
      </c>
      <c r="E28" s="3">
        <f>+'Production Summary'!D40</f>
        <v>0</v>
      </c>
      <c r="F28" s="3">
        <f t="shared" si="0"/>
        <v>0</v>
      </c>
    </row>
    <row r="29" spans="1:6" ht="21">
      <c r="A29" s="551">
        <v>0</v>
      </c>
      <c r="B29" s="552" t="s">
        <v>9</v>
      </c>
      <c r="C29" s="555">
        <v>0</v>
      </c>
      <c r="D29" s="556">
        <v>0</v>
      </c>
      <c r="E29" s="556">
        <v>0</v>
      </c>
      <c r="F29" s="557">
        <v>0</v>
      </c>
    </row>
    <row r="30" spans="1:6">
      <c r="A30" s="481">
        <v>1</v>
      </c>
      <c r="B30" s="553" t="s">
        <v>635</v>
      </c>
      <c r="C30" s="545">
        <v>1</v>
      </c>
      <c r="D30" s="3">
        <f>+'Production Summary'!C42</f>
        <v>0</v>
      </c>
      <c r="E30" s="3">
        <f>+'Production Summary'!D42</f>
        <v>430</v>
      </c>
      <c r="F30" s="3">
        <f t="shared" si="0"/>
        <v>430</v>
      </c>
    </row>
    <row r="31" spans="1:6">
      <c r="A31" s="481">
        <v>2</v>
      </c>
      <c r="B31" s="553" t="s">
        <v>636</v>
      </c>
      <c r="C31" s="545">
        <v>1</v>
      </c>
      <c r="D31" s="3">
        <f>+'Production Summary'!C43</f>
        <v>0</v>
      </c>
      <c r="E31" s="3">
        <f>+'Production Summary'!D43</f>
        <v>148</v>
      </c>
      <c r="F31" s="3">
        <f t="shared" si="0"/>
        <v>148</v>
      </c>
    </row>
    <row r="32" spans="1:6">
      <c r="A32" s="481">
        <v>3</v>
      </c>
      <c r="B32" s="553" t="s">
        <v>689</v>
      </c>
      <c r="C32" s="545">
        <v>1</v>
      </c>
      <c r="D32" s="3">
        <f>+'Production Summary'!C44</f>
        <v>0</v>
      </c>
      <c r="E32" s="3">
        <f>+'Production Summary'!D44</f>
        <v>703</v>
      </c>
      <c r="F32" s="3">
        <f t="shared" si="0"/>
        <v>703</v>
      </c>
    </row>
    <row r="33" spans="1:6">
      <c r="A33" s="481">
        <v>4</v>
      </c>
      <c r="B33" s="553" t="s">
        <v>655</v>
      </c>
      <c r="C33" s="545">
        <v>1</v>
      </c>
      <c r="D33" s="3">
        <f>+'Production Summary'!C45</f>
        <v>0</v>
      </c>
      <c r="E33" s="3">
        <f>+'Production Summary'!D45</f>
        <v>0</v>
      </c>
      <c r="F33" s="3">
        <f t="shared" si="0"/>
        <v>0</v>
      </c>
    </row>
    <row r="34" spans="1:6">
      <c r="A34" s="481">
        <v>5</v>
      </c>
      <c r="B34" s="553" t="s">
        <v>690</v>
      </c>
      <c r="C34" s="545">
        <v>1</v>
      </c>
      <c r="D34" s="3">
        <f>+'Production Summary'!C46</f>
        <v>0</v>
      </c>
      <c r="E34" s="3">
        <f>+'Production Summary'!D46</f>
        <v>0</v>
      </c>
      <c r="F34" s="3">
        <f t="shared" si="0"/>
        <v>0</v>
      </c>
    </row>
    <row r="35" spans="1:6">
      <c r="A35" s="481">
        <v>6</v>
      </c>
      <c r="B35" s="553" t="s">
        <v>691</v>
      </c>
      <c r="C35" s="545">
        <v>1</v>
      </c>
      <c r="D35" s="3">
        <f>+'Production Summary'!C47</f>
        <v>0</v>
      </c>
      <c r="E35" s="3">
        <f>+'Production Summary'!D47</f>
        <v>0</v>
      </c>
      <c r="F35" s="3">
        <f t="shared" si="0"/>
        <v>0</v>
      </c>
    </row>
    <row r="36" spans="1:6" ht="21">
      <c r="A36" s="551">
        <v>0</v>
      </c>
      <c r="B36" s="552" t="s">
        <v>829</v>
      </c>
      <c r="C36" s="555">
        <v>0</v>
      </c>
      <c r="D36" s="556">
        <v>0</v>
      </c>
      <c r="E36" s="556">
        <v>0</v>
      </c>
      <c r="F36" s="557">
        <v>0</v>
      </c>
    </row>
    <row r="37" spans="1:6">
      <c r="A37" s="481">
        <v>1</v>
      </c>
      <c r="B37" s="553" t="s">
        <v>830</v>
      </c>
      <c r="C37" s="545">
        <v>6</v>
      </c>
      <c r="D37" s="554">
        <f>+'Production Summary'!C61</f>
        <v>0</v>
      </c>
      <c r="E37" s="554">
        <f>+'Production Summary'!D61</f>
        <v>0</v>
      </c>
      <c r="F37" s="3">
        <f t="shared" si="0"/>
        <v>0</v>
      </c>
    </row>
    <row r="38" spans="1:6">
      <c r="A38" s="481">
        <v>2</v>
      </c>
      <c r="B38" s="553" t="s">
        <v>667</v>
      </c>
      <c r="C38" s="545">
        <v>120</v>
      </c>
      <c r="D38" s="3">
        <f>+'Production Summary'!C49</f>
        <v>0</v>
      </c>
      <c r="E38" s="3">
        <f>+'Production Summary'!D49</f>
        <v>0</v>
      </c>
      <c r="F38" s="3">
        <f t="shared" si="0"/>
        <v>0</v>
      </c>
    </row>
    <row r="39" spans="1:6">
      <c r="A39" s="481">
        <v>3</v>
      </c>
      <c r="B39" s="553" t="s">
        <v>692</v>
      </c>
      <c r="C39" s="545">
        <v>90</v>
      </c>
      <c r="D39" s="3">
        <f>+'Production Summary'!C50</f>
        <v>0</v>
      </c>
      <c r="E39" s="3">
        <f>+'Production Summary'!D50</f>
        <v>0</v>
      </c>
      <c r="F39" s="3">
        <f t="shared" si="0"/>
        <v>0</v>
      </c>
    </row>
    <row r="40" spans="1:6">
      <c r="A40" s="481">
        <v>4</v>
      </c>
      <c r="B40" s="553" t="s">
        <v>693</v>
      </c>
      <c r="C40" s="545">
        <v>36</v>
      </c>
      <c r="D40" s="3">
        <f>+'Production Summary'!C51</f>
        <v>0</v>
      </c>
      <c r="E40" s="3">
        <f>+'Production Summary'!D51</f>
        <v>0</v>
      </c>
      <c r="F40" s="3">
        <f t="shared" si="0"/>
        <v>0</v>
      </c>
    </row>
    <row r="41" spans="1:6">
      <c r="A41" s="481">
        <v>5</v>
      </c>
      <c r="B41" s="553" t="s">
        <v>694</v>
      </c>
      <c r="C41" s="545">
        <v>18</v>
      </c>
      <c r="D41" s="3">
        <f>+'Production Summary'!C52</f>
        <v>0</v>
      </c>
      <c r="E41" s="3">
        <f>+'Production Summary'!D52</f>
        <v>0</v>
      </c>
      <c r="F41" s="3">
        <f t="shared" si="0"/>
        <v>0</v>
      </c>
    </row>
    <row r="42" spans="1:6">
      <c r="A42" s="481">
        <v>6</v>
      </c>
      <c r="B42" s="553" t="s">
        <v>831</v>
      </c>
      <c r="C42" s="545">
        <v>18</v>
      </c>
      <c r="D42" s="3">
        <f>+'Production Summary'!C53</f>
        <v>0</v>
      </c>
      <c r="E42" s="3">
        <f>+'Production Summary'!D53</f>
        <v>0</v>
      </c>
      <c r="F42" s="3">
        <f t="shared" si="0"/>
        <v>0</v>
      </c>
    </row>
    <row r="43" spans="1:6">
      <c r="A43" s="481">
        <v>7</v>
      </c>
      <c r="B43" s="553" t="s">
        <v>780</v>
      </c>
      <c r="C43" s="545">
        <v>18</v>
      </c>
      <c r="D43" s="554">
        <f>+'Production Summary'!C60</f>
        <v>0</v>
      </c>
      <c r="E43" s="554">
        <f>+'Production Summary'!D60</f>
        <v>0</v>
      </c>
      <c r="F43" s="3">
        <f t="shared" si="0"/>
        <v>0</v>
      </c>
    </row>
    <row r="44" spans="1:6">
      <c r="A44" s="481">
        <v>8</v>
      </c>
      <c r="B44" s="553" t="s">
        <v>697</v>
      </c>
      <c r="C44" s="545">
        <v>4</v>
      </c>
      <c r="D44" s="554">
        <f>+'Production Summary'!C55</f>
        <v>0</v>
      </c>
      <c r="E44" s="554">
        <f>+'Production Summary'!D55</f>
        <v>0</v>
      </c>
      <c r="F44" s="3">
        <f t="shared" si="0"/>
        <v>0</v>
      </c>
    </row>
    <row r="45" spans="1:6">
      <c r="A45" s="481">
        <v>9</v>
      </c>
      <c r="B45" s="553" t="s">
        <v>700</v>
      </c>
      <c r="C45" s="545">
        <v>1</v>
      </c>
      <c r="D45" s="3">
        <f>+'Production Summary'!C62:E62</f>
        <v>0</v>
      </c>
      <c r="E45" s="3">
        <f>+'Production Summary'!D62:F62</f>
        <v>0</v>
      </c>
      <c r="F45" s="3">
        <f t="shared" si="0"/>
        <v>0</v>
      </c>
    </row>
    <row r="46" spans="1:6" ht="21">
      <c r="A46" s="551">
        <v>0</v>
      </c>
      <c r="B46" s="552" t="s">
        <v>832</v>
      </c>
      <c r="C46" s="555">
        <v>0</v>
      </c>
      <c r="D46" s="556">
        <v>0</v>
      </c>
      <c r="E46" s="556">
        <v>0</v>
      </c>
      <c r="F46" s="557">
        <v>0</v>
      </c>
    </row>
    <row r="47" spans="1:6">
      <c r="A47" s="481">
        <v>1</v>
      </c>
      <c r="B47" s="553" t="s">
        <v>707</v>
      </c>
      <c r="C47" s="545">
        <v>80</v>
      </c>
      <c r="D47" s="554">
        <f>+'Production Summary'!C56</f>
        <v>0</v>
      </c>
      <c r="E47" s="554">
        <f>+'Production Summary'!D56</f>
        <v>0</v>
      </c>
      <c r="F47" s="3">
        <f t="shared" si="0"/>
        <v>0</v>
      </c>
    </row>
    <row r="48" spans="1:6">
      <c r="A48" s="481">
        <v>2</v>
      </c>
      <c r="B48" s="553" t="s">
        <v>708</v>
      </c>
      <c r="C48" s="545">
        <v>36</v>
      </c>
      <c r="D48" s="554">
        <f>+'Production Summary'!C57</f>
        <v>0</v>
      </c>
      <c r="E48" s="554">
        <f>+'Production Summary'!D57</f>
        <v>0</v>
      </c>
      <c r="F48" s="3">
        <f t="shared" si="0"/>
        <v>0</v>
      </c>
    </row>
    <row r="49" spans="1:6">
      <c r="A49" s="481">
        <v>3</v>
      </c>
      <c r="B49" s="553" t="s">
        <v>709</v>
      </c>
      <c r="C49" s="545">
        <v>18</v>
      </c>
      <c r="D49" s="554">
        <f>+'Production Summary'!C58</f>
        <v>0</v>
      </c>
      <c r="E49" s="554">
        <f>+'Production Summary'!D58</f>
        <v>0</v>
      </c>
      <c r="F49" s="3">
        <f t="shared" si="0"/>
        <v>0</v>
      </c>
    </row>
    <row r="50" spans="1:6">
      <c r="A50" s="481">
        <v>4</v>
      </c>
      <c r="B50" s="553" t="s">
        <v>833</v>
      </c>
      <c r="C50" s="545">
        <v>18</v>
      </c>
      <c r="D50" s="554">
        <f>+'Production Summary'!C54</f>
        <v>0</v>
      </c>
      <c r="E50" s="554">
        <f>+'Production Summary'!D54</f>
        <v>0</v>
      </c>
      <c r="F50" s="3">
        <f t="shared" si="0"/>
        <v>0</v>
      </c>
    </row>
    <row r="51" spans="1:6">
      <c r="A51" s="481">
        <v>5</v>
      </c>
      <c r="B51" s="553" t="s">
        <v>834</v>
      </c>
      <c r="C51" s="545">
        <v>18</v>
      </c>
      <c r="D51" s="554">
        <f>+'Production Summary'!C59</f>
        <v>0</v>
      </c>
      <c r="E51" s="554">
        <f>+'Production Summary'!D59</f>
        <v>0</v>
      </c>
      <c r="F51" s="3">
        <f t="shared" si="0"/>
        <v>0</v>
      </c>
    </row>
    <row r="52" spans="1:6">
      <c r="A52" s="481">
        <v>6</v>
      </c>
      <c r="B52" s="553" t="s">
        <v>835</v>
      </c>
      <c r="C52" s="545">
        <v>1</v>
      </c>
      <c r="D52" s="3"/>
      <c r="E52" s="3"/>
      <c r="F52" s="3">
        <f t="shared" si="0"/>
        <v>0</v>
      </c>
    </row>
    <row r="53" spans="1:6" ht="21">
      <c r="A53" s="551">
        <v>0</v>
      </c>
      <c r="B53" s="552" t="s">
        <v>256</v>
      </c>
      <c r="C53" s="555">
        <v>0</v>
      </c>
      <c r="D53" s="556">
        <v>0</v>
      </c>
      <c r="E53" s="556">
        <v>0</v>
      </c>
      <c r="F53" s="557">
        <v>0</v>
      </c>
    </row>
    <row r="54" spans="1:6">
      <c r="A54" s="481">
        <v>1</v>
      </c>
      <c r="B54" s="553" t="s">
        <v>529</v>
      </c>
      <c r="C54" s="545">
        <v>6</v>
      </c>
      <c r="D54" s="554">
        <f>+'Production Summary'!C64</f>
        <v>0</v>
      </c>
      <c r="E54" s="554">
        <f>+'Production Summary'!D64</f>
        <v>0</v>
      </c>
      <c r="F54" s="3">
        <f t="shared" si="0"/>
        <v>0</v>
      </c>
    </row>
    <row r="55" spans="1:6">
      <c r="A55" s="481">
        <v>2</v>
      </c>
      <c r="B55" s="553" t="s">
        <v>530</v>
      </c>
      <c r="C55" s="545">
        <v>12</v>
      </c>
      <c r="D55" s="554">
        <f>+'Production Summary'!C65</f>
        <v>0</v>
      </c>
      <c r="E55" s="554">
        <f>+'Production Summary'!D65</f>
        <v>0</v>
      </c>
      <c r="F55" s="3">
        <f t="shared" si="0"/>
        <v>0</v>
      </c>
    </row>
    <row r="56" spans="1:6">
      <c r="A56" s="481">
        <v>3</v>
      </c>
      <c r="B56" s="553" t="s">
        <v>670</v>
      </c>
      <c r="C56" s="545">
        <v>1</v>
      </c>
      <c r="D56" s="554">
        <f>+'Production Summary'!C67</f>
        <v>207</v>
      </c>
      <c r="E56" s="554">
        <f>+'Production Summary'!D67</f>
        <v>0</v>
      </c>
      <c r="F56" s="3">
        <f t="shared" si="0"/>
        <v>207</v>
      </c>
    </row>
    <row r="57" spans="1:6">
      <c r="A57" s="481">
        <v>4</v>
      </c>
      <c r="B57" s="553" t="s">
        <v>559</v>
      </c>
      <c r="C57" s="545">
        <v>1</v>
      </c>
      <c r="D57" s="554">
        <f>+'Production Summary'!C68</f>
        <v>0</v>
      </c>
      <c r="E57" s="554">
        <f>+'Production Summary'!D68</f>
        <v>0</v>
      </c>
      <c r="F57" s="3">
        <f t="shared" si="0"/>
        <v>0</v>
      </c>
    </row>
    <row r="58" spans="1:6">
      <c r="A58" s="481">
        <v>5</v>
      </c>
      <c r="B58" s="553" t="s">
        <v>701</v>
      </c>
      <c r="C58" s="545">
        <v>1</v>
      </c>
      <c r="D58" s="554">
        <f>+'Production Summary'!C69</f>
        <v>0</v>
      </c>
      <c r="E58" s="554">
        <f>+'Production Summary'!D69</f>
        <v>0</v>
      </c>
      <c r="F58" s="3">
        <f t="shared" si="0"/>
        <v>0</v>
      </c>
    </row>
    <row r="59" spans="1:6">
      <c r="A59" s="481">
        <v>6</v>
      </c>
      <c r="B59" s="553" t="s">
        <v>455</v>
      </c>
      <c r="C59" s="545">
        <v>12</v>
      </c>
      <c r="D59" s="554">
        <f>+'Production Summary'!C70</f>
        <v>0</v>
      </c>
      <c r="E59" s="554">
        <f>+'Production Summary'!D70</f>
        <v>0</v>
      </c>
      <c r="F59" s="3">
        <f t="shared" si="0"/>
        <v>0</v>
      </c>
    </row>
    <row r="60" spans="1:6">
      <c r="A60" s="481">
        <v>7</v>
      </c>
      <c r="B60" s="553" t="s">
        <v>456</v>
      </c>
      <c r="C60" s="545">
        <v>12</v>
      </c>
      <c r="D60" s="3"/>
      <c r="E60" s="3"/>
      <c r="F60" s="3">
        <f t="shared" si="0"/>
        <v>0</v>
      </c>
    </row>
    <row r="61" spans="1:6">
      <c r="A61" s="481">
        <v>8</v>
      </c>
      <c r="B61" s="553" t="s">
        <v>836</v>
      </c>
      <c r="C61" s="545">
        <v>12</v>
      </c>
      <c r="D61" s="3"/>
      <c r="E61" s="3"/>
      <c r="F61" s="3">
        <f t="shared" si="0"/>
        <v>0</v>
      </c>
    </row>
    <row r="62" spans="1:6">
      <c r="A62" s="481">
        <v>9</v>
      </c>
      <c r="B62" s="553" t="s">
        <v>837</v>
      </c>
      <c r="C62" s="545">
        <v>12</v>
      </c>
      <c r="D62" s="3"/>
      <c r="E62" s="3"/>
      <c r="F62" s="3">
        <f t="shared" si="0"/>
        <v>0</v>
      </c>
    </row>
  </sheetData>
  <conditionalFormatting sqref="A1">
    <cfRule type="containsText" dxfId="114" priority="7" operator="containsText" text="S.N">
      <formula>NOT(ISERROR(SEARCH("S.N",A1)))</formula>
    </cfRule>
  </conditionalFormatting>
  <conditionalFormatting sqref="B1">
    <cfRule type="containsText" dxfId="113" priority="8" operator="containsText" text="Name of Products">
      <formula>NOT(ISERROR(SEARCH("Name of Products",B1)))</formula>
    </cfRule>
    <cfRule type="containsText" dxfId="112" priority="10" operator="containsText" text="PRODUCTION SUMMARY  ">
      <formula>NOT(ISERROR(SEARCH("PRODUCTION SUMMARY  ",B1)))</formula>
    </cfRule>
  </conditionalFormatting>
  <conditionalFormatting sqref="C1">
    <cfRule type="containsText" dxfId="111" priority="3" operator="containsText" text="NO. OF &#10;PACKING ">
      <formula>NOT(ISERROR(SEARCH("NO. OF 
PACKING ",C1)))</formula>
    </cfRule>
    <cfRule type="containsText" dxfId="110" priority="4" operator="containsText" text="Box Oty.">
      <formula>NOT(ISERROR(SEARCH("Box Oty.",C1)))</formula>
    </cfRule>
  </conditionalFormatting>
  <conditionalFormatting sqref="D1:F1">
    <cfRule type="containsText" dxfId="109" priority="1" operator="containsText" text="Nos">
      <formula>NOT(ISERROR(SEARCH("Nos",D1)))</formula>
    </cfRule>
    <cfRule type="containsText" dxfId="108" priority="2" operator="containsText" text="Box/Crt">
      <formula>NOT(ISERROR(SEARCH("Box/Crt",D1)))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9" operator="containsText" id="{9AB57931-BCF4-47FE-BFC0-9A48C3E3B769}">
            <xm:f>NOT(ISERROR(SEARCH($A$3+$B$3,B1)))</xm:f>
            <xm:f>$A$3+$B$3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B1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31">
    <tabColor theme="9" tint="0.59999389629810485"/>
  </sheetPr>
  <dimension ref="A1:T336"/>
  <sheetViews>
    <sheetView showGridLines="0" topLeftCell="A4" zoomScale="104" workbookViewId="0">
      <selection activeCell="J4" sqref="J4"/>
    </sheetView>
  </sheetViews>
  <sheetFormatPr defaultColWidth="9.140625" defaultRowHeight="16.5"/>
  <cols>
    <col min="1" max="1" width="14.85546875" style="283" customWidth="1"/>
    <col min="2" max="2" width="52.42578125" style="283" customWidth="1"/>
    <col min="3" max="3" width="38.42578125" style="287" customWidth="1"/>
    <col min="4" max="4" width="44.28515625" style="283" customWidth="1"/>
    <col min="5" max="5" width="19" style="283" bestFit="1" customWidth="1"/>
    <col min="6" max="6" width="15.5703125" style="283" bestFit="1" customWidth="1"/>
    <col min="7" max="7" width="16.28515625" style="283" bestFit="1" customWidth="1"/>
    <col min="8" max="8" width="18.140625" style="283" bestFit="1" customWidth="1"/>
    <col min="9" max="11" width="9.140625" style="283"/>
    <col min="12" max="12" width="52" style="283" bestFit="1" customWidth="1"/>
    <col min="13" max="13" width="90.42578125" style="283" bestFit="1" customWidth="1"/>
    <col min="14" max="14" width="15.28515625" style="283" bestFit="1" customWidth="1"/>
    <col min="15" max="15" width="25.7109375" style="283" bestFit="1" customWidth="1"/>
    <col min="16" max="16" width="24.140625" style="283" bestFit="1" customWidth="1"/>
    <col min="17" max="17" width="90.42578125" style="283" bestFit="1" customWidth="1"/>
    <col min="18" max="18" width="19.85546875" style="283" bestFit="1" customWidth="1"/>
    <col min="19" max="19" width="20.5703125" style="283" bestFit="1" customWidth="1"/>
    <col min="20" max="16384" width="9.140625" style="283"/>
  </cols>
  <sheetData>
    <row r="1" spans="1:20" ht="17.25" hidden="1" thickTop="1">
      <c r="A1" s="282" t="e">
        <f>Distributor_Master3[[#This Row],[Distributor]]</f>
        <v>#VALUE!</v>
      </c>
    </row>
    <row r="2" spans="1:20" hidden="1"/>
    <row r="3" spans="1:20" hidden="1"/>
    <row r="4" spans="1:20" ht="15.95" customHeight="1">
      <c r="A4" s="283" t="s">
        <v>379</v>
      </c>
      <c r="B4" s="283" t="s">
        <v>380</v>
      </c>
      <c r="C4" s="287" t="s">
        <v>381</v>
      </c>
      <c r="D4" s="283" t="s">
        <v>382</v>
      </c>
      <c r="E4" s="283" t="s">
        <v>383</v>
      </c>
      <c r="F4" s="283" t="s">
        <v>384</v>
      </c>
      <c r="G4" s="283" t="s">
        <v>385</v>
      </c>
      <c r="H4" s="283" t="s">
        <v>386</v>
      </c>
      <c r="I4" s="284" t="s">
        <v>405</v>
      </c>
      <c r="J4" s="284" t="s">
        <v>406</v>
      </c>
      <c r="K4" s="284" t="s">
        <v>2973</v>
      </c>
      <c r="L4" s="589" t="s">
        <v>2993</v>
      </c>
      <c r="M4" s="589" t="s">
        <v>2994</v>
      </c>
      <c r="N4" s="589" t="s">
        <v>2995</v>
      </c>
      <c r="O4" s="589" t="s">
        <v>2996</v>
      </c>
      <c r="P4" s="589" t="s">
        <v>2997</v>
      </c>
      <c r="Q4" s="589" t="s">
        <v>2998</v>
      </c>
      <c r="R4" s="589" t="s">
        <v>2999</v>
      </c>
      <c r="S4" s="589" t="s">
        <v>3000</v>
      </c>
      <c r="T4" s="599" t="s">
        <v>3001</v>
      </c>
    </row>
    <row r="5" spans="1:20" ht="15.95" customHeight="1">
      <c r="A5" s="283" t="s">
        <v>137</v>
      </c>
      <c r="B5" s="283" t="s">
        <v>492</v>
      </c>
      <c r="C5" s="288" t="str">
        <f>PROPER(Distributor_Master3[[#This Row],[Distributor]])</f>
        <v>Manish Milk Parlour</v>
      </c>
      <c r="D5" s="283" t="s">
        <v>2964</v>
      </c>
      <c r="E5" s="283" t="s">
        <v>355</v>
      </c>
      <c r="F5" s="283" t="s">
        <v>137</v>
      </c>
      <c r="G5" s="283" t="s">
        <v>387</v>
      </c>
      <c r="H5" s="283" t="s">
        <v>137</v>
      </c>
      <c r="I5" s="284"/>
      <c r="J5" s="285"/>
      <c r="K5" s="285" t="s">
        <v>2974</v>
      </c>
      <c r="L5" s="590" t="s">
        <v>2964</v>
      </c>
      <c r="M5" s="591" t="s">
        <v>3002</v>
      </c>
      <c r="N5" s="590" t="s">
        <v>3003</v>
      </c>
      <c r="O5" s="590" t="s">
        <v>3004</v>
      </c>
      <c r="P5" s="590" t="s">
        <v>3005</v>
      </c>
      <c r="Q5" s="591" t="s">
        <v>3002</v>
      </c>
      <c r="R5" s="590" t="s">
        <v>3005</v>
      </c>
      <c r="S5" s="590" t="s">
        <v>3004</v>
      </c>
      <c r="T5" s="594" t="s">
        <v>3006</v>
      </c>
    </row>
    <row r="6" spans="1:20" ht="15.95" customHeight="1">
      <c r="A6" s="283" t="s">
        <v>309</v>
      </c>
      <c r="B6" s="283" t="s">
        <v>496</v>
      </c>
      <c r="C6" s="288" t="str">
        <f>PROPER(Distributor_Master3[[#This Row],[Distributor]])</f>
        <v>Lalwani Stores</v>
      </c>
      <c r="D6" s="283" t="s">
        <v>497</v>
      </c>
      <c r="E6" s="283" t="s">
        <v>437</v>
      </c>
      <c r="F6" s="283" t="s">
        <v>85</v>
      </c>
      <c r="G6" s="283" t="s">
        <v>387</v>
      </c>
      <c r="H6" s="283" t="s">
        <v>85</v>
      </c>
      <c r="I6" s="284"/>
      <c r="J6" s="285"/>
      <c r="K6" s="285" t="s">
        <v>2974</v>
      </c>
      <c r="L6" s="592" t="s">
        <v>497</v>
      </c>
      <c r="M6" s="593"/>
      <c r="N6" s="592"/>
      <c r="O6" s="592"/>
      <c r="P6" s="592"/>
      <c r="Q6" s="593"/>
      <c r="R6" s="592"/>
      <c r="S6" s="592"/>
      <c r="T6" s="595" t="s">
        <v>3007</v>
      </c>
    </row>
    <row r="7" spans="1:20" ht="15.95" customHeight="1">
      <c r="A7" s="283" t="s">
        <v>85</v>
      </c>
      <c r="B7" s="283" t="s">
        <v>514</v>
      </c>
      <c r="C7" s="288" t="str">
        <f>PROPER(Distributor_Master3[[#This Row],[Distributor]])</f>
        <v>Prashant Dhariwal</v>
      </c>
      <c r="D7" s="283" t="s">
        <v>514</v>
      </c>
      <c r="E7" s="283" t="s">
        <v>324</v>
      </c>
      <c r="F7" s="283" t="s">
        <v>408</v>
      </c>
      <c r="G7" s="283" t="s">
        <v>408</v>
      </c>
      <c r="H7" s="283" t="s">
        <v>408</v>
      </c>
      <c r="I7" s="284"/>
      <c r="J7" s="285"/>
      <c r="K7" s="285" t="s">
        <v>2974</v>
      </c>
      <c r="L7" s="590" t="s">
        <v>514</v>
      </c>
      <c r="M7" s="591"/>
      <c r="N7" s="590" t="s">
        <v>3003</v>
      </c>
      <c r="O7" s="590" t="s">
        <v>3008</v>
      </c>
      <c r="P7" s="590"/>
      <c r="Q7" s="591"/>
      <c r="R7" s="590"/>
      <c r="S7" s="590" t="s">
        <v>3008</v>
      </c>
      <c r="T7" s="594" t="s">
        <v>3009</v>
      </c>
    </row>
    <row r="8" spans="1:20" ht="15.95" customHeight="1">
      <c r="A8" s="283" t="s">
        <v>138</v>
      </c>
      <c r="B8" s="283" t="s">
        <v>2981</v>
      </c>
      <c r="C8" s="288" t="str">
        <f>PROPER(Distributor_Master3[[#This Row],[Distributor]])</f>
        <v>Laxmi Sales</v>
      </c>
      <c r="D8" s="283" t="s">
        <v>2981</v>
      </c>
      <c r="E8" s="283" t="s">
        <v>324</v>
      </c>
      <c r="F8" s="283" t="s">
        <v>408</v>
      </c>
      <c r="G8" s="283" t="s">
        <v>408</v>
      </c>
      <c r="H8" s="283" t="s">
        <v>408</v>
      </c>
      <c r="I8" s="284"/>
      <c r="J8" s="285"/>
      <c r="K8" s="285" t="s">
        <v>2974</v>
      </c>
      <c r="L8" s="590" t="s">
        <v>2981</v>
      </c>
      <c r="M8" s="591" t="s">
        <v>3010</v>
      </c>
      <c r="N8" s="590" t="s">
        <v>3003</v>
      </c>
      <c r="O8" s="590" t="s">
        <v>3011</v>
      </c>
      <c r="P8" s="590" t="s">
        <v>3012</v>
      </c>
      <c r="Q8" s="591" t="s">
        <v>3010</v>
      </c>
      <c r="R8" s="590" t="s">
        <v>3012</v>
      </c>
      <c r="S8" s="590" t="s">
        <v>3011</v>
      </c>
      <c r="T8" s="594" t="s">
        <v>3006</v>
      </c>
    </row>
    <row r="9" spans="1:20" ht="15.95" customHeight="1">
      <c r="A9" s="283" t="s">
        <v>305</v>
      </c>
      <c r="B9" s="283" t="s">
        <v>517</v>
      </c>
      <c r="C9" s="288" t="str">
        <f>PROPER(Distributor_Master3[[#This Row],[Distributor]])</f>
        <v>Abhishekh Traders</v>
      </c>
      <c r="D9" s="283" t="s">
        <v>517</v>
      </c>
      <c r="E9" s="283" t="s">
        <v>324</v>
      </c>
      <c r="F9" s="283" t="s">
        <v>408</v>
      </c>
      <c r="G9" s="283" t="s">
        <v>408</v>
      </c>
      <c r="H9" s="283" t="s">
        <v>408</v>
      </c>
      <c r="I9" s="284"/>
      <c r="J9" s="285"/>
      <c r="K9" s="285" t="s">
        <v>2974</v>
      </c>
      <c r="L9" s="590" t="s">
        <v>517</v>
      </c>
      <c r="M9" s="591" t="s">
        <v>3013</v>
      </c>
      <c r="N9" s="590" t="s">
        <v>3003</v>
      </c>
      <c r="O9" s="590" t="s">
        <v>3014</v>
      </c>
      <c r="P9" s="590" t="s">
        <v>3015</v>
      </c>
      <c r="Q9" s="591" t="s">
        <v>3013</v>
      </c>
      <c r="R9" s="590" t="s">
        <v>3015</v>
      </c>
      <c r="S9" s="590" t="s">
        <v>3014</v>
      </c>
      <c r="T9" s="594" t="s">
        <v>3006</v>
      </c>
    </row>
    <row r="10" spans="1:20" ht="15.95" customHeight="1">
      <c r="A10" s="283" t="s">
        <v>140</v>
      </c>
      <c r="B10" s="283" t="s">
        <v>531</v>
      </c>
      <c r="C10" s="288" t="str">
        <f>PROPER(Distributor_Master3[[#This Row],[Distributor]])</f>
        <v>Vishal Jain</v>
      </c>
      <c r="D10" s="283" t="s">
        <v>531</v>
      </c>
      <c r="E10" s="283" t="s">
        <v>324</v>
      </c>
      <c r="F10" s="283" t="s">
        <v>408</v>
      </c>
      <c r="G10" s="283" t="s">
        <v>408</v>
      </c>
      <c r="H10" s="283" t="s">
        <v>408</v>
      </c>
      <c r="I10" s="284"/>
      <c r="J10" s="285"/>
      <c r="K10" s="285" t="s">
        <v>2974</v>
      </c>
      <c r="L10" s="592" t="s">
        <v>531</v>
      </c>
      <c r="M10" s="593"/>
      <c r="N10" s="592" t="s">
        <v>3003</v>
      </c>
      <c r="O10" s="592"/>
      <c r="P10" s="592"/>
      <c r="Q10" s="593"/>
      <c r="R10" s="592"/>
      <c r="S10" s="592"/>
      <c r="T10" s="594" t="s">
        <v>3009</v>
      </c>
    </row>
    <row r="11" spans="1:20" ht="15.95" customHeight="1">
      <c r="A11" s="283" t="s">
        <v>307</v>
      </c>
      <c r="B11" s="283" t="s">
        <v>538</v>
      </c>
      <c r="C11" s="288" t="str">
        <f>PROPER(Distributor_Master3[[#This Row],[Distributor]])</f>
        <v>Dwarika Cafe &amp; Restaurant</v>
      </c>
      <c r="D11" s="283" t="s">
        <v>538</v>
      </c>
      <c r="E11" s="283" t="s">
        <v>324</v>
      </c>
      <c r="F11" s="283" t="s">
        <v>85</v>
      </c>
      <c r="G11" s="283" t="s">
        <v>387</v>
      </c>
      <c r="H11" s="283" t="s">
        <v>85</v>
      </c>
      <c r="I11" s="284"/>
      <c r="J11" s="285"/>
      <c r="K11" s="285" t="s">
        <v>2974</v>
      </c>
      <c r="L11" s="590" t="s">
        <v>538</v>
      </c>
      <c r="M11" s="591" t="s">
        <v>3016</v>
      </c>
      <c r="N11" s="590" t="s">
        <v>3003</v>
      </c>
      <c r="O11" s="590" t="s">
        <v>3008</v>
      </c>
      <c r="P11" s="590"/>
      <c r="Q11" s="591" t="s">
        <v>3016</v>
      </c>
      <c r="R11" s="590"/>
      <c r="S11" s="590" t="s">
        <v>3008</v>
      </c>
      <c r="T11" s="594" t="s">
        <v>3006</v>
      </c>
    </row>
    <row r="12" spans="1:20" ht="15.95" customHeight="1">
      <c r="A12" s="283" t="s">
        <v>85</v>
      </c>
      <c r="B12" s="283" t="s">
        <v>542</v>
      </c>
      <c r="C12" s="288" t="str">
        <f>PROPER(Distributor_Master3[[#This Row],[Distributor]])</f>
        <v>Nemras &amp; Co</v>
      </c>
      <c r="D12" s="283" t="s">
        <v>542</v>
      </c>
      <c r="E12" s="283" t="s">
        <v>437</v>
      </c>
      <c r="F12" s="283" t="s">
        <v>85</v>
      </c>
      <c r="G12" s="283" t="s">
        <v>387</v>
      </c>
      <c r="H12" s="283" t="s">
        <v>85</v>
      </c>
      <c r="I12" s="284"/>
      <c r="J12" s="285"/>
      <c r="K12" s="285" t="s">
        <v>2974</v>
      </c>
      <c r="L12" s="590" t="s">
        <v>3017</v>
      </c>
      <c r="M12" s="591" t="s">
        <v>3018</v>
      </c>
      <c r="N12" s="590" t="s">
        <v>3003</v>
      </c>
      <c r="O12" s="590" t="s">
        <v>3008</v>
      </c>
      <c r="P12" s="590" t="s">
        <v>3019</v>
      </c>
      <c r="Q12" s="591" t="s">
        <v>3018</v>
      </c>
      <c r="R12" s="590" t="s">
        <v>3019</v>
      </c>
      <c r="S12" s="590" t="s">
        <v>3008</v>
      </c>
      <c r="T12" s="594" t="s">
        <v>3006</v>
      </c>
    </row>
    <row r="13" spans="1:20" ht="15.95" customHeight="1">
      <c r="A13" s="283" t="s">
        <v>85</v>
      </c>
      <c r="B13" s="283" t="s">
        <v>548</v>
      </c>
      <c r="C13" s="288" t="str">
        <f>PROPER(Distributor_Master3[[#This Row],[Distributor]])</f>
        <v>Shree Mega Mart Bhanpuri</v>
      </c>
      <c r="D13" s="283" t="s">
        <v>394</v>
      </c>
      <c r="E13" s="283" t="s">
        <v>324</v>
      </c>
      <c r="F13" s="283" t="s">
        <v>408</v>
      </c>
      <c r="G13" s="283" t="s">
        <v>408</v>
      </c>
      <c r="H13" s="283" t="s">
        <v>408</v>
      </c>
      <c r="I13" s="284"/>
      <c r="J13" s="285"/>
      <c r="K13" s="285" t="s">
        <v>2974</v>
      </c>
      <c r="L13" s="590" t="s">
        <v>394</v>
      </c>
      <c r="M13" s="591" t="s">
        <v>3020</v>
      </c>
      <c r="N13" s="590" t="s">
        <v>3003</v>
      </c>
      <c r="O13" s="590" t="s">
        <v>3008</v>
      </c>
      <c r="P13" s="590" t="s">
        <v>3021</v>
      </c>
      <c r="Q13" s="591" t="s">
        <v>3020</v>
      </c>
      <c r="R13" s="590" t="s">
        <v>3021</v>
      </c>
      <c r="S13" s="590" t="s">
        <v>3008</v>
      </c>
      <c r="T13" s="594" t="s">
        <v>3022</v>
      </c>
    </row>
    <row r="14" spans="1:20" ht="15.95" customHeight="1">
      <c r="A14" s="283" t="s">
        <v>85</v>
      </c>
      <c r="B14" s="283" t="s">
        <v>549</v>
      </c>
      <c r="C14" s="288" t="str">
        <f>PROPER(Distributor_Master3[[#This Row],[Distributor]])</f>
        <v xml:space="preserve">Shree Mega Mart Birgaon </v>
      </c>
      <c r="D14" s="283" t="s">
        <v>394</v>
      </c>
      <c r="E14" s="283" t="s">
        <v>324</v>
      </c>
      <c r="F14" s="283" t="s">
        <v>408</v>
      </c>
      <c r="G14" s="283" t="s">
        <v>408</v>
      </c>
      <c r="H14" s="283" t="s">
        <v>408</v>
      </c>
      <c r="I14" s="284"/>
      <c r="J14" s="285"/>
      <c r="K14" s="285" t="s">
        <v>2974</v>
      </c>
      <c r="L14" s="590" t="s">
        <v>394</v>
      </c>
      <c r="M14" s="591" t="s">
        <v>3023</v>
      </c>
      <c r="N14" s="590" t="s">
        <v>3003</v>
      </c>
      <c r="O14" s="590" t="s">
        <v>3008</v>
      </c>
      <c r="P14" s="590" t="s">
        <v>3021</v>
      </c>
      <c r="Q14" s="591" t="s">
        <v>3023</v>
      </c>
      <c r="R14" s="590" t="s">
        <v>3021</v>
      </c>
      <c r="S14" s="590" t="s">
        <v>3008</v>
      </c>
      <c r="T14" s="594" t="s">
        <v>3024</v>
      </c>
    </row>
    <row r="15" spans="1:20" ht="15.95" customHeight="1">
      <c r="A15" s="283" t="s">
        <v>85</v>
      </c>
      <c r="B15" s="283" t="s">
        <v>550</v>
      </c>
      <c r="C15" s="288" t="str">
        <f>PROPER(Distributor_Master3[[#This Row],[Distributor]])</f>
        <v xml:space="preserve">Shree Mega Mart Amleshwar </v>
      </c>
      <c r="D15" s="283" t="s">
        <v>394</v>
      </c>
      <c r="E15" s="283" t="s">
        <v>324</v>
      </c>
      <c r="F15" s="283" t="s">
        <v>408</v>
      </c>
      <c r="G15" s="283" t="s">
        <v>408</v>
      </c>
      <c r="H15" s="283" t="s">
        <v>408</v>
      </c>
      <c r="I15" s="284"/>
      <c r="J15" s="285"/>
      <c r="K15" s="285" t="s">
        <v>2974</v>
      </c>
      <c r="L15" s="590" t="s">
        <v>394</v>
      </c>
      <c r="M15" s="591" t="s">
        <v>3025</v>
      </c>
      <c r="N15" s="590" t="s">
        <v>3003</v>
      </c>
      <c r="O15" s="590" t="s">
        <v>3008</v>
      </c>
      <c r="P15" s="590" t="s">
        <v>3021</v>
      </c>
      <c r="Q15" s="591" t="s">
        <v>3025</v>
      </c>
      <c r="R15" s="590" t="s">
        <v>3021</v>
      </c>
      <c r="S15" s="590" t="s">
        <v>3008</v>
      </c>
      <c r="T15" s="594" t="s">
        <v>3026</v>
      </c>
    </row>
    <row r="16" spans="1:20" ht="15.95" customHeight="1">
      <c r="A16" s="283" t="s">
        <v>85</v>
      </c>
      <c r="B16" s="283" t="s">
        <v>551</v>
      </c>
      <c r="C16" s="288" t="str">
        <f>PROPER(Distributor_Master3[[#This Row],[Distributor]])</f>
        <v>Apna Mart Avanti Vihar Raipur</v>
      </c>
      <c r="D16" s="283" t="s">
        <v>2976</v>
      </c>
      <c r="E16" s="283" t="s">
        <v>324</v>
      </c>
      <c r="F16" s="283" t="s">
        <v>408</v>
      </c>
      <c r="G16" s="283" t="s">
        <v>408</v>
      </c>
      <c r="H16" s="283" t="s">
        <v>408</v>
      </c>
      <c r="I16" s="284"/>
      <c r="J16" s="285"/>
      <c r="K16" s="285" t="s">
        <v>2974</v>
      </c>
      <c r="L16" s="592" t="s">
        <v>2976</v>
      </c>
      <c r="M16" s="593"/>
      <c r="N16" s="592"/>
      <c r="O16" s="592"/>
      <c r="P16" s="592"/>
      <c r="Q16" s="593"/>
      <c r="R16" s="592"/>
      <c r="S16" s="592"/>
      <c r="T16" s="595" t="s">
        <v>3027</v>
      </c>
    </row>
    <row r="17" spans="1:20" ht="15.95" customHeight="1">
      <c r="A17" s="283" t="s">
        <v>85</v>
      </c>
      <c r="B17" s="283" t="s">
        <v>553</v>
      </c>
      <c r="C17" s="288" t="str">
        <f>PROPER(Distributor_Master3[[#This Row],[Distributor]])</f>
        <v>Hotel Babylon-Inn Private Limited</v>
      </c>
      <c r="D17" s="283" t="s">
        <v>812</v>
      </c>
      <c r="E17" s="283" t="s">
        <v>541</v>
      </c>
      <c r="F17" s="283" t="s">
        <v>85</v>
      </c>
      <c r="G17" s="283" t="s">
        <v>389</v>
      </c>
      <c r="H17" s="283" t="s">
        <v>85</v>
      </c>
      <c r="I17" s="284"/>
      <c r="J17" s="285"/>
      <c r="K17" s="285" t="s">
        <v>2974</v>
      </c>
      <c r="L17" s="590" t="s">
        <v>812</v>
      </c>
      <c r="M17" s="591" t="s">
        <v>3028</v>
      </c>
      <c r="N17" s="590" t="s">
        <v>3003</v>
      </c>
      <c r="O17" s="590" t="s">
        <v>3008</v>
      </c>
      <c r="P17" s="590" t="s">
        <v>3029</v>
      </c>
      <c r="Q17" s="591" t="s">
        <v>3028</v>
      </c>
      <c r="R17" s="590" t="s">
        <v>3029</v>
      </c>
      <c r="S17" s="590" t="s">
        <v>3008</v>
      </c>
      <c r="T17" s="594" t="s">
        <v>3006</v>
      </c>
    </row>
    <row r="18" spans="1:20" ht="15.95" customHeight="1">
      <c r="A18" s="283" t="s">
        <v>331</v>
      </c>
      <c r="B18" s="283" t="s">
        <v>560</v>
      </c>
      <c r="C18" s="288" t="str">
        <f>PROPER(Distributor_Master3[[#This Row],[Distributor]])</f>
        <v>Skm Kushalpur</v>
      </c>
      <c r="D18" s="283" t="s">
        <v>2990</v>
      </c>
      <c r="E18" s="283" t="s">
        <v>392</v>
      </c>
      <c r="F18" s="283" t="s">
        <v>85</v>
      </c>
      <c r="G18" s="283" t="s">
        <v>321</v>
      </c>
      <c r="H18" s="283" t="s">
        <v>321</v>
      </c>
      <c r="I18" s="284"/>
      <c r="J18" s="285"/>
      <c r="K18" s="285" t="s">
        <v>2974</v>
      </c>
      <c r="L18" s="590" t="s">
        <v>2990</v>
      </c>
      <c r="M18" s="591" t="s">
        <v>3030</v>
      </c>
      <c r="N18" s="590" t="s">
        <v>3003</v>
      </c>
      <c r="O18" s="590" t="s">
        <v>3008</v>
      </c>
      <c r="P18" s="590" t="s">
        <v>3031</v>
      </c>
      <c r="Q18" s="591" t="s">
        <v>3030</v>
      </c>
      <c r="R18" s="590" t="s">
        <v>3031</v>
      </c>
      <c r="S18" s="590" t="s">
        <v>3008</v>
      </c>
      <c r="T18" s="594" t="s">
        <v>3032</v>
      </c>
    </row>
    <row r="19" spans="1:20" ht="15.95" customHeight="1">
      <c r="A19" s="283" t="s">
        <v>307</v>
      </c>
      <c r="B19" s="283" t="s">
        <v>566</v>
      </c>
      <c r="C19" s="288" t="str">
        <f>PROPER(Distributor_Master3[[#This Row],[Distributor]])</f>
        <v>Fortune Overses</v>
      </c>
      <c r="D19" s="283" t="s">
        <v>566</v>
      </c>
      <c r="E19" s="283" t="s">
        <v>324</v>
      </c>
      <c r="F19" s="283" t="s">
        <v>85</v>
      </c>
      <c r="G19" s="283" t="s">
        <v>387</v>
      </c>
      <c r="H19" s="283" t="s">
        <v>85</v>
      </c>
      <c r="I19" s="284"/>
      <c r="J19" s="285"/>
      <c r="K19" s="285" t="s">
        <v>2974</v>
      </c>
      <c r="L19" s="590" t="s">
        <v>566</v>
      </c>
      <c r="M19" s="591" t="s">
        <v>3033</v>
      </c>
      <c r="N19" s="590" t="s">
        <v>3003</v>
      </c>
      <c r="O19" s="590" t="s">
        <v>3034</v>
      </c>
      <c r="P19" s="590" t="s">
        <v>3035</v>
      </c>
      <c r="Q19" s="591" t="s">
        <v>3033</v>
      </c>
      <c r="R19" s="590" t="s">
        <v>3035</v>
      </c>
      <c r="S19" s="590" t="s">
        <v>3034</v>
      </c>
      <c r="T19" s="594" t="s">
        <v>3006</v>
      </c>
    </row>
    <row r="20" spans="1:20" ht="15.95" customHeight="1">
      <c r="A20" s="283" t="s">
        <v>138</v>
      </c>
      <c r="B20" s="283" t="s">
        <v>581</v>
      </c>
      <c r="C20" s="288" t="str">
        <f>PROPER(Distributor_Master3[[#This Row],[Distributor]])</f>
        <v>Shivshakti Trading</v>
      </c>
      <c r="D20" s="283" t="s">
        <v>581</v>
      </c>
      <c r="E20" s="283" t="s">
        <v>324</v>
      </c>
      <c r="F20" s="283" t="s">
        <v>138</v>
      </c>
      <c r="G20" s="283" t="s">
        <v>387</v>
      </c>
      <c r="H20" s="283" t="s">
        <v>138</v>
      </c>
      <c r="I20" s="284"/>
      <c r="J20" s="285"/>
      <c r="K20" s="285" t="s">
        <v>2974</v>
      </c>
      <c r="L20" s="590" t="s">
        <v>581</v>
      </c>
      <c r="M20" s="591" t="s">
        <v>3036</v>
      </c>
      <c r="N20" s="590" t="s">
        <v>3003</v>
      </c>
      <c r="O20" s="590" t="s">
        <v>3037</v>
      </c>
      <c r="P20" s="590"/>
      <c r="Q20" s="591" t="s">
        <v>3036</v>
      </c>
      <c r="R20" s="590"/>
      <c r="S20" s="590" t="s">
        <v>3037</v>
      </c>
      <c r="T20" s="594" t="s">
        <v>3006</v>
      </c>
    </row>
    <row r="21" spans="1:20" ht="15.95" customHeight="1">
      <c r="A21" s="283" t="s">
        <v>309</v>
      </c>
      <c r="B21" s="283" t="s">
        <v>584</v>
      </c>
      <c r="C21" s="288" t="str">
        <f>PROPER(Distributor_Master3[[#This Row],[Distributor]])</f>
        <v>Office Sample</v>
      </c>
      <c r="D21" s="283" t="s">
        <v>584</v>
      </c>
      <c r="E21" s="283" t="s">
        <v>324</v>
      </c>
      <c r="F21" s="283" t="s">
        <v>85</v>
      </c>
      <c r="G21" s="283" t="s">
        <v>214</v>
      </c>
      <c r="H21" s="283" t="s">
        <v>214</v>
      </c>
      <c r="I21" s="284"/>
      <c r="J21" s="285"/>
      <c r="K21" s="285" t="s">
        <v>2974</v>
      </c>
      <c r="L21" s="592" t="s">
        <v>584</v>
      </c>
      <c r="M21" s="593"/>
      <c r="N21" s="592" t="s">
        <v>3003</v>
      </c>
      <c r="O21" s="592"/>
      <c r="P21" s="592"/>
      <c r="Q21" s="593"/>
      <c r="R21" s="592"/>
      <c r="S21" s="592"/>
      <c r="T21" s="594" t="s">
        <v>3009</v>
      </c>
    </row>
    <row r="22" spans="1:20" ht="15.95" customHeight="1">
      <c r="A22" s="283" t="s">
        <v>307</v>
      </c>
      <c r="B22" s="283" t="s">
        <v>587</v>
      </c>
      <c r="C22" s="288" t="str">
        <f>PROPER(Distributor_Master3[[#This Row],[Distributor]])</f>
        <v>Hare Gwaala Food Pvt.Ltd</v>
      </c>
      <c r="D22" s="283" t="s">
        <v>587</v>
      </c>
      <c r="E22" s="283" t="s">
        <v>437</v>
      </c>
      <c r="F22" s="283" t="s">
        <v>85</v>
      </c>
      <c r="G22" s="283" t="s">
        <v>389</v>
      </c>
      <c r="H22" s="283" t="s">
        <v>389</v>
      </c>
      <c r="I22" s="284"/>
      <c r="J22" s="285"/>
      <c r="K22" s="285" t="s">
        <v>2974</v>
      </c>
      <c r="L22" s="590" t="s">
        <v>587</v>
      </c>
      <c r="M22" s="591" t="s">
        <v>3038</v>
      </c>
      <c r="N22" s="590" t="s">
        <v>3003</v>
      </c>
      <c r="O22" s="590" t="s">
        <v>3008</v>
      </c>
      <c r="P22" s="590" t="s">
        <v>3039</v>
      </c>
      <c r="Q22" s="591" t="s">
        <v>3038</v>
      </c>
      <c r="R22" s="590" t="s">
        <v>3039</v>
      </c>
      <c r="S22" s="590" t="s">
        <v>3008</v>
      </c>
      <c r="T22" s="594" t="s">
        <v>3006</v>
      </c>
    </row>
    <row r="23" spans="1:20" ht="15.95" customHeight="1">
      <c r="A23" s="283" t="s">
        <v>307</v>
      </c>
      <c r="B23" s="283" t="s">
        <v>588</v>
      </c>
      <c r="C23" s="288" t="str">
        <f>PROPER(Distributor_Master3[[#This Row],[Distributor]])</f>
        <v>Apna Mart Tatibandh</v>
      </c>
      <c r="D23" s="283" t="s">
        <v>2976</v>
      </c>
      <c r="E23" s="283" t="s">
        <v>324</v>
      </c>
      <c r="F23" s="283" t="s">
        <v>85</v>
      </c>
      <c r="G23" s="283" t="s">
        <v>321</v>
      </c>
      <c r="H23" s="283" t="s">
        <v>321</v>
      </c>
      <c r="I23" s="284"/>
      <c r="J23" s="285"/>
      <c r="K23" s="285" t="s">
        <v>2974</v>
      </c>
      <c r="L23" s="592" t="s">
        <v>2976</v>
      </c>
      <c r="M23" s="593"/>
      <c r="N23" s="592"/>
      <c r="O23" s="592"/>
      <c r="P23" s="592"/>
      <c r="Q23" s="593"/>
      <c r="R23" s="592"/>
      <c r="S23" s="592"/>
      <c r="T23" s="595" t="s">
        <v>3027</v>
      </c>
    </row>
    <row r="24" spans="1:20" ht="15.95" customHeight="1">
      <c r="A24" s="283" t="s">
        <v>307</v>
      </c>
      <c r="B24" s="283" t="s">
        <v>589</v>
      </c>
      <c r="C24" s="288" t="str">
        <f>PROPER(Distributor_Master3[[#This Row],[Distributor]])</f>
        <v>Mahatari Agro Foods Enterprises</v>
      </c>
      <c r="D24" s="283" t="s">
        <v>589</v>
      </c>
      <c r="E24" s="283" t="s">
        <v>324</v>
      </c>
      <c r="F24" s="283" t="s">
        <v>85</v>
      </c>
      <c r="G24" s="283" t="s">
        <v>387</v>
      </c>
      <c r="H24" s="283" t="s">
        <v>2985</v>
      </c>
      <c r="I24" s="284"/>
      <c r="J24" s="285"/>
      <c r="K24" s="285" t="s">
        <v>2974</v>
      </c>
      <c r="L24" s="590" t="s">
        <v>589</v>
      </c>
      <c r="M24" s="591" t="s">
        <v>3040</v>
      </c>
      <c r="N24" s="590" t="s">
        <v>3003</v>
      </c>
      <c r="O24" s="590" t="s">
        <v>3041</v>
      </c>
      <c r="P24" s="590"/>
      <c r="Q24" s="591" t="s">
        <v>3040</v>
      </c>
      <c r="R24" s="590"/>
      <c r="S24" s="590" t="s">
        <v>3041</v>
      </c>
      <c r="T24" s="594" t="s">
        <v>3006</v>
      </c>
    </row>
    <row r="25" spans="1:20" ht="15.95" customHeight="1">
      <c r="A25" s="283" t="s">
        <v>137</v>
      </c>
      <c r="B25" s="283" t="s">
        <v>590</v>
      </c>
      <c r="C25" s="288" t="str">
        <f>PROPER(Distributor_Master3[[#This Row],[Distributor]])</f>
        <v>Vinay Agencies</v>
      </c>
      <c r="D25" s="283" t="s">
        <v>590</v>
      </c>
      <c r="E25" s="283" t="s">
        <v>324</v>
      </c>
      <c r="F25" s="283" t="s">
        <v>144</v>
      </c>
      <c r="G25" s="283" t="s">
        <v>144</v>
      </c>
      <c r="H25" s="283" t="s">
        <v>2984</v>
      </c>
      <c r="I25" s="284"/>
      <c r="J25" s="285"/>
      <c r="K25" s="285" t="s">
        <v>2974</v>
      </c>
      <c r="L25" s="590" t="s">
        <v>590</v>
      </c>
      <c r="M25" s="591" t="s">
        <v>3042</v>
      </c>
      <c r="N25" s="590" t="s">
        <v>3003</v>
      </c>
      <c r="O25" s="590" t="s">
        <v>3043</v>
      </c>
      <c r="P25" s="590" t="s">
        <v>3044</v>
      </c>
      <c r="Q25" s="591" t="s">
        <v>3042</v>
      </c>
      <c r="R25" s="590" t="s">
        <v>3044</v>
      </c>
      <c r="S25" s="590" t="s">
        <v>3043</v>
      </c>
      <c r="T25" s="594" t="s">
        <v>3006</v>
      </c>
    </row>
    <row r="26" spans="1:20" ht="15.95" customHeight="1">
      <c r="A26" s="283" t="s">
        <v>309</v>
      </c>
      <c r="B26" s="283" t="s">
        <v>591</v>
      </c>
      <c r="C26" s="288" t="str">
        <f>PROPER(Distributor_Master3[[#This Row],[Distributor]])</f>
        <v>Neverno Allied Services Pvt. Ltd.</v>
      </c>
      <c r="D26" s="283" t="s">
        <v>939</v>
      </c>
      <c r="E26" s="283" t="s">
        <v>437</v>
      </c>
      <c r="F26" s="283" t="s">
        <v>85</v>
      </c>
      <c r="G26" s="283" t="s">
        <v>389</v>
      </c>
      <c r="H26" s="283" t="s">
        <v>389</v>
      </c>
      <c r="I26" s="284"/>
      <c r="J26" s="285"/>
      <c r="K26" s="285" t="s">
        <v>2974</v>
      </c>
      <c r="L26" s="592" t="s">
        <v>939</v>
      </c>
      <c r="M26" s="593" t="s">
        <v>3045</v>
      </c>
      <c r="N26" s="592" t="s">
        <v>3003</v>
      </c>
      <c r="O26" s="592" t="s">
        <v>3008</v>
      </c>
      <c r="P26" s="592" t="s">
        <v>3046</v>
      </c>
      <c r="Q26" s="593" t="s">
        <v>3045</v>
      </c>
      <c r="R26" s="592" t="s">
        <v>3046</v>
      </c>
      <c r="S26" s="592" t="s">
        <v>3008</v>
      </c>
      <c r="T26" s="596" t="s">
        <v>3047</v>
      </c>
    </row>
    <row r="27" spans="1:20" ht="15.95" customHeight="1">
      <c r="A27" s="283" t="s">
        <v>307</v>
      </c>
      <c r="B27" s="283" t="s">
        <v>592</v>
      </c>
      <c r="C27" s="288" t="str">
        <f>PROPER(Distributor_Master3[[#This Row],[Distributor]])</f>
        <v>Arti Beverages &amp; Foods - Gayatri Nagar</v>
      </c>
      <c r="D27" s="283" t="s">
        <v>393</v>
      </c>
      <c r="E27" s="283" t="s">
        <v>321</v>
      </c>
      <c r="F27" s="283" t="s">
        <v>391</v>
      </c>
      <c r="G27" s="283" t="s">
        <v>321</v>
      </c>
      <c r="H27" s="283" t="s">
        <v>321</v>
      </c>
      <c r="I27" s="284"/>
      <c r="J27" s="285"/>
      <c r="K27" s="285" t="s">
        <v>2974</v>
      </c>
      <c r="L27" s="592" t="s">
        <v>393</v>
      </c>
      <c r="M27" s="593" t="s">
        <v>3048</v>
      </c>
      <c r="N27" s="592" t="s">
        <v>3003</v>
      </c>
      <c r="O27" s="592" t="s">
        <v>3049</v>
      </c>
      <c r="P27" s="592" t="s">
        <v>3050</v>
      </c>
      <c r="Q27" s="593" t="s">
        <v>3048</v>
      </c>
      <c r="R27" s="592" t="s">
        <v>3050</v>
      </c>
      <c r="S27" s="592" t="s">
        <v>3049</v>
      </c>
      <c r="T27" s="596" t="s">
        <v>3051</v>
      </c>
    </row>
    <row r="28" spans="1:20" ht="15.95" customHeight="1">
      <c r="A28" s="283" t="s">
        <v>309</v>
      </c>
      <c r="B28" s="283" t="s">
        <v>593</v>
      </c>
      <c r="C28" s="288" t="str">
        <f>PROPER(Distributor_Master3[[#This Row],[Distributor]])</f>
        <v>Apna Mart Devendra Nagar</v>
      </c>
      <c r="D28" s="283" t="s">
        <v>2976</v>
      </c>
      <c r="E28" s="283" t="s">
        <v>324</v>
      </c>
      <c r="F28" s="283" t="s">
        <v>85</v>
      </c>
      <c r="G28" s="283" t="s">
        <v>321</v>
      </c>
      <c r="H28" s="283" t="s">
        <v>321</v>
      </c>
      <c r="I28" s="284"/>
      <c r="J28" s="285"/>
      <c r="K28" s="285" t="s">
        <v>2974</v>
      </c>
      <c r="L28" s="592" t="s">
        <v>2976</v>
      </c>
      <c r="M28" s="593"/>
      <c r="N28" s="592"/>
      <c r="O28" s="592"/>
      <c r="P28" s="592"/>
      <c r="Q28" s="593"/>
      <c r="R28" s="592"/>
      <c r="S28" s="592"/>
      <c r="T28" s="595" t="s">
        <v>3027</v>
      </c>
    </row>
    <row r="29" spans="1:20" ht="15.95" customHeight="1">
      <c r="A29" s="283" t="s">
        <v>309</v>
      </c>
      <c r="B29" s="283" t="s">
        <v>594</v>
      </c>
      <c r="C29" s="288" t="str">
        <f>PROPER(Distributor_Master3[[#This Row],[Distributor]])</f>
        <v>Apna Mart Kabir Nagar</v>
      </c>
      <c r="D29" s="283" t="s">
        <v>2976</v>
      </c>
      <c r="E29" s="283" t="s">
        <v>324</v>
      </c>
      <c r="F29" s="283" t="s">
        <v>85</v>
      </c>
      <c r="G29" s="283" t="s">
        <v>321</v>
      </c>
      <c r="H29" s="283" t="s">
        <v>321</v>
      </c>
      <c r="I29" s="284"/>
      <c r="J29" s="285"/>
      <c r="K29" s="285" t="s">
        <v>2974</v>
      </c>
      <c r="L29" s="592" t="s">
        <v>2976</v>
      </c>
      <c r="M29" s="593"/>
      <c r="N29" s="592"/>
      <c r="O29" s="592"/>
      <c r="P29" s="592"/>
      <c r="Q29" s="593"/>
      <c r="R29" s="592"/>
      <c r="S29" s="592"/>
      <c r="T29" s="595" t="s">
        <v>3027</v>
      </c>
    </row>
    <row r="30" spans="1:20" ht="15.95" customHeight="1">
      <c r="A30" s="283" t="s">
        <v>309</v>
      </c>
      <c r="B30" s="283" t="s">
        <v>595</v>
      </c>
      <c r="C30" s="288" t="str">
        <f>PROPER(Distributor_Master3[[#This Row],[Distributor]])</f>
        <v>Apna Mart Samta Colony</v>
      </c>
      <c r="D30" s="283" t="s">
        <v>2976</v>
      </c>
      <c r="E30" s="283" t="s">
        <v>324</v>
      </c>
      <c r="F30" s="283" t="s">
        <v>85</v>
      </c>
      <c r="G30" s="283" t="s">
        <v>321</v>
      </c>
      <c r="H30" s="283" t="s">
        <v>321</v>
      </c>
      <c r="I30" s="284"/>
      <c r="J30" s="285"/>
      <c r="K30" s="285" t="s">
        <v>2974</v>
      </c>
      <c r="L30" s="592" t="s">
        <v>2976</v>
      </c>
      <c r="M30" s="593"/>
      <c r="N30" s="592"/>
      <c r="O30" s="592"/>
      <c r="P30" s="592"/>
      <c r="Q30" s="593"/>
      <c r="R30" s="592"/>
      <c r="S30" s="592"/>
      <c r="T30" s="595" t="s">
        <v>3027</v>
      </c>
    </row>
    <row r="31" spans="1:20" ht="15.95" customHeight="1">
      <c r="A31" s="283" t="s">
        <v>309</v>
      </c>
      <c r="B31" s="283" t="s">
        <v>596</v>
      </c>
      <c r="C31" s="288" t="str">
        <f>PROPER(Distributor_Master3[[#This Row],[Distributor]])</f>
        <v>Apna Mart Shrinagar</v>
      </c>
      <c r="D31" s="283" t="s">
        <v>2976</v>
      </c>
      <c r="E31" s="283" t="s">
        <v>324</v>
      </c>
      <c r="F31" s="283" t="s">
        <v>85</v>
      </c>
      <c r="G31" s="283" t="s">
        <v>321</v>
      </c>
      <c r="H31" s="283" t="s">
        <v>321</v>
      </c>
      <c r="I31" s="284"/>
      <c r="J31" s="285"/>
      <c r="K31" s="285" t="s">
        <v>2974</v>
      </c>
      <c r="L31" s="592" t="s">
        <v>2976</v>
      </c>
      <c r="M31" s="593"/>
      <c r="N31" s="592"/>
      <c r="O31" s="592"/>
      <c r="P31" s="592"/>
      <c r="Q31" s="593"/>
      <c r="R31" s="592"/>
      <c r="S31" s="592"/>
      <c r="T31" s="595" t="s">
        <v>3027</v>
      </c>
    </row>
    <row r="32" spans="1:20" ht="15.95" customHeight="1">
      <c r="A32" s="283" t="s">
        <v>309</v>
      </c>
      <c r="B32" s="283" t="s">
        <v>597</v>
      </c>
      <c r="C32" s="288" t="str">
        <f>PROPER(Distributor_Master3[[#This Row],[Distributor]])</f>
        <v>Apna Mart Tagore Nagar</v>
      </c>
      <c r="D32" s="283" t="s">
        <v>2976</v>
      </c>
      <c r="E32" s="283" t="s">
        <v>324</v>
      </c>
      <c r="F32" s="283" t="s">
        <v>85</v>
      </c>
      <c r="G32" s="283" t="s">
        <v>321</v>
      </c>
      <c r="H32" s="283" t="s">
        <v>321</v>
      </c>
      <c r="I32" s="284"/>
      <c r="J32" s="285"/>
      <c r="K32" s="285" t="s">
        <v>2974</v>
      </c>
      <c r="L32" s="592" t="s">
        <v>2976</v>
      </c>
      <c r="M32" s="593"/>
      <c r="N32" s="592"/>
      <c r="O32" s="592"/>
      <c r="P32" s="592"/>
      <c r="Q32" s="593"/>
      <c r="R32" s="592"/>
      <c r="S32" s="592"/>
      <c r="T32" s="595" t="s">
        <v>3027</v>
      </c>
    </row>
    <row r="33" spans="1:20" ht="15.95" customHeight="1">
      <c r="A33" s="283" t="s">
        <v>309</v>
      </c>
      <c r="B33" s="283" t="s">
        <v>598</v>
      </c>
      <c r="C33" s="288" t="str">
        <f>PROPER(Distributor_Master3[[#This Row],[Distributor]])</f>
        <v>Apna Mart Changorabhata</v>
      </c>
      <c r="D33" s="283" t="s">
        <v>2976</v>
      </c>
      <c r="E33" s="283" t="s">
        <v>324</v>
      </c>
      <c r="F33" s="283" t="s">
        <v>85</v>
      </c>
      <c r="G33" s="283" t="s">
        <v>321</v>
      </c>
      <c r="H33" s="283" t="s">
        <v>321</v>
      </c>
      <c r="I33" s="284"/>
      <c r="J33" s="285"/>
      <c r="K33" s="285" t="s">
        <v>2974</v>
      </c>
      <c r="L33" s="592" t="s">
        <v>2976</v>
      </c>
      <c r="M33" s="593"/>
      <c r="N33" s="592"/>
      <c r="O33" s="592"/>
      <c r="P33" s="592"/>
      <c r="Q33" s="593"/>
      <c r="R33" s="592"/>
      <c r="S33" s="592"/>
      <c r="T33" s="595" t="s">
        <v>3027</v>
      </c>
    </row>
    <row r="34" spans="1:20" ht="15.95" customHeight="1">
      <c r="A34" s="283" t="s">
        <v>309</v>
      </c>
      <c r="B34" s="283" t="s">
        <v>599</v>
      </c>
      <c r="C34" s="288" t="str">
        <f>PROPER(Distributor_Master3[[#This Row],[Distributor]])</f>
        <v>Apna Mart Telibandha</v>
      </c>
      <c r="D34" s="283" t="s">
        <v>2976</v>
      </c>
      <c r="E34" s="283" t="s">
        <v>324</v>
      </c>
      <c r="F34" s="283" t="s">
        <v>85</v>
      </c>
      <c r="G34" s="283" t="s">
        <v>321</v>
      </c>
      <c r="H34" s="283" t="s">
        <v>321</v>
      </c>
      <c r="I34" s="284"/>
      <c r="J34" s="285"/>
      <c r="K34" s="285" t="s">
        <v>2974</v>
      </c>
      <c r="L34" s="592" t="s">
        <v>2976</v>
      </c>
      <c r="M34" s="593"/>
      <c r="N34" s="592"/>
      <c r="O34" s="592"/>
      <c r="P34" s="592"/>
      <c r="Q34" s="593"/>
      <c r="R34" s="592"/>
      <c r="S34" s="592"/>
      <c r="T34" s="595" t="s">
        <v>3027</v>
      </c>
    </row>
    <row r="35" spans="1:20" ht="15.95" customHeight="1">
      <c r="A35" s="283" t="s">
        <v>307</v>
      </c>
      <c r="B35" s="283" t="s">
        <v>600</v>
      </c>
      <c r="C35" s="288" t="str">
        <f>PROPER(Distributor_Master3[[#This Row],[Distributor]])</f>
        <v>Shree Balaji Trading</v>
      </c>
      <c r="D35" s="283" t="s">
        <v>600</v>
      </c>
      <c r="E35" s="283" t="s">
        <v>602</v>
      </c>
      <c r="F35" s="283" t="s">
        <v>602</v>
      </c>
      <c r="G35" s="283" t="s">
        <v>602</v>
      </c>
      <c r="H35" s="283" t="s">
        <v>2984</v>
      </c>
      <c r="I35" s="284"/>
      <c r="J35" s="285"/>
      <c r="K35" s="285" t="s">
        <v>2974</v>
      </c>
      <c r="L35" s="590" t="s">
        <v>600</v>
      </c>
      <c r="M35" s="591" t="s">
        <v>3052</v>
      </c>
      <c r="N35" s="590" t="s">
        <v>3003</v>
      </c>
      <c r="O35" s="590"/>
      <c r="P35" s="590" t="s">
        <v>3053</v>
      </c>
      <c r="Q35" s="591" t="s">
        <v>3052</v>
      </c>
      <c r="R35" s="590" t="s">
        <v>3053</v>
      </c>
      <c r="S35" s="590"/>
      <c r="T35" s="594" t="s">
        <v>3006</v>
      </c>
    </row>
    <row r="36" spans="1:20" ht="15.95" customHeight="1">
      <c r="A36" s="283" t="s">
        <v>307</v>
      </c>
      <c r="B36" s="283" t="s">
        <v>604</v>
      </c>
      <c r="C36" s="288" t="str">
        <f>PROPER(Distributor_Master3[[#This Row],[Distributor]])</f>
        <v>Apna Mart New Rajendra Nagar</v>
      </c>
      <c r="D36" s="283" t="s">
        <v>2977</v>
      </c>
      <c r="E36" s="283" t="s">
        <v>324</v>
      </c>
      <c r="F36" s="283" t="s">
        <v>85</v>
      </c>
      <c r="G36" s="283" t="s">
        <v>321</v>
      </c>
      <c r="H36" s="283" t="s">
        <v>321</v>
      </c>
      <c r="I36" s="284"/>
      <c r="J36" s="285"/>
      <c r="K36" s="285" t="s">
        <v>2974</v>
      </c>
      <c r="L36" s="592" t="s">
        <v>2977</v>
      </c>
      <c r="M36" s="593"/>
      <c r="N36" s="592"/>
      <c r="O36" s="592"/>
      <c r="P36" s="592"/>
      <c r="Q36" s="593"/>
      <c r="R36" s="592"/>
      <c r="S36" s="592"/>
      <c r="T36" s="595" t="s">
        <v>3054</v>
      </c>
    </row>
    <row r="37" spans="1:20" ht="15.95" customHeight="1">
      <c r="A37" s="283" t="s">
        <v>307</v>
      </c>
      <c r="B37" s="283" t="s">
        <v>606</v>
      </c>
      <c r="C37" s="288" t="str">
        <f>PROPER(Distributor_Master3[[#This Row],[Distributor]])</f>
        <v>Skm Abhanpur</v>
      </c>
      <c r="D37" s="283" t="s">
        <v>2990</v>
      </c>
      <c r="E37" s="283" t="s">
        <v>392</v>
      </c>
      <c r="F37" s="283" t="s">
        <v>85</v>
      </c>
      <c r="G37" s="283" t="s">
        <v>321</v>
      </c>
      <c r="H37" s="283" t="s">
        <v>321</v>
      </c>
      <c r="I37" s="284"/>
      <c r="J37" s="285"/>
      <c r="K37" s="285" t="s">
        <v>2974</v>
      </c>
      <c r="L37" s="590" t="s">
        <v>2990</v>
      </c>
      <c r="M37" s="591" t="s">
        <v>3055</v>
      </c>
      <c r="N37" s="590" t="s">
        <v>3003</v>
      </c>
      <c r="O37" s="590" t="s">
        <v>3008</v>
      </c>
      <c r="P37" s="590" t="s">
        <v>3031</v>
      </c>
      <c r="Q37" s="591" t="s">
        <v>3055</v>
      </c>
      <c r="R37" s="590" t="s">
        <v>3031</v>
      </c>
      <c r="S37" s="590" t="s">
        <v>3008</v>
      </c>
      <c r="T37" s="594" t="s">
        <v>3056</v>
      </c>
    </row>
    <row r="38" spans="1:20" ht="15.95" customHeight="1">
      <c r="A38" s="283" t="s">
        <v>307</v>
      </c>
      <c r="B38" s="283" t="s">
        <v>607</v>
      </c>
      <c r="C38" s="288" t="str">
        <f>PROPER(Distributor_Master3[[#This Row],[Distributor]])</f>
        <v>Skm Rajim</v>
      </c>
      <c r="D38" s="283" t="s">
        <v>2990</v>
      </c>
      <c r="E38" s="283" t="s">
        <v>392</v>
      </c>
      <c r="F38" s="283" t="s">
        <v>85</v>
      </c>
      <c r="G38" s="283" t="s">
        <v>321</v>
      </c>
      <c r="H38" s="283" t="s">
        <v>321</v>
      </c>
      <c r="I38" s="284"/>
      <c r="J38" s="285"/>
      <c r="K38" s="285" t="s">
        <v>2974</v>
      </c>
      <c r="L38" s="590" t="s">
        <v>2990</v>
      </c>
      <c r="M38" s="591" t="s">
        <v>3057</v>
      </c>
      <c r="N38" s="590" t="s">
        <v>3003</v>
      </c>
      <c r="O38" s="590" t="s">
        <v>3008</v>
      </c>
      <c r="P38" s="590" t="s">
        <v>3031</v>
      </c>
      <c r="Q38" s="591" t="s">
        <v>3057</v>
      </c>
      <c r="R38" s="590" t="s">
        <v>3031</v>
      </c>
      <c r="S38" s="590" t="s">
        <v>3008</v>
      </c>
      <c r="T38" s="594" t="s">
        <v>3058</v>
      </c>
    </row>
    <row r="39" spans="1:20" ht="15.95" customHeight="1">
      <c r="A39" s="283" t="s">
        <v>309</v>
      </c>
      <c r="B39" s="283" t="s">
        <v>608</v>
      </c>
      <c r="C39" s="288" t="str">
        <f>PROPER(Distributor_Master3[[#This Row],[Distributor]])</f>
        <v>Namrata Sample</v>
      </c>
      <c r="D39" s="283" t="s">
        <v>608</v>
      </c>
      <c r="E39" s="283" t="s">
        <v>321</v>
      </c>
      <c r="F39" s="283" t="s">
        <v>602</v>
      </c>
      <c r="G39" s="283" t="s">
        <v>602</v>
      </c>
      <c r="H39" s="283" t="s">
        <v>309</v>
      </c>
      <c r="I39" s="284"/>
      <c r="J39" s="285"/>
      <c r="K39" s="285" t="s">
        <v>2974</v>
      </c>
      <c r="L39" s="592" t="s">
        <v>608</v>
      </c>
      <c r="M39" s="593"/>
      <c r="N39" s="592"/>
      <c r="O39" s="592"/>
      <c r="P39" s="592"/>
      <c r="Q39" s="593"/>
      <c r="R39" s="592"/>
      <c r="S39" s="592"/>
      <c r="T39" s="597" t="s">
        <v>3059</v>
      </c>
    </row>
    <row r="40" spans="1:20" ht="15.95" customHeight="1">
      <c r="A40" s="283" t="s">
        <v>307</v>
      </c>
      <c r="B40" s="283" t="s">
        <v>710</v>
      </c>
      <c r="C40" s="288" t="str">
        <f>PROPER(Distributor_Master3[[#This Row],[Distributor]])</f>
        <v>56 Bhog Misthan</v>
      </c>
      <c r="D40" s="283" t="s">
        <v>710</v>
      </c>
      <c r="E40" s="283" t="s">
        <v>324</v>
      </c>
      <c r="F40" s="283" t="s">
        <v>158</v>
      </c>
      <c r="G40" s="283" t="s">
        <v>574</v>
      </c>
      <c r="H40" s="283" t="s">
        <v>2984</v>
      </c>
      <c r="I40" s="284"/>
      <c r="J40" s="285"/>
      <c r="K40" s="285" t="s">
        <v>2974</v>
      </c>
      <c r="L40" s="590" t="s">
        <v>710</v>
      </c>
      <c r="M40" s="591" t="s">
        <v>3060</v>
      </c>
      <c r="N40" s="590" t="s">
        <v>158</v>
      </c>
      <c r="O40" s="590" t="s">
        <v>3061</v>
      </c>
      <c r="P40" s="590" t="s">
        <v>3062</v>
      </c>
      <c r="Q40" s="591" t="s">
        <v>3060</v>
      </c>
      <c r="R40" s="590" t="s">
        <v>3062</v>
      </c>
      <c r="S40" s="590" t="s">
        <v>3061</v>
      </c>
      <c r="T40" s="594" t="s">
        <v>3006</v>
      </c>
    </row>
    <row r="41" spans="1:20" ht="15.95" customHeight="1">
      <c r="A41" s="283" t="s">
        <v>286</v>
      </c>
      <c r="B41" s="283" t="s">
        <v>716</v>
      </c>
      <c r="C41" s="288" t="str">
        <f>PROPER(Distributor_Master3[[#This Row],[Distributor]])</f>
        <v>Mohammad Khalil</v>
      </c>
      <c r="D41" s="283" t="s">
        <v>716</v>
      </c>
      <c r="E41" s="283" t="s">
        <v>324</v>
      </c>
      <c r="F41" s="283" t="s">
        <v>85</v>
      </c>
      <c r="G41" s="283" t="s">
        <v>387</v>
      </c>
      <c r="H41" s="283" t="s">
        <v>85</v>
      </c>
      <c r="I41" s="284"/>
      <c r="J41" s="285"/>
      <c r="K41" s="285" t="s">
        <v>2974</v>
      </c>
      <c r="L41" s="590" t="s">
        <v>716</v>
      </c>
      <c r="M41" s="591" t="s">
        <v>3063</v>
      </c>
      <c r="N41" s="590" t="s">
        <v>3003</v>
      </c>
      <c r="O41" s="590" t="s">
        <v>3008</v>
      </c>
      <c r="P41" s="590"/>
      <c r="Q41" s="591" t="s">
        <v>3063</v>
      </c>
      <c r="R41" s="590"/>
      <c r="S41" s="590" t="s">
        <v>3008</v>
      </c>
      <c r="T41" s="594" t="s">
        <v>3006</v>
      </c>
    </row>
    <row r="42" spans="1:20" ht="15.95" customHeight="1">
      <c r="A42" s="283" t="s">
        <v>331</v>
      </c>
      <c r="B42" s="283" t="s">
        <v>717</v>
      </c>
      <c r="C42" s="288" t="str">
        <f>PROPER(Distributor_Master3[[#This Row],[Distributor]])</f>
        <v>Skm Bhatagaon</v>
      </c>
      <c r="D42" s="283" t="s">
        <v>2990</v>
      </c>
      <c r="E42" s="283" t="s">
        <v>392</v>
      </c>
      <c r="F42" s="283" t="s">
        <v>85</v>
      </c>
      <c r="G42" s="283" t="s">
        <v>321</v>
      </c>
      <c r="H42" s="283" t="s">
        <v>321</v>
      </c>
      <c r="I42" s="284"/>
      <c r="J42" s="285"/>
      <c r="K42" s="285" t="s">
        <v>2974</v>
      </c>
      <c r="L42" s="590" t="s">
        <v>2990</v>
      </c>
      <c r="M42" s="591" t="s">
        <v>3064</v>
      </c>
      <c r="N42" s="590" t="s">
        <v>3003</v>
      </c>
      <c r="O42" s="590" t="s">
        <v>3008</v>
      </c>
      <c r="P42" s="590" t="s">
        <v>3031</v>
      </c>
      <c r="Q42" s="591" t="s">
        <v>3064</v>
      </c>
      <c r="R42" s="590" t="s">
        <v>3031</v>
      </c>
      <c r="S42" s="590" t="s">
        <v>3008</v>
      </c>
      <c r="T42" s="594" t="s">
        <v>3065</v>
      </c>
    </row>
    <row r="43" spans="1:20" ht="15.95" customHeight="1">
      <c r="A43" s="283" t="s">
        <v>307</v>
      </c>
      <c r="B43" s="283" t="s">
        <v>769</v>
      </c>
      <c r="C43" s="288" t="str">
        <f>PROPER(Distributor_Master3[[#This Row],[Distributor]])</f>
        <v>Bafna &amp; Sons</v>
      </c>
      <c r="D43" s="283" t="s">
        <v>769</v>
      </c>
      <c r="E43" s="283" t="s">
        <v>324</v>
      </c>
      <c r="F43" s="283" t="s">
        <v>142</v>
      </c>
      <c r="G43" s="283" t="s">
        <v>574</v>
      </c>
      <c r="H43" s="283" t="s">
        <v>2984</v>
      </c>
      <c r="I43" s="284"/>
      <c r="J43" s="285"/>
      <c r="K43" s="285" t="s">
        <v>2974</v>
      </c>
      <c r="L43" s="590" t="s">
        <v>769</v>
      </c>
      <c r="M43" s="591" t="s">
        <v>3066</v>
      </c>
      <c r="N43" s="590" t="s">
        <v>3003</v>
      </c>
      <c r="O43" s="590" t="s">
        <v>3067</v>
      </c>
      <c r="P43" s="590" t="s">
        <v>3068</v>
      </c>
      <c r="Q43" s="591" t="s">
        <v>3066</v>
      </c>
      <c r="R43" s="590" t="s">
        <v>3068</v>
      </c>
      <c r="S43" s="590" t="s">
        <v>3067</v>
      </c>
      <c r="T43" s="594" t="s">
        <v>3006</v>
      </c>
    </row>
    <row r="44" spans="1:20" ht="15.95" customHeight="1">
      <c r="A44" s="283" t="s">
        <v>307</v>
      </c>
      <c r="B44" s="283" t="s">
        <v>770</v>
      </c>
      <c r="C44" s="288" t="str">
        <f>PROPER(Distributor_Master3[[#This Row],[Distributor]])</f>
        <v>Manglani Masala And Dal Bhandar</v>
      </c>
      <c r="D44" s="283" t="s">
        <v>770</v>
      </c>
      <c r="E44" s="283" t="s">
        <v>324</v>
      </c>
      <c r="F44" s="283" t="s">
        <v>85</v>
      </c>
      <c r="G44" s="283" t="s">
        <v>574</v>
      </c>
      <c r="H44" s="283" t="s">
        <v>2984</v>
      </c>
      <c r="I44" s="284"/>
      <c r="J44" s="285"/>
      <c r="K44" s="285" t="s">
        <v>2974</v>
      </c>
      <c r="L44" s="590" t="s">
        <v>770</v>
      </c>
      <c r="M44" s="591" t="s">
        <v>3069</v>
      </c>
      <c r="N44" s="590" t="s">
        <v>3003</v>
      </c>
      <c r="O44" s="590" t="s">
        <v>3070</v>
      </c>
      <c r="P44" s="590" t="s">
        <v>3071</v>
      </c>
      <c r="Q44" s="591" t="s">
        <v>3069</v>
      </c>
      <c r="R44" s="590" t="s">
        <v>3071</v>
      </c>
      <c r="S44" s="590" t="s">
        <v>3070</v>
      </c>
      <c r="T44" s="594" t="s">
        <v>3006</v>
      </c>
    </row>
    <row r="45" spans="1:20" ht="15.95" customHeight="1">
      <c r="A45" s="283" t="s">
        <v>331</v>
      </c>
      <c r="B45" s="283" t="s">
        <v>778</v>
      </c>
      <c r="C45" s="288" t="str">
        <f>PROPER(Distributor_Master3[[#This Row],[Distributor]])</f>
        <v>Fleet Lab Technologies Pvt. Ltd.</v>
      </c>
      <c r="D45" s="283" t="s">
        <v>3072</v>
      </c>
      <c r="E45" s="283" t="s">
        <v>321</v>
      </c>
      <c r="F45" s="283" t="s">
        <v>85</v>
      </c>
      <c r="G45" s="283" t="s">
        <v>321</v>
      </c>
      <c r="H45" s="283" t="s">
        <v>321</v>
      </c>
      <c r="I45" s="284"/>
      <c r="J45" s="285"/>
      <c r="K45" s="285" t="s">
        <v>2974</v>
      </c>
      <c r="L45" s="592" t="s">
        <v>3072</v>
      </c>
      <c r="M45" s="593" t="s">
        <v>3073</v>
      </c>
      <c r="N45" s="592" t="s">
        <v>3003</v>
      </c>
      <c r="O45" s="592" t="s">
        <v>3008</v>
      </c>
      <c r="P45" s="592" t="s">
        <v>3074</v>
      </c>
      <c r="Q45" s="593" t="s">
        <v>3073</v>
      </c>
      <c r="R45" s="592" t="s">
        <v>3074</v>
      </c>
      <c r="S45" s="592" t="s">
        <v>3008</v>
      </c>
      <c r="T45" s="596" t="s">
        <v>3075</v>
      </c>
    </row>
    <row r="46" spans="1:20" ht="15.95" customHeight="1">
      <c r="A46" s="283" t="s">
        <v>309</v>
      </c>
      <c r="B46" s="283" t="s">
        <v>794</v>
      </c>
      <c r="C46" s="288" t="str">
        <f>PROPER(Distributor_Master3[[#This Row],[Distributor]])</f>
        <v>Sanjay Kumar Patre</v>
      </c>
      <c r="D46" s="283" t="s">
        <v>794</v>
      </c>
      <c r="E46" s="283" t="s">
        <v>324</v>
      </c>
      <c r="F46" s="283" t="s">
        <v>85</v>
      </c>
      <c r="G46" s="283" t="s">
        <v>387</v>
      </c>
      <c r="H46" s="283" t="s">
        <v>85</v>
      </c>
      <c r="I46" s="284"/>
      <c r="J46" s="285"/>
      <c r="K46" s="285" t="s">
        <v>2974</v>
      </c>
      <c r="L46" s="590" t="s">
        <v>794</v>
      </c>
      <c r="M46" s="591" t="s">
        <v>3076</v>
      </c>
      <c r="N46" s="590" t="s">
        <v>3003</v>
      </c>
      <c r="O46" s="590" t="s">
        <v>3077</v>
      </c>
      <c r="P46" s="590" t="s">
        <v>3078</v>
      </c>
      <c r="Q46" s="591" t="s">
        <v>3076</v>
      </c>
      <c r="R46" s="590" t="s">
        <v>3078</v>
      </c>
      <c r="S46" s="590" t="s">
        <v>3077</v>
      </c>
      <c r="T46" s="594" t="s">
        <v>3006</v>
      </c>
    </row>
    <row r="47" spans="1:20" ht="15.95" customHeight="1">
      <c r="A47" s="283" t="s">
        <v>137</v>
      </c>
      <c r="B47" s="283" t="s">
        <v>796</v>
      </c>
      <c r="C47" s="288" t="str">
        <f>PROPER(Distributor_Master3[[#This Row],[Distributor]])</f>
        <v>Om Trading Company</v>
      </c>
      <c r="D47" s="283" t="s">
        <v>796</v>
      </c>
      <c r="E47" s="283" t="s">
        <v>324</v>
      </c>
      <c r="F47" s="283" t="s">
        <v>137</v>
      </c>
      <c r="G47" s="283" t="s">
        <v>574</v>
      </c>
      <c r="H47" s="283" t="s">
        <v>137</v>
      </c>
      <c r="I47" s="284"/>
      <c r="J47" s="285"/>
      <c r="K47" s="285" t="s">
        <v>2974</v>
      </c>
      <c r="L47" s="590" t="s">
        <v>796</v>
      </c>
      <c r="M47" s="591" t="s">
        <v>3079</v>
      </c>
      <c r="N47" s="590" t="s">
        <v>3003</v>
      </c>
      <c r="O47" s="590" t="s">
        <v>3043</v>
      </c>
      <c r="P47" s="590" t="s">
        <v>3080</v>
      </c>
      <c r="Q47" s="591" t="s">
        <v>3079</v>
      </c>
      <c r="R47" s="590" t="s">
        <v>3080</v>
      </c>
      <c r="S47" s="590" t="s">
        <v>3043</v>
      </c>
      <c r="T47" s="594" t="s">
        <v>3006</v>
      </c>
    </row>
    <row r="48" spans="1:20" ht="15.95" customHeight="1">
      <c r="A48" s="283" t="s">
        <v>307</v>
      </c>
      <c r="B48" s="283" t="s">
        <v>798</v>
      </c>
      <c r="C48" s="288" t="str">
        <f>PROPER(Distributor_Master3[[#This Row],[Distributor]])</f>
        <v>Wasabi Raipur</v>
      </c>
      <c r="D48" s="283" t="s">
        <v>798</v>
      </c>
      <c r="E48" s="283" t="s">
        <v>324</v>
      </c>
      <c r="F48" s="283" t="s">
        <v>85</v>
      </c>
      <c r="G48" s="283" t="s">
        <v>389</v>
      </c>
      <c r="H48" s="283" t="s">
        <v>389</v>
      </c>
      <c r="I48" s="284"/>
      <c r="J48" s="285"/>
      <c r="K48" s="285" t="s">
        <v>2974</v>
      </c>
      <c r="L48" s="590" t="s">
        <v>798</v>
      </c>
      <c r="M48" s="591" t="s">
        <v>3081</v>
      </c>
      <c r="N48" s="590" t="s">
        <v>3003</v>
      </c>
      <c r="O48" s="590" t="s">
        <v>3082</v>
      </c>
      <c r="P48" s="590" t="s">
        <v>3083</v>
      </c>
      <c r="Q48" s="591" t="s">
        <v>3081</v>
      </c>
      <c r="R48" s="590" t="s">
        <v>3083</v>
      </c>
      <c r="S48" s="590" t="s">
        <v>3082</v>
      </c>
      <c r="T48" s="594" t="s">
        <v>3006</v>
      </c>
    </row>
    <row r="49" spans="1:20" ht="15.95" customHeight="1">
      <c r="A49" s="283" t="s">
        <v>331</v>
      </c>
      <c r="B49" s="283" t="s">
        <v>805</v>
      </c>
      <c r="C49" s="288" t="str">
        <f>PROPER(Distributor_Master3[[#This Row],[Distributor]])</f>
        <v>Skm Sunder Nagar</v>
      </c>
      <c r="D49" s="283" t="s">
        <v>2990</v>
      </c>
      <c r="E49" s="283" t="s">
        <v>392</v>
      </c>
      <c r="F49" s="283" t="s">
        <v>391</v>
      </c>
      <c r="G49" s="283" t="s">
        <v>321</v>
      </c>
      <c r="H49" s="283" t="s">
        <v>321</v>
      </c>
      <c r="I49" s="286"/>
      <c r="J49" s="285"/>
      <c r="K49" s="285" t="s">
        <v>2974</v>
      </c>
      <c r="L49" s="590" t="s">
        <v>2990</v>
      </c>
      <c r="M49" s="591" t="s">
        <v>3084</v>
      </c>
      <c r="N49" s="590" t="s">
        <v>3003</v>
      </c>
      <c r="O49" s="590" t="s">
        <v>3008</v>
      </c>
      <c r="P49" s="590" t="s">
        <v>3031</v>
      </c>
      <c r="Q49" s="591" t="s">
        <v>3084</v>
      </c>
      <c r="R49" s="590" t="s">
        <v>3031</v>
      </c>
      <c r="S49" s="590" t="s">
        <v>3008</v>
      </c>
      <c r="T49" s="594" t="s">
        <v>3085</v>
      </c>
    </row>
    <row r="50" spans="1:20" ht="15.95" customHeight="1">
      <c r="A50" s="283" t="s">
        <v>85</v>
      </c>
      <c r="B50" s="283" t="s">
        <v>806</v>
      </c>
      <c r="C50" s="288" t="str">
        <f>PROPER(Distributor_Master3[[#This Row],[Distributor]])</f>
        <v>Maira Resort Balaghat</v>
      </c>
      <c r="D50" s="283" t="s">
        <v>806</v>
      </c>
      <c r="E50" s="283" t="s">
        <v>324</v>
      </c>
      <c r="F50" s="283" t="s">
        <v>85</v>
      </c>
      <c r="G50" s="283" t="s">
        <v>389</v>
      </c>
      <c r="H50" s="283" t="s">
        <v>85</v>
      </c>
      <c r="I50" s="284"/>
      <c r="J50" s="285"/>
      <c r="K50" s="285" t="s">
        <v>2974</v>
      </c>
      <c r="L50" s="592" t="s">
        <v>806</v>
      </c>
      <c r="M50" s="593"/>
      <c r="N50" s="592"/>
      <c r="O50" s="592"/>
      <c r="P50" s="592"/>
      <c r="Q50" s="593"/>
      <c r="R50" s="592"/>
      <c r="S50" s="592"/>
      <c r="T50" s="595" t="s">
        <v>3086</v>
      </c>
    </row>
    <row r="51" spans="1:20" ht="15.95" customHeight="1">
      <c r="A51" s="283" t="s">
        <v>137</v>
      </c>
      <c r="B51" s="283" t="s">
        <v>809</v>
      </c>
      <c r="C51" s="288" t="str">
        <f>PROPER(Distributor_Master3[[#This Row],[Distributor]])</f>
        <v>Vinayak Traders</v>
      </c>
      <c r="D51" s="283" t="s">
        <v>809</v>
      </c>
      <c r="E51" s="283" t="s">
        <v>324</v>
      </c>
      <c r="F51" s="283" t="s">
        <v>137</v>
      </c>
      <c r="G51" s="283" t="s">
        <v>574</v>
      </c>
      <c r="H51" s="283" t="s">
        <v>137</v>
      </c>
      <c r="I51" s="284"/>
      <c r="J51" s="285"/>
      <c r="K51" s="285" t="s">
        <v>2974</v>
      </c>
      <c r="L51" s="590" t="s">
        <v>809</v>
      </c>
      <c r="M51" s="591" t="s">
        <v>3087</v>
      </c>
      <c r="N51" s="590" t="s">
        <v>3003</v>
      </c>
      <c r="O51" s="590" t="s">
        <v>3004</v>
      </c>
      <c r="P51" s="590"/>
      <c r="Q51" s="591" t="s">
        <v>3087</v>
      </c>
      <c r="R51" s="590"/>
      <c r="S51" s="590" t="s">
        <v>3004</v>
      </c>
      <c r="T51" s="594" t="s">
        <v>3006</v>
      </c>
    </row>
    <row r="52" spans="1:20" ht="15.95" customHeight="1">
      <c r="A52" s="283" t="s">
        <v>137</v>
      </c>
      <c r="B52" s="283" t="s">
        <v>811</v>
      </c>
      <c r="C52" s="288" t="str">
        <f>PROPER(Distributor_Master3[[#This Row],[Distributor]])</f>
        <v>Tripti Misthan</v>
      </c>
      <c r="D52" s="283" t="s">
        <v>811</v>
      </c>
      <c r="E52" s="283" t="s">
        <v>324</v>
      </c>
      <c r="F52" s="283" t="s">
        <v>137</v>
      </c>
      <c r="G52" s="283" t="s">
        <v>574</v>
      </c>
      <c r="H52" s="283" t="s">
        <v>2984</v>
      </c>
      <c r="I52" s="284"/>
      <c r="J52" s="285"/>
      <c r="K52" s="285" t="s">
        <v>2974</v>
      </c>
      <c r="L52" s="590" t="s">
        <v>811</v>
      </c>
      <c r="M52" s="591" t="s">
        <v>3088</v>
      </c>
      <c r="N52" s="590" t="s">
        <v>3003</v>
      </c>
      <c r="O52" s="590" t="s">
        <v>3043</v>
      </c>
      <c r="P52" s="590" t="s">
        <v>3089</v>
      </c>
      <c r="Q52" s="591" t="s">
        <v>3088</v>
      </c>
      <c r="R52" s="590" t="s">
        <v>3089</v>
      </c>
      <c r="S52" s="590" t="s">
        <v>3043</v>
      </c>
      <c r="T52" s="594" t="s">
        <v>3006</v>
      </c>
    </row>
    <row r="53" spans="1:20" ht="15.95" customHeight="1">
      <c r="A53" s="283" t="s">
        <v>307</v>
      </c>
      <c r="B53" s="283" t="s">
        <v>813</v>
      </c>
      <c r="C53" s="288" t="str">
        <f>PROPER(Distributor_Master3[[#This Row],[Distributor]])</f>
        <v>Goyal Milk Dairy</v>
      </c>
      <c r="D53" s="283" t="s">
        <v>813</v>
      </c>
      <c r="E53" s="283" t="s">
        <v>324</v>
      </c>
      <c r="F53" s="283" t="s">
        <v>85</v>
      </c>
      <c r="G53" s="283" t="s">
        <v>387</v>
      </c>
      <c r="H53" s="283" t="s">
        <v>85</v>
      </c>
      <c r="I53" s="284"/>
      <c r="J53" s="285"/>
      <c r="K53" s="285" t="s">
        <v>2974</v>
      </c>
      <c r="L53" s="590" t="s">
        <v>813</v>
      </c>
      <c r="M53" s="591" t="s">
        <v>3090</v>
      </c>
      <c r="N53" s="590" t="s">
        <v>3003</v>
      </c>
      <c r="O53" s="590" t="s">
        <v>3008</v>
      </c>
      <c r="P53" s="590"/>
      <c r="Q53" s="591" t="s">
        <v>3090</v>
      </c>
      <c r="R53" s="590"/>
      <c r="S53" s="590" t="s">
        <v>3008</v>
      </c>
      <c r="T53" s="594" t="s">
        <v>3006</v>
      </c>
    </row>
    <row r="54" spans="1:20" ht="15.95" customHeight="1">
      <c r="A54" s="283" t="s">
        <v>138</v>
      </c>
      <c r="B54" s="283" t="s">
        <v>814</v>
      </c>
      <c r="C54" s="288" t="str">
        <f>PROPER(Distributor_Master3[[#This Row],[Distributor]])</f>
        <v>Avon Communication</v>
      </c>
      <c r="D54" s="283" t="s">
        <v>814</v>
      </c>
      <c r="E54" s="283" t="s">
        <v>324</v>
      </c>
      <c r="F54" s="283" t="s">
        <v>138</v>
      </c>
      <c r="G54" s="283" t="s">
        <v>387</v>
      </c>
      <c r="H54" s="283" t="s">
        <v>138</v>
      </c>
      <c r="I54" s="284"/>
      <c r="J54" s="285"/>
      <c r="K54" s="285" t="s">
        <v>2974</v>
      </c>
      <c r="L54" s="590" t="s">
        <v>814</v>
      </c>
      <c r="M54" s="591" t="s">
        <v>3091</v>
      </c>
      <c r="N54" s="590" t="s">
        <v>3003</v>
      </c>
      <c r="O54" s="590" t="s">
        <v>3092</v>
      </c>
      <c r="P54" s="590" t="s">
        <v>3093</v>
      </c>
      <c r="Q54" s="591" t="s">
        <v>3091</v>
      </c>
      <c r="R54" s="590" t="s">
        <v>3093</v>
      </c>
      <c r="S54" s="590" t="s">
        <v>3092</v>
      </c>
      <c r="T54" s="594" t="s">
        <v>3006</v>
      </c>
    </row>
    <row r="55" spans="1:20" ht="15.95" customHeight="1">
      <c r="A55" s="283" t="s">
        <v>138</v>
      </c>
      <c r="B55" s="283" t="s">
        <v>815</v>
      </c>
      <c r="C55" s="288" t="str">
        <f>PROPER(Distributor_Master3[[#This Row],[Distributor]])</f>
        <v>Balaji Mineral</v>
      </c>
      <c r="D55" s="283" t="s">
        <v>815</v>
      </c>
      <c r="E55" s="283" t="s">
        <v>324</v>
      </c>
      <c r="F55" s="283" t="s">
        <v>138</v>
      </c>
      <c r="G55" s="283" t="s">
        <v>387</v>
      </c>
      <c r="H55" s="283" t="s">
        <v>138</v>
      </c>
      <c r="I55" s="284"/>
      <c r="J55" s="285"/>
      <c r="K55" s="285" t="s">
        <v>2974</v>
      </c>
      <c r="L55" s="590" t="s">
        <v>815</v>
      </c>
      <c r="M55" s="591" t="s">
        <v>3094</v>
      </c>
      <c r="N55" s="590" t="s">
        <v>3003</v>
      </c>
      <c r="O55" s="590" t="s">
        <v>3095</v>
      </c>
      <c r="P55" s="590" t="s">
        <v>3096</v>
      </c>
      <c r="Q55" s="591" t="s">
        <v>3094</v>
      </c>
      <c r="R55" s="590" t="s">
        <v>3096</v>
      </c>
      <c r="S55" s="590" t="s">
        <v>3095</v>
      </c>
      <c r="T55" s="594" t="s">
        <v>3006</v>
      </c>
    </row>
    <row r="56" spans="1:20" ht="15.95" customHeight="1">
      <c r="A56" s="283" t="s">
        <v>305</v>
      </c>
      <c r="B56" s="283" t="s">
        <v>838</v>
      </c>
      <c r="C56" s="288" t="str">
        <f>PROPER(Distributor_Master3[[#This Row],[Distributor]])</f>
        <v>Aayush Enterprise</v>
      </c>
      <c r="D56" s="283" t="s">
        <v>838</v>
      </c>
      <c r="E56" s="283" t="s">
        <v>324</v>
      </c>
      <c r="F56" s="283" t="s">
        <v>186</v>
      </c>
      <c r="G56" s="283" t="s">
        <v>574</v>
      </c>
      <c r="H56" s="283" t="s">
        <v>2984</v>
      </c>
      <c r="I56" s="284"/>
      <c r="J56" s="285"/>
      <c r="K56" s="285" t="s">
        <v>2974</v>
      </c>
      <c r="L56" s="590" t="s">
        <v>838</v>
      </c>
      <c r="M56" s="591" t="s">
        <v>3097</v>
      </c>
      <c r="N56" s="590" t="s">
        <v>3003</v>
      </c>
      <c r="O56" s="590" t="s">
        <v>3098</v>
      </c>
      <c r="P56" s="590" t="s">
        <v>3099</v>
      </c>
      <c r="Q56" s="591" t="s">
        <v>3097</v>
      </c>
      <c r="R56" s="590" t="s">
        <v>3099</v>
      </c>
      <c r="S56" s="590" t="s">
        <v>3098</v>
      </c>
      <c r="T56" s="594" t="s">
        <v>3006</v>
      </c>
    </row>
    <row r="57" spans="1:20" ht="15.95" customHeight="1">
      <c r="A57" s="283" t="s">
        <v>137</v>
      </c>
      <c r="B57" s="283" t="s">
        <v>840</v>
      </c>
      <c r="C57" s="288" t="str">
        <f>PROPER(Distributor_Master3[[#This Row],[Distributor]])</f>
        <v>Jain Trading Company</v>
      </c>
      <c r="D57" s="283" t="s">
        <v>840</v>
      </c>
      <c r="E57" s="283" t="s">
        <v>324</v>
      </c>
      <c r="F57" s="283" t="s">
        <v>137</v>
      </c>
      <c r="G57" s="283" t="s">
        <v>574</v>
      </c>
      <c r="H57" s="283" t="s">
        <v>2984</v>
      </c>
      <c r="I57" s="286"/>
      <c r="J57" s="285"/>
      <c r="K57" s="285" t="s">
        <v>2974</v>
      </c>
      <c r="L57" s="590" t="s">
        <v>840</v>
      </c>
      <c r="M57" s="591" t="s">
        <v>3100</v>
      </c>
      <c r="N57" s="590" t="s">
        <v>3003</v>
      </c>
      <c r="O57" s="590" t="s">
        <v>3004</v>
      </c>
      <c r="P57" s="590" t="s">
        <v>3101</v>
      </c>
      <c r="Q57" s="591" t="s">
        <v>3100</v>
      </c>
      <c r="R57" s="590" t="s">
        <v>3101</v>
      </c>
      <c r="S57" s="590" t="s">
        <v>3004</v>
      </c>
      <c r="T57" s="594" t="s">
        <v>3006</v>
      </c>
    </row>
    <row r="58" spans="1:20" ht="15.95" customHeight="1">
      <c r="A58" s="283" t="s">
        <v>331</v>
      </c>
      <c r="B58" s="283" t="s">
        <v>841</v>
      </c>
      <c r="C58" s="288" t="str">
        <f>PROPER(Distributor_Master3[[#This Row],[Distributor]])</f>
        <v>Skm-Birgaon</v>
      </c>
      <c r="D58" s="283" t="s">
        <v>2990</v>
      </c>
      <c r="E58" s="283" t="s">
        <v>392</v>
      </c>
      <c r="F58" s="283" t="s">
        <v>391</v>
      </c>
      <c r="G58" s="283" t="s">
        <v>321</v>
      </c>
      <c r="H58" s="283" t="s">
        <v>321</v>
      </c>
      <c r="I58" s="284"/>
      <c r="J58" s="285"/>
      <c r="K58" s="285" t="s">
        <v>2974</v>
      </c>
      <c r="L58" s="590" t="s">
        <v>2990</v>
      </c>
      <c r="M58" s="591" t="s">
        <v>3102</v>
      </c>
      <c r="N58" s="590" t="s">
        <v>3003</v>
      </c>
      <c r="O58" s="590" t="s">
        <v>3008</v>
      </c>
      <c r="P58" s="590" t="s">
        <v>3031</v>
      </c>
      <c r="Q58" s="591" t="s">
        <v>3102</v>
      </c>
      <c r="R58" s="590" t="s">
        <v>3031</v>
      </c>
      <c r="S58" s="590" t="s">
        <v>3008</v>
      </c>
      <c r="T58" s="594" t="s">
        <v>3103</v>
      </c>
    </row>
    <row r="59" spans="1:20" ht="15.95" customHeight="1">
      <c r="A59" s="283" t="s">
        <v>331</v>
      </c>
      <c r="B59" s="283" t="s">
        <v>843</v>
      </c>
      <c r="C59" s="288" t="str">
        <f>PROPER(Distributor_Master3[[#This Row],[Distributor]])</f>
        <v>Dmart Devpuri,Raipur</v>
      </c>
      <c r="D59" s="283" t="s">
        <v>2989</v>
      </c>
      <c r="E59" s="283" t="s">
        <v>390</v>
      </c>
      <c r="F59" s="283" t="s">
        <v>85</v>
      </c>
      <c r="G59" s="283" t="s">
        <v>321</v>
      </c>
      <c r="H59" s="283" t="s">
        <v>321</v>
      </c>
      <c r="I59" s="284">
        <v>21.25</v>
      </c>
      <c r="J59" s="285">
        <v>81.629997000000003</v>
      </c>
      <c r="K59" s="285" t="s">
        <v>2974</v>
      </c>
      <c r="L59" s="592" t="s">
        <v>2989</v>
      </c>
      <c r="M59" s="593" t="s">
        <v>3104</v>
      </c>
      <c r="N59" s="592" t="s">
        <v>3003</v>
      </c>
      <c r="O59" s="592" t="s">
        <v>3034</v>
      </c>
      <c r="P59" s="592" t="s">
        <v>3105</v>
      </c>
      <c r="Q59" s="593" t="s">
        <v>3104</v>
      </c>
      <c r="R59" s="592" t="s">
        <v>3105</v>
      </c>
      <c r="S59" s="592" t="s">
        <v>3034</v>
      </c>
      <c r="T59" s="594" t="s">
        <v>3106</v>
      </c>
    </row>
    <row r="60" spans="1:20" ht="15.95" customHeight="1">
      <c r="A60" s="283" t="s">
        <v>307</v>
      </c>
      <c r="B60" s="283" t="s">
        <v>848</v>
      </c>
      <c r="C60" s="288" t="str">
        <f>PROPER(Distributor_Master3[[#This Row],[Distributor]])</f>
        <v>Deepak Dairy</v>
      </c>
      <c r="D60" s="283" t="s">
        <v>848</v>
      </c>
      <c r="E60" s="283" t="s">
        <v>324</v>
      </c>
      <c r="F60" s="283" t="s">
        <v>85</v>
      </c>
      <c r="G60" s="283" t="s">
        <v>574</v>
      </c>
      <c r="H60" s="283" t="s">
        <v>2984</v>
      </c>
      <c r="I60" s="284"/>
      <c r="J60" s="285"/>
      <c r="K60" s="285" t="s">
        <v>2974</v>
      </c>
      <c r="L60" s="590" t="s">
        <v>848</v>
      </c>
      <c r="M60" s="591" t="s">
        <v>3107</v>
      </c>
      <c r="N60" s="590" t="s">
        <v>3003</v>
      </c>
      <c r="O60" s="590" t="s">
        <v>3108</v>
      </c>
      <c r="P60" s="590"/>
      <c r="Q60" s="591" t="s">
        <v>3107</v>
      </c>
      <c r="R60" s="590"/>
      <c r="S60" s="590" t="s">
        <v>3108</v>
      </c>
      <c r="T60" s="594" t="s">
        <v>3006</v>
      </c>
    </row>
    <row r="61" spans="1:20" ht="15.95" customHeight="1">
      <c r="A61" s="283" t="s">
        <v>331</v>
      </c>
      <c r="B61" s="283" t="s">
        <v>852</v>
      </c>
      <c r="C61" s="288" t="str">
        <f>PROPER(Distributor_Master3[[#This Row],[Distributor]])</f>
        <v>Relaince Retail Ltd.Tekari</v>
      </c>
      <c r="D61" s="283" t="s">
        <v>852</v>
      </c>
      <c r="E61" s="283" t="s">
        <v>321</v>
      </c>
      <c r="F61" s="283" t="s">
        <v>85</v>
      </c>
      <c r="G61" s="283" t="s">
        <v>321</v>
      </c>
      <c r="H61" s="283" t="s">
        <v>321</v>
      </c>
      <c r="I61" s="284"/>
      <c r="J61" s="285"/>
      <c r="K61" s="285" t="s">
        <v>2974</v>
      </c>
      <c r="L61" s="592" t="s">
        <v>852</v>
      </c>
      <c r="M61" s="593"/>
      <c r="N61" s="592"/>
      <c r="O61" s="592"/>
      <c r="P61" s="592"/>
      <c r="Q61" s="593"/>
      <c r="R61" s="592"/>
      <c r="S61" s="592"/>
      <c r="T61" s="595" t="s">
        <v>3109</v>
      </c>
    </row>
    <row r="62" spans="1:20" ht="15.95" customHeight="1">
      <c r="A62" s="567" t="s">
        <v>140</v>
      </c>
      <c r="B62" s="567" t="s">
        <v>161</v>
      </c>
      <c r="C62" s="288" t="str">
        <f>PROPER(Distributor_Master3[[#This Row],[Distributor]])</f>
        <v>Abhi Enterprises</v>
      </c>
      <c r="D62" s="283" t="s">
        <v>179</v>
      </c>
      <c r="E62" s="283" t="s">
        <v>179</v>
      </c>
      <c r="F62" s="283" t="s">
        <v>140</v>
      </c>
      <c r="G62" s="283" t="s">
        <v>387</v>
      </c>
      <c r="H62" s="283" t="s">
        <v>140</v>
      </c>
      <c r="I62" s="286"/>
      <c r="J62" s="285"/>
      <c r="K62" s="285" t="s">
        <v>2974</v>
      </c>
      <c r="L62" s="590" t="s">
        <v>179</v>
      </c>
      <c r="M62" s="591" t="s">
        <v>3110</v>
      </c>
      <c r="N62" s="590" t="s">
        <v>3003</v>
      </c>
      <c r="O62" s="590" t="s">
        <v>3111</v>
      </c>
      <c r="P62" s="590" t="s">
        <v>3112</v>
      </c>
      <c r="Q62" s="591" t="s">
        <v>3110</v>
      </c>
      <c r="R62" s="590" t="s">
        <v>3112</v>
      </c>
      <c r="S62" s="590" t="s">
        <v>3111</v>
      </c>
      <c r="T62" s="594" t="s">
        <v>3006</v>
      </c>
    </row>
    <row r="63" spans="1:20" ht="15.95" customHeight="1">
      <c r="A63" s="283" t="s">
        <v>140</v>
      </c>
      <c r="B63" s="283" t="s">
        <v>858</v>
      </c>
      <c r="C63" s="288" t="str">
        <f>PROPER(Distributor_Master3[[#This Row],[Distributor]])</f>
        <v>Ayan</v>
      </c>
      <c r="D63" s="283" t="s">
        <v>179</v>
      </c>
      <c r="E63" s="283" t="s">
        <v>179</v>
      </c>
      <c r="F63" s="283" t="s">
        <v>140</v>
      </c>
      <c r="G63" s="283" t="s">
        <v>387</v>
      </c>
      <c r="H63" s="283" t="s">
        <v>140</v>
      </c>
      <c r="I63" s="286"/>
      <c r="J63" s="285"/>
      <c r="K63" s="285" t="s">
        <v>2974</v>
      </c>
      <c r="L63" s="590" t="s">
        <v>179</v>
      </c>
      <c r="M63" s="591" t="s">
        <v>3110</v>
      </c>
      <c r="N63" s="590" t="s">
        <v>3003</v>
      </c>
      <c r="O63" s="590" t="s">
        <v>3111</v>
      </c>
      <c r="P63" s="590" t="s">
        <v>3112</v>
      </c>
      <c r="Q63" s="591" t="s">
        <v>3110</v>
      </c>
      <c r="R63" s="590" t="s">
        <v>3112</v>
      </c>
      <c r="S63" s="590" t="s">
        <v>3111</v>
      </c>
      <c r="T63" s="594" t="s">
        <v>3006</v>
      </c>
    </row>
    <row r="64" spans="1:20" ht="15.95" customHeight="1">
      <c r="A64" s="283" t="s">
        <v>140</v>
      </c>
      <c r="B64" s="283" t="s">
        <v>859</v>
      </c>
      <c r="C64" s="288" t="str">
        <f>PROPER(Distributor_Master3[[#This Row],[Distributor]])</f>
        <v>Bharat</v>
      </c>
      <c r="D64" s="283" t="s">
        <v>179</v>
      </c>
      <c r="E64" s="283" t="s">
        <v>179</v>
      </c>
      <c r="F64" s="283" t="s">
        <v>140</v>
      </c>
      <c r="G64" s="283" t="s">
        <v>387</v>
      </c>
      <c r="H64" s="283" t="s">
        <v>140</v>
      </c>
      <c r="I64" s="286"/>
      <c r="J64" s="285"/>
      <c r="K64" s="285" t="s">
        <v>2974</v>
      </c>
      <c r="L64" s="590" t="s">
        <v>179</v>
      </c>
      <c r="M64" s="591" t="s">
        <v>3110</v>
      </c>
      <c r="N64" s="590" t="s">
        <v>3003</v>
      </c>
      <c r="O64" s="590" t="s">
        <v>3111</v>
      </c>
      <c r="P64" s="590" t="s">
        <v>3112</v>
      </c>
      <c r="Q64" s="591" t="s">
        <v>3110</v>
      </c>
      <c r="R64" s="590" t="s">
        <v>3112</v>
      </c>
      <c r="S64" s="590" t="s">
        <v>3111</v>
      </c>
      <c r="T64" s="594" t="s">
        <v>3006</v>
      </c>
    </row>
    <row r="65" spans="1:20" ht="15.95" customHeight="1">
      <c r="A65" s="283" t="s">
        <v>140</v>
      </c>
      <c r="B65" s="283" t="s">
        <v>860</v>
      </c>
      <c r="C65" s="288" t="str">
        <f>PROPER(Distributor_Master3[[#This Row],[Distributor]])</f>
        <v xml:space="preserve">Dheeraj </v>
      </c>
      <c r="D65" s="283" t="s">
        <v>179</v>
      </c>
      <c r="E65" s="283" t="s">
        <v>179</v>
      </c>
      <c r="F65" s="283" t="s">
        <v>140</v>
      </c>
      <c r="G65" s="283" t="s">
        <v>387</v>
      </c>
      <c r="H65" s="283" t="s">
        <v>140</v>
      </c>
      <c r="I65" s="286"/>
      <c r="J65" s="285"/>
      <c r="K65" s="285" t="s">
        <v>2974</v>
      </c>
      <c r="L65" s="590" t="s">
        <v>179</v>
      </c>
      <c r="M65" s="591" t="s">
        <v>3110</v>
      </c>
      <c r="N65" s="590" t="s">
        <v>3003</v>
      </c>
      <c r="O65" s="590" t="s">
        <v>3111</v>
      </c>
      <c r="P65" s="590" t="s">
        <v>3112</v>
      </c>
      <c r="Q65" s="591" t="s">
        <v>3110</v>
      </c>
      <c r="R65" s="590" t="s">
        <v>3112</v>
      </c>
      <c r="S65" s="590" t="s">
        <v>3111</v>
      </c>
      <c r="T65" s="594" t="s">
        <v>3006</v>
      </c>
    </row>
    <row r="66" spans="1:20" ht="15.95" customHeight="1">
      <c r="A66" s="283" t="s">
        <v>140</v>
      </c>
      <c r="B66" s="283" t="s">
        <v>862</v>
      </c>
      <c r="C66" s="288" t="str">
        <f>PROPER(Distributor_Master3[[#This Row],[Distributor]])</f>
        <v>Dilip</v>
      </c>
      <c r="D66" s="283" t="s">
        <v>179</v>
      </c>
      <c r="E66" s="283" t="s">
        <v>179</v>
      </c>
      <c r="F66" s="283" t="s">
        <v>140</v>
      </c>
      <c r="G66" s="283" t="s">
        <v>387</v>
      </c>
      <c r="H66" s="283" t="s">
        <v>140</v>
      </c>
      <c r="I66" s="286"/>
      <c r="J66" s="285"/>
      <c r="K66" s="285" t="s">
        <v>2974</v>
      </c>
      <c r="L66" s="590" t="s">
        <v>179</v>
      </c>
      <c r="M66" s="591" t="s">
        <v>3110</v>
      </c>
      <c r="N66" s="590" t="s">
        <v>3003</v>
      </c>
      <c r="O66" s="590" t="s">
        <v>3111</v>
      </c>
      <c r="P66" s="590" t="s">
        <v>3112</v>
      </c>
      <c r="Q66" s="591" t="s">
        <v>3110</v>
      </c>
      <c r="R66" s="590" t="s">
        <v>3112</v>
      </c>
      <c r="S66" s="590" t="s">
        <v>3111</v>
      </c>
      <c r="T66" s="594" t="s">
        <v>3006</v>
      </c>
    </row>
    <row r="67" spans="1:20" ht="15.95" customHeight="1">
      <c r="A67" s="283" t="s">
        <v>140</v>
      </c>
      <c r="B67" s="283" t="s">
        <v>861</v>
      </c>
      <c r="C67" s="288" t="str">
        <f>PROPER(Distributor_Master3[[#This Row],[Distributor]])</f>
        <v>Durgesh Gupta</v>
      </c>
      <c r="D67" s="283" t="s">
        <v>179</v>
      </c>
      <c r="E67" s="283" t="s">
        <v>179</v>
      </c>
      <c r="F67" s="283" t="s">
        <v>140</v>
      </c>
      <c r="G67" s="283" t="s">
        <v>387</v>
      </c>
      <c r="H67" s="283" t="s">
        <v>140</v>
      </c>
      <c r="I67" s="286"/>
      <c r="J67" s="285"/>
      <c r="K67" s="285" t="s">
        <v>2974</v>
      </c>
      <c r="L67" s="590" t="s">
        <v>179</v>
      </c>
      <c r="M67" s="591" t="s">
        <v>3110</v>
      </c>
      <c r="N67" s="590" t="s">
        <v>3003</v>
      </c>
      <c r="O67" s="590" t="s">
        <v>3111</v>
      </c>
      <c r="P67" s="590" t="s">
        <v>3112</v>
      </c>
      <c r="Q67" s="591" t="s">
        <v>3110</v>
      </c>
      <c r="R67" s="590" t="s">
        <v>3112</v>
      </c>
      <c r="S67" s="590" t="s">
        <v>3111</v>
      </c>
      <c r="T67" s="594" t="s">
        <v>3006</v>
      </c>
    </row>
    <row r="68" spans="1:20" ht="15.95" customHeight="1">
      <c r="A68" s="283" t="s">
        <v>140</v>
      </c>
      <c r="B68" s="283" t="s">
        <v>863</v>
      </c>
      <c r="C68" s="288" t="str">
        <f>PROPER(Distributor_Master3[[#This Row],[Distributor]])</f>
        <v>Ganesh Milk</v>
      </c>
      <c r="D68" s="283" t="s">
        <v>179</v>
      </c>
      <c r="E68" s="283" t="s">
        <v>179</v>
      </c>
      <c r="F68" s="283" t="s">
        <v>140</v>
      </c>
      <c r="G68" s="283" t="s">
        <v>387</v>
      </c>
      <c r="H68" s="283" t="s">
        <v>140</v>
      </c>
      <c r="I68" s="286"/>
      <c r="J68" s="285"/>
      <c r="K68" s="285" t="s">
        <v>2974</v>
      </c>
      <c r="L68" s="590" t="s">
        <v>179</v>
      </c>
      <c r="M68" s="591" t="s">
        <v>3110</v>
      </c>
      <c r="N68" s="590" t="s">
        <v>3003</v>
      </c>
      <c r="O68" s="590" t="s">
        <v>3111</v>
      </c>
      <c r="P68" s="590" t="s">
        <v>3112</v>
      </c>
      <c r="Q68" s="591" t="s">
        <v>3110</v>
      </c>
      <c r="R68" s="590" t="s">
        <v>3112</v>
      </c>
      <c r="S68" s="590" t="s">
        <v>3111</v>
      </c>
      <c r="T68" s="594" t="s">
        <v>3006</v>
      </c>
    </row>
    <row r="69" spans="1:20" ht="15.95" customHeight="1">
      <c r="A69" s="283" t="s">
        <v>140</v>
      </c>
      <c r="B69" s="283" t="s">
        <v>864</v>
      </c>
      <c r="C69" s="288" t="str">
        <f>PROPER(Distributor_Master3[[#This Row],[Distributor]])</f>
        <v>Gauri</v>
      </c>
      <c r="D69" s="283" t="s">
        <v>179</v>
      </c>
      <c r="E69" s="283" t="s">
        <v>179</v>
      </c>
      <c r="F69" s="283" t="s">
        <v>140</v>
      </c>
      <c r="G69" s="283" t="s">
        <v>387</v>
      </c>
      <c r="H69" s="283" t="s">
        <v>140</v>
      </c>
      <c r="I69" s="286"/>
      <c r="J69" s="285"/>
      <c r="K69" s="285" t="s">
        <v>2974</v>
      </c>
      <c r="L69" s="590" t="s">
        <v>179</v>
      </c>
      <c r="M69" s="591" t="s">
        <v>3110</v>
      </c>
      <c r="N69" s="590" t="s">
        <v>3003</v>
      </c>
      <c r="O69" s="590" t="s">
        <v>3111</v>
      </c>
      <c r="P69" s="590" t="s">
        <v>3112</v>
      </c>
      <c r="Q69" s="591" t="s">
        <v>3110</v>
      </c>
      <c r="R69" s="590" t="s">
        <v>3112</v>
      </c>
      <c r="S69" s="590" t="s">
        <v>3111</v>
      </c>
      <c r="T69" s="594" t="s">
        <v>3006</v>
      </c>
    </row>
    <row r="70" spans="1:20" ht="15.95" customHeight="1">
      <c r="A70" s="283" t="s">
        <v>140</v>
      </c>
      <c r="B70" s="283" t="s">
        <v>865</v>
      </c>
      <c r="C70" s="288" t="str">
        <f>PROPER(Distributor_Master3[[#This Row],[Distributor]])</f>
        <v>Harend</v>
      </c>
      <c r="D70" s="283" t="s">
        <v>179</v>
      </c>
      <c r="E70" s="283" t="s">
        <v>179</v>
      </c>
      <c r="F70" s="283" t="s">
        <v>140</v>
      </c>
      <c r="G70" s="283" t="s">
        <v>387</v>
      </c>
      <c r="H70" s="283" t="s">
        <v>140</v>
      </c>
      <c r="I70" s="286"/>
      <c r="J70" s="285"/>
      <c r="K70" s="285" t="s">
        <v>2974</v>
      </c>
      <c r="L70" s="590" t="s">
        <v>179</v>
      </c>
      <c r="M70" s="591" t="s">
        <v>3110</v>
      </c>
      <c r="N70" s="590" t="s">
        <v>3003</v>
      </c>
      <c r="O70" s="590" t="s">
        <v>3111</v>
      </c>
      <c r="P70" s="590" t="s">
        <v>3112</v>
      </c>
      <c r="Q70" s="591" t="s">
        <v>3110</v>
      </c>
      <c r="R70" s="590" t="s">
        <v>3112</v>
      </c>
      <c r="S70" s="590" t="s">
        <v>3111</v>
      </c>
      <c r="T70" s="594" t="s">
        <v>3006</v>
      </c>
    </row>
    <row r="71" spans="1:20" ht="15.95" customHeight="1">
      <c r="A71" s="283" t="s">
        <v>140</v>
      </c>
      <c r="B71" s="283" t="s">
        <v>866</v>
      </c>
      <c r="C71" s="288" t="str">
        <f>PROPER(Distributor_Master3[[#This Row],[Distributor]])</f>
        <v>Hari Dairy</v>
      </c>
      <c r="D71" s="283" t="s">
        <v>179</v>
      </c>
      <c r="E71" s="283" t="s">
        <v>179</v>
      </c>
      <c r="F71" s="283" t="s">
        <v>140</v>
      </c>
      <c r="G71" s="283" t="s">
        <v>387</v>
      </c>
      <c r="H71" s="283" t="s">
        <v>140</v>
      </c>
      <c r="I71" s="286"/>
      <c r="J71" s="285"/>
      <c r="K71" s="285" t="s">
        <v>2974</v>
      </c>
      <c r="L71" s="590" t="s">
        <v>179</v>
      </c>
      <c r="M71" s="591" t="s">
        <v>3110</v>
      </c>
      <c r="N71" s="590" t="s">
        <v>3003</v>
      </c>
      <c r="O71" s="590" t="s">
        <v>3111</v>
      </c>
      <c r="P71" s="590" t="s">
        <v>3112</v>
      </c>
      <c r="Q71" s="591" t="s">
        <v>3110</v>
      </c>
      <c r="R71" s="590" t="s">
        <v>3112</v>
      </c>
      <c r="S71" s="590" t="s">
        <v>3111</v>
      </c>
      <c r="T71" s="594" t="s">
        <v>3006</v>
      </c>
    </row>
    <row r="72" spans="1:20" ht="15.95" customHeight="1">
      <c r="A72" s="283" t="s">
        <v>140</v>
      </c>
      <c r="B72" s="283" t="s">
        <v>867</v>
      </c>
      <c r="C72" s="288" t="str">
        <f>PROPER(Distributor_Master3[[#This Row],[Distributor]])</f>
        <v>Kamlesh</v>
      </c>
      <c r="D72" s="283" t="s">
        <v>179</v>
      </c>
      <c r="E72" s="283" t="s">
        <v>179</v>
      </c>
      <c r="F72" s="283" t="s">
        <v>140</v>
      </c>
      <c r="G72" s="283" t="s">
        <v>387</v>
      </c>
      <c r="H72" s="283" t="s">
        <v>140</v>
      </c>
      <c r="I72" s="286"/>
      <c r="J72" s="285"/>
      <c r="K72" s="285" t="s">
        <v>2974</v>
      </c>
      <c r="L72" s="590" t="s">
        <v>179</v>
      </c>
      <c r="M72" s="591" t="s">
        <v>3110</v>
      </c>
      <c r="N72" s="590" t="s">
        <v>3003</v>
      </c>
      <c r="O72" s="590" t="s">
        <v>3111</v>
      </c>
      <c r="P72" s="590" t="s">
        <v>3112</v>
      </c>
      <c r="Q72" s="591" t="s">
        <v>3110</v>
      </c>
      <c r="R72" s="590" t="s">
        <v>3112</v>
      </c>
      <c r="S72" s="590" t="s">
        <v>3111</v>
      </c>
      <c r="T72" s="594" t="s">
        <v>3006</v>
      </c>
    </row>
    <row r="73" spans="1:20" ht="15.95" customHeight="1">
      <c r="A73" s="283" t="s">
        <v>140</v>
      </c>
      <c r="B73" s="283" t="s">
        <v>868</v>
      </c>
      <c r="C73" s="288" t="str">
        <f>PROPER(Distributor_Master3[[#This Row],[Distributor]])</f>
        <v>Kaushal</v>
      </c>
      <c r="D73" s="283" t="s">
        <v>179</v>
      </c>
      <c r="E73" s="283" t="s">
        <v>179</v>
      </c>
      <c r="F73" s="283" t="s">
        <v>140</v>
      </c>
      <c r="G73" s="283" t="s">
        <v>387</v>
      </c>
      <c r="H73" s="283" t="s">
        <v>140</v>
      </c>
      <c r="I73" s="286"/>
      <c r="J73" s="285"/>
      <c r="K73" s="285" t="s">
        <v>2974</v>
      </c>
      <c r="L73" s="590" t="s">
        <v>179</v>
      </c>
      <c r="M73" s="591" t="s">
        <v>3110</v>
      </c>
      <c r="N73" s="590" t="s">
        <v>3003</v>
      </c>
      <c r="O73" s="590" t="s">
        <v>3111</v>
      </c>
      <c r="P73" s="590" t="s">
        <v>3112</v>
      </c>
      <c r="Q73" s="591" t="s">
        <v>3110</v>
      </c>
      <c r="R73" s="590" t="s">
        <v>3112</v>
      </c>
      <c r="S73" s="590" t="s">
        <v>3111</v>
      </c>
      <c r="T73" s="594" t="s">
        <v>3006</v>
      </c>
    </row>
    <row r="74" spans="1:20" ht="15.95" customHeight="1">
      <c r="A74" s="283" t="s">
        <v>140</v>
      </c>
      <c r="B74" s="283" t="s">
        <v>167</v>
      </c>
      <c r="C74" s="288" t="str">
        <f>PROPER(Distributor_Master3[[#This Row],[Distributor]])</f>
        <v>Lala</v>
      </c>
      <c r="D74" s="283" t="s">
        <v>179</v>
      </c>
      <c r="E74" s="283" t="s">
        <v>179</v>
      </c>
      <c r="F74" s="283" t="s">
        <v>140</v>
      </c>
      <c r="G74" s="283" t="s">
        <v>387</v>
      </c>
      <c r="H74" s="283" t="s">
        <v>140</v>
      </c>
      <c r="I74" s="286"/>
      <c r="J74" s="285"/>
      <c r="K74" s="285" t="s">
        <v>2974</v>
      </c>
      <c r="L74" s="590" t="s">
        <v>179</v>
      </c>
      <c r="M74" s="591" t="s">
        <v>3110</v>
      </c>
      <c r="N74" s="590" t="s">
        <v>3003</v>
      </c>
      <c r="O74" s="590" t="s">
        <v>3111</v>
      </c>
      <c r="P74" s="590" t="s">
        <v>3112</v>
      </c>
      <c r="Q74" s="591" t="s">
        <v>3110</v>
      </c>
      <c r="R74" s="590" t="s">
        <v>3112</v>
      </c>
      <c r="S74" s="590" t="s">
        <v>3111</v>
      </c>
      <c r="T74" s="594" t="s">
        <v>3006</v>
      </c>
    </row>
    <row r="75" spans="1:20" ht="15.95" customHeight="1">
      <c r="A75" s="283" t="s">
        <v>140</v>
      </c>
      <c r="B75" s="283" t="s">
        <v>143</v>
      </c>
      <c r="C75" s="288" t="str">
        <f>PROPER(Distributor_Master3[[#This Row],[Distributor]])</f>
        <v>Maa Ambey</v>
      </c>
      <c r="D75" s="283" t="s">
        <v>179</v>
      </c>
      <c r="E75" s="283" t="s">
        <v>179</v>
      </c>
      <c r="F75" s="283" t="s">
        <v>140</v>
      </c>
      <c r="G75" s="283" t="s">
        <v>387</v>
      </c>
      <c r="H75" s="283" t="s">
        <v>140</v>
      </c>
      <c r="I75" s="286"/>
      <c r="J75" s="285"/>
      <c r="K75" s="285" t="s">
        <v>2974</v>
      </c>
      <c r="L75" s="590" t="s">
        <v>179</v>
      </c>
      <c r="M75" s="591" t="s">
        <v>3110</v>
      </c>
      <c r="N75" s="590" t="s">
        <v>3003</v>
      </c>
      <c r="O75" s="590" t="s">
        <v>3111</v>
      </c>
      <c r="P75" s="590" t="s">
        <v>3112</v>
      </c>
      <c r="Q75" s="591" t="s">
        <v>3110</v>
      </c>
      <c r="R75" s="590" t="s">
        <v>3112</v>
      </c>
      <c r="S75" s="590" t="s">
        <v>3111</v>
      </c>
      <c r="T75" s="594" t="s">
        <v>3006</v>
      </c>
    </row>
    <row r="76" spans="1:20" ht="15.95" customHeight="1">
      <c r="A76" s="283" t="s">
        <v>140</v>
      </c>
      <c r="B76" s="283" t="s">
        <v>869</v>
      </c>
      <c r="C76" s="288" t="str">
        <f>PROPER(Distributor_Master3[[#This Row],[Distributor]])</f>
        <v>Mahamaya Dairy</v>
      </c>
      <c r="D76" s="283" t="s">
        <v>179</v>
      </c>
      <c r="E76" s="283" t="s">
        <v>179</v>
      </c>
      <c r="F76" s="283" t="s">
        <v>140</v>
      </c>
      <c r="G76" s="283" t="s">
        <v>387</v>
      </c>
      <c r="H76" s="283" t="s">
        <v>140</v>
      </c>
      <c r="I76" s="286"/>
      <c r="J76" s="285"/>
      <c r="K76" s="285" t="s">
        <v>2974</v>
      </c>
      <c r="L76" s="590" t="s">
        <v>179</v>
      </c>
      <c r="M76" s="591" t="s">
        <v>3110</v>
      </c>
      <c r="N76" s="590" t="s">
        <v>3003</v>
      </c>
      <c r="O76" s="590" t="s">
        <v>3111</v>
      </c>
      <c r="P76" s="590" t="s">
        <v>3112</v>
      </c>
      <c r="Q76" s="591" t="s">
        <v>3110</v>
      </c>
      <c r="R76" s="590" t="s">
        <v>3112</v>
      </c>
      <c r="S76" s="590" t="s">
        <v>3111</v>
      </c>
      <c r="T76" s="594" t="s">
        <v>3006</v>
      </c>
    </row>
    <row r="77" spans="1:20" ht="15.95" customHeight="1">
      <c r="A77" s="283" t="s">
        <v>140</v>
      </c>
      <c r="B77" s="283" t="s">
        <v>870</v>
      </c>
      <c r="C77" s="288" t="str">
        <f>PROPER(Distributor_Master3[[#This Row],[Distributor]])</f>
        <v>Mahamaya Milk</v>
      </c>
      <c r="D77" s="283" t="s">
        <v>179</v>
      </c>
      <c r="E77" s="283" t="s">
        <v>179</v>
      </c>
      <c r="F77" s="283" t="s">
        <v>140</v>
      </c>
      <c r="G77" s="283" t="s">
        <v>387</v>
      </c>
      <c r="H77" s="283" t="s">
        <v>140</v>
      </c>
      <c r="I77" s="286"/>
      <c r="J77" s="285"/>
      <c r="K77" s="285" t="s">
        <v>2974</v>
      </c>
      <c r="L77" s="590" t="s">
        <v>179</v>
      </c>
      <c r="M77" s="591" t="s">
        <v>3110</v>
      </c>
      <c r="N77" s="590" t="s">
        <v>3003</v>
      </c>
      <c r="O77" s="590" t="s">
        <v>3111</v>
      </c>
      <c r="P77" s="590" t="s">
        <v>3112</v>
      </c>
      <c r="Q77" s="591" t="s">
        <v>3110</v>
      </c>
      <c r="R77" s="590" t="s">
        <v>3112</v>
      </c>
      <c r="S77" s="590" t="s">
        <v>3111</v>
      </c>
      <c r="T77" s="594" t="s">
        <v>3006</v>
      </c>
    </row>
    <row r="78" spans="1:20" ht="15.95" customHeight="1">
      <c r="A78" s="283" t="s">
        <v>140</v>
      </c>
      <c r="B78" s="283" t="s">
        <v>871</v>
      </c>
      <c r="C78" s="288" t="str">
        <f>PROPER(Distributor_Master3[[#This Row],[Distributor]])</f>
        <v>Manish Milk</v>
      </c>
      <c r="D78" s="283" t="s">
        <v>179</v>
      </c>
      <c r="E78" s="283" t="s">
        <v>179</v>
      </c>
      <c r="F78" s="283" t="s">
        <v>140</v>
      </c>
      <c r="G78" s="283" t="s">
        <v>387</v>
      </c>
      <c r="H78" s="283" t="s">
        <v>140</v>
      </c>
      <c r="I78" s="286"/>
      <c r="J78" s="285"/>
      <c r="K78" s="285" t="s">
        <v>2974</v>
      </c>
      <c r="L78" s="590" t="s">
        <v>179</v>
      </c>
      <c r="M78" s="591" t="s">
        <v>3110</v>
      </c>
      <c r="N78" s="590" t="s">
        <v>3003</v>
      </c>
      <c r="O78" s="590" t="s">
        <v>3111</v>
      </c>
      <c r="P78" s="590" t="s">
        <v>3112</v>
      </c>
      <c r="Q78" s="591" t="s">
        <v>3110</v>
      </c>
      <c r="R78" s="590" t="s">
        <v>3112</v>
      </c>
      <c r="S78" s="590" t="s">
        <v>3111</v>
      </c>
      <c r="T78" s="594" t="s">
        <v>3006</v>
      </c>
    </row>
    <row r="79" spans="1:20" ht="15.95" customHeight="1">
      <c r="A79" s="283" t="s">
        <v>140</v>
      </c>
      <c r="B79" s="283" t="s">
        <v>857</v>
      </c>
      <c r="C79" s="288" t="str">
        <f>PROPER(Distributor_Master3[[#This Row],[Distributor]])</f>
        <v>R J</v>
      </c>
      <c r="D79" s="283" t="s">
        <v>179</v>
      </c>
      <c r="E79" s="283" t="s">
        <v>179</v>
      </c>
      <c r="F79" s="283" t="s">
        <v>140</v>
      </c>
      <c r="G79" s="283" t="s">
        <v>387</v>
      </c>
      <c r="H79" s="283" t="s">
        <v>140</v>
      </c>
      <c r="I79" s="286"/>
      <c r="J79" s="285"/>
      <c r="K79" s="285" t="s">
        <v>2974</v>
      </c>
      <c r="L79" s="590" t="s">
        <v>179</v>
      </c>
      <c r="M79" s="591" t="s">
        <v>3110</v>
      </c>
      <c r="N79" s="590" t="s">
        <v>3003</v>
      </c>
      <c r="O79" s="590" t="s">
        <v>3111</v>
      </c>
      <c r="P79" s="590" t="s">
        <v>3112</v>
      </c>
      <c r="Q79" s="591" t="s">
        <v>3110</v>
      </c>
      <c r="R79" s="590" t="s">
        <v>3112</v>
      </c>
      <c r="S79" s="590" t="s">
        <v>3111</v>
      </c>
      <c r="T79" s="594" t="s">
        <v>3006</v>
      </c>
    </row>
    <row r="80" spans="1:20" ht="15.95" customHeight="1">
      <c r="A80" s="283" t="s">
        <v>140</v>
      </c>
      <c r="B80" s="283" t="s">
        <v>872</v>
      </c>
      <c r="C80" s="288" t="str">
        <f>PROPER(Distributor_Master3[[#This Row],[Distributor]])</f>
        <v>Rahman Milk</v>
      </c>
      <c r="D80" s="283" t="s">
        <v>179</v>
      </c>
      <c r="E80" s="283" t="s">
        <v>179</v>
      </c>
      <c r="F80" s="283" t="s">
        <v>140</v>
      </c>
      <c r="G80" s="283" t="s">
        <v>387</v>
      </c>
      <c r="H80" s="283" t="s">
        <v>140</v>
      </c>
      <c r="I80" s="286"/>
      <c r="J80" s="285"/>
      <c r="K80" s="285" t="s">
        <v>2974</v>
      </c>
      <c r="L80" s="590" t="s">
        <v>179</v>
      </c>
      <c r="M80" s="591" t="s">
        <v>3110</v>
      </c>
      <c r="N80" s="590" t="s">
        <v>3003</v>
      </c>
      <c r="O80" s="590" t="s">
        <v>3111</v>
      </c>
      <c r="P80" s="590" t="s">
        <v>3112</v>
      </c>
      <c r="Q80" s="591" t="s">
        <v>3110</v>
      </c>
      <c r="R80" s="590" t="s">
        <v>3112</v>
      </c>
      <c r="S80" s="590" t="s">
        <v>3111</v>
      </c>
      <c r="T80" s="594" t="s">
        <v>3006</v>
      </c>
    </row>
    <row r="81" spans="1:20" ht="15.95" customHeight="1">
      <c r="A81" s="283" t="s">
        <v>140</v>
      </c>
      <c r="B81" s="283" t="s">
        <v>873</v>
      </c>
      <c r="C81" s="288" t="str">
        <f>PROPER(Distributor_Master3[[#This Row],[Distributor]])</f>
        <v>Raju Milk</v>
      </c>
      <c r="D81" s="283" t="s">
        <v>179</v>
      </c>
      <c r="E81" s="283" t="s">
        <v>179</v>
      </c>
      <c r="F81" s="283" t="s">
        <v>140</v>
      </c>
      <c r="G81" s="283" t="s">
        <v>387</v>
      </c>
      <c r="H81" s="283" t="s">
        <v>140</v>
      </c>
      <c r="I81" s="286"/>
      <c r="J81" s="285"/>
      <c r="K81" s="285" t="s">
        <v>2974</v>
      </c>
      <c r="L81" s="590" t="s">
        <v>179</v>
      </c>
      <c r="M81" s="591" t="s">
        <v>3110</v>
      </c>
      <c r="N81" s="590" t="s">
        <v>3003</v>
      </c>
      <c r="O81" s="590" t="s">
        <v>3111</v>
      </c>
      <c r="P81" s="590" t="s">
        <v>3112</v>
      </c>
      <c r="Q81" s="591" t="s">
        <v>3110</v>
      </c>
      <c r="R81" s="590" t="s">
        <v>3112</v>
      </c>
      <c r="S81" s="590" t="s">
        <v>3111</v>
      </c>
      <c r="T81" s="594" t="s">
        <v>3006</v>
      </c>
    </row>
    <row r="82" spans="1:20" ht="15.95" customHeight="1">
      <c r="A82" s="283" t="s">
        <v>140</v>
      </c>
      <c r="B82" s="283" t="s">
        <v>874</v>
      </c>
      <c r="C82" s="288" t="str">
        <f>PROPER(Distributor_Master3[[#This Row],[Distributor]])</f>
        <v>Rohra</v>
      </c>
      <c r="D82" s="283" t="s">
        <v>179</v>
      </c>
      <c r="E82" s="283" t="s">
        <v>179</v>
      </c>
      <c r="F82" s="283" t="s">
        <v>140</v>
      </c>
      <c r="G82" s="283" t="s">
        <v>387</v>
      </c>
      <c r="H82" s="283" t="s">
        <v>140</v>
      </c>
      <c r="I82" s="286"/>
      <c r="J82" s="285"/>
      <c r="K82" s="285" t="s">
        <v>2974</v>
      </c>
      <c r="L82" s="590" t="s">
        <v>179</v>
      </c>
      <c r="M82" s="591" t="s">
        <v>3110</v>
      </c>
      <c r="N82" s="590" t="s">
        <v>3003</v>
      </c>
      <c r="O82" s="590" t="s">
        <v>3111</v>
      </c>
      <c r="P82" s="590" t="s">
        <v>3112</v>
      </c>
      <c r="Q82" s="591" t="s">
        <v>3110</v>
      </c>
      <c r="R82" s="590" t="s">
        <v>3112</v>
      </c>
      <c r="S82" s="590" t="s">
        <v>3111</v>
      </c>
      <c r="T82" s="594" t="s">
        <v>3006</v>
      </c>
    </row>
    <row r="83" spans="1:20" ht="15.95" customHeight="1">
      <c r="A83" s="283" t="s">
        <v>140</v>
      </c>
      <c r="B83" s="283" t="s">
        <v>875</v>
      </c>
      <c r="C83" s="288" t="str">
        <f>PROPER(Distributor_Master3[[#This Row],[Distributor]])</f>
        <v>Sai Dairy</v>
      </c>
      <c r="D83" s="283" t="s">
        <v>179</v>
      </c>
      <c r="E83" s="283" t="s">
        <v>179</v>
      </c>
      <c r="F83" s="283" t="s">
        <v>140</v>
      </c>
      <c r="G83" s="283" t="s">
        <v>387</v>
      </c>
      <c r="H83" s="283" t="s">
        <v>140</v>
      </c>
      <c r="I83" s="286"/>
      <c r="J83" s="285"/>
      <c r="K83" s="285" t="s">
        <v>2974</v>
      </c>
      <c r="L83" s="590" t="s">
        <v>179</v>
      </c>
      <c r="M83" s="591" t="s">
        <v>3110</v>
      </c>
      <c r="N83" s="590" t="s">
        <v>3003</v>
      </c>
      <c r="O83" s="590" t="s">
        <v>3111</v>
      </c>
      <c r="P83" s="590" t="s">
        <v>3112</v>
      </c>
      <c r="Q83" s="591" t="s">
        <v>3110</v>
      </c>
      <c r="R83" s="590" t="s">
        <v>3112</v>
      </c>
      <c r="S83" s="590" t="s">
        <v>3111</v>
      </c>
      <c r="T83" s="594" t="s">
        <v>3006</v>
      </c>
    </row>
    <row r="84" spans="1:20" ht="15.95" customHeight="1">
      <c r="A84" s="283" t="s">
        <v>140</v>
      </c>
      <c r="B84" s="283" t="s">
        <v>876</v>
      </c>
      <c r="C84" s="288" t="str">
        <f>PROPER(Distributor_Master3[[#This Row],[Distributor]])</f>
        <v>Sapan Das</v>
      </c>
      <c r="D84" s="283" t="s">
        <v>179</v>
      </c>
      <c r="E84" s="283" t="s">
        <v>179</v>
      </c>
      <c r="F84" s="283" t="s">
        <v>140</v>
      </c>
      <c r="G84" s="283" t="s">
        <v>387</v>
      </c>
      <c r="H84" s="283" t="s">
        <v>140</v>
      </c>
      <c r="I84" s="286"/>
      <c r="J84" s="285"/>
      <c r="K84" s="285" t="s">
        <v>2974</v>
      </c>
      <c r="L84" s="590" t="s">
        <v>179</v>
      </c>
      <c r="M84" s="591" t="s">
        <v>3110</v>
      </c>
      <c r="N84" s="590" t="s">
        <v>3003</v>
      </c>
      <c r="O84" s="590" t="s">
        <v>3111</v>
      </c>
      <c r="P84" s="590" t="s">
        <v>3112</v>
      </c>
      <c r="Q84" s="591" t="s">
        <v>3110</v>
      </c>
      <c r="R84" s="590" t="s">
        <v>3112</v>
      </c>
      <c r="S84" s="590" t="s">
        <v>3111</v>
      </c>
      <c r="T84" s="594" t="s">
        <v>3006</v>
      </c>
    </row>
    <row r="85" spans="1:20" ht="15.95" customHeight="1">
      <c r="A85" s="283" t="s">
        <v>140</v>
      </c>
      <c r="B85" s="283" t="s">
        <v>453</v>
      </c>
      <c r="C85" s="288" t="str">
        <f>PROPER(Distributor_Master3[[#This Row],[Distributor]])</f>
        <v>Shree Shyam</v>
      </c>
      <c r="D85" s="283" t="s">
        <v>179</v>
      </c>
      <c r="E85" s="283" t="s">
        <v>179</v>
      </c>
      <c r="F85" s="283" t="s">
        <v>140</v>
      </c>
      <c r="G85" s="283" t="s">
        <v>387</v>
      </c>
      <c r="H85" s="283" t="s">
        <v>140</v>
      </c>
      <c r="I85" s="286"/>
      <c r="J85" s="285"/>
      <c r="K85" s="285" t="s">
        <v>2974</v>
      </c>
      <c r="L85" s="590" t="s">
        <v>179</v>
      </c>
      <c r="M85" s="591" t="s">
        <v>3110</v>
      </c>
      <c r="N85" s="590" t="s">
        <v>3003</v>
      </c>
      <c r="O85" s="590" t="s">
        <v>3111</v>
      </c>
      <c r="P85" s="590" t="s">
        <v>3112</v>
      </c>
      <c r="Q85" s="591" t="s">
        <v>3110</v>
      </c>
      <c r="R85" s="590" t="s">
        <v>3112</v>
      </c>
      <c r="S85" s="590" t="s">
        <v>3111</v>
      </c>
      <c r="T85" s="594" t="s">
        <v>3006</v>
      </c>
    </row>
    <row r="86" spans="1:20" ht="15.95" customHeight="1">
      <c r="A86" s="283" t="s">
        <v>140</v>
      </c>
      <c r="B86" s="283" t="s">
        <v>187</v>
      </c>
      <c r="C86" s="288" t="str">
        <f>PROPER(Distributor_Master3[[#This Row],[Distributor]])</f>
        <v>Shri Krishna Dairy</v>
      </c>
      <c r="D86" s="283" t="s">
        <v>179</v>
      </c>
      <c r="E86" s="283" t="s">
        <v>179</v>
      </c>
      <c r="F86" s="283" t="s">
        <v>140</v>
      </c>
      <c r="G86" s="283" t="s">
        <v>387</v>
      </c>
      <c r="H86" s="283" t="s">
        <v>140</v>
      </c>
      <c r="I86" s="286"/>
      <c r="J86" s="285"/>
      <c r="K86" s="285" t="s">
        <v>2974</v>
      </c>
      <c r="L86" s="590" t="s">
        <v>179</v>
      </c>
      <c r="M86" s="591" t="s">
        <v>3110</v>
      </c>
      <c r="N86" s="590" t="s">
        <v>3003</v>
      </c>
      <c r="O86" s="590" t="s">
        <v>3111</v>
      </c>
      <c r="P86" s="590" t="s">
        <v>3112</v>
      </c>
      <c r="Q86" s="591" t="s">
        <v>3110</v>
      </c>
      <c r="R86" s="590" t="s">
        <v>3112</v>
      </c>
      <c r="S86" s="590" t="s">
        <v>3111</v>
      </c>
      <c r="T86" s="594" t="s">
        <v>3006</v>
      </c>
    </row>
    <row r="87" spans="1:20" ht="15.95" customHeight="1">
      <c r="A87" s="283" t="s">
        <v>140</v>
      </c>
      <c r="B87" s="283" t="s">
        <v>877</v>
      </c>
      <c r="C87" s="288" t="str">
        <f>PROPER(Distributor_Master3[[#This Row],[Distributor]])</f>
        <v>Surbhi</v>
      </c>
      <c r="D87" s="283" t="s">
        <v>179</v>
      </c>
      <c r="E87" s="283" t="s">
        <v>179</v>
      </c>
      <c r="F87" s="283" t="s">
        <v>140</v>
      </c>
      <c r="G87" s="283" t="s">
        <v>387</v>
      </c>
      <c r="H87" s="283" t="s">
        <v>140</v>
      </c>
      <c r="I87" s="286"/>
      <c r="J87" s="285"/>
      <c r="K87" s="285" t="s">
        <v>2974</v>
      </c>
      <c r="L87" s="590" t="s">
        <v>179</v>
      </c>
      <c r="M87" s="591" t="s">
        <v>3110</v>
      </c>
      <c r="N87" s="590" t="s">
        <v>3003</v>
      </c>
      <c r="O87" s="590" t="s">
        <v>3111</v>
      </c>
      <c r="P87" s="590" t="s">
        <v>3112</v>
      </c>
      <c r="Q87" s="591" t="s">
        <v>3110</v>
      </c>
      <c r="R87" s="590" t="s">
        <v>3112</v>
      </c>
      <c r="S87" s="590" t="s">
        <v>3111</v>
      </c>
      <c r="T87" s="594" t="s">
        <v>3006</v>
      </c>
    </row>
    <row r="88" spans="1:20" ht="15.95" customHeight="1">
      <c r="A88" s="283" t="s">
        <v>140</v>
      </c>
      <c r="B88" s="283" t="s">
        <v>878</v>
      </c>
      <c r="C88" s="288" t="str">
        <f>PROPER(Distributor_Master3[[#This Row],[Distributor]])</f>
        <v>Sushil Milk</v>
      </c>
      <c r="D88" s="283" t="s">
        <v>179</v>
      </c>
      <c r="E88" s="283" t="s">
        <v>179</v>
      </c>
      <c r="F88" s="283" t="s">
        <v>140</v>
      </c>
      <c r="G88" s="283" t="s">
        <v>387</v>
      </c>
      <c r="H88" s="283" t="s">
        <v>140</v>
      </c>
      <c r="I88" s="286"/>
      <c r="J88" s="285"/>
      <c r="K88" s="285" t="s">
        <v>2974</v>
      </c>
      <c r="L88" s="590" t="s">
        <v>179</v>
      </c>
      <c r="M88" s="591" t="s">
        <v>3110</v>
      </c>
      <c r="N88" s="590" t="s">
        <v>3003</v>
      </c>
      <c r="O88" s="590" t="s">
        <v>3111</v>
      </c>
      <c r="P88" s="590" t="s">
        <v>3112</v>
      </c>
      <c r="Q88" s="591" t="s">
        <v>3110</v>
      </c>
      <c r="R88" s="590" t="s">
        <v>3112</v>
      </c>
      <c r="S88" s="590" t="s">
        <v>3111</v>
      </c>
      <c r="T88" s="594" t="s">
        <v>3006</v>
      </c>
    </row>
    <row r="89" spans="1:20" ht="15.95" customHeight="1">
      <c r="A89" s="283" t="s">
        <v>140</v>
      </c>
      <c r="B89" s="283" t="s">
        <v>436</v>
      </c>
      <c r="C89" s="288" t="str">
        <f>PROPER(Distributor_Master3[[#This Row],[Distributor]])</f>
        <v>Vinay Milk</v>
      </c>
      <c r="D89" s="283" t="s">
        <v>179</v>
      </c>
      <c r="E89" s="283" t="s">
        <v>179</v>
      </c>
      <c r="F89" s="283" t="s">
        <v>140</v>
      </c>
      <c r="G89" s="283" t="s">
        <v>387</v>
      </c>
      <c r="H89" s="283" t="s">
        <v>140</v>
      </c>
      <c r="I89" s="286"/>
      <c r="J89" s="285"/>
      <c r="K89" s="285" t="s">
        <v>2974</v>
      </c>
      <c r="L89" s="590" t="s">
        <v>179</v>
      </c>
      <c r="M89" s="591" t="s">
        <v>3110</v>
      </c>
      <c r="N89" s="590" t="s">
        <v>3003</v>
      </c>
      <c r="O89" s="590" t="s">
        <v>3111</v>
      </c>
      <c r="P89" s="590" t="s">
        <v>3112</v>
      </c>
      <c r="Q89" s="591" t="s">
        <v>3110</v>
      </c>
      <c r="R89" s="590" t="s">
        <v>3112</v>
      </c>
      <c r="S89" s="590" t="s">
        <v>3111</v>
      </c>
      <c r="T89" s="594" t="s">
        <v>3006</v>
      </c>
    </row>
    <row r="90" spans="1:20" ht="15.95" customHeight="1">
      <c r="A90" s="283" t="s">
        <v>140</v>
      </c>
      <c r="B90" s="283" t="s">
        <v>398</v>
      </c>
      <c r="C90" s="288" t="str">
        <f>PROPER(Distributor_Master3[[#This Row],[Distributor]])</f>
        <v>Arti Daily Needs</v>
      </c>
      <c r="D90" s="283" t="s">
        <v>398</v>
      </c>
      <c r="E90" s="283" t="s">
        <v>324</v>
      </c>
      <c r="F90" s="283" t="s">
        <v>140</v>
      </c>
      <c r="G90" s="283" t="s">
        <v>387</v>
      </c>
      <c r="H90" s="283" t="s">
        <v>140</v>
      </c>
      <c r="I90" s="286"/>
      <c r="J90" s="285"/>
      <c r="K90" s="285" t="s">
        <v>2974</v>
      </c>
      <c r="L90" s="590" t="s">
        <v>398</v>
      </c>
      <c r="M90" s="591" t="s">
        <v>3113</v>
      </c>
      <c r="N90" s="590" t="s">
        <v>3003</v>
      </c>
      <c r="O90" s="590" t="s">
        <v>3114</v>
      </c>
      <c r="P90" s="590" t="s">
        <v>3115</v>
      </c>
      <c r="Q90" s="591" t="s">
        <v>3113</v>
      </c>
      <c r="R90" s="590" t="s">
        <v>3115</v>
      </c>
      <c r="S90" s="590" t="s">
        <v>3114</v>
      </c>
      <c r="T90" s="594" t="s">
        <v>3006</v>
      </c>
    </row>
    <row r="91" spans="1:20" ht="15.95" customHeight="1">
      <c r="A91" s="283" t="s">
        <v>140</v>
      </c>
      <c r="B91" s="283" t="s">
        <v>879</v>
      </c>
      <c r="C91" s="288" t="str">
        <f>PROPER(Distributor_Master3[[#This Row],[Distributor]])</f>
        <v>Rathi Agency Tilda</v>
      </c>
      <c r="D91" s="283" t="s">
        <v>2972</v>
      </c>
      <c r="E91" s="283" t="s">
        <v>324</v>
      </c>
      <c r="F91" s="283" t="s">
        <v>140</v>
      </c>
      <c r="G91" s="283" t="s">
        <v>387</v>
      </c>
      <c r="H91" s="283" t="s">
        <v>140</v>
      </c>
      <c r="I91" s="286"/>
      <c r="J91" s="285"/>
      <c r="K91" s="285" t="s">
        <v>2974</v>
      </c>
      <c r="L91" s="590" t="s">
        <v>2972</v>
      </c>
      <c r="M91" s="591" t="s">
        <v>3116</v>
      </c>
      <c r="N91" s="590" t="s">
        <v>3003</v>
      </c>
      <c r="O91" s="590" t="s">
        <v>3070</v>
      </c>
      <c r="P91" s="590"/>
      <c r="Q91" s="591" t="s">
        <v>3116</v>
      </c>
      <c r="R91" s="590"/>
      <c r="S91" s="590" t="s">
        <v>3070</v>
      </c>
      <c r="T91" s="594" t="s">
        <v>3006</v>
      </c>
    </row>
    <row r="92" spans="1:20" ht="15.95" customHeight="1">
      <c r="A92" s="283" t="s">
        <v>140</v>
      </c>
      <c r="B92" s="283" t="s">
        <v>556</v>
      </c>
      <c r="C92" s="288" t="str">
        <f>PROPER(Distributor_Master3[[#This Row],[Distributor]])</f>
        <v>Navniraman Vanijya Private Limited</v>
      </c>
      <c r="D92" s="283" t="s">
        <v>2971</v>
      </c>
      <c r="E92" s="283" t="s">
        <v>324</v>
      </c>
      <c r="F92" s="283" t="s">
        <v>140</v>
      </c>
      <c r="G92" s="283" t="s">
        <v>387</v>
      </c>
      <c r="H92" s="283" t="s">
        <v>140</v>
      </c>
      <c r="I92" s="286"/>
      <c r="J92" s="285"/>
      <c r="K92" s="285" t="s">
        <v>2974</v>
      </c>
      <c r="L92" s="590" t="s">
        <v>2971</v>
      </c>
      <c r="M92" s="591" t="s">
        <v>3117</v>
      </c>
      <c r="N92" s="590" t="s">
        <v>3003</v>
      </c>
      <c r="O92" s="590" t="s">
        <v>3111</v>
      </c>
      <c r="P92" s="590" t="s">
        <v>3118</v>
      </c>
      <c r="Q92" s="591" t="s">
        <v>3117</v>
      </c>
      <c r="R92" s="590" t="s">
        <v>3118</v>
      </c>
      <c r="S92" s="590" t="s">
        <v>3111</v>
      </c>
      <c r="T92" s="594" t="s">
        <v>3006</v>
      </c>
    </row>
    <row r="93" spans="1:20" ht="15.95" customHeight="1">
      <c r="A93" s="283" t="s">
        <v>140</v>
      </c>
      <c r="B93" s="283" t="s">
        <v>845</v>
      </c>
      <c r="C93" s="288" t="str">
        <f>PROPER(Distributor_Master3[[#This Row],[Distributor]])</f>
        <v>Rn Super Bazar</v>
      </c>
      <c r="D93" s="283" t="s">
        <v>845</v>
      </c>
      <c r="E93" s="283" t="s">
        <v>324</v>
      </c>
      <c r="F93" s="283" t="s">
        <v>140</v>
      </c>
      <c r="G93" s="283" t="s">
        <v>574</v>
      </c>
      <c r="H93" s="283" t="s">
        <v>2984</v>
      </c>
      <c r="I93" s="286"/>
      <c r="J93" s="285"/>
      <c r="K93" s="285" t="s">
        <v>2974</v>
      </c>
      <c r="L93" s="590" t="s">
        <v>845</v>
      </c>
      <c r="M93" s="591" t="s">
        <v>3119</v>
      </c>
      <c r="N93" s="590" t="s">
        <v>3003</v>
      </c>
      <c r="O93" s="590" t="s">
        <v>3111</v>
      </c>
      <c r="P93" s="590" t="s">
        <v>3120</v>
      </c>
      <c r="Q93" s="591" t="s">
        <v>3119</v>
      </c>
      <c r="R93" s="590" t="s">
        <v>3120</v>
      </c>
      <c r="S93" s="590" t="s">
        <v>3111</v>
      </c>
      <c r="T93" s="594" t="s">
        <v>3006</v>
      </c>
    </row>
    <row r="94" spans="1:20" ht="15.95" customHeight="1">
      <c r="A94" s="283" t="s">
        <v>140</v>
      </c>
      <c r="B94" s="283" t="s">
        <v>115</v>
      </c>
      <c r="C94" s="288" t="str">
        <f>PROPER(Distributor_Master3[[#This Row],[Distributor]])</f>
        <v>Shree Darbar Sweets And Restaurant(Kharora)</v>
      </c>
      <c r="D94" s="283" t="s">
        <v>115</v>
      </c>
      <c r="E94" s="283" t="s">
        <v>324</v>
      </c>
      <c r="F94" s="283" t="s">
        <v>140</v>
      </c>
      <c r="G94" s="283" t="s">
        <v>387</v>
      </c>
      <c r="H94" s="283" t="s">
        <v>85</v>
      </c>
      <c r="I94" s="286"/>
      <c r="J94" s="285"/>
      <c r="K94" s="285" t="s">
        <v>2974</v>
      </c>
      <c r="L94" s="590" t="s">
        <v>115</v>
      </c>
      <c r="M94" s="591" t="s">
        <v>3121</v>
      </c>
      <c r="N94" s="590" t="s">
        <v>3003</v>
      </c>
      <c r="O94" s="590"/>
      <c r="P94" s="590"/>
      <c r="Q94" s="591" t="s">
        <v>3121</v>
      </c>
      <c r="R94" s="590"/>
      <c r="S94" s="590"/>
      <c r="T94" s="594" t="s">
        <v>3006</v>
      </c>
    </row>
    <row r="95" spans="1:20" ht="15.95" customHeight="1">
      <c r="A95" s="283" t="s">
        <v>140</v>
      </c>
      <c r="B95" s="283" t="s">
        <v>880</v>
      </c>
      <c r="C95" s="288" t="str">
        <f>PROPER(Distributor_Master3[[#This Row],[Distributor]])</f>
        <v>D-Mart Sarkhanda, Bilaspur</v>
      </c>
      <c r="D95" s="283" t="s">
        <v>2989</v>
      </c>
      <c r="E95" s="283" t="s">
        <v>390</v>
      </c>
      <c r="F95" s="283" t="s">
        <v>140</v>
      </c>
      <c r="G95" s="283" t="s">
        <v>321</v>
      </c>
      <c r="H95" s="283" t="s">
        <v>321</v>
      </c>
      <c r="I95" s="286"/>
      <c r="J95" s="285"/>
      <c r="K95" s="285" t="s">
        <v>2974</v>
      </c>
      <c r="L95" s="590" t="s">
        <v>2989</v>
      </c>
      <c r="M95" s="591" t="s">
        <v>3122</v>
      </c>
      <c r="N95" s="590" t="s">
        <v>3003</v>
      </c>
      <c r="O95" s="590" t="s">
        <v>3123</v>
      </c>
      <c r="P95" s="590" t="s">
        <v>3105</v>
      </c>
      <c r="Q95" s="591" t="s">
        <v>3122</v>
      </c>
      <c r="R95" s="590" t="s">
        <v>3105</v>
      </c>
      <c r="S95" s="590" t="s">
        <v>3123</v>
      </c>
      <c r="T95" s="594" t="s">
        <v>3124</v>
      </c>
    </row>
    <row r="96" spans="1:20" ht="15.95" customHeight="1">
      <c r="A96" s="283" t="s">
        <v>140</v>
      </c>
      <c r="B96" s="283" t="s">
        <v>881</v>
      </c>
      <c r="C96" s="288" t="str">
        <f>PROPER(Distributor_Master3[[#This Row],[Distributor]])</f>
        <v>Rrl- Magento Mall Frgz</v>
      </c>
      <c r="D96" s="283" t="s">
        <v>2988</v>
      </c>
      <c r="E96" s="283" t="s">
        <v>395</v>
      </c>
      <c r="F96" s="283" t="s">
        <v>140</v>
      </c>
      <c r="G96" s="283" t="s">
        <v>321</v>
      </c>
      <c r="H96" s="283" t="s">
        <v>321</v>
      </c>
      <c r="I96" s="286"/>
      <c r="J96" s="285"/>
      <c r="K96" s="285" t="s">
        <v>2974</v>
      </c>
      <c r="L96" s="590" t="s">
        <v>2988</v>
      </c>
      <c r="M96" s="591" t="s">
        <v>3125</v>
      </c>
      <c r="N96" s="590" t="s">
        <v>3003</v>
      </c>
      <c r="O96" s="590" t="s">
        <v>3034</v>
      </c>
      <c r="P96" s="590" t="s">
        <v>3126</v>
      </c>
      <c r="Q96" s="591" t="s">
        <v>3125</v>
      </c>
      <c r="R96" s="590" t="s">
        <v>3126</v>
      </c>
      <c r="S96" s="590" t="s">
        <v>3034</v>
      </c>
      <c r="T96" s="594" t="s">
        <v>3006</v>
      </c>
    </row>
    <row r="97" spans="1:20" ht="15.95" customHeight="1">
      <c r="A97" s="283" t="s">
        <v>140</v>
      </c>
      <c r="B97" s="283" t="s">
        <v>882</v>
      </c>
      <c r="C97" s="288" t="str">
        <f>PROPER(Distributor_Master3[[#This Row],[Distributor]])</f>
        <v>Rrl-Hemu Nagar U490</v>
      </c>
      <c r="D97" s="283" t="s">
        <v>2988</v>
      </c>
      <c r="E97" s="283" t="s">
        <v>395</v>
      </c>
      <c r="F97" s="283" t="s">
        <v>140</v>
      </c>
      <c r="G97" s="283" t="s">
        <v>321</v>
      </c>
      <c r="H97" s="283" t="s">
        <v>321</v>
      </c>
      <c r="I97" s="286"/>
      <c r="J97" s="285"/>
      <c r="K97" s="285" t="s">
        <v>2974</v>
      </c>
      <c r="L97" s="590" t="s">
        <v>2988</v>
      </c>
      <c r="M97" s="591" t="s">
        <v>3125</v>
      </c>
      <c r="N97" s="590" t="s">
        <v>3003</v>
      </c>
      <c r="O97" s="590" t="s">
        <v>3034</v>
      </c>
      <c r="P97" s="590" t="s">
        <v>3126</v>
      </c>
      <c r="Q97" s="591" t="s">
        <v>3125</v>
      </c>
      <c r="R97" s="590" t="s">
        <v>3126</v>
      </c>
      <c r="S97" s="590" t="s">
        <v>3034</v>
      </c>
      <c r="T97" s="594" t="s">
        <v>3006</v>
      </c>
    </row>
    <row r="98" spans="1:20" ht="15.95" customHeight="1">
      <c r="A98" s="283" t="s">
        <v>140</v>
      </c>
      <c r="B98" s="283" t="s">
        <v>883</v>
      </c>
      <c r="C98" s="288" t="str">
        <f>PROPER(Distributor_Master3[[#This Row],[Distributor]])</f>
        <v>Rrl-Infinity Height U2Kd</v>
      </c>
      <c r="D98" s="283" t="s">
        <v>2988</v>
      </c>
      <c r="E98" s="283" t="s">
        <v>395</v>
      </c>
      <c r="F98" s="283" t="s">
        <v>140</v>
      </c>
      <c r="G98" s="283" t="s">
        <v>321</v>
      </c>
      <c r="H98" s="283" t="s">
        <v>321</v>
      </c>
      <c r="I98" s="286"/>
      <c r="J98" s="285"/>
      <c r="K98" s="285" t="s">
        <v>2974</v>
      </c>
      <c r="L98" s="590" t="s">
        <v>2988</v>
      </c>
      <c r="M98" s="591" t="s">
        <v>3125</v>
      </c>
      <c r="N98" s="590" t="s">
        <v>3003</v>
      </c>
      <c r="O98" s="590" t="s">
        <v>3034</v>
      </c>
      <c r="P98" s="590" t="s">
        <v>3126</v>
      </c>
      <c r="Q98" s="591" t="s">
        <v>3125</v>
      </c>
      <c r="R98" s="590" t="s">
        <v>3126</v>
      </c>
      <c r="S98" s="590" t="s">
        <v>3034</v>
      </c>
      <c r="T98" s="594" t="s">
        <v>3006</v>
      </c>
    </row>
    <row r="99" spans="1:20" ht="15.95" customHeight="1">
      <c r="A99" s="283" t="s">
        <v>140</v>
      </c>
      <c r="B99" s="283" t="s">
        <v>884</v>
      </c>
      <c r="C99" s="288" t="str">
        <f>PROPER(Distributor_Master3[[#This Row],[Distributor]])</f>
        <v>Rrl-Jyoti Complex Sakri</v>
      </c>
      <c r="D99" s="283" t="s">
        <v>2988</v>
      </c>
      <c r="E99" s="283" t="s">
        <v>395</v>
      </c>
      <c r="F99" s="283" t="s">
        <v>140</v>
      </c>
      <c r="G99" s="283" t="s">
        <v>321</v>
      </c>
      <c r="H99" s="283" t="s">
        <v>321</v>
      </c>
      <c r="I99" s="286"/>
      <c r="J99" s="285"/>
      <c r="K99" s="285" t="s">
        <v>2974</v>
      </c>
      <c r="L99" s="590" t="s">
        <v>2988</v>
      </c>
      <c r="M99" s="591" t="s">
        <v>3125</v>
      </c>
      <c r="N99" s="590" t="s">
        <v>3003</v>
      </c>
      <c r="O99" s="590" t="s">
        <v>3034</v>
      </c>
      <c r="P99" s="590" t="s">
        <v>3126</v>
      </c>
      <c r="Q99" s="591" t="s">
        <v>3125</v>
      </c>
      <c r="R99" s="590" t="s">
        <v>3126</v>
      </c>
      <c r="S99" s="590" t="s">
        <v>3034</v>
      </c>
      <c r="T99" s="594" t="s">
        <v>3006</v>
      </c>
    </row>
    <row r="100" spans="1:20" ht="15.95" customHeight="1">
      <c r="A100" s="283" t="s">
        <v>140</v>
      </c>
      <c r="B100" s="283" t="s">
        <v>885</v>
      </c>
      <c r="C100" s="288" t="str">
        <f>PROPER(Distributor_Master3[[#This Row],[Distributor]])</f>
        <v xml:space="preserve">Rrl-Koni U3Qy </v>
      </c>
      <c r="D100" s="283" t="s">
        <v>2988</v>
      </c>
      <c r="E100" s="283" t="s">
        <v>395</v>
      </c>
      <c r="F100" s="283" t="s">
        <v>140</v>
      </c>
      <c r="G100" s="283" t="s">
        <v>321</v>
      </c>
      <c r="H100" s="283" t="s">
        <v>321</v>
      </c>
      <c r="I100" s="286"/>
      <c r="J100" s="285"/>
      <c r="K100" s="285" t="s">
        <v>2974</v>
      </c>
      <c r="L100" s="590" t="s">
        <v>2988</v>
      </c>
      <c r="M100" s="591" t="s">
        <v>3125</v>
      </c>
      <c r="N100" s="590" t="s">
        <v>3003</v>
      </c>
      <c r="O100" s="590" t="s">
        <v>3034</v>
      </c>
      <c r="P100" s="590" t="s">
        <v>3126</v>
      </c>
      <c r="Q100" s="591" t="s">
        <v>3125</v>
      </c>
      <c r="R100" s="590" t="s">
        <v>3126</v>
      </c>
      <c r="S100" s="590" t="s">
        <v>3034</v>
      </c>
      <c r="T100" s="594" t="s">
        <v>3006</v>
      </c>
    </row>
    <row r="101" spans="1:20" ht="15.95" customHeight="1">
      <c r="A101" s="283" t="s">
        <v>140</v>
      </c>
      <c r="B101" s="283" t="s">
        <v>886</v>
      </c>
      <c r="C101" s="288" t="str">
        <f>PROPER(Distributor_Master3[[#This Row],[Distributor]])</f>
        <v>Rrl-Mangla Chowk Tnb7</v>
      </c>
      <c r="D101" s="283" t="s">
        <v>2988</v>
      </c>
      <c r="E101" s="283" t="s">
        <v>395</v>
      </c>
      <c r="F101" s="283" t="s">
        <v>140</v>
      </c>
      <c r="G101" s="283" t="s">
        <v>321</v>
      </c>
      <c r="H101" s="283" t="s">
        <v>321</v>
      </c>
      <c r="I101" s="286"/>
      <c r="J101" s="285"/>
      <c r="K101" s="285" t="s">
        <v>2974</v>
      </c>
      <c r="L101" s="590" t="s">
        <v>2988</v>
      </c>
      <c r="M101" s="591" t="s">
        <v>3125</v>
      </c>
      <c r="N101" s="590" t="s">
        <v>3003</v>
      </c>
      <c r="O101" s="590" t="s">
        <v>3034</v>
      </c>
      <c r="P101" s="590" t="s">
        <v>3126</v>
      </c>
      <c r="Q101" s="591" t="s">
        <v>3125</v>
      </c>
      <c r="R101" s="590" t="s">
        <v>3126</v>
      </c>
      <c r="S101" s="590" t="s">
        <v>3034</v>
      </c>
      <c r="T101" s="594" t="s">
        <v>3006</v>
      </c>
    </row>
    <row r="102" spans="1:20" ht="15.95" customHeight="1">
      <c r="A102" s="283" t="s">
        <v>140</v>
      </c>
      <c r="B102" s="283" t="s">
        <v>887</v>
      </c>
      <c r="C102" s="288" t="str">
        <f>PROPER(Distributor_Master3[[#This Row],[Distributor]])</f>
        <v>Rrl-Rk Nagar U310</v>
      </c>
      <c r="D102" s="283" t="s">
        <v>2988</v>
      </c>
      <c r="E102" s="283" t="s">
        <v>395</v>
      </c>
      <c r="F102" s="283" t="s">
        <v>140</v>
      </c>
      <c r="G102" s="283" t="s">
        <v>321</v>
      </c>
      <c r="H102" s="283" t="s">
        <v>321</v>
      </c>
      <c r="I102" s="286"/>
      <c r="J102" s="285"/>
      <c r="K102" s="285" t="s">
        <v>2974</v>
      </c>
      <c r="L102" s="590" t="s">
        <v>2988</v>
      </c>
      <c r="M102" s="591" t="s">
        <v>3125</v>
      </c>
      <c r="N102" s="590" t="s">
        <v>3003</v>
      </c>
      <c r="O102" s="590" t="s">
        <v>3034</v>
      </c>
      <c r="P102" s="590" t="s">
        <v>3126</v>
      </c>
      <c r="Q102" s="591" t="s">
        <v>3125</v>
      </c>
      <c r="R102" s="590" t="s">
        <v>3126</v>
      </c>
      <c r="S102" s="590" t="s">
        <v>3034</v>
      </c>
      <c r="T102" s="594" t="s">
        <v>3006</v>
      </c>
    </row>
    <row r="103" spans="1:20" ht="15.95" customHeight="1">
      <c r="A103" s="283" t="s">
        <v>140</v>
      </c>
      <c r="B103" s="283" t="s">
        <v>888</v>
      </c>
      <c r="C103" s="288" t="str">
        <f>PROPER(Distributor_Master3[[#This Row],[Distributor]])</f>
        <v>Rrl-Tagore Nagar Tkx6</v>
      </c>
      <c r="D103" s="283" t="s">
        <v>2988</v>
      </c>
      <c r="E103" s="283" t="s">
        <v>395</v>
      </c>
      <c r="F103" s="283" t="s">
        <v>140</v>
      </c>
      <c r="G103" s="283" t="s">
        <v>321</v>
      </c>
      <c r="H103" s="283" t="s">
        <v>321</v>
      </c>
      <c r="I103" s="286"/>
      <c r="J103" s="285"/>
      <c r="K103" s="285" t="s">
        <v>2974</v>
      </c>
      <c r="L103" s="590" t="s">
        <v>2988</v>
      </c>
      <c r="M103" s="591" t="s">
        <v>3125</v>
      </c>
      <c r="N103" s="590" t="s">
        <v>3003</v>
      </c>
      <c r="O103" s="590" t="s">
        <v>3034</v>
      </c>
      <c r="P103" s="590" t="s">
        <v>3126</v>
      </c>
      <c r="Q103" s="591" t="s">
        <v>3125</v>
      </c>
      <c r="R103" s="590" t="s">
        <v>3126</v>
      </c>
      <c r="S103" s="590" t="s">
        <v>3034</v>
      </c>
      <c r="T103" s="594" t="s">
        <v>3006</v>
      </c>
    </row>
    <row r="104" spans="1:20" ht="15.95" customHeight="1">
      <c r="A104" s="283" t="s">
        <v>140</v>
      </c>
      <c r="B104" s="283" t="s">
        <v>889</v>
      </c>
      <c r="C104" s="288" t="str">
        <f>PROPER(Distributor_Master3[[#This Row],[Distributor]])</f>
        <v>Rrl-Vypar Vihar U377</v>
      </c>
      <c r="D104" s="283" t="s">
        <v>2988</v>
      </c>
      <c r="E104" s="283" t="s">
        <v>395</v>
      </c>
      <c r="F104" s="283" t="s">
        <v>140</v>
      </c>
      <c r="G104" s="283" t="s">
        <v>321</v>
      </c>
      <c r="H104" s="283" t="s">
        <v>321</v>
      </c>
      <c r="I104" s="286"/>
      <c r="J104" s="285"/>
      <c r="K104" s="285" t="s">
        <v>2974</v>
      </c>
      <c r="L104" s="590" t="s">
        <v>2988</v>
      </c>
      <c r="M104" s="591" t="s">
        <v>3125</v>
      </c>
      <c r="N104" s="590" t="s">
        <v>3003</v>
      </c>
      <c r="O104" s="590" t="s">
        <v>3034</v>
      </c>
      <c r="P104" s="590" t="s">
        <v>3126</v>
      </c>
      <c r="Q104" s="591" t="s">
        <v>3125</v>
      </c>
      <c r="R104" s="590" t="s">
        <v>3126</v>
      </c>
      <c r="S104" s="590" t="s">
        <v>3034</v>
      </c>
      <c r="T104" s="594" t="s">
        <v>3006</v>
      </c>
    </row>
    <row r="105" spans="1:20" ht="15.95" customHeight="1">
      <c r="A105" s="283" t="s">
        <v>140</v>
      </c>
      <c r="B105" s="283" t="s">
        <v>804</v>
      </c>
      <c r="C105" s="288" t="str">
        <f>PROPER(Distributor_Master3[[#This Row],[Distributor]])</f>
        <v>Anna Da Dhaba</v>
      </c>
      <c r="D105" s="283" t="s">
        <v>804</v>
      </c>
      <c r="E105" s="283" t="s">
        <v>324</v>
      </c>
      <c r="F105" s="283" t="s">
        <v>140</v>
      </c>
      <c r="G105" s="283" t="s">
        <v>389</v>
      </c>
      <c r="H105" s="283" t="s">
        <v>389</v>
      </c>
      <c r="I105" s="286"/>
      <c r="J105" s="285"/>
      <c r="K105" s="285" t="s">
        <v>2974</v>
      </c>
      <c r="L105" s="590" t="s">
        <v>804</v>
      </c>
      <c r="M105" s="591" t="s">
        <v>3127</v>
      </c>
      <c r="N105" s="590" t="s">
        <v>3003</v>
      </c>
      <c r="O105" s="590" t="s">
        <v>3128</v>
      </c>
      <c r="P105" s="590"/>
      <c r="Q105" s="591" t="s">
        <v>3127</v>
      </c>
      <c r="R105" s="590"/>
      <c r="S105" s="590" t="s">
        <v>3128</v>
      </c>
      <c r="T105" s="594" t="s">
        <v>3006</v>
      </c>
    </row>
    <row r="106" spans="1:20" ht="15.95" customHeight="1">
      <c r="A106" s="283" t="s">
        <v>138</v>
      </c>
      <c r="B106" s="283" t="s">
        <v>893</v>
      </c>
      <c r="C106" s="288" t="str">
        <f>PROPER(Distributor_Master3[[#This Row],[Distributor]])</f>
        <v>Agrawal Agency</v>
      </c>
      <c r="D106" s="283" t="s">
        <v>2967</v>
      </c>
      <c r="E106" s="283" t="s">
        <v>324</v>
      </c>
      <c r="F106" s="283" t="s">
        <v>138</v>
      </c>
      <c r="G106" s="283" t="s">
        <v>387</v>
      </c>
      <c r="H106" s="283" t="s">
        <v>138</v>
      </c>
      <c r="I106" s="286"/>
      <c r="J106" s="285"/>
      <c r="K106" s="285" t="s">
        <v>2974</v>
      </c>
      <c r="L106" s="590" t="s">
        <v>2967</v>
      </c>
      <c r="M106" s="591" t="s">
        <v>3129</v>
      </c>
      <c r="N106" s="590" t="s">
        <v>3003</v>
      </c>
      <c r="O106" s="590" t="s">
        <v>3037</v>
      </c>
      <c r="P106" s="590" t="s">
        <v>3130</v>
      </c>
      <c r="Q106" s="591" t="s">
        <v>3129</v>
      </c>
      <c r="R106" s="590" t="s">
        <v>3130</v>
      </c>
      <c r="S106" s="590" t="s">
        <v>3037</v>
      </c>
      <c r="T106" s="594" t="s">
        <v>3006</v>
      </c>
    </row>
    <row r="107" spans="1:20" ht="15.95" customHeight="1">
      <c r="A107" s="283" t="s">
        <v>138</v>
      </c>
      <c r="B107" s="283" t="s">
        <v>890</v>
      </c>
      <c r="C107" s="288" t="str">
        <f>PROPER(Distributor_Master3[[#This Row],[Distributor]])</f>
        <v>Ajay Gupta And Sons</v>
      </c>
      <c r="D107" s="283" t="s">
        <v>890</v>
      </c>
      <c r="E107" s="283" t="s">
        <v>324</v>
      </c>
      <c r="F107" s="283" t="s">
        <v>138</v>
      </c>
      <c r="G107" s="283" t="s">
        <v>387</v>
      </c>
      <c r="H107" s="283" t="s">
        <v>138</v>
      </c>
      <c r="I107" s="286"/>
      <c r="J107" s="285"/>
      <c r="K107" s="285" t="s">
        <v>2974</v>
      </c>
      <c r="L107" s="590" t="s">
        <v>3131</v>
      </c>
      <c r="M107" s="591" t="s">
        <v>3132</v>
      </c>
      <c r="N107" s="590" t="s">
        <v>3003</v>
      </c>
      <c r="O107" s="590" t="s">
        <v>3133</v>
      </c>
      <c r="P107" s="590" t="s">
        <v>3134</v>
      </c>
      <c r="Q107" s="591" t="s">
        <v>3132</v>
      </c>
      <c r="R107" s="590" t="s">
        <v>3134</v>
      </c>
      <c r="S107" s="590" t="s">
        <v>3133</v>
      </c>
      <c r="T107" s="594" t="s">
        <v>3006</v>
      </c>
    </row>
    <row r="108" spans="1:20" ht="15.95" customHeight="1">
      <c r="A108" s="283" t="s">
        <v>138</v>
      </c>
      <c r="B108" s="283" t="s">
        <v>123</v>
      </c>
      <c r="C108" s="288" t="str">
        <f>PROPER(Distributor_Master3[[#This Row],[Distributor]])</f>
        <v>Ankit Bhojnalay</v>
      </c>
      <c r="D108" s="283" t="s">
        <v>123</v>
      </c>
      <c r="E108" s="283" t="s">
        <v>324</v>
      </c>
      <c r="F108" s="283" t="s">
        <v>138</v>
      </c>
      <c r="G108" s="283" t="s">
        <v>387</v>
      </c>
      <c r="H108" s="283" t="s">
        <v>138</v>
      </c>
      <c r="I108" s="286"/>
      <c r="J108" s="285"/>
      <c r="K108" s="285" t="s">
        <v>2974</v>
      </c>
      <c r="L108" s="590" t="s">
        <v>123</v>
      </c>
      <c r="M108" s="591" t="s">
        <v>3135</v>
      </c>
      <c r="N108" s="590" t="s">
        <v>3003</v>
      </c>
      <c r="O108" s="590"/>
      <c r="P108" s="590"/>
      <c r="Q108" s="591" t="s">
        <v>3135</v>
      </c>
      <c r="R108" s="590"/>
      <c r="S108" s="590"/>
      <c r="T108" s="594" t="s">
        <v>3006</v>
      </c>
    </row>
    <row r="109" spans="1:20" ht="15.95" customHeight="1">
      <c r="A109" s="283" t="s">
        <v>138</v>
      </c>
      <c r="B109" s="283" t="s">
        <v>761</v>
      </c>
      <c r="C109" s="288" t="str">
        <f>PROPER(Distributor_Master3[[#This Row],[Distributor]])</f>
        <v>Apna Kirana Store</v>
      </c>
      <c r="D109" s="283" t="s">
        <v>761</v>
      </c>
      <c r="E109" s="283" t="s">
        <v>324</v>
      </c>
      <c r="F109" s="283" t="s">
        <v>138</v>
      </c>
      <c r="G109" s="283" t="s">
        <v>387</v>
      </c>
      <c r="H109" s="283" t="s">
        <v>138</v>
      </c>
      <c r="I109" s="286"/>
      <c r="J109" s="285"/>
      <c r="K109" s="285" t="s">
        <v>2974</v>
      </c>
      <c r="L109" s="590" t="s">
        <v>761</v>
      </c>
      <c r="M109" s="591" t="s">
        <v>3136</v>
      </c>
      <c r="N109" s="590" t="s">
        <v>3003</v>
      </c>
      <c r="O109" s="590" t="s">
        <v>3137</v>
      </c>
      <c r="P109" s="590" t="s">
        <v>3138</v>
      </c>
      <c r="Q109" s="591" t="s">
        <v>3136</v>
      </c>
      <c r="R109" s="590" t="s">
        <v>3138</v>
      </c>
      <c r="S109" s="590" t="s">
        <v>3137</v>
      </c>
      <c r="T109" s="594" t="s">
        <v>3006</v>
      </c>
    </row>
    <row r="110" spans="1:20" ht="15.95" customHeight="1">
      <c r="A110" s="283" t="s">
        <v>138</v>
      </c>
      <c r="B110" s="283" t="s">
        <v>458</v>
      </c>
      <c r="C110" s="288" t="str">
        <f>PROPER(Distributor_Master3[[#This Row],[Distributor]])</f>
        <v>Behra Jalpan Grih</v>
      </c>
      <c r="D110" s="283" t="s">
        <v>458</v>
      </c>
      <c r="E110" s="283" t="s">
        <v>324</v>
      </c>
      <c r="F110" s="283" t="s">
        <v>138</v>
      </c>
      <c r="G110" s="283" t="s">
        <v>387</v>
      </c>
      <c r="H110" s="283" t="s">
        <v>138</v>
      </c>
      <c r="I110" s="286"/>
      <c r="J110" s="285"/>
      <c r="K110" s="285" t="s">
        <v>2974</v>
      </c>
      <c r="L110" s="590" t="s">
        <v>458</v>
      </c>
      <c r="M110" s="591" t="s">
        <v>3139</v>
      </c>
      <c r="N110" s="590" t="s">
        <v>3003</v>
      </c>
      <c r="O110" s="590" t="s">
        <v>3140</v>
      </c>
      <c r="P110" s="590" t="s">
        <v>3141</v>
      </c>
      <c r="Q110" s="591" t="s">
        <v>3139</v>
      </c>
      <c r="R110" s="590" t="s">
        <v>3141</v>
      </c>
      <c r="S110" s="590" t="s">
        <v>3140</v>
      </c>
      <c r="T110" s="594" t="s">
        <v>3006</v>
      </c>
    </row>
    <row r="111" spans="1:20" ht="15.95" customHeight="1">
      <c r="A111" s="283" t="s">
        <v>138</v>
      </c>
      <c r="B111" s="283" t="s">
        <v>124</v>
      </c>
      <c r="C111" s="288" t="str">
        <f>PROPER(Distributor_Master3[[#This Row],[Distributor]])</f>
        <v>Behra Pujan Samagri ( Basna )</v>
      </c>
      <c r="D111" s="283" t="s">
        <v>124</v>
      </c>
      <c r="E111" s="283" t="s">
        <v>324</v>
      </c>
      <c r="F111" s="283" t="s">
        <v>138</v>
      </c>
      <c r="G111" s="283" t="s">
        <v>387</v>
      </c>
      <c r="H111" s="283" t="s">
        <v>138</v>
      </c>
      <c r="I111" s="286"/>
      <c r="J111" s="285"/>
      <c r="K111" s="285" t="s">
        <v>2974</v>
      </c>
      <c r="L111" s="590" t="s">
        <v>124</v>
      </c>
      <c r="M111" s="591" t="s">
        <v>3142</v>
      </c>
      <c r="N111" s="590" t="s">
        <v>3003</v>
      </c>
      <c r="O111" s="590" t="s">
        <v>3037</v>
      </c>
      <c r="P111" s="590" t="s">
        <v>3143</v>
      </c>
      <c r="Q111" s="591" t="s">
        <v>3142</v>
      </c>
      <c r="R111" s="590" t="s">
        <v>3143</v>
      </c>
      <c r="S111" s="590" t="s">
        <v>3037</v>
      </c>
      <c r="T111" s="594" t="s">
        <v>3006</v>
      </c>
    </row>
    <row r="112" spans="1:20" ht="15.95" customHeight="1">
      <c r="A112" s="283" t="s">
        <v>138</v>
      </c>
      <c r="B112" s="283" t="s">
        <v>125</v>
      </c>
      <c r="C112" s="288" t="str">
        <f>PROPER(Distributor_Master3[[#This Row],[Distributor]])</f>
        <v>Diksha Enterprises</v>
      </c>
      <c r="D112" s="283" t="s">
        <v>125</v>
      </c>
      <c r="E112" s="283" t="s">
        <v>324</v>
      </c>
      <c r="F112" s="283" t="s">
        <v>138</v>
      </c>
      <c r="G112" s="283" t="s">
        <v>387</v>
      </c>
      <c r="H112" s="283" t="s">
        <v>138</v>
      </c>
      <c r="I112" s="286"/>
      <c r="J112" s="285"/>
      <c r="K112" s="285" t="s">
        <v>2974</v>
      </c>
      <c r="L112" s="590" t="s">
        <v>125</v>
      </c>
      <c r="M112" s="591" t="s">
        <v>3144</v>
      </c>
      <c r="N112" s="590" t="s">
        <v>3003</v>
      </c>
      <c r="O112" s="590" t="s">
        <v>3133</v>
      </c>
      <c r="P112" s="590" t="s">
        <v>3145</v>
      </c>
      <c r="Q112" s="591" t="s">
        <v>3144</v>
      </c>
      <c r="R112" s="590" t="s">
        <v>3145</v>
      </c>
      <c r="S112" s="590" t="s">
        <v>3133</v>
      </c>
      <c r="T112" s="594" t="s">
        <v>3006</v>
      </c>
    </row>
    <row r="113" spans="1:20" ht="15.95" customHeight="1">
      <c r="A113" s="283" t="s">
        <v>138</v>
      </c>
      <c r="B113" s="283" t="s">
        <v>168</v>
      </c>
      <c r="C113" s="288" t="str">
        <f>PROPER(Distributor_Master3[[#This Row],[Distributor]])</f>
        <v>Kavya Dairy</v>
      </c>
      <c r="D113" s="283" t="s">
        <v>168</v>
      </c>
      <c r="E113" s="283" t="s">
        <v>324</v>
      </c>
      <c r="F113" s="283" t="s">
        <v>138</v>
      </c>
      <c r="G113" s="283" t="s">
        <v>387</v>
      </c>
      <c r="H113" s="283" t="s">
        <v>138</v>
      </c>
      <c r="I113" s="286"/>
      <c r="J113" s="285"/>
      <c r="K113" s="285" t="s">
        <v>2974</v>
      </c>
      <c r="L113" s="590" t="s">
        <v>168</v>
      </c>
      <c r="M113" s="591" t="s">
        <v>3146</v>
      </c>
      <c r="N113" s="590" t="s">
        <v>3003</v>
      </c>
      <c r="O113" s="590" t="s">
        <v>3147</v>
      </c>
      <c r="P113" s="590"/>
      <c r="Q113" s="591" t="s">
        <v>3146</v>
      </c>
      <c r="R113" s="590"/>
      <c r="S113" s="590" t="s">
        <v>3147</v>
      </c>
      <c r="T113" s="594" t="s">
        <v>3006</v>
      </c>
    </row>
    <row r="114" spans="1:20" ht="15.95" customHeight="1">
      <c r="A114" s="283" t="s">
        <v>138</v>
      </c>
      <c r="B114" s="283" t="s">
        <v>126</v>
      </c>
      <c r="C114" s="288" t="str">
        <f>PROPER(Distributor_Master3[[#This Row],[Distributor]])</f>
        <v>Kishna Dairy Raigarh</v>
      </c>
      <c r="D114" s="283" t="s">
        <v>126</v>
      </c>
      <c r="E114" s="283" t="s">
        <v>324</v>
      </c>
      <c r="F114" s="283" t="s">
        <v>138</v>
      </c>
      <c r="G114" s="283" t="s">
        <v>387</v>
      </c>
      <c r="H114" s="283" t="s">
        <v>138</v>
      </c>
      <c r="I114" s="286"/>
      <c r="J114" s="285"/>
      <c r="K114" s="285" t="s">
        <v>2974</v>
      </c>
      <c r="L114" s="590" t="s">
        <v>126</v>
      </c>
      <c r="M114" s="591" t="s">
        <v>3148</v>
      </c>
      <c r="N114" s="590" t="s">
        <v>3003</v>
      </c>
      <c r="O114" s="590"/>
      <c r="P114" s="590"/>
      <c r="Q114" s="591" t="s">
        <v>3148</v>
      </c>
      <c r="R114" s="590"/>
      <c r="S114" s="590"/>
      <c r="T114" s="594" t="s">
        <v>3006</v>
      </c>
    </row>
    <row r="115" spans="1:20" ht="15.95" customHeight="1">
      <c r="A115" s="283" t="s">
        <v>138</v>
      </c>
      <c r="B115" s="283" t="s">
        <v>127</v>
      </c>
      <c r="C115" s="288" t="str">
        <f>PROPER(Distributor_Master3[[#This Row],[Distributor]])</f>
        <v>Madhu Hotel</v>
      </c>
      <c r="D115" s="283" t="s">
        <v>127</v>
      </c>
      <c r="E115" s="283" t="s">
        <v>324</v>
      </c>
      <c r="F115" s="283" t="s">
        <v>138</v>
      </c>
      <c r="G115" s="283" t="s">
        <v>387</v>
      </c>
      <c r="H115" s="283" t="s">
        <v>138</v>
      </c>
      <c r="I115" s="286"/>
      <c r="J115" s="285"/>
      <c r="K115" s="285" t="s">
        <v>2974</v>
      </c>
      <c r="L115" s="590" t="s">
        <v>127</v>
      </c>
      <c r="M115" s="591" t="s">
        <v>3149</v>
      </c>
      <c r="N115" s="590" t="s">
        <v>3003</v>
      </c>
      <c r="O115" s="590"/>
      <c r="P115" s="590"/>
      <c r="Q115" s="591" t="s">
        <v>3149</v>
      </c>
      <c r="R115" s="590"/>
      <c r="S115" s="590"/>
      <c r="T115" s="594" t="s">
        <v>3006</v>
      </c>
    </row>
    <row r="116" spans="1:20" ht="15.95" customHeight="1">
      <c r="A116" s="283" t="s">
        <v>138</v>
      </c>
      <c r="B116" s="283" t="s">
        <v>128</v>
      </c>
      <c r="C116" s="288" t="str">
        <f>PROPER(Distributor_Master3[[#This Row],[Distributor]])</f>
        <v>Muskan Ice Cream</v>
      </c>
      <c r="D116" s="283" t="s">
        <v>128</v>
      </c>
      <c r="E116" s="283" t="s">
        <v>324</v>
      </c>
      <c r="F116" s="283" t="s">
        <v>138</v>
      </c>
      <c r="G116" s="283" t="s">
        <v>387</v>
      </c>
      <c r="H116" s="283" t="s">
        <v>138</v>
      </c>
      <c r="I116" s="286"/>
      <c r="J116" s="285"/>
      <c r="K116" s="285" t="s">
        <v>2974</v>
      </c>
      <c r="L116" s="590" t="s">
        <v>128</v>
      </c>
      <c r="M116" s="591" t="s">
        <v>3150</v>
      </c>
      <c r="N116" s="590" t="s">
        <v>3003</v>
      </c>
      <c r="O116" s="590"/>
      <c r="P116" s="590"/>
      <c r="Q116" s="591" t="s">
        <v>3150</v>
      </c>
      <c r="R116" s="590"/>
      <c r="S116" s="590"/>
      <c r="T116" s="594" t="s">
        <v>3006</v>
      </c>
    </row>
    <row r="117" spans="1:20" ht="15.95" customHeight="1">
      <c r="A117" s="283" t="s">
        <v>138</v>
      </c>
      <c r="B117" s="283" t="s">
        <v>129</v>
      </c>
      <c r="C117" s="288" t="str">
        <f>PROPER(Distributor_Master3[[#This Row],[Distributor]])</f>
        <v>Nemish Chand Gupta</v>
      </c>
      <c r="D117" s="283" t="s">
        <v>129</v>
      </c>
      <c r="E117" s="283" t="s">
        <v>324</v>
      </c>
      <c r="F117" s="283" t="s">
        <v>138</v>
      </c>
      <c r="G117" s="283" t="s">
        <v>387</v>
      </c>
      <c r="H117" s="283" t="s">
        <v>138</v>
      </c>
      <c r="I117" s="286"/>
      <c r="J117" s="285"/>
      <c r="K117" s="285" t="s">
        <v>2974</v>
      </c>
      <c r="L117" s="590" t="s">
        <v>129</v>
      </c>
      <c r="M117" s="591" t="s">
        <v>3151</v>
      </c>
      <c r="N117" s="590" t="s">
        <v>3003</v>
      </c>
      <c r="O117" s="590" t="s">
        <v>3133</v>
      </c>
      <c r="P117" s="590"/>
      <c r="Q117" s="591" t="s">
        <v>3151</v>
      </c>
      <c r="R117" s="590"/>
      <c r="S117" s="590" t="s">
        <v>3133</v>
      </c>
      <c r="T117" s="594" t="s">
        <v>3006</v>
      </c>
    </row>
    <row r="118" spans="1:20" ht="15.95" customHeight="1">
      <c r="A118" s="283" t="s">
        <v>138</v>
      </c>
      <c r="B118" s="283" t="s">
        <v>178</v>
      </c>
      <c r="C118" s="288" t="str">
        <f>PROPER(Distributor_Master3[[#This Row],[Distributor]])</f>
        <v>New Munna Dairy</v>
      </c>
      <c r="D118" s="283" t="s">
        <v>178</v>
      </c>
      <c r="E118" s="283" t="s">
        <v>324</v>
      </c>
      <c r="F118" s="283" t="s">
        <v>138</v>
      </c>
      <c r="G118" s="283" t="s">
        <v>387</v>
      </c>
      <c r="H118" s="283" t="s">
        <v>138</v>
      </c>
      <c r="I118" s="286"/>
      <c r="J118" s="285"/>
      <c r="K118" s="285" t="s">
        <v>2974</v>
      </c>
      <c r="L118" s="590" t="s">
        <v>178</v>
      </c>
      <c r="M118" s="591" t="s">
        <v>3152</v>
      </c>
      <c r="N118" s="590" t="s">
        <v>3003</v>
      </c>
      <c r="O118" s="590" t="s">
        <v>3133</v>
      </c>
      <c r="P118" s="590"/>
      <c r="Q118" s="591" t="s">
        <v>3152</v>
      </c>
      <c r="R118" s="590"/>
      <c r="S118" s="590" t="s">
        <v>3133</v>
      </c>
      <c r="T118" s="594" t="s">
        <v>3006</v>
      </c>
    </row>
    <row r="119" spans="1:20" ht="15.95" customHeight="1">
      <c r="A119" s="283" t="s">
        <v>138</v>
      </c>
      <c r="B119" s="283" t="s">
        <v>130</v>
      </c>
      <c r="C119" s="288" t="str">
        <f>PROPER(Distributor_Master3[[#This Row],[Distributor]])</f>
        <v>Rahul Kumar Gupta</v>
      </c>
      <c r="D119" s="283" t="s">
        <v>130</v>
      </c>
      <c r="E119" s="283" t="s">
        <v>324</v>
      </c>
      <c r="F119" s="283" t="s">
        <v>138</v>
      </c>
      <c r="G119" s="283" t="s">
        <v>387</v>
      </c>
      <c r="H119" s="283" t="s">
        <v>138</v>
      </c>
      <c r="I119" s="286"/>
      <c r="J119" s="285"/>
      <c r="K119" s="285" t="s">
        <v>2974</v>
      </c>
      <c r="L119" s="590" t="s">
        <v>130</v>
      </c>
      <c r="M119" s="591" t="s">
        <v>3153</v>
      </c>
      <c r="N119" s="590" t="s">
        <v>3003</v>
      </c>
      <c r="O119" s="590"/>
      <c r="P119" s="590"/>
      <c r="Q119" s="591" t="s">
        <v>3153</v>
      </c>
      <c r="R119" s="590"/>
      <c r="S119" s="590"/>
      <c r="T119" s="594" t="s">
        <v>3006</v>
      </c>
    </row>
    <row r="120" spans="1:20" ht="15.95" customHeight="1">
      <c r="A120" s="283" t="s">
        <v>138</v>
      </c>
      <c r="B120" s="283" t="s">
        <v>119</v>
      </c>
      <c r="C120" s="288" t="str">
        <f>PROPER(Distributor_Master3[[#This Row],[Distributor]])</f>
        <v>Sai Dairy &amp; Sweets</v>
      </c>
      <c r="D120" s="283" t="s">
        <v>119</v>
      </c>
      <c r="E120" s="283" t="s">
        <v>324</v>
      </c>
      <c r="F120" s="283" t="s">
        <v>138</v>
      </c>
      <c r="G120" s="283" t="s">
        <v>387</v>
      </c>
      <c r="H120" s="283" t="s">
        <v>138</v>
      </c>
      <c r="I120" s="286"/>
      <c r="J120" s="285"/>
      <c r="K120" s="285" t="s">
        <v>2974</v>
      </c>
      <c r="L120" s="590" t="s">
        <v>119</v>
      </c>
      <c r="M120" s="591" t="s">
        <v>3154</v>
      </c>
      <c r="N120" s="590" t="s">
        <v>3003</v>
      </c>
      <c r="O120" s="590" t="s">
        <v>3133</v>
      </c>
      <c r="P120" s="590"/>
      <c r="Q120" s="591" t="s">
        <v>3154</v>
      </c>
      <c r="R120" s="590"/>
      <c r="S120" s="590" t="s">
        <v>3133</v>
      </c>
      <c r="T120" s="594" t="s">
        <v>3006</v>
      </c>
    </row>
    <row r="121" spans="1:20" ht="15.95" customHeight="1">
      <c r="A121" s="283" t="s">
        <v>138</v>
      </c>
      <c r="B121" s="283" t="s">
        <v>891</v>
      </c>
      <c r="C121" s="288" t="str">
        <f>PROPER(Distributor_Master3[[#This Row],[Distributor]])</f>
        <v xml:space="preserve">Satguru Dairy </v>
      </c>
      <c r="D121" s="283" t="s">
        <v>891</v>
      </c>
      <c r="E121" s="283" t="s">
        <v>324</v>
      </c>
      <c r="F121" s="283" t="s">
        <v>138</v>
      </c>
      <c r="G121" s="283" t="s">
        <v>387</v>
      </c>
      <c r="H121" s="283" t="s">
        <v>138</v>
      </c>
      <c r="I121" s="286"/>
      <c r="J121" s="285"/>
      <c r="K121" s="285" t="s">
        <v>2974</v>
      </c>
      <c r="L121" s="590" t="s">
        <v>817</v>
      </c>
      <c r="M121" s="591" t="s">
        <v>3155</v>
      </c>
      <c r="N121" s="590" t="s">
        <v>3003</v>
      </c>
      <c r="O121" s="590" t="s">
        <v>3133</v>
      </c>
      <c r="P121" s="590"/>
      <c r="Q121" s="591" t="s">
        <v>3155</v>
      </c>
      <c r="R121" s="590"/>
      <c r="S121" s="590" t="s">
        <v>3133</v>
      </c>
      <c r="T121" s="594" t="s">
        <v>3006</v>
      </c>
    </row>
    <row r="122" spans="1:20" ht="15.95" customHeight="1">
      <c r="A122" s="283" t="s">
        <v>138</v>
      </c>
      <c r="B122" s="283" t="s">
        <v>131</v>
      </c>
      <c r="C122" s="288" t="str">
        <f>PROPER(Distributor_Master3[[#This Row],[Distributor]])</f>
        <v>Shivani Pooja Samagri</v>
      </c>
      <c r="D122" s="283" t="s">
        <v>131</v>
      </c>
      <c r="E122" s="283" t="s">
        <v>324</v>
      </c>
      <c r="F122" s="283" t="s">
        <v>138</v>
      </c>
      <c r="G122" s="283" t="s">
        <v>387</v>
      </c>
      <c r="H122" s="283" t="s">
        <v>138</v>
      </c>
      <c r="I122" s="286"/>
      <c r="J122" s="285"/>
      <c r="K122" s="285" t="s">
        <v>2974</v>
      </c>
      <c r="L122" s="590" t="s">
        <v>131</v>
      </c>
      <c r="M122" s="591" t="s">
        <v>3156</v>
      </c>
      <c r="N122" s="590" t="s">
        <v>3003</v>
      </c>
      <c r="O122" s="590"/>
      <c r="P122" s="590"/>
      <c r="Q122" s="591" t="s">
        <v>3156</v>
      </c>
      <c r="R122" s="590"/>
      <c r="S122" s="590"/>
      <c r="T122" s="594" t="s">
        <v>3006</v>
      </c>
    </row>
    <row r="123" spans="1:20" ht="15.95" customHeight="1">
      <c r="A123" s="283" t="s">
        <v>138</v>
      </c>
      <c r="B123" s="283" t="s">
        <v>509</v>
      </c>
      <c r="C123" s="288" t="str">
        <f>PROPER(Distributor_Master3[[#This Row],[Distributor]])</f>
        <v>Shree Ganpati Agencies</v>
      </c>
      <c r="D123" s="283" t="s">
        <v>509</v>
      </c>
      <c r="E123" s="283" t="s">
        <v>144</v>
      </c>
      <c r="F123" s="283" t="s">
        <v>144</v>
      </c>
      <c r="G123" s="283" t="s">
        <v>144</v>
      </c>
      <c r="H123" s="283" t="s">
        <v>2984</v>
      </c>
      <c r="I123" s="286"/>
      <c r="J123" s="285"/>
      <c r="K123" s="285" t="s">
        <v>2974</v>
      </c>
      <c r="L123" s="590" t="s">
        <v>509</v>
      </c>
      <c r="M123" s="591" t="s">
        <v>3157</v>
      </c>
      <c r="N123" s="590" t="s">
        <v>3003</v>
      </c>
      <c r="O123" s="590" t="s">
        <v>3133</v>
      </c>
      <c r="P123" s="590" t="s">
        <v>3158</v>
      </c>
      <c r="Q123" s="591" t="s">
        <v>3157</v>
      </c>
      <c r="R123" s="590" t="s">
        <v>3158</v>
      </c>
      <c r="S123" s="590" t="s">
        <v>3133</v>
      </c>
      <c r="T123" s="594" t="s">
        <v>3006</v>
      </c>
    </row>
    <row r="124" spans="1:20" ht="15.95" customHeight="1">
      <c r="A124" s="283" t="s">
        <v>138</v>
      </c>
      <c r="B124" s="283" t="s">
        <v>892</v>
      </c>
      <c r="C124" s="288" t="str">
        <f>PROPER(Distributor_Master3[[#This Row],[Distributor]])</f>
        <v>Sun Food Next</v>
      </c>
      <c r="D124" s="283" t="s">
        <v>557</v>
      </c>
      <c r="E124" s="283" t="s">
        <v>324</v>
      </c>
      <c r="F124" s="283" t="s">
        <v>138</v>
      </c>
      <c r="G124" s="283" t="s">
        <v>387</v>
      </c>
      <c r="H124" s="283" t="s">
        <v>138</v>
      </c>
      <c r="I124" s="286"/>
      <c r="J124" s="285"/>
      <c r="K124" s="285" t="s">
        <v>2974</v>
      </c>
      <c r="L124" s="590" t="s">
        <v>557</v>
      </c>
      <c r="M124" s="591" t="s">
        <v>3159</v>
      </c>
      <c r="N124" s="590" t="s">
        <v>3003</v>
      </c>
      <c r="O124" s="590" t="s">
        <v>3008</v>
      </c>
      <c r="P124" s="590" t="s">
        <v>3160</v>
      </c>
      <c r="Q124" s="591" t="s">
        <v>3159</v>
      </c>
      <c r="R124" s="590" t="s">
        <v>3160</v>
      </c>
      <c r="S124" s="590" t="s">
        <v>3008</v>
      </c>
      <c r="T124" s="594" t="s">
        <v>3006</v>
      </c>
    </row>
    <row r="125" spans="1:20" ht="15.95" customHeight="1">
      <c r="A125" s="283" t="s">
        <v>138</v>
      </c>
      <c r="B125" t="s">
        <v>894</v>
      </c>
      <c r="C125" s="288" t="str">
        <f>PROPER(Distributor_Master3[[#This Row],[Distributor]])</f>
        <v>Sun Food Nest Saraipali</v>
      </c>
      <c r="D125" s="283" t="s">
        <v>557</v>
      </c>
      <c r="E125" s="283" t="s">
        <v>324</v>
      </c>
      <c r="F125" s="283" t="s">
        <v>138</v>
      </c>
      <c r="G125" s="283" t="s">
        <v>387</v>
      </c>
      <c r="H125" s="283" t="s">
        <v>138</v>
      </c>
      <c r="I125" s="286"/>
      <c r="J125" s="285"/>
      <c r="K125" s="285" t="s">
        <v>2974</v>
      </c>
      <c r="L125" s="590" t="s">
        <v>557</v>
      </c>
      <c r="M125" s="591" t="s">
        <v>3159</v>
      </c>
      <c r="N125" s="590" t="s">
        <v>3003</v>
      </c>
      <c r="O125" s="590" t="s">
        <v>3008</v>
      </c>
      <c r="P125" s="590" t="s">
        <v>3160</v>
      </c>
      <c r="Q125" s="591" t="s">
        <v>3159</v>
      </c>
      <c r="R125" s="590" t="s">
        <v>3160</v>
      </c>
      <c r="S125" s="590" t="s">
        <v>3008</v>
      </c>
      <c r="T125" s="594" t="s">
        <v>3006</v>
      </c>
    </row>
    <row r="126" spans="1:20" ht="15.95" customHeight="1">
      <c r="A126" s="283" t="s">
        <v>138</v>
      </c>
      <c r="B126" s="283" t="s">
        <v>793</v>
      </c>
      <c r="C126" s="288" t="str">
        <f>PROPER(Distributor_Master3[[#This Row],[Distributor]])</f>
        <v>Golu Fotwani</v>
      </c>
      <c r="D126" s="283" t="s">
        <v>793</v>
      </c>
      <c r="E126" s="283" t="s">
        <v>324</v>
      </c>
      <c r="F126" s="283" t="s">
        <v>138</v>
      </c>
      <c r="G126" s="283" t="s">
        <v>387</v>
      </c>
      <c r="H126" s="283" t="s">
        <v>138</v>
      </c>
      <c r="I126" s="286"/>
      <c r="J126" s="285"/>
      <c r="K126" s="285" t="s">
        <v>2974</v>
      </c>
      <c r="L126" s="590" t="s">
        <v>793</v>
      </c>
      <c r="M126" s="591" t="s">
        <v>3161</v>
      </c>
      <c r="N126" s="590" t="s">
        <v>3003</v>
      </c>
      <c r="O126" s="590"/>
      <c r="P126" s="590"/>
      <c r="Q126" s="591" t="s">
        <v>3161</v>
      </c>
      <c r="R126" s="590"/>
      <c r="S126" s="590"/>
      <c r="T126" s="594" t="s">
        <v>3006</v>
      </c>
    </row>
    <row r="127" spans="1:20" ht="15.95" customHeight="1">
      <c r="A127" s="283" t="s">
        <v>138</v>
      </c>
      <c r="B127" s="283" t="s">
        <v>839</v>
      </c>
      <c r="C127" s="288" t="str">
        <f>PROPER(Distributor_Master3[[#This Row],[Distributor]])</f>
        <v>Shivani Sweets</v>
      </c>
      <c r="D127" s="283" t="s">
        <v>839</v>
      </c>
      <c r="E127" s="283" t="s">
        <v>324</v>
      </c>
      <c r="F127" s="283" t="s">
        <v>138</v>
      </c>
      <c r="G127" s="283" t="s">
        <v>387</v>
      </c>
      <c r="H127" s="283" t="s">
        <v>138</v>
      </c>
      <c r="I127" s="286"/>
      <c r="J127" s="285"/>
      <c r="K127" s="285" t="s">
        <v>2974</v>
      </c>
      <c r="L127" s="590" t="s">
        <v>839</v>
      </c>
      <c r="M127" s="591" t="s">
        <v>3162</v>
      </c>
      <c r="N127" s="590" t="s">
        <v>3003</v>
      </c>
      <c r="O127" s="590" t="s">
        <v>3011</v>
      </c>
      <c r="P127" s="590"/>
      <c r="Q127" s="591" t="s">
        <v>3162</v>
      </c>
      <c r="R127" s="590"/>
      <c r="S127" s="590" t="s">
        <v>3011</v>
      </c>
      <c r="T127" s="594" t="s">
        <v>3006</v>
      </c>
    </row>
    <row r="128" spans="1:20" ht="15.95" customHeight="1">
      <c r="A128" s="283" t="s">
        <v>138</v>
      </c>
      <c r="B128" s="283" t="s">
        <v>113</v>
      </c>
      <c r="C128" s="288" t="str">
        <f>PROPER(Distributor_Master3[[#This Row],[Distributor]])</f>
        <v>Sahu Icecream &amp; Cold Drink</v>
      </c>
      <c r="D128" s="283" t="s">
        <v>113</v>
      </c>
      <c r="E128" s="283" t="s">
        <v>324</v>
      </c>
      <c r="F128" s="283" t="s">
        <v>138</v>
      </c>
      <c r="G128" s="283" t="s">
        <v>387</v>
      </c>
      <c r="H128" s="283" t="s">
        <v>138</v>
      </c>
      <c r="I128" s="286"/>
      <c r="J128" s="285"/>
      <c r="K128" s="285" t="s">
        <v>2974</v>
      </c>
      <c r="L128" s="590" t="s">
        <v>113</v>
      </c>
      <c r="M128" s="591" t="s">
        <v>3163</v>
      </c>
      <c r="N128" s="590" t="s">
        <v>3003</v>
      </c>
      <c r="O128" s="590" t="s">
        <v>3164</v>
      </c>
      <c r="P128" s="590"/>
      <c r="Q128" s="591" t="s">
        <v>3163</v>
      </c>
      <c r="R128" s="590"/>
      <c r="S128" s="590" t="s">
        <v>3164</v>
      </c>
      <c r="T128" s="594" t="s">
        <v>3006</v>
      </c>
    </row>
    <row r="129" spans="1:20" ht="15.95" customHeight="1">
      <c r="A129" s="283" t="s">
        <v>141</v>
      </c>
      <c r="B129" s="283" t="s">
        <v>895</v>
      </c>
      <c r="C129" s="288" t="str">
        <f>PROPER(Distributor_Master3[[#This Row],[Distributor]])</f>
        <v>Rrl-Mahasamund U943</v>
      </c>
      <c r="D129" s="283" t="s">
        <v>2988</v>
      </c>
      <c r="E129" s="283" t="s">
        <v>395</v>
      </c>
      <c r="F129" s="283" t="s">
        <v>141</v>
      </c>
      <c r="G129" s="283" t="s">
        <v>321</v>
      </c>
      <c r="H129" s="283" t="s">
        <v>321</v>
      </c>
      <c r="I129" s="286"/>
      <c r="J129" s="285"/>
      <c r="K129" s="285" t="s">
        <v>2974</v>
      </c>
      <c r="L129" s="590" t="s">
        <v>2988</v>
      </c>
      <c r="M129" s="591" t="s">
        <v>3125</v>
      </c>
      <c r="N129" s="590" t="s">
        <v>3003</v>
      </c>
      <c r="O129" s="590" t="s">
        <v>3034</v>
      </c>
      <c r="P129" s="590" t="s">
        <v>3126</v>
      </c>
      <c r="Q129" s="591" t="s">
        <v>3125</v>
      </c>
      <c r="R129" s="590" t="s">
        <v>3126</v>
      </c>
      <c r="S129" s="590" t="s">
        <v>3034</v>
      </c>
      <c r="T129" s="594" t="s">
        <v>3006</v>
      </c>
    </row>
    <row r="130" spans="1:20" ht="15.95" customHeight="1">
      <c r="A130" s="283" t="s">
        <v>141</v>
      </c>
      <c r="B130" s="283" t="s">
        <v>400</v>
      </c>
      <c r="C130" s="288" t="str">
        <f>PROPER(Distributor_Master3[[#This Row],[Distributor]])</f>
        <v>Agrawal Dairy</v>
      </c>
      <c r="D130" s="283" t="s">
        <v>400</v>
      </c>
      <c r="E130" s="283" t="s">
        <v>324</v>
      </c>
      <c r="F130" s="283" t="s">
        <v>141</v>
      </c>
      <c r="G130" s="283" t="s">
        <v>387</v>
      </c>
      <c r="H130" s="283" t="s">
        <v>141</v>
      </c>
      <c r="I130" s="286"/>
      <c r="J130" s="285"/>
      <c r="K130" s="285" t="s">
        <v>2974</v>
      </c>
      <c r="L130" s="590" t="s">
        <v>400</v>
      </c>
      <c r="M130" s="591" t="s">
        <v>3165</v>
      </c>
      <c r="N130" s="590" t="s">
        <v>3003</v>
      </c>
      <c r="O130" s="590" t="s">
        <v>3128</v>
      </c>
      <c r="P130" s="590"/>
      <c r="Q130" s="591" t="s">
        <v>3165</v>
      </c>
      <c r="R130" s="590"/>
      <c r="S130" s="590" t="s">
        <v>3128</v>
      </c>
      <c r="T130" s="594" t="s">
        <v>3006</v>
      </c>
    </row>
    <row r="131" spans="1:20" ht="15.95" customHeight="1">
      <c r="A131" s="283" t="s">
        <v>141</v>
      </c>
      <c r="B131" s="283" t="s">
        <v>399</v>
      </c>
      <c r="C131" s="288" t="str">
        <f>PROPER(Distributor_Master3[[#This Row],[Distributor]])</f>
        <v>Om Dairy Farm</v>
      </c>
      <c r="D131" s="283" t="s">
        <v>399</v>
      </c>
      <c r="E131" s="283" t="s">
        <v>324</v>
      </c>
      <c r="F131" s="283" t="s">
        <v>141</v>
      </c>
      <c r="G131" s="283" t="s">
        <v>387</v>
      </c>
      <c r="H131" s="283" t="s">
        <v>141</v>
      </c>
      <c r="I131" s="286"/>
      <c r="J131" s="285"/>
      <c r="K131" s="285" t="s">
        <v>2974</v>
      </c>
      <c r="L131" s="590" t="s">
        <v>399</v>
      </c>
      <c r="M131" s="591" t="s">
        <v>3166</v>
      </c>
      <c r="N131" s="590" t="s">
        <v>3003</v>
      </c>
      <c r="O131" s="590" t="s">
        <v>3128</v>
      </c>
      <c r="P131" s="590" t="s">
        <v>3167</v>
      </c>
      <c r="Q131" s="591" t="s">
        <v>3166</v>
      </c>
      <c r="R131" s="590" t="s">
        <v>3167</v>
      </c>
      <c r="S131" s="590" t="s">
        <v>3128</v>
      </c>
      <c r="T131" s="594" t="s">
        <v>3006</v>
      </c>
    </row>
    <row r="132" spans="1:20" ht="15.95" customHeight="1">
      <c r="A132" s="283" t="s">
        <v>141</v>
      </c>
      <c r="B132" s="283" t="s">
        <v>363</v>
      </c>
      <c r="C132" s="288" t="str">
        <f>PROPER(Distributor_Master3[[#This Row],[Distributor]])</f>
        <v>Anil Super Market</v>
      </c>
      <c r="D132" s="283" t="s">
        <v>3168</v>
      </c>
      <c r="E132" s="283" t="s">
        <v>324</v>
      </c>
      <c r="F132" s="283" t="s">
        <v>141</v>
      </c>
      <c r="G132" s="283" t="s">
        <v>574</v>
      </c>
      <c r="H132" s="283" t="s">
        <v>2984</v>
      </c>
      <c r="I132" s="286"/>
      <c r="J132" s="285"/>
      <c r="K132" s="285" t="s">
        <v>2974</v>
      </c>
      <c r="L132" s="592" t="s">
        <v>3168</v>
      </c>
      <c r="M132" s="593" t="s">
        <v>3169</v>
      </c>
      <c r="N132" s="592" t="s">
        <v>3003</v>
      </c>
      <c r="O132" s="592" t="s">
        <v>3170</v>
      </c>
      <c r="P132" s="592" t="s">
        <v>3171</v>
      </c>
      <c r="Q132" s="593" t="s">
        <v>3169</v>
      </c>
      <c r="R132" s="592" t="s">
        <v>3171</v>
      </c>
      <c r="S132" s="592" t="s">
        <v>3170</v>
      </c>
      <c r="T132" s="596" t="s">
        <v>3172</v>
      </c>
    </row>
    <row r="133" spans="1:20" ht="15.95" customHeight="1">
      <c r="A133" s="283" t="s">
        <v>305</v>
      </c>
      <c r="B133" s="283" t="s">
        <v>185</v>
      </c>
      <c r="C133" s="288" t="str">
        <f>PROPER(Distributor_Master3[[#This Row],[Distributor]])</f>
        <v>Bikaner Sweets Dongargaon</v>
      </c>
      <c r="D133" s="283" t="s">
        <v>3438</v>
      </c>
      <c r="E133" s="283" t="s">
        <v>324</v>
      </c>
      <c r="F133" s="283" t="s">
        <v>186</v>
      </c>
      <c r="G133" s="283" t="s">
        <v>387</v>
      </c>
      <c r="H133" s="283" t="s">
        <v>186</v>
      </c>
      <c r="I133" s="286"/>
      <c r="J133" s="285"/>
      <c r="K133" s="285" t="s">
        <v>2974</v>
      </c>
      <c r="L133" s="592" t="s">
        <v>185</v>
      </c>
      <c r="M133" s="593"/>
      <c r="N133" s="592"/>
      <c r="O133" s="592"/>
      <c r="P133" s="592"/>
      <c r="Q133" s="593"/>
      <c r="R133" s="592"/>
      <c r="S133" s="592"/>
      <c r="T133" s="597" t="s">
        <v>3173</v>
      </c>
    </row>
    <row r="134" spans="1:20" ht="15.95" customHeight="1">
      <c r="A134" s="283" t="s">
        <v>305</v>
      </c>
      <c r="B134" s="283" t="s">
        <v>897</v>
      </c>
      <c r="C134" s="288" t="str">
        <f>PROPER(Distributor_Master3[[#This Row],[Distributor]])</f>
        <v>Chandrakar And Thakur Brother</v>
      </c>
      <c r="D134" s="283" t="s">
        <v>897</v>
      </c>
      <c r="E134" s="283" t="s">
        <v>324</v>
      </c>
      <c r="F134" s="283" t="s">
        <v>186</v>
      </c>
      <c r="G134" s="283" t="s">
        <v>387</v>
      </c>
      <c r="H134" s="283" t="s">
        <v>186</v>
      </c>
      <c r="I134" s="286"/>
      <c r="J134" s="285"/>
      <c r="K134" s="285" t="s">
        <v>2974</v>
      </c>
      <c r="L134" s="590" t="s">
        <v>897</v>
      </c>
      <c r="M134" s="591" t="s">
        <v>3174</v>
      </c>
      <c r="N134" s="590" t="s">
        <v>3003</v>
      </c>
      <c r="O134" s="590" t="s">
        <v>3014</v>
      </c>
      <c r="P134" s="590" t="s">
        <v>3175</v>
      </c>
      <c r="Q134" s="591" t="s">
        <v>3174</v>
      </c>
      <c r="R134" s="590" t="s">
        <v>3175</v>
      </c>
      <c r="S134" s="590" t="s">
        <v>3014</v>
      </c>
      <c r="T134" s="594" t="s">
        <v>3006</v>
      </c>
    </row>
    <row r="135" spans="1:20" ht="15.95" customHeight="1">
      <c r="A135" s="283" t="s">
        <v>305</v>
      </c>
      <c r="B135" s="283" t="s">
        <v>490</v>
      </c>
      <c r="C135" s="288" t="str">
        <f>PROPER(Distributor_Master3[[#This Row],[Distributor]])</f>
        <v>Jalaram Marketing</v>
      </c>
      <c r="D135" s="283" t="s">
        <v>490</v>
      </c>
      <c r="E135" s="283" t="s">
        <v>324</v>
      </c>
      <c r="F135" s="283" t="s">
        <v>186</v>
      </c>
      <c r="G135" s="283" t="s">
        <v>387</v>
      </c>
      <c r="H135" s="283" t="s">
        <v>186</v>
      </c>
      <c r="I135" s="286"/>
      <c r="J135" s="285"/>
      <c r="K135" s="285" t="s">
        <v>2974</v>
      </c>
      <c r="L135" s="590" t="s">
        <v>490</v>
      </c>
      <c r="M135" s="591" t="s">
        <v>3176</v>
      </c>
      <c r="N135" s="590" t="s">
        <v>3003</v>
      </c>
      <c r="O135" s="590" t="s">
        <v>3014</v>
      </c>
      <c r="P135" s="590" t="s">
        <v>3177</v>
      </c>
      <c r="Q135" s="591" t="s">
        <v>3176</v>
      </c>
      <c r="R135" s="590" t="s">
        <v>3177</v>
      </c>
      <c r="S135" s="590" t="s">
        <v>3014</v>
      </c>
      <c r="T135" s="594" t="s">
        <v>3006</v>
      </c>
    </row>
    <row r="136" spans="1:20" ht="15.95" customHeight="1">
      <c r="A136" s="283" t="s">
        <v>305</v>
      </c>
      <c r="B136" s="283" t="s">
        <v>896</v>
      </c>
      <c r="C136" s="288" t="str">
        <f>PROPER(Distributor_Master3[[#This Row],[Distributor]])</f>
        <v>D-Mart Rajnandgaon Chhattisagarh</v>
      </c>
      <c r="D136" s="283" t="s">
        <v>2989</v>
      </c>
      <c r="E136" s="283" t="s">
        <v>390</v>
      </c>
      <c r="F136" s="283" t="s">
        <v>186</v>
      </c>
      <c r="G136" s="283" t="s">
        <v>321</v>
      </c>
      <c r="H136" s="283" t="s">
        <v>321</v>
      </c>
      <c r="I136" s="286"/>
      <c r="J136" s="285"/>
      <c r="K136" s="285" t="s">
        <v>2974</v>
      </c>
      <c r="L136" s="590" t="s">
        <v>2989</v>
      </c>
      <c r="M136" s="591" t="s">
        <v>3178</v>
      </c>
      <c r="N136" s="590" t="s">
        <v>3003</v>
      </c>
      <c r="O136" s="590" t="s">
        <v>3008</v>
      </c>
      <c r="P136" s="590" t="s">
        <v>3105</v>
      </c>
      <c r="Q136" s="591" t="s">
        <v>3178</v>
      </c>
      <c r="R136" s="590" t="s">
        <v>3105</v>
      </c>
      <c r="S136" s="590" t="s">
        <v>3008</v>
      </c>
      <c r="T136" s="594" t="s">
        <v>3179</v>
      </c>
    </row>
    <row r="137" spans="1:20" ht="15.95" customHeight="1">
      <c r="A137" s="283" t="s">
        <v>139</v>
      </c>
      <c r="B137" s="283" t="s">
        <v>166</v>
      </c>
      <c r="C137" s="288" t="str">
        <f>PROPER(Distributor_Master3[[#This Row],[Distributor]])</f>
        <v>Babla Dairy</v>
      </c>
      <c r="D137" s="283" t="s">
        <v>166</v>
      </c>
      <c r="E137" s="283" t="s">
        <v>324</v>
      </c>
      <c r="F137" s="283" t="s">
        <v>139</v>
      </c>
      <c r="G137" s="283" t="s">
        <v>387</v>
      </c>
      <c r="H137" s="283" t="s">
        <v>139</v>
      </c>
      <c r="I137" s="286"/>
      <c r="J137" s="285"/>
      <c r="K137" s="285" t="s">
        <v>2974</v>
      </c>
      <c r="L137" s="590" t="s">
        <v>166</v>
      </c>
      <c r="M137" s="591" t="s">
        <v>3180</v>
      </c>
      <c r="N137" s="590" t="s">
        <v>3003</v>
      </c>
      <c r="O137" s="590" t="s">
        <v>3181</v>
      </c>
      <c r="P137" s="590"/>
      <c r="Q137" s="591" t="s">
        <v>3180</v>
      </c>
      <c r="R137" s="590"/>
      <c r="S137" s="590" t="s">
        <v>3181</v>
      </c>
      <c r="T137" s="594" t="s">
        <v>3006</v>
      </c>
    </row>
    <row r="138" spans="1:20" ht="15.95" customHeight="1">
      <c r="A138" s="283" t="s">
        <v>139</v>
      </c>
      <c r="B138" s="283" t="s">
        <v>900</v>
      </c>
      <c r="C138" s="288" t="str">
        <f>PROPER(Distributor_Master3[[#This Row],[Distributor]])</f>
        <v>Rrl-Indra Complex</v>
      </c>
      <c r="D138" s="283" t="s">
        <v>2988</v>
      </c>
      <c r="E138" s="283" t="s">
        <v>395</v>
      </c>
      <c r="F138" s="283" t="s">
        <v>139</v>
      </c>
      <c r="G138" s="283" t="s">
        <v>321</v>
      </c>
      <c r="H138" s="283" t="s">
        <v>321</v>
      </c>
      <c r="I138" s="286"/>
      <c r="J138" s="285"/>
      <c r="K138" s="285" t="s">
        <v>2974</v>
      </c>
      <c r="L138" s="590" t="s">
        <v>2988</v>
      </c>
      <c r="M138" s="591" t="s">
        <v>3125</v>
      </c>
      <c r="N138" s="590" t="s">
        <v>3003</v>
      </c>
      <c r="O138" s="590" t="s">
        <v>3034</v>
      </c>
      <c r="P138" s="590" t="s">
        <v>3126</v>
      </c>
      <c r="Q138" s="591" t="s">
        <v>3125</v>
      </c>
      <c r="R138" s="590" t="s">
        <v>3126</v>
      </c>
      <c r="S138" s="590" t="s">
        <v>3034</v>
      </c>
      <c r="T138" s="594" t="s">
        <v>3006</v>
      </c>
    </row>
    <row r="139" spans="1:20" ht="15.95" customHeight="1">
      <c r="A139" s="283" t="s">
        <v>139</v>
      </c>
      <c r="B139" s="283" t="s">
        <v>901</v>
      </c>
      <c r="C139" s="288" t="str">
        <f>PROPER(Distributor_Master3[[#This Row],[Distributor]])</f>
        <v>Rrl-Palm Mall</v>
      </c>
      <c r="D139" s="283" t="s">
        <v>2988</v>
      </c>
      <c r="E139" s="283" t="s">
        <v>395</v>
      </c>
      <c r="F139" s="283" t="s">
        <v>139</v>
      </c>
      <c r="G139" s="283" t="s">
        <v>321</v>
      </c>
      <c r="H139" s="283" t="s">
        <v>321</v>
      </c>
      <c r="I139" s="286"/>
      <c r="J139" s="285"/>
      <c r="K139" s="285" t="s">
        <v>2974</v>
      </c>
      <c r="L139" s="590" t="s">
        <v>2988</v>
      </c>
      <c r="M139" s="591" t="s">
        <v>3125</v>
      </c>
      <c r="N139" s="590" t="s">
        <v>3003</v>
      </c>
      <c r="O139" s="590" t="s">
        <v>3034</v>
      </c>
      <c r="P139" s="590" t="s">
        <v>3126</v>
      </c>
      <c r="Q139" s="591" t="s">
        <v>3125</v>
      </c>
      <c r="R139" s="590" t="s">
        <v>3126</v>
      </c>
      <c r="S139" s="590" t="s">
        <v>3034</v>
      </c>
      <c r="T139" s="594" t="s">
        <v>3006</v>
      </c>
    </row>
    <row r="140" spans="1:20" ht="15.95" customHeight="1">
      <c r="A140" s="283" t="s">
        <v>137</v>
      </c>
      <c r="B140" s="283" t="s">
        <v>907</v>
      </c>
      <c r="C140" s="288" t="str">
        <f>PROPER(Distributor_Master3[[#This Row],[Distributor]])</f>
        <v>D-Mart Durg By Paas Nh-6  Bhilai</v>
      </c>
      <c r="D140" s="283" t="s">
        <v>2989</v>
      </c>
      <c r="E140" s="283" t="s">
        <v>390</v>
      </c>
      <c r="F140" s="283" t="s">
        <v>137</v>
      </c>
      <c r="G140" s="283" t="s">
        <v>321</v>
      </c>
      <c r="H140" s="283" t="s">
        <v>321</v>
      </c>
      <c r="I140" s="286"/>
      <c r="J140" s="285"/>
      <c r="K140" s="285" t="s">
        <v>2974</v>
      </c>
      <c r="L140" s="590" t="s">
        <v>2989</v>
      </c>
      <c r="M140" s="591" t="s">
        <v>3182</v>
      </c>
      <c r="N140" s="590" t="s">
        <v>3003</v>
      </c>
      <c r="O140" s="590" t="s">
        <v>3043</v>
      </c>
      <c r="P140" s="590" t="s">
        <v>3105</v>
      </c>
      <c r="Q140" s="591" t="s">
        <v>3182</v>
      </c>
      <c r="R140" s="590" t="s">
        <v>3105</v>
      </c>
      <c r="S140" s="590" t="s">
        <v>3043</v>
      </c>
      <c r="T140" s="594" t="s">
        <v>3183</v>
      </c>
    </row>
    <row r="141" spans="1:20" ht="15.95" customHeight="1">
      <c r="A141" s="283" t="s">
        <v>137</v>
      </c>
      <c r="B141" s="283" t="s">
        <v>908</v>
      </c>
      <c r="C141" s="288" t="str">
        <f>PROPER(Distributor_Master3[[#This Row],[Distributor]])</f>
        <v>D-Mart Potiyakala Durg</v>
      </c>
      <c r="D141" s="283" t="s">
        <v>2989</v>
      </c>
      <c r="E141" s="283" t="s">
        <v>390</v>
      </c>
      <c r="F141" s="283" t="s">
        <v>137</v>
      </c>
      <c r="G141" s="283" t="s">
        <v>321</v>
      </c>
      <c r="H141" s="283" t="s">
        <v>321</v>
      </c>
      <c r="I141" s="286"/>
      <c r="J141" s="285"/>
      <c r="K141" s="285" t="s">
        <v>2974</v>
      </c>
      <c r="L141" s="590" t="s">
        <v>2989</v>
      </c>
      <c r="M141" s="591" t="s">
        <v>3184</v>
      </c>
      <c r="N141" s="590" t="s">
        <v>3003</v>
      </c>
      <c r="O141" s="590" t="s">
        <v>3043</v>
      </c>
      <c r="P141" s="590" t="s">
        <v>3105</v>
      </c>
      <c r="Q141" s="591" t="s">
        <v>3184</v>
      </c>
      <c r="R141" s="590" t="s">
        <v>3105</v>
      </c>
      <c r="S141" s="590" t="s">
        <v>3043</v>
      </c>
      <c r="T141" s="594" t="s">
        <v>3185</v>
      </c>
    </row>
    <row r="142" spans="1:20" ht="15.95" customHeight="1">
      <c r="A142" s="283" t="s">
        <v>137</v>
      </c>
      <c r="B142" s="283" t="s">
        <v>909</v>
      </c>
      <c r="C142" s="288" t="str">
        <f>PROPER(Distributor_Master3[[#This Row],[Distributor]])</f>
        <v>D-Mart-Charoda Bhilai</v>
      </c>
      <c r="D142" s="283" t="s">
        <v>2989</v>
      </c>
      <c r="E142" s="283" t="s">
        <v>390</v>
      </c>
      <c r="F142" s="283" t="s">
        <v>137</v>
      </c>
      <c r="G142" s="283" t="s">
        <v>321</v>
      </c>
      <c r="H142" s="283" t="s">
        <v>321</v>
      </c>
      <c r="I142" s="286"/>
      <c r="J142" s="285"/>
      <c r="K142" s="285" t="s">
        <v>2974</v>
      </c>
      <c r="L142" s="590" t="s">
        <v>2989</v>
      </c>
      <c r="M142" s="591" t="s">
        <v>3186</v>
      </c>
      <c r="N142" s="590" t="s">
        <v>3003</v>
      </c>
      <c r="O142" s="590" t="s">
        <v>3187</v>
      </c>
      <c r="P142" s="590" t="s">
        <v>3105</v>
      </c>
      <c r="Q142" s="591" t="s">
        <v>3186</v>
      </c>
      <c r="R142" s="590" t="s">
        <v>3105</v>
      </c>
      <c r="S142" s="590" t="s">
        <v>3187</v>
      </c>
      <c r="T142" s="594" t="s">
        <v>3188</v>
      </c>
    </row>
    <row r="143" spans="1:20" ht="15.95" customHeight="1">
      <c r="A143" s="283" t="s">
        <v>137</v>
      </c>
      <c r="B143" s="283" t="s">
        <v>910</v>
      </c>
      <c r="C143" s="288" t="str">
        <f>PROPER(Distributor_Master3[[#This Row],[Distributor]])</f>
        <v>Skm-Anjora</v>
      </c>
      <c r="D143" s="283" t="s">
        <v>2990</v>
      </c>
      <c r="E143" s="283" t="s">
        <v>392</v>
      </c>
      <c r="F143" s="283" t="s">
        <v>137</v>
      </c>
      <c r="G143" s="283" t="s">
        <v>321</v>
      </c>
      <c r="H143" s="283" t="s">
        <v>321</v>
      </c>
      <c r="I143" s="286"/>
      <c r="J143" s="285"/>
      <c r="K143" s="285" t="s">
        <v>2974</v>
      </c>
      <c r="L143" s="590" t="s">
        <v>2990</v>
      </c>
      <c r="M143" s="591" t="s">
        <v>3189</v>
      </c>
      <c r="N143" s="590" t="s">
        <v>3003</v>
      </c>
      <c r="O143" s="590" t="s">
        <v>3008</v>
      </c>
      <c r="P143" s="590" t="s">
        <v>3031</v>
      </c>
      <c r="Q143" s="591" t="s">
        <v>3189</v>
      </c>
      <c r="R143" s="590" t="s">
        <v>3031</v>
      </c>
      <c r="S143" s="590" t="s">
        <v>3008</v>
      </c>
      <c r="T143" s="594" t="s">
        <v>3190</v>
      </c>
    </row>
    <row r="144" spans="1:20" ht="15.95" customHeight="1">
      <c r="A144" s="283" t="s">
        <v>137</v>
      </c>
      <c r="B144" s="283" t="s">
        <v>911</v>
      </c>
      <c r="C144" s="288" t="str">
        <f>PROPER(Distributor_Master3[[#This Row],[Distributor]])</f>
        <v>Skm-Junwani Road</v>
      </c>
      <c r="D144" s="283" t="s">
        <v>2990</v>
      </c>
      <c r="E144" s="283" t="s">
        <v>392</v>
      </c>
      <c r="F144" s="283" t="s">
        <v>137</v>
      </c>
      <c r="G144" s="283" t="s">
        <v>321</v>
      </c>
      <c r="H144" s="283" t="s">
        <v>321</v>
      </c>
      <c r="I144" s="286"/>
      <c r="J144" s="285"/>
      <c r="K144" s="285" t="s">
        <v>2974</v>
      </c>
      <c r="L144" s="590" t="s">
        <v>2990</v>
      </c>
      <c r="M144" s="591" t="s">
        <v>3191</v>
      </c>
      <c r="N144" s="590" t="s">
        <v>3003</v>
      </c>
      <c r="O144" s="590" t="s">
        <v>3008</v>
      </c>
      <c r="P144" s="590" t="s">
        <v>3031</v>
      </c>
      <c r="Q144" s="591" t="s">
        <v>3191</v>
      </c>
      <c r="R144" s="590" t="s">
        <v>3031</v>
      </c>
      <c r="S144" s="590" t="s">
        <v>3008</v>
      </c>
      <c r="T144" s="594" t="s">
        <v>3192</v>
      </c>
    </row>
    <row r="145" spans="1:20" ht="15.95" customHeight="1">
      <c r="A145" s="283" t="s">
        <v>137</v>
      </c>
      <c r="B145" s="283" t="s">
        <v>912</v>
      </c>
      <c r="C145" s="288" t="str">
        <f>PROPER(Distributor_Master3[[#This Row],[Distributor]])</f>
        <v>Skm-Utai</v>
      </c>
      <c r="D145" s="283" t="s">
        <v>2990</v>
      </c>
      <c r="E145" s="283" t="s">
        <v>392</v>
      </c>
      <c r="F145" s="283" t="s">
        <v>137</v>
      </c>
      <c r="G145" s="283" t="s">
        <v>321</v>
      </c>
      <c r="H145" s="283" t="s">
        <v>321</v>
      </c>
      <c r="I145" s="286"/>
      <c r="J145" s="285"/>
      <c r="K145" s="285" t="s">
        <v>2974</v>
      </c>
      <c r="L145" s="590" t="s">
        <v>2990</v>
      </c>
      <c r="M145" s="591" t="s">
        <v>3193</v>
      </c>
      <c r="N145" s="590" t="s">
        <v>3003</v>
      </c>
      <c r="O145" s="590" t="s">
        <v>3008</v>
      </c>
      <c r="P145" s="590" t="s">
        <v>3031</v>
      </c>
      <c r="Q145" s="591" t="s">
        <v>3193</v>
      </c>
      <c r="R145" s="590" t="s">
        <v>3031</v>
      </c>
      <c r="S145" s="590" t="s">
        <v>3008</v>
      </c>
      <c r="T145" s="594" t="s">
        <v>3194</v>
      </c>
    </row>
    <row r="146" spans="1:20" ht="15.95" customHeight="1">
      <c r="A146" s="283" t="s">
        <v>137</v>
      </c>
      <c r="B146" s="283" t="s">
        <v>913</v>
      </c>
      <c r="C146" s="288" t="str">
        <f>PROPER(Distributor_Master3[[#This Row],[Distributor]])</f>
        <v>Rrl-Durg U2Vs</v>
      </c>
      <c r="D146" s="283" t="s">
        <v>2988</v>
      </c>
      <c r="E146" s="283" t="s">
        <v>395</v>
      </c>
      <c r="F146" s="283" t="s">
        <v>137</v>
      </c>
      <c r="G146" s="283" t="s">
        <v>321</v>
      </c>
      <c r="H146" s="283" t="s">
        <v>321</v>
      </c>
      <c r="I146" s="286"/>
      <c r="J146" s="285"/>
      <c r="K146" s="285" t="s">
        <v>2974</v>
      </c>
      <c r="L146" s="590" t="s">
        <v>2988</v>
      </c>
      <c r="M146" s="591" t="s">
        <v>3125</v>
      </c>
      <c r="N146" s="590" t="s">
        <v>3003</v>
      </c>
      <c r="O146" s="590" t="s">
        <v>3034</v>
      </c>
      <c r="P146" s="590" t="s">
        <v>3126</v>
      </c>
      <c r="Q146" s="591" t="s">
        <v>3125</v>
      </c>
      <c r="R146" s="590" t="s">
        <v>3126</v>
      </c>
      <c r="S146" s="590" t="s">
        <v>3034</v>
      </c>
      <c r="T146" s="594" t="s">
        <v>3006</v>
      </c>
    </row>
    <row r="147" spans="1:20" ht="15.95" customHeight="1">
      <c r="A147" s="283" t="s">
        <v>137</v>
      </c>
      <c r="B147" s="283" t="s">
        <v>914</v>
      </c>
      <c r="C147" s="288" t="str">
        <f>PROPER(Distributor_Master3[[#This Row],[Distributor]])</f>
        <v>Rrl-Maharaja Chowk U284</v>
      </c>
      <c r="D147" s="283" t="s">
        <v>2988</v>
      </c>
      <c r="E147" s="283" t="s">
        <v>395</v>
      </c>
      <c r="F147" s="283" t="s">
        <v>137</v>
      </c>
      <c r="G147" s="283" t="s">
        <v>321</v>
      </c>
      <c r="H147" s="283" t="s">
        <v>321</v>
      </c>
      <c r="I147" s="286"/>
      <c r="J147" s="285"/>
      <c r="K147" s="285" t="s">
        <v>2974</v>
      </c>
      <c r="L147" s="590" t="s">
        <v>2988</v>
      </c>
      <c r="M147" s="591" t="s">
        <v>3125</v>
      </c>
      <c r="N147" s="590" t="s">
        <v>3003</v>
      </c>
      <c r="O147" s="590" t="s">
        <v>3034</v>
      </c>
      <c r="P147" s="590" t="s">
        <v>3126</v>
      </c>
      <c r="Q147" s="591" t="s">
        <v>3125</v>
      </c>
      <c r="R147" s="590" t="s">
        <v>3126</v>
      </c>
      <c r="S147" s="590" t="s">
        <v>3034</v>
      </c>
      <c r="T147" s="594" t="s">
        <v>3006</v>
      </c>
    </row>
    <row r="148" spans="1:20" ht="15.95" customHeight="1">
      <c r="A148" s="283" t="s">
        <v>137</v>
      </c>
      <c r="B148" s="283" t="s">
        <v>136</v>
      </c>
      <c r="C148" s="288" t="str">
        <f>PROPER(Distributor_Master3[[#This Row],[Distributor]])</f>
        <v>Ashapura Kitchen Novelty</v>
      </c>
      <c r="D148" s="283" t="s">
        <v>136</v>
      </c>
      <c r="E148" s="283" t="s">
        <v>324</v>
      </c>
      <c r="F148" s="283" t="s">
        <v>137</v>
      </c>
      <c r="G148" s="283" t="s">
        <v>387</v>
      </c>
      <c r="H148" s="283" t="s">
        <v>137</v>
      </c>
      <c r="I148" s="286"/>
      <c r="J148" s="285"/>
      <c r="K148" s="285" t="s">
        <v>2974</v>
      </c>
      <c r="L148" s="590" t="s">
        <v>136</v>
      </c>
      <c r="M148" s="591" t="s">
        <v>3195</v>
      </c>
      <c r="N148" s="590" t="s">
        <v>3003</v>
      </c>
      <c r="O148" s="590" t="s">
        <v>3004</v>
      </c>
      <c r="P148" s="590" t="s">
        <v>3196</v>
      </c>
      <c r="Q148" s="591" t="s">
        <v>3195</v>
      </c>
      <c r="R148" s="590" t="s">
        <v>3196</v>
      </c>
      <c r="S148" s="590" t="s">
        <v>3004</v>
      </c>
      <c r="T148" s="594" t="s">
        <v>3006</v>
      </c>
    </row>
    <row r="149" spans="1:20" ht="15.95" customHeight="1">
      <c r="A149" s="283" t="s">
        <v>137</v>
      </c>
      <c r="B149" s="283" t="s">
        <v>807</v>
      </c>
      <c r="C149" s="288" t="str">
        <f>PROPER(Distributor_Master3[[#This Row],[Distributor]])</f>
        <v>Pardeshi Milk Dairy</v>
      </c>
      <c r="D149" s="283" t="s">
        <v>807</v>
      </c>
      <c r="E149" s="283" t="s">
        <v>324</v>
      </c>
      <c r="F149" s="283" t="s">
        <v>137</v>
      </c>
      <c r="G149" s="283" t="s">
        <v>387</v>
      </c>
      <c r="H149" s="283" t="s">
        <v>137</v>
      </c>
      <c r="I149" s="286"/>
      <c r="J149" s="285"/>
      <c r="K149" s="285" t="s">
        <v>2974</v>
      </c>
      <c r="L149" s="590" t="s">
        <v>807</v>
      </c>
      <c r="M149" s="591" t="s">
        <v>3197</v>
      </c>
      <c r="N149" s="590" t="s">
        <v>3003</v>
      </c>
      <c r="O149" s="590" t="s">
        <v>3098</v>
      </c>
      <c r="P149" s="590"/>
      <c r="Q149" s="591" t="s">
        <v>3197</v>
      </c>
      <c r="R149" s="590"/>
      <c r="S149" s="590" t="s">
        <v>3098</v>
      </c>
      <c r="T149" s="594" t="s">
        <v>3006</v>
      </c>
    </row>
    <row r="150" spans="1:20" ht="15.95" customHeight="1">
      <c r="A150" s="283" t="s">
        <v>137</v>
      </c>
      <c r="B150" s="283" t="s">
        <v>915</v>
      </c>
      <c r="C150" s="288" t="str">
        <f>PROPER(Distributor_Master3[[#This Row],[Distributor]])</f>
        <v>Shree Sai Services Iit Bhilai</v>
      </c>
      <c r="D150" s="283" t="s">
        <v>2962</v>
      </c>
      <c r="E150" s="283" t="s">
        <v>324</v>
      </c>
      <c r="F150" s="283" t="s">
        <v>137</v>
      </c>
      <c r="G150" s="283" t="s">
        <v>389</v>
      </c>
      <c r="H150" s="283" t="s">
        <v>389</v>
      </c>
      <c r="I150" s="286"/>
      <c r="J150" s="285"/>
      <c r="K150" s="285" t="s">
        <v>2974</v>
      </c>
      <c r="L150" s="590" t="s">
        <v>2962</v>
      </c>
      <c r="M150" s="591" t="s">
        <v>3198</v>
      </c>
      <c r="N150" s="590" t="s">
        <v>3003</v>
      </c>
      <c r="O150" s="590" t="s">
        <v>3034</v>
      </c>
      <c r="P150" s="590" t="s">
        <v>3199</v>
      </c>
      <c r="Q150" s="591" t="s">
        <v>3198</v>
      </c>
      <c r="R150" s="590" t="s">
        <v>3199</v>
      </c>
      <c r="S150" s="590" t="s">
        <v>3034</v>
      </c>
      <c r="T150" s="594" t="s">
        <v>3200</v>
      </c>
    </row>
    <row r="151" spans="1:20" ht="15.95" customHeight="1">
      <c r="A151" s="283" t="s">
        <v>137</v>
      </c>
      <c r="B151" s="283" t="s">
        <v>121</v>
      </c>
      <c r="C151" s="288" t="str">
        <f>PROPER(Distributor_Master3[[#This Row],[Distributor]])</f>
        <v>Ankit Traders</v>
      </c>
      <c r="D151" s="283" t="s">
        <v>2964</v>
      </c>
      <c r="E151" s="283" t="s">
        <v>917</v>
      </c>
      <c r="F151" s="283" t="s">
        <v>137</v>
      </c>
      <c r="G151" s="283" t="s">
        <v>387</v>
      </c>
      <c r="H151" s="283" t="s">
        <v>137</v>
      </c>
      <c r="I151" s="286"/>
      <c r="J151" s="285"/>
      <c r="K151" s="285" t="s">
        <v>2974</v>
      </c>
      <c r="L151" s="590" t="s">
        <v>2964</v>
      </c>
      <c r="M151" s="591" t="s">
        <v>3002</v>
      </c>
      <c r="N151" s="590" t="s">
        <v>3003</v>
      </c>
      <c r="O151" s="590" t="s">
        <v>3004</v>
      </c>
      <c r="P151" s="590" t="s">
        <v>3005</v>
      </c>
      <c r="Q151" s="591" t="s">
        <v>3002</v>
      </c>
      <c r="R151" s="590" t="s">
        <v>3005</v>
      </c>
      <c r="S151" s="590" t="s">
        <v>3004</v>
      </c>
      <c r="T151" s="594" t="s">
        <v>3006</v>
      </c>
    </row>
    <row r="152" spans="1:20" ht="15.95" customHeight="1">
      <c r="A152" s="283" t="s">
        <v>137</v>
      </c>
      <c r="B152" s="283" t="s">
        <v>116</v>
      </c>
      <c r="C152" s="288" t="str">
        <f>PROPER(Distributor_Master3[[#This Row],[Distributor]])</f>
        <v>Sai Kripa Dairy</v>
      </c>
      <c r="D152" s="283" t="s">
        <v>2964</v>
      </c>
      <c r="E152" s="283" t="s">
        <v>917</v>
      </c>
      <c r="F152" s="283" t="s">
        <v>137</v>
      </c>
      <c r="G152" s="283" t="s">
        <v>387</v>
      </c>
      <c r="H152" s="283" t="s">
        <v>137</v>
      </c>
      <c r="I152" s="286"/>
      <c r="J152" s="285"/>
      <c r="K152" s="285" t="s">
        <v>2974</v>
      </c>
      <c r="L152" s="590" t="s">
        <v>2964</v>
      </c>
      <c r="M152" s="591" t="s">
        <v>3002</v>
      </c>
      <c r="N152" s="590" t="s">
        <v>3003</v>
      </c>
      <c r="O152" s="590" t="s">
        <v>3004</v>
      </c>
      <c r="P152" s="590" t="s">
        <v>3005</v>
      </c>
      <c r="Q152" s="591" t="s">
        <v>3002</v>
      </c>
      <c r="R152" s="590" t="s">
        <v>3005</v>
      </c>
      <c r="S152" s="590" t="s">
        <v>3004</v>
      </c>
      <c r="T152" s="594" t="s">
        <v>3006</v>
      </c>
    </row>
    <row r="153" spans="1:20" ht="15.95" customHeight="1">
      <c r="A153" s="283" t="s">
        <v>137</v>
      </c>
      <c r="B153" s="283" t="s">
        <v>916</v>
      </c>
      <c r="C153" s="288" t="str">
        <f>PROPER(Distributor_Master3[[#This Row],[Distributor]])</f>
        <v>Yadav Kirana</v>
      </c>
      <c r="D153" s="283" t="s">
        <v>2964</v>
      </c>
      <c r="E153" s="283" t="s">
        <v>917</v>
      </c>
      <c r="F153" s="283" t="s">
        <v>137</v>
      </c>
      <c r="G153" s="283" t="s">
        <v>387</v>
      </c>
      <c r="H153" s="283" t="s">
        <v>137</v>
      </c>
      <c r="I153" s="286"/>
      <c r="J153" s="285"/>
      <c r="K153" s="285" t="s">
        <v>2974</v>
      </c>
      <c r="L153" s="590" t="s">
        <v>2964</v>
      </c>
      <c r="M153" s="591" t="s">
        <v>3002</v>
      </c>
      <c r="N153" s="590" t="s">
        <v>3003</v>
      </c>
      <c r="O153" s="590" t="s">
        <v>3004</v>
      </c>
      <c r="P153" s="590" t="s">
        <v>3005</v>
      </c>
      <c r="Q153" s="591" t="s">
        <v>3002</v>
      </c>
      <c r="R153" s="590" t="s">
        <v>3005</v>
      </c>
      <c r="S153" s="590" t="s">
        <v>3004</v>
      </c>
      <c r="T153" s="594" t="s">
        <v>3006</v>
      </c>
    </row>
    <row r="154" spans="1:20" ht="15.95" customHeight="1">
      <c r="A154" s="283" t="s">
        <v>137</v>
      </c>
      <c r="B154" s="283" t="s">
        <v>367</v>
      </c>
      <c r="C154" s="288" t="str">
        <f>PROPER(Distributor_Master3[[#This Row],[Distributor]])</f>
        <v>Mahesh Pan &amp; Daily Needs</v>
      </c>
      <c r="D154" s="283" t="s">
        <v>2964</v>
      </c>
      <c r="E154" s="283" t="s">
        <v>917</v>
      </c>
      <c r="F154" s="283" t="s">
        <v>137</v>
      </c>
      <c r="G154" s="283" t="s">
        <v>387</v>
      </c>
      <c r="H154" s="283" t="s">
        <v>137</v>
      </c>
      <c r="I154" s="286"/>
      <c r="J154" s="285"/>
      <c r="K154" s="285" t="s">
        <v>2974</v>
      </c>
      <c r="L154" s="590" t="s">
        <v>2964</v>
      </c>
      <c r="M154" s="591" t="s">
        <v>3002</v>
      </c>
      <c r="N154" s="590" t="s">
        <v>3003</v>
      </c>
      <c r="O154" s="590" t="s">
        <v>3004</v>
      </c>
      <c r="P154" s="590" t="s">
        <v>3005</v>
      </c>
      <c r="Q154" s="591" t="s">
        <v>3002</v>
      </c>
      <c r="R154" s="590" t="s">
        <v>3005</v>
      </c>
      <c r="S154" s="590" t="s">
        <v>3004</v>
      </c>
      <c r="T154" s="594" t="s">
        <v>3006</v>
      </c>
    </row>
    <row r="155" spans="1:20" ht="15.95" customHeight="1">
      <c r="A155" s="283" t="s">
        <v>137</v>
      </c>
      <c r="B155" s="283" t="s">
        <v>917</v>
      </c>
      <c r="C155" s="288" t="str">
        <f>PROPER(Distributor_Master3[[#This Row],[Distributor]])</f>
        <v>M P S  Agency</v>
      </c>
      <c r="D155" s="283" t="s">
        <v>2964</v>
      </c>
      <c r="E155" s="283" t="s">
        <v>917</v>
      </c>
      <c r="F155" s="283" t="s">
        <v>137</v>
      </c>
      <c r="G155" s="283" t="s">
        <v>387</v>
      </c>
      <c r="H155" s="283" t="s">
        <v>137</v>
      </c>
      <c r="I155" s="286"/>
      <c r="J155" s="285"/>
      <c r="K155" s="285" t="s">
        <v>2974</v>
      </c>
      <c r="L155" s="590" t="s">
        <v>2964</v>
      </c>
      <c r="M155" s="591" t="s">
        <v>3002</v>
      </c>
      <c r="N155" s="590" t="s">
        <v>3003</v>
      </c>
      <c r="O155" s="590" t="s">
        <v>3004</v>
      </c>
      <c r="P155" s="590" t="s">
        <v>3005</v>
      </c>
      <c r="Q155" s="591" t="s">
        <v>3002</v>
      </c>
      <c r="R155" s="590" t="s">
        <v>3005</v>
      </c>
      <c r="S155" s="590" t="s">
        <v>3004</v>
      </c>
      <c r="T155" s="594" t="s">
        <v>3006</v>
      </c>
    </row>
    <row r="156" spans="1:20" ht="15.95" customHeight="1">
      <c r="A156" s="283" t="s">
        <v>137</v>
      </c>
      <c r="B156" s="283" t="s">
        <v>506</v>
      </c>
      <c r="C156" s="288" t="str">
        <f>PROPER(Distributor_Master3[[#This Row],[Distributor]])</f>
        <v>Pawan Daily Needs</v>
      </c>
      <c r="D156" s="283" t="s">
        <v>2964</v>
      </c>
      <c r="E156" s="283" t="s">
        <v>917</v>
      </c>
      <c r="F156" s="283" t="s">
        <v>137</v>
      </c>
      <c r="G156" s="283" t="s">
        <v>387</v>
      </c>
      <c r="H156" s="283" t="s">
        <v>137</v>
      </c>
      <c r="I156" s="286"/>
      <c r="J156" s="285"/>
      <c r="K156" s="285" t="s">
        <v>2974</v>
      </c>
      <c r="L156" s="590" t="s">
        <v>2964</v>
      </c>
      <c r="M156" s="591" t="s">
        <v>3002</v>
      </c>
      <c r="N156" s="590" t="s">
        <v>3003</v>
      </c>
      <c r="O156" s="590" t="s">
        <v>3004</v>
      </c>
      <c r="P156" s="590" t="s">
        <v>3005</v>
      </c>
      <c r="Q156" s="591" t="s">
        <v>3002</v>
      </c>
      <c r="R156" s="590" t="s">
        <v>3005</v>
      </c>
      <c r="S156" s="590" t="s">
        <v>3004</v>
      </c>
      <c r="T156" s="594" t="s">
        <v>3006</v>
      </c>
    </row>
    <row r="157" spans="1:20" ht="15.95" customHeight="1">
      <c r="A157" s="283" t="s">
        <v>137</v>
      </c>
      <c r="B157" s="283" t="s">
        <v>554</v>
      </c>
      <c r="C157" s="288" t="str">
        <f>PROPER(Distributor_Master3[[#This Row],[Distributor]])</f>
        <v>Pratham Baking Mart</v>
      </c>
      <c r="D157" s="283" t="s">
        <v>2964</v>
      </c>
      <c r="E157" s="283" t="s">
        <v>917</v>
      </c>
      <c r="F157" s="283" t="s">
        <v>137</v>
      </c>
      <c r="G157" s="283" t="s">
        <v>387</v>
      </c>
      <c r="H157" s="283" t="s">
        <v>137</v>
      </c>
      <c r="I157" s="286"/>
      <c r="J157" s="285"/>
      <c r="K157" s="285" t="s">
        <v>2974</v>
      </c>
      <c r="L157" s="590" t="s">
        <v>2964</v>
      </c>
      <c r="M157" s="591" t="s">
        <v>3002</v>
      </c>
      <c r="N157" s="590" t="s">
        <v>3003</v>
      </c>
      <c r="O157" s="590" t="s">
        <v>3004</v>
      </c>
      <c r="P157" s="590" t="s">
        <v>3005</v>
      </c>
      <c r="Q157" s="591" t="s">
        <v>3002</v>
      </c>
      <c r="R157" s="590" t="s">
        <v>3005</v>
      </c>
      <c r="S157" s="590" t="s">
        <v>3004</v>
      </c>
      <c r="T157" s="594" t="s">
        <v>3006</v>
      </c>
    </row>
    <row r="158" spans="1:20" ht="15.95" customHeight="1">
      <c r="A158" s="283" t="s">
        <v>137</v>
      </c>
      <c r="B158" s="283" t="s">
        <v>439</v>
      </c>
      <c r="C158" s="288" t="str">
        <f>PROPER(Distributor_Master3[[#This Row],[Distributor]])</f>
        <v>Riddhi Trading</v>
      </c>
      <c r="D158" s="283" t="s">
        <v>2964</v>
      </c>
      <c r="E158" s="283" t="s">
        <v>917</v>
      </c>
      <c r="F158" s="283" t="s">
        <v>137</v>
      </c>
      <c r="G158" s="283" t="s">
        <v>387</v>
      </c>
      <c r="H158" s="283" t="s">
        <v>137</v>
      </c>
      <c r="I158" s="286"/>
      <c r="J158" s="285"/>
      <c r="K158" s="285" t="s">
        <v>2974</v>
      </c>
      <c r="L158" s="590" t="s">
        <v>2964</v>
      </c>
      <c r="M158" s="591" t="s">
        <v>3002</v>
      </c>
      <c r="N158" s="590" t="s">
        <v>3003</v>
      </c>
      <c r="O158" s="590" t="s">
        <v>3004</v>
      </c>
      <c r="P158" s="590" t="s">
        <v>3005</v>
      </c>
      <c r="Q158" s="591" t="s">
        <v>3002</v>
      </c>
      <c r="R158" s="590" t="s">
        <v>3005</v>
      </c>
      <c r="S158" s="590" t="s">
        <v>3004</v>
      </c>
      <c r="T158" s="594" t="s">
        <v>3006</v>
      </c>
    </row>
    <row r="159" spans="1:20" ht="15.95" customHeight="1">
      <c r="A159" s="283" t="s">
        <v>137</v>
      </c>
      <c r="B159" s="283" t="s">
        <v>918</v>
      </c>
      <c r="C159" s="288" t="str">
        <f>PROPER(Distributor_Master3[[#This Row],[Distributor]])</f>
        <v>Samriddhi Dairy &amp; Frozen Food</v>
      </c>
      <c r="D159" s="283" t="s">
        <v>2964</v>
      </c>
      <c r="E159" s="283" t="s">
        <v>917</v>
      </c>
      <c r="F159" s="283" t="s">
        <v>137</v>
      </c>
      <c r="G159" s="283" t="s">
        <v>387</v>
      </c>
      <c r="H159" s="283" t="s">
        <v>137</v>
      </c>
      <c r="I159" s="286"/>
      <c r="J159" s="285"/>
      <c r="K159" s="285" t="s">
        <v>2974</v>
      </c>
      <c r="L159" s="590" t="s">
        <v>2964</v>
      </c>
      <c r="M159" s="591" t="s">
        <v>3002</v>
      </c>
      <c r="N159" s="590" t="s">
        <v>3003</v>
      </c>
      <c r="O159" s="590" t="s">
        <v>3004</v>
      </c>
      <c r="P159" s="590" t="s">
        <v>3005</v>
      </c>
      <c r="Q159" s="591" t="s">
        <v>3002</v>
      </c>
      <c r="R159" s="590" t="s">
        <v>3005</v>
      </c>
      <c r="S159" s="590" t="s">
        <v>3004</v>
      </c>
      <c r="T159" s="594" t="s">
        <v>3006</v>
      </c>
    </row>
    <row r="160" spans="1:20" ht="15.95" customHeight="1">
      <c r="A160" s="283" t="s">
        <v>137</v>
      </c>
      <c r="B160" s="283" t="s">
        <v>919</v>
      </c>
      <c r="C160" s="288" t="str">
        <f>PROPER(Distributor_Master3[[#This Row],[Distributor]])</f>
        <v xml:space="preserve">Tamrakar Agency </v>
      </c>
      <c r="D160" s="283" t="s">
        <v>2964</v>
      </c>
      <c r="E160" s="283" t="s">
        <v>917</v>
      </c>
      <c r="F160" s="283" t="s">
        <v>137</v>
      </c>
      <c r="G160" s="283" t="s">
        <v>387</v>
      </c>
      <c r="H160" s="283" t="s">
        <v>137</v>
      </c>
      <c r="I160" s="286"/>
      <c r="J160" s="285"/>
      <c r="K160" s="285" t="s">
        <v>2974</v>
      </c>
      <c r="L160" s="590" t="s">
        <v>2964</v>
      </c>
      <c r="M160" s="591" t="s">
        <v>3002</v>
      </c>
      <c r="N160" s="590" t="s">
        <v>3003</v>
      </c>
      <c r="O160" s="590" t="s">
        <v>3004</v>
      </c>
      <c r="P160" s="590" t="s">
        <v>3005</v>
      </c>
      <c r="Q160" s="591" t="s">
        <v>3002</v>
      </c>
      <c r="R160" s="590" t="s">
        <v>3005</v>
      </c>
      <c r="S160" s="590" t="s">
        <v>3004</v>
      </c>
      <c r="T160" s="594" t="s">
        <v>3006</v>
      </c>
    </row>
    <row r="161" spans="1:20" ht="15.95" customHeight="1">
      <c r="A161" s="283" t="s">
        <v>137</v>
      </c>
      <c r="B161" s="283" t="s">
        <v>921</v>
      </c>
      <c r="C161" s="288" t="str">
        <f>PROPER(Distributor_Master3[[#This Row],[Distributor]])</f>
        <v>Vinayak Enterprises</v>
      </c>
      <c r="D161" s="283" t="s">
        <v>921</v>
      </c>
      <c r="E161" s="283" t="s">
        <v>324</v>
      </c>
      <c r="F161" s="283" t="s">
        <v>137</v>
      </c>
      <c r="G161" s="283" t="s">
        <v>387</v>
      </c>
      <c r="H161" s="283" t="s">
        <v>2984</v>
      </c>
      <c r="I161" s="286"/>
      <c r="J161" s="285"/>
      <c r="K161" s="285" t="s">
        <v>2974</v>
      </c>
      <c r="L161" s="590" t="s">
        <v>3201</v>
      </c>
      <c r="M161" s="591" t="s">
        <v>3202</v>
      </c>
      <c r="N161" s="590" t="s">
        <v>3003</v>
      </c>
      <c r="O161" s="590" t="s">
        <v>3203</v>
      </c>
      <c r="P161" s="590" t="s">
        <v>3204</v>
      </c>
      <c r="Q161" s="591" t="s">
        <v>3202</v>
      </c>
      <c r="R161" s="590" t="s">
        <v>3204</v>
      </c>
      <c r="S161" s="590" t="s">
        <v>3203</v>
      </c>
      <c r="T161" s="594" t="s">
        <v>3006</v>
      </c>
    </row>
    <row r="162" spans="1:20" ht="15.95" customHeight="1">
      <c r="A162" s="283" t="s">
        <v>137</v>
      </c>
      <c r="B162" s="283" t="s">
        <v>407</v>
      </c>
      <c r="C162" s="288" t="str">
        <f>PROPER(Distributor_Master3[[#This Row],[Distributor]])</f>
        <v>Samta Provision</v>
      </c>
      <c r="D162" s="283" t="s">
        <v>407</v>
      </c>
      <c r="E162" s="283" t="s">
        <v>324</v>
      </c>
      <c r="F162" s="283" t="s">
        <v>137</v>
      </c>
      <c r="G162" s="283" t="s">
        <v>387</v>
      </c>
      <c r="H162" s="283" t="s">
        <v>2984</v>
      </c>
      <c r="I162" s="286"/>
      <c r="J162" s="285"/>
      <c r="K162" s="285" t="s">
        <v>2974</v>
      </c>
      <c r="L162" s="592" t="s">
        <v>407</v>
      </c>
      <c r="M162" s="593"/>
      <c r="N162" s="592"/>
      <c r="O162" s="592"/>
      <c r="P162" s="592"/>
      <c r="Q162" s="593"/>
      <c r="R162" s="592"/>
      <c r="S162" s="592"/>
      <c r="T162" s="597" t="s">
        <v>3205</v>
      </c>
    </row>
    <row r="163" spans="1:20" ht="15.95" customHeight="1">
      <c r="A163" s="283" t="s">
        <v>137</v>
      </c>
      <c r="B163" s="283" t="s">
        <v>923</v>
      </c>
      <c r="C163" s="288" t="str">
        <f>PROPER(Distributor_Master3[[#This Row],[Distributor]])</f>
        <v xml:space="preserve">Laxmi Trading </v>
      </c>
      <c r="D163" s="283" t="s">
        <v>923</v>
      </c>
      <c r="E163" s="283" t="s">
        <v>324</v>
      </c>
      <c r="F163" s="283" t="s">
        <v>137</v>
      </c>
      <c r="G163" s="283" t="s">
        <v>387</v>
      </c>
      <c r="H163" s="283" t="s">
        <v>2984</v>
      </c>
      <c r="I163" s="286"/>
      <c r="J163" s="285"/>
      <c r="K163" s="285" t="s">
        <v>2974</v>
      </c>
      <c r="L163" s="590" t="s">
        <v>816</v>
      </c>
      <c r="M163" s="591" t="s">
        <v>3206</v>
      </c>
      <c r="N163" s="590" t="s">
        <v>3003</v>
      </c>
      <c r="O163" s="590" t="s">
        <v>3207</v>
      </c>
      <c r="P163" s="590" t="s">
        <v>3208</v>
      </c>
      <c r="Q163" s="591" t="s">
        <v>3206</v>
      </c>
      <c r="R163" s="590" t="s">
        <v>3208</v>
      </c>
      <c r="S163" s="590" t="s">
        <v>3207</v>
      </c>
      <c r="T163" s="594" t="s">
        <v>3006</v>
      </c>
    </row>
    <row r="164" spans="1:20" ht="15.95" customHeight="1">
      <c r="A164" s="283" t="s">
        <v>305</v>
      </c>
      <c r="B164" s="283" t="s">
        <v>516</v>
      </c>
      <c r="C164" s="288" t="str">
        <f>PROPER(Distributor_Master3[[#This Row],[Distributor]])</f>
        <v>Ramchand Chouthmal</v>
      </c>
      <c r="D164" s="283" t="s">
        <v>516</v>
      </c>
      <c r="E164" s="283" t="s">
        <v>324</v>
      </c>
      <c r="F164" s="283" t="s">
        <v>186</v>
      </c>
      <c r="G164" s="283" t="s">
        <v>387</v>
      </c>
      <c r="H164" s="283" t="s">
        <v>2984</v>
      </c>
      <c r="I164" s="286"/>
      <c r="J164" s="285"/>
      <c r="K164" s="285" t="s">
        <v>2974</v>
      </c>
      <c r="L164" s="590" t="s">
        <v>516</v>
      </c>
      <c r="M164" s="591" t="s">
        <v>3209</v>
      </c>
      <c r="N164" s="590" t="s">
        <v>3003</v>
      </c>
      <c r="O164" s="590" t="s">
        <v>3014</v>
      </c>
      <c r="P164" s="590" t="s">
        <v>3210</v>
      </c>
      <c r="Q164" s="591" t="s">
        <v>3209</v>
      </c>
      <c r="R164" s="590" t="s">
        <v>3210</v>
      </c>
      <c r="S164" s="590" t="s">
        <v>3014</v>
      </c>
      <c r="T164" s="594" t="s">
        <v>3006</v>
      </c>
    </row>
    <row r="165" spans="1:20" ht="15.95" customHeight="1">
      <c r="A165" s="283" t="s">
        <v>307</v>
      </c>
      <c r="B165" s="283" t="s">
        <v>905</v>
      </c>
      <c r="C165" s="288" t="str">
        <f>PROPER(Distributor_Master3[[#This Row],[Distributor]])</f>
        <v>Kanhaiya Caterers</v>
      </c>
      <c r="D165" s="283" t="s">
        <v>905</v>
      </c>
      <c r="E165" s="283" t="s">
        <v>324</v>
      </c>
      <c r="F165" s="283" t="s">
        <v>85</v>
      </c>
      <c r="G165" s="283" t="s">
        <v>389</v>
      </c>
      <c r="H165" s="283" t="s">
        <v>389</v>
      </c>
      <c r="I165" s="286"/>
      <c r="J165" s="285"/>
      <c r="K165" s="285" t="s">
        <v>2974</v>
      </c>
      <c r="L165" s="590" t="s">
        <v>905</v>
      </c>
      <c r="M165" s="591" t="s">
        <v>3211</v>
      </c>
      <c r="N165" s="590" t="s">
        <v>3003</v>
      </c>
      <c r="O165" s="590" t="s">
        <v>3212</v>
      </c>
      <c r="P165" s="590" t="s">
        <v>3213</v>
      </c>
      <c r="Q165" s="591" t="s">
        <v>3211</v>
      </c>
      <c r="R165" s="590" t="s">
        <v>3213</v>
      </c>
      <c r="S165" s="590" t="s">
        <v>3212</v>
      </c>
      <c r="T165" s="594" t="s">
        <v>3006</v>
      </c>
    </row>
    <row r="166" spans="1:20" ht="15.95" customHeight="1">
      <c r="A166" s="283" t="s">
        <v>307</v>
      </c>
      <c r="B166" s="283" t="s">
        <v>853</v>
      </c>
      <c r="C166" s="288" t="str">
        <f>PROPER(Distributor_Master3[[#This Row],[Distributor]])</f>
        <v>Rasvi Foods (Rama World)</v>
      </c>
      <c r="D166" s="283" t="s">
        <v>853</v>
      </c>
      <c r="E166" s="283" t="s">
        <v>324</v>
      </c>
      <c r="F166" s="283" t="s">
        <v>85</v>
      </c>
      <c r="G166" s="283" t="s">
        <v>389</v>
      </c>
      <c r="H166" s="283" t="s">
        <v>389</v>
      </c>
      <c r="I166" s="286"/>
      <c r="J166" s="285"/>
      <c r="K166" s="285" t="s">
        <v>2974</v>
      </c>
      <c r="L166" s="590" t="s">
        <v>853</v>
      </c>
      <c r="M166" s="591" t="s">
        <v>3214</v>
      </c>
      <c r="N166" s="590" t="s">
        <v>3003</v>
      </c>
      <c r="O166" s="590" t="s">
        <v>3212</v>
      </c>
      <c r="P166" s="590" t="s">
        <v>3215</v>
      </c>
      <c r="Q166" s="591" t="s">
        <v>3214</v>
      </c>
      <c r="R166" s="590" t="s">
        <v>3215</v>
      </c>
      <c r="S166" s="590" t="s">
        <v>3212</v>
      </c>
      <c r="T166" s="594" t="s">
        <v>3006</v>
      </c>
    </row>
    <row r="167" spans="1:20" ht="15.95" customHeight="1">
      <c r="A167" s="283" t="s">
        <v>307</v>
      </c>
      <c r="B167" s="283" t="s">
        <v>928</v>
      </c>
      <c r="C167" s="288" t="str">
        <f>PROPER(Distributor_Master3[[#This Row],[Distributor]])</f>
        <v>Real Combo</v>
      </c>
      <c r="D167" s="283" t="s">
        <v>928</v>
      </c>
      <c r="E167" s="283" t="s">
        <v>324</v>
      </c>
      <c r="F167" s="283" t="s">
        <v>85</v>
      </c>
      <c r="G167" s="283" t="s">
        <v>389</v>
      </c>
      <c r="H167" s="283" t="s">
        <v>389</v>
      </c>
      <c r="I167" s="286"/>
      <c r="J167" s="285"/>
      <c r="K167" s="285" t="s">
        <v>2974</v>
      </c>
      <c r="L167" s="590" t="s">
        <v>928</v>
      </c>
      <c r="M167" s="591" t="s">
        <v>3216</v>
      </c>
      <c r="N167" s="590" t="s">
        <v>3003</v>
      </c>
      <c r="O167" s="590" t="s">
        <v>3008</v>
      </c>
      <c r="P167" s="590" t="s">
        <v>3217</v>
      </c>
      <c r="Q167" s="591" t="s">
        <v>3216</v>
      </c>
      <c r="R167" s="590" t="s">
        <v>3217</v>
      </c>
      <c r="S167" s="590" t="s">
        <v>3008</v>
      </c>
      <c r="T167" s="594" t="s">
        <v>3022</v>
      </c>
    </row>
    <row r="168" spans="1:20" ht="15.95" customHeight="1">
      <c r="A168" s="283" t="s">
        <v>307</v>
      </c>
      <c r="B168" s="283" t="s">
        <v>929</v>
      </c>
      <c r="C168" s="288" t="str">
        <f>PROPER(Distributor_Master3[[#This Row],[Distributor]])</f>
        <v xml:space="preserve">Real Combo Devendra Nagar </v>
      </c>
      <c r="D168" s="283" t="s">
        <v>928</v>
      </c>
      <c r="E168" s="283" t="s">
        <v>324</v>
      </c>
      <c r="F168" s="283" t="s">
        <v>85</v>
      </c>
      <c r="G168" s="283" t="s">
        <v>389</v>
      </c>
      <c r="H168" s="283" t="s">
        <v>389</v>
      </c>
      <c r="I168" s="286"/>
      <c r="J168" s="285"/>
      <c r="K168" s="285" t="s">
        <v>2974</v>
      </c>
      <c r="L168" s="590" t="s">
        <v>928</v>
      </c>
      <c r="M168" s="591" t="s">
        <v>3218</v>
      </c>
      <c r="N168" s="590" t="s">
        <v>3003</v>
      </c>
      <c r="O168" s="590" t="s">
        <v>3008</v>
      </c>
      <c r="P168" s="590" t="s">
        <v>3217</v>
      </c>
      <c r="Q168" s="591" t="s">
        <v>3218</v>
      </c>
      <c r="R168" s="590" t="s">
        <v>3217</v>
      </c>
      <c r="S168" s="590" t="s">
        <v>3008</v>
      </c>
      <c r="T168" s="594" t="s">
        <v>3219</v>
      </c>
    </row>
    <row r="169" spans="1:20" ht="15.95" customHeight="1">
      <c r="A169" s="283" t="s">
        <v>307</v>
      </c>
      <c r="B169" s="283" t="s">
        <v>930</v>
      </c>
      <c r="C169" s="288" t="str">
        <f>PROPER(Distributor_Master3[[#This Row],[Distributor]])</f>
        <v xml:space="preserve">Real Combo Pachpedi Naka </v>
      </c>
      <c r="D169" s="283" t="s">
        <v>928</v>
      </c>
      <c r="E169" s="283" t="s">
        <v>324</v>
      </c>
      <c r="F169" s="283" t="s">
        <v>85</v>
      </c>
      <c r="G169" s="283" t="s">
        <v>389</v>
      </c>
      <c r="H169" s="283" t="s">
        <v>389</v>
      </c>
      <c r="I169" s="286"/>
      <c r="J169" s="285"/>
      <c r="K169" s="285" t="s">
        <v>2974</v>
      </c>
      <c r="L169" s="590" t="s">
        <v>928</v>
      </c>
      <c r="M169" s="591" t="s">
        <v>3220</v>
      </c>
      <c r="N169" s="590" t="s">
        <v>3003</v>
      </c>
      <c r="O169" s="590" t="s">
        <v>3008</v>
      </c>
      <c r="P169" s="590" t="s">
        <v>3217</v>
      </c>
      <c r="Q169" s="591" t="s">
        <v>3220</v>
      </c>
      <c r="R169" s="590" t="s">
        <v>3217</v>
      </c>
      <c r="S169" s="590" t="s">
        <v>3008</v>
      </c>
      <c r="T169" s="594" t="s">
        <v>3221</v>
      </c>
    </row>
    <row r="170" spans="1:20" ht="15.95" customHeight="1">
      <c r="A170" s="283" t="s">
        <v>307</v>
      </c>
      <c r="B170" s="283" t="s">
        <v>797</v>
      </c>
      <c r="C170" s="288" t="str">
        <f>PROPER(Distributor_Master3[[#This Row],[Distributor]])</f>
        <v>1 Dollarmoffee Private Limited</v>
      </c>
      <c r="D170" s="283" t="s">
        <v>797</v>
      </c>
      <c r="E170" s="283" t="s">
        <v>324</v>
      </c>
      <c r="F170" s="283" t="s">
        <v>85</v>
      </c>
      <c r="G170" s="283" t="s">
        <v>389</v>
      </c>
      <c r="H170" s="283" t="s">
        <v>389</v>
      </c>
      <c r="I170" s="286"/>
      <c r="J170" s="285"/>
      <c r="K170" s="285" t="s">
        <v>2974</v>
      </c>
      <c r="L170" s="590" t="s">
        <v>797</v>
      </c>
      <c r="M170" s="591" t="s">
        <v>3222</v>
      </c>
      <c r="N170" s="590" t="s">
        <v>3003</v>
      </c>
      <c r="O170" s="590" t="s">
        <v>3034</v>
      </c>
      <c r="P170" s="590" t="s">
        <v>3223</v>
      </c>
      <c r="Q170" s="591" t="s">
        <v>3222</v>
      </c>
      <c r="R170" s="590" t="s">
        <v>3223</v>
      </c>
      <c r="S170" s="590" t="s">
        <v>3034</v>
      </c>
      <c r="T170" s="594" t="s">
        <v>3006</v>
      </c>
    </row>
    <row r="171" spans="1:20" ht="15.95" customHeight="1">
      <c r="A171" s="283" t="s">
        <v>307</v>
      </c>
      <c r="B171" s="283" t="s">
        <v>818</v>
      </c>
      <c r="C171" s="288" t="str">
        <f>PROPER(Distributor_Master3[[#This Row],[Distributor]])</f>
        <v>Tipsy Events</v>
      </c>
      <c r="D171" s="283" t="s">
        <v>818</v>
      </c>
      <c r="E171" s="283" t="s">
        <v>324</v>
      </c>
      <c r="F171" s="283" t="s">
        <v>85</v>
      </c>
      <c r="G171" s="283" t="s">
        <v>389</v>
      </c>
      <c r="H171" s="283" t="s">
        <v>389</v>
      </c>
      <c r="I171" s="286"/>
      <c r="J171" s="285"/>
      <c r="K171" s="285" t="s">
        <v>2974</v>
      </c>
      <c r="L171" s="590" t="s">
        <v>3442</v>
      </c>
      <c r="M171" s="591" t="s">
        <v>3443</v>
      </c>
      <c r="N171" s="590" t="s">
        <v>3003</v>
      </c>
      <c r="O171" s="590" t="s">
        <v>3224</v>
      </c>
      <c r="P171" s="590" t="s">
        <v>3225</v>
      </c>
      <c r="Q171" s="591" t="s">
        <v>3444</v>
      </c>
      <c r="R171" s="590" t="s">
        <v>3225</v>
      </c>
      <c r="S171" s="590" t="s">
        <v>3224</v>
      </c>
      <c r="T171" s="594" t="s">
        <v>3022</v>
      </c>
    </row>
    <row r="172" spans="1:20" ht="15.95" customHeight="1">
      <c r="A172" s="283" t="s">
        <v>307</v>
      </c>
      <c r="B172" s="283" t="s">
        <v>931</v>
      </c>
      <c r="C172" s="288" t="str">
        <f>PROPER(Distributor_Master3[[#This Row],[Distributor]])</f>
        <v>Godavari Power And Ispat Limited</v>
      </c>
      <c r="D172" s="283" t="s">
        <v>931</v>
      </c>
      <c r="E172" s="283" t="s">
        <v>324</v>
      </c>
      <c r="F172" s="283" t="s">
        <v>85</v>
      </c>
      <c r="G172" s="283" t="s">
        <v>389</v>
      </c>
      <c r="H172" s="283" t="s">
        <v>389</v>
      </c>
      <c r="I172" s="286"/>
      <c r="J172" s="285"/>
      <c r="K172" s="285" t="s">
        <v>2974</v>
      </c>
      <c r="L172" s="590" t="s">
        <v>931</v>
      </c>
      <c r="M172" s="591" t="s">
        <v>3226</v>
      </c>
      <c r="N172" s="590" t="s">
        <v>3003</v>
      </c>
      <c r="O172" s="590" t="s">
        <v>3227</v>
      </c>
      <c r="P172" s="590" t="s">
        <v>3228</v>
      </c>
      <c r="Q172" s="591" t="s">
        <v>3226</v>
      </c>
      <c r="R172" s="590" t="s">
        <v>3228</v>
      </c>
      <c r="S172" s="590" t="s">
        <v>3227</v>
      </c>
      <c r="T172" s="594" t="s">
        <v>3006</v>
      </c>
    </row>
    <row r="173" spans="1:20" ht="15.95" customHeight="1">
      <c r="A173" s="283" t="s">
        <v>307</v>
      </c>
      <c r="B173" s="283" t="s">
        <v>544</v>
      </c>
      <c r="C173" s="288" t="str">
        <f>PROPER(Distributor_Master3[[#This Row],[Distributor]])</f>
        <v>Mps Kitchen</v>
      </c>
      <c r="D173" s="283" t="s">
        <v>544</v>
      </c>
      <c r="E173" s="283" t="s">
        <v>324</v>
      </c>
      <c r="F173" s="283" t="s">
        <v>85</v>
      </c>
      <c r="G173" s="283" t="s">
        <v>389</v>
      </c>
      <c r="H173" s="283" t="s">
        <v>389</v>
      </c>
      <c r="I173" s="286"/>
      <c r="J173" s="285"/>
      <c r="K173" s="285" t="s">
        <v>2974</v>
      </c>
      <c r="L173" s="590" t="s">
        <v>544</v>
      </c>
      <c r="M173" s="591" t="s">
        <v>3229</v>
      </c>
      <c r="N173" s="590" t="s">
        <v>3003</v>
      </c>
      <c r="O173" s="590" t="s">
        <v>3008</v>
      </c>
      <c r="P173" s="590" t="s">
        <v>3230</v>
      </c>
      <c r="Q173" s="591" t="s">
        <v>3229</v>
      </c>
      <c r="R173" s="590" t="s">
        <v>3230</v>
      </c>
      <c r="S173" s="590" t="s">
        <v>3008</v>
      </c>
      <c r="T173" s="594" t="s">
        <v>3006</v>
      </c>
    </row>
    <row r="174" spans="1:20" ht="15.95" customHeight="1">
      <c r="A174" s="283" t="s">
        <v>307</v>
      </c>
      <c r="B174" s="283" t="s">
        <v>932</v>
      </c>
      <c r="C174" s="288" t="str">
        <f>PROPER(Distributor_Master3[[#This Row],[Distributor]])</f>
        <v xml:space="preserve">Bs  Hospitality Service Pind Balluchi Restaurant </v>
      </c>
      <c r="D174" s="283" t="s">
        <v>2991</v>
      </c>
      <c r="E174" s="283" t="s">
        <v>324</v>
      </c>
      <c r="F174" s="283" t="s">
        <v>85</v>
      </c>
      <c r="G174" s="283" t="s">
        <v>389</v>
      </c>
      <c r="H174" s="283" t="s">
        <v>389</v>
      </c>
      <c r="I174" s="286"/>
      <c r="J174" s="285"/>
      <c r="K174" s="285" t="s">
        <v>2974</v>
      </c>
      <c r="L174" s="592" t="s">
        <v>2991</v>
      </c>
      <c r="M174" s="593" t="s">
        <v>3231</v>
      </c>
      <c r="N174" s="592" t="s">
        <v>3003</v>
      </c>
      <c r="O174" s="592" t="s">
        <v>3008</v>
      </c>
      <c r="P174" s="592" t="s">
        <v>3232</v>
      </c>
      <c r="Q174" s="593" t="s">
        <v>3231</v>
      </c>
      <c r="R174" s="592" t="s">
        <v>3232</v>
      </c>
      <c r="S174" s="592" t="s">
        <v>3008</v>
      </c>
      <c r="T174" s="594" t="s">
        <v>3006</v>
      </c>
    </row>
    <row r="175" spans="1:20" ht="15.95" customHeight="1">
      <c r="A175" s="283" t="s">
        <v>307</v>
      </c>
      <c r="B175" s="283" t="s">
        <v>543</v>
      </c>
      <c r="C175" s="288" t="str">
        <f>PROPER(Distributor_Master3[[#This Row],[Distributor]])</f>
        <v>Aryavarta Hospitality</v>
      </c>
      <c r="D175" s="283" t="s">
        <v>543</v>
      </c>
      <c r="E175" s="283" t="s">
        <v>324</v>
      </c>
      <c r="F175" s="283" t="s">
        <v>85</v>
      </c>
      <c r="G175" s="283" t="s">
        <v>389</v>
      </c>
      <c r="H175" s="283" t="s">
        <v>389</v>
      </c>
      <c r="I175" s="286"/>
      <c r="J175" s="285"/>
      <c r="K175" s="285" t="s">
        <v>2974</v>
      </c>
      <c r="L175" s="590" t="s">
        <v>543</v>
      </c>
      <c r="M175" s="591" t="s">
        <v>3233</v>
      </c>
      <c r="N175" s="590" t="s">
        <v>3003</v>
      </c>
      <c r="O175" s="590" t="s">
        <v>3008</v>
      </c>
      <c r="P175" s="590" t="s">
        <v>3234</v>
      </c>
      <c r="Q175" s="591" t="s">
        <v>3233</v>
      </c>
      <c r="R175" s="590" t="s">
        <v>3234</v>
      </c>
      <c r="S175" s="590" t="s">
        <v>3008</v>
      </c>
      <c r="T175" s="594" t="s">
        <v>3006</v>
      </c>
    </row>
    <row r="176" spans="1:20" ht="15.95" customHeight="1">
      <c r="A176" s="283" t="s">
        <v>307</v>
      </c>
      <c r="B176" s="283" t="s">
        <v>842</v>
      </c>
      <c r="C176" s="288" t="str">
        <f>PROPER(Distributor_Master3[[#This Row],[Distributor]])</f>
        <v>Sukh Sagar Restaurants</v>
      </c>
      <c r="D176" s="283" t="s">
        <v>842</v>
      </c>
      <c r="E176" s="283" t="s">
        <v>324</v>
      </c>
      <c r="F176" s="283" t="s">
        <v>85</v>
      </c>
      <c r="G176" s="283" t="s">
        <v>389</v>
      </c>
      <c r="H176" s="283" t="s">
        <v>389</v>
      </c>
      <c r="I176" s="286"/>
      <c r="J176" s="285"/>
      <c r="K176" s="285" t="s">
        <v>2974</v>
      </c>
      <c r="L176" s="590" t="s">
        <v>842</v>
      </c>
      <c r="M176" s="591" t="s">
        <v>3235</v>
      </c>
      <c r="N176" s="590" t="s">
        <v>3003</v>
      </c>
      <c r="O176" s="590" t="s">
        <v>3008</v>
      </c>
      <c r="P176" s="590" t="s">
        <v>3236</v>
      </c>
      <c r="Q176" s="591" t="s">
        <v>3235</v>
      </c>
      <c r="R176" s="590" t="s">
        <v>3236</v>
      </c>
      <c r="S176" s="590" t="s">
        <v>3008</v>
      </c>
      <c r="T176" s="594" t="s">
        <v>3006</v>
      </c>
    </row>
    <row r="177" spans="1:20" ht="15.95" customHeight="1">
      <c r="A177" s="283" t="s">
        <v>307</v>
      </c>
      <c r="B177" s="283" t="s">
        <v>844</v>
      </c>
      <c r="C177" s="288" t="str">
        <f>PROPER(Distributor_Master3[[#This Row],[Distributor]])</f>
        <v>Shubharambh Food Ventures</v>
      </c>
      <c r="D177" s="283" t="s">
        <v>844</v>
      </c>
      <c r="E177" s="283" t="s">
        <v>324</v>
      </c>
      <c r="F177" s="283" t="s">
        <v>85</v>
      </c>
      <c r="G177" s="283" t="s">
        <v>389</v>
      </c>
      <c r="H177" s="283" t="s">
        <v>389</v>
      </c>
      <c r="I177" s="286"/>
      <c r="J177" s="285"/>
      <c r="K177" s="285" t="s">
        <v>2974</v>
      </c>
      <c r="L177" s="590" t="s">
        <v>844</v>
      </c>
      <c r="M177" s="591" t="s">
        <v>3237</v>
      </c>
      <c r="N177" s="590" t="s">
        <v>3003</v>
      </c>
      <c r="O177" s="590" t="s">
        <v>3008</v>
      </c>
      <c r="P177" s="590" t="s">
        <v>3238</v>
      </c>
      <c r="Q177" s="591" t="s">
        <v>3237</v>
      </c>
      <c r="R177" s="590" t="s">
        <v>3238</v>
      </c>
      <c r="S177" s="590" t="s">
        <v>3008</v>
      </c>
      <c r="T177" s="594" t="s">
        <v>3006</v>
      </c>
    </row>
    <row r="178" spans="1:20" ht="15.95" customHeight="1">
      <c r="A178" s="283" t="s">
        <v>307</v>
      </c>
      <c r="B178" s="283" t="s">
        <v>847</v>
      </c>
      <c r="C178" s="288" t="str">
        <f>PROPER(Distributor_Master3[[#This Row],[Distributor]])</f>
        <v>Aditi Ispat And Power Private Limited</v>
      </c>
      <c r="D178" s="283" t="s">
        <v>847</v>
      </c>
      <c r="E178" s="283" t="s">
        <v>324</v>
      </c>
      <c r="F178" s="283" t="s">
        <v>85</v>
      </c>
      <c r="G178" s="283" t="s">
        <v>389</v>
      </c>
      <c r="H178" s="283" t="s">
        <v>389</v>
      </c>
      <c r="I178" s="286"/>
      <c r="J178" s="285"/>
      <c r="K178" s="285" t="s">
        <v>2974</v>
      </c>
      <c r="L178" s="590" t="s">
        <v>847</v>
      </c>
      <c r="M178" s="591" t="s">
        <v>3239</v>
      </c>
      <c r="N178" s="590" t="s">
        <v>3003</v>
      </c>
      <c r="O178" s="590" t="s">
        <v>3008</v>
      </c>
      <c r="P178" s="590" t="s">
        <v>3240</v>
      </c>
      <c r="Q178" s="591" t="s">
        <v>3239</v>
      </c>
      <c r="R178" s="590" t="s">
        <v>3240</v>
      </c>
      <c r="S178" s="590" t="s">
        <v>3008</v>
      </c>
      <c r="T178" s="594" t="s">
        <v>3006</v>
      </c>
    </row>
    <row r="179" spans="1:20" ht="15.95" customHeight="1">
      <c r="A179" s="283" t="s">
        <v>307</v>
      </c>
      <c r="B179" s="283" t="s">
        <v>812</v>
      </c>
      <c r="C179" s="288" t="str">
        <f>PROPER(Distributor_Master3[[#This Row],[Distributor]])</f>
        <v>Hotel Babylon Inn Private Limited</v>
      </c>
      <c r="D179" s="283" t="s">
        <v>812</v>
      </c>
      <c r="E179" s="283" t="s">
        <v>324</v>
      </c>
      <c r="F179" s="283" t="s">
        <v>85</v>
      </c>
      <c r="G179" s="283" t="s">
        <v>389</v>
      </c>
      <c r="H179" s="283" t="s">
        <v>389</v>
      </c>
      <c r="I179" s="286"/>
      <c r="J179" s="285"/>
      <c r="K179" s="285" t="s">
        <v>2974</v>
      </c>
      <c r="L179" s="590" t="s">
        <v>812</v>
      </c>
      <c r="M179" s="591" t="s">
        <v>3028</v>
      </c>
      <c r="N179" s="590" t="s">
        <v>3003</v>
      </c>
      <c r="O179" s="590" t="s">
        <v>3008</v>
      </c>
      <c r="P179" s="590" t="s">
        <v>3029</v>
      </c>
      <c r="Q179" s="591" t="s">
        <v>3028</v>
      </c>
      <c r="R179" s="590" t="s">
        <v>3029</v>
      </c>
      <c r="S179" s="590" t="s">
        <v>3008</v>
      </c>
      <c r="T179" s="594" t="s">
        <v>3006</v>
      </c>
    </row>
    <row r="180" spans="1:20" ht="15.95" customHeight="1">
      <c r="A180" s="283" t="s">
        <v>307</v>
      </c>
      <c r="B180" s="283" t="s">
        <v>577</v>
      </c>
      <c r="C180" s="288" t="str">
        <f>PROPER(Distributor_Master3[[#This Row],[Distributor]])</f>
        <v>Shri Bajrang Power And Ispat Ltd</v>
      </c>
      <c r="D180" s="283" t="s">
        <v>577</v>
      </c>
      <c r="E180" s="283" t="s">
        <v>324</v>
      </c>
      <c r="F180" s="283" t="s">
        <v>85</v>
      </c>
      <c r="G180" s="283" t="s">
        <v>389</v>
      </c>
      <c r="H180" s="283" t="s">
        <v>389</v>
      </c>
      <c r="I180" s="286"/>
      <c r="J180" s="285"/>
      <c r="K180" s="285" t="s">
        <v>2974</v>
      </c>
      <c r="L180" s="590" t="s">
        <v>577</v>
      </c>
      <c r="M180" s="591" t="s">
        <v>3241</v>
      </c>
      <c r="N180" s="590" t="s">
        <v>3003</v>
      </c>
      <c r="O180" s="590" t="s">
        <v>3041</v>
      </c>
      <c r="P180" s="590" t="s">
        <v>3242</v>
      </c>
      <c r="Q180" s="591" t="s">
        <v>3241</v>
      </c>
      <c r="R180" s="590" t="s">
        <v>3242</v>
      </c>
      <c r="S180" s="590" t="s">
        <v>3041</v>
      </c>
      <c r="T180" s="594" t="s">
        <v>3243</v>
      </c>
    </row>
    <row r="181" spans="1:20" ht="15.95" customHeight="1">
      <c r="A181" s="283" t="s">
        <v>307</v>
      </c>
      <c r="B181" s="283" t="s">
        <v>396</v>
      </c>
      <c r="C181" s="288" t="str">
        <f>PROPER(Distributor_Master3[[#This Row],[Distributor]])</f>
        <v>Artech Hospitalities</v>
      </c>
      <c r="D181" s="283" t="s">
        <v>396</v>
      </c>
      <c r="E181" s="283" t="s">
        <v>324</v>
      </c>
      <c r="F181" s="283" t="s">
        <v>85</v>
      </c>
      <c r="G181" s="283" t="s">
        <v>389</v>
      </c>
      <c r="H181" s="283" t="s">
        <v>389</v>
      </c>
      <c r="I181" s="286"/>
      <c r="J181" s="285"/>
      <c r="K181" s="285" t="s">
        <v>2974</v>
      </c>
      <c r="L181" s="590" t="s">
        <v>396</v>
      </c>
      <c r="M181" s="591" t="s">
        <v>3244</v>
      </c>
      <c r="N181" s="590" t="s">
        <v>3003</v>
      </c>
      <c r="O181" s="590" t="s">
        <v>3224</v>
      </c>
      <c r="P181" s="590" t="s">
        <v>3245</v>
      </c>
      <c r="Q181" s="591" t="s">
        <v>3244</v>
      </c>
      <c r="R181" s="590" t="s">
        <v>3245</v>
      </c>
      <c r="S181" s="590" t="s">
        <v>3224</v>
      </c>
      <c r="T181" s="594" t="s">
        <v>3006</v>
      </c>
    </row>
    <row r="182" spans="1:20" ht="15.95" customHeight="1">
      <c r="A182" s="283" t="s">
        <v>307</v>
      </c>
      <c r="B182" s="283" t="s">
        <v>933</v>
      </c>
      <c r="C182" s="288" t="str">
        <f>PROPER(Distributor_Master3[[#This Row],[Distributor]])</f>
        <v>Shree Sai Services Aiims</v>
      </c>
      <c r="D182" s="283" t="s">
        <v>2962</v>
      </c>
      <c r="E182" s="283" t="s">
        <v>324</v>
      </c>
      <c r="F182" s="283" t="s">
        <v>85</v>
      </c>
      <c r="G182" s="283" t="s">
        <v>389</v>
      </c>
      <c r="H182" s="283" t="s">
        <v>389</v>
      </c>
      <c r="I182" s="286"/>
      <c r="J182" s="285"/>
      <c r="K182" s="285" t="s">
        <v>2974</v>
      </c>
      <c r="L182" s="590" t="s">
        <v>2962</v>
      </c>
      <c r="M182" s="591" t="s">
        <v>3246</v>
      </c>
      <c r="N182" s="590" t="s">
        <v>3003</v>
      </c>
      <c r="O182" s="590" t="s">
        <v>3247</v>
      </c>
      <c r="P182" s="590" t="s">
        <v>3199</v>
      </c>
      <c r="Q182" s="591" t="s">
        <v>3246</v>
      </c>
      <c r="R182" s="590" t="s">
        <v>3199</v>
      </c>
      <c r="S182" s="590" t="s">
        <v>3247</v>
      </c>
      <c r="T182" s="594" t="s">
        <v>3248</v>
      </c>
    </row>
    <row r="183" spans="1:20" ht="15.95" customHeight="1">
      <c r="A183" s="283" t="s">
        <v>307</v>
      </c>
      <c r="B183" s="283" t="s">
        <v>359</v>
      </c>
      <c r="C183" s="288" t="str">
        <f>PROPER(Distributor_Master3[[#This Row],[Distributor]])</f>
        <v>Bhavesh Traders</v>
      </c>
      <c r="D183" s="283" t="s">
        <v>359</v>
      </c>
      <c r="E183" s="283" t="s">
        <v>324</v>
      </c>
      <c r="F183" s="283" t="s">
        <v>85</v>
      </c>
      <c r="G183" s="283" t="s">
        <v>387</v>
      </c>
      <c r="H183" s="283" t="s">
        <v>2984</v>
      </c>
      <c r="I183" s="286"/>
      <c r="J183" s="285"/>
      <c r="K183" s="285" t="s">
        <v>2974</v>
      </c>
      <c r="L183" s="590" t="s">
        <v>359</v>
      </c>
      <c r="M183" s="591" t="s">
        <v>3249</v>
      </c>
      <c r="N183" s="590" t="s">
        <v>3003</v>
      </c>
      <c r="O183" s="590" t="s">
        <v>3008</v>
      </c>
      <c r="P183" s="590" t="s">
        <v>3250</v>
      </c>
      <c r="Q183" s="591" t="s">
        <v>3249</v>
      </c>
      <c r="R183" s="590" t="s">
        <v>3250</v>
      </c>
      <c r="S183" s="590" t="s">
        <v>3008</v>
      </c>
      <c r="T183" s="594" t="s">
        <v>3006</v>
      </c>
    </row>
    <row r="184" spans="1:20" ht="15.95" customHeight="1">
      <c r="A184" s="283" t="s">
        <v>307</v>
      </c>
      <c r="B184" s="283" t="s">
        <v>366</v>
      </c>
      <c r="C184" s="288" t="str">
        <f>PROPER(Distributor_Master3[[#This Row],[Distributor]])</f>
        <v>Horilal And Sons</v>
      </c>
      <c r="D184" s="283" t="s">
        <v>366</v>
      </c>
      <c r="E184" s="283" t="s">
        <v>324</v>
      </c>
      <c r="F184" s="283" t="s">
        <v>85</v>
      </c>
      <c r="G184" s="283" t="s">
        <v>387</v>
      </c>
      <c r="H184" s="283" t="s">
        <v>2984</v>
      </c>
      <c r="I184" s="286"/>
      <c r="J184" s="285"/>
      <c r="K184" s="285" t="s">
        <v>2974</v>
      </c>
      <c r="L184" s="590" t="s">
        <v>366</v>
      </c>
      <c r="M184" s="591" t="s">
        <v>3251</v>
      </c>
      <c r="N184" s="590" t="s">
        <v>3003</v>
      </c>
      <c r="O184" s="590" t="s">
        <v>3041</v>
      </c>
      <c r="P184" s="590" t="s">
        <v>3252</v>
      </c>
      <c r="Q184" s="591" t="s">
        <v>3251</v>
      </c>
      <c r="R184" s="590" t="s">
        <v>3252</v>
      </c>
      <c r="S184" s="590" t="s">
        <v>3041</v>
      </c>
      <c r="T184" s="594" t="s">
        <v>3006</v>
      </c>
    </row>
    <row r="185" spans="1:20" ht="15.95" customHeight="1">
      <c r="A185" s="283" t="s">
        <v>307</v>
      </c>
      <c r="B185" s="283" t="s">
        <v>402</v>
      </c>
      <c r="C185" s="288" t="str">
        <f>PROPER(Distributor_Master3[[#This Row],[Distributor]])</f>
        <v>Urvi Marketing</v>
      </c>
      <c r="D185" s="283" t="s">
        <v>402</v>
      </c>
      <c r="E185" s="283" t="s">
        <v>324</v>
      </c>
      <c r="F185" s="283" t="s">
        <v>85</v>
      </c>
      <c r="G185" s="283" t="s">
        <v>387</v>
      </c>
      <c r="H185" s="283" t="s">
        <v>2984</v>
      </c>
      <c r="I185" s="286"/>
      <c r="J185" s="285"/>
      <c r="K185" s="285" t="s">
        <v>2974</v>
      </c>
      <c r="L185" s="590" t="s">
        <v>402</v>
      </c>
      <c r="M185" s="591" t="s">
        <v>3253</v>
      </c>
      <c r="N185" s="590" t="s">
        <v>3003</v>
      </c>
      <c r="O185" s="590" t="s">
        <v>3008</v>
      </c>
      <c r="P185" s="590" t="s">
        <v>3254</v>
      </c>
      <c r="Q185" s="591" t="s">
        <v>3253</v>
      </c>
      <c r="R185" s="590" t="s">
        <v>3254</v>
      </c>
      <c r="S185" s="590" t="s">
        <v>3008</v>
      </c>
      <c r="T185" s="594" t="s">
        <v>3006</v>
      </c>
    </row>
    <row r="186" spans="1:20" ht="15.95" customHeight="1">
      <c r="A186" s="283" t="s">
        <v>307</v>
      </c>
      <c r="B186" s="283" t="s">
        <v>459</v>
      </c>
      <c r="C186" s="288" t="str">
        <f>PROPER(Distributor_Master3[[#This Row],[Distributor]])</f>
        <v>Om Agency</v>
      </c>
      <c r="D186" s="283" t="s">
        <v>459</v>
      </c>
      <c r="E186" s="283" t="s">
        <v>324</v>
      </c>
      <c r="F186" s="283" t="s">
        <v>85</v>
      </c>
      <c r="G186" s="283" t="s">
        <v>387</v>
      </c>
      <c r="H186" s="283" t="s">
        <v>2984</v>
      </c>
      <c r="I186" s="286"/>
      <c r="J186" s="285"/>
      <c r="K186" s="285" t="s">
        <v>2974</v>
      </c>
      <c r="L186" s="590" t="s">
        <v>459</v>
      </c>
      <c r="M186" s="591" t="s">
        <v>3255</v>
      </c>
      <c r="N186" s="590" t="s">
        <v>3003</v>
      </c>
      <c r="O186" s="590" t="s">
        <v>3008</v>
      </c>
      <c r="P186" s="590" t="s">
        <v>3256</v>
      </c>
      <c r="Q186" s="591" t="s">
        <v>3255</v>
      </c>
      <c r="R186" s="590" t="s">
        <v>3256</v>
      </c>
      <c r="S186" s="590" t="s">
        <v>3008</v>
      </c>
      <c r="T186" s="594" t="s">
        <v>3006</v>
      </c>
    </row>
    <row r="187" spans="1:20" ht="15.95" customHeight="1">
      <c r="A187" s="283" t="s">
        <v>307</v>
      </c>
      <c r="B187" s="283" t="s">
        <v>409</v>
      </c>
      <c r="C187" s="288" t="str">
        <f>PROPER(Distributor_Master3[[#This Row],[Distributor]])</f>
        <v>Rich Food Products</v>
      </c>
      <c r="D187" s="283" t="s">
        <v>409</v>
      </c>
      <c r="E187" s="283" t="s">
        <v>324</v>
      </c>
      <c r="F187" s="283" t="s">
        <v>85</v>
      </c>
      <c r="G187" s="283" t="s">
        <v>387</v>
      </c>
      <c r="H187" s="283" t="s">
        <v>2984</v>
      </c>
      <c r="I187" s="286"/>
      <c r="J187" s="285"/>
      <c r="K187" s="285" t="s">
        <v>2974</v>
      </c>
      <c r="L187" s="590" t="s">
        <v>3257</v>
      </c>
      <c r="M187" s="591" t="s">
        <v>3258</v>
      </c>
      <c r="N187" s="590" t="s">
        <v>3259</v>
      </c>
      <c r="O187" s="590" t="s">
        <v>3260</v>
      </c>
      <c r="P187" s="590" t="s">
        <v>3261</v>
      </c>
      <c r="Q187" s="591" t="s">
        <v>3258</v>
      </c>
      <c r="R187" s="590" t="s">
        <v>3261</v>
      </c>
      <c r="S187" s="590" t="s">
        <v>3260</v>
      </c>
      <c r="T187" s="594" t="s">
        <v>3006</v>
      </c>
    </row>
    <row r="188" spans="1:20" ht="15.95" customHeight="1">
      <c r="A188" s="283" t="s">
        <v>307</v>
      </c>
      <c r="B188" s="283" t="s">
        <v>401</v>
      </c>
      <c r="C188" s="288" t="str">
        <f>PROPER(Distributor_Master3[[#This Row],[Distributor]])</f>
        <v>Rajyog Enterprises</v>
      </c>
      <c r="D188" s="283" t="s">
        <v>401</v>
      </c>
      <c r="E188" s="283" t="s">
        <v>324</v>
      </c>
      <c r="F188" s="283" t="s">
        <v>85</v>
      </c>
      <c r="G188" s="283" t="s">
        <v>387</v>
      </c>
      <c r="H188" s="283" t="s">
        <v>85</v>
      </c>
      <c r="I188" s="286"/>
      <c r="J188" s="285"/>
      <c r="K188" s="285" t="s">
        <v>2974</v>
      </c>
      <c r="L188" s="590" t="s">
        <v>401</v>
      </c>
      <c r="M188" s="591" t="s">
        <v>3262</v>
      </c>
      <c r="N188" s="590" t="s">
        <v>3003</v>
      </c>
      <c r="O188" s="590" t="s">
        <v>3034</v>
      </c>
      <c r="P188" s="590" t="s">
        <v>3263</v>
      </c>
      <c r="Q188" s="591" t="s">
        <v>3262</v>
      </c>
      <c r="R188" s="590" t="s">
        <v>3263</v>
      </c>
      <c r="S188" s="590" t="s">
        <v>3034</v>
      </c>
      <c r="T188" s="594" t="s">
        <v>3006</v>
      </c>
    </row>
    <row r="189" spans="1:20" ht="15.95" customHeight="1">
      <c r="A189" s="283" t="s">
        <v>307</v>
      </c>
      <c r="B189" s="283" t="s">
        <v>532</v>
      </c>
      <c r="C189" s="288" t="str">
        <f>PROPER(Distributor_Master3[[#This Row],[Distributor]])</f>
        <v>Milky Way Dairy Raipur</v>
      </c>
      <c r="D189" s="283" t="s">
        <v>532</v>
      </c>
      <c r="E189" s="283" t="s">
        <v>324</v>
      </c>
      <c r="F189" s="283" t="s">
        <v>85</v>
      </c>
      <c r="G189" s="283" t="s">
        <v>387</v>
      </c>
      <c r="H189" s="283" t="s">
        <v>85</v>
      </c>
      <c r="I189" s="286"/>
      <c r="J189" s="285"/>
      <c r="K189" s="285" t="s">
        <v>2974</v>
      </c>
      <c r="L189" s="590" t="s">
        <v>532</v>
      </c>
      <c r="M189" s="591" t="s">
        <v>3264</v>
      </c>
      <c r="N189" s="590" t="s">
        <v>3003</v>
      </c>
      <c r="O189" s="590"/>
      <c r="P189" s="590"/>
      <c r="Q189" s="591" t="s">
        <v>3264</v>
      </c>
      <c r="R189" s="590"/>
      <c r="S189" s="590"/>
      <c r="T189" s="594" t="s">
        <v>3006</v>
      </c>
    </row>
    <row r="190" spans="1:20" ht="15.95" customHeight="1">
      <c r="A190" s="283" t="s">
        <v>307</v>
      </c>
      <c r="B190" s="283" t="s">
        <v>2982</v>
      </c>
      <c r="C190" s="288" t="str">
        <f>PROPER(Distributor_Master3[[#This Row],[Distributor]])</f>
        <v>Jai Maa Bhagwati Daily Needs</v>
      </c>
      <c r="D190" s="283" t="s">
        <v>934</v>
      </c>
      <c r="E190" s="283" t="s">
        <v>324</v>
      </c>
      <c r="F190" s="283" t="s">
        <v>85</v>
      </c>
      <c r="G190" s="283" t="s">
        <v>387</v>
      </c>
      <c r="H190" s="283" t="s">
        <v>85</v>
      </c>
      <c r="I190" s="286"/>
      <c r="J190" s="285"/>
      <c r="K190" s="285" t="s">
        <v>2974</v>
      </c>
      <c r="L190" s="590" t="s">
        <v>2982</v>
      </c>
      <c r="M190" s="591" t="s">
        <v>3265</v>
      </c>
      <c r="N190" s="590" t="s">
        <v>3003</v>
      </c>
      <c r="O190" s="590" t="s">
        <v>3008</v>
      </c>
      <c r="P190" s="590"/>
      <c r="Q190" s="591" t="s">
        <v>3265</v>
      </c>
      <c r="R190" s="590"/>
      <c r="S190" s="590" t="s">
        <v>3008</v>
      </c>
      <c r="T190" s="594" t="s">
        <v>3006</v>
      </c>
    </row>
    <row r="191" spans="1:20" ht="15.95" customHeight="1">
      <c r="A191" s="283" t="s">
        <v>307</v>
      </c>
      <c r="B191" s="283" t="s">
        <v>495</v>
      </c>
      <c r="C191" s="288" t="str">
        <f>PROPER(Distributor_Master3[[#This Row],[Distributor]])</f>
        <v>Amit Kirana Stores</v>
      </c>
      <c r="D191" s="283" t="s">
        <v>495</v>
      </c>
      <c r="E191" s="283" t="s">
        <v>324</v>
      </c>
      <c r="F191" s="283" t="s">
        <v>85</v>
      </c>
      <c r="G191" s="283" t="s">
        <v>387</v>
      </c>
      <c r="H191" s="283" t="s">
        <v>85</v>
      </c>
      <c r="I191" s="286"/>
      <c r="J191" s="285"/>
      <c r="K191" s="285" t="s">
        <v>2974</v>
      </c>
      <c r="L191" s="590" t="s">
        <v>495</v>
      </c>
      <c r="M191" s="591" t="s">
        <v>3266</v>
      </c>
      <c r="N191" s="590" t="s">
        <v>3003</v>
      </c>
      <c r="O191" s="590" t="s">
        <v>3041</v>
      </c>
      <c r="P191" s="590" t="s">
        <v>3267</v>
      </c>
      <c r="Q191" s="591" t="s">
        <v>3266</v>
      </c>
      <c r="R191" s="590" t="s">
        <v>3267</v>
      </c>
      <c r="S191" s="590" t="s">
        <v>3041</v>
      </c>
      <c r="T191" s="594" t="s">
        <v>3006</v>
      </c>
    </row>
    <row r="192" spans="1:20" ht="15.95" customHeight="1">
      <c r="A192" s="283" t="s">
        <v>307</v>
      </c>
      <c r="B192" s="283" t="s">
        <v>935</v>
      </c>
      <c r="C192" s="288" t="str">
        <f>PROPER(Distributor_Master3[[#This Row],[Distributor]])</f>
        <v xml:space="preserve">Nemras &amp; Co </v>
      </c>
      <c r="D192" s="283" t="s">
        <v>935</v>
      </c>
      <c r="E192" s="283" t="s">
        <v>324</v>
      </c>
      <c r="F192" s="283" t="s">
        <v>85</v>
      </c>
      <c r="G192" s="283" t="s">
        <v>387</v>
      </c>
      <c r="H192" s="283" t="s">
        <v>85</v>
      </c>
      <c r="I192" s="286"/>
      <c r="J192" s="285"/>
      <c r="K192" s="285" t="s">
        <v>2974</v>
      </c>
      <c r="L192" s="590" t="s">
        <v>3017</v>
      </c>
      <c r="M192" s="591" t="s">
        <v>3018</v>
      </c>
      <c r="N192" s="590" t="s">
        <v>3003</v>
      </c>
      <c r="O192" s="590" t="s">
        <v>3008</v>
      </c>
      <c r="P192" s="590" t="s">
        <v>3019</v>
      </c>
      <c r="Q192" s="591" t="s">
        <v>3018</v>
      </c>
      <c r="R192" s="590" t="s">
        <v>3019</v>
      </c>
      <c r="S192" s="590" t="s">
        <v>3008</v>
      </c>
      <c r="T192" s="594" t="s">
        <v>3006</v>
      </c>
    </row>
    <row r="193" spans="1:20" ht="15.95" customHeight="1">
      <c r="A193" s="283" t="s">
        <v>307</v>
      </c>
      <c r="B193" s="283" t="s">
        <v>936</v>
      </c>
      <c r="C193" s="288" t="str">
        <f>PROPER(Distributor_Master3[[#This Row],[Distributor]])</f>
        <v>Ganga Prashad Enterprise</v>
      </c>
      <c r="D193" s="283" t="s">
        <v>2970</v>
      </c>
      <c r="E193" s="283" t="s">
        <v>324</v>
      </c>
      <c r="F193" s="283" t="s">
        <v>85</v>
      </c>
      <c r="G193" s="283" t="s">
        <v>387</v>
      </c>
      <c r="H193" s="283" t="s">
        <v>85</v>
      </c>
      <c r="I193" s="286"/>
      <c r="J193" s="285"/>
      <c r="K193" s="285" t="s">
        <v>2974</v>
      </c>
      <c r="L193" s="590" t="s">
        <v>2970</v>
      </c>
      <c r="M193" s="591" t="s">
        <v>3268</v>
      </c>
      <c r="N193" s="590" t="s">
        <v>3003</v>
      </c>
      <c r="O193" s="590" t="s">
        <v>3008</v>
      </c>
      <c r="P193" s="590"/>
      <c r="Q193" s="591" t="s">
        <v>3268</v>
      </c>
      <c r="R193" s="590"/>
      <c r="S193" s="590" t="s">
        <v>3008</v>
      </c>
      <c r="T193" s="594" t="s">
        <v>3006</v>
      </c>
    </row>
    <row r="194" spans="1:20" ht="15.95" customHeight="1">
      <c r="A194" s="283" t="s">
        <v>307</v>
      </c>
      <c r="B194" s="283" t="s">
        <v>937</v>
      </c>
      <c r="C194" s="288" t="str">
        <f>PROPER(Distributor_Master3[[#This Row],[Distributor]])</f>
        <v xml:space="preserve">Goyal Milk Diary </v>
      </c>
      <c r="D194" s="283" t="s">
        <v>813</v>
      </c>
      <c r="E194" s="283" t="s">
        <v>324</v>
      </c>
      <c r="F194" s="283" t="s">
        <v>85</v>
      </c>
      <c r="G194" s="283" t="s">
        <v>387</v>
      </c>
      <c r="H194" s="283" t="s">
        <v>85</v>
      </c>
      <c r="I194" s="286"/>
      <c r="J194" s="285"/>
      <c r="K194" s="285" t="s">
        <v>2974</v>
      </c>
      <c r="L194" s="592" t="s">
        <v>813</v>
      </c>
      <c r="M194" s="593" t="s">
        <v>3090</v>
      </c>
      <c r="N194" s="592" t="s">
        <v>3003</v>
      </c>
      <c r="O194" s="592" t="s">
        <v>3008</v>
      </c>
      <c r="P194" s="592"/>
      <c r="Q194" s="593" t="s">
        <v>3090</v>
      </c>
      <c r="R194" s="592"/>
      <c r="S194" s="592" t="s">
        <v>3008</v>
      </c>
      <c r="T194" s="596" t="s">
        <v>3269</v>
      </c>
    </row>
    <row r="195" spans="1:20" ht="15.95" customHeight="1">
      <c r="A195" s="283" t="s">
        <v>307</v>
      </c>
      <c r="B195" s="283" t="s">
        <v>122</v>
      </c>
      <c r="C195" s="288" t="str">
        <f>PROPER(Distributor_Master3[[#This Row],[Distributor]])</f>
        <v>Modi Tea Stall</v>
      </c>
      <c r="D195" s="283" t="s">
        <v>122</v>
      </c>
      <c r="E195" s="283" t="s">
        <v>324</v>
      </c>
      <c r="F195" s="283" t="s">
        <v>85</v>
      </c>
      <c r="G195" s="283" t="s">
        <v>387</v>
      </c>
      <c r="H195" s="283" t="s">
        <v>85</v>
      </c>
      <c r="I195" s="286"/>
      <c r="J195" s="285"/>
      <c r="K195" s="285" t="s">
        <v>2974</v>
      </c>
      <c r="L195" s="590" t="s">
        <v>122</v>
      </c>
      <c r="M195" s="591" t="s">
        <v>3270</v>
      </c>
      <c r="N195" s="590" t="s">
        <v>3003</v>
      </c>
      <c r="O195" s="590" t="s">
        <v>3008</v>
      </c>
      <c r="P195" s="590"/>
      <c r="Q195" s="591" t="s">
        <v>3270</v>
      </c>
      <c r="R195" s="590"/>
      <c r="S195" s="590" t="s">
        <v>3008</v>
      </c>
      <c r="T195" s="594" t="s">
        <v>3006</v>
      </c>
    </row>
    <row r="196" spans="1:20" ht="15.95" customHeight="1">
      <c r="A196" s="283" t="s">
        <v>307</v>
      </c>
      <c r="B196" s="283" t="s">
        <v>315</v>
      </c>
      <c r="C196" s="288" t="str">
        <f>PROPER(Distributor_Master3[[#This Row],[Distributor]])</f>
        <v>Niraj Tiwari</v>
      </c>
      <c r="D196" s="283" t="s">
        <v>315</v>
      </c>
      <c r="E196" s="283" t="s">
        <v>324</v>
      </c>
      <c r="F196" s="283" t="s">
        <v>85</v>
      </c>
      <c r="G196" s="283" t="s">
        <v>387</v>
      </c>
      <c r="H196" s="283" t="s">
        <v>85</v>
      </c>
      <c r="I196" s="286"/>
      <c r="J196" s="285"/>
      <c r="K196" s="285" t="s">
        <v>2974</v>
      </c>
      <c r="L196" s="590" t="s">
        <v>315</v>
      </c>
      <c r="M196" s="591" t="s">
        <v>3271</v>
      </c>
      <c r="N196" s="590" t="s">
        <v>3003</v>
      </c>
      <c r="O196" s="590" t="s">
        <v>3227</v>
      </c>
      <c r="P196" s="590"/>
      <c r="Q196" s="591" t="s">
        <v>3271</v>
      </c>
      <c r="R196" s="590"/>
      <c r="S196" s="590" t="s">
        <v>3227</v>
      </c>
      <c r="T196" s="594" t="s">
        <v>3006</v>
      </c>
    </row>
    <row r="197" spans="1:20" ht="15.95" customHeight="1">
      <c r="A197" s="283" t="s">
        <v>307</v>
      </c>
      <c r="B197" s="283" t="s">
        <v>165</v>
      </c>
      <c r="C197" s="288" t="str">
        <f>PROPER(Distributor_Master3[[#This Row],[Distributor]])</f>
        <v>Shrikant Pandey</v>
      </c>
      <c r="D197" s="283" t="s">
        <v>165</v>
      </c>
      <c r="E197" s="283" t="s">
        <v>324</v>
      </c>
      <c r="F197" s="283" t="s">
        <v>85</v>
      </c>
      <c r="G197" s="283" t="s">
        <v>387</v>
      </c>
      <c r="H197" s="283" t="s">
        <v>85</v>
      </c>
      <c r="I197" s="286"/>
      <c r="J197" s="285"/>
      <c r="K197" s="285" t="s">
        <v>2974</v>
      </c>
      <c r="L197" s="590" t="s">
        <v>165</v>
      </c>
      <c r="M197" s="591" t="s">
        <v>3272</v>
      </c>
      <c r="N197" s="590" t="s">
        <v>3003</v>
      </c>
      <c r="O197" s="590"/>
      <c r="P197" s="590"/>
      <c r="Q197" s="591" t="s">
        <v>3272</v>
      </c>
      <c r="R197" s="590"/>
      <c r="S197" s="590"/>
      <c r="T197" s="594" t="s">
        <v>3006</v>
      </c>
    </row>
    <row r="198" spans="1:20" ht="15.95" customHeight="1">
      <c r="A198" s="283" t="s">
        <v>307</v>
      </c>
      <c r="B198" s="283" t="s">
        <v>810</v>
      </c>
      <c r="C198" s="288" t="str">
        <f>PROPER(Distributor_Master3[[#This Row],[Distributor]])</f>
        <v>Kartik Daily Needs</v>
      </c>
      <c r="D198" s="283" t="s">
        <v>810</v>
      </c>
      <c r="E198" s="283" t="s">
        <v>324</v>
      </c>
      <c r="F198" s="283" t="s">
        <v>85</v>
      </c>
      <c r="G198" s="283" t="s">
        <v>387</v>
      </c>
      <c r="H198" s="283" t="s">
        <v>85</v>
      </c>
      <c r="I198" s="286"/>
      <c r="J198" s="285"/>
      <c r="K198" s="285" t="s">
        <v>2974</v>
      </c>
      <c r="L198" s="590" t="s">
        <v>810</v>
      </c>
      <c r="M198" s="591" t="s">
        <v>3273</v>
      </c>
      <c r="N198" s="590" t="s">
        <v>3003</v>
      </c>
      <c r="O198" s="590" t="s">
        <v>3274</v>
      </c>
      <c r="P198" s="590"/>
      <c r="Q198" s="591" t="s">
        <v>3273</v>
      </c>
      <c r="R198" s="590"/>
      <c r="S198" s="590" t="s">
        <v>3274</v>
      </c>
      <c r="T198" s="594" t="s">
        <v>3006</v>
      </c>
    </row>
    <row r="199" spans="1:20" ht="15.95" customHeight="1">
      <c r="A199" s="283" t="s">
        <v>307</v>
      </c>
      <c r="B199" s="283" t="s">
        <v>582</v>
      </c>
      <c r="C199" s="288" t="str">
        <f>PROPER(Distributor_Master3[[#This Row],[Distributor]])</f>
        <v>Sharma Bekary</v>
      </c>
      <c r="D199" s="283" t="s">
        <v>582</v>
      </c>
      <c r="E199" s="283" t="s">
        <v>324</v>
      </c>
      <c r="F199" s="283" t="s">
        <v>85</v>
      </c>
      <c r="G199" s="283" t="s">
        <v>387</v>
      </c>
      <c r="H199" s="283" t="s">
        <v>85</v>
      </c>
      <c r="I199" s="286"/>
      <c r="J199" s="285"/>
      <c r="K199" s="285" t="s">
        <v>2974</v>
      </c>
      <c r="L199" s="592" t="s">
        <v>582</v>
      </c>
      <c r="M199" s="593"/>
      <c r="N199" s="592"/>
      <c r="O199" s="592"/>
      <c r="P199" s="592"/>
      <c r="Q199" s="593"/>
      <c r="R199" s="592"/>
      <c r="S199" s="592"/>
      <c r="T199" s="597" t="s">
        <v>3275</v>
      </c>
    </row>
    <row r="200" spans="1:20" ht="15.95" customHeight="1">
      <c r="A200" s="283" t="s">
        <v>309</v>
      </c>
      <c r="B200" s="283" t="s">
        <v>940</v>
      </c>
      <c r="C200" s="288" t="str">
        <f>PROPER(Distributor_Master3[[#This Row],[Distributor]])</f>
        <v>Skm - Rajim</v>
      </c>
      <c r="D200" s="283" t="s">
        <v>2990</v>
      </c>
      <c r="E200" s="283" t="s">
        <v>392</v>
      </c>
      <c r="F200" s="283" t="s">
        <v>137</v>
      </c>
      <c r="G200" s="283" t="s">
        <v>321</v>
      </c>
      <c r="H200" s="283" t="s">
        <v>321</v>
      </c>
      <c r="I200" s="286"/>
      <c r="J200" s="285"/>
      <c r="K200" s="285" t="s">
        <v>2974</v>
      </c>
      <c r="L200" s="590" t="s">
        <v>2990</v>
      </c>
      <c r="M200" s="591" t="s">
        <v>3057</v>
      </c>
      <c r="N200" s="590" t="s">
        <v>3003</v>
      </c>
      <c r="O200" s="590" t="s">
        <v>3008</v>
      </c>
      <c r="P200" s="590" t="s">
        <v>3031</v>
      </c>
      <c r="Q200" s="591" t="s">
        <v>3057</v>
      </c>
      <c r="R200" s="590" t="s">
        <v>3031</v>
      </c>
      <c r="S200" s="590" t="s">
        <v>3008</v>
      </c>
      <c r="T200" s="594" t="s">
        <v>3058</v>
      </c>
    </row>
    <row r="201" spans="1:20" ht="15.95" customHeight="1">
      <c r="A201" s="283" t="s">
        <v>309</v>
      </c>
      <c r="B201" s="283" t="s">
        <v>941</v>
      </c>
      <c r="C201" s="288" t="str">
        <f>PROPER(Distributor_Master3[[#This Row],[Distributor]])</f>
        <v>Skm - Abhanpur</v>
      </c>
      <c r="D201" s="283" t="s">
        <v>2990</v>
      </c>
      <c r="E201" s="283" t="s">
        <v>392</v>
      </c>
      <c r="F201" s="283" t="s">
        <v>137</v>
      </c>
      <c r="G201" s="283" t="s">
        <v>321</v>
      </c>
      <c r="H201" s="283" t="s">
        <v>321</v>
      </c>
      <c r="I201" s="286"/>
      <c r="J201" s="285"/>
      <c r="K201" s="285" t="s">
        <v>2974</v>
      </c>
      <c r="L201" s="590" t="s">
        <v>2990</v>
      </c>
      <c r="M201" s="591" t="s">
        <v>3055</v>
      </c>
      <c r="N201" s="590" t="s">
        <v>3003</v>
      </c>
      <c r="O201" s="590" t="s">
        <v>3008</v>
      </c>
      <c r="P201" s="590" t="s">
        <v>3031</v>
      </c>
      <c r="Q201" s="591" t="s">
        <v>3055</v>
      </c>
      <c r="R201" s="590" t="s">
        <v>3031</v>
      </c>
      <c r="S201" s="590" t="s">
        <v>3008</v>
      </c>
      <c r="T201" s="594" t="s">
        <v>3056</v>
      </c>
    </row>
    <row r="202" spans="1:20" ht="15.95" customHeight="1">
      <c r="A202" s="283" t="s">
        <v>309</v>
      </c>
      <c r="B202" s="283" t="s">
        <v>938</v>
      </c>
      <c r="C202" s="288" t="str">
        <f>PROPER(Distributor_Master3[[#This Row],[Distributor]])</f>
        <v>Aaranyam Enterprises</v>
      </c>
      <c r="D202" s="283" t="s">
        <v>938</v>
      </c>
      <c r="E202" s="283" t="s">
        <v>324</v>
      </c>
      <c r="F202" s="283" t="s">
        <v>85</v>
      </c>
      <c r="G202" s="283" t="s">
        <v>389</v>
      </c>
      <c r="H202" s="283" t="s">
        <v>389</v>
      </c>
      <c r="I202" s="286"/>
      <c r="J202" s="285"/>
      <c r="K202" s="285" t="s">
        <v>2974</v>
      </c>
      <c r="L202" s="590" t="s">
        <v>938</v>
      </c>
      <c r="M202" s="591" t="s">
        <v>3276</v>
      </c>
      <c r="N202" s="590" t="s">
        <v>3003</v>
      </c>
      <c r="O202" s="590" t="s">
        <v>3008</v>
      </c>
      <c r="P202" s="590" t="s">
        <v>3277</v>
      </c>
      <c r="Q202" s="591" t="s">
        <v>3276</v>
      </c>
      <c r="R202" s="590" t="s">
        <v>3277</v>
      </c>
      <c r="S202" s="590" t="s">
        <v>3008</v>
      </c>
      <c r="T202" s="594" t="s">
        <v>3006</v>
      </c>
    </row>
    <row r="203" spans="1:20" ht="15.95" customHeight="1">
      <c r="A203" s="283" t="s">
        <v>309</v>
      </c>
      <c r="B203" s="283" t="s">
        <v>943</v>
      </c>
      <c r="C203" s="288" t="str">
        <f>PROPER(Distributor_Master3[[#This Row],[Distributor]])</f>
        <v>Anand Milk Agency</v>
      </c>
      <c r="D203" s="283" t="s">
        <v>943</v>
      </c>
      <c r="E203" s="283" t="s">
        <v>324</v>
      </c>
      <c r="F203" s="283" t="s">
        <v>85</v>
      </c>
      <c r="G203" s="283" t="s">
        <v>389</v>
      </c>
      <c r="H203" s="283" t="s">
        <v>389</v>
      </c>
      <c r="I203" s="286"/>
      <c r="J203" s="285"/>
      <c r="K203" s="285" t="s">
        <v>2974</v>
      </c>
      <c r="L203" s="590" t="s">
        <v>943</v>
      </c>
      <c r="M203" s="591" t="s">
        <v>3278</v>
      </c>
      <c r="N203" s="590" t="s">
        <v>3003</v>
      </c>
      <c r="O203" s="590" t="s">
        <v>3008</v>
      </c>
      <c r="P203" s="590"/>
      <c r="Q203" s="591" t="s">
        <v>3278</v>
      </c>
      <c r="R203" s="590"/>
      <c r="S203" s="590" t="s">
        <v>3008</v>
      </c>
      <c r="T203" s="594" t="s">
        <v>3006</v>
      </c>
    </row>
    <row r="204" spans="1:20" ht="15.95" customHeight="1">
      <c r="A204" s="283" t="s">
        <v>309</v>
      </c>
      <c r="B204" s="283" t="s">
        <v>397</v>
      </c>
      <c r="C204" s="288" t="str">
        <f>PROPER(Distributor_Master3[[#This Row],[Distributor]])</f>
        <v>Chartered Hotels Private Limited</v>
      </c>
      <c r="D204" s="283" t="s">
        <v>397</v>
      </c>
      <c r="E204" s="283" t="s">
        <v>324</v>
      </c>
      <c r="F204" s="283" t="s">
        <v>85</v>
      </c>
      <c r="G204" s="283" t="s">
        <v>389</v>
      </c>
      <c r="H204" s="283" t="s">
        <v>389</v>
      </c>
      <c r="I204" s="286"/>
      <c r="J204" s="285"/>
      <c r="K204" s="285" t="s">
        <v>2974</v>
      </c>
      <c r="L204" s="590" t="s">
        <v>397</v>
      </c>
      <c r="M204" s="591" t="s">
        <v>3279</v>
      </c>
      <c r="N204" s="590" t="s">
        <v>3003</v>
      </c>
      <c r="O204" s="590" t="s">
        <v>3008</v>
      </c>
      <c r="P204" s="590" t="s">
        <v>3280</v>
      </c>
      <c r="Q204" s="591" t="s">
        <v>3279</v>
      </c>
      <c r="R204" s="590" t="s">
        <v>3280</v>
      </c>
      <c r="S204" s="590" t="s">
        <v>3008</v>
      </c>
      <c r="T204" s="594" t="s">
        <v>3006</v>
      </c>
    </row>
    <row r="205" spans="1:20" ht="15.95" customHeight="1">
      <c r="A205" s="283" t="s">
        <v>309</v>
      </c>
      <c r="B205" s="283" t="s">
        <v>440</v>
      </c>
      <c r="C205" s="288" t="str">
        <f>PROPER(Distributor_Master3[[#This Row],[Distributor]])</f>
        <v>Chhutki Dairy</v>
      </c>
      <c r="D205" s="283" t="s">
        <v>440</v>
      </c>
      <c r="E205" s="283" t="s">
        <v>324</v>
      </c>
      <c r="F205" s="283" t="s">
        <v>85</v>
      </c>
      <c r="G205" s="283" t="s">
        <v>387</v>
      </c>
      <c r="H205" s="283" t="s">
        <v>85</v>
      </c>
      <c r="I205" s="286"/>
      <c r="J205" s="285"/>
      <c r="K205" s="285" t="s">
        <v>2974</v>
      </c>
      <c r="L205" s="590" t="s">
        <v>440</v>
      </c>
      <c r="M205" s="591" t="s">
        <v>3281</v>
      </c>
      <c r="N205" s="590" t="s">
        <v>3003</v>
      </c>
      <c r="O205" s="590"/>
      <c r="P205" s="590"/>
      <c r="Q205" s="591" t="s">
        <v>3281</v>
      </c>
      <c r="R205" s="590"/>
      <c r="S205" s="590"/>
      <c r="T205" s="594" t="s">
        <v>3006</v>
      </c>
    </row>
    <row r="206" spans="1:20" ht="15.95" customHeight="1">
      <c r="A206" s="283" t="s">
        <v>309</v>
      </c>
      <c r="B206" s="283" t="s">
        <v>944</v>
      </c>
      <c r="C206" s="288" t="str">
        <f>PROPER(Distributor_Master3[[#This Row],[Distributor]])</f>
        <v>Chourasiya Marketing</v>
      </c>
      <c r="D206" s="283" t="s">
        <v>2968</v>
      </c>
      <c r="E206" s="283" t="s">
        <v>324</v>
      </c>
      <c r="F206" s="283" t="s">
        <v>85</v>
      </c>
      <c r="G206" s="283" t="s">
        <v>387</v>
      </c>
      <c r="H206" s="283" t="s">
        <v>85</v>
      </c>
      <c r="I206" s="286"/>
      <c r="J206" s="285"/>
      <c r="K206" s="285" t="s">
        <v>2974</v>
      </c>
      <c r="L206" s="590" t="s">
        <v>2968</v>
      </c>
      <c r="M206" s="591" t="s">
        <v>3282</v>
      </c>
      <c r="N206" s="590" t="s">
        <v>3003</v>
      </c>
      <c r="O206" s="590" t="s">
        <v>3283</v>
      </c>
      <c r="P206" s="590" t="s">
        <v>3284</v>
      </c>
      <c r="Q206" s="591" t="s">
        <v>3282</v>
      </c>
      <c r="R206" s="590" t="s">
        <v>3284</v>
      </c>
      <c r="S206" s="590" t="s">
        <v>3283</v>
      </c>
      <c r="T206" s="594" t="s">
        <v>3006</v>
      </c>
    </row>
    <row r="207" spans="1:20" ht="15.95" customHeight="1">
      <c r="A207" s="283" t="s">
        <v>309</v>
      </c>
      <c r="B207" s="283" t="s">
        <v>555</v>
      </c>
      <c r="C207" s="288" t="str">
        <f>PROPER(Distributor_Master3[[#This Row],[Distributor]])</f>
        <v>Cm Dairy</v>
      </c>
      <c r="D207" s="283" t="s">
        <v>555</v>
      </c>
      <c r="E207" s="283" t="s">
        <v>324</v>
      </c>
      <c r="F207" s="283" t="s">
        <v>85</v>
      </c>
      <c r="G207" s="283" t="s">
        <v>387</v>
      </c>
      <c r="H207" s="283" t="s">
        <v>85</v>
      </c>
      <c r="I207" s="286"/>
      <c r="J207" s="285"/>
      <c r="K207" s="285" t="s">
        <v>2974</v>
      </c>
      <c r="L207" s="590" t="s">
        <v>555</v>
      </c>
      <c r="M207" s="591" t="s">
        <v>3285</v>
      </c>
      <c r="N207" s="590" t="s">
        <v>3003</v>
      </c>
      <c r="O207" s="590" t="s">
        <v>3286</v>
      </c>
      <c r="P207" s="590"/>
      <c r="Q207" s="591" t="s">
        <v>3285</v>
      </c>
      <c r="R207" s="590"/>
      <c r="S207" s="590" t="s">
        <v>3286</v>
      </c>
      <c r="T207" s="594" t="s">
        <v>3006</v>
      </c>
    </row>
    <row r="208" spans="1:20" ht="15.95" customHeight="1">
      <c r="A208" s="283" t="s">
        <v>309</v>
      </c>
      <c r="B208" s="283" t="s">
        <v>411</v>
      </c>
      <c r="C208" s="288" t="str">
        <f>PROPER(Distributor_Master3[[#This Row],[Distributor]])</f>
        <v>Deepak Kumar Sharma</v>
      </c>
      <c r="D208" s="283" t="s">
        <v>411</v>
      </c>
      <c r="E208" s="283" t="s">
        <v>324</v>
      </c>
      <c r="F208" s="283" t="s">
        <v>85</v>
      </c>
      <c r="G208" s="283" t="s">
        <v>387</v>
      </c>
      <c r="H208" s="283" t="s">
        <v>85</v>
      </c>
      <c r="I208" s="286"/>
      <c r="J208" s="285"/>
      <c r="K208" s="285" t="s">
        <v>2974</v>
      </c>
      <c r="L208" s="590" t="s">
        <v>411</v>
      </c>
      <c r="M208" s="591" t="s">
        <v>3287</v>
      </c>
      <c r="N208" s="590" t="s">
        <v>3003</v>
      </c>
      <c r="O208" s="590" t="s">
        <v>3034</v>
      </c>
      <c r="P208" s="590"/>
      <c r="Q208" s="591" t="s">
        <v>3287</v>
      </c>
      <c r="R208" s="590"/>
      <c r="S208" s="590" t="s">
        <v>3034</v>
      </c>
      <c r="T208" s="594" t="s">
        <v>3006</v>
      </c>
    </row>
    <row r="209" spans="1:20" ht="15.95" customHeight="1">
      <c r="A209" s="283" t="s">
        <v>309</v>
      </c>
      <c r="B209" s="283" t="s">
        <v>849</v>
      </c>
      <c r="C209" s="288" t="str">
        <f>PROPER(Distributor_Master3[[#This Row],[Distributor]])</f>
        <v>Jeevan Dairy</v>
      </c>
      <c r="D209" s="283" t="s">
        <v>849</v>
      </c>
      <c r="E209" s="283" t="s">
        <v>324</v>
      </c>
      <c r="F209" s="283" t="s">
        <v>85</v>
      </c>
      <c r="G209" s="283" t="s">
        <v>387</v>
      </c>
      <c r="H209" s="283" t="s">
        <v>85</v>
      </c>
      <c r="I209" s="286"/>
      <c r="J209" s="285"/>
      <c r="K209" s="285" t="s">
        <v>2974</v>
      </c>
      <c r="L209" s="590" t="s">
        <v>849</v>
      </c>
      <c r="M209" s="591" t="s">
        <v>3288</v>
      </c>
      <c r="N209" s="590" t="s">
        <v>3003</v>
      </c>
      <c r="O209" s="590" t="s">
        <v>3286</v>
      </c>
      <c r="P209" s="590"/>
      <c r="Q209" s="591" t="s">
        <v>3288</v>
      </c>
      <c r="R209" s="590"/>
      <c r="S209" s="590" t="s">
        <v>3286</v>
      </c>
      <c r="T209" s="594" t="s">
        <v>3006</v>
      </c>
    </row>
    <row r="210" spans="1:20" ht="15.95" customHeight="1">
      <c r="A210" s="283" t="s">
        <v>309</v>
      </c>
      <c r="B210" s="283" t="s">
        <v>808</v>
      </c>
      <c r="C210" s="288" t="str">
        <f>PROPER(Distributor_Master3[[#This Row],[Distributor]])</f>
        <v>Kanha Dairy</v>
      </c>
      <c r="D210" s="283" t="s">
        <v>808</v>
      </c>
      <c r="E210" s="283" t="s">
        <v>324</v>
      </c>
      <c r="F210" s="283" t="s">
        <v>85</v>
      </c>
      <c r="G210" s="283" t="s">
        <v>387</v>
      </c>
      <c r="H210" s="283" t="s">
        <v>85</v>
      </c>
      <c r="I210" s="286"/>
      <c r="J210" s="285"/>
      <c r="K210" s="285" t="s">
        <v>2974</v>
      </c>
      <c r="L210" s="590" t="s">
        <v>808</v>
      </c>
      <c r="M210" s="591" t="s">
        <v>3289</v>
      </c>
      <c r="N210" s="590" t="s">
        <v>3003</v>
      </c>
      <c r="O210" s="590" t="s">
        <v>3290</v>
      </c>
      <c r="P210" s="590"/>
      <c r="Q210" s="591" t="s">
        <v>3289</v>
      </c>
      <c r="R210" s="590"/>
      <c r="S210" s="590" t="s">
        <v>3290</v>
      </c>
      <c r="T210" s="594" t="s">
        <v>3006</v>
      </c>
    </row>
    <row r="211" spans="1:20" ht="15.95" customHeight="1">
      <c r="A211" s="283" t="s">
        <v>309</v>
      </c>
      <c r="B211" s="283" t="s">
        <v>511</v>
      </c>
      <c r="C211" s="288" t="str">
        <f>PROPER(Distributor_Master3[[#This Row],[Distributor]])</f>
        <v>Manoj Kumar Sarkar</v>
      </c>
      <c r="D211" s="283" t="s">
        <v>511</v>
      </c>
      <c r="E211" s="283" t="s">
        <v>324</v>
      </c>
      <c r="F211" s="283" t="s">
        <v>85</v>
      </c>
      <c r="G211" s="283" t="s">
        <v>387</v>
      </c>
      <c r="H211" s="283" t="s">
        <v>85</v>
      </c>
      <c r="I211" s="286"/>
      <c r="J211" s="285"/>
      <c r="K211" s="285" t="s">
        <v>2974</v>
      </c>
      <c r="L211" s="590" t="s">
        <v>511</v>
      </c>
      <c r="M211" s="591" t="s">
        <v>3291</v>
      </c>
      <c r="N211" s="590" t="s">
        <v>3003</v>
      </c>
      <c r="O211" s="590" t="s">
        <v>3008</v>
      </c>
      <c r="P211" s="590" t="s">
        <v>3292</v>
      </c>
      <c r="Q211" s="591" t="s">
        <v>3291</v>
      </c>
      <c r="R211" s="590" t="s">
        <v>3292</v>
      </c>
      <c r="S211" s="590" t="s">
        <v>3008</v>
      </c>
      <c r="T211" s="594" t="s">
        <v>3006</v>
      </c>
    </row>
    <row r="212" spans="1:20" ht="15.95" customHeight="1">
      <c r="A212" s="283" t="s">
        <v>309</v>
      </c>
      <c r="B212" s="283" t="s">
        <v>939</v>
      </c>
      <c r="C212" s="288" t="str">
        <f>PROPER(Distributor_Master3[[#This Row],[Distributor]])</f>
        <v>Neverno Allied Services Pvt.Ltd</v>
      </c>
      <c r="D212" s="283" t="s">
        <v>939</v>
      </c>
      <c r="E212" s="283" t="s">
        <v>324</v>
      </c>
      <c r="F212" s="283" t="s">
        <v>85</v>
      </c>
      <c r="G212" s="283" t="s">
        <v>389</v>
      </c>
      <c r="H212" s="283" t="s">
        <v>389</v>
      </c>
      <c r="I212" s="286"/>
      <c r="J212" s="285"/>
      <c r="K212" s="285" t="s">
        <v>2974</v>
      </c>
      <c r="L212" s="590" t="s">
        <v>939</v>
      </c>
      <c r="M212" s="591" t="s">
        <v>3045</v>
      </c>
      <c r="N212" s="590" t="s">
        <v>3003</v>
      </c>
      <c r="O212" s="590" t="s">
        <v>3008</v>
      </c>
      <c r="P212" s="590" t="s">
        <v>3046</v>
      </c>
      <c r="Q212" s="591" t="s">
        <v>3045</v>
      </c>
      <c r="R212" s="590" t="s">
        <v>3046</v>
      </c>
      <c r="S212" s="590" t="s">
        <v>3008</v>
      </c>
      <c r="T212" s="594" t="s">
        <v>3006</v>
      </c>
    </row>
    <row r="213" spans="1:20" ht="15.95" customHeight="1">
      <c r="A213" s="283" t="s">
        <v>309</v>
      </c>
      <c r="B213" s="283" t="s">
        <v>320</v>
      </c>
      <c r="C213" s="288" t="str">
        <f>PROPER(Distributor_Master3[[#This Row],[Distributor]])</f>
        <v>Saha Agency</v>
      </c>
      <c r="D213" s="283" t="s">
        <v>320</v>
      </c>
      <c r="E213" s="283" t="s">
        <v>324</v>
      </c>
      <c r="F213" s="283" t="s">
        <v>85</v>
      </c>
      <c r="G213" s="283" t="s">
        <v>387</v>
      </c>
      <c r="H213" s="283" t="s">
        <v>85</v>
      </c>
      <c r="I213" s="286"/>
      <c r="J213" s="285"/>
      <c r="K213" s="285" t="s">
        <v>2974</v>
      </c>
      <c r="L213" s="590" t="s">
        <v>320</v>
      </c>
      <c r="M213" s="591" t="s">
        <v>3293</v>
      </c>
      <c r="N213" s="590" t="s">
        <v>3003</v>
      </c>
      <c r="O213" s="590" t="s">
        <v>3034</v>
      </c>
      <c r="P213" s="590"/>
      <c r="Q213" s="591" t="s">
        <v>3293</v>
      </c>
      <c r="R213" s="590"/>
      <c r="S213" s="590" t="s">
        <v>3034</v>
      </c>
      <c r="T213" s="594" t="s">
        <v>3006</v>
      </c>
    </row>
    <row r="214" spans="1:20" ht="15.95" customHeight="1">
      <c r="A214" s="283" t="s">
        <v>309</v>
      </c>
      <c r="B214" s="283" t="s">
        <v>603</v>
      </c>
      <c r="C214" s="288" t="str">
        <f>PROPER(Distributor_Master3[[#This Row],[Distributor]])</f>
        <v>Santosh Kumar Sagar</v>
      </c>
      <c r="D214" s="283" t="s">
        <v>603</v>
      </c>
      <c r="E214" s="283" t="s">
        <v>324</v>
      </c>
      <c r="F214" s="283" t="s">
        <v>85</v>
      </c>
      <c r="G214" s="283" t="s">
        <v>387</v>
      </c>
      <c r="H214" s="283" t="s">
        <v>85</v>
      </c>
      <c r="I214" s="286"/>
      <c r="J214" s="285"/>
      <c r="K214" s="285" t="s">
        <v>2974</v>
      </c>
      <c r="L214" s="590" t="s">
        <v>603</v>
      </c>
      <c r="M214" s="591" t="s">
        <v>3294</v>
      </c>
      <c r="N214" s="590" t="s">
        <v>3003</v>
      </c>
      <c r="O214" s="590" t="s">
        <v>3224</v>
      </c>
      <c r="P214" s="590" t="s">
        <v>3295</v>
      </c>
      <c r="Q214" s="591" t="s">
        <v>3294</v>
      </c>
      <c r="R214" s="590" t="s">
        <v>3295</v>
      </c>
      <c r="S214" s="590" t="s">
        <v>3224</v>
      </c>
      <c r="T214" s="594" t="s">
        <v>3006</v>
      </c>
    </row>
    <row r="215" spans="1:20" ht="15.95" customHeight="1">
      <c r="A215" s="283" t="s">
        <v>309</v>
      </c>
      <c r="B215" s="283" t="s">
        <v>319</v>
      </c>
      <c r="C215" s="288" t="str">
        <f>PROPER(Distributor_Master3[[#This Row],[Distributor]])</f>
        <v>Shree Sai Services Hnlu</v>
      </c>
      <c r="D215" s="283" t="s">
        <v>2961</v>
      </c>
      <c r="E215" s="283" t="s">
        <v>324</v>
      </c>
      <c r="F215" s="283" t="s">
        <v>85</v>
      </c>
      <c r="G215" s="283" t="s">
        <v>389</v>
      </c>
      <c r="H215" s="283" t="s">
        <v>389</v>
      </c>
      <c r="I215" s="286"/>
      <c r="J215" s="285"/>
      <c r="K215" s="285" t="s">
        <v>2974</v>
      </c>
      <c r="L215" s="590" t="s">
        <v>2961</v>
      </c>
      <c r="M215" s="591" t="s">
        <v>3296</v>
      </c>
      <c r="N215" s="590" t="s">
        <v>3003</v>
      </c>
      <c r="O215" s="590" t="s">
        <v>3286</v>
      </c>
      <c r="P215" s="590" t="s">
        <v>3297</v>
      </c>
      <c r="Q215" s="591" t="s">
        <v>3296</v>
      </c>
      <c r="R215" s="590" t="s">
        <v>3297</v>
      </c>
      <c r="S215" s="590" t="s">
        <v>3286</v>
      </c>
      <c r="T215" s="594" t="s">
        <v>3298</v>
      </c>
    </row>
    <row r="216" spans="1:20" ht="15.95" customHeight="1">
      <c r="A216" s="283" t="s">
        <v>309</v>
      </c>
      <c r="B216" s="283" t="s">
        <v>942</v>
      </c>
      <c r="C216" s="288" t="str">
        <f>PROPER(Distributor_Master3[[#This Row],[Distributor]])</f>
        <v xml:space="preserve">Sodexo India Services Pvt Ltd Kalinga U  </v>
      </c>
      <c r="D216" s="283" t="s">
        <v>2978</v>
      </c>
      <c r="E216" s="283" t="s">
        <v>324</v>
      </c>
      <c r="F216" s="283" t="s">
        <v>85</v>
      </c>
      <c r="G216" s="283" t="s">
        <v>389</v>
      </c>
      <c r="H216" s="283" t="s">
        <v>389</v>
      </c>
      <c r="I216" s="286"/>
      <c r="J216" s="285"/>
      <c r="K216" s="285" t="s">
        <v>2974</v>
      </c>
      <c r="L216" s="590" t="s">
        <v>2978</v>
      </c>
      <c r="M216" s="591" t="s">
        <v>3299</v>
      </c>
      <c r="N216" s="590" t="s">
        <v>3003</v>
      </c>
      <c r="O216" s="590" t="s">
        <v>3283</v>
      </c>
      <c r="P216" s="590" t="s">
        <v>3300</v>
      </c>
      <c r="Q216" s="591" t="s">
        <v>3299</v>
      </c>
      <c r="R216" s="590" t="s">
        <v>3300</v>
      </c>
      <c r="S216" s="590" t="s">
        <v>3283</v>
      </c>
      <c r="T216" s="594" t="s">
        <v>3022</v>
      </c>
    </row>
    <row r="217" spans="1:20" ht="15.95" customHeight="1">
      <c r="A217" s="283" t="s">
        <v>309</v>
      </c>
      <c r="B217" s="283" t="s">
        <v>433</v>
      </c>
      <c r="C217" s="288" t="str">
        <f>PROPER(Distributor_Master3[[#This Row],[Distributor]])</f>
        <v>Tandan Milk</v>
      </c>
      <c r="D217" s="283" t="s">
        <v>433</v>
      </c>
      <c r="E217" s="283" t="s">
        <v>324</v>
      </c>
      <c r="F217" s="283" t="s">
        <v>85</v>
      </c>
      <c r="G217" s="283" t="s">
        <v>387</v>
      </c>
      <c r="H217" s="283" t="s">
        <v>85</v>
      </c>
      <c r="I217" s="286"/>
      <c r="J217" s="285"/>
      <c r="K217" s="285" t="s">
        <v>2974</v>
      </c>
      <c r="L217" s="590" t="s">
        <v>433</v>
      </c>
      <c r="M217" s="591" t="s">
        <v>3301</v>
      </c>
      <c r="N217" s="590" t="s">
        <v>3003</v>
      </c>
      <c r="O217" s="590" t="s">
        <v>3283</v>
      </c>
      <c r="P217" s="590"/>
      <c r="Q217" s="591" t="s">
        <v>3301</v>
      </c>
      <c r="R217" s="590"/>
      <c r="S217" s="590" t="s">
        <v>3283</v>
      </c>
      <c r="T217" s="594" t="s">
        <v>3006</v>
      </c>
    </row>
    <row r="218" spans="1:20" ht="15.95" customHeight="1">
      <c r="A218" s="283" t="s">
        <v>309</v>
      </c>
      <c r="B218" s="283" t="s">
        <v>537</v>
      </c>
      <c r="C218" s="288" t="str">
        <f>PROPER(Distributor_Master3[[#This Row],[Distributor]])</f>
        <v>Yaaran Da Adda</v>
      </c>
      <c r="D218" s="283" t="s">
        <v>537</v>
      </c>
      <c r="E218" s="283" t="s">
        <v>324</v>
      </c>
      <c r="F218" s="283" t="s">
        <v>85</v>
      </c>
      <c r="G218" s="283" t="s">
        <v>389</v>
      </c>
      <c r="H218" s="283" t="s">
        <v>389</v>
      </c>
      <c r="I218" s="286"/>
      <c r="J218" s="285"/>
      <c r="K218" s="285" t="s">
        <v>2974</v>
      </c>
      <c r="L218" s="590" t="s">
        <v>537</v>
      </c>
      <c r="M218" s="591" t="s">
        <v>3302</v>
      </c>
      <c r="N218" s="590" t="s">
        <v>3003</v>
      </c>
      <c r="O218" s="590" t="s">
        <v>3008</v>
      </c>
      <c r="P218" s="590" t="s">
        <v>3303</v>
      </c>
      <c r="Q218" s="591" t="s">
        <v>3302</v>
      </c>
      <c r="R218" s="590" t="s">
        <v>3303</v>
      </c>
      <c r="S218" s="590" t="s">
        <v>3008</v>
      </c>
      <c r="T218" s="594" t="s">
        <v>3304</v>
      </c>
    </row>
    <row r="219" spans="1:20" ht="15.95" customHeight="1">
      <c r="A219" s="283" t="s">
        <v>331</v>
      </c>
      <c r="B219" s="283" t="s">
        <v>328</v>
      </c>
      <c r="C219" s="288" t="str">
        <f>PROPER(Distributor_Master3[[#This Row],[Distributor]])</f>
        <v>Anantra Mart Bhathagaon</v>
      </c>
      <c r="D219" s="283" t="s">
        <v>414</v>
      </c>
      <c r="E219" s="283" t="s">
        <v>951</v>
      </c>
      <c r="F219" s="283" t="s">
        <v>85</v>
      </c>
      <c r="G219" s="283" t="s">
        <v>321</v>
      </c>
      <c r="H219" s="283" t="s">
        <v>321</v>
      </c>
      <c r="I219" s="286"/>
      <c r="J219" s="285"/>
      <c r="K219" s="285" t="s">
        <v>2974</v>
      </c>
      <c r="L219" s="590" t="s">
        <v>414</v>
      </c>
      <c r="M219" s="591" t="s">
        <v>3305</v>
      </c>
      <c r="N219" s="590" t="s">
        <v>3003</v>
      </c>
      <c r="O219" s="590" t="s">
        <v>3008</v>
      </c>
      <c r="P219" s="590" t="s">
        <v>3306</v>
      </c>
      <c r="Q219" s="591" t="s">
        <v>3305</v>
      </c>
      <c r="R219" s="590" t="s">
        <v>3306</v>
      </c>
      <c r="S219" s="590" t="s">
        <v>3008</v>
      </c>
      <c r="T219" s="594" t="s">
        <v>3307</v>
      </c>
    </row>
    <row r="220" spans="1:20" ht="15.95" customHeight="1">
      <c r="A220" s="283" t="s">
        <v>331</v>
      </c>
      <c r="B220" s="283" t="s">
        <v>327</v>
      </c>
      <c r="C220" s="288" t="str">
        <f>PROPER(Distributor_Master3[[#This Row],[Distributor]])</f>
        <v>Anantra Mart Boriyakala</v>
      </c>
      <c r="D220" s="283" t="s">
        <v>414</v>
      </c>
      <c r="E220" s="283" t="s">
        <v>951</v>
      </c>
      <c r="F220" s="283" t="s">
        <v>85</v>
      </c>
      <c r="G220" s="283" t="s">
        <v>321</v>
      </c>
      <c r="H220" s="283" t="s">
        <v>321</v>
      </c>
      <c r="I220" s="286"/>
      <c r="J220" s="285"/>
      <c r="K220" s="285" t="s">
        <v>2974</v>
      </c>
      <c r="L220" s="590" t="s">
        <v>414</v>
      </c>
      <c r="M220" s="591" t="s">
        <v>3308</v>
      </c>
      <c r="N220" s="590" t="s">
        <v>3003</v>
      </c>
      <c r="O220" s="590" t="s">
        <v>3008</v>
      </c>
      <c r="P220" s="590" t="s">
        <v>3306</v>
      </c>
      <c r="Q220" s="591" t="s">
        <v>3308</v>
      </c>
      <c r="R220" s="590" t="s">
        <v>3306</v>
      </c>
      <c r="S220" s="590" t="s">
        <v>3008</v>
      </c>
      <c r="T220" s="594" t="s">
        <v>3309</v>
      </c>
    </row>
    <row r="221" spans="1:20" ht="15.95" customHeight="1">
      <c r="A221" s="283" t="s">
        <v>331</v>
      </c>
      <c r="B221" s="283" t="s">
        <v>430</v>
      </c>
      <c r="C221" s="288" t="str">
        <f>PROPER(Distributor_Master3[[#This Row],[Distributor]])</f>
        <v>Anantra Mart Kt</v>
      </c>
      <c r="D221" s="283" t="s">
        <v>414</v>
      </c>
      <c r="E221" s="283" t="s">
        <v>951</v>
      </c>
      <c r="F221" s="283" t="s">
        <v>85</v>
      </c>
      <c r="G221" s="283" t="s">
        <v>321</v>
      </c>
      <c r="H221" s="283" t="s">
        <v>321</v>
      </c>
      <c r="I221" s="286"/>
      <c r="J221" s="285"/>
      <c r="K221" s="285" t="s">
        <v>2974</v>
      </c>
      <c r="L221" s="590" t="s">
        <v>414</v>
      </c>
      <c r="M221" s="591" t="s">
        <v>3305</v>
      </c>
      <c r="N221" s="590" t="s">
        <v>3003</v>
      </c>
      <c r="O221" s="590" t="s">
        <v>3008</v>
      </c>
      <c r="P221" s="590" t="s">
        <v>3306</v>
      </c>
      <c r="Q221" s="591" t="s">
        <v>3305</v>
      </c>
      <c r="R221" s="590" t="s">
        <v>3306</v>
      </c>
      <c r="S221" s="590" t="s">
        <v>3008</v>
      </c>
      <c r="T221" s="594" t="s">
        <v>3307</v>
      </c>
    </row>
    <row r="222" spans="1:20" ht="15.95" customHeight="1">
      <c r="A222" s="283" t="s">
        <v>331</v>
      </c>
      <c r="B222" s="283" t="s">
        <v>950</v>
      </c>
      <c r="C222" s="288" t="str">
        <f>PROPER(Distributor_Master3[[#This Row],[Distributor]])</f>
        <v>Anantra Mart Santoshi Nagar</v>
      </c>
      <c r="D222" s="283" t="s">
        <v>414</v>
      </c>
      <c r="E222" s="283" t="s">
        <v>951</v>
      </c>
      <c r="F222" s="283" t="s">
        <v>85</v>
      </c>
      <c r="G222" s="283" t="s">
        <v>321</v>
      </c>
      <c r="H222" s="283" t="s">
        <v>321</v>
      </c>
      <c r="I222" s="286"/>
      <c r="J222" s="285"/>
      <c r="K222" s="285" t="s">
        <v>2974</v>
      </c>
      <c r="L222" s="590" t="s">
        <v>414</v>
      </c>
      <c r="M222" s="591" t="s">
        <v>3310</v>
      </c>
      <c r="N222" s="590" t="s">
        <v>3003</v>
      </c>
      <c r="O222" s="590" t="s">
        <v>3008</v>
      </c>
      <c r="P222" s="590" t="s">
        <v>3306</v>
      </c>
      <c r="Q222" s="591" t="s">
        <v>3310</v>
      </c>
      <c r="R222" s="590" t="s">
        <v>3306</v>
      </c>
      <c r="S222" s="590" t="s">
        <v>3008</v>
      </c>
      <c r="T222" s="594" t="s">
        <v>3311</v>
      </c>
    </row>
    <row r="223" spans="1:20" ht="15.95" customHeight="1">
      <c r="A223" s="283" t="s">
        <v>331</v>
      </c>
      <c r="B223" s="283" t="s">
        <v>947</v>
      </c>
      <c r="C223" s="288" t="str">
        <f>PROPER(Distributor_Master3[[#This Row],[Distributor]])</f>
        <v>D-Mart 36 City Center Mall</v>
      </c>
      <c r="D223" s="283" t="s">
        <v>2989</v>
      </c>
      <c r="E223" s="283" t="s">
        <v>390</v>
      </c>
      <c r="F223" s="283" t="s">
        <v>85</v>
      </c>
      <c r="G223" s="283" t="s">
        <v>321</v>
      </c>
      <c r="H223" s="283" t="s">
        <v>321</v>
      </c>
      <c r="I223" s="286"/>
      <c r="J223" s="285"/>
      <c r="K223" s="285" t="s">
        <v>2974</v>
      </c>
      <c r="L223" s="590" t="s">
        <v>2989</v>
      </c>
      <c r="M223" s="591" t="s">
        <v>3312</v>
      </c>
      <c r="N223" s="590" t="s">
        <v>3003</v>
      </c>
      <c r="O223" s="590" t="s">
        <v>3008</v>
      </c>
      <c r="P223" s="590" t="s">
        <v>3105</v>
      </c>
      <c r="Q223" s="591" t="s">
        <v>3312</v>
      </c>
      <c r="R223" s="590" t="s">
        <v>3105</v>
      </c>
      <c r="S223" s="590" t="s">
        <v>3008</v>
      </c>
      <c r="T223" s="594" t="s">
        <v>3022</v>
      </c>
    </row>
    <row r="224" spans="1:20" ht="15.95" customHeight="1">
      <c r="A224" s="283" t="s">
        <v>331</v>
      </c>
      <c r="B224" s="283" t="s">
        <v>948</v>
      </c>
      <c r="C224" s="288" t="str">
        <f>PROPER(Distributor_Master3[[#This Row],[Distributor]])</f>
        <v xml:space="preserve">D-Mart Devpuri </v>
      </c>
      <c r="D224" s="283" t="s">
        <v>2989</v>
      </c>
      <c r="E224" s="283" t="s">
        <v>390</v>
      </c>
      <c r="F224" s="283" t="s">
        <v>85</v>
      </c>
      <c r="G224" s="283" t="s">
        <v>321</v>
      </c>
      <c r="H224" s="283" t="s">
        <v>321</v>
      </c>
      <c r="I224" s="286"/>
      <c r="J224" s="285"/>
      <c r="K224" s="285" t="s">
        <v>2974</v>
      </c>
      <c r="L224" s="590" t="s">
        <v>2989</v>
      </c>
      <c r="M224" s="591" t="s">
        <v>3104</v>
      </c>
      <c r="N224" s="590" t="s">
        <v>3003</v>
      </c>
      <c r="O224" s="590" t="s">
        <v>3034</v>
      </c>
      <c r="P224" s="590" t="s">
        <v>3105</v>
      </c>
      <c r="Q224" s="591" t="s">
        <v>3104</v>
      </c>
      <c r="R224" s="590" t="s">
        <v>3105</v>
      </c>
      <c r="S224" s="590" t="s">
        <v>3034</v>
      </c>
      <c r="T224" s="594" t="s">
        <v>3106</v>
      </c>
    </row>
    <row r="225" spans="1:20" ht="15.95" customHeight="1">
      <c r="A225" s="283" t="s">
        <v>331</v>
      </c>
      <c r="B225" s="283" t="s">
        <v>949</v>
      </c>
      <c r="C225" s="288" t="str">
        <f>PROPER(Distributor_Master3[[#This Row],[Distributor]])</f>
        <v>D-Mart Ring Road Raipur</v>
      </c>
      <c r="D225" s="283" t="s">
        <v>2989</v>
      </c>
      <c r="E225" s="283" t="s">
        <v>390</v>
      </c>
      <c r="F225" s="283" t="s">
        <v>85</v>
      </c>
      <c r="G225" s="283" t="s">
        <v>321</v>
      </c>
      <c r="H225" s="283" t="s">
        <v>321</v>
      </c>
      <c r="I225" s="286"/>
      <c r="J225" s="285"/>
      <c r="K225" s="285" t="s">
        <v>2974</v>
      </c>
      <c r="L225" s="590" t="s">
        <v>2989</v>
      </c>
      <c r="M225" s="591" t="s">
        <v>3313</v>
      </c>
      <c r="N225" s="590" t="s">
        <v>3003</v>
      </c>
      <c r="O225" s="590" t="s">
        <v>3314</v>
      </c>
      <c r="P225" s="590" t="s">
        <v>3105</v>
      </c>
      <c r="Q225" s="591" t="s">
        <v>3313</v>
      </c>
      <c r="R225" s="590" t="s">
        <v>3105</v>
      </c>
      <c r="S225" s="590" t="s">
        <v>3314</v>
      </c>
      <c r="T225" s="594" t="s">
        <v>3315</v>
      </c>
    </row>
    <row r="226" spans="1:20" ht="15.95" customHeight="1">
      <c r="A226" s="283" t="s">
        <v>137</v>
      </c>
      <c r="B226" s="283" t="s">
        <v>952</v>
      </c>
      <c r="C226" s="288" t="str">
        <f>PROPER(Distributor_Master3[[#This Row],[Distributor]])</f>
        <v>Skm-Potiakala Pulgaon</v>
      </c>
      <c r="D226" s="283" t="s">
        <v>2990</v>
      </c>
      <c r="E226" s="283" t="s">
        <v>392</v>
      </c>
      <c r="F226" s="283" t="s">
        <v>137</v>
      </c>
      <c r="G226" s="283" t="s">
        <v>321</v>
      </c>
      <c r="H226" s="283" t="s">
        <v>321</v>
      </c>
      <c r="I226" s="286"/>
      <c r="J226" s="285"/>
      <c r="K226" s="285" t="s">
        <v>2974</v>
      </c>
      <c r="L226" s="590" t="s">
        <v>2990</v>
      </c>
      <c r="M226" s="591" t="s">
        <v>3446</v>
      </c>
      <c r="N226" s="590" t="s">
        <v>3003</v>
      </c>
      <c r="O226" s="590" t="s">
        <v>3008</v>
      </c>
      <c r="P226" s="590" t="s">
        <v>3031</v>
      </c>
      <c r="Q226" s="591" t="s">
        <v>3446</v>
      </c>
      <c r="R226" s="590" t="s">
        <v>3031</v>
      </c>
      <c r="S226" s="590" t="s">
        <v>3008</v>
      </c>
      <c r="T226" s="594" t="s">
        <v>3022</v>
      </c>
    </row>
    <row r="227" spans="1:20" ht="15.95" customHeight="1">
      <c r="A227" s="283" t="s">
        <v>331</v>
      </c>
      <c r="B227" s="283" t="s">
        <v>953</v>
      </c>
      <c r="C227" s="288" t="str">
        <f>PROPER(Distributor_Master3[[#This Row],[Distributor]])</f>
        <v xml:space="preserve">Skm-Bhatagaon </v>
      </c>
      <c r="D227" s="283" t="s">
        <v>2990</v>
      </c>
      <c r="E227" s="283" t="s">
        <v>392</v>
      </c>
      <c r="F227" s="283" t="s">
        <v>85</v>
      </c>
      <c r="G227" s="283" t="s">
        <v>321</v>
      </c>
      <c r="H227" s="283" t="s">
        <v>321</v>
      </c>
      <c r="I227" s="286"/>
      <c r="J227" s="285"/>
      <c r="K227" s="285" t="s">
        <v>2974</v>
      </c>
      <c r="L227" s="590" t="s">
        <v>2990</v>
      </c>
      <c r="M227" s="591" t="s">
        <v>3064</v>
      </c>
      <c r="N227" s="590" t="s">
        <v>3003</v>
      </c>
      <c r="O227" s="590" t="s">
        <v>3008</v>
      </c>
      <c r="P227" s="590" t="s">
        <v>3031</v>
      </c>
      <c r="Q227" s="591" t="s">
        <v>3064</v>
      </c>
      <c r="R227" s="590" t="s">
        <v>3031</v>
      </c>
      <c r="S227" s="590" t="s">
        <v>3008</v>
      </c>
      <c r="T227" s="594" t="s">
        <v>3065</v>
      </c>
    </row>
    <row r="228" spans="1:20" ht="15.95" customHeight="1">
      <c r="A228" s="283" t="s">
        <v>331</v>
      </c>
      <c r="B228" s="283" t="s">
        <v>954</v>
      </c>
      <c r="C228" s="288" t="str">
        <f>PROPER(Distributor_Master3[[#This Row],[Distributor]])</f>
        <v xml:space="preserve">Skm-Birgaon </v>
      </c>
      <c r="D228" s="283" t="s">
        <v>2990</v>
      </c>
      <c r="E228" s="283" t="s">
        <v>392</v>
      </c>
      <c r="F228" s="283" t="s">
        <v>85</v>
      </c>
      <c r="G228" s="283" t="s">
        <v>321</v>
      </c>
      <c r="H228" s="283" t="s">
        <v>321</v>
      </c>
      <c r="I228" s="286"/>
      <c r="J228" s="285"/>
      <c r="K228" s="285" t="s">
        <v>2974</v>
      </c>
      <c r="L228" s="590" t="s">
        <v>2990</v>
      </c>
      <c r="M228" s="591" t="s">
        <v>3102</v>
      </c>
      <c r="N228" s="590" t="s">
        <v>3003</v>
      </c>
      <c r="O228" s="590" t="s">
        <v>3008</v>
      </c>
      <c r="P228" s="590" t="s">
        <v>3031</v>
      </c>
      <c r="Q228" s="591" t="s">
        <v>3102</v>
      </c>
      <c r="R228" s="590" t="s">
        <v>3031</v>
      </c>
      <c r="S228" s="590" t="s">
        <v>3008</v>
      </c>
      <c r="T228" s="594" t="s">
        <v>3103</v>
      </c>
    </row>
    <row r="229" spans="1:20" ht="15.95" customHeight="1">
      <c r="A229" s="283" t="s">
        <v>331</v>
      </c>
      <c r="B229" s="283" t="s">
        <v>955</v>
      </c>
      <c r="C229" s="288" t="str">
        <f>PROPER(Distributor_Master3[[#This Row],[Distributor]])</f>
        <v>Skm-Devendra Nagar</v>
      </c>
      <c r="D229" s="283" t="s">
        <v>2990</v>
      </c>
      <c r="E229" s="283" t="s">
        <v>392</v>
      </c>
      <c r="F229" s="283" t="s">
        <v>85</v>
      </c>
      <c r="G229" s="283" t="s">
        <v>321</v>
      </c>
      <c r="H229" s="283" t="s">
        <v>321</v>
      </c>
      <c r="I229" s="286"/>
      <c r="J229" s="285"/>
      <c r="K229" s="285" t="s">
        <v>2974</v>
      </c>
      <c r="L229" s="590" t="s">
        <v>2990</v>
      </c>
      <c r="M229" s="591" t="s">
        <v>3316</v>
      </c>
      <c r="N229" s="590" t="s">
        <v>3003</v>
      </c>
      <c r="O229" s="590" t="s">
        <v>3008</v>
      </c>
      <c r="P229" s="590" t="s">
        <v>3031</v>
      </c>
      <c r="Q229" s="591" t="s">
        <v>3316</v>
      </c>
      <c r="R229" s="590" t="s">
        <v>3031</v>
      </c>
      <c r="S229" s="590" t="s">
        <v>3008</v>
      </c>
      <c r="T229" s="594" t="s">
        <v>3317</v>
      </c>
    </row>
    <row r="230" spans="1:20" ht="15.95" customHeight="1">
      <c r="A230" s="283" t="s">
        <v>331</v>
      </c>
      <c r="B230" s="283" t="s">
        <v>956</v>
      </c>
      <c r="C230" s="288" t="str">
        <f>PROPER(Distributor_Master3[[#This Row],[Distributor]])</f>
        <v>Skm-Gudhiyari</v>
      </c>
      <c r="D230" s="283" t="s">
        <v>2990</v>
      </c>
      <c r="E230" s="283" t="s">
        <v>392</v>
      </c>
      <c r="F230" s="283" t="s">
        <v>85</v>
      </c>
      <c r="G230" s="283" t="s">
        <v>321</v>
      </c>
      <c r="H230" s="283" t="s">
        <v>321</v>
      </c>
      <c r="I230" s="286"/>
      <c r="J230" s="285"/>
      <c r="K230" s="285" t="s">
        <v>2974</v>
      </c>
      <c r="L230" s="590" t="s">
        <v>2990</v>
      </c>
      <c r="M230" s="591" t="s">
        <v>3318</v>
      </c>
      <c r="N230" s="590" t="s">
        <v>3003</v>
      </c>
      <c r="O230" s="590" t="s">
        <v>3008</v>
      </c>
      <c r="P230" s="590" t="s">
        <v>3031</v>
      </c>
      <c r="Q230" s="591" t="s">
        <v>3318</v>
      </c>
      <c r="R230" s="590" t="s">
        <v>3031</v>
      </c>
      <c r="S230" s="590" t="s">
        <v>3008</v>
      </c>
      <c r="T230" s="594" t="s">
        <v>3319</v>
      </c>
    </row>
    <row r="231" spans="1:20" ht="15.95" customHeight="1">
      <c r="A231" s="283" t="s">
        <v>331</v>
      </c>
      <c r="B231" s="283" t="s">
        <v>957</v>
      </c>
      <c r="C231" s="288" t="str">
        <f>PROPER(Distributor_Master3[[#This Row],[Distributor]])</f>
        <v>Skm-Kamal Vihar</v>
      </c>
      <c r="D231" s="283" t="s">
        <v>2990</v>
      </c>
      <c r="E231" s="283" t="s">
        <v>392</v>
      </c>
      <c r="F231" s="283" t="s">
        <v>85</v>
      </c>
      <c r="G231" s="283" t="s">
        <v>321</v>
      </c>
      <c r="H231" s="283" t="s">
        <v>321</v>
      </c>
      <c r="I231" s="286"/>
      <c r="J231" s="285"/>
      <c r="K231" s="285" t="s">
        <v>2974</v>
      </c>
      <c r="L231" s="590" t="s">
        <v>2990</v>
      </c>
      <c r="M231" s="591" t="s">
        <v>3320</v>
      </c>
      <c r="N231" s="590" t="s">
        <v>3003</v>
      </c>
      <c r="O231" s="590" t="s">
        <v>3008</v>
      </c>
      <c r="P231" s="590" t="s">
        <v>3031</v>
      </c>
      <c r="Q231" s="591" t="s">
        <v>3320</v>
      </c>
      <c r="R231" s="590" t="s">
        <v>3031</v>
      </c>
      <c r="S231" s="590" t="s">
        <v>3008</v>
      </c>
      <c r="T231" s="594" t="s">
        <v>3321</v>
      </c>
    </row>
    <row r="232" spans="1:20" ht="15.95" customHeight="1">
      <c r="A232" s="283" t="s">
        <v>331</v>
      </c>
      <c r="B232" s="283" t="s">
        <v>958</v>
      </c>
      <c r="C232" s="288" t="str">
        <f>PROPER(Distributor_Master3[[#This Row],[Distributor]])</f>
        <v>Skm-Kota</v>
      </c>
      <c r="D232" s="283" t="s">
        <v>2990</v>
      </c>
      <c r="E232" s="283" t="s">
        <v>392</v>
      </c>
      <c r="F232" s="283" t="s">
        <v>85</v>
      </c>
      <c r="G232" s="283" t="s">
        <v>321</v>
      </c>
      <c r="H232" s="283" t="s">
        <v>321</v>
      </c>
      <c r="I232" s="286"/>
      <c r="J232" s="285"/>
      <c r="K232" s="285" t="s">
        <v>2974</v>
      </c>
      <c r="L232" s="590" t="s">
        <v>2990</v>
      </c>
      <c r="M232" s="591" t="s">
        <v>3322</v>
      </c>
      <c r="N232" s="590" t="s">
        <v>3003</v>
      </c>
      <c r="O232" s="590" t="s">
        <v>3008</v>
      </c>
      <c r="P232" s="590" t="s">
        <v>3031</v>
      </c>
      <c r="Q232" s="591" t="s">
        <v>3322</v>
      </c>
      <c r="R232" s="590" t="s">
        <v>3031</v>
      </c>
      <c r="S232" s="590" t="s">
        <v>3008</v>
      </c>
      <c r="T232" s="594" t="s">
        <v>3323</v>
      </c>
    </row>
    <row r="233" spans="1:20" ht="15.95" customHeight="1">
      <c r="A233" s="283" t="s">
        <v>331</v>
      </c>
      <c r="B233" s="283" t="s">
        <v>959</v>
      </c>
      <c r="C233" s="288" t="str">
        <f>PROPER(Distributor_Master3[[#This Row],[Distributor]])</f>
        <v>Skm-Kushalpur</v>
      </c>
      <c r="D233" s="283" t="s">
        <v>2990</v>
      </c>
      <c r="E233" s="283" t="s">
        <v>392</v>
      </c>
      <c r="F233" s="283" t="s">
        <v>85</v>
      </c>
      <c r="G233" s="283" t="s">
        <v>321</v>
      </c>
      <c r="H233" s="283" t="s">
        <v>321</v>
      </c>
      <c r="I233" s="286"/>
      <c r="J233" s="285"/>
      <c r="K233" s="285" t="s">
        <v>2974</v>
      </c>
      <c r="L233" s="590" t="s">
        <v>2990</v>
      </c>
      <c r="M233" s="591" t="s">
        <v>3030</v>
      </c>
      <c r="N233" s="590" t="s">
        <v>3003</v>
      </c>
      <c r="O233" s="590" t="s">
        <v>3008</v>
      </c>
      <c r="P233" s="590" t="s">
        <v>3031</v>
      </c>
      <c r="Q233" s="591" t="s">
        <v>3030</v>
      </c>
      <c r="R233" s="590" t="s">
        <v>3031</v>
      </c>
      <c r="S233" s="590" t="s">
        <v>3008</v>
      </c>
      <c r="T233" s="594" t="s">
        <v>3032</v>
      </c>
    </row>
    <row r="234" spans="1:20" ht="15.95" customHeight="1">
      <c r="A234" s="283" t="s">
        <v>331</v>
      </c>
      <c r="B234" s="283" t="s">
        <v>960</v>
      </c>
      <c r="C234" s="288" t="str">
        <f>PROPER(Distributor_Master3[[#This Row],[Distributor]])</f>
        <v>Skm-Pandri</v>
      </c>
      <c r="D234" s="283" t="s">
        <v>2990</v>
      </c>
      <c r="E234" s="283" t="s">
        <v>392</v>
      </c>
      <c r="F234" s="283" t="s">
        <v>85</v>
      </c>
      <c r="G234" s="283" t="s">
        <v>321</v>
      </c>
      <c r="H234" s="283" t="s">
        <v>321</v>
      </c>
      <c r="I234" s="286"/>
      <c r="J234" s="285"/>
      <c r="K234" s="285" t="s">
        <v>2974</v>
      </c>
      <c r="L234" s="590" t="s">
        <v>2990</v>
      </c>
      <c r="M234" s="591" t="s">
        <v>3447</v>
      </c>
      <c r="N234" s="590" t="s">
        <v>3003</v>
      </c>
      <c r="O234" s="590" t="s">
        <v>3008</v>
      </c>
      <c r="P234" s="590" t="s">
        <v>3031</v>
      </c>
      <c r="Q234" s="591" t="s">
        <v>3447</v>
      </c>
      <c r="R234" s="590" t="s">
        <v>3031</v>
      </c>
      <c r="S234" s="590" t="s">
        <v>3008</v>
      </c>
      <c r="T234" s="594" t="s">
        <v>3324</v>
      </c>
    </row>
    <row r="235" spans="1:20" ht="15.95" customHeight="1">
      <c r="A235" s="283" t="s">
        <v>331</v>
      </c>
      <c r="B235" s="283" t="s">
        <v>961</v>
      </c>
      <c r="C235" s="288" t="str">
        <f>PROPER(Distributor_Master3[[#This Row],[Distributor]])</f>
        <v>Skm-Purani Basti</v>
      </c>
      <c r="D235" s="283" t="s">
        <v>2990</v>
      </c>
      <c r="E235" s="283" t="s">
        <v>392</v>
      </c>
      <c r="F235" s="283" t="s">
        <v>85</v>
      </c>
      <c r="G235" s="283" t="s">
        <v>321</v>
      </c>
      <c r="H235" s="283" t="s">
        <v>321</v>
      </c>
      <c r="I235" s="286"/>
      <c r="J235" s="285"/>
      <c r="K235" s="285" t="s">
        <v>2974</v>
      </c>
      <c r="L235" s="590" t="s">
        <v>2990</v>
      </c>
      <c r="M235" s="591" t="s">
        <v>3325</v>
      </c>
      <c r="N235" s="590" t="s">
        <v>3003</v>
      </c>
      <c r="O235" s="590" t="s">
        <v>3008</v>
      </c>
      <c r="P235" s="590" t="s">
        <v>3031</v>
      </c>
      <c r="Q235" s="591" t="s">
        <v>3325</v>
      </c>
      <c r="R235" s="590" t="s">
        <v>3031</v>
      </c>
      <c r="S235" s="590" t="s">
        <v>3008</v>
      </c>
      <c r="T235" s="594" t="s">
        <v>3326</v>
      </c>
    </row>
    <row r="236" spans="1:20" ht="15.95" customHeight="1">
      <c r="A236" s="283" t="s">
        <v>331</v>
      </c>
      <c r="B236" s="283" t="s">
        <v>962</v>
      </c>
      <c r="C236" s="288" t="str">
        <f>PROPER(Distributor_Master3[[#This Row],[Distributor]])</f>
        <v>Skm-Santoshi Nagar</v>
      </c>
      <c r="D236" s="283" t="s">
        <v>2990</v>
      </c>
      <c r="E236" s="283" t="s">
        <v>392</v>
      </c>
      <c r="F236" s="283" t="s">
        <v>85</v>
      </c>
      <c r="G236" s="283" t="s">
        <v>321</v>
      </c>
      <c r="H236" s="283" t="s">
        <v>321</v>
      </c>
      <c r="I236" s="286"/>
      <c r="J236" s="285"/>
      <c r="K236" s="285" t="s">
        <v>2974</v>
      </c>
      <c r="L236" s="590" t="s">
        <v>2990</v>
      </c>
      <c r="M236" s="591" t="s">
        <v>3327</v>
      </c>
      <c r="N236" s="590" t="s">
        <v>3003</v>
      </c>
      <c r="O236" s="590" t="s">
        <v>3008</v>
      </c>
      <c r="P236" s="590" t="s">
        <v>3031</v>
      </c>
      <c r="Q236" s="591" t="s">
        <v>3327</v>
      </c>
      <c r="R236" s="590" t="s">
        <v>3031</v>
      </c>
      <c r="S236" s="590" t="s">
        <v>3008</v>
      </c>
      <c r="T236" s="594" t="s">
        <v>3328</v>
      </c>
    </row>
    <row r="237" spans="1:20" ht="15.95" customHeight="1">
      <c r="A237" s="283" t="s">
        <v>331</v>
      </c>
      <c r="B237" s="283" t="s">
        <v>963</v>
      </c>
      <c r="C237" s="288" t="str">
        <f>PROPER(Distributor_Master3[[#This Row],[Distributor]])</f>
        <v>Skm-Sarona</v>
      </c>
      <c r="D237" s="283" t="s">
        <v>2990</v>
      </c>
      <c r="E237" s="283" t="s">
        <v>392</v>
      </c>
      <c r="F237" s="283" t="s">
        <v>85</v>
      </c>
      <c r="G237" s="283" t="s">
        <v>321</v>
      </c>
      <c r="H237" s="283" t="s">
        <v>321</v>
      </c>
      <c r="I237" s="286"/>
      <c r="J237" s="285"/>
      <c r="K237" s="285" t="s">
        <v>2974</v>
      </c>
      <c r="L237" s="590" t="s">
        <v>2990</v>
      </c>
      <c r="M237" s="591" t="s">
        <v>3329</v>
      </c>
      <c r="N237" s="590" t="s">
        <v>3003</v>
      </c>
      <c r="O237" s="590" t="s">
        <v>3008</v>
      </c>
      <c r="P237" s="590" t="s">
        <v>3031</v>
      </c>
      <c r="Q237" s="591" t="s">
        <v>3329</v>
      </c>
      <c r="R237" s="590" t="s">
        <v>3031</v>
      </c>
      <c r="S237" s="590" t="s">
        <v>3008</v>
      </c>
      <c r="T237" s="594" t="s">
        <v>3330</v>
      </c>
    </row>
    <row r="238" spans="1:20" ht="15.95" customHeight="1">
      <c r="A238" s="283" t="s">
        <v>331</v>
      </c>
      <c r="B238" s="283" t="s">
        <v>964</v>
      </c>
      <c r="C238" s="288" t="str">
        <f>PROPER(Distributor_Master3[[#This Row],[Distributor]])</f>
        <v xml:space="preserve">Skm-Sunder Nagar </v>
      </c>
      <c r="D238" s="283" t="s">
        <v>2990</v>
      </c>
      <c r="E238" s="283" t="s">
        <v>392</v>
      </c>
      <c r="F238" s="283" t="s">
        <v>85</v>
      </c>
      <c r="G238" s="283" t="s">
        <v>321</v>
      </c>
      <c r="H238" s="283" t="s">
        <v>321</v>
      </c>
      <c r="I238" s="286"/>
      <c r="J238" s="285"/>
      <c r="K238" s="285" t="s">
        <v>2974</v>
      </c>
      <c r="L238" s="590" t="s">
        <v>2990</v>
      </c>
      <c r="M238" s="591" t="s">
        <v>3084</v>
      </c>
      <c r="N238" s="590" t="s">
        <v>3003</v>
      </c>
      <c r="O238" s="590" t="s">
        <v>3008</v>
      </c>
      <c r="P238" s="590" t="s">
        <v>3031</v>
      </c>
      <c r="Q238" s="591" t="s">
        <v>3084</v>
      </c>
      <c r="R238" s="590" t="s">
        <v>3031</v>
      </c>
      <c r="S238" s="590" t="s">
        <v>3008</v>
      </c>
      <c r="T238" s="594" t="s">
        <v>3085</v>
      </c>
    </row>
    <row r="239" spans="1:20" ht="15.95" customHeight="1">
      <c r="A239" s="283" t="s">
        <v>331</v>
      </c>
      <c r="B239" s="283" t="s">
        <v>856</v>
      </c>
      <c r="C239" s="288" t="str">
        <f>PROPER(Distributor_Master3[[#This Row],[Distributor]])</f>
        <v>Skm-Vidhansabha</v>
      </c>
      <c r="D239" s="283" t="s">
        <v>2990</v>
      </c>
      <c r="E239" s="283" t="s">
        <v>392</v>
      </c>
      <c r="F239" s="283" t="s">
        <v>85</v>
      </c>
      <c r="G239" s="283" t="s">
        <v>321</v>
      </c>
      <c r="H239" s="283" t="s">
        <v>321</v>
      </c>
      <c r="I239" s="286"/>
      <c r="J239" s="285"/>
      <c r="K239" s="285" t="s">
        <v>2974</v>
      </c>
      <c r="L239" s="590" t="s">
        <v>2990</v>
      </c>
      <c r="M239" s="591" t="s">
        <v>3331</v>
      </c>
      <c r="N239" s="590" t="s">
        <v>3003</v>
      </c>
      <c r="O239" s="590" t="s">
        <v>3008</v>
      </c>
      <c r="P239" s="590" t="s">
        <v>3031</v>
      </c>
      <c r="Q239" s="591" t="s">
        <v>3331</v>
      </c>
      <c r="R239" s="590" t="s">
        <v>3031</v>
      </c>
      <c r="S239" s="590" t="s">
        <v>3008</v>
      </c>
      <c r="T239" s="594" t="s">
        <v>3332</v>
      </c>
    </row>
    <row r="240" spans="1:20" ht="15.95" customHeight="1">
      <c r="A240" s="283" t="s">
        <v>331</v>
      </c>
      <c r="B240" s="283" t="s">
        <v>965</v>
      </c>
      <c r="C240" s="288" t="str">
        <f>PROPER(Distributor_Master3[[#This Row],[Distributor]])</f>
        <v>Ashoka Mart- Ashokaratan</v>
      </c>
      <c r="D240" s="283" t="s">
        <v>393</v>
      </c>
      <c r="E240" s="283" t="s">
        <v>393</v>
      </c>
      <c r="F240" s="283" t="s">
        <v>85</v>
      </c>
      <c r="G240" s="283" t="s">
        <v>321</v>
      </c>
      <c r="H240" s="283" t="s">
        <v>321</v>
      </c>
      <c r="I240" s="284"/>
      <c r="J240" s="285"/>
      <c r="K240" s="285" t="s">
        <v>2974</v>
      </c>
      <c r="L240" s="590" t="s">
        <v>393</v>
      </c>
      <c r="M240" s="591" t="s">
        <v>3333</v>
      </c>
      <c r="N240" s="590" t="s">
        <v>3003</v>
      </c>
      <c r="O240" s="590" t="s">
        <v>3008</v>
      </c>
      <c r="P240" s="590" t="s">
        <v>3050</v>
      </c>
      <c r="Q240" s="591" t="s">
        <v>3333</v>
      </c>
      <c r="R240" s="590" t="s">
        <v>3050</v>
      </c>
      <c r="S240" s="590" t="s">
        <v>3008</v>
      </c>
      <c r="T240" s="594" t="s">
        <v>3022</v>
      </c>
    </row>
    <row r="241" spans="1:20" ht="15.95" customHeight="1">
      <c r="A241" s="283" t="s">
        <v>331</v>
      </c>
      <c r="B241" s="283" t="s">
        <v>966</v>
      </c>
      <c r="C241" s="288" t="str">
        <f>PROPER(Distributor_Master3[[#This Row],[Distributor]])</f>
        <v>Ashoka Mart- Birgaon</v>
      </c>
      <c r="D241" s="283" t="s">
        <v>393</v>
      </c>
      <c r="E241" s="283" t="s">
        <v>393</v>
      </c>
      <c r="F241" s="283" t="s">
        <v>85</v>
      </c>
      <c r="G241" s="283" t="s">
        <v>321</v>
      </c>
      <c r="H241" s="283" t="s">
        <v>321</v>
      </c>
      <c r="I241" s="286"/>
      <c r="J241" s="285"/>
      <c r="K241" s="285" t="s">
        <v>2974</v>
      </c>
      <c r="L241" s="590" t="s">
        <v>393</v>
      </c>
      <c r="M241" s="591" t="s">
        <v>3334</v>
      </c>
      <c r="N241" s="590" t="s">
        <v>3003</v>
      </c>
      <c r="O241" s="590" t="s">
        <v>3335</v>
      </c>
      <c r="P241" s="590" t="s">
        <v>3050</v>
      </c>
      <c r="Q241" s="591" t="s">
        <v>3334</v>
      </c>
      <c r="R241" s="590" t="s">
        <v>3050</v>
      </c>
      <c r="S241" s="590" t="s">
        <v>3335</v>
      </c>
      <c r="T241" s="594" t="s">
        <v>3336</v>
      </c>
    </row>
    <row r="242" spans="1:20" ht="15.95" customHeight="1">
      <c r="A242" s="283" t="s">
        <v>331</v>
      </c>
      <c r="B242" s="283" t="s">
        <v>967</v>
      </c>
      <c r="C242" s="288" t="str">
        <f>PROPER(Distributor_Master3[[#This Row],[Distributor]])</f>
        <v>Ashoka Mart- Gaytri Nagar</v>
      </c>
      <c r="D242" s="283" t="s">
        <v>393</v>
      </c>
      <c r="E242" s="283" t="s">
        <v>393</v>
      </c>
      <c r="F242" s="283" t="s">
        <v>85</v>
      </c>
      <c r="G242" s="283" t="s">
        <v>321</v>
      </c>
      <c r="H242" s="283" t="s">
        <v>321</v>
      </c>
      <c r="I242" s="286"/>
      <c r="J242" s="285"/>
      <c r="K242" s="285" t="s">
        <v>2974</v>
      </c>
      <c r="L242" s="590" t="s">
        <v>393</v>
      </c>
      <c r="M242" s="591" t="s">
        <v>3048</v>
      </c>
      <c r="N242" s="590" t="s">
        <v>3003</v>
      </c>
      <c r="O242" s="590" t="s">
        <v>3049</v>
      </c>
      <c r="P242" s="590" t="s">
        <v>3050</v>
      </c>
      <c r="Q242" s="591" t="s">
        <v>3048</v>
      </c>
      <c r="R242" s="590" t="s">
        <v>3050</v>
      </c>
      <c r="S242" s="590" t="s">
        <v>3049</v>
      </c>
      <c r="T242" s="594" t="s">
        <v>3337</v>
      </c>
    </row>
    <row r="243" spans="1:20" ht="15.95" customHeight="1">
      <c r="A243" s="283" t="s">
        <v>331</v>
      </c>
      <c r="B243" s="283" t="s">
        <v>968</v>
      </c>
      <c r="C243" s="288" t="str">
        <f>PROPER(Distributor_Master3[[#This Row],[Distributor]])</f>
        <v>Ashoka Mart-Kushalpur</v>
      </c>
      <c r="D243" s="283" t="s">
        <v>393</v>
      </c>
      <c r="E243" s="283" t="s">
        <v>393</v>
      </c>
      <c r="F243" s="283" t="s">
        <v>85</v>
      </c>
      <c r="G243" s="283" t="s">
        <v>321</v>
      </c>
      <c r="H243" s="283" t="s">
        <v>321</v>
      </c>
      <c r="I243" s="286"/>
      <c r="J243" s="285"/>
      <c r="K243" s="285" t="s">
        <v>2974</v>
      </c>
      <c r="L243" s="590" t="s">
        <v>393</v>
      </c>
      <c r="M243" s="591" t="s">
        <v>3338</v>
      </c>
      <c r="N243" s="590" t="s">
        <v>3003</v>
      </c>
      <c r="O243" s="590" t="s">
        <v>3008</v>
      </c>
      <c r="P243" s="590" t="s">
        <v>3050</v>
      </c>
      <c r="Q243" s="591" t="s">
        <v>3338</v>
      </c>
      <c r="R243" s="590" t="s">
        <v>3050</v>
      </c>
      <c r="S243" s="590" t="s">
        <v>3008</v>
      </c>
      <c r="T243" s="594" t="s">
        <v>3339</v>
      </c>
    </row>
    <row r="244" spans="1:20" ht="15.95" customHeight="1">
      <c r="A244" s="283" t="s">
        <v>331</v>
      </c>
      <c r="B244" s="283" t="s">
        <v>969</v>
      </c>
      <c r="C244" s="288" t="str">
        <f>PROPER(Distributor_Master3[[#This Row],[Distributor]])</f>
        <v>Shree Mega Mart-Amleshwar</v>
      </c>
      <c r="D244" s="283" t="s">
        <v>394</v>
      </c>
      <c r="E244" s="283" t="s">
        <v>394</v>
      </c>
      <c r="F244" s="283" t="s">
        <v>85</v>
      </c>
      <c r="G244" s="283" t="s">
        <v>321</v>
      </c>
      <c r="H244" s="283" t="s">
        <v>321</v>
      </c>
      <c r="I244" s="286"/>
      <c r="J244" s="285"/>
      <c r="K244" s="285" t="s">
        <v>2974</v>
      </c>
      <c r="L244" s="590" t="s">
        <v>394</v>
      </c>
      <c r="M244" s="591" t="s">
        <v>3025</v>
      </c>
      <c r="N244" s="590" t="s">
        <v>3003</v>
      </c>
      <c r="O244" s="590" t="s">
        <v>3008</v>
      </c>
      <c r="P244" s="590" t="s">
        <v>3021</v>
      </c>
      <c r="Q244" s="591" t="s">
        <v>3025</v>
      </c>
      <c r="R244" s="590" t="s">
        <v>3021</v>
      </c>
      <c r="S244" s="590" t="s">
        <v>3008</v>
      </c>
      <c r="T244" s="594" t="s">
        <v>3026</v>
      </c>
    </row>
    <row r="245" spans="1:20" ht="15.95" customHeight="1">
      <c r="A245" s="283" t="s">
        <v>331</v>
      </c>
      <c r="B245" s="283" t="s">
        <v>970</v>
      </c>
      <c r="C245" s="288" t="str">
        <f>PROPER(Distributor_Master3[[#This Row],[Distributor]])</f>
        <v>Shree Mega Mart-Bhanpuri</v>
      </c>
      <c r="D245" s="283" t="s">
        <v>394</v>
      </c>
      <c r="E245" s="283" t="s">
        <v>394</v>
      </c>
      <c r="F245" s="283" t="s">
        <v>85</v>
      </c>
      <c r="G245" s="283" t="s">
        <v>321</v>
      </c>
      <c r="H245" s="283" t="s">
        <v>321</v>
      </c>
      <c r="I245" s="286"/>
      <c r="J245" s="285"/>
      <c r="K245" s="285" t="s">
        <v>2974</v>
      </c>
      <c r="L245" s="590" t="s">
        <v>394</v>
      </c>
      <c r="M245" s="591" t="s">
        <v>3020</v>
      </c>
      <c r="N245" s="590" t="s">
        <v>3003</v>
      </c>
      <c r="O245" s="590" t="s">
        <v>3008</v>
      </c>
      <c r="P245" s="590" t="s">
        <v>3021</v>
      </c>
      <c r="Q245" s="591" t="s">
        <v>3020</v>
      </c>
      <c r="R245" s="590" t="s">
        <v>3021</v>
      </c>
      <c r="S245" s="590" t="s">
        <v>3008</v>
      </c>
      <c r="T245" s="594" t="s">
        <v>3022</v>
      </c>
    </row>
    <row r="246" spans="1:20" ht="15.95" customHeight="1">
      <c r="A246" s="283" t="s">
        <v>331</v>
      </c>
      <c r="B246" s="283" t="s">
        <v>971</v>
      </c>
      <c r="C246" s="288" t="str">
        <f>PROPER(Distributor_Master3[[#This Row],[Distributor]])</f>
        <v>Shree Mega Mart-Birgaon</v>
      </c>
      <c r="D246" s="283" t="s">
        <v>394</v>
      </c>
      <c r="E246" s="283" t="s">
        <v>394</v>
      </c>
      <c r="F246" s="283" t="s">
        <v>85</v>
      </c>
      <c r="G246" s="283" t="s">
        <v>321</v>
      </c>
      <c r="H246" s="283" t="s">
        <v>321</v>
      </c>
      <c r="I246" s="286"/>
      <c r="J246" s="285"/>
      <c r="K246" s="285" t="s">
        <v>2974</v>
      </c>
      <c r="L246" s="590" t="s">
        <v>394</v>
      </c>
      <c r="M246" s="591" t="s">
        <v>3023</v>
      </c>
      <c r="N246" s="590" t="s">
        <v>3003</v>
      </c>
      <c r="O246" s="590" t="s">
        <v>3008</v>
      </c>
      <c r="P246" s="590" t="s">
        <v>3021</v>
      </c>
      <c r="Q246" s="591" t="s">
        <v>3023</v>
      </c>
      <c r="R246" s="590" t="s">
        <v>3021</v>
      </c>
      <c r="S246" s="590" t="s">
        <v>3008</v>
      </c>
      <c r="T246" s="594" t="s">
        <v>3024</v>
      </c>
    </row>
    <row r="247" spans="1:20" ht="15.95" customHeight="1">
      <c r="A247" s="283" t="s">
        <v>331</v>
      </c>
      <c r="B247" s="283" t="s">
        <v>982</v>
      </c>
      <c r="C247" s="288" t="str">
        <f>PROPER(Distributor_Master3[[#This Row],[Distributor]])</f>
        <v>Rrl-Srinagar Raipur U1Wa</v>
      </c>
      <c r="D247" s="283" t="s">
        <v>2988</v>
      </c>
      <c r="E247" s="283" t="s">
        <v>395</v>
      </c>
      <c r="F247" s="283" t="s">
        <v>85</v>
      </c>
      <c r="G247" s="283" t="s">
        <v>321</v>
      </c>
      <c r="H247" s="283" t="s">
        <v>321</v>
      </c>
      <c r="I247" s="286"/>
      <c r="J247" s="285"/>
      <c r="K247" s="285" t="s">
        <v>2974</v>
      </c>
      <c r="L247" s="590" t="s">
        <v>2988</v>
      </c>
      <c r="M247" s="591" t="s">
        <v>3125</v>
      </c>
      <c r="N247" s="590" t="s">
        <v>3003</v>
      </c>
      <c r="O247" s="590" t="s">
        <v>3034</v>
      </c>
      <c r="P247" s="590" t="s">
        <v>3126</v>
      </c>
      <c r="Q247" s="591" t="s">
        <v>3125</v>
      </c>
      <c r="R247" s="590" t="s">
        <v>3126</v>
      </c>
      <c r="S247" s="590" t="s">
        <v>3034</v>
      </c>
      <c r="T247" s="594" t="s">
        <v>3006</v>
      </c>
    </row>
    <row r="248" spans="1:20" ht="15.95" customHeight="1">
      <c r="A248" s="283" t="s">
        <v>331</v>
      </c>
      <c r="B248" s="283" t="s">
        <v>983</v>
      </c>
      <c r="C248" s="288" t="str">
        <f>PROPER(Distributor_Master3[[#This Row],[Distributor]])</f>
        <v xml:space="preserve">Rrl-Tekari </v>
      </c>
      <c r="D248" s="283" t="s">
        <v>2988</v>
      </c>
      <c r="E248" s="283" t="s">
        <v>395</v>
      </c>
      <c r="F248" s="283" t="s">
        <v>85</v>
      </c>
      <c r="G248" s="283" t="s">
        <v>321</v>
      </c>
      <c r="H248" s="283" t="s">
        <v>321</v>
      </c>
      <c r="I248" s="286"/>
      <c r="J248" s="285"/>
      <c r="K248" s="285" t="s">
        <v>2974</v>
      </c>
      <c r="L248" s="590" t="s">
        <v>2988</v>
      </c>
      <c r="M248" s="591" t="s">
        <v>3125</v>
      </c>
      <c r="N248" s="590" t="s">
        <v>3003</v>
      </c>
      <c r="O248" s="590" t="s">
        <v>3034</v>
      </c>
      <c r="P248" s="590" t="s">
        <v>3126</v>
      </c>
      <c r="Q248" s="591" t="s">
        <v>3125</v>
      </c>
      <c r="R248" s="590" t="s">
        <v>3126</v>
      </c>
      <c r="S248" s="590" t="s">
        <v>3034</v>
      </c>
      <c r="T248" s="594" t="s">
        <v>3006</v>
      </c>
    </row>
    <row r="249" spans="1:20" ht="15.95" customHeight="1">
      <c r="A249" s="283" t="s">
        <v>331</v>
      </c>
      <c r="B249" s="283" t="s">
        <v>981</v>
      </c>
      <c r="C249" s="288" t="str">
        <f>PROPER(Distributor_Master3[[#This Row],[Distributor]])</f>
        <v>Rrl-Dunda U11C</v>
      </c>
      <c r="D249" s="283" t="s">
        <v>2988</v>
      </c>
      <c r="E249" s="283" t="s">
        <v>395</v>
      </c>
      <c r="F249" s="283" t="s">
        <v>85</v>
      </c>
      <c r="G249" s="283" t="s">
        <v>321</v>
      </c>
      <c r="H249" s="283" t="s">
        <v>321</v>
      </c>
      <c r="I249" s="286"/>
      <c r="J249" s="285"/>
      <c r="K249" s="285" t="s">
        <v>2974</v>
      </c>
      <c r="L249" s="590" t="s">
        <v>2988</v>
      </c>
      <c r="M249" s="591" t="s">
        <v>3125</v>
      </c>
      <c r="N249" s="590" t="s">
        <v>3003</v>
      </c>
      <c r="O249" s="590" t="s">
        <v>3034</v>
      </c>
      <c r="P249" s="590" t="s">
        <v>3126</v>
      </c>
      <c r="Q249" s="591" t="s">
        <v>3125</v>
      </c>
      <c r="R249" s="590" t="s">
        <v>3126</v>
      </c>
      <c r="S249" s="590" t="s">
        <v>3034</v>
      </c>
      <c r="T249" s="594" t="s">
        <v>3006</v>
      </c>
    </row>
    <row r="250" spans="1:20" ht="15.95" customHeight="1">
      <c r="A250" s="283" t="s">
        <v>331</v>
      </c>
      <c r="B250" s="283" t="s">
        <v>975</v>
      </c>
      <c r="C250" s="288" t="str">
        <f>PROPER(Distributor_Master3[[#This Row],[Distributor]])</f>
        <v>Rrl-Ambhuja Mall Frgm</v>
      </c>
      <c r="D250" s="283" t="s">
        <v>2988</v>
      </c>
      <c r="E250" s="283" t="s">
        <v>395</v>
      </c>
      <c r="F250" s="283" t="s">
        <v>85</v>
      </c>
      <c r="G250" s="283" t="s">
        <v>321</v>
      </c>
      <c r="H250" s="283" t="s">
        <v>321</v>
      </c>
      <c r="I250" s="286"/>
      <c r="J250" s="285"/>
      <c r="K250" s="285" t="s">
        <v>2974</v>
      </c>
      <c r="L250" s="590" t="s">
        <v>2988</v>
      </c>
      <c r="M250" s="591" t="s">
        <v>3125</v>
      </c>
      <c r="N250" s="590" t="s">
        <v>3003</v>
      </c>
      <c r="O250" s="590" t="s">
        <v>3034</v>
      </c>
      <c r="P250" s="590" t="s">
        <v>3126</v>
      </c>
      <c r="Q250" s="591" t="s">
        <v>3125</v>
      </c>
      <c r="R250" s="590" t="s">
        <v>3126</v>
      </c>
      <c r="S250" s="590" t="s">
        <v>3034</v>
      </c>
      <c r="T250" s="594" t="s">
        <v>3006</v>
      </c>
    </row>
    <row r="251" spans="1:20" ht="15.95" customHeight="1">
      <c r="A251" s="283" t="s">
        <v>331</v>
      </c>
      <c r="B251" s="283" t="s">
        <v>974</v>
      </c>
      <c r="C251" s="288" t="str">
        <f>PROPER(Distributor_Master3[[#This Row],[Distributor]])</f>
        <v>Rrl-Chandra Sequire Tn54</v>
      </c>
      <c r="D251" s="283" t="s">
        <v>2988</v>
      </c>
      <c r="E251" s="283" t="s">
        <v>395</v>
      </c>
      <c r="F251" s="283" t="s">
        <v>85</v>
      </c>
      <c r="G251" s="283" t="s">
        <v>321</v>
      </c>
      <c r="H251" s="283" t="s">
        <v>321</v>
      </c>
      <c r="I251" s="286"/>
      <c r="J251" s="285"/>
      <c r="K251" s="285" t="s">
        <v>2974</v>
      </c>
      <c r="L251" s="590" t="s">
        <v>2988</v>
      </c>
      <c r="M251" s="591" t="s">
        <v>3125</v>
      </c>
      <c r="N251" s="590" t="s">
        <v>3003</v>
      </c>
      <c r="O251" s="590" t="s">
        <v>3034</v>
      </c>
      <c r="P251" s="590" t="s">
        <v>3126</v>
      </c>
      <c r="Q251" s="591" t="s">
        <v>3125</v>
      </c>
      <c r="R251" s="590" t="s">
        <v>3126</v>
      </c>
      <c r="S251" s="590" t="s">
        <v>3034</v>
      </c>
      <c r="T251" s="594" t="s">
        <v>3006</v>
      </c>
    </row>
    <row r="252" spans="1:20" ht="15.95" customHeight="1">
      <c r="A252" s="283" t="s">
        <v>331</v>
      </c>
      <c r="B252" s="283" t="s">
        <v>978</v>
      </c>
      <c r="C252" s="288" t="str">
        <f>PROPER(Distributor_Master3[[#This Row],[Distributor]])</f>
        <v>Rrl-Colour Mall Tfd6</v>
      </c>
      <c r="D252" s="283" t="s">
        <v>2988</v>
      </c>
      <c r="E252" s="283" t="s">
        <v>395</v>
      </c>
      <c r="F252" s="283" t="s">
        <v>85</v>
      </c>
      <c r="G252" s="283" t="s">
        <v>321</v>
      </c>
      <c r="H252" s="283" t="s">
        <v>321</v>
      </c>
      <c r="I252" s="286"/>
      <c r="J252" s="285"/>
      <c r="K252" s="285" t="s">
        <v>2974</v>
      </c>
      <c r="L252" s="590" t="s">
        <v>2988</v>
      </c>
      <c r="M252" s="591" t="s">
        <v>3125</v>
      </c>
      <c r="N252" s="590" t="s">
        <v>3003</v>
      </c>
      <c r="O252" s="590" t="s">
        <v>3034</v>
      </c>
      <c r="P252" s="590" t="s">
        <v>3126</v>
      </c>
      <c r="Q252" s="591" t="s">
        <v>3125</v>
      </c>
      <c r="R252" s="590" t="s">
        <v>3126</v>
      </c>
      <c r="S252" s="590" t="s">
        <v>3034</v>
      </c>
      <c r="T252" s="594" t="s">
        <v>3006</v>
      </c>
    </row>
    <row r="253" spans="1:20" ht="15.95" customHeight="1">
      <c r="A253" s="283" t="s">
        <v>331</v>
      </c>
      <c r="B253" s="283" t="s">
        <v>976</v>
      </c>
      <c r="C253" s="288" t="str">
        <f>PROPER(Distributor_Master3[[#This Row],[Distributor]])</f>
        <v>Rrl-Heerapur U2S8</v>
      </c>
      <c r="D253" s="283" t="s">
        <v>2988</v>
      </c>
      <c r="E253" s="283" t="s">
        <v>395</v>
      </c>
      <c r="F253" s="283" t="s">
        <v>85</v>
      </c>
      <c r="G253" s="283" t="s">
        <v>321</v>
      </c>
      <c r="H253" s="283" t="s">
        <v>321</v>
      </c>
      <c r="I253" s="286"/>
      <c r="J253" s="285"/>
      <c r="K253" s="285" t="s">
        <v>2974</v>
      </c>
      <c r="L253" s="590" t="s">
        <v>2988</v>
      </c>
      <c r="M253" s="591" t="s">
        <v>3125</v>
      </c>
      <c r="N253" s="590" t="s">
        <v>3003</v>
      </c>
      <c r="O253" s="590" t="s">
        <v>3034</v>
      </c>
      <c r="P253" s="590" t="s">
        <v>3126</v>
      </c>
      <c r="Q253" s="591" t="s">
        <v>3125</v>
      </c>
      <c r="R253" s="590" t="s">
        <v>3126</v>
      </c>
      <c r="S253" s="590" t="s">
        <v>3034</v>
      </c>
      <c r="T253" s="594" t="s">
        <v>3006</v>
      </c>
    </row>
    <row r="254" spans="1:20" ht="15.95" customHeight="1">
      <c r="A254" s="283" t="s">
        <v>331</v>
      </c>
      <c r="B254" s="283" t="s">
        <v>977</v>
      </c>
      <c r="C254" s="288" t="str">
        <f>PROPER(Distributor_Master3[[#This Row],[Distributor]])</f>
        <v>Rrl-Katora Talab U435</v>
      </c>
      <c r="D254" s="283" t="s">
        <v>2988</v>
      </c>
      <c r="E254" s="283" t="s">
        <v>395</v>
      </c>
      <c r="F254" s="283" t="s">
        <v>85</v>
      </c>
      <c r="G254" s="283" t="s">
        <v>321</v>
      </c>
      <c r="H254" s="283" t="s">
        <v>321</v>
      </c>
      <c r="I254" s="286"/>
      <c r="J254" s="285"/>
      <c r="K254" s="285" t="s">
        <v>2974</v>
      </c>
      <c r="L254" s="590" t="s">
        <v>2988</v>
      </c>
      <c r="M254" s="591" t="s">
        <v>3125</v>
      </c>
      <c r="N254" s="590" t="s">
        <v>3003</v>
      </c>
      <c r="O254" s="590" t="s">
        <v>3034</v>
      </c>
      <c r="P254" s="590" t="s">
        <v>3126</v>
      </c>
      <c r="Q254" s="591" t="s">
        <v>3125</v>
      </c>
      <c r="R254" s="590" t="s">
        <v>3126</v>
      </c>
      <c r="S254" s="590" t="s">
        <v>3034</v>
      </c>
      <c r="T254" s="594" t="s">
        <v>3006</v>
      </c>
    </row>
    <row r="255" spans="1:20" ht="15.95" customHeight="1">
      <c r="A255" s="283" t="s">
        <v>331</v>
      </c>
      <c r="B255" s="283" t="s">
        <v>973</v>
      </c>
      <c r="C255" s="288" t="str">
        <f>PROPER(Distributor_Master3[[#This Row],[Distributor]])</f>
        <v>Rrl-Magneto Mall Frgy</v>
      </c>
      <c r="D255" s="283" t="s">
        <v>2988</v>
      </c>
      <c r="E255" s="283" t="s">
        <v>395</v>
      </c>
      <c r="F255" s="283" t="s">
        <v>85</v>
      </c>
      <c r="G255" s="283" t="s">
        <v>321</v>
      </c>
      <c r="H255" s="283" t="s">
        <v>321</v>
      </c>
      <c r="I255" s="286"/>
      <c r="J255" s="285"/>
      <c r="K255" s="285" t="s">
        <v>2974</v>
      </c>
      <c r="L255" s="590" t="s">
        <v>2988</v>
      </c>
      <c r="M255" s="591" t="s">
        <v>3125</v>
      </c>
      <c r="N255" s="590" t="s">
        <v>3003</v>
      </c>
      <c r="O255" s="590" t="s">
        <v>3034</v>
      </c>
      <c r="P255" s="590" t="s">
        <v>3126</v>
      </c>
      <c r="Q255" s="591" t="s">
        <v>3125</v>
      </c>
      <c r="R255" s="590" t="s">
        <v>3126</v>
      </c>
      <c r="S255" s="590" t="s">
        <v>3034</v>
      </c>
      <c r="T255" s="594" t="s">
        <v>3006</v>
      </c>
    </row>
    <row r="256" spans="1:20" ht="15.95" customHeight="1">
      <c r="A256" s="283" t="s">
        <v>331</v>
      </c>
      <c r="B256" s="283" t="s">
        <v>979</v>
      </c>
      <c r="C256" s="288" t="str">
        <f>PROPER(Distributor_Master3[[#This Row],[Distributor]])</f>
        <v>Rrl-Mahadev Ghat Tdi2</v>
      </c>
      <c r="D256" s="283" t="s">
        <v>2988</v>
      </c>
      <c r="E256" s="283" t="s">
        <v>395</v>
      </c>
      <c r="F256" s="283" t="s">
        <v>85</v>
      </c>
      <c r="G256" s="283" t="s">
        <v>321</v>
      </c>
      <c r="H256" s="283" t="s">
        <v>321</v>
      </c>
      <c r="I256" s="286"/>
      <c r="J256" s="285"/>
      <c r="K256" s="285" t="s">
        <v>2974</v>
      </c>
      <c r="L256" s="590" t="s">
        <v>2988</v>
      </c>
      <c r="M256" s="591" t="s">
        <v>3125</v>
      </c>
      <c r="N256" s="590" t="s">
        <v>3003</v>
      </c>
      <c r="O256" s="590" t="s">
        <v>3034</v>
      </c>
      <c r="P256" s="590" t="s">
        <v>3126</v>
      </c>
      <c r="Q256" s="591" t="s">
        <v>3125</v>
      </c>
      <c r="R256" s="590" t="s">
        <v>3126</v>
      </c>
      <c r="S256" s="590" t="s">
        <v>3034</v>
      </c>
      <c r="T256" s="594" t="s">
        <v>3006</v>
      </c>
    </row>
    <row r="257" spans="1:20" ht="15.95" customHeight="1">
      <c r="A257" s="283" t="s">
        <v>331</v>
      </c>
      <c r="B257" s="283" t="s">
        <v>972</v>
      </c>
      <c r="C257" s="288" t="str">
        <f>PROPER(Distributor_Master3[[#This Row],[Distributor]])</f>
        <v>Rrl-Pandri T62I</v>
      </c>
      <c r="D257" s="283" t="s">
        <v>2988</v>
      </c>
      <c r="E257" s="283" t="s">
        <v>395</v>
      </c>
      <c r="F257" s="283" t="s">
        <v>85</v>
      </c>
      <c r="G257" s="283" t="s">
        <v>321</v>
      </c>
      <c r="H257" s="283" t="s">
        <v>321</v>
      </c>
      <c r="I257" s="286"/>
      <c r="J257" s="285"/>
      <c r="K257" s="285" t="s">
        <v>2974</v>
      </c>
      <c r="L257" s="590" t="s">
        <v>2988</v>
      </c>
      <c r="M257" s="591" t="s">
        <v>3125</v>
      </c>
      <c r="N257" s="590" t="s">
        <v>3003</v>
      </c>
      <c r="O257" s="590" t="s">
        <v>3034</v>
      </c>
      <c r="P257" s="590" t="s">
        <v>3126</v>
      </c>
      <c r="Q257" s="591" t="s">
        <v>3125</v>
      </c>
      <c r="R257" s="590" t="s">
        <v>3126</v>
      </c>
      <c r="S257" s="590" t="s">
        <v>3034</v>
      </c>
      <c r="T257" s="594" t="s">
        <v>3006</v>
      </c>
    </row>
    <row r="258" spans="1:20" ht="15.95" customHeight="1">
      <c r="A258" s="283" t="s">
        <v>331</v>
      </c>
      <c r="B258" s="283" t="s">
        <v>980</v>
      </c>
      <c r="C258" s="288" t="str">
        <f>PROPER(Distributor_Master3[[#This Row],[Distributor]])</f>
        <v>Rrl-Pujari Chamber U199</v>
      </c>
      <c r="D258" s="283" t="s">
        <v>2988</v>
      </c>
      <c r="E258" s="283" t="s">
        <v>395</v>
      </c>
      <c r="F258" s="283" t="s">
        <v>85</v>
      </c>
      <c r="G258" s="283" t="s">
        <v>321</v>
      </c>
      <c r="H258" s="283" t="s">
        <v>321</v>
      </c>
      <c r="I258" s="286"/>
      <c r="J258" s="285"/>
      <c r="K258" s="285" t="s">
        <v>2974</v>
      </c>
      <c r="L258" s="590" t="s">
        <v>2988</v>
      </c>
      <c r="M258" s="591" t="s">
        <v>3125</v>
      </c>
      <c r="N258" s="590" t="s">
        <v>3003</v>
      </c>
      <c r="O258" s="590" t="s">
        <v>3034</v>
      </c>
      <c r="P258" s="590" t="s">
        <v>3126</v>
      </c>
      <c r="Q258" s="591" t="s">
        <v>3125</v>
      </c>
      <c r="R258" s="590" t="s">
        <v>3126</v>
      </c>
      <c r="S258" s="590" t="s">
        <v>3034</v>
      </c>
      <c r="T258" s="594" t="s">
        <v>3006</v>
      </c>
    </row>
    <row r="259" spans="1:20" ht="15.95" customHeight="1">
      <c r="A259" s="283" t="s">
        <v>331</v>
      </c>
      <c r="B259" s="283" t="s">
        <v>984</v>
      </c>
      <c r="C259" s="288" t="str">
        <f>PROPER(Distributor_Master3[[#This Row],[Distributor]])</f>
        <v>Society Activity &amp; Event</v>
      </c>
      <c r="D259" s="283" t="s">
        <v>984</v>
      </c>
      <c r="E259" s="283" t="s">
        <v>324</v>
      </c>
      <c r="F259" s="283" t="s">
        <v>214</v>
      </c>
      <c r="G259" s="283" t="s">
        <v>214</v>
      </c>
      <c r="H259" s="283" t="s">
        <v>214</v>
      </c>
      <c r="I259" s="286"/>
      <c r="J259" s="285"/>
      <c r="K259" s="285" t="s">
        <v>2974</v>
      </c>
      <c r="L259" s="592" t="s">
        <v>984</v>
      </c>
      <c r="M259" s="593"/>
      <c r="N259" s="592"/>
      <c r="O259" s="592"/>
      <c r="P259" s="592"/>
      <c r="Q259" s="593"/>
      <c r="R259" s="592"/>
      <c r="S259" s="592"/>
      <c r="T259" s="597" t="s">
        <v>3340</v>
      </c>
    </row>
    <row r="260" spans="1:20" ht="15.95" customHeight="1">
      <c r="A260" s="283" t="s">
        <v>331</v>
      </c>
      <c r="B260" s="283" t="s">
        <v>2983</v>
      </c>
      <c r="C260" s="288" t="str">
        <f>PROPER(Distributor_Master3[[#This Row],[Distributor]])</f>
        <v>Gaia Fresh Foods Pandri (Retail)</v>
      </c>
      <c r="D260" s="283" t="s">
        <v>2969</v>
      </c>
      <c r="E260" s="283" t="s">
        <v>324</v>
      </c>
      <c r="F260" s="283" t="s">
        <v>214</v>
      </c>
      <c r="G260" s="283" t="s">
        <v>214</v>
      </c>
      <c r="H260" s="283" t="s">
        <v>214</v>
      </c>
      <c r="I260" s="286"/>
      <c r="J260" s="285"/>
      <c r="K260" s="285" t="s">
        <v>2974</v>
      </c>
      <c r="L260" s="590" t="s">
        <v>2969</v>
      </c>
      <c r="M260" s="591" t="s">
        <v>85</v>
      </c>
      <c r="N260" s="590" t="s">
        <v>3003</v>
      </c>
      <c r="O260" s="590" t="s">
        <v>3008</v>
      </c>
      <c r="P260" s="590" t="s">
        <v>3341</v>
      </c>
      <c r="Q260" s="591" t="s">
        <v>85</v>
      </c>
      <c r="R260" s="590" t="s">
        <v>3341</v>
      </c>
      <c r="S260" s="590" t="s">
        <v>3008</v>
      </c>
      <c r="T260" s="594" t="s">
        <v>3006</v>
      </c>
    </row>
    <row r="261" spans="1:20" ht="15.95" customHeight="1">
      <c r="A261" s="283" t="s">
        <v>331</v>
      </c>
      <c r="B261" s="283" t="s">
        <v>601</v>
      </c>
      <c r="C261" s="288" t="str">
        <f>PROPER(Distributor_Master3[[#This Row],[Distributor]])</f>
        <v>Gaia Fresh Foods ( Mobile App)</v>
      </c>
      <c r="D261" s="283" t="s">
        <v>601</v>
      </c>
      <c r="E261" s="283" t="s">
        <v>324</v>
      </c>
      <c r="F261" s="283" t="s">
        <v>214</v>
      </c>
      <c r="G261" s="283" t="s">
        <v>214</v>
      </c>
      <c r="H261" s="283" t="s">
        <v>214</v>
      </c>
      <c r="I261" s="286"/>
      <c r="J261" s="285"/>
      <c r="K261" s="285" t="s">
        <v>2974</v>
      </c>
      <c r="L261" s="590" t="s">
        <v>601</v>
      </c>
      <c r="M261" s="591" t="s">
        <v>3342</v>
      </c>
      <c r="N261" s="590" t="s">
        <v>3003</v>
      </c>
      <c r="O261" s="590" t="s">
        <v>3008</v>
      </c>
      <c r="P261" s="590" t="s">
        <v>3341</v>
      </c>
      <c r="Q261" s="591" t="s">
        <v>3342</v>
      </c>
      <c r="R261" s="590" t="s">
        <v>3341</v>
      </c>
      <c r="S261" s="590" t="s">
        <v>3008</v>
      </c>
      <c r="T261" s="594" t="s">
        <v>3006</v>
      </c>
    </row>
    <row r="262" spans="1:20" ht="15.95" customHeight="1">
      <c r="A262" s="283" t="s">
        <v>309</v>
      </c>
      <c r="B262" s="283" t="s">
        <v>377</v>
      </c>
      <c r="C262" s="288" t="str">
        <f>PROPER(Distributor_Master3[[#This Row],[Distributor]])</f>
        <v>Anil Medical Stores</v>
      </c>
      <c r="D262" s="283" t="s">
        <v>377</v>
      </c>
      <c r="E262" s="283" t="s">
        <v>324</v>
      </c>
      <c r="F262" s="283" t="s">
        <v>432</v>
      </c>
      <c r="G262" s="283" t="s">
        <v>387</v>
      </c>
      <c r="H262" s="283" t="s">
        <v>2984</v>
      </c>
      <c r="I262" s="286"/>
      <c r="J262" s="285"/>
      <c r="K262" s="285" t="s">
        <v>2974</v>
      </c>
      <c r="L262" s="590" t="s">
        <v>377</v>
      </c>
      <c r="M262" s="591" t="s">
        <v>3343</v>
      </c>
      <c r="N262" s="590" t="s">
        <v>3003</v>
      </c>
      <c r="O262" s="590" t="s">
        <v>3344</v>
      </c>
      <c r="P262" s="590" t="s">
        <v>3345</v>
      </c>
      <c r="Q262" s="591" t="s">
        <v>3343</v>
      </c>
      <c r="R262" s="590" t="s">
        <v>3345</v>
      </c>
      <c r="S262" s="590" t="s">
        <v>3344</v>
      </c>
      <c r="T262" s="594" t="s">
        <v>3006</v>
      </c>
    </row>
    <row r="263" spans="1:20" ht="15.95" customHeight="1">
      <c r="A263" s="283" t="s">
        <v>331</v>
      </c>
      <c r="B263" s="283" t="s">
        <v>985</v>
      </c>
      <c r="C263" s="288" t="str">
        <f>PROPER(Distributor_Master3[[#This Row],[Distributor]])</f>
        <v>E-Commerce Platform</v>
      </c>
      <c r="D263" s="283" t="s">
        <v>851</v>
      </c>
      <c r="E263" s="283" t="s">
        <v>324</v>
      </c>
      <c r="F263" s="283" t="s">
        <v>214</v>
      </c>
      <c r="G263" s="283" t="s">
        <v>214</v>
      </c>
      <c r="H263" s="283" t="s">
        <v>214</v>
      </c>
      <c r="I263" s="286"/>
      <c r="J263" s="285"/>
      <c r="K263" s="285" t="s">
        <v>2974</v>
      </c>
      <c r="L263" s="592" t="s">
        <v>851</v>
      </c>
      <c r="M263" s="593"/>
      <c r="N263" s="592" t="s">
        <v>3003</v>
      </c>
      <c r="O263" s="592"/>
      <c r="P263" s="592"/>
      <c r="Q263" s="593"/>
      <c r="R263" s="592"/>
      <c r="S263" s="592"/>
      <c r="T263" s="594" t="s">
        <v>3009</v>
      </c>
    </row>
    <row r="264" spans="1:20" ht="15.95" customHeight="1">
      <c r="A264" s="283" t="s">
        <v>137</v>
      </c>
      <c r="B264" s="283" t="s">
        <v>986</v>
      </c>
      <c r="C264" s="288" t="str">
        <f>PROPER(Distributor_Master3[[#This Row],[Distributor]])</f>
        <v xml:space="preserve">Tripti Restarurant </v>
      </c>
      <c r="D264" s="283" t="s">
        <v>986</v>
      </c>
      <c r="E264" s="283" t="s">
        <v>324</v>
      </c>
      <c r="F264" s="283" t="s">
        <v>137</v>
      </c>
      <c r="G264" s="283" t="s">
        <v>574</v>
      </c>
      <c r="H264" s="283" t="s">
        <v>2984</v>
      </c>
      <c r="I264" s="286"/>
      <c r="J264" s="285"/>
      <c r="K264" s="285" t="s">
        <v>2974</v>
      </c>
      <c r="L264" s="592" t="s">
        <v>986</v>
      </c>
      <c r="M264" s="593"/>
      <c r="N264" s="592"/>
      <c r="O264" s="592"/>
      <c r="P264" s="592"/>
      <c r="Q264" s="593"/>
      <c r="R264" s="592"/>
      <c r="S264" s="592"/>
      <c r="T264" s="597" t="s">
        <v>3346</v>
      </c>
    </row>
    <row r="265" spans="1:20" ht="15.95" customHeight="1">
      <c r="A265" s="283" t="s">
        <v>137</v>
      </c>
      <c r="B265" s="283" t="s">
        <v>989</v>
      </c>
      <c r="C265" s="288" t="str">
        <f>PROPER(Distributor_Master3[[#This Row],[Distributor]])</f>
        <v>Rrl-Nehru Nagar</v>
      </c>
      <c r="D265" s="283" t="s">
        <v>2988</v>
      </c>
      <c r="E265" s="283" t="s">
        <v>395</v>
      </c>
      <c r="F265" s="283" t="s">
        <v>137</v>
      </c>
      <c r="G265" s="283" t="s">
        <v>321</v>
      </c>
      <c r="H265" s="283" t="s">
        <v>321</v>
      </c>
      <c r="I265" s="286"/>
      <c r="J265" s="285"/>
      <c r="K265" s="285" t="s">
        <v>2974</v>
      </c>
      <c r="L265" s="590" t="s">
        <v>2988</v>
      </c>
      <c r="M265" s="591" t="s">
        <v>3125</v>
      </c>
      <c r="N265" s="590" t="s">
        <v>3003</v>
      </c>
      <c r="O265" s="590" t="s">
        <v>3034</v>
      </c>
      <c r="P265" s="590" t="s">
        <v>3126</v>
      </c>
      <c r="Q265" s="591" t="s">
        <v>3125</v>
      </c>
      <c r="R265" s="590" t="s">
        <v>3126</v>
      </c>
      <c r="S265" s="590" t="s">
        <v>3034</v>
      </c>
      <c r="T265" s="594" t="s">
        <v>3006</v>
      </c>
    </row>
    <row r="266" spans="1:20" ht="15.95" customHeight="1">
      <c r="A266" s="283" t="s">
        <v>137</v>
      </c>
      <c r="B266" s="283" t="s">
        <v>987</v>
      </c>
      <c r="C266" s="288" t="str">
        <f>PROPER(Distributor_Master3[[#This Row],[Distributor]])</f>
        <v>Rrl-Smriti Nagar U558</v>
      </c>
      <c r="D266" s="283" t="s">
        <v>2988</v>
      </c>
      <c r="E266" s="283" t="s">
        <v>395</v>
      </c>
      <c r="F266" s="283" t="s">
        <v>137</v>
      </c>
      <c r="G266" s="283" t="s">
        <v>321</v>
      </c>
      <c r="H266" s="283" t="s">
        <v>321</v>
      </c>
      <c r="I266" s="286"/>
      <c r="J266" s="285"/>
      <c r="K266" s="285" t="s">
        <v>2974</v>
      </c>
      <c r="L266" s="590" t="s">
        <v>2988</v>
      </c>
      <c r="M266" s="591" t="s">
        <v>3125</v>
      </c>
      <c r="N266" s="590" t="s">
        <v>3003</v>
      </c>
      <c r="O266" s="590" t="s">
        <v>3034</v>
      </c>
      <c r="P266" s="590" t="s">
        <v>3126</v>
      </c>
      <c r="Q266" s="591" t="s">
        <v>3125</v>
      </c>
      <c r="R266" s="590" t="s">
        <v>3126</v>
      </c>
      <c r="S266" s="590" t="s">
        <v>3034</v>
      </c>
      <c r="T266" s="594" t="s">
        <v>3006</v>
      </c>
    </row>
    <row r="267" spans="1:20" ht="15.95" customHeight="1">
      <c r="A267" s="283" t="s">
        <v>137</v>
      </c>
      <c r="B267" s="283" t="s">
        <v>988</v>
      </c>
      <c r="C267" s="288" t="str">
        <f>PROPER(Distributor_Master3[[#This Row],[Distributor]])</f>
        <v>Rrl-Supela Durg U395</v>
      </c>
      <c r="D267" s="283" t="s">
        <v>2988</v>
      </c>
      <c r="E267" s="283" t="s">
        <v>395</v>
      </c>
      <c r="F267" s="283" t="s">
        <v>137</v>
      </c>
      <c r="G267" s="283" t="s">
        <v>321</v>
      </c>
      <c r="H267" s="283" t="s">
        <v>321</v>
      </c>
      <c r="I267" s="286"/>
      <c r="J267" s="285"/>
      <c r="K267" s="285" t="s">
        <v>2974</v>
      </c>
      <c r="L267" s="590" t="s">
        <v>2988</v>
      </c>
      <c r="M267" s="591" t="s">
        <v>3125</v>
      </c>
      <c r="N267" s="590" t="s">
        <v>3003</v>
      </c>
      <c r="O267" s="590" t="s">
        <v>3034</v>
      </c>
      <c r="P267" s="590" t="s">
        <v>3126</v>
      </c>
      <c r="Q267" s="591" t="s">
        <v>3125</v>
      </c>
      <c r="R267" s="590" t="s">
        <v>3126</v>
      </c>
      <c r="S267" s="590" t="s">
        <v>3034</v>
      </c>
      <c r="T267" s="594" t="s">
        <v>3006</v>
      </c>
    </row>
    <row r="268" spans="1:20" ht="15.95" customHeight="1">
      <c r="A268" s="283" t="s">
        <v>307</v>
      </c>
      <c r="B268" s="283" t="s">
        <v>990</v>
      </c>
      <c r="C268" s="288" t="str">
        <f>PROPER(Distributor_Master3[[#This Row],[Distributor]])</f>
        <v xml:space="preserve">Indira Trivedi </v>
      </c>
      <c r="D268" s="283" t="s">
        <v>3347</v>
      </c>
      <c r="E268" s="283" t="s">
        <v>324</v>
      </c>
      <c r="F268" s="283" t="s">
        <v>85</v>
      </c>
      <c r="G268" s="283" t="s">
        <v>387</v>
      </c>
      <c r="H268" s="283" t="s">
        <v>2984</v>
      </c>
      <c r="I268" s="286"/>
      <c r="J268" s="285"/>
      <c r="K268" s="285" t="s">
        <v>2974</v>
      </c>
      <c r="L268" s="592" t="s">
        <v>3347</v>
      </c>
      <c r="M268" s="593" t="s">
        <v>3348</v>
      </c>
      <c r="N268" s="592" t="s">
        <v>3003</v>
      </c>
      <c r="O268" s="592" t="s">
        <v>3008</v>
      </c>
      <c r="P268" s="592"/>
      <c r="Q268" s="593" t="s">
        <v>3348</v>
      </c>
      <c r="R268" s="592"/>
      <c r="S268" s="592" t="s">
        <v>3008</v>
      </c>
      <c r="T268" s="596" t="s">
        <v>3349</v>
      </c>
    </row>
    <row r="269" spans="1:20" ht="15.95" customHeight="1">
      <c r="A269" s="283" t="s">
        <v>307</v>
      </c>
      <c r="B269" s="283" t="s">
        <v>991</v>
      </c>
      <c r="C269" s="288" t="str">
        <f>PROPER(Distributor_Master3[[#This Row],[Distributor]])</f>
        <v>Mulakhraj Naresh Kumar</v>
      </c>
      <c r="D269" s="283" t="s">
        <v>3350</v>
      </c>
      <c r="E269" s="283" t="s">
        <v>324</v>
      </c>
      <c r="F269" s="283" t="s">
        <v>992</v>
      </c>
      <c r="G269" s="283" t="s">
        <v>387</v>
      </c>
      <c r="H269" s="283" t="s">
        <v>2984</v>
      </c>
      <c r="I269" s="286"/>
      <c r="J269" s="285"/>
      <c r="K269" s="285" t="s">
        <v>2974</v>
      </c>
      <c r="L269" s="592" t="s">
        <v>3350</v>
      </c>
      <c r="M269" s="593" t="s">
        <v>3351</v>
      </c>
      <c r="N269" s="592" t="s">
        <v>3003</v>
      </c>
      <c r="O269" s="592" t="s">
        <v>3352</v>
      </c>
      <c r="P269" s="592" t="s">
        <v>3353</v>
      </c>
      <c r="Q269" s="593" t="s">
        <v>3351</v>
      </c>
      <c r="R269" s="592" t="s">
        <v>3353</v>
      </c>
      <c r="S269" s="592" t="s">
        <v>3352</v>
      </c>
      <c r="T269" s="596" t="s">
        <v>3354</v>
      </c>
    </row>
    <row r="270" spans="1:20" ht="15.95" customHeight="1">
      <c r="A270" s="283" t="s">
        <v>137</v>
      </c>
      <c r="B270" s="283" t="s">
        <v>442</v>
      </c>
      <c r="C270" s="288" t="str">
        <f>PROPER(Distributor_Master3[[#This Row],[Distributor]])</f>
        <v>Indra General Store</v>
      </c>
      <c r="D270" s="283" t="s">
        <v>3355</v>
      </c>
      <c r="E270" s="283" t="s">
        <v>144</v>
      </c>
      <c r="F270" s="283" t="s">
        <v>144</v>
      </c>
      <c r="G270" s="283" t="s">
        <v>431</v>
      </c>
      <c r="H270" s="283" t="s">
        <v>2984</v>
      </c>
      <c r="I270" s="284"/>
      <c r="J270" s="285"/>
      <c r="K270" s="285" t="s">
        <v>2974</v>
      </c>
      <c r="L270" s="592" t="s">
        <v>3355</v>
      </c>
      <c r="M270" s="593" t="s">
        <v>3356</v>
      </c>
      <c r="N270" s="592" t="s">
        <v>3003</v>
      </c>
      <c r="O270" s="592" t="s">
        <v>3004</v>
      </c>
      <c r="P270" s="592" t="s">
        <v>3357</v>
      </c>
      <c r="Q270" s="593" t="s">
        <v>3356</v>
      </c>
      <c r="R270" s="592" t="s">
        <v>3357</v>
      </c>
      <c r="S270" s="592" t="s">
        <v>3004</v>
      </c>
      <c r="T270" s="596" t="s">
        <v>3358</v>
      </c>
    </row>
    <row r="271" spans="1:20" ht="15.95" customHeight="1">
      <c r="A271" s="283" t="s">
        <v>309</v>
      </c>
      <c r="B271" s="283" t="s">
        <v>945</v>
      </c>
      <c r="C271" s="288" t="str">
        <f>PROPER(Distributor_Master3[[#This Row],[Distributor]])</f>
        <v>J P Cafe &amp; Restaurant</v>
      </c>
      <c r="D271" s="283" t="s">
        <v>945</v>
      </c>
      <c r="E271" s="283" t="s">
        <v>324</v>
      </c>
      <c r="F271" s="283" t="s">
        <v>85</v>
      </c>
      <c r="G271" s="283" t="s">
        <v>387</v>
      </c>
      <c r="H271" s="283" t="s">
        <v>85</v>
      </c>
      <c r="I271" s="284"/>
      <c r="J271" s="285"/>
      <c r="K271" s="285" t="s">
        <v>2974</v>
      </c>
      <c r="L271" s="590" t="s">
        <v>945</v>
      </c>
      <c r="M271" s="591" t="s">
        <v>3359</v>
      </c>
      <c r="N271" s="590" t="s">
        <v>3003</v>
      </c>
      <c r="O271" s="590" t="s">
        <v>3344</v>
      </c>
      <c r="P271" s="590"/>
      <c r="Q271" s="591" t="s">
        <v>3359</v>
      </c>
      <c r="R271" s="590"/>
      <c r="S271" s="590" t="s">
        <v>3344</v>
      </c>
      <c r="T271" s="594" t="s">
        <v>3006</v>
      </c>
    </row>
    <row r="272" spans="1:20" ht="15.95" customHeight="1">
      <c r="A272" s="283" t="s">
        <v>137</v>
      </c>
      <c r="B272" s="283" t="s">
        <v>946</v>
      </c>
      <c r="C272" s="288" t="str">
        <f>PROPER(Distributor_Master3[[#This Row],[Distributor]])</f>
        <v>S.K. Traders</v>
      </c>
      <c r="D272" s="283" t="s">
        <v>946</v>
      </c>
      <c r="E272" s="283" t="s">
        <v>324</v>
      </c>
      <c r="F272" s="283" t="s">
        <v>137</v>
      </c>
      <c r="G272" s="283" t="s">
        <v>387</v>
      </c>
      <c r="H272" s="283" t="s">
        <v>2984</v>
      </c>
      <c r="K272" s="285" t="s">
        <v>2974</v>
      </c>
      <c r="L272" s="590" t="s">
        <v>946</v>
      </c>
      <c r="M272" s="591" t="s">
        <v>3360</v>
      </c>
      <c r="N272" s="590" t="s">
        <v>3003</v>
      </c>
      <c r="O272" s="590" t="s">
        <v>3207</v>
      </c>
      <c r="P272" s="590" t="s">
        <v>3361</v>
      </c>
      <c r="Q272" s="591" t="s">
        <v>3360</v>
      </c>
      <c r="R272" s="590" t="s">
        <v>3361</v>
      </c>
      <c r="S272" s="590" t="s">
        <v>3207</v>
      </c>
      <c r="T272" s="594" t="s">
        <v>3006</v>
      </c>
    </row>
    <row r="273" spans="1:20" ht="15.95" customHeight="1">
      <c r="A273" s="283" t="s">
        <v>307</v>
      </c>
      <c r="B273" s="283" t="s">
        <v>993</v>
      </c>
      <c r="C273" s="288" t="str">
        <f>PROPER(Distributor_Master3[[#This Row],[Distributor]])</f>
        <v>Cconceptt Hotels &amp; Resorts</v>
      </c>
      <c r="D273" s="283" t="s">
        <v>993</v>
      </c>
      <c r="E273" s="283" t="s">
        <v>324</v>
      </c>
      <c r="F273" s="283" t="s">
        <v>85</v>
      </c>
      <c r="G273" s="283" t="s">
        <v>387</v>
      </c>
      <c r="H273" s="283" t="s">
        <v>389</v>
      </c>
      <c r="K273" s="285" t="s">
        <v>2974</v>
      </c>
      <c r="L273" s="590" t="s">
        <v>993</v>
      </c>
      <c r="M273" s="591" t="s">
        <v>3362</v>
      </c>
      <c r="N273" s="590" t="s">
        <v>3003</v>
      </c>
      <c r="O273" s="590" t="s">
        <v>3008</v>
      </c>
      <c r="P273" s="590" t="s">
        <v>3363</v>
      </c>
      <c r="Q273" s="591" t="s">
        <v>3362</v>
      </c>
      <c r="R273" s="590" t="s">
        <v>3363</v>
      </c>
      <c r="S273" s="590" t="s">
        <v>3008</v>
      </c>
      <c r="T273" s="594" t="s">
        <v>3006</v>
      </c>
    </row>
    <row r="274" spans="1:20" ht="15.95" customHeight="1">
      <c r="A274" s="283" t="s">
        <v>140</v>
      </c>
      <c r="B274" s="283" t="s">
        <v>994</v>
      </c>
      <c r="C274" s="288" t="str">
        <f>PROPER(Distributor_Master3[[#This Row],[Distributor]])</f>
        <v>Rrl-Sakri Uslapur U11M</v>
      </c>
      <c r="D274" s="283" t="s">
        <v>2988</v>
      </c>
      <c r="E274" s="283" t="s">
        <v>395</v>
      </c>
      <c r="F274" s="283" t="s">
        <v>140</v>
      </c>
      <c r="G274" s="283" t="s">
        <v>321</v>
      </c>
      <c r="H274" s="283" t="s">
        <v>321</v>
      </c>
      <c r="I274" s="284"/>
      <c r="J274" s="285"/>
      <c r="K274" s="285" t="s">
        <v>2974</v>
      </c>
      <c r="L274" s="590" t="s">
        <v>2988</v>
      </c>
      <c r="M274" s="591" t="s">
        <v>3125</v>
      </c>
      <c r="N274" s="590" t="s">
        <v>3003</v>
      </c>
      <c r="O274" s="590" t="s">
        <v>3034</v>
      </c>
      <c r="P274" s="590" t="s">
        <v>3126</v>
      </c>
      <c r="Q274" s="591" t="s">
        <v>3125</v>
      </c>
      <c r="R274" s="590" t="s">
        <v>3126</v>
      </c>
      <c r="S274" s="590" t="s">
        <v>3034</v>
      </c>
      <c r="T274" s="594" t="s">
        <v>3006</v>
      </c>
    </row>
    <row r="275" spans="1:20" ht="15.95" customHeight="1">
      <c r="A275" s="283" t="s">
        <v>307</v>
      </c>
      <c r="B275" s="283" t="s">
        <v>995</v>
      </c>
      <c r="C275" s="288" t="str">
        <f>PROPER(Distributor_Master3[[#This Row],[Distributor]])</f>
        <v xml:space="preserve">Fortune Overses </v>
      </c>
      <c r="D275" s="283" t="s">
        <v>995</v>
      </c>
      <c r="E275" s="283" t="s">
        <v>324</v>
      </c>
      <c r="F275" s="283" t="s">
        <v>85</v>
      </c>
      <c r="G275" s="283" t="s">
        <v>387</v>
      </c>
      <c r="H275" s="283" t="s">
        <v>2984</v>
      </c>
      <c r="I275" s="284"/>
      <c r="J275" s="285"/>
      <c r="K275" s="285" t="s">
        <v>2974</v>
      </c>
      <c r="L275" s="590" t="s">
        <v>566</v>
      </c>
      <c r="M275" s="591" t="s">
        <v>3033</v>
      </c>
      <c r="N275" s="590" t="s">
        <v>3003</v>
      </c>
      <c r="O275" s="590" t="s">
        <v>3034</v>
      </c>
      <c r="P275" s="590" t="s">
        <v>3035</v>
      </c>
      <c r="Q275" s="591" t="s">
        <v>3033</v>
      </c>
      <c r="R275" s="590" t="s">
        <v>3035</v>
      </c>
      <c r="S275" s="590" t="s">
        <v>3034</v>
      </c>
      <c r="T275" s="594" t="s">
        <v>3006</v>
      </c>
    </row>
    <row r="276" spans="1:20" ht="15.95" customHeight="1">
      <c r="A276" s="283" t="s">
        <v>138</v>
      </c>
      <c r="B276" s="283" t="s">
        <v>996</v>
      </c>
      <c r="C276" s="288" t="str">
        <f>PROPER(Distributor_Master3[[#This Row],[Distributor]])</f>
        <v>Rrl-Grand Mall</v>
      </c>
      <c r="D276" s="283" t="s">
        <v>2988</v>
      </c>
      <c r="E276" s="283" t="s">
        <v>395</v>
      </c>
      <c r="F276" s="283" t="s">
        <v>138</v>
      </c>
      <c r="G276" s="283" t="s">
        <v>321</v>
      </c>
      <c r="H276" s="283" t="s">
        <v>321</v>
      </c>
      <c r="I276" s="284"/>
      <c r="J276" s="285"/>
      <c r="K276" s="285" t="s">
        <v>2974</v>
      </c>
      <c r="L276" s="590" t="s">
        <v>2988</v>
      </c>
      <c r="M276" s="591" t="s">
        <v>3125</v>
      </c>
      <c r="N276" s="590" t="s">
        <v>3003</v>
      </c>
      <c r="O276" s="590" t="s">
        <v>3034</v>
      </c>
      <c r="P276" s="590" t="s">
        <v>3126</v>
      </c>
      <c r="Q276" s="591" t="s">
        <v>3125</v>
      </c>
      <c r="R276" s="590" t="s">
        <v>3126</v>
      </c>
      <c r="S276" s="590" t="s">
        <v>3034</v>
      </c>
      <c r="T276" s="594" t="s">
        <v>3006</v>
      </c>
    </row>
    <row r="277" spans="1:20" ht="15.95" customHeight="1">
      <c r="A277" s="283" t="s">
        <v>138</v>
      </c>
      <c r="B277" s="283" t="s">
        <v>997</v>
      </c>
      <c r="C277" s="288" t="str">
        <f>PROPER(Distributor_Master3[[#This Row],[Distributor]])</f>
        <v>Rrl-Sk Plaza Building</v>
      </c>
      <c r="D277" s="283" t="s">
        <v>2988</v>
      </c>
      <c r="E277" s="283" t="s">
        <v>395</v>
      </c>
      <c r="F277" s="283" t="s">
        <v>138</v>
      </c>
      <c r="G277" s="283" t="s">
        <v>321</v>
      </c>
      <c r="H277" s="283" t="s">
        <v>321</v>
      </c>
      <c r="I277" s="284"/>
      <c r="J277" s="285"/>
      <c r="K277" s="285" t="s">
        <v>2974</v>
      </c>
      <c r="L277" s="590" t="s">
        <v>2988</v>
      </c>
      <c r="M277" s="591" t="s">
        <v>3125</v>
      </c>
      <c r="N277" s="590" t="s">
        <v>3003</v>
      </c>
      <c r="O277" s="590" t="s">
        <v>3034</v>
      </c>
      <c r="P277" s="590" t="s">
        <v>3126</v>
      </c>
      <c r="Q277" s="591" t="s">
        <v>3125</v>
      </c>
      <c r="R277" s="590" t="s">
        <v>3126</v>
      </c>
      <c r="S277" s="590" t="s">
        <v>3034</v>
      </c>
      <c r="T277" s="594" t="s">
        <v>3006</v>
      </c>
    </row>
    <row r="278" spans="1:20" ht="15.95" customHeight="1">
      <c r="A278" s="283" t="s">
        <v>138</v>
      </c>
      <c r="B278" s="283" t="s">
        <v>998</v>
      </c>
      <c r="C278" s="288" t="str">
        <f>PROPER(Distributor_Master3[[#This Row],[Distributor]])</f>
        <v>Rrl-Saha Complex Raigarh</v>
      </c>
      <c r="D278" s="283" t="s">
        <v>2988</v>
      </c>
      <c r="E278" s="283" t="s">
        <v>395</v>
      </c>
      <c r="F278" s="283" t="s">
        <v>138</v>
      </c>
      <c r="G278" s="283" t="s">
        <v>321</v>
      </c>
      <c r="H278" s="283" t="s">
        <v>321</v>
      </c>
      <c r="I278" s="284"/>
      <c r="J278" s="285"/>
      <c r="K278" s="285" t="s">
        <v>2974</v>
      </c>
      <c r="L278" s="590" t="s">
        <v>2988</v>
      </c>
      <c r="M278" s="591" t="s">
        <v>3125</v>
      </c>
      <c r="N278" s="590" t="s">
        <v>3003</v>
      </c>
      <c r="O278" s="590" t="s">
        <v>3034</v>
      </c>
      <c r="P278" s="590" t="s">
        <v>3126</v>
      </c>
      <c r="Q278" s="591" t="s">
        <v>3125</v>
      </c>
      <c r="R278" s="590" t="s">
        <v>3126</v>
      </c>
      <c r="S278" s="590" t="s">
        <v>3034</v>
      </c>
      <c r="T278" s="594" t="s">
        <v>3006</v>
      </c>
    </row>
    <row r="279" spans="1:20" ht="15.95" customHeight="1">
      <c r="A279" s="283" t="s">
        <v>138</v>
      </c>
      <c r="B279" s="283" t="s">
        <v>460</v>
      </c>
      <c r="C279" s="288" t="str">
        <f>PROPER(Distributor_Master3[[#This Row],[Distributor]])</f>
        <v>Gurumukh Das Bharat Lal</v>
      </c>
      <c r="D279" s="283" t="s">
        <v>460</v>
      </c>
      <c r="E279" s="283" t="s">
        <v>324</v>
      </c>
      <c r="F279" s="283" t="s">
        <v>138</v>
      </c>
      <c r="G279" s="283" t="s">
        <v>387</v>
      </c>
      <c r="H279" s="283" t="s">
        <v>2984</v>
      </c>
      <c r="I279" s="284"/>
      <c r="J279" s="285"/>
      <c r="K279" s="285" t="s">
        <v>2974</v>
      </c>
      <c r="L279" s="590" t="s">
        <v>460</v>
      </c>
      <c r="M279" s="591" t="s">
        <v>3364</v>
      </c>
      <c r="N279" s="590" t="s">
        <v>3003</v>
      </c>
      <c r="O279" s="590" t="s">
        <v>3133</v>
      </c>
      <c r="P279" s="590" t="s">
        <v>3365</v>
      </c>
      <c r="Q279" s="591" t="s">
        <v>3364</v>
      </c>
      <c r="R279" s="590" t="s">
        <v>3365</v>
      </c>
      <c r="S279" s="590" t="s">
        <v>3133</v>
      </c>
      <c r="T279" s="594" t="s">
        <v>3006</v>
      </c>
    </row>
    <row r="280" spans="1:20" ht="15.95" customHeight="1">
      <c r="A280" s="283" t="s">
        <v>307</v>
      </c>
      <c r="B280" s="283" t="s">
        <v>999</v>
      </c>
      <c r="C280" s="288" t="str">
        <f>PROPER(Distributor_Master3[[#This Row],[Distributor]])</f>
        <v>M S Hospitality</v>
      </c>
      <c r="D280" s="283" t="s">
        <v>999</v>
      </c>
      <c r="E280" s="283" t="s">
        <v>324</v>
      </c>
      <c r="F280" s="283" t="s">
        <v>85</v>
      </c>
      <c r="G280" s="283" t="s">
        <v>389</v>
      </c>
      <c r="H280" s="283" t="s">
        <v>389</v>
      </c>
      <c r="I280" s="284"/>
      <c r="J280" s="285"/>
      <c r="K280" s="285" t="s">
        <v>2974</v>
      </c>
      <c r="L280" s="590" t="s">
        <v>999</v>
      </c>
      <c r="M280" s="591" t="s">
        <v>3366</v>
      </c>
      <c r="N280" s="590" t="s">
        <v>3003</v>
      </c>
      <c r="O280" s="590" t="s">
        <v>3008</v>
      </c>
      <c r="P280" s="590" t="s">
        <v>3367</v>
      </c>
      <c r="Q280" s="591" t="s">
        <v>3366</v>
      </c>
      <c r="R280" s="590" t="s">
        <v>3367</v>
      </c>
      <c r="S280" s="590" t="s">
        <v>3008</v>
      </c>
      <c r="T280" s="594" t="s">
        <v>3006</v>
      </c>
    </row>
    <row r="281" spans="1:20" ht="15.95" customHeight="1">
      <c r="A281" s="283" t="s">
        <v>139</v>
      </c>
      <c r="B281" s="283" t="s">
        <v>1000</v>
      </c>
      <c r="C281" s="288" t="str">
        <f>PROPER(Distributor_Master3[[#This Row],[Distributor]])</f>
        <v>Avi Traders</v>
      </c>
      <c r="D281" s="283" t="s">
        <v>1000</v>
      </c>
      <c r="E281" s="283" t="s">
        <v>324</v>
      </c>
      <c r="F281" s="283" t="s">
        <v>139</v>
      </c>
      <c r="G281" s="283" t="s">
        <v>387</v>
      </c>
      <c r="H281" s="283" t="s">
        <v>2984</v>
      </c>
      <c r="I281" s="284"/>
      <c r="J281" s="285"/>
      <c r="K281" s="285" t="s">
        <v>2974</v>
      </c>
      <c r="L281" s="590" t="s">
        <v>1000</v>
      </c>
      <c r="M281" s="591" t="s">
        <v>3368</v>
      </c>
      <c r="N281" s="590" t="s">
        <v>3003</v>
      </c>
      <c r="O281" s="590" t="s">
        <v>3369</v>
      </c>
      <c r="P281" s="590" t="s">
        <v>3370</v>
      </c>
      <c r="Q281" s="591" t="s">
        <v>3368</v>
      </c>
      <c r="R281" s="590" t="s">
        <v>3370</v>
      </c>
      <c r="S281" s="590" t="s">
        <v>3369</v>
      </c>
      <c r="T281" s="594" t="s">
        <v>3006</v>
      </c>
    </row>
    <row r="282" spans="1:20" ht="15.95" customHeight="1">
      <c r="A282" s="283" t="s">
        <v>307</v>
      </c>
      <c r="B282" s="283" t="s">
        <v>1001</v>
      </c>
      <c r="C282" s="288" t="str">
        <f>PROPER(Distributor_Master3[[#This Row],[Distributor]])</f>
        <v>Amar Enterprises</v>
      </c>
      <c r="D282" s="283" t="s">
        <v>1001</v>
      </c>
      <c r="E282" s="283" t="s">
        <v>324</v>
      </c>
      <c r="F282" s="283" t="s">
        <v>85</v>
      </c>
      <c r="G282" s="283" t="s">
        <v>387</v>
      </c>
      <c r="H282" s="283" t="s">
        <v>2984</v>
      </c>
      <c r="I282" s="284"/>
      <c r="J282" s="285"/>
      <c r="K282" s="285" t="s">
        <v>2974</v>
      </c>
      <c r="L282" s="590" t="s">
        <v>1001</v>
      </c>
      <c r="M282" s="591" t="s">
        <v>3371</v>
      </c>
      <c r="N282" s="590" t="s">
        <v>3003</v>
      </c>
      <c r="O282" s="590" t="s">
        <v>3335</v>
      </c>
      <c r="P282" s="590" t="s">
        <v>3372</v>
      </c>
      <c r="Q282" s="591" t="s">
        <v>3371</v>
      </c>
      <c r="R282" s="590" t="s">
        <v>3372</v>
      </c>
      <c r="S282" s="590" t="s">
        <v>3335</v>
      </c>
      <c r="T282" s="594" t="s">
        <v>3006</v>
      </c>
    </row>
    <row r="283" spans="1:20" ht="15.95" customHeight="1">
      <c r="A283" s="283" t="s">
        <v>307</v>
      </c>
      <c r="B283" s="283" t="s">
        <v>1002</v>
      </c>
      <c r="C283" s="288" t="str">
        <f>PROPER(Distributor_Master3[[#This Row],[Distributor]])</f>
        <v>Dawoodi Bohra Jamaat Trust</v>
      </c>
      <c r="D283" s="283" t="s">
        <v>1002</v>
      </c>
      <c r="E283" s="283" t="s">
        <v>324</v>
      </c>
      <c r="F283" s="283" t="s">
        <v>85</v>
      </c>
      <c r="G283" s="283" t="s">
        <v>389</v>
      </c>
      <c r="H283" s="283" t="s">
        <v>389</v>
      </c>
      <c r="I283" s="284"/>
      <c r="J283" s="285"/>
      <c r="K283" s="285" t="s">
        <v>2974</v>
      </c>
      <c r="L283" s="590" t="s">
        <v>1002</v>
      </c>
      <c r="M283" s="591" t="s">
        <v>3373</v>
      </c>
      <c r="N283" s="590" t="s">
        <v>3003</v>
      </c>
      <c r="O283" s="590" t="s">
        <v>3008</v>
      </c>
      <c r="P283" s="590"/>
      <c r="Q283" s="591" t="s">
        <v>3373</v>
      </c>
      <c r="R283" s="590"/>
      <c r="S283" s="590" t="s">
        <v>3008</v>
      </c>
      <c r="T283" s="594" t="s">
        <v>3006</v>
      </c>
    </row>
    <row r="284" spans="1:20" ht="15.95" customHeight="1">
      <c r="A284" s="283" t="s">
        <v>307</v>
      </c>
      <c r="B284" s="283" t="s">
        <v>1003</v>
      </c>
      <c r="C284" s="288" t="str">
        <f>PROPER(Distributor_Master3[[#This Row],[Distributor]])</f>
        <v>United Foodbrands Limited</v>
      </c>
      <c r="D284" s="283" t="s">
        <v>1003</v>
      </c>
      <c r="E284" s="283" t="s">
        <v>324</v>
      </c>
      <c r="F284" s="283" t="s">
        <v>85</v>
      </c>
      <c r="G284" s="283" t="s">
        <v>389</v>
      </c>
      <c r="H284" s="283" t="s">
        <v>389</v>
      </c>
      <c r="I284" s="284"/>
      <c r="J284" s="285"/>
      <c r="K284" s="285" t="s">
        <v>2974</v>
      </c>
      <c r="L284" s="590" t="s">
        <v>1003</v>
      </c>
      <c r="M284" s="591" t="s">
        <v>3374</v>
      </c>
      <c r="N284" s="590" t="s">
        <v>3003</v>
      </c>
      <c r="O284" s="590"/>
      <c r="P284" s="590" t="s">
        <v>3375</v>
      </c>
      <c r="Q284" s="591" t="s">
        <v>3374</v>
      </c>
      <c r="R284" s="590" t="s">
        <v>3375</v>
      </c>
      <c r="S284" s="590"/>
      <c r="T284" s="594" t="s">
        <v>3006</v>
      </c>
    </row>
    <row r="285" spans="1:20" ht="15.95" customHeight="1">
      <c r="A285" s="283" t="s">
        <v>307</v>
      </c>
      <c r="B285" s="283" t="s">
        <v>1004</v>
      </c>
      <c r="C285" s="288" t="str">
        <f>PROPER(Distributor_Master3[[#This Row],[Distributor]])</f>
        <v>Ciaana The Bakers</v>
      </c>
      <c r="D285" s="283" t="s">
        <v>2980</v>
      </c>
      <c r="E285" s="283" t="s">
        <v>324</v>
      </c>
      <c r="F285" s="283" t="s">
        <v>85</v>
      </c>
      <c r="G285" s="283" t="s">
        <v>389</v>
      </c>
      <c r="H285" s="283" t="s">
        <v>389</v>
      </c>
      <c r="I285" s="284"/>
      <c r="J285" s="285"/>
      <c r="K285" s="285" t="s">
        <v>2974</v>
      </c>
      <c r="L285" s="590" t="s">
        <v>2980</v>
      </c>
      <c r="M285" s="591" t="s">
        <v>3376</v>
      </c>
      <c r="N285" s="590" t="s">
        <v>3003</v>
      </c>
      <c r="O285" s="590" t="s">
        <v>3082</v>
      </c>
      <c r="P285" s="590" t="s">
        <v>3377</v>
      </c>
      <c r="Q285" s="591" t="s">
        <v>3376</v>
      </c>
      <c r="R285" s="590" t="s">
        <v>3377</v>
      </c>
      <c r="S285" s="590" t="s">
        <v>3082</v>
      </c>
      <c r="T285" s="594" t="s">
        <v>3006</v>
      </c>
    </row>
    <row r="286" spans="1:20" ht="15.95" customHeight="1">
      <c r="A286" s="283" t="s">
        <v>307</v>
      </c>
      <c r="B286" s="283" t="s">
        <v>1005</v>
      </c>
      <c r="C286" s="288" t="str">
        <f>PROPER(Distributor_Master3[[#This Row],[Distributor]])</f>
        <v>Mukesh Kirana Store</v>
      </c>
      <c r="D286" s="283" t="s">
        <v>1005</v>
      </c>
      <c r="E286" s="283" t="s">
        <v>324</v>
      </c>
      <c r="F286" s="283" t="s">
        <v>85</v>
      </c>
      <c r="G286" s="283" t="s">
        <v>387</v>
      </c>
      <c r="H286" s="283" t="s">
        <v>85</v>
      </c>
      <c r="I286" s="284"/>
      <c r="J286" s="285"/>
      <c r="K286" s="285" t="s">
        <v>2974</v>
      </c>
      <c r="L286" s="590" t="s">
        <v>1005</v>
      </c>
      <c r="M286" s="591" t="s">
        <v>3378</v>
      </c>
      <c r="N286" s="590" t="s">
        <v>3003</v>
      </c>
      <c r="O286" s="590" t="s">
        <v>3283</v>
      </c>
      <c r="P286" s="590" t="s">
        <v>3379</v>
      </c>
      <c r="Q286" s="591" t="s">
        <v>3378</v>
      </c>
      <c r="R286" s="590" t="s">
        <v>3379</v>
      </c>
      <c r="S286" s="590" t="s">
        <v>3283</v>
      </c>
      <c r="T286" s="594" t="s">
        <v>3006</v>
      </c>
    </row>
    <row r="287" spans="1:20" ht="15.95" customHeight="1">
      <c r="A287" s="283" t="s">
        <v>138</v>
      </c>
      <c r="B287" s="283" t="s">
        <v>1006</v>
      </c>
      <c r="C287" s="288" t="str">
        <f>PROPER(Distributor_Master3[[#This Row],[Distributor]])</f>
        <v>Shri Mangalam Traders</v>
      </c>
      <c r="D287" s="283" t="s">
        <v>1006</v>
      </c>
      <c r="E287" s="283" t="s">
        <v>324</v>
      </c>
      <c r="F287" s="283" t="s">
        <v>141</v>
      </c>
      <c r="G287" s="283" t="s">
        <v>387</v>
      </c>
      <c r="H287" s="283" t="s">
        <v>2984</v>
      </c>
      <c r="I287" s="284"/>
      <c r="J287" s="285"/>
      <c r="K287" s="285" t="s">
        <v>2974</v>
      </c>
      <c r="L287" s="590" t="s">
        <v>1006</v>
      </c>
      <c r="M287" s="591" t="s">
        <v>3380</v>
      </c>
      <c r="N287" s="590" t="s">
        <v>3003</v>
      </c>
      <c r="O287" s="590" t="s">
        <v>3011</v>
      </c>
      <c r="P287" s="590" t="s">
        <v>3381</v>
      </c>
      <c r="Q287" s="591" t="s">
        <v>3380</v>
      </c>
      <c r="R287" s="590" t="s">
        <v>3381</v>
      </c>
      <c r="S287" s="590" t="s">
        <v>3011</v>
      </c>
      <c r="T287" s="594" t="s">
        <v>3006</v>
      </c>
    </row>
    <row r="288" spans="1:20" ht="15.95" customHeight="1">
      <c r="A288" s="283" t="s">
        <v>307</v>
      </c>
      <c r="B288" s="283" t="s">
        <v>1007</v>
      </c>
      <c r="C288" s="288" t="str">
        <f>PROPER(Distributor_Master3[[#This Row],[Distributor]])</f>
        <v xml:space="preserve">Ambika Realtech  Maira Resort </v>
      </c>
      <c r="D288" s="283" t="s">
        <v>2979</v>
      </c>
      <c r="E288" s="283" t="s">
        <v>324</v>
      </c>
      <c r="F288" s="283" t="s">
        <v>85</v>
      </c>
      <c r="G288" s="283" t="s">
        <v>389</v>
      </c>
      <c r="H288" s="283" t="s">
        <v>389</v>
      </c>
      <c r="I288" s="284"/>
      <c r="J288" s="285"/>
      <c r="K288" s="285" t="s">
        <v>2974</v>
      </c>
      <c r="L288" s="590" t="s">
        <v>2979</v>
      </c>
      <c r="M288" s="591" t="s">
        <v>3382</v>
      </c>
      <c r="N288" s="590" t="s">
        <v>3003</v>
      </c>
      <c r="O288" s="590" t="s">
        <v>3114</v>
      </c>
      <c r="P288" s="590" t="s">
        <v>3383</v>
      </c>
      <c r="Q288" s="591" t="s">
        <v>3382</v>
      </c>
      <c r="R288" s="590" t="s">
        <v>3383</v>
      </c>
      <c r="S288" s="590" t="s">
        <v>3114</v>
      </c>
      <c r="T288" s="594" t="s">
        <v>3384</v>
      </c>
    </row>
    <row r="289" spans="1:20" ht="15.95" customHeight="1">
      <c r="A289" s="283" t="s">
        <v>307</v>
      </c>
      <c r="B289" s="283" t="s">
        <v>1008</v>
      </c>
      <c r="C289" s="288" t="str">
        <f>PROPER(Distributor_Master3[[#This Row],[Distributor]])</f>
        <v>Shyam Traders</v>
      </c>
      <c r="D289" s="283" t="s">
        <v>1008</v>
      </c>
      <c r="E289" s="283" t="s">
        <v>324</v>
      </c>
      <c r="F289" s="283" t="s">
        <v>85</v>
      </c>
      <c r="G289" s="283" t="s">
        <v>387</v>
      </c>
      <c r="H289" s="283" t="s">
        <v>2984</v>
      </c>
      <c r="I289" s="284"/>
      <c r="J289" s="285"/>
      <c r="K289" s="285" t="s">
        <v>2974</v>
      </c>
      <c r="L289" s="590" t="s">
        <v>1008</v>
      </c>
      <c r="M289" s="591" t="s">
        <v>3385</v>
      </c>
      <c r="N289" s="590" t="s">
        <v>3003</v>
      </c>
      <c r="O289" s="590" t="s">
        <v>3008</v>
      </c>
      <c r="P289" s="590" t="s">
        <v>3386</v>
      </c>
      <c r="Q289" s="591" t="s">
        <v>3385</v>
      </c>
      <c r="R289" s="590" t="s">
        <v>3386</v>
      </c>
      <c r="S289" s="590" t="s">
        <v>3008</v>
      </c>
      <c r="T289" s="594" t="s">
        <v>3006</v>
      </c>
    </row>
    <row r="290" spans="1:20" ht="15.95" customHeight="1">
      <c r="A290" s="283" t="s">
        <v>307</v>
      </c>
      <c r="B290" s="283" t="s">
        <v>1009</v>
      </c>
      <c r="C290" s="288" t="str">
        <f>PROPER(Distributor_Master3[[#This Row],[Distributor]])</f>
        <v>Qantas Hospitality</v>
      </c>
      <c r="D290" s="283" t="s">
        <v>1009</v>
      </c>
      <c r="E290" s="283" t="s">
        <v>324</v>
      </c>
      <c r="F290" s="283" t="s">
        <v>85</v>
      </c>
      <c r="G290" s="283" t="s">
        <v>389</v>
      </c>
      <c r="H290" s="283" t="s">
        <v>389</v>
      </c>
      <c r="I290" s="284"/>
      <c r="J290" s="285"/>
      <c r="K290" s="285" t="s">
        <v>2974</v>
      </c>
      <c r="L290" s="590" t="s">
        <v>1009</v>
      </c>
      <c r="M290" s="591" t="s">
        <v>3387</v>
      </c>
      <c r="N290" s="590" t="s">
        <v>3003</v>
      </c>
      <c r="O290" s="590" t="s">
        <v>3008</v>
      </c>
      <c r="P290" s="590" t="s">
        <v>3388</v>
      </c>
      <c r="Q290" s="591" t="s">
        <v>3387</v>
      </c>
      <c r="R290" s="590" t="s">
        <v>3388</v>
      </c>
      <c r="S290" s="590" t="s">
        <v>3008</v>
      </c>
      <c r="T290" s="594" t="s">
        <v>3006</v>
      </c>
    </row>
    <row r="291" spans="1:20" ht="15.95" customHeight="1">
      <c r="A291" s="283" t="s">
        <v>331</v>
      </c>
      <c r="B291" s="283" t="s">
        <v>1010</v>
      </c>
      <c r="C291" s="288" t="str">
        <f>PROPER(Distributor_Master3[[#This Row],[Distributor]])</f>
        <v>D-Mart Dc Raipur</v>
      </c>
      <c r="D291" s="283" t="s">
        <v>2989</v>
      </c>
      <c r="E291" s="283" t="s">
        <v>390</v>
      </c>
      <c r="F291" s="283" t="s">
        <v>85</v>
      </c>
      <c r="G291" s="283" t="s">
        <v>321</v>
      </c>
      <c r="H291" s="283" t="s">
        <v>321</v>
      </c>
      <c r="I291" s="284"/>
      <c r="J291" s="285"/>
      <c r="K291" s="285" t="s">
        <v>2974</v>
      </c>
      <c r="L291" s="590" t="s">
        <v>2989</v>
      </c>
      <c r="M291" s="591" t="s">
        <v>3389</v>
      </c>
      <c r="N291" s="590" t="s">
        <v>3003</v>
      </c>
      <c r="O291" s="590" t="s">
        <v>3227</v>
      </c>
      <c r="P291" s="590" t="s">
        <v>3105</v>
      </c>
      <c r="Q291" s="591" t="s">
        <v>3389</v>
      </c>
      <c r="R291" s="590" t="s">
        <v>3105</v>
      </c>
      <c r="S291" s="590" t="s">
        <v>3227</v>
      </c>
      <c r="T291" s="594" t="s">
        <v>3390</v>
      </c>
    </row>
    <row r="292" spans="1:20" ht="15.95" customHeight="1">
      <c r="A292" s="283" t="s">
        <v>331</v>
      </c>
      <c r="B292" s="283" t="s">
        <v>1011</v>
      </c>
      <c r="C292" s="288" t="str">
        <f>PROPER(Distributor_Master3[[#This Row],[Distributor]])</f>
        <v>Gaia Fresh Live</v>
      </c>
      <c r="D292" s="283" t="s">
        <v>1011</v>
      </c>
      <c r="E292" s="283" t="s">
        <v>324</v>
      </c>
      <c r="F292" s="283" t="s">
        <v>85</v>
      </c>
      <c r="G292" s="283" t="s">
        <v>387</v>
      </c>
      <c r="H292" s="283" t="s">
        <v>85</v>
      </c>
      <c r="I292" s="286"/>
      <c r="J292" s="285"/>
      <c r="K292" s="285" t="s">
        <v>2974</v>
      </c>
      <c r="L292" s="590" t="s">
        <v>1011</v>
      </c>
      <c r="M292" s="591" t="s">
        <v>3391</v>
      </c>
      <c r="N292" s="590" t="s">
        <v>3003</v>
      </c>
      <c r="O292" s="590" t="s">
        <v>3008</v>
      </c>
      <c r="P292" s="590" t="s">
        <v>3341</v>
      </c>
      <c r="Q292" s="591" t="s">
        <v>3391</v>
      </c>
      <c r="R292" s="590" t="s">
        <v>3341</v>
      </c>
      <c r="S292" s="590" t="s">
        <v>3008</v>
      </c>
      <c r="T292" s="594" t="s">
        <v>3006</v>
      </c>
    </row>
    <row r="293" spans="1:20" ht="15.95" customHeight="1">
      <c r="A293" s="283" t="s">
        <v>139</v>
      </c>
      <c r="B293" s="283" t="s">
        <v>1012</v>
      </c>
      <c r="C293" s="288" t="str">
        <f>PROPER(Distributor_Master3[[#This Row],[Distributor]])</f>
        <v>Jaiswal Kirana And General Srores</v>
      </c>
      <c r="D293" s="283" t="s">
        <v>1012</v>
      </c>
      <c r="E293" s="283" t="s">
        <v>324</v>
      </c>
      <c r="F293" s="283" t="s">
        <v>139</v>
      </c>
      <c r="G293" s="283" t="s">
        <v>387</v>
      </c>
      <c r="H293" s="283" t="s">
        <v>2984</v>
      </c>
      <c r="I293" s="284"/>
      <c r="J293" s="285"/>
      <c r="K293" s="285" t="s">
        <v>2974</v>
      </c>
      <c r="L293" s="590" t="s">
        <v>1012</v>
      </c>
      <c r="M293" s="591" t="s">
        <v>3392</v>
      </c>
      <c r="N293" s="590" t="s">
        <v>3003</v>
      </c>
      <c r="O293" s="590"/>
      <c r="P293" s="590" t="s">
        <v>3393</v>
      </c>
      <c r="Q293" s="591" t="s">
        <v>3392</v>
      </c>
      <c r="R293" s="590" t="s">
        <v>3393</v>
      </c>
      <c r="S293" s="590"/>
      <c r="T293" s="594" t="s">
        <v>3006</v>
      </c>
    </row>
    <row r="294" spans="1:20" ht="15.95" customHeight="1">
      <c r="A294" s="283" t="s">
        <v>139</v>
      </c>
      <c r="B294" s="283" t="s">
        <v>1052</v>
      </c>
      <c r="C294" s="288" t="str">
        <f>PROPER(Distributor_Master3[[#This Row],[Distributor]])</f>
        <v>Anmol Egg And Coldrink</v>
      </c>
      <c r="D294" s="283" t="s">
        <v>3394</v>
      </c>
      <c r="E294" s="283" t="s">
        <v>324</v>
      </c>
      <c r="F294" s="283" t="s">
        <v>139</v>
      </c>
      <c r="G294" s="283" t="s">
        <v>387</v>
      </c>
      <c r="H294" s="283" t="s">
        <v>2984</v>
      </c>
      <c r="I294" s="284"/>
      <c r="J294" s="285"/>
      <c r="K294" s="285" t="s">
        <v>2974</v>
      </c>
      <c r="L294" s="592" t="s">
        <v>3394</v>
      </c>
      <c r="M294" s="593" t="s">
        <v>3395</v>
      </c>
      <c r="N294" s="592" t="s">
        <v>3003</v>
      </c>
      <c r="O294" s="592" t="s">
        <v>3396</v>
      </c>
      <c r="P294" s="592"/>
      <c r="Q294" s="593" t="s">
        <v>3395</v>
      </c>
      <c r="R294" s="592"/>
      <c r="S294" s="592" t="s">
        <v>3396</v>
      </c>
      <c r="T294" s="596" t="s">
        <v>3397</v>
      </c>
    </row>
    <row r="295" spans="1:20" ht="15.95" customHeight="1">
      <c r="A295" s="283" t="s">
        <v>138</v>
      </c>
      <c r="B295" s="283" t="s">
        <v>1055</v>
      </c>
      <c r="C295" s="288" t="str">
        <f>PROPER(Distributor_Master3[[#This Row],[Distributor]])</f>
        <v>Krishna Puja Samgri</v>
      </c>
      <c r="D295" s="575" t="s">
        <v>1055</v>
      </c>
      <c r="E295" s="283" t="s">
        <v>324</v>
      </c>
      <c r="F295" s="283" t="s">
        <v>141</v>
      </c>
      <c r="G295" s="283" t="s">
        <v>387</v>
      </c>
      <c r="H295" s="283" t="s">
        <v>1054</v>
      </c>
      <c r="I295" s="286"/>
      <c r="J295" s="285"/>
      <c r="K295" s="285" t="s">
        <v>2974</v>
      </c>
      <c r="L295" s="590" t="s">
        <v>1055</v>
      </c>
      <c r="M295" s="591" t="s">
        <v>3398</v>
      </c>
      <c r="N295" s="590" t="s">
        <v>3003</v>
      </c>
      <c r="O295" s="590" t="s">
        <v>3037</v>
      </c>
      <c r="P295" s="590"/>
      <c r="Q295" s="591" t="s">
        <v>3398</v>
      </c>
      <c r="R295" s="590"/>
      <c r="S295" s="590" t="s">
        <v>3037</v>
      </c>
      <c r="T295" s="594" t="s">
        <v>3006</v>
      </c>
    </row>
    <row r="296" spans="1:20" ht="15.95" customHeight="1">
      <c r="A296" s="283" t="s">
        <v>307</v>
      </c>
      <c r="B296" s="283" t="s">
        <v>1062</v>
      </c>
      <c r="C296" s="288" t="str">
        <f>PROPER(Distributor_Master3[[#This Row],[Distributor]])</f>
        <v>Blink Commerce Private Limited</v>
      </c>
      <c r="D296" s="283" t="s">
        <v>1062</v>
      </c>
      <c r="E296" s="283" t="s">
        <v>324</v>
      </c>
      <c r="F296" s="283" t="s">
        <v>214</v>
      </c>
      <c r="G296" s="283" t="s">
        <v>214</v>
      </c>
      <c r="H296" s="283" t="s">
        <v>1054</v>
      </c>
      <c r="I296" s="286"/>
      <c r="J296" s="285"/>
      <c r="K296" s="285" t="s">
        <v>2974</v>
      </c>
      <c r="L296" s="590" t="s">
        <v>1062</v>
      </c>
      <c r="M296" s="591" t="s">
        <v>3399</v>
      </c>
      <c r="N296" s="590" t="s">
        <v>3400</v>
      </c>
      <c r="O296" s="590" t="s">
        <v>3401</v>
      </c>
      <c r="P296" s="590" t="s">
        <v>3402</v>
      </c>
      <c r="Q296" s="591" t="s">
        <v>3399</v>
      </c>
      <c r="R296" s="590" t="s">
        <v>3402</v>
      </c>
      <c r="S296" s="590" t="s">
        <v>3401</v>
      </c>
      <c r="T296" s="594" t="s">
        <v>3403</v>
      </c>
    </row>
    <row r="297" spans="1:20" ht="15.95" customHeight="1">
      <c r="A297" s="283" t="s">
        <v>307</v>
      </c>
      <c r="B297" s="283" t="s">
        <v>1063</v>
      </c>
      <c r="C297" s="288" t="str">
        <f>PROPER(Distributor_Master3[[#This Row],[Distributor]])</f>
        <v>Kanger Valley Academy School</v>
      </c>
      <c r="D297" s="283" t="s">
        <v>1063</v>
      </c>
      <c r="E297" s="283" t="s">
        <v>324</v>
      </c>
      <c r="F297" s="283" t="s">
        <v>85</v>
      </c>
      <c r="G297" s="283" t="s">
        <v>389</v>
      </c>
      <c r="H297" s="283" t="s">
        <v>389</v>
      </c>
      <c r="I297" s="284"/>
      <c r="J297" s="285"/>
      <c r="K297" s="285" t="s">
        <v>2974</v>
      </c>
      <c r="L297" s="590" t="s">
        <v>1063</v>
      </c>
      <c r="M297" s="591" t="s">
        <v>3404</v>
      </c>
      <c r="N297" s="590" t="s">
        <v>3003</v>
      </c>
      <c r="O297" s="590" t="s">
        <v>3247</v>
      </c>
      <c r="P297" s="590"/>
      <c r="Q297" s="591" t="s">
        <v>3404</v>
      </c>
      <c r="R297" s="590"/>
      <c r="S297" s="590" t="s">
        <v>3247</v>
      </c>
      <c r="T297" s="594" t="s">
        <v>3006</v>
      </c>
    </row>
    <row r="298" spans="1:20" ht="15.95" customHeight="1">
      <c r="A298" s="283" t="s">
        <v>307</v>
      </c>
      <c r="B298" s="283" t="s">
        <v>1066</v>
      </c>
      <c r="C298" s="288" t="str">
        <f>PROPER(Distributor_Master3[[#This Row],[Distributor]])</f>
        <v>Chahna Palace</v>
      </c>
      <c r="D298" s="283" t="s">
        <v>1066</v>
      </c>
      <c r="E298" s="283" t="s">
        <v>324</v>
      </c>
      <c r="F298" s="283" t="s">
        <v>85</v>
      </c>
      <c r="G298" s="283" t="s">
        <v>389</v>
      </c>
      <c r="H298" s="283" t="s">
        <v>389</v>
      </c>
      <c r="I298" s="284"/>
      <c r="J298" s="285"/>
      <c r="K298" s="285" t="s">
        <v>2974</v>
      </c>
      <c r="L298" s="590" t="s">
        <v>1066</v>
      </c>
      <c r="M298" s="591" t="s">
        <v>3405</v>
      </c>
      <c r="N298" s="590" t="s">
        <v>3003</v>
      </c>
      <c r="O298" s="590" t="s">
        <v>3227</v>
      </c>
      <c r="P298" s="590" t="s">
        <v>3406</v>
      </c>
      <c r="Q298" s="591" t="s">
        <v>3405</v>
      </c>
      <c r="R298" s="590" t="s">
        <v>3406</v>
      </c>
      <c r="S298" s="590" t="s">
        <v>3227</v>
      </c>
      <c r="T298" s="594" t="s">
        <v>3006</v>
      </c>
    </row>
    <row r="299" spans="1:20" ht="15.95" customHeight="1">
      <c r="A299" s="283" t="s">
        <v>139</v>
      </c>
      <c r="B299" s="283" t="s">
        <v>1067</v>
      </c>
      <c r="C299" s="288" t="str">
        <f>PROPER(Distributor_Master3[[#This Row],[Distributor]])</f>
        <v>Natraj Traders</v>
      </c>
      <c r="D299" s="283" t="s">
        <v>1067</v>
      </c>
      <c r="E299" s="283" t="s">
        <v>324</v>
      </c>
      <c r="F299" s="283" t="s">
        <v>139</v>
      </c>
      <c r="G299" s="283" t="s">
        <v>389</v>
      </c>
      <c r="H299" s="283" t="s">
        <v>389</v>
      </c>
      <c r="I299" s="286"/>
      <c r="J299" s="285"/>
      <c r="K299" s="285" t="s">
        <v>2974</v>
      </c>
      <c r="L299" s="590" t="s">
        <v>1067</v>
      </c>
      <c r="M299" s="591" t="s">
        <v>3407</v>
      </c>
      <c r="N299" s="590" t="s">
        <v>3003</v>
      </c>
      <c r="O299" s="590" t="s">
        <v>3369</v>
      </c>
      <c r="P299" s="590" t="s">
        <v>3408</v>
      </c>
      <c r="Q299" s="591" t="s">
        <v>3407</v>
      </c>
      <c r="R299" s="590" t="s">
        <v>3408</v>
      </c>
      <c r="S299" s="590" t="s">
        <v>3369</v>
      </c>
      <c r="T299" s="594" t="s">
        <v>3006</v>
      </c>
    </row>
    <row r="300" spans="1:20" ht="15.95" customHeight="1">
      <c r="A300" s="283" t="s">
        <v>309</v>
      </c>
      <c r="B300" s="283" t="s">
        <v>1068</v>
      </c>
      <c r="C300" s="288" t="str">
        <f>PROPER(Distributor_Master3[[#This Row],[Distributor]])</f>
        <v>Shree Sai Services Iiit New Raipur</v>
      </c>
      <c r="D300" s="283" t="s">
        <v>2962</v>
      </c>
      <c r="E300" s="283" t="s">
        <v>324</v>
      </c>
      <c r="F300" s="283" t="s">
        <v>85</v>
      </c>
      <c r="G300" s="283" t="s">
        <v>389</v>
      </c>
      <c r="H300" s="283" t="s">
        <v>389</v>
      </c>
      <c r="I300" s="284"/>
      <c r="J300" s="285"/>
      <c r="K300" s="285" t="s">
        <v>2974</v>
      </c>
      <c r="L300" s="590" t="s">
        <v>2962</v>
      </c>
      <c r="M300" s="591" t="s">
        <v>3409</v>
      </c>
      <c r="N300" s="590" t="s">
        <v>3003</v>
      </c>
      <c r="O300" s="590" t="s">
        <v>3008</v>
      </c>
      <c r="P300" s="590" t="s">
        <v>3199</v>
      </c>
      <c r="Q300" s="591" t="s">
        <v>3409</v>
      </c>
      <c r="R300" s="590" t="s">
        <v>3199</v>
      </c>
      <c r="S300" s="590" t="s">
        <v>3008</v>
      </c>
      <c r="T300" s="594" t="s">
        <v>3410</v>
      </c>
    </row>
    <row r="301" spans="1:20" ht="15.95" customHeight="1">
      <c r="A301" s="283" t="s">
        <v>307</v>
      </c>
      <c r="B301" s="283" t="s">
        <v>1069</v>
      </c>
      <c r="C301" s="288" t="str">
        <f>PROPER(Distributor_Master3[[#This Row],[Distributor]])</f>
        <v>Goyal Ventures</v>
      </c>
      <c r="D301" s="283" t="s">
        <v>1069</v>
      </c>
      <c r="E301" s="283" t="s">
        <v>325</v>
      </c>
      <c r="F301" s="283" t="s">
        <v>85</v>
      </c>
      <c r="G301" s="283" t="s">
        <v>389</v>
      </c>
      <c r="H301" s="283" t="s">
        <v>389</v>
      </c>
      <c r="I301" s="286"/>
      <c r="J301" s="285"/>
      <c r="K301" s="285" t="s">
        <v>2974</v>
      </c>
      <c r="L301" s="590" t="s">
        <v>1069</v>
      </c>
      <c r="M301" s="591" t="s">
        <v>3411</v>
      </c>
      <c r="N301" s="590" t="s">
        <v>3003</v>
      </c>
      <c r="O301" s="590" t="s">
        <v>3008</v>
      </c>
      <c r="P301" s="590" t="s">
        <v>3412</v>
      </c>
      <c r="Q301" s="591" t="s">
        <v>3411</v>
      </c>
      <c r="R301" s="590" t="s">
        <v>3412</v>
      </c>
      <c r="S301" s="590" t="s">
        <v>3008</v>
      </c>
      <c r="T301" s="594" t="s">
        <v>3006</v>
      </c>
    </row>
    <row r="302" spans="1:20" ht="15.95" customHeight="1">
      <c r="A302" s="283" t="s">
        <v>305</v>
      </c>
      <c r="B302" s="283" t="s">
        <v>927</v>
      </c>
      <c r="C302" s="288" t="str">
        <f>PROPER(Distributor_Master3[[#This Row],[Distributor]])</f>
        <v>Labh Shri Suppliers</v>
      </c>
      <c r="D302" s="283" t="s">
        <v>795</v>
      </c>
      <c r="E302" s="283" t="s">
        <v>324</v>
      </c>
      <c r="F302" s="283" t="s">
        <v>186</v>
      </c>
      <c r="G302" s="283" t="s">
        <v>574</v>
      </c>
      <c r="H302" s="283" t="s">
        <v>2984</v>
      </c>
      <c r="I302" s="284"/>
      <c r="J302" s="285"/>
      <c r="K302" s="285" t="s">
        <v>2974</v>
      </c>
      <c r="L302" s="590" t="s">
        <v>795</v>
      </c>
      <c r="M302" s="591" t="s">
        <v>3413</v>
      </c>
      <c r="N302" s="590" t="s">
        <v>3003</v>
      </c>
      <c r="O302" s="590" t="s">
        <v>3014</v>
      </c>
      <c r="P302" s="590" t="s">
        <v>3414</v>
      </c>
      <c r="Q302" s="591" t="s">
        <v>3413</v>
      </c>
      <c r="R302" s="590" t="s">
        <v>3414</v>
      </c>
      <c r="S302" s="590" t="s">
        <v>3014</v>
      </c>
      <c r="T302" s="594" t="s">
        <v>3006</v>
      </c>
    </row>
    <row r="303" spans="1:20" ht="15.95" customHeight="1">
      <c r="A303" s="283" t="s">
        <v>305</v>
      </c>
      <c r="B303" s="283" t="s">
        <v>2958</v>
      </c>
      <c r="C303" s="288" t="str">
        <f>PROPER(Distributor_Master3[[#This Row],[Distributor]])</f>
        <v>Skm-Rajnandgaon</v>
      </c>
      <c r="D303" s="283" t="s">
        <v>2990</v>
      </c>
      <c r="E303" s="283" t="s">
        <v>392</v>
      </c>
      <c r="F303" s="283" t="s">
        <v>321</v>
      </c>
      <c r="G303" s="283" t="s">
        <v>321</v>
      </c>
      <c r="H303" s="283" t="s">
        <v>321</v>
      </c>
      <c r="I303" s="286"/>
      <c r="J303" s="285"/>
      <c r="K303" s="285" t="s">
        <v>2974</v>
      </c>
      <c r="L303" s="590" t="s">
        <v>2990</v>
      </c>
      <c r="M303" s="591" t="s">
        <v>3415</v>
      </c>
      <c r="N303" s="590" t="s">
        <v>3003</v>
      </c>
      <c r="O303" s="590" t="s">
        <v>3008</v>
      </c>
      <c r="P303" s="590" t="s">
        <v>3031</v>
      </c>
      <c r="Q303" s="591" t="s">
        <v>3415</v>
      </c>
      <c r="R303" s="590" t="s">
        <v>3031</v>
      </c>
      <c r="S303" s="590" t="s">
        <v>3008</v>
      </c>
      <c r="T303" s="594" t="s">
        <v>3179</v>
      </c>
    </row>
    <row r="304" spans="1:20" ht="15.95" customHeight="1">
      <c r="A304" s="283" t="s">
        <v>331</v>
      </c>
      <c r="B304" s="283" t="s">
        <v>410</v>
      </c>
      <c r="C304" s="288" t="str">
        <f>PROPER(Distributor_Master3[[#This Row],[Distributor]])</f>
        <v>Society Activities And Events</v>
      </c>
      <c r="D304" s="283" t="s">
        <v>410</v>
      </c>
      <c r="I304" s="286"/>
      <c r="J304" s="285"/>
      <c r="K304" s="285" t="s">
        <v>2974</v>
      </c>
      <c r="L304" s="592" t="s">
        <v>410</v>
      </c>
      <c r="M304" s="593"/>
      <c r="N304" s="592" t="s">
        <v>3003</v>
      </c>
      <c r="O304" s="592"/>
      <c r="P304" s="592"/>
      <c r="Q304" s="593"/>
      <c r="R304" s="592"/>
      <c r="S304" s="592"/>
      <c r="T304" s="594" t="s">
        <v>3009</v>
      </c>
    </row>
    <row r="305" spans="1:20" ht="15.95" customHeight="1">
      <c r="A305" s="283" t="s">
        <v>331</v>
      </c>
      <c r="B305" s="283" t="s">
        <v>2959</v>
      </c>
      <c r="C305" s="288" t="str">
        <f>PROPER(Distributor_Master3[[#This Row],[Distributor]])</f>
        <v>Anantra Mart Kushalpur</v>
      </c>
      <c r="D305" s="283" t="s">
        <v>414</v>
      </c>
      <c r="I305" s="286"/>
      <c r="J305" s="285"/>
      <c r="K305" s="285" t="s">
        <v>2974</v>
      </c>
      <c r="L305" s="590" t="s">
        <v>414</v>
      </c>
      <c r="M305" s="591" t="s">
        <v>3416</v>
      </c>
      <c r="N305" s="590" t="s">
        <v>3003</v>
      </c>
      <c r="O305" s="590" t="s">
        <v>3077</v>
      </c>
      <c r="P305" s="590" t="s">
        <v>3306</v>
      </c>
      <c r="Q305" s="591" t="s">
        <v>3416</v>
      </c>
      <c r="R305" s="590" t="s">
        <v>3306</v>
      </c>
      <c r="S305" s="590" t="s">
        <v>3077</v>
      </c>
      <c r="T305" s="594" t="s">
        <v>3417</v>
      </c>
    </row>
    <row r="306" spans="1:20" ht="15.95" customHeight="1">
      <c r="A306" s="283" t="s">
        <v>331</v>
      </c>
      <c r="B306" s="283" t="s">
        <v>2960</v>
      </c>
      <c r="C306" s="288" t="str">
        <f>PROPER(Distributor_Master3[[#This Row],[Distributor]])</f>
        <v>Rrl Dumartarai</v>
      </c>
      <c r="D306" s="283" t="s">
        <v>2988</v>
      </c>
      <c r="E306" s="283" t="s">
        <v>395</v>
      </c>
      <c r="F306" s="283" t="s">
        <v>85</v>
      </c>
      <c r="G306" s="283" t="s">
        <v>321</v>
      </c>
      <c r="H306" s="283" t="s">
        <v>321</v>
      </c>
      <c r="I306" s="284"/>
      <c r="J306" s="285"/>
      <c r="K306" s="285" t="s">
        <v>2974</v>
      </c>
      <c r="L306" s="590" t="s">
        <v>2988</v>
      </c>
      <c r="M306" s="591" t="s">
        <v>3125</v>
      </c>
      <c r="N306" s="590" t="s">
        <v>3003</v>
      </c>
      <c r="O306" s="590" t="s">
        <v>3034</v>
      </c>
      <c r="P306" s="590" t="s">
        <v>3126</v>
      </c>
      <c r="Q306" s="591" t="s">
        <v>3125</v>
      </c>
      <c r="R306" s="590" t="s">
        <v>3126</v>
      </c>
      <c r="S306" s="590" t="s">
        <v>3034</v>
      </c>
      <c r="T306" s="594" t="s">
        <v>3006</v>
      </c>
    </row>
    <row r="307" spans="1:20" ht="15.95" customHeight="1">
      <c r="A307" s="283" t="s">
        <v>331</v>
      </c>
      <c r="B307" s="283" t="s">
        <v>2960</v>
      </c>
      <c r="C307" s="288" t="str">
        <f>PROPER(Distributor_Master3[[#This Row],[Distributor]])</f>
        <v>Rrl Dumartarai</v>
      </c>
      <c r="D307" s="283" t="s">
        <v>2988</v>
      </c>
      <c r="E307" s="283" t="s">
        <v>395</v>
      </c>
      <c r="F307" s="283" t="s">
        <v>85</v>
      </c>
      <c r="G307" s="283" t="s">
        <v>321</v>
      </c>
      <c r="H307" s="283" t="s">
        <v>321</v>
      </c>
      <c r="I307" s="284"/>
      <c r="J307" s="285"/>
      <c r="K307" s="285" t="s">
        <v>2974</v>
      </c>
      <c r="L307" s="590" t="s">
        <v>2988</v>
      </c>
      <c r="M307" s="591" t="s">
        <v>3125</v>
      </c>
      <c r="N307" s="590" t="s">
        <v>3003</v>
      </c>
      <c r="O307" s="590" t="s">
        <v>3034</v>
      </c>
      <c r="P307" s="590" t="s">
        <v>3126</v>
      </c>
      <c r="Q307" s="591" t="s">
        <v>3125</v>
      </c>
      <c r="R307" s="590" t="s">
        <v>3126</v>
      </c>
      <c r="S307" s="590" t="s">
        <v>3034</v>
      </c>
      <c r="T307" s="594" t="s">
        <v>3006</v>
      </c>
    </row>
    <row r="308" spans="1:20" ht="15.95" customHeight="1">
      <c r="A308" s="283" t="s">
        <v>158</v>
      </c>
      <c r="B308" s="283" t="s">
        <v>2963</v>
      </c>
      <c r="C308" s="288" t="str">
        <f>PROPER(Distributor_Master3[[#This Row],[Distributor]])</f>
        <v>Annapurna Variety</v>
      </c>
      <c r="D308" s="283" t="s">
        <v>132</v>
      </c>
      <c r="I308" s="286"/>
      <c r="J308" s="285"/>
      <c r="K308" s="285" t="s">
        <v>2975</v>
      </c>
      <c r="L308" s="590" t="s">
        <v>132</v>
      </c>
      <c r="M308" s="591" t="s">
        <v>3418</v>
      </c>
      <c r="N308" s="590" t="s">
        <v>158</v>
      </c>
      <c r="O308" s="590" t="s">
        <v>3419</v>
      </c>
      <c r="P308" s="590"/>
      <c r="Q308" s="591" t="s">
        <v>3418</v>
      </c>
      <c r="R308" s="590"/>
      <c r="S308" s="590" t="s">
        <v>3419</v>
      </c>
      <c r="T308" s="594" t="s">
        <v>3006</v>
      </c>
    </row>
    <row r="309" spans="1:20" ht="15.95" customHeight="1">
      <c r="A309" s="283" t="s">
        <v>158</v>
      </c>
      <c r="B309" s="283" t="s">
        <v>565</v>
      </c>
      <c r="C309" s="288" t="str">
        <f>PROPER(Distributor_Master3[[#This Row],[Distributor]])</f>
        <v>Virajinee Sao</v>
      </c>
      <c r="D309" s="283" t="s">
        <v>132</v>
      </c>
      <c r="I309" s="286"/>
      <c r="J309" s="285"/>
      <c r="K309" s="285" t="s">
        <v>2975</v>
      </c>
      <c r="L309" s="590" t="s">
        <v>132</v>
      </c>
      <c r="M309" s="591" t="s">
        <v>3418</v>
      </c>
      <c r="N309" s="590" t="s">
        <v>158</v>
      </c>
      <c r="O309" s="590" t="s">
        <v>3419</v>
      </c>
      <c r="P309" s="590"/>
      <c r="Q309" s="591" t="s">
        <v>3418</v>
      </c>
      <c r="R309" s="590"/>
      <c r="S309" s="590" t="s">
        <v>3419</v>
      </c>
      <c r="T309" s="594" t="s">
        <v>3006</v>
      </c>
    </row>
    <row r="310" spans="1:20" ht="15.95" customHeight="1">
      <c r="A310" s="283" t="s">
        <v>158</v>
      </c>
      <c r="B310" s="283" t="s">
        <v>564</v>
      </c>
      <c r="C310" s="288" t="str">
        <f>PROPER(Distributor_Master3[[#This Row],[Distributor]])</f>
        <v>Kshamanidhi Nayak</v>
      </c>
      <c r="D310" s="283" t="s">
        <v>132</v>
      </c>
      <c r="I310" s="286"/>
      <c r="J310" s="285"/>
      <c r="K310" s="285" t="s">
        <v>2975</v>
      </c>
      <c r="L310" s="590" t="s">
        <v>132</v>
      </c>
      <c r="M310" s="591" t="s">
        <v>3418</v>
      </c>
      <c r="N310" s="590" t="s">
        <v>158</v>
      </c>
      <c r="O310" s="590" t="s">
        <v>3419</v>
      </c>
      <c r="P310" s="590"/>
      <c r="Q310" s="591" t="s">
        <v>3418</v>
      </c>
      <c r="R310" s="590"/>
      <c r="S310" s="590" t="s">
        <v>3419</v>
      </c>
      <c r="T310" s="594" t="s">
        <v>3006</v>
      </c>
    </row>
    <row r="311" spans="1:20" ht="15.95" customHeight="1">
      <c r="A311" s="283" t="s">
        <v>158</v>
      </c>
      <c r="B311" s="283" t="s">
        <v>902</v>
      </c>
      <c r="C311" s="288" t="str">
        <f>PROPER(Distributor_Master3[[#This Row],[Distributor]])</f>
        <v>Chetna Sahu</v>
      </c>
      <c r="D311" s="283" t="s">
        <v>132</v>
      </c>
      <c r="I311" s="286"/>
      <c r="J311" s="285"/>
      <c r="K311" s="285" t="s">
        <v>2975</v>
      </c>
      <c r="L311" s="590" t="s">
        <v>132</v>
      </c>
      <c r="M311" s="591" t="s">
        <v>3418</v>
      </c>
      <c r="N311" s="590" t="s">
        <v>158</v>
      </c>
      <c r="O311" s="590" t="s">
        <v>3419</v>
      </c>
      <c r="P311" s="590"/>
      <c r="Q311" s="591" t="s">
        <v>3418</v>
      </c>
      <c r="R311" s="590"/>
      <c r="S311" s="590" t="s">
        <v>3419</v>
      </c>
      <c r="T311" s="594" t="s">
        <v>3006</v>
      </c>
    </row>
    <row r="312" spans="1:20" ht="15.95" customHeight="1">
      <c r="A312" s="283" t="s">
        <v>158</v>
      </c>
      <c r="B312" s="283" t="s">
        <v>357</v>
      </c>
      <c r="C312" s="288" t="str">
        <f>PROPER(Distributor_Master3[[#This Row],[Distributor]])</f>
        <v>Samarpan Barik</v>
      </c>
      <c r="D312" s="283" t="s">
        <v>558</v>
      </c>
      <c r="I312" s="286"/>
      <c r="J312" s="285"/>
      <c r="K312" s="285" t="s">
        <v>2975</v>
      </c>
      <c r="L312" s="590" t="s">
        <v>558</v>
      </c>
      <c r="M312" s="591" t="s">
        <v>3420</v>
      </c>
      <c r="N312" s="590" t="s">
        <v>158</v>
      </c>
      <c r="O312" s="590" t="s">
        <v>3421</v>
      </c>
      <c r="P312" s="590" t="s">
        <v>3422</v>
      </c>
      <c r="Q312" s="591" t="s">
        <v>3420</v>
      </c>
      <c r="R312" s="590" t="s">
        <v>3422</v>
      </c>
      <c r="S312" s="590" t="s">
        <v>3421</v>
      </c>
      <c r="T312" s="594" t="s">
        <v>3006</v>
      </c>
    </row>
    <row r="313" spans="1:20" ht="15.95" customHeight="1">
      <c r="A313" s="283" t="s">
        <v>158</v>
      </c>
      <c r="B313" s="283" t="s">
        <v>403</v>
      </c>
      <c r="C313" s="288" t="str">
        <f>PROPER(Distributor_Master3[[#This Row],[Distributor]])</f>
        <v>Lilima Agency</v>
      </c>
      <c r="D313" s="283" t="s">
        <v>558</v>
      </c>
      <c r="I313" s="286"/>
      <c r="J313" s="285"/>
      <c r="K313" s="285" t="s">
        <v>2975</v>
      </c>
      <c r="L313" s="590" t="s">
        <v>558</v>
      </c>
      <c r="M313" s="591" t="s">
        <v>3420</v>
      </c>
      <c r="N313" s="590" t="s">
        <v>158</v>
      </c>
      <c r="O313" s="590" t="s">
        <v>3421</v>
      </c>
      <c r="P313" s="590" t="s">
        <v>3422</v>
      </c>
      <c r="Q313" s="591" t="s">
        <v>3420</v>
      </c>
      <c r="R313" s="590" t="s">
        <v>3422</v>
      </c>
      <c r="S313" s="590" t="s">
        <v>3421</v>
      </c>
      <c r="T313" s="594" t="s">
        <v>3006</v>
      </c>
    </row>
    <row r="314" spans="1:20" ht="15.95" customHeight="1">
      <c r="A314" s="283" t="s">
        <v>158</v>
      </c>
      <c r="B314" s="283" t="s">
        <v>133</v>
      </c>
      <c r="C314" s="288" t="str">
        <f>PROPER(Distributor_Master3[[#This Row],[Distributor]])</f>
        <v>Dinesh Agrawal</v>
      </c>
      <c r="D314" s="283" t="s">
        <v>558</v>
      </c>
      <c r="I314" s="286"/>
      <c r="J314" s="285"/>
      <c r="K314" s="285" t="s">
        <v>2975</v>
      </c>
      <c r="L314" s="590" t="s">
        <v>558</v>
      </c>
      <c r="M314" s="591" t="s">
        <v>3420</v>
      </c>
      <c r="N314" s="590" t="s">
        <v>158</v>
      </c>
      <c r="O314" s="590" t="s">
        <v>3421</v>
      </c>
      <c r="P314" s="590" t="s">
        <v>3422</v>
      </c>
      <c r="Q314" s="591" t="s">
        <v>3420</v>
      </c>
      <c r="R314" s="590" t="s">
        <v>3422</v>
      </c>
      <c r="S314" s="590" t="s">
        <v>3421</v>
      </c>
      <c r="T314" s="594" t="s">
        <v>3006</v>
      </c>
    </row>
    <row r="315" spans="1:20" ht="15.95" customHeight="1">
      <c r="A315" s="283" t="s">
        <v>158</v>
      </c>
      <c r="B315" s="283" t="s">
        <v>151</v>
      </c>
      <c r="C315" s="288" t="str">
        <f>PROPER(Distributor_Master3[[#This Row],[Distributor]])</f>
        <v>Chakadola Store</v>
      </c>
      <c r="D315" s="283" t="s">
        <v>558</v>
      </c>
      <c r="I315" s="286"/>
      <c r="J315" s="285"/>
      <c r="K315" s="285" t="s">
        <v>2975</v>
      </c>
      <c r="L315" s="590" t="s">
        <v>558</v>
      </c>
      <c r="M315" s="591" t="s">
        <v>3420</v>
      </c>
      <c r="N315" s="590" t="s">
        <v>158</v>
      </c>
      <c r="O315" s="590" t="s">
        <v>3421</v>
      </c>
      <c r="P315" s="590" t="s">
        <v>3422</v>
      </c>
      <c r="Q315" s="591" t="s">
        <v>3420</v>
      </c>
      <c r="R315" s="590" t="s">
        <v>3422</v>
      </c>
      <c r="S315" s="590" t="s">
        <v>3421</v>
      </c>
      <c r="T315" s="594" t="s">
        <v>3006</v>
      </c>
    </row>
    <row r="316" spans="1:20" ht="15.95" customHeight="1">
      <c r="A316" s="283" t="s">
        <v>158</v>
      </c>
      <c r="B316" s="283" t="s">
        <v>904</v>
      </c>
      <c r="C316" s="288" t="str">
        <f>PROPER(Distributor_Master3[[#This Row],[Distributor]])</f>
        <v>Pradip Kumar Rath</v>
      </c>
      <c r="D316" s="283" t="s">
        <v>558</v>
      </c>
      <c r="I316" s="286"/>
      <c r="J316" s="285"/>
      <c r="K316" s="285" t="s">
        <v>2975</v>
      </c>
      <c r="L316" s="590" t="s">
        <v>558</v>
      </c>
      <c r="M316" s="591" t="s">
        <v>3420</v>
      </c>
      <c r="N316" s="590" t="s">
        <v>158</v>
      </c>
      <c r="O316" s="590" t="s">
        <v>3421</v>
      </c>
      <c r="P316" s="590" t="s">
        <v>3422</v>
      </c>
      <c r="Q316" s="591" t="s">
        <v>3420</v>
      </c>
      <c r="R316" s="590" t="s">
        <v>3422</v>
      </c>
      <c r="S316" s="590" t="s">
        <v>3421</v>
      </c>
      <c r="T316" s="594" t="s">
        <v>3006</v>
      </c>
    </row>
    <row r="317" spans="1:20" ht="15.95" customHeight="1">
      <c r="A317" s="283" t="s">
        <v>158</v>
      </c>
      <c r="B317" s="283" t="s">
        <v>180</v>
      </c>
      <c r="C317" s="288" t="str">
        <f>PROPER(Distributor_Master3[[#This Row],[Distributor]])</f>
        <v>Janki Agro Food</v>
      </c>
      <c r="D317" s="283" t="s">
        <v>558</v>
      </c>
      <c r="I317" s="286"/>
      <c r="J317" s="285"/>
      <c r="K317" s="285" t="s">
        <v>2975</v>
      </c>
      <c r="L317" s="590" t="s">
        <v>558</v>
      </c>
      <c r="M317" s="591" t="s">
        <v>3420</v>
      </c>
      <c r="N317" s="590" t="s">
        <v>158</v>
      </c>
      <c r="O317" s="590" t="s">
        <v>3421</v>
      </c>
      <c r="P317" s="590" t="s">
        <v>3422</v>
      </c>
      <c r="Q317" s="591" t="s">
        <v>3420</v>
      </c>
      <c r="R317" s="590" t="s">
        <v>3422</v>
      </c>
      <c r="S317" s="590" t="s">
        <v>3421</v>
      </c>
      <c r="T317" s="594" t="s">
        <v>3006</v>
      </c>
    </row>
    <row r="318" spans="1:20" ht="15.95" customHeight="1">
      <c r="A318" s="283" t="s">
        <v>158</v>
      </c>
      <c r="B318" s="283" t="s">
        <v>152</v>
      </c>
      <c r="C318" s="288" t="str">
        <f>PROPER(Distributor_Master3[[#This Row],[Distributor]])</f>
        <v>Kamla Devi Agarwal</v>
      </c>
      <c r="D318" s="283" t="s">
        <v>558</v>
      </c>
      <c r="I318" s="286"/>
      <c r="J318" s="285"/>
      <c r="K318" s="285" t="s">
        <v>2975</v>
      </c>
      <c r="L318" s="590" t="s">
        <v>558</v>
      </c>
      <c r="M318" s="591" t="s">
        <v>3420</v>
      </c>
      <c r="N318" s="590" t="s">
        <v>158</v>
      </c>
      <c r="O318" s="590" t="s">
        <v>3421</v>
      </c>
      <c r="P318" s="590" t="s">
        <v>3422</v>
      </c>
      <c r="Q318" s="591" t="s">
        <v>3420</v>
      </c>
      <c r="R318" s="590" t="s">
        <v>3422</v>
      </c>
      <c r="S318" s="590" t="s">
        <v>3421</v>
      </c>
      <c r="T318" s="594" t="s">
        <v>3006</v>
      </c>
    </row>
    <row r="319" spans="1:20" ht="15.95" customHeight="1">
      <c r="A319" s="283" t="s">
        <v>158</v>
      </c>
      <c r="B319" s="283" t="s">
        <v>153</v>
      </c>
      <c r="C319" s="288" t="str">
        <f>PROPER(Distributor_Master3[[#This Row],[Distributor]])</f>
        <v>Markanda Sarangi</v>
      </c>
      <c r="D319" s="283" t="s">
        <v>558</v>
      </c>
      <c r="I319" s="286"/>
      <c r="J319" s="285"/>
      <c r="K319" s="285" t="s">
        <v>2975</v>
      </c>
      <c r="L319" s="590" t="s">
        <v>558</v>
      </c>
      <c r="M319" s="591" t="s">
        <v>3420</v>
      </c>
      <c r="N319" s="590" t="s">
        <v>158</v>
      </c>
      <c r="O319" s="590" t="s">
        <v>3421</v>
      </c>
      <c r="P319" s="590" t="s">
        <v>3422</v>
      </c>
      <c r="Q319" s="591" t="s">
        <v>3420</v>
      </c>
      <c r="R319" s="590" t="s">
        <v>3422</v>
      </c>
      <c r="S319" s="590" t="s">
        <v>3421</v>
      </c>
      <c r="T319" s="594" t="s">
        <v>3006</v>
      </c>
    </row>
    <row r="320" spans="1:20" ht="15.95" customHeight="1">
      <c r="A320" s="283" t="s">
        <v>158</v>
      </c>
      <c r="B320" s="283" t="s">
        <v>112</v>
      </c>
      <c r="C320" s="288" t="str">
        <f>PROPER(Distributor_Master3[[#This Row],[Distributor]])</f>
        <v>Jitesh Goyel</v>
      </c>
      <c r="D320" s="283" t="s">
        <v>558</v>
      </c>
      <c r="I320" s="286"/>
      <c r="J320" s="285"/>
      <c r="K320" s="285" t="s">
        <v>2975</v>
      </c>
      <c r="L320" s="590" t="s">
        <v>558</v>
      </c>
      <c r="M320" s="591" t="s">
        <v>3420</v>
      </c>
      <c r="N320" s="590" t="s">
        <v>158</v>
      </c>
      <c r="O320" s="590" t="s">
        <v>3421</v>
      </c>
      <c r="P320" s="590" t="s">
        <v>3422</v>
      </c>
      <c r="Q320" s="591" t="s">
        <v>3420</v>
      </c>
      <c r="R320" s="590" t="s">
        <v>3422</v>
      </c>
      <c r="S320" s="590" t="s">
        <v>3421</v>
      </c>
      <c r="T320" s="594" t="s">
        <v>3006</v>
      </c>
    </row>
    <row r="321" spans="1:20" ht="15.95" customHeight="1">
      <c r="A321" s="283" t="s">
        <v>158</v>
      </c>
      <c r="B321" s="283" t="s">
        <v>134</v>
      </c>
      <c r="C321" s="288" t="str">
        <f>PROPER(Distributor_Master3[[#This Row],[Distributor]])</f>
        <v>Jitendriya Sarangi</v>
      </c>
      <c r="D321" s="283" t="s">
        <v>558</v>
      </c>
      <c r="I321" s="286"/>
      <c r="J321" s="285"/>
      <c r="K321" s="285" t="s">
        <v>2975</v>
      </c>
      <c r="L321" s="590" t="s">
        <v>558</v>
      </c>
      <c r="M321" s="591" t="s">
        <v>3420</v>
      </c>
      <c r="N321" s="590" t="s">
        <v>158</v>
      </c>
      <c r="O321" s="590" t="s">
        <v>3421</v>
      </c>
      <c r="P321" s="590" t="s">
        <v>3422</v>
      </c>
      <c r="Q321" s="591" t="s">
        <v>3420</v>
      </c>
      <c r="R321" s="590" t="s">
        <v>3422</v>
      </c>
      <c r="S321" s="590" t="s">
        <v>3421</v>
      </c>
      <c r="T321" s="594" t="s">
        <v>3006</v>
      </c>
    </row>
    <row r="322" spans="1:20" ht="15.95" customHeight="1">
      <c r="A322" s="283" t="s">
        <v>158</v>
      </c>
      <c r="B322" s="283" t="s">
        <v>370</v>
      </c>
      <c r="C322" s="288" t="str">
        <f>PROPER(Distributor_Master3[[#This Row],[Distributor]])</f>
        <v>Neha Biswal</v>
      </c>
      <c r="D322" s="283" t="s">
        <v>558</v>
      </c>
      <c r="I322" s="286"/>
      <c r="J322" s="285"/>
      <c r="K322" s="285" t="s">
        <v>2975</v>
      </c>
      <c r="L322" s="590" t="s">
        <v>558</v>
      </c>
      <c r="M322" s="591" t="s">
        <v>3420</v>
      </c>
      <c r="N322" s="590" t="s">
        <v>158</v>
      </c>
      <c r="O322" s="590" t="s">
        <v>3421</v>
      </c>
      <c r="P322" s="590" t="s">
        <v>3422</v>
      </c>
      <c r="Q322" s="591" t="s">
        <v>3420</v>
      </c>
      <c r="R322" s="590" t="s">
        <v>3422</v>
      </c>
      <c r="S322" s="590" t="s">
        <v>3421</v>
      </c>
      <c r="T322" s="594" t="s">
        <v>3006</v>
      </c>
    </row>
    <row r="323" spans="1:20" ht="15.95" customHeight="1">
      <c r="A323" s="283" t="s">
        <v>158</v>
      </c>
      <c r="B323" s="283" t="s">
        <v>903</v>
      </c>
      <c r="C323" s="288" t="str">
        <f>PROPER(Distributor_Master3[[#This Row],[Distributor]])</f>
        <v>S K  Milk Parlour</v>
      </c>
      <c r="D323" s="283" t="s">
        <v>558</v>
      </c>
      <c r="I323" s="286"/>
      <c r="J323" s="285"/>
      <c r="K323" s="285" t="s">
        <v>2975</v>
      </c>
      <c r="L323" s="590" t="s">
        <v>558</v>
      </c>
      <c r="M323" s="591" t="s">
        <v>3420</v>
      </c>
      <c r="N323" s="590" t="s">
        <v>158</v>
      </c>
      <c r="O323" s="590" t="s">
        <v>3421</v>
      </c>
      <c r="P323" s="590" t="s">
        <v>3422</v>
      </c>
      <c r="Q323" s="591" t="s">
        <v>3420</v>
      </c>
      <c r="R323" s="590" t="s">
        <v>3422</v>
      </c>
      <c r="S323" s="590" t="s">
        <v>3421</v>
      </c>
      <c r="T323" s="594" t="s">
        <v>3006</v>
      </c>
    </row>
    <row r="324" spans="1:20" ht="15.95" customHeight="1">
      <c r="A324" s="283" t="s">
        <v>158</v>
      </c>
      <c r="B324" s="283" t="s">
        <v>163</v>
      </c>
      <c r="C324" s="288" t="str">
        <f>PROPER(Distributor_Master3[[#This Row],[Distributor]])</f>
        <v>Baijayanti Mala Mahapatra</v>
      </c>
      <c r="D324" s="283" t="s">
        <v>558</v>
      </c>
      <c r="I324" s="286"/>
      <c r="J324" s="285"/>
      <c r="K324" s="285" t="s">
        <v>2975</v>
      </c>
      <c r="L324" s="590" t="s">
        <v>558</v>
      </c>
      <c r="M324" s="591" t="s">
        <v>3420</v>
      </c>
      <c r="N324" s="590" t="s">
        <v>158</v>
      </c>
      <c r="O324" s="590" t="s">
        <v>3421</v>
      </c>
      <c r="P324" s="590" t="s">
        <v>3422</v>
      </c>
      <c r="Q324" s="591" t="s">
        <v>3420</v>
      </c>
      <c r="R324" s="590" t="s">
        <v>3422</v>
      </c>
      <c r="S324" s="590" t="s">
        <v>3421</v>
      </c>
      <c r="T324" s="594" t="s">
        <v>3006</v>
      </c>
    </row>
    <row r="325" spans="1:20" ht="15.95" customHeight="1">
      <c r="A325" s="283" t="s">
        <v>158</v>
      </c>
      <c r="B325" s="283" t="s">
        <v>184</v>
      </c>
      <c r="C325" s="288" t="str">
        <f>PROPER(Distributor_Master3[[#This Row],[Distributor]])</f>
        <v>Tara Sweets</v>
      </c>
      <c r="D325" s="283" t="s">
        <v>558</v>
      </c>
      <c r="I325" s="286"/>
      <c r="J325" s="285"/>
      <c r="K325" s="285" t="s">
        <v>2975</v>
      </c>
      <c r="L325" s="590" t="s">
        <v>558</v>
      </c>
      <c r="M325" s="591" t="s">
        <v>3420</v>
      </c>
      <c r="N325" s="590" t="s">
        <v>158</v>
      </c>
      <c r="O325" s="590" t="s">
        <v>3421</v>
      </c>
      <c r="P325" s="590" t="s">
        <v>3422</v>
      </c>
      <c r="Q325" s="591" t="s">
        <v>3420</v>
      </c>
      <c r="R325" s="590" t="s">
        <v>3422</v>
      </c>
      <c r="S325" s="590" t="s">
        <v>3421</v>
      </c>
      <c r="T325" s="594" t="s">
        <v>3006</v>
      </c>
    </row>
    <row r="326" spans="1:20" ht="15.95" customHeight="1">
      <c r="A326" s="283" t="s">
        <v>158</v>
      </c>
      <c r="B326" s="283" t="s">
        <v>148</v>
      </c>
      <c r="C326" s="288" t="str">
        <f>PROPER(Distributor_Master3[[#This Row],[Distributor]])</f>
        <v>Farhat Firdos</v>
      </c>
      <c r="D326" s="283" t="s">
        <v>558</v>
      </c>
      <c r="I326" s="286"/>
      <c r="J326" s="285"/>
      <c r="K326" s="285" t="s">
        <v>2975</v>
      </c>
      <c r="L326" s="590" t="s">
        <v>558</v>
      </c>
      <c r="M326" s="591" t="s">
        <v>3420</v>
      </c>
      <c r="N326" s="590" t="s">
        <v>158</v>
      </c>
      <c r="O326" s="590" t="s">
        <v>3421</v>
      </c>
      <c r="P326" s="590" t="s">
        <v>3422</v>
      </c>
      <c r="Q326" s="591" t="s">
        <v>3420</v>
      </c>
      <c r="R326" s="590" t="s">
        <v>3422</v>
      </c>
      <c r="S326" s="590" t="s">
        <v>3421</v>
      </c>
      <c r="T326" s="594" t="s">
        <v>3006</v>
      </c>
    </row>
    <row r="327" spans="1:20" ht="15.95" customHeight="1">
      <c r="A327" s="283" t="s">
        <v>158</v>
      </c>
      <c r="B327" s="283" t="s">
        <v>135</v>
      </c>
      <c r="C327" s="288" t="str">
        <f>PROPER(Distributor_Master3[[#This Row],[Distributor]])</f>
        <v>Shivananda Sahu</v>
      </c>
      <c r="D327" s="283" t="s">
        <v>558</v>
      </c>
      <c r="I327" s="286"/>
      <c r="J327" s="285"/>
      <c r="K327" s="285" t="s">
        <v>2975</v>
      </c>
      <c r="L327" s="590" t="s">
        <v>558</v>
      </c>
      <c r="M327" s="591" t="s">
        <v>3420</v>
      </c>
      <c r="N327" s="590" t="s">
        <v>158</v>
      </c>
      <c r="O327" s="590" t="s">
        <v>3421</v>
      </c>
      <c r="P327" s="590" t="s">
        <v>3422</v>
      </c>
      <c r="Q327" s="591" t="s">
        <v>3420</v>
      </c>
      <c r="R327" s="590" t="s">
        <v>3422</v>
      </c>
      <c r="S327" s="590" t="s">
        <v>3421</v>
      </c>
      <c r="T327" s="594" t="s">
        <v>3006</v>
      </c>
    </row>
    <row r="328" spans="1:20" ht="15.95" customHeight="1">
      <c r="A328" s="283" t="s">
        <v>158</v>
      </c>
      <c r="B328" s="283" t="s">
        <v>573</v>
      </c>
      <c r="C328" s="288" t="str">
        <f>PROPER(Distributor_Master3[[#This Row],[Distributor]])</f>
        <v>Sushil Kumar Agrawal</v>
      </c>
      <c r="D328" s="283" t="s">
        <v>558</v>
      </c>
      <c r="I328" s="286"/>
      <c r="J328" s="285"/>
      <c r="K328" s="285" t="s">
        <v>2975</v>
      </c>
      <c r="L328" s="590" t="s">
        <v>558</v>
      </c>
      <c r="M328" s="591" t="s">
        <v>3420</v>
      </c>
      <c r="N328" s="590" t="s">
        <v>158</v>
      </c>
      <c r="O328" s="590" t="s">
        <v>3421</v>
      </c>
      <c r="P328" s="590" t="s">
        <v>3422</v>
      </c>
      <c r="Q328" s="591" t="s">
        <v>3420</v>
      </c>
      <c r="R328" s="590" t="s">
        <v>3422</v>
      </c>
      <c r="S328" s="590" t="s">
        <v>3421</v>
      </c>
      <c r="T328" s="594" t="s">
        <v>3006</v>
      </c>
    </row>
    <row r="329" spans="1:20" ht="15.95" customHeight="1">
      <c r="A329" s="283" t="s">
        <v>158</v>
      </c>
      <c r="B329" s="283" t="s">
        <v>711</v>
      </c>
      <c r="C329" s="288" t="str">
        <f>PROPER(Distributor_Master3[[#This Row],[Distributor]])</f>
        <v>Jigya Agency</v>
      </c>
      <c r="D329" s="283" t="s">
        <v>711</v>
      </c>
      <c r="I329" s="286"/>
      <c r="J329" s="285"/>
      <c r="K329" s="285" t="s">
        <v>2974</v>
      </c>
      <c r="L329" s="590" t="s">
        <v>711</v>
      </c>
      <c r="M329" s="591" t="s">
        <v>3423</v>
      </c>
      <c r="N329" s="590" t="s">
        <v>3003</v>
      </c>
      <c r="O329" s="590" t="s">
        <v>3170</v>
      </c>
      <c r="P329" s="590" t="s">
        <v>3424</v>
      </c>
      <c r="Q329" s="591" t="s">
        <v>3423</v>
      </c>
      <c r="R329" s="590" t="s">
        <v>3424</v>
      </c>
      <c r="S329" s="590" t="s">
        <v>3170</v>
      </c>
      <c r="T329" s="594" t="s">
        <v>3006</v>
      </c>
    </row>
    <row r="330" spans="1:20" ht="15.95" customHeight="1">
      <c r="A330" s="283" t="s">
        <v>158</v>
      </c>
      <c r="B330" s="283" t="s">
        <v>906</v>
      </c>
      <c r="C330" s="288" t="str">
        <f>PROPER(Distributor_Master3[[#This Row],[Distributor]])</f>
        <v>Shree Sai Services Private Limited Iim</v>
      </c>
      <c r="D330" s="283" t="s">
        <v>906</v>
      </c>
      <c r="E330" s="283" t="s">
        <v>324</v>
      </c>
      <c r="F330" s="283" t="s">
        <v>158</v>
      </c>
      <c r="G330" s="283" t="s">
        <v>389</v>
      </c>
      <c r="H330" s="283" t="s">
        <v>389</v>
      </c>
      <c r="I330" s="286"/>
      <c r="J330" s="285"/>
      <c r="K330" s="285" t="s">
        <v>2975</v>
      </c>
      <c r="L330" s="590" t="s">
        <v>906</v>
      </c>
      <c r="M330" s="591" t="s">
        <v>3437</v>
      </c>
      <c r="N330" s="590" t="s">
        <v>3003</v>
      </c>
      <c r="O330" s="590" t="s">
        <v>3425</v>
      </c>
      <c r="P330" s="590" t="s">
        <v>3426</v>
      </c>
      <c r="Q330" s="591" t="s">
        <v>3437</v>
      </c>
      <c r="R330" s="590" t="s">
        <v>3426</v>
      </c>
      <c r="S330" s="590" t="s">
        <v>3425</v>
      </c>
      <c r="T330" s="594" t="s">
        <v>3427</v>
      </c>
    </row>
    <row r="331" spans="1:20" ht="15.95" customHeight="1">
      <c r="A331" s="283" t="s">
        <v>139</v>
      </c>
      <c r="B331" s="283" t="s">
        <v>899</v>
      </c>
      <c r="C331" s="288" t="str">
        <f>PROPER(Distributor_Master3[[#This Row],[Distributor]])</f>
        <v>Skm-Shivrinarayan</v>
      </c>
      <c r="D331" s="283" t="s">
        <v>2990</v>
      </c>
      <c r="E331" s="283" t="s">
        <v>392</v>
      </c>
      <c r="F331" s="283" t="s">
        <v>139</v>
      </c>
      <c r="G331" s="283" t="s">
        <v>321</v>
      </c>
      <c r="H331" s="283" t="s">
        <v>321</v>
      </c>
      <c r="I331" s="286"/>
      <c r="J331" s="285"/>
      <c r="K331" s="285" t="s">
        <v>2974</v>
      </c>
      <c r="L331" s="590" t="s">
        <v>2990</v>
      </c>
      <c r="M331" s="591" t="s">
        <v>3428</v>
      </c>
      <c r="N331" s="590" t="s">
        <v>3003</v>
      </c>
      <c r="O331" s="590" t="s">
        <v>3008</v>
      </c>
      <c r="P331" s="590" t="s">
        <v>3031</v>
      </c>
      <c r="Q331" s="591" t="s">
        <v>3428</v>
      </c>
      <c r="R331" s="590" t="s">
        <v>3031</v>
      </c>
      <c r="S331" s="590" t="s">
        <v>3008</v>
      </c>
      <c r="T331" s="594" t="s">
        <v>3429</v>
      </c>
    </row>
    <row r="332" spans="1:20" ht="15.95" customHeight="1">
      <c r="A332" s="283" t="s">
        <v>137</v>
      </c>
      <c r="B332" s="283" t="s">
        <v>169</v>
      </c>
      <c r="C332" s="288" t="str">
        <f>PROPER(Distributor_Master3[[#This Row],[Distributor]])</f>
        <v>Popular Traders</v>
      </c>
      <c r="D332" s="283" t="s">
        <v>169</v>
      </c>
      <c r="I332" s="286"/>
      <c r="J332" s="285"/>
      <c r="K332" s="285" t="s">
        <v>2974</v>
      </c>
      <c r="L332" s="590" t="s">
        <v>169</v>
      </c>
      <c r="M332" s="591" t="s">
        <v>3430</v>
      </c>
      <c r="N332" s="590" t="s">
        <v>3003</v>
      </c>
      <c r="O332" s="590" t="s">
        <v>3431</v>
      </c>
      <c r="P332" s="590" t="s">
        <v>3432</v>
      </c>
      <c r="Q332" s="591" t="s">
        <v>3430</v>
      </c>
      <c r="R332" s="590" t="s">
        <v>3432</v>
      </c>
      <c r="S332" s="590" t="s">
        <v>3431</v>
      </c>
      <c r="T332" s="594" t="s">
        <v>3006</v>
      </c>
    </row>
    <row r="333" spans="1:20" ht="15.95" customHeight="1">
      <c r="A333" s="283" t="s">
        <v>139</v>
      </c>
      <c r="B333" s="283" t="s">
        <v>2986</v>
      </c>
      <c r="C333" s="288" t="str">
        <f>PROPER(Distributor_Master3[[#This Row],[Distributor]])</f>
        <v>Kalyan Enterprises</v>
      </c>
      <c r="D333" s="283" t="s">
        <v>2986</v>
      </c>
      <c r="I333" s="286"/>
      <c r="J333" s="285"/>
      <c r="K333" s="283" t="s">
        <v>2974</v>
      </c>
      <c r="L333" s="598" t="s">
        <v>2986</v>
      </c>
      <c r="M333" s="598" t="s">
        <v>3433</v>
      </c>
      <c r="N333" s="598" t="s">
        <v>3003</v>
      </c>
      <c r="O333" s="598" t="s">
        <v>3369</v>
      </c>
      <c r="P333" s="598" t="s">
        <v>3434</v>
      </c>
      <c r="Q333" s="598" t="s">
        <v>3433</v>
      </c>
      <c r="R333" s="598" t="s">
        <v>3434</v>
      </c>
      <c r="S333" s="598" t="s">
        <v>3369</v>
      </c>
      <c r="T333" s="594" t="s">
        <v>3006</v>
      </c>
    </row>
    <row r="334" spans="1:20" ht="15.95" customHeight="1">
      <c r="A334" s="283" t="s">
        <v>331</v>
      </c>
      <c r="B334" s="283" t="s">
        <v>2987</v>
      </c>
      <c r="C334" s="288" t="str">
        <f>PROPER(Distributor_Master3[[#This Row],[Distributor]])</f>
        <v>Skm-Kamal Vihar Ghee</v>
      </c>
      <c r="D334" s="283" t="s">
        <v>2990</v>
      </c>
      <c r="E334" s="283" t="s">
        <v>392</v>
      </c>
      <c r="F334" s="283" t="s">
        <v>85</v>
      </c>
      <c r="G334" s="283" t="s">
        <v>321</v>
      </c>
      <c r="H334" s="283" t="s">
        <v>321</v>
      </c>
      <c r="I334" s="286"/>
      <c r="J334" s="285"/>
      <c r="K334" s="283" t="s">
        <v>2974</v>
      </c>
      <c r="L334" s="283" t="s">
        <v>2990</v>
      </c>
      <c r="M334" s="598" t="s">
        <v>3320</v>
      </c>
      <c r="N334" s="598" t="s">
        <v>3003</v>
      </c>
      <c r="O334" s="598" t="s">
        <v>3008</v>
      </c>
      <c r="P334" s="598" t="s">
        <v>3031</v>
      </c>
      <c r="Q334" s="598" t="s">
        <v>3320</v>
      </c>
      <c r="R334" s="598" t="s">
        <v>3031</v>
      </c>
      <c r="S334" s="598" t="s">
        <v>3008</v>
      </c>
      <c r="T334" s="594" t="s">
        <v>3321</v>
      </c>
    </row>
    <row r="335" spans="1:20" ht="15.95" customHeight="1">
      <c r="A335" s="283" t="s">
        <v>307</v>
      </c>
      <c r="B335" s="283" t="s">
        <v>2992</v>
      </c>
      <c r="C335" s="288" t="str">
        <f>PROPER(Distributor_Master3[[#This Row],[Distributor]])</f>
        <v>The Lunchbox</v>
      </c>
      <c r="D335" s="283" t="s">
        <v>2992</v>
      </c>
      <c r="I335" s="286"/>
      <c r="J335" s="285"/>
      <c r="K335" s="285" t="s">
        <v>2974</v>
      </c>
      <c r="L335" s="283" t="s">
        <v>2992</v>
      </c>
      <c r="M335" s="600" t="s">
        <v>3435</v>
      </c>
      <c r="N335" s="598" t="s">
        <v>3003</v>
      </c>
      <c r="O335" s="598" t="s">
        <v>3008</v>
      </c>
      <c r="P335" s="283" t="s">
        <v>3436</v>
      </c>
      <c r="Q335" s="600" t="s">
        <v>3435</v>
      </c>
      <c r="R335" s="283" t="s">
        <v>3436</v>
      </c>
      <c r="S335" s="598" t="s">
        <v>3008</v>
      </c>
    </row>
    <row r="336" spans="1:20" ht="15.95" customHeight="1">
      <c r="A336" s="283" t="s">
        <v>309</v>
      </c>
      <c r="B336" s="283" t="s">
        <v>3440</v>
      </c>
      <c r="C336" s="288" t="str">
        <f>PROPER(Distributor_Master3[[#This Row],[Distributor]])</f>
        <v>Tipsy Mantralaya</v>
      </c>
      <c r="D336" s="283" t="s">
        <v>818</v>
      </c>
      <c r="E336" s="283" t="s">
        <v>324</v>
      </c>
      <c r="F336" s="283" t="s">
        <v>85</v>
      </c>
      <c r="G336" s="283" t="s">
        <v>389</v>
      </c>
      <c r="H336" s="283" t="s">
        <v>389</v>
      </c>
      <c r="I336" s="286"/>
      <c r="J336" s="285"/>
      <c r="K336" s="285" t="s">
        <v>2974</v>
      </c>
      <c r="L336" s="601" t="s">
        <v>3440</v>
      </c>
      <c r="M336" s="602" t="s">
        <v>3441</v>
      </c>
      <c r="N336" s="601" t="s">
        <v>3003</v>
      </c>
      <c r="O336" s="601" t="s">
        <v>3224</v>
      </c>
      <c r="P336" s="601" t="s">
        <v>3225</v>
      </c>
      <c r="Q336" s="591" t="s">
        <v>3444</v>
      </c>
      <c r="R336" s="601" t="s">
        <v>3225</v>
      </c>
      <c r="S336" s="601" t="s">
        <v>3224</v>
      </c>
      <c r="T336" s="594" t="s">
        <v>3022</v>
      </c>
    </row>
  </sheetData>
  <conditionalFormatting sqref="B152">
    <cfRule type="duplicateValues" dxfId="106" priority="1"/>
    <cfRule type="duplicateValues" dxfId="105" priority="2"/>
    <cfRule type="duplicateValues" dxfId="104" priority="3"/>
    <cfRule type="duplicateValues" dxfId="103" priority="4"/>
    <cfRule type="duplicateValues" dxfId="102" priority="5"/>
    <cfRule type="duplicateValues" dxfId="101" priority="6"/>
  </conditionalFormatting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5">
    <tabColor theme="9" tint="0.39997558519241921"/>
  </sheetPr>
  <dimension ref="B1:AM55"/>
  <sheetViews>
    <sheetView workbookViewId="0">
      <pane xSplit="3" ySplit="5" topLeftCell="AH6" activePane="bottomRight" state="frozen"/>
      <selection activeCell="DZ3" sqref="DZ3:EA3"/>
      <selection pane="topRight" activeCell="DZ3" sqref="DZ3:EA3"/>
      <selection pane="bottomLeft" activeCell="DZ3" sqref="DZ3:EA3"/>
      <selection pane="bottomRight" activeCell="AU3" sqref="AU3"/>
    </sheetView>
  </sheetViews>
  <sheetFormatPr defaultColWidth="9.140625" defaultRowHeight="15.75"/>
  <cols>
    <col min="1" max="1" width="2.7109375" style="152" customWidth="1"/>
    <col min="2" max="2" width="22.42578125" style="152" bestFit="1" customWidth="1"/>
    <col min="3" max="3" width="42.28515625" style="152" customWidth="1"/>
    <col min="4" max="4" width="7.7109375" style="152" customWidth="1"/>
    <col min="5" max="39" width="8.7109375" style="152" customWidth="1"/>
    <col min="40" max="44" width="7.7109375" style="152" customWidth="1"/>
    <col min="45" max="16384" width="9.140625" style="152"/>
  </cols>
  <sheetData>
    <row r="1" spans="2:39" ht="12.75" customHeight="1"/>
    <row r="2" spans="2:39">
      <c r="B2" s="897" t="s">
        <v>326</v>
      </c>
      <c r="C2" s="153">
        <f>'Raipur-1'!B3</f>
        <v>46262</v>
      </c>
      <c r="D2" s="886" t="s">
        <v>91</v>
      </c>
      <c r="E2" s="886"/>
      <c r="F2" s="886"/>
      <c r="G2" s="886"/>
      <c r="H2" s="886"/>
      <c r="I2" s="886"/>
      <c r="J2" s="886"/>
      <c r="K2" s="886"/>
      <c r="L2" s="886"/>
      <c r="M2" s="886"/>
      <c r="N2" s="886"/>
      <c r="O2" s="886"/>
      <c r="P2" s="886"/>
      <c r="Q2" s="886"/>
      <c r="R2" s="886"/>
      <c r="S2" s="886"/>
      <c r="T2" s="886"/>
      <c r="U2" s="886"/>
      <c r="V2" s="886"/>
      <c r="W2" s="886"/>
      <c r="X2" s="886"/>
      <c r="Y2" s="886"/>
      <c r="Z2" s="886"/>
      <c r="AA2" s="886"/>
      <c r="AB2" s="886"/>
      <c r="AC2" s="886"/>
      <c r="AD2" s="886"/>
      <c r="AE2" s="886"/>
      <c r="AF2" s="886"/>
      <c r="AG2" s="886"/>
      <c r="AH2" s="886"/>
      <c r="AI2" s="886"/>
      <c r="AJ2" s="886"/>
      <c r="AK2" s="886"/>
      <c r="AL2" s="886"/>
      <c r="AM2" s="886"/>
    </row>
    <row r="3" spans="2:39">
      <c r="B3" s="897"/>
      <c r="C3" s="889" t="s">
        <v>578</v>
      </c>
      <c r="D3" s="886" t="s">
        <v>146</v>
      </c>
      <c r="E3" s="886"/>
      <c r="F3" s="886"/>
      <c r="G3" s="886"/>
      <c r="H3" s="886"/>
      <c r="I3" s="886"/>
      <c r="J3" s="886"/>
      <c r="K3" s="886"/>
      <c r="L3" s="886"/>
      <c r="M3" s="886"/>
      <c r="N3" s="886"/>
      <c r="O3" s="886"/>
      <c r="P3" s="886"/>
      <c r="Q3" s="886"/>
      <c r="R3" s="886"/>
      <c r="S3" s="886"/>
      <c r="T3" s="886"/>
      <c r="U3" s="886"/>
      <c r="V3" s="886"/>
      <c r="W3" s="886"/>
      <c r="X3" s="886"/>
      <c r="Y3" s="886"/>
      <c r="Z3" s="886"/>
      <c r="AA3" s="886"/>
      <c r="AB3" s="886" t="s">
        <v>144</v>
      </c>
      <c r="AC3" s="886"/>
      <c r="AD3" s="886"/>
      <c r="AE3" s="886"/>
      <c r="AF3" s="886"/>
      <c r="AG3" s="886"/>
      <c r="AH3" s="886"/>
      <c r="AI3" s="886"/>
      <c r="AJ3" s="351"/>
      <c r="AK3" s="351"/>
      <c r="AL3" s="886" t="s">
        <v>114</v>
      </c>
      <c r="AM3" s="886"/>
    </row>
    <row r="4" spans="2:39">
      <c r="B4" s="897"/>
      <c r="C4" s="889"/>
      <c r="D4" s="887" t="s">
        <v>306</v>
      </c>
      <c r="E4" s="888"/>
      <c r="F4" s="889" t="s">
        <v>438</v>
      </c>
      <c r="G4" s="889"/>
      <c r="H4" s="890" t="s">
        <v>137</v>
      </c>
      <c r="I4" s="890"/>
      <c r="J4" s="889" t="s">
        <v>305</v>
      </c>
      <c r="K4" s="889"/>
      <c r="L4" s="890" t="s">
        <v>138</v>
      </c>
      <c r="M4" s="890"/>
      <c r="N4" s="889" t="s">
        <v>139</v>
      </c>
      <c r="O4" s="889"/>
      <c r="P4" s="890" t="s">
        <v>140</v>
      </c>
      <c r="Q4" s="890"/>
      <c r="R4" s="889" t="s">
        <v>158</v>
      </c>
      <c r="S4" s="889"/>
      <c r="T4" s="890" t="s">
        <v>188</v>
      </c>
      <c r="U4" s="890"/>
      <c r="V4" s="889" t="s">
        <v>141</v>
      </c>
      <c r="W4" s="889"/>
      <c r="X4" s="896" t="s">
        <v>147</v>
      </c>
      <c r="Y4" s="896"/>
      <c r="Z4" s="896" t="s">
        <v>164</v>
      </c>
      <c r="AA4" s="896"/>
      <c r="AB4" s="889" t="s">
        <v>452</v>
      </c>
      <c r="AC4" s="889"/>
      <c r="AD4" s="890" t="s">
        <v>137</v>
      </c>
      <c r="AE4" s="890"/>
      <c r="AF4" s="889" t="s">
        <v>142</v>
      </c>
      <c r="AG4" s="889"/>
      <c r="AH4" s="896" t="s">
        <v>149</v>
      </c>
      <c r="AI4" s="896"/>
      <c r="AJ4" s="889" t="s">
        <v>321</v>
      </c>
      <c r="AK4" s="889"/>
      <c r="AL4" s="896" t="s">
        <v>154</v>
      </c>
      <c r="AM4" s="896"/>
    </row>
    <row r="5" spans="2:39">
      <c r="B5" s="897"/>
      <c r="C5" s="142" t="s">
        <v>92</v>
      </c>
      <c r="D5" s="139" t="s">
        <v>86</v>
      </c>
      <c r="E5" s="139" t="s">
        <v>673</v>
      </c>
      <c r="F5" s="140" t="s">
        <v>86</v>
      </c>
      <c r="G5" s="140" t="s">
        <v>673</v>
      </c>
      <c r="H5" s="139" t="s">
        <v>86</v>
      </c>
      <c r="I5" s="139" t="s">
        <v>673</v>
      </c>
      <c r="J5" s="140" t="s">
        <v>86</v>
      </c>
      <c r="K5" s="140" t="s">
        <v>673</v>
      </c>
      <c r="L5" s="139" t="s">
        <v>86</v>
      </c>
      <c r="M5" s="139" t="s">
        <v>673</v>
      </c>
      <c r="N5" s="140" t="s">
        <v>86</v>
      </c>
      <c r="O5" s="140" t="s">
        <v>673</v>
      </c>
      <c r="P5" s="139" t="s">
        <v>86</v>
      </c>
      <c r="Q5" s="139" t="s">
        <v>673</v>
      </c>
      <c r="R5" s="140" t="s">
        <v>86</v>
      </c>
      <c r="S5" s="140" t="s">
        <v>673</v>
      </c>
      <c r="T5" s="139" t="s">
        <v>86</v>
      </c>
      <c r="U5" s="139" t="s">
        <v>673</v>
      </c>
      <c r="V5" s="140" t="s">
        <v>86</v>
      </c>
      <c r="W5" s="140" t="s">
        <v>673</v>
      </c>
      <c r="X5" s="141" t="s">
        <v>86</v>
      </c>
      <c r="Y5" s="141" t="s">
        <v>673</v>
      </c>
      <c r="Z5" s="141" t="s">
        <v>86</v>
      </c>
      <c r="AA5" s="141" t="s">
        <v>673</v>
      </c>
      <c r="AB5" s="140" t="s">
        <v>86</v>
      </c>
      <c r="AC5" s="140" t="s">
        <v>673</v>
      </c>
      <c r="AD5" s="139" t="s">
        <v>86</v>
      </c>
      <c r="AE5" s="139" t="s">
        <v>673</v>
      </c>
      <c r="AF5" s="140" t="s">
        <v>86</v>
      </c>
      <c r="AG5" s="140" t="s">
        <v>673</v>
      </c>
      <c r="AH5" s="141" t="s">
        <v>86</v>
      </c>
      <c r="AI5" s="141" t="s">
        <v>673</v>
      </c>
      <c r="AJ5" s="140" t="s">
        <v>86</v>
      </c>
      <c r="AK5" s="140" t="s">
        <v>673</v>
      </c>
      <c r="AL5" s="141" t="s">
        <v>86</v>
      </c>
      <c r="AM5" s="141" t="s">
        <v>673</v>
      </c>
    </row>
    <row r="6" spans="2:39">
      <c r="B6" s="891" t="s">
        <v>94</v>
      </c>
      <c r="C6" s="28" t="s">
        <v>615</v>
      </c>
      <c r="D6" s="143">
        <f>'Raipur-1'!D71+'Raipur-2'!D71</f>
        <v>1</v>
      </c>
      <c r="E6" s="143">
        <f>'Raipur-1'!E71+'Raipur-2'!E71+'Raipur-3'!E71</f>
        <v>96</v>
      </c>
      <c r="F6" s="144">
        <f>'Raipur-1'!D72+'Raipur-2'!D73</f>
        <v>7</v>
      </c>
      <c r="G6" s="144">
        <f>+'Raipur-1'!E72+'Raipur-2'!E73+'Raipur-3'!E72</f>
        <v>18</v>
      </c>
      <c r="H6" s="143">
        <f>Bhilai!D71</f>
        <v>2</v>
      </c>
      <c r="I6" s="143">
        <f>Bhilai!E71</f>
        <v>0</v>
      </c>
      <c r="J6" s="144">
        <f>Rajnandgaon!D70</f>
        <v>7</v>
      </c>
      <c r="K6" s="144">
        <f>Rajnandgaon!E70</f>
        <v>0</v>
      </c>
      <c r="L6" s="143">
        <f>Raigarh!D70</f>
        <v>40</v>
      </c>
      <c r="M6" s="143">
        <f>Raigarh!E70</f>
        <v>0</v>
      </c>
      <c r="N6" s="144">
        <f>Korba!D70</f>
        <v>0</v>
      </c>
      <c r="O6" s="144">
        <f>Korba!E70</f>
        <v>0</v>
      </c>
      <c r="P6" s="143">
        <f>Bilaspur!D70</f>
        <v>58</v>
      </c>
      <c r="Q6" s="143">
        <f>Bilaspur!E70</f>
        <v>0</v>
      </c>
      <c r="R6" s="144">
        <f>Odisha!D70</f>
        <v>0</v>
      </c>
      <c r="S6" s="144">
        <f>Odisha!E70</f>
        <v>0</v>
      </c>
      <c r="T6" s="143">
        <f>Nagpur!D70</f>
        <v>0</v>
      </c>
      <c r="U6" s="143">
        <f>Nagpur!E70</f>
        <v>0</v>
      </c>
      <c r="V6" s="144">
        <f>Mahasamund!D70</f>
        <v>0</v>
      </c>
      <c r="W6" s="144">
        <v>0</v>
      </c>
      <c r="X6" s="145">
        <f t="shared" ref="X6:Y12" si="0">T6+R6+P6+N6+L6+J6+H6+F6+D6+V6</f>
        <v>115</v>
      </c>
      <c r="Y6" s="145">
        <f t="shared" si="0"/>
        <v>114</v>
      </c>
      <c r="Z6" s="145">
        <f>D6+F6</f>
        <v>8</v>
      </c>
      <c r="AA6" s="145">
        <f>E6+G6</f>
        <v>114</v>
      </c>
      <c r="AB6" s="144">
        <v>0</v>
      </c>
      <c r="AC6" s="144">
        <v>0</v>
      </c>
      <c r="AD6" s="143">
        <v>0</v>
      </c>
      <c r="AE6" s="143">
        <v>0</v>
      </c>
      <c r="AF6" s="144">
        <v>0</v>
      </c>
      <c r="AG6" s="144">
        <v>0</v>
      </c>
      <c r="AH6" s="145">
        <v>0</v>
      </c>
      <c r="AI6" s="145">
        <v>0</v>
      </c>
      <c r="AJ6" s="144">
        <f>'Raipur-1'!D73+'Raipur-2'!D74+Bhilai!D73+Raigarh!D73+Bilaspur!D73+Mahasamund!D72</f>
        <v>0</v>
      </c>
      <c r="AK6" s="144">
        <f>'Raipur-1'!E73+'Raipur-2'!E74+Bhilai!E73</f>
        <v>0</v>
      </c>
      <c r="AL6" s="145">
        <f>AJ6+X6</f>
        <v>115</v>
      </c>
      <c r="AM6" s="145">
        <f>AK6+Y6</f>
        <v>114</v>
      </c>
    </row>
    <row r="7" spans="2:39">
      <c r="B7" s="891"/>
      <c r="C7" s="28" t="s">
        <v>616</v>
      </c>
      <c r="D7" s="143">
        <f>'Raipur-1'!G71+'Raipur-2'!G71</f>
        <v>6</v>
      </c>
      <c r="E7" s="143">
        <f>'Raipur-1'!H73+'Raipur-2'!H74+'Raipur-3'!H74</f>
        <v>0</v>
      </c>
      <c r="F7" s="144">
        <f>+'Raipur-1'!G72+'Raipur-2'!G73+'Raipur-3'!G72</f>
        <v>4</v>
      </c>
      <c r="G7" s="144">
        <f>+'Raipur-1'!H72+'Raipur-2'!H73+'Raipur-3'!H72</f>
        <v>6</v>
      </c>
      <c r="H7" s="143">
        <f>Bhilai!G73</f>
        <v>0</v>
      </c>
      <c r="I7" s="143">
        <f>Bhilai!H73</f>
        <v>0</v>
      </c>
      <c r="J7" s="144">
        <f>Rajnandgaon!G70</f>
        <v>0</v>
      </c>
      <c r="K7" s="144">
        <f>Rajnandgaon!H70</f>
        <v>0</v>
      </c>
      <c r="L7" s="143">
        <f>Raigarh!G70</f>
        <v>0</v>
      </c>
      <c r="M7" s="143">
        <f>Raigarh!H70</f>
        <v>0</v>
      </c>
      <c r="N7" s="144">
        <f>Korba!G70</f>
        <v>0</v>
      </c>
      <c r="O7" s="144">
        <f>Korba!H70</f>
        <v>0</v>
      </c>
      <c r="P7" s="143">
        <f>Bilaspur!G70</f>
        <v>0</v>
      </c>
      <c r="Q7" s="143">
        <f>Bilaspur!H70</f>
        <v>3</v>
      </c>
      <c r="R7" s="144">
        <f>Odisha!G70</f>
        <v>0</v>
      </c>
      <c r="S7" s="144">
        <f>Odisha!H70</f>
        <v>0</v>
      </c>
      <c r="T7" s="143">
        <f>Nagpur!G70</f>
        <v>0</v>
      </c>
      <c r="U7" s="143">
        <f>Nagpur!H70</f>
        <v>0</v>
      </c>
      <c r="V7" s="144">
        <f>Mahasamund!G70</f>
        <v>0</v>
      </c>
      <c r="W7" s="144">
        <v>0</v>
      </c>
      <c r="X7" s="145">
        <f t="shared" si="0"/>
        <v>10</v>
      </c>
      <c r="Y7" s="145">
        <f t="shared" si="0"/>
        <v>9</v>
      </c>
      <c r="Z7" s="145">
        <f>D7+F7</f>
        <v>10</v>
      </c>
      <c r="AA7" s="145">
        <f>E7+G7</f>
        <v>6</v>
      </c>
      <c r="AB7" s="144">
        <f>'Other States'!G70</f>
        <v>0</v>
      </c>
      <c r="AC7" s="144">
        <f>'Other States'!H70</f>
        <v>0</v>
      </c>
      <c r="AD7" s="143">
        <f>Bhilai!G72</f>
        <v>0</v>
      </c>
      <c r="AE7" s="143">
        <f>Bhilai!H72</f>
        <v>0</v>
      </c>
      <c r="AF7" s="144">
        <v>0</v>
      </c>
      <c r="AG7" s="144">
        <v>0</v>
      </c>
      <c r="AH7" s="145">
        <v>0</v>
      </c>
      <c r="AI7" s="145">
        <v>0</v>
      </c>
      <c r="AJ7" s="144">
        <f>'Raipur-1'!G73+'Raipur-2'!G74+Bhilai!G73+Raigarh!G73</f>
        <v>0</v>
      </c>
      <c r="AK7" s="144">
        <f>'Raipur-1'!H73+'Raipur-2'!H74+Bhilai!H73+Raigarh!H73+Bilaspur!H73</f>
        <v>0</v>
      </c>
      <c r="AL7" s="145">
        <f>AJ7+X7</f>
        <v>10</v>
      </c>
      <c r="AM7" s="145">
        <f>AK7+Y7</f>
        <v>9</v>
      </c>
    </row>
    <row r="8" spans="2:39">
      <c r="B8" s="891"/>
      <c r="C8" s="28" t="s">
        <v>674</v>
      </c>
      <c r="D8" s="143">
        <f>'Raipur-1'!J71+'Raipur-1'!J71+'Raipur-2'!J71+'Raipur-2'!J71+'Raipur-3'!J75</f>
        <v>0</v>
      </c>
      <c r="E8" s="143">
        <f>'Raipur-1'!K73+'Raipur-2'!K74+'Raipur-3'!K74</f>
        <v>0</v>
      </c>
      <c r="F8" s="144">
        <f>+'Raipur-1'!J72+'Raipur-2'!J73+'Raipur-3'!J72</f>
        <v>0</v>
      </c>
      <c r="G8" s="144">
        <f>+'Raipur-1'!K72+'Raipur-2'!K73+'Raipur-3'!K72</f>
        <v>0</v>
      </c>
      <c r="H8" s="143">
        <f>Bhilai!J73</f>
        <v>0</v>
      </c>
      <c r="I8" s="143">
        <f>Bhilai!K73</f>
        <v>0</v>
      </c>
      <c r="J8" s="144">
        <f>Rajnandgaon!J70</f>
        <v>0</v>
      </c>
      <c r="K8" s="144">
        <f>Rajnandgaon!K70</f>
        <v>0</v>
      </c>
      <c r="L8" s="143">
        <f>Raigarh!J70</f>
        <v>0</v>
      </c>
      <c r="M8" s="143">
        <f>Raigarh!K70</f>
        <v>0</v>
      </c>
      <c r="N8" s="144">
        <f>Korba!J70</f>
        <v>0</v>
      </c>
      <c r="O8" s="144">
        <f>Korba!K70</f>
        <v>0</v>
      </c>
      <c r="P8" s="143">
        <f>Bilaspur!J70</f>
        <v>0</v>
      </c>
      <c r="Q8" s="143">
        <f>Bilaspur!K70</f>
        <v>0</v>
      </c>
      <c r="R8" s="144">
        <f>Odisha!J70</f>
        <v>0</v>
      </c>
      <c r="S8" s="144">
        <f>Odisha!K70</f>
        <v>0</v>
      </c>
      <c r="T8" s="143">
        <f>Nagpur!J70</f>
        <v>0</v>
      </c>
      <c r="U8" s="143">
        <f>Nagpur!K70</f>
        <v>0</v>
      </c>
      <c r="V8" s="144">
        <v>0</v>
      </c>
      <c r="W8" s="144">
        <v>0</v>
      </c>
      <c r="X8" s="145">
        <f t="shared" si="0"/>
        <v>0</v>
      </c>
      <c r="Y8" s="145">
        <f t="shared" si="0"/>
        <v>0</v>
      </c>
      <c r="Z8" s="145">
        <f t="shared" ref="Z8:AA12" si="1">D8+F8+AJ8</f>
        <v>0</v>
      </c>
      <c r="AA8" s="145">
        <f t="shared" si="1"/>
        <v>0</v>
      </c>
      <c r="AB8" s="144">
        <f>'Other States'!J70</f>
        <v>0</v>
      </c>
      <c r="AC8" s="144">
        <f>'Other States'!K70</f>
        <v>0</v>
      </c>
      <c r="AD8" s="143">
        <f>Bhilai!J72</f>
        <v>0</v>
      </c>
      <c r="AE8" s="143">
        <f>Bhilai!K72</f>
        <v>0</v>
      </c>
      <c r="AF8" s="144">
        <v>0</v>
      </c>
      <c r="AG8" s="144">
        <v>0</v>
      </c>
      <c r="AH8" s="145">
        <f t="shared" ref="AH8:AI12" si="2">AF8+AD8+AJ8+AB8</f>
        <v>0</v>
      </c>
      <c r="AI8" s="145">
        <f t="shared" si="2"/>
        <v>0</v>
      </c>
      <c r="AJ8" s="144">
        <v>0</v>
      </c>
      <c r="AK8" s="144">
        <v>0</v>
      </c>
      <c r="AL8" s="145">
        <f t="shared" ref="AL8:AM12" si="3">AH8+X8</f>
        <v>0</v>
      </c>
      <c r="AM8" s="145">
        <f t="shared" si="3"/>
        <v>0</v>
      </c>
    </row>
    <row r="9" spans="2:39">
      <c r="B9" s="891"/>
      <c r="C9" s="28" t="s">
        <v>675</v>
      </c>
      <c r="D9" s="143"/>
      <c r="E9" s="143"/>
      <c r="F9" s="144"/>
      <c r="G9" s="144"/>
      <c r="H9" s="143"/>
      <c r="I9" s="143"/>
      <c r="J9" s="144"/>
      <c r="K9" s="144"/>
      <c r="L9" s="143"/>
      <c r="M9" s="143"/>
      <c r="N9" s="144"/>
      <c r="O9" s="144"/>
      <c r="P9" s="143"/>
      <c r="Q9" s="143"/>
      <c r="R9" s="144"/>
      <c r="S9" s="144"/>
      <c r="T9" s="143"/>
      <c r="U9" s="143"/>
      <c r="V9" s="144"/>
      <c r="W9" s="144"/>
      <c r="X9" s="145"/>
      <c r="Y9" s="145"/>
      <c r="Z9" s="145"/>
      <c r="AA9" s="145"/>
      <c r="AB9" s="144"/>
      <c r="AC9" s="144"/>
      <c r="AD9" s="143"/>
      <c r="AE9" s="143"/>
      <c r="AF9" s="144"/>
      <c r="AG9" s="144"/>
      <c r="AH9" s="145"/>
      <c r="AI9" s="145"/>
      <c r="AJ9" s="144"/>
      <c r="AK9" s="144"/>
      <c r="AL9" s="145"/>
      <c r="AM9" s="145"/>
    </row>
    <row r="10" spans="2:39">
      <c r="B10" s="891"/>
      <c r="C10" s="28" t="s">
        <v>676</v>
      </c>
      <c r="D10" s="143">
        <f>'Raipur-1'!P73+'Raipur-2'!P74+'Raipur-3'!P74</f>
        <v>0</v>
      </c>
      <c r="E10" s="143">
        <f>'Raipur-1'!Q73+'Raipur-2'!Q74+'Raipur-3'!Q74</f>
        <v>0</v>
      </c>
      <c r="F10" s="144">
        <f>+'Raipur-1'!P72+'Raipur-2'!P73+'Raipur-3'!P72</f>
        <v>0</v>
      </c>
      <c r="G10" s="144">
        <f>+'Raipur-1'!Q72+'Raipur-2'!Q73+'Raipur-3'!Q72</f>
        <v>0</v>
      </c>
      <c r="H10" s="143">
        <f>Bhilai!P73</f>
        <v>0</v>
      </c>
      <c r="I10" s="143">
        <f>Bhilai!Q73</f>
        <v>0</v>
      </c>
      <c r="J10" s="144">
        <f>Rajnandgaon!P70</f>
        <v>0</v>
      </c>
      <c r="K10" s="144">
        <f>Rajnandgaon!Q70</f>
        <v>0</v>
      </c>
      <c r="L10" s="143">
        <f>Raigarh!P70</f>
        <v>0</v>
      </c>
      <c r="M10" s="143">
        <f>Raigarh!Q70</f>
        <v>0</v>
      </c>
      <c r="N10" s="144">
        <f>Korba!P70</f>
        <v>0</v>
      </c>
      <c r="O10" s="144">
        <f>Korba!Q70</f>
        <v>0</v>
      </c>
      <c r="P10" s="143">
        <f>Bilaspur!P70</f>
        <v>0</v>
      </c>
      <c r="Q10" s="143">
        <f>Bilaspur!Q70</f>
        <v>0</v>
      </c>
      <c r="R10" s="144">
        <f>Odisha!P70</f>
        <v>0</v>
      </c>
      <c r="S10" s="144">
        <f>Odisha!Q70</f>
        <v>0</v>
      </c>
      <c r="T10" s="143">
        <f>Nagpur!P70</f>
        <v>0</v>
      </c>
      <c r="U10" s="143">
        <f>Nagpur!Q70</f>
        <v>0</v>
      </c>
      <c r="V10" s="144">
        <v>0</v>
      </c>
      <c r="W10" s="144">
        <v>0</v>
      </c>
      <c r="X10" s="145">
        <f t="shared" si="0"/>
        <v>0</v>
      </c>
      <c r="Y10" s="145">
        <f t="shared" si="0"/>
        <v>0</v>
      </c>
      <c r="Z10" s="145">
        <f t="shared" si="1"/>
        <v>0</v>
      </c>
      <c r="AA10" s="145">
        <f t="shared" si="1"/>
        <v>0</v>
      </c>
      <c r="AB10" s="144">
        <f>'Other States'!P70</f>
        <v>0</v>
      </c>
      <c r="AC10" s="144">
        <f>'Other States'!Q70</f>
        <v>0</v>
      </c>
      <c r="AD10" s="143">
        <f>Bhilai!P72</f>
        <v>0</v>
      </c>
      <c r="AE10" s="143">
        <f>Bhilai!Q72</f>
        <v>0</v>
      </c>
      <c r="AF10" s="144">
        <v>0</v>
      </c>
      <c r="AG10" s="144">
        <v>0</v>
      </c>
      <c r="AH10" s="145">
        <f t="shared" si="2"/>
        <v>0</v>
      </c>
      <c r="AI10" s="145">
        <f t="shared" si="2"/>
        <v>0</v>
      </c>
      <c r="AJ10" s="144">
        <v>0</v>
      </c>
      <c r="AK10" s="144">
        <v>0</v>
      </c>
      <c r="AL10" s="145">
        <f t="shared" si="3"/>
        <v>0</v>
      </c>
      <c r="AM10" s="145">
        <f t="shared" si="3"/>
        <v>0</v>
      </c>
    </row>
    <row r="11" spans="2:39">
      <c r="B11" s="891"/>
      <c r="C11" s="28" t="s">
        <v>677</v>
      </c>
      <c r="D11" s="143">
        <f>'Raipur-1'!S73+'Raipur-2'!S74+'Raipur-3'!S74</f>
        <v>0</v>
      </c>
      <c r="E11" s="143">
        <f>'Raipur-1'!T73+'Raipur-2'!T74+'Raipur-3'!T74</f>
        <v>0</v>
      </c>
      <c r="F11" s="144">
        <f>+'Raipur-1'!S72+'Raipur-2'!S73+'Raipur-3'!S72</f>
        <v>0</v>
      </c>
      <c r="G11" s="144">
        <f>+'Raipur-1'!T72+'Raipur-2'!T73+'Raipur-3'!T72</f>
        <v>0</v>
      </c>
      <c r="H11" s="143">
        <f>Bhilai!S73</f>
        <v>0</v>
      </c>
      <c r="I11" s="143">
        <f>Bhilai!T73</f>
        <v>0</v>
      </c>
      <c r="J11" s="144">
        <f>Rajnandgaon!S70</f>
        <v>0</v>
      </c>
      <c r="K11" s="144">
        <f>Rajnandgaon!T70</f>
        <v>0</v>
      </c>
      <c r="L11" s="143">
        <f>Raigarh!S70</f>
        <v>0</v>
      </c>
      <c r="M11" s="143">
        <f>Raigarh!T70</f>
        <v>2</v>
      </c>
      <c r="N11" s="144">
        <f>Korba!S70</f>
        <v>0</v>
      </c>
      <c r="O11" s="144">
        <f>Korba!T70</f>
        <v>0</v>
      </c>
      <c r="P11" s="143">
        <f>Bilaspur!S70</f>
        <v>0</v>
      </c>
      <c r="Q11" s="143">
        <f>Bilaspur!T70</f>
        <v>0</v>
      </c>
      <c r="R11" s="144">
        <f>Odisha!S70</f>
        <v>0</v>
      </c>
      <c r="S11" s="144">
        <f>Odisha!T70</f>
        <v>0</v>
      </c>
      <c r="T11" s="143">
        <f>Nagpur!S70</f>
        <v>0</v>
      </c>
      <c r="U11" s="143">
        <f>Nagpur!T70</f>
        <v>0</v>
      </c>
      <c r="V11" s="144">
        <v>0</v>
      </c>
      <c r="W11" s="144">
        <v>0</v>
      </c>
      <c r="X11" s="145">
        <f t="shared" si="0"/>
        <v>0</v>
      </c>
      <c r="Y11" s="145">
        <f t="shared" si="0"/>
        <v>2</v>
      </c>
      <c r="Z11" s="145">
        <f t="shared" si="1"/>
        <v>0</v>
      </c>
      <c r="AA11" s="145">
        <f t="shared" si="1"/>
        <v>0</v>
      </c>
      <c r="AB11" s="144">
        <f>'Other States'!S70</f>
        <v>0</v>
      </c>
      <c r="AC11" s="144">
        <f>'Other States'!T70</f>
        <v>0</v>
      </c>
      <c r="AD11" s="143">
        <f>Bhilai!S72</f>
        <v>0</v>
      </c>
      <c r="AE11" s="143">
        <f>Bhilai!T72</f>
        <v>0</v>
      </c>
      <c r="AF11" s="144">
        <v>0</v>
      </c>
      <c r="AG11" s="144">
        <v>0</v>
      </c>
      <c r="AH11" s="145">
        <f t="shared" si="2"/>
        <v>0</v>
      </c>
      <c r="AI11" s="145">
        <f t="shared" si="2"/>
        <v>0</v>
      </c>
      <c r="AJ11" s="144">
        <v>0</v>
      </c>
      <c r="AK11" s="144">
        <v>0</v>
      </c>
      <c r="AL11" s="145">
        <f t="shared" si="3"/>
        <v>0</v>
      </c>
      <c r="AM11" s="145">
        <f t="shared" si="3"/>
        <v>2</v>
      </c>
    </row>
    <row r="12" spans="2:39" hidden="1">
      <c r="B12" s="891"/>
      <c r="C12" s="28" t="s">
        <v>571</v>
      </c>
      <c r="D12" s="143">
        <f>'Raipur-1'!V73+'Raipur-2'!V74+'Raipur-3'!V74</f>
        <v>0</v>
      </c>
      <c r="E12" s="143">
        <f>'Raipur-1'!W73+'Raipur-2'!W74+'Raipur-3'!W74</f>
        <v>0</v>
      </c>
      <c r="F12" s="144">
        <f>+'Raipur-1'!V72+'Raipur-2'!V73+'Raipur-3'!V72</f>
        <v>0</v>
      </c>
      <c r="G12" s="144">
        <f>+'Raipur-1'!W72+'Raipur-2'!W73+'Raipur-3'!W72</f>
        <v>0</v>
      </c>
      <c r="H12" s="143">
        <f>Bhilai!V73</f>
        <v>0</v>
      </c>
      <c r="I12" s="143">
        <f>Bhilai!W73</f>
        <v>0</v>
      </c>
      <c r="J12" s="144">
        <f>Rajnandgaon!V70</f>
        <v>0</v>
      </c>
      <c r="K12" s="144">
        <f>Rajnandgaon!W70</f>
        <v>0</v>
      </c>
      <c r="L12" s="143">
        <f>Raigarh!V70</f>
        <v>2</v>
      </c>
      <c r="M12" s="143">
        <f>Raigarh!W70</f>
        <v>0</v>
      </c>
      <c r="N12" s="144">
        <f>Korba!V70</f>
        <v>0</v>
      </c>
      <c r="O12" s="144">
        <f>Korba!W70</f>
        <v>0</v>
      </c>
      <c r="P12" s="143">
        <f>Bilaspur!V70</f>
        <v>0</v>
      </c>
      <c r="Q12" s="143">
        <f>Bilaspur!W70</f>
        <v>0</v>
      </c>
      <c r="R12" s="144">
        <f>Odisha!V70</f>
        <v>0</v>
      </c>
      <c r="S12" s="144">
        <f>Odisha!W70</f>
        <v>0</v>
      </c>
      <c r="T12" s="143">
        <f>Nagpur!V70</f>
        <v>0</v>
      </c>
      <c r="U12" s="143">
        <f>Nagpur!W70</f>
        <v>0</v>
      </c>
      <c r="V12" s="144">
        <v>0</v>
      </c>
      <c r="W12" s="144">
        <v>0</v>
      </c>
      <c r="X12" s="145">
        <f t="shared" si="0"/>
        <v>2</v>
      </c>
      <c r="Y12" s="145">
        <f t="shared" si="0"/>
        <v>0</v>
      </c>
      <c r="Z12" s="145">
        <f t="shared" si="1"/>
        <v>0</v>
      </c>
      <c r="AA12" s="145">
        <f t="shared" si="1"/>
        <v>0</v>
      </c>
      <c r="AB12" s="144">
        <f>'Other States'!V70</f>
        <v>0</v>
      </c>
      <c r="AC12" s="144">
        <f>'Other States'!W70</f>
        <v>0</v>
      </c>
      <c r="AD12" s="143">
        <f>Bhilai!V72</f>
        <v>0</v>
      </c>
      <c r="AE12" s="143">
        <f>Bhilai!W72</f>
        <v>0</v>
      </c>
      <c r="AF12" s="144"/>
      <c r="AG12" s="144">
        <v>0</v>
      </c>
      <c r="AH12" s="145">
        <f t="shared" si="2"/>
        <v>0</v>
      </c>
      <c r="AI12" s="145">
        <f t="shared" si="2"/>
        <v>0</v>
      </c>
      <c r="AJ12" s="144">
        <v>0</v>
      </c>
      <c r="AK12" s="144">
        <v>0</v>
      </c>
      <c r="AL12" s="145">
        <f t="shared" si="3"/>
        <v>2</v>
      </c>
      <c r="AM12" s="145">
        <f t="shared" si="3"/>
        <v>0</v>
      </c>
    </row>
    <row r="13" spans="2:39">
      <c r="B13" s="891"/>
      <c r="C13" s="146" t="s">
        <v>669</v>
      </c>
      <c r="D13" s="147">
        <f t="shared" ref="D13:O13" si="4">SUM(D6:D7)</f>
        <v>7</v>
      </c>
      <c r="E13" s="147">
        <f t="shared" si="4"/>
        <v>96</v>
      </c>
      <c r="F13" s="147">
        <f t="shared" si="4"/>
        <v>11</v>
      </c>
      <c r="G13" s="147">
        <f t="shared" si="4"/>
        <v>24</v>
      </c>
      <c r="H13" s="147">
        <f t="shared" si="4"/>
        <v>2</v>
      </c>
      <c r="I13" s="147">
        <f t="shared" si="4"/>
        <v>0</v>
      </c>
      <c r="J13" s="147">
        <f t="shared" si="4"/>
        <v>7</v>
      </c>
      <c r="K13" s="147">
        <f t="shared" si="4"/>
        <v>0</v>
      </c>
      <c r="L13" s="147">
        <f t="shared" si="4"/>
        <v>40</v>
      </c>
      <c r="M13" s="147">
        <f t="shared" si="4"/>
        <v>0</v>
      </c>
      <c r="N13" s="147">
        <f t="shared" si="4"/>
        <v>0</v>
      </c>
      <c r="O13" s="147">
        <f t="shared" si="4"/>
        <v>0</v>
      </c>
      <c r="P13" s="147">
        <f t="shared" ref="P13:AM13" si="5">SUM(P6:P7)</f>
        <v>58</v>
      </c>
      <c r="Q13" s="147">
        <f t="shared" si="5"/>
        <v>3</v>
      </c>
      <c r="R13" s="147">
        <f t="shared" si="5"/>
        <v>0</v>
      </c>
      <c r="S13" s="147">
        <f t="shared" si="5"/>
        <v>0</v>
      </c>
      <c r="T13" s="147">
        <f t="shared" si="5"/>
        <v>0</v>
      </c>
      <c r="U13" s="147">
        <f t="shared" si="5"/>
        <v>0</v>
      </c>
      <c r="V13" s="147">
        <f t="shared" si="5"/>
        <v>0</v>
      </c>
      <c r="W13" s="147">
        <f t="shared" si="5"/>
        <v>0</v>
      </c>
      <c r="X13" s="147">
        <f t="shared" si="5"/>
        <v>125</v>
      </c>
      <c r="Y13" s="147">
        <f t="shared" si="5"/>
        <v>123</v>
      </c>
      <c r="Z13" s="147">
        <f t="shared" si="5"/>
        <v>18</v>
      </c>
      <c r="AA13" s="147">
        <f t="shared" si="5"/>
        <v>120</v>
      </c>
      <c r="AB13" s="147">
        <f t="shared" si="5"/>
        <v>0</v>
      </c>
      <c r="AC13" s="147">
        <f t="shared" si="5"/>
        <v>0</v>
      </c>
      <c r="AD13" s="147">
        <f t="shared" si="5"/>
        <v>0</v>
      </c>
      <c r="AE13" s="147">
        <f t="shared" si="5"/>
        <v>0</v>
      </c>
      <c r="AF13" s="147">
        <f t="shared" si="5"/>
        <v>0</v>
      </c>
      <c r="AG13" s="147">
        <f t="shared" si="5"/>
        <v>0</v>
      </c>
      <c r="AH13" s="147">
        <f t="shared" si="5"/>
        <v>0</v>
      </c>
      <c r="AI13" s="147">
        <f t="shared" si="5"/>
        <v>0</v>
      </c>
      <c r="AJ13" s="147">
        <f t="shared" si="5"/>
        <v>0</v>
      </c>
      <c r="AK13" s="147">
        <f t="shared" si="5"/>
        <v>0</v>
      </c>
      <c r="AL13" s="147">
        <f t="shared" si="5"/>
        <v>125</v>
      </c>
      <c r="AM13" s="147">
        <f t="shared" si="5"/>
        <v>123</v>
      </c>
    </row>
    <row r="14" spans="2:39" hidden="1">
      <c r="B14" s="883" t="s">
        <v>96</v>
      </c>
      <c r="C14" s="28" t="s">
        <v>456</v>
      </c>
      <c r="D14" s="143">
        <f>'Raipur-1'!Y73+'Raipur-1'!Y75+'Raipur-2'!Y74+'Raipur-2'!Y75+'Raipur-3'!Y75</f>
        <v>0</v>
      </c>
      <c r="E14" s="143">
        <f>'Raipur-1'!Z73+'Raipur-2'!Z74+'Raipur-3'!Z74</f>
        <v>0</v>
      </c>
      <c r="F14" s="144">
        <f>+'Raipur-1'!Y72+'Raipur-2'!Y73+'Raipur-3'!Y72</f>
        <v>0</v>
      </c>
      <c r="G14" s="144">
        <f>+'Raipur-1'!Z72+'Raipur-2'!Z73+'Raipur-3'!Z72</f>
        <v>0</v>
      </c>
      <c r="H14" s="143">
        <f>Bhilai!Y73</f>
        <v>0</v>
      </c>
      <c r="I14" s="143">
        <f>Bhilai!Z73</f>
        <v>0</v>
      </c>
      <c r="J14" s="144">
        <f>Rajnandgaon!Y70</f>
        <v>0</v>
      </c>
      <c r="K14" s="144">
        <f>Rajnandgaon!Z70</f>
        <v>0</v>
      </c>
      <c r="L14" s="143">
        <f>Raigarh!Y70</f>
        <v>0</v>
      </c>
      <c r="M14" s="143">
        <f>Raigarh!Z70</f>
        <v>0</v>
      </c>
      <c r="N14" s="144">
        <f>Korba!Y70</f>
        <v>0</v>
      </c>
      <c r="O14" s="144">
        <f>Korba!Z70</f>
        <v>0</v>
      </c>
      <c r="P14" s="143">
        <f>Bilaspur!Y70</f>
        <v>0</v>
      </c>
      <c r="Q14" s="143">
        <f>Bilaspur!Z70</f>
        <v>0</v>
      </c>
      <c r="R14" s="144">
        <f>Odisha!Y70</f>
        <v>0</v>
      </c>
      <c r="S14" s="144">
        <f>Odisha!Z70</f>
        <v>0</v>
      </c>
      <c r="T14" s="143">
        <f>Nagpur!Y70</f>
        <v>0</v>
      </c>
      <c r="U14" s="143">
        <f>Nagpur!Z70</f>
        <v>0</v>
      </c>
      <c r="V14" s="144">
        <v>0</v>
      </c>
      <c r="W14" s="144">
        <v>0</v>
      </c>
      <c r="X14" s="145">
        <f t="shared" ref="X14:Y20" si="6">T14+R14+P14+N14+L14+J14+H14+F14+D14+V14</f>
        <v>0</v>
      </c>
      <c r="Y14" s="145">
        <f t="shared" si="6"/>
        <v>0</v>
      </c>
      <c r="Z14" s="145">
        <f t="shared" ref="Z14:AA20" si="7">D14+F14+AJ14</f>
        <v>0</v>
      </c>
      <c r="AA14" s="145">
        <f t="shared" si="7"/>
        <v>0</v>
      </c>
      <c r="AB14" s="144">
        <f>'Other States'!Y70</f>
        <v>0</v>
      </c>
      <c r="AC14" s="144">
        <f>'Other States'!Z70</f>
        <v>0</v>
      </c>
      <c r="AD14" s="143">
        <f>Bhilai!Y72</f>
        <v>0</v>
      </c>
      <c r="AE14" s="143">
        <f>Bhilai!Z72</f>
        <v>0</v>
      </c>
      <c r="AF14" s="144">
        <v>0</v>
      </c>
      <c r="AG14" s="144">
        <v>0</v>
      </c>
      <c r="AH14" s="145">
        <f t="shared" ref="AH14:AI20" si="8">AF14+AD14+AJ14+AB14</f>
        <v>0</v>
      </c>
      <c r="AI14" s="145">
        <f t="shared" si="8"/>
        <v>0</v>
      </c>
      <c r="AJ14" s="144">
        <v>0</v>
      </c>
      <c r="AK14" s="144">
        <v>0</v>
      </c>
      <c r="AL14" s="145">
        <f t="shared" ref="AL14:AM20" si="9">AH14+X14</f>
        <v>0</v>
      </c>
      <c r="AM14" s="145">
        <f t="shared" si="9"/>
        <v>0</v>
      </c>
    </row>
    <row r="15" spans="2:39" hidden="1">
      <c r="B15" s="884"/>
      <c r="C15" s="28" t="s">
        <v>97</v>
      </c>
      <c r="D15" s="143">
        <f>'Raipur-1'!AB72+'Raipur-1'!AB73+'Raipur-2'!AB73+'Raipur-2'!AB74+'Raipur-3'!AB74</f>
        <v>0</v>
      </c>
      <c r="E15" s="143">
        <f>'Raipur-1'!AC73+'Raipur-2'!AC74+'Raipur-3'!AC74</f>
        <v>0</v>
      </c>
      <c r="F15" s="144">
        <f>+'Raipur-1'!AB72+'Raipur-2'!AB73+'Raipur-3'!AB72</f>
        <v>0</v>
      </c>
      <c r="G15" s="144">
        <f>+'Raipur-1'!AC72+'Raipur-2'!AC73+'Raipur-3'!AC72</f>
        <v>0</v>
      </c>
      <c r="H15" s="143">
        <f>Bhilai!AB73</f>
        <v>0</v>
      </c>
      <c r="I15" s="143">
        <f>Bhilai!AC73</f>
        <v>0</v>
      </c>
      <c r="J15" s="144">
        <f>Rajnandgaon!AB70</f>
        <v>0</v>
      </c>
      <c r="K15" s="144">
        <f>Rajnandgaon!AC70</f>
        <v>0</v>
      </c>
      <c r="L15" s="143">
        <f>Raigarh!AB70</f>
        <v>0</v>
      </c>
      <c r="M15" s="143">
        <f>Raigarh!AC70</f>
        <v>0</v>
      </c>
      <c r="N15" s="144">
        <f>Korba!AB70</f>
        <v>0</v>
      </c>
      <c r="O15" s="144">
        <f>Korba!AC70</f>
        <v>0</v>
      </c>
      <c r="P15" s="143">
        <f>Bilaspur!AB70</f>
        <v>0</v>
      </c>
      <c r="Q15" s="143">
        <f>Bilaspur!AC70</f>
        <v>0</v>
      </c>
      <c r="R15" s="144">
        <f>Odisha!AB70</f>
        <v>0</v>
      </c>
      <c r="S15" s="144">
        <f>Odisha!AC70</f>
        <v>0</v>
      </c>
      <c r="T15" s="143">
        <f>Nagpur!AB70</f>
        <v>0</v>
      </c>
      <c r="U15" s="143">
        <f>Nagpur!AC70</f>
        <v>0</v>
      </c>
      <c r="V15" s="144">
        <v>0</v>
      </c>
      <c r="W15" s="144">
        <v>0</v>
      </c>
      <c r="X15" s="145">
        <f t="shared" si="6"/>
        <v>0</v>
      </c>
      <c r="Y15" s="145">
        <f t="shared" si="6"/>
        <v>0</v>
      </c>
      <c r="Z15" s="145">
        <f t="shared" si="7"/>
        <v>0</v>
      </c>
      <c r="AA15" s="145">
        <f t="shared" si="7"/>
        <v>0</v>
      </c>
      <c r="AB15" s="144">
        <f>'Other States'!AB70</f>
        <v>0</v>
      </c>
      <c r="AC15" s="144">
        <f>'Other States'!AC70</f>
        <v>0</v>
      </c>
      <c r="AD15" s="143">
        <f>Bhilai!AB72</f>
        <v>0</v>
      </c>
      <c r="AE15" s="143">
        <f>Bhilai!AC72</f>
        <v>0</v>
      </c>
      <c r="AF15" s="144">
        <v>0</v>
      </c>
      <c r="AG15" s="144">
        <f>'Raipur-3'!AC71+Bhilai!AC71</f>
        <v>0</v>
      </c>
      <c r="AH15" s="145">
        <f t="shared" si="8"/>
        <v>0</v>
      </c>
      <c r="AI15" s="145">
        <f t="shared" si="8"/>
        <v>0</v>
      </c>
      <c r="AJ15" s="144">
        <v>0</v>
      </c>
      <c r="AK15" s="144">
        <v>0</v>
      </c>
      <c r="AL15" s="145">
        <f t="shared" si="9"/>
        <v>0</v>
      </c>
      <c r="AM15" s="145">
        <f t="shared" si="9"/>
        <v>0</v>
      </c>
    </row>
    <row r="16" spans="2:39">
      <c r="B16" s="885"/>
      <c r="C16" s="28" t="s">
        <v>652</v>
      </c>
      <c r="D16" s="143">
        <f>'Raipur-1'!AE71+'Raipur-2'!AE71+'Raipur-3'!AE74</f>
        <v>0</v>
      </c>
      <c r="E16" s="143">
        <v>0</v>
      </c>
      <c r="F16" s="144">
        <f>+'Raipur-1'!AE72+'Raipur-2'!AE73+'Raipur-3'!AE72</f>
        <v>0</v>
      </c>
      <c r="G16" s="144">
        <v>0</v>
      </c>
      <c r="H16" s="143">
        <f>Bhilai!AE71</f>
        <v>0</v>
      </c>
      <c r="I16" s="143">
        <v>0</v>
      </c>
      <c r="J16" s="144">
        <f>Rajnandgaon!AE70</f>
        <v>0</v>
      </c>
      <c r="K16" s="144">
        <v>0</v>
      </c>
      <c r="L16" s="143">
        <f>Raigarh!AE70+Raigarh!AE72</f>
        <v>0</v>
      </c>
      <c r="M16" s="143">
        <v>0</v>
      </c>
      <c r="N16" s="144">
        <f>Korba!AE70</f>
        <v>0</v>
      </c>
      <c r="O16" s="144">
        <v>0</v>
      </c>
      <c r="P16" s="143">
        <f>Bilaspur!AE70</f>
        <v>0</v>
      </c>
      <c r="Q16" s="143">
        <v>0</v>
      </c>
      <c r="R16" s="144">
        <f>Odisha!AE70</f>
        <v>0</v>
      </c>
      <c r="S16" s="144">
        <v>0</v>
      </c>
      <c r="T16" s="143">
        <f>Nagpur!AE70</f>
        <v>0</v>
      </c>
      <c r="U16" s="143">
        <v>0</v>
      </c>
      <c r="V16" s="144">
        <f>Mahasamund!AE70</f>
        <v>0</v>
      </c>
      <c r="W16" s="144">
        <v>0</v>
      </c>
      <c r="X16" s="145">
        <f t="shared" si="6"/>
        <v>0</v>
      </c>
      <c r="Y16" s="145">
        <v>0</v>
      </c>
      <c r="Z16" s="145">
        <f>D16+F16</f>
        <v>0</v>
      </c>
      <c r="AA16" s="145">
        <f>E16+G16</f>
        <v>0</v>
      </c>
      <c r="AB16" s="144">
        <f>'Other States'!AE70</f>
        <v>0</v>
      </c>
      <c r="AC16" s="144">
        <v>0</v>
      </c>
      <c r="AD16" s="143">
        <f>Bhilai!AE72</f>
        <v>0</v>
      </c>
      <c r="AE16" s="143">
        <v>0</v>
      </c>
      <c r="AF16" s="144">
        <v>0</v>
      </c>
      <c r="AG16" s="144">
        <v>0</v>
      </c>
      <c r="AH16" s="145">
        <f>AF16+AD16+AB16</f>
        <v>0</v>
      </c>
      <c r="AI16" s="145">
        <v>0</v>
      </c>
      <c r="AJ16" s="144">
        <f>'Raipur-1'!AE73+'Raipur-2'!AE74+Bhilai!AE73+Raigarh!AE73+Bilaspur!AE73+Mahasamund!AE72</f>
        <v>0</v>
      </c>
      <c r="AK16" s="144">
        <v>0</v>
      </c>
      <c r="AL16" s="145">
        <f>AJ16+AH16+X16</f>
        <v>0</v>
      </c>
      <c r="AM16" s="145">
        <f>AK16+AI16</f>
        <v>0</v>
      </c>
    </row>
    <row r="17" spans="2:39">
      <c r="B17" s="891" t="s">
        <v>98</v>
      </c>
      <c r="C17" s="28" t="s">
        <v>621</v>
      </c>
      <c r="D17" s="143">
        <f>'Raipur-1'!AH71+'Raipur-1'!AH71+'Raipur-2'!AH71+'Raipur-2'!AH71+'Raipur-3'!AH74</f>
        <v>8</v>
      </c>
      <c r="E17" s="143">
        <f>'Raipur-1'!AI71+'Raipur-2'!AI71+'Raipur-3'!AI74</f>
        <v>0</v>
      </c>
      <c r="F17" s="144">
        <f>+'Raipur-1'!AH72+'Raipur-2'!AH73+'Raipur-3'!AH72</f>
        <v>5</v>
      </c>
      <c r="G17" s="144">
        <f>+'Raipur-1'!AI72+'Raipur-2'!AI73+'Raipur-3'!AI72</f>
        <v>0</v>
      </c>
      <c r="H17" s="143">
        <f>Bhilai!AH71</f>
        <v>0</v>
      </c>
      <c r="I17" s="143">
        <f>Bhilai!AI71</f>
        <v>0</v>
      </c>
      <c r="J17" s="144">
        <f>Rajnandgaon!AH70</f>
        <v>0</v>
      </c>
      <c r="K17" s="144">
        <f>Rajnandgaon!AI70</f>
        <v>0</v>
      </c>
      <c r="L17" s="143">
        <f>Raigarh!AH70</f>
        <v>8</v>
      </c>
      <c r="M17" s="143">
        <v>0</v>
      </c>
      <c r="N17" s="144">
        <f>Korba!AH70</f>
        <v>0</v>
      </c>
      <c r="O17" s="144">
        <v>0</v>
      </c>
      <c r="P17" s="143">
        <f>Bilaspur!AH70</f>
        <v>2</v>
      </c>
      <c r="Q17" s="143">
        <f>Bilaspur!AI70</f>
        <v>0</v>
      </c>
      <c r="R17" s="144">
        <f>Odisha!AH70</f>
        <v>0</v>
      </c>
      <c r="S17" s="144">
        <f>Odisha!AI70</f>
        <v>0</v>
      </c>
      <c r="T17" s="143">
        <f>Nagpur!AH70</f>
        <v>0</v>
      </c>
      <c r="U17" s="143">
        <f>Nagpur!AI70</f>
        <v>0</v>
      </c>
      <c r="V17" s="144">
        <v>0</v>
      </c>
      <c r="W17" s="144">
        <v>0</v>
      </c>
      <c r="X17" s="145">
        <f t="shared" si="6"/>
        <v>23</v>
      </c>
      <c r="Y17" s="145">
        <f t="shared" si="6"/>
        <v>0</v>
      </c>
      <c r="Z17" s="145">
        <f t="shared" si="7"/>
        <v>13</v>
      </c>
      <c r="AA17" s="145">
        <f t="shared" si="7"/>
        <v>30</v>
      </c>
      <c r="AB17" s="144">
        <f>'Other States'!AH70</f>
        <v>0</v>
      </c>
      <c r="AC17" s="144">
        <f>'Other States'!AI70</f>
        <v>0</v>
      </c>
      <c r="AD17" s="143">
        <f>Bhilai!AH72</f>
        <v>0</v>
      </c>
      <c r="AE17" s="143">
        <f>Bhilai!AI72</f>
        <v>0</v>
      </c>
      <c r="AF17" s="144">
        <v>0</v>
      </c>
      <c r="AG17" s="144">
        <f>'Raipur-3'!AI71+Bhilai!AI71</f>
        <v>133</v>
      </c>
      <c r="AH17" s="145">
        <f t="shared" si="8"/>
        <v>0</v>
      </c>
      <c r="AI17" s="145">
        <f t="shared" si="8"/>
        <v>163</v>
      </c>
      <c r="AJ17" s="144">
        <f>'Raipur-1'!AH73+'Raipur-2'!AH74+Bhilai!AH73+Bilaspur!AH73+Mahasamund!AH72</f>
        <v>0</v>
      </c>
      <c r="AK17" s="144">
        <f>'Raipur-1'!AI73+'Raipur-2'!AI74+Bhilai!AI73+Raigarh!AI73+Bilaspur!AI73+Korba!AI73+Mahasamund!AI72</f>
        <v>30</v>
      </c>
      <c r="AL17" s="145">
        <f t="shared" si="9"/>
        <v>23</v>
      </c>
      <c r="AM17" s="145">
        <f t="shared" si="9"/>
        <v>163</v>
      </c>
    </row>
    <row r="18" spans="2:39">
      <c r="B18" s="891"/>
      <c r="C18" s="28" t="s">
        <v>622</v>
      </c>
      <c r="D18" s="143">
        <f>'Raipur-1'!AK71+'Raipur-2'!AK71+'Raipur-3'!AK74</f>
        <v>0</v>
      </c>
      <c r="E18" s="143">
        <f>'Raipur-1'!AL71+'Raipur-2'!AL71+'Raipur-3'!AL74</f>
        <v>0</v>
      </c>
      <c r="F18" s="144">
        <f>+'Raipur-1'!AK72+'Raipur-2'!AK73+'Raipur-3'!AK72</f>
        <v>0</v>
      </c>
      <c r="G18" s="144">
        <f>+'Raipur-1'!AL72+'Raipur-2'!AL73+'Raipur-3'!AL72</f>
        <v>0</v>
      </c>
      <c r="H18" s="143">
        <f>Bhilai!AK71</f>
        <v>0</v>
      </c>
      <c r="I18" s="143">
        <f>Bhilai!AL73</f>
        <v>0</v>
      </c>
      <c r="J18" s="144">
        <f>Rajnandgaon!AK70</f>
        <v>0</v>
      </c>
      <c r="K18" s="144">
        <f>Rajnandgaon!AL70</f>
        <v>0</v>
      </c>
      <c r="L18" s="143">
        <f>Raigarh!AK70</f>
        <v>1</v>
      </c>
      <c r="M18" s="143">
        <f>Raigarh!AL70</f>
        <v>0</v>
      </c>
      <c r="N18" s="144">
        <f>Korba!AK70</f>
        <v>0</v>
      </c>
      <c r="O18" s="144">
        <f>Korba!AL70</f>
        <v>0</v>
      </c>
      <c r="P18" s="143">
        <f>Bilaspur!AK70</f>
        <v>0</v>
      </c>
      <c r="Q18" s="143">
        <f>Bilaspur!AL70</f>
        <v>0</v>
      </c>
      <c r="R18" s="144">
        <f>Odisha!AK70</f>
        <v>0</v>
      </c>
      <c r="S18" s="144">
        <f>Odisha!AL70</f>
        <v>0</v>
      </c>
      <c r="T18" s="143">
        <f>Nagpur!AK70</f>
        <v>0</v>
      </c>
      <c r="U18" s="143">
        <f>Nagpur!AL70</f>
        <v>0</v>
      </c>
      <c r="V18" s="144">
        <v>0</v>
      </c>
      <c r="W18" s="144">
        <v>0</v>
      </c>
      <c r="X18" s="145">
        <f t="shared" si="6"/>
        <v>1</v>
      </c>
      <c r="Y18" s="145">
        <f t="shared" si="6"/>
        <v>0</v>
      </c>
      <c r="Z18" s="145">
        <f t="shared" si="7"/>
        <v>0</v>
      </c>
      <c r="AA18" s="145">
        <f t="shared" si="7"/>
        <v>10</v>
      </c>
      <c r="AB18" s="144">
        <f>'Other States'!AK70</f>
        <v>0</v>
      </c>
      <c r="AC18" s="144">
        <f>'Other States'!AL70</f>
        <v>0</v>
      </c>
      <c r="AD18" s="143">
        <f>Bhilai!AK72</f>
        <v>0</v>
      </c>
      <c r="AE18" s="143">
        <f>Bhilai!AL72</f>
        <v>0</v>
      </c>
      <c r="AF18" s="144">
        <v>0</v>
      </c>
      <c r="AG18" s="144">
        <f>'Raipur-3'!AL71+Bhilai!AL71</f>
        <v>145</v>
      </c>
      <c r="AH18" s="145">
        <f t="shared" si="8"/>
        <v>0</v>
      </c>
      <c r="AI18" s="145">
        <f t="shared" si="8"/>
        <v>155</v>
      </c>
      <c r="AJ18" s="144">
        <v>0</v>
      </c>
      <c r="AK18" s="144">
        <f>'Raipur-1'!AL73+'Raipur-2'!AL74+Bhilai!AL73+Bilaspur!AL73+Mahasamund!AL72</f>
        <v>10</v>
      </c>
      <c r="AL18" s="145">
        <f>AJ18+AH18+X18</f>
        <v>1</v>
      </c>
      <c r="AM18" s="145">
        <f t="shared" si="9"/>
        <v>155</v>
      </c>
    </row>
    <row r="19" spans="2:39">
      <c r="B19" s="891"/>
      <c r="C19" s="28" t="s">
        <v>678</v>
      </c>
      <c r="D19" s="143">
        <f>'Raipur-1'!AN71+'Raipur-2'!AN71+'Raipur-3'!AN74</f>
        <v>0</v>
      </c>
      <c r="E19" s="143">
        <f>'Raipur-1'!AO71+'Raipur-2'!AO71+'Raipur-3'!AO74</f>
        <v>0</v>
      </c>
      <c r="F19" s="144">
        <f>+'Raipur-1'!AN72+'Raipur-2'!AN73+'Raipur-3'!AN72</f>
        <v>6</v>
      </c>
      <c r="G19" s="144">
        <f>+'Raipur-1'!AO72+'Raipur-2'!AO73+'Raipur-3'!AO72</f>
        <v>0</v>
      </c>
      <c r="H19" s="143">
        <f>Bhilai!AN71</f>
        <v>3</v>
      </c>
      <c r="I19" s="143">
        <f>Bhilai!AO73</f>
        <v>36</v>
      </c>
      <c r="J19" s="144">
        <f>Rajnandgaon!AN70</f>
        <v>2</v>
      </c>
      <c r="K19" s="144">
        <f>Rajnandgaon!AO70</f>
        <v>0</v>
      </c>
      <c r="L19" s="143">
        <f>Raigarh!AN70</f>
        <v>5</v>
      </c>
      <c r="M19" s="143">
        <f>Raigarh!AO70</f>
        <v>0</v>
      </c>
      <c r="N19" s="144">
        <f>Korba!AN70</f>
        <v>2</v>
      </c>
      <c r="O19" s="144">
        <f>Korba!AO70</f>
        <v>0</v>
      </c>
      <c r="P19" s="143">
        <f>Bilaspur!AN70</f>
        <v>1</v>
      </c>
      <c r="Q19" s="143">
        <f>Bilaspur!AO70</f>
        <v>24</v>
      </c>
      <c r="R19" s="144">
        <f>Odisha!AN70</f>
        <v>6</v>
      </c>
      <c r="S19" s="144">
        <f>Odisha!AO70</f>
        <v>0</v>
      </c>
      <c r="T19" s="143">
        <f>Nagpur!AN70</f>
        <v>0</v>
      </c>
      <c r="U19" s="143">
        <f>Nagpur!AO70</f>
        <v>0</v>
      </c>
      <c r="V19" s="144">
        <v>0</v>
      </c>
      <c r="W19" s="144">
        <v>0</v>
      </c>
      <c r="X19" s="145">
        <f t="shared" si="6"/>
        <v>25</v>
      </c>
      <c r="Y19" s="145">
        <f t="shared" si="6"/>
        <v>60</v>
      </c>
      <c r="Z19" s="145">
        <f t="shared" si="7"/>
        <v>6</v>
      </c>
      <c r="AA19" s="145">
        <f t="shared" si="7"/>
        <v>46</v>
      </c>
      <c r="AB19" s="144">
        <f>'Other States'!AN70</f>
        <v>0</v>
      </c>
      <c r="AC19" s="144">
        <f>'Other States'!AO70</f>
        <v>0</v>
      </c>
      <c r="AD19" s="143">
        <f>Bhilai!AN72</f>
        <v>0</v>
      </c>
      <c r="AE19" s="143">
        <f>Bhilai!AO72</f>
        <v>0</v>
      </c>
      <c r="AF19" s="144">
        <v>0</v>
      </c>
      <c r="AG19" s="144">
        <f>'Raipur-3'!AO71+Bhilai!AO71</f>
        <v>240</v>
      </c>
      <c r="AH19" s="145">
        <f t="shared" si="8"/>
        <v>0</v>
      </c>
      <c r="AI19" s="145">
        <f t="shared" si="8"/>
        <v>286</v>
      </c>
      <c r="AJ19" s="144">
        <v>0</v>
      </c>
      <c r="AK19" s="144">
        <f>'Raipur-1'!AO73+'Raipur-2'!AO74+Bhilai!AO73+Raigarh!AO73+Mahasamund!AO72</f>
        <v>46</v>
      </c>
      <c r="AL19" s="145">
        <f t="shared" si="9"/>
        <v>25</v>
      </c>
      <c r="AM19" s="145">
        <f t="shared" si="9"/>
        <v>346</v>
      </c>
    </row>
    <row r="20" spans="2:39">
      <c r="B20" s="891"/>
      <c r="C20" s="28" t="s">
        <v>679</v>
      </c>
      <c r="D20" s="143">
        <f>'Raipur-1'!AQ71+'Raipur-2'!AQ71+'Raipur-3'!AQ74</f>
        <v>4</v>
      </c>
      <c r="E20" s="143">
        <f>'Raipur-1'!AR71+'Raipur-2'!AR71+'Raipur-3'!AR74</f>
        <v>0</v>
      </c>
      <c r="F20" s="144">
        <f>+'Raipur-1'!AQ72+'Raipur-2'!AQ73+'Raipur-3'!AQ72</f>
        <v>2</v>
      </c>
      <c r="G20" s="144">
        <f>+'Raipur-1'!AR72+'Raipur-2'!AR73+'Raipur-3'!AR72</f>
        <v>0</v>
      </c>
      <c r="H20" s="143">
        <f>Bhilai!AQ71</f>
        <v>0</v>
      </c>
      <c r="I20" s="143">
        <f>Bhilai!AR73</f>
        <v>0</v>
      </c>
      <c r="J20" s="144">
        <f>Rajnandgaon!AQ70</f>
        <v>0</v>
      </c>
      <c r="K20" s="144">
        <f>Rajnandgaon!AR70</f>
        <v>0</v>
      </c>
      <c r="L20" s="143">
        <f>Raigarh!AQ70</f>
        <v>0</v>
      </c>
      <c r="M20" s="143">
        <f>Raigarh!AR70</f>
        <v>0</v>
      </c>
      <c r="N20" s="144">
        <f>Korba!AQ70</f>
        <v>0</v>
      </c>
      <c r="O20" s="144">
        <f>Korba!AR70</f>
        <v>0</v>
      </c>
      <c r="P20" s="143">
        <f>Bilaspur!AQ70</f>
        <v>0</v>
      </c>
      <c r="Q20" s="143">
        <f>Bilaspur!AR70</f>
        <v>0</v>
      </c>
      <c r="R20" s="144">
        <f>Odisha!AQ70</f>
        <v>0</v>
      </c>
      <c r="S20" s="144">
        <f>Odisha!AR70</f>
        <v>0</v>
      </c>
      <c r="T20" s="143">
        <f>Nagpur!AQ70</f>
        <v>0</v>
      </c>
      <c r="U20" s="143">
        <f>Nagpur!AR70</f>
        <v>0</v>
      </c>
      <c r="V20" s="144">
        <v>0</v>
      </c>
      <c r="W20" s="144">
        <v>0</v>
      </c>
      <c r="X20" s="145">
        <f t="shared" si="6"/>
        <v>6</v>
      </c>
      <c r="Y20" s="145">
        <f t="shared" si="6"/>
        <v>0</v>
      </c>
      <c r="Z20" s="145">
        <f t="shared" si="7"/>
        <v>6</v>
      </c>
      <c r="AA20" s="145">
        <f t="shared" si="7"/>
        <v>0</v>
      </c>
      <c r="AB20" s="144">
        <f>'Other States'!AQ70</f>
        <v>0</v>
      </c>
      <c r="AC20" s="144">
        <f>'Other States'!AR70</f>
        <v>0</v>
      </c>
      <c r="AD20" s="143">
        <f>Bhilai!AQ72</f>
        <v>0</v>
      </c>
      <c r="AE20" s="143">
        <f>Bhilai!AR72</f>
        <v>0</v>
      </c>
      <c r="AF20" s="144">
        <v>0</v>
      </c>
      <c r="AG20" s="144">
        <f>'Raipur-3'!AR71+Bhilai!AR71</f>
        <v>0</v>
      </c>
      <c r="AH20" s="145">
        <f t="shared" si="8"/>
        <v>0</v>
      </c>
      <c r="AI20" s="145">
        <f t="shared" si="8"/>
        <v>0</v>
      </c>
      <c r="AJ20" s="144">
        <f>'Raipur-1'!AN73+'Raipur-2'!AN74+Bhilai!AN73</f>
        <v>0</v>
      </c>
      <c r="AK20" s="144">
        <v>0</v>
      </c>
      <c r="AL20" s="145">
        <f t="shared" si="9"/>
        <v>6</v>
      </c>
      <c r="AM20" s="145">
        <f t="shared" si="9"/>
        <v>0</v>
      </c>
    </row>
    <row r="21" spans="2:39">
      <c r="B21" s="891"/>
      <c r="C21" s="28" t="s">
        <v>681</v>
      </c>
      <c r="D21" s="892">
        <f>'Raipur-1'!AU71+'Raipur-2'!AU71+'Raipur-3'!AU74</f>
        <v>0</v>
      </c>
      <c r="E21" s="893"/>
      <c r="F21" s="894">
        <f>+'Raipur-1'!AU72+'Raipur-2'!AU73+'Raipur-3'!AU72</f>
        <v>2</v>
      </c>
      <c r="G21" s="894"/>
      <c r="H21" s="895">
        <f>Bhilai!AU71</f>
        <v>0</v>
      </c>
      <c r="I21" s="895"/>
      <c r="J21" s="894">
        <f>Rajnandgaon!AU70</f>
        <v>0</v>
      </c>
      <c r="K21" s="894"/>
      <c r="L21" s="895">
        <f>Raigarh!AU70</f>
        <v>5</v>
      </c>
      <c r="M21" s="895"/>
      <c r="N21" s="894">
        <f>Korba!AU70</f>
        <v>10</v>
      </c>
      <c r="O21" s="894"/>
      <c r="P21" s="895">
        <f>Bilaspur!AU70</f>
        <v>2</v>
      </c>
      <c r="Q21" s="895"/>
      <c r="R21" s="894">
        <f>Odisha!AU70</f>
        <v>17</v>
      </c>
      <c r="S21" s="894"/>
      <c r="T21" s="895">
        <f>Nagpur!AU70</f>
        <v>0</v>
      </c>
      <c r="U21" s="895"/>
      <c r="V21" s="894">
        <f>Mahasamund!AU70</f>
        <v>0</v>
      </c>
      <c r="W21" s="894">
        <v>0</v>
      </c>
      <c r="X21" s="898">
        <f t="shared" ref="X21:X52" si="10">T21+R21+P21+N21+L21+J21+H21+F21+D21+V21</f>
        <v>36</v>
      </c>
      <c r="Y21" s="898"/>
      <c r="Z21" s="898">
        <f>AJ21+D21+F21</f>
        <v>2</v>
      </c>
      <c r="AA21" s="898"/>
      <c r="AB21" s="899">
        <f>'Other States'!AU70</f>
        <v>0</v>
      </c>
      <c r="AC21" s="900"/>
      <c r="AD21" s="895">
        <f>Bhilai!AU72</f>
        <v>0</v>
      </c>
      <c r="AE21" s="895"/>
      <c r="AF21" s="899">
        <v>0</v>
      </c>
      <c r="AG21" s="900"/>
      <c r="AH21" s="898">
        <f>AF21+AD21+AB21</f>
        <v>0</v>
      </c>
      <c r="AI21" s="898"/>
      <c r="AJ21" s="899">
        <v>0</v>
      </c>
      <c r="AK21" s="900"/>
      <c r="AL21" s="898">
        <f t="shared" ref="AL21:AL44" si="11">AH21+X21</f>
        <v>36</v>
      </c>
      <c r="AM21" s="898"/>
    </row>
    <row r="22" spans="2:39" hidden="1">
      <c r="B22" s="891" t="s">
        <v>311</v>
      </c>
      <c r="C22" s="28" t="s">
        <v>300</v>
      </c>
      <c r="D22" s="143">
        <f>'Raipur-1'!AV71+'Raipur-2'!AV71+'Raipur-3'!AV74</f>
        <v>0</v>
      </c>
      <c r="E22" s="143">
        <f>'Raipur-1'!AW71+'Raipur-2'!AW71+'Raipur-3'!AW74</f>
        <v>0</v>
      </c>
      <c r="F22" s="144">
        <f>+'Raipur-1'!AV72+'Raipur-2'!AV73+'Raipur-3'!AV72</f>
        <v>0</v>
      </c>
      <c r="G22" s="144">
        <f>+'Raipur-1'!AW72+'Raipur-2'!AW73+'Raipur-3'!AW72</f>
        <v>0</v>
      </c>
      <c r="H22" s="143">
        <f>Bhilai!AV71</f>
        <v>0</v>
      </c>
      <c r="I22" s="143">
        <f>Bhilai!AW73</f>
        <v>0</v>
      </c>
      <c r="J22" s="144">
        <f>Rajnandgaon!AV70</f>
        <v>0</v>
      </c>
      <c r="K22" s="144">
        <f>Rajnandgaon!AW70</f>
        <v>0</v>
      </c>
      <c r="L22" s="143">
        <f>Raigarh!AV70</f>
        <v>0</v>
      </c>
      <c r="M22" s="143">
        <f>Raigarh!AW70</f>
        <v>0</v>
      </c>
      <c r="N22" s="144">
        <f>Korba!AV70</f>
        <v>0</v>
      </c>
      <c r="O22" s="144">
        <f>Korba!AW70</f>
        <v>0</v>
      </c>
      <c r="P22" s="143">
        <f>Bilaspur!AV70</f>
        <v>0</v>
      </c>
      <c r="Q22" s="143">
        <f>Bilaspur!AW70</f>
        <v>0</v>
      </c>
      <c r="R22" s="144">
        <f>Odisha!AV70</f>
        <v>0</v>
      </c>
      <c r="S22" s="144">
        <f>Odisha!AW70</f>
        <v>0</v>
      </c>
      <c r="T22" s="143">
        <f>Nagpur!AV70</f>
        <v>0</v>
      </c>
      <c r="U22" s="143">
        <f>Nagpur!AW70</f>
        <v>0</v>
      </c>
      <c r="V22" s="144">
        <v>0</v>
      </c>
      <c r="W22" s="144">
        <v>0</v>
      </c>
      <c r="X22" s="145">
        <f t="shared" si="10"/>
        <v>0</v>
      </c>
      <c r="Y22" s="145">
        <f>U22+S22+Q22+O22+M22+K22+I22+G22+E22+W22</f>
        <v>0</v>
      </c>
      <c r="Z22" s="145">
        <f t="shared" ref="Z22:AA26" si="12">D22+F22+AJ22</f>
        <v>0</v>
      </c>
      <c r="AA22" s="145">
        <f t="shared" si="12"/>
        <v>0</v>
      </c>
      <c r="AB22" s="144">
        <f>'Other States'!AV70</f>
        <v>0</v>
      </c>
      <c r="AC22" s="144">
        <f>'Other States'!AW70</f>
        <v>0</v>
      </c>
      <c r="AD22" s="143">
        <f>Bhilai!AV72</f>
        <v>0</v>
      </c>
      <c r="AE22" s="143">
        <f>Bhilai!AW72</f>
        <v>0</v>
      </c>
      <c r="AF22" s="144"/>
      <c r="AG22" s="144"/>
      <c r="AH22" s="145">
        <f t="shared" ref="AH22:AH44" si="13">AF22+AD22+AJ22+AB22</f>
        <v>0</v>
      </c>
      <c r="AI22" s="145">
        <f>AG22+AE22+AK22+AC22</f>
        <v>0</v>
      </c>
      <c r="AJ22" s="144">
        <v>0</v>
      </c>
      <c r="AK22" s="144">
        <v>0</v>
      </c>
      <c r="AL22" s="145">
        <f t="shared" si="11"/>
        <v>0</v>
      </c>
      <c r="AM22" s="145">
        <f>AI22+Y22</f>
        <v>0</v>
      </c>
    </row>
    <row r="23" spans="2:39" hidden="1">
      <c r="B23" s="891"/>
      <c r="C23" s="28" t="s">
        <v>301</v>
      </c>
      <c r="D23" s="143">
        <f>'Raipur-1'!AY71+'Raipur-2'!AY71+'Raipur-3'!AY74</f>
        <v>0</v>
      </c>
      <c r="E23" s="143">
        <f>'Raipur-1'!AZ71+'Raipur-2'!AZ71+'Raipur-3'!AZ74</f>
        <v>0</v>
      </c>
      <c r="F23" s="144">
        <f>+'Raipur-1'!AY72+'Raipur-2'!AY73+'Raipur-3'!AY72</f>
        <v>0</v>
      </c>
      <c r="G23" s="144">
        <f>+'Raipur-1'!AZ72+'Raipur-2'!AZ73+'Raipur-3'!AZ72</f>
        <v>0</v>
      </c>
      <c r="H23" s="143">
        <f>Bhilai!AY71</f>
        <v>0</v>
      </c>
      <c r="I23" s="143">
        <f>Bhilai!AZ73</f>
        <v>0</v>
      </c>
      <c r="J23" s="144">
        <f>Rajnandgaon!AY70</f>
        <v>0</v>
      </c>
      <c r="K23" s="144">
        <f>Rajnandgaon!AZ70</f>
        <v>0</v>
      </c>
      <c r="L23" s="143">
        <f>Raigarh!AY70</f>
        <v>0</v>
      </c>
      <c r="M23" s="143">
        <f>Raigarh!AZ70</f>
        <v>0</v>
      </c>
      <c r="N23" s="144">
        <f>Korba!AY70</f>
        <v>0</v>
      </c>
      <c r="O23" s="144">
        <f>Korba!AZ70</f>
        <v>0</v>
      </c>
      <c r="P23" s="143">
        <f>Bilaspur!AY70</f>
        <v>0</v>
      </c>
      <c r="Q23" s="143">
        <f>Bilaspur!AZ70</f>
        <v>0</v>
      </c>
      <c r="R23" s="144">
        <f>Odisha!AY70</f>
        <v>0</v>
      </c>
      <c r="S23" s="144">
        <f>Odisha!AZ70</f>
        <v>0</v>
      </c>
      <c r="T23" s="143">
        <f>Nagpur!AY70</f>
        <v>0</v>
      </c>
      <c r="U23" s="143">
        <f>Nagpur!AZ70</f>
        <v>0</v>
      </c>
      <c r="V23" s="144">
        <v>0</v>
      </c>
      <c r="W23" s="144">
        <v>0</v>
      </c>
      <c r="X23" s="145">
        <f t="shared" si="10"/>
        <v>0</v>
      </c>
      <c r="Y23" s="145">
        <f>U23+S23+Q23+O23+M23+K23+I23+G23+E23+W23</f>
        <v>0</v>
      </c>
      <c r="Z23" s="145">
        <f t="shared" si="12"/>
        <v>0</v>
      </c>
      <c r="AA23" s="145">
        <f t="shared" si="12"/>
        <v>0</v>
      </c>
      <c r="AB23" s="144">
        <f>'Other States'!AY70</f>
        <v>0</v>
      </c>
      <c r="AC23" s="144">
        <f>'Other States'!AZ70</f>
        <v>0</v>
      </c>
      <c r="AD23" s="143">
        <f>Bhilai!AY72</f>
        <v>0</v>
      </c>
      <c r="AE23" s="143">
        <f>Bhilai!AZ72</f>
        <v>0</v>
      </c>
      <c r="AF23" s="144"/>
      <c r="AG23" s="144"/>
      <c r="AH23" s="145">
        <f t="shared" si="13"/>
        <v>0</v>
      </c>
      <c r="AI23" s="145">
        <f>AG23+AE23+AK23+AC23</f>
        <v>0</v>
      </c>
      <c r="AJ23" s="144">
        <v>0</v>
      </c>
      <c r="AK23" s="144">
        <v>0</v>
      </c>
      <c r="AL23" s="145">
        <f t="shared" si="11"/>
        <v>0</v>
      </c>
      <c r="AM23" s="145">
        <f>AI23+Y23</f>
        <v>0</v>
      </c>
    </row>
    <row r="24" spans="2:39">
      <c r="B24" s="891" t="s">
        <v>6</v>
      </c>
      <c r="C24" s="28" t="s">
        <v>628</v>
      </c>
      <c r="D24" s="143">
        <f>'Raipur-1'!BB71+'Raipur-2'!BB71+'Raipur-3'!BB74</f>
        <v>1</v>
      </c>
      <c r="E24" s="143">
        <f>'Raipur-1'!BC71+'Raipur-2'!BC71+'Raipur-3'!BC74</f>
        <v>0</v>
      </c>
      <c r="F24" s="144">
        <f>+'Raipur-1'!BB72+'Raipur-2'!BB73+'Raipur-3'!BB72</f>
        <v>4</v>
      </c>
      <c r="G24" s="144">
        <f>+'Raipur-1'!BC72+'Raipur-2'!BC73+'Raipur-3'!BC72</f>
        <v>0</v>
      </c>
      <c r="H24" s="143">
        <f>Bhilai!BB71</f>
        <v>0</v>
      </c>
      <c r="I24" s="143">
        <f>Bhilai!BC73</f>
        <v>20</v>
      </c>
      <c r="J24" s="144">
        <f>Rajnandgaon!BB70</f>
        <v>0</v>
      </c>
      <c r="K24" s="144">
        <f>Rajnandgaon!BC70</f>
        <v>0</v>
      </c>
      <c r="L24" s="143">
        <f>Raigarh!BB70</f>
        <v>2</v>
      </c>
      <c r="M24" s="143">
        <f>Raigarh!BC70</f>
        <v>0</v>
      </c>
      <c r="N24" s="144">
        <f>Korba!BB70</f>
        <v>0</v>
      </c>
      <c r="O24" s="144">
        <f>Korba!BC70</f>
        <v>0</v>
      </c>
      <c r="P24" s="143">
        <f>Bilaspur!BB70</f>
        <v>1</v>
      </c>
      <c r="Q24" s="143">
        <f>Bilaspur!BC70</f>
        <v>40</v>
      </c>
      <c r="R24" s="144">
        <f>Odisha!BB70</f>
        <v>0</v>
      </c>
      <c r="S24" s="144">
        <f>Odisha!BC70</f>
        <v>0</v>
      </c>
      <c r="T24" s="143">
        <f>Nagpur!BB70</f>
        <v>0</v>
      </c>
      <c r="U24" s="143">
        <f>Nagpur!BC70</f>
        <v>0</v>
      </c>
      <c r="V24" s="144">
        <v>0</v>
      </c>
      <c r="W24" s="144">
        <v>0</v>
      </c>
      <c r="X24" s="145">
        <f t="shared" si="10"/>
        <v>8</v>
      </c>
      <c r="Y24" s="145">
        <f>U24+S24+Q24+O24+M24+K24+I24+G24+E24+W24</f>
        <v>60</v>
      </c>
      <c r="Z24" s="145">
        <f t="shared" si="12"/>
        <v>5</v>
      </c>
      <c r="AA24" s="145">
        <f t="shared" si="12"/>
        <v>75</v>
      </c>
      <c r="AB24" s="144">
        <f>'Other States'!BB70</f>
        <v>0</v>
      </c>
      <c r="AC24" s="144">
        <f>'Other States'!BC70</f>
        <v>0</v>
      </c>
      <c r="AD24" s="143">
        <f>Bhilai!BB72</f>
        <v>0</v>
      </c>
      <c r="AE24" s="143">
        <f>Bhilai!BC72</f>
        <v>0</v>
      </c>
      <c r="AF24" s="144"/>
      <c r="AG24" s="144"/>
      <c r="AH24" s="145">
        <f t="shared" si="13"/>
        <v>0</v>
      </c>
      <c r="AI24" s="145">
        <f>AG24+AE24+AK24+AC24</f>
        <v>75</v>
      </c>
      <c r="AJ24" s="144">
        <v>0</v>
      </c>
      <c r="AK24" s="144">
        <f>'Raipur-1'!BC73+'Raipur-2'!BC74+Bhilai!BC73+Raigarh!BC73+Mahasamund!BC72+Bilaspur!BC73</f>
        <v>75</v>
      </c>
      <c r="AL24" s="145">
        <f t="shared" si="11"/>
        <v>8</v>
      </c>
      <c r="AM24" s="145">
        <f>AI24+Y24</f>
        <v>135</v>
      </c>
    </row>
    <row r="25" spans="2:39">
      <c r="B25" s="891"/>
      <c r="C25" s="28" t="s">
        <v>682</v>
      </c>
      <c r="D25" s="143">
        <f>'Raipur-1'!BE71+'Raipur-2'!BE71+'Raipur-3'!BE74</f>
        <v>0</v>
      </c>
      <c r="E25" s="143">
        <f>'Raipur-1'!BF71+'Raipur-2'!BF71+'Raipur-3'!BF74</f>
        <v>0</v>
      </c>
      <c r="F25" s="144">
        <f>+'Raipur-1'!BE72+'Raipur-2'!BE73+'Raipur-3'!BE72</f>
        <v>1</v>
      </c>
      <c r="G25" s="144">
        <f>+'Raipur-1'!BF72+'Raipur-2'!BF73+'Raipur-3'!BF72</f>
        <v>0</v>
      </c>
      <c r="H25" s="143">
        <f>Bhilai!BE71</f>
        <v>2</v>
      </c>
      <c r="I25" s="143">
        <f>Bhilai!BF73</f>
        <v>24</v>
      </c>
      <c r="J25" s="144">
        <f>Rajnandgaon!BE70</f>
        <v>4</v>
      </c>
      <c r="K25" s="144">
        <f>Rajnandgaon!BF70</f>
        <v>0</v>
      </c>
      <c r="L25" s="143">
        <f>Raigarh!BE70</f>
        <v>0</v>
      </c>
      <c r="M25" s="143">
        <f>Raigarh!BF70</f>
        <v>0</v>
      </c>
      <c r="N25" s="144">
        <f>Korba!BE70</f>
        <v>0</v>
      </c>
      <c r="O25" s="144">
        <f>Korba!BF70</f>
        <v>0</v>
      </c>
      <c r="P25" s="143">
        <f>Bilaspur!BE70</f>
        <v>1</v>
      </c>
      <c r="Q25" s="143">
        <f>Bilaspur!BF70</f>
        <v>12</v>
      </c>
      <c r="R25" s="144">
        <f>Odisha!BE70</f>
        <v>0</v>
      </c>
      <c r="S25" s="144">
        <f>Odisha!BF70</f>
        <v>0</v>
      </c>
      <c r="T25" s="143">
        <f>Nagpur!BE70</f>
        <v>0</v>
      </c>
      <c r="U25" s="143">
        <f>Nagpur!BF70</f>
        <v>0</v>
      </c>
      <c r="V25" s="144">
        <f>Mahasamund!BE70</f>
        <v>1</v>
      </c>
      <c r="W25" s="144">
        <v>0</v>
      </c>
      <c r="X25" s="145">
        <f t="shared" si="10"/>
        <v>9</v>
      </c>
      <c r="Y25" s="145">
        <f>U25+S25+Q25+O25+M25+K25+I25+G25+E25+W25</f>
        <v>36</v>
      </c>
      <c r="Z25" s="145">
        <f>D25+F25</f>
        <v>1</v>
      </c>
      <c r="AA25" s="145">
        <f>E25+G25</f>
        <v>0</v>
      </c>
      <c r="AB25" s="144">
        <f>'Other States'!BE70</f>
        <v>0</v>
      </c>
      <c r="AC25" s="144">
        <f>'Other States'!BF70</f>
        <v>0</v>
      </c>
      <c r="AD25" s="143">
        <f>Bhilai!BE72</f>
        <v>0</v>
      </c>
      <c r="AE25" s="143">
        <f>Bhilai!BF72</f>
        <v>0</v>
      </c>
      <c r="AF25" s="144"/>
      <c r="AG25" s="144"/>
      <c r="AH25" s="145">
        <f>AF25+AD25+AB25</f>
        <v>0</v>
      </c>
      <c r="AI25" s="145">
        <f>AG25+AE25+AK25+AC25</f>
        <v>46</v>
      </c>
      <c r="AJ25" s="144">
        <f>'Raipur-1'!BE73+'Raipur-2'!BE74+Bhilai!BE73+Raigarh!BE73</f>
        <v>0</v>
      </c>
      <c r="AK25" s="144">
        <f>'Raipur-1'!BF73+'Raipur-2'!BF74+Bhilai!BF73+Raigarh!BF73+Bilaspur!BF73+Mahasamund!BF72</f>
        <v>46</v>
      </c>
      <c r="AL25" s="145">
        <f>AJ25+AH25+X25</f>
        <v>9</v>
      </c>
      <c r="AM25" s="145">
        <f>Y25+AK25+AI25</f>
        <v>128</v>
      </c>
    </row>
    <row r="26" spans="2:39">
      <c r="B26" s="891"/>
      <c r="C26" s="28" t="s">
        <v>683</v>
      </c>
      <c r="D26" s="143">
        <f>'Raipur-1'!BH71+'Raipur-2'!BH71+'Raipur-3'!BH74</f>
        <v>1</v>
      </c>
      <c r="E26" s="143">
        <f>'Raipur-1'!BI71+'Raipur-2'!BI71+'Raipur-3'!BI74</f>
        <v>0</v>
      </c>
      <c r="F26" s="144">
        <f>+'Raipur-1'!BH72+'Raipur-2'!BH73+'Raipur-3'!BH72</f>
        <v>9</v>
      </c>
      <c r="G26" s="144">
        <f>+'Raipur-1'!BI72+'Raipur-2'!BI73+'Raipur-3'!BI72</f>
        <v>0</v>
      </c>
      <c r="H26" s="143">
        <f>Bhilai!BH71</f>
        <v>1</v>
      </c>
      <c r="I26" s="143">
        <f>Bhilai!BI73</f>
        <v>0</v>
      </c>
      <c r="J26" s="144">
        <f>Rajnandgaon!BH70</f>
        <v>0</v>
      </c>
      <c r="K26" s="144">
        <f>Rajnandgaon!BI70</f>
        <v>0</v>
      </c>
      <c r="L26" s="143">
        <f>Raigarh!BH70</f>
        <v>0</v>
      </c>
      <c r="M26" s="143">
        <f>Raigarh!BI70</f>
        <v>6</v>
      </c>
      <c r="N26" s="144">
        <f>Korba!BH70</f>
        <v>0</v>
      </c>
      <c r="O26" s="144">
        <f>Korba!BI70</f>
        <v>0</v>
      </c>
      <c r="P26" s="143">
        <f>Bilaspur!BH70</f>
        <v>1</v>
      </c>
      <c r="Q26" s="143">
        <f>Bilaspur!BI70</f>
        <v>0</v>
      </c>
      <c r="R26" s="144">
        <f>Odisha!BH70</f>
        <v>0</v>
      </c>
      <c r="S26" s="144">
        <f>Odisha!BI70</f>
        <v>0</v>
      </c>
      <c r="T26" s="143">
        <f>Nagpur!BH70</f>
        <v>0</v>
      </c>
      <c r="U26" s="143">
        <f>Nagpur!BI70</f>
        <v>0</v>
      </c>
      <c r="V26" s="144">
        <v>0</v>
      </c>
      <c r="W26" s="144">
        <v>0</v>
      </c>
      <c r="X26" s="145">
        <f t="shared" si="10"/>
        <v>12</v>
      </c>
      <c r="Y26" s="145">
        <f>U26+S26+Q26+O26+M26+K26+I26+G26+E26+W26</f>
        <v>6</v>
      </c>
      <c r="Z26" s="145">
        <f t="shared" si="12"/>
        <v>10</v>
      </c>
      <c r="AA26" s="145">
        <f t="shared" si="12"/>
        <v>0</v>
      </c>
      <c r="AB26" s="144">
        <f>'Other States'!BH70</f>
        <v>0</v>
      </c>
      <c r="AC26" s="144">
        <f>'Other States'!BI70</f>
        <v>0</v>
      </c>
      <c r="AD26" s="143">
        <f>Bhilai!BH72</f>
        <v>0</v>
      </c>
      <c r="AE26" s="143">
        <f>Bhilai!BI72</f>
        <v>0</v>
      </c>
      <c r="AF26" s="144"/>
      <c r="AG26" s="144"/>
      <c r="AH26" s="145">
        <f t="shared" si="13"/>
        <v>0</v>
      </c>
      <c r="AI26" s="145">
        <f>AG26+AE26+AK26+AC26</f>
        <v>0</v>
      </c>
      <c r="AJ26" s="144">
        <v>0</v>
      </c>
      <c r="AK26" s="144">
        <v>0</v>
      </c>
      <c r="AL26" s="145">
        <f t="shared" si="11"/>
        <v>12</v>
      </c>
      <c r="AM26" s="145">
        <f>AI26+Y26</f>
        <v>6</v>
      </c>
    </row>
    <row r="27" spans="2:39">
      <c r="B27" s="891"/>
      <c r="C27" s="28" t="s">
        <v>685</v>
      </c>
      <c r="D27" s="892">
        <f>'Raipur-1'!BL71+'Raipur-2'!BL71+'Raipur-3'!BL74</f>
        <v>0</v>
      </c>
      <c r="E27" s="893"/>
      <c r="F27" s="894">
        <f>+'Raipur-1'!BL72+'Raipur-2'!BL73+'Raipur-3'!BL72</f>
        <v>0</v>
      </c>
      <c r="G27" s="894"/>
      <c r="H27" s="895">
        <f>Bhilai!BL71</f>
        <v>2</v>
      </c>
      <c r="I27" s="895"/>
      <c r="J27" s="894">
        <f>Rajnandgaon!BL70</f>
        <v>0</v>
      </c>
      <c r="K27" s="894"/>
      <c r="L27" s="895">
        <f>Raigarh!BL70</f>
        <v>1</v>
      </c>
      <c r="M27" s="895"/>
      <c r="N27" s="894">
        <f>Korba!BL70</f>
        <v>3</v>
      </c>
      <c r="O27" s="894"/>
      <c r="P27" s="895">
        <f>Bilaspur!BL70</f>
        <v>4</v>
      </c>
      <c r="Q27" s="895"/>
      <c r="R27" s="894">
        <f>Odisha!BL70</f>
        <v>0</v>
      </c>
      <c r="S27" s="894"/>
      <c r="T27" s="895">
        <f>Nagpur!BL70</f>
        <v>0</v>
      </c>
      <c r="U27" s="895"/>
      <c r="V27" s="894">
        <v>0</v>
      </c>
      <c r="W27" s="894">
        <v>0</v>
      </c>
      <c r="X27" s="898">
        <f t="shared" si="10"/>
        <v>10</v>
      </c>
      <c r="Y27" s="898"/>
      <c r="Z27" s="898">
        <f>AJ27+D27+F27</f>
        <v>0</v>
      </c>
      <c r="AA27" s="898"/>
      <c r="AB27" s="901">
        <f>'Other States'!BL70</f>
        <v>0</v>
      </c>
      <c r="AC27" s="901"/>
      <c r="AD27" s="895">
        <f>Bhilai!BL72</f>
        <v>0</v>
      </c>
      <c r="AE27" s="895"/>
      <c r="AF27" s="901"/>
      <c r="AG27" s="901"/>
      <c r="AH27" s="898">
        <f t="shared" si="13"/>
        <v>0</v>
      </c>
      <c r="AI27" s="898"/>
      <c r="AJ27" s="901">
        <f>'Raipur-1'!BL71+'Raipur-2'!BL71+'Raipur-3'!BL73+Mahasamund!BL70</f>
        <v>0</v>
      </c>
      <c r="AK27" s="901"/>
      <c r="AL27" s="898">
        <f t="shared" si="11"/>
        <v>10</v>
      </c>
      <c r="AM27" s="898"/>
    </row>
    <row r="28" spans="2:39" hidden="1">
      <c r="B28" s="891" t="s">
        <v>312</v>
      </c>
      <c r="C28" s="28" t="s">
        <v>302</v>
      </c>
      <c r="D28" s="143">
        <f>'Raipur-1'!BM71+'Raipur-2'!BM71+'Raipur-3'!BM74</f>
        <v>0</v>
      </c>
      <c r="E28" s="143">
        <v>0</v>
      </c>
      <c r="F28" s="144">
        <f>+'Raipur-1'!BM72+'Raipur-2'!BM73+'Raipur-3'!BM72</f>
        <v>0</v>
      </c>
      <c r="G28" s="144">
        <f>+'Raipur-1'!BN72+'Raipur-2'!BN73+'Raipur-3'!BN72</f>
        <v>0</v>
      </c>
      <c r="H28" s="143">
        <f>Bhilai!BM71</f>
        <v>0</v>
      </c>
      <c r="I28" s="143">
        <f>Bhilai!BN73</f>
        <v>0</v>
      </c>
      <c r="J28" s="144">
        <f>Rajnandgaon!BM70</f>
        <v>0</v>
      </c>
      <c r="K28" s="144">
        <f>Rajnandgaon!BN70</f>
        <v>0</v>
      </c>
      <c r="L28" s="143">
        <f>Raigarh!BM70</f>
        <v>0</v>
      </c>
      <c r="M28" s="143">
        <f>Raigarh!BN70</f>
        <v>0</v>
      </c>
      <c r="N28" s="144">
        <f>Korba!BM70</f>
        <v>0</v>
      </c>
      <c r="O28" s="144">
        <f>Korba!BN70</f>
        <v>0</v>
      </c>
      <c r="P28" s="143">
        <f>Bilaspur!BM70</f>
        <v>0</v>
      </c>
      <c r="Q28" s="143">
        <f>Bilaspur!BN70</f>
        <v>0</v>
      </c>
      <c r="R28" s="144">
        <f>Odisha!BM70</f>
        <v>0</v>
      </c>
      <c r="S28" s="144">
        <f>Odisha!BN70</f>
        <v>0</v>
      </c>
      <c r="T28" s="143">
        <f>Nagpur!BM70</f>
        <v>0</v>
      </c>
      <c r="U28" s="143">
        <f>Nagpur!BN70</f>
        <v>0</v>
      </c>
      <c r="V28" s="144">
        <v>0</v>
      </c>
      <c r="W28" s="144">
        <v>0</v>
      </c>
      <c r="X28" s="145">
        <f t="shared" si="10"/>
        <v>0</v>
      </c>
      <c r="Y28" s="145">
        <f t="shared" ref="Y28:Y46" si="14">U28+S28+Q28+O28+M28+K28+I28+G28+E28+W28</f>
        <v>0</v>
      </c>
      <c r="Z28" s="145">
        <f t="shared" ref="Z28:Z46" si="15">D28+F28+AJ28</f>
        <v>0</v>
      </c>
      <c r="AA28" s="145">
        <f t="shared" ref="AA28:AA46" si="16">E28+G28+AK28</f>
        <v>0</v>
      </c>
      <c r="AB28" s="144">
        <f>'Other States'!BM70</f>
        <v>0</v>
      </c>
      <c r="AC28" s="144">
        <f>'Other States'!BN70</f>
        <v>0</v>
      </c>
      <c r="AD28" s="143">
        <f>Bhilai!BM72</f>
        <v>0</v>
      </c>
      <c r="AE28" s="143">
        <f>Bhilai!BN72</f>
        <v>0</v>
      </c>
      <c r="AF28" s="144">
        <v>0</v>
      </c>
      <c r="AG28" s="144"/>
      <c r="AH28" s="145">
        <f t="shared" si="13"/>
        <v>0</v>
      </c>
      <c r="AI28" s="145">
        <f t="shared" ref="AI28:AI44" si="17">AG28+AE28+AK28+AC28</f>
        <v>0</v>
      </c>
      <c r="AJ28" s="144">
        <v>0</v>
      </c>
      <c r="AK28" s="144">
        <v>0</v>
      </c>
      <c r="AL28" s="145">
        <f t="shared" si="11"/>
        <v>0</v>
      </c>
      <c r="AM28" s="145">
        <f t="shared" ref="AM28:AM44" si="18">AI28+Y28</f>
        <v>0</v>
      </c>
    </row>
    <row r="29" spans="2:39" hidden="1">
      <c r="B29" s="891"/>
      <c r="C29" s="28" t="s">
        <v>303</v>
      </c>
      <c r="D29" s="143">
        <f>'Raipur-1'!BP71+'Raipur-2'!BP71+'Raipur-3'!BP74</f>
        <v>0</v>
      </c>
      <c r="E29" s="143">
        <v>0</v>
      </c>
      <c r="F29" s="144">
        <f>+'Raipur-1'!BP72+'Raipur-2'!BP73+'Raipur-3'!BP72</f>
        <v>0</v>
      </c>
      <c r="G29" s="144">
        <f>+'Raipur-1'!BQ72+'Raipur-2'!BQ73+'Raipur-3'!BQ72</f>
        <v>0</v>
      </c>
      <c r="H29" s="143">
        <f>Bhilai!BP71</f>
        <v>0</v>
      </c>
      <c r="I29" s="143">
        <f>Bhilai!BQ73</f>
        <v>0</v>
      </c>
      <c r="J29" s="144">
        <f>Rajnandgaon!BP70</f>
        <v>0</v>
      </c>
      <c r="K29" s="144">
        <f>Rajnandgaon!BQ70</f>
        <v>0</v>
      </c>
      <c r="L29" s="143">
        <f>Raigarh!BP70</f>
        <v>0</v>
      </c>
      <c r="M29" s="143">
        <f>Raigarh!BQ70</f>
        <v>0</v>
      </c>
      <c r="N29" s="144">
        <f>Korba!BP70</f>
        <v>0</v>
      </c>
      <c r="O29" s="144">
        <f>Korba!BQ70</f>
        <v>0</v>
      </c>
      <c r="P29" s="143">
        <f>Bilaspur!BP70</f>
        <v>0</v>
      </c>
      <c r="Q29" s="143">
        <f>Bilaspur!BQ70</f>
        <v>0</v>
      </c>
      <c r="R29" s="144">
        <f>Odisha!BP70</f>
        <v>0</v>
      </c>
      <c r="S29" s="144">
        <f>Odisha!BQ70</f>
        <v>0</v>
      </c>
      <c r="T29" s="143">
        <f>Nagpur!BP70</f>
        <v>0</v>
      </c>
      <c r="U29" s="143">
        <f>Nagpur!BQ70</f>
        <v>0</v>
      </c>
      <c r="V29" s="144">
        <v>0</v>
      </c>
      <c r="W29" s="144">
        <v>0</v>
      </c>
      <c r="X29" s="145">
        <f t="shared" si="10"/>
        <v>0</v>
      </c>
      <c r="Y29" s="145">
        <f t="shared" si="14"/>
        <v>0</v>
      </c>
      <c r="Z29" s="145">
        <f>D29+F29</f>
        <v>0</v>
      </c>
      <c r="AA29" s="145">
        <f t="shared" si="16"/>
        <v>0</v>
      </c>
      <c r="AB29" s="144">
        <f>'Other States'!BP70</f>
        <v>0</v>
      </c>
      <c r="AC29" s="144">
        <f>'Other States'!BQ70</f>
        <v>0</v>
      </c>
      <c r="AD29" s="143">
        <f>Bhilai!BP72</f>
        <v>0</v>
      </c>
      <c r="AE29" s="143">
        <f>Bhilai!BQ72</f>
        <v>0</v>
      </c>
      <c r="AF29" s="144">
        <v>0</v>
      </c>
      <c r="AG29" s="144">
        <f>'Raipur-3'!BQ71+Bhilai!BQ71</f>
        <v>0</v>
      </c>
      <c r="AH29" s="145">
        <f t="shared" si="13"/>
        <v>0</v>
      </c>
      <c r="AI29" s="145">
        <f t="shared" si="17"/>
        <v>0</v>
      </c>
      <c r="AJ29" s="144">
        <v>0</v>
      </c>
      <c r="AK29" s="144">
        <v>0</v>
      </c>
      <c r="AL29" s="145">
        <f t="shared" si="11"/>
        <v>0</v>
      </c>
      <c r="AM29" s="145">
        <f t="shared" si="18"/>
        <v>0</v>
      </c>
    </row>
    <row r="30" spans="2:39">
      <c r="B30" s="891"/>
      <c r="C30" s="28" t="s">
        <v>686</v>
      </c>
      <c r="D30" s="143">
        <f>'Raipur-1'!BS71+'Raipur-2'!BS71+'Raipur-3'!BS74</f>
        <v>0</v>
      </c>
      <c r="E30" s="143">
        <v>0</v>
      </c>
      <c r="F30" s="144">
        <f>+'Raipur-1'!BS72+'Raipur-2'!BS73+'Raipur-3'!BS72</f>
        <v>0</v>
      </c>
      <c r="G30" s="144">
        <v>0</v>
      </c>
      <c r="H30" s="143">
        <f>Bhilai!BS71</f>
        <v>0</v>
      </c>
      <c r="I30" s="143">
        <v>0</v>
      </c>
      <c r="J30" s="144">
        <f>Rajnandgaon!BS70</f>
        <v>0</v>
      </c>
      <c r="K30" s="144">
        <v>0</v>
      </c>
      <c r="L30" s="143">
        <f>Raigarh!BS71+Raigarh!BS72</f>
        <v>0</v>
      </c>
      <c r="M30" s="143">
        <v>0</v>
      </c>
      <c r="N30" s="144">
        <f>Korba!BS70</f>
        <v>0</v>
      </c>
      <c r="O30" s="144">
        <v>0</v>
      </c>
      <c r="P30" s="143">
        <f>Bilaspur!BS71+Bilaspur!BL72</f>
        <v>0</v>
      </c>
      <c r="Q30" s="143">
        <v>0</v>
      </c>
      <c r="R30" s="144">
        <f>Odisha!BS70</f>
        <v>0</v>
      </c>
      <c r="S30" s="144">
        <v>0</v>
      </c>
      <c r="T30" s="143">
        <f>Nagpur!BS70</f>
        <v>0</v>
      </c>
      <c r="U30" s="143">
        <v>0</v>
      </c>
      <c r="V30" s="144">
        <f>Mahasamund!BS71</f>
        <v>0</v>
      </c>
      <c r="W30" s="144">
        <v>0</v>
      </c>
      <c r="X30" s="145">
        <f t="shared" si="10"/>
        <v>0</v>
      </c>
      <c r="Y30" s="145">
        <v>0</v>
      </c>
      <c r="Z30" s="145">
        <f>D30+F30</f>
        <v>0</v>
      </c>
      <c r="AA30" s="145">
        <v>0</v>
      </c>
      <c r="AB30" s="144">
        <f>'Other States'!BS70</f>
        <v>0</v>
      </c>
      <c r="AC30" s="144">
        <f>'Other States'!BT70</f>
        <v>0</v>
      </c>
      <c r="AD30" s="143">
        <f>Bhilai!BS72</f>
        <v>0</v>
      </c>
      <c r="AE30" s="143">
        <v>0</v>
      </c>
      <c r="AF30" s="144">
        <v>0</v>
      </c>
      <c r="AG30" s="144">
        <v>0</v>
      </c>
      <c r="AH30" s="145">
        <f>AF30+AD30+AB30</f>
        <v>0</v>
      </c>
      <c r="AI30" s="145">
        <v>0</v>
      </c>
      <c r="AJ30" s="144">
        <f>'Raipur-1'!BS73+'Raipur-2'!BS74+Bhilai!BS73+Bilaspur!BS73+Mahasamund!BS72+Korba!BS73</f>
        <v>0</v>
      </c>
      <c r="AK30" s="144">
        <v>0</v>
      </c>
      <c r="AL30" s="145">
        <f>AJ30+AH30+X30</f>
        <v>0</v>
      </c>
      <c r="AM30" s="145">
        <v>0</v>
      </c>
    </row>
    <row r="31" spans="2:39">
      <c r="B31" s="891"/>
      <c r="C31" s="28" t="s">
        <v>687</v>
      </c>
      <c r="D31" s="143">
        <f>'Raipur-1'!BV73+'Raipur-2'!BV74+'Raipur-3'!BV74</f>
        <v>0</v>
      </c>
      <c r="E31" s="143">
        <v>0</v>
      </c>
      <c r="F31" s="144">
        <f>+'Raipur-1'!BV72+'Raipur-2'!BV73+'Raipur-3'!BV72</f>
        <v>0</v>
      </c>
      <c r="G31" s="144">
        <v>0</v>
      </c>
      <c r="H31" s="143">
        <f>Bhilai!BV71</f>
        <v>0</v>
      </c>
      <c r="I31" s="143">
        <v>0</v>
      </c>
      <c r="J31" s="144">
        <f>Rajnandgaon!BV70</f>
        <v>0</v>
      </c>
      <c r="K31" s="144">
        <v>0</v>
      </c>
      <c r="L31" s="143">
        <f>Raigarh!BV71+Raigarh!BV72</f>
        <v>0</v>
      </c>
      <c r="M31" s="143">
        <v>0</v>
      </c>
      <c r="N31" s="144">
        <f>Korba!BV70</f>
        <v>0</v>
      </c>
      <c r="O31" s="144">
        <v>0</v>
      </c>
      <c r="P31" s="143">
        <f>Bilaspur!BV71+Bilaspur!BV72</f>
        <v>0</v>
      </c>
      <c r="Q31" s="143">
        <v>0</v>
      </c>
      <c r="R31" s="144">
        <f>Odisha!BV70</f>
        <v>0</v>
      </c>
      <c r="S31" s="144">
        <v>0</v>
      </c>
      <c r="T31" s="143">
        <f>Nagpur!BV70</f>
        <v>0</v>
      </c>
      <c r="U31" s="143">
        <v>0</v>
      </c>
      <c r="V31" s="144">
        <f>Mahasamund!BV71</f>
        <v>0</v>
      </c>
      <c r="W31" s="144">
        <v>0</v>
      </c>
      <c r="X31" s="145">
        <f t="shared" si="10"/>
        <v>0</v>
      </c>
      <c r="Y31" s="145">
        <v>0</v>
      </c>
      <c r="Z31" s="145">
        <f>D31+F31</f>
        <v>0</v>
      </c>
      <c r="AA31" s="145">
        <v>0</v>
      </c>
      <c r="AB31" s="144">
        <f>'Other States'!BV70</f>
        <v>0</v>
      </c>
      <c r="AC31" s="144">
        <v>0</v>
      </c>
      <c r="AD31" s="143">
        <f>Bhilai!BV72</f>
        <v>0</v>
      </c>
      <c r="AE31" s="143">
        <v>0</v>
      </c>
      <c r="AF31" s="144">
        <v>0</v>
      </c>
      <c r="AG31" s="144">
        <v>0</v>
      </c>
      <c r="AH31" s="145">
        <f>AF31+AD31+AB31</f>
        <v>0</v>
      </c>
      <c r="AI31" s="145">
        <v>0</v>
      </c>
      <c r="AJ31" s="144">
        <f>'Raipur-1'!BV73+'Raipur-2'!BV74+Bhilai!BV73+Raigarh!BV73+Bilaspur!BV73+Mahasamund!BV72+Korba!BV73</f>
        <v>0</v>
      </c>
      <c r="AK31" s="144">
        <v>0</v>
      </c>
      <c r="AL31" s="145">
        <f>AJ31+AH31+X31</f>
        <v>0</v>
      </c>
      <c r="AM31" s="145">
        <f t="shared" si="18"/>
        <v>0</v>
      </c>
    </row>
    <row r="32" spans="2:39" hidden="1">
      <c r="B32" s="891"/>
      <c r="C32" s="28" t="s">
        <v>304</v>
      </c>
      <c r="D32" s="143">
        <f>'Raipur-1'!BY73+'Raipur-2'!BY74+'Raipur-3'!BY74</f>
        <v>0</v>
      </c>
      <c r="E32" s="143">
        <v>0</v>
      </c>
      <c r="F32" s="144">
        <f>+'Raipur-1'!BY72+'Raipur-2'!BY73+'Raipur-3'!BY72</f>
        <v>0</v>
      </c>
      <c r="G32" s="144">
        <f>+'Raipur-1'!BZ72+'Raipur-2'!BZ73+'Raipur-3'!BZ72</f>
        <v>0</v>
      </c>
      <c r="H32" s="143">
        <f>Bhilai!BY71</f>
        <v>0</v>
      </c>
      <c r="I32" s="143">
        <f>Bhilai!BZ73</f>
        <v>0</v>
      </c>
      <c r="J32" s="144">
        <f>Rajnandgaon!BY70</f>
        <v>0</v>
      </c>
      <c r="K32" s="144">
        <f>Rajnandgaon!BZ70</f>
        <v>0</v>
      </c>
      <c r="L32" s="143">
        <f>Raigarh!BY70</f>
        <v>0</v>
      </c>
      <c r="M32" s="143">
        <f>Raigarh!BZ70</f>
        <v>0</v>
      </c>
      <c r="N32" s="144">
        <f>Korba!BY70</f>
        <v>0</v>
      </c>
      <c r="O32" s="144">
        <f>Korba!BZ70</f>
        <v>0</v>
      </c>
      <c r="P32" s="143">
        <f>Bilaspur!BY70</f>
        <v>0</v>
      </c>
      <c r="Q32" s="143">
        <f>Bilaspur!BZ70</f>
        <v>0</v>
      </c>
      <c r="R32" s="144">
        <f>Odisha!BY70</f>
        <v>0</v>
      </c>
      <c r="S32" s="144">
        <f>Odisha!BZ70</f>
        <v>0</v>
      </c>
      <c r="T32" s="143">
        <f>Nagpur!BY70</f>
        <v>0</v>
      </c>
      <c r="U32" s="143">
        <f>Nagpur!BZ70</f>
        <v>0</v>
      </c>
      <c r="V32" s="144">
        <v>0</v>
      </c>
      <c r="W32" s="144">
        <v>0</v>
      </c>
      <c r="X32" s="145">
        <f t="shared" si="10"/>
        <v>0</v>
      </c>
      <c r="Y32" s="145">
        <f t="shared" si="14"/>
        <v>0</v>
      </c>
      <c r="Z32" s="145">
        <f t="shared" si="15"/>
        <v>0</v>
      </c>
      <c r="AA32" s="145">
        <f t="shared" si="16"/>
        <v>0</v>
      </c>
      <c r="AB32" s="144">
        <f>'Other States'!BY70</f>
        <v>0</v>
      </c>
      <c r="AC32" s="144">
        <f>'Other States'!BZ70</f>
        <v>0</v>
      </c>
      <c r="AD32" s="143">
        <f>Bhilai!BY72</f>
        <v>0</v>
      </c>
      <c r="AE32" s="143">
        <f>Bhilai!BZ72</f>
        <v>0</v>
      </c>
      <c r="AF32" s="144">
        <v>0</v>
      </c>
      <c r="AG32" s="144"/>
      <c r="AH32" s="145">
        <f t="shared" si="13"/>
        <v>0</v>
      </c>
      <c r="AI32" s="145">
        <f t="shared" si="17"/>
        <v>0</v>
      </c>
      <c r="AJ32" s="144">
        <v>0</v>
      </c>
      <c r="AK32" s="144">
        <v>0</v>
      </c>
      <c r="AL32" s="145">
        <f t="shared" si="11"/>
        <v>0</v>
      </c>
      <c r="AM32" s="145">
        <f t="shared" si="18"/>
        <v>0</v>
      </c>
    </row>
    <row r="33" spans="2:39">
      <c r="B33" s="891"/>
      <c r="C33" s="28" t="s">
        <v>688</v>
      </c>
      <c r="D33" s="143">
        <f>'Raipur-1'!CB73+'Raipur-2'!CB74+'Raipur-3'!CB74</f>
        <v>0</v>
      </c>
      <c r="E33" s="143">
        <v>0</v>
      </c>
      <c r="F33" s="144">
        <f>+'Raipur-1'!CB72+'Raipur-2'!CB73+'Raipur-3'!CB72</f>
        <v>0</v>
      </c>
      <c r="G33" s="144">
        <f>+'Raipur-1'!CC72+'Raipur-2'!CC73+'Raipur-3'!CC72</f>
        <v>0</v>
      </c>
      <c r="H33" s="143">
        <f>Bhilai!CB71</f>
        <v>0</v>
      </c>
      <c r="I33" s="143">
        <f>Bhilai!CC73</f>
        <v>0</v>
      </c>
      <c r="J33" s="144">
        <f>Rajnandgaon!CB70</f>
        <v>0</v>
      </c>
      <c r="K33" s="144">
        <f>Rajnandgaon!CC70</f>
        <v>0</v>
      </c>
      <c r="L33" s="143">
        <f>Raigarh!CB70</f>
        <v>0</v>
      </c>
      <c r="M33" s="143">
        <f>Raigarh!CC70</f>
        <v>0</v>
      </c>
      <c r="N33" s="144">
        <f>Korba!CB70</f>
        <v>0</v>
      </c>
      <c r="O33" s="144">
        <f>Korba!CC70</f>
        <v>0</v>
      </c>
      <c r="P33" s="143">
        <f>Bilaspur!CB70</f>
        <v>0</v>
      </c>
      <c r="Q33" s="143">
        <f>Bilaspur!CC70</f>
        <v>0</v>
      </c>
      <c r="R33" s="144">
        <f>Odisha!CB70</f>
        <v>0</v>
      </c>
      <c r="S33" s="144">
        <f>Odisha!CC70</f>
        <v>0</v>
      </c>
      <c r="T33" s="143">
        <f>Nagpur!CB70</f>
        <v>0</v>
      </c>
      <c r="U33" s="143">
        <f>Nagpur!CC70</f>
        <v>0</v>
      </c>
      <c r="V33" s="144">
        <v>0</v>
      </c>
      <c r="W33" s="144">
        <v>0</v>
      </c>
      <c r="X33" s="145">
        <f t="shared" si="10"/>
        <v>0</v>
      </c>
      <c r="Y33" s="145">
        <f t="shared" si="14"/>
        <v>0</v>
      </c>
      <c r="Z33" s="145">
        <f t="shared" si="15"/>
        <v>0</v>
      </c>
      <c r="AA33" s="145">
        <f t="shared" si="16"/>
        <v>0</v>
      </c>
      <c r="AB33" s="144">
        <f>'Other States'!CB70</f>
        <v>0</v>
      </c>
      <c r="AC33" s="144">
        <f>'Other States'!CC70</f>
        <v>0</v>
      </c>
      <c r="AD33" s="143">
        <f>Bhilai!CB72</f>
        <v>0</v>
      </c>
      <c r="AE33" s="143">
        <f>Bhilai!CC72</f>
        <v>0</v>
      </c>
      <c r="AF33" s="144">
        <v>0</v>
      </c>
      <c r="AG33" s="144">
        <f>'Raipur-3'!CC71+Bhilai!CC71</f>
        <v>0</v>
      </c>
      <c r="AH33" s="145">
        <f t="shared" si="13"/>
        <v>0</v>
      </c>
      <c r="AI33" s="145">
        <f t="shared" si="17"/>
        <v>0</v>
      </c>
      <c r="AJ33" s="144">
        <v>0</v>
      </c>
      <c r="AK33" s="144">
        <v>0</v>
      </c>
      <c r="AL33" s="145">
        <f t="shared" si="11"/>
        <v>0</v>
      </c>
      <c r="AM33" s="145">
        <f t="shared" si="18"/>
        <v>0</v>
      </c>
    </row>
    <row r="34" spans="2:39">
      <c r="B34" s="883" t="s">
        <v>282</v>
      </c>
      <c r="C34" s="337" t="s">
        <v>455</v>
      </c>
      <c r="D34" s="143">
        <f>'Raipur-1'!DS73+'Raipur-1'!DS75+'Raipur-2'!DS74+'Raipur-2'!DS75+'Raipur-3'!DS75</f>
        <v>0</v>
      </c>
      <c r="E34" s="143">
        <v>0</v>
      </c>
      <c r="F34" s="144">
        <f>+'Raipur-1'!DS72+'Raipur-2'!DS73+'Raipur-3'!DS72</f>
        <v>0</v>
      </c>
      <c r="G34" s="144">
        <f>+'Raipur-1'!DT72+'Raipur-2'!DT73+'Raipur-3'!DT72</f>
        <v>0</v>
      </c>
      <c r="H34" s="143">
        <f>Bhilai!DS71</f>
        <v>0</v>
      </c>
      <c r="I34" s="143">
        <f>Bhilai!DT73</f>
        <v>0</v>
      </c>
      <c r="J34" s="144">
        <f>Rajnandgaon!DS70</f>
        <v>0</v>
      </c>
      <c r="K34" s="144">
        <f>Rajnandgaon!DT70</f>
        <v>0</v>
      </c>
      <c r="L34" s="143">
        <f>Raigarh!DS70</f>
        <v>0</v>
      </c>
      <c r="M34" s="143">
        <f>Raigarh!DT70</f>
        <v>0</v>
      </c>
      <c r="N34" s="144">
        <f>Korba!DS70</f>
        <v>0</v>
      </c>
      <c r="O34" s="144">
        <f>Korba!DT70</f>
        <v>0</v>
      </c>
      <c r="P34" s="143">
        <f>Bilaspur!DS70</f>
        <v>0</v>
      </c>
      <c r="Q34" s="143">
        <f>Bilaspur!DT70</f>
        <v>0</v>
      </c>
      <c r="R34" s="144">
        <f>Odisha!DS70</f>
        <v>0</v>
      </c>
      <c r="S34" s="144">
        <f>Odisha!DT70</f>
        <v>0</v>
      </c>
      <c r="T34" s="143">
        <f>Nagpur!DS70</f>
        <v>0</v>
      </c>
      <c r="U34" s="143">
        <f>Nagpur!DT70</f>
        <v>0</v>
      </c>
      <c r="V34" s="144">
        <v>0</v>
      </c>
      <c r="W34" s="144">
        <v>0</v>
      </c>
      <c r="X34" s="145">
        <f t="shared" si="10"/>
        <v>0</v>
      </c>
      <c r="Y34" s="145">
        <f t="shared" si="14"/>
        <v>0</v>
      </c>
      <c r="Z34" s="145">
        <f t="shared" si="15"/>
        <v>0</v>
      </c>
      <c r="AA34" s="145">
        <f t="shared" si="16"/>
        <v>0</v>
      </c>
      <c r="AB34" s="144">
        <f>'Other States'!DS70</f>
        <v>0</v>
      </c>
      <c r="AC34" s="144">
        <f>'Other States'!DT70</f>
        <v>0</v>
      </c>
      <c r="AD34" s="143">
        <f>Bhilai!DS72</f>
        <v>0</v>
      </c>
      <c r="AE34" s="143">
        <f>Bhilai!DT72</f>
        <v>0</v>
      </c>
      <c r="AF34" s="144">
        <f>'Raipur-3'!DS71+Bhilai!DS71</f>
        <v>0</v>
      </c>
      <c r="AG34" s="144">
        <v>0</v>
      </c>
      <c r="AH34" s="145">
        <f t="shared" si="13"/>
        <v>0</v>
      </c>
      <c r="AI34" s="145">
        <f t="shared" si="17"/>
        <v>0</v>
      </c>
      <c r="AJ34" s="144">
        <v>0</v>
      </c>
      <c r="AK34" s="144">
        <v>0</v>
      </c>
      <c r="AL34" s="145">
        <f t="shared" si="11"/>
        <v>0</v>
      </c>
      <c r="AM34" s="145">
        <f t="shared" si="18"/>
        <v>0</v>
      </c>
    </row>
    <row r="35" spans="2:39">
      <c r="B35" s="884"/>
      <c r="C35" s="28" t="s">
        <v>245</v>
      </c>
      <c r="D35" s="143">
        <f>'Raipur-1'!DX71+'Raipur-2'!DX71+'Raipur-3'!DX74</f>
        <v>0</v>
      </c>
      <c r="E35" s="143">
        <v>0</v>
      </c>
      <c r="F35" s="144">
        <f>+'Raipur-1'!DX72+'Raipur-2'!DX73+'Raipur-3'!DX72</f>
        <v>0</v>
      </c>
      <c r="G35" s="144">
        <v>0</v>
      </c>
      <c r="H35" s="143">
        <f>Bhilai!DX71</f>
        <v>0</v>
      </c>
      <c r="I35" s="148">
        <v>0</v>
      </c>
      <c r="J35" s="144">
        <f>Rajnandgaon!DX70</f>
        <v>0</v>
      </c>
      <c r="K35" s="144">
        <v>0</v>
      </c>
      <c r="L35" s="143">
        <f>Raigarh!DX71+Raigarh!DX72</f>
        <v>0</v>
      </c>
      <c r="M35" s="148">
        <v>0</v>
      </c>
      <c r="N35" s="144">
        <f>Korba!DX70</f>
        <v>0</v>
      </c>
      <c r="O35" s="144">
        <v>0</v>
      </c>
      <c r="P35" s="143">
        <f>Bilaspur!DX71+Bilaspur!DX72</f>
        <v>0</v>
      </c>
      <c r="Q35" s="143">
        <v>0</v>
      </c>
      <c r="R35" s="144">
        <f>Odisha!DX70</f>
        <v>0</v>
      </c>
      <c r="S35" s="144">
        <v>0</v>
      </c>
      <c r="T35" s="143">
        <f>Nagpur!DX70</f>
        <v>0</v>
      </c>
      <c r="U35" s="143">
        <v>0</v>
      </c>
      <c r="V35" s="144">
        <f>Mahasamund!DX71</f>
        <v>0</v>
      </c>
      <c r="W35" s="144">
        <v>0</v>
      </c>
      <c r="X35" s="145">
        <f t="shared" si="10"/>
        <v>0</v>
      </c>
      <c r="Y35" s="145">
        <v>0</v>
      </c>
      <c r="Z35" s="145">
        <f>D35+F35</f>
        <v>0</v>
      </c>
      <c r="AA35" s="145">
        <v>0</v>
      </c>
      <c r="AB35" s="144">
        <f>'Other States'!DX70</f>
        <v>0</v>
      </c>
      <c r="AC35" s="144">
        <v>0</v>
      </c>
      <c r="AD35" s="143">
        <f>Bhilai!DX72</f>
        <v>0</v>
      </c>
      <c r="AE35" s="143">
        <v>0</v>
      </c>
      <c r="AF35" s="144">
        <v>0</v>
      </c>
      <c r="AG35" s="144">
        <v>0</v>
      </c>
      <c r="AH35" s="145">
        <f>AF35+AD35+AB35</f>
        <v>0</v>
      </c>
      <c r="AI35" s="145">
        <v>0</v>
      </c>
      <c r="AJ35" s="144">
        <f>'Raipur-1'!DX73+'Raipur-2'!DX74+Bhilai!DX73+Raigarh!DX73+Bilaspur!DX73+Mahasamund!DX72+Korba!BV73</f>
        <v>0</v>
      </c>
      <c r="AK35" s="144">
        <v>0</v>
      </c>
      <c r="AL35" s="145">
        <f t="shared" si="11"/>
        <v>0</v>
      </c>
      <c r="AM35" s="145">
        <f t="shared" si="18"/>
        <v>0</v>
      </c>
    </row>
    <row r="36" spans="2:39">
      <c r="B36" s="884"/>
      <c r="C36" s="28" t="s">
        <v>670</v>
      </c>
      <c r="D36" s="143">
        <f>'Raipur-1'!ED71+'Raipur-2'!ED71+'Raipur-3'!ED74</f>
        <v>6</v>
      </c>
      <c r="E36" s="143">
        <v>0</v>
      </c>
      <c r="F36" s="144">
        <f>+'Raipur-1'!ED72+'Raipur-2'!ED73+'Raipur-3'!ED72</f>
        <v>6</v>
      </c>
      <c r="G36" s="144">
        <v>0</v>
      </c>
      <c r="H36" s="143">
        <f>Bhilai!ED71</f>
        <v>0</v>
      </c>
      <c r="I36" s="148">
        <v>0</v>
      </c>
      <c r="J36" s="144">
        <f>Rajnandgaon!ED70</f>
        <v>0</v>
      </c>
      <c r="K36" s="144">
        <v>0</v>
      </c>
      <c r="L36" s="143">
        <f>Raigarh!ED71+Raigarh!ED72</f>
        <v>0</v>
      </c>
      <c r="M36" s="148">
        <v>0</v>
      </c>
      <c r="N36" s="144">
        <f>Korba!ED70</f>
        <v>0</v>
      </c>
      <c r="O36" s="144">
        <v>0</v>
      </c>
      <c r="P36" s="143">
        <f>Bilaspur!DX71+Bilaspur!DX72</f>
        <v>0</v>
      </c>
      <c r="Q36" s="143">
        <v>0</v>
      </c>
      <c r="R36" s="144">
        <f>Odisha!ED70</f>
        <v>0</v>
      </c>
      <c r="S36" s="144">
        <v>0</v>
      </c>
      <c r="T36" s="143">
        <f>Nagpur!ED70</f>
        <v>0</v>
      </c>
      <c r="U36" s="143">
        <v>0</v>
      </c>
      <c r="V36" s="144">
        <f>Mahasamund!ED71</f>
        <v>5</v>
      </c>
      <c r="W36" s="144">
        <v>0</v>
      </c>
      <c r="X36" s="145">
        <f t="shared" si="10"/>
        <v>17</v>
      </c>
      <c r="Y36" s="145">
        <v>0</v>
      </c>
      <c r="Z36" s="145">
        <f>D36+F36</f>
        <v>12</v>
      </c>
      <c r="AA36" s="145">
        <v>0</v>
      </c>
      <c r="AB36" s="144">
        <f>'Other States'!ED70</f>
        <v>0</v>
      </c>
      <c r="AC36" s="144">
        <v>0</v>
      </c>
      <c r="AD36" s="143">
        <f>Bhilai!ED72</f>
        <v>0</v>
      </c>
      <c r="AE36" s="143">
        <v>0</v>
      </c>
      <c r="AF36" s="144">
        <v>0</v>
      </c>
      <c r="AG36" s="144">
        <v>0</v>
      </c>
      <c r="AH36" s="145">
        <f>AF36+AD36+AB36</f>
        <v>0</v>
      </c>
      <c r="AI36" s="145">
        <f t="shared" si="17"/>
        <v>0</v>
      </c>
      <c r="AJ36" s="144">
        <f>'Raipur-1'!ED73+'Raipur-2'!ED74+Bhilai!ED73+Raigarh!ED73+Bilaspur!ED73+Mahasamund!ED72</f>
        <v>26</v>
      </c>
      <c r="AK36" s="144">
        <v>0</v>
      </c>
      <c r="AL36" s="145">
        <f>AJ36+AH36+X36</f>
        <v>43</v>
      </c>
      <c r="AM36" s="145">
        <f t="shared" si="18"/>
        <v>0</v>
      </c>
    </row>
    <row r="37" spans="2:39" hidden="1">
      <c r="B37" s="884"/>
      <c r="C37" s="28" t="s">
        <v>572</v>
      </c>
      <c r="D37" s="143">
        <f>'Raipur-1'!EF71+'Raipur-2'!EF71+'Raipur-3'!EF71</f>
        <v>0</v>
      </c>
      <c r="E37" s="143">
        <v>0</v>
      </c>
      <c r="F37" s="144">
        <f>'Raipur-1'!EF72+'Raipur-2'!EF73+'Raipur-3'!EF72+'Raipur-3'!EF73</f>
        <v>0</v>
      </c>
      <c r="G37" s="144">
        <v>0</v>
      </c>
      <c r="H37" s="143">
        <f>Bhilai!EF71</f>
        <v>0</v>
      </c>
      <c r="I37" s="148">
        <v>0</v>
      </c>
      <c r="J37" s="144">
        <f>Rajnandgaon!EF71</f>
        <v>0</v>
      </c>
      <c r="K37" s="144">
        <v>0</v>
      </c>
      <c r="L37" s="143">
        <f>Raigarh!EF71+Raigarh!EF72</f>
        <v>0</v>
      </c>
      <c r="M37" s="148">
        <v>0</v>
      </c>
      <c r="N37" s="144">
        <f>Korba!EF71+Korba!EF72</f>
        <v>0</v>
      </c>
      <c r="O37" s="144">
        <v>0</v>
      </c>
      <c r="P37" s="143">
        <f>Bilaspur!EF71+Bilaspur!EF72</f>
        <v>0</v>
      </c>
      <c r="Q37" s="143">
        <v>0</v>
      </c>
      <c r="R37" s="144">
        <f>Odisha!EF71+Odisha!EF72+Odisha!EF73</f>
        <v>0</v>
      </c>
      <c r="S37" s="144">
        <v>0</v>
      </c>
      <c r="T37" s="143">
        <f>Nagpur!EF71</f>
        <v>0</v>
      </c>
      <c r="U37" s="143">
        <v>0</v>
      </c>
      <c r="V37" s="144">
        <f>Mahasamund!EF71</f>
        <v>0</v>
      </c>
      <c r="W37" s="144">
        <v>0</v>
      </c>
      <c r="X37" s="145">
        <f t="shared" si="10"/>
        <v>0</v>
      </c>
      <c r="Y37" s="145">
        <v>0</v>
      </c>
      <c r="Z37" s="145">
        <f>D37+F37</f>
        <v>0</v>
      </c>
      <c r="AA37" s="145">
        <v>0</v>
      </c>
      <c r="AB37" s="144">
        <f>'Other States'!EF71</f>
        <v>0</v>
      </c>
      <c r="AC37" s="144">
        <v>0</v>
      </c>
      <c r="AD37" s="143">
        <f>Bhilai!EF72</f>
        <v>0</v>
      </c>
      <c r="AE37" s="143">
        <v>0</v>
      </c>
      <c r="AF37" s="144">
        <f>Jagdalpur!EF71</f>
        <v>0</v>
      </c>
      <c r="AG37" s="144">
        <v>0</v>
      </c>
      <c r="AH37" s="145">
        <f>AF37+AD37+AB37</f>
        <v>0</v>
      </c>
      <c r="AI37" s="145">
        <f t="shared" si="17"/>
        <v>0</v>
      </c>
      <c r="AJ37" s="144">
        <f>'Raipur-1'!EF73+'Raipur-2'!EF74+Bhilai!EF73+Rajnandgaon!EF73+Raigarh!EF73+Korba!EF73+Bilaspur!EF73+Mahasamund!EF72</f>
        <v>0</v>
      </c>
      <c r="AK37" s="144">
        <v>0</v>
      </c>
      <c r="AL37" s="145">
        <f>AJ37+AH37+X37</f>
        <v>0</v>
      </c>
      <c r="AM37" s="145">
        <f t="shared" si="18"/>
        <v>0</v>
      </c>
    </row>
    <row r="38" spans="2:39">
      <c r="B38" s="885"/>
      <c r="C38" s="28" t="s">
        <v>704</v>
      </c>
      <c r="D38" s="143">
        <f>'Raipur-1'!EH71+'Raipur-2'!EH71+'Raipur-3'!EH74</f>
        <v>0</v>
      </c>
      <c r="E38" s="143">
        <v>0</v>
      </c>
      <c r="F38" s="144">
        <f>+'Raipur-1'!EH72+'Raipur-2'!EH73+'Raipur-3'!EH72</f>
        <v>0</v>
      </c>
      <c r="G38" s="144">
        <v>0</v>
      </c>
      <c r="H38" s="143">
        <f>Bhilai!EH71</f>
        <v>0</v>
      </c>
      <c r="I38" s="148">
        <v>0</v>
      </c>
      <c r="J38" s="144">
        <f>Rajnandgaon!EH70</f>
        <v>0</v>
      </c>
      <c r="K38" s="144">
        <v>0</v>
      </c>
      <c r="L38" s="143">
        <f>Raigarh!EH70</f>
        <v>0</v>
      </c>
      <c r="M38" s="148">
        <v>0</v>
      </c>
      <c r="N38" s="144">
        <f>Korba!EH70</f>
        <v>0</v>
      </c>
      <c r="O38" s="144">
        <v>0</v>
      </c>
      <c r="P38" s="143">
        <f>Bilaspur!EH70</f>
        <v>0</v>
      </c>
      <c r="Q38" s="143">
        <v>0</v>
      </c>
      <c r="R38" s="144">
        <f>Odisha!EH70</f>
        <v>0</v>
      </c>
      <c r="S38" s="144">
        <v>0</v>
      </c>
      <c r="T38" s="143">
        <f>Nagpur!EH70</f>
        <v>0</v>
      </c>
      <c r="U38" s="143">
        <v>0</v>
      </c>
      <c r="V38" s="144">
        <v>0</v>
      </c>
      <c r="W38" s="144">
        <v>0</v>
      </c>
      <c r="X38" s="145">
        <f t="shared" si="10"/>
        <v>0</v>
      </c>
      <c r="Y38" s="145">
        <f t="shared" si="14"/>
        <v>0</v>
      </c>
      <c r="Z38" s="145">
        <f t="shared" si="15"/>
        <v>0</v>
      </c>
      <c r="AA38" s="145">
        <f t="shared" si="16"/>
        <v>0</v>
      </c>
      <c r="AB38" s="144">
        <f>'Other States'!EH70</f>
        <v>0</v>
      </c>
      <c r="AC38" s="144">
        <v>0</v>
      </c>
      <c r="AD38" s="143">
        <f>Bhilai!EH72</f>
        <v>0</v>
      </c>
      <c r="AE38" s="143">
        <v>0</v>
      </c>
      <c r="AF38" s="144">
        <v>0</v>
      </c>
      <c r="AG38" s="144">
        <v>0</v>
      </c>
      <c r="AH38" s="145">
        <f t="shared" si="13"/>
        <v>0</v>
      </c>
      <c r="AI38" s="145">
        <f t="shared" si="17"/>
        <v>0</v>
      </c>
      <c r="AJ38" s="144">
        <v>0</v>
      </c>
      <c r="AK38" s="144">
        <v>0</v>
      </c>
      <c r="AL38" s="145">
        <f t="shared" si="11"/>
        <v>0</v>
      </c>
      <c r="AM38" s="145">
        <f t="shared" si="18"/>
        <v>0</v>
      </c>
    </row>
    <row r="39" spans="2:39" hidden="1">
      <c r="B39" s="891" t="s">
        <v>101</v>
      </c>
      <c r="C39" s="28" t="s">
        <v>288</v>
      </c>
      <c r="D39" s="143">
        <f>'Raipur-1'!CQ73+'Raipur-2'!CQ74+'Raipur-3'!CQ74</f>
        <v>0</v>
      </c>
      <c r="E39" s="143">
        <v>0</v>
      </c>
      <c r="F39" s="144">
        <f>+'Raipur-1'!CQ72+'Raipur-2'!CQ73+'Raipur-3'!CQ72</f>
        <v>0</v>
      </c>
      <c r="G39" s="144">
        <f>+'Raipur-1'!CR72+'Raipur-2'!CR73+'Raipur-3'!CR72</f>
        <v>0</v>
      </c>
      <c r="H39" s="143">
        <f>Bhilai!CQ71</f>
        <v>0</v>
      </c>
      <c r="I39" s="143">
        <f>Bhilai!CR73</f>
        <v>0</v>
      </c>
      <c r="J39" s="144">
        <f>Rajnandgaon!CQ70</f>
        <v>0</v>
      </c>
      <c r="K39" s="144">
        <f>Rajnandgaon!CR70</f>
        <v>0</v>
      </c>
      <c r="L39" s="143">
        <f>Raigarh!CQ70</f>
        <v>0</v>
      </c>
      <c r="M39" s="143">
        <f>Raigarh!CR70</f>
        <v>0</v>
      </c>
      <c r="N39" s="144">
        <f>Korba!CQ70</f>
        <v>0</v>
      </c>
      <c r="O39" s="144">
        <f>Korba!CR70</f>
        <v>0</v>
      </c>
      <c r="P39" s="143">
        <f>Bilaspur!CQ70</f>
        <v>0</v>
      </c>
      <c r="Q39" s="143">
        <f>Bilaspur!CR70</f>
        <v>0</v>
      </c>
      <c r="R39" s="144">
        <f>Odisha!CQ70</f>
        <v>0</v>
      </c>
      <c r="S39" s="144">
        <f>Odisha!CR70</f>
        <v>0</v>
      </c>
      <c r="T39" s="143">
        <f>Nagpur!CQ70</f>
        <v>0</v>
      </c>
      <c r="U39" s="143">
        <f>Nagpur!CR70</f>
        <v>0</v>
      </c>
      <c r="V39" s="144">
        <v>0</v>
      </c>
      <c r="W39" s="144">
        <v>0</v>
      </c>
      <c r="X39" s="145">
        <f t="shared" si="10"/>
        <v>0</v>
      </c>
      <c r="Y39" s="145">
        <f t="shared" si="14"/>
        <v>0</v>
      </c>
      <c r="Z39" s="145">
        <f t="shared" si="15"/>
        <v>0</v>
      </c>
      <c r="AA39" s="145">
        <f t="shared" si="16"/>
        <v>0</v>
      </c>
      <c r="AB39" s="144">
        <f>'Other States'!CQ70</f>
        <v>0</v>
      </c>
      <c r="AC39" s="144">
        <f>'Other States'!CR70</f>
        <v>0</v>
      </c>
      <c r="AD39" s="143">
        <f>Bhilai!CQ72</f>
        <v>0</v>
      </c>
      <c r="AE39" s="143">
        <f>Bhilai!CR72</f>
        <v>0</v>
      </c>
      <c r="AF39" s="144">
        <v>0</v>
      </c>
      <c r="AG39" s="144">
        <v>0</v>
      </c>
      <c r="AH39" s="145">
        <f t="shared" si="13"/>
        <v>0</v>
      </c>
      <c r="AI39" s="145">
        <f t="shared" si="17"/>
        <v>0</v>
      </c>
      <c r="AJ39" s="144">
        <v>0</v>
      </c>
      <c r="AK39" s="144">
        <v>0</v>
      </c>
      <c r="AL39" s="145">
        <f t="shared" si="11"/>
        <v>0</v>
      </c>
      <c r="AM39" s="145">
        <f t="shared" si="18"/>
        <v>0</v>
      </c>
    </row>
    <row r="40" spans="2:39">
      <c r="B40" s="891"/>
      <c r="C40" s="28" t="s">
        <v>692</v>
      </c>
      <c r="D40" s="143">
        <f>'Raipur-1'!CS73+'Raipur-2'!CS74+'Raipur-3'!CS74</f>
        <v>0</v>
      </c>
      <c r="E40" s="143">
        <v>0</v>
      </c>
      <c r="F40" s="144">
        <f>+'Raipur-1'!CS72+'Raipur-2'!CS73+'Raipur-3'!CS72</f>
        <v>0</v>
      </c>
      <c r="G40" s="144">
        <f>+'Raipur-1'!CT72+'Raipur-2'!CT73+'Raipur-3'!CT72</f>
        <v>0</v>
      </c>
      <c r="H40" s="143">
        <f>Bhilai!CS71</f>
        <v>0</v>
      </c>
      <c r="I40" s="143">
        <f>Bhilai!CT73</f>
        <v>0</v>
      </c>
      <c r="J40" s="144">
        <f>Rajnandgaon!CS70</f>
        <v>0</v>
      </c>
      <c r="K40" s="144">
        <f>Rajnandgaon!CT70</f>
        <v>0</v>
      </c>
      <c r="L40" s="143">
        <f>Raigarh!CS70</f>
        <v>0</v>
      </c>
      <c r="M40" s="143">
        <f>Raigarh!CT70</f>
        <v>0</v>
      </c>
      <c r="N40" s="144">
        <f>Korba!CS70</f>
        <v>0</v>
      </c>
      <c r="O40" s="144">
        <f>Korba!CT70</f>
        <v>0</v>
      </c>
      <c r="P40" s="143">
        <f>Bilaspur!CS70</f>
        <v>0</v>
      </c>
      <c r="Q40" s="143">
        <f>Bilaspur!CT70</f>
        <v>0</v>
      </c>
      <c r="R40" s="144">
        <f>Odisha!CS70</f>
        <v>0</v>
      </c>
      <c r="S40" s="144">
        <f>Odisha!CT70</f>
        <v>0</v>
      </c>
      <c r="T40" s="143">
        <f>Nagpur!CS70</f>
        <v>0</v>
      </c>
      <c r="U40" s="143">
        <f>Nagpur!CT70</f>
        <v>0</v>
      </c>
      <c r="V40" s="144">
        <v>0</v>
      </c>
      <c r="W40" s="144">
        <v>0</v>
      </c>
      <c r="X40" s="145">
        <f t="shared" si="10"/>
        <v>0</v>
      </c>
      <c r="Y40" s="145">
        <f t="shared" si="14"/>
        <v>0</v>
      </c>
      <c r="Z40" s="145">
        <f t="shared" si="15"/>
        <v>0</v>
      </c>
      <c r="AA40" s="145">
        <f t="shared" si="16"/>
        <v>0</v>
      </c>
      <c r="AB40" s="144">
        <f>'Other States'!CS70</f>
        <v>0</v>
      </c>
      <c r="AC40" s="144">
        <f>'Other States'!CT70</f>
        <v>0</v>
      </c>
      <c r="AD40" s="143">
        <f>Bhilai!CS72</f>
        <v>0</v>
      </c>
      <c r="AE40" s="143">
        <f>Bhilai!CT72</f>
        <v>0</v>
      </c>
      <c r="AF40" s="144">
        <v>0</v>
      </c>
      <c r="AG40" s="144">
        <v>0</v>
      </c>
      <c r="AH40" s="145">
        <f t="shared" si="13"/>
        <v>0</v>
      </c>
      <c r="AI40" s="145">
        <f t="shared" si="17"/>
        <v>0</v>
      </c>
      <c r="AJ40" s="144">
        <v>0</v>
      </c>
      <c r="AK40" s="144">
        <v>0</v>
      </c>
      <c r="AL40" s="145">
        <f t="shared" si="11"/>
        <v>0</v>
      </c>
      <c r="AM40" s="145">
        <f t="shared" si="18"/>
        <v>0</v>
      </c>
    </row>
    <row r="41" spans="2:39">
      <c r="B41" s="891"/>
      <c r="C41" s="28" t="s">
        <v>693</v>
      </c>
      <c r="D41" s="143">
        <f>'Raipur-1'!CU73+'Raipur-2'!CU74+'Raipur-3'!CU74</f>
        <v>0</v>
      </c>
      <c r="E41" s="143">
        <v>0</v>
      </c>
      <c r="F41" s="144">
        <f>+'Raipur-1'!CU72+'Raipur-2'!CU73+'Raipur-3'!CU72</f>
        <v>0</v>
      </c>
      <c r="G41" s="144">
        <f>+'Raipur-1'!CV72+'Raipur-2'!CV73+'Raipur-3'!CV72</f>
        <v>0</v>
      </c>
      <c r="H41" s="143">
        <f>Bhilai!CU71</f>
        <v>0</v>
      </c>
      <c r="I41" s="143">
        <f>Bhilai!CV73</f>
        <v>0</v>
      </c>
      <c r="J41" s="144">
        <f>Rajnandgaon!CU70</f>
        <v>0</v>
      </c>
      <c r="K41" s="144">
        <f>Rajnandgaon!CV70</f>
        <v>0</v>
      </c>
      <c r="L41" s="143">
        <f>Raigarh!CU70</f>
        <v>0</v>
      </c>
      <c r="M41" s="143">
        <f>Raigarh!CV70</f>
        <v>0</v>
      </c>
      <c r="N41" s="144">
        <f>Korba!CU70</f>
        <v>0</v>
      </c>
      <c r="O41" s="144">
        <f>Korba!CV70</f>
        <v>0</v>
      </c>
      <c r="P41" s="143">
        <f>Bilaspur!CU70</f>
        <v>0</v>
      </c>
      <c r="Q41" s="143">
        <f>Bilaspur!CV70</f>
        <v>0</v>
      </c>
      <c r="R41" s="144">
        <f>Odisha!CU70</f>
        <v>0</v>
      </c>
      <c r="S41" s="144">
        <f>Odisha!CV70</f>
        <v>0</v>
      </c>
      <c r="T41" s="143">
        <f>Nagpur!CU70</f>
        <v>0</v>
      </c>
      <c r="U41" s="143">
        <f>Nagpur!CV70</f>
        <v>0</v>
      </c>
      <c r="V41" s="144">
        <v>0</v>
      </c>
      <c r="W41" s="144">
        <v>0</v>
      </c>
      <c r="X41" s="145">
        <f t="shared" si="10"/>
        <v>0</v>
      </c>
      <c r="Y41" s="145">
        <f t="shared" si="14"/>
        <v>0</v>
      </c>
      <c r="Z41" s="145">
        <f t="shared" si="15"/>
        <v>0</v>
      </c>
      <c r="AA41" s="145">
        <f t="shared" si="16"/>
        <v>0</v>
      </c>
      <c r="AB41" s="144">
        <f>'Other States'!CU70</f>
        <v>0</v>
      </c>
      <c r="AC41" s="144">
        <f>'Other States'!CV70</f>
        <v>0</v>
      </c>
      <c r="AD41" s="143">
        <f>Bhilai!CU72</f>
        <v>0</v>
      </c>
      <c r="AE41" s="143">
        <f>Bhilai!CV72</f>
        <v>0</v>
      </c>
      <c r="AF41" s="144">
        <v>0</v>
      </c>
      <c r="AG41" s="144">
        <f>'Raipur-3'!CV71+Bhilai!CV71</f>
        <v>0</v>
      </c>
      <c r="AH41" s="145">
        <f t="shared" si="13"/>
        <v>0</v>
      </c>
      <c r="AI41" s="145">
        <f t="shared" si="17"/>
        <v>0</v>
      </c>
      <c r="AJ41" s="144">
        <v>0</v>
      </c>
      <c r="AK41" s="144">
        <v>0</v>
      </c>
      <c r="AL41" s="145">
        <f t="shared" si="11"/>
        <v>0</v>
      </c>
      <c r="AM41" s="145">
        <f t="shared" si="18"/>
        <v>0</v>
      </c>
    </row>
    <row r="42" spans="2:39">
      <c r="B42" s="891"/>
      <c r="C42" s="28" t="s">
        <v>694</v>
      </c>
      <c r="D42" s="143">
        <f>'Raipur-1'!CW73+'Raipur-2'!CW74+'Raipur-3'!CW74</f>
        <v>0</v>
      </c>
      <c r="E42" s="143">
        <v>0</v>
      </c>
      <c r="F42" s="144">
        <f>+'Raipur-1'!CW72+'Raipur-2'!CW73+'Raipur-3'!CW72</f>
        <v>0</v>
      </c>
      <c r="G42" s="144">
        <f>+'Raipur-1'!CX72+'Raipur-2'!CX73+'Raipur-3'!CX72</f>
        <v>0</v>
      </c>
      <c r="H42" s="143">
        <f>Bhilai!CW71</f>
        <v>0</v>
      </c>
      <c r="I42" s="143">
        <f>Bhilai!CX73</f>
        <v>0</v>
      </c>
      <c r="J42" s="144">
        <f>Rajnandgaon!CW70</f>
        <v>0</v>
      </c>
      <c r="K42" s="144">
        <f>Rajnandgaon!CX70</f>
        <v>0</v>
      </c>
      <c r="L42" s="143">
        <f>Raigarh!CW70</f>
        <v>0</v>
      </c>
      <c r="M42" s="143">
        <f>Raigarh!CX70</f>
        <v>0</v>
      </c>
      <c r="N42" s="144">
        <f>Korba!CW70</f>
        <v>0</v>
      </c>
      <c r="O42" s="144">
        <f>Korba!CX70</f>
        <v>0</v>
      </c>
      <c r="P42" s="143">
        <f>Bilaspur!CW70</f>
        <v>0</v>
      </c>
      <c r="Q42" s="143">
        <f>Bilaspur!CX70</f>
        <v>0</v>
      </c>
      <c r="R42" s="144">
        <f>Odisha!CW70</f>
        <v>0</v>
      </c>
      <c r="S42" s="144">
        <f>Odisha!CX70</f>
        <v>0</v>
      </c>
      <c r="T42" s="143">
        <f>Nagpur!CW70</f>
        <v>0</v>
      </c>
      <c r="U42" s="143">
        <f>Nagpur!CX70</f>
        <v>0</v>
      </c>
      <c r="V42" s="144">
        <v>0</v>
      </c>
      <c r="W42" s="144">
        <v>0</v>
      </c>
      <c r="X42" s="145">
        <f t="shared" si="10"/>
        <v>0</v>
      </c>
      <c r="Y42" s="145">
        <f t="shared" si="14"/>
        <v>0</v>
      </c>
      <c r="Z42" s="145">
        <f t="shared" si="15"/>
        <v>0</v>
      </c>
      <c r="AA42" s="145">
        <f t="shared" si="16"/>
        <v>0</v>
      </c>
      <c r="AB42" s="144">
        <f>'Other States'!CW70</f>
        <v>0</v>
      </c>
      <c r="AC42" s="144">
        <f>'Other States'!CX70</f>
        <v>0</v>
      </c>
      <c r="AD42" s="143">
        <f>Bhilai!CW72</f>
        <v>0</v>
      </c>
      <c r="AE42" s="143">
        <f>Bhilai!CX72</f>
        <v>0</v>
      </c>
      <c r="AF42" s="144">
        <v>0</v>
      </c>
      <c r="AG42" s="144">
        <f>'Raipur-3'!CX71+Bhilai!CX71</f>
        <v>0</v>
      </c>
      <c r="AH42" s="145">
        <f t="shared" si="13"/>
        <v>0</v>
      </c>
      <c r="AI42" s="145">
        <f t="shared" si="17"/>
        <v>0</v>
      </c>
      <c r="AJ42" s="144">
        <v>0</v>
      </c>
      <c r="AK42" s="144">
        <v>0</v>
      </c>
      <c r="AL42" s="145">
        <f t="shared" si="11"/>
        <v>0</v>
      </c>
      <c r="AM42" s="145">
        <f t="shared" si="18"/>
        <v>0</v>
      </c>
    </row>
    <row r="43" spans="2:39">
      <c r="B43" s="891"/>
      <c r="C43" s="28" t="s">
        <v>695</v>
      </c>
      <c r="D43" s="143">
        <f>'Raipur-1'!DG73+'Raipur-2'!DG74+'Raipur-3'!DG74</f>
        <v>0</v>
      </c>
      <c r="E43" s="143">
        <v>0</v>
      </c>
      <c r="F43" s="144">
        <f>+'Raipur-1'!DG72+'Raipur-2'!DG73+'Raipur-3'!DG72</f>
        <v>0</v>
      </c>
      <c r="G43" s="144">
        <f>+'Raipur-1'!DH72+'Raipur-2'!DH73+'Raipur-3'!DH72</f>
        <v>0</v>
      </c>
      <c r="H43" s="143">
        <f>Bhilai!DG71</f>
        <v>0</v>
      </c>
      <c r="I43" s="143">
        <f>Bhilai!DH73</f>
        <v>0</v>
      </c>
      <c r="J43" s="144">
        <f>Rajnandgaon!DG70</f>
        <v>0</v>
      </c>
      <c r="K43" s="144">
        <f>Rajnandgaon!DH70</f>
        <v>0</v>
      </c>
      <c r="L43" s="143">
        <f>Raigarh!DG70</f>
        <v>0</v>
      </c>
      <c r="M43" s="143">
        <f>Raigarh!DH70</f>
        <v>0</v>
      </c>
      <c r="N43" s="144">
        <f>Korba!DG70</f>
        <v>0</v>
      </c>
      <c r="O43" s="144">
        <f>Korba!DH70</f>
        <v>0</v>
      </c>
      <c r="P43" s="143">
        <f>Bilaspur!DG70</f>
        <v>0</v>
      </c>
      <c r="Q43" s="143">
        <f>Bilaspur!DH70</f>
        <v>0</v>
      </c>
      <c r="R43" s="144">
        <f>Odisha!DG70</f>
        <v>0</v>
      </c>
      <c r="S43" s="144">
        <f>Odisha!DH70</f>
        <v>0</v>
      </c>
      <c r="T43" s="143">
        <f>Nagpur!DG70</f>
        <v>0</v>
      </c>
      <c r="U43" s="143">
        <f>Nagpur!DH70</f>
        <v>0</v>
      </c>
      <c r="V43" s="144">
        <v>0</v>
      </c>
      <c r="W43" s="144">
        <v>0</v>
      </c>
      <c r="X43" s="145">
        <f t="shared" si="10"/>
        <v>0</v>
      </c>
      <c r="Y43" s="145">
        <f t="shared" si="14"/>
        <v>0</v>
      </c>
      <c r="Z43" s="145">
        <f t="shared" si="15"/>
        <v>0</v>
      </c>
      <c r="AA43" s="145">
        <f t="shared" si="16"/>
        <v>0</v>
      </c>
      <c r="AB43" s="144">
        <f>'Other States'!DG70</f>
        <v>0</v>
      </c>
      <c r="AC43" s="144">
        <f>'Other States'!DH70</f>
        <v>0</v>
      </c>
      <c r="AD43" s="143">
        <f>Bhilai!$DG$73</f>
        <v>0</v>
      </c>
      <c r="AE43" s="143">
        <f>Bhilai!$DH$73</f>
        <v>0</v>
      </c>
      <c r="AF43" s="144">
        <v>0</v>
      </c>
      <c r="AG43" s="144">
        <f>'Raipur-3'!DH71+Bhilai!DH71</f>
        <v>0</v>
      </c>
      <c r="AH43" s="145">
        <f t="shared" si="13"/>
        <v>0</v>
      </c>
      <c r="AI43" s="145">
        <f t="shared" si="17"/>
        <v>0</v>
      </c>
      <c r="AJ43" s="144">
        <v>0</v>
      </c>
      <c r="AK43" s="144">
        <v>0</v>
      </c>
      <c r="AL43" s="145">
        <f t="shared" si="11"/>
        <v>0</v>
      </c>
      <c r="AM43" s="145">
        <f t="shared" si="18"/>
        <v>0</v>
      </c>
    </row>
    <row r="44" spans="2:39">
      <c r="B44" s="891"/>
      <c r="C44" s="28" t="s">
        <v>696</v>
      </c>
      <c r="D44" s="143">
        <f>'Raipur-1'!$DI$73+'Raipur-2'!$DI$74+'Raipur-3'!$DI$74</f>
        <v>0</v>
      </c>
      <c r="E44" s="143">
        <v>0</v>
      </c>
      <c r="F44" s="144">
        <f>+'Raipur-1'!$DI$72+'Raipur-2'!$DI$73+'Raipur-3'!$DI$72</f>
        <v>0</v>
      </c>
      <c r="G44" s="144">
        <f>+'Raipur-1'!$DJ$72+'Raipur-2'!$DJ$73+'Raipur-3'!$DJ$72</f>
        <v>0</v>
      </c>
      <c r="H44" s="143">
        <f>Bhilai!$DI$71</f>
        <v>0</v>
      </c>
      <c r="I44" s="143">
        <f>Bhilai!$DJ$73</f>
        <v>0</v>
      </c>
      <c r="J44" s="144">
        <f>Rajnandgaon!$DI$70</f>
        <v>0</v>
      </c>
      <c r="K44" s="144">
        <f>Rajnandgaon!$DJ$70</f>
        <v>0</v>
      </c>
      <c r="L44" s="143">
        <f>Raigarh!$DI$70</f>
        <v>0</v>
      </c>
      <c r="M44" s="143">
        <f>Raigarh!$DJ$70</f>
        <v>0</v>
      </c>
      <c r="N44" s="144">
        <f>Korba!$DI$70</f>
        <v>0</v>
      </c>
      <c r="O44" s="144">
        <f>Korba!$DJ$70</f>
        <v>0</v>
      </c>
      <c r="P44" s="143">
        <f>Bilaspur!$DI$70</f>
        <v>0</v>
      </c>
      <c r="Q44" s="143">
        <f>Bilaspur!$DJ$70</f>
        <v>0</v>
      </c>
      <c r="R44" s="144">
        <f>Odisha!$DI$70</f>
        <v>0</v>
      </c>
      <c r="S44" s="144">
        <f>Odisha!$DJ$70</f>
        <v>0</v>
      </c>
      <c r="T44" s="143">
        <f>Nagpur!$DI$70</f>
        <v>0</v>
      </c>
      <c r="U44" s="143">
        <f>Nagpur!$DJ$70</f>
        <v>0</v>
      </c>
      <c r="V44" s="144">
        <v>0</v>
      </c>
      <c r="W44" s="144">
        <v>0</v>
      </c>
      <c r="X44" s="145">
        <f t="shared" si="10"/>
        <v>0</v>
      </c>
      <c r="Y44" s="145">
        <f t="shared" si="14"/>
        <v>0</v>
      </c>
      <c r="Z44" s="145">
        <f t="shared" si="15"/>
        <v>0</v>
      </c>
      <c r="AA44" s="145">
        <f t="shared" si="16"/>
        <v>0</v>
      </c>
      <c r="AB44" s="144">
        <f>'Other States'!DG71</f>
        <v>0</v>
      </c>
      <c r="AC44" s="144">
        <f>'Other States'!DH71</f>
        <v>0</v>
      </c>
      <c r="AD44" s="143">
        <f>Bhilai!$DI$73</f>
        <v>0</v>
      </c>
      <c r="AE44" s="143">
        <f>Bhilai!$DJ$73</f>
        <v>0</v>
      </c>
      <c r="AF44" s="144">
        <v>0</v>
      </c>
      <c r="AG44" s="144">
        <f>'Raipur-3'!DJ73+Bhilai!DJ73</f>
        <v>0</v>
      </c>
      <c r="AH44" s="145">
        <f t="shared" si="13"/>
        <v>0</v>
      </c>
      <c r="AI44" s="145">
        <f t="shared" si="17"/>
        <v>0</v>
      </c>
      <c r="AJ44" s="144">
        <v>0</v>
      </c>
      <c r="AK44" s="144">
        <v>0</v>
      </c>
      <c r="AL44" s="145">
        <f t="shared" si="11"/>
        <v>0</v>
      </c>
      <c r="AM44" s="145">
        <f t="shared" si="18"/>
        <v>0</v>
      </c>
    </row>
    <row r="45" spans="2:39">
      <c r="B45" s="891"/>
      <c r="C45" s="28" t="s">
        <v>698</v>
      </c>
      <c r="D45" s="143">
        <f>'Raipur-1'!$DK$73+'Raipur-2'!$DK$74+'Raipur-3'!$DK$74</f>
        <v>0</v>
      </c>
      <c r="E45" s="143">
        <v>0</v>
      </c>
      <c r="F45" s="144"/>
      <c r="G45" s="144">
        <f>+'Raipur-1'!$DL$72+'Raipur-2'!$DL$73+'Raipur-3'!$DL$72</f>
        <v>0</v>
      </c>
      <c r="H45" s="143">
        <f>Bhilai!$DK$71</f>
        <v>0</v>
      </c>
      <c r="I45" s="143">
        <f>Bhilai!$DL$73</f>
        <v>0</v>
      </c>
      <c r="J45" s="144">
        <f>Rajnandgaon!$DK$70</f>
        <v>0</v>
      </c>
      <c r="K45" s="144">
        <f>Rajnandgaon!$DL$70</f>
        <v>0</v>
      </c>
      <c r="L45" s="143">
        <f>Raigarh!$DK$70</f>
        <v>0</v>
      </c>
      <c r="M45" s="143">
        <f>Raigarh!$DL$70</f>
        <v>0</v>
      </c>
      <c r="N45" s="144">
        <f>Korba!$DK$70</f>
        <v>0</v>
      </c>
      <c r="O45" s="144">
        <f>Korba!$DL$70</f>
        <v>0</v>
      </c>
      <c r="P45" s="143">
        <f>Bilaspur!$DK$70</f>
        <v>0</v>
      </c>
      <c r="Q45" s="143">
        <f>Bilaspur!$DL$70</f>
        <v>0</v>
      </c>
      <c r="R45" s="144">
        <f>Odisha!$DK$70</f>
        <v>0</v>
      </c>
      <c r="S45" s="144">
        <f>Odisha!$DL$70</f>
        <v>0</v>
      </c>
      <c r="T45" s="143">
        <f>Nagpur!$DK$70</f>
        <v>0</v>
      </c>
      <c r="U45" s="143">
        <f>Nagpur!$DL$70</f>
        <v>0</v>
      </c>
      <c r="V45" s="144">
        <v>0</v>
      </c>
      <c r="W45" s="144">
        <v>0</v>
      </c>
      <c r="X45" s="145">
        <f t="shared" si="10"/>
        <v>0</v>
      </c>
      <c r="Y45" s="145">
        <f t="shared" si="14"/>
        <v>0</v>
      </c>
      <c r="Z45" s="145">
        <f t="shared" si="15"/>
        <v>0</v>
      </c>
      <c r="AA45" s="145">
        <f t="shared" si="16"/>
        <v>0</v>
      </c>
      <c r="AB45" s="144"/>
      <c r="AC45" s="144"/>
      <c r="AD45" s="143">
        <f>Bhilai!$DK$73</f>
        <v>0</v>
      </c>
      <c r="AE45" s="143">
        <f>Bhilai!$DL$73</f>
        <v>0</v>
      </c>
      <c r="AF45" s="144">
        <v>0</v>
      </c>
      <c r="AG45" s="144"/>
      <c r="AH45" s="145"/>
      <c r="AI45" s="145"/>
      <c r="AJ45" s="144">
        <v>0</v>
      </c>
      <c r="AK45" s="144">
        <v>0</v>
      </c>
      <c r="AL45" s="145"/>
      <c r="AM45" s="145"/>
    </row>
    <row r="46" spans="2:39">
      <c r="B46" s="891"/>
      <c r="C46" s="28" t="s">
        <v>699</v>
      </c>
      <c r="D46" s="143">
        <f>'Raipur-1'!$DL$73+'Raipur-2'!$DL$74+'Raipur-3'!$DM$74</f>
        <v>0</v>
      </c>
      <c r="E46" s="143">
        <v>0</v>
      </c>
      <c r="F46" s="144"/>
      <c r="G46" s="144">
        <f>+'Raipur-1'!$DN$72+'Raipur-2'!$DN$73+'Raipur-3'!$DN$72</f>
        <v>0</v>
      </c>
      <c r="H46" s="143">
        <f>Bhilai!$DM$71</f>
        <v>0</v>
      </c>
      <c r="I46" s="143">
        <f>Bhilai!$DN$73</f>
        <v>0</v>
      </c>
      <c r="J46" s="144">
        <f>Rajnandgaon!$DM$70</f>
        <v>0</v>
      </c>
      <c r="K46" s="144">
        <f>Rajnandgaon!$DN$70</f>
        <v>0</v>
      </c>
      <c r="L46" s="143">
        <f>Raigarh!$DM$70</f>
        <v>0</v>
      </c>
      <c r="M46" s="143">
        <f>Raigarh!$DN$70</f>
        <v>0</v>
      </c>
      <c r="N46" s="144">
        <f>Korba!$DM$70</f>
        <v>0</v>
      </c>
      <c r="O46" s="144">
        <f>Korba!$DN$70</f>
        <v>0</v>
      </c>
      <c r="P46" s="143">
        <f>Bilaspur!$DM$70</f>
        <v>0</v>
      </c>
      <c r="Q46" s="143">
        <f>Bilaspur!$DN$70</f>
        <v>0</v>
      </c>
      <c r="R46" s="144">
        <f>Odisha!$DM$70</f>
        <v>0</v>
      </c>
      <c r="S46" s="144">
        <f>Odisha!$DN$70</f>
        <v>0</v>
      </c>
      <c r="T46" s="143">
        <f>Nagpur!$DM$70</f>
        <v>0</v>
      </c>
      <c r="U46" s="143">
        <f>Nagpur!$DN$70</f>
        <v>0</v>
      </c>
      <c r="V46" s="144">
        <v>0</v>
      </c>
      <c r="W46" s="144">
        <v>0</v>
      </c>
      <c r="X46" s="145">
        <f t="shared" si="10"/>
        <v>0</v>
      </c>
      <c r="Y46" s="145">
        <f t="shared" si="14"/>
        <v>0</v>
      </c>
      <c r="Z46" s="145">
        <f t="shared" si="15"/>
        <v>0</v>
      </c>
      <c r="AA46" s="145">
        <f t="shared" si="16"/>
        <v>0</v>
      </c>
      <c r="AB46" s="144"/>
      <c r="AC46" s="144"/>
      <c r="AD46" s="143">
        <f>Bhilai!$DM$73</f>
        <v>0</v>
      </c>
      <c r="AE46" s="143">
        <f>Bhilai!$DN$73</f>
        <v>0</v>
      </c>
      <c r="AF46" s="144">
        <v>0</v>
      </c>
      <c r="AG46" s="144"/>
      <c r="AH46" s="145"/>
      <c r="AI46" s="145"/>
      <c r="AJ46" s="144">
        <v>0</v>
      </c>
      <c r="AK46" s="144">
        <v>0</v>
      </c>
      <c r="AL46" s="145"/>
      <c r="AM46" s="145"/>
    </row>
    <row r="47" spans="2:39">
      <c r="B47" s="891"/>
      <c r="C47" s="28" t="s">
        <v>700</v>
      </c>
      <c r="D47" s="892">
        <v>0</v>
      </c>
      <c r="E47" s="893"/>
      <c r="F47" s="894">
        <f>+'Raipur-1'!DR72+'Raipur-2'!DR73+'Raipur-3'!DR72</f>
        <v>0</v>
      </c>
      <c r="G47" s="894"/>
      <c r="H47" s="895">
        <f>Bhilai!DR71</f>
        <v>0</v>
      </c>
      <c r="I47" s="895"/>
      <c r="J47" s="894">
        <f>Rajnandgaon!DR70</f>
        <v>0</v>
      </c>
      <c r="K47" s="894"/>
      <c r="L47" s="895">
        <f>Raigarh!DR70</f>
        <v>0</v>
      </c>
      <c r="M47" s="895"/>
      <c r="N47" s="894">
        <f>Korba!DR70</f>
        <v>0</v>
      </c>
      <c r="O47" s="894"/>
      <c r="P47" s="895">
        <f>Bilaspur!DR70</f>
        <v>0</v>
      </c>
      <c r="Q47" s="895"/>
      <c r="R47" s="894">
        <f>Odisha!DR70</f>
        <v>0</v>
      </c>
      <c r="S47" s="894"/>
      <c r="T47" s="895">
        <f>Nagpur!DR70</f>
        <v>0</v>
      </c>
      <c r="U47" s="895"/>
      <c r="V47" s="894">
        <v>0</v>
      </c>
      <c r="W47" s="894">
        <v>0</v>
      </c>
      <c r="X47" s="898">
        <f t="shared" si="10"/>
        <v>0</v>
      </c>
      <c r="Y47" s="898"/>
      <c r="Z47" s="898">
        <f>AJ47+D47+F47</f>
        <v>0</v>
      </c>
      <c r="AA47" s="898"/>
      <c r="AB47" s="901">
        <f>'Other States'!DR70</f>
        <v>0</v>
      </c>
      <c r="AC47" s="901"/>
      <c r="AD47" s="895">
        <f>Bhilai!DR72</f>
        <v>0</v>
      </c>
      <c r="AE47" s="895"/>
      <c r="AF47" s="901">
        <v>0</v>
      </c>
      <c r="AG47" s="901"/>
      <c r="AH47" s="898">
        <f t="shared" ref="AH47:AH52" si="19">AF47+AD47+AJ47+AB47</f>
        <v>0</v>
      </c>
      <c r="AI47" s="898"/>
      <c r="AJ47" s="901">
        <v>0</v>
      </c>
      <c r="AK47" s="901"/>
      <c r="AL47" s="898">
        <f t="shared" ref="AL47:AL52" si="20">AH47+X47</f>
        <v>0</v>
      </c>
      <c r="AM47" s="898"/>
    </row>
    <row r="48" spans="2:39">
      <c r="B48" s="891" t="s">
        <v>9</v>
      </c>
      <c r="C48" s="28" t="s">
        <v>635</v>
      </c>
      <c r="D48" s="143">
        <v>0</v>
      </c>
      <c r="E48" s="143">
        <f>'Raipur-1'!CF71+'Raipur-2'!CF71</f>
        <v>0</v>
      </c>
      <c r="F48" s="144">
        <v>0</v>
      </c>
      <c r="G48" s="144">
        <f>'Raipur-2'!CF73+'Raipur-1'!CF72</f>
        <v>65</v>
      </c>
      <c r="H48" s="143">
        <v>0</v>
      </c>
      <c r="I48" s="143">
        <f>Bhilai!CF71</f>
        <v>0</v>
      </c>
      <c r="J48" s="144">
        <v>0</v>
      </c>
      <c r="K48" s="144">
        <f>Rajnandgaon!CF70</f>
        <v>0</v>
      </c>
      <c r="L48" s="143">
        <v>0</v>
      </c>
      <c r="M48" s="143">
        <f>Raigarh!CF71+Raigarh!CF72</f>
        <v>20</v>
      </c>
      <c r="N48" s="144">
        <v>0</v>
      </c>
      <c r="O48" s="144">
        <f>Korba!CF70</f>
        <v>0</v>
      </c>
      <c r="P48" s="143">
        <v>0</v>
      </c>
      <c r="Q48" s="143">
        <f>Bilaspur!CF71+Bilaspur!CF72</f>
        <v>10</v>
      </c>
      <c r="R48" s="144">
        <v>0</v>
      </c>
      <c r="S48" s="144">
        <f>Odisha!CF70</f>
        <v>0</v>
      </c>
      <c r="T48" s="143">
        <v>0</v>
      </c>
      <c r="U48" s="143">
        <f>Nagpur!CF70</f>
        <v>0</v>
      </c>
      <c r="V48" s="144">
        <v>0</v>
      </c>
      <c r="W48" s="144">
        <f>Mahasamund!CF71</f>
        <v>50</v>
      </c>
      <c r="X48" s="145">
        <v>0</v>
      </c>
      <c r="Y48" s="145">
        <f>U48+S48+Q48+O48+M48+K48+I48+G48+E48+W48</f>
        <v>145</v>
      </c>
      <c r="Z48" s="145">
        <v>0</v>
      </c>
      <c r="AA48" s="145">
        <f>E48+G48</f>
        <v>65</v>
      </c>
      <c r="AB48" s="144">
        <v>0</v>
      </c>
      <c r="AC48" s="144">
        <f>'Other States'!CF70</f>
        <v>0</v>
      </c>
      <c r="AD48" s="143">
        <v>0</v>
      </c>
      <c r="AE48" s="143">
        <f>Bhilai!CF72</f>
        <v>0</v>
      </c>
      <c r="AF48" s="144">
        <v>0</v>
      </c>
      <c r="AG48" s="144">
        <v>0</v>
      </c>
      <c r="AH48" s="145">
        <v>0</v>
      </c>
      <c r="AI48" s="145">
        <f>AG48+AE48+AC48</f>
        <v>0</v>
      </c>
      <c r="AJ48" s="144">
        <v>0</v>
      </c>
      <c r="AK48" s="144">
        <f>'Raipur-1'!CF73+'Raipur-2'!CF74+Bhilai!CF73+Raigarh!CF73+Bilaspur!CF73</f>
        <v>45</v>
      </c>
      <c r="AL48" s="145">
        <v>0</v>
      </c>
      <c r="AM48" s="145">
        <f>AK48+AI48+Y48</f>
        <v>190</v>
      </c>
    </row>
    <row r="49" spans="2:39">
      <c r="B49" s="891"/>
      <c r="C49" s="28" t="s">
        <v>636</v>
      </c>
      <c r="D49" s="143">
        <v>0</v>
      </c>
      <c r="E49" s="143">
        <f>'Raipur-1'!CI71+'Raipur-2'!CI71</f>
        <v>0</v>
      </c>
      <c r="F49" s="144">
        <v>0</v>
      </c>
      <c r="G49" s="144">
        <f>'Raipur-1'!CI72+'Raipur-2'!CI73</f>
        <v>0</v>
      </c>
      <c r="H49" s="143">
        <v>0</v>
      </c>
      <c r="I49" s="143">
        <f>Bhilai!CI71</f>
        <v>0</v>
      </c>
      <c r="J49" s="144">
        <v>0</v>
      </c>
      <c r="K49" s="144">
        <f>Rajnandgaon!CI70</f>
        <v>0</v>
      </c>
      <c r="L49" s="143">
        <v>0</v>
      </c>
      <c r="M49" s="143">
        <f>Raigarh!CI71+Raigarh!CI72</f>
        <v>25</v>
      </c>
      <c r="N49" s="144">
        <v>0</v>
      </c>
      <c r="O49" s="144">
        <f>Korba!CI70</f>
        <v>0</v>
      </c>
      <c r="P49" s="143">
        <v>0</v>
      </c>
      <c r="Q49" s="143">
        <f>Bilaspur!CI70</f>
        <v>15</v>
      </c>
      <c r="R49" s="144">
        <v>0</v>
      </c>
      <c r="S49" s="144">
        <f>Odisha!CI70</f>
        <v>0</v>
      </c>
      <c r="T49" s="143">
        <v>0</v>
      </c>
      <c r="U49" s="143">
        <f>Nagpur!CI70</f>
        <v>0</v>
      </c>
      <c r="V49" s="144">
        <v>0</v>
      </c>
      <c r="W49" s="144">
        <f>Mahasamund!CI71</f>
        <v>0</v>
      </c>
      <c r="X49" s="145">
        <v>0</v>
      </c>
      <c r="Y49" s="145">
        <f>U49+S49+Q49+O49+M49+K49+I49+G49+E49+W49</f>
        <v>40</v>
      </c>
      <c r="Z49" s="145">
        <v>0</v>
      </c>
      <c r="AA49" s="145">
        <f>E49+G49</f>
        <v>0</v>
      </c>
      <c r="AB49" s="144">
        <v>0</v>
      </c>
      <c r="AC49" s="144">
        <f>'Other States'!CI70</f>
        <v>0</v>
      </c>
      <c r="AD49" s="143">
        <v>0</v>
      </c>
      <c r="AE49" s="143">
        <f>Bhilai!CI72</f>
        <v>0</v>
      </c>
      <c r="AF49" s="144">
        <v>0</v>
      </c>
      <c r="AG49" s="144">
        <v>0</v>
      </c>
      <c r="AH49" s="145">
        <v>0</v>
      </c>
      <c r="AI49" s="145">
        <f>AG49+AE49+AC49</f>
        <v>0</v>
      </c>
      <c r="AJ49" s="144">
        <v>0</v>
      </c>
      <c r="AK49" s="144">
        <f>'Raipur-1'!CI73+'Raipur-2'!CI74+Bhilai!CI73+Raigarh!CI73+Bilaspur!CI73+Mahasamund!CI72+Korba!CI73</f>
        <v>46</v>
      </c>
      <c r="AL49" s="145">
        <f t="shared" si="20"/>
        <v>0</v>
      </c>
      <c r="AM49" s="145">
        <f>AI49+Y49</f>
        <v>40</v>
      </c>
    </row>
    <row r="50" spans="2:39">
      <c r="B50" s="891"/>
      <c r="C50" s="28" t="s">
        <v>689</v>
      </c>
      <c r="D50" s="143">
        <v>0</v>
      </c>
      <c r="E50" s="143">
        <f>'Raipur-2'!CK71+'Raipur-1'!CK71</f>
        <v>121</v>
      </c>
      <c r="F50" s="144">
        <v>0</v>
      </c>
      <c r="G50" s="144">
        <f>+'Raipur-1'!CK72+'Raipur-2'!CK73+'Raipur-3'!CK72</f>
        <v>23</v>
      </c>
      <c r="H50" s="143">
        <v>0</v>
      </c>
      <c r="I50" s="143">
        <f>Bhilai!CK73</f>
        <v>0</v>
      </c>
      <c r="J50" s="144">
        <v>0</v>
      </c>
      <c r="K50" s="144">
        <f>Rajnandgaon!CK70</f>
        <v>0</v>
      </c>
      <c r="L50" s="143">
        <v>0</v>
      </c>
      <c r="M50" s="143">
        <f>Raigarh!CK71+Raigarh!CK72</f>
        <v>198</v>
      </c>
      <c r="N50" s="144">
        <v>0</v>
      </c>
      <c r="O50" s="144">
        <f>Korba!CK70</f>
        <v>100</v>
      </c>
      <c r="P50" s="143">
        <v>0</v>
      </c>
      <c r="Q50" s="143">
        <f>Bilaspur!CK71+Bilaspur!CK72</f>
        <v>65</v>
      </c>
      <c r="R50" s="144">
        <v>0</v>
      </c>
      <c r="S50" s="144">
        <f>Odisha!CK70</f>
        <v>80</v>
      </c>
      <c r="T50" s="143">
        <v>0</v>
      </c>
      <c r="U50" s="143">
        <f>Nagpur!CK70</f>
        <v>0</v>
      </c>
      <c r="V50" s="144">
        <v>0</v>
      </c>
      <c r="W50" s="144">
        <f>Mahasamund!CK71</f>
        <v>5</v>
      </c>
      <c r="X50" s="145">
        <v>0</v>
      </c>
      <c r="Y50" s="145">
        <f>U50+S50+Q50+O50+M50+K50+I50+G50+E50+W50</f>
        <v>592</v>
      </c>
      <c r="Z50" s="145">
        <v>0</v>
      </c>
      <c r="AA50" s="145">
        <f>E50+G50</f>
        <v>144</v>
      </c>
      <c r="AB50" s="144">
        <v>0</v>
      </c>
      <c r="AC50" s="144">
        <f>'Other States'!CK70</f>
        <v>0</v>
      </c>
      <c r="AD50" s="143">
        <v>0</v>
      </c>
      <c r="AE50" s="143">
        <f>Bhilai!CK72</f>
        <v>0</v>
      </c>
      <c r="AF50" s="144">
        <v>0</v>
      </c>
      <c r="AG50" s="144">
        <v>0</v>
      </c>
      <c r="AH50" s="145">
        <v>0</v>
      </c>
      <c r="AI50" s="145">
        <f>AG50+AE50+AC50</f>
        <v>0</v>
      </c>
      <c r="AJ50" s="144">
        <v>0</v>
      </c>
      <c r="AK50" s="144">
        <f>'Raipur-2'!CK74+'Raipur-1'!CK73+Bhilai!CK73+Raigarh!CK73+Mahasamund!CK72+Bilaspur!CK73</f>
        <v>0</v>
      </c>
      <c r="AL50" s="145">
        <v>0</v>
      </c>
      <c r="AM50" s="145">
        <f>AK50+AI50+Y50</f>
        <v>592</v>
      </c>
    </row>
    <row r="51" spans="2:39">
      <c r="B51" s="891"/>
      <c r="C51" s="28" t="s">
        <v>690</v>
      </c>
      <c r="D51" s="143">
        <v>0</v>
      </c>
      <c r="E51" s="143">
        <f>'Raipur-1'!CN71+'Raipur-2'!CN71</f>
        <v>0</v>
      </c>
      <c r="F51" s="144">
        <v>0</v>
      </c>
      <c r="G51" s="144">
        <f>+'Raipur-1'!CN72+'Raipur-2'!CN73+'Raipur-3'!CN72</f>
        <v>0</v>
      </c>
      <c r="H51" s="143">
        <v>0</v>
      </c>
      <c r="I51" s="143">
        <f>Bhilai!CN71</f>
        <v>0</v>
      </c>
      <c r="J51" s="144">
        <v>0</v>
      </c>
      <c r="K51" s="144">
        <f>Rajnandgaon!CN70</f>
        <v>0</v>
      </c>
      <c r="L51" s="143">
        <v>0</v>
      </c>
      <c r="M51" s="143">
        <f>Raigarh!CN70</f>
        <v>0</v>
      </c>
      <c r="N51" s="144">
        <v>0</v>
      </c>
      <c r="O51" s="144">
        <f>Korba!CN70</f>
        <v>0</v>
      </c>
      <c r="P51" s="143">
        <v>0</v>
      </c>
      <c r="Q51" s="143">
        <f>Bilaspur!CN70</f>
        <v>0</v>
      </c>
      <c r="R51" s="144">
        <v>0</v>
      </c>
      <c r="S51" s="144">
        <f>Odisha!CN70</f>
        <v>0</v>
      </c>
      <c r="T51" s="143">
        <v>0</v>
      </c>
      <c r="U51" s="143">
        <f>Nagpur!CN70</f>
        <v>0</v>
      </c>
      <c r="V51" s="144">
        <v>0</v>
      </c>
      <c r="W51" s="144">
        <f>Mahasamund!CN70</f>
        <v>0</v>
      </c>
      <c r="X51" s="145">
        <v>0</v>
      </c>
      <c r="Y51" s="145">
        <f>U51+S51+Q51+O51+M51+K51+I51+G51+E51+W51</f>
        <v>0</v>
      </c>
      <c r="Z51" s="145">
        <v>0</v>
      </c>
      <c r="AA51" s="145">
        <f>E51+G51</f>
        <v>0</v>
      </c>
      <c r="AB51" s="144">
        <v>0</v>
      </c>
      <c r="AC51" s="144">
        <f>'Other States'!CN70</f>
        <v>0</v>
      </c>
      <c r="AD51" s="143">
        <v>0</v>
      </c>
      <c r="AE51" s="143">
        <f>Bhilai!CN72</f>
        <v>0</v>
      </c>
      <c r="AF51" s="144">
        <v>0</v>
      </c>
      <c r="AG51" s="144">
        <v>0</v>
      </c>
      <c r="AH51" s="145">
        <v>0</v>
      </c>
      <c r="AI51" s="145">
        <f>AG51+AE51+AC51</f>
        <v>0</v>
      </c>
      <c r="AJ51" s="144">
        <v>0</v>
      </c>
      <c r="AK51" s="144">
        <v>0</v>
      </c>
      <c r="AL51" s="145">
        <v>0</v>
      </c>
      <c r="AM51" s="145">
        <f>AI51+Y51</f>
        <v>0</v>
      </c>
    </row>
    <row r="52" spans="2:39">
      <c r="B52" s="891"/>
      <c r="C52" s="28" t="s">
        <v>691</v>
      </c>
      <c r="D52" s="143">
        <v>0</v>
      </c>
      <c r="E52" s="143">
        <v>0</v>
      </c>
      <c r="F52" s="144">
        <v>0</v>
      </c>
      <c r="G52" s="144">
        <f>+'Raipur-1'!CO72+'Raipur-2'!CO73+'Raipur-3'!CO72</f>
        <v>0</v>
      </c>
      <c r="H52" s="143">
        <v>0</v>
      </c>
      <c r="I52" s="143">
        <f>Bhilai!CO73</f>
        <v>0</v>
      </c>
      <c r="J52" s="144">
        <v>0</v>
      </c>
      <c r="K52" s="144">
        <f>Rajnandgaon!CO70</f>
        <v>0</v>
      </c>
      <c r="L52" s="143">
        <v>0</v>
      </c>
      <c r="M52" s="143">
        <f>Raigarh!CO70</f>
        <v>0</v>
      </c>
      <c r="N52" s="144">
        <v>0</v>
      </c>
      <c r="O52" s="144">
        <f>Korba!CO70</f>
        <v>0</v>
      </c>
      <c r="P52" s="143">
        <v>0</v>
      </c>
      <c r="Q52" s="143">
        <f>Bilaspur!CO70</f>
        <v>0</v>
      </c>
      <c r="R52" s="144">
        <v>0</v>
      </c>
      <c r="S52" s="144">
        <f>Odisha!CO70</f>
        <v>0</v>
      </c>
      <c r="T52" s="143">
        <v>0</v>
      </c>
      <c r="U52" s="143">
        <f>Nagpur!CO70</f>
        <v>0</v>
      </c>
      <c r="V52" s="144">
        <v>0</v>
      </c>
      <c r="W52" s="144">
        <v>0</v>
      </c>
      <c r="X52" s="145">
        <f t="shared" si="10"/>
        <v>0</v>
      </c>
      <c r="Y52" s="145">
        <f>U52+S52+Q52+O52+M52+K52+I52+G52+E52+W52</f>
        <v>0</v>
      </c>
      <c r="Z52" s="145">
        <f t="shared" ref="Z52:AA52" si="21">D52+F52+AJ52</f>
        <v>0</v>
      </c>
      <c r="AA52" s="145">
        <f t="shared" si="21"/>
        <v>0</v>
      </c>
      <c r="AB52" s="144">
        <v>0</v>
      </c>
      <c r="AC52" s="144">
        <f>'Other States'!CO70</f>
        <v>0</v>
      </c>
      <c r="AD52" s="143">
        <v>0</v>
      </c>
      <c r="AE52" s="143">
        <f>Bhilai!CO72</f>
        <v>0</v>
      </c>
      <c r="AF52" s="144">
        <v>0</v>
      </c>
      <c r="AG52" s="144">
        <v>0</v>
      </c>
      <c r="AH52" s="145">
        <f t="shared" si="19"/>
        <v>0</v>
      </c>
      <c r="AI52" s="145">
        <f>AG52+AE52+AK52+AC52</f>
        <v>0</v>
      </c>
      <c r="AJ52" s="144">
        <v>0</v>
      </c>
      <c r="AK52" s="144">
        <v>0</v>
      </c>
      <c r="AL52" s="145">
        <f t="shared" si="20"/>
        <v>0</v>
      </c>
      <c r="AM52" s="145">
        <f>AI52+Y52</f>
        <v>0</v>
      </c>
    </row>
    <row r="53" spans="2:39">
      <c r="B53" s="891"/>
      <c r="C53" s="149" t="s">
        <v>705</v>
      </c>
      <c r="D53" s="903">
        <f>(((D48*14)+E48)/5)+(E49/2)+(E50+E51)+(E52*5)</f>
        <v>121</v>
      </c>
      <c r="E53" s="904"/>
      <c r="F53" s="902">
        <f>(((F48*14)+G48)/5)+(G49/2)+(G50+G51)+(G52*5)</f>
        <v>36</v>
      </c>
      <c r="G53" s="902"/>
      <c r="H53" s="902">
        <f>(((H48*14)+I48)/5)+(I49/2)+(I50+I51)+(I52*5)</f>
        <v>0</v>
      </c>
      <c r="I53" s="902"/>
      <c r="J53" s="902">
        <f>(((J48*14)+K48)/5)+(K49/2)+(K50+K51)+(K52*5)</f>
        <v>0</v>
      </c>
      <c r="K53" s="902"/>
      <c r="L53" s="902">
        <f>(((L48*14)+M48)/5)+(M49/2)+(M50+M51)+(M52*5)</f>
        <v>214.5</v>
      </c>
      <c r="M53" s="902"/>
      <c r="N53" s="902">
        <f>(((N48*14)+O48)/5)+(O49/2)+(O50+O51)+(O52*5)</f>
        <v>100</v>
      </c>
      <c r="O53" s="902"/>
      <c r="P53" s="902">
        <f>(((P48*14)+Q48)/5)+(Q49/2)+(Q50+Q51)+(Q52*5)</f>
        <v>74.5</v>
      </c>
      <c r="Q53" s="902"/>
      <c r="R53" s="902">
        <f>(((R48*14)+S48)/5)+(S49/2)+(S50+S51)+(S52*5)</f>
        <v>80</v>
      </c>
      <c r="S53" s="902"/>
      <c r="T53" s="902">
        <f>(((T48*14)+U48)/5)+(U49/2)+(U50+U51)+(U52*5)</f>
        <v>0</v>
      </c>
      <c r="U53" s="902"/>
      <c r="V53" s="902">
        <v>0</v>
      </c>
      <c r="W53" s="902">
        <v>0</v>
      </c>
      <c r="X53" s="902">
        <f>(((X48*14)+Y48)/5)+(Y49/2)+(Y50+Y51)+(Y52*5)</f>
        <v>641</v>
      </c>
      <c r="Y53" s="902"/>
      <c r="Z53" s="902">
        <f>(((Z48*14)+AA48)/5)+(AA49/2)+(AA50+AA51)+(AA52*5)</f>
        <v>157</v>
      </c>
      <c r="AA53" s="902"/>
      <c r="AB53" s="902">
        <f>(((AB48*14)+AC48)/5)+(AC49/2)+(AC50+AC51)+(AC52*5)</f>
        <v>0</v>
      </c>
      <c r="AC53" s="902"/>
      <c r="AD53" s="902">
        <f>(((AD48*14)+AE48)/5)+(AE49/2)+(AE50+AE51)+(AE52*5)</f>
        <v>0</v>
      </c>
      <c r="AE53" s="902"/>
      <c r="AF53" s="902">
        <f>(((AF48*14)+AG48)/5)+(AG49/2)+(AG50+AG51)+(AG52*5)</f>
        <v>0</v>
      </c>
      <c r="AG53" s="902"/>
      <c r="AH53" s="902">
        <f>(((AH48*14)+AI48)/5)+(AI49/2)+(AI50+AI51)+(AI52*5)</f>
        <v>0</v>
      </c>
      <c r="AI53" s="902"/>
      <c r="AJ53" s="902">
        <f>(((AJ48*14)+AK48)/5)+(AK49/2)+(AK50+AK51)+(AK52*5)</f>
        <v>32</v>
      </c>
      <c r="AK53" s="902"/>
      <c r="AL53" s="902">
        <f>(((AL48*14)+AM48)/5)+(AM49/2)+(AM50+AM51)+(AM52*5)</f>
        <v>650</v>
      </c>
      <c r="AM53" s="902"/>
    </row>
    <row r="54" spans="2:39">
      <c r="B54" s="891" t="s">
        <v>313</v>
      </c>
      <c r="C54" s="150" t="s">
        <v>671</v>
      </c>
      <c r="D54" s="907">
        <f>'Raipur-1'!EI71+'Raipur-2'!EI71</f>
        <v>56290</v>
      </c>
      <c r="E54" s="908"/>
      <c r="F54" s="905">
        <f>'Raipur-1'!EI72+'Raipur-2'!EI73+'Raipur-3'!EI72</f>
        <v>44639.423999999999</v>
      </c>
      <c r="G54" s="905"/>
      <c r="H54" s="905">
        <f>Bhilai!EI71</f>
        <v>7398</v>
      </c>
      <c r="I54" s="905"/>
      <c r="J54" s="905">
        <f>Rajnandgaon!EI71</f>
        <v>8838</v>
      </c>
      <c r="K54" s="905"/>
      <c r="L54" s="905">
        <f>Raigarh!EI71+Raigarh!EI72</f>
        <v>129315.36</v>
      </c>
      <c r="M54" s="905"/>
      <c r="N54" s="905">
        <f>Korba!EI71+Korba!EI72</f>
        <v>56288</v>
      </c>
      <c r="O54" s="905"/>
      <c r="P54" s="906">
        <f>Bilaspur!EI71+Bilaspur!EI72</f>
        <v>71843.97</v>
      </c>
      <c r="Q54" s="906"/>
      <c r="R54" s="905">
        <f>Odisha!EI70</f>
        <v>53285</v>
      </c>
      <c r="S54" s="905"/>
      <c r="T54" s="905">
        <f>Nagpur!EI70</f>
        <v>0</v>
      </c>
      <c r="U54" s="905"/>
      <c r="V54" s="905">
        <f>Mahasamund!EI71</f>
        <v>14315.399999999998</v>
      </c>
      <c r="W54" s="905"/>
      <c r="X54" s="898">
        <f>V54+T54+R54+P54+N54+L54+J54+H54+F54+D54</f>
        <v>442213.15399999998</v>
      </c>
      <c r="Y54" s="898"/>
      <c r="Z54" s="898">
        <f>D54+F54</f>
        <v>100929.424</v>
      </c>
      <c r="AA54" s="898"/>
      <c r="AB54" s="905">
        <f>'Other States'!EI70</f>
        <v>0</v>
      </c>
      <c r="AC54" s="905"/>
      <c r="AD54" s="905">
        <f>Bhilai!EI72</f>
        <v>0</v>
      </c>
      <c r="AE54" s="905"/>
      <c r="AF54" s="905">
        <f>Jagdalpur!EI70</f>
        <v>0</v>
      </c>
      <c r="AG54" s="905"/>
      <c r="AH54" s="909">
        <f>AF54+AD54+AB54</f>
        <v>0</v>
      </c>
      <c r="AI54" s="909"/>
      <c r="AJ54" s="905">
        <f>'Raipur-1'!EI73+'Raipur-2'!EI74+Bhilai!EI73+Rajnandgaon!EI73+Raigarh!EI73+Korba!EI73+Bilaspur!EI73+Mahasamund!EI72</f>
        <v>27102.28</v>
      </c>
      <c r="AK54" s="905"/>
      <c r="AL54" s="910">
        <f>'Production Summary'!AI13</f>
        <v>654580.25400000007</v>
      </c>
      <c r="AM54" s="910"/>
    </row>
    <row r="55" spans="2:39">
      <c r="B55" s="891"/>
      <c r="C55" s="151" t="s">
        <v>672</v>
      </c>
      <c r="D55" s="907"/>
      <c r="E55" s="908"/>
      <c r="F55" s="905"/>
      <c r="G55" s="905"/>
      <c r="H55" s="905"/>
      <c r="I55" s="905"/>
      <c r="J55" s="905"/>
      <c r="K55" s="905"/>
      <c r="L55" s="905"/>
      <c r="M55" s="905"/>
      <c r="N55" s="905"/>
      <c r="O55" s="905"/>
      <c r="P55" s="906"/>
      <c r="Q55" s="906"/>
      <c r="R55" s="905"/>
      <c r="S55" s="905"/>
      <c r="T55" s="905"/>
      <c r="U55" s="905"/>
      <c r="V55" s="905"/>
      <c r="W55" s="905"/>
      <c r="X55" s="898">
        <f>V55+T55+R55+P55+N55+L55+J55+H55+F55+D55</f>
        <v>0</v>
      </c>
      <c r="Y55" s="898"/>
      <c r="Z55" s="898">
        <f>D55+F55+AJ55</f>
        <v>0</v>
      </c>
      <c r="AA55" s="898"/>
      <c r="AB55" s="905"/>
      <c r="AC55" s="905"/>
      <c r="AD55" s="905"/>
      <c r="AE55" s="905"/>
      <c r="AF55" s="905"/>
      <c r="AG55" s="905"/>
      <c r="AH55" s="909">
        <f>AF55+AD55+AB55</f>
        <v>0</v>
      </c>
      <c r="AI55" s="909"/>
      <c r="AJ55" s="905"/>
      <c r="AK55" s="905"/>
      <c r="AL55" s="909">
        <f>AH55+X55+AJ55</f>
        <v>0</v>
      </c>
      <c r="AM55" s="909"/>
    </row>
  </sheetData>
  <mergeCells count="143">
    <mergeCell ref="V4:W4"/>
    <mergeCell ref="V54:W54"/>
    <mergeCell ref="V55:W55"/>
    <mergeCell ref="V53:W53"/>
    <mergeCell ref="V21:W21"/>
    <mergeCell ref="V27:W27"/>
    <mergeCell ref="V47:W47"/>
    <mergeCell ref="T21:U21"/>
    <mergeCell ref="AF47:AG47"/>
    <mergeCell ref="Z27:AA27"/>
    <mergeCell ref="AF21:AG21"/>
    <mergeCell ref="Z3:AA3"/>
    <mergeCell ref="B54:B55"/>
    <mergeCell ref="T55:U55"/>
    <mergeCell ref="R54:S54"/>
    <mergeCell ref="R55:S55"/>
    <mergeCell ref="AB4:AC4"/>
    <mergeCell ref="AB21:AC21"/>
    <mergeCell ref="AB27:AC27"/>
    <mergeCell ref="AB47:AC47"/>
    <mergeCell ref="AB53:AC53"/>
    <mergeCell ref="AB54:AC54"/>
    <mergeCell ref="Z53:AA53"/>
    <mergeCell ref="Z21:AA21"/>
    <mergeCell ref="B48:B53"/>
    <mergeCell ref="P21:Q21"/>
    <mergeCell ref="P27:Q27"/>
    <mergeCell ref="R4:S4"/>
    <mergeCell ref="R21:S21"/>
    <mergeCell ref="R27:S27"/>
    <mergeCell ref="D55:E55"/>
    <mergeCell ref="F55:G55"/>
    <mergeCell ref="H55:I55"/>
    <mergeCell ref="J55:K55"/>
    <mergeCell ref="L55:M55"/>
    <mergeCell ref="AH55:AI55"/>
    <mergeCell ref="AL55:AM55"/>
    <mergeCell ref="X55:Y55"/>
    <mergeCell ref="Z55:AA55"/>
    <mergeCell ref="AB55:AC55"/>
    <mergeCell ref="AJ55:AK55"/>
    <mergeCell ref="AF55:AG55"/>
    <mergeCell ref="AD55:AE55"/>
    <mergeCell ref="AH54:AI54"/>
    <mergeCell ref="AL54:AM54"/>
    <mergeCell ref="AJ54:AK54"/>
    <mergeCell ref="AF54:AG54"/>
    <mergeCell ref="AD54:AE54"/>
    <mergeCell ref="N55:O55"/>
    <mergeCell ref="P55:Q55"/>
    <mergeCell ref="X54:Y54"/>
    <mergeCell ref="Z54:AA54"/>
    <mergeCell ref="T54:U54"/>
    <mergeCell ref="D54:E54"/>
    <mergeCell ref="F54:G54"/>
    <mergeCell ref="H54:I54"/>
    <mergeCell ref="J54:K54"/>
    <mergeCell ref="L54:M54"/>
    <mergeCell ref="N54:O54"/>
    <mergeCell ref="P54:Q54"/>
    <mergeCell ref="D53:E53"/>
    <mergeCell ref="F53:G53"/>
    <mergeCell ref="H53:I53"/>
    <mergeCell ref="J53:K53"/>
    <mergeCell ref="L53:M53"/>
    <mergeCell ref="N53:O53"/>
    <mergeCell ref="AH27:AI27"/>
    <mergeCell ref="P53:Q53"/>
    <mergeCell ref="X53:Y53"/>
    <mergeCell ref="T53:U53"/>
    <mergeCell ref="P47:Q47"/>
    <mergeCell ref="R47:S47"/>
    <mergeCell ref="R53:S53"/>
    <mergeCell ref="AJ53:AK53"/>
    <mergeCell ref="AF53:AG53"/>
    <mergeCell ref="AD53:AE53"/>
    <mergeCell ref="AH47:AI47"/>
    <mergeCell ref="T27:U27"/>
    <mergeCell ref="AL47:AM47"/>
    <mergeCell ref="AJ47:AK47"/>
    <mergeCell ref="AD47:AE47"/>
    <mergeCell ref="AH53:AI53"/>
    <mergeCell ref="AL53:AM53"/>
    <mergeCell ref="Z47:AA47"/>
    <mergeCell ref="T47:U47"/>
    <mergeCell ref="X47:Y47"/>
    <mergeCell ref="B28:B33"/>
    <mergeCell ref="B39:B47"/>
    <mergeCell ref="D47:E47"/>
    <mergeCell ref="F47:G47"/>
    <mergeCell ref="H47:I47"/>
    <mergeCell ref="J47:K47"/>
    <mergeCell ref="L47:M47"/>
    <mergeCell ref="N47:O47"/>
    <mergeCell ref="B34:B38"/>
    <mergeCell ref="P4:Q4"/>
    <mergeCell ref="X4:Y4"/>
    <mergeCell ref="Z4:AA4"/>
    <mergeCell ref="B2:B5"/>
    <mergeCell ref="D2:AM2"/>
    <mergeCell ref="C3:C4"/>
    <mergeCell ref="AL21:AM21"/>
    <mergeCell ref="B22:B23"/>
    <mergeCell ref="B24:B27"/>
    <mergeCell ref="D27:E27"/>
    <mergeCell ref="F27:G27"/>
    <mergeCell ref="H27:I27"/>
    <mergeCell ref="J27:K27"/>
    <mergeCell ref="L27:M27"/>
    <mergeCell ref="N27:O27"/>
    <mergeCell ref="X27:Y27"/>
    <mergeCell ref="X21:Y21"/>
    <mergeCell ref="AJ21:AK21"/>
    <mergeCell ref="AD21:AE21"/>
    <mergeCell ref="AH21:AI21"/>
    <mergeCell ref="AL27:AM27"/>
    <mergeCell ref="AJ27:AK27"/>
    <mergeCell ref="AF27:AG27"/>
    <mergeCell ref="AD27:AE27"/>
    <mergeCell ref="B14:B16"/>
    <mergeCell ref="D3:Y3"/>
    <mergeCell ref="AB3:AI3"/>
    <mergeCell ref="AL3:AM3"/>
    <mergeCell ref="D4:E4"/>
    <mergeCell ref="F4:G4"/>
    <mergeCell ref="H4:I4"/>
    <mergeCell ref="B17:B21"/>
    <mergeCell ref="D21:E21"/>
    <mergeCell ref="F21:G21"/>
    <mergeCell ref="H21:I21"/>
    <mergeCell ref="J21:K21"/>
    <mergeCell ref="L21:M21"/>
    <mergeCell ref="N21:O21"/>
    <mergeCell ref="AL4:AM4"/>
    <mergeCell ref="B6:B13"/>
    <mergeCell ref="T4:U4"/>
    <mergeCell ref="AJ4:AK4"/>
    <mergeCell ref="AF4:AG4"/>
    <mergeCell ref="AD4:AE4"/>
    <mergeCell ref="AH4:AI4"/>
    <mergeCell ref="J4:K4"/>
    <mergeCell ref="L4:M4"/>
    <mergeCell ref="N4:O4"/>
  </mergeCells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32">
    <tabColor rgb="FF99FF99"/>
  </sheetPr>
  <dimension ref="A1:S68"/>
  <sheetViews>
    <sheetView topLeftCell="A3" workbookViewId="0">
      <selection activeCell="A24" sqref="A24:D24"/>
    </sheetView>
  </sheetViews>
  <sheetFormatPr defaultRowHeight="15"/>
  <cols>
    <col min="1" max="1" width="10.28515625" bestFit="1" customWidth="1"/>
    <col min="2" max="2" width="22.85546875" bestFit="1" customWidth="1"/>
    <col min="3" max="3" width="14.7109375" customWidth="1"/>
    <col min="4" max="4" width="22.28515625" customWidth="1"/>
    <col min="5" max="5" width="14.5703125" customWidth="1"/>
    <col min="6" max="6" width="13.28515625" customWidth="1"/>
    <col min="7" max="7" width="11.28515625" customWidth="1"/>
    <col min="8" max="8" width="15.140625" customWidth="1"/>
    <col min="9" max="9" width="14.28515625" bestFit="1" customWidth="1"/>
    <col min="10" max="10" width="9.140625" customWidth="1"/>
    <col min="11" max="11" width="9.28515625" customWidth="1"/>
    <col min="12" max="12" width="11.42578125" bestFit="1" customWidth="1"/>
    <col min="13" max="13" width="10.42578125" bestFit="1" customWidth="1"/>
    <col min="14" max="14" width="7" bestFit="1" customWidth="1"/>
    <col min="15" max="15" width="10.5703125" bestFit="1" customWidth="1"/>
    <col min="16" max="16" width="9.140625" customWidth="1"/>
    <col min="17" max="17" width="8.7109375" customWidth="1"/>
    <col min="18" max="18" width="16.5703125" customWidth="1"/>
    <col min="19" max="19" width="11.85546875" customWidth="1"/>
    <col min="20" max="31" width="9.140625" customWidth="1"/>
  </cols>
  <sheetData>
    <row r="1" spans="1:19">
      <c r="Q1" s="915" t="s">
        <v>768</v>
      </c>
      <c r="R1" s="916"/>
      <c r="S1" s="528">
        <f>'Production Summary'!G2</f>
        <v>46262</v>
      </c>
    </row>
    <row r="2" spans="1:19" ht="15.75">
      <c r="A2" s="473" t="s">
        <v>720</v>
      </c>
      <c r="B2" s="473" t="s">
        <v>726</v>
      </c>
      <c r="C2" s="473" t="s">
        <v>721</v>
      </c>
      <c r="D2" s="473" t="s">
        <v>722</v>
      </c>
      <c r="E2" s="473" t="s">
        <v>723</v>
      </c>
      <c r="F2" s="473" t="s">
        <v>738</v>
      </c>
      <c r="Q2" s="521" t="s">
        <v>767</v>
      </c>
      <c r="R2" s="521" t="s">
        <v>721</v>
      </c>
      <c r="S2" s="521" t="s">
        <v>444</v>
      </c>
    </row>
    <row r="3" spans="1:19">
      <c r="A3" s="481">
        <f>ROW()-2</f>
        <v>1</v>
      </c>
      <c r="B3" s="481" t="s">
        <v>387</v>
      </c>
      <c r="C3" s="481" t="s">
        <v>85</v>
      </c>
      <c r="D3" s="481" t="s">
        <v>781</v>
      </c>
      <c r="E3" s="500">
        <f>'Raipur-1'!$EI$58+'Raipur-1'!$EI$66+'Raipur-2'!$EI$52+'Raipur-2'!$EI$54</f>
        <v>0</v>
      </c>
      <c r="F3" s="481"/>
      <c r="Q3" s="481">
        <v>1</v>
      </c>
      <c r="R3" s="481" t="s">
        <v>85</v>
      </c>
      <c r="S3" s="500">
        <f>'Raipur-1'!CF71+'Raipur-1'!CF6+'Raipur-1'!CF7+'Raipur-1'!CF8+'Raipur-1'!CF14+'Raipur-2'!CF71+'Raipur-2'!CF42+'Raipur-2'!CF43+'Raipur-2'!CF44</f>
        <v>60</v>
      </c>
    </row>
    <row r="4" spans="1:19">
      <c r="A4" s="481">
        <f t="shared" ref="A4:A23" si="0">ROW()-2</f>
        <v>2</v>
      </c>
      <c r="B4" s="481" t="s">
        <v>387</v>
      </c>
      <c r="C4" s="481" t="s">
        <v>85</v>
      </c>
      <c r="D4" s="481" t="s">
        <v>724</v>
      </c>
      <c r="E4" s="500">
        <f>'Raipur-1'!$EI$61+'Raipur-1'!$EI$57+'Raipur-1'!$EI$8+'Raipur-1'!$EI$7+'Raipur-2'!$EI$44+'Raipur-1'!$EI$10+'Raipur-1'!$EI$11</f>
        <v>17030</v>
      </c>
      <c r="F4" s="481"/>
      <c r="Q4" s="481">
        <v>2</v>
      </c>
      <c r="R4" s="481" t="s">
        <v>137</v>
      </c>
      <c r="S4" s="500">
        <f>Bhilai!CF71+Bhilai!CF28</f>
        <v>0</v>
      </c>
    </row>
    <row r="5" spans="1:19">
      <c r="A5" s="481">
        <f t="shared" si="0"/>
        <v>3</v>
      </c>
      <c r="B5" s="481" t="s">
        <v>387</v>
      </c>
      <c r="C5" s="481" t="s">
        <v>85</v>
      </c>
      <c r="D5" s="481" t="s">
        <v>725</v>
      </c>
      <c r="E5" s="500">
        <f>'Raipur-2'!$EI$45+'Raipur-2'!$EI$62+'Raipur-2'!$EI$65+'Raipur-2'!$EI$66+'Raipur-2'!$EI$43</f>
        <v>0</v>
      </c>
      <c r="F5" s="481"/>
      <c r="Q5" s="481">
        <v>3</v>
      </c>
      <c r="R5" s="481" t="s">
        <v>305</v>
      </c>
      <c r="S5" s="500">
        <f>Rajnandgaon!CF71</f>
        <v>0</v>
      </c>
    </row>
    <row r="6" spans="1:19">
      <c r="A6" s="481">
        <f t="shared" si="0"/>
        <v>4</v>
      </c>
      <c r="B6" s="481" t="s">
        <v>387</v>
      </c>
      <c r="C6" s="481" t="s">
        <v>85</v>
      </c>
      <c r="D6" s="481" t="s">
        <v>771</v>
      </c>
      <c r="E6" s="500">
        <f>'Raipur-1'!$EI$55+'Raipur-1'!$EI$65+'Raipur-1'!$EI$62</f>
        <v>0</v>
      </c>
      <c r="F6" s="481"/>
      <c r="Q6" s="481"/>
      <c r="R6" s="481"/>
      <c r="S6" s="500"/>
    </row>
    <row r="7" spans="1:19">
      <c r="A7" s="481">
        <f t="shared" si="0"/>
        <v>5</v>
      </c>
      <c r="B7" s="481" t="s">
        <v>387</v>
      </c>
      <c r="C7" s="481" t="s">
        <v>137</v>
      </c>
      <c r="D7" s="481" t="s">
        <v>730</v>
      </c>
      <c r="E7" s="500">
        <f>Bhilai!$EI$42+Bhilai!$EI$45+Bhilai!$EI$48+Bhilai!$EI$62+Bhilai!$EI$54+Bhilai!$EI$28+Bhilai!$EI$60+Bhilai!$EI$59+Bhilai!$EI$57</f>
        <v>6966</v>
      </c>
      <c r="F7" s="481"/>
      <c r="Q7" s="481">
        <v>6</v>
      </c>
      <c r="R7" s="481" t="s">
        <v>158</v>
      </c>
      <c r="S7" s="500">
        <f>Odisha!CF71+Odisha!CF72+Odisha!CF47+Odisha!CF46</f>
        <v>0</v>
      </c>
    </row>
    <row r="8" spans="1:19">
      <c r="A8" s="481">
        <f t="shared" si="0"/>
        <v>6</v>
      </c>
      <c r="B8" s="481" t="s">
        <v>387</v>
      </c>
      <c r="C8" s="481" t="s">
        <v>137</v>
      </c>
      <c r="D8" s="481" t="s">
        <v>731</v>
      </c>
      <c r="E8" s="500">
        <f>Bhilai!$EI$47+Bhilai!$EI$55+Bhilai!$EI$63</f>
        <v>3204</v>
      </c>
      <c r="F8" s="481"/>
      <c r="Q8" s="481">
        <v>7</v>
      </c>
      <c r="R8" s="481" t="s">
        <v>139</v>
      </c>
      <c r="S8" s="500">
        <f>Korba!CF71+Korba!CF72</f>
        <v>0</v>
      </c>
    </row>
    <row r="9" spans="1:19">
      <c r="A9" s="481">
        <f t="shared" si="0"/>
        <v>7</v>
      </c>
      <c r="B9" s="481" t="s">
        <v>387</v>
      </c>
      <c r="C9" s="481" t="s">
        <v>305</v>
      </c>
      <c r="D9" s="481" t="s">
        <v>732</v>
      </c>
      <c r="E9" s="500">
        <f>Rajnandgaon!EI6+Rajnandgaon!EI7+Rajnandgaon!EI8+Rajnandgaon!EI13+Rajnandgaon!EI9</f>
        <v>8838</v>
      </c>
      <c r="F9" s="481"/>
      <c r="Q9" s="481">
        <v>8</v>
      </c>
      <c r="R9" s="481" t="s">
        <v>141</v>
      </c>
      <c r="S9" s="500">
        <f>Mahasamund!CF71</f>
        <v>50</v>
      </c>
    </row>
    <row r="10" spans="1:19">
      <c r="A10" s="481">
        <f t="shared" si="0"/>
        <v>8</v>
      </c>
      <c r="B10" s="481" t="s">
        <v>387</v>
      </c>
      <c r="C10" s="481" t="s">
        <v>138</v>
      </c>
      <c r="D10" s="481" t="s">
        <v>734</v>
      </c>
      <c r="E10" s="500">
        <f>Raigarh!EI71</f>
        <v>129315.36</v>
      </c>
      <c r="F10" s="481"/>
      <c r="Q10" s="920" t="s">
        <v>147</v>
      </c>
      <c r="R10" s="921"/>
      <c r="S10" s="529">
        <f>SUM(S3:S9)</f>
        <v>110</v>
      </c>
    </row>
    <row r="11" spans="1:19">
      <c r="A11" s="481">
        <f t="shared" si="0"/>
        <v>9</v>
      </c>
      <c r="B11" s="481" t="s">
        <v>387</v>
      </c>
      <c r="C11" s="481" t="s">
        <v>140</v>
      </c>
      <c r="D11" s="481" t="s">
        <v>736</v>
      </c>
      <c r="E11" s="500">
        <f>Bilaspur!EI71+Bilaspur!EI37+Bilaspur!EI38+Bilaspur!EI39+Bilaspur!EI40</f>
        <v>71843.97</v>
      </c>
      <c r="F11" s="481"/>
    </row>
    <row r="12" spans="1:19">
      <c r="A12" s="481">
        <f t="shared" si="0"/>
        <v>10</v>
      </c>
      <c r="B12" s="481" t="s">
        <v>387</v>
      </c>
      <c r="C12" s="481" t="s">
        <v>139</v>
      </c>
      <c r="D12" s="481" t="s">
        <v>782</v>
      </c>
      <c r="E12" s="500">
        <f>Korba!EI7+Korba!EI8+Korba!EI9+Korba!EI23</f>
        <v>0</v>
      </c>
      <c r="F12" s="481"/>
    </row>
    <row r="13" spans="1:19">
      <c r="A13" s="481">
        <f t="shared" si="0"/>
        <v>11</v>
      </c>
      <c r="B13" s="481" t="s">
        <v>387</v>
      </c>
      <c r="C13" s="481" t="s">
        <v>141</v>
      </c>
      <c r="D13" s="481" t="s">
        <v>772</v>
      </c>
      <c r="E13" s="500">
        <f>Mahasamund!EI8+Mahasamund!EI9+Mahasamund!EI11+Mahasamund!EI13+Odisha!EI46+Odisha!EI47</f>
        <v>14315.399999999998</v>
      </c>
      <c r="F13" s="481"/>
    </row>
    <row r="14" spans="1:19">
      <c r="A14" s="481">
        <f t="shared" si="0"/>
        <v>12</v>
      </c>
      <c r="B14" s="481" t="s">
        <v>387</v>
      </c>
      <c r="C14" s="481" t="s">
        <v>158</v>
      </c>
      <c r="D14" s="481" t="s">
        <v>749</v>
      </c>
      <c r="E14" s="500">
        <f>Odisha!EI25+Odisha!EI15+Odisha!EI18+Odisha!EI21+Odisha!EI16+Odisha!EI29+Odisha!EI30+Odisha!EI26</f>
        <v>0</v>
      </c>
      <c r="F14" s="481"/>
    </row>
    <row r="15" spans="1:19">
      <c r="A15" s="481">
        <f t="shared" si="0"/>
        <v>13</v>
      </c>
      <c r="B15" s="481" t="s">
        <v>387</v>
      </c>
      <c r="C15" s="481" t="s">
        <v>158</v>
      </c>
      <c r="D15" s="481" t="s">
        <v>735</v>
      </c>
      <c r="E15" s="500">
        <f>(Odisha!EI71+Odisha!EI72-E14)</f>
        <v>53285</v>
      </c>
      <c r="F15" s="481"/>
    </row>
    <row r="16" spans="1:19">
      <c r="A16" s="481">
        <f t="shared" si="0"/>
        <v>14</v>
      </c>
      <c r="B16" s="481" t="s">
        <v>574</v>
      </c>
      <c r="C16" s="481" t="s">
        <v>85</v>
      </c>
      <c r="D16" s="481" t="s">
        <v>727</v>
      </c>
      <c r="E16" s="500">
        <f>('SO Wise Sale'!E17-'SO Wise Sale'!E18-E19)+'Raipur-3'!EI73+(Bhilai!EI72-Bhilai!EI36)+Raigarh!EI72+Bilaspur!EI74+(Rajnandgaon!EI72-E20)+Korba!EI74+Mahasamund!EI73</f>
        <v>0</v>
      </c>
      <c r="F16" s="481"/>
    </row>
    <row r="17" spans="1:16">
      <c r="A17" s="481">
        <f t="shared" si="0"/>
        <v>15</v>
      </c>
      <c r="B17" s="481" t="s">
        <v>574</v>
      </c>
      <c r="C17" s="481" t="s">
        <v>85</v>
      </c>
      <c r="D17" s="481" t="s">
        <v>728</v>
      </c>
      <c r="E17" s="500">
        <f>'Raipur-1'!$EI$38+'Raipur-1'!$EI$43+'Raipur-1'!$EI$40</f>
        <v>0</v>
      </c>
      <c r="F17" s="481"/>
    </row>
    <row r="18" spans="1:16">
      <c r="A18" s="481">
        <f t="shared" si="0"/>
        <v>16</v>
      </c>
      <c r="B18" s="481" t="s">
        <v>574</v>
      </c>
      <c r="C18" s="481" t="s">
        <v>85</v>
      </c>
      <c r="D18" s="481" t="s">
        <v>729</v>
      </c>
      <c r="E18" s="500">
        <f>'Raipur-1'!$EI$37</f>
        <v>0</v>
      </c>
      <c r="F18" s="481"/>
    </row>
    <row r="19" spans="1:16">
      <c r="A19" s="481">
        <f t="shared" si="0"/>
        <v>17</v>
      </c>
      <c r="B19" s="481" t="s">
        <v>574</v>
      </c>
      <c r="C19" s="481" t="s">
        <v>142</v>
      </c>
      <c r="D19" s="481" t="s">
        <v>760</v>
      </c>
      <c r="E19" s="500">
        <f>Bhilai!$EI$36+Bhilai!$EI$37+Bhilai!$EI$38+Bhilai!$EI$39+Bhilai!$EI$40+Bhilai!$EI$41</f>
        <v>0</v>
      </c>
      <c r="F19" s="481"/>
    </row>
    <row r="20" spans="1:16">
      <c r="A20" s="481">
        <f t="shared" si="0"/>
        <v>18</v>
      </c>
      <c r="B20" s="481" t="s">
        <v>574</v>
      </c>
      <c r="C20" s="481" t="s">
        <v>305</v>
      </c>
      <c r="D20" s="481" t="s">
        <v>733</v>
      </c>
      <c r="E20" s="500">
        <f>Rajnandgaon!EI72</f>
        <v>0</v>
      </c>
      <c r="F20" s="481"/>
    </row>
    <row r="21" spans="1:16">
      <c r="A21" s="481">
        <f t="shared" si="0"/>
        <v>19</v>
      </c>
      <c r="B21" s="481" t="s">
        <v>325</v>
      </c>
      <c r="C21" s="481" t="s">
        <v>428</v>
      </c>
      <c r="D21" s="481" t="s">
        <v>773</v>
      </c>
      <c r="E21" s="500">
        <f>'Raipur-1'!EI74+'Raipur-2'!EI72+Bhilai!EI74+Odisha!EI74+Raigarh!EI74</f>
        <v>81282.5</v>
      </c>
      <c r="F21" s="481"/>
    </row>
    <row r="22" spans="1:16">
      <c r="A22" s="481">
        <f t="shared" si="0"/>
        <v>20</v>
      </c>
      <c r="B22" s="481" t="s">
        <v>321</v>
      </c>
      <c r="C22" s="481" t="s">
        <v>428</v>
      </c>
      <c r="D22" s="481" t="s">
        <v>737</v>
      </c>
      <c r="E22" s="500">
        <f>'Raipur-2'!EI74+'Raipur-3'!EI71+Bhilai!EI73+Raigarh!EI73+Bilaspur!EI73+Rajnandgaon!EI73+Korba!EI73+Mahasamund!EI72</f>
        <v>122181.6</v>
      </c>
      <c r="F22" s="481"/>
    </row>
    <row r="23" spans="1:16">
      <c r="A23" s="481">
        <f t="shared" si="0"/>
        <v>21</v>
      </c>
      <c r="B23" s="481" t="s">
        <v>214</v>
      </c>
      <c r="C23" s="481" t="s">
        <v>214</v>
      </c>
      <c r="D23" s="481" t="s">
        <v>214</v>
      </c>
      <c r="E23" s="500">
        <f>'Raipur-3'!EI63+'Raipur-1'!EI15+'Raipur-1'!EI9</f>
        <v>5018.5039999999999</v>
      </c>
      <c r="F23" s="481"/>
    </row>
    <row r="24" spans="1:16" ht="15.75">
      <c r="A24" s="919" t="s">
        <v>147</v>
      </c>
      <c r="B24" s="919"/>
      <c r="C24" s="919"/>
      <c r="D24" s="919"/>
      <c r="E24" s="501">
        <f>SUM(E3:E23)</f>
        <v>513280.33399999997</v>
      </c>
      <c r="F24" s="473"/>
    </row>
    <row r="27" spans="1:16">
      <c r="E27" s="499">
        <f>'Production Summary'!AI13</f>
        <v>654580.25400000007</v>
      </c>
    </row>
    <row r="29" spans="1:16">
      <c r="A29" s="61" t="s">
        <v>739</v>
      </c>
      <c r="B29" s="482">
        <f ca="1">TODAY()-1</f>
        <v>46262</v>
      </c>
      <c r="C29" s="618" t="s">
        <v>740</v>
      </c>
      <c r="D29" s="618"/>
      <c r="E29" s="618"/>
      <c r="F29" s="618"/>
      <c r="G29" s="618"/>
      <c r="H29" s="917">
        <f ca="1">TODAY()</f>
        <v>46263</v>
      </c>
      <c r="I29" s="917"/>
    </row>
    <row r="30" spans="1:16">
      <c r="A30" s="61" t="s">
        <v>721</v>
      </c>
      <c r="B30" s="61" t="s">
        <v>722</v>
      </c>
      <c r="C30" s="480" t="s">
        <v>741</v>
      </c>
      <c r="D30" s="480" t="s">
        <v>742</v>
      </c>
      <c r="E30" s="480" t="s">
        <v>743</v>
      </c>
      <c r="F30" s="480" t="s">
        <v>744</v>
      </c>
      <c r="G30" s="52" t="s">
        <v>745</v>
      </c>
      <c r="H30" s="480" t="s">
        <v>746</v>
      </c>
      <c r="I30" s="480" t="s">
        <v>747</v>
      </c>
      <c r="L30" s="497" t="s">
        <v>754</v>
      </c>
      <c r="M30" s="498">
        <v>45870</v>
      </c>
      <c r="N30" s="497"/>
      <c r="O30" s="497" t="s">
        <v>755</v>
      </c>
      <c r="P30" s="497">
        <f ca="1">M32-M30</f>
        <v>393</v>
      </c>
    </row>
    <row r="31" spans="1:16">
      <c r="A31" s="918" t="s">
        <v>85</v>
      </c>
      <c r="B31" s="36" t="s">
        <v>781</v>
      </c>
      <c r="C31" s="43">
        <v>1283257.2230630631</v>
      </c>
      <c r="D31" s="43">
        <v>745117.09726242372</v>
      </c>
      <c r="E31" s="43">
        <v>584062.64</v>
      </c>
      <c r="F31" s="483">
        <f>IFERROR(E31/D31,"-")</f>
        <v>0.78385349382782754</v>
      </c>
      <c r="G31" s="43">
        <f t="shared" ref="G31:G47" ca="1" si="1">(C31-E31)/$P$31</f>
        <v>-1931.4767487929919</v>
      </c>
      <c r="H31" s="44">
        <f>$E$3</f>
        <v>0</v>
      </c>
      <c r="I31" s="484">
        <f ca="1">H31/G31</f>
        <v>0</v>
      </c>
      <c r="K31" s="42"/>
      <c r="L31" s="497" t="s">
        <v>756</v>
      </c>
      <c r="M31" s="498">
        <v>45900</v>
      </c>
      <c r="N31" s="497"/>
      <c r="O31" s="497" t="s">
        <v>757</v>
      </c>
      <c r="P31" s="497">
        <f ca="1">M31-M32+1</f>
        <v>-362</v>
      </c>
    </row>
    <row r="32" spans="1:16">
      <c r="A32" s="918"/>
      <c r="B32" s="36" t="s">
        <v>725</v>
      </c>
      <c r="C32" s="43">
        <v>1468086.7773487775</v>
      </c>
      <c r="D32" s="43">
        <v>852437.48362187087</v>
      </c>
      <c r="E32" s="43">
        <v>709448.96</v>
      </c>
      <c r="F32" s="483">
        <f t="shared" ref="F32:F47" si="2">IFERROR(E32/D32,"-")</f>
        <v>0.83225922560991161</v>
      </c>
      <c r="G32" s="43">
        <f t="shared" ca="1" si="1"/>
        <v>-2095.68457831154</v>
      </c>
      <c r="H32" s="44">
        <f>$E$5</f>
        <v>0</v>
      </c>
      <c r="I32" s="484">
        <f t="shared" ref="I32:I47" ca="1" si="3">H32/G32</f>
        <v>0</v>
      </c>
      <c r="K32" s="42"/>
      <c r="L32" s="497" t="s">
        <v>758</v>
      </c>
      <c r="M32" s="498">
        <f ca="1">TODAY()</f>
        <v>46263</v>
      </c>
      <c r="N32" s="497"/>
      <c r="O32" s="497" t="s">
        <v>759</v>
      </c>
      <c r="P32" s="497">
        <f ca="1">SUM(P30:P31)</f>
        <v>31</v>
      </c>
    </row>
    <row r="33" spans="1:11">
      <c r="A33" s="918"/>
      <c r="B33" s="36" t="s">
        <v>724</v>
      </c>
      <c r="C33" s="43">
        <v>1387999.0135392535</v>
      </c>
      <c r="D33" s="43">
        <v>805934.91108730843</v>
      </c>
      <c r="E33" s="43">
        <v>520256.98000000004</v>
      </c>
      <c r="F33" s="483">
        <f t="shared" si="2"/>
        <v>0.64553225433317851</v>
      </c>
      <c r="G33" s="43">
        <f t="shared" ca="1" si="1"/>
        <v>-2397.0774407161698</v>
      </c>
      <c r="H33" s="44">
        <f>$E$4</f>
        <v>17030</v>
      </c>
      <c r="I33" s="484">
        <f t="shared" ca="1" si="3"/>
        <v>-7.1044846990475126</v>
      </c>
      <c r="K33" s="42"/>
    </row>
    <row r="34" spans="1:11">
      <c r="A34" s="918"/>
      <c r="B34" s="36" t="s">
        <v>771</v>
      </c>
      <c r="C34" s="43">
        <v>1321931.3411583013</v>
      </c>
      <c r="D34" s="43">
        <v>767573.03680159431</v>
      </c>
      <c r="E34" s="43">
        <v>334920.18</v>
      </c>
      <c r="F34" s="483">
        <f t="shared" si="2"/>
        <v>0.43633656204962767</v>
      </c>
      <c r="G34" s="43">
        <f t="shared" ca="1" si="1"/>
        <v>-2726.5501689455841</v>
      </c>
      <c r="H34" s="44">
        <f>$E$6</f>
        <v>0</v>
      </c>
      <c r="I34" s="484">
        <f t="shared" ca="1" si="3"/>
        <v>0</v>
      </c>
      <c r="K34" s="42"/>
    </row>
    <row r="35" spans="1:11">
      <c r="A35" s="918"/>
      <c r="B35" s="485" t="s">
        <v>772</v>
      </c>
      <c r="C35" s="486">
        <f>SUM(C31:C34)</f>
        <v>5461274.3551093955</v>
      </c>
      <c r="D35" s="486">
        <f>SUM(D31:D34)</f>
        <v>3171062.5287731974</v>
      </c>
      <c r="E35" s="486">
        <v>2067784.6800000004</v>
      </c>
      <c r="F35" s="487">
        <f t="shared" si="2"/>
        <v>0.65207944064098067</v>
      </c>
      <c r="G35" s="486">
        <f t="shared" ca="1" si="1"/>
        <v>-9374.280870467941</v>
      </c>
      <c r="H35" s="486">
        <f>SUM(H31:H34)</f>
        <v>17030</v>
      </c>
      <c r="I35" s="488">
        <f t="shared" ca="1" si="3"/>
        <v>-1.8166726851176482</v>
      </c>
      <c r="K35" s="42"/>
    </row>
    <row r="36" spans="1:11">
      <c r="A36" s="918" t="s">
        <v>137</v>
      </c>
      <c r="B36" s="36" t="s">
        <v>731</v>
      </c>
      <c r="C36" s="43">
        <v>1319575.2421106822</v>
      </c>
      <c r="D36" s="43">
        <v>766204.9792900735</v>
      </c>
      <c r="E36" s="43">
        <v>179067.50000000006</v>
      </c>
      <c r="F36" s="483">
        <f t="shared" si="2"/>
        <v>0.23370704294549857</v>
      </c>
      <c r="G36" s="43">
        <f t="shared" ca="1" si="1"/>
        <v>-3150.5738732339287</v>
      </c>
      <c r="H36" s="44">
        <f>$E$8</f>
        <v>3204</v>
      </c>
      <c r="I36" s="484">
        <f t="shared" ca="1" si="3"/>
        <v>-1.0169575857972921</v>
      </c>
      <c r="K36" s="42"/>
    </row>
    <row r="37" spans="1:11">
      <c r="A37" s="918"/>
      <c r="B37" s="36" t="s">
        <v>730</v>
      </c>
      <c r="C37" s="43">
        <v>2262921.3451737454</v>
      </c>
      <c r="D37" s="43">
        <v>1313954.3294557233</v>
      </c>
      <c r="E37" s="43">
        <v>1042536.0000000001</v>
      </c>
      <c r="F37" s="483">
        <f t="shared" si="2"/>
        <v>0.7934339699857359</v>
      </c>
      <c r="G37" s="43">
        <f t="shared" ca="1" si="1"/>
        <v>-3371.2302352865895</v>
      </c>
      <c r="H37" s="44">
        <f>$E$7</f>
        <v>6966</v>
      </c>
      <c r="I37" s="484">
        <f t="shared" ca="1" si="3"/>
        <v>-2.0663079985125425</v>
      </c>
      <c r="K37" s="42"/>
    </row>
    <row r="38" spans="1:11">
      <c r="A38" s="918"/>
      <c r="B38" s="485" t="s">
        <v>783</v>
      </c>
      <c r="C38" s="486">
        <v>3582496.5872844276</v>
      </c>
      <c r="D38" s="486">
        <v>2080159.3087457966</v>
      </c>
      <c r="E38" s="486">
        <v>1196486.4099999999</v>
      </c>
      <c r="F38" s="487">
        <f t="shared" si="2"/>
        <v>0.57518979674754089</v>
      </c>
      <c r="G38" s="486">
        <f t="shared" ca="1" si="1"/>
        <v>-6591.1883350398557</v>
      </c>
      <c r="H38" s="486">
        <f>SUM(H36:H37)</f>
        <v>10170</v>
      </c>
      <c r="I38" s="488">
        <f t="shared" ca="1" si="3"/>
        <v>-1.5429691101276206</v>
      </c>
      <c r="K38" s="42"/>
    </row>
    <row r="39" spans="1:11">
      <c r="A39" s="3" t="s">
        <v>140</v>
      </c>
      <c r="B39" s="3" t="s">
        <v>736</v>
      </c>
      <c r="C39" s="43">
        <v>3903242.0308880308</v>
      </c>
      <c r="D39" s="43">
        <v>2266398.5985801467</v>
      </c>
      <c r="E39" s="43">
        <v>1544879.76</v>
      </c>
      <c r="F39" s="483">
        <f t="shared" si="2"/>
        <v>0.68164521499785435</v>
      </c>
      <c r="G39" s="43">
        <f t="shared" ca="1" si="1"/>
        <v>-6514.8129030056089</v>
      </c>
      <c r="H39" s="44">
        <f>$E$11</f>
        <v>71843.97</v>
      </c>
      <c r="I39" s="484">
        <f t="shared" ca="1" si="3"/>
        <v>-11.027787147479675</v>
      </c>
      <c r="K39" s="42"/>
    </row>
    <row r="40" spans="1:11">
      <c r="A40" s="3" t="s">
        <v>139</v>
      </c>
      <c r="B40" s="3" t="s">
        <v>784</v>
      </c>
      <c r="C40" s="43">
        <v>1058983.6190476189</v>
      </c>
      <c r="D40" s="43">
        <v>614893.7142857142</v>
      </c>
      <c r="E40" s="43">
        <v>554218.62</v>
      </c>
      <c r="F40" s="483">
        <f t="shared" ref="F40:F41" si="4">IFERROR(E40/D40,"-")</f>
        <v>0.90132425673565897</v>
      </c>
      <c r="G40" s="43">
        <f t="shared" ref="G40" ca="1" si="5">(C40-E40)/$P$31</f>
        <v>-1394.3784504077871</v>
      </c>
      <c r="H40" s="44">
        <f>$E$12</f>
        <v>0</v>
      </c>
      <c r="I40" s="484">
        <f t="shared" ref="I40:I41" ca="1" si="6">H40/G40</f>
        <v>0</v>
      </c>
      <c r="K40" s="42"/>
    </row>
    <row r="41" spans="1:11">
      <c r="A41" s="3"/>
      <c r="B41" s="485" t="s">
        <v>782</v>
      </c>
      <c r="C41" s="486">
        <v>4962225.6499356497</v>
      </c>
      <c r="D41" s="486">
        <v>2881292.3128658608</v>
      </c>
      <c r="E41" s="486">
        <v>2099098.38</v>
      </c>
      <c r="F41" s="487">
        <f t="shared" si="4"/>
        <v>0.72852669985161755</v>
      </c>
      <c r="G41" s="486">
        <f>(C41-E41)/[3]Calculation!$F$2</f>
        <v>136339.39380645953</v>
      </c>
      <c r="H41" s="486">
        <f>SUM(H39:H40)</f>
        <v>71843.97</v>
      </c>
      <c r="I41" s="488">
        <f t="shared" si="6"/>
        <v>0.52694946041777224</v>
      </c>
      <c r="K41" s="42"/>
    </row>
    <row r="42" spans="1:11">
      <c r="A42" s="3" t="s">
        <v>138</v>
      </c>
      <c r="B42" s="3" t="s">
        <v>748</v>
      </c>
      <c r="C42" s="43">
        <v>4852697.3415701417</v>
      </c>
      <c r="D42" s="43">
        <v>2817695.2305891146</v>
      </c>
      <c r="E42" s="43">
        <v>2501048.61</v>
      </c>
      <c r="F42" s="483">
        <f t="shared" si="2"/>
        <v>0.88762211854867235</v>
      </c>
      <c r="G42" s="43">
        <f t="shared" ca="1" si="1"/>
        <v>-6496.2672142821602</v>
      </c>
      <c r="H42" s="44">
        <f>$E$10</f>
        <v>129315.36</v>
      </c>
      <c r="I42" s="484">
        <f t="shared" ca="1" si="3"/>
        <v>-19.906102340694648</v>
      </c>
      <c r="K42" s="42"/>
    </row>
    <row r="43" spans="1:11">
      <c r="A43" s="918" t="s">
        <v>158</v>
      </c>
      <c r="B43" s="3" t="s">
        <v>749</v>
      </c>
      <c r="C43" s="43">
        <v>2969272.3166023162</v>
      </c>
      <c r="D43" s="43">
        <v>1724093.6031884416</v>
      </c>
      <c r="E43" s="43">
        <v>1353330.31</v>
      </c>
      <c r="F43" s="483">
        <f t="shared" si="2"/>
        <v>0.78495176102807129</v>
      </c>
      <c r="G43" s="43">
        <f t="shared" ca="1" si="1"/>
        <v>-4463.9281950340228</v>
      </c>
      <c r="H43" s="44">
        <f>$E$14</f>
        <v>0</v>
      </c>
      <c r="I43" s="484">
        <f t="shared" ca="1" si="3"/>
        <v>0</v>
      </c>
      <c r="K43" s="42"/>
    </row>
    <row r="44" spans="1:11">
      <c r="A44" s="918"/>
      <c r="B44" s="489" t="s">
        <v>735</v>
      </c>
      <c r="C44" s="486">
        <v>5919813.7451737449</v>
      </c>
      <c r="D44" s="486">
        <v>3437311.2068750774</v>
      </c>
      <c r="E44" s="486">
        <v>2325561.1800000002</v>
      </c>
      <c r="F44" s="487">
        <f t="shared" si="2"/>
        <v>0.67656404673180881</v>
      </c>
      <c r="G44" s="486">
        <f t="shared" ca="1" si="1"/>
        <v>-9928.8744894302345</v>
      </c>
      <c r="H44" s="490">
        <f>$E$15+$E$14</f>
        <v>53285</v>
      </c>
      <c r="I44" s="488">
        <f t="shared" ca="1" si="3"/>
        <v>-5.3666707194984138</v>
      </c>
      <c r="K44" s="42"/>
    </row>
    <row r="45" spans="1:11">
      <c r="A45" s="3" t="s">
        <v>750</v>
      </c>
      <c r="B45" s="3" t="s">
        <v>732</v>
      </c>
      <c r="C45" s="43">
        <v>786933.61544401525</v>
      </c>
      <c r="D45" s="43">
        <v>456929.1960642669</v>
      </c>
      <c r="E45" s="43">
        <v>166142.87000000002</v>
      </c>
      <c r="F45" s="483">
        <f t="shared" si="2"/>
        <v>0.36360747229781332</v>
      </c>
      <c r="G45" s="43">
        <f t="shared" ca="1" si="1"/>
        <v>-1714.8915620000421</v>
      </c>
      <c r="H45" s="44">
        <f>$E$9</f>
        <v>8838</v>
      </c>
      <c r="I45" s="484">
        <f t="shared" ca="1" si="3"/>
        <v>-5.153678632421764</v>
      </c>
      <c r="K45" s="42"/>
    </row>
    <row r="46" spans="1:11">
      <c r="A46" s="3" t="s">
        <v>751</v>
      </c>
      <c r="B46" s="3" t="s">
        <v>428</v>
      </c>
      <c r="C46" s="43">
        <v>581196.85714285716</v>
      </c>
      <c r="D46" s="43">
        <v>337469.14285714284</v>
      </c>
      <c r="E46" s="43">
        <v>255351.09</v>
      </c>
      <c r="F46" s="483">
        <f t="shared" si="2"/>
        <v>0.75666500302249862</v>
      </c>
      <c r="G46" s="43">
        <f t="shared" ca="1" si="1"/>
        <v>-900.12642857142873</v>
      </c>
      <c r="H46" s="44">
        <f>$E$13</f>
        <v>14315.399999999998</v>
      </c>
      <c r="I46" s="484">
        <f t="shared" ca="1" si="3"/>
        <v>-15.9037658995522</v>
      </c>
      <c r="K46" s="42"/>
    </row>
    <row r="47" spans="1:11">
      <c r="A47" s="491"/>
      <c r="B47" s="491" t="s">
        <v>752</v>
      </c>
      <c r="C47" s="492">
        <v>26146638.151660234</v>
      </c>
      <c r="D47" s="492">
        <v>15181918.926770458</v>
      </c>
      <c r="E47" s="492">
        <v>10611473.219999999</v>
      </c>
      <c r="F47" s="493">
        <f t="shared" si="2"/>
        <v>0.69895467570233571</v>
      </c>
      <c r="G47" s="492">
        <f t="shared" ca="1" si="1"/>
        <v>-42914.820253205071</v>
      </c>
      <c r="H47" s="492">
        <f>H40+H46+H45+H44+H42+H39+H38+H35</f>
        <v>304797.73</v>
      </c>
      <c r="I47" s="494">
        <f t="shared" ca="1" si="3"/>
        <v>-7.1023885967980096</v>
      </c>
      <c r="K47" s="42"/>
    </row>
    <row r="48" spans="1:11">
      <c r="C48" s="495"/>
      <c r="D48" s="495"/>
      <c r="E48" s="495"/>
      <c r="F48" s="496"/>
      <c r="G48" s="42"/>
    </row>
    <row r="49" spans="1:7">
      <c r="A49" s="911" t="s">
        <v>785</v>
      </c>
      <c r="B49" s="912"/>
      <c r="C49" s="628" t="s">
        <v>786</v>
      </c>
      <c r="D49" s="629"/>
      <c r="E49" s="629"/>
      <c r="F49" s="629"/>
      <c r="G49" s="630"/>
    </row>
    <row r="50" spans="1:7">
      <c r="A50" s="61" t="s">
        <v>721</v>
      </c>
      <c r="B50" s="61" t="s">
        <v>722</v>
      </c>
      <c r="C50" s="480" t="s">
        <v>741</v>
      </c>
      <c r="D50" s="480" t="s">
        <v>742</v>
      </c>
      <c r="E50" s="480" t="s">
        <v>743</v>
      </c>
      <c r="F50" s="480" t="s">
        <v>744</v>
      </c>
      <c r="G50" s="52" t="s">
        <v>745</v>
      </c>
    </row>
    <row r="51" spans="1:7">
      <c r="A51" s="3" t="s">
        <v>321</v>
      </c>
      <c r="B51" s="3" t="s">
        <v>787</v>
      </c>
      <c r="C51" s="119">
        <v>1518353.8714285714</v>
      </c>
      <c r="D51" s="119">
        <v>881624.82857142854</v>
      </c>
      <c r="E51" s="119">
        <v>665474.75</v>
      </c>
      <c r="F51" s="483">
        <v>0.75482759608565597</v>
      </c>
      <c r="G51" s="119">
        <v>65606.086263736259</v>
      </c>
    </row>
    <row r="52" spans="1:7">
      <c r="A52" s="3" t="s">
        <v>321</v>
      </c>
      <c r="B52" s="3" t="s">
        <v>788</v>
      </c>
      <c r="C52" s="119">
        <v>1180941.9000000001</v>
      </c>
      <c r="D52" s="119">
        <v>685708.20000000007</v>
      </c>
      <c r="E52" s="119">
        <v>528657.37</v>
      </c>
      <c r="F52" s="483">
        <v>0.770965506902207</v>
      </c>
      <c r="G52" s="119">
        <v>50175.73307692309</v>
      </c>
    </row>
    <row r="53" spans="1:7" hidden="1">
      <c r="A53" s="3" t="s">
        <v>321</v>
      </c>
      <c r="B53" s="3" t="s">
        <v>789</v>
      </c>
      <c r="C53" s="119">
        <v>0</v>
      </c>
      <c r="D53" s="119">
        <v>0</v>
      </c>
      <c r="E53" s="119">
        <v>0</v>
      </c>
      <c r="F53" s="483" t="s">
        <v>428</v>
      </c>
      <c r="G53" s="119"/>
    </row>
    <row r="54" spans="1:7">
      <c r="A54" s="913" t="s">
        <v>321</v>
      </c>
      <c r="B54" s="3" t="s">
        <v>146</v>
      </c>
      <c r="C54" s="119">
        <v>3374119.7142857146</v>
      </c>
      <c r="D54" s="119">
        <v>1959166.2857142859</v>
      </c>
      <c r="E54" s="119">
        <v>1476295.8900000001</v>
      </c>
      <c r="F54" s="483">
        <v>0.75353271479034378</v>
      </c>
      <c r="G54" s="119"/>
    </row>
    <row r="55" spans="1:7">
      <c r="A55" s="922"/>
      <c r="B55" s="3" t="s">
        <v>574</v>
      </c>
      <c r="C55" s="119">
        <v>4102548.6337986328</v>
      </c>
      <c r="D55" s="119">
        <v>2382125.0131734</v>
      </c>
      <c r="E55" s="119">
        <v>2157753.9200000004</v>
      </c>
      <c r="F55" s="483">
        <v>0.90581052970242792</v>
      </c>
      <c r="G55" s="119"/>
    </row>
    <row r="56" spans="1:7">
      <c r="A56" s="914"/>
      <c r="B56" s="61" t="s">
        <v>737</v>
      </c>
      <c r="C56" s="533">
        <v>7476668.3480843473</v>
      </c>
      <c r="D56" s="533">
        <v>4341291.2988876849</v>
      </c>
      <c r="E56" s="533">
        <v>3634049.8100000005</v>
      </c>
      <c r="F56" s="534">
        <v>0.83708960302459035</v>
      </c>
      <c r="G56" s="119">
        <v>295586.04139110359</v>
      </c>
    </row>
    <row r="57" spans="1:7">
      <c r="A57" s="3" t="s">
        <v>325</v>
      </c>
      <c r="B57" s="3" t="s">
        <v>773</v>
      </c>
      <c r="C57" s="119">
        <v>2559202.4609523811</v>
      </c>
      <c r="D57" s="119">
        <v>1485988.5257142857</v>
      </c>
      <c r="E57" s="119">
        <v>1349164.33</v>
      </c>
      <c r="F57" s="483">
        <v>0.90792378719847999</v>
      </c>
      <c r="G57" s="119">
        <v>93079.85622710624</v>
      </c>
    </row>
    <row r="58" spans="1:7">
      <c r="A58" s="491"/>
      <c r="B58" s="491" t="s">
        <v>786</v>
      </c>
      <c r="C58" s="492">
        <v>10035870.809036728</v>
      </c>
      <c r="D58" s="492">
        <v>5827279.8246019715</v>
      </c>
      <c r="E58" s="492">
        <v>4983214.1400000006</v>
      </c>
      <c r="F58" s="493">
        <v>0.85515271104050261</v>
      </c>
      <c r="G58" s="492">
        <v>388665.89761820983</v>
      </c>
    </row>
    <row r="59" spans="1:7">
      <c r="C59" s="495"/>
      <c r="D59" s="495"/>
      <c r="E59" s="495"/>
      <c r="F59" s="496"/>
      <c r="G59" s="42"/>
    </row>
    <row r="60" spans="1:7">
      <c r="A60" s="911" t="s">
        <v>790</v>
      </c>
      <c r="B60" s="912"/>
      <c r="C60" s="628" t="s">
        <v>727</v>
      </c>
      <c r="D60" s="629"/>
      <c r="E60" s="629"/>
      <c r="F60" s="629"/>
      <c r="G60" s="630"/>
    </row>
    <row r="61" spans="1:7">
      <c r="A61" s="61" t="s">
        <v>721</v>
      </c>
      <c r="B61" s="61" t="s">
        <v>722</v>
      </c>
      <c r="C61" s="480" t="s">
        <v>741</v>
      </c>
      <c r="D61" s="480" t="s">
        <v>742</v>
      </c>
      <c r="E61" s="480" t="s">
        <v>743</v>
      </c>
      <c r="F61" s="480" t="s">
        <v>744</v>
      </c>
      <c r="G61" s="52" t="s">
        <v>745</v>
      </c>
    </row>
    <row r="62" spans="1:7">
      <c r="A62" s="913" t="s">
        <v>85</v>
      </c>
      <c r="B62" s="3" t="s">
        <v>729</v>
      </c>
      <c r="C62" s="43">
        <v>1350145.1366201364</v>
      </c>
      <c r="D62" s="43">
        <v>783955.24061814381</v>
      </c>
      <c r="E62" s="535">
        <v>293516</v>
      </c>
      <c r="F62" s="483">
        <v>0.37440402817967577</v>
      </c>
      <c r="G62" s="535">
        <v>81279.164355395114</v>
      </c>
    </row>
    <row r="63" spans="1:7">
      <c r="A63" s="914"/>
      <c r="B63" s="3" t="s">
        <v>728</v>
      </c>
      <c r="C63" s="43">
        <v>2035205.4648054647</v>
      </c>
      <c r="D63" s="43">
        <v>1181732.2053709149</v>
      </c>
      <c r="E63" s="535">
        <v>437549.52</v>
      </c>
      <c r="F63" s="483">
        <v>0.37026114547048722</v>
      </c>
      <c r="G63" s="535">
        <v>122896.6111388819</v>
      </c>
    </row>
    <row r="64" spans="1:7">
      <c r="A64" s="536" t="s">
        <v>141</v>
      </c>
      <c r="B64" s="3" t="s">
        <v>791</v>
      </c>
      <c r="C64" s="43">
        <v>672632.88535788527</v>
      </c>
      <c r="D64" s="43">
        <v>390561.03020780435</v>
      </c>
      <c r="E64" s="535">
        <v>0</v>
      </c>
      <c r="F64" s="483">
        <v>0</v>
      </c>
      <c r="G64" s="535">
        <v>51740.991181375794</v>
      </c>
    </row>
    <row r="65" spans="1:7">
      <c r="A65" s="3" t="s">
        <v>792</v>
      </c>
      <c r="B65" s="3" t="s">
        <v>753</v>
      </c>
      <c r="C65" s="43">
        <v>1480527.153252153</v>
      </c>
      <c r="D65" s="43">
        <v>859660.92769479856</v>
      </c>
      <c r="E65" s="43">
        <v>103185.9</v>
      </c>
      <c r="F65" s="483">
        <v>0.12003092926032531</v>
      </c>
      <c r="G65" s="43">
        <v>105949.32717324255</v>
      </c>
    </row>
    <row r="66" spans="1:7">
      <c r="A66" s="3" t="s">
        <v>305</v>
      </c>
      <c r="B66" s="3" t="s">
        <v>733</v>
      </c>
      <c r="C66" s="43">
        <v>1328835.6029106027</v>
      </c>
      <c r="D66" s="43">
        <v>771581.9629803499</v>
      </c>
      <c r="E66" s="43">
        <v>8250</v>
      </c>
      <c r="F66" s="483">
        <v>1.0692318374230975E-2</v>
      </c>
      <c r="G66" s="43">
        <v>101583.50791620021</v>
      </c>
    </row>
    <row r="67" spans="1:7">
      <c r="A67" s="3"/>
      <c r="B67" s="3" t="s">
        <v>214</v>
      </c>
      <c r="C67" s="43">
        <v>2656250</v>
      </c>
      <c r="D67" s="43">
        <v>1542338.7096774194</v>
      </c>
      <c r="E67" s="43">
        <v>1170771.8799999999</v>
      </c>
      <c r="F67" s="483">
        <v>0.75908869605228746</v>
      </c>
      <c r="G67" s="43">
        <v>114267.54769230771</v>
      </c>
    </row>
    <row r="68" spans="1:7">
      <c r="A68" s="491" t="s">
        <v>147</v>
      </c>
      <c r="B68" s="491" t="s">
        <v>727</v>
      </c>
      <c r="C68" s="492">
        <v>9523596.2429462411</v>
      </c>
      <c r="D68" s="492">
        <v>5529830.0765494304</v>
      </c>
      <c r="E68" s="492">
        <v>2013273.3</v>
      </c>
      <c r="F68" s="493">
        <v>0.36407507502586162</v>
      </c>
      <c r="G68" s="492">
        <v>577717.14945740323</v>
      </c>
    </row>
  </sheetData>
  <mergeCells count="14">
    <mergeCell ref="A60:B60"/>
    <mergeCell ref="C60:G60"/>
    <mergeCell ref="A62:A63"/>
    <mergeCell ref="Q1:R1"/>
    <mergeCell ref="C29:G29"/>
    <mergeCell ref="H29:I29"/>
    <mergeCell ref="A31:A35"/>
    <mergeCell ref="A24:D24"/>
    <mergeCell ref="Q10:R10"/>
    <mergeCell ref="A36:A38"/>
    <mergeCell ref="A43:A44"/>
    <mergeCell ref="C49:G49"/>
    <mergeCell ref="A49:B49"/>
    <mergeCell ref="A54:A56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33">
    <tabColor rgb="FF00B0F0"/>
  </sheetPr>
  <dimension ref="A1:DB202"/>
  <sheetViews>
    <sheetView topLeftCell="B1" zoomScale="90" zoomScaleNormal="90" workbookViewId="0">
      <selection activeCell="L1" sqref="L1"/>
    </sheetView>
  </sheetViews>
  <sheetFormatPr defaultRowHeight="15"/>
  <cols>
    <col min="1" max="1" width="6.5703125" hidden="1" customWidth="1"/>
    <col min="2" max="2" width="25.42578125" customWidth="1"/>
    <col min="3" max="5" width="7.28515625" customWidth="1"/>
    <col min="6" max="9" width="7.28515625" style="121" customWidth="1"/>
    <col min="10" max="10" width="7.85546875" customWidth="1"/>
    <col min="11" max="11" width="7.28515625" bestFit="1" customWidth="1"/>
    <col min="12" max="12" width="9.5703125" bestFit="1" customWidth="1"/>
    <col min="13" max="13" width="12.5703125" customWidth="1"/>
    <col min="14" max="14" width="7" bestFit="1" customWidth="1"/>
    <col min="15" max="15" width="7.140625" customWidth="1"/>
    <col min="16" max="16" width="8.140625" bestFit="1" customWidth="1"/>
    <col min="17" max="17" width="10.85546875" customWidth="1"/>
    <col min="18" max="18" width="10" style="42" customWidth="1"/>
    <col min="19" max="26" width="13.85546875" customWidth="1"/>
    <col min="27" max="29" width="9.140625" customWidth="1"/>
    <col min="30" max="30" width="24.7109375" customWidth="1"/>
    <col min="31" max="31" width="10.7109375" customWidth="1"/>
    <col min="32" max="32" width="12.140625" customWidth="1"/>
    <col min="33" max="33" width="9.140625" customWidth="1"/>
    <col min="34" max="34" width="16.140625" bestFit="1" customWidth="1"/>
    <col min="35" max="35" width="10.7109375" bestFit="1" customWidth="1"/>
    <col min="36" max="36" width="12.85546875" customWidth="1"/>
    <col min="37" max="37" width="17.7109375" customWidth="1"/>
    <col min="38" max="38" width="14.7109375" customWidth="1"/>
    <col min="39" max="39" width="13.42578125" customWidth="1"/>
    <col min="40" max="40" width="16.85546875" customWidth="1"/>
    <col min="41" max="41" width="20.28515625" customWidth="1"/>
    <col min="42" max="42" width="13.42578125" customWidth="1"/>
    <col min="43" max="43" width="14.140625" customWidth="1"/>
    <col min="46" max="46" width="30.5703125" bestFit="1" customWidth="1"/>
    <col min="47" max="47" width="8.7109375" customWidth="1"/>
    <col min="51" max="51" width="11.7109375" bestFit="1" customWidth="1"/>
    <col min="53" max="57" width="0" hidden="1" customWidth="1"/>
    <col min="76" max="76" width="9.140625" customWidth="1"/>
    <col min="79" max="83" width="9.140625" customWidth="1"/>
    <col min="85" max="87" width="9.140625" customWidth="1"/>
  </cols>
  <sheetData>
    <row r="1" spans="1:51" ht="15" customHeight="1">
      <c r="B1" s="932" t="s">
        <v>1</v>
      </c>
      <c r="C1" s="932"/>
      <c r="D1" s="932"/>
      <c r="E1" s="932"/>
      <c r="F1" s="932"/>
      <c r="G1" s="932"/>
      <c r="H1" s="932"/>
      <c r="I1" s="932"/>
      <c r="J1" s="932"/>
      <c r="K1" s="932"/>
      <c r="AD1" s="644">
        <f>'Raipur-1'!B3</f>
        <v>46262</v>
      </c>
      <c r="AE1" s="645"/>
      <c r="AF1" s="645"/>
      <c r="AH1" s="628" t="s">
        <v>580</v>
      </c>
      <c r="AI1" s="629"/>
      <c r="AJ1" s="629"/>
      <c r="AK1" s="630"/>
      <c r="AN1" s="121"/>
    </row>
    <row r="2" spans="1:51" ht="15" customHeight="1">
      <c r="B2" s="928" t="s">
        <v>93</v>
      </c>
      <c r="C2" s="929"/>
      <c r="D2" s="929"/>
      <c r="E2" s="929"/>
      <c r="F2" s="930"/>
      <c r="G2" s="517"/>
      <c r="H2" s="517"/>
      <c r="I2" s="931">
        <f>'Raipur-1'!B3</f>
        <v>46262</v>
      </c>
      <c r="J2" s="931"/>
      <c r="K2" s="508"/>
      <c r="S2" s="655" t="s">
        <v>140</v>
      </c>
      <c r="T2" s="655"/>
      <c r="U2" s="655" t="s">
        <v>188</v>
      </c>
      <c r="V2" s="655"/>
      <c r="W2" s="655" t="s">
        <v>214</v>
      </c>
      <c r="X2" s="655"/>
      <c r="AD2" s="646" t="s">
        <v>295</v>
      </c>
      <c r="AE2" s="647"/>
      <c r="AF2" s="647"/>
      <c r="AH2" s="26" t="s">
        <v>287</v>
      </c>
      <c r="AI2" s="26" t="s">
        <v>413</v>
      </c>
      <c r="AJ2" s="26" t="s">
        <v>156</v>
      </c>
      <c r="AK2" s="26" t="s">
        <v>330</v>
      </c>
      <c r="AL2" s="479" t="s">
        <v>719</v>
      </c>
      <c r="AM2" s="297" t="s">
        <v>718</v>
      </c>
    </row>
    <row r="3" spans="1:51" ht="25.5">
      <c r="B3" s="319" t="s">
        <v>614</v>
      </c>
      <c r="C3" s="505" t="s">
        <v>239</v>
      </c>
      <c r="D3" s="505" t="s">
        <v>111</v>
      </c>
      <c r="E3" s="505" t="s">
        <v>215</v>
      </c>
      <c r="F3" s="505" t="s">
        <v>650</v>
      </c>
      <c r="G3" s="505" t="s">
        <v>762</v>
      </c>
      <c r="H3" s="505" t="s">
        <v>747</v>
      </c>
      <c r="I3" s="505" t="s">
        <v>763</v>
      </c>
      <c r="J3" s="319" t="s">
        <v>269</v>
      </c>
      <c r="K3" s="319" t="s">
        <v>738</v>
      </c>
      <c r="L3" s="50" t="s">
        <v>270</v>
      </c>
      <c r="M3" s="50" t="s">
        <v>271</v>
      </c>
      <c r="N3" s="109" t="s">
        <v>272</v>
      </c>
      <c r="O3" s="109" t="s">
        <v>273</v>
      </c>
      <c r="P3" s="109" t="s">
        <v>111</v>
      </c>
      <c r="Q3" s="50" t="s">
        <v>283</v>
      </c>
      <c r="R3" s="118" t="s">
        <v>651</v>
      </c>
      <c r="S3" s="50" t="s">
        <v>213</v>
      </c>
      <c r="T3" s="50" t="s">
        <v>297</v>
      </c>
      <c r="U3" s="50" t="s">
        <v>213</v>
      </c>
      <c r="V3" s="50" t="s">
        <v>297</v>
      </c>
      <c r="W3" s="50" t="s">
        <v>213</v>
      </c>
      <c r="X3" s="50" t="s">
        <v>297</v>
      </c>
      <c r="Z3" s="4" t="s">
        <v>445</v>
      </c>
      <c r="AA3" s="4" t="s">
        <v>108</v>
      </c>
      <c r="AB3" s="4" t="s">
        <v>107</v>
      </c>
      <c r="AD3" s="5" t="s">
        <v>294</v>
      </c>
      <c r="AE3" s="4" t="s">
        <v>586</v>
      </c>
      <c r="AF3" s="4" t="s">
        <v>585</v>
      </c>
      <c r="AH3" s="3" t="s">
        <v>286</v>
      </c>
      <c r="AI3" s="3">
        <v>1500</v>
      </c>
      <c r="AJ3" s="43">
        <f>'Raipur-1'!EI75</f>
        <v>489</v>
      </c>
      <c r="AK3" s="43">
        <f>'Raipur-1'!EI70</f>
        <v>63538.5</v>
      </c>
      <c r="AL3" s="43">
        <f>AI3-AJ3</f>
        <v>1011</v>
      </c>
      <c r="AM3" s="298">
        <f>AJ3/AI3</f>
        <v>0.32600000000000001</v>
      </c>
    </row>
    <row r="4" spans="1:51">
      <c r="A4">
        <v>1003</v>
      </c>
      <c r="B4" s="1" t="s">
        <v>615</v>
      </c>
      <c r="C4" s="522">
        <f>'Raipur-1'!$D$70+'Raipur-2'!$D$70+'Raipur-3'!$D$70+Bhilai!$D$70+Rajnandgaon!$D$70+Raigarh!$D$70+Bilaspur!$D$70+Korba!$D$70+'Other States'!$D$70+Odisha!$D$70+Nagpur!$D$70+Mahasamund!$D$70+Jagdalpur!$D$70+'Upcoming City'!$D$70</f>
        <v>131</v>
      </c>
      <c r="D4" s="522">
        <f>'Raipur-1'!$E$70+'Raipur-2'!$E$70+'Raipur-3'!$E$70+Bhilai!$E$70+Rajnandgaon!$E$70+Raigarh!$E$70+Bilaspur!$E$70+Korba!$E$70+'Other States'!$E$70+Odisha!$E$70+Nagpur!$E$70+Mahasamund!$E$70+Jagdalpur!$E$70+'Upcoming City'!$E$70</f>
        <v>274</v>
      </c>
      <c r="E4" s="522">
        <f>'Raipur-1'!$F$70+'Raipur-2'!$F$70+'Raipur-3'!$F$70+Bhilai!$F$70+Rajnandgaon!$F$70+Raigarh!$F$70+Bilaspur!$F$70+Korba!$F$70+'Other States'!$F$70+Odisha!$F$70+Nagpur!$F$70+Mahasamund!$F$70+Jagdalpur!$F$70+'Upcoming City'!$F$70</f>
        <v>0</v>
      </c>
      <c r="F4" s="523">
        <f t="shared" ref="F4:F10" si="0">ROUNDUP(C4+(D4+E4)/P4,0)</f>
        <v>143</v>
      </c>
      <c r="G4" s="518"/>
      <c r="H4" s="520">
        <f t="shared" ref="H4:H5" si="1">IFERROR(($F4-$G4)/$F4,"-")</f>
        <v>1</v>
      </c>
      <c r="I4" s="524"/>
      <c r="J4" s="522">
        <f t="shared" ref="J4:J10" si="2">F4*O4</f>
        <v>1716</v>
      </c>
      <c r="K4" s="43"/>
      <c r="L4" s="114">
        <f>'Production Summary'!H4</f>
        <v>0</v>
      </c>
      <c r="M4" s="43">
        <f t="shared" ref="M4:M10" si="3">L4-F4</f>
        <v>-143</v>
      </c>
      <c r="N4" s="113">
        <v>0.5</v>
      </c>
      <c r="O4" s="113">
        <f t="shared" ref="O4:O10" si="4">N4*P4</f>
        <v>12</v>
      </c>
      <c r="P4" s="113">
        <v>24</v>
      </c>
      <c r="Q4" s="115">
        <v>26.75</v>
      </c>
      <c r="R4" s="119">
        <f t="shared" ref="R4:R10" si="5">Q4*P4</f>
        <v>642</v>
      </c>
      <c r="S4" s="117">
        <v>566.40000000000009</v>
      </c>
      <c r="T4" s="36">
        <f>Bilaspur!D70+(Bilaspur!E70/24)</f>
        <v>58</v>
      </c>
      <c r="U4" s="43">
        <v>588</v>
      </c>
      <c r="V4" s="43">
        <f>Nagpur!D70+(Nagpur!E70/24)</f>
        <v>0</v>
      </c>
      <c r="W4" s="44">
        <f>R4</f>
        <v>642</v>
      </c>
      <c r="X4" s="41">
        <f>(C4+(D4/24))-(T4+V4)</f>
        <v>84.416666666666657</v>
      </c>
      <c r="Z4" s="6">
        <f t="shared" ref="Z4:Z10" si="6">(D4+E4)/24</f>
        <v>11.416666666666666</v>
      </c>
      <c r="AA4" s="7">
        <f t="shared" ref="AA4:AA10" si="7">ROUNDUP(Z4,0)</f>
        <v>12</v>
      </c>
      <c r="AB4" s="8">
        <f>5-1</f>
        <v>4</v>
      </c>
      <c r="AD4" s="131" t="s">
        <v>615</v>
      </c>
      <c r="AE4" s="9">
        <f>AB4+AA4+C4</f>
        <v>147</v>
      </c>
      <c r="AF4" s="9">
        <f>AE4*12</f>
        <v>1764</v>
      </c>
      <c r="AH4" s="3" t="s">
        <v>329</v>
      </c>
      <c r="AI4" s="3">
        <v>2500</v>
      </c>
      <c r="AJ4" s="43">
        <f>'Raipur-2'!EI75</f>
        <v>1078.8800000000001</v>
      </c>
      <c r="AK4" s="43">
        <f>'Raipur-2'!EI70</f>
        <v>116101.6</v>
      </c>
      <c r="AL4" s="43">
        <f t="shared" ref="AL4:AL11" si="8">AI4-AJ4</f>
        <v>1421.12</v>
      </c>
      <c r="AM4" s="298">
        <f t="shared" ref="AM4:AM7" si="9">AJ4/AI4</f>
        <v>0.43155200000000005</v>
      </c>
      <c r="AT4" s="648" t="s">
        <v>423</v>
      </c>
      <c r="AU4" s="648"/>
      <c r="AV4" s="648"/>
      <c r="AW4" s="648"/>
      <c r="AX4" s="648"/>
      <c r="AY4" s="648"/>
    </row>
    <row r="5" spans="1:51">
      <c r="A5">
        <v>999</v>
      </c>
      <c r="B5" s="1" t="s">
        <v>616</v>
      </c>
      <c r="C5" s="522">
        <f>'Raipur-1'!G70+'Raipur-2'!G70+'Raipur-3'!G70+Bhilai!G70+Rajnandgaon!G70+Raigarh!G70+Bilaspur!G70+Korba!G70+'Other States'!G70+Odisha!G70+Nagpur!G70+Mahasamund!G70+Jagdalpur!G70+'Upcoming City'!G70</f>
        <v>10</v>
      </c>
      <c r="D5" s="522">
        <f>'Raipur-1'!H70+'Raipur-2'!H70+'Raipur-3'!H70+Bhilai!H70+Rajnandgaon!H70+Raigarh!H70+Bilaspur!H70+Korba!H70+'Other States'!H70+Odisha!H70+Nagpur!H70+Mahasamund!H70+Jagdalpur!H70+'Upcoming City'!H70</f>
        <v>129</v>
      </c>
      <c r="E5" s="522">
        <f>'Raipur-1'!I70+'Raipur-2'!I70+'Raipur-3'!I70+Bhilai!I70+Rajnandgaon!I70+Raigarh!I70+Bilaspur!I70+Korba!I70+'Other States'!I70+Odisha!I70+Nagpur!I70+Mahasamund!I70+Jagdalpur!I70+'Upcoming City'!I70</f>
        <v>0</v>
      </c>
      <c r="F5" s="523">
        <f t="shared" si="0"/>
        <v>16</v>
      </c>
      <c r="G5" s="518"/>
      <c r="H5" s="520">
        <f t="shared" si="1"/>
        <v>1</v>
      </c>
      <c r="I5" s="524"/>
      <c r="J5" s="522">
        <f t="shared" si="2"/>
        <v>192</v>
      </c>
      <c r="K5" s="43"/>
      <c r="L5" s="114">
        <f>'Production Summary'!H5</f>
        <v>0</v>
      </c>
      <c r="M5" s="43">
        <f t="shared" si="3"/>
        <v>-16</v>
      </c>
      <c r="N5" s="113">
        <v>0.5</v>
      </c>
      <c r="O5" s="113">
        <f t="shared" si="4"/>
        <v>12</v>
      </c>
      <c r="P5" s="113">
        <v>24</v>
      </c>
      <c r="Q5" s="115">
        <v>26.75</v>
      </c>
      <c r="R5" s="119">
        <f t="shared" si="5"/>
        <v>642</v>
      </c>
      <c r="S5" s="50" t="s">
        <v>172</v>
      </c>
      <c r="T5" s="36">
        <f>T4*S4</f>
        <v>32851.200000000004</v>
      </c>
      <c r="U5" s="50" t="s">
        <v>172</v>
      </c>
      <c r="V5" s="43">
        <f>V4*U4</f>
        <v>0</v>
      </c>
      <c r="W5" s="50" t="s">
        <v>172</v>
      </c>
      <c r="X5" s="43">
        <f>X4*W4</f>
        <v>54195.499999999993</v>
      </c>
      <c r="Z5" s="6">
        <f t="shared" si="6"/>
        <v>5.375</v>
      </c>
      <c r="AA5" s="7">
        <f t="shared" si="7"/>
        <v>6</v>
      </c>
      <c r="AB5" s="8">
        <v>4</v>
      </c>
      <c r="AD5" s="132" t="s">
        <v>616</v>
      </c>
      <c r="AE5" s="10">
        <f>AB5+AA5+C5</f>
        <v>20</v>
      </c>
      <c r="AF5" s="10">
        <f>AE5*12</f>
        <v>240</v>
      </c>
      <c r="AH5" s="3" t="s">
        <v>611</v>
      </c>
      <c r="AI5" s="3">
        <v>1500</v>
      </c>
      <c r="AJ5" s="43">
        <f>'Raipur-3'!EI75</f>
        <v>765.06000000000006</v>
      </c>
      <c r="AK5" s="43">
        <f>'Raipur-3'!EI70</f>
        <v>100097.82400000001</v>
      </c>
      <c r="AL5" s="43">
        <f t="shared" si="8"/>
        <v>734.93999999999994</v>
      </c>
      <c r="AM5" s="298">
        <f t="shared" si="9"/>
        <v>0.51004000000000005</v>
      </c>
      <c r="AT5" s="307" t="s">
        <v>426</v>
      </c>
      <c r="AU5" s="307" t="s">
        <v>424</v>
      </c>
      <c r="AV5" s="308" t="s">
        <v>213</v>
      </c>
      <c r="AW5" s="307" t="s">
        <v>425</v>
      </c>
      <c r="AX5" s="308" t="s">
        <v>213</v>
      </c>
      <c r="AY5" s="307" t="s">
        <v>427</v>
      </c>
    </row>
    <row r="6" spans="1:51">
      <c r="A6">
        <v>1042</v>
      </c>
      <c r="B6" s="1" t="s">
        <v>674</v>
      </c>
      <c r="C6" s="522">
        <f>'Raipur-1'!J70+'Raipur-2'!J70+'Raipur-3'!J70+Bhilai!J70+Rajnandgaon!J70+Raigarh!J70+Bilaspur!J70+Korba!J70+'Other States'!J70+Odisha!J70+Nagpur!J70+Mahasamund!J70+Jagdalpur!J70+'Upcoming City'!J70</f>
        <v>0</v>
      </c>
      <c r="D6" s="522">
        <f>'Raipur-1'!K70+'Raipur-2'!K70+'Raipur-3'!K70+Bhilai!K70+Rajnandgaon!K70+Raigarh!K70+Bilaspur!K70+Korba!K70+'Other States'!K70+Odisha!K70+Nagpur!K70+Mahasamund!K70+Jagdalpur!K70+'Upcoming City'!K70</f>
        <v>0</v>
      </c>
      <c r="E6" s="522">
        <f>'Raipur-1'!L70+'Raipur-2'!L70+'Raipur-3'!L70+Bhilai!L70+Rajnandgaon!L70+Raigarh!L70+Bilaspur!L70+Korba!L70+'Other States'!L70+Odisha!L70+Nagpur!L70+Mahasamund!L70+Jagdalpur!L70+'Upcoming City'!L70</f>
        <v>0</v>
      </c>
      <c r="F6" s="523">
        <f t="shared" si="0"/>
        <v>0</v>
      </c>
      <c r="G6" s="518"/>
      <c r="H6" s="518">
        <v>0</v>
      </c>
      <c r="I6" s="524"/>
      <c r="J6" s="522">
        <f t="shared" si="2"/>
        <v>0</v>
      </c>
      <c r="K6" s="43"/>
      <c r="L6" s="114">
        <f>'Production Summary'!H6</f>
        <v>0</v>
      </c>
      <c r="M6" s="43">
        <f t="shared" si="3"/>
        <v>0</v>
      </c>
      <c r="N6" s="113">
        <v>0.12</v>
      </c>
      <c r="O6" s="113">
        <f t="shared" si="4"/>
        <v>3.5999999999999996</v>
      </c>
      <c r="P6" s="113">
        <v>30</v>
      </c>
      <c r="Q6" s="115">
        <v>8.1999999999999993</v>
      </c>
      <c r="R6" s="119">
        <f t="shared" si="5"/>
        <v>245.99999999999997</v>
      </c>
      <c r="S6" s="634" t="s">
        <v>298</v>
      </c>
      <c r="T6" s="634"/>
      <c r="U6" s="634"/>
      <c r="V6" s="634"/>
      <c r="W6" s="634"/>
      <c r="X6" s="43">
        <f>X5+V5+T5</f>
        <v>87046.7</v>
      </c>
      <c r="Z6" s="6">
        <f t="shared" si="6"/>
        <v>0</v>
      </c>
      <c r="AA6" s="7">
        <f t="shared" si="7"/>
        <v>0</v>
      </c>
      <c r="AB6" s="8">
        <v>0</v>
      </c>
      <c r="AD6" s="12" t="s">
        <v>114</v>
      </c>
      <c r="AE6" s="13">
        <f>SUM(AE4:AE5)</f>
        <v>167</v>
      </c>
      <c r="AF6" s="13">
        <f>SUM(AF4:AF5)</f>
        <v>2004</v>
      </c>
      <c r="AH6" s="3" t="s">
        <v>539</v>
      </c>
      <c r="AI6" s="3">
        <v>2500</v>
      </c>
      <c r="AJ6" s="43">
        <f>Bhilai!EI75+Rajnandgaon!EI75+Nagpur!EI74</f>
        <v>494.34</v>
      </c>
      <c r="AK6" s="43">
        <f>Bhilai!EI70+Rajnandgaon!EI70</f>
        <v>37393.5</v>
      </c>
      <c r="AL6" s="43">
        <f t="shared" si="8"/>
        <v>2005.66</v>
      </c>
      <c r="AM6" s="298">
        <f t="shared" si="9"/>
        <v>0.197736</v>
      </c>
      <c r="AV6" s="303"/>
      <c r="AX6" s="303"/>
      <c r="AY6" s="304"/>
    </row>
    <row r="7" spans="1:51">
      <c r="A7">
        <v>1045</v>
      </c>
      <c r="B7" s="1" t="s">
        <v>675</v>
      </c>
      <c r="C7" s="522">
        <f>'Raipur-1'!M70+'Raipur-2'!M70+'Raipur-3'!M70+Bhilai!M70+Rajnandgaon!M70+Raigarh!M70+Bilaspur!M70+Korba!M70+'Other States'!M70+Odisha!M70+Nagpur!P70+Mahasamund!M70+Jagdalpur!M70+'Upcoming City'!P70</f>
        <v>0</v>
      </c>
      <c r="D7" s="522">
        <f>'Raipur-1'!K71+'Raipur-2'!K71+'Raipur-3'!K71+Bhilai!K71+Rajnandgaon!K71+Raigarh!K71+Bilaspur!K71+Korba!K71+'Other States'!K71+Odisha!K71+Nagpur!K71+Mahasamund!K71+Jagdalpur!K71+'Upcoming City'!K71</f>
        <v>0</v>
      </c>
      <c r="E7" s="522">
        <f>'Raipur-1'!L71+'Raipur-2'!L71+'Raipur-3'!L71+Bhilai!L71+Rajnandgaon!L71+Raigarh!L71+Bilaspur!L71+Korba!L71+'Other States'!L71+Odisha!L71+Nagpur!L71+Mahasamund!L71+Jagdalpur!L71+'Upcoming City'!L71</f>
        <v>0</v>
      </c>
      <c r="F7" s="523">
        <f t="shared" si="0"/>
        <v>0</v>
      </c>
      <c r="G7" s="518"/>
      <c r="H7" s="518">
        <v>0</v>
      </c>
      <c r="I7" s="524"/>
      <c r="J7" s="522">
        <f t="shared" si="2"/>
        <v>0</v>
      </c>
      <c r="K7" s="43"/>
      <c r="L7" s="114">
        <f>'Production Summary'!H7</f>
        <v>0</v>
      </c>
      <c r="M7" s="43">
        <f t="shared" si="3"/>
        <v>0</v>
      </c>
      <c r="N7" s="113">
        <v>0.4</v>
      </c>
      <c r="O7" s="113">
        <f t="shared" si="4"/>
        <v>9.6000000000000014</v>
      </c>
      <c r="P7" s="113">
        <v>24</v>
      </c>
      <c r="Q7" s="115">
        <v>26</v>
      </c>
      <c r="R7" s="119">
        <f t="shared" si="5"/>
        <v>624</v>
      </c>
      <c r="S7" s="634" t="s">
        <v>299</v>
      </c>
      <c r="T7" s="634"/>
      <c r="U7" s="634"/>
      <c r="V7" s="634"/>
      <c r="W7" s="634"/>
      <c r="X7" s="43">
        <f>(D5+(C5*P5))*Q5</f>
        <v>9870.75</v>
      </c>
      <c r="Z7" s="6">
        <f t="shared" si="6"/>
        <v>0</v>
      </c>
      <c r="AA7" s="7">
        <f t="shared" si="7"/>
        <v>0</v>
      </c>
      <c r="AB7" s="8">
        <v>0</v>
      </c>
      <c r="AD7" s="133" t="s">
        <v>674</v>
      </c>
      <c r="AE7" s="426">
        <f>AB6+AA6+C6</f>
        <v>0</v>
      </c>
      <c r="AF7" s="426">
        <f>AE7*3.6</f>
        <v>0</v>
      </c>
      <c r="AH7" s="3" t="s">
        <v>138</v>
      </c>
      <c r="AI7" s="3">
        <v>2500</v>
      </c>
      <c r="AJ7" s="43">
        <f>Raigarh!EI75</f>
        <v>1087.5</v>
      </c>
      <c r="AK7" s="43">
        <f>Raigarh!EI70</f>
        <v>131799.35999999999</v>
      </c>
      <c r="AL7" s="43">
        <f t="shared" si="8"/>
        <v>1412.5</v>
      </c>
      <c r="AM7" s="298">
        <f t="shared" si="9"/>
        <v>0.435</v>
      </c>
      <c r="AV7" s="303"/>
      <c r="AX7" s="303"/>
      <c r="AY7" s="304"/>
    </row>
    <row r="8" spans="1:51">
      <c r="A8">
        <v>1050</v>
      </c>
      <c r="B8" s="507" t="s">
        <v>702</v>
      </c>
      <c r="C8" s="522">
        <f>'Raipur-1'!P70+'Raipur-2'!P70+'Raipur-3'!P70+Bhilai!P70+Rajnandgaon!P70+Raigarh!P70+Bilaspur!P70+Korba!P70+'Other States'!P70+Odisha!P70+Nagpur!P70+Mahasamund!P70+Jagdalpur!P70+'Upcoming City'!P70</f>
        <v>0</v>
      </c>
      <c r="D8" s="522">
        <f>'Raipur-1'!Q70+'Raipur-2'!Q70+'Raipur-3'!Q70+Bhilai!Q70+Rajnandgaon!Q70+Raigarh!Q70+Bilaspur!Q70+Korba!Q70+'Other States'!Q70+Odisha!Q70+Nagpur!Q70+Mahasamund!Q70+Jagdalpur!Q70+'Upcoming City'!Q70</f>
        <v>0</v>
      </c>
      <c r="E8" s="522">
        <f>'Raipur-1'!R70+'Raipur-2'!R70+'Raipur-3'!R70+Bhilai!R70+Rajnandgaon!R70+Raigarh!R70+Bilaspur!R70+Korba!R70+'Other States'!R70+Odisha!R70+Nagpur!R70+Mahasamund!R70+Jagdalpur!R70+'Upcoming City'!R70</f>
        <v>0</v>
      </c>
      <c r="F8" s="523">
        <f t="shared" si="0"/>
        <v>0</v>
      </c>
      <c r="G8" s="518"/>
      <c r="H8" s="518">
        <v>0</v>
      </c>
      <c r="I8" s="524"/>
      <c r="J8" s="522">
        <f t="shared" si="2"/>
        <v>0</v>
      </c>
      <c r="K8" s="43"/>
      <c r="L8" s="114">
        <f>'Production Summary'!H8</f>
        <v>0</v>
      </c>
      <c r="M8" s="43">
        <f t="shared" si="3"/>
        <v>0</v>
      </c>
      <c r="N8" s="113">
        <v>1</v>
      </c>
      <c r="O8" s="113">
        <f t="shared" si="4"/>
        <v>12</v>
      </c>
      <c r="P8" s="113">
        <v>12</v>
      </c>
      <c r="Q8" s="115">
        <v>71</v>
      </c>
      <c r="R8" s="119">
        <f t="shared" si="5"/>
        <v>852</v>
      </c>
      <c r="Z8" s="6">
        <f t="shared" si="6"/>
        <v>0</v>
      </c>
      <c r="AA8" s="7">
        <f t="shared" si="7"/>
        <v>0</v>
      </c>
      <c r="AB8" s="8">
        <v>0</v>
      </c>
      <c r="AD8" s="133" t="s">
        <v>675</v>
      </c>
      <c r="AE8" s="426">
        <f>AB7+AA7+C7</f>
        <v>0</v>
      </c>
      <c r="AF8" s="426">
        <f>AE8*9.6</f>
        <v>0</v>
      </c>
      <c r="AH8" s="3" t="s">
        <v>140</v>
      </c>
      <c r="AI8" s="3">
        <v>2500</v>
      </c>
      <c r="AJ8" s="43">
        <f>Bilaspur!EI75</f>
        <v>987.84</v>
      </c>
      <c r="AK8" s="43">
        <f>Bilaspur!EI70</f>
        <v>81761.070000000007</v>
      </c>
      <c r="AL8" s="656">
        <f>AI8-(AJ8+AJ9)</f>
        <v>1093.1599999999999</v>
      </c>
      <c r="AM8" s="658">
        <f>(AJ8+AJ9)/AI8</f>
        <v>0.56273600000000001</v>
      </c>
      <c r="AV8" s="303"/>
      <c r="AX8" s="303"/>
      <c r="AY8" s="304"/>
    </row>
    <row r="9" spans="1:51">
      <c r="A9">
        <v>1051</v>
      </c>
      <c r="B9" s="507" t="s">
        <v>765</v>
      </c>
      <c r="C9" s="522">
        <f>'Raipur-1'!S70+'Raipur-2'!S70+'Raipur-3'!S70+Bhilai!S70+Rajnandgaon!S70+Raigarh!S70+Bilaspur!S70+Korba!S70+'Other States'!S70+Odisha!S70+Nagpur!S70+Mahasamund!S70+Jagdalpur!S70+'Upcoming City'!S70</f>
        <v>2</v>
      </c>
      <c r="D9" s="522">
        <f>'Raipur-1'!T70+'Raipur-2'!T70+'Raipur-3'!T70+Bhilai!T70+Rajnandgaon!T70+Raigarh!T70+Bilaspur!T70+Korba!T70+'Other States'!T70+Odisha!T70+Nagpur!T70+Mahasamund!T70+Jagdalpur!T70+'Upcoming City'!T70</f>
        <v>2</v>
      </c>
      <c r="E9" s="522">
        <f>'Raipur-1'!U70+'Raipur-2'!U70+'Raipur-3'!U70+Bhilai!U70+Rajnandgaon!U70+Raigarh!U70+Bilaspur!U70+Korba!U70+'Other States'!U70+Odisha!U70+Nagpur!U70+Mahasamund!U70+Jagdalpur!U70+'Upcoming City'!U70</f>
        <v>0</v>
      </c>
      <c r="F9" s="523">
        <f t="shared" si="0"/>
        <v>3</v>
      </c>
      <c r="G9" s="518"/>
      <c r="H9" s="518">
        <v>0</v>
      </c>
      <c r="I9" s="524"/>
      <c r="J9" s="522">
        <f t="shared" si="2"/>
        <v>36</v>
      </c>
      <c r="K9" s="43"/>
      <c r="L9" s="114">
        <f>'Production Summary'!H9</f>
        <v>0</v>
      </c>
      <c r="M9" s="43">
        <f t="shared" si="3"/>
        <v>-3</v>
      </c>
      <c r="N9" s="113">
        <v>1</v>
      </c>
      <c r="O9" s="113">
        <f t="shared" si="4"/>
        <v>12</v>
      </c>
      <c r="P9" s="113">
        <v>12</v>
      </c>
      <c r="Q9" s="115">
        <v>67</v>
      </c>
      <c r="R9" s="119">
        <f t="shared" si="5"/>
        <v>804</v>
      </c>
      <c r="Z9" s="6">
        <f t="shared" si="6"/>
        <v>8.3333333333333329E-2</v>
      </c>
      <c r="AA9" s="7">
        <f t="shared" si="7"/>
        <v>1</v>
      </c>
      <c r="AB9" s="8">
        <v>0</v>
      </c>
      <c r="AD9" s="12" t="s">
        <v>114</v>
      </c>
      <c r="AE9" s="13">
        <f>SUM(AE7:AE8)</f>
        <v>0</v>
      </c>
      <c r="AF9" s="13">
        <f>SUM(AF7:AF8)</f>
        <v>0</v>
      </c>
      <c r="AH9" s="3" t="s">
        <v>139</v>
      </c>
      <c r="AI9" s="3"/>
      <c r="AJ9" s="43">
        <f>Korba!EI75</f>
        <v>419</v>
      </c>
      <c r="AK9" s="43">
        <f>Korba!EI70</f>
        <v>56288</v>
      </c>
      <c r="AL9" s="657"/>
      <c r="AM9" s="659"/>
      <c r="AV9" s="303"/>
      <c r="AX9" s="303"/>
      <c r="AY9" s="304"/>
    </row>
    <row r="10" spans="1:51">
      <c r="B10" s="1"/>
      <c r="C10" s="522">
        <f>'Raipur-1'!V70+'Raipur-2'!V70+'Raipur-3'!V70+Bhilai!V70+Rajnandgaon!V70+Raigarh!V70+Bilaspur!V70+Korba!V70+'Other States'!V70+Odisha!V70+Nagpur!V70+Mahasamund!V70+Jagdalpur!V70+'Upcoming City'!V70</f>
        <v>2</v>
      </c>
      <c r="D10" s="522">
        <f>'Raipur-1'!W70+'Raipur-2'!W70+'Raipur-3'!W70+Bhilai!W70+Rajnandgaon!W70+Raigarh!W70+Bilaspur!W70+Korba!W70+'Other States'!W70+Odisha!W70+Nagpur!W70+Mahasamund!W70+Jagdalpur!W70+'Upcoming City'!W70</f>
        <v>0</v>
      </c>
      <c r="E10" s="522">
        <f>'Raipur-1'!X70+'Raipur-2'!X70+'Raipur-3'!X70+Bhilai!X70+Rajnandgaon!X70+Raigarh!X70+Bilaspur!X70+Korba!X70+'Other States'!X70+Odisha!X70+Nagpur!X70+Mahasamund!X70+Jagdalpur!X70+'Upcoming City'!X70</f>
        <v>0</v>
      </c>
      <c r="F10" s="523">
        <f t="shared" si="0"/>
        <v>2</v>
      </c>
      <c r="G10" s="518"/>
      <c r="H10" s="518">
        <v>0</v>
      </c>
      <c r="I10" s="524"/>
      <c r="J10" s="522">
        <f t="shared" si="2"/>
        <v>24</v>
      </c>
      <c r="K10" s="43"/>
      <c r="L10" s="114">
        <f>'Production Summary'!H10</f>
        <v>0</v>
      </c>
      <c r="M10" s="43">
        <f t="shared" si="3"/>
        <v>-2</v>
      </c>
      <c r="N10" s="113">
        <v>1</v>
      </c>
      <c r="O10" s="113">
        <f t="shared" si="4"/>
        <v>12</v>
      </c>
      <c r="P10" s="113">
        <v>12</v>
      </c>
      <c r="Q10" s="115">
        <v>76</v>
      </c>
      <c r="R10" s="119">
        <f t="shared" si="5"/>
        <v>912</v>
      </c>
      <c r="Z10" s="6">
        <f t="shared" si="6"/>
        <v>0</v>
      </c>
      <c r="AA10" s="7">
        <f t="shared" si="7"/>
        <v>0</v>
      </c>
      <c r="AB10" s="8">
        <v>0</v>
      </c>
      <c r="AD10" s="409" t="s">
        <v>702</v>
      </c>
      <c r="AE10" s="427">
        <f>AB8+AA8+C8</f>
        <v>0</v>
      </c>
      <c r="AF10" s="427">
        <f>AE10*12</f>
        <v>0</v>
      </c>
      <c r="AH10" s="3" t="s">
        <v>158</v>
      </c>
      <c r="AI10" s="3">
        <v>3000</v>
      </c>
      <c r="AJ10" s="43">
        <f>Odisha!EI75</f>
        <v>472</v>
      </c>
      <c r="AK10" s="43">
        <f>Odisha!EI70</f>
        <v>53285</v>
      </c>
      <c r="AL10" s="43">
        <f t="shared" si="8"/>
        <v>2528</v>
      </c>
      <c r="AM10" s="298">
        <f t="shared" ref="AM10:AM11" si="10">AJ10/AI10</f>
        <v>0.15733333333333333</v>
      </c>
      <c r="AT10" s="3" t="str">
        <f>'Raipur-1'!C39</f>
        <v>Gangwani Agenccy</v>
      </c>
      <c r="AU10" s="3">
        <f>'Raipur-1'!CN39</f>
        <v>0</v>
      </c>
      <c r="AV10" s="305">
        <f>'Raipur-1 R'!CN39</f>
        <v>270</v>
      </c>
      <c r="AW10" s="3">
        <f>'Raipur-1'!CO39</f>
        <v>0</v>
      </c>
      <c r="AX10" s="305">
        <f>'Raipur-1 R'!CO39</f>
        <v>1350</v>
      </c>
      <c r="AY10" s="306">
        <f t="shared" ref="AY10:AY34" si="11">(AU10*AV10)+(AW10*AX10)</f>
        <v>0</v>
      </c>
    </row>
    <row r="11" spans="1:51" ht="15" customHeight="1">
      <c r="B11" s="2" t="s">
        <v>665</v>
      </c>
      <c r="C11" s="525">
        <f>SUM(C4:C10)</f>
        <v>145</v>
      </c>
      <c r="D11" s="525">
        <f>SUM(D4:D10)</f>
        <v>405</v>
      </c>
      <c r="E11" s="525">
        <f>SUM(E4:E10)</f>
        <v>0</v>
      </c>
      <c r="F11" s="525">
        <f>SUM(F4:F5)</f>
        <v>159</v>
      </c>
      <c r="G11" s="525"/>
      <c r="H11" s="519"/>
      <c r="I11" s="525"/>
      <c r="J11" s="527">
        <f>SUM(J4:J5)</f>
        <v>1908</v>
      </c>
      <c r="K11" s="110"/>
      <c r="L11" s="110">
        <f>SUM(L4:L10)</f>
        <v>0</v>
      </c>
      <c r="M11" s="110">
        <f>SUM(M4:M10)</f>
        <v>-164</v>
      </c>
      <c r="N11" s="110"/>
      <c r="O11" s="110"/>
      <c r="P11" s="110"/>
      <c r="Q11" s="110"/>
      <c r="R11" s="110"/>
      <c r="AB11" s="320"/>
      <c r="AD11" s="409" t="s">
        <v>703</v>
      </c>
      <c r="AE11" s="427">
        <f>AB9+AA9+C9</f>
        <v>3</v>
      </c>
      <c r="AF11" s="427">
        <f>AE11*12</f>
        <v>36</v>
      </c>
      <c r="AH11" s="3" t="s">
        <v>141</v>
      </c>
      <c r="AI11" s="3">
        <v>1500</v>
      </c>
      <c r="AJ11" s="43">
        <f>Mahasamund!EI75</f>
        <v>136</v>
      </c>
      <c r="AK11" s="43">
        <f>Mahasamund!EI70</f>
        <v>14315.399999999998</v>
      </c>
      <c r="AL11" s="43">
        <f t="shared" si="8"/>
        <v>1364</v>
      </c>
      <c r="AM11" s="298">
        <f t="shared" si="10"/>
        <v>9.0666666666666673E-2</v>
      </c>
      <c r="AT11" s="3" t="str">
        <f>'Raipur-1'!C40</f>
        <v>Horilal and Sons</v>
      </c>
      <c r="AU11" s="3">
        <f>'Raipur-1'!CN40</f>
        <v>0</v>
      </c>
      <c r="AV11" s="305">
        <f>'Raipur-1 R'!CN40</f>
        <v>270</v>
      </c>
      <c r="AW11" s="3">
        <f>'Raipur-1'!CO40</f>
        <v>0</v>
      </c>
      <c r="AX11" s="305">
        <f>'Raipur-1 R'!CO40</f>
        <v>1350</v>
      </c>
      <c r="AY11" s="306">
        <f t="shared" si="11"/>
        <v>0</v>
      </c>
    </row>
    <row r="12" spans="1:51" hidden="1">
      <c r="B12" s="2"/>
      <c r="C12" s="110"/>
      <c r="D12" s="110"/>
      <c r="E12" s="110"/>
      <c r="F12" s="120"/>
      <c r="G12" s="120"/>
      <c r="H12" s="120"/>
      <c r="I12" s="120"/>
      <c r="J12" s="110"/>
      <c r="K12" s="110"/>
      <c r="L12" s="110"/>
      <c r="M12" s="110"/>
      <c r="N12" s="455"/>
      <c r="O12" s="455"/>
      <c r="P12" s="455"/>
      <c r="Q12" s="110"/>
      <c r="R12" s="110"/>
      <c r="AD12" s="409" t="s">
        <v>570</v>
      </c>
      <c r="AE12" s="427">
        <f>AB10+AA10+C10</f>
        <v>2</v>
      </c>
      <c r="AF12" s="427">
        <f>AE12*12</f>
        <v>24</v>
      </c>
      <c r="AH12" s="338" t="s">
        <v>446</v>
      </c>
      <c r="AI12" s="340">
        <v>0.01</v>
      </c>
      <c r="AJ12" s="339">
        <f>'Other States'!EI75</f>
        <v>0</v>
      </c>
      <c r="AK12" s="340">
        <f>'Other States'!EI70</f>
        <v>0</v>
      </c>
      <c r="AL12" s="43">
        <f t="shared" ref="AL12" si="12">AJ12</f>
        <v>0</v>
      </c>
      <c r="AM12" s="341" t="str">
        <f t="shared" ref="AM12" si="13">IFERROR(AL12/AK12,"0")</f>
        <v>0</v>
      </c>
      <c r="AT12" s="3" t="e">
        <f>'Raipur-1'!#REF!</f>
        <v>#REF!</v>
      </c>
      <c r="AU12" s="3">
        <f>'Raipur-1'!CN51</f>
        <v>0</v>
      </c>
      <c r="AV12" s="305">
        <f>'Raipur-1 R'!CN51</f>
        <v>270</v>
      </c>
      <c r="AW12" s="3">
        <f>'Raipur-1'!CO51</f>
        <v>0</v>
      </c>
      <c r="AX12" s="305">
        <f>'Raipur-1 R'!CO51</f>
        <v>1350</v>
      </c>
      <c r="AY12" s="306">
        <f t="shared" si="11"/>
        <v>0</v>
      </c>
    </row>
    <row r="13" spans="1:51" ht="25.5">
      <c r="B13" s="49" t="s">
        <v>96</v>
      </c>
      <c r="C13" s="111" t="s">
        <v>522</v>
      </c>
      <c r="D13" s="111" t="s">
        <v>160</v>
      </c>
      <c r="E13" s="111" t="s">
        <v>157</v>
      </c>
      <c r="F13" s="50" t="s">
        <v>650</v>
      </c>
      <c r="G13" s="50"/>
      <c r="H13" s="50"/>
      <c r="I13" s="50"/>
      <c r="J13" s="112">
        <f>SUM(J15:J16)</f>
        <v>0</v>
      </c>
      <c r="K13" s="112"/>
      <c r="L13" s="112" t="s">
        <v>270</v>
      </c>
      <c r="M13" s="112" t="s">
        <v>271</v>
      </c>
      <c r="N13" s="109" t="s">
        <v>272</v>
      </c>
      <c r="O13" s="109" t="s">
        <v>273</v>
      </c>
      <c r="P13" s="109" t="s">
        <v>111</v>
      </c>
      <c r="Q13" s="50" t="s">
        <v>283</v>
      </c>
      <c r="R13" s="118" t="s">
        <v>651</v>
      </c>
      <c r="AD13" s="12" t="s">
        <v>114</v>
      </c>
      <c r="AE13" s="13">
        <f>SUM(AE10:AE12)</f>
        <v>5</v>
      </c>
      <c r="AF13" s="13">
        <f>SUM(AF10:AF12)</f>
        <v>60</v>
      </c>
      <c r="AH13" s="176" t="s">
        <v>147</v>
      </c>
      <c r="AI13" s="176">
        <f>SUM(AI3:AI12)</f>
        <v>17500.009999999998</v>
      </c>
      <c r="AJ13" s="401">
        <f>SUM(AJ3:AJ12)</f>
        <v>5929.62</v>
      </c>
      <c r="AK13" s="401">
        <f>SUM(AK3:AK12)</f>
        <v>654580.25400000007</v>
      </c>
      <c r="AL13" s="176"/>
      <c r="AM13" s="176"/>
      <c r="AT13" s="3" t="str">
        <f>'Raipur-2 R'!C46</f>
        <v>Chhutki Dairy</v>
      </c>
      <c r="AU13" s="3">
        <f>'Raipur-2'!CN46</f>
        <v>0</v>
      </c>
      <c r="AV13" s="305">
        <f>'Raipur-2 R'!CN46</f>
        <v>270</v>
      </c>
      <c r="AW13" s="3">
        <f>'Raipur-2'!CO46</f>
        <v>0</v>
      </c>
      <c r="AX13" s="305">
        <f>'Raipur-2 R'!CO46</f>
        <v>1350</v>
      </c>
      <c r="AY13" s="306">
        <f t="shared" si="11"/>
        <v>0</v>
      </c>
    </row>
    <row r="14" spans="1:51" ht="15" hidden="1" customHeight="1">
      <c r="B14" s="1"/>
      <c r="C14" s="43">
        <f>'Raipur-1'!Y70+'Raipur-2'!Y70+'Raipur-3'!Y70+Bhilai!Y70+Rajnandgaon!Y70+Raigarh!Y70+Bilaspur!Y70+Korba!Y70+'Other States'!Y70+Odisha!Y70+Nagpur!Y70+Mahasamund!Y70+Jagdalpur!Y70+'Upcoming City'!AB70</f>
        <v>0</v>
      </c>
      <c r="D14" s="43">
        <f>'Raipur-1'!Z70+'Raipur-2'!Z70+'Raipur-3'!Z70+Bhilai!Z70+Rajnandgaon!Z70+Raigarh!Z70+Bilaspur!Z70+Korba!Z70+'Other States'!Z70+Odisha!Z70+Nagpur!Z70+Mahasamund!Z70+Jagdalpur!Z70+'Upcoming City'!AC70</f>
        <v>0</v>
      </c>
      <c r="E14" s="43">
        <f>'Raipur-1'!AA70+'Raipur-2'!AA70+'Raipur-3'!AA70+Bhilai!AA70+Rajnandgaon!AA70+Raigarh!AA70+Bilaspur!AA70+Korba!AA70+'Other States'!AA70+Odisha!AA70+Nagpur!AA70+Mahasamund!AA70+Jagdalpur!AA70+'Upcoming City'!AD70</f>
        <v>0</v>
      </c>
      <c r="F14" s="122">
        <f>ROUNDUP(C14+(D14+E14)/P14,0)</f>
        <v>0</v>
      </c>
      <c r="G14" s="122"/>
      <c r="H14" s="122"/>
      <c r="I14" s="122"/>
      <c r="J14" s="43">
        <f>F14*O14</f>
        <v>0</v>
      </c>
      <c r="K14" s="43"/>
      <c r="L14" s="114">
        <v>0</v>
      </c>
      <c r="M14" s="43">
        <f>L14-F14</f>
        <v>0</v>
      </c>
      <c r="N14" s="113">
        <v>0.08</v>
      </c>
      <c r="O14" s="113">
        <v>0.96</v>
      </c>
      <c r="P14" s="113">
        <v>12</v>
      </c>
      <c r="Q14" s="115">
        <v>14.75</v>
      </c>
      <c r="R14" s="119">
        <f>Q14*P14</f>
        <v>177</v>
      </c>
      <c r="AD14" s="336"/>
      <c r="AE14" s="408"/>
      <c r="AT14" s="3" t="str">
        <f>'Raipur-3 R'!C54</f>
        <v>Apna Mart Samta Colony</v>
      </c>
      <c r="AU14" s="3">
        <f>'Raipur-3'!CN54</f>
        <v>0</v>
      </c>
      <c r="AV14" s="305">
        <f>'Raipur-3 R'!CN54</f>
        <v>270</v>
      </c>
      <c r="AW14" s="3">
        <f>'Raipur-3'!CO54</f>
        <v>0</v>
      </c>
      <c r="AX14" s="305">
        <f>'Raipur-3 R'!CO54</f>
        <v>1350</v>
      </c>
      <c r="AY14" s="306">
        <f t="shared" si="11"/>
        <v>0</v>
      </c>
    </row>
    <row r="15" spans="1:51" hidden="1">
      <c r="B15" s="1"/>
      <c r="C15" s="43">
        <f>'Raipur-1'!AB70+'Raipur-2'!AB70+'Raipur-3'!AB70+Bhilai!AB70+Rajnandgaon!AB70+Raigarh!AB70+Bilaspur!AB70+Korba!AB70+'Other States'!AB70+Odisha!AB70+Nagpur!AB70+Mahasamund!AB70+Jagdalpur!AB70+'Upcoming City'!AB70</f>
        <v>0</v>
      </c>
      <c r="D15" s="43">
        <f>'Raipur-1'!AC70+'Raipur-2'!AC70+'Raipur-3'!AC70+Bhilai!AC70+Rajnandgaon!AC70+Raigarh!AC70+Bilaspur!AC70+Korba!AC70+'Other States'!AC70+Odisha!AC70+Nagpur!AC70+Mahasamund!AC70+Jagdalpur!AC70+'Upcoming City'!AC70</f>
        <v>0</v>
      </c>
      <c r="E15" s="43">
        <f>'Raipur-1'!AD70+'Raipur-2'!AD70+'Raipur-3'!AD70+Bhilai!AD70+Rajnandgaon!AD70+Raigarh!AD70+Bilaspur!AD70+Korba!AD70+'Other States'!AD70+Odisha!AD70+Nagpur!AD70+Mahasamund!AD70+Jagdalpur!AD70+'Upcoming City'!AD70</f>
        <v>0</v>
      </c>
      <c r="F15" s="122">
        <f>ROUNDUP((C15+E15)+D15/P15,0)</f>
        <v>0</v>
      </c>
      <c r="G15" s="122"/>
      <c r="H15" s="122"/>
      <c r="I15" s="122"/>
      <c r="J15" s="43">
        <f>F15*O15</f>
        <v>0</v>
      </c>
      <c r="K15" s="43"/>
      <c r="L15" s="114">
        <v>0</v>
      </c>
      <c r="M15" s="43">
        <f>L15-F15</f>
        <v>0</v>
      </c>
      <c r="N15" s="113">
        <v>0.09</v>
      </c>
      <c r="O15" s="113">
        <f>N15*P15</f>
        <v>1.08</v>
      </c>
      <c r="P15" s="113">
        <v>12</v>
      </c>
      <c r="Q15" s="115">
        <v>8.58</v>
      </c>
      <c r="R15" s="119">
        <f>Q15*P15</f>
        <v>102.96000000000001</v>
      </c>
      <c r="S15" s="158"/>
      <c r="W15" s="663" t="s">
        <v>488</v>
      </c>
      <c r="X15" s="664"/>
      <c r="Y15" s="664"/>
      <c r="AT15" s="3" t="str">
        <f>'Bhilai R'!C21</f>
        <v>RRL-Nehru Nagar</v>
      </c>
      <c r="AU15" s="3">
        <f>Bhilai!CN21</f>
        <v>0</v>
      </c>
      <c r="AV15" s="305">
        <f>'Bhilai R'!CN21</f>
        <v>270</v>
      </c>
      <c r="AW15" s="3">
        <f>Bhilai!CO21</f>
        <v>0</v>
      </c>
      <c r="AX15" s="305">
        <f>'Bhilai R'!CO21</f>
        <v>1350</v>
      </c>
      <c r="AY15" s="306">
        <f t="shared" si="11"/>
        <v>0</v>
      </c>
    </row>
    <row r="16" spans="1:51">
      <c r="A16">
        <v>1011</v>
      </c>
      <c r="B16" s="1" t="s">
        <v>652</v>
      </c>
      <c r="C16" s="522">
        <f>'Raipur-1'!AE70+'Raipur-2'!AE70+'Raipur-3'!AE70+Bhilai!AE70+Rajnandgaon!AE70+Raigarh!AE70+Bilaspur!AE70+Korba!AE70+'Other States'!AE70+Odisha!AE70+Nagpur!AE70+Mahasamund!AE70+Jagdalpur!AE70+'Upcoming City'!AE70</f>
        <v>0</v>
      </c>
      <c r="D16" s="522">
        <f>'Raipur-1'!AF70+'Raipur-2'!AF70+'Raipur-3'!AF70+Bhilai!AF70+Rajnandgaon!AF70+Raigarh!AF70+Bilaspur!AF70+Korba!AF70+'Other States'!AF70+Odisha!AF70+Nagpur!AF70+Mahasamund!AF70+Jagdalpur!AF70+'Upcoming City'!AF70</f>
        <v>0</v>
      </c>
      <c r="E16" s="522">
        <f>'Raipur-1'!AG70+'Raipur-2'!AG70+'Raipur-3'!AG70+Bhilai!AG70+Rajnandgaon!AG70+Raigarh!AG70+Bilaspur!AG70+Korba!AG70+'Other States'!AG70+Odisha!AG70+Nagpur!AG70+Mahasamund!AG70+Jagdalpur!AG70+'Upcoming City'!AG70</f>
        <v>0</v>
      </c>
      <c r="F16" s="523">
        <f>ROUNDUP((C16+E16)+D16/P16,0)</f>
        <v>0</v>
      </c>
      <c r="G16" s="518"/>
      <c r="H16" s="520" t="str">
        <f t="shared" ref="H16" si="14">IFERROR(($F16-$G16)/$F16,"-")</f>
        <v>-</v>
      </c>
      <c r="I16" s="524"/>
      <c r="J16" s="522">
        <f>F16*O16</f>
        <v>0</v>
      </c>
      <c r="K16" s="43"/>
      <c r="L16" s="114">
        <f>'Production Summary'!H16</f>
        <v>0</v>
      </c>
      <c r="M16" s="43">
        <f>L16-F16</f>
        <v>0</v>
      </c>
      <c r="N16" s="113">
        <v>0.18</v>
      </c>
      <c r="O16" s="113">
        <f>N16*P16</f>
        <v>2.16</v>
      </c>
      <c r="P16" s="113">
        <v>12</v>
      </c>
      <c r="Q16" s="115">
        <v>20.95</v>
      </c>
      <c r="R16" s="119">
        <f>Q16*P16</f>
        <v>251.39999999999998</v>
      </c>
      <c r="W16" s="3" t="s">
        <v>145</v>
      </c>
      <c r="X16" s="3" t="s">
        <v>106</v>
      </c>
      <c r="Y16" s="3" t="s">
        <v>192</v>
      </c>
      <c r="AT16" s="3" t="str">
        <f>'Bhilai R'!C50</f>
        <v>M P S  Agency</v>
      </c>
      <c r="AU16" s="3">
        <f>Bhilai!CN50</f>
        <v>0</v>
      </c>
      <c r="AV16" s="305">
        <f>'Bhilai R'!CN50</f>
        <v>270</v>
      </c>
      <c r="AW16" s="3">
        <f>Bhilai!CO50</f>
        <v>0</v>
      </c>
      <c r="AX16" s="305">
        <f>'Bhilai R'!CO50</f>
        <v>1350</v>
      </c>
      <c r="AY16" s="306">
        <f t="shared" si="11"/>
        <v>0</v>
      </c>
    </row>
    <row r="17" spans="1:51">
      <c r="B17" s="49" t="s">
        <v>98</v>
      </c>
      <c r="C17" s="50" t="s">
        <v>239</v>
      </c>
      <c r="D17" s="50" t="s">
        <v>111</v>
      </c>
      <c r="E17" s="50" t="s">
        <v>215</v>
      </c>
      <c r="F17" s="50" t="s">
        <v>650</v>
      </c>
      <c r="G17" s="50"/>
      <c r="H17" s="50"/>
      <c r="I17" s="50"/>
      <c r="J17" s="112">
        <f>SUM(J18:J23)</f>
        <v>2345</v>
      </c>
      <c r="K17" s="112"/>
      <c r="L17" s="112" t="s">
        <v>270</v>
      </c>
      <c r="M17" s="112" t="s">
        <v>271</v>
      </c>
      <c r="N17" s="109" t="s">
        <v>272</v>
      </c>
      <c r="O17" s="109" t="s">
        <v>273</v>
      </c>
      <c r="P17" s="109" t="s">
        <v>111</v>
      </c>
      <c r="Q17" s="50" t="s">
        <v>283</v>
      </c>
      <c r="R17" s="118" t="s">
        <v>651</v>
      </c>
      <c r="S17" s="68"/>
      <c r="W17" s="3" t="s">
        <v>85</v>
      </c>
      <c r="X17" s="3">
        <f>'Raipur-1'!D70+'Raipur-2'!D70</f>
        <v>24</v>
      </c>
      <c r="Y17" s="3">
        <f>'Raipur-1'!G70+'Raipur-2'!G70</f>
        <v>10</v>
      </c>
      <c r="AT17" s="3" t="str">
        <f>Rajnandgaon!B71</f>
        <v>Individual</v>
      </c>
      <c r="AU17" s="3">
        <f>Rajnandgaon!CN71</f>
        <v>0</v>
      </c>
      <c r="AV17" s="305">
        <f>'Rajnandgaon R'!CN6</f>
        <v>265</v>
      </c>
      <c r="AW17" s="3">
        <f>Rajnandgaon!CO71</f>
        <v>0</v>
      </c>
      <c r="AX17" s="305">
        <f>'Rajnandgaon R'!CO6</f>
        <v>1325</v>
      </c>
      <c r="AY17" s="306">
        <f t="shared" si="11"/>
        <v>0</v>
      </c>
    </row>
    <row r="18" spans="1:51">
      <c r="A18">
        <v>1012</v>
      </c>
      <c r="B18" s="1" t="s">
        <v>621</v>
      </c>
      <c r="C18" s="522">
        <f>'Raipur-1'!AH70+'Raipur-2'!AH70+'Raipur-3'!AH70+Bhilai!AH70+Rajnandgaon!AH70+Raigarh!AH70+Bilaspur!AH70+Korba!AH70+'Other States'!AH70+Odisha!AH70+Nagpur!AH70+Mahasamund!AH70+Jagdalpur!AH70+'Upcoming City'!AH70</f>
        <v>20</v>
      </c>
      <c r="D18" s="522">
        <f>'Raipur-1'!AI70+'Raipur-2'!AI70+'Raipur-3'!AI70+Bhilai!AI70+Rajnandgaon!AI70+Raigarh!AI70+Bilaspur!AI70+Korba!AI70+'Other States'!AI70+Odisha!AI70+Nagpur!AI70+Mahasamund!AI70+Jagdalpur!AI70+'Upcoming City'!AI70</f>
        <v>163</v>
      </c>
      <c r="E18" s="522">
        <f>'Raipur-1'!AJ70+'Raipur-2'!AJ70+'Raipur-3'!AJ70+Bhilai!AJ70+Rajnandgaon!AJ70+Raigarh!AJ70+Bilaspur!AJ70+Korba!AJ70+'Other States'!AJ70+Odisha!AJ70+Nagpur!AJ70+Mahasamund!AJ70+Jagdalpur!AJ70+'Upcoming City'!AJ70</f>
        <v>0</v>
      </c>
      <c r="F18" s="523">
        <f>ROUNDUP(C18+(D18+E18)/P18,0)</f>
        <v>23</v>
      </c>
      <c r="G18" s="518"/>
      <c r="H18" s="520">
        <f t="shared" ref="H18:H25" si="15">IFERROR(($F18-$G18)/$F18,"-")</f>
        <v>1</v>
      </c>
      <c r="I18" s="524"/>
      <c r="J18" s="522">
        <f t="shared" ref="J18:J23" si="16">F18*O18</f>
        <v>276</v>
      </c>
      <c r="K18" s="43"/>
      <c r="L18" s="114">
        <f>'Production Summary'!H18</f>
        <v>49</v>
      </c>
      <c r="M18" s="43">
        <f t="shared" ref="M18:M23" si="17">L18-F18</f>
        <v>26</v>
      </c>
      <c r="N18" s="113">
        <v>0.2</v>
      </c>
      <c r="O18" s="113">
        <f t="shared" ref="O18:O23" si="18">N18*P18</f>
        <v>12</v>
      </c>
      <c r="P18" s="113">
        <v>60</v>
      </c>
      <c r="Q18" s="115">
        <v>13.95</v>
      </c>
      <c r="R18" s="119">
        <f t="shared" ref="R18:R23" si="19">Q18*P18</f>
        <v>837</v>
      </c>
      <c r="S18" s="68"/>
      <c r="W18" s="3" t="s">
        <v>305</v>
      </c>
      <c r="X18" s="3">
        <f>Rajnandgaon!D70</f>
        <v>7</v>
      </c>
      <c r="Y18" s="3">
        <f>Rajnandgaon!G70</f>
        <v>0</v>
      </c>
      <c r="AT18" s="3" t="str">
        <f>'Raigarh R'!C7</f>
        <v xml:space="preserve">Relaince Retail Ltd. Fresh,SK Plaza Raigarh </v>
      </c>
      <c r="AU18" s="3">
        <f>Raigarh!CN7</f>
        <v>0</v>
      </c>
      <c r="AV18" s="305">
        <f>'Raigarh R'!CN7</f>
        <v>270</v>
      </c>
      <c r="AW18" s="3">
        <f>Raigarh!CO7</f>
        <v>0</v>
      </c>
      <c r="AX18" s="305">
        <f>'Raigarh R'!CO7</f>
        <v>1350</v>
      </c>
      <c r="AY18" s="306">
        <f t="shared" si="11"/>
        <v>0</v>
      </c>
    </row>
    <row r="19" spans="1:51">
      <c r="A19">
        <v>1013</v>
      </c>
      <c r="B19" s="1" t="s">
        <v>622</v>
      </c>
      <c r="C19" s="522">
        <f>'Raipur-1'!AK70+'Raipur-2'!AK70+'Raipur-3'!AK70+Bhilai!AK70+Rajnandgaon!AK70+Raigarh!AK70+Bilaspur!AK70+Korba!AK70+'Other States'!AK70+Odisha!AK70+Nagpur!AK70+Mahasamund!AK70+Jagdalpur!AK70+'Upcoming City'!AK70</f>
        <v>1</v>
      </c>
      <c r="D19" s="522">
        <f>'Raipur-1'!AL70+'Raipur-2'!AL70+'Raipur-3'!AL70+Bhilai!AL70+Rajnandgaon!AL70+Raigarh!AL70+Bilaspur!AL70+Korba!AL70+'Other States'!AL70+Odisha!AL70+Nagpur!AL70+Mahasamund!AL70+Jagdalpur!AL70+'Upcoming City'!AL70</f>
        <v>155</v>
      </c>
      <c r="E19" s="522">
        <f>'Raipur-1'!AM70+'Raipur-2'!AM70+'Raipur-3'!AM70+Bhilai!AM70+Rajnandgaon!AM70+Raigarh!AM70+Bilaspur!AM70+Korba!AM70+'Other States'!AM70+Odisha!AM70+Nagpur!AM70+Mahasamund!AM70+Jagdalpur!AM70+'Upcoming City'!AM70</f>
        <v>0</v>
      </c>
      <c r="F19" s="523">
        <f>ROUNDUP(C19+(D19+E19)/P19,0)</f>
        <v>7</v>
      </c>
      <c r="G19" s="518"/>
      <c r="H19" s="520">
        <f t="shared" si="15"/>
        <v>1</v>
      </c>
      <c r="I19" s="524"/>
      <c r="J19" s="522">
        <f t="shared" si="16"/>
        <v>84</v>
      </c>
      <c r="K19" s="43"/>
      <c r="L19" s="114">
        <f>'Production Summary'!H19</f>
        <v>16</v>
      </c>
      <c r="M19" s="43">
        <f t="shared" si="17"/>
        <v>9</v>
      </c>
      <c r="N19" s="113">
        <v>0.4</v>
      </c>
      <c r="O19" s="113">
        <f t="shared" si="18"/>
        <v>12</v>
      </c>
      <c r="P19" s="113">
        <v>30</v>
      </c>
      <c r="Q19" s="115">
        <v>26.95</v>
      </c>
      <c r="R19" s="119">
        <f t="shared" si="19"/>
        <v>808.5</v>
      </c>
      <c r="S19" s="68"/>
      <c r="W19" s="3" t="s">
        <v>137</v>
      </c>
      <c r="X19" s="3">
        <f>Bhilai!D70</f>
        <v>2</v>
      </c>
      <c r="Y19" s="3">
        <f>Bhilai!G70</f>
        <v>0</v>
      </c>
      <c r="AT19" s="3" t="str">
        <f>'Raigarh R'!C11</f>
        <v/>
      </c>
      <c r="AU19" s="3">
        <f>Raigarh!CN11</f>
        <v>0</v>
      </c>
      <c r="AV19" s="305">
        <f>'Raigarh R'!CN11</f>
        <v>270</v>
      </c>
      <c r="AW19" s="3">
        <f>Raigarh!CO11</f>
        <v>0</v>
      </c>
      <c r="AX19" s="305">
        <f>'Raigarh R'!CO11</f>
        <v>1350</v>
      </c>
      <c r="AY19" s="306">
        <f t="shared" si="11"/>
        <v>0</v>
      </c>
    </row>
    <row r="20" spans="1:51" ht="15" customHeight="1">
      <c r="A20">
        <v>1014</v>
      </c>
      <c r="B20" s="1" t="s">
        <v>678</v>
      </c>
      <c r="C20" s="522">
        <f>'Raipur-1'!AN70+'Raipur-2'!AN70+'Raipur-3'!AN70+Bhilai!AN70+Rajnandgaon!AN70+Raigarh!AN70+Bilaspur!AN70+Korba!AN70+'Other States'!AN70+Odisha!AN70+Nagpur!AN70+Mahasamund!AN70+Jagdalpur!AN70+'Upcoming City'!AN70</f>
        <v>30</v>
      </c>
      <c r="D20" s="522">
        <f>'Raipur-1'!AO70+'Raipur-2'!AO70+'Raipur-3'!AO70+Bhilai!AO70+Rajnandgaon!AO70+Raigarh!AO70+Bilaspur!AO70+Korba!AO70+'Other States'!AO70+Odisha!AO70+Nagpur!AO70+Mahasamund!AO70+Jagdalpur!AO70+'Upcoming City'!AO70</f>
        <v>360</v>
      </c>
      <c r="E20" s="522">
        <f>'Raipur-1'!AP70+'Raipur-2'!AP70+'Raipur-3'!AP70+Bhilai!AP70+Rajnandgaon!AP70+Raigarh!AP70+Bilaspur!AP70+Korba!AP70+'Other States'!AP70+Odisha!AP70+Nagpur!AP70+Mahasamund!AP70+Jagdalpur!AP70+'Upcoming City'!AP70</f>
        <v>0</v>
      </c>
      <c r="F20" s="523">
        <f>ROUNDUP(C20+(D20+E20)/P20,0)</f>
        <v>60</v>
      </c>
      <c r="G20" s="518"/>
      <c r="H20" s="520">
        <f t="shared" si="15"/>
        <v>1</v>
      </c>
      <c r="I20" s="524"/>
      <c r="J20" s="522">
        <f t="shared" si="16"/>
        <v>720</v>
      </c>
      <c r="K20" s="43"/>
      <c r="L20" s="114">
        <f>'Production Summary'!H20</f>
        <v>143</v>
      </c>
      <c r="M20" s="43">
        <f t="shared" si="17"/>
        <v>83</v>
      </c>
      <c r="N20" s="113">
        <v>1</v>
      </c>
      <c r="O20" s="113">
        <f t="shared" si="18"/>
        <v>12</v>
      </c>
      <c r="P20" s="113">
        <v>12</v>
      </c>
      <c r="Q20" s="115">
        <v>64.95</v>
      </c>
      <c r="R20" s="119">
        <f t="shared" si="19"/>
        <v>779.40000000000009</v>
      </c>
      <c r="S20" s="68"/>
      <c r="W20" s="3" t="s">
        <v>138</v>
      </c>
      <c r="X20" s="3">
        <f>Raigarh!D70</f>
        <v>40</v>
      </c>
      <c r="Y20" s="3">
        <f>Raigarh!G70</f>
        <v>0</v>
      </c>
      <c r="AT20" s="3" t="str">
        <f>'Raigarh R'!C18</f>
        <v/>
      </c>
      <c r="AU20" s="3">
        <f>Raigarh!CN18</f>
        <v>0</v>
      </c>
      <c r="AV20" s="305">
        <f>'Raigarh R'!CN18</f>
        <v>270</v>
      </c>
      <c r="AW20" s="3">
        <f>Raigarh!CO18</f>
        <v>0</v>
      </c>
      <c r="AX20" s="305">
        <f>'Raigarh R'!CO18</f>
        <v>1350</v>
      </c>
      <c r="AY20" s="306">
        <f t="shared" si="11"/>
        <v>0</v>
      </c>
    </row>
    <row r="21" spans="1:51">
      <c r="A21">
        <v>1015</v>
      </c>
      <c r="B21" s="1" t="s">
        <v>679</v>
      </c>
      <c r="C21" s="522">
        <f>'Raipur-1'!AQ70+'Raipur-2'!AQ70+'Raipur-3'!AQ70+Bhilai!AQ70+Rajnandgaon!AQ70+Raigarh!AQ70+Bilaspur!AQ70+Korba!AQ70+'Other States'!AQ70+Odisha!AQ70+Nagpur!AQ70+Mahasamund!AQ70+Jagdalpur!AQ70+'Upcoming City'!AQ70</f>
        <v>31</v>
      </c>
      <c r="D21" s="522">
        <f>'Raipur-1'!AR70+'Raipur-2'!AR70+'Raipur-3'!AR70+Bhilai!AR70+Rajnandgaon!AR70+Raigarh!AR70+Bilaspur!AR70+Korba!AR70+'Other States'!AR70+Odisha!AR70+Nagpur!AR70+Mahasamund!AR70+Jagdalpur!AR70+'Upcoming City'!AR70</f>
        <v>0</v>
      </c>
      <c r="E21" s="522">
        <f>'Raipur-1'!AS70+'Raipur-2'!AS70+'Raipur-3'!AS70+Bhilai!AS70+Rajnandgaon!AS70+Raigarh!AS70+Bilaspur!AS70+Korba!AS70+'Other States'!AS70+Odisha!AS70+Nagpur!AS70+Mahasamund!AS70+Jagdalpur!AS70+'Upcoming City'!AS70</f>
        <v>0</v>
      </c>
      <c r="F21" s="523">
        <f>ROUNDUP(C21+(D21+E21)/P21,0)</f>
        <v>31</v>
      </c>
      <c r="G21" s="518"/>
      <c r="H21" s="520">
        <f t="shared" si="15"/>
        <v>1</v>
      </c>
      <c r="I21" s="524"/>
      <c r="J21" s="522">
        <f t="shared" si="16"/>
        <v>310</v>
      </c>
      <c r="K21" s="43"/>
      <c r="L21" s="114">
        <f>'Production Summary'!H21</f>
        <v>99</v>
      </c>
      <c r="M21" s="43">
        <f t="shared" si="17"/>
        <v>68</v>
      </c>
      <c r="N21" s="113">
        <v>5</v>
      </c>
      <c r="O21" s="113">
        <f t="shared" si="18"/>
        <v>10</v>
      </c>
      <c r="P21" s="113">
        <v>2</v>
      </c>
      <c r="Q21" s="115">
        <v>315</v>
      </c>
      <c r="R21" s="340">
        <f t="shared" si="19"/>
        <v>630</v>
      </c>
      <c r="S21" s="68"/>
      <c r="W21" s="3" t="s">
        <v>140</v>
      </c>
      <c r="X21" s="3">
        <f>Bilaspur!D70</f>
        <v>58</v>
      </c>
      <c r="Y21" s="3">
        <f>Bilaspur!G70</f>
        <v>0</v>
      </c>
      <c r="AG21" s="42"/>
      <c r="AT21" s="3" t="str">
        <f>'Korba R'!C6</f>
        <v>Natraj Traders</v>
      </c>
      <c r="AU21" s="3">
        <f>Korba!CN6</f>
        <v>0</v>
      </c>
      <c r="AV21" s="305">
        <f>'Korba R'!CN6</f>
        <v>270</v>
      </c>
      <c r="AW21" s="3">
        <f>Korba!CO6</f>
        <v>0</v>
      </c>
      <c r="AX21" s="305">
        <f>'Korba R'!CO6</f>
        <v>1350</v>
      </c>
      <c r="AY21" s="306">
        <f t="shared" si="11"/>
        <v>0</v>
      </c>
    </row>
    <row r="22" spans="1:51">
      <c r="A22">
        <v>1047</v>
      </c>
      <c r="B22" s="1" t="s">
        <v>680</v>
      </c>
      <c r="C22" s="925">
        <f>'Raipur-1'!AT70+'Raipur-2'!AT70+'Raipur-3'!AT70+Bhilai!AT70+Rajnandgaon!AT70+Raigarh!AT70+Korba!AT70+Bilaspur!AT70+Odisha!AT70+Nagpur!AT70+Mahasamund!AT70+'Other States'!AT70+Jagdalpur!AT70+'Upcoming City'!AT70</f>
        <v>44</v>
      </c>
      <c r="D22" s="926"/>
      <c r="E22" s="927"/>
      <c r="F22" s="523">
        <f>ROUNDUP(C22+(D22+E22)/P22,0)</f>
        <v>44</v>
      </c>
      <c r="G22" s="518"/>
      <c r="H22" s="520">
        <f t="shared" si="15"/>
        <v>1</v>
      </c>
      <c r="I22" s="524"/>
      <c r="J22" s="522">
        <f t="shared" si="16"/>
        <v>220</v>
      </c>
      <c r="K22" s="43"/>
      <c r="L22" s="114">
        <f>'Production Summary'!H22</f>
        <v>99</v>
      </c>
      <c r="M22" s="43">
        <f t="shared" si="17"/>
        <v>55</v>
      </c>
      <c r="N22" s="113">
        <v>5</v>
      </c>
      <c r="O22" s="113">
        <f t="shared" si="18"/>
        <v>5</v>
      </c>
      <c r="P22" s="113">
        <v>1</v>
      </c>
      <c r="Q22" s="115">
        <v>345</v>
      </c>
      <c r="R22" s="119">
        <f t="shared" si="19"/>
        <v>345</v>
      </c>
      <c r="S22" s="68"/>
      <c r="W22" s="3" t="s">
        <v>141</v>
      </c>
      <c r="X22" s="3">
        <f>Mahasamund!D70</f>
        <v>0</v>
      </c>
      <c r="Y22" s="3">
        <f>Mahasamund!G70</f>
        <v>0</v>
      </c>
      <c r="AT22" s="3" t="str">
        <f>'Korba R'!C7</f>
        <v>Vikash Milk</v>
      </c>
      <c r="AU22" s="3">
        <f>Korba!CN7</f>
        <v>0</v>
      </c>
      <c r="AV22" s="305">
        <f>'Korba R'!CN7</f>
        <v>270</v>
      </c>
      <c r="AW22" s="3">
        <f>Korba!CO7</f>
        <v>0</v>
      </c>
      <c r="AX22" s="305">
        <f>'Korba R'!CO7</f>
        <v>1350</v>
      </c>
      <c r="AY22" s="306">
        <f t="shared" si="11"/>
        <v>0</v>
      </c>
    </row>
    <row r="23" spans="1:51" ht="15" customHeight="1">
      <c r="A23">
        <v>1016</v>
      </c>
      <c r="B23" s="1" t="s">
        <v>681</v>
      </c>
      <c r="C23" s="925">
        <f>'Raipur-1'!AU70+'Raipur-2'!AU70+'Raipur-3'!AU70+Bhilai!AU70+Rajnandgaon!AU70+Raigarh!AU70+Bilaspur!AU70+Korba!AU70+'Other States'!AU70+Odisha!AU70+Nagpur!AU70+Mahasamund!AU70+Jagdalpur!AU70+'Upcoming City'!AU70</f>
        <v>49</v>
      </c>
      <c r="D23" s="926"/>
      <c r="E23" s="927"/>
      <c r="F23" s="523">
        <f>C23</f>
        <v>49</v>
      </c>
      <c r="G23" s="518"/>
      <c r="H23" s="520">
        <f t="shared" si="15"/>
        <v>1</v>
      </c>
      <c r="I23" s="524"/>
      <c r="J23" s="522">
        <f t="shared" si="16"/>
        <v>735</v>
      </c>
      <c r="K23" s="43"/>
      <c r="L23" s="114">
        <f>'Production Summary'!H23</f>
        <v>104</v>
      </c>
      <c r="M23" s="43">
        <f t="shared" si="17"/>
        <v>55</v>
      </c>
      <c r="N23" s="113">
        <v>15</v>
      </c>
      <c r="O23" s="113">
        <f t="shared" si="18"/>
        <v>15</v>
      </c>
      <c r="P23" s="113">
        <v>1</v>
      </c>
      <c r="Q23" s="115">
        <v>1000</v>
      </c>
      <c r="R23" s="119">
        <f t="shared" si="19"/>
        <v>1000</v>
      </c>
      <c r="W23" s="3" t="s">
        <v>434</v>
      </c>
      <c r="X23" s="3">
        <f>Odisha!D70</f>
        <v>0</v>
      </c>
      <c r="Y23" s="3">
        <f>Odisha!G70</f>
        <v>0</v>
      </c>
      <c r="AT23" s="3" t="str">
        <f>'Korba R'!C8</f>
        <v>Shaifu Dairy</v>
      </c>
      <c r="AU23" s="3">
        <f>Korba!CN8</f>
        <v>0</v>
      </c>
      <c r="AV23" s="305">
        <f>'Korba R'!CN8</f>
        <v>270</v>
      </c>
      <c r="AW23" s="3">
        <f>Korba!CO8</f>
        <v>0</v>
      </c>
      <c r="AX23" s="305">
        <f>'Korba R'!CO8</f>
        <v>1350</v>
      </c>
      <c r="AY23" s="306">
        <f t="shared" si="11"/>
        <v>0</v>
      </c>
    </row>
    <row r="24" spans="1:51" ht="25.5">
      <c r="B24" s="49" t="s">
        <v>5</v>
      </c>
      <c r="C24" s="111" t="s">
        <v>522</v>
      </c>
      <c r="D24" s="111" t="s">
        <v>160</v>
      </c>
      <c r="E24" s="111" t="s">
        <v>157</v>
      </c>
      <c r="F24" s="50" t="s">
        <v>650</v>
      </c>
      <c r="G24" s="50"/>
      <c r="H24" s="50"/>
      <c r="I24" s="50"/>
      <c r="J24" s="112">
        <f>SUM(J25:J26)</f>
        <v>0</v>
      </c>
      <c r="K24" s="112"/>
      <c r="L24" s="112" t="s">
        <v>270</v>
      </c>
      <c r="M24" s="112" t="s">
        <v>271</v>
      </c>
      <c r="N24" s="109" t="s">
        <v>272</v>
      </c>
      <c r="O24" s="109" t="s">
        <v>273</v>
      </c>
      <c r="P24" s="109" t="s">
        <v>111</v>
      </c>
      <c r="Q24" s="50" t="s">
        <v>283</v>
      </c>
      <c r="R24" s="118" t="s">
        <v>651</v>
      </c>
      <c r="W24" s="350" t="s">
        <v>147</v>
      </c>
      <c r="X24" s="350">
        <f>SUM(X17:X23)</f>
        <v>131</v>
      </c>
      <c r="Y24" s="350">
        <f>SUM(Y17:Y23)</f>
        <v>10</v>
      </c>
      <c r="AT24" s="3" t="str">
        <f>'Korba R'!C21</f>
        <v>Gulsan Traders</v>
      </c>
      <c r="AU24" s="3">
        <f>Korba!CN21</f>
        <v>0</v>
      </c>
      <c r="AV24" s="305">
        <f>'Korba R'!CN21</f>
        <v>270</v>
      </c>
      <c r="AW24" s="3">
        <f>Korba!CO21</f>
        <v>0</v>
      </c>
      <c r="AX24" s="305">
        <f>'Korba R'!CO21</f>
        <v>1350</v>
      </c>
      <c r="AY24" s="306">
        <f t="shared" si="11"/>
        <v>0</v>
      </c>
    </row>
    <row r="25" spans="1:51">
      <c r="A25">
        <v>1017</v>
      </c>
      <c r="B25" s="1" t="s">
        <v>627</v>
      </c>
      <c r="C25" s="522">
        <f>'Raipur-1'!AV70+'Raipur-2'!AV70+'Raipur-3'!AV70+Bhilai!AV70+Rajnandgaon!AV70+Raigarh!AV70+Bilaspur!AV70+Korba!AV70+'Other States'!AV70+Odisha!AV70+Nagpur!AV70+Mahasamund!AV70+Jagdalpur!AV70+'Upcoming City'!AV70</f>
        <v>0</v>
      </c>
      <c r="D25" s="522">
        <f>'Raipur-1'!AW70+'Raipur-2'!AW70+'Raipur-3'!AW70+Bhilai!AW70+Rajnandgaon!AW70+Raigarh!AW70+Bilaspur!AW70+Korba!AW70+'Other States'!AW70+Odisha!AW70+Nagpur!AW70+Mahasamund!AW70+Jagdalpur!AW70+'Upcoming City'!AW70</f>
        <v>0</v>
      </c>
      <c r="E25" s="522">
        <f>'Raipur-1'!AX70+'Raipur-2'!AX70+'Raipur-3'!AX70+Bhilai!AX70+Rajnandgaon!AX70+Raigarh!AX70+Bilaspur!AX70+Korba!AX70+'Other States'!AX70+Odisha!AX70+Nagpur!AX70+Mahasamund!AX70+Jagdalpur!AX70+'Upcoming City'!AX70</f>
        <v>0</v>
      </c>
      <c r="F25" s="523">
        <f>ROUNDUP((C25+E25)+D25/P25,0)</f>
        <v>0</v>
      </c>
      <c r="G25" s="518"/>
      <c r="H25" s="520" t="str">
        <f t="shared" si="15"/>
        <v>-</v>
      </c>
      <c r="I25" s="524"/>
      <c r="J25" s="522">
        <f>F25*O25</f>
        <v>0</v>
      </c>
      <c r="K25" s="43"/>
      <c r="L25" s="114">
        <f>'Production Summary'!H25</f>
        <v>0</v>
      </c>
      <c r="M25" s="43">
        <f>L25-F25</f>
        <v>0</v>
      </c>
      <c r="N25" s="113">
        <v>0.09</v>
      </c>
      <c r="O25" s="113">
        <f>N25*P25</f>
        <v>1.08</v>
      </c>
      <c r="P25" s="113">
        <v>12</v>
      </c>
      <c r="Q25" s="115">
        <v>16.670000000000002</v>
      </c>
      <c r="R25" s="119">
        <f>Q25*P25</f>
        <v>200.04000000000002</v>
      </c>
      <c r="AT25" s="3" t="str">
        <f>'Korba R'!C22</f>
        <v/>
      </c>
      <c r="AU25" s="3">
        <f>Korba!CN22</f>
        <v>0</v>
      </c>
      <c r="AV25" s="305">
        <f>'Korba R'!CN22</f>
        <v>270</v>
      </c>
      <c r="AW25" s="3">
        <f>Korba!CO22</f>
        <v>0</v>
      </c>
      <c r="AX25" s="305">
        <f>'Korba R'!CO22</f>
        <v>1350</v>
      </c>
      <c r="AY25" s="306">
        <f t="shared" si="11"/>
        <v>0</v>
      </c>
    </row>
    <row r="26" spans="1:51" hidden="1">
      <c r="B26" s="1" t="s">
        <v>301</v>
      </c>
      <c r="C26" s="43">
        <f>'Raipur-1'!AY70+'Raipur-2'!AY70+'Raipur-3'!AY70+Bhilai!AY70+Rajnandgaon!AY70+Raigarh!AY70+Bilaspur!AY70+Korba!AY70+'Other States'!AY70+Odisha!AY70+Nagpur!AY70+Mahasamund!AY70+Jagdalpur!AY70+'Upcoming City'!AY70</f>
        <v>0</v>
      </c>
      <c r="D26" s="43">
        <f>'Raipur-1'!AZ70+'Raipur-2'!AZ70+'Raipur-3'!AZ70+Bhilai!AZ70+Rajnandgaon!AZ70+Raigarh!AZ70+Bilaspur!AZ70+Korba!AZ70+'Other States'!AZ70+Odisha!AZ70+Nagpur!AZ70+Mahasamund!AZ70+Jagdalpur!AZ70+'Upcoming City'!AZ70</f>
        <v>0</v>
      </c>
      <c r="E26" s="43">
        <f>'Raipur-1'!BA70+'Raipur-2'!BA70+'Raipur-3'!BA70+Bhilai!BA70+Rajnandgaon!BA70+Raigarh!BA70+Bilaspur!BA70+Korba!BA70+'Other States'!BA70+Odisha!BA70+Nagpur!BA70+Mahasamund!BA70+Jagdalpur!BA70+'Upcoming City'!BA70</f>
        <v>0</v>
      </c>
      <c r="F26" s="122">
        <f>ROUNDUP((C26+E26)+D26/P26,0)</f>
        <v>0</v>
      </c>
      <c r="G26" s="122"/>
      <c r="H26" s="122"/>
      <c r="I26" s="122"/>
      <c r="J26" s="43">
        <f>F26*O26</f>
        <v>0</v>
      </c>
      <c r="K26" s="43"/>
      <c r="L26" s="114">
        <v>0</v>
      </c>
      <c r="M26" s="43">
        <f>L26-F26</f>
        <v>0</v>
      </c>
      <c r="N26" s="113">
        <v>0.09</v>
      </c>
      <c r="O26" s="113">
        <f>N26*P26</f>
        <v>1.08</v>
      </c>
      <c r="P26" s="113">
        <v>12</v>
      </c>
      <c r="Q26" s="115">
        <v>17.164803570279144</v>
      </c>
      <c r="R26" s="119">
        <f>Q26*P26</f>
        <v>205.97764284334971</v>
      </c>
      <c r="AI26" s="171"/>
      <c r="AT26" s="3" t="str">
        <f>Bilaspur!B71</f>
        <v>Universal Corp</v>
      </c>
      <c r="AU26" s="3">
        <f>Bilaspur!CN71</f>
        <v>0</v>
      </c>
      <c r="AV26" s="305">
        <f>'Bilaspur R'!CN6</f>
        <v>270</v>
      </c>
      <c r="AW26" s="3">
        <f>Bilaspur!CO71</f>
        <v>0</v>
      </c>
      <c r="AX26" s="305">
        <f>'Bilaspur R'!CO6</f>
        <v>1350</v>
      </c>
      <c r="AY26" s="306">
        <f t="shared" si="11"/>
        <v>0</v>
      </c>
    </row>
    <row r="27" spans="1:51">
      <c r="B27" s="49" t="s">
        <v>6</v>
      </c>
      <c r="C27" s="50" t="s">
        <v>239</v>
      </c>
      <c r="D27" s="50" t="s">
        <v>111</v>
      </c>
      <c r="E27" s="50" t="s">
        <v>215</v>
      </c>
      <c r="F27" s="50" t="s">
        <v>650</v>
      </c>
      <c r="G27" s="50"/>
      <c r="H27" s="50"/>
      <c r="I27" s="50"/>
      <c r="J27" s="112">
        <f>SUM(J28:J32)</f>
        <v>733</v>
      </c>
      <c r="K27" s="112"/>
      <c r="L27" s="112" t="s">
        <v>270</v>
      </c>
      <c r="M27" s="112" t="s">
        <v>271</v>
      </c>
      <c r="N27" s="109" t="s">
        <v>272</v>
      </c>
      <c r="O27" s="109" t="s">
        <v>273</v>
      </c>
      <c r="P27" s="109" t="s">
        <v>111</v>
      </c>
      <c r="Q27" s="50" t="s">
        <v>283</v>
      </c>
      <c r="R27" s="118" t="s">
        <v>651</v>
      </c>
      <c r="AI27" s="171"/>
      <c r="AT27" s="3" t="str">
        <f>'Bilaspur R'!C40</f>
        <v>Navniraman Vanijya Private Limited</v>
      </c>
      <c r="AU27" s="3">
        <f>Bilaspur!CN40</f>
        <v>0</v>
      </c>
      <c r="AV27" s="305">
        <f>'Bilaspur R'!CN40</f>
        <v>270</v>
      </c>
      <c r="AW27" s="3">
        <f>Bilaspur!CO40</f>
        <v>0</v>
      </c>
      <c r="AX27" s="305">
        <f>'Bilaspur R'!CO40</f>
        <v>1350</v>
      </c>
      <c r="AY27" s="306">
        <f t="shared" si="11"/>
        <v>0</v>
      </c>
    </row>
    <row r="28" spans="1:51" ht="15" customHeight="1">
      <c r="A28">
        <v>1020</v>
      </c>
      <c r="B28" s="1" t="s">
        <v>628</v>
      </c>
      <c r="C28" s="522">
        <f>'Raipur-1'!BB70+'Raipur-2'!BB70+'Raipur-3'!BB70+Bhilai!BB70+Rajnandgaon!BB70+Raigarh!BB70+Bilaspur!BB70+Korba!BB70+'Other States'!BB70+Odisha!BB70+Nagpur!BB70+Mahasamund!BB70+Jagdalpur!BB70+'Upcoming City'!BB70</f>
        <v>9</v>
      </c>
      <c r="D28" s="522">
        <f>'Raipur-1'!BC70+'Raipur-2'!BC70+'Raipur-3'!BC70+Bhilai!BC70+Rajnandgaon!BC70+Raigarh!BC70+Bilaspur!BC70+Korba!BC70+'Other States'!BC70+Odisha!BC70+Nagpur!BC70+Mahasamund!BC70+Jagdalpur!BC70+'Upcoming City'!BC70</f>
        <v>216</v>
      </c>
      <c r="E28" s="522">
        <f>'Raipur-1'!BD70+'Raipur-2'!BD70+'Raipur-3'!BD70+Bhilai!BD70+Rajnandgaon!BD70+Raigarh!BD70+Bilaspur!BD70+Korba!BD70+'Other States'!BD70+Odisha!BD70+Nagpur!BD70+Mahasamund!BD70+Jagdalpur!BD70+'Upcoming City'!BD70</f>
        <v>0</v>
      </c>
      <c r="F28" s="523">
        <f>ROUNDUP(C28+(D28+E28)/P28,0)</f>
        <v>13</v>
      </c>
      <c r="G28" s="518"/>
      <c r="H28" s="520">
        <f t="shared" ref="H28:H30" si="20">IFERROR(($F28-$G28)/$F28,"-")</f>
        <v>1</v>
      </c>
      <c r="I28" s="524"/>
      <c r="J28" s="522">
        <f>F28*O28</f>
        <v>156</v>
      </c>
      <c r="K28" s="43"/>
      <c r="L28" s="114">
        <f>'Production Summary'!H28</f>
        <v>29</v>
      </c>
      <c r="M28" s="43">
        <f>L28-F28</f>
        <v>16</v>
      </c>
      <c r="N28" s="113">
        <v>0.2</v>
      </c>
      <c r="O28" s="113">
        <f>N28*P28</f>
        <v>12</v>
      </c>
      <c r="P28" s="113">
        <v>60</v>
      </c>
      <c r="Q28" s="115">
        <v>11.95</v>
      </c>
      <c r="R28" s="119">
        <f>Q28*P28</f>
        <v>717</v>
      </c>
      <c r="S28" s="68">
        <f>Q29*P29</f>
        <v>611.40000000000009</v>
      </c>
      <c r="W28" s="395" t="s">
        <v>502</v>
      </c>
      <c r="X28" s="396"/>
      <c r="Y28" s="396"/>
      <c r="Z28" s="396"/>
      <c r="AI28" s="171"/>
      <c r="AT28" s="3" t="str">
        <f>Odisha!B71</f>
        <v>Tapaswini Enterprises</v>
      </c>
      <c r="AU28" s="3">
        <f>Odisha!CN71</f>
        <v>0</v>
      </c>
      <c r="AV28" s="305">
        <f>'Odisha R'!CN6</f>
        <v>255</v>
      </c>
      <c r="AW28" s="3">
        <f>Odisha!CO71</f>
        <v>0</v>
      </c>
      <c r="AX28" s="305">
        <f>'Odisha R'!CO6</f>
        <v>1275</v>
      </c>
      <c r="AY28" s="306">
        <f t="shared" si="11"/>
        <v>0</v>
      </c>
    </row>
    <row r="29" spans="1:51" ht="16.5" customHeight="1">
      <c r="A29">
        <v>1019</v>
      </c>
      <c r="B29" s="1" t="s">
        <v>682</v>
      </c>
      <c r="C29" s="522">
        <f>'Raipur-1'!BE70+'Raipur-2'!BE70+'Raipur-3'!BE70+Bhilai!BE70+Rajnandgaon!BE70+Raigarh!BE70+Bilaspur!BE70+Korba!BE70+'Other States'!BE70+Odisha!BE70+Nagpur!BE70+Mahasamund!BE70+Jagdalpur!BE70+'Upcoming City'!BE70</f>
        <v>9</v>
      </c>
      <c r="D29" s="522">
        <f>'Raipur-1'!BF70+'Raipur-2'!BF70+'Raipur-3'!BF70+Bhilai!BF70+Rajnandgaon!BF70+Raigarh!BF70+Bilaspur!BF70+Korba!BF70+'Other States'!BF70+Odisha!BF70+Nagpur!BF70+Mahasamund!BF70+Jagdalpur!BF70+'Upcoming City'!BF70</f>
        <v>140</v>
      </c>
      <c r="E29" s="522">
        <f>'Raipur-1'!BG70+'Raipur-2'!BG70+'Raipur-3'!BG70+Bhilai!BG70+Rajnandgaon!BG70+Raigarh!BG70+Bilaspur!BG70+Korba!BG70+'Other States'!BG70+Odisha!BG70+Nagpur!BG70+Mahasamund!BG70+Jagdalpur!BG70+'Upcoming City'!BG70</f>
        <v>0</v>
      </c>
      <c r="F29" s="523">
        <f>ROUNDUP(C29+(D29+E29)/P29,0)</f>
        <v>21</v>
      </c>
      <c r="G29" s="518"/>
      <c r="H29" s="520">
        <f t="shared" si="20"/>
        <v>1</v>
      </c>
      <c r="I29" s="524"/>
      <c r="J29" s="522">
        <f>F29*O29</f>
        <v>252</v>
      </c>
      <c r="K29" s="43"/>
      <c r="L29" s="114">
        <f>'Production Summary'!H29</f>
        <v>49</v>
      </c>
      <c r="M29" s="43">
        <f>L29-F29</f>
        <v>28</v>
      </c>
      <c r="N29" s="113">
        <v>1</v>
      </c>
      <c r="O29" s="113">
        <f>N29*P29</f>
        <v>12</v>
      </c>
      <c r="P29" s="113">
        <v>12</v>
      </c>
      <c r="Q29" s="115">
        <v>50.95</v>
      </c>
      <c r="R29" s="340">
        <f>Q29*P29</f>
        <v>611.40000000000009</v>
      </c>
      <c r="S29" s="68">
        <f>Q30*P30</f>
        <v>472</v>
      </c>
      <c r="W29" s="61" t="s">
        <v>145</v>
      </c>
      <c r="X29" s="61" t="s">
        <v>503</v>
      </c>
      <c r="Y29" s="61" t="s">
        <v>504</v>
      </c>
      <c r="Z29" s="61" t="s">
        <v>505</v>
      </c>
      <c r="AI29" s="171"/>
      <c r="AK29" s="134" t="s">
        <v>193</v>
      </c>
      <c r="AL29" s="135" t="s">
        <v>171</v>
      </c>
      <c r="AM29" s="135" t="s">
        <v>174</v>
      </c>
      <c r="AN29" s="135" t="s">
        <v>175</v>
      </c>
      <c r="AO29" s="135" t="s">
        <v>110</v>
      </c>
      <c r="AT29" s="309" t="str">
        <f>Odisha!C26</f>
        <v>Shivananda Sahu</v>
      </c>
      <c r="AU29" s="3">
        <f>Odisha!CN72</f>
        <v>0</v>
      </c>
      <c r="AV29" s="305">
        <f>'Odisha R'!CN7</f>
        <v>255</v>
      </c>
      <c r="AW29" s="3">
        <f>Odisha!CO72</f>
        <v>0</v>
      </c>
      <c r="AX29" s="305">
        <f>'Odisha R'!CO7</f>
        <v>1275</v>
      </c>
      <c r="AY29" s="306">
        <f t="shared" si="11"/>
        <v>0</v>
      </c>
    </row>
    <row r="30" spans="1:51" ht="15" customHeight="1">
      <c r="A30">
        <v>1021</v>
      </c>
      <c r="B30" s="1" t="s">
        <v>683</v>
      </c>
      <c r="C30" s="522">
        <f>'Raipur-1'!BH70+'Raipur-2'!BH70+'Raipur-3'!BH70+Bhilai!BH70+Rajnandgaon!BH70+Raigarh!BH70+Bilaspur!BH70+Korba!BH70+'Other States'!BH70+Odisha!BH70+Nagpur!BH70+Mahasamund!BH70+Jagdalpur!BH70+'Upcoming City'!BH70</f>
        <v>13</v>
      </c>
      <c r="D30" s="522">
        <f>'Raipur-1'!BI70+'Raipur-2'!BI70+'Raipur-3'!BI70+Bhilai!BI70+Rajnandgaon!BI70+Raigarh!BI70+Bilaspur!BI70+Korba!BI70+'Other States'!BI70+Odisha!BI70+Nagpur!BI70+Mahasamund!BI70+Jagdalpur!BI70+'Upcoming City'!BI70</f>
        <v>6</v>
      </c>
      <c r="E30" s="522">
        <f>'Raipur-1'!BJ70+'Raipur-2'!BJ70+'Raipur-3'!BJ70+Bhilai!BJ70+Rajnandgaon!BJ70+Raigarh!BJ70+Bilaspur!BJ70+Korba!BJ70+'Other States'!BJ70+Odisha!BJ70+Nagpur!BJ70+Mahasamund!BJ70+Jagdalpur!BJ70+'Upcoming City'!BJ70</f>
        <v>0</v>
      </c>
      <c r="F30" s="523">
        <f>ROUNDUP(C30+(D30+E30)/P30,0)</f>
        <v>16</v>
      </c>
      <c r="G30" s="518"/>
      <c r="H30" s="520">
        <f t="shared" si="20"/>
        <v>1</v>
      </c>
      <c r="I30" s="524"/>
      <c r="J30" s="522">
        <f>F30*O30</f>
        <v>160</v>
      </c>
      <c r="K30" s="43"/>
      <c r="L30" s="114">
        <f>'Production Summary'!H30</f>
        <v>29</v>
      </c>
      <c r="M30" s="43">
        <f>L30-F30</f>
        <v>13</v>
      </c>
      <c r="N30" s="113">
        <v>5</v>
      </c>
      <c r="O30" s="113">
        <f>N30*P30</f>
        <v>10</v>
      </c>
      <c r="P30" s="113">
        <v>2</v>
      </c>
      <c r="Q30" s="115">
        <v>236</v>
      </c>
      <c r="R30" s="340">
        <f>Q30*P30</f>
        <v>472</v>
      </c>
      <c r="S30" s="68"/>
      <c r="W30" s="3" t="s">
        <v>85</v>
      </c>
      <c r="X30" s="3">
        <f>'Raipur-2'!AE70+'Raipur-1'!AE70</f>
        <v>0</v>
      </c>
      <c r="Y30" s="3">
        <f>'Raipur-1'!DS70+'Raipur-2'!DS70</f>
        <v>0</v>
      </c>
      <c r="Z30" s="3">
        <f>'Raipur-1'!BS70+'Raipur-2'!BS70</f>
        <v>0</v>
      </c>
      <c r="AI30" s="171"/>
      <c r="AK30" s="30" t="s">
        <v>194</v>
      </c>
      <c r="AL30" s="37">
        <f>J15</f>
        <v>0</v>
      </c>
      <c r="AM30" s="37">
        <f t="shared" ref="AM30:AM52" si="21">AN30*AO30</f>
        <v>0</v>
      </c>
      <c r="AN30" s="37">
        <f>Q15</f>
        <v>8.58</v>
      </c>
      <c r="AO30" s="37">
        <f>D15+(C15*P15)</f>
        <v>0</v>
      </c>
      <c r="AT30" s="309" t="str">
        <f>'Nagpur R'!C22</f>
        <v>Aarav  Sales</v>
      </c>
      <c r="AU30" s="3">
        <f>Nagpur!CN22</f>
        <v>0</v>
      </c>
      <c r="AV30" s="305">
        <f>'Nagpur R'!CN22</f>
        <v>250</v>
      </c>
      <c r="AW30" s="3">
        <f>Nagpur!CO22</f>
        <v>0</v>
      </c>
      <c r="AX30" s="305">
        <f>'Nagpur R'!CO22</f>
        <v>1250</v>
      </c>
      <c r="AY30" s="306">
        <f t="shared" si="11"/>
        <v>0</v>
      </c>
    </row>
    <row r="31" spans="1:51" hidden="1">
      <c r="B31" s="1" t="s">
        <v>684</v>
      </c>
      <c r="C31" s="925">
        <f>'Raipur-1'!BK70+'Raipur-2'!BK70+'Raipur-3'!BK70+Bhilai!BK70+Rajnandgaon!BK70+Raigarh!BK70+Korba!BK70+Bilaspur!BK70+Odisha!BK70+Nagpur!BK70+Mahasamund!BK70+'Other States'!BK70+Jagdalpur!BK70+'Upcoming City'!BK70</f>
        <v>0</v>
      </c>
      <c r="D31" s="926"/>
      <c r="E31" s="927"/>
      <c r="F31" s="523">
        <f>ROUNDUP(C31+(D31+E31)/P31,0)</f>
        <v>0</v>
      </c>
      <c r="G31" s="518"/>
      <c r="H31" s="518"/>
      <c r="I31" s="524"/>
      <c r="J31" s="522">
        <f>F31*O31</f>
        <v>0</v>
      </c>
      <c r="K31" s="43"/>
      <c r="L31" s="114">
        <f>'Production Summary'!H31</f>
        <v>0</v>
      </c>
      <c r="M31" s="43">
        <f>L31-F31</f>
        <v>0</v>
      </c>
      <c r="N31" s="113">
        <v>5</v>
      </c>
      <c r="O31" s="113">
        <f>N31*P31</f>
        <v>5</v>
      </c>
      <c r="P31" s="113">
        <v>1</v>
      </c>
      <c r="Q31" s="115">
        <v>295</v>
      </c>
      <c r="R31" s="340">
        <f>Q31*P31</f>
        <v>295</v>
      </c>
      <c r="W31" s="3" t="s">
        <v>137</v>
      </c>
      <c r="X31" s="3">
        <f>Bhilai!AE70</f>
        <v>0</v>
      </c>
      <c r="Y31" s="3">
        <f>Bhilai!DS70</f>
        <v>0</v>
      </c>
      <c r="Z31" s="3">
        <f>Bhilai!BS70</f>
        <v>0</v>
      </c>
      <c r="AI31" s="171"/>
      <c r="AK31" s="30" t="s">
        <v>195</v>
      </c>
      <c r="AL31" s="37">
        <f>J25</f>
        <v>0</v>
      </c>
      <c r="AM31" s="37">
        <f t="shared" si="21"/>
        <v>0</v>
      </c>
      <c r="AN31" s="37">
        <f>Q25</f>
        <v>16.670000000000002</v>
      </c>
      <c r="AO31" s="37">
        <f>D25+(C25*P25)</f>
        <v>0</v>
      </c>
      <c r="AT31" s="309" t="str">
        <f>'Nagpur R'!C23</f>
        <v>Bharat Traders</v>
      </c>
      <c r="AU31" s="3">
        <f>Nagpur!CN23</f>
        <v>0</v>
      </c>
      <c r="AV31" s="305">
        <f>'Nagpur R'!CN23</f>
        <v>250</v>
      </c>
      <c r="AW31" s="3">
        <f>Nagpur!CO23</f>
        <v>0</v>
      </c>
      <c r="AX31" s="305">
        <f>'Nagpur R'!CO23</f>
        <v>1250</v>
      </c>
      <c r="AY31" s="306">
        <f t="shared" si="11"/>
        <v>0</v>
      </c>
    </row>
    <row r="32" spans="1:51" ht="15.75">
      <c r="A32">
        <v>1022</v>
      </c>
      <c r="B32" s="507" t="s">
        <v>766</v>
      </c>
      <c r="C32" s="923">
        <f>'Raipur-1'!BL70+'Raipur-2'!BL70+'Raipur-3'!BL70+Bhilai!BL70+Rajnandgaon!BL70+Raigarh!BL70+Bilaspur!BL70+Korba!BL70+'Other States'!BL70+Odisha!BL70+Nagpur!BL70+Mahasamund!BL70+Jagdalpur!BL70+'Upcoming City'!BL70</f>
        <v>11</v>
      </c>
      <c r="D32" s="923"/>
      <c r="E32" s="923"/>
      <c r="F32" s="523">
        <f>C32</f>
        <v>11</v>
      </c>
      <c r="G32" s="518"/>
      <c r="H32" s="520">
        <f t="shared" ref="H32" si="22">IFERROR(($F32-$G32)/$F32,"-")</f>
        <v>1</v>
      </c>
      <c r="I32" s="524"/>
      <c r="J32" s="522">
        <f>F32*O32</f>
        <v>165</v>
      </c>
      <c r="K32" s="43"/>
      <c r="L32" s="114">
        <f>'Production Summary'!H32</f>
        <v>21</v>
      </c>
      <c r="M32" s="43">
        <f>L32-F32</f>
        <v>10</v>
      </c>
      <c r="N32" s="113">
        <v>15</v>
      </c>
      <c r="O32" s="113">
        <f>N32*P32</f>
        <v>15</v>
      </c>
      <c r="P32" s="113">
        <v>1</v>
      </c>
      <c r="Q32" s="115">
        <v>810</v>
      </c>
      <c r="R32" s="119">
        <f>Q32*P32</f>
        <v>810</v>
      </c>
      <c r="W32" s="3" t="s">
        <v>138</v>
      </c>
      <c r="X32" s="3">
        <f>Raigarh!AE70</f>
        <v>0</v>
      </c>
      <c r="Y32" s="3">
        <f>Raigarh!DS70</f>
        <v>0</v>
      </c>
      <c r="Z32" s="3">
        <f>Raigarh!BS70</f>
        <v>0</v>
      </c>
      <c r="AC32" s="435"/>
      <c r="AD32" s="403"/>
      <c r="AE32" s="403"/>
      <c r="AF32" s="438"/>
      <c r="AI32" s="171"/>
      <c r="AK32" s="30" t="s">
        <v>196</v>
      </c>
      <c r="AL32" s="37">
        <f>J26</f>
        <v>0</v>
      </c>
      <c r="AM32" s="37">
        <f t="shared" si="21"/>
        <v>0</v>
      </c>
      <c r="AN32" s="37">
        <f>Q26</f>
        <v>17.164803570279144</v>
      </c>
      <c r="AO32" s="37">
        <f>D26+(C26*P26)</f>
        <v>0</v>
      </c>
      <c r="AT32" s="309" t="str">
        <f>'Nagpur R'!C24</f>
        <v>Kanhaiya Dairy House</v>
      </c>
      <c r="AU32" s="3">
        <f>Nagpur!CN24</f>
        <v>0</v>
      </c>
      <c r="AV32" s="305">
        <f>'Nagpur R'!CN24</f>
        <v>250</v>
      </c>
      <c r="AW32" s="3">
        <f>Nagpur!CO24</f>
        <v>0</v>
      </c>
      <c r="AX32" s="305">
        <f>'Nagpur R'!CO24</f>
        <v>1250</v>
      </c>
      <c r="AY32" s="306">
        <f t="shared" si="11"/>
        <v>0</v>
      </c>
    </row>
    <row r="33" spans="1:51" ht="15.75" hidden="1">
      <c r="B33" s="49" t="s">
        <v>100</v>
      </c>
      <c r="C33" s="50" t="s">
        <v>239</v>
      </c>
      <c r="D33" s="50" t="s">
        <v>111</v>
      </c>
      <c r="E33" s="50" t="s">
        <v>215</v>
      </c>
      <c r="F33" s="50" t="s">
        <v>274</v>
      </c>
      <c r="G33" s="50"/>
      <c r="H33" s="50"/>
      <c r="I33" s="50"/>
      <c r="J33" s="112">
        <f>SUM(J34)</f>
        <v>0</v>
      </c>
      <c r="K33" s="112"/>
      <c r="L33" s="112" t="s">
        <v>270</v>
      </c>
      <c r="M33" s="112" t="s">
        <v>271</v>
      </c>
      <c r="N33" s="109" t="s">
        <v>272</v>
      </c>
      <c r="O33" s="109" t="s">
        <v>273</v>
      </c>
      <c r="P33" s="109" t="s">
        <v>111</v>
      </c>
      <c r="Q33" s="50" t="s">
        <v>283</v>
      </c>
      <c r="R33" s="118" t="s">
        <v>284</v>
      </c>
      <c r="W33" s="3" t="s">
        <v>140</v>
      </c>
      <c r="X33" s="3">
        <f>Bilaspur!AE70</f>
        <v>0</v>
      </c>
      <c r="Y33" s="3">
        <f>Bilaspur!DS70</f>
        <v>0</v>
      </c>
      <c r="Z33" s="3">
        <f>Bilaspur!BS70</f>
        <v>0</v>
      </c>
      <c r="AD33" s="403"/>
      <c r="AE33" s="403"/>
      <c r="AF33" s="438"/>
      <c r="AI33" s="171"/>
      <c r="AK33" s="30" t="s">
        <v>197</v>
      </c>
      <c r="AL33" s="37">
        <f t="shared" ref="AL33:AL38" si="23">J18</f>
        <v>276</v>
      </c>
      <c r="AM33" s="37">
        <f t="shared" si="21"/>
        <v>19013.849999999999</v>
      </c>
      <c r="AN33" s="37">
        <f t="shared" ref="AN33:AN38" si="24">Q18</f>
        <v>13.95</v>
      </c>
      <c r="AO33" s="37">
        <f>D18+(C18*P18)</f>
        <v>1363</v>
      </c>
      <c r="AT33" s="309" t="str">
        <f>'Mahasamund R'!C10</f>
        <v>Jai Pitaimata Milk Dairy</v>
      </c>
      <c r="AU33" s="3">
        <f>Mahasamund!CN10</f>
        <v>0</v>
      </c>
      <c r="AV33" s="305">
        <f>'Mahasamund R'!CN10</f>
        <v>270</v>
      </c>
      <c r="AW33" s="3">
        <f>Mahasamund!CO10</f>
        <v>0</v>
      </c>
      <c r="AX33" s="305">
        <f>'Mahasamund R'!CO10</f>
        <v>1350</v>
      </c>
      <c r="AY33" s="306">
        <f t="shared" si="11"/>
        <v>0</v>
      </c>
    </row>
    <row r="34" spans="1:51" ht="15.75" hidden="1">
      <c r="B34" s="1" t="s">
        <v>668</v>
      </c>
      <c r="C34" s="43">
        <f>'Raipur-1'!BM70+'Raipur-2'!BM70+'Raipur-3'!BM70+Bhilai!BM70+Rajnandgaon!BM70+Raigarh!BM70+Bilaspur!BM70+Korba!BM70+'Other States'!BM70+Odisha!BM70+Nagpur!BM70+Mahasamund!BM70+Jagdalpur!BM70+'Upcoming City'!BM70</f>
        <v>0</v>
      </c>
      <c r="D34" s="43">
        <f>'Raipur-1'!BN70+'Raipur-2'!BN70+'Raipur-3'!BN70+Bhilai!BN70+Rajnandgaon!BN70+Raigarh!BN70+Bilaspur!BN70+Korba!BN70+'Other States'!BN70+Odisha!BN70+Nagpur!BN70+Mahasamund!BN70+Jagdalpur!BN70+'Upcoming City'!BN70</f>
        <v>0</v>
      </c>
      <c r="E34" s="43">
        <f>'Raipur-1'!BO70+'Raipur-2'!BO70+'Raipur-3'!BO70+Bhilai!BO70+Rajnandgaon!BO70+Raigarh!BO70+Bilaspur!BO70+Korba!BO70+'Other States'!BO70+Odisha!BO70+Nagpur!BO70+Mahasamund!BO70+Jagdalpur!BO70+'Upcoming City'!BO70</f>
        <v>0</v>
      </c>
      <c r="F34" s="122">
        <f>ROUNDUP(C34+(D34+E34)/P34,0)</f>
        <v>0</v>
      </c>
      <c r="G34" s="122"/>
      <c r="H34" s="122"/>
      <c r="I34" s="122"/>
      <c r="J34" s="43">
        <f>F34*O34</f>
        <v>0</v>
      </c>
      <c r="K34" s="43"/>
      <c r="L34" s="114">
        <v>0</v>
      </c>
      <c r="M34" s="43">
        <f>L34-F34</f>
        <v>0</v>
      </c>
      <c r="N34" s="113">
        <v>0.2</v>
      </c>
      <c r="O34" s="113">
        <f>N34*P34</f>
        <v>12</v>
      </c>
      <c r="P34" s="113">
        <v>60</v>
      </c>
      <c r="Q34" s="115">
        <v>6.01</v>
      </c>
      <c r="R34" s="119">
        <f>Q34*P34</f>
        <v>360.59999999999997</v>
      </c>
      <c r="W34" s="3" t="s">
        <v>141</v>
      </c>
      <c r="X34" s="3">
        <f>Mahasamund!AE70</f>
        <v>0</v>
      </c>
      <c r="Y34" s="3">
        <f>Mahasamund!DS70</f>
        <v>0</v>
      </c>
      <c r="Z34" s="3">
        <f>Mahasamund!BS70</f>
        <v>0</v>
      </c>
      <c r="AD34" s="436"/>
      <c r="AE34" s="436"/>
      <c r="AF34" s="437"/>
      <c r="AG34" s="435"/>
      <c r="AI34" s="171"/>
      <c r="AK34" s="30" t="s">
        <v>198</v>
      </c>
      <c r="AL34" s="37">
        <f t="shared" si="23"/>
        <v>84</v>
      </c>
      <c r="AM34" s="37">
        <f t="shared" si="21"/>
        <v>4985.75</v>
      </c>
      <c r="AN34" s="37">
        <f t="shared" si="24"/>
        <v>26.95</v>
      </c>
      <c r="AO34" s="37">
        <f>D19+(C19*P19)</f>
        <v>185</v>
      </c>
      <c r="AT34" s="309" t="s">
        <v>214</v>
      </c>
      <c r="AU34" s="44">
        <f>AU35-AU37</f>
        <v>0</v>
      </c>
      <c r="AV34" s="305">
        <f>Q46</f>
        <v>260</v>
      </c>
      <c r="AW34" s="44">
        <f>AW35-AW37</f>
        <v>0</v>
      </c>
      <c r="AX34" s="305">
        <f>Q47</f>
        <v>1300</v>
      </c>
      <c r="AY34" s="306">
        <f t="shared" si="11"/>
        <v>0</v>
      </c>
    </row>
    <row r="35" spans="1:51" ht="38.25">
      <c r="B35" s="49" t="s">
        <v>275</v>
      </c>
      <c r="C35" s="111" t="s">
        <v>522</v>
      </c>
      <c r="D35" s="111" t="s">
        <v>310</v>
      </c>
      <c r="E35" s="111" t="s">
        <v>157</v>
      </c>
      <c r="F35" s="50" t="s">
        <v>650</v>
      </c>
      <c r="G35" s="50"/>
      <c r="H35" s="50"/>
      <c r="I35" s="50"/>
      <c r="J35" s="112">
        <f>SUM(J36:J40)</f>
        <v>0</v>
      </c>
      <c r="K35" s="112"/>
      <c r="L35" s="112" t="s">
        <v>270</v>
      </c>
      <c r="M35" s="112" t="s">
        <v>271</v>
      </c>
      <c r="N35" s="109" t="s">
        <v>272</v>
      </c>
      <c r="O35" s="109" t="s">
        <v>273</v>
      </c>
      <c r="P35" s="109" t="s">
        <v>111</v>
      </c>
      <c r="Q35" s="50" t="s">
        <v>283</v>
      </c>
      <c r="R35" s="118" t="s">
        <v>651</v>
      </c>
      <c r="W35" s="3" t="s">
        <v>434</v>
      </c>
      <c r="X35" s="3">
        <f>Odisha!AE70</f>
        <v>0</v>
      </c>
      <c r="Y35" s="3">
        <f>Odisha!DS70</f>
        <v>0</v>
      </c>
      <c r="Z35" s="3">
        <f>Odisha!BS70</f>
        <v>0</v>
      </c>
      <c r="AD35" s="38" t="s">
        <v>145</v>
      </c>
      <c r="AE35" s="38" t="s">
        <v>545</v>
      </c>
      <c r="AF35" s="39" t="s">
        <v>546</v>
      </c>
      <c r="AG35" s="39" t="s">
        <v>183</v>
      </c>
      <c r="AH35" s="39" t="s">
        <v>147</v>
      </c>
      <c r="AI35" s="171"/>
      <c r="AK35" s="30" t="s">
        <v>199</v>
      </c>
      <c r="AL35" s="37">
        <f t="shared" si="23"/>
        <v>720</v>
      </c>
      <c r="AM35" s="37">
        <f t="shared" si="21"/>
        <v>46764</v>
      </c>
      <c r="AN35" s="37">
        <f t="shared" si="24"/>
        <v>64.95</v>
      </c>
      <c r="AO35" s="37">
        <f>D20+(C20*P20)</f>
        <v>720</v>
      </c>
      <c r="AT35" s="310" t="s">
        <v>147</v>
      </c>
      <c r="AU35" s="311">
        <f>D46</f>
        <v>0</v>
      </c>
      <c r="AV35" s="312" t="s">
        <v>428</v>
      </c>
      <c r="AW35" s="311">
        <f>D47</f>
        <v>0</v>
      </c>
      <c r="AX35" s="312" t="s">
        <v>428</v>
      </c>
      <c r="AY35" s="311">
        <f>AY34+AY37</f>
        <v>0</v>
      </c>
    </row>
    <row r="36" spans="1:51" ht="15" hidden="1" customHeight="1">
      <c r="B36" s="1" t="s">
        <v>654</v>
      </c>
      <c r="C36" s="43">
        <f>'Raipur-1'!BP70+'Raipur-2'!BP70+'Raipur-3'!BP70+Bhilai!BP70+Rajnandgaon!BP70+Raigarh!BP70+Bilaspur!BP70+Korba!BP70+'Other States'!BP70+Odisha!BP70+Nagpur!BP70+Mahasamund!BP70+Jagdalpur!BP70+'Upcoming City'!BP70</f>
        <v>0</v>
      </c>
      <c r="D36" s="43">
        <f>'Raipur-1'!BQ70+'Raipur-2'!BQ70+'Raipur-3'!BQ70+Bhilai!BQ70+Rajnandgaon!BQ70+Raigarh!BQ70+Bilaspur!BQ70+Korba!BQ70+'Other States'!BQ70+Odisha!BQ70+Nagpur!BQ70+Mahasamund!BQ70+Jagdalpur!BQ70+'Upcoming City'!BQ70</f>
        <v>0</v>
      </c>
      <c r="E36" s="43">
        <f>'Raipur-1'!BR70+'Raipur-2'!BR70+'Raipur-3'!BR70+Bhilai!BR70+Rajnandgaon!BR70+Raigarh!BR70+Bilaspur!BR70+Korba!BR70+'Other States'!BR70+Odisha!BR70+Nagpur!BR70+Mahasamund!BR70+Jagdalpur!BR70+'Upcoming City'!BR70</f>
        <v>0</v>
      </c>
      <c r="F36" s="122">
        <f>ROUNDUP(C36+(D36+E36)/P36,0)</f>
        <v>0</v>
      </c>
      <c r="G36" s="122"/>
      <c r="H36" s="122"/>
      <c r="I36" s="122"/>
      <c r="J36" s="43">
        <f>F36*O36</f>
        <v>0</v>
      </c>
      <c r="K36" s="43"/>
      <c r="L36" s="114">
        <v>0</v>
      </c>
      <c r="M36" s="43">
        <f>L36-F36</f>
        <v>0</v>
      </c>
      <c r="N36" s="115">
        <v>0.18</v>
      </c>
      <c r="O36" s="115">
        <f>N36*P36</f>
        <v>10.799999999999999</v>
      </c>
      <c r="P36" s="115">
        <v>60</v>
      </c>
      <c r="Q36" s="115">
        <v>11.95</v>
      </c>
      <c r="R36" s="119">
        <f>Q36*P36</f>
        <v>717</v>
      </c>
      <c r="W36" s="3" t="s">
        <v>186</v>
      </c>
      <c r="X36" s="3">
        <f>Rajnandgaon!AE70</f>
        <v>0</v>
      </c>
      <c r="Y36" s="3">
        <f>Rajnandgaon!DS70</f>
        <v>0</v>
      </c>
      <c r="Z36" s="3">
        <f>Rajnandgaon!BS70</f>
        <v>0</v>
      </c>
      <c r="AD36" s="30" t="s">
        <v>85</v>
      </c>
      <c r="AE36" s="40">
        <f>'Raipur-1'!D73+'Raipur-2'!D74+'Raipur-3'!D74</f>
        <v>0</v>
      </c>
      <c r="AF36" s="40">
        <f>'Raipur-1'!G73+'Raipur-2'!G74+'Raipur-3'!G74</f>
        <v>0</v>
      </c>
      <c r="AG36" s="40">
        <f>SUM('Raipur-1'!F73+'Raipur-2'!F74+'Raipur-3'!F74)/24</f>
        <v>0</v>
      </c>
      <c r="AH36" s="40">
        <f>SUM(AG30:AG30)</f>
        <v>0</v>
      </c>
      <c r="AI36" s="171"/>
      <c r="AK36" s="30" t="s">
        <v>200</v>
      </c>
      <c r="AL36" s="37">
        <f t="shared" si="23"/>
        <v>310</v>
      </c>
      <c r="AM36" s="37">
        <f t="shared" si="21"/>
        <v>19530</v>
      </c>
      <c r="AN36" s="37">
        <f t="shared" si="24"/>
        <v>315</v>
      </c>
      <c r="AO36" s="37">
        <f>D21+(C21*P21)</f>
        <v>62</v>
      </c>
    </row>
    <row r="37" spans="1:51" ht="15" customHeight="1">
      <c r="A37">
        <v>1023</v>
      </c>
      <c r="B37" s="1" t="s">
        <v>686</v>
      </c>
      <c r="C37" s="522">
        <f>'Raipur-1'!BS70+'Raipur-2'!BS70+'Raipur-3'!BS70+Bhilai!BS70+Rajnandgaon!BS70+Raigarh!BS70+Bilaspur!BS70+Korba!BS70+'Other States'!BS70+Odisha!BS70+Nagpur!BS70+Mahasamund!BS70+Jagdalpur!BS70+'Upcoming City'!BS70</f>
        <v>0</v>
      </c>
      <c r="D37" s="522">
        <f>'Raipur-1'!BT70+'Raipur-2'!BT70+'Raipur-3'!BT70+Bhilai!BT70+Rajnandgaon!BT70+Raigarh!BT70+Bilaspur!BT70+Korba!BT70+'Other States'!BT70+Odisha!BT70+Nagpur!BT70+Mahasamund!BT70+Jagdalpur!BT70+'Upcoming City'!BT70</f>
        <v>0</v>
      </c>
      <c r="E37" s="522">
        <f>'Raipur-1'!BU70+'Raipur-2'!BU70+'Raipur-3'!BU70+Bhilai!BU70+Rajnandgaon!BU70+Raigarh!BU70+Bilaspur!BU70+Korba!BU70+'Other States'!BU70+Odisha!BU70+Nagpur!BU70+Mahasamund!BU70+Jagdalpur!BU70+'Upcoming City'!BU70</f>
        <v>0</v>
      </c>
      <c r="F37" s="523">
        <f>ROUNDUP((C37+E37)+D37/P37,0)</f>
        <v>0</v>
      </c>
      <c r="G37" s="518"/>
      <c r="H37" s="520" t="str">
        <f t="shared" ref="H37:H38" si="25">IFERROR(($F37-$G37)/$F37,"-")</f>
        <v>-</v>
      </c>
      <c r="I37" s="524"/>
      <c r="J37" s="522">
        <f>F37*O37</f>
        <v>0</v>
      </c>
      <c r="K37" s="43"/>
      <c r="L37" s="114">
        <f>'Production Summary'!H37</f>
        <v>0</v>
      </c>
      <c r="M37" s="43">
        <f>L37-F37</f>
        <v>0</v>
      </c>
      <c r="N37" s="115">
        <v>0.18</v>
      </c>
      <c r="O37" s="115">
        <f>N37*P37</f>
        <v>1.7999999999999998</v>
      </c>
      <c r="P37" s="115">
        <v>10</v>
      </c>
      <c r="Q37" s="115">
        <v>21.5</v>
      </c>
      <c r="R37" s="119">
        <f>Q37*P37</f>
        <v>215</v>
      </c>
      <c r="W37" s="350" t="s">
        <v>147</v>
      </c>
      <c r="X37" s="350">
        <f>SUM(X30:X36)</f>
        <v>0</v>
      </c>
      <c r="Y37" s="350">
        <f>SUM(Y30:Y36)</f>
        <v>0</v>
      </c>
      <c r="Z37" s="350">
        <f>SUM(Z30:Z36)</f>
        <v>0</v>
      </c>
      <c r="AD37" s="30" t="s">
        <v>181</v>
      </c>
      <c r="AE37" s="40">
        <f>'Raipur-1'!D72+'Raipur-2'!D73+'Raipur-3'!D72</f>
        <v>7</v>
      </c>
      <c r="AF37" s="40">
        <f>'Raipur-1'!G72+'Raipur-2'!G73+'Raipur-3'!G72</f>
        <v>4</v>
      </c>
      <c r="AG37" s="40">
        <f>SUM('Raipur-1'!F72+'Raipur-2'!F73+'Raipur-3'!F72)/24</f>
        <v>0</v>
      </c>
      <c r="AH37" s="40">
        <f>SUM(AG31:AG31)</f>
        <v>0</v>
      </c>
      <c r="AK37" s="30" t="s">
        <v>524</v>
      </c>
      <c r="AL37" s="37">
        <f t="shared" si="23"/>
        <v>220</v>
      </c>
      <c r="AM37" s="37">
        <f t="shared" si="21"/>
        <v>15180</v>
      </c>
      <c r="AN37" s="37">
        <f t="shared" si="24"/>
        <v>345</v>
      </c>
      <c r="AO37" s="37">
        <f>D22+(C22*P22)</f>
        <v>44</v>
      </c>
      <c r="AT37" s="309" t="s">
        <v>429</v>
      </c>
      <c r="AU37" s="3">
        <f>SUM(AU10:AU33)</f>
        <v>0</v>
      </c>
      <c r="AV37" s="305" t="s">
        <v>428</v>
      </c>
      <c r="AW37" s="3">
        <f>SUM(AW10:AW33)</f>
        <v>0</v>
      </c>
      <c r="AX37" s="305" t="s">
        <v>428</v>
      </c>
      <c r="AY37" s="306">
        <f>SUM(AY10:AY33)</f>
        <v>0</v>
      </c>
    </row>
    <row r="38" spans="1:51">
      <c r="A38">
        <v>1024</v>
      </c>
      <c r="B38" s="1" t="s">
        <v>687</v>
      </c>
      <c r="C38" s="522">
        <f>'Raipur-1'!BV70+'Raipur-2'!BV70+'Raipur-3'!BV70+Bhilai!BV70+Rajnandgaon!BV70+Raigarh!BV70+Bilaspur!BV70+Korba!BV70+'Other States'!BV70+Odisha!BV70+Nagpur!BV70+Mahasamund!BV70+Jagdalpur!BV70+'Upcoming City'!BV70</f>
        <v>0</v>
      </c>
      <c r="D38" s="522">
        <f>'Raipur-1'!BW70+'Raipur-2'!BW70+'Raipur-3'!BW70+Bhilai!BW70+Rajnandgaon!BW70+Raigarh!BW70+Bilaspur!BW70+Korba!BW70+'Other States'!BW70+Odisha!BW70+Nagpur!BW70+Mahasamund!BW70+Jagdalpur!BW70+'Upcoming City'!BW70</f>
        <v>0</v>
      </c>
      <c r="E38" s="522">
        <f>'Raipur-1'!BX70+'Raipur-2'!BX70+'Raipur-3'!BX70+Bhilai!BX70+Rajnandgaon!BX70+Raigarh!BX70+Bilaspur!BX70+Korba!BX70+'Other States'!BX70+Odisha!BX70+Nagpur!BX70+Mahasamund!BX70+Jagdalpur!BX70+'Upcoming City'!BX70</f>
        <v>0</v>
      </c>
      <c r="F38" s="523">
        <f>ROUNDUP((C38+E38)+D38/P38,0)</f>
        <v>0</v>
      </c>
      <c r="G38" s="518"/>
      <c r="H38" s="520" t="str">
        <f t="shared" si="25"/>
        <v>-</v>
      </c>
      <c r="I38" s="524"/>
      <c r="J38" s="522">
        <f>F38*O38</f>
        <v>0</v>
      </c>
      <c r="K38" s="43"/>
      <c r="L38" s="114">
        <f>'Production Summary'!H38</f>
        <v>0</v>
      </c>
      <c r="M38" s="43">
        <f>L38-F38</f>
        <v>0</v>
      </c>
      <c r="N38" s="115">
        <v>0.18</v>
      </c>
      <c r="O38" s="115">
        <f>N38*P38</f>
        <v>1.7999999999999998</v>
      </c>
      <c r="P38" s="115">
        <v>10</v>
      </c>
      <c r="Q38" s="115">
        <v>30</v>
      </c>
      <c r="R38" s="119">
        <f>Q38*P38</f>
        <v>300</v>
      </c>
      <c r="AD38" s="30" t="s">
        <v>137</v>
      </c>
      <c r="AE38" s="40">
        <f>Bhilai!D70</f>
        <v>2</v>
      </c>
      <c r="AF38" s="40">
        <f>Bhilai!G70</f>
        <v>0</v>
      </c>
      <c r="AG38" s="40">
        <f>Bhilai!F70/24</f>
        <v>0</v>
      </c>
      <c r="AH38" s="40">
        <f t="shared" ref="AH38:AH44" si="26">SUM(AE35:AG35)</f>
        <v>0</v>
      </c>
      <c r="AI38" s="172"/>
      <c r="AK38" s="30" t="s">
        <v>201</v>
      </c>
      <c r="AL38" s="37">
        <f t="shared" si="23"/>
        <v>735</v>
      </c>
      <c r="AM38" s="37">
        <f t="shared" si="21"/>
        <v>49000</v>
      </c>
      <c r="AN38" s="37">
        <f t="shared" si="24"/>
        <v>1000</v>
      </c>
      <c r="AO38" s="37">
        <f>F23</f>
        <v>49</v>
      </c>
    </row>
    <row r="39" spans="1:51" ht="15" hidden="1" customHeight="1">
      <c r="B39" s="1" t="s">
        <v>666</v>
      </c>
      <c r="C39" s="522">
        <f>'Raipur-1'!BY70+'Raipur-2'!BY70+'Raipur-3'!BY70+Bhilai!BY70+Rajnandgaon!BY70+Raigarh!BY70+Bilaspur!BY70+Korba!BY70+'Other States'!BY70+Odisha!BY70+Nagpur!BY70+Mahasamund!BY70+Jagdalpur!BY70+'Upcoming City'!BY70</f>
        <v>0</v>
      </c>
      <c r="D39" s="522">
        <f>'Raipur-1'!BZ70+'Raipur-2'!BZ70+'Raipur-3'!BZ70+Bhilai!BZ70+Rajnandgaon!BZ70+Raigarh!BZ70+Bilaspur!BZ70+Korba!BZ70+'Other States'!BZ70+Odisha!BZ70+Nagpur!BZ70+Mahasamund!BZ70+Jagdalpur!BZ70+'Upcoming City'!BZ70</f>
        <v>0</v>
      </c>
      <c r="E39" s="522">
        <f>'Raipur-1'!CA70+'Raipur-2'!CA70+'Raipur-3'!CA70+Bhilai!CA70+Rajnandgaon!CA70+Raigarh!CA70+Bilaspur!CA70+Korba!CA70+'Other States'!CA70+Odisha!CA70+Nagpur!CA70+Mahasamund!CA70+Jagdalpur!CA70+'Upcoming City'!CA70</f>
        <v>0</v>
      </c>
      <c r="F39" s="523">
        <f>ROUNDUP((C39+E39)+D39/P39,0)</f>
        <v>0</v>
      </c>
      <c r="G39" s="518"/>
      <c r="H39" s="518"/>
      <c r="I39" s="524"/>
      <c r="J39" s="522">
        <f>F39*O39</f>
        <v>0</v>
      </c>
      <c r="K39" s="43"/>
      <c r="L39" s="114">
        <f>'Production Summary'!H39</f>
        <v>0</v>
      </c>
      <c r="M39" s="43">
        <f>L39-F39</f>
        <v>0</v>
      </c>
      <c r="N39" s="115">
        <v>0.18</v>
      </c>
      <c r="O39" s="115">
        <f>N39*P39</f>
        <v>1.7999999999999998</v>
      </c>
      <c r="P39" s="115">
        <v>10</v>
      </c>
      <c r="Q39" s="115">
        <v>30.038406247988501</v>
      </c>
      <c r="R39" s="119">
        <f>Q39*P39</f>
        <v>300.38406247988502</v>
      </c>
      <c r="AD39" s="30" t="s">
        <v>186</v>
      </c>
      <c r="AE39" s="40">
        <f>Rajnandgaon!D70</f>
        <v>7</v>
      </c>
      <c r="AF39" s="40">
        <f>Rajnandgaon!G70</f>
        <v>0</v>
      </c>
      <c r="AG39" s="40">
        <f>Rajnandgaon!F70/24</f>
        <v>0</v>
      </c>
      <c r="AH39" s="40">
        <f t="shared" si="26"/>
        <v>0</v>
      </c>
      <c r="AI39" s="173"/>
      <c r="AK39" s="30" t="s">
        <v>202</v>
      </c>
      <c r="AL39" s="37">
        <f>J28</f>
        <v>156</v>
      </c>
      <c r="AM39" s="37">
        <f t="shared" si="21"/>
        <v>9034.1999999999989</v>
      </c>
      <c r="AN39" s="37">
        <f>Q28</f>
        <v>11.95</v>
      </c>
      <c r="AO39" s="37">
        <f>D28+(C28*P28)</f>
        <v>756</v>
      </c>
    </row>
    <row r="40" spans="1:51">
      <c r="A40">
        <v>1046</v>
      </c>
      <c r="B40" s="393" t="s">
        <v>688</v>
      </c>
      <c r="C40" s="522">
        <f>'Raipur-1'!CB70+'Raipur-2'!CB70+'Raipur-3'!CB70+Bhilai!CB70+Rajnandgaon!CB70+Raigarh!CB70+Bilaspur!CB70+Korba!CB70+'Other States'!CB70+Odisha!CB70+Nagpur!CB70+Mahasamund!CB70+Jagdalpur!CB70+'Upcoming City'!CB70</f>
        <v>0</v>
      </c>
      <c r="D40" s="522">
        <f>'Raipur-1'!CC70+'Raipur-2'!CC70+'Raipur-3'!CC70+Bhilai!CC70+Rajnandgaon!CC70+Raigarh!CC70+Bilaspur!CC70+Korba!CC70+'Other States'!CC70+Odisha!CC70+Nagpur!CC70+Mahasamund!CC70+Jagdalpur!CC70+'Upcoming City'!CC70</f>
        <v>0</v>
      </c>
      <c r="E40" s="522">
        <f>'Raipur-1'!CD70+'Raipur-2'!CD70+'Raipur-3'!CD70+Bhilai!CD70+Rajnandgaon!CD70+Raigarh!CD70+Bilaspur!CD70+Korba!CD70+'Other States'!CD70+Odisha!CD70+Nagpur!CD70+Mahasamund!CD70+Jagdalpur!CD70+'Upcoming City'!CD70</f>
        <v>0</v>
      </c>
      <c r="F40" s="523">
        <f>ROUNDUP((C40+E40)+D40/P40,0)</f>
        <v>0</v>
      </c>
      <c r="G40" s="518"/>
      <c r="H40" s="520" t="str">
        <f t="shared" ref="H40" si="27">IFERROR(($F40-$G40)/$F40,"-")</f>
        <v>-</v>
      </c>
      <c r="I40" s="524"/>
      <c r="J40" s="522">
        <f>F40*O40</f>
        <v>0</v>
      </c>
      <c r="K40" s="43"/>
      <c r="L40" s="114">
        <f>'Production Summary'!H40</f>
        <v>0</v>
      </c>
      <c r="M40" s="43">
        <f>L40-F40</f>
        <v>0</v>
      </c>
      <c r="N40" s="115">
        <v>0.18</v>
      </c>
      <c r="O40" s="115">
        <f>N40*P40</f>
        <v>1.7999999999999998</v>
      </c>
      <c r="P40" s="115">
        <v>10</v>
      </c>
      <c r="Q40" s="115">
        <v>12.25</v>
      </c>
      <c r="R40" s="119">
        <f>Q40*P40</f>
        <v>122.5</v>
      </c>
      <c r="S40" s="660" t="s">
        <v>188</v>
      </c>
      <c r="T40" s="661"/>
      <c r="U40" s="660" t="s">
        <v>120</v>
      </c>
      <c r="V40" s="661"/>
      <c r="W40" s="660" t="s">
        <v>214</v>
      </c>
      <c r="X40" s="661"/>
      <c r="AD40" s="30" t="s">
        <v>138</v>
      </c>
      <c r="AE40" s="40">
        <f>Raigarh!D70</f>
        <v>40</v>
      </c>
      <c r="AF40" s="40">
        <f>Raigarh!G70</f>
        <v>0</v>
      </c>
      <c r="AG40" s="40">
        <f>Raigarh!F70/24</f>
        <v>0</v>
      </c>
      <c r="AH40" s="40">
        <f t="shared" si="26"/>
        <v>11</v>
      </c>
      <c r="AI40" s="171"/>
      <c r="AK40" s="30" t="s">
        <v>203</v>
      </c>
      <c r="AL40" s="37">
        <f>J29</f>
        <v>252</v>
      </c>
      <c r="AM40" s="37">
        <f t="shared" si="21"/>
        <v>12635.6</v>
      </c>
      <c r="AN40" s="37">
        <f>Q29</f>
        <v>50.95</v>
      </c>
      <c r="AO40" s="37">
        <f>D29+(C29*P29)</f>
        <v>248</v>
      </c>
    </row>
    <row r="41" spans="1:51" ht="15" customHeight="1">
      <c r="B41" s="49" t="s">
        <v>9</v>
      </c>
      <c r="C41" s="111" t="s">
        <v>522</v>
      </c>
      <c r="D41" s="111" t="s">
        <v>111</v>
      </c>
      <c r="E41" s="50" t="s">
        <v>215</v>
      </c>
      <c r="F41" s="50" t="s">
        <v>276</v>
      </c>
      <c r="G41" s="50"/>
      <c r="H41" s="50"/>
      <c r="I41" s="50"/>
      <c r="J41" s="112">
        <f>SUM(J42:J47)</f>
        <v>863</v>
      </c>
      <c r="K41" s="112"/>
      <c r="L41" s="112" t="s">
        <v>270</v>
      </c>
      <c r="M41" s="112" t="s">
        <v>271</v>
      </c>
      <c r="N41" s="109" t="s">
        <v>272</v>
      </c>
      <c r="O41" s="109" t="s">
        <v>273</v>
      </c>
      <c r="P41" s="109" t="s">
        <v>111</v>
      </c>
      <c r="Q41" s="50" t="s">
        <v>283</v>
      </c>
      <c r="R41" s="118" t="s">
        <v>651</v>
      </c>
      <c r="S41" s="50" t="s">
        <v>213</v>
      </c>
      <c r="T41" s="50" t="s">
        <v>297</v>
      </c>
      <c r="U41" s="50" t="s">
        <v>213</v>
      </c>
      <c r="V41" s="50" t="s">
        <v>297</v>
      </c>
      <c r="W41" s="50" t="s">
        <v>213</v>
      </c>
      <c r="X41" s="50" t="s">
        <v>297</v>
      </c>
      <c r="Y41">
        <f>(X42*W42)+(V42*U42)+(T42*S42)</f>
        <v>0</v>
      </c>
      <c r="AD41" s="30" t="s">
        <v>158</v>
      </c>
      <c r="AE41" s="40">
        <f>Odisha!D70</f>
        <v>0</v>
      </c>
      <c r="AF41" s="40">
        <f>Odisha!G70</f>
        <v>0</v>
      </c>
      <c r="AG41" s="40">
        <f>Odisha!F70/24</f>
        <v>0</v>
      </c>
      <c r="AH41" s="40">
        <f t="shared" si="26"/>
        <v>2</v>
      </c>
      <c r="AI41" s="171"/>
      <c r="AK41" s="30" t="s">
        <v>204</v>
      </c>
      <c r="AL41" s="37">
        <f>J30</f>
        <v>160</v>
      </c>
      <c r="AM41" s="37">
        <f t="shared" si="21"/>
        <v>7552</v>
      </c>
      <c r="AN41" s="37">
        <f>Q30</f>
        <v>236</v>
      </c>
      <c r="AO41" s="37">
        <f>D30+(C30*P30)</f>
        <v>32</v>
      </c>
    </row>
    <row r="42" spans="1:51" ht="15" customHeight="1">
      <c r="A42">
        <v>1005</v>
      </c>
      <c r="B42" s="1" t="s">
        <v>635</v>
      </c>
      <c r="C42" s="526">
        <f>'Raipur-1'!CE70+'Raipur-2'!CE70+'Raipur-3'!CE70+Bhilai!CE70+Rajnandgaon!CE70+Raigarh!CE70+Bilaspur!CE70+Korba!CE70+'Other States'!CE70+Odisha!CE70+Nagpur!CE70+Mahasamund!CE70+Jagdalpur!CE70+'Upcoming City'!CE70</f>
        <v>0</v>
      </c>
      <c r="D42" s="526">
        <f>'Raipur-1'!CF70+'Raipur-2'!CF70+'Raipur-3'!CF70+Bhilai!CF70+Rajnandgaon!CF70+Raigarh!CF70+Bilaspur!CF70+Korba!CF70+'Other States'!CF70+Odisha!CF70+Nagpur!CF70+Mahasamund!CF70+Jagdalpur!CF70+'Upcoming City'!CF70</f>
        <v>430</v>
      </c>
      <c r="E42" s="526">
        <f>'Raipur-1'!CG70+'Raipur-2'!CG70+'Raipur-3'!CG70+Bhilai!CG70+Rajnandgaon!CG70+Raigarh!CG70+Bilaspur!CG70+Korba!CG70+'Other States'!CG70+Odisha!CG70+Nagpur!CG70+Mahasamund!CG70+Jagdalpur!CG70+'Upcoming City'!CG70</f>
        <v>0</v>
      </c>
      <c r="F42" s="523">
        <f t="shared" ref="F42:F47" si="28">ROUNDUP((D42+E42)+(C42*P42),0)</f>
        <v>430</v>
      </c>
      <c r="G42" s="518"/>
      <c r="H42" s="520">
        <f t="shared" ref="H42:H47" si="29">IFERROR(($F42-$G42)/$F42,"-")</f>
        <v>1</v>
      </c>
      <c r="I42" s="524"/>
      <c r="J42" s="522">
        <f t="shared" ref="J42:J47" si="30">F42*N42</f>
        <v>86</v>
      </c>
      <c r="K42" s="43"/>
      <c r="L42" s="114">
        <f>'Production Summary'!H42</f>
        <v>231</v>
      </c>
      <c r="M42" s="43">
        <f t="shared" ref="M42:M47" si="31">L42-F42</f>
        <v>-199</v>
      </c>
      <c r="N42" s="115">
        <v>0.2</v>
      </c>
      <c r="O42" s="115">
        <f>N42*P42</f>
        <v>2.8000000000000003</v>
      </c>
      <c r="P42" s="115">
        <v>14</v>
      </c>
      <c r="Q42" s="115">
        <v>75</v>
      </c>
      <c r="R42" s="119">
        <f t="shared" ref="R42:R47" si="32">Q42*P42</f>
        <v>1050</v>
      </c>
      <c r="S42" s="119">
        <v>240</v>
      </c>
      <c r="T42" s="43">
        <f>Nagpur!CN70</f>
        <v>0</v>
      </c>
      <c r="U42" s="119">
        <v>230</v>
      </c>
      <c r="V42" s="43">
        <f>'Other States'!CN70</f>
        <v>0</v>
      </c>
      <c r="W42" s="119">
        <v>260</v>
      </c>
      <c r="X42" s="43">
        <f>AH51-(T42+V42)</f>
        <v>0</v>
      </c>
      <c r="Y42">
        <f>(X43*W43)+(V43*U43)+(T43*S43)</f>
        <v>0</v>
      </c>
      <c r="AD42" s="30" t="s">
        <v>140</v>
      </c>
      <c r="AE42" s="40">
        <f>Bilaspur!D70</f>
        <v>58</v>
      </c>
      <c r="AF42" s="40">
        <f>Bilaspur!G70</f>
        <v>0</v>
      </c>
      <c r="AG42" s="40">
        <f>Bilaspur!F70/24</f>
        <v>0</v>
      </c>
      <c r="AH42" s="40">
        <f t="shared" si="26"/>
        <v>7</v>
      </c>
      <c r="AI42" s="171"/>
      <c r="AK42" s="30" t="s">
        <v>525</v>
      </c>
      <c r="AL42" s="37">
        <f>J31</f>
        <v>0</v>
      </c>
      <c r="AM42" s="37">
        <f t="shared" si="21"/>
        <v>0</v>
      </c>
      <c r="AN42" s="37">
        <f>Q31</f>
        <v>295</v>
      </c>
      <c r="AO42" s="37">
        <f>D31+(C31*P31)</f>
        <v>0</v>
      </c>
    </row>
    <row r="43" spans="1:51">
      <c r="A43">
        <v>1006</v>
      </c>
      <c r="B43" s="1" t="s">
        <v>636</v>
      </c>
      <c r="C43" s="526">
        <v>0</v>
      </c>
      <c r="D43" s="522">
        <f>'Raipur-1'!CI70+'Raipur-2'!CI70+'Raipur-3'!CI70+Bhilai!CI70+Rajnandgaon!CI70+Raigarh!CI70+Bilaspur!CI70+Korba!CI70+'Other States'!CI70+Odisha!CI70+Nagpur!CI70+Mahasamund!CI70+Jagdalpur!CI70+'Upcoming City'!CI70</f>
        <v>148</v>
      </c>
      <c r="E43" s="522">
        <f>'Raipur-1'!CJ70+'Raipur-2'!CJ70+'Raipur-3'!CJ70+Bhilai!CJ70+Rajnandgaon!CJ70+Raigarh!CJ70+Bilaspur!CJ70+Korba!CJ70+'Other States'!CJ70+Odisha!CJ70+Nagpur!CJ70+Mahasamund!CJ70+Jagdalpur!CJ70+'Upcoming City'!CJ70</f>
        <v>0</v>
      </c>
      <c r="F43" s="523">
        <f t="shared" si="28"/>
        <v>148</v>
      </c>
      <c r="G43" s="518"/>
      <c r="H43" s="520">
        <f t="shared" si="29"/>
        <v>1</v>
      </c>
      <c r="I43" s="524"/>
      <c r="J43" s="522">
        <f t="shared" si="30"/>
        <v>74</v>
      </c>
      <c r="K43" s="43"/>
      <c r="L43" s="114">
        <f>'Production Summary'!H43</f>
        <v>20</v>
      </c>
      <c r="M43" s="43">
        <f t="shared" si="31"/>
        <v>-128</v>
      </c>
      <c r="N43" s="115">
        <v>0.5</v>
      </c>
      <c r="O43" s="115">
        <f>N43*P43</f>
        <v>0.5</v>
      </c>
      <c r="P43" s="115">
        <v>1</v>
      </c>
      <c r="Q43" s="115">
        <v>170</v>
      </c>
      <c r="R43" s="119">
        <f t="shared" si="32"/>
        <v>170</v>
      </c>
      <c r="S43" s="43">
        <f>S42*5</f>
        <v>1200</v>
      </c>
      <c r="T43" s="43">
        <f>Nagpur!CO70</f>
        <v>0</v>
      </c>
      <c r="U43" s="43">
        <f>U42*5</f>
        <v>1150</v>
      </c>
      <c r="V43" s="43">
        <f>'Other States'!CO70</f>
        <v>0</v>
      </c>
      <c r="W43" s="43">
        <v>1295</v>
      </c>
      <c r="X43" s="43">
        <f>AH52-(T43+V43)</f>
        <v>0</v>
      </c>
      <c r="AD43" s="30" t="s">
        <v>139</v>
      </c>
      <c r="AE43" s="40">
        <f>Korba!D70</f>
        <v>0</v>
      </c>
      <c r="AF43" s="40">
        <f>Korba!G70</f>
        <v>0</v>
      </c>
      <c r="AG43" s="40">
        <f>Korba!F70/24</f>
        <v>0</v>
      </c>
      <c r="AH43" s="40">
        <f t="shared" si="26"/>
        <v>40</v>
      </c>
      <c r="AI43" s="171"/>
      <c r="AK43" s="30" t="s">
        <v>205</v>
      </c>
      <c r="AL43" s="37">
        <f>J32</f>
        <v>165</v>
      </c>
      <c r="AM43" s="37">
        <f t="shared" si="21"/>
        <v>8910</v>
      </c>
      <c r="AN43" s="37">
        <f>Q32</f>
        <v>810</v>
      </c>
      <c r="AO43" s="37">
        <f>F32</f>
        <v>11</v>
      </c>
    </row>
    <row r="44" spans="1:51">
      <c r="A44">
        <v>1007</v>
      </c>
      <c r="B44" s="1" t="s">
        <v>689</v>
      </c>
      <c r="C44" s="526">
        <v>0</v>
      </c>
      <c r="D44" s="522">
        <f>'Raipur-1'!CK70+'Raipur-2'!CK70+'Raipur-3'!CK70+Bhilai!CK70+Rajnandgaon!CK70+Raigarh!CK70+Bilaspur!CK70+Korba!CK70+'Other States'!CK70+Odisha!CK70+Nagpur!CK70+Mahasamund!CK70+Jagdalpur!CK70+'Upcoming City'!CK70</f>
        <v>703</v>
      </c>
      <c r="E44" s="522">
        <f>'Raipur-1'!CL70+'Raipur-2'!CL70+'Raipur-3'!CL70+Bhilai!CL70+Rajnandgaon!CL70+Raigarh!CL70+Bilaspur!CL70+Korba!CL70+'Other States'!CL70+Odisha!CL70+Nagpur!CL70+Mahasamund!CL70+Jagdalpur!CL70+'Upcoming City'!CL70</f>
        <v>0</v>
      </c>
      <c r="F44" s="523">
        <f t="shared" si="28"/>
        <v>703</v>
      </c>
      <c r="G44" s="518"/>
      <c r="H44" s="520">
        <f t="shared" si="29"/>
        <v>1</v>
      </c>
      <c r="I44" s="524"/>
      <c r="J44" s="522">
        <f t="shared" si="30"/>
        <v>703</v>
      </c>
      <c r="K44" s="43"/>
      <c r="L44" s="114">
        <f>'Production Summary'!H44</f>
        <v>26</v>
      </c>
      <c r="M44" s="43">
        <f t="shared" si="31"/>
        <v>-677</v>
      </c>
      <c r="N44" s="115">
        <v>1</v>
      </c>
      <c r="O44" s="115">
        <f>N44*P44</f>
        <v>1</v>
      </c>
      <c r="P44" s="115">
        <v>1</v>
      </c>
      <c r="Q44" s="115">
        <v>330</v>
      </c>
      <c r="R44" s="119">
        <f t="shared" si="32"/>
        <v>330</v>
      </c>
      <c r="S44" s="43"/>
      <c r="T44" s="43"/>
      <c r="U44" s="43"/>
      <c r="V44" s="43"/>
      <c r="W44" s="43"/>
      <c r="X44" s="43"/>
      <c r="Y44">
        <f>SUM(Y41:Y42)</f>
        <v>0</v>
      </c>
      <c r="AD44" s="30" t="s">
        <v>188</v>
      </c>
      <c r="AE44" s="40">
        <f>Nagpur!D70</f>
        <v>0</v>
      </c>
      <c r="AF44" s="40">
        <f>Nagpur!G70</f>
        <v>0</v>
      </c>
      <c r="AG44" s="40">
        <f>Nagpur!F70/24</f>
        <v>0</v>
      </c>
      <c r="AH44" s="40">
        <f t="shared" si="26"/>
        <v>0</v>
      </c>
      <c r="AI44" s="171"/>
      <c r="AK44" s="30" t="s">
        <v>206</v>
      </c>
      <c r="AL44" s="37">
        <f>J34</f>
        <v>0</v>
      </c>
      <c r="AM44" s="37">
        <f t="shared" si="21"/>
        <v>0</v>
      </c>
      <c r="AN44" s="37">
        <f>Q34</f>
        <v>6.01</v>
      </c>
      <c r="AO44" s="37">
        <f>D34+(C34*P34)</f>
        <v>0</v>
      </c>
    </row>
    <row r="45" spans="1:51" ht="15" hidden="1" customHeight="1">
      <c r="B45" s="1" t="s">
        <v>655</v>
      </c>
      <c r="C45" s="526">
        <v>0</v>
      </c>
      <c r="D45" s="522">
        <f>'Raipur-1'!CM70+'Raipur-2'!CM70+'Raipur-3'!CM70+Bhilai!CM70+Rajnandgaon!CM70+Raigarh!CM70+Bilaspur!CM70+Korba!CM70+'Other States'!CM70+Odisha!CM70+Nagpur!CN70+Mahasamund!CM70+Jagdalpur!CN70+'Upcoming City'!CN70</f>
        <v>0</v>
      </c>
      <c r="E45" s="522">
        <v>0</v>
      </c>
      <c r="F45" s="523">
        <f t="shared" si="28"/>
        <v>0</v>
      </c>
      <c r="G45" s="518"/>
      <c r="H45" s="520" t="str">
        <f t="shared" si="29"/>
        <v>-</v>
      </c>
      <c r="I45" s="524"/>
      <c r="J45" s="522">
        <f t="shared" si="30"/>
        <v>0</v>
      </c>
      <c r="K45" s="43"/>
      <c r="L45" s="114">
        <f>'Production Summary'!H45</f>
        <v>0</v>
      </c>
      <c r="M45" s="43">
        <f t="shared" si="31"/>
        <v>0</v>
      </c>
      <c r="N45" s="115">
        <v>5</v>
      </c>
      <c r="O45" s="115">
        <v>5</v>
      </c>
      <c r="P45" s="115">
        <v>1</v>
      </c>
      <c r="Q45" s="115">
        <v>1650</v>
      </c>
      <c r="R45" s="119">
        <f t="shared" si="32"/>
        <v>1650</v>
      </c>
      <c r="S45" s="112" t="s">
        <v>172</v>
      </c>
      <c r="T45" s="43">
        <f>(T42*S42)+(T43*S43)</f>
        <v>0</v>
      </c>
      <c r="U45" s="112" t="s">
        <v>172</v>
      </c>
      <c r="V45" s="43">
        <f>(V42*U42)+(V43*U43)</f>
        <v>0</v>
      </c>
      <c r="W45" s="112" t="s">
        <v>172</v>
      </c>
      <c r="X45" s="43">
        <f>(X42*W42)+(X43*W43)</f>
        <v>0</v>
      </c>
      <c r="AD45" s="38" t="s">
        <v>114</v>
      </c>
      <c r="AE45" s="125">
        <f>SUM(AE36:AE44)</f>
        <v>114</v>
      </c>
      <c r="AF45" s="125">
        <f>SUM(AF36:AF44)</f>
        <v>4</v>
      </c>
      <c r="AG45" s="125">
        <f>SUM(AG36:AG44)</f>
        <v>0</v>
      </c>
      <c r="AH45" s="125">
        <f>SUM(AH36:AH44)</f>
        <v>60</v>
      </c>
      <c r="AI45" s="174"/>
      <c r="AK45" s="126" t="s">
        <v>207</v>
      </c>
      <c r="AL45" s="37">
        <f>J37</f>
        <v>0</v>
      </c>
      <c r="AM45" s="37">
        <f t="shared" si="21"/>
        <v>0</v>
      </c>
      <c r="AN45" s="37">
        <f>Q37</f>
        <v>21.5</v>
      </c>
      <c r="AO45" s="37">
        <f>D37+(C37*P37)</f>
        <v>0</v>
      </c>
    </row>
    <row r="46" spans="1:51">
      <c r="A46">
        <v>1008</v>
      </c>
      <c r="B46" s="1" t="s">
        <v>690</v>
      </c>
      <c r="C46" s="526">
        <v>0</v>
      </c>
      <c r="D46" s="522">
        <f>'Raipur-1'!CN70+'Raipur-2'!CN70+'Raipur-3'!CN70+Bhilai!CN70+Rajnandgaon!CN70+Raigarh!CN70+Bilaspur!CN70+Korba!CN70+'Other States'!CN70+Odisha!CN70+Nagpur!CN70+Mahasamund!CN70+Jagdalpur!CN70+'Upcoming City'!CN70</f>
        <v>0</v>
      </c>
      <c r="E46" s="522">
        <v>0</v>
      </c>
      <c r="F46" s="523">
        <f t="shared" si="28"/>
        <v>0</v>
      </c>
      <c r="G46" s="518"/>
      <c r="H46" s="520" t="str">
        <f t="shared" si="29"/>
        <v>-</v>
      </c>
      <c r="I46" s="524"/>
      <c r="J46" s="522">
        <f t="shared" si="30"/>
        <v>0</v>
      </c>
      <c r="K46" s="43"/>
      <c r="L46" s="114" t="str">
        <f>'Production Summary'!H46</f>
        <v>LP 1 kg</v>
      </c>
      <c r="M46" s="43" t="e">
        <f t="shared" si="31"/>
        <v>#VALUE!</v>
      </c>
      <c r="N46" s="115">
        <v>1</v>
      </c>
      <c r="O46" s="115">
        <f>N46*P46</f>
        <v>1</v>
      </c>
      <c r="P46" s="115">
        <v>1</v>
      </c>
      <c r="Q46" s="115">
        <v>260</v>
      </c>
      <c r="R46" s="119">
        <f t="shared" si="32"/>
        <v>260</v>
      </c>
      <c r="S46" s="382"/>
      <c r="T46" s="383"/>
      <c r="U46" s="383"/>
      <c r="V46" s="383"/>
      <c r="W46" s="383"/>
      <c r="X46" s="42">
        <f>X45+V45+T45</f>
        <v>0</v>
      </c>
      <c r="AD46" s="32" t="s">
        <v>150</v>
      </c>
      <c r="AE46" s="33" t="s">
        <v>21</v>
      </c>
      <c r="AF46" s="33" t="s">
        <v>174</v>
      </c>
      <c r="AG46" s="33" t="s">
        <v>175</v>
      </c>
      <c r="AH46" s="33" t="s">
        <v>110</v>
      </c>
      <c r="AI46" s="174"/>
      <c r="AK46" s="30" t="s">
        <v>208</v>
      </c>
      <c r="AL46" s="37">
        <f>J38</f>
        <v>0</v>
      </c>
      <c r="AM46" s="37">
        <f t="shared" si="21"/>
        <v>0</v>
      </c>
      <c r="AN46" s="37">
        <f>Q38</f>
        <v>30</v>
      </c>
      <c r="AO46" s="37">
        <f>D38+(C38*P38)</f>
        <v>0</v>
      </c>
    </row>
    <row r="47" spans="1:51">
      <c r="B47" s="1" t="s">
        <v>691</v>
      </c>
      <c r="C47" s="526">
        <v>0</v>
      </c>
      <c r="D47" s="522">
        <f>'Raipur-1'!CO70+'Raipur-2'!CO70+'Raipur-3'!CO70+Bhilai!CO70+Rajnandgaon!CO70+Raigarh!CO70+Bilaspur!CO70+Korba!CO70+'Other States'!CO70+Odisha!CO70+Nagpur!CO70+Mahasamund!CO70+Jagdalpur!CO70+'Upcoming City'!CO70</f>
        <v>0</v>
      </c>
      <c r="E47" s="522">
        <v>0</v>
      </c>
      <c r="F47" s="523">
        <f t="shared" si="28"/>
        <v>0</v>
      </c>
      <c r="G47" s="518"/>
      <c r="H47" s="520" t="str">
        <f t="shared" si="29"/>
        <v>-</v>
      </c>
      <c r="I47" s="524"/>
      <c r="J47" s="522">
        <f t="shared" si="30"/>
        <v>0</v>
      </c>
      <c r="K47" s="43"/>
      <c r="L47" s="114" t="str">
        <f>'Production Summary'!H47</f>
        <v>LP 5 kg</v>
      </c>
      <c r="M47" s="43" t="e">
        <f t="shared" si="31"/>
        <v>#VALUE!</v>
      </c>
      <c r="N47" s="115">
        <v>5</v>
      </c>
      <c r="O47" s="115">
        <f>N47*P47</f>
        <v>5</v>
      </c>
      <c r="P47" s="115">
        <v>1</v>
      </c>
      <c r="Q47" s="115">
        <v>1300</v>
      </c>
      <c r="R47" s="119">
        <f t="shared" si="32"/>
        <v>1300</v>
      </c>
      <c r="AD47" s="29" t="s">
        <v>102</v>
      </c>
      <c r="AE47" s="129">
        <f>J42</f>
        <v>86</v>
      </c>
      <c r="AF47" s="40">
        <f>AH47*AG47</f>
        <v>32250</v>
      </c>
      <c r="AG47" s="130">
        <f>Q42</f>
        <v>75</v>
      </c>
      <c r="AH47" s="40">
        <f>F42-E42</f>
        <v>430</v>
      </c>
      <c r="AK47" s="30" t="s">
        <v>209</v>
      </c>
      <c r="AL47" s="37">
        <f>J39</f>
        <v>0</v>
      </c>
      <c r="AM47" s="37">
        <f t="shared" si="21"/>
        <v>0</v>
      </c>
      <c r="AN47" s="37">
        <f>Q39</f>
        <v>30.038406247988501</v>
      </c>
      <c r="AO47" s="37">
        <f>D39+(C39*P39)</f>
        <v>0</v>
      </c>
    </row>
    <row r="48" spans="1:51">
      <c r="B48" s="49" t="s">
        <v>101</v>
      </c>
      <c r="C48" s="111" t="s">
        <v>522</v>
      </c>
      <c r="D48" s="111" t="s">
        <v>277</v>
      </c>
      <c r="E48" s="50" t="s">
        <v>278</v>
      </c>
      <c r="F48" s="50" t="s">
        <v>296</v>
      </c>
      <c r="G48" s="50"/>
      <c r="H48" s="50"/>
      <c r="I48" s="50"/>
      <c r="J48" s="112">
        <f>SUM(J49:J59)</f>
        <v>0</v>
      </c>
      <c r="K48" s="112"/>
      <c r="L48" s="112" t="s">
        <v>270</v>
      </c>
      <c r="M48" s="112" t="s">
        <v>271</v>
      </c>
      <c r="N48" s="109" t="s">
        <v>272</v>
      </c>
      <c r="O48" s="109" t="s">
        <v>273</v>
      </c>
      <c r="P48" s="109" t="s">
        <v>111</v>
      </c>
      <c r="Q48" s="50" t="s">
        <v>283</v>
      </c>
      <c r="R48" s="118" t="s">
        <v>651</v>
      </c>
      <c r="AD48" s="29" t="s">
        <v>103</v>
      </c>
      <c r="AE48" s="129">
        <f>J43</f>
        <v>74</v>
      </c>
      <c r="AF48" s="40">
        <f>AH48*AG48</f>
        <v>25160</v>
      </c>
      <c r="AG48" s="130">
        <f>Q43</f>
        <v>170</v>
      </c>
      <c r="AH48" s="40">
        <f>F43</f>
        <v>148</v>
      </c>
      <c r="AI48" s="173"/>
      <c r="AK48" s="30" t="s">
        <v>210</v>
      </c>
      <c r="AL48" s="37">
        <f>J62+J61</f>
        <v>0</v>
      </c>
      <c r="AM48" s="37">
        <f t="shared" si="21"/>
        <v>0</v>
      </c>
      <c r="AN48" s="129">
        <f>R62</f>
        <v>320.04000000000002</v>
      </c>
      <c r="AO48" s="37">
        <f>C62+(C61/2)</f>
        <v>0</v>
      </c>
    </row>
    <row r="49" spans="1:41" hidden="1">
      <c r="B49" s="1" t="s">
        <v>667</v>
      </c>
      <c r="C49" s="43">
        <f>'Raipur-1'!CQ70+'Raipur-2'!CQ70+'Raipur-3'!CQ70+Bhilai!CQ70+Rajnandgaon!CQ70+Raigarh!CQ70+Bilaspur!CQ70+Korba!CQ70+'Other States'!CQ70+Odisha!CQ70+Nagpur!CQ70+Mahasamund!CQ70+Jagdalpur!CQ70+'Upcoming City'!CQ70</f>
        <v>0</v>
      </c>
      <c r="D49" s="43">
        <f>'Raipur-1'!CR70+'Raipur-2'!CR70+'Raipur-3'!CR70+Bhilai!CR70+Rajnandgaon!CR70+Raigarh!CR70+Bilaspur!CR70+Korba!CR70+'Other States'!CR70+Odisha!CR70+Nagpur!CR70+Mahasamund!CR70+Jagdalpur!CR70+'Upcoming City'!CR70</f>
        <v>0</v>
      </c>
      <c r="E49" s="43">
        <v>0</v>
      </c>
      <c r="F49" s="123">
        <f t="shared" ref="F49:F58" si="33">ROUNDUP((D49+E49)+(C49*P49),0)</f>
        <v>0</v>
      </c>
      <c r="G49" s="123"/>
      <c r="H49" s="123"/>
      <c r="I49" s="123"/>
      <c r="J49" s="43">
        <f t="shared" ref="J49:J59" si="34">F49*N49</f>
        <v>0</v>
      </c>
      <c r="K49" s="43"/>
      <c r="L49" s="114">
        <v>0</v>
      </c>
      <c r="M49" s="43">
        <f t="shared" ref="M49:M59" si="35">L49-F49</f>
        <v>0</v>
      </c>
      <c r="N49" s="115">
        <v>0.1</v>
      </c>
      <c r="O49" s="115">
        <f t="shared" ref="O49:O59" si="36">N49*P49</f>
        <v>12</v>
      </c>
      <c r="P49" s="115">
        <v>120</v>
      </c>
      <c r="Q49" s="115">
        <v>66.701316701316699</v>
      </c>
      <c r="R49" s="119">
        <f t="shared" ref="R49:R59" si="37">Q49*P49</f>
        <v>8004.1580041580037</v>
      </c>
      <c r="AD49" s="29" t="s">
        <v>117</v>
      </c>
      <c r="AE49" s="129">
        <f>J44</f>
        <v>703</v>
      </c>
      <c r="AF49" s="40">
        <f>AH49*AG49</f>
        <v>231990</v>
      </c>
      <c r="AG49" s="130">
        <f>Q44</f>
        <v>330</v>
      </c>
      <c r="AH49" s="40">
        <f>F44</f>
        <v>703</v>
      </c>
      <c r="AI49" s="170"/>
      <c r="AK49" s="30" t="s">
        <v>212</v>
      </c>
      <c r="AL49" s="37">
        <f>J63</f>
        <v>41.400000000000006</v>
      </c>
      <c r="AM49" s="37">
        <f t="shared" si="21"/>
        <v>18216</v>
      </c>
      <c r="AN49" s="129">
        <f>Q63</f>
        <v>88</v>
      </c>
      <c r="AO49" s="37">
        <f>C63</f>
        <v>207</v>
      </c>
    </row>
    <row r="50" spans="1:41">
      <c r="A50">
        <v>1029</v>
      </c>
      <c r="B50" s="1" t="s">
        <v>692</v>
      </c>
      <c r="C50" s="522">
        <f>'Raipur-1'!CS70+'Raipur-2'!CS70+'Raipur-3'!CS70+Bhilai!CS70+Rajnandgaon!CS70+Raigarh!CS70+Bilaspur!CS70+Korba!CS70+'Other States'!CS70+Odisha!CS70+Nagpur!CS70+Mahasamund!CS70+Jagdalpur!CS70+'Upcoming City'!CS70</f>
        <v>0</v>
      </c>
      <c r="D50" s="522">
        <f>'Raipur-1'!CT70+'Raipur-2'!CT70+'Raipur-3'!CT70+Bhilai!CT70+Rajnandgaon!CT70+Raigarh!CT70+Bilaspur!CT70+Korba!CT70+'Other States'!CT70+Odisha!CT70+Nagpur!CT70+Mahasamund!CT70+Jagdalpur!CT70+'Upcoming City'!CT70</f>
        <v>0</v>
      </c>
      <c r="E50" s="522">
        <v>0</v>
      </c>
      <c r="F50" s="523">
        <f t="shared" si="33"/>
        <v>0</v>
      </c>
      <c r="G50" s="518"/>
      <c r="H50" s="518">
        <v>0</v>
      </c>
      <c r="I50" s="524"/>
      <c r="J50" s="522">
        <f t="shared" si="34"/>
        <v>0</v>
      </c>
      <c r="K50" s="43"/>
      <c r="L50" s="114">
        <f>'Production Summary'!H50</f>
        <v>4</v>
      </c>
      <c r="M50" s="43">
        <f t="shared" si="35"/>
        <v>4</v>
      </c>
      <c r="N50" s="115">
        <v>0.2</v>
      </c>
      <c r="O50" s="115">
        <f t="shared" si="36"/>
        <v>18</v>
      </c>
      <c r="P50" s="115">
        <v>90</v>
      </c>
      <c r="Q50" s="115">
        <v>129.94</v>
      </c>
      <c r="R50" s="119">
        <f t="shared" si="37"/>
        <v>11694.6</v>
      </c>
      <c r="S50" s="158"/>
      <c r="AD50" s="29"/>
      <c r="AE50" s="129"/>
      <c r="AF50" s="40"/>
      <c r="AG50" s="130"/>
      <c r="AH50" s="40"/>
      <c r="AI50" s="170"/>
      <c r="AK50" s="30" t="s">
        <v>561</v>
      </c>
      <c r="AL50" s="37">
        <f>J64</f>
        <v>0</v>
      </c>
      <c r="AM50" s="37">
        <f t="shared" si="21"/>
        <v>0</v>
      </c>
      <c r="AN50" s="129">
        <f>Q64</f>
        <v>96</v>
      </c>
      <c r="AO50" s="37">
        <f>C64</f>
        <v>0</v>
      </c>
    </row>
    <row r="51" spans="1:41" ht="15" customHeight="1">
      <c r="A51">
        <v>1030</v>
      </c>
      <c r="B51" s="1" t="s">
        <v>693</v>
      </c>
      <c r="C51" s="522">
        <f>'Raipur-1'!CU70+'Raipur-2'!CU70+'Raipur-3'!CU70+Bhilai!CU70+Rajnandgaon!CU70+Raigarh!CU70+Bilaspur!CU70+Korba!CU70+'Other States'!CU70+Odisha!CU70+Nagpur!CU70+Mahasamund!CU70+Jagdalpur!CU70+'Upcoming City'!CU70</f>
        <v>0</v>
      </c>
      <c r="D51" s="522">
        <f>'Raipur-1'!CV70+'Raipur-2'!CV70+'Raipur-3'!CV70+Bhilai!CV70+Rajnandgaon!CV70+Raigarh!CV70+Bilaspur!CV70+Korba!CV70+'Other States'!CV70+Odisha!CV70+Nagpur!CV70+Mahasamund!CV70+Jagdalpur!CV70+'Upcoming City'!CV70</f>
        <v>0</v>
      </c>
      <c r="E51" s="522">
        <v>0</v>
      </c>
      <c r="F51" s="523">
        <f t="shared" si="33"/>
        <v>0</v>
      </c>
      <c r="G51" s="518"/>
      <c r="H51" s="518">
        <v>0</v>
      </c>
      <c r="I51" s="524"/>
      <c r="J51" s="522">
        <f t="shared" si="34"/>
        <v>0</v>
      </c>
      <c r="K51" s="43"/>
      <c r="L51" s="114">
        <f>'Production Summary'!H51</f>
        <v>13</v>
      </c>
      <c r="M51" s="43">
        <f t="shared" si="35"/>
        <v>13</v>
      </c>
      <c r="N51" s="115">
        <v>0.5</v>
      </c>
      <c r="O51" s="115">
        <f t="shared" si="36"/>
        <v>18</v>
      </c>
      <c r="P51" s="115">
        <v>36</v>
      </c>
      <c r="Q51" s="115">
        <v>311.85000000000002</v>
      </c>
      <c r="R51" s="119">
        <f t="shared" si="37"/>
        <v>11226.6</v>
      </c>
      <c r="AD51" s="29" t="s">
        <v>118</v>
      </c>
      <c r="AE51" s="129">
        <f>J46</f>
        <v>0</v>
      </c>
      <c r="AF51" s="40">
        <f>Y41</f>
        <v>0</v>
      </c>
      <c r="AG51" s="130">
        <f>Q46</f>
        <v>260</v>
      </c>
      <c r="AH51" s="40">
        <f>F46</f>
        <v>0</v>
      </c>
      <c r="AI51" s="170"/>
      <c r="AK51" s="30" t="s">
        <v>455</v>
      </c>
      <c r="AL51" s="37">
        <f>J66</f>
        <v>0</v>
      </c>
      <c r="AM51" s="37">
        <f t="shared" si="21"/>
        <v>0</v>
      </c>
      <c r="AN51" s="129">
        <v>24</v>
      </c>
      <c r="AO51" s="37">
        <f>D66+(C66*P66)</f>
        <v>0</v>
      </c>
    </row>
    <row r="52" spans="1:41">
      <c r="A52">
        <v>1031</v>
      </c>
      <c r="B52" s="1" t="s">
        <v>694</v>
      </c>
      <c r="C52" s="522">
        <f>'Raipur-1'!CW70+'Raipur-2'!CW70+'Raipur-3'!CW70+Bhilai!CW70+Rajnandgaon!CW70+Raigarh!CW70+Bilaspur!CW70+Korba!CW70+'Other States'!CW70+Odisha!CW70+Nagpur!CW70+Mahasamund!CW70+Jagdalpur!CW70+'Upcoming City'!CW70</f>
        <v>0</v>
      </c>
      <c r="D52" s="522">
        <f>'Raipur-1'!CX70+'Raipur-2'!CX70+'Raipur-3'!CX70+Bhilai!CX70+Rajnandgaon!CX70+Raigarh!CX70+Bilaspur!CX70+Korba!CX70+'Other States'!CX70+Odisha!CX70+Nagpur!CX70+Mahasamund!CX70+Jagdalpur!CX70+'Upcoming City'!CX70</f>
        <v>0</v>
      </c>
      <c r="E52" s="522">
        <v>0</v>
      </c>
      <c r="F52" s="523">
        <f t="shared" si="33"/>
        <v>0</v>
      </c>
      <c r="G52" s="518"/>
      <c r="H52" s="518">
        <v>0</v>
      </c>
      <c r="I52" s="524"/>
      <c r="J52" s="522">
        <f t="shared" si="34"/>
        <v>0</v>
      </c>
      <c r="K52" s="43"/>
      <c r="L52" s="114">
        <f>'Production Summary'!H52</f>
        <v>12</v>
      </c>
      <c r="M52" s="43">
        <f t="shared" si="35"/>
        <v>12</v>
      </c>
      <c r="N52" s="115">
        <v>1</v>
      </c>
      <c r="O52" s="115">
        <f t="shared" si="36"/>
        <v>18</v>
      </c>
      <c r="P52" s="115">
        <v>18</v>
      </c>
      <c r="Q52" s="115">
        <v>615.04</v>
      </c>
      <c r="R52" s="119">
        <f t="shared" si="37"/>
        <v>11070.72</v>
      </c>
      <c r="AD52" s="29" t="s">
        <v>104</v>
      </c>
      <c r="AE52" s="129">
        <f>J47</f>
        <v>0</v>
      </c>
      <c r="AF52" s="40">
        <f>Y42</f>
        <v>0</v>
      </c>
      <c r="AG52" s="130">
        <f>Q47</f>
        <v>1300</v>
      </c>
      <c r="AH52" s="40">
        <f>F47</f>
        <v>0</v>
      </c>
      <c r="AI52" s="170"/>
      <c r="AK52" s="30" t="s">
        <v>211</v>
      </c>
      <c r="AL52" s="37">
        <f>J65</f>
        <v>0</v>
      </c>
      <c r="AM52" s="37">
        <f t="shared" si="21"/>
        <v>0</v>
      </c>
      <c r="AN52" s="129">
        <f>Q65</f>
        <v>340</v>
      </c>
      <c r="AO52" s="37">
        <f>D65</f>
        <v>0</v>
      </c>
    </row>
    <row r="53" spans="1:41" ht="14.1" customHeight="1">
      <c r="A53">
        <v>1038</v>
      </c>
      <c r="B53" s="1" t="s">
        <v>695</v>
      </c>
      <c r="C53" s="522">
        <f>'Raipur-1'!CY70+'Raipur-2'!CY70+'Raipur-3'!CY70+Bhilai!CY70+Rajnandgaon!CY70+Raigarh!CY70+Bilaspur!CY70+Korba!CY70+'Other States'!CY70+Odisha!CY70+Nagpur!CY70+Mahasamund!CY70+Jagdalpur!DG70+'Upcoming City'!DG70</f>
        <v>0</v>
      </c>
      <c r="D53" s="522">
        <f>'Raipur-1'!CZ70+'Raipur-2'!CZ70+'Raipur-3'!CZ70+Bhilai!CZ70+Rajnandgaon!CZ70+Raigarh!CZ70+Bilaspur!CZ70+Korba!CZ70+'Other States'!CZ70+Odisha!CZ70+Nagpur!CZ70+Mahasamund!CZ70+Jagdalpur!CZ70+'Upcoming City'!DH70</f>
        <v>0</v>
      </c>
      <c r="E53" s="522">
        <v>0</v>
      </c>
      <c r="F53" s="523">
        <f t="shared" si="33"/>
        <v>0</v>
      </c>
      <c r="G53" s="518"/>
      <c r="H53" s="518">
        <v>0</v>
      </c>
      <c r="I53" s="524"/>
      <c r="J53" s="522">
        <f t="shared" si="34"/>
        <v>0</v>
      </c>
      <c r="K53" s="43"/>
      <c r="L53" s="114">
        <f>'Production Summary'!H53</f>
        <v>20</v>
      </c>
      <c r="M53" s="43">
        <f t="shared" si="35"/>
        <v>20</v>
      </c>
      <c r="N53" s="115">
        <v>1</v>
      </c>
      <c r="O53" s="115">
        <f t="shared" si="36"/>
        <v>18</v>
      </c>
      <c r="P53" s="115">
        <v>18</v>
      </c>
      <c r="Q53" s="115">
        <v>576.05999999999995</v>
      </c>
      <c r="R53" s="119">
        <f t="shared" si="37"/>
        <v>10369.079999999998</v>
      </c>
      <c r="AD53" s="34" t="s">
        <v>114</v>
      </c>
      <c r="AE53" s="35">
        <f>SUM(AE47:AE52)</f>
        <v>863</v>
      </c>
      <c r="AF53" s="138">
        <f>SUM(AF47:AF52)</f>
        <v>289400</v>
      </c>
      <c r="AG53" s="31"/>
      <c r="AH53" s="31"/>
      <c r="AI53" s="170"/>
      <c r="AK53" s="136" t="s">
        <v>114</v>
      </c>
      <c r="AL53" s="137">
        <f>SUM(AL30:AL52)</f>
        <v>3119.4</v>
      </c>
      <c r="AM53" s="137">
        <f>SUM(AM30:AM52)</f>
        <v>210821.40000000002</v>
      </c>
      <c r="AN53" s="137"/>
      <c r="AO53" s="137"/>
    </row>
    <row r="54" spans="1:41" ht="14.1" customHeight="1">
      <c r="A54">
        <v>1037</v>
      </c>
      <c r="B54" s="1" t="s">
        <v>696</v>
      </c>
      <c r="C54" s="522">
        <f>'Raipur-1'!DA70+'Raipur-2'!DA70+'Raipur-3'!DA70+Bhilai!DA70+Rajnandgaon!DA70+Raigarh!DA70+Bilaspur!DA70+Korba!DA70+'Other States'!DA70+Odisha!DA70+Nagpur!DA70+Mahasamund!DA70+Jagdalpur!DA70+'Upcoming City'!DR70</f>
        <v>0</v>
      </c>
      <c r="D54" s="522">
        <f>'Raipur-1'!DB70+'Raipur-2'!DB70+'Raipur-3'!DB70+Bhilai!DB70+Rajnandgaon!DB70+Raigarh!DB70+Bilaspur!DB70+Korba!DB70+'Other States'!DB70+Odisha!DB70+Nagpur!DB70+Mahasamund!DB70+Jagdalpur!DB70+'Upcoming City'!DX70</f>
        <v>0</v>
      </c>
      <c r="E54" s="522">
        <v>0</v>
      </c>
      <c r="F54" s="523">
        <f t="shared" si="33"/>
        <v>0</v>
      </c>
      <c r="G54" s="518"/>
      <c r="H54" s="518">
        <v>0</v>
      </c>
      <c r="I54" s="524"/>
      <c r="J54" s="522">
        <f t="shared" si="34"/>
        <v>0</v>
      </c>
      <c r="K54" s="43"/>
      <c r="L54" s="114">
        <f>'Production Summary'!H54</f>
        <v>11</v>
      </c>
      <c r="M54" s="43">
        <f t="shared" si="35"/>
        <v>11</v>
      </c>
      <c r="N54" s="115">
        <v>1</v>
      </c>
      <c r="O54" s="115">
        <f t="shared" si="36"/>
        <v>18</v>
      </c>
      <c r="P54" s="115">
        <v>18</v>
      </c>
      <c r="Q54" s="115">
        <v>584.7193347193346</v>
      </c>
      <c r="R54" s="119">
        <f t="shared" si="37"/>
        <v>10524.948024948022</v>
      </c>
      <c r="AI54" s="170"/>
    </row>
    <row r="55" spans="1:41" ht="14.1" customHeight="1">
      <c r="A55">
        <v>1032</v>
      </c>
      <c r="B55" s="1" t="s">
        <v>697</v>
      </c>
      <c r="C55" s="522">
        <f>'Raipur-1'!DG70+'Raipur-2'!DG70+'Raipur-3'!DG70+Bhilai!DG70+Rajnandgaon!DG70+Raigarh!DG70+Raigarh!DG70+Bilaspur!DG70+Korba!DG70+'Other States'!DG70+Odisha!DG70+Nagpur!DG70+Mahasamund!DG70+Jagdalpur!DG70+'Upcoming City'!DY70</f>
        <v>0</v>
      </c>
      <c r="D55" s="522">
        <f>'Raipur-1'!DH70+'Raipur-2'!DH70+'Raipur-3'!DH70+Bhilai!DH70+Rajnandgaon!DH70+Raigarh!DH70+Bilaspur!DH70+Korba!DH70+'Other States'!DH70+Odisha!DH70+Nagpur!DH70+Mahasamund!DH70+Jagdalpur!DH70+'Upcoming City'!ED70</f>
        <v>0</v>
      </c>
      <c r="E55" s="522">
        <v>0</v>
      </c>
      <c r="F55" s="523">
        <f t="shared" si="33"/>
        <v>0</v>
      </c>
      <c r="G55" s="518"/>
      <c r="H55" s="518">
        <v>0</v>
      </c>
      <c r="I55" s="524"/>
      <c r="J55" s="522">
        <f t="shared" si="34"/>
        <v>0</v>
      </c>
      <c r="K55" s="43"/>
      <c r="L55" s="114">
        <f>'Production Summary'!H55</f>
        <v>10</v>
      </c>
      <c r="M55" s="43">
        <f t="shared" si="35"/>
        <v>10</v>
      </c>
      <c r="N55" s="115">
        <v>5</v>
      </c>
      <c r="O55" s="115">
        <f t="shared" si="36"/>
        <v>20</v>
      </c>
      <c r="P55" s="115">
        <v>4</v>
      </c>
      <c r="Q55" s="115">
        <v>3027.55</v>
      </c>
      <c r="R55" s="119">
        <f t="shared" si="37"/>
        <v>12110.2</v>
      </c>
      <c r="AD55" s="32" t="s">
        <v>173</v>
      </c>
      <c r="AE55" s="33" t="s">
        <v>171</v>
      </c>
      <c r="AF55" s="33" t="s">
        <v>174</v>
      </c>
      <c r="AG55" s="33" t="s">
        <v>175</v>
      </c>
      <c r="AH55" s="33" t="s">
        <v>110</v>
      </c>
      <c r="AI55" s="170"/>
    </row>
    <row r="56" spans="1:41">
      <c r="A56">
        <v>1039</v>
      </c>
      <c r="B56" s="1" t="s">
        <v>707</v>
      </c>
      <c r="C56" s="522">
        <f>'Raipur-1'!DI70+'Raipur-2'!DI70+'Raipur-3'!DI70+Bhilai!DI70+Rajnandgaon!DI70+Raigarh!DI70+Raigarh!DI70+Bilaspur!DI70+Korba!DI70+'Other States'!DR70+Odisha!DI70+Nagpur!DI70+Mahasamund!DI70+Jagdalpur!DR70+'Upcoming City'!EE70</f>
        <v>0</v>
      </c>
      <c r="D56" s="522">
        <f>'Raipur-1'!DJ70+'Raipur-2'!DJ70+'Raipur-3'!DJ70+Bhilai!DJ70+Rajnandgaon!DJ70+Raigarh!DJ70+Bilaspur!DJ70+Korba!DJ70+'Other States'!DX70+Odisha!DJ70+Nagpur!DJ70+Mahasamund!DJ70+Jagdalpur!DX70+'Upcoming City'!EH70</f>
        <v>0</v>
      </c>
      <c r="E56" s="522">
        <v>0</v>
      </c>
      <c r="F56" s="523">
        <f t="shared" si="33"/>
        <v>0</v>
      </c>
      <c r="G56" s="518"/>
      <c r="H56" s="518">
        <v>0</v>
      </c>
      <c r="I56" s="524"/>
      <c r="J56" s="522">
        <f t="shared" si="34"/>
        <v>0</v>
      </c>
      <c r="K56" s="43"/>
      <c r="L56" s="114">
        <f>'Production Summary'!H56</f>
        <v>0</v>
      </c>
      <c r="M56" s="43">
        <f t="shared" si="35"/>
        <v>0</v>
      </c>
      <c r="N56" s="115">
        <v>0.2</v>
      </c>
      <c r="O56" s="115">
        <f t="shared" si="36"/>
        <v>16</v>
      </c>
      <c r="P56" s="115">
        <v>80</v>
      </c>
      <c r="Q56" s="115">
        <v>129.94</v>
      </c>
      <c r="R56" s="119">
        <f t="shared" si="37"/>
        <v>10395.200000000001</v>
      </c>
      <c r="AD56" s="29" t="s">
        <v>288</v>
      </c>
      <c r="AE56" s="40">
        <f t="shared" ref="AE56:AE66" si="38">J49</f>
        <v>0</v>
      </c>
      <c r="AF56" s="40">
        <f t="shared" ref="AF56:AF66" si="39">AH56*AG56</f>
        <v>0</v>
      </c>
      <c r="AG56" s="130">
        <f t="shared" ref="AG56:AG66" si="40">Q49</f>
        <v>66.701316701316699</v>
      </c>
      <c r="AH56" s="129">
        <f t="shared" ref="AH56:AH66" si="41">D49+(C49*P49)</f>
        <v>0</v>
      </c>
      <c r="AI56" s="170"/>
    </row>
    <row r="57" spans="1:41">
      <c r="A57">
        <v>1040</v>
      </c>
      <c r="B57" s="1" t="s">
        <v>708</v>
      </c>
      <c r="C57" s="522">
        <f>'Raipur-1'!DK70+'Raipur-2'!DK70+'Raipur-3'!DK70+Bhilai!DK70+Rajnandgaon!DK70+Raigarh!DK70+Raigarh!DK70+Bilaspur!DK70+Korba!DK70+'Other States'!DY70+Odisha!DK70+Nagpur!DK70+Mahasamund!DK70+Jagdalpur!DY70+'Upcoming City'!EI70</f>
        <v>0</v>
      </c>
      <c r="D57" s="522">
        <f>'Raipur-1'!DL70+'Raipur-2'!DL70+'Raipur-3'!DL70+Bhilai!DL70+Rajnandgaon!DL70+Raigarh!DL70+Bilaspur!DL70+Korba!DL70+'Other States'!ED70+Odisha!DL70+Nagpur!DL70+Mahasamund!DL70+Jagdalpur!ED70+'Upcoming City'!EJ70</f>
        <v>0</v>
      </c>
      <c r="E57" s="522">
        <v>0</v>
      </c>
      <c r="F57" s="523">
        <f t="shared" si="33"/>
        <v>0</v>
      </c>
      <c r="G57" s="518"/>
      <c r="H57" s="518">
        <v>0</v>
      </c>
      <c r="I57" s="524"/>
      <c r="J57" s="522">
        <f t="shared" si="34"/>
        <v>0</v>
      </c>
      <c r="K57" s="43"/>
      <c r="L57" s="114">
        <f>'Production Summary'!H57</f>
        <v>0</v>
      </c>
      <c r="M57" s="43">
        <f t="shared" si="35"/>
        <v>0</v>
      </c>
      <c r="N57" s="115">
        <v>0.5</v>
      </c>
      <c r="O57" s="115">
        <f t="shared" si="36"/>
        <v>18</v>
      </c>
      <c r="P57" s="115">
        <v>36</v>
      </c>
      <c r="Q57" s="115">
        <v>311.85000000000002</v>
      </c>
      <c r="R57" s="119">
        <f t="shared" si="37"/>
        <v>11226.6</v>
      </c>
      <c r="AD57" s="29" t="s">
        <v>289</v>
      </c>
      <c r="AE57" s="40">
        <f t="shared" si="38"/>
        <v>0</v>
      </c>
      <c r="AF57" s="40">
        <f t="shared" si="39"/>
        <v>0</v>
      </c>
      <c r="AG57" s="130">
        <f t="shared" si="40"/>
        <v>129.94</v>
      </c>
      <c r="AH57" s="129">
        <f t="shared" si="41"/>
        <v>0</v>
      </c>
    </row>
    <row r="58" spans="1:41">
      <c r="A58">
        <v>1041</v>
      </c>
      <c r="B58" s="1" t="s">
        <v>709</v>
      </c>
      <c r="C58" s="522">
        <f>'Raipur-1'!DM70+'Raipur-2'!DM70+'Raipur-3'!DM70+Bhilai!DM70+Rajnandgaon!DM70+Raigarh!DM70+Bilaspur!DM70+Korba!DM70+'Other States'!EE70+Odisha!DM70+Nagpur!DM70+Mahasamund!DM70+Jagdalpur!EE70+'Upcoming City'!EK70</f>
        <v>0</v>
      </c>
      <c r="D58" s="522">
        <f>'Raipur-1'!DN70+'Raipur-2'!DN70+'Raipur-3'!DN70+Bhilai!DN70+Rajnandgaon!DN70+Raigarh!DN70+Bilaspur!DN70+Korba!DN70+'Other States'!EH70+Odisha!DN70+Nagpur!DN70+Mahasamund!DN70+Jagdalpur!EH70+'Upcoming City'!EL70</f>
        <v>0</v>
      </c>
      <c r="E58" s="522">
        <v>0</v>
      </c>
      <c r="F58" s="523">
        <f t="shared" si="33"/>
        <v>0</v>
      </c>
      <c r="G58" s="518"/>
      <c r="H58" s="518">
        <v>0</v>
      </c>
      <c r="I58" s="524"/>
      <c r="J58" s="522">
        <f t="shared" si="34"/>
        <v>0</v>
      </c>
      <c r="K58" s="43"/>
      <c r="L58" s="114">
        <f>'Production Summary'!H58</f>
        <v>13</v>
      </c>
      <c r="M58" s="43">
        <f t="shared" si="35"/>
        <v>13</v>
      </c>
      <c r="N58" s="115">
        <v>1</v>
      </c>
      <c r="O58" s="115">
        <f t="shared" si="36"/>
        <v>18</v>
      </c>
      <c r="P58" s="115">
        <v>18</v>
      </c>
      <c r="Q58" s="115">
        <v>615.04</v>
      </c>
      <c r="R58" s="119">
        <f t="shared" si="37"/>
        <v>11070.72</v>
      </c>
      <c r="AD58" s="29" t="s">
        <v>290</v>
      </c>
      <c r="AE58" s="40">
        <f t="shared" si="38"/>
        <v>0</v>
      </c>
      <c r="AF58" s="40">
        <f t="shared" si="39"/>
        <v>0</v>
      </c>
      <c r="AG58" s="130">
        <f t="shared" si="40"/>
        <v>311.85000000000002</v>
      </c>
      <c r="AH58" s="129">
        <f t="shared" si="41"/>
        <v>0</v>
      </c>
    </row>
    <row r="59" spans="1:41">
      <c r="B59" s="1" t="s">
        <v>700</v>
      </c>
      <c r="C59" s="923">
        <f>'Raipur-1'!DR70+'Raipur-2'!DR70+'Raipur-3'!DR70+Bhilai!DR70+Rajnandgaon!DR70+Raigarh!DR70+Bilaspur!DR70+Korba!DR70+'Other States'!DR70+Odisha!DR70+Nagpur!DR70+Mahasamund!DR70+Jagdalpur!DR70+'Upcoming City'!DR70</f>
        <v>0</v>
      </c>
      <c r="D59" s="923"/>
      <c r="E59" s="923"/>
      <c r="F59" s="523">
        <f>C59</f>
        <v>0</v>
      </c>
      <c r="G59" s="518"/>
      <c r="H59" s="518">
        <v>0</v>
      </c>
      <c r="I59" s="524"/>
      <c r="J59" s="522">
        <f t="shared" si="34"/>
        <v>0</v>
      </c>
      <c r="K59" s="43"/>
      <c r="L59" s="114">
        <f>'Production Summary'!H62</f>
        <v>65</v>
      </c>
      <c r="M59" s="43">
        <f t="shared" si="35"/>
        <v>65</v>
      </c>
      <c r="N59" s="115">
        <v>15</v>
      </c>
      <c r="O59" s="115">
        <f t="shared" si="36"/>
        <v>15</v>
      </c>
      <c r="P59" s="115">
        <v>1</v>
      </c>
      <c r="Q59" s="115">
        <v>8500</v>
      </c>
      <c r="R59" s="119">
        <f t="shared" si="37"/>
        <v>8500</v>
      </c>
      <c r="AD59" s="29" t="s">
        <v>291</v>
      </c>
      <c r="AE59" s="40">
        <f t="shared" si="38"/>
        <v>0</v>
      </c>
      <c r="AF59" s="40">
        <f t="shared" si="39"/>
        <v>0</v>
      </c>
      <c r="AG59" s="130">
        <f t="shared" si="40"/>
        <v>615.04</v>
      </c>
      <c r="AH59" s="129">
        <f t="shared" si="41"/>
        <v>0</v>
      </c>
    </row>
    <row r="60" spans="1:41" ht="25.5">
      <c r="B60" s="49" t="s">
        <v>256</v>
      </c>
      <c r="C60" s="111" t="s">
        <v>522</v>
      </c>
      <c r="D60" s="111" t="s">
        <v>281</v>
      </c>
      <c r="E60" s="111" t="s">
        <v>157</v>
      </c>
      <c r="F60" s="50" t="s">
        <v>650</v>
      </c>
      <c r="G60" s="50"/>
      <c r="H60" s="50"/>
      <c r="I60" s="50"/>
      <c r="J60" s="112">
        <f>SUM(J62:J65)</f>
        <v>41.400000000000006</v>
      </c>
      <c r="K60" s="112"/>
      <c r="L60" s="112" t="s">
        <v>270</v>
      </c>
      <c r="M60" s="112" t="s">
        <v>271</v>
      </c>
      <c r="N60" s="109" t="s">
        <v>272</v>
      </c>
      <c r="O60" s="109" t="s">
        <v>273</v>
      </c>
      <c r="P60" s="109" t="s">
        <v>111</v>
      </c>
      <c r="Q60" s="50" t="s">
        <v>283</v>
      </c>
      <c r="R60" s="118" t="s">
        <v>651</v>
      </c>
      <c r="S60" s="158"/>
      <c r="AD60" s="29" t="s">
        <v>360</v>
      </c>
      <c r="AE60" s="40">
        <f t="shared" si="38"/>
        <v>0</v>
      </c>
      <c r="AF60" s="40">
        <f t="shared" si="39"/>
        <v>0</v>
      </c>
      <c r="AG60" s="130">
        <f t="shared" si="40"/>
        <v>576.05999999999995</v>
      </c>
      <c r="AH60" s="129">
        <f t="shared" si="41"/>
        <v>0</v>
      </c>
      <c r="AI60" s="175"/>
    </row>
    <row r="61" spans="1:41">
      <c r="A61">
        <v>1048</v>
      </c>
      <c r="B61" s="1" t="s">
        <v>529</v>
      </c>
      <c r="C61" s="522">
        <f>'Raipur-1'!DX70+'Raipur-2'!DX70+'Raipur-3'!DX70+Bhilai!DX70+Rajnandgaon!DX70+Raigarh!DX70+Korba!DX70+Bilaspur!DX70+Odisha!DX70+Nagpur!DX70+Mahasamund!DX70+'Other States'!DX70+Jagdalpur!DX70+'Upcoming City'!DX70</f>
        <v>0</v>
      </c>
      <c r="D61" s="522">
        <v>0</v>
      </c>
      <c r="E61" s="522">
        <f>'Raipur-1'!DY70+'Raipur-2'!DY70+'Raipur-3'!DY70+Bhilai!DY70+Rajnandgaon!DY70+Raigarh!DY70+Korba!DY70+Bilaspur!DY70+Odisha!DY70+Nagpur!DY70+Mahasamund!DY70+'Other States'!DY70+Jagdalpur!DY70+'Upcoming City'!DY70</f>
        <v>0</v>
      </c>
      <c r="F61" s="523">
        <f>ROUNDUP((C61+E61)+D61/P61,0)</f>
        <v>0</v>
      </c>
      <c r="G61" s="518"/>
      <c r="H61" s="520" t="str">
        <f t="shared" ref="H61:H63" si="42">IFERROR(($F61-$G61)/$F61,"-")</f>
        <v>-</v>
      </c>
      <c r="I61" s="524"/>
      <c r="J61" s="522">
        <f t="shared" ref="J61:J66" si="43">F61*O61</f>
        <v>0</v>
      </c>
      <c r="K61" s="43"/>
      <c r="L61" s="114">
        <f>'Production Summary'!H64</f>
        <v>0</v>
      </c>
      <c r="M61" s="43">
        <f t="shared" ref="M61:M66" si="44">L61-F61</f>
        <v>0</v>
      </c>
      <c r="N61" s="115">
        <v>0.08</v>
      </c>
      <c r="O61" s="115">
        <f t="shared" ref="O61:O66" si="45">N61*P61</f>
        <v>0.48</v>
      </c>
      <c r="P61" s="115">
        <v>6</v>
      </c>
      <c r="Q61" s="115">
        <v>26.67</v>
      </c>
      <c r="R61" s="119">
        <f>Q61*P61</f>
        <v>160.02000000000001</v>
      </c>
      <c r="AD61" s="29" t="s">
        <v>362</v>
      </c>
      <c r="AE61" s="40">
        <f t="shared" si="38"/>
        <v>0</v>
      </c>
      <c r="AF61" s="40">
        <f t="shared" si="39"/>
        <v>0</v>
      </c>
      <c r="AG61" s="130">
        <f t="shared" si="40"/>
        <v>584.7193347193346</v>
      </c>
      <c r="AH61" s="129">
        <f t="shared" si="41"/>
        <v>0</v>
      </c>
    </row>
    <row r="62" spans="1:41">
      <c r="A62">
        <v>1036</v>
      </c>
      <c r="B62" s="1" t="s">
        <v>530</v>
      </c>
      <c r="C62" s="522">
        <f>'Raipur-1'!DZ70+'Raipur-2'!DZ70+'Raipur-3'!DZ70+Bhilai!DZ70+Rajnandgaon!DZ70+Raigarh!DZ70+Bilaspur!DZ70+Korba!DZ70+'Other States'!DZ70+Odisha!DZ70+Nagpur!DZ70+Mahasamund!DZ70+Jagdalpur!DZ70+'Upcoming City'!DZ70</f>
        <v>0</v>
      </c>
      <c r="D62" s="522">
        <v>0</v>
      </c>
      <c r="E62" s="522">
        <f>'Raipur-1'!EA70+'Raipur-2'!EA70+'Raipur-3'!EA70+Bhilai!EA70+Rajnandgaon!EA70+Raigarh!EA70+Bilaspur!EA70+Korba!EA70+'Other States'!EA70+Odisha!EA70+Nagpur!EA70+Mahasamund!EA70+Jagdalpur!EA70+'Upcoming City'!EA70</f>
        <v>0</v>
      </c>
      <c r="F62" s="523">
        <f>ROUNDUP((C62+E62)+D62/P62,0)</f>
        <v>0</v>
      </c>
      <c r="G62" s="518"/>
      <c r="H62" s="520" t="str">
        <f t="shared" si="42"/>
        <v>-</v>
      </c>
      <c r="I62" s="524"/>
      <c r="J62" s="522">
        <f t="shared" si="43"/>
        <v>0</v>
      </c>
      <c r="K62" s="43"/>
      <c r="L62" s="114">
        <f>'Production Summary'!H65</f>
        <v>0</v>
      </c>
      <c r="M62" s="43">
        <f t="shared" si="44"/>
        <v>0</v>
      </c>
      <c r="N62" s="115">
        <v>0.08</v>
      </c>
      <c r="O62" s="115">
        <f t="shared" si="45"/>
        <v>0.96</v>
      </c>
      <c r="P62" s="115">
        <v>12</v>
      </c>
      <c r="Q62" s="115">
        <v>26.67</v>
      </c>
      <c r="R62" s="119">
        <f>Q62*P62</f>
        <v>320.04000000000002</v>
      </c>
      <c r="AD62" s="29" t="s">
        <v>292</v>
      </c>
      <c r="AE62" s="40">
        <f t="shared" si="38"/>
        <v>0</v>
      </c>
      <c r="AF62" s="40">
        <f t="shared" si="39"/>
        <v>0</v>
      </c>
      <c r="AG62" s="130">
        <f t="shared" si="40"/>
        <v>3027.55</v>
      </c>
      <c r="AH62" s="129">
        <f t="shared" si="41"/>
        <v>0</v>
      </c>
    </row>
    <row r="63" spans="1:41">
      <c r="A63">
        <v>1034</v>
      </c>
      <c r="B63" s="1" t="s">
        <v>670</v>
      </c>
      <c r="C63" s="522">
        <f>'Raipur-1'!ED70+'Raipur-2'!ED70+'Raipur-3'!ED70+Bhilai!ED70+Rajnandgaon!ED70+Raigarh!ED70+Bilaspur!ED70+Korba!ED70+'Other States'!ED70+Odisha!ED70+Nagpur!ED70+Mahasamund!ED70+Jagdalpur!ED70+'Upcoming City'!ED70</f>
        <v>207</v>
      </c>
      <c r="D63" s="522">
        <v>0</v>
      </c>
      <c r="E63" s="522">
        <f>'Raipur-1'!EE70+'Raipur-2'!EE70+'Raipur-3'!EE70+Bhilai!EE70+Rajnandgaon!EE70+Raigarh!EE70+Bilaspur!EE70+Korba!EE70+'Other States'!EE70+Odisha!EE70+Nagpur!EE70+Mahasamund!EE70+Jagdalpur!EE70+'Upcoming City'!EE70</f>
        <v>0</v>
      </c>
      <c r="F63" s="523">
        <f>ROUNDUP((C63+E63)+D63/P63,0)</f>
        <v>207</v>
      </c>
      <c r="G63" s="518"/>
      <c r="H63" s="520">
        <f t="shared" si="42"/>
        <v>1</v>
      </c>
      <c r="I63" s="524"/>
      <c r="J63" s="522">
        <f t="shared" si="43"/>
        <v>41.400000000000006</v>
      </c>
      <c r="K63" s="43"/>
      <c r="L63" s="114">
        <f>'Production Summary'!H67</f>
        <v>0</v>
      </c>
      <c r="M63" s="43">
        <f t="shared" si="44"/>
        <v>-207</v>
      </c>
      <c r="N63" s="115">
        <v>0.2</v>
      </c>
      <c r="O63" s="115">
        <f t="shared" si="45"/>
        <v>0.2</v>
      </c>
      <c r="P63" s="115">
        <v>1</v>
      </c>
      <c r="Q63" s="115">
        <v>88</v>
      </c>
      <c r="R63" s="119">
        <f>Q63*P63</f>
        <v>88</v>
      </c>
      <c r="AD63" s="29" t="s">
        <v>418</v>
      </c>
      <c r="AE63" s="40">
        <f t="shared" si="38"/>
        <v>0</v>
      </c>
      <c r="AF63" s="40">
        <f t="shared" si="39"/>
        <v>0</v>
      </c>
      <c r="AG63" s="130">
        <f t="shared" si="40"/>
        <v>129.94</v>
      </c>
      <c r="AH63" s="129">
        <f t="shared" si="41"/>
        <v>0</v>
      </c>
    </row>
    <row r="64" spans="1:41">
      <c r="A64">
        <v>1049</v>
      </c>
      <c r="B64" s="1" t="s">
        <v>559</v>
      </c>
      <c r="C64" s="522">
        <f>'Raipur-1'!EF70+'Raipur-2'!EF70+'Raipur-3'!EF70+Bhilai!EF70+Rajnandgaon!EF70+Raigarh!EF70+Korba!EF70+Bilaspur!EF70+Odisha!EF70+Nagpur!EF70+Mahasamund!EF70+'Other States'!EF70+Jagdalpur!EF70+'Upcoming City'!EF70</f>
        <v>0</v>
      </c>
      <c r="D64" s="522">
        <v>0</v>
      </c>
      <c r="E64" s="522">
        <f>'Raipur-1'!EG70+'Raipur-2'!EG70+'Raipur-3'!EG70+Bhilai!EG70+Rajnandgaon!EG70+Raigarh!EG70+Korba!EG70+Bilaspur!EG70+Odisha!EG70+Nagpur!EG70+Mahasamund!EG70+'Other States'!EG70+Jagdalpur!EG70+'Upcoming City'!EG70</f>
        <v>0</v>
      </c>
      <c r="F64" s="523">
        <f>ROUNDUP((C64+E64)+D64/P64,0)</f>
        <v>0</v>
      </c>
      <c r="G64" s="518"/>
      <c r="H64" s="518">
        <v>0</v>
      </c>
      <c r="I64" s="524"/>
      <c r="J64" s="522">
        <f t="shared" si="43"/>
        <v>0</v>
      </c>
      <c r="K64" s="43"/>
      <c r="L64" s="114" t="str">
        <f>'Production Summary'!H68</f>
        <v>KP</v>
      </c>
      <c r="M64" s="43" t="e">
        <f t="shared" si="44"/>
        <v>#VALUE!</v>
      </c>
      <c r="N64" s="115">
        <v>0.2</v>
      </c>
      <c r="O64" s="115">
        <f t="shared" si="45"/>
        <v>0.2</v>
      </c>
      <c r="P64" s="115">
        <v>1</v>
      </c>
      <c r="Q64" s="115">
        <v>96</v>
      </c>
      <c r="R64" s="119">
        <v>96</v>
      </c>
      <c r="AD64" s="29" t="s">
        <v>419</v>
      </c>
      <c r="AE64" s="40">
        <f t="shared" si="38"/>
        <v>0</v>
      </c>
      <c r="AF64" s="40">
        <f t="shared" si="39"/>
        <v>0</v>
      </c>
      <c r="AG64" s="130">
        <f t="shared" si="40"/>
        <v>311.85000000000002</v>
      </c>
      <c r="AH64" s="129">
        <f t="shared" si="41"/>
        <v>0</v>
      </c>
    </row>
    <row r="65" spans="1:35">
      <c r="A65">
        <v>1035</v>
      </c>
      <c r="B65" s="1" t="s">
        <v>701</v>
      </c>
      <c r="C65" s="522">
        <v>0</v>
      </c>
      <c r="D65" s="522">
        <f>'Raipur-1'!EH70+'Raipur-2'!EH70+'Raipur-3'!EH70+Bhilai!EH70+Rajnandgaon!EH70+Raigarh!EH70+Bilaspur!EH70+Korba!EH70+'Other States'!EH70+Odisha!EH70+Nagpur!EH70+Mahasamund!EH70+Jagdalpur!EH70+'Upcoming City'!EH70</f>
        <v>0</v>
      </c>
      <c r="E65" s="522">
        <v>0</v>
      </c>
      <c r="F65" s="523">
        <f>ROUNDUP(C65+(D65+E65)/P65,0)</f>
        <v>0</v>
      </c>
      <c r="G65" s="518"/>
      <c r="H65" s="518">
        <v>0</v>
      </c>
      <c r="I65" s="524"/>
      <c r="J65" s="522">
        <f t="shared" si="43"/>
        <v>0</v>
      </c>
      <c r="K65" s="43"/>
      <c r="L65" s="114">
        <f>'Production Summary'!H69</f>
        <v>0</v>
      </c>
      <c r="M65" s="43">
        <f t="shared" si="44"/>
        <v>0</v>
      </c>
      <c r="N65" s="115">
        <v>1</v>
      </c>
      <c r="O65" s="115">
        <f t="shared" si="45"/>
        <v>1</v>
      </c>
      <c r="P65" s="115">
        <v>1</v>
      </c>
      <c r="Q65" s="115">
        <v>340</v>
      </c>
      <c r="R65" s="119">
        <f>Q65*P65</f>
        <v>340</v>
      </c>
      <c r="AD65" s="29" t="s">
        <v>420</v>
      </c>
      <c r="AE65" s="40">
        <f t="shared" si="38"/>
        <v>0</v>
      </c>
      <c r="AF65" s="40">
        <f t="shared" si="39"/>
        <v>0</v>
      </c>
      <c r="AG65" s="130">
        <f t="shared" si="40"/>
        <v>615.04</v>
      </c>
      <c r="AH65" s="129">
        <f t="shared" si="41"/>
        <v>0</v>
      </c>
    </row>
    <row r="66" spans="1:35">
      <c r="A66">
        <v>1043</v>
      </c>
      <c r="B66" s="1" t="s">
        <v>455</v>
      </c>
      <c r="C66" s="522">
        <f>'Raipur-1'!DS70+'Raipur-2'!DS70+Bhilai!DS70+Rajnandgaon!DS70+Raigarh!DS70+Korba!DS70+Bilaspur!DS70+Odisha!DS70+Nagpur!DS70+Mahasamund!DS70</f>
        <v>0</v>
      </c>
      <c r="D66" s="522">
        <f>'Raipur-1'!DT70+'Raipur-2'!DT70+'Raipur-3'!DT70+Bhilai!DT70+Rajnandgaon!DT70+Raigarh!DT70+Bilaspur!DT70+Korba!DT70+'Other States'!DT70+Odisha!DT70+Nagpur!DT70+Mahasamund!DT70+Jagdalpur!DT70+'Upcoming City'!DT70</f>
        <v>0</v>
      </c>
      <c r="E66" s="522">
        <f>'Raipur-1'!DU70+'Raipur-2'!DU70+'Raipur-3'!DU70+Bhilai!DU70+Rajnandgaon!DU70+Raigarh!DU70+Bilaspur!DU70+Korba!DU70+'Other States'!DU70+Odisha!DU70+Nagpur!DU70+Mahasamund!DU70+Jagdalpur!DU70+'Upcoming City'!DU70</f>
        <v>0</v>
      </c>
      <c r="F66" s="523">
        <f>ROUNDUP(C66+(D66+E66)/P66,0)</f>
        <v>0</v>
      </c>
      <c r="G66" s="518"/>
      <c r="H66" s="518">
        <v>0</v>
      </c>
      <c r="I66" s="524"/>
      <c r="J66" s="522">
        <f t="shared" si="43"/>
        <v>0</v>
      </c>
      <c r="K66" s="43"/>
      <c r="L66" s="114">
        <f>'Production Summary'!H70</f>
        <v>0</v>
      </c>
      <c r="M66" s="43">
        <f t="shared" si="44"/>
        <v>0</v>
      </c>
      <c r="N66" s="115">
        <v>0.08</v>
      </c>
      <c r="O66" s="115">
        <f t="shared" si="45"/>
        <v>0.96</v>
      </c>
      <c r="P66" s="115">
        <v>12</v>
      </c>
      <c r="Q66" s="115">
        <v>24</v>
      </c>
      <c r="R66" s="119">
        <f>Q66*P66</f>
        <v>288</v>
      </c>
      <c r="AD66" s="29" t="s">
        <v>293</v>
      </c>
      <c r="AE66" s="40">
        <f t="shared" si="38"/>
        <v>0</v>
      </c>
      <c r="AF66" s="40">
        <f t="shared" si="39"/>
        <v>0</v>
      </c>
      <c r="AG66" s="130">
        <f t="shared" si="40"/>
        <v>8500</v>
      </c>
      <c r="AH66" s="129">
        <f t="shared" si="41"/>
        <v>0</v>
      </c>
    </row>
    <row r="67" spans="1:35">
      <c r="AD67" s="31" t="s">
        <v>114</v>
      </c>
      <c r="AE67" s="138">
        <f>SUM(AE56:AE66)</f>
        <v>0</v>
      </c>
      <c r="AF67" s="138">
        <f>SUM(AF56:AF66)</f>
        <v>0</v>
      </c>
      <c r="AG67" s="31"/>
      <c r="AH67" s="25"/>
    </row>
    <row r="68" spans="1:35">
      <c r="AD68" s="174"/>
      <c r="AE68" s="394"/>
      <c r="AF68" s="394"/>
      <c r="AG68" s="174"/>
      <c r="AH68" s="175"/>
    </row>
    <row r="71" spans="1:35">
      <c r="B71" s="635" t="s">
        <v>1</v>
      </c>
      <c r="C71" s="636"/>
      <c r="D71" s="636"/>
      <c r="E71" s="636"/>
      <c r="F71" s="636"/>
      <c r="G71" s="636"/>
      <c r="H71" s="636"/>
      <c r="I71" s="636"/>
      <c r="J71" s="637"/>
      <c r="K71" s="506"/>
    </row>
    <row r="72" spans="1:35" ht="18.75">
      <c r="B72" s="638" t="s">
        <v>489</v>
      </c>
      <c r="C72" s="639"/>
      <c r="D72" s="639"/>
      <c r="E72" s="639"/>
      <c r="F72" s="640"/>
      <c r="G72" s="503"/>
      <c r="H72" s="503"/>
      <c r="I72" s="503"/>
      <c r="J72" s="456">
        <f>I2</f>
        <v>46262</v>
      </c>
      <c r="K72" s="509"/>
    </row>
    <row r="73" spans="1:35" ht="15.75">
      <c r="B73" s="319" t="s">
        <v>614</v>
      </c>
      <c r="C73" s="319" t="s">
        <v>239</v>
      </c>
      <c r="D73" s="319" t="s">
        <v>111</v>
      </c>
      <c r="E73" s="319" t="s">
        <v>215</v>
      </c>
      <c r="F73" s="319" t="s">
        <v>650</v>
      </c>
      <c r="G73" s="319"/>
      <c r="H73" s="319"/>
      <c r="I73" s="319"/>
      <c r="J73" s="319" t="s">
        <v>269</v>
      </c>
      <c r="K73" s="510"/>
      <c r="T73" s="53"/>
      <c r="U73" s="620" t="s">
        <v>712</v>
      </c>
      <c r="V73" s="620"/>
      <c r="X73" s="924" t="s">
        <v>488</v>
      </c>
      <c r="Y73" s="924"/>
      <c r="Z73" s="924"/>
      <c r="AD73" s="618" t="s">
        <v>579</v>
      </c>
      <c r="AE73" s="618"/>
      <c r="AF73" s="618"/>
      <c r="AH73" s="618" t="s">
        <v>712</v>
      </c>
      <c r="AI73" s="618"/>
    </row>
    <row r="74" spans="1:35" ht="15.75">
      <c r="B74" s="1" t="s">
        <v>617</v>
      </c>
      <c r="C74" s="43">
        <f>'Raipur-3'!D71+Bhilai!D73+Rajnandgaon!BB73+Raigarh!D73+Korba!D73+Bilaspur!D73+Mahasamund!D72</f>
        <v>0</v>
      </c>
      <c r="D74" s="43">
        <f>'Raipur-3'!E71+Bhilai!E73+Rajnandgaon!BC73+Raigarh!E73+Korba!E73+Bilaspur!E73+Mahasamund!E72</f>
        <v>96</v>
      </c>
      <c r="E74" s="43">
        <f>'Raipur-3'!F71+Bhilai!F73+Rajnandgaon!BD73+Raigarh!F73+Korba!F73+Bilaspur!F73+Mahasamund!F72</f>
        <v>0</v>
      </c>
      <c r="F74" s="122">
        <f>ROUNDUP(C74+(D74+E74)/$P$4,0)</f>
        <v>4</v>
      </c>
      <c r="G74" s="122"/>
      <c r="H74" s="122"/>
      <c r="I74" s="122"/>
      <c r="J74" s="43">
        <f>F74*$O$4</f>
        <v>48</v>
      </c>
      <c r="K74" s="511"/>
      <c r="U74" s="621">
        <f>$AD$74</f>
        <v>46262</v>
      </c>
      <c r="V74" s="622"/>
      <c r="X74" s="440" t="s">
        <v>145</v>
      </c>
      <c r="Y74" s="440" t="s">
        <v>106</v>
      </c>
      <c r="Z74" s="440" t="s">
        <v>192</v>
      </c>
      <c r="AD74" s="625">
        <f>'Raipur-1'!B3</f>
        <v>46262</v>
      </c>
      <c r="AE74" s="626"/>
      <c r="AF74" s="627"/>
      <c r="AH74" s="619">
        <f>AD74</f>
        <v>46262</v>
      </c>
      <c r="AI74" s="618"/>
    </row>
    <row r="75" spans="1:35" ht="15.75">
      <c r="B75" s="1" t="s">
        <v>618</v>
      </c>
      <c r="C75" s="43">
        <f>'Raipur-3'!G71+Bhilai!G73+Rajnandgaon!G73+Raigarh!G73+Korba!G73+Bilaspur!G73+Mahasamund!G72</f>
        <v>0</v>
      </c>
      <c r="D75" s="43">
        <f>'Raipur-3'!H71+Bhilai!H73+Rajnandgaon!H73+Raigarh!H73+Korba!H73+Bilaspur!H73+Mahasamund!H72</f>
        <v>120</v>
      </c>
      <c r="E75" s="43">
        <f>'Raipur-3'!I71+Bhilai!I73+Rajnandgaon!I73+Raigarh!I73+Korba!I73+Bilaspur!I73+Mahasamund!I72</f>
        <v>0</v>
      </c>
      <c r="F75" s="122">
        <f>ROUNDUP(C75+(D75+E75)/$P$5,0)</f>
        <v>5</v>
      </c>
      <c r="G75" s="122"/>
      <c r="H75" s="122"/>
      <c r="I75" s="122"/>
      <c r="J75" s="43">
        <f>F75*$O$5</f>
        <v>60</v>
      </c>
      <c r="K75" s="511"/>
      <c r="U75" s="473" t="s">
        <v>713</v>
      </c>
      <c r="V75" s="473" t="s">
        <v>172</v>
      </c>
      <c r="X75" s="3" t="s">
        <v>85</v>
      </c>
      <c r="Y75" s="3">
        <f>'Raipur-1'!D71+'Raipur-2'!D71</f>
        <v>1</v>
      </c>
      <c r="Z75" s="3">
        <f>'Raipur-1'!G71+'Raipur-2'!G71</f>
        <v>6</v>
      </c>
      <c r="AD75" s="31" t="s">
        <v>176</v>
      </c>
      <c r="AE75" s="31" t="s">
        <v>177</v>
      </c>
      <c r="AF75" s="25" t="s">
        <v>174</v>
      </c>
      <c r="AH75" s="61" t="s">
        <v>713</v>
      </c>
      <c r="AI75" s="61" t="s">
        <v>172</v>
      </c>
    </row>
    <row r="76" spans="1:35" ht="15.75">
      <c r="B76" s="1" t="s">
        <v>657</v>
      </c>
      <c r="C76" s="43">
        <f>'Raipur-3'!J71+Bhilai!J73+Rajnandgaon!J73+Raigarh!J73+Korba!J73+Bilaspur!J73+Mahasamund!J72</f>
        <v>0</v>
      </c>
      <c r="D76" s="43">
        <f>'Raipur-3'!K71+Bhilai!K73+Rajnandgaon!K73+Raigarh!K73+Korba!K73+Bilaspur!K73+Mahasamund!K72</f>
        <v>0</v>
      </c>
      <c r="E76" s="43">
        <f>'Raipur-3'!L71+Bhilai!L73+Rajnandgaon!L73+Raigarh!L73+Korba!L73+Bilaspur!L73+Mahasamund!L72</f>
        <v>0</v>
      </c>
      <c r="F76" s="122">
        <f>ROUNDUP(C76+(D76+E76)/$P$6,0)</f>
        <v>0</v>
      </c>
      <c r="G76" s="122"/>
      <c r="H76" s="122"/>
      <c r="I76" s="122"/>
      <c r="J76" s="43">
        <f>F76*$O$6</f>
        <v>0</v>
      </c>
      <c r="K76" s="511"/>
      <c r="U76" s="474" t="s">
        <v>387</v>
      </c>
      <c r="V76" s="478">
        <f>(AK13)-V77-V78-V79</f>
        <v>451116.1540000001</v>
      </c>
      <c r="X76" s="3" t="s">
        <v>305</v>
      </c>
      <c r="Y76" s="3">
        <f>Rajnandgaon!E129</f>
        <v>0</v>
      </c>
      <c r="Z76" s="3">
        <f>Rajnandgaon!H129</f>
        <v>0</v>
      </c>
      <c r="AD76" s="30" t="s">
        <v>658</v>
      </c>
      <c r="AE76" s="116">
        <f>J11</f>
        <v>1908</v>
      </c>
      <c r="AF76" s="116">
        <f>X7+X6</f>
        <v>96917.45</v>
      </c>
      <c r="AH76" s="3" t="s">
        <v>387</v>
      </c>
      <c r="AI76" s="3"/>
    </row>
    <row r="77" spans="1:35" ht="15.75">
      <c r="B77" s="1" t="s">
        <v>620</v>
      </c>
      <c r="C77" s="43">
        <f>'Raipur-3'!M71+Bhilai!M73+Rajnandgaon!M73+Raigarh!M73+Korba!M73+Bilaspur!M73+Mahasamund!M72</f>
        <v>0</v>
      </c>
      <c r="D77" s="43">
        <f>'Raipur-3'!N71+Bhilai!N73+Rajnandgaon!N73+Raigarh!N73+Korba!N73+Bilaspur!N73+Mahasamund!N72</f>
        <v>0</v>
      </c>
      <c r="E77" s="43">
        <f>'Raipur-3'!O71+Bhilai!O73+Rajnandgaon!O73+Raigarh!O73+Korba!O73+Bilaspur!O73+Mahasamund!O72</f>
        <v>0</v>
      </c>
      <c r="F77" s="122">
        <f>ROUNDUP(C77+(D77+E77)/$P$7,0)</f>
        <v>0</v>
      </c>
      <c r="G77" s="122"/>
      <c r="H77" s="122"/>
      <c r="I77" s="122"/>
      <c r="J77" s="43">
        <f>F77*$O$7</f>
        <v>0</v>
      </c>
      <c r="K77" s="511"/>
      <c r="U77" s="474" t="s">
        <v>715</v>
      </c>
      <c r="V77" s="476">
        <f>'Raipur-1'!EI74+'Raipur-2'!EI72+Bhilai!EI74+Odisha!EI74+Raigarh!EI74</f>
        <v>81282.5</v>
      </c>
      <c r="X77" s="3" t="s">
        <v>137</v>
      </c>
      <c r="Y77" s="3">
        <f>Bhilai!D71</f>
        <v>2</v>
      </c>
      <c r="Z77" s="3">
        <f>Bhilai!G71</f>
        <v>0</v>
      </c>
      <c r="AD77" s="30" t="s">
        <v>659</v>
      </c>
      <c r="AE77" s="116">
        <f>J42+J43+J44</f>
        <v>863</v>
      </c>
      <c r="AF77" s="44">
        <f>SUM(AF47:AF49)</f>
        <v>289400</v>
      </c>
      <c r="AH77" s="3" t="s">
        <v>388</v>
      </c>
      <c r="AI77" s="3"/>
    </row>
    <row r="78" spans="1:35" ht="15.75">
      <c r="B78" s="1" t="s">
        <v>567</v>
      </c>
      <c r="C78" s="43">
        <f>'Raipur-3'!P71+Bhilai!P73+Rajnandgaon!P73+Raigarh!P73+Korba!P73+Bilaspur!P73+Mahasamund!P72</f>
        <v>0</v>
      </c>
      <c r="D78" s="43">
        <f>'Raipur-3'!Q71+Bhilai!Q73+Rajnandgaon!Q73+Raigarh!Q73+Korba!Q73+Bilaspur!Q73+Mahasamund!Q72</f>
        <v>0</v>
      </c>
      <c r="E78" s="43">
        <f>'Raipur-3'!R71+Bhilai!R73+Rajnandgaon!R73+Raigarh!R73+Korba!R73+Bilaspur!R73+Mahasamund!R72</f>
        <v>0</v>
      </c>
      <c r="F78" s="122">
        <f>ROUNDUP(C78+(D78+E78)/$P$8,0)</f>
        <v>0</v>
      </c>
      <c r="G78" s="122"/>
      <c r="H78" s="122"/>
      <c r="I78" s="122"/>
      <c r="J78" s="43">
        <f>F78*$O$8</f>
        <v>0</v>
      </c>
      <c r="K78" s="511"/>
      <c r="U78" s="474" t="s">
        <v>321</v>
      </c>
      <c r="V78" s="476">
        <f>'Raipur-2'!EI74+'Raipur-3'!EI71+Bhilai!EI73+Rajnandgaon!EI73+Raigarh!EI73+Korba!EI73+Bilaspur!EI73+Mahasamund!EI72</f>
        <v>122181.6</v>
      </c>
      <c r="X78" s="3" t="s">
        <v>138</v>
      </c>
      <c r="Y78" s="3">
        <f>Raigarh!E129</f>
        <v>0</v>
      </c>
      <c r="Z78" s="3">
        <f>Raigarh!H129</f>
        <v>0</v>
      </c>
      <c r="AD78" s="30" t="s">
        <v>423</v>
      </c>
      <c r="AE78" s="42">
        <f>J46+J47</f>
        <v>0</v>
      </c>
      <c r="AF78" s="44">
        <f>AY35</f>
        <v>0</v>
      </c>
      <c r="AH78" s="3" t="s">
        <v>325</v>
      </c>
      <c r="AI78" s="3"/>
    </row>
    <row r="79" spans="1:35" ht="15.75">
      <c r="B79" s="1" t="s">
        <v>568</v>
      </c>
      <c r="C79" s="43">
        <f>'Raipur-3'!S71+Bhilai!S73+Rajnandgaon!S73+Raigarh!S73+Korba!S73+Bilaspur!S73+Mahasamund!S72</f>
        <v>2</v>
      </c>
      <c r="D79" s="43">
        <f>'Raipur-3'!T71+Bhilai!T73+Rajnandgaon!T73+Raigarh!T73+Korba!T73+Bilaspur!T73+Mahasamund!T72</f>
        <v>0</v>
      </c>
      <c r="E79" s="43">
        <f>'Raipur-3'!U71+Bhilai!U73+Rajnandgaon!U73+Raigarh!U73+Korba!U73+Bilaspur!U73+Mahasamund!U72</f>
        <v>0</v>
      </c>
      <c r="F79" s="122">
        <f>ROUNDUP(C79+(D79+E79)/$P$9,0)</f>
        <v>2</v>
      </c>
      <c r="G79" s="122"/>
      <c r="H79" s="122"/>
      <c r="I79" s="122"/>
      <c r="J79" s="43">
        <f>F79*$O$9</f>
        <v>24</v>
      </c>
      <c r="K79" s="511"/>
      <c r="U79" s="474" t="s">
        <v>574</v>
      </c>
      <c r="V79" s="476">
        <f>'Raipur-1'!EI72+'Raipur-3'!EI73+Bhilai!EI72+Rajnandgaon!EI72+Raigarh!EI72+Korba!EI74+Bilaspur!EI74+Mahasamund!EI73+'Other States'!EI70</f>
        <v>0</v>
      </c>
      <c r="X79" s="3" t="s">
        <v>140</v>
      </c>
      <c r="Y79" s="3">
        <f>Bilaspur!E129</f>
        <v>0</v>
      </c>
      <c r="Z79" s="3">
        <f>Bilaspur!H129</f>
        <v>0</v>
      </c>
      <c r="AD79" s="30" t="s">
        <v>660</v>
      </c>
      <c r="AE79" s="116">
        <f>AE67</f>
        <v>0</v>
      </c>
      <c r="AF79" s="116">
        <f>AF67</f>
        <v>0</v>
      </c>
      <c r="AH79" s="3" t="s">
        <v>321</v>
      </c>
      <c r="AI79" s="3"/>
    </row>
    <row r="80" spans="1:35" ht="15.75">
      <c r="B80" s="2" t="s">
        <v>95</v>
      </c>
      <c r="C80" s="110">
        <f>SUM(C74:C79)</f>
        <v>2</v>
      </c>
      <c r="D80" s="110">
        <f>SUM(D74:D79)</f>
        <v>216</v>
      </c>
      <c r="E80" s="110">
        <f>SUM(E74:E79)</f>
        <v>0</v>
      </c>
      <c r="F80" s="120">
        <f>SUM(F74:F79)</f>
        <v>11</v>
      </c>
      <c r="G80" s="120"/>
      <c r="H80" s="120"/>
      <c r="I80" s="120"/>
      <c r="J80" s="110">
        <f>SUM(J74:J79)</f>
        <v>132</v>
      </c>
      <c r="K80" s="512"/>
      <c r="U80" s="475" t="s">
        <v>147</v>
      </c>
      <c r="V80" s="477">
        <f>SUM(V76:V79)</f>
        <v>654580.25400000007</v>
      </c>
      <c r="X80" s="3" t="s">
        <v>141</v>
      </c>
      <c r="Y80" s="3">
        <f>Mahasamund!E129</f>
        <v>0</v>
      </c>
      <c r="Z80" s="3">
        <f>Mahasamund!H129</f>
        <v>0</v>
      </c>
      <c r="AD80" s="30" t="s">
        <v>661</v>
      </c>
      <c r="AE80" s="116">
        <f>SUM(AL30:AL47)</f>
        <v>3078</v>
      </c>
      <c r="AF80" s="116">
        <f>SUM(AM30:AM47)</f>
        <v>192605.40000000002</v>
      </c>
      <c r="AH80" s="3" t="s">
        <v>574</v>
      </c>
      <c r="AI80" s="3"/>
    </row>
    <row r="81" spans="2:106" ht="25.5">
      <c r="B81" s="49" t="s">
        <v>96</v>
      </c>
      <c r="C81" s="111" t="s">
        <v>522</v>
      </c>
      <c r="D81" s="111" t="s">
        <v>160</v>
      </c>
      <c r="E81" s="111" t="s">
        <v>157</v>
      </c>
      <c r="F81" s="50" t="s">
        <v>650</v>
      </c>
      <c r="G81" s="50"/>
      <c r="H81" s="50"/>
      <c r="I81" s="50"/>
      <c r="J81" s="112">
        <f>SUM(J83:J84)</f>
        <v>0</v>
      </c>
      <c r="K81" s="513"/>
      <c r="X81" s="3" t="s">
        <v>434</v>
      </c>
      <c r="Y81" s="3">
        <f>Odisha!E129-Odisha!D48</f>
        <v>0</v>
      </c>
      <c r="Z81" s="3">
        <f>Odisha!H129-Odisha!G48</f>
        <v>0</v>
      </c>
      <c r="AD81" s="126" t="s">
        <v>662</v>
      </c>
      <c r="AE81" s="116">
        <f>AL48</f>
        <v>0</v>
      </c>
      <c r="AF81" s="116">
        <f>AM48</f>
        <v>0</v>
      </c>
      <c r="AH81" s="61" t="s">
        <v>147</v>
      </c>
      <c r="AI81" s="3"/>
    </row>
    <row r="82" spans="2:106">
      <c r="B82" s="1" t="s">
        <v>456</v>
      </c>
      <c r="C82" s="43">
        <f>'Raipur-3'!Y71+Bhilai!Y73+Rajnandgaon!Y73+Raigarh!Y73+Korba!Y73+Bilaspur!Y73+Mahasamund!Y72</f>
        <v>0</v>
      </c>
      <c r="D82" s="43">
        <f>'Raipur-3'!Z71+Bhilai!Z73+Rajnandgaon!Z73+Raigarh!Z73+Korba!Z73+Bilaspur!Z73+Mahasamund!Z72</f>
        <v>0</v>
      </c>
      <c r="E82" s="43">
        <f>'Raipur-3'!AA71+Bhilai!AA73+Rajnandgaon!AA73+Raigarh!AA73+Korba!AA73+Bilaspur!AA73+Mahasamund!AA72</f>
        <v>0</v>
      </c>
      <c r="F82" s="122">
        <f>ROUNDUP(C82+(D82+E82)/$P$14,0)</f>
        <v>0</v>
      </c>
      <c r="G82" s="122"/>
      <c r="H82" s="122"/>
      <c r="I82" s="122"/>
      <c r="J82" s="43">
        <f>F82*$O$14</f>
        <v>0</v>
      </c>
      <c r="K82" s="511"/>
      <c r="X82" s="439" t="s">
        <v>147</v>
      </c>
      <c r="Y82" s="439">
        <f>SUM(Y75:Y81)</f>
        <v>3</v>
      </c>
      <c r="Z82" s="439">
        <f>SUM(Z75:Z81)</f>
        <v>6</v>
      </c>
      <c r="AD82" s="30" t="s">
        <v>211</v>
      </c>
      <c r="AE82" s="116">
        <f>AL52</f>
        <v>0</v>
      </c>
      <c r="AF82" s="116">
        <f>AM52</f>
        <v>0</v>
      </c>
    </row>
    <row r="83" spans="2:106">
      <c r="B83" s="1" t="s">
        <v>653</v>
      </c>
      <c r="C83" s="43">
        <f>'Raipur-3'!AB71+Bhilai!AB73+Rajnandgaon!AB73+Raigarh!AB73+Korba!AB73+Bilaspur!AB73+Mahasamund!AB72</f>
        <v>0</v>
      </c>
      <c r="D83" s="43">
        <f>'Raipur-3'!AC71+Bhilai!AC73+Rajnandgaon!AC73+Raigarh!AC73+Korba!AC73+Bilaspur!AC73+Mahasamund!AC72</f>
        <v>0</v>
      </c>
      <c r="E83" s="43">
        <f>'Raipur-3'!AD71+Bhilai!AD73+Rajnandgaon!AD73+Raigarh!AD73+Korba!AD73+Bilaspur!AD73+Mahasamund!AD72</f>
        <v>0</v>
      </c>
      <c r="F83" s="122">
        <f>ROUNDUP(C83+(D83+E83)/$P$15,0)</f>
        <v>0</v>
      </c>
      <c r="G83" s="122"/>
      <c r="H83" s="122"/>
      <c r="I83" s="122"/>
      <c r="J83" s="43">
        <f>F83*$O$15</f>
        <v>0</v>
      </c>
      <c r="K83" s="511"/>
      <c r="AD83" s="30" t="s">
        <v>455</v>
      </c>
      <c r="AE83" s="116">
        <f>J66</f>
        <v>0</v>
      </c>
      <c r="AF83" s="116">
        <f>AM51</f>
        <v>0</v>
      </c>
    </row>
    <row r="84" spans="2:106">
      <c r="B84" s="1" t="s">
        <v>652</v>
      </c>
      <c r="C84" s="43">
        <f>'Raipur-3'!AE71+Bhilai!AE73+Rajnandgaon!AE73+Raigarh!AE73+Korba!AE73+Bilaspur!AE73+Mahasamund!AE72</f>
        <v>0</v>
      </c>
      <c r="D84" s="43">
        <f>'Raipur-3'!AF71+Bhilai!AF73+Rajnandgaon!AF73+Raigarh!AF73+Korba!AF73+Bilaspur!AF73+Mahasamund!AF72</f>
        <v>0</v>
      </c>
      <c r="E84" s="43">
        <f>'Raipur-3'!AG71+Bhilai!AG73+Rajnandgaon!AG73+Raigarh!AG73+Korba!AG73+Bilaspur!AG73+Mahasamund!AG72</f>
        <v>0</v>
      </c>
      <c r="F84" s="122">
        <f>ROUNDUP(C84+(D84+E84)/$P$16,0)</f>
        <v>0</v>
      </c>
      <c r="G84" s="122"/>
      <c r="H84" s="122"/>
      <c r="I84" s="122"/>
      <c r="J84" s="43">
        <f>F84*$O$16</f>
        <v>0</v>
      </c>
      <c r="K84" s="511"/>
      <c r="AD84" s="30" t="s">
        <v>562</v>
      </c>
      <c r="AE84" s="116">
        <f>AL49</f>
        <v>41.400000000000006</v>
      </c>
      <c r="AF84" s="116">
        <f>AM49</f>
        <v>18216</v>
      </c>
    </row>
    <row r="85" spans="2:106">
      <c r="B85" s="49" t="s">
        <v>98</v>
      </c>
      <c r="C85" s="50" t="s">
        <v>239</v>
      </c>
      <c r="D85" s="50" t="s">
        <v>111</v>
      </c>
      <c r="E85" s="50" t="s">
        <v>215</v>
      </c>
      <c r="F85" s="50" t="s">
        <v>650</v>
      </c>
      <c r="G85" s="50"/>
      <c r="H85" s="50"/>
      <c r="I85" s="50"/>
      <c r="J85" s="112">
        <f>SUM(J86:J91)</f>
        <v>396</v>
      </c>
      <c r="K85" s="513"/>
      <c r="AD85" s="30" t="s">
        <v>563</v>
      </c>
      <c r="AE85" s="116">
        <f>AL50</f>
        <v>0</v>
      </c>
      <c r="AF85" s="116">
        <f>AM50</f>
        <v>0</v>
      </c>
    </row>
    <row r="86" spans="2:106">
      <c r="B86" s="1" t="s">
        <v>621</v>
      </c>
      <c r="C86" s="43">
        <f>'Raipur-3'!AH71+Bhilai!AH73+Rajnandgaon!AH73+Raigarh!AH73+Korba!AH73+Bilaspur!AH73+Mahasamund!AH72</f>
        <v>0</v>
      </c>
      <c r="D86" s="43">
        <f>'Raipur-3'!AI71+Bhilai!AI73+Rajnandgaon!AI73+Raigarh!AI73+Korba!AI73+Bilaspur!AI73+Mahasamund!AI72</f>
        <v>133</v>
      </c>
      <c r="E86" s="43">
        <f>'Raipur-3'!AJ71+Bhilai!AJ73+Rajnandgaon!AJ73+Raigarh!AJ73+Korba!AJ73+Bilaspur!AJ73+Mahasamund!AJ72</f>
        <v>0</v>
      </c>
      <c r="F86" s="122">
        <f>ROUNDUP(C86+(D86+E86)/$P$18,0)</f>
        <v>3</v>
      </c>
      <c r="G86" s="122"/>
      <c r="H86" s="122"/>
      <c r="I86" s="122"/>
      <c r="J86" s="43">
        <f>F86*$O$18</f>
        <v>36</v>
      </c>
      <c r="K86" s="511"/>
      <c r="AD86" s="30" t="s">
        <v>663</v>
      </c>
      <c r="AE86" s="116">
        <f>J6+J7</f>
        <v>0</v>
      </c>
      <c r="AF86" s="116">
        <f>F6*R6+R7*F7</f>
        <v>0</v>
      </c>
    </row>
    <row r="87" spans="2:106">
      <c r="B87" s="1" t="s">
        <v>622</v>
      </c>
      <c r="C87" s="43">
        <f>'Raipur-3'!AK71+Bhilai!AK73+Rajnandgaon!AK73+Raigarh!AK73+Korba!AK73+Bilaspur!AK73+Mahasamund!AK72</f>
        <v>0</v>
      </c>
      <c r="D87" s="43">
        <f>'Raipur-3'!AL71+Bhilai!AL73+Rajnandgaon!AL73+Raigarh!AL73+Korba!AL73+Bilaspur!AL73+Mahasamund!AL72</f>
        <v>145</v>
      </c>
      <c r="E87" s="43">
        <f>'Raipur-3'!AM71+Bhilai!AM73+Rajnandgaon!AM73+Raigarh!AM73+Korba!AM73+Bilaspur!AM73+Mahasamund!AM72</f>
        <v>0</v>
      </c>
      <c r="F87" s="122">
        <f>ROUNDUP(C87+(D87+E87)/$P$19,0)</f>
        <v>5</v>
      </c>
      <c r="G87" s="122"/>
      <c r="H87" s="122"/>
      <c r="I87" s="122"/>
      <c r="J87" s="43">
        <f>F87*$O$19</f>
        <v>60</v>
      </c>
      <c r="K87" s="511"/>
      <c r="AD87" s="30" t="s">
        <v>664</v>
      </c>
      <c r="AE87" s="44">
        <f>J8+J9+J10</f>
        <v>60</v>
      </c>
      <c r="AF87" s="44">
        <f>F8*R8+F9*R9+F10*R10</f>
        <v>4236</v>
      </c>
    </row>
    <row r="88" spans="2:106">
      <c r="B88" s="1" t="s">
        <v>623</v>
      </c>
      <c r="C88" s="43">
        <f>'Raipur-3'!AN71+Bhilai!AN73+Rajnandgaon!AN73+Raigarh!AN73+Korba!AN73+Bilaspur!AN73+Mahasamund!AN72</f>
        <v>0</v>
      </c>
      <c r="D88" s="43">
        <f>'Raipur-3'!AO71+Bhilai!AO73+Rajnandgaon!AO73+Raigarh!AO73+Korba!AO73+Bilaspur!AO73+Mahasamund!AO72</f>
        <v>300</v>
      </c>
      <c r="E88" s="43">
        <f>'Raipur-3'!AP71+Bhilai!AP73+Rajnandgaon!AP73+Raigarh!AP73+Korba!AP73+Bilaspur!AP73+Mahasamund!AP72</f>
        <v>0</v>
      </c>
      <c r="F88" s="122">
        <f>ROUNDUP(C88+(D88+E88)/$P$20,0)</f>
        <v>25</v>
      </c>
      <c r="G88" s="122"/>
      <c r="H88" s="122"/>
      <c r="I88" s="122"/>
      <c r="J88" s="43">
        <f>F88*$O$20</f>
        <v>300</v>
      </c>
      <c r="K88" s="511"/>
      <c r="AD88" s="127" t="s">
        <v>114</v>
      </c>
      <c r="AE88" s="128">
        <f>SUM(AE76:AE86)</f>
        <v>5890.4</v>
      </c>
      <c r="AF88" s="128">
        <f>AK13</f>
        <v>654580.25400000007</v>
      </c>
    </row>
    <row r="89" spans="2:106" ht="15.75">
      <c r="B89" s="1" t="s">
        <v>624</v>
      </c>
      <c r="C89" s="43">
        <f>'Raipur-3'!AQ71+Bhilai!AQ73+Rajnandgaon!AQ73+Raigarh!AQ73+Korba!AQ73+Bilaspur!AQ73+Mahasamund!AQ72</f>
        <v>0</v>
      </c>
      <c r="D89" s="43">
        <f>'Raipur-3'!AR71+Bhilai!AR73+Rajnandgaon!AR73+Raigarh!AR73+Korba!AR73+Bilaspur!AR73+Mahasamund!AR72</f>
        <v>0</v>
      </c>
      <c r="E89" s="43">
        <f>'Raipur-3'!AS71+Bhilai!AS73+Rajnandgaon!AS73+Raigarh!AS73+Korba!AS73+Bilaspur!AS73+Mahasamund!AS72</f>
        <v>0</v>
      </c>
      <c r="F89" s="122">
        <f>ROUNDUP(C89+(D89+E89)/$P$21,0)</f>
        <v>0</v>
      </c>
      <c r="G89" s="122"/>
      <c r="H89" s="122"/>
      <c r="I89" s="122"/>
      <c r="J89" s="43">
        <f>F89*$O$21</f>
        <v>0</v>
      </c>
      <c r="K89" s="511"/>
      <c r="AD89" s="624" t="s">
        <v>146</v>
      </c>
      <c r="AE89" s="624"/>
      <c r="AF89" s="352">
        <f>AF88-AF86-AF79-AF87</f>
        <v>650344.25400000007</v>
      </c>
      <c r="DB89" s="42">
        <f>Working!R526</f>
        <v>0</v>
      </c>
    </row>
    <row r="90" spans="2:106" ht="15.75">
      <c r="B90" s="1" t="s">
        <v>625</v>
      </c>
      <c r="C90" s="641">
        <f>'Raipur-3'!AT71+Bhilai!AT73+Rajnandgaon!AT73+Raigarh!AT73+Korba!AT73+Bilaspur!AT73+Mahasamund!AT72</f>
        <v>0</v>
      </c>
      <c r="D90" s="642"/>
      <c r="E90" s="643"/>
      <c r="F90" s="122">
        <f>C90</f>
        <v>0</v>
      </c>
      <c r="G90" s="122"/>
      <c r="H90" s="122"/>
      <c r="I90" s="122"/>
      <c r="J90" s="43">
        <f>F90*$O$22</f>
        <v>0</v>
      </c>
      <c r="K90" s="511"/>
      <c r="AD90" s="403"/>
      <c r="AE90" s="403"/>
      <c r="AF90" s="438"/>
      <c r="DB90" s="42"/>
    </row>
    <row r="91" spans="2:106">
      <c r="B91" s="1" t="s">
        <v>626</v>
      </c>
      <c r="C91" s="623">
        <f>'Raipur-3'!AU71+Bhilai!AU73+Rajnandgaon!AU73+Raigarh!AU73+Korba!AU73+Bilaspur!AU73+Mahasamund!AU72</f>
        <v>0</v>
      </c>
      <c r="D91" s="623"/>
      <c r="E91" s="623"/>
      <c r="F91" s="122">
        <f>C91</f>
        <v>0</v>
      </c>
      <c r="G91" s="122"/>
      <c r="H91" s="122"/>
      <c r="I91" s="122"/>
      <c r="J91" s="43">
        <f>F91*$O$23</f>
        <v>0</v>
      </c>
      <c r="K91" s="511"/>
    </row>
    <row r="92" spans="2:106" ht="25.5" hidden="1">
      <c r="B92" s="49" t="s">
        <v>5</v>
      </c>
      <c r="C92" s="111" t="s">
        <v>522</v>
      </c>
      <c r="D92" s="111" t="s">
        <v>160</v>
      </c>
      <c r="E92" s="111" t="s">
        <v>157</v>
      </c>
      <c r="F92" s="50">
        <f>SUM(F86:F91)</f>
        <v>33</v>
      </c>
      <c r="G92" s="50"/>
      <c r="H92" s="50"/>
      <c r="I92" s="50"/>
      <c r="J92" s="112">
        <f>SUM(J93:J94)</f>
        <v>0</v>
      </c>
      <c r="K92" s="513"/>
    </row>
    <row r="93" spans="2:106" hidden="1">
      <c r="B93" s="1" t="s">
        <v>300</v>
      </c>
      <c r="C93" s="43">
        <f>'Raipur-3'!AV71+Bhilai!AV73+Rajnandgaon!AV73+Raigarh!AV73+Korba!AV73+Bilaspur!AV73+Mahasamund!AV72</f>
        <v>0</v>
      </c>
      <c r="D93" s="43">
        <f>'Raipur-3'!AW71+Bhilai!AW73+Rajnandgaon!AW73+Raigarh!AW73+Korba!AW73+Bilaspur!AW73+Mahasamund!AW72</f>
        <v>0</v>
      </c>
      <c r="E93" s="43">
        <f>'Raipur-3'!AX71+Bhilai!AX73+Rajnandgaon!AX73+Raigarh!AX73+Korba!AX73+Bilaspur!AX73+Mahasamund!AX72</f>
        <v>0</v>
      </c>
      <c r="F93" s="122">
        <f>ROUNDUP((C93+E93)+D93/$P$25,0)</f>
        <v>0</v>
      </c>
      <c r="G93" s="122"/>
      <c r="H93" s="122"/>
      <c r="I93" s="122"/>
      <c r="J93" s="43">
        <f>F93*$O$25</f>
        <v>0</v>
      </c>
      <c r="K93" s="511"/>
    </row>
    <row r="94" spans="2:106" hidden="1">
      <c r="B94" s="1" t="s">
        <v>301</v>
      </c>
      <c r="C94" s="43">
        <f>'Raipur-3'!AY71+Bhilai!AY73+Rajnandgaon!AY73+Raigarh!AY73+Korba!AY73+Bilaspur!AY73+Mahasamund!AY72</f>
        <v>0</v>
      </c>
      <c r="D94" s="43">
        <f>'Raipur-3'!AZ71+Bhilai!AZ73+Rajnandgaon!AZ73+Raigarh!AZ73+Korba!AZ73+Bilaspur!AZ73+Mahasamund!AZ72</f>
        <v>0</v>
      </c>
      <c r="E94" s="43">
        <f>'Raipur-3'!BA71+Bhilai!BA73+Rajnandgaon!BA73+Raigarh!BA73+Korba!BA73+Bilaspur!BA73+Mahasamund!BA72</f>
        <v>0</v>
      </c>
      <c r="F94" s="122">
        <f>ROUNDUP((C94+E94)+D94/$P$26,0)</f>
        <v>0</v>
      </c>
      <c r="G94" s="122"/>
      <c r="H94" s="122"/>
      <c r="I94" s="122"/>
      <c r="J94" s="43">
        <f>F94*$O$26</f>
        <v>0</v>
      </c>
      <c r="K94" s="511"/>
    </row>
    <row r="95" spans="2:106">
      <c r="B95" s="49" t="s">
        <v>6</v>
      </c>
      <c r="C95" s="50" t="s">
        <v>239</v>
      </c>
      <c r="D95" s="50" t="s">
        <v>111</v>
      </c>
      <c r="E95" s="50" t="s">
        <v>215</v>
      </c>
      <c r="F95" s="50">
        <f>SUM(F93:F94)</f>
        <v>0</v>
      </c>
      <c r="G95" s="50"/>
      <c r="H95" s="50"/>
      <c r="I95" s="50"/>
      <c r="J95" s="112">
        <f>SUM(J96:J99)</f>
        <v>180</v>
      </c>
      <c r="K95" s="513"/>
    </row>
    <row r="96" spans="2:106">
      <c r="B96" s="1" t="s">
        <v>628</v>
      </c>
      <c r="C96" s="43">
        <f>'Raipur-3'!BB71+Bhilai!BB73+Rajnandgaon!BB73+Raigarh!BB73+Korba!BB73+Bilaspur!BB73+Mahasamund!BB72</f>
        <v>0</v>
      </c>
      <c r="D96" s="43">
        <f>'Raipur-3'!BC71+Bhilai!BC73+Rajnandgaon!BC73+Raigarh!BC73+Korba!BC73+Bilaspur!BC73+Mahasamund!BC72</f>
        <v>201</v>
      </c>
      <c r="E96" s="43">
        <f>'Raipur-3'!BD71+Bhilai!BD73+Rajnandgaon!BD73+Raigarh!BD73+Korba!BD73+Bilaspur!BD73+Mahasamund!BD72</f>
        <v>0</v>
      </c>
      <c r="F96" s="122">
        <f>ROUNDUP((C96+E96)+D96/$P$28,0)</f>
        <v>4</v>
      </c>
      <c r="G96" s="122"/>
      <c r="H96" s="122"/>
      <c r="I96" s="122"/>
      <c r="J96" s="43">
        <f>F96*$O$28</f>
        <v>48</v>
      </c>
      <c r="K96" s="511"/>
    </row>
    <row r="97" spans="2:11">
      <c r="B97" s="1" t="s">
        <v>629</v>
      </c>
      <c r="C97" s="43">
        <f>'Raipur-3'!BE71+Bhilai!BE73+Rajnandgaon!BE73+Raigarh!BE73+Korba!BE73+Bilaspur!BE73+Mahasamund!BE72</f>
        <v>0</v>
      </c>
      <c r="D97" s="43">
        <f>'Raipur-3'!BF71+Bhilai!BF73+Rajnandgaon!BF73+Raigarh!BF73+Korba!BF73+Bilaspur!BF73+Mahasamund!BF72</f>
        <v>130</v>
      </c>
      <c r="E97" s="43">
        <f>'Raipur-3'!BG71+Bhilai!BG73+Rajnandgaon!BG73+Raigarh!BG73+Korba!BG73+Bilaspur!BG73+Mahasamund!BG72</f>
        <v>0</v>
      </c>
      <c r="F97" s="122">
        <f>ROUNDUP((C97+E97)+D97/$P$29,0)</f>
        <v>11</v>
      </c>
      <c r="G97" s="122"/>
      <c r="H97" s="122"/>
      <c r="I97" s="122"/>
      <c r="J97" s="43">
        <f>F97*$O$29</f>
        <v>132</v>
      </c>
      <c r="K97" s="511"/>
    </row>
    <row r="98" spans="2:11">
      <c r="B98" s="1" t="s">
        <v>630</v>
      </c>
      <c r="C98" s="43">
        <f>'Raipur-3'!BH71+Bhilai!BH73+Rajnandgaon!BH73+Raigarh!BH73+Korba!BH73+Bilaspur!BH73+Mahasamund!BH72</f>
        <v>0</v>
      </c>
      <c r="D98" s="43">
        <f>'Raipur-3'!BI71+Bhilai!BI73+Rajnandgaon!BI73+Raigarh!BI73+Korba!BI73+Bilaspur!BI73+Mahasamund!BI72</f>
        <v>0</v>
      </c>
      <c r="E98" s="43">
        <f>'Raipur-3'!BJ71+Bhilai!BJ73+Rajnandgaon!BJ73+Raigarh!BJ73+Korba!BJ73+Bilaspur!BJ73+Mahasamund!BJ72</f>
        <v>0</v>
      </c>
      <c r="F98" s="122">
        <f>ROUNDUP((C98+E98)+D98/$P$30,0)</f>
        <v>0</v>
      </c>
      <c r="G98" s="122"/>
      <c r="H98" s="122"/>
      <c r="I98" s="122"/>
      <c r="J98" s="43">
        <f>F98*$O$30</f>
        <v>0</v>
      </c>
      <c r="K98" s="511"/>
    </row>
    <row r="99" spans="2:11">
      <c r="B99" s="1" t="s">
        <v>631</v>
      </c>
      <c r="C99" s="623">
        <f>'Raipur-3'!BL71+Bhilai!BL73+Rajnandgaon!BL73+Raigarh!BL73+Korba!BL73+Bilaspur!BL73+Mahasamund!BL72</f>
        <v>0</v>
      </c>
      <c r="D99" s="623"/>
      <c r="E99" s="623"/>
      <c r="F99" s="122">
        <f>C99</f>
        <v>0</v>
      </c>
      <c r="G99" s="122"/>
      <c r="H99" s="122"/>
      <c r="I99" s="122"/>
      <c r="J99" s="43">
        <f>F99*$O$32</f>
        <v>0</v>
      </c>
      <c r="K99" s="511"/>
    </row>
    <row r="100" spans="2:11" hidden="1">
      <c r="B100" s="49" t="s">
        <v>100</v>
      </c>
      <c r="C100" s="50" t="s">
        <v>239</v>
      </c>
      <c r="D100" s="50" t="s">
        <v>111</v>
      </c>
      <c r="E100" s="50" t="s">
        <v>215</v>
      </c>
      <c r="F100" s="50">
        <f>SUM(F96:F99)</f>
        <v>15</v>
      </c>
      <c r="G100" s="50"/>
      <c r="H100" s="50"/>
      <c r="I100" s="50"/>
      <c r="J100" s="112">
        <f>SUM(J101)</f>
        <v>0</v>
      </c>
      <c r="K100" s="513"/>
    </row>
    <row r="101" spans="2:11" hidden="1">
      <c r="B101" s="1" t="s">
        <v>668</v>
      </c>
      <c r="C101" s="43">
        <f>'Raipur-3'!BM71+Bhilai!BM73+Rajnandgaon!BM73+Raigarh!BM73+Korba!BM73+Bilaspur!BM73+Mahasamund!BM72</f>
        <v>0</v>
      </c>
      <c r="D101" s="43">
        <f>'Raipur-3'!BN71+Bhilai!BN73+Rajnandgaon!BN73+Raigarh!BN73+Korba!BN73+Bilaspur!BN73+Mahasamund!BN72</f>
        <v>0</v>
      </c>
      <c r="E101" s="43">
        <f>'Raipur-3'!BO71+Bhilai!BO73+Rajnandgaon!BO73+Raigarh!BO73+Korba!BO73+Bilaspur!BO73+Mahasamund!BO72</f>
        <v>0</v>
      </c>
      <c r="F101" s="122">
        <f>ROUNDUP(C101+(D101+E101)/$P$34,0)</f>
        <v>0</v>
      </c>
      <c r="G101" s="122"/>
      <c r="H101" s="122"/>
      <c r="I101" s="122"/>
      <c r="J101" s="43">
        <f>F101*$O$34</f>
        <v>0</v>
      </c>
      <c r="K101" s="511"/>
    </row>
    <row r="102" spans="2:11" ht="38.25">
      <c r="B102" s="49" t="s">
        <v>275</v>
      </c>
      <c r="C102" s="111" t="s">
        <v>522</v>
      </c>
      <c r="D102" s="111" t="s">
        <v>310</v>
      </c>
      <c r="E102" s="111" t="s">
        <v>157</v>
      </c>
      <c r="F102" s="50" t="s">
        <v>650</v>
      </c>
      <c r="G102" s="50"/>
      <c r="H102" s="50"/>
      <c r="I102" s="50"/>
      <c r="J102" s="112">
        <f>SUM(J103:J107)</f>
        <v>0</v>
      </c>
      <c r="K102" s="513"/>
    </row>
    <row r="103" spans="2:11" hidden="1">
      <c r="B103" s="1" t="s">
        <v>303</v>
      </c>
      <c r="C103" s="43">
        <f>'Raipur-3'!BP71+Bhilai!BP73+Rajnandgaon!BP73+Raigarh!BP73+Korba!BP73+Bilaspur!BP73+Mahasamund!BP72</f>
        <v>0</v>
      </c>
      <c r="D103" s="43">
        <f>'Raipur-3'!BQ71+Bhilai!BQ73+Rajnandgaon!BQ73+Raigarh!BQ73+Korba!BQ73+Bilaspur!BQ73+Mahasamund!BQ72</f>
        <v>0</v>
      </c>
      <c r="E103" s="43">
        <f>'Raipur-3'!BR71+Bhilai!BR73+Rajnandgaon!BR73+Raigarh!BR73+Korba!BR73+Bilaspur!BR73+Mahasamund!BR72</f>
        <v>0</v>
      </c>
      <c r="F103" s="122">
        <f>ROUNDUP(C103+(D103+E103)/$P$36,0)</f>
        <v>0</v>
      </c>
      <c r="G103" s="122"/>
      <c r="H103" s="122"/>
      <c r="I103" s="122"/>
      <c r="J103" s="43">
        <f>F103*$O$36</f>
        <v>0</v>
      </c>
      <c r="K103" s="511"/>
    </row>
    <row r="104" spans="2:11">
      <c r="B104" s="1" t="s">
        <v>632</v>
      </c>
      <c r="C104" s="43">
        <f>'Raipur-3'!BS71+Bhilai!BS73+Rajnandgaon!BS73+Raigarh!BS73+Korba!BS73+Bilaspur!BS73+Mahasamund!BS72</f>
        <v>0</v>
      </c>
      <c r="D104" s="43">
        <f>'Raipur-3'!BT71+Bhilai!BT73+Rajnandgaon!BT73+Raigarh!BT73+Korba!BT73+Bilaspur!BT73+Mahasamund!BT72</f>
        <v>0</v>
      </c>
      <c r="E104" s="43">
        <f>'Raipur-3'!BU71+Bhilai!BU73+Rajnandgaon!BU73+Raigarh!BU73+Korba!BU73+Bilaspur!BU73+Mahasamund!BU72</f>
        <v>0</v>
      </c>
      <c r="F104" s="122">
        <f>ROUNDUP(C104+(D104+E104)/$P$37,0)</f>
        <v>0</v>
      </c>
      <c r="G104" s="122"/>
      <c r="H104" s="122"/>
      <c r="I104" s="122"/>
      <c r="J104" s="43">
        <f>F104*$O$37</f>
        <v>0</v>
      </c>
      <c r="K104" s="511"/>
    </row>
    <row r="105" spans="2:11">
      <c r="B105" s="1" t="s">
        <v>633</v>
      </c>
      <c r="C105" s="43">
        <f>'Raipur-3'!BV71+Bhilai!BV73+Rajnandgaon!BV73+Raigarh!BV73+Korba!BV73+Bilaspur!BV73+Mahasamund!BV72</f>
        <v>0</v>
      </c>
      <c r="D105" s="43">
        <f>'Raipur-3'!BW71+Bhilai!BW73+Rajnandgaon!BW73+Raigarh!BW73+Korba!BW73+Bilaspur!BW73+Mahasamund!BW72</f>
        <v>0</v>
      </c>
      <c r="E105" s="43">
        <f>'Raipur-3'!BX71+Bhilai!BX73+Rajnandgaon!BX73+Raigarh!BX73+Korba!BX73+Bilaspur!BX73+Mahasamund!BX72</f>
        <v>0</v>
      </c>
      <c r="F105" s="122">
        <f>ROUNDUP(C105+(D105+E105)/$P$38,0)</f>
        <v>0</v>
      </c>
      <c r="G105" s="122"/>
      <c r="H105" s="122"/>
      <c r="I105" s="122"/>
      <c r="J105" s="43">
        <f>F105*$O$38</f>
        <v>0</v>
      </c>
      <c r="K105" s="511"/>
    </row>
    <row r="106" spans="2:11" hidden="1">
      <c r="B106" s="1" t="s">
        <v>304</v>
      </c>
      <c r="C106" s="43">
        <f>'Raipur-3'!BY71+Bhilai!BY73+Rajnandgaon!BY73+Raigarh!BY73+Korba!BY73+Bilaspur!BY73+Mahasamund!BY72</f>
        <v>0</v>
      </c>
      <c r="D106" s="43">
        <f>'Raipur-3'!BZ71+Bhilai!BZ73+Rajnandgaon!BZ73+Raigarh!BZ73+Korba!BZ73+Bilaspur!BZ73+Mahasamund!BZ72</f>
        <v>0</v>
      </c>
      <c r="E106" s="43">
        <f>'Raipur-3'!CA71+Bhilai!CA73+Rajnandgaon!CA73+Raigarh!CA73+Korba!CA73+Bilaspur!CA73+Mahasamund!CA72</f>
        <v>0</v>
      </c>
      <c r="F106" s="122">
        <f>ROUNDUP(C106+(D106+E106)/$P$39,0)</f>
        <v>0</v>
      </c>
      <c r="G106" s="122"/>
      <c r="H106" s="122"/>
      <c r="I106" s="122"/>
      <c r="J106" s="43">
        <f>F106*$O$39</f>
        <v>0</v>
      </c>
      <c r="K106" s="511"/>
    </row>
    <row r="107" spans="2:11">
      <c r="B107" s="1" t="s">
        <v>634</v>
      </c>
      <c r="C107" s="43">
        <f>'Raipur-3'!$CB$71+Bhilai!$CB$73+Rajnandgaon!$CB$73+Raigarh!$CB$73+Korba!$CB$73+Bilaspur!$CB$73+Mahasamund!$CB$72</f>
        <v>0</v>
      </c>
      <c r="D107" s="43">
        <f>'Raipur-3'!$CC$71+Bhilai!$CC$73+Rajnandgaon!$CC$73+Raigarh!$CC$73+Korba!$CC$73+Bilaspur!$CC$73+Mahasamund!$CC$72</f>
        <v>0</v>
      </c>
      <c r="E107" s="43">
        <f>'Raipur-3'!$CD$71+Bhilai!$CD$73+Rajnandgaon!$CD$73+Raigarh!$CD$73+Korba!$CD$73+Bilaspur!$CD$73+Mahasamund!$CD$72</f>
        <v>0</v>
      </c>
      <c r="F107" s="122">
        <f>ROUNDUP(C107+(D107+E107)/$P$40,0)</f>
        <v>0</v>
      </c>
      <c r="G107" s="122"/>
      <c r="H107" s="122"/>
      <c r="I107" s="122"/>
      <c r="J107" s="43">
        <f>F107*$O$40</f>
        <v>0</v>
      </c>
      <c r="K107" s="511"/>
    </row>
    <row r="108" spans="2:11">
      <c r="B108" s="49" t="s">
        <v>9</v>
      </c>
      <c r="C108" s="111" t="s">
        <v>522</v>
      </c>
      <c r="D108" s="111" t="s">
        <v>111</v>
      </c>
      <c r="E108" s="50" t="s">
        <v>215</v>
      </c>
      <c r="F108" s="50" t="s">
        <v>276</v>
      </c>
      <c r="G108" s="50"/>
      <c r="H108" s="50"/>
      <c r="I108" s="50"/>
      <c r="J108" s="112">
        <f>SUM(J109:J114)</f>
        <v>116.9</v>
      </c>
      <c r="K108" s="513"/>
    </row>
    <row r="109" spans="2:11">
      <c r="B109" s="1" t="s">
        <v>635</v>
      </c>
      <c r="C109" s="116">
        <v>0</v>
      </c>
      <c r="D109" s="116">
        <f>'Raipur-3'!CF71+Bhilai!CF73+Rajnandgaon!CF73+Raigarh!CF73+Korba!CF73+Bilaspur!CF73+Mahasamund!CF72</f>
        <v>272</v>
      </c>
      <c r="E109" s="116">
        <f>'Raipur-3'!CG71+Bhilai!CG73+Rajnandgaon!CG73+Raigarh!CG73+Korba!CG73+Bilaspur!CG73+Mahasamund!CG72</f>
        <v>0</v>
      </c>
      <c r="F109" s="122">
        <f>ROUNDUP(C109+(D109+E109)/1,0)</f>
        <v>272</v>
      </c>
      <c r="G109" s="122"/>
      <c r="H109" s="122"/>
      <c r="I109" s="122"/>
      <c r="J109" s="43">
        <f>F109*0.2</f>
        <v>54.400000000000006</v>
      </c>
      <c r="K109" s="511"/>
    </row>
    <row r="110" spans="2:11">
      <c r="B110" s="1" t="s">
        <v>636</v>
      </c>
      <c r="C110" s="116">
        <v>0</v>
      </c>
      <c r="D110" s="43">
        <f>'Raipur-3'!CI71+Bhilai!CI73+Rajnandgaon!CI73+Raigarh!CI73+Korba!CI73+Bilaspur!CI73+Mahasamund!CI72</f>
        <v>115</v>
      </c>
      <c r="E110" s="43">
        <f>'Raipur-3'!CJ71+Bhilai!CJ73+Rajnandgaon!CJ73+Raigarh!CJ73+Korba!CJ73+Bilaspur!CJ73+Mahasamund!CJ72</f>
        <v>0</v>
      </c>
      <c r="F110" s="122">
        <f>ROUNDUP(C110+(D110+E110)/$P$43,0)</f>
        <v>115</v>
      </c>
      <c r="G110" s="122"/>
      <c r="H110" s="122"/>
      <c r="I110" s="122"/>
      <c r="J110" s="43">
        <f>F110*$O$43</f>
        <v>57.5</v>
      </c>
      <c r="K110" s="511"/>
    </row>
    <row r="111" spans="2:11">
      <c r="B111" s="1" t="s">
        <v>637</v>
      </c>
      <c r="C111" s="116">
        <v>0</v>
      </c>
      <c r="D111" s="43">
        <f>'Raipur-3'!CK71+Bhilai!CK73+Rajnandgaon!CK73+Raigarh!CK73+Korba!CK73+Bilaspur!CK73+Mahasamund!CK72</f>
        <v>5</v>
      </c>
      <c r="E111" s="43">
        <f>'Raipur-3'!CL71+Bhilai!CL73+Rajnandgaon!CL73+Raigarh!CL73+Korba!CL73+Bilaspur!CL73+Mahasamund!CL72</f>
        <v>0</v>
      </c>
      <c r="F111" s="122">
        <f>ROUNDUP(C111+(D111+E111)/$P$44,0)</f>
        <v>5</v>
      </c>
      <c r="G111" s="122"/>
      <c r="H111" s="122"/>
      <c r="I111" s="122"/>
      <c r="J111" s="43">
        <f>F111*$O$44</f>
        <v>5</v>
      </c>
      <c r="K111" s="511"/>
    </row>
    <row r="112" spans="2:11">
      <c r="B112" s="1" t="s">
        <v>655</v>
      </c>
      <c r="C112" s="116">
        <v>0</v>
      </c>
      <c r="D112" s="43">
        <f>'Raipur-3'!CM71+Bhilai!CM73+Rajnandgaon!CM73+Raigarh!CM73+Korba!CM73+Bilaspur!CM73+Mahasamund!CM72</f>
        <v>0</v>
      </c>
      <c r="E112" s="43">
        <v>0</v>
      </c>
      <c r="F112" s="122">
        <f>ROUNDUP(C112+(D112+E112)/$P$45,0)</f>
        <v>0</v>
      </c>
      <c r="G112" s="122"/>
      <c r="H112" s="122"/>
      <c r="I112" s="122"/>
      <c r="J112" s="43">
        <f>F112*$O$45</f>
        <v>0</v>
      </c>
      <c r="K112" s="511"/>
    </row>
    <row r="113" spans="2:11">
      <c r="B113" s="1" t="s">
        <v>638</v>
      </c>
      <c r="C113" s="116">
        <v>0</v>
      </c>
      <c r="D113" s="43">
        <f>'Raipur-3'!CN71+Bhilai!CN73+Rajnandgaon!CN73+Raigarh!CN73+Korba!CN73+Bilaspur!CN73+Mahasamund!CN72</f>
        <v>0</v>
      </c>
      <c r="E113" s="43">
        <v>0</v>
      </c>
      <c r="F113" s="122">
        <f>ROUNDUP(C113+(D113+E113)/$P$46,0)</f>
        <v>0</v>
      </c>
      <c r="G113" s="122"/>
      <c r="H113" s="122"/>
      <c r="I113" s="122"/>
      <c r="J113" s="43">
        <f>F113*$O$46</f>
        <v>0</v>
      </c>
      <c r="K113" s="511"/>
    </row>
    <row r="114" spans="2:11">
      <c r="B114" s="1" t="s">
        <v>639</v>
      </c>
      <c r="C114" s="116">
        <v>0</v>
      </c>
      <c r="D114" s="43">
        <f>'Raipur-3'!CO71+Bhilai!CO73+Rajnandgaon!CO73+Raigarh!CO73+Korba!CO73+Bilaspur!CO73+Mahasamund!CO72</f>
        <v>0</v>
      </c>
      <c r="E114" s="43">
        <v>0</v>
      </c>
      <c r="F114" s="122">
        <f>ROUNDUP(C114+(D114+E114)/$P$47,0)</f>
        <v>0</v>
      </c>
      <c r="G114" s="122"/>
      <c r="H114" s="122"/>
      <c r="I114" s="122"/>
      <c r="J114" s="43">
        <f>F114*$O$47</f>
        <v>0</v>
      </c>
      <c r="K114" s="511"/>
    </row>
    <row r="115" spans="2:11">
      <c r="B115" s="49" t="s">
        <v>101</v>
      </c>
      <c r="C115" s="111" t="s">
        <v>522</v>
      </c>
      <c r="D115" s="111" t="s">
        <v>277</v>
      </c>
      <c r="E115" s="50" t="s">
        <v>278</v>
      </c>
      <c r="F115" s="50" t="s">
        <v>296</v>
      </c>
      <c r="G115" s="50"/>
      <c r="H115" s="50"/>
      <c r="I115" s="50"/>
      <c r="J115" s="112">
        <f>SUM(J116:J126)</f>
        <v>0</v>
      </c>
      <c r="K115" s="513"/>
    </row>
    <row r="116" spans="2:11" hidden="1">
      <c r="B116" s="1" t="s">
        <v>656</v>
      </c>
      <c r="C116" s="43">
        <f>'Raipur-3'!CQ71+Bhilai!CQ73+Rajnandgaon!CQ73+Raigarh!CQ73+Korba!CQ73+Bilaspur!CQ73+Mahasamund!CQ72</f>
        <v>0</v>
      </c>
      <c r="D116" s="43">
        <f>'Raipur-3'!CR71+Bhilai!CR73+Rajnandgaon!CR73+Raigarh!CR73+Korba!CR73+Bilaspur!CR73+Mahasamund!CR72</f>
        <v>0</v>
      </c>
      <c r="E116" s="43">
        <v>0</v>
      </c>
      <c r="F116" s="122">
        <f>ROUNDUP(C116+(D116+E116)/$P$49,0)</f>
        <v>0</v>
      </c>
      <c r="G116" s="122"/>
      <c r="H116" s="122"/>
      <c r="I116" s="122"/>
      <c r="J116" s="43">
        <f>F116*$O$49</f>
        <v>0</v>
      </c>
      <c r="K116" s="511"/>
    </row>
    <row r="117" spans="2:11">
      <c r="B117" s="1" t="s">
        <v>640</v>
      </c>
      <c r="C117" s="43">
        <f>'Raipur-3'!CS71+Bhilai!CS73+Rajnandgaon!CS73+Raigarh!CQ73+Korba!CQ73+Bilaspur!CQ73+Mahasamund!CS72</f>
        <v>0</v>
      </c>
      <c r="D117" s="43">
        <f>'Raipur-3'!CT71+Bhilai!CT73+Rajnandgaon!CT73+Raigarh!CR73+Korba!CR73+Bilaspur!CR73+Mahasamund!CT72</f>
        <v>0</v>
      </c>
      <c r="E117" s="43">
        <v>0</v>
      </c>
      <c r="F117" s="122">
        <f>ROUNDUP(C117+(D117+E117)/$P$50,0)</f>
        <v>0</v>
      </c>
      <c r="G117" s="122"/>
      <c r="H117" s="122"/>
      <c r="I117" s="122"/>
      <c r="J117" s="43">
        <f>F117*$O$50</f>
        <v>0</v>
      </c>
      <c r="K117" s="511"/>
    </row>
    <row r="118" spans="2:11">
      <c r="B118" s="1" t="s">
        <v>641</v>
      </c>
      <c r="C118" s="43">
        <f>'Raipur-3'!CU71+Bhilai!CU73+Rajnandgaon!CU73+Raigarh!CU73+Korba!CU73+Bilaspur!CU73+Mahasamund!CU72</f>
        <v>0</v>
      </c>
      <c r="D118" s="43">
        <f>'Raipur-3'!CV71+Bhilai!CV73+Rajnandgaon!CV73+Raigarh!CV73+Korba!CV73+Bilaspur!CV73+Mahasamund!CV72</f>
        <v>0</v>
      </c>
      <c r="E118" s="43">
        <v>0</v>
      </c>
      <c r="F118" s="122">
        <f>ROUNDUP(C118+(D118+E118)/$P$51,0)</f>
        <v>0</v>
      </c>
      <c r="G118" s="122"/>
      <c r="H118" s="122"/>
      <c r="I118" s="122"/>
      <c r="J118" s="43">
        <f>F118*$O$51</f>
        <v>0</v>
      </c>
      <c r="K118" s="511"/>
    </row>
    <row r="119" spans="2:11">
      <c r="B119" s="1" t="s">
        <v>642</v>
      </c>
      <c r="C119" s="43">
        <f>'Raipur-3'!CW71+Bhilai!CW73+Rajnandgaon!CW73+Raigarh!CW73+Korba!CW73+Bilaspur!CW73+Mahasamund!CW72</f>
        <v>0</v>
      </c>
      <c r="D119" s="43">
        <f>'Raipur-3'!CX71+Bhilai!CX73+Rajnandgaon!CX73+Raigarh!CX73+Korba!CX73+Bilaspur!CX73+Mahasamund!CX72</f>
        <v>0</v>
      </c>
      <c r="E119" s="43">
        <v>0</v>
      </c>
      <c r="F119" s="122">
        <f>ROUNDUP(C119+(D119+E119)/$P$52,0)</f>
        <v>0</v>
      </c>
      <c r="G119" s="122"/>
      <c r="H119" s="122"/>
      <c r="I119" s="122"/>
      <c r="J119" s="43">
        <f>F119*$O$52</f>
        <v>0</v>
      </c>
      <c r="K119" s="511"/>
    </row>
    <row r="120" spans="2:11">
      <c r="B120" s="1" t="s">
        <v>644</v>
      </c>
      <c r="C120" s="43">
        <f>'Raipur-3'!CY71+Bhilai!CY73+Rajnandgaon!CY73+Raigarh!CY73+Korba!CY73+Bilaspur!CY73+Mahasamund!CY72</f>
        <v>0</v>
      </c>
      <c r="D120" s="43">
        <f>'Raipur-3'!CZ71+Bhilai!CZ73+Rajnandgaon!CZ73+Raigarh!CZ73+Korba!CZ73+Bilaspur!CZ73+Mahasamund!CZ72</f>
        <v>0</v>
      </c>
      <c r="E120" s="43">
        <v>0</v>
      </c>
      <c r="F120" s="122">
        <f>ROUNDUP(C120+(D120+E120)/$P$53,0)</f>
        <v>0</v>
      </c>
      <c r="G120" s="122"/>
      <c r="H120" s="122"/>
      <c r="I120" s="122"/>
      <c r="J120" s="43">
        <f>F120*$O$53</f>
        <v>0</v>
      </c>
      <c r="K120" s="511"/>
    </row>
    <row r="121" spans="2:11">
      <c r="B121" s="1" t="s">
        <v>643</v>
      </c>
      <c r="C121" s="43">
        <f>'Raipur-3'!DA71+Bhilai!DA73+Rajnandgaon!DA73+Raigarh!DA73+Korba!DA73+Bilaspur!DA73+Mahasamund!DA72</f>
        <v>0</v>
      </c>
      <c r="D121" s="43">
        <f>'Raipur-3'!DB71+Bhilai!DB73+Rajnandgaon!DB73+Raigarh!DB73+Korba!DB73+Bilaspur!DB73+Mahasamund!DB72</f>
        <v>0</v>
      </c>
      <c r="E121" s="43">
        <v>0</v>
      </c>
      <c r="F121" s="122">
        <f>ROUNDUP(C121+(D121+E121)/$P$54,0)</f>
        <v>0</v>
      </c>
      <c r="G121" s="122"/>
      <c r="H121" s="122"/>
      <c r="I121" s="122"/>
      <c r="J121" s="43">
        <f>F121*$O$54</f>
        <v>0</v>
      </c>
      <c r="K121" s="511"/>
    </row>
    <row r="122" spans="2:11">
      <c r="B122" s="1" t="s">
        <v>645</v>
      </c>
      <c r="C122" s="43">
        <f>'Raipur-3'!DG71+Bhilai!DG73+Rajnandgaon!DG73+Raigarh!DG73+Korba!DG73+Bilaspur!DG73+Mahasamund!DG72</f>
        <v>0</v>
      </c>
      <c r="D122" s="43">
        <f>'Raipur-3'!DH71+Bhilai!DH73+Rajnandgaon!DH73+Raigarh!DH73+Korba!DH73+Bilaspur!DH73+Mahasamund!DH72</f>
        <v>0</v>
      </c>
      <c r="E122" s="43">
        <v>0</v>
      </c>
      <c r="F122" s="122">
        <f>ROUNDUP(C122+(D122+E122)/$P$55,0)</f>
        <v>0</v>
      </c>
      <c r="G122" s="122"/>
      <c r="H122" s="122"/>
      <c r="I122" s="122"/>
      <c r="J122" s="43">
        <f>F122*$O$55</f>
        <v>0</v>
      </c>
      <c r="K122" s="511"/>
    </row>
    <row r="123" spans="2:11">
      <c r="B123" s="1" t="s">
        <v>646</v>
      </c>
      <c r="C123" s="43">
        <f>'Raipur-3'!DI71+Bhilai!DI73+Rajnandgaon!DI73+Raigarh!DI73+Korba!DI73+Bilaspur!DI73+Mahasamund!DI72</f>
        <v>0</v>
      </c>
      <c r="D123" s="43">
        <f>'Raipur-3'!DJ71+Bhilai!DJ73+Rajnandgaon!DJ73+Raigarh!DJ73+Korba!DJ73+Bilaspur!DJ73+Mahasamund!DJ72</f>
        <v>0</v>
      </c>
      <c r="E123" s="43">
        <v>0</v>
      </c>
      <c r="F123" s="122">
        <f>ROUNDUP(C123+(D123+E123)/$P$56,0)</f>
        <v>0</v>
      </c>
      <c r="G123" s="122"/>
      <c r="H123" s="122"/>
      <c r="I123" s="122"/>
      <c r="J123" s="43">
        <f>F123*$O$56</f>
        <v>0</v>
      </c>
      <c r="K123" s="511"/>
    </row>
    <row r="124" spans="2:11">
      <c r="B124" s="1" t="s">
        <v>647</v>
      </c>
      <c r="C124" s="43">
        <f>'Raipur-3'!DK71+Bhilai!DK73+Rajnandgaon!DK73+Raigarh!DK73+Korba!DK73+Bilaspur!DK73+Mahasamund!DK72</f>
        <v>0</v>
      </c>
      <c r="D124" s="43">
        <f>'Raipur-3'!DL71+Bhilai!DL73+Rajnandgaon!DL73+Raigarh!DL73+Korba!DL73+Bilaspur!DL73+Mahasamund!DL72</f>
        <v>0</v>
      </c>
      <c r="E124" s="43">
        <v>0</v>
      </c>
      <c r="F124" s="122">
        <f>ROUNDUP(C124+(D124+E124)/$P$57,0)</f>
        <v>0</v>
      </c>
      <c r="G124" s="122"/>
      <c r="H124" s="122"/>
      <c r="I124" s="122"/>
      <c r="J124" s="43">
        <f>F124*$O$57</f>
        <v>0</v>
      </c>
      <c r="K124" s="511"/>
    </row>
    <row r="125" spans="2:11">
      <c r="B125" s="1" t="s">
        <v>648</v>
      </c>
      <c r="C125" s="43">
        <f>'Raipur-3'!DM71+Bhilai!DM73+Rajnandgaon!DM73+Raigarh!DM73+Korba!DM73+Bilaspur!DM73+Mahasamund!DM72</f>
        <v>0</v>
      </c>
      <c r="D125" s="43">
        <f>'Raipur-3'!DN71+Bhilai!DN73+Rajnandgaon!DN73+Raigarh!DN73+Korba!DN73+Bilaspur!DN73+Mahasamund!DN72</f>
        <v>0</v>
      </c>
      <c r="E125" s="43">
        <v>0</v>
      </c>
      <c r="F125" s="122">
        <f>ROUNDUP(C125+(D125+E125)/$P$58,0)</f>
        <v>0</v>
      </c>
      <c r="G125" s="122"/>
      <c r="H125" s="122"/>
      <c r="I125" s="122"/>
      <c r="J125" s="43">
        <f>F125*$O$58</f>
        <v>0</v>
      </c>
      <c r="K125" s="511"/>
    </row>
    <row r="126" spans="2:11">
      <c r="B126" s="1" t="s">
        <v>649</v>
      </c>
      <c r="C126" s="634">
        <f>'Raipur-3'!DR71+Bhilai!DR73+Rajnandgaon!DR73+Raigarh!DR73+Korba!DR73+Bilaspur!DR73+Mahasamund!DR72</f>
        <v>0</v>
      </c>
      <c r="D126" s="634"/>
      <c r="E126" s="634"/>
      <c r="F126" s="123">
        <f>C126</f>
        <v>0</v>
      </c>
      <c r="G126" s="123"/>
      <c r="H126" s="123"/>
      <c r="I126" s="123"/>
      <c r="J126" s="43">
        <f>F126*$O$59</f>
        <v>0</v>
      </c>
      <c r="K126" s="511"/>
    </row>
    <row r="127" spans="2:11" ht="25.5">
      <c r="B127" s="49" t="s">
        <v>282</v>
      </c>
      <c r="C127" s="111" t="s">
        <v>522</v>
      </c>
      <c r="D127" s="111" t="s">
        <v>281</v>
      </c>
      <c r="E127" s="111" t="s">
        <v>157</v>
      </c>
      <c r="F127" s="50" t="s">
        <v>650</v>
      </c>
      <c r="G127" s="50"/>
      <c r="H127" s="50"/>
      <c r="I127" s="50"/>
      <c r="J127" s="112">
        <f>SUM(J128:J132)</f>
        <v>34.800000000000004</v>
      </c>
      <c r="K127" s="513"/>
    </row>
    <row r="128" spans="2:11">
      <c r="B128" s="1" t="s">
        <v>529</v>
      </c>
      <c r="C128" s="41">
        <f>'Raipur-3'!DX71+Bhilai!DX73+Rajnandgaon!DX73+Raigarh!DX73+Korba!DX73+Bilaspur!DX73+Mahasamund!DX72</f>
        <v>0</v>
      </c>
      <c r="D128" s="41">
        <v>0</v>
      </c>
      <c r="E128" s="41">
        <f>'Raipur-3'!DY71+Bhilai!DY73+Rajnandgaon!DY73+Raigarh!DY73+Korba!DY73+Bilaspur!DY73+Mahasamund!DY72</f>
        <v>0</v>
      </c>
      <c r="F128" s="122">
        <f>ROUNDUP(C128+(D128+E128)/$P$61,0)</f>
        <v>0</v>
      </c>
      <c r="G128" s="122"/>
      <c r="H128" s="122"/>
      <c r="I128" s="122"/>
      <c r="J128" s="43">
        <f>F128*$O$61</f>
        <v>0</v>
      </c>
      <c r="K128" s="511"/>
    </row>
    <row r="129" spans="2:11">
      <c r="B129" s="1" t="s">
        <v>530</v>
      </c>
      <c r="C129" s="41">
        <f>'Raipur-3'!DZ71+Bhilai!DZ73+Rajnandgaon!DZ73+Raigarh!DZ73+Korba!DZ73+Bilaspur!DZ73+Mahasamund!DZ72</f>
        <v>0</v>
      </c>
      <c r="D129" s="41">
        <v>0</v>
      </c>
      <c r="E129" s="41">
        <f>'Raipur-3'!EA71+Bhilai!EA73+Rajnandgaon!EA73+Raigarh!EA73+Korba!EA73+Bilaspur!EA73+Mahasamund!EA72</f>
        <v>0</v>
      </c>
      <c r="F129" s="122">
        <f>ROUNDUP(C129+(D129+E129)/$P$62,0)</f>
        <v>0</v>
      </c>
      <c r="G129" s="122"/>
      <c r="H129" s="122"/>
      <c r="I129" s="122"/>
      <c r="J129" s="43">
        <f>F129*$O$62</f>
        <v>0</v>
      </c>
      <c r="K129" s="511"/>
    </row>
    <row r="130" spans="2:11">
      <c r="B130" s="1" t="s">
        <v>670</v>
      </c>
      <c r="C130" s="41">
        <f>'Raipur-3'!ED71+Bhilai!ED73+Rajnandgaon!ED73+Raigarh!ED73+Korba!ED73+Bilaspur!ED73+Mahasamund!ED72</f>
        <v>174</v>
      </c>
      <c r="D130" s="41">
        <v>0</v>
      </c>
      <c r="E130" s="41">
        <f>'Raipur-3'!EE71+Bhilai!EE73+Rajnandgaon!EE73+Raigarh!EE73+Korba!EE73+Bilaspur!EE73+Mahasamund!EE72</f>
        <v>0</v>
      </c>
      <c r="F130" s="122">
        <f>ROUNDUP(C130+(D130+E130)/$P$63,0)</f>
        <v>174</v>
      </c>
      <c r="G130" s="122"/>
      <c r="H130" s="122"/>
      <c r="I130" s="122"/>
      <c r="J130" s="43">
        <f>F130*$O$63</f>
        <v>34.800000000000004</v>
      </c>
      <c r="K130" s="511"/>
    </row>
    <row r="131" spans="2:11" hidden="1">
      <c r="B131" s="1" t="s">
        <v>559</v>
      </c>
      <c r="C131" s="41">
        <f>'Raipur-3'!EF71+Bhilai!EF73+Rajnandgaon!EF73+Raigarh!EF73+Korba!EF73+Bilaspur!EF73+Mahasamund!EF72</f>
        <v>0</v>
      </c>
      <c r="D131" s="41">
        <v>0</v>
      </c>
      <c r="E131" s="41">
        <f>'Raipur-3'!EG71+Bhilai!EG73+Rajnandgaon!EG73+Raigarh!EG73+Korba!EG73+Bilaspur!EG73+Mahasamund!EG72</f>
        <v>0</v>
      </c>
      <c r="F131" s="122">
        <f>ROUNDUP(C131+(D131+E131)/$P$64,0)</f>
        <v>0</v>
      </c>
      <c r="G131" s="122"/>
      <c r="H131" s="122"/>
      <c r="I131" s="122"/>
      <c r="J131" s="43">
        <f>F131*$O$64</f>
        <v>0</v>
      </c>
      <c r="K131" s="511"/>
    </row>
    <row r="132" spans="2:11">
      <c r="B132" s="1" t="s">
        <v>308</v>
      </c>
      <c r="C132" s="41">
        <v>0</v>
      </c>
      <c r="D132" s="41">
        <f>'Raipur-3'!EH71+Bhilai!EH73+Rajnandgaon!EH73+Raigarh!EH73+Korba!EH73+Bilaspur!EH73+Mahasamund!EH72</f>
        <v>0</v>
      </c>
      <c r="E132" s="41">
        <v>0</v>
      </c>
      <c r="F132" s="122">
        <f>ROUNDUP(C132+(D132+E132)/$P$65,0)</f>
        <v>0</v>
      </c>
      <c r="G132" s="122"/>
      <c r="H132" s="122"/>
      <c r="I132" s="122"/>
      <c r="J132" s="43">
        <f>F132*$O$65</f>
        <v>0</v>
      </c>
      <c r="K132" s="511"/>
    </row>
    <row r="133" spans="2:11">
      <c r="B133" s="1" t="s">
        <v>455</v>
      </c>
      <c r="C133" s="41">
        <f>'Raipur-3'!DS71+Bhilai!DS73+Rajnandgaon!DS73+Raigarh!DS73+Korba!DS73+Bilaspur!DS73+Mahasamund!DS72</f>
        <v>0</v>
      </c>
      <c r="D133" s="41">
        <f>'Raipur-3'!DT71+Bhilai!DT73+Rajnandgaon!DT73+Raigarh!DT73+Korba!DT73+Bilaspur!DT73+Mahasamund!DT72</f>
        <v>0</v>
      </c>
      <c r="E133" s="41">
        <f>'Raipur-3'!DU71+Bhilai!DU73+Rajnandgaon!DU73+Raigarh!DU73+Korba!DU73+Bilaspur!DU73+Mahasamund!DU72</f>
        <v>0</v>
      </c>
      <c r="F133" s="122">
        <f>ROUNDUP(C133+(D133+E133)/$P$66,0)</f>
        <v>0</v>
      </c>
      <c r="G133" s="122"/>
      <c r="H133" s="122"/>
      <c r="I133" s="122"/>
      <c r="J133" s="43">
        <f>F133*$O$66</f>
        <v>0</v>
      </c>
      <c r="K133" s="511"/>
    </row>
    <row r="138" spans="2:11">
      <c r="B138" s="666" t="s">
        <v>1</v>
      </c>
      <c r="C138" s="666"/>
      <c r="D138" s="666"/>
      <c r="E138" s="666"/>
      <c r="F138" s="666"/>
      <c r="G138" s="666"/>
      <c r="H138" s="666"/>
      <c r="I138" s="666"/>
      <c r="J138" s="666"/>
      <c r="K138" s="514"/>
    </row>
    <row r="139" spans="2:11">
      <c r="B139" s="667" t="s">
        <v>610</v>
      </c>
      <c r="C139" s="667"/>
      <c r="D139" s="667"/>
      <c r="E139" s="667"/>
      <c r="F139" s="667"/>
      <c r="G139" s="504"/>
      <c r="H139" s="504"/>
      <c r="I139" s="504"/>
      <c r="J139" s="447">
        <f>I2</f>
        <v>46262</v>
      </c>
      <c r="K139" s="515"/>
    </row>
    <row r="140" spans="2:11">
      <c r="B140" s="448" t="s">
        <v>614</v>
      </c>
      <c r="C140" s="448" t="s">
        <v>239</v>
      </c>
      <c r="D140" s="448" t="s">
        <v>111</v>
      </c>
      <c r="E140" s="448" t="s">
        <v>215</v>
      </c>
      <c r="F140" s="448" t="s">
        <v>650</v>
      </c>
      <c r="G140" s="448"/>
      <c r="H140" s="448"/>
      <c r="I140" s="448"/>
      <c r="J140" s="448" t="s">
        <v>269</v>
      </c>
      <c r="K140" s="516"/>
    </row>
    <row r="141" spans="2:11">
      <c r="B141" s="1" t="s">
        <v>617</v>
      </c>
      <c r="C141" s="43">
        <f>'Raipur-3'!D70</f>
        <v>0</v>
      </c>
      <c r="D141" s="43">
        <f>'Raipur-3'!E70</f>
        <v>114</v>
      </c>
      <c r="E141" s="43">
        <f>'Raipur-3'!F70</f>
        <v>0</v>
      </c>
      <c r="F141" s="122">
        <f>ROUNDUP(C141+(D141+E141)/$P$4,0)</f>
        <v>5</v>
      </c>
      <c r="G141" s="122"/>
      <c r="H141" s="122"/>
      <c r="I141" s="122"/>
      <c r="J141" s="43">
        <f>F141*$O$4</f>
        <v>60</v>
      </c>
      <c r="K141" s="511"/>
    </row>
    <row r="142" spans="2:11">
      <c r="B142" s="1" t="s">
        <v>618</v>
      </c>
      <c r="C142" s="43">
        <f>'Raipur-3'!G70</f>
        <v>0</v>
      </c>
      <c r="D142" s="43">
        <f>'Raipur-3'!H70</f>
        <v>126</v>
      </c>
      <c r="E142" s="43">
        <f>'Raipur-3'!I70</f>
        <v>0</v>
      </c>
      <c r="F142" s="122">
        <f>ROUNDUP(C142+(D142+E142)/$P$5,0)</f>
        <v>6</v>
      </c>
      <c r="G142" s="122"/>
      <c r="H142" s="122"/>
      <c r="I142" s="122"/>
      <c r="J142" s="43">
        <f>F142*$O$5</f>
        <v>72</v>
      </c>
      <c r="K142" s="511"/>
    </row>
    <row r="143" spans="2:11">
      <c r="B143" s="1" t="s">
        <v>619</v>
      </c>
      <c r="C143" s="43">
        <f>'Raipur-3'!J70</f>
        <v>0</v>
      </c>
      <c r="D143" s="43">
        <f>'Raipur-3'!K70</f>
        <v>0</v>
      </c>
      <c r="E143" s="43">
        <f>'Raipur-3'!L70</f>
        <v>0</v>
      </c>
      <c r="F143" s="122">
        <f>ROUNDUP(C143+(D143+E143)/$P$6,0)</f>
        <v>0</v>
      </c>
      <c r="G143" s="122"/>
      <c r="H143" s="122"/>
      <c r="I143" s="122"/>
      <c r="J143" s="43">
        <f>F143*$O$6</f>
        <v>0</v>
      </c>
      <c r="K143" s="511"/>
    </row>
    <row r="144" spans="2:11">
      <c r="B144" s="1" t="s">
        <v>620</v>
      </c>
      <c r="C144" s="43">
        <f>'Raipur-3'!M70</f>
        <v>0</v>
      </c>
      <c r="D144" s="43">
        <f>'Raipur-3'!N70</f>
        <v>0</v>
      </c>
      <c r="E144" s="43">
        <f>'Raipur-3'!O70</f>
        <v>0</v>
      </c>
      <c r="F144" s="122">
        <f>ROUNDUP(C144+(D144+E144)/$P$7,0)</f>
        <v>0</v>
      </c>
      <c r="G144" s="122"/>
      <c r="H144" s="122"/>
      <c r="I144" s="122"/>
      <c r="J144" s="43">
        <f>F144*$O$7</f>
        <v>0</v>
      </c>
      <c r="K144" s="511"/>
    </row>
    <row r="145" spans="2:11">
      <c r="B145" s="1" t="s">
        <v>567</v>
      </c>
      <c r="C145" s="43">
        <f>'Raipur-3'!P70</f>
        <v>0</v>
      </c>
      <c r="D145" s="43">
        <f>'Raipur-3'!Q70</f>
        <v>0</v>
      </c>
      <c r="E145" s="43">
        <f>'Raipur-3'!R70</f>
        <v>0</v>
      </c>
      <c r="F145" s="122">
        <f>ROUNDUP(C145+(D145+E145)/$P$8,0)</f>
        <v>0</v>
      </c>
      <c r="G145" s="122"/>
      <c r="H145" s="122"/>
      <c r="I145" s="122"/>
      <c r="J145" s="43">
        <f>F145*$O$8</f>
        <v>0</v>
      </c>
      <c r="K145" s="511"/>
    </row>
    <row r="146" spans="2:11">
      <c r="B146" s="1" t="s">
        <v>568</v>
      </c>
      <c r="C146" s="43">
        <f>'Raipur-3'!S70</f>
        <v>2</v>
      </c>
      <c r="D146" s="43">
        <f>'Raipur-3'!T70</f>
        <v>0</v>
      </c>
      <c r="E146" s="43">
        <f>'Raipur-3'!U70</f>
        <v>0</v>
      </c>
      <c r="F146" s="122">
        <f>ROUNDUP(C146+(D146+E146)/$P$9,0)</f>
        <v>2</v>
      </c>
      <c r="G146" s="122"/>
      <c r="H146" s="122"/>
      <c r="I146" s="122"/>
      <c r="J146" s="43">
        <f>F146*$O$9</f>
        <v>24</v>
      </c>
      <c r="K146" s="511"/>
    </row>
    <row r="147" spans="2:11" hidden="1">
      <c r="B147" s="1" t="s">
        <v>569</v>
      </c>
      <c r="C147" s="43">
        <f>'Raipur-3'!V70</f>
        <v>0</v>
      </c>
      <c r="D147" s="43">
        <f>'Raipur-3'!W70</f>
        <v>0</v>
      </c>
      <c r="E147" s="43">
        <f>'Raipur-3'!X70</f>
        <v>0</v>
      </c>
      <c r="F147" s="122">
        <f>ROUNDUP(C147+(D147+E147)/$P$10,0)</f>
        <v>0</v>
      </c>
      <c r="G147" s="122"/>
      <c r="H147" s="122"/>
      <c r="I147" s="122"/>
      <c r="J147" s="43">
        <f>F147*$O$10</f>
        <v>0</v>
      </c>
      <c r="K147" s="511"/>
    </row>
    <row r="148" spans="2:11">
      <c r="B148" s="2" t="s">
        <v>95</v>
      </c>
      <c r="C148" s="110">
        <f>SUM(C141:C147)</f>
        <v>2</v>
      </c>
      <c r="D148" s="110">
        <f>SUM(D141:D147)</f>
        <v>240</v>
      </c>
      <c r="E148" s="110">
        <f>SUM(E141:E147)</f>
        <v>0</v>
      </c>
      <c r="F148" s="120">
        <f>SUM(F141:F142)</f>
        <v>11</v>
      </c>
      <c r="G148" s="120"/>
      <c r="H148" s="120"/>
      <c r="I148" s="120"/>
      <c r="J148" s="110">
        <f>SUM(J141:J142)</f>
        <v>132</v>
      </c>
      <c r="K148" s="512"/>
    </row>
    <row r="149" spans="2:11" ht="25.5">
      <c r="B149" s="49" t="s">
        <v>96</v>
      </c>
      <c r="C149" s="111" t="s">
        <v>522</v>
      </c>
      <c r="D149" s="111" t="s">
        <v>160</v>
      </c>
      <c r="E149" s="111" t="s">
        <v>157</v>
      </c>
      <c r="F149" s="50" t="s">
        <v>650</v>
      </c>
      <c r="G149" s="50"/>
      <c r="H149" s="50"/>
      <c r="I149" s="50"/>
      <c r="J149" s="112">
        <f>SUM(J151:J152)</f>
        <v>0</v>
      </c>
      <c r="K149" s="513"/>
    </row>
    <row r="150" spans="2:11" hidden="1">
      <c r="B150" s="1" t="s">
        <v>456</v>
      </c>
      <c r="C150" s="43">
        <f>'Raipur-3'!Y70</f>
        <v>0</v>
      </c>
      <c r="D150" s="43">
        <f>'Raipur-3'!Z70</f>
        <v>0</v>
      </c>
      <c r="E150" s="43">
        <f>'Raipur-3'!AA70</f>
        <v>0</v>
      </c>
      <c r="F150" s="122">
        <f>ROUNDUP(C150+(D150+E150)/$P$14,0)</f>
        <v>0</v>
      </c>
      <c r="G150" s="122"/>
      <c r="H150" s="122"/>
      <c r="I150" s="122"/>
      <c r="J150" s="43">
        <f>F150*$O$14</f>
        <v>0</v>
      </c>
      <c r="K150" s="511"/>
    </row>
    <row r="151" spans="2:11" hidden="1">
      <c r="B151" s="1" t="s">
        <v>653</v>
      </c>
      <c r="C151" s="43">
        <f>'Raipur-3'!AB70</f>
        <v>0</v>
      </c>
      <c r="D151" s="43">
        <f>'Raipur-3'!AC70</f>
        <v>0</v>
      </c>
      <c r="E151" s="43">
        <f>'Raipur-3'!AD70</f>
        <v>0</v>
      </c>
      <c r="F151" s="122">
        <f>ROUNDUP(C151+(D151+E151)/$P$15,0)</f>
        <v>0</v>
      </c>
      <c r="G151" s="122"/>
      <c r="H151" s="122"/>
      <c r="I151" s="122"/>
      <c r="J151" s="43">
        <f>F151*$O$15</f>
        <v>0</v>
      </c>
      <c r="K151" s="511"/>
    </row>
    <row r="152" spans="2:11">
      <c r="B152" s="1" t="s">
        <v>652</v>
      </c>
      <c r="C152" s="43">
        <f>'Raipur-3'!AE70</f>
        <v>0</v>
      </c>
      <c r="D152" s="43">
        <f>'Raipur-3'!AF70</f>
        <v>0</v>
      </c>
      <c r="E152" s="43">
        <f>'Raipur-3'!AG70</f>
        <v>0</v>
      </c>
      <c r="F152" s="122">
        <f>ROUNDUP(C152+(D152+E152)/$P$16,0)</f>
        <v>0</v>
      </c>
      <c r="G152" s="122"/>
      <c r="H152" s="122"/>
      <c r="I152" s="122"/>
      <c r="J152" s="43">
        <f>F152*$O$16</f>
        <v>0</v>
      </c>
      <c r="K152" s="511"/>
    </row>
    <row r="153" spans="2:11">
      <c r="B153" s="49" t="s">
        <v>98</v>
      </c>
      <c r="C153" s="50" t="s">
        <v>239</v>
      </c>
      <c r="D153" s="50" t="s">
        <v>111</v>
      </c>
      <c r="E153" s="50" t="s">
        <v>215</v>
      </c>
      <c r="F153" s="50" t="s">
        <v>650</v>
      </c>
      <c r="G153" s="50"/>
      <c r="H153" s="50"/>
      <c r="I153" s="50"/>
      <c r="J153" s="112">
        <f>SUM(J154:J159)</f>
        <v>366</v>
      </c>
      <c r="K153" s="513"/>
    </row>
    <row r="154" spans="2:11">
      <c r="B154" s="1" t="s">
        <v>621</v>
      </c>
      <c r="C154" s="43">
        <f>'Raipur-3'!AH70</f>
        <v>0</v>
      </c>
      <c r="D154" s="43">
        <f>'Raipur-3'!AI70</f>
        <v>133</v>
      </c>
      <c r="E154" s="43">
        <f>'Raipur-3'!AJ70</f>
        <v>0</v>
      </c>
      <c r="F154" s="122">
        <f>ROUNDUP(C154+(D154+E154)/$P$18,0)</f>
        <v>3</v>
      </c>
      <c r="G154" s="122"/>
      <c r="H154" s="122"/>
      <c r="I154" s="122"/>
      <c r="J154" s="43">
        <f>F154*$O$18</f>
        <v>36</v>
      </c>
      <c r="K154" s="511"/>
    </row>
    <row r="155" spans="2:11">
      <c r="B155" s="1" t="s">
        <v>622</v>
      </c>
      <c r="C155" s="43">
        <f>'Raipur-3'!AK70</f>
        <v>0</v>
      </c>
      <c r="D155" s="43">
        <f>'Raipur-3'!AL70</f>
        <v>145</v>
      </c>
      <c r="E155" s="43">
        <f>'Raipur-3'!AM70</f>
        <v>0</v>
      </c>
      <c r="F155" s="122">
        <f>ROUNDUP(C155+(D155+E155)/$P$19,0)</f>
        <v>5</v>
      </c>
      <c r="G155" s="122"/>
      <c r="H155" s="122"/>
      <c r="I155" s="122"/>
      <c r="J155" s="43">
        <f>F155*$O$19</f>
        <v>60</v>
      </c>
      <c r="K155" s="511"/>
    </row>
    <row r="156" spans="2:11">
      <c r="B156" s="1" t="s">
        <v>623</v>
      </c>
      <c r="C156" s="43">
        <f>'Raipur-3'!AN70</f>
        <v>0</v>
      </c>
      <c r="D156" s="43">
        <f>'Raipur-3'!AO70</f>
        <v>240</v>
      </c>
      <c r="E156" s="43">
        <f>'Raipur-3'!AP70</f>
        <v>0</v>
      </c>
      <c r="F156" s="122">
        <f>ROUNDUP(C156+(D156+E156)/$P$20,0)</f>
        <v>20</v>
      </c>
      <c r="G156" s="122"/>
      <c r="H156" s="122"/>
      <c r="I156" s="122"/>
      <c r="J156" s="43">
        <f>F156*$O$20</f>
        <v>240</v>
      </c>
      <c r="K156" s="511"/>
    </row>
    <row r="157" spans="2:11">
      <c r="B157" s="1" t="s">
        <v>624</v>
      </c>
      <c r="C157" s="43">
        <f>'Raipur-3'!AQ70</f>
        <v>0</v>
      </c>
      <c r="D157" s="43">
        <f>'Raipur-3'!AR70</f>
        <v>0</v>
      </c>
      <c r="E157" s="43">
        <f>'Raipur-3'!AS70</f>
        <v>0</v>
      </c>
      <c r="F157" s="122">
        <f>ROUNDUP(C157+(D157+E157)/$P$21,0)</f>
        <v>0</v>
      </c>
      <c r="G157" s="122"/>
      <c r="H157" s="122"/>
      <c r="I157" s="122"/>
      <c r="J157" s="43">
        <f>F157*$O$21</f>
        <v>0</v>
      </c>
      <c r="K157" s="511"/>
    </row>
    <row r="158" spans="2:11">
      <c r="B158" s="1" t="s">
        <v>625</v>
      </c>
      <c r="C158" s="641">
        <f>'Raipur-3'!AT70</f>
        <v>0</v>
      </c>
      <c r="D158" s="642"/>
      <c r="E158" s="643"/>
      <c r="F158" s="122">
        <f>ROUNDUP(C158+(D158+E158)/$P$22,0)</f>
        <v>0</v>
      </c>
      <c r="G158" s="122"/>
      <c r="H158" s="122"/>
      <c r="I158" s="122"/>
      <c r="J158" s="43">
        <f>F158*$O$22</f>
        <v>0</v>
      </c>
      <c r="K158" s="511"/>
    </row>
    <row r="159" spans="2:11">
      <c r="B159" s="1" t="s">
        <v>626</v>
      </c>
      <c r="C159" s="623">
        <f>'Raipur-3'!AU70</f>
        <v>2</v>
      </c>
      <c r="D159" s="623"/>
      <c r="E159" s="623"/>
      <c r="F159" s="122">
        <f>C159</f>
        <v>2</v>
      </c>
      <c r="G159" s="122"/>
      <c r="H159" s="122"/>
      <c r="I159" s="122"/>
      <c r="J159" s="43">
        <f>F159*$O$23</f>
        <v>30</v>
      </c>
      <c r="K159" s="511"/>
    </row>
    <row r="160" spans="2:11" ht="25.5" hidden="1">
      <c r="B160" s="49" t="s">
        <v>5</v>
      </c>
      <c r="C160" s="111" t="s">
        <v>522</v>
      </c>
      <c r="D160" s="111" t="s">
        <v>160</v>
      </c>
      <c r="E160" s="111" t="s">
        <v>157</v>
      </c>
      <c r="F160" s="50" t="s">
        <v>650</v>
      </c>
      <c r="G160" s="50"/>
      <c r="H160" s="50"/>
      <c r="I160" s="50"/>
      <c r="J160" s="112">
        <f>SUM(J161:J162)</f>
        <v>0</v>
      </c>
      <c r="K160" s="513"/>
    </row>
    <row r="161" spans="2:11" hidden="1">
      <c r="B161" s="1" t="s">
        <v>300</v>
      </c>
      <c r="C161" s="43">
        <f>'Raipur-3'!AV70</f>
        <v>0</v>
      </c>
      <c r="D161" s="43">
        <f>'Raipur-3'!AW70</f>
        <v>0</v>
      </c>
      <c r="E161" s="43">
        <f>'Raipur-3'!AX70</f>
        <v>0</v>
      </c>
      <c r="F161" s="122">
        <f>ROUNDUP((C161+E161)+D161/$P$25,0)</f>
        <v>0</v>
      </c>
      <c r="G161" s="122"/>
      <c r="H161" s="122"/>
      <c r="I161" s="122"/>
      <c r="J161" s="43">
        <f>F161*$O$25</f>
        <v>0</v>
      </c>
      <c r="K161" s="511"/>
    </row>
    <row r="162" spans="2:11" hidden="1">
      <c r="B162" s="1" t="s">
        <v>301</v>
      </c>
      <c r="C162" s="43">
        <f>'Raipur-3'!AY70</f>
        <v>0</v>
      </c>
      <c r="D162" s="43">
        <f>'Raipur-3'!AZ70</f>
        <v>0</v>
      </c>
      <c r="E162" s="43">
        <f>'Raipur-3'!BA70</f>
        <v>0</v>
      </c>
      <c r="F162" s="122">
        <f>ROUNDUP((C162+E162)+D162/$P$26,0)</f>
        <v>0</v>
      </c>
      <c r="G162" s="122"/>
      <c r="H162" s="122"/>
      <c r="I162" s="122"/>
      <c r="J162" s="43">
        <f>F162*$O$26</f>
        <v>0</v>
      </c>
      <c r="K162" s="511"/>
    </row>
    <row r="163" spans="2:11">
      <c r="B163" s="49" t="s">
        <v>6</v>
      </c>
      <c r="C163" s="50" t="s">
        <v>239</v>
      </c>
      <c r="D163" s="50" t="s">
        <v>111</v>
      </c>
      <c r="E163" s="50" t="s">
        <v>215</v>
      </c>
      <c r="F163" s="50" t="s">
        <v>650</v>
      </c>
      <c r="G163" s="50"/>
      <c r="H163" s="50"/>
      <c r="I163" s="50"/>
      <c r="J163" s="112">
        <f>SUM(J164:J168)</f>
        <v>132</v>
      </c>
      <c r="K163" s="513"/>
    </row>
    <row r="164" spans="2:11">
      <c r="B164" s="1" t="s">
        <v>628</v>
      </c>
      <c r="C164" s="43">
        <f>'Raipur-3'!BB70</f>
        <v>0</v>
      </c>
      <c r="D164" s="43">
        <f>'Raipur-3'!BC70</f>
        <v>141</v>
      </c>
      <c r="E164" s="43">
        <f>'Raipur-3'!BD70</f>
        <v>0</v>
      </c>
      <c r="F164" s="122">
        <f>ROUNDUP((C164+E164)+D164/$P$28,0)</f>
        <v>3</v>
      </c>
      <c r="G164" s="122"/>
      <c r="H164" s="122"/>
      <c r="I164" s="122"/>
      <c r="J164" s="43">
        <f>F164*$O$28</f>
        <v>36</v>
      </c>
      <c r="K164" s="511"/>
    </row>
    <row r="165" spans="2:11">
      <c r="B165" s="1" t="s">
        <v>629</v>
      </c>
      <c r="C165" s="43">
        <f>'Raipur-3'!BE70</f>
        <v>0</v>
      </c>
      <c r="D165" s="43">
        <f>'Raipur-3'!BF70</f>
        <v>94</v>
      </c>
      <c r="E165" s="43">
        <f>'Raipur-3'!BG70</f>
        <v>0</v>
      </c>
      <c r="F165" s="122">
        <f>ROUNDUP((C165+E165)+D165/$P$29,0)</f>
        <v>8</v>
      </c>
      <c r="G165" s="122"/>
      <c r="H165" s="122"/>
      <c r="I165" s="122"/>
      <c r="J165" s="43">
        <f>F165*$O$29</f>
        <v>96</v>
      </c>
      <c r="K165" s="511"/>
    </row>
    <row r="166" spans="2:11">
      <c r="B166" s="1" t="s">
        <v>630</v>
      </c>
      <c r="C166" s="43">
        <f>'Raipur-3'!BH70</f>
        <v>0</v>
      </c>
      <c r="D166" s="43">
        <f>'Raipur-3'!BI70</f>
        <v>0</v>
      </c>
      <c r="E166" s="43">
        <f>'Raipur-3'!BJ70</f>
        <v>0</v>
      </c>
      <c r="F166" s="122">
        <f>ROUNDUP((C166+E166)+D166/$P$30,0)</f>
        <v>0</v>
      </c>
      <c r="G166" s="122"/>
      <c r="H166" s="122"/>
      <c r="I166" s="122"/>
      <c r="J166" s="43">
        <f>F166*$O$30</f>
        <v>0</v>
      </c>
      <c r="K166" s="511"/>
    </row>
    <row r="167" spans="2:11" hidden="1">
      <c r="B167" s="1" t="s">
        <v>525</v>
      </c>
      <c r="C167" s="641">
        <f>'Raipur-3'!BK70</f>
        <v>0</v>
      </c>
      <c r="D167" s="642"/>
      <c r="E167" s="643"/>
      <c r="F167" s="122">
        <f>ROUNDUP((C167+E167)+D167/$P$31,0)</f>
        <v>0</v>
      </c>
      <c r="G167" s="122"/>
      <c r="H167" s="122"/>
      <c r="I167" s="122"/>
      <c r="J167" s="43">
        <f>F167*$O$31</f>
        <v>0</v>
      </c>
      <c r="K167" s="511"/>
    </row>
    <row r="168" spans="2:11">
      <c r="B168" s="1" t="s">
        <v>631</v>
      </c>
      <c r="C168" s="623">
        <f>'Raipur-3'!BL70</f>
        <v>0</v>
      </c>
      <c r="D168" s="623"/>
      <c r="E168" s="623"/>
      <c r="F168" s="122">
        <f>C168</f>
        <v>0</v>
      </c>
      <c r="G168" s="122"/>
      <c r="H168" s="122"/>
      <c r="I168" s="122"/>
      <c r="J168" s="43">
        <f>F168*$O$32</f>
        <v>0</v>
      </c>
      <c r="K168" s="511"/>
    </row>
    <row r="169" spans="2:11">
      <c r="B169" s="49" t="s">
        <v>100</v>
      </c>
      <c r="C169" s="50" t="s">
        <v>239</v>
      </c>
      <c r="D169" s="50" t="s">
        <v>111</v>
      </c>
      <c r="E169" s="50" t="s">
        <v>215</v>
      </c>
      <c r="F169" s="50" t="s">
        <v>650</v>
      </c>
      <c r="G169" s="50"/>
      <c r="H169" s="50"/>
      <c r="I169" s="50"/>
      <c r="J169" s="112">
        <f>SUM(J170)</f>
        <v>0</v>
      </c>
      <c r="K169" s="513"/>
    </row>
    <row r="170" spans="2:11">
      <c r="B170" s="1" t="s">
        <v>634</v>
      </c>
      <c r="C170" s="43">
        <f>'Raipur-3'!BM70</f>
        <v>0</v>
      </c>
      <c r="D170" s="43">
        <f>'Raipur-3'!BN70</f>
        <v>0</v>
      </c>
      <c r="E170" s="43">
        <f>'Raipur-3'!BO70</f>
        <v>0</v>
      </c>
      <c r="F170" s="122">
        <f>ROUNDUP(C170+(D170+E170)/$P$34,0)</f>
        <v>0</v>
      </c>
      <c r="G170" s="122"/>
      <c r="H170" s="122"/>
      <c r="I170" s="122"/>
      <c r="J170" s="43">
        <f>F170*$O$34</f>
        <v>0</v>
      </c>
      <c r="K170" s="511"/>
    </row>
    <row r="171" spans="2:11" ht="38.25">
      <c r="B171" s="49" t="s">
        <v>275</v>
      </c>
      <c r="C171" s="111" t="s">
        <v>522</v>
      </c>
      <c r="D171" s="111" t="s">
        <v>310</v>
      </c>
      <c r="E171" s="111" t="s">
        <v>157</v>
      </c>
      <c r="F171" s="50" t="s">
        <v>650</v>
      </c>
      <c r="G171" s="50"/>
      <c r="H171" s="50"/>
      <c r="I171" s="50"/>
      <c r="J171" s="112">
        <f>SUM(J172:J176)</f>
        <v>0</v>
      </c>
      <c r="K171" s="513"/>
    </row>
    <row r="172" spans="2:11" hidden="1">
      <c r="B172" s="1" t="s">
        <v>654</v>
      </c>
      <c r="C172" s="43">
        <f>'Raipur-3'!BP70</f>
        <v>0</v>
      </c>
      <c r="D172" s="43">
        <f>'Raipur-3'!BQ70</f>
        <v>0</v>
      </c>
      <c r="E172" s="43">
        <f>'Raipur-3'!BR70</f>
        <v>0</v>
      </c>
      <c r="F172" s="122">
        <f>ROUNDUP(C172+(D172+E172)/$P$36,0)</f>
        <v>0</v>
      </c>
      <c r="G172" s="122"/>
      <c r="H172" s="122"/>
      <c r="I172" s="122"/>
      <c r="J172" s="43">
        <f>F172*$O$36</f>
        <v>0</v>
      </c>
      <c r="K172" s="511"/>
    </row>
    <row r="173" spans="2:11">
      <c r="B173" s="1" t="s">
        <v>632</v>
      </c>
      <c r="C173" s="43">
        <f>'Raipur-3'!BS70</f>
        <v>0</v>
      </c>
      <c r="D173" s="43">
        <f>'Raipur-3'!BT70</f>
        <v>0</v>
      </c>
      <c r="E173" s="43">
        <f>'Raipur-3'!BU70</f>
        <v>0</v>
      </c>
      <c r="F173" s="122">
        <f>ROUNDUP(C173+(D173+E173)/$P$37,0)</f>
        <v>0</v>
      </c>
      <c r="G173" s="122"/>
      <c r="H173" s="122"/>
      <c r="I173" s="122"/>
      <c r="J173" s="43">
        <f>F173*$O$37</f>
        <v>0</v>
      </c>
      <c r="K173" s="511"/>
    </row>
    <row r="174" spans="2:11">
      <c r="B174" s="1" t="s">
        <v>633</v>
      </c>
      <c r="C174" s="43">
        <f>'Raipur-3'!BV70</f>
        <v>0</v>
      </c>
      <c r="D174" s="43">
        <f>'Raipur-3'!BW70</f>
        <v>0</v>
      </c>
      <c r="E174" s="43">
        <f>'Raipur-3'!BX70</f>
        <v>0</v>
      </c>
      <c r="F174" s="122">
        <f>ROUNDUP(C174+(D174+E174)/$P$38,0)</f>
        <v>0</v>
      </c>
      <c r="G174" s="122"/>
      <c r="H174" s="122"/>
      <c r="I174" s="122"/>
      <c r="J174" s="43">
        <f>F174*$O$38</f>
        <v>0</v>
      </c>
      <c r="K174" s="511"/>
    </row>
    <row r="175" spans="2:11" hidden="1">
      <c r="B175" s="1" t="s">
        <v>304</v>
      </c>
      <c r="C175" s="43">
        <f>'Raipur-3'!BY70</f>
        <v>0</v>
      </c>
      <c r="D175" s="43">
        <f>'Raipur-3'!BZ70</f>
        <v>0</v>
      </c>
      <c r="E175" s="43">
        <f>'Raipur-3'!CA70</f>
        <v>0</v>
      </c>
      <c r="F175" s="122">
        <f>ROUNDUP(C175+(D175+E175)/$P$39,0)</f>
        <v>0</v>
      </c>
      <c r="G175" s="122"/>
      <c r="H175" s="122"/>
      <c r="I175" s="122"/>
      <c r="J175" s="43">
        <f>F175*$O$39</f>
        <v>0</v>
      </c>
      <c r="K175" s="511"/>
    </row>
    <row r="176" spans="2:11">
      <c r="B176" s="393" t="s">
        <v>540</v>
      </c>
      <c r="C176" s="43">
        <f>'Raipur-3'!CB70</f>
        <v>0</v>
      </c>
      <c r="D176" s="43">
        <f>'Raipur-3'!CC70</f>
        <v>0</v>
      </c>
      <c r="E176" s="43">
        <f>'Raipur-3'!CD70</f>
        <v>0</v>
      </c>
      <c r="F176" s="122">
        <f>ROUNDUP(C176+(D176+E176)/$P$40,0)</f>
        <v>0</v>
      </c>
      <c r="G176" s="122"/>
      <c r="H176" s="122"/>
      <c r="I176" s="122"/>
      <c r="J176" s="43">
        <f>F176*$O$40</f>
        <v>0</v>
      </c>
      <c r="K176" s="511"/>
    </row>
    <row r="177" spans="2:11">
      <c r="B177" s="49" t="s">
        <v>9</v>
      </c>
      <c r="C177" s="111" t="s">
        <v>522</v>
      </c>
      <c r="D177" s="111" t="s">
        <v>111</v>
      </c>
      <c r="E177" s="50" t="s">
        <v>215</v>
      </c>
      <c r="F177" s="50" t="s">
        <v>276</v>
      </c>
      <c r="G177" s="50"/>
      <c r="H177" s="50"/>
      <c r="I177" s="50"/>
      <c r="J177" s="112">
        <f>SUM(J178:J183)</f>
        <v>94.5</v>
      </c>
      <c r="K177" s="513"/>
    </row>
    <row r="178" spans="2:11">
      <c r="B178" s="1" t="s">
        <v>635</v>
      </c>
      <c r="C178" s="116">
        <f>'Raipur-3'!CE70</f>
        <v>0</v>
      </c>
      <c r="D178" s="116">
        <f>'Raipur-3'!CF70</f>
        <v>240</v>
      </c>
      <c r="E178" s="116">
        <f>'Raipur-3'!CG70</f>
        <v>0</v>
      </c>
      <c r="F178" s="122">
        <f>ROUNDUP(C178+(D178+E178)/1,0)</f>
        <v>240</v>
      </c>
      <c r="G178" s="122"/>
      <c r="H178" s="122"/>
      <c r="I178" s="122"/>
      <c r="J178" s="43">
        <f>F178*0.2</f>
        <v>48</v>
      </c>
      <c r="K178" s="511"/>
    </row>
    <row r="179" spans="2:11">
      <c r="B179" s="1" t="s">
        <v>636</v>
      </c>
      <c r="C179" s="116">
        <v>0</v>
      </c>
      <c r="D179" s="43">
        <f>'Raipur-3'!CI70</f>
        <v>77</v>
      </c>
      <c r="E179" s="43">
        <f>'Raipur-3'!CJ70</f>
        <v>0</v>
      </c>
      <c r="F179" s="122">
        <f>ROUNDUP(C179+(D179+E179)/$P$43,0)</f>
        <v>77</v>
      </c>
      <c r="G179" s="122"/>
      <c r="H179" s="122"/>
      <c r="I179" s="122"/>
      <c r="J179" s="43">
        <f>F179*$O$43</f>
        <v>38.5</v>
      </c>
      <c r="K179" s="511"/>
    </row>
    <row r="180" spans="2:11">
      <c r="B180" s="1" t="s">
        <v>637</v>
      </c>
      <c r="C180" s="116">
        <v>0</v>
      </c>
      <c r="D180" s="43">
        <f>'Raipur-3'!CK70</f>
        <v>8</v>
      </c>
      <c r="E180" s="43">
        <f>'Raipur-3'!CL70</f>
        <v>0</v>
      </c>
      <c r="F180" s="122">
        <f>ROUNDUP(C180+(D180+E180)/$P$44,0)</f>
        <v>8</v>
      </c>
      <c r="G180" s="122"/>
      <c r="H180" s="122"/>
      <c r="I180" s="122"/>
      <c r="J180" s="43">
        <f>F180*$O$44</f>
        <v>8</v>
      </c>
      <c r="K180" s="511"/>
    </row>
    <row r="181" spans="2:11">
      <c r="B181" s="1" t="s">
        <v>655</v>
      </c>
      <c r="C181" s="116">
        <v>0</v>
      </c>
      <c r="D181" s="43">
        <f>'Raipur-3'!CM70</f>
        <v>0</v>
      </c>
      <c r="E181" s="43">
        <v>0</v>
      </c>
      <c r="F181" s="122">
        <f>ROUNDUP(C181+(D181+E181)/$P$45,0)</f>
        <v>0</v>
      </c>
      <c r="G181" s="122"/>
      <c r="H181" s="122"/>
      <c r="I181" s="122"/>
      <c r="J181" s="43">
        <f>F181*$O$45</f>
        <v>0</v>
      </c>
      <c r="K181" s="511"/>
    </row>
    <row r="182" spans="2:11">
      <c r="B182" s="1" t="s">
        <v>638</v>
      </c>
      <c r="C182" s="116">
        <v>0</v>
      </c>
      <c r="D182" s="43">
        <f>'Raipur-3'!CN70</f>
        <v>0</v>
      </c>
      <c r="E182" s="43">
        <v>0</v>
      </c>
      <c r="F182" s="122">
        <f>ROUNDUP(C182+(D182+E182)/$P$46,0)</f>
        <v>0</v>
      </c>
      <c r="G182" s="122"/>
      <c r="H182" s="122"/>
      <c r="I182" s="122"/>
      <c r="J182" s="43">
        <f>F182*$O$46</f>
        <v>0</v>
      </c>
      <c r="K182" s="511"/>
    </row>
    <row r="183" spans="2:11">
      <c r="B183" s="1" t="s">
        <v>639</v>
      </c>
      <c r="C183" s="116">
        <v>0</v>
      </c>
      <c r="D183" s="43">
        <f>'Raipur-3'!CO70</f>
        <v>0</v>
      </c>
      <c r="E183" s="43">
        <v>0</v>
      </c>
      <c r="F183" s="122">
        <f>ROUNDUP(C183+(D183+E183)/$P$47,0)</f>
        <v>0</v>
      </c>
      <c r="G183" s="122"/>
      <c r="H183" s="122"/>
      <c r="I183" s="122"/>
      <c r="J183" s="43">
        <f>F183*$O$47</f>
        <v>0</v>
      </c>
      <c r="K183" s="511"/>
    </row>
    <row r="184" spans="2:11">
      <c r="B184" s="49" t="s">
        <v>101</v>
      </c>
      <c r="C184" s="111" t="s">
        <v>522</v>
      </c>
      <c r="D184" s="111" t="s">
        <v>277</v>
      </c>
      <c r="E184" s="50" t="s">
        <v>278</v>
      </c>
      <c r="F184" s="50" t="s">
        <v>296</v>
      </c>
      <c r="G184" s="50"/>
      <c r="H184" s="50"/>
      <c r="I184" s="50"/>
      <c r="J184" s="112">
        <f>SUM(J185:J195)</f>
        <v>0</v>
      </c>
      <c r="K184" s="513"/>
    </row>
    <row r="185" spans="2:11" hidden="1">
      <c r="B185" s="1" t="s">
        <v>656</v>
      </c>
      <c r="C185" s="43">
        <f>'Raipur-3'!CQ70</f>
        <v>0</v>
      </c>
      <c r="D185" s="43">
        <f>'Raipur-3'!CR70</f>
        <v>0</v>
      </c>
      <c r="E185" s="43">
        <v>0</v>
      </c>
      <c r="F185" s="122">
        <f>ROUNDUP(C185+(D185+E185)/$P$49,0)</f>
        <v>0</v>
      </c>
      <c r="G185" s="122"/>
      <c r="H185" s="122"/>
      <c r="I185" s="122"/>
      <c r="J185" s="43">
        <f>F185*$O$49</f>
        <v>0</v>
      </c>
      <c r="K185" s="511"/>
    </row>
    <row r="186" spans="2:11">
      <c r="B186" s="1" t="s">
        <v>640</v>
      </c>
      <c r="C186" s="43">
        <f>'Raipur-3'!CS70</f>
        <v>0</v>
      </c>
      <c r="D186" s="43">
        <f>'Raipur-3'!CT70</f>
        <v>0</v>
      </c>
      <c r="E186" s="43">
        <v>0</v>
      </c>
      <c r="F186" s="122">
        <f>ROUNDUP(C186+(D186+E186)/$P$50,0)</f>
        <v>0</v>
      </c>
      <c r="G186" s="122"/>
      <c r="H186" s="122"/>
      <c r="I186" s="122"/>
      <c r="J186" s="43">
        <f>F186*$O$50</f>
        <v>0</v>
      </c>
      <c r="K186" s="511"/>
    </row>
    <row r="187" spans="2:11">
      <c r="B187" s="1" t="s">
        <v>641</v>
      </c>
      <c r="C187" s="43">
        <f>'Raipur-3'!CU70</f>
        <v>0</v>
      </c>
      <c r="D187" s="43">
        <f>'Raipur-3'!CV70</f>
        <v>0</v>
      </c>
      <c r="E187" s="43">
        <v>0</v>
      </c>
      <c r="F187" s="122">
        <f>ROUNDUP(C187+(D187+E187)/$P$51,0)</f>
        <v>0</v>
      </c>
      <c r="G187" s="122"/>
      <c r="H187" s="122"/>
      <c r="I187" s="122"/>
      <c r="J187" s="43">
        <f>F187*$O$51</f>
        <v>0</v>
      </c>
      <c r="K187" s="511"/>
    </row>
    <row r="188" spans="2:11">
      <c r="B188" s="1" t="s">
        <v>642</v>
      </c>
      <c r="C188" s="43">
        <f>'Raipur-3'!CW70</f>
        <v>0</v>
      </c>
      <c r="D188" s="43">
        <f>'Raipur-3'!CX70</f>
        <v>0</v>
      </c>
      <c r="E188" s="43">
        <v>0</v>
      </c>
      <c r="F188" s="122">
        <f>ROUNDUP(C188+(D188+E188)/$P$52,0)</f>
        <v>0</v>
      </c>
      <c r="G188" s="122"/>
      <c r="H188" s="122"/>
      <c r="I188" s="122"/>
      <c r="J188" s="43">
        <f>F188*$O$52</f>
        <v>0</v>
      </c>
      <c r="K188" s="511"/>
    </row>
    <row r="189" spans="2:11">
      <c r="B189" s="1" t="s">
        <v>644</v>
      </c>
      <c r="C189" s="43">
        <f>'Raipur-3'!CY70</f>
        <v>0</v>
      </c>
      <c r="D189" s="43">
        <f>'Raipur-3'!CZ70</f>
        <v>0</v>
      </c>
      <c r="E189" s="43">
        <v>0</v>
      </c>
      <c r="F189" s="122">
        <f>ROUNDUP(C189+(D189+E189)/$P$53,0)</f>
        <v>0</v>
      </c>
      <c r="G189" s="122"/>
      <c r="H189" s="122"/>
      <c r="I189" s="122"/>
      <c r="J189" s="43">
        <f>F189*$O$53</f>
        <v>0</v>
      </c>
      <c r="K189" s="511"/>
    </row>
    <row r="190" spans="2:11">
      <c r="B190" s="1" t="s">
        <v>643</v>
      </c>
      <c r="C190" s="43">
        <f>'Raipur-3'!DA70</f>
        <v>0</v>
      </c>
      <c r="D190" s="43">
        <f>'Raipur-3'!DB70</f>
        <v>0</v>
      </c>
      <c r="E190" s="43">
        <v>0</v>
      </c>
      <c r="F190" s="122">
        <f>ROUNDUP(C190+(D190+E190)/$P$54,0)</f>
        <v>0</v>
      </c>
      <c r="G190" s="122"/>
      <c r="H190" s="122"/>
      <c r="I190" s="122"/>
      <c r="J190" s="43">
        <f>F190*$O$54</f>
        <v>0</v>
      </c>
      <c r="K190" s="511"/>
    </row>
    <row r="191" spans="2:11">
      <c r="B191" s="1" t="s">
        <v>645</v>
      </c>
      <c r="C191" s="43">
        <f>'Raipur-3'!DG70</f>
        <v>0</v>
      </c>
      <c r="D191" s="43">
        <f>'Raipur-3'!DH70</f>
        <v>0</v>
      </c>
      <c r="E191" s="43">
        <v>0</v>
      </c>
      <c r="F191" s="122">
        <f>ROUNDUP(C191+(D191+E191)/$P$55,0)</f>
        <v>0</v>
      </c>
      <c r="G191" s="122"/>
      <c r="H191" s="122"/>
      <c r="I191" s="122"/>
      <c r="J191" s="43">
        <f>F191*$O$55</f>
        <v>0</v>
      </c>
      <c r="K191" s="511"/>
    </row>
    <row r="192" spans="2:11">
      <c r="B192" s="1" t="s">
        <v>646</v>
      </c>
      <c r="C192" s="43">
        <f>'Raipur-3'!DI70</f>
        <v>0</v>
      </c>
      <c r="D192" s="43">
        <f>'Raipur-3'!DJ70</f>
        <v>0</v>
      </c>
      <c r="E192" s="43">
        <v>0</v>
      </c>
      <c r="F192" s="122">
        <f>ROUNDUP(C192+(D192+E192)/$P$56,0)</f>
        <v>0</v>
      </c>
      <c r="G192" s="122"/>
      <c r="H192" s="122"/>
      <c r="I192" s="122"/>
      <c r="J192" s="43">
        <f>F192*$O$56</f>
        <v>0</v>
      </c>
      <c r="K192" s="511"/>
    </row>
    <row r="193" spans="2:11">
      <c r="B193" s="1" t="s">
        <v>647</v>
      </c>
      <c r="C193" s="43">
        <f>'Raipur-3'!DK70</f>
        <v>0</v>
      </c>
      <c r="D193" s="43">
        <f>'Raipur-3'!DL70</f>
        <v>0</v>
      </c>
      <c r="E193" s="43">
        <v>0</v>
      </c>
      <c r="F193" s="122">
        <f>ROUNDUP(C193+(D193+E193)/$P$57,0)</f>
        <v>0</v>
      </c>
      <c r="G193" s="122"/>
      <c r="H193" s="122"/>
      <c r="I193" s="122"/>
      <c r="J193" s="43">
        <f>F193*$O$57</f>
        <v>0</v>
      </c>
      <c r="K193" s="511"/>
    </row>
    <row r="194" spans="2:11">
      <c r="B194" s="1" t="s">
        <v>648</v>
      </c>
      <c r="C194" s="43">
        <f>'Raipur-3'!DM70</f>
        <v>0</v>
      </c>
      <c r="D194" s="43">
        <f>'Raipur-3'!DN70</f>
        <v>0</v>
      </c>
      <c r="E194" s="43">
        <v>0</v>
      </c>
      <c r="F194" s="122">
        <f>ROUNDUP(C194+(D194+E194)/$P$58,0)</f>
        <v>0</v>
      </c>
      <c r="G194" s="122"/>
      <c r="H194" s="122"/>
      <c r="I194" s="122"/>
      <c r="J194" s="43">
        <f>F194*$O$58</f>
        <v>0</v>
      </c>
      <c r="K194" s="511"/>
    </row>
    <row r="195" spans="2:11">
      <c r="B195" s="1" t="s">
        <v>649</v>
      </c>
      <c r="C195" s="634">
        <f>'Raipur-3'!DR70</f>
        <v>0</v>
      </c>
      <c r="D195" s="634"/>
      <c r="E195" s="634"/>
      <c r="F195" s="123">
        <f>C195</f>
        <v>0</v>
      </c>
      <c r="G195" s="123"/>
      <c r="H195" s="123"/>
      <c r="I195" s="123"/>
      <c r="J195" s="43">
        <f>F195*$O$59</f>
        <v>0</v>
      </c>
      <c r="K195" s="511"/>
    </row>
    <row r="196" spans="2:11" ht="25.5">
      <c r="B196" s="49" t="s">
        <v>282</v>
      </c>
      <c r="C196" s="111" t="s">
        <v>522</v>
      </c>
      <c r="D196" s="111" t="s">
        <v>281</v>
      </c>
      <c r="E196" s="111" t="s">
        <v>157</v>
      </c>
      <c r="F196" s="50" t="s">
        <v>650</v>
      </c>
      <c r="G196" s="50"/>
      <c r="H196" s="50"/>
      <c r="I196" s="50"/>
      <c r="J196" s="112">
        <f>SUM(J198:J201)</f>
        <v>32</v>
      </c>
      <c r="K196" s="513"/>
    </row>
    <row r="197" spans="2:11">
      <c r="B197" s="1" t="s">
        <v>529</v>
      </c>
      <c r="C197" s="41">
        <f>'Raipur-3'!DX70</f>
        <v>0</v>
      </c>
      <c r="D197" s="41">
        <v>0</v>
      </c>
      <c r="E197" s="41">
        <f>'Raipur-3'!DY70</f>
        <v>0</v>
      </c>
      <c r="F197" s="122">
        <f>ROUNDUP(C197+(D197+E197)/$P$61,0)</f>
        <v>0</v>
      </c>
      <c r="G197" s="122"/>
      <c r="H197" s="122"/>
      <c r="I197" s="122"/>
      <c r="J197" s="43">
        <f>F197*$O$61</f>
        <v>0</v>
      </c>
      <c r="K197" s="511"/>
    </row>
    <row r="198" spans="2:11">
      <c r="B198" s="1" t="s">
        <v>530</v>
      </c>
      <c r="C198" s="41">
        <f>'Raipur-3'!DZ70</f>
        <v>0</v>
      </c>
      <c r="D198" s="41">
        <v>0</v>
      </c>
      <c r="E198" s="41">
        <f>'Raipur-3'!EA70</f>
        <v>0</v>
      </c>
      <c r="F198" s="122">
        <f>ROUNDUP(C198+(D198+E198)/$P$62,0)</f>
        <v>0</v>
      </c>
      <c r="G198" s="122"/>
      <c r="H198" s="122"/>
      <c r="I198" s="122"/>
      <c r="J198" s="43">
        <f>F198*$O$62</f>
        <v>0</v>
      </c>
      <c r="K198" s="511"/>
    </row>
    <row r="199" spans="2:11">
      <c r="B199" s="1" t="s">
        <v>670</v>
      </c>
      <c r="C199" s="41">
        <f>'Raipur-3'!ED70</f>
        <v>160</v>
      </c>
      <c r="D199" s="41">
        <v>0</v>
      </c>
      <c r="E199" s="41">
        <f>'Raipur-3'!EE70</f>
        <v>0</v>
      </c>
      <c r="F199" s="122">
        <f>ROUNDUP(C199+(D199+E199)/$P$63,0)</f>
        <v>160</v>
      </c>
      <c r="G199" s="122"/>
      <c r="H199" s="122"/>
      <c r="I199" s="122"/>
      <c r="J199" s="43">
        <f>F199*$O$63</f>
        <v>32</v>
      </c>
      <c r="K199" s="511"/>
    </row>
    <row r="200" spans="2:11" hidden="1">
      <c r="B200" s="1" t="s">
        <v>559</v>
      </c>
      <c r="C200" s="41">
        <f>'Raipur-3'!EF70</f>
        <v>0</v>
      </c>
      <c r="D200" s="41">
        <v>0</v>
      </c>
      <c r="E200" s="41">
        <f>'Raipur-3'!EG70</f>
        <v>0</v>
      </c>
      <c r="F200" s="122">
        <f>ROUNDUP(C200+(D200+E200)/$P$64,0)</f>
        <v>0</v>
      </c>
      <c r="G200" s="122"/>
      <c r="H200" s="122"/>
      <c r="I200" s="122"/>
      <c r="J200" s="43">
        <f>F200*$O$64</f>
        <v>0</v>
      </c>
      <c r="K200" s="511"/>
    </row>
    <row r="201" spans="2:11">
      <c r="B201" s="1" t="s">
        <v>308</v>
      </c>
      <c r="C201" s="41">
        <v>0</v>
      </c>
      <c r="D201" s="41">
        <f>'Raipur-3'!EH70</f>
        <v>0</v>
      </c>
      <c r="E201" s="41">
        <v>0</v>
      </c>
      <c r="F201" s="122">
        <f>ROUNDUP(C201+(D201+E201)/$P$65,0)</f>
        <v>0</v>
      </c>
      <c r="G201" s="122"/>
      <c r="H201" s="122"/>
      <c r="I201" s="122"/>
      <c r="J201" s="43">
        <f>F201*$O$65</f>
        <v>0</v>
      </c>
      <c r="K201" s="511"/>
    </row>
    <row r="202" spans="2:11">
      <c r="B202" s="1" t="s">
        <v>455</v>
      </c>
      <c r="C202" s="41">
        <f>'Raipur-3'!DS70</f>
        <v>0</v>
      </c>
      <c r="D202" s="41">
        <f>'Raipur-3'!DT70</f>
        <v>0</v>
      </c>
      <c r="E202" s="41">
        <f>'Raipur-3'!DU70</f>
        <v>0</v>
      </c>
      <c r="F202" s="122">
        <f>ROUNDUP(C202+(D202+E202)/$P$66,0)</f>
        <v>0</v>
      </c>
      <c r="G202" s="122"/>
      <c r="H202" s="122"/>
      <c r="I202" s="122"/>
      <c r="J202" s="43">
        <f>F202*$O$66</f>
        <v>0</v>
      </c>
      <c r="K202" s="511"/>
    </row>
  </sheetData>
  <mergeCells count="44">
    <mergeCell ref="W15:Y15"/>
    <mergeCell ref="AD1:AF1"/>
    <mergeCell ref="AH1:AK1"/>
    <mergeCell ref="B2:F2"/>
    <mergeCell ref="S2:T2"/>
    <mergeCell ref="U2:V2"/>
    <mergeCell ref="W2:X2"/>
    <mergeCell ref="AD2:AF2"/>
    <mergeCell ref="I2:J2"/>
    <mergeCell ref="B1:K1"/>
    <mergeCell ref="AT4:AY4"/>
    <mergeCell ref="S6:W6"/>
    <mergeCell ref="S7:W7"/>
    <mergeCell ref="AL8:AL9"/>
    <mergeCell ref="AM8:AM9"/>
    <mergeCell ref="C22:E22"/>
    <mergeCell ref="C23:E23"/>
    <mergeCell ref="C31:E31"/>
    <mergeCell ref="C32:E32"/>
    <mergeCell ref="S40:T40"/>
    <mergeCell ref="W40:X40"/>
    <mergeCell ref="C59:E59"/>
    <mergeCell ref="B71:J71"/>
    <mergeCell ref="B72:F72"/>
    <mergeCell ref="U73:V73"/>
    <mergeCell ref="X73:Z73"/>
    <mergeCell ref="U40:V40"/>
    <mergeCell ref="B139:F139"/>
    <mergeCell ref="AD73:AF73"/>
    <mergeCell ref="AH73:AI73"/>
    <mergeCell ref="U74:V74"/>
    <mergeCell ref="AD74:AF74"/>
    <mergeCell ref="AH74:AI74"/>
    <mergeCell ref="AD89:AE89"/>
    <mergeCell ref="C90:E90"/>
    <mergeCell ref="C91:E91"/>
    <mergeCell ref="C99:E99"/>
    <mergeCell ref="C126:E126"/>
    <mergeCell ref="B138:J138"/>
    <mergeCell ref="C158:E158"/>
    <mergeCell ref="C159:E159"/>
    <mergeCell ref="C167:E167"/>
    <mergeCell ref="C168:E168"/>
    <mergeCell ref="C195:E195"/>
  </mergeCells>
  <conditionalFormatting sqref="H4:H5">
    <cfRule type="cellIs" dxfId="67" priority="39" stopIfTrue="1" operator="lessThan">
      <formula>-15%</formula>
    </cfRule>
    <cfRule type="cellIs" dxfId="66" priority="40" stopIfTrue="1" operator="greaterThan">
      <formula>15%</formula>
    </cfRule>
  </conditionalFormatting>
  <conditionalFormatting sqref="H16">
    <cfRule type="cellIs" dxfId="65" priority="37" stopIfTrue="1" operator="lessThan">
      <formula>-15%</formula>
    </cfRule>
    <cfRule type="cellIs" dxfId="64" priority="38" stopIfTrue="1" operator="greaterThan">
      <formula>15%</formula>
    </cfRule>
  </conditionalFormatting>
  <conditionalFormatting sqref="H18:H23">
    <cfRule type="cellIs" dxfId="63" priority="25" stopIfTrue="1" operator="lessThan">
      <formula>-15%</formula>
    </cfRule>
    <cfRule type="cellIs" dxfId="62" priority="26" stopIfTrue="1" operator="greaterThan">
      <formula>15%</formula>
    </cfRule>
  </conditionalFormatting>
  <conditionalFormatting sqref="H25">
    <cfRule type="cellIs" dxfId="61" priority="23" stopIfTrue="1" operator="lessThan">
      <formula>-15%</formula>
    </cfRule>
    <cfRule type="cellIs" dxfId="60" priority="24" stopIfTrue="1" operator="greaterThan">
      <formula>15%</formula>
    </cfRule>
  </conditionalFormatting>
  <conditionalFormatting sqref="H28:H30">
    <cfRule type="cellIs" dxfId="59" priority="17" stopIfTrue="1" operator="lessThan">
      <formula>-15%</formula>
    </cfRule>
    <cfRule type="cellIs" dxfId="58" priority="18" stopIfTrue="1" operator="greaterThan">
      <formula>15%</formula>
    </cfRule>
  </conditionalFormatting>
  <conditionalFormatting sqref="H32">
    <cfRule type="cellIs" dxfId="57" priority="15" stopIfTrue="1" operator="lessThan">
      <formula>-15%</formula>
    </cfRule>
    <cfRule type="cellIs" dxfId="56" priority="16" stopIfTrue="1" operator="greaterThan">
      <formula>15%</formula>
    </cfRule>
  </conditionalFormatting>
  <conditionalFormatting sqref="H37:H38">
    <cfRule type="cellIs" dxfId="55" priority="11" stopIfTrue="1" operator="lessThan">
      <formula>-15%</formula>
    </cfRule>
    <cfRule type="cellIs" dxfId="54" priority="12" stopIfTrue="1" operator="greaterThan">
      <formula>15%</formula>
    </cfRule>
  </conditionalFormatting>
  <conditionalFormatting sqref="H40">
    <cfRule type="cellIs" dxfId="53" priority="9" stopIfTrue="1" operator="lessThan">
      <formula>-15%</formula>
    </cfRule>
    <cfRule type="cellIs" dxfId="52" priority="10" stopIfTrue="1" operator="greaterThan">
      <formula>15%</formula>
    </cfRule>
  </conditionalFormatting>
  <conditionalFormatting sqref="H42:H47">
    <cfRule type="cellIs" dxfId="51" priority="7" stopIfTrue="1" operator="lessThan">
      <formula>-15%</formula>
    </cfRule>
    <cfRule type="cellIs" dxfId="50" priority="8" stopIfTrue="1" operator="greaterThan">
      <formula>15%</formula>
    </cfRule>
  </conditionalFormatting>
  <conditionalFormatting sqref="H61:H63">
    <cfRule type="cellIs" dxfId="49" priority="1" stopIfTrue="1" operator="lessThan">
      <formula>-15%</formula>
    </cfRule>
    <cfRule type="cellIs" dxfId="48" priority="2" stopIfTrue="1" operator="greaterThan">
      <formula>15%</formula>
    </cfRule>
  </conditionalFormatting>
  <conditionalFormatting sqref="I4:I10">
    <cfRule type="cellIs" dxfId="47" priority="51" operator="greaterThan">
      <formula>0</formula>
    </cfRule>
  </conditionalFormatting>
  <conditionalFormatting sqref="I16">
    <cfRule type="cellIs" dxfId="46" priority="50" operator="greaterThan">
      <formula>0</formula>
    </cfRule>
  </conditionalFormatting>
  <conditionalFormatting sqref="I18:I23">
    <cfRule type="cellIs" dxfId="45" priority="49" operator="greaterThan">
      <formula>0</formula>
    </cfRule>
  </conditionalFormatting>
  <conditionalFormatting sqref="I25">
    <cfRule type="cellIs" dxfId="44" priority="48" operator="greaterThan">
      <formula>0</formula>
    </cfRule>
  </conditionalFormatting>
  <conditionalFormatting sqref="I28:I32">
    <cfRule type="cellIs" dxfId="43" priority="47" operator="greaterThan">
      <formula>0</formula>
    </cfRule>
  </conditionalFormatting>
  <conditionalFormatting sqref="I37:I40">
    <cfRule type="cellIs" dxfId="42" priority="46" operator="greaterThan">
      <formula>0</formula>
    </cfRule>
  </conditionalFormatting>
  <conditionalFormatting sqref="I42:I47">
    <cfRule type="cellIs" dxfId="41" priority="45" operator="greaterThan">
      <formula>0</formula>
    </cfRule>
  </conditionalFormatting>
  <conditionalFormatting sqref="I50:I59">
    <cfRule type="cellIs" dxfId="40" priority="44" operator="greaterThan">
      <formula>0</formula>
    </cfRule>
  </conditionalFormatting>
  <conditionalFormatting sqref="I61:I66">
    <cfRule type="cellIs" dxfId="39" priority="43" operator="greaterThan">
      <formula>0</formula>
    </cfRule>
  </conditionalFormatting>
  <conditionalFormatting sqref="M4:P10 M18:P23 M28:P32">
    <cfRule type="cellIs" dxfId="38" priority="76" operator="equal">
      <formula>0</formula>
    </cfRule>
    <cfRule type="cellIs" dxfId="37" priority="77" operator="greaterThan">
      <formula>0</formula>
    </cfRule>
    <cfRule type="cellIs" dxfId="36" priority="78" operator="lessThan">
      <formula>0</formula>
    </cfRule>
  </conditionalFormatting>
  <conditionalFormatting sqref="M14:P16">
    <cfRule type="cellIs" dxfId="35" priority="55" operator="equal">
      <formula>0</formula>
    </cfRule>
    <cfRule type="cellIs" dxfId="34" priority="56" operator="greaterThan">
      <formula>0</formula>
    </cfRule>
    <cfRule type="cellIs" dxfId="33" priority="57" operator="lessThan">
      <formula>0</formula>
    </cfRule>
  </conditionalFormatting>
  <conditionalFormatting sqref="M25:P26">
    <cfRule type="cellIs" dxfId="32" priority="73" operator="equal">
      <formula>0</formula>
    </cfRule>
    <cfRule type="cellIs" dxfId="31" priority="74" operator="greaterThan">
      <formula>0</formula>
    </cfRule>
    <cfRule type="cellIs" dxfId="30" priority="75" operator="lessThan">
      <formula>0</formula>
    </cfRule>
  </conditionalFormatting>
  <conditionalFormatting sqref="M34:P34">
    <cfRule type="cellIs" dxfId="29" priority="70" operator="equal">
      <formula>0</formula>
    </cfRule>
    <cfRule type="cellIs" dxfId="28" priority="71" operator="greaterThan">
      <formula>0</formula>
    </cfRule>
    <cfRule type="cellIs" dxfId="27" priority="72" operator="lessThan">
      <formula>0</formula>
    </cfRule>
  </conditionalFormatting>
  <conditionalFormatting sqref="M36:P40">
    <cfRule type="cellIs" dxfId="26" priority="67" operator="equal">
      <formula>0</formula>
    </cfRule>
    <cfRule type="cellIs" dxfId="25" priority="68" operator="greaterThan">
      <formula>0</formula>
    </cfRule>
    <cfRule type="cellIs" dxfId="24" priority="69" operator="lessThan">
      <formula>0</formula>
    </cfRule>
  </conditionalFormatting>
  <conditionalFormatting sqref="M42:P47">
    <cfRule type="cellIs" dxfId="23" priority="64" operator="equal">
      <formula>0</formula>
    </cfRule>
    <cfRule type="cellIs" dxfId="22" priority="65" operator="greaterThan">
      <formula>0</formula>
    </cfRule>
    <cfRule type="cellIs" dxfId="21" priority="66" operator="lessThan">
      <formula>0</formula>
    </cfRule>
  </conditionalFormatting>
  <conditionalFormatting sqref="M49:P59">
    <cfRule type="cellIs" dxfId="20" priority="58" operator="equal">
      <formula>0</formula>
    </cfRule>
    <cfRule type="cellIs" dxfId="19" priority="59" operator="greaterThan">
      <formula>0</formula>
    </cfRule>
    <cfRule type="cellIs" dxfId="18" priority="60" operator="lessThan">
      <formula>0</formula>
    </cfRule>
  </conditionalFormatting>
  <conditionalFormatting sqref="M61:P66">
    <cfRule type="cellIs" dxfId="17" priority="61" operator="equal">
      <formula>0</formula>
    </cfRule>
    <cfRule type="cellIs" dxfId="16" priority="62" operator="greaterThan">
      <formula>0</formula>
    </cfRule>
    <cfRule type="cellIs" dxfId="15" priority="63" operator="lessThan">
      <formula>0</formula>
    </cfRule>
  </conditionalFormatting>
  <conditionalFormatting sqref="AL3:AL8 AL10:AL11">
    <cfRule type="cellIs" dxfId="14" priority="53" operator="lessThan">
      <formula>0</formula>
    </cfRule>
    <cfRule type="cellIs" priority="54" operator="lessThanOrEqual">
      <formula>0</formula>
    </cfRule>
  </conditionalFormatting>
  <conditionalFormatting sqref="AM3:AM11">
    <cfRule type="cellIs" dxfId="13" priority="52" operator="greaterThan">
      <formula>1</formula>
    </cfRule>
  </conditionalFormatting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6">
    <tabColor theme="8" tint="-0.249977111117893"/>
    <pageSetUpPr fitToPage="1"/>
  </sheetPr>
  <dimension ref="A1:ET93"/>
  <sheetViews>
    <sheetView topLeftCell="A3" zoomScale="85" zoomScaleNormal="85" workbookViewId="0">
      <pane xSplit="3" ySplit="3" topLeftCell="AI6" activePane="bottomRight" state="frozen"/>
      <selection activeCell="B1" sqref="B1:G1"/>
      <selection pane="topRight" activeCell="B1" sqref="B1:G1"/>
      <selection pane="bottomLeft" activeCell="B1" sqref="B1:G1"/>
      <selection pane="bottomRight" activeCell="BE6" sqref="BE6:BL6"/>
    </sheetView>
  </sheetViews>
  <sheetFormatPr defaultColWidth="9.140625" defaultRowHeight="15"/>
  <cols>
    <col min="1" max="1" width="9.140625" customWidth="1"/>
    <col min="2" max="2" width="8.85546875" bestFit="1" customWidth="1"/>
    <col min="3" max="3" width="23.140625" bestFit="1" customWidth="1"/>
    <col min="4" max="7" width="11.7109375" customWidth="1"/>
    <col min="8" max="8" width="9.28515625" customWidth="1"/>
    <col min="9" max="10" width="11.7109375" customWidth="1"/>
    <col min="11" max="15" width="8" customWidth="1"/>
    <col min="16" max="16" width="11.7109375" customWidth="1"/>
    <col min="17" max="17" width="6.28515625" customWidth="1"/>
    <col min="18" max="18" width="3.28515625" customWidth="1"/>
    <col min="19" max="19" width="11.7109375" customWidth="1"/>
    <col min="20" max="20" width="6.42578125" customWidth="1"/>
    <col min="21" max="21" width="8.5703125" customWidth="1"/>
    <col min="22" max="22" width="11.7109375" customWidth="1"/>
    <col min="23" max="23" width="7.85546875" customWidth="1"/>
    <col min="24" max="24" width="27.85546875" customWidth="1"/>
    <col min="25" max="25" width="8.85546875" customWidth="1"/>
    <col min="26" max="26" width="8.28515625" customWidth="1"/>
    <col min="27" max="27" width="9.85546875" customWidth="1"/>
    <col min="28" max="28" width="11.7109375" customWidth="1"/>
    <col min="29" max="30" width="11.7109375" hidden="1" customWidth="1"/>
    <col min="31" max="31" width="11.7109375" customWidth="1"/>
    <col min="32" max="33" width="11.7109375" hidden="1" customWidth="1"/>
    <col min="34" max="35" width="11.7109375" customWidth="1"/>
    <col min="36" max="36" width="11.7109375" hidden="1" customWidth="1"/>
    <col min="37" max="37" width="6.28515625" customWidth="1"/>
    <col min="38" max="38" width="11.7109375" customWidth="1"/>
    <col min="39" max="39" width="11.7109375" hidden="1" customWidth="1"/>
    <col min="40" max="41" width="11.7109375" customWidth="1"/>
    <col min="42" max="42" width="11.7109375" hidden="1" customWidth="1"/>
    <col min="43" max="44" width="11.7109375" customWidth="1"/>
    <col min="45" max="45" width="11.7109375" hidden="1" customWidth="1"/>
    <col min="46" max="51" width="11.7109375" customWidth="1"/>
    <col min="52" max="52" width="11.7109375" hidden="1" customWidth="1"/>
    <col min="53" max="55" width="11.7109375" customWidth="1"/>
    <col min="56" max="56" width="11.7109375" hidden="1" customWidth="1"/>
    <col min="57" max="58" width="11.7109375" customWidth="1"/>
    <col min="59" max="59" width="11.7109375" hidden="1" customWidth="1"/>
    <col min="60" max="61" width="11.7109375" customWidth="1"/>
    <col min="62" max="62" width="11.7109375" hidden="1" customWidth="1"/>
    <col min="63" max="64" width="11.7109375" customWidth="1"/>
    <col min="65" max="70" width="11.7109375" hidden="1" customWidth="1"/>
    <col min="71" max="84" width="11.7109375" customWidth="1"/>
    <col min="85" max="85" width="11.7109375" hidden="1" customWidth="1"/>
    <col min="86" max="86" width="32" hidden="1" customWidth="1"/>
    <col min="87" max="87" width="11.7109375" customWidth="1"/>
    <col min="88" max="88" width="11.7109375" hidden="1" customWidth="1"/>
    <col min="89" max="90" width="11.7109375" customWidth="1"/>
    <col min="91" max="91" width="10.140625" customWidth="1"/>
    <col min="92" max="121" width="11.7109375" customWidth="1"/>
    <col min="122" max="122" width="47.28515625" customWidth="1"/>
    <col min="123" max="126" width="11.7109375" customWidth="1"/>
    <col min="127" max="127" width="11.7109375" hidden="1" customWidth="1"/>
    <col min="128" max="141" width="11.7109375" customWidth="1"/>
    <col min="142" max="142" width="12.5703125" bestFit="1" customWidth="1"/>
    <col min="147" max="147" width="3.5703125" customWidth="1"/>
    <col min="148" max="148" width="6.85546875" bestFit="1" customWidth="1"/>
    <col min="149" max="149" width="19.140625" bestFit="1" customWidth="1"/>
    <col min="150" max="150" width="20.140625" bestFit="1" customWidth="1"/>
    <col min="151" max="151" width="3.7109375" customWidth="1"/>
  </cols>
  <sheetData>
    <row r="1" spans="1:150" ht="13.5" customHeight="1" thickBot="1"/>
    <row r="2" spans="1:150" ht="15" customHeight="1">
      <c r="B2" s="603" t="s">
        <v>0</v>
      </c>
      <c r="C2" s="604" t="s">
        <v>307</v>
      </c>
      <c r="D2" s="782" t="s">
        <v>2</v>
      </c>
      <c r="E2" s="782"/>
      <c r="F2" s="782"/>
      <c r="G2" s="782"/>
      <c r="H2" s="782"/>
      <c r="I2" s="782"/>
      <c r="J2" s="782"/>
      <c r="K2" s="782"/>
      <c r="L2" s="782"/>
      <c r="M2" s="782"/>
      <c r="N2" s="782"/>
      <c r="O2" s="782"/>
      <c r="P2" s="782"/>
      <c r="Q2" s="782"/>
      <c r="R2" s="782"/>
      <c r="S2" s="782"/>
      <c r="T2" s="782"/>
      <c r="U2" s="782"/>
      <c r="V2" s="782"/>
      <c r="W2" s="782"/>
      <c r="X2" s="782"/>
      <c r="Y2" s="769" t="s">
        <v>3</v>
      </c>
      <c r="Z2" s="770"/>
      <c r="AA2" s="770"/>
      <c r="AB2" s="770"/>
      <c r="AC2" s="770"/>
      <c r="AD2" s="770"/>
      <c r="AE2" s="770"/>
      <c r="AF2" s="770"/>
      <c r="AG2" s="771"/>
      <c r="AH2" s="671" t="s">
        <v>4</v>
      </c>
      <c r="AI2" s="671"/>
      <c r="AJ2" s="671"/>
      <c r="AK2" s="671"/>
      <c r="AL2" s="671"/>
      <c r="AM2" s="671"/>
      <c r="AN2" s="671"/>
      <c r="AO2" s="671"/>
      <c r="AP2" s="671"/>
      <c r="AQ2" s="671"/>
      <c r="AR2" s="671"/>
      <c r="AS2" s="671"/>
      <c r="AT2" s="671"/>
      <c r="AU2" s="671"/>
      <c r="AV2" s="764" t="s">
        <v>5</v>
      </c>
      <c r="AW2" s="764"/>
      <c r="AX2" s="764"/>
      <c r="AY2" s="764"/>
      <c r="AZ2" s="764"/>
      <c r="BA2" s="764"/>
      <c r="BB2" s="765" t="s">
        <v>6</v>
      </c>
      <c r="BC2" s="765"/>
      <c r="BD2" s="765"/>
      <c r="BE2" s="765"/>
      <c r="BF2" s="765"/>
      <c r="BG2" s="765"/>
      <c r="BH2" s="765"/>
      <c r="BI2" s="765"/>
      <c r="BJ2" s="765"/>
      <c r="BK2" s="765"/>
      <c r="BL2" s="765"/>
      <c r="BM2" s="671" t="s">
        <v>7</v>
      </c>
      <c r="BN2" s="671"/>
      <c r="BO2" s="671"/>
      <c r="BP2" s="811" t="s">
        <v>8</v>
      </c>
      <c r="BQ2" s="812"/>
      <c r="BR2" s="812"/>
      <c r="BS2" s="812"/>
      <c r="BT2" s="812"/>
      <c r="BU2" s="812"/>
      <c r="BV2" s="812"/>
      <c r="BW2" s="812"/>
      <c r="BX2" s="812"/>
      <c r="BY2" s="812"/>
      <c r="BZ2" s="812"/>
      <c r="CA2" s="813"/>
      <c r="CB2" s="671" t="s">
        <v>528</v>
      </c>
      <c r="CC2" s="671"/>
      <c r="CD2" s="671"/>
      <c r="CE2" s="739" t="s">
        <v>9</v>
      </c>
      <c r="CF2" s="740"/>
      <c r="CG2" s="740"/>
      <c r="CH2" s="740"/>
      <c r="CI2" s="740"/>
      <c r="CJ2" s="740"/>
      <c r="CK2" s="740"/>
      <c r="CL2" s="740"/>
      <c r="CM2" s="740"/>
      <c r="CN2" s="740" t="s">
        <v>404</v>
      </c>
      <c r="CO2" s="741"/>
      <c r="CP2" s="780" t="s">
        <v>223</v>
      </c>
      <c r="CQ2" s="764" t="s">
        <v>10</v>
      </c>
      <c r="CR2" s="764"/>
      <c r="CS2" s="764"/>
      <c r="CT2" s="764"/>
      <c r="CU2" s="764"/>
      <c r="CV2" s="764"/>
      <c r="CW2" s="764"/>
      <c r="CX2" s="764"/>
      <c r="CY2" s="764"/>
      <c r="CZ2" s="764"/>
      <c r="DA2" s="764"/>
      <c r="DB2" s="764"/>
      <c r="DC2" s="764"/>
      <c r="DD2" s="764"/>
      <c r="DE2" s="764"/>
      <c r="DF2" s="764"/>
      <c r="DG2" s="764"/>
      <c r="DH2" s="764"/>
      <c r="DI2" s="764"/>
      <c r="DJ2" s="764"/>
      <c r="DK2" s="764"/>
      <c r="DL2" s="764"/>
      <c r="DM2" s="764"/>
      <c r="DN2" s="764"/>
      <c r="DO2" s="764"/>
      <c r="DP2" s="764"/>
      <c r="DQ2" s="764"/>
      <c r="DR2" s="764"/>
      <c r="DS2" s="815" t="s">
        <v>256</v>
      </c>
      <c r="DT2" s="817"/>
      <c r="DU2" s="817"/>
      <c r="DV2" s="817"/>
      <c r="DW2" s="817"/>
      <c r="DX2" s="817"/>
      <c r="DY2" s="817"/>
      <c r="DZ2" s="817"/>
      <c r="EA2" s="817"/>
      <c r="EB2" s="817"/>
      <c r="EC2" s="817"/>
      <c r="ED2" s="817"/>
      <c r="EE2" s="817"/>
      <c r="EF2" s="817"/>
      <c r="EG2" s="817"/>
      <c r="EH2" s="816"/>
      <c r="EI2" s="781" t="s">
        <v>257</v>
      </c>
      <c r="EJ2" s="814" t="s">
        <v>236</v>
      </c>
      <c r="EK2" s="814"/>
      <c r="ER2" s="14" t="s">
        <v>0</v>
      </c>
      <c r="ES2" s="772" t="s">
        <v>1</v>
      </c>
      <c r="ET2" s="773"/>
    </row>
    <row r="3" spans="1:150" ht="60" customHeight="1">
      <c r="B3" s="605">
        <f>'Raipur-1'!B3</f>
        <v>46262</v>
      </c>
      <c r="C3" s="606" t="s">
        <v>314</v>
      </c>
      <c r="D3" s="764" t="s">
        <v>333</v>
      </c>
      <c r="E3" s="764"/>
      <c r="F3" s="764"/>
      <c r="G3" s="768" t="s">
        <v>547</v>
      </c>
      <c r="H3" s="768"/>
      <c r="I3" s="768"/>
      <c r="J3" s="795" t="s">
        <v>800</v>
      </c>
      <c r="K3" s="796"/>
      <c r="L3" s="797"/>
      <c r="M3" s="795" t="s">
        <v>512</v>
      </c>
      <c r="N3" s="796"/>
      <c r="O3" s="797"/>
      <c r="P3" s="774" t="s">
        <v>567</v>
      </c>
      <c r="Q3" s="774"/>
      <c r="R3" s="774"/>
      <c r="S3" s="768" t="s">
        <v>568</v>
      </c>
      <c r="T3" s="768"/>
      <c r="U3" s="768"/>
      <c r="V3" s="775" t="s">
        <v>569</v>
      </c>
      <c r="W3" s="776"/>
      <c r="X3" s="776"/>
      <c r="Y3" s="933" t="s">
        <v>456</v>
      </c>
      <c r="Z3" s="934"/>
      <c r="AA3" s="935"/>
      <c r="AB3" s="777" t="s">
        <v>1056</v>
      </c>
      <c r="AC3" s="777"/>
      <c r="AD3" s="777"/>
      <c r="AE3" s="936" t="s">
        <v>501</v>
      </c>
      <c r="AF3" s="936"/>
      <c r="AG3" s="936"/>
      <c r="AH3" s="779" t="s">
        <v>335</v>
      </c>
      <c r="AI3" s="779"/>
      <c r="AJ3" s="779"/>
      <c r="AK3" s="764" t="s">
        <v>336</v>
      </c>
      <c r="AL3" s="764"/>
      <c r="AM3" s="764"/>
      <c r="AN3" s="766" t="s">
        <v>337</v>
      </c>
      <c r="AO3" s="766"/>
      <c r="AP3" s="766"/>
      <c r="AQ3" s="767" t="s">
        <v>338</v>
      </c>
      <c r="AR3" s="767"/>
      <c r="AS3" s="767"/>
      <c r="AT3" s="45" t="s">
        <v>523</v>
      </c>
      <c r="AU3" s="45" t="s">
        <v>339</v>
      </c>
      <c r="AV3" s="768" t="s">
        <v>340</v>
      </c>
      <c r="AW3" s="768"/>
      <c r="AX3" s="768"/>
      <c r="AY3" s="788" t="s">
        <v>12</v>
      </c>
      <c r="AZ3" s="788"/>
      <c r="BA3" s="788"/>
      <c r="BB3" s="789" t="s">
        <v>341</v>
      </c>
      <c r="BC3" s="789"/>
      <c r="BD3" s="789"/>
      <c r="BE3" s="671" t="s">
        <v>342</v>
      </c>
      <c r="BF3" s="671"/>
      <c r="BG3" s="671"/>
      <c r="BH3" s="767" t="s">
        <v>343</v>
      </c>
      <c r="BI3" s="767"/>
      <c r="BJ3" s="767"/>
      <c r="BK3" s="46" t="s">
        <v>254</v>
      </c>
      <c r="BL3" s="46" t="s">
        <v>344</v>
      </c>
      <c r="BM3" s="671"/>
      <c r="BN3" s="671"/>
      <c r="BO3" s="671"/>
      <c r="BP3" s="790" t="s">
        <v>345</v>
      </c>
      <c r="BQ3" s="790"/>
      <c r="BR3" s="790"/>
      <c r="BS3" s="767" t="s">
        <v>255</v>
      </c>
      <c r="BT3" s="767"/>
      <c r="BU3" s="767"/>
      <c r="BV3" s="791" t="s">
        <v>346</v>
      </c>
      <c r="BW3" s="791"/>
      <c r="BX3" s="791"/>
      <c r="BY3" s="719" t="s">
        <v>13</v>
      </c>
      <c r="BZ3" s="719"/>
      <c r="CA3" s="719"/>
      <c r="CB3" s="671"/>
      <c r="CC3" s="671"/>
      <c r="CD3" s="671"/>
      <c r="CE3" s="671" t="s">
        <v>260</v>
      </c>
      <c r="CF3" s="671"/>
      <c r="CG3" s="671"/>
      <c r="CH3" s="314" t="s">
        <v>435</v>
      </c>
      <c r="CI3" s="719" t="s">
        <v>347</v>
      </c>
      <c r="CJ3" s="719"/>
      <c r="CK3" s="672" t="s">
        <v>348</v>
      </c>
      <c r="CL3" s="672"/>
      <c r="CM3" s="47" t="s">
        <v>515</v>
      </c>
      <c r="CN3" s="47" t="s">
        <v>221</v>
      </c>
      <c r="CO3" s="15" t="s">
        <v>222</v>
      </c>
      <c r="CP3" s="780"/>
      <c r="CQ3" s="786" t="s">
        <v>349</v>
      </c>
      <c r="CR3" s="786"/>
      <c r="CS3" s="671" t="s">
        <v>350</v>
      </c>
      <c r="CT3" s="671"/>
      <c r="CU3" s="719" t="s">
        <v>351</v>
      </c>
      <c r="CV3" s="719"/>
      <c r="CW3" s="787" t="s">
        <v>352</v>
      </c>
      <c r="CX3" s="787"/>
      <c r="CY3" s="804" t="s">
        <v>360</v>
      </c>
      <c r="CZ3" s="805"/>
      <c r="DA3" s="804" t="s">
        <v>361</v>
      </c>
      <c r="DB3" s="805"/>
      <c r="DC3" s="769" t="s">
        <v>774</v>
      </c>
      <c r="DD3" s="771"/>
      <c r="DE3" s="769" t="s">
        <v>775</v>
      </c>
      <c r="DF3" s="771"/>
      <c r="DG3" s="768" t="s">
        <v>353</v>
      </c>
      <c r="DH3" s="768"/>
      <c r="DI3" s="815" t="s">
        <v>418</v>
      </c>
      <c r="DJ3" s="816"/>
      <c r="DK3" s="815" t="s">
        <v>419</v>
      </c>
      <c r="DL3" s="816"/>
      <c r="DM3" s="815" t="s">
        <v>420</v>
      </c>
      <c r="DN3" s="816"/>
      <c r="DO3" s="818" t="s">
        <v>776</v>
      </c>
      <c r="DP3" s="819"/>
      <c r="DQ3" s="820"/>
      <c r="DR3" s="56" t="s">
        <v>354</v>
      </c>
      <c r="DS3" s="880" t="s">
        <v>454</v>
      </c>
      <c r="DT3" s="881"/>
      <c r="DU3" s="882"/>
      <c r="DV3" s="821" t="s">
        <v>1064</v>
      </c>
      <c r="DW3" s="822"/>
      <c r="DX3" s="672" t="s">
        <v>245</v>
      </c>
      <c r="DY3" s="672"/>
      <c r="DZ3" s="764" t="s">
        <v>245</v>
      </c>
      <c r="EA3" s="764"/>
      <c r="EB3" s="790" t="s">
        <v>1060</v>
      </c>
      <c r="EC3" s="790"/>
      <c r="ED3" s="793" t="s">
        <v>280</v>
      </c>
      <c r="EE3" s="793"/>
      <c r="EF3" s="793" t="s">
        <v>559</v>
      </c>
      <c r="EG3" s="793"/>
      <c r="EH3" s="57" t="s">
        <v>279</v>
      </c>
      <c r="EI3" s="781"/>
      <c r="EJ3" s="794" t="s">
        <v>265</v>
      </c>
      <c r="EK3" s="794"/>
      <c r="EL3" s="53" t="s">
        <v>371</v>
      </c>
      <c r="ER3" s="55">
        <f>B3</f>
        <v>46262</v>
      </c>
      <c r="ES3" s="783" t="s">
        <v>11</v>
      </c>
      <c r="ET3" s="784"/>
    </row>
    <row r="4" spans="1:150" ht="25.5" customHeight="1">
      <c r="B4" s="607" t="s">
        <v>14</v>
      </c>
      <c r="C4" s="607" t="s">
        <v>15</v>
      </c>
      <c r="D4" s="74" t="s">
        <v>239</v>
      </c>
      <c r="E4" s="75" t="s">
        <v>111</v>
      </c>
      <c r="F4" s="76" t="s">
        <v>231</v>
      </c>
      <c r="G4" s="159" t="s">
        <v>239</v>
      </c>
      <c r="H4" s="159" t="s">
        <v>111</v>
      </c>
      <c r="I4" s="159" t="s">
        <v>231</v>
      </c>
      <c r="J4" s="323" t="s">
        <v>443</v>
      </c>
      <c r="K4" s="75" t="s">
        <v>444</v>
      </c>
      <c r="L4" s="76" t="s">
        <v>231</v>
      </c>
      <c r="M4" s="323" t="s">
        <v>443</v>
      </c>
      <c r="N4" s="75" t="s">
        <v>444</v>
      </c>
      <c r="O4" s="76" t="s">
        <v>231</v>
      </c>
      <c r="P4" s="323" t="s">
        <v>443</v>
      </c>
      <c r="Q4" s="159" t="s">
        <v>111</v>
      </c>
      <c r="R4" s="159" t="s">
        <v>231</v>
      </c>
      <c r="S4" s="323" t="s">
        <v>443</v>
      </c>
      <c r="T4" s="159" t="s">
        <v>111</v>
      </c>
      <c r="U4" s="159" t="s">
        <v>231</v>
      </c>
      <c r="V4" s="323" t="s">
        <v>443</v>
      </c>
      <c r="W4" s="159" t="s">
        <v>111</v>
      </c>
      <c r="X4" s="159" t="s">
        <v>231</v>
      </c>
      <c r="Y4" s="159" t="s">
        <v>16</v>
      </c>
      <c r="Z4" s="159" t="s">
        <v>242</v>
      </c>
      <c r="AA4" s="159" t="s">
        <v>157</v>
      </c>
      <c r="AB4" s="159" t="s">
        <v>16</v>
      </c>
      <c r="AC4" s="159" t="s">
        <v>242</v>
      </c>
      <c r="AD4" s="159" t="s">
        <v>263</v>
      </c>
      <c r="AE4" s="353" t="s">
        <v>16</v>
      </c>
      <c r="AF4" s="353" t="s">
        <v>242</v>
      </c>
      <c r="AG4" s="353" t="s">
        <v>263</v>
      </c>
      <c r="AH4" s="159" t="s">
        <v>239</v>
      </c>
      <c r="AI4" s="159" t="s">
        <v>111</v>
      </c>
      <c r="AJ4" s="159" t="s">
        <v>219</v>
      </c>
      <c r="AK4" s="159" t="s">
        <v>239</v>
      </c>
      <c r="AL4" s="159" t="s">
        <v>111</v>
      </c>
      <c r="AM4" s="159" t="s">
        <v>219</v>
      </c>
      <c r="AN4" s="159" t="s">
        <v>239</v>
      </c>
      <c r="AO4" s="159" t="s">
        <v>111</v>
      </c>
      <c r="AP4" s="159" t="s">
        <v>219</v>
      </c>
      <c r="AQ4" s="159" t="s">
        <v>239</v>
      </c>
      <c r="AR4" s="159" t="s">
        <v>111</v>
      </c>
      <c r="AS4" s="159" t="s">
        <v>219</v>
      </c>
      <c r="AT4" s="385" t="s">
        <v>99</v>
      </c>
      <c r="AU4" s="159" t="s">
        <v>99</v>
      </c>
      <c r="AV4" s="159" t="s">
        <v>16</v>
      </c>
      <c r="AW4" s="159" t="s">
        <v>242</v>
      </c>
      <c r="AX4" s="159" t="s">
        <v>262</v>
      </c>
      <c r="AY4" s="159" t="s">
        <v>16</v>
      </c>
      <c r="AZ4" s="159" t="s">
        <v>242</v>
      </c>
      <c r="BA4" s="159" t="s">
        <v>262</v>
      </c>
      <c r="BB4" s="159" t="s">
        <v>239</v>
      </c>
      <c r="BC4" s="159" t="s">
        <v>111</v>
      </c>
      <c r="BD4" s="159" t="s">
        <v>219</v>
      </c>
      <c r="BE4" s="159" t="s">
        <v>239</v>
      </c>
      <c r="BF4" s="159" t="s">
        <v>111</v>
      </c>
      <c r="BG4" s="159" t="s">
        <v>219</v>
      </c>
      <c r="BH4" s="159" t="s">
        <v>239</v>
      </c>
      <c r="BI4" s="159" t="s">
        <v>111</v>
      </c>
      <c r="BJ4" s="159" t="s">
        <v>219</v>
      </c>
      <c r="BK4" s="385" t="s">
        <v>99</v>
      </c>
      <c r="BL4" s="159" t="s">
        <v>99</v>
      </c>
      <c r="BM4" s="159" t="s">
        <v>239</v>
      </c>
      <c r="BN4" s="159" t="s">
        <v>111</v>
      </c>
      <c r="BO4" s="159" t="s">
        <v>219</v>
      </c>
      <c r="BP4" s="160" t="s">
        <v>239</v>
      </c>
      <c r="BQ4" s="159" t="s">
        <v>111</v>
      </c>
      <c r="BR4" s="159" t="s">
        <v>219</v>
      </c>
      <c r="BS4" s="159" t="s">
        <v>421</v>
      </c>
      <c r="BT4" s="159" t="s">
        <v>234</v>
      </c>
      <c r="BU4" s="159" t="s">
        <v>262</v>
      </c>
      <c r="BV4" s="159" t="s">
        <v>422</v>
      </c>
      <c r="BW4" s="159" t="s">
        <v>234</v>
      </c>
      <c r="BX4" s="159" t="s">
        <v>262</v>
      </c>
      <c r="BY4" s="159" t="s">
        <v>422</v>
      </c>
      <c r="BZ4" s="159" t="s">
        <v>234</v>
      </c>
      <c r="CA4" s="159" t="s">
        <v>262</v>
      </c>
      <c r="CB4" s="159" t="s">
        <v>522</v>
      </c>
      <c r="CC4" s="159" t="s">
        <v>234</v>
      </c>
      <c r="CD4" s="159" t="s">
        <v>157</v>
      </c>
      <c r="CE4" s="169" t="s">
        <v>16</v>
      </c>
      <c r="CF4" s="169" t="s">
        <v>111</v>
      </c>
      <c r="CG4" s="169" t="s">
        <v>219</v>
      </c>
      <c r="CH4" s="169" t="s">
        <v>219</v>
      </c>
      <c r="CI4" s="169" t="s">
        <v>238</v>
      </c>
      <c r="CJ4" s="169" t="s">
        <v>219</v>
      </c>
      <c r="CK4" s="169" t="s">
        <v>238</v>
      </c>
      <c r="CL4" s="169" t="s">
        <v>219</v>
      </c>
      <c r="CM4" s="370" t="s">
        <v>238</v>
      </c>
      <c r="CN4" s="169" t="s">
        <v>235</v>
      </c>
      <c r="CO4" s="169" t="s">
        <v>235</v>
      </c>
      <c r="CP4" s="86" t="s">
        <v>17</v>
      </c>
      <c r="CQ4" s="159" t="s">
        <v>16</v>
      </c>
      <c r="CR4" s="159" t="s">
        <v>18</v>
      </c>
      <c r="CS4" s="159" t="s">
        <v>16</v>
      </c>
      <c r="CT4" s="159" t="s">
        <v>18</v>
      </c>
      <c r="CU4" s="159" t="s">
        <v>16</v>
      </c>
      <c r="CV4" s="159" t="s">
        <v>18</v>
      </c>
      <c r="CW4" s="159" t="s">
        <v>16</v>
      </c>
      <c r="CX4" s="159" t="s">
        <v>18</v>
      </c>
      <c r="CY4" s="159" t="s">
        <v>16</v>
      </c>
      <c r="CZ4" s="159" t="s">
        <v>18</v>
      </c>
      <c r="DA4" s="159" t="s">
        <v>16</v>
      </c>
      <c r="DB4" s="159" t="s">
        <v>18</v>
      </c>
      <c r="DC4" s="159" t="s">
        <v>16</v>
      </c>
      <c r="DD4" s="159" t="s">
        <v>18</v>
      </c>
      <c r="DE4" s="159" t="s">
        <v>16</v>
      </c>
      <c r="DF4" s="159" t="s">
        <v>18</v>
      </c>
      <c r="DG4" s="159" t="s">
        <v>16</v>
      </c>
      <c r="DH4" s="159" t="s">
        <v>18</v>
      </c>
      <c r="DI4" s="159" t="s">
        <v>16</v>
      </c>
      <c r="DJ4" s="159" t="s">
        <v>18</v>
      </c>
      <c r="DK4" s="159" t="s">
        <v>16</v>
      </c>
      <c r="DL4" s="159" t="s">
        <v>18</v>
      </c>
      <c r="DM4" s="159" t="s">
        <v>16</v>
      </c>
      <c r="DN4" s="159" t="s">
        <v>18</v>
      </c>
      <c r="DO4" s="159" t="s">
        <v>16</v>
      </c>
      <c r="DP4" s="159" t="s">
        <v>277</v>
      </c>
      <c r="DQ4" s="159" t="s">
        <v>278</v>
      </c>
      <c r="DR4" s="159" t="s">
        <v>19</v>
      </c>
      <c r="DS4" s="159" t="s">
        <v>16</v>
      </c>
      <c r="DT4" s="159" t="s">
        <v>160</v>
      </c>
      <c r="DU4" s="159" t="s">
        <v>157</v>
      </c>
      <c r="DV4" s="159" t="s">
        <v>16</v>
      </c>
      <c r="DW4" s="159" t="s">
        <v>157</v>
      </c>
      <c r="DX4" s="159" t="s">
        <v>159</v>
      </c>
      <c r="DY4" s="159" t="s">
        <v>526</v>
      </c>
      <c r="DZ4" s="313" t="s">
        <v>522</v>
      </c>
      <c r="EA4" s="159" t="s">
        <v>527</v>
      </c>
      <c r="EB4" s="313" t="s">
        <v>522</v>
      </c>
      <c r="EC4" s="159" t="s">
        <v>527</v>
      </c>
      <c r="ED4" s="160" t="s">
        <v>16</v>
      </c>
      <c r="EE4" s="159" t="s">
        <v>264</v>
      </c>
      <c r="EF4" s="160" t="s">
        <v>16</v>
      </c>
      <c r="EG4" s="159" t="s">
        <v>264</v>
      </c>
      <c r="EH4" s="99" t="s">
        <v>20</v>
      </c>
      <c r="EI4" s="103" t="s">
        <v>258</v>
      </c>
      <c r="EJ4" s="52" t="s">
        <v>217</v>
      </c>
      <c r="EK4" s="58" t="s">
        <v>218</v>
      </c>
      <c r="ER4" s="91" t="s">
        <v>14</v>
      </c>
      <c r="ES4" s="92" t="s">
        <v>15</v>
      </c>
      <c r="ET4" s="93" t="s">
        <v>109</v>
      </c>
    </row>
    <row r="5" spans="1:150" ht="15" hidden="1" customHeight="1">
      <c r="B5" s="608" t="str">
        <f>B4</f>
        <v>Sr. No.</v>
      </c>
      <c r="C5" s="608" t="str">
        <f>C4</f>
        <v>DISTRIBUTOR NAME</v>
      </c>
      <c r="D5" s="94" t="str">
        <f>$D$2&amp;"//"&amp;$D$3&amp;"//"&amp;D4</f>
        <v>GAIA MILK //TM 500 ML// Crt</v>
      </c>
      <c r="E5" s="94" t="str">
        <f>$D$2&amp;"//"&amp;$D$3&amp;"//"&amp;E4</f>
        <v>GAIA MILK //TM 500 ML//Pkt</v>
      </c>
      <c r="F5" s="94" t="str">
        <f>$D$2&amp;"//"&amp;$D$3&amp;"//"&amp;F4</f>
        <v>GAIA MILK //TM 500 ML//Free
Pkt</v>
      </c>
      <c r="G5" s="161" t="str">
        <f>$D$2&amp;"//"&amp;$G$3&amp;"//"&amp;G4</f>
        <v>GAIA MILK //CM 500 ML// Crt</v>
      </c>
      <c r="H5" s="161" t="str">
        <f>$D$2&amp;"//"&amp;$G$3&amp;"//"&amp;H4</f>
        <v>GAIA MILK //CM 500 ML//Pkt</v>
      </c>
      <c r="I5" s="161" t="str">
        <f>$D$2&amp;"//"&amp;$G$3&amp;"//"&amp;I4</f>
        <v>GAIA MILK //CM 500 ML//Free
Pkt</v>
      </c>
      <c r="J5" s="161" t="str">
        <f>$D$2&amp;"//"&amp;$J$3&amp;"//"&amp;J4</f>
        <v>GAIA MILK //Maxx UHT 110 ml//CBX</v>
      </c>
      <c r="K5" s="161" t="str">
        <f>$D$2&amp;"//"&amp;$J$3&amp;"//"&amp;K4</f>
        <v>GAIA MILK //Maxx UHT 110 ml//Pc</v>
      </c>
      <c r="L5" s="161" t="str">
        <f>$D$2&amp;"//"&amp;$J$3&amp;"//"&amp;L4</f>
        <v>GAIA MILK //Maxx UHT 110 ml//Free
Pkt</v>
      </c>
      <c r="M5" s="161" t="str">
        <f>$D$2&amp;"//"&amp;$M$3&amp;"//"&amp;M4</f>
        <v>GAIA MILK //Gaia Maxx UHT 400ml//CBX</v>
      </c>
      <c r="N5" s="161" t="str">
        <f>$D$2&amp;"//"&amp;$M$3&amp;"//"&amp;N4</f>
        <v>GAIA MILK //Gaia Maxx UHT 400ml//Pc</v>
      </c>
      <c r="O5" s="161" t="str">
        <f>$D$2&amp;"//"&amp;$M$3&amp;"//"&amp;O4</f>
        <v>GAIA MILK //Gaia Maxx UHT 400ml//Free
Pkt</v>
      </c>
      <c r="P5" s="161" t="str">
        <f>$D$2&amp;"//"&amp;$P$3&amp;"//"&amp;P4</f>
        <v>GAIA MILK //Gaia Premium Milk UHT Tetra Pack 1 Ltr//CBX</v>
      </c>
      <c r="Q5" s="161" t="str">
        <f>$D$2&amp;"//"&amp;$P$3&amp;"//"&amp;Q4</f>
        <v>GAIA MILK //Gaia Premium Milk UHT Tetra Pack 1 Ltr//Pkt</v>
      </c>
      <c r="R5" s="161" t="str">
        <f>$D$2&amp;"//"&amp;$P$3&amp;"//"&amp;R4</f>
        <v>GAIA MILK //Gaia Premium Milk UHT Tetra Pack 1 Ltr//Free
Pkt</v>
      </c>
      <c r="S5" s="161" t="str">
        <f>$D$2&amp;"//"&amp;$S$3&amp;"//"&amp;S4</f>
        <v>GAIA MILK //Gaia Lite Milk UHT Tetra Pack 1Ltr//CBX</v>
      </c>
      <c r="T5" s="161" t="str">
        <f>$D$2&amp;"//"&amp;$S$3&amp;"//"&amp;T4</f>
        <v>GAIA MILK //Gaia Lite Milk UHT Tetra Pack 1Ltr//Pkt</v>
      </c>
      <c r="U5" s="161" t="str">
        <f>$D$2&amp;"//"&amp;$S$3&amp;"//"&amp;U4</f>
        <v>GAIA MILK //Gaia Lite Milk UHT Tetra Pack 1Ltr//Free
Pkt</v>
      </c>
      <c r="V5" s="161" t="str">
        <f>$D$2&amp;"//"&amp;$V$3&amp;"//"&amp;V4</f>
        <v>GAIA MILK //Gaia Gold Milk UHT Tetra Pack 1Ltr//CBX</v>
      </c>
      <c r="W5" s="161" t="str">
        <f>$D$2&amp;"//"&amp;$V$3&amp;"//"&amp;W4</f>
        <v>GAIA MILK //Gaia Gold Milk UHT Tetra Pack 1Ltr//Pkt</v>
      </c>
      <c r="X5" s="161" t="str">
        <f>$D$2&amp;"//"&amp;$V$3&amp;"//"&amp;X4</f>
        <v>GAIA MILK //Gaia Gold Milk UHT Tetra Pack 1Ltr//Free
Pkt</v>
      </c>
      <c r="Y5" s="161" t="str">
        <f>$Y$2&amp;"//"&amp;$Y$3&amp;"//"&amp;Y4</f>
        <v>GAIA CUPS DAHI //Gaia Mishti Doi 80g//BOX</v>
      </c>
      <c r="Z5" s="161" t="str">
        <f>$Y$2&amp;"//"&amp;$Y$3&amp;"//"&amp;Z4</f>
        <v>GAIA CUPS DAHI //Gaia Mishti Doi 80g//Cups</v>
      </c>
      <c r="AA5" s="161" t="str">
        <f>$Y$2&amp;"//"&amp;$Y$3&amp;"//"&amp;AA4</f>
        <v>GAIA CUPS DAHI //Gaia Mishti Doi 80g//Free Box</v>
      </c>
      <c r="AB5" s="161" t="str">
        <f>$Y$2&amp;"//"&amp;$AB$3&amp;"//"&amp;AB4</f>
        <v>GAIA CUPS DAHI //DAHI CUP 200 GRMS Box(6Pc) //BOX</v>
      </c>
      <c r="AC5" s="161" t="str">
        <f>$Y$2&amp;"//"&amp;$AB$3&amp;"//"&amp;AC4</f>
        <v>GAIA CUPS DAHI //DAHI CUP 200 GRMS Box(6Pc) //Cups</v>
      </c>
      <c r="AD5" s="161" t="str">
        <f>$Y$2&amp;"//"&amp;$AB$3&amp;"//"&amp;AD4</f>
        <v>GAIA CUPS DAHI //DAHI CUP 200 GRMS Box(6Pc) //Free
Box</v>
      </c>
      <c r="AE5" s="362" t="str">
        <f>$Y$2&amp;"//"&amp;$AE$3&amp;"//"&amp;AE4</f>
        <v>GAIA CUPS DAHI //DAHI CUP 200 GRMS //BOX</v>
      </c>
      <c r="AF5" s="362" t="str">
        <f>$Y$2&amp;"//"&amp;$AE$3&amp;"//"&amp;AF4</f>
        <v>GAIA CUPS DAHI //DAHI CUP 200 GRMS //Cups</v>
      </c>
      <c r="AG5" s="362" t="str">
        <f>$Y$2&amp;"//"&amp;$AE$3&amp;"//"&amp;AG4</f>
        <v>GAIA CUPS DAHI //DAHI CUP 200 GRMS //Free
Box</v>
      </c>
      <c r="AH5" s="161" t="str">
        <f>$AH$2&amp;"//"&amp;$AH$3&amp;"//"&amp;AH4</f>
        <v xml:space="preserve">     GAIA PLAIN DAHI //PD 200 GRMS// Crt</v>
      </c>
      <c r="AI5" s="161" t="str">
        <f>$AH$2&amp;"//"&amp;$AH$3&amp;"//"&amp;AI4</f>
        <v xml:space="preserve">     GAIA PLAIN DAHI //PD 200 GRMS//Pkt</v>
      </c>
      <c r="AJ5" s="161" t="str">
        <f>$AH$2&amp;"//"&amp;$AH$3&amp;"//"&amp;AJ4</f>
        <v xml:space="preserve">     GAIA PLAIN DAHI //PD 200 GRMS//Free 
Pkt</v>
      </c>
      <c r="AK5" s="161" t="str">
        <f>$AH$2&amp;"//"&amp;$AK$3&amp;"//"&amp;AK4</f>
        <v xml:space="preserve">     GAIA PLAIN DAHI //PD 400 GRMS // Crt</v>
      </c>
      <c r="AL5" s="161" t="str">
        <f>$AH$2&amp;"//"&amp;$AK$3&amp;"//"&amp;AL4</f>
        <v xml:space="preserve">     GAIA PLAIN DAHI //PD 400 GRMS //Pkt</v>
      </c>
      <c r="AM5" s="161" t="str">
        <f>$AH$2&amp;"//"&amp;$AK$3&amp;"//"&amp;AM4</f>
        <v xml:space="preserve">     GAIA PLAIN DAHI //PD 400 GRMS //Free 
Pkt</v>
      </c>
      <c r="AN5" s="161" t="str">
        <f>$AH$2&amp;"//"&amp;$AN$3&amp;"//"&amp;AN4</f>
        <v xml:space="preserve">     GAIA PLAIN DAHI //PD 1 KG  // Crt</v>
      </c>
      <c r="AO5" s="161" t="str">
        <f>$AH$2&amp;"//"&amp;$AN$3&amp;"//"&amp;AO4</f>
        <v xml:space="preserve">     GAIA PLAIN DAHI //PD 1 KG  //Pkt</v>
      </c>
      <c r="AP5" s="161" t="str">
        <f>$AH$2&amp;"//"&amp;$AN$3&amp;"//"&amp;AP4</f>
        <v xml:space="preserve">     GAIA PLAIN DAHI //PD 1 KG  //Free 
Pkt</v>
      </c>
      <c r="AQ5" s="161" t="str">
        <f>$AH$2&amp;"//"&amp;$AQ$3&amp;"//"&amp;AQ4</f>
        <v xml:space="preserve">     GAIA PLAIN DAHI //PD 5 KG // Crt</v>
      </c>
      <c r="AR5" s="161" t="str">
        <f>$AH$2&amp;"//"&amp;$AQ$3&amp;"//"&amp;AR4</f>
        <v xml:space="preserve">     GAIA PLAIN DAHI //PD 5 KG //Pkt</v>
      </c>
      <c r="AS5" s="161" t="str">
        <f>$AH$2&amp;"//"&amp;$AQ$3&amp;"//"&amp;AS4</f>
        <v xml:space="preserve">     GAIA PLAIN DAHI //PD 5 KG //Free 
Pkt</v>
      </c>
      <c r="AT5" s="161" t="str">
        <f>$AH$2&amp;"//"&amp;$AT$3&amp;"//"&amp;AT4</f>
        <v xml:space="preserve">     GAIA PLAIN DAHI //PD
5 KG//BKT</v>
      </c>
      <c r="AU5" s="161" t="str">
        <f>$AH$2&amp;"//"&amp;$AU$3&amp;"//"&amp;AU4</f>
        <v xml:space="preserve">     GAIA PLAIN DAHI //PD 15 KG//BKT</v>
      </c>
      <c r="AV5" s="161" t="str">
        <f>$AV$2&amp;"//"&amp;$AV$3&amp;"//"&amp;AV4</f>
        <v>GAIA FLAVOURED DAHI//LYCHEE 90 GRMS//BOX</v>
      </c>
      <c r="AW5" s="161" t="str">
        <f>$AV$2&amp;"//"&amp;$AV$3&amp;"//"&amp;AW4</f>
        <v>GAIA FLAVOURED DAHI//LYCHEE 90 GRMS//Cups</v>
      </c>
      <c r="AX5" s="161" t="str">
        <f>$AV$2&amp;"//"&amp;$AV$3&amp;"//"&amp;AX4</f>
        <v>GAIA FLAVOURED DAHI//LYCHEE 90 GRMS//Free 
Box</v>
      </c>
      <c r="AY5" s="161" t="str">
        <f>$AV$2&amp;"//"&amp;$AY$3&amp;"//"&amp;AY4</f>
        <v>GAIA FLAVOURED DAHI//MUSKMELON   90 GRMS//BOX</v>
      </c>
      <c r="AZ5" s="161" t="str">
        <f>$AV$2&amp;"//"&amp;$AY$3&amp;"//"&amp;AZ4</f>
        <v>GAIA FLAVOURED DAHI//MUSKMELON   90 GRMS//Cups</v>
      </c>
      <c r="BA5" s="161" t="str">
        <f>$AV$2&amp;"//"&amp;$AY$3&amp;"//"&amp;BA4</f>
        <v>GAIA FLAVOURED DAHI//MUSKMELON   90 GRMS//Free 
Box</v>
      </c>
      <c r="BB5" s="161" t="str">
        <f>$BB$2&amp;"//"&amp;$BB$3&amp;"//"&amp;BB4</f>
        <v>GAIA KADHI DAHI//KD 200 GRMS// Crt</v>
      </c>
      <c r="BC5" s="161" t="str">
        <f>$BB$2&amp;"//"&amp;$BB$3&amp;"//"&amp;BC4</f>
        <v>GAIA KADHI DAHI//KD 200 GRMS//Pkt</v>
      </c>
      <c r="BD5" s="161" t="str">
        <f>$BB$2&amp;"//"&amp;$BB$3&amp;"//"&amp;BD4</f>
        <v>GAIA KADHI DAHI//KD 200 GRMS//Free 
Pkt</v>
      </c>
      <c r="BE5" s="161" t="str">
        <f>$BB$2&amp;"//"&amp;$BE$3&amp;"//"&amp;BE4</f>
        <v>GAIA KADHI DAHI//KD 1 KG // Crt</v>
      </c>
      <c r="BF5" s="161" t="str">
        <f>$BB$2&amp;"//"&amp;$BE$3&amp;"//"&amp;BF4</f>
        <v>GAIA KADHI DAHI//KD 1 KG //Pkt</v>
      </c>
      <c r="BG5" s="161" t="str">
        <f>$BB$2&amp;"//"&amp;$BE$3&amp;"//"&amp;BG4</f>
        <v>GAIA KADHI DAHI//KD 1 KG //Free 
Pkt</v>
      </c>
      <c r="BH5" s="161" t="str">
        <f>$BB$2&amp;"//"&amp;$BH$3&amp;"//"&amp;BH4</f>
        <v>GAIA KADHI DAHI//KD 5 KG // Crt</v>
      </c>
      <c r="BI5" s="161" t="str">
        <f>$BB$2&amp;"//"&amp;$BH$3&amp;"//"&amp;BI4</f>
        <v>GAIA KADHI DAHI//KD 5 KG //Pkt</v>
      </c>
      <c r="BJ5" s="161" t="str">
        <f>$BB$2&amp;"//"&amp;$BH$3&amp;"//"&amp;BJ4</f>
        <v>GAIA KADHI DAHI//KD 5 KG //Free 
Pkt</v>
      </c>
      <c r="BK5" s="161" t="str">
        <f>$BB$2&amp;"//"&amp;$BK$3&amp;"//"&amp;BK4</f>
        <v>GAIA KADHI DAHI//KD
5 KG //BKT</v>
      </c>
      <c r="BL5" s="161" t="str">
        <f>$BB$2&amp;"//"&amp;$BL$3&amp;"//"&amp;BL4</f>
        <v>GAIA KADHI DAHI//KD 15KG //BKT</v>
      </c>
      <c r="BM5" s="161" t="str">
        <f>$BM$2&amp;"//"&amp;$BM$3&amp;"//"&amp;BM4</f>
        <v>MASALA CHAAS 200 GRMS//// Crt</v>
      </c>
      <c r="BN5" s="161" t="str">
        <f>$BM$2&amp;"//"&amp;$BM$3&amp;"//"&amp;BN4</f>
        <v>MASALA CHAAS 200 GRMS////Pkt</v>
      </c>
      <c r="BO5" s="161" t="str">
        <f>$BM$2&amp;"//"&amp;$BM$3&amp;"//"&amp;BO4</f>
        <v>MASALA CHAAS 200 GRMS////Free 
Pkt</v>
      </c>
      <c r="BP5" s="161" t="str">
        <f>$BP$2&amp;"//"&amp;$BP$3&amp;"//"&amp;BP4</f>
        <v>GAIA LASSI //SWEET LASSI 180 GRMS// Crt</v>
      </c>
      <c r="BQ5" s="161" t="str">
        <f>$BP$2&amp;"//"&amp;$BP$3&amp;"//"&amp;BQ4</f>
        <v>GAIA LASSI //SWEET LASSI 180 GRMS//Pkt</v>
      </c>
      <c r="BR5" s="161" t="str">
        <f>$BP$2&amp;"//"&amp;$BP$3&amp;"//"&amp;BR4</f>
        <v>GAIA LASSI //SWEET LASSI 180 GRMS//Free 
Pkt</v>
      </c>
      <c r="BS5" s="161" t="str">
        <f>$BP$2&amp;"//"&amp;$BS$3&amp;"//"&amp;BS4</f>
        <v>GAIA LASSI //PLAIN (GLASS) LASSI 180 GRMS//BOX3</v>
      </c>
      <c r="BT5" s="161" t="str">
        <f>$BP$2&amp;"//"&amp;$BS$3&amp;"//"&amp;BT4</f>
        <v>GAIA LASSI //PLAIN (GLASS) LASSI 180 GRMS//Glass</v>
      </c>
      <c r="BU5" s="161" t="str">
        <f>$BP$2&amp;"//"&amp;$BS$3&amp;"//"&amp;BU4</f>
        <v>GAIA LASSI //PLAIN (GLASS) LASSI 180 GRMS//Free 
Box</v>
      </c>
      <c r="BV5" s="161" t="str">
        <f>$BP$2&amp;"//"&amp;$BV$3&amp;"//"&amp;BV4</f>
        <v>GAIA LASSI //MANGO LASSI 180 GRMS//BOX2</v>
      </c>
      <c r="BW5" s="161" t="str">
        <f>$BP$2&amp;"//"&amp;$BV$3&amp;"//"&amp;BW4</f>
        <v>GAIA LASSI //MANGO LASSI 180 GRMS//Glass</v>
      </c>
      <c r="BX5" s="161" t="str">
        <f>$BP$2&amp;"//"&amp;$BV$3&amp;"//"&amp;BX4</f>
        <v>GAIA LASSI //MANGO LASSI 180 GRMS//Free 
Box</v>
      </c>
      <c r="BY5" s="161" t="str">
        <f>$BP$2&amp;"//"&amp;$BY$3&amp;"//"&amp;BY4</f>
        <v>GAIA LASSI //STRAWBERRY LASSI 180 GRMS//BOX2</v>
      </c>
      <c r="BZ5" s="161" t="str">
        <f>$BP$2&amp;"//"&amp;$BY$3&amp;"//"&amp;BZ4</f>
        <v>GAIA LASSI //STRAWBERRY LASSI 180 GRMS//Glass</v>
      </c>
      <c r="CA5" s="161" t="str">
        <f>$BP$2&amp;"//"&amp;$BY$3&amp;"//"&amp;CA4</f>
        <v>GAIA LASSI //STRAWBERRY LASSI 180 GRMS//Free 
Box</v>
      </c>
      <c r="CB5" s="161" t="str">
        <f>$CB$2&amp;"//"&amp;$CB$2&amp;"//"&amp;CB4</f>
        <v>MASALA CHAAS GLAAS 180 GRMS//MASALA CHAAS GLAAS 180 GRMS//Box</v>
      </c>
      <c r="CC5" s="161" t="str">
        <f>$CB$2&amp;"//"&amp;$CB$2&amp;"//"&amp;CC4</f>
        <v>MASALA CHAAS GLAAS 180 GRMS//MASALA CHAAS GLAAS 180 GRMS//Glass</v>
      </c>
      <c r="CD5" s="161" t="str">
        <f>$CB$2&amp;"//"&amp;$CB$2&amp;"//"&amp;CD4</f>
        <v>MASALA CHAAS GLAAS 180 GRMS//MASALA CHAAS GLAAS 180 GRMS//Free Box</v>
      </c>
      <c r="CE5" s="94" t="str">
        <f>$CE$2&amp;"//"&amp;$CE$3&amp;"//"&amp;CE4</f>
        <v>GAIA PANEER//PANEER 
200 GRMS//BOX</v>
      </c>
      <c r="CF5" s="94" t="str">
        <f>$CE$2&amp;"//"&amp;$CE$3&amp;"//"&amp;CF4</f>
        <v>GAIA PANEER//PANEER 
200 GRMS//Pkt</v>
      </c>
      <c r="CG5" s="94" t="str">
        <f>$CE$2&amp;"//"&amp;$CE$3&amp;"//"&amp;CG4</f>
        <v>GAIA PANEER//PANEER 
200 GRMS//Free 
Pkt</v>
      </c>
      <c r="CH5" s="94" t="str">
        <f>"MASALA//"&amp;$CH$3&amp;"//"&amp;$CH$4</f>
        <v>MASALA//Zoff
Garam
Mashala//Free 
Pkt</v>
      </c>
      <c r="CI5" s="94" t="str">
        <f>$CE$2&amp;"//"&amp;$CI$3&amp;"//"&amp;CI4</f>
        <v>GAIA PANEER//PANEER 500 GRMS //Brand</v>
      </c>
      <c r="CJ5" s="94" t="str">
        <f>$CE$2&amp;"//"&amp;$CI$3&amp;"//"&amp;CJ4</f>
        <v>GAIA PANEER//PANEER 500 GRMS //Free 
Pkt</v>
      </c>
      <c r="CK5" s="94" t="str">
        <f>$CE$2&amp;"//"&amp;$CK$3&amp;"//"&amp;CK4</f>
        <v>GAIA PANEER//PANEER 1 KG//Brand</v>
      </c>
      <c r="CL5" s="94" t="str">
        <f>$CE$2&amp;"//"&amp;$CK$3&amp;"//"&amp;CL4</f>
        <v>GAIA PANEER//PANEER 1 KG//Free 
Pkt</v>
      </c>
      <c r="CM5" s="94" t="str">
        <f>$CE$2&amp;"//"&amp;$CM$3&amp;"//"&amp;CM4</f>
        <v>GAIA PANEER//PANEER 5 KG//Brand</v>
      </c>
      <c r="CN5" s="94" t="str">
        <f>$CN$2&amp;"//"&amp;$CN$3&amp;"//"&amp;CN4</f>
        <v>LOOSE PANEER//1 KG//Loose</v>
      </c>
      <c r="CO5" s="94" t="str">
        <f>$CN$2&amp;"//"&amp;$CO$3&amp;"//"&amp;CO4</f>
        <v>LOOSE PANEER//5 KG //Loose</v>
      </c>
      <c r="CP5" s="94" t="str">
        <f>$CP$2&amp;"//"&amp;$CP$2&amp;"//"&amp;CP4</f>
        <v>TOTAL
PANEER //TOTAL
PANEER //(IN KG)</v>
      </c>
      <c r="CQ5" s="161" t="str">
        <f>$CQ$2&amp;"//"&amp;$CQ$3&amp;"//"&amp;CQ4</f>
        <v>GAIA PREMIUM DESI GHEE //GHEE 100 ML//BOX</v>
      </c>
      <c r="CR5" s="161" t="str">
        <f>$CQ$2&amp;"//"&amp;$CQ$3&amp;"//"&amp;CR4</f>
        <v>GAIA PREMIUM DESI GHEE //GHEE 100 ML//JAR</v>
      </c>
      <c r="CS5" s="161" t="str">
        <f>$CQ$2&amp;"//"&amp;$CS$3&amp;"//"&amp;CS4</f>
        <v>GAIA PREMIUM DESI GHEE //GHEE 200 ML//BOX</v>
      </c>
      <c r="CT5" s="161" t="str">
        <f>$CQ$2&amp;"//"&amp;$CS$3&amp;"//"&amp;CT4</f>
        <v>GAIA PREMIUM DESI GHEE //GHEE 200 ML//JAR</v>
      </c>
      <c r="CU5" s="161" t="str">
        <f>$CQ$2&amp;"//"&amp;$CU$3&amp;"//"&amp;CU4</f>
        <v>GAIA PREMIUM DESI GHEE //GHEE 500 ML//BOX</v>
      </c>
      <c r="CV5" s="161" t="str">
        <f>$CQ$2&amp;"//"&amp;$CU$3&amp;"//"&amp;CV4</f>
        <v>GAIA PREMIUM DESI GHEE //GHEE 500 ML//JAR</v>
      </c>
      <c r="CW5" s="161" t="str">
        <f>$CQ$2&amp;"//"&amp;$CW$3&amp;"//"&amp;CW4</f>
        <v>GAIA PREMIUM DESI GHEE //GHEE 1 LTR  //BOX</v>
      </c>
      <c r="CX5" s="161" t="str">
        <f>$CQ$2&amp;"//"&amp;$CW$3&amp;"//"&amp;CX4</f>
        <v>GAIA PREMIUM DESI GHEE //GHEE 1 LTR  //JAR</v>
      </c>
      <c r="CY5" s="161" t="str">
        <f>$CQ$2&amp;"//"&amp;$CY$3&amp;"//"&amp;CY4</f>
        <v>GAIA PREMIUM DESI GHEE //GHEE 1 LTR Ceka Pack//BOX</v>
      </c>
      <c r="CZ5" s="161" t="str">
        <f>$CQ$2&amp;"//"&amp;$CY$3&amp;"//"&amp;CZ4</f>
        <v>GAIA PREMIUM DESI GHEE //GHEE 1 LTR Ceka Pack//JAR</v>
      </c>
      <c r="DA5" s="161" t="str">
        <f>$CQ$2&amp;"//"&amp;$DA$3&amp;"//"&amp;DA4</f>
        <v>GAIA PREMIUM DESI GHEE //Cow GHEE 1 LTR Ceka Pack //BOX</v>
      </c>
      <c r="DB5" s="161" t="str">
        <f>$CQ$2&amp;"//"&amp;$DA$3&amp;"//"&amp;DB4</f>
        <v>GAIA PREMIUM DESI GHEE //Cow GHEE 1 LTR Ceka Pack //JAR</v>
      </c>
      <c r="DC5" s="161" t="str">
        <f>$CQ$2&amp;"//"&amp;$DC$3&amp;"//"&amp;DC4</f>
        <v>GAIA PREMIUM DESI GHEE //GHEE 900 ML Ceka Pack//BOX</v>
      </c>
      <c r="DD5" s="161" t="str">
        <f>$CQ$2&amp;"//"&amp;$DC$3&amp;"//"&amp;DD4</f>
        <v>GAIA PREMIUM DESI GHEE //GHEE 900 ML Ceka Pack//JAR</v>
      </c>
      <c r="DE5" s="161" t="str">
        <f>$CQ$2&amp;"//"&amp;$DE$3&amp;"//"&amp;DE4</f>
        <v>GAIA PREMIUM DESI GHEE //Cow GHEE 900 ML Ceka Pack //BOX</v>
      </c>
      <c r="DF5" s="161" t="str">
        <f>$CQ$2&amp;"//"&amp;$DE$3&amp;"//"&amp;DF4</f>
        <v>GAIA PREMIUM DESI GHEE //Cow GHEE 900 ML Ceka Pack //JAR</v>
      </c>
      <c r="DG5" s="161" t="str">
        <f>$CQ$2&amp;"//"&amp;$DG$3&amp;"//"&amp;DG4</f>
        <v>GAIA PREMIUM DESI GHEE //GHEE 5 LTRS //BOX</v>
      </c>
      <c r="DH5" s="161" t="str">
        <f>$CQ$2&amp;"//"&amp;$DG$3&amp;"//"&amp;DH4</f>
        <v>GAIA PREMIUM DESI GHEE //GHEE 5 LTRS //JAR</v>
      </c>
      <c r="DI5" s="161" t="str">
        <f>$CQ$2&amp;"//"&amp;$DI$3&amp;"//"&amp;DI4</f>
        <v>GAIA PREMIUM DESI GHEE //COW GHEE 200 ML//BOX</v>
      </c>
      <c r="DJ5" s="161" t="str">
        <f>$CQ$2&amp;"//"&amp;$DI$3&amp;"//"&amp;DJ4</f>
        <v>GAIA PREMIUM DESI GHEE //COW GHEE 200 ML//JAR</v>
      </c>
      <c r="DK5" s="161" t="str">
        <f>$CQ$2&amp;"//"&amp;$DK$3&amp;"//"&amp;DK4</f>
        <v>GAIA PREMIUM DESI GHEE //COW GHEE 500 ML//BOX</v>
      </c>
      <c r="DL5" s="161" t="str">
        <f>$CQ$2&amp;"//"&amp;$DK$3&amp;"//"&amp;DL4</f>
        <v>GAIA PREMIUM DESI GHEE //COW GHEE 500 ML//JAR</v>
      </c>
      <c r="DM5" s="161" t="str">
        <f>$CQ$2&amp;"//"&amp;$DM$3&amp;"//"&amp;DM4</f>
        <v>GAIA PREMIUM DESI GHEE //COW GHEE 1LTR//BOX</v>
      </c>
      <c r="DN5" s="161" t="str">
        <f>$CQ$2&amp;"//"&amp;$DM$3&amp;"//"&amp;DN4</f>
        <v>GAIA PREMIUM DESI GHEE //COW GHEE 1LTR//JAR</v>
      </c>
      <c r="DO5" s="161" t="str">
        <f>$CQ$2&amp;"//"&amp;$DO$3&amp;"//"&amp;DO4</f>
        <v>GAIA PREMIUM DESI GHEE //GHEE 20 ML Pouch//BOX</v>
      </c>
      <c r="DP5" s="161" t="str">
        <f>$CQ$2&amp;"//"&amp;$DO$3&amp;"//"&amp;DP4</f>
        <v>GAIA PREMIUM DESI GHEE //GHEE 20 ML Pouch//Jar</v>
      </c>
      <c r="DQ5" s="161" t="str">
        <f>$CQ$2&amp;"//"&amp;$DO$3&amp;"//"&amp;DQ4</f>
        <v>GAIA PREMIUM DESI GHEE //GHEE 20 ML Pouch//Free Jar</v>
      </c>
      <c r="DR5" s="161" t="str">
        <f>$CQ$2&amp;"//"&amp;$DR$3&amp;"//"&amp;DR4</f>
        <v>GAIA PREMIUM DESI GHEE //GHEE 15 KG //TIN</v>
      </c>
      <c r="DS5" s="161" t="str">
        <f>$DS$2&amp;"//"&amp;$DS$3&amp;"//"&amp;DS4</f>
        <v>SWEETS//Shrikhand KE 80g//BOX</v>
      </c>
      <c r="DT5" s="161" t="str">
        <f>$DS$2&amp;"//"&amp;$DS$3&amp;"//"&amp;DT4</f>
        <v>SWEETS//Shrikhand KE 80g//Cup</v>
      </c>
      <c r="DU5" s="161" t="str">
        <f>$DS$2&amp;"//"&amp;$DS$3&amp;"//"&amp;DU4</f>
        <v>SWEETS//Shrikhand KE 80g//Free Box</v>
      </c>
      <c r="DV5" s="161" t="str">
        <f>$DS$2&amp;"//"&amp;$DV$3&amp;"//"&amp;DV4</f>
        <v>SWEETS//Shrikhand KE 80g-Box(6Pc)//BOX</v>
      </c>
      <c r="DW5" s="161" t="str">
        <f>$DS$2&amp;"//"&amp;$DV$3&amp;"//"&amp;DW4</f>
        <v>SWEETS//Shrikhand KE 80g-Box(6Pc)//Free Box</v>
      </c>
      <c r="DX5" s="161" t="str">
        <f>$DS$2&amp;"//"&amp;$DX$3&amp;"//"&amp;DX4</f>
        <v>SWEETS//Shahi Rabdi 80g//Trey</v>
      </c>
      <c r="DY5" s="161" t="str">
        <f>$DS$2&amp;"//"&amp;$DX$3&amp;"//"&amp;DY4</f>
        <v>SWEETS//Shahi Rabdi 80g//Free Tray</v>
      </c>
      <c r="DZ5" s="161" t="str">
        <f>$DS$2&amp;"//"&amp;$DZ$3&amp;"//"&amp;DZ4</f>
        <v>SWEETS//Shahi Rabdi 80g//Box</v>
      </c>
      <c r="EA5" s="161" t="str">
        <f>$DS$2&amp;"//"&amp;$DZ$3&amp;"//"&amp;EA4</f>
        <v>SWEETS//Shahi Rabdi 80g//Free box</v>
      </c>
      <c r="EB5" s="161" t="str">
        <f>$DS$2&amp;"//"&amp;$EB$3&amp;"//"&amp;EB4</f>
        <v>SWEETS//Shahi Rabdi 80g-Box(6Pc)//Box</v>
      </c>
      <c r="EC5" s="161" t="str">
        <f>$DS$2&amp;"//"&amp;$EB$3&amp;"//"&amp;EC4</f>
        <v>SWEETS//Shahi Rabdi 80g-Box(6Pc)//Free box</v>
      </c>
      <c r="ED5" s="161" t="str">
        <f>$DS$2&amp;"//"&amp;$ED$3&amp;"//"&amp;ED4</f>
        <v>SWEETS//Peda 200g//BOX</v>
      </c>
      <c r="EE5" s="161" t="str">
        <f>$DS$2&amp;"//"&amp;$ED$3&amp;"//"&amp;EE4</f>
        <v>SWEETS//Peda 200g//Free 
CBX</v>
      </c>
      <c r="EF5" s="161" t="str">
        <f>$DS$2&amp;"//"&amp;$EF$3&amp;"//"&amp;EF4</f>
        <v>SWEETS//Kesar Peda 200g//BOX</v>
      </c>
      <c r="EG5" s="161" t="str">
        <f>$DS$2&amp;"//"&amp;$EF$3&amp;"//"&amp;EG4</f>
        <v>SWEETS//Kesar Peda 200g//Free 
CBX</v>
      </c>
      <c r="EH5" s="161" t="str">
        <f>$DS$2&amp;"//"&amp;$EH$3&amp;"//"&amp;EH4</f>
        <v xml:space="preserve">SWEETS//BROWN 1KG//KG </v>
      </c>
      <c r="EI5" s="94" t="str">
        <f>$EI$2&amp;"//"&amp;$EI$2&amp;"//"&amp;EI4</f>
        <v>ORDER
AMOUNT //ORDER
AMOUNT //Value in Rs.</v>
      </c>
      <c r="EJ5" s="94" t="str">
        <f>$EI$2&amp;"//"&amp;$EI$2&amp;"//"&amp;EJ4</f>
        <v>ORDER
AMOUNT //ORDER
AMOUNT //Bill NO</v>
      </c>
      <c r="EK5" s="94" t="str">
        <f>$EI$2&amp;"//"&amp;$EI$2&amp;"//"&amp;EK4</f>
        <v>ORDER
AMOUNT //ORDER
AMOUNT //CHALAN NO</v>
      </c>
      <c r="ER5" s="94"/>
      <c r="ES5" s="94"/>
      <c r="ET5" s="94"/>
    </row>
    <row r="6" spans="1:150" ht="15" customHeight="1">
      <c r="A6" t="b">
        <f>C6='Raipur-1'!C6</f>
        <v>1</v>
      </c>
      <c r="B6" s="609">
        <v>1</v>
      </c>
      <c r="C6" s="61" t="str">
        <f>IF('Raipur-1'!C6="","",'Raipur-1'!C6)</f>
        <v>Chahna Palace</v>
      </c>
      <c r="D6" s="167">
        <f>E6*24</f>
        <v>672</v>
      </c>
      <c r="E6" s="167">
        <v>28</v>
      </c>
      <c r="F6" s="164">
        <v>0</v>
      </c>
      <c r="G6" s="167">
        <f>H6*24</f>
        <v>672</v>
      </c>
      <c r="H6" s="167">
        <v>28</v>
      </c>
      <c r="I6" s="164">
        <v>0</v>
      </c>
      <c r="J6" s="164">
        <f>'Production Summary'!$N$6</f>
        <v>200</v>
      </c>
      <c r="K6" s="328">
        <f>'Production Summary'!$M$6</f>
        <v>7.5</v>
      </c>
      <c r="L6" s="164">
        <v>0</v>
      </c>
      <c r="M6" s="365">
        <f>'Production Summary'!$N$7</f>
        <v>612.72</v>
      </c>
      <c r="N6" s="367">
        <f>'Production Summary'!$M$7</f>
        <v>25.53</v>
      </c>
      <c r="O6" s="164">
        <v>0</v>
      </c>
      <c r="P6" s="164">
        <f>'Production Summary'!$N$8</f>
        <v>780</v>
      </c>
      <c r="Q6" s="164">
        <f>'Production Summary'!$M$8</f>
        <v>65</v>
      </c>
      <c r="R6" s="164">
        <v>0</v>
      </c>
      <c r="S6" s="164">
        <f>'Production Summary'!$N$9</f>
        <v>720</v>
      </c>
      <c r="T6" s="164">
        <f>'Production Summary'!$M$9</f>
        <v>60</v>
      </c>
      <c r="U6" s="164">
        <v>0</v>
      </c>
      <c r="V6" s="164">
        <f>'Production Summary'!$N$10</f>
        <v>876</v>
      </c>
      <c r="W6" s="164">
        <f>'Production Summary'!$M$10</f>
        <v>73</v>
      </c>
      <c r="X6" s="164">
        <v>0</v>
      </c>
      <c r="Y6" s="164">
        <f>'Production Summary'!$N$14</f>
        <v>177</v>
      </c>
      <c r="Z6" s="328">
        <f>'Production Summary'!$M$14</f>
        <v>14.75</v>
      </c>
      <c r="AA6" s="164">
        <v>0</v>
      </c>
      <c r="AB6" s="164">
        <f>'Production Summary'!$N$15</f>
        <v>126</v>
      </c>
      <c r="AC6" s="164">
        <f>'Production Summary'!$M$15</f>
        <v>21</v>
      </c>
      <c r="AD6" s="164">
        <v>0</v>
      </c>
      <c r="AE6" s="164">
        <f>'Production Summary'!$N$16</f>
        <v>252</v>
      </c>
      <c r="AF6" s="164">
        <f>'Production Summary'!$M$16</f>
        <v>21</v>
      </c>
      <c r="AG6" s="164">
        <v>0</v>
      </c>
      <c r="AH6" s="164">
        <f>'Production Summary'!$N$18</f>
        <v>1035</v>
      </c>
      <c r="AI6" s="164">
        <f>'Production Summary'!$M$18</f>
        <v>17.25</v>
      </c>
      <c r="AJ6" s="164">
        <v>0</v>
      </c>
      <c r="AK6" s="164">
        <f>'Production Summary'!$N$19</f>
        <v>870</v>
      </c>
      <c r="AL6" s="164">
        <f>'Production Summary'!$M$19</f>
        <v>29</v>
      </c>
      <c r="AM6" s="164">
        <v>0</v>
      </c>
      <c r="AN6" s="167">
        <f>AO6*12</f>
        <v>900</v>
      </c>
      <c r="AO6" s="167">
        <v>75</v>
      </c>
      <c r="AP6" s="164">
        <v>0</v>
      </c>
      <c r="AQ6" s="164">
        <f>'Production Summary'!$N$21</f>
        <v>670</v>
      </c>
      <c r="AR6" s="164">
        <f>'Production Summary'!$M$21</f>
        <v>335</v>
      </c>
      <c r="AS6" s="164">
        <v>0</v>
      </c>
      <c r="AT6" s="167">
        <v>390</v>
      </c>
      <c r="AU6" s="164">
        <f>'Production Summary'!$N$23</f>
        <v>1050</v>
      </c>
      <c r="AV6" s="164">
        <f>'Production Summary'!$N$25</f>
        <v>300</v>
      </c>
      <c r="AW6" s="164">
        <f>'Production Summary'!$M$25</f>
        <v>25</v>
      </c>
      <c r="AX6" s="164">
        <v>0</v>
      </c>
      <c r="AY6" s="164">
        <f>'Production Summary'!$N$26</f>
        <v>300</v>
      </c>
      <c r="AZ6" s="164">
        <f>'Production Summary'!$M$26</f>
        <v>25</v>
      </c>
      <c r="BA6" s="164">
        <v>0</v>
      </c>
      <c r="BB6" s="164">
        <f>'Production Summary'!$N$28</f>
        <v>777</v>
      </c>
      <c r="BC6" s="164">
        <f>'Production Summary'!$M$28</f>
        <v>12.95</v>
      </c>
      <c r="BD6" s="164">
        <v>0</v>
      </c>
      <c r="BE6" s="167">
        <f t="shared" ref="BE6:BE15" si="0">BF6*12</f>
        <v>720</v>
      </c>
      <c r="BF6" s="167">
        <v>60</v>
      </c>
      <c r="BG6" s="164">
        <v>0</v>
      </c>
      <c r="BH6" s="167">
        <f>BI6*2</f>
        <v>520</v>
      </c>
      <c r="BI6" s="167">
        <v>260</v>
      </c>
      <c r="BJ6" s="164">
        <v>0</v>
      </c>
      <c r="BK6" s="386"/>
      <c r="BL6" s="167">
        <v>920</v>
      </c>
      <c r="BM6" s="164">
        <f>'Production Summary'!$N$34</f>
        <v>360.59999999999997</v>
      </c>
      <c r="BN6" s="164">
        <f>'Production Summary'!$M$34</f>
        <v>6.01</v>
      </c>
      <c r="BO6" s="164">
        <v>0</v>
      </c>
      <c r="BP6" s="164">
        <f>'Production Summary'!$N$36</f>
        <v>717</v>
      </c>
      <c r="BQ6" s="164">
        <f>'Production Summary'!$M$36</f>
        <v>11.95</v>
      </c>
      <c r="BR6" s="164">
        <v>0</v>
      </c>
      <c r="BS6" s="164">
        <f>'Production Summary'!$N$37</f>
        <v>210</v>
      </c>
      <c r="BT6" s="164">
        <f>'Production Summary'!$M$37</f>
        <v>21</v>
      </c>
      <c r="BU6" s="164">
        <v>0</v>
      </c>
      <c r="BV6" s="164">
        <f>'Production Summary'!$N$38</f>
        <v>280</v>
      </c>
      <c r="BW6" s="164">
        <f>'Production Summary'!$M$38</f>
        <v>28</v>
      </c>
      <c r="BX6" s="164">
        <v>0</v>
      </c>
      <c r="BY6" s="165">
        <f>'Production Summary'!$N$39</f>
        <v>300.38406247988502</v>
      </c>
      <c r="BZ6" s="164">
        <f>'Production Summary'!$M$39</f>
        <v>30.038406247988501</v>
      </c>
      <c r="CA6" s="164">
        <v>0</v>
      </c>
      <c r="CB6" s="164">
        <f>'Production Summary'!$N$40</f>
        <v>131.30000000000001</v>
      </c>
      <c r="CC6" s="164">
        <f>'Production Summary'!$M$40</f>
        <v>13.13</v>
      </c>
      <c r="CD6" s="164">
        <v>0</v>
      </c>
      <c r="CE6" s="164">
        <f>'Production Summary'!$N$42</f>
        <v>1136.3519999999996</v>
      </c>
      <c r="CF6" s="164">
        <f>'Production Summary'!$M$42</f>
        <v>81.167999999999978</v>
      </c>
      <c r="CG6" s="164">
        <v>0</v>
      </c>
      <c r="CH6" s="164">
        <v>0</v>
      </c>
      <c r="CI6" s="164">
        <f>'Production Summary'!$N$43</f>
        <v>184</v>
      </c>
      <c r="CJ6" s="164">
        <v>0</v>
      </c>
      <c r="CK6" s="167">
        <v>365</v>
      </c>
      <c r="CL6" s="164">
        <v>0</v>
      </c>
      <c r="CM6" s="375">
        <f>'Production Summary'!$N$45</f>
        <v>1650</v>
      </c>
      <c r="CN6" s="164">
        <f>'Production Summary'!$N$46</f>
        <v>270</v>
      </c>
      <c r="CO6" s="164">
        <f>'Production Summary'!$N$47</f>
        <v>1350</v>
      </c>
      <c r="CP6" s="166"/>
      <c r="CQ6" s="164">
        <f>'Production Summary'!$N$49</f>
        <v>8004.1580041580037</v>
      </c>
      <c r="CR6" s="164">
        <f>'Production Summary'!$M$49</f>
        <v>66.701316701316699</v>
      </c>
      <c r="CS6" s="164">
        <f>'Production Summary'!$N$50</f>
        <v>13331.600831600828</v>
      </c>
      <c r="CT6" s="164">
        <f>'Production Summary'!$M$50</f>
        <v>148.1288981288981</v>
      </c>
      <c r="CU6" s="164">
        <f>'Production Summary'!$N$51</f>
        <v>12785.862785862784</v>
      </c>
      <c r="CV6" s="164">
        <f>'Production Summary'!$M$51</f>
        <v>355.16285516285512</v>
      </c>
      <c r="CW6" s="164">
        <f>'Production Summary'!$N$52</f>
        <v>12629.937629937627</v>
      </c>
      <c r="CX6" s="164">
        <f>'Production Summary'!$M$52</f>
        <v>701.66320166320156</v>
      </c>
      <c r="CY6" s="164">
        <f>'Production Summary'!$N$53</f>
        <v>12396.049896049895</v>
      </c>
      <c r="CZ6" s="164">
        <f>'Production Summary'!$M$53</f>
        <v>688.66943866943859</v>
      </c>
      <c r="DA6" s="164">
        <f>'Production Summary'!$N$54</f>
        <v>13799.376299376298</v>
      </c>
      <c r="DB6" s="164">
        <f>'Production Summary'!$M$54</f>
        <v>766.63201663201653</v>
      </c>
      <c r="DC6" s="328">
        <f>'Production Summary'!$N$60</f>
        <v>12863.825363825363</v>
      </c>
      <c r="DD6" s="328">
        <f>'Production Summary'!$M$60</f>
        <v>714.65696465696465</v>
      </c>
      <c r="DE6" s="164">
        <f>'Production Summary'!$N$59</f>
        <v>11148.648648648648</v>
      </c>
      <c r="DF6" s="328">
        <f>'Production Summary'!$M$59</f>
        <v>619.36936936936934</v>
      </c>
      <c r="DG6" s="164">
        <f>'Production Summary'!$N$55</f>
        <v>13842.68884268884</v>
      </c>
      <c r="DH6" s="164">
        <f>'Production Summary'!$M$55</f>
        <v>3460.67221067221</v>
      </c>
      <c r="DI6" s="164">
        <f>'Production Summary'!$N$56</f>
        <v>13097.713097713096</v>
      </c>
      <c r="DJ6" s="164">
        <f>'Production Summary'!$M$56</f>
        <v>163.72141372141371</v>
      </c>
      <c r="DK6" s="164">
        <f>'Production Summary'!$N$57</f>
        <v>14189.189189189186</v>
      </c>
      <c r="DL6" s="164">
        <f>'Production Summary'!$M$57</f>
        <v>394.14414414414409</v>
      </c>
      <c r="DM6" s="164">
        <f>'Production Summary'!$N$58</f>
        <v>14017.671517671517</v>
      </c>
      <c r="DN6" s="164">
        <f>'Production Summary'!$M$58</f>
        <v>778.75952875952873</v>
      </c>
      <c r="DO6" s="164">
        <f>'Production Summary'!$N$61</f>
        <v>4500</v>
      </c>
      <c r="DP6" s="328">
        <f>'Production Summary'!$M$61</f>
        <v>750</v>
      </c>
      <c r="DQ6" s="164">
        <v>0</v>
      </c>
      <c r="DR6" s="164">
        <f>'Production Summary'!$N$62</f>
        <v>8900</v>
      </c>
      <c r="DS6" s="164">
        <f>'Production Summary'!$N$70</f>
        <v>300</v>
      </c>
      <c r="DT6" s="328">
        <f>'Production Summary'!$M$70</f>
        <v>25</v>
      </c>
      <c r="DU6" s="164">
        <v>0</v>
      </c>
      <c r="DV6" s="164">
        <f>'Production Summary'!$N$71</f>
        <v>150</v>
      </c>
      <c r="DW6" s="328">
        <v>0</v>
      </c>
      <c r="DX6" s="164">
        <f>'Production Summary'!$N$64</f>
        <v>192</v>
      </c>
      <c r="DY6" s="164">
        <v>0</v>
      </c>
      <c r="DZ6" s="391">
        <f>'Production Summary'!$N$65</f>
        <v>384</v>
      </c>
      <c r="EA6" s="164">
        <v>0</v>
      </c>
      <c r="EB6" s="391">
        <f>'Production Summary'!$N$66</f>
        <v>192</v>
      </c>
      <c r="EC6" s="164">
        <v>0</v>
      </c>
      <c r="ED6" s="164">
        <f>'Production Summary'!$N$67</f>
        <v>96</v>
      </c>
      <c r="EE6" s="164">
        <v>0</v>
      </c>
      <c r="EF6" s="164">
        <f>'Production Summary'!$N$68</f>
        <v>96</v>
      </c>
      <c r="EG6" s="164">
        <v>0</v>
      </c>
      <c r="EH6" s="167">
        <v>360</v>
      </c>
      <c r="EI6" s="101"/>
      <c r="EJ6" s="3"/>
      <c r="EK6" s="3"/>
      <c r="ER6" s="64" t="s">
        <v>22</v>
      </c>
      <c r="ES6" s="61" t="str">
        <f t="shared" ref="ES6:ES19" si="1">C6</f>
        <v>Chahna Palace</v>
      </c>
      <c r="ET6" s="24">
        <f>EI6</f>
        <v>0</v>
      </c>
    </row>
    <row r="7" spans="1:150" ht="15" customHeight="1">
      <c r="A7" t="b">
        <f>C7='Raipur-1'!C7</f>
        <v>1</v>
      </c>
      <c r="B7" s="609">
        <f>B6+1</f>
        <v>2</v>
      </c>
      <c r="C7" s="61" t="str">
        <f>IF('Raipur-1'!C7="","",'Raipur-1'!C7)</f>
        <v>Kanger Valley Academy school</v>
      </c>
      <c r="D7" s="164">
        <f>'Production Summary'!$N$4</f>
        <v>666</v>
      </c>
      <c r="E7" s="164">
        <f>'Production Summary'!$M$4</f>
        <v>27.75</v>
      </c>
      <c r="F7" s="164">
        <v>0</v>
      </c>
      <c r="G7" s="164">
        <f>'Production Summary'!$N$5</f>
        <v>666</v>
      </c>
      <c r="H7" s="164">
        <f>'Production Summary'!$M$5</f>
        <v>27.75</v>
      </c>
      <c r="I7" s="164">
        <v>0</v>
      </c>
      <c r="J7" s="164">
        <f>'Production Summary'!$N$6</f>
        <v>200</v>
      </c>
      <c r="K7" s="328">
        <f>'Production Summary'!$M$6</f>
        <v>7.5</v>
      </c>
      <c r="L7" s="164">
        <v>0</v>
      </c>
      <c r="M7" s="365">
        <f>'Production Summary'!$N$7</f>
        <v>612.72</v>
      </c>
      <c r="N7" s="367">
        <f>'Production Summary'!$M$7</f>
        <v>25.53</v>
      </c>
      <c r="O7" s="164">
        <v>0</v>
      </c>
      <c r="P7" s="164">
        <f>'Production Summary'!$N$8</f>
        <v>780</v>
      </c>
      <c r="Q7" s="164">
        <f>'Production Summary'!$M$8</f>
        <v>65</v>
      </c>
      <c r="R7" s="164">
        <v>0</v>
      </c>
      <c r="S7" s="164">
        <f>'Production Summary'!$N$9</f>
        <v>720</v>
      </c>
      <c r="T7" s="164">
        <f>'Production Summary'!$M$9</f>
        <v>60</v>
      </c>
      <c r="U7" s="164">
        <v>0</v>
      </c>
      <c r="V7" s="164">
        <f>'Production Summary'!$N$10</f>
        <v>876</v>
      </c>
      <c r="W7" s="164">
        <f>'Production Summary'!$M$10</f>
        <v>73</v>
      </c>
      <c r="X7" s="164">
        <v>0</v>
      </c>
      <c r="Y7" s="164">
        <f>'Production Summary'!$N$14</f>
        <v>177</v>
      </c>
      <c r="Z7" s="328">
        <f>'Production Summary'!$M$14</f>
        <v>14.75</v>
      </c>
      <c r="AA7" s="164">
        <v>0</v>
      </c>
      <c r="AB7" s="164">
        <f>'Production Summary'!$N$15</f>
        <v>126</v>
      </c>
      <c r="AC7" s="164">
        <f>'Production Summary'!$M$15</f>
        <v>21</v>
      </c>
      <c r="AD7" s="164">
        <v>0</v>
      </c>
      <c r="AE7" s="164">
        <f>'Production Summary'!$N$16</f>
        <v>252</v>
      </c>
      <c r="AF7" s="164">
        <f>'Production Summary'!$M$16</f>
        <v>21</v>
      </c>
      <c r="AG7" s="164">
        <v>0</v>
      </c>
      <c r="AH7" s="164">
        <f>'Production Summary'!$N$18</f>
        <v>1035</v>
      </c>
      <c r="AI7" s="164">
        <f>'Production Summary'!$M$18</f>
        <v>17.25</v>
      </c>
      <c r="AJ7" s="164">
        <v>0</v>
      </c>
      <c r="AK7" s="164">
        <f>'Production Summary'!$N$19</f>
        <v>870</v>
      </c>
      <c r="AL7" s="164">
        <f>'Production Summary'!$M$19</f>
        <v>29</v>
      </c>
      <c r="AM7" s="164">
        <v>0</v>
      </c>
      <c r="AN7" s="167">
        <f>AO7*12</f>
        <v>900</v>
      </c>
      <c r="AO7" s="167">
        <v>75</v>
      </c>
      <c r="AP7" s="164">
        <v>0</v>
      </c>
      <c r="AQ7" s="167">
        <f>AR7*2</f>
        <v>700</v>
      </c>
      <c r="AR7" s="167">
        <v>350</v>
      </c>
      <c r="AS7" s="164">
        <v>0</v>
      </c>
      <c r="AT7" s="167">
        <v>390</v>
      </c>
      <c r="AU7" s="167">
        <v>1090</v>
      </c>
      <c r="AV7" s="164">
        <f>'Production Summary'!$N$25</f>
        <v>300</v>
      </c>
      <c r="AW7" s="164">
        <f>'Production Summary'!$M$25</f>
        <v>25</v>
      </c>
      <c r="AX7" s="164">
        <v>0</v>
      </c>
      <c r="AY7" s="164">
        <f>'Production Summary'!$N$26</f>
        <v>300</v>
      </c>
      <c r="AZ7" s="164">
        <f>'Production Summary'!$M$26</f>
        <v>25</v>
      </c>
      <c r="BA7" s="164">
        <v>0</v>
      </c>
      <c r="BB7" s="164">
        <f>'Production Summary'!$N$28</f>
        <v>777</v>
      </c>
      <c r="BC7" s="164">
        <f>'Production Summary'!$M$28</f>
        <v>12.95</v>
      </c>
      <c r="BD7" s="164">
        <v>0</v>
      </c>
      <c r="BE7" s="167">
        <f t="shared" si="0"/>
        <v>720</v>
      </c>
      <c r="BF7" s="167">
        <v>60</v>
      </c>
      <c r="BG7" s="164">
        <v>0</v>
      </c>
      <c r="BH7" s="167">
        <f>BI7*2</f>
        <v>520</v>
      </c>
      <c r="BI7" s="167">
        <v>260</v>
      </c>
      <c r="BJ7" s="164">
        <v>0</v>
      </c>
      <c r="BK7" s="386"/>
      <c r="BL7" s="167">
        <v>920</v>
      </c>
      <c r="BM7" s="164">
        <f>'Production Summary'!$N$34</f>
        <v>360.59999999999997</v>
      </c>
      <c r="BN7" s="164">
        <f>'Production Summary'!$M$34</f>
        <v>6.01</v>
      </c>
      <c r="BO7" s="164">
        <v>0</v>
      </c>
      <c r="BP7" s="164">
        <f>'Production Summary'!$N$36</f>
        <v>717</v>
      </c>
      <c r="BQ7" s="164">
        <f>'Production Summary'!$M$36</f>
        <v>11.95</v>
      </c>
      <c r="BR7" s="164">
        <v>0</v>
      </c>
      <c r="BS7" s="164">
        <f>'Production Summary'!$N$37</f>
        <v>210</v>
      </c>
      <c r="BT7" s="164">
        <f>'Production Summary'!$M$37</f>
        <v>21</v>
      </c>
      <c r="BU7" s="164">
        <v>0</v>
      </c>
      <c r="BV7" s="164">
        <f>'Production Summary'!$N$38</f>
        <v>280</v>
      </c>
      <c r="BW7" s="164">
        <f>'Production Summary'!$M$38</f>
        <v>28</v>
      </c>
      <c r="BX7" s="164">
        <v>0</v>
      </c>
      <c r="BY7" s="165">
        <f>'Production Summary'!$N$39</f>
        <v>300.38406247988502</v>
      </c>
      <c r="BZ7" s="164">
        <f>'Production Summary'!$M$39</f>
        <v>30.038406247988501</v>
      </c>
      <c r="CA7" s="164">
        <v>0</v>
      </c>
      <c r="CB7" s="164">
        <f>'Production Summary'!$N$40</f>
        <v>131.30000000000001</v>
      </c>
      <c r="CC7" s="164">
        <f>'Production Summary'!$M$40</f>
        <v>13.13</v>
      </c>
      <c r="CD7" s="164">
        <v>0</v>
      </c>
      <c r="CE7" s="164">
        <f>'Production Summary'!$N$42</f>
        <v>1136.3519999999996</v>
      </c>
      <c r="CF7" s="164">
        <f>'Production Summary'!$M$42</f>
        <v>81.167999999999978</v>
      </c>
      <c r="CG7" s="164">
        <v>0</v>
      </c>
      <c r="CH7" s="164">
        <v>0</v>
      </c>
      <c r="CI7" s="164">
        <f>'Production Summary'!$N$43</f>
        <v>184</v>
      </c>
      <c r="CJ7" s="164">
        <v>0</v>
      </c>
      <c r="CK7" s="167">
        <v>356</v>
      </c>
      <c r="CL7" s="164">
        <v>0</v>
      </c>
      <c r="CM7" s="375">
        <f>'Production Summary'!$N$45</f>
        <v>1650</v>
      </c>
      <c r="CN7" s="164">
        <f>'Production Summary'!$N$46</f>
        <v>270</v>
      </c>
      <c r="CO7" s="164">
        <f>'Production Summary'!$N$47</f>
        <v>1350</v>
      </c>
      <c r="CP7" s="166"/>
      <c r="CQ7" s="164">
        <f>'Production Summary'!$N$49</f>
        <v>8004.1580041580037</v>
      </c>
      <c r="CR7" s="164">
        <f>'Production Summary'!$M$49</f>
        <v>66.701316701316699</v>
      </c>
      <c r="CS7" s="164">
        <f>'Production Summary'!$N$50</f>
        <v>13331.600831600828</v>
      </c>
      <c r="CT7" s="164">
        <f>'Production Summary'!$M$50</f>
        <v>148.1288981288981</v>
      </c>
      <c r="CU7" s="164">
        <f>'Production Summary'!$N$51</f>
        <v>12785.862785862784</v>
      </c>
      <c r="CV7" s="164">
        <f>'Production Summary'!$M$51</f>
        <v>355.16285516285512</v>
      </c>
      <c r="CW7" s="164">
        <f>'Production Summary'!$N$52</f>
        <v>12629.937629937627</v>
      </c>
      <c r="CX7" s="164">
        <f>'Production Summary'!$M$52</f>
        <v>701.66320166320156</v>
      </c>
      <c r="CY7" s="164">
        <f>'Production Summary'!$N$53</f>
        <v>12396.049896049895</v>
      </c>
      <c r="CZ7" s="164">
        <f>'Production Summary'!$M$53</f>
        <v>688.66943866943859</v>
      </c>
      <c r="DA7" s="164">
        <f>'Production Summary'!$N$54</f>
        <v>13799.376299376298</v>
      </c>
      <c r="DB7" s="164">
        <f>'Production Summary'!$M$54</f>
        <v>766.63201663201653</v>
      </c>
      <c r="DC7" s="328">
        <f>'Production Summary'!$N$60</f>
        <v>12863.825363825363</v>
      </c>
      <c r="DD7" s="328">
        <f>'Production Summary'!$M$60</f>
        <v>714.65696465696465</v>
      </c>
      <c r="DE7" s="164">
        <f>'Production Summary'!$N$59</f>
        <v>11148.648648648648</v>
      </c>
      <c r="DF7" s="328">
        <f>'Production Summary'!$M$59</f>
        <v>619.36936936936934</v>
      </c>
      <c r="DG7" s="164">
        <f>'Production Summary'!$N$55</f>
        <v>13842.68884268884</v>
      </c>
      <c r="DH7" s="164">
        <f>'Production Summary'!$M$55</f>
        <v>3460.67221067221</v>
      </c>
      <c r="DI7" s="164">
        <f>'Production Summary'!$N$56</f>
        <v>13097.713097713096</v>
      </c>
      <c r="DJ7" s="164">
        <f>'Production Summary'!$M$56</f>
        <v>163.72141372141371</v>
      </c>
      <c r="DK7" s="164">
        <f>'Production Summary'!$N$57</f>
        <v>14189.189189189186</v>
      </c>
      <c r="DL7" s="164">
        <f>'Production Summary'!$M$57</f>
        <v>394.14414414414409</v>
      </c>
      <c r="DM7" s="164">
        <f>'Production Summary'!$N$58</f>
        <v>14017.671517671517</v>
      </c>
      <c r="DN7" s="164">
        <f>'Production Summary'!$M$58</f>
        <v>778.75952875952873</v>
      </c>
      <c r="DO7" s="164">
        <f>'Production Summary'!$N$61</f>
        <v>4500</v>
      </c>
      <c r="DP7" s="328">
        <f>'Production Summary'!$M$61</f>
        <v>750</v>
      </c>
      <c r="DQ7" s="164">
        <v>0</v>
      </c>
      <c r="DR7" s="164">
        <f>'Production Summary'!$N$62</f>
        <v>8900</v>
      </c>
      <c r="DS7" s="164">
        <f>'Production Summary'!$N$70</f>
        <v>300</v>
      </c>
      <c r="DT7" s="328">
        <f>'Production Summary'!$M$70</f>
        <v>25</v>
      </c>
      <c r="DU7" s="164">
        <v>0</v>
      </c>
      <c r="DV7" s="164">
        <f>'Production Summary'!$N$71</f>
        <v>150</v>
      </c>
      <c r="DW7" s="328">
        <v>0</v>
      </c>
      <c r="DX7" s="164">
        <f>'Production Summary'!$N$64</f>
        <v>192</v>
      </c>
      <c r="DY7" s="164">
        <v>0</v>
      </c>
      <c r="DZ7" s="391">
        <f>'Production Summary'!$N$65</f>
        <v>384</v>
      </c>
      <c r="EA7" s="164">
        <v>0</v>
      </c>
      <c r="EB7" s="391">
        <f>'Production Summary'!$N$66</f>
        <v>192</v>
      </c>
      <c r="EC7" s="164">
        <v>0</v>
      </c>
      <c r="ED7" s="164">
        <f>'Production Summary'!$N$67</f>
        <v>96</v>
      </c>
      <c r="EE7" s="164">
        <v>0</v>
      </c>
      <c r="EF7" s="164">
        <f>'Production Summary'!$N$68</f>
        <v>96</v>
      </c>
      <c r="EG7" s="164">
        <v>0</v>
      </c>
      <c r="EH7" s="164">
        <f>'Production Summary'!$N$69</f>
        <v>340</v>
      </c>
      <c r="EI7" s="101"/>
      <c r="EJ7" s="3"/>
      <c r="EK7" s="3"/>
      <c r="ER7" s="64" t="s">
        <v>23</v>
      </c>
      <c r="ES7" s="61" t="str">
        <f t="shared" si="1"/>
        <v>Kanger Valley Academy school</v>
      </c>
      <c r="ET7" s="24">
        <f t="shared" ref="ET7:ET68" si="2">EI7</f>
        <v>0</v>
      </c>
    </row>
    <row r="8" spans="1:150" ht="15" customHeight="1">
      <c r="A8" t="b">
        <f>C8='Raipur-1'!C8</f>
        <v>1</v>
      </c>
      <c r="B8" s="609">
        <f t="shared" ref="B8:B68" si="3">B7+1</f>
        <v>3</v>
      </c>
      <c r="C8" s="61" t="str">
        <f>IF('Raipur-1'!C8="","",'Raipur-1'!C8)</f>
        <v>Qantas Hospitality</v>
      </c>
      <c r="D8" s="167">
        <f t="shared" ref="D8:D13" si="4">E8*24</f>
        <v>684</v>
      </c>
      <c r="E8" s="167">
        <v>28.5</v>
      </c>
      <c r="F8" s="164">
        <v>0</v>
      </c>
      <c r="G8" s="164">
        <f>'Production Summary'!$N$5</f>
        <v>666</v>
      </c>
      <c r="H8" s="164">
        <f>'Production Summary'!$M$5</f>
        <v>27.75</v>
      </c>
      <c r="I8" s="164">
        <v>0</v>
      </c>
      <c r="J8" s="164">
        <f>'Production Summary'!$N$6</f>
        <v>200</v>
      </c>
      <c r="K8" s="328">
        <f>'Production Summary'!$M$6</f>
        <v>7.5</v>
      </c>
      <c r="L8" s="164">
        <v>0</v>
      </c>
      <c r="M8" s="365">
        <f>'Production Summary'!$N$7</f>
        <v>612.72</v>
      </c>
      <c r="N8" s="367">
        <f>'Production Summary'!$M$7</f>
        <v>25.53</v>
      </c>
      <c r="O8" s="164">
        <v>0</v>
      </c>
      <c r="P8" s="164">
        <f>'Production Summary'!$N$8</f>
        <v>780</v>
      </c>
      <c r="Q8" s="164">
        <f>'Production Summary'!$M$8</f>
        <v>65</v>
      </c>
      <c r="R8" s="164">
        <v>0</v>
      </c>
      <c r="S8" s="164">
        <f>'Production Summary'!$N$9</f>
        <v>720</v>
      </c>
      <c r="T8" s="164">
        <f>'Production Summary'!$M$9</f>
        <v>60</v>
      </c>
      <c r="U8" s="164">
        <v>0</v>
      </c>
      <c r="V8" s="164">
        <f>'Production Summary'!$N$10</f>
        <v>876</v>
      </c>
      <c r="W8" s="164">
        <f>'Production Summary'!$M$10</f>
        <v>73</v>
      </c>
      <c r="X8" s="164">
        <v>0</v>
      </c>
      <c r="Y8" s="164">
        <f>'Production Summary'!$N$14</f>
        <v>177</v>
      </c>
      <c r="Z8" s="328">
        <f>'Production Summary'!$M$14</f>
        <v>14.75</v>
      </c>
      <c r="AA8" s="164">
        <v>0</v>
      </c>
      <c r="AB8" s="164">
        <f>'Production Summary'!$N$15</f>
        <v>126</v>
      </c>
      <c r="AC8" s="164">
        <f>'Production Summary'!$M$15</f>
        <v>21</v>
      </c>
      <c r="AD8" s="164">
        <v>0</v>
      </c>
      <c r="AE8" s="164">
        <f>'Production Summary'!$N$16</f>
        <v>252</v>
      </c>
      <c r="AF8" s="164">
        <f>'Production Summary'!$M$16</f>
        <v>21</v>
      </c>
      <c r="AG8" s="164">
        <v>0</v>
      </c>
      <c r="AH8" s="164">
        <f>'Production Summary'!$N$18</f>
        <v>1035</v>
      </c>
      <c r="AI8" s="164">
        <f>'Production Summary'!$M$18</f>
        <v>17.25</v>
      </c>
      <c r="AJ8" s="164">
        <v>0</v>
      </c>
      <c r="AK8" s="164">
        <f>'Production Summary'!$N$19</f>
        <v>870</v>
      </c>
      <c r="AL8" s="164">
        <f>'Production Summary'!$M$19</f>
        <v>29</v>
      </c>
      <c r="AM8" s="164">
        <v>0</v>
      </c>
      <c r="AN8" s="167">
        <f>AO8*12</f>
        <v>900</v>
      </c>
      <c r="AO8" s="167">
        <v>75</v>
      </c>
      <c r="AP8" s="164">
        <v>0</v>
      </c>
      <c r="AQ8" s="167">
        <f>AR8*2</f>
        <v>700</v>
      </c>
      <c r="AR8" s="167">
        <v>350</v>
      </c>
      <c r="AS8" s="164">
        <v>0</v>
      </c>
      <c r="AT8" s="167">
        <v>390</v>
      </c>
      <c r="AU8" s="167">
        <v>1090</v>
      </c>
      <c r="AV8" s="164">
        <f>'Production Summary'!$N$25</f>
        <v>300</v>
      </c>
      <c r="AW8" s="164">
        <f>'Production Summary'!$M$25</f>
        <v>25</v>
      </c>
      <c r="AX8" s="164">
        <v>0</v>
      </c>
      <c r="AY8" s="164">
        <f>'Production Summary'!$N$26</f>
        <v>300</v>
      </c>
      <c r="AZ8" s="164">
        <f>'Production Summary'!$M$26</f>
        <v>25</v>
      </c>
      <c r="BA8" s="164">
        <v>0</v>
      </c>
      <c r="BB8" s="164">
        <f>'Production Summary'!$N$28</f>
        <v>777</v>
      </c>
      <c r="BC8" s="164">
        <f>'Production Summary'!$M$28</f>
        <v>12.95</v>
      </c>
      <c r="BD8" s="164">
        <v>0</v>
      </c>
      <c r="BE8" s="167">
        <f t="shared" si="0"/>
        <v>720</v>
      </c>
      <c r="BF8" s="167">
        <v>60</v>
      </c>
      <c r="BG8" s="164">
        <v>0</v>
      </c>
      <c r="BH8" s="167">
        <f>BI8*2</f>
        <v>520</v>
      </c>
      <c r="BI8" s="167">
        <v>260</v>
      </c>
      <c r="BJ8" s="164">
        <v>0</v>
      </c>
      <c r="BK8" s="386"/>
      <c r="BL8" s="167">
        <v>920</v>
      </c>
      <c r="BM8" s="164">
        <f>'Production Summary'!$N$34</f>
        <v>360.59999999999997</v>
      </c>
      <c r="BN8" s="164">
        <f>'Production Summary'!$M$34</f>
        <v>6.01</v>
      </c>
      <c r="BO8" s="164">
        <v>0</v>
      </c>
      <c r="BP8" s="164">
        <f>'Production Summary'!$N$36</f>
        <v>717</v>
      </c>
      <c r="BQ8" s="164">
        <f>'Production Summary'!$M$36</f>
        <v>11.95</v>
      </c>
      <c r="BR8" s="164">
        <v>0</v>
      </c>
      <c r="BS8" s="164">
        <f>'Production Summary'!$N$37</f>
        <v>210</v>
      </c>
      <c r="BT8" s="164">
        <f>'Production Summary'!$M$37</f>
        <v>21</v>
      </c>
      <c r="BU8" s="164">
        <v>0</v>
      </c>
      <c r="BV8" s="164">
        <f>'Production Summary'!$N$38</f>
        <v>280</v>
      </c>
      <c r="BW8" s="164">
        <f>'Production Summary'!$M$38</f>
        <v>28</v>
      </c>
      <c r="BX8" s="164">
        <v>0</v>
      </c>
      <c r="BY8" s="165">
        <f>'Production Summary'!$N$39</f>
        <v>300.38406247988502</v>
      </c>
      <c r="BZ8" s="164">
        <f>'Production Summary'!$M$39</f>
        <v>30.038406247988501</v>
      </c>
      <c r="CA8" s="164">
        <v>0</v>
      </c>
      <c r="CB8" s="164">
        <f>'Production Summary'!$N$40</f>
        <v>131.30000000000001</v>
      </c>
      <c r="CC8" s="164">
        <f>'Production Summary'!$M$40</f>
        <v>13.13</v>
      </c>
      <c r="CD8" s="164">
        <v>0</v>
      </c>
      <c r="CE8" s="164">
        <f>'Production Summary'!$N$42</f>
        <v>1136.3519999999996</v>
      </c>
      <c r="CF8" s="164">
        <f>'Production Summary'!$M$42</f>
        <v>81.167999999999978</v>
      </c>
      <c r="CG8" s="164">
        <v>0</v>
      </c>
      <c r="CH8" s="164">
        <v>0</v>
      </c>
      <c r="CI8" s="164">
        <f>'Production Summary'!$N$43</f>
        <v>184</v>
      </c>
      <c r="CJ8" s="164">
        <v>0</v>
      </c>
      <c r="CK8" s="167">
        <v>365</v>
      </c>
      <c r="CL8" s="164">
        <v>0</v>
      </c>
      <c r="CM8" s="375">
        <f>'Production Summary'!$N$45</f>
        <v>1650</v>
      </c>
      <c r="CN8" s="164">
        <f>'Production Summary'!$N$46</f>
        <v>270</v>
      </c>
      <c r="CO8" s="164">
        <f>'Production Summary'!$N$47</f>
        <v>1350</v>
      </c>
      <c r="CP8" s="166"/>
      <c r="CQ8" s="164">
        <f>'Production Summary'!$N$49</f>
        <v>8004.1580041580037</v>
      </c>
      <c r="CR8" s="164">
        <f>'Production Summary'!$M$49</f>
        <v>66.701316701316699</v>
      </c>
      <c r="CS8" s="164">
        <f>'Production Summary'!$N$50</f>
        <v>13331.600831600828</v>
      </c>
      <c r="CT8" s="164">
        <f>'Production Summary'!$M$50</f>
        <v>148.1288981288981</v>
      </c>
      <c r="CU8" s="164">
        <f>'Production Summary'!$N$51</f>
        <v>12785.862785862784</v>
      </c>
      <c r="CV8" s="164">
        <f>'Production Summary'!$M$51</f>
        <v>355.16285516285512</v>
      </c>
      <c r="CW8" s="164">
        <f>'Production Summary'!$N$52</f>
        <v>12629.937629937627</v>
      </c>
      <c r="CX8" s="164">
        <f>'Production Summary'!$M$52</f>
        <v>701.66320166320156</v>
      </c>
      <c r="CY8" s="573">
        <f>CZ8*18</f>
        <v>12366</v>
      </c>
      <c r="CZ8" s="573">
        <v>687</v>
      </c>
      <c r="DA8" s="164">
        <f>'Production Summary'!$N$54</f>
        <v>13799.376299376298</v>
      </c>
      <c r="DB8" s="164">
        <f>'Production Summary'!$M$54</f>
        <v>766.63201663201653</v>
      </c>
      <c r="DC8" s="328">
        <f>'Production Summary'!$N$60</f>
        <v>12863.825363825363</v>
      </c>
      <c r="DD8" s="328">
        <f>'Production Summary'!$M$60</f>
        <v>714.65696465696465</v>
      </c>
      <c r="DE8" s="164">
        <f>'Production Summary'!$N$59</f>
        <v>11148.648648648648</v>
      </c>
      <c r="DF8" s="328">
        <f>'Production Summary'!$M$59</f>
        <v>619.36936936936934</v>
      </c>
      <c r="DG8" s="164">
        <f>'Production Summary'!$N$55</f>
        <v>13842.68884268884</v>
      </c>
      <c r="DH8" s="164">
        <f>'Production Summary'!$M$55</f>
        <v>3460.67221067221</v>
      </c>
      <c r="DI8" s="164">
        <f>'Production Summary'!$N$56</f>
        <v>13097.713097713096</v>
      </c>
      <c r="DJ8" s="164">
        <f>'Production Summary'!$M$56</f>
        <v>163.72141372141371</v>
      </c>
      <c r="DK8" s="164">
        <f>'Production Summary'!$N$57</f>
        <v>14189.189189189186</v>
      </c>
      <c r="DL8" s="164">
        <f>'Production Summary'!$M$57</f>
        <v>394.14414414414409</v>
      </c>
      <c r="DM8" s="164">
        <f>'Production Summary'!$N$58</f>
        <v>14017.671517671517</v>
      </c>
      <c r="DN8" s="164">
        <f>'Production Summary'!$M$58</f>
        <v>778.75952875952873</v>
      </c>
      <c r="DO8" s="164">
        <f>'Production Summary'!$N$61</f>
        <v>4500</v>
      </c>
      <c r="DP8" s="328">
        <f>'Production Summary'!$M$61</f>
        <v>750</v>
      </c>
      <c r="DQ8" s="164">
        <v>0</v>
      </c>
      <c r="DR8" s="164">
        <f>'Production Summary'!$N$62</f>
        <v>8900</v>
      </c>
      <c r="DS8" s="164">
        <f>'Production Summary'!$N$70</f>
        <v>300</v>
      </c>
      <c r="DT8" s="328">
        <f>'Production Summary'!$M$70</f>
        <v>25</v>
      </c>
      <c r="DU8" s="164">
        <v>0</v>
      </c>
      <c r="DV8" s="164">
        <f>'Production Summary'!$N$71</f>
        <v>150</v>
      </c>
      <c r="DW8" s="328">
        <v>0</v>
      </c>
      <c r="DX8" s="164">
        <f>'Production Summary'!$N$64</f>
        <v>192</v>
      </c>
      <c r="DY8" s="164">
        <v>0</v>
      </c>
      <c r="DZ8" s="391">
        <f>'Production Summary'!$N$65</f>
        <v>384</v>
      </c>
      <c r="EA8" s="164">
        <v>0</v>
      </c>
      <c r="EB8" s="391">
        <f>'Production Summary'!$N$66</f>
        <v>192</v>
      </c>
      <c r="EC8" s="164">
        <v>0</v>
      </c>
      <c r="ED8" s="164">
        <f>'Production Summary'!$N$67</f>
        <v>96</v>
      </c>
      <c r="EE8" s="164">
        <v>0</v>
      </c>
      <c r="EF8" s="164">
        <f>'Production Summary'!$N$68</f>
        <v>96</v>
      </c>
      <c r="EG8" s="164">
        <v>0</v>
      </c>
      <c r="EH8" s="164">
        <f>'Production Summary'!$N$69</f>
        <v>340</v>
      </c>
      <c r="EI8" s="101"/>
      <c r="EJ8" s="3"/>
      <c r="EK8" s="3"/>
      <c r="ER8" s="64" t="s">
        <v>24</v>
      </c>
      <c r="ES8" s="61" t="str">
        <f t="shared" si="1"/>
        <v>Qantas Hospitality</v>
      </c>
      <c r="ET8" s="24">
        <f t="shared" si="2"/>
        <v>0</v>
      </c>
    </row>
    <row r="9" spans="1:150" ht="15" customHeight="1">
      <c r="A9" t="b">
        <f>C9='Raipur-1'!C9</f>
        <v>1</v>
      </c>
      <c r="B9" s="609">
        <f t="shared" si="3"/>
        <v>4</v>
      </c>
      <c r="C9" s="61" t="str">
        <f>IF('Raipur-1'!C9="","",'Raipur-1'!C9)</f>
        <v>Ciaana The Bakers</v>
      </c>
      <c r="D9" s="167">
        <f t="shared" si="4"/>
        <v>672</v>
      </c>
      <c r="E9" s="167">
        <v>28</v>
      </c>
      <c r="F9" s="164">
        <v>0</v>
      </c>
      <c r="G9" s="164">
        <f>'Production Summary'!$N$5</f>
        <v>666</v>
      </c>
      <c r="H9" s="164">
        <f>'Production Summary'!$M$5</f>
        <v>27.75</v>
      </c>
      <c r="I9" s="164">
        <v>0</v>
      </c>
      <c r="J9" s="164">
        <f>'Production Summary'!$N$6</f>
        <v>200</v>
      </c>
      <c r="K9" s="328">
        <f>'Production Summary'!$M$6</f>
        <v>7.5</v>
      </c>
      <c r="L9" s="164">
        <v>0</v>
      </c>
      <c r="M9" s="365">
        <f>'Production Summary'!$N$7</f>
        <v>612.72</v>
      </c>
      <c r="N9" s="367">
        <f>'Production Summary'!$M$7</f>
        <v>25.53</v>
      </c>
      <c r="O9" s="164">
        <v>0</v>
      </c>
      <c r="P9" s="164">
        <f>'Production Summary'!$N$8</f>
        <v>780</v>
      </c>
      <c r="Q9" s="164">
        <f>'Production Summary'!$M$8</f>
        <v>65</v>
      </c>
      <c r="R9" s="164">
        <v>0</v>
      </c>
      <c r="S9" s="164">
        <f>'Production Summary'!$N$9</f>
        <v>720</v>
      </c>
      <c r="T9" s="164">
        <f>'Production Summary'!$M$9</f>
        <v>60</v>
      </c>
      <c r="U9" s="164">
        <v>0</v>
      </c>
      <c r="V9" s="164">
        <f>'Production Summary'!$N$10</f>
        <v>876</v>
      </c>
      <c r="W9" s="164">
        <f>'Production Summary'!$M$10</f>
        <v>73</v>
      </c>
      <c r="X9" s="164">
        <v>0</v>
      </c>
      <c r="Y9" s="164">
        <f>'Production Summary'!$N$14</f>
        <v>177</v>
      </c>
      <c r="Z9" s="328">
        <f>'Production Summary'!$M$14</f>
        <v>14.75</v>
      </c>
      <c r="AA9" s="164">
        <v>0</v>
      </c>
      <c r="AB9" s="164">
        <f>'Production Summary'!$N$15</f>
        <v>126</v>
      </c>
      <c r="AC9" s="164">
        <f>'Production Summary'!$M$15</f>
        <v>21</v>
      </c>
      <c r="AD9" s="164">
        <v>0</v>
      </c>
      <c r="AE9" s="164">
        <f>'Production Summary'!$N$16</f>
        <v>252</v>
      </c>
      <c r="AF9" s="164">
        <f>'Production Summary'!$M$16</f>
        <v>21</v>
      </c>
      <c r="AG9" s="164">
        <v>0</v>
      </c>
      <c r="AH9" s="164">
        <f>'Production Summary'!$N$18</f>
        <v>1035</v>
      </c>
      <c r="AI9" s="164">
        <f>'Production Summary'!$M$18</f>
        <v>17.25</v>
      </c>
      <c r="AJ9" s="164">
        <v>0</v>
      </c>
      <c r="AK9" s="164">
        <f>'Production Summary'!$N$19</f>
        <v>870</v>
      </c>
      <c r="AL9" s="164">
        <f>'Production Summary'!$M$19</f>
        <v>29</v>
      </c>
      <c r="AM9" s="164">
        <v>0</v>
      </c>
      <c r="AN9" s="167">
        <f t="shared" ref="AN9" si="5">AO9*12</f>
        <v>900</v>
      </c>
      <c r="AO9" s="167">
        <v>75</v>
      </c>
      <c r="AP9" s="164">
        <v>0</v>
      </c>
      <c r="AQ9" s="167">
        <f t="shared" ref="AQ9" si="6">AR9*2</f>
        <v>700</v>
      </c>
      <c r="AR9" s="167">
        <v>350</v>
      </c>
      <c r="AS9" s="164">
        <v>0</v>
      </c>
      <c r="AT9" s="167">
        <v>390</v>
      </c>
      <c r="AU9" s="167">
        <v>1090</v>
      </c>
      <c r="AV9" s="164">
        <f>'Production Summary'!$N$25</f>
        <v>300</v>
      </c>
      <c r="AW9" s="164">
        <f>'Production Summary'!$M$25</f>
        <v>25</v>
      </c>
      <c r="AX9" s="164">
        <v>0</v>
      </c>
      <c r="AY9" s="164">
        <f>'Production Summary'!$N$26</f>
        <v>300</v>
      </c>
      <c r="AZ9" s="164">
        <f>'Production Summary'!$M$26</f>
        <v>25</v>
      </c>
      <c r="BA9" s="164">
        <v>0</v>
      </c>
      <c r="BB9" s="164">
        <f>'Production Summary'!$N$28</f>
        <v>777</v>
      </c>
      <c r="BC9" s="164">
        <f>'Production Summary'!$M$28</f>
        <v>12.95</v>
      </c>
      <c r="BD9" s="164">
        <v>0</v>
      </c>
      <c r="BE9" s="167">
        <f t="shared" si="0"/>
        <v>720</v>
      </c>
      <c r="BF9" s="167">
        <v>60</v>
      </c>
      <c r="BG9" s="164">
        <v>0</v>
      </c>
      <c r="BH9" s="167">
        <f>BI9*2</f>
        <v>520</v>
      </c>
      <c r="BI9" s="167">
        <v>260</v>
      </c>
      <c r="BJ9" s="164">
        <v>0</v>
      </c>
      <c r="BK9" s="386"/>
      <c r="BL9" s="167">
        <v>920</v>
      </c>
      <c r="BM9" s="164">
        <f>'Production Summary'!$N$34</f>
        <v>360.59999999999997</v>
      </c>
      <c r="BN9" s="164">
        <f>'Production Summary'!$M$34</f>
        <v>6.01</v>
      </c>
      <c r="BO9" s="164">
        <v>0</v>
      </c>
      <c r="BP9" s="164">
        <f>'Production Summary'!$N$36</f>
        <v>717</v>
      </c>
      <c r="BQ9" s="164">
        <f>'Production Summary'!$M$36</f>
        <v>11.95</v>
      </c>
      <c r="BR9" s="164">
        <v>0</v>
      </c>
      <c r="BS9" s="164">
        <f>'Production Summary'!$N$37</f>
        <v>210</v>
      </c>
      <c r="BT9" s="164">
        <f>'Production Summary'!$M$37</f>
        <v>21</v>
      </c>
      <c r="BU9" s="164">
        <v>0</v>
      </c>
      <c r="BV9" s="164">
        <f>'Production Summary'!$N$38</f>
        <v>280</v>
      </c>
      <c r="BW9" s="164">
        <f>'Production Summary'!$M$38</f>
        <v>28</v>
      </c>
      <c r="BX9" s="164">
        <v>0</v>
      </c>
      <c r="BY9" s="165">
        <f>'Production Summary'!$N$39</f>
        <v>300.38406247988502</v>
      </c>
      <c r="BZ9" s="164">
        <f>'Production Summary'!$M$39</f>
        <v>30.038406247988501</v>
      </c>
      <c r="CA9" s="164">
        <v>0</v>
      </c>
      <c r="CB9" s="164">
        <f>'Production Summary'!$N$40</f>
        <v>131.30000000000001</v>
      </c>
      <c r="CC9" s="164">
        <f>'Production Summary'!$M$40</f>
        <v>13.13</v>
      </c>
      <c r="CD9" s="164">
        <v>0</v>
      </c>
      <c r="CE9" s="164">
        <f>'Production Summary'!$N$42</f>
        <v>1136.3519999999996</v>
      </c>
      <c r="CF9" s="164">
        <f>'Production Summary'!$M$42</f>
        <v>81.167999999999978</v>
      </c>
      <c r="CG9" s="164">
        <v>0</v>
      </c>
      <c r="CH9" s="164">
        <v>0</v>
      </c>
      <c r="CI9" s="164">
        <f>'Production Summary'!$N$43</f>
        <v>184</v>
      </c>
      <c r="CJ9" s="164">
        <v>0</v>
      </c>
      <c r="CK9" s="167">
        <v>365</v>
      </c>
      <c r="CL9" s="164">
        <v>0</v>
      </c>
      <c r="CM9" s="375">
        <f>'Production Summary'!$N$45</f>
        <v>1650</v>
      </c>
      <c r="CN9" s="167">
        <v>280</v>
      </c>
      <c r="CO9" s="167">
        <f>CN9*5</f>
        <v>1400</v>
      </c>
      <c r="CP9" s="166"/>
      <c r="CQ9" s="164">
        <f>'Production Summary'!$N$49</f>
        <v>8004.1580041580037</v>
      </c>
      <c r="CR9" s="164">
        <f>'Production Summary'!$M$49</f>
        <v>66.701316701316699</v>
      </c>
      <c r="CS9" s="164">
        <f>'Production Summary'!$N$50</f>
        <v>13331.600831600828</v>
      </c>
      <c r="CT9" s="164">
        <f>'Production Summary'!$M$50</f>
        <v>148.1288981288981</v>
      </c>
      <c r="CU9" s="164">
        <f>'Production Summary'!$N$51</f>
        <v>12785.862785862784</v>
      </c>
      <c r="CV9" s="164">
        <f>'Production Summary'!$M$51</f>
        <v>355.16285516285512</v>
      </c>
      <c r="CW9" s="164">
        <f>'Production Summary'!$N$52</f>
        <v>12629.937629937627</v>
      </c>
      <c r="CX9" s="164">
        <f>'Production Summary'!$M$52</f>
        <v>701.66320166320156</v>
      </c>
      <c r="CY9" s="164">
        <f>'Production Summary'!$N$53</f>
        <v>12396.049896049895</v>
      </c>
      <c r="CZ9" s="164">
        <f>'Production Summary'!$M$53</f>
        <v>688.66943866943859</v>
      </c>
      <c r="DA9" s="164">
        <f>'Production Summary'!$N$54</f>
        <v>13799.376299376298</v>
      </c>
      <c r="DB9" s="164">
        <f>'Production Summary'!$M$54</f>
        <v>766.63201663201653</v>
      </c>
      <c r="DC9" s="328">
        <f>'Production Summary'!$N$60</f>
        <v>12863.825363825363</v>
      </c>
      <c r="DD9" s="328">
        <f>'Production Summary'!$M$60</f>
        <v>714.65696465696465</v>
      </c>
      <c r="DE9" s="164">
        <f>'Production Summary'!$N$59</f>
        <v>11148.648648648648</v>
      </c>
      <c r="DF9" s="328">
        <f>'Production Summary'!$M$59</f>
        <v>619.36936936936934</v>
      </c>
      <c r="DG9" s="164">
        <f>'Production Summary'!$N$55</f>
        <v>13842.68884268884</v>
      </c>
      <c r="DH9" s="164">
        <f>'Production Summary'!$M$55</f>
        <v>3460.67221067221</v>
      </c>
      <c r="DI9" s="164">
        <f>'Production Summary'!$N$56</f>
        <v>13097.713097713096</v>
      </c>
      <c r="DJ9" s="164">
        <f>'Production Summary'!$M$56</f>
        <v>163.72141372141371</v>
      </c>
      <c r="DK9" s="164">
        <f>'Production Summary'!$N$57</f>
        <v>14189.189189189186</v>
      </c>
      <c r="DL9" s="164">
        <f>'Production Summary'!$M$57</f>
        <v>394.14414414414409</v>
      </c>
      <c r="DM9" s="164">
        <f>'Production Summary'!$N$58</f>
        <v>14017.671517671517</v>
      </c>
      <c r="DN9" s="164">
        <f>'Production Summary'!$M$58</f>
        <v>778.75952875952873</v>
      </c>
      <c r="DO9" s="164">
        <f>'Production Summary'!$N$61</f>
        <v>4500</v>
      </c>
      <c r="DP9" s="328">
        <f>'Production Summary'!$M$61</f>
        <v>750</v>
      </c>
      <c r="DQ9" s="164">
        <v>0</v>
      </c>
      <c r="DR9" s="164">
        <f>'Production Summary'!$N$62</f>
        <v>8900</v>
      </c>
      <c r="DS9" s="164">
        <f>'Production Summary'!$N$70</f>
        <v>300</v>
      </c>
      <c r="DT9" s="328">
        <f>'Production Summary'!$M$70</f>
        <v>25</v>
      </c>
      <c r="DU9" s="164">
        <v>0</v>
      </c>
      <c r="DV9" s="164">
        <f>'Production Summary'!$N$71</f>
        <v>150</v>
      </c>
      <c r="DW9" s="328">
        <v>0</v>
      </c>
      <c r="DX9" s="164">
        <f>'Production Summary'!$N$64</f>
        <v>192</v>
      </c>
      <c r="DY9" s="164">
        <v>0</v>
      </c>
      <c r="DZ9" s="391">
        <f>'Production Summary'!$N$65</f>
        <v>384</v>
      </c>
      <c r="EA9" s="164">
        <v>0</v>
      </c>
      <c r="EB9" s="391">
        <f>'Production Summary'!$N$66</f>
        <v>192</v>
      </c>
      <c r="EC9" s="164">
        <v>0</v>
      </c>
      <c r="ED9" s="164">
        <f>'Production Summary'!$N$67</f>
        <v>96</v>
      </c>
      <c r="EE9" s="164">
        <v>0</v>
      </c>
      <c r="EF9" s="164">
        <f>'Production Summary'!$N$68</f>
        <v>96</v>
      </c>
      <c r="EG9" s="164">
        <v>0</v>
      </c>
      <c r="EH9" s="164">
        <f>'Production Summary'!$N$69</f>
        <v>340</v>
      </c>
      <c r="EI9" s="101"/>
      <c r="EJ9" s="3"/>
      <c r="EK9" s="3"/>
      <c r="ER9" s="64" t="s">
        <v>25</v>
      </c>
      <c r="ES9" s="61" t="str">
        <f t="shared" si="1"/>
        <v>Ciaana The Bakers</v>
      </c>
      <c r="ET9" s="24">
        <f t="shared" si="2"/>
        <v>0</v>
      </c>
    </row>
    <row r="10" spans="1:150" ht="15" customHeight="1">
      <c r="A10" t="b">
        <f>C10='Raipur-1'!C10</f>
        <v>1</v>
      </c>
      <c r="B10" s="609">
        <f t="shared" si="3"/>
        <v>5</v>
      </c>
      <c r="C10" s="61" t="str">
        <f>IF('Raipur-1'!C10="","",'Raipur-1'!C10)</f>
        <v>United Foodbrands Limited</v>
      </c>
      <c r="D10" s="167">
        <f t="shared" si="4"/>
        <v>672</v>
      </c>
      <c r="E10" s="167">
        <v>28</v>
      </c>
      <c r="F10" s="164">
        <v>0</v>
      </c>
      <c r="G10" s="164">
        <f>'Production Summary'!$N$5</f>
        <v>666</v>
      </c>
      <c r="H10" s="164">
        <f>'Production Summary'!$M$5</f>
        <v>27.75</v>
      </c>
      <c r="I10" s="164">
        <v>0</v>
      </c>
      <c r="J10" s="164">
        <f>'Production Summary'!$N$6</f>
        <v>200</v>
      </c>
      <c r="K10" s="328">
        <f>'Production Summary'!$M$6</f>
        <v>7.5</v>
      </c>
      <c r="L10" s="164">
        <v>0</v>
      </c>
      <c r="M10" s="365">
        <f>'Production Summary'!$N$7</f>
        <v>612.72</v>
      </c>
      <c r="N10" s="367">
        <f>'Production Summary'!$M$7</f>
        <v>25.53</v>
      </c>
      <c r="O10" s="164">
        <v>0</v>
      </c>
      <c r="P10" s="164">
        <f>'Production Summary'!$N$8</f>
        <v>780</v>
      </c>
      <c r="Q10" s="164">
        <f>'Production Summary'!$M$8</f>
        <v>65</v>
      </c>
      <c r="R10" s="164">
        <v>0</v>
      </c>
      <c r="S10" s="164">
        <f>'Production Summary'!$N$9</f>
        <v>720</v>
      </c>
      <c r="T10" s="164">
        <f>'Production Summary'!$M$9</f>
        <v>60</v>
      </c>
      <c r="U10" s="164">
        <v>0</v>
      </c>
      <c r="V10" s="164">
        <f>'Production Summary'!$N$10</f>
        <v>876</v>
      </c>
      <c r="W10" s="164">
        <f>'Production Summary'!$M$10</f>
        <v>73</v>
      </c>
      <c r="X10" s="164">
        <v>0</v>
      </c>
      <c r="Y10" s="164">
        <f>'Production Summary'!$N$14</f>
        <v>177</v>
      </c>
      <c r="Z10" s="328">
        <f>'Production Summary'!$M$14</f>
        <v>14.75</v>
      </c>
      <c r="AA10" s="164">
        <v>0</v>
      </c>
      <c r="AB10" s="164">
        <f>'Production Summary'!$N$15</f>
        <v>126</v>
      </c>
      <c r="AC10" s="164">
        <f>'Production Summary'!$M$15</f>
        <v>21</v>
      </c>
      <c r="AD10" s="164">
        <v>0</v>
      </c>
      <c r="AE10" s="164">
        <f>'Production Summary'!$N$16</f>
        <v>252</v>
      </c>
      <c r="AF10" s="164">
        <f>'Production Summary'!$M$16</f>
        <v>21</v>
      </c>
      <c r="AG10" s="164">
        <v>0</v>
      </c>
      <c r="AH10" s="164">
        <f>'Production Summary'!$N$18</f>
        <v>1035</v>
      </c>
      <c r="AI10" s="164">
        <f>'Production Summary'!$M$18</f>
        <v>17.25</v>
      </c>
      <c r="AJ10" s="164">
        <v>0</v>
      </c>
      <c r="AK10" s="164">
        <f>'Production Summary'!$N$19</f>
        <v>870</v>
      </c>
      <c r="AL10" s="164">
        <f>'Production Summary'!$M$19</f>
        <v>29</v>
      </c>
      <c r="AM10" s="164">
        <v>0</v>
      </c>
      <c r="AN10" s="164">
        <f>'Production Summary'!$N$20</f>
        <v>864</v>
      </c>
      <c r="AO10" s="164">
        <f>'Production Summary'!$M$20</f>
        <v>72</v>
      </c>
      <c r="AP10" s="164">
        <v>0</v>
      </c>
      <c r="AQ10" s="164">
        <f>'Production Summary'!$N$21</f>
        <v>670</v>
      </c>
      <c r="AR10" s="164">
        <f>'Production Summary'!$M$21</f>
        <v>335</v>
      </c>
      <c r="AS10" s="164">
        <v>0</v>
      </c>
      <c r="AT10" s="386">
        <f>'Production Summary'!$N$22</f>
        <v>375</v>
      </c>
      <c r="AU10" s="164">
        <f>'Production Summary'!$N$23</f>
        <v>1050</v>
      </c>
      <c r="AV10" s="164">
        <f>'Production Summary'!$N$25</f>
        <v>300</v>
      </c>
      <c r="AW10" s="164">
        <f>'Production Summary'!$M$25</f>
        <v>25</v>
      </c>
      <c r="AX10" s="164">
        <v>0</v>
      </c>
      <c r="AY10" s="164">
        <f>'Production Summary'!$N$26</f>
        <v>300</v>
      </c>
      <c r="AZ10" s="164">
        <f>'Production Summary'!$M$26</f>
        <v>25</v>
      </c>
      <c r="BA10" s="164">
        <v>0</v>
      </c>
      <c r="BB10" s="164">
        <f>'Production Summary'!$N$28</f>
        <v>777</v>
      </c>
      <c r="BC10" s="164">
        <f>'Production Summary'!$M$28</f>
        <v>12.95</v>
      </c>
      <c r="BD10" s="164">
        <v>0</v>
      </c>
      <c r="BE10" s="167">
        <f t="shared" si="0"/>
        <v>636</v>
      </c>
      <c r="BF10" s="167">
        <v>53</v>
      </c>
      <c r="BG10" s="164">
        <v>0</v>
      </c>
      <c r="BH10" s="164">
        <f>'Production Summary'!$N$30</f>
        <v>500</v>
      </c>
      <c r="BI10" s="164">
        <f>'Production Summary'!$M$30</f>
        <v>250</v>
      </c>
      <c r="BJ10" s="164">
        <v>0</v>
      </c>
      <c r="BK10" s="386"/>
      <c r="BL10" s="164">
        <f>'Production Summary'!$N$32</f>
        <v>875</v>
      </c>
      <c r="BM10" s="164">
        <f>'Production Summary'!$N$34</f>
        <v>360.59999999999997</v>
      </c>
      <c r="BN10" s="164">
        <f>'Production Summary'!$M$34</f>
        <v>6.01</v>
      </c>
      <c r="BO10" s="164">
        <v>0</v>
      </c>
      <c r="BP10" s="164">
        <f>'Production Summary'!$N$36</f>
        <v>717</v>
      </c>
      <c r="BQ10" s="164">
        <f>'Production Summary'!$M$36</f>
        <v>11.95</v>
      </c>
      <c r="BR10" s="164">
        <v>0</v>
      </c>
      <c r="BS10" s="164">
        <f>'Production Summary'!$N$37</f>
        <v>210</v>
      </c>
      <c r="BT10" s="164">
        <f>'Production Summary'!$M$37</f>
        <v>21</v>
      </c>
      <c r="BU10" s="164">
        <v>0</v>
      </c>
      <c r="BV10" s="164">
        <f>'Production Summary'!$N$38</f>
        <v>280</v>
      </c>
      <c r="BW10" s="164">
        <f>'Production Summary'!$M$38</f>
        <v>28</v>
      </c>
      <c r="BX10" s="164">
        <v>0</v>
      </c>
      <c r="BY10" s="165">
        <f>'Production Summary'!$N$39</f>
        <v>300.38406247988502</v>
      </c>
      <c r="BZ10" s="164">
        <f>'Production Summary'!$M$39</f>
        <v>30.038406247988501</v>
      </c>
      <c r="CA10" s="164">
        <v>0</v>
      </c>
      <c r="CB10" s="164">
        <f>'Production Summary'!$N$40</f>
        <v>131.30000000000001</v>
      </c>
      <c r="CC10" s="164">
        <f>'Production Summary'!$M$40</f>
        <v>13.13</v>
      </c>
      <c r="CD10" s="164">
        <v>0</v>
      </c>
      <c r="CE10" s="164">
        <f>'Production Summary'!$N$42</f>
        <v>1136.3519999999996</v>
      </c>
      <c r="CF10" s="164">
        <f>'Production Summary'!$M$42</f>
        <v>81.167999999999978</v>
      </c>
      <c r="CG10" s="164">
        <v>0</v>
      </c>
      <c r="CH10" s="164">
        <v>0</v>
      </c>
      <c r="CI10" s="164">
        <f>'Production Summary'!$N$43</f>
        <v>184</v>
      </c>
      <c r="CJ10" s="164">
        <v>0</v>
      </c>
      <c r="CK10" s="167">
        <v>356</v>
      </c>
      <c r="CL10" s="164">
        <v>0</v>
      </c>
      <c r="CM10" s="375">
        <f>'Production Summary'!$N$45</f>
        <v>1650</v>
      </c>
      <c r="CN10" s="164">
        <f>'Production Summary'!$N$46</f>
        <v>270</v>
      </c>
      <c r="CO10" s="164">
        <f>'Production Summary'!$N$47</f>
        <v>1350</v>
      </c>
      <c r="CP10" s="166"/>
      <c r="CQ10" s="164">
        <f>'Production Summary'!$N$49</f>
        <v>8004.1580041580037</v>
      </c>
      <c r="CR10" s="164">
        <f>'Production Summary'!$M$49</f>
        <v>66.701316701316699</v>
      </c>
      <c r="CS10" s="164">
        <f>'Production Summary'!$N$50</f>
        <v>13331.600831600828</v>
      </c>
      <c r="CT10" s="164">
        <f>'Production Summary'!$M$50</f>
        <v>148.1288981288981</v>
      </c>
      <c r="CU10" s="164">
        <f>'Production Summary'!$N$51</f>
        <v>12785.862785862784</v>
      </c>
      <c r="CV10" s="164">
        <f>'Production Summary'!$M$51</f>
        <v>355.16285516285512</v>
      </c>
      <c r="CW10" s="164">
        <f>'Production Summary'!$N$52</f>
        <v>12629.937629937627</v>
      </c>
      <c r="CX10" s="164">
        <f>'Production Summary'!$M$52</f>
        <v>701.66320166320156</v>
      </c>
      <c r="CY10" s="573">
        <f>CZ10*18</f>
        <v>12629.699999999999</v>
      </c>
      <c r="CZ10" s="573">
        <v>701.65</v>
      </c>
      <c r="DA10" s="164">
        <f>'Production Summary'!$N$54</f>
        <v>13799.376299376298</v>
      </c>
      <c r="DB10" s="164">
        <f>'Production Summary'!$M$54</f>
        <v>766.63201663201653</v>
      </c>
      <c r="DC10" s="328">
        <f>'Production Summary'!$N$60</f>
        <v>12863.825363825363</v>
      </c>
      <c r="DD10" s="328">
        <f>'Production Summary'!$M$60</f>
        <v>714.65696465696465</v>
      </c>
      <c r="DE10" s="164">
        <f>'Production Summary'!$N$59</f>
        <v>11148.648648648648</v>
      </c>
      <c r="DF10" s="328">
        <f>'Production Summary'!$M$59</f>
        <v>619.36936936936934</v>
      </c>
      <c r="DG10" s="164">
        <f>'Production Summary'!$N$55</f>
        <v>13842.68884268884</v>
      </c>
      <c r="DH10" s="164">
        <f>'Production Summary'!$M$55</f>
        <v>3460.67221067221</v>
      </c>
      <c r="DI10" s="164">
        <f>'Production Summary'!$N$56</f>
        <v>13097.713097713096</v>
      </c>
      <c r="DJ10" s="164">
        <f>'Production Summary'!$M$56</f>
        <v>163.72141372141371</v>
      </c>
      <c r="DK10" s="164">
        <f>'Production Summary'!$N$57</f>
        <v>14189.189189189186</v>
      </c>
      <c r="DL10" s="164">
        <f>'Production Summary'!$M$57</f>
        <v>394.14414414414409</v>
      </c>
      <c r="DM10" s="164">
        <f>'Production Summary'!$N$58</f>
        <v>14017.671517671517</v>
      </c>
      <c r="DN10" s="164">
        <f>'Production Summary'!$M$58</f>
        <v>778.75952875952873</v>
      </c>
      <c r="DO10" s="164">
        <f>'Production Summary'!$N$61</f>
        <v>4500</v>
      </c>
      <c r="DP10" s="328">
        <f>'Production Summary'!$M$61</f>
        <v>750</v>
      </c>
      <c r="DQ10" s="164">
        <v>0</v>
      </c>
      <c r="DR10" s="164">
        <f>'Production Summary'!$N$62</f>
        <v>8900</v>
      </c>
      <c r="DS10" s="164">
        <f>'Production Summary'!$N$70</f>
        <v>300</v>
      </c>
      <c r="DT10" s="328">
        <f>'Production Summary'!$M$70</f>
        <v>25</v>
      </c>
      <c r="DU10" s="164">
        <v>0</v>
      </c>
      <c r="DV10" s="164">
        <f>'Production Summary'!$N$71</f>
        <v>150</v>
      </c>
      <c r="DW10" s="328">
        <v>0</v>
      </c>
      <c r="DX10" s="164">
        <f>'Production Summary'!$N$64</f>
        <v>192</v>
      </c>
      <c r="DY10" s="164">
        <v>0</v>
      </c>
      <c r="DZ10" s="391">
        <f>'Production Summary'!$N$65</f>
        <v>384</v>
      </c>
      <c r="EA10" s="164">
        <v>0</v>
      </c>
      <c r="EB10" s="391">
        <f>'Production Summary'!$N$66</f>
        <v>192</v>
      </c>
      <c r="EC10" s="164">
        <v>0</v>
      </c>
      <c r="ED10" s="164">
        <f>'Production Summary'!$N$67</f>
        <v>96</v>
      </c>
      <c r="EE10" s="164">
        <v>0</v>
      </c>
      <c r="EF10" s="164">
        <f>'Production Summary'!$N$68</f>
        <v>96</v>
      </c>
      <c r="EG10" s="164">
        <v>0</v>
      </c>
      <c r="EH10" s="164">
        <f>'Production Summary'!$N$69</f>
        <v>340</v>
      </c>
      <c r="EI10" s="101"/>
      <c r="EJ10" s="3"/>
      <c r="EK10" s="3"/>
      <c r="ER10" s="64" t="s">
        <v>26</v>
      </c>
      <c r="ES10" s="61" t="str">
        <f t="shared" si="1"/>
        <v>United Foodbrands Limited</v>
      </c>
      <c r="ET10" s="24">
        <f t="shared" si="2"/>
        <v>0</v>
      </c>
    </row>
    <row r="11" spans="1:150" ht="15" customHeight="1">
      <c r="A11" t="b">
        <f>C11='Raipur-1'!C11</f>
        <v>1</v>
      </c>
      <c r="B11" s="609">
        <f t="shared" si="3"/>
        <v>6</v>
      </c>
      <c r="C11" s="61" t="str">
        <f>IF('Raipur-1'!C11="","",'Raipur-1'!C11)</f>
        <v>Dawoodi Bohra Jamaat Trust</v>
      </c>
      <c r="D11" s="167">
        <f t="shared" si="4"/>
        <v>672</v>
      </c>
      <c r="E11" s="167">
        <v>28</v>
      </c>
      <c r="F11" s="164">
        <v>0</v>
      </c>
      <c r="G11" s="167">
        <f>H11*24</f>
        <v>672</v>
      </c>
      <c r="H11" s="167">
        <v>28</v>
      </c>
      <c r="I11" s="164">
        <v>0</v>
      </c>
      <c r="J11" s="164">
        <f>'Production Summary'!$N$6</f>
        <v>200</v>
      </c>
      <c r="K11" s="328">
        <f>'Production Summary'!$M$6</f>
        <v>7.5</v>
      </c>
      <c r="L11" s="164">
        <v>0</v>
      </c>
      <c r="M11" s="365">
        <f>'Production Summary'!$N$7</f>
        <v>612.72</v>
      </c>
      <c r="N11" s="367">
        <f>'Production Summary'!$M$7</f>
        <v>25.53</v>
      </c>
      <c r="O11" s="164">
        <v>0</v>
      </c>
      <c r="P11" s="164">
        <f>'Production Summary'!$N$8</f>
        <v>780</v>
      </c>
      <c r="Q11" s="164">
        <f>'Production Summary'!$M$8</f>
        <v>65</v>
      </c>
      <c r="R11" s="164">
        <v>0</v>
      </c>
      <c r="S11" s="164">
        <f>'Production Summary'!$N$9</f>
        <v>720</v>
      </c>
      <c r="T11" s="164">
        <f>'Production Summary'!$M$9</f>
        <v>60</v>
      </c>
      <c r="U11" s="164">
        <v>0</v>
      </c>
      <c r="V11" s="164">
        <f>'Production Summary'!$N$10</f>
        <v>876</v>
      </c>
      <c r="W11" s="164">
        <f>'Production Summary'!$M$10</f>
        <v>73</v>
      </c>
      <c r="X11" s="164">
        <v>0</v>
      </c>
      <c r="Y11" s="164">
        <f>'Production Summary'!$N$14</f>
        <v>177</v>
      </c>
      <c r="Z11" s="328">
        <f>'Production Summary'!$M$14</f>
        <v>14.75</v>
      </c>
      <c r="AA11" s="164">
        <v>0</v>
      </c>
      <c r="AB11" s="164">
        <f>'Production Summary'!$N$15</f>
        <v>126</v>
      </c>
      <c r="AC11" s="164">
        <f>'Production Summary'!$M$15</f>
        <v>21</v>
      </c>
      <c r="AD11" s="164">
        <v>0</v>
      </c>
      <c r="AE11" s="164">
        <f>'Production Summary'!$N$16</f>
        <v>252</v>
      </c>
      <c r="AF11" s="164">
        <f>'Production Summary'!$M$16</f>
        <v>21</v>
      </c>
      <c r="AG11" s="164">
        <v>0</v>
      </c>
      <c r="AH11" s="164">
        <f>'Production Summary'!$N$18</f>
        <v>1035</v>
      </c>
      <c r="AI11" s="164">
        <f>'Production Summary'!$M$18</f>
        <v>17.25</v>
      </c>
      <c r="AJ11" s="164">
        <v>0</v>
      </c>
      <c r="AK11" s="164">
        <f>'Production Summary'!$N$19</f>
        <v>870</v>
      </c>
      <c r="AL11" s="164">
        <f>'Production Summary'!$M$19</f>
        <v>29</v>
      </c>
      <c r="AM11" s="164">
        <v>0</v>
      </c>
      <c r="AN11" s="167">
        <f>AO11*12</f>
        <v>900</v>
      </c>
      <c r="AO11" s="167">
        <v>75</v>
      </c>
      <c r="AP11" s="164">
        <v>0</v>
      </c>
      <c r="AQ11" s="167">
        <f>AR11*2</f>
        <v>700</v>
      </c>
      <c r="AR11" s="167">
        <v>350</v>
      </c>
      <c r="AS11" s="164">
        <v>0</v>
      </c>
      <c r="AT11" s="167">
        <v>390</v>
      </c>
      <c r="AU11" s="167">
        <v>1090</v>
      </c>
      <c r="AV11" s="164">
        <f>'Production Summary'!$N$25</f>
        <v>300</v>
      </c>
      <c r="AW11" s="164">
        <f>'Production Summary'!$M$25</f>
        <v>25</v>
      </c>
      <c r="AX11" s="164">
        <v>0</v>
      </c>
      <c r="AY11" s="164">
        <f>'Production Summary'!$N$26</f>
        <v>300</v>
      </c>
      <c r="AZ11" s="164">
        <f>'Production Summary'!$M$26</f>
        <v>25</v>
      </c>
      <c r="BA11" s="164">
        <v>0</v>
      </c>
      <c r="BB11" s="164">
        <f>'Production Summary'!$N$28</f>
        <v>777</v>
      </c>
      <c r="BC11" s="164">
        <f>'Production Summary'!$M$28</f>
        <v>12.95</v>
      </c>
      <c r="BD11" s="164">
        <v>0</v>
      </c>
      <c r="BE11" s="167">
        <f t="shared" si="0"/>
        <v>720</v>
      </c>
      <c r="BF11" s="167">
        <v>60</v>
      </c>
      <c r="BG11" s="164">
        <v>0</v>
      </c>
      <c r="BH11" s="167">
        <f>BI11*2</f>
        <v>520</v>
      </c>
      <c r="BI11" s="167">
        <v>260</v>
      </c>
      <c r="BJ11" s="164">
        <v>0</v>
      </c>
      <c r="BK11" s="386"/>
      <c r="BL11" s="167">
        <v>920</v>
      </c>
      <c r="BM11" s="164">
        <f>'Production Summary'!$N$34</f>
        <v>360.59999999999997</v>
      </c>
      <c r="BN11" s="164">
        <f>'Production Summary'!$M$34</f>
        <v>6.01</v>
      </c>
      <c r="BO11" s="164">
        <v>0</v>
      </c>
      <c r="BP11" s="164">
        <f>'Production Summary'!$N$36</f>
        <v>717</v>
      </c>
      <c r="BQ11" s="164">
        <f>'Production Summary'!$M$36</f>
        <v>11.95</v>
      </c>
      <c r="BR11" s="164">
        <v>0</v>
      </c>
      <c r="BS11" s="164">
        <f>'Production Summary'!$N$37</f>
        <v>210</v>
      </c>
      <c r="BT11" s="164">
        <f>'Production Summary'!$M$37</f>
        <v>21</v>
      </c>
      <c r="BU11" s="164">
        <v>0</v>
      </c>
      <c r="BV11" s="164">
        <f>'Production Summary'!$N$38</f>
        <v>280</v>
      </c>
      <c r="BW11" s="164">
        <f>'Production Summary'!$M$38</f>
        <v>28</v>
      </c>
      <c r="BX11" s="164">
        <v>0</v>
      </c>
      <c r="BY11" s="165">
        <f>'Production Summary'!$N$39</f>
        <v>300.38406247988502</v>
      </c>
      <c r="BZ11" s="164">
        <f>'Production Summary'!$M$39</f>
        <v>30.038406247988501</v>
      </c>
      <c r="CA11" s="164">
        <v>0</v>
      </c>
      <c r="CB11" s="164">
        <f>'Production Summary'!$N$40</f>
        <v>131.30000000000001</v>
      </c>
      <c r="CC11" s="164">
        <f>'Production Summary'!$M$40</f>
        <v>13.13</v>
      </c>
      <c r="CD11" s="164">
        <v>0</v>
      </c>
      <c r="CE11" s="164">
        <f>'Production Summary'!$N$42</f>
        <v>1136.3519999999996</v>
      </c>
      <c r="CF11" s="164">
        <f>'Production Summary'!$M$42</f>
        <v>81.167999999999978</v>
      </c>
      <c r="CG11" s="164">
        <v>0</v>
      </c>
      <c r="CH11" s="164">
        <v>0</v>
      </c>
      <c r="CI11" s="164">
        <f>'Production Summary'!$N$43</f>
        <v>184</v>
      </c>
      <c r="CJ11" s="164">
        <v>0</v>
      </c>
      <c r="CK11" s="167">
        <v>365</v>
      </c>
      <c r="CL11" s="164">
        <v>0</v>
      </c>
      <c r="CM11" s="375">
        <f>'Production Summary'!$N$45</f>
        <v>1650</v>
      </c>
      <c r="CN11" s="164">
        <f>'Production Summary'!$N$46</f>
        <v>270</v>
      </c>
      <c r="CO11" s="164">
        <f>'Production Summary'!$N$47</f>
        <v>1350</v>
      </c>
      <c r="CP11" s="166"/>
      <c r="CQ11" s="164">
        <f>'Production Summary'!$N$49</f>
        <v>8004.1580041580037</v>
      </c>
      <c r="CR11" s="164">
        <f>'Production Summary'!$M$49</f>
        <v>66.701316701316699</v>
      </c>
      <c r="CS11" s="164">
        <f>'Production Summary'!$N$50</f>
        <v>13331.600831600828</v>
      </c>
      <c r="CT11" s="164">
        <f>'Production Summary'!$M$50</f>
        <v>148.1288981288981</v>
      </c>
      <c r="CU11" s="164">
        <f>'Production Summary'!$N$51</f>
        <v>12785.862785862784</v>
      </c>
      <c r="CV11" s="164">
        <f>'Production Summary'!$M$51</f>
        <v>355.16285516285512</v>
      </c>
      <c r="CW11" s="164">
        <f>'Production Summary'!$N$52</f>
        <v>12629.937629937627</v>
      </c>
      <c r="CX11" s="164">
        <f>'Production Summary'!$M$52</f>
        <v>701.66320166320156</v>
      </c>
      <c r="CY11" s="164">
        <f>'Production Summary'!$N$53</f>
        <v>12396.049896049895</v>
      </c>
      <c r="CZ11" s="164">
        <f>'Production Summary'!$M$53</f>
        <v>688.66943866943859</v>
      </c>
      <c r="DA11" s="164">
        <f>'Production Summary'!$N$54</f>
        <v>13799.376299376298</v>
      </c>
      <c r="DB11" s="164">
        <f>'Production Summary'!$M$54</f>
        <v>766.63201663201653</v>
      </c>
      <c r="DC11" s="328">
        <f>'Production Summary'!$N$60</f>
        <v>12863.825363825363</v>
      </c>
      <c r="DD11" s="328">
        <f>'Production Summary'!$M$60</f>
        <v>714.65696465696465</v>
      </c>
      <c r="DE11" s="164">
        <f>'Production Summary'!$N$59</f>
        <v>11148.648648648648</v>
      </c>
      <c r="DF11" s="328">
        <f>'Production Summary'!$M$59</f>
        <v>619.36936936936934</v>
      </c>
      <c r="DG11" s="164">
        <f>'Production Summary'!$N$55</f>
        <v>13842.68884268884</v>
      </c>
      <c r="DH11" s="164">
        <f>'Production Summary'!$M$55</f>
        <v>3460.67221067221</v>
      </c>
      <c r="DI11" s="164">
        <f>'Production Summary'!$N$56</f>
        <v>13097.713097713096</v>
      </c>
      <c r="DJ11" s="164">
        <f>'Production Summary'!$M$56</f>
        <v>163.72141372141371</v>
      </c>
      <c r="DK11" s="164">
        <f>'Production Summary'!$N$57</f>
        <v>14189.189189189186</v>
      </c>
      <c r="DL11" s="164">
        <f>'Production Summary'!$M$57</f>
        <v>394.14414414414409</v>
      </c>
      <c r="DM11" s="164">
        <f>'Production Summary'!$N$58</f>
        <v>14017.671517671517</v>
      </c>
      <c r="DN11" s="164">
        <f>'Production Summary'!$M$58</f>
        <v>778.75952875952873</v>
      </c>
      <c r="DO11" s="164">
        <f>'Production Summary'!$N$61</f>
        <v>4500</v>
      </c>
      <c r="DP11" s="328">
        <f>'Production Summary'!$M$61</f>
        <v>750</v>
      </c>
      <c r="DQ11" s="164">
        <v>0</v>
      </c>
      <c r="DR11" s="167">
        <v>9000</v>
      </c>
      <c r="DS11" s="164">
        <f>'Production Summary'!$N$70</f>
        <v>300</v>
      </c>
      <c r="DT11" s="328">
        <f>'Production Summary'!$M$70</f>
        <v>25</v>
      </c>
      <c r="DU11" s="164">
        <v>0</v>
      </c>
      <c r="DV11" s="164">
        <f>'Production Summary'!$N$71</f>
        <v>150</v>
      </c>
      <c r="DW11" s="328">
        <v>0</v>
      </c>
      <c r="DX11" s="164">
        <f>'Production Summary'!$N$64</f>
        <v>192</v>
      </c>
      <c r="DY11" s="164">
        <v>0</v>
      </c>
      <c r="DZ11" s="391">
        <f>'Production Summary'!$N$65</f>
        <v>384</v>
      </c>
      <c r="EA11" s="164">
        <v>0</v>
      </c>
      <c r="EB11" s="391">
        <f>'Production Summary'!$N$66</f>
        <v>192</v>
      </c>
      <c r="EC11" s="164">
        <v>0</v>
      </c>
      <c r="ED11" s="164">
        <f>'Production Summary'!$N$67</f>
        <v>96</v>
      </c>
      <c r="EE11" s="164">
        <v>0</v>
      </c>
      <c r="EF11" s="164">
        <f>'Production Summary'!$N$68</f>
        <v>96</v>
      </c>
      <c r="EG11" s="164">
        <v>0</v>
      </c>
      <c r="EH11" s="164">
        <f>'Production Summary'!$N$69</f>
        <v>340</v>
      </c>
      <c r="EI11" s="101"/>
      <c r="EJ11" s="3"/>
      <c r="EK11" s="3"/>
      <c r="ER11" s="64" t="s">
        <v>27</v>
      </c>
      <c r="ES11" s="61" t="str">
        <f t="shared" si="1"/>
        <v>Dawoodi Bohra Jamaat Trust</v>
      </c>
      <c r="ET11" s="24">
        <f t="shared" si="2"/>
        <v>0</v>
      </c>
    </row>
    <row r="12" spans="1:150" ht="15" customHeight="1">
      <c r="A12" t="b">
        <f>C12='Raipur-1'!C12</f>
        <v>1</v>
      </c>
      <c r="B12" s="609">
        <f t="shared" si="3"/>
        <v>7</v>
      </c>
      <c r="C12" s="61" t="str">
        <f>IF('Raipur-1'!C12="","",'Raipur-1'!C12)</f>
        <v>M S Hospitality</v>
      </c>
      <c r="D12" s="167">
        <f t="shared" si="4"/>
        <v>672</v>
      </c>
      <c r="E12" s="167">
        <v>28</v>
      </c>
      <c r="F12" s="164">
        <v>0</v>
      </c>
      <c r="G12" s="164">
        <f>'Production Summary'!$N$5</f>
        <v>666</v>
      </c>
      <c r="H12" s="164">
        <f>'Production Summary'!$M$5</f>
        <v>27.75</v>
      </c>
      <c r="I12" s="164">
        <v>0</v>
      </c>
      <c r="J12" s="164">
        <f>'Production Summary'!$N$6</f>
        <v>200</v>
      </c>
      <c r="K12" s="328">
        <f>'Production Summary'!$M$6</f>
        <v>7.5</v>
      </c>
      <c r="L12" s="164">
        <v>0</v>
      </c>
      <c r="M12" s="365">
        <f>'Production Summary'!$N$7</f>
        <v>612.72</v>
      </c>
      <c r="N12" s="367">
        <f>'Production Summary'!$M$7</f>
        <v>25.53</v>
      </c>
      <c r="O12" s="164">
        <v>0</v>
      </c>
      <c r="P12" s="164">
        <f>'Production Summary'!$N$8</f>
        <v>780</v>
      </c>
      <c r="Q12" s="164">
        <f>'Production Summary'!$M$8</f>
        <v>65</v>
      </c>
      <c r="R12" s="164">
        <v>0</v>
      </c>
      <c r="S12" s="164">
        <f>'Production Summary'!$N$9</f>
        <v>720</v>
      </c>
      <c r="T12" s="164">
        <f>'Production Summary'!$M$9</f>
        <v>60</v>
      </c>
      <c r="U12" s="164">
        <v>0</v>
      </c>
      <c r="V12" s="164">
        <f>'Production Summary'!$N$10</f>
        <v>876</v>
      </c>
      <c r="W12" s="164">
        <f>'Production Summary'!$M$10</f>
        <v>73</v>
      </c>
      <c r="X12" s="164">
        <v>0</v>
      </c>
      <c r="Y12" s="164">
        <f>'Production Summary'!$N$14</f>
        <v>177</v>
      </c>
      <c r="Z12" s="328">
        <f>'Production Summary'!$M$14</f>
        <v>14.75</v>
      </c>
      <c r="AA12" s="164">
        <v>0</v>
      </c>
      <c r="AB12" s="164">
        <f>'Production Summary'!$N$15</f>
        <v>126</v>
      </c>
      <c r="AC12" s="164">
        <f>'Production Summary'!$M$15</f>
        <v>21</v>
      </c>
      <c r="AD12" s="164">
        <v>0</v>
      </c>
      <c r="AE12" s="164">
        <f>'Production Summary'!$N$16</f>
        <v>252</v>
      </c>
      <c r="AF12" s="164">
        <f>'Production Summary'!$M$16</f>
        <v>21</v>
      </c>
      <c r="AG12" s="164">
        <v>0</v>
      </c>
      <c r="AH12" s="164">
        <f>'Production Summary'!$N$18</f>
        <v>1035</v>
      </c>
      <c r="AI12" s="164">
        <f>'Production Summary'!$M$18</f>
        <v>17.25</v>
      </c>
      <c r="AJ12" s="164">
        <v>0</v>
      </c>
      <c r="AK12" s="164">
        <f>'Production Summary'!$N$19</f>
        <v>870</v>
      </c>
      <c r="AL12" s="164">
        <f>'Production Summary'!$M$19</f>
        <v>29</v>
      </c>
      <c r="AM12" s="164">
        <v>0</v>
      </c>
      <c r="AN12" s="167">
        <f>AO12*12</f>
        <v>900</v>
      </c>
      <c r="AO12" s="167">
        <v>75</v>
      </c>
      <c r="AP12" s="164">
        <v>0</v>
      </c>
      <c r="AQ12" s="167">
        <f>AR12*2</f>
        <v>700</v>
      </c>
      <c r="AR12" s="167">
        <v>350</v>
      </c>
      <c r="AS12" s="164">
        <v>0</v>
      </c>
      <c r="AT12" s="167">
        <v>390</v>
      </c>
      <c r="AU12" s="167">
        <v>1090</v>
      </c>
      <c r="AV12" s="164">
        <f>'Production Summary'!$N$25</f>
        <v>300</v>
      </c>
      <c r="AW12" s="164">
        <f>'Production Summary'!$M$25</f>
        <v>25</v>
      </c>
      <c r="AX12" s="164">
        <v>0</v>
      </c>
      <c r="AY12" s="164">
        <f>'Production Summary'!$N$26</f>
        <v>300</v>
      </c>
      <c r="AZ12" s="164">
        <f>'Production Summary'!$M$26</f>
        <v>25</v>
      </c>
      <c r="BA12" s="164">
        <v>0</v>
      </c>
      <c r="BB12" s="164">
        <f>'Production Summary'!$N$28</f>
        <v>777</v>
      </c>
      <c r="BC12" s="164">
        <f>'Production Summary'!$M$28</f>
        <v>12.95</v>
      </c>
      <c r="BD12" s="164">
        <v>0</v>
      </c>
      <c r="BE12" s="167">
        <f t="shared" si="0"/>
        <v>720</v>
      </c>
      <c r="BF12" s="167">
        <v>60</v>
      </c>
      <c r="BG12" s="164">
        <v>0</v>
      </c>
      <c r="BH12" s="167">
        <f>BI12*2</f>
        <v>520</v>
      </c>
      <c r="BI12" s="167">
        <v>260</v>
      </c>
      <c r="BJ12" s="164">
        <v>0</v>
      </c>
      <c r="BK12" s="386"/>
      <c r="BL12" s="167">
        <v>920</v>
      </c>
      <c r="BM12" s="164">
        <f>'Production Summary'!$N$34</f>
        <v>360.59999999999997</v>
      </c>
      <c r="BN12" s="164">
        <f>'Production Summary'!$M$34</f>
        <v>6.01</v>
      </c>
      <c r="BO12" s="164">
        <v>0</v>
      </c>
      <c r="BP12" s="164">
        <f>'Production Summary'!$N$36</f>
        <v>717</v>
      </c>
      <c r="BQ12" s="164">
        <f>'Production Summary'!$M$36</f>
        <v>11.95</v>
      </c>
      <c r="BR12" s="164">
        <v>0</v>
      </c>
      <c r="BS12" s="164">
        <f>'Production Summary'!$N$37</f>
        <v>210</v>
      </c>
      <c r="BT12" s="164">
        <f>'Production Summary'!$M$37</f>
        <v>21</v>
      </c>
      <c r="BU12" s="164">
        <v>0</v>
      </c>
      <c r="BV12" s="164">
        <f>'Production Summary'!$N$38</f>
        <v>280</v>
      </c>
      <c r="BW12" s="164">
        <f>'Production Summary'!$M$38</f>
        <v>28</v>
      </c>
      <c r="BX12" s="164">
        <v>0</v>
      </c>
      <c r="BY12" s="165">
        <f>'Production Summary'!$N$39</f>
        <v>300.38406247988502</v>
      </c>
      <c r="BZ12" s="164">
        <f>'Production Summary'!$M$39</f>
        <v>30.038406247988501</v>
      </c>
      <c r="CA12" s="164">
        <v>0</v>
      </c>
      <c r="CB12" s="164">
        <f>'Production Summary'!$N$40</f>
        <v>131.30000000000001</v>
      </c>
      <c r="CC12" s="164">
        <f>'Production Summary'!$M$40</f>
        <v>13.13</v>
      </c>
      <c r="CD12" s="164">
        <v>0</v>
      </c>
      <c r="CE12" s="164">
        <f>'Production Summary'!$N$42</f>
        <v>1136.3519999999996</v>
      </c>
      <c r="CF12" s="164">
        <f>'Production Summary'!$M$42</f>
        <v>81.167999999999978</v>
      </c>
      <c r="CG12" s="164">
        <v>0</v>
      </c>
      <c r="CH12" s="164">
        <v>0</v>
      </c>
      <c r="CI12" s="164">
        <f>'Production Summary'!$N$43</f>
        <v>184</v>
      </c>
      <c r="CJ12" s="164">
        <v>0</v>
      </c>
      <c r="CK12" s="167">
        <v>360</v>
      </c>
      <c r="CL12" s="164">
        <v>0</v>
      </c>
      <c r="CM12" s="375">
        <f>'Production Summary'!$N$45</f>
        <v>1650</v>
      </c>
      <c r="CN12" s="167">
        <v>280</v>
      </c>
      <c r="CO12" s="167">
        <f>CN12*5</f>
        <v>1400</v>
      </c>
      <c r="CP12" s="166"/>
      <c r="CQ12" s="164">
        <f>'Production Summary'!$N$49</f>
        <v>8004.1580041580037</v>
      </c>
      <c r="CR12" s="164">
        <f>'Production Summary'!$M$49</f>
        <v>66.701316701316699</v>
      </c>
      <c r="CS12" s="164">
        <f>'Production Summary'!$N$50</f>
        <v>13331.600831600828</v>
      </c>
      <c r="CT12" s="164">
        <f>'Production Summary'!$M$50</f>
        <v>148.1288981288981</v>
      </c>
      <c r="CU12" s="164">
        <f>'Production Summary'!$N$51</f>
        <v>12785.862785862784</v>
      </c>
      <c r="CV12" s="164">
        <f>'Production Summary'!$M$51</f>
        <v>355.16285516285512</v>
      </c>
      <c r="CW12" s="164">
        <f>'Production Summary'!$N$52</f>
        <v>12629.937629937627</v>
      </c>
      <c r="CX12" s="164">
        <f>'Production Summary'!$M$52</f>
        <v>701.66320166320156</v>
      </c>
      <c r="CY12" s="164">
        <f>'Production Summary'!$N$53</f>
        <v>12396.049896049895</v>
      </c>
      <c r="CZ12" s="164">
        <f>'Production Summary'!$M$53</f>
        <v>688.66943866943859</v>
      </c>
      <c r="DA12" s="164">
        <f>'Production Summary'!$N$54</f>
        <v>13799.376299376298</v>
      </c>
      <c r="DB12" s="164">
        <f>'Production Summary'!$M$54</f>
        <v>766.63201663201653</v>
      </c>
      <c r="DC12" s="328">
        <f>'Production Summary'!$N$60</f>
        <v>12863.825363825363</v>
      </c>
      <c r="DD12" s="328">
        <f>'Production Summary'!$M$60</f>
        <v>714.65696465696465</v>
      </c>
      <c r="DE12" s="164">
        <f>'Production Summary'!$N$59</f>
        <v>11148.648648648648</v>
      </c>
      <c r="DF12" s="328">
        <f>'Production Summary'!$M$59</f>
        <v>619.36936936936934</v>
      </c>
      <c r="DG12" s="164">
        <f>'Production Summary'!$N$55</f>
        <v>13842.68884268884</v>
      </c>
      <c r="DH12" s="164">
        <f>'Production Summary'!$M$55</f>
        <v>3460.67221067221</v>
      </c>
      <c r="DI12" s="164">
        <f>'Production Summary'!$N$56</f>
        <v>13097.713097713096</v>
      </c>
      <c r="DJ12" s="164">
        <f>'Production Summary'!$M$56</f>
        <v>163.72141372141371</v>
      </c>
      <c r="DK12" s="164">
        <f>'Production Summary'!$N$57</f>
        <v>14189.189189189186</v>
      </c>
      <c r="DL12" s="164">
        <f>'Production Summary'!$M$57</f>
        <v>394.14414414414409</v>
      </c>
      <c r="DM12" s="164">
        <f>'Production Summary'!$N$58</f>
        <v>14017.671517671517</v>
      </c>
      <c r="DN12" s="164">
        <f>'Production Summary'!$M$58</f>
        <v>778.75952875952873</v>
      </c>
      <c r="DO12" s="164">
        <f>'Production Summary'!$N$61</f>
        <v>4500</v>
      </c>
      <c r="DP12" s="328">
        <f>'Production Summary'!$M$61</f>
        <v>750</v>
      </c>
      <c r="DQ12" s="164">
        <v>0</v>
      </c>
      <c r="DR12" s="164">
        <f>'Production Summary'!$N$62</f>
        <v>8900</v>
      </c>
      <c r="DS12" s="164">
        <f>'Production Summary'!$N$70</f>
        <v>300</v>
      </c>
      <c r="DT12" s="328">
        <f>'Production Summary'!$M$70</f>
        <v>25</v>
      </c>
      <c r="DU12" s="164">
        <v>0</v>
      </c>
      <c r="DV12" s="164">
        <f>'Production Summary'!$N$71</f>
        <v>150</v>
      </c>
      <c r="DW12" s="328">
        <v>0</v>
      </c>
      <c r="DX12" s="164">
        <f>'Production Summary'!$N$64</f>
        <v>192</v>
      </c>
      <c r="DY12" s="164">
        <v>0</v>
      </c>
      <c r="DZ12" s="391">
        <f>'Production Summary'!$N$65</f>
        <v>384</v>
      </c>
      <c r="EA12" s="164">
        <v>0</v>
      </c>
      <c r="EB12" s="391">
        <f>'Production Summary'!$N$66</f>
        <v>192</v>
      </c>
      <c r="EC12" s="164">
        <v>0</v>
      </c>
      <c r="ED12" s="164">
        <f>'Production Summary'!$N$67</f>
        <v>96</v>
      </c>
      <c r="EE12" s="164">
        <v>0</v>
      </c>
      <c r="EF12" s="164">
        <f>'Production Summary'!$N$68</f>
        <v>96</v>
      </c>
      <c r="EG12" s="164">
        <v>0</v>
      </c>
      <c r="EH12" s="164">
        <f>'Production Summary'!$N$69</f>
        <v>340</v>
      </c>
      <c r="EI12" s="101"/>
      <c r="EJ12" s="3"/>
      <c r="EK12" s="3"/>
      <c r="ER12" s="64" t="s">
        <v>28</v>
      </c>
      <c r="ES12" s="61" t="str">
        <f t="shared" si="1"/>
        <v>M S Hospitality</v>
      </c>
      <c r="ET12" s="24">
        <f t="shared" si="2"/>
        <v>0</v>
      </c>
    </row>
    <row r="13" spans="1:150" ht="15" customHeight="1">
      <c r="A13" t="b">
        <f>C13='Raipur-1'!C13</f>
        <v>1</v>
      </c>
      <c r="B13" s="609">
        <f t="shared" si="3"/>
        <v>8</v>
      </c>
      <c r="C13" s="61" t="str">
        <f>IF('Raipur-1'!C13="","",'Raipur-1'!C13)</f>
        <v>Cconceptt Hotels &amp; Resorts</v>
      </c>
      <c r="D13" s="167">
        <f t="shared" si="4"/>
        <v>672</v>
      </c>
      <c r="E13" s="167">
        <v>28</v>
      </c>
      <c r="F13" s="164">
        <v>0</v>
      </c>
      <c r="G13" s="167">
        <f>H13*24</f>
        <v>672</v>
      </c>
      <c r="H13" s="167">
        <v>28</v>
      </c>
      <c r="I13" s="164">
        <v>0</v>
      </c>
      <c r="J13" s="164">
        <f>'Production Summary'!$N$6</f>
        <v>200</v>
      </c>
      <c r="K13" s="328">
        <f>'Production Summary'!$M$6</f>
        <v>7.5</v>
      </c>
      <c r="L13" s="164">
        <v>0</v>
      </c>
      <c r="M13" s="365">
        <f>'Production Summary'!$N$7</f>
        <v>612.72</v>
      </c>
      <c r="N13" s="367">
        <f>'Production Summary'!$M$7</f>
        <v>25.53</v>
      </c>
      <c r="O13" s="164">
        <v>0</v>
      </c>
      <c r="P13" s="164">
        <f>'Production Summary'!$N$8</f>
        <v>780</v>
      </c>
      <c r="Q13" s="164">
        <f>'Production Summary'!$M$8</f>
        <v>65</v>
      </c>
      <c r="R13" s="164">
        <v>0</v>
      </c>
      <c r="S13" s="164">
        <f>'Production Summary'!$N$9</f>
        <v>720</v>
      </c>
      <c r="T13" s="164">
        <f>'Production Summary'!$M$9</f>
        <v>60</v>
      </c>
      <c r="U13" s="164">
        <v>0</v>
      </c>
      <c r="V13" s="164">
        <f>'Production Summary'!$N$10</f>
        <v>876</v>
      </c>
      <c r="W13" s="164">
        <f>'Production Summary'!$M$10</f>
        <v>73</v>
      </c>
      <c r="X13" s="164">
        <v>0</v>
      </c>
      <c r="Y13" s="164">
        <f>'Production Summary'!$N$14</f>
        <v>177</v>
      </c>
      <c r="Z13" s="328">
        <f>'Production Summary'!$M$14</f>
        <v>14.75</v>
      </c>
      <c r="AA13" s="164">
        <v>0</v>
      </c>
      <c r="AB13" s="164">
        <f>'Production Summary'!$N$15</f>
        <v>126</v>
      </c>
      <c r="AC13" s="164">
        <f>'Production Summary'!$M$15</f>
        <v>21</v>
      </c>
      <c r="AD13" s="164">
        <v>0</v>
      </c>
      <c r="AE13" s="164">
        <f>'Production Summary'!$N$16</f>
        <v>252</v>
      </c>
      <c r="AF13" s="164">
        <f>'Production Summary'!$M$16</f>
        <v>21</v>
      </c>
      <c r="AG13" s="164">
        <v>0</v>
      </c>
      <c r="AH13" s="164">
        <f>'Production Summary'!$N$18</f>
        <v>1035</v>
      </c>
      <c r="AI13" s="164">
        <f>'Production Summary'!$M$18</f>
        <v>17.25</v>
      </c>
      <c r="AJ13" s="164">
        <v>0</v>
      </c>
      <c r="AK13" s="164">
        <f>'Production Summary'!$N$19</f>
        <v>870</v>
      </c>
      <c r="AL13" s="164">
        <f>'Production Summary'!$M$19</f>
        <v>29</v>
      </c>
      <c r="AM13" s="164">
        <v>0</v>
      </c>
      <c r="AN13" s="167">
        <f>AO13*12</f>
        <v>900</v>
      </c>
      <c r="AO13" s="167">
        <v>75</v>
      </c>
      <c r="AP13" s="164">
        <v>0</v>
      </c>
      <c r="AQ13" s="167">
        <f>AR13*2</f>
        <v>700</v>
      </c>
      <c r="AR13" s="167">
        <v>350</v>
      </c>
      <c r="AS13" s="164">
        <v>0</v>
      </c>
      <c r="AT13" s="167">
        <v>390</v>
      </c>
      <c r="AU13" s="167">
        <v>1090</v>
      </c>
      <c r="AV13" s="164">
        <f>'Production Summary'!$N$25</f>
        <v>300</v>
      </c>
      <c r="AW13" s="164">
        <f>'Production Summary'!$M$25</f>
        <v>25</v>
      </c>
      <c r="AX13" s="164">
        <v>0</v>
      </c>
      <c r="AY13" s="164">
        <f>'Production Summary'!$N$26</f>
        <v>300</v>
      </c>
      <c r="AZ13" s="164">
        <f>'Production Summary'!$M$26</f>
        <v>25</v>
      </c>
      <c r="BA13" s="164">
        <v>0</v>
      </c>
      <c r="BB13" s="164">
        <f>'Production Summary'!$N$28</f>
        <v>777</v>
      </c>
      <c r="BC13" s="164">
        <f>'Production Summary'!$M$28</f>
        <v>12.95</v>
      </c>
      <c r="BD13" s="164">
        <v>0</v>
      </c>
      <c r="BE13" s="167">
        <f t="shared" si="0"/>
        <v>720</v>
      </c>
      <c r="BF13" s="167">
        <v>60</v>
      </c>
      <c r="BG13" s="164">
        <v>0</v>
      </c>
      <c r="BH13" s="167">
        <f>BI13*2</f>
        <v>520</v>
      </c>
      <c r="BI13" s="167">
        <v>260</v>
      </c>
      <c r="BJ13" s="164">
        <v>0</v>
      </c>
      <c r="BK13" s="386"/>
      <c r="BL13" s="167">
        <v>920</v>
      </c>
      <c r="BM13" s="164">
        <f>'Production Summary'!$N$34</f>
        <v>360.59999999999997</v>
      </c>
      <c r="BN13" s="164">
        <f>'Production Summary'!$M$34</f>
        <v>6.01</v>
      </c>
      <c r="BO13" s="164">
        <v>0</v>
      </c>
      <c r="BP13" s="164">
        <f>'Production Summary'!$N$36</f>
        <v>717</v>
      </c>
      <c r="BQ13" s="164">
        <f>'Production Summary'!$M$36</f>
        <v>11.95</v>
      </c>
      <c r="BR13" s="164">
        <v>0</v>
      </c>
      <c r="BS13" s="164">
        <f>'Production Summary'!$N$37</f>
        <v>210</v>
      </c>
      <c r="BT13" s="164">
        <f>'Production Summary'!$M$37</f>
        <v>21</v>
      </c>
      <c r="BU13" s="164">
        <v>0</v>
      </c>
      <c r="BV13" s="164">
        <f>'Production Summary'!$N$38</f>
        <v>280</v>
      </c>
      <c r="BW13" s="164">
        <f>'Production Summary'!$M$38</f>
        <v>28</v>
      </c>
      <c r="BX13" s="164">
        <v>0</v>
      </c>
      <c r="BY13" s="165">
        <f>'Production Summary'!$N$39</f>
        <v>300.38406247988502</v>
      </c>
      <c r="BZ13" s="164">
        <f>'Production Summary'!$M$39</f>
        <v>30.038406247988501</v>
      </c>
      <c r="CA13" s="164">
        <v>0</v>
      </c>
      <c r="CB13" s="164">
        <f>'Production Summary'!$N$40</f>
        <v>131.30000000000001</v>
      </c>
      <c r="CC13" s="164">
        <f>'Production Summary'!$M$40</f>
        <v>13.13</v>
      </c>
      <c r="CD13" s="164">
        <v>0</v>
      </c>
      <c r="CE13" s="164">
        <f>'Production Summary'!$N$42</f>
        <v>1136.3519999999996</v>
      </c>
      <c r="CF13" s="164">
        <f>'Production Summary'!$M$42</f>
        <v>81.167999999999978</v>
      </c>
      <c r="CG13" s="164">
        <v>0</v>
      </c>
      <c r="CH13" s="164">
        <v>0</v>
      </c>
      <c r="CI13" s="164">
        <f>'Production Summary'!$N$43</f>
        <v>184</v>
      </c>
      <c r="CJ13" s="164">
        <v>0</v>
      </c>
      <c r="CK13" s="167">
        <v>360</v>
      </c>
      <c r="CL13" s="164">
        <v>0</v>
      </c>
      <c r="CM13" s="375">
        <f>'Production Summary'!$N$45</f>
        <v>1650</v>
      </c>
      <c r="CN13" s="164">
        <f>'Production Summary'!$N$46</f>
        <v>270</v>
      </c>
      <c r="CO13" s="164">
        <f>'Production Summary'!$N$47</f>
        <v>1350</v>
      </c>
      <c r="CP13" s="166"/>
      <c r="CQ13" s="164">
        <f>'Production Summary'!$N$49</f>
        <v>8004.1580041580037</v>
      </c>
      <c r="CR13" s="164">
        <f>'Production Summary'!$M$49</f>
        <v>66.701316701316699</v>
      </c>
      <c r="CS13" s="164">
        <f>'Production Summary'!$N$50</f>
        <v>13331.600831600828</v>
      </c>
      <c r="CT13" s="164">
        <f>'Production Summary'!$M$50</f>
        <v>148.1288981288981</v>
      </c>
      <c r="CU13" s="164">
        <f>'Production Summary'!$N$51</f>
        <v>12785.862785862784</v>
      </c>
      <c r="CV13" s="164">
        <f>'Production Summary'!$M$51</f>
        <v>355.16285516285512</v>
      </c>
      <c r="CW13" s="164">
        <f>'Production Summary'!$N$52</f>
        <v>12629.937629937627</v>
      </c>
      <c r="CX13" s="164">
        <f>'Production Summary'!$M$52</f>
        <v>701.66320166320156</v>
      </c>
      <c r="CY13" s="164">
        <f>'Production Summary'!$N$53</f>
        <v>12396.049896049895</v>
      </c>
      <c r="CZ13" s="164">
        <f>'Production Summary'!$M$53</f>
        <v>688.66943866943859</v>
      </c>
      <c r="DA13" s="164">
        <f>'Production Summary'!$N$54</f>
        <v>13799.376299376298</v>
      </c>
      <c r="DB13" s="164">
        <f>'Production Summary'!$M$54</f>
        <v>766.63201663201653</v>
      </c>
      <c r="DC13" s="328">
        <f>'Production Summary'!$N$60</f>
        <v>12863.825363825363</v>
      </c>
      <c r="DD13" s="328">
        <f>'Production Summary'!$M$60</f>
        <v>714.65696465696465</v>
      </c>
      <c r="DE13" s="164">
        <f>'Production Summary'!$N$59</f>
        <v>11148.648648648648</v>
      </c>
      <c r="DF13" s="328">
        <f>'Production Summary'!$M$59</f>
        <v>619.36936936936934</v>
      </c>
      <c r="DG13" s="164">
        <f>'Production Summary'!$N$55</f>
        <v>13842.68884268884</v>
      </c>
      <c r="DH13" s="164">
        <f>'Production Summary'!$M$55</f>
        <v>3460.67221067221</v>
      </c>
      <c r="DI13" s="164">
        <f>'Production Summary'!$N$56</f>
        <v>13097.713097713096</v>
      </c>
      <c r="DJ13" s="164">
        <f>'Production Summary'!$M$56</f>
        <v>163.72141372141371</v>
      </c>
      <c r="DK13" s="164">
        <f>'Production Summary'!$N$57</f>
        <v>14189.189189189186</v>
      </c>
      <c r="DL13" s="164">
        <f>'Production Summary'!$M$57</f>
        <v>394.14414414414409</v>
      </c>
      <c r="DM13" s="164">
        <f>'Production Summary'!$N$58</f>
        <v>14017.671517671517</v>
      </c>
      <c r="DN13" s="164">
        <f>'Production Summary'!$M$58</f>
        <v>778.75952875952873</v>
      </c>
      <c r="DO13" s="164">
        <f>'Production Summary'!$N$61</f>
        <v>4500</v>
      </c>
      <c r="DP13" s="328">
        <f>'Production Summary'!$M$61</f>
        <v>750</v>
      </c>
      <c r="DQ13" s="164">
        <v>0</v>
      </c>
      <c r="DR13" s="164">
        <f>'Production Summary'!$N$62</f>
        <v>8900</v>
      </c>
      <c r="DS13" s="164">
        <f>'Production Summary'!$N$70</f>
        <v>300</v>
      </c>
      <c r="DT13" s="328">
        <f>'Production Summary'!$M$70</f>
        <v>25</v>
      </c>
      <c r="DU13" s="164">
        <v>0</v>
      </c>
      <c r="DV13" s="164">
        <f>'Production Summary'!$N$71</f>
        <v>150</v>
      </c>
      <c r="DW13" s="328">
        <v>0</v>
      </c>
      <c r="DX13" s="164">
        <f>'Production Summary'!$N$64</f>
        <v>192</v>
      </c>
      <c r="DY13" s="164">
        <v>0</v>
      </c>
      <c r="DZ13" s="391">
        <f>'Production Summary'!$N$65</f>
        <v>384</v>
      </c>
      <c r="EA13" s="164">
        <v>0</v>
      </c>
      <c r="EB13" s="391">
        <f>'Production Summary'!$N$66</f>
        <v>192</v>
      </c>
      <c r="EC13" s="164">
        <v>0</v>
      </c>
      <c r="ED13" s="164">
        <f>'Production Summary'!$N$67</f>
        <v>96</v>
      </c>
      <c r="EE13" s="164">
        <v>0</v>
      </c>
      <c r="EF13" s="164">
        <f>'Production Summary'!$N$68</f>
        <v>96</v>
      </c>
      <c r="EG13" s="164">
        <v>0</v>
      </c>
      <c r="EH13" s="164">
        <f>'Production Summary'!$N$69</f>
        <v>340</v>
      </c>
      <c r="EI13" s="101"/>
      <c r="EJ13" s="3"/>
      <c r="EK13" s="3"/>
      <c r="ER13" s="64" t="s">
        <v>29</v>
      </c>
      <c r="ES13" s="61" t="str">
        <f t="shared" si="1"/>
        <v>Cconceptt Hotels &amp; Resorts</v>
      </c>
      <c r="ET13" s="24">
        <f t="shared" si="2"/>
        <v>0</v>
      </c>
    </row>
    <row r="14" spans="1:150" ht="15" customHeight="1">
      <c r="A14" t="b">
        <f>C14='Raipur-1'!C14</f>
        <v>1</v>
      </c>
      <c r="B14" s="609">
        <f t="shared" si="3"/>
        <v>9</v>
      </c>
      <c r="C14" s="61" t="str">
        <f>IF('Raipur-1'!C14="","",'Raipur-1'!C14)</f>
        <v>Kanhaiya Caterers</v>
      </c>
      <c r="D14" s="164">
        <f>'Production Summary'!$N$4</f>
        <v>666</v>
      </c>
      <c r="E14" s="164">
        <f>'Production Summary'!$M$4</f>
        <v>27.75</v>
      </c>
      <c r="F14" s="164">
        <v>0</v>
      </c>
      <c r="G14" s="164">
        <f>'Production Summary'!$N$5</f>
        <v>666</v>
      </c>
      <c r="H14" s="164">
        <f>'Production Summary'!$M$5</f>
        <v>27.75</v>
      </c>
      <c r="I14" s="164">
        <v>0</v>
      </c>
      <c r="J14" s="164">
        <f>'Production Summary'!$N$6</f>
        <v>200</v>
      </c>
      <c r="K14" s="328">
        <f>'Production Summary'!$M$6</f>
        <v>7.5</v>
      </c>
      <c r="L14" s="164">
        <v>0</v>
      </c>
      <c r="M14" s="365">
        <f>'Production Summary'!$N$7</f>
        <v>612.72</v>
      </c>
      <c r="N14" s="367">
        <f>'Production Summary'!$M$7</f>
        <v>25.53</v>
      </c>
      <c r="O14" s="164">
        <v>0</v>
      </c>
      <c r="P14" s="164">
        <f>'Production Summary'!$N$8</f>
        <v>780</v>
      </c>
      <c r="Q14" s="164">
        <f>'Production Summary'!$M$8</f>
        <v>65</v>
      </c>
      <c r="R14" s="164">
        <v>0</v>
      </c>
      <c r="S14" s="164">
        <f>'Production Summary'!$N$9</f>
        <v>720</v>
      </c>
      <c r="T14" s="164">
        <f>'Production Summary'!$M$9</f>
        <v>60</v>
      </c>
      <c r="U14" s="164">
        <v>0</v>
      </c>
      <c r="V14" s="164">
        <f>'Production Summary'!$N$10</f>
        <v>876</v>
      </c>
      <c r="W14" s="164">
        <f>'Production Summary'!$M$10</f>
        <v>73</v>
      </c>
      <c r="X14" s="164">
        <v>0</v>
      </c>
      <c r="Y14" s="164">
        <f>'Production Summary'!$N$14</f>
        <v>177</v>
      </c>
      <c r="Z14" s="328">
        <f>'Production Summary'!$M$14</f>
        <v>14.75</v>
      </c>
      <c r="AA14" s="164">
        <v>0</v>
      </c>
      <c r="AB14" s="164">
        <f>'Production Summary'!$N$15</f>
        <v>126</v>
      </c>
      <c r="AC14" s="164">
        <f>'Production Summary'!$M$15</f>
        <v>21</v>
      </c>
      <c r="AD14" s="164">
        <v>0</v>
      </c>
      <c r="AE14" s="164">
        <f>'Production Summary'!$N$16</f>
        <v>252</v>
      </c>
      <c r="AF14" s="164">
        <f>'Production Summary'!$M$16</f>
        <v>21</v>
      </c>
      <c r="AG14" s="164">
        <v>0</v>
      </c>
      <c r="AH14" s="164">
        <f>'Production Summary'!$N$18</f>
        <v>1035</v>
      </c>
      <c r="AI14" s="164">
        <f>'Production Summary'!$M$18</f>
        <v>17.25</v>
      </c>
      <c r="AJ14" s="164">
        <v>0</v>
      </c>
      <c r="AK14" s="164">
        <f>'Production Summary'!$N$19</f>
        <v>870</v>
      </c>
      <c r="AL14" s="164">
        <f>'Production Summary'!$M$19</f>
        <v>29</v>
      </c>
      <c r="AM14" s="164">
        <v>0</v>
      </c>
      <c r="AN14" s="167">
        <f>AO14*12</f>
        <v>900</v>
      </c>
      <c r="AO14" s="167">
        <v>75</v>
      </c>
      <c r="AP14" s="164">
        <v>0</v>
      </c>
      <c r="AQ14" s="167">
        <f>AR14*2</f>
        <v>700</v>
      </c>
      <c r="AR14" s="167">
        <v>350</v>
      </c>
      <c r="AS14" s="164">
        <v>0</v>
      </c>
      <c r="AT14" s="167">
        <v>390</v>
      </c>
      <c r="AU14" s="167">
        <v>1090</v>
      </c>
      <c r="AV14" s="164">
        <f>'Production Summary'!$N$25</f>
        <v>300</v>
      </c>
      <c r="AW14" s="164">
        <f>'Production Summary'!$M$25</f>
        <v>25</v>
      </c>
      <c r="AX14" s="164">
        <v>0</v>
      </c>
      <c r="AY14" s="164">
        <f>'Production Summary'!$N$26</f>
        <v>300</v>
      </c>
      <c r="AZ14" s="164">
        <f>'Production Summary'!$M$26</f>
        <v>25</v>
      </c>
      <c r="BA14" s="164">
        <v>0</v>
      </c>
      <c r="BB14" s="164">
        <f>'Production Summary'!$N$28</f>
        <v>777</v>
      </c>
      <c r="BC14" s="164">
        <f>'Production Summary'!$M$28</f>
        <v>12.95</v>
      </c>
      <c r="BD14" s="164">
        <v>0</v>
      </c>
      <c r="BE14" s="167">
        <f t="shared" si="0"/>
        <v>720</v>
      </c>
      <c r="BF14" s="167">
        <v>60</v>
      </c>
      <c r="BG14" s="164">
        <v>0</v>
      </c>
      <c r="BH14" s="167">
        <f>BI14*2</f>
        <v>520</v>
      </c>
      <c r="BI14" s="167">
        <v>260</v>
      </c>
      <c r="BJ14" s="164">
        <v>0</v>
      </c>
      <c r="BK14" s="386"/>
      <c r="BL14" s="167">
        <v>920</v>
      </c>
      <c r="BM14" s="164">
        <f>'Production Summary'!$N$34</f>
        <v>360.59999999999997</v>
      </c>
      <c r="BN14" s="164">
        <f>'Production Summary'!$M$34</f>
        <v>6.01</v>
      </c>
      <c r="BO14" s="164">
        <v>0</v>
      </c>
      <c r="BP14" s="164">
        <f>'Production Summary'!$N$36</f>
        <v>717</v>
      </c>
      <c r="BQ14" s="164">
        <f>'Production Summary'!$M$36</f>
        <v>11.95</v>
      </c>
      <c r="BR14" s="164">
        <v>0</v>
      </c>
      <c r="BS14" s="164">
        <f>'Production Summary'!$N$37</f>
        <v>210</v>
      </c>
      <c r="BT14" s="164">
        <f>'Production Summary'!$M$37</f>
        <v>21</v>
      </c>
      <c r="BU14" s="164">
        <v>0</v>
      </c>
      <c r="BV14" s="164">
        <f>'Production Summary'!$N$38</f>
        <v>280</v>
      </c>
      <c r="BW14" s="164">
        <f>'Production Summary'!$M$38</f>
        <v>28</v>
      </c>
      <c r="BX14" s="164">
        <v>0</v>
      </c>
      <c r="BY14" s="165">
        <f>'Production Summary'!$N$39</f>
        <v>300.38406247988502</v>
      </c>
      <c r="BZ14" s="164">
        <f>'Production Summary'!$M$39</f>
        <v>30.038406247988501</v>
      </c>
      <c r="CA14" s="164">
        <v>0</v>
      </c>
      <c r="CB14" s="164">
        <f>'Production Summary'!$N$40</f>
        <v>131.30000000000001</v>
      </c>
      <c r="CC14" s="164">
        <f>'Production Summary'!$M$40</f>
        <v>13.13</v>
      </c>
      <c r="CD14" s="164">
        <v>0</v>
      </c>
      <c r="CE14" s="164">
        <f>'Production Summary'!$N$42</f>
        <v>1136.3519999999996</v>
      </c>
      <c r="CF14" s="164">
        <f>'Production Summary'!$M$42</f>
        <v>81.167999999999978</v>
      </c>
      <c r="CG14" s="164">
        <v>0</v>
      </c>
      <c r="CH14" s="164">
        <v>0</v>
      </c>
      <c r="CI14" s="164">
        <f>'Production Summary'!$N$43</f>
        <v>184</v>
      </c>
      <c r="CJ14" s="164">
        <v>0</v>
      </c>
      <c r="CK14" s="167">
        <v>356</v>
      </c>
      <c r="CL14" s="164">
        <v>0</v>
      </c>
      <c r="CM14" s="375">
        <f>'Production Summary'!$N$45</f>
        <v>1650</v>
      </c>
      <c r="CN14" s="167">
        <v>280</v>
      </c>
      <c r="CO14" s="167">
        <f>CN14*5</f>
        <v>1400</v>
      </c>
      <c r="CP14" s="166"/>
      <c r="CQ14" s="164">
        <f>'Production Summary'!$N$49</f>
        <v>8004.1580041580037</v>
      </c>
      <c r="CR14" s="164">
        <f>'Production Summary'!$M$49</f>
        <v>66.701316701316699</v>
      </c>
      <c r="CS14" s="164">
        <f>'Production Summary'!$N$50</f>
        <v>13331.600831600828</v>
      </c>
      <c r="CT14" s="164">
        <f>'Production Summary'!$M$50</f>
        <v>148.1288981288981</v>
      </c>
      <c r="CU14" s="164">
        <f>'Production Summary'!$N$51</f>
        <v>12785.862785862784</v>
      </c>
      <c r="CV14" s="164">
        <f>'Production Summary'!$M$51</f>
        <v>355.16285516285512</v>
      </c>
      <c r="CW14" s="164">
        <f>'Production Summary'!$N$52</f>
        <v>12629.937629937627</v>
      </c>
      <c r="CX14" s="164">
        <f>'Production Summary'!$M$52</f>
        <v>701.66320166320156</v>
      </c>
      <c r="CY14" s="164">
        <f>'Production Summary'!$N$53</f>
        <v>12396.049896049895</v>
      </c>
      <c r="CZ14" s="164">
        <f>'Production Summary'!$M$53</f>
        <v>688.66943866943859</v>
      </c>
      <c r="DA14" s="164">
        <f>'Production Summary'!$N$54</f>
        <v>13799.376299376298</v>
      </c>
      <c r="DB14" s="164">
        <f>'Production Summary'!$M$54</f>
        <v>766.63201663201653</v>
      </c>
      <c r="DC14" s="328">
        <f>'Production Summary'!$N$60</f>
        <v>12863.825363825363</v>
      </c>
      <c r="DD14" s="328">
        <f>'Production Summary'!$M$60</f>
        <v>714.65696465696465</v>
      </c>
      <c r="DE14" s="164">
        <f>'Production Summary'!$N$59</f>
        <v>11148.648648648648</v>
      </c>
      <c r="DF14" s="328">
        <f>'Production Summary'!$M$59</f>
        <v>619.36936936936934</v>
      </c>
      <c r="DG14" s="164">
        <f>'Production Summary'!$N$55</f>
        <v>13842.68884268884</v>
      </c>
      <c r="DH14" s="164">
        <f>'Production Summary'!$M$55</f>
        <v>3460.67221067221</v>
      </c>
      <c r="DI14" s="164">
        <f>'Production Summary'!$N$56</f>
        <v>13097.713097713096</v>
      </c>
      <c r="DJ14" s="164">
        <f>'Production Summary'!$M$56</f>
        <v>163.72141372141371</v>
      </c>
      <c r="DK14" s="164">
        <f>'Production Summary'!$N$57</f>
        <v>14189.189189189186</v>
      </c>
      <c r="DL14" s="164">
        <f>'Production Summary'!$M$57</f>
        <v>394.14414414414409</v>
      </c>
      <c r="DM14" s="164">
        <f>'Production Summary'!$N$58</f>
        <v>14017.671517671517</v>
      </c>
      <c r="DN14" s="164">
        <f>'Production Summary'!$M$58</f>
        <v>778.75952875952873</v>
      </c>
      <c r="DO14" s="164">
        <f>'Production Summary'!$N$61</f>
        <v>4500</v>
      </c>
      <c r="DP14" s="328">
        <f>'Production Summary'!$M$61</f>
        <v>750</v>
      </c>
      <c r="DQ14" s="164">
        <v>0</v>
      </c>
      <c r="DR14" s="164">
        <f>'Production Summary'!$N$62</f>
        <v>8900</v>
      </c>
      <c r="DS14" s="164">
        <f>'Production Summary'!$N$70</f>
        <v>300</v>
      </c>
      <c r="DT14" s="328">
        <f>'Production Summary'!$M$70</f>
        <v>25</v>
      </c>
      <c r="DU14" s="164">
        <v>0</v>
      </c>
      <c r="DV14" s="164">
        <f>'Production Summary'!$N$71</f>
        <v>150</v>
      </c>
      <c r="DW14" s="328">
        <v>0</v>
      </c>
      <c r="DX14" s="164">
        <f>'Production Summary'!$N$64</f>
        <v>192</v>
      </c>
      <c r="DY14" s="164">
        <v>0</v>
      </c>
      <c r="DZ14" s="391">
        <f>'Production Summary'!$N$65</f>
        <v>384</v>
      </c>
      <c r="EA14" s="164">
        <v>0</v>
      </c>
      <c r="EB14" s="391">
        <f>'Production Summary'!$N$66</f>
        <v>192</v>
      </c>
      <c r="EC14" s="164">
        <v>0</v>
      </c>
      <c r="ED14" s="164">
        <f>'Production Summary'!$N$67</f>
        <v>96</v>
      </c>
      <c r="EE14" s="164">
        <v>0</v>
      </c>
      <c r="EF14" s="164">
        <f>'Production Summary'!$N$68</f>
        <v>96</v>
      </c>
      <c r="EG14" s="164">
        <v>0</v>
      </c>
      <c r="EH14" s="167">
        <v>360</v>
      </c>
      <c r="EI14" s="101"/>
      <c r="EJ14" s="3"/>
      <c r="EK14" s="3"/>
      <c r="ER14" s="64" t="s">
        <v>30</v>
      </c>
      <c r="ES14" s="61" t="str">
        <f t="shared" si="1"/>
        <v>Kanhaiya Caterers</v>
      </c>
      <c r="ET14" s="24">
        <f t="shared" si="2"/>
        <v>0</v>
      </c>
    </row>
    <row r="15" spans="1:150" ht="15" customHeight="1">
      <c r="A15" t="b">
        <f>C15='Raipur-1'!C15</f>
        <v>1</v>
      </c>
      <c r="B15" s="609">
        <f t="shared" si="3"/>
        <v>10</v>
      </c>
      <c r="C15" s="3" t="str">
        <f>IF('Raipur-1'!C15="","",'Raipur-1'!C15)</f>
        <v>Rasvi Foods (Rama World)</v>
      </c>
      <c r="D15" s="164">
        <f>'Production Summary'!$N$4</f>
        <v>666</v>
      </c>
      <c r="E15" s="164">
        <f>'Production Summary'!$M$4</f>
        <v>27.75</v>
      </c>
      <c r="F15" s="164">
        <v>0</v>
      </c>
      <c r="G15" s="167">
        <f>H15*24</f>
        <v>672</v>
      </c>
      <c r="H15" s="167">
        <v>28</v>
      </c>
      <c r="I15" s="164">
        <v>0</v>
      </c>
      <c r="J15" s="164">
        <f>'Production Summary'!$N$6</f>
        <v>200</v>
      </c>
      <c r="K15" s="328">
        <f>'Production Summary'!$M$6</f>
        <v>7.5</v>
      </c>
      <c r="L15" s="164">
        <v>0</v>
      </c>
      <c r="M15" s="365">
        <f>'Production Summary'!$N$7</f>
        <v>612.72</v>
      </c>
      <c r="N15" s="367">
        <f>'Production Summary'!$M$7</f>
        <v>25.53</v>
      </c>
      <c r="O15" s="164">
        <v>0</v>
      </c>
      <c r="P15" s="164">
        <f>'Production Summary'!$N$8</f>
        <v>780</v>
      </c>
      <c r="Q15" s="164">
        <f>'Production Summary'!$M$8</f>
        <v>65</v>
      </c>
      <c r="R15" s="164">
        <v>0</v>
      </c>
      <c r="S15" s="164">
        <f>'Production Summary'!$N$9</f>
        <v>720</v>
      </c>
      <c r="T15" s="164">
        <f>'Production Summary'!$M$9</f>
        <v>60</v>
      </c>
      <c r="U15" s="164">
        <v>0</v>
      </c>
      <c r="V15" s="164">
        <f>'Production Summary'!$N$10</f>
        <v>876</v>
      </c>
      <c r="W15" s="164">
        <f>'Production Summary'!$M$10</f>
        <v>73</v>
      </c>
      <c r="X15" s="164">
        <v>0</v>
      </c>
      <c r="Y15" s="164">
        <f>'Production Summary'!$N$14</f>
        <v>177</v>
      </c>
      <c r="Z15" s="328">
        <f>'Production Summary'!$M$14</f>
        <v>14.75</v>
      </c>
      <c r="AA15" s="164">
        <v>0</v>
      </c>
      <c r="AB15" s="164">
        <f>'Production Summary'!$N$15</f>
        <v>126</v>
      </c>
      <c r="AC15" s="164">
        <f>'Production Summary'!$M$15</f>
        <v>21</v>
      </c>
      <c r="AD15" s="164">
        <v>0</v>
      </c>
      <c r="AE15" s="164">
        <f>'Production Summary'!$N$16</f>
        <v>252</v>
      </c>
      <c r="AF15" s="164">
        <f>'Production Summary'!$M$16</f>
        <v>21</v>
      </c>
      <c r="AG15" s="164">
        <v>0</v>
      </c>
      <c r="AH15" s="164">
        <f>'Production Summary'!$N$18</f>
        <v>1035</v>
      </c>
      <c r="AI15" s="164">
        <f>'Production Summary'!$M$18</f>
        <v>17.25</v>
      </c>
      <c r="AJ15" s="164">
        <v>0</v>
      </c>
      <c r="AK15" s="164">
        <f>'Production Summary'!$N$19</f>
        <v>870</v>
      </c>
      <c r="AL15" s="164">
        <f>'Production Summary'!$M$19</f>
        <v>29</v>
      </c>
      <c r="AM15" s="164">
        <v>0</v>
      </c>
      <c r="AN15" s="167">
        <f>AO15*12</f>
        <v>900</v>
      </c>
      <c r="AO15" s="167">
        <v>75</v>
      </c>
      <c r="AP15" s="164">
        <v>0</v>
      </c>
      <c r="AQ15" s="167">
        <f>AR15*2</f>
        <v>700</v>
      </c>
      <c r="AR15" s="167">
        <v>350</v>
      </c>
      <c r="AS15" s="164">
        <v>0</v>
      </c>
      <c r="AT15" s="167">
        <v>390</v>
      </c>
      <c r="AU15" s="167">
        <v>1090</v>
      </c>
      <c r="AV15" s="164">
        <f>'Production Summary'!$N$25</f>
        <v>300</v>
      </c>
      <c r="AW15" s="164">
        <f>'Production Summary'!$M$25</f>
        <v>25</v>
      </c>
      <c r="AX15" s="164">
        <v>0</v>
      </c>
      <c r="AY15" s="164">
        <f>'Production Summary'!$N$26</f>
        <v>300</v>
      </c>
      <c r="AZ15" s="164">
        <f>'Production Summary'!$M$26</f>
        <v>25</v>
      </c>
      <c r="BA15" s="164">
        <v>0</v>
      </c>
      <c r="BB15" s="164">
        <f>'Production Summary'!$N$28</f>
        <v>777</v>
      </c>
      <c r="BC15" s="164">
        <f>'Production Summary'!$M$28</f>
        <v>12.95</v>
      </c>
      <c r="BD15" s="164">
        <v>0</v>
      </c>
      <c r="BE15" s="167">
        <f t="shared" si="0"/>
        <v>720</v>
      </c>
      <c r="BF15" s="167">
        <v>60</v>
      </c>
      <c r="BG15" s="164">
        <v>0</v>
      </c>
      <c r="BH15" s="167">
        <f>BI15*2</f>
        <v>520</v>
      </c>
      <c r="BI15" s="167">
        <v>260</v>
      </c>
      <c r="BJ15" s="164">
        <v>0</v>
      </c>
      <c r="BK15" s="386"/>
      <c r="BL15" s="167">
        <v>920</v>
      </c>
      <c r="BM15" s="164">
        <f>'Production Summary'!$N$34</f>
        <v>360.59999999999997</v>
      </c>
      <c r="BN15" s="164">
        <f>'Production Summary'!$M$34</f>
        <v>6.01</v>
      </c>
      <c r="BO15" s="164">
        <v>0</v>
      </c>
      <c r="BP15" s="164">
        <f>'Production Summary'!$N$36</f>
        <v>717</v>
      </c>
      <c r="BQ15" s="164">
        <f>'Production Summary'!$M$36</f>
        <v>11.95</v>
      </c>
      <c r="BR15" s="164">
        <v>0</v>
      </c>
      <c r="BS15" s="164">
        <f>'Production Summary'!$N$37</f>
        <v>210</v>
      </c>
      <c r="BT15" s="164">
        <f>'Production Summary'!$M$37</f>
        <v>21</v>
      </c>
      <c r="BU15" s="164">
        <v>0</v>
      </c>
      <c r="BV15" s="164">
        <f>'Production Summary'!$N$38</f>
        <v>280</v>
      </c>
      <c r="BW15" s="164">
        <f>'Production Summary'!$M$38</f>
        <v>28</v>
      </c>
      <c r="BX15" s="164">
        <v>0</v>
      </c>
      <c r="BY15" s="165">
        <f>'Production Summary'!$N$39</f>
        <v>300.38406247988502</v>
      </c>
      <c r="BZ15" s="164">
        <f>'Production Summary'!$M$39</f>
        <v>30.038406247988501</v>
      </c>
      <c r="CA15" s="164">
        <v>0</v>
      </c>
      <c r="CB15" s="164">
        <f>'Production Summary'!$N$40</f>
        <v>131.30000000000001</v>
      </c>
      <c r="CC15" s="164">
        <f>'Production Summary'!$M$40</f>
        <v>13.13</v>
      </c>
      <c r="CD15" s="164">
        <v>0</v>
      </c>
      <c r="CE15" s="164">
        <f>'Production Summary'!$N$42</f>
        <v>1136.3519999999996</v>
      </c>
      <c r="CF15" s="164">
        <f>'Production Summary'!$M$42</f>
        <v>81.167999999999978</v>
      </c>
      <c r="CG15" s="164">
        <v>0</v>
      </c>
      <c r="CH15" s="164">
        <v>0</v>
      </c>
      <c r="CI15" s="164">
        <f>'Production Summary'!$N$43</f>
        <v>184</v>
      </c>
      <c r="CJ15" s="164">
        <v>0</v>
      </c>
      <c r="CK15" s="167">
        <v>365</v>
      </c>
      <c r="CL15" s="164">
        <v>0</v>
      </c>
      <c r="CM15" s="375">
        <f>'Production Summary'!$N$45</f>
        <v>1650</v>
      </c>
      <c r="CN15" s="164">
        <f>'Production Summary'!$N$46</f>
        <v>270</v>
      </c>
      <c r="CO15" s="164">
        <f>'Production Summary'!$N$47</f>
        <v>1350</v>
      </c>
      <c r="CP15" s="166"/>
      <c r="CQ15" s="164">
        <f>'Production Summary'!$N$49</f>
        <v>8004.1580041580037</v>
      </c>
      <c r="CR15" s="164">
        <f>'Production Summary'!$M$49</f>
        <v>66.701316701316699</v>
      </c>
      <c r="CS15" s="164">
        <f>'Production Summary'!$N$50</f>
        <v>13331.600831600828</v>
      </c>
      <c r="CT15" s="164">
        <f>'Production Summary'!$M$50</f>
        <v>148.1288981288981</v>
      </c>
      <c r="CU15" s="164">
        <f>'Production Summary'!$N$51</f>
        <v>12785.862785862784</v>
      </c>
      <c r="CV15" s="164">
        <f>'Production Summary'!$M$51</f>
        <v>355.16285516285512</v>
      </c>
      <c r="CW15" s="164">
        <f>'Production Summary'!$N$52</f>
        <v>12629.937629937627</v>
      </c>
      <c r="CX15" s="164">
        <f>'Production Summary'!$M$52</f>
        <v>701.66320166320156</v>
      </c>
      <c r="CY15" s="164">
        <f>'Production Summary'!$N$53</f>
        <v>12396.049896049895</v>
      </c>
      <c r="CZ15" s="164">
        <f>'Production Summary'!$M$53</f>
        <v>688.66943866943859</v>
      </c>
      <c r="DA15" s="164">
        <f>'Production Summary'!$N$54</f>
        <v>13799.376299376298</v>
      </c>
      <c r="DB15" s="164">
        <f>'Production Summary'!$M$54</f>
        <v>766.63201663201653</v>
      </c>
      <c r="DC15" s="328">
        <f>'Production Summary'!$N$60</f>
        <v>12863.825363825363</v>
      </c>
      <c r="DD15" s="328">
        <f>'Production Summary'!$M$60</f>
        <v>714.65696465696465</v>
      </c>
      <c r="DE15" s="164">
        <f>'Production Summary'!$N$59</f>
        <v>11148.648648648648</v>
      </c>
      <c r="DF15" s="328">
        <f>'Production Summary'!$M$59</f>
        <v>619.36936936936934</v>
      </c>
      <c r="DG15" s="164">
        <f>'Production Summary'!$N$55</f>
        <v>13842.68884268884</v>
      </c>
      <c r="DH15" s="164">
        <f>'Production Summary'!$M$55</f>
        <v>3460.67221067221</v>
      </c>
      <c r="DI15" s="164">
        <f>'Production Summary'!$N$56</f>
        <v>13097.713097713096</v>
      </c>
      <c r="DJ15" s="164">
        <f>'Production Summary'!$M$56</f>
        <v>163.72141372141371</v>
      </c>
      <c r="DK15" s="164">
        <f>'Production Summary'!$N$57</f>
        <v>14189.189189189186</v>
      </c>
      <c r="DL15" s="164">
        <f>'Production Summary'!$M$57</f>
        <v>394.14414414414409</v>
      </c>
      <c r="DM15" s="164">
        <f>'Production Summary'!$N$58</f>
        <v>14017.671517671517</v>
      </c>
      <c r="DN15" s="164">
        <f>'Production Summary'!$M$58</f>
        <v>778.75952875952873</v>
      </c>
      <c r="DO15" s="164">
        <f>'Production Summary'!$N$61</f>
        <v>4500</v>
      </c>
      <c r="DP15" s="328">
        <f>'Production Summary'!$M$61</f>
        <v>750</v>
      </c>
      <c r="DQ15" s="164">
        <v>0</v>
      </c>
      <c r="DR15" s="164">
        <f>'Production Summary'!$N$62</f>
        <v>8900</v>
      </c>
      <c r="DS15" s="164">
        <f>'Production Summary'!$N$70</f>
        <v>300</v>
      </c>
      <c r="DT15" s="328">
        <f>'Production Summary'!$M$70</f>
        <v>25</v>
      </c>
      <c r="DU15" s="164">
        <v>0</v>
      </c>
      <c r="DV15" s="164">
        <f>'Production Summary'!$N$71</f>
        <v>150</v>
      </c>
      <c r="DW15" s="328">
        <v>0</v>
      </c>
      <c r="DX15" s="164">
        <f>'Production Summary'!$N$64</f>
        <v>192</v>
      </c>
      <c r="DY15" s="164">
        <v>0</v>
      </c>
      <c r="DZ15" s="391">
        <f>'Production Summary'!$N$65</f>
        <v>384</v>
      </c>
      <c r="EA15" s="164">
        <v>0</v>
      </c>
      <c r="EB15" s="391">
        <f>'Production Summary'!$N$66</f>
        <v>192</v>
      </c>
      <c r="EC15" s="164">
        <v>0</v>
      </c>
      <c r="ED15" s="164">
        <f>'Production Summary'!$N$67</f>
        <v>96</v>
      </c>
      <c r="EE15" s="164">
        <v>0</v>
      </c>
      <c r="EF15" s="164">
        <f>'Production Summary'!$N$68</f>
        <v>96</v>
      </c>
      <c r="EG15" s="164">
        <v>0</v>
      </c>
      <c r="EH15" s="164">
        <f>'Production Summary'!$N$69</f>
        <v>340</v>
      </c>
      <c r="EI15" s="101"/>
      <c r="EJ15" s="3"/>
      <c r="EK15" s="3"/>
      <c r="ER15" s="64" t="s">
        <v>31</v>
      </c>
      <c r="ES15" s="61" t="str">
        <f t="shared" si="1"/>
        <v>Rasvi Foods (Rama World)</v>
      </c>
      <c r="ET15" s="24">
        <f t="shared" si="2"/>
        <v>0</v>
      </c>
    </row>
    <row r="16" spans="1:150" ht="15" customHeight="1">
      <c r="A16" t="b">
        <f>C16='Raipur-1'!C16</f>
        <v>1</v>
      </c>
      <c r="B16" s="610">
        <f t="shared" si="3"/>
        <v>11</v>
      </c>
      <c r="C16" s="3" t="str">
        <f>IF('Raipur-1'!C16="","",'Raipur-1'!C16)</f>
        <v/>
      </c>
      <c r="D16" s="164">
        <f>'Production Summary'!$N$4</f>
        <v>666</v>
      </c>
      <c r="E16" s="164">
        <f>'Production Summary'!$M$4</f>
        <v>27.75</v>
      </c>
      <c r="F16" s="164">
        <v>0</v>
      </c>
      <c r="G16" s="164">
        <f>'Production Summary'!$N$5</f>
        <v>666</v>
      </c>
      <c r="H16" s="164">
        <f>'Production Summary'!$M$5</f>
        <v>27.75</v>
      </c>
      <c r="I16" s="164">
        <v>0</v>
      </c>
      <c r="J16" s="164">
        <f>'Production Summary'!$N$6</f>
        <v>200</v>
      </c>
      <c r="K16" s="328">
        <f>'Production Summary'!$M$6</f>
        <v>7.5</v>
      </c>
      <c r="L16" s="164">
        <v>0</v>
      </c>
      <c r="M16" s="365">
        <f>'Production Summary'!$N$7</f>
        <v>612.72</v>
      </c>
      <c r="N16" s="367">
        <f>'Production Summary'!$M$7</f>
        <v>25.53</v>
      </c>
      <c r="O16" s="164">
        <v>0</v>
      </c>
      <c r="P16" s="164">
        <f>'Production Summary'!$N$8</f>
        <v>780</v>
      </c>
      <c r="Q16" s="164">
        <f>'Production Summary'!$M$8</f>
        <v>65</v>
      </c>
      <c r="R16" s="164">
        <v>0</v>
      </c>
      <c r="S16" s="164">
        <f>'Production Summary'!$N$9</f>
        <v>720</v>
      </c>
      <c r="T16" s="164">
        <f>'Production Summary'!$M$9</f>
        <v>60</v>
      </c>
      <c r="U16" s="164">
        <v>0</v>
      </c>
      <c r="V16" s="164">
        <f>'Production Summary'!$N$10</f>
        <v>876</v>
      </c>
      <c r="W16" s="164">
        <f>'Production Summary'!$M$10</f>
        <v>73</v>
      </c>
      <c r="X16" s="164">
        <v>0</v>
      </c>
      <c r="Y16" s="164">
        <f>'Production Summary'!$N$14</f>
        <v>177</v>
      </c>
      <c r="Z16" s="328">
        <f>'Production Summary'!$M$14</f>
        <v>14.75</v>
      </c>
      <c r="AA16" s="164">
        <v>0</v>
      </c>
      <c r="AB16" s="164">
        <f>'Production Summary'!$N$15</f>
        <v>126</v>
      </c>
      <c r="AC16" s="164">
        <f>'Production Summary'!$M$15</f>
        <v>21</v>
      </c>
      <c r="AD16" s="164">
        <v>0</v>
      </c>
      <c r="AE16" s="164">
        <f>'Production Summary'!$N$16</f>
        <v>252</v>
      </c>
      <c r="AF16" s="164">
        <f>'Production Summary'!$M$16</f>
        <v>21</v>
      </c>
      <c r="AG16" s="164">
        <v>0</v>
      </c>
      <c r="AH16" s="164">
        <f>'Production Summary'!$N$18</f>
        <v>1035</v>
      </c>
      <c r="AI16" s="164">
        <f>'Production Summary'!$M$18</f>
        <v>17.25</v>
      </c>
      <c r="AJ16" s="164">
        <v>0</v>
      </c>
      <c r="AK16" s="164">
        <f>'Production Summary'!$N$19</f>
        <v>870</v>
      </c>
      <c r="AL16" s="164">
        <f>'Production Summary'!$M$19</f>
        <v>29</v>
      </c>
      <c r="AM16" s="164">
        <v>0</v>
      </c>
      <c r="AN16" s="164">
        <f>'Production Summary'!$N$20</f>
        <v>864</v>
      </c>
      <c r="AO16" s="164">
        <f>'Production Summary'!$M$20</f>
        <v>72</v>
      </c>
      <c r="AP16" s="164">
        <v>0</v>
      </c>
      <c r="AQ16" s="164">
        <f>'Production Summary'!$N$21</f>
        <v>670</v>
      </c>
      <c r="AR16" s="164">
        <f>'Production Summary'!$M$21</f>
        <v>335</v>
      </c>
      <c r="AS16" s="164">
        <v>0</v>
      </c>
      <c r="AT16" s="386">
        <f>'Production Summary'!$N$22</f>
        <v>375</v>
      </c>
      <c r="AU16" s="164">
        <f>'Production Summary'!$N$23</f>
        <v>1050</v>
      </c>
      <c r="AV16" s="164">
        <f>'Production Summary'!$N$25</f>
        <v>300</v>
      </c>
      <c r="AW16" s="164">
        <f>'Production Summary'!$M$25</f>
        <v>25</v>
      </c>
      <c r="AX16" s="164">
        <v>0</v>
      </c>
      <c r="AY16" s="164">
        <f>'Production Summary'!$N$26</f>
        <v>300</v>
      </c>
      <c r="AZ16" s="164">
        <f>'Production Summary'!$M$26</f>
        <v>25</v>
      </c>
      <c r="BA16" s="164">
        <v>0</v>
      </c>
      <c r="BB16" s="164">
        <f>'Production Summary'!$N$28</f>
        <v>777</v>
      </c>
      <c r="BC16" s="164">
        <f>'Production Summary'!$M$28</f>
        <v>12.95</v>
      </c>
      <c r="BD16" s="164">
        <v>0</v>
      </c>
      <c r="BE16" s="164">
        <f>'Production Summary'!$N$29</f>
        <v>612</v>
      </c>
      <c r="BF16" s="164">
        <f>'Production Summary'!$M$29</f>
        <v>51</v>
      </c>
      <c r="BG16" s="164">
        <v>0</v>
      </c>
      <c r="BH16" s="164">
        <f>'Production Summary'!$N$30</f>
        <v>500</v>
      </c>
      <c r="BI16" s="164">
        <f>'Production Summary'!$M$30</f>
        <v>250</v>
      </c>
      <c r="BJ16" s="164">
        <v>0</v>
      </c>
      <c r="BK16" s="386"/>
      <c r="BL16" s="164">
        <f>'Production Summary'!$N$32</f>
        <v>875</v>
      </c>
      <c r="BM16" s="164">
        <f>'Production Summary'!$N$34</f>
        <v>360.59999999999997</v>
      </c>
      <c r="BN16" s="164">
        <f>'Production Summary'!$M$34</f>
        <v>6.01</v>
      </c>
      <c r="BO16" s="164">
        <v>0</v>
      </c>
      <c r="BP16" s="164">
        <f>'Production Summary'!$N$36</f>
        <v>717</v>
      </c>
      <c r="BQ16" s="164">
        <f>'Production Summary'!$M$36</f>
        <v>11.95</v>
      </c>
      <c r="BR16" s="164">
        <v>0</v>
      </c>
      <c r="BS16" s="164">
        <f>'Production Summary'!$N$37</f>
        <v>210</v>
      </c>
      <c r="BT16" s="164">
        <f>'Production Summary'!$M$37</f>
        <v>21</v>
      </c>
      <c r="BU16" s="164">
        <v>0</v>
      </c>
      <c r="BV16" s="164">
        <f>'Production Summary'!$N$38</f>
        <v>280</v>
      </c>
      <c r="BW16" s="164">
        <f>'Production Summary'!$M$38</f>
        <v>28</v>
      </c>
      <c r="BX16" s="164">
        <v>0</v>
      </c>
      <c r="BY16" s="165">
        <f>'Production Summary'!$N$39</f>
        <v>300.38406247988502</v>
      </c>
      <c r="BZ16" s="164">
        <f>'Production Summary'!$M$39</f>
        <v>30.038406247988501</v>
      </c>
      <c r="CA16" s="164">
        <v>0</v>
      </c>
      <c r="CB16" s="164">
        <f>'Production Summary'!$N$40</f>
        <v>131.30000000000001</v>
      </c>
      <c r="CC16" s="164">
        <f>'Production Summary'!$M$40</f>
        <v>13.13</v>
      </c>
      <c r="CD16" s="164">
        <v>0</v>
      </c>
      <c r="CE16" s="164">
        <f>'Production Summary'!$N$42</f>
        <v>1136.3519999999996</v>
      </c>
      <c r="CF16" s="164">
        <f>'Production Summary'!$M$42</f>
        <v>81.167999999999978</v>
      </c>
      <c r="CG16" s="164">
        <v>0</v>
      </c>
      <c r="CH16" s="164">
        <v>0</v>
      </c>
      <c r="CI16" s="164">
        <f>'Production Summary'!$N$43</f>
        <v>184</v>
      </c>
      <c r="CJ16" s="164">
        <v>0</v>
      </c>
      <c r="CK16" s="167">
        <v>365</v>
      </c>
      <c r="CL16" s="164">
        <v>0</v>
      </c>
      <c r="CM16" s="375">
        <f>'Production Summary'!$N$45</f>
        <v>1650</v>
      </c>
      <c r="CN16" s="167">
        <v>280</v>
      </c>
      <c r="CO16" s="167">
        <f>CN16*5</f>
        <v>1400</v>
      </c>
      <c r="CP16" s="166"/>
      <c r="CQ16" s="164">
        <f>'Production Summary'!$N$49</f>
        <v>8004.1580041580037</v>
      </c>
      <c r="CR16" s="164">
        <f>'Production Summary'!$M$49</f>
        <v>66.701316701316699</v>
      </c>
      <c r="CS16" s="164">
        <f>'Production Summary'!$N$50</f>
        <v>13331.600831600828</v>
      </c>
      <c r="CT16" s="164">
        <f>'Production Summary'!$M$50</f>
        <v>148.1288981288981</v>
      </c>
      <c r="CU16" s="164">
        <f>'Production Summary'!$N$51</f>
        <v>12785.862785862784</v>
      </c>
      <c r="CV16" s="164">
        <f>'Production Summary'!$M$51</f>
        <v>355.16285516285512</v>
      </c>
      <c r="CW16" s="164">
        <f>'Production Summary'!$N$52</f>
        <v>12629.937629937627</v>
      </c>
      <c r="CX16" s="164">
        <f>'Production Summary'!$M$52</f>
        <v>701.66320166320156</v>
      </c>
      <c r="CY16" s="164">
        <f>'Production Summary'!$N$53</f>
        <v>12396.049896049895</v>
      </c>
      <c r="CZ16" s="164">
        <f>'Production Summary'!$M$53</f>
        <v>688.66943866943859</v>
      </c>
      <c r="DA16" s="164">
        <f>'Production Summary'!$N$54</f>
        <v>13799.376299376298</v>
      </c>
      <c r="DB16" s="164">
        <f>'Production Summary'!$M$54</f>
        <v>766.63201663201653</v>
      </c>
      <c r="DC16" s="328">
        <f>'Production Summary'!$N$60</f>
        <v>12863.825363825363</v>
      </c>
      <c r="DD16" s="328">
        <f>'Production Summary'!$M$60</f>
        <v>714.65696465696465</v>
      </c>
      <c r="DE16" s="164">
        <f>'Production Summary'!$N$59</f>
        <v>11148.648648648648</v>
      </c>
      <c r="DF16" s="328">
        <f>'Production Summary'!$M$59</f>
        <v>619.36936936936934</v>
      </c>
      <c r="DG16" s="164">
        <f>'Production Summary'!$N$55</f>
        <v>13842.68884268884</v>
      </c>
      <c r="DH16" s="164">
        <f>'Production Summary'!$M$55</f>
        <v>3460.67221067221</v>
      </c>
      <c r="DI16" s="164">
        <f>'Production Summary'!$N$56</f>
        <v>13097.713097713096</v>
      </c>
      <c r="DJ16" s="164">
        <f>'Production Summary'!$M$56</f>
        <v>163.72141372141371</v>
      </c>
      <c r="DK16" s="164">
        <f>'Production Summary'!$N$57</f>
        <v>14189.189189189186</v>
      </c>
      <c r="DL16" s="164">
        <f>'Production Summary'!$M$57</f>
        <v>394.14414414414409</v>
      </c>
      <c r="DM16" s="164">
        <f>'Production Summary'!$N$58</f>
        <v>14017.671517671517</v>
      </c>
      <c r="DN16" s="164">
        <f>'Production Summary'!$M$58</f>
        <v>778.75952875952873</v>
      </c>
      <c r="DO16" s="164">
        <f>'Production Summary'!$N$61</f>
        <v>4500</v>
      </c>
      <c r="DP16" s="328">
        <f>'Production Summary'!$M$61</f>
        <v>750</v>
      </c>
      <c r="DQ16" s="164">
        <v>0</v>
      </c>
      <c r="DR16" s="164">
        <f>'Production Summary'!$N$62</f>
        <v>8900</v>
      </c>
      <c r="DS16" s="164">
        <f>'Production Summary'!$N$70</f>
        <v>300</v>
      </c>
      <c r="DT16" s="328">
        <f>'Production Summary'!$M$70</f>
        <v>25</v>
      </c>
      <c r="DU16" s="164">
        <v>0</v>
      </c>
      <c r="DV16" s="164">
        <f>'Production Summary'!$N$71</f>
        <v>150</v>
      </c>
      <c r="DW16" s="328">
        <v>0</v>
      </c>
      <c r="DX16" s="164">
        <f>'Production Summary'!$N$64</f>
        <v>192</v>
      </c>
      <c r="DY16" s="164">
        <v>0</v>
      </c>
      <c r="DZ16" s="391">
        <f>'Production Summary'!$N$65</f>
        <v>384</v>
      </c>
      <c r="EA16" s="164">
        <v>0</v>
      </c>
      <c r="EB16" s="391">
        <f>'Production Summary'!$N$66</f>
        <v>192</v>
      </c>
      <c r="EC16" s="164">
        <v>0</v>
      </c>
      <c r="ED16" s="164">
        <f>'Production Summary'!$N$67</f>
        <v>96</v>
      </c>
      <c r="EE16" s="164">
        <v>0</v>
      </c>
      <c r="EF16" s="164">
        <f>'Production Summary'!$N$68</f>
        <v>96</v>
      </c>
      <c r="EG16" s="164">
        <v>0</v>
      </c>
      <c r="EH16" s="164">
        <f>'Production Summary'!$N$69</f>
        <v>340</v>
      </c>
      <c r="EI16" s="101"/>
      <c r="EJ16" s="3"/>
      <c r="EK16" s="3"/>
      <c r="ER16" s="64" t="s">
        <v>32</v>
      </c>
      <c r="ES16" s="61" t="str">
        <f t="shared" si="1"/>
        <v/>
      </c>
      <c r="ET16" s="24">
        <f t="shared" si="2"/>
        <v>0</v>
      </c>
    </row>
    <row r="17" spans="1:150" ht="15" customHeight="1">
      <c r="A17" t="b">
        <f>C17='Raipur-1'!C17</f>
        <v>1</v>
      </c>
      <c r="B17" s="610">
        <f t="shared" si="3"/>
        <v>12</v>
      </c>
      <c r="C17" s="3" t="str">
        <f>IF('Raipur-1'!C17="","",'Raipur-1'!C17)</f>
        <v/>
      </c>
      <c r="D17" s="164">
        <f>'Production Summary'!$N$4</f>
        <v>666</v>
      </c>
      <c r="E17" s="164">
        <f>'Production Summary'!$M$4</f>
        <v>27.75</v>
      </c>
      <c r="F17" s="164">
        <v>0</v>
      </c>
      <c r="G17" s="164">
        <f>'Production Summary'!$N$5</f>
        <v>666</v>
      </c>
      <c r="H17" s="164">
        <f>'Production Summary'!$M$5</f>
        <v>27.75</v>
      </c>
      <c r="I17" s="164">
        <v>0</v>
      </c>
      <c r="J17" s="164">
        <f>'Production Summary'!$N$6</f>
        <v>200</v>
      </c>
      <c r="K17" s="328">
        <f>'Production Summary'!$M$6</f>
        <v>7.5</v>
      </c>
      <c r="L17" s="164">
        <v>0</v>
      </c>
      <c r="M17" s="365">
        <f>'Production Summary'!$N$7</f>
        <v>612.72</v>
      </c>
      <c r="N17" s="367">
        <f>'Production Summary'!$M$7</f>
        <v>25.53</v>
      </c>
      <c r="O17" s="164">
        <v>0</v>
      </c>
      <c r="P17" s="164">
        <f>'Production Summary'!$N$8</f>
        <v>780</v>
      </c>
      <c r="Q17" s="164">
        <f>'Production Summary'!$M$8</f>
        <v>65</v>
      </c>
      <c r="R17" s="164">
        <v>0</v>
      </c>
      <c r="S17" s="164">
        <f>'Production Summary'!$N$9</f>
        <v>720</v>
      </c>
      <c r="T17" s="164">
        <f>'Production Summary'!$M$9</f>
        <v>60</v>
      </c>
      <c r="U17" s="164">
        <v>0</v>
      </c>
      <c r="V17" s="164">
        <f>'Production Summary'!$N$10</f>
        <v>876</v>
      </c>
      <c r="W17" s="164">
        <f>'Production Summary'!$M$10</f>
        <v>73</v>
      </c>
      <c r="X17" s="164">
        <v>0</v>
      </c>
      <c r="Y17" s="164">
        <f>'Production Summary'!$N$14</f>
        <v>177</v>
      </c>
      <c r="Z17" s="328">
        <f>'Production Summary'!$M$14</f>
        <v>14.75</v>
      </c>
      <c r="AA17" s="164">
        <v>0</v>
      </c>
      <c r="AB17" s="164">
        <f>'Production Summary'!$N$15</f>
        <v>126</v>
      </c>
      <c r="AC17" s="164">
        <f>'Production Summary'!$M$15</f>
        <v>21</v>
      </c>
      <c r="AD17" s="164">
        <v>0</v>
      </c>
      <c r="AE17" s="164">
        <f>'Production Summary'!$N$16</f>
        <v>252</v>
      </c>
      <c r="AF17" s="164">
        <f>'Production Summary'!$M$16</f>
        <v>21</v>
      </c>
      <c r="AG17" s="164">
        <v>0</v>
      </c>
      <c r="AH17" s="164">
        <f>'Production Summary'!$N$18</f>
        <v>1035</v>
      </c>
      <c r="AI17" s="164">
        <f>'Production Summary'!$M$18</f>
        <v>17.25</v>
      </c>
      <c r="AJ17" s="164">
        <v>0</v>
      </c>
      <c r="AK17" s="164">
        <f>'Production Summary'!$N$19</f>
        <v>870</v>
      </c>
      <c r="AL17" s="164">
        <f>'Production Summary'!$M$19</f>
        <v>29</v>
      </c>
      <c r="AM17" s="164">
        <v>0</v>
      </c>
      <c r="AN17" s="164">
        <f>'Production Summary'!$N$20</f>
        <v>864</v>
      </c>
      <c r="AO17" s="164">
        <f>'Production Summary'!$M$20</f>
        <v>72</v>
      </c>
      <c r="AP17" s="164">
        <v>0</v>
      </c>
      <c r="AQ17" s="164">
        <f>'Production Summary'!$N$21</f>
        <v>670</v>
      </c>
      <c r="AR17" s="164">
        <f>'Production Summary'!$M$21</f>
        <v>335</v>
      </c>
      <c r="AS17" s="164">
        <v>0</v>
      </c>
      <c r="AT17" s="386">
        <f>'Production Summary'!$N$22</f>
        <v>375</v>
      </c>
      <c r="AU17" s="164">
        <f>'Production Summary'!$N$23</f>
        <v>1050</v>
      </c>
      <c r="AV17" s="164">
        <f>'Production Summary'!$N$25</f>
        <v>300</v>
      </c>
      <c r="AW17" s="164">
        <f>'Production Summary'!$M$25</f>
        <v>25</v>
      </c>
      <c r="AX17" s="164">
        <v>0</v>
      </c>
      <c r="AY17" s="164">
        <f>'Production Summary'!$N$26</f>
        <v>300</v>
      </c>
      <c r="AZ17" s="164">
        <f>'Production Summary'!$M$26</f>
        <v>25</v>
      </c>
      <c r="BA17" s="164">
        <v>0</v>
      </c>
      <c r="BB17" s="164">
        <f>'Production Summary'!$N$28</f>
        <v>777</v>
      </c>
      <c r="BC17" s="164">
        <f>'Production Summary'!$M$28</f>
        <v>12.95</v>
      </c>
      <c r="BD17" s="164">
        <v>0</v>
      </c>
      <c r="BE17" s="164">
        <f>'Production Summary'!$N$29</f>
        <v>612</v>
      </c>
      <c r="BF17" s="164">
        <f>'Production Summary'!$M$29</f>
        <v>51</v>
      </c>
      <c r="BG17" s="164">
        <v>0</v>
      </c>
      <c r="BH17" s="164">
        <f>'Production Summary'!$N$30</f>
        <v>500</v>
      </c>
      <c r="BI17" s="164">
        <f>'Production Summary'!$M$30</f>
        <v>250</v>
      </c>
      <c r="BJ17" s="164">
        <v>0</v>
      </c>
      <c r="BK17" s="386"/>
      <c r="BL17" s="164">
        <f>'Production Summary'!$N$32</f>
        <v>875</v>
      </c>
      <c r="BM17" s="164">
        <f>'Production Summary'!$N$34</f>
        <v>360.59999999999997</v>
      </c>
      <c r="BN17" s="164">
        <f>'Production Summary'!$M$34</f>
        <v>6.01</v>
      </c>
      <c r="BO17" s="164">
        <v>0</v>
      </c>
      <c r="BP17" s="164">
        <f>'Production Summary'!$N$36</f>
        <v>717</v>
      </c>
      <c r="BQ17" s="164">
        <f>'Production Summary'!$M$36</f>
        <v>11.95</v>
      </c>
      <c r="BR17" s="164">
        <v>0</v>
      </c>
      <c r="BS17" s="164">
        <f>'Production Summary'!$N$37</f>
        <v>210</v>
      </c>
      <c r="BT17" s="164">
        <f>'Production Summary'!$M$37</f>
        <v>21</v>
      </c>
      <c r="BU17" s="164">
        <v>0</v>
      </c>
      <c r="BV17" s="164">
        <f>'Production Summary'!$N$38</f>
        <v>280</v>
      </c>
      <c r="BW17" s="164">
        <f>'Production Summary'!$M$38</f>
        <v>28</v>
      </c>
      <c r="BX17" s="164">
        <v>0</v>
      </c>
      <c r="BY17" s="165">
        <f>'Production Summary'!$N$39</f>
        <v>300.38406247988502</v>
      </c>
      <c r="BZ17" s="164">
        <f>'Production Summary'!$M$39</f>
        <v>30.038406247988501</v>
      </c>
      <c r="CA17" s="164">
        <v>0</v>
      </c>
      <c r="CB17" s="164">
        <f>'Production Summary'!$N$40</f>
        <v>131.30000000000001</v>
      </c>
      <c r="CC17" s="164">
        <f>'Production Summary'!$M$40</f>
        <v>13.13</v>
      </c>
      <c r="CD17" s="164">
        <v>0</v>
      </c>
      <c r="CE17" s="164">
        <f>'Production Summary'!$N$42</f>
        <v>1136.3519999999996</v>
      </c>
      <c r="CF17" s="164">
        <f>'Production Summary'!$M$42</f>
        <v>81.167999999999978</v>
      </c>
      <c r="CG17" s="164">
        <v>0</v>
      </c>
      <c r="CH17" s="164">
        <v>0</v>
      </c>
      <c r="CI17" s="164">
        <f>'Production Summary'!$N$43</f>
        <v>184</v>
      </c>
      <c r="CJ17" s="164">
        <v>0</v>
      </c>
      <c r="CK17" s="167">
        <v>365</v>
      </c>
      <c r="CL17" s="164">
        <v>0</v>
      </c>
      <c r="CM17" s="375">
        <f>'Production Summary'!$N$45</f>
        <v>1650</v>
      </c>
      <c r="CN17" s="164">
        <f>'Production Summary'!$N$46</f>
        <v>270</v>
      </c>
      <c r="CO17" s="164">
        <f>'Production Summary'!$N$47</f>
        <v>1350</v>
      </c>
      <c r="CP17" s="166"/>
      <c r="CQ17" s="164">
        <f>'Production Summary'!$N$49</f>
        <v>8004.1580041580037</v>
      </c>
      <c r="CR17" s="164">
        <f>'Production Summary'!$M$49</f>
        <v>66.701316701316699</v>
      </c>
      <c r="CS17" s="164">
        <f>'Production Summary'!$N$50</f>
        <v>13331.600831600828</v>
      </c>
      <c r="CT17" s="164">
        <f>'Production Summary'!$M$50</f>
        <v>148.1288981288981</v>
      </c>
      <c r="CU17" s="164">
        <f>'Production Summary'!$N$51</f>
        <v>12785.862785862784</v>
      </c>
      <c r="CV17" s="164">
        <f>'Production Summary'!$M$51</f>
        <v>355.16285516285512</v>
      </c>
      <c r="CW17" s="164">
        <f>'Production Summary'!$N$52</f>
        <v>12629.937629937627</v>
      </c>
      <c r="CX17" s="164">
        <f>'Production Summary'!$M$52</f>
        <v>701.66320166320156</v>
      </c>
      <c r="CY17" s="164">
        <f>'Production Summary'!$N$53</f>
        <v>12396.049896049895</v>
      </c>
      <c r="CZ17" s="164">
        <f>'Production Summary'!$M$53</f>
        <v>688.66943866943859</v>
      </c>
      <c r="DA17" s="164">
        <f>'Production Summary'!$N$54</f>
        <v>13799.376299376298</v>
      </c>
      <c r="DB17" s="164">
        <f>'Production Summary'!$M$54</f>
        <v>766.63201663201653</v>
      </c>
      <c r="DC17" s="328">
        <f>'Production Summary'!$N$60</f>
        <v>12863.825363825363</v>
      </c>
      <c r="DD17" s="328">
        <f>'Production Summary'!$M$60</f>
        <v>714.65696465696465</v>
      </c>
      <c r="DE17" s="164">
        <f>'Production Summary'!$N$59</f>
        <v>11148.648648648648</v>
      </c>
      <c r="DF17" s="328">
        <f>'Production Summary'!$M$59</f>
        <v>619.36936936936934</v>
      </c>
      <c r="DG17" s="164">
        <f>'Production Summary'!$N$55</f>
        <v>13842.68884268884</v>
      </c>
      <c r="DH17" s="164">
        <f>'Production Summary'!$M$55</f>
        <v>3460.67221067221</v>
      </c>
      <c r="DI17" s="164">
        <f>'Production Summary'!$N$56</f>
        <v>13097.713097713096</v>
      </c>
      <c r="DJ17" s="164">
        <f>'Production Summary'!$M$56</f>
        <v>163.72141372141371</v>
      </c>
      <c r="DK17" s="164">
        <f>'Production Summary'!$N$57</f>
        <v>14189.189189189186</v>
      </c>
      <c r="DL17" s="164">
        <f>'Production Summary'!$M$57</f>
        <v>394.14414414414409</v>
      </c>
      <c r="DM17" s="164">
        <f>'Production Summary'!$N$58</f>
        <v>14017.671517671517</v>
      </c>
      <c r="DN17" s="164">
        <f>'Production Summary'!$M$58</f>
        <v>778.75952875952873</v>
      </c>
      <c r="DO17" s="164">
        <f>'Production Summary'!$N$61</f>
        <v>4500</v>
      </c>
      <c r="DP17" s="328">
        <f>'Production Summary'!$M$61</f>
        <v>750</v>
      </c>
      <c r="DQ17" s="164">
        <v>0</v>
      </c>
      <c r="DR17" s="164">
        <f>'Production Summary'!$N$62</f>
        <v>8900</v>
      </c>
      <c r="DS17" s="164">
        <f>'Production Summary'!$N$70</f>
        <v>300</v>
      </c>
      <c r="DT17" s="328">
        <f>'Production Summary'!$M$70</f>
        <v>25</v>
      </c>
      <c r="DU17" s="164">
        <v>0</v>
      </c>
      <c r="DV17" s="164">
        <f>'Production Summary'!$N$71</f>
        <v>150</v>
      </c>
      <c r="DW17" s="328">
        <v>0</v>
      </c>
      <c r="DX17" s="164">
        <f>'Production Summary'!$N$64</f>
        <v>192</v>
      </c>
      <c r="DY17" s="164">
        <v>0</v>
      </c>
      <c r="DZ17" s="391">
        <f>'Production Summary'!$N$65</f>
        <v>384</v>
      </c>
      <c r="EA17" s="164">
        <v>0</v>
      </c>
      <c r="EB17" s="391">
        <f>'Production Summary'!$N$66</f>
        <v>192</v>
      </c>
      <c r="EC17" s="164">
        <v>0</v>
      </c>
      <c r="ED17" s="164">
        <f>'Production Summary'!$N$67</f>
        <v>96</v>
      </c>
      <c r="EE17" s="164">
        <v>0</v>
      </c>
      <c r="EF17" s="164">
        <f>'Production Summary'!$N$68</f>
        <v>96</v>
      </c>
      <c r="EG17" s="164">
        <v>0</v>
      </c>
      <c r="EH17" s="164">
        <f>'Production Summary'!$N$69</f>
        <v>340</v>
      </c>
      <c r="EI17" s="101"/>
      <c r="EJ17" s="3"/>
      <c r="EK17" s="3"/>
      <c r="ER17" s="64" t="s">
        <v>33</v>
      </c>
      <c r="ES17" s="61" t="str">
        <f t="shared" si="1"/>
        <v/>
      </c>
      <c r="ET17" s="24">
        <f t="shared" si="2"/>
        <v>0</v>
      </c>
    </row>
    <row r="18" spans="1:150" ht="15" customHeight="1">
      <c r="A18" t="b">
        <f>C18='Raipur-1'!C18</f>
        <v>1</v>
      </c>
      <c r="B18" s="610">
        <f t="shared" si="3"/>
        <v>13</v>
      </c>
      <c r="C18" s="61" t="str">
        <f>IF('Raipur-1'!C18="","",'Raipur-1'!C18)</f>
        <v>Tipsy Events</v>
      </c>
      <c r="D18" s="164">
        <f>'Production Summary'!$N$4</f>
        <v>666</v>
      </c>
      <c r="E18" s="164">
        <f>'Production Summary'!$M$4</f>
        <v>27.75</v>
      </c>
      <c r="F18" s="164">
        <v>0</v>
      </c>
      <c r="G18" s="164">
        <f>'Production Summary'!$N$5</f>
        <v>666</v>
      </c>
      <c r="H18" s="164">
        <f>'Production Summary'!$M$5</f>
        <v>27.75</v>
      </c>
      <c r="I18" s="164">
        <v>0</v>
      </c>
      <c r="J18" s="164">
        <f>'Production Summary'!$N$6</f>
        <v>200</v>
      </c>
      <c r="K18" s="328">
        <f>'Production Summary'!$M$6</f>
        <v>7.5</v>
      </c>
      <c r="L18" s="164">
        <v>0</v>
      </c>
      <c r="M18" s="365">
        <f>'Production Summary'!$N$7</f>
        <v>612.72</v>
      </c>
      <c r="N18" s="367">
        <f>'Production Summary'!$M$7</f>
        <v>25.53</v>
      </c>
      <c r="O18" s="164">
        <v>0</v>
      </c>
      <c r="P18" s="167">
        <f>Q18*12</f>
        <v>792</v>
      </c>
      <c r="Q18" s="167">
        <v>66</v>
      </c>
      <c r="R18" s="164">
        <v>0</v>
      </c>
      <c r="S18" s="164">
        <f>'Production Summary'!$N$9</f>
        <v>720</v>
      </c>
      <c r="T18" s="164">
        <f>'Production Summary'!$M$9</f>
        <v>60</v>
      </c>
      <c r="U18" s="164">
        <v>0</v>
      </c>
      <c r="V18" s="167">
        <f>W18*12</f>
        <v>864</v>
      </c>
      <c r="W18" s="167">
        <v>72</v>
      </c>
      <c r="X18" s="164">
        <v>0</v>
      </c>
      <c r="Y18" s="164">
        <f>'Production Summary'!$N$14</f>
        <v>177</v>
      </c>
      <c r="Z18" s="328">
        <f>'Production Summary'!$M$14</f>
        <v>14.75</v>
      </c>
      <c r="AA18" s="164">
        <v>0</v>
      </c>
      <c r="AB18" s="164">
        <f>'Production Summary'!$N$15</f>
        <v>126</v>
      </c>
      <c r="AC18" s="164">
        <f>'Production Summary'!$M$15</f>
        <v>21</v>
      </c>
      <c r="AD18" s="164">
        <v>0</v>
      </c>
      <c r="AE18" s="164">
        <f>'Production Summary'!$N$16</f>
        <v>252</v>
      </c>
      <c r="AF18" s="164">
        <f>'Production Summary'!$M$16</f>
        <v>21</v>
      </c>
      <c r="AG18" s="164">
        <v>0</v>
      </c>
      <c r="AH18" s="164">
        <f>'Production Summary'!$N$18</f>
        <v>1035</v>
      </c>
      <c r="AI18" s="164">
        <f>'Production Summary'!$M$18</f>
        <v>17.25</v>
      </c>
      <c r="AJ18" s="164">
        <v>0</v>
      </c>
      <c r="AK18" s="164">
        <f>'Production Summary'!$N$19</f>
        <v>870</v>
      </c>
      <c r="AL18" s="164">
        <f>'Production Summary'!$M$19</f>
        <v>29</v>
      </c>
      <c r="AM18" s="164">
        <v>0</v>
      </c>
      <c r="AN18" s="167">
        <f>AO18*12</f>
        <v>900</v>
      </c>
      <c r="AO18" s="167">
        <v>75</v>
      </c>
      <c r="AP18" s="164">
        <v>0</v>
      </c>
      <c r="AQ18" s="167">
        <f>AR18*2</f>
        <v>700</v>
      </c>
      <c r="AR18" s="167">
        <v>350</v>
      </c>
      <c r="AS18" s="164">
        <v>0</v>
      </c>
      <c r="AT18" s="167">
        <v>390</v>
      </c>
      <c r="AU18" s="167">
        <v>1090</v>
      </c>
      <c r="AV18" s="164">
        <f>'Production Summary'!$N$25</f>
        <v>300</v>
      </c>
      <c r="AW18" s="164">
        <f>'Production Summary'!$M$25</f>
        <v>25</v>
      </c>
      <c r="AX18" s="164">
        <v>0</v>
      </c>
      <c r="AY18" s="164">
        <f>'Production Summary'!$N$26</f>
        <v>300</v>
      </c>
      <c r="AZ18" s="164">
        <f>'Production Summary'!$M$26</f>
        <v>25</v>
      </c>
      <c r="BA18" s="164">
        <v>0</v>
      </c>
      <c r="BB18" s="164">
        <f>'Production Summary'!$N$28</f>
        <v>777</v>
      </c>
      <c r="BC18" s="164">
        <f>'Production Summary'!$M$28</f>
        <v>12.95</v>
      </c>
      <c r="BD18" s="164">
        <v>0</v>
      </c>
      <c r="BE18" s="167">
        <f>BF18*12</f>
        <v>720</v>
      </c>
      <c r="BF18" s="167">
        <v>60</v>
      </c>
      <c r="BG18" s="164">
        <v>0</v>
      </c>
      <c r="BH18" s="167">
        <f>BI18*2</f>
        <v>520</v>
      </c>
      <c r="BI18" s="167">
        <v>260</v>
      </c>
      <c r="BJ18" s="164">
        <v>0</v>
      </c>
      <c r="BK18" s="386"/>
      <c r="BL18" s="167">
        <v>920</v>
      </c>
      <c r="BM18" s="164">
        <f>'Production Summary'!$N$34</f>
        <v>360.59999999999997</v>
      </c>
      <c r="BN18" s="164">
        <f>'Production Summary'!$M$34</f>
        <v>6.01</v>
      </c>
      <c r="BO18" s="164">
        <v>0</v>
      </c>
      <c r="BP18" s="164">
        <f>'Production Summary'!$N$36</f>
        <v>717</v>
      </c>
      <c r="BQ18" s="164">
        <f>'Production Summary'!$M$36</f>
        <v>11.95</v>
      </c>
      <c r="BR18" s="164">
        <v>0</v>
      </c>
      <c r="BS18" s="164">
        <f>'Production Summary'!$N$37</f>
        <v>210</v>
      </c>
      <c r="BT18" s="164">
        <f>'Production Summary'!$M$37</f>
        <v>21</v>
      </c>
      <c r="BU18" s="164">
        <v>0</v>
      </c>
      <c r="BV18" s="164">
        <f>'Production Summary'!$N$38</f>
        <v>280</v>
      </c>
      <c r="BW18" s="164">
        <f>'Production Summary'!$M$38</f>
        <v>28</v>
      </c>
      <c r="BX18" s="164">
        <v>0</v>
      </c>
      <c r="BY18" s="165">
        <f>'Production Summary'!$N$39</f>
        <v>300.38406247988502</v>
      </c>
      <c r="BZ18" s="164">
        <f>'Production Summary'!$M$39</f>
        <v>30.038406247988501</v>
      </c>
      <c r="CA18" s="164">
        <v>0</v>
      </c>
      <c r="CB18" s="164">
        <f>'Production Summary'!$N$40</f>
        <v>131.30000000000001</v>
      </c>
      <c r="CC18" s="164">
        <f>'Production Summary'!$M$40</f>
        <v>13.13</v>
      </c>
      <c r="CD18" s="164">
        <v>0</v>
      </c>
      <c r="CE18" s="164">
        <f>'Production Summary'!$N$42</f>
        <v>1136.3519999999996</v>
      </c>
      <c r="CF18" s="164">
        <f>'Production Summary'!$M$42</f>
        <v>81.167999999999978</v>
      </c>
      <c r="CG18" s="164">
        <v>0</v>
      </c>
      <c r="CH18" s="164">
        <v>0</v>
      </c>
      <c r="CI18" s="164">
        <f>'Production Summary'!$N$43</f>
        <v>184</v>
      </c>
      <c r="CJ18" s="164">
        <v>0</v>
      </c>
      <c r="CK18" s="167">
        <v>365</v>
      </c>
      <c r="CL18" s="164">
        <v>0</v>
      </c>
      <c r="CM18" s="375">
        <f>'Production Summary'!$N$45</f>
        <v>1650</v>
      </c>
      <c r="CN18" s="167">
        <v>280</v>
      </c>
      <c r="CO18" s="167">
        <f>CN18*5</f>
        <v>1400</v>
      </c>
      <c r="CP18" s="166"/>
      <c r="CQ18" s="164">
        <f>'Production Summary'!$N$49</f>
        <v>8004.1580041580037</v>
      </c>
      <c r="CR18" s="164">
        <f>'Production Summary'!$M$49</f>
        <v>66.701316701316699</v>
      </c>
      <c r="CS18" s="164">
        <f>'Production Summary'!$N$50</f>
        <v>13331.600831600828</v>
      </c>
      <c r="CT18" s="164">
        <f>'Production Summary'!$M$50</f>
        <v>148.1288981288981</v>
      </c>
      <c r="CU18" s="164">
        <f>'Production Summary'!$N$51</f>
        <v>12785.862785862784</v>
      </c>
      <c r="CV18" s="164">
        <f>'Production Summary'!$M$51</f>
        <v>355.16285516285512</v>
      </c>
      <c r="CW18" s="164">
        <f>'Production Summary'!$N$52</f>
        <v>12629.937629937627</v>
      </c>
      <c r="CX18" s="164">
        <f>'Production Summary'!$M$52</f>
        <v>701.66320166320156</v>
      </c>
      <c r="CY18" s="164">
        <f>'Production Summary'!$N$53</f>
        <v>12396.049896049895</v>
      </c>
      <c r="CZ18" s="164">
        <f>'Production Summary'!$M$53</f>
        <v>688.66943866943859</v>
      </c>
      <c r="DA18" s="164">
        <f>'Production Summary'!$N$54</f>
        <v>13799.376299376298</v>
      </c>
      <c r="DB18" s="164">
        <f>'Production Summary'!$M$54</f>
        <v>766.63201663201653</v>
      </c>
      <c r="DC18" s="531">
        <f>'Production Summary'!$N$60</f>
        <v>12863.825363825363</v>
      </c>
      <c r="DD18" s="531">
        <f>'Production Summary'!$M$60</f>
        <v>714.65696465696465</v>
      </c>
      <c r="DE18" s="167">
        <f>'Production Summary'!$N$59</f>
        <v>11148.648648648648</v>
      </c>
      <c r="DF18" s="531">
        <f>'Production Summary'!$M$59</f>
        <v>619.36936936936934</v>
      </c>
      <c r="DG18" s="167">
        <f>DH18*4</f>
        <v>12200</v>
      </c>
      <c r="DH18" s="167">
        <v>3050</v>
      </c>
      <c r="DI18" s="164">
        <f>'Production Summary'!$N$56</f>
        <v>13097.713097713096</v>
      </c>
      <c r="DJ18" s="164">
        <f>'Production Summary'!$M$56</f>
        <v>163.72141372141371</v>
      </c>
      <c r="DK18" s="164">
        <f>'Production Summary'!$N$57</f>
        <v>14189.189189189186</v>
      </c>
      <c r="DL18" s="164">
        <f>'Production Summary'!$M$57</f>
        <v>394.14414414414409</v>
      </c>
      <c r="DM18" s="164">
        <f>'Production Summary'!$N$58</f>
        <v>14017.671517671517</v>
      </c>
      <c r="DN18" s="164">
        <f>'Production Summary'!$M$58</f>
        <v>778.75952875952873</v>
      </c>
      <c r="DO18" s="164">
        <f>'Production Summary'!$N$61</f>
        <v>4500</v>
      </c>
      <c r="DP18" s="328">
        <f>'Production Summary'!$M$61</f>
        <v>750</v>
      </c>
      <c r="DQ18" s="164">
        <v>0</v>
      </c>
      <c r="DR18" s="167">
        <v>9600</v>
      </c>
      <c r="DS18" s="164">
        <f>'Production Summary'!$N$70</f>
        <v>300</v>
      </c>
      <c r="DT18" s="328">
        <f>'Production Summary'!$M$70</f>
        <v>25</v>
      </c>
      <c r="DU18" s="164">
        <v>0</v>
      </c>
      <c r="DV18" s="164">
        <f>'Production Summary'!$N$71</f>
        <v>150</v>
      </c>
      <c r="DW18" s="328">
        <v>0</v>
      </c>
      <c r="DX18" s="164">
        <f>'Production Summary'!$N$64</f>
        <v>192</v>
      </c>
      <c r="DY18" s="164">
        <v>0</v>
      </c>
      <c r="DZ18" s="391">
        <f>'Production Summary'!$N$65</f>
        <v>384</v>
      </c>
      <c r="EA18" s="164">
        <v>0</v>
      </c>
      <c r="EB18" s="391">
        <f>'Production Summary'!$N$66</f>
        <v>192</v>
      </c>
      <c r="EC18" s="164">
        <v>0</v>
      </c>
      <c r="ED18" s="164">
        <f>'Production Summary'!$N$67</f>
        <v>96</v>
      </c>
      <c r="EE18" s="164">
        <v>0</v>
      </c>
      <c r="EF18" s="164">
        <f>'Production Summary'!$N$68</f>
        <v>96</v>
      </c>
      <c r="EG18" s="164">
        <v>0</v>
      </c>
      <c r="EH18" s="167">
        <v>350</v>
      </c>
      <c r="EI18" s="101"/>
      <c r="EJ18" s="3"/>
      <c r="EK18" s="3"/>
      <c r="ER18" s="64" t="s">
        <v>34</v>
      </c>
      <c r="ES18" s="61" t="str">
        <f t="shared" si="1"/>
        <v>Tipsy Events</v>
      </c>
      <c r="ET18" s="24">
        <f t="shared" si="2"/>
        <v>0</v>
      </c>
    </row>
    <row r="19" spans="1:150" ht="15" customHeight="1">
      <c r="A19" t="b">
        <f>C19='Raipur-1'!C19</f>
        <v>1</v>
      </c>
      <c r="B19" s="610">
        <f t="shared" si="3"/>
        <v>14</v>
      </c>
      <c r="C19" s="3" t="str">
        <f>IF('Raipur-1'!C19="","",'Raipur-1'!C19)</f>
        <v/>
      </c>
      <c r="D19" s="164">
        <f>'Production Summary'!$N$4</f>
        <v>666</v>
      </c>
      <c r="E19" s="164">
        <f>'Production Summary'!$M$4</f>
        <v>27.75</v>
      </c>
      <c r="F19" s="164">
        <v>0</v>
      </c>
      <c r="G19" s="164">
        <f>'Production Summary'!$N$5</f>
        <v>666</v>
      </c>
      <c r="H19" s="164">
        <f>'Production Summary'!$M$5</f>
        <v>27.75</v>
      </c>
      <c r="I19" s="164">
        <v>0</v>
      </c>
      <c r="J19" s="164">
        <f>'Production Summary'!$N$6</f>
        <v>200</v>
      </c>
      <c r="K19" s="328">
        <f>'Production Summary'!$M$6</f>
        <v>7.5</v>
      </c>
      <c r="L19" s="164">
        <v>0</v>
      </c>
      <c r="M19" s="365">
        <f>'Production Summary'!$N$7</f>
        <v>612.72</v>
      </c>
      <c r="N19" s="367">
        <f>'Production Summary'!$M$7</f>
        <v>25.53</v>
      </c>
      <c r="O19" s="164">
        <v>0</v>
      </c>
      <c r="P19" s="164">
        <f>'Production Summary'!$N$8</f>
        <v>780</v>
      </c>
      <c r="Q19" s="164">
        <f>'Production Summary'!$M$8</f>
        <v>65</v>
      </c>
      <c r="R19" s="164">
        <v>0</v>
      </c>
      <c r="S19" s="164">
        <f>'Production Summary'!$N$9</f>
        <v>720</v>
      </c>
      <c r="T19" s="164">
        <f>'Production Summary'!$M$9</f>
        <v>60</v>
      </c>
      <c r="U19" s="164">
        <v>0</v>
      </c>
      <c r="V19" s="164">
        <f>'Production Summary'!$N$10</f>
        <v>876</v>
      </c>
      <c r="W19" s="164">
        <f>'Production Summary'!$M$10</f>
        <v>73</v>
      </c>
      <c r="X19" s="164">
        <v>0</v>
      </c>
      <c r="Y19" s="164">
        <f>'Production Summary'!$N$14</f>
        <v>177</v>
      </c>
      <c r="Z19" s="328">
        <f>'Production Summary'!$M$14</f>
        <v>14.75</v>
      </c>
      <c r="AA19" s="164">
        <v>0</v>
      </c>
      <c r="AB19" s="164">
        <f>'Production Summary'!$N$15</f>
        <v>126</v>
      </c>
      <c r="AC19" s="164">
        <f>'Production Summary'!$M$15</f>
        <v>21</v>
      </c>
      <c r="AD19" s="164">
        <v>0</v>
      </c>
      <c r="AE19" s="164">
        <f>'Production Summary'!$N$16</f>
        <v>252</v>
      </c>
      <c r="AF19" s="164">
        <f>'Production Summary'!$M$16</f>
        <v>21</v>
      </c>
      <c r="AG19" s="164">
        <v>0</v>
      </c>
      <c r="AH19" s="164">
        <f>'Production Summary'!$N$18</f>
        <v>1035</v>
      </c>
      <c r="AI19" s="164">
        <f>'Production Summary'!$M$18</f>
        <v>17.25</v>
      </c>
      <c r="AJ19" s="164">
        <v>0</v>
      </c>
      <c r="AK19" s="164">
        <f>'Production Summary'!$N$19</f>
        <v>870</v>
      </c>
      <c r="AL19" s="164">
        <f>'Production Summary'!$M$19</f>
        <v>29</v>
      </c>
      <c r="AM19" s="164">
        <v>0</v>
      </c>
      <c r="AN19" s="164">
        <f>'Production Summary'!$N$20</f>
        <v>864</v>
      </c>
      <c r="AO19" s="164">
        <f>'Production Summary'!$M$20</f>
        <v>72</v>
      </c>
      <c r="AP19" s="164">
        <v>0</v>
      </c>
      <c r="AQ19" s="164">
        <f>'Production Summary'!$N$21</f>
        <v>670</v>
      </c>
      <c r="AR19" s="164">
        <f>'Production Summary'!$M$21</f>
        <v>335</v>
      </c>
      <c r="AS19" s="164">
        <v>0</v>
      </c>
      <c r="AT19" s="386">
        <f>'Production Summary'!$N$22</f>
        <v>375</v>
      </c>
      <c r="AU19" s="164">
        <f>'Production Summary'!$N$23</f>
        <v>1050</v>
      </c>
      <c r="AV19" s="164">
        <f>'Production Summary'!$N$25</f>
        <v>300</v>
      </c>
      <c r="AW19" s="164">
        <f>'Production Summary'!$M$25</f>
        <v>25</v>
      </c>
      <c r="AX19" s="164">
        <v>0</v>
      </c>
      <c r="AY19" s="164">
        <f>'Production Summary'!$N$26</f>
        <v>300</v>
      </c>
      <c r="AZ19" s="164">
        <f>'Production Summary'!$M$26</f>
        <v>25</v>
      </c>
      <c r="BA19" s="164">
        <v>0</v>
      </c>
      <c r="BB19" s="164">
        <f>'Production Summary'!$N$28</f>
        <v>777</v>
      </c>
      <c r="BC19" s="164">
        <f>'Production Summary'!$M$28</f>
        <v>12.95</v>
      </c>
      <c r="BD19" s="164">
        <v>0</v>
      </c>
      <c r="BE19" s="164">
        <f>'Production Summary'!$N$29</f>
        <v>612</v>
      </c>
      <c r="BF19" s="164">
        <f>'Production Summary'!$M$29</f>
        <v>51</v>
      </c>
      <c r="BG19" s="164">
        <v>0</v>
      </c>
      <c r="BH19" s="164">
        <f>'Production Summary'!$N$30</f>
        <v>500</v>
      </c>
      <c r="BI19" s="164">
        <f>'Production Summary'!$M$30</f>
        <v>250</v>
      </c>
      <c r="BJ19" s="164">
        <v>0</v>
      </c>
      <c r="BK19" s="386"/>
      <c r="BL19" s="164">
        <f>'Production Summary'!$N$32</f>
        <v>875</v>
      </c>
      <c r="BM19" s="164">
        <f>'Production Summary'!$N$34</f>
        <v>360.59999999999997</v>
      </c>
      <c r="BN19" s="164">
        <f>'Production Summary'!$M$34</f>
        <v>6.01</v>
      </c>
      <c r="BO19" s="164">
        <v>0</v>
      </c>
      <c r="BP19" s="164">
        <f>'Production Summary'!$N$36</f>
        <v>717</v>
      </c>
      <c r="BQ19" s="164">
        <f>'Production Summary'!$M$36</f>
        <v>11.95</v>
      </c>
      <c r="BR19" s="164">
        <v>0</v>
      </c>
      <c r="BS19" s="164">
        <f>'Production Summary'!$N$37</f>
        <v>210</v>
      </c>
      <c r="BT19" s="164">
        <f>'Production Summary'!$M$37</f>
        <v>21</v>
      </c>
      <c r="BU19" s="164">
        <v>0</v>
      </c>
      <c r="BV19" s="164">
        <f>'Production Summary'!$N$38</f>
        <v>280</v>
      </c>
      <c r="BW19" s="164">
        <f>'Production Summary'!$M$38</f>
        <v>28</v>
      </c>
      <c r="BX19" s="164">
        <v>0</v>
      </c>
      <c r="BY19" s="165">
        <f>'Production Summary'!$N$39</f>
        <v>300.38406247988502</v>
      </c>
      <c r="BZ19" s="164">
        <f>'Production Summary'!$M$39</f>
        <v>30.038406247988501</v>
      </c>
      <c r="CA19" s="164">
        <v>0</v>
      </c>
      <c r="CB19" s="164">
        <f>'Production Summary'!$N$40</f>
        <v>131.30000000000001</v>
      </c>
      <c r="CC19" s="164">
        <f>'Production Summary'!$M$40</f>
        <v>13.13</v>
      </c>
      <c r="CD19" s="164">
        <v>0</v>
      </c>
      <c r="CE19" s="164">
        <f>'Production Summary'!$N$42</f>
        <v>1136.3519999999996</v>
      </c>
      <c r="CF19" s="164">
        <f>'Production Summary'!$M$42</f>
        <v>81.167999999999978</v>
      </c>
      <c r="CG19" s="164">
        <v>0</v>
      </c>
      <c r="CH19" s="164">
        <v>0</v>
      </c>
      <c r="CI19" s="164">
        <f>'Production Summary'!$N$43</f>
        <v>184</v>
      </c>
      <c r="CJ19" s="164">
        <v>0</v>
      </c>
      <c r="CK19" s="167">
        <v>365</v>
      </c>
      <c r="CL19" s="164">
        <v>0</v>
      </c>
      <c r="CM19" s="375">
        <f>'Production Summary'!$N$45</f>
        <v>1650</v>
      </c>
      <c r="CN19" s="167">
        <v>280</v>
      </c>
      <c r="CO19" s="167">
        <f>CN19*5</f>
        <v>1400</v>
      </c>
      <c r="CP19" s="166"/>
      <c r="CQ19" s="164">
        <f>'Production Summary'!$N$49</f>
        <v>8004.1580041580037</v>
      </c>
      <c r="CR19" s="164">
        <f>'Production Summary'!$M$49</f>
        <v>66.701316701316699</v>
      </c>
      <c r="CS19" s="164">
        <f>'Production Summary'!$N$50</f>
        <v>13331.600831600828</v>
      </c>
      <c r="CT19" s="164">
        <f>'Production Summary'!$M$50</f>
        <v>148.1288981288981</v>
      </c>
      <c r="CU19" s="164">
        <f>'Production Summary'!$N$51</f>
        <v>12785.862785862784</v>
      </c>
      <c r="CV19" s="164">
        <f>'Production Summary'!$M$51</f>
        <v>355.16285516285512</v>
      </c>
      <c r="CW19" s="164">
        <f>'Production Summary'!$N$52</f>
        <v>12629.937629937627</v>
      </c>
      <c r="CX19" s="164">
        <f>'Production Summary'!$M$52</f>
        <v>701.66320166320156</v>
      </c>
      <c r="CY19" s="164">
        <f>'Production Summary'!$N$53</f>
        <v>12396.049896049895</v>
      </c>
      <c r="CZ19" s="164">
        <f>'Production Summary'!$M$53</f>
        <v>688.66943866943859</v>
      </c>
      <c r="DA19" s="164">
        <f>'Production Summary'!$N$54</f>
        <v>13799.376299376298</v>
      </c>
      <c r="DB19" s="164">
        <f>'Production Summary'!$M$54</f>
        <v>766.63201663201653</v>
      </c>
      <c r="DC19" s="328">
        <f>'Production Summary'!$N$60</f>
        <v>12863.825363825363</v>
      </c>
      <c r="DD19" s="328">
        <f>'Production Summary'!$M$60</f>
        <v>714.65696465696465</v>
      </c>
      <c r="DE19" s="164">
        <f>'Production Summary'!$N$59</f>
        <v>11148.648648648648</v>
      </c>
      <c r="DF19" s="328">
        <f>'Production Summary'!$M$59</f>
        <v>619.36936936936934</v>
      </c>
      <c r="DG19" s="164">
        <f>'Production Summary'!$N$55</f>
        <v>13842.68884268884</v>
      </c>
      <c r="DH19" s="164">
        <f>'Production Summary'!$M$55</f>
        <v>3460.67221067221</v>
      </c>
      <c r="DI19" s="164">
        <f>'Production Summary'!$N$56</f>
        <v>13097.713097713096</v>
      </c>
      <c r="DJ19" s="164">
        <f>'Production Summary'!$M$56</f>
        <v>163.72141372141371</v>
      </c>
      <c r="DK19" s="164">
        <f>'Production Summary'!$N$57</f>
        <v>14189.189189189186</v>
      </c>
      <c r="DL19" s="164">
        <f>'Production Summary'!$M$57</f>
        <v>394.14414414414409</v>
      </c>
      <c r="DM19" s="164">
        <f>'Production Summary'!$N$58</f>
        <v>14017.671517671517</v>
      </c>
      <c r="DN19" s="164">
        <f>'Production Summary'!$M$58</f>
        <v>778.75952875952873</v>
      </c>
      <c r="DO19" s="164">
        <f>'Production Summary'!$N$61</f>
        <v>4500</v>
      </c>
      <c r="DP19" s="328">
        <f>'Production Summary'!$M$61</f>
        <v>750</v>
      </c>
      <c r="DQ19" s="164">
        <v>0</v>
      </c>
      <c r="DR19" s="164">
        <f>'Production Summary'!$N$62</f>
        <v>8900</v>
      </c>
      <c r="DS19" s="164">
        <f>'Production Summary'!$N$70</f>
        <v>300</v>
      </c>
      <c r="DT19" s="328">
        <f>'Production Summary'!$M$70</f>
        <v>25</v>
      </c>
      <c r="DU19" s="164">
        <v>0</v>
      </c>
      <c r="DV19" s="164">
        <f>'Production Summary'!$N$71</f>
        <v>150</v>
      </c>
      <c r="DW19" s="328">
        <v>0</v>
      </c>
      <c r="DX19" s="164">
        <f>'Production Summary'!$N$64</f>
        <v>192</v>
      </c>
      <c r="DY19" s="164">
        <v>0</v>
      </c>
      <c r="DZ19" s="391">
        <f>'Production Summary'!$N$65</f>
        <v>384</v>
      </c>
      <c r="EA19" s="164">
        <v>0</v>
      </c>
      <c r="EB19" s="391">
        <f>'Production Summary'!$N$66</f>
        <v>192</v>
      </c>
      <c r="EC19" s="164">
        <v>0</v>
      </c>
      <c r="ED19" s="164">
        <f>'Production Summary'!$N$67</f>
        <v>96</v>
      </c>
      <c r="EE19" s="164">
        <v>0</v>
      </c>
      <c r="EF19" s="164">
        <f>'Production Summary'!$N$68</f>
        <v>96</v>
      </c>
      <c r="EG19" s="164">
        <v>0</v>
      </c>
      <c r="EH19" s="164">
        <f>'Production Summary'!$N$69</f>
        <v>340</v>
      </c>
      <c r="EI19" s="101"/>
      <c r="EJ19" s="3"/>
      <c r="EK19" s="3"/>
      <c r="EL19" s="53">
        <v>5100291050</v>
      </c>
      <c r="ER19" s="64" t="s">
        <v>35</v>
      </c>
      <c r="ES19" s="61" t="str">
        <f t="shared" si="1"/>
        <v/>
      </c>
      <c r="ET19" s="24">
        <f t="shared" si="2"/>
        <v>0</v>
      </c>
    </row>
    <row r="20" spans="1:150" ht="15" customHeight="1">
      <c r="A20" t="b">
        <f>C20='Raipur-1'!C20</f>
        <v>1</v>
      </c>
      <c r="B20" s="610">
        <f t="shared" si="3"/>
        <v>15</v>
      </c>
      <c r="C20" s="61" t="str">
        <f>IF('Raipur-1'!C20="","",'Raipur-1'!C20)</f>
        <v>Godavari Power and Ispat Limited</v>
      </c>
      <c r="D20" s="167">
        <f>E20*24</f>
        <v>672</v>
      </c>
      <c r="E20" s="167">
        <v>28</v>
      </c>
      <c r="F20" s="164">
        <v>0</v>
      </c>
      <c r="G20" s="164">
        <f>'Production Summary'!$N$5</f>
        <v>666</v>
      </c>
      <c r="H20" s="164">
        <f>'Production Summary'!$M$5</f>
        <v>27.75</v>
      </c>
      <c r="I20" s="164">
        <v>0</v>
      </c>
      <c r="J20" s="164">
        <f>'Production Summary'!$N$6</f>
        <v>200</v>
      </c>
      <c r="K20" s="328">
        <f>'Production Summary'!$M$6</f>
        <v>7.5</v>
      </c>
      <c r="L20" s="164">
        <v>0</v>
      </c>
      <c r="M20" s="365">
        <f>'Production Summary'!$N$7</f>
        <v>612.72</v>
      </c>
      <c r="N20" s="367">
        <f>'Production Summary'!$M$7</f>
        <v>25.53</v>
      </c>
      <c r="O20" s="164">
        <v>0</v>
      </c>
      <c r="P20" s="164">
        <f>'Production Summary'!$N$8</f>
        <v>780</v>
      </c>
      <c r="Q20" s="164">
        <f>'Production Summary'!$M$8</f>
        <v>65</v>
      </c>
      <c r="R20" s="164">
        <v>0</v>
      </c>
      <c r="S20" s="164">
        <f>'Production Summary'!$N$9</f>
        <v>720</v>
      </c>
      <c r="T20" s="164">
        <f>'Production Summary'!$M$9</f>
        <v>60</v>
      </c>
      <c r="U20" s="164">
        <v>0</v>
      </c>
      <c r="V20" s="164">
        <f>'Production Summary'!$N$10</f>
        <v>876</v>
      </c>
      <c r="W20" s="164">
        <f>'Production Summary'!$M$10</f>
        <v>73</v>
      </c>
      <c r="X20" s="164">
        <v>0</v>
      </c>
      <c r="Y20" s="164">
        <f>'Production Summary'!$N$14</f>
        <v>177</v>
      </c>
      <c r="Z20" s="328">
        <f>'Production Summary'!$M$14</f>
        <v>14.75</v>
      </c>
      <c r="AA20" s="164">
        <v>0</v>
      </c>
      <c r="AB20" s="164">
        <f>'Production Summary'!$N$15</f>
        <v>126</v>
      </c>
      <c r="AC20" s="164">
        <f>'Production Summary'!$M$15</f>
        <v>21</v>
      </c>
      <c r="AD20" s="164">
        <v>0</v>
      </c>
      <c r="AE20" s="164">
        <f>'Production Summary'!$N$16</f>
        <v>252</v>
      </c>
      <c r="AF20" s="164">
        <f>'Production Summary'!$M$16</f>
        <v>21</v>
      </c>
      <c r="AG20" s="164">
        <v>0</v>
      </c>
      <c r="AH20" s="164">
        <f>'Production Summary'!$N$18</f>
        <v>1035</v>
      </c>
      <c r="AI20" s="164">
        <f>'Production Summary'!$M$18</f>
        <v>17.25</v>
      </c>
      <c r="AJ20" s="164">
        <v>0</v>
      </c>
      <c r="AK20" s="164">
        <f>'Production Summary'!$N$19</f>
        <v>870</v>
      </c>
      <c r="AL20" s="164">
        <f>'Production Summary'!$M$19</f>
        <v>29</v>
      </c>
      <c r="AM20" s="164">
        <v>0</v>
      </c>
      <c r="AN20" s="167">
        <f>AO20*12</f>
        <v>900</v>
      </c>
      <c r="AO20" s="167">
        <v>75</v>
      </c>
      <c r="AP20" s="164">
        <v>0</v>
      </c>
      <c r="AQ20" s="167">
        <f>AR20*2</f>
        <v>700</v>
      </c>
      <c r="AR20" s="167">
        <v>350</v>
      </c>
      <c r="AS20" s="164">
        <v>0</v>
      </c>
      <c r="AT20" s="167">
        <v>390</v>
      </c>
      <c r="AU20" s="167">
        <v>1090</v>
      </c>
      <c r="AV20" s="164">
        <f>'Production Summary'!$N$25</f>
        <v>300</v>
      </c>
      <c r="AW20" s="164">
        <f>'Production Summary'!$M$25</f>
        <v>25</v>
      </c>
      <c r="AX20" s="164">
        <v>0</v>
      </c>
      <c r="AY20" s="164">
        <f>'Production Summary'!$N$26</f>
        <v>300</v>
      </c>
      <c r="AZ20" s="164">
        <f>'Production Summary'!$M$26</f>
        <v>25</v>
      </c>
      <c r="BA20" s="164">
        <v>0</v>
      </c>
      <c r="BB20" s="164">
        <f>'Production Summary'!$N$28</f>
        <v>777</v>
      </c>
      <c r="BC20" s="164">
        <f>'Production Summary'!$M$28</f>
        <v>12.95</v>
      </c>
      <c r="BD20" s="164">
        <v>0</v>
      </c>
      <c r="BE20" s="167">
        <f>BF20*12</f>
        <v>720</v>
      </c>
      <c r="BF20" s="167">
        <v>60</v>
      </c>
      <c r="BG20" s="164">
        <v>0</v>
      </c>
      <c r="BH20" s="167">
        <f>BI20*2</f>
        <v>520</v>
      </c>
      <c r="BI20" s="167">
        <v>260</v>
      </c>
      <c r="BJ20" s="164">
        <v>0</v>
      </c>
      <c r="BK20" s="386"/>
      <c r="BL20" s="167">
        <v>920</v>
      </c>
      <c r="BM20" s="164">
        <f>'Production Summary'!$N$34</f>
        <v>360.59999999999997</v>
      </c>
      <c r="BN20" s="164">
        <f>'Production Summary'!$M$34</f>
        <v>6.01</v>
      </c>
      <c r="BO20" s="164">
        <v>0</v>
      </c>
      <c r="BP20" s="164">
        <f>'Production Summary'!$N$36</f>
        <v>717</v>
      </c>
      <c r="BQ20" s="164">
        <f>'Production Summary'!$M$36</f>
        <v>11.95</v>
      </c>
      <c r="BR20" s="164">
        <v>0</v>
      </c>
      <c r="BS20" s="164">
        <f>'Production Summary'!$N$37</f>
        <v>210</v>
      </c>
      <c r="BT20" s="164">
        <f>'Production Summary'!$M$37</f>
        <v>21</v>
      </c>
      <c r="BU20" s="164">
        <v>0</v>
      </c>
      <c r="BV20" s="164">
        <f>'Production Summary'!$N$38</f>
        <v>280</v>
      </c>
      <c r="BW20" s="164">
        <f>'Production Summary'!$M$38</f>
        <v>28</v>
      </c>
      <c r="BX20" s="164">
        <v>0</v>
      </c>
      <c r="BY20" s="165">
        <f>'Production Summary'!$N$39</f>
        <v>300.38406247988502</v>
      </c>
      <c r="BZ20" s="164">
        <f>'Production Summary'!$M$39</f>
        <v>30.038406247988501</v>
      </c>
      <c r="CA20" s="164">
        <v>0</v>
      </c>
      <c r="CB20" s="164">
        <f>'Production Summary'!$N$40</f>
        <v>131.30000000000001</v>
      </c>
      <c r="CC20" s="164">
        <f>'Production Summary'!$M$40</f>
        <v>13.13</v>
      </c>
      <c r="CD20" s="164">
        <v>0</v>
      </c>
      <c r="CE20" s="164">
        <f>'Production Summary'!$N$42</f>
        <v>1136.3519999999996</v>
      </c>
      <c r="CF20" s="164">
        <f>'Production Summary'!$M$42</f>
        <v>81.167999999999978</v>
      </c>
      <c r="CG20" s="164">
        <v>0</v>
      </c>
      <c r="CH20" s="164">
        <v>0</v>
      </c>
      <c r="CI20" s="164">
        <f>'Production Summary'!$N$43</f>
        <v>184</v>
      </c>
      <c r="CJ20" s="164">
        <v>0</v>
      </c>
      <c r="CK20" s="167">
        <v>365</v>
      </c>
      <c r="CL20" s="164">
        <v>0</v>
      </c>
      <c r="CM20" s="375">
        <f>'Production Summary'!$N$45</f>
        <v>1650</v>
      </c>
      <c r="CN20" s="164">
        <f>'Production Summary'!$N$46</f>
        <v>270</v>
      </c>
      <c r="CO20" s="164">
        <f>'Production Summary'!$N$47</f>
        <v>1350</v>
      </c>
      <c r="CP20" s="166"/>
      <c r="CQ20" s="164">
        <f>'Production Summary'!$N$49</f>
        <v>8004.1580041580037</v>
      </c>
      <c r="CR20" s="164">
        <f>'Production Summary'!$M$49</f>
        <v>66.701316701316699</v>
      </c>
      <c r="CS20" s="164">
        <f>'Production Summary'!$N$50</f>
        <v>13331.600831600828</v>
      </c>
      <c r="CT20" s="164">
        <f>'Production Summary'!$M$50</f>
        <v>148.1288981288981</v>
      </c>
      <c r="CU20" s="164">
        <f>'Production Summary'!$N$51</f>
        <v>12785.862785862784</v>
      </c>
      <c r="CV20" s="164">
        <f>'Production Summary'!$M$51</f>
        <v>355.16285516285512</v>
      </c>
      <c r="CW20" s="164">
        <f>'Production Summary'!$N$52</f>
        <v>12629.937629937627</v>
      </c>
      <c r="CX20" s="164">
        <f>'Production Summary'!$M$52</f>
        <v>701.66320166320156</v>
      </c>
      <c r="CY20" s="164">
        <f>'Production Summary'!$N$53</f>
        <v>12396.049896049895</v>
      </c>
      <c r="CZ20" s="164">
        <f>'Production Summary'!$M$53</f>
        <v>688.66943866943859</v>
      </c>
      <c r="DA20" s="164">
        <f>'Production Summary'!$N$54</f>
        <v>13799.376299376298</v>
      </c>
      <c r="DB20" s="164">
        <f>'Production Summary'!$M$54</f>
        <v>766.63201663201653</v>
      </c>
      <c r="DC20" s="328">
        <f>'Production Summary'!$N$60</f>
        <v>12863.825363825363</v>
      </c>
      <c r="DD20" s="328">
        <f>'Production Summary'!$M$60</f>
        <v>714.65696465696465</v>
      </c>
      <c r="DE20" s="164">
        <f>'Production Summary'!$N$59</f>
        <v>11148.648648648648</v>
      </c>
      <c r="DF20" s="328">
        <f>'Production Summary'!$M$59</f>
        <v>619.36936936936934</v>
      </c>
      <c r="DG20" s="164">
        <f>'Production Summary'!$N$55</f>
        <v>13842.68884268884</v>
      </c>
      <c r="DH20" s="164">
        <f>'Production Summary'!$M$55</f>
        <v>3460.67221067221</v>
      </c>
      <c r="DI20" s="164">
        <f>'Production Summary'!$N$56</f>
        <v>13097.713097713096</v>
      </c>
      <c r="DJ20" s="164">
        <f>'Production Summary'!$M$56</f>
        <v>163.72141372141371</v>
      </c>
      <c r="DK20" s="164">
        <f>'Production Summary'!$N$57</f>
        <v>14189.189189189186</v>
      </c>
      <c r="DL20" s="164">
        <f>'Production Summary'!$M$57</f>
        <v>394.14414414414409</v>
      </c>
      <c r="DM20" s="164">
        <f>'Production Summary'!$N$58</f>
        <v>14017.671517671517</v>
      </c>
      <c r="DN20" s="164">
        <f>'Production Summary'!$M$58</f>
        <v>778.75952875952873</v>
      </c>
      <c r="DO20" s="164">
        <f>'Production Summary'!$N$61</f>
        <v>4500</v>
      </c>
      <c r="DP20" s="328">
        <f>'Production Summary'!$M$61</f>
        <v>750</v>
      </c>
      <c r="DQ20" s="164">
        <v>0</v>
      </c>
      <c r="DR20" s="164">
        <f>'Production Summary'!$N$62</f>
        <v>8900</v>
      </c>
      <c r="DS20" s="164">
        <f>'Production Summary'!$N$70</f>
        <v>300</v>
      </c>
      <c r="DT20" s="328">
        <f>'Production Summary'!$M$70</f>
        <v>25</v>
      </c>
      <c r="DU20" s="164">
        <v>0</v>
      </c>
      <c r="DV20" s="164">
        <f>'Production Summary'!$N$71</f>
        <v>150</v>
      </c>
      <c r="DW20" s="328">
        <v>0</v>
      </c>
      <c r="DX20" s="164">
        <f>'Production Summary'!$N$64</f>
        <v>192</v>
      </c>
      <c r="DY20" s="164">
        <v>0</v>
      </c>
      <c r="DZ20" s="391">
        <f>'Production Summary'!$N$65</f>
        <v>384</v>
      </c>
      <c r="EA20" s="164">
        <v>0</v>
      </c>
      <c r="EB20" s="391">
        <f>'Production Summary'!$N$66</f>
        <v>192</v>
      </c>
      <c r="EC20" s="164">
        <v>0</v>
      </c>
      <c r="ED20" s="164">
        <f>'Production Summary'!$N$67</f>
        <v>96</v>
      </c>
      <c r="EE20" s="164">
        <v>0</v>
      </c>
      <c r="EF20" s="164">
        <f>'Production Summary'!$N$68</f>
        <v>96</v>
      </c>
      <c r="EG20" s="164">
        <v>0</v>
      </c>
      <c r="EH20" s="164">
        <f>'Production Summary'!$N$69</f>
        <v>340</v>
      </c>
      <c r="EI20" s="101"/>
      <c r="EJ20" s="3"/>
      <c r="EK20" s="3"/>
      <c r="ER20" s="64" t="s">
        <v>36</v>
      </c>
      <c r="ES20" s="61" t="e">
        <f>#REF!</f>
        <v>#REF!</v>
      </c>
      <c r="ET20" s="24">
        <f t="shared" si="2"/>
        <v>0</v>
      </c>
    </row>
    <row r="21" spans="1:150" ht="15" customHeight="1">
      <c r="A21" t="b">
        <f>C21='Raipur-1'!C21</f>
        <v>1</v>
      </c>
      <c r="B21" s="610">
        <f t="shared" si="3"/>
        <v>16</v>
      </c>
      <c r="C21" s="3" t="str">
        <f>IF('Raipur-1'!C21="","",'Raipur-1'!C21)</f>
        <v/>
      </c>
      <c r="D21" s="164">
        <f>'Production Summary'!$N$4</f>
        <v>666</v>
      </c>
      <c r="E21" s="164">
        <f>'Production Summary'!$M$4</f>
        <v>27.75</v>
      </c>
      <c r="F21" s="164">
        <v>0</v>
      </c>
      <c r="G21" s="164">
        <f>'Production Summary'!$N$5</f>
        <v>666</v>
      </c>
      <c r="H21" s="164">
        <f>'Production Summary'!$M$5</f>
        <v>27.75</v>
      </c>
      <c r="I21" s="164">
        <v>0</v>
      </c>
      <c r="J21" s="164">
        <f>'Production Summary'!$N$6</f>
        <v>200</v>
      </c>
      <c r="K21" s="328">
        <f>'Production Summary'!$M$6</f>
        <v>7.5</v>
      </c>
      <c r="L21" s="164">
        <v>0</v>
      </c>
      <c r="M21" s="365">
        <f>'Production Summary'!$N$7</f>
        <v>612.72</v>
      </c>
      <c r="N21" s="367">
        <f>'Production Summary'!$M$7</f>
        <v>25.53</v>
      </c>
      <c r="O21" s="164">
        <v>0</v>
      </c>
      <c r="P21" s="164">
        <f>'Production Summary'!$N$8</f>
        <v>780</v>
      </c>
      <c r="Q21" s="164">
        <f>'Production Summary'!$M$8</f>
        <v>65</v>
      </c>
      <c r="R21" s="164">
        <v>0</v>
      </c>
      <c r="S21" s="164">
        <f>'Production Summary'!$N$9</f>
        <v>720</v>
      </c>
      <c r="T21" s="164">
        <f>'Production Summary'!$M$9</f>
        <v>60</v>
      </c>
      <c r="U21" s="164">
        <v>0</v>
      </c>
      <c r="V21" s="164">
        <f>'Production Summary'!$N$10</f>
        <v>876</v>
      </c>
      <c r="W21" s="164">
        <f>'Production Summary'!$M$10</f>
        <v>73</v>
      </c>
      <c r="X21" s="164">
        <v>0</v>
      </c>
      <c r="Y21" s="164">
        <f>'Production Summary'!$N$14</f>
        <v>177</v>
      </c>
      <c r="Z21" s="328">
        <f>'Production Summary'!$M$14</f>
        <v>14.75</v>
      </c>
      <c r="AA21" s="164">
        <v>0</v>
      </c>
      <c r="AB21" s="164">
        <f>'Production Summary'!$N$15</f>
        <v>126</v>
      </c>
      <c r="AC21" s="164">
        <f>'Production Summary'!$M$15</f>
        <v>21</v>
      </c>
      <c r="AD21" s="164">
        <v>0</v>
      </c>
      <c r="AE21" s="164">
        <f>'Production Summary'!$N$16</f>
        <v>252</v>
      </c>
      <c r="AF21" s="164">
        <f>'Production Summary'!$M$16</f>
        <v>21</v>
      </c>
      <c r="AG21" s="164">
        <v>0</v>
      </c>
      <c r="AH21" s="164">
        <f>'Production Summary'!$N$18</f>
        <v>1035</v>
      </c>
      <c r="AI21" s="164">
        <f>'Production Summary'!$M$18</f>
        <v>17.25</v>
      </c>
      <c r="AJ21" s="164">
        <v>0</v>
      </c>
      <c r="AK21" s="164">
        <f>'Production Summary'!$N$19</f>
        <v>870</v>
      </c>
      <c r="AL21" s="164">
        <f>'Production Summary'!$M$19</f>
        <v>29</v>
      </c>
      <c r="AM21" s="164">
        <v>0</v>
      </c>
      <c r="AN21" s="164">
        <f>'Production Summary'!$N$20</f>
        <v>864</v>
      </c>
      <c r="AO21" s="164">
        <f>'Production Summary'!$M$20</f>
        <v>72</v>
      </c>
      <c r="AP21" s="164">
        <v>0</v>
      </c>
      <c r="AQ21" s="164">
        <f>'Production Summary'!$N$21</f>
        <v>670</v>
      </c>
      <c r="AR21" s="164">
        <f>'Production Summary'!$M$21</f>
        <v>335</v>
      </c>
      <c r="AS21" s="164">
        <v>0</v>
      </c>
      <c r="AT21" s="386">
        <f>'Production Summary'!$N$22</f>
        <v>375</v>
      </c>
      <c r="AU21" s="164">
        <f>'Production Summary'!$N$23</f>
        <v>1050</v>
      </c>
      <c r="AV21" s="164">
        <f>'Production Summary'!$N$25</f>
        <v>300</v>
      </c>
      <c r="AW21" s="164">
        <f>'Production Summary'!$M$25</f>
        <v>25</v>
      </c>
      <c r="AX21" s="164">
        <v>0</v>
      </c>
      <c r="AY21" s="164">
        <f>'Production Summary'!$N$26</f>
        <v>300</v>
      </c>
      <c r="AZ21" s="164">
        <f>'Production Summary'!$M$26</f>
        <v>25</v>
      </c>
      <c r="BA21" s="164">
        <v>0</v>
      </c>
      <c r="BB21" s="164">
        <f>'Production Summary'!$N$28</f>
        <v>777</v>
      </c>
      <c r="BC21" s="164">
        <f>'Production Summary'!$M$28</f>
        <v>12.95</v>
      </c>
      <c r="BD21" s="164">
        <v>0</v>
      </c>
      <c r="BE21" s="164">
        <f>'Production Summary'!$N$29</f>
        <v>612</v>
      </c>
      <c r="BF21" s="164">
        <f>'Production Summary'!$M$29</f>
        <v>51</v>
      </c>
      <c r="BG21" s="164">
        <v>0</v>
      </c>
      <c r="BH21" s="164">
        <f>'Production Summary'!$N$30</f>
        <v>500</v>
      </c>
      <c r="BI21" s="164">
        <f>'Production Summary'!$M$30</f>
        <v>250</v>
      </c>
      <c r="BJ21" s="164">
        <v>0</v>
      </c>
      <c r="BK21" s="386"/>
      <c r="BL21" s="164">
        <f>'Production Summary'!$N$32</f>
        <v>875</v>
      </c>
      <c r="BM21" s="164">
        <f>'Production Summary'!$N$34</f>
        <v>360.59999999999997</v>
      </c>
      <c r="BN21" s="164">
        <f>'Production Summary'!$M$34</f>
        <v>6.01</v>
      </c>
      <c r="BO21" s="164">
        <v>0</v>
      </c>
      <c r="BP21" s="164">
        <f>'Production Summary'!$N$36</f>
        <v>717</v>
      </c>
      <c r="BQ21" s="164">
        <f>'Production Summary'!$M$36</f>
        <v>11.95</v>
      </c>
      <c r="BR21" s="164">
        <v>0</v>
      </c>
      <c r="BS21" s="164">
        <f>'Production Summary'!$N$37</f>
        <v>210</v>
      </c>
      <c r="BT21" s="164">
        <f>'Production Summary'!$M$37</f>
        <v>21</v>
      </c>
      <c r="BU21" s="164">
        <v>0</v>
      </c>
      <c r="BV21" s="164">
        <f>'Production Summary'!$N$38</f>
        <v>280</v>
      </c>
      <c r="BW21" s="164">
        <f>'Production Summary'!$M$38</f>
        <v>28</v>
      </c>
      <c r="BX21" s="164">
        <v>0</v>
      </c>
      <c r="BY21" s="165">
        <f>'Production Summary'!$N$39</f>
        <v>300.38406247988502</v>
      </c>
      <c r="BZ21" s="164">
        <f>'Production Summary'!$M$39</f>
        <v>30.038406247988501</v>
      </c>
      <c r="CA21" s="164">
        <v>0</v>
      </c>
      <c r="CB21" s="164">
        <f>'Production Summary'!$N$40</f>
        <v>131.30000000000001</v>
      </c>
      <c r="CC21" s="164">
        <f>'Production Summary'!$M$40</f>
        <v>13.13</v>
      </c>
      <c r="CD21" s="164">
        <v>0</v>
      </c>
      <c r="CE21" s="164">
        <f>'Production Summary'!$N$42</f>
        <v>1136.3519999999996</v>
      </c>
      <c r="CF21" s="164">
        <f>'Production Summary'!$M$42</f>
        <v>81.167999999999978</v>
      </c>
      <c r="CG21" s="164">
        <v>0</v>
      </c>
      <c r="CH21" s="164">
        <v>0</v>
      </c>
      <c r="CI21" s="164">
        <f>'Production Summary'!$N$43</f>
        <v>184</v>
      </c>
      <c r="CJ21" s="164">
        <v>0</v>
      </c>
      <c r="CK21" s="167">
        <v>365</v>
      </c>
      <c r="CL21" s="164">
        <v>0</v>
      </c>
      <c r="CM21" s="375">
        <f>'Production Summary'!$N$45</f>
        <v>1650</v>
      </c>
      <c r="CN21" s="167">
        <v>280</v>
      </c>
      <c r="CO21" s="167">
        <f>CN21*5</f>
        <v>1400</v>
      </c>
      <c r="CP21" s="166"/>
      <c r="CQ21" s="164">
        <f>'Production Summary'!$N$49</f>
        <v>8004.1580041580037</v>
      </c>
      <c r="CR21" s="164">
        <f>'Production Summary'!$M$49</f>
        <v>66.701316701316699</v>
      </c>
      <c r="CS21" s="164">
        <f>'Production Summary'!$N$50</f>
        <v>13331.600831600828</v>
      </c>
      <c r="CT21" s="164">
        <f>'Production Summary'!$M$50</f>
        <v>148.1288981288981</v>
      </c>
      <c r="CU21" s="164">
        <f>'Production Summary'!$N$51</f>
        <v>12785.862785862784</v>
      </c>
      <c r="CV21" s="164">
        <f>'Production Summary'!$M$51</f>
        <v>355.16285516285512</v>
      </c>
      <c r="CW21" s="164">
        <f>'Production Summary'!$N$52</f>
        <v>12629.937629937627</v>
      </c>
      <c r="CX21" s="164">
        <f>'Production Summary'!$M$52</f>
        <v>701.66320166320156</v>
      </c>
      <c r="CY21" s="164">
        <f>'Production Summary'!$N$53</f>
        <v>12396.049896049895</v>
      </c>
      <c r="CZ21" s="164">
        <f>'Production Summary'!$M$53</f>
        <v>688.66943866943859</v>
      </c>
      <c r="DA21" s="164">
        <f>'Production Summary'!$N$54</f>
        <v>13799.376299376298</v>
      </c>
      <c r="DB21" s="164">
        <f>'Production Summary'!$M$54</f>
        <v>766.63201663201653</v>
      </c>
      <c r="DC21" s="328">
        <f>'Production Summary'!$N$60</f>
        <v>12863.825363825363</v>
      </c>
      <c r="DD21" s="328">
        <f>'Production Summary'!$M$60</f>
        <v>714.65696465696465</v>
      </c>
      <c r="DE21" s="164">
        <f>'Production Summary'!$N$59</f>
        <v>11148.648648648648</v>
      </c>
      <c r="DF21" s="328">
        <f>'Production Summary'!$M$59</f>
        <v>619.36936936936934</v>
      </c>
      <c r="DG21" s="164">
        <f>'Production Summary'!$N$55</f>
        <v>13842.68884268884</v>
      </c>
      <c r="DH21" s="164">
        <f>'Production Summary'!$M$55</f>
        <v>3460.67221067221</v>
      </c>
      <c r="DI21" s="164">
        <f>'Production Summary'!$N$56</f>
        <v>13097.713097713096</v>
      </c>
      <c r="DJ21" s="164">
        <f>'Production Summary'!$M$56</f>
        <v>163.72141372141371</v>
      </c>
      <c r="DK21" s="164">
        <f>'Production Summary'!$N$57</f>
        <v>14189.189189189186</v>
      </c>
      <c r="DL21" s="164">
        <f>'Production Summary'!$M$57</f>
        <v>394.14414414414409</v>
      </c>
      <c r="DM21" s="164">
        <f>'Production Summary'!$N$58</f>
        <v>14017.671517671517</v>
      </c>
      <c r="DN21" s="164">
        <f>'Production Summary'!$M$58</f>
        <v>778.75952875952873</v>
      </c>
      <c r="DO21" s="164">
        <f>'Production Summary'!$N$61</f>
        <v>4500</v>
      </c>
      <c r="DP21" s="328">
        <f>'Production Summary'!$M$61</f>
        <v>750</v>
      </c>
      <c r="DQ21" s="164">
        <v>0</v>
      </c>
      <c r="DR21" s="164">
        <f>'Production Summary'!$N$62</f>
        <v>8900</v>
      </c>
      <c r="DS21" s="164">
        <f>'Production Summary'!$N$70</f>
        <v>300</v>
      </c>
      <c r="DT21" s="328">
        <f>'Production Summary'!$M$70</f>
        <v>25</v>
      </c>
      <c r="DU21" s="164">
        <v>0</v>
      </c>
      <c r="DV21" s="164">
        <f>'Production Summary'!$N$71</f>
        <v>150</v>
      </c>
      <c r="DW21" s="328">
        <v>0</v>
      </c>
      <c r="DX21" s="164">
        <f>'Production Summary'!$N$64</f>
        <v>192</v>
      </c>
      <c r="DY21" s="164">
        <v>0</v>
      </c>
      <c r="DZ21" s="391">
        <f>'Production Summary'!$N$65</f>
        <v>384</v>
      </c>
      <c r="EA21" s="164">
        <v>0</v>
      </c>
      <c r="EB21" s="391">
        <f>'Production Summary'!$N$66</f>
        <v>192</v>
      </c>
      <c r="EC21" s="164">
        <v>0</v>
      </c>
      <c r="ED21" s="164">
        <f>'Production Summary'!$N$67</f>
        <v>96</v>
      </c>
      <c r="EE21" s="164">
        <v>0</v>
      </c>
      <c r="EF21" s="164">
        <f>'Production Summary'!$N$68</f>
        <v>96</v>
      </c>
      <c r="EG21" s="164">
        <v>0</v>
      </c>
      <c r="EH21" s="164">
        <f>'Production Summary'!$N$69</f>
        <v>340</v>
      </c>
      <c r="EI21" s="101"/>
      <c r="EJ21" s="3"/>
      <c r="EK21" s="3"/>
      <c r="ER21" s="64" t="s">
        <v>37</v>
      </c>
      <c r="ES21" s="61" t="str">
        <f>C22</f>
        <v>MPS Kitchen</v>
      </c>
      <c r="ET21" s="24">
        <f t="shared" si="2"/>
        <v>0</v>
      </c>
    </row>
    <row r="22" spans="1:150" ht="15" customHeight="1">
      <c r="A22" t="b">
        <f>C22='Raipur-1'!C22</f>
        <v>1</v>
      </c>
      <c r="B22" s="610">
        <f t="shared" si="3"/>
        <v>17</v>
      </c>
      <c r="C22" s="3" t="str">
        <f>IF('Raipur-1'!C22="","",'Raipur-1'!C22)</f>
        <v>MPS Kitchen</v>
      </c>
      <c r="D22" s="164">
        <f>'Production Summary'!$N$4</f>
        <v>666</v>
      </c>
      <c r="E22" s="164">
        <f>'Production Summary'!$M$4</f>
        <v>27.75</v>
      </c>
      <c r="F22" s="164">
        <v>0</v>
      </c>
      <c r="G22" s="164">
        <f>'Production Summary'!$N$5</f>
        <v>666</v>
      </c>
      <c r="H22" s="164">
        <f>'Production Summary'!$M$5</f>
        <v>27.75</v>
      </c>
      <c r="I22" s="164">
        <v>0</v>
      </c>
      <c r="J22" s="164">
        <f>'Production Summary'!$N$6</f>
        <v>200</v>
      </c>
      <c r="K22" s="328">
        <f>'Production Summary'!$M$6</f>
        <v>7.5</v>
      </c>
      <c r="L22" s="164">
        <v>0</v>
      </c>
      <c r="M22" s="365">
        <f>'Production Summary'!$N$7</f>
        <v>612.72</v>
      </c>
      <c r="N22" s="367">
        <f>'Production Summary'!$M$7</f>
        <v>25.53</v>
      </c>
      <c r="O22" s="164">
        <v>0</v>
      </c>
      <c r="P22" s="164">
        <f>'Production Summary'!$N$8</f>
        <v>780</v>
      </c>
      <c r="Q22" s="164">
        <f>'Production Summary'!$M$8</f>
        <v>65</v>
      </c>
      <c r="R22" s="164">
        <v>0</v>
      </c>
      <c r="S22" s="164">
        <f>'Production Summary'!$N$9</f>
        <v>720</v>
      </c>
      <c r="T22" s="164">
        <f>'Production Summary'!$M$9</f>
        <v>60</v>
      </c>
      <c r="U22" s="164">
        <v>0</v>
      </c>
      <c r="V22" s="164">
        <f>'Production Summary'!$N$10</f>
        <v>876</v>
      </c>
      <c r="W22" s="164">
        <f>'Production Summary'!$M$10</f>
        <v>73</v>
      </c>
      <c r="X22" s="164">
        <v>0</v>
      </c>
      <c r="Y22" s="164">
        <f>'Production Summary'!$N$14</f>
        <v>177</v>
      </c>
      <c r="Z22" s="328">
        <f>'Production Summary'!$M$14</f>
        <v>14.75</v>
      </c>
      <c r="AA22" s="164">
        <v>0</v>
      </c>
      <c r="AB22" s="164">
        <f>'Production Summary'!$N$15</f>
        <v>126</v>
      </c>
      <c r="AC22" s="164">
        <f>'Production Summary'!$M$15</f>
        <v>21</v>
      </c>
      <c r="AD22" s="164">
        <v>0</v>
      </c>
      <c r="AE22" s="164">
        <f>'Production Summary'!$N$16</f>
        <v>252</v>
      </c>
      <c r="AF22" s="164">
        <f>'Production Summary'!$M$16</f>
        <v>21</v>
      </c>
      <c r="AG22" s="164">
        <v>0</v>
      </c>
      <c r="AH22" s="164">
        <f>'Production Summary'!$N$18</f>
        <v>1035</v>
      </c>
      <c r="AI22" s="164">
        <f>'Production Summary'!$M$18</f>
        <v>17.25</v>
      </c>
      <c r="AJ22" s="164">
        <v>0</v>
      </c>
      <c r="AK22" s="164">
        <f>'Production Summary'!$N$19</f>
        <v>870</v>
      </c>
      <c r="AL22" s="164">
        <f>'Production Summary'!$M$19</f>
        <v>29</v>
      </c>
      <c r="AM22" s="164">
        <v>0</v>
      </c>
      <c r="AN22" s="167">
        <f>AO22*12</f>
        <v>900</v>
      </c>
      <c r="AO22" s="167">
        <v>75</v>
      </c>
      <c r="AP22" s="164">
        <v>0</v>
      </c>
      <c r="AQ22" s="167">
        <f>AR22*2</f>
        <v>700</v>
      </c>
      <c r="AR22" s="167">
        <v>350</v>
      </c>
      <c r="AS22" s="164">
        <v>0</v>
      </c>
      <c r="AT22" s="167">
        <v>390</v>
      </c>
      <c r="AU22" s="167">
        <v>1090</v>
      </c>
      <c r="AV22" s="164">
        <f>'Production Summary'!$N$25</f>
        <v>300</v>
      </c>
      <c r="AW22" s="164">
        <f>'Production Summary'!$M$25</f>
        <v>25</v>
      </c>
      <c r="AX22" s="164">
        <v>0</v>
      </c>
      <c r="AY22" s="164">
        <f>'Production Summary'!$N$26</f>
        <v>300</v>
      </c>
      <c r="AZ22" s="164">
        <f>'Production Summary'!$M$26</f>
        <v>25</v>
      </c>
      <c r="BA22" s="164">
        <v>0</v>
      </c>
      <c r="BB22" s="164">
        <f>'Production Summary'!$N$28</f>
        <v>777</v>
      </c>
      <c r="BC22" s="164">
        <f>'Production Summary'!$M$28</f>
        <v>12.95</v>
      </c>
      <c r="BD22" s="164">
        <v>0</v>
      </c>
      <c r="BE22" s="167">
        <f>BF22*12</f>
        <v>720</v>
      </c>
      <c r="BF22" s="167">
        <v>60</v>
      </c>
      <c r="BG22" s="164">
        <v>0</v>
      </c>
      <c r="BH22" s="167">
        <f>BI22*2</f>
        <v>520</v>
      </c>
      <c r="BI22" s="167">
        <v>260</v>
      </c>
      <c r="BJ22" s="164">
        <v>0</v>
      </c>
      <c r="BK22" s="386"/>
      <c r="BL22" s="167">
        <v>920</v>
      </c>
      <c r="BM22" s="164">
        <f>'Production Summary'!$N$34</f>
        <v>360.59999999999997</v>
      </c>
      <c r="BN22" s="164">
        <f>'Production Summary'!$M$34</f>
        <v>6.01</v>
      </c>
      <c r="BO22" s="164">
        <v>0</v>
      </c>
      <c r="BP22" s="164">
        <f>'Production Summary'!$N$36</f>
        <v>717</v>
      </c>
      <c r="BQ22" s="164">
        <f>'Production Summary'!$M$36</f>
        <v>11.95</v>
      </c>
      <c r="BR22" s="164">
        <v>0</v>
      </c>
      <c r="BS22" s="164">
        <f>'Production Summary'!$N$37</f>
        <v>210</v>
      </c>
      <c r="BT22" s="164">
        <f>'Production Summary'!$M$37</f>
        <v>21</v>
      </c>
      <c r="BU22" s="164">
        <v>0</v>
      </c>
      <c r="BV22" s="164">
        <f>'Production Summary'!$N$38</f>
        <v>280</v>
      </c>
      <c r="BW22" s="164">
        <f>'Production Summary'!$M$38</f>
        <v>28</v>
      </c>
      <c r="BX22" s="164">
        <v>0</v>
      </c>
      <c r="BY22" s="165">
        <f>'Production Summary'!$N$39</f>
        <v>300.38406247988502</v>
      </c>
      <c r="BZ22" s="164">
        <f>'Production Summary'!$M$39</f>
        <v>30.038406247988501</v>
      </c>
      <c r="CA22" s="164">
        <v>0</v>
      </c>
      <c r="CB22" s="164">
        <f>'Production Summary'!$N$40</f>
        <v>131.30000000000001</v>
      </c>
      <c r="CC22" s="164">
        <f>'Production Summary'!$M$40</f>
        <v>13.13</v>
      </c>
      <c r="CD22" s="164">
        <v>0</v>
      </c>
      <c r="CE22" s="164">
        <f>'Production Summary'!$N$42</f>
        <v>1136.3519999999996</v>
      </c>
      <c r="CF22" s="164">
        <f>'Production Summary'!$M$42</f>
        <v>81.167999999999978</v>
      </c>
      <c r="CG22" s="164">
        <v>0</v>
      </c>
      <c r="CH22" s="164">
        <v>0</v>
      </c>
      <c r="CI22" s="164">
        <f>'Production Summary'!$N$43</f>
        <v>184</v>
      </c>
      <c r="CJ22" s="164">
        <v>0</v>
      </c>
      <c r="CK22" s="167">
        <v>356</v>
      </c>
      <c r="CL22" s="164">
        <v>0</v>
      </c>
      <c r="CM22" s="375">
        <f>'Production Summary'!$N$45</f>
        <v>1650</v>
      </c>
      <c r="CN22" s="164">
        <f>'Production Summary'!$N$46</f>
        <v>270</v>
      </c>
      <c r="CO22" s="164">
        <f>'Production Summary'!$N$47</f>
        <v>1350</v>
      </c>
      <c r="CP22" s="166"/>
      <c r="CQ22" s="164">
        <f>'Production Summary'!$N$49</f>
        <v>8004.1580041580037</v>
      </c>
      <c r="CR22" s="164">
        <f>'Production Summary'!$M$49</f>
        <v>66.701316701316699</v>
      </c>
      <c r="CS22" s="164">
        <f>'Production Summary'!$N$50</f>
        <v>13331.600831600828</v>
      </c>
      <c r="CT22" s="164">
        <f>'Production Summary'!$M$50</f>
        <v>148.1288981288981</v>
      </c>
      <c r="CU22" s="164">
        <f>'Production Summary'!$N$51</f>
        <v>12785.862785862784</v>
      </c>
      <c r="CV22" s="164">
        <f>'Production Summary'!$M$51</f>
        <v>355.16285516285512</v>
      </c>
      <c r="CW22" s="164">
        <f>'Production Summary'!$N$52</f>
        <v>12629.937629937627</v>
      </c>
      <c r="CX22" s="164">
        <f>'Production Summary'!$M$52</f>
        <v>701.66320166320156</v>
      </c>
      <c r="CY22" s="164">
        <f>'Production Summary'!$N$53</f>
        <v>12396.049896049895</v>
      </c>
      <c r="CZ22" s="164">
        <f>'Production Summary'!$M$53</f>
        <v>688.66943866943859</v>
      </c>
      <c r="DA22" s="164">
        <f>'Production Summary'!$N$54</f>
        <v>13799.376299376298</v>
      </c>
      <c r="DB22" s="164">
        <f>'Production Summary'!$M$54</f>
        <v>766.63201663201653</v>
      </c>
      <c r="DC22" s="328">
        <f>'Production Summary'!$N$60</f>
        <v>12863.825363825363</v>
      </c>
      <c r="DD22" s="328">
        <f>'Production Summary'!$M$60</f>
        <v>714.65696465696465</v>
      </c>
      <c r="DE22" s="164">
        <f>'Production Summary'!$N$59</f>
        <v>11148.648648648648</v>
      </c>
      <c r="DF22" s="328">
        <f>'Production Summary'!$M$59</f>
        <v>619.36936936936934</v>
      </c>
      <c r="DG22" s="164">
        <f>'Production Summary'!$N$55</f>
        <v>13842.68884268884</v>
      </c>
      <c r="DH22" s="164">
        <f>'Production Summary'!$M$55</f>
        <v>3460.67221067221</v>
      </c>
      <c r="DI22" s="164">
        <f>'Production Summary'!$N$56</f>
        <v>13097.713097713096</v>
      </c>
      <c r="DJ22" s="164">
        <f>'Production Summary'!$M$56</f>
        <v>163.72141372141371</v>
      </c>
      <c r="DK22" s="164">
        <f>'Production Summary'!$N$57</f>
        <v>14189.189189189186</v>
      </c>
      <c r="DL22" s="164">
        <f>'Production Summary'!$M$57</f>
        <v>394.14414414414409</v>
      </c>
      <c r="DM22" s="164">
        <f>'Production Summary'!$N$58</f>
        <v>14017.671517671517</v>
      </c>
      <c r="DN22" s="164">
        <f>'Production Summary'!$M$58</f>
        <v>778.75952875952873</v>
      </c>
      <c r="DO22" s="164">
        <f>'Production Summary'!$N$61</f>
        <v>4500</v>
      </c>
      <c r="DP22" s="328">
        <f>'Production Summary'!$M$61</f>
        <v>750</v>
      </c>
      <c r="DQ22" s="164">
        <v>0</v>
      </c>
      <c r="DR22" s="164">
        <f>'Production Summary'!$N$62</f>
        <v>8900</v>
      </c>
      <c r="DS22" s="164">
        <f>'Production Summary'!$N$70</f>
        <v>300</v>
      </c>
      <c r="DT22" s="328">
        <f>'Production Summary'!$M$70</f>
        <v>25</v>
      </c>
      <c r="DU22" s="164">
        <v>0</v>
      </c>
      <c r="DV22" s="164">
        <f>'Production Summary'!$N$71</f>
        <v>150</v>
      </c>
      <c r="DW22" s="328">
        <v>0</v>
      </c>
      <c r="DX22" s="164">
        <f>'Production Summary'!$N$64</f>
        <v>192</v>
      </c>
      <c r="DY22" s="164">
        <v>0</v>
      </c>
      <c r="DZ22" s="391">
        <f>'Production Summary'!$N$65</f>
        <v>384</v>
      </c>
      <c r="EA22" s="164">
        <v>0</v>
      </c>
      <c r="EB22" s="391">
        <f>'Production Summary'!$N$66</f>
        <v>192</v>
      </c>
      <c r="EC22" s="164">
        <v>0</v>
      </c>
      <c r="ED22" s="164">
        <f>'Production Summary'!$N$67</f>
        <v>96</v>
      </c>
      <c r="EE22" s="164">
        <v>0</v>
      </c>
      <c r="EF22" s="164">
        <f>'Production Summary'!$N$68</f>
        <v>96</v>
      </c>
      <c r="EG22" s="164">
        <v>0</v>
      </c>
      <c r="EH22" s="164">
        <f>'Production Summary'!$N$69</f>
        <v>340</v>
      </c>
      <c r="EI22" s="101"/>
      <c r="EJ22" s="3"/>
      <c r="EK22" s="3"/>
      <c r="ER22" s="64" t="s">
        <v>38</v>
      </c>
      <c r="ES22" s="61" t="str">
        <f>C23</f>
        <v xml:space="preserve">BS  Hospitality Service Pind Balluchi Restaurant </v>
      </c>
      <c r="ET22" s="24">
        <f t="shared" si="2"/>
        <v>0</v>
      </c>
    </row>
    <row r="23" spans="1:150" ht="15" customHeight="1">
      <c r="A23" t="b">
        <f>C23='Raipur-1'!C23</f>
        <v>1</v>
      </c>
      <c r="B23" s="610">
        <f t="shared" si="3"/>
        <v>18</v>
      </c>
      <c r="C23" s="61" t="str">
        <f>IF('Raipur-1'!C23="","",'Raipur-1'!C23)</f>
        <v xml:space="preserve">BS  Hospitality Service Pind Balluchi Restaurant </v>
      </c>
      <c r="D23" s="167">
        <f>E23*24</f>
        <v>684</v>
      </c>
      <c r="E23" s="167">
        <v>28.5</v>
      </c>
      <c r="F23" s="164">
        <v>0</v>
      </c>
      <c r="G23" s="164">
        <f>'Production Summary'!$N$5</f>
        <v>666</v>
      </c>
      <c r="H23" s="164">
        <f>'Production Summary'!$M$5</f>
        <v>27.75</v>
      </c>
      <c r="I23" s="164">
        <v>0</v>
      </c>
      <c r="J23" s="164">
        <f>'Production Summary'!$N$6</f>
        <v>200</v>
      </c>
      <c r="K23" s="328">
        <f>'Production Summary'!$M$6</f>
        <v>7.5</v>
      </c>
      <c r="L23" s="164">
        <v>0</v>
      </c>
      <c r="M23" s="365">
        <f>'Production Summary'!$N$7</f>
        <v>612.72</v>
      </c>
      <c r="N23" s="367">
        <f>'Production Summary'!$M$7</f>
        <v>25.53</v>
      </c>
      <c r="O23" s="164">
        <v>0</v>
      </c>
      <c r="P23" s="164">
        <f>'Production Summary'!$N$8</f>
        <v>780</v>
      </c>
      <c r="Q23" s="164">
        <f>'Production Summary'!$M$8</f>
        <v>65</v>
      </c>
      <c r="R23" s="164">
        <v>0</v>
      </c>
      <c r="S23" s="164">
        <f>'Production Summary'!$N$9</f>
        <v>720</v>
      </c>
      <c r="T23" s="164">
        <f>'Production Summary'!$M$9</f>
        <v>60</v>
      </c>
      <c r="U23" s="164">
        <v>0</v>
      </c>
      <c r="V23" s="164">
        <f>'Production Summary'!$N$10</f>
        <v>876</v>
      </c>
      <c r="W23" s="164">
        <f>'Production Summary'!$M$10</f>
        <v>73</v>
      </c>
      <c r="X23" s="164">
        <v>0</v>
      </c>
      <c r="Y23" s="164">
        <f>'Production Summary'!$N$14</f>
        <v>177</v>
      </c>
      <c r="Z23" s="328">
        <f>'Production Summary'!$M$14</f>
        <v>14.75</v>
      </c>
      <c r="AA23" s="164">
        <v>0</v>
      </c>
      <c r="AB23" s="164">
        <f>'Production Summary'!$N$15</f>
        <v>126</v>
      </c>
      <c r="AC23" s="164">
        <f>'Production Summary'!$M$15</f>
        <v>21</v>
      </c>
      <c r="AD23" s="164">
        <v>0</v>
      </c>
      <c r="AE23" s="164">
        <f>'Production Summary'!$N$16</f>
        <v>252</v>
      </c>
      <c r="AF23" s="164">
        <f>'Production Summary'!$M$16</f>
        <v>21</v>
      </c>
      <c r="AG23" s="164">
        <v>0</v>
      </c>
      <c r="AH23" s="164">
        <f>'Production Summary'!$N$18</f>
        <v>1035</v>
      </c>
      <c r="AI23" s="164">
        <f>'Production Summary'!$M$18</f>
        <v>17.25</v>
      </c>
      <c r="AJ23" s="164">
        <v>0</v>
      </c>
      <c r="AK23" s="164">
        <f>'Production Summary'!$N$19</f>
        <v>870</v>
      </c>
      <c r="AL23" s="164">
        <f>'Production Summary'!$M$19</f>
        <v>29</v>
      </c>
      <c r="AM23" s="164">
        <v>0</v>
      </c>
      <c r="AN23" s="167">
        <f>AO23*12</f>
        <v>900</v>
      </c>
      <c r="AO23" s="167">
        <v>75</v>
      </c>
      <c r="AP23" s="164">
        <v>0</v>
      </c>
      <c r="AQ23" s="167">
        <f>AR23*2</f>
        <v>700</v>
      </c>
      <c r="AR23" s="167">
        <v>350</v>
      </c>
      <c r="AS23" s="164">
        <v>0</v>
      </c>
      <c r="AT23" s="167">
        <v>390</v>
      </c>
      <c r="AU23" s="167">
        <v>1090</v>
      </c>
      <c r="AV23" s="164">
        <f>'Production Summary'!$N$25</f>
        <v>300</v>
      </c>
      <c r="AW23" s="164">
        <f>'Production Summary'!$M$25</f>
        <v>25</v>
      </c>
      <c r="AX23" s="164">
        <v>0</v>
      </c>
      <c r="AY23" s="164">
        <f>'Production Summary'!$N$26</f>
        <v>300</v>
      </c>
      <c r="AZ23" s="164">
        <f>'Production Summary'!$M$26</f>
        <v>25</v>
      </c>
      <c r="BA23" s="164">
        <v>0</v>
      </c>
      <c r="BB23" s="164">
        <f>'Production Summary'!$N$28</f>
        <v>777</v>
      </c>
      <c r="BC23" s="164">
        <f>'Production Summary'!$M$28</f>
        <v>12.95</v>
      </c>
      <c r="BD23" s="164">
        <v>0</v>
      </c>
      <c r="BE23" s="167">
        <f>BF23*12</f>
        <v>720</v>
      </c>
      <c r="BF23" s="167">
        <v>60</v>
      </c>
      <c r="BG23" s="164">
        <v>0</v>
      </c>
      <c r="BH23" s="167">
        <f>BI23*2</f>
        <v>520</v>
      </c>
      <c r="BI23" s="167">
        <v>260</v>
      </c>
      <c r="BJ23" s="164">
        <v>0</v>
      </c>
      <c r="BK23" s="386"/>
      <c r="BL23" s="167">
        <v>920</v>
      </c>
      <c r="BM23" s="164">
        <f>'Production Summary'!$N$34</f>
        <v>360.59999999999997</v>
      </c>
      <c r="BN23" s="164">
        <f>'Production Summary'!$M$34</f>
        <v>6.01</v>
      </c>
      <c r="BO23" s="164">
        <v>0</v>
      </c>
      <c r="BP23" s="164">
        <f>'Production Summary'!$N$36</f>
        <v>717</v>
      </c>
      <c r="BQ23" s="164">
        <f>'Production Summary'!$M$36</f>
        <v>11.95</v>
      </c>
      <c r="BR23" s="164">
        <v>0</v>
      </c>
      <c r="BS23" s="164">
        <f>'Production Summary'!$N$37</f>
        <v>210</v>
      </c>
      <c r="BT23" s="164">
        <f>'Production Summary'!$M$37</f>
        <v>21</v>
      </c>
      <c r="BU23" s="164">
        <v>0</v>
      </c>
      <c r="BV23" s="164">
        <f>'Production Summary'!$N$38</f>
        <v>280</v>
      </c>
      <c r="BW23" s="164">
        <f>'Production Summary'!$M$38</f>
        <v>28</v>
      </c>
      <c r="BX23" s="164">
        <v>0</v>
      </c>
      <c r="BY23" s="165">
        <f>'Production Summary'!$N$39</f>
        <v>300.38406247988502</v>
      </c>
      <c r="BZ23" s="164">
        <f>'Production Summary'!$M$39</f>
        <v>30.038406247988501</v>
      </c>
      <c r="CA23" s="164">
        <v>0</v>
      </c>
      <c r="CB23" s="164">
        <f>'Production Summary'!$N$40</f>
        <v>131.30000000000001</v>
      </c>
      <c r="CC23" s="164">
        <f>'Production Summary'!$M$40</f>
        <v>13.13</v>
      </c>
      <c r="CD23" s="164">
        <v>0</v>
      </c>
      <c r="CE23" s="164">
        <f>'Production Summary'!$N$42</f>
        <v>1136.3519999999996</v>
      </c>
      <c r="CF23" s="164">
        <f>'Production Summary'!$M$42</f>
        <v>81.167999999999978</v>
      </c>
      <c r="CG23" s="164">
        <v>0</v>
      </c>
      <c r="CH23" s="164">
        <v>0</v>
      </c>
      <c r="CI23" s="164">
        <f>'Production Summary'!$N$43</f>
        <v>184</v>
      </c>
      <c r="CJ23" s="164">
        <v>0</v>
      </c>
      <c r="CK23" s="167">
        <v>360</v>
      </c>
      <c r="CL23" s="164">
        <v>0</v>
      </c>
      <c r="CM23" s="375">
        <f>'Production Summary'!$N$45</f>
        <v>1650</v>
      </c>
      <c r="CN23" s="167">
        <v>280</v>
      </c>
      <c r="CO23" s="167">
        <f>CN23*5</f>
        <v>1400</v>
      </c>
      <c r="CP23" s="166"/>
      <c r="CQ23" s="164">
        <f>'Production Summary'!$N$49</f>
        <v>8004.1580041580037</v>
      </c>
      <c r="CR23" s="164">
        <f>'Production Summary'!$M$49</f>
        <v>66.701316701316699</v>
      </c>
      <c r="CS23" s="164">
        <f>'Production Summary'!$N$50</f>
        <v>13331.600831600828</v>
      </c>
      <c r="CT23" s="164">
        <f>'Production Summary'!$M$50</f>
        <v>148.1288981288981</v>
      </c>
      <c r="CU23" s="164">
        <f>'Production Summary'!$N$51</f>
        <v>12785.862785862784</v>
      </c>
      <c r="CV23" s="164">
        <f>'Production Summary'!$M$51</f>
        <v>355.16285516285512</v>
      </c>
      <c r="CW23" s="164">
        <f>'Production Summary'!$N$52</f>
        <v>12629.937629937627</v>
      </c>
      <c r="CX23" s="164">
        <f>'Production Summary'!$M$52</f>
        <v>701.66320166320156</v>
      </c>
      <c r="CY23" s="164">
        <f>'Production Summary'!$N$53</f>
        <v>12396.049896049895</v>
      </c>
      <c r="CZ23" s="164">
        <f>'Production Summary'!$M$53</f>
        <v>688.66943866943859</v>
      </c>
      <c r="DA23" s="164">
        <f>'Production Summary'!$N$54</f>
        <v>13799.376299376298</v>
      </c>
      <c r="DB23" s="164">
        <f>'Production Summary'!$M$54</f>
        <v>766.63201663201653</v>
      </c>
      <c r="DC23" s="328">
        <f>'Production Summary'!$N$60</f>
        <v>12863.825363825363</v>
      </c>
      <c r="DD23" s="328">
        <f>'Production Summary'!$M$60</f>
        <v>714.65696465696465</v>
      </c>
      <c r="DE23" s="164">
        <f>'Production Summary'!$N$59</f>
        <v>11148.648648648648</v>
      </c>
      <c r="DF23" s="328">
        <f>'Production Summary'!$M$59</f>
        <v>619.36936936936934</v>
      </c>
      <c r="DG23" s="164">
        <f>'Production Summary'!$N$55</f>
        <v>13842.68884268884</v>
      </c>
      <c r="DH23" s="164">
        <f>'Production Summary'!$M$55</f>
        <v>3460.67221067221</v>
      </c>
      <c r="DI23" s="164">
        <f>'Production Summary'!$N$56</f>
        <v>13097.713097713096</v>
      </c>
      <c r="DJ23" s="164">
        <f>'Production Summary'!$M$56</f>
        <v>163.72141372141371</v>
      </c>
      <c r="DK23" s="164">
        <f>'Production Summary'!$N$57</f>
        <v>14189.189189189186</v>
      </c>
      <c r="DL23" s="164">
        <f>'Production Summary'!$M$57</f>
        <v>394.14414414414409</v>
      </c>
      <c r="DM23" s="164">
        <f>'Production Summary'!$N$58</f>
        <v>14017.671517671517</v>
      </c>
      <c r="DN23" s="164">
        <f>'Production Summary'!$M$58</f>
        <v>778.75952875952873</v>
      </c>
      <c r="DO23" s="164">
        <f>'Production Summary'!$N$61</f>
        <v>4500</v>
      </c>
      <c r="DP23" s="328">
        <f>'Production Summary'!$M$61</f>
        <v>750</v>
      </c>
      <c r="DQ23" s="164">
        <v>0</v>
      </c>
      <c r="DR23" s="164">
        <f>'Production Summary'!$N$62</f>
        <v>8900</v>
      </c>
      <c r="DS23" s="164">
        <f>'Production Summary'!$N$70</f>
        <v>300</v>
      </c>
      <c r="DT23" s="328">
        <f>'Production Summary'!$M$70</f>
        <v>25</v>
      </c>
      <c r="DU23" s="164">
        <v>0</v>
      </c>
      <c r="DV23" s="164">
        <f>'Production Summary'!$N$71</f>
        <v>150</v>
      </c>
      <c r="DW23" s="328">
        <v>0</v>
      </c>
      <c r="DX23" s="164">
        <f>'Production Summary'!$N$64</f>
        <v>192</v>
      </c>
      <c r="DY23" s="164">
        <v>0</v>
      </c>
      <c r="DZ23" s="391">
        <f>'Production Summary'!$N$65</f>
        <v>384</v>
      </c>
      <c r="EA23" s="164">
        <v>0</v>
      </c>
      <c r="EB23" s="391">
        <f>'Production Summary'!$N$66</f>
        <v>192</v>
      </c>
      <c r="EC23" s="164">
        <v>0</v>
      </c>
      <c r="ED23" s="164">
        <f>'Production Summary'!$N$67</f>
        <v>96</v>
      </c>
      <c r="EE23" s="164">
        <v>0</v>
      </c>
      <c r="EF23" s="164">
        <f>'Production Summary'!$N$68</f>
        <v>96</v>
      </c>
      <c r="EG23" s="164">
        <v>0</v>
      </c>
      <c r="EH23" s="164">
        <f>'Production Summary'!$N$69</f>
        <v>340</v>
      </c>
      <c r="EI23" s="101"/>
      <c r="EJ23" s="3"/>
      <c r="EK23" s="3"/>
      <c r="ER23" s="64" t="s">
        <v>39</v>
      </c>
      <c r="ES23" s="61" t="str">
        <f>C21</f>
        <v/>
      </c>
      <c r="ET23" s="24">
        <f t="shared" si="2"/>
        <v>0</v>
      </c>
    </row>
    <row r="24" spans="1:150" ht="15" customHeight="1">
      <c r="A24" t="b">
        <f>C24='Raipur-1'!C24</f>
        <v>1</v>
      </c>
      <c r="B24" s="610">
        <f t="shared" si="3"/>
        <v>19</v>
      </c>
      <c r="C24" s="3" t="str">
        <f>IF('Raipur-1'!C24="","",'Raipur-1'!C24)</f>
        <v>Aryavarta Hospitality</v>
      </c>
      <c r="D24" s="167">
        <f>E24*24</f>
        <v>672</v>
      </c>
      <c r="E24" s="167">
        <v>28</v>
      </c>
      <c r="F24" s="164">
        <v>0</v>
      </c>
      <c r="G24" s="164">
        <f>'Production Summary'!$N$5</f>
        <v>666</v>
      </c>
      <c r="H24" s="164">
        <f>'Production Summary'!$M$5</f>
        <v>27.75</v>
      </c>
      <c r="I24" s="164">
        <v>0</v>
      </c>
      <c r="J24" s="164">
        <f>'Production Summary'!$N$6</f>
        <v>200</v>
      </c>
      <c r="K24" s="328">
        <f>'Production Summary'!$M$6</f>
        <v>7.5</v>
      </c>
      <c r="L24" s="164">
        <v>0</v>
      </c>
      <c r="M24" s="365">
        <f>'Production Summary'!$N$7</f>
        <v>612.72</v>
      </c>
      <c r="N24" s="367">
        <f>'Production Summary'!$M$7</f>
        <v>25.53</v>
      </c>
      <c r="O24" s="164">
        <v>0</v>
      </c>
      <c r="P24" s="164">
        <f>'Production Summary'!$N$8</f>
        <v>780</v>
      </c>
      <c r="Q24" s="164">
        <f>'Production Summary'!$M$8</f>
        <v>65</v>
      </c>
      <c r="R24" s="164">
        <v>0</v>
      </c>
      <c r="S24" s="164">
        <f>'Production Summary'!$N$9</f>
        <v>720</v>
      </c>
      <c r="T24" s="164">
        <f>'Production Summary'!$M$9</f>
        <v>60</v>
      </c>
      <c r="U24" s="164">
        <v>0</v>
      </c>
      <c r="V24" s="164">
        <f>'Production Summary'!$N$10</f>
        <v>876</v>
      </c>
      <c r="W24" s="164">
        <f>'Production Summary'!$M$10</f>
        <v>73</v>
      </c>
      <c r="X24" s="164">
        <v>0</v>
      </c>
      <c r="Y24" s="164">
        <f>'Production Summary'!$N$14</f>
        <v>177</v>
      </c>
      <c r="Z24" s="328">
        <f>'Production Summary'!$M$14</f>
        <v>14.75</v>
      </c>
      <c r="AA24" s="164">
        <v>0</v>
      </c>
      <c r="AB24" s="164">
        <f>'Production Summary'!$N$15</f>
        <v>126</v>
      </c>
      <c r="AC24" s="164">
        <f>'Production Summary'!$M$15</f>
        <v>21</v>
      </c>
      <c r="AD24" s="164">
        <v>0</v>
      </c>
      <c r="AE24" s="164">
        <f>'Production Summary'!$N$16</f>
        <v>252</v>
      </c>
      <c r="AF24" s="164">
        <f>'Production Summary'!$M$16</f>
        <v>21</v>
      </c>
      <c r="AG24" s="164">
        <v>0</v>
      </c>
      <c r="AH24" s="164">
        <f>'Production Summary'!$N$18</f>
        <v>1035</v>
      </c>
      <c r="AI24" s="164">
        <f>'Production Summary'!$M$18</f>
        <v>17.25</v>
      </c>
      <c r="AJ24" s="164">
        <v>0</v>
      </c>
      <c r="AK24" s="164">
        <f>'Production Summary'!$N$19</f>
        <v>870</v>
      </c>
      <c r="AL24" s="164">
        <f>'Production Summary'!$M$19</f>
        <v>29</v>
      </c>
      <c r="AM24" s="164">
        <v>0</v>
      </c>
      <c r="AN24" s="167">
        <f>AO24*12</f>
        <v>900</v>
      </c>
      <c r="AO24" s="167">
        <v>75</v>
      </c>
      <c r="AP24" s="164">
        <v>0</v>
      </c>
      <c r="AQ24" s="167">
        <f>AR24*2</f>
        <v>700</v>
      </c>
      <c r="AR24" s="167">
        <v>350</v>
      </c>
      <c r="AS24" s="164">
        <v>0</v>
      </c>
      <c r="AT24" s="167">
        <v>390</v>
      </c>
      <c r="AU24" s="167">
        <v>1090</v>
      </c>
      <c r="AV24" s="164">
        <f>'Production Summary'!$N$25</f>
        <v>300</v>
      </c>
      <c r="AW24" s="164">
        <f>'Production Summary'!$M$25</f>
        <v>25</v>
      </c>
      <c r="AX24" s="164">
        <v>0</v>
      </c>
      <c r="AY24" s="164">
        <f>'Production Summary'!$N$26</f>
        <v>300</v>
      </c>
      <c r="AZ24" s="164">
        <f>'Production Summary'!$M$26</f>
        <v>25</v>
      </c>
      <c r="BA24" s="164">
        <v>0</v>
      </c>
      <c r="BB24" s="164">
        <f>'Production Summary'!$N$28</f>
        <v>777</v>
      </c>
      <c r="BC24" s="164">
        <f>'Production Summary'!$M$28</f>
        <v>12.95</v>
      </c>
      <c r="BD24" s="164">
        <v>0</v>
      </c>
      <c r="BE24" s="167">
        <f>BF24*12</f>
        <v>720</v>
      </c>
      <c r="BF24" s="167">
        <v>60</v>
      </c>
      <c r="BG24" s="164">
        <v>0</v>
      </c>
      <c r="BH24" s="167">
        <f>BI24*2</f>
        <v>520</v>
      </c>
      <c r="BI24" s="167">
        <v>260</v>
      </c>
      <c r="BJ24" s="164">
        <v>0</v>
      </c>
      <c r="BK24" s="386"/>
      <c r="BL24" s="167">
        <v>920</v>
      </c>
      <c r="BM24" s="164">
        <f>'Production Summary'!$N$34</f>
        <v>360.59999999999997</v>
      </c>
      <c r="BN24" s="164">
        <f>'Production Summary'!$M$34</f>
        <v>6.01</v>
      </c>
      <c r="BO24" s="164">
        <v>0</v>
      </c>
      <c r="BP24" s="164">
        <f>'Production Summary'!$N$36</f>
        <v>717</v>
      </c>
      <c r="BQ24" s="164">
        <f>'Production Summary'!$M$36</f>
        <v>11.95</v>
      </c>
      <c r="BR24" s="164">
        <v>0</v>
      </c>
      <c r="BS24" s="164">
        <f>'Production Summary'!$N$37</f>
        <v>210</v>
      </c>
      <c r="BT24" s="164">
        <f>'Production Summary'!$M$37</f>
        <v>21</v>
      </c>
      <c r="BU24" s="164">
        <v>0</v>
      </c>
      <c r="BV24" s="164">
        <f>'Production Summary'!$N$38</f>
        <v>280</v>
      </c>
      <c r="BW24" s="164">
        <f>'Production Summary'!$M$38</f>
        <v>28</v>
      </c>
      <c r="BX24" s="164">
        <v>0</v>
      </c>
      <c r="BY24" s="165">
        <f>'Production Summary'!$N$39</f>
        <v>300.38406247988502</v>
      </c>
      <c r="BZ24" s="164">
        <f>'Production Summary'!$M$39</f>
        <v>30.038406247988501</v>
      </c>
      <c r="CA24" s="164">
        <v>0</v>
      </c>
      <c r="CB24" s="164">
        <f>'Production Summary'!$N$40</f>
        <v>131.30000000000001</v>
      </c>
      <c r="CC24" s="164">
        <f>'Production Summary'!$M$40</f>
        <v>13.13</v>
      </c>
      <c r="CD24" s="164">
        <v>0</v>
      </c>
      <c r="CE24" s="164">
        <f>'Production Summary'!$N$42</f>
        <v>1136.3519999999996</v>
      </c>
      <c r="CF24" s="164">
        <f>'Production Summary'!$M$42</f>
        <v>81.167999999999978</v>
      </c>
      <c r="CG24" s="164">
        <v>0</v>
      </c>
      <c r="CH24" s="164">
        <v>0</v>
      </c>
      <c r="CI24" s="164">
        <f>'Production Summary'!$N$43</f>
        <v>184</v>
      </c>
      <c r="CJ24" s="164">
        <v>0</v>
      </c>
      <c r="CK24" s="167">
        <v>365</v>
      </c>
      <c r="CL24" s="164">
        <v>0</v>
      </c>
      <c r="CM24" s="375">
        <f>'Production Summary'!$N$45</f>
        <v>1650</v>
      </c>
      <c r="CN24" s="167">
        <v>280</v>
      </c>
      <c r="CO24" s="167">
        <f>CN24*5</f>
        <v>1400</v>
      </c>
      <c r="CP24" s="166"/>
      <c r="CQ24" s="164">
        <f>'Production Summary'!$N$49</f>
        <v>8004.1580041580037</v>
      </c>
      <c r="CR24" s="164">
        <f>'Production Summary'!$M$49</f>
        <v>66.701316701316699</v>
      </c>
      <c r="CS24" s="164">
        <f>'Production Summary'!$N$50</f>
        <v>13331.600831600828</v>
      </c>
      <c r="CT24" s="164">
        <f>'Production Summary'!$M$50</f>
        <v>148.1288981288981</v>
      </c>
      <c r="CU24" s="164">
        <f>'Production Summary'!$N$51</f>
        <v>12785.862785862784</v>
      </c>
      <c r="CV24" s="164">
        <f>'Production Summary'!$M$51</f>
        <v>355.16285516285512</v>
      </c>
      <c r="CW24" s="164">
        <f>'Production Summary'!$N$52</f>
        <v>12629.937629937627</v>
      </c>
      <c r="CX24" s="164">
        <f>'Production Summary'!$M$52</f>
        <v>701.66320166320156</v>
      </c>
      <c r="CY24" s="164">
        <f>'Production Summary'!$N$53</f>
        <v>12396.049896049895</v>
      </c>
      <c r="CZ24" s="164">
        <f>'Production Summary'!$M$53</f>
        <v>688.66943866943859</v>
      </c>
      <c r="DA24" s="164">
        <f>'Production Summary'!$N$54</f>
        <v>13799.376299376298</v>
      </c>
      <c r="DB24" s="164">
        <f>'Production Summary'!$M$54</f>
        <v>766.63201663201653</v>
      </c>
      <c r="DC24" s="328">
        <f>'Production Summary'!$N$60</f>
        <v>12863.825363825363</v>
      </c>
      <c r="DD24" s="328">
        <f>'Production Summary'!$M$60</f>
        <v>714.65696465696465</v>
      </c>
      <c r="DE24" s="164">
        <f>'Production Summary'!$N$59</f>
        <v>11148.648648648648</v>
      </c>
      <c r="DF24" s="328">
        <f>'Production Summary'!$M$59</f>
        <v>619.36936936936934</v>
      </c>
      <c r="DG24" s="164">
        <f>'Production Summary'!$N$55</f>
        <v>13842.68884268884</v>
      </c>
      <c r="DH24" s="164">
        <f>'Production Summary'!$M$55</f>
        <v>3460.67221067221</v>
      </c>
      <c r="DI24" s="164">
        <f>'Production Summary'!$N$56</f>
        <v>13097.713097713096</v>
      </c>
      <c r="DJ24" s="164">
        <f>'Production Summary'!$M$56</f>
        <v>163.72141372141371</v>
      </c>
      <c r="DK24" s="164">
        <f>'Production Summary'!$N$57</f>
        <v>14189.189189189186</v>
      </c>
      <c r="DL24" s="164">
        <f>'Production Summary'!$M$57</f>
        <v>394.14414414414409</v>
      </c>
      <c r="DM24" s="164">
        <f>'Production Summary'!$N$58</f>
        <v>14017.671517671517</v>
      </c>
      <c r="DN24" s="164">
        <f>'Production Summary'!$M$58</f>
        <v>778.75952875952873</v>
      </c>
      <c r="DO24" s="164">
        <f>'Production Summary'!$N$61</f>
        <v>4500</v>
      </c>
      <c r="DP24" s="328">
        <f>'Production Summary'!$M$61</f>
        <v>750</v>
      </c>
      <c r="DQ24" s="164">
        <v>0</v>
      </c>
      <c r="DR24" s="164">
        <f>'Production Summary'!$N$62</f>
        <v>8900</v>
      </c>
      <c r="DS24" s="164">
        <f>'Production Summary'!$N$70</f>
        <v>300</v>
      </c>
      <c r="DT24" s="328">
        <f>'Production Summary'!$M$70</f>
        <v>25</v>
      </c>
      <c r="DU24" s="164">
        <v>0</v>
      </c>
      <c r="DV24" s="164">
        <f>'Production Summary'!$N$71</f>
        <v>150</v>
      </c>
      <c r="DW24" s="328">
        <v>0</v>
      </c>
      <c r="DX24" s="164">
        <f>'Production Summary'!$N$64</f>
        <v>192</v>
      </c>
      <c r="DY24" s="164">
        <v>0</v>
      </c>
      <c r="DZ24" s="391">
        <f>'Production Summary'!$N$65</f>
        <v>384</v>
      </c>
      <c r="EA24" s="164">
        <v>0</v>
      </c>
      <c r="EB24" s="391">
        <f>'Production Summary'!$N$66</f>
        <v>192</v>
      </c>
      <c r="EC24" s="164">
        <v>0</v>
      </c>
      <c r="ED24" s="164">
        <f>'Production Summary'!$N$67</f>
        <v>96</v>
      </c>
      <c r="EE24" s="164">
        <v>0</v>
      </c>
      <c r="EF24" s="164">
        <f>'Production Summary'!$N$68</f>
        <v>96</v>
      </c>
      <c r="EG24" s="164">
        <v>0</v>
      </c>
      <c r="EH24" s="164">
        <f>'Production Summary'!$N$69</f>
        <v>340</v>
      </c>
      <c r="EI24" s="101"/>
      <c r="EJ24" s="3"/>
      <c r="EK24" s="3"/>
      <c r="ER24" s="64" t="s">
        <v>40</v>
      </c>
      <c r="ES24" s="61" t="str">
        <f t="shared" ref="ES24:ES36" si="7">C24</f>
        <v>Aryavarta Hospitality</v>
      </c>
      <c r="ET24" s="24">
        <f t="shared" si="2"/>
        <v>0</v>
      </c>
    </row>
    <row r="25" spans="1:150" ht="15" customHeight="1">
      <c r="A25" t="b">
        <f>C25='Raipur-1'!C25</f>
        <v>1</v>
      </c>
      <c r="B25" s="610">
        <f t="shared" si="3"/>
        <v>20</v>
      </c>
      <c r="C25" s="61" t="str">
        <f>IF('Raipur-1'!C25="","",'Raipur-1'!C25)</f>
        <v>Sukh Sagar Restaurants</v>
      </c>
      <c r="D25" s="167">
        <f>E25*24</f>
        <v>672</v>
      </c>
      <c r="E25" s="167">
        <v>28</v>
      </c>
      <c r="F25" s="164">
        <v>0</v>
      </c>
      <c r="G25" s="164">
        <f>'Production Summary'!$N$5</f>
        <v>666</v>
      </c>
      <c r="H25" s="164">
        <f>'Production Summary'!$M$5</f>
        <v>27.75</v>
      </c>
      <c r="I25" s="164">
        <v>0</v>
      </c>
      <c r="J25" s="164">
        <f>'Production Summary'!$N$6</f>
        <v>200</v>
      </c>
      <c r="K25" s="328">
        <f>'Production Summary'!$M$6</f>
        <v>7.5</v>
      </c>
      <c r="L25" s="164">
        <v>0</v>
      </c>
      <c r="M25" s="365">
        <f>'Production Summary'!$N$7</f>
        <v>612.72</v>
      </c>
      <c r="N25" s="367">
        <f>'Production Summary'!$M$7</f>
        <v>25.53</v>
      </c>
      <c r="O25" s="164">
        <v>0</v>
      </c>
      <c r="P25" s="164">
        <f>'Production Summary'!$N$8</f>
        <v>780</v>
      </c>
      <c r="Q25" s="164">
        <f>'Production Summary'!$M$8</f>
        <v>65</v>
      </c>
      <c r="R25" s="164">
        <v>0</v>
      </c>
      <c r="S25" s="164">
        <f>'Production Summary'!$N$9</f>
        <v>720</v>
      </c>
      <c r="T25" s="164">
        <f>'Production Summary'!$M$9</f>
        <v>60</v>
      </c>
      <c r="U25" s="164">
        <v>0</v>
      </c>
      <c r="V25" s="164">
        <f>'Production Summary'!$N$10</f>
        <v>876</v>
      </c>
      <c r="W25" s="164">
        <f>'Production Summary'!$M$10</f>
        <v>73</v>
      </c>
      <c r="X25" s="164">
        <v>0</v>
      </c>
      <c r="Y25" s="164">
        <f>'Production Summary'!$N$14</f>
        <v>177</v>
      </c>
      <c r="Z25" s="328">
        <f>'Production Summary'!$M$14</f>
        <v>14.75</v>
      </c>
      <c r="AA25" s="164">
        <v>0</v>
      </c>
      <c r="AB25" s="164">
        <f>'Production Summary'!$N$15</f>
        <v>126</v>
      </c>
      <c r="AC25" s="164">
        <f>'Production Summary'!$M$15</f>
        <v>21</v>
      </c>
      <c r="AD25" s="164">
        <v>0</v>
      </c>
      <c r="AE25" s="164">
        <f>'Production Summary'!$N$16</f>
        <v>252</v>
      </c>
      <c r="AF25" s="164">
        <f>'Production Summary'!$M$16</f>
        <v>21</v>
      </c>
      <c r="AG25" s="164">
        <v>0</v>
      </c>
      <c r="AH25" s="164">
        <f>'Production Summary'!$N$18</f>
        <v>1035</v>
      </c>
      <c r="AI25" s="164">
        <f>'Production Summary'!$M$18</f>
        <v>17.25</v>
      </c>
      <c r="AJ25" s="164">
        <v>0</v>
      </c>
      <c r="AK25" s="164">
        <f>'Production Summary'!$N$19</f>
        <v>870</v>
      </c>
      <c r="AL25" s="164">
        <f>'Production Summary'!$M$19</f>
        <v>29</v>
      </c>
      <c r="AM25" s="164">
        <v>0</v>
      </c>
      <c r="AN25" s="164">
        <f>'Production Summary'!$N$20</f>
        <v>864</v>
      </c>
      <c r="AO25" s="164">
        <f>'Production Summary'!$M$20</f>
        <v>72</v>
      </c>
      <c r="AP25" s="164">
        <v>0</v>
      </c>
      <c r="AQ25" s="164">
        <f>'Production Summary'!$N$21</f>
        <v>670</v>
      </c>
      <c r="AR25" s="164">
        <f>'Production Summary'!$M$21</f>
        <v>335</v>
      </c>
      <c r="AS25" s="164">
        <v>0</v>
      </c>
      <c r="AT25" s="167">
        <v>390</v>
      </c>
      <c r="AU25" s="164">
        <f>'Production Summary'!$N$23</f>
        <v>1050</v>
      </c>
      <c r="AV25" s="164">
        <f>'Production Summary'!$N$25</f>
        <v>300</v>
      </c>
      <c r="AW25" s="164">
        <f>'Production Summary'!$M$25</f>
        <v>25</v>
      </c>
      <c r="AX25" s="164">
        <v>0</v>
      </c>
      <c r="AY25" s="164">
        <f>'Production Summary'!$N$26</f>
        <v>300</v>
      </c>
      <c r="AZ25" s="164">
        <f>'Production Summary'!$M$26</f>
        <v>25</v>
      </c>
      <c r="BA25" s="164">
        <v>0</v>
      </c>
      <c r="BB25" s="164">
        <f>'Production Summary'!$N$28</f>
        <v>777</v>
      </c>
      <c r="BC25" s="164">
        <f>'Production Summary'!$M$28</f>
        <v>12.95</v>
      </c>
      <c r="BD25" s="164">
        <v>0</v>
      </c>
      <c r="BE25" s="167">
        <f>BF25*12</f>
        <v>720</v>
      </c>
      <c r="BF25" s="167">
        <v>60</v>
      </c>
      <c r="BG25" s="164">
        <v>0</v>
      </c>
      <c r="BH25" s="167">
        <f>BI25*2</f>
        <v>520</v>
      </c>
      <c r="BI25" s="167">
        <v>260</v>
      </c>
      <c r="BJ25" s="164">
        <v>0</v>
      </c>
      <c r="BK25" s="386"/>
      <c r="BL25" s="167">
        <v>920</v>
      </c>
      <c r="BM25" s="164">
        <f>'Production Summary'!$N$34</f>
        <v>360.59999999999997</v>
      </c>
      <c r="BN25" s="164">
        <f>'Production Summary'!$M$34</f>
        <v>6.01</v>
      </c>
      <c r="BO25" s="164">
        <v>0</v>
      </c>
      <c r="BP25" s="164">
        <f>'Production Summary'!$N$36</f>
        <v>717</v>
      </c>
      <c r="BQ25" s="164">
        <f>'Production Summary'!$M$36</f>
        <v>11.95</v>
      </c>
      <c r="BR25" s="164">
        <v>0</v>
      </c>
      <c r="BS25" s="164">
        <f>'Production Summary'!$N$37</f>
        <v>210</v>
      </c>
      <c r="BT25" s="164">
        <f>'Production Summary'!$M$37</f>
        <v>21</v>
      </c>
      <c r="BU25" s="164">
        <v>0</v>
      </c>
      <c r="BV25" s="164">
        <f>'Production Summary'!$N$38</f>
        <v>280</v>
      </c>
      <c r="BW25" s="164">
        <f>'Production Summary'!$M$38</f>
        <v>28</v>
      </c>
      <c r="BX25" s="164">
        <v>0</v>
      </c>
      <c r="BY25" s="165">
        <f>'Production Summary'!$N$39</f>
        <v>300.38406247988502</v>
      </c>
      <c r="BZ25" s="164">
        <f>'Production Summary'!$M$39</f>
        <v>30.038406247988501</v>
      </c>
      <c r="CA25" s="164">
        <v>0</v>
      </c>
      <c r="CB25" s="164">
        <f>'Production Summary'!$N$40</f>
        <v>131.30000000000001</v>
      </c>
      <c r="CC25" s="164">
        <f>'Production Summary'!$M$40</f>
        <v>13.13</v>
      </c>
      <c r="CD25" s="164">
        <v>0</v>
      </c>
      <c r="CE25" s="164">
        <f>'Production Summary'!$N$42</f>
        <v>1136.3519999999996</v>
      </c>
      <c r="CF25" s="164">
        <f>'Production Summary'!$M$42</f>
        <v>81.167999999999978</v>
      </c>
      <c r="CG25" s="164">
        <v>0</v>
      </c>
      <c r="CH25" s="164">
        <v>0</v>
      </c>
      <c r="CI25" s="164">
        <f>'Production Summary'!$N$43</f>
        <v>184</v>
      </c>
      <c r="CJ25" s="164">
        <v>0</v>
      </c>
      <c r="CK25" s="167">
        <v>365</v>
      </c>
      <c r="CL25" s="164">
        <v>0</v>
      </c>
      <c r="CM25" s="375">
        <f>'Production Summary'!$N$45</f>
        <v>1650</v>
      </c>
      <c r="CN25" s="167">
        <v>280</v>
      </c>
      <c r="CO25" s="167">
        <f>CN25*5</f>
        <v>1400</v>
      </c>
      <c r="CP25" s="166"/>
      <c r="CQ25" s="164">
        <f>'Production Summary'!$N$49</f>
        <v>8004.1580041580037</v>
      </c>
      <c r="CR25" s="164">
        <f>'Production Summary'!$M$49</f>
        <v>66.701316701316699</v>
      </c>
      <c r="CS25" s="164">
        <f>'Production Summary'!$N$50</f>
        <v>13331.600831600828</v>
      </c>
      <c r="CT25" s="164">
        <f>'Production Summary'!$M$50</f>
        <v>148.1288981288981</v>
      </c>
      <c r="CU25" s="164">
        <f>'Production Summary'!$N$51</f>
        <v>12785.862785862784</v>
      </c>
      <c r="CV25" s="164">
        <f>'Production Summary'!$M$51</f>
        <v>355.16285516285512</v>
      </c>
      <c r="CW25" s="164">
        <f>'Production Summary'!$N$52</f>
        <v>12629.937629937627</v>
      </c>
      <c r="CX25" s="164">
        <f>'Production Summary'!$M$52</f>
        <v>701.66320166320156</v>
      </c>
      <c r="CY25" s="164">
        <f>'Production Summary'!$N$53</f>
        <v>12396.049896049895</v>
      </c>
      <c r="CZ25" s="164">
        <f>'Production Summary'!$M$53</f>
        <v>688.66943866943859</v>
      </c>
      <c r="DA25" s="164">
        <f>'Production Summary'!$N$54</f>
        <v>13799.376299376298</v>
      </c>
      <c r="DB25" s="164">
        <f>'Production Summary'!$M$54</f>
        <v>766.63201663201653</v>
      </c>
      <c r="DC25" s="328">
        <f>'Production Summary'!$N$60</f>
        <v>12863.825363825363</v>
      </c>
      <c r="DD25" s="328">
        <f>'Production Summary'!$M$60</f>
        <v>714.65696465696465</v>
      </c>
      <c r="DE25" s="164">
        <f>'Production Summary'!$N$59</f>
        <v>11148.648648648648</v>
      </c>
      <c r="DF25" s="328">
        <f>'Production Summary'!$M$59</f>
        <v>619.36936936936934</v>
      </c>
      <c r="DG25" s="164">
        <f>'Production Summary'!$N$55</f>
        <v>13842.68884268884</v>
      </c>
      <c r="DH25" s="164">
        <f>'Production Summary'!$M$55</f>
        <v>3460.67221067221</v>
      </c>
      <c r="DI25" s="164">
        <f>'Production Summary'!$N$56</f>
        <v>13097.713097713096</v>
      </c>
      <c r="DJ25" s="164">
        <f>'Production Summary'!$M$56</f>
        <v>163.72141372141371</v>
      </c>
      <c r="DK25" s="164">
        <f>'Production Summary'!$N$57</f>
        <v>14189.189189189186</v>
      </c>
      <c r="DL25" s="164">
        <f>'Production Summary'!$M$57</f>
        <v>394.14414414414409</v>
      </c>
      <c r="DM25" s="164">
        <f>'Production Summary'!$N$58</f>
        <v>14017.671517671517</v>
      </c>
      <c r="DN25" s="164">
        <f>'Production Summary'!$M$58</f>
        <v>778.75952875952873</v>
      </c>
      <c r="DO25" s="164">
        <f>'Production Summary'!$N$61</f>
        <v>4500</v>
      </c>
      <c r="DP25" s="328">
        <f>'Production Summary'!$M$61</f>
        <v>750</v>
      </c>
      <c r="DQ25" s="164">
        <v>0</v>
      </c>
      <c r="DR25" s="164">
        <f>'Production Summary'!$N$62</f>
        <v>8900</v>
      </c>
      <c r="DS25" s="164">
        <f>'Production Summary'!$N$70</f>
        <v>300</v>
      </c>
      <c r="DT25" s="328">
        <f>'Production Summary'!$M$70</f>
        <v>25</v>
      </c>
      <c r="DU25" s="164">
        <v>0</v>
      </c>
      <c r="DV25" s="164">
        <f>'Production Summary'!$N$71</f>
        <v>150</v>
      </c>
      <c r="DW25" s="328">
        <v>0</v>
      </c>
      <c r="DX25" s="164">
        <f>'Production Summary'!$N$64</f>
        <v>192</v>
      </c>
      <c r="DY25" s="164">
        <v>0</v>
      </c>
      <c r="DZ25" s="391">
        <f>'Production Summary'!$N$65</f>
        <v>384</v>
      </c>
      <c r="EA25" s="164">
        <v>0</v>
      </c>
      <c r="EB25" s="391">
        <f>'Production Summary'!$N$66</f>
        <v>192</v>
      </c>
      <c r="EC25" s="164">
        <v>0</v>
      </c>
      <c r="ED25" s="164">
        <f>'Production Summary'!$N$67</f>
        <v>96</v>
      </c>
      <c r="EE25" s="164">
        <v>0</v>
      </c>
      <c r="EF25" s="164">
        <f>'Production Summary'!$N$68</f>
        <v>96</v>
      </c>
      <c r="EG25" s="164">
        <v>0</v>
      </c>
      <c r="EH25" s="164">
        <f>'Production Summary'!$N$69</f>
        <v>340</v>
      </c>
      <c r="EI25" s="101"/>
      <c r="EJ25" s="3"/>
      <c r="EK25" s="3"/>
      <c r="ER25" s="64" t="s">
        <v>41</v>
      </c>
      <c r="ES25" s="61" t="str">
        <f t="shared" si="7"/>
        <v>Sukh Sagar Restaurants</v>
      </c>
      <c r="ET25" s="24">
        <f t="shared" si="2"/>
        <v>0</v>
      </c>
    </row>
    <row r="26" spans="1:150" ht="15" customHeight="1">
      <c r="A26" t="b">
        <f>C26='Raipur-1'!C26</f>
        <v>1</v>
      </c>
      <c r="B26" s="610">
        <f t="shared" si="3"/>
        <v>21</v>
      </c>
      <c r="C26" s="3" t="str">
        <f>IF('Raipur-1'!C26="","",'Raipur-1'!C26)</f>
        <v/>
      </c>
      <c r="D26" s="167">
        <f>E26*24</f>
        <v>672</v>
      </c>
      <c r="E26" s="167">
        <v>28</v>
      </c>
      <c r="F26" s="164">
        <v>0</v>
      </c>
      <c r="G26" s="164">
        <f>'Production Summary'!$N$5</f>
        <v>666</v>
      </c>
      <c r="H26" s="164">
        <f>'Production Summary'!$M$5</f>
        <v>27.75</v>
      </c>
      <c r="I26" s="164">
        <v>0</v>
      </c>
      <c r="J26" s="164">
        <f>'Production Summary'!$N$6</f>
        <v>200</v>
      </c>
      <c r="K26" s="328">
        <f>'Production Summary'!$M$6</f>
        <v>7.5</v>
      </c>
      <c r="L26" s="164">
        <v>0</v>
      </c>
      <c r="M26" s="365">
        <f>'Production Summary'!$N$7</f>
        <v>612.72</v>
      </c>
      <c r="N26" s="367">
        <f>'Production Summary'!$M$7</f>
        <v>25.53</v>
      </c>
      <c r="O26" s="164">
        <v>0</v>
      </c>
      <c r="P26" s="164">
        <f>'Production Summary'!$N$8</f>
        <v>780</v>
      </c>
      <c r="Q26" s="164">
        <f>'Production Summary'!$M$8</f>
        <v>65</v>
      </c>
      <c r="R26" s="164">
        <v>0</v>
      </c>
      <c r="S26" s="164">
        <f>'Production Summary'!$N$9</f>
        <v>720</v>
      </c>
      <c r="T26" s="164">
        <f>'Production Summary'!$M$9</f>
        <v>60</v>
      </c>
      <c r="U26" s="164">
        <v>0</v>
      </c>
      <c r="V26" s="164">
        <f>'Production Summary'!$N$10</f>
        <v>876</v>
      </c>
      <c r="W26" s="164">
        <f>'Production Summary'!$M$10</f>
        <v>73</v>
      </c>
      <c r="X26" s="164">
        <v>0</v>
      </c>
      <c r="Y26" s="164">
        <f>'Production Summary'!$N$14</f>
        <v>177</v>
      </c>
      <c r="Z26" s="328">
        <f>'Production Summary'!$M$14</f>
        <v>14.75</v>
      </c>
      <c r="AA26" s="164">
        <v>0</v>
      </c>
      <c r="AB26" s="164">
        <f>'Production Summary'!$N$15</f>
        <v>126</v>
      </c>
      <c r="AC26" s="164">
        <f>'Production Summary'!$M$15</f>
        <v>21</v>
      </c>
      <c r="AD26" s="164">
        <v>0</v>
      </c>
      <c r="AE26" s="164">
        <f>'Production Summary'!$N$16</f>
        <v>252</v>
      </c>
      <c r="AF26" s="164">
        <f>'Production Summary'!$M$16</f>
        <v>21</v>
      </c>
      <c r="AG26" s="164">
        <v>0</v>
      </c>
      <c r="AH26" s="164">
        <f>'Production Summary'!$N$18</f>
        <v>1035</v>
      </c>
      <c r="AI26" s="164">
        <f>'Production Summary'!$M$18</f>
        <v>17.25</v>
      </c>
      <c r="AJ26" s="164">
        <v>0</v>
      </c>
      <c r="AK26" s="164">
        <f>'Production Summary'!$N$19</f>
        <v>870</v>
      </c>
      <c r="AL26" s="164">
        <f>'Production Summary'!$M$19</f>
        <v>29</v>
      </c>
      <c r="AM26" s="164">
        <v>0</v>
      </c>
      <c r="AN26" s="164">
        <f>'Production Summary'!$N$20</f>
        <v>864</v>
      </c>
      <c r="AO26" s="164">
        <f>'Production Summary'!$M$20</f>
        <v>72</v>
      </c>
      <c r="AP26" s="164">
        <v>0</v>
      </c>
      <c r="AQ26" s="164">
        <f>'Production Summary'!$N$21</f>
        <v>670</v>
      </c>
      <c r="AR26" s="164">
        <f>'Production Summary'!$M$21</f>
        <v>335</v>
      </c>
      <c r="AS26" s="164">
        <v>0</v>
      </c>
      <c r="AT26" s="386">
        <f>'Production Summary'!$N$22</f>
        <v>375</v>
      </c>
      <c r="AU26" s="164">
        <f>'Production Summary'!$N$23</f>
        <v>1050</v>
      </c>
      <c r="AV26" s="164">
        <f>'Production Summary'!$N$25</f>
        <v>300</v>
      </c>
      <c r="AW26" s="164">
        <f>'Production Summary'!$M$25</f>
        <v>25</v>
      </c>
      <c r="AX26" s="164">
        <v>0</v>
      </c>
      <c r="AY26" s="164">
        <f>'Production Summary'!$N$26</f>
        <v>300</v>
      </c>
      <c r="AZ26" s="164">
        <f>'Production Summary'!$M$26</f>
        <v>25</v>
      </c>
      <c r="BA26" s="164">
        <v>0</v>
      </c>
      <c r="BB26" s="164">
        <f>'Production Summary'!$N$28</f>
        <v>777</v>
      </c>
      <c r="BC26" s="164">
        <f>'Production Summary'!$M$28</f>
        <v>12.95</v>
      </c>
      <c r="BD26" s="164">
        <v>0</v>
      </c>
      <c r="BE26" s="164">
        <f>'Production Summary'!$N$29</f>
        <v>612</v>
      </c>
      <c r="BF26" s="164">
        <f>'Production Summary'!$M$29</f>
        <v>51</v>
      </c>
      <c r="BG26" s="164">
        <v>0</v>
      </c>
      <c r="BH26" s="164">
        <f>'Production Summary'!$N$30</f>
        <v>500</v>
      </c>
      <c r="BI26" s="164">
        <f>'Production Summary'!$M$30</f>
        <v>250</v>
      </c>
      <c r="BJ26" s="164">
        <v>0</v>
      </c>
      <c r="BK26" s="386"/>
      <c r="BL26" s="164">
        <f>'Production Summary'!$N$32</f>
        <v>875</v>
      </c>
      <c r="BM26" s="164">
        <f>'Production Summary'!$N$34</f>
        <v>360.59999999999997</v>
      </c>
      <c r="BN26" s="164">
        <f>'Production Summary'!$M$34</f>
        <v>6.01</v>
      </c>
      <c r="BO26" s="164">
        <v>0</v>
      </c>
      <c r="BP26" s="164">
        <f>'Production Summary'!$N$36</f>
        <v>717</v>
      </c>
      <c r="BQ26" s="164">
        <f>'Production Summary'!$M$36</f>
        <v>11.95</v>
      </c>
      <c r="BR26" s="164">
        <v>0</v>
      </c>
      <c r="BS26" s="164">
        <f>'Production Summary'!$N$37</f>
        <v>210</v>
      </c>
      <c r="BT26" s="164">
        <f>'Production Summary'!$M$37</f>
        <v>21</v>
      </c>
      <c r="BU26" s="164">
        <v>0</v>
      </c>
      <c r="BV26" s="164">
        <f>'Production Summary'!$N$38</f>
        <v>280</v>
      </c>
      <c r="BW26" s="164">
        <f>'Production Summary'!$M$38</f>
        <v>28</v>
      </c>
      <c r="BX26" s="164">
        <v>0</v>
      </c>
      <c r="BY26" s="165">
        <f>'Production Summary'!$N$39</f>
        <v>300.38406247988502</v>
      </c>
      <c r="BZ26" s="164">
        <f>'Production Summary'!$M$39</f>
        <v>30.038406247988501</v>
      </c>
      <c r="CA26" s="164">
        <v>0</v>
      </c>
      <c r="CB26" s="164">
        <f>'Production Summary'!$N$40</f>
        <v>131.30000000000001</v>
      </c>
      <c r="CC26" s="164">
        <f>'Production Summary'!$M$40</f>
        <v>13.13</v>
      </c>
      <c r="CD26" s="164">
        <v>0</v>
      </c>
      <c r="CE26" s="164">
        <f>'Production Summary'!$N$42</f>
        <v>1136.3519999999996</v>
      </c>
      <c r="CF26" s="164">
        <f>'Production Summary'!$M$42</f>
        <v>81.167999999999978</v>
      </c>
      <c r="CG26" s="164">
        <v>0</v>
      </c>
      <c r="CH26" s="164">
        <v>0</v>
      </c>
      <c r="CI26" s="164">
        <f>'Production Summary'!$N$43</f>
        <v>184</v>
      </c>
      <c r="CJ26" s="164">
        <v>0</v>
      </c>
      <c r="CK26" s="167">
        <v>365</v>
      </c>
      <c r="CL26" s="164">
        <v>0</v>
      </c>
      <c r="CM26" s="375">
        <f>'Production Summary'!$N$45</f>
        <v>1650</v>
      </c>
      <c r="CN26" s="164">
        <f>'Production Summary'!$N$46</f>
        <v>270</v>
      </c>
      <c r="CO26" s="164">
        <f>'Production Summary'!$N$47</f>
        <v>1350</v>
      </c>
      <c r="CP26" s="166"/>
      <c r="CQ26" s="164">
        <f>'Production Summary'!$N$49</f>
        <v>8004.1580041580037</v>
      </c>
      <c r="CR26" s="164">
        <f>'Production Summary'!$M$49</f>
        <v>66.701316701316699</v>
      </c>
      <c r="CS26" s="164">
        <f>'Production Summary'!$N$50</f>
        <v>13331.600831600828</v>
      </c>
      <c r="CT26" s="164">
        <f>'Production Summary'!$M$50</f>
        <v>148.1288981288981</v>
      </c>
      <c r="CU26" s="164">
        <f>'Production Summary'!$N$51</f>
        <v>12785.862785862784</v>
      </c>
      <c r="CV26" s="164">
        <f>'Production Summary'!$M$51</f>
        <v>355.16285516285512</v>
      </c>
      <c r="CW26" s="164">
        <f>'Production Summary'!$N$52</f>
        <v>12629.937629937627</v>
      </c>
      <c r="CX26" s="164">
        <f>'Production Summary'!$M$52</f>
        <v>701.66320166320156</v>
      </c>
      <c r="CY26" s="164">
        <f>'Production Summary'!$N$53</f>
        <v>12396.049896049895</v>
      </c>
      <c r="CZ26" s="164">
        <f>'Production Summary'!$M$53</f>
        <v>688.66943866943859</v>
      </c>
      <c r="DA26" s="164">
        <f>'Production Summary'!$N$54</f>
        <v>13799.376299376298</v>
      </c>
      <c r="DB26" s="164">
        <f>'Production Summary'!$M$54</f>
        <v>766.63201663201653</v>
      </c>
      <c r="DC26" s="328">
        <f>'Production Summary'!$N$60</f>
        <v>12863.825363825363</v>
      </c>
      <c r="DD26" s="328">
        <f>'Production Summary'!$M$60</f>
        <v>714.65696465696465</v>
      </c>
      <c r="DE26" s="164">
        <f>'Production Summary'!$N$59</f>
        <v>11148.648648648648</v>
      </c>
      <c r="DF26" s="328">
        <f>'Production Summary'!$M$59</f>
        <v>619.36936936936934</v>
      </c>
      <c r="DG26" s="164">
        <f>'Production Summary'!$N$55</f>
        <v>13842.68884268884</v>
      </c>
      <c r="DH26" s="164">
        <f>'Production Summary'!$M$55</f>
        <v>3460.67221067221</v>
      </c>
      <c r="DI26" s="164">
        <f>'Production Summary'!$N$56</f>
        <v>13097.713097713096</v>
      </c>
      <c r="DJ26" s="164">
        <f>'Production Summary'!$M$56</f>
        <v>163.72141372141371</v>
      </c>
      <c r="DK26" s="164">
        <f>'Production Summary'!$N$57</f>
        <v>14189.189189189186</v>
      </c>
      <c r="DL26" s="164">
        <f>'Production Summary'!$M$57</f>
        <v>394.14414414414409</v>
      </c>
      <c r="DM26" s="164">
        <f>'Production Summary'!$N$58</f>
        <v>14017.671517671517</v>
      </c>
      <c r="DN26" s="164">
        <f>'Production Summary'!$M$58</f>
        <v>778.75952875952873</v>
      </c>
      <c r="DO26" s="164">
        <f>'Production Summary'!$N$61</f>
        <v>4500</v>
      </c>
      <c r="DP26" s="328">
        <f>'Production Summary'!$M$61</f>
        <v>750</v>
      </c>
      <c r="DQ26" s="164">
        <v>0</v>
      </c>
      <c r="DR26" s="164">
        <f>'Production Summary'!$N$62</f>
        <v>8900</v>
      </c>
      <c r="DS26" s="164">
        <f>'Production Summary'!$N$70</f>
        <v>300</v>
      </c>
      <c r="DT26" s="328">
        <f>'Production Summary'!$M$70</f>
        <v>25</v>
      </c>
      <c r="DU26" s="164">
        <v>0</v>
      </c>
      <c r="DV26" s="164">
        <f>'Production Summary'!$N$71</f>
        <v>150</v>
      </c>
      <c r="DW26" s="328">
        <v>0</v>
      </c>
      <c r="DX26" s="164">
        <f>'Production Summary'!$N$64</f>
        <v>192</v>
      </c>
      <c r="DY26" s="164">
        <v>0</v>
      </c>
      <c r="DZ26" s="391">
        <f>'Production Summary'!$N$65</f>
        <v>384</v>
      </c>
      <c r="EA26" s="164">
        <v>0</v>
      </c>
      <c r="EB26" s="391">
        <f>'Production Summary'!$N$66</f>
        <v>192</v>
      </c>
      <c r="EC26" s="164">
        <v>0</v>
      </c>
      <c r="ED26" s="164">
        <f>'Production Summary'!$N$67</f>
        <v>96</v>
      </c>
      <c r="EE26" s="164">
        <v>0</v>
      </c>
      <c r="EF26" s="164">
        <f>'Production Summary'!$N$68</f>
        <v>96</v>
      </c>
      <c r="EG26" s="164">
        <v>0</v>
      </c>
      <c r="EH26" s="164">
        <f>'Production Summary'!$N$69</f>
        <v>340</v>
      </c>
      <c r="EI26" s="101"/>
      <c r="EJ26" s="3"/>
      <c r="EK26" s="3"/>
      <c r="ER26" s="64" t="s">
        <v>42</v>
      </c>
      <c r="ES26" s="61" t="str">
        <f t="shared" si="7"/>
        <v/>
      </c>
      <c r="ET26" s="24">
        <f t="shared" si="2"/>
        <v>0</v>
      </c>
    </row>
    <row r="27" spans="1:150" ht="15" customHeight="1">
      <c r="A27" t="b">
        <f>C27='Raipur-1'!C27</f>
        <v>1</v>
      </c>
      <c r="B27" s="610">
        <f t="shared" si="3"/>
        <v>22</v>
      </c>
      <c r="C27" s="61" t="str">
        <f>IF('Raipur-1'!C27="","",'Raipur-1'!C27)</f>
        <v>Aditi Ispat and Power Private Limited</v>
      </c>
      <c r="D27" s="167">
        <f>E27*24</f>
        <v>672</v>
      </c>
      <c r="E27" s="167">
        <v>28</v>
      </c>
      <c r="F27" s="164">
        <v>0</v>
      </c>
      <c r="G27" s="167">
        <f>H27*24</f>
        <v>672</v>
      </c>
      <c r="H27" s="167">
        <v>28</v>
      </c>
      <c r="I27" s="164">
        <v>0</v>
      </c>
      <c r="J27" s="164">
        <f>'Production Summary'!$N$6</f>
        <v>200</v>
      </c>
      <c r="K27" s="328">
        <f>'Production Summary'!$M$6</f>
        <v>7.5</v>
      </c>
      <c r="L27" s="164">
        <v>0</v>
      </c>
      <c r="M27" s="365">
        <f>'Production Summary'!$N$7</f>
        <v>612.72</v>
      </c>
      <c r="N27" s="367">
        <f>'Production Summary'!$M$7</f>
        <v>25.53</v>
      </c>
      <c r="O27" s="164">
        <v>0</v>
      </c>
      <c r="P27" s="164">
        <f>'Production Summary'!$N$8</f>
        <v>780</v>
      </c>
      <c r="Q27" s="164">
        <f>'Production Summary'!$M$8</f>
        <v>65</v>
      </c>
      <c r="R27" s="164">
        <v>0</v>
      </c>
      <c r="S27" s="164">
        <f>'Production Summary'!$N$9</f>
        <v>720</v>
      </c>
      <c r="T27" s="164">
        <f>'Production Summary'!$M$9</f>
        <v>60</v>
      </c>
      <c r="U27" s="164">
        <v>0</v>
      </c>
      <c r="V27" s="164">
        <f>'Production Summary'!$N$10</f>
        <v>876</v>
      </c>
      <c r="W27" s="164">
        <f>'Production Summary'!$M$10</f>
        <v>73</v>
      </c>
      <c r="X27" s="164">
        <v>0</v>
      </c>
      <c r="Y27" s="164">
        <f>'Production Summary'!$N$14</f>
        <v>177</v>
      </c>
      <c r="Z27" s="328">
        <f>'Production Summary'!$M$14</f>
        <v>14.75</v>
      </c>
      <c r="AA27" s="164">
        <v>0</v>
      </c>
      <c r="AB27" s="164">
        <f>'Production Summary'!$N$15</f>
        <v>126</v>
      </c>
      <c r="AC27" s="164">
        <f>'Production Summary'!$M$15</f>
        <v>21</v>
      </c>
      <c r="AD27" s="164">
        <v>0</v>
      </c>
      <c r="AE27" s="164">
        <f>'Production Summary'!$N$16</f>
        <v>252</v>
      </c>
      <c r="AF27" s="164">
        <f>'Production Summary'!$M$16</f>
        <v>21</v>
      </c>
      <c r="AG27" s="164">
        <v>0</v>
      </c>
      <c r="AH27" s="164">
        <f>'Production Summary'!$N$18</f>
        <v>1035</v>
      </c>
      <c r="AI27" s="164">
        <f>'Production Summary'!$M$18</f>
        <v>17.25</v>
      </c>
      <c r="AJ27" s="164">
        <v>0</v>
      </c>
      <c r="AK27" s="164">
        <f>'Production Summary'!$N$19</f>
        <v>870</v>
      </c>
      <c r="AL27" s="164">
        <f>'Production Summary'!$M$19</f>
        <v>29</v>
      </c>
      <c r="AM27" s="164">
        <v>0</v>
      </c>
      <c r="AN27" s="164">
        <f>'Production Summary'!$N$20</f>
        <v>864</v>
      </c>
      <c r="AO27" s="164">
        <f>'Production Summary'!$M$20</f>
        <v>72</v>
      </c>
      <c r="AP27" s="164">
        <v>0</v>
      </c>
      <c r="AQ27" s="164">
        <f>'Production Summary'!$N$21</f>
        <v>670</v>
      </c>
      <c r="AR27" s="164">
        <f>'Production Summary'!$M$21</f>
        <v>335</v>
      </c>
      <c r="AS27" s="164">
        <v>0</v>
      </c>
      <c r="AT27" s="386">
        <f>'Production Summary'!$N$22</f>
        <v>375</v>
      </c>
      <c r="AU27" s="164">
        <f>'Production Summary'!$N$23</f>
        <v>1050</v>
      </c>
      <c r="AV27" s="164">
        <f>'Production Summary'!$N$25</f>
        <v>300</v>
      </c>
      <c r="AW27" s="164">
        <f>'Production Summary'!$M$25</f>
        <v>25</v>
      </c>
      <c r="AX27" s="164">
        <v>0</v>
      </c>
      <c r="AY27" s="164">
        <f>'Production Summary'!$N$26</f>
        <v>300</v>
      </c>
      <c r="AZ27" s="164">
        <f>'Production Summary'!$M$26</f>
        <v>25</v>
      </c>
      <c r="BA27" s="164">
        <v>0</v>
      </c>
      <c r="BB27" s="164">
        <f>'Production Summary'!$N$28</f>
        <v>777</v>
      </c>
      <c r="BC27" s="164">
        <f>'Production Summary'!$M$28</f>
        <v>12.95</v>
      </c>
      <c r="BD27" s="164">
        <v>0</v>
      </c>
      <c r="BE27" s="164">
        <f>'Production Summary'!$N$29</f>
        <v>612</v>
      </c>
      <c r="BF27" s="164">
        <f>'Production Summary'!$M$29</f>
        <v>51</v>
      </c>
      <c r="BG27" s="164">
        <v>0</v>
      </c>
      <c r="BH27" s="164">
        <f>'Production Summary'!$N$30</f>
        <v>500</v>
      </c>
      <c r="BI27" s="164">
        <f>'Production Summary'!$M$30</f>
        <v>250</v>
      </c>
      <c r="BJ27" s="164">
        <v>0</v>
      </c>
      <c r="BK27" s="386"/>
      <c r="BL27" s="164">
        <f>'Production Summary'!$N$32</f>
        <v>875</v>
      </c>
      <c r="BM27" s="164">
        <f>'Production Summary'!$N$34</f>
        <v>360.59999999999997</v>
      </c>
      <c r="BN27" s="164">
        <f>'Production Summary'!$M$34</f>
        <v>6.01</v>
      </c>
      <c r="BO27" s="164">
        <v>0</v>
      </c>
      <c r="BP27" s="164">
        <f>'Production Summary'!$N$36</f>
        <v>717</v>
      </c>
      <c r="BQ27" s="164">
        <f>'Production Summary'!$M$36</f>
        <v>11.95</v>
      </c>
      <c r="BR27" s="164">
        <v>0</v>
      </c>
      <c r="BS27" s="164">
        <f>'Production Summary'!$N$37</f>
        <v>210</v>
      </c>
      <c r="BT27" s="164">
        <f>'Production Summary'!$M$37</f>
        <v>21</v>
      </c>
      <c r="BU27" s="164">
        <v>0</v>
      </c>
      <c r="BV27" s="164">
        <f>'Production Summary'!$N$38</f>
        <v>280</v>
      </c>
      <c r="BW27" s="164">
        <f>'Production Summary'!$M$38</f>
        <v>28</v>
      </c>
      <c r="BX27" s="164">
        <v>0</v>
      </c>
      <c r="BY27" s="165">
        <f>'Production Summary'!$N$39</f>
        <v>300.38406247988502</v>
      </c>
      <c r="BZ27" s="164">
        <f>'Production Summary'!$M$39</f>
        <v>30.038406247988501</v>
      </c>
      <c r="CA27" s="164">
        <v>0</v>
      </c>
      <c r="CB27" s="164">
        <f>'Production Summary'!$N$40</f>
        <v>131.30000000000001</v>
      </c>
      <c r="CC27" s="164">
        <f>'Production Summary'!$M$40</f>
        <v>13.13</v>
      </c>
      <c r="CD27" s="164">
        <v>0</v>
      </c>
      <c r="CE27" s="164">
        <f>'Production Summary'!$N$42</f>
        <v>1136.3519999999996</v>
      </c>
      <c r="CF27" s="164">
        <f>'Production Summary'!$M$42</f>
        <v>81.167999999999978</v>
      </c>
      <c r="CG27" s="164">
        <v>0</v>
      </c>
      <c r="CH27" s="164">
        <v>0</v>
      </c>
      <c r="CI27" s="164">
        <f>'Production Summary'!$N$43</f>
        <v>184</v>
      </c>
      <c r="CJ27" s="164">
        <v>0</v>
      </c>
      <c r="CK27" s="167">
        <v>350</v>
      </c>
      <c r="CL27" s="164">
        <v>0</v>
      </c>
      <c r="CM27" s="375">
        <f>'Production Summary'!$N$45</f>
        <v>1650</v>
      </c>
      <c r="CN27" s="164">
        <f>'Production Summary'!$N$46</f>
        <v>270</v>
      </c>
      <c r="CO27" s="164">
        <f>'Production Summary'!$N$47</f>
        <v>1350</v>
      </c>
      <c r="CP27" s="166"/>
      <c r="CQ27" s="164">
        <f>'Production Summary'!$N$49</f>
        <v>8004.1580041580037</v>
      </c>
      <c r="CR27" s="164">
        <f>'Production Summary'!$M$49</f>
        <v>66.701316701316699</v>
      </c>
      <c r="CS27" s="164">
        <f>'Production Summary'!$N$50</f>
        <v>13331.600831600828</v>
      </c>
      <c r="CT27" s="164">
        <f>'Production Summary'!$M$50</f>
        <v>148.1288981288981</v>
      </c>
      <c r="CU27" s="164">
        <f>'Production Summary'!$N$51</f>
        <v>12785.862785862784</v>
      </c>
      <c r="CV27" s="164">
        <f>'Production Summary'!$M$51</f>
        <v>355.16285516285512</v>
      </c>
      <c r="CW27" s="164">
        <f>'Production Summary'!$N$52</f>
        <v>12629.937629937627</v>
      </c>
      <c r="CX27" s="164">
        <f>'Production Summary'!$M$52</f>
        <v>701.66320166320156</v>
      </c>
      <c r="CY27" s="164">
        <f>'Production Summary'!$N$53</f>
        <v>12396.049896049895</v>
      </c>
      <c r="CZ27" s="164">
        <f>'Production Summary'!$M$53</f>
        <v>688.66943866943859</v>
      </c>
      <c r="DA27" s="164">
        <f>'Production Summary'!$N$54</f>
        <v>13799.376299376298</v>
      </c>
      <c r="DB27" s="164">
        <f>'Production Summary'!$M$54</f>
        <v>766.63201663201653</v>
      </c>
      <c r="DC27" s="328">
        <f>'Production Summary'!$N$60</f>
        <v>12863.825363825363</v>
      </c>
      <c r="DD27" s="328">
        <f>'Production Summary'!$M$60</f>
        <v>714.65696465696465</v>
      </c>
      <c r="DE27" s="164">
        <f>'Production Summary'!$N$59</f>
        <v>11148.648648648648</v>
      </c>
      <c r="DF27" s="328">
        <f>'Production Summary'!$M$59</f>
        <v>619.36936936936934</v>
      </c>
      <c r="DG27" s="164">
        <f>'Production Summary'!$N$55</f>
        <v>13842.68884268884</v>
      </c>
      <c r="DH27" s="164">
        <f>'Production Summary'!$M$55</f>
        <v>3460.67221067221</v>
      </c>
      <c r="DI27" s="164">
        <f>'Production Summary'!$N$56</f>
        <v>13097.713097713096</v>
      </c>
      <c r="DJ27" s="164">
        <f>'Production Summary'!$M$56</f>
        <v>163.72141372141371</v>
      </c>
      <c r="DK27" s="164">
        <f>'Production Summary'!$N$57</f>
        <v>14189.189189189186</v>
      </c>
      <c r="DL27" s="164">
        <f>'Production Summary'!$M$57</f>
        <v>394.14414414414409</v>
      </c>
      <c r="DM27" s="164">
        <f>'Production Summary'!$N$58</f>
        <v>14017.671517671517</v>
      </c>
      <c r="DN27" s="164">
        <f>'Production Summary'!$M$58</f>
        <v>778.75952875952873</v>
      </c>
      <c r="DO27" s="164">
        <f>'Production Summary'!$N$61</f>
        <v>4500</v>
      </c>
      <c r="DP27" s="328">
        <f>'Production Summary'!$M$61</f>
        <v>750</v>
      </c>
      <c r="DQ27" s="164">
        <v>0</v>
      </c>
      <c r="DR27" s="164">
        <f>'Production Summary'!$N$62</f>
        <v>8900</v>
      </c>
      <c r="DS27" s="164">
        <f>'Production Summary'!$N$70</f>
        <v>300</v>
      </c>
      <c r="DT27" s="328">
        <f>'Production Summary'!$M$70</f>
        <v>25</v>
      </c>
      <c r="DU27" s="164">
        <v>0</v>
      </c>
      <c r="DV27" s="164">
        <f>'Production Summary'!$N$71</f>
        <v>150</v>
      </c>
      <c r="DW27" s="328">
        <v>0</v>
      </c>
      <c r="DX27" s="164">
        <f>'Production Summary'!$N$64</f>
        <v>192</v>
      </c>
      <c r="DY27" s="164">
        <v>0</v>
      </c>
      <c r="DZ27" s="391">
        <f>'Production Summary'!$N$65</f>
        <v>384</v>
      </c>
      <c r="EA27" s="164">
        <v>0</v>
      </c>
      <c r="EB27" s="391">
        <f>'Production Summary'!$N$66</f>
        <v>192</v>
      </c>
      <c r="EC27" s="164">
        <v>0</v>
      </c>
      <c r="ED27" s="164">
        <f>'Production Summary'!$N$67</f>
        <v>96</v>
      </c>
      <c r="EE27" s="164">
        <v>0</v>
      </c>
      <c r="EF27" s="164">
        <f>'Production Summary'!$N$68</f>
        <v>96</v>
      </c>
      <c r="EG27" s="164">
        <v>0</v>
      </c>
      <c r="EH27" s="164">
        <f>'Production Summary'!$N$69</f>
        <v>340</v>
      </c>
      <c r="EI27" s="101"/>
      <c r="EJ27" s="3"/>
      <c r="EK27" s="3"/>
      <c r="ER27" s="64" t="s">
        <v>43</v>
      </c>
      <c r="ES27" s="61" t="str">
        <f t="shared" si="7"/>
        <v>Aditi Ispat and Power Private Limited</v>
      </c>
      <c r="ET27" s="24">
        <f t="shared" si="2"/>
        <v>0</v>
      </c>
    </row>
    <row r="28" spans="1:150" ht="15" customHeight="1">
      <c r="A28" t="b">
        <f>C28='Raipur-1'!C28</f>
        <v>1</v>
      </c>
      <c r="B28" s="610">
        <f t="shared" si="3"/>
        <v>23</v>
      </c>
      <c r="C28" s="3" t="str">
        <f>IF('Raipur-1'!C28="","",'Raipur-1'!C28)</f>
        <v>Hotel Babylon INN Private Limited</v>
      </c>
      <c r="D28" s="164">
        <f>'Production Summary'!$N$4</f>
        <v>666</v>
      </c>
      <c r="E28" s="164">
        <f>'Production Summary'!$M$4</f>
        <v>27.75</v>
      </c>
      <c r="F28" s="164">
        <v>0</v>
      </c>
      <c r="G28" s="164">
        <f>'Production Summary'!$N$5</f>
        <v>666</v>
      </c>
      <c r="H28" s="164">
        <f>'Production Summary'!$M$5</f>
        <v>27.75</v>
      </c>
      <c r="I28" s="164">
        <v>0</v>
      </c>
      <c r="J28" s="164">
        <f>'Production Summary'!$N$6</f>
        <v>200</v>
      </c>
      <c r="K28" s="328">
        <f>'Production Summary'!$M$6</f>
        <v>7.5</v>
      </c>
      <c r="L28" s="164">
        <v>0</v>
      </c>
      <c r="M28" s="365">
        <f>'Production Summary'!$N$7</f>
        <v>612.72</v>
      </c>
      <c r="N28" s="367">
        <f>'Production Summary'!$M$7</f>
        <v>25.53</v>
      </c>
      <c r="O28" s="164">
        <v>0</v>
      </c>
      <c r="P28" s="164">
        <f>'Production Summary'!$N$8</f>
        <v>780</v>
      </c>
      <c r="Q28" s="164">
        <f>'Production Summary'!$M$8</f>
        <v>65</v>
      </c>
      <c r="R28" s="164">
        <v>0</v>
      </c>
      <c r="S28" s="164">
        <f>'Production Summary'!$N$9</f>
        <v>720</v>
      </c>
      <c r="T28" s="164">
        <f>'Production Summary'!$M$9</f>
        <v>60</v>
      </c>
      <c r="U28" s="164">
        <v>0</v>
      </c>
      <c r="V28" s="164">
        <f>'Production Summary'!$N$10</f>
        <v>876</v>
      </c>
      <c r="W28" s="164">
        <f>'Production Summary'!$M$10</f>
        <v>73</v>
      </c>
      <c r="X28" s="164">
        <v>0</v>
      </c>
      <c r="Y28" s="164">
        <f>'Production Summary'!$N$14</f>
        <v>177</v>
      </c>
      <c r="Z28" s="328">
        <f>'Production Summary'!$M$14</f>
        <v>14.75</v>
      </c>
      <c r="AA28" s="164">
        <v>0</v>
      </c>
      <c r="AB28" s="164">
        <f>'Production Summary'!$N$15</f>
        <v>126</v>
      </c>
      <c r="AC28" s="164">
        <f>'Production Summary'!$M$15</f>
        <v>21</v>
      </c>
      <c r="AD28" s="164">
        <v>0</v>
      </c>
      <c r="AE28" s="164">
        <f>'Production Summary'!$N$16</f>
        <v>252</v>
      </c>
      <c r="AF28" s="164">
        <f>'Production Summary'!$M$16</f>
        <v>21</v>
      </c>
      <c r="AG28" s="164">
        <v>0</v>
      </c>
      <c r="AH28" s="164">
        <f>'Production Summary'!$N$18</f>
        <v>1035</v>
      </c>
      <c r="AI28" s="164">
        <f>'Production Summary'!$M$18</f>
        <v>17.25</v>
      </c>
      <c r="AJ28" s="164">
        <v>0</v>
      </c>
      <c r="AK28" s="164">
        <f>'Production Summary'!$N$19</f>
        <v>870</v>
      </c>
      <c r="AL28" s="164">
        <f>'Production Summary'!$M$19</f>
        <v>29</v>
      </c>
      <c r="AM28" s="164">
        <v>0</v>
      </c>
      <c r="AN28" s="164">
        <f>'Production Summary'!$N$20</f>
        <v>864</v>
      </c>
      <c r="AO28" s="164">
        <f>'Production Summary'!$M$20</f>
        <v>72</v>
      </c>
      <c r="AP28" s="164">
        <v>0</v>
      </c>
      <c r="AQ28" s="164">
        <f>'Production Summary'!$N$21</f>
        <v>670</v>
      </c>
      <c r="AR28" s="164">
        <f>'Production Summary'!$M$21</f>
        <v>335</v>
      </c>
      <c r="AS28" s="164">
        <v>0</v>
      </c>
      <c r="AT28" s="386">
        <f>'Production Summary'!$N$22</f>
        <v>375</v>
      </c>
      <c r="AU28" s="164">
        <f>'Production Summary'!$N$23</f>
        <v>1050</v>
      </c>
      <c r="AV28" s="164">
        <f>'Production Summary'!$N$25</f>
        <v>300</v>
      </c>
      <c r="AW28" s="164">
        <f>'Production Summary'!$M$25</f>
        <v>25</v>
      </c>
      <c r="AX28" s="164">
        <v>0</v>
      </c>
      <c r="AY28" s="164">
        <f>'Production Summary'!$N$26</f>
        <v>300</v>
      </c>
      <c r="AZ28" s="164">
        <f>'Production Summary'!$M$26</f>
        <v>25</v>
      </c>
      <c r="BA28" s="164">
        <v>0</v>
      </c>
      <c r="BB28" s="164">
        <f>'Production Summary'!$N$28</f>
        <v>777</v>
      </c>
      <c r="BC28" s="164">
        <f>'Production Summary'!$M$28</f>
        <v>12.95</v>
      </c>
      <c r="BD28" s="164">
        <v>0</v>
      </c>
      <c r="BE28" s="164">
        <f>'Production Summary'!$N$29</f>
        <v>612</v>
      </c>
      <c r="BF28" s="164">
        <f>'Production Summary'!$M$29</f>
        <v>51</v>
      </c>
      <c r="BG28" s="164">
        <v>0</v>
      </c>
      <c r="BH28" s="164">
        <f>'Production Summary'!$N$30</f>
        <v>500</v>
      </c>
      <c r="BI28" s="164">
        <f>'Production Summary'!$M$30</f>
        <v>250</v>
      </c>
      <c r="BJ28" s="164">
        <v>0</v>
      </c>
      <c r="BK28" s="386"/>
      <c r="BL28" s="164">
        <f>'Production Summary'!$N$32</f>
        <v>875</v>
      </c>
      <c r="BM28" s="164">
        <f>'Production Summary'!$N$34</f>
        <v>360.59999999999997</v>
      </c>
      <c r="BN28" s="164">
        <f>'Production Summary'!$M$34</f>
        <v>6.01</v>
      </c>
      <c r="BO28" s="164">
        <v>0</v>
      </c>
      <c r="BP28" s="164">
        <f>'Production Summary'!$N$36</f>
        <v>717</v>
      </c>
      <c r="BQ28" s="164">
        <f>'Production Summary'!$M$36</f>
        <v>11.95</v>
      </c>
      <c r="BR28" s="164">
        <v>0</v>
      </c>
      <c r="BS28" s="164">
        <f>'Production Summary'!$N$37</f>
        <v>210</v>
      </c>
      <c r="BT28" s="164">
        <f>'Production Summary'!$M$37</f>
        <v>21</v>
      </c>
      <c r="BU28" s="164">
        <v>0</v>
      </c>
      <c r="BV28" s="164">
        <f>'Production Summary'!$N$38</f>
        <v>280</v>
      </c>
      <c r="BW28" s="164">
        <f>'Production Summary'!$M$38</f>
        <v>28</v>
      </c>
      <c r="BX28" s="164">
        <v>0</v>
      </c>
      <c r="BY28" s="165">
        <f>'Production Summary'!$N$39</f>
        <v>300.38406247988502</v>
      </c>
      <c r="BZ28" s="164">
        <f>'Production Summary'!$M$39</f>
        <v>30.038406247988501</v>
      </c>
      <c r="CA28" s="164">
        <v>0</v>
      </c>
      <c r="CB28" s="164">
        <f>'Production Summary'!$N$40</f>
        <v>131.30000000000001</v>
      </c>
      <c r="CC28" s="164">
        <f>'Production Summary'!$M$40</f>
        <v>13.13</v>
      </c>
      <c r="CD28" s="164">
        <v>0</v>
      </c>
      <c r="CE28" s="164">
        <f>'Production Summary'!$N$42</f>
        <v>1136.3519999999996</v>
      </c>
      <c r="CF28" s="164">
        <f>'Production Summary'!$M$42</f>
        <v>81.167999999999978</v>
      </c>
      <c r="CG28" s="164">
        <v>0</v>
      </c>
      <c r="CH28" s="164">
        <v>0</v>
      </c>
      <c r="CI28" s="164">
        <f>'Production Summary'!$N$43</f>
        <v>184</v>
      </c>
      <c r="CJ28" s="164">
        <v>0</v>
      </c>
      <c r="CK28" s="167">
        <v>365</v>
      </c>
      <c r="CL28" s="164">
        <v>0</v>
      </c>
      <c r="CM28" s="375">
        <f>'Production Summary'!$N$45</f>
        <v>1650</v>
      </c>
      <c r="CN28" s="164">
        <f>'Production Summary'!$N$46</f>
        <v>270</v>
      </c>
      <c r="CO28" s="164">
        <f>'Production Summary'!$N$47</f>
        <v>1350</v>
      </c>
      <c r="CP28" s="166"/>
      <c r="CQ28" s="164">
        <f>'Production Summary'!$N$49</f>
        <v>8004.1580041580037</v>
      </c>
      <c r="CR28" s="164">
        <f>'Production Summary'!$M$49</f>
        <v>66.701316701316699</v>
      </c>
      <c r="CS28" s="164">
        <f>'Production Summary'!$N$50</f>
        <v>13331.600831600828</v>
      </c>
      <c r="CT28" s="164">
        <f>'Production Summary'!$M$50</f>
        <v>148.1288981288981</v>
      </c>
      <c r="CU28" s="164">
        <f>'Production Summary'!$N$51</f>
        <v>12785.862785862784</v>
      </c>
      <c r="CV28" s="164">
        <f>'Production Summary'!$M$51</f>
        <v>355.16285516285512</v>
      </c>
      <c r="CW28" s="164">
        <f>'Production Summary'!$N$52</f>
        <v>12629.937629937627</v>
      </c>
      <c r="CX28" s="164">
        <f>'Production Summary'!$M$52</f>
        <v>701.66320166320156</v>
      </c>
      <c r="CY28" s="164">
        <f>'Production Summary'!$N$53</f>
        <v>12396.049896049895</v>
      </c>
      <c r="CZ28" s="164">
        <f>'Production Summary'!$M$53</f>
        <v>688.66943866943859</v>
      </c>
      <c r="DA28" s="164">
        <f>'Production Summary'!$N$54</f>
        <v>13799.376299376298</v>
      </c>
      <c r="DB28" s="164">
        <f>'Production Summary'!$M$54</f>
        <v>766.63201663201653</v>
      </c>
      <c r="DC28" s="328">
        <f>'Production Summary'!$N$60</f>
        <v>12863.825363825363</v>
      </c>
      <c r="DD28" s="328">
        <f>'Production Summary'!$M$60</f>
        <v>714.65696465696465</v>
      </c>
      <c r="DE28" s="164">
        <f>'Production Summary'!$N$59</f>
        <v>11148.648648648648</v>
      </c>
      <c r="DF28" s="328">
        <f>'Production Summary'!$M$59</f>
        <v>619.36936936936934</v>
      </c>
      <c r="DG28" s="164">
        <f>'Production Summary'!$N$55</f>
        <v>13842.68884268884</v>
      </c>
      <c r="DH28" s="164">
        <f>'Production Summary'!$M$55</f>
        <v>3460.67221067221</v>
      </c>
      <c r="DI28" s="164">
        <f>'Production Summary'!$N$56</f>
        <v>13097.713097713096</v>
      </c>
      <c r="DJ28" s="164">
        <f>'Production Summary'!$M$56</f>
        <v>163.72141372141371</v>
      </c>
      <c r="DK28" s="164">
        <f>'Production Summary'!$N$57</f>
        <v>14189.189189189186</v>
      </c>
      <c r="DL28" s="164">
        <f>'Production Summary'!$M$57</f>
        <v>394.14414414414409</v>
      </c>
      <c r="DM28" s="164">
        <f>'Production Summary'!$N$58</f>
        <v>14017.671517671517</v>
      </c>
      <c r="DN28" s="164">
        <f>'Production Summary'!$M$58</f>
        <v>778.75952875952873</v>
      </c>
      <c r="DO28" s="164">
        <f>'Production Summary'!$N$61</f>
        <v>4500</v>
      </c>
      <c r="DP28" s="328">
        <f>'Production Summary'!$M$61</f>
        <v>750</v>
      </c>
      <c r="DQ28" s="164">
        <v>0</v>
      </c>
      <c r="DR28" s="164">
        <f>'Production Summary'!$N$62</f>
        <v>8900</v>
      </c>
      <c r="DS28" s="164">
        <f>'Production Summary'!$N$70</f>
        <v>300</v>
      </c>
      <c r="DT28" s="328">
        <f>'Production Summary'!$M$70</f>
        <v>25</v>
      </c>
      <c r="DU28" s="164">
        <v>0</v>
      </c>
      <c r="DV28" s="164">
        <f>'Production Summary'!$N$71</f>
        <v>150</v>
      </c>
      <c r="DW28" s="328">
        <v>0</v>
      </c>
      <c r="DX28" s="164">
        <f>'Production Summary'!$N$64</f>
        <v>192</v>
      </c>
      <c r="DY28" s="164">
        <v>0</v>
      </c>
      <c r="DZ28" s="391">
        <f>'Production Summary'!$N$65</f>
        <v>384</v>
      </c>
      <c r="EA28" s="164">
        <v>0</v>
      </c>
      <c r="EB28" s="391">
        <f>'Production Summary'!$N$66</f>
        <v>192</v>
      </c>
      <c r="EC28" s="164">
        <v>0</v>
      </c>
      <c r="ED28" s="164">
        <f>'Production Summary'!$N$67</f>
        <v>96</v>
      </c>
      <c r="EE28" s="164">
        <v>0</v>
      </c>
      <c r="EF28" s="164">
        <f>'Production Summary'!$N$68</f>
        <v>96</v>
      </c>
      <c r="EG28" s="164">
        <v>0</v>
      </c>
      <c r="EH28" s="164">
        <f>'Production Summary'!$N$69</f>
        <v>340</v>
      </c>
      <c r="EI28" s="101"/>
      <c r="EJ28" s="3"/>
      <c r="EK28" s="3"/>
      <c r="ER28" s="64" t="s">
        <v>44</v>
      </c>
      <c r="ES28" s="61" t="str">
        <f t="shared" si="7"/>
        <v>Hotel Babylon INN Private Limited</v>
      </c>
      <c r="ET28" s="24">
        <f t="shared" si="2"/>
        <v>0</v>
      </c>
    </row>
    <row r="29" spans="1:150" ht="15" customHeight="1">
      <c r="A29" t="b">
        <f>C29='Raipur-1'!C29</f>
        <v>1</v>
      </c>
      <c r="B29" s="610">
        <f t="shared" si="3"/>
        <v>24</v>
      </c>
      <c r="C29" s="3" t="str">
        <f>IF('Raipur-1'!C29="","",'Raipur-1'!C29)</f>
        <v/>
      </c>
      <c r="D29" s="164">
        <f>'Production Summary'!$N$4</f>
        <v>666</v>
      </c>
      <c r="E29" s="164">
        <f>'Production Summary'!$M$4</f>
        <v>27.75</v>
      </c>
      <c r="F29" s="164">
        <v>0</v>
      </c>
      <c r="G29" s="164">
        <f>'Production Summary'!$N$5</f>
        <v>666</v>
      </c>
      <c r="H29" s="164">
        <f>'Production Summary'!$M$5</f>
        <v>27.75</v>
      </c>
      <c r="I29" s="164">
        <v>0</v>
      </c>
      <c r="J29" s="164">
        <f>'Production Summary'!$N$6</f>
        <v>200</v>
      </c>
      <c r="K29" s="328">
        <f>'Production Summary'!$M$6</f>
        <v>7.5</v>
      </c>
      <c r="L29" s="164">
        <v>0</v>
      </c>
      <c r="M29" s="365">
        <f>'Production Summary'!$N$7</f>
        <v>612.72</v>
      </c>
      <c r="N29" s="367">
        <f>'Production Summary'!$M$7</f>
        <v>25.53</v>
      </c>
      <c r="O29" s="164">
        <v>0</v>
      </c>
      <c r="P29" s="164">
        <f>'Production Summary'!$N$8</f>
        <v>780</v>
      </c>
      <c r="Q29" s="164">
        <f>'Production Summary'!$M$8</f>
        <v>65</v>
      </c>
      <c r="R29" s="164">
        <v>0</v>
      </c>
      <c r="S29" s="164">
        <f>'Production Summary'!$N$9</f>
        <v>720</v>
      </c>
      <c r="T29" s="164">
        <f>'Production Summary'!$M$9</f>
        <v>60</v>
      </c>
      <c r="U29" s="164">
        <v>0</v>
      </c>
      <c r="V29" s="164">
        <f>'Production Summary'!$N$10</f>
        <v>876</v>
      </c>
      <c r="W29" s="164">
        <f>'Production Summary'!$M$10</f>
        <v>73</v>
      </c>
      <c r="X29" s="164">
        <v>0</v>
      </c>
      <c r="Y29" s="164">
        <f>'Production Summary'!$N$14</f>
        <v>177</v>
      </c>
      <c r="Z29" s="328">
        <f>'Production Summary'!$M$14</f>
        <v>14.75</v>
      </c>
      <c r="AA29" s="164">
        <v>0</v>
      </c>
      <c r="AB29" s="164">
        <f>'Production Summary'!$N$15</f>
        <v>126</v>
      </c>
      <c r="AC29" s="164">
        <f>'Production Summary'!$M$15</f>
        <v>21</v>
      </c>
      <c r="AD29" s="164">
        <v>0</v>
      </c>
      <c r="AE29" s="164">
        <f>'Production Summary'!$N$16</f>
        <v>252</v>
      </c>
      <c r="AF29" s="164">
        <f>'Production Summary'!$M$16</f>
        <v>21</v>
      </c>
      <c r="AG29" s="164">
        <v>0</v>
      </c>
      <c r="AH29" s="164">
        <f>'Production Summary'!$N$18</f>
        <v>1035</v>
      </c>
      <c r="AI29" s="164">
        <f>'Production Summary'!$M$18</f>
        <v>17.25</v>
      </c>
      <c r="AJ29" s="164">
        <v>0</v>
      </c>
      <c r="AK29" s="164">
        <f>'Production Summary'!$N$19</f>
        <v>870</v>
      </c>
      <c r="AL29" s="164">
        <f>'Production Summary'!$M$19</f>
        <v>29</v>
      </c>
      <c r="AM29" s="164">
        <v>0</v>
      </c>
      <c r="AN29" s="164">
        <f>'Production Summary'!$N$20</f>
        <v>864</v>
      </c>
      <c r="AO29" s="164">
        <f>'Production Summary'!$M$20</f>
        <v>72</v>
      </c>
      <c r="AP29" s="164">
        <v>0</v>
      </c>
      <c r="AQ29" s="164">
        <f>'Production Summary'!$N$21</f>
        <v>670</v>
      </c>
      <c r="AR29" s="164">
        <f>'Production Summary'!$M$21</f>
        <v>335</v>
      </c>
      <c r="AS29" s="164">
        <v>0</v>
      </c>
      <c r="AT29" s="386">
        <f>'Production Summary'!$N$22</f>
        <v>375</v>
      </c>
      <c r="AU29" s="164">
        <f>'Production Summary'!$N$23</f>
        <v>1050</v>
      </c>
      <c r="AV29" s="164">
        <f>'Production Summary'!$N$25</f>
        <v>300</v>
      </c>
      <c r="AW29" s="164">
        <f>'Production Summary'!$M$25</f>
        <v>25</v>
      </c>
      <c r="AX29" s="164">
        <v>0</v>
      </c>
      <c r="AY29" s="164">
        <f>'Production Summary'!$N$26</f>
        <v>300</v>
      </c>
      <c r="AZ29" s="164">
        <f>'Production Summary'!$M$26</f>
        <v>25</v>
      </c>
      <c r="BA29" s="164">
        <v>0</v>
      </c>
      <c r="BB29" s="164">
        <f>'Production Summary'!$N$28</f>
        <v>777</v>
      </c>
      <c r="BC29" s="164">
        <f>'Production Summary'!$M$28</f>
        <v>12.95</v>
      </c>
      <c r="BD29" s="164">
        <v>0</v>
      </c>
      <c r="BE29" s="164">
        <f>'Production Summary'!$N$29</f>
        <v>612</v>
      </c>
      <c r="BF29" s="164">
        <f>'Production Summary'!$M$29</f>
        <v>51</v>
      </c>
      <c r="BG29" s="164">
        <v>0</v>
      </c>
      <c r="BH29" s="164">
        <f>'Production Summary'!$N$30</f>
        <v>500</v>
      </c>
      <c r="BI29" s="164">
        <f>'Production Summary'!$M$30</f>
        <v>250</v>
      </c>
      <c r="BJ29" s="164">
        <v>0</v>
      </c>
      <c r="BK29" s="386"/>
      <c r="BL29" s="164">
        <f>'Production Summary'!$N$32</f>
        <v>875</v>
      </c>
      <c r="BM29" s="164">
        <f>'Production Summary'!$N$34</f>
        <v>360.59999999999997</v>
      </c>
      <c r="BN29" s="164">
        <f>'Production Summary'!$M$34</f>
        <v>6.01</v>
      </c>
      <c r="BO29" s="164">
        <v>0</v>
      </c>
      <c r="BP29" s="164">
        <f>'Production Summary'!$N$36</f>
        <v>717</v>
      </c>
      <c r="BQ29" s="164">
        <f>'Production Summary'!$M$36</f>
        <v>11.95</v>
      </c>
      <c r="BR29" s="164">
        <v>0</v>
      </c>
      <c r="BS29" s="164">
        <f>'Production Summary'!$N$37</f>
        <v>210</v>
      </c>
      <c r="BT29" s="164">
        <f>'Production Summary'!$M$37</f>
        <v>21</v>
      </c>
      <c r="BU29" s="164">
        <v>0</v>
      </c>
      <c r="BV29" s="164">
        <f>'Production Summary'!$N$38</f>
        <v>280</v>
      </c>
      <c r="BW29" s="164">
        <f>'Production Summary'!$M$38</f>
        <v>28</v>
      </c>
      <c r="BX29" s="164">
        <v>0</v>
      </c>
      <c r="BY29" s="165">
        <f>'Production Summary'!$N$39</f>
        <v>300.38406247988502</v>
      </c>
      <c r="BZ29" s="164">
        <f>'Production Summary'!$M$39</f>
        <v>30.038406247988501</v>
      </c>
      <c r="CA29" s="164">
        <v>0</v>
      </c>
      <c r="CB29" s="164">
        <f>'Production Summary'!$N$40</f>
        <v>131.30000000000001</v>
      </c>
      <c r="CC29" s="164">
        <f>'Production Summary'!$M$40</f>
        <v>13.13</v>
      </c>
      <c r="CD29" s="164">
        <v>0</v>
      </c>
      <c r="CE29" s="164">
        <f>'Production Summary'!$N$42</f>
        <v>1136.3519999999996</v>
      </c>
      <c r="CF29" s="164">
        <f>'Production Summary'!$M$42</f>
        <v>81.167999999999978</v>
      </c>
      <c r="CG29" s="164">
        <v>0</v>
      </c>
      <c r="CH29" s="164">
        <v>0</v>
      </c>
      <c r="CI29" s="164">
        <f>'Production Summary'!$N$43</f>
        <v>184</v>
      </c>
      <c r="CJ29" s="164">
        <v>0</v>
      </c>
      <c r="CK29" s="167">
        <v>356</v>
      </c>
      <c r="CL29" s="164">
        <v>0</v>
      </c>
      <c r="CM29" s="375">
        <f>'Production Summary'!$N$45</f>
        <v>1650</v>
      </c>
      <c r="CN29" s="164">
        <f>'Production Summary'!$N$46</f>
        <v>270</v>
      </c>
      <c r="CO29" s="164">
        <f>'Production Summary'!$N$47</f>
        <v>1350</v>
      </c>
      <c r="CP29" s="166"/>
      <c r="CQ29" s="164">
        <f>'Production Summary'!$N$49</f>
        <v>8004.1580041580037</v>
      </c>
      <c r="CR29" s="164">
        <f>'Production Summary'!$M$49</f>
        <v>66.701316701316699</v>
      </c>
      <c r="CS29" s="164">
        <f>'Production Summary'!$N$50</f>
        <v>13331.600831600828</v>
      </c>
      <c r="CT29" s="164">
        <f>'Production Summary'!$M$50</f>
        <v>148.1288981288981</v>
      </c>
      <c r="CU29" s="164">
        <f>'Production Summary'!$N$51</f>
        <v>12785.862785862784</v>
      </c>
      <c r="CV29" s="164">
        <f>'Production Summary'!$M$51</f>
        <v>355.16285516285512</v>
      </c>
      <c r="CW29" s="164">
        <f>'Production Summary'!$N$52</f>
        <v>12629.937629937627</v>
      </c>
      <c r="CX29" s="164">
        <f>'Production Summary'!$M$52</f>
        <v>701.66320166320156</v>
      </c>
      <c r="CY29" s="164">
        <f>'Production Summary'!$N$53</f>
        <v>12396.049896049895</v>
      </c>
      <c r="CZ29" s="164">
        <f>'Production Summary'!$M$53</f>
        <v>688.66943866943859</v>
      </c>
      <c r="DA29" s="164">
        <f>'Production Summary'!$N$54</f>
        <v>13799.376299376298</v>
      </c>
      <c r="DB29" s="164">
        <f>'Production Summary'!$M$54</f>
        <v>766.63201663201653</v>
      </c>
      <c r="DC29" s="328">
        <f>'Production Summary'!$N$60</f>
        <v>12863.825363825363</v>
      </c>
      <c r="DD29" s="328">
        <f>'Production Summary'!$M$60</f>
        <v>714.65696465696465</v>
      </c>
      <c r="DE29" s="164">
        <f>'Production Summary'!$N$59</f>
        <v>11148.648648648648</v>
      </c>
      <c r="DF29" s="328">
        <f>'Production Summary'!$M$59</f>
        <v>619.36936936936934</v>
      </c>
      <c r="DG29" s="164">
        <f>'Production Summary'!$N$55</f>
        <v>13842.68884268884</v>
      </c>
      <c r="DH29" s="164">
        <f>'Production Summary'!$M$55</f>
        <v>3460.67221067221</v>
      </c>
      <c r="DI29" s="164">
        <f>'Production Summary'!$N$56</f>
        <v>13097.713097713096</v>
      </c>
      <c r="DJ29" s="164">
        <f>'Production Summary'!$M$56</f>
        <v>163.72141372141371</v>
      </c>
      <c r="DK29" s="164">
        <f>'Production Summary'!$N$57</f>
        <v>14189.189189189186</v>
      </c>
      <c r="DL29" s="164">
        <f>'Production Summary'!$M$57</f>
        <v>394.14414414414409</v>
      </c>
      <c r="DM29" s="164">
        <f>'Production Summary'!$N$58</f>
        <v>14017.671517671517</v>
      </c>
      <c r="DN29" s="164">
        <f>'Production Summary'!$M$58</f>
        <v>778.75952875952873</v>
      </c>
      <c r="DO29" s="164">
        <f>'Production Summary'!$N$61</f>
        <v>4500</v>
      </c>
      <c r="DP29" s="328">
        <f>'Production Summary'!$M$61</f>
        <v>750</v>
      </c>
      <c r="DQ29" s="164">
        <v>0</v>
      </c>
      <c r="DR29" s="164">
        <f>'Production Summary'!$N$62</f>
        <v>8900</v>
      </c>
      <c r="DS29" s="164">
        <f>'Production Summary'!$N$70</f>
        <v>300</v>
      </c>
      <c r="DT29" s="328">
        <f>'Production Summary'!$M$70</f>
        <v>25</v>
      </c>
      <c r="DU29" s="164">
        <v>0</v>
      </c>
      <c r="DV29" s="164">
        <f>'Production Summary'!$N$71</f>
        <v>150</v>
      </c>
      <c r="DW29" s="328">
        <v>0</v>
      </c>
      <c r="DX29" s="167">
        <f>35*6</f>
        <v>210</v>
      </c>
      <c r="DY29" s="164">
        <v>0</v>
      </c>
      <c r="DZ29" s="391">
        <f>'Production Summary'!$N$65</f>
        <v>384</v>
      </c>
      <c r="EA29" s="164">
        <v>0</v>
      </c>
      <c r="EB29" s="391">
        <f>'Production Summary'!$N$66</f>
        <v>192</v>
      </c>
      <c r="EC29" s="164">
        <v>0</v>
      </c>
      <c r="ED29" s="164">
        <f>'Production Summary'!$N$67</f>
        <v>96</v>
      </c>
      <c r="EE29" s="164">
        <v>0</v>
      </c>
      <c r="EF29" s="164">
        <f>'Production Summary'!$N$68</f>
        <v>96</v>
      </c>
      <c r="EG29" s="164">
        <v>0</v>
      </c>
      <c r="EH29" s="167">
        <v>355</v>
      </c>
      <c r="EI29" s="101"/>
      <c r="EJ29" s="3"/>
      <c r="EK29" s="3"/>
      <c r="ER29" s="64" t="s">
        <v>45</v>
      </c>
      <c r="ES29" s="61" t="str">
        <f t="shared" si="7"/>
        <v/>
      </c>
      <c r="ET29" s="24">
        <f t="shared" si="2"/>
        <v>0</v>
      </c>
    </row>
    <row r="30" spans="1:150" ht="15" customHeight="1">
      <c r="A30" t="b">
        <f>C30='Raipur-1'!C30</f>
        <v>1</v>
      </c>
      <c r="B30" s="610">
        <f t="shared" si="3"/>
        <v>25</v>
      </c>
      <c r="C30" s="61" t="str">
        <f>IF('Raipur-1'!C30="","",'Raipur-1'!C30)</f>
        <v>Shri Bajrang Power and Ispat Ltd</v>
      </c>
      <c r="D30" s="167">
        <f>E30*24</f>
        <v>672</v>
      </c>
      <c r="E30" s="167">
        <v>28</v>
      </c>
      <c r="F30" s="164">
        <v>0</v>
      </c>
      <c r="G30" s="164">
        <f>'Production Summary'!$N$5</f>
        <v>666</v>
      </c>
      <c r="H30" s="164">
        <f>'Production Summary'!$M$5</f>
        <v>27.75</v>
      </c>
      <c r="I30" s="164">
        <v>0</v>
      </c>
      <c r="J30" s="164">
        <f>'Production Summary'!$N$6</f>
        <v>200</v>
      </c>
      <c r="K30" s="328">
        <f>'Production Summary'!$M$6</f>
        <v>7.5</v>
      </c>
      <c r="L30" s="164">
        <v>0</v>
      </c>
      <c r="M30" s="365">
        <f>'Production Summary'!$N$7</f>
        <v>612.72</v>
      </c>
      <c r="N30" s="367">
        <f>'Production Summary'!$M$7</f>
        <v>25.53</v>
      </c>
      <c r="O30" s="164">
        <v>0</v>
      </c>
      <c r="P30" s="164">
        <f>'Production Summary'!$N$8</f>
        <v>780</v>
      </c>
      <c r="Q30" s="164">
        <f>'Production Summary'!$M$8</f>
        <v>65</v>
      </c>
      <c r="R30" s="164">
        <v>0</v>
      </c>
      <c r="S30" s="164">
        <f>'Production Summary'!$N$9</f>
        <v>720</v>
      </c>
      <c r="T30" s="164">
        <f>'Production Summary'!$M$9</f>
        <v>60</v>
      </c>
      <c r="U30" s="164">
        <v>0</v>
      </c>
      <c r="V30" s="164">
        <f>'Production Summary'!$N$10</f>
        <v>876</v>
      </c>
      <c r="W30" s="164">
        <f>'Production Summary'!$M$10</f>
        <v>73</v>
      </c>
      <c r="X30" s="164">
        <v>0</v>
      </c>
      <c r="Y30" s="164">
        <f>'Production Summary'!$N$14</f>
        <v>177</v>
      </c>
      <c r="Z30" s="328">
        <f>'Production Summary'!$M$14</f>
        <v>14.75</v>
      </c>
      <c r="AA30" s="164">
        <v>0</v>
      </c>
      <c r="AB30" s="164">
        <f>'Production Summary'!$N$15</f>
        <v>126</v>
      </c>
      <c r="AC30" s="164">
        <f>'Production Summary'!$M$15</f>
        <v>21</v>
      </c>
      <c r="AD30" s="164">
        <v>0</v>
      </c>
      <c r="AE30" s="164">
        <f>'Production Summary'!$N$16</f>
        <v>252</v>
      </c>
      <c r="AF30" s="164">
        <f>'Production Summary'!$M$16</f>
        <v>21</v>
      </c>
      <c r="AG30" s="164">
        <v>0</v>
      </c>
      <c r="AH30" s="164">
        <f>'Production Summary'!$N$18</f>
        <v>1035</v>
      </c>
      <c r="AI30" s="164">
        <f>'Production Summary'!$M$18</f>
        <v>17.25</v>
      </c>
      <c r="AJ30" s="164">
        <v>0</v>
      </c>
      <c r="AK30" s="164">
        <f>'Production Summary'!$N$19</f>
        <v>870</v>
      </c>
      <c r="AL30" s="164">
        <f>'Production Summary'!$M$19</f>
        <v>29</v>
      </c>
      <c r="AM30" s="164">
        <v>0</v>
      </c>
      <c r="AN30" s="167">
        <f>AO30*12</f>
        <v>900</v>
      </c>
      <c r="AO30" s="167">
        <v>75</v>
      </c>
      <c r="AP30" s="164">
        <v>0</v>
      </c>
      <c r="AQ30" s="167">
        <f>AR30*2</f>
        <v>700</v>
      </c>
      <c r="AR30" s="167">
        <v>350</v>
      </c>
      <c r="AS30" s="164">
        <v>0</v>
      </c>
      <c r="AT30" s="167">
        <v>390</v>
      </c>
      <c r="AU30" s="167">
        <v>1090</v>
      </c>
      <c r="AV30" s="164">
        <f>'Production Summary'!$N$25</f>
        <v>300</v>
      </c>
      <c r="AW30" s="164">
        <f>'Production Summary'!$M$25</f>
        <v>25</v>
      </c>
      <c r="AX30" s="164">
        <v>0</v>
      </c>
      <c r="AY30" s="164">
        <f>'Production Summary'!$N$26</f>
        <v>300</v>
      </c>
      <c r="AZ30" s="164">
        <f>'Production Summary'!$M$26</f>
        <v>25</v>
      </c>
      <c r="BA30" s="164">
        <v>0</v>
      </c>
      <c r="BB30" s="164">
        <f>'Production Summary'!$N$28</f>
        <v>777</v>
      </c>
      <c r="BC30" s="164">
        <f>'Production Summary'!$M$28</f>
        <v>12.95</v>
      </c>
      <c r="BD30" s="164">
        <v>0</v>
      </c>
      <c r="BE30" s="167">
        <f>BF30*12</f>
        <v>720</v>
      </c>
      <c r="BF30" s="167">
        <v>60</v>
      </c>
      <c r="BG30" s="164">
        <v>0</v>
      </c>
      <c r="BH30" s="167">
        <f>BI30*2</f>
        <v>520</v>
      </c>
      <c r="BI30" s="167">
        <v>260</v>
      </c>
      <c r="BJ30" s="164">
        <v>0</v>
      </c>
      <c r="BK30" s="386"/>
      <c r="BL30" s="167">
        <v>920</v>
      </c>
      <c r="BM30" s="164">
        <f>'Production Summary'!$N$34</f>
        <v>360.59999999999997</v>
      </c>
      <c r="BN30" s="164">
        <f>'Production Summary'!$M$34</f>
        <v>6.01</v>
      </c>
      <c r="BO30" s="164">
        <v>0</v>
      </c>
      <c r="BP30" s="164">
        <f>'Production Summary'!$N$36</f>
        <v>717</v>
      </c>
      <c r="BQ30" s="164">
        <f>'Production Summary'!$M$36</f>
        <v>11.95</v>
      </c>
      <c r="BR30" s="164">
        <v>0</v>
      </c>
      <c r="BS30" s="164">
        <f>'Production Summary'!$N$37</f>
        <v>210</v>
      </c>
      <c r="BT30" s="164">
        <f>'Production Summary'!$M$37</f>
        <v>21</v>
      </c>
      <c r="BU30" s="164">
        <v>0</v>
      </c>
      <c r="BV30" s="164">
        <f>'Production Summary'!$N$38</f>
        <v>280</v>
      </c>
      <c r="BW30" s="164">
        <f>'Production Summary'!$M$38</f>
        <v>28</v>
      </c>
      <c r="BX30" s="164">
        <v>0</v>
      </c>
      <c r="BY30" s="165">
        <f>'Production Summary'!$N$39</f>
        <v>300.38406247988502</v>
      </c>
      <c r="BZ30" s="164">
        <f>'Production Summary'!$M$39</f>
        <v>30.038406247988501</v>
      </c>
      <c r="CA30" s="164">
        <v>0</v>
      </c>
      <c r="CB30" s="164">
        <f>'Production Summary'!$N$40</f>
        <v>131.30000000000001</v>
      </c>
      <c r="CC30" s="164">
        <f>'Production Summary'!$M$40</f>
        <v>13.13</v>
      </c>
      <c r="CD30" s="164">
        <v>0</v>
      </c>
      <c r="CE30" s="164">
        <f>'Production Summary'!$N$42</f>
        <v>1136.3519999999996</v>
      </c>
      <c r="CF30" s="164">
        <f>'Production Summary'!$M$42</f>
        <v>81.167999999999978</v>
      </c>
      <c r="CG30" s="164">
        <v>0</v>
      </c>
      <c r="CH30" s="164">
        <v>0</v>
      </c>
      <c r="CI30" s="164">
        <f>'Production Summary'!$N$43</f>
        <v>184</v>
      </c>
      <c r="CJ30" s="164">
        <v>0</v>
      </c>
      <c r="CK30" s="167">
        <v>356</v>
      </c>
      <c r="CL30" s="164">
        <v>0</v>
      </c>
      <c r="CM30" s="375">
        <f>'Production Summary'!$N$45</f>
        <v>1650</v>
      </c>
      <c r="CN30" s="167">
        <v>280</v>
      </c>
      <c r="CO30" s="167">
        <f t="shared" ref="CO30" si="8">CN30*5</f>
        <v>1400</v>
      </c>
      <c r="CP30" s="166"/>
      <c r="CQ30" s="164">
        <f>'Production Summary'!$N$49</f>
        <v>8004.1580041580037</v>
      </c>
      <c r="CR30" s="164">
        <f>'Production Summary'!$M$49</f>
        <v>66.701316701316699</v>
      </c>
      <c r="CS30" s="164">
        <f>'Production Summary'!$N$50</f>
        <v>13331.600831600828</v>
      </c>
      <c r="CT30" s="164">
        <f>'Production Summary'!$M$50</f>
        <v>148.1288981288981</v>
      </c>
      <c r="CU30" s="164">
        <f>'Production Summary'!$N$51</f>
        <v>12785.862785862784</v>
      </c>
      <c r="CV30" s="164">
        <f>'Production Summary'!$M$51</f>
        <v>355.16285516285512</v>
      </c>
      <c r="CW30" s="164">
        <f>'Production Summary'!$N$52</f>
        <v>12629.937629937627</v>
      </c>
      <c r="CX30" s="164">
        <f>'Production Summary'!$M$52</f>
        <v>701.66320166320156</v>
      </c>
      <c r="CY30" s="164">
        <f>'Production Summary'!$N$53</f>
        <v>12396.049896049895</v>
      </c>
      <c r="CZ30" s="164">
        <f>'Production Summary'!$M$53</f>
        <v>688.66943866943859</v>
      </c>
      <c r="DA30" s="164">
        <f>'Production Summary'!$N$54</f>
        <v>13799.376299376298</v>
      </c>
      <c r="DB30" s="164">
        <f>'Production Summary'!$M$54</f>
        <v>766.63201663201653</v>
      </c>
      <c r="DC30" s="328">
        <f>'Production Summary'!$N$60</f>
        <v>12863.825363825363</v>
      </c>
      <c r="DD30" s="328">
        <f>'Production Summary'!$M$60</f>
        <v>714.65696465696465</v>
      </c>
      <c r="DE30" s="164">
        <f>'Production Summary'!$N$59</f>
        <v>11148.648648648648</v>
      </c>
      <c r="DF30" s="328">
        <f>'Production Summary'!$M$59</f>
        <v>619.36936936936934</v>
      </c>
      <c r="DG30" s="164">
        <f>'Production Summary'!$N$55</f>
        <v>13842.68884268884</v>
      </c>
      <c r="DH30" s="164">
        <f>'Production Summary'!$M$55</f>
        <v>3460.67221067221</v>
      </c>
      <c r="DI30" s="164">
        <f>'Production Summary'!$N$56</f>
        <v>13097.713097713096</v>
      </c>
      <c r="DJ30" s="164">
        <f>'Production Summary'!$M$56</f>
        <v>163.72141372141371</v>
      </c>
      <c r="DK30" s="164">
        <f>'Production Summary'!$N$57</f>
        <v>14189.189189189186</v>
      </c>
      <c r="DL30" s="164">
        <f>'Production Summary'!$M$57</f>
        <v>394.14414414414409</v>
      </c>
      <c r="DM30" s="164">
        <f>'Production Summary'!$N$58</f>
        <v>14017.671517671517</v>
      </c>
      <c r="DN30" s="164">
        <f>'Production Summary'!$M$58</f>
        <v>778.75952875952873</v>
      </c>
      <c r="DO30" s="164">
        <f>'Production Summary'!$N$61</f>
        <v>4500</v>
      </c>
      <c r="DP30" s="328">
        <f>'Production Summary'!$M$61</f>
        <v>750</v>
      </c>
      <c r="DQ30" s="164">
        <v>0</v>
      </c>
      <c r="DR30" s="164">
        <f>'Production Summary'!$N$62</f>
        <v>8900</v>
      </c>
      <c r="DS30" s="164">
        <f>'Production Summary'!$N$70</f>
        <v>300</v>
      </c>
      <c r="DT30" s="328">
        <f>'Production Summary'!$M$70</f>
        <v>25</v>
      </c>
      <c r="DU30" s="164">
        <v>0</v>
      </c>
      <c r="DV30" s="164">
        <f>'Production Summary'!$N$71</f>
        <v>150</v>
      </c>
      <c r="DW30" s="328">
        <v>0</v>
      </c>
      <c r="DX30" s="164">
        <f>'Production Summary'!$N$64</f>
        <v>192</v>
      </c>
      <c r="DY30" s="164">
        <v>0</v>
      </c>
      <c r="DZ30" s="391">
        <f>'Production Summary'!$N$65</f>
        <v>384</v>
      </c>
      <c r="EA30" s="164">
        <v>0</v>
      </c>
      <c r="EB30" s="391">
        <f>'Production Summary'!$N$66</f>
        <v>192</v>
      </c>
      <c r="EC30" s="164">
        <v>0</v>
      </c>
      <c r="ED30" s="164">
        <f>'Production Summary'!$N$67</f>
        <v>96</v>
      </c>
      <c r="EE30" s="164">
        <v>0</v>
      </c>
      <c r="EF30" s="164">
        <f>'Production Summary'!$N$68</f>
        <v>96</v>
      </c>
      <c r="EG30" s="164">
        <v>0</v>
      </c>
      <c r="EH30" s="164">
        <f>'Production Summary'!$N$69</f>
        <v>340</v>
      </c>
      <c r="EI30" s="101"/>
      <c r="EJ30" s="3"/>
      <c r="EK30" s="3"/>
      <c r="ER30" s="64" t="s">
        <v>46</v>
      </c>
      <c r="ES30" s="61" t="str">
        <f t="shared" si="7"/>
        <v>Shri Bajrang Power and Ispat Ltd</v>
      </c>
      <c r="ET30" s="24">
        <f t="shared" si="2"/>
        <v>0</v>
      </c>
    </row>
    <row r="31" spans="1:150" ht="15" customHeight="1">
      <c r="A31" t="b">
        <f>C31='Raipur-1'!C31</f>
        <v>1</v>
      </c>
      <c r="B31" s="610">
        <f t="shared" si="3"/>
        <v>26</v>
      </c>
      <c r="C31" s="61" t="str">
        <f>IF('Raipur-1'!C31="","",'Raipur-1'!C31)</f>
        <v>Artech Hospitalities</v>
      </c>
      <c r="D31" s="164">
        <f>'Production Summary'!$N$4</f>
        <v>666</v>
      </c>
      <c r="E31" s="164">
        <f>'Production Summary'!$M$4</f>
        <v>27.75</v>
      </c>
      <c r="F31" s="164">
        <v>0</v>
      </c>
      <c r="G31" s="164">
        <f>'Production Summary'!$N$5</f>
        <v>666</v>
      </c>
      <c r="H31" s="164">
        <f>'Production Summary'!$M$5</f>
        <v>27.75</v>
      </c>
      <c r="I31" s="164">
        <v>0</v>
      </c>
      <c r="J31" s="164">
        <f>'Production Summary'!$N$6</f>
        <v>200</v>
      </c>
      <c r="K31" s="328">
        <f>'Production Summary'!$M$6</f>
        <v>7.5</v>
      </c>
      <c r="L31" s="164">
        <v>0</v>
      </c>
      <c r="M31" s="365">
        <f>'Production Summary'!$N$7</f>
        <v>612.72</v>
      </c>
      <c r="N31" s="367">
        <f>'Production Summary'!$M$7</f>
        <v>25.53</v>
      </c>
      <c r="O31" s="164">
        <v>0</v>
      </c>
      <c r="P31" s="164">
        <f>'Production Summary'!$N$8</f>
        <v>780</v>
      </c>
      <c r="Q31" s="164">
        <f>'Production Summary'!$M$8</f>
        <v>65</v>
      </c>
      <c r="R31" s="164">
        <v>0</v>
      </c>
      <c r="S31" s="164">
        <f>'Production Summary'!$N$9</f>
        <v>720</v>
      </c>
      <c r="T31" s="164">
        <f>'Production Summary'!$M$9</f>
        <v>60</v>
      </c>
      <c r="U31" s="164">
        <v>0</v>
      </c>
      <c r="V31" s="164">
        <f>'Production Summary'!$N$10</f>
        <v>876</v>
      </c>
      <c r="W31" s="164">
        <f>'Production Summary'!$M$10</f>
        <v>73</v>
      </c>
      <c r="X31" s="164">
        <v>0</v>
      </c>
      <c r="Y31" s="164">
        <f>'Production Summary'!$N$14</f>
        <v>177</v>
      </c>
      <c r="Z31" s="328">
        <f>'Production Summary'!$M$14</f>
        <v>14.75</v>
      </c>
      <c r="AA31" s="164">
        <v>0</v>
      </c>
      <c r="AB31" s="164">
        <f>'Production Summary'!$N$15</f>
        <v>126</v>
      </c>
      <c r="AC31" s="164">
        <f>'Production Summary'!$M$15</f>
        <v>21</v>
      </c>
      <c r="AD31" s="164">
        <v>0</v>
      </c>
      <c r="AE31" s="164">
        <f>'Production Summary'!$N$16</f>
        <v>252</v>
      </c>
      <c r="AF31" s="164">
        <f>'Production Summary'!$M$16</f>
        <v>21</v>
      </c>
      <c r="AG31" s="164">
        <v>0</v>
      </c>
      <c r="AH31" s="164">
        <f>'Production Summary'!$N$18</f>
        <v>1035</v>
      </c>
      <c r="AI31" s="164">
        <f>'Production Summary'!$M$18</f>
        <v>17.25</v>
      </c>
      <c r="AJ31" s="164">
        <v>0</v>
      </c>
      <c r="AK31" s="164">
        <f>'Production Summary'!$N$19</f>
        <v>870</v>
      </c>
      <c r="AL31" s="164">
        <f>'Production Summary'!$M$19</f>
        <v>29</v>
      </c>
      <c r="AM31" s="164">
        <v>0</v>
      </c>
      <c r="AN31" s="167">
        <f>AO31*12</f>
        <v>900</v>
      </c>
      <c r="AO31" s="167">
        <v>75</v>
      </c>
      <c r="AP31" s="164">
        <v>0</v>
      </c>
      <c r="AQ31" s="167">
        <f>AR31*2</f>
        <v>700</v>
      </c>
      <c r="AR31" s="167">
        <v>350</v>
      </c>
      <c r="AS31" s="164">
        <v>0</v>
      </c>
      <c r="AT31" s="167">
        <v>390</v>
      </c>
      <c r="AU31" s="167">
        <v>1090</v>
      </c>
      <c r="AV31" s="164">
        <f>'Production Summary'!$N$25</f>
        <v>300</v>
      </c>
      <c r="AW31" s="164">
        <f>'Production Summary'!$M$25</f>
        <v>25</v>
      </c>
      <c r="AX31" s="164">
        <v>0</v>
      </c>
      <c r="AY31" s="164">
        <f>'Production Summary'!$N$26</f>
        <v>300</v>
      </c>
      <c r="AZ31" s="164">
        <f>'Production Summary'!$M$26</f>
        <v>25</v>
      </c>
      <c r="BA31" s="164">
        <v>0</v>
      </c>
      <c r="BB31" s="164">
        <f>'Production Summary'!$N$28</f>
        <v>777</v>
      </c>
      <c r="BC31" s="164">
        <f>'Production Summary'!$M$28</f>
        <v>12.95</v>
      </c>
      <c r="BD31" s="164">
        <v>0</v>
      </c>
      <c r="BE31" s="167">
        <f>BF31*12</f>
        <v>720</v>
      </c>
      <c r="BF31" s="167">
        <v>60</v>
      </c>
      <c r="BG31" s="164">
        <v>0</v>
      </c>
      <c r="BH31" s="167">
        <f>BI31*2</f>
        <v>520</v>
      </c>
      <c r="BI31" s="167">
        <v>260</v>
      </c>
      <c r="BJ31" s="164">
        <v>0</v>
      </c>
      <c r="BK31" s="386"/>
      <c r="BL31" s="167">
        <v>920</v>
      </c>
      <c r="BM31" s="164">
        <f>'Production Summary'!$N$34</f>
        <v>360.59999999999997</v>
      </c>
      <c r="BN31" s="164">
        <f>'Production Summary'!$M$34</f>
        <v>6.01</v>
      </c>
      <c r="BO31" s="164">
        <v>0</v>
      </c>
      <c r="BP31" s="164">
        <f>'Production Summary'!$N$36</f>
        <v>717</v>
      </c>
      <c r="BQ31" s="164">
        <f>'Production Summary'!$M$36</f>
        <v>11.95</v>
      </c>
      <c r="BR31" s="164">
        <v>0</v>
      </c>
      <c r="BS31" s="164">
        <f>'Production Summary'!$N$37</f>
        <v>210</v>
      </c>
      <c r="BT31" s="164">
        <f>'Production Summary'!$M$37</f>
        <v>21</v>
      </c>
      <c r="BU31" s="164">
        <v>0</v>
      </c>
      <c r="BV31" s="164">
        <f>'Production Summary'!$N$38</f>
        <v>280</v>
      </c>
      <c r="BW31" s="164">
        <f>'Production Summary'!$M$38</f>
        <v>28</v>
      </c>
      <c r="BX31" s="164">
        <v>0</v>
      </c>
      <c r="BY31" s="165">
        <f>'Production Summary'!$N$39</f>
        <v>300.38406247988502</v>
      </c>
      <c r="BZ31" s="164">
        <f>'Production Summary'!$M$39</f>
        <v>30.038406247988501</v>
      </c>
      <c r="CA31" s="164">
        <v>0</v>
      </c>
      <c r="CB31" s="164">
        <f>'Production Summary'!$N$40</f>
        <v>131.30000000000001</v>
      </c>
      <c r="CC31" s="164">
        <f>'Production Summary'!$M$40</f>
        <v>13.13</v>
      </c>
      <c r="CD31" s="164">
        <v>0</v>
      </c>
      <c r="CE31" s="164">
        <f>'Production Summary'!$N$42</f>
        <v>1136.3519999999996</v>
      </c>
      <c r="CF31" s="164">
        <f>'Production Summary'!$M$42</f>
        <v>81.167999999999978</v>
      </c>
      <c r="CG31" s="164">
        <v>0</v>
      </c>
      <c r="CH31" s="164">
        <v>0</v>
      </c>
      <c r="CI31" s="164">
        <f>'Production Summary'!$N$43</f>
        <v>184</v>
      </c>
      <c r="CJ31" s="164">
        <v>0</v>
      </c>
      <c r="CK31" s="167">
        <v>356</v>
      </c>
      <c r="CL31" s="164">
        <v>0</v>
      </c>
      <c r="CM31" s="375">
        <f>'Production Summary'!$N$45</f>
        <v>1650</v>
      </c>
      <c r="CN31" s="164">
        <f>'Production Summary'!$N$46</f>
        <v>270</v>
      </c>
      <c r="CO31" s="164">
        <f>'Production Summary'!$N$47</f>
        <v>1350</v>
      </c>
      <c r="CP31" s="166"/>
      <c r="CQ31" s="164">
        <f>'Production Summary'!$N$49</f>
        <v>8004.1580041580037</v>
      </c>
      <c r="CR31" s="164">
        <f>'Production Summary'!$M$49</f>
        <v>66.701316701316699</v>
      </c>
      <c r="CS31" s="164">
        <f>'Production Summary'!$N$50</f>
        <v>13331.600831600828</v>
      </c>
      <c r="CT31" s="164">
        <f>'Production Summary'!$M$50</f>
        <v>148.1288981288981</v>
      </c>
      <c r="CU31" s="164">
        <f>'Production Summary'!$N$51</f>
        <v>12785.862785862784</v>
      </c>
      <c r="CV31" s="164">
        <f>'Production Summary'!$M$51</f>
        <v>355.16285516285512</v>
      </c>
      <c r="CW31" s="164">
        <f>'Production Summary'!$N$52</f>
        <v>12629.937629937627</v>
      </c>
      <c r="CX31" s="164">
        <f>'Production Summary'!$M$52</f>
        <v>701.66320166320156</v>
      </c>
      <c r="CY31" s="164">
        <f>'Production Summary'!$N$53</f>
        <v>12396.049896049895</v>
      </c>
      <c r="CZ31" s="164">
        <f>'Production Summary'!$M$53</f>
        <v>688.66943866943859</v>
      </c>
      <c r="DA31" s="164">
        <f>'Production Summary'!$N$54</f>
        <v>13799.376299376298</v>
      </c>
      <c r="DB31" s="164">
        <f>'Production Summary'!$M$54</f>
        <v>766.63201663201653</v>
      </c>
      <c r="DC31" s="328">
        <f>'Production Summary'!$N$60</f>
        <v>12863.825363825363</v>
      </c>
      <c r="DD31" s="328">
        <f>'Production Summary'!$M$60</f>
        <v>714.65696465696465</v>
      </c>
      <c r="DE31" s="164">
        <f>'Production Summary'!$N$59</f>
        <v>11148.648648648648</v>
      </c>
      <c r="DF31" s="328">
        <f>'Production Summary'!$M$59</f>
        <v>619.36936936936934</v>
      </c>
      <c r="DG31" s="164">
        <f>'Production Summary'!$N$55</f>
        <v>13842.68884268884</v>
      </c>
      <c r="DH31" s="164">
        <f>'Production Summary'!$M$55</f>
        <v>3460.67221067221</v>
      </c>
      <c r="DI31" s="164">
        <f>'Production Summary'!$N$56</f>
        <v>13097.713097713096</v>
      </c>
      <c r="DJ31" s="164">
        <f>'Production Summary'!$M$56</f>
        <v>163.72141372141371</v>
      </c>
      <c r="DK31" s="164">
        <f>'Production Summary'!$N$57</f>
        <v>14189.189189189186</v>
      </c>
      <c r="DL31" s="164">
        <f>'Production Summary'!$M$57</f>
        <v>394.14414414414409</v>
      </c>
      <c r="DM31" s="164">
        <f>'Production Summary'!$N$58</f>
        <v>14017.671517671517</v>
      </c>
      <c r="DN31" s="164">
        <f>'Production Summary'!$M$58</f>
        <v>778.75952875952873</v>
      </c>
      <c r="DO31" s="164">
        <f>'Production Summary'!$N$61</f>
        <v>4500</v>
      </c>
      <c r="DP31" s="328">
        <f>'Production Summary'!$M$61</f>
        <v>750</v>
      </c>
      <c r="DQ31" s="164">
        <v>0</v>
      </c>
      <c r="DR31" s="164">
        <f>'Production Summary'!$N$62</f>
        <v>8900</v>
      </c>
      <c r="DS31" s="164">
        <f>'Production Summary'!$N$70</f>
        <v>300</v>
      </c>
      <c r="DT31" s="328">
        <f>'Production Summary'!$M$70</f>
        <v>25</v>
      </c>
      <c r="DU31" s="164">
        <v>0</v>
      </c>
      <c r="DV31" s="164">
        <f>'Production Summary'!$N$71</f>
        <v>150</v>
      </c>
      <c r="DW31" s="328">
        <v>0</v>
      </c>
      <c r="DX31" s="164">
        <f>'Production Summary'!$N$64</f>
        <v>192</v>
      </c>
      <c r="DY31" s="164">
        <v>0</v>
      </c>
      <c r="DZ31" s="391">
        <f>'Production Summary'!$N$65</f>
        <v>384</v>
      </c>
      <c r="EA31" s="164">
        <v>0</v>
      </c>
      <c r="EB31" s="391">
        <f>'Production Summary'!$N$66</f>
        <v>192</v>
      </c>
      <c r="EC31" s="164">
        <v>0</v>
      </c>
      <c r="ED31" s="164">
        <f>'Production Summary'!$N$67</f>
        <v>96</v>
      </c>
      <c r="EE31" s="164">
        <v>0</v>
      </c>
      <c r="EF31" s="164">
        <f>'Production Summary'!$N$68</f>
        <v>96</v>
      </c>
      <c r="EG31" s="164">
        <v>0</v>
      </c>
      <c r="EH31" s="164">
        <f>'Production Summary'!$N$69</f>
        <v>340</v>
      </c>
      <c r="EI31" s="101"/>
      <c r="EJ31" s="3"/>
      <c r="EK31" s="3"/>
      <c r="ER31" s="64" t="s">
        <v>47</v>
      </c>
      <c r="ES31" s="61" t="str">
        <f t="shared" si="7"/>
        <v>Artech Hospitalities</v>
      </c>
      <c r="ET31" s="24">
        <f t="shared" si="2"/>
        <v>0</v>
      </c>
    </row>
    <row r="32" spans="1:150" ht="15" customHeight="1">
      <c r="A32" t="b">
        <f>C32='Raipur-1'!C32</f>
        <v>1</v>
      </c>
      <c r="B32" s="610">
        <f t="shared" si="3"/>
        <v>27</v>
      </c>
      <c r="C32" s="61" t="str">
        <f>IF('Raipur-1'!C32="","",'Raipur-1'!C32)</f>
        <v>Shree Sai Services AIIMS</v>
      </c>
      <c r="D32" s="164">
        <f>'Production Summary'!$N$4</f>
        <v>666</v>
      </c>
      <c r="E32" s="164">
        <f>'Production Summary'!$M$4</f>
        <v>27.75</v>
      </c>
      <c r="F32" s="164">
        <v>0</v>
      </c>
      <c r="G32" s="164">
        <f>'Production Summary'!$N$5</f>
        <v>666</v>
      </c>
      <c r="H32" s="164">
        <f>'Production Summary'!$M$5</f>
        <v>27.75</v>
      </c>
      <c r="I32" s="164">
        <v>0</v>
      </c>
      <c r="J32" s="164">
        <f>'Production Summary'!$N$6</f>
        <v>200</v>
      </c>
      <c r="K32" s="328">
        <f>'Production Summary'!$M$6</f>
        <v>7.5</v>
      </c>
      <c r="L32" s="164">
        <v>0</v>
      </c>
      <c r="M32" s="365">
        <f>'Production Summary'!$N$7</f>
        <v>612.72</v>
      </c>
      <c r="N32" s="367">
        <f>'Production Summary'!$M$7</f>
        <v>25.53</v>
      </c>
      <c r="O32" s="164">
        <v>0</v>
      </c>
      <c r="P32" s="164">
        <f>'Production Summary'!$N$8</f>
        <v>780</v>
      </c>
      <c r="Q32" s="164">
        <f>'Production Summary'!$M$8</f>
        <v>65</v>
      </c>
      <c r="R32" s="164">
        <v>0</v>
      </c>
      <c r="S32" s="164">
        <f>'Production Summary'!$N$9</f>
        <v>720</v>
      </c>
      <c r="T32" s="164">
        <f>'Production Summary'!$M$9</f>
        <v>60</v>
      </c>
      <c r="U32" s="164">
        <v>0</v>
      </c>
      <c r="V32" s="164">
        <f>'Production Summary'!$N$10</f>
        <v>876</v>
      </c>
      <c r="W32" s="164">
        <f>'Production Summary'!$M$10</f>
        <v>73</v>
      </c>
      <c r="X32" s="164">
        <v>0</v>
      </c>
      <c r="Y32" s="164">
        <f>'Production Summary'!$N$14</f>
        <v>177</v>
      </c>
      <c r="Z32" s="328">
        <f>'Production Summary'!$M$14</f>
        <v>14.75</v>
      </c>
      <c r="AA32" s="164">
        <v>0</v>
      </c>
      <c r="AB32" s="164">
        <f>'Production Summary'!$N$15</f>
        <v>126</v>
      </c>
      <c r="AC32" s="164">
        <f>'Production Summary'!$M$15</f>
        <v>21</v>
      </c>
      <c r="AD32" s="164">
        <v>0</v>
      </c>
      <c r="AE32" s="164">
        <f>'Production Summary'!$N$16</f>
        <v>252</v>
      </c>
      <c r="AF32" s="164">
        <f>'Production Summary'!$M$16</f>
        <v>21</v>
      </c>
      <c r="AG32" s="164">
        <v>0</v>
      </c>
      <c r="AH32" s="164">
        <f>'Production Summary'!$N$18</f>
        <v>1035</v>
      </c>
      <c r="AI32" s="164">
        <f>'Production Summary'!$M$18</f>
        <v>17.25</v>
      </c>
      <c r="AJ32" s="164">
        <v>0</v>
      </c>
      <c r="AK32" s="164">
        <f>'Production Summary'!$N$19</f>
        <v>870</v>
      </c>
      <c r="AL32" s="164">
        <f>'Production Summary'!$M$19</f>
        <v>29</v>
      </c>
      <c r="AM32" s="164">
        <v>0</v>
      </c>
      <c r="AN32" s="164">
        <f>'Production Summary'!$N$20</f>
        <v>864</v>
      </c>
      <c r="AO32" s="164">
        <f>'Production Summary'!$M$20</f>
        <v>72</v>
      </c>
      <c r="AP32" s="164">
        <v>0</v>
      </c>
      <c r="AQ32" s="164">
        <f>'Production Summary'!$N$21</f>
        <v>670</v>
      </c>
      <c r="AR32" s="164">
        <f>'Production Summary'!$M$21</f>
        <v>335</v>
      </c>
      <c r="AS32" s="164">
        <v>0</v>
      </c>
      <c r="AT32" s="386">
        <f>'Production Summary'!$N$22</f>
        <v>375</v>
      </c>
      <c r="AU32" s="164">
        <f>'Production Summary'!$N$23</f>
        <v>1050</v>
      </c>
      <c r="AV32" s="164">
        <f>'Production Summary'!$N$25</f>
        <v>300</v>
      </c>
      <c r="AW32" s="164">
        <f>'Production Summary'!$M$25</f>
        <v>25</v>
      </c>
      <c r="AX32" s="164">
        <v>0</v>
      </c>
      <c r="AY32" s="164">
        <f>'Production Summary'!$N$26</f>
        <v>300</v>
      </c>
      <c r="AZ32" s="164">
        <f>'Production Summary'!$M$26</f>
        <v>25</v>
      </c>
      <c r="BA32" s="164">
        <v>0</v>
      </c>
      <c r="BB32" s="164">
        <f>'Production Summary'!$N$28</f>
        <v>777</v>
      </c>
      <c r="BC32" s="164">
        <f>'Production Summary'!$M$28</f>
        <v>12.95</v>
      </c>
      <c r="BD32" s="164">
        <v>0</v>
      </c>
      <c r="BE32" s="167">
        <f>BF32*12</f>
        <v>636</v>
      </c>
      <c r="BF32" s="167">
        <v>53</v>
      </c>
      <c r="BG32" s="164">
        <v>0</v>
      </c>
      <c r="BH32" s="164">
        <f>'Production Summary'!$N$30</f>
        <v>500</v>
      </c>
      <c r="BI32" s="164">
        <f>'Production Summary'!$M$30</f>
        <v>250</v>
      </c>
      <c r="BJ32" s="164">
        <v>0</v>
      </c>
      <c r="BK32" s="386"/>
      <c r="BL32" s="164">
        <f>'Production Summary'!$N$32</f>
        <v>875</v>
      </c>
      <c r="BM32" s="164">
        <f>'Production Summary'!$N$34</f>
        <v>360.59999999999997</v>
      </c>
      <c r="BN32" s="164">
        <f>'Production Summary'!$M$34</f>
        <v>6.01</v>
      </c>
      <c r="BO32" s="164">
        <v>0</v>
      </c>
      <c r="BP32" s="164">
        <f>'Production Summary'!$N$36</f>
        <v>717</v>
      </c>
      <c r="BQ32" s="164">
        <f>'Production Summary'!$M$36</f>
        <v>11.95</v>
      </c>
      <c r="BR32" s="164">
        <v>0</v>
      </c>
      <c r="BS32" s="164">
        <f>'Production Summary'!$N$37</f>
        <v>210</v>
      </c>
      <c r="BT32" s="164">
        <f>'Production Summary'!$M$37</f>
        <v>21</v>
      </c>
      <c r="BU32" s="164">
        <v>0</v>
      </c>
      <c r="BV32" s="164">
        <f>'Production Summary'!$N$38</f>
        <v>280</v>
      </c>
      <c r="BW32" s="164">
        <f>'Production Summary'!$M$38</f>
        <v>28</v>
      </c>
      <c r="BX32" s="164">
        <v>0</v>
      </c>
      <c r="BY32" s="165">
        <f>'Production Summary'!$N$39</f>
        <v>300.38406247988502</v>
      </c>
      <c r="BZ32" s="164">
        <f>'Production Summary'!$M$39</f>
        <v>30.038406247988501</v>
      </c>
      <c r="CA32" s="164">
        <v>0</v>
      </c>
      <c r="CB32" s="164">
        <f>'Production Summary'!$N$40</f>
        <v>131.30000000000001</v>
      </c>
      <c r="CC32" s="164">
        <f>'Production Summary'!$M$40</f>
        <v>13.13</v>
      </c>
      <c r="CD32" s="164">
        <v>0</v>
      </c>
      <c r="CE32" s="164">
        <f>'Production Summary'!$N$42</f>
        <v>1136.3519999999996</v>
      </c>
      <c r="CF32" s="164">
        <f>'Production Summary'!$M$42</f>
        <v>81.167999999999978</v>
      </c>
      <c r="CG32" s="164">
        <v>0</v>
      </c>
      <c r="CH32" s="164">
        <v>0</v>
      </c>
      <c r="CI32" s="164">
        <f>'Production Summary'!$N$43</f>
        <v>184</v>
      </c>
      <c r="CJ32" s="164">
        <v>0</v>
      </c>
      <c r="CK32" s="539">
        <v>350</v>
      </c>
      <c r="CL32" s="164">
        <v>0</v>
      </c>
      <c r="CM32" s="375">
        <f>'Production Summary'!$N$45</f>
        <v>1650</v>
      </c>
      <c r="CN32" s="167">
        <v>260</v>
      </c>
      <c r="CO32" s="167">
        <f>CN32*5</f>
        <v>1300</v>
      </c>
      <c r="CP32" s="166"/>
      <c r="CQ32" s="164">
        <f>'Production Summary'!$N$49</f>
        <v>8004.1580041580037</v>
      </c>
      <c r="CR32" s="164">
        <f>'Production Summary'!$M$49</f>
        <v>66.701316701316699</v>
      </c>
      <c r="CS32" s="164">
        <f>'Production Summary'!$N$50</f>
        <v>13331.600831600828</v>
      </c>
      <c r="CT32" s="164">
        <f>'Production Summary'!$M$50</f>
        <v>148.1288981288981</v>
      </c>
      <c r="CU32" s="164">
        <f>'Production Summary'!$N$51</f>
        <v>12785.862785862784</v>
      </c>
      <c r="CV32" s="164">
        <f>'Production Summary'!$M$51</f>
        <v>355.16285516285512</v>
      </c>
      <c r="CW32" s="164">
        <f>'Production Summary'!$N$52</f>
        <v>12629.937629937627</v>
      </c>
      <c r="CX32" s="164">
        <f>'Production Summary'!$M$52</f>
        <v>701.66320166320156</v>
      </c>
      <c r="CY32" s="164">
        <f>'Production Summary'!$N$53</f>
        <v>12396.049896049895</v>
      </c>
      <c r="CZ32" s="164">
        <f>'Production Summary'!$M$53</f>
        <v>688.66943866943859</v>
      </c>
      <c r="DA32" s="164">
        <f>'Production Summary'!$N$54</f>
        <v>13799.376299376298</v>
      </c>
      <c r="DB32" s="164">
        <f>'Production Summary'!$M$54</f>
        <v>766.63201663201653</v>
      </c>
      <c r="DC32" s="328">
        <f>'Production Summary'!$N$60</f>
        <v>12863.825363825363</v>
      </c>
      <c r="DD32" s="328">
        <f>'Production Summary'!$M$60</f>
        <v>714.65696465696465</v>
      </c>
      <c r="DE32" s="164">
        <f>'Production Summary'!$N$59</f>
        <v>11148.648648648648</v>
      </c>
      <c r="DF32" s="328">
        <f>'Production Summary'!$M$59</f>
        <v>619.36936936936934</v>
      </c>
      <c r="DG32" s="164">
        <f>'Production Summary'!$N$55</f>
        <v>13842.68884268884</v>
      </c>
      <c r="DH32" s="164">
        <f>'Production Summary'!$M$55</f>
        <v>3460.67221067221</v>
      </c>
      <c r="DI32" s="164">
        <f>'Production Summary'!$N$56</f>
        <v>13097.713097713096</v>
      </c>
      <c r="DJ32" s="164">
        <f>'Production Summary'!$M$56</f>
        <v>163.72141372141371</v>
      </c>
      <c r="DK32" s="164">
        <f>'Production Summary'!$N$57</f>
        <v>14189.189189189186</v>
      </c>
      <c r="DL32" s="164">
        <f>'Production Summary'!$M$57</f>
        <v>394.14414414414409</v>
      </c>
      <c r="DM32" s="164">
        <f>'Production Summary'!$N$58</f>
        <v>14017.671517671517</v>
      </c>
      <c r="DN32" s="164">
        <f>'Production Summary'!$M$58</f>
        <v>778.75952875952873</v>
      </c>
      <c r="DO32" s="164">
        <f>'Production Summary'!$N$61</f>
        <v>4500</v>
      </c>
      <c r="DP32" s="328">
        <f>'Production Summary'!$M$61</f>
        <v>750</v>
      </c>
      <c r="DQ32" s="164">
        <v>0</v>
      </c>
      <c r="DR32" s="164">
        <f>'Production Summary'!$N$62</f>
        <v>8900</v>
      </c>
      <c r="DS32" s="164">
        <f>'Production Summary'!$N$70</f>
        <v>300</v>
      </c>
      <c r="DT32" s="328">
        <f>'Production Summary'!$M$70</f>
        <v>25</v>
      </c>
      <c r="DU32" s="164">
        <v>0</v>
      </c>
      <c r="DV32" s="164">
        <f>'Production Summary'!$N$71</f>
        <v>150</v>
      </c>
      <c r="DW32" s="328">
        <v>0</v>
      </c>
      <c r="DX32" s="164">
        <f>'Production Summary'!$N$64</f>
        <v>192</v>
      </c>
      <c r="DY32" s="164">
        <v>0</v>
      </c>
      <c r="DZ32" s="391">
        <f>'Production Summary'!$N$65</f>
        <v>384</v>
      </c>
      <c r="EA32" s="164">
        <v>0</v>
      </c>
      <c r="EB32" s="391">
        <f>'Production Summary'!$N$66</f>
        <v>192</v>
      </c>
      <c r="EC32" s="164">
        <v>0</v>
      </c>
      <c r="ED32" s="164">
        <f>'Production Summary'!$N$67</f>
        <v>96</v>
      </c>
      <c r="EE32" s="164">
        <v>0</v>
      </c>
      <c r="EF32" s="164">
        <f>'Production Summary'!$N$68</f>
        <v>96</v>
      </c>
      <c r="EG32" s="164">
        <v>0</v>
      </c>
      <c r="EH32" s="164">
        <f>'Production Summary'!$N$69</f>
        <v>340</v>
      </c>
      <c r="EI32" s="101"/>
      <c r="EJ32" s="3"/>
      <c r="EK32" s="3"/>
      <c r="ER32" s="64" t="s">
        <v>48</v>
      </c>
      <c r="ES32" s="61" t="str">
        <f t="shared" si="7"/>
        <v>Shree Sai Services AIIMS</v>
      </c>
      <c r="ET32" s="24">
        <f t="shared" si="2"/>
        <v>0</v>
      </c>
    </row>
    <row r="33" spans="1:150" ht="15" customHeight="1">
      <c r="A33" t="b">
        <f>C33='Raipur-1'!C33</f>
        <v>1</v>
      </c>
      <c r="B33" s="611">
        <f t="shared" si="3"/>
        <v>28</v>
      </c>
      <c r="C33" s="61" t="str">
        <f>IF('Raipur-1'!C33="","",'Raipur-1'!C33)</f>
        <v>Goyal Ventures</v>
      </c>
      <c r="D33" s="164">
        <f>'Production Summary'!$N$4</f>
        <v>666</v>
      </c>
      <c r="E33" s="164">
        <f>'Production Summary'!$M$4</f>
        <v>27.75</v>
      </c>
      <c r="F33" s="164">
        <v>0</v>
      </c>
      <c r="G33" s="164">
        <f>'Production Summary'!$N$5</f>
        <v>666</v>
      </c>
      <c r="H33" s="164">
        <f>'Production Summary'!$M$5</f>
        <v>27.75</v>
      </c>
      <c r="I33" s="164">
        <v>0</v>
      </c>
      <c r="J33" s="164">
        <f>'Production Summary'!$N$6</f>
        <v>200</v>
      </c>
      <c r="K33" s="328">
        <f>'Production Summary'!$M$6</f>
        <v>7.5</v>
      </c>
      <c r="L33" s="164">
        <v>0</v>
      </c>
      <c r="M33" s="365">
        <f>'Production Summary'!$N$7</f>
        <v>612.72</v>
      </c>
      <c r="N33" s="367">
        <f>'Production Summary'!$M$7</f>
        <v>25.53</v>
      </c>
      <c r="O33" s="164">
        <v>0</v>
      </c>
      <c r="P33" s="164">
        <f>'Production Summary'!$N$8</f>
        <v>780</v>
      </c>
      <c r="Q33" s="164">
        <f>'Production Summary'!$M$8</f>
        <v>65</v>
      </c>
      <c r="R33" s="164">
        <v>0</v>
      </c>
      <c r="S33" s="164">
        <f>'Production Summary'!$N$9</f>
        <v>720</v>
      </c>
      <c r="T33" s="164">
        <f>'Production Summary'!$M$9</f>
        <v>60</v>
      </c>
      <c r="U33" s="164">
        <v>0</v>
      </c>
      <c r="V33" s="164">
        <f>'Production Summary'!$N$10</f>
        <v>876</v>
      </c>
      <c r="W33" s="164">
        <f>'Production Summary'!$M$10</f>
        <v>73</v>
      </c>
      <c r="X33" s="164">
        <v>0</v>
      </c>
      <c r="Y33" s="164">
        <f>'Production Summary'!$N$14</f>
        <v>177</v>
      </c>
      <c r="Z33" s="328">
        <f>'Production Summary'!$M$14</f>
        <v>14.75</v>
      </c>
      <c r="AA33" s="164">
        <v>0</v>
      </c>
      <c r="AB33" s="164">
        <f>'Production Summary'!$N$15</f>
        <v>126</v>
      </c>
      <c r="AC33" s="164">
        <f>'Production Summary'!$M$15</f>
        <v>21</v>
      </c>
      <c r="AD33" s="164">
        <v>0</v>
      </c>
      <c r="AE33" s="164">
        <f>'Production Summary'!$N$16</f>
        <v>252</v>
      </c>
      <c r="AF33" s="164">
        <f>'Production Summary'!$M$16</f>
        <v>21</v>
      </c>
      <c r="AG33" s="164">
        <v>0</v>
      </c>
      <c r="AH33" s="164">
        <f>'Production Summary'!$N$18</f>
        <v>1035</v>
      </c>
      <c r="AI33" s="164">
        <f>'Production Summary'!$M$18</f>
        <v>17.25</v>
      </c>
      <c r="AJ33" s="164">
        <v>0</v>
      </c>
      <c r="AK33" s="164">
        <f>'Production Summary'!$N$19</f>
        <v>870</v>
      </c>
      <c r="AL33" s="164">
        <f>'Production Summary'!$M$19</f>
        <v>29</v>
      </c>
      <c r="AM33" s="164">
        <v>0</v>
      </c>
      <c r="AN33" s="164">
        <f>'Production Summary'!$N$20</f>
        <v>864</v>
      </c>
      <c r="AO33" s="164">
        <f>'Production Summary'!$M$20</f>
        <v>72</v>
      </c>
      <c r="AP33" s="164">
        <v>0</v>
      </c>
      <c r="AQ33" s="164">
        <f>'Production Summary'!$N$21</f>
        <v>670</v>
      </c>
      <c r="AR33" s="164">
        <f>'Production Summary'!$M$21</f>
        <v>335</v>
      </c>
      <c r="AS33" s="164">
        <v>0</v>
      </c>
      <c r="AT33" s="167">
        <v>390</v>
      </c>
      <c r="AU33" s="164">
        <f>'Production Summary'!$N$23</f>
        <v>1050</v>
      </c>
      <c r="AV33" s="164">
        <f>'Production Summary'!$N$25</f>
        <v>300</v>
      </c>
      <c r="AW33" s="164">
        <f>'Production Summary'!$M$25</f>
        <v>25</v>
      </c>
      <c r="AX33" s="164">
        <v>0</v>
      </c>
      <c r="AY33" s="164">
        <f>'Production Summary'!$N$26</f>
        <v>300</v>
      </c>
      <c r="AZ33" s="164">
        <f>'Production Summary'!$M$26</f>
        <v>25</v>
      </c>
      <c r="BA33" s="164">
        <v>0</v>
      </c>
      <c r="BB33" s="164">
        <f>'Production Summary'!$N$28</f>
        <v>777</v>
      </c>
      <c r="BC33" s="164">
        <f>'Production Summary'!$M$28</f>
        <v>12.95</v>
      </c>
      <c r="BD33" s="164">
        <v>0</v>
      </c>
      <c r="BE33" s="167">
        <f>BF33*12</f>
        <v>720</v>
      </c>
      <c r="BF33" s="167">
        <v>60</v>
      </c>
      <c r="BG33" s="164">
        <v>0</v>
      </c>
      <c r="BH33" s="167">
        <f>BI33*2</f>
        <v>520</v>
      </c>
      <c r="BI33" s="167">
        <v>260</v>
      </c>
      <c r="BJ33" s="164">
        <v>0</v>
      </c>
      <c r="BK33" s="386"/>
      <c r="BL33" s="167">
        <v>920</v>
      </c>
      <c r="BM33" s="164">
        <f>'Production Summary'!$N$34</f>
        <v>360.59999999999997</v>
      </c>
      <c r="BN33" s="164">
        <f>'Production Summary'!$M$34</f>
        <v>6.01</v>
      </c>
      <c r="BO33" s="164">
        <v>0</v>
      </c>
      <c r="BP33" s="164">
        <f>'Production Summary'!$N$36</f>
        <v>717</v>
      </c>
      <c r="BQ33" s="164">
        <f>'Production Summary'!$M$36</f>
        <v>11.95</v>
      </c>
      <c r="BR33" s="164">
        <v>0</v>
      </c>
      <c r="BS33" s="164">
        <f>'Production Summary'!$N$37</f>
        <v>210</v>
      </c>
      <c r="BT33" s="164">
        <f>'Production Summary'!$M$37</f>
        <v>21</v>
      </c>
      <c r="BU33" s="164">
        <v>0</v>
      </c>
      <c r="BV33" s="164">
        <f>'Production Summary'!$N$38</f>
        <v>280</v>
      </c>
      <c r="BW33" s="164">
        <f>'Production Summary'!$M$38</f>
        <v>28</v>
      </c>
      <c r="BX33" s="164">
        <v>0</v>
      </c>
      <c r="BY33" s="165">
        <f>'Production Summary'!$N$39</f>
        <v>300.38406247988502</v>
      </c>
      <c r="BZ33" s="164">
        <f>'Production Summary'!$M$39</f>
        <v>30.038406247988501</v>
      </c>
      <c r="CA33" s="164">
        <v>0</v>
      </c>
      <c r="CB33" s="164">
        <f>'Production Summary'!$N$40</f>
        <v>131.30000000000001</v>
      </c>
      <c r="CC33" s="164">
        <f>'Production Summary'!$M$40</f>
        <v>13.13</v>
      </c>
      <c r="CD33" s="164">
        <v>0</v>
      </c>
      <c r="CE33" s="164">
        <f>'Production Summary'!$N$42</f>
        <v>1136.3519999999996</v>
      </c>
      <c r="CF33" s="164">
        <f>'Production Summary'!$M$42</f>
        <v>81.167999999999978</v>
      </c>
      <c r="CG33" s="164">
        <v>0</v>
      </c>
      <c r="CH33" s="164">
        <v>0</v>
      </c>
      <c r="CI33" s="164">
        <f>'Production Summary'!$N$43</f>
        <v>184</v>
      </c>
      <c r="CJ33" s="164">
        <v>0</v>
      </c>
      <c r="CK33" s="167">
        <v>340</v>
      </c>
      <c r="CL33" s="164">
        <v>0</v>
      </c>
      <c r="CM33" s="375">
        <f>'Production Summary'!$N$45</f>
        <v>1650</v>
      </c>
      <c r="CN33" s="167">
        <v>260</v>
      </c>
      <c r="CO33" s="167">
        <f>CN33*5</f>
        <v>1300</v>
      </c>
      <c r="CP33" s="166"/>
      <c r="CQ33" s="164">
        <f>'Production Summary'!$N$49</f>
        <v>8004.1580041580037</v>
      </c>
      <c r="CR33" s="164">
        <f>'Production Summary'!$M$49</f>
        <v>66.701316701316699</v>
      </c>
      <c r="CS33" s="164">
        <f>'Production Summary'!$N$50</f>
        <v>13331.600831600828</v>
      </c>
      <c r="CT33" s="164">
        <f>'Production Summary'!$M$50</f>
        <v>148.1288981288981</v>
      </c>
      <c r="CU33" s="164">
        <f>'Production Summary'!$N$51</f>
        <v>12785.862785862784</v>
      </c>
      <c r="CV33" s="164">
        <f>'Production Summary'!$M$51</f>
        <v>355.16285516285512</v>
      </c>
      <c r="CW33" s="164">
        <f>'Production Summary'!$N$52</f>
        <v>12629.937629937627</v>
      </c>
      <c r="CX33" s="164">
        <f>'Production Summary'!$M$52</f>
        <v>701.66320166320156</v>
      </c>
      <c r="CY33" s="164">
        <f>'Production Summary'!$N$53</f>
        <v>12396.049896049895</v>
      </c>
      <c r="CZ33" s="164">
        <f>'Production Summary'!$M$53</f>
        <v>688.66943866943859</v>
      </c>
      <c r="DA33" s="164">
        <f>'Production Summary'!$N$54</f>
        <v>13799.376299376298</v>
      </c>
      <c r="DB33" s="164">
        <f>'Production Summary'!$M$54</f>
        <v>766.63201663201653</v>
      </c>
      <c r="DC33" s="328">
        <f>'Production Summary'!$N$60</f>
        <v>12863.825363825363</v>
      </c>
      <c r="DD33" s="328">
        <f>'Production Summary'!$M$60</f>
        <v>714.65696465696465</v>
      </c>
      <c r="DE33" s="164">
        <f>'Production Summary'!$N$59</f>
        <v>11148.648648648648</v>
      </c>
      <c r="DF33" s="328">
        <f>'Production Summary'!$M$59</f>
        <v>619.36936936936934</v>
      </c>
      <c r="DG33" s="164">
        <f>'Production Summary'!$N$55</f>
        <v>13842.68884268884</v>
      </c>
      <c r="DH33" s="164">
        <f>'Production Summary'!$M$55</f>
        <v>3460.67221067221</v>
      </c>
      <c r="DI33" s="164">
        <f>'Production Summary'!$N$56</f>
        <v>13097.713097713096</v>
      </c>
      <c r="DJ33" s="164">
        <f>'Production Summary'!$M$56</f>
        <v>163.72141372141371</v>
      </c>
      <c r="DK33" s="164">
        <f>'Production Summary'!$N$57</f>
        <v>14189.189189189186</v>
      </c>
      <c r="DL33" s="164">
        <f>'Production Summary'!$M$57</f>
        <v>394.14414414414409</v>
      </c>
      <c r="DM33" s="164">
        <f>'Production Summary'!$N$58</f>
        <v>14017.671517671517</v>
      </c>
      <c r="DN33" s="164">
        <f>'Production Summary'!$M$58</f>
        <v>778.75952875952873</v>
      </c>
      <c r="DO33" s="164">
        <f>'Production Summary'!$N$61</f>
        <v>4500</v>
      </c>
      <c r="DP33" s="328">
        <f>'Production Summary'!$M$61</f>
        <v>750</v>
      </c>
      <c r="DQ33" s="164">
        <v>0</v>
      </c>
      <c r="DR33" s="164">
        <f>'Production Summary'!$N$62</f>
        <v>8900</v>
      </c>
      <c r="DS33" s="164">
        <f>'Production Summary'!$N$70</f>
        <v>300</v>
      </c>
      <c r="DT33" s="328">
        <f>'Production Summary'!$M$70</f>
        <v>25</v>
      </c>
      <c r="DU33" s="164">
        <v>0</v>
      </c>
      <c r="DV33" s="164">
        <f>'Production Summary'!$N$71</f>
        <v>150</v>
      </c>
      <c r="DW33" s="328">
        <v>0</v>
      </c>
      <c r="DX33" s="164">
        <f>'Production Summary'!$N$64</f>
        <v>192</v>
      </c>
      <c r="DY33" s="164">
        <v>0</v>
      </c>
      <c r="DZ33" s="391">
        <f>'Production Summary'!$N$65</f>
        <v>384</v>
      </c>
      <c r="EA33" s="164">
        <v>0</v>
      </c>
      <c r="EB33" s="391">
        <f>'Production Summary'!$N$66</f>
        <v>192</v>
      </c>
      <c r="EC33" s="164">
        <v>0</v>
      </c>
      <c r="ED33" s="164">
        <f>'Production Summary'!$N$67</f>
        <v>96</v>
      </c>
      <c r="EE33" s="164">
        <v>0</v>
      </c>
      <c r="EF33" s="164">
        <f>'Production Summary'!$N$68</f>
        <v>96</v>
      </c>
      <c r="EG33" s="164">
        <v>0</v>
      </c>
      <c r="EH33" s="164">
        <f>'Production Summary'!$N$69</f>
        <v>340</v>
      </c>
      <c r="EI33" s="101"/>
      <c r="EJ33" s="3"/>
      <c r="EK33" s="3"/>
      <c r="ER33" s="64" t="s">
        <v>49</v>
      </c>
      <c r="ES33" s="61" t="str">
        <f t="shared" si="7"/>
        <v>Goyal Ventures</v>
      </c>
      <c r="ET33" s="24">
        <f t="shared" si="2"/>
        <v>0</v>
      </c>
    </row>
    <row r="34" spans="1:150" ht="15" customHeight="1">
      <c r="A34" t="b">
        <f>C34='Raipur-1'!C34</f>
        <v>1</v>
      </c>
      <c r="B34" s="611">
        <f t="shared" si="3"/>
        <v>29</v>
      </c>
      <c r="C34" s="61" t="str">
        <f>IF('Raipur-1'!C34="","",'Raipur-1'!C34)</f>
        <v>The Lunchbox</v>
      </c>
      <c r="D34" s="164">
        <f>'Production Summary'!$N$4</f>
        <v>666</v>
      </c>
      <c r="E34" s="164">
        <f>'Production Summary'!$M$4</f>
        <v>27.75</v>
      </c>
      <c r="F34" s="164">
        <v>0</v>
      </c>
      <c r="G34" s="164">
        <f>'Production Summary'!$N$5</f>
        <v>666</v>
      </c>
      <c r="H34" s="164">
        <f>'Production Summary'!$M$5</f>
        <v>27.75</v>
      </c>
      <c r="I34" s="164">
        <v>0</v>
      </c>
      <c r="J34" s="164">
        <f>'Production Summary'!$N$6</f>
        <v>200</v>
      </c>
      <c r="K34" s="328">
        <f>'Production Summary'!$M$6</f>
        <v>7.5</v>
      </c>
      <c r="L34" s="164">
        <v>0</v>
      </c>
      <c r="M34" s="365">
        <f>'Production Summary'!$N$7</f>
        <v>612.72</v>
      </c>
      <c r="N34" s="367">
        <f>'Production Summary'!$M$7</f>
        <v>25.53</v>
      </c>
      <c r="O34" s="164">
        <v>0</v>
      </c>
      <c r="P34" s="164">
        <f>'Production Summary'!$N$8</f>
        <v>780</v>
      </c>
      <c r="Q34" s="164">
        <f>'Production Summary'!$M$8</f>
        <v>65</v>
      </c>
      <c r="R34" s="164">
        <v>0</v>
      </c>
      <c r="S34" s="164">
        <f>'Production Summary'!$N$9</f>
        <v>720</v>
      </c>
      <c r="T34" s="164">
        <f>'Production Summary'!$M$9</f>
        <v>60</v>
      </c>
      <c r="U34" s="164">
        <v>0</v>
      </c>
      <c r="V34" s="164">
        <f>'Production Summary'!$N$10</f>
        <v>876</v>
      </c>
      <c r="W34" s="164">
        <f>'Production Summary'!$M$10</f>
        <v>73</v>
      </c>
      <c r="X34" s="164">
        <v>0</v>
      </c>
      <c r="Y34" s="164">
        <f>'Production Summary'!$N$14</f>
        <v>177</v>
      </c>
      <c r="Z34" s="328">
        <f>'Production Summary'!$M$14</f>
        <v>14.75</v>
      </c>
      <c r="AA34" s="164">
        <v>0</v>
      </c>
      <c r="AB34" s="164">
        <f>'Production Summary'!$N$15</f>
        <v>126</v>
      </c>
      <c r="AC34" s="164">
        <f>'Production Summary'!$M$15</f>
        <v>21</v>
      </c>
      <c r="AD34" s="164">
        <v>0</v>
      </c>
      <c r="AE34" s="164">
        <f>'Production Summary'!$N$16</f>
        <v>252</v>
      </c>
      <c r="AF34" s="164">
        <f>'Production Summary'!$M$16</f>
        <v>21</v>
      </c>
      <c r="AG34" s="164">
        <v>0</v>
      </c>
      <c r="AH34" s="164">
        <f>'Production Summary'!$N$18</f>
        <v>1035</v>
      </c>
      <c r="AI34" s="164">
        <f>'Production Summary'!$M$18</f>
        <v>17.25</v>
      </c>
      <c r="AJ34" s="164">
        <v>0</v>
      </c>
      <c r="AK34" s="164">
        <f>'Production Summary'!$N$19</f>
        <v>870</v>
      </c>
      <c r="AL34" s="164">
        <f>'Production Summary'!$M$19</f>
        <v>29</v>
      </c>
      <c r="AM34" s="164">
        <v>0</v>
      </c>
      <c r="AN34" s="167">
        <f>AO34*12</f>
        <v>900</v>
      </c>
      <c r="AO34" s="167">
        <v>75</v>
      </c>
      <c r="AP34" s="164">
        <v>0</v>
      </c>
      <c r="AQ34" s="167">
        <f>AR34*2</f>
        <v>700</v>
      </c>
      <c r="AR34" s="167">
        <v>350</v>
      </c>
      <c r="AS34" s="164">
        <v>0</v>
      </c>
      <c r="AT34" s="386">
        <f>'Production Summary'!$N$22</f>
        <v>375</v>
      </c>
      <c r="AU34" s="164">
        <f>'Production Summary'!$N$23</f>
        <v>1050</v>
      </c>
      <c r="AV34" s="164">
        <f>'Production Summary'!$N$25</f>
        <v>300</v>
      </c>
      <c r="AW34" s="164">
        <f>'Production Summary'!$M$25</f>
        <v>25</v>
      </c>
      <c r="AX34" s="164">
        <v>0</v>
      </c>
      <c r="AY34" s="164">
        <f>'Production Summary'!$N$26</f>
        <v>300</v>
      </c>
      <c r="AZ34" s="164">
        <f>'Production Summary'!$M$26</f>
        <v>25</v>
      </c>
      <c r="BA34" s="164">
        <v>0</v>
      </c>
      <c r="BB34" s="164">
        <f>'Production Summary'!$N$28</f>
        <v>777</v>
      </c>
      <c r="BC34" s="164">
        <f>'Production Summary'!$M$28</f>
        <v>12.95</v>
      </c>
      <c r="BD34" s="164">
        <v>0</v>
      </c>
      <c r="BE34" s="167">
        <f>BF34*12</f>
        <v>636</v>
      </c>
      <c r="BF34" s="167">
        <v>53</v>
      </c>
      <c r="BG34" s="164">
        <v>0</v>
      </c>
      <c r="BH34" s="164">
        <f>'Production Summary'!$N$30</f>
        <v>500</v>
      </c>
      <c r="BI34" s="164">
        <f>'Production Summary'!$M$30</f>
        <v>250</v>
      </c>
      <c r="BJ34" s="164">
        <v>0</v>
      </c>
      <c r="BK34" s="386"/>
      <c r="BL34" s="164">
        <f>'Production Summary'!$N$32</f>
        <v>875</v>
      </c>
      <c r="BM34" s="164">
        <f>'Production Summary'!$N$34</f>
        <v>360.59999999999997</v>
      </c>
      <c r="BN34" s="164">
        <f>'Production Summary'!$M$34</f>
        <v>6.01</v>
      </c>
      <c r="BO34" s="164">
        <v>0</v>
      </c>
      <c r="BP34" s="164">
        <f>'Production Summary'!$N$36</f>
        <v>717</v>
      </c>
      <c r="BQ34" s="164">
        <f>'Production Summary'!$M$36</f>
        <v>11.95</v>
      </c>
      <c r="BR34" s="164">
        <v>0</v>
      </c>
      <c r="BS34" s="164">
        <f>'Production Summary'!$N$37</f>
        <v>210</v>
      </c>
      <c r="BT34" s="164">
        <f>'Production Summary'!$M$37</f>
        <v>21</v>
      </c>
      <c r="BU34" s="164">
        <v>0</v>
      </c>
      <c r="BV34" s="164">
        <f>'Production Summary'!$N$38</f>
        <v>280</v>
      </c>
      <c r="BW34" s="164">
        <f>'Production Summary'!$M$38</f>
        <v>28</v>
      </c>
      <c r="BX34" s="164">
        <v>0</v>
      </c>
      <c r="BY34" s="165">
        <f>'Production Summary'!$N$39</f>
        <v>300.38406247988502</v>
      </c>
      <c r="BZ34" s="164">
        <f>'Production Summary'!$M$39</f>
        <v>30.038406247988501</v>
      </c>
      <c r="CA34" s="164">
        <v>0</v>
      </c>
      <c r="CB34" s="164">
        <f>'Production Summary'!$N$40</f>
        <v>131.30000000000001</v>
      </c>
      <c r="CC34" s="164">
        <f>'Production Summary'!$M$40</f>
        <v>13.13</v>
      </c>
      <c r="CD34" s="164">
        <v>0</v>
      </c>
      <c r="CE34" s="164">
        <f>'Production Summary'!$N$42</f>
        <v>1136.3519999999996</v>
      </c>
      <c r="CF34" s="164">
        <f>'Production Summary'!$M$42</f>
        <v>81.167999999999978</v>
      </c>
      <c r="CG34" s="164">
        <v>0</v>
      </c>
      <c r="CH34" s="164">
        <v>0</v>
      </c>
      <c r="CI34" s="164">
        <f>'Production Summary'!$N$43</f>
        <v>184</v>
      </c>
      <c r="CJ34" s="164">
        <v>0</v>
      </c>
      <c r="CK34" s="167">
        <v>356</v>
      </c>
      <c r="CL34" s="164">
        <v>0</v>
      </c>
      <c r="CM34" s="375">
        <f>'Production Summary'!$N$45</f>
        <v>1650</v>
      </c>
      <c r="CN34" s="164">
        <f>'Production Summary'!$N$46</f>
        <v>270</v>
      </c>
      <c r="CO34" s="164">
        <f>'Production Summary'!$N$47</f>
        <v>1350</v>
      </c>
      <c r="CP34" s="166"/>
      <c r="CQ34" s="164">
        <f>'Production Summary'!$N$49</f>
        <v>8004.1580041580037</v>
      </c>
      <c r="CR34" s="164">
        <f>'Production Summary'!$M$49</f>
        <v>66.701316701316699</v>
      </c>
      <c r="CS34" s="164">
        <f>'Production Summary'!$N$50</f>
        <v>13331.600831600828</v>
      </c>
      <c r="CT34" s="164">
        <f>'Production Summary'!$M$50</f>
        <v>148.1288981288981</v>
      </c>
      <c r="CU34" s="164">
        <f>'Production Summary'!$N$51</f>
        <v>12785.862785862784</v>
      </c>
      <c r="CV34" s="164">
        <f>'Production Summary'!$M$51</f>
        <v>355.16285516285512</v>
      </c>
      <c r="CW34" s="164">
        <f>'Production Summary'!$N$52</f>
        <v>12629.937629937627</v>
      </c>
      <c r="CX34" s="164">
        <f>'Production Summary'!$M$52</f>
        <v>701.66320166320156</v>
      </c>
      <c r="CY34" s="164">
        <f>'Production Summary'!$N$53</f>
        <v>12396.049896049895</v>
      </c>
      <c r="CZ34" s="164">
        <f>'Production Summary'!$M$53</f>
        <v>688.66943866943859</v>
      </c>
      <c r="DA34" s="164">
        <f>'Production Summary'!$N$54</f>
        <v>13799.376299376298</v>
      </c>
      <c r="DB34" s="164">
        <f>'Production Summary'!$M$54</f>
        <v>766.63201663201653</v>
      </c>
      <c r="DC34" s="328">
        <f>'Production Summary'!$N$60</f>
        <v>12863.825363825363</v>
      </c>
      <c r="DD34" s="328">
        <f>'Production Summary'!$M$60</f>
        <v>714.65696465696465</v>
      </c>
      <c r="DE34" s="164">
        <f>'Production Summary'!$N$59</f>
        <v>11148.648648648648</v>
      </c>
      <c r="DF34" s="328">
        <f>'Production Summary'!$M$59</f>
        <v>619.36936936936934</v>
      </c>
      <c r="DG34" s="164">
        <f>'Production Summary'!$N$55</f>
        <v>13842.68884268884</v>
      </c>
      <c r="DH34" s="164">
        <f>'Production Summary'!$M$55</f>
        <v>3460.67221067221</v>
      </c>
      <c r="DI34" s="164">
        <f>'Production Summary'!$N$56</f>
        <v>13097.713097713096</v>
      </c>
      <c r="DJ34" s="164">
        <f>'Production Summary'!$M$56</f>
        <v>163.72141372141371</v>
      </c>
      <c r="DK34" s="164">
        <f>'Production Summary'!$N$57</f>
        <v>14189.189189189186</v>
      </c>
      <c r="DL34" s="164">
        <f>'Production Summary'!$M$57</f>
        <v>394.14414414414409</v>
      </c>
      <c r="DM34" s="164">
        <f>'Production Summary'!$N$58</f>
        <v>14017.671517671517</v>
      </c>
      <c r="DN34" s="164">
        <f>'Production Summary'!$M$58</f>
        <v>778.75952875952873</v>
      </c>
      <c r="DO34" s="164">
        <f>'Production Summary'!$N$61</f>
        <v>4500</v>
      </c>
      <c r="DP34" s="328">
        <f>'Production Summary'!$M$61</f>
        <v>750</v>
      </c>
      <c r="DQ34" s="164">
        <v>0</v>
      </c>
      <c r="DR34" s="164">
        <f>'Production Summary'!$N$62</f>
        <v>8900</v>
      </c>
      <c r="DS34" s="164">
        <f>'Production Summary'!$N$70</f>
        <v>300</v>
      </c>
      <c r="DT34" s="328">
        <f>'Production Summary'!$M$70</f>
        <v>25</v>
      </c>
      <c r="DU34" s="164">
        <v>0</v>
      </c>
      <c r="DV34" s="164">
        <f>'Production Summary'!$N$71</f>
        <v>150</v>
      </c>
      <c r="DW34" s="328">
        <v>0</v>
      </c>
      <c r="DX34" s="164">
        <f>'Production Summary'!$N$64</f>
        <v>192</v>
      </c>
      <c r="DY34" s="164">
        <v>0</v>
      </c>
      <c r="DZ34" s="391">
        <f>'Production Summary'!$N$65</f>
        <v>384</v>
      </c>
      <c r="EA34" s="164">
        <v>0</v>
      </c>
      <c r="EB34" s="391">
        <f>'Production Summary'!$N$66</f>
        <v>192</v>
      </c>
      <c r="EC34" s="164">
        <v>0</v>
      </c>
      <c r="ED34" s="164">
        <f>'Production Summary'!$N$67</f>
        <v>96</v>
      </c>
      <c r="EE34" s="164">
        <v>0</v>
      </c>
      <c r="EF34" s="164">
        <f>'Production Summary'!$N$68</f>
        <v>96</v>
      </c>
      <c r="EG34" s="164">
        <v>0</v>
      </c>
      <c r="EH34" s="164">
        <f>'Production Summary'!$N$69</f>
        <v>340</v>
      </c>
      <c r="EI34" s="101"/>
      <c r="EJ34" s="3"/>
      <c r="EK34" s="3"/>
      <c r="ER34" s="64" t="s">
        <v>50</v>
      </c>
      <c r="ES34" s="61" t="str">
        <f t="shared" si="7"/>
        <v>The Lunchbox</v>
      </c>
      <c r="ET34" s="24">
        <f t="shared" si="2"/>
        <v>0</v>
      </c>
    </row>
    <row r="35" spans="1:150" ht="15" customHeight="1">
      <c r="A35" t="b">
        <f>C35='Raipur-1'!C35</f>
        <v>1</v>
      </c>
      <c r="B35" s="611">
        <f t="shared" si="3"/>
        <v>30</v>
      </c>
      <c r="C35" s="3" t="str">
        <f>IF('Raipur-1'!C35="","",'Raipur-1'!C35)</f>
        <v>Deepak Dairy</v>
      </c>
      <c r="D35" s="164">
        <f>'Production Summary'!$N$4</f>
        <v>666</v>
      </c>
      <c r="E35" s="164">
        <f>'Production Summary'!$M$4</f>
        <v>27.75</v>
      </c>
      <c r="F35" s="164">
        <v>0</v>
      </c>
      <c r="G35" s="164">
        <f>'Production Summary'!$N$5</f>
        <v>666</v>
      </c>
      <c r="H35" s="164">
        <f>'Production Summary'!$M$5</f>
        <v>27.75</v>
      </c>
      <c r="I35" s="164">
        <v>0</v>
      </c>
      <c r="J35" s="164">
        <f>'Production Summary'!$N$6</f>
        <v>200</v>
      </c>
      <c r="K35" s="328">
        <f>'Production Summary'!$M$6</f>
        <v>7.5</v>
      </c>
      <c r="L35" s="164">
        <v>0</v>
      </c>
      <c r="M35" s="365">
        <f>'Production Summary'!$N$7</f>
        <v>612.72</v>
      </c>
      <c r="N35" s="367">
        <f>'Production Summary'!$M$7</f>
        <v>25.53</v>
      </c>
      <c r="O35" s="164">
        <v>0</v>
      </c>
      <c r="P35" s="164">
        <f>'Production Summary'!$N$8</f>
        <v>780</v>
      </c>
      <c r="Q35" s="164">
        <f>'Production Summary'!$M$8</f>
        <v>65</v>
      </c>
      <c r="R35" s="164">
        <v>0</v>
      </c>
      <c r="S35" s="164">
        <f>'Production Summary'!$N$9</f>
        <v>720</v>
      </c>
      <c r="T35" s="164">
        <f>'Production Summary'!$M$9</f>
        <v>60</v>
      </c>
      <c r="U35" s="164">
        <v>0</v>
      </c>
      <c r="V35" s="164">
        <f>'Production Summary'!$N$10</f>
        <v>876</v>
      </c>
      <c r="W35" s="164">
        <f>'Production Summary'!$M$10</f>
        <v>73</v>
      </c>
      <c r="X35" s="164">
        <v>0</v>
      </c>
      <c r="Y35" s="164">
        <f>'Production Summary'!$N$14</f>
        <v>177</v>
      </c>
      <c r="Z35" s="328">
        <f>'Production Summary'!$M$14</f>
        <v>14.75</v>
      </c>
      <c r="AA35" s="164">
        <v>0</v>
      </c>
      <c r="AB35" s="164">
        <f>'Production Summary'!$N$15</f>
        <v>126</v>
      </c>
      <c r="AC35" s="164">
        <f>'Production Summary'!$M$15</f>
        <v>21</v>
      </c>
      <c r="AD35" s="164">
        <v>0</v>
      </c>
      <c r="AE35" s="164">
        <f>'Production Summary'!$N$16</f>
        <v>252</v>
      </c>
      <c r="AF35" s="164">
        <f>'Production Summary'!$M$16</f>
        <v>21</v>
      </c>
      <c r="AG35" s="164">
        <v>0</v>
      </c>
      <c r="AH35" s="164">
        <f>'Production Summary'!$N$18</f>
        <v>1035</v>
      </c>
      <c r="AI35" s="164">
        <f>'Production Summary'!$M$18</f>
        <v>17.25</v>
      </c>
      <c r="AJ35" s="164">
        <v>0</v>
      </c>
      <c r="AK35" s="164">
        <f>'Production Summary'!$N$19</f>
        <v>870</v>
      </c>
      <c r="AL35" s="164">
        <f>'Production Summary'!$M$19</f>
        <v>29</v>
      </c>
      <c r="AM35" s="164">
        <v>0</v>
      </c>
      <c r="AN35" s="164">
        <f>'Production Summary'!$N$20</f>
        <v>864</v>
      </c>
      <c r="AO35" s="164">
        <f>'Production Summary'!$M$20</f>
        <v>72</v>
      </c>
      <c r="AP35" s="164">
        <v>0</v>
      </c>
      <c r="AQ35" s="164">
        <f>'Production Summary'!$N$21</f>
        <v>670</v>
      </c>
      <c r="AR35" s="164">
        <f>'Production Summary'!$M$21</f>
        <v>335</v>
      </c>
      <c r="AS35" s="164">
        <v>0</v>
      </c>
      <c r="AT35" s="386">
        <f>'Production Summary'!$N$22</f>
        <v>375</v>
      </c>
      <c r="AU35" s="164">
        <f>'Production Summary'!$N$23</f>
        <v>1050</v>
      </c>
      <c r="AV35" s="164">
        <f>'Production Summary'!$N$25</f>
        <v>300</v>
      </c>
      <c r="AW35" s="164">
        <f>'Production Summary'!$M$25</f>
        <v>25</v>
      </c>
      <c r="AX35" s="164">
        <v>0</v>
      </c>
      <c r="AY35" s="164">
        <f>'Production Summary'!$N$26</f>
        <v>300</v>
      </c>
      <c r="AZ35" s="164">
        <f>'Production Summary'!$M$26</f>
        <v>25</v>
      </c>
      <c r="BA35" s="164">
        <v>0</v>
      </c>
      <c r="BB35" s="164">
        <f>'Production Summary'!$N$28</f>
        <v>777</v>
      </c>
      <c r="BC35" s="164">
        <f>'Production Summary'!$M$28</f>
        <v>12.95</v>
      </c>
      <c r="BD35" s="164">
        <v>0</v>
      </c>
      <c r="BE35" s="164">
        <f>'Production Summary'!$N$29</f>
        <v>612</v>
      </c>
      <c r="BF35" s="164">
        <f>'Production Summary'!$M$29</f>
        <v>51</v>
      </c>
      <c r="BG35" s="164">
        <v>0</v>
      </c>
      <c r="BH35" s="164">
        <f>'Production Summary'!$N$30</f>
        <v>500</v>
      </c>
      <c r="BI35" s="164">
        <f>'Production Summary'!$M$30</f>
        <v>250</v>
      </c>
      <c r="BJ35" s="164">
        <v>0</v>
      </c>
      <c r="BK35" s="386"/>
      <c r="BL35" s="164">
        <f>'Production Summary'!$N$32</f>
        <v>875</v>
      </c>
      <c r="BM35" s="164">
        <f>'Production Summary'!$N$34</f>
        <v>360.59999999999997</v>
      </c>
      <c r="BN35" s="164">
        <f>'Production Summary'!$M$34</f>
        <v>6.01</v>
      </c>
      <c r="BO35" s="164">
        <v>0</v>
      </c>
      <c r="BP35" s="164">
        <f>'Production Summary'!$N$36</f>
        <v>717</v>
      </c>
      <c r="BQ35" s="164">
        <f>'Production Summary'!$M$36</f>
        <v>11.95</v>
      </c>
      <c r="BR35" s="164">
        <v>0</v>
      </c>
      <c r="BS35" s="164">
        <f>'Production Summary'!$N$37</f>
        <v>210</v>
      </c>
      <c r="BT35" s="164">
        <f>'Production Summary'!$M$37</f>
        <v>21</v>
      </c>
      <c r="BU35" s="164">
        <v>0</v>
      </c>
      <c r="BV35" s="164">
        <f>'Production Summary'!$N$38</f>
        <v>280</v>
      </c>
      <c r="BW35" s="164">
        <f>'Production Summary'!$M$38</f>
        <v>28</v>
      </c>
      <c r="BX35" s="164">
        <v>0</v>
      </c>
      <c r="BY35" s="165">
        <f>'Production Summary'!$N$39</f>
        <v>300.38406247988502</v>
      </c>
      <c r="BZ35" s="164">
        <f>'Production Summary'!$M$39</f>
        <v>30.038406247988501</v>
      </c>
      <c r="CA35" s="164">
        <v>0</v>
      </c>
      <c r="CB35" s="164">
        <f>'Production Summary'!$N$40</f>
        <v>131.30000000000001</v>
      </c>
      <c r="CC35" s="164">
        <f>'Production Summary'!$M$40</f>
        <v>13.13</v>
      </c>
      <c r="CD35" s="164">
        <v>0</v>
      </c>
      <c r="CE35" s="164">
        <f>'Production Summary'!$N$42</f>
        <v>1136.3519999999996</v>
      </c>
      <c r="CF35" s="164">
        <f>'Production Summary'!$M$42</f>
        <v>81.167999999999978</v>
      </c>
      <c r="CG35" s="164">
        <v>0</v>
      </c>
      <c r="CH35" s="164">
        <v>0</v>
      </c>
      <c r="CI35" s="164">
        <f>'Production Summary'!$N$43</f>
        <v>184</v>
      </c>
      <c r="CJ35" s="164">
        <v>0</v>
      </c>
      <c r="CK35" s="164">
        <f>'Production Summary'!$N$44</f>
        <v>355</v>
      </c>
      <c r="CL35" s="164">
        <v>0</v>
      </c>
      <c r="CM35" s="375">
        <f>'Production Summary'!$N$45</f>
        <v>1650</v>
      </c>
      <c r="CN35" s="164">
        <f>'Production Summary'!$N$46</f>
        <v>270</v>
      </c>
      <c r="CO35" s="164">
        <f>'Production Summary'!$N$47</f>
        <v>1350</v>
      </c>
      <c r="CP35" s="166"/>
      <c r="CQ35" s="164">
        <f>'Production Summary'!$N$49</f>
        <v>8004.1580041580037</v>
      </c>
      <c r="CR35" s="164">
        <f>'Production Summary'!$M$49</f>
        <v>66.701316701316699</v>
      </c>
      <c r="CS35" s="164">
        <f>'Production Summary'!$N$50</f>
        <v>13331.600831600828</v>
      </c>
      <c r="CT35" s="164">
        <f>'Production Summary'!$M$50</f>
        <v>148.1288981288981</v>
      </c>
      <c r="CU35" s="164">
        <f>'Production Summary'!$N$51</f>
        <v>12785.862785862784</v>
      </c>
      <c r="CV35" s="164">
        <f>'Production Summary'!$M$51</f>
        <v>355.16285516285512</v>
      </c>
      <c r="CW35" s="164">
        <f>'Production Summary'!$N$52</f>
        <v>12629.937629937627</v>
      </c>
      <c r="CX35" s="164">
        <f>'Production Summary'!$M$52</f>
        <v>701.66320166320156</v>
      </c>
      <c r="CY35" s="164">
        <f>'Production Summary'!$N$53</f>
        <v>12396.049896049895</v>
      </c>
      <c r="CZ35" s="164">
        <f>'Production Summary'!$M$53</f>
        <v>688.66943866943859</v>
      </c>
      <c r="DA35" s="164">
        <f>'Production Summary'!$N$54</f>
        <v>13799.376299376298</v>
      </c>
      <c r="DB35" s="164">
        <f>'Production Summary'!$M$54</f>
        <v>766.63201663201653</v>
      </c>
      <c r="DC35" s="328">
        <f>'Production Summary'!$N$60</f>
        <v>12863.825363825363</v>
      </c>
      <c r="DD35" s="328">
        <f>'Production Summary'!$M$60</f>
        <v>714.65696465696465</v>
      </c>
      <c r="DE35" s="164">
        <f>'Production Summary'!$N$59</f>
        <v>11148.648648648648</v>
      </c>
      <c r="DF35" s="328">
        <f>'Production Summary'!$M$59</f>
        <v>619.36936936936934</v>
      </c>
      <c r="DG35" s="164">
        <f>'Production Summary'!$N$55</f>
        <v>13842.68884268884</v>
      </c>
      <c r="DH35" s="164">
        <f>'Production Summary'!$M$55</f>
        <v>3460.67221067221</v>
      </c>
      <c r="DI35" s="164">
        <f>'Production Summary'!$N$56</f>
        <v>13097.713097713096</v>
      </c>
      <c r="DJ35" s="164">
        <f>'Production Summary'!$M$56</f>
        <v>163.72141372141371</v>
      </c>
      <c r="DK35" s="164">
        <f>'Production Summary'!$N$57</f>
        <v>14189.189189189186</v>
      </c>
      <c r="DL35" s="164">
        <f>'Production Summary'!$M$57</f>
        <v>394.14414414414409</v>
      </c>
      <c r="DM35" s="164">
        <f>'Production Summary'!$N$58</f>
        <v>14017.671517671517</v>
      </c>
      <c r="DN35" s="164">
        <f>'Production Summary'!$M$58</f>
        <v>778.75952875952873</v>
      </c>
      <c r="DO35" s="164">
        <f>'Production Summary'!$N$61</f>
        <v>4500</v>
      </c>
      <c r="DP35" s="328">
        <f>'Production Summary'!$M$61</f>
        <v>750</v>
      </c>
      <c r="DQ35" s="164">
        <v>0</v>
      </c>
      <c r="DR35" s="164">
        <f>'Production Summary'!$N$62</f>
        <v>8900</v>
      </c>
      <c r="DS35" s="164">
        <f>'Production Summary'!$N$70</f>
        <v>300</v>
      </c>
      <c r="DT35" s="328">
        <f>'Production Summary'!$M$70</f>
        <v>25</v>
      </c>
      <c r="DU35" s="164">
        <v>0</v>
      </c>
      <c r="DV35" s="164">
        <f>'Production Summary'!$N$71</f>
        <v>150</v>
      </c>
      <c r="DW35" s="328">
        <v>0</v>
      </c>
      <c r="DX35" s="164">
        <f>'Production Summary'!$N$64</f>
        <v>192</v>
      </c>
      <c r="DY35" s="164">
        <v>0</v>
      </c>
      <c r="DZ35" s="391">
        <f>'Production Summary'!$N$65</f>
        <v>384</v>
      </c>
      <c r="EA35" s="164">
        <v>0</v>
      </c>
      <c r="EB35" s="391">
        <f>'Production Summary'!$N$66</f>
        <v>192</v>
      </c>
      <c r="EC35" s="164">
        <v>0</v>
      </c>
      <c r="ED35" s="164">
        <f>'Production Summary'!$N$67</f>
        <v>96</v>
      </c>
      <c r="EE35" s="164">
        <v>0</v>
      </c>
      <c r="EF35" s="164">
        <f>'Production Summary'!$N$68</f>
        <v>96</v>
      </c>
      <c r="EG35" s="164">
        <v>0</v>
      </c>
      <c r="EH35" s="164">
        <f>'Production Summary'!$N$69</f>
        <v>340</v>
      </c>
      <c r="EI35" s="101"/>
      <c r="EJ35" s="3"/>
      <c r="EK35" s="3"/>
      <c r="ER35" s="64" t="s">
        <v>51</v>
      </c>
      <c r="ES35" s="61" t="str">
        <f t="shared" si="7"/>
        <v>Deepak Dairy</v>
      </c>
      <c r="ET35" s="24">
        <f t="shared" si="2"/>
        <v>0</v>
      </c>
    </row>
    <row r="36" spans="1:150" ht="15" customHeight="1">
      <c r="A36" t="b">
        <f>C36='Raipur-1'!C36</f>
        <v>1</v>
      </c>
      <c r="B36" s="611">
        <f t="shared" si="3"/>
        <v>31</v>
      </c>
      <c r="C36" s="3" t="str">
        <f>IF('Raipur-1'!C36="","",'Raipur-1'!C36)</f>
        <v>Shyam Traders</v>
      </c>
      <c r="D36" s="164">
        <f>'Production Summary'!$N$4</f>
        <v>666</v>
      </c>
      <c r="E36" s="164">
        <f>'Production Summary'!$M$4</f>
        <v>27.75</v>
      </c>
      <c r="F36" s="164">
        <v>0</v>
      </c>
      <c r="G36" s="164">
        <f>'Production Summary'!$N$5</f>
        <v>666</v>
      </c>
      <c r="H36" s="164">
        <f>'Production Summary'!$M$5</f>
        <v>27.75</v>
      </c>
      <c r="I36" s="164">
        <v>0</v>
      </c>
      <c r="J36" s="164">
        <f>'Production Summary'!$N$6</f>
        <v>200</v>
      </c>
      <c r="K36" s="328">
        <f>'Production Summary'!$M$6</f>
        <v>7.5</v>
      </c>
      <c r="L36" s="164">
        <v>0</v>
      </c>
      <c r="M36" s="365">
        <f>'Production Summary'!$N$7</f>
        <v>612.72</v>
      </c>
      <c r="N36" s="367">
        <f>'Production Summary'!$M$7</f>
        <v>25.53</v>
      </c>
      <c r="O36" s="164">
        <v>0</v>
      </c>
      <c r="P36" s="164">
        <f>'Production Summary'!$N$8</f>
        <v>780</v>
      </c>
      <c r="Q36" s="164">
        <f>'Production Summary'!$M$8</f>
        <v>65</v>
      </c>
      <c r="R36" s="164">
        <v>0</v>
      </c>
      <c r="S36" s="164">
        <f>'Production Summary'!$N$9</f>
        <v>720</v>
      </c>
      <c r="T36" s="164">
        <f>'Production Summary'!$M$9</f>
        <v>60</v>
      </c>
      <c r="U36" s="164">
        <v>0</v>
      </c>
      <c r="V36" s="164">
        <f>'Production Summary'!$N$10</f>
        <v>876</v>
      </c>
      <c r="W36" s="164">
        <f>'Production Summary'!$M$10</f>
        <v>73</v>
      </c>
      <c r="X36" s="164">
        <v>0</v>
      </c>
      <c r="Y36" s="164">
        <f>'Production Summary'!$N$14</f>
        <v>177</v>
      </c>
      <c r="Z36" s="328">
        <f>'Production Summary'!$M$14</f>
        <v>14.75</v>
      </c>
      <c r="AA36" s="164">
        <v>0</v>
      </c>
      <c r="AB36" s="164">
        <f>'Production Summary'!$N$15</f>
        <v>126</v>
      </c>
      <c r="AC36" s="164">
        <f>'Production Summary'!$M$15</f>
        <v>21</v>
      </c>
      <c r="AD36" s="164">
        <v>0</v>
      </c>
      <c r="AE36" s="164">
        <f>'Production Summary'!$N$16</f>
        <v>252</v>
      </c>
      <c r="AF36" s="164">
        <f>'Production Summary'!$M$16</f>
        <v>21</v>
      </c>
      <c r="AG36" s="164">
        <v>0</v>
      </c>
      <c r="AH36" s="164">
        <f>'Production Summary'!$N$18</f>
        <v>1035</v>
      </c>
      <c r="AI36" s="164">
        <f>'Production Summary'!$M$18</f>
        <v>17.25</v>
      </c>
      <c r="AJ36" s="164">
        <v>0</v>
      </c>
      <c r="AK36" s="164">
        <f>'Production Summary'!$N$19</f>
        <v>870</v>
      </c>
      <c r="AL36" s="164">
        <f>'Production Summary'!$M$19</f>
        <v>29</v>
      </c>
      <c r="AM36" s="164">
        <v>0</v>
      </c>
      <c r="AN36" s="164">
        <f>'Production Summary'!$N$20</f>
        <v>864</v>
      </c>
      <c r="AO36" s="164">
        <f>'Production Summary'!$M$20</f>
        <v>72</v>
      </c>
      <c r="AP36" s="164">
        <v>0</v>
      </c>
      <c r="AQ36" s="164">
        <f>'Production Summary'!$N$21</f>
        <v>670</v>
      </c>
      <c r="AR36" s="164">
        <f>'Production Summary'!$M$21</f>
        <v>335</v>
      </c>
      <c r="AS36" s="164">
        <v>0</v>
      </c>
      <c r="AT36" s="386">
        <f>'Production Summary'!$N$22</f>
        <v>375</v>
      </c>
      <c r="AU36" s="164">
        <f>'Production Summary'!$N$23</f>
        <v>1050</v>
      </c>
      <c r="AV36" s="164">
        <f>'Production Summary'!$N$25</f>
        <v>300</v>
      </c>
      <c r="AW36" s="164">
        <f>'Production Summary'!$M$25</f>
        <v>25</v>
      </c>
      <c r="AX36" s="164">
        <v>0</v>
      </c>
      <c r="AY36" s="164">
        <f>'Production Summary'!$N$26</f>
        <v>300</v>
      </c>
      <c r="AZ36" s="164">
        <f>'Production Summary'!$M$26</f>
        <v>25</v>
      </c>
      <c r="BA36" s="164">
        <v>0</v>
      </c>
      <c r="BB36" s="164">
        <f>'Production Summary'!$N$28</f>
        <v>777</v>
      </c>
      <c r="BC36" s="164">
        <f>'Production Summary'!$M$28</f>
        <v>12.95</v>
      </c>
      <c r="BD36" s="164">
        <v>0</v>
      </c>
      <c r="BE36" s="164">
        <f>'Production Summary'!$N$29</f>
        <v>612</v>
      </c>
      <c r="BF36" s="164">
        <f>'Production Summary'!$M$29</f>
        <v>51</v>
      </c>
      <c r="BG36" s="164">
        <v>0</v>
      </c>
      <c r="BH36" s="164">
        <f>'Production Summary'!$N$30</f>
        <v>500</v>
      </c>
      <c r="BI36" s="164">
        <f>'Production Summary'!$M$30</f>
        <v>250</v>
      </c>
      <c r="BJ36" s="164">
        <v>0</v>
      </c>
      <c r="BK36" s="386"/>
      <c r="BL36" s="164">
        <f>'Production Summary'!$N$32</f>
        <v>875</v>
      </c>
      <c r="BM36" s="164">
        <f>'Production Summary'!$N$34</f>
        <v>360.59999999999997</v>
      </c>
      <c r="BN36" s="164">
        <f>'Production Summary'!$M$34</f>
        <v>6.01</v>
      </c>
      <c r="BO36" s="164">
        <v>0</v>
      </c>
      <c r="BP36" s="164">
        <f>'Production Summary'!$N$36</f>
        <v>717</v>
      </c>
      <c r="BQ36" s="164">
        <f>'Production Summary'!$M$36</f>
        <v>11.95</v>
      </c>
      <c r="BR36" s="164">
        <v>0</v>
      </c>
      <c r="BS36" s="164">
        <f>'Production Summary'!$N$37</f>
        <v>210</v>
      </c>
      <c r="BT36" s="164">
        <f>'Production Summary'!$M$37</f>
        <v>21</v>
      </c>
      <c r="BU36" s="164">
        <v>0</v>
      </c>
      <c r="BV36" s="164">
        <f>'Production Summary'!$N$38</f>
        <v>280</v>
      </c>
      <c r="BW36" s="164">
        <f>'Production Summary'!$M$38</f>
        <v>28</v>
      </c>
      <c r="BX36" s="164">
        <v>0</v>
      </c>
      <c r="BY36" s="165">
        <f>'Production Summary'!$N$39</f>
        <v>300.38406247988502</v>
      </c>
      <c r="BZ36" s="164">
        <f>'Production Summary'!$M$39</f>
        <v>30.038406247988501</v>
      </c>
      <c r="CA36" s="164">
        <v>0</v>
      </c>
      <c r="CB36" s="164">
        <f>'Production Summary'!$N$40</f>
        <v>131.30000000000001</v>
      </c>
      <c r="CC36" s="164">
        <f>'Production Summary'!$M$40</f>
        <v>13.13</v>
      </c>
      <c r="CD36" s="164">
        <v>0</v>
      </c>
      <c r="CE36" s="164">
        <f>'Production Summary'!$N$42</f>
        <v>1136.3519999999996</v>
      </c>
      <c r="CF36" s="164">
        <f>'Production Summary'!$M$42</f>
        <v>81.167999999999978</v>
      </c>
      <c r="CG36" s="164">
        <v>0</v>
      </c>
      <c r="CH36" s="164">
        <v>0</v>
      </c>
      <c r="CI36" s="164">
        <f>'Production Summary'!$N$43</f>
        <v>184</v>
      </c>
      <c r="CJ36" s="164">
        <v>0</v>
      </c>
      <c r="CK36" s="164">
        <f>'Production Summary'!$N$44</f>
        <v>355</v>
      </c>
      <c r="CL36" s="164">
        <v>0</v>
      </c>
      <c r="CM36" s="375">
        <f>'Production Summary'!$N$45</f>
        <v>1650</v>
      </c>
      <c r="CN36" s="164">
        <f>'Production Summary'!$N$46</f>
        <v>270</v>
      </c>
      <c r="CO36" s="164">
        <f>'Production Summary'!$N$47</f>
        <v>1350</v>
      </c>
      <c r="CP36" s="166"/>
      <c r="CQ36" s="164">
        <f>'Production Summary'!$N$49</f>
        <v>8004.1580041580037</v>
      </c>
      <c r="CR36" s="164">
        <f>'Production Summary'!$M$49</f>
        <v>66.701316701316699</v>
      </c>
      <c r="CS36" s="164">
        <f>'Production Summary'!$N$50</f>
        <v>13331.600831600828</v>
      </c>
      <c r="CT36" s="164">
        <f>'Production Summary'!$M$50</f>
        <v>148.1288981288981</v>
      </c>
      <c r="CU36" s="164">
        <f>'Production Summary'!$N$51</f>
        <v>12785.862785862784</v>
      </c>
      <c r="CV36" s="164">
        <f>'Production Summary'!$M$51</f>
        <v>355.16285516285512</v>
      </c>
      <c r="CW36" s="164">
        <f>'Production Summary'!$N$52</f>
        <v>12629.937629937627</v>
      </c>
      <c r="CX36" s="164">
        <f>'Production Summary'!$M$52</f>
        <v>701.66320166320156</v>
      </c>
      <c r="CY36" s="164">
        <f>'Production Summary'!$N$53</f>
        <v>12396.049896049895</v>
      </c>
      <c r="CZ36" s="164">
        <f>'Production Summary'!$M$53</f>
        <v>688.66943866943859</v>
      </c>
      <c r="DA36" s="164">
        <f>'Production Summary'!$N$54</f>
        <v>13799.376299376298</v>
      </c>
      <c r="DB36" s="164">
        <f>'Production Summary'!$M$54</f>
        <v>766.63201663201653</v>
      </c>
      <c r="DC36" s="328">
        <f>'Production Summary'!$N$60</f>
        <v>12863.825363825363</v>
      </c>
      <c r="DD36" s="328">
        <f>'Production Summary'!$M$60</f>
        <v>714.65696465696465</v>
      </c>
      <c r="DE36" s="164">
        <f>'Production Summary'!$N$59</f>
        <v>11148.648648648648</v>
      </c>
      <c r="DF36" s="328">
        <f>'Production Summary'!$M$59</f>
        <v>619.36936936936934</v>
      </c>
      <c r="DG36" s="164">
        <f>'Production Summary'!$N$55</f>
        <v>13842.68884268884</v>
      </c>
      <c r="DH36" s="164">
        <f>'Production Summary'!$M$55</f>
        <v>3460.67221067221</v>
      </c>
      <c r="DI36" s="164">
        <f>'Production Summary'!$N$56</f>
        <v>13097.713097713096</v>
      </c>
      <c r="DJ36" s="164">
        <f>'Production Summary'!$M$56</f>
        <v>163.72141372141371</v>
      </c>
      <c r="DK36" s="164">
        <f>'Production Summary'!$N$57</f>
        <v>14189.189189189186</v>
      </c>
      <c r="DL36" s="164">
        <f>'Production Summary'!$M$57</f>
        <v>394.14414414414409</v>
      </c>
      <c r="DM36" s="164">
        <f>'Production Summary'!$N$58</f>
        <v>14017.671517671517</v>
      </c>
      <c r="DN36" s="164">
        <f>'Production Summary'!$M$58</f>
        <v>778.75952875952873</v>
      </c>
      <c r="DO36" s="164">
        <f>'Production Summary'!$N$61</f>
        <v>4500</v>
      </c>
      <c r="DP36" s="328">
        <f>'Production Summary'!$M$61</f>
        <v>750</v>
      </c>
      <c r="DQ36" s="164">
        <v>0</v>
      </c>
      <c r="DR36" s="164">
        <v>8500</v>
      </c>
      <c r="DS36" s="164">
        <f>'Production Summary'!$N$70</f>
        <v>300</v>
      </c>
      <c r="DT36" s="328">
        <f>'Production Summary'!$M$70</f>
        <v>25</v>
      </c>
      <c r="DU36" s="164">
        <v>0</v>
      </c>
      <c r="DV36" s="164">
        <f>'Production Summary'!$N$71</f>
        <v>150</v>
      </c>
      <c r="DW36" s="328">
        <v>0</v>
      </c>
      <c r="DX36" s="164">
        <f>'Production Summary'!$N$64</f>
        <v>192</v>
      </c>
      <c r="DY36" s="164">
        <v>0</v>
      </c>
      <c r="DZ36" s="391">
        <f>'Production Summary'!$N$65</f>
        <v>384</v>
      </c>
      <c r="EA36" s="164">
        <v>0</v>
      </c>
      <c r="EB36" s="391">
        <f>'Production Summary'!$N$66</f>
        <v>192</v>
      </c>
      <c r="EC36" s="164">
        <v>0</v>
      </c>
      <c r="ED36" s="164">
        <f>'Production Summary'!$N$67</f>
        <v>96</v>
      </c>
      <c r="EE36" s="164">
        <v>0</v>
      </c>
      <c r="EF36" s="164">
        <f>'Production Summary'!$N$68</f>
        <v>96</v>
      </c>
      <c r="EG36" s="164">
        <v>0</v>
      </c>
      <c r="EH36" s="164">
        <f>'Production Summary'!$N$69</f>
        <v>340</v>
      </c>
      <c r="EI36" s="101"/>
      <c r="EJ36" s="3"/>
      <c r="EK36" s="3"/>
      <c r="ER36" s="64" t="s">
        <v>52</v>
      </c>
      <c r="ES36" s="61" t="str">
        <f t="shared" si="7"/>
        <v>Shyam Traders</v>
      </c>
      <c r="ET36" s="24">
        <f t="shared" si="2"/>
        <v>0</v>
      </c>
    </row>
    <row r="37" spans="1:150" ht="15" customHeight="1">
      <c r="A37" t="b">
        <f>C37='Raipur-1'!C37</f>
        <v>1</v>
      </c>
      <c r="B37" s="612">
        <f t="shared" si="3"/>
        <v>32</v>
      </c>
      <c r="C37" s="3" t="str">
        <f>IF('Raipur-1'!C37="","",'Raipur-1'!C37)</f>
        <v>Bhavesh Traders</v>
      </c>
      <c r="D37" s="164">
        <f>'Production Summary'!$N$4</f>
        <v>666</v>
      </c>
      <c r="E37" s="164">
        <f>'Production Summary'!$M$4</f>
        <v>27.75</v>
      </c>
      <c r="F37" s="164">
        <v>0</v>
      </c>
      <c r="G37" s="164">
        <f>'Production Summary'!$N$5</f>
        <v>666</v>
      </c>
      <c r="H37" s="164">
        <f>'Production Summary'!$M$5</f>
        <v>27.75</v>
      </c>
      <c r="I37" s="164">
        <v>0</v>
      </c>
      <c r="J37" s="164">
        <f>'Production Summary'!$N$6</f>
        <v>200</v>
      </c>
      <c r="K37" s="328">
        <f>'Production Summary'!$M$6</f>
        <v>7.5</v>
      </c>
      <c r="L37" s="164">
        <v>0</v>
      </c>
      <c r="M37" s="365">
        <f>'Production Summary'!$N$7</f>
        <v>612.72</v>
      </c>
      <c r="N37" s="367">
        <f>'Production Summary'!$M$7</f>
        <v>25.53</v>
      </c>
      <c r="O37" s="164">
        <v>0</v>
      </c>
      <c r="P37" s="164">
        <f>'Production Summary'!$N$8</f>
        <v>780</v>
      </c>
      <c r="Q37" s="164">
        <f>'Production Summary'!$M$8</f>
        <v>65</v>
      </c>
      <c r="R37" s="164">
        <v>0</v>
      </c>
      <c r="S37" s="164">
        <f>'Production Summary'!$N$9</f>
        <v>720</v>
      </c>
      <c r="T37" s="164">
        <f>'Production Summary'!$M$9</f>
        <v>60</v>
      </c>
      <c r="U37" s="164">
        <v>0</v>
      </c>
      <c r="V37" s="164">
        <f>'Production Summary'!$N$10</f>
        <v>876</v>
      </c>
      <c r="W37" s="164">
        <f>'Production Summary'!$M$10</f>
        <v>73</v>
      </c>
      <c r="X37" s="164">
        <v>0</v>
      </c>
      <c r="Y37" s="164">
        <f>'Production Summary'!$N$14</f>
        <v>177</v>
      </c>
      <c r="Z37" s="328">
        <f>'Production Summary'!$M$14</f>
        <v>14.75</v>
      </c>
      <c r="AA37" s="164">
        <v>0</v>
      </c>
      <c r="AB37" s="164">
        <f>'Production Summary'!$N$15</f>
        <v>126</v>
      </c>
      <c r="AC37" s="164">
        <f>'Production Summary'!$M$15</f>
        <v>21</v>
      </c>
      <c r="AD37" s="164">
        <v>0</v>
      </c>
      <c r="AE37" s="164">
        <f>'Production Summary'!$N$16</f>
        <v>252</v>
      </c>
      <c r="AF37" s="164">
        <f>'Production Summary'!$M$16</f>
        <v>21</v>
      </c>
      <c r="AG37" s="164">
        <v>0</v>
      </c>
      <c r="AH37" s="164">
        <f>'Production Summary'!$N$18</f>
        <v>1035</v>
      </c>
      <c r="AI37" s="164">
        <f>'Production Summary'!$M$18</f>
        <v>17.25</v>
      </c>
      <c r="AJ37" s="164">
        <v>0</v>
      </c>
      <c r="AK37" s="164">
        <f>'Production Summary'!$N$19</f>
        <v>870</v>
      </c>
      <c r="AL37" s="164">
        <f>'Production Summary'!$M$19</f>
        <v>29</v>
      </c>
      <c r="AM37" s="164">
        <v>0</v>
      </c>
      <c r="AN37" s="164">
        <f>'Production Summary'!$N$20</f>
        <v>864</v>
      </c>
      <c r="AO37" s="164">
        <f>'Production Summary'!$M$20</f>
        <v>72</v>
      </c>
      <c r="AP37" s="164">
        <v>0</v>
      </c>
      <c r="AQ37" s="164">
        <f>'Production Summary'!$N$21</f>
        <v>670</v>
      </c>
      <c r="AR37" s="164">
        <f>'Production Summary'!$M$21</f>
        <v>335</v>
      </c>
      <c r="AS37" s="164">
        <v>0</v>
      </c>
      <c r="AT37" s="386">
        <f>'Production Summary'!$N$22</f>
        <v>375</v>
      </c>
      <c r="AU37" s="164">
        <f>'Production Summary'!$N$23</f>
        <v>1050</v>
      </c>
      <c r="AV37" s="164">
        <f>'Production Summary'!$N$25</f>
        <v>300</v>
      </c>
      <c r="AW37" s="164">
        <f>'Production Summary'!$M$25</f>
        <v>25</v>
      </c>
      <c r="AX37" s="164">
        <v>0</v>
      </c>
      <c r="AY37" s="164">
        <f>'Production Summary'!$N$26</f>
        <v>300</v>
      </c>
      <c r="AZ37" s="164">
        <f>'Production Summary'!$M$26</f>
        <v>25</v>
      </c>
      <c r="BA37" s="164">
        <v>0</v>
      </c>
      <c r="BB37" s="164">
        <f>'Production Summary'!$N$28</f>
        <v>777</v>
      </c>
      <c r="BC37" s="164">
        <f>'Production Summary'!$M$28</f>
        <v>12.95</v>
      </c>
      <c r="BD37" s="164">
        <v>0</v>
      </c>
      <c r="BE37" s="164">
        <f>'Production Summary'!$N$29</f>
        <v>612</v>
      </c>
      <c r="BF37" s="164">
        <f>'Production Summary'!$M$29</f>
        <v>51</v>
      </c>
      <c r="BG37" s="164">
        <v>0</v>
      </c>
      <c r="BH37" s="164">
        <f>'Production Summary'!$N$30</f>
        <v>500</v>
      </c>
      <c r="BI37" s="164">
        <f>'Production Summary'!$M$30</f>
        <v>250</v>
      </c>
      <c r="BJ37" s="164">
        <v>0</v>
      </c>
      <c r="BK37" s="386"/>
      <c r="BL37" s="164">
        <f>'Production Summary'!$N$32</f>
        <v>875</v>
      </c>
      <c r="BM37" s="164">
        <f>'Production Summary'!$N$34</f>
        <v>360.59999999999997</v>
      </c>
      <c r="BN37" s="164">
        <f>'Production Summary'!$M$34</f>
        <v>6.01</v>
      </c>
      <c r="BO37" s="164">
        <v>0</v>
      </c>
      <c r="BP37" s="164">
        <f>'Production Summary'!$N$36</f>
        <v>717</v>
      </c>
      <c r="BQ37" s="164">
        <f>'Production Summary'!$M$36</f>
        <v>11.95</v>
      </c>
      <c r="BR37" s="164">
        <v>0</v>
      </c>
      <c r="BS37" s="164">
        <f>'Production Summary'!$N$37</f>
        <v>210</v>
      </c>
      <c r="BT37" s="164">
        <f>'Production Summary'!$M$37</f>
        <v>21</v>
      </c>
      <c r="BU37" s="164">
        <v>0</v>
      </c>
      <c r="BV37" s="164">
        <f>'Production Summary'!$N$38</f>
        <v>280</v>
      </c>
      <c r="BW37" s="164">
        <f>'Production Summary'!$M$38</f>
        <v>28</v>
      </c>
      <c r="BX37" s="164">
        <v>0</v>
      </c>
      <c r="BY37" s="165">
        <f>'Production Summary'!$N$39</f>
        <v>300.38406247988502</v>
      </c>
      <c r="BZ37" s="164">
        <f>'Production Summary'!$M$39</f>
        <v>30.038406247988501</v>
      </c>
      <c r="CA37" s="164">
        <v>0</v>
      </c>
      <c r="CB37" s="164">
        <f>'Production Summary'!$N$40</f>
        <v>131.30000000000001</v>
      </c>
      <c r="CC37" s="164">
        <f>'Production Summary'!$M$40</f>
        <v>13.13</v>
      </c>
      <c r="CD37" s="164">
        <v>0</v>
      </c>
      <c r="CE37" s="164">
        <f>'Production Summary'!$N$42</f>
        <v>1136.3519999999996</v>
      </c>
      <c r="CF37" s="164">
        <f>'Production Summary'!$M$42</f>
        <v>81.167999999999978</v>
      </c>
      <c r="CG37" s="164">
        <v>0</v>
      </c>
      <c r="CH37" s="164">
        <v>0</v>
      </c>
      <c r="CI37" s="164">
        <f>'Production Summary'!$N$43</f>
        <v>184</v>
      </c>
      <c r="CJ37" s="164">
        <v>0</v>
      </c>
      <c r="CK37" s="164">
        <f>'Production Summary'!$N$44</f>
        <v>355</v>
      </c>
      <c r="CL37" s="164">
        <v>0</v>
      </c>
      <c r="CM37" s="375">
        <f>'Production Summary'!$N$45</f>
        <v>1650</v>
      </c>
      <c r="CN37" s="164">
        <f>'Production Summary'!$N$46</f>
        <v>270</v>
      </c>
      <c r="CO37" s="164">
        <f>'Production Summary'!$N$47</f>
        <v>1350</v>
      </c>
      <c r="CP37" s="166"/>
      <c r="CQ37" s="164">
        <f>'Production Summary'!$N$49</f>
        <v>8004.1580041580037</v>
      </c>
      <c r="CR37" s="164">
        <f>'Production Summary'!$M$49</f>
        <v>66.701316701316699</v>
      </c>
      <c r="CS37" s="164">
        <f>'Production Summary'!$N$50</f>
        <v>13331.600831600828</v>
      </c>
      <c r="CT37" s="164">
        <f>'Production Summary'!$M$50</f>
        <v>148.1288981288981</v>
      </c>
      <c r="CU37" s="164">
        <f>'Production Summary'!$N$51</f>
        <v>12785.862785862784</v>
      </c>
      <c r="CV37" s="164">
        <f>'Production Summary'!$M$51</f>
        <v>355.16285516285512</v>
      </c>
      <c r="CW37" s="164">
        <f>'Production Summary'!$N$52</f>
        <v>12629.937629937627</v>
      </c>
      <c r="CX37" s="164">
        <f>'Production Summary'!$M$52</f>
        <v>701.66320166320156</v>
      </c>
      <c r="CY37" s="164">
        <f>'Production Summary'!$N$53</f>
        <v>12396.049896049895</v>
      </c>
      <c r="CZ37" s="164">
        <f>'Production Summary'!$M$53</f>
        <v>688.66943866943859</v>
      </c>
      <c r="DA37" s="164">
        <f>'Production Summary'!$N$54</f>
        <v>13799.376299376298</v>
      </c>
      <c r="DB37" s="164">
        <f>'Production Summary'!$M$54</f>
        <v>766.63201663201653</v>
      </c>
      <c r="DC37" s="328">
        <f>'Production Summary'!$N$60</f>
        <v>12863.825363825363</v>
      </c>
      <c r="DD37" s="328">
        <f>'Production Summary'!$M$60</f>
        <v>714.65696465696465</v>
      </c>
      <c r="DE37" s="164">
        <f>'Production Summary'!$N$59</f>
        <v>11148.648648648648</v>
      </c>
      <c r="DF37" s="328">
        <f>'Production Summary'!$M$59</f>
        <v>619.36936936936934</v>
      </c>
      <c r="DG37" s="164">
        <f>'Production Summary'!$N$55</f>
        <v>13842.68884268884</v>
      </c>
      <c r="DH37" s="164">
        <f>'Production Summary'!$M$55</f>
        <v>3460.67221067221</v>
      </c>
      <c r="DI37" s="164">
        <f>'Production Summary'!$N$56</f>
        <v>13097.713097713096</v>
      </c>
      <c r="DJ37" s="164">
        <f>'Production Summary'!$M$56</f>
        <v>163.72141372141371</v>
      </c>
      <c r="DK37" s="164">
        <f>'Production Summary'!$N$57</f>
        <v>14189.189189189186</v>
      </c>
      <c r="DL37" s="164">
        <f>'Production Summary'!$M$57</f>
        <v>394.14414414414409</v>
      </c>
      <c r="DM37" s="164">
        <f>'Production Summary'!$N$58</f>
        <v>14017.671517671517</v>
      </c>
      <c r="DN37" s="164">
        <f>'Production Summary'!$M$58</f>
        <v>778.75952875952873</v>
      </c>
      <c r="DO37" s="164">
        <f>'Production Summary'!$N$61</f>
        <v>4500</v>
      </c>
      <c r="DP37" s="328">
        <f>'Production Summary'!$M$61</f>
        <v>750</v>
      </c>
      <c r="DQ37" s="164">
        <v>0</v>
      </c>
      <c r="DR37" s="164">
        <f>'Production Summary'!$N$62</f>
        <v>8900</v>
      </c>
      <c r="DS37" s="164">
        <f>'Production Summary'!$N$70</f>
        <v>300</v>
      </c>
      <c r="DT37" s="328">
        <f>'Production Summary'!$M$70</f>
        <v>25</v>
      </c>
      <c r="DU37" s="164">
        <v>0</v>
      </c>
      <c r="DV37" s="164">
        <f>'Production Summary'!$N$71</f>
        <v>150</v>
      </c>
      <c r="DW37" s="328">
        <v>0</v>
      </c>
      <c r="DX37" s="164">
        <f>'Production Summary'!$N$64</f>
        <v>192</v>
      </c>
      <c r="DY37" s="164">
        <v>0</v>
      </c>
      <c r="DZ37" s="391">
        <f>'Production Summary'!$N$65</f>
        <v>384</v>
      </c>
      <c r="EA37" s="164">
        <v>0</v>
      </c>
      <c r="EB37" s="391">
        <f>'Production Summary'!$N$66</f>
        <v>192</v>
      </c>
      <c r="EC37" s="164">
        <v>0</v>
      </c>
      <c r="ED37" s="164">
        <f>'Production Summary'!$N$67</f>
        <v>96</v>
      </c>
      <c r="EE37" s="164">
        <v>0</v>
      </c>
      <c r="EF37" s="164">
        <f>'Production Summary'!$N$68</f>
        <v>96</v>
      </c>
      <c r="EG37" s="164">
        <v>0</v>
      </c>
      <c r="EH37" s="164">
        <f>'Production Summary'!$N$69</f>
        <v>340</v>
      </c>
      <c r="EI37" s="101"/>
      <c r="EJ37" s="3"/>
      <c r="EK37" s="3"/>
      <c r="ER37" s="64" t="s">
        <v>53</v>
      </c>
      <c r="ES37" s="61" t="str">
        <f>C39</f>
        <v>Gangwani Agenccy</v>
      </c>
      <c r="ET37" s="24">
        <f t="shared" si="2"/>
        <v>0</v>
      </c>
    </row>
    <row r="38" spans="1:150" ht="15" customHeight="1">
      <c r="A38" t="b">
        <f>C38='Raipur-1'!C38</f>
        <v>1</v>
      </c>
      <c r="B38" s="612">
        <f t="shared" si="3"/>
        <v>33</v>
      </c>
      <c r="C38" s="3" t="str">
        <f>IF('Raipur-1'!C38="","",'Raipur-1'!C38)</f>
        <v>DN Enterprises</v>
      </c>
      <c r="D38" s="164">
        <f>'Production Summary'!$N$4</f>
        <v>666</v>
      </c>
      <c r="E38" s="164">
        <f>'Production Summary'!$M$4</f>
        <v>27.75</v>
      </c>
      <c r="F38" s="164">
        <v>0</v>
      </c>
      <c r="G38" s="164">
        <f>'Production Summary'!$N$5</f>
        <v>666</v>
      </c>
      <c r="H38" s="164">
        <f>'Production Summary'!$M$5</f>
        <v>27.75</v>
      </c>
      <c r="I38" s="164">
        <v>0</v>
      </c>
      <c r="J38" s="164">
        <f>'Production Summary'!$N$6</f>
        <v>200</v>
      </c>
      <c r="K38" s="328">
        <f>'Production Summary'!$M$6</f>
        <v>7.5</v>
      </c>
      <c r="L38" s="164">
        <v>0</v>
      </c>
      <c r="M38" s="365">
        <f>'Production Summary'!$N$7</f>
        <v>612.72</v>
      </c>
      <c r="N38" s="367">
        <f>'Production Summary'!$M$7</f>
        <v>25.53</v>
      </c>
      <c r="O38" s="164">
        <v>0</v>
      </c>
      <c r="P38" s="164">
        <f>'Production Summary'!$N$8</f>
        <v>780</v>
      </c>
      <c r="Q38" s="164">
        <f>'Production Summary'!$M$8</f>
        <v>65</v>
      </c>
      <c r="R38" s="164">
        <v>0</v>
      </c>
      <c r="S38" s="164">
        <f>'Production Summary'!$N$9</f>
        <v>720</v>
      </c>
      <c r="T38" s="164">
        <f>'Production Summary'!$M$9</f>
        <v>60</v>
      </c>
      <c r="U38" s="164">
        <v>0</v>
      </c>
      <c r="V38" s="164">
        <f>'Production Summary'!$N$10</f>
        <v>876</v>
      </c>
      <c r="W38" s="164">
        <f>'Production Summary'!$M$10</f>
        <v>73</v>
      </c>
      <c r="X38" s="164">
        <v>0</v>
      </c>
      <c r="Y38" s="164">
        <f>'Production Summary'!$N$14</f>
        <v>177</v>
      </c>
      <c r="Z38" s="328">
        <f>'Production Summary'!$M$14</f>
        <v>14.75</v>
      </c>
      <c r="AA38" s="164">
        <v>0</v>
      </c>
      <c r="AB38" s="164">
        <f>'Production Summary'!$N$15</f>
        <v>126</v>
      </c>
      <c r="AC38" s="164">
        <f>'Production Summary'!$M$15</f>
        <v>21</v>
      </c>
      <c r="AD38" s="164">
        <v>0</v>
      </c>
      <c r="AE38" s="164">
        <f>'Production Summary'!$N$16</f>
        <v>252</v>
      </c>
      <c r="AF38" s="164">
        <f>'Production Summary'!$M$16</f>
        <v>21</v>
      </c>
      <c r="AG38" s="164">
        <v>0</v>
      </c>
      <c r="AH38" s="164">
        <f>'Production Summary'!$N$18</f>
        <v>1035</v>
      </c>
      <c r="AI38" s="164">
        <f>'Production Summary'!$M$18</f>
        <v>17.25</v>
      </c>
      <c r="AJ38" s="164">
        <v>0</v>
      </c>
      <c r="AK38" s="164">
        <f>'Production Summary'!$N$19</f>
        <v>870</v>
      </c>
      <c r="AL38" s="164">
        <f>'Production Summary'!$M$19</f>
        <v>29</v>
      </c>
      <c r="AM38" s="164">
        <v>0</v>
      </c>
      <c r="AN38" s="164">
        <f>'Production Summary'!$N$20</f>
        <v>864</v>
      </c>
      <c r="AO38" s="164">
        <f>'Production Summary'!$M$20</f>
        <v>72</v>
      </c>
      <c r="AP38" s="164">
        <v>0</v>
      </c>
      <c r="AQ38" s="164">
        <f>'Production Summary'!$N$21</f>
        <v>670</v>
      </c>
      <c r="AR38" s="164">
        <f>'Production Summary'!$M$21</f>
        <v>335</v>
      </c>
      <c r="AS38" s="164">
        <v>0</v>
      </c>
      <c r="AT38" s="386">
        <f>'Production Summary'!$N$22</f>
        <v>375</v>
      </c>
      <c r="AU38" s="164">
        <f>'Production Summary'!$N$23</f>
        <v>1050</v>
      </c>
      <c r="AV38" s="164">
        <f>'Production Summary'!$N$25</f>
        <v>300</v>
      </c>
      <c r="AW38" s="164">
        <f>'Production Summary'!$M$25</f>
        <v>25</v>
      </c>
      <c r="AX38" s="164">
        <v>0</v>
      </c>
      <c r="AY38" s="164">
        <f>'Production Summary'!$N$26</f>
        <v>300</v>
      </c>
      <c r="AZ38" s="164">
        <f>'Production Summary'!$M$26</f>
        <v>25</v>
      </c>
      <c r="BA38" s="164">
        <v>0</v>
      </c>
      <c r="BB38" s="164">
        <f>'Production Summary'!$N$28</f>
        <v>777</v>
      </c>
      <c r="BC38" s="164">
        <f>'Production Summary'!$M$28</f>
        <v>12.95</v>
      </c>
      <c r="BD38" s="164">
        <v>0</v>
      </c>
      <c r="BE38" s="164">
        <f>'Production Summary'!$N$29</f>
        <v>612</v>
      </c>
      <c r="BF38" s="164">
        <f>'Production Summary'!$M$29</f>
        <v>51</v>
      </c>
      <c r="BG38" s="164">
        <v>0</v>
      </c>
      <c r="BH38" s="164">
        <f>'Production Summary'!$N$30</f>
        <v>500</v>
      </c>
      <c r="BI38" s="164">
        <f>'Production Summary'!$M$30</f>
        <v>250</v>
      </c>
      <c r="BJ38" s="164">
        <v>0</v>
      </c>
      <c r="BK38" s="386"/>
      <c r="BL38" s="164">
        <f>'Production Summary'!$N$32</f>
        <v>875</v>
      </c>
      <c r="BM38" s="164">
        <f>'Production Summary'!$N$34</f>
        <v>360.59999999999997</v>
      </c>
      <c r="BN38" s="164">
        <f>'Production Summary'!$M$34</f>
        <v>6.01</v>
      </c>
      <c r="BO38" s="164">
        <v>0</v>
      </c>
      <c r="BP38" s="164">
        <f>'Production Summary'!$N$36</f>
        <v>717</v>
      </c>
      <c r="BQ38" s="164">
        <f>'Production Summary'!$M$36</f>
        <v>11.95</v>
      </c>
      <c r="BR38" s="164">
        <v>0</v>
      </c>
      <c r="BS38" s="164">
        <f>'Production Summary'!$N$37</f>
        <v>210</v>
      </c>
      <c r="BT38" s="164">
        <f>'Production Summary'!$M$37</f>
        <v>21</v>
      </c>
      <c r="BU38" s="164">
        <v>0</v>
      </c>
      <c r="BV38" s="164">
        <f>'Production Summary'!$N$38</f>
        <v>280</v>
      </c>
      <c r="BW38" s="164">
        <f>'Production Summary'!$M$38</f>
        <v>28</v>
      </c>
      <c r="BX38" s="164">
        <v>0</v>
      </c>
      <c r="BY38" s="165">
        <f>'Production Summary'!$N$39</f>
        <v>300.38406247988502</v>
      </c>
      <c r="BZ38" s="164">
        <f>'Production Summary'!$M$39</f>
        <v>30.038406247988501</v>
      </c>
      <c r="CA38" s="164">
        <v>0</v>
      </c>
      <c r="CB38" s="164">
        <f>'Production Summary'!$N$40</f>
        <v>131.30000000000001</v>
      </c>
      <c r="CC38" s="164">
        <f>'Production Summary'!$M$40</f>
        <v>13.13</v>
      </c>
      <c r="CD38" s="164">
        <v>0</v>
      </c>
      <c r="CE38" s="164">
        <f>'Production Summary'!$N$42</f>
        <v>1136.3519999999996</v>
      </c>
      <c r="CF38" s="164">
        <f>'Production Summary'!$M$42</f>
        <v>81.167999999999978</v>
      </c>
      <c r="CG38" s="164">
        <v>0</v>
      </c>
      <c r="CH38" s="164">
        <v>0</v>
      </c>
      <c r="CI38" s="164">
        <f>'Production Summary'!$N$43</f>
        <v>184</v>
      </c>
      <c r="CJ38" s="164">
        <v>0</v>
      </c>
      <c r="CK38" s="164">
        <f>'Production Summary'!$N$44</f>
        <v>355</v>
      </c>
      <c r="CL38" s="164">
        <v>0</v>
      </c>
      <c r="CM38" s="375">
        <f>'Production Summary'!$N$45</f>
        <v>1650</v>
      </c>
      <c r="CN38" s="164">
        <f>'Production Summary'!$N$46</f>
        <v>270</v>
      </c>
      <c r="CO38" s="164">
        <f>'Production Summary'!$N$47</f>
        <v>1350</v>
      </c>
      <c r="CP38" s="166"/>
      <c r="CQ38" s="164">
        <f>'Production Summary'!$N$49</f>
        <v>8004.1580041580037</v>
      </c>
      <c r="CR38" s="164">
        <f>'Production Summary'!$M$49</f>
        <v>66.701316701316699</v>
      </c>
      <c r="CS38" s="164">
        <f>'Production Summary'!$N$50</f>
        <v>13331.600831600828</v>
      </c>
      <c r="CT38" s="164">
        <f>'Production Summary'!$M$50</f>
        <v>148.1288981288981</v>
      </c>
      <c r="CU38" s="164">
        <f>'Production Summary'!$N$51</f>
        <v>12785.862785862784</v>
      </c>
      <c r="CV38" s="164">
        <f>'Production Summary'!$M$51</f>
        <v>355.16285516285512</v>
      </c>
      <c r="CW38" s="164">
        <f>'Production Summary'!$N$52</f>
        <v>12629.937629937627</v>
      </c>
      <c r="CX38" s="164">
        <f>'Production Summary'!$M$52</f>
        <v>701.66320166320156</v>
      </c>
      <c r="CY38" s="164">
        <f>'Production Summary'!$N$53</f>
        <v>12396.049896049895</v>
      </c>
      <c r="CZ38" s="164">
        <f>'Production Summary'!$M$53</f>
        <v>688.66943866943859</v>
      </c>
      <c r="DA38" s="164">
        <f>'Production Summary'!$N$54</f>
        <v>13799.376299376298</v>
      </c>
      <c r="DB38" s="164">
        <f>'Production Summary'!$M$54</f>
        <v>766.63201663201653</v>
      </c>
      <c r="DC38" s="328">
        <f>'Production Summary'!$N$60</f>
        <v>12863.825363825363</v>
      </c>
      <c r="DD38" s="328">
        <f>'Production Summary'!$M$60</f>
        <v>714.65696465696465</v>
      </c>
      <c r="DE38" s="164">
        <f>'Production Summary'!$N$59</f>
        <v>11148.648648648648</v>
      </c>
      <c r="DF38" s="328">
        <f>'Production Summary'!$M$59</f>
        <v>619.36936936936934</v>
      </c>
      <c r="DG38" s="164">
        <f>'Production Summary'!$N$55</f>
        <v>13842.68884268884</v>
      </c>
      <c r="DH38" s="164">
        <f>'Production Summary'!$M$55</f>
        <v>3460.67221067221</v>
      </c>
      <c r="DI38" s="164">
        <f>'Production Summary'!$N$56</f>
        <v>13097.713097713096</v>
      </c>
      <c r="DJ38" s="164">
        <f>'Production Summary'!$M$56</f>
        <v>163.72141372141371</v>
      </c>
      <c r="DK38" s="164">
        <f>'Production Summary'!$N$57</f>
        <v>14189.189189189186</v>
      </c>
      <c r="DL38" s="164">
        <f>'Production Summary'!$M$57</f>
        <v>394.14414414414409</v>
      </c>
      <c r="DM38" s="164">
        <f>'Production Summary'!$N$58</f>
        <v>14017.671517671517</v>
      </c>
      <c r="DN38" s="164">
        <f>'Production Summary'!$M$58</f>
        <v>778.75952875952873</v>
      </c>
      <c r="DO38" s="164">
        <f>'Production Summary'!$N$61</f>
        <v>4500</v>
      </c>
      <c r="DP38" s="328">
        <f>'Production Summary'!$M$61</f>
        <v>750</v>
      </c>
      <c r="DQ38" s="164">
        <v>0</v>
      </c>
      <c r="DR38" s="164">
        <f>'Production Summary'!$N$62</f>
        <v>8900</v>
      </c>
      <c r="DS38" s="164">
        <f>'Production Summary'!$N$70</f>
        <v>300</v>
      </c>
      <c r="DT38" s="328">
        <f>'Production Summary'!$M$70</f>
        <v>25</v>
      </c>
      <c r="DU38" s="164">
        <v>0</v>
      </c>
      <c r="DV38" s="164">
        <f>'Production Summary'!$N$71</f>
        <v>150</v>
      </c>
      <c r="DW38" s="328">
        <v>0</v>
      </c>
      <c r="DX38" s="164">
        <f>'Production Summary'!$N$64</f>
        <v>192</v>
      </c>
      <c r="DY38" s="164">
        <v>0</v>
      </c>
      <c r="DZ38" s="391">
        <f>'Production Summary'!$N$65</f>
        <v>384</v>
      </c>
      <c r="EA38" s="164">
        <v>0</v>
      </c>
      <c r="EB38" s="391">
        <f>'Production Summary'!$N$66</f>
        <v>192</v>
      </c>
      <c r="EC38" s="164">
        <v>0</v>
      </c>
      <c r="ED38" s="164">
        <f>'Production Summary'!$N$67</f>
        <v>96</v>
      </c>
      <c r="EE38" s="164">
        <v>0</v>
      </c>
      <c r="EF38" s="164">
        <f>'Production Summary'!$N$68</f>
        <v>96</v>
      </c>
      <c r="EG38" s="164">
        <v>0</v>
      </c>
      <c r="EH38" s="164">
        <f>'Production Summary'!$N$69</f>
        <v>340</v>
      </c>
      <c r="EI38" s="101"/>
      <c r="EJ38" s="3"/>
      <c r="EK38" s="3"/>
      <c r="ER38" s="64" t="s">
        <v>54</v>
      </c>
      <c r="ES38" s="61" t="str">
        <f>C47</f>
        <v/>
      </c>
      <c r="ET38" s="24">
        <f t="shared" si="2"/>
        <v>0</v>
      </c>
    </row>
    <row r="39" spans="1:150" ht="15" customHeight="1">
      <c r="A39" t="b">
        <f>C39='Raipur-1'!C39</f>
        <v>1</v>
      </c>
      <c r="B39" s="612">
        <f t="shared" si="3"/>
        <v>34</v>
      </c>
      <c r="C39" s="3" t="str">
        <f>IF('Raipur-1'!C39="","",'Raipur-1'!C39)</f>
        <v>Gangwani Agenccy</v>
      </c>
      <c r="D39" s="164">
        <f>'Production Summary'!$N$4</f>
        <v>666</v>
      </c>
      <c r="E39" s="164">
        <f>'Production Summary'!$M$4</f>
        <v>27.75</v>
      </c>
      <c r="F39" s="164">
        <v>0</v>
      </c>
      <c r="G39" s="164">
        <f>'Production Summary'!$N$5</f>
        <v>666</v>
      </c>
      <c r="H39" s="164">
        <f>'Production Summary'!$M$5</f>
        <v>27.75</v>
      </c>
      <c r="I39" s="164">
        <v>0</v>
      </c>
      <c r="J39" s="164">
        <f>'Production Summary'!$N$6</f>
        <v>200</v>
      </c>
      <c r="K39" s="328">
        <f>'Production Summary'!$M$6</f>
        <v>7.5</v>
      </c>
      <c r="L39" s="164">
        <v>0</v>
      </c>
      <c r="M39" s="365">
        <f>'Production Summary'!$N$7</f>
        <v>612.72</v>
      </c>
      <c r="N39" s="367">
        <f>'Production Summary'!$M$7</f>
        <v>25.53</v>
      </c>
      <c r="O39" s="164">
        <v>0</v>
      </c>
      <c r="P39" s="164">
        <f>'Production Summary'!$N$8</f>
        <v>780</v>
      </c>
      <c r="Q39" s="164">
        <f>'Production Summary'!$M$8</f>
        <v>65</v>
      </c>
      <c r="R39" s="164">
        <v>0</v>
      </c>
      <c r="S39" s="164">
        <f>'Production Summary'!$N$9</f>
        <v>720</v>
      </c>
      <c r="T39" s="164">
        <f>'Production Summary'!$M$9</f>
        <v>60</v>
      </c>
      <c r="U39" s="164">
        <v>0</v>
      </c>
      <c r="V39" s="164">
        <f>'Production Summary'!$N$10</f>
        <v>876</v>
      </c>
      <c r="W39" s="164">
        <f>'Production Summary'!$M$10</f>
        <v>73</v>
      </c>
      <c r="X39" s="164">
        <v>0</v>
      </c>
      <c r="Y39" s="164">
        <f>'Production Summary'!$N$14</f>
        <v>177</v>
      </c>
      <c r="Z39" s="328">
        <f>'Production Summary'!$M$14</f>
        <v>14.75</v>
      </c>
      <c r="AA39" s="164">
        <v>0</v>
      </c>
      <c r="AB39" s="164">
        <f>'Production Summary'!$N$15</f>
        <v>126</v>
      </c>
      <c r="AC39" s="164">
        <f>'Production Summary'!$M$15</f>
        <v>21</v>
      </c>
      <c r="AD39" s="164">
        <v>0</v>
      </c>
      <c r="AE39" s="164">
        <f>'Production Summary'!$N$16</f>
        <v>252</v>
      </c>
      <c r="AF39" s="164">
        <f>'Production Summary'!$M$16</f>
        <v>21</v>
      </c>
      <c r="AG39" s="164">
        <v>0</v>
      </c>
      <c r="AH39" s="164">
        <f>'Production Summary'!$N$18</f>
        <v>1035</v>
      </c>
      <c r="AI39" s="164">
        <f>'Production Summary'!$M$18</f>
        <v>17.25</v>
      </c>
      <c r="AJ39" s="164">
        <v>0</v>
      </c>
      <c r="AK39" s="164">
        <f>'Production Summary'!$N$19</f>
        <v>870</v>
      </c>
      <c r="AL39" s="164">
        <f>'Production Summary'!$M$19</f>
        <v>29</v>
      </c>
      <c r="AM39" s="164">
        <v>0</v>
      </c>
      <c r="AN39" s="164">
        <f>'Production Summary'!$N$20</f>
        <v>864</v>
      </c>
      <c r="AO39" s="164">
        <f>'Production Summary'!$M$20</f>
        <v>72</v>
      </c>
      <c r="AP39" s="164">
        <v>0</v>
      </c>
      <c r="AQ39" s="164">
        <f>'Production Summary'!$N$21</f>
        <v>670</v>
      </c>
      <c r="AR39" s="164">
        <f>'Production Summary'!$M$21</f>
        <v>335</v>
      </c>
      <c r="AS39" s="164">
        <v>0</v>
      </c>
      <c r="AT39" s="386">
        <f>'Production Summary'!$N$22</f>
        <v>375</v>
      </c>
      <c r="AU39" s="164">
        <f>'Production Summary'!$N$23</f>
        <v>1050</v>
      </c>
      <c r="AV39" s="164">
        <f>'Production Summary'!$N$25</f>
        <v>300</v>
      </c>
      <c r="AW39" s="164">
        <f>'Production Summary'!$M$25</f>
        <v>25</v>
      </c>
      <c r="AX39" s="164">
        <v>0</v>
      </c>
      <c r="AY39" s="164">
        <f>'Production Summary'!$N$26</f>
        <v>300</v>
      </c>
      <c r="AZ39" s="164">
        <f>'Production Summary'!$M$26</f>
        <v>25</v>
      </c>
      <c r="BA39" s="164">
        <v>0</v>
      </c>
      <c r="BB39" s="164">
        <f>'Production Summary'!$N$28</f>
        <v>777</v>
      </c>
      <c r="BC39" s="164">
        <f>'Production Summary'!$M$28</f>
        <v>12.95</v>
      </c>
      <c r="BD39" s="164">
        <v>0</v>
      </c>
      <c r="BE39" s="164">
        <f>'Production Summary'!$N$29</f>
        <v>612</v>
      </c>
      <c r="BF39" s="164">
        <f>'Production Summary'!$M$29</f>
        <v>51</v>
      </c>
      <c r="BG39" s="164">
        <v>0</v>
      </c>
      <c r="BH39" s="164">
        <f>'Production Summary'!$N$30</f>
        <v>500</v>
      </c>
      <c r="BI39" s="164">
        <f>'Production Summary'!$M$30</f>
        <v>250</v>
      </c>
      <c r="BJ39" s="164">
        <v>0</v>
      </c>
      <c r="BK39" s="386"/>
      <c r="BL39" s="164">
        <f>'Production Summary'!$N$32</f>
        <v>875</v>
      </c>
      <c r="BM39" s="164">
        <f>'Production Summary'!$N$34</f>
        <v>360.59999999999997</v>
      </c>
      <c r="BN39" s="164">
        <f>'Production Summary'!$M$34</f>
        <v>6.01</v>
      </c>
      <c r="BO39" s="164">
        <v>0</v>
      </c>
      <c r="BP39" s="164">
        <f>'Production Summary'!$N$36</f>
        <v>717</v>
      </c>
      <c r="BQ39" s="164">
        <f>'Production Summary'!$M$36</f>
        <v>11.95</v>
      </c>
      <c r="BR39" s="164">
        <v>0</v>
      </c>
      <c r="BS39" s="164">
        <f>'Production Summary'!$N$37</f>
        <v>210</v>
      </c>
      <c r="BT39" s="164">
        <f>'Production Summary'!$M$37</f>
        <v>21</v>
      </c>
      <c r="BU39" s="164">
        <v>0</v>
      </c>
      <c r="BV39" s="164">
        <f>'Production Summary'!$N$38</f>
        <v>280</v>
      </c>
      <c r="BW39" s="164">
        <f>'Production Summary'!$M$38</f>
        <v>28</v>
      </c>
      <c r="BX39" s="164">
        <v>0</v>
      </c>
      <c r="BY39" s="165">
        <f>'Production Summary'!$N$39</f>
        <v>300.38406247988502</v>
      </c>
      <c r="BZ39" s="164">
        <f>'Production Summary'!$M$39</f>
        <v>30.038406247988501</v>
      </c>
      <c r="CA39" s="164">
        <v>0</v>
      </c>
      <c r="CB39" s="164">
        <f>'Production Summary'!$N$40</f>
        <v>131.30000000000001</v>
      </c>
      <c r="CC39" s="164">
        <f>'Production Summary'!$M$40</f>
        <v>13.13</v>
      </c>
      <c r="CD39" s="164">
        <v>0</v>
      </c>
      <c r="CE39" s="164">
        <f>'Production Summary'!$N$42</f>
        <v>1136.3519999999996</v>
      </c>
      <c r="CF39" s="164">
        <f>'Production Summary'!$M$42</f>
        <v>81.167999999999978</v>
      </c>
      <c r="CG39" s="164">
        <v>0</v>
      </c>
      <c r="CH39" s="164">
        <v>0</v>
      </c>
      <c r="CI39" s="164">
        <f>'Production Summary'!$N$43</f>
        <v>184</v>
      </c>
      <c r="CJ39" s="164">
        <v>0</v>
      </c>
      <c r="CK39" s="164">
        <f>'Production Summary'!$N$44</f>
        <v>355</v>
      </c>
      <c r="CL39" s="164">
        <v>0</v>
      </c>
      <c r="CM39" s="375">
        <f>'Production Summary'!$N$45</f>
        <v>1650</v>
      </c>
      <c r="CN39" s="164">
        <f>'Production Summary'!$N$46</f>
        <v>270</v>
      </c>
      <c r="CO39" s="164">
        <f>'Production Summary'!$N$47</f>
        <v>1350</v>
      </c>
      <c r="CP39" s="166"/>
      <c r="CQ39" s="164">
        <f>'Production Summary'!$N$49</f>
        <v>8004.1580041580037</v>
      </c>
      <c r="CR39" s="164">
        <f>'Production Summary'!$M$49</f>
        <v>66.701316701316699</v>
      </c>
      <c r="CS39" s="164">
        <f>'Production Summary'!$N$50</f>
        <v>13331.600831600828</v>
      </c>
      <c r="CT39" s="164">
        <f>'Production Summary'!$M$50</f>
        <v>148.1288981288981</v>
      </c>
      <c r="CU39" s="164">
        <f>'Production Summary'!$N$51</f>
        <v>12785.862785862784</v>
      </c>
      <c r="CV39" s="164">
        <f>'Production Summary'!$M$51</f>
        <v>355.16285516285512</v>
      </c>
      <c r="CW39" s="164">
        <f>'Production Summary'!$N$52</f>
        <v>12629.937629937627</v>
      </c>
      <c r="CX39" s="164">
        <f>'Production Summary'!$M$52</f>
        <v>701.66320166320156</v>
      </c>
      <c r="CY39" s="164">
        <f>'Production Summary'!$N$53</f>
        <v>12396.049896049895</v>
      </c>
      <c r="CZ39" s="164">
        <f>'Production Summary'!$M$53</f>
        <v>688.66943866943859</v>
      </c>
      <c r="DA39" s="164">
        <f>'Production Summary'!$N$54</f>
        <v>13799.376299376298</v>
      </c>
      <c r="DB39" s="164">
        <f>'Production Summary'!$M$54</f>
        <v>766.63201663201653</v>
      </c>
      <c r="DC39" s="328">
        <f>'Production Summary'!$N$60</f>
        <v>12863.825363825363</v>
      </c>
      <c r="DD39" s="328">
        <f>'Production Summary'!$M$60</f>
        <v>714.65696465696465</v>
      </c>
      <c r="DE39" s="164">
        <f>'Production Summary'!$N$59</f>
        <v>11148.648648648648</v>
      </c>
      <c r="DF39" s="328">
        <f>'Production Summary'!$M$59</f>
        <v>619.36936936936934</v>
      </c>
      <c r="DG39" s="164">
        <f>'Production Summary'!$N$55</f>
        <v>13842.68884268884</v>
      </c>
      <c r="DH39" s="164">
        <f>'Production Summary'!$M$55</f>
        <v>3460.67221067221</v>
      </c>
      <c r="DI39" s="164">
        <f>'Production Summary'!$N$56</f>
        <v>13097.713097713096</v>
      </c>
      <c r="DJ39" s="164">
        <f>'Production Summary'!$M$56</f>
        <v>163.72141372141371</v>
      </c>
      <c r="DK39" s="164">
        <f>'Production Summary'!$N$57</f>
        <v>14189.189189189186</v>
      </c>
      <c r="DL39" s="164">
        <f>'Production Summary'!$M$57</f>
        <v>394.14414414414409</v>
      </c>
      <c r="DM39" s="164">
        <f>'Production Summary'!$N$58</f>
        <v>14017.671517671517</v>
      </c>
      <c r="DN39" s="164">
        <f>'Production Summary'!$M$58</f>
        <v>778.75952875952873</v>
      </c>
      <c r="DO39" s="164">
        <f>'Production Summary'!$N$61</f>
        <v>4500</v>
      </c>
      <c r="DP39" s="328">
        <f>'Production Summary'!$M$61</f>
        <v>750</v>
      </c>
      <c r="DQ39" s="164">
        <v>0</v>
      </c>
      <c r="DR39" s="164">
        <f>'Production Summary'!$N$62</f>
        <v>8900</v>
      </c>
      <c r="DS39" s="164">
        <f>'Production Summary'!$N$70</f>
        <v>300</v>
      </c>
      <c r="DT39" s="328">
        <f>'Production Summary'!$M$70</f>
        <v>25</v>
      </c>
      <c r="DU39" s="164">
        <v>0</v>
      </c>
      <c r="DV39" s="164">
        <f>'Production Summary'!$N$71</f>
        <v>150</v>
      </c>
      <c r="DW39" s="328">
        <v>0</v>
      </c>
      <c r="DX39" s="164">
        <f>'Production Summary'!$N$64</f>
        <v>192</v>
      </c>
      <c r="DY39" s="164">
        <v>0</v>
      </c>
      <c r="DZ39" s="391">
        <f>'Production Summary'!$N$65</f>
        <v>384</v>
      </c>
      <c r="EA39" s="164">
        <v>0</v>
      </c>
      <c r="EB39" s="391">
        <f>'Production Summary'!$N$66</f>
        <v>192</v>
      </c>
      <c r="EC39" s="164">
        <v>0</v>
      </c>
      <c r="ED39" s="164">
        <f>'Production Summary'!$N$67</f>
        <v>96</v>
      </c>
      <c r="EE39" s="164">
        <v>0</v>
      </c>
      <c r="EF39" s="164">
        <f>'Production Summary'!$N$68</f>
        <v>96</v>
      </c>
      <c r="EG39" s="164">
        <v>0</v>
      </c>
      <c r="EH39" s="164">
        <f>'Production Summary'!$N$69</f>
        <v>340</v>
      </c>
      <c r="EI39" s="101"/>
      <c r="EJ39" s="3"/>
      <c r="EK39" s="3"/>
      <c r="ER39" s="64" t="s">
        <v>55</v>
      </c>
      <c r="ES39" s="61" t="str">
        <f>C51</f>
        <v>Milky Way Dairy Raipur</v>
      </c>
      <c r="ET39" s="24">
        <f t="shared" si="2"/>
        <v>0</v>
      </c>
    </row>
    <row r="40" spans="1:150" ht="15" customHeight="1">
      <c r="A40" t="b">
        <f>C40='Raipur-1'!C40</f>
        <v>1</v>
      </c>
      <c r="B40" s="612">
        <f t="shared" si="3"/>
        <v>35</v>
      </c>
      <c r="C40" s="3" t="str">
        <f>IF('Raipur-1'!C40="","",'Raipur-1'!C40)</f>
        <v>Horilal and Sons</v>
      </c>
      <c r="D40" s="164">
        <f>'Production Summary'!$N$4</f>
        <v>666</v>
      </c>
      <c r="E40" s="164">
        <f>'Production Summary'!$M$4</f>
        <v>27.75</v>
      </c>
      <c r="F40" s="164">
        <v>0</v>
      </c>
      <c r="G40" s="164">
        <f>'Production Summary'!$N$5</f>
        <v>666</v>
      </c>
      <c r="H40" s="164">
        <f>'Production Summary'!$M$5</f>
        <v>27.75</v>
      </c>
      <c r="I40" s="164">
        <v>0</v>
      </c>
      <c r="J40" s="164">
        <f>'Production Summary'!$N$6</f>
        <v>200</v>
      </c>
      <c r="K40" s="328">
        <f>'Production Summary'!$M$6</f>
        <v>7.5</v>
      </c>
      <c r="L40" s="164">
        <v>0</v>
      </c>
      <c r="M40" s="365">
        <f>'Production Summary'!$N$7</f>
        <v>612.72</v>
      </c>
      <c r="N40" s="367">
        <f>'Production Summary'!$M$7</f>
        <v>25.53</v>
      </c>
      <c r="O40" s="164">
        <v>0</v>
      </c>
      <c r="P40" s="164">
        <f>'Production Summary'!$N$8</f>
        <v>780</v>
      </c>
      <c r="Q40" s="164">
        <f>'Production Summary'!$M$8</f>
        <v>65</v>
      </c>
      <c r="R40" s="164">
        <v>0</v>
      </c>
      <c r="S40" s="164">
        <f>'Production Summary'!$N$9</f>
        <v>720</v>
      </c>
      <c r="T40" s="164">
        <f>'Production Summary'!$M$9</f>
        <v>60</v>
      </c>
      <c r="U40" s="164">
        <v>0</v>
      </c>
      <c r="V40" s="164">
        <f>'Production Summary'!$N$10</f>
        <v>876</v>
      </c>
      <c r="W40" s="164">
        <f>'Production Summary'!$M$10</f>
        <v>73</v>
      </c>
      <c r="X40" s="164">
        <v>0</v>
      </c>
      <c r="Y40" s="164">
        <f>'Production Summary'!$N$14</f>
        <v>177</v>
      </c>
      <c r="Z40" s="328">
        <f>'Production Summary'!$M$14</f>
        <v>14.75</v>
      </c>
      <c r="AA40" s="164">
        <v>0</v>
      </c>
      <c r="AB40" s="164">
        <f>'Production Summary'!$N$15</f>
        <v>126</v>
      </c>
      <c r="AC40" s="164">
        <f>'Production Summary'!$M$15</f>
        <v>21</v>
      </c>
      <c r="AD40" s="164">
        <v>0</v>
      </c>
      <c r="AE40" s="164">
        <f>'Production Summary'!$N$16</f>
        <v>252</v>
      </c>
      <c r="AF40" s="164">
        <f>'Production Summary'!$M$16</f>
        <v>21</v>
      </c>
      <c r="AG40" s="164">
        <v>0</v>
      </c>
      <c r="AH40" s="164">
        <f>'Production Summary'!$N$18</f>
        <v>1035</v>
      </c>
      <c r="AI40" s="164">
        <f>'Production Summary'!$M$18</f>
        <v>17.25</v>
      </c>
      <c r="AJ40" s="164">
        <v>0</v>
      </c>
      <c r="AK40" s="164">
        <f>'Production Summary'!$N$19</f>
        <v>870</v>
      </c>
      <c r="AL40" s="164">
        <f>'Production Summary'!$M$19</f>
        <v>29</v>
      </c>
      <c r="AM40" s="164">
        <v>0</v>
      </c>
      <c r="AN40" s="164">
        <f>'Production Summary'!$N$20</f>
        <v>864</v>
      </c>
      <c r="AO40" s="164">
        <f>'Production Summary'!$M$20</f>
        <v>72</v>
      </c>
      <c r="AP40" s="164">
        <v>0</v>
      </c>
      <c r="AQ40" s="164">
        <f>'Production Summary'!$N$21</f>
        <v>670</v>
      </c>
      <c r="AR40" s="164">
        <f>'Production Summary'!$M$21</f>
        <v>335</v>
      </c>
      <c r="AS40" s="164">
        <v>0</v>
      </c>
      <c r="AT40" s="386">
        <f>'Production Summary'!$N$22</f>
        <v>375</v>
      </c>
      <c r="AU40" s="164">
        <f>'Production Summary'!$N$23</f>
        <v>1050</v>
      </c>
      <c r="AV40" s="164">
        <f>'Production Summary'!$N$25</f>
        <v>300</v>
      </c>
      <c r="AW40" s="164">
        <f>'Production Summary'!$M$25</f>
        <v>25</v>
      </c>
      <c r="AX40" s="164">
        <v>0</v>
      </c>
      <c r="AY40" s="164">
        <f>'Production Summary'!$N$26</f>
        <v>300</v>
      </c>
      <c r="AZ40" s="164">
        <f>'Production Summary'!$M$26</f>
        <v>25</v>
      </c>
      <c r="BA40" s="164">
        <v>0</v>
      </c>
      <c r="BB40" s="164">
        <f>'Production Summary'!$N$28</f>
        <v>777</v>
      </c>
      <c r="BC40" s="164">
        <f>'Production Summary'!$M$28</f>
        <v>12.95</v>
      </c>
      <c r="BD40" s="164">
        <v>0</v>
      </c>
      <c r="BE40" s="164">
        <f>'Production Summary'!$N$29</f>
        <v>612</v>
      </c>
      <c r="BF40" s="164">
        <f>'Production Summary'!$M$29</f>
        <v>51</v>
      </c>
      <c r="BG40" s="164">
        <v>0</v>
      </c>
      <c r="BH40" s="164">
        <f>'Production Summary'!$N$30</f>
        <v>500</v>
      </c>
      <c r="BI40" s="164">
        <f>'Production Summary'!$M$30</f>
        <v>250</v>
      </c>
      <c r="BJ40" s="164">
        <v>0</v>
      </c>
      <c r="BK40" s="386"/>
      <c r="BL40" s="164">
        <f>'Production Summary'!$N$32</f>
        <v>875</v>
      </c>
      <c r="BM40" s="164">
        <f>'Production Summary'!$N$34</f>
        <v>360.59999999999997</v>
      </c>
      <c r="BN40" s="164">
        <f>'Production Summary'!$M$34</f>
        <v>6.01</v>
      </c>
      <c r="BO40" s="164">
        <v>0</v>
      </c>
      <c r="BP40" s="164">
        <f>'Production Summary'!$N$36</f>
        <v>717</v>
      </c>
      <c r="BQ40" s="164">
        <f>'Production Summary'!$M$36</f>
        <v>11.95</v>
      </c>
      <c r="BR40" s="164">
        <v>0</v>
      </c>
      <c r="BS40" s="164">
        <f>'Production Summary'!$N$37</f>
        <v>210</v>
      </c>
      <c r="BT40" s="164">
        <f>'Production Summary'!$M$37</f>
        <v>21</v>
      </c>
      <c r="BU40" s="164">
        <v>0</v>
      </c>
      <c r="BV40" s="164">
        <f>'Production Summary'!$N$38</f>
        <v>280</v>
      </c>
      <c r="BW40" s="164">
        <f>'Production Summary'!$M$38</f>
        <v>28</v>
      </c>
      <c r="BX40" s="164">
        <v>0</v>
      </c>
      <c r="BY40" s="165">
        <f>'Production Summary'!$N$39</f>
        <v>300.38406247988502</v>
      </c>
      <c r="BZ40" s="164">
        <f>'Production Summary'!$M$39</f>
        <v>30.038406247988501</v>
      </c>
      <c r="CA40" s="164">
        <v>0</v>
      </c>
      <c r="CB40" s="164">
        <f>'Production Summary'!$N$40</f>
        <v>131.30000000000001</v>
      </c>
      <c r="CC40" s="164">
        <f>'Production Summary'!$M$40</f>
        <v>13.13</v>
      </c>
      <c r="CD40" s="164">
        <v>0</v>
      </c>
      <c r="CE40" s="164">
        <f>'Production Summary'!$N$42</f>
        <v>1136.3519999999996</v>
      </c>
      <c r="CF40" s="164">
        <f>'Production Summary'!$M$42</f>
        <v>81.167999999999978</v>
      </c>
      <c r="CG40" s="164">
        <v>0</v>
      </c>
      <c r="CH40" s="164">
        <v>0</v>
      </c>
      <c r="CI40" s="164">
        <f>'Production Summary'!$N$43</f>
        <v>184</v>
      </c>
      <c r="CJ40" s="164">
        <v>0</v>
      </c>
      <c r="CK40" s="164">
        <f>'Production Summary'!$N$44</f>
        <v>355</v>
      </c>
      <c r="CL40" s="164">
        <v>0</v>
      </c>
      <c r="CM40" s="375">
        <f>'Production Summary'!$N$45</f>
        <v>1650</v>
      </c>
      <c r="CN40" s="164">
        <f>'Production Summary'!$N$46</f>
        <v>270</v>
      </c>
      <c r="CO40" s="164">
        <f>'Production Summary'!$N$47</f>
        <v>1350</v>
      </c>
      <c r="CP40" s="166"/>
      <c r="CQ40" s="164">
        <f>'Production Summary'!$N$49</f>
        <v>8004.1580041580037</v>
      </c>
      <c r="CR40" s="164">
        <f>'Production Summary'!$M$49</f>
        <v>66.701316701316699</v>
      </c>
      <c r="CS40" s="164">
        <f>'Production Summary'!$N$50</f>
        <v>13331.600831600828</v>
      </c>
      <c r="CT40" s="164">
        <f>'Production Summary'!$M$50</f>
        <v>148.1288981288981</v>
      </c>
      <c r="CU40" s="164">
        <f>'Production Summary'!$N$51</f>
        <v>12785.862785862784</v>
      </c>
      <c r="CV40" s="164">
        <f>'Production Summary'!$M$51</f>
        <v>355.16285516285512</v>
      </c>
      <c r="CW40" s="164">
        <f>'Production Summary'!$N$52</f>
        <v>12629.937629937627</v>
      </c>
      <c r="CX40" s="164">
        <f>'Production Summary'!$M$52</f>
        <v>701.66320166320156</v>
      </c>
      <c r="CY40" s="164">
        <f>'Production Summary'!$N$53</f>
        <v>12396.049896049895</v>
      </c>
      <c r="CZ40" s="164">
        <f>'Production Summary'!$M$53</f>
        <v>688.66943866943859</v>
      </c>
      <c r="DA40" s="164">
        <f>'Production Summary'!$N$54</f>
        <v>13799.376299376298</v>
      </c>
      <c r="DB40" s="164">
        <f>'Production Summary'!$M$54</f>
        <v>766.63201663201653</v>
      </c>
      <c r="DC40" s="328">
        <f>'Production Summary'!$N$60</f>
        <v>12863.825363825363</v>
      </c>
      <c r="DD40" s="328">
        <f>'Production Summary'!$M$60</f>
        <v>714.65696465696465</v>
      </c>
      <c r="DE40" s="164">
        <f>'Production Summary'!$N$59</f>
        <v>11148.648648648648</v>
      </c>
      <c r="DF40" s="328">
        <f>'Production Summary'!$M$59</f>
        <v>619.36936936936934</v>
      </c>
      <c r="DG40" s="164">
        <f>'Production Summary'!$N$55</f>
        <v>13842.68884268884</v>
      </c>
      <c r="DH40" s="164">
        <f>'Production Summary'!$M$55</f>
        <v>3460.67221067221</v>
      </c>
      <c r="DI40" s="164">
        <f>'Production Summary'!$N$56</f>
        <v>13097.713097713096</v>
      </c>
      <c r="DJ40" s="164">
        <f>'Production Summary'!$M$56</f>
        <v>163.72141372141371</v>
      </c>
      <c r="DK40" s="164">
        <f>'Production Summary'!$N$57</f>
        <v>14189.189189189186</v>
      </c>
      <c r="DL40" s="164">
        <f>'Production Summary'!$M$57</f>
        <v>394.14414414414409</v>
      </c>
      <c r="DM40" s="164">
        <f>'Production Summary'!$N$58</f>
        <v>14017.671517671517</v>
      </c>
      <c r="DN40" s="164">
        <f>'Production Summary'!$M$58</f>
        <v>778.75952875952873</v>
      </c>
      <c r="DO40" s="164">
        <f>'Production Summary'!$N$61</f>
        <v>4500</v>
      </c>
      <c r="DP40" s="328">
        <f>'Production Summary'!$M$61</f>
        <v>750</v>
      </c>
      <c r="DQ40" s="164">
        <v>0</v>
      </c>
      <c r="DR40" s="164">
        <f>'Production Summary'!$N$62</f>
        <v>8900</v>
      </c>
      <c r="DS40" s="164">
        <f>'Production Summary'!$N$70</f>
        <v>300</v>
      </c>
      <c r="DT40" s="328">
        <f>'Production Summary'!$M$70</f>
        <v>25</v>
      </c>
      <c r="DU40" s="164">
        <v>0</v>
      </c>
      <c r="DV40" s="164">
        <f>'Production Summary'!$N$71</f>
        <v>150</v>
      </c>
      <c r="DW40" s="328">
        <v>0</v>
      </c>
      <c r="DX40" s="164">
        <f>'Production Summary'!$N$64</f>
        <v>192</v>
      </c>
      <c r="DY40" s="164">
        <v>0</v>
      </c>
      <c r="DZ40" s="391">
        <f>'Production Summary'!$N$65</f>
        <v>384</v>
      </c>
      <c r="EA40" s="164">
        <v>0</v>
      </c>
      <c r="EB40" s="391">
        <f>'Production Summary'!$N$66</f>
        <v>192</v>
      </c>
      <c r="EC40" s="164">
        <v>0</v>
      </c>
      <c r="ED40" s="164">
        <f>'Production Summary'!$N$67</f>
        <v>96</v>
      </c>
      <c r="EE40" s="164">
        <v>0</v>
      </c>
      <c r="EF40" s="164">
        <f>'Production Summary'!$N$68</f>
        <v>96</v>
      </c>
      <c r="EG40" s="164">
        <v>0</v>
      </c>
      <c r="EH40" s="164">
        <f>'Production Summary'!$N$69</f>
        <v>340</v>
      </c>
      <c r="EI40" s="101"/>
      <c r="EJ40" s="3"/>
      <c r="EK40" s="3"/>
      <c r="ER40" s="64" t="s">
        <v>56</v>
      </c>
      <c r="ES40" s="61" t="str">
        <f>C45</f>
        <v xml:space="preserve">Indira Trivedi </v>
      </c>
      <c r="ET40" s="24">
        <f t="shared" si="2"/>
        <v>0</v>
      </c>
    </row>
    <row r="41" spans="1:150" ht="15" customHeight="1">
      <c r="A41" t="b">
        <f>C41='Raipur-1'!C41</f>
        <v>1</v>
      </c>
      <c r="B41" s="612">
        <f t="shared" si="3"/>
        <v>36</v>
      </c>
      <c r="C41" s="3" t="str">
        <f>IF('Raipur-1'!C41="","",'Raipur-1'!C41)</f>
        <v>Om Agency</v>
      </c>
      <c r="D41" s="164">
        <f>'Production Summary'!$N$4</f>
        <v>666</v>
      </c>
      <c r="E41" s="164">
        <f>'Production Summary'!$M$4</f>
        <v>27.75</v>
      </c>
      <c r="F41" s="164">
        <v>0</v>
      </c>
      <c r="G41" s="164">
        <f>'Production Summary'!$N$5</f>
        <v>666</v>
      </c>
      <c r="H41" s="164">
        <f>'Production Summary'!$M$5</f>
        <v>27.75</v>
      </c>
      <c r="I41" s="164">
        <v>0</v>
      </c>
      <c r="J41" s="164">
        <f>'Production Summary'!$N$6</f>
        <v>200</v>
      </c>
      <c r="K41" s="328">
        <f>'Production Summary'!$M$6</f>
        <v>7.5</v>
      </c>
      <c r="L41" s="164">
        <v>0</v>
      </c>
      <c r="M41" s="365">
        <f>'Production Summary'!$N$7</f>
        <v>612.72</v>
      </c>
      <c r="N41" s="367">
        <f>'Production Summary'!$M$7</f>
        <v>25.53</v>
      </c>
      <c r="O41" s="164">
        <v>0</v>
      </c>
      <c r="P41" s="164">
        <f>'Production Summary'!$N$8</f>
        <v>780</v>
      </c>
      <c r="Q41" s="164">
        <f>'Production Summary'!$M$8</f>
        <v>65</v>
      </c>
      <c r="R41" s="164">
        <v>0</v>
      </c>
      <c r="S41" s="164">
        <f>'Production Summary'!$N$9</f>
        <v>720</v>
      </c>
      <c r="T41" s="164">
        <f>'Production Summary'!$M$9</f>
        <v>60</v>
      </c>
      <c r="U41" s="164">
        <v>0</v>
      </c>
      <c r="V41" s="164">
        <f>'Production Summary'!$N$10</f>
        <v>876</v>
      </c>
      <c r="W41" s="164">
        <f>'Production Summary'!$M$10</f>
        <v>73</v>
      </c>
      <c r="X41" s="164">
        <v>0</v>
      </c>
      <c r="Y41" s="164">
        <f>'Production Summary'!$N$14</f>
        <v>177</v>
      </c>
      <c r="Z41" s="328">
        <f>'Production Summary'!$M$14</f>
        <v>14.75</v>
      </c>
      <c r="AA41" s="164">
        <v>0</v>
      </c>
      <c r="AB41" s="164">
        <f>'Production Summary'!$N$15</f>
        <v>126</v>
      </c>
      <c r="AC41" s="164">
        <f>'Production Summary'!$M$15</f>
        <v>21</v>
      </c>
      <c r="AD41" s="164">
        <v>0</v>
      </c>
      <c r="AE41" s="164">
        <f>'Production Summary'!$N$16</f>
        <v>252</v>
      </c>
      <c r="AF41" s="164">
        <f>'Production Summary'!$M$16</f>
        <v>21</v>
      </c>
      <c r="AG41" s="164">
        <v>0</v>
      </c>
      <c r="AH41" s="164">
        <f>'Production Summary'!$N$18</f>
        <v>1035</v>
      </c>
      <c r="AI41" s="164">
        <f>'Production Summary'!$M$18</f>
        <v>17.25</v>
      </c>
      <c r="AJ41" s="164">
        <v>0</v>
      </c>
      <c r="AK41" s="164">
        <f>'Production Summary'!$N$19</f>
        <v>870</v>
      </c>
      <c r="AL41" s="164">
        <f>'Production Summary'!$M$19</f>
        <v>29</v>
      </c>
      <c r="AM41" s="164">
        <v>0</v>
      </c>
      <c r="AN41" s="164">
        <f>'Production Summary'!$N$20</f>
        <v>864</v>
      </c>
      <c r="AO41" s="164">
        <f>'Production Summary'!$M$20</f>
        <v>72</v>
      </c>
      <c r="AP41" s="164">
        <v>0</v>
      </c>
      <c r="AQ41" s="164">
        <f>'Production Summary'!$N$21</f>
        <v>670</v>
      </c>
      <c r="AR41" s="164">
        <f>'Production Summary'!$M$21</f>
        <v>335</v>
      </c>
      <c r="AS41" s="164">
        <v>0</v>
      </c>
      <c r="AT41" s="386">
        <f>'Production Summary'!$N$22</f>
        <v>375</v>
      </c>
      <c r="AU41" s="164">
        <f>'Production Summary'!$N$23</f>
        <v>1050</v>
      </c>
      <c r="AV41" s="164">
        <f>'Production Summary'!$N$25</f>
        <v>300</v>
      </c>
      <c r="AW41" s="164">
        <f>'Production Summary'!$M$25</f>
        <v>25</v>
      </c>
      <c r="AX41" s="164">
        <v>0</v>
      </c>
      <c r="AY41" s="164">
        <f>'Production Summary'!$N$26</f>
        <v>300</v>
      </c>
      <c r="AZ41" s="164">
        <f>'Production Summary'!$M$26</f>
        <v>25</v>
      </c>
      <c r="BA41" s="164">
        <v>0</v>
      </c>
      <c r="BB41" s="164">
        <f>'Production Summary'!$N$28</f>
        <v>777</v>
      </c>
      <c r="BC41" s="164">
        <f>'Production Summary'!$M$28</f>
        <v>12.95</v>
      </c>
      <c r="BD41" s="164">
        <v>0</v>
      </c>
      <c r="BE41" s="164">
        <f>'Production Summary'!$N$29</f>
        <v>612</v>
      </c>
      <c r="BF41" s="164">
        <f>'Production Summary'!$M$29</f>
        <v>51</v>
      </c>
      <c r="BG41" s="164">
        <v>0</v>
      </c>
      <c r="BH41" s="164">
        <f>'Production Summary'!$N$30</f>
        <v>500</v>
      </c>
      <c r="BI41" s="164">
        <f>'Production Summary'!$M$30</f>
        <v>250</v>
      </c>
      <c r="BJ41" s="164">
        <v>0</v>
      </c>
      <c r="BK41" s="386"/>
      <c r="BL41" s="164">
        <f>'Production Summary'!$N$32</f>
        <v>875</v>
      </c>
      <c r="BM41" s="164">
        <f>'Production Summary'!$N$34</f>
        <v>360.59999999999997</v>
      </c>
      <c r="BN41" s="164">
        <f>'Production Summary'!$M$34</f>
        <v>6.01</v>
      </c>
      <c r="BO41" s="164">
        <v>0</v>
      </c>
      <c r="BP41" s="164">
        <f>'Production Summary'!$N$36</f>
        <v>717</v>
      </c>
      <c r="BQ41" s="164">
        <f>'Production Summary'!$M$36</f>
        <v>11.95</v>
      </c>
      <c r="BR41" s="164">
        <v>0</v>
      </c>
      <c r="BS41" s="164">
        <f>'Production Summary'!$N$37</f>
        <v>210</v>
      </c>
      <c r="BT41" s="164">
        <f>'Production Summary'!$M$37</f>
        <v>21</v>
      </c>
      <c r="BU41" s="164">
        <v>0</v>
      </c>
      <c r="BV41" s="164">
        <f>'Production Summary'!$N$38</f>
        <v>280</v>
      </c>
      <c r="BW41" s="164">
        <f>'Production Summary'!$M$38</f>
        <v>28</v>
      </c>
      <c r="BX41" s="164">
        <v>0</v>
      </c>
      <c r="BY41" s="165">
        <f>'Production Summary'!$N$39</f>
        <v>300.38406247988502</v>
      </c>
      <c r="BZ41" s="164">
        <f>'Production Summary'!$M$39</f>
        <v>30.038406247988501</v>
      </c>
      <c r="CA41" s="164">
        <v>0</v>
      </c>
      <c r="CB41" s="164">
        <f>'Production Summary'!$N$40</f>
        <v>131.30000000000001</v>
      </c>
      <c r="CC41" s="164">
        <f>'Production Summary'!$M$40</f>
        <v>13.13</v>
      </c>
      <c r="CD41" s="164">
        <v>0</v>
      </c>
      <c r="CE41" s="164">
        <f>'Production Summary'!$N$42</f>
        <v>1136.3519999999996</v>
      </c>
      <c r="CF41" s="164">
        <f>'Production Summary'!$M$42</f>
        <v>81.167999999999978</v>
      </c>
      <c r="CG41" s="164">
        <v>0</v>
      </c>
      <c r="CH41" s="164">
        <v>0</v>
      </c>
      <c r="CI41" s="164">
        <f>'Production Summary'!$N$43</f>
        <v>184</v>
      </c>
      <c r="CJ41" s="164">
        <v>0</v>
      </c>
      <c r="CK41" s="164">
        <f>'Production Summary'!$N$44</f>
        <v>355</v>
      </c>
      <c r="CL41" s="164">
        <v>0</v>
      </c>
      <c r="CM41" s="375">
        <f>'Production Summary'!$N$45</f>
        <v>1650</v>
      </c>
      <c r="CN41" s="164">
        <f>'Production Summary'!$N$46</f>
        <v>270</v>
      </c>
      <c r="CO41" s="164">
        <f>'Production Summary'!$N$47</f>
        <v>1350</v>
      </c>
      <c r="CP41" s="166"/>
      <c r="CQ41" s="164">
        <f>'Production Summary'!$N$49</f>
        <v>8004.1580041580037</v>
      </c>
      <c r="CR41" s="164">
        <f>'Production Summary'!$M$49</f>
        <v>66.701316701316699</v>
      </c>
      <c r="CS41" s="164">
        <f>'Production Summary'!$N$50</f>
        <v>13331.600831600828</v>
      </c>
      <c r="CT41" s="164">
        <f>'Production Summary'!$M$50</f>
        <v>148.1288981288981</v>
      </c>
      <c r="CU41" s="164">
        <f>'Production Summary'!$N$51</f>
        <v>12785.862785862784</v>
      </c>
      <c r="CV41" s="164">
        <f>'Production Summary'!$M$51</f>
        <v>355.16285516285512</v>
      </c>
      <c r="CW41" s="164">
        <f>'Production Summary'!$N$52</f>
        <v>12629.937629937627</v>
      </c>
      <c r="CX41" s="164">
        <f>'Production Summary'!$M$52</f>
        <v>701.66320166320156</v>
      </c>
      <c r="CY41" s="164">
        <f>'Production Summary'!$N$53</f>
        <v>12396.049896049895</v>
      </c>
      <c r="CZ41" s="164">
        <f>'Production Summary'!$M$53</f>
        <v>688.66943866943859</v>
      </c>
      <c r="DA41" s="164">
        <f>'Production Summary'!$N$54</f>
        <v>13799.376299376298</v>
      </c>
      <c r="DB41" s="164">
        <f>'Production Summary'!$M$54</f>
        <v>766.63201663201653</v>
      </c>
      <c r="DC41" s="328">
        <f>'Production Summary'!$N$60</f>
        <v>12863.825363825363</v>
      </c>
      <c r="DD41" s="328">
        <f>'Production Summary'!$M$60</f>
        <v>714.65696465696465</v>
      </c>
      <c r="DE41" s="164">
        <f>'Production Summary'!$N$59</f>
        <v>11148.648648648648</v>
      </c>
      <c r="DF41" s="328">
        <f>'Production Summary'!$M$59</f>
        <v>619.36936936936934</v>
      </c>
      <c r="DG41" s="164">
        <f>'Production Summary'!$N$55</f>
        <v>13842.68884268884</v>
      </c>
      <c r="DH41" s="164">
        <f>'Production Summary'!$M$55</f>
        <v>3460.67221067221</v>
      </c>
      <c r="DI41" s="164">
        <f>'Production Summary'!$N$56</f>
        <v>13097.713097713096</v>
      </c>
      <c r="DJ41" s="164">
        <f>'Production Summary'!$M$56</f>
        <v>163.72141372141371</v>
      </c>
      <c r="DK41" s="164">
        <f>'Production Summary'!$N$57</f>
        <v>14189.189189189186</v>
      </c>
      <c r="DL41" s="164">
        <f>'Production Summary'!$M$57</f>
        <v>394.14414414414409</v>
      </c>
      <c r="DM41" s="164">
        <f>'Production Summary'!$N$58</f>
        <v>14017.671517671517</v>
      </c>
      <c r="DN41" s="164">
        <f>'Production Summary'!$M$58</f>
        <v>778.75952875952873</v>
      </c>
      <c r="DO41" s="164">
        <f>'Production Summary'!$N$61</f>
        <v>4500</v>
      </c>
      <c r="DP41" s="328">
        <f>'Production Summary'!$M$61</f>
        <v>750</v>
      </c>
      <c r="DQ41" s="164">
        <v>0</v>
      </c>
      <c r="DR41" s="164">
        <f>'Production Summary'!$N$62</f>
        <v>8900</v>
      </c>
      <c r="DS41" s="164">
        <f>'Production Summary'!$N$70</f>
        <v>300</v>
      </c>
      <c r="DT41" s="328">
        <f>'Production Summary'!$M$70</f>
        <v>25</v>
      </c>
      <c r="DU41" s="164">
        <v>0</v>
      </c>
      <c r="DV41" s="164">
        <f>'Production Summary'!$N$71</f>
        <v>150</v>
      </c>
      <c r="DW41" s="328">
        <v>0</v>
      </c>
      <c r="DX41" s="164">
        <f>'Production Summary'!$N$64</f>
        <v>192</v>
      </c>
      <c r="DY41" s="164">
        <v>0</v>
      </c>
      <c r="DZ41" s="391">
        <f>'Production Summary'!$N$65</f>
        <v>384</v>
      </c>
      <c r="EA41" s="164">
        <v>0</v>
      </c>
      <c r="EB41" s="391">
        <f>'Production Summary'!$N$66</f>
        <v>192</v>
      </c>
      <c r="EC41" s="164">
        <v>0</v>
      </c>
      <c r="ED41" s="164">
        <f>'Production Summary'!$N$67</f>
        <v>96</v>
      </c>
      <c r="EE41" s="164">
        <v>0</v>
      </c>
      <c r="EF41" s="164">
        <f>'Production Summary'!$N$68</f>
        <v>96</v>
      </c>
      <c r="EG41" s="164">
        <v>0</v>
      </c>
      <c r="EH41" s="164">
        <f>'Production Summary'!$N$69</f>
        <v>340</v>
      </c>
      <c r="EI41" s="101"/>
      <c r="EJ41" s="3"/>
      <c r="EK41" s="3"/>
      <c r="ER41" s="64" t="s">
        <v>57</v>
      </c>
      <c r="ES41" s="61" t="str">
        <f>C49</f>
        <v/>
      </c>
      <c r="ET41" s="24">
        <f t="shared" si="2"/>
        <v>0</v>
      </c>
    </row>
    <row r="42" spans="1:150" ht="15" customHeight="1">
      <c r="A42" t="b">
        <f>C42='Raipur-1'!C42</f>
        <v>1</v>
      </c>
      <c r="B42" s="612">
        <f t="shared" si="3"/>
        <v>37</v>
      </c>
      <c r="C42" s="3" t="str">
        <f>IF('Raipur-1'!C42="","",'Raipur-1'!C42)</f>
        <v>Rich food products</v>
      </c>
      <c r="D42" s="164">
        <f>'Production Summary'!$N$4</f>
        <v>666</v>
      </c>
      <c r="E42" s="164">
        <f>'Production Summary'!$M$4</f>
        <v>27.75</v>
      </c>
      <c r="F42" s="164">
        <v>0</v>
      </c>
      <c r="G42" s="164">
        <f>'Production Summary'!$N$5</f>
        <v>666</v>
      </c>
      <c r="H42" s="164">
        <f>'Production Summary'!$M$5</f>
        <v>27.75</v>
      </c>
      <c r="I42" s="164">
        <v>0</v>
      </c>
      <c r="J42" s="164">
        <f>'Production Summary'!$N$6</f>
        <v>200</v>
      </c>
      <c r="K42" s="328">
        <f>'Production Summary'!$M$6</f>
        <v>7.5</v>
      </c>
      <c r="L42" s="164">
        <v>0</v>
      </c>
      <c r="M42" s="365">
        <f>'Production Summary'!$N$7</f>
        <v>612.72</v>
      </c>
      <c r="N42" s="367">
        <f>'Production Summary'!$M$7</f>
        <v>25.53</v>
      </c>
      <c r="O42" s="164">
        <v>0</v>
      </c>
      <c r="P42" s="164">
        <f>'Production Summary'!$N$8</f>
        <v>780</v>
      </c>
      <c r="Q42" s="164">
        <f>'Production Summary'!$M$8</f>
        <v>65</v>
      </c>
      <c r="R42" s="164">
        <v>0</v>
      </c>
      <c r="S42" s="164">
        <f>'Production Summary'!$N$9</f>
        <v>720</v>
      </c>
      <c r="T42" s="164">
        <f>'Production Summary'!$M$9</f>
        <v>60</v>
      </c>
      <c r="U42" s="164">
        <v>0</v>
      </c>
      <c r="V42" s="164">
        <f>'Production Summary'!$N$10</f>
        <v>876</v>
      </c>
      <c r="W42" s="164">
        <f>'Production Summary'!$M$10</f>
        <v>73</v>
      </c>
      <c r="X42" s="164">
        <v>0</v>
      </c>
      <c r="Y42" s="164">
        <f>'Production Summary'!$N$14</f>
        <v>177</v>
      </c>
      <c r="Z42" s="328">
        <f>'Production Summary'!$M$14</f>
        <v>14.75</v>
      </c>
      <c r="AA42" s="164">
        <v>0</v>
      </c>
      <c r="AB42" s="164">
        <f>'Production Summary'!$N$15</f>
        <v>126</v>
      </c>
      <c r="AC42" s="164">
        <f>'Production Summary'!$M$15</f>
        <v>21</v>
      </c>
      <c r="AD42" s="164">
        <v>0</v>
      </c>
      <c r="AE42" s="164">
        <f>'Production Summary'!$N$16</f>
        <v>252</v>
      </c>
      <c r="AF42" s="164">
        <f>'Production Summary'!$M$16</f>
        <v>21</v>
      </c>
      <c r="AG42" s="164">
        <v>0</v>
      </c>
      <c r="AH42" s="164">
        <f>'Production Summary'!$N$18</f>
        <v>1035</v>
      </c>
      <c r="AI42" s="164">
        <f>'Production Summary'!$M$18</f>
        <v>17.25</v>
      </c>
      <c r="AJ42" s="164">
        <v>0</v>
      </c>
      <c r="AK42" s="164">
        <f>'Production Summary'!$N$19</f>
        <v>870</v>
      </c>
      <c r="AL42" s="164">
        <f>'Production Summary'!$M$19</f>
        <v>29</v>
      </c>
      <c r="AM42" s="164">
        <v>0</v>
      </c>
      <c r="AN42" s="164">
        <f>'Production Summary'!$N$20</f>
        <v>864</v>
      </c>
      <c r="AO42" s="164">
        <f>'Production Summary'!$M$20</f>
        <v>72</v>
      </c>
      <c r="AP42" s="164">
        <v>0</v>
      </c>
      <c r="AQ42" s="164">
        <f>'Production Summary'!$N$21</f>
        <v>670</v>
      </c>
      <c r="AR42" s="164">
        <f>'Production Summary'!$M$21</f>
        <v>335</v>
      </c>
      <c r="AS42" s="164">
        <v>0</v>
      </c>
      <c r="AT42" s="386">
        <f>'Production Summary'!$N$22</f>
        <v>375</v>
      </c>
      <c r="AU42" s="164">
        <f>'Production Summary'!$N$23</f>
        <v>1050</v>
      </c>
      <c r="AV42" s="164">
        <f>'Production Summary'!$N$25</f>
        <v>300</v>
      </c>
      <c r="AW42" s="164">
        <f>'Production Summary'!$M$25</f>
        <v>25</v>
      </c>
      <c r="AX42" s="164">
        <v>0</v>
      </c>
      <c r="AY42" s="164">
        <f>'Production Summary'!$N$26</f>
        <v>300</v>
      </c>
      <c r="AZ42" s="164">
        <f>'Production Summary'!$M$26</f>
        <v>25</v>
      </c>
      <c r="BA42" s="164">
        <v>0</v>
      </c>
      <c r="BB42" s="164">
        <f>'Production Summary'!$N$28</f>
        <v>777</v>
      </c>
      <c r="BC42" s="164">
        <f>'Production Summary'!$M$28</f>
        <v>12.95</v>
      </c>
      <c r="BD42" s="164">
        <v>0</v>
      </c>
      <c r="BE42" s="164">
        <f>'Production Summary'!$N$29</f>
        <v>612</v>
      </c>
      <c r="BF42" s="164">
        <f>'Production Summary'!$M$29</f>
        <v>51</v>
      </c>
      <c r="BG42" s="164">
        <v>0</v>
      </c>
      <c r="BH42" s="164">
        <f>'Production Summary'!$N$30</f>
        <v>500</v>
      </c>
      <c r="BI42" s="164">
        <f>'Production Summary'!$M$30</f>
        <v>250</v>
      </c>
      <c r="BJ42" s="164">
        <v>0</v>
      </c>
      <c r="BK42" s="386"/>
      <c r="BL42" s="164">
        <f>'Production Summary'!$N$32</f>
        <v>875</v>
      </c>
      <c r="BM42" s="164">
        <f>'Production Summary'!$N$34</f>
        <v>360.59999999999997</v>
      </c>
      <c r="BN42" s="164">
        <f>'Production Summary'!$M$34</f>
        <v>6.01</v>
      </c>
      <c r="BO42" s="164">
        <v>0</v>
      </c>
      <c r="BP42" s="164">
        <f>'Production Summary'!$N$36</f>
        <v>717</v>
      </c>
      <c r="BQ42" s="164">
        <f>'Production Summary'!$M$36</f>
        <v>11.95</v>
      </c>
      <c r="BR42" s="164">
        <v>0</v>
      </c>
      <c r="BS42" s="164">
        <f>'Production Summary'!$N$37</f>
        <v>210</v>
      </c>
      <c r="BT42" s="164">
        <f>'Production Summary'!$M$37</f>
        <v>21</v>
      </c>
      <c r="BU42" s="164">
        <v>0</v>
      </c>
      <c r="BV42" s="164">
        <f>'Production Summary'!$N$38</f>
        <v>280</v>
      </c>
      <c r="BW42" s="164">
        <f>'Production Summary'!$M$38</f>
        <v>28</v>
      </c>
      <c r="BX42" s="164">
        <v>0</v>
      </c>
      <c r="BY42" s="165">
        <f>'Production Summary'!$N$39</f>
        <v>300.38406247988502</v>
      </c>
      <c r="BZ42" s="164">
        <f>'Production Summary'!$M$39</f>
        <v>30.038406247988501</v>
      </c>
      <c r="CA42" s="164">
        <v>0</v>
      </c>
      <c r="CB42" s="164">
        <f>'Production Summary'!$N$40</f>
        <v>131.30000000000001</v>
      </c>
      <c r="CC42" s="164">
        <f>'Production Summary'!$M$40</f>
        <v>13.13</v>
      </c>
      <c r="CD42" s="164">
        <v>0</v>
      </c>
      <c r="CE42" s="164">
        <f>'Production Summary'!$N$42</f>
        <v>1136.3519999999996</v>
      </c>
      <c r="CF42" s="164">
        <f>'Production Summary'!$M$42</f>
        <v>81.167999999999978</v>
      </c>
      <c r="CG42" s="164">
        <v>0</v>
      </c>
      <c r="CH42" s="164">
        <v>0</v>
      </c>
      <c r="CI42" s="164">
        <f>'Production Summary'!$N$43</f>
        <v>184</v>
      </c>
      <c r="CJ42" s="164">
        <v>0</v>
      </c>
      <c r="CK42" s="164">
        <f>'Production Summary'!$N$44</f>
        <v>355</v>
      </c>
      <c r="CL42" s="164">
        <v>0</v>
      </c>
      <c r="CM42" s="375">
        <f>'Production Summary'!$N$45</f>
        <v>1650</v>
      </c>
      <c r="CN42" s="164">
        <f>'Production Summary'!$N$46</f>
        <v>270</v>
      </c>
      <c r="CO42" s="164">
        <f>'Production Summary'!$N$47</f>
        <v>1350</v>
      </c>
      <c r="CP42" s="166"/>
      <c r="CQ42" s="164">
        <f>'Production Summary'!$N$49</f>
        <v>8004.1580041580037</v>
      </c>
      <c r="CR42" s="164">
        <f>'Production Summary'!$M$49</f>
        <v>66.701316701316699</v>
      </c>
      <c r="CS42" s="164">
        <f>'Production Summary'!$N$50</f>
        <v>13331.600831600828</v>
      </c>
      <c r="CT42" s="164">
        <f>'Production Summary'!$M$50</f>
        <v>148.1288981288981</v>
      </c>
      <c r="CU42" s="164">
        <f>'Production Summary'!$N$51</f>
        <v>12785.862785862784</v>
      </c>
      <c r="CV42" s="164">
        <f>'Production Summary'!$M$51</f>
        <v>355.16285516285512</v>
      </c>
      <c r="CW42" s="164">
        <f>'Production Summary'!$N$52</f>
        <v>12629.937629937627</v>
      </c>
      <c r="CX42" s="164">
        <f>'Production Summary'!$M$52</f>
        <v>701.66320166320156</v>
      </c>
      <c r="CY42" s="164">
        <f>'Production Summary'!$N$53</f>
        <v>12396.049896049895</v>
      </c>
      <c r="CZ42" s="164">
        <f>'Production Summary'!$M$53</f>
        <v>688.66943866943859</v>
      </c>
      <c r="DA42" s="164">
        <f>'Production Summary'!$N$54</f>
        <v>13799.376299376298</v>
      </c>
      <c r="DB42" s="164">
        <f>'Production Summary'!$M$54</f>
        <v>766.63201663201653</v>
      </c>
      <c r="DC42" s="328">
        <f>'Production Summary'!$N$60</f>
        <v>12863.825363825363</v>
      </c>
      <c r="DD42" s="328">
        <f>'Production Summary'!$M$60</f>
        <v>714.65696465696465</v>
      </c>
      <c r="DE42" s="164">
        <f>'Production Summary'!$N$59</f>
        <v>11148.648648648648</v>
      </c>
      <c r="DF42" s="328">
        <f>'Production Summary'!$M$59</f>
        <v>619.36936936936934</v>
      </c>
      <c r="DG42" s="164">
        <f>'Production Summary'!$N$55</f>
        <v>13842.68884268884</v>
      </c>
      <c r="DH42" s="164">
        <f>'Production Summary'!$M$55</f>
        <v>3460.67221067221</v>
      </c>
      <c r="DI42" s="164">
        <f>'Production Summary'!$N$56</f>
        <v>13097.713097713096</v>
      </c>
      <c r="DJ42" s="164">
        <f>'Production Summary'!$M$56</f>
        <v>163.72141372141371</v>
      </c>
      <c r="DK42" s="164">
        <f>'Production Summary'!$N$57</f>
        <v>14189.189189189186</v>
      </c>
      <c r="DL42" s="164">
        <f>'Production Summary'!$M$57</f>
        <v>394.14414414414409</v>
      </c>
      <c r="DM42" s="164">
        <f>'Production Summary'!$N$58</f>
        <v>14017.671517671517</v>
      </c>
      <c r="DN42" s="164">
        <f>'Production Summary'!$M$58</f>
        <v>778.75952875952873</v>
      </c>
      <c r="DO42" s="164">
        <f>'Production Summary'!$N$61</f>
        <v>4500</v>
      </c>
      <c r="DP42" s="328">
        <f>'Production Summary'!$M$61</f>
        <v>750</v>
      </c>
      <c r="DQ42" s="164">
        <v>0</v>
      </c>
      <c r="DR42" s="164">
        <f>'Production Summary'!$N$62</f>
        <v>8900</v>
      </c>
      <c r="DS42" s="164">
        <f>'Production Summary'!$N$70</f>
        <v>300</v>
      </c>
      <c r="DT42" s="328">
        <f>'Production Summary'!$M$70</f>
        <v>25</v>
      </c>
      <c r="DU42" s="164">
        <v>0</v>
      </c>
      <c r="DV42" s="164">
        <f>'Production Summary'!$N$71</f>
        <v>150</v>
      </c>
      <c r="DW42" s="328">
        <v>0</v>
      </c>
      <c r="DX42" s="164">
        <f>'Production Summary'!$N$64</f>
        <v>192</v>
      </c>
      <c r="DY42" s="164">
        <v>0</v>
      </c>
      <c r="DZ42" s="391">
        <f>'Production Summary'!$N$65</f>
        <v>384</v>
      </c>
      <c r="EA42" s="164">
        <v>0</v>
      </c>
      <c r="EB42" s="391">
        <f>'Production Summary'!$N$66</f>
        <v>192</v>
      </c>
      <c r="EC42" s="164">
        <v>0</v>
      </c>
      <c r="ED42" s="164">
        <f>'Production Summary'!$N$67</f>
        <v>96</v>
      </c>
      <c r="EE42" s="164">
        <v>0</v>
      </c>
      <c r="EF42" s="164">
        <f>'Production Summary'!$N$68</f>
        <v>96</v>
      </c>
      <c r="EG42" s="164">
        <v>0</v>
      </c>
      <c r="EH42" s="164">
        <f>'Production Summary'!$N$69</f>
        <v>340</v>
      </c>
      <c r="EI42" s="101"/>
      <c r="EJ42" s="3"/>
      <c r="EK42" s="3"/>
      <c r="ER42" s="64" t="s">
        <v>58</v>
      </c>
      <c r="ES42" s="61" t="str">
        <f>C41</f>
        <v>Om Agency</v>
      </c>
      <c r="ET42" s="24">
        <f t="shared" si="2"/>
        <v>0</v>
      </c>
    </row>
    <row r="43" spans="1:150" ht="15" customHeight="1">
      <c r="A43" t="b">
        <f>C43='Raipur-1'!C43</f>
        <v>1</v>
      </c>
      <c r="B43" s="612">
        <f t="shared" si="3"/>
        <v>38</v>
      </c>
      <c r="C43" s="3" t="str">
        <f>IF('Raipur-1'!C43="","",'Raipur-1'!C43)</f>
        <v>Urvi Marketing</v>
      </c>
      <c r="D43" s="164">
        <f>'Production Summary'!$N$4</f>
        <v>666</v>
      </c>
      <c r="E43" s="164">
        <f>'Production Summary'!$M$4</f>
        <v>27.75</v>
      </c>
      <c r="F43" s="164">
        <v>0</v>
      </c>
      <c r="G43" s="164">
        <f>'Production Summary'!$N$5</f>
        <v>666</v>
      </c>
      <c r="H43" s="164">
        <f>'Production Summary'!$M$5</f>
        <v>27.75</v>
      </c>
      <c r="I43" s="164">
        <v>0</v>
      </c>
      <c r="J43" s="164">
        <f>'Production Summary'!$N$6</f>
        <v>200</v>
      </c>
      <c r="K43" s="328">
        <f>'Production Summary'!$M$6</f>
        <v>7.5</v>
      </c>
      <c r="L43" s="164">
        <v>0</v>
      </c>
      <c r="M43" s="365">
        <f>'Production Summary'!$N$7</f>
        <v>612.72</v>
      </c>
      <c r="N43" s="367">
        <f>'Production Summary'!$M$7</f>
        <v>25.53</v>
      </c>
      <c r="O43" s="164">
        <v>0</v>
      </c>
      <c r="P43" s="164">
        <f>'Production Summary'!$N$8</f>
        <v>780</v>
      </c>
      <c r="Q43" s="164">
        <f>'Production Summary'!$M$8</f>
        <v>65</v>
      </c>
      <c r="R43" s="164">
        <v>0</v>
      </c>
      <c r="S43" s="164">
        <f>'Production Summary'!$N$9</f>
        <v>720</v>
      </c>
      <c r="T43" s="164">
        <f>'Production Summary'!$M$9</f>
        <v>60</v>
      </c>
      <c r="U43" s="164">
        <v>0</v>
      </c>
      <c r="V43" s="164">
        <f>'Production Summary'!$N$10</f>
        <v>876</v>
      </c>
      <c r="W43" s="164">
        <f>'Production Summary'!$M$10</f>
        <v>73</v>
      </c>
      <c r="X43" s="164">
        <v>0</v>
      </c>
      <c r="Y43" s="164">
        <f>'Production Summary'!$N$14</f>
        <v>177</v>
      </c>
      <c r="Z43" s="328">
        <f>'Production Summary'!$M$14</f>
        <v>14.75</v>
      </c>
      <c r="AA43" s="164">
        <v>0</v>
      </c>
      <c r="AB43" s="164">
        <f>'Production Summary'!$N$15</f>
        <v>126</v>
      </c>
      <c r="AC43" s="164">
        <f>'Production Summary'!$M$15</f>
        <v>21</v>
      </c>
      <c r="AD43" s="164">
        <v>0</v>
      </c>
      <c r="AE43" s="164">
        <f>'Production Summary'!$N$16</f>
        <v>252</v>
      </c>
      <c r="AF43" s="164">
        <f>'Production Summary'!$M$16</f>
        <v>21</v>
      </c>
      <c r="AG43" s="164">
        <v>0</v>
      </c>
      <c r="AH43" s="164">
        <f>'Production Summary'!$N$18</f>
        <v>1035</v>
      </c>
      <c r="AI43" s="164">
        <f>'Production Summary'!$M$18</f>
        <v>17.25</v>
      </c>
      <c r="AJ43" s="164">
        <v>0</v>
      </c>
      <c r="AK43" s="164">
        <f>'Production Summary'!$N$19</f>
        <v>870</v>
      </c>
      <c r="AL43" s="164">
        <f>'Production Summary'!$M$19</f>
        <v>29</v>
      </c>
      <c r="AM43" s="164">
        <v>0</v>
      </c>
      <c r="AN43" s="164">
        <f>'Production Summary'!$N$20</f>
        <v>864</v>
      </c>
      <c r="AO43" s="164">
        <f>'Production Summary'!$M$20</f>
        <v>72</v>
      </c>
      <c r="AP43" s="164">
        <v>0</v>
      </c>
      <c r="AQ43" s="164">
        <f>'Production Summary'!$N$21</f>
        <v>670</v>
      </c>
      <c r="AR43" s="164">
        <f>'Production Summary'!$M$21</f>
        <v>335</v>
      </c>
      <c r="AS43" s="164">
        <v>0</v>
      </c>
      <c r="AT43" s="386">
        <f>'Production Summary'!$N$22</f>
        <v>375</v>
      </c>
      <c r="AU43" s="164">
        <f>'Production Summary'!$N$23</f>
        <v>1050</v>
      </c>
      <c r="AV43" s="164">
        <f>'Production Summary'!$N$25</f>
        <v>300</v>
      </c>
      <c r="AW43" s="164">
        <f>'Production Summary'!$M$25</f>
        <v>25</v>
      </c>
      <c r="AX43" s="164">
        <v>0</v>
      </c>
      <c r="AY43" s="164">
        <f>'Production Summary'!$N$26</f>
        <v>300</v>
      </c>
      <c r="AZ43" s="164">
        <f>'Production Summary'!$M$26</f>
        <v>25</v>
      </c>
      <c r="BA43" s="164">
        <v>0</v>
      </c>
      <c r="BB43" s="164">
        <f>'Production Summary'!$N$28</f>
        <v>777</v>
      </c>
      <c r="BC43" s="164">
        <f>'Production Summary'!$M$28</f>
        <v>12.95</v>
      </c>
      <c r="BD43" s="164">
        <v>0</v>
      </c>
      <c r="BE43" s="164">
        <f>'Production Summary'!$N$29</f>
        <v>612</v>
      </c>
      <c r="BF43" s="164">
        <f>'Production Summary'!$M$29</f>
        <v>51</v>
      </c>
      <c r="BG43" s="164">
        <v>0</v>
      </c>
      <c r="BH43" s="164">
        <f>'Production Summary'!$N$30</f>
        <v>500</v>
      </c>
      <c r="BI43" s="164">
        <f>'Production Summary'!$M$30</f>
        <v>250</v>
      </c>
      <c r="BJ43" s="164">
        <v>0</v>
      </c>
      <c r="BK43" s="386"/>
      <c r="BL43" s="164">
        <f>'Production Summary'!$N$32</f>
        <v>875</v>
      </c>
      <c r="BM43" s="164">
        <f>'Production Summary'!$N$34</f>
        <v>360.59999999999997</v>
      </c>
      <c r="BN43" s="164">
        <f>'Production Summary'!$M$34</f>
        <v>6.01</v>
      </c>
      <c r="BO43" s="164">
        <v>0</v>
      </c>
      <c r="BP43" s="164">
        <f>'Production Summary'!$N$36</f>
        <v>717</v>
      </c>
      <c r="BQ43" s="164">
        <f>'Production Summary'!$M$36</f>
        <v>11.95</v>
      </c>
      <c r="BR43" s="164">
        <v>0</v>
      </c>
      <c r="BS43" s="164">
        <f>'Production Summary'!$N$37</f>
        <v>210</v>
      </c>
      <c r="BT43" s="164">
        <f>'Production Summary'!$M$37</f>
        <v>21</v>
      </c>
      <c r="BU43" s="164">
        <v>0</v>
      </c>
      <c r="BV43" s="164">
        <f>'Production Summary'!$N$38</f>
        <v>280</v>
      </c>
      <c r="BW43" s="164">
        <f>'Production Summary'!$M$38</f>
        <v>28</v>
      </c>
      <c r="BX43" s="164">
        <v>0</v>
      </c>
      <c r="BY43" s="165">
        <f>'Production Summary'!$N$39</f>
        <v>300.38406247988502</v>
      </c>
      <c r="BZ43" s="164">
        <f>'Production Summary'!$M$39</f>
        <v>30.038406247988501</v>
      </c>
      <c r="CA43" s="164">
        <v>0</v>
      </c>
      <c r="CB43" s="164">
        <f>'Production Summary'!$N$40</f>
        <v>131.30000000000001</v>
      </c>
      <c r="CC43" s="164">
        <f>'Production Summary'!$M$40</f>
        <v>13.13</v>
      </c>
      <c r="CD43" s="164">
        <v>0</v>
      </c>
      <c r="CE43" s="164">
        <f>'Production Summary'!$N$42</f>
        <v>1136.3519999999996</v>
      </c>
      <c r="CF43" s="164">
        <f>'Production Summary'!$M$42</f>
        <v>81.167999999999978</v>
      </c>
      <c r="CG43" s="164">
        <v>0</v>
      </c>
      <c r="CH43" s="164">
        <v>0</v>
      </c>
      <c r="CI43" s="164">
        <f>'Production Summary'!$N$43</f>
        <v>184</v>
      </c>
      <c r="CJ43" s="164">
        <v>0</v>
      </c>
      <c r="CK43" s="164">
        <f>'Production Summary'!$N$44</f>
        <v>355</v>
      </c>
      <c r="CL43" s="164">
        <v>0</v>
      </c>
      <c r="CM43" s="375">
        <f>'Production Summary'!$N$45</f>
        <v>1650</v>
      </c>
      <c r="CN43" s="164">
        <f>'Production Summary'!$N$46</f>
        <v>270</v>
      </c>
      <c r="CO43" s="164">
        <f>'Production Summary'!$N$47</f>
        <v>1350</v>
      </c>
      <c r="CP43" s="166"/>
      <c r="CQ43" s="164">
        <f>'Production Summary'!$N$49</f>
        <v>8004.1580041580037</v>
      </c>
      <c r="CR43" s="164">
        <f>'Production Summary'!$M$49</f>
        <v>66.701316701316699</v>
      </c>
      <c r="CS43" s="164">
        <f>'Production Summary'!$N$50</f>
        <v>13331.600831600828</v>
      </c>
      <c r="CT43" s="164">
        <f>'Production Summary'!$M$50</f>
        <v>148.1288981288981</v>
      </c>
      <c r="CU43" s="164">
        <f>'Production Summary'!$N$51</f>
        <v>12785.862785862784</v>
      </c>
      <c r="CV43" s="164">
        <f>'Production Summary'!$M$51</f>
        <v>355.16285516285512</v>
      </c>
      <c r="CW43" s="164">
        <f>'Production Summary'!$N$52</f>
        <v>12629.937629937627</v>
      </c>
      <c r="CX43" s="164">
        <f>'Production Summary'!$M$52</f>
        <v>701.66320166320156</v>
      </c>
      <c r="CY43" s="164">
        <f>'Production Summary'!$N$53</f>
        <v>12396.049896049895</v>
      </c>
      <c r="CZ43" s="164">
        <f>'Production Summary'!$M$53</f>
        <v>688.66943866943859</v>
      </c>
      <c r="DA43" s="164">
        <f>'Production Summary'!$N$54</f>
        <v>13799.376299376298</v>
      </c>
      <c r="DB43" s="164">
        <f>'Production Summary'!$M$54</f>
        <v>766.63201663201653</v>
      </c>
      <c r="DC43" s="328">
        <f>'Production Summary'!$N$60</f>
        <v>12863.825363825363</v>
      </c>
      <c r="DD43" s="328">
        <f>'Production Summary'!$M$60</f>
        <v>714.65696465696465</v>
      </c>
      <c r="DE43" s="164">
        <f>'Production Summary'!$N$59</f>
        <v>11148.648648648648</v>
      </c>
      <c r="DF43" s="328">
        <f>'Production Summary'!$M$59</f>
        <v>619.36936936936934</v>
      </c>
      <c r="DG43" s="164">
        <f>'Production Summary'!$N$55</f>
        <v>13842.68884268884</v>
      </c>
      <c r="DH43" s="164">
        <f>'Production Summary'!$M$55</f>
        <v>3460.67221067221</v>
      </c>
      <c r="DI43" s="164">
        <f>'Production Summary'!$N$56</f>
        <v>13097.713097713096</v>
      </c>
      <c r="DJ43" s="164">
        <f>'Production Summary'!$M$56</f>
        <v>163.72141372141371</v>
      </c>
      <c r="DK43" s="164">
        <f>'Production Summary'!$N$57</f>
        <v>14189.189189189186</v>
      </c>
      <c r="DL43" s="164">
        <f>'Production Summary'!$M$57</f>
        <v>394.14414414414409</v>
      </c>
      <c r="DM43" s="164">
        <f>'Production Summary'!$N$58</f>
        <v>14017.671517671517</v>
      </c>
      <c r="DN43" s="164">
        <f>'Production Summary'!$M$58</f>
        <v>778.75952875952873</v>
      </c>
      <c r="DO43" s="164">
        <f>'Production Summary'!$N$61</f>
        <v>4500</v>
      </c>
      <c r="DP43" s="328">
        <f>'Production Summary'!$M$61</f>
        <v>750</v>
      </c>
      <c r="DQ43" s="164">
        <v>0</v>
      </c>
      <c r="DR43" s="164">
        <f>'Production Summary'!$N$62</f>
        <v>8900</v>
      </c>
      <c r="DS43" s="164">
        <f>'Production Summary'!$N$70</f>
        <v>300</v>
      </c>
      <c r="DT43" s="328">
        <f>'Production Summary'!$M$70</f>
        <v>25</v>
      </c>
      <c r="DU43" s="164">
        <v>0</v>
      </c>
      <c r="DV43" s="164">
        <f>'Production Summary'!$N$71</f>
        <v>150</v>
      </c>
      <c r="DW43" s="328">
        <v>0</v>
      </c>
      <c r="DX43" s="164">
        <f>'Production Summary'!$N$64</f>
        <v>192</v>
      </c>
      <c r="DY43" s="164">
        <v>0</v>
      </c>
      <c r="DZ43" s="391">
        <f>'Production Summary'!$N$65</f>
        <v>384</v>
      </c>
      <c r="EA43" s="164">
        <v>0</v>
      </c>
      <c r="EB43" s="391">
        <f>'Production Summary'!$N$66</f>
        <v>192</v>
      </c>
      <c r="EC43" s="164">
        <v>0</v>
      </c>
      <c r="ED43" s="164">
        <f>'Production Summary'!$N$67</f>
        <v>96</v>
      </c>
      <c r="EE43" s="164">
        <v>0</v>
      </c>
      <c r="EF43" s="164">
        <f>'Production Summary'!$N$68</f>
        <v>96</v>
      </c>
      <c r="EG43" s="164">
        <v>0</v>
      </c>
      <c r="EH43" s="164">
        <f>'Production Summary'!$N$69</f>
        <v>340</v>
      </c>
      <c r="EI43" s="101"/>
      <c r="EJ43" s="3"/>
      <c r="EK43" s="3"/>
      <c r="ER43" s="64" t="s">
        <v>59</v>
      </c>
      <c r="ES43" s="61" t="str">
        <f>C50</f>
        <v>Rajyog Enterprises</v>
      </c>
      <c r="ET43" s="24">
        <f t="shared" si="2"/>
        <v>0</v>
      </c>
    </row>
    <row r="44" spans="1:150" ht="15" customHeight="1">
      <c r="A44" t="b">
        <f>C44='Raipur-1'!C44</f>
        <v>1</v>
      </c>
      <c r="B44" s="612">
        <f t="shared" si="3"/>
        <v>39</v>
      </c>
      <c r="C44" s="3" t="str">
        <f>IF('Raipur-1'!C44="","",'Raipur-1'!C44)</f>
        <v>Shivam Commercials</v>
      </c>
      <c r="D44" s="164">
        <f>'Production Summary'!$N$4</f>
        <v>666</v>
      </c>
      <c r="E44" s="164">
        <f>'Production Summary'!$M$4</f>
        <v>27.75</v>
      </c>
      <c r="F44" s="164">
        <v>0</v>
      </c>
      <c r="G44" s="164">
        <f>'Production Summary'!$N$5</f>
        <v>666</v>
      </c>
      <c r="H44" s="164">
        <f>'Production Summary'!$M$5</f>
        <v>27.75</v>
      </c>
      <c r="I44" s="164">
        <v>0</v>
      </c>
      <c r="J44" s="164">
        <f>'Production Summary'!$N$6</f>
        <v>200</v>
      </c>
      <c r="K44" s="328">
        <f>'Production Summary'!$M$6</f>
        <v>7.5</v>
      </c>
      <c r="L44" s="164">
        <v>0</v>
      </c>
      <c r="M44" s="365">
        <f>'Production Summary'!$N$7</f>
        <v>612.72</v>
      </c>
      <c r="N44" s="367">
        <f>'Production Summary'!$M$7</f>
        <v>25.53</v>
      </c>
      <c r="O44" s="164">
        <v>0</v>
      </c>
      <c r="P44" s="164">
        <f>'Production Summary'!$N$8</f>
        <v>780</v>
      </c>
      <c r="Q44" s="164">
        <f>'Production Summary'!$M$8</f>
        <v>65</v>
      </c>
      <c r="R44" s="164">
        <v>0</v>
      </c>
      <c r="S44" s="164">
        <f>'Production Summary'!$N$9</f>
        <v>720</v>
      </c>
      <c r="T44" s="164">
        <f>'Production Summary'!$M$9</f>
        <v>60</v>
      </c>
      <c r="U44" s="164">
        <v>0</v>
      </c>
      <c r="V44" s="164">
        <f>'Production Summary'!$N$10</f>
        <v>876</v>
      </c>
      <c r="W44" s="164">
        <f>'Production Summary'!$M$10</f>
        <v>73</v>
      </c>
      <c r="X44" s="164">
        <v>0</v>
      </c>
      <c r="Y44" s="164">
        <f>'Production Summary'!$N$14</f>
        <v>177</v>
      </c>
      <c r="Z44" s="328">
        <f>'Production Summary'!$M$14</f>
        <v>14.75</v>
      </c>
      <c r="AA44" s="164">
        <v>0</v>
      </c>
      <c r="AB44" s="164">
        <f>'Production Summary'!$N$15</f>
        <v>126</v>
      </c>
      <c r="AC44" s="164">
        <f>'Production Summary'!$M$15</f>
        <v>21</v>
      </c>
      <c r="AD44" s="164">
        <v>0</v>
      </c>
      <c r="AE44" s="164">
        <f>'Production Summary'!$N$16</f>
        <v>252</v>
      </c>
      <c r="AF44" s="164">
        <f>'Production Summary'!$M$16</f>
        <v>21</v>
      </c>
      <c r="AG44" s="164">
        <v>0</v>
      </c>
      <c r="AH44" s="164">
        <f>'Production Summary'!$N$18</f>
        <v>1035</v>
      </c>
      <c r="AI44" s="164">
        <f>'Production Summary'!$M$18</f>
        <v>17.25</v>
      </c>
      <c r="AJ44" s="164">
        <v>0</v>
      </c>
      <c r="AK44" s="164">
        <f>'Production Summary'!$N$19</f>
        <v>870</v>
      </c>
      <c r="AL44" s="164">
        <f>'Production Summary'!$M$19</f>
        <v>29</v>
      </c>
      <c r="AM44" s="164">
        <v>0</v>
      </c>
      <c r="AN44" s="164">
        <f>'Production Summary'!$N$20</f>
        <v>864</v>
      </c>
      <c r="AO44" s="164">
        <f>'Production Summary'!$M$20</f>
        <v>72</v>
      </c>
      <c r="AP44" s="164">
        <v>0</v>
      </c>
      <c r="AQ44" s="164">
        <f>'Production Summary'!$N$21</f>
        <v>670</v>
      </c>
      <c r="AR44" s="164">
        <f>'Production Summary'!$M$21</f>
        <v>335</v>
      </c>
      <c r="AS44" s="164">
        <v>0</v>
      </c>
      <c r="AT44" s="386">
        <f>'Production Summary'!$N$22</f>
        <v>375</v>
      </c>
      <c r="AU44" s="164">
        <f>'Production Summary'!$N$23</f>
        <v>1050</v>
      </c>
      <c r="AV44" s="164">
        <f>'Production Summary'!$N$25</f>
        <v>300</v>
      </c>
      <c r="AW44" s="164">
        <f>'Production Summary'!$M$25</f>
        <v>25</v>
      </c>
      <c r="AX44" s="164">
        <v>0</v>
      </c>
      <c r="AY44" s="164">
        <f>'Production Summary'!$N$26</f>
        <v>300</v>
      </c>
      <c r="AZ44" s="164">
        <f>'Production Summary'!$M$26</f>
        <v>25</v>
      </c>
      <c r="BA44" s="164">
        <v>0</v>
      </c>
      <c r="BB44" s="164">
        <f>'Production Summary'!$N$28</f>
        <v>777</v>
      </c>
      <c r="BC44" s="164">
        <f>'Production Summary'!$M$28</f>
        <v>12.95</v>
      </c>
      <c r="BD44" s="164">
        <v>0</v>
      </c>
      <c r="BE44" s="164">
        <f>'Production Summary'!$N$29</f>
        <v>612</v>
      </c>
      <c r="BF44" s="164">
        <f>'Production Summary'!$M$29</f>
        <v>51</v>
      </c>
      <c r="BG44" s="164">
        <v>0</v>
      </c>
      <c r="BH44" s="164">
        <f>'Production Summary'!$N$30</f>
        <v>500</v>
      </c>
      <c r="BI44" s="164">
        <f>'Production Summary'!$M$30</f>
        <v>250</v>
      </c>
      <c r="BJ44" s="164">
        <v>0</v>
      </c>
      <c r="BK44" s="386"/>
      <c r="BL44" s="164">
        <f>'Production Summary'!$N$32</f>
        <v>875</v>
      </c>
      <c r="BM44" s="164">
        <f>'Production Summary'!$N$34</f>
        <v>360.59999999999997</v>
      </c>
      <c r="BN44" s="164">
        <f>'Production Summary'!$M$34</f>
        <v>6.01</v>
      </c>
      <c r="BO44" s="164">
        <v>0</v>
      </c>
      <c r="BP44" s="164">
        <f>'Production Summary'!$N$36</f>
        <v>717</v>
      </c>
      <c r="BQ44" s="164">
        <f>'Production Summary'!$M$36</f>
        <v>11.95</v>
      </c>
      <c r="BR44" s="164">
        <v>0</v>
      </c>
      <c r="BS44" s="164">
        <f>'Production Summary'!$N$37</f>
        <v>210</v>
      </c>
      <c r="BT44" s="164">
        <f>'Production Summary'!$M$37</f>
        <v>21</v>
      </c>
      <c r="BU44" s="164">
        <v>0</v>
      </c>
      <c r="BV44" s="164">
        <f>'Production Summary'!$N$38</f>
        <v>280</v>
      </c>
      <c r="BW44" s="164">
        <f>'Production Summary'!$M$38</f>
        <v>28</v>
      </c>
      <c r="BX44" s="164">
        <v>0</v>
      </c>
      <c r="BY44" s="165">
        <f>'Production Summary'!$N$39</f>
        <v>300.38406247988502</v>
      </c>
      <c r="BZ44" s="164">
        <f>'Production Summary'!$M$39</f>
        <v>30.038406247988501</v>
      </c>
      <c r="CA44" s="164">
        <v>0</v>
      </c>
      <c r="CB44" s="164">
        <f>'Production Summary'!$N$40</f>
        <v>131.30000000000001</v>
      </c>
      <c r="CC44" s="164">
        <f>'Production Summary'!$M$40</f>
        <v>13.13</v>
      </c>
      <c r="CD44" s="164">
        <v>0</v>
      </c>
      <c r="CE44" s="164">
        <f>'Production Summary'!$N$42</f>
        <v>1136.3519999999996</v>
      </c>
      <c r="CF44" s="164">
        <f>'Production Summary'!$M$42</f>
        <v>81.167999999999978</v>
      </c>
      <c r="CG44" s="164">
        <v>0</v>
      </c>
      <c r="CH44" s="164">
        <v>0</v>
      </c>
      <c r="CI44" s="164">
        <f>'Production Summary'!$N$43</f>
        <v>184</v>
      </c>
      <c r="CJ44" s="164">
        <v>0</v>
      </c>
      <c r="CK44" s="164">
        <f>'Production Summary'!$N$44</f>
        <v>355</v>
      </c>
      <c r="CL44" s="164">
        <v>0</v>
      </c>
      <c r="CM44" s="375">
        <f>'Production Summary'!$N$45</f>
        <v>1650</v>
      </c>
      <c r="CN44" s="164">
        <f>'Production Summary'!$N$46</f>
        <v>270</v>
      </c>
      <c r="CO44" s="164">
        <f>'Production Summary'!$N$47</f>
        <v>1350</v>
      </c>
      <c r="CP44" s="166"/>
      <c r="CQ44" s="164">
        <f>'Production Summary'!$N$49</f>
        <v>8004.1580041580037</v>
      </c>
      <c r="CR44" s="164">
        <f>'Production Summary'!$M$49</f>
        <v>66.701316701316699</v>
      </c>
      <c r="CS44" s="164">
        <f>'Production Summary'!$N$50</f>
        <v>13331.600831600828</v>
      </c>
      <c r="CT44" s="164">
        <f>'Production Summary'!$M$50</f>
        <v>148.1288981288981</v>
      </c>
      <c r="CU44" s="164">
        <f>'Production Summary'!$N$51</f>
        <v>12785.862785862784</v>
      </c>
      <c r="CV44" s="164">
        <f>'Production Summary'!$M$51</f>
        <v>355.16285516285512</v>
      </c>
      <c r="CW44" s="164">
        <f>'Production Summary'!$N$52</f>
        <v>12629.937629937627</v>
      </c>
      <c r="CX44" s="164">
        <f>'Production Summary'!$M$52</f>
        <v>701.66320166320156</v>
      </c>
      <c r="CY44" s="164">
        <f>'Production Summary'!$N$53</f>
        <v>12396.049896049895</v>
      </c>
      <c r="CZ44" s="164">
        <f>'Production Summary'!$M$53</f>
        <v>688.66943866943859</v>
      </c>
      <c r="DA44" s="164">
        <f>'Production Summary'!$N$54</f>
        <v>13799.376299376298</v>
      </c>
      <c r="DB44" s="164">
        <f>'Production Summary'!$M$54</f>
        <v>766.63201663201653</v>
      </c>
      <c r="DC44" s="328">
        <f>'Production Summary'!$N$60</f>
        <v>12863.825363825363</v>
      </c>
      <c r="DD44" s="328">
        <f>'Production Summary'!$M$60</f>
        <v>714.65696465696465</v>
      </c>
      <c r="DE44" s="164">
        <f>'Production Summary'!$N$59</f>
        <v>11148.648648648648</v>
      </c>
      <c r="DF44" s="328">
        <f>'Production Summary'!$M$59</f>
        <v>619.36936936936934</v>
      </c>
      <c r="DG44" s="164">
        <f>'Production Summary'!$N$55</f>
        <v>13842.68884268884</v>
      </c>
      <c r="DH44" s="164">
        <f>'Production Summary'!$M$55</f>
        <v>3460.67221067221</v>
      </c>
      <c r="DI44" s="164">
        <f>'Production Summary'!$N$56</f>
        <v>13097.713097713096</v>
      </c>
      <c r="DJ44" s="164">
        <f>'Production Summary'!$M$56</f>
        <v>163.72141372141371</v>
      </c>
      <c r="DK44" s="164">
        <f>'Production Summary'!$N$57</f>
        <v>14189.189189189186</v>
      </c>
      <c r="DL44" s="164">
        <f>'Production Summary'!$M$57</f>
        <v>394.14414414414409</v>
      </c>
      <c r="DM44" s="164">
        <f>'Production Summary'!$N$58</f>
        <v>14017.671517671517</v>
      </c>
      <c r="DN44" s="164">
        <f>'Production Summary'!$M$58</f>
        <v>778.75952875952873</v>
      </c>
      <c r="DO44" s="164">
        <f>'Production Summary'!$N$61</f>
        <v>4500</v>
      </c>
      <c r="DP44" s="328">
        <f>'Production Summary'!$M$61</f>
        <v>750</v>
      </c>
      <c r="DQ44" s="164">
        <v>0</v>
      </c>
      <c r="DR44" s="164">
        <f>'Production Summary'!$N$62</f>
        <v>8900</v>
      </c>
      <c r="DS44" s="164">
        <f>'Production Summary'!$N$70</f>
        <v>300</v>
      </c>
      <c r="DT44" s="328">
        <f>'Production Summary'!$M$70</f>
        <v>25</v>
      </c>
      <c r="DU44" s="164">
        <v>0</v>
      </c>
      <c r="DV44" s="164">
        <f>'Production Summary'!$N$71</f>
        <v>150</v>
      </c>
      <c r="DW44" s="328">
        <v>0</v>
      </c>
      <c r="DX44" s="164">
        <f>'Production Summary'!$N$64</f>
        <v>192</v>
      </c>
      <c r="DY44" s="164">
        <v>0</v>
      </c>
      <c r="DZ44" s="391">
        <f>'Production Summary'!$N$65</f>
        <v>384</v>
      </c>
      <c r="EA44" s="164">
        <v>0</v>
      </c>
      <c r="EB44" s="391">
        <f>'Production Summary'!$N$66</f>
        <v>192</v>
      </c>
      <c r="EC44" s="164">
        <v>0</v>
      </c>
      <c r="ED44" s="164">
        <f>'Production Summary'!$N$67</f>
        <v>96</v>
      </c>
      <c r="EE44" s="164">
        <v>0</v>
      </c>
      <c r="EF44" s="164">
        <f>'Production Summary'!$N$68</f>
        <v>96</v>
      </c>
      <c r="EG44" s="164">
        <v>0</v>
      </c>
      <c r="EH44" s="164">
        <f>'Production Summary'!$N$69</f>
        <v>340</v>
      </c>
      <c r="EI44" s="101"/>
      <c r="EJ44" s="3"/>
      <c r="EK44" s="3"/>
      <c r="ER44" s="64" t="s">
        <v>60</v>
      </c>
      <c r="ES44" s="61" t="str">
        <f>C46</f>
        <v>Vishal Jain</v>
      </c>
      <c r="ET44" s="24">
        <f t="shared" si="2"/>
        <v>0</v>
      </c>
    </row>
    <row r="45" spans="1:150" ht="15" customHeight="1">
      <c r="A45" t="b">
        <f>C45='Raipur-1'!C45</f>
        <v>1</v>
      </c>
      <c r="B45" s="612">
        <f t="shared" si="3"/>
        <v>40</v>
      </c>
      <c r="C45" s="3" t="str">
        <f>IF('Raipur-1'!C45="","",'Raipur-1'!C45)</f>
        <v xml:space="preserve">Indira Trivedi </v>
      </c>
      <c r="D45" s="164">
        <f>'Production Summary'!$N$4</f>
        <v>666</v>
      </c>
      <c r="E45" s="164">
        <f>'Production Summary'!$M$4</f>
        <v>27.75</v>
      </c>
      <c r="F45" s="164">
        <v>0</v>
      </c>
      <c r="G45" s="164">
        <f>'Production Summary'!$N$5</f>
        <v>666</v>
      </c>
      <c r="H45" s="164">
        <f>'Production Summary'!$M$5</f>
        <v>27.75</v>
      </c>
      <c r="I45" s="164">
        <v>0</v>
      </c>
      <c r="J45" s="164">
        <f>'Production Summary'!$N$6</f>
        <v>200</v>
      </c>
      <c r="K45" s="328">
        <f>'Production Summary'!$M$6</f>
        <v>7.5</v>
      </c>
      <c r="L45" s="164">
        <v>0</v>
      </c>
      <c r="M45" s="365">
        <f>'Production Summary'!$N$7</f>
        <v>612.72</v>
      </c>
      <c r="N45" s="367">
        <f>'Production Summary'!$M$7</f>
        <v>25.53</v>
      </c>
      <c r="O45" s="164">
        <v>0</v>
      </c>
      <c r="P45" s="164">
        <f>'Production Summary'!$N$8</f>
        <v>780</v>
      </c>
      <c r="Q45" s="164">
        <f>'Production Summary'!$M$8</f>
        <v>65</v>
      </c>
      <c r="R45" s="164">
        <v>0</v>
      </c>
      <c r="S45" s="164">
        <f>'Production Summary'!$N$9</f>
        <v>720</v>
      </c>
      <c r="T45" s="164">
        <f>'Production Summary'!$M$9</f>
        <v>60</v>
      </c>
      <c r="U45" s="164">
        <v>0</v>
      </c>
      <c r="V45" s="164">
        <f>'Production Summary'!$N$10</f>
        <v>876</v>
      </c>
      <c r="W45" s="164">
        <f>'Production Summary'!$M$10</f>
        <v>73</v>
      </c>
      <c r="X45" s="164">
        <v>0</v>
      </c>
      <c r="Y45" s="164">
        <f>'Production Summary'!$N$14</f>
        <v>177</v>
      </c>
      <c r="Z45" s="328">
        <f>'Production Summary'!$M$14</f>
        <v>14.75</v>
      </c>
      <c r="AA45" s="164">
        <v>0</v>
      </c>
      <c r="AB45" s="164">
        <f>'Production Summary'!$N$15</f>
        <v>126</v>
      </c>
      <c r="AC45" s="164">
        <f>'Production Summary'!$M$15</f>
        <v>21</v>
      </c>
      <c r="AD45" s="164">
        <v>0</v>
      </c>
      <c r="AE45" s="164">
        <f>'Production Summary'!$N$16</f>
        <v>252</v>
      </c>
      <c r="AF45" s="164">
        <f>'Production Summary'!$M$16</f>
        <v>21</v>
      </c>
      <c r="AG45" s="164">
        <v>0</v>
      </c>
      <c r="AH45" s="164">
        <f>'Production Summary'!$N$18</f>
        <v>1035</v>
      </c>
      <c r="AI45" s="164">
        <f>'Production Summary'!$M$18</f>
        <v>17.25</v>
      </c>
      <c r="AJ45" s="164">
        <v>0</v>
      </c>
      <c r="AK45" s="164">
        <f>'Production Summary'!$N$19</f>
        <v>870</v>
      </c>
      <c r="AL45" s="164">
        <f>'Production Summary'!$M$19</f>
        <v>29</v>
      </c>
      <c r="AM45" s="164">
        <v>0</v>
      </c>
      <c r="AN45" s="164">
        <f>'Production Summary'!$N$20</f>
        <v>864</v>
      </c>
      <c r="AO45" s="164">
        <f>'Production Summary'!$M$20</f>
        <v>72</v>
      </c>
      <c r="AP45" s="164">
        <v>0</v>
      </c>
      <c r="AQ45" s="164">
        <f>'Production Summary'!$N$21</f>
        <v>670</v>
      </c>
      <c r="AR45" s="164">
        <f>'Production Summary'!$M$21</f>
        <v>335</v>
      </c>
      <c r="AS45" s="164">
        <v>0</v>
      </c>
      <c r="AT45" s="386">
        <f>'Production Summary'!$N$22</f>
        <v>375</v>
      </c>
      <c r="AU45" s="164">
        <f>'Production Summary'!$N$23</f>
        <v>1050</v>
      </c>
      <c r="AV45" s="164">
        <f>'Production Summary'!$N$25</f>
        <v>300</v>
      </c>
      <c r="AW45" s="164">
        <f>'Production Summary'!$M$25</f>
        <v>25</v>
      </c>
      <c r="AX45" s="164">
        <v>0</v>
      </c>
      <c r="AY45" s="164">
        <f>'Production Summary'!$N$26</f>
        <v>300</v>
      </c>
      <c r="AZ45" s="164">
        <f>'Production Summary'!$M$26</f>
        <v>25</v>
      </c>
      <c r="BA45" s="164">
        <v>0</v>
      </c>
      <c r="BB45" s="164">
        <f>'Production Summary'!$N$28</f>
        <v>777</v>
      </c>
      <c r="BC45" s="164">
        <f>'Production Summary'!$M$28</f>
        <v>12.95</v>
      </c>
      <c r="BD45" s="164">
        <v>0</v>
      </c>
      <c r="BE45" s="164">
        <f>'Production Summary'!$N$29</f>
        <v>612</v>
      </c>
      <c r="BF45" s="164">
        <f>'Production Summary'!$M$29</f>
        <v>51</v>
      </c>
      <c r="BG45" s="164">
        <v>0</v>
      </c>
      <c r="BH45" s="164">
        <f>'Production Summary'!$N$30</f>
        <v>500</v>
      </c>
      <c r="BI45" s="164">
        <f>'Production Summary'!$M$30</f>
        <v>250</v>
      </c>
      <c r="BJ45" s="164">
        <v>0</v>
      </c>
      <c r="BK45" s="386"/>
      <c r="BL45" s="164">
        <f>'Production Summary'!$N$32</f>
        <v>875</v>
      </c>
      <c r="BM45" s="164">
        <f>'Production Summary'!$N$34</f>
        <v>360.59999999999997</v>
      </c>
      <c r="BN45" s="164">
        <f>'Production Summary'!$M$34</f>
        <v>6.01</v>
      </c>
      <c r="BO45" s="164">
        <v>0</v>
      </c>
      <c r="BP45" s="164">
        <f>'Production Summary'!$N$36</f>
        <v>717</v>
      </c>
      <c r="BQ45" s="164">
        <f>'Production Summary'!$M$36</f>
        <v>11.95</v>
      </c>
      <c r="BR45" s="164">
        <v>0</v>
      </c>
      <c r="BS45" s="164">
        <f>'Production Summary'!$N$37</f>
        <v>210</v>
      </c>
      <c r="BT45" s="164">
        <f>'Production Summary'!$M$37</f>
        <v>21</v>
      </c>
      <c r="BU45" s="164">
        <v>0</v>
      </c>
      <c r="BV45" s="164">
        <f>'Production Summary'!$N$38</f>
        <v>280</v>
      </c>
      <c r="BW45" s="164">
        <f>'Production Summary'!$M$38</f>
        <v>28</v>
      </c>
      <c r="BX45" s="164">
        <v>0</v>
      </c>
      <c r="BY45" s="165">
        <f>'Production Summary'!$N$39</f>
        <v>300.38406247988502</v>
      </c>
      <c r="BZ45" s="164">
        <f>'Production Summary'!$M$39</f>
        <v>30.038406247988501</v>
      </c>
      <c r="CA45" s="164">
        <v>0</v>
      </c>
      <c r="CB45" s="164">
        <f>'Production Summary'!$N$40</f>
        <v>131.30000000000001</v>
      </c>
      <c r="CC45" s="164">
        <f>'Production Summary'!$M$40</f>
        <v>13.13</v>
      </c>
      <c r="CD45" s="164">
        <v>0</v>
      </c>
      <c r="CE45" s="164">
        <f>'Production Summary'!$N$42</f>
        <v>1136.3519999999996</v>
      </c>
      <c r="CF45" s="164">
        <f>'Production Summary'!$M$42</f>
        <v>81.167999999999978</v>
      </c>
      <c r="CG45" s="164">
        <v>0</v>
      </c>
      <c r="CH45" s="164">
        <v>0</v>
      </c>
      <c r="CI45" s="164">
        <f>'Production Summary'!$N$43</f>
        <v>184</v>
      </c>
      <c r="CJ45" s="164">
        <v>0</v>
      </c>
      <c r="CK45" s="164">
        <f>'Production Summary'!$N$44</f>
        <v>355</v>
      </c>
      <c r="CL45" s="164">
        <v>0</v>
      </c>
      <c r="CM45" s="375">
        <f>'Production Summary'!$N$45</f>
        <v>1650</v>
      </c>
      <c r="CN45" s="164">
        <f>'Production Summary'!$N$46</f>
        <v>270</v>
      </c>
      <c r="CO45" s="164">
        <f>'Production Summary'!$N$47</f>
        <v>1350</v>
      </c>
      <c r="CP45" s="166"/>
      <c r="CQ45" s="164">
        <f>'Production Summary'!$N$49</f>
        <v>8004.1580041580037</v>
      </c>
      <c r="CR45" s="164">
        <f>'Production Summary'!$M$49</f>
        <v>66.701316701316699</v>
      </c>
      <c r="CS45" s="164">
        <f>'Production Summary'!$N$50</f>
        <v>13331.600831600828</v>
      </c>
      <c r="CT45" s="164">
        <f>'Production Summary'!$M$50</f>
        <v>148.1288981288981</v>
      </c>
      <c r="CU45" s="164">
        <f>'Production Summary'!$N$51</f>
        <v>12785.862785862784</v>
      </c>
      <c r="CV45" s="164">
        <f>'Production Summary'!$M$51</f>
        <v>355.16285516285512</v>
      </c>
      <c r="CW45" s="164">
        <f>'Production Summary'!$N$52</f>
        <v>12629.937629937627</v>
      </c>
      <c r="CX45" s="164">
        <f>'Production Summary'!$M$52</f>
        <v>701.66320166320156</v>
      </c>
      <c r="CY45" s="164">
        <f>'Production Summary'!$N$53</f>
        <v>12396.049896049895</v>
      </c>
      <c r="CZ45" s="164">
        <f>'Production Summary'!$M$53</f>
        <v>688.66943866943859</v>
      </c>
      <c r="DA45" s="164">
        <f>'Production Summary'!$N$54</f>
        <v>13799.376299376298</v>
      </c>
      <c r="DB45" s="164">
        <f>'Production Summary'!$M$54</f>
        <v>766.63201663201653</v>
      </c>
      <c r="DC45" s="328">
        <f>'Production Summary'!$N$60</f>
        <v>12863.825363825363</v>
      </c>
      <c r="DD45" s="328">
        <f>'Production Summary'!$M$60</f>
        <v>714.65696465696465</v>
      </c>
      <c r="DE45" s="164">
        <f>'Production Summary'!$N$59</f>
        <v>11148.648648648648</v>
      </c>
      <c r="DF45" s="328">
        <f>'Production Summary'!$M$59</f>
        <v>619.36936936936934</v>
      </c>
      <c r="DG45" s="164">
        <f>'Production Summary'!$N$55</f>
        <v>13842.68884268884</v>
      </c>
      <c r="DH45" s="164">
        <f>'Production Summary'!$M$55</f>
        <v>3460.67221067221</v>
      </c>
      <c r="DI45" s="164">
        <f>'Production Summary'!$N$56</f>
        <v>13097.713097713096</v>
      </c>
      <c r="DJ45" s="164">
        <f>'Production Summary'!$M$56</f>
        <v>163.72141372141371</v>
      </c>
      <c r="DK45" s="164">
        <f>'Production Summary'!$N$57</f>
        <v>14189.189189189186</v>
      </c>
      <c r="DL45" s="164">
        <f>'Production Summary'!$M$57</f>
        <v>394.14414414414409</v>
      </c>
      <c r="DM45" s="164">
        <f>'Production Summary'!$N$58</f>
        <v>14017.671517671517</v>
      </c>
      <c r="DN45" s="164">
        <f>'Production Summary'!$M$58</f>
        <v>778.75952875952873</v>
      </c>
      <c r="DO45" s="164">
        <f>'Production Summary'!$N$61</f>
        <v>4500</v>
      </c>
      <c r="DP45" s="328">
        <f>'Production Summary'!$M$61</f>
        <v>750</v>
      </c>
      <c r="DQ45" s="164">
        <v>0</v>
      </c>
      <c r="DR45" s="164">
        <f>'Production Summary'!$N$62</f>
        <v>8900</v>
      </c>
      <c r="DS45" s="164">
        <f>'Production Summary'!$N$70</f>
        <v>300</v>
      </c>
      <c r="DT45" s="328">
        <f>'Production Summary'!$M$70</f>
        <v>25</v>
      </c>
      <c r="DU45" s="164">
        <v>0</v>
      </c>
      <c r="DV45" s="164">
        <f>'Production Summary'!$N$71</f>
        <v>150</v>
      </c>
      <c r="DW45" s="328">
        <v>0</v>
      </c>
      <c r="DX45" s="164">
        <f>'Production Summary'!$N$64</f>
        <v>192</v>
      </c>
      <c r="DY45" s="164">
        <v>0</v>
      </c>
      <c r="DZ45" s="391">
        <f>'Production Summary'!$N$65</f>
        <v>384</v>
      </c>
      <c r="EA45" s="164">
        <v>0</v>
      </c>
      <c r="EB45" s="391">
        <f>'Production Summary'!$N$66</f>
        <v>192</v>
      </c>
      <c r="EC45" s="164">
        <v>0</v>
      </c>
      <c r="ED45" s="164">
        <f>'Production Summary'!$N$67</f>
        <v>96</v>
      </c>
      <c r="EE45" s="164">
        <v>0</v>
      </c>
      <c r="EF45" s="164">
        <f>'Production Summary'!$N$68</f>
        <v>96</v>
      </c>
      <c r="EG45" s="164">
        <v>0</v>
      </c>
      <c r="EH45" s="164">
        <f>'Production Summary'!$N$69</f>
        <v>340</v>
      </c>
      <c r="EI45" s="101"/>
      <c r="EJ45" s="3"/>
      <c r="EK45" s="3"/>
      <c r="ER45" s="64" t="s">
        <v>61</v>
      </c>
      <c r="ES45" s="61" t="str">
        <f>C52</f>
        <v>Jai Maa Bhagwati Daily Needs</v>
      </c>
      <c r="ET45" s="24">
        <f t="shared" si="2"/>
        <v>0</v>
      </c>
    </row>
    <row r="46" spans="1:150" ht="15" customHeight="1">
      <c r="A46" t="b">
        <f>C46='Raipur-1'!C46</f>
        <v>1</v>
      </c>
      <c r="B46" s="612">
        <f t="shared" si="3"/>
        <v>41</v>
      </c>
      <c r="C46" s="3" t="str">
        <f>IF('Raipur-1'!C46="","",'Raipur-1'!C46)</f>
        <v>Vishal Jain</v>
      </c>
      <c r="D46" s="164">
        <f>'Production Summary'!$N$4</f>
        <v>666</v>
      </c>
      <c r="E46" s="164">
        <f>'Production Summary'!$M$4</f>
        <v>27.75</v>
      </c>
      <c r="F46" s="164">
        <v>0</v>
      </c>
      <c r="G46" s="164">
        <f>'Production Summary'!$N$5</f>
        <v>666</v>
      </c>
      <c r="H46" s="164">
        <f>'Production Summary'!$M$5</f>
        <v>27.75</v>
      </c>
      <c r="I46" s="164">
        <v>0</v>
      </c>
      <c r="J46" s="164">
        <f>'Production Summary'!$N$6</f>
        <v>200</v>
      </c>
      <c r="K46" s="328">
        <f>'Production Summary'!$M$6</f>
        <v>7.5</v>
      </c>
      <c r="L46" s="164">
        <v>0</v>
      </c>
      <c r="M46" s="365">
        <f>'Production Summary'!$N$7</f>
        <v>612.72</v>
      </c>
      <c r="N46" s="367">
        <f>'Production Summary'!$M$7</f>
        <v>25.53</v>
      </c>
      <c r="O46" s="164">
        <v>0</v>
      </c>
      <c r="P46" s="164">
        <f>'Production Summary'!$N$8</f>
        <v>780</v>
      </c>
      <c r="Q46" s="164">
        <f>'Production Summary'!$M$8</f>
        <v>65</v>
      </c>
      <c r="R46" s="164">
        <v>0</v>
      </c>
      <c r="S46" s="164">
        <f>'Production Summary'!$N$9</f>
        <v>720</v>
      </c>
      <c r="T46" s="164">
        <f>'Production Summary'!$M$9</f>
        <v>60</v>
      </c>
      <c r="U46" s="164">
        <v>0</v>
      </c>
      <c r="V46" s="164">
        <f>'Production Summary'!$N$10</f>
        <v>876</v>
      </c>
      <c r="W46" s="164">
        <f>'Production Summary'!$M$10</f>
        <v>73</v>
      </c>
      <c r="X46" s="164">
        <v>0</v>
      </c>
      <c r="Y46" s="164">
        <f>'Production Summary'!$N$14</f>
        <v>177</v>
      </c>
      <c r="Z46" s="328">
        <f>'Production Summary'!$M$14</f>
        <v>14.75</v>
      </c>
      <c r="AA46" s="164">
        <v>0</v>
      </c>
      <c r="AB46" s="164">
        <f>'Production Summary'!$N$15</f>
        <v>126</v>
      </c>
      <c r="AC46" s="164">
        <f>'Production Summary'!$M$15</f>
        <v>21</v>
      </c>
      <c r="AD46" s="164">
        <v>0</v>
      </c>
      <c r="AE46" s="164">
        <f>'Production Summary'!$N$16</f>
        <v>252</v>
      </c>
      <c r="AF46" s="164">
        <f>'Production Summary'!$M$16</f>
        <v>21</v>
      </c>
      <c r="AG46" s="164">
        <v>0</v>
      </c>
      <c r="AH46" s="164">
        <f>'Production Summary'!$N$18</f>
        <v>1035</v>
      </c>
      <c r="AI46" s="164">
        <f>'Production Summary'!$M$18</f>
        <v>17.25</v>
      </c>
      <c r="AJ46" s="164">
        <v>0</v>
      </c>
      <c r="AK46" s="164">
        <f>'Production Summary'!$N$19</f>
        <v>870</v>
      </c>
      <c r="AL46" s="164">
        <f>'Production Summary'!$M$19</f>
        <v>29</v>
      </c>
      <c r="AM46" s="164">
        <v>0</v>
      </c>
      <c r="AN46" s="164">
        <f>'Production Summary'!$N$20</f>
        <v>864</v>
      </c>
      <c r="AO46" s="164">
        <f>'Production Summary'!$M$20</f>
        <v>72</v>
      </c>
      <c r="AP46" s="164">
        <v>0</v>
      </c>
      <c r="AQ46" s="164">
        <f>'Production Summary'!$N$21</f>
        <v>670</v>
      </c>
      <c r="AR46" s="164">
        <f>'Production Summary'!$M$21</f>
        <v>335</v>
      </c>
      <c r="AS46" s="164">
        <v>0</v>
      </c>
      <c r="AT46" s="386">
        <f>'Production Summary'!$N$22</f>
        <v>375</v>
      </c>
      <c r="AU46" s="164">
        <f>'Production Summary'!$N$23</f>
        <v>1050</v>
      </c>
      <c r="AV46" s="164">
        <f>'Production Summary'!$N$25</f>
        <v>300</v>
      </c>
      <c r="AW46" s="164">
        <f>'Production Summary'!$M$25</f>
        <v>25</v>
      </c>
      <c r="AX46" s="164">
        <v>0</v>
      </c>
      <c r="AY46" s="164">
        <f>'Production Summary'!$N$26</f>
        <v>300</v>
      </c>
      <c r="AZ46" s="164">
        <f>'Production Summary'!$M$26</f>
        <v>25</v>
      </c>
      <c r="BA46" s="164">
        <v>0</v>
      </c>
      <c r="BB46" s="164">
        <f>'Production Summary'!$N$28</f>
        <v>777</v>
      </c>
      <c r="BC46" s="164">
        <f>'Production Summary'!$M$28</f>
        <v>12.95</v>
      </c>
      <c r="BD46" s="164">
        <v>0</v>
      </c>
      <c r="BE46" s="164">
        <f>'Production Summary'!$N$29</f>
        <v>612</v>
      </c>
      <c r="BF46" s="164">
        <f>'Production Summary'!$M$29</f>
        <v>51</v>
      </c>
      <c r="BG46" s="164">
        <v>0</v>
      </c>
      <c r="BH46" s="164">
        <f>'Production Summary'!$N$30</f>
        <v>500</v>
      </c>
      <c r="BI46" s="164">
        <f>'Production Summary'!$M$30</f>
        <v>250</v>
      </c>
      <c r="BJ46" s="164">
        <v>0</v>
      </c>
      <c r="BK46" s="386"/>
      <c r="BL46" s="164">
        <f>'Production Summary'!$N$32</f>
        <v>875</v>
      </c>
      <c r="BM46" s="164">
        <f>'Production Summary'!$N$34</f>
        <v>360.59999999999997</v>
      </c>
      <c r="BN46" s="164">
        <f>'Production Summary'!$M$34</f>
        <v>6.01</v>
      </c>
      <c r="BO46" s="164">
        <v>0</v>
      </c>
      <c r="BP46" s="164">
        <f>'Production Summary'!$N$36</f>
        <v>717</v>
      </c>
      <c r="BQ46" s="164">
        <f>'Production Summary'!$M$36</f>
        <v>11.95</v>
      </c>
      <c r="BR46" s="164">
        <v>0</v>
      </c>
      <c r="BS46" s="164">
        <f>'Production Summary'!$N$37</f>
        <v>210</v>
      </c>
      <c r="BT46" s="164">
        <f>'Production Summary'!$M$37</f>
        <v>21</v>
      </c>
      <c r="BU46" s="164">
        <v>0</v>
      </c>
      <c r="BV46" s="164">
        <f>'Production Summary'!$N$38</f>
        <v>280</v>
      </c>
      <c r="BW46" s="164">
        <f>'Production Summary'!$M$38</f>
        <v>28</v>
      </c>
      <c r="BX46" s="164">
        <v>0</v>
      </c>
      <c r="BY46" s="165">
        <f>'Production Summary'!$N$39</f>
        <v>300.38406247988502</v>
      </c>
      <c r="BZ46" s="164">
        <f>'Production Summary'!$M$39</f>
        <v>30.038406247988501</v>
      </c>
      <c r="CA46" s="164">
        <v>0</v>
      </c>
      <c r="CB46" s="164">
        <f>'Production Summary'!$N$40</f>
        <v>131.30000000000001</v>
      </c>
      <c r="CC46" s="164">
        <f>'Production Summary'!$M$40</f>
        <v>13.13</v>
      </c>
      <c r="CD46" s="164">
        <v>0</v>
      </c>
      <c r="CE46" s="164">
        <f>'Production Summary'!$N$42</f>
        <v>1136.3519999999996</v>
      </c>
      <c r="CF46" s="164">
        <f>'Production Summary'!$M$42</f>
        <v>81.167999999999978</v>
      </c>
      <c r="CG46" s="164">
        <v>0</v>
      </c>
      <c r="CH46" s="164">
        <v>0</v>
      </c>
      <c r="CI46" s="164">
        <f>'Production Summary'!$N$43</f>
        <v>184</v>
      </c>
      <c r="CJ46" s="164">
        <v>0</v>
      </c>
      <c r="CK46" s="164">
        <f>'Production Summary'!$N$44</f>
        <v>355</v>
      </c>
      <c r="CL46" s="164">
        <v>0</v>
      </c>
      <c r="CM46" s="375">
        <f>'Production Summary'!$N$45</f>
        <v>1650</v>
      </c>
      <c r="CN46" s="164">
        <f>'Production Summary'!$N$46</f>
        <v>270</v>
      </c>
      <c r="CO46" s="164">
        <f>'Production Summary'!$N$47</f>
        <v>1350</v>
      </c>
      <c r="CP46" s="166"/>
      <c r="CQ46" s="164">
        <f>'Production Summary'!$N$49</f>
        <v>8004.1580041580037</v>
      </c>
      <c r="CR46" s="164">
        <f>'Production Summary'!$M$49</f>
        <v>66.701316701316699</v>
      </c>
      <c r="CS46" s="164">
        <f>'Production Summary'!$N$50</f>
        <v>13331.600831600828</v>
      </c>
      <c r="CT46" s="164">
        <f>'Production Summary'!$M$50</f>
        <v>148.1288981288981</v>
      </c>
      <c r="CU46" s="164">
        <f>'Production Summary'!$N$51</f>
        <v>12785.862785862784</v>
      </c>
      <c r="CV46" s="164">
        <f>'Production Summary'!$M$51</f>
        <v>355.16285516285512</v>
      </c>
      <c r="CW46" s="164">
        <f>'Production Summary'!$N$52</f>
        <v>12629.937629937627</v>
      </c>
      <c r="CX46" s="164">
        <f>'Production Summary'!$M$52</f>
        <v>701.66320166320156</v>
      </c>
      <c r="CY46" s="164">
        <f>'Production Summary'!$N$53</f>
        <v>12396.049896049895</v>
      </c>
      <c r="CZ46" s="164">
        <f>'Production Summary'!$M$53</f>
        <v>688.66943866943859</v>
      </c>
      <c r="DA46" s="164">
        <f>'Production Summary'!$N$54</f>
        <v>13799.376299376298</v>
      </c>
      <c r="DB46" s="164">
        <f>'Production Summary'!$M$54</f>
        <v>766.63201663201653</v>
      </c>
      <c r="DC46" s="328">
        <f>'Production Summary'!$N$60</f>
        <v>12863.825363825363</v>
      </c>
      <c r="DD46" s="328">
        <f>'Production Summary'!$M$60</f>
        <v>714.65696465696465</v>
      </c>
      <c r="DE46" s="164">
        <f>'Production Summary'!$N$59</f>
        <v>11148.648648648648</v>
      </c>
      <c r="DF46" s="328">
        <f>'Production Summary'!$M$59</f>
        <v>619.36936936936934</v>
      </c>
      <c r="DG46" s="164">
        <f>'Production Summary'!$N$55</f>
        <v>13842.68884268884</v>
      </c>
      <c r="DH46" s="164">
        <f>'Production Summary'!$M$55</f>
        <v>3460.67221067221</v>
      </c>
      <c r="DI46" s="164">
        <f>'Production Summary'!$N$56</f>
        <v>13097.713097713096</v>
      </c>
      <c r="DJ46" s="164">
        <f>'Production Summary'!$M$56</f>
        <v>163.72141372141371</v>
      </c>
      <c r="DK46" s="164">
        <f>'Production Summary'!$N$57</f>
        <v>14189.189189189186</v>
      </c>
      <c r="DL46" s="164">
        <f>'Production Summary'!$M$57</f>
        <v>394.14414414414409</v>
      </c>
      <c r="DM46" s="164">
        <f>'Production Summary'!$N$58</f>
        <v>14017.671517671517</v>
      </c>
      <c r="DN46" s="164">
        <f>'Production Summary'!$M$58</f>
        <v>778.75952875952873</v>
      </c>
      <c r="DO46" s="164">
        <f>'Production Summary'!$N$61</f>
        <v>4500</v>
      </c>
      <c r="DP46" s="328">
        <f>'Production Summary'!$M$61</f>
        <v>750</v>
      </c>
      <c r="DQ46" s="164">
        <v>0</v>
      </c>
      <c r="DR46" s="167">
        <f>8900*1.05</f>
        <v>9345</v>
      </c>
      <c r="DS46" s="164">
        <f>'Production Summary'!$N$70</f>
        <v>300</v>
      </c>
      <c r="DT46" s="328">
        <f>'Production Summary'!$M$70</f>
        <v>25</v>
      </c>
      <c r="DU46" s="164">
        <v>0</v>
      </c>
      <c r="DV46" s="164">
        <f>'Production Summary'!$N$71</f>
        <v>150</v>
      </c>
      <c r="DW46" s="328">
        <v>0</v>
      </c>
      <c r="DX46" s="164">
        <f>'Production Summary'!$N$64</f>
        <v>192</v>
      </c>
      <c r="DY46" s="164">
        <v>0</v>
      </c>
      <c r="DZ46" s="391">
        <f>'Production Summary'!$N$65</f>
        <v>384</v>
      </c>
      <c r="EA46" s="164">
        <v>0</v>
      </c>
      <c r="EB46" s="391">
        <f>'Production Summary'!$N$66</f>
        <v>192</v>
      </c>
      <c r="EC46" s="164">
        <v>0</v>
      </c>
      <c r="ED46" s="164">
        <f>'Production Summary'!$N$67</f>
        <v>96</v>
      </c>
      <c r="EE46" s="164">
        <v>0</v>
      </c>
      <c r="EF46" s="164">
        <f>'Production Summary'!$N$68</f>
        <v>96</v>
      </c>
      <c r="EG46" s="164">
        <v>0</v>
      </c>
      <c r="EH46" s="164">
        <f>'Production Summary'!$N$69</f>
        <v>340</v>
      </c>
      <c r="EI46" s="101"/>
      <c r="EJ46" s="3"/>
      <c r="EK46" s="3"/>
      <c r="ER46" s="64" t="s">
        <v>62</v>
      </c>
      <c r="ES46" s="61" t="str">
        <f>C42</f>
        <v>Rich food products</v>
      </c>
      <c r="ET46" s="24">
        <f t="shared" si="2"/>
        <v>0</v>
      </c>
    </row>
    <row r="47" spans="1:150" ht="15" customHeight="1">
      <c r="A47" t="b">
        <f>C47='Raipur-1'!C47</f>
        <v>1</v>
      </c>
      <c r="B47" s="612">
        <f t="shared" si="3"/>
        <v>42</v>
      </c>
      <c r="C47" s="3" t="str">
        <f>IF('Raipur-1'!C47="","",'Raipur-1'!C47)</f>
        <v/>
      </c>
      <c r="D47" s="164">
        <f>'Production Summary'!$N$4</f>
        <v>666</v>
      </c>
      <c r="E47" s="164">
        <f>'Production Summary'!$M$4</f>
        <v>27.75</v>
      </c>
      <c r="F47" s="164">
        <v>0</v>
      </c>
      <c r="G47" s="164">
        <f>'Production Summary'!$N$5</f>
        <v>666</v>
      </c>
      <c r="H47" s="164">
        <f>'Production Summary'!$M$5</f>
        <v>27.75</v>
      </c>
      <c r="I47" s="164">
        <v>0</v>
      </c>
      <c r="J47" s="164">
        <f>'Production Summary'!$N$6</f>
        <v>200</v>
      </c>
      <c r="K47" s="328">
        <f>'Production Summary'!$M$6</f>
        <v>7.5</v>
      </c>
      <c r="L47" s="164">
        <v>0</v>
      </c>
      <c r="M47" s="365">
        <f>'Production Summary'!$N$7</f>
        <v>612.72</v>
      </c>
      <c r="N47" s="367">
        <f>'Production Summary'!$M$7</f>
        <v>25.53</v>
      </c>
      <c r="O47" s="164">
        <v>0</v>
      </c>
      <c r="P47" s="164">
        <f>'Production Summary'!$N$8</f>
        <v>780</v>
      </c>
      <c r="Q47" s="164">
        <f>'Production Summary'!$M$8</f>
        <v>65</v>
      </c>
      <c r="R47" s="164">
        <v>0</v>
      </c>
      <c r="S47" s="164">
        <f>'Production Summary'!$N$9</f>
        <v>720</v>
      </c>
      <c r="T47" s="164">
        <f>'Production Summary'!$M$9</f>
        <v>60</v>
      </c>
      <c r="U47" s="164">
        <v>0</v>
      </c>
      <c r="V47" s="164">
        <f>'Production Summary'!$N$10</f>
        <v>876</v>
      </c>
      <c r="W47" s="164">
        <f>'Production Summary'!$M$10</f>
        <v>73</v>
      </c>
      <c r="X47" s="164">
        <v>0</v>
      </c>
      <c r="Y47" s="164">
        <f>'Production Summary'!$N$14</f>
        <v>177</v>
      </c>
      <c r="Z47" s="328">
        <f>'Production Summary'!$M$14</f>
        <v>14.75</v>
      </c>
      <c r="AA47" s="164">
        <v>0</v>
      </c>
      <c r="AB47" s="164">
        <f>'Production Summary'!$N$15</f>
        <v>126</v>
      </c>
      <c r="AC47" s="164">
        <f>'Production Summary'!$M$15</f>
        <v>21</v>
      </c>
      <c r="AD47" s="164">
        <v>0</v>
      </c>
      <c r="AE47" s="164">
        <f>'Production Summary'!$N$16</f>
        <v>252</v>
      </c>
      <c r="AF47" s="164">
        <f>'Production Summary'!$M$16</f>
        <v>21</v>
      </c>
      <c r="AG47" s="164">
        <v>0</v>
      </c>
      <c r="AH47" s="164">
        <f>'Production Summary'!$N$18</f>
        <v>1035</v>
      </c>
      <c r="AI47" s="164">
        <f>'Production Summary'!$M$18</f>
        <v>17.25</v>
      </c>
      <c r="AJ47" s="164">
        <v>0</v>
      </c>
      <c r="AK47" s="164">
        <f>'Production Summary'!$N$19</f>
        <v>870</v>
      </c>
      <c r="AL47" s="164">
        <f>'Production Summary'!$M$19</f>
        <v>29</v>
      </c>
      <c r="AM47" s="164">
        <v>0</v>
      </c>
      <c r="AN47" s="164">
        <f>'Production Summary'!$N$20</f>
        <v>864</v>
      </c>
      <c r="AO47" s="164">
        <f>'Production Summary'!$M$20</f>
        <v>72</v>
      </c>
      <c r="AP47" s="164">
        <v>0</v>
      </c>
      <c r="AQ47" s="164">
        <f>'Production Summary'!$N$21</f>
        <v>670</v>
      </c>
      <c r="AR47" s="164">
        <f>'Production Summary'!$M$21</f>
        <v>335</v>
      </c>
      <c r="AS47" s="164">
        <v>0</v>
      </c>
      <c r="AT47" s="386">
        <f>'Production Summary'!$N$22</f>
        <v>375</v>
      </c>
      <c r="AU47" s="164">
        <f>'Production Summary'!$N$23</f>
        <v>1050</v>
      </c>
      <c r="AV47" s="164">
        <f>'Production Summary'!$N$25</f>
        <v>300</v>
      </c>
      <c r="AW47" s="164">
        <f>'Production Summary'!$M$25</f>
        <v>25</v>
      </c>
      <c r="AX47" s="164">
        <v>0</v>
      </c>
      <c r="AY47" s="164">
        <f>'Production Summary'!$N$26</f>
        <v>300</v>
      </c>
      <c r="AZ47" s="164">
        <f>'Production Summary'!$M$26</f>
        <v>25</v>
      </c>
      <c r="BA47" s="164">
        <v>0</v>
      </c>
      <c r="BB47" s="164">
        <f>'Production Summary'!$N$28</f>
        <v>777</v>
      </c>
      <c r="BC47" s="164">
        <f>'Production Summary'!$M$28</f>
        <v>12.95</v>
      </c>
      <c r="BD47" s="164">
        <v>0</v>
      </c>
      <c r="BE47" s="164">
        <f>'Production Summary'!$N$29</f>
        <v>612</v>
      </c>
      <c r="BF47" s="164">
        <f>'Production Summary'!$M$29</f>
        <v>51</v>
      </c>
      <c r="BG47" s="164">
        <v>0</v>
      </c>
      <c r="BH47" s="164">
        <f>'Production Summary'!$N$30</f>
        <v>500</v>
      </c>
      <c r="BI47" s="164">
        <f>'Production Summary'!$M$30</f>
        <v>250</v>
      </c>
      <c r="BJ47" s="164">
        <v>0</v>
      </c>
      <c r="BK47" s="386"/>
      <c r="BL47" s="164">
        <f>'Production Summary'!$N$32</f>
        <v>875</v>
      </c>
      <c r="BM47" s="164">
        <f>'Production Summary'!$N$34</f>
        <v>360.59999999999997</v>
      </c>
      <c r="BN47" s="164">
        <f>'Production Summary'!$M$34</f>
        <v>6.01</v>
      </c>
      <c r="BO47" s="164">
        <v>0</v>
      </c>
      <c r="BP47" s="164">
        <f>'Production Summary'!$N$36</f>
        <v>717</v>
      </c>
      <c r="BQ47" s="164">
        <f>'Production Summary'!$M$36</f>
        <v>11.95</v>
      </c>
      <c r="BR47" s="164">
        <v>0</v>
      </c>
      <c r="BS47" s="164">
        <f>'Production Summary'!$N$37</f>
        <v>210</v>
      </c>
      <c r="BT47" s="164">
        <f>'Production Summary'!$M$37</f>
        <v>21</v>
      </c>
      <c r="BU47" s="164">
        <v>0</v>
      </c>
      <c r="BV47" s="164">
        <f>'Production Summary'!$N$38</f>
        <v>280</v>
      </c>
      <c r="BW47" s="164">
        <f>'Production Summary'!$M$38</f>
        <v>28</v>
      </c>
      <c r="BX47" s="164">
        <v>0</v>
      </c>
      <c r="BY47" s="165">
        <f>'Production Summary'!$N$39</f>
        <v>300.38406247988502</v>
      </c>
      <c r="BZ47" s="164">
        <f>'Production Summary'!$M$39</f>
        <v>30.038406247988501</v>
      </c>
      <c r="CA47" s="164">
        <v>0</v>
      </c>
      <c r="CB47" s="164">
        <f>'Production Summary'!$N$40</f>
        <v>131.30000000000001</v>
      </c>
      <c r="CC47" s="164">
        <f>'Production Summary'!$M$40</f>
        <v>13.13</v>
      </c>
      <c r="CD47" s="164">
        <v>0</v>
      </c>
      <c r="CE47" s="164">
        <f>'Production Summary'!$N$42</f>
        <v>1136.3519999999996</v>
      </c>
      <c r="CF47" s="164">
        <f>'Production Summary'!$M$42</f>
        <v>81.167999999999978</v>
      </c>
      <c r="CG47" s="164">
        <v>0</v>
      </c>
      <c r="CH47" s="164">
        <v>0</v>
      </c>
      <c r="CI47" s="164">
        <f>'Production Summary'!$N$43</f>
        <v>184</v>
      </c>
      <c r="CJ47" s="164">
        <v>0</v>
      </c>
      <c r="CK47" s="164">
        <f>'Production Summary'!$N$44</f>
        <v>355</v>
      </c>
      <c r="CL47" s="164">
        <v>0</v>
      </c>
      <c r="CM47" s="375">
        <f>'Production Summary'!$N$45</f>
        <v>1650</v>
      </c>
      <c r="CN47" s="164">
        <f>'Production Summary'!$N$46</f>
        <v>270</v>
      </c>
      <c r="CO47" s="164">
        <f>'Production Summary'!$N$47</f>
        <v>1350</v>
      </c>
      <c r="CP47" s="166"/>
      <c r="CQ47" s="164">
        <f>'Production Summary'!$N$49</f>
        <v>8004.1580041580037</v>
      </c>
      <c r="CR47" s="164">
        <f>'Production Summary'!$M$49</f>
        <v>66.701316701316699</v>
      </c>
      <c r="CS47" s="164">
        <f>'Production Summary'!$N$50</f>
        <v>13331.600831600828</v>
      </c>
      <c r="CT47" s="164">
        <f>'Production Summary'!$M$50</f>
        <v>148.1288981288981</v>
      </c>
      <c r="CU47" s="164">
        <f>'Production Summary'!$N$51</f>
        <v>12785.862785862784</v>
      </c>
      <c r="CV47" s="164">
        <f>'Production Summary'!$M$51</f>
        <v>355.16285516285512</v>
      </c>
      <c r="CW47" s="164">
        <f>'Production Summary'!$N$52</f>
        <v>12629.937629937627</v>
      </c>
      <c r="CX47" s="164">
        <f>'Production Summary'!$M$52</f>
        <v>701.66320166320156</v>
      </c>
      <c r="CY47" s="164">
        <f>'Production Summary'!$N$53</f>
        <v>12396.049896049895</v>
      </c>
      <c r="CZ47" s="164">
        <f>'Production Summary'!$M$53</f>
        <v>688.66943866943859</v>
      </c>
      <c r="DA47" s="164">
        <f>'Production Summary'!$N$54</f>
        <v>13799.376299376298</v>
      </c>
      <c r="DB47" s="164">
        <f>'Production Summary'!$M$54</f>
        <v>766.63201663201653</v>
      </c>
      <c r="DC47" s="328">
        <f>'Production Summary'!$N$60</f>
        <v>12863.825363825363</v>
      </c>
      <c r="DD47" s="328">
        <f>'Production Summary'!$M$60</f>
        <v>714.65696465696465</v>
      </c>
      <c r="DE47" s="164">
        <f>'Production Summary'!$N$59</f>
        <v>11148.648648648648</v>
      </c>
      <c r="DF47" s="328">
        <f>'Production Summary'!$M$59</f>
        <v>619.36936936936934</v>
      </c>
      <c r="DG47" s="164">
        <f>'Production Summary'!$N$55</f>
        <v>13842.68884268884</v>
      </c>
      <c r="DH47" s="164">
        <f>'Production Summary'!$M$55</f>
        <v>3460.67221067221</v>
      </c>
      <c r="DI47" s="164">
        <f>'Production Summary'!$N$56</f>
        <v>13097.713097713096</v>
      </c>
      <c r="DJ47" s="164">
        <f>'Production Summary'!$M$56</f>
        <v>163.72141372141371</v>
      </c>
      <c r="DK47" s="164">
        <f>'Production Summary'!$N$57</f>
        <v>14189.189189189186</v>
      </c>
      <c r="DL47" s="164">
        <f>'Production Summary'!$M$57</f>
        <v>394.14414414414409</v>
      </c>
      <c r="DM47" s="164">
        <f>'Production Summary'!$N$58</f>
        <v>14017.671517671517</v>
      </c>
      <c r="DN47" s="164">
        <f>'Production Summary'!$M$58</f>
        <v>778.75952875952873</v>
      </c>
      <c r="DO47" s="164">
        <f>'Production Summary'!$N$61</f>
        <v>4500</v>
      </c>
      <c r="DP47" s="328">
        <f>'Production Summary'!$M$61</f>
        <v>750</v>
      </c>
      <c r="DQ47" s="164">
        <v>0</v>
      </c>
      <c r="DR47" s="164">
        <f>'Production Summary'!$N$62</f>
        <v>8900</v>
      </c>
      <c r="DS47" s="164">
        <f>'Production Summary'!$N$70</f>
        <v>300</v>
      </c>
      <c r="DT47" s="328">
        <f>'Production Summary'!$M$70</f>
        <v>25</v>
      </c>
      <c r="DU47" s="164">
        <v>0</v>
      </c>
      <c r="DV47" s="164">
        <f>'Production Summary'!$N$71</f>
        <v>150</v>
      </c>
      <c r="DW47" s="328">
        <v>0</v>
      </c>
      <c r="DX47" s="164">
        <f>'Production Summary'!$N$64</f>
        <v>192</v>
      </c>
      <c r="DY47" s="164">
        <v>0</v>
      </c>
      <c r="DZ47" s="391">
        <f>'Production Summary'!$N$65</f>
        <v>384</v>
      </c>
      <c r="EA47" s="164">
        <v>0</v>
      </c>
      <c r="EB47" s="391">
        <f>'Production Summary'!$N$66</f>
        <v>192</v>
      </c>
      <c r="EC47" s="164">
        <v>0</v>
      </c>
      <c r="ED47" s="164">
        <f>'Production Summary'!$N$67</f>
        <v>96</v>
      </c>
      <c r="EE47" s="164">
        <v>0</v>
      </c>
      <c r="EF47" s="164">
        <f>'Production Summary'!$N$68</f>
        <v>96</v>
      </c>
      <c r="EG47" s="164">
        <v>0</v>
      </c>
      <c r="EH47" s="164">
        <f>'Production Summary'!$N$69</f>
        <v>340</v>
      </c>
      <c r="EI47" s="101"/>
      <c r="EJ47" s="3"/>
      <c r="EK47" s="3"/>
      <c r="ER47" s="64" t="s">
        <v>63</v>
      </c>
      <c r="ES47" s="61" t="str">
        <f>C48</f>
        <v/>
      </c>
      <c r="ET47" s="24">
        <f t="shared" si="2"/>
        <v>0</v>
      </c>
    </row>
    <row r="48" spans="1:150" ht="15" customHeight="1">
      <c r="A48" t="b">
        <f>C48='Raipur-1'!C48</f>
        <v>1</v>
      </c>
      <c r="B48" s="612">
        <f>B47+1</f>
        <v>43</v>
      </c>
      <c r="C48" s="3" t="str">
        <f>IF('Raipur-1'!C48="","",'Raipur-1'!C48)</f>
        <v/>
      </c>
      <c r="D48" s="164">
        <f>'Production Summary'!$N$4</f>
        <v>666</v>
      </c>
      <c r="E48" s="164">
        <f>'Production Summary'!$M$4</f>
        <v>27.75</v>
      </c>
      <c r="F48" s="164">
        <v>0</v>
      </c>
      <c r="G48" s="164">
        <f>'Production Summary'!$N$5</f>
        <v>666</v>
      </c>
      <c r="H48" s="164">
        <f>'Production Summary'!$M$5</f>
        <v>27.75</v>
      </c>
      <c r="I48" s="164">
        <v>0</v>
      </c>
      <c r="J48" s="164">
        <f>'Production Summary'!$N$6</f>
        <v>200</v>
      </c>
      <c r="K48" s="328">
        <f>'Production Summary'!$M$6</f>
        <v>7.5</v>
      </c>
      <c r="L48" s="164">
        <v>0</v>
      </c>
      <c r="M48" s="365">
        <f>'Production Summary'!$N$7</f>
        <v>612.72</v>
      </c>
      <c r="N48" s="367">
        <f>'Production Summary'!$M$7</f>
        <v>25.53</v>
      </c>
      <c r="O48" s="164">
        <v>0</v>
      </c>
      <c r="P48" s="164">
        <f>'Production Summary'!$N$8</f>
        <v>780</v>
      </c>
      <c r="Q48" s="164">
        <f>'Production Summary'!$M$8</f>
        <v>65</v>
      </c>
      <c r="R48" s="164">
        <v>0</v>
      </c>
      <c r="S48" s="164">
        <f>'Production Summary'!$N$9</f>
        <v>720</v>
      </c>
      <c r="T48" s="164">
        <f>'Production Summary'!$M$9</f>
        <v>60</v>
      </c>
      <c r="U48" s="164">
        <v>0</v>
      </c>
      <c r="V48" s="164">
        <f>'Production Summary'!$N$10</f>
        <v>876</v>
      </c>
      <c r="W48" s="164">
        <f>'Production Summary'!$M$10</f>
        <v>73</v>
      </c>
      <c r="X48" s="164">
        <v>0</v>
      </c>
      <c r="Y48" s="164">
        <f>'Production Summary'!$N$14</f>
        <v>177</v>
      </c>
      <c r="Z48" s="328">
        <f>'Production Summary'!$M$14</f>
        <v>14.75</v>
      </c>
      <c r="AA48" s="164">
        <v>0</v>
      </c>
      <c r="AB48" s="164">
        <f>'Production Summary'!$N$15</f>
        <v>126</v>
      </c>
      <c r="AC48" s="164">
        <f>'Production Summary'!$M$15</f>
        <v>21</v>
      </c>
      <c r="AD48" s="164">
        <v>0</v>
      </c>
      <c r="AE48" s="164">
        <f>'Production Summary'!$N$16</f>
        <v>252</v>
      </c>
      <c r="AF48" s="164">
        <f>'Production Summary'!$M$16</f>
        <v>21</v>
      </c>
      <c r="AG48" s="164">
        <v>0</v>
      </c>
      <c r="AH48" s="164">
        <f>'Production Summary'!$N$18</f>
        <v>1035</v>
      </c>
      <c r="AI48" s="164">
        <f>'Production Summary'!$M$18</f>
        <v>17.25</v>
      </c>
      <c r="AJ48" s="164">
        <v>0</v>
      </c>
      <c r="AK48" s="164">
        <f>'Production Summary'!$N$19</f>
        <v>870</v>
      </c>
      <c r="AL48" s="164">
        <f>'Production Summary'!$M$19</f>
        <v>29</v>
      </c>
      <c r="AM48" s="164">
        <v>0</v>
      </c>
      <c r="AN48" s="164">
        <f>'Production Summary'!$N$20</f>
        <v>864</v>
      </c>
      <c r="AO48" s="164">
        <f>'Production Summary'!$M$20</f>
        <v>72</v>
      </c>
      <c r="AP48" s="164">
        <v>0</v>
      </c>
      <c r="AQ48" s="164">
        <f>'Production Summary'!$N$21</f>
        <v>670</v>
      </c>
      <c r="AR48" s="164">
        <f>'Production Summary'!$M$21</f>
        <v>335</v>
      </c>
      <c r="AS48" s="164">
        <v>0</v>
      </c>
      <c r="AT48" s="386">
        <f>'Production Summary'!$N$22</f>
        <v>375</v>
      </c>
      <c r="AU48" s="164">
        <f>'Production Summary'!$N$23</f>
        <v>1050</v>
      </c>
      <c r="AV48" s="164">
        <f>'Production Summary'!$N$25</f>
        <v>300</v>
      </c>
      <c r="AW48" s="164">
        <f>'Production Summary'!$M$25</f>
        <v>25</v>
      </c>
      <c r="AX48" s="164">
        <v>0</v>
      </c>
      <c r="AY48" s="164">
        <f>'Production Summary'!$N$26</f>
        <v>300</v>
      </c>
      <c r="AZ48" s="164">
        <f>'Production Summary'!$M$26</f>
        <v>25</v>
      </c>
      <c r="BA48" s="164">
        <v>0</v>
      </c>
      <c r="BB48" s="164">
        <f>'Production Summary'!$N$28</f>
        <v>777</v>
      </c>
      <c r="BC48" s="164">
        <f>'Production Summary'!$M$28</f>
        <v>12.95</v>
      </c>
      <c r="BD48" s="164">
        <v>0</v>
      </c>
      <c r="BE48" s="164">
        <f>'Production Summary'!$N$29</f>
        <v>612</v>
      </c>
      <c r="BF48" s="164">
        <f>'Production Summary'!$M$29</f>
        <v>51</v>
      </c>
      <c r="BG48" s="164">
        <v>0</v>
      </c>
      <c r="BH48" s="164">
        <f>'Production Summary'!$N$30</f>
        <v>500</v>
      </c>
      <c r="BI48" s="164">
        <f>'Production Summary'!$M$30</f>
        <v>250</v>
      </c>
      <c r="BJ48" s="164">
        <v>0</v>
      </c>
      <c r="BK48" s="386"/>
      <c r="BL48" s="164">
        <f>'Production Summary'!$N$32</f>
        <v>875</v>
      </c>
      <c r="BM48" s="164">
        <f>'Production Summary'!$N$34</f>
        <v>360.59999999999997</v>
      </c>
      <c r="BN48" s="164">
        <f>'Production Summary'!$M$34</f>
        <v>6.01</v>
      </c>
      <c r="BO48" s="164">
        <v>0</v>
      </c>
      <c r="BP48" s="164">
        <f>'Production Summary'!$N$36</f>
        <v>717</v>
      </c>
      <c r="BQ48" s="164">
        <f>'Production Summary'!$M$36</f>
        <v>11.95</v>
      </c>
      <c r="BR48" s="164">
        <v>0</v>
      </c>
      <c r="BS48" s="164">
        <f>'Production Summary'!$N$37</f>
        <v>210</v>
      </c>
      <c r="BT48" s="164">
        <f>'Production Summary'!$M$37</f>
        <v>21</v>
      </c>
      <c r="BU48" s="164">
        <v>0</v>
      </c>
      <c r="BV48" s="164">
        <f>'Production Summary'!$N$38</f>
        <v>280</v>
      </c>
      <c r="BW48" s="164">
        <f>'Production Summary'!$M$38</f>
        <v>28</v>
      </c>
      <c r="BX48" s="164">
        <v>0</v>
      </c>
      <c r="BY48" s="165">
        <f>'Production Summary'!$N$39</f>
        <v>300.38406247988502</v>
      </c>
      <c r="BZ48" s="164">
        <f>'Production Summary'!$M$39</f>
        <v>30.038406247988501</v>
      </c>
      <c r="CA48" s="164">
        <v>0</v>
      </c>
      <c r="CB48" s="164">
        <f>'Production Summary'!$N$40</f>
        <v>131.30000000000001</v>
      </c>
      <c r="CC48" s="164">
        <f>'Production Summary'!$M$40</f>
        <v>13.13</v>
      </c>
      <c r="CD48" s="164">
        <v>0</v>
      </c>
      <c r="CE48" s="164">
        <f>'Production Summary'!$N$42</f>
        <v>1136.3519999999996</v>
      </c>
      <c r="CF48" s="164">
        <f>'Production Summary'!$M$42</f>
        <v>81.167999999999978</v>
      </c>
      <c r="CG48" s="164">
        <v>0</v>
      </c>
      <c r="CH48" s="164">
        <v>0</v>
      </c>
      <c r="CI48" s="164">
        <f>'Production Summary'!$N$43</f>
        <v>184</v>
      </c>
      <c r="CJ48" s="164">
        <v>0</v>
      </c>
      <c r="CK48" s="164">
        <f>'Production Summary'!$N$44</f>
        <v>355</v>
      </c>
      <c r="CL48" s="164">
        <v>0</v>
      </c>
      <c r="CM48" s="375">
        <f>'Production Summary'!$N$45</f>
        <v>1650</v>
      </c>
      <c r="CN48" s="164">
        <f>'Production Summary'!$N$46</f>
        <v>270</v>
      </c>
      <c r="CO48" s="164">
        <f>'Production Summary'!$N$47</f>
        <v>1350</v>
      </c>
      <c r="CP48" s="166"/>
      <c r="CQ48" s="164">
        <f>'Production Summary'!$N$49</f>
        <v>8004.1580041580037</v>
      </c>
      <c r="CR48" s="164">
        <f>'Production Summary'!$M$49</f>
        <v>66.701316701316699</v>
      </c>
      <c r="CS48" s="164">
        <f>'Production Summary'!$N$50</f>
        <v>13331.600831600828</v>
      </c>
      <c r="CT48" s="164">
        <f>'Production Summary'!$M$50</f>
        <v>148.1288981288981</v>
      </c>
      <c r="CU48" s="164">
        <f>'Production Summary'!$N$51</f>
        <v>12785.862785862784</v>
      </c>
      <c r="CV48" s="164">
        <f>'Production Summary'!$M$51</f>
        <v>355.16285516285512</v>
      </c>
      <c r="CW48" s="164">
        <f>'Production Summary'!$N$52</f>
        <v>12629.937629937627</v>
      </c>
      <c r="CX48" s="164">
        <f>'Production Summary'!$M$52</f>
        <v>701.66320166320156</v>
      </c>
      <c r="CY48" s="164">
        <f>'Production Summary'!$N$53</f>
        <v>12396.049896049895</v>
      </c>
      <c r="CZ48" s="164">
        <f>'Production Summary'!$M$53</f>
        <v>688.66943866943859</v>
      </c>
      <c r="DA48" s="164">
        <f>'Production Summary'!$N$54</f>
        <v>13799.376299376298</v>
      </c>
      <c r="DB48" s="164">
        <f>'Production Summary'!$M$54</f>
        <v>766.63201663201653</v>
      </c>
      <c r="DC48" s="328">
        <f>'Production Summary'!$N$60</f>
        <v>12863.825363825363</v>
      </c>
      <c r="DD48" s="328">
        <f>'Production Summary'!$M$60</f>
        <v>714.65696465696465</v>
      </c>
      <c r="DE48" s="164">
        <f>'Production Summary'!$N$59</f>
        <v>11148.648648648648</v>
      </c>
      <c r="DF48" s="328">
        <f>'Production Summary'!$M$59</f>
        <v>619.36936936936934</v>
      </c>
      <c r="DG48" s="164">
        <f>'Production Summary'!$N$55</f>
        <v>13842.68884268884</v>
      </c>
      <c r="DH48" s="164">
        <f>'Production Summary'!$M$55</f>
        <v>3460.67221067221</v>
      </c>
      <c r="DI48" s="164">
        <f>'Production Summary'!$N$56</f>
        <v>13097.713097713096</v>
      </c>
      <c r="DJ48" s="164">
        <f>'Production Summary'!$M$56</f>
        <v>163.72141372141371</v>
      </c>
      <c r="DK48" s="164">
        <f>'Production Summary'!$N$57</f>
        <v>14189.189189189186</v>
      </c>
      <c r="DL48" s="164">
        <f>'Production Summary'!$M$57</f>
        <v>394.14414414414409</v>
      </c>
      <c r="DM48" s="164">
        <f>'Production Summary'!$N$58</f>
        <v>14017.671517671517</v>
      </c>
      <c r="DN48" s="164">
        <f>'Production Summary'!$M$58</f>
        <v>778.75952875952873</v>
      </c>
      <c r="DO48" s="164">
        <f>'Production Summary'!$N$61</f>
        <v>4500</v>
      </c>
      <c r="DP48" s="328">
        <f>'Production Summary'!$M$61</f>
        <v>750</v>
      </c>
      <c r="DQ48" s="164">
        <v>0</v>
      </c>
      <c r="DR48" s="164">
        <f>'Production Summary'!$N$62</f>
        <v>8900</v>
      </c>
      <c r="DS48" s="164">
        <f>'Production Summary'!$N$70</f>
        <v>300</v>
      </c>
      <c r="DT48" s="328">
        <f>'Production Summary'!$M$70</f>
        <v>25</v>
      </c>
      <c r="DU48" s="164">
        <v>0</v>
      </c>
      <c r="DV48" s="164">
        <f>'Production Summary'!$N$71</f>
        <v>150</v>
      </c>
      <c r="DW48" s="328">
        <v>0</v>
      </c>
      <c r="DX48" s="164">
        <f>'Production Summary'!$N$64</f>
        <v>192</v>
      </c>
      <c r="DY48" s="164">
        <v>0</v>
      </c>
      <c r="DZ48" s="391">
        <f>'Production Summary'!$N$65</f>
        <v>384</v>
      </c>
      <c r="EA48" s="164">
        <v>0</v>
      </c>
      <c r="EB48" s="391">
        <f>'Production Summary'!$N$66</f>
        <v>192</v>
      </c>
      <c r="EC48" s="164">
        <v>0</v>
      </c>
      <c r="ED48" s="164">
        <f>'Production Summary'!$N$67</f>
        <v>96</v>
      </c>
      <c r="EE48" s="164">
        <v>0</v>
      </c>
      <c r="EF48" s="164">
        <f>'Production Summary'!$N$68</f>
        <v>96</v>
      </c>
      <c r="EG48" s="164">
        <v>0</v>
      </c>
      <c r="EH48" s="164">
        <f>'Production Summary'!$N$69</f>
        <v>340</v>
      </c>
      <c r="EI48" s="101"/>
      <c r="EJ48" s="3"/>
      <c r="EK48" s="3"/>
      <c r="ER48" s="64" t="s">
        <v>64</v>
      </c>
      <c r="ES48" s="61" t="str">
        <f>C44</f>
        <v>Shivam Commercials</v>
      </c>
      <c r="ET48" s="24">
        <f t="shared" si="2"/>
        <v>0</v>
      </c>
    </row>
    <row r="49" spans="1:150" ht="15" customHeight="1">
      <c r="A49" t="b">
        <f>C49='Raipur-1'!C49</f>
        <v>1</v>
      </c>
      <c r="B49" s="612">
        <f t="shared" si="3"/>
        <v>44</v>
      </c>
      <c r="C49" s="3" t="str">
        <f>IF('Raipur-1'!C49="","",'Raipur-1'!C49)</f>
        <v/>
      </c>
      <c r="D49" s="164">
        <f>'Production Summary'!$N$4</f>
        <v>666</v>
      </c>
      <c r="E49" s="164">
        <f>'Production Summary'!$M$4</f>
        <v>27.75</v>
      </c>
      <c r="F49" s="164">
        <v>0</v>
      </c>
      <c r="G49" s="164">
        <f>'Production Summary'!$N$5</f>
        <v>666</v>
      </c>
      <c r="H49" s="164">
        <f>'Production Summary'!$M$5</f>
        <v>27.75</v>
      </c>
      <c r="I49" s="164">
        <v>0</v>
      </c>
      <c r="J49" s="164">
        <f>'Production Summary'!$N$6</f>
        <v>200</v>
      </c>
      <c r="K49" s="328">
        <f>'Production Summary'!$M$6</f>
        <v>7.5</v>
      </c>
      <c r="L49" s="164">
        <v>0</v>
      </c>
      <c r="M49" s="365">
        <f>'Production Summary'!$N$7</f>
        <v>612.72</v>
      </c>
      <c r="N49" s="367">
        <f>'Production Summary'!$M$7</f>
        <v>25.53</v>
      </c>
      <c r="O49" s="164">
        <v>0</v>
      </c>
      <c r="P49" s="164">
        <f>'Production Summary'!$N$8</f>
        <v>780</v>
      </c>
      <c r="Q49" s="164">
        <f>'Production Summary'!$M$8</f>
        <v>65</v>
      </c>
      <c r="R49" s="164">
        <v>0</v>
      </c>
      <c r="S49" s="164">
        <f>'Production Summary'!$N$9</f>
        <v>720</v>
      </c>
      <c r="T49" s="164">
        <f>'Production Summary'!$M$9</f>
        <v>60</v>
      </c>
      <c r="U49" s="164">
        <v>0</v>
      </c>
      <c r="V49" s="164">
        <f>'Production Summary'!$N$10</f>
        <v>876</v>
      </c>
      <c r="W49" s="164">
        <f>'Production Summary'!$M$10</f>
        <v>73</v>
      </c>
      <c r="X49" s="164">
        <v>0</v>
      </c>
      <c r="Y49" s="164">
        <f>'Production Summary'!$N$14</f>
        <v>177</v>
      </c>
      <c r="Z49" s="328">
        <f>'Production Summary'!$M$14</f>
        <v>14.75</v>
      </c>
      <c r="AA49" s="164">
        <v>0</v>
      </c>
      <c r="AB49" s="164">
        <f>'Production Summary'!$N$15</f>
        <v>126</v>
      </c>
      <c r="AC49" s="164">
        <f>'Production Summary'!$M$15</f>
        <v>21</v>
      </c>
      <c r="AD49" s="164">
        <v>0</v>
      </c>
      <c r="AE49" s="164">
        <f>'Production Summary'!$N$16</f>
        <v>252</v>
      </c>
      <c r="AF49" s="164">
        <f>'Production Summary'!$M$16</f>
        <v>21</v>
      </c>
      <c r="AG49" s="164">
        <v>0</v>
      </c>
      <c r="AH49" s="164">
        <f>'Production Summary'!$N$18</f>
        <v>1035</v>
      </c>
      <c r="AI49" s="164">
        <f>'Production Summary'!$M$18</f>
        <v>17.25</v>
      </c>
      <c r="AJ49" s="164">
        <v>0</v>
      </c>
      <c r="AK49" s="164">
        <f>'Production Summary'!$N$19</f>
        <v>870</v>
      </c>
      <c r="AL49" s="164">
        <f>'Production Summary'!$M$19</f>
        <v>29</v>
      </c>
      <c r="AM49" s="164">
        <v>0</v>
      </c>
      <c r="AN49" s="164">
        <f>'Production Summary'!$N$20</f>
        <v>864</v>
      </c>
      <c r="AO49" s="164">
        <f>'Production Summary'!$M$20</f>
        <v>72</v>
      </c>
      <c r="AP49" s="164">
        <v>0</v>
      </c>
      <c r="AQ49" s="164">
        <f>'Production Summary'!$N$21</f>
        <v>670</v>
      </c>
      <c r="AR49" s="164">
        <f>'Production Summary'!$M$21</f>
        <v>335</v>
      </c>
      <c r="AS49" s="164">
        <v>0</v>
      </c>
      <c r="AT49" s="386">
        <f>'Production Summary'!$N$22</f>
        <v>375</v>
      </c>
      <c r="AU49" s="164">
        <f>'Production Summary'!$N$23</f>
        <v>1050</v>
      </c>
      <c r="AV49" s="164">
        <f>'Production Summary'!$N$25</f>
        <v>300</v>
      </c>
      <c r="AW49" s="164">
        <f>'Production Summary'!$M$25</f>
        <v>25</v>
      </c>
      <c r="AX49" s="164">
        <v>0</v>
      </c>
      <c r="AY49" s="164">
        <f>'Production Summary'!$N$26</f>
        <v>300</v>
      </c>
      <c r="AZ49" s="164">
        <f>'Production Summary'!$M$26</f>
        <v>25</v>
      </c>
      <c r="BA49" s="164">
        <v>0</v>
      </c>
      <c r="BB49" s="164">
        <f>'Production Summary'!$N$28</f>
        <v>777</v>
      </c>
      <c r="BC49" s="164">
        <f>'Production Summary'!$M$28</f>
        <v>12.95</v>
      </c>
      <c r="BD49" s="164">
        <v>0</v>
      </c>
      <c r="BE49" s="164">
        <f>'Production Summary'!$N$29</f>
        <v>612</v>
      </c>
      <c r="BF49" s="164">
        <f>'Production Summary'!$M$29</f>
        <v>51</v>
      </c>
      <c r="BG49" s="164">
        <v>0</v>
      </c>
      <c r="BH49" s="164">
        <f>'Production Summary'!$N$30</f>
        <v>500</v>
      </c>
      <c r="BI49" s="164">
        <f>'Production Summary'!$M$30</f>
        <v>250</v>
      </c>
      <c r="BJ49" s="164">
        <v>0</v>
      </c>
      <c r="BK49" s="386"/>
      <c r="BL49" s="164">
        <f>'Production Summary'!$N$32</f>
        <v>875</v>
      </c>
      <c r="BM49" s="164">
        <f>'Production Summary'!$N$34</f>
        <v>360.59999999999997</v>
      </c>
      <c r="BN49" s="164">
        <f>'Production Summary'!$M$34</f>
        <v>6.01</v>
      </c>
      <c r="BO49" s="164">
        <v>0</v>
      </c>
      <c r="BP49" s="164">
        <f>'Production Summary'!$N$36</f>
        <v>717</v>
      </c>
      <c r="BQ49" s="164">
        <f>'Production Summary'!$M$36</f>
        <v>11.95</v>
      </c>
      <c r="BR49" s="164">
        <v>0</v>
      </c>
      <c r="BS49" s="164">
        <f>'Production Summary'!$N$37</f>
        <v>210</v>
      </c>
      <c r="BT49" s="164">
        <f>'Production Summary'!$M$37</f>
        <v>21</v>
      </c>
      <c r="BU49" s="164">
        <v>0</v>
      </c>
      <c r="BV49" s="164">
        <f>'Production Summary'!$N$38</f>
        <v>280</v>
      </c>
      <c r="BW49" s="164">
        <f>'Production Summary'!$M$38</f>
        <v>28</v>
      </c>
      <c r="BX49" s="164">
        <v>0</v>
      </c>
      <c r="BY49" s="165">
        <f>'Production Summary'!$N$39</f>
        <v>300.38406247988502</v>
      </c>
      <c r="BZ49" s="164">
        <f>'Production Summary'!$M$39</f>
        <v>30.038406247988501</v>
      </c>
      <c r="CA49" s="164">
        <v>0</v>
      </c>
      <c r="CB49" s="164">
        <f>'Production Summary'!$N$40</f>
        <v>131.30000000000001</v>
      </c>
      <c r="CC49" s="164">
        <f>'Production Summary'!$M$40</f>
        <v>13.13</v>
      </c>
      <c r="CD49" s="164">
        <v>0</v>
      </c>
      <c r="CE49" s="164">
        <f>'Production Summary'!$N$42</f>
        <v>1136.3519999999996</v>
      </c>
      <c r="CF49" s="164">
        <f>'Production Summary'!$M$42</f>
        <v>81.167999999999978</v>
      </c>
      <c r="CG49" s="164">
        <v>0</v>
      </c>
      <c r="CH49" s="164">
        <v>0</v>
      </c>
      <c r="CI49" s="164">
        <f>'Production Summary'!$N$43</f>
        <v>184</v>
      </c>
      <c r="CJ49" s="164">
        <v>0</v>
      </c>
      <c r="CK49" s="164">
        <f>'Production Summary'!$N$44</f>
        <v>355</v>
      </c>
      <c r="CL49" s="164">
        <v>0</v>
      </c>
      <c r="CM49" s="375">
        <f>'Production Summary'!$N$45</f>
        <v>1650</v>
      </c>
      <c r="CN49" s="164">
        <f>'Production Summary'!$N$46</f>
        <v>270</v>
      </c>
      <c r="CO49" s="164">
        <f>'Production Summary'!$N$47</f>
        <v>1350</v>
      </c>
      <c r="CP49" s="166"/>
      <c r="CQ49" s="164">
        <f>'Production Summary'!$N$49</f>
        <v>8004.1580041580037</v>
      </c>
      <c r="CR49" s="164">
        <f>'Production Summary'!$M$49</f>
        <v>66.701316701316699</v>
      </c>
      <c r="CS49" s="164">
        <f>'Production Summary'!$N$50</f>
        <v>13331.600831600828</v>
      </c>
      <c r="CT49" s="164">
        <f>'Production Summary'!$M$50</f>
        <v>148.1288981288981</v>
      </c>
      <c r="CU49" s="164">
        <f>'Production Summary'!$N$51</f>
        <v>12785.862785862784</v>
      </c>
      <c r="CV49" s="164">
        <f>'Production Summary'!$M$51</f>
        <v>355.16285516285512</v>
      </c>
      <c r="CW49" s="164">
        <f>'Production Summary'!$N$52</f>
        <v>12629.937629937627</v>
      </c>
      <c r="CX49" s="164">
        <f>'Production Summary'!$M$52</f>
        <v>701.66320166320156</v>
      </c>
      <c r="CY49" s="164">
        <f>'Production Summary'!$N$53</f>
        <v>12396.049896049895</v>
      </c>
      <c r="CZ49" s="164">
        <f>'Production Summary'!$M$53</f>
        <v>688.66943866943859</v>
      </c>
      <c r="DA49" s="164">
        <f>'Production Summary'!$N$54</f>
        <v>13799.376299376298</v>
      </c>
      <c r="DB49" s="164">
        <f>'Production Summary'!$M$54</f>
        <v>766.63201663201653</v>
      </c>
      <c r="DC49" s="328">
        <f>'Production Summary'!$N$60</f>
        <v>12863.825363825363</v>
      </c>
      <c r="DD49" s="328">
        <f>'Production Summary'!$M$60</f>
        <v>714.65696465696465</v>
      </c>
      <c r="DE49" s="164">
        <f>'Production Summary'!$N$59</f>
        <v>11148.648648648648</v>
      </c>
      <c r="DF49" s="328">
        <f>'Production Summary'!$M$59</f>
        <v>619.36936936936934</v>
      </c>
      <c r="DG49" s="164">
        <f>'Production Summary'!$N$55</f>
        <v>13842.68884268884</v>
      </c>
      <c r="DH49" s="164">
        <f>'Production Summary'!$M$55</f>
        <v>3460.67221067221</v>
      </c>
      <c r="DI49" s="164">
        <f>'Production Summary'!$N$56</f>
        <v>13097.713097713096</v>
      </c>
      <c r="DJ49" s="164">
        <f>'Production Summary'!$M$56</f>
        <v>163.72141372141371</v>
      </c>
      <c r="DK49" s="164">
        <f>'Production Summary'!$N$57</f>
        <v>14189.189189189186</v>
      </c>
      <c r="DL49" s="164">
        <f>'Production Summary'!$M$57</f>
        <v>394.14414414414409</v>
      </c>
      <c r="DM49" s="164">
        <f>'Production Summary'!$N$58</f>
        <v>14017.671517671517</v>
      </c>
      <c r="DN49" s="164">
        <f>'Production Summary'!$M$58</f>
        <v>778.75952875952873</v>
      </c>
      <c r="DO49" s="164">
        <f>'Production Summary'!$N$61</f>
        <v>4500</v>
      </c>
      <c r="DP49" s="328">
        <f>'Production Summary'!$M$61</f>
        <v>750</v>
      </c>
      <c r="DQ49" s="164">
        <v>0</v>
      </c>
      <c r="DR49" s="164">
        <f>'Production Summary'!$N$62</f>
        <v>8900</v>
      </c>
      <c r="DS49" s="164">
        <f>'Production Summary'!$N$70</f>
        <v>300</v>
      </c>
      <c r="DT49" s="328">
        <f>'Production Summary'!$M$70</f>
        <v>25</v>
      </c>
      <c r="DU49" s="164">
        <v>0</v>
      </c>
      <c r="DV49" s="164">
        <f>'Production Summary'!$N$71</f>
        <v>150</v>
      </c>
      <c r="DW49" s="328">
        <v>0</v>
      </c>
      <c r="DX49" s="164">
        <f>'Production Summary'!$N$64</f>
        <v>192</v>
      </c>
      <c r="DY49" s="164">
        <v>0</v>
      </c>
      <c r="DZ49" s="391">
        <f>'Production Summary'!$N$65</f>
        <v>384</v>
      </c>
      <c r="EA49" s="164">
        <v>0</v>
      </c>
      <c r="EB49" s="391">
        <f>'Production Summary'!$N$66</f>
        <v>192</v>
      </c>
      <c r="EC49" s="164">
        <v>0</v>
      </c>
      <c r="ED49" s="164">
        <f>'Production Summary'!$N$67</f>
        <v>96</v>
      </c>
      <c r="EE49" s="164">
        <v>0</v>
      </c>
      <c r="EF49" s="164">
        <f>'Production Summary'!$N$68</f>
        <v>96</v>
      </c>
      <c r="EG49" s="164">
        <v>0</v>
      </c>
      <c r="EH49" s="164">
        <f>'Production Summary'!$N$69</f>
        <v>340</v>
      </c>
      <c r="EI49" s="101"/>
      <c r="EJ49" s="3"/>
      <c r="EK49" s="3"/>
      <c r="ER49" s="64" t="s">
        <v>65</v>
      </c>
      <c r="ES49" s="61" t="str">
        <f>C43</f>
        <v>Urvi Marketing</v>
      </c>
      <c r="ET49" s="24">
        <f t="shared" si="2"/>
        <v>0</v>
      </c>
    </row>
    <row r="50" spans="1:150" ht="15" customHeight="1">
      <c r="A50" t="b">
        <f>C50='Raipur-1'!C50</f>
        <v>1</v>
      </c>
      <c r="B50" s="612">
        <f t="shared" si="3"/>
        <v>45</v>
      </c>
      <c r="C50" s="3" t="str">
        <f>IF('Raipur-1'!C50="","",'Raipur-1'!C50)</f>
        <v>Rajyog Enterprises</v>
      </c>
      <c r="D50" s="164">
        <f>'Production Summary'!$N$4</f>
        <v>666</v>
      </c>
      <c r="E50" s="164">
        <f>'Production Summary'!$M$4</f>
        <v>27.75</v>
      </c>
      <c r="F50" s="164">
        <v>0</v>
      </c>
      <c r="G50" s="164">
        <f>'Production Summary'!$N$5</f>
        <v>666</v>
      </c>
      <c r="H50" s="164">
        <f>'Production Summary'!$M$5</f>
        <v>27.75</v>
      </c>
      <c r="I50" s="164">
        <v>0</v>
      </c>
      <c r="J50" s="164">
        <f>'Production Summary'!$N$6</f>
        <v>200</v>
      </c>
      <c r="K50" s="328">
        <f>'Production Summary'!$M$6</f>
        <v>7.5</v>
      </c>
      <c r="L50" s="164">
        <v>0</v>
      </c>
      <c r="M50" s="365">
        <f>'Production Summary'!$N$7</f>
        <v>612.72</v>
      </c>
      <c r="N50" s="367">
        <f>'Production Summary'!$M$7</f>
        <v>25.53</v>
      </c>
      <c r="O50" s="164">
        <v>0</v>
      </c>
      <c r="P50" s="164">
        <f>'Production Summary'!$N$8</f>
        <v>780</v>
      </c>
      <c r="Q50" s="164">
        <f>'Production Summary'!$M$8</f>
        <v>65</v>
      </c>
      <c r="R50" s="164">
        <v>0</v>
      </c>
      <c r="S50" s="164">
        <f>'Production Summary'!$N$9</f>
        <v>720</v>
      </c>
      <c r="T50" s="164">
        <f>'Production Summary'!$M$9</f>
        <v>60</v>
      </c>
      <c r="U50" s="164">
        <v>0</v>
      </c>
      <c r="V50" s="164">
        <f>'Production Summary'!$N$10</f>
        <v>876</v>
      </c>
      <c r="W50" s="164">
        <f>'Production Summary'!$M$10</f>
        <v>73</v>
      </c>
      <c r="X50" s="164">
        <v>0</v>
      </c>
      <c r="Y50" s="164">
        <f>'Production Summary'!$N$14</f>
        <v>177</v>
      </c>
      <c r="Z50" s="328">
        <f>'Production Summary'!$M$14</f>
        <v>14.75</v>
      </c>
      <c r="AA50" s="164">
        <v>0</v>
      </c>
      <c r="AB50" s="164">
        <f>'Production Summary'!$N$15</f>
        <v>126</v>
      </c>
      <c r="AC50" s="164">
        <f>'Production Summary'!$M$15</f>
        <v>21</v>
      </c>
      <c r="AD50" s="164">
        <v>0</v>
      </c>
      <c r="AE50" s="164">
        <f>'Production Summary'!$N$16</f>
        <v>252</v>
      </c>
      <c r="AF50" s="164">
        <f>'Production Summary'!$M$16</f>
        <v>21</v>
      </c>
      <c r="AG50" s="164">
        <v>0</v>
      </c>
      <c r="AH50" s="164">
        <f>'Production Summary'!$N$18</f>
        <v>1035</v>
      </c>
      <c r="AI50" s="164">
        <f>'Production Summary'!$M$18</f>
        <v>17.25</v>
      </c>
      <c r="AJ50" s="164">
        <v>0</v>
      </c>
      <c r="AK50" s="164">
        <f>'Production Summary'!$N$19</f>
        <v>870</v>
      </c>
      <c r="AL50" s="164">
        <f>'Production Summary'!$M$19</f>
        <v>29</v>
      </c>
      <c r="AM50" s="164">
        <v>0</v>
      </c>
      <c r="AN50" s="164">
        <f>'Production Summary'!$N$20</f>
        <v>864</v>
      </c>
      <c r="AO50" s="164">
        <f>'Production Summary'!$M$20</f>
        <v>72</v>
      </c>
      <c r="AP50" s="164">
        <v>0</v>
      </c>
      <c r="AQ50" s="164">
        <f>'Production Summary'!$N$21</f>
        <v>670</v>
      </c>
      <c r="AR50" s="164">
        <f>'Production Summary'!$M$21</f>
        <v>335</v>
      </c>
      <c r="AS50" s="164">
        <v>0</v>
      </c>
      <c r="AT50" s="386">
        <f>'Production Summary'!$N$22</f>
        <v>375</v>
      </c>
      <c r="AU50" s="164">
        <f>'Production Summary'!$N$23</f>
        <v>1050</v>
      </c>
      <c r="AV50" s="164">
        <f>'Production Summary'!$N$25</f>
        <v>300</v>
      </c>
      <c r="AW50" s="164">
        <f>'Production Summary'!$M$25</f>
        <v>25</v>
      </c>
      <c r="AX50" s="164">
        <v>0</v>
      </c>
      <c r="AY50" s="164">
        <f>'Production Summary'!$N$26</f>
        <v>300</v>
      </c>
      <c r="AZ50" s="164">
        <f>'Production Summary'!$M$26</f>
        <v>25</v>
      </c>
      <c r="BA50" s="164">
        <v>0</v>
      </c>
      <c r="BB50" s="164">
        <f>'Production Summary'!$N$28</f>
        <v>777</v>
      </c>
      <c r="BC50" s="164">
        <f>'Production Summary'!$M$28</f>
        <v>12.95</v>
      </c>
      <c r="BD50" s="164">
        <v>0</v>
      </c>
      <c r="BE50" s="164">
        <f>'Production Summary'!$N$29</f>
        <v>612</v>
      </c>
      <c r="BF50" s="164">
        <f>'Production Summary'!$M$29</f>
        <v>51</v>
      </c>
      <c r="BG50" s="164">
        <v>0</v>
      </c>
      <c r="BH50" s="164">
        <f>'Production Summary'!$N$30</f>
        <v>500</v>
      </c>
      <c r="BI50" s="164">
        <f>'Production Summary'!$M$30</f>
        <v>250</v>
      </c>
      <c r="BJ50" s="164">
        <v>0</v>
      </c>
      <c r="BK50" s="386"/>
      <c r="BL50" s="164">
        <f>'Production Summary'!$N$32</f>
        <v>875</v>
      </c>
      <c r="BM50" s="164">
        <f>'Production Summary'!$N$34</f>
        <v>360.59999999999997</v>
      </c>
      <c r="BN50" s="164">
        <f>'Production Summary'!$M$34</f>
        <v>6.01</v>
      </c>
      <c r="BO50" s="164">
        <v>0</v>
      </c>
      <c r="BP50" s="164">
        <f>'Production Summary'!$N$36</f>
        <v>717</v>
      </c>
      <c r="BQ50" s="164">
        <f>'Production Summary'!$M$36</f>
        <v>11.95</v>
      </c>
      <c r="BR50" s="164">
        <v>0</v>
      </c>
      <c r="BS50" s="164">
        <f>'Production Summary'!$N$37</f>
        <v>210</v>
      </c>
      <c r="BT50" s="164">
        <f>'Production Summary'!$M$37</f>
        <v>21</v>
      </c>
      <c r="BU50" s="164">
        <v>0</v>
      </c>
      <c r="BV50" s="164">
        <f>'Production Summary'!$N$38</f>
        <v>280</v>
      </c>
      <c r="BW50" s="164">
        <f>'Production Summary'!$M$38</f>
        <v>28</v>
      </c>
      <c r="BX50" s="164">
        <v>0</v>
      </c>
      <c r="BY50" s="165">
        <f>'Production Summary'!$N$39</f>
        <v>300.38406247988502</v>
      </c>
      <c r="BZ50" s="164">
        <f>'Production Summary'!$M$39</f>
        <v>30.038406247988501</v>
      </c>
      <c r="CA50" s="164">
        <v>0</v>
      </c>
      <c r="CB50" s="164">
        <f>'Production Summary'!$N$40</f>
        <v>131.30000000000001</v>
      </c>
      <c r="CC50" s="164">
        <f>'Production Summary'!$M$40</f>
        <v>13.13</v>
      </c>
      <c r="CD50" s="164">
        <v>0</v>
      </c>
      <c r="CE50" s="164">
        <f>'Production Summary'!$N$42</f>
        <v>1136.3519999999996</v>
      </c>
      <c r="CF50" s="164">
        <f>'Production Summary'!$M$42</f>
        <v>81.167999999999978</v>
      </c>
      <c r="CG50" s="164">
        <v>0</v>
      </c>
      <c r="CH50" s="164">
        <v>0</v>
      </c>
      <c r="CI50" s="164">
        <f>'Production Summary'!$N$43</f>
        <v>184</v>
      </c>
      <c r="CJ50" s="164">
        <v>0</v>
      </c>
      <c r="CK50" s="164">
        <f>'Production Summary'!$N$44</f>
        <v>355</v>
      </c>
      <c r="CL50" s="164">
        <v>0</v>
      </c>
      <c r="CM50" s="375">
        <f>'Production Summary'!$N$45</f>
        <v>1650</v>
      </c>
      <c r="CN50" s="164">
        <f>'Production Summary'!$N$46</f>
        <v>270</v>
      </c>
      <c r="CO50" s="164">
        <f>'Production Summary'!$N$47</f>
        <v>1350</v>
      </c>
      <c r="CP50" s="166"/>
      <c r="CQ50" s="164">
        <f>'Production Summary'!$N$49</f>
        <v>8004.1580041580037</v>
      </c>
      <c r="CR50" s="164">
        <f>'Production Summary'!$M$49</f>
        <v>66.701316701316699</v>
      </c>
      <c r="CS50" s="164">
        <f>'Production Summary'!$N$50</f>
        <v>13331.600831600828</v>
      </c>
      <c r="CT50" s="164">
        <f>'Production Summary'!$M$50</f>
        <v>148.1288981288981</v>
      </c>
      <c r="CU50" s="164">
        <f>'Production Summary'!$N$51</f>
        <v>12785.862785862784</v>
      </c>
      <c r="CV50" s="164">
        <f>'Production Summary'!$M$51</f>
        <v>355.16285516285512</v>
      </c>
      <c r="CW50" s="164">
        <f>'Production Summary'!$N$52</f>
        <v>12629.937629937627</v>
      </c>
      <c r="CX50" s="164">
        <f>'Production Summary'!$M$52</f>
        <v>701.66320166320156</v>
      </c>
      <c r="CY50" s="164">
        <f>'Production Summary'!$N$53</f>
        <v>12396.049896049895</v>
      </c>
      <c r="CZ50" s="164">
        <f>'Production Summary'!$M$53</f>
        <v>688.66943866943859</v>
      </c>
      <c r="DA50" s="164">
        <f>'Production Summary'!$N$54</f>
        <v>13799.376299376298</v>
      </c>
      <c r="DB50" s="164">
        <f>'Production Summary'!$M$54</f>
        <v>766.63201663201653</v>
      </c>
      <c r="DC50" s="328">
        <f>'Production Summary'!$N$60</f>
        <v>12863.825363825363</v>
      </c>
      <c r="DD50" s="328">
        <f>'Production Summary'!$M$60</f>
        <v>714.65696465696465</v>
      </c>
      <c r="DE50" s="164">
        <f>'Production Summary'!$N$59</f>
        <v>11148.648648648648</v>
      </c>
      <c r="DF50" s="328">
        <f>'Production Summary'!$M$59</f>
        <v>619.36936936936934</v>
      </c>
      <c r="DG50" s="164">
        <f>'Production Summary'!$N$55</f>
        <v>13842.68884268884</v>
      </c>
      <c r="DH50" s="164">
        <f>'Production Summary'!$M$55</f>
        <v>3460.67221067221</v>
      </c>
      <c r="DI50" s="164">
        <f>'Production Summary'!$N$56</f>
        <v>13097.713097713096</v>
      </c>
      <c r="DJ50" s="164">
        <f>'Production Summary'!$M$56</f>
        <v>163.72141372141371</v>
      </c>
      <c r="DK50" s="164">
        <f>'Production Summary'!$N$57</f>
        <v>14189.189189189186</v>
      </c>
      <c r="DL50" s="164">
        <f>'Production Summary'!$M$57</f>
        <v>394.14414414414409</v>
      </c>
      <c r="DM50" s="164">
        <f>'Production Summary'!$N$58</f>
        <v>14017.671517671517</v>
      </c>
      <c r="DN50" s="164">
        <f>'Production Summary'!$M$58</f>
        <v>778.75952875952873</v>
      </c>
      <c r="DO50" s="164">
        <f>'Production Summary'!$N$61</f>
        <v>4500</v>
      </c>
      <c r="DP50" s="328">
        <f>'Production Summary'!$M$61</f>
        <v>750</v>
      </c>
      <c r="DQ50" s="164">
        <v>0</v>
      </c>
      <c r="DR50" s="164">
        <f>'Production Summary'!$N$62</f>
        <v>8900</v>
      </c>
      <c r="DS50" s="164">
        <f>'Production Summary'!$N$70</f>
        <v>300</v>
      </c>
      <c r="DT50" s="328">
        <f>'Production Summary'!$M$70</f>
        <v>25</v>
      </c>
      <c r="DU50" s="164">
        <v>0</v>
      </c>
      <c r="DV50" s="164">
        <f>'Production Summary'!$N$71</f>
        <v>150</v>
      </c>
      <c r="DW50" s="328">
        <v>0</v>
      </c>
      <c r="DX50" s="164">
        <f>'Production Summary'!$N$64</f>
        <v>192</v>
      </c>
      <c r="DY50" s="164">
        <v>0</v>
      </c>
      <c r="DZ50" s="391">
        <f>'Production Summary'!$N$65</f>
        <v>384</v>
      </c>
      <c r="EA50" s="164">
        <v>0</v>
      </c>
      <c r="EB50" s="391">
        <f>'Production Summary'!$N$66</f>
        <v>192</v>
      </c>
      <c r="EC50" s="164">
        <v>0</v>
      </c>
      <c r="ED50" s="164">
        <f>'Production Summary'!$N$67</f>
        <v>96</v>
      </c>
      <c r="EE50" s="164">
        <v>0</v>
      </c>
      <c r="EF50" s="164">
        <f>'Production Summary'!$N$68</f>
        <v>96</v>
      </c>
      <c r="EG50" s="164">
        <v>0</v>
      </c>
      <c r="EH50" s="164">
        <f>'Production Summary'!$N$69</f>
        <v>340</v>
      </c>
      <c r="EI50" s="101"/>
      <c r="EJ50" s="3"/>
      <c r="EK50" s="3"/>
      <c r="ER50" s="64" t="s">
        <v>66</v>
      </c>
      <c r="ES50" s="61" t="str">
        <f>C38</f>
        <v>DN Enterprises</v>
      </c>
      <c r="ET50" s="24">
        <f t="shared" si="2"/>
        <v>0</v>
      </c>
    </row>
    <row r="51" spans="1:150" ht="15" customHeight="1">
      <c r="A51" t="b">
        <f>C51='Raipur-1'!C51</f>
        <v>1</v>
      </c>
      <c r="B51" s="612">
        <f t="shared" si="3"/>
        <v>46</v>
      </c>
      <c r="C51" s="3" t="str">
        <f>IF('Raipur-1'!C51="","",'Raipur-1'!C51)</f>
        <v>Milky Way Dairy Raipur</v>
      </c>
      <c r="D51" s="164">
        <f>'Production Summary'!$N$4</f>
        <v>666</v>
      </c>
      <c r="E51" s="164">
        <f>'Production Summary'!$M$4</f>
        <v>27.75</v>
      </c>
      <c r="F51" s="164">
        <v>0</v>
      </c>
      <c r="G51" s="164">
        <f>'Production Summary'!$N$5</f>
        <v>666</v>
      </c>
      <c r="H51" s="164">
        <f>'Production Summary'!$M$5</f>
        <v>27.75</v>
      </c>
      <c r="I51" s="164">
        <v>0</v>
      </c>
      <c r="J51" s="164">
        <f>'Production Summary'!$N$6</f>
        <v>200</v>
      </c>
      <c r="K51" s="328">
        <f>'Production Summary'!$M$6</f>
        <v>7.5</v>
      </c>
      <c r="L51" s="164">
        <v>0</v>
      </c>
      <c r="M51" s="365">
        <f>'Production Summary'!$N$7</f>
        <v>612.72</v>
      </c>
      <c r="N51" s="367">
        <f>'Production Summary'!$M$7</f>
        <v>25.53</v>
      </c>
      <c r="O51" s="164">
        <v>0</v>
      </c>
      <c r="P51" s="164">
        <f>'Production Summary'!$N$8</f>
        <v>780</v>
      </c>
      <c r="Q51" s="164">
        <f>'Production Summary'!$M$8</f>
        <v>65</v>
      </c>
      <c r="R51" s="164">
        <v>0</v>
      </c>
      <c r="S51" s="164">
        <f>'Production Summary'!$N$9</f>
        <v>720</v>
      </c>
      <c r="T51" s="164">
        <f>'Production Summary'!$M$9</f>
        <v>60</v>
      </c>
      <c r="U51" s="164">
        <v>0</v>
      </c>
      <c r="V51" s="164">
        <f>'Production Summary'!$N$10</f>
        <v>876</v>
      </c>
      <c r="W51" s="164">
        <f>'Production Summary'!$M$10</f>
        <v>73</v>
      </c>
      <c r="X51" s="164">
        <v>0</v>
      </c>
      <c r="Y51" s="164">
        <f>'Production Summary'!$N$14</f>
        <v>177</v>
      </c>
      <c r="Z51" s="328">
        <f>'Production Summary'!$M$14</f>
        <v>14.75</v>
      </c>
      <c r="AA51" s="164">
        <v>0</v>
      </c>
      <c r="AB51" s="164">
        <f>'Production Summary'!$N$15</f>
        <v>126</v>
      </c>
      <c r="AC51" s="164">
        <f>'Production Summary'!$M$15</f>
        <v>21</v>
      </c>
      <c r="AD51" s="164">
        <v>0</v>
      </c>
      <c r="AE51" s="164">
        <f>'Production Summary'!$N$16</f>
        <v>252</v>
      </c>
      <c r="AF51" s="164">
        <f>'Production Summary'!$M$16</f>
        <v>21</v>
      </c>
      <c r="AG51" s="164">
        <v>0</v>
      </c>
      <c r="AH51" s="164">
        <f>'Production Summary'!$N$18</f>
        <v>1035</v>
      </c>
      <c r="AI51" s="164">
        <f>'Production Summary'!$M$18</f>
        <v>17.25</v>
      </c>
      <c r="AJ51" s="164">
        <v>0</v>
      </c>
      <c r="AK51" s="164">
        <f>'Production Summary'!$N$19</f>
        <v>870</v>
      </c>
      <c r="AL51" s="164">
        <f>'Production Summary'!$M$19</f>
        <v>29</v>
      </c>
      <c r="AM51" s="164">
        <v>0</v>
      </c>
      <c r="AN51" s="164">
        <f>'Production Summary'!$N$20</f>
        <v>864</v>
      </c>
      <c r="AO51" s="164">
        <f>'Production Summary'!$M$20</f>
        <v>72</v>
      </c>
      <c r="AP51" s="164">
        <v>0</v>
      </c>
      <c r="AQ51" s="164">
        <f>'Production Summary'!$N$21</f>
        <v>670</v>
      </c>
      <c r="AR51" s="164">
        <f>'Production Summary'!$M$21</f>
        <v>335</v>
      </c>
      <c r="AS51" s="164">
        <v>0</v>
      </c>
      <c r="AT51" s="386">
        <f>'Production Summary'!$N$22</f>
        <v>375</v>
      </c>
      <c r="AU51" s="164">
        <f>'Production Summary'!$N$23</f>
        <v>1050</v>
      </c>
      <c r="AV51" s="164">
        <f>'Production Summary'!$N$25</f>
        <v>300</v>
      </c>
      <c r="AW51" s="164">
        <f>'Production Summary'!$M$25</f>
        <v>25</v>
      </c>
      <c r="AX51" s="164">
        <v>0</v>
      </c>
      <c r="AY51" s="164">
        <f>'Production Summary'!$N$26</f>
        <v>300</v>
      </c>
      <c r="AZ51" s="164">
        <f>'Production Summary'!$M$26</f>
        <v>25</v>
      </c>
      <c r="BA51" s="164">
        <v>0</v>
      </c>
      <c r="BB51" s="164">
        <f>'Production Summary'!$N$28</f>
        <v>777</v>
      </c>
      <c r="BC51" s="164">
        <f>'Production Summary'!$M$28</f>
        <v>12.95</v>
      </c>
      <c r="BD51" s="164">
        <v>0</v>
      </c>
      <c r="BE51" s="164">
        <f>'Production Summary'!$N$29</f>
        <v>612</v>
      </c>
      <c r="BF51" s="164">
        <f>'Production Summary'!$M$29</f>
        <v>51</v>
      </c>
      <c r="BG51" s="164">
        <v>0</v>
      </c>
      <c r="BH51" s="164">
        <f>'Production Summary'!$N$30</f>
        <v>500</v>
      </c>
      <c r="BI51" s="164">
        <f>'Production Summary'!$M$30</f>
        <v>250</v>
      </c>
      <c r="BJ51" s="164">
        <v>0</v>
      </c>
      <c r="BK51" s="386"/>
      <c r="BL51" s="164">
        <f>'Production Summary'!$N$32</f>
        <v>875</v>
      </c>
      <c r="BM51" s="164">
        <f>'Production Summary'!$N$34</f>
        <v>360.59999999999997</v>
      </c>
      <c r="BN51" s="164">
        <f>'Production Summary'!$M$34</f>
        <v>6.01</v>
      </c>
      <c r="BO51" s="164">
        <v>0</v>
      </c>
      <c r="BP51" s="164">
        <f>'Production Summary'!$N$36</f>
        <v>717</v>
      </c>
      <c r="BQ51" s="164">
        <f>'Production Summary'!$M$36</f>
        <v>11.95</v>
      </c>
      <c r="BR51" s="164">
        <v>0</v>
      </c>
      <c r="BS51" s="164">
        <f>'Production Summary'!$N$37</f>
        <v>210</v>
      </c>
      <c r="BT51" s="164">
        <f>'Production Summary'!$M$37</f>
        <v>21</v>
      </c>
      <c r="BU51" s="164">
        <v>0</v>
      </c>
      <c r="BV51" s="164">
        <f>'Production Summary'!$N$38</f>
        <v>280</v>
      </c>
      <c r="BW51" s="164">
        <f>'Production Summary'!$M$38</f>
        <v>28</v>
      </c>
      <c r="BX51" s="164">
        <v>0</v>
      </c>
      <c r="BY51" s="165">
        <f>'Production Summary'!$N$39</f>
        <v>300.38406247988502</v>
      </c>
      <c r="BZ51" s="164">
        <f>'Production Summary'!$M$39</f>
        <v>30.038406247988501</v>
      </c>
      <c r="CA51" s="164">
        <v>0</v>
      </c>
      <c r="CB51" s="164">
        <f>'Production Summary'!$N$40</f>
        <v>131.30000000000001</v>
      </c>
      <c r="CC51" s="164">
        <f>'Production Summary'!$M$40</f>
        <v>13.13</v>
      </c>
      <c r="CD51" s="164">
        <v>0</v>
      </c>
      <c r="CE51" s="164">
        <f>'Production Summary'!$N$42</f>
        <v>1136.3519999999996</v>
      </c>
      <c r="CF51" s="164">
        <f>'Production Summary'!$M$42</f>
        <v>81.167999999999978</v>
      </c>
      <c r="CG51" s="164">
        <v>0</v>
      </c>
      <c r="CH51" s="164">
        <v>0</v>
      </c>
      <c r="CI51" s="164">
        <f>'Production Summary'!$N$43</f>
        <v>184</v>
      </c>
      <c r="CJ51" s="164">
        <v>0</v>
      </c>
      <c r="CK51" s="164">
        <f>'Production Summary'!$N$44</f>
        <v>355</v>
      </c>
      <c r="CL51" s="164">
        <v>0</v>
      </c>
      <c r="CM51" s="375">
        <f>'Production Summary'!$N$45</f>
        <v>1650</v>
      </c>
      <c r="CN51" s="164">
        <f>'Production Summary'!$N$46</f>
        <v>270</v>
      </c>
      <c r="CO51" s="164">
        <f>'Production Summary'!$N$47</f>
        <v>1350</v>
      </c>
      <c r="CP51" s="166"/>
      <c r="CQ51" s="164">
        <f>'Production Summary'!$N$49</f>
        <v>8004.1580041580037</v>
      </c>
      <c r="CR51" s="164">
        <f>'Production Summary'!$M$49</f>
        <v>66.701316701316699</v>
      </c>
      <c r="CS51" s="164">
        <f>'Production Summary'!$N$50</f>
        <v>13331.600831600828</v>
      </c>
      <c r="CT51" s="164">
        <f>'Production Summary'!$M$50</f>
        <v>148.1288981288981</v>
      </c>
      <c r="CU51" s="164">
        <f>'Production Summary'!$N$51</f>
        <v>12785.862785862784</v>
      </c>
      <c r="CV51" s="164">
        <f>'Production Summary'!$M$51</f>
        <v>355.16285516285512</v>
      </c>
      <c r="CW51" s="164">
        <f>'Production Summary'!$N$52</f>
        <v>12629.937629937627</v>
      </c>
      <c r="CX51" s="164">
        <f>'Production Summary'!$M$52</f>
        <v>701.66320166320156</v>
      </c>
      <c r="CY51" s="164">
        <f>'Production Summary'!$N$53</f>
        <v>12396.049896049895</v>
      </c>
      <c r="CZ51" s="164">
        <f>'Production Summary'!$M$53</f>
        <v>688.66943866943859</v>
      </c>
      <c r="DA51" s="164">
        <f>'Production Summary'!$N$54</f>
        <v>13799.376299376298</v>
      </c>
      <c r="DB51" s="164">
        <f>'Production Summary'!$M$54</f>
        <v>766.63201663201653</v>
      </c>
      <c r="DC51" s="328">
        <f>'Production Summary'!$N$60</f>
        <v>12863.825363825363</v>
      </c>
      <c r="DD51" s="328">
        <f>'Production Summary'!$M$60</f>
        <v>714.65696465696465</v>
      </c>
      <c r="DE51" s="164">
        <f>'Production Summary'!$N$59</f>
        <v>11148.648648648648</v>
      </c>
      <c r="DF51" s="328">
        <f>'Production Summary'!$M$59</f>
        <v>619.36936936936934</v>
      </c>
      <c r="DG51" s="164">
        <f>'Production Summary'!$N$55</f>
        <v>13842.68884268884</v>
      </c>
      <c r="DH51" s="164">
        <f>'Production Summary'!$M$55</f>
        <v>3460.67221067221</v>
      </c>
      <c r="DI51" s="164">
        <f>'Production Summary'!$N$56</f>
        <v>13097.713097713096</v>
      </c>
      <c r="DJ51" s="164">
        <f>'Production Summary'!$M$56</f>
        <v>163.72141372141371</v>
      </c>
      <c r="DK51" s="164">
        <f>'Production Summary'!$N$57</f>
        <v>14189.189189189186</v>
      </c>
      <c r="DL51" s="164">
        <f>'Production Summary'!$M$57</f>
        <v>394.14414414414409</v>
      </c>
      <c r="DM51" s="164">
        <f>'Production Summary'!$N$58</f>
        <v>14017.671517671517</v>
      </c>
      <c r="DN51" s="164">
        <f>'Production Summary'!$M$58</f>
        <v>778.75952875952873</v>
      </c>
      <c r="DO51" s="164">
        <f>'Production Summary'!$N$61</f>
        <v>4500</v>
      </c>
      <c r="DP51" s="328">
        <f>'Production Summary'!$M$61</f>
        <v>750</v>
      </c>
      <c r="DQ51" s="164">
        <v>0</v>
      </c>
      <c r="DR51" s="164">
        <f>'Production Summary'!$N$62</f>
        <v>8900</v>
      </c>
      <c r="DS51" s="164">
        <f>'Production Summary'!$N$70</f>
        <v>300</v>
      </c>
      <c r="DT51" s="328">
        <f>'Production Summary'!$M$70</f>
        <v>25</v>
      </c>
      <c r="DU51" s="164">
        <v>0</v>
      </c>
      <c r="DV51" s="164">
        <f>'Production Summary'!$N$71</f>
        <v>150</v>
      </c>
      <c r="DW51" s="328">
        <v>0</v>
      </c>
      <c r="DX51" s="164">
        <f>'Production Summary'!$N$64</f>
        <v>192</v>
      </c>
      <c r="DY51" s="164">
        <v>0</v>
      </c>
      <c r="DZ51" s="391">
        <f>'Production Summary'!$N$65</f>
        <v>384</v>
      </c>
      <c r="EA51" s="164">
        <v>0</v>
      </c>
      <c r="EB51" s="391">
        <f>'Production Summary'!$N$66</f>
        <v>192</v>
      </c>
      <c r="EC51" s="164">
        <v>0</v>
      </c>
      <c r="ED51" s="164">
        <f>'Production Summary'!$N$67</f>
        <v>96</v>
      </c>
      <c r="EE51" s="164">
        <v>0</v>
      </c>
      <c r="EF51" s="164">
        <f>'Production Summary'!$N$68</f>
        <v>96</v>
      </c>
      <c r="EG51" s="164">
        <v>0</v>
      </c>
      <c r="EH51" s="164">
        <f>'Production Summary'!$N$69</f>
        <v>340</v>
      </c>
      <c r="EI51" s="101"/>
      <c r="EJ51" s="3"/>
      <c r="EK51" s="3"/>
      <c r="ER51" s="64" t="s">
        <v>67</v>
      </c>
      <c r="ES51" s="61" t="str">
        <f>C40</f>
        <v>Horilal and Sons</v>
      </c>
      <c r="ET51" s="24">
        <f t="shared" si="2"/>
        <v>0</v>
      </c>
    </row>
    <row r="52" spans="1:150" ht="15" customHeight="1">
      <c r="A52" t="b">
        <f>C52='Raipur-1'!C52</f>
        <v>1</v>
      </c>
      <c r="B52" s="612">
        <f t="shared" si="3"/>
        <v>47</v>
      </c>
      <c r="C52" s="3" t="str">
        <f>IF('Raipur-1'!C52="","",'Raipur-1'!C52)</f>
        <v>Jai Maa Bhagwati Daily Needs</v>
      </c>
      <c r="D52" s="164">
        <f>'Production Summary'!$N$4</f>
        <v>666</v>
      </c>
      <c r="E52" s="164">
        <f>'Production Summary'!$M$4</f>
        <v>27.75</v>
      </c>
      <c r="F52" s="164">
        <v>0</v>
      </c>
      <c r="G52" s="164">
        <f>'Production Summary'!$N$5</f>
        <v>666</v>
      </c>
      <c r="H52" s="164">
        <f>'Production Summary'!$M$5</f>
        <v>27.75</v>
      </c>
      <c r="I52" s="164">
        <v>0</v>
      </c>
      <c r="J52" s="164">
        <f>'Production Summary'!$N$6</f>
        <v>200</v>
      </c>
      <c r="K52" s="328">
        <f>'Production Summary'!$M$6</f>
        <v>7.5</v>
      </c>
      <c r="L52" s="164">
        <v>0</v>
      </c>
      <c r="M52" s="365">
        <f>'Production Summary'!$N$7</f>
        <v>612.72</v>
      </c>
      <c r="N52" s="367">
        <f>'Production Summary'!$M$7</f>
        <v>25.53</v>
      </c>
      <c r="O52" s="164">
        <v>0</v>
      </c>
      <c r="P52" s="164">
        <f>'Production Summary'!$N$8</f>
        <v>780</v>
      </c>
      <c r="Q52" s="164">
        <f>'Production Summary'!$M$8</f>
        <v>65</v>
      </c>
      <c r="R52" s="164">
        <v>0</v>
      </c>
      <c r="S52" s="164">
        <f>'Production Summary'!$N$9</f>
        <v>720</v>
      </c>
      <c r="T52" s="164">
        <f>'Production Summary'!$M$9</f>
        <v>60</v>
      </c>
      <c r="U52" s="164">
        <v>0</v>
      </c>
      <c r="V52" s="164">
        <f>'Production Summary'!$N$10</f>
        <v>876</v>
      </c>
      <c r="W52" s="164">
        <f>'Production Summary'!$M$10</f>
        <v>73</v>
      </c>
      <c r="X52" s="164">
        <v>0</v>
      </c>
      <c r="Y52" s="164">
        <f>'Production Summary'!$N$14</f>
        <v>177</v>
      </c>
      <c r="Z52" s="328">
        <f>'Production Summary'!$M$14</f>
        <v>14.75</v>
      </c>
      <c r="AA52" s="164">
        <v>0</v>
      </c>
      <c r="AB52" s="164">
        <f>'Production Summary'!$N$15</f>
        <v>126</v>
      </c>
      <c r="AC52" s="164">
        <f>'Production Summary'!$M$15</f>
        <v>21</v>
      </c>
      <c r="AD52" s="164">
        <v>0</v>
      </c>
      <c r="AE52" s="164">
        <f>'Production Summary'!$N$16</f>
        <v>252</v>
      </c>
      <c r="AF52" s="164">
        <f>'Production Summary'!$M$16</f>
        <v>21</v>
      </c>
      <c r="AG52" s="164">
        <v>0</v>
      </c>
      <c r="AH52" s="164">
        <f>'Production Summary'!$N$18</f>
        <v>1035</v>
      </c>
      <c r="AI52" s="164">
        <f>'Production Summary'!$M$18</f>
        <v>17.25</v>
      </c>
      <c r="AJ52" s="164">
        <v>0</v>
      </c>
      <c r="AK52" s="164">
        <f>'Production Summary'!$N$19</f>
        <v>870</v>
      </c>
      <c r="AL52" s="164">
        <f>'Production Summary'!$M$19</f>
        <v>29</v>
      </c>
      <c r="AM52" s="164">
        <v>0</v>
      </c>
      <c r="AN52" s="164">
        <f>'Production Summary'!$N$20</f>
        <v>864</v>
      </c>
      <c r="AO52" s="164">
        <f>'Production Summary'!$M$20</f>
        <v>72</v>
      </c>
      <c r="AP52" s="164">
        <v>0</v>
      </c>
      <c r="AQ52" s="164">
        <f>'Production Summary'!$N$21</f>
        <v>670</v>
      </c>
      <c r="AR52" s="164">
        <f>'Production Summary'!$M$21</f>
        <v>335</v>
      </c>
      <c r="AS52" s="164">
        <v>0</v>
      </c>
      <c r="AT52" s="386">
        <f>'Production Summary'!$N$22</f>
        <v>375</v>
      </c>
      <c r="AU52" s="164">
        <f>'Production Summary'!$N$23</f>
        <v>1050</v>
      </c>
      <c r="AV52" s="164">
        <f>'Production Summary'!$N$25</f>
        <v>300</v>
      </c>
      <c r="AW52" s="164">
        <f>'Production Summary'!$M$25</f>
        <v>25</v>
      </c>
      <c r="AX52" s="164">
        <v>0</v>
      </c>
      <c r="AY52" s="164">
        <f>'Production Summary'!$N$26</f>
        <v>300</v>
      </c>
      <c r="AZ52" s="164">
        <f>'Production Summary'!$M$26</f>
        <v>25</v>
      </c>
      <c r="BA52" s="164">
        <v>0</v>
      </c>
      <c r="BB52" s="164">
        <f>'Production Summary'!$N$28</f>
        <v>777</v>
      </c>
      <c r="BC52" s="164">
        <f>'Production Summary'!$M$28</f>
        <v>12.95</v>
      </c>
      <c r="BD52" s="164">
        <v>0</v>
      </c>
      <c r="BE52" s="164">
        <f>'Production Summary'!$N$29</f>
        <v>612</v>
      </c>
      <c r="BF52" s="164">
        <f>'Production Summary'!$M$29</f>
        <v>51</v>
      </c>
      <c r="BG52" s="164">
        <v>0</v>
      </c>
      <c r="BH52" s="164">
        <f>'Production Summary'!$N$30</f>
        <v>500</v>
      </c>
      <c r="BI52" s="164">
        <f>'Production Summary'!$M$30</f>
        <v>250</v>
      </c>
      <c r="BJ52" s="164">
        <v>0</v>
      </c>
      <c r="BK52" s="386"/>
      <c r="BL52" s="164">
        <f>'Production Summary'!$N$32</f>
        <v>875</v>
      </c>
      <c r="BM52" s="164">
        <f>'Production Summary'!$N$34</f>
        <v>360.59999999999997</v>
      </c>
      <c r="BN52" s="164">
        <f>'Production Summary'!$M$34</f>
        <v>6.01</v>
      </c>
      <c r="BO52" s="164">
        <v>0</v>
      </c>
      <c r="BP52" s="164">
        <f>'Production Summary'!$N$36</f>
        <v>717</v>
      </c>
      <c r="BQ52" s="164">
        <f>'Production Summary'!$M$36</f>
        <v>11.95</v>
      </c>
      <c r="BR52" s="164">
        <v>0</v>
      </c>
      <c r="BS52" s="164">
        <f>'Production Summary'!$N$37</f>
        <v>210</v>
      </c>
      <c r="BT52" s="164">
        <f>'Production Summary'!$M$37</f>
        <v>21</v>
      </c>
      <c r="BU52" s="164">
        <v>0</v>
      </c>
      <c r="BV52" s="164">
        <f>'Production Summary'!$N$38</f>
        <v>280</v>
      </c>
      <c r="BW52" s="164">
        <f>'Production Summary'!$M$38</f>
        <v>28</v>
      </c>
      <c r="BX52" s="164">
        <v>0</v>
      </c>
      <c r="BY52" s="165">
        <f>'Production Summary'!$N$39</f>
        <v>300.38406247988502</v>
      </c>
      <c r="BZ52" s="164">
        <f>'Production Summary'!$M$39</f>
        <v>30.038406247988501</v>
      </c>
      <c r="CA52" s="164">
        <v>0</v>
      </c>
      <c r="CB52" s="164">
        <f>'Production Summary'!$N$40</f>
        <v>131.30000000000001</v>
      </c>
      <c r="CC52" s="164">
        <f>'Production Summary'!$M$40</f>
        <v>13.13</v>
      </c>
      <c r="CD52" s="164">
        <v>0</v>
      </c>
      <c r="CE52" s="164">
        <f>'Production Summary'!$N$42</f>
        <v>1136.3519999999996</v>
      </c>
      <c r="CF52" s="164">
        <f>'Production Summary'!$M$42</f>
        <v>81.167999999999978</v>
      </c>
      <c r="CG52" s="164">
        <v>0</v>
      </c>
      <c r="CH52" s="164">
        <v>0</v>
      </c>
      <c r="CI52" s="164">
        <f>'Production Summary'!$N$43</f>
        <v>184</v>
      </c>
      <c r="CJ52" s="164">
        <v>0</v>
      </c>
      <c r="CK52" s="164">
        <f>'Production Summary'!$N$44</f>
        <v>355</v>
      </c>
      <c r="CL52" s="164">
        <v>0</v>
      </c>
      <c r="CM52" s="375">
        <f>'Production Summary'!$N$45</f>
        <v>1650</v>
      </c>
      <c r="CN52" s="164">
        <f>'Production Summary'!$N$46</f>
        <v>270</v>
      </c>
      <c r="CO52" s="164">
        <f>'Production Summary'!$N$47</f>
        <v>1350</v>
      </c>
      <c r="CP52" s="166"/>
      <c r="CQ52" s="164">
        <f>'Production Summary'!$N$49</f>
        <v>8004.1580041580037</v>
      </c>
      <c r="CR52" s="164">
        <f>'Production Summary'!$M$49</f>
        <v>66.701316701316699</v>
      </c>
      <c r="CS52" s="164">
        <f>'Production Summary'!$N$50</f>
        <v>13331.600831600828</v>
      </c>
      <c r="CT52" s="164">
        <f>'Production Summary'!$M$50</f>
        <v>148.1288981288981</v>
      </c>
      <c r="CU52" s="164">
        <f>'Production Summary'!$N$51</f>
        <v>12785.862785862784</v>
      </c>
      <c r="CV52" s="164">
        <f>'Production Summary'!$M$51</f>
        <v>355.16285516285512</v>
      </c>
      <c r="CW52" s="164">
        <f>'Production Summary'!$N$52</f>
        <v>12629.937629937627</v>
      </c>
      <c r="CX52" s="164">
        <f>'Production Summary'!$M$52</f>
        <v>701.66320166320156</v>
      </c>
      <c r="CY52" s="164">
        <f>'Production Summary'!$N$53</f>
        <v>12396.049896049895</v>
      </c>
      <c r="CZ52" s="164">
        <f>'Production Summary'!$M$53</f>
        <v>688.66943866943859</v>
      </c>
      <c r="DA52" s="164">
        <f>'Production Summary'!$N$54</f>
        <v>13799.376299376298</v>
      </c>
      <c r="DB52" s="164">
        <f>'Production Summary'!$M$54</f>
        <v>766.63201663201653</v>
      </c>
      <c r="DC52" s="328">
        <f>'Production Summary'!$N$60</f>
        <v>12863.825363825363</v>
      </c>
      <c r="DD52" s="328">
        <f>'Production Summary'!$M$60</f>
        <v>714.65696465696465</v>
      </c>
      <c r="DE52" s="164">
        <f>'Production Summary'!$N$59</f>
        <v>11148.648648648648</v>
      </c>
      <c r="DF52" s="328">
        <f>'Production Summary'!$M$59</f>
        <v>619.36936936936934</v>
      </c>
      <c r="DG52" s="164">
        <f>'Production Summary'!$N$55</f>
        <v>13842.68884268884</v>
      </c>
      <c r="DH52" s="164">
        <f>'Production Summary'!$M$55</f>
        <v>3460.67221067221</v>
      </c>
      <c r="DI52" s="164">
        <f>'Production Summary'!$N$56</f>
        <v>13097.713097713096</v>
      </c>
      <c r="DJ52" s="164">
        <f>'Production Summary'!$M$56</f>
        <v>163.72141372141371</v>
      </c>
      <c r="DK52" s="164">
        <f>'Production Summary'!$N$57</f>
        <v>14189.189189189186</v>
      </c>
      <c r="DL52" s="164">
        <f>'Production Summary'!$M$57</f>
        <v>394.14414414414409</v>
      </c>
      <c r="DM52" s="164">
        <f>'Production Summary'!$N$58</f>
        <v>14017.671517671517</v>
      </c>
      <c r="DN52" s="164">
        <f>'Production Summary'!$M$58</f>
        <v>778.75952875952873</v>
      </c>
      <c r="DO52" s="164">
        <f>'Production Summary'!$N$61</f>
        <v>4500</v>
      </c>
      <c r="DP52" s="328">
        <f>'Production Summary'!$M$61</f>
        <v>750</v>
      </c>
      <c r="DQ52" s="164">
        <v>0</v>
      </c>
      <c r="DR52" s="164">
        <f>'Production Summary'!$N$62</f>
        <v>8900</v>
      </c>
      <c r="DS52" s="164">
        <f>'Production Summary'!$N$70</f>
        <v>300</v>
      </c>
      <c r="DT52" s="328">
        <f>'Production Summary'!$M$70</f>
        <v>25</v>
      </c>
      <c r="DU52" s="164">
        <v>0</v>
      </c>
      <c r="DV52" s="164">
        <f>'Production Summary'!$N$71</f>
        <v>150</v>
      </c>
      <c r="DW52" s="328">
        <v>0</v>
      </c>
      <c r="DX52" s="164">
        <f>'Production Summary'!$N$64</f>
        <v>192</v>
      </c>
      <c r="DY52" s="164">
        <v>0</v>
      </c>
      <c r="DZ52" s="391">
        <f>'Production Summary'!$N$65</f>
        <v>384</v>
      </c>
      <c r="EA52" s="164">
        <v>0</v>
      </c>
      <c r="EB52" s="391">
        <f>'Production Summary'!$N$66</f>
        <v>192</v>
      </c>
      <c r="EC52" s="164">
        <v>0</v>
      </c>
      <c r="ED52" s="164">
        <f>'Production Summary'!$N$67</f>
        <v>96</v>
      </c>
      <c r="EE52" s="164">
        <v>0</v>
      </c>
      <c r="EF52" s="164">
        <f>'Production Summary'!$N$68</f>
        <v>96</v>
      </c>
      <c r="EG52" s="164">
        <v>0</v>
      </c>
      <c r="EH52" s="164">
        <f>'Production Summary'!$N$69</f>
        <v>340</v>
      </c>
      <c r="EI52" s="101"/>
      <c r="EJ52" s="3"/>
      <c r="EK52" s="3"/>
      <c r="ER52" s="64" t="s">
        <v>68</v>
      </c>
      <c r="ES52" s="61" t="e">
        <f>#REF!</f>
        <v>#REF!</v>
      </c>
      <c r="ET52" s="24">
        <f t="shared" si="2"/>
        <v>0</v>
      </c>
    </row>
    <row r="53" spans="1:150" ht="15" customHeight="1">
      <c r="A53" t="b">
        <f>C53='Raipur-1'!C53</f>
        <v>1</v>
      </c>
      <c r="B53" s="612">
        <f t="shared" si="3"/>
        <v>48</v>
      </c>
      <c r="C53" s="3" t="str">
        <f>IF('Raipur-1'!C53="","",'Raipur-1'!C53)</f>
        <v>Amit Kirana Stores</v>
      </c>
      <c r="D53" s="164">
        <f>'Production Summary'!$N$4</f>
        <v>666</v>
      </c>
      <c r="E53" s="164">
        <f>'Production Summary'!$M$4</f>
        <v>27.75</v>
      </c>
      <c r="F53" s="164">
        <v>0</v>
      </c>
      <c r="G53" s="164">
        <f>'Production Summary'!$N$5</f>
        <v>666</v>
      </c>
      <c r="H53" s="164">
        <f>'Production Summary'!$M$5</f>
        <v>27.75</v>
      </c>
      <c r="I53" s="164">
        <v>0</v>
      </c>
      <c r="J53" s="164">
        <f>'Production Summary'!$N$6</f>
        <v>200</v>
      </c>
      <c r="K53" s="328">
        <f>'Production Summary'!$M$6</f>
        <v>7.5</v>
      </c>
      <c r="L53" s="164">
        <v>0</v>
      </c>
      <c r="M53" s="365">
        <f>'Production Summary'!$N$7</f>
        <v>612.72</v>
      </c>
      <c r="N53" s="367">
        <f>'Production Summary'!$M$7</f>
        <v>25.53</v>
      </c>
      <c r="O53" s="164">
        <v>0</v>
      </c>
      <c r="P53" s="164">
        <f>'Production Summary'!$N$8</f>
        <v>780</v>
      </c>
      <c r="Q53" s="164">
        <f>'Production Summary'!$M$8</f>
        <v>65</v>
      </c>
      <c r="R53" s="164">
        <v>0</v>
      </c>
      <c r="S53" s="164">
        <f>'Production Summary'!$N$9</f>
        <v>720</v>
      </c>
      <c r="T53" s="164">
        <f>'Production Summary'!$M$9</f>
        <v>60</v>
      </c>
      <c r="U53" s="164">
        <v>0</v>
      </c>
      <c r="V53" s="164">
        <f>'Production Summary'!$N$10</f>
        <v>876</v>
      </c>
      <c r="W53" s="164">
        <f>'Production Summary'!$M$10</f>
        <v>73</v>
      </c>
      <c r="X53" s="164">
        <v>0</v>
      </c>
      <c r="Y53" s="164">
        <f>'Production Summary'!$N$14</f>
        <v>177</v>
      </c>
      <c r="Z53" s="328">
        <f>'Production Summary'!$M$14</f>
        <v>14.75</v>
      </c>
      <c r="AA53" s="164">
        <v>0</v>
      </c>
      <c r="AB53" s="164">
        <f>'Production Summary'!$N$15</f>
        <v>126</v>
      </c>
      <c r="AC53" s="164">
        <f>'Production Summary'!$M$15</f>
        <v>21</v>
      </c>
      <c r="AD53" s="164">
        <v>0</v>
      </c>
      <c r="AE53" s="164">
        <f>'Production Summary'!$N$16</f>
        <v>252</v>
      </c>
      <c r="AF53" s="164">
        <f>'Production Summary'!$M$16</f>
        <v>21</v>
      </c>
      <c r="AG53" s="164">
        <v>0</v>
      </c>
      <c r="AH53" s="164">
        <f>'Production Summary'!$N$18</f>
        <v>1035</v>
      </c>
      <c r="AI53" s="164">
        <f>'Production Summary'!$M$18</f>
        <v>17.25</v>
      </c>
      <c r="AJ53" s="164">
        <v>0</v>
      </c>
      <c r="AK53" s="164">
        <f>'Production Summary'!$N$19</f>
        <v>870</v>
      </c>
      <c r="AL53" s="164">
        <f>'Production Summary'!$M$19</f>
        <v>29</v>
      </c>
      <c r="AM53" s="164">
        <v>0</v>
      </c>
      <c r="AN53" s="164">
        <f>'Production Summary'!$N$20</f>
        <v>864</v>
      </c>
      <c r="AO53" s="164">
        <f>'Production Summary'!$M$20</f>
        <v>72</v>
      </c>
      <c r="AP53" s="164">
        <v>0</v>
      </c>
      <c r="AQ53" s="164">
        <f>'Production Summary'!$N$21</f>
        <v>670</v>
      </c>
      <c r="AR53" s="164">
        <f>'Production Summary'!$M$21</f>
        <v>335</v>
      </c>
      <c r="AS53" s="164">
        <v>0</v>
      </c>
      <c r="AT53" s="386">
        <f>'Production Summary'!$N$22</f>
        <v>375</v>
      </c>
      <c r="AU53" s="164">
        <f>'Production Summary'!$N$23</f>
        <v>1050</v>
      </c>
      <c r="AV53" s="164">
        <f>'Production Summary'!$N$25</f>
        <v>300</v>
      </c>
      <c r="AW53" s="164">
        <f>'Production Summary'!$M$25</f>
        <v>25</v>
      </c>
      <c r="AX53" s="164">
        <v>0</v>
      </c>
      <c r="AY53" s="164">
        <f>'Production Summary'!$N$26</f>
        <v>300</v>
      </c>
      <c r="AZ53" s="164">
        <f>'Production Summary'!$M$26</f>
        <v>25</v>
      </c>
      <c r="BA53" s="164">
        <v>0</v>
      </c>
      <c r="BB53" s="164">
        <f>'Production Summary'!$N$28</f>
        <v>777</v>
      </c>
      <c r="BC53" s="164">
        <f>'Production Summary'!$M$28</f>
        <v>12.95</v>
      </c>
      <c r="BD53" s="164">
        <v>0</v>
      </c>
      <c r="BE53" s="164">
        <f>'Production Summary'!$N$29</f>
        <v>612</v>
      </c>
      <c r="BF53" s="164">
        <f>'Production Summary'!$M$29</f>
        <v>51</v>
      </c>
      <c r="BG53" s="164">
        <v>0</v>
      </c>
      <c r="BH53" s="164">
        <f>'Production Summary'!$N$30</f>
        <v>500</v>
      </c>
      <c r="BI53" s="164">
        <f>'Production Summary'!$M$30</f>
        <v>250</v>
      </c>
      <c r="BJ53" s="164">
        <v>0</v>
      </c>
      <c r="BK53" s="386"/>
      <c r="BL53" s="164">
        <f>'Production Summary'!$N$32</f>
        <v>875</v>
      </c>
      <c r="BM53" s="164">
        <f>'Production Summary'!$N$34</f>
        <v>360.59999999999997</v>
      </c>
      <c r="BN53" s="164">
        <f>'Production Summary'!$M$34</f>
        <v>6.01</v>
      </c>
      <c r="BO53" s="164">
        <v>0</v>
      </c>
      <c r="BP53" s="164">
        <f>'Production Summary'!$N$36</f>
        <v>717</v>
      </c>
      <c r="BQ53" s="164">
        <f>'Production Summary'!$M$36</f>
        <v>11.95</v>
      </c>
      <c r="BR53" s="164">
        <v>0</v>
      </c>
      <c r="BS53" s="164">
        <f>'Production Summary'!$N$37</f>
        <v>210</v>
      </c>
      <c r="BT53" s="164">
        <f>'Production Summary'!$M$37</f>
        <v>21</v>
      </c>
      <c r="BU53" s="164">
        <v>0</v>
      </c>
      <c r="BV53" s="164">
        <f>'Production Summary'!$N$38</f>
        <v>280</v>
      </c>
      <c r="BW53" s="164">
        <f>'Production Summary'!$M$38</f>
        <v>28</v>
      </c>
      <c r="BX53" s="164">
        <v>0</v>
      </c>
      <c r="BY53" s="165">
        <f>'Production Summary'!$N$39</f>
        <v>300.38406247988502</v>
      </c>
      <c r="BZ53" s="164">
        <f>'Production Summary'!$M$39</f>
        <v>30.038406247988501</v>
      </c>
      <c r="CA53" s="164">
        <v>0</v>
      </c>
      <c r="CB53" s="164">
        <f>'Production Summary'!$N$40</f>
        <v>131.30000000000001</v>
      </c>
      <c r="CC53" s="164">
        <f>'Production Summary'!$M$40</f>
        <v>13.13</v>
      </c>
      <c r="CD53" s="164">
        <v>0</v>
      </c>
      <c r="CE53" s="164">
        <f>'Production Summary'!$N$42</f>
        <v>1136.3519999999996</v>
      </c>
      <c r="CF53" s="164">
        <f>'Production Summary'!$M$42</f>
        <v>81.167999999999978</v>
      </c>
      <c r="CG53" s="164">
        <v>0</v>
      </c>
      <c r="CH53" s="164">
        <v>0</v>
      </c>
      <c r="CI53" s="164">
        <f>'Production Summary'!$N$43</f>
        <v>184</v>
      </c>
      <c r="CJ53" s="164">
        <v>0</v>
      </c>
      <c r="CK53" s="164">
        <f>'Production Summary'!$N$44</f>
        <v>355</v>
      </c>
      <c r="CL53" s="164">
        <v>0</v>
      </c>
      <c r="CM53" s="375">
        <f>'Production Summary'!$N$45</f>
        <v>1650</v>
      </c>
      <c r="CN53" s="164">
        <f>'Production Summary'!$N$46</f>
        <v>270</v>
      </c>
      <c r="CO53" s="164">
        <f>'Production Summary'!$N$47</f>
        <v>1350</v>
      </c>
      <c r="CP53" s="166"/>
      <c r="CQ53" s="164">
        <f>'Production Summary'!$N$49</f>
        <v>8004.1580041580037</v>
      </c>
      <c r="CR53" s="164">
        <f>'Production Summary'!$M$49</f>
        <v>66.701316701316699</v>
      </c>
      <c r="CS53" s="164">
        <f>'Production Summary'!$N$50</f>
        <v>13331.600831600828</v>
      </c>
      <c r="CT53" s="164">
        <f>'Production Summary'!$M$50</f>
        <v>148.1288981288981</v>
      </c>
      <c r="CU53" s="164">
        <f>'Production Summary'!$N$51</f>
        <v>12785.862785862784</v>
      </c>
      <c r="CV53" s="164">
        <f>'Production Summary'!$M$51</f>
        <v>355.16285516285512</v>
      </c>
      <c r="CW53" s="164">
        <f>'Production Summary'!$N$52</f>
        <v>12629.937629937627</v>
      </c>
      <c r="CX53" s="164">
        <f>'Production Summary'!$M$52</f>
        <v>701.66320166320156</v>
      </c>
      <c r="CY53" s="164">
        <f>'Production Summary'!$N$53</f>
        <v>12396.049896049895</v>
      </c>
      <c r="CZ53" s="164">
        <f>'Production Summary'!$M$53</f>
        <v>688.66943866943859</v>
      </c>
      <c r="DA53" s="164">
        <f>'Production Summary'!$N$54</f>
        <v>13799.376299376298</v>
      </c>
      <c r="DB53" s="164">
        <f>'Production Summary'!$M$54</f>
        <v>766.63201663201653</v>
      </c>
      <c r="DC53" s="328">
        <f>'Production Summary'!$N$60</f>
        <v>12863.825363825363</v>
      </c>
      <c r="DD53" s="328">
        <f>'Production Summary'!$M$60</f>
        <v>714.65696465696465</v>
      </c>
      <c r="DE53" s="164">
        <f>'Production Summary'!$N$59</f>
        <v>11148.648648648648</v>
      </c>
      <c r="DF53" s="328">
        <f>'Production Summary'!$M$59</f>
        <v>619.36936936936934</v>
      </c>
      <c r="DG53" s="164">
        <f>'Production Summary'!$N$55</f>
        <v>13842.68884268884</v>
      </c>
      <c r="DH53" s="164">
        <f>'Production Summary'!$M$55</f>
        <v>3460.67221067221</v>
      </c>
      <c r="DI53" s="164">
        <f>'Production Summary'!$N$56</f>
        <v>13097.713097713096</v>
      </c>
      <c r="DJ53" s="164">
        <f>'Production Summary'!$M$56</f>
        <v>163.72141372141371</v>
      </c>
      <c r="DK53" s="164">
        <f>'Production Summary'!$N$57</f>
        <v>14189.189189189186</v>
      </c>
      <c r="DL53" s="164">
        <f>'Production Summary'!$M$57</f>
        <v>394.14414414414409</v>
      </c>
      <c r="DM53" s="164">
        <f>'Production Summary'!$N$58</f>
        <v>14017.671517671517</v>
      </c>
      <c r="DN53" s="164">
        <f>'Production Summary'!$M$58</f>
        <v>778.75952875952873</v>
      </c>
      <c r="DO53" s="164">
        <f>'Production Summary'!$N$61</f>
        <v>4500</v>
      </c>
      <c r="DP53" s="328">
        <f>'Production Summary'!$M$61</f>
        <v>750</v>
      </c>
      <c r="DQ53" s="164">
        <v>0</v>
      </c>
      <c r="DR53" s="164">
        <f>'Production Summary'!$N$62</f>
        <v>8900</v>
      </c>
      <c r="DS53" s="164">
        <f>'Production Summary'!$N$70</f>
        <v>300</v>
      </c>
      <c r="DT53" s="328">
        <f>'Production Summary'!$M$70</f>
        <v>25</v>
      </c>
      <c r="DU53" s="164">
        <v>0</v>
      </c>
      <c r="DV53" s="164">
        <f>'Production Summary'!$N$71</f>
        <v>150</v>
      </c>
      <c r="DW53" s="328">
        <v>0</v>
      </c>
      <c r="DX53" s="164">
        <f>'Production Summary'!$N$64</f>
        <v>192</v>
      </c>
      <c r="DY53" s="164">
        <v>0</v>
      </c>
      <c r="DZ53" s="391">
        <f>'Production Summary'!$N$65</f>
        <v>384</v>
      </c>
      <c r="EA53" s="164">
        <v>0</v>
      </c>
      <c r="EB53" s="391">
        <f>'Production Summary'!$N$66</f>
        <v>192</v>
      </c>
      <c r="EC53" s="164">
        <v>0</v>
      </c>
      <c r="ED53" s="164">
        <f>'Production Summary'!$N$67</f>
        <v>96</v>
      </c>
      <c r="EE53" s="164">
        <v>0</v>
      </c>
      <c r="EF53" s="164">
        <f>'Production Summary'!$N$68</f>
        <v>96</v>
      </c>
      <c r="EG53" s="164">
        <v>0</v>
      </c>
      <c r="EH53" s="164">
        <f>'Production Summary'!$N$69</f>
        <v>340</v>
      </c>
      <c r="EI53" s="101"/>
      <c r="EJ53" s="3"/>
      <c r="EK53" s="3"/>
      <c r="ER53" s="64" t="s">
        <v>69</v>
      </c>
      <c r="ES53" s="61" t="e">
        <f>#REF!</f>
        <v>#REF!</v>
      </c>
      <c r="ET53" s="24">
        <f t="shared" si="2"/>
        <v>0</v>
      </c>
    </row>
    <row r="54" spans="1:150" ht="15" customHeight="1">
      <c r="A54" t="b">
        <f>C54='Raipur-1'!C54</f>
        <v>1</v>
      </c>
      <c r="B54" s="612">
        <f t="shared" si="3"/>
        <v>49</v>
      </c>
      <c r="C54" s="3" t="str">
        <f>IF('Raipur-1'!C54="","",'Raipur-1'!C54)</f>
        <v xml:space="preserve">NEMRAS &amp; co </v>
      </c>
      <c r="D54" s="164">
        <f>'Production Summary'!$N$4</f>
        <v>666</v>
      </c>
      <c r="E54" s="164">
        <f>'Production Summary'!$M$4</f>
        <v>27.75</v>
      </c>
      <c r="F54" s="164">
        <v>0</v>
      </c>
      <c r="G54" s="164">
        <f>'Production Summary'!$N$5</f>
        <v>666</v>
      </c>
      <c r="H54" s="164">
        <f>'Production Summary'!$M$5</f>
        <v>27.75</v>
      </c>
      <c r="I54" s="164">
        <v>0</v>
      </c>
      <c r="J54" s="164">
        <f>'Production Summary'!$N$6</f>
        <v>200</v>
      </c>
      <c r="K54" s="328">
        <f>'Production Summary'!$M$6</f>
        <v>7.5</v>
      </c>
      <c r="L54" s="164">
        <v>0</v>
      </c>
      <c r="M54" s="365">
        <f>'Production Summary'!$N$7</f>
        <v>612.72</v>
      </c>
      <c r="N54" s="367">
        <f>'Production Summary'!$M$7</f>
        <v>25.53</v>
      </c>
      <c r="O54" s="164">
        <v>0</v>
      </c>
      <c r="P54" s="164">
        <f>'Production Summary'!$N$8</f>
        <v>780</v>
      </c>
      <c r="Q54" s="164">
        <f>'Production Summary'!$M$8</f>
        <v>65</v>
      </c>
      <c r="R54" s="164">
        <v>0</v>
      </c>
      <c r="S54" s="164">
        <f>'Production Summary'!$N$9</f>
        <v>720</v>
      </c>
      <c r="T54" s="164">
        <f>'Production Summary'!$M$9</f>
        <v>60</v>
      </c>
      <c r="U54" s="164">
        <v>0</v>
      </c>
      <c r="V54" s="164">
        <f>'Production Summary'!$N$10</f>
        <v>876</v>
      </c>
      <c r="W54" s="164">
        <f>'Production Summary'!$M$10</f>
        <v>73</v>
      </c>
      <c r="X54" s="164">
        <v>0</v>
      </c>
      <c r="Y54" s="164">
        <f>'Production Summary'!$N$14</f>
        <v>177</v>
      </c>
      <c r="Z54" s="328">
        <f>'Production Summary'!$M$14</f>
        <v>14.75</v>
      </c>
      <c r="AA54" s="164">
        <v>0</v>
      </c>
      <c r="AB54" s="164">
        <f>'Production Summary'!$N$15</f>
        <v>126</v>
      </c>
      <c r="AC54" s="164">
        <f>'Production Summary'!$M$15</f>
        <v>21</v>
      </c>
      <c r="AD54" s="164">
        <v>0</v>
      </c>
      <c r="AE54" s="164">
        <f>'Production Summary'!$N$16</f>
        <v>252</v>
      </c>
      <c r="AF54" s="164">
        <f>'Production Summary'!$M$16</f>
        <v>21</v>
      </c>
      <c r="AG54" s="164">
        <v>0</v>
      </c>
      <c r="AH54" s="164">
        <f>'Production Summary'!$N$18</f>
        <v>1035</v>
      </c>
      <c r="AI54" s="164">
        <f>'Production Summary'!$M$18</f>
        <v>17.25</v>
      </c>
      <c r="AJ54" s="164">
        <v>0</v>
      </c>
      <c r="AK54" s="164">
        <f>'Production Summary'!$N$19</f>
        <v>870</v>
      </c>
      <c r="AL54" s="164">
        <f>'Production Summary'!$M$19</f>
        <v>29</v>
      </c>
      <c r="AM54" s="164">
        <v>0</v>
      </c>
      <c r="AN54" s="164">
        <f>'Production Summary'!$N$20</f>
        <v>864</v>
      </c>
      <c r="AO54" s="164">
        <f>'Production Summary'!$M$20</f>
        <v>72</v>
      </c>
      <c r="AP54" s="164">
        <v>0</v>
      </c>
      <c r="AQ54" s="164">
        <f>'Production Summary'!$N$21</f>
        <v>670</v>
      </c>
      <c r="AR54" s="164">
        <f>'Production Summary'!$M$21</f>
        <v>335</v>
      </c>
      <c r="AS54" s="164">
        <v>0</v>
      </c>
      <c r="AT54" s="386">
        <f>'Production Summary'!$N$22</f>
        <v>375</v>
      </c>
      <c r="AU54" s="164">
        <f>'Production Summary'!$N$23</f>
        <v>1050</v>
      </c>
      <c r="AV54" s="164">
        <f>'Production Summary'!$N$25</f>
        <v>300</v>
      </c>
      <c r="AW54" s="164">
        <f>'Production Summary'!$M$25</f>
        <v>25</v>
      </c>
      <c r="AX54" s="164">
        <v>0</v>
      </c>
      <c r="AY54" s="164">
        <f>'Production Summary'!$N$26</f>
        <v>300</v>
      </c>
      <c r="AZ54" s="164">
        <f>'Production Summary'!$M$26</f>
        <v>25</v>
      </c>
      <c r="BA54" s="164">
        <v>0</v>
      </c>
      <c r="BB54" s="164">
        <f>'Production Summary'!$N$28</f>
        <v>777</v>
      </c>
      <c r="BC54" s="164">
        <f>'Production Summary'!$M$28</f>
        <v>12.95</v>
      </c>
      <c r="BD54" s="164">
        <v>0</v>
      </c>
      <c r="BE54" s="164">
        <f>'Production Summary'!$N$29</f>
        <v>612</v>
      </c>
      <c r="BF54" s="164">
        <f>'Production Summary'!$M$29</f>
        <v>51</v>
      </c>
      <c r="BG54" s="164">
        <v>0</v>
      </c>
      <c r="BH54" s="164">
        <f>'Production Summary'!$N$30</f>
        <v>500</v>
      </c>
      <c r="BI54" s="164">
        <f>'Production Summary'!$M$30</f>
        <v>250</v>
      </c>
      <c r="BJ54" s="164">
        <v>0</v>
      </c>
      <c r="BK54" s="386"/>
      <c r="BL54" s="164">
        <f>'Production Summary'!$N$32</f>
        <v>875</v>
      </c>
      <c r="BM54" s="164">
        <f>'Production Summary'!$N$34</f>
        <v>360.59999999999997</v>
      </c>
      <c r="BN54" s="164">
        <f>'Production Summary'!$M$34</f>
        <v>6.01</v>
      </c>
      <c r="BO54" s="164">
        <v>0</v>
      </c>
      <c r="BP54" s="164">
        <f>'Production Summary'!$N$36</f>
        <v>717</v>
      </c>
      <c r="BQ54" s="164">
        <f>'Production Summary'!$M$36</f>
        <v>11.95</v>
      </c>
      <c r="BR54" s="164">
        <v>0</v>
      </c>
      <c r="BS54" s="164">
        <f>'Production Summary'!$N$37</f>
        <v>210</v>
      </c>
      <c r="BT54" s="164">
        <f>'Production Summary'!$M$37</f>
        <v>21</v>
      </c>
      <c r="BU54" s="164">
        <v>0</v>
      </c>
      <c r="BV54" s="164">
        <f>'Production Summary'!$N$38</f>
        <v>280</v>
      </c>
      <c r="BW54" s="164">
        <f>'Production Summary'!$M$38</f>
        <v>28</v>
      </c>
      <c r="BX54" s="164">
        <v>0</v>
      </c>
      <c r="BY54" s="165">
        <f>'Production Summary'!$N$39</f>
        <v>300.38406247988502</v>
      </c>
      <c r="BZ54" s="164">
        <f>'Production Summary'!$M$39</f>
        <v>30.038406247988501</v>
      </c>
      <c r="CA54" s="164">
        <v>0</v>
      </c>
      <c r="CB54" s="164">
        <f>'Production Summary'!$N$40</f>
        <v>131.30000000000001</v>
      </c>
      <c r="CC54" s="164">
        <f>'Production Summary'!$M$40</f>
        <v>13.13</v>
      </c>
      <c r="CD54" s="164">
        <v>0</v>
      </c>
      <c r="CE54" s="164">
        <f>'Production Summary'!$N$42</f>
        <v>1136.3519999999996</v>
      </c>
      <c r="CF54" s="164">
        <f>'Production Summary'!$M$42</f>
        <v>81.167999999999978</v>
      </c>
      <c r="CG54" s="164">
        <v>0</v>
      </c>
      <c r="CH54" s="164">
        <v>0</v>
      </c>
      <c r="CI54" s="164">
        <f>'Production Summary'!$N$43</f>
        <v>184</v>
      </c>
      <c r="CJ54" s="164">
        <v>0</v>
      </c>
      <c r="CK54" s="164">
        <f>'Production Summary'!$N$44</f>
        <v>355</v>
      </c>
      <c r="CL54" s="164">
        <v>0</v>
      </c>
      <c r="CM54" s="375">
        <f>'Production Summary'!$N$45</f>
        <v>1650</v>
      </c>
      <c r="CN54" s="164">
        <f>'Production Summary'!$N$46</f>
        <v>270</v>
      </c>
      <c r="CO54" s="164">
        <f>'Production Summary'!$N$47</f>
        <v>1350</v>
      </c>
      <c r="CP54" s="166"/>
      <c r="CQ54" s="164">
        <f>'Production Summary'!$N$49</f>
        <v>8004.1580041580037</v>
      </c>
      <c r="CR54" s="164">
        <f>'Production Summary'!$M$49</f>
        <v>66.701316701316699</v>
      </c>
      <c r="CS54" s="164">
        <f>'Production Summary'!$N$50</f>
        <v>13331.600831600828</v>
      </c>
      <c r="CT54" s="164">
        <f>'Production Summary'!$M$50</f>
        <v>148.1288981288981</v>
      </c>
      <c r="CU54" s="164">
        <f>'Production Summary'!$N$51</f>
        <v>12785.862785862784</v>
      </c>
      <c r="CV54" s="164">
        <f>'Production Summary'!$M$51</f>
        <v>355.16285516285512</v>
      </c>
      <c r="CW54" s="164">
        <f>'Production Summary'!$N$52</f>
        <v>12629.937629937627</v>
      </c>
      <c r="CX54" s="164">
        <f>'Production Summary'!$M$52</f>
        <v>701.66320166320156</v>
      </c>
      <c r="CY54" s="164">
        <f>'Production Summary'!$N$53</f>
        <v>12396.049896049895</v>
      </c>
      <c r="CZ54" s="164">
        <f>'Production Summary'!$M$53</f>
        <v>688.66943866943859</v>
      </c>
      <c r="DA54" s="164">
        <f>'Production Summary'!$N$54</f>
        <v>13799.376299376298</v>
      </c>
      <c r="DB54" s="164">
        <f>'Production Summary'!$M$54</f>
        <v>766.63201663201653</v>
      </c>
      <c r="DC54" s="328">
        <f>'Production Summary'!$N$60</f>
        <v>12863.825363825363</v>
      </c>
      <c r="DD54" s="328">
        <f>'Production Summary'!$M$60</f>
        <v>714.65696465696465</v>
      </c>
      <c r="DE54" s="164">
        <f>'Production Summary'!$N$59</f>
        <v>11148.648648648648</v>
      </c>
      <c r="DF54" s="328">
        <f>'Production Summary'!$M$59</f>
        <v>619.36936936936934</v>
      </c>
      <c r="DG54" s="164">
        <f>'Production Summary'!$N$55</f>
        <v>13842.68884268884</v>
      </c>
      <c r="DH54" s="164">
        <f>'Production Summary'!$M$55</f>
        <v>3460.67221067221</v>
      </c>
      <c r="DI54" s="164">
        <f>'Production Summary'!$N$56</f>
        <v>13097.713097713096</v>
      </c>
      <c r="DJ54" s="164">
        <f>'Production Summary'!$M$56</f>
        <v>163.72141372141371</v>
      </c>
      <c r="DK54" s="164">
        <f>'Production Summary'!$N$57</f>
        <v>14189.189189189186</v>
      </c>
      <c r="DL54" s="164">
        <f>'Production Summary'!$M$57</f>
        <v>394.14414414414409</v>
      </c>
      <c r="DM54" s="164">
        <f>'Production Summary'!$N$58</f>
        <v>14017.671517671517</v>
      </c>
      <c r="DN54" s="164">
        <f>'Production Summary'!$M$58</f>
        <v>778.75952875952873</v>
      </c>
      <c r="DO54" s="164">
        <f>'Production Summary'!$N$61</f>
        <v>4500</v>
      </c>
      <c r="DP54" s="328">
        <f>'Production Summary'!$M$61</f>
        <v>750</v>
      </c>
      <c r="DQ54" s="164">
        <v>0</v>
      </c>
      <c r="DR54" s="164">
        <f>'Production Summary'!$N$62</f>
        <v>8900</v>
      </c>
      <c r="DS54" s="164">
        <f>'Production Summary'!$N$70</f>
        <v>300</v>
      </c>
      <c r="DT54" s="328">
        <f>'Production Summary'!$M$70</f>
        <v>25</v>
      </c>
      <c r="DU54" s="164">
        <v>0</v>
      </c>
      <c r="DV54" s="164">
        <f>'Production Summary'!$N$71</f>
        <v>150</v>
      </c>
      <c r="DW54" s="328">
        <v>0</v>
      </c>
      <c r="DX54" s="164">
        <f>'Production Summary'!$N$64</f>
        <v>192</v>
      </c>
      <c r="DY54" s="164">
        <v>0</v>
      </c>
      <c r="DZ54" s="391">
        <f>'Production Summary'!$N$65</f>
        <v>384</v>
      </c>
      <c r="EA54" s="164">
        <v>0</v>
      </c>
      <c r="EB54" s="391">
        <f>'Production Summary'!$N$66</f>
        <v>192</v>
      </c>
      <c r="EC54" s="164">
        <v>0</v>
      </c>
      <c r="ED54" s="164">
        <f>'Production Summary'!$N$67</f>
        <v>96</v>
      </c>
      <c r="EE54" s="164">
        <v>0</v>
      </c>
      <c r="EF54" s="164">
        <f>'Production Summary'!$N$68</f>
        <v>96</v>
      </c>
      <c r="EG54" s="164">
        <v>0</v>
      </c>
      <c r="EH54" s="164">
        <f>'Production Summary'!$N$69</f>
        <v>340</v>
      </c>
      <c r="EI54" s="101"/>
      <c r="EJ54" s="3"/>
      <c r="EK54" s="3"/>
      <c r="ER54" s="64" t="s">
        <v>70</v>
      </c>
      <c r="ES54" s="61" t="e">
        <f>#REF!</f>
        <v>#REF!</v>
      </c>
      <c r="ET54" s="24">
        <f t="shared" si="2"/>
        <v>0</v>
      </c>
    </row>
    <row r="55" spans="1:150" ht="15" customHeight="1">
      <c r="A55" t="b">
        <f>C55='Raipur-1'!C55</f>
        <v>1</v>
      </c>
      <c r="B55" s="612">
        <f t="shared" si="3"/>
        <v>50</v>
      </c>
      <c r="C55" s="3" t="str">
        <f>IF('Raipur-1'!C55="","",'Raipur-1'!C55)</f>
        <v>Ganga Prashad Enterprise</v>
      </c>
      <c r="D55" s="164">
        <f>'Production Summary'!$N$4</f>
        <v>666</v>
      </c>
      <c r="E55" s="164">
        <f>'Production Summary'!$M$4</f>
        <v>27.75</v>
      </c>
      <c r="F55" s="164">
        <v>0</v>
      </c>
      <c r="G55" s="164">
        <f>'Production Summary'!$N$5</f>
        <v>666</v>
      </c>
      <c r="H55" s="164">
        <f>'Production Summary'!$M$5</f>
        <v>27.75</v>
      </c>
      <c r="I55" s="164">
        <v>0</v>
      </c>
      <c r="J55" s="164">
        <f>'Production Summary'!$N$6</f>
        <v>200</v>
      </c>
      <c r="K55" s="328">
        <f>'Production Summary'!$M$6</f>
        <v>7.5</v>
      </c>
      <c r="L55" s="164">
        <v>0</v>
      </c>
      <c r="M55" s="365">
        <f>'Production Summary'!$N$7</f>
        <v>612.72</v>
      </c>
      <c r="N55" s="367">
        <f>'Production Summary'!$M$7</f>
        <v>25.53</v>
      </c>
      <c r="O55" s="164">
        <v>0</v>
      </c>
      <c r="P55" s="164">
        <f>'Production Summary'!$N$8</f>
        <v>780</v>
      </c>
      <c r="Q55" s="164">
        <f>'Production Summary'!$M$8</f>
        <v>65</v>
      </c>
      <c r="R55" s="164">
        <v>0</v>
      </c>
      <c r="S55" s="164">
        <f>'Production Summary'!$N$9</f>
        <v>720</v>
      </c>
      <c r="T55" s="164">
        <f>'Production Summary'!$M$9</f>
        <v>60</v>
      </c>
      <c r="U55" s="164">
        <v>0</v>
      </c>
      <c r="V55" s="164">
        <f>'Production Summary'!$N$10</f>
        <v>876</v>
      </c>
      <c r="W55" s="164">
        <f>'Production Summary'!$M$10</f>
        <v>73</v>
      </c>
      <c r="X55" s="164">
        <v>0</v>
      </c>
      <c r="Y55" s="164">
        <f>'Production Summary'!$N$14</f>
        <v>177</v>
      </c>
      <c r="Z55" s="328">
        <f>'Production Summary'!$M$14</f>
        <v>14.75</v>
      </c>
      <c r="AA55" s="164">
        <v>0</v>
      </c>
      <c r="AB55" s="164">
        <f>'Production Summary'!$N$15</f>
        <v>126</v>
      </c>
      <c r="AC55" s="164">
        <f>'Production Summary'!$M$15</f>
        <v>21</v>
      </c>
      <c r="AD55" s="164">
        <v>0</v>
      </c>
      <c r="AE55" s="164">
        <f>'Production Summary'!$N$16</f>
        <v>252</v>
      </c>
      <c r="AF55" s="164">
        <f>'Production Summary'!$M$16</f>
        <v>21</v>
      </c>
      <c r="AG55" s="164">
        <v>0</v>
      </c>
      <c r="AH55" s="164">
        <f>'Production Summary'!$N$18</f>
        <v>1035</v>
      </c>
      <c r="AI55" s="164">
        <f>'Production Summary'!$M$18</f>
        <v>17.25</v>
      </c>
      <c r="AJ55" s="164">
        <v>0</v>
      </c>
      <c r="AK55" s="164">
        <f>'Production Summary'!$N$19</f>
        <v>870</v>
      </c>
      <c r="AL55" s="164">
        <f>'Production Summary'!$M$19</f>
        <v>29</v>
      </c>
      <c r="AM55" s="164">
        <v>0</v>
      </c>
      <c r="AN55" s="164">
        <f>'Production Summary'!$N$20</f>
        <v>864</v>
      </c>
      <c r="AO55" s="164">
        <f>'Production Summary'!$M$20</f>
        <v>72</v>
      </c>
      <c r="AP55" s="164">
        <v>0</v>
      </c>
      <c r="AQ55" s="164">
        <f>'Production Summary'!$N$21</f>
        <v>670</v>
      </c>
      <c r="AR55" s="164">
        <f>'Production Summary'!$M$21</f>
        <v>335</v>
      </c>
      <c r="AS55" s="164">
        <v>0</v>
      </c>
      <c r="AT55" s="386">
        <f>'Production Summary'!$N$22</f>
        <v>375</v>
      </c>
      <c r="AU55" s="164">
        <f>'Production Summary'!$N$23</f>
        <v>1050</v>
      </c>
      <c r="AV55" s="164">
        <f>'Production Summary'!$N$25</f>
        <v>300</v>
      </c>
      <c r="AW55" s="164">
        <f>'Production Summary'!$M$25</f>
        <v>25</v>
      </c>
      <c r="AX55" s="164">
        <v>0</v>
      </c>
      <c r="AY55" s="164">
        <f>'Production Summary'!$N$26</f>
        <v>300</v>
      </c>
      <c r="AZ55" s="164">
        <f>'Production Summary'!$M$26</f>
        <v>25</v>
      </c>
      <c r="BA55" s="164">
        <v>0</v>
      </c>
      <c r="BB55" s="164">
        <f>'Production Summary'!$N$28</f>
        <v>777</v>
      </c>
      <c r="BC55" s="164">
        <f>'Production Summary'!$M$28</f>
        <v>12.95</v>
      </c>
      <c r="BD55" s="164">
        <v>0</v>
      </c>
      <c r="BE55" s="164">
        <f>'Production Summary'!$N$29</f>
        <v>612</v>
      </c>
      <c r="BF55" s="164">
        <f>'Production Summary'!$M$29</f>
        <v>51</v>
      </c>
      <c r="BG55" s="164">
        <v>0</v>
      </c>
      <c r="BH55" s="164">
        <f>'Production Summary'!$N$30</f>
        <v>500</v>
      </c>
      <c r="BI55" s="164">
        <f>'Production Summary'!$M$30</f>
        <v>250</v>
      </c>
      <c r="BJ55" s="164">
        <v>0</v>
      </c>
      <c r="BK55" s="386"/>
      <c r="BL55" s="164">
        <f>'Production Summary'!$N$32</f>
        <v>875</v>
      </c>
      <c r="BM55" s="164">
        <f>'Production Summary'!$N$34</f>
        <v>360.59999999999997</v>
      </c>
      <c r="BN55" s="164">
        <f>'Production Summary'!$M$34</f>
        <v>6.01</v>
      </c>
      <c r="BO55" s="164">
        <v>0</v>
      </c>
      <c r="BP55" s="164">
        <f>'Production Summary'!$N$36</f>
        <v>717</v>
      </c>
      <c r="BQ55" s="164">
        <f>'Production Summary'!$M$36</f>
        <v>11.95</v>
      </c>
      <c r="BR55" s="164">
        <v>0</v>
      </c>
      <c r="BS55" s="164">
        <f>'Production Summary'!$N$37</f>
        <v>210</v>
      </c>
      <c r="BT55" s="164">
        <f>'Production Summary'!$M$37</f>
        <v>21</v>
      </c>
      <c r="BU55" s="164">
        <v>0</v>
      </c>
      <c r="BV55" s="164">
        <f>'Production Summary'!$N$38</f>
        <v>280</v>
      </c>
      <c r="BW55" s="164">
        <f>'Production Summary'!$M$38</f>
        <v>28</v>
      </c>
      <c r="BX55" s="164">
        <v>0</v>
      </c>
      <c r="BY55" s="165">
        <f>'Production Summary'!$N$39</f>
        <v>300.38406247988502</v>
      </c>
      <c r="BZ55" s="164">
        <f>'Production Summary'!$M$39</f>
        <v>30.038406247988501</v>
      </c>
      <c r="CA55" s="164">
        <v>0</v>
      </c>
      <c r="CB55" s="164">
        <f>'Production Summary'!$N$40</f>
        <v>131.30000000000001</v>
      </c>
      <c r="CC55" s="164">
        <f>'Production Summary'!$M$40</f>
        <v>13.13</v>
      </c>
      <c r="CD55" s="164">
        <v>0</v>
      </c>
      <c r="CE55" s="164">
        <f>'Production Summary'!$N$42</f>
        <v>1136.3519999999996</v>
      </c>
      <c r="CF55" s="164">
        <f>'Production Summary'!$M$42</f>
        <v>81.167999999999978</v>
      </c>
      <c r="CG55" s="164">
        <v>0</v>
      </c>
      <c r="CH55" s="164">
        <v>0</v>
      </c>
      <c r="CI55" s="164">
        <f>'Production Summary'!$N$43</f>
        <v>184</v>
      </c>
      <c r="CJ55" s="164">
        <v>0</v>
      </c>
      <c r="CK55" s="164">
        <f>'Production Summary'!$N$44</f>
        <v>355</v>
      </c>
      <c r="CL55" s="164">
        <v>0</v>
      </c>
      <c r="CM55" s="375">
        <f>'Production Summary'!$N$45</f>
        <v>1650</v>
      </c>
      <c r="CN55" s="164">
        <f>'Production Summary'!$N$46</f>
        <v>270</v>
      </c>
      <c r="CO55" s="164">
        <f>'Production Summary'!$N$47</f>
        <v>1350</v>
      </c>
      <c r="CP55" s="166"/>
      <c r="CQ55" s="164">
        <f>'Production Summary'!$N$49</f>
        <v>8004.1580041580037</v>
      </c>
      <c r="CR55" s="164">
        <f>'Production Summary'!$M$49</f>
        <v>66.701316701316699</v>
      </c>
      <c r="CS55" s="164">
        <f>'Production Summary'!$N$50</f>
        <v>13331.600831600828</v>
      </c>
      <c r="CT55" s="164">
        <f>'Production Summary'!$M$50</f>
        <v>148.1288981288981</v>
      </c>
      <c r="CU55" s="164">
        <f>'Production Summary'!$N$51</f>
        <v>12785.862785862784</v>
      </c>
      <c r="CV55" s="164">
        <f>'Production Summary'!$M$51</f>
        <v>355.16285516285512</v>
      </c>
      <c r="CW55" s="164">
        <f>'Production Summary'!$N$52</f>
        <v>12629.937629937627</v>
      </c>
      <c r="CX55" s="164">
        <f>'Production Summary'!$M$52</f>
        <v>701.66320166320156</v>
      </c>
      <c r="CY55" s="164">
        <f>'Production Summary'!$N$53</f>
        <v>12396.049896049895</v>
      </c>
      <c r="CZ55" s="164">
        <f>'Production Summary'!$M$53</f>
        <v>688.66943866943859</v>
      </c>
      <c r="DA55" s="164">
        <f>'Production Summary'!$N$54</f>
        <v>13799.376299376298</v>
      </c>
      <c r="DB55" s="164">
        <f>'Production Summary'!$M$54</f>
        <v>766.63201663201653</v>
      </c>
      <c r="DC55" s="328">
        <f>'Production Summary'!$N$60</f>
        <v>12863.825363825363</v>
      </c>
      <c r="DD55" s="328">
        <f>'Production Summary'!$M$60</f>
        <v>714.65696465696465</v>
      </c>
      <c r="DE55" s="164">
        <f>'Production Summary'!$N$59</f>
        <v>11148.648648648648</v>
      </c>
      <c r="DF55" s="328">
        <f>'Production Summary'!$M$59</f>
        <v>619.36936936936934</v>
      </c>
      <c r="DG55" s="164">
        <f>'Production Summary'!$N$55</f>
        <v>13842.68884268884</v>
      </c>
      <c r="DH55" s="164">
        <f>'Production Summary'!$M$55</f>
        <v>3460.67221067221</v>
      </c>
      <c r="DI55" s="164">
        <f>'Production Summary'!$N$56</f>
        <v>13097.713097713096</v>
      </c>
      <c r="DJ55" s="164">
        <f>'Production Summary'!$M$56</f>
        <v>163.72141372141371</v>
      </c>
      <c r="DK55" s="164">
        <f>'Production Summary'!$N$57</f>
        <v>14189.189189189186</v>
      </c>
      <c r="DL55" s="164">
        <f>'Production Summary'!$M$57</f>
        <v>394.14414414414409</v>
      </c>
      <c r="DM55" s="164">
        <f>'Production Summary'!$N$58</f>
        <v>14017.671517671517</v>
      </c>
      <c r="DN55" s="164">
        <f>'Production Summary'!$M$58</f>
        <v>778.75952875952873</v>
      </c>
      <c r="DO55" s="164">
        <f>'Production Summary'!$N$61</f>
        <v>4500</v>
      </c>
      <c r="DP55" s="328">
        <f>'Production Summary'!$M$61</f>
        <v>750</v>
      </c>
      <c r="DQ55" s="164">
        <v>0</v>
      </c>
      <c r="DR55" s="164">
        <f>'Production Summary'!$N$62</f>
        <v>8900</v>
      </c>
      <c r="DS55" s="164">
        <f>'Production Summary'!$N$70</f>
        <v>300</v>
      </c>
      <c r="DT55" s="328">
        <f>'Production Summary'!$M$70</f>
        <v>25</v>
      </c>
      <c r="DU55" s="164">
        <v>0</v>
      </c>
      <c r="DV55" s="164">
        <f>'Production Summary'!$N$71</f>
        <v>150</v>
      </c>
      <c r="DW55" s="328">
        <v>0</v>
      </c>
      <c r="DX55" s="164">
        <f>'Production Summary'!$N$64</f>
        <v>192</v>
      </c>
      <c r="DY55" s="164">
        <v>0</v>
      </c>
      <c r="DZ55" s="391">
        <f>'Production Summary'!$N$65</f>
        <v>384</v>
      </c>
      <c r="EA55" s="164">
        <v>0</v>
      </c>
      <c r="EB55" s="391">
        <f>'Production Summary'!$N$66</f>
        <v>192</v>
      </c>
      <c r="EC55" s="164">
        <v>0</v>
      </c>
      <c r="ED55" s="164">
        <f>'Production Summary'!$N$67</f>
        <v>96</v>
      </c>
      <c r="EE55" s="164">
        <v>0</v>
      </c>
      <c r="EF55" s="164">
        <f>'Production Summary'!$N$68</f>
        <v>96</v>
      </c>
      <c r="EG55" s="164">
        <v>0</v>
      </c>
      <c r="EH55" s="164">
        <f>'Production Summary'!$N$69</f>
        <v>340</v>
      </c>
      <c r="EI55" s="101"/>
      <c r="EJ55" s="3"/>
      <c r="EK55" s="3"/>
      <c r="ER55" s="64" t="s">
        <v>71</v>
      </c>
      <c r="ES55" s="61" t="e">
        <f>#REF!</f>
        <v>#REF!</v>
      </c>
      <c r="ET55" s="24">
        <f t="shared" si="2"/>
        <v>0</v>
      </c>
    </row>
    <row r="56" spans="1:150" ht="15" customHeight="1">
      <c r="A56" t="b">
        <f>C56='Raipur-1'!C56</f>
        <v>1</v>
      </c>
      <c r="B56" s="612">
        <f t="shared" si="3"/>
        <v>51</v>
      </c>
      <c r="C56" s="3" t="str">
        <f>IF('Raipur-1'!C56="","",'Raipur-1'!C56)</f>
        <v>Mukesh Kirana Store</v>
      </c>
      <c r="D56" s="164">
        <f>'Production Summary'!$N$4</f>
        <v>666</v>
      </c>
      <c r="E56" s="164">
        <f>'Production Summary'!$M$4</f>
        <v>27.75</v>
      </c>
      <c r="F56" s="164">
        <v>0</v>
      </c>
      <c r="G56" s="164">
        <f>'Production Summary'!$N$5</f>
        <v>666</v>
      </c>
      <c r="H56" s="164">
        <f>'Production Summary'!$M$5</f>
        <v>27.75</v>
      </c>
      <c r="I56" s="164">
        <v>0</v>
      </c>
      <c r="J56" s="164">
        <f>'Production Summary'!$N$6</f>
        <v>200</v>
      </c>
      <c r="K56" s="328">
        <f>'Production Summary'!$M$6</f>
        <v>7.5</v>
      </c>
      <c r="L56" s="164">
        <v>0</v>
      </c>
      <c r="M56" s="365">
        <f>'Production Summary'!$N$7</f>
        <v>612.72</v>
      </c>
      <c r="N56" s="367">
        <f>'Production Summary'!$M$7</f>
        <v>25.53</v>
      </c>
      <c r="O56" s="164">
        <v>0</v>
      </c>
      <c r="P56" s="164">
        <f>'Production Summary'!$N$8</f>
        <v>780</v>
      </c>
      <c r="Q56" s="164">
        <f>'Production Summary'!$M$8</f>
        <v>65</v>
      </c>
      <c r="R56" s="164">
        <v>0</v>
      </c>
      <c r="S56" s="164">
        <f>'Production Summary'!$N$9</f>
        <v>720</v>
      </c>
      <c r="T56" s="164">
        <f>'Production Summary'!$M$9</f>
        <v>60</v>
      </c>
      <c r="U56" s="164">
        <v>0</v>
      </c>
      <c r="V56" s="164">
        <f>'Production Summary'!$N$10</f>
        <v>876</v>
      </c>
      <c r="W56" s="164">
        <f>'Production Summary'!$M$10</f>
        <v>73</v>
      </c>
      <c r="X56" s="164">
        <v>0</v>
      </c>
      <c r="Y56" s="164">
        <f>'Production Summary'!$N$14</f>
        <v>177</v>
      </c>
      <c r="Z56" s="328">
        <f>'Production Summary'!$M$14</f>
        <v>14.75</v>
      </c>
      <c r="AA56" s="164">
        <v>0</v>
      </c>
      <c r="AB56" s="164">
        <f>'Production Summary'!$N$15</f>
        <v>126</v>
      </c>
      <c r="AC56" s="164">
        <f>'Production Summary'!$M$15</f>
        <v>21</v>
      </c>
      <c r="AD56" s="164">
        <v>0</v>
      </c>
      <c r="AE56" s="164">
        <f>'Production Summary'!$N$16</f>
        <v>252</v>
      </c>
      <c r="AF56" s="164">
        <f>'Production Summary'!$M$16</f>
        <v>21</v>
      </c>
      <c r="AG56" s="164">
        <v>0</v>
      </c>
      <c r="AH56" s="164">
        <f>'Production Summary'!$N$18</f>
        <v>1035</v>
      </c>
      <c r="AI56" s="164">
        <f>'Production Summary'!$M$18</f>
        <v>17.25</v>
      </c>
      <c r="AJ56" s="164">
        <v>0</v>
      </c>
      <c r="AK56" s="164">
        <f>'Production Summary'!$N$19</f>
        <v>870</v>
      </c>
      <c r="AL56" s="164">
        <f>'Production Summary'!$M$19</f>
        <v>29</v>
      </c>
      <c r="AM56" s="164">
        <v>0</v>
      </c>
      <c r="AN56" s="164">
        <f>'Production Summary'!$N$20</f>
        <v>864</v>
      </c>
      <c r="AO56" s="164">
        <f>'Production Summary'!$M$20</f>
        <v>72</v>
      </c>
      <c r="AP56" s="164">
        <v>0</v>
      </c>
      <c r="AQ56" s="164">
        <f>'Production Summary'!$N$21</f>
        <v>670</v>
      </c>
      <c r="AR56" s="164">
        <f>'Production Summary'!$M$21</f>
        <v>335</v>
      </c>
      <c r="AS56" s="164">
        <v>0</v>
      </c>
      <c r="AT56" s="386">
        <f>'Production Summary'!$N$22</f>
        <v>375</v>
      </c>
      <c r="AU56" s="164">
        <f>'Production Summary'!$N$23</f>
        <v>1050</v>
      </c>
      <c r="AV56" s="164">
        <f>'Production Summary'!$N$25</f>
        <v>300</v>
      </c>
      <c r="AW56" s="164">
        <f>'Production Summary'!$M$25</f>
        <v>25</v>
      </c>
      <c r="AX56" s="164">
        <v>0</v>
      </c>
      <c r="AY56" s="164">
        <f>'Production Summary'!$N$26</f>
        <v>300</v>
      </c>
      <c r="AZ56" s="164">
        <f>'Production Summary'!$M$26</f>
        <v>25</v>
      </c>
      <c r="BA56" s="164">
        <v>0</v>
      </c>
      <c r="BB56" s="164">
        <f>'Production Summary'!$N$28</f>
        <v>777</v>
      </c>
      <c r="BC56" s="164">
        <f>'Production Summary'!$M$28</f>
        <v>12.95</v>
      </c>
      <c r="BD56" s="164">
        <v>0</v>
      </c>
      <c r="BE56" s="164">
        <f>'Production Summary'!$N$29</f>
        <v>612</v>
      </c>
      <c r="BF56" s="164">
        <f>'Production Summary'!$M$29</f>
        <v>51</v>
      </c>
      <c r="BG56" s="164">
        <v>0</v>
      </c>
      <c r="BH56" s="164">
        <f>'Production Summary'!$N$30</f>
        <v>500</v>
      </c>
      <c r="BI56" s="164">
        <f>'Production Summary'!$M$30</f>
        <v>250</v>
      </c>
      <c r="BJ56" s="164">
        <v>0</v>
      </c>
      <c r="BK56" s="386"/>
      <c r="BL56" s="164">
        <f>'Production Summary'!$N$32</f>
        <v>875</v>
      </c>
      <c r="BM56" s="164">
        <f>'Production Summary'!$N$34</f>
        <v>360.59999999999997</v>
      </c>
      <c r="BN56" s="164">
        <f>'Production Summary'!$M$34</f>
        <v>6.01</v>
      </c>
      <c r="BO56" s="164">
        <v>0</v>
      </c>
      <c r="BP56" s="164">
        <f>'Production Summary'!$N$36</f>
        <v>717</v>
      </c>
      <c r="BQ56" s="164">
        <f>'Production Summary'!$M$36</f>
        <v>11.95</v>
      </c>
      <c r="BR56" s="164">
        <v>0</v>
      </c>
      <c r="BS56" s="164">
        <f>'Production Summary'!$N$37</f>
        <v>210</v>
      </c>
      <c r="BT56" s="164">
        <f>'Production Summary'!$M$37</f>
        <v>21</v>
      </c>
      <c r="BU56" s="164">
        <v>0</v>
      </c>
      <c r="BV56" s="164">
        <f>'Production Summary'!$N$38</f>
        <v>280</v>
      </c>
      <c r="BW56" s="164">
        <f>'Production Summary'!$M$38</f>
        <v>28</v>
      </c>
      <c r="BX56" s="164">
        <v>0</v>
      </c>
      <c r="BY56" s="165">
        <f>'Production Summary'!$N$39</f>
        <v>300.38406247988502</v>
      </c>
      <c r="BZ56" s="164">
        <f>'Production Summary'!$M$39</f>
        <v>30.038406247988501</v>
      </c>
      <c r="CA56" s="164">
        <v>0</v>
      </c>
      <c r="CB56" s="164">
        <f>'Production Summary'!$N$40</f>
        <v>131.30000000000001</v>
      </c>
      <c r="CC56" s="164">
        <f>'Production Summary'!$M$40</f>
        <v>13.13</v>
      </c>
      <c r="CD56" s="164">
        <v>0</v>
      </c>
      <c r="CE56" s="164">
        <f>'Production Summary'!$N$42</f>
        <v>1136.3519999999996</v>
      </c>
      <c r="CF56" s="164">
        <f>'Production Summary'!$M$42</f>
        <v>81.167999999999978</v>
      </c>
      <c r="CG56" s="164">
        <v>0</v>
      </c>
      <c r="CH56" s="164">
        <v>0</v>
      </c>
      <c r="CI56" s="164">
        <f>'Production Summary'!$N$43</f>
        <v>184</v>
      </c>
      <c r="CJ56" s="164">
        <v>0</v>
      </c>
      <c r="CK56" s="164">
        <f>'Production Summary'!$N$44</f>
        <v>355</v>
      </c>
      <c r="CL56" s="164">
        <v>0</v>
      </c>
      <c r="CM56" s="375">
        <f>'Production Summary'!$N$45</f>
        <v>1650</v>
      </c>
      <c r="CN56" s="164">
        <f>'Production Summary'!$N$46</f>
        <v>270</v>
      </c>
      <c r="CO56" s="164">
        <f>'Production Summary'!$N$47</f>
        <v>1350</v>
      </c>
      <c r="CP56" s="166"/>
      <c r="CQ56" s="164">
        <f>'Production Summary'!$N$49</f>
        <v>8004.1580041580037</v>
      </c>
      <c r="CR56" s="164">
        <f>'Production Summary'!$M$49</f>
        <v>66.701316701316699</v>
      </c>
      <c r="CS56" s="164">
        <f>'Production Summary'!$N$50</f>
        <v>13331.600831600828</v>
      </c>
      <c r="CT56" s="164">
        <f>'Production Summary'!$M$50</f>
        <v>148.1288981288981</v>
      </c>
      <c r="CU56" s="164">
        <f>'Production Summary'!$N$51</f>
        <v>12785.862785862784</v>
      </c>
      <c r="CV56" s="164">
        <f>'Production Summary'!$M$51</f>
        <v>355.16285516285512</v>
      </c>
      <c r="CW56" s="164">
        <f>'Production Summary'!$N$52</f>
        <v>12629.937629937627</v>
      </c>
      <c r="CX56" s="164">
        <f>'Production Summary'!$M$52</f>
        <v>701.66320166320156</v>
      </c>
      <c r="CY56" s="164">
        <f>'Production Summary'!$N$53</f>
        <v>12396.049896049895</v>
      </c>
      <c r="CZ56" s="164">
        <f>'Production Summary'!$M$53</f>
        <v>688.66943866943859</v>
      </c>
      <c r="DA56" s="164">
        <f>'Production Summary'!$N$54</f>
        <v>13799.376299376298</v>
      </c>
      <c r="DB56" s="164">
        <f>'Production Summary'!$M$54</f>
        <v>766.63201663201653</v>
      </c>
      <c r="DC56" s="328">
        <f>'Production Summary'!$N$60</f>
        <v>12863.825363825363</v>
      </c>
      <c r="DD56" s="328">
        <f>'Production Summary'!$M$60</f>
        <v>714.65696465696465</v>
      </c>
      <c r="DE56" s="164">
        <f>'Production Summary'!$N$59</f>
        <v>11148.648648648648</v>
      </c>
      <c r="DF56" s="328">
        <f>'Production Summary'!$M$59</f>
        <v>619.36936936936934</v>
      </c>
      <c r="DG56" s="164">
        <f>'Production Summary'!$N$55</f>
        <v>13842.68884268884</v>
      </c>
      <c r="DH56" s="164">
        <f>'Production Summary'!$M$55</f>
        <v>3460.67221067221</v>
      </c>
      <c r="DI56" s="164">
        <f>'Production Summary'!$N$56</f>
        <v>13097.713097713096</v>
      </c>
      <c r="DJ56" s="164">
        <f>'Production Summary'!$M$56</f>
        <v>163.72141372141371</v>
      </c>
      <c r="DK56" s="164">
        <f>'Production Summary'!$N$57</f>
        <v>14189.189189189186</v>
      </c>
      <c r="DL56" s="164">
        <f>'Production Summary'!$M$57</f>
        <v>394.14414414414409</v>
      </c>
      <c r="DM56" s="164">
        <f>'Production Summary'!$N$58</f>
        <v>14017.671517671517</v>
      </c>
      <c r="DN56" s="164">
        <f>'Production Summary'!$M$58</f>
        <v>778.75952875952873</v>
      </c>
      <c r="DO56" s="164">
        <f>'Production Summary'!$N$61</f>
        <v>4500</v>
      </c>
      <c r="DP56" s="328">
        <f>'Production Summary'!$M$61</f>
        <v>750</v>
      </c>
      <c r="DQ56" s="164">
        <v>0</v>
      </c>
      <c r="DR56" s="164">
        <f>'Production Summary'!$N$62</f>
        <v>8900</v>
      </c>
      <c r="DS56" s="164">
        <f>'Production Summary'!$N$70</f>
        <v>300</v>
      </c>
      <c r="DT56" s="328">
        <f>'Production Summary'!$M$70</f>
        <v>25</v>
      </c>
      <c r="DU56" s="164">
        <v>0</v>
      </c>
      <c r="DV56" s="164">
        <f>'Production Summary'!$N$71</f>
        <v>150</v>
      </c>
      <c r="DW56" s="328">
        <v>0</v>
      </c>
      <c r="DX56" s="164">
        <f>'Production Summary'!$N$64</f>
        <v>192</v>
      </c>
      <c r="DY56" s="164">
        <v>0</v>
      </c>
      <c r="DZ56" s="391">
        <f>'Production Summary'!$N$65</f>
        <v>384</v>
      </c>
      <c r="EA56" s="164">
        <v>0</v>
      </c>
      <c r="EB56" s="391">
        <f>'Production Summary'!$N$66</f>
        <v>192</v>
      </c>
      <c r="EC56" s="164">
        <v>0</v>
      </c>
      <c r="ED56" s="164">
        <f>'Production Summary'!$N$67</f>
        <v>96</v>
      </c>
      <c r="EE56" s="164">
        <v>0</v>
      </c>
      <c r="EF56" s="164">
        <f>'Production Summary'!$N$68</f>
        <v>96</v>
      </c>
      <c r="EG56" s="164">
        <v>0</v>
      </c>
      <c r="EH56" s="164">
        <f>'Production Summary'!$N$69</f>
        <v>340</v>
      </c>
      <c r="EI56" s="101"/>
      <c r="EJ56" s="3"/>
      <c r="EK56" s="3"/>
      <c r="ER56" s="64" t="s">
        <v>72</v>
      </c>
      <c r="ES56" s="61" t="e">
        <f>#REF!</f>
        <v>#REF!</v>
      </c>
      <c r="ET56" s="24">
        <f t="shared" si="2"/>
        <v>0</v>
      </c>
    </row>
    <row r="57" spans="1:150" ht="15" customHeight="1">
      <c r="A57" t="b">
        <f>C57='Raipur-1'!C57</f>
        <v>1</v>
      </c>
      <c r="B57" s="612">
        <f t="shared" si="3"/>
        <v>52</v>
      </c>
      <c r="C57" s="3" t="str">
        <f>IF('Raipur-1'!C57="","",'Raipur-1'!C57)</f>
        <v>Modi Tea Stall</v>
      </c>
      <c r="D57" s="164">
        <f>'Production Summary'!$N$4</f>
        <v>666</v>
      </c>
      <c r="E57" s="164">
        <f>'Production Summary'!$M$4</f>
        <v>27.75</v>
      </c>
      <c r="F57" s="164">
        <v>0</v>
      </c>
      <c r="G57" s="164">
        <f>'Production Summary'!$N$5</f>
        <v>666</v>
      </c>
      <c r="H57" s="164">
        <f>'Production Summary'!$M$5</f>
        <v>27.75</v>
      </c>
      <c r="I57" s="164">
        <v>0</v>
      </c>
      <c r="J57" s="164">
        <f>'Production Summary'!$N$6</f>
        <v>200</v>
      </c>
      <c r="K57" s="328">
        <f>'Production Summary'!$M$6</f>
        <v>7.5</v>
      </c>
      <c r="L57" s="164">
        <v>0</v>
      </c>
      <c r="M57" s="365">
        <f>'Production Summary'!$N$7</f>
        <v>612.72</v>
      </c>
      <c r="N57" s="367">
        <f>'Production Summary'!$M$7</f>
        <v>25.53</v>
      </c>
      <c r="O57" s="164">
        <v>0</v>
      </c>
      <c r="P57" s="164">
        <f>'Production Summary'!$N$8</f>
        <v>780</v>
      </c>
      <c r="Q57" s="164">
        <f>'Production Summary'!$M$8</f>
        <v>65</v>
      </c>
      <c r="R57" s="164">
        <v>0</v>
      </c>
      <c r="S57" s="164">
        <f>'Production Summary'!$N$9</f>
        <v>720</v>
      </c>
      <c r="T57" s="164">
        <f>'Production Summary'!$M$9</f>
        <v>60</v>
      </c>
      <c r="U57" s="164">
        <v>0</v>
      </c>
      <c r="V57" s="164">
        <f>'Production Summary'!$N$10</f>
        <v>876</v>
      </c>
      <c r="W57" s="164">
        <f>'Production Summary'!$M$10</f>
        <v>73</v>
      </c>
      <c r="X57" s="164">
        <v>0</v>
      </c>
      <c r="Y57" s="164">
        <f>'Production Summary'!$N$14</f>
        <v>177</v>
      </c>
      <c r="Z57" s="328">
        <f>'Production Summary'!$M$14</f>
        <v>14.75</v>
      </c>
      <c r="AA57" s="164">
        <v>0</v>
      </c>
      <c r="AB57" s="164">
        <f>'Production Summary'!$N$15</f>
        <v>126</v>
      </c>
      <c r="AC57" s="164">
        <f>'Production Summary'!$M$15</f>
        <v>21</v>
      </c>
      <c r="AD57" s="164">
        <v>0</v>
      </c>
      <c r="AE57" s="164">
        <f>'Production Summary'!$N$16</f>
        <v>252</v>
      </c>
      <c r="AF57" s="164">
        <f>'Production Summary'!$M$16</f>
        <v>21</v>
      </c>
      <c r="AG57" s="164">
        <v>0</v>
      </c>
      <c r="AH57" s="164">
        <f>'Production Summary'!$N$18</f>
        <v>1035</v>
      </c>
      <c r="AI57" s="164">
        <f>'Production Summary'!$M$18</f>
        <v>17.25</v>
      </c>
      <c r="AJ57" s="164">
        <v>0</v>
      </c>
      <c r="AK57" s="164">
        <f>'Production Summary'!$N$19</f>
        <v>870</v>
      </c>
      <c r="AL57" s="164">
        <f>'Production Summary'!$M$19</f>
        <v>29</v>
      </c>
      <c r="AM57" s="164">
        <v>0</v>
      </c>
      <c r="AN57" s="164">
        <f>'Production Summary'!$N$20</f>
        <v>864</v>
      </c>
      <c r="AO57" s="164">
        <f>'Production Summary'!$M$20</f>
        <v>72</v>
      </c>
      <c r="AP57" s="164">
        <v>0</v>
      </c>
      <c r="AQ57" s="164">
        <f>'Production Summary'!$N$21</f>
        <v>670</v>
      </c>
      <c r="AR57" s="164">
        <f>'Production Summary'!$M$21</f>
        <v>335</v>
      </c>
      <c r="AS57" s="164">
        <v>0</v>
      </c>
      <c r="AT57" s="386">
        <f>'Production Summary'!$N$22</f>
        <v>375</v>
      </c>
      <c r="AU57" s="164">
        <f>'Production Summary'!$N$23</f>
        <v>1050</v>
      </c>
      <c r="AV57" s="164">
        <f>'Production Summary'!$N$25</f>
        <v>300</v>
      </c>
      <c r="AW57" s="164">
        <f>'Production Summary'!$M$25</f>
        <v>25</v>
      </c>
      <c r="AX57" s="164">
        <v>0</v>
      </c>
      <c r="AY57" s="164">
        <f>'Production Summary'!$N$26</f>
        <v>300</v>
      </c>
      <c r="AZ57" s="164">
        <f>'Production Summary'!$M$26</f>
        <v>25</v>
      </c>
      <c r="BA57" s="164">
        <v>0</v>
      </c>
      <c r="BB57" s="164">
        <f>'Production Summary'!$N$28</f>
        <v>777</v>
      </c>
      <c r="BC57" s="164">
        <f>'Production Summary'!$M$28</f>
        <v>12.95</v>
      </c>
      <c r="BD57" s="164">
        <v>0</v>
      </c>
      <c r="BE57" s="164">
        <f>'Production Summary'!$N$29</f>
        <v>612</v>
      </c>
      <c r="BF57" s="164">
        <f>'Production Summary'!$M$29</f>
        <v>51</v>
      </c>
      <c r="BG57" s="164">
        <v>0</v>
      </c>
      <c r="BH57" s="164">
        <f>'Production Summary'!$N$30</f>
        <v>500</v>
      </c>
      <c r="BI57" s="164">
        <f>'Production Summary'!$M$30</f>
        <v>250</v>
      </c>
      <c r="BJ57" s="164">
        <v>0</v>
      </c>
      <c r="BK57" s="386"/>
      <c r="BL57" s="164">
        <f>'Production Summary'!$N$32</f>
        <v>875</v>
      </c>
      <c r="BM57" s="164">
        <f>'Production Summary'!$N$34</f>
        <v>360.59999999999997</v>
      </c>
      <c r="BN57" s="164">
        <f>'Production Summary'!$M$34</f>
        <v>6.01</v>
      </c>
      <c r="BO57" s="164">
        <v>0</v>
      </c>
      <c r="BP57" s="164">
        <f>'Production Summary'!$N$36</f>
        <v>717</v>
      </c>
      <c r="BQ57" s="164">
        <f>'Production Summary'!$M$36</f>
        <v>11.95</v>
      </c>
      <c r="BR57" s="164">
        <v>0</v>
      </c>
      <c r="BS57" s="164">
        <f>'Production Summary'!$N$37</f>
        <v>210</v>
      </c>
      <c r="BT57" s="164">
        <f>'Production Summary'!$M$37</f>
        <v>21</v>
      </c>
      <c r="BU57" s="164">
        <v>0</v>
      </c>
      <c r="BV57" s="164">
        <f>'Production Summary'!$N$38</f>
        <v>280</v>
      </c>
      <c r="BW57" s="164">
        <f>'Production Summary'!$M$38</f>
        <v>28</v>
      </c>
      <c r="BX57" s="164">
        <v>0</v>
      </c>
      <c r="BY57" s="165">
        <f>'Production Summary'!$N$39</f>
        <v>300.38406247988502</v>
      </c>
      <c r="BZ57" s="164">
        <f>'Production Summary'!$M$39</f>
        <v>30.038406247988501</v>
      </c>
      <c r="CA57" s="164">
        <v>0</v>
      </c>
      <c r="CB57" s="164">
        <f>'Production Summary'!$N$40</f>
        <v>131.30000000000001</v>
      </c>
      <c r="CC57" s="164">
        <f>'Production Summary'!$M$40</f>
        <v>13.13</v>
      </c>
      <c r="CD57" s="164">
        <v>0</v>
      </c>
      <c r="CE57" s="164">
        <f>'Production Summary'!$N$42</f>
        <v>1136.3519999999996</v>
      </c>
      <c r="CF57" s="164">
        <f>'Production Summary'!$M$42</f>
        <v>81.167999999999978</v>
      </c>
      <c r="CG57" s="164">
        <v>0</v>
      </c>
      <c r="CH57" s="164">
        <v>0</v>
      </c>
      <c r="CI57" s="164">
        <f>'Production Summary'!$N$43</f>
        <v>184</v>
      </c>
      <c r="CJ57" s="164">
        <v>0</v>
      </c>
      <c r="CK57" s="164">
        <f>'Production Summary'!$N$44</f>
        <v>355</v>
      </c>
      <c r="CL57" s="164">
        <v>0</v>
      </c>
      <c r="CM57" s="375">
        <f>'Production Summary'!$N$45</f>
        <v>1650</v>
      </c>
      <c r="CN57" s="164">
        <f>'Production Summary'!$N$46</f>
        <v>270</v>
      </c>
      <c r="CO57" s="164">
        <f>'Production Summary'!$N$47</f>
        <v>1350</v>
      </c>
      <c r="CP57" s="166"/>
      <c r="CQ57" s="164">
        <f>'Production Summary'!$N$49</f>
        <v>8004.1580041580037</v>
      </c>
      <c r="CR57" s="164">
        <f>'Production Summary'!$M$49</f>
        <v>66.701316701316699</v>
      </c>
      <c r="CS57" s="164">
        <f>'Production Summary'!$N$50</f>
        <v>13331.600831600828</v>
      </c>
      <c r="CT57" s="164">
        <f>'Production Summary'!$M$50</f>
        <v>148.1288981288981</v>
      </c>
      <c r="CU57" s="164">
        <f>'Production Summary'!$N$51</f>
        <v>12785.862785862784</v>
      </c>
      <c r="CV57" s="164">
        <f>'Production Summary'!$M$51</f>
        <v>355.16285516285512</v>
      </c>
      <c r="CW57" s="164">
        <f>'Production Summary'!$N$52</f>
        <v>12629.937629937627</v>
      </c>
      <c r="CX57" s="164">
        <f>'Production Summary'!$M$52</f>
        <v>701.66320166320156</v>
      </c>
      <c r="CY57" s="164">
        <f>'Production Summary'!$N$53</f>
        <v>12396.049896049895</v>
      </c>
      <c r="CZ57" s="164">
        <f>'Production Summary'!$M$53</f>
        <v>688.66943866943859</v>
      </c>
      <c r="DA57" s="164">
        <f>'Production Summary'!$N$54</f>
        <v>13799.376299376298</v>
      </c>
      <c r="DB57" s="164">
        <f>'Production Summary'!$M$54</f>
        <v>766.63201663201653</v>
      </c>
      <c r="DC57" s="328">
        <f>'Production Summary'!$N$60</f>
        <v>12863.825363825363</v>
      </c>
      <c r="DD57" s="328">
        <f>'Production Summary'!$M$60</f>
        <v>714.65696465696465</v>
      </c>
      <c r="DE57" s="164">
        <f>'Production Summary'!$N$59</f>
        <v>11148.648648648648</v>
      </c>
      <c r="DF57" s="328">
        <f>'Production Summary'!$M$59</f>
        <v>619.36936936936934</v>
      </c>
      <c r="DG57" s="164">
        <f>'Production Summary'!$N$55</f>
        <v>13842.68884268884</v>
      </c>
      <c r="DH57" s="164">
        <f>'Production Summary'!$M$55</f>
        <v>3460.67221067221</v>
      </c>
      <c r="DI57" s="164">
        <f>'Production Summary'!$N$56</f>
        <v>13097.713097713096</v>
      </c>
      <c r="DJ57" s="164">
        <f>'Production Summary'!$M$56</f>
        <v>163.72141372141371</v>
      </c>
      <c r="DK57" s="164">
        <f>'Production Summary'!$N$57</f>
        <v>14189.189189189186</v>
      </c>
      <c r="DL57" s="164">
        <f>'Production Summary'!$M$57</f>
        <v>394.14414414414409</v>
      </c>
      <c r="DM57" s="164">
        <f>'Production Summary'!$N$58</f>
        <v>14017.671517671517</v>
      </c>
      <c r="DN57" s="164">
        <f>'Production Summary'!$M$58</f>
        <v>778.75952875952873</v>
      </c>
      <c r="DO57" s="164">
        <f>'Production Summary'!$N$61</f>
        <v>4500</v>
      </c>
      <c r="DP57" s="328">
        <f>'Production Summary'!$M$61</f>
        <v>750</v>
      </c>
      <c r="DQ57" s="164">
        <v>0</v>
      </c>
      <c r="DR57" s="164">
        <f>'Production Summary'!$N$62</f>
        <v>8900</v>
      </c>
      <c r="DS57" s="164">
        <f>'Production Summary'!$N$70</f>
        <v>300</v>
      </c>
      <c r="DT57" s="328">
        <f>'Production Summary'!$M$70</f>
        <v>25</v>
      </c>
      <c r="DU57" s="164">
        <v>0</v>
      </c>
      <c r="DV57" s="164">
        <f>'Production Summary'!$N$71</f>
        <v>150</v>
      </c>
      <c r="DW57" s="328">
        <v>0</v>
      </c>
      <c r="DX57" s="164">
        <f>'Production Summary'!$N$64</f>
        <v>192</v>
      </c>
      <c r="DY57" s="164">
        <v>0</v>
      </c>
      <c r="DZ57" s="391">
        <f>'Production Summary'!$N$65</f>
        <v>384</v>
      </c>
      <c r="EA57" s="164">
        <v>0</v>
      </c>
      <c r="EB57" s="391">
        <f>'Production Summary'!$N$66</f>
        <v>192</v>
      </c>
      <c r="EC57" s="164">
        <v>0</v>
      </c>
      <c r="ED57" s="164">
        <f>'Production Summary'!$N$67</f>
        <v>96</v>
      </c>
      <c r="EE57" s="164">
        <v>0</v>
      </c>
      <c r="EF57" s="164">
        <f>'Production Summary'!$N$68</f>
        <v>96</v>
      </c>
      <c r="EG57" s="164">
        <v>0</v>
      </c>
      <c r="EH57" s="164">
        <f>'Production Summary'!$N$69</f>
        <v>340</v>
      </c>
      <c r="EI57" s="101"/>
      <c r="EJ57" s="3"/>
      <c r="EK57" s="3"/>
      <c r="ER57" s="64" t="s">
        <v>73</v>
      </c>
      <c r="ES57" s="61" t="e">
        <f>#REF!</f>
        <v>#REF!</v>
      </c>
      <c r="ET57" s="24">
        <f t="shared" si="2"/>
        <v>0</v>
      </c>
    </row>
    <row r="58" spans="1:150" ht="15" customHeight="1">
      <c r="A58" t="b">
        <f>C58='Raipur-1'!C58</f>
        <v>1</v>
      </c>
      <c r="B58" s="612">
        <f t="shared" si="3"/>
        <v>53</v>
      </c>
      <c r="C58" s="3" t="str">
        <f>IF('Raipur-1'!C58="","",'Raipur-1'!C58)</f>
        <v>Manoj Chourasiya</v>
      </c>
      <c r="D58" s="164">
        <f>'Production Summary'!$N$4</f>
        <v>666</v>
      </c>
      <c r="E58" s="164">
        <f>'Production Summary'!$M$4</f>
        <v>27.75</v>
      </c>
      <c r="F58" s="164">
        <v>0</v>
      </c>
      <c r="G58" s="164">
        <f>'Production Summary'!$N$5</f>
        <v>666</v>
      </c>
      <c r="H58" s="164">
        <f>'Production Summary'!$M$5</f>
        <v>27.75</v>
      </c>
      <c r="I58" s="164">
        <v>0</v>
      </c>
      <c r="J58" s="164">
        <f>'Production Summary'!$N$6</f>
        <v>200</v>
      </c>
      <c r="K58" s="328">
        <f>'Production Summary'!$M$6</f>
        <v>7.5</v>
      </c>
      <c r="L58" s="164">
        <v>0</v>
      </c>
      <c r="M58" s="365">
        <f>'Production Summary'!$N$7</f>
        <v>612.72</v>
      </c>
      <c r="N58" s="367">
        <f>'Production Summary'!$M$7</f>
        <v>25.53</v>
      </c>
      <c r="O58" s="164">
        <v>0</v>
      </c>
      <c r="P58" s="164">
        <f>'Production Summary'!$N$8</f>
        <v>780</v>
      </c>
      <c r="Q58" s="164">
        <f>'Production Summary'!$M$8</f>
        <v>65</v>
      </c>
      <c r="R58" s="164">
        <v>0</v>
      </c>
      <c r="S58" s="164">
        <f>'Production Summary'!$N$9</f>
        <v>720</v>
      </c>
      <c r="T58" s="164">
        <f>'Production Summary'!$M$9</f>
        <v>60</v>
      </c>
      <c r="U58" s="164">
        <v>0</v>
      </c>
      <c r="V58" s="164">
        <f>'Production Summary'!$N$10</f>
        <v>876</v>
      </c>
      <c r="W58" s="164">
        <f>'Production Summary'!$M$10</f>
        <v>73</v>
      </c>
      <c r="X58" s="164">
        <v>0</v>
      </c>
      <c r="Y58" s="164">
        <f>'Production Summary'!$N$14</f>
        <v>177</v>
      </c>
      <c r="Z58" s="328">
        <f>'Production Summary'!$M$14</f>
        <v>14.75</v>
      </c>
      <c r="AA58" s="164">
        <v>0</v>
      </c>
      <c r="AB58" s="164">
        <f>'Production Summary'!$N$15</f>
        <v>126</v>
      </c>
      <c r="AC58" s="164">
        <f>'Production Summary'!$M$15</f>
        <v>21</v>
      </c>
      <c r="AD58" s="164">
        <v>0</v>
      </c>
      <c r="AE58" s="164">
        <f>'Production Summary'!$N$16</f>
        <v>252</v>
      </c>
      <c r="AF58" s="164">
        <f>'Production Summary'!$M$16</f>
        <v>21</v>
      </c>
      <c r="AG58" s="164">
        <v>0</v>
      </c>
      <c r="AH58" s="164">
        <f>'Production Summary'!$N$18</f>
        <v>1035</v>
      </c>
      <c r="AI58" s="164">
        <f>'Production Summary'!$M$18</f>
        <v>17.25</v>
      </c>
      <c r="AJ58" s="164">
        <v>0</v>
      </c>
      <c r="AK58" s="164">
        <f>'Production Summary'!$N$19</f>
        <v>870</v>
      </c>
      <c r="AL58" s="164">
        <f>'Production Summary'!$M$19</f>
        <v>29</v>
      </c>
      <c r="AM58" s="164">
        <v>0</v>
      </c>
      <c r="AN58" s="164">
        <f>'Production Summary'!$N$20</f>
        <v>864</v>
      </c>
      <c r="AO58" s="164">
        <f>'Production Summary'!$M$20</f>
        <v>72</v>
      </c>
      <c r="AP58" s="164">
        <v>0</v>
      </c>
      <c r="AQ58" s="164">
        <f>'Production Summary'!$N$21</f>
        <v>670</v>
      </c>
      <c r="AR58" s="164">
        <f>'Production Summary'!$M$21</f>
        <v>335</v>
      </c>
      <c r="AS58" s="164">
        <v>0</v>
      </c>
      <c r="AT58" s="386">
        <f>'Production Summary'!$N$22</f>
        <v>375</v>
      </c>
      <c r="AU58" s="164">
        <f>'Production Summary'!$N$23</f>
        <v>1050</v>
      </c>
      <c r="AV58" s="164">
        <f>'Production Summary'!$N$25</f>
        <v>300</v>
      </c>
      <c r="AW58" s="164">
        <f>'Production Summary'!$M$25</f>
        <v>25</v>
      </c>
      <c r="AX58" s="164">
        <v>0</v>
      </c>
      <c r="AY58" s="164">
        <f>'Production Summary'!$N$26</f>
        <v>300</v>
      </c>
      <c r="AZ58" s="164">
        <f>'Production Summary'!$M$26</f>
        <v>25</v>
      </c>
      <c r="BA58" s="164">
        <v>0</v>
      </c>
      <c r="BB58" s="164">
        <f>'Production Summary'!$N$28</f>
        <v>777</v>
      </c>
      <c r="BC58" s="164">
        <f>'Production Summary'!$M$28</f>
        <v>12.95</v>
      </c>
      <c r="BD58" s="164">
        <v>0</v>
      </c>
      <c r="BE58" s="164">
        <f>'Production Summary'!$N$29</f>
        <v>612</v>
      </c>
      <c r="BF58" s="164">
        <f>'Production Summary'!$M$29</f>
        <v>51</v>
      </c>
      <c r="BG58" s="164">
        <v>0</v>
      </c>
      <c r="BH58" s="164">
        <f>'Production Summary'!$N$30</f>
        <v>500</v>
      </c>
      <c r="BI58" s="164">
        <f>'Production Summary'!$M$30</f>
        <v>250</v>
      </c>
      <c r="BJ58" s="164">
        <v>0</v>
      </c>
      <c r="BK58" s="386"/>
      <c r="BL58" s="164">
        <f>'Production Summary'!$N$32</f>
        <v>875</v>
      </c>
      <c r="BM58" s="164">
        <f>'Production Summary'!$N$34</f>
        <v>360.59999999999997</v>
      </c>
      <c r="BN58" s="164">
        <f>'Production Summary'!$M$34</f>
        <v>6.01</v>
      </c>
      <c r="BO58" s="164">
        <v>0</v>
      </c>
      <c r="BP58" s="164">
        <f>'Production Summary'!$N$36</f>
        <v>717</v>
      </c>
      <c r="BQ58" s="164">
        <f>'Production Summary'!$M$36</f>
        <v>11.95</v>
      </c>
      <c r="BR58" s="164">
        <v>0</v>
      </c>
      <c r="BS58" s="164">
        <f>'Production Summary'!$N$37</f>
        <v>210</v>
      </c>
      <c r="BT58" s="164">
        <f>'Production Summary'!$M$37</f>
        <v>21</v>
      </c>
      <c r="BU58" s="164">
        <v>0</v>
      </c>
      <c r="BV58" s="164">
        <f>'Production Summary'!$N$38</f>
        <v>280</v>
      </c>
      <c r="BW58" s="164">
        <f>'Production Summary'!$M$38</f>
        <v>28</v>
      </c>
      <c r="BX58" s="164">
        <v>0</v>
      </c>
      <c r="BY58" s="165">
        <f>'Production Summary'!$N$39</f>
        <v>300.38406247988502</v>
      </c>
      <c r="BZ58" s="164">
        <f>'Production Summary'!$M$39</f>
        <v>30.038406247988501</v>
      </c>
      <c r="CA58" s="164">
        <v>0</v>
      </c>
      <c r="CB58" s="164">
        <f>'Production Summary'!$N$40</f>
        <v>131.30000000000001</v>
      </c>
      <c r="CC58" s="164">
        <f>'Production Summary'!$M$40</f>
        <v>13.13</v>
      </c>
      <c r="CD58" s="164">
        <v>0</v>
      </c>
      <c r="CE58" s="164">
        <f>'Production Summary'!$N$42</f>
        <v>1136.3519999999996</v>
      </c>
      <c r="CF58" s="164">
        <f>'Production Summary'!$M$42</f>
        <v>81.167999999999978</v>
      </c>
      <c r="CG58" s="164">
        <v>0</v>
      </c>
      <c r="CH58" s="164">
        <v>0</v>
      </c>
      <c r="CI58" s="164">
        <f>'Production Summary'!$N$43</f>
        <v>184</v>
      </c>
      <c r="CJ58" s="164">
        <v>0</v>
      </c>
      <c r="CK58" s="164">
        <f>'Production Summary'!$N$44</f>
        <v>355</v>
      </c>
      <c r="CL58" s="164">
        <v>0</v>
      </c>
      <c r="CM58" s="375">
        <f>'Production Summary'!$N$45</f>
        <v>1650</v>
      </c>
      <c r="CN58" s="164">
        <f>'Production Summary'!$N$46</f>
        <v>270</v>
      </c>
      <c r="CO58" s="164">
        <f>'Production Summary'!$N$47</f>
        <v>1350</v>
      </c>
      <c r="CP58" s="166"/>
      <c r="CQ58" s="164">
        <f>'Production Summary'!$N$49</f>
        <v>8004.1580041580037</v>
      </c>
      <c r="CR58" s="164">
        <f>'Production Summary'!$M$49</f>
        <v>66.701316701316699</v>
      </c>
      <c r="CS58" s="164">
        <f>'Production Summary'!$N$50</f>
        <v>13331.600831600828</v>
      </c>
      <c r="CT58" s="164">
        <f>'Production Summary'!$M$50</f>
        <v>148.1288981288981</v>
      </c>
      <c r="CU58" s="164">
        <f>'Production Summary'!$N$51</f>
        <v>12785.862785862784</v>
      </c>
      <c r="CV58" s="164">
        <f>'Production Summary'!$M$51</f>
        <v>355.16285516285512</v>
      </c>
      <c r="CW58" s="164">
        <f>'Production Summary'!$N$52</f>
        <v>12629.937629937627</v>
      </c>
      <c r="CX58" s="164">
        <f>'Production Summary'!$M$52</f>
        <v>701.66320166320156</v>
      </c>
      <c r="CY58" s="164">
        <f>'Production Summary'!$N$53</f>
        <v>12396.049896049895</v>
      </c>
      <c r="CZ58" s="164">
        <f>'Production Summary'!$M$53</f>
        <v>688.66943866943859</v>
      </c>
      <c r="DA58" s="164">
        <f>'Production Summary'!$N$54</f>
        <v>13799.376299376298</v>
      </c>
      <c r="DB58" s="164">
        <f>'Production Summary'!$M$54</f>
        <v>766.63201663201653</v>
      </c>
      <c r="DC58" s="328">
        <f>'Production Summary'!$N$60</f>
        <v>12863.825363825363</v>
      </c>
      <c r="DD58" s="328">
        <f>'Production Summary'!$M$60</f>
        <v>714.65696465696465</v>
      </c>
      <c r="DE58" s="164">
        <f>'Production Summary'!$N$59</f>
        <v>11148.648648648648</v>
      </c>
      <c r="DF58" s="328">
        <f>'Production Summary'!$M$59</f>
        <v>619.36936936936934</v>
      </c>
      <c r="DG58" s="164">
        <f>'Production Summary'!$N$55</f>
        <v>13842.68884268884</v>
      </c>
      <c r="DH58" s="164">
        <f>'Production Summary'!$M$55</f>
        <v>3460.67221067221</v>
      </c>
      <c r="DI58" s="164">
        <f>'Production Summary'!$N$56</f>
        <v>13097.713097713096</v>
      </c>
      <c r="DJ58" s="164">
        <f>'Production Summary'!$M$56</f>
        <v>163.72141372141371</v>
      </c>
      <c r="DK58" s="164">
        <f>'Production Summary'!$N$57</f>
        <v>14189.189189189186</v>
      </c>
      <c r="DL58" s="164">
        <f>'Production Summary'!$M$57</f>
        <v>394.14414414414409</v>
      </c>
      <c r="DM58" s="164">
        <f>'Production Summary'!$N$58</f>
        <v>14017.671517671517</v>
      </c>
      <c r="DN58" s="164">
        <f>'Production Summary'!$M$58</f>
        <v>778.75952875952873</v>
      </c>
      <c r="DO58" s="164">
        <f>'Production Summary'!$N$61</f>
        <v>4500</v>
      </c>
      <c r="DP58" s="328">
        <f>'Production Summary'!$M$61</f>
        <v>750</v>
      </c>
      <c r="DQ58" s="164">
        <v>0</v>
      </c>
      <c r="DR58" s="164">
        <f>'Production Summary'!$N$62</f>
        <v>8900</v>
      </c>
      <c r="DS58" s="164">
        <f>'Production Summary'!$N$70</f>
        <v>300</v>
      </c>
      <c r="DT58" s="328">
        <f>'Production Summary'!$M$70</f>
        <v>25</v>
      </c>
      <c r="DU58" s="164">
        <v>0</v>
      </c>
      <c r="DV58" s="164">
        <f>'Production Summary'!$N$71</f>
        <v>150</v>
      </c>
      <c r="DW58" s="328">
        <v>0</v>
      </c>
      <c r="DX58" s="164">
        <f>'Production Summary'!$N$64</f>
        <v>192</v>
      </c>
      <c r="DY58" s="164">
        <v>0</v>
      </c>
      <c r="DZ58" s="391">
        <f>'Production Summary'!$N$65</f>
        <v>384</v>
      </c>
      <c r="EA58" s="164">
        <v>0</v>
      </c>
      <c r="EB58" s="391">
        <f>'Production Summary'!$N$66</f>
        <v>192</v>
      </c>
      <c r="EC58" s="164">
        <v>0</v>
      </c>
      <c r="ED58" s="164">
        <f>'Production Summary'!$N$67</f>
        <v>96</v>
      </c>
      <c r="EE58" s="164">
        <v>0</v>
      </c>
      <c r="EF58" s="164">
        <f>'Production Summary'!$N$68</f>
        <v>96</v>
      </c>
      <c r="EG58" s="164">
        <v>0</v>
      </c>
      <c r="EH58" s="164">
        <f>'Production Summary'!$N$69</f>
        <v>340</v>
      </c>
      <c r="EI58" s="101"/>
      <c r="EJ58" s="3"/>
      <c r="EK58" s="3"/>
      <c r="ER58" s="64" t="s">
        <v>74</v>
      </c>
      <c r="ES58" s="61" t="e">
        <f>#REF!</f>
        <v>#REF!</v>
      </c>
      <c r="ET58" s="24">
        <f t="shared" si="2"/>
        <v>0</v>
      </c>
    </row>
    <row r="59" spans="1:150" ht="15" customHeight="1">
      <c r="A59" t="b">
        <f>C59='Raipur-1'!C59</f>
        <v>1</v>
      </c>
      <c r="B59" s="612">
        <f t="shared" si="3"/>
        <v>54</v>
      </c>
      <c r="C59" s="3" t="str">
        <f>IF('Raipur-1'!C59="","",'Raipur-1'!C59)</f>
        <v>Niraj Tiwari</v>
      </c>
      <c r="D59" s="164">
        <f>'Production Summary'!$N$4</f>
        <v>666</v>
      </c>
      <c r="E59" s="164">
        <f>'Production Summary'!$M$4</f>
        <v>27.75</v>
      </c>
      <c r="F59" s="164">
        <v>0</v>
      </c>
      <c r="G59" s="164">
        <f>'Production Summary'!$N$5</f>
        <v>666</v>
      </c>
      <c r="H59" s="164">
        <f>'Production Summary'!$M$5</f>
        <v>27.75</v>
      </c>
      <c r="I59" s="164">
        <v>0</v>
      </c>
      <c r="J59" s="164">
        <f>'Production Summary'!$N$6</f>
        <v>200</v>
      </c>
      <c r="K59" s="328">
        <f>'Production Summary'!$M$6</f>
        <v>7.5</v>
      </c>
      <c r="L59" s="164">
        <v>0</v>
      </c>
      <c r="M59" s="365">
        <f>'Production Summary'!$N$7</f>
        <v>612.72</v>
      </c>
      <c r="N59" s="367">
        <f>'Production Summary'!$M$7</f>
        <v>25.53</v>
      </c>
      <c r="O59" s="164">
        <v>0</v>
      </c>
      <c r="P59" s="164">
        <f>'Production Summary'!$N$8</f>
        <v>780</v>
      </c>
      <c r="Q59" s="164">
        <f>'Production Summary'!$M$8</f>
        <v>65</v>
      </c>
      <c r="R59" s="164">
        <v>0</v>
      </c>
      <c r="S59" s="164">
        <f>'Production Summary'!$N$9</f>
        <v>720</v>
      </c>
      <c r="T59" s="164">
        <f>'Production Summary'!$M$9</f>
        <v>60</v>
      </c>
      <c r="U59" s="164">
        <v>0</v>
      </c>
      <c r="V59" s="164">
        <f>'Production Summary'!$N$10</f>
        <v>876</v>
      </c>
      <c r="W59" s="164">
        <f>'Production Summary'!$M$10</f>
        <v>73</v>
      </c>
      <c r="X59" s="164">
        <v>0</v>
      </c>
      <c r="Y59" s="164">
        <f>'Production Summary'!$N$14</f>
        <v>177</v>
      </c>
      <c r="Z59" s="328">
        <f>'Production Summary'!$M$14</f>
        <v>14.75</v>
      </c>
      <c r="AA59" s="164">
        <v>0</v>
      </c>
      <c r="AB59" s="164">
        <f>'Production Summary'!$N$15</f>
        <v>126</v>
      </c>
      <c r="AC59" s="164">
        <f>'Production Summary'!$M$15</f>
        <v>21</v>
      </c>
      <c r="AD59" s="164">
        <v>0</v>
      </c>
      <c r="AE59" s="164">
        <f>'Production Summary'!$N$16</f>
        <v>252</v>
      </c>
      <c r="AF59" s="164">
        <f>'Production Summary'!$M$16</f>
        <v>21</v>
      </c>
      <c r="AG59" s="164">
        <v>0</v>
      </c>
      <c r="AH59" s="164">
        <f>'Production Summary'!$N$18</f>
        <v>1035</v>
      </c>
      <c r="AI59" s="164">
        <f>'Production Summary'!$M$18</f>
        <v>17.25</v>
      </c>
      <c r="AJ59" s="164">
        <v>0</v>
      </c>
      <c r="AK59" s="164">
        <f>'Production Summary'!$N$19</f>
        <v>870</v>
      </c>
      <c r="AL59" s="164">
        <f>'Production Summary'!$M$19</f>
        <v>29</v>
      </c>
      <c r="AM59" s="164">
        <v>0</v>
      </c>
      <c r="AN59" s="164">
        <f>'Production Summary'!$N$20</f>
        <v>864</v>
      </c>
      <c r="AO59" s="164">
        <f>'Production Summary'!$M$20</f>
        <v>72</v>
      </c>
      <c r="AP59" s="164">
        <v>0</v>
      </c>
      <c r="AQ59" s="164">
        <f>'Production Summary'!$N$21</f>
        <v>670</v>
      </c>
      <c r="AR59" s="164">
        <f>'Production Summary'!$M$21</f>
        <v>335</v>
      </c>
      <c r="AS59" s="164">
        <v>0</v>
      </c>
      <c r="AT59" s="386">
        <f>'Production Summary'!$N$22</f>
        <v>375</v>
      </c>
      <c r="AU59" s="164">
        <f>'Production Summary'!$N$23</f>
        <v>1050</v>
      </c>
      <c r="AV59" s="164">
        <f>'Production Summary'!$N$25</f>
        <v>300</v>
      </c>
      <c r="AW59" s="164">
        <f>'Production Summary'!$M$25</f>
        <v>25</v>
      </c>
      <c r="AX59" s="164">
        <v>0</v>
      </c>
      <c r="AY59" s="164">
        <f>'Production Summary'!$N$26</f>
        <v>300</v>
      </c>
      <c r="AZ59" s="164">
        <f>'Production Summary'!$M$26</f>
        <v>25</v>
      </c>
      <c r="BA59" s="164">
        <v>0</v>
      </c>
      <c r="BB59" s="164">
        <f>'Production Summary'!$N$28</f>
        <v>777</v>
      </c>
      <c r="BC59" s="164">
        <f>'Production Summary'!$M$28</f>
        <v>12.95</v>
      </c>
      <c r="BD59" s="164">
        <v>0</v>
      </c>
      <c r="BE59" s="164">
        <f>'Production Summary'!$N$29</f>
        <v>612</v>
      </c>
      <c r="BF59" s="164">
        <f>'Production Summary'!$M$29</f>
        <v>51</v>
      </c>
      <c r="BG59" s="164">
        <v>0</v>
      </c>
      <c r="BH59" s="164">
        <f>'Production Summary'!$N$30</f>
        <v>500</v>
      </c>
      <c r="BI59" s="164">
        <f>'Production Summary'!$M$30</f>
        <v>250</v>
      </c>
      <c r="BJ59" s="164">
        <v>0</v>
      </c>
      <c r="BK59" s="386"/>
      <c r="BL59" s="164">
        <f>'Production Summary'!$N$32</f>
        <v>875</v>
      </c>
      <c r="BM59" s="164">
        <f>'Production Summary'!$N$34</f>
        <v>360.59999999999997</v>
      </c>
      <c r="BN59" s="164">
        <f>'Production Summary'!$M$34</f>
        <v>6.01</v>
      </c>
      <c r="BO59" s="164">
        <v>0</v>
      </c>
      <c r="BP59" s="164">
        <f>'Production Summary'!$N$36</f>
        <v>717</v>
      </c>
      <c r="BQ59" s="164">
        <f>'Production Summary'!$M$36</f>
        <v>11.95</v>
      </c>
      <c r="BR59" s="164">
        <v>0</v>
      </c>
      <c r="BS59" s="164">
        <f>'Production Summary'!$N$37</f>
        <v>210</v>
      </c>
      <c r="BT59" s="164">
        <f>'Production Summary'!$M$37</f>
        <v>21</v>
      </c>
      <c r="BU59" s="164">
        <v>0</v>
      </c>
      <c r="BV59" s="164">
        <f>'Production Summary'!$N$38</f>
        <v>280</v>
      </c>
      <c r="BW59" s="164">
        <f>'Production Summary'!$M$38</f>
        <v>28</v>
      </c>
      <c r="BX59" s="164">
        <v>0</v>
      </c>
      <c r="BY59" s="165">
        <f>'Production Summary'!$N$39</f>
        <v>300.38406247988502</v>
      </c>
      <c r="BZ59" s="164">
        <f>'Production Summary'!$M$39</f>
        <v>30.038406247988501</v>
      </c>
      <c r="CA59" s="164">
        <v>0</v>
      </c>
      <c r="CB59" s="164">
        <f>'Production Summary'!$N$40</f>
        <v>131.30000000000001</v>
      </c>
      <c r="CC59" s="164">
        <f>'Production Summary'!$M$40</f>
        <v>13.13</v>
      </c>
      <c r="CD59" s="164">
        <v>0</v>
      </c>
      <c r="CE59" s="164">
        <f>'Production Summary'!$N$42</f>
        <v>1136.3519999999996</v>
      </c>
      <c r="CF59" s="164">
        <f>'Production Summary'!$M$42</f>
        <v>81.167999999999978</v>
      </c>
      <c r="CG59" s="164">
        <v>0</v>
      </c>
      <c r="CH59" s="164">
        <v>0</v>
      </c>
      <c r="CI59" s="164">
        <f>'Production Summary'!$N$43</f>
        <v>184</v>
      </c>
      <c r="CJ59" s="164">
        <v>0</v>
      </c>
      <c r="CK59" s="164">
        <f>'Production Summary'!$N$44</f>
        <v>355</v>
      </c>
      <c r="CL59" s="164">
        <v>0</v>
      </c>
      <c r="CM59" s="375">
        <f>'Production Summary'!$N$45</f>
        <v>1650</v>
      </c>
      <c r="CN59" s="164">
        <f>'Production Summary'!$N$46</f>
        <v>270</v>
      </c>
      <c r="CO59" s="164">
        <f>'Production Summary'!$N$47</f>
        <v>1350</v>
      </c>
      <c r="CP59" s="166"/>
      <c r="CQ59" s="164">
        <f>'Production Summary'!$N$49</f>
        <v>8004.1580041580037</v>
      </c>
      <c r="CR59" s="164">
        <f>'Production Summary'!$M$49</f>
        <v>66.701316701316699</v>
      </c>
      <c r="CS59" s="164">
        <f>'Production Summary'!$N$50</f>
        <v>13331.600831600828</v>
      </c>
      <c r="CT59" s="164">
        <f>'Production Summary'!$M$50</f>
        <v>148.1288981288981</v>
      </c>
      <c r="CU59" s="164">
        <f>'Production Summary'!$N$51</f>
        <v>12785.862785862784</v>
      </c>
      <c r="CV59" s="164">
        <f>'Production Summary'!$M$51</f>
        <v>355.16285516285512</v>
      </c>
      <c r="CW59" s="164">
        <f>'Production Summary'!$N$52</f>
        <v>12629.937629937627</v>
      </c>
      <c r="CX59" s="164">
        <f>'Production Summary'!$M$52</f>
        <v>701.66320166320156</v>
      </c>
      <c r="CY59" s="164">
        <f>'Production Summary'!$N$53</f>
        <v>12396.049896049895</v>
      </c>
      <c r="CZ59" s="164">
        <f>'Production Summary'!$M$53</f>
        <v>688.66943866943859</v>
      </c>
      <c r="DA59" s="164">
        <f>'Production Summary'!$N$54</f>
        <v>13799.376299376298</v>
      </c>
      <c r="DB59" s="164">
        <f>'Production Summary'!$M$54</f>
        <v>766.63201663201653</v>
      </c>
      <c r="DC59" s="328">
        <f>'Production Summary'!$N$60</f>
        <v>12863.825363825363</v>
      </c>
      <c r="DD59" s="328">
        <f>'Production Summary'!$M$60</f>
        <v>714.65696465696465</v>
      </c>
      <c r="DE59" s="164">
        <f>'Production Summary'!$N$59</f>
        <v>11148.648648648648</v>
      </c>
      <c r="DF59" s="328">
        <f>'Production Summary'!$M$59</f>
        <v>619.36936936936934</v>
      </c>
      <c r="DG59" s="164">
        <f>'Production Summary'!$N$55</f>
        <v>13842.68884268884</v>
      </c>
      <c r="DH59" s="164">
        <f>'Production Summary'!$M$55</f>
        <v>3460.67221067221</v>
      </c>
      <c r="DI59" s="164">
        <f>'Production Summary'!$N$56</f>
        <v>13097.713097713096</v>
      </c>
      <c r="DJ59" s="164">
        <f>'Production Summary'!$M$56</f>
        <v>163.72141372141371</v>
      </c>
      <c r="DK59" s="164">
        <f>'Production Summary'!$N$57</f>
        <v>14189.189189189186</v>
      </c>
      <c r="DL59" s="164">
        <f>'Production Summary'!$M$57</f>
        <v>394.14414414414409</v>
      </c>
      <c r="DM59" s="164">
        <f>'Production Summary'!$N$58</f>
        <v>14017.671517671517</v>
      </c>
      <c r="DN59" s="164">
        <f>'Production Summary'!$M$58</f>
        <v>778.75952875952873</v>
      </c>
      <c r="DO59" s="164">
        <f>'Production Summary'!$N$61</f>
        <v>4500</v>
      </c>
      <c r="DP59" s="328">
        <f>'Production Summary'!$M$61</f>
        <v>750</v>
      </c>
      <c r="DQ59" s="164">
        <v>0</v>
      </c>
      <c r="DR59" s="164">
        <f>'Production Summary'!$N$62</f>
        <v>8900</v>
      </c>
      <c r="DS59" s="164">
        <f>'Production Summary'!$N$70</f>
        <v>300</v>
      </c>
      <c r="DT59" s="328">
        <f>'Production Summary'!$M$70</f>
        <v>25</v>
      </c>
      <c r="DU59" s="164">
        <v>0</v>
      </c>
      <c r="DV59" s="164">
        <f>'Production Summary'!$N$71</f>
        <v>150</v>
      </c>
      <c r="DW59" s="328">
        <v>0</v>
      </c>
      <c r="DX59" s="164">
        <f>'Production Summary'!$N$64</f>
        <v>192</v>
      </c>
      <c r="DY59" s="164">
        <v>0</v>
      </c>
      <c r="DZ59" s="391">
        <f>'Production Summary'!$N$65</f>
        <v>384</v>
      </c>
      <c r="EA59" s="164">
        <v>0</v>
      </c>
      <c r="EB59" s="391">
        <f>'Production Summary'!$N$66</f>
        <v>192</v>
      </c>
      <c r="EC59" s="164">
        <v>0</v>
      </c>
      <c r="ED59" s="164">
        <f>'Production Summary'!$N$67</f>
        <v>96</v>
      </c>
      <c r="EE59" s="164">
        <v>0</v>
      </c>
      <c r="EF59" s="164">
        <f>'Production Summary'!$N$68</f>
        <v>96</v>
      </c>
      <c r="EG59" s="164">
        <v>0</v>
      </c>
      <c r="EH59" s="164">
        <f>'Production Summary'!$N$69</f>
        <v>340</v>
      </c>
      <c r="EI59" s="101"/>
      <c r="EJ59" s="3"/>
      <c r="EK59" s="3"/>
      <c r="ER59" s="64" t="s">
        <v>75</v>
      </c>
      <c r="ES59" s="61" t="str">
        <f t="shared" ref="ES59:ES68" si="9">C59</f>
        <v>Niraj Tiwari</v>
      </c>
      <c r="ET59" s="24">
        <f t="shared" si="2"/>
        <v>0</v>
      </c>
    </row>
    <row r="60" spans="1:150" ht="15" customHeight="1">
      <c r="A60" t="b">
        <f>C60='Raipur-1'!C60</f>
        <v>1</v>
      </c>
      <c r="B60" s="612">
        <f t="shared" si="3"/>
        <v>55</v>
      </c>
      <c r="C60" s="3" t="str">
        <f>IF('Raipur-1'!C60="","",'Raipur-1'!C60)</f>
        <v>Shrikant Pandey</v>
      </c>
      <c r="D60" s="164">
        <f>'Production Summary'!$N$4</f>
        <v>666</v>
      </c>
      <c r="E60" s="164">
        <f>'Production Summary'!$M$4</f>
        <v>27.75</v>
      </c>
      <c r="F60" s="164">
        <v>0</v>
      </c>
      <c r="G60" s="164">
        <f>'Production Summary'!$N$5</f>
        <v>666</v>
      </c>
      <c r="H60" s="164">
        <f>'Production Summary'!$M$5</f>
        <v>27.75</v>
      </c>
      <c r="I60" s="164">
        <v>0</v>
      </c>
      <c r="J60" s="164">
        <f>'Production Summary'!$N$6</f>
        <v>200</v>
      </c>
      <c r="K60" s="328">
        <f>'Production Summary'!$M$6</f>
        <v>7.5</v>
      </c>
      <c r="L60" s="164">
        <v>0</v>
      </c>
      <c r="M60" s="365">
        <f>'Production Summary'!$N$7</f>
        <v>612.72</v>
      </c>
      <c r="N60" s="367">
        <f>'Production Summary'!$M$7</f>
        <v>25.53</v>
      </c>
      <c r="O60" s="164">
        <v>0</v>
      </c>
      <c r="P60" s="164">
        <f>'Production Summary'!$N$8</f>
        <v>780</v>
      </c>
      <c r="Q60" s="164">
        <f>'Production Summary'!$M$8</f>
        <v>65</v>
      </c>
      <c r="R60" s="164">
        <v>0</v>
      </c>
      <c r="S60" s="164">
        <f>'Production Summary'!$N$9</f>
        <v>720</v>
      </c>
      <c r="T60" s="164">
        <f>'Production Summary'!$M$9</f>
        <v>60</v>
      </c>
      <c r="U60" s="164">
        <v>0</v>
      </c>
      <c r="V60" s="164">
        <f>'Production Summary'!$N$10</f>
        <v>876</v>
      </c>
      <c r="W60" s="164">
        <f>'Production Summary'!$M$10</f>
        <v>73</v>
      </c>
      <c r="X60" s="164">
        <v>0</v>
      </c>
      <c r="Y60" s="164">
        <f>'Production Summary'!$N$14</f>
        <v>177</v>
      </c>
      <c r="Z60" s="328">
        <f>'Production Summary'!$M$14</f>
        <v>14.75</v>
      </c>
      <c r="AA60" s="164">
        <v>0</v>
      </c>
      <c r="AB60" s="164">
        <f>'Production Summary'!$N$15</f>
        <v>126</v>
      </c>
      <c r="AC60" s="164">
        <f>'Production Summary'!$M$15</f>
        <v>21</v>
      </c>
      <c r="AD60" s="164">
        <v>0</v>
      </c>
      <c r="AE60" s="164">
        <f>'Production Summary'!$N$16</f>
        <v>252</v>
      </c>
      <c r="AF60" s="164">
        <f>'Production Summary'!$M$16</f>
        <v>21</v>
      </c>
      <c r="AG60" s="164">
        <v>0</v>
      </c>
      <c r="AH60" s="164">
        <f>'Production Summary'!$N$18</f>
        <v>1035</v>
      </c>
      <c r="AI60" s="164">
        <f>'Production Summary'!$M$18</f>
        <v>17.25</v>
      </c>
      <c r="AJ60" s="164">
        <v>0</v>
      </c>
      <c r="AK60" s="164">
        <f>'Production Summary'!$N$19</f>
        <v>870</v>
      </c>
      <c r="AL60" s="164">
        <f>'Production Summary'!$M$19</f>
        <v>29</v>
      </c>
      <c r="AM60" s="164">
        <v>0</v>
      </c>
      <c r="AN60" s="164">
        <f>'Production Summary'!$N$20</f>
        <v>864</v>
      </c>
      <c r="AO60" s="164">
        <f>'Production Summary'!$M$20</f>
        <v>72</v>
      </c>
      <c r="AP60" s="164">
        <v>0</v>
      </c>
      <c r="AQ60" s="164">
        <f>'Production Summary'!$N$21</f>
        <v>670</v>
      </c>
      <c r="AR60" s="164">
        <f>'Production Summary'!$M$21</f>
        <v>335</v>
      </c>
      <c r="AS60" s="164">
        <v>0</v>
      </c>
      <c r="AT60" s="386">
        <f>'Production Summary'!$N$22</f>
        <v>375</v>
      </c>
      <c r="AU60" s="164">
        <f>'Production Summary'!$N$23</f>
        <v>1050</v>
      </c>
      <c r="AV60" s="164">
        <f>'Production Summary'!$N$25</f>
        <v>300</v>
      </c>
      <c r="AW60" s="164">
        <f>'Production Summary'!$M$25</f>
        <v>25</v>
      </c>
      <c r="AX60" s="164">
        <v>0</v>
      </c>
      <c r="AY60" s="164">
        <f>'Production Summary'!$N$26</f>
        <v>300</v>
      </c>
      <c r="AZ60" s="164">
        <f>'Production Summary'!$M$26</f>
        <v>25</v>
      </c>
      <c r="BA60" s="164">
        <v>0</v>
      </c>
      <c r="BB60" s="164">
        <f>'Production Summary'!$N$28</f>
        <v>777</v>
      </c>
      <c r="BC60" s="164">
        <f>'Production Summary'!$M$28</f>
        <v>12.95</v>
      </c>
      <c r="BD60" s="164">
        <v>0</v>
      </c>
      <c r="BE60" s="164">
        <f>'Production Summary'!$N$29</f>
        <v>612</v>
      </c>
      <c r="BF60" s="164">
        <f>'Production Summary'!$M$29</f>
        <v>51</v>
      </c>
      <c r="BG60" s="164">
        <v>0</v>
      </c>
      <c r="BH60" s="164">
        <f>'Production Summary'!$N$30</f>
        <v>500</v>
      </c>
      <c r="BI60" s="164">
        <f>'Production Summary'!$M$30</f>
        <v>250</v>
      </c>
      <c r="BJ60" s="164">
        <v>0</v>
      </c>
      <c r="BK60" s="386"/>
      <c r="BL60" s="164">
        <f>'Production Summary'!$N$32</f>
        <v>875</v>
      </c>
      <c r="BM60" s="164">
        <f>'Production Summary'!$N$34</f>
        <v>360.59999999999997</v>
      </c>
      <c r="BN60" s="164">
        <f>'Production Summary'!$M$34</f>
        <v>6.01</v>
      </c>
      <c r="BO60" s="164">
        <v>0</v>
      </c>
      <c r="BP60" s="164">
        <f>'Production Summary'!$N$36</f>
        <v>717</v>
      </c>
      <c r="BQ60" s="164">
        <f>'Production Summary'!$M$36</f>
        <v>11.95</v>
      </c>
      <c r="BR60" s="164">
        <v>0</v>
      </c>
      <c r="BS60" s="164">
        <f>'Production Summary'!$N$37</f>
        <v>210</v>
      </c>
      <c r="BT60" s="164">
        <f>'Production Summary'!$M$37</f>
        <v>21</v>
      </c>
      <c r="BU60" s="164">
        <v>0</v>
      </c>
      <c r="BV60" s="164">
        <f>'Production Summary'!$N$38</f>
        <v>280</v>
      </c>
      <c r="BW60" s="164">
        <f>'Production Summary'!$M$38</f>
        <v>28</v>
      </c>
      <c r="BX60" s="164">
        <v>0</v>
      </c>
      <c r="BY60" s="165">
        <f>'Production Summary'!$N$39</f>
        <v>300.38406247988502</v>
      </c>
      <c r="BZ60" s="164">
        <f>'Production Summary'!$M$39</f>
        <v>30.038406247988501</v>
      </c>
      <c r="CA60" s="164">
        <v>0</v>
      </c>
      <c r="CB60" s="164">
        <f>'Production Summary'!$N$40</f>
        <v>131.30000000000001</v>
      </c>
      <c r="CC60" s="164">
        <f>'Production Summary'!$M$40</f>
        <v>13.13</v>
      </c>
      <c r="CD60" s="164">
        <v>0</v>
      </c>
      <c r="CE60" s="164">
        <f>'Production Summary'!$N$42</f>
        <v>1136.3519999999996</v>
      </c>
      <c r="CF60" s="164">
        <f>'Production Summary'!$M$42</f>
        <v>81.167999999999978</v>
      </c>
      <c r="CG60" s="164">
        <v>0</v>
      </c>
      <c r="CH60" s="164">
        <v>0</v>
      </c>
      <c r="CI60" s="164">
        <f>'Production Summary'!$N$43</f>
        <v>184</v>
      </c>
      <c r="CJ60" s="164">
        <v>0</v>
      </c>
      <c r="CK60" s="164">
        <f>'Production Summary'!$N$44</f>
        <v>355</v>
      </c>
      <c r="CL60" s="164">
        <v>0</v>
      </c>
      <c r="CM60" s="375">
        <f>'Production Summary'!$N$45</f>
        <v>1650</v>
      </c>
      <c r="CN60" s="164">
        <f>'Production Summary'!$N$46</f>
        <v>270</v>
      </c>
      <c r="CO60" s="164">
        <f>'Production Summary'!$N$47</f>
        <v>1350</v>
      </c>
      <c r="CP60" s="166"/>
      <c r="CQ60" s="164">
        <f>'Production Summary'!$N$49</f>
        <v>8004.1580041580037</v>
      </c>
      <c r="CR60" s="164">
        <f>'Production Summary'!$M$49</f>
        <v>66.701316701316699</v>
      </c>
      <c r="CS60" s="164">
        <f>'Production Summary'!$N$50</f>
        <v>13331.600831600828</v>
      </c>
      <c r="CT60" s="164">
        <f>'Production Summary'!$M$50</f>
        <v>148.1288981288981</v>
      </c>
      <c r="CU60" s="164">
        <f>'Production Summary'!$N$51</f>
        <v>12785.862785862784</v>
      </c>
      <c r="CV60" s="164">
        <f>'Production Summary'!$M$51</f>
        <v>355.16285516285512</v>
      </c>
      <c r="CW60" s="164">
        <f>'Production Summary'!$N$52</f>
        <v>12629.937629937627</v>
      </c>
      <c r="CX60" s="164">
        <f>'Production Summary'!$M$52</f>
        <v>701.66320166320156</v>
      </c>
      <c r="CY60" s="164">
        <f>'Production Summary'!$N$53</f>
        <v>12396.049896049895</v>
      </c>
      <c r="CZ60" s="164">
        <f>'Production Summary'!$M$53</f>
        <v>688.66943866943859</v>
      </c>
      <c r="DA60" s="164">
        <f>'Production Summary'!$N$54</f>
        <v>13799.376299376298</v>
      </c>
      <c r="DB60" s="164">
        <f>'Production Summary'!$M$54</f>
        <v>766.63201663201653</v>
      </c>
      <c r="DC60" s="328">
        <f>'Production Summary'!$N$60</f>
        <v>12863.825363825363</v>
      </c>
      <c r="DD60" s="328">
        <f>'Production Summary'!$M$60</f>
        <v>714.65696465696465</v>
      </c>
      <c r="DE60" s="164">
        <f>'Production Summary'!$N$59</f>
        <v>11148.648648648648</v>
      </c>
      <c r="DF60" s="328">
        <f>'Production Summary'!$M$59</f>
        <v>619.36936936936934</v>
      </c>
      <c r="DG60" s="164">
        <f>'Production Summary'!$N$55</f>
        <v>13842.68884268884</v>
      </c>
      <c r="DH60" s="164">
        <f>'Production Summary'!$M$55</f>
        <v>3460.67221067221</v>
      </c>
      <c r="DI60" s="164">
        <f>'Production Summary'!$N$56</f>
        <v>13097.713097713096</v>
      </c>
      <c r="DJ60" s="164">
        <f>'Production Summary'!$M$56</f>
        <v>163.72141372141371</v>
      </c>
      <c r="DK60" s="164">
        <f>'Production Summary'!$N$57</f>
        <v>14189.189189189186</v>
      </c>
      <c r="DL60" s="164">
        <f>'Production Summary'!$M$57</f>
        <v>394.14414414414409</v>
      </c>
      <c r="DM60" s="164">
        <f>'Production Summary'!$N$58</f>
        <v>14017.671517671517</v>
      </c>
      <c r="DN60" s="164">
        <f>'Production Summary'!$M$58</f>
        <v>778.75952875952873</v>
      </c>
      <c r="DO60" s="164">
        <f>'Production Summary'!$N$61</f>
        <v>4500</v>
      </c>
      <c r="DP60" s="328">
        <f>'Production Summary'!$M$61</f>
        <v>750</v>
      </c>
      <c r="DQ60" s="164">
        <v>0</v>
      </c>
      <c r="DR60" s="164">
        <f>'Production Summary'!$N$62</f>
        <v>8900</v>
      </c>
      <c r="DS60" s="164">
        <f>'Production Summary'!$N$70</f>
        <v>300</v>
      </c>
      <c r="DT60" s="328">
        <f>'Production Summary'!$M$70</f>
        <v>25</v>
      </c>
      <c r="DU60" s="164">
        <v>0</v>
      </c>
      <c r="DV60" s="164">
        <f>'Production Summary'!$N$71</f>
        <v>150</v>
      </c>
      <c r="DW60" s="328">
        <v>0</v>
      </c>
      <c r="DX60" s="164">
        <f>'Production Summary'!$N$64</f>
        <v>192</v>
      </c>
      <c r="DY60" s="164">
        <v>0</v>
      </c>
      <c r="DZ60" s="391">
        <f>'Production Summary'!$N$65</f>
        <v>384</v>
      </c>
      <c r="EA60" s="164">
        <v>0</v>
      </c>
      <c r="EB60" s="391">
        <f>'Production Summary'!$N$66</f>
        <v>192</v>
      </c>
      <c r="EC60" s="164">
        <v>0</v>
      </c>
      <c r="ED60" s="164">
        <f>'Production Summary'!$N$67</f>
        <v>96</v>
      </c>
      <c r="EE60" s="164">
        <v>0</v>
      </c>
      <c r="EF60" s="164">
        <f>'Production Summary'!$N$68</f>
        <v>96</v>
      </c>
      <c r="EG60" s="164">
        <v>0</v>
      </c>
      <c r="EH60" s="164">
        <f>'Production Summary'!$N$69</f>
        <v>340</v>
      </c>
      <c r="EI60" s="101"/>
      <c r="EJ60" s="3"/>
      <c r="EK60" s="3"/>
      <c r="ER60" s="64" t="s">
        <v>76</v>
      </c>
      <c r="ES60" s="61" t="str">
        <f t="shared" si="9"/>
        <v>Shrikant Pandey</v>
      </c>
      <c r="ET60" s="24">
        <f t="shared" si="2"/>
        <v>0</v>
      </c>
    </row>
    <row r="61" spans="1:150" ht="15" customHeight="1">
      <c r="A61" t="b">
        <f>C61='Raipur-1'!C61</f>
        <v>1</v>
      </c>
      <c r="B61" s="612">
        <f t="shared" si="3"/>
        <v>56</v>
      </c>
      <c r="C61" s="3" t="str">
        <f>IF('Raipur-1'!C61="","",'Raipur-1'!C61)</f>
        <v>Kartik Daily Needs</v>
      </c>
      <c r="D61" s="164">
        <f>'Production Summary'!$N$4</f>
        <v>666</v>
      </c>
      <c r="E61" s="164">
        <f>'Production Summary'!$M$4</f>
        <v>27.75</v>
      </c>
      <c r="F61" s="164">
        <v>0</v>
      </c>
      <c r="G61" s="164">
        <f>'Production Summary'!$N$5</f>
        <v>666</v>
      </c>
      <c r="H61" s="164">
        <f>'Production Summary'!$M$5</f>
        <v>27.75</v>
      </c>
      <c r="I61" s="164">
        <v>0</v>
      </c>
      <c r="J61" s="164">
        <f>'Production Summary'!$N$6</f>
        <v>200</v>
      </c>
      <c r="K61" s="328">
        <f>'Production Summary'!$M$6</f>
        <v>7.5</v>
      </c>
      <c r="L61" s="164">
        <v>0</v>
      </c>
      <c r="M61" s="365">
        <f>'Production Summary'!$N$7</f>
        <v>612.72</v>
      </c>
      <c r="N61" s="367">
        <f>'Production Summary'!$M$7</f>
        <v>25.53</v>
      </c>
      <c r="O61" s="164">
        <v>0</v>
      </c>
      <c r="P61" s="164">
        <f>'Production Summary'!$N$8</f>
        <v>780</v>
      </c>
      <c r="Q61" s="164">
        <f>'Production Summary'!$M$8</f>
        <v>65</v>
      </c>
      <c r="R61" s="164">
        <v>0</v>
      </c>
      <c r="S61" s="164">
        <f>'Production Summary'!$N$9</f>
        <v>720</v>
      </c>
      <c r="T61" s="164">
        <f>'Production Summary'!$M$9</f>
        <v>60</v>
      </c>
      <c r="U61" s="164">
        <v>0</v>
      </c>
      <c r="V61" s="164">
        <f>'Production Summary'!$N$10</f>
        <v>876</v>
      </c>
      <c r="W61" s="164">
        <f>'Production Summary'!$M$10</f>
        <v>73</v>
      </c>
      <c r="X61" s="164">
        <v>0</v>
      </c>
      <c r="Y61" s="164">
        <f>'Production Summary'!$N$14</f>
        <v>177</v>
      </c>
      <c r="Z61" s="328">
        <f>'Production Summary'!$M$14</f>
        <v>14.75</v>
      </c>
      <c r="AA61" s="164">
        <v>0</v>
      </c>
      <c r="AB61" s="164">
        <f>'Production Summary'!$N$15</f>
        <v>126</v>
      </c>
      <c r="AC61" s="164">
        <f>'Production Summary'!$M$15</f>
        <v>21</v>
      </c>
      <c r="AD61" s="164">
        <v>0</v>
      </c>
      <c r="AE61" s="164">
        <f>'Production Summary'!$N$16</f>
        <v>252</v>
      </c>
      <c r="AF61" s="164">
        <f>'Production Summary'!$M$16</f>
        <v>21</v>
      </c>
      <c r="AG61" s="164">
        <v>0</v>
      </c>
      <c r="AH61" s="164">
        <f>'Production Summary'!$N$18</f>
        <v>1035</v>
      </c>
      <c r="AI61" s="164">
        <f>'Production Summary'!$M$18</f>
        <v>17.25</v>
      </c>
      <c r="AJ61" s="164">
        <v>0</v>
      </c>
      <c r="AK61" s="164">
        <f>'Production Summary'!$N$19</f>
        <v>870</v>
      </c>
      <c r="AL61" s="164">
        <f>'Production Summary'!$M$19</f>
        <v>29</v>
      </c>
      <c r="AM61" s="164">
        <v>0</v>
      </c>
      <c r="AN61" s="164">
        <f>'Production Summary'!$N$20</f>
        <v>864</v>
      </c>
      <c r="AO61" s="164">
        <f>'Production Summary'!$M$20</f>
        <v>72</v>
      </c>
      <c r="AP61" s="164">
        <v>0</v>
      </c>
      <c r="AQ61" s="164">
        <f>'Production Summary'!$N$21</f>
        <v>670</v>
      </c>
      <c r="AR61" s="164">
        <f>'Production Summary'!$M$21</f>
        <v>335</v>
      </c>
      <c r="AS61" s="164">
        <v>0</v>
      </c>
      <c r="AT61" s="386">
        <f>'Production Summary'!$N$22</f>
        <v>375</v>
      </c>
      <c r="AU61" s="164">
        <f>'Production Summary'!$N$23</f>
        <v>1050</v>
      </c>
      <c r="AV61" s="164">
        <f>'Production Summary'!$N$25</f>
        <v>300</v>
      </c>
      <c r="AW61" s="164">
        <f>'Production Summary'!$M$25</f>
        <v>25</v>
      </c>
      <c r="AX61" s="164">
        <v>0</v>
      </c>
      <c r="AY61" s="164">
        <f>'Production Summary'!$N$26</f>
        <v>300</v>
      </c>
      <c r="AZ61" s="164">
        <f>'Production Summary'!$M$26</f>
        <v>25</v>
      </c>
      <c r="BA61" s="164">
        <v>0</v>
      </c>
      <c r="BB61" s="164">
        <f>'Production Summary'!$N$28</f>
        <v>777</v>
      </c>
      <c r="BC61" s="164">
        <f>'Production Summary'!$M$28</f>
        <v>12.95</v>
      </c>
      <c r="BD61" s="164">
        <v>0</v>
      </c>
      <c r="BE61" s="164">
        <f>'Production Summary'!$N$29</f>
        <v>612</v>
      </c>
      <c r="BF61" s="164">
        <f>'Production Summary'!$M$29</f>
        <v>51</v>
      </c>
      <c r="BG61" s="164">
        <v>0</v>
      </c>
      <c r="BH61" s="164">
        <f>'Production Summary'!$N$30</f>
        <v>500</v>
      </c>
      <c r="BI61" s="164">
        <f>'Production Summary'!$M$30</f>
        <v>250</v>
      </c>
      <c r="BJ61" s="164">
        <v>0</v>
      </c>
      <c r="BK61" s="386"/>
      <c r="BL61" s="164">
        <f>'Production Summary'!$N$32</f>
        <v>875</v>
      </c>
      <c r="BM61" s="164">
        <f>'Production Summary'!$N$34</f>
        <v>360.59999999999997</v>
      </c>
      <c r="BN61" s="164">
        <f>'Production Summary'!$M$34</f>
        <v>6.01</v>
      </c>
      <c r="BO61" s="164">
        <v>0</v>
      </c>
      <c r="BP61" s="164">
        <f>'Production Summary'!$N$36</f>
        <v>717</v>
      </c>
      <c r="BQ61" s="164">
        <f>'Production Summary'!$M$36</f>
        <v>11.95</v>
      </c>
      <c r="BR61" s="164">
        <v>0</v>
      </c>
      <c r="BS61" s="164">
        <f>'Production Summary'!$N$37</f>
        <v>210</v>
      </c>
      <c r="BT61" s="164">
        <f>'Production Summary'!$M$37</f>
        <v>21</v>
      </c>
      <c r="BU61" s="164">
        <v>0</v>
      </c>
      <c r="BV61" s="164">
        <f>'Production Summary'!$N$38</f>
        <v>280</v>
      </c>
      <c r="BW61" s="164">
        <f>'Production Summary'!$M$38</f>
        <v>28</v>
      </c>
      <c r="BX61" s="164">
        <v>0</v>
      </c>
      <c r="BY61" s="165">
        <f>'Production Summary'!$N$39</f>
        <v>300.38406247988502</v>
      </c>
      <c r="BZ61" s="164">
        <f>'Production Summary'!$M$39</f>
        <v>30.038406247988501</v>
      </c>
      <c r="CA61" s="164">
        <v>0</v>
      </c>
      <c r="CB61" s="164">
        <f>'Production Summary'!$N$40</f>
        <v>131.30000000000001</v>
      </c>
      <c r="CC61" s="164">
        <f>'Production Summary'!$M$40</f>
        <v>13.13</v>
      </c>
      <c r="CD61" s="164">
        <v>0</v>
      </c>
      <c r="CE61" s="164">
        <f>'Production Summary'!$N$42</f>
        <v>1136.3519999999996</v>
      </c>
      <c r="CF61" s="164">
        <f>'Production Summary'!$M$42</f>
        <v>81.167999999999978</v>
      </c>
      <c r="CG61" s="164">
        <v>0</v>
      </c>
      <c r="CH61" s="164">
        <v>0</v>
      </c>
      <c r="CI61" s="164">
        <f>'Production Summary'!$N$43</f>
        <v>184</v>
      </c>
      <c r="CJ61" s="164">
        <v>0</v>
      </c>
      <c r="CK61" s="164">
        <f>'Production Summary'!$N$44</f>
        <v>355</v>
      </c>
      <c r="CL61" s="164">
        <v>0</v>
      </c>
      <c r="CM61" s="375">
        <f>'Production Summary'!$N$45</f>
        <v>1650</v>
      </c>
      <c r="CN61" s="164">
        <f>'Production Summary'!$N$46</f>
        <v>270</v>
      </c>
      <c r="CO61" s="164">
        <f>'Production Summary'!$N$47</f>
        <v>1350</v>
      </c>
      <c r="CP61" s="166"/>
      <c r="CQ61" s="164">
        <f>'Production Summary'!$N$49</f>
        <v>8004.1580041580037</v>
      </c>
      <c r="CR61" s="164">
        <f>'Production Summary'!$M$49</f>
        <v>66.701316701316699</v>
      </c>
      <c r="CS61" s="164">
        <f>'Production Summary'!$N$50</f>
        <v>13331.600831600828</v>
      </c>
      <c r="CT61" s="164">
        <f>'Production Summary'!$M$50</f>
        <v>148.1288981288981</v>
      </c>
      <c r="CU61" s="164">
        <f>'Production Summary'!$N$51</f>
        <v>12785.862785862784</v>
      </c>
      <c r="CV61" s="164">
        <f>'Production Summary'!$M$51</f>
        <v>355.16285516285512</v>
      </c>
      <c r="CW61" s="164">
        <f>'Production Summary'!$N$52</f>
        <v>12629.937629937627</v>
      </c>
      <c r="CX61" s="164">
        <f>'Production Summary'!$M$52</f>
        <v>701.66320166320156</v>
      </c>
      <c r="CY61" s="164">
        <f>'Production Summary'!$N$53</f>
        <v>12396.049896049895</v>
      </c>
      <c r="CZ61" s="164">
        <f>'Production Summary'!$M$53</f>
        <v>688.66943866943859</v>
      </c>
      <c r="DA61" s="164">
        <f>'Production Summary'!$N$54</f>
        <v>13799.376299376298</v>
      </c>
      <c r="DB61" s="164">
        <f>'Production Summary'!$M$54</f>
        <v>766.63201663201653</v>
      </c>
      <c r="DC61" s="328">
        <f>'Production Summary'!$N$60</f>
        <v>12863.825363825363</v>
      </c>
      <c r="DD61" s="328">
        <f>'Production Summary'!$M$60</f>
        <v>714.65696465696465</v>
      </c>
      <c r="DE61" s="164">
        <f>'Production Summary'!$N$59</f>
        <v>11148.648648648648</v>
      </c>
      <c r="DF61" s="328">
        <f>'Production Summary'!$M$59</f>
        <v>619.36936936936934</v>
      </c>
      <c r="DG61" s="164">
        <f>'Production Summary'!$N$55</f>
        <v>13842.68884268884</v>
      </c>
      <c r="DH61" s="164">
        <f>'Production Summary'!$M$55</f>
        <v>3460.67221067221</v>
      </c>
      <c r="DI61" s="164">
        <f>'Production Summary'!$N$56</f>
        <v>13097.713097713096</v>
      </c>
      <c r="DJ61" s="164">
        <f>'Production Summary'!$M$56</f>
        <v>163.72141372141371</v>
      </c>
      <c r="DK61" s="164">
        <f>'Production Summary'!$N$57</f>
        <v>14189.189189189186</v>
      </c>
      <c r="DL61" s="164">
        <f>'Production Summary'!$M$57</f>
        <v>394.14414414414409</v>
      </c>
      <c r="DM61" s="164">
        <f>'Production Summary'!$N$58</f>
        <v>14017.671517671517</v>
      </c>
      <c r="DN61" s="164">
        <f>'Production Summary'!$M$58</f>
        <v>778.75952875952873</v>
      </c>
      <c r="DO61" s="164">
        <f>'Production Summary'!$N$61</f>
        <v>4500</v>
      </c>
      <c r="DP61" s="328">
        <f>'Production Summary'!$M$61</f>
        <v>750</v>
      </c>
      <c r="DQ61" s="164">
        <v>0</v>
      </c>
      <c r="DR61" s="164">
        <f>'Production Summary'!$N$62</f>
        <v>8900</v>
      </c>
      <c r="DS61" s="164">
        <f>'Production Summary'!$N$70</f>
        <v>300</v>
      </c>
      <c r="DT61" s="328">
        <f>'Production Summary'!$M$70</f>
        <v>25</v>
      </c>
      <c r="DU61" s="164">
        <v>0</v>
      </c>
      <c r="DV61" s="164">
        <f>'Production Summary'!$N$71</f>
        <v>150</v>
      </c>
      <c r="DW61" s="328">
        <v>0</v>
      </c>
      <c r="DX61" s="164">
        <f>'Production Summary'!$N$64</f>
        <v>192</v>
      </c>
      <c r="DY61" s="164">
        <v>0</v>
      </c>
      <c r="DZ61" s="391">
        <f>'Production Summary'!$N$65</f>
        <v>384</v>
      </c>
      <c r="EA61" s="164">
        <v>0</v>
      </c>
      <c r="EB61" s="391">
        <f>'Production Summary'!$N$66</f>
        <v>192</v>
      </c>
      <c r="EC61" s="164">
        <v>0</v>
      </c>
      <c r="ED61" s="164">
        <f>'Production Summary'!$N$67</f>
        <v>96</v>
      </c>
      <c r="EE61" s="164">
        <v>0</v>
      </c>
      <c r="EF61" s="164">
        <f>'Production Summary'!$N$68</f>
        <v>96</v>
      </c>
      <c r="EG61" s="164">
        <v>0</v>
      </c>
      <c r="EH61" s="164">
        <f>'Production Summary'!$N$69</f>
        <v>340</v>
      </c>
      <c r="EI61" s="101"/>
      <c r="EJ61" s="3"/>
      <c r="EK61" s="3"/>
      <c r="ER61" s="64" t="s">
        <v>77</v>
      </c>
      <c r="ES61" s="61" t="str">
        <f t="shared" si="9"/>
        <v>Kartik Daily Needs</v>
      </c>
      <c r="ET61" s="24">
        <f t="shared" si="2"/>
        <v>0</v>
      </c>
    </row>
    <row r="62" spans="1:150" ht="15" customHeight="1">
      <c r="A62" t="b">
        <f>C62='Raipur-1'!C62</f>
        <v>1</v>
      </c>
      <c r="B62" s="612">
        <f t="shared" si="3"/>
        <v>57</v>
      </c>
      <c r="C62" s="3" t="str">
        <f>IF('Raipur-1'!C62="","",'Raipur-1'!C62)</f>
        <v/>
      </c>
      <c r="D62" s="164">
        <f>'Production Summary'!$N$4</f>
        <v>666</v>
      </c>
      <c r="E62" s="164">
        <f>'Production Summary'!$M$4</f>
        <v>27.75</v>
      </c>
      <c r="F62" s="164">
        <v>0</v>
      </c>
      <c r="G62" s="164">
        <f>'Production Summary'!$N$5</f>
        <v>666</v>
      </c>
      <c r="H62" s="164">
        <f>'Production Summary'!$M$5</f>
        <v>27.75</v>
      </c>
      <c r="I62" s="164">
        <v>0</v>
      </c>
      <c r="J62" s="164">
        <f>'Production Summary'!$N$6</f>
        <v>200</v>
      </c>
      <c r="K62" s="328">
        <f>'Production Summary'!$M$6</f>
        <v>7.5</v>
      </c>
      <c r="L62" s="164">
        <v>0</v>
      </c>
      <c r="M62" s="365">
        <f>'Production Summary'!$N$7</f>
        <v>612.72</v>
      </c>
      <c r="N62" s="367">
        <f>'Production Summary'!$M$7</f>
        <v>25.53</v>
      </c>
      <c r="O62" s="164">
        <v>0</v>
      </c>
      <c r="P62" s="164">
        <f>'Production Summary'!$N$8</f>
        <v>780</v>
      </c>
      <c r="Q62" s="164">
        <f>'Production Summary'!$M$8</f>
        <v>65</v>
      </c>
      <c r="R62" s="164">
        <v>0</v>
      </c>
      <c r="S62" s="164">
        <f>'Production Summary'!$N$9</f>
        <v>720</v>
      </c>
      <c r="T62" s="164">
        <f>'Production Summary'!$M$9</f>
        <v>60</v>
      </c>
      <c r="U62" s="164">
        <v>0</v>
      </c>
      <c r="V62" s="164">
        <f>'Production Summary'!$N$10</f>
        <v>876</v>
      </c>
      <c r="W62" s="164">
        <f>'Production Summary'!$M$10</f>
        <v>73</v>
      </c>
      <c r="X62" s="164">
        <v>0</v>
      </c>
      <c r="Y62" s="164">
        <f>'Production Summary'!$N$14</f>
        <v>177</v>
      </c>
      <c r="Z62" s="328">
        <f>'Production Summary'!$M$14</f>
        <v>14.75</v>
      </c>
      <c r="AA62" s="164">
        <v>0</v>
      </c>
      <c r="AB62" s="164">
        <f>'Production Summary'!$N$15</f>
        <v>126</v>
      </c>
      <c r="AC62" s="164">
        <f>'Production Summary'!$M$15</f>
        <v>21</v>
      </c>
      <c r="AD62" s="164">
        <v>0</v>
      </c>
      <c r="AE62" s="164">
        <f>'Production Summary'!$N$16</f>
        <v>252</v>
      </c>
      <c r="AF62" s="164">
        <f>'Production Summary'!$M$16</f>
        <v>21</v>
      </c>
      <c r="AG62" s="164">
        <v>0</v>
      </c>
      <c r="AH62" s="164">
        <f>'Production Summary'!$N$18</f>
        <v>1035</v>
      </c>
      <c r="AI62" s="164">
        <f>'Production Summary'!$M$18</f>
        <v>17.25</v>
      </c>
      <c r="AJ62" s="164">
        <v>0</v>
      </c>
      <c r="AK62" s="164">
        <f>'Production Summary'!$N$19</f>
        <v>870</v>
      </c>
      <c r="AL62" s="164">
        <f>'Production Summary'!$M$19</f>
        <v>29</v>
      </c>
      <c r="AM62" s="164">
        <v>0</v>
      </c>
      <c r="AN62" s="164">
        <f>'Production Summary'!$N$20</f>
        <v>864</v>
      </c>
      <c r="AO62" s="164">
        <f>'Production Summary'!$M$20</f>
        <v>72</v>
      </c>
      <c r="AP62" s="164">
        <v>0</v>
      </c>
      <c r="AQ62" s="164">
        <f>'Production Summary'!$N$21</f>
        <v>670</v>
      </c>
      <c r="AR62" s="164">
        <f>'Production Summary'!$M$21</f>
        <v>335</v>
      </c>
      <c r="AS62" s="164">
        <v>0</v>
      </c>
      <c r="AT62" s="386">
        <f>'Production Summary'!$N$22</f>
        <v>375</v>
      </c>
      <c r="AU62" s="164">
        <f>'Production Summary'!$N$23</f>
        <v>1050</v>
      </c>
      <c r="AV62" s="164">
        <f>'Production Summary'!$N$25</f>
        <v>300</v>
      </c>
      <c r="AW62" s="164">
        <f>'Production Summary'!$M$25</f>
        <v>25</v>
      </c>
      <c r="AX62" s="164">
        <v>0</v>
      </c>
      <c r="AY62" s="164">
        <f>'Production Summary'!$N$26</f>
        <v>300</v>
      </c>
      <c r="AZ62" s="164">
        <f>'Production Summary'!$M$26</f>
        <v>25</v>
      </c>
      <c r="BA62" s="164">
        <v>0</v>
      </c>
      <c r="BB62" s="164">
        <f>'Production Summary'!$N$28</f>
        <v>777</v>
      </c>
      <c r="BC62" s="164">
        <f>'Production Summary'!$M$28</f>
        <v>12.95</v>
      </c>
      <c r="BD62" s="164">
        <v>0</v>
      </c>
      <c r="BE62" s="164">
        <f>'Production Summary'!$N$29</f>
        <v>612</v>
      </c>
      <c r="BF62" s="164">
        <f>'Production Summary'!$M$29</f>
        <v>51</v>
      </c>
      <c r="BG62" s="164">
        <v>0</v>
      </c>
      <c r="BH62" s="164">
        <f>'Production Summary'!$N$30</f>
        <v>500</v>
      </c>
      <c r="BI62" s="164">
        <f>'Production Summary'!$M$30</f>
        <v>250</v>
      </c>
      <c r="BJ62" s="164">
        <v>0</v>
      </c>
      <c r="BK62" s="386"/>
      <c r="BL62" s="164">
        <f>'Production Summary'!$N$32</f>
        <v>875</v>
      </c>
      <c r="BM62" s="164">
        <f>'Production Summary'!$N$34</f>
        <v>360.59999999999997</v>
      </c>
      <c r="BN62" s="164">
        <f>'Production Summary'!$M$34</f>
        <v>6.01</v>
      </c>
      <c r="BO62" s="164">
        <v>0</v>
      </c>
      <c r="BP62" s="164">
        <f>'Production Summary'!$N$36</f>
        <v>717</v>
      </c>
      <c r="BQ62" s="164">
        <f>'Production Summary'!$M$36</f>
        <v>11.95</v>
      </c>
      <c r="BR62" s="164">
        <v>0</v>
      </c>
      <c r="BS62" s="164">
        <f>'Production Summary'!$N$37</f>
        <v>210</v>
      </c>
      <c r="BT62" s="164">
        <f>'Production Summary'!$M$37</f>
        <v>21</v>
      </c>
      <c r="BU62" s="164">
        <v>0</v>
      </c>
      <c r="BV62" s="164">
        <f>'Production Summary'!$N$38</f>
        <v>280</v>
      </c>
      <c r="BW62" s="164">
        <f>'Production Summary'!$M$38</f>
        <v>28</v>
      </c>
      <c r="BX62" s="164">
        <v>0</v>
      </c>
      <c r="BY62" s="165">
        <f>'Production Summary'!$N$39</f>
        <v>300.38406247988502</v>
      </c>
      <c r="BZ62" s="164">
        <f>'Production Summary'!$M$39</f>
        <v>30.038406247988501</v>
      </c>
      <c r="CA62" s="164">
        <v>0</v>
      </c>
      <c r="CB62" s="164">
        <f>'Production Summary'!$N$40</f>
        <v>131.30000000000001</v>
      </c>
      <c r="CC62" s="164">
        <f>'Production Summary'!$M$40</f>
        <v>13.13</v>
      </c>
      <c r="CD62" s="164">
        <v>0</v>
      </c>
      <c r="CE62" s="164">
        <f>'Production Summary'!$N$42</f>
        <v>1136.3519999999996</v>
      </c>
      <c r="CF62" s="164">
        <f>'Production Summary'!$M$42</f>
        <v>81.167999999999978</v>
      </c>
      <c r="CG62" s="164">
        <v>0</v>
      </c>
      <c r="CH62" s="164">
        <v>0</v>
      </c>
      <c r="CI62" s="164">
        <f>'Production Summary'!$N$43</f>
        <v>184</v>
      </c>
      <c r="CJ62" s="164">
        <v>0</v>
      </c>
      <c r="CK62" s="164">
        <f>'Production Summary'!$N$44</f>
        <v>355</v>
      </c>
      <c r="CL62" s="164">
        <v>0</v>
      </c>
      <c r="CM62" s="375">
        <f>'Production Summary'!$N$45</f>
        <v>1650</v>
      </c>
      <c r="CN62" s="164">
        <f>'Production Summary'!$N$46</f>
        <v>270</v>
      </c>
      <c r="CO62" s="164">
        <f>'Production Summary'!$N$47</f>
        <v>1350</v>
      </c>
      <c r="CP62" s="166"/>
      <c r="CQ62" s="164">
        <f>'Production Summary'!$N$49</f>
        <v>8004.1580041580037</v>
      </c>
      <c r="CR62" s="164">
        <f>'Production Summary'!$M$49</f>
        <v>66.701316701316699</v>
      </c>
      <c r="CS62" s="164">
        <f>'Production Summary'!$N$50</f>
        <v>13331.600831600828</v>
      </c>
      <c r="CT62" s="164">
        <f>'Production Summary'!$M$50</f>
        <v>148.1288981288981</v>
      </c>
      <c r="CU62" s="164">
        <f>'Production Summary'!$N$51</f>
        <v>12785.862785862784</v>
      </c>
      <c r="CV62" s="164">
        <f>'Production Summary'!$M$51</f>
        <v>355.16285516285512</v>
      </c>
      <c r="CW62" s="164">
        <f>'Production Summary'!$N$52</f>
        <v>12629.937629937627</v>
      </c>
      <c r="CX62" s="164">
        <f>'Production Summary'!$M$52</f>
        <v>701.66320166320156</v>
      </c>
      <c r="CY62" s="164">
        <f>'Production Summary'!$N$53</f>
        <v>12396.049896049895</v>
      </c>
      <c r="CZ62" s="164">
        <f>'Production Summary'!$M$53</f>
        <v>688.66943866943859</v>
      </c>
      <c r="DA62" s="164">
        <f>'Production Summary'!$N$54</f>
        <v>13799.376299376298</v>
      </c>
      <c r="DB62" s="164">
        <f>'Production Summary'!$M$54</f>
        <v>766.63201663201653</v>
      </c>
      <c r="DC62" s="328">
        <f>'Production Summary'!$N$60</f>
        <v>12863.825363825363</v>
      </c>
      <c r="DD62" s="328">
        <f>'Production Summary'!$M$60</f>
        <v>714.65696465696465</v>
      </c>
      <c r="DE62" s="164">
        <f>'Production Summary'!$N$59</f>
        <v>11148.648648648648</v>
      </c>
      <c r="DF62" s="328">
        <f>'Production Summary'!$M$59</f>
        <v>619.36936936936934</v>
      </c>
      <c r="DG62" s="164">
        <f>'Production Summary'!$N$55</f>
        <v>13842.68884268884</v>
      </c>
      <c r="DH62" s="164">
        <f>'Production Summary'!$M$55</f>
        <v>3460.67221067221</v>
      </c>
      <c r="DI62" s="164">
        <f>'Production Summary'!$N$56</f>
        <v>13097.713097713096</v>
      </c>
      <c r="DJ62" s="164">
        <f>'Production Summary'!$M$56</f>
        <v>163.72141372141371</v>
      </c>
      <c r="DK62" s="164">
        <f>'Production Summary'!$N$57</f>
        <v>14189.189189189186</v>
      </c>
      <c r="DL62" s="164">
        <f>'Production Summary'!$M$57</f>
        <v>394.14414414414409</v>
      </c>
      <c r="DM62" s="164">
        <f>'Production Summary'!$N$58</f>
        <v>14017.671517671517</v>
      </c>
      <c r="DN62" s="164">
        <f>'Production Summary'!$M$58</f>
        <v>778.75952875952873</v>
      </c>
      <c r="DO62" s="164">
        <f>'Production Summary'!$N$61</f>
        <v>4500</v>
      </c>
      <c r="DP62" s="328">
        <f>'Production Summary'!$M$61</f>
        <v>750</v>
      </c>
      <c r="DQ62" s="164">
        <v>0</v>
      </c>
      <c r="DR62" s="164">
        <f>'Production Summary'!$N$62</f>
        <v>8900</v>
      </c>
      <c r="DS62" s="164">
        <f>'Production Summary'!$N$70</f>
        <v>300</v>
      </c>
      <c r="DT62" s="328">
        <f>'Production Summary'!$M$70</f>
        <v>25</v>
      </c>
      <c r="DU62" s="164">
        <v>0</v>
      </c>
      <c r="DV62" s="164">
        <f>'Production Summary'!$N$71</f>
        <v>150</v>
      </c>
      <c r="DW62" s="328">
        <v>0</v>
      </c>
      <c r="DX62" s="164">
        <f>'Production Summary'!$N$64</f>
        <v>192</v>
      </c>
      <c r="DY62" s="164">
        <v>0</v>
      </c>
      <c r="DZ62" s="391">
        <f>'Production Summary'!$N$65</f>
        <v>384</v>
      </c>
      <c r="EA62" s="164">
        <v>0</v>
      </c>
      <c r="EB62" s="391">
        <f>'Production Summary'!$N$66</f>
        <v>192</v>
      </c>
      <c r="EC62" s="164">
        <v>0</v>
      </c>
      <c r="ED62" s="164">
        <f>'Production Summary'!$N$67</f>
        <v>96</v>
      </c>
      <c r="EE62" s="164">
        <v>0</v>
      </c>
      <c r="EF62" s="164">
        <f>'Production Summary'!$N$68</f>
        <v>96</v>
      </c>
      <c r="EG62" s="164">
        <v>0</v>
      </c>
      <c r="EH62" s="164">
        <f>'Production Summary'!$N$69</f>
        <v>340</v>
      </c>
      <c r="EI62" s="101"/>
      <c r="EJ62" s="3"/>
      <c r="EK62" s="3"/>
      <c r="ER62" s="64" t="s">
        <v>78</v>
      </c>
      <c r="ES62" s="61" t="str">
        <f t="shared" si="9"/>
        <v/>
      </c>
      <c r="ET62" s="24">
        <f t="shared" si="2"/>
        <v>0</v>
      </c>
    </row>
    <row r="63" spans="1:150" ht="15" customHeight="1">
      <c r="A63" t="b">
        <f>C63='Raipur-1'!C63</f>
        <v>1</v>
      </c>
      <c r="B63" s="612">
        <f t="shared" si="3"/>
        <v>58</v>
      </c>
      <c r="C63" s="3" t="str">
        <f>IF('Raipur-1'!C63="","",'Raipur-1'!C63)</f>
        <v/>
      </c>
      <c r="D63" s="164">
        <f>'Production Summary'!$N$4</f>
        <v>666</v>
      </c>
      <c r="E63" s="164">
        <f>'Production Summary'!$M$4</f>
        <v>27.75</v>
      </c>
      <c r="F63" s="164">
        <v>0</v>
      </c>
      <c r="G63" s="164">
        <f>'Production Summary'!$N$5</f>
        <v>666</v>
      </c>
      <c r="H63" s="164">
        <f>'Production Summary'!$M$5</f>
        <v>27.75</v>
      </c>
      <c r="I63" s="164">
        <v>0</v>
      </c>
      <c r="J63" s="164">
        <f>'Production Summary'!$N$6</f>
        <v>200</v>
      </c>
      <c r="K63" s="328">
        <f>'Production Summary'!$M$6</f>
        <v>7.5</v>
      </c>
      <c r="L63" s="164">
        <v>0</v>
      </c>
      <c r="M63" s="365">
        <f>'Production Summary'!$N$7</f>
        <v>612.72</v>
      </c>
      <c r="N63" s="367">
        <f>'Production Summary'!$M$7</f>
        <v>25.53</v>
      </c>
      <c r="O63" s="164">
        <v>0</v>
      </c>
      <c r="P63" s="164">
        <f>'Production Summary'!$N$8</f>
        <v>780</v>
      </c>
      <c r="Q63" s="164">
        <f>'Production Summary'!$M$8</f>
        <v>65</v>
      </c>
      <c r="R63" s="164">
        <v>0</v>
      </c>
      <c r="S63" s="164">
        <f>'Production Summary'!$N$9</f>
        <v>720</v>
      </c>
      <c r="T63" s="164">
        <f>'Production Summary'!$M$9</f>
        <v>60</v>
      </c>
      <c r="U63" s="164">
        <v>0</v>
      </c>
      <c r="V63" s="164">
        <f>'Production Summary'!$N$10</f>
        <v>876</v>
      </c>
      <c r="W63" s="164">
        <f>'Production Summary'!$M$10</f>
        <v>73</v>
      </c>
      <c r="X63" s="164">
        <v>0</v>
      </c>
      <c r="Y63" s="164">
        <f>'Production Summary'!$N$14</f>
        <v>177</v>
      </c>
      <c r="Z63" s="328">
        <f>'Production Summary'!$M$14</f>
        <v>14.75</v>
      </c>
      <c r="AA63" s="164">
        <v>0</v>
      </c>
      <c r="AB63" s="164">
        <f>'Production Summary'!$N$15</f>
        <v>126</v>
      </c>
      <c r="AC63" s="164">
        <f>'Production Summary'!$M$15</f>
        <v>21</v>
      </c>
      <c r="AD63" s="164">
        <v>0</v>
      </c>
      <c r="AE63" s="164">
        <f>'Production Summary'!$N$16</f>
        <v>252</v>
      </c>
      <c r="AF63" s="164">
        <f>'Production Summary'!$M$16</f>
        <v>21</v>
      </c>
      <c r="AG63" s="164">
        <v>0</v>
      </c>
      <c r="AH63" s="164">
        <f>'Production Summary'!$N$18</f>
        <v>1035</v>
      </c>
      <c r="AI63" s="164">
        <f>'Production Summary'!$M$18</f>
        <v>17.25</v>
      </c>
      <c r="AJ63" s="164">
        <v>0</v>
      </c>
      <c r="AK63" s="164">
        <f>'Production Summary'!$N$19</f>
        <v>870</v>
      </c>
      <c r="AL63" s="164">
        <f>'Production Summary'!$M$19</f>
        <v>29</v>
      </c>
      <c r="AM63" s="164">
        <v>0</v>
      </c>
      <c r="AN63" s="164">
        <f>'Production Summary'!$N$20</f>
        <v>864</v>
      </c>
      <c r="AO63" s="164">
        <f>'Production Summary'!$M$20</f>
        <v>72</v>
      </c>
      <c r="AP63" s="164">
        <v>0</v>
      </c>
      <c r="AQ63" s="164">
        <f>'Production Summary'!$N$21</f>
        <v>670</v>
      </c>
      <c r="AR63" s="164">
        <f>'Production Summary'!$M$21</f>
        <v>335</v>
      </c>
      <c r="AS63" s="164">
        <v>0</v>
      </c>
      <c r="AT63" s="386">
        <f>'Production Summary'!$N$22</f>
        <v>375</v>
      </c>
      <c r="AU63" s="164">
        <f>'Production Summary'!$N$23</f>
        <v>1050</v>
      </c>
      <c r="AV63" s="164">
        <f>'Production Summary'!$N$25</f>
        <v>300</v>
      </c>
      <c r="AW63" s="164">
        <f>'Production Summary'!$M$25</f>
        <v>25</v>
      </c>
      <c r="AX63" s="164">
        <v>0</v>
      </c>
      <c r="AY63" s="164">
        <f>'Production Summary'!$N$26</f>
        <v>300</v>
      </c>
      <c r="AZ63" s="164">
        <f>'Production Summary'!$M$26</f>
        <v>25</v>
      </c>
      <c r="BA63" s="164">
        <v>0</v>
      </c>
      <c r="BB63" s="164">
        <f>'Production Summary'!$N$28</f>
        <v>777</v>
      </c>
      <c r="BC63" s="164">
        <f>'Production Summary'!$M$28</f>
        <v>12.95</v>
      </c>
      <c r="BD63" s="164">
        <v>0</v>
      </c>
      <c r="BE63" s="164">
        <f>'Production Summary'!$N$29</f>
        <v>612</v>
      </c>
      <c r="BF63" s="164">
        <f>'Production Summary'!$M$29</f>
        <v>51</v>
      </c>
      <c r="BG63" s="164">
        <v>0</v>
      </c>
      <c r="BH63" s="164">
        <f>'Production Summary'!$N$30</f>
        <v>500</v>
      </c>
      <c r="BI63" s="164">
        <f>'Production Summary'!$M$30</f>
        <v>250</v>
      </c>
      <c r="BJ63" s="164">
        <v>0</v>
      </c>
      <c r="BK63" s="386"/>
      <c r="BL63" s="164">
        <f>'Production Summary'!$N$32</f>
        <v>875</v>
      </c>
      <c r="BM63" s="164">
        <f>'Production Summary'!$N$34</f>
        <v>360.59999999999997</v>
      </c>
      <c r="BN63" s="164">
        <f>'Production Summary'!$M$34</f>
        <v>6.01</v>
      </c>
      <c r="BO63" s="164">
        <v>0</v>
      </c>
      <c r="BP63" s="164">
        <f>'Production Summary'!$N$36</f>
        <v>717</v>
      </c>
      <c r="BQ63" s="164">
        <f>'Production Summary'!$M$36</f>
        <v>11.95</v>
      </c>
      <c r="BR63" s="164">
        <v>0</v>
      </c>
      <c r="BS63" s="164">
        <f>'Production Summary'!$N$37</f>
        <v>210</v>
      </c>
      <c r="BT63" s="164">
        <f>'Production Summary'!$M$37</f>
        <v>21</v>
      </c>
      <c r="BU63" s="164">
        <v>0</v>
      </c>
      <c r="BV63" s="164">
        <f>'Production Summary'!$N$38</f>
        <v>280</v>
      </c>
      <c r="BW63" s="164">
        <f>'Production Summary'!$M$38</f>
        <v>28</v>
      </c>
      <c r="BX63" s="164">
        <v>0</v>
      </c>
      <c r="BY63" s="165">
        <f>'Production Summary'!$N$39</f>
        <v>300.38406247988502</v>
      </c>
      <c r="BZ63" s="164">
        <f>'Production Summary'!$M$39</f>
        <v>30.038406247988501</v>
      </c>
      <c r="CA63" s="164">
        <v>0</v>
      </c>
      <c r="CB63" s="164">
        <f>'Production Summary'!$N$40</f>
        <v>131.30000000000001</v>
      </c>
      <c r="CC63" s="164">
        <f>'Production Summary'!$M$40</f>
        <v>13.13</v>
      </c>
      <c r="CD63" s="164">
        <v>0</v>
      </c>
      <c r="CE63" s="164">
        <f>'Production Summary'!$N$42</f>
        <v>1136.3519999999996</v>
      </c>
      <c r="CF63" s="164">
        <f>'Production Summary'!$M$42</f>
        <v>81.167999999999978</v>
      </c>
      <c r="CG63" s="164">
        <v>0</v>
      </c>
      <c r="CH63" s="164">
        <v>0</v>
      </c>
      <c r="CI63" s="164">
        <f>'Production Summary'!$N$43</f>
        <v>184</v>
      </c>
      <c r="CJ63" s="164">
        <v>0</v>
      </c>
      <c r="CK63" s="164">
        <f>'Production Summary'!$N$44</f>
        <v>355</v>
      </c>
      <c r="CL63" s="164">
        <v>0</v>
      </c>
      <c r="CM63" s="375">
        <f>'Production Summary'!$N$45</f>
        <v>1650</v>
      </c>
      <c r="CN63" s="164">
        <f>'Production Summary'!$N$46</f>
        <v>270</v>
      </c>
      <c r="CO63" s="164">
        <f>'Production Summary'!$N$47</f>
        <v>1350</v>
      </c>
      <c r="CP63" s="166"/>
      <c r="CQ63" s="164">
        <f>'Production Summary'!$N$49</f>
        <v>8004.1580041580037</v>
      </c>
      <c r="CR63" s="164">
        <f>'Production Summary'!$M$49</f>
        <v>66.701316701316699</v>
      </c>
      <c r="CS63" s="164">
        <f>'Production Summary'!$N$50</f>
        <v>13331.600831600828</v>
      </c>
      <c r="CT63" s="164">
        <f>'Production Summary'!$M$50</f>
        <v>148.1288981288981</v>
      </c>
      <c r="CU63" s="164">
        <f>'Production Summary'!$N$51</f>
        <v>12785.862785862784</v>
      </c>
      <c r="CV63" s="164">
        <f>'Production Summary'!$M$51</f>
        <v>355.16285516285512</v>
      </c>
      <c r="CW63" s="164">
        <f>'Production Summary'!$N$52</f>
        <v>12629.937629937627</v>
      </c>
      <c r="CX63" s="164">
        <f>'Production Summary'!$M$52</f>
        <v>701.66320166320156</v>
      </c>
      <c r="CY63" s="164">
        <f>'Production Summary'!$N$53</f>
        <v>12396.049896049895</v>
      </c>
      <c r="CZ63" s="164">
        <f>'Production Summary'!$M$53</f>
        <v>688.66943866943859</v>
      </c>
      <c r="DA63" s="164">
        <f>'Production Summary'!$N$54</f>
        <v>13799.376299376298</v>
      </c>
      <c r="DB63" s="164">
        <f>'Production Summary'!$M$54</f>
        <v>766.63201663201653</v>
      </c>
      <c r="DC63" s="328">
        <f>'Production Summary'!$N$60</f>
        <v>12863.825363825363</v>
      </c>
      <c r="DD63" s="328">
        <f>'Production Summary'!$M$60</f>
        <v>714.65696465696465</v>
      </c>
      <c r="DE63" s="164">
        <f>'Production Summary'!$N$59</f>
        <v>11148.648648648648</v>
      </c>
      <c r="DF63" s="328">
        <f>'Production Summary'!$M$59</f>
        <v>619.36936936936934</v>
      </c>
      <c r="DG63" s="164">
        <f>'Production Summary'!$N$55</f>
        <v>13842.68884268884</v>
      </c>
      <c r="DH63" s="164">
        <f>'Production Summary'!$M$55</f>
        <v>3460.67221067221</v>
      </c>
      <c r="DI63" s="164">
        <f>'Production Summary'!$N$56</f>
        <v>13097.713097713096</v>
      </c>
      <c r="DJ63" s="164">
        <f>'Production Summary'!$M$56</f>
        <v>163.72141372141371</v>
      </c>
      <c r="DK63" s="164">
        <f>'Production Summary'!$N$57</f>
        <v>14189.189189189186</v>
      </c>
      <c r="DL63" s="164">
        <f>'Production Summary'!$M$57</f>
        <v>394.14414414414409</v>
      </c>
      <c r="DM63" s="164">
        <f>'Production Summary'!$N$58</f>
        <v>14017.671517671517</v>
      </c>
      <c r="DN63" s="164">
        <f>'Production Summary'!$M$58</f>
        <v>778.75952875952873</v>
      </c>
      <c r="DO63" s="164">
        <f>'Production Summary'!$N$61</f>
        <v>4500</v>
      </c>
      <c r="DP63" s="328">
        <f>'Production Summary'!$M$61</f>
        <v>750</v>
      </c>
      <c r="DQ63" s="164">
        <v>0</v>
      </c>
      <c r="DR63" s="164">
        <f>'Production Summary'!$N$62</f>
        <v>8900</v>
      </c>
      <c r="DS63" s="164">
        <f>'Production Summary'!$N$70</f>
        <v>300</v>
      </c>
      <c r="DT63" s="328">
        <f>'Production Summary'!$M$70</f>
        <v>25</v>
      </c>
      <c r="DU63" s="164">
        <v>0</v>
      </c>
      <c r="DV63" s="164">
        <f>'Production Summary'!$N$71</f>
        <v>150</v>
      </c>
      <c r="DW63" s="328">
        <v>0</v>
      </c>
      <c r="DX63" s="164">
        <f>'Production Summary'!$N$64</f>
        <v>192</v>
      </c>
      <c r="DY63" s="164">
        <v>0</v>
      </c>
      <c r="DZ63" s="391">
        <f>'Production Summary'!$N$65</f>
        <v>384</v>
      </c>
      <c r="EA63" s="164">
        <v>0</v>
      </c>
      <c r="EB63" s="391">
        <f>'Production Summary'!$N$66</f>
        <v>192</v>
      </c>
      <c r="EC63" s="164">
        <v>0</v>
      </c>
      <c r="ED63" s="164">
        <f>'Production Summary'!$N$67</f>
        <v>96</v>
      </c>
      <c r="EE63" s="164">
        <v>0</v>
      </c>
      <c r="EF63" s="164">
        <f>'Production Summary'!$N$68</f>
        <v>96</v>
      </c>
      <c r="EG63" s="164">
        <v>0</v>
      </c>
      <c r="EH63" s="164">
        <f>'Production Summary'!$N$69</f>
        <v>340</v>
      </c>
      <c r="EI63" s="101"/>
      <c r="EJ63" s="3"/>
      <c r="EK63" s="3"/>
      <c r="ER63" s="64" t="s">
        <v>79</v>
      </c>
      <c r="ES63" s="61" t="str">
        <f t="shared" si="9"/>
        <v/>
      </c>
      <c r="ET63" s="24">
        <f t="shared" si="2"/>
        <v>0</v>
      </c>
    </row>
    <row r="64" spans="1:150" ht="15" customHeight="1">
      <c r="A64" t="b">
        <f>C64='Raipur-1'!C64</f>
        <v>1</v>
      </c>
      <c r="B64" s="612">
        <f t="shared" si="3"/>
        <v>59</v>
      </c>
      <c r="C64" s="3" t="str">
        <f>IF('Raipur-1'!C64="","",'Raipur-1'!C64)</f>
        <v/>
      </c>
      <c r="D64" s="164">
        <f>'Production Summary'!$N$4</f>
        <v>666</v>
      </c>
      <c r="E64" s="164">
        <f>'Production Summary'!$M$4</f>
        <v>27.75</v>
      </c>
      <c r="F64" s="164">
        <v>0</v>
      </c>
      <c r="G64" s="164">
        <f>'Production Summary'!$N$5</f>
        <v>666</v>
      </c>
      <c r="H64" s="164">
        <f>'Production Summary'!$M$5</f>
        <v>27.75</v>
      </c>
      <c r="I64" s="164">
        <v>0</v>
      </c>
      <c r="J64" s="164">
        <f>'Production Summary'!$N$6</f>
        <v>200</v>
      </c>
      <c r="K64" s="328">
        <f>'Production Summary'!$M$6</f>
        <v>7.5</v>
      </c>
      <c r="L64" s="164">
        <v>0</v>
      </c>
      <c r="M64" s="365">
        <f>'Production Summary'!$N$7</f>
        <v>612.72</v>
      </c>
      <c r="N64" s="367">
        <f>'Production Summary'!$M$7</f>
        <v>25.53</v>
      </c>
      <c r="O64" s="164">
        <v>0</v>
      </c>
      <c r="P64" s="164">
        <f>'Production Summary'!$N$8</f>
        <v>780</v>
      </c>
      <c r="Q64" s="164">
        <f>'Production Summary'!$M$8</f>
        <v>65</v>
      </c>
      <c r="R64" s="164">
        <v>0</v>
      </c>
      <c r="S64" s="164">
        <f>'Production Summary'!$N$9</f>
        <v>720</v>
      </c>
      <c r="T64" s="164">
        <f>'Production Summary'!$M$9</f>
        <v>60</v>
      </c>
      <c r="U64" s="164">
        <v>0</v>
      </c>
      <c r="V64" s="164">
        <f>'Production Summary'!$N$10</f>
        <v>876</v>
      </c>
      <c r="W64" s="164">
        <f>'Production Summary'!$M$10</f>
        <v>73</v>
      </c>
      <c r="X64" s="164">
        <v>0</v>
      </c>
      <c r="Y64" s="164">
        <f>'Production Summary'!$N$14</f>
        <v>177</v>
      </c>
      <c r="Z64" s="328">
        <f>'Production Summary'!$M$14</f>
        <v>14.75</v>
      </c>
      <c r="AA64" s="164">
        <v>0</v>
      </c>
      <c r="AB64" s="164">
        <f>'Production Summary'!$N$15</f>
        <v>126</v>
      </c>
      <c r="AC64" s="164">
        <f>'Production Summary'!$M$15</f>
        <v>21</v>
      </c>
      <c r="AD64" s="164">
        <v>0</v>
      </c>
      <c r="AE64" s="164">
        <f>'Production Summary'!$N$16</f>
        <v>252</v>
      </c>
      <c r="AF64" s="164">
        <f>'Production Summary'!$M$16</f>
        <v>21</v>
      </c>
      <c r="AG64" s="164">
        <v>0</v>
      </c>
      <c r="AH64" s="164">
        <f>'Production Summary'!$N$18</f>
        <v>1035</v>
      </c>
      <c r="AI64" s="164">
        <f>'Production Summary'!$M$18</f>
        <v>17.25</v>
      </c>
      <c r="AJ64" s="164">
        <v>0</v>
      </c>
      <c r="AK64" s="164">
        <f>'Production Summary'!$N$19</f>
        <v>870</v>
      </c>
      <c r="AL64" s="164">
        <f>'Production Summary'!$M$19</f>
        <v>29</v>
      </c>
      <c r="AM64" s="164">
        <v>0</v>
      </c>
      <c r="AN64" s="164">
        <f>'Production Summary'!$N$20</f>
        <v>864</v>
      </c>
      <c r="AO64" s="164">
        <f>'Production Summary'!$M$20</f>
        <v>72</v>
      </c>
      <c r="AP64" s="164">
        <v>0</v>
      </c>
      <c r="AQ64" s="164">
        <f>'Production Summary'!$N$21</f>
        <v>670</v>
      </c>
      <c r="AR64" s="164">
        <f>'Production Summary'!$M$21</f>
        <v>335</v>
      </c>
      <c r="AS64" s="164">
        <v>0</v>
      </c>
      <c r="AT64" s="386">
        <f>'Production Summary'!$N$22</f>
        <v>375</v>
      </c>
      <c r="AU64" s="164">
        <f>'Production Summary'!$N$23</f>
        <v>1050</v>
      </c>
      <c r="AV64" s="164">
        <f>'Production Summary'!$N$25</f>
        <v>300</v>
      </c>
      <c r="AW64" s="164">
        <f>'Production Summary'!$M$25</f>
        <v>25</v>
      </c>
      <c r="AX64" s="164">
        <v>0</v>
      </c>
      <c r="AY64" s="164">
        <f>'Production Summary'!$N$26</f>
        <v>300</v>
      </c>
      <c r="AZ64" s="164">
        <f>'Production Summary'!$M$26</f>
        <v>25</v>
      </c>
      <c r="BA64" s="164">
        <v>0</v>
      </c>
      <c r="BB64" s="164">
        <f>'Production Summary'!$N$28</f>
        <v>777</v>
      </c>
      <c r="BC64" s="164">
        <f>'Production Summary'!$M$28</f>
        <v>12.95</v>
      </c>
      <c r="BD64" s="164">
        <v>0</v>
      </c>
      <c r="BE64" s="164">
        <f>'Production Summary'!$N$29</f>
        <v>612</v>
      </c>
      <c r="BF64" s="164">
        <f>'Production Summary'!$M$29</f>
        <v>51</v>
      </c>
      <c r="BG64" s="164">
        <v>0</v>
      </c>
      <c r="BH64" s="164">
        <f>'Production Summary'!$N$30</f>
        <v>500</v>
      </c>
      <c r="BI64" s="164">
        <f>'Production Summary'!$M$30</f>
        <v>250</v>
      </c>
      <c r="BJ64" s="164">
        <v>0</v>
      </c>
      <c r="BK64" s="386"/>
      <c r="BL64" s="164">
        <f>'Production Summary'!$N$32</f>
        <v>875</v>
      </c>
      <c r="BM64" s="164">
        <f>'Production Summary'!$N$34</f>
        <v>360.59999999999997</v>
      </c>
      <c r="BN64" s="164">
        <f>'Production Summary'!$M$34</f>
        <v>6.01</v>
      </c>
      <c r="BO64" s="164">
        <v>0</v>
      </c>
      <c r="BP64" s="164">
        <f>'Production Summary'!$N$36</f>
        <v>717</v>
      </c>
      <c r="BQ64" s="164">
        <f>'Production Summary'!$M$36</f>
        <v>11.95</v>
      </c>
      <c r="BR64" s="164">
        <v>0</v>
      </c>
      <c r="BS64" s="164">
        <f>'Production Summary'!$N$37</f>
        <v>210</v>
      </c>
      <c r="BT64" s="164">
        <f>'Production Summary'!$M$37</f>
        <v>21</v>
      </c>
      <c r="BU64" s="164">
        <v>0</v>
      </c>
      <c r="BV64" s="164">
        <f>'Production Summary'!$N$38</f>
        <v>280</v>
      </c>
      <c r="BW64" s="164">
        <f>'Production Summary'!$M$38</f>
        <v>28</v>
      </c>
      <c r="BX64" s="164">
        <v>0</v>
      </c>
      <c r="BY64" s="165">
        <f>'Production Summary'!$N$39</f>
        <v>300.38406247988502</v>
      </c>
      <c r="BZ64" s="164">
        <f>'Production Summary'!$M$39</f>
        <v>30.038406247988501</v>
      </c>
      <c r="CA64" s="164">
        <v>0</v>
      </c>
      <c r="CB64" s="164">
        <f>'Production Summary'!$N$40</f>
        <v>131.30000000000001</v>
      </c>
      <c r="CC64" s="164">
        <f>'Production Summary'!$M$40</f>
        <v>13.13</v>
      </c>
      <c r="CD64" s="164">
        <v>0</v>
      </c>
      <c r="CE64" s="164">
        <f>'Production Summary'!$N$42</f>
        <v>1136.3519999999996</v>
      </c>
      <c r="CF64" s="164">
        <f>'Production Summary'!$M$42</f>
        <v>81.167999999999978</v>
      </c>
      <c r="CG64" s="164">
        <v>0</v>
      </c>
      <c r="CH64" s="164">
        <v>0</v>
      </c>
      <c r="CI64" s="164">
        <f>'Production Summary'!$N$43</f>
        <v>184</v>
      </c>
      <c r="CJ64" s="164">
        <v>0</v>
      </c>
      <c r="CK64" s="164">
        <f>'Production Summary'!$N$44</f>
        <v>355</v>
      </c>
      <c r="CL64" s="164">
        <v>0</v>
      </c>
      <c r="CM64" s="375">
        <f>'Production Summary'!$N$45</f>
        <v>1650</v>
      </c>
      <c r="CN64" s="164">
        <f>'Production Summary'!$N$46</f>
        <v>270</v>
      </c>
      <c r="CO64" s="164">
        <f>'Production Summary'!$N$47</f>
        <v>1350</v>
      </c>
      <c r="CP64" s="166"/>
      <c r="CQ64" s="164">
        <f>'Production Summary'!$N$49</f>
        <v>8004.1580041580037</v>
      </c>
      <c r="CR64" s="164">
        <f>'Production Summary'!$M$49</f>
        <v>66.701316701316699</v>
      </c>
      <c r="CS64" s="164">
        <f>'Production Summary'!$N$50</f>
        <v>13331.600831600828</v>
      </c>
      <c r="CT64" s="164">
        <f>'Production Summary'!$M$50</f>
        <v>148.1288981288981</v>
      </c>
      <c r="CU64" s="164">
        <f>'Production Summary'!$N$51</f>
        <v>12785.862785862784</v>
      </c>
      <c r="CV64" s="164">
        <f>'Production Summary'!$M$51</f>
        <v>355.16285516285512</v>
      </c>
      <c r="CW64" s="164">
        <f>'Production Summary'!$N$52</f>
        <v>12629.937629937627</v>
      </c>
      <c r="CX64" s="164">
        <f>'Production Summary'!$M$52</f>
        <v>701.66320166320156</v>
      </c>
      <c r="CY64" s="164">
        <f>'Production Summary'!$N$53</f>
        <v>12396.049896049895</v>
      </c>
      <c r="CZ64" s="164">
        <f>'Production Summary'!$M$53</f>
        <v>688.66943866943859</v>
      </c>
      <c r="DA64" s="164">
        <f>'Production Summary'!$N$54</f>
        <v>13799.376299376298</v>
      </c>
      <c r="DB64" s="164">
        <f>'Production Summary'!$M$54</f>
        <v>766.63201663201653</v>
      </c>
      <c r="DC64" s="328">
        <f>'Production Summary'!$N$60</f>
        <v>12863.825363825363</v>
      </c>
      <c r="DD64" s="328">
        <f>'Production Summary'!$M$60</f>
        <v>714.65696465696465</v>
      </c>
      <c r="DE64" s="164">
        <f>'Production Summary'!$N$59</f>
        <v>11148.648648648648</v>
      </c>
      <c r="DF64" s="328">
        <f>'Production Summary'!$M$59</f>
        <v>619.36936936936934</v>
      </c>
      <c r="DG64" s="164">
        <f>'Production Summary'!$N$55</f>
        <v>13842.68884268884</v>
      </c>
      <c r="DH64" s="164">
        <f>'Production Summary'!$M$55</f>
        <v>3460.67221067221</v>
      </c>
      <c r="DI64" s="164">
        <f>'Production Summary'!$N$56</f>
        <v>13097.713097713096</v>
      </c>
      <c r="DJ64" s="164">
        <f>'Production Summary'!$M$56</f>
        <v>163.72141372141371</v>
      </c>
      <c r="DK64" s="164">
        <f>'Production Summary'!$N$57</f>
        <v>14189.189189189186</v>
      </c>
      <c r="DL64" s="164">
        <f>'Production Summary'!$M$57</f>
        <v>394.14414414414409</v>
      </c>
      <c r="DM64" s="164">
        <f>'Production Summary'!$N$58</f>
        <v>14017.671517671517</v>
      </c>
      <c r="DN64" s="164">
        <f>'Production Summary'!$M$58</f>
        <v>778.75952875952873</v>
      </c>
      <c r="DO64" s="164">
        <f>'Production Summary'!$N$61</f>
        <v>4500</v>
      </c>
      <c r="DP64" s="328">
        <f>'Production Summary'!$M$61</f>
        <v>750</v>
      </c>
      <c r="DQ64" s="164">
        <v>0</v>
      </c>
      <c r="DR64" s="164">
        <f>'Production Summary'!$N$62</f>
        <v>8900</v>
      </c>
      <c r="DS64" s="164">
        <f>'Production Summary'!$N$70</f>
        <v>300</v>
      </c>
      <c r="DT64" s="328">
        <f>'Production Summary'!$M$70</f>
        <v>25</v>
      </c>
      <c r="DU64" s="164">
        <v>0</v>
      </c>
      <c r="DV64" s="164">
        <f>'Production Summary'!$N$71</f>
        <v>150</v>
      </c>
      <c r="DW64" s="328">
        <v>0</v>
      </c>
      <c r="DX64" s="164">
        <f>'Production Summary'!$N$64</f>
        <v>192</v>
      </c>
      <c r="DY64" s="164">
        <v>0</v>
      </c>
      <c r="DZ64" s="391">
        <f>'Production Summary'!$N$65</f>
        <v>384</v>
      </c>
      <c r="EA64" s="164">
        <v>0</v>
      </c>
      <c r="EB64" s="391">
        <f>'Production Summary'!$N$66</f>
        <v>192</v>
      </c>
      <c r="EC64" s="164">
        <v>0</v>
      </c>
      <c r="ED64" s="164">
        <f>'Production Summary'!$N$67</f>
        <v>96</v>
      </c>
      <c r="EE64" s="164">
        <v>0</v>
      </c>
      <c r="EF64" s="164">
        <f>'Production Summary'!$N$68</f>
        <v>96</v>
      </c>
      <c r="EG64" s="164">
        <v>0</v>
      </c>
      <c r="EH64" s="164">
        <f>'Production Summary'!$N$69</f>
        <v>340</v>
      </c>
      <c r="EI64" s="101"/>
      <c r="EJ64" s="3"/>
      <c r="EK64" s="3"/>
      <c r="ER64" s="64" t="s">
        <v>80</v>
      </c>
      <c r="ES64" s="61" t="str">
        <f t="shared" si="9"/>
        <v/>
      </c>
      <c r="ET64" s="24">
        <f t="shared" si="2"/>
        <v>0</v>
      </c>
    </row>
    <row r="65" spans="1:150" ht="15" customHeight="1">
      <c r="A65" t="b">
        <f>C65='Raipur-1'!C65</f>
        <v>1</v>
      </c>
      <c r="B65" s="612">
        <f t="shared" si="3"/>
        <v>60</v>
      </c>
      <c r="C65" s="3" t="str">
        <f>IF('Raipur-1'!C65="","",'Raipur-1'!C65)</f>
        <v/>
      </c>
      <c r="D65" s="164">
        <f>'Production Summary'!$N$4</f>
        <v>666</v>
      </c>
      <c r="E65" s="164">
        <f>'Production Summary'!$M$4</f>
        <v>27.75</v>
      </c>
      <c r="F65" s="164">
        <v>0</v>
      </c>
      <c r="G65" s="164">
        <f>'Production Summary'!$N$5</f>
        <v>666</v>
      </c>
      <c r="H65" s="164">
        <f>'Production Summary'!$M$5</f>
        <v>27.75</v>
      </c>
      <c r="I65" s="164">
        <v>0</v>
      </c>
      <c r="J65" s="164">
        <f>'Production Summary'!$N$6</f>
        <v>200</v>
      </c>
      <c r="K65" s="328">
        <f>'Production Summary'!$M$6</f>
        <v>7.5</v>
      </c>
      <c r="L65" s="164">
        <v>0</v>
      </c>
      <c r="M65" s="365">
        <f>'Production Summary'!$N$7</f>
        <v>612.72</v>
      </c>
      <c r="N65" s="367">
        <f>'Production Summary'!$M$7</f>
        <v>25.53</v>
      </c>
      <c r="O65" s="164">
        <v>0</v>
      </c>
      <c r="P65" s="164">
        <f>'Production Summary'!$N$8</f>
        <v>780</v>
      </c>
      <c r="Q65" s="164">
        <f>'Production Summary'!$M$8</f>
        <v>65</v>
      </c>
      <c r="R65" s="164">
        <v>0</v>
      </c>
      <c r="S65" s="164">
        <f>'Production Summary'!$N$9</f>
        <v>720</v>
      </c>
      <c r="T65" s="164">
        <f>'Production Summary'!$M$9</f>
        <v>60</v>
      </c>
      <c r="U65" s="164">
        <v>0</v>
      </c>
      <c r="V65" s="164">
        <f>'Production Summary'!$N$10</f>
        <v>876</v>
      </c>
      <c r="W65" s="164">
        <f>'Production Summary'!$M$10</f>
        <v>73</v>
      </c>
      <c r="X65" s="164">
        <v>0</v>
      </c>
      <c r="Y65" s="164">
        <f>'Production Summary'!$N$14</f>
        <v>177</v>
      </c>
      <c r="Z65" s="328">
        <f>'Production Summary'!$M$14</f>
        <v>14.75</v>
      </c>
      <c r="AA65" s="164">
        <v>0</v>
      </c>
      <c r="AB65" s="164">
        <f>'Production Summary'!$N$15</f>
        <v>126</v>
      </c>
      <c r="AC65" s="164">
        <f>'Production Summary'!$M$15</f>
        <v>21</v>
      </c>
      <c r="AD65" s="164">
        <v>0</v>
      </c>
      <c r="AE65" s="164">
        <f>'Production Summary'!$N$16</f>
        <v>252</v>
      </c>
      <c r="AF65" s="164">
        <f>'Production Summary'!$M$16</f>
        <v>21</v>
      </c>
      <c r="AG65" s="164">
        <v>0</v>
      </c>
      <c r="AH65" s="164">
        <f>'Production Summary'!$N$18</f>
        <v>1035</v>
      </c>
      <c r="AI65" s="164">
        <f>'Production Summary'!$M$18</f>
        <v>17.25</v>
      </c>
      <c r="AJ65" s="164">
        <v>0</v>
      </c>
      <c r="AK65" s="164">
        <f>'Production Summary'!$N$19</f>
        <v>870</v>
      </c>
      <c r="AL65" s="164">
        <f>'Production Summary'!$M$19</f>
        <v>29</v>
      </c>
      <c r="AM65" s="164">
        <v>0</v>
      </c>
      <c r="AN65" s="164">
        <f>'Production Summary'!$N$20</f>
        <v>864</v>
      </c>
      <c r="AO65" s="164">
        <f>'Production Summary'!$M$20</f>
        <v>72</v>
      </c>
      <c r="AP65" s="164">
        <v>0</v>
      </c>
      <c r="AQ65" s="164">
        <f>'Production Summary'!$N$21</f>
        <v>670</v>
      </c>
      <c r="AR65" s="164">
        <f>'Production Summary'!$M$21</f>
        <v>335</v>
      </c>
      <c r="AS65" s="164">
        <v>0</v>
      </c>
      <c r="AT65" s="386">
        <f>'Production Summary'!$N$22</f>
        <v>375</v>
      </c>
      <c r="AU65" s="164">
        <f>'Production Summary'!$N$23</f>
        <v>1050</v>
      </c>
      <c r="AV65" s="164">
        <f>'Production Summary'!$N$25</f>
        <v>300</v>
      </c>
      <c r="AW65" s="164">
        <f>'Production Summary'!$M$25</f>
        <v>25</v>
      </c>
      <c r="AX65" s="164">
        <v>0</v>
      </c>
      <c r="AY65" s="164">
        <f>'Production Summary'!$N$26</f>
        <v>300</v>
      </c>
      <c r="AZ65" s="164">
        <f>'Production Summary'!$M$26</f>
        <v>25</v>
      </c>
      <c r="BA65" s="164">
        <v>0</v>
      </c>
      <c r="BB65" s="164">
        <f>'Production Summary'!$N$28</f>
        <v>777</v>
      </c>
      <c r="BC65" s="164">
        <f>'Production Summary'!$M$28</f>
        <v>12.95</v>
      </c>
      <c r="BD65" s="164">
        <v>0</v>
      </c>
      <c r="BE65" s="164">
        <f>'Production Summary'!$N$29</f>
        <v>612</v>
      </c>
      <c r="BF65" s="164">
        <f>'Production Summary'!$M$29</f>
        <v>51</v>
      </c>
      <c r="BG65" s="164">
        <v>0</v>
      </c>
      <c r="BH65" s="164">
        <f>'Production Summary'!$N$30</f>
        <v>500</v>
      </c>
      <c r="BI65" s="164">
        <f>'Production Summary'!$M$30</f>
        <v>250</v>
      </c>
      <c r="BJ65" s="164">
        <v>0</v>
      </c>
      <c r="BK65" s="386"/>
      <c r="BL65" s="164">
        <f>'Production Summary'!$N$32</f>
        <v>875</v>
      </c>
      <c r="BM65" s="164">
        <f>'Production Summary'!$N$34</f>
        <v>360.59999999999997</v>
      </c>
      <c r="BN65" s="164">
        <f>'Production Summary'!$M$34</f>
        <v>6.01</v>
      </c>
      <c r="BO65" s="164">
        <v>0</v>
      </c>
      <c r="BP65" s="164">
        <f>'Production Summary'!$N$36</f>
        <v>717</v>
      </c>
      <c r="BQ65" s="164">
        <f>'Production Summary'!$M$36</f>
        <v>11.95</v>
      </c>
      <c r="BR65" s="164">
        <v>0</v>
      </c>
      <c r="BS65" s="164">
        <f>'Production Summary'!$N$37</f>
        <v>210</v>
      </c>
      <c r="BT65" s="164">
        <f>'Production Summary'!$M$37</f>
        <v>21</v>
      </c>
      <c r="BU65" s="164">
        <v>0</v>
      </c>
      <c r="BV65" s="164">
        <f>'Production Summary'!$N$38</f>
        <v>280</v>
      </c>
      <c r="BW65" s="164">
        <f>'Production Summary'!$M$38</f>
        <v>28</v>
      </c>
      <c r="BX65" s="164">
        <v>0</v>
      </c>
      <c r="BY65" s="165">
        <f>'Production Summary'!$N$39</f>
        <v>300.38406247988502</v>
      </c>
      <c r="BZ65" s="164">
        <f>'Production Summary'!$M$39</f>
        <v>30.038406247988501</v>
      </c>
      <c r="CA65" s="164">
        <v>0</v>
      </c>
      <c r="CB65" s="164">
        <f>'Production Summary'!$N$40</f>
        <v>131.30000000000001</v>
      </c>
      <c r="CC65" s="164">
        <f>'Production Summary'!$M$40</f>
        <v>13.13</v>
      </c>
      <c r="CD65" s="164">
        <v>0</v>
      </c>
      <c r="CE65" s="164">
        <f>'Production Summary'!$N$42</f>
        <v>1136.3519999999996</v>
      </c>
      <c r="CF65" s="164">
        <f>'Production Summary'!$M$42</f>
        <v>81.167999999999978</v>
      </c>
      <c r="CG65" s="164">
        <v>0</v>
      </c>
      <c r="CH65" s="164">
        <v>0</v>
      </c>
      <c r="CI65" s="164">
        <f>'Production Summary'!$N$43</f>
        <v>184</v>
      </c>
      <c r="CJ65" s="164">
        <v>0</v>
      </c>
      <c r="CK65" s="164">
        <f>'Production Summary'!$N$44</f>
        <v>355</v>
      </c>
      <c r="CL65" s="164">
        <v>0</v>
      </c>
      <c r="CM65" s="375">
        <f>'Production Summary'!$N$45</f>
        <v>1650</v>
      </c>
      <c r="CN65" s="164">
        <f>'Production Summary'!$N$46</f>
        <v>270</v>
      </c>
      <c r="CO65" s="164">
        <f>'Production Summary'!$N$47</f>
        <v>1350</v>
      </c>
      <c r="CP65" s="166"/>
      <c r="CQ65" s="164">
        <f>'Production Summary'!$N$49</f>
        <v>8004.1580041580037</v>
      </c>
      <c r="CR65" s="164">
        <f>'Production Summary'!$M$49</f>
        <v>66.701316701316699</v>
      </c>
      <c r="CS65" s="164">
        <f>'Production Summary'!$N$50</f>
        <v>13331.600831600828</v>
      </c>
      <c r="CT65" s="164">
        <f>'Production Summary'!$M$50</f>
        <v>148.1288981288981</v>
      </c>
      <c r="CU65" s="164">
        <f>'Production Summary'!$N$51</f>
        <v>12785.862785862784</v>
      </c>
      <c r="CV65" s="164">
        <f>'Production Summary'!$M$51</f>
        <v>355.16285516285512</v>
      </c>
      <c r="CW65" s="164">
        <f>'Production Summary'!$N$52</f>
        <v>12629.937629937627</v>
      </c>
      <c r="CX65" s="164">
        <f>'Production Summary'!$M$52</f>
        <v>701.66320166320156</v>
      </c>
      <c r="CY65" s="164">
        <f>'Production Summary'!$N$53</f>
        <v>12396.049896049895</v>
      </c>
      <c r="CZ65" s="164">
        <f>'Production Summary'!$M$53</f>
        <v>688.66943866943859</v>
      </c>
      <c r="DA65" s="164">
        <f>'Production Summary'!$N$54</f>
        <v>13799.376299376298</v>
      </c>
      <c r="DB65" s="164">
        <f>'Production Summary'!$M$54</f>
        <v>766.63201663201653</v>
      </c>
      <c r="DC65" s="328">
        <f>'Production Summary'!$N$60</f>
        <v>12863.825363825363</v>
      </c>
      <c r="DD65" s="328">
        <f>'Production Summary'!$M$60</f>
        <v>714.65696465696465</v>
      </c>
      <c r="DE65" s="164">
        <f>'Production Summary'!$N$59</f>
        <v>11148.648648648648</v>
      </c>
      <c r="DF65" s="328">
        <f>'Production Summary'!$M$59</f>
        <v>619.36936936936934</v>
      </c>
      <c r="DG65" s="164">
        <f>'Production Summary'!$N$55</f>
        <v>13842.68884268884</v>
      </c>
      <c r="DH65" s="164">
        <f>'Production Summary'!$M$55</f>
        <v>3460.67221067221</v>
      </c>
      <c r="DI65" s="164">
        <f>'Production Summary'!$N$56</f>
        <v>13097.713097713096</v>
      </c>
      <c r="DJ65" s="164">
        <f>'Production Summary'!$M$56</f>
        <v>163.72141372141371</v>
      </c>
      <c r="DK65" s="164">
        <f>'Production Summary'!$N$57</f>
        <v>14189.189189189186</v>
      </c>
      <c r="DL65" s="164">
        <f>'Production Summary'!$M$57</f>
        <v>394.14414414414409</v>
      </c>
      <c r="DM65" s="164">
        <f>'Production Summary'!$N$58</f>
        <v>14017.671517671517</v>
      </c>
      <c r="DN65" s="164">
        <f>'Production Summary'!$M$58</f>
        <v>778.75952875952873</v>
      </c>
      <c r="DO65" s="164">
        <f>'Production Summary'!$N$61</f>
        <v>4500</v>
      </c>
      <c r="DP65" s="328">
        <f>'Production Summary'!$M$61</f>
        <v>750</v>
      </c>
      <c r="DQ65" s="164">
        <v>0</v>
      </c>
      <c r="DR65" s="164">
        <f>'Production Summary'!$N$62</f>
        <v>8900</v>
      </c>
      <c r="DS65" s="164">
        <f>'Production Summary'!$N$70</f>
        <v>300</v>
      </c>
      <c r="DT65" s="328">
        <f>'Production Summary'!$M$70</f>
        <v>25</v>
      </c>
      <c r="DU65" s="164">
        <v>0</v>
      </c>
      <c r="DV65" s="164">
        <f>'Production Summary'!$N$71</f>
        <v>150</v>
      </c>
      <c r="DW65" s="328">
        <v>0</v>
      </c>
      <c r="DX65" s="164">
        <f>'Production Summary'!$N$64</f>
        <v>192</v>
      </c>
      <c r="DY65" s="164">
        <v>0</v>
      </c>
      <c r="DZ65" s="391">
        <f>'Production Summary'!$N$65</f>
        <v>384</v>
      </c>
      <c r="EA65" s="164">
        <v>0</v>
      </c>
      <c r="EB65" s="391">
        <f>'Production Summary'!$N$66</f>
        <v>192</v>
      </c>
      <c r="EC65" s="164">
        <v>0</v>
      </c>
      <c r="ED65" s="164">
        <f>'Production Summary'!$N$67</f>
        <v>96</v>
      </c>
      <c r="EE65" s="164">
        <v>0</v>
      </c>
      <c r="EF65" s="164">
        <f>'Production Summary'!$N$68</f>
        <v>96</v>
      </c>
      <c r="EG65" s="164">
        <v>0</v>
      </c>
      <c r="EH65" s="164">
        <f>'Production Summary'!$N$69</f>
        <v>340</v>
      </c>
      <c r="EI65" s="101"/>
      <c r="EJ65" s="3"/>
      <c r="EK65" s="3"/>
      <c r="ER65" s="64" t="s">
        <v>81</v>
      </c>
      <c r="ES65" s="61" t="str">
        <f t="shared" si="9"/>
        <v/>
      </c>
      <c r="ET65" s="24">
        <f t="shared" si="2"/>
        <v>0</v>
      </c>
    </row>
    <row r="66" spans="1:150" ht="15" customHeight="1">
      <c r="A66" t="b">
        <f>C66='Raipur-1'!C66</f>
        <v>1</v>
      </c>
      <c r="B66" s="612">
        <f t="shared" si="3"/>
        <v>61</v>
      </c>
      <c r="C66" s="3" t="str">
        <f>IF('Raipur-1'!C66="","",'Raipur-1'!C66)</f>
        <v/>
      </c>
      <c r="D66" s="164">
        <f>'Production Summary'!$N$4</f>
        <v>666</v>
      </c>
      <c r="E66" s="164">
        <f>'Production Summary'!$M$4</f>
        <v>27.75</v>
      </c>
      <c r="F66" s="164">
        <v>0</v>
      </c>
      <c r="G66" s="164">
        <f>'Production Summary'!$N$5</f>
        <v>666</v>
      </c>
      <c r="H66" s="164">
        <f>'Production Summary'!$M$5</f>
        <v>27.75</v>
      </c>
      <c r="I66" s="164">
        <v>0</v>
      </c>
      <c r="J66" s="164">
        <f>'Production Summary'!$N$6</f>
        <v>200</v>
      </c>
      <c r="K66" s="328">
        <f>'Production Summary'!$M$6</f>
        <v>7.5</v>
      </c>
      <c r="L66" s="164">
        <v>0</v>
      </c>
      <c r="M66" s="365">
        <f>'Production Summary'!$N$7</f>
        <v>612.72</v>
      </c>
      <c r="N66" s="367">
        <f>'Production Summary'!$M$7</f>
        <v>25.53</v>
      </c>
      <c r="O66" s="164">
        <v>0</v>
      </c>
      <c r="P66" s="164">
        <f>'Production Summary'!$N$8</f>
        <v>780</v>
      </c>
      <c r="Q66" s="164">
        <f>'Production Summary'!$M$8</f>
        <v>65</v>
      </c>
      <c r="R66" s="164">
        <v>0</v>
      </c>
      <c r="S66" s="164">
        <f>'Production Summary'!$N$9</f>
        <v>720</v>
      </c>
      <c r="T66" s="164">
        <f>'Production Summary'!$M$9</f>
        <v>60</v>
      </c>
      <c r="U66" s="164">
        <v>0</v>
      </c>
      <c r="V66" s="164">
        <f>'Production Summary'!$N$10</f>
        <v>876</v>
      </c>
      <c r="W66" s="164">
        <f>'Production Summary'!$M$10</f>
        <v>73</v>
      </c>
      <c r="X66" s="164">
        <v>0</v>
      </c>
      <c r="Y66" s="164">
        <f>'Production Summary'!$N$14</f>
        <v>177</v>
      </c>
      <c r="Z66" s="328">
        <f>'Production Summary'!$M$14</f>
        <v>14.75</v>
      </c>
      <c r="AA66" s="164">
        <v>0</v>
      </c>
      <c r="AB66" s="164">
        <f>'Production Summary'!$N$15</f>
        <v>126</v>
      </c>
      <c r="AC66" s="164">
        <f>'Production Summary'!$M$15</f>
        <v>21</v>
      </c>
      <c r="AD66" s="164">
        <v>0</v>
      </c>
      <c r="AE66" s="164">
        <f>'Production Summary'!$N$16</f>
        <v>252</v>
      </c>
      <c r="AF66" s="164">
        <f>'Production Summary'!$M$16</f>
        <v>21</v>
      </c>
      <c r="AG66" s="164">
        <v>0</v>
      </c>
      <c r="AH66" s="164">
        <f>'Production Summary'!$N$18</f>
        <v>1035</v>
      </c>
      <c r="AI66" s="164">
        <f>'Production Summary'!$M$18</f>
        <v>17.25</v>
      </c>
      <c r="AJ66" s="164">
        <v>0</v>
      </c>
      <c r="AK66" s="164">
        <f>'Production Summary'!$N$19</f>
        <v>870</v>
      </c>
      <c r="AL66" s="164">
        <f>'Production Summary'!$M$19</f>
        <v>29</v>
      </c>
      <c r="AM66" s="164">
        <v>0</v>
      </c>
      <c r="AN66" s="164">
        <f>'Production Summary'!$N$20</f>
        <v>864</v>
      </c>
      <c r="AO66" s="164">
        <f>'Production Summary'!$M$20</f>
        <v>72</v>
      </c>
      <c r="AP66" s="164">
        <v>0</v>
      </c>
      <c r="AQ66" s="164">
        <f>'Production Summary'!$N$21</f>
        <v>670</v>
      </c>
      <c r="AR66" s="164">
        <f>'Production Summary'!$M$21</f>
        <v>335</v>
      </c>
      <c r="AS66" s="164">
        <v>0</v>
      </c>
      <c r="AT66" s="386">
        <f>'Production Summary'!$N$22</f>
        <v>375</v>
      </c>
      <c r="AU66" s="164">
        <f>'Production Summary'!$N$23</f>
        <v>1050</v>
      </c>
      <c r="AV66" s="164">
        <f>'Production Summary'!$N$25</f>
        <v>300</v>
      </c>
      <c r="AW66" s="164">
        <f>'Production Summary'!$M$25</f>
        <v>25</v>
      </c>
      <c r="AX66" s="164">
        <v>0</v>
      </c>
      <c r="AY66" s="164">
        <f>'Production Summary'!$N$26</f>
        <v>300</v>
      </c>
      <c r="AZ66" s="164">
        <f>'Production Summary'!$M$26</f>
        <v>25</v>
      </c>
      <c r="BA66" s="164">
        <v>0</v>
      </c>
      <c r="BB66" s="164">
        <f>'Production Summary'!$N$28</f>
        <v>777</v>
      </c>
      <c r="BC66" s="164">
        <f>'Production Summary'!$M$28</f>
        <v>12.95</v>
      </c>
      <c r="BD66" s="164">
        <v>0</v>
      </c>
      <c r="BE66" s="164">
        <f>'Production Summary'!$N$29</f>
        <v>612</v>
      </c>
      <c r="BF66" s="164">
        <f>'Production Summary'!$M$29</f>
        <v>51</v>
      </c>
      <c r="BG66" s="164">
        <v>0</v>
      </c>
      <c r="BH66" s="164">
        <f>'Production Summary'!$N$30</f>
        <v>500</v>
      </c>
      <c r="BI66" s="164">
        <f>'Production Summary'!$M$30</f>
        <v>250</v>
      </c>
      <c r="BJ66" s="164">
        <v>0</v>
      </c>
      <c r="BK66" s="386"/>
      <c r="BL66" s="164">
        <f>'Production Summary'!$N$32</f>
        <v>875</v>
      </c>
      <c r="BM66" s="164">
        <f>'Production Summary'!$N$34</f>
        <v>360.59999999999997</v>
      </c>
      <c r="BN66" s="164">
        <f>'Production Summary'!$M$34</f>
        <v>6.01</v>
      </c>
      <c r="BO66" s="164">
        <v>0</v>
      </c>
      <c r="BP66" s="164">
        <f>'Production Summary'!$N$36</f>
        <v>717</v>
      </c>
      <c r="BQ66" s="164">
        <f>'Production Summary'!$M$36</f>
        <v>11.95</v>
      </c>
      <c r="BR66" s="164">
        <v>0</v>
      </c>
      <c r="BS66" s="164">
        <f>'Production Summary'!$N$37</f>
        <v>210</v>
      </c>
      <c r="BT66" s="164">
        <f>'Production Summary'!$M$37</f>
        <v>21</v>
      </c>
      <c r="BU66" s="164">
        <v>0</v>
      </c>
      <c r="BV66" s="164">
        <f>'Production Summary'!$N$38</f>
        <v>280</v>
      </c>
      <c r="BW66" s="164">
        <f>'Production Summary'!$M$38</f>
        <v>28</v>
      </c>
      <c r="BX66" s="164">
        <v>0</v>
      </c>
      <c r="BY66" s="165">
        <f>'Production Summary'!$N$39</f>
        <v>300.38406247988502</v>
      </c>
      <c r="BZ66" s="164">
        <f>'Production Summary'!$M$39</f>
        <v>30.038406247988501</v>
      </c>
      <c r="CA66" s="164">
        <v>0</v>
      </c>
      <c r="CB66" s="164">
        <f>'Production Summary'!$N$40</f>
        <v>131.30000000000001</v>
      </c>
      <c r="CC66" s="164">
        <f>'Production Summary'!$M$40</f>
        <v>13.13</v>
      </c>
      <c r="CD66" s="164">
        <v>0</v>
      </c>
      <c r="CE66" s="164">
        <f>'Production Summary'!$N$42</f>
        <v>1136.3519999999996</v>
      </c>
      <c r="CF66" s="164">
        <f>'Production Summary'!$M$42</f>
        <v>81.167999999999978</v>
      </c>
      <c r="CG66" s="164">
        <v>0</v>
      </c>
      <c r="CH66" s="164">
        <v>0</v>
      </c>
      <c r="CI66" s="164">
        <f>'Production Summary'!$N$43</f>
        <v>184</v>
      </c>
      <c r="CJ66" s="164">
        <v>0</v>
      </c>
      <c r="CK66" s="164">
        <f>'Production Summary'!$N$44</f>
        <v>355</v>
      </c>
      <c r="CL66" s="164">
        <v>0</v>
      </c>
      <c r="CM66" s="375">
        <f>'Production Summary'!$N$45</f>
        <v>1650</v>
      </c>
      <c r="CN66" s="164">
        <f>'Production Summary'!$N$46</f>
        <v>270</v>
      </c>
      <c r="CO66" s="164">
        <f>'Production Summary'!$N$47</f>
        <v>1350</v>
      </c>
      <c r="CP66" s="166"/>
      <c r="CQ66" s="164">
        <f>'Production Summary'!$N$49</f>
        <v>8004.1580041580037</v>
      </c>
      <c r="CR66" s="164">
        <f>'Production Summary'!$M$49</f>
        <v>66.701316701316699</v>
      </c>
      <c r="CS66" s="164">
        <f>'Production Summary'!$N$50</f>
        <v>13331.600831600828</v>
      </c>
      <c r="CT66" s="164">
        <f>'Production Summary'!$M$50</f>
        <v>148.1288981288981</v>
      </c>
      <c r="CU66" s="164">
        <f>'Production Summary'!$N$51</f>
        <v>12785.862785862784</v>
      </c>
      <c r="CV66" s="164">
        <f>'Production Summary'!$M$51</f>
        <v>355.16285516285512</v>
      </c>
      <c r="CW66" s="164">
        <f>'Production Summary'!$N$52</f>
        <v>12629.937629937627</v>
      </c>
      <c r="CX66" s="164">
        <f>'Production Summary'!$M$52</f>
        <v>701.66320166320156</v>
      </c>
      <c r="CY66" s="164">
        <f>'Production Summary'!$N$53</f>
        <v>12396.049896049895</v>
      </c>
      <c r="CZ66" s="164">
        <f>'Production Summary'!$M$53</f>
        <v>688.66943866943859</v>
      </c>
      <c r="DA66" s="164">
        <f>'Production Summary'!$N$54</f>
        <v>13799.376299376298</v>
      </c>
      <c r="DB66" s="164">
        <f>'Production Summary'!$M$54</f>
        <v>766.63201663201653</v>
      </c>
      <c r="DC66" s="328">
        <f>'Production Summary'!$N$60</f>
        <v>12863.825363825363</v>
      </c>
      <c r="DD66" s="328">
        <f>'Production Summary'!$M$60</f>
        <v>714.65696465696465</v>
      </c>
      <c r="DE66" s="164">
        <f>'Production Summary'!$N$59</f>
        <v>11148.648648648648</v>
      </c>
      <c r="DF66" s="328">
        <f>'Production Summary'!$M$59</f>
        <v>619.36936936936934</v>
      </c>
      <c r="DG66" s="164">
        <f>'Production Summary'!$N$55</f>
        <v>13842.68884268884</v>
      </c>
      <c r="DH66" s="164">
        <f>'Production Summary'!$M$55</f>
        <v>3460.67221067221</v>
      </c>
      <c r="DI66" s="164">
        <f>'Production Summary'!$N$56</f>
        <v>13097.713097713096</v>
      </c>
      <c r="DJ66" s="164">
        <f>'Production Summary'!$M$56</f>
        <v>163.72141372141371</v>
      </c>
      <c r="DK66" s="164">
        <f>'Production Summary'!$N$57</f>
        <v>14189.189189189186</v>
      </c>
      <c r="DL66" s="164">
        <f>'Production Summary'!$M$57</f>
        <v>394.14414414414409</v>
      </c>
      <c r="DM66" s="164">
        <f>'Production Summary'!$N$58</f>
        <v>14017.671517671517</v>
      </c>
      <c r="DN66" s="164">
        <f>'Production Summary'!$M$58</f>
        <v>778.75952875952873</v>
      </c>
      <c r="DO66" s="164">
        <f>'Production Summary'!$N$61</f>
        <v>4500</v>
      </c>
      <c r="DP66" s="328">
        <f>'Production Summary'!$M$61</f>
        <v>750</v>
      </c>
      <c r="DQ66" s="164">
        <v>0</v>
      </c>
      <c r="DR66" s="164">
        <f>'Production Summary'!$N$62</f>
        <v>8900</v>
      </c>
      <c r="DS66" s="164">
        <f>'Production Summary'!$N$70</f>
        <v>300</v>
      </c>
      <c r="DT66" s="328">
        <f>'Production Summary'!$M$70</f>
        <v>25</v>
      </c>
      <c r="DU66" s="164">
        <v>0</v>
      </c>
      <c r="DV66" s="164">
        <f>'Production Summary'!$N$71</f>
        <v>150</v>
      </c>
      <c r="DW66" s="328">
        <v>0</v>
      </c>
      <c r="DX66" s="164">
        <f>'Production Summary'!$N$64</f>
        <v>192</v>
      </c>
      <c r="DY66" s="164">
        <v>0</v>
      </c>
      <c r="DZ66" s="391">
        <f>'Production Summary'!$N$65</f>
        <v>384</v>
      </c>
      <c r="EA66" s="164">
        <v>0</v>
      </c>
      <c r="EB66" s="391">
        <f>'Production Summary'!$N$66</f>
        <v>192</v>
      </c>
      <c r="EC66" s="164">
        <v>0</v>
      </c>
      <c r="ED66" s="164">
        <f>'Production Summary'!$N$67</f>
        <v>96</v>
      </c>
      <c r="EE66" s="164">
        <v>0</v>
      </c>
      <c r="EF66" s="164">
        <f>'Production Summary'!$N$68</f>
        <v>96</v>
      </c>
      <c r="EG66" s="164">
        <v>0</v>
      </c>
      <c r="EH66" s="164">
        <f>'Production Summary'!$N$69</f>
        <v>340</v>
      </c>
      <c r="EI66" s="101"/>
      <c r="EJ66" s="3"/>
      <c r="EK66" s="3"/>
      <c r="ER66" s="64" t="s">
        <v>82</v>
      </c>
      <c r="ES66" s="61" t="str">
        <f t="shared" si="9"/>
        <v/>
      </c>
      <c r="ET66" s="24">
        <f t="shared" si="2"/>
        <v>0</v>
      </c>
    </row>
    <row r="67" spans="1:150" ht="15" customHeight="1">
      <c r="A67" t="b">
        <f>C67='Raipur-1'!C67</f>
        <v>1</v>
      </c>
      <c r="B67" s="612">
        <f t="shared" si="3"/>
        <v>62</v>
      </c>
      <c r="C67" s="3" t="str">
        <f>IF('Raipur-1'!C67="","",'Raipur-1'!C67)</f>
        <v>Gaia Fresh Live</v>
      </c>
      <c r="D67" s="164">
        <f>'Production Summary'!$N$4</f>
        <v>666</v>
      </c>
      <c r="E67" s="164">
        <f>'Production Summary'!$M$4</f>
        <v>27.75</v>
      </c>
      <c r="F67" s="164">
        <v>0</v>
      </c>
      <c r="G67" s="164">
        <f>'Production Summary'!$N$5</f>
        <v>666</v>
      </c>
      <c r="H67" s="164">
        <f>'Production Summary'!$M$5</f>
        <v>27.75</v>
      </c>
      <c r="I67" s="164">
        <v>0</v>
      </c>
      <c r="J67" s="164">
        <f>'Production Summary'!$N$6</f>
        <v>200</v>
      </c>
      <c r="K67" s="328">
        <f>'Production Summary'!$M$6</f>
        <v>7.5</v>
      </c>
      <c r="L67" s="164">
        <v>0</v>
      </c>
      <c r="M67" s="365">
        <f>'Production Summary'!$N$7</f>
        <v>612.72</v>
      </c>
      <c r="N67" s="367">
        <f>'Production Summary'!$M$7</f>
        <v>25.53</v>
      </c>
      <c r="O67" s="164">
        <v>0</v>
      </c>
      <c r="P67" s="164">
        <f>'Production Summary'!$N$8</f>
        <v>780</v>
      </c>
      <c r="Q67" s="164">
        <f>'Production Summary'!$M$8</f>
        <v>65</v>
      </c>
      <c r="R67" s="164">
        <v>0</v>
      </c>
      <c r="S67" s="164">
        <f>'Production Summary'!$N$9</f>
        <v>720</v>
      </c>
      <c r="T67" s="164">
        <f>'Production Summary'!$M$9</f>
        <v>60</v>
      </c>
      <c r="U67" s="164">
        <v>0</v>
      </c>
      <c r="V67" s="164">
        <f>'Production Summary'!$N$10</f>
        <v>876</v>
      </c>
      <c r="W67" s="164">
        <f>'Production Summary'!$M$10</f>
        <v>73</v>
      </c>
      <c r="X67" s="164">
        <v>0</v>
      </c>
      <c r="Y67" s="164">
        <f>'Production Summary'!$N$14</f>
        <v>177</v>
      </c>
      <c r="Z67" s="328">
        <f>'Production Summary'!$M$14</f>
        <v>14.75</v>
      </c>
      <c r="AA67" s="164">
        <v>0</v>
      </c>
      <c r="AB67" s="164">
        <f>'Production Summary'!$N$15</f>
        <v>126</v>
      </c>
      <c r="AC67" s="164">
        <f>'Production Summary'!$M$15</f>
        <v>21</v>
      </c>
      <c r="AD67" s="164">
        <v>0</v>
      </c>
      <c r="AE67" s="164">
        <f>'Production Summary'!$N$16</f>
        <v>252</v>
      </c>
      <c r="AF67" s="164">
        <f>'Production Summary'!$M$16</f>
        <v>21</v>
      </c>
      <c r="AG67" s="164">
        <v>0</v>
      </c>
      <c r="AH67" s="164">
        <f>'Production Summary'!$N$18</f>
        <v>1035</v>
      </c>
      <c r="AI67" s="164">
        <f>'Production Summary'!$M$18</f>
        <v>17.25</v>
      </c>
      <c r="AJ67" s="164">
        <v>0</v>
      </c>
      <c r="AK67" s="164">
        <f>'Production Summary'!$N$19</f>
        <v>870</v>
      </c>
      <c r="AL67" s="164">
        <f>'Production Summary'!$M$19</f>
        <v>29</v>
      </c>
      <c r="AM67" s="164">
        <v>0</v>
      </c>
      <c r="AN67" s="164">
        <f>'Production Summary'!$N$20</f>
        <v>864</v>
      </c>
      <c r="AO67" s="164">
        <f>'Production Summary'!$M$20</f>
        <v>72</v>
      </c>
      <c r="AP67" s="164">
        <v>0</v>
      </c>
      <c r="AQ67" s="164">
        <f>'Production Summary'!$N$21</f>
        <v>670</v>
      </c>
      <c r="AR67" s="164">
        <f>'Production Summary'!$M$21</f>
        <v>335</v>
      </c>
      <c r="AS67" s="164">
        <v>0</v>
      </c>
      <c r="AT67" s="386">
        <f>'Production Summary'!$N$22</f>
        <v>375</v>
      </c>
      <c r="AU67" s="164">
        <f>'Production Summary'!$N$23</f>
        <v>1050</v>
      </c>
      <c r="AV67" s="164">
        <f>'Production Summary'!$N$25</f>
        <v>300</v>
      </c>
      <c r="AW67" s="164">
        <f>'Production Summary'!$M$25</f>
        <v>25</v>
      </c>
      <c r="AX67" s="164">
        <v>0</v>
      </c>
      <c r="AY67" s="164">
        <f>'Production Summary'!$N$26</f>
        <v>300</v>
      </c>
      <c r="AZ67" s="164">
        <f>'Production Summary'!$M$26</f>
        <v>25</v>
      </c>
      <c r="BA67" s="164">
        <v>0</v>
      </c>
      <c r="BB67" s="164">
        <f>'Production Summary'!$N$28</f>
        <v>777</v>
      </c>
      <c r="BC67" s="164">
        <f>'Production Summary'!$M$28</f>
        <v>12.95</v>
      </c>
      <c r="BD67" s="164">
        <v>0</v>
      </c>
      <c r="BE67" s="164">
        <f>'Production Summary'!$N$29</f>
        <v>612</v>
      </c>
      <c r="BF67" s="164">
        <f>'Production Summary'!$M$29</f>
        <v>51</v>
      </c>
      <c r="BG67" s="164">
        <v>0</v>
      </c>
      <c r="BH67" s="164">
        <f>'Production Summary'!$N$30</f>
        <v>500</v>
      </c>
      <c r="BI67" s="164">
        <f>'Production Summary'!$M$30</f>
        <v>250</v>
      </c>
      <c r="BJ67" s="164">
        <v>0</v>
      </c>
      <c r="BK67" s="386"/>
      <c r="BL67" s="164">
        <f>'Production Summary'!$N$32</f>
        <v>875</v>
      </c>
      <c r="BM67" s="164">
        <f>'Production Summary'!$N$34</f>
        <v>360.59999999999997</v>
      </c>
      <c r="BN67" s="164">
        <f>'Production Summary'!$M$34</f>
        <v>6.01</v>
      </c>
      <c r="BO67" s="164">
        <v>0</v>
      </c>
      <c r="BP67" s="164">
        <f>'Production Summary'!$N$36</f>
        <v>717</v>
      </c>
      <c r="BQ67" s="164">
        <f>'Production Summary'!$M$36</f>
        <v>11.95</v>
      </c>
      <c r="BR67" s="164">
        <v>0</v>
      </c>
      <c r="BS67" s="164">
        <f>'Production Summary'!$N$37</f>
        <v>210</v>
      </c>
      <c r="BT67" s="164">
        <f>'Production Summary'!$M$37</f>
        <v>21</v>
      </c>
      <c r="BU67" s="164">
        <v>0</v>
      </c>
      <c r="BV67" s="164">
        <f>'Production Summary'!$N$38</f>
        <v>280</v>
      </c>
      <c r="BW67" s="164">
        <f>'Production Summary'!$M$38</f>
        <v>28</v>
      </c>
      <c r="BX67" s="164">
        <v>0</v>
      </c>
      <c r="BY67" s="165">
        <f>'Production Summary'!$N$39</f>
        <v>300.38406247988502</v>
      </c>
      <c r="BZ67" s="164">
        <f>'Production Summary'!$M$39</f>
        <v>30.038406247988501</v>
      </c>
      <c r="CA67" s="164">
        <v>0</v>
      </c>
      <c r="CB67" s="164">
        <f>'Production Summary'!$N$40</f>
        <v>131.30000000000001</v>
      </c>
      <c r="CC67" s="164">
        <f>'Production Summary'!$M$40</f>
        <v>13.13</v>
      </c>
      <c r="CD67" s="164">
        <v>0</v>
      </c>
      <c r="CE67" s="164">
        <f>'Production Summary'!$N$42</f>
        <v>1136.3519999999996</v>
      </c>
      <c r="CF67" s="164">
        <f>'Production Summary'!$M$42</f>
        <v>81.167999999999978</v>
      </c>
      <c r="CG67" s="164">
        <v>0</v>
      </c>
      <c r="CH67" s="164">
        <v>0</v>
      </c>
      <c r="CI67" s="164">
        <f>'Production Summary'!$N$43</f>
        <v>184</v>
      </c>
      <c r="CJ67" s="164">
        <v>0</v>
      </c>
      <c r="CK67" s="164">
        <f>'Production Summary'!$N$44</f>
        <v>355</v>
      </c>
      <c r="CL67" s="164">
        <v>0</v>
      </c>
      <c r="CM67" s="375">
        <f>'Production Summary'!$N$45</f>
        <v>1650</v>
      </c>
      <c r="CN67" s="164">
        <f>'Production Summary'!$N$46</f>
        <v>270</v>
      </c>
      <c r="CO67" s="164">
        <f>'Production Summary'!$N$47</f>
        <v>1350</v>
      </c>
      <c r="CP67" s="166"/>
      <c r="CQ67" s="164">
        <f>'Production Summary'!$N$49</f>
        <v>8004.1580041580037</v>
      </c>
      <c r="CR67" s="164">
        <f>'Production Summary'!$M$49</f>
        <v>66.701316701316699</v>
      </c>
      <c r="CS67" s="164">
        <f>'Production Summary'!$N$50</f>
        <v>13331.600831600828</v>
      </c>
      <c r="CT67" s="164">
        <f>'Production Summary'!$M$50</f>
        <v>148.1288981288981</v>
      </c>
      <c r="CU67" s="164">
        <f>'Production Summary'!$N$51</f>
        <v>12785.862785862784</v>
      </c>
      <c r="CV67" s="164">
        <f>'Production Summary'!$M$51</f>
        <v>355.16285516285512</v>
      </c>
      <c r="CW67" s="164">
        <f>'Production Summary'!$N$52</f>
        <v>12629.937629937627</v>
      </c>
      <c r="CX67" s="164">
        <f>'Production Summary'!$M$52</f>
        <v>701.66320166320156</v>
      </c>
      <c r="CY67" s="164">
        <f>'Production Summary'!$N$53</f>
        <v>12396.049896049895</v>
      </c>
      <c r="CZ67" s="164">
        <f>'Production Summary'!$M$53</f>
        <v>688.66943866943859</v>
      </c>
      <c r="DA67" s="164">
        <f>'Production Summary'!$N$54</f>
        <v>13799.376299376298</v>
      </c>
      <c r="DB67" s="164">
        <f>'Production Summary'!$M$54</f>
        <v>766.63201663201653</v>
      </c>
      <c r="DC67" s="328">
        <f>'Production Summary'!$N$60</f>
        <v>12863.825363825363</v>
      </c>
      <c r="DD67" s="328">
        <f>'Production Summary'!$M$60</f>
        <v>714.65696465696465</v>
      </c>
      <c r="DE67" s="164">
        <f>'Production Summary'!$N$59</f>
        <v>11148.648648648648</v>
      </c>
      <c r="DF67" s="328">
        <f>'Production Summary'!$M$59</f>
        <v>619.36936936936934</v>
      </c>
      <c r="DG67" s="164">
        <f>'Production Summary'!$N$55</f>
        <v>13842.68884268884</v>
      </c>
      <c r="DH67" s="164">
        <f>'Production Summary'!$M$55</f>
        <v>3460.67221067221</v>
      </c>
      <c r="DI67" s="164">
        <f>'Production Summary'!$N$56</f>
        <v>13097.713097713096</v>
      </c>
      <c r="DJ67" s="164">
        <f>'Production Summary'!$M$56</f>
        <v>163.72141372141371</v>
      </c>
      <c r="DK67" s="164">
        <f>'Production Summary'!$N$57</f>
        <v>14189.189189189186</v>
      </c>
      <c r="DL67" s="164">
        <f>'Production Summary'!$M$57</f>
        <v>394.14414414414409</v>
      </c>
      <c r="DM67" s="164">
        <f>'Production Summary'!$N$58</f>
        <v>14017.671517671517</v>
      </c>
      <c r="DN67" s="164">
        <f>'Production Summary'!$M$58</f>
        <v>778.75952875952873</v>
      </c>
      <c r="DO67" s="164">
        <f>'Production Summary'!$N$61</f>
        <v>4500</v>
      </c>
      <c r="DP67" s="328">
        <f>'Production Summary'!$M$61</f>
        <v>750</v>
      </c>
      <c r="DQ67" s="164">
        <v>0</v>
      </c>
      <c r="DR67" s="164">
        <f>'Production Summary'!$N$62</f>
        <v>8900</v>
      </c>
      <c r="DS67" s="164">
        <f>'Production Summary'!$N$70</f>
        <v>300</v>
      </c>
      <c r="DT67" s="328">
        <f>'Production Summary'!$M$70</f>
        <v>25</v>
      </c>
      <c r="DU67" s="164">
        <v>0</v>
      </c>
      <c r="DV67" s="164">
        <f>'Production Summary'!$N$71</f>
        <v>150</v>
      </c>
      <c r="DW67" s="328">
        <v>0</v>
      </c>
      <c r="DX67" s="164">
        <f>'Production Summary'!$N$64</f>
        <v>192</v>
      </c>
      <c r="DY67" s="164">
        <v>0</v>
      </c>
      <c r="DZ67" s="391">
        <f>'Production Summary'!$N$65</f>
        <v>384</v>
      </c>
      <c r="EA67" s="164">
        <v>0</v>
      </c>
      <c r="EB67" s="391">
        <f>'Production Summary'!$N$66</f>
        <v>192</v>
      </c>
      <c r="EC67" s="164">
        <v>0</v>
      </c>
      <c r="ED67" s="164">
        <f>'Production Summary'!$N$67</f>
        <v>96</v>
      </c>
      <c r="EE67" s="164">
        <v>0</v>
      </c>
      <c r="EF67" s="164">
        <f>'Production Summary'!$N$68</f>
        <v>96</v>
      </c>
      <c r="EG67" s="164">
        <v>0</v>
      </c>
      <c r="EH67" s="164">
        <f>'Production Summary'!$N$69</f>
        <v>340</v>
      </c>
      <c r="EI67" s="101"/>
      <c r="EJ67" s="3"/>
      <c r="EK67" s="3"/>
      <c r="ER67" s="64" t="s">
        <v>84</v>
      </c>
      <c r="ES67" s="61" t="str">
        <f t="shared" si="9"/>
        <v>Gaia Fresh Live</v>
      </c>
      <c r="ET67" s="24">
        <f t="shared" si="2"/>
        <v>0</v>
      </c>
    </row>
    <row r="68" spans="1:150" ht="15" customHeight="1">
      <c r="A68" t="b">
        <f>C68='Raipur-1'!C68</f>
        <v>1</v>
      </c>
      <c r="B68" s="612">
        <f t="shared" si="3"/>
        <v>63</v>
      </c>
      <c r="C68" s="3" t="str">
        <f>IF('Raipur-1'!C68="","",'Raipur-1'!C68)</f>
        <v>BLINK COMMERCE PRIVATE LIMITED</v>
      </c>
      <c r="D68" s="164">
        <f>'Production Summary'!$N$4</f>
        <v>666</v>
      </c>
      <c r="E68" s="164">
        <f>'Production Summary'!$M$4</f>
        <v>27.75</v>
      </c>
      <c r="F68" s="164">
        <v>0</v>
      </c>
      <c r="G68" s="164">
        <f>'Production Summary'!$N$5</f>
        <v>666</v>
      </c>
      <c r="H68" s="164">
        <f>'Production Summary'!$M$5</f>
        <v>27.75</v>
      </c>
      <c r="I68" s="164">
        <v>0</v>
      </c>
      <c r="J68" s="164">
        <f>'Production Summary'!$N$6</f>
        <v>200</v>
      </c>
      <c r="K68" s="328">
        <f>'Production Summary'!$M$6</f>
        <v>7.5</v>
      </c>
      <c r="L68" s="164">
        <v>0</v>
      </c>
      <c r="M68" s="365">
        <f>'Production Summary'!$N$7</f>
        <v>612.72</v>
      </c>
      <c r="N68" s="367">
        <f>'Production Summary'!$M$7</f>
        <v>25.53</v>
      </c>
      <c r="O68" s="164">
        <v>0</v>
      </c>
      <c r="P68" s="164">
        <f>'Production Summary'!$N$8</f>
        <v>780</v>
      </c>
      <c r="Q68" s="164">
        <f>'Production Summary'!$M$8</f>
        <v>65</v>
      </c>
      <c r="R68" s="164">
        <v>0</v>
      </c>
      <c r="S68" s="164">
        <f>'Production Summary'!$N$9</f>
        <v>720</v>
      </c>
      <c r="T68" s="164">
        <f>'Production Summary'!$M$9</f>
        <v>60</v>
      </c>
      <c r="U68" s="164">
        <v>0</v>
      </c>
      <c r="V68" s="164">
        <f>'Production Summary'!$N$10</f>
        <v>876</v>
      </c>
      <c r="W68" s="164">
        <f>'Production Summary'!$M$10</f>
        <v>73</v>
      </c>
      <c r="X68" s="164">
        <v>0</v>
      </c>
      <c r="Y68" s="164">
        <f>'Production Summary'!$N$14</f>
        <v>177</v>
      </c>
      <c r="Z68" s="328">
        <f>'Production Summary'!$M$14</f>
        <v>14.75</v>
      </c>
      <c r="AA68" s="164">
        <v>0</v>
      </c>
      <c r="AB68" s="164">
        <f>'Production Summary'!$N$15</f>
        <v>126</v>
      </c>
      <c r="AC68" s="164">
        <f>'Production Summary'!$M$15</f>
        <v>21</v>
      </c>
      <c r="AD68" s="164">
        <v>0</v>
      </c>
      <c r="AE68" s="164">
        <f>'Production Summary'!$N$16</f>
        <v>252</v>
      </c>
      <c r="AF68" s="164">
        <f>'Production Summary'!$M$16</f>
        <v>21</v>
      </c>
      <c r="AG68" s="164">
        <v>0</v>
      </c>
      <c r="AH68" s="164">
        <f>'Production Summary'!$N$18</f>
        <v>1035</v>
      </c>
      <c r="AI68" s="164">
        <f>'Production Summary'!$M$18</f>
        <v>17.25</v>
      </c>
      <c r="AJ68" s="164">
        <v>0</v>
      </c>
      <c r="AK68" s="164">
        <f>'Production Summary'!$N$19</f>
        <v>870</v>
      </c>
      <c r="AL68" s="164">
        <f>'Production Summary'!$M$19</f>
        <v>29</v>
      </c>
      <c r="AM68" s="164">
        <v>0</v>
      </c>
      <c r="AN68" s="164">
        <f>'Production Summary'!$N$20</f>
        <v>864</v>
      </c>
      <c r="AO68" s="164">
        <f>'Production Summary'!$M$20</f>
        <v>72</v>
      </c>
      <c r="AP68" s="164">
        <v>0</v>
      </c>
      <c r="AQ68" s="164">
        <f>'Production Summary'!$N$21</f>
        <v>670</v>
      </c>
      <c r="AR68" s="164">
        <f>'Production Summary'!$M$21</f>
        <v>335</v>
      </c>
      <c r="AS68" s="164">
        <v>0</v>
      </c>
      <c r="AT68" s="386">
        <f>'Production Summary'!$N$22</f>
        <v>375</v>
      </c>
      <c r="AU68" s="164">
        <f>'Production Summary'!$N$23</f>
        <v>1050</v>
      </c>
      <c r="AV68" s="164">
        <f>'Production Summary'!$N$25</f>
        <v>300</v>
      </c>
      <c r="AW68" s="164">
        <f>'Production Summary'!$M$25</f>
        <v>25</v>
      </c>
      <c r="AX68" s="164">
        <v>0</v>
      </c>
      <c r="AY68" s="164">
        <f>'Production Summary'!$N$26</f>
        <v>300</v>
      </c>
      <c r="AZ68" s="164">
        <f>'Production Summary'!$M$26</f>
        <v>25</v>
      </c>
      <c r="BA68" s="164">
        <v>0</v>
      </c>
      <c r="BB68" s="164">
        <f>'Production Summary'!$N$28</f>
        <v>777</v>
      </c>
      <c r="BC68" s="164">
        <f>'Production Summary'!$M$28</f>
        <v>12.95</v>
      </c>
      <c r="BD68" s="164">
        <v>0</v>
      </c>
      <c r="BE68" s="164">
        <f>'Production Summary'!$N$29</f>
        <v>612</v>
      </c>
      <c r="BF68" s="164">
        <f>'Production Summary'!$M$29</f>
        <v>51</v>
      </c>
      <c r="BG68" s="164">
        <v>0</v>
      </c>
      <c r="BH68" s="164">
        <f>'Production Summary'!$N$30</f>
        <v>500</v>
      </c>
      <c r="BI68" s="164">
        <f>'Production Summary'!$M$30</f>
        <v>250</v>
      </c>
      <c r="BJ68" s="164">
        <v>0</v>
      </c>
      <c r="BK68" s="386"/>
      <c r="BL68" s="164">
        <f>'Production Summary'!$N$32</f>
        <v>875</v>
      </c>
      <c r="BM68" s="164">
        <f>'Production Summary'!$N$34</f>
        <v>360.59999999999997</v>
      </c>
      <c r="BN68" s="164">
        <f>'Production Summary'!$M$34</f>
        <v>6.01</v>
      </c>
      <c r="BO68" s="164">
        <v>0</v>
      </c>
      <c r="BP68" s="164">
        <f>'Production Summary'!$N$36</f>
        <v>717</v>
      </c>
      <c r="BQ68" s="164">
        <f>'Production Summary'!$M$36</f>
        <v>11.95</v>
      </c>
      <c r="BR68" s="164">
        <v>0</v>
      </c>
      <c r="BS68" s="164">
        <f>'Production Summary'!$N$37</f>
        <v>210</v>
      </c>
      <c r="BT68" s="164">
        <f>'Production Summary'!$M$37</f>
        <v>21</v>
      </c>
      <c r="BU68" s="164">
        <v>0</v>
      </c>
      <c r="BV68" s="164">
        <f>'Production Summary'!$N$38</f>
        <v>280</v>
      </c>
      <c r="BW68" s="164">
        <f>'Production Summary'!$M$38</f>
        <v>28</v>
      </c>
      <c r="BX68" s="164">
        <v>0</v>
      </c>
      <c r="BY68" s="165">
        <f>'Production Summary'!$N$39</f>
        <v>300.38406247988502</v>
      </c>
      <c r="BZ68" s="164">
        <f>'Production Summary'!$M$39</f>
        <v>30.038406247988501</v>
      </c>
      <c r="CA68" s="164">
        <v>0</v>
      </c>
      <c r="CB68" s="164">
        <f>'Production Summary'!$N$40</f>
        <v>131.30000000000001</v>
      </c>
      <c r="CC68" s="164">
        <f>'Production Summary'!$M$40</f>
        <v>13.13</v>
      </c>
      <c r="CD68" s="164">
        <v>0</v>
      </c>
      <c r="CE68" s="164">
        <f>'Production Summary'!$N$42</f>
        <v>1136.3519999999996</v>
      </c>
      <c r="CF68" s="164">
        <f>'Production Summary'!$M$42</f>
        <v>81.167999999999978</v>
      </c>
      <c r="CG68" s="164">
        <v>0</v>
      </c>
      <c r="CH68" s="164">
        <v>0</v>
      </c>
      <c r="CI68" s="164">
        <f>'Production Summary'!$N$43</f>
        <v>184</v>
      </c>
      <c r="CJ68" s="164">
        <v>0</v>
      </c>
      <c r="CK68" s="164">
        <f>'Production Summary'!$N$44</f>
        <v>355</v>
      </c>
      <c r="CL68" s="164">
        <v>0</v>
      </c>
      <c r="CM68" s="375">
        <f>'Production Summary'!$N$45</f>
        <v>1650</v>
      </c>
      <c r="CN68" s="164">
        <f>'Production Summary'!$N$46</f>
        <v>270</v>
      </c>
      <c r="CO68" s="164">
        <f>'Production Summary'!$N$47</f>
        <v>1350</v>
      </c>
      <c r="CP68" s="166"/>
      <c r="CQ68" s="164">
        <f>'Production Summary'!$N$49</f>
        <v>8004.1580041580037</v>
      </c>
      <c r="CR68" s="164">
        <f>'Production Summary'!$M$49</f>
        <v>66.701316701316699</v>
      </c>
      <c r="CS68" s="164">
        <f>'Production Summary'!$N$50</f>
        <v>13331.600831600828</v>
      </c>
      <c r="CT68" s="164">
        <f>'Production Summary'!$M$50</f>
        <v>148.1288981288981</v>
      </c>
      <c r="CU68" s="164">
        <f>'Production Summary'!$N$51</f>
        <v>12785.862785862784</v>
      </c>
      <c r="CV68" s="164">
        <f>'Production Summary'!$M$51</f>
        <v>355.16285516285512</v>
      </c>
      <c r="CW68" s="164">
        <f>'Production Summary'!$N$52</f>
        <v>12629.937629937627</v>
      </c>
      <c r="CX68" s="164">
        <f>'Production Summary'!$M$52</f>
        <v>701.66320166320156</v>
      </c>
      <c r="CY68" s="164">
        <f>'Production Summary'!$N$53</f>
        <v>12396.049896049895</v>
      </c>
      <c r="CZ68" s="164">
        <f>'Production Summary'!$M$53</f>
        <v>688.66943866943859</v>
      </c>
      <c r="DA68" s="164">
        <f>'Production Summary'!$N$54</f>
        <v>13799.376299376298</v>
      </c>
      <c r="DB68" s="164">
        <f>'Production Summary'!$M$54</f>
        <v>766.63201663201653</v>
      </c>
      <c r="DC68" s="328">
        <f>'Production Summary'!$N$60</f>
        <v>12863.825363825363</v>
      </c>
      <c r="DD68" s="328">
        <f>'Production Summary'!$M$60</f>
        <v>714.65696465696465</v>
      </c>
      <c r="DE68" s="164">
        <f>'Production Summary'!$N$59</f>
        <v>11148.648648648648</v>
      </c>
      <c r="DF68" s="328">
        <f>'Production Summary'!$M$59</f>
        <v>619.36936936936934</v>
      </c>
      <c r="DG68" s="164">
        <f>'Production Summary'!$N$55</f>
        <v>13842.68884268884</v>
      </c>
      <c r="DH68" s="164">
        <f>'Production Summary'!$M$55</f>
        <v>3460.67221067221</v>
      </c>
      <c r="DI68" s="164">
        <f>'Production Summary'!$N$56</f>
        <v>13097.713097713096</v>
      </c>
      <c r="DJ68" s="164">
        <f>'Production Summary'!$M$56</f>
        <v>163.72141372141371</v>
      </c>
      <c r="DK68" s="164">
        <f>'Production Summary'!$N$57</f>
        <v>14189.189189189186</v>
      </c>
      <c r="DL68" s="164">
        <f>'Production Summary'!$M$57</f>
        <v>394.14414414414409</v>
      </c>
      <c r="DM68" s="164">
        <f>'Production Summary'!$N$58</f>
        <v>14017.671517671517</v>
      </c>
      <c r="DN68" s="164">
        <f>'Production Summary'!$M$58</f>
        <v>778.75952875952873</v>
      </c>
      <c r="DO68" s="164">
        <f>'Production Summary'!$N$61</f>
        <v>4500</v>
      </c>
      <c r="DP68" s="328">
        <f>'Production Summary'!$M$61</f>
        <v>750</v>
      </c>
      <c r="DQ68" s="164">
        <v>0</v>
      </c>
      <c r="DR68" s="164">
        <f>'Production Summary'!$N$62</f>
        <v>8900</v>
      </c>
      <c r="DS68" s="164">
        <f>'Production Summary'!$N$70</f>
        <v>300</v>
      </c>
      <c r="DT68" s="328">
        <f>'Production Summary'!$M$70</f>
        <v>25</v>
      </c>
      <c r="DU68" s="164">
        <v>0</v>
      </c>
      <c r="DV68" s="164">
        <f>'Production Summary'!$N$71</f>
        <v>150</v>
      </c>
      <c r="DW68" s="328">
        <v>0</v>
      </c>
      <c r="DX68" s="164">
        <f>'Production Summary'!$N$64</f>
        <v>192</v>
      </c>
      <c r="DY68" s="164">
        <v>0</v>
      </c>
      <c r="DZ68" s="391">
        <f>'Production Summary'!$N$65</f>
        <v>384</v>
      </c>
      <c r="EA68" s="164">
        <v>0</v>
      </c>
      <c r="EB68" s="391">
        <f>'Production Summary'!$N$66</f>
        <v>192</v>
      </c>
      <c r="EC68" s="164">
        <v>0</v>
      </c>
      <c r="ED68" s="164">
        <f>'Production Summary'!$N$67</f>
        <v>96</v>
      </c>
      <c r="EE68" s="164">
        <v>0</v>
      </c>
      <c r="EF68" s="164">
        <f>'Production Summary'!$N$68</f>
        <v>96</v>
      </c>
      <c r="EG68" s="164">
        <v>0</v>
      </c>
      <c r="EH68" s="164">
        <f>'Production Summary'!$N$69</f>
        <v>340</v>
      </c>
      <c r="EI68" s="101"/>
      <c r="EJ68" s="3"/>
      <c r="EK68" s="3"/>
      <c r="ER68" s="64" t="s">
        <v>105</v>
      </c>
      <c r="ES68" s="61" t="str">
        <f t="shared" si="9"/>
        <v>BLINK COMMERCE PRIVATE LIMITED</v>
      </c>
      <c r="ET68" s="24">
        <f t="shared" si="2"/>
        <v>0</v>
      </c>
    </row>
    <row r="69" spans="1:150">
      <c r="B69" s="613"/>
      <c r="C69" s="613"/>
      <c r="D69" s="95"/>
      <c r="E69" s="95"/>
      <c r="F69" s="95"/>
      <c r="G69" s="95"/>
      <c r="H69" s="95"/>
      <c r="I69" s="95"/>
      <c r="J69" s="95"/>
      <c r="K69" s="95"/>
      <c r="L69" s="95"/>
      <c r="M69" s="95"/>
      <c r="N69" s="95"/>
      <c r="O69" s="95"/>
      <c r="P69" s="95"/>
      <c r="Q69" s="95"/>
      <c r="R69" s="95"/>
      <c r="S69" s="95"/>
      <c r="T69" s="95"/>
      <c r="U69" s="95"/>
      <c r="V69" s="95"/>
      <c r="W69" s="95"/>
      <c r="X69" s="95"/>
      <c r="Y69" s="95"/>
      <c r="Z69" s="95"/>
      <c r="AA69" s="95"/>
      <c r="AB69" s="95"/>
      <c r="AC69" s="95"/>
      <c r="AD69" s="95"/>
      <c r="AE69" s="95"/>
      <c r="AF69" s="95"/>
      <c r="AG69" s="95"/>
      <c r="AH69" s="95"/>
      <c r="AI69" s="95"/>
      <c r="AJ69" s="95"/>
      <c r="AK69" s="95"/>
      <c r="AL69" s="95"/>
      <c r="AM69" s="95"/>
      <c r="AN69" s="95"/>
      <c r="AO69" s="95"/>
      <c r="AP69" s="95"/>
      <c r="AQ69" s="95"/>
      <c r="AR69" s="95"/>
      <c r="AS69" s="95"/>
      <c r="AT69" s="95"/>
      <c r="AU69" s="95"/>
      <c r="AV69" s="95"/>
      <c r="AW69" s="95"/>
      <c r="AX69" s="95"/>
      <c r="AY69" s="95"/>
      <c r="AZ69" s="95"/>
      <c r="BA69" s="95"/>
      <c r="BB69" s="95"/>
      <c r="BC69" s="95"/>
      <c r="BD69" s="95"/>
      <c r="BE69" s="95"/>
      <c r="BF69" s="95"/>
      <c r="BG69" s="95"/>
      <c r="BH69" s="95"/>
      <c r="BI69" s="95"/>
      <c r="BJ69" s="95"/>
      <c r="BK69" s="95"/>
      <c r="BL69" s="95"/>
      <c r="BM69" s="95"/>
      <c r="BN69" s="95"/>
      <c r="BO69" s="95"/>
      <c r="BP69" s="95"/>
      <c r="BQ69" s="95"/>
      <c r="BR69" s="95"/>
      <c r="BS69" s="95"/>
      <c r="BT69" s="95"/>
      <c r="BU69" s="95"/>
      <c r="BV69" s="95"/>
      <c r="BW69" s="95"/>
      <c r="BX69" s="95"/>
      <c r="BY69" s="95"/>
      <c r="BZ69" s="95"/>
      <c r="CA69" s="95"/>
      <c r="CB69" s="95"/>
      <c r="CC69" s="95"/>
      <c r="CD69" s="95"/>
      <c r="CE69" s="95"/>
      <c r="CF69" s="95"/>
      <c r="CG69" s="95"/>
      <c r="CH69" s="95"/>
      <c r="CI69" s="95"/>
      <c r="CJ69" s="95"/>
      <c r="CK69" s="95"/>
      <c r="CL69" s="95"/>
      <c r="CM69" s="95"/>
      <c r="CN69" s="95"/>
      <c r="CO69" s="95"/>
      <c r="CP69" s="95"/>
      <c r="CQ69" s="95"/>
      <c r="CR69" s="95"/>
      <c r="CS69" s="95"/>
      <c r="CT69" s="95"/>
      <c r="CU69" s="95"/>
      <c r="CV69" s="95"/>
      <c r="CW69" s="95"/>
      <c r="CX69" s="95"/>
      <c r="CY69" s="95"/>
      <c r="CZ69" s="95"/>
      <c r="DA69" s="95"/>
      <c r="DB69" s="95"/>
      <c r="DC69" s="95"/>
      <c r="DD69" s="95"/>
      <c r="DE69" s="95"/>
      <c r="DF69" s="95"/>
      <c r="DG69" s="95"/>
      <c r="DH69" s="95"/>
      <c r="DI69" s="95"/>
      <c r="DJ69" s="95"/>
      <c r="DK69" s="95"/>
      <c r="DL69" s="95"/>
      <c r="DM69" s="95"/>
      <c r="DN69" s="95"/>
      <c r="DO69" s="95"/>
      <c r="DP69" s="95"/>
      <c r="DQ69" s="95"/>
      <c r="DR69" s="95"/>
      <c r="DS69" s="95"/>
      <c r="DT69" s="95"/>
      <c r="DU69" s="95"/>
      <c r="DV69" s="95"/>
      <c r="DW69" s="95"/>
      <c r="DX69" s="95"/>
      <c r="DY69" s="95"/>
      <c r="DZ69" s="95"/>
      <c r="EA69" s="95"/>
      <c r="EB69" s="95"/>
      <c r="EC69" s="95"/>
      <c r="ED69" s="95"/>
      <c r="EE69" s="95"/>
      <c r="EF69" s="95"/>
      <c r="EG69" s="95"/>
      <c r="EH69" s="95"/>
      <c r="EI69" s="95"/>
      <c r="ER69" s="95"/>
      <c r="ES69" s="95"/>
      <c r="ET69" s="95"/>
    </row>
    <row r="70" spans="1:150">
      <c r="B70" s="939" t="s">
        <v>83</v>
      </c>
      <c r="C70" s="939"/>
      <c r="D70" s="105">
        <f t="shared" ref="D70:BZ70" si="10">SUM(D6:D68)</f>
        <v>42066</v>
      </c>
      <c r="E70" s="105">
        <f t="shared" si="10"/>
        <v>1752.75</v>
      </c>
      <c r="F70" s="105">
        <f t="shared" si="10"/>
        <v>0</v>
      </c>
      <c r="G70" s="105">
        <f t="shared" si="10"/>
        <v>41988</v>
      </c>
      <c r="H70" s="105">
        <f t="shared" si="10"/>
        <v>1749.5</v>
      </c>
      <c r="I70" s="105">
        <f t="shared" si="10"/>
        <v>0</v>
      </c>
      <c r="J70" s="105">
        <f t="shared" ref="J70:K70" si="11">SUM(J6:J68)</f>
        <v>12600</v>
      </c>
      <c r="K70" s="105">
        <f t="shared" si="11"/>
        <v>472.5</v>
      </c>
      <c r="L70" s="105">
        <f t="shared" ref="L70:P70" si="12">SUM(L6:L68)</f>
        <v>0</v>
      </c>
      <c r="M70" s="105">
        <f t="shared" si="12"/>
        <v>38601.360000000037</v>
      </c>
      <c r="N70" s="105">
        <f t="shared" si="12"/>
        <v>1608.3899999999987</v>
      </c>
      <c r="O70" s="105">
        <f t="shared" si="12"/>
        <v>0</v>
      </c>
      <c r="P70" s="105">
        <f t="shared" si="12"/>
        <v>49152</v>
      </c>
      <c r="Q70" s="105">
        <f t="shared" si="10"/>
        <v>4096</v>
      </c>
      <c r="R70" s="105">
        <f t="shared" si="10"/>
        <v>0</v>
      </c>
      <c r="S70" s="105">
        <f t="shared" si="10"/>
        <v>45360</v>
      </c>
      <c r="T70" s="105">
        <f t="shared" si="10"/>
        <v>3780</v>
      </c>
      <c r="U70" s="105">
        <f t="shared" si="10"/>
        <v>0</v>
      </c>
      <c r="V70" s="105">
        <f t="shared" si="10"/>
        <v>55176</v>
      </c>
      <c r="W70" s="105">
        <f t="shared" si="10"/>
        <v>4598</v>
      </c>
      <c r="X70" s="105">
        <f t="shared" si="10"/>
        <v>0</v>
      </c>
      <c r="Y70" s="105">
        <f t="shared" si="10"/>
        <v>11151</v>
      </c>
      <c r="Z70" s="105">
        <f t="shared" si="10"/>
        <v>929.25</v>
      </c>
      <c r="AA70" s="105">
        <f>SUM(AA6:AA68)</f>
        <v>0</v>
      </c>
      <c r="AB70" s="105">
        <f t="shared" si="10"/>
        <v>7938</v>
      </c>
      <c r="AC70" s="105">
        <f t="shared" si="10"/>
        <v>1323</v>
      </c>
      <c r="AD70" s="105">
        <f t="shared" si="10"/>
        <v>0</v>
      </c>
      <c r="AE70" s="105">
        <f t="shared" si="10"/>
        <v>15876</v>
      </c>
      <c r="AF70" s="105">
        <f t="shared" si="10"/>
        <v>1323</v>
      </c>
      <c r="AG70" s="105">
        <f t="shared" si="10"/>
        <v>0</v>
      </c>
      <c r="AH70" s="105">
        <f t="shared" si="10"/>
        <v>65205</v>
      </c>
      <c r="AI70" s="105">
        <f t="shared" si="10"/>
        <v>1086.75</v>
      </c>
      <c r="AJ70" s="105">
        <f t="shared" si="10"/>
        <v>0</v>
      </c>
      <c r="AK70" s="105">
        <f t="shared" si="10"/>
        <v>54810</v>
      </c>
      <c r="AL70" s="105">
        <f t="shared" si="10"/>
        <v>1827</v>
      </c>
      <c r="AM70" s="105">
        <f t="shared" si="10"/>
        <v>0</v>
      </c>
      <c r="AN70" s="105">
        <f t="shared" si="10"/>
        <v>55044</v>
      </c>
      <c r="AO70" s="105">
        <f t="shared" si="10"/>
        <v>4587</v>
      </c>
      <c r="AP70" s="105">
        <f t="shared" si="10"/>
        <v>0</v>
      </c>
      <c r="AQ70" s="105">
        <f t="shared" si="10"/>
        <v>42690</v>
      </c>
      <c r="AR70" s="105">
        <f t="shared" si="10"/>
        <v>21345</v>
      </c>
      <c r="AS70" s="105">
        <f t="shared" si="10"/>
        <v>0</v>
      </c>
      <c r="AT70" s="105">
        <f t="shared" ref="AT70" si="13">SUM(AT6:AT68)</f>
        <v>23895</v>
      </c>
      <c r="AU70" s="105">
        <f t="shared" si="10"/>
        <v>66750</v>
      </c>
      <c r="AV70" s="105">
        <f t="shared" si="10"/>
        <v>18900</v>
      </c>
      <c r="AW70" s="105">
        <f t="shared" si="10"/>
        <v>1575</v>
      </c>
      <c r="AX70" s="105">
        <f t="shared" si="10"/>
        <v>0</v>
      </c>
      <c r="AY70" s="105">
        <f t="shared" si="10"/>
        <v>18900</v>
      </c>
      <c r="AZ70" s="105">
        <f t="shared" si="10"/>
        <v>1575</v>
      </c>
      <c r="BA70" s="105">
        <f t="shared" si="10"/>
        <v>0</v>
      </c>
      <c r="BB70" s="105">
        <f t="shared" si="10"/>
        <v>48951</v>
      </c>
      <c r="BC70" s="105">
        <f t="shared" si="10"/>
        <v>815.8500000000007</v>
      </c>
      <c r="BD70" s="105">
        <f t="shared" si="10"/>
        <v>0</v>
      </c>
      <c r="BE70" s="105">
        <f t="shared" si="10"/>
        <v>40572</v>
      </c>
      <c r="BF70" s="105">
        <f t="shared" si="10"/>
        <v>3381</v>
      </c>
      <c r="BG70" s="105">
        <f t="shared" si="10"/>
        <v>0</v>
      </c>
      <c r="BH70" s="105">
        <f t="shared" si="10"/>
        <v>31860</v>
      </c>
      <c r="BI70" s="105">
        <f t="shared" si="10"/>
        <v>15930</v>
      </c>
      <c r="BJ70" s="105">
        <f t="shared" si="10"/>
        <v>0</v>
      </c>
      <c r="BK70" s="105">
        <f t="shared" ref="BK70" si="14">SUM(BK6:BK68)</f>
        <v>0</v>
      </c>
      <c r="BL70" s="105">
        <f t="shared" si="10"/>
        <v>55935</v>
      </c>
      <c r="BM70" s="105">
        <f t="shared" si="10"/>
        <v>22717.799999999985</v>
      </c>
      <c r="BN70" s="105">
        <f t="shared" si="10"/>
        <v>378.62999999999965</v>
      </c>
      <c r="BO70" s="105">
        <f t="shared" si="10"/>
        <v>0</v>
      </c>
      <c r="BP70" s="105">
        <f t="shared" si="10"/>
        <v>45171</v>
      </c>
      <c r="BQ70" s="105">
        <f t="shared" si="10"/>
        <v>752.85000000000059</v>
      </c>
      <c r="BR70" s="105">
        <f t="shared" si="10"/>
        <v>0</v>
      </c>
      <c r="BS70" s="105">
        <f t="shared" si="10"/>
        <v>13230</v>
      </c>
      <c r="BT70" s="105">
        <f t="shared" si="10"/>
        <v>1323</v>
      </c>
      <c r="BU70" s="105">
        <f t="shared" si="10"/>
        <v>0</v>
      </c>
      <c r="BV70" s="105">
        <f t="shared" si="10"/>
        <v>17640</v>
      </c>
      <c r="BW70" s="105">
        <f t="shared" si="10"/>
        <v>1764</v>
      </c>
      <c r="BX70" s="105">
        <f t="shared" si="10"/>
        <v>0</v>
      </c>
      <c r="BY70" s="105">
        <f t="shared" si="10"/>
        <v>18924.195936232769</v>
      </c>
      <c r="BZ70" s="105">
        <f t="shared" si="10"/>
        <v>1892.4195936232732</v>
      </c>
      <c r="CA70" s="105">
        <f t="shared" ref="CA70:EH70" si="15">SUM(CA6:CA68)</f>
        <v>0</v>
      </c>
      <c r="CB70" s="105">
        <f t="shared" si="15"/>
        <v>8271.9000000000069</v>
      </c>
      <c r="CC70" s="105">
        <f t="shared" si="15"/>
        <v>827.18999999999983</v>
      </c>
      <c r="CD70" s="105">
        <f t="shared" si="15"/>
        <v>0</v>
      </c>
      <c r="CE70" s="105">
        <f t="shared" si="15"/>
        <v>71590.175999999949</v>
      </c>
      <c r="CF70" s="105">
        <f t="shared" si="15"/>
        <v>5113.5839999999971</v>
      </c>
      <c r="CG70" s="105">
        <f t="shared" si="15"/>
        <v>0</v>
      </c>
      <c r="CH70" s="105">
        <f t="shared" ref="CH70" si="16">SUM(CH6:CH68)</f>
        <v>0</v>
      </c>
      <c r="CI70" s="105">
        <f t="shared" si="15"/>
        <v>11592</v>
      </c>
      <c r="CJ70" s="105">
        <f t="shared" si="15"/>
        <v>0</v>
      </c>
      <c r="CK70" s="105">
        <f t="shared" si="15"/>
        <v>22513</v>
      </c>
      <c r="CL70" s="105">
        <f t="shared" si="15"/>
        <v>0</v>
      </c>
      <c r="CM70" s="105">
        <f t="shared" si="15"/>
        <v>103950</v>
      </c>
      <c r="CN70" s="105">
        <f t="shared" si="15"/>
        <v>17100</v>
      </c>
      <c r="CO70" s="105">
        <f t="shared" si="15"/>
        <v>85500</v>
      </c>
      <c r="CP70" s="105">
        <f t="shared" si="15"/>
        <v>0</v>
      </c>
      <c r="CQ70" s="105">
        <f t="shared" si="15"/>
        <v>504261.95426195418</v>
      </c>
      <c r="CR70" s="105">
        <f t="shared" si="15"/>
        <v>4202.1829521829468</v>
      </c>
      <c r="CS70" s="105">
        <f t="shared" si="15"/>
        <v>839890.85239085264</v>
      </c>
      <c r="CT70" s="105">
        <f t="shared" si="15"/>
        <v>9332.1205821205804</v>
      </c>
      <c r="CU70" s="105">
        <f t="shared" si="15"/>
        <v>805509.35550935438</v>
      </c>
      <c r="CV70" s="105">
        <f t="shared" si="15"/>
        <v>22375.259875259886</v>
      </c>
      <c r="CW70" s="105">
        <f t="shared" si="15"/>
        <v>795686.07068607071</v>
      </c>
      <c r="CX70" s="105">
        <f t="shared" si="15"/>
        <v>44204.781704781686</v>
      </c>
      <c r="CY70" s="105">
        <f t="shared" si="15"/>
        <v>781154.74365904368</v>
      </c>
      <c r="CZ70" s="105">
        <f t="shared" si="15"/>
        <v>43397.485758835741</v>
      </c>
      <c r="DA70" s="105">
        <f t="shared" si="15"/>
        <v>869360.70686070586</v>
      </c>
      <c r="DB70" s="105">
        <f t="shared" si="15"/>
        <v>48297.81704781697</v>
      </c>
      <c r="DC70" s="105">
        <f t="shared" ref="DC70:DF70" si="17">SUM(DC6:DC68)</f>
        <v>810420.99792099674</v>
      </c>
      <c r="DD70" s="105">
        <f t="shared" si="17"/>
        <v>45023.38877338876</v>
      </c>
      <c r="DE70" s="105">
        <f t="shared" si="17"/>
        <v>702364.8648648645</v>
      </c>
      <c r="DF70" s="105">
        <f t="shared" si="17"/>
        <v>39020.270270270245</v>
      </c>
      <c r="DG70" s="105">
        <f t="shared" si="15"/>
        <v>870446.70824670745</v>
      </c>
      <c r="DH70" s="105">
        <f t="shared" si="15"/>
        <v>217611.67706167686</v>
      </c>
      <c r="DI70" s="105"/>
      <c r="DJ70" s="105"/>
      <c r="DK70" s="105"/>
      <c r="DL70" s="105"/>
      <c r="DM70" s="105"/>
      <c r="DN70" s="105"/>
      <c r="DO70" s="105">
        <f t="shared" ref="DO70:DQ70" si="18">SUM(DO6:DO68)</f>
        <v>283500</v>
      </c>
      <c r="DP70" s="105">
        <f t="shared" si="18"/>
        <v>47250</v>
      </c>
      <c r="DQ70" s="105">
        <f t="shared" si="18"/>
        <v>0</v>
      </c>
      <c r="DR70" s="105">
        <f t="shared" si="15"/>
        <v>561545</v>
      </c>
      <c r="DS70" s="105">
        <f>SUM(DS6:DS68)</f>
        <v>18900</v>
      </c>
      <c r="DT70" s="105">
        <f t="shared" si="15"/>
        <v>1575</v>
      </c>
      <c r="DU70" s="105">
        <f>SUM(DU6:DU68)</f>
        <v>0</v>
      </c>
      <c r="DV70" s="105">
        <f>SUM(DV6:DV68)</f>
        <v>9450</v>
      </c>
      <c r="DW70" s="105">
        <f>SUM(DW6:DW68)</f>
        <v>0</v>
      </c>
      <c r="DX70" s="105">
        <f t="shared" si="15"/>
        <v>12114</v>
      </c>
      <c r="DY70" s="105">
        <f t="shared" si="15"/>
        <v>0</v>
      </c>
      <c r="DZ70" s="105">
        <f t="shared" ref="DZ70:EA70" si="19">SUM(DZ6:DZ68)</f>
        <v>24192</v>
      </c>
      <c r="EA70" s="105">
        <f t="shared" si="19"/>
        <v>0</v>
      </c>
      <c r="EB70" s="105">
        <f t="shared" ref="EB70:EC70" si="20">SUM(EB6:EB68)</f>
        <v>12096</v>
      </c>
      <c r="EC70" s="105">
        <f t="shared" si="20"/>
        <v>0</v>
      </c>
      <c r="ED70" s="105">
        <f t="shared" si="15"/>
        <v>6048</v>
      </c>
      <c r="EE70" s="105">
        <f t="shared" si="15"/>
        <v>0</v>
      </c>
      <c r="EF70" s="105">
        <f t="shared" ref="EF70:EG70" si="21">SUM(EF6:EF68)</f>
        <v>6048</v>
      </c>
      <c r="EG70" s="105">
        <f t="shared" si="21"/>
        <v>0</v>
      </c>
      <c r="EH70" s="105">
        <f t="shared" si="15"/>
        <v>21485</v>
      </c>
      <c r="EI70" s="105"/>
      <c r="EJ70" s="3"/>
      <c r="EK70" s="3"/>
      <c r="ER70" s="785" t="s">
        <v>83</v>
      </c>
      <c r="ES70" s="785"/>
      <c r="ET70" s="104">
        <f>SUM(ET6:ET68)</f>
        <v>0</v>
      </c>
    </row>
    <row r="71" spans="1:150" s="53" customFormat="1">
      <c r="B71" s="940" t="s">
        <v>144</v>
      </c>
      <c r="C71" s="941"/>
      <c r="D71" s="107">
        <f>SUM(D6:D20)</f>
        <v>10050</v>
      </c>
      <c r="E71" s="107">
        <f t="shared" ref="E71:CA71" si="22">SUM(E6:E20)</f>
        <v>418.75</v>
      </c>
      <c r="F71" s="107">
        <f t="shared" si="22"/>
        <v>0</v>
      </c>
      <c r="G71" s="107">
        <f t="shared" si="22"/>
        <v>10014</v>
      </c>
      <c r="H71" s="107">
        <f t="shared" si="22"/>
        <v>417.25</v>
      </c>
      <c r="I71" s="107">
        <f t="shared" si="22"/>
        <v>0</v>
      </c>
      <c r="J71" s="107">
        <f t="shared" ref="J71:Q71" si="23">SUM(J6:J20)</f>
        <v>3000</v>
      </c>
      <c r="K71" s="107">
        <f t="shared" si="23"/>
        <v>112.5</v>
      </c>
      <c r="L71" s="107">
        <f t="shared" si="23"/>
        <v>0</v>
      </c>
      <c r="M71" s="107">
        <f t="shared" si="23"/>
        <v>9190.8000000000011</v>
      </c>
      <c r="N71" s="107">
        <f t="shared" si="23"/>
        <v>382.94999999999993</v>
      </c>
      <c r="O71" s="107">
        <f t="shared" si="23"/>
        <v>0</v>
      </c>
      <c r="P71" s="107">
        <f t="shared" si="23"/>
        <v>11712</v>
      </c>
      <c r="Q71" s="107">
        <f t="shared" si="23"/>
        <v>976</v>
      </c>
      <c r="R71" s="107">
        <f t="shared" si="22"/>
        <v>0</v>
      </c>
      <c r="S71" s="107">
        <f t="shared" si="22"/>
        <v>10800</v>
      </c>
      <c r="T71" s="107">
        <f t="shared" si="22"/>
        <v>900</v>
      </c>
      <c r="U71" s="107">
        <f t="shared" si="22"/>
        <v>0</v>
      </c>
      <c r="V71" s="107">
        <f t="shared" si="22"/>
        <v>13128</v>
      </c>
      <c r="W71" s="107">
        <f t="shared" si="22"/>
        <v>1094</v>
      </c>
      <c r="X71" s="107">
        <f t="shared" si="22"/>
        <v>0</v>
      </c>
      <c r="Y71" s="107">
        <f t="shared" si="22"/>
        <v>2655</v>
      </c>
      <c r="Z71" s="107">
        <f t="shared" si="22"/>
        <v>221.25</v>
      </c>
      <c r="AA71" s="107">
        <f>SUM(AA6:AA20)</f>
        <v>0</v>
      </c>
      <c r="AB71" s="107">
        <f t="shared" si="22"/>
        <v>1890</v>
      </c>
      <c r="AC71" s="107">
        <f t="shared" si="22"/>
        <v>315</v>
      </c>
      <c r="AD71" s="107">
        <f t="shared" si="22"/>
        <v>0</v>
      </c>
      <c r="AE71" s="107">
        <f t="shared" si="22"/>
        <v>3780</v>
      </c>
      <c r="AF71" s="107">
        <f t="shared" si="22"/>
        <v>315</v>
      </c>
      <c r="AG71" s="107">
        <f t="shared" si="22"/>
        <v>0</v>
      </c>
      <c r="AH71" s="107">
        <f t="shared" si="22"/>
        <v>15525</v>
      </c>
      <c r="AI71" s="107">
        <f t="shared" si="22"/>
        <v>258.75</v>
      </c>
      <c r="AJ71" s="107">
        <f t="shared" si="22"/>
        <v>0</v>
      </c>
      <c r="AK71" s="107">
        <f t="shared" si="22"/>
        <v>13050</v>
      </c>
      <c r="AL71" s="107">
        <f t="shared" si="22"/>
        <v>435</v>
      </c>
      <c r="AM71" s="107">
        <f t="shared" si="22"/>
        <v>0</v>
      </c>
      <c r="AN71" s="107">
        <f t="shared" si="22"/>
        <v>13356</v>
      </c>
      <c r="AO71" s="107">
        <f t="shared" si="22"/>
        <v>1113</v>
      </c>
      <c r="AP71" s="107">
        <f t="shared" si="22"/>
        <v>0</v>
      </c>
      <c r="AQ71" s="107">
        <f t="shared" si="22"/>
        <v>10350</v>
      </c>
      <c r="AR71" s="107">
        <f t="shared" si="22"/>
        <v>5175</v>
      </c>
      <c r="AS71" s="107">
        <f t="shared" si="22"/>
        <v>0</v>
      </c>
      <c r="AT71" s="107">
        <f t="shared" ref="AT71" si="24">SUM(AT6:AT20)</f>
        <v>5790</v>
      </c>
      <c r="AU71" s="107">
        <f t="shared" si="22"/>
        <v>16150</v>
      </c>
      <c r="AV71" s="107">
        <f t="shared" si="22"/>
        <v>4500</v>
      </c>
      <c r="AW71" s="107">
        <f t="shared" si="22"/>
        <v>375</v>
      </c>
      <c r="AX71" s="107">
        <f t="shared" si="22"/>
        <v>0</v>
      </c>
      <c r="AY71" s="107">
        <f t="shared" si="22"/>
        <v>4500</v>
      </c>
      <c r="AZ71" s="107">
        <f t="shared" si="22"/>
        <v>375</v>
      </c>
      <c r="BA71" s="107">
        <f t="shared" si="22"/>
        <v>0</v>
      </c>
      <c r="BB71" s="107">
        <f t="shared" si="22"/>
        <v>11655</v>
      </c>
      <c r="BC71" s="107">
        <f t="shared" si="22"/>
        <v>194.24999999999994</v>
      </c>
      <c r="BD71" s="107">
        <f t="shared" si="22"/>
        <v>0</v>
      </c>
      <c r="BE71" s="107">
        <f t="shared" si="22"/>
        <v>10392</v>
      </c>
      <c r="BF71" s="107">
        <f t="shared" si="22"/>
        <v>866</v>
      </c>
      <c r="BG71" s="107">
        <f t="shared" si="22"/>
        <v>0</v>
      </c>
      <c r="BH71" s="107">
        <f t="shared" si="22"/>
        <v>7720</v>
      </c>
      <c r="BI71" s="107">
        <f t="shared" si="22"/>
        <v>3860</v>
      </c>
      <c r="BJ71" s="107">
        <f t="shared" si="22"/>
        <v>0</v>
      </c>
      <c r="BK71" s="107">
        <f t="shared" ref="BK71" si="25">SUM(BK6:BK20)</f>
        <v>0</v>
      </c>
      <c r="BL71" s="107">
        <f t="shared" si="22"/>
        <v>13620</v>
      </c>
      <c r="BM71" s="107">
        <f t="shared" si="22"/>
        <v>5409.0000000000009</v>
      </c>
      <c r="BN71" s="107">
        <f t="shared" si="22"/>
        <v>90.15</v>
      </c>
      <c r="BO71" s="107">
        <f t="shared" si="22"/>
        <v>0</v>
      </c>
      <c r="BP71" s="107">
        <f t="shared" si="22"/>
        <v>10755</v>
      </c>
      <c r="BQ71" s="107">
        <f t="shared" si="22"/>
        <v>179.24999999999997</v>
      </c>
      <c r="BR71" s="107">
        <f t="shared" si="22"/>
        <v>0</v>
      </c>
      <c r="BS71" s="107">
        <f t="shared" si="22"/>
        <v>3150</v>
      </c>
      <c r="BT71" s="107">
        <f t="shared" si="22"/>
        <v>315</v>
      </c>
      <c r="BU71" s="107">
        <f t="shared" si="22"/>
        <v>0</v>
      </c>
      <c r="BV71" s="107">
        <f t="shared" si="22"/>
        <v>4200</v>
      </c>
      <c r="BW71" s="107">
        <f t="shared" si="22"/>
        <v>420</v>
      </c>
      <c r="BX71" s="107">
        <f t="shared" si="22"/>
        <v>0</v>
      </c>
      <c r="BY71" s="107">
        <f t="shared" si="22"/>
        <v>4505.7609371982753</v>
      </c>
      <c r="BZ71" s="107">
        <f t="shared" si="22"/>
        <v>450.57609371982761</v>
      </c>
      <c r="CA71" s="107">
        <f t="shared" si="22"/>
        <v>0</v>
      </c>
      <c r="CB71" s="107">
        <f t="shared" ref="CB71:EI71" si="26">SUM(CB6:CB20)</f>
        <v>1969.4999999999995</v>
      </c>
      <c r="CC71" s="107">
        <f t="shared" si="26"/>
        <v>196.94999999999996</v>
      </c>
      <c r="CD71" s="107">
        <f t="shared" si="26"/>
        <v>0</v>
      </c>
      <c r="CE71" s="107">
        <f t="shared" si="26"/>
        <v>17045.279999999992</v>
      </c>
      <c r="CF71" s="107">
        <f t="shared" si="26"/>
        <v>1217.5199999999998</v>
      </c>
      <c r="CG71" s="107">
        <f t="shared" si="26"/>
        <v>0</v>
      </c>
      <c r="CH71" s="107">
        <f t="shared" ref="CH71" si="27">SUM(CH6:CH20)</f>
        <v>0</v>
      </c>
      <c r="CI71" s="107">
        <f t="shared" si="26"/>
        <v>2760</v>
      </c>
      <c r="CJ71" s="107">
        <f t="shared" si="26"/>
        <v>0</v>
      </c>
      <c r="CK71" s="107">
        <f t="shared" si="26"/>
        <v>5438</v>
      </c>
      <c r="CL71" s="107">
        <f t="shared" si="26"/>
        <v>0</v>
      </c>
      <c r="CM71" s="107"/>
      <c r="CN71" s="107">
        <f t="shared" si="26"/>
        <v>4110</v>
      </c>
      <c r="CO71" s="107">
        <f t="shared" si="26"/>
        <v>20550</v>
      </c>
      <c r="CP71" s="107">
        <f t="shared" si="26"/>
        <v>0</v>
      </c>
      <c r="CQ71" s="107">
        <f t="shared" si="26"/>
        <v>120062.37006237004</v>
      </c>
      <c r="CR71" s="107">
        <f t="shared" si="26"/>
        <v>1000.5197505197508</v>
      </c>
      <c r="CS71" s="107">
        <f t="shared" si="26"/>
        <v>199974.01247401244</v>
      </c>
      <c r="CT71" s="107">
        <f t="shared" si="26"/>
        <v>2221.9334719334715</v>
      </c>
      <c r="CU71" s="107">
        <f t="shared" si="26"/>
        <v>191787.94178794179</v>
      </c>
      <c r="CV71" s="107">
        <f t="shared" si="26"/>
        <v>5327.4428274428283</v>
      </c>
      <c r="CW71" s="107">
        <f t="shared" si="26"/>
        <v>189449.06444906443</v>
      </c>
      <c r="CX71" s="107">
        <f t="shared" si="26"/>
        <v>10524.94802494802</v>
      </c>
      <c r="CY71" s="107">
        <f t="shared" si="26"/>
        <v>186144.34864864865</v>
      </c>
      <c r="CZ71" s="107">
        <f t="shared" si="26"/>
        <v>10341.352702702701</v>
      </c>
      <c r="DA71" s="107">
        <f t="shared" si="26"/>
        <v>206990.64449064451</v>
      </c>
      <c r="DB71" s="107">
        <f t="shared" si="26"/>
        <v>11499.480249480248</v>
      </c>
      <c r="DC71" s="107">
        <f t="shared" ref="DC71:DF71" si="28">SUM(DC6:DC20)</f>
        <v>192957.38045738047</v>
      </c>
      <c r="DD71" s="107">
        <f t="shared" si="28"/>
        <v>10719.854469854467</v>
      </c>
      <c r="DE71" s="107">
        <f t="shared" si="28"/>
        <v>167229.72972972973</v>
      </c>
      <c r="DF71" s="107">
        <f t="shared" si="28"/>
        <v>9290.54054054054</v>
      </c>
      <c r="DG71" s="107">
        <f t="shared" si="26"/>
        <v>205997.64379764369</v>
      </c>
      <c r="DH71" s="107">
        <f t="shared" si="26"/>
        <v>51499.410949410922</v>
      </c>
      <c r="DI71" s="107"/>
      <c r="DJ71" s="107"/>
      <c r="DK71" s="107"/>
      <c r="DL71" s="107"/>
      <c r="DM71" s="107"/>
      <c r="DN71" s="107"/>
      <c r="DO71" s="107">
        <f t="shared" ref="DO71:DQ71" si="29">SUM(DO6:DO20)</f>
        <v>67500</v>
      </c>
      <c r="DP71" s="107">
        <f t="shared" si="29"/>
        <v>11250</v>
      </c>
      <c r="DQ71" s="107">
        <f t="shared" si="29"/>
        <v>0</v>
      </c>
      <c r="DR71" s="107">
        <f t="shared" si="26"/>
        <v>134300</v>
      </c>
      <c r="DS71" s="107">
        <f>SUM(DS6:DS20)</f>
        <v>4500</v>
      </c>
      <c r="DT71" s="107">
        <f>SUM(DT6:DT20)</f>
        <v>375</v>
      </c>
      <c r="DU71" s="107">
        <f>SUM(DU6:DU20)</f>
        <v>0</v>
      </c>
      <c r="DV71" s="107">
        <f>SUM(DV6:DV20)</f>
        <v>2250</v>
      </c>
      <c r="DW71" s="107">
        <f>SUM(DW6:DW20)</f>
        <v>0</v>
      </c>
      <c r="DX71" s="107">
        <f t="shared" si="26"/>
        <v>2880</v>
      </c>
      <c r="DY71" s="107">
        <f t="shared" si="26"/>
        <v>0</v>
      </c>
      <c r="DZ71" s="107">
        <f t="shared" ref="DZ71:EA71" si="30">SUM(DZ6:DZ20)</f>
        <v>5760</v>
      </c>
      <c r="EA71" s="107">
        <f t="shared" si="30"/>
        <v>0</v>
      </c>
      <c r="EB71" s="107">
        <f t="shared" ref="EB71:EC71" si="31">SUM(EB6:EB20)</f>
        <v>2880</v>
      </c>
      <c r="EC71" s="107">
        <f t="shared" si="31"/>
        <v>0</v>
      </c>
      <c r="ED71" s="107">
        <f t="shared" si="26"/>
        <v>1440</v>
      </c>
      <c r="EE71" s="107">
        <f t="shared" si="26"/>
        <v>0</v>
      </c>
      <c r="EF71" s="107">
        <f t="shared" ref="EF71:EG71" si="32">SUM(EF6:EF20)</f>
        <v>1440</v>
      </c>
      <c r="EG71" s="107">
        <f t="shared" si="32"/>
        <v>0</v>
      </c>
      <c r="EH71" s="107">
        <f t="shared" si="26"/>
        <v>5150</v>
      </c>
      <c r="EI71" s="107">
        <f t="shared" si="26"/>
        <v>0</v>
      </c>
      <c r="EJ71" s="61"/>
      <c r="EK71" s="61"/>
    </row>
    <row r="72" spans="1:150" s="53" customFormat="1">
      <c r="B72" s="942" t="s">
        <v>318</v>
      </c>
      <c r="C72" s="943"/>
      <c r="D72" s="124">
        <f>SUM(D21:D36)</f>
        <v>10704</v>
      </c>
      <c r="E72" s="124">
        <f t="shared" ref="E72:CA72" si="33">SUM(E21:E36)</f>
        <v>446</v>
      </c>
      <c r="F72" s="124">
        <f t="shared" si="33"/>
        <v>0</v>
      </c>
      <c r="G72" s="124">
        <f t="shared" si="33"/>
        <v>10662</v>
      </c>
      <c r="H72" s="124">
        <f t="shared" si="33"/>
        <v>444.25</v>
      </c>
      <c r="I72" s="124">
        <f t="shared" si="33"/>
        <v>0</v>
      </c>
      <c r="J72" s="124">
        <f t="shared" ref="J72:P72" si="34">SUM(J21:J36)</f>
        <v>3200</v>
      </c>
      <c r="K72" s="124">
        <f t="shared" si="34"/>
        <v>120</v>
      </c>
      <c r="L72" s="124">
        <f t="shared" si="34"/>
        <v>0</v>
      </c>
      <c r="M72" s="124">
        <f t="shared" si="34"/>
        <v>9803.52</v>
      </c>
      <c r="N72" s="124">
        <f t="shared" si="34"/>
        <v>408.4799999999999</v>
      </c>
      <c r="O72" s="124">
        <f t="shared" si="34"/>
        <v>0</v>
      </c>
      <c r="P72" s="124">
        <f t="shared" si="34"/>
        <v>12480</v>
      </c>
      <c r="Q72" s="124">
        <f t="shared" si="33"/>
        <v>1040</v>
      </c>
      <c r="R72" s="124">
        <f t="shared" si="33"/>
        <v>0</v>
      </c>
      <c r="S72" s="124">
        <f t="shared" si="33"/>
        <v>11520</v>
      </c>
      <c r="T72" s="124">
        <f t="shared" si="33"/>
        <v>960</v>
      </c>
      <c r="U72" s="124">
        <f t="shared" si="33"/>
        <v>0</v>
      </c>
      <c r="V72" s="124">
        <f t="shared" si="33"/>
        <v>14016</v>
      </c>
      <c r="W72" s="124">
        <f t="shared" si="33"/>
        <v>1168</v>
      </c>
      <c r="X72" s="124">
        <f t="shared" si="33"/>
        <v>0</v>
      </c>
      <c r="Y72" s="124">
        <f t="shared" si="33"/>
        <v>2832</v>
      </c>
      <c r="Z72" s="124">
        <f t="shared" si="33"/>
        <v>236</v>
      </c>
      <c r="AA72" s="124">
        <f>SUM(AA21:AA36)</f>
        <v>0</v>
      </c>
      <c r="AB72" s="124">
        <f t="shared" si="33"/>
        <v>2016</v>
      </c>
      <c r="AC72" s="124">
        <f t="shared" si="33"/>
        <v>336</v>
      </c>
      <c r="AD72" s="124">
        <f t="shared" si="33"/>
        <v>0</v>
      </c>
      <c r="AE72" s="124">
        <f t="shared" si="33"/>
        <v>4032</v>
      </c>
      <c r="AF72" s="124">
        <f t="shared" si="33"/>
        <v>336</v>
      </c>
      <c r="AG72" s="124">
        <f t="shared" si="33"/>
        <v>0</v>
      </c>
      <c r="AH72" s="124">
        <f t="shared" si="33"/>
        <v>16560</v>
      </c>
      <c r="AI72" s="124">
        <f t="shared" si="33"/>
        <v>276</v>
      </c>
      <c r="AJ72" s="124">
        <f t="shared" si="33"/>
        <v>0</v>
      </c>
      <c r="AK72" s="124">
        <f t="shared" si="33"/>
        <v>13920</v>
      </c>
      <c r="AL72" s="124">
        <f t="shared" si="33"/>
        <v>464</v>
      </c>
      <c r="AM72" s="124">
        <f t="shared" si="33"/>
        <v>0</v>
      </c>
      <c r="AN72" s="124">
        <f t="shared" si="33"/>
        <v>14040</v>
      </c>
      <c r="AO72" s="124">
        <f t="shared" si="33"/>
        <v>1170</v>
      </c>
      <c r="AP72" s="124">
        <f t="shared" si="33"/>
        <v>0</v>
      </c>
      <c r="AQ72" s="124">
        <f t="shared" si="33"/>
        <v>10900</v>
      </c>
      <c r="AR72" s="124">
        <f t="shared" si="33"/>
        <v>5450</v>
      </c>
      <c r="AS72" s="124">
        <f t="shared" si="33"/>
        <v>0</v>
      </c>
      <c r="AT72" s="124">
        <f t="shared" ref="AT72" si="35">SUM(AT21:AT36)</f>
        <v>6105</v>
      </c>
      <c r="AU72" s="124">
        <f t="shared" si="33"/>
        <v>17000</v>
      </c>
      <c r="AV72" s="124">
        <f t="shared" si="33"/>
        <v>4800</v>
      </c>
      <c r="AW72" s="124">
        <f t="shared" si="33"/>
        <v>400</v>
      </c>
      <c r="AX72" s="124">
        <f t="shared" si="33"/>
        <v>0</v>
      </c>
      <c r="AY72" s="124">
        <f t="shared" si="33"/>
        <v>4800</v>
      </c>
      <c r="AZ72" s="124">
        <f t="shared" si="33"/>
        <v>400</v>
      </c>
      <c r="BA72" s="124">
        <f t="shared" si="33"/>
        <v>0</v>
      </c>
      <c r="BB72" s="124">
        <f t="shared" si="33"/>
        <v>12432</v>
      </c>
      <c r="BC72" s="124">
        <f t="shared" si="33"/>
        <v>207.19999999999993</v>
      </c>
      <c r="BD72" s="124">
        <f t="shared" si="33"/>
        <v>0</v>
      </c>
      <c r="BE72" s="124">
        <f t="shared" si="33"/>
        <v>10596</v>
      </c>
      <c r="BF72" s="124">
        <f t="shared" si="33"/>
        <v>883</v>
      </c>
      <c r="BG72" s="124">
        <f t="shared" si="33"/>
        <v>0</v>
      </c>
      <c r="BH72" s="124">
        <f t="shared" si="33"/>
        <v>8140</v>
      </c>
      <c r="BI72" s="124">
        <f t="shared" si="33"/>
        <v>4070</v>
      </c>
      <c r="BJ72" s="124">
        <f t="shared" si="33"/>
        <v>0</v>
      </c>
      <c r="BK72" s="124">
        <f t="shared" ref="BK72" si="36">SUM(BK21:BK36)</f>
        <v>0</v>
      </c>
      <c r="BL72" s="124">
        <f t="shared" si="33"/>
        <v>14315</v>
      </c>
      <c r="BM72" s="124">
        <f t="shared" si="33"/>
        <v>5769.6000000000013</v>
      </c>
      <c r="BN72" s="124">
        <f t="shared" si="33"/>
        <v>96.160000000000011</v>
      </c>
      <c r="BO72" s="124">
        <f t="shared" si="33"/>
        <v>0</v>
      </c>
      <c r="BP72" s="124">
        <f t="shared" si="33"/>
        <v>11472</v>
      </c>
      <c r="BQ72" s="124">
        <f t="shared" si="33"/>
        <v>191.19999999999996</v>
      </c>
      <c r="BR72" s="124">
        <f t="shared" si="33"/>
        <v>0</v>
      </c>
      <c r="BS72" s="124">
        <f t="shared" si="33"/>
        <v>3360</v>
      </c>
      <c r="BT72" s="124">
        <f t="shared" si="33"/>
        <v>336</v>
      </c>
      <c r="BU72" s="124">
        <f t="shared" si="33"/>
        <v>0</v>
      </c>
      <c r="BV72" s="124">
        <f t="shared" si="33"/>
        <v>4480</v>
      </c>
      <c r="BW72" s="124">
        <f t="shared" si="33"/>
        <v>448</v>
      </c>
      <c r="BX72" s="124">
        <f t="shared" si="33"/>
        <v>0</v>
      </c>
      <c r="BY72" s="124">
        <f t="shared" si="33"/>
        <v>4806.1449996781603</v>
      </c>
      <c r="BZ72" s="124">
        <f t="shared" si="33"/>
        <v>480.61449996781613</v>
      </c>
      <c r="CA72" s="124">
        <f t="shared" si="33"/>
        <v>0</v>
      </c>
      <c r="CB72" s="124">
        <f t="shared" ref="CB72:EI72" si="37">SUM(CB21:CB36)</f>
        <v>2100.7999999999997</v>
      </c>
      <c r="CC72" s="124">
        <f t="shared" si="37"/>
        <v>210.07999999999996</v>
      </c>
      <c r="CD72" s="124">
        <f t="shared" si="37"/>
        <v>0</v>
      </c>
      <c r="CE72" s="124">
        <f t="shared" si="37"/>
        <v>18181.631999999991</v>
      </c>
      <c r="CF72" s="124">
        <f t="shared" si="37"/>
        <v>1298.6879999999996</v>
      </c>
      <c r="CG72" s="124">
        <f t="shared" si="37"/>
        <v>0</v>
      </c>
      <c r="CH72" s="124">
        <f t="shared" ref="CH72" si="38">SUM(CH21:CH36)</f>
        <v>0</v>
      </c>
      <c r="CI72" s="124">
        <f t="shared" si="37"/>
        <v>2944</v>
      </c>
      <c r="CJ72" s="124">
        <f t="shared" si="37"/>
        <v>0</v>
      </c>
      <c r="CK72" s="124">
        <f t="shared" si="37"/>
        <v>5715</v>
      </c>
      <c r="CL72" s="124">
        <f t="shared" si="37"/>
        <v>0</v>
      </c>
      <c r="CM72" s="124"/>
      <c r="CN72" s="124">
        <f t="shared" si="37"/>
        <v>4350</v>
      </c>
      <c r="CO72" s="124">
        <f t="shared" si="37"/>
        <v>21750</v>
      </c>
      <c r="CP72" s="124">
        <f t="shared" si="37"/>
        <v>0</v>
      </c>
      <c r="CQ72" s="124">
        <f t="shared" si="37"/>
        <v>128066.52806652804</v>
      </c>
      <c r="CR72" s="124">
        <f t="shared" si="37"/>
        <v>1067.2210672210674</v>
      </c>
      <c r="CS72" s="124">
        <f t="shared" si="37"/>
        <v>213305.61330561328</v>
      </c>
      <c r="CT72" s="124">
        <f t="shared" si="37"/>
        <v>2370.0623700623696</v>
      </c>
      <c r="CU72" s="124">
        <f t="shared" si="37"/>
        <v>204573.80457380458</v>
      </c>
      <c r="CV72" s="124">
        <f t="shared" si="37"/>
        <v>5682.6056826056838</v>
      </c>
      <c r="CW72" s="124">
        <f t="shared" si="37"/>
        <v>202079.00207900206</v>
      </c>
      <c r="CX72" s="124">
        <f t="shared" si="37"/>
        <v>11226.611226611221</v>
      </c>
      <c r="CY72" s="124">
        <f t="shared" si="37"/>
        <v>198336.79833679833</v>
      </c>
      <c r="CZ72" s="124">
        <f t="shared" si="37"/>
        <v>11018.711018711017</v>
      </c>
      <c r="DA72" s="124">
        <f t="shared" si="37"/>
        <v>220790.02079002082</v>
      </c>
      <c r="DB72" s="124">
        <f t="shared" si="37"/>
        <v>12266.112266112264</v>
      </c>
      <c r="DC72" s="124">
        <f t="shared" ref="DC72:DF72" si="39">SUM(DC21:DC36)</f>
        <v>205821.20582120583</v>
      </c>
      <c r="DD72" s="124">
        <f t="shared" si="39"/>
        <v>11434.511434511431</v>
      </c>
      <c r="DE72" s="124">
        <f t="shared" si="39"/>
        <v>178378.37837837837</v>
      </c>
      <c r="DF72" s="124">
        <f t="shared" si="39"/>
        <v>9909.9099099099094</v>
      </c>
      <c r="DG72" s="124">
        <f t="shared" si="37"/>
        <v>221483.02148302135</v>
      </c>
      <c r="DH72" s="124">
        <f t="shared" si="37"/>
        <v>55370.755370755338</v>
      </c>
      <c r="DI72" s="124"/>
      <c r="DJ72" s="124"/>
      <c r="DK72" s="124"/>
      <c r="DL72" s="124"/>
      <c r="DM72" s="124"/>
      <c r="DN72" s="124"/>
      <c r="DO72" s="124">
        <f t="shared" ref="DO72:DQ72" si="40">SUM(DO21:DO36)</f>
        <v>72000</v>
      </c>
      <c r="DP72" s="124">
        <f t="shared" si="40"/>
        <v>12000</v>
      </c>
      <c r="DQ72" s="124">
        <f t="shared" si="40"/>
        <v>0</v>
      </c>
      <c r="DR72" s="124">
        <f t="shared" si="37"/>
        <v>142000</v>
      </c>
      <c r="DS72" s="124">
        <f t="shared" si="37"/>
        <v>4800</v>
      </c>
      <c r="DT72" s="124">
        <f t="shared" si="37"/>
        <v>400</v>
      </c>
      <c r="DU72" s="124">
        <f>SUM(DU21:DU36)</f>
        <v>0</v>
      </c>
      <c r="DV72" s="124">
        <f t="shared" ref="DV72" si="41">SUM(DV21:DV36)</f>
        <v>2400</v>
      </c>
      <c r="DW72" s="124">
        <f t="shared" ref="DW72" si="42">SUM(DW21:DW36)</f>
        <v>0</v>
      </c>
      <c r="DX72" s="124">
        <f t="shared" si="37"/>
        <v>3090</v>
      </c>
      <c r="DY72" s="124">
        <f t="shared" si="37"/>
        <v>0</v>
      </c>
      <c r="DZ72" s="124">
        <f t="shared" ref="DZ72:EA72" si="43">SUM(DZ21:DZ36)</f>
        <v>6144</v>
      </c>
      <c r="EA72" s="124">
        <f t="shared" si="43"/>
        <v>0</v>
      </c>
      <c r="EB72" s="124">
        <f t="shared" ref="EB72:EC72" si="44">SUM(EB21:EB36)</f>
        <v>3072</v>
      </c>
      <c r="EC72" s="124">
        <f t="shared" si="44"/>
        <v>0</v>
      </c>
      <c r="ED72" s="124">
        <f t="shared" si="37"/>
        <v>1536</v>
      </c>
      <c r="EE72" s="124">
        <f t="shared" si="37"/>
        <v>0</v>
      </c>
      <c r="EF72" s="124">
        <f t="shared" ref="EF72:EG72" si="45">SUM(EF21:EF36)</f>
        <v>1536</v>
      </c>
      <c r="EG72" s="124">
        <f t="shared" si="45"/>
        <v>0</v>
      </c>
      <c r="EH72" s="124">
        <f t="shared" si="37"/>
        <v>5455</v>
      </c>
      <c r="EI72" s="124">
        <f t="shared" si="37"/>
        <v>0</v>
      </c>
      <c r="EJ72" s="61"/>
      <c r="EK72" s="61"/>
    </row>
    <row r="73" spans="1:150" s="53" customFormat="1">
      <c r="B73" s="944" t="s">
        <v>317</v>
      </c>
      <c r="C73" s="945"/>
      <c r="D73" s="106">
        <f>SUM(D37:D68)</f>
        <v>21312</v>
      </c>
      <c r="E73" s="106">
        <f t="shared" ref="E73:CA73" si="46">SUM(E37:E68)</f>
        <v>888</v>
      </c>
      <c r="F73" s="106">
        <f t="shared" si="46"/>
        <v>0</v>
      </c>
      <c r="G73" s="106">
        <f t="shared" si="46"/>
        <v>21312</v>
      </c>
      <c r="H73" s="106">
        <f t="shared" si="46"/>
        <v>888</v>
      </c>
      <c r="I73" s="106">
        <f t="shared" si="46"/>
        <v>0</v>
      </c>
      <c r="J73" s="106">
        <f t="shared" ref="J73:Q73" si="47">SUM(J37:J68)</f>
        <v>6400</v>
      </c>
      <c r="K73" s="106">
        <f t="shared" si="47"/>
        <v>240</v>
      </c>
      <c r="L73" s="106">
        <f t="shared" si="47"/>
        <v>0</v>
      </c>
      <c r="M73" s="106">
        <f t="shared" si="47"/>
        <v>19607.04</v>
      </c>
      <c r="N73" s="106">
        <f t="shared" si="47"/>
        <v>816.95999999999947</v>
      </c>
      <c r="O73" s="106">
        <f t="shared" si="47"/>
        <v>0</v>
      </c>
      <c r="P73" s="106">
        <f t="shared" si="47"/>
        <v>24960</v>
      </c>
      <c r="Q73" s="106">
        <f t="shared" si="47"/>
        <v>2080</v>
      </c>
      <c r="R73" s="106">
        <f t="shared" si="46"/>
        <v>0</v>
      </c>
      <c r="S73" s="106">
        <f t="shared" si="46"/>
        <v>23040</v>
      </c>
      <c r="T73" s="106">
        <f t="shared" si="46"/>
        <v>1920</v>
      </c>
      <c r="U73" s="106">
        <f t="shared" si="46"/>
        <v>0</v>
      </c>
      <c r="V73" s="106">
        <f t="shared" si="46"/>
        <v>28032</v>
      </c>
      <c r="W73" s="106">
        <f t="shared" si="46"/>
        <v>2336</v>
      </c>
      <c r="X73" s="106">
        <f t="shared" si="46"/>
        <v>0</v>
      </c>
      <c r="Y73" s="106">
        <f t="shared" si="46"/>
        <v>5664</v>
      </c>
      <c r="Z73" s="106">
        <f t="shared" si="46"/>
        <v>472</v>
      </c>
      <c r="AA73" s="106">
        <f>SUM(AA37:AA68)</f>
        <v>0</v>
      </c>
      <c r="AB73" s="106">
        <f t="shared" si="46"/>
        <v>4032</v>
      </c>
      <c r="AC73" s="106">
        <f t="shared" si="46"/>
        <v>672</v>
      </c>
      <c r="AD73" s="106">
        <f t="shared" si="46"/>
        <v>0</v>
      </c>
      <c r="AE73" s="106">
        <f t="shared" si="46"/>
        <v>8064</v>
      </c>
      <c r="AF73" s="106">
        <f t="shared" si="46"/>
        <v>672</v>
      </c>
      <c r="AG73" s="106">
        <f t="shared" si="46"/>
        <v>0</v>
      </c>
      <c r="AH73" s="106">
        <f t="shared" si="46"/>
        <v>33120</v>
      </c>
      <c r="AI73" s="106">
        <f t="shared" si="46"/>
        <v>552</v>
      </c>
      <c r="AJ73" s="106">
        <f t="shared" si="46"/>
        <v>0</v>
      </c>
      <c r="AK73" s="106">
        <f t="shared" si="46"/>
        <v>27840</v>
      </c>
      <c r="AL73" s="106">
        <f t="shared" si="46"/>
        <v>928</v>
      </c>
      <c r="AM73" s="106">
        <f t="shared" si="46"/>
        <v>0</v>
      </c>
      <c r="AN73" s="106">
        <f t="shared" si="46"/>
        <v>27648</v>
      </c>
      <c r="AO73" s="106">
        <f t="shared" si="46"/>
        <v>2304</v>
      </c>
      <c r="AP73" s="106">
        <f t="shared" si="46"/>
        <v>0</v>
      </c>
      <c r="AQ73" s="106">
        <f t="shared" si="46"/>
        <v>21440</v>
      </c>
      <c r="AR73" s="106">
        <f t="shared" si="46"/>
        <v>10720</v>
      </c>
      <c r="AS73" s="106">
        <f t="shared" si="46"/>
        <v>0</v>
      </c>
      <c r="AT73" s="106">
        <f t="shared" ref="AT73" si="48">SUM(AT37:AT68)</f>
        <v>12000</v>
      </c>
      <c r="AU73" s="106">
        <f t="shared" si="46"/>
        <v>33600</v>
      </c>
      <c r="AV73" s="106">
        <f t="shared" si="46"/>
        <v>9600</v>
      </c>
      <c r="AW73" s="106">
        <f t="shared" si="46"/>
        <v>800</v>
      </c>
      <c r="AX73" s="106">
        <f t="shared" si="46"/>
        <v>0</v>
      </c>
      <c r="AY73" s="106">
        <f t="shared" si="46"/>
        <v>9600</v>
      </c>
      <c r="AZ73" s="106">
        <f t="shared" si="46"/>
        <v>800</v>
      </c>
      <c r="BA73" s="106">
        <f t="shared" si="46"/>
        <v>0</v>
      </c>
      <c r="BB73" s="106">
        <f t="shared" si="46"/>
        <v>24864</v>
      </c>
      <c r="BC73" s="106">
        <f t="shared" si="46"/>
        <v>414.39999999999975</v>
      </c>
      <c r="BD73" s="106">
        <f t="shared" si="46"/>
        <v>0</v>
      </c>
      <c r="BE73" s="106">
        <f t="shared" si="46"/>
        <v>19584</v>
      </c>
      <c r="BF73" s="106">
        <f t="shared" si="46"/>
        <v>1632</v>
      </c>
      <c r="BG73" s="106">
        <f t="shared" si="46"/>
        <v>0</v>
      </c>
      <c r="BH73" s="106">
        <f t="shared" si="46"/>
        <v>16000</v>
      </c>
      <c r="BI73" s="106">
        <f t="shared" si="46"/>
        <v>8000</v>
      </c>
      <c r="BJ73" s="106">
        <f t="shared" si="46"/>
        <v>0</v>
      </c>
      <c r="BK73" s="106">
        <f t="shared" ref="BK73" si="49">SUM(BK37:BK68)</f>
        <v>0</v>
      </c>
      <c r="BL73" s="106">
        <f t="shared" si="46"/>
        <v>28000</v>
      </c>
      <c r="BM73" s="106">
        <f t="shared" si="46"/>
        <v>11539.200000000006</v>
      </c>
      <c r="BN73" s="106">
        <f t="shared" si="46"/>
        <v>192.31999999999994</v>
      </c>
      <c r="BO73" s="106">
        <f t="shared" si="46"/>
        <v>0</v>
      </c>
      <c r="BP73" s="106">
        <f t="shared" si="46"/>
        <v>22944</v>
      </c>
      <c r="BQ73" s="106">
        <f t="shared" si="46"/>
        <v>382.39999999999981</v>
      </c>
      <c r="BR73" s="106">
        <f t="shared" si="46"/>
        <v>0</v>
      </c>
      <c r="BS73" s="106">
        <f t="shared" si="46"/>
        <v>6720</v>
      </c>
      <c r="BT73" s="106">
        <f t="shared" si="46"/>
        <v>672</v>
      </c>
      <c r="BU73" s="106">
        <f t="shared" si="46"/>
        <v>0</v>
      </c>
      <c r="BV73" s="106">
        <f t="shared" si="46"/>
        <v>8960</v>
      </c>
      <c r="BW73" s="106">
        <f t="shared" si="46"/>
        <v>896</v>
      </c>
      <c r="BX73" s="106">
        <f t="shared" si="46"/>
        <v>0</v>
      </c>
      <c r="BY73" s="106">
        <f t="shared" si="46"/>
        <v>9612.2899993563205</v>
      </c>
      <c r="BZ73" s="106">
        <f t="shared" si="46"/>
        <v>961.22899993563237</v>
      </c>
      <c r="CA73" s="106">
        <f t="shared" si="46"/>
        <v>0</v>
      </c>
      <c r="CB73" s="106">
        <f t="shared" ref="CB73:EI73" si="50">SUM(CB37:CB68)</f>
        <v>4201.6000000000022</v>
      </c>
      <c r="CC73" s="106">
        <f t="shared" si="50"/>
        <v>420.15999999999991</v>
      </c>
      <c r="CD73" s="106">
        <f t="shared" si="50"/>
        <v>0</v>
      </c>
      <c r="CE73" s="106">
        <f t="shared" si="50"/>
        <v>36363.263999999974</v>
      </c>
      <c r="CF73" s="106">
        <f t="shared" si="50"/>
        <v>2597.3759999999993</v>
      </c>
      <c r="CG73" s="106">
        <f t="shared" si="50"/>
        <v>0</v>
      </c>
      <c r="CH73" s="106">
        <f t="shared" ref="CH73" si="51">SUM(CH37:CH68)</f>
        <v>0</v>
      </c>
      <c r="CI73" s="106">
        <f t="shared" si="50"/>
        <v>5888</v>
      </c>
      <c r="CJ73" s="106">
        <f t="shared" si="50"/>
        <v>0</v>
      </c>
      <c r="CK73" s="106">
        <f t="shared" si="50"/>
        <v>11360</v>
      </c>
      <c r="CL73" s="106">
        <f t="shared" si="50"/>
        <v>0</v>
      </c>
      <c r="CM73" s="106"/>
      <c r="CN73" s="106">
        <f t="shared" si="50"/>
        <v>8640</v>
      </c>
      <c r="CO73" s="106">
        <f t="shared" si="50"/>
        <v>43200</v>
      </c>
      <c r="CP73" s="106">
        <f t="shared" si="50"/>
        <v>0</v>
      </c>
      <c r="CQ73" s="106">
        <f t="shared" si="50"/>
        <v>256133.05613305609</v>
      </c>
      <c r="CR73" s="106">
        <f t="shared" si="50"/>
        <v>2134.4421344421348</v>
      </c>
      <c r="CS73" s="106">
        <f t="shared" si="50"/>
        <v>426611.22661122668</v>
      </c>
      <c r="CT73" s="106">
        <f t="shared" si="50"/>
        <v>4740.1247401247392</v>
      </c>
      <c r="CU73" s="106">
        <f t="shared" si="50"/>
        <v>409147.60914760886</v>
      </c>
      <c r="CV73" s="106">
        <f t="shared" si="50"/>
        <v>11365.211365211364</v>
      </c>
      <c r="CW73" s="106">
        <f t="shared" si="50"/>
        <v>404158.00415800384</v>
      </c>
      <c r="CX73" s="106">
        <f t="shared" si="50"/>
        <v>22453.222453222454</v>
      </c>
      <c r="CY73" s="106">
        <f t="shared" si="50"/>
        <v>396673.59667359665</v>
      </c>
      <c r="CZ73" s="106">
        <f t="shared" si="50"/>
        <v>22037.422037422042</v>
      </c>
      <c r="DA73" s="106">
        <f t="shared" si="50"/>
        <v>441580.04158004175</v>
      </c>
      <c r="DB73" s="106">
        <f t="shared" si="50"/>
        <v>24532.224532224514</v>
      </c>
      <c r="DC73" s="106">
        <f t="shared" ref="DC73:DF73" si="52">SUM(DC37:DC68)</f>
        <v>411642.41164241167</v>
      </c>
      <c r="DD73" s="106">
        <f t="shared" si="52"/>
        <v>22869.022869022876</v>
      </c>
      <c r="DE73" s="106">
        <f t="shared" si="52"/>
        <v>356756.75675675663</v>
      </c>
      <c r="DF73" s="106">
        <f t="shared" si="52"/>
        <v>19819.819819819812</v>
      </c>
      <c r="DG73" s="106">
        <f t="shared" si="50"/>
        <v>442966.04296604305</v>
      </c>
      <c r="DH73" s="106">
        <f t="shared" si="50"/>
        <v>110741.51074151076</v>
      </c>
      <c r="DI73" s="106"/>
      <c r="DJ73" s="106"/>
      <c r="DK73" s="106"/>
      <c r="DL73" s="106"/>
      <c r="DM73" s="106"/>
      <c r="DN73" s="106"/>
      <c r="DO73" s="106">
        <f t="shared" ref="DO73:DQ73" si="53">SUM(DO37:DO68)</f>
        <v>144000</v>
      </c>
      <c r="DP73" s="106">
        <f t="shared" si="53"/>
        <v>24000</v>
      </c>
      <c r="DQ73" s="106">
        <f t="shared" si="53"/>
        <v>0</v>
      </c>
      <c r="DR73" s="106">
        <f t="shared" si="50"/>
        <v>285245</v>
      </c>
      <c r="DS73" s="106">
        <f>SUM(DS37:DS68)</f>
        <v>9600</v>
      </c>
      <c r="DT73" s="106">
        <f t="shared" si="50"/>
        <v>800</v>
      </c>
      <c r="DU73" s="106">
        <f>SUM(DU37:DU68)</f>
        <v>0</v>
      </c>
      <c r="DV73" s="106">
        <f>SUM(DV37:DV68)</f>
        <v>4800</v>
      </c>
      <c r="DW73" s="106">
        <f>SUM(DW37:DW68)</f>
        <v>0</v>
      </c>
      <c r="DX73" s="106">
        <f t="shared" si="50"/>
        <v>6144</v>
      </c>
      <c r="DY73" s="106">
        <f t="shared" si="50"/>
        <v>0</v>
      </c>
      <c r="DZ73" s="106">
        <f t="shared" ref="DZ73:EA73" si="54">SUM(DZ37:DZ68)</f>
        <v>12288</v>
      </c>
      <c r="EA73" s="106">
        <f t="shared" si="54"/>
        <v>0</v>
      </c>
      <c r="EB73" s="106">
        <f t="shared" ref="EB73:EC73" si="55">SUM(EB37:EB68)</f>
        <v>6144</v>
      </c>
      <c r="EC73" s="106">
        <f t="shared" si="55"/>
        <v>0</v>
      </c>
      <c r="ED73" s="106">
        <f t="shared" si="50"/>
        <v>3072</v>
      </c>
      <c r="EE73" s="106">
        <f t="shared" si="50"/>
        <v>0</v>
      </c>
      <c r="EF73" s="106">
        <f t="shared" ref="EF73:EG73" si="56">SUM(EF37:EF68)</f>
        <v>3072</v>
      </c>
      <c r="EG73" s="106">
        <f t="shared" si="56"/>
        <v>0</v>
      </c>
      <c r="EH73" s="106">
        <f t="shared" si="50"/>
        <v>10880</v>
      </c>
      <c r="EI73" s="106">
        <f t="shared" si="50"/>
        <v>0</v>
      </c>
      <c r="EJ73" s="61"/>
      <c r="EK73" s="61"/>
    </row>
    <row r="74" spans="1:150" s="53" customFormat="1">
      <c r="B74" s="946" t="s">
        <v>156</v>
      </c>
      <c r="C74" s="947"/>
      <c r="D74" s="108">
        <f>D70*D75</f>
        <v>504792</v>
      </c>
      <c r="E74" s="108">
        <f t="shared" ref="E74:CA74" si="57">E70*E75</f>
        <v>876.375</v>
      </c>
      <c r="F74" s="108">
        <f t="shared" si="57"/>
        <v>0</v>
      </c>
      <c r="G74" s="108">
        <f t="shared" si="57"/>
        <v>473624.63999999996</v>
      </c>
      <c r="H74" s="108">
        <f t="shared" si="57"/>
        <v>822.26499999999999</v>
      </c>
      <c r="I74" s="108">
        <f t="shared" si="57"/>
        <v>0</v>
      </c>
      <c r="J74" s="108">
        <f t="shared" ref="J74:Q74" si="58">J70*J75</f>
        <v>45359.999999999993</v>
      </c>
      <c r="K74" s="108">
        <f t="shared" si="58"/>
        <v>56.699999999999996</v>
      </c>
      <c r="L74" s="108">
        <f t="shared" si="58"/>
        <v>0</v>
      </c>
      <c r="M74" s="108">
        <f t="shared" si="58"/>
        <v>370573.05600000039</v>
      </c>
      <c r="N74" s="108">
        <f t="shared" si="58"/>
        <v>643.35599999999954</v>
      </c>
      <c r="O74" s="108">
        <f t="shared" si="58"/>
        <v>0</v>
      </c>
      <c r="P74" s="108">
        <f t="shared" si="58"/>
        <v>589824</v>
      </c>
      <c r="Q74" s="108">
        <f t="shared" si="58"/>
        <v>2048</v>
      </c>
      <c r="R74" s="108">
        <f t="shared" si="57"/>
        <v>0</v>
      </c>
      <c r="S74" s="108">
        <f t="shared" si="57"/>
        <v>544320</v>
      </c>
      <c r="T74" s="108">
        <f t="shared" si="57"/>
        <v>1890</v>
      </c>
      <c r="U74" s="108">
        <f t="shared" si="57"/>
        <v>0</v>
      </c>
      <c r="V74" s="108">
        <f t="shared" si="57"/>
        <v>662112</v>
      </c>
      <c r="W74" s="108">
        <f t="shared" si="57"/>
        <v>919.6</v>
      </c>
      <c r="X74" s="108">
        <f t="shared" si="57"/>
        <v>0</v>
      </c>
      <c r="Y74" s="108">
        <f t="shared" si="57"/>
        <v>10704.96</v>
      </c>
      <c r="Z74" s="108">
        <f t="shared" si="57"/>
        <v>74.34</v>
      </c>
      <c r="AA74" s="108">
        <f>AA70*AA75</f>
        <v>0</v>
      </c>
      <c r="AB74" s="108">
        <f t="shared" si="57"/>
        <v>8573.0400000000009</v>
      </c>
      <c r="AC74" s="108">
        <f t="shared" si="57"/>
        <v>119.07</v>
      </c>
      <c r="AD74" s="108">
        <f t="shared" si="57"/>
        <v>0</v>
      </c>
      <c r="AE74" s="108">
        <f t="shared" si="57"/>
        <v>22861.439999999999</v>
      </c>
      <c r="AF74" s="108">
        <f t="shared" si="57"/>
        <v>238.14</v>
      </c>
      <c r="AG74" s="108">
        <f t="shared" si="57"/>
        <v>0</v>
      </c>
      <c r="AH74" s="108">
        <f t="shared" si="57"/>
        <v>782460</v>
      </c>
      <c r="AI74" s="108">
        <f t="shared" si="57"/>
        <v>217.35000000000002</v>
      </c>
      <c r="AJ74" s="108">
        <f t="shared" si="57"/>
        <v>0</v>
      </c>
      <c r="AK74" s="108">
        <f t="shared" si="57"/>
        <v>657720</v>
      </c>
      <c r="AL74" s="108">
        <f t="shared" si="57"/>
        <v>730.80000000000007</v>
      </c>
      <c r="AM74" s="108">
        <f t="shared" si="57"/>
        <v>0</v>
      </c>
      <c r="AN74" s="108">
        <f t="shared" si="57"/>
        <v>660528</v>
      </c>
      <c r="AO74" s="108">
        <f t="shared" si="57"/>
        <v>4587</v>
      </c>
      <c r="AP74" s="108">
        <f t="shared" si="57"/>
        <v>0</v>
      </c>
      <c r="AQ74" s="108">
        <f t="shared" si="57"/>
        <v>426900</v>
      </c>
      <c r="AR74" s="108">
        <f t="shared" si="57"/>
        <v>106725</v>
      </c>
      <c r="AS74" s="108">
        <f t="shared" si="57"/>
        <v>0</v>
      </c>
      <c r="AT74" s="108">
        <f t="shared" ref="AT74" si="59">AT70*AT75</f>
        <v>119475</v>
      </c>
      <c r="AU74" s="108">
        <f t="shared" si="57"/>
        <v>1001250</v>
      </c>
      <c r="AV74" s="108">
        <f t="shared" si="57"/>
        <v>20412</v>
      </c>
      <c r="AW74" s="108">
        <f t="shared" si="57"/>
        <v>141.75</v>
      </c>
      <c r="AX74" s="108">
        <f t="shared" si="57"/>
        <v>0</v>
      </c>
      <c r="AY74" s="108">
        <f t="shared" si="57"/>
        <v>20412</v>
      </c>
      <c r="AZ74" s="108">
        <f t="shared" si="57"/>
        <v>141.75</v>
      </c>
      <c r="BA74" s="108">
        <f t="shared" si="57"/>
        <v>0</v>
      </c>
      <c r="BB74" s="108">
        <f t="shared" si="57"/>
        <v>587412</v>
      </c>
      <c r="BC74" s="108">
        <f t="shared" si="57"/>
        <v>163.17000000000016</v>
      </c>
      <c r="BD74" s="108">
        <f t="shared" si="57"/>
        <v>0</v>
      </c>
      <c r="BE74" s="108">
        <f t="shared" si="57"/>
        <v>486864</v>
      </c>
      <c r="BF74" s="108">
        <f t="shared" si="57"/>
        <v>3381</v>
      </c>
      <c r="BG74" s="108">
        <f t="shared" si="57"/>
        <v>0</v>
      </c>
      <c r="BH74" s="108">
        <f t="shared" si="57"/>
        <v>318600</v>
      </c>
      <c r="BI74" s="108">
        <f t="shared" si="57"/>
        <v>79650</v>
      </c>
      <c r="BJ74" s="108">
        <f>BJ70*BJ75</f>
        <v>0</v>
      </c>
      <c r="BK74" s="108">
        <f t="shared" ref="BK74" si="60">BK70*BK75</f>
        <v>0</v>
      </c>
      <c r="BL74" s="108">
        <f t="shared" si="57"/>
        <v>839025</v>
      </c>
      <c r="BM74" s="108">
        <f t="shared" si="57"/>
        <v>272613.5999999998</v>
      </c>
      <c r="BN74" s="108">
        <f t="shared" si="57"/>
        <v>75.725999999999928</v>
      </c>
      <c r="BO74" s="108">
        <f t="shared" si="57"/>
        <v>0</v>
      </c>
      <c r="BP74" s="108">
        <f t="shared" si="57"/>
        <v>542052</v>
      </c>
      <c r="BQ74" s="108">
        <f t="shared" si="57"/>
        <v>150.57000000000014</v>
      </c>
      <c r="BR74" s="108">
        <f t="shared" si="57"/>
        <v>0</v>
      </c>
      <c r="BS74" s="108">
        <f t="shared" si="57"/>
        <v>19051.2</v>
      </c>
      <c r="BT74" s="108">
        <f t="shared" si="57"/>
        <v>238.14</v>
      </c>
      <c r="BU74" s="108">
        <f t="shared" si="57"/>
        <v>0</v>
      </c>
      <c r="BV74" s="108">
        <f t="shared" si="57"/>
        <v>25401.599999999999</v>
      </c>
      <c r="BW74" s="108">
        <f t="shared" si="57"/>
        <v>317.52</v>
      </c>
      <c r="BX74" s="108">
        <f t="shared" si="57"/>
        <v>0</v>
      </c>
      <c r="BY74" s="108">
        <f t="shared" si="57"/>
        <v>27250.842148175187</v>
      </c>
      <c r="BZ74" s="108">
        <f t="shared" si="57"/>
        <v>340.63552685218917</v>
      </c>
      <c r="CA74" s="108">
        <f t="shared" si="57"/>
        <v>0</v>
      </c>
      <c r="CB74" s="108">
        <f t="shared" ref="CB74:EH74" si="61">CB70*CB75</f>
        <v>11911.536000000009</v>
      </c>
      <c r="CC74" s="108">
        <f t="shared" si="61"/>
        <v>148.89419999999996</v>
      </c>
      <c r="CD74" s="108">
        <f t="shared" si="61"/>
        <v>0</v>
      </c>
      <c r="CE74" s="108">
        <f t="shared" si="61"/>
        <v>859082.11199999938</v>
      </c>
      <c r="CF74" s="108">
        <f t="shared" si="61"/>
        <v>1022.7167999999995</v>
      </c>
      <c r="CG74" s="108">
        <f t="shared" si="61"/>
        <v>0</v>
      </c>
      <c r="CH74" s="108">
        <f t="shared" ref="CH74" si="62">CH70*CH75</f>
        <v>0</v>
      </c>
      <c r="CI74" s="108">
        <f t="shared" si="61"/>
        <v>5796</v>
      </c>
      <c r="CJ74" s="108">
        <f t="shared" si="61"/>
        <v>0</v>
      </c>
      <c r="CK74" s="108">
        <f t="shared" si="61"/>
        <v>22513</v>
      </c>
      <c r="CL74" s="108">
        <f t="shared" si="61"/>
        <v>0</v>
      </c>
      <c r="CM74" s="108"/>
      <c r="CN74" s="108">
        <f t="shared" si="61"/>
        <v>17100</v>
      </c>
      <c r="CO74" s="108">
        <f t="shared" si="61"/>
        <v>427500</v>
      </c>
      <c r="CP74" s="108">
        <f t="shared" si="61"/>
        <v>0</v>
      </c>
      <c r="CQ74" s="108">
        <f t="shared" si="61"/>
        <v>6051143.4511434501</v>
      </c>
      <c r="CR74" s="108">
        <f t="shared" si="61"/>
        <v>420.21829521829471</v>
      </c>
      <c r="CS74" s="108">
        <f t="shared" si="61"/>
        <v>13438253.638253642</v>
      </c>
      <c r="CT74" s="108">
        <f t="shared" si="61"/>
        <v>1866.4241164241162</v>
      </c>
      <c r="CU74" s="108">
        <f t="shared" si="61"/>
        <v>12888149.68814967</v>
      </c>
      <c r="CV74" s="108">
        <f t="shared" si="61"/>
        <v>11187.629937629943</v>
      </c>
      <c r="CW74" s="108">
        <f t="shared" si="61"/>
        <v>12730977.130977131</v>
      </c>
      <c r="CX74" s="108">
        <f t="shared" si="61"/>
        <v>44204.781704781686</v>
      </c>
      <c r="CY74" s="108">
        <f t="shared" si="61"/>
        <v>14060785.385862786</v>
      </c>
      <c r="CZ74" s="108">
        <f t="shared" si="61"/>
        <v>43397.485758835741</v>
      </c>
      <c r="DA74" s="108">
        <f t="shared" si="61"/>
        <v>15648492.723492706</v>
      </c>
      <c r="DB74" s="108">
        <f t="shared" si="61"/>
        <v>48297.81704781697</v>
      </c>
      <c r="DC74" s="108">
        <f t="shared" ref="DC74:DF74" si="63">DC70*DC75</f>
        <v>14587577.962577941</v>
      </c>
      <c r="DD74" s="108">
        <f t="shared" si="63"/>
        <v>45023.38877338876</v>
      </c>
      <c r="DE74" s="108">
        <f t="shared" si="63"/>
        <v>12642567.567567561</v>
      </c>
      <c r="DF74" s="108">
        <f t="shared" si="63"/>
        <v>39020.270270270245</v>
      </c>
      <c r="DG74" s="108">
        <f t="shared" si="61"/>
        <v>17408934.164934151</v>
      </c>
      <c r="DH74" s="108">
        <f t="shared" si="61"/>
        <v>1088058.3853083844</v>
      </c>
      <c r="DI74" s="108"/>
      <c r="DJ74" s="108"/>
      <c r="DK74" s="108"/>
      <c r="DL74" s="108"/>
      <c r="DM74" s="108"/>
      <c r="DN74" s="108"/>
      <c r="DO74" s="108">
        <f t="shared" ref="DO74:DQ74" si="64">DO70*DO75</f>
        <v>3402000</v>
      </c>
      <c r="DP74" s="108">
        <f t="shared" si="64"/>
        <v>4725</v>
      </c>
      <c r="DQ74" s="108">
        <f t="shared" si="64"/>
        <v>0</v>
      </c>
      <c r="DR74" s="108">
        <f t="shared" si="61"/>
        <v>8423175</v>
      </c>
      <c r="DS74" s="108">
        <f t="shared" si="61"/>
        <v>18144</v>
      </c>
      <c r="DT74" s="108">
        <f>DT70*DT75</f>
        <v>126</v>
      </c>
      <c r="DU74" s="108">
        <f>DU70*DU75</f>
        <v>0</v>
      </c>
      <c r="DV74" s="108">
        <f t="shared" ref="DV74:DW74" si="65">DV70*DV75</f>
        <v>653184</v>
      </c>
      <c r="DW74" s="108">
        <f t="shared" si="65"/>
        <v>0</v>
      </c>
      <c r="DX74" s="108">
        <f t="shared" si="61"/>
        <v>5814.7199999999993</v>
      </c>
      <c r="DY74" s="108">
        <f t="shared" si="61"/>
        <v>0</v>
      </c>
      <c r="DZ74" s="108">
        <f t="shared" ref="DZ74:EA74" si="66">DZ70*DZ75</f>
        <v>23224.32</v>
      </c>
      <c r="EA74" s="108">
        <f t="shared" si="66"/>
        <v>0</v>
      </c>
      <c r="EB74" s="108">
        <f t="shared" ref="EB74:EC74" si="67">EB70*EB75</f>
        <v>967.68000000000006</v>
      </c>
      <c r="EC74" s="108">
        <f t="shared" si="67"/>
        <v>0</v>
      </c>
      <c r="ED74" s="108">
        <f t="shared" si="61"/>
        <v>1209.6000000000001</v>
      </c>
      <c r="EE74" s="108">
        <f t="shared" si="61"/>
        <v>0</v>
      </c>
      <c r="EF74" s="108">
        <f t="shared" ref="EF74:EG74" si="68">EF70*EF75</f>
        <v>1209.6000000000001</v>
      </c>
      <c r="EG74" s="108">
        <f t="shared" si="68"/>
        <v>0</v>
      </c>
      <c r="EH74" s="108">
        <f t="shared" si="61"/>
        <v>21485</v>
      </c>
      <c r="EI74" s="108">
        <f>SUM(D74:EH74)</f>
        <v>144923417.92884681</v>
      </c>
      <c r="EJ74" s="61"/>
      <c r="EK74" s="61"/>
    </row>
    <row r="75" spans="1:150" s="53" customFormat="1">
      <c r="B75" s="946" t="s">
        <v>259</v>
      </c>
      <c r="C75" s="947"/>
      <c r="D75" s="108">
        <f>E75*24</f>
        <v>12</v>
      </c>
      <c r="E75" s="108">
        <v>0.5</v>
      </c>
      <c r="F75" s="108">
        <v>0.5</v>
      </c>
      <c r="G75" s="108">
        <f>H75*24</f>
        <v>11.28</v>
      </c>
      <c r="H75" s="108">
        <v>0.47</v>
      </c>
      <c r="I75" s="108">
        <v>0.47</v>
      </c>
      <c r="J75" s="108">
        <f>K75*30</f>
        <v>3.5999999999999996</v>
      </c>
      <c r="K75" s="108">
        <v>0.12</v>
      </c>
      <c r="L75" s="108">
        <v>0.12</v>
      </c>
      <c r="M75" s="108">
        <f>N75*24</f>
        <v>9.6000000000000014</v>
      </c>
      <c r="N75" s="108">
        <v>0.4</v>
      </c>
      <c r="O75" s="108">
        <v>0.4</v>
      </c>
      <c r="P75" s="108">
        <f>Q75*24</f>
        <v>12</v>
      </c>
      <c r="Q75" s="108">
        <v>0.5</v>
      </c>
      <c r="R75" s="108">
        <v>0.5</v>
      </c>
      <c r="S75" s="108">
        <f>T75*24</f>
        <v>12</v>
      </c>
      <c r="T75" s="108">
        <v>0.5</v>
      </c>
      <c r="U75" s="108">
        <v>0.5</v>
      </c>
      <c r="V75" s="108">
        <f>W75*60</f>
        <v>12</v>
      </c>
      <c r="W75" s="108">
        <v>0.2</v>
      </c>
      <c r="X75" s="108">
        <v>0.2</v>
      </c>
      <c r="Y75" s="108">
        <f>Z75*12</f>
        <v>0.96</v>
      </c>
      <c r="Z75" s="108">
        <v>0.08</v>
      </c>
      <c r="AA75" s="108">
        <v>0.08</v>
      </c>
      <c r="AB75" s="108">
        <f>AC75*12</f>
        <v>1.08</v>
      </c>
      <c r="AC75" s="108">
        <v>0.09</v>
      </c>
      <c r="AD75" s="108">
        <v>0.09</v>
      </c>
      <c r="AE75" s="108">
        <f>AF75*8</f>
        <v>1.44</v>
      </c>
      <c r="AF75" s="108">
        <v>0.18</v>
      </c>
      <c r="AG75" s="108">
        <v>0.18</v>
      </c>
      <c r="AH75" s="108">
        <f>AI75*60</f>
        <v>12</v>
      </c>
      <c r="AI75" s="108">
        <v>0.2</v>
      </c>
      <c r="AJ75" s="108">
        <v>0.2</v>
      </c>
      <c r="AK75" s="108">
        <f>AL75*30</f>
        <v>12</v>
      </c>
      <c r="AL75" s="108">
        <v>0.4</v>
      </c>
      <c r="AM75" s="108">
        <v>0.4</v>
      </c>
      <c r="AN75" s="108">
        <f>AO75*12</f>
        <v>12</v>
      </c>
      <c r="AO75" s="108">
        <v>1</v>
      </c>
      <c r="AP75" s="108">
        <v>1</v>
      </c>
      <c r="AQ75" s="108">
        <f>AR75*2</f>
        <v>10</v>
      </c>
      <c r="AR75" s="108">
        <v>5</v>
      </c>
      <c r="AS75" s="108">
        <v>5</v>
      </c>
      <c r="AT75" s="108">
        <v>5</v>
      </c>
      <c r="AU75" s="108">
        <v>15</v>
      </c>
      <c r="AV75" s="108">
        <f>AW75*12</f>
        <v>1.08</v>
      </c>
      <c r="AW75" s="108">
        <v>0.09</v>
      </c>
      <c r="AX75" s="108">
        <v>0.09</v>
      </c>
      <c r="AY75" s="108">
        <f>AZ75*12</f>
        <v>1.08</v>
      </c>
      <c r="AZ75" s="108">
        <v>0.09</v>
      </c>
      <c r="BA75" s="108">
        <v>0.09</v>
      </c>
      <c r="BB75" s="108">
        <f>BC75*60</f>
        <v>12</v>
      </c>
      <c r="BC75" s="108">
        <v>0.2</v>
      </c>
      <c r="BD75" s="108">
        <v>0.2</v>
      </c>
      <c r="BE75" s="108">
        <f>BF75*12</f>
        <v>12</v>
      </c>
      <c r="BF75" s="108">
        <v>1</v>
      </c>
      <c r="BG75" s="108">
        <v>1</v>
      </c>
      <c r="BH75" s="108">
        <f>BI75*2</f>
        <v>10</v>
      </c>
      <c r="BI75" s="108">
        <v>5</v>
      </c>
      <c r="BJ75" s="108">
        <v>5</v>
      </c>
      <c r="BK75" s="108">
        <v>5</v>
      </c>
      <c r="BL75" s="108">
        <v>15</v>
      </c>
      <c r="BM75" s="108">
        <f>BN75*60</f>
        <v>12</v>
      </c>
      <c r="BN75" s="108">
        <v>0.2</v>
      </c>
      <c r="BO75" s="108">
        <v>0.2</v>
      </c>
      <c r="BP75" s="108">
        <f>BQ75*60</f>
        <v>12</v>
      </c>
      <c r="BQ75" s="108">
        <v>0.2</v>
      </c>
      <c r="BR75" s="108">
        <v>0.2</v>
      </c>
      <c r="BS75" s="108">
        <f>BT75*8</f>
        <v>1.44</v>
      </c>
      <c r="BT75" s="108">
        <v>0.18</v>
      </c>
      <c r="BU75" s="108">
        <v>0.18</v>
      </c>
      <c r="BV75" s="108">
        <f>BW75*8</f>
        <v>1.44</v>
      </c>
      <c r="BW75" s="108">
        <v>0.18</v>
      </c>
      <c r="BX75" s="108">
        <v>0.18</v>
      </c>
      <c r="BY75" s="108">
        <f>BZ75*8</f>
        <v>1.44</v>
      </c>
      <c r="BZ75" s="108">
        <v>0.18</v>
      </c>
      <c r="CA75" s="108">
        <v>0.18</v>
      </c>
      <c r="CB75" s="108">
        <f>CC75*8</f>
        <v>1.44</v>
      </c>
      <c r="CC75" s="108">
        <v>0.18</v>
      </c>
      <c r="CD75" s="108">
        <v>0.18</v>
      </c>
      <c r="CE75" s="108">
        <f>CF75*60</f>
        <v>12</v>
      </c>
      <c r="CF75" s="108">
        <v>0.2</v>
      </c>
      <c r="CG75" s="108">
        <v>0.2</v>
      </c>
      <c r="CH75" s="108">
        <v>0.08</v>
      </c>
      <c r="CI75" s="108">
        <v>0.5</v>
      </c>
      <c r="CJ75" s="108">
        <v>0.5</v>
      </c>
      <c r="CK75" s="108">
        <v>1</v>
      </c>
      <c r="CL75" s="108">
        <v>1</v>
      </c>
      <c r="CM75" s="108"/>
      <c r="CN75" s="108">
        <v>1</v>
      </c>
      <c r="CO75" s="108">
        <v>5</v>
      </c>
      <c r="CP75" s="108">
        <v>0</v>
      </c>
      <c r="CQ75" s="108">
        <f>CR75*120</f>
        <v>12</v>
      </c>
      <c r="CR75" s="108">
        <v>0.1</v>
      </c>
      <c r="CS75" s="108">
        <f>CT75*80</f>
        <v>16</v>
      </c>
      <c r="CT75" s="108">
        <v>0.2</v>
      </c>
      <c r="CU75" s="108">
        <f>CV75*32</f>
        <v>16</v>
      </c>
      <c r="CV75" s="108">
        <v>0.5</v>
      </c>
      <c r="CW75" s="108">
        <f>CX75*16</f>
        <v>16</v>
      </c>
      <c r="CX75" s="108">
        <v>1</v>
      </c>
      <c r="CY75" s="108">
        <v>18</v>
      </c>
      <c r="CZ75" s="108">
        <v>1</v>
      </c>
      <c r="DA75" s="108">
        <v>18</v>
      </c>
      <c r="DB75" s="108">
        <v>1</v>
      </c>
      <c r="DC75" s="108">
        <v>18</v>
      </c>
      <c r="DD75" s="108">
        <v>1</v>
      </c>
      <c r="DE75" s="108">
        <v>18</v>
      </c>
      <c r="DF75" s="108">
        <v>1</v>
      </c>
      <c r="DG75" s="108">
        <f>DH75*4</f>
        <v>20</v>
      </c>
      <c r="DH75" s="108">
        <v>5</v>
      </c>
      <c r="DI75" s="108"/>
      <c r="DJ75" s="108"/>
      <c r="DK75" s="108"/>
      <c r="DL75" s="108"/>
      <c r="DM75" s="108"/>
      <c r="DN75" s="108"/>
      <c r="DO75" s="108">
        <f>DP75*120</f>
        <v>12</v>
      </c>
      <c r="DP75" s="108">
        <v>0.1</v>
      </c>
      <c r="DQ75" s="108">
        <v>0.18</v>
      </c>
      <c r="DR75" s="108">
        <v>15</v>
      </c>
      <c r="DS75" s="108">
        <f>DT75*12</f>
        <v>0.96</v>
      </c>
      <c r="DT75" s="108">
        <v>0.08</v>
      </c>
      <c r="DU75" s="108">
        <v>0.08</v>
      </c>
      <c r="DV75" s="108">
        <f>DW75*12</f>
        <v>69.12</v>
      </c>
      <c r="DW75" s="108">
        <f>DX75*12</f>
        <v>5.76</v>
      </c>
      <c r="DX75" s="108">
        <f>DY75*6</f>
        <v>0.48</v>
      </c>
      <c r="DY75" s="108">
        <v>0.08</v>
      </c>
      <c r="DZ75" s="108">
        <f>EA75*12</f>
        <v>0.96</v>
      </c>
      <c r="EA75" s="108">
        <v>0.08</v>
      </c>
      <c r="EB75" s="108">
        <v>0.08</v>
      </c>
      <c r="EC75" s="108">
        <v>0.08</v>
      </c>
      <c r="ED75" s="108">
        <v>0.2</v>
      </c>
      <c r="EE75" s="108">
        <v>0.2</v>
      </c>
      <c r="EF75" s="108">
        <v>0.2</v>
      </c>
      <c r="EG75" s="108">
        <v>0.2</v>
      </c>
      <c r="EH75" s="108">
        <v>1</v>
      </c>
      <c r="EI75" s="108">
        <v>0</v>
      </c>
      <c r="EJ75" s="61"/>
      <c r="EK75" s="61"/>
    </row>
    <row r="76" spans="1:150">
      <c r="AB76">
        <f>AC76*6</f>
        <v>0</v>
      </c>
      <c r="CP76" s="66"/>
      <c r="CX76" s="66"/>
      <c r="CY76" s="66"/>
      <c r="CZ76" s="66"/>
      <c r="DA76" s="66"/>
      <c r="DB76" s="66"/>
      <c r="DC76" s="66"/>
      <c r="DD76" s="66"/>
      <c r="DE76" s="66"/>
      <c r="DF76" s="66"/>
      <c r="DV76">
        <f>DW76*6</f>
        <v>0</v>
      </c>
      <c r="DW76">
        <f>DX76*6</f>
        <v>0</v>
      </c>
      <c r="EH76" s="66"/>
      <c r="EI76" s="67"/>
    </row>
    <row r="77" spans="1:150">
      <c r="D77" s="948" t="s">
        <v>266</v>
      </c>
      <c r="E77" s="949"/>
      <c r="F77" s="949"/>
      <c r="G77" s="949"/>
      <c r="H77" s="949"/>
      <c r="I77" s="949"/>
      <c r="J77" s="949"/>
      <c r="K77" s="949"/>
      <c r="L77" s="949"/>
      <c r="M77" s="949"/>
      <c r="N77" s="949"/>
      <c r="O77" s="949"/>
      <c r="P77" s="949"/>
      <c r="Q77" s="949"/>
      <c r="R77" s="949"/>
      <c r="S77" s="949"/>
      <c r="T77" s="949"/>
      <c r="U77" s="949"/>
      <c r="V77" s="949"/>
      <c r="W77" s="949"/>
      <c r="X77" s="949"/>
      <c r="Y77" s="949"/>
      <c r="Z77" s="949"/>
      <c r="AA77" s="949"/>
      <c r="AB77" s="949"/>
      <c r="AC77" s="949"/>
      <c r="AD77" s="949"/>
      <c r="AE77" s="949"/>
      <c r="AF77" s="949"/>
      <c r="AG77" s="949"/>
      <c r="AH77" s="949"/>
      <c r="AI77" s="949"/>
      <c r="AJ77" s="949"/>
      <c r="AK77" s="949"/>
      <c r="AL77" s="949"/>
      <c r="AM77" s="949"/>
      <c r="AN77" s="949"/>
      <c r="AO77" s="949"/>
      <c r="AP77" s="949"/>
      <c r="AQ77" s="949"/>
      <c r="AR77" s="949"/>
      <c r="AS77" s="949"/>
      <c r="AT77" s="949"/>
      <c r="AU77" s="950"/>
      <c r="AV77" s="948" t="s">
        <v>267</v>
      </c>
      <c r="AW77" s="949"/>
      <c r="AX77" s="949"/>
      <c r="AY77" s="949"/>
      <c r="AZ77" s="949"/>
      <c r="BA77" s="949"/>
      <c r="BB77" s="949"/>
      <c r="BC77" s="949"/>
      <c r="BD77" s="949"/>
      <c r="BE77" s="949"/>
      <c r="BF77" s="949"/>
      <c r="BG77" s="949"/>
      <c r="BH77" s="949"/>
      <c r="BI77" s="949"/>
      <c r="BJ77" s="949"/>
      <c r="BK77" s="949"/>
      <c r="BL77" s="949"/>
      <c r="BM77" s="949"/>
      <c r="BN77" s="949"/>
      <c r="BO77" s="949"/>
      <c r="BP77" s="949"/>
      <c r="BQ77" s="949"/>
      <c r="BR77" s="949"/>
      <c r="BS77" s="949"/>
      <c r="BT77" s="949"/>
      <c r="BU77" s="949"/>
      <c r="BV77" s="949"/>
      <c r="BW77" s="949"/>
      <c r="BX77" s="949"/>
      <c r="BY77" s="949"/>
      <c r="BZ77" s="949"/>
      <c r="CA77" s="949"/>
      <c r="CB77" s="949"/>
      <c r="CC77" s="949"/>
      <c r="CD77" s="950"/>
      <c r="CE77" s="948" t="s">
        <v>268</v>
      </c>
      <c r="CF77" s="949"/>
      <c r="CG77" s="949"/>
      <c r="CH77" s="949"/>
      <c r="CI77" s="949"/>
      <c r="CJ77" s="949"/>
      <c r="CK77" s="949"/>
      <c r="CL77" s="949"/>
      <c r="CM77" s="949"/>
      <c r="CN77" s="949"/>
      <c r="CO77" s="949"/>
      <c r="CP77" s="949"/>
      <c r="CQ77" s="949"/>
      <c r="CR77" s="949"/>
      <c r="CS77" s="949"/>
      <c r="CT77" s="949"/>
      <c r="CU77" s="949"/>
      <c r="CV77" s="949"/>
      <c r="CW77" s="949"/>
      <c r="CX77" s="949"/>
      <c r="CY77" s="949"/>
      <c r="CZ77" s="949"/>
      <c r="DA77" s="949"/>
      <c r="DB77" s="949"/>
      <c r="DC77" s="949"/>
      <c r="DD77" s="949"/>
      <c r="DE77" s="949"/>
      <c r="DF77" s="949"/>
      <c r="DG77" s="949"/>
      <c r="DH77" s="949"/>
      <c r="DI77" s="949"/>
      <c r="DJ77" s="949"/>
      <c r="DK77" s="949"/>
      <c r="DL77" s="949"/>
      <c r="DM77" s="949"/>
      <c r="DN77" s="949"/>
      <c r="DO77" s="949"/>
      <c r="DP77" s="949"/>
      <c r="DQ77" s="949"/>
      <c r="DR77" s="949"/>
      <c r="DS77" s="949"/>
      <c r="DT77" s="949"/>
      <c r="DU77" s="949"/>
      <c r="DV77" s="949"/>
      <c r="DW77" s="949"/>
      <c r="DX77" s="949"/>
      <c r="DY77" s="949"/>
      <c r="DZ77" s="949"/>
      <c r="EA77" s="949"/>
      <c r="EB77" s="949"/>
      <c r="EC77" s="949"/>
      <c r="ED77" s="949"/>
      <c r="EE77" s="949"/>
      <c r="EF77" s="949"/>
      <c r="EG77" s="949"/>
      <c r="EH77" s="949"/>
      <c r="EI77" s="949"/>
      <c r="EJ77" s="949"/>
      <c r="EK77" s="950"/>
    </row>
    <row r="78" spans="1:150">
      <c r="D78" s="951"/>
      <c r="E78" s="952"/>
      <c r="F78" s="952"/>
      <c r="G78" s="952"/>
      <c r="H78" s="952"/>
      <c r="I78" s="952"/>
      <c r="J78" s="952"/>
      <c r="K78" s="952"/>
      <c r="L78" s="952"/>
      <c r="M78" s="952"/>
      <c r="N78" s="952"/>
      <c r="O78" s="952"/>
      <c r="P78" s="952"/>
      <c r="Q78" s="952"/>
      <c r="R78" s="952"/>
      <c r="S78" s="952"/>
      <c r="T78" s="952"/>
      <c r="U78" s="952"/>
      <c r="V78" s="952"/>
      <c r="W78" s="952"/>
      <c r="X78" s="952"/>
      <c r="Y78" s="952"/>
      <c r="Z78" s="952"/>
      <c r="AA78" s="952"/>
      <c r="AB78" s="952"/>
      <c r="AC78" s="952"/>
      <c r="AD78" s="952"/>
      <c r="AE78" s="952"/>
      <c r="AF78" s="952"/>
      <c r="AG78" s="952"/>
      <c r="AH78" s="952"/>
      <c r="AI78" s="952"/>
      <c r="AJ78" s="952"/>
      <c r="AK78" s="952"/>
      <c r="AL78" s="952"/>
      <c r="AM78" s="952"/>
      <c r="AN78" s="952"/>
      <c r="AO78" s="952"/>
      <c r="AP78" s="952"/>
      <c r="AQ78" s="952"/>
      <c r="AR78" s="952"/>
      <c r="AS78" s="952"/>
      <c r="AT78" s="952"/>
      <c r="AU78" s="953"/>
      <c r="AV78" s="951"/>
      <c r="AW78" s="952"/>
      <c r="AX78" s="952"/>
      <c r="AY78" s="952"/>
      <c r="AZ78" s="952"/>
      <c r="BA78" s="952"/>
      <c r="BB78" s="952"/>
      <c r="BC78" s="952"/>
      <c r="BD78" s="952"/>
      <c r="BE78" s="952"/>
      <c r="BF78" s="952"/>
      <c r="BG78" s="952"/>
      <c r="BH78" s="952"/>
      <c r="BI78" s="952"/>
      <c r="BJ78" s="952"/>
      <c r="BK78" s="952"/>
      <c r="BL78" s="952"/>
      <c r="BM78" s="952"/>
      <c r="BN78" s="952"/>
      <c r="BO78" s="952"/>
      <c r="BP78" s="952"/>
      <c r="BQ78" s="952"/>
      <c r="BR78" s="952"/>
      <c r="BS78" s="952"/>
      <c r="BT78" s="952"/>
      <c r="BU78" s="952"/>
      <c r="BV78" s="952"/>
      <c r="BW78" s="952"/>
      <c r="BX78" s="952"/>
      <c r="BY78" s="952"/>
      <c r="BZ78" s="952"/>
      <c r="CA78" s="952"/>
      <c r="CB78" s="952"/>
      <c r="CC78" s="952"/>
      <c r="CD78" s="953"/>
      <c r="CE78" s="951"/>
      <c r="CF78" s="952"/>
      <c r="CG78" s="952"/>
      <c r="CH78" s="952"/>
      <c r="CI78" s="952"/>
      <c r="CJ78" s="952"/>
      <c r="CK78" s="952"/>
      <c r="CL78" s="952"/>
      <c r="CM78" s="952"/>
      <c r="CN78" s="952"/>
      <c r="CO78" s="952"/>
      <c r="CP78" s="952"/>
      <c r="CQ78" s="952"/>
      <c r="CR78" s="952"/>
      <c r="CS78" s="952"/>
      <c r="CT78" s="952"/>
      <c r="CU78" s="952"/>
      <c r="CV78" s="952"/>
      <c r="CW78" s="952"/>
      <c r="CX78" s="952"/>
      <c r="CY78" s="952"/>
      <c r="CZ78" s="952"/>
      <c r="DA78" s="952"/>
      <c r="DB78" s="952"/>
      <c r="DC78" s="952"/>
      <c r="DD78" s="952"/>
      <c r="DE78" s="952"/>
      <c r="DF78" s="952"/>
      <c r="DG78" s="952"/>
      <c r="DH78" s="952"/>
      <c r="DI78" s="952"/>
      <c r="DJ78" s="952"/>
      <c r="DK78" s="952"/>
      <c r="DL78" s="952"/>
      <c r="DM78" s="952"/>
      <c r="DN78" s="952"/>
      <c r="DO78" s="952"/>
      <c r="DP78" s="952"/>
      <c r="DQ78" s="952"/>
      <c r="DR78" s="952"/>
      <c r="DS78" s="952"/>
      <c r="DT78" s="952"/>
      <c r="DU78" s="952"/>
      <c r="DV78" s="952"/>
      <c r="DW78" s="952"/>
      <c r="DX78" s="952"/>
      <c r="DY78" s="952"/>
      <c r="DZ78" s="952"/>
      <c r="EA78" s="952"/>
      <c r="EB78" s="952"/>
      <c r="EC78" s="952"/>
      <c r="ED78" s="952"/>
      <c r="EE78" s="952"/>
      <c r="EF78" s="952"/>
      <c r="EG78" s="952"/>
      <c r="EH78" s="952"/>
      <c r="EI78" s="952"/>
      <c r="EJ78" s="952"/>
      <c r="EK78" s="953"/>
    </row>
    <row r="79" spans="1:150">
      <c r="D79" s="954"/>
      <c r="E79" s="955"/>
      <c r="F79" s="955"/>
      <c r="G79" s="955"/>
      <c r="H79" s="955"/>
      <c r="I79" s="955"/>
      <c r="J79" s="955"/>
      <c r="K79" s="955"/>
      <c r="L79" s="955"/>
      <c r="M79" s="955"/>
      <c r="N79" s="955"/>
      <c r="O79" s="955"/>
      <c r="P79" s="955"/>
      <c r="Q79" s="955"/>
      <c r="R79" s="955"/>
      <c r="S79" s="955"/>
      <c r="T79" s="955"/>
      <c r="U79" s="955"/>
      <c r="V79" s="955"/>
      <c r="W79" s="955"/>
      <c r="X79" s="955"/>
      <c r="Y79" s="955"/>
      <c r="Z79" s="955"/>
      <c r="AA79" s="955"/>
      <c r="AB79" s="955"/>
      <c r="AC79" s="955"/>
      <c r="AD79" s="955"/>
      <c r="AE79" s="955"/>
      <c r="AF79" s="955"/>
      <c r="AG79" s="955"/>
      <c r="AH79" s="955"/>
      <c r="AI79" s="955"/>
      <c r="AJ79" s="955"/>
      <c r="AK79" s="955"/>
      <c r="AL79" s="955"/>
      <c r="AM79" s="955"/>
      <c r="AN79" s="955"/>
      <c r="AO79" s="955"/>
      <c r="AP79" s="955"/>
      <c r="AQ79" s="955"/>
      <c r="AR79" s="955"/>
      <c r="AS79" s="955"/>
      <c r="AT79" s="955"/>
      <c r="AU79" s="956"/>
      <c r="AV79" s="954"/>
      <c r="AW79" s="955"/>
      <c r="AX79" s="955"/>
      <c r="AY79" s="955"/>
      <c r="AZ79" s="955"/>
      <c r="BA79" s="955"/>
      <c r="BB79" s="955"/>
      <c r="BC79" s="955"/>
      <c r="BD79" s="955"/>
      <c r="BE79" s="955"/>
      <c r="BF79" s="955"/>
      <c r="BG79" s="955"/>
      <c r="BH79" s="955"/>
      <c r="BI79" s="955"/>
      <c r="BJ79" s="955"/>
      <c r="BK79" s="955"/>
      <c r="BL79" s="955"/>
      <c r="BM79" s="955"/>
      <c r="BN79" s="955"/>
      <c r="BO79" s="955"/>
      <c r="BP79" s="955"/>
      <c r="BQ79" s="955"/>
      <c r="BR79" s="955"/>
      <c r="BS79" s="955"/>
      <c r="BT79" s="955"/>
      <c r="BU79" s="955"/>
      <c r="BV79" s="955"/>
      <c r="BW79" s="955"/>
      <c r="BX79" s="955"/>
      <c r="BY79" s="955"/>
      <c r="BZ79" s="955"/>
      <c r="CA79" s="955"/>
      <c r="CB79" s="955"/>
      <c r="CC79" s="955"/>
      <c r="CD79" s="956"/>
      <c r="CE79" s="954"/>
      <c r="CF79" s="955"/>
      <c r="CG79" s="955"/>
      <c r="CH79" s="955"/>
      <c r="CI79" s="955"/>
      <c r="CJ79" s="955"/>
      <c r="CK79" s="955"/>
      <c r="CL79" s="955"/>
      <c r="CM79" s="955"/>
      <c r="CN79" s="955"/>
      <c r="CO79" s="955"/>
      <c r="CP79" s="955"/>
      <c r="CQ79" s="955"/>
      <c r="CR79" s="955"/>
      <c r="CS79" s="955"/>
      <c r="CT79" s="955"/>
      <c r="CU79" s="955"/>
      <c r="CV79" s="955"/>
      <c r="CW79" s="955"/>
      <c r="CX79" s="955"/>
      <c r="CY79" s="955"/>
      <c r="CZ79" s="955"/>
      <c r="DA79" s="955"/>
      <c r="DB79" s="955"/>
      <c r="DC79" s="955"/>
      <c r="DD79" s="955"/>
      <c r="DE79" s="955"/>
      <c r="DF79" s="955"/>
      <c r="DG79" s="955"/>
      <c r="DH79" s="955"/>
      <c r="DI79" s="955"/>
      <c r="DJ79" s="955"/>
      <c r="DK79" s="955"/>
      <c r="DL79" s="955"/>
      <c r="DM79" s="955"/>
      <c r="DN79" s="955"/>
      <c r="DO79" s="955"/>
      <c r="DP79" s="955"/>
      <c r="DQ79" s="955"/>
      <c r="DR79" s="955"/>
      <c r="DS79" s="955"/>
      <c r="DT79" s="955"/>
      <c r="DU79" s="955"/>
      <c r="DV79" s="955"/>
      <c r="DW79" s="955"/>
      <c r="DX79" s="955"/>
      <c r="DY79" s="955"/>
      <c r="DZ79" s="955"/>
      <c r="EA79" s="955"/>
      <c r="EB79" s="955"/>
      <c r="EC79" s="955"/>
      <c r="ED79" s="955"/>
      <c r="EE79" s="955"/>
      <c r="EF79" s="955"/>
      <c r="EG79" s="955"/>
      <c r="EH79" s="955"/>
      <c r="EI79" s="955"/>
      <c r="EJ79" s="955"/>
      <c r="EK79" s="956"/>
    </row>
    <row r="80" spans="1:150">
      <c r="CP80" s="66"/>
      <c r="CX80" s="66"/>
      <c r="CY80" s="66"/>
      <c r="CZ80" s="66"/>
      <c r="DA80" s="66"/>
      <c r="DB80" s="66"/>
      <c r="DC80" s="66"/>
      <c r="DD80" s="66"/>
      <c r="DE80" s="66"/>
      <c r="DF80" s="66"/>
      <c r="EH80" s="66"/>
      <c r="EI80" s="67"/>
    </row>
    <row r="81" spans="2:150">
      <c r="D81" s="53"/>
      <c r="E81" s="53"/>
    </row>
    <row r="82" spans="2:150">
      <c r="D82" s="53"/>
      <c r="E82" s="53"/>
    </row>
    <row r="83" spans="2:150" ht="51">
      <c r="C83" s="607" t="s">
        <v>213</v>
      </c>
      <c r="D83" s="74" t="s">
        <v>239</v>
      </c>
      <c r="E83" s="75" t="s">
        <v>111</v>
      </c>
      <c r="F83" s="76" t="s">
        <v>231</v>
      </c>
      <c r="G83" s="74" t="s">
        <v>239</v>
      </c>
      <c r="H83" s="75" t="s">
        <v>111</v>
      </c>
      <c r="I83" s="76" t="s">
        <v>231</v>
      </c>
      <c r="J83" s="323" t="s">
        <v>443</v>
      </c>
      <c r="K83" s="75" t="s">
        <v>444</v>
      </c>
      <c r="L83" s="76" t="s">
        <v>231</v>
      </c>
      <c r="M83" s="76"/>
      <c r="N83" s="76"/>
      <c r="O83" s="76"/>
      <c r="P83" s="74" t="s">
        <v>239</v>
      </c>
      <c r="Q83" s="75" t="s">
        <v>111</v>
      </c>
      <c r="R83" s="76" t="s">
        <v>231</v>
      </c>
      <c r="S83" s="74" t="s">
        <v>239</v>
      </c>
      <c r="T83" s="75" t="s">
        <v>111</v>
      </c>
      <c r="U83" s="76" t="s">
        <v>231</v>
      </c>
      <c r="V83" s="74" t="s">
        <v>239</v>
      </c>
      <c r="W83" s="75" t="s">
        <v>111</v>
      </c>
      <c r="X83" s="76" t="s">
        <v>231</v>
      </c>
      <c r="Y83" s="76"/>
      <c r="Z83" s="76"/>
      <c r="AA83" s="76"/>
      <c r="AB83" s="77" t="s">
        <v>16</v>
      </c>
      <c r="AC83" s="78" t="s">
        <v>242</v>
      </c>
      <c r="AD83" s="76" t="s">
        <v>263</v>
      </c>
      <c r="AE83" s="77" t="s">
        <v>16</v>
      </c>
      <c r="AF83" s="78" t="s">
        <v>242</v>
      </c>
      <c r="AG83" s="76" t="s">
        <v>263</v>
      </c>
      <c r="AH83" s="74" t="s">
        <v>239</v>
      </c>
      <c r="AI83" s="79" t="s">
        <v>111</v>
      </c>
      <c r="AJ83" s="76" t="s">
        <v>219</v>
      </c>
      <c r="AK83" s="74" t="s">
        <v>239</v>
      </c>
      <c r="AL83" s="79" t="s">
        <v>111</v>
      </c>
      <c r="AM83" s="76" t="s">
        <v>219</v>
      </c>
      <c r="AN83" s="74" t="s">
        <v>239</v>
      </c>
      <c r="AO83" s="79" t="s">
        <v>111</v>
      </c>
      <c r="AP83" s="76" t="s">
        <v>219</v>
      </c>
      <c r="AQ83" s="74" t="s">
        <v>239</v>
      </c>
      <c r="AR83" s="79" t="s">
        <v>111</v>
      </c>
      <c r="AS83" s="76" t="s">
        <v>219</v>
      </c>
      <c r="AT83" s="76"/>
      <c r="AU83" s="80" t="s">
        <v>99</v>
      </c>
      <c r="AV83" s="77" t="s">
        <v>16</v>
      </c>
      <c r="AW83" s="78" t="s">
        <v>242</v>
      </c>
      <c r="AX83" s="76" t="s">
        <v>262</v>
      </c>
      <c r="AY83" s="77" t="s">
        <v>16</v>
      </c>
      <c r="AZ83" s="78" t="s">
        <v>242</v>
      </c>
      <c r="BA83" s="76" t="s">
        <v>262</v>
      </c>
      <c r="BB83" s="74" t="s">
        <v>239</v>
      </c>
      <c r="BC83" s="79" t="s">
        <v>111</v>
      </c>
      <c r="BD83" s="76" t="s">
        <v>219</v>
      </c>
      <c r="BE83" s="74" t="s">
        <v>239</v>
      </c>
      <c r="BF83" s="79" t="s">
        <v>111</v>
      </c>
      <c r="BG83" s="76" t="s">
        <v>219</v>
      </c>
      <c r="BH83" s="74" t="s">
        <v>239</v>
      </c>
      <c r="BI83" s="79" t="s">
        <v>111</v>
      </c>
      <c r="BJ83" s="76" t="s">
        <v>219</v>
      </c>
      <c r="BK83" s="76"/>
      <c r="BL83" s="80" t="s">
        <v>99</v>
      </c>
      <c r="BM83" s="74" t="s">
        <v>239</v>
      </c>
      <c r="BN83" s="79" t="s">
        <v>111</v>
      </c>
      <c r="BO83" s="76" t="s">
        <v>219</v>
      </c>
      <c r="BP83" s="81" t="s">
        <v>239</v>
      </c>
      <c r="BQ83" s="79" t="s">
        <v>111</v>
      </c>
      <c r="BR83" s="76" t="s">
        <v>219</v>
      </c>
      <c r="BS83" s="82" t="s">
        <v>16</v>
      </c>
      <c r="BT83" s="83" t="s">
        <v>234</v>
      </c>
      <c r="BU83" s="76" t="s">
        <v>262</v>
      </c>
      <c r="BV83" s="77" t="s">
        <v>16</v>
      </c>
      <c r="BW83" s="83" t="s">
        <v>234</v>
      </c>
      <c r="BX83" s="76" t="s">
        <v>262</v>
      </c>
      <c r="BY83" s="77" t="s">
        <v>16</v>
      </c>
      <c r="BZ83" s="83" t="s">
        <v>234</v>
      </c>
      <c r="CA83" s="76" t="s">
        <v>262</v>
      </c>
      <c r="CB83" s="77" t="s">
        <v>16</v>
      </c>
      <c r="CC83" s="83" t="s">
        <v>234</v>
      </c>
      <c r="CD83" s="76" t="s">
        <v>262</v>
      </c>
      <c r="CE83" s="77" t="s">
        <v>16</v>
      </c>
      <c r="CF83" s="79" t="s">
        <v>111</v>
      </c>
      <c r="CG83" s="76" t="s">
        <v>219</v>
      </c>
      <c r="CH83" s="76" t="s">
        <v>219</v>
      </c>
      <c r="CI83" s="83" t="s">
        <v>238</v>
      </c>
      <c r="CJ83" s="76" t="s">
        <v>219</v>
      </c>
      <c r="CK83" s="84" t="s">
        <v>238</v>
      </c>
      <c r="CL83" s="76" t="s">
        <v>219</v>
      </c>
      <c r="CM83" s="76"/>
      <c r="CN83" s="85" t="s">
        <v>235</v>
      </c>
      <c r="CO83" s="85" t="s">
        <v>235</v>
      </c>
      <c r="CP83" s="86" t="s">
        <v>17</v>
      </c>
      <c r="CQ83" s="77" t="s">
        <v>16</v>
      </c>
      <c r="CR83" s="87" t="s">
        <v>18</v>
      </c>
      <c r="CS83" s="77" t="s">
        <v>16</v>
      </c>
      <c r="CT83" s="87" t="s">
        <v>18</v>
      </c>
      <c r="CU83" s="77" t="s">
        <v>16</v>
      </c>
      <c r="CV83" s="87" t="s">
        <v>18</v>
      </c>
      <c r="CW83" s="77" t="s">
        <v>16</v>
      </c>
      <c r="CX83" s="87" t="s">
        <v>18</v>
      </c>
      <c r="CY83" s="77" t="s">
        <v>16</v>
      </c>
      <c r="CZ83" s="87" t="s">
        <v>18</v>
      </c>
      <c r="DA83" s="77" t="s">
        <v>16</v>
      </c>
      <c r="DB83" s="87" t="s">
        <v>18</v>
      </c>
      <c r="DC83" s="87"/>
      <c r="DD83" s="87"/>
      <c r="DE83" s="87"/>
      <c r="DF83" s="87"/>
      <c r="DG83" s="77" t="s">
        <v>16</v>
      </c>
      <c r="DH83" s="87" t="s">
        <v>18</v>
      </c>
      <c r="DI83" s="87"/>
      <c r="DJ83" s="87"/>
      <c r="DK83" s="87"/>
      <c r="DL83" s="87"/>
      <c r="DM83" s="87"/>
      <c r="DN83" s="87"/>
      <c r="DO83" s="87"/>
      <c r="DP83" s="87"/>
      <c r="DQ83" s="87"/>
      <c r="DR83" s="85" t="s">
        <v>19</v>
      </c>
      <c r="DS83" s="85"/>
      <c r="DT83" s="85"/>
      <c r="DU83" s="85"/>
      <c r="DV83" s="85"/>
      <c r="DW83" s="85"/>
      <c r="DX83" s="88" t="s">
        <v>159</v>
      </c>
      <c r="DY83" s="76" t="s">
        <v>264</v>
      </c>
      <c r="DZ83" s="76"/>
      <c r="EA83" s="76"/>
      <c r="EB83" s="76"/>
      <c r="EC83" s="76"/>
      <c r="ED83" s="89" t="s">
        <v>16</v>
      </c>
      <c r="EE83" s="76" t="s">
        <v>264</v>
      </c>
      <c r="EF83" s="76"/>
      <c r="EG83" s="76"/>
      <c r="EH83" s="100" t="s">
        <v>20</v>
      </c>
      <c r="ER83" s="91" t="s">
        <v>14</v>
      </c>
      <c r="ES83" s="92" t="s">
        <v>15</v>
      </c>
      <c r="ET83" s="93" t="s">
        <v>109</v>
      </c>
    </row>
    <row r="84" spans="2:150">
      <c r="B84" s="937" t="s">
        <v>87</v>
      </c>
      <c r="C84" s="938"/>
      <c r="D84" s="70">
        <v>598.79999999999995</v>
      </c>
      <c r="E84" s="70">
        <v>24.95</v>
      </c>
      <c r="F84" s="70">
        <v>0</v>
      </c>
      <c r="G84" s="70">
        <v>618</v>
      </c>
      <c r="H84" s="325">
        <v>25.75</v>
      </c>
      <c r="I84" s="70">
        <v>0</v>
      </c>
      <c r="J84" s="70">
        <f>'Production Summary'!$N$6</f>
        <v>200</v>
      </c>
      <c r="K84" s="325">
        <f>'Production Summary'!$M$6</f>
        <v>7.5</v>
      </c>
      <c r="L84" s="325">
        <v>0</v>
      </c>
      <c r="M84" s="325"/>
      <c r="N84" s="325"/>
      <c r="O84" s="325"/>
      <c r="P84" s="70">
        <v>600</v>
      </c>
      <c r="Q84" s="70">
        <v>25</v>
      </c>
      <c r="R84" s="70">
        <v>0</v>
      </c>
      <c r="S84" s="70">
        <v>573.59999999999991</v>
      </c>
      <c r="T84" s="70">
        <v>23.9</v>
      </c>
      <c r="U84" s="70">
        <v>0</v>
      </c>
      <c r="V84" s="70">
        <v>0</v>
      </c>
      <c r="W84" s="70">
        <v>0</v>
      </c>
      <c r="X84" s="70">
        <v>0</v>
      </c>
      <c r="Y84" s="70"/>
      <c r="Z84" s="70"/>
      <c r="AA84" s="70"/>
      <c r="AB84" s="70">
        <v>122.39999999999999</v>
      </c>
      <c r="AC84" s="70">
        <v>10.199999999999999</v>
      </c>
      <c r="AD84" s="70">
        <v>0</v>
      </c>
      <c r="AE84" s="70">
        <v>144</v>
      </c>
      <c r="AF84" s="70">
        <v>18</v>
      </c>
      <c r="AG84" s="70">
        <v>0</v>
      </c>
      <c r="AH84" s="70">
        <v>942</v>
      </c>
      <c r="AI84" s="70">
        <v>15.7</v>
      </c>
      <c r="AJ84" s="70">
        <v>0</v>
      </c>
      <c r="AK84" s="70">
        <v>854.4</v>
      </c>
      <c r="AL84" s="70">
        <v>28.48</v>
      </c>
      <c r="AM84" s="70">
        <v>0</v>
      </c>
      <c r="AN84" s="70">
        <v>783</v>
      </c>
      <c r="AO84" s="70">
        <v>65.25</v>
      </c>
      <c r="AP84" s="70">
        <v>0</v>
      </c>
      <c r="AQ84" s="70">
        <v>630</v>
      </c>
      <c r="AR84" s="70">
        <v>315</v>
      </c>
      <c r="AS84" s="70">
        <v>0</v>
      </c>
      <c r="AT84" s="70"/>
      <c r="AU84" s="70">
        <v>995</v>
      </c>
      <c r="AV84" s="70">
        <v>176.39999999999998</v>
      </c>
      <c r="AW84" s="70">
        <v>14.7</v>
      </c>
      <c r="AX84" s="70">
        <v>0</v>
      </c>
      <c r="AY84" s="70">
        <v>176.39999999999998</v>
      </c>
      <c r="AZ84" s="70">
        <v>14.7</v>
      </c>
      <c r="BA84" s="70">
        <v>0</v>
      </c>
      <c r="BB84" s="70">
        <v>738.6</v>
      </c>
      <c r="BC84" s="70">
        <v>12.31</v>
      </c>
      <c r="BD84" s="70">
        <v>0</v>
      </c>
      <c r="BE84" s="70">
        <v>618</v>
      </c>
      <c r="BF84" s="70">
        <v>51.5</v>
      </c>
      <c r="BG84" s="70">
        <v>0</v>
      </c>
      <c r="BH84" s="70">
        <v>480</v>
      </c>
      <c r="BI84" s="70">
        <v>240</v>
      </c>
      <c r="BJ84" s="70">
        <v>0</v>
      </c>
      <c r="BK84" s="70"/>
      <c r="BL84" s="70">
        <v>860</v>
      </c>
      <c r="BM84" s="70">
        <v>390</v>
      </c>
      <c r="BN84" s="70">
        <v>6.5</v>
      </c>
      <c r="BO84" s="70">
        <v>0</v>
      </c>
      <c r="BP84" s="70">
        <v>600</v>
      </c>
      <c r="BQ84" s="70">
        <v>10</v>
      </c>
      <c r="BR84" s="70">
        <v>0</v>
      </c>
      <c r="BS84" s="70">
        <v>205</v>
      </c>
      <c r="BT84" s="70">
        <v>20.5</v>
      </c>
      <c r="BU84" s="70">
        <v>0</v>
      </c>
      <c r="BV84" s="70">
        <v>191.976</v>
      </c>
      <c r="BW84" s="70">
        <v>23.997</v>
      </c>
      <c r="BX84" s="70">
        <v>0</v>
      </c>
      <c r="BY84" s="70">
        <v>191.976</v>
      </c>
      <c r="BZ84" s="70">
        <v>23.997</v>
      </c>
      <c r="CA84" s="70">
        <v>0</v>
      </c>
      <c r="CB84" s="70">
        <v>191.976</v>
      </c>
      <c r="CC84" s="70">
        <v>23.997</v>
      </c>
      <c r="CD84" s="70">
        <v>0</v>
      </c>
      <c r="CE84" s="70">
        <v>1008</v>
      </c>
      <c r="CF84" s="70">
        <v>72</v>
      </c>
      <c r="CG84" s="70">
        <v>0</v>
      </c>
      <c r="CH84" s="70">
        <v>0</v>
      </c>
      <c r="CI84" s="70">
        <v>155</v>
      </c>
      <c r="CJ84" s="70">
        <v>0</v>
      </c>
      <c r="CK84" s="70">
        <v>300</v>
      </c>
      <c r="CL84" s="70">
        <v>0</v>
      </c>
      <c r="CM84" s="70"/>
      <c r="CN84" s="70">
        <v>260</v>
      </c>
      <c r="CO84" s="70">
        <v>1295</v>
      </c>
      <c r="CP84" s="70"/>
      <c r="CQ84" s="70">
        <v>7894.655999999999</v>
      </c>
      <c r="CR84" s="70">
        <v>65.788799999999995</v>
      </c>
      <c r="CS84" s="70">
        <v>9911.0400000000009</v>
      </c>
      <c r="CT84" s="70">
        <v>123.88800000000001</v>
      </c>
      <c r="CU84" s="70">
        <v>9569.2800000000007</v>
      </c>
      <c r="CV84" s="70">
        <v>299.04000000000002</v>
      </c>
      <c r="CW84" s="70">
        <v>9432.5760000000009</v>
      </c>
      <c r="CX84" s="70">
        <v>589.53600000000006</v>
      </c>
      <c r="CY84" s="70">
        <v>10119.6</v>
      </c>
      <c r="CZ84" s="70">
        <v>562.20000000000005</v>
      </c>
      <c r="DA84" s="70">
        <v>10524.960000000001</v>
      </c>
      <c r="DB84" s="70">
        <v>584.72</v>
      </c>
      <c r="DC84" s="70"/>
      <c r="DD84" s="70"/>
      <c r="DE84" s="70"/>
      <c r="DF84" s="70"/>
      <c r="DG84" s="70">
        <v>11619.84</v>
      </c>
      <c r="DH84" s="70">
        <v>2904.96</v>
      </c>
      <c r="DI84" s="70"/>
      <c r="DJ84" s="70"/>
      <c r="DK84" s="70"/>
      <c r="DL84" s="70"/>
      <c r="DM84" s="70"/>
      <c r="DN84" s="70"/>
      <c r="DO84" s="70"/>
      <c r="DP84" s="70"/>
      <c r="DQ84" s="70"/>
      <c r="DR84" s="70">
        <v>9500</v>
      </c>
      <c r="DS84" s="70"/>
      <c r="DT84" s="70"/>
      <c r="DU84" s="70"/>
      <c r="DV84" s="70"/>
      <c r="DW84" s="70"/>
      <c r="DX84" s="70">
        <v>165</v>
      </c>
      <c r="DY84" s="70">
        <v>0</v>
      </c>
      <c r="DZ84" s="70"/>
      <c r="EA84" s="70"/>
      <c r="EB84" s="70"/>
      <c r="EC84" s="70"/>
      <c r="ED84" s="70">
        <v>79.099999999999994</v>
      </c>
      <c r="EE84" s="70">
        <v>0</v>
      </c>
      <c r="EF84" s="70"/>
      <c r="EG84" s="70"/>
      <c r="EH84" s="70">
        <v>320.25</v>
      </c>
    </row>
    <row r="85" spans="2:150">
      <c r="C85" s="614" t="s">
        <v>88</v>
      </c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  <c r="W85" s="71"/>
      <c r="X85" s="71"/>
      <c r="Y85" s="71"/>
      <c r="Z85" s="71"/>
      <c r="AA85" s="71"/>
      <c r="AB85" s="71"/>
      <c r="AC85" s="71"/>
      <c r="AD85" s="71"/>
      <c r="AE85" s="71"/>
      <c r="AF85" s="71"/>
      <c r="AG85" s="71"/>
      <c r="AH85" s="71"/>
      <c r="AI85" s="71"/>
      <c r="AJ85" s="71"/>
      <c r="AK85" s="71"/>
      <c r="AL85" s="71"/>
      <c r="AM85" s="71"/>
      <c r="AN85" s="71"/>
      <c r="AO85" s="71"/>
      <c r="AP85" s="71"/>
      <c r="AQ85" s="71"/>
      <c r="AR85" s="71"/>
      <c r="AS85" s="71"/>
      <c r="AT85" s="71"/>
      <c r="AU85" s="71"/>
      <c r="AV85" s="71"/>
      <c r="AW85" s="71"/>
      <c r="AX85" s="71"/>
      <c r="AY85" s="71"/>
      <c r="AZ85" s="71"/>
      <c r="BA85" s="71"/>
      <c r="BB85" s="71"/>
      <c r="BC85" s="71"/>
      <c r="BD85" s="71"/>
      <c r="BE85" s="71"/>
      <c r="BF85" s="71"/>
      <c r="BG85" s="71"/>
      <c r="BH85" s="71"/>
      <c r="BI85" s="71"/>
      <c r="BJ85" s="71"/>
      <c r="BK85" s="71"/>
      <c r="BL85" s="71"/>
      <c r="BM85" s="71"/>
      <c r="BN85" s="71"/>
      <c r="BO85" s="71"/>
      <c r="BP85" s="71"/>
      <c r="BQ85" s="71"/>
      <c r="BR85" s="71"/>
      <c r="BS85" s="71"/>
      <c r="BT85" s="71"/>
      <c r="BU85" s="71"/>
      <c r="BV85" s="71"/>
      <c r="BW85" s="71"/>
      <c r="BX85" s="71"/>
      <c r="BY85" s="71"/>
      <c r="BZ85" s="71"/>
      <c r="CA85" s="71"/>
      <c r="CB85" s="71"/>
      <c r="CC85" s="71"/>
      <c r="CD85" s="71"/>
      <c r="CE85" s="71"/>
      <c r="CF85" s="71"/>
      <c r="CG85" s="71"/>
      <c r="CH85" s="71"/>
      <c r="CI85" s="71"/>
      <c r="CJ85" s="71"/>
      <c r="CK85" s="71"/>
      <c r="CL85" s="71"/>
      <c r="CM85" s="71"/>
      <c r="CN85" s="71"/>
      <c r="CO85" s="71"/>
      <c r="CP85" s="71"/>
      <c r="CQ85" s="71"/>
      <c r="CR85" s="71"/>
      <c r="CS85" s="71"/>
      <c r="CT85" s="71"/>
      <c r="CU85" s="71"/>
      <c r="CV85" s="71"/>
      <c r="CW85" s="71"/>
      <c r="CX85" s="71"/>
      <c r="CY85" s="71"/>
      <c r="CZ85" s="71"/>
      <c r="DA85" s="71"/>
      <c r="DB85" s="71"/>
      <c r="DC85" s="71"/>
      <c r="DD85" s="71"/>
      <c r="DE85" s="71"/>
      <c r="DF85" s="71"/>
      <c r="DG85" s="71"/>
      <c r="DH85" s="71"/>
      <c r="DI85" s="71"/>
      <c r="DJ85" s="71"/>
      <c r="DK85" s="71"/>
      <c r="DL85" s="71"/>
      <c r="DM85" s="71"/>
      <c r="DN85" s="71"/>
      <c r="DO85" s="71"/>
      <c r="DP85" s="71"/>
      <c r="DQ85" s="71"/>
      <c r="DR85" s="71"/>
      <c r="DS85" s="71"/>
      <c r="DT85" s="71"/>
      <c r="DU85" s="71"/>
      <c r="DV85" s="71"/>
      <c r="DW85" s="71"/>
      <c r="DX85" s="71"/>
      <c r="DY85" s="71"/>
      <c r="DZ85" s="71"/>
      <c r="EA85" s="71"/>
      <c r="EB85" s="71"/>
      <c r="EC85" s="71"/>
      <c r="ED85" s="71"/>
      <c r="EE85" s="71"/>
      <c r="EF85" s="71"/>
      <c r="EG85" s="71"/>
      <c r="EH85" s="71"/>
    </row>
    <row r="86" spans="2:150">
      <c r="C86" s="615" t="s">
        <v>89</v>
      </c>
      <c r="D86" s="72"/>
      <c r="E86" s="72"/>
      <c r="F86" s="72"/>
      <c r="G86" s="72"/>
      <c r="H86" s="72"/>
      <c r="I86" s="72"/>
      <c r="J86" s="72"/>
      <c r="K86" s="72"/>
      <c r="L86" s="72"/>
      <c r="M86" s="72"/>
      <c r="N86" s="72"/>
      <c r="O86" s="72"/>
      <c r="P86" s="72"/>
      <c r="Q86" s="72"/>
      <c r="R86" s="72"/>
      <c r="S86" s="72"/>
      <c r="T86" s="72"/>
      <c r="U86" s="72"/>
      <c r="V86" s="72"/>
      <c r="W86" s="72"/>
      <c r="X86" s="72"/>
      <c r="Y86" s="72"/>
      <c r="Z86" s="72"/>
      <c r="AA86" s="72"/>
      <c r="AB86" s="72"/>
      <c r="AC86" s="72"/>
      <c r="AD86" s="72"/>
      <c r="AE86" s="72"/>
      <c r="AF86" s="72"/>
      <c r="AG86" s="72"/>
      <c r="AH86" s="72"/>
      <c r="AI86" s="72"/>
      <c r="AJ86" s="72"/>
      <c r="AK86" s="72"/>
      <c r="AL86" s="72"/>
      <c r="AM86" s="72"/>
      <c r="AN86" s="72"/>
      <c r="AO86" s="72"/>
      <c r="AP86" s="72"/>
      <c r="AQ86" s="72"/>
      <c r="AR86" s="72"/>
      <c r="AS86" s="72"/>
      <c r="AT86" s="72"/>
      <c r="AU86" s="72"/>
      <c r="AV86" s="72"/>
      <c r="AW86" s="72"/>
      <c r="AX86" s="72"/>
      <c r="AY86" s="72"/>
      <c r="AZ86" s="72"/>
      <c r="BA86" s="72"/>
      <c r="BB86" s="72"/>
      <c r="BC86" s="72"/>
      <c r="BD86" s="72"/>
      <c r="BE86" s="72"/>
      <c r="BF86" s="72"/>
      <c r="BG86" s="72"/>
      <c r="BH86" s="72"/>
      <c r="BI86" s="72"/>
      <c r="BJ86" s="72"/>
      <c r="BK86" s="72"/>
      <c r="BL86" s="72"/>
      <c r="BM86" s="72"/>
      <c r="BN86" s="72"/>
      <c r="BO86" s="72"/>
      <c r="BP86" s="72"/>
      <c r="BQ86" s="72"/>
      <c r="BR86" s="72"/>
      <c r="BS86" s="72"/>
      <c r="BT86" s="72"/>
      <c r="BU86" s="72"/>
      <c r="BV86" s="72"/>
      <c r="BW86" s="72"/>
      <c r="BX86" s="72"/>
      <c r="BY86" s="72"/>
      <c r="BZ86" s="72"/>
      <c r="CA86" s="72"/>
      <c r="CB86" s="72"/>
      <c r="CC86" s="72"/>
      <c r="CD86" s="72"/>
      <c r="CE86" s="72"/>
      <c r="CF86" s="72"/>
      <c r="CG86" s="72"/>
      <c r="CH86" s="72"/>
      <c r="CI86" s="72"/>
      <c r="CJ86" s="72"/>
      <c r="CK86" s="72"/>
      <c r="CL86" s="72"/>
      <c r="CM86" s="72"/>
      <c r="CN86" s="72"/>
      <c r="CO86" s="72"/>
      <c r="CP86" s="72"/>
      <c r="CQ86" s="72"/>
      <c r="CR86" s="72"/>
      <c r="CS86" s="72"/>
      <c r="CT86" s="72"/>
      <c r="CU86" s="72"/>
      <c r="CV86" s="72"/>
      <c r="CW86" s="72"/>
      <c r="CX86" s="72"/>
      <c r="CY86" s="72"/>
      <c r="CZ86" s="72"/>
      <c r="DA86" s="72"/>
      <c r="DB86" s="72"/>
      <c r="DC86" s="72"/>
      <c r="DD86" s="72"/>
      <c r="DE86" s="72"/>
      <c r="DF86" s="72"/>
      <c r="DG86" s="72"/>
      <c r="DH86" s="72"/>
      <c r="DI86" s="72"/>
      <c r="DJ86" s="72"/>
      <c r="DK86" s="72"/>
      <c r="DL86" s="72"/>
      <c r="DM86" s="72"/>
      <c r="DN86" s="72"/>
      <c r="DO86" s="72"/>
      <c r="DP86" s="72"/>
      <c r="DQ86" s="72"/>
      <c r="DR86" s="72"/>
      <c r="DS86" s="72"/>
      <c r="DT86" s="72"/>
      <c r="DU86" s="72"/>
      <c r="DV86" s="72"/>
      <c r="DW86" s="72"/>
      <c r="DX86" s="72"/>
      <c r="DY86" s="72"/>
      <c r="DZ86" s="72"/>
      <c r="EA86" s="72"/>
      <c r="EB86" s="72"/>
      <c r="EC86" s="72"/>
      <c r="ED86" s="72"/>
      <c r="EE86" s="72"/>
      <c r="EF86" s="72"/>
      <c r="EG86" s="72"/>
      <c r="EH86" s="72"/>
    </row>
    <row r="88" spans="2:150">
      <c r="D88" s="68"/>
      <c r="BV88" s="68"/>
    </row>
    <row r="90" spans="2:150">
      <c r="G90" t="s">
        <v>375</v>
      </c>
      <c r="H90">
        <v>25.75</v>
      </c>
    </row>
    <row r="91" spans="2:150">
      <c r="G91">
        <v>20</v>
      </c>
      <c r="H91">
        <v>25</v>
      </c>
    </row>
    <row r="93" spans="2:150">
      <c r="F93" t="s">
        <v>376</v>
      </c>
      <c r="G93">
        <v>35</v>
      </c>
      <c r="H93">
        <f>G93*H91</f>
        <v>875</v>
      </c>
    </row>
  </sheetData>
  <mergeCells count="75">
    <mergeCell ref="DC3:DD3"/>
    <mergeCell ref="DE3:DF3"/>
    <mergeCell ref="DO3:DQ3"/>
    <mergeCell ref="DS3:DU3"/>
    <mergeCell ref="DS2:EH2"/>
    <mergeCell ref="DI3:DJ3"/>
    <mergeCell ref="DK3:DL3"/>
    <mergeCell ref="DM3:DN3"/>
    <mergeCell ref="DZ3:EA3"/>
    <mergeCell ref="EF3:EG3"/>
    <mergeCell ref="EB3:EC3"/>
    <mergeCell ref="DV3:DW3"/>
    <mergeCell ref="B74:C74"/>
    <mergeCell ref="B75:C75"/>
    <mergeCell ref="D77:AU79"/>
    <mergeCell ref="AV77:CD79"/>
    <mergeCell ref="CE77:EK79"/>
    <mergeCell ref="CS3:CT3"/>
    <mergeCell ref="CU3:CV3"/>
    <mergeCell ref="CW3:CX3"/>
    <mergeCell ref="AY3:BA3"/>
    <mergeCell ref="BB3:BD3"/>
    <mergeCell ref="BE3:BG3"/>
    <mergeCell ref="BH3:BJ3"/>
    <mergeCell ref="BP3:BR3"/>
    <mergeCell ref="BS3:BU3"/>
    <mergeCell ref="BV3:BX3"/>
    <mergeCell ref="BY3:CA3"/>
    <mergeCell ref="CE3:CG3"/>
    <mergeCell ref="BM2:BO3"/>
    <mergeCell ref="BB2:BL2"/>
    <mergeCell ref="CE2:CM2"/>
    <mergeCell ref="CN2:CO2"/>
    <mergeCell ref="B84:C84"/>
    <mergeCell ref="ES3:ET3"/>
    <mergeCell ref="B70:C70"/>
    <mergeCell ref="ER70:ES70"/>
    <mergeCell ref="B71:C71"/>
    <mergeCell ref="B72:C72"/>
    <mergeCell ref="B73:C73"/>
    <mergeCell ref="CY3:CZ3"/>
    <mergeCell ref="DA3:DB3"/>
    <mergeCell ref="DG3:DH3"/>
    <mergeCell ref="DX3:DY3"/>
    <mergeCell ref="ED3:EE3"/>
    <mergeCell ref="EJ3:EK3"/>
    <mergeCell ref="CI3:CJ3"/>
    <mergeCell ref="CK3:CL3"/>
    <mergeCell ref="CQ3:CR3"/>
    <mergeCell ref="EJ2:EK2"/>
    <mergeCell ref="ES2:ET2"/>
    <mergeCell ref="D3:F3"/>
    <mergeCell ref="G3:I3"/>
    <mergeCell ref="P3:R3"/>
    <mergeCell ref="S3:U3"/>
    <mergeCell ref="V3:X3"/>
    <mergeCell ref="AB3:AD3"/>
    <mergeCell ref="AE3:AG3"/>
    <mergeCell ref="AH3:AJ3"/>
    <mergeCell ref="CP2:CP3"/>
    <mergeCell ref="CQ2:DR2"/>
    <mergeCell ref="AK3:AM3"/>
    <mergeCell ref="AN3:AP3"/>
    <mergeCell ref="AQ3:AS3"/>
    <mergeCell ref="EI2:EI3"/>
    <mergeCell ref="BP2:CA2"/>
    <mergeCell ref="CB2:CD3"/>
    <mergeCell ref="AV3:AX3"/>
    <mergeCell ref="D2:X2"/>
    <mergeCell ref="AH2:AU2"/>
    <mergeCell ref="AV2:BA2"/>
    <mergeCell ref="J3:L3"/>
    <mergeCell ref="Y3:AA3"/>
    <mergeCell ref="Y2:AG2"/>
    <mergeCell ref="M3:O3"/>
  </mergeCells>
  <conditionalFormatting sqref="ES60:ES68">
    <cfRule type="duplicateValues" dxfId="12" priority="47"/>
  </conditionalFormatting>
  <pageMargins left="0.7" right="0.7" top="0.75" bottom="0.75" header="0.3" footer="0.3"/>
  <pageSetup paperSize="9" scale="48" orientation="landscape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18">
    <tabColor theme="8" tint="-0.249977111117893"/>
    <pageSetUpPr fitToPage="1"/>
  </sheetPr>
  <dimension ref="A1:ET88"/>
  <sheetViews>
    <sheetView topLeftCell="A2" zoomScale="85" zoomScaleNormal="85" workbookViewId="0">
      <pane xSplit="3" ySplit="4" topLeftCell="V22" activePane="bottomRight" state="frozen"/>
      <selection activeCell="B1" sqref="B1:G1"/>
      <selection pane="topRight" activeCell="B1" sqref="B1:G1"/>
      <selection pane="bottomLeft" activeCell="B1" sqref="B1:G1"/>
      <selection pane="bottomRight" activeCell="BE27" sqref="BE27"/>
    </sheetView>
  </sheetViews>
  <sheetFormatPr defaultColWidth="9.140625" defaultRowHeight="15"/>
  <cols>
    <col min="1" max="1" width="8" customWidth="1"/>
    <col min="2" max="2" width="6.140625" bestFit="1" customWidth="1"/>
    <col min="3" max="3" width="31.140625" bestFit="1" customWidth="1"/>
    <col min="4" max="5" width="6.7109375" customWidth="1"/>
    <col min="6" max="7" width="5.28515625" customWidth="1"/>
    <col min="8" max="8" width="9.28515625" customWidth="1"/>
    <col min="9" max="10" width="5.28515625" customWidth="1"/>
    <col min="11" max="15" width="8" customWidth="1"/>
    <col min="16" max="16" width="5.28515625" customWidth="1"/>
    <col min="17" max="17" width="6.28515625" customWidth="1"/>
    <col min="18" max="18" width="3.28515625" customWidth="1"/>
    <col min="19" max="19" width="5.28515625" customWidth="1"/>
    <col min="20" max="20" width="7.5703125" customWidth="1"/>
    <col min="21" max="22" width="5.28515625" customWidth="1"/>
    <col min="23" max="23" width="7.85546875" customWidth="1"/>
    <col min="24" max="24" width="8.140625" customWidth="1"/>
    <col min="25" max="25" width="8.85546875" customWidth="1"/>
    <col min="26" max="26" width="8.28515625" hidden="1" customWidth="1"/>
    <col min="27" max="27" width="9.85546875" hidden="1" customWidth="1"/>
    <col min="28" max="28" width="5.28515625" customWidth="1"/>
    <col min="29" max="29" width="6.7109375" customWidth="1"/>
    <col min="30" max="35" width="5.28515625" customWidth="1"/>
    <col min="36" max="36" width="5.28515625" hidden="1" customWidth="1"/>
    <col min="37" max="38" width="6.28515625" customWidth="1"/>
    <col min="39" max="39" width="5.28515625" hidden="1" customWidth="1"/>
    <col min="40" max="40" width="6.42578125" customWidth="1"/>
    <col min="41" max="41" width="5.28515625" customWidth="1"/>
    <col min="42" max="42" width="5.28515625" hidden="1" customWidth="1"/>
    <col min="43" max="44" width="5.28515625" customWidth="1"/>
    <col min="45" max="45" width="5.28515625" hidden="1" customWidth="1"/>
    <col min="46" max="46" width="5.28515625" customWidth="1"/>
    <col min="47" max="47" width="5.7109375" customWidth="1"/>
    <col min="48" max="55" width="5.28515625" customWidth="1"/>
    <col min="56" max="56" width="5.28515625" hidden="1" customWidth="1"/>
    <col min="57" max="58" width="5.28515625" customWidth="1"/>
    <col min="59" max="59" width="5.28515625" hidden="1" customWidth="1"/>
    <col min="60" max="61" width="5.28515625" customWidth="1"/>
    <col min="62" max="62" width="5.28515625" hidden="1" customWidth="1"/>
    <col min="63" max="64" width="5.28515625" customWidth="1"/>
    <col min="65" max="70" width="5.28515625" hidden="1" customWidth="1"/>
    <col min="71" max="84" width="5.28515625" customWidth="1"/>
    <col min="85" max="85" width="5.28515625" hidden="1" customWidth="1"/>
    <col min="86" max="86" width="32" hidden="1" customWidth="1"/>
    <col min="87" max="87" width="5.28515625" customWidth="1"/>
    <col min="88" max="88" width="5.28515625" hidden="1" customWidth="1"/>
    <col min="89" max="89" width="7.7109375" customWidth="1"/>
    <col min="90" max="90" width="5.28515625" customWidth="1"/>
    <col min="91" max="91" width="10.140625" customWidth="1"/>
    <col min="92" max="92" width="5.28515625" customWidth="1"/>
    <col min="93" max="93" width="6.7109375" bestFit="1" customWidth="1"/>
    <col min="94" max="94" width="7.7109375" customWidth="1"/>
    <col min="95" max="95" width="6.42578125" customWidth="1"/>
    <col min="96" max="96" width="4.5703125" customWidth="1"/>
    <col min="97" max="97" width="6.42578125" customWidth="1"/>
    <col min="98" max="98" width="4.85546875" customWidth="1"/>
    <col min="99" max="99" width="6.5703125" customWidth="1"/>
    <col min="100" max="100" width="5.42578125" customWidth="1"/>
    <col min="101" max="101" width="6.42578125" customWidth="1"/>
    <col min="102" max="102" width="4.85546875" customWidth="1"/>
    <col min="103" max="103" width="6.42578125" customWidth="1"/>
    <col min="104" max="104" width="4.85546875" customWidth="1"/>
    <col min="105" max="105" width="8" customWidth="1"/>
    <col min="106" max="106" width="4.85546875" customWidth="1"/>
    <col min="107" max="107" width="9" customWidth="1"/>
    <col min="108" max="108" width="8.28515625" customWidth="1"/>
    <col min="109" max="109" width="9" customWidth="1"/>
    <col min="110" max="110" width="8" customWidth="1"/>
    <col min="111" max="111" width="7.42578125" customWidth="1"/>
    <col min="112" max="121" width="6.42578125" customWidth="1"/>
    <col min="122" max="122" width="47.28515625" customWidth="1"/>
    <col min="123" max="126" width="6.42578125" customWidth="1"/>
    <col min="127" max="127" width="6.42578125" hidden="1" customWidth="1"/>
    <col min="128" max="128" width="5.42578125" customWidth="1"/>
    <col min="129" max="134" width="5.7109375" customWidth="1"/>
    <col min="135" max="137" width="4.5703125" customWidth="1"/>
    <col min="138" max="138" width="8.140625" customWidth="1"/>
    <col min="139" max="139" width="16" bestFit="1" customWidth="1"/>
    <col min="140" max="140" width="10.7109375" customWidth="1"/>
    <col min="141" max="141" width="11.5703125" bestFit="1" customWidth="1"/>
    <col min="147" max="147" width="3.5703125" customWidth="1"/>
    <col min="148" max="148" width="6.85546875" bestFit="1" customWidth="1"/>
    <col min="149" max="149" width="31.140625" bestFit="1" customWidth="1"/>
    <col min="150" max="150" width="20.140625" bestFit="1" customWidth="1"/>
    <col min="151" max="151" width="3.7109375" customWidth="1"/>
  </cols>
  <sheetData>
    <row r="1" spans="1:150" ht="13.5" customHeight="1" thickBot="1"/>
    <row r="2" spans="1:150" ht="15" customHeight="1">
      <c r="B2" s="603" t="s">
        <v>0</v>
      </c>
      <c r="C2" s="604" t="s">
        <v>309</v>
      </c>
      <c r="D2" s="782" t="s">
        <v>2</v>
      </c>
      <c r="E2" s="782"/>
      <c r="F2" s="782"/>
      <c r="G2" s="782"/>
      <c r="H2" s="782"/>
      <c r="I2" s="782"/>
      <c r="J2" s="782"/>
      <c r="K2" s="782"/>
      <c r="L2" s="782"/>
      <c r="M2" s="782"/>
      <c r="N2" s="782"/>
      <c r="O2" s="782"/>
      <c r="P2" s="782"/>
      <c r="Q2" s="782"/>
      <c r="R2" s="782"/>
      <c r="S2" s="782"/>
      <c r="T2" s="782"/>
      <c r="U2" s="782"/>
      <c r="V2" s="782"/>
      <c r="W2" s="782"/>
      <c r="X2" s="782"/>
      <c r="Y2" s="769" t="s">
        <v>3</v>
      </c>
      <c r="Z2" s="770"/>
      <c r="AA2" s="770"/>
      <c r="AB2" s="770"/>
      <c r="AC2" s="770"/>
      <c r="AD2" s="770"/>
      <c r="AE2" s="770"/>
      <c r="AF2" s="770"/>
      <c r="AG2" s="771"/>
      <c r="AH2" s="671" t="s">
        <v>4</v>
      </c>
      <c r="AI2" s="671"/>
      <c r="AJ2" s="671"/>
      <c r="AK2" s="671"/>
      <c r="AL2" s="671"/>
      <c r="AM2" s="671"/>
      <c r="AN2" s="671"/>
      <c r="AO2" s="671"/>
      <c r="AP2" s="671"/>
      <c r="AQ2" s="671"/>
      <c r="AR2" s="671"/>
      <c r="AS2" s="671"/>
      <c r="AT2" s="671"/>
      <c r="AU2" s="671"/>
      <c r="AV2" s="764" t="s">
        <v>5</v>
      </c>
      <c r="AW2" s="764"/>
      <c r="AX2" s="764"/>
      <c r="AY2" s="764"/>
      <c r="AZ2" s="764"/>
      <c r="BA2" s="764"/>
      <c r="BB2" s="765" t="s">
        <v>6</v>
      </c>
      <c r="BC2" s="765"/>
      <c r="BD2" s="765"/>
      <c r="BE2" s="765"/>
      <c r="BF2" s="765"/>
      <c r="BG2" s="765"/>
      <c r="BH2" s="765"/>
      <c r="BI2" s="765"/>
      <c r="BJ2" s="765"/>
      <c r="BK2" s="765"/>
      <c r="BL2" s="765"/>
      <c r="BM2" s="671" t="s">
        <v>7</v>
      </c>
      <c r="BN2" s="671"/>
      <c r="BO2" s="671"/>
      <c r="BP2" s="811" t="s">
        <v>8</v>
      </c>
      <c r="BQ2" s="812"/>
      <c r="BR2" s="812"/>
      <c r="BS2" s="812"/>
      <c r="BT2" s="812"/>
      <c r="BU2" s="812"/>
      <c r="BV2" s="812"/>
      <c r="BW2" s="812"/>
      <c r="BX2" s="812"/>
      <c r="BY2" s="812"/>
      <c r="BZ2" s="812"/>
      <c r="CA2" s="813"/>
      <c r="CB2" s="671" t="s">
        <v>528</v>
      </c>
      <c r="CC2" s="671"/>
      <c r="CD2" s="671"/>
      <c r="CE2" s="739" t="s">
        <v>9</v>
      </c>
      <c r="CF2" s="740"/>
      <c r="CG2" s="740"/>
      <c r="CH2" s="740"/>
      <c r="CI2" s="740"/>
      <c r="CJ2" s="740"/>
      <c r="CK2" s="740"/>
      <c r="CL2" s="740"/>
      <c r="CM2" s="740"/>
      <c r="CN2" s="740" t="s">
        <v>404</v>
      </c>
      <c r="CO2" s="741"/>
      <c r="CP2" s="780" t="s">
        <v>223</v>
      </c>
      <c r="CQ2" s="764" t="s">
        <v>10</v>
      </c>
      <c r="CR2" s="764"/>
      <c r="CS2" s="764"/>
      <c r="CT2" s="764"/>
      <c r="CU2" s="764"/>
      <c r="CV2" s="764"/>
      <c r="CW2" s="764"/>
      <c r="CX2" s="764"/>
      <c r="CY2" s="764"/>
      <c r="CZ2" s="764"/>
      <c r="DA2" s="764"/>
      <c r="DB2" s="764"/>
      <c r="DC2" s="764"/>
      <c r="DD2" s="764"/>
      <c r="DE2" s="764"/>
      <c r="DF2" s="764"/>
      <c r="DG2" s="764"/>
      <c r="DH2" s="764"/>
      <c r="DI2" s="764"/>
      <c r="DJ2" s="764"/>
      <c r="DK2" s="764"/>
      <c r="DL2" s="764"/>
      <c r="DM2" s="764"/>
      <c r="DN2" s="764"/>
      <c r="DO2" s="764"/>
      <c r="DP2" s="764"/>
      <c r="DQ2" s="764"/>
      <c r="DR2" s="764"/>
      <c r="DS2" s="815" t="s">
        <v>256</v>
      </c>
      <c r="DT2" s="817"/>
      <c r="DU2" s="817"/>
      <c r="DV2" s="817"/>
      <c r="DW2" s="817"/>
      <c r="DX2" s="817"/>
      <c r="DY2" s="817"/>
      <c r="DZ2" s="817"/>
      <c r="EA2" s="817"/>
      <c r="EB2" s="817"/>
      <c r="EC2" s="817"/>
      <c r="ED2" s="817"/>
      <c r="EE2" s="817"/>
      <c r="EF2" s="817"/>
      <c r="EG2" s="817"/>
      <c r="EH2" s="816"/>
      <c r="EI2" s="781" t="s">
        <v>257</v>
      </c>
      <c r="EJ2" s="814" t="s">
        <v>236</v>
      </c>
      <c r="EK2" s="814"/>
      <c r="ER2" s="14" t="s">
        <v>0</v>
      </c>
      <c r="ES2" s="772" t="s">
        <v>1</v>
      </c>
      <c r="ET2" s="773"/>
    </row>
    <row r="3" spans="1:150" ht="60" customHeight="1">
      <c r="B3" s="616">
        <f>'Raipur-1'!B3</f>
        <v>46262</v>
      </c>
      <c r="C3" s="606" t="s">
        <v>314</v>
      </c>
      <c r="D3" s="764" t="s">
        <v>333</v>
      </c>
      <c r="E3" s="764"/>
      <c r="F3" s="764"/>
      <c r="G3" s="768" t="s">
        <v>547</v>
      </c>
      <c r="H3" s="768"/>
      <c r="I3" s="768"/>
      <c r="J3" s="795" t="s">
        <v>800</v>
      </c>
      <c r="K3" s="796"/>
      <c r="L3" s="797"/>
      <c r="M3" s="795" t="s">
        <v>512</v>
      </c>
      <c r="N3" s="796"/>
      <c r="O3" s="797"/>
      <c r="P3" s="774" t="s">
        <v>567</v>
      </c>
      <c r="Q3" s="774"/>
      <c r="R3" s="774"/>
      <c r="S3" s="768" t="s">
        <v>568</v>
      </c>
      <c r="T3" s="768"/>
      <c r="U3" s="768"/>
      <c r="V3" s="775" t="s">
        <v>569</v>
      </c>
      <c r="W3" s="776"/>
      <c r="X3" s="776"/>
      <c r="Y3" s="933" t="s">
        <v>456</v>
      </c>
      <c r="Z3" s="934"/>
      <c r="AA3" s="935"/>
      <c r="AB3" s="777" t="s">
        <v>1056</v>
      </c>
      <c r="AC3" s="777"/>
      <c r="AD3" s="777"/>
      <c r="AE3" s="936" t="s">
        <v>501</v>
      </c>
      <c r="AF3" s="936"/>
      <c r="AG3" s="936"/>
      <c r="AH3" s="779" t="s">
        <v>335</v>
      </c>
      <c r="AI3" s="779"/>
      <c r="AJ3" s="779"/>
      <c r="AK3" s="764" t="s">
        <v>336</v>
      </c>
      <c r="AL3" s="764"/>
      <c r="AM3" s="764"/>
      <c r="AN3" s="766" t="s">
        <v>337</v>
      </c>
      <c r="AO3" s="766"/>
      <c r="AP3" s="766"/>
      <c r="AQ3" s="767" t="s">
        <v>338</v>
      </c>
      <c r="AR3" s="767"/>
      <c r="AS3" s="767"/>
      <c r="AT3" s="45" t="s">
        <v>523</v>
      </c>
      <c r="AU3" s="45" t="s">
        <v>339</v>
      </c>
      <c r="AV3" s="768" t="s">
        <v>340</v>
      </c>
      <c r="AW3" s="768"/>
      <c r="AX3" s="768"/>
      <c r="AY3" s="788" t="s">
        <v>12</v>
      </c>
      <c r="AZ3" s="788"/>
      <c r="BA3" s="788"/>
      <c r="BB3" s="789" t="s">
        <v>341</v>
      </c>
      <c r="BC3" s="789"/>
      <c r="BD3" s="789"/>
      <c r="BE3" s="671" t="s">
        <v>342</v>
      </c>
      <c r="BF3" s="671"/>
      <c r="BG3" s="671"/>
      <c r="BH3" s="767" t="s">
        <v>343</v>
      </c>
      <c r="BI3" s="767"/>
      <c r="BJ3" s="767"/>
      <c r="BK3" s="46" t="s">
        <v>254</v>
      </c>
      <c r="BL3" s="46" t="s">
        <v>344</v>
      </c>
      <c r="BM3" s="671"/>
      <c r="BN3" s="671"/>
      <c r="BO3" s="671"/>
      <c r="BP3" s="790" t="s">
        <v>345</v>
      </c>
      <c r="BQ3" s="790"/>
      <c r="BR3" s="790"/>
      <c r="BS3" s="767" t="s">
        <v>255</v>
      </c>
      <c r="BT3" s="767"/>
      <c r="BU3" s="767"/>
      <c r="BV3" s="791" t="s">
        <v>346</v>
      </c>
      <c r="BW3" s="791"/>
      <c r="BX3" s="791"/>
      <c r="BY3" s="719" t="s">
        <v>13</v>
      </c>
      <c r="BZ3" s="719"/>
      <c r="CA3" s="719"/>
      <c r="CB3" s="671"/>
      <c r="CC3" s="671"/>
      <c r="CD3" s="671"/>
      <c r="CE3" s="671" t="s">
        <v>260</v>
      </c>
      <c r="CF3" s="671"/>
      <c r="CG3" s="671"/>
      <c r="CH3" s="314" t="s">
        <v>435</v>
      </c>
      <c r="CI3" s="719" t="s">
        <v>347</v>
      </c>
      <c r="CJ3" s="719"/>
      <c r="CK3" s="672" t="s">
        <v>348</v>
      </c>
      <c r="CL3" s="672"/>
      <c r="CM3" s="47" t="s">
        <v>515</v>
      </c>
      <c r="CN3" s="47" t="s">
        <v>221</v>
      </c>
      <c r="CO3" s="15" t="s">
        <v>222</v>
      </c>
      <c r="CP3" s="780"/>
      <c r="CQ3" s="786" t="s">
        <v>349</v>
      </c>
      <c r="CR3" s="786"/>
      <c r="CS3" s="671" t="s">
        <v>350</v>
      </c>
      <c r="CT3" s="671"/>
      <c r="CU3" s="719" t="s">
        <v>351</v>
      </c>
      <c r="CV3" s="719"/>
      <c r="CW3" s="787" t="s">
        <v>352</v>
      </c>
      <c r="CX3" s="787"/>
      <c r="CY3" s="804" t="s">
        <v>360</v>
      </c>
      <c r="CZ3" s="805"/>
      <c r="DA3" s="804" t="s">
        <v>361</v>
      </c>
      <c r="DB3" s="805"/>
      <c r="DC3" s="769" t="s">
        <v>774</v>
      </c>
      <c r="DD3" s="771"/>
      <c r="DE3" s="769" t="s">
        <v>775</v>
      </c>
      <c r="DF3" s="771"/>
      <c r="DG3" s="768" t="s">
        <v>353</v>
      </c>
      <c r="DH3" s="768"/>
      <c r="DI3" s="815" t="s">
        <v>418</v>
      </c>
      <c r="DJ3" s="816"/>
      <c r="DK3" s="815" t="s">
        <v>419</v>
      </c>
      <c r="DL3" s="816"/>
      <c r="DM3" s="815" t="s">
        <v>420</v>
      </c>
      <c r="DN3" s="816"/>
      <c r="DO3" s="818" t="s">
        <v>776</v>
      </c>
      <c r="DP3" s="819"/>
      <c r="DQ3" s="820"/>
      <c r="DR3" s="56" t="s">
        <v>354</v>
      </c>
      <c r="DS3" s="880" t="s">
        <v>454</v>
      </c>
      <c r="DT3" s="881"/>
      <c r="DU3" s="882"/>
      <c r="DV3" s="821" t="s">
        <v>1064</v>
      </c>
      <c r="DW3" s="822"/>
      <c r="DX3" s="672" t="s">
        <v>245</v>
      </c>
      <c r="DY3" s="672"/>
      <c r="DZ3" s="764" t="s">
        <v>245</v>
      </c>
      <c r="EA3" s="764"/>
      <c r="EB3" s="790" t="s">
        <v>1060</v>
      </c>
      <c r="EC3" s="790"/>
      <c r="ED3" s="793" t="s">
        <v>280</v>
      </c>
      <c r="EE3" s="793"/>
      <c r="EF3" s="793" t="s">
        <v>559</v>
      </c>
      <c r="EG3" s="793"/>
      <c r="EH3" s="57" t="s">
        <v>279</v>
      </c>
      <c r="EI3" s="781"/>
      <c r="EJ3" s="794" t="s">
        <v>265</v>
      </c>
      <c r="EK3" s="794"/>
      <c r="ER3" s="55">
        <f>B3</f>
        <v>46262</v>
      </c>
      <c r="ES3" s="783" t="s">
        <v>11</v>
      </c>
      <c r="ET3" s="784"/>
    </row>
    <row r="4" spans="1:150" ht="51">
      <c r="B4" s="607" t="s">
        <v>14</v>
      </c>
      <c r="C4" s="607" t="s">
        <v>15</v>
      </c>
      <c r="D4" s="74" t="s">
        <v>239</v>
      </c>
      <c r="E4" s="75" t="s">
        <v>111</v>
      </c>
      <c r="F4" s="76" t="s">
        <v>231</v>
      </c>
      <c r="G4" s="74" t="s">
        <v>239</v>
      </c>
      <c r="H4" s="75" t="s">
        <v>111</v>
      </c>
      <c r="I4" s="76" t="s">
        <v>231</v>
      </c>
      <c r="J4" s="323" t="s">
        <v>443</v>
      </c>
      <c r="K4" s="75" t="s">
        <v>444</v>
      </c>
      <c r="L4" s="76" t="s">
        <v>231</v>
      </c>
      <c r="M4" s="323" t="s">
        <v>443</v>
      </c>
      <c r="N4" s="75" t="s">
        <v>444</v>
      </c>
      <c r="O4" s="76" t="s">
        <v>231</v>
      </c>
      <c r="P4" s="323" t="s">
        <v>443</v>
      </c>
      <c r="Q4" s="75" t="s">
        <v>111</v>
      </c>
      <c r="R4" s="76" t="s">
        <v>231</v>
      </c>
      <c r="S4" s="323" t="s">
        <v>443</v>
      </c>
      <c r="T4" s="75" t="s">
        <v>111</v>
      </c>
      <c r="U4" s="76" t="s">
        <v>231</v>
      </c>
      <c r="V4" s="323" t="s">
        <v>443</v>
      </c>
      <c r="W4" s="75" t="s">
        <v>111</v>
      </c>
      <c r="X4" s="76" t="s">
        <v>231</v>
      </c>
      <c r="Y4" s="76" t="s">
        <v>16</v>
      </c>
      <c r="Z4" s="76" t="s">
        <v>242</v>
      </c>
      <c r="AA4" s="76" t="s">
        <v>157</v>
      </c>
      <c r="AB4" s="77" t="s">
        <v>16</v>
      </c>
      <c r="AC4" s="78" t="s">
        <v>242</v>
      </c>
      <c r="AD4" s="76" t="s">
        <v>263</v>
      </c>
      <c r="AE4" s="353" t="s">
        <v>16</v>
      </c>
      <c r="AF4" s="353" t="s">
        <v>242</v>
      </c>
      <c r="AG4" s="353" t="s">
        <v>263</v>
      </c>
      <c r="AH4" s="74" t="s">
        <v>239</v>
      </c>
      <c r="AI4" s="79" t="s">
        <v>111</v>
      </c>
      <c r="AJ4" s="76" t="s">
        <v>219</v>
      </c>
      <c r="AK4" s="74" t="s">
        <v>239</v>
      </c>
      <c r="AL4" s="79" t="s">
        <v>111</v>
      </c>
      <c r="AM4" s="76" t="s">
        <v>219</v>
      </c>
      <c r="AN4" s="74" t="s">
        <v>239</v>
      </c>
      <c r="AO4" s="79" t="s">
        <v>111</v>
      </c>
      <c r="AP4" s="76" t="s">
        <v>219</v>
      </c>
      <c r="AQ4" s="74" t="s">
        <v>239</v>
      </c>
      <c r="AR4" s="79" t="s">
        <v>111</v>
      </c>
      <c r="AS4" s="76" t="s">
        <v>219</v>
      </c>
      <c r="AT4" s="385" t="s">
        <v>99</v>
      </c>
      <c r="AU4" s="80" t="s">
        <v>99</v>
      </c>
      <c r="AV4" s="77" t="s">
        <v>16</v>
      </c>
      <c r="AW4" s="78" t="s">
        <v>242</v>
      </c>
      <c r="AX4" s="76" t="s">
        <v>262</v>
      </c>
      <c r="AY4" s="77" t="s">
        <v>16</v>
      </c>
      <c r="AZ4" s="78" t="s">
        <v>242</v>
      </c>
      <c r="BA4" s="76" t="s">
        <v>262</v>
      </c>
      <c r="BB4" s="74" t="s">
        <v>239</v>
      </c>
      <c r="BC4" s="79" t="s">
        <v>111</v>
      </c>
      <c r="BD4" s="76" t="s">
        <v>219</v>
      </c>
      <c r="BE4" s="74" t="s">
        <v>239</v>
      </c>
      <c r="BF4" s="79" t="s">
        <v>111</v>
      </c>
      <c r="BG4" s="76" t="s">
        <v>219</v>
      </c>
      <c r="BH4" s="74" t="s">
        <v>239</v>
      </c>
      <c r="BI4" s="79" t="s">
        <v>111</v>
      </c>
      <c r="BJ4" s="76" t="s">
        <v>219</v>
      </c>
      <c r="BK4" s="385" t="s">
        <v>99</v>
      </c>
      <c r="BL4" s="80" t="s">
        <v>99</v>
      </c>
      <c r="BM4" s="74" t="s">
        <v>239</v>
      </c>
      <c r="BN4" s="79" t="s">
        <v>111</v>
      </c>
      <c r="BO4" s="76" t="s">
        <v>219</v>
      </c>
      <c r="BP4" s="81" t="s">
        <v>239</v>
      </c>
      <c r="BQ4" s="79" t="s">
        <v>111</v>
      </c>
      <c r="BR4" s="76" t="s">
        <v>219</v>
      </c>
      <c r="BS4" s="82" t="s">
        <v>421</v>
      </c>
      <c r="BT4" s="83" t="s">
        <v>234</v>
      </c>
      <c r="BU4" s="76" t="s">
        <v>262</v>
      </c>
      <c r="BV4" s="156" t="s">
        <v>422</v>
      </c>
      <c r="BW4" s="83" t="s">
        <v>234</v>
      </c>
      <c r="BX4" s="76" t="s">
        <v>262</v>
      </c>
      <c r="BY4" s="77" t="s">
        <v>422</v>
      </c>
      <c r="BZ4" s="83" t="s">
        <v>234</v>
      </c>
      <c r="CA4" s="76" t="s">
        <v>262</v>
      </c>
      <c r="CB4" s="74" t="s">
        <v>522</v>
      </c>
      <c r="CC4" s="79" t="s">
        <v>234</v>
      </c>
      <c r="CD4" s="76" t="s">
        <v>157</v>
      </c>
      <c r="CE4" s="169" t="s">
        <v>16</v>
      </c>
      <c r="CF4" s="169" t="s">
        <v>111</v>
      </c>
      <c r="CG4" s="169" t="s">
        <v>219</v>
      </c>
      <c r="CH4" s="169" t="s">
        <v>219</v>
      </c>
      <c r="CI4" s="169" t="s">
        <v>238</v>
      </c>
      <c r="CJ4" s="169" t="s">
        <v>219</v>
      </c>
      <c r="CK4" s="169" t="s">
        <v>238</v>
      </c>
      <c r="CL4" s="169" t="s">
        <v>219</v>
      </c>
      <c r="CM4" s="370" t="s">
        <v>238</v>
      </c>
      <c r="CN4" s="169" t="s">
        <v>235</v>
      </c>
      <c r="CO4" s="169" t="s">
        <v>235</v>
      </c>
      <c r="CP4" s="86" t="s">
        <v>17</v>
      </c>
      <c r="CQ4" s="77" t="s">
        <v>16</v>
      </c>
      <c r="CR4" s="87" t="s">
        <v>18</v>
      </c>
      <c r="CS4" s="77" t="s">
        <v>16</v>
      </c>
      <c r="CT4" s="87" t="s">
        <v>18</v>
      </c>
      <c r="CU4" s="77" t="s">
        <v>16</v>
      </c>
      <c r="CV4" s="87" t="s">
        <v>18</v>
      </c>
      <c r="CW4" s="77" t="s">
        <v>16</v>
      </c>
      <c r="CX4" s="87" t="s">
        <v>18</v>
      </c>
      <c r="CY4" s="77" t="s">
        <v>16</v>
      </c>
      <c r="CZ4" s="87" t="s">
        <v>18</v>
      </c>
      <c r="DA4" s="77" t="s">
        <v>16</v>
      </c>
      <c r="DB4" s="87" t="s">
        <v>18</v>
      </c>
      <c r="DC4" s="77" t="s">
        <v>16</v>
      </c>
      <c r="DD4" s="87" t="s">
        <v>18</v>
      </c>
      <c r="DE4" s="77" t="s">
        <v>16</v>
      </c>
      <c r="DF4" s="87" t="s">
        <v>18</v>
      </c>
      <c r="DG4" s="77" t="s">
        <v>16</v>
      </c>
      <c r="DH4" s="87" t="s">
        <v>18</v>
      </c>
      <c r="DI4" s="77" t="s">
        <v>16</v>
      </c>
      <c r="DJ4" s="87" t="s">
        <v>18</v>
      </c>
      <c r="DK4" s="77" t="s">
        <v>16</v>
      </c>
      <c r="DL4" s="87" t="s">
        <v>18</v>
      </c>
      <c r="DM4" s="77" t="s">
        <v>16</v>
      </c>
      <c r="DN4" s="87" t="s">
        <v>18</v>
      </c>
      <c r="DO4" s="77" t="s">
        <v>16</v>
      </c>
      <c r="DP4" s="87" t="s">
        <v>277</v>
      </c>
      <c r="DQ4" s="76" t="s">
        <v>278</v>
      </c>
      <c r="DR4" s="85" t="s">
        <v>19</v>
      </c>
      <c r="DS4" s="85" t="s">
        <v>16</v>
      </c>
      <c r="DT4" s="85" t="s">
        <v>160</v>
      </c>
      <c r="DU4" s="85" t="s">
        <v>157</v>
      </c>
      <c r="DV4" s="85" t="s">
        <v>16</v>
      </c>
      <c r="DW4" s="85" t="s">
        <v>157</v>
      </c>
      <c r="DX4" s="88" t="s">
        <v>159</v>
      </c>
      <c r="DY4" s="76" t="s">
        <v>526</v>
      </c>
      <c r="DZ4" s="313" t="s">
        <v>522</v>
      </c>
      <c r="EA4" s="76" t="s">
        <v>527</v>
      </c>
      <c r="EB4" s="313" t="s">
        <v>522</v>
      </c>
      <c r="EC4" s="76" t="s">
        <v>527</v>
      </c>
      <c r="ED4" s="89" t="s">
        <v>16</v>
      </c>
      <c r="EE4" s="76" t="s">
        <v>264</v>
      </c>
      <c r="EF4" s="89" t="s">
        <v>16</v>
      </c>
      <c r="EG4" s="76" t="s">
        <v>264</v>
      </c>
      <c r="EH4" s="100" t="s">
        <v>20</v>
      </c>
      <c r="EI4" s="103" t="s">
        <v>258</v>
      </c>
      <c r="EJ4" s="52" t="s">
        <v>217</v>
      </c>
      <c r="EK4" s="58" t="s">
        <v>218</v>
      </c>
      <c r="ER4" s="91" t="s">
        <v>14</v>
      </c>
      <c r="ES4" s="92" t="s">
        <v>15</v>
      </c>
      <c r="ET4" s="93" t="s">
        <v>109</v>
      </c>
    </row>
    <row r="5" spans="1:150" ht="15" hidden="1" customHeight="1">
      <c r="B5" s="608" t="str">
        <f>B4</f>
        <v>Sr. No.</v>
      </c>
      <c r="C5" s="608" t="str">
        <f>C4</f>
        <v>DISTRIBUTOR NAME</v>
      </c>
      <c r="D5" s="94" t="str">
        <f>$D$2&amp;"//"&amp;$D$3&amp;"//"&amp;D4</f>
        <v>GAIA MILK //TM 500 ML// Crt</v>
      </c>
      <c r="E5" s="94" t="str">
        <f>$D$2&amp;"//"&amp;$D$3&amp;"//"&amp;E4</f>
        <v>GAIA MILK //TM 500 ML//Pkt</v>
      </c>
      <c r="F5" s="94" t="str">
        <f>$D$2&amp;"//"&amp;$D$3&amp;"//"&amp;F4</f>
        <v>GAIA MILK //TM 500 ML//Free
Pkt</v>
      </c>
      <c r="G5" s="94" t="str">
        <f>$D$2&amp;"//"&amp;$G$3&amp;"//"&amp;G4</f>
        <v>GAIA MILK //CM 500 ML// Crt</v>
      </c>
      <c r="H5" s="94" t="str">
        <f>$D$2&amp;"//"&amp;$G$3&amp;"//"&amp;H4</f>
        <v>GAIA MILK //CM 500 ML//Pkt</v>
      </c>
      <c r="I5" s="94" t="str">
        <f>$D$2&amp;"//"&amp;$G$3&amp;"//"&amp;I4</f>
        <v>GAIA MILK //CM 500 ML//Free
Pkt</v>
      </c>
      <c r="J5" s="94" t="str">
        <f>$D$2&amp;"//"&amp;$J$3&amp;"//"&amp;J4</f>
        <v>GAIA MILK //Maxx UHT 110 ml//CBX</v>
      </c>
      <c r="K5" s="94" t="str">
        <f>$D$2&amp;"//"&amp;$J$3&amp;"//"&amp;K4</f>
        <v>GAIA MILK //Maxx UHT 110 ml//Pc</v>
      </c>
      <c r="L5" s="94" t="str">
        <f>$D$2&amp;"//"&amp;$J$3&amp;"//"&amp;L4</f>
        <v>GAIA MILK //Maxx UHT 110 ml//Free
Pkt</v>
      </c>
      <c r="M5" s="94" t="str">
        <f>$D$2&amp;"//"&amp;$M$3&amp;"//"&amp;M4</f>
        <v>GAIA MILK //Gaia Maxx UHT 400ml//CBX</v>
      </c>
      <c r="N5" s="94" t="str">
        <f>$D$2&amp;"//"&amp;$M$3&amp;"//"&amp;N4</f>
        <v>GAIA MILK //Gaia Maxx UHT 400ml//Pc</v>
      </c>
      <c r="O5" s="94" t="str">
        <f>$D$2&amp;"//"&amp;$M$3&amp;"//"&amp;O4</f>
        <v>GAIA MILK //Gaia Maxx UHT 400ml//Free
Pkt</v>
      </c>
      <c r="P5" s="94" t="str">
        <f>$D$2&amp;"//"&amp;$P$3&amp;"//"&amp;P4</f>
        <v>GAIA MILK //Gaia Premium Milk UHT Tetra Pack 1 Ltr//CBX</v>
      </c>
      <c r="Q5" s="94" t="str">
        <f>$D$2&amp;"//"&amp;$P$3&amp;"//"&amp;Q4</f>
        <v>GAIA MILK //Gaia Premium Milk UHT Tetra Pack 1 Ltr//Pkt</v>
      </c>
      <c r="R5" s="94" t="str">
        <f>$D$2&amp;"//"&amp;$P$3&amp;"//"&amp;R4</f>
        <v>GAIA MILK //Gaia Premium Milk UHT Tetra Pack 1 Ltr//Free
Pkt</v>
      </c>
      <c r="S5" s="94" t="str">
        <f>$D$2&amp;"//"&amp;$S$3&amp;"//"&amp;S4</f>
        <v>GAIA MILK //Gaia Lite Milk UHT Tetra Pack 1Ltr//CBX</v>
      </c>
      <c r="T5" s="94" t="str">
        <f>$D$2&amp;"//"&amp;$S$3&amp;"//"&amp;T4</f>
        <v>GAIA MILK //Gaia Lite Milk UHT Tetra Pack 1Ltr//Pkt</v>
      </c>
      <c r="U5" s="94" t="str">
        <f>$D$2&amp;"//"&amp;$S$3&amp;"//"&amp;U4</f>
        <v>GAIA MILK //Gaia Lite Milk UHT Tetra Pack 1Ltr//Free
Pkt</v>
      </c>
      <c r="V5" s="94" t="str">
        <f>$D$2&amp;"//"&amp;$V$3&amp;"//"&amp;V4</f>
        <v>GAIA MILK //Gaia Gold Milk UHT Tetra Pack 1Ltr//CBX</v>
      </c>
      <c r="W5" s="94" t="str">
        <f>$D$2&amp;"//"&amp;$V$3&amp;"//"&amp;W4</f>
        <v>GAIA MILK //Gaia Gold Milk UHT Tetra Pack 1Ltr//Pkt</v>
      </c>
      <c r="X5" s="94" t="str">
        <f>$D$2&amp;"//"&amp;$V$3&amp;"//"&amp;X4</f>
        <v>GAIA MILK //Gaia Gold Milk UHT Tetra Pack 1Ltr//Free
Pkt</v>
      </c>
      <c r="Y5" s="94" t="str">
        <f>$Y$2&amp;"//"&amp;$Y$3&amp;"//"&amp;Y4</f>
        <v>GAIA CUPS DAHI //Gaia Mishti Doi 80g//BOX</v>
      </c>
      <c r="Z5" s="94" t="str">
        <f>$Y$2&amp;"//"&amp;$Y$3&amp;"//"&amp;Z4</f>
        <v>GAIA CUPS DAHI //Gaia Mishti Doi 80g//Cups</v>
      </c>
      <c r="AA5" s="94" t="str">
        <f>$Y$2&amp;"//"&amp;$Y$3&amp;"//"&amp;AA4</f>
        <v>GAIA CUPS DAHI //Gaia Mishti Doi 80g//Free Box</v>
      </c>
      <c r="AB5" s="94" t="str">
        <f>$Y$2&amp;"//"&amp;$AB$3&amp;"//"&amp;AB4</f>
        <v>GAIA CUPS DAHI //DAHI CUP 200 GRMS Box(6Pc) //BOX</v>
      </c>
      <c r="AC5" s="94" t="str">
        <f>$Y$2&amp;"//"&amp;$AB$3&amp;"//"&amp;AC4</f>
        <v>GAIA CUPS DAHI //DAHI CUP 200 GRMS Box(6Pc) //Cups</v>
      </c>
      <c r="AD5" s="94" t="str">
        <f>$Y$2&amp;"//"&amp;$AB$3&amp;"//"&amp;AD4</f>
        <v>GAIA CUPS DAHI //DAHI CUP 200 GRMS Box(6Pc) //Free
Box</v>
      </c>
      <c r="AE5" s="362" t="str">
        <f>$Y$2&amp;"//"&amp;$AE$3&amp;"//"&amp;AE4</f>
        <v>GAIA CUPS DAHI //DAHI CUP 200 GRMS //BOX</v>
      </c>
      <c r="AF5" s="362" t="str">
        <f>$Y$2&amp;"//"&amp;$AE$3&amp;"//"&amp;AF4</f>
        <v>GAIA CUPS DAHI //DAHI CUP 200 GRMS //Cups</v>
      </c>
      <c r="AG5" s="362" t="str">
        <f>$Y$2&amp;"//"&amp;$AE$3&amp;"//"&amp;AG4</f>
        <v>GAIA CUPS DAHI //DAHI CUP 200 GRMS //Free
Box</v>
      </c>
      <c r="AH5" s="94" t="str">
        <f>$AH$2&amp;"//"&amp;$AH$3&amp;"//"&amp;AH4</f>
        <v xml:space="preserve">     GAIA PLAIN DAHI //PD 200 GRMS// Crt</v>
      </c>
      <c r="AI5" s="94" t="str">
        <f>$AH$2&amp;"//"&amp;$AH$3&amp;"//"&amp;AI4</f>
        <v xml:space="preserve">     GAIA PLAIN DAHI //PD 200 GRMS//Pkt</v>
      </c>
      <c r="AJ5" s="94" t="str">
        <f>$AH$2&amp;"//"&amp;$AH$3&amp;"//"&amp;AJ4</f>
        <v xml:space="preserve">     GAIA PLAIN DAHI //PD 200 GRMS//Free 
Pkt</v>
      </c>
      <c r="AK5" s="94" t="str">
        <f>$AH$2&amp;"//"&amp;$AK$3&amp;"//"&amp;AK4</f>
        <v xml:space="preserve">     GAIA PLAIN DAHI //PD 400 GRMS // Crt</v>
      </c>
      <c r="AL5" s="94" t="str">
        <f>$AH$2&amp;"//"&amp;$AK$3&amp;"//"&amp;AL4</f>
        <v xml:space="preserve">     GAIA PLAIN DAHI //PD 400 GRMS //Pkt</v>
      </c>
      <c r="AM5" s="94" t="str">
        <f>$AH$2&amp;"//"&amp;$AK$3&amp;"//"&amp;AM4</f>
        <v xml:space="preserve">     GAIA PLAIN DAHI //PD 400 GRMS //Free 
Pkt</v>
      </c>
      <c r="AN5" s="94" t="str">
        <f>$AH$2&amp;"//"&amp;$AN$3&amp;"//"&amp;AN4</f>
        <v xml:space="preserve">     GAIA PLAIN DAHI //PD 1 KG  // Crt</v>
      </c>
      <c r="AO5" s="94" t="str">
        <f>$AH$2&amp;"//"&amp;$AN$3&amp;"//"&amp;AO4</f>
        <v xml:space="preserve">     GAIA PLAIN DAHI //PD 1 KG  //Pkt</v>
      </c>
      <c r="AP5" s="94" t="str">
        <f>$AH$2&amp;"//"&amp;$AN$3&amp;"//"&amp;AP4</f>
        <v xml:space="preserve">     GAIA PLAIN DAHI //PD 1 KG  //Free 
Pkt</v>
      </c>
      <c r="AQ5" s="94" t="str">
        <f>$AH$2&amp;"//"&amp;$AQ$3&amp;"//"&amp;AQ4</f>
        <v xml:space="preserve">     GAIA PLAIN DAHI //PD 5 KG // Crt</v>
      </c>
      <c r="AR5" s="94" t="str">
        <f>$AH$2&amp;"//"&amp;$AQ$3&amp;"//"&amp;AR4</f>
        <v xml:space="preserve">     GAIA PLAIN DAHI //PD 5 KG //Pkt</v>
      </c>
      <c r="AS5" s="94" t="str">
        <f>$AH$2&amp;"//"&amp;$AQ$3&amp;"//"&amp;AS4</f>
        <v xml:space="preserve">     GAIA PLAIN DAHI //PD 5 KG //Free 
Pkt</v>
      </c>
      <c r="AT5" s="94" t="str">
        <f>$AH$2&amp;"//"&amp;$AT$3&amp;"//"&amp;AT4</f>
        <v xml:space="preserve">     GAIA PLAIN DAHI //PD
5 KG//BKT</v>
      </c>
      <c r="AU5" s="94" t="str">
        <f>$AH$2&amp;"//"&amp;$AU$3&amp;"//"&amp;AU4</f>
        <v xml:space="preserve">     GAIA PLAIN DAHI //PD 15 KG//BKT</v>
      </c>
      <c r="AV5" s="94" t="str">
        <f>$AV$2&amp;"//"&amp;$AV$3&amp;"//"&amp;AV4</f>
        <v>GAIA FLAVOURED DAHI//LYCHEE 90 GRMS//BOX</v>
      </c>
      <c r="AW5" s="94" t="str">
        <f>$AV$2&amp;"//"&amp;$AV$3&amp;"//"&amp;AW4</f>
        <v>GAIA FLAVOURED DAHI//LYCHEE 90 GRMS//Cups</v>
      </c>
      <c r="AX5" s="94" t="str">
        <f>$AV$2&amp;"//"&amp;$AV$3&amp;"//"&amp;AX4</f>
        <v>GAIA FLAVOURED DAHI//LYCHEE 90 GRMS//Free 
Box</v>
      </c>
      <c r="AY5" s="94" t="str">
        <f>$AV$2&amp;"//"&amp;$AY$3&amp;"//"&amp;AY4</f>
        <v>GAIA FLAVOURED DAHI//MUSKMELON   90 GRMS//BOX</v>
      </c>
      <c r="AZ5" s="94" t="str">
        <f>$AV$2&amp;"//"&amp;$AY$3&amp;"//"&amp;AZ4</f>
        <v>GAIA FLAVOURED DAHI//MUSKMELON   90 GRMS//Cups</v>
      </c>
      <c r="BA5" s="94" t="str">
        <f>$AV$2&amp;"//"&amp;$AY$3&amp;"//"&amp;BA4</f>
        <v>GAIA FLAVOURED DAHI//MUSKMELON   90 GRMS//Free 
Box</v>
      </c>
      <c r="BB5" s="94" t="str">
        <f>$BB$2&amp;"//"&amp;$BB$3&amp;"//"&amp;BB4</f>
        <v>GAIA KADHI DAHI//KD 200 GRMS// Crt</v>
      </c>
      <c r="BC5" s="94" t="str">
        <f>$BB$2&amp;"//"&amp;$BB$3&amp;"//"&amp;BC4</f>
        <v>GAIA KADHI DAHI//KD 200 GRMS//Pkt</v>
      </c>
      <c r="BD5" s="94" t="str">
        <f>$BB$2&amp;"//"&amp;$BB$3&amp;"//"&amp;BD4</f>
        <v>GAIA KADHI DAHI//KD 200 GRMS//Free 
Pkt</v>
      </c>
      <c r="BE5" s="94" t="str">
        <f>$BB$2&amp;"//"&amp;$BE$3&amp;"//"&amp;BE4</f>
        <v>GAIA KADHI DAHI//KD 1 KG // Crt</v>
      </c>
      <c r="BF5" s="94" t="str">
        <f>$BB$2&amp;"//"&amp;$BE$3&amp;"//"&amp;BF4</f>
        <v>GAIA KADHI DAHI//KD 1 KG //Pkt</v>
      </c>
      <c r="BG5" s="94" t="str">
        <f>$BB$2&amp;"//"&amp;$BE$3&amp;"//"&amp;BG4</f>
        <v>GAIA KADHI DAHI//KD 1 KG //Free 
Pkt</v>
      </c>
      <c r="BH5" s="94" t="str">
        <f>$BB$2&amp;"//"&amp;$BH$3&amp;"//"&amp;BH4</f>
        <v>GAIA KADHI DAHI//KD 5 KG // Crt</v>
      </c>
      <c r="BI5" s="94" t="str">
        <f>$BB$2&amp;"//"&amp;$BH$3&amp;"//"&amp;BI4</f>
        <v>GAIA KADHI DAHI//KD 5 KG //Pkt</v>
      </c>
      <c r="BJ5" s="94" t="str">
        <f>$BB$2&amp;"//"&amp;$BH$3&amp;"//"&amp;BJ4</f>
        <v>GAIA KADHI DAHI//KD 5 KG //Free 
Pkt</v>
      </c>
      <c r="BK5" s="94" t="str">
        <f>$BB$2&amp;"//"&amp;$BK$3&amp;"//"&amp;BK4</f>
        <v>GAIA KADHI DAHI//KD
5 KG //BKT</v>
      </c>
      <c r="BL5" s="94" t="str">
        <f>$BB$2&amp;"//"&amp;$BL$3&amp;"//"&amp;BL4</f>
        <v>GAIA KADHI DAHI//KD 15KG //BKT</v>
      </c>
      <c r="BM5" s="94" t="str">
        <f>$BM$2&amp;"//"&amp;$BM$3&amp;"//"&amp;BM4</f>
        <v>MASALA CHAAS 200 GRMS//// Crt</v>
      </c>
      <c r="BN5" s="94" t="str">
        <f>$BM$2&amp;"//"&amp;$BM$3&amp;"//"&amp;BN4</f>
        <v>MASALA CHAAS 200 GRMS////Pkt</v>
      </c>
      <c r="BO5" s="94" t="str">
        <f>$BM$2&amp;"//"&amp;$BM$3&amp;"//"&amp;BO4</f>
        <v>MASALA CHAAS 200 GRMS////Free 
Pkt</v>
      </c>
      <c r="BP5" s="94" t="str">
        <f>$BP$2&amp;"//"&amp;$BP$3&amp;"//"&amp;BP4</f>
        <v>GAIA LASSI //SWEET LASSI 180 GRMS// Crt</v>
      </c>
      <c r="BQ5" s="94" t="str">
        <f>$BP$2&amp;"//"&amp;$BP$3&amp;"//"&amp;BQ4</f>
        <v>GAIA LASSI //SWEET LASSI 180 GRMS//Pkt</v>
      </c>
      <c r="BR5" s="94" t="str">
        <f>$BP$2&amp;"//"&amp;$BP$3&amp;"//"&amp;BR4</f>
        <v>GAIA LASSI //SWEET LASSI 180 GRMS//Free 
Pkt</v>
      </c>
      <c r="BS5" s="94" t="str">
        <f>$BP$2&amp;"//"&amp;$BS$3&amp;"//"&amp;BS4</f>
        <v>GAIA LASSI //PLAIN (GLASS) LASSI 180 GRMS//BOX3</v>
      </c>
      <c r="BT5" s="94" t="str">
        <f>$BP$2&amp;"//"&amp;$BS$3&amp;"//"&amp;BT4</f>
        <v>GAIA LASSI //PLAIN (GLASS) LASSI 180 GRMS//Glass</v>
      </c>
      <c r="BU5" s="94" t="str">
        <f>$BP$2&amp;"//"&amp;$BS$3&amp;"//"&amp;BU4</f>
        <v>GAIA LASSI //PLAIN (GLASS) LASSI 180 GRMS//Free 
Box</v>
      </c>
      <c r="BV5" s="157" t="str">
        <f>$BP$2&amp;"//"&amp;$BV$3&amp;"//"&amp;BV4</f>
        <v>GAIA LASSI //MANGO LASSI 180 GRMS//BOX2</v>
      </c>
      <c r="BW5" s="94" t="str">
        <f>$BP$2&amp;"//"&amp;$BV$3&amp;"//"&amp;BW4</f>
        <v>GAIA LASSI //MANGO LASSI 180 GRMS//Glass</v>
      </c>
      <c r="BX5" s="94" t="str">
        <f>$BP$2&amp;"//"&amp;$BV$3&amp;"//"&amp;BX4</f>
        <v>GAIA LASSI //MANGO LASSI 180 GRMS//Free 
Box</v>
      </c>
      <c r="BY5" s="94" t="str">
        <f>$BP$2&amp;"//"&amp;$BY$3&amp;"//"&amp;BY4</f>
        <v>GAIA LASSI //STRAWBERRY LASSI 180 GRMS//BOX2</v>
      </c>
      <c r="BZ5" s="94" t="str">
        <f>$BP$2&amp;"//"&amp;$BY$3&amp;"//"&amp;BZ4</f>
        <v>GAIA LASSI //STRAWBERRY LASSI 180 GRMS//Glass</v>
      </c>
      <c r="CA5" s="94" t="str">
        <f>$BP$2&amp;"//"&amp;$BY$3&amp;"//"&amp;CA4</f>
        <v>GAIA LASSI //STRAWBERRY LASSI 180 GRMS//Free 
Box</v>
      </c>
      <c r="CB5" s="94" t="str">
        <f>$CB$2&amp;"//"&amp;$CB$2&amp;"//"&amp;CB4</f>
        <v>MASALA CHAAS GLAAS 180 GRMS//MASALA CHAAS GLAAS 180 GRMS//Box</v>
      </c>
      <c r="CC5" s="94" t="str">
        <f>$CB$2&amp;"//"&amp;$CB$2&amp;"//"&amp;CC4</f>
        <v>MASALA CHAAS GLAAS 180 GRMS//MASALA CHAAS GLAAS 180 GRMS//Glass</v>
      </c>
      <c r="CD5" s="94" t="str">
        <f>$CB$2&amp;"//"&amp;$CB$2&amp;"//"&amp;CD4</f>
        <v>MASALA CHAAS GLAAS 180 GRMS//MASALA CHAAS GLAAS 180 GRMS//Free Box</v>
      </c>
      <c r="CE5" s="94" t="str">
        <f>$CE$2&amp;"//"&amp;$CE$3&amp;"//"&amp;CE4</f>
        <v>GAIA PANEER//PANEER 
200 GRMS//BOX</v>
      </c>
      <c r="CF5" s="94" t="str">
        <f>$CE$2&amp;"//"&amp;$CE$3&amp;"//"&amp;CF4</f>
        <v>GAIA PANEER//PANEER 
200 GRMS//Pkt</v>
      </c>
      <c r="CG5" s="94" t="str">
        <f>$CE$2&amp;"//"&amp;$CE$3&amp;"//"&amp;CG4</f>
        <v>GAIA PANEER//PANEER 
200 GRMS//Free 
Pkt</v>
      </c>
      <c r="CH5" s="94" t="str">
        <f>"MASALA//"&amp;$CH$3&amp;"//"&amp;$CH$4</f>
        <v>MASALA//Zoff
Garam
Mashala//Free 
Pkt</v>
      </c>
      <c r="CI5" s="94" t="str">
        <f>$CE$2&amp;"//"&amp;$CI$3&amp;"//"&amp;CI4</f>
        <v>GAIA PANEER//PANEER 500 GRMS //Brand</v>
      </c>
      <c r="CJ5" s="94" t="str">
        <f>$CE$2&amp;"//"&amp;$CI$3&amp;"//"&amp;CJ4</f>
        <v>GAIA PANEER//PANEER 500 GRMS //Free 
Pkt</v>
      </c>
      <c r="CK5" s="94" t="str">
        <f>$CE$2&amp;"//"&amp;$CK$3&amp;"//"&amp;CK4</f>
        <v>GAIA PANEER//PANEER 1 KG//Brand</v>
      </c>
      <c r="CL5" s="94" t="str">
        <f>$CE$2&amp;"//"&amp;$CK$3&amp;"//"&amp;CL4</f>
        <v>GAIA PANEER//PANEER 1 KG//Free 
Pkt</v>
      </c>
      <c r="CM5" s="94" t="str">
        <f>$CE$2&amp;"//"&amp;$CM$3&amp;"//"&amp;CM4</f>
        <v>GAIA PANEER//PANEER 5 KG//Brand</v>
      </c>
      <c r="CN5" s="94" t="str">
        <f>$CN$2&amp;"//"&amp;$CN$3&amp;"//"&amp;CN4</f>
        <v>LOOSE PANEER//1 KG//Loose</v>
      </c>
      <c r="CO5" s="94" t="str">
        <f>$CN$2&amp;"//"&amp;$CO$3&amp;"//"&amp;CO4</f>
        <v>LOOSE PANEER//5 KG //Loose</v>
      </c>
      <c r="CP5" s="94" t="str">
        <f>$CP$2&amp;"//"&amp;$CP$2&amp;"//"&amp;CP4</f>
        <v>TOTAL
PANEER //TOTAL
PANEER //(IN KG)</v>
      </c>
      <c r="CQ5" s="94" t="str">
        <f>$CQ$2&amp;"//"&amp;$CQ$3&amp;"//"&amp;CQ4</f>
        <v>GAIA PREMIUM DESI GHEE //GHEE 100 ML//BOX</v>
      </c>
      <c r="CR5" s="94" t="str">
        <f>$CQ$2&amp;"//"&amp;$CQ$3&amp;"//"&amp;CR4</f>
        <v>GAIA PREMIUM DESI GHEE //GHEE 100 ML//JAR</v>
      </c>
      <c r="CS5" s="94" t="str">
        <f>$CQ$2&amp;"//"&amp;$CS$3&amp;"//"&amp;CS4</f>
        <v>GAIA PREMIUM DESI GHEE //GHEE 200 ML//BOX</v>
      </c>
      <c r="CT5" s="94" t="str">
        <f>$CQ$2&amp;"//"&amp;$CS$3&amp;"//"&amp;CT4</f>
        <v>GAIA PREMIUM DESI GHEE //GHEE 200 ML//JAR</v>
      </c>
      <c r="CU5" s="94" t="str">
        <f>$CQ$2&amp;"//"&amp;$CU$3&amp;"//"&amp;CU4</f>
        <v>GAIA PREMIUM DESI GHEE //GHEE 500 ML//BOX</v>
      </c>
      <c r="CV5" s="94" t="str">
        <f>$CQ$2&amp;"//"&amp;$CU$3&amp;"//"&amp;CV4</f>
        <v>GAIA PREMIUM DESI GHEE //GHEE 500 ML//JAR</v>
      </c>
      <c r="CW5" s="94" t="str">
        <f>$CQ$2&amp;"//"&amp;$CW$3&amp;"//"&amp;CW4</f>
        <v>GAIA PREMIUM DESI GHEE //GHEE 1 LTR  //BOX</v>
      </c>
      <c r="CX5" s="94" t="str">
        <f>$CQ$2&amp;"//"&amp;$CW$3&amp;"//"&amp;CX4</f>
        <v>GAIA PREMIUM DESI GHEE //GHEE 1 LTR  //JAR</v>
      </c>
      <c r="CY5" s="94" t="str">
        <f>$CQ$2&amp;"//"&amp;$CY$3&amp;"//"&amp;CY4</f>
        <v>GAIA PREMIUM DESI GHEE //GHEE 1 LTR Ceka Pack//BOX</v>
      </c>
      <c r="CZ5" s="94" t="str">
        <f>$CQ$2&amp;"//"&amp;$CY$3&amp;"//"&amp;CZ4</f>
        <v>GAIA PREMIUM DESI GHEE //GHEE 1 LTR Ceka Pack//JAR</v>
      </c>
      <c r="DA5" s="94" t="str">
        <f>$CQ$2&amp;"//"&amp;$DA$3&amp;"//"&amp;DA4</f>
        <v>GAIA PREMIUM DESI GHEE //Cow GHEE 1 LTR Ceka Pack //BOX</v>
      </c>
      <c r="DB5" s="94" t="str">
        <f>$CQ$2&amp;"//"&amp;$DA$3&amp;"//"&amp;DB4</f>
        <v>GAIA PREMIUM DESI GHEE //Cow GHEE 1 LTR Ceka Pack //JAR</v>
      </c>
      <c r="DC5" s="94" t="str">
        <f>$CQ$2&amp;"//"&amp;$DC$3&amp;"//"&amp;DC4</f>
        <v>GAIA PREMIUM DESI GHEE //GHEE 900 ML Ceka Pack//BOX</v>
      </c>
      <c r="DD5" s="94" t="str">
        <f>$CQ$2&amp;"//"&amp;$DC$3&amp;"//"&amp;DD4</f>
        <v>GAIA PREMIUM DESI GHEE //GHEE 900 ML Ceka Pack//JAR</v>
      </c>
      <c r="DE5" s="94" t="str">
        <f>$CQ$2&amp;"//"&amp;$DE$3&amp;"//"&amp;DE4</f>
        <v>GAIA PREMIUM DESI GHEE //Cow GHEE 900 ML Ceka Pack //BOX</v>
      </c>
      <c r="DF5" s="94" t="str">
        <f>$CQ$2&amp;"//"&amp;$DE$3&amp;"//"&amp;DF4</f>
        <v>GAIA PREMIUM DESI GHEE //Cow GHEE 900 ML Ceka Pack //JAR</v>
      </c>
      <c r="DG5" s="94" t="str">
        <f>$CQ$2&amp;"//"&amp;$DG$3&amp;"//"&amp;DG4</f>
        <v>GAIA PREMIUM DESI GHEE //GHEE 5 LTRS //BOX</v>
      </c>
      <c r="DH5" s="94" t="str">
        <f>$CQ$2&amp;"//"&amp;$DG$3&amp;"//"&amp;DH4</f>
        <v>GAIA PREMIUM DESI GHEE //GHEE 5 LTRS //JAR</v>
      </c>
      <c r="DI5" s="94" t="str">
        <f>$CQ$2&amp;"//"&amp;$DI$3&amp;"//"&amp;DI4</f>
        <v>GAIA PREMIUM DESI GHEE //COW GHEE 200 ML//BOX</v>
      </c>
      <c r="DJ5" s="94" t="str">
        <f>$CQ$2&amp;"//"&amp;$DI$3&amp;"//"&amp;DJ4</f>
        <v>GAIA PREMIUM DESI GHEE //COW GHEE 200 ML//JAR</v>
      </c>
      <c r="DK5" s="94" t="str">
        <f>$CQ$2&amp;"//"&amp;$DK$3&amp;"//"&amp;DK4</f>
        <v>GAIA PREMIUM DESI GHEE //COW GHEE 500 ML//BOX</v>
      </c>
      <c r="DL5" s="94" t="str">
        <f>$CQ$2&amp;"//"&amp;$DK$3&amp;"//"&amp;DL4</f>
        <v>GAIA PREMIUM DESI GHEE //COW GHEE 500 ML//JAR</v>
      </c>
      <c r="DM5" s="94" t="str">
        <f>$CQ$2&amp;"//"&amp;$DM$3&amp;"//"&amp;DM4</f>
        <v>GAIA PREMIUM DESI GHEE //COW GHEE 1LTR//BOX</v>
      </c>
      <c r="DN5" s="94" t="str">
        <f>$CQ$2&amp;"//"&amp;$DM$3&amp;"//"&amp;DN4</f>
        <v>GAIA PREMIUM DESI GHEE //COW GHEE 1LTR//JAR</v>
      </c>
      <c r="DO5" s="94" t="str">
        <f>$CQ$2&amp;"//"&amp;$DO$3&amp;"//"&amp;DO4</f>
        <v>GAIA PREMIUM DESI GHEE //GHEE 20 ML Pouch//BOX</v>
      </c>
      <c r="DP5" s="94" t="str">
        <f>$CQ$2&amp;"//"&amp;$DO$3&amp;"//"&amp;DP4</f>
        <v>GAIA PREMIUM DESI GHEE //GHEE 20 ML Pouch//Jar</v>
      </c>
      <c r="DQ5" s="94" t="str">
        <f>$CQ$2&amp;"//"&amp;$DO$3&amp;"//"&amp;DQ4</f>
        <v>GAIA PREMIUM DESI GHEE //GHEE 20 ML Pouch//Free Jar</v>
      </c>
      <c r="DR5" s="94" t="str">
        <f>$CQ$2&amp;"//"&amp;$DR$3&amp;"//"&amp;DR4</f>
        <v>GAIA PREMIUM DESI GHEE //GHEE 15 KG //TIN</v>
      </c>
      <c r="DS5" s="94" t="str">
        <f>$DS$2&amp;"//"&amp;$DS$3&amp;"//"&amp;DS4</f>
        <v>SWEETS//Shrikhand KE 80g//BOX</v>
      </c>
      <c r="DT5" s="94" t="str">
        <f>$DS$2&amp;"//"&amp;$DS$3&amp;"//"&amp;DT4</f>
        <v>SWEETS//Shrikhand KE 80g//Cup</v>
      </c>
      <c r="DU5" s="94" t="str">
        <f>$DS$2&amp;"//"&amp;$DS$3&amp;"//"&amp;DU4</f>
        <v>SWEETS//Shrikhand KE 80g//Free Box</v>
      </c>
      <c r="DV5" s="94" t="str">
        <f>$DS$2&amp;"//"&amp;$DV$3&amp;"//"&amp;DV4</f>
        <v>SWEETS//Shrikhand KE 80g-Box(6Pc)//BOX</v>
      </c>
      <c r="DW5" s="94" t="str">
        <f>$DS$2&amp;"//"&amp;$DV$3&amp;"//"&amp;DW4</f>
        <v>SWEETS//Shrikhand KE 80g-Box(6Pc)//Free Box</v>
      </c>
      <c r="DX5" s="94" t="str">
        <f>$DS$2&amp;"//"&amp;$DX$3&amp;"//"&amp;DX4</f>
        <v>SWEETS//Shahi Rabdi 80g//Trey</v>
      </c>
      <c r="DY5" s="94" t="str">
        <f>$DS$2&amp;"//"&amp;$DX$3&amp;"//"&amp;DY4</f>
        <v>SWEETS//Shahi Rabdi 80g//Free Tray</v>
      </c>
      <c r="DZ5" s="94" t="str">
        <f>$DS$2&amp;"//"&amp;$DZ$3&amp;"//"&amp;DZ4</f>
        <v>SWEETS//Shahi Rabdi 80g//Box</v>
      </c>
      <c r="EA5" s="94" t="str">
        <f>$DS$2&amp;"//"&amp;$DZ$3&amp;"//"&amp;EA4</f>
        <v>SWEETS//Shahi Rabdi 80g//Free box</v>
      </c>
      <c r="EB5" s="94" t="str">
        <f>$DS$2&amp;"//"&amp;$EB$3&amp;"//"&amp;EB4</f>
        <v>SWEETS//Shahi Rabdi 80g-Box(6Pc)//Box</v>
      </c>
      <c r="EC5" s="94" t="str">
        <f>$DS$2&amp;"//"&amp;$EB$3&amp;"//"&amp;EC4</f>
        <v>SWEETS//Shahi Rabdi 80g-Box(6Pc)//Free box</v>
      </c>
      <c r="ED5" s="94" t="str">
        <f>$DS$2&amp;"//"&amp;$ED$3&amp;"//"&amp;ED4</f>
        <v>SWEETS//Peda 200g//BOX</v>
      </c>
      <c r="EE5" s="94" t="str">
        <f>$DS$2&amp;"//"&amp;$ED$3&amp;"//"&amp;EE4</f>
        <v>SWEETS//Peda 200g//Free 
CBX</v>
      </c>
      <c r="EF5" s="94" t="str">
        <f>$DS$2&amp;"//"&amp;$EF$3&amp;"//"&amp;EF4</f>
        <v>SWEETS//Kesar Peda 200g//BOX</v>
      </c>
      <c r="EG5" s="94" t="str">
        <f>$DS$2&amp;"//"&amp;$EF$3&amp;"//"&amp;EG4</f>
        <v>SWEETS//Kesar Peda 200g//Free 
CBX</v>
      </c>
      <c r="EH5" s="94" t="str">
        <f>$DS$2&amp;"//"&amp;$EH$3&amp;"//"&amp;EH4</f>
        <v xml:space="preserve">SWEETS//BROWN 1KG//KG </v>
      </c>
      <c r="EI5" s="94" t="str">
        <f>$EI$2&amp;"//"&amp;$EI$2&amp;"//"&amp;EI4</f>
        <v>ORDER
AMOUNT //ORDER
AMOUNT //Value in Rs.</v>
      </c>
      <c r="EJ5" s="94" t="str">
        <f>$EI$2&amp;"//"&amp;$EI$2&amp;"//"&amp;EJ4</f>
        <v>ORDER
AMOUNT //ORDER
AMOUNT //Bill NO</v>
      </c>
      <c r="EK5" s="94" t="str">
        <f>$EI$2&amp;"//"&amp;$EI$2&amp;"//"&amp;EK4</f>
        <v>ORDER
AMOUNT //ORDER
AMOUNT //CHALAN NO</v>
      </c>
      <c r="ER5" s="94"/>
      <c r="ES5" s="94"/>
      <c r="ET5" s="94"/>
    </row>
    <row r="6" spans="1:150" ht="15" customHeight="1">
      <c r="A6" t="b">
        <f>C6='Raipur-2'!C6</f>
        <v>1</v>
      </c>
      <c r="B6" s="609">
        <v>1</v>
      </c>
      <c r="C6" s="3" t="str">
        <f>IF('Raipur-2'!C6="","",'Raipur-2'!C6)</f>
        <v>SKM - Rajim</v>
      </c>
      <c r="D6" s="167">
        <f t="shared" ref="D6:D7" si="0">E6*24</f>
        <v>674.40000000000009</v>
      </c>
      <c r="E6" s="167">
        <v>28.1</v>
      </c>
      <c r="F6" s="164">
        <v>0</v>
      </c>
      <c r="G6" s="167">
        <f t="shared" ref="G6:G7" si="1">H6*24</f>
        <v>674.40000000000009</v>
      </c>
      <c r="H6" s="167">
        <v>28.1</v>
      </c>
      <c r="I6" s="164">
        <v>0</v>
      </c>
      <c r="J6" s="164">
        <f>'Production Summary'!$N$6</f>
        <v>200</v>
      </c>
      <c r="K6" s="328">
        <f>'Production Summary'!$M$6</f>
        <v>7.5</v>
      </c>
      <c r="L6" s="164">
        <v>0</v>
      </c>
      <c r="M6" s="365">
        <f>'Production Summary'!$N$7</f>
        <v>612.72</v>
      </c>
      <c r="N6" s="367">
        <f>'Production Summary'!$M$7</f>
        <v>25.53</v>
      </c>
      <c r="O6" s="164">
        <v>0</v>
      </c>
      <c r="P6" s="167">
        <f t="shared" ref="P6:P7" si="2">Q6*12</f>
        <v>780</v>
      </c>
      <c r="Q6" s="167">
        <v>65</v>
      </c>
      <c r="R6" s="164">
        <v>0</v>
      </c>
      <c r="S6" s="167">
        <f t="shared" ref="S6:S7" si="3">T6*12</f>
        <v>696</v>
      </c>
      <c r="T6" s="167">
        <v>58</v>
      </c>
      <c r="U6" s="164">
        <v>0</v>
      </c>
      <c r="V6" s="164">
        <f>'Production Summary'!$N$10</f>
        <v>876</v>
      </c>
      <c r="W6" s="164">
        <f>'Production Summary'!$M$10</f>
        <v>73</v>
      </c>
      <c r="X6" s="164">
        <v>0</v>
      </c>
      <c r="Y6" s="531">
        <f t="shared" ref="Y6:Y7" si="4">Z6*12</f>
        <v>204</v>
      </c>
      <c r="Z6" s="531">
        <v>17</v>
      </c>
      <c r="AA6" s="164">
        <v>0</v>
      </c>
      <c r="AB6" s="167">
        <f t="shared" ref="AB6:AB7" si="5">AC6*6</f>
        <v>127.5</v>
      </c>
      <c r="AC6" s="167">
        <v>21.25</v>
      </c>
      <c r="AD6" s="164">
        <v>0</v>
      </c>
      <c r="AE6" s="167">
        <f t="shared" ref="AE6:AE7" si="6">AF6*12</f>
        <v>255</v>
      </c>
      <c r="AF6" s="167">
        <v>21.25</v>
      </c>
      <c r="AG6" s="164">
        <v>0</v>
      </c>
      <c r="AH6" s="167">
        <f t="shared" ref="AH6:AH7" si="7">AI6*60</f>
        <v>1020</v>
      </c>
      <c r="AI6" s="167">
        <v>17</v>
      </c>
      <c r="AJ6" s="164">
        <v>0</v>
      </c>
      <c r="AK6" s="167">
        <f t="shared" ref="AK6:AK7" si="8">AL6*30</f>
        <v>892.5</v>
      </c>
      <c r="AL6" s="167">
        <v>29.75</v>
      </c>
      <c r="AM6" s="164">
        <v>0</v>
      </c>
      <c r="AN6" s="167">
        <f t="shared" ref="AN6:AN7" si="9">AO6*12</f>
        <v>867</v>
      </c>
      <c r="AO6" s="167">
        <v>72.25</v>
      </c>
      <c r="AP6" s="164">
        <v>0</v>
      </c>
      <c r="AQ6" s="164">
        <f>'Production Summary'!$N$21</f>
        <v>670</v>
      </c>
      <c r="AR6" s="164">
        <f>'Production Summary'!$M$21</f>
        <v>335</v>
      </c>
      <c r="AS6" s="164">
        <v>0</v>
      </c>
      <c r="AT6" s="386">
        <f>'Production Summary'!$N$22</f>
        <v>375</v>
      </c>
      <c r="AU6" s="164">
        <f>'Production Summary'!$N$23</f>
        <v>1050</v>
      </c>
      <c r="AV6" s="167">
        <f t="shared" ref="AV6:AV7" si="10">AW6*12</f>
        <v>150</v>
      </c>
      <c r="AW6" s="167">
        <v>12.5</v>
      </c>
      <c r="AX6" s="164">
        <v>0</v>
      </c>
      <c r="AY6" s="167">
        <f t="shared" ref="AY6:AY7" si="11">AZ6*12</f>
        <v>150</v>
      </c>
      <c r="AZ6" s="167">
        <v>12.5</v>
      </c>
      <c r="BA6" s="164">
        <v>0</v>
      </c>
      <c r="BB6" s="167">
        <f t="shared" ref="BB6:BB7" si="12">BC6*60</f>
        <v>816</v>
      </c>
      <c r="BC6" s="167">
        <v>13.6</v>
      </c>
      <c r="BD6" s="164">
        <v>0</v>
      </c>
      <c r="BE6" s="167">
        <f t="shared" ref="BE6:BE7" si="13">BF6*12</f>
        <v>612</v>
      </c>
      <c r="BF6" s="167">
        <v>51</v>
      </c>
      <c r="BG6" s="164">
        <v>0</v>
      </c>
      <c r="BH6" s="164">
        <f>'Production Summary'!$N$30</f>
        <v>500</v>
      </c>
      <c r="BI6" s="164">
        <f>'Production Summary'!$M$30</f>
        <v>250</v>
      </c>
      <c r="BJ6" s="164">
        <v>0</v>
      </c>
      <c r="BK6" s="386"/>
      <c r="BL6" s="164">
        <f>'Production Summary'!$N$32</f>
        <v>875</v>
      </c>
      <c r="BM6" s="164">
        <f>'[4]Production Summary'!$N$34</f>
        <v>360.59999999999997</v>
      </c>
      <c r="BN6" s="164">
        <f>'[4]Production Summary'!$M$34</f>
        <v>6.01</v>
      </c>
      <c r="BO6" s="164">
        <v>0</v>
      </c>
      <c r="BP6" s="164">
        <f>'[4]Production Summary'!$N$36</f>
        <v>717</v>
      </c>
      <c r="BQ6" s="164">
        <f>'[4]Production Summary'!$M$36</f>
        <v>11.95</v>
      </c>
      <c r="BR6" s="164">
        <v>0</v>
      </c>
      <c r="BS6" s="167">
        <f t="shared" ref="BS6:BS7" si="14">BT6*10</f>
        <v>224.00000000000003</v>
      </c>
      <c r="BT6" s="167">
        <v>22.400000000000002</v>
      </c>
      <c r="BU6" s="164">
        <v>0</v>
      </c>
      <c r="BV6" s="167">
        <f t="shared" ref="BV6:BV7" si="15">BW6*10</f>
        <v>280</v>
      </c>
      <c r="BW6" s="167">
        <v>28</v>
      </c>
      <c r="BX6" s="164">
        <v>0</v>
      </c>
      <c r="BY6" s="165">
        <f>'Production Summary'!$N$39</f>
        <v>300.38406247988502</v>
      </c>
      <c r="BZ6" s="164">
        <f>'Production Summary'!$M$39</f>
        <v>30.038406247988501</v>
      </c>
      <c r="CA6" s="164">
        <v>0</v>
      </c>
      <c r="CB6" s="167">
        <f t="shared" ref="CB6:CB7" si="16">CC6*10</f>
        <v>144</v>
      </c>
      <c r="CC6" s="167">
        <v>14.4</v>
      </c>
      <c r="CD6" s="164">
        <v>0</v>
      </c>
      <c r="CE6" s="164">
        <f>'Production Summary'!$N$42</f>
        <v>1136.3519999999996</v>
      </c>
      <c r="CF6" s="164">
        <f>'Production Summary'!$M$42</f>
        <v>81.167999999999978</v>
      </c>
      <c r="CG6" s="164">
        <v>0</v>
      </c>
      <c r="CH6" s="164">
        <v>0</v>
      </c>
      <c r="CI6" s="167">
        <v>184.5</v>
      </c>
      <c r="CJ6" s="164">
        <v>0</v>
      </c>
      <c r="CK6" s="164">
        <f>'Production Summary'!$N$44</f>
        <v>355</v>
      </c>
      <c r="CL6" s="164">
        <v>0</v>
      </c>
      <c r="CM6" s="375">
        <f>'Production Summary'!$N$45</f>
        <v>1650</v>
      </c>
      <c r="CN6" s="164">
        <f>'Production Summary'!$N$46</f>
        <v>270</v>
      </c>
      <c r="CO6" s="164">
        <f>'Production Summary'!$N$47</f>
        <v>1350</v>
      </c>
      <c r="CP6" s="166"/>
      <c r="CQ6" s="167">
        <f t="shared" ref="CQ6:CQ7" si="17">CR6*120</f>
        <v>7854</v>
      </c>
      <c r="CR6" s="167">
        <v>65.45</v>
      </c>
      <c r="CS6" s="167">
        <f t="shared" ref="CS6:CS7" si="18">CT6*90</f>
        <v>13081.5</v>
      </c>
      <c r="CT6" s="167">
        <v>145.35</v>
      </c>
      <c r="CU6" s="167">
        <f t="shared" ref="CU6:CU7" si="19">CV6*36</f>
        <v>12546</v>
      </c>
      <c r="CV6" s="167">
        <v>348.5</v>
      </c>
      <c r="CW6" s="167">
        <f t="shared" ref="CW6:CW7" si="20">CX6*18</f>
        <v>12393</v>
      </c>
      <c r="CX6" s="167">
        <v>688.5</v>
      </c>
      <c r="CY6" s="167">
        <f t="shared" ref="CY6:CY7" si="21">CZ6*18</f>
        <v>12163.5</v>
      </c>
      <c r="CZ6" s="167">
        <v>675.75</v>
      </c>
      <c r="DA6" s="167">
        <f t="shared" ref="DA6:DA7" si="22">DB6*18</f>
        <v>12280.5</v>
      </c>
      <c r="DB6" s="167">
        <v>682.25</v>
      </c>
      <c r="DC6" s="531">
        <f t="shared" ref="DC6:DC7" si="23">DD6*18</f>
        <v>10939.5</v>
      </c>
      <c r="DD6" s="531">
        <v>607.75</v>
      </c>
      <c r="DE6" s="531">
        <f t="shared" ref="DE6:DE7" si="24">DF6*18</f>
        <v>11164.354185418542</v>
      </c>
      <c r="DF6" s="531">
        <v>620.24189918991897</v>
      </c>
      <c r="DG6" s="167">
        <f t="shared" ref="DG6:DG7" si="25">DH6*4</f>
        <v>13583</v>
      </c>
      <c r="DH6" s="167">
        <v>3395.75</v>
      </c>
      <c r="DI6" s="167">
        <f t="shared" ref="DI6:DI7" si="26">DJ6*80</f>
        <v>11732</v>
      </c>
      <c r="DJ6" s="167">
        <v>146.65</v>
      </c>
      <c r="DK6" s="167">
        <f t="shared" ref="DK6:DK7" si="27">DL6*36</f>
        <v>12663</v>
      </c>
      <c r="DL6" s="167">
        <v>351.75</v>
      </c>
      <c r="DM6" s="167">
        <f t="shared" ref="DM6:DM7" si="28">DN6*18</f>
        <v>12494.699999999999</v>
      </c>
      <c r="DN6" s="167">
        <v>694.15</v>
      </c>
      <c r="DO6" s="167">
        <f>'Production Summary'!$N$61</f>
        <v>4500</v>
      </c>
      <c r="DP6" s="531">
        <f>'Production Summary'!$M$61</f>
        <v>750</v>
      </c>
      <c r="DQ6" s="164">
        <v>0</v>
      </c>
      <c r="DR6" s="164">
        <f>'Production Summary'!$N$62</f>
        <v>8900</v>
      </c>
      <c r="DS6" s="560">
        <f t="shared" ref="DS6:DS7" si="29">DT6*12</f>
        <v>288</v>
      </c>
      <c r="DT6" s="531">
        <v>24</v>
      </c>
      <c r="DU6" s="164">
        <v>0</v>
      </c>
      <c r="DV6" s="164">
        <f t="shared" ref="DV6:DV7" si="30">DS6/2</f>
        <v>144</v>
      </c>
      <c r="DW6" s="164">
        <v>0</v>
      </c>
      <c r="DX6" s="167">
        <f t="shared" ref="DX6:DX7" si="31">32*6</f>
        <v>192</v>
      </c>
      <c r="DY6" s="164">
        <v>0</v>
      </c>
      <c r="DZ6" s="167">
        <f>'Production Summary'!$N$65</f>
        <v>384</v>
      </c>
      <c r="EA6" s="164">
        <v>0</v>
      </c>
      <c r="EB6" s="167">
        <f>'Production Summary'!$N$66</f>
        <v>192</v>
      </c>
      <c r="EC6" s="164">
        <v>0</v>
      </c>
      <c r="ED6" s="164">
        <f>'Production Summary'!$N$67</f>
        <v>96</v>
      </c>
      <c r="EE6" s="164">
        <v>0</v>
      </c>
      <c r="EF6" s="164">
        <f>'Production Summary'!$N$68</f>
        <v>96</v>
      </c>
      <c r="EG6" s="164">
        <v>0</v>
      </c>
      <c r="EH6" s="164">
        <f>'Production Summary'!$N$69</f>
        <v>340</v>
      </c>
      <c r="EI6" s="101"/>
      <c r="EJ6" s="3"/>
      <c r="EK6" s="3"/>
      <c r="ER6" s="64" t="s">
        <v>22</v>
      </c>
      <c r="ES6" s="61" t="str">
        <f t="shared" ref="ES6:ES36" si="32">C6</f>
        <v>SKM - Rajim</v>
      </c>
      <c r="ET6" s="24">
        <f>EI6</f>
        <v>0</v>
      </c>
    </row>
    <row r="7" spans="1:150" ht="15" customHeight="1">
      <c r="A7" t="b">
        <f>C7='Raipur-2'!C7</f>
        <v>1</v>
      </c>
      <c r="B7" s="609">
        <f>B6+1</f>
        <v>2</v>
      </c>
      <c r="C7" s="3" t="str">
        <f>IF('Raipur-2'!C7="","",'Raipur-2'!C7)</f>
        <v>SKM - Abhanpur</v>
      </c>
      <c r="D7" s="167">
        <f t="shared" si="0"/>
        <v>674.40000000000009</v>
      </c>
      <c r="E7" s="167">
        <v>28.1</v>
      </c>
      <c r="F7" s="164">
        <v>0</v>
      </c>
      <c r="G7" s="167">
        <f t="shared" si="1"/>
        <v>674.40000000000009</v>
      </c>
      <c r="H7" s="167">
        <v>28.1</v>
      </c>
      <c r="I7" s="164">
        <v>0</v>
      </c>
      <c r="J7" s="164">
        <f>'Production Summary'!$N$6</f>
        <v>200</v>
      </c>
      <c r="K7" s="328">
        <f>'Production Summary'!$M$6</f>
        <v>7.5</v>
      </c>
      <c r="L7" s="164">
        <v>0</v>
      </c>
      <c r="M7" s="365">
        <f>'Production Summary'!$N$7</f>
        <v>612.72</v>
      </c>
      <c r="N7" s="367">
        <f>'Production Summary'!$M$7</f>
        <v>25.53</v>
      </c>
      <c r="O7" s="164">
        <v>0</v>
      </c>
      <c r="P7" s="167">
        <f t="shared" si="2"/>
        <v>780</v>
      </c>
      <c r="Q7" s="167">
        <v>65</v>
      </c>
      <c r="R7" s="164">
        <v>0</v>
      </c>
      <c r="S7" s="167">
        <f t="shared" si="3"/>
        <v>696</v>
      </c>
      <c r="T7" s="167">
        <v>58</v>
      </c>
      <c r="U7" s="164">
        <v>0</v>
      </c>
      <c r="V7" s="164">
        <f>'Production Summary'!$N$10</f>
        <v>876</v>
      </c>
      <c r="W7" s="164">
        <f>'Production Summary'!$M$10</f>
        <v>73</v>
      </c>
      <c r="X7" s="164">
        <v>0</v>
      </c>
      <c r="Y7" s="531">
        <f t="shared" si="4"/>
        <v>204</v>
      </c>
      <c r="Z7" s="531">
        <v>17</v>
      </c>
      <c r="AA7" s="164">
        <v>0</v>
      </c>
      <c r="AB7" s="167">
        <f t="shared" si="5"/>
        <v>127.5</v>
      </c>
      <c r="AC7" s="167">
        <v>21.25</v>
      </c>
      <c r="AD7" s="164">
        <v>0</v>
      </c>
      <c r="AE7" s="167">
        <f t="shared" si="6"/>
        <v>255</v>
      </c>
      <c r="AF7" s="167">
        <v>21.25</v>
      </c>
      <c r="AG7" s="164">
        <v>0</v>
      </c>
      <c r="AH7" s="167">
        <f t="shared" si="7"/>
        <v>1020</v>
      </c>
      <c r="AI7" s="167">
        <v>17</v>
      </c>
      <c r="AJ7" s="164">
        <v>0</v>
      </c>
      <c r="AK7" s="167">
        <f t="shared" si="8"/>
        <v>892.5</v>
      </c>
      <c r="AL7" s="167">
        <v>29.75</v>
      </c>
      <c r="AM7" s="164">
        <v>0</v>
      </c>
      <c r="AN7" s="167">
        <f t="shared" si="9"/>
        <v>867</v>
      </c>
      <c r="AO7" s="167">
        <v>72.25</v>
      </c>
      <c r="AP7" s="164">
        <v>0</v>
      </c>
      <c r="AQ7" s="164">
        <f>'Production Summary'!$N$21</f>
        <v>670</v>
      </c>
      <c r="AR7" s="164">
        <f>'Production Summary'!$M$21</f>
        <v>335</v>
      </c>
      <c r="AS7" s="164">
        <v>0</v>
      </c>
      <c r="AT7" s="386">
        <f>'Production Summary'!$N$22</f>
        <v>375</v>
      </c>
      <c r="AU7" s="164">
        <f>'Production Summary'!$N$23</f>
        <v>1050</v>
      </c>
      <c r="AV7" s="167">
        <f t="shared" si="10"/>
        <v>150</v>
      </c>
      <c r="AW7" s="167">
        <v>12.5</v>
      </c>
      <c r="AX7" s="164">
        <v>0</v>
      </c>
      <c r="AY7" s="167">
        <f t="shared" si="11"/>
        <v>150</v>
      </c>
      <c r="AZ7" s="167">
        <v>12.5</v>
      </c>
      <c r="BA7" s="164">
        <v>0</v>
      </c>
      <c r="BB7" s="167">
        <f t="shared" si="12"/>
        <v>816</v>
      </c>
      <c r="BC7" s="167">
        <v>13.6</v>
      </c>
      <c r="BD7" s="164">
        <v>0</v>
      </c>
      <c r="BE7" s="167">
        <f t="shared" si="13"/>
        <v>612</v>
      </c>
      <c r="BF7" s="167">
        <v>51</v>
      </c>
      <c r="BG7" s="164">
        <v>0</v>
      </c>
      <c r="BH7" s="164">
        <f>'Production Summary'!$N$30</f>
        <v>500</v>
      </c>
      <c r="BI7" s="164">
        <f>'Production Summary'!$M$30</f>
        <v>250</v>
      </c>
      <c r="BJ7" s="164">
        <v>0</v>
      </c>
      <c r="BK7" s="386"/>
      <c r="BL7" s="164">
        <f>'Production Summary'!$N$32</f>
        <v>875</v>
      </c>
      <c r="BM7" s="164">
        <f>'[4]Production Summary'!$N$34</f>
        <v>360.59999999999997</v>
      </c>
      <c r="BN7" s="164">
        <f>'[4]Production Summary'!$M$34</f>
        <v>6.01</v>
      </c>
      <c r="BO7" s="164">
        <v>0</v>
      </c>
      <c r="BP7" s="164">
        <f>'[4]Production Summary'!$N$36</f>
        <v>717</v>
      </c>
      <c r="BQ7" s="164">
        <f>'[4]Production Summary'!$M$36</f>
        <v>11.95</v>
      </c>
      <c r="BR7" s="164">
        <v>0</v>
      </c>
      <c r="BS7" s="167">
        <f t="shared" si="14"/>
        <v>224.00000000000003</v>
      </c>
      <c r="BT7" s="167">
        <v>22.400000000000002</v>
      </c>
      <c r="BU7" s="164">
        <v>0</v>
      </c>
      <c r="BV7" s="167">
        <f t="shared" si="15"/>
        <v>280</v>
      </c>
      <c r="BW7" s="167">
        <v>28</v>
      </c>
      <c r="BX7" s="164">
        <v>0</v>
      </c>
      <c r="BY7" s="165">
        <f>'Production Summary'!$N$39</f>
        <v>300.38406247988502</v>
      </c>
      <c r="BZ7" s="164">
        <f>'Production Summary'!$M$39</f>
        <v>30.038406247988501</v>
      </c>
      <c r="CA7" s="164">
        <v>0</v>
      </c>
      <c r="CB7" s="167">
        <f t="shared" si="16"/>
        <v>144</v>
      </c>
      <c r="CC7" s="167">
        <v>14.4</v>
      </c>
      <c r="CD7" s="164">
        <v>0</v>
      </c>
      <c r="CE7" s="164">
        <f>'Production Summary'!$N$42</f>
        <v>1136.3519999999996</v>
      </c>
      <c r="CF7" s="164">
        <f>'Production Summary'!$M$42</f>
        <v>81.167999999999978</v>
      </c>
      <c r="CG7" s="164">
        <v>0</v>
      </c>
      <c r="CH7" s="164">
        <v>0</v>
      </c>
      <c r="CI7" s="167">
        <v>184.5</v>
      </c>
      <c r="CJ7" s="164">
        <v>0</v>
      </c>
      <c r="CK7" s="164">
        <f>'Production Summary'!$N$44</f>
        <v>355</v>
      </c>
      <c r="CL7" s="164">
        <v>0</v>
      </c>
      <c r="CM7" s="375">
        <f>'Production Summary'!$N$45</f>
        <v>1650</v>
      </c>
      <c r="CN7" s="164">
        <f>'Production Summary'!$N$46</f>
        <v>270</v>
      </c>
      <c r="CO7" s="164">
        <f>'Production Summary'!$N$47</f>
        <v>1350</v>
      </c>
      <c r="CP7" s="166"/>
      <c r="CQ7" s="167">
        <f t="shared" si="17"/>
        <v>7854</v>
      </c>
      <c r="CR7" s="167">
        <v>65.45</v>
      </c>
      <c r="CS7" s="167">
        <f t="shared" si="18"/>
        <v>13081.5</v>
      </c>
      <c r="CT7" s="167">
        <v>145.35</v>
      </c>
      <c r="CU7" s="167">
        <f t="shared" si="19"/>
        <v>12546</v>
      </c>
      <c r="CV7" s="167">
        <v>348.5</v>
      </c>
      <c r="CW7" s="167">
        <f t="shared" si="20"/>
        <v>12393</v>
      </c>
      <c r="CX7" s="167">
        <v>688.5</v>
      </c>
      <c r="CY7" s="167">
        <f t="shared" si="21"/>
        <v>12163.5</v>
      </c>
      <c r="CZ7" s="167">
        <v>675.75</v>
      </c>
      <c r="DA7" s="167">
        <f t="shared" si="22"/>
        <v>12280.5</v>
      </c>
      <c r="DB7" s="167">
        <v>682.25</v>
      </c>
      <c r="DC7" s="531">
        <f t="shared" si="23"/>
        <v>10939.5</v>
      </c>
      <c r="DD7" s="531">
        <v>607.75</v>
      </c>
      <c r="DE7" s="531">
        <f t="shared" si="24"/>
        <v>11164.354185418542</v>
      </c>
      <c r="DF7" s="531">
        <v>620.24189918991897</v>
      </c>
      <c r="DG7" s="167">
        <f t="shared" si="25"/>
        <v>13583</v>
      </c>
      <c r="DH7" s="167">
        <v>3395.75</v>
      </c>
      <c r="DI7" s="167">
        <f t="shared" si="26"/>
        <v>11732</v>
      </c>
      <c r="DJ7" s="167">
        <v>146.65</v>
      </c>
      <c r="DK7" s="167">
        <f t="shared" si="27"/>
        <v>12663</v>
      </c>
      <c r="DL7" s="167">
        <v>351.75</v>
      </c>
      <c r="DM7" s="167">
        <f t="shared" si="28"/>
        <v>12494.699999999999</v>
      </c>
      <c r="DN7" s="167">
        <v>694.15</v>
      </c>
      <c r="DO7" s="167">
        <f>'Production Summary'!$N$61</f>
        <v>4500</v>
      </c>
      <c r="DP7" s="531">
        <f>'Production Summary'!$M$61</f>
        <v>750</v>
      </c>
      <c r="DQ7" s="164">
        <v>0</v>
      </c>
      <c r="DR7" s="164">
        <f>'Production Summary'!$N$62</f>
        <v>8900</v>
      </c>
      <c r="DS7" s="560">
        <f t="shared" si="29"/>
        <v>288</v>
      </c>
      <c r="DT7" s="531">
        <v>24</v>
      </c>
      <c r="DU7" s="164">
        <v>0</v>
      </c>
      <c r="DV7" s="164">
        <f t="shared" si="30"/>
        <v>144</v>
      </c>
      <c r="DW7" s="164">
        <v>0</v>
      </c>
      <c r="DX7" s="167">
        <f t="shared" si="31"/>
        <v>192</v>
      </c>
      <c r="DY7" s="164">
        <v>0</v>
      </c>
      <c r="DZ7" s="167">
        <f>'Production Summary'!$N$65</f>
        <v>384</v>
      </c>
      <c r="EA7" s="164">
        <v>0</v>
      </c>
      <c r="EB7" s="167">
        <f>'Production Summary'!$N$66</f>
        <v>192</v>
      </c>
      <c r="EC7" s="164">
        <v>0</v>
      </c>
      <c r="ED7" s="164">
        <f>'Production Summary'!$N$67</f>
        <v>96</v>
      </c>
      <c r="EE7" s="164">
        <v>0</v>
      </c>
      <c r="EF7" s="164">
        <f>'Production Summary'!$N$68</f>
        <v>96</v>
      </c>
      <c r="EG7" s="164">
        <v>0</v>
      </c>
      <c r="EH7" s="164">
        <f>'Production Summary'!$N$69</f>
        <v>340</v>
      </c>
      <c r="EI7" s="101"/>
      <c r="EJ7" s="3"/>
      <c r="EK7" s="3"/>
      <c r="ER7" s="64" t="s">
        <v>23</v>
      </c>
      <c r="ES7" s="61" t="str">
        <f t="shared" si="32"/>
        <v>SKM - Abhanpur</v>
      </c>
      <c r="ET7" s="24">
        <f t="shared" ref="ET7:ET68" si="33">EI7</f>
        <v>0</v>
      </c>
    </row>
    <row r="8" spans="1:150" ht="15" customHeight="1">
      <c r="A8" t="b">
        <f>C8='Raipur-2'!C8</f>
        <v>1</v>
      </c>
      <c r="B8" s="609">
        <f t="shared" ref="B8:B68" si="34">B7+1</f>
        <v>3</v>
      </c>
      <c r="C8" s="3" t="str">
        <f>IF('Raipur-2'!C8="","",'Raipur-2'!C8)</f>
        <v/>
      </c>
      <c r="D8" s="164">
        <f>'Production Summary'!$N$4</f>
        <v>666</v>
      </c>
      <c r="E8" s="164">
        <f>'Production Summary'!$M$4</f>
        <v>27.75</v>
      </c>
      <c r="F8" s="164">
        <v>0</v>
      </c>
      <c r="G8" s="164">
        <f>'Production Summary'!$N$5</f>
        <v>666</v>
      </c>
      <c r="H8" s="164">
        <f>'Production Summary'!$M$5</f>
        <v>27.75</v>
      </c>
      <c r="I8" s="164">
        <v>0</v>
      </c>
      <c r="J8" s="164">
        <f>'Production Summary'!$N$6</f>
        <v>200</v>
      </c>
      <c r="K8" s="328">
        <f>'Production Summary'!$M$6</f>
        <v>7.5</v>
      </c>
      <c r="L8" s="164">
        <v>0</v>
      </c>
      <c r="M8" s="365">
        <f>'Production Summary'!$N$7</f>
        <v>612.72</v>
      </c>
      <c r="N8" s="367">
        <f>'Production Summary'!$M$7</f>
        <v>25.53</v>
      </c>
      <c r="O8" s="164">
        <v>0</v>
      </c>
      <c r="P8" s="164">
        <f>'Production Summary'!$N$8</f>
        <v>780</v>
      </c>
      <c r="Q8" s="164">
        <f>'Production Summary'!$M$8</f>
        <v>65</v>
      </c>
      <c r="R8" s="164">
        <v>0</v>
      </c>
      <c r="S8" s="164">
        <f>'Production Summary'!$N$9</f>
        <v>720</v>
      </c>
      <c r="T8" s="164">
        <f>'Production Summary'!$M$9</f>
        <v>60</v>
      </c>
      <c r="U8" s="164">
        <v>0</v>
      </c>
      <c r="V8" s="164">
        <f>'Production Summary'!$N$10</f>
        <v>876</v>
      </c>
      <c r="W8" s="164">
        <f>'Production Summary'!$M$10</f>
        <v>73</v>
      </c>
      <c r="X8" s="164">
        <v>0</v>
      </c>
      <c r="Y8" s="164">
        <f>'Production Summary'!$N$14</f>
        <v>177</v>
      </c>
      <c r="Z8" s="328">
        <f>'Production Summary'!$M$14</f>
        <v>14.75</v>
      </c>
      <c r="AA8" s="164">
        <v>0</v>
      </c>
      <c r="AB8" s="167">
        <f t="shared" ref="AB8:AB68" si="35">AC8*6</f>
        <v>126</v>
      </c>
      <c r="AC8" s="164">
        <f>'Production Summary'!$M$16</f>
        <v>21</v>
      </c>
      <c r="AD8" s="164">
        <v>0</v>
      </c>
      <c r="AE8" s="164">
        <f>'Production Summary'!$N$16</f>
        <v>252</v>
      </c>
      <c r="AF8" s="164">
        <f>'Production Summary'!$M$16</f>
        <v>21</v>
      </c>
      <c r="AG8" s="164">
        <v>0</v>
      </c>
      <c r="AH8" s="164">
        <f>'Production Summary'!$N$18</f>
        <v>1035</v>
      </c>
      <c r="AI8" s="164">
        <f>'Production Summary'!$M$18</f>
        <v>17.25</v>
      </c>
      <c r="AJ8" s="164">
        <v>0</v>
      </c>
      <c r="AK8" s="164">
        <f>'Production Summary'!$N$19</f>
        <v>870</v>
      </c>
      <c r="AL8" s="164">
        <f>'Production Summary'!$M$19</f>
        <v>29</v>
      </c>
      <c r="AM8" s="164">
        <v>0</v>
      </c>
      <c r="AN8" s="164">
        <f>'Production Summary'!$N$20</f>
        <v>864</v>
      </c>
      <c r="AO8" s="164">
        <f>'Production Summary'!$M$20</f>
        <v>72</v>
      </c>
      <c r="AP8" s="164">
        <v>0</v>
      </c>
      <c r="AQ8" s="164">
        <f>'Production Summary'!$N$21</f>
        <v>670</v>
      </c>
      <c r="AR8" s="164">
        <f>'Production Summary'!$M$21</f>
        <v>335</v>
      </c>
      <c r="AS8" s="164">
        <v>0</v>
      </c>
      <c r="AT8" s="386">
        <f>'Production Summary'!$N$22</f>
        <v>375</v>
      </c>
      <c r="AU8" s="164">
        <f>'Production Summary'!$N$23</f>
        <v>1050</v>
      </c>
      <c r="AV8" s="164">
        <f>'Production Summary'!$N$25</f>
        <v>300</v>
      </c>
      <c r="AW8" s="164">
        <f>'Production Summary'!$M$25</f>
        <v>25</v>
      </c>
      <c r="AX8" s="164">
        <v>0</v>
      </c>
      <c r="AY8" s="164">
        <f>'Production Summary'!$N$26</f>
        <v>300</v>
      </c>
      <c r="AZ8" s="164">
        <f>'Production Summary'!$M$26</f>
        <v>25</v>
      </c>
      <c r="BA8" s="164">
        <v>0</v>
      </c>
      <c r="BB8" s="164">
        <f>'Production Summary'!$N$28</f>
        <v>777</v>
      </c>
      <c r="BC8" s="164">
        <f>'Production Summary'!$M$28</f>
        <v>12.95</v>
      </c>
      <c r="BD8" s="164">
        <v>0</v>
      </c>
      <c r="BE8" s="164">
        <f>'Production Summary'!$N$29</f>
        <v>612</v>
      </c>
      <c r="BF8" s="164">
        <f>'Production Summary'!$M$29</f>
        <v>51</v>
      </c>
      <c r="BG8" s="164">
        <v>0</v>
      </c>
      <c r="BH8" s="164">
        <f>'Production Summary'!$N$30</f>
        <v>500</v>
      </c>
      <c r="BI8" s="164">
        <f>'Production Summary'!$M$30</f>
        <v>250</v>
      </c>
      <c r="BJ8" s="164">
        <v>0</v>
      </c>
      <c r="BK8" s="386"/>
      <c r="BL8" s="164">
        <f>'Production Summary'!$N$32</f>
        <v>875</v>
      </c>
      <c r="BM8" s="164">
        <f>'Production Summary'!$N$34</f>
        <v>360.59999999999997</v>
      </c>
      <c r="BN8" s="164">
        <f>'Production Summary'!$M$34</f>
        <v>6.01</v>
      </c>
      <c r="BO8" s="164">
        <v>0</v>
      </c>
      <c r="BP8" s="164">
        <f>'Production Summary'!$N$36</f>
        <v>717</v>
      </c>
      <c r="BQ8" s="164">
        <f>'Production Summary'!$M$36</f>
        <v>11.95</v>
      </c>
      <c r="BR8" s="164">
        <v>0</v>
      </c>
      <c r="BS8" s="164">
        <f>'Production Summary'!$N$37</f>
        <v>210</v>
      </c>
      <c r="BT8" s="164">
        <f>'Production Summary'!$M$37</f>
        <v>21</v>
      </c>
      <c r="BU8" s="164">
        <v>0</v>
      </c>
      <c r="BV8" s="164">
        <f>'Production Summary'!$N$38</f>
        <v>280</v>
      </c>
      <c r="BW8" s="164">
        <f>'Production Summary'!$M$38</f>
        <v>28</v>
      </c>
      <c r="BX8" s="164">
        <v>0</v>
      </c>
      <c r="BY8" s="165">
        <f>'Production Summary'!$N$39</f>
        <v>300.38406247988502</v>
      </c>
      <c r="BZ8" s="164">
        <f>'Production Summary'!$M$39</f>
        <v>30.038406247988501</v>
      </c>
      <c r="CA8" s="164">
        <v>0</v>
      </c>
      <c r="CB8" s="164">
        <f>'Production Summary'!$N$40</f>
        <v>131.30000000000001</v>
      </c>
      <c r="CC8" s="164">
        <f>'Production Summary'!$M$40</f>
        <v>13.13</v>
      </c>
      <c r="CD8" s="164">
        <v>0</v>
      </c>
      <c r="CE8" s="164">
        <f>'Production Summary'!$N$42</f>
        <v>1136.3519999999996</v>
      </c>
      <c r="CF8" s="164">
        <f>'Production Summary'!$M$42</f>
        <v>81.167999999999978</v>
      </c>
      <c r="CG8" s="164">
        <v>0</v>
      </c>
      <c r="CH8" s="164">
        <v>0</v>
      </c>
      <c r="CI8" s="164">
        <f>'Production Summary'!$N$43</f>
        <v>184</v>
      </c>
      <c r="CJ8" s="164">
        <v>0</v>
      </c>
      <c r="CK8" s="164">
        <f>'Production Summary'!$N$44</f>
        <v>355</v>
      </c>
      <c r="CL8" s="164">
        <v>0</v>
      </c>
      <c r="CM8" s="375">
        <f>'Production Summary'!$N$45</f>
        <v>1650</v>
      </c>
      <c r="CN8" s="164">
        <f>'Production Summary'!$N$46</f>
        <v>270</v>
      </c>
      <c r="CO8" s="164">
        <f>'Production Summary'!$N$47</f>
        <v>1350</v>
      </c>
      <c r="CP8" s="166"/>
      <c r="CQ8" s="164">
        <f>'Production Summary'!$N$49</f>
        <v>8004.1580041580037</v>
      </c>
      <c r="CR8" s="164">
        <f>'Production Summary'!$M$49</f>
        <v>66.701316701316699</v>
      </c>
      <c r="CS8" s="164">
        <f>'Production Summary'!$N$50</f>
        <v>13331.600831600828</v>
      </c>
      <c r="CT8" s="164">
        <f>'Production Summary'!$M$50</f>
        <v>148.1288981288981</v>
      </c>
      <c r="CU8" s="164">
        <f>'Production Summary'!$N$51</f>
        <v>12785.862785862784</v>
      </c>
      <c r="CV8" s="164">
        <f>'Production Summary'!$M$51</f>
        <v>355.16285516285512</v>
      </c>
      <c r="CW8" s="164">
        <f>'Production Summary'!$N$52</f>
        <v>12629.937629937627</v>
      </c>
      <c r="CX8" s="164">
        <f>'Production Summary'!$M$52</f>
        <v>701.66320166320156</v>
      </c>
      <c r="CY8" s="164">
        <f>'Production Summary'!$N$53</f>
        <v>12396.049896049895</v>
      </c>
      <c r="CZ8" s="164">
        <f>'Production Summary'!$M$53</f>
        <v>688.66943866943859</v>
      </c>
      <c r="DA8" s="164">
        <f>'Production Summary'!$N$54</f>
        <v>13799.376299376298</v>
      </c>
      <c r="DB8" s="164">
        <f>'Production Summary'!$M$54</f>
        <v>766.63201663201653</v>
      </c>
      <c r="DC8" s="164">
        <f>'Production Summary'!$N$60</f>
        <v>12863.825363825363</v>
      </c>
      <c r="DD8" s="164">
        <f>'Production Summary'!$M$60</f>
        <v>714.65696465696465</v>
      </c>
      <c r="DE8" s="164">
        <f>'Production Summary'!$N$59</f>
        <v>11148.648648648648</v>
      </c>
      <c r="DF8" s="164">
        <f>'Production Summary'!$M$59</f>
        <v>619.36936936936934</v>
      </c>
      <c r="DG8" s="164">
        <f>'Production Summary'!$N$55</f>
        <v>13842.68884268884</v>
      </c>
      <c r="DH8" s="164">
        <f>'Production Summary'!$M$55</f>
        <v>3460.67221067221</v>
      </c>
      <c r="DI8" s="164">
        <f>'Production Summary'!$N$56</f>
        <v>13097.713097713096</v>
      </c>
      <c r="DJ8" s="164">
        <f>'Production Summary'!$M$56</f>
        <v>163.72141372141371</v>
      </c>
      <c r="DK8" s="164">
        <f>'Production Summary'!$N$57</f>
        <v>14189.189189189186</v>
      </c>
      <c r="DL8" s="164">
        <f>'Production Summary'!$M$57</f>
        <v>394.14414414414409</v>
      </c>
      <c r="DM8" s="164">
        <f>'Production Summary'!$N$58</f>
        <v>14017.671517671517</v>
      </c>
      <c r="DN8" s="164">
        <f>'Production Summary'!$M$58</f>
        <v>778.75952875952873</v>
      </c>
      <c r="DO8" s="164">
        <f>'Production Summary'!$N$61</f>
        <v>4500</v>
      </c>
      <c r="DP8" s="164">
        <f>'Production Summary'!$M$61</f>
        <v>750</v>
      </c>
      <c r="DQ8" s="164">
        <v>0</v>
      </c>
      <c r="DR8" s="164">
        <f>'Production Summary'!$N$62</f>
        <v>8900</v>
      </c>
      <c r="DS8" s="164">
        <f>'Production Summary'!$N$70</f>
        <v>300</v>
      </c>
      <c r="DT8" s="328">
        <f>'Production Summary'!$M$70</f>
        <v>25</v>
      </c>
      <c r="DU8" s="164">
        <v>0</v>
      </c>
      <c r="DV8" s="164">
        <f>'Production Summary'!$N$71</f>
        <v>150</v>
      </c>
      <c r="DW8" s="328">
        <v>0</v>
      </c>
      <c r="DX8" s="164">
        <f>'Production Summary'!$N$64</f>
        <v>192</v>
      </c>
      <c r="DY8" s="164">
        <v>0</v>
      </c>
      <c r="DZ8" s="391">
        <f>'Production Summary'!$N$65</f>
        <v>384</v>
      </c>
      <c r="EA8" s="164">
        <v>0</v>
      </c>
      <c r="EB8" s="391">
        <f>'Production Summary'!$N$66</f>
        <v>192</v>
      </c>
      <c r="EC8" s="164">
        <v>0</v>
      </c>
      <c r="ED8" s="164">
        <f>'Production Summary'!$N$67</f>
        <v>96</v>
      </c>
      <c r="EE8" s="164">
        <v>0</v>
      </c>
      <c r="EF8" s="164">
        <f>'Production Summary'!$N$68</f>
        <v>96</v>
      </c>
      <c r="EG8" s="164">
        <v>0</v>
      </c>
      <c r="EH8" s="164">
        <f>'Production Summary'!$N$69</f>
        <v>340</v>
      </c>
      <c r="EI8" s="101"/>
      <c r="EJ8" s="3"/>
      <c r="EK8" s="3"/>
      <c r="ER8" s="64" t="s">
        <v>24</v>
      </c>
      <c r="ES8" s="61" t="str">
        <f t="shared" si="32"/>
        <v/>
      </c>
      <c r="ET8" s="24">
        <f t="shared" si="33"/>
        <v>0</v>
      </c>
    </row>
    <row r="9" spans="1:150" ht="15" customHeight="1">
      <c r="A9" t="b">
        <f>C9='Raipur-2'!C9</f>
        <v>1</v>
      </c>
      <c r="B9" s="609">
        <f t="shared" si="34"/>
        <v>4</v>
      </c>
      <c r="C9" s="3" t="str">
        <f>IF('Raipur-2'!C9="","",'Raipur-2'!C9)</f>
        <v/>
      </c>
      <c r="D9" s="164">
        <f>'Production Summary'!$N$4</f>
        <v>666</v>
      </c>
      <c r="E9" s="164">
        <f>'Production Summary'!$M$4</f>
        <v>27.75</v>
      </c>
      <c r="F9" s="164">
        <v>0</v>
      </c>
      <c r="G9" s="164">
        <f>'Production Summary'!$N$5</f>
        <v>666</v>
      </c>
      <c r="H9" s="164">
        <f>'Production Summary'!$M$5</f>
        <v>27.75</v>
      </c>
      <c r="I9" s="164">
        <v>0</v>
      </c>
      <c r="J9" s="164">
        <f>'Production Summary'!$N$6</f>
        <v>200</v>
      </c>
      <c r="K9" s="328">
        <f>'Production Summary'!$M$6</f>
        <v>7.5</v>
      </c>
      <c r="L9" s="164">
        <v>0</v>
      </c>
      <c r="M9" s="365">
        <f>'Production Summary'!$N$7</f>
        <v>612.72</v>
      </c>
      <c r="N9" s="367">
        <f>'Production Summary'!$M$7</f>
        <v>25.53</v>
      </c>
      <c r="O9" s="164">
        <v>0</v>
      </c>
      <c r="P9" s="164">
        <f>'Production Summary'!$N$8</f>
        <v>780</v>
      </c>
      <c r="Q9" s="164">
        <f>'Production Summary'!$M$8</f>
        <v>65</v>
      </c>
      <c r="R9" s="164">
        <v>0</v>
      </c>
      <c r="S9" s="164">
        <f>'Production Summary'!$N$9</f>
        <v>720</v>
      </c>
      <c r="T9" s="164">
        <f>'Production Summary'!$M$9</f>
        <v>60</v>
      </c>
      <c r="U9" s="164">
        <v>0</v>
      </c>
      <c r="V9" s="164">
        <f>'Production Summary'!$N$10</f>
        <v>876</v>
      </c>
      <c r="W9" s="164">
        <f>'Production Summary'!$M$10</f>
        <v>73</v>
      </c>
      <c r="X9" s="164">
        <v>0</v>
      </c>
      <c r="Y9" s="164">
        <f>'Production Summary'!$N$14</f>
        <v>177</v>
      </c>
      <c r="Z9" s="328">
        <f>'Production Summary'!$M$14</f>
        <v>14.75</v>
      </c>
      <c r="AA9" s="164">
        <v>0</v>
      </c>
      <c r="AB9" s="167">
        <f t="shared" si="35"/>
        <v>126</v>
      </c>
      <c r="AC9" s="164">
        <f>'Production Summary'!$M$16</f>
        <v>21</v>
      </c>
      <c r="AD9" s="164">
        <v>0</v>
      </c>
      <c r="AE9" s="164">
        <f>'Production Summary'!$N$16</f>
        <v>252</v>
      </c>
      <c r="AF9" s="164">
        <f>'Production Summary'!$M$16</f>
        <v>21</v>
      </c>
      <c r="AG9" s="164">
        <v>0</v>
      </c>
      <c r="AH9" s="164">
        <f>'Production Summary'!$N$18</f>
        <v>1035</v>
      </c>
      <c r="AI9" s="164">
        <f>'Production Summary'!$M$18</f>
        <v>17.25</v>
      </c>
      <c r="AJ9" s="164">
        <v>0</v>
      </c>
      <c r="AK9" s="164">
        <f>'Production Summary'!$N$19</f>
        <v>870</v>
      </c>
      <c r="AL9" s="164">
        <f>'Production Summary'!$M$19</f>
        <v>29</v>
      </c>
      <c r="AM9" s="164">
        <v>0</v>
      </c>
      <c r="AN9" s="164">
        <f>'Production Summary'!$N$20</f>
        <v>864</v>
      </c>
      <c r="AO9" s="164">
        <f>'Production Summary'!$M$20</f>
        <v>72</v>
      </c>
      <c r="AP9" s="164">
        <v>0</v>
      </c>
      <c r="AQ9" s="164">
        <f>'Production Summary'!$N$21</f>
        <v>670</v>
      </c>
      <c r="AR9" s="164">
        <f>'Production Summary'!$M$21</f>
        <v>335</v>
      </c>
      <c r="AS9" s="164">
        <v>0</v>
      </c>
      <c r="AT9" s="386">
        <f>'Production Summary'!$N$22</f>
        <v>375</v>
      </c>
      <c r="AU9" s="164">
        <f>'Production Summary'!$N$23</f>
        <v>1050</v>
      </c>
      <c r="AV9" s="164">
        <f>'Production Summary'!$N$25</f>
        <v>300</v>
      </c>
      <c r="AW9" s="164">
        <f>'Production Summary'!$M$25</f>
        <v>25</v>
      </c>
      <c r="AX9" s="164">
        <v>0</v>
      </c>
      <c r="AY9" s="164">
        <f>'Production Summary'!$N$26</f>
        <v>300</v>
      </c>
      <c r="AZ9" s="164">
        <f>'Production Summary'!$M$26</f>
        <v>25</v>
      </c>
      <c r="BA9" s="164">
        <v>0</v>
      </c>
      <c r="BB9" s="164">
        <f>'Production Summary'!$N$28</f>
        <v>777</v>
      </c>
      <c r="BC9" s="164">
        <f>'Production Summary'!$M$28</f>
        <v>12.95</v>
      </c>
      <c r="BD9" s="164">
        <v>0</v>
      </c>
      <c r="BE9" s="164">
        <f>'Production Summary'!$N$29</f>
        <v>612</v>
      </c>
      <c r="BF9" s="164">
        <f>'Production Summary'!$M$29</f>
        <v>51</v>
      </c>
      <c r="BG9" s="164">
        <v>0</v>
      </c>
      <c r="BH9" s="164">
        <f>'Production Summary'!$N$30</f>
        <v>500</v>
      </c>
      <c r="BI9" s="164">
        <f>'Production Summary'!$M$30</f>
        <v>250</v>
      </c>
      <c r="BJ9" s="164">
        <v>0</v>
      </c>
      <c r="BK9" s="386"/>
      <c r="BL9" s="164">
        <f>'Production Summary'!$N$32</f>
        <v>875</v>
      </c>
      <c r="BM9" s="164">
        <f>'Production Summary'!$N$34</f>
        <v>360.59999999999997</v>
      </c>
      <c r="BN9" s="164">
        <f>'Production Summary'!$M$34</f>
        <v>6.01</v>
      </c>
      <c r="BO9" s="164">
        <v>0</v>
      </c>
      <c r="BP9" s="164">
        <f>'Production Summary'!$N$36</f>
        <v>717</v>
      </c>
      <c r="BQ9" s="164">
        <f>'Production Summary'!$M$36</f>
        <v>11.95</v>
      </c>
      <c r="BR9" s="164">
        <v>0</v>
      </c>
      <c r="BS9" s="164">
        <f>'Production Summary'!$N$37</f>
        <v>210</v>
      </c>
      <c r="BT9" s="164">
        <f>'Production Summary'!$M$37</f>
        <v>21</v>
      </c>
      <c r="BU9" s="164">
        <v>0</v>
      </c>
      <c r="BV9" s="164">
        <f>'Production Summary'!$N$38</f>
        <v>280</v>
      </c>
      <c r="BW9" s="164">
        <f>'Production Summary'!$M$38</f>
        <v>28</v>
      </c>
      <c r="BX9" s="164">
        <v>0</v>
      </c>
      <c r="BY9" s="165">
        <f>'Production Summary'!$N$39</f>
        <v>300.38406247988502</v>
      </c>
      <c r="BZ9" s="164">
        <f>'Production Summary'!$M$39</f>
        <v>30.038406247988501</v>
      </c>
      <c r="CA9" s="164">
        <v>0</v>
      </c>
      <c r="CB9" s="164">
        <f>'Production Summary'!$N$40</f>
        <v>131.30000000000001</v>
      </c>
      <c r="CC9" s="164">
        <f>'Production Summary'!$M$40</f>
        <v>13.13</v>
      </c>
      <c r="CD9" s="164">
        <v>0</v>
      </c>
      <c r="CE9" s="164">
        <f>'Production Summary'!$N$42</f>
        <v>1136.3519999999996</v>
      </c>
      <c r="CF9" s="164">
        <f>'Production Summary'!$M$42</f>
        <v>81.167999999999978</v>
      </c>
      <c r="CG9" s="164">
        <v>0</v>
      </c>
      <c r="CH9" s="164">
        <v>0</v>
      </c>
      <c r="CI9" s="164">
        <f>'Production Summary'!$N$43</f>
        <v>184</v>
      </c>
      <c r="CJ9" s="164">
        <v>0</v>
      </c>
      <c r="CK9" s="164">
        <f>'Production Summary'!$N$44</f>
        <v>355</v>
      </c>
      <c r="CL9" s="164">
        <v>0</v>
      </c>
      <c r="CM9" s="375">
        <f>'Production Summary'!$N$45</f>
        <v>1650</v>
      </c>
      <c r="CN9" s="164">
        <f>'Production Summary'!$N$46</f>
        <v>270</v>
      </c>
      <c r="CO9" s="164">
        <f>'Production Summary'!$N$47</f>
        <v>1350</v>
      </c>
      <c r="CP9" s="166"/>
      <c r="CQ9" s="164">
        <f>'Production Summary'!$N$49</f>
        <v>8004.1580041580037</v>
      </c>
      <c r="CR9" s="164">
        <f>'Production Summary'!$M$49</f>
        <v>66.701316701316699</v>
      </c>
      <c r="CS9" s="164">
        <f>'Production Summary'!$N$50</f>
        <v>13331.600831600828</v>
      </c>
      <c r="CT9" s="164">
        <f>'Production Summary'!$M$50</f>
        <v>148.1288981288981</v>
      </c>
      <c r="CU9" s="164">
        <f>'Production Summary'!$N$51</f>
        <v>12785.862785862784</v>
      </c>
      <c r="CV9" s="164">
        <f>'Production Summary'!$M$51</f>
        <v>355.16285516285512</v>
      </c>
      <c r="CW9" s="164">
        <f>'Production Summary'!$N$52</f>
        <v>12629.937629937627</v>
      </c>
      <c r="CX9" s="164">
        <f>'Production Summary'!$M$52</f>
        <v>701.66320166320156</v>
      </c>
      <c r="CY9" s="164">
        <f>'Production Summary'!$N$53</f>
        <v>12396.049896049895</v>
      </c>
      <c r="CZ9" s="164">
        <f>'Production Summary'!$M$53</f>
        <v>688.66943866943859</v>
      </c>
      <c r="DA9" s="164">
        <f>'Production Summary'!$N$54</f>
        <v>13799.376299376298</v>
      </c>
      <c r="DB9" s="164">
        <f>'Production Summary'!$M$54</f>
        <v>766.63201663201653</v>
      </c>
      <c r="DC9" s="164">
        <f>'Production Summary'!$N$60</f>
        <v>12863.825363825363</v>
      </c>
      <c r="DD9" s="164">
        <f>'Production Summary'!$M$60</f>
        <v>714.65696465696465</v>
      </c>
      <c r="DE9" s="164">
        <f>'Production Summary'!$N$59</f>
        <v>11148.648648648648</v>
      </c>
      <c r="DF9" s="164">
        <f>'Production Summary'!$M$59</f>
        <v>619.36936936936934</v>
      </c>
      <c r="DG9" s="164">
        <f>'Production Summary'!$N$55</f>
        <v>13842.68884268884</v>
      </c>
      <c r="DH9" s="164">
        <f>'Production Summary'!$M$55</f>
        <v>3460.67221067221</v>
      </c>
      <c r="DI9" s="164">
        <f>'Production Summary'!$N$56</f>
        <v>13097.713097713096</v>
      </c>
      <c r="DJ9" s="164">
        <f>'Production Summary'!$M$56</f>
        <v>163.72141372141371</v>
      </c>
      <c r="DK9" s="164">
        <f>'Production Summary'!$N$57</f>
        <v>14189.189189189186</v>
      </c>
      <c r="DL9" s="164">
        <f>'Production Summary'!$M$57</f>
        <v>394.14414414414409</v>
      </c>
      <c r="DM9" s="164">
        <f>'Production Summary'!$N$58</f>
        <v>14017.671517671517</v>
      </c>
      <c r="DN9" s="164">
        <f>'Production Summary'!$M$58</f>
        <v>778.75952875952873</v>
      </c>
      <c r="DO9" s="164">
        <f>'Production Summary'!$N$61</f>
        <v>4500</v>
      </c>
      <c r="DP9" s="164">
        <f>'Production Summary'!$M$61</f>
        <v>750</v>
      </c>
      <c r="DQ9" s="164">
        <v>0</v>
      </c>
      <c r="DR9" s="164">
        <f>'Production Summary'!$N$62</f>
        <v>8900</v>
      </c>
      <c r="DS9" s="164">
        <f>'Production Summary'!$N$70</f>
        <v>300</v>
      </c>
      <c r="DT9" s="328">
        <f>'Production Summary'!$M$70</f>
        <v>25</v>
      </c>
      <c r="DU9" s="164">
        <v>0</v>
      </c>
      <c r="DV9" s="164">
        <f>'Production Summary'!$N$71</f>
        <v>150</v>
      </c>
      <c r="DW9" s="328">
        <v>0</v>
      </c>
      <c r="DX9" s="164">
        <f>'Production Summary'!$N$64</f>
        <v>192</v>
      </c>
      <c r="DY9" s="164">
        <v>0</v>
      </c>
      <c r="DZ9" s="391">
        <f>'Production Summary'!$N$65</f>
        <v>384</v>
      </c>
      <c r="EA9" s="164">
        <v>0</v>
      </c>
      <c r="EB9" s="391">
        <f>'Production Summary'!$N$66</f>
        <v>192</v>
      </c>
      <c r="EC9" s="164">
        <v>0</v>
      </c>
      <c r="ED9" s="164">
        <f>'Production Summary'!$N$67</f>
        <v>96</v>
      </c>
      <c r="EE9" s="164">
        <v>0</v>
      </c>
      <c r="EF9" s="164">
        <f>'Production Summary'!$N$68</f>
        <v>96</v>
      </c>
      <c r="EG9" s="164">
        <v>0</v>
      </c>
      <c r="EH9" s="164">
        <f>'Production Summary'!$N$69</f>
        <v>340</v>
      </c>
      <c r="EI9" s="101"/>
      <c r="EJ9" s="3"/>
      <c r="EK9" s="3"/>
      <c r="ER9" s="64" t="s">
        <v>25</v>
      </c>
      <c r="ES9" s="61" t="str">
        <f t="shared" si="32"/>
        <v/>
      </c>
      <c r="ET9" s="24">
        <f t="shared" si="33"/>
        <v>0</v>
      </c>
    </row>
    <row r="10" spans="1:150" ht="15" customHeight="1">
      <c r="A10" t="b">
        <f>C10='Raipur-2'!C10</f>
        <v>1</v>
      </c>
      <c r="B10" s="609">
        <f t="shared" si="34"/>
        <v>5</v>
      </c>
      <c r="C10" s="3" t="str">
        <f>IF('Raipur-2'!C10="","",'Raipur-2'!C10)</f>
        <v/>
      </c>
      <c r="D10" s="164">
        <f>'Production Summary'!$N$4</f>
        <v>666</v>
      </c>
      <c r="E10" s="164">
        <f>'Production Summary'!$M$4</f>
        <v>27.75</v>
      </c>
      <c r="F10" s="164">
        <v>0</v>
      </c>
      <c r="G10" s="164">
        <f>'Production Summary'!$N$5</f>
        <v>666</v>
      </c>
      <c r="H10" s="164">
        <f>'Production Summary'!$M$5</f>
        <v>27.75</v>
      </c>
      <c r="I10" s="164">
        <v>0</v>
      </c>
      <c r="J10" s="164">
        <f>'Production Summary'!$N$6</f>
        <v>200</v>
      </c>
      <c r="K10" s="328">
        <f>'Production Summary'!$M$6</f>
        <v>7.5</v>
      </c>
      <c r="L10" s="164">
        <v>0</v>
      </c>
      <c r="M10" s="365">
        <f>'Production Summary'!$N$7</f>
        <v>612.72</v>
      </c>
      <c r="N10" s="367">
        <f>'Production Summary'!$M$7</f>
        <v>25.53</v>
      </c>
      <c r="O10" s="164">
        <v>0</v>
      </c>
      <c r="P10" s="164">
        <f>'Production Summary'!$N$8</f>
        <v>780</v>
      </c>
      <c r="Q10" s="164">
        <f>'Production Summary'!$M$8</f>
        <v>65</v>
      </c>
      <c r="R10" s="164">
        <v>0</v>
      </c>
      <c r="S10" s="164">
        <f>'Production Summary'!$N$9</f>
        <v>720</v>
      </c>
      <c r="T10" s="164">
        <f>'Production Summary'!$M$9</f>
        <v>60</v>
      </c>
      <c r="U10" s="164">
        <v>0</v>
      </c>
      <c r="V10" s="164">
        <f>'Production Summary'!$N$10</f>
        <v>876</v>
      </c>
      <c r="W10" s="164">
        <f>'Production Summary'!$M$10</f>
        <v>73</v>
      </c>
      <c r="X10" s="164">
        <v>0</v>
      </c>
      <c r="Y10" s="164">
        <f>'Production Summary'!$N$14</f>
        <v>177</v>
      </c>
      <c r="Z10" s="328">
        <f>'Production Summary'!$M$14</f>
        <v>14.75</v>
      </c>
      <c r="AA10" s="164">
        <v>0</v>
      </c>
      <c r="AB10" s="167">
        <f t="shared" si="35"/>
        <v>126</v>
      </c>
      <c r="AC10" s="164">
        <f>'Production Summary'!$M$16</f>
        <v>21</v>
      </c>
      <c r="AD10" s="164">
        <v>0</v>
      </c>
      <c r="AE10" s="164">
        <f>'Production Summary'!$N$16</f>
        <v>252</v>
      </c>
      <c r="AF10" s="164">
        <f>'Production Summary'!$M$16</f>
        <v>21</v>
      </c>
      <c r="AG10" s="164">
        <v>0</v>
      </c>
      <c r="AH10" s="164">
        <f>'Production Summary'!$N$18</f>
        <v>1035</v>
      </c>
      <c r="AI10" s="164">
        <f>'Production Summary'!$M$18</f>
        <v>17.25</v>
      </c>
      <c r="AJ10" s="164">
        <v>0</v>
      </c>
      <c r="AK10" s="164">
        <f>'Production Summary'!$N$19</f>
        <v>870</v>
      </c>
      <c r="AL10" s="164">
        <f>'Production Summary'!$M$19</f>
        <v>29</v>
      </c>
      <c r="AM10" s="164">
        <v>0</v>
      </c>
      <c r="AN10" s="164">
        <f>'Production Summary'!$N$20</f>
        <v>864</v>
      </c>
      <c r="AO10" s="164">
        <f>'Production Summary'!$M$20</f>
        <v>72</v>
      </c>
      <c r="AP10" s="164">
        <v>0</v>
      </c>
      <c r="AQ10" s="164">
        <f>'Production Summary'!$N$21</f>
        <v>670</v>
      </c>
      <c r="AR10" s="164">
        <f>'Production Summary'!$M$21</f>
        <v>335</v>
      </c>
      <c r="AS10" s="164">
        <v>0</v>
      </c>
      <c r="AT10" s="386">
        <f>'Production Summary'!$N$22</f>
        <v>375</v>
      </c>
      <c r="AU10" s="164">
        <f>'Production Summary'!$N$23</f>
        <v>1050</v>
      </c>
      <c r="AV10" s="164">
        <f>'Production Summary'!$N$25</f>
        <v>300</v>
      </c>
      <c r="AW10" s="164">
        <f>'Production Summary'!$M$25</f>
        <v>25</v>
      </c>
      <c r="AX10" s="164">
        <v>0</v>
      </c>
      <c r="AY10" s="164">
        <f>'Production Summary'!$N$26</f>
        <v>300</v>
      </c>
      <c r="AZ10" s="164">
        <f>'Production Summary'!$M$26</f>
        <v>25</v>
      </c>
      <c r="BA10" s="164">
        <v>0</v>
      </c>
      <c r="BB10" s="164">
        <f>'Production Summary'!$N$28</f>
        <v>777</v>
      </c>
      <c r="BC10" s="164">
        <f>'Production Summary'!$M$28</f>
        <v>12.95</v>
      </c>
      <c r="BD10" s="164">
        <v>0</v>
      </c>
      <c r="BE10" s="164">
        <f>'Production Summary'!$N$29</f>
        <v>612</v>
      </c>
      <c r="BF10" s="164">
        <f>'Production Summary'!$M$29</f>
        <v>51</v>
      </c>
      <c r="BG10" s="164">
        <v>0</v>
      </c>
      <c r="BH10" s="164">
        <f>'Production Summary'!$N$30</f>
        <v>500</v>
      </c>
      <c r="BI10" s="164">
        <f>'Production Summary'!$M$30</f>
        <v>250</v>
      </c>
      <c r="BJ10" s="164">
        <v>0</v>
      </c>
      <c r="BK10" s="386"/>
      <c r="BL10" s="164">
        <f>'Production Summary'!$N$32</f>
        <v>875</v>
      </c>
      <c r="BM10" s="164">
        <f>'Production Summary'!$N$34</f>
        <v>360.59999999999997</v>
      </c>
      <c r="BN10" s="164">
        <f>'Production Summary'!$M$34</f>
        <v>6.01</v>
      </c>
      <c r="BO10" s="164">
        <v>0</v>
      </c>
      <c r="BP10" s="164">
        <f>'Production Summary'!$N$36</f>
        <v>717</v>
      </c>
      <c r="BQ10" s="164">
        <f>'Production Summary'!$M$36</f>
        <v>11.95</v>
      </c>
      <c r="BR10" s="164">
        <v>0</v>
      </c>
      <c r="BS10" s="164">
        <f>'Production Summary'!$N$37</f>
        <v>210</v>
      </c>
      <c r="BT10" s="164">
        <f>'Production Summary'!$M$37</f>
        <v>21</v>
      </c>
      <c r="BU10" s="164">
        <v>0</v>
      </c>
      <c r="BV10" s="164">
        <f>'Production Summary'!$N$38</f>
        <v>280</v>
      </c>
      <c r="BW10" s="164">
        <f>'Production Summary'!$M$38</f>
        <v>28</v>
      </c>
      <c r="BX10" s="164">
        <v>0</v>
      </c>
      <c r="BY10" s="165">
        <f>'Production Summary'!$N$39</f>
        <v>300.38406247988502</v>
      </c>
      <c r="BZ10" s="164">
        <f>'Production Summary'!$M$39</f>
        <v>30.038406247988501</v>
      </c>
      <c r="CA10" s="164">
        <v>0</v>
      </c>
      <c r="CB10" s="164">
        <f>'Production Summary'!$N$40</f>
        <v>131.30000000000001</v>
      </c>
      <c r="CC10" s="164">
        <f>'Production Summary'!$M$40</f>
        <v>13.13</v>
      </c>
      <c r="CD10" s="164">
        <v>0</v>
      </c>
      <c r="CE10" s="164">
        <f>'Production Summary'!$N$42</f>
        <v>1136.3519999999996</v>
      </c>
      <c r="CF10" s="164">
        <f>'Production Summary'!$M$42</f>
        <v>81.167999999999978</v>
      </c>
      <c r="CG10" s="164">
        <v>0</v>
      </c>
      <c r="CH10" s="164">
        <v>0</v>
      </c>
      <c r="CI10" s="164">
        <f>'Production Summary'!$N$43</f>
        <v>184</v>
      </c>
      <c r="CJ10" s="164">
        <v>0</v>
      </c>
      <c r="CK10" s="164">
        <f>'Production Summary'!$N$44</f>
        <v>355</v>
      </c>
      <c r="CL10" s="164">
        <v>0</v>
      </c>
      <c r="CM10" s="375">
        <f>'Production Summary'!$N$45</f>
        <v>1650</v>
      </c>
      <c r="CN10" s="164">
        <f>'Production Summary'!$N$46</f>
        <v>270</v>
      </c>
      <c r="CO10" s="164">
        <f>'Production Summary'!$N$47</f>
        <v>1350</v>
      </c>
      <c r="CP10" s="166"/>
      <c r="CQ10" s="164">
        <f>'Production Summary'!$N$49</f>
        <v>8004.1580041580037</v>
      </c>
      <c r="CR10" s="164">
        <f>'Production Summary'!$M$49</f>
        <v>66.701316701316699</v>
      </c>
      <c r="CS10" s="164">
        <f>'Production Summary'!$N$50</f>
        <v>13331.600831600828</v>
      </c>
      <c r="CT10" s="164">
        <f>'Production Summary'!$M$50</f>
        <v>148.1288981288981</v>
      </c>
      <c r="CU10" s="164">
        <f>'Production Summary'!$N$51</f>
        <v>12785.862785862784</v>
      </c>
      <c r="CV10" s="164">
        <f>'Production Summary'!$M$51</f>
        <v>355.16285516285512</v>
      </c>
      <c r="CW10" s="164">
        <f>'Production Summary'!$N$52</f>
        <v>12629.937629937627</v>
      </c>
      <c r="CX10" s="164">
        <f>'Production Summary'!$M$52</f>
        <v>701.66320166320156</v>
      </c>
      <c r="CY10" s="164">
        <f>'Production Summary'!$N$53</f>
        <v>12396.049896049895</v>
      </c>
      <c r="CZ10" s="164">
        <f>'Production Summary'!$M$53</f>
        <v>688.66943866943859</v>
      </c>
      <c r="DA10" s="164">
        <f>'Production Summary'!$N$54</f>
        <v>13799.376299376298</v>
      </c>
      <c r="DB10" s="164">
        <f>'Production Summary'!$M$54</f>
        <v>766.63201663201653</v>
      </c>
      <c r="DC10" s="164">
        <f>'Production Summary'!$N$60</f>
        <v>12863.825363825363</v>
      </c>
      <c r="DD10" s="164">
        <f>'Production Summary'!$M$60</f>
        <v>714.65696465696465</v>
      </c>
      <c r="DE10" s="164">
        <f>'Production Summary'!$N$59</f>
        <v>11148.648648648648</v>
      </c>
      <c r="DF10" s="164">
        <f>'Production Summary'!$M$59</f>
        <v>619.36936936936934</v>
      </c>
      <c r="DG10" s="164">
        <f>'Production Summary'!$N$55</f>
        <v>13842.68884268884</v>
      </c>
      <c r="DH10" s="164">
        <f>'Production Summary'!$M$55</f>
        <v>3460.67221067221</v>
      </c>
      <c r="DI10" s="164">
        <f>'Production Summary'!$N$56</f>
        <v>13097.713097713096</v>
      </c>
      <c r="DJ10" s="164">
        <f>'Production Summary'!$M$56</f>
        <v>163.72141372141371</v>
      </c>
      <c r="DK10" s="164">
        <f>'Production Summary'!$N$57</f>
        <v>14189.189189189186</v>
      </c>
      <c r="DL10" s="164">
        <f>'Production Summary'!$M$57</f>
        <v>394.14414414414409</v>
      </c>
      <c r="DM10" s="164">
        <f>'Production Summary'!$N$58</f>
        <v>14017.671517671517</v>
      </c>
      <c r="DN10" s="164">
        <f>'Production Summary'!$M$58</f>
        <v>778.75952875952873</v>
      </c>
      <c r="DO10" s="164">
        <f>'Production Summary'!$N$61</f>
        <v>4500</v>
      </c>
      <c r="DP10" s="164">
        <f>'Production Summary'!$M$61</f>
        <v>750</v>
      </c>
      <c r="DQ10" s="164">
        <v>0</v>
      </c>
      <c r="DR10" s="164">
        <f>'Production Summary'!$N$62</f>
        <v>8900</v>
      </c>
      <c r="DS10" s="164">
        <f>'Production Summary'!$N$70</f>
        <v>300</v>
      </c>
      <c r="DT10" s="328">
        <f>'Production Summary'!$M$70</f>
        <v>25</v>
      </c>
      <c r="DU10" s="164">
        <v>0</v>
      </c>
      <c r="DV10" s="164">
        <f>'Production Summary'!$N$71</f>
        <v>150</v>
      </c>
      <c r="DW10" s="328">
        <v>0</v>
      </c>
      <c r="DX10" s="164">
        <f>'Production Summary'!$N$64</f>
        <v>192</v>
      </c>
      <c r="DY10" s="164">
        <v>0</v>
      </c>
      <c r="DZ10" s="391">
        <f>'Production Summary'!$N$65</f>
        <v>384</v>
      </c>
      <c r="EA10" s="164">
        <v>0</v>
      </c>
      <c r="EB10" s="391">
        <f>'Production Summary'!$N$66</f>
        <v>192</v>
      </c>
      <c r="EC10" s="164">
        <v>0</v>
      </c>
      <c r="ED10" s="164">
        <f>'Production Summary'!$N$67</f>
        <v>96</v>
      </c>
      <c r="EE10" s="164">
        <v>0</v>
      </c>
      <c r="EF10" s="164">
        <f>'Production Summary'!$N$68</f>
        <v>96</v>
      </c>
      <c r="EG10" s="164">
        <v>0</v>
      </c>
      <c r="EH10" s="164">
        <f>'Production Summary'!$N$69</f>
        <v>340</v>
      </c>
      <c r="EI10" s="101"/>
      <c r="EJ10" s="3"/>
      <c r="EK10" s="3"/>
      <c r="ER10" s="64" t="s">
        <v>26</v>
      </c>
      <c r="ES10" s="61" t="str">
        <f t="shared" si="32"/>
        <v/>
      </c>
      <c r="ET10" s="24">
        <f t="shared" si="33"/>
        <v>0</v>
      </c>
    </row>
    <row r="11" spans="1:150" ht="15" customHeight="1">
      <c r="A11" t="b">
        <f>C11='Raipur-2'!C11</f>
        <v>1</v>
      </c>
      <c r="B11" s="609">
        <f t="shared" si="34"/>
        <v>6</v>
      </c>
      <c r="C11" s="3" t="str">
        <f>IF('Raipur-2'!C11="","",'Raipur-2'!C11)</f>
        <v/>
      </c>
      <c r="D11" s="164">
        <f>'Production Summary'!$N$4</f>
        <v>666</v>
      </c>
      <c r="E11" s="164">
        <f>'Production Summary'!$M$4</f>
        <v>27.75</v>
      </c>
      <c r="F11" s="164">
        <v>0</v>
      </c>
      <c r="G11" s="164">
        <f>'Production Summary'!$N$5</f>
        <v>666</v>
      </c>
      <c r="H11" s="164">
        <f>'Production Summary'!$M$5</f>
        <v>27.75</v>
      </c>
      <c r="I11" s="164">
        <v>0</v>
      </c>
      <c r="J11" s="164">
        <f>'Production Summary'!$N$6</f>
        <v>200</v>
      </c>
      <c r="K11" s="328">
        <f>'Production Summary'!$M$6</f>
        <v>7.5</v>
      </c>
      <c r="L11" s="164">
        <v>0</v>
      </c>
      <c r="M11" s="365">
        <f>'Production Summary'!$N$7</f>
        <v>612.72</v>
      </c>
      <c r="N11" s="367">
        <f>'Production Summary'!$M$7</f>
        <v>25.53</v>
      </c>
      <c r="O11" s="164">
        <v>0</v>
      </c>
      <c r="P11" s="164">
        <f>'Production Summary'!$N$8</f>
        <v>780</v>
      </c>
      <c r="Q11" s="164">
        <f>'Production Summary'!$M$8</f>
        <v>65</v>
      </c>
      <c r="R11" s="164">
        <v>0</v>
      </c>
      <c r="S11" s="164">
        <f>'Production Summary'!$N$9</f>
        <v>720</v>
      </c>
      <c r="T11" s="164">
        <f>'Production Summary'!$M$9</f>
        <v>60</v>
      </c>
      <c r="U11" s="164">
        <v>0</v>
      </c>
      <c r="V11" s="164">
        <f>'Production Summary'!$N$10</f>
        <v>876</v>
      </c>
      <c r="W11" s="164">
        <f>'Production Summary'!$M$10</f>
        <v>73</v>
      </c>
      <c r="X11" s="164">
        <v>0</v>
      </c>
      <c r="Y11" s="164">
        <f>'Production Summary'!$N$14</f>
        <v>177</v>
      </c>
      <c r="Z11" s="328">
        <f>'Production Summary'!$M$14</f>
        <v>14.75</v>
      </c>
      <c r="AA11" s="164">
        <v>0</v>
      </c>
      <c r="AB11" s="167">
        <f t="shared" si="35"/>
        <v>126</v>
      </c>
      <c r="AC11" s="164">
        <f>'Production Summary'!$M$16</f>
        <v>21</v>
      </c>
      <c r="AD11" s="164">
        <v>0</v>
      </c>
      <c r="AE11" s="164">
        <f>'Production Summary'!$N$16</f>
        <v>252</v>
      </c>
      <c r="AF11" s="164">
        <f>'Production Summary'!$M$16</f>
        <v>21</v>
      </c>
      <c r="AG11" s="164">
        <v>0</v>
      </c>
      <c r="AH11" s="164">
        <f>'Production Summary'!$N$18</f>
        <v>1035</v>
      </c>
      <c r="AI11" s="164">
        <f>'Production Summary'!$M$18</f>
        <v>17.25</v>
      </c>
      <c r="AJ11" s="164">
        <v>0</v>
      </c>
      <c r="AK11" s="164">
        <f>'Production Summary'!$N$19</f>
        <v>870</v>
      </c>
      <c r="AL11" s="164">
        <f>'Production Summary'!$M$19</f>
        <v>29</v>
      </c>
      <c r="AM11" s="164">
        <v>0</v>
      </c>
      <c r="AN11" s="164">
        <f>'Production Summary'!$N$20</f>
        <v>864</v>
      </c>
      <c r="AO11" s="164">
        <f>'Production Summary'!$M$20</f>
        <v>72</v>
      </c>
      <c r="AP11" s="164">
        <v>0</v>
      </c>
      <c r="AQ11" s="164">
        <f>'Production Summary'!$N$21</f>
        <v>670</v>
      </c>
      <c r="AR11" s="164">
        <f>'Production Summary'!$M$21</f>
        <v>335</v>
      </c>
      <c r="AS11" s="164">
        <v>0</v>
      </c>
      <c r="AT11" s="386">
        <f>'Production Summary'!$N$22</f>
        <v>375</v>
      </c>
      <c r="AU11" s="164">
        <f>'Production Summary'!$N$23</f>
        <v>1050</v>
      </c>
      <c r="AV11" s="164">
        <f>'Production Summary'!$N$25</f>
        <v>300</v>
      </c>
      <c r="AW11" s="164">
        <f>'Production Summary'!$M$25</f>
        <v>25</v>
      </c>
      <c r="AX11" s="164">
        <v>0</v>
      </c>
      <c r="AY11" s="164">
        <f>'Production Summary'!$N$26</f>
        <v>300</v>
      </c>
      <c r="AZ11" s="164">
        <f>'Production Summary'!$M$26</f>
        <v>25</v>
      </c>
      <c r="BA11" s="164">
        <v>0</v>
      </c>
      <c r="BB11" s="164">
        <f>'Production Summary'!$N$28</f>
        <v>777</v>
      </c>
      <c r="BC11" s="164">
        <f>'Production Summary'!$M$28</f>
        <v>12.95</v>
      </c>
      <c r="BD11" s="164">
        <v>0</v>
      </c>
      <c r="BE11" s="164">
        <f>'Production Summary'!$N$29</f>
        <v>612</v>
      </c>
      <c r="BF11" s="164">
        <f>'Production Summary'!$M$29</f>
        <v>51</v>
      </c>
      <c r="BG11" s="164">
        <v>0</v>
      </c>
      <c r="BH11" s="164">
        <f>'Production Summary'!$N$30</f>
        <v>500</v>
      </c>
      <c r="BI11" s="164">
        <f>'Production Summary'!$M$30</f>
        <v>250</v>
      </c>
      <c r="BJ11" s="164">
        <v>0</v>
      </c>
      <c r="BK11" s="386"/>
      <c r="BL11" s="164">
        <f>'Production Summary'!$N$32</f>
        <v>875</v>
      </c>
      <c r="BM11" s="164">
        <f>'Production Summary'!$N$34</f>
        <v>360.59999999999997</v>
      </c>
      <c r="BN11" s="164">
        <f>'Production Summary'!$M$34</f>
        <v>6.01</v>
      </c>
      <c r="BO11" s="164">
        <v>0</v>
      </c>
      <c r="BP11" s="164">
        <f>'Production Summary'!$N$36</f>
        <v>717</v>
      </c>
      <c r="BQ11" s="164">
        <f>'Production Summary'!$M$36</f>
        <v>11.95</v>
      </c>
      <c r="BR11" s="164">
        <v>0</v>
      </c>
      <c r="BS11" s="164">
        <f>'Production Summary'!$N$37</f>
        <v>210</v>
      </c>
      <c r="BT11" s="164">
        <f>'Production Summary'!$M$37</f>
        <v>21</v>
      </c>
      <c r="BU11" s="164">
        <v>0</v>
      </c>
      <c r="BV11" s="164">
        <f>'Production Summary'!$N$38</f>
        <v>280</v>
      </c>
      <c r="BW11" s="164">
        <f>'Production Summary'!$M$38</f>
        <v>28</v>
      </c>
      <c r="BX11" s="164">
        <v>0</v>
      </c>
      <c r="BY11" s="165">
        <f>'Production Summary'!$N$39</f>
        <v>300.38406247988502</v>
      </c>
      <c r="BZ11" s="164">
        <f>'Production Summary'!$M$39</f>
        <v>30.038406247988501</v>
      </c>
      <c r="CA11" s="164">
        <v>0</v>
      </c>
      <c r="CB11" s="164">
        <f>'Production Summary'!$N$40</f>
        <v>131.30000000000001</v>
      </c>
      <c r="CC11" s="164">
        <f>'Production Summary'!$M$40</f>
        <v>13.13</v>
      </c>
      <c r="CD11" s="164">
        <v>0</v>
      </c>
      <c r="CE11" s="164">
        <f>'Production Summary'!$N$42</f>
        <v>1136.3519999999996</v>
      </c>
      <c r="CF11" s="164">
        <f>'Production Summary'!$M$42</f>
        <v>81.167999999999978</v>
      </c>
      <c r="CG11" s="164">
        <v>0</v>
      </c>
      <c r="CH11" s="164">
        <v>0</v>
      </c>
      <c r="CI11" s="164">
        <f>'Production Summary'!$N$43</f>
        <v>184</v>
      </c>
      <c r="CJ11" s="164">
        <v>0</v>
      </c>
      <c r="CK11" s="164">
        <f>'Production Summary'!$N$44</f>
        <v>355</v>
      </c>
      <c r="CL11" s="164">
        <v>0</v>
      </c>
      <c r="CM11" s="375">
        <f>'Production Summary'!$N$45</f>
        <v>1650</v>
      </c>
      <c r="CN11" s="164">
        <f>'Production Summary'!$N$46</f>
        <v>270</v>
      </c>
      <c r="CO11" s="164">
        <f>'Production Summary'!$N$47</f>
        <v>1350</v>
      </c>
      <c r="CP11" s="166"/>
      <c r="CQ11" s="164">
        <f>'Production Summary'!$N$49</f>
        <v>8004.1580041580037</v>
      </c>
      <c r="CR11" s="164">
        <f>'Production Summary'!$M$49</f>
        <v>66.701316701316699</v>
      </c>
      <c r="CS11" s="164">
        <f>'Production Summary'!$N$50</f>
        <v>13331.600831600828</v>
      </c>
      <c r="CT11" s="164">
        <f>'Production Summary'!$M$50</f>
        <v>148.1288981288981</v>
      </c>
      <c r="CU11" s="164">
        <f>'Production Summary'!$N$51</f>
        <v>12785.862785862784</v>
      </c>
      <c r="CV11" s="164">
        <f>'Production Summary'!$M$51</f>
        <v>355.16285516285512</v>
      </c>
      <c r="CW11" s="164">
        <f>'Production Summary'!$N$52</f>
        <v>12629.937629937627</v>
      </c>
      <c r="CX11" s="164">
        <f>'Production Summary'!$M$52</f>
        <v>701.66320166320156</v>
      </c>
      <c r="CY11" s="164">
        <f>'Production Summary'!$N$53</f>
        <v>12396.049896049895</v>
      </c>
      <c r="CZ11" s="164">
        <f>'Production Summary'!$M$53</f>
        <v>688.66943866943859</v>
      </c>
      <c r="DA11" s="164">
        <f>'Production Summary'!$N$54</f>
        <v>13799.376299376298</v>
      </c>
      <c r="DB11" s="164">
        <f>'Production Summary'!$M$54</f>
        <v>766.63201663201653</v>
      </c>
      <c r="DC11" s="164">
        <f>'Production Summary'!$N$60</f>
        <v>12863.825363825363</v>
      </c>
      <c r="DD11" s="164">
        <f>'Production Summary'!$M$60</f>
        <v>714.65696465696465</v>
      </c>
      <c r="DE11" s="164">
        <f>'Production Summary'!$N$59</f>
        <v>11148.648648648648</v>
      </c>
      <c r="DF11" s="164">
        <f>'Production Summary'!$M$59</f>
        <v>619.36936936936934</v>
      </c>
      <c r="DG11" s="164">
        <f>'Production Summary'!$N$55</f>
        <v>13842.68884268884</v>
      </c>
      <c r="DH11" s="164">
        <f>'Production Summary'!$M$55</f>
        <v>3460.67221067221</v>
      </c>
      <c r="DI11" s="164">
        <f>'Production Summary'!$N$56</f>
        <v>13097.713097713096</v>
      </c>
      <c r="DJ11" s="164">
        <f>'Production Summary'!$M$56</f>
        <v>163.72141372141371</v>
      </c>
      <c r="DK11" s="164">
        <f>'Production Summary'!$N$57</f>
        <v>14189.189189189186</v>
      </c>
      <c r="DL11" s="164">
        <f>'Production Summary'!$M$57</f>
        <v>394.14414414414409</v>
      </c>
      <c r="DM11" s="164">
        <f>'Production Summary'!$N$58</f>
        <v>14017.671517671517</v>
      </c>
      <c r="DN11" s="164">
        <f>'Production Summary'!$M$58</f>
        <v>778.75952875952873</v>
      </c>
      <c r="DO11" s="164">
        <f>'Production Summary'!$N$61</f>
        <v>4500</v>
      </c>
      <c r="DP11" s="164">
        <f>'Production Summary'!$M$61</f>
        <v>750</v>
      </c>
      <c r="DQ11" s="164">
        <v>0</v>
      </c>
      <c r="DR11" s="164">
        <f>'Production Summary'!$N$62</f>
        <v>8900</v>
      </c>
      <c r="DS11" s="164">
        <f>'Production Summary'!$N$70</f>
        <v>300</v>
      </c>
      <c r="DT11" s="328">
        <f>'Production Summary'!$M$70</f>
        <v>25</v>
      </c>
      <c r="DU11" s="164">
        <v>0</v>
      </c>
      <c r="DV11" s="164">
        <f>'Production Summary'!$N$71</f>
        <v>150</v>
      </c>
      <c r="DW11" s="328">
        <v>0</v>
      </c>
      <c r="DX11" s="164">
        <f>'Production Summary'!$N$64</f>
        <v>192</v>
      </c>
      <c r="DY11" s="164">
        <v>0</v>
      </c>
      <c r="DZ11" s="391">
        <f>'Production Summary'!$N$65</f>
        <v>384</v>
      </c>
      <c r="EA11" s="164">
        <v>0</v>
      </c>
      <c r="EB11" s="391">
        <f>'Production Summary'!$N$66</f>
        <v>192</v>
      </c>
      <c r="EC11" s="164">
        <v>0</v>
      </c>
      <c r="ED11" s="164">
        <f>'Production Summary'!$N$67</f>
        <v>96</v>
      </c>
      <c r="EE11" s="164">
        <v>0</v>
      </c>
      <c r="EF11" s="164">
        <f>'Production Summary'!$N$68</f>
        <v>96</v>
      </c>
      <c r="EG11" s="164">
        <v>0</v>
      </c>
      <c r="EH11" s="164">
        <f>'Production Summary'!$N$69</f>
        <v>340</v>
      </c>
      <c r="EI11" s="101"/>
      <c r="EJ11" s="3"/>
      <c r="EK11" s="3"/>
      <c r="ER11" s="64" t="s">
        <v>27</v>
      </c>
      <c r="ES11" s="61" t="str">
        <f t="shared" si="32"/>
        <v/>
      </c>
      <c r="ET11" s="24">
        <f t="shared" si="33"/>
        <v>0</v>
      </c>
    </row>
    <row r="12" spans="1:150" ht="15" customHeight="1">
      <c r="A12" t="b">
        <f>C12='Raipur-2'!C12</f>
        <v>1</v>
      </c>
      <c r="B12" s="609">
        <f t="shared" si="34"/>
        <v>7</v>
      </c>
      <c r="C12" s="3" t="str">
        <f>IF('Raipur-2'!C12="","",'Raipur-2'!C12)</f>
        <v/>
      </c>
      <c r="D12" s="164">
        <f>'Production Summary'!$N$4</f>
        <v>666</v>
      </c>
      <c r="E12" s="164">
        <f>'Production Summary'!$M$4</f>
        <v>27.75</v>
      </c>
      <c r="F12" s="164">
        <v>0</v>
      </c>
      <c r="G12" s="164">
        <f>'Production Summary'!$N$5</f>
        <v>666</v>
      </c>
      <c r="H12" s="164">
        <f>'Production Summary'!$M$5</f>
        <v>27.75</v>
      </c>
      <c r="I12" s="164">
        <v>0</v>
      </c>
      <c r="J12" s="164">
        <f>'Production Summary'!$N$6</f>
        <v>200</v>
      </c>
      <c r="K12" s="328">
        <f>'Production Summary'!$M$6</f>
        <v>7.5</v>
      </c>
      <c r="L12" s="164">
        <v>0</v>
      </c>
      <c r="M12" s="365">
        <f>'Production Summary'!$N$7</f>
        <v>612.72</v>
      </c>
      <c r="N12" s="367">
        <f>'Production Summary'!$M$7</f>
        <v>25.53</v>
      </c>
      <c r="O12" s="164">
        <v>0</v>
      </c>
      <c r="P12" s="164">
        <f>'Production Summary'!$N$8</f>
        <v>780</v>
      </c>
      <c r="Q12" s="164">
        <f>'Production Summary'!$M$8</f>
        <v>65</v>
      </c>
      <c r="R12" s="164">
        <v>0</v>
      </c>
      <c r="S12" s="164">
        <f>'Production Summary'!$N$9</f>
        <v>720</v>
      </c>
      <c r="T12" s="164">
        <f>'Production Summary'!$M$9</f>
        <v>60</v>
      </c>
      <c r="U12" s="164">
        <v>0</v>
      </c>
      <c r="V12" s="164">
        <f>'Production Summary'!$N$10</f>
        <v>876</v>
      </c>
      <c r="W12" s="164">
        <f>'Production Summary'!$M$10</f>
        <v>73</v>
      </c>
      <c r="X12" s="164">
        <v>0</v>
      </c>
      <c r="Y12" s="164">
        <f>'Production Summary'!$N$14</f>
        <v>177</v>
      </c>
      <c r="Z12" s="328">
        <f>'Production Summary'!$M$14</f>
        <v>14.75</v>
      </c>
      <c r="AA12" s="164">
        <v>0</v>
      </c>
      <c r="AB12" s="167">
        <f t="shared" si="35"/>
        <v>126</v>
      </c>
      <c r="AC12" s="164">
        <f>'Production Summary'!$M$16</f>
        <v>21</v>
      </c>
      <c r="AD12" s="164">
        <v>0</v>
      </c>
      <c r="AE12" s="164">
        <f>'Production Summary'!$N$16</f>
        <v>252</v>
      </c>
      <c r="AF12" s="164">
        <f>'Production Summary'!$M$16</f>
        <v>21</v>
      </c>
      <c r="AG12" s="164">
        <v>0</v>
      </c>
      <c r="AH12" s="164">
        <f>'Production Summary'!$N$18</f>
        <v>1035</v>
      </c>
      <c r="AI12" s="164">
        <f>'Production Summary'!$M$18</f>
        <v>17.25</v>
      </c>
      <c r="AJ12" s="164">
        <v>0</v>
      </c>
      <c r="AK12" s="164">
        <f>'Production Summary'!$N$19</f>
        <v>870</v>
      </c>
      <c r="AL12" s="164">
        <f>'Production Summary'!$M$19</f>
        <v>29</v>
      </c>
      <c r="AM12" s="164">
        <v>0</v>
      </c>
      <c r="AN12" s="164">
        <f>'Production Summary'!$N$20</f>
        <v>864</v>
      </c>
      <c r="AO12" s="164">
        <f>'Production Summary'!$M$20</f>
        <v>72</v>
      </c>
      <c r="AP12" s="164">
        <v>0</v>
      </c>
      <c r="AQ12" s="164">
        <f>'Production Summary'!$N$21</f>
        <v>670</v>
      </c>
      <c r="AR12" s="164">
        <f>'Production Summary'!$M$21</f>
        <v>335</v>
      </c>
      <c r="AS12" s="164">
        <v>0</v>
      </c>
      <c r="AT12" s="386">
        <f>'Production Summary'!$N$22</f>
        <v>375</v>
      </c>
      <c r="AU12" s="164">
        <f>'Production Summary'!$N$23</f>
        <v>1050</v>
      </c>
      <c r="AV12" s="164">
        <f>'Production Summary'!$N$25</f>
        <v>300</v>
      </c>
      <c r="AW12" s="164">
        <f>'Production Summary'!$M$25</f>
        <v>25</v>
      </c>
      <c r="AX12" s="164">
        <v>0</v>
      </c>
      <c r="AY12" s="164">
        <f>'Production Summary'!$N$26</f>
        <v>300</v>
      </c>
      <c r="AZ12" s="164">
        <f>'Production Summary'!$M$26</f>
        <v>25</v>
      </c>
      <c r="BA12" s="164">
        <v>0</v>
      </c>
      <c r="BB12" s="164">
        <f>'Production Summary'!$N$28</f>
        <v>777</v>
      </c>
      <c r="BC12" s="164">
        <f>'Production Summary'!$M$28</f>
        <v>12.95</v>
      </c>
      <c r="BD12" s="164">
        <v>0</v>
      </c>
      <c r="BE12" s="164">
        <f>'Production Summary'!$N$29</f>
        <v>612</v>
      </c>
      <c r="BF12" s="164">
        <f>'Production Summary'!$M$29</f>
        <v>51</v>
      </c>
      <c r="BG12" s="164">
        <v>0</v>
      </c>
      <c r="BH12" s="164">
        <f>'Production Summary'!$N$30</f>
        <v>500</v>
      </c>
      <c r="BI12" s="164">
        <f>'Production Summary'!$M$30</f>
        <v>250</v>
      </c>
      <c r="BJ12" s="164">
        <v>0</v>
      </c>
      <c r="BK12" s="386"/>
      <c r="BL12" s="164">
        <f>'Production Summary'!$N$32</f>
        <v>875</v>
      </c>
      <c r="BM12" s="164">
        <f>'Production Summary'!$N$34</f>
        <v>360.59999999999997</v>
      </c>
      <c r="BN12" s="164">
        <f>'Production Summary'!$M$34</f>
        <v>6.01</v>
      </c>
      <c r="BO12" s="164">
        <v>0</v>
      </c>
      <c r="BP12" s="164">
        <f>'Production Summary'!$N$36</f>
        <v>717</v>
      </c>
      <c r="BQ12" s="164">
        <f>'Production Summary'!$M$36</f>
        <v>11.95</v>
      </c>
      <c r="BR12" s="164">
        <v>0</v>
      </c>
      <c r="BS12" s="164">
        <f>'Production Summary'!$N$37</f>
        <v>210</v>
      </c>
      <c r="BT12" s="164">
        <f>'Production Summary'!$M$37</f>
        <v>21</v>
      </c>
      <c r="BU12" s="164">
        <v>0</v>
      </c>
      <c r="BV12" s="164">
        <f>'Production Summary'!$N$38</f>
        <v>280</v>
      </c>
      <c r="BW12" s="164">
        <f>'Production Summary'!$M$38</f>
        <v>28</v>
      </c>
      <c r="BX12" s="164">
        <v>0</v>
      </c>
      <c r="BY12" s="165">
        <f>'Production Summary'!$N$39</f>
        <v>300.38406247988502</v>
      </c>
      <c r="BZ12" s="164">
        <f>'Production Summary'!$M$39</f>
        <v>30.038406247988501</v>
      </c>
      <c r="CA12" s="164">
        <v>0</v>
      </c>
      <c r="CB12" s="164">
        <f>'Production Summary'!$N$40</f>
        <v>131.30000000000001</v>
      </c>
      <c r="CC12" s="164">
        <f>'Production Summary'!$M$40</f>
        <v>13.13</v>
      </c>
      <c r="CD12" s="164">
        <v>0</v>
      </c>
      <c r="CE12" s="164">
        <f>'Production Summary'!$N$42</f>
        <v>1136.3519999999996</v>
      </c>
      <c r="CF12" s="164">
        <f>'Production Summary'!$M$42</f>
        <v>81.167999999999978</v>
      </c>
      <c r="CG12" s="164">
        <v>0</v>
      </c>
      <c r="CH12" s="164">
        <v>0</v>
      </c>
      <c r="CI12" s="164">
        <f>'Production Summary'!$N$43</f>
        <v>184</v>
      </c>
      <c r="CJ12" s="164">
        <v>0</v>
      </c>
      <c r="CK12" s="164">
        <f>'Production Summary'!$N$44</f>
        <v>355</v>
      </c>
      <c r="CL12" s="164">
        <v>0</v>
      </c>
      <c r="CM12" s="375">
        <f>'Production Summary'!$N$45</f>
        <v>1650</v>
      </c>
      <c r="CN12" s="164">
        <f>'Production Summary'!$N$46</f>
        <v>270</v>
      </c>
      <c r="CO12" s="164">
        <f>'Production Summary'!$N$47</f>
        <v>1350</v>
      </c>
      <c r="CP12" s="166"/>
      <c r="CQ12" s="164">
        <f>'Production Summary'!$N$49</f>
        <v>8004.1580041580037</v>
      </c>
      <c r="CR12" s="164">
        <f>'Production Summary'!$M$49</f>
        <v>66.701316701316699</v>
      </c>
      <c r="CS12" s="164">
        <f>'Production Summary'!$N$50</f>
        <v>13331.600831600828</v>
      </c>
      <c r="CT12" s="164">
        <f>'Production Summary'!$M$50</f>
        <v>148.1288981288981</v>
      </c>
      <c r="CU12" s="164">
        <f>'Production Summary'!$N$51</f>
        <v>12785.862785862784</v>
      </c>
      <c r="CV12" s="164">
        <f>'Production Summary'!$M$51</f>
        <v>355.16285516285512</v>
      </c>
      <c r="CW12" s="164">
        <f>'Production Summary'!$N$52</f>
        <v>12629.937629937627</v>
      </c>
      <c r="CX12" s="164">
        <f>'Production Summary'!$M$52</f>
        <v>701.66320166320156</v>
      </c>
      <c r="CY12" s="164">
        <f>'Production Summary'!$N$53</f>
        <v>12396.049896049895</v>
      </c>
      <c r="CZ12" s="164">
        <f>'Production Summary'!$M$53</f>
        <v>688.66943866943859</v>
      </c>
      <c r="DA12" s="164">
        <f>'Production Summary'!$N$54</f>
        <v>13799.376299376298</v>
      </c>
      <c r="DB12" s="164">
        <f>'Production Summary'!$M$54</f>
        <v>766.63201663201653</v>
      </c>
      <c r="DC12" s="164">
        <f>'Production Summary'!$N$60</f>
        <v>12863.825363825363</v>
      </c>
      <c r="DD12" s="164">
        <f>'Production Summary'!$M$60</f>
        <v>714.65696465696465</v>
      </c>
      <c r="DE12" s="164">
        <f>'Production Summary'!$N$59</f>
        <v>11148.648648648648</v>
      </c>
      <c r="DF12" s="164">
        <f>'Production Summary'!$M$59</f>
        <v>619.36936936936934</v>
      </c>
      <c r="DG12" s="164">
        <f>'Production Summary'!$N$55</f>
        <v>13842.68884268884</v>
      </c>
      <c r="DH12" s="164">
        <f>'Production Summary'!$M$55</f>
        <v>3460.67221067221</v>
      </c>
      <c r="DI12" s="164">
        <f>'Production Summary'!$N$56</f>
        <v>13097.713097713096</v>
      </c>
      <c r="DJ12" s="164">
        <f>'Production Summary'!$M$56</f>
        <v>163.72141372141371</v>
      </c>
      <c r="DK12" s="164">
        <f>'Production Summary'!$N$57</f>
        <v>14189.189189189186</v>
      </c>
      <c r="DL12" s="164">
        <f>'Production Summary'!$M$57</f>
        <v>394.14414414414409</v>
      </c>
      <c r="DM12" s="164">
        <f>'Production Summary'!$N$58</f>
        <v>14017.671517671517</v>
      </c>
      <c r="DN12" s="164">
        <f>'Production Summary'!$M$58</f>
        <v>778.75952875952873</v>
      </c>
      <c r="DO12" s="164">
        <f>'Production Summary'!$N$61</f>
        <v>4500</v>
      </c>
      <c r="DP12" s="164">
        <f>'Production Summary'!$M$61</f>
        <v>750</v>
      </c>
      <c r="DQ12" s="164">
        <v>0</v>
      </c>
      <c r="DR12" s="164">
        <f>'Production Summary'!$N$62</f>
        <v>8900</v>
      </c>
      <c r="DS12" s="164">
        <f>'Production Summary'!$N$70</f>
        <v>300</v>
      </c>
      <c r="DT12" s="328">
        <f>'Production Summary'!$M$70</f>
        <v>25</v>
      </c>
      <c r="DU12" s="164">
        <v>0</v>
      </c>
      <c r="DV12" s="164">
        <f>'Production Summary'!$N$71</f>
        <v>150</v>
      </c>
      <c r="DW12" s="328">
        <v>0</v>
      </c>
      <c r="DX12" s="164">
        <f>'Production Summary'!$N$64</f>
        <v>192</v>
      </c>
      <c r="DY12" s="164">
        <v>0</v>
      </c>
      <c r="DZ12" s="391">
        <f>'Production Summary'!$N$65</f>
        <v>384</v>
      </c>
      <c r="EA12" s="164">
        <v>0</v>
      </c>
      <c r="EB12" s="391">
        <f>'Production Summary'!$N$66</f>
        <v>192</v>
      </c>
      <c r="EC12" s="164">
        <v>0</v>
      </c>
      <c r="ED12" s="164">
        <f>'Production Summary'!$N$67</f>
        <v>96</v>
      </c>
      <c r="EE12" s="164">
        <v>0</v>
      </c>
      <c r="EF12" s="164">
        <f>'Production Summary'!$N$68</f>
        <v>96</v>
      </c>
      <c r="EG12" s="164">
        <v>0</v>
      </c>
      <c r="EH12" s="164">
        <f>'Production Summary'!$N$69</f>
        <v>340</v>
      </c>
      <c r="EI12" s="101"/>
      <c r="EJ12" s="3"/>
      <c r="EK12" s="3"/>
      <c r="ER12" s="64" t="s">
        <v>28</v>
      </c>
      <c r="ES12" s="61" t="str">
        <f t="shared" si="32"/>
        <v/>
      </c>
      <c r="ET12" s="24">
        <f t="shared" si="33"/>
        <v>0</v>
      </c>
    </row>
    <row r="13" spans="1:150" ht="15" customHeight="1">
      <c r="A13" t="b">
        <f>C13='Raipur-2'!C13</f>
        <v>1</v>
      </c>
      <c r="B13" s="609">
        <f t="shared" si="34"/>
        <v>8</v>
      </c>
      <c r="C13" s="3" t="str">
        <f>IF('Raipur-2'!C13="","",'Raipur-2'!C13)</f>
        <v/>
      </c>
      <c r="D13" s="164">
        <f>'Production Summary'!$N$4</f>
        <v>666</v>
      </c>
      <c r="E13" s="164">
        <f>'Production Summary'!$M$4</f>
        <v>27.75</v>
      </c>
      <c r="F13" s="164">
        <v>0</v>
      </c>
      <c r="G13" s="164">
        <f>'Production Summary'!$N$5</f>
        <v>666</v>
      </c>
      <c r="H13" s="164">
        <f>'Production Summary'!$M$5</f>
        <v>27.75</v>
      </c>
      <c r="I13" s="164">
        <v>0</v>
      </c>
      <c r="J13" s="164">
        <f>'Production Summary'!$N$6</f>
        <v>200</v>
      </c>
      <c r="K13" s="328">
        <f>'Production Summary'!$M$6</f>
        <v>7.5</v>
      </c>
      <c r="L13" s="164">
        <v>0</v>
      </c>
      <c r="M13" s="365">
        <f>'Production Summary'!$N$7</f>
        <v>612.72</v>
      </c>
      <c r="N13" s="367">
        <f>'Production Summary'!$M$7</f>
        <v>25.53</v>
      </c>
      <c r="O13" s="164">
        <v>0</v>
      </c>
      <c r="P13" s="164">
        <f>'Production Summary'!$N$8</f>
        <v>780</v>
      </c>
      <c r="Q13" s="164">
        <f>'Production Summary'!$M$8</f>
        <v>65</v>
      </c>
      <c r="R13" s="164">
        <v>0</v>
      </c>
      <c r="S13" s="164">
        <f>'Production Summary'!$N$9</f>
        <v>720</v>
      </c>
      <c r="T13" s="164">
        <f>'Production Summary'!$M$9</f>
        <v>60</v>
      </c>
      <c r="U13" s="164">
        <v>0</v>
      </c>
      <c r="V13" s="164">
        <f>'Production Summary'!$N$10</f>
        <v>876</v>
      </c>
      <c r="W13" s="164">
        <f>'Production Summary'!$M$10</f>
        <v>73</v>
      </c>
      <c r="X13" s="164">
        <v>0</v>
      </c>
      <c r="Y13" s="164">
        <f>'Production Summary'!$N$14</f>
        <v>177</v>
      </c>
      <c r="Z13" s="328">
        <f>'Production Summary'!$M$14</f>
        <v>14.75</v>
      </c>
      <c r="AA13" s="164">
        <v>0</v>
      </c>
      <c r="AB13" s="167">
        <f t="shared" si="35"/>
        <v>126</v>
      </c>
      <c r="AC13" s="164">
        <f>'Production Summary'!$M$16</f>
        <v>21</v>
      </c>
      <c r="AD13" s="164">
        <v>0</v>
      </c>
      <c r="AE13" s="164">
        <f>'Production Summary'!$N$16</f>
        <v>252</v>
      </c>
      <c r="AF13" s="164">
        <f>'Production Summary'!$M$16</f>
        <v>21</v>
      </c>
      <c r="AG13" s="164">
        <v>0</v>
      </c>
      <c r="AH13" s="164">
        <f>'Production Summary'!$N$18</f>
        <v>1035</v>
      </c>
      <c r="AI13" s="164">
        <f>'Production Summary'!$M$18</f>
        <v>17.25</v>
      </c>
      <c r="AJ13" s="164">
        <v>0</v>
      </c>
      <c r="AK13" s="164">
        <f>'Production Summary'!$N$19</f>
        <v>870</v>
      </c>
      <c r="AL13" s="164">
        <f>'Production Summary'!$M$19</f>
        <v>29</v>
      </c>
      <c r="AM13" s="164">
        <v>0</v>
      </c>
      <c r="AN13" s="164">
        <f>'Production Summary'!$N$20</f>
        <v>864</v>
      </c>
      <c r="AO13" s="164">
        <f>'Production Summary'!$M$20</f>
        <v>72</v>
      </c>
      <c r="AP13" s="164">
        <v>0</v>
      </c>
      <c r="AQ13" s="164">
        <f>'Production Summary'!$N$21</f>
        <v>670</v>
      </c>
      <c r="AR13" s="164">
        <f>'Production Summary'!$M$21</f>
        <v>335</v>
      </c>
      <c r="AS13" s="164">
        <v>0</v>
      </c>
      <c r="AT13" s="386">
        <f>'Production Summary'!$N$22</f>
        <v>375</v>
      </c>
      <c r="AU13" s="164">
        <f>'Production Summary'!$N$23</f>
        <v>1050</v>
      </c>
      <c r="AV13" s="164">
        <f>'Production Summary'!$N$25</f>
        <v>300</v>
      </c>
      <c r="AW13" s="164">
        <f>'Production Summary'!$M$25</f>
        <v>25</v>
      </c>
      <c r="AX13" s="164">
        <v>0</v>
      </c>
      <c r="AY13" s="164">
        <f>'Production Summary'!$N$26</f>
        <v>300</v>
      </c>
      <c r="AZ13" s="164">
        <f>'Production Summary'!$M$26</f>
        <v>25</v>
      </c>
      <c r="BA13" s="164">
        <v>0</v>
      </c>
      <c r="BB13" s="164">
        <f>'Production Summary'!$N$28</f>
        <v>777</v>
      </c>
      <c r="BC13" s="164">
        <f>'Production Summary'!$M$28</f>
        <v>12.95</v>
      </c>
      <c r="BD13" s="164">
        <v>0</v>
      </c>
      <c r="BE13" s="164">
        <f>'Production Summary'!$N$29</f>
        <v>612</v>
      </c>
      <c r="BF13" s="164">
        <f>'Production Summary'!$M$29</f>
        <v>51</v>
      </c>
      <c r="BG13" s="164">
        <v>0</v>
      </c>
      <c r="BH13" s="164">
        <f>'Production Summary'!$N$30</f>
        <v>500</v>
      </c>
      <c r="BI13" s="164">
        <f>'Production Summary'!$M$30</f>
        <v>250</v>
      </c>
      <c r="BJ13" s="164">
        <v>0</v>
      </c>
      <c r="BK13" s="386"/>
      <c r="BL13" s="164">
        <f>'Production Summary'!$N$32</f>
        <v>875</v>
      </c>
      <c r="BM13" s="164">
        <f>'Production Summary'!$N$34</f>
        <v>360.59999999999997</v>
      </c>
      <c r="BN13" s="164">
        <f>'Production Summary'!$M$34</f>
        <v>6.01</v>
      </c>
      <c r="BO13" s="164">
        <v>0</v>
      </c>
      <c r="BP13" s="164">
        <f>'Production Summary'!$N$36</f>
        <v>717</v>
      </c>
      <c r="BQ13" s="164">
        <f>'Production Summary'!$M$36</f>
        <v>11.95</v>
      </c>
      <c r="BR13" s="164">
        <v>0</v>
      </c>
      <c r="BS13" s="164">
        <f>'Production Summary'!$N$37</f>
        <v>210</v>
      </c>
      <c r="BT13" s="164">
        <f>'Production Summary'!$M$37</f>
        <v>21</v>
      </c>
      <c r="BU13" s="164">
        <v>0</v>
      </c>
      <c r="BV13" s="164">
        <f>'Production Summary'!$N$38</f>
        <v>280</v>
      </c>
      <c r="BW13" s="164">
        <f>'Production Summary'!$M$38</f>
        <v>28</v>
      </c>
      <c r="BX13" s="164">
        <v>0</v>
      </c>
      <c r="BY13" s="165">
        <f>'Production Summary'!$N$39</f>
        <v>300.38406247988502</v>
      </c>
      <c r="BZ13" s="164">
        <f>'Production Summary'!$M$39</f>
        <v>30.038406247988501</v>
      </c>
      <c r="CA13" s="164">
        <v>0</v>
      </c>
      <c r="CB13" s="164">
        <f>'Production Summary'!$N$40</f>
        <v>131.30000000000001</v>
      </c>
      <c r="CC13" s="164">
        <f>'Production Summary'!$M$40</f>
        <v>13.13</v>
      </c>
      <c r="CD13" s="164">
        <v>0</v>
      </c>
      <c r="CE13" s="164">
        <f>'Production Summary'!$N$42</f>
        <v>1136.3519999999996</v>
      </c>
      <c r="CF13" s="164">
        <f>'Production Summary'!$M$42</f>
        <v>81.167999999999978</v>
      </c>
      <c r="CG13" s="164">
        <v>0</v>
      </c>
      <c r="CH13" s="164">
        <v>0</v>
      </c>
      <c r="CI13" s="164">
        <f>'Production Summary'!$N$43</f>
        <v>184</v>
      </c>
      <c r="CJ13" s="164">
        <v>0</v>
      </c>
      <c r="CK13" s="164">
        <f>'Production Summary'!$N$44</f>
        <v>355</v>
      </c>
      <c r="CL13" s="164">
        <v>0</v>
      </c>
      <c r="CM13" s="375">
        <f>'Production Summary'!$N$45</f>
        <v>1650</v>
      </c>
      <c r="CN13" s="164">
        <f>'Production Summary'!$N$46</f>
        <v>270</v>
      </c>
      <c r="CO13" s="164">
        <f>'Production Summary'!$N$47</f>
        <v>1350</v>
      </c>
      <c r="CP13" s="166"/>
      <c r="CQ13" s="164">
        <f>'Production Summary'!$N$49</f>
        <v>8004.1580041580037</v>
      </c>
      <c r="CR13" s="164">
        <f>'Production Summary'!$M$49</f>
        <v>66.701316701316699</v>
      </c>
      <c r="CS13" s="164">
        <f>'Production Summary'!$N$50</f>
        <v>13331.600831600828</v>
      </c>
      <c r="CT13" s="164">
        <f>'Production Summary'!$M$50</f>
        <v>148.1288981288981</v>
      </c>
      <c r="CU13" s="164">
        <f>'Production Summary'!$N$51</f>
        <v>12785.862785862784</v>
      </c>
      <c r="CV13" s="164">
        <f>'Production Summary'!$M$51</f>
        <v>355.16285516285512</v>
      </c>
      <c r="CW13" s="164">
        <f>'Production Summary'!$N$52</f>
        <v>12629.937629937627</v>
      </c>
      <c r="CX13" s="164">
        <f>'Production Summary'!$M$52</f>
        <v>701.66320166320156</v>
      </c>
      <c r="CY13" s="164">
        <f>'Production Summary'!$N$53</f>
        <v>12396.049896049895</v>
      </c>
      <c r="CZ13" s="164">
        <f>'Production Summary'!$M$53</f>
        <v>688.66943866943859</v>
      </c>
      <c r="DA13" s="164">
        <f>'Production Summary'!$N$54</f>
        <v>13799.376299376298</v>
      </c>
      <c r="DB13" s="164">
        <f>'Production Summary'!$M$54</f>
        <v>766.63201663201653</v>
      </c>
      <c r="DC13" s="164">
        <f>'Production Summary'!$N$60</f>
        <v>12863.825363825363</v>
      </c>
      <c r="DD13" s="164">
        <f>'Production Summary'!$M$60</f>
        <v>714.65696465696465</v>
      </c>
      <c r="DE13" s="164">
        <f>'Production Summary'!$N$59</f>
        <v>11148.648648648648</v>
      </c>
      <c r="DF13" s="164">
        <f>'Production Summary'!$M$59</f>
        <v>619.36936936936934</v>
      </c>
      <c r="DG13" s="164">
        <f>'Production Summary'!$N$55</f>
        <v>13842.68884268884</v>
      </c>
      <c r="DH13" s="164">
        <f>'Production Summary'!$M$55</f>
        <v>3460.67221067221</v>
      </c>
      <c r="DI13" s="164">
        <f>'Production Summary'!$N$56</f>
        <v>13097.713097713096</v>
      </c>
      <c r="DJ13" s="164">
        <f>'Production Summary'!$M$56</f>
        <v>163.72141372141371</v>
      </c>
      <c r="DK13" s="164">
        <f>'Production Summary'!$N$57</f>
        <v>14189.189189189186</v>
      </c>
      <c r="DL13" s="164">
        <f>'Production Summary'!$M$57</f>
        <v>394.14414414414409</v>
      </c>
      <c r="DM13" s="164">
        <f>'Production Summary'!$N$58</f>
        <v>14017.671517671517</v>
      </c>
      <c r="DN13" s="164">
        <f>'Production Summary'!$M$58</f>
        <v>778.75952875952873</v>
      </c>
      <c r="DO13" s="164">
        <f>'Production Summary'!$N$61</f>
        <v>4500</v>
      </c>
      <c r="DP13" s="164">
        <f>'Production Summary'!$M$61</f>
        <v>750</v>
      </c>
      <c r="DQ13" s="164">
        <v>0</v>
      </c>
      <c r="DR13" s="164">
        <f>'Production Summary'!$N$62</f>
        <v>8900</v>
      </c>
      <c r="DS13" s="164">
        <f>'Production Summary'!$N$70</f>
        <v>300</v>
      </c>
      <c r="DT13" s="328">
        <f>'Production Summary'!$M$70</f>
        <v>25</v>
      </c>
      <c r="DU13" s="164">
        <v>0</v>
      </c>
      <c r="DV13" s="164">
        <f>'Production Summary'!$N$71</f>
        <v>150</v>
      </c>
      <c r="DW13" s="328">
        <v>0</v>
      </c>
      <c r="DX13" s="164">
        <f>'Production Summary'!$N$64</f>
        <v>192</v>
      </c>
      <c r="DY13" s="164">
        <v>0</v>
      </c>
      <c r="DZ13" s="391">
        <f>'Production Summary'!$N$65</f>
        <v>384</v>
      </c>
      <c r="EA13" s="164">
        <v>0</v>
      </c>
      <c r="EB13" s="391">
        <f>'Production Summary'!$N$66</f>
        <v>192</v>
      </c>
      <c r="EC13" s="164">
        <v>0</v>
      </c>
      <c r="ED13" s="164">
        <f>'Production Summary'!$N$67</f>
        <v>96</v>
      </c>
      <c r="EE13" s="164">
        <v>0</v>
      </c>
      <c r="EF13" s="164">
        <f>'Production Summary'!$N$68</f>
        <v>96</v>
      </c>
      <c r="EG13" s="164">
        <v>0</v>
      </c>
      <c r="EH13" s="164">
        <f>'Production Summary'!$N$69</f>
        <v>340</v>
      </c>
      <c r="EI13" s="101"/>
      <c r="EJ13" s="3"/>
      <c r="EK13" s="3"/>
      <c r="ER13" s="64" t="s">
        <v>29</v>
      </c>
      <c r="ES13" s="61" t="str">
        <f t="shared" si="32"/>
        <v/>
      </c>
      <c r="ET13" s="24">
        <f t="shared" si="33"/>
        <v>0</v>
      </c>
    </row>
    <row r="14" spans="1:150" ht="15" customHeight="1">
      <c r="A14" t="b">
        <f>C14='Raipur-2'!C14</f>
        <v>1</v>
      </c>
      <c r="B14" s="609">
        <f t="shared" si="34"/>
        <v>9</v>
      </c>
      <c r="C14" s="3" t="str">
        <f>IF('Raipur-2'!C14="","",'Raipur-2'!C14)</f>
        <v/>
      </c>
      <c r="D14" s="164">
        <f>'Production Summary'!$N$4</f>
        <v>666</v>
      </c>
      <c r="E14" s="164">
        <f>'Production Summary'!$M$4</f>
        <v>27.75</v>
      </c>
      <c r="F14" s="164">
        <v>0</v>
      </c>
      <c r="G14" s="164">
        <f>'Production Summary'!$N$5</f>
        <v>666</v>
      </c>
      <c r="H14" s="164">
        <f>'Production Summary'!$M$5</f>
        <v>27.75</v>
      </c>
      <c r="I14" s="164">
        <v>0</v>
      </c>
      <c r="J14" s="164">
        <f>'Production Summary'!$N$6</f>
        <v>200</v>
      </c>
      <c r="K14" s="328">
        <f>'Production Summary'!$M$6</f>
        <v>7.5</v>
      </c>
      <c r="L14" s="164">
        <v>0</v>
      </c>
      <c r="M14" s="365">
        <f>'Production Summary'!$N$7</f>
        <v>612.72</v>
      </c>
      <c r="N14" s="367">
        <f>'Production Summary'!$M$7</f>
        <v>25.53</v>
      </c>
      <c r="O14" s="164">
        <v>0</v>
      </c>
      <c r="P14" s="164">
        <f>'Production Summary'!$N$8</f>
        <v>780</v>
      </c>
      <c r="Q14" s="164">
        <f>'Production Summary'!$M$8</f>
        <v>65</v>
      </c>
      <c r="R14" s="164">
        <v>0</v>
      </c>
      <c r="S14" s="164">
        <f>'Production Summary'!$N$9</f>
        <v>720</v>
      </c>
      <c r="T14" s="164">
        <f>'Production Summary'!$M$9</f>
        <v>60</v>
      </c>
      <c r="U14" s="164">
        <v>0</v>
      </c>
      <c r="V14" s="164">
        <f>'Production Summary'!$N$10</f>
        <v>876</v>
      </c>
      <c r="W14" s="164">
        <f>'Production Summary'!$M$10</f>
        <v>73</v>
      </c>
      <c r="X14" s="164">
        <v>0</v>
      </c>
      <c r="Y14" s="164">
        <f>'Production Summary'!$N$14</f>
        <v>177</v>
      </c>
      <c r="Z14" s="328">
        <f>'Production Summary'!$M$14</f>
        <v>14.75</v>
      </c>
      <c r="AA14" s="164">
        <v>0</v>
      </c>
      <c r="AB14" s="167">
        <f t="shared" si="35"/>
        <v>126</v>
      </c>
      <c r="AC14" s="164">
        <f>'Production Summary'!$M$16</f>
        <v>21</v>
      </c>
      <c r="AD14" s="164">
        <v>0</v>
      </c>
      <c r="AE14" s="164">
        <f>'Production Summary'!$N$16</f>
        <v>252</v>
      </c>
      <c r="AF14" s="164">
        <f>'Production Summary'!$M$16</f>
        <v>21</v>
      </c>
      <c r="AG14" s="164">
        <v>0</v>
      </c>
      <c r="AH14" s="164">
        <f>'Production Summary'!$N$18</f>
        <v>1035</v>
      </c>
      <c r="AI14" s="164">
        <f>'Production Summary'!$M$18</f>
        <v>17.25</v>
      </c>
      <c r="AJ14" s="164">
        <v>0</v>
      </c>
      <c r="AK14" s="164">
        <f>'Production Summary'!$N$19</f>
        <v>870</v>
      </c>
      <c r="AL14" s="164">
        <f>'Production Summary'!$M$19</f>
        <v>29</v>
      </c>
      <c r="AM14" s="164">
        <v>0</v>
      </c>
      <c r="AN14" s="164">
        <f>'Production Summary'!$N$20</f>
        <v>864</v>
      </c>
      <c r="AO14" s="164">
        <f>'Production Summary'!$M$20</f>
        <v>72</v>
      </c>
      <c r="AP14" s="164">
        <v>0</v>
      </c>
      <c r="AQ14" s="164">
        <f>'Production Summary'!$N$21</f>
        <v>670</v>
      </c>
      <c r="AR14" s="164">
        <f>'Production Summary'!$M$21</f>
        <v>335</v>
      </c>
      <c r="AS14" s="164">
        <v>0</v>
      </c>
      <c r="AT14" s="386">
        <f>'Production Summary'!$N$22</f>
        <v>375</v>
      </c>
      <c r="AU14" s="164">
        <f>'Production Summary'!$N$23</f>
        <v>1050</v>
      </c>
      <c r="AV14" s="164">
        <f>'Production Summary'!$N$25</f>
        <v>300</v>
      </c>
      <c r="AW14" s="164">
        <f>'Production Summary'!$M$25</f>
        <v>25</v>
      </c>
      <c r="AX14" s="164">
        <v>0</v>
      </c>
      <c r="AY14" s="164">
        <f>'Production Summary'!$N$26</f>
        <v>300</v>
      </c>
      <c r="AZ14" s="164">
        <f>'Production Summary'!$M$26</f>
        <v>25</v>
      </c>
      <c r="BA14" s="164">
        <v>0</v>
      </c>
      <c r="BB14" s="164">
        <f>'Production Summary'!$N$28</f>
        <v>777</v>
      </c>
      <c r="BC14" s="164">
        <f>'Production Summary'!$M$28</f>
        <v>12.95</v>
      </c>
      <c r="BD14" s="164">
        <v>0</v>
      </c>
      <c r="BE14" s="164">
        <f>'Production Summary'!$N$29</f>
        <v>612</v>
      </c>
      <c r="BF14" s="164">
        <f>'Production Summary'!$M$29</f>
        <v>51</v>
      </c>
      <c r="BG14" s="164">
        <v>0</v>
      </c>
      <c r="BH14" s="164">
        <f>'Production Summary'!$N$30</f>
        <v>500</v>
      </c>
      <c r="BI14" s="164">
        <f>'Production Summary'!$M$30</f>
        <v>250</v>
      </c>
      <c r="BJ14" s="164">
        <v>0</v>
      </c>
      <c r="BK14" s="386"/>
      <c r="BL14" s="164">
        <f>'Production Summary'!$N$32</f>
        <v>875</v>
      </c>
      <c r="BM14" s="164">
        <f>'Production Summary'!$N$34</f>
        <v>360.59999999999997</v>
      </c>
      <c r="BN14" s="164">
        <f>'Production Summary'!$M$34</f>
        <v>6.01</v>
      </c>
      <c r="BO14" s="164">
        <v>0</v>
      </c>
      <c r="BP14" s="164">
        <f>'Production Summary'!$N$36</f>
        <v>717</v>
      </c>
      <c r="BQ14" s="164">
        <f>'Production Summary'!$M$36</f>
        <v>11.95</v>
      </c>
      <c r="BR14" s="164">
        <v>0</v>
      </c>
      <c r="BS14" s="164">
        <f>'Production Summary'!$N$37</f>
        <v>210</v>
      </c>
      <c r="BT14" s="164">
        <f>'Production Summary'!$M$37</f>
        <v>21</v>
      </c>
      <c r="BU14" s="164">
        <v>0</v>
      </c>
      <c r="BV14" s="164">
        <f>'Production Summary'!$N$38</f>
        <v>280</v>
      </c>
      <c r="BW14" s="164">
        <f>'Production Summary'!$M$38</f>
        <v>28</v>
      </c>
      <c r="BX14" s="164">
        <v>0</v>
      </c>
      <c r="BY14" s="165">
        <f>'Production Summary'!$N$39</f>
        <v>300.38406247988502</v>
      </c>
      <c r="BZ14" s="164">
        <f>'Production Summary'!$M$39</f>
        <v>30.038406247988501</v>
      </c>
      <c r="CA14" s="164">
        <v>0</v>
      </c>
      <c r="CB14" s="164">
        <f>'Production Summary'!$N$40</f>
        <v>131.30000000000001</v>
      </c>
      <c r="CC14" s="164">
        <f>'Production Summary'!$M$40</f>
        <v>13.13</v>
      </c>
      <c r="CD14" s="164">
        <v>0</v>
      </c>
      <c r="CE14" s="164">
        <f>'Production Summary'!$N$42</f>
        <v>1136.3519999999996</v>
      </c>
      <c r="CF14" s="164">
        <f>'Production Summary'!$M$42</f>
        <v>81.167999999999978</v>
      </c>
      <c r="CG14" s="164">
        <v>0</v>
      </c>
      <c r="CH14" s="164">
        <v>0</v>
      </c>
      <c r="CI14" s="164">
        <f>'Production Summary'!$N$43</f>
        <v>184</v>
      </c>
      <c r="CJ14" s="164">
        <v>0</v>
      </c>
      <c r="CK14" s="164">
        <f>'Production Summary'!$N$44</f>
        <v>355</v>
      </c>
      <c r="CL14" s="164">
        <v>0</v>
      </c>
      <c r="CM14" s="375">
        <f>'Production Summary'!$N$45</f>
        <v>1650</v>
      </c>
      <c r="CN14" s="164">
        <f>'Production Summary'!$N$46</f>
        <v>270</v>
      </c>
      <c r="CO14" s="164">
        <f>'Production Summary'!$N$47</f>
        <v>1350</v>
      </c>
      <c r="CP14" s="166"/>
      <c r="CQ14" s="164">
        <f>'Production Summary'!$N$49</f>
        <v>8004.1580041580037</v>
      </c>
      <c r="CR14" s="164">
        <f>'Production Summary'!$M$49</f>
        <v>66.701316701316699</v>
      </c>
      <c r="CS14" s="164">
        <f>'Production Summary'!$N$50</f>
        <v>13331.600831600828</v>
      </c>
      <c r="CT14" s="164">
        <f>'Production Summary'!$M$50</f>
        <v>148.1288981288981</v>
      </c>
      <c r="CU14" s="164">
        <f>'Production Summary'!$N$51</f>
        <v>12785.862785862784</v>
      </c>
      <c r="CV14" s="164">
        <f>'Production Summary'!$M$51</f>
        <v>355.16285516285512</v>
      </c>
      <c r="CW14" s="164">
        <f>'Production Summary'!$N$52</f>
        <v>12629.937629937627</v>
      </c>
      <c r="CX14" s="164">
        <f>'Production Summary'!$M$52</f>
        <v>701.66320166320156</v>
      </c>
      <c r="CY14" s="164">
        <f>'Production Summary'!$N$53</f>
        <v>12396.049896049895</v>
      </c>
      <c r="CZ14" s="164">
        <f>'Production Summary'!$M$53</f>
        <v>688.66943866943859</v>
      </c>
      <c r="DA14" s="164">
        <f>'Production Summary'!$N$54</f>
        <v>13799.376299376298</v>
      </c>
      <c r="DB14" s="164">
        <f>'Production Summary'!$M$54</f>
        <v>766.63201663201653</v>
      </c>
      <c r="DC14" s="164">
        <f>'Production Summary'!$N$60</f>
        <v>12863.825363825363</v>
      </c>
      <c r="DD14" s="164">
        <f>'Production Summary'!$M$60</f>
        <v>714.65696465696465</v>
      </c>
      <c r="DE14" s="164">
        <f>'Production Summary'!$N$59</f>
        <v>11148.648648648648</v>
      </c>
      <c r="DF14" s="164">
        <f>'Production Summary'!$M$59</f>
        <v>619.36936936936934</v>
      </c>
      <c r="DG14" s="164">
        <f>'Production Summary'!$N$55</f>
        <v>13842.68884268884</v>
      </c>
      <c r="DH14" s="164">
        <f>'Production Summary'!$M$55</f>
        <v>3460.67221067221</v>
      </c>
      <c r="DI14" s="164">
        <f>'Production Summary'!$N$56</f>
        <v>13097.713097713096</v>
      </c>
      <c r="DJ14" s="164">
        <f>'Production Summary'!$M$56</f>
        <v>163.72141372141371</v>
      </c>
      <c r="DK14" s="164">
        <f>'Production Summary'!$N$57</f>
        <v>14189.189189189186</v>
      </c>
      <c r="DL14" s="164">
        <f>'Production Summary'!$M$57</f>
        <v>394.14414414414409</v>
      </c>
      <c r="DM14" s="164">
        <f>'Production Summary'!$N$58</f>
        <v>14017.671517671517</v>
      </c>
      <c r="DN14" s="164">
        <f>'Production Summary'!$M$58</f>
        <v>778.75952875952873</v>
      </c>
      <c r="DO14" s="164">
        <f>'Production Summary'!$N$61</f>
        <v>4500</v>
      </c>
      <c r="DP14" s="164">
        <f>'Production Summary'!$M$61</f>
        <v>750</v>
      </c>
      <c r="DQ14" s="164">
        <v>0</v>
      </c>
      <c r="DR14" s="164">
        <f>'Production Summary'!$N$62</f>
        <v>8900</v>
      </c>
      <c r="DS14" s="164">
        <f>'Production Summary'!$N$70</f>
        <v>300</v>
      </c>
      <c r="DT14" s="328">
        <f>'Production Summary'!$M$70</f>
        <v>25</v>
      </c>
      <c r="DU14" s="164">
        <v>0</v>
      </c>
      <c r="DV14" s="164">
        <f>'Production Summary'!$N$71</f>
        <v>150</v>
      </c>
      <c r="DW14" s="328">
        <v>0</v>
      </c>
      <c r="DX14" s="164">
        <f>'Production Summary'!$N$64</f>
        <v>192</v>
      </c>
      <c r="DY14" s="164">
        <v>0</v>
      </c>
      <c r="DZ14" s="391">
        <f>'Production Summary'!$N$65</f>
        <v>384</v>
      </c>
      <c r="EA14" s="164">
        <v>0</v>
      </c>
      <c r="EB14" s="391">
        <f>'Production Summary'!$N$66</f>
        <v>192</v>
      </c>
      <c r="EC14" s="164">
        <v>0</v>
      </c>
      <c r="ED14" s="164">
        <f>'Production Summary'!$N$67</f>
        <v>96</v>
      </c>
      <c r="EE14" s="164">
        <v>0</v>
      </c>
      <c r="EF14" s="164">
        <f>'Production Summary'!$N$68</f>
        <v>96</v>
      </c>
      <c r="EG14" s="164">
        <v>0</v>
      </c>
      <c r="EH14" s="164">
        <f>'Production Summary'!$N$69</f>
        <v>340</v>
      </c>
      <c r="EI14" s="101"/>
      <c r="EJ14" s="3"/>
      <c r="EK14" s="3"/>
      <c r="ER14" s="64" t="s">
        <v>30</v>
      </c>
      <c r="ES14" s="61" t="str">
        <f t="shared" si="32"/>
        <v/>
      </c>
      <c r="ET14" s="24">
        <f t="shared" si="33"/>
        <v>0</v>
      </c>
    </row>
    <row r="15" spans="1:150" ht="15" customHeight="1">
      <c r="A15" t="b">
        <f>C15='Raipur-2'!C15</f>
        <v>1</v>
      </c>
      <c r="B15" s="609">
        <f t="shared" si="34"/>
        <v>10</v>
      </c>
      <c r="C15" s="3" t="str">
        <f>IF('Raipur-2'!C15="","",'Raipur-2'!C15)</f>
        <v/>
      </c>
      <c r="D15" s="164">
        <f>'Production Summary'!$N$4</f>
        <v>666</v>
      </c>
      <c r="E15" s="164">
        <f>'Production Summary'!$M$4</f>
        <v>27.75</v>
      </c>
      <c r="F15" s="164">
        <v>0</v>
      </c>
      <c r="G15" s="164">
        <f>'Production Summary'!$N$5</f>
        <v>666</v>
      </c>
      <c r="H15" s="164">
        <f>'Production Summary'!$M$5</f>
        <v>27.75</v>
      </c>
      <c r="I15" s="164">
        <v>0</v>
      </c>
      <c r="J15" s="164">
        <f>'Production Summary'!$N$6</f>
        <v>200</v>
      </c>
      <c r="K15" s="328">
        <f>'Production Summary'!$M$6</f>
        <v>7.5</v>
      </c>
      <c r="L15" s="164">
        <v>0</v>
      </c>
      <c r="M15" s="365">
        <f>'Production Summary'!$N$7</f>
        <v>612.72</v>
      </c>
      <c r="N15" s="367">
        <f>'Production Summary'!$M$7</f>
        <v>25.53</v>
      </c>
      <c r="O15" s="164">
        <v>0</v>
      </c>
      <c r="P15" s="164">
        <f>'Production Summary'!$N$8</f>
        <v>780</v>
      </c>
      <c r="Q15" s="164">
        <f>'Production Summary'!$M$8</f>
        <v>65</v>
      </c>
      <c r="R15" s="164">
        <v>0</v>
      </c>
      <c r="S15" s="164">
        <f>'Production Summary'!$N$9</f>
        <v>720</v>
      </c>
      <c r="T15" s="164">
        <f>'Production Summary'!$M$9</f>
        <v>60</v>
      </c>
      <c r="U15" s="164">
        <v>0</v>
      </c>
      <c r="V15" s="164">
        <f>'Production Summary'!$N$10</f>
        <v>876</v>
      </c>
      <c r="W15" s="164">
        <f>'Production Summary'!$M$10</f>
        <v>73</v>
      </c>
      <c r="X15" s="164">
        <v>0</v>
      </c>
      <c r="Y15" s="164">
        <f>'Production Summary'!$N$14</f>
        <v>177</v>
      </c>
      <c r="Z15" s="328">
        <f>'Production Summary'!$M$14</f>
        <v>14.75</v>
      </c>
      <c r="AA15" s="164">
        <v>0</v>
      </c>
      <c r="AB15" s="167">
        <f t="shared" si="35"/>
        <v>126</v>
      </c>
      <c r="AC15" s="164">
        <f>'Production Summary'!$M$16</f>
        <v>21</v>
      </c>
      <c r="AD15" s="164">
        <v>0</v>
      </c>
      <c r="AE15" s="164">
        <f>'Production Summary'!$N$16</f>
        <v>252</v>
      </c>
      <c r="AF15" s="164">
        <f>'Production Summary'!$M$16</f>
        <v>21</v>
      </c>
      <c r="AG15" s="164">
        <v>0</v>
      </c>
      <c r="AH15" s="164">
        <f>'Production Summary'!$N$18</f>
        <v>1035</v>
      </c>
      <c r="AI15" s="164">
        <f>'Production Summary'!$M$18</f>
        <v>17.25</v>
      </c>
      <c r="AJ15" s="164">
        <v>0</v>
      </c>
      <c r="AK15" s="164">
        <f>'Production Summary'!$N$19</f>
        <v>870</v>
      </c>
      <c r="AL15" s="164">
        <f>'Production Summary'!$M$19</f>
        <v>29</v>
      </c>
      <c r="AM15" s="164">
        <v>0</v>
      </c>
      <c r="AN15" s="164">
        <f>'Production Summary'!$N$20</f>
        <v>864</v>
      </c>
      <c r="AO15" s="164">
        <f>'Production Summary'!$M$20</f>
        <v>72</v>
      </c>
      <c r="AP15" s="164">
        <v>0</v>
      </c>
      <c r="AQ15" s="164">
        <f>'Production Summary'!$N$21</f>
        <v>670</v>
      </c>
      <c r="AR15" s="164">
        <f>'Production Summary'!$M$21</f>
        <v>335</v>
      </c>
      <c r="AS15" s="164">
        <v>0</v>
      </c>
      <c r="AT15" s="386">
        <f>'Production Summary'!$N$22</f>
        <v>375</v>
      </c>
      <c r="AU15" s="164">
        <f>'Production Summary'!$N$23</f>
        <v>1050</v>
      </c>
      <c r="AV15" s="164">
        <f>'Production Summary'!$N$25</f>
        <v>300</v>
      </c>
      <c r="AW15" s="164">
        <f>'Production Summary'!$M$25</f>
        <v>25</v>
      </c>
      <c r="AX15" s="164">
        <v>0</v>
      </c>
      <c r="AY15" s="164">
        <f>'Production Summary'!$N$26</f>
        <v>300</v>
      </c>
      <c r="AZ15" s="164">
        <f>'Production Summary'!$M$26</f>
        <v>25</v>
      </c>
      <c r="BA15" s="164">
        <v>0</v>
      </c>
      <c r="BB15" s="164">
        <f>'Production Summary'!$N$28</f>
        <v>777</v>
      </c>
      <c r="BC15" s="164">
        <f>'Production Summary'!$M$28</f>
        <v>12.95</v>
      </c>
      <c r="BD15" s="164">
        <v>0</v>
      </c>
      <c r="BE15" s="164">
        <f>'Production Summary'!$N$29</f>
        <v>612</v>
      </c>
      <c r="BF15" s="164">
        <f>'Production Summary'!$M$29</f>
        <v>51</v>
      </c>
      <c r="BG15" s="164">
        <v>0</v>
      </c>
      <c r="BH15" s="164">
        <f>'Production Summary'!$N$30</f>
        <v>500</v>
      </c>
      <c r="BI15" s="164">
        <f>'Production Summary'!$M$30</f>
        <v>250</v>
      </c>
      <c r="BJ15" s="164">
        <v>0</v>
      </c>
      <c r="BK15" s="386"/>
      <c r="BL15" s="164">
        <f>'Production Summary'!$N$32</f>
        <v>875</v>
      </c>
      <c r="BM15" s="164">
        <f>'Production Summary'!$N$34</f>
        <v>360.59999999999997</v>
      </c>
      <c r="BN15" s="164">
        <f>'Production Summary'!$M$34</f>
        <v>6.01</v>
      </c>
      <c r="BO15" s="164">
        <v>0</v>
      </c>
      <c r="BP15" s="164">
        <f>'Production Summary'!$N$36</f>
        <v>717</v>
      </c>
      <c r="BQ15" s="164">
        <f>'Production Summary'!$M$36</f>
        <v>11.95</v>
      </c>
      <c r="BR15" s="164">
        <v>0</v>
      </c>
      <c r="BS15" s="164">
        <f>'Production Summary'!$N$37</f>
        <v>210</v>
      </c>
      <c r="BT15" s="164">
        <f>'Production Summary'!$M$37</f>
        <v>21</v>
      </c>
      <c r="BU15" s="164">
        <v>0</v>
      </c>
      <c r="BV15" s="164">
        <f>'Production Summary'!$N$38</f>
        <v>280</v>
      </c>
      <c r="BW15" s="164">
        <f>'Production Summary'!$M$38</f>
        <v>28</v>
      </c>
      <c r="BX15" s="164">
        <v>0</v>
      </c>
      <c r="BY15" s="165">
        <f>'Production Summary'!$N$39</f>
        <v>300.38406247988502</v>
      </c>
      <c r="BZ15" s="164">
        <f>'Production Summary'!$M$39</f>
        <v>30.038406247988501</v>
      </c>
      <c r="CA15" s="164">
        <v>0</v>
      </c>
      <c r="CB15" s="164">
        <f>'Production Summary'!$N$40</f>
        <v>131.30000000000001</v>
      </c>
      <c r="CC15" s="164">
        <f>'Production Summary'!$M$40</f>
        <v>13.13</v>
      </c>
      <c r="CD15" s="164">
        <v>0</v>
      </c>
      <c r="CE15" s="164">
        <f>'Production Summary'!$N$42</f>
        <v>1136.3519999999996</v>
      </c>
      <c r="CF15" s="164">
        <f>'Production Summary'!$M$42</f>
        <v>81.167999999999978</v>
      </c>
      <c r="CG15" s="164">
        <v>0</v>
      </c>
      <c r="CH15" s="164">
        <v>0</v>
      </c>
      <c r="CI15" s="164">
        <f>'Production Summary'!$N$43</f>
        <v>184</v>
      </c>
      <c r="CJ15" s="164">
        <v>0</v>
      </c>
      <c r="CK15" s="164">
        <f>'Production Summary'!$N$44</f>
        <v>355</v>
      </c>
      <c r="CL15" s="164">
        <v>0</v>
      </c>
      <c r="CM15" s="375">
        <f>'Production Summary'!$N$45</f>
        <v>1650</v>
      </c>
      <c r="CN15" s="164">
        <f>'Production Summary'!$N$46</f>
        <v>270</v>
      </c>
      <c r="CO15" s="164">
        <f>'Production Summary'!$N$47</f>
        <v>1350</v>
      </c>
      <c r="CP15" s="166"/>
      <c r="CQ15" s="164">
        <f>'Production Summary'!$N$49</f>
        <v>8004.1580041580037</v>
      </c>
      <c r="CR15" s="164">
        <f>'Production Summary'!$M$49</f>
        <v>66.701316701316699</v>
      </c>
      <c r="CS15" s="164">
        <f>'Production Summary'!$N$50</f>
        <v>13331.600831600828</v>
      </c>
      <c r="CT15" s="164">
        <f>'Production Summary'!$M$50</f>
        <v>148.1288981288981</v>
      </c>
      <c r="CU15" s="164">
        <f>'Production Summary'!$N$51</f>
        <v>12785.862785862784</v>
      </c>
      <c r="CV15" s="164">
        <f>'Production Summary'!$M$51</f>
        <v>355.16285516285512</v>
      </c>
      <c r="CW15" s="164">
        <f>'Production Summary'!$N$52</f>
        <v>12629.937629937627</v>
      </c>
      <c r="CX15" s="164">
        <f>'Production Summary'!$M$52</f>
        <v>701.66320166320156</v>
      </c>
      <c r="CY15" s="164">
        <f>'Production Summary'!$N$53</f>
        <v>12396.049896049895</v>
      </c>
      <c r="CZ15" s="164">
        <f>'Production Summary'!$M$53</f>
        <v>688.66943866943859</v>
      </c>
      <c r="DA15" s="164">
        <f>'Production Summary'!$N$54</f>
        <v>13799.376299376298</v>
      </c>
      <c r="DB15" s="164">
        <f>'Production Summary'!$M$54</f>
        <v>766.63201663201653</v>
      </c>
      <c r="DC15" s="164">
        <f>'Production Summary'!$N$60</f>
        <v>12863.825363825363</v>
      </c>
      <c r="DD15" s="164">
        <f>'Production Summary'!$M$60</f>
        <v>714.65696465696465</v>
      </c>
      <c r="DE15" s="164">
        <f>'Production Summary'!$N$59</f>
        <v>11148.648648648648</v>
      </c>
      <c r="DF15" s="164">
        <f>'Production Summary'!$M$59</f>
        <v>619.36936936936934</v>
      </c>
      <c r="DG15" s="164">
        <f>'Production Summary'!$N$55</f>
        <v>13842.68884268884</v>
      </c>
      <c r="DH15" s="164">
        <f>'Production Summary'!$M$55</f>
        <v>3460.67221067221</v>
      </c>
      <c r="DI15" s="164">
        <f>'Production Summary'!$N$56</f>
        <v>13097.713097713096</v>
      </c>
      <c r="DJ15" s="164">
        <f>'Production Summary'!$M$56</f>
        <v>163.72141372141371</v>
      </c>
      <c r="DK15" s="164">
        <f>'Production Summary'!$N$57</f>
        <v>14189.189189189186</v>
      </c>
      <c r="DL15" s="164">
        <f>'Production Summary'!$M$57</f>
        <v>394.14414414414409</v>
      </c>
      <c r="DM15" s="164">
        <f>'Production Summary'!$N$58</f>
        <v>14017.671517671517</v>
      </c>
      <c r="DN15" s="164">
        <f>'Production Summary'!$M$58</f>
        <v>778.75952875952873</v>
      </c>
      <c r="DO15" s="164">
        <f>'Production Summary'!$N$61</f>
        <v>4500</v>
      </c>
      <c r="DP15" s="164">
        <f>'Production Summary'!$M$61</f>
        <v>750</v>
      </c>
      <c r="DQ15" s="164">
        <v>0</v>
      </c>
      <c r="DR15" s="164">
        <f>'Production Summary'!$N$62</f>
        <v>8900</v>
      </c>
      <c r="DS15" s="164">
        <f>'Production Summary'!$N$70</f>
        <v>300</v>
      </c>
      <c r="DT15" s="328">
        <f>'Production Summary'!$M$70</f>
        <v>25</v>
      </c>
      <c r="DU15" s="164">
        <v>0</v>
      </c>
      <c r="DV15" s="164">
        <f>'Production Summary'!$N$71</f>
        <v>150</v>
      </c>
      <c r="DW15" s="328">
        <v>0</v>
      </c>
      <c r="DX15" s="164">
        <f>'Production Summary'!$N$64</f>
        <v>192</v>
      </c>
      <c r="DY15" s="164">
        <v>0</v>
      </c>
      <c r="DZ15" s="391">
        <f>'Production Summary'!$N$65</f>
        <v>384</v>
      </c>
      <c r="EA15" s="164">
        <v>0</v>
      </c>
      <c r="EB15" s="391">
        <f>'Production Summary'!$N$66</f>
        <v>192</v>
      </c>
      <c r="EC15" s="164">
        <v>0</v>
      </c>
      <c r="ED15" s="164">
        <f>'Production Summary'!$N$67</f>
        <v>96</v>
      </c>
      <c r="EE15" s="164">
        <v>0</v>
      </c>
      <c r="EF15" s="164">
        <f>'Production Summary'!$N$68</f>
        <v>96</v>
      </c>
      <c r="EG15" s="164">
        <v>0</v>
      </c>
      <c r="EH15" s="164">
        <f>'Production Summary'!$N$69</f>
        <v>340</v>
      </c>
      <c r="EI15" s="101"/>
      <c r="EJ15" s="3"/>
      <c r="EK15" s="3"/>
      <c r="ER15" s="64" t="s">
        <v>31</v>
      </c>
      <c r="ES15" s="61" t="str">
        <f t="shared" si="32"/>
        <v/>
      </c>
      <c r="ET15" s="24">
        <f t="shared" si="33"/>
        <v>0</v>
      </c>
    </row>
    <row r="16" spans="1:150" ht="15" customHeight="1">
      <c r="A16" t="b">
        <f>C16='Raipur-2'!C16</f>
        <v>1</v>
      </c>
      <c r="B16" s="609">
        <f t="shared" si="34"/>
        <v>11</v>
      </c>
      <c r="C16" s="3" t="str">
        <f>IF('Raipur-2'!C16="","",'Raipur-2'!C16)</f>
        <v/>
      </c>
      <c r="D16" s="164">
        <f>'Production Summary'!$N$4</f>
        <v>666</v>
      </c>
      <c r="E16" s="164">
        <f>'Production Summary'!$M$4</f>
        <v>27.75</v>
      </c>
      <c r="F16" s="164">
        <v>0</v>
      </c>
      <c r="G16" s="164">
        <f>'Production Summary'!$N$5</f>
        <v>666</v>
      </c>
      <c r="H16" s="164">
        <f>'Production Summary'!$M$5</f>
        <v>27.75</v>
      </c>
      <c r="I16" s="164">
        <v>0</v>
      </c>
      <c r="J16" s="164">
        <f>'Production Summary'!$N$6</f>
        <v>200</v>
      </c>
      <c r="K16" s="328">
        <f>'Production Summary'!$M$6</f>
        <v>7.5</v>
      </c>
      <c r="L16" s="164">
        <v>0</v>
      </c>
      <c r="M16" s="365">
        <f>'Production Summary'!$N$7</f>
        <v>612.72</v>
      </c>
      <c r="N16" s="367">
        <f>'Production Summary'!$M$7</f>
        <v>25.53</v>
      </c>
      <c r="O16" s="164">
        <v>0</v>
      </c>
      <c r="P16" s="164">
        <f>'Production Summary'!$N$8</f>
        <v>780</v>
      </c>
      <c r="Q16" s="164">
        <f>'Production Summary'!$M$8</f>
        <v>65</v>
      </c>
      <c r="R16" s="164">
        <v>0</v>
      </c>
      <c r="S16" s="164">
        <f>'Production Summary'!$N$9</f>
        <v>720</v>
      </c>
      <c r="T16" s="164">
        <f>'Production Summary'!$M$9</f>
        <v>60</v>
      </c>
      <c r="U16" s="164">
        <v>0</v>
      </c>
      <c r="V16" s="164">
        <f>'Production Summary'!$N$10</f>
        <v>876</v>
      </c>
      <c r="W16" s="164">
        <f>'Production Summary'!$M$10</f>
        <v>73</v>
      </c>
      <c r="X16" s="164">
        <v>0</v>
      </c>
      <c r="Y16" s="164">
        <f>'Production Summary'!$N$14</f>
        <v>177</v>
      </c>
      <c r="Z16" s="328">
        <f>'Production Summary'!$M$14</f>
        <v>14.75</v>
      </c>
      <c r="AA16" s="164">
        <v>0</v>
      </c>
      <c r="AB16" s="167">
        <f t="shared" si="35"/>
        <v>126</v>
      </c>
      <c r="AC16" s="164">
        <f>'Production Summary'!$M$16</f>
        <v>21</v>
      </c>
      <c r="AD16" s="164">
        <v>0</v>
      </c>
      <c r="AE16" s="164">
        <f>'Production Summary'!$N$16</f>
        <v>252</v>
      </c>
      <c r="AF16" s="164">
        <f>'Production Summary'!$M$16</f>
        <v>21</v>
      </c>
      <c r="AG16" s="164">
        <v>0</v>
      </c>
      <c r="AH16" s="164">
        <f>'Production Summary'!$N$18</f>
        <v>1035</v>
      </c>
      <c r="AI16" s="164">
        <f>'Production Summary'!$M$18</f>
        <v>17.25</v>
      </c>
      <c r="AJ16" s="164">
        <v>0</v>
      </c>
      <c r="AK16" s="164">
        <f>'Production Summary'!$N$19</f>
        <v>870</v>
      </c>
      <c r="AL16" s="164">
        <f>'Production Summary'!$M$19</f>
        <v>29</v>
      </c>
      <c r="AM16" s="164">
        <v>0</v>
      </c>
      <c r="AN16" s="164">
        <f>'Production Summary'!$N$20</f>
        <v>864</v>
      </c>
      <c r="AO16" s="164">
        <f>'Production Summary'!$M$20</f>
        <v>72</v>
      </c>
      <c r="AP16" s="164">
        <v>0</v>
      </c>
      <c r="AQ16" s="164">
        <f>'Production Summary'!$N$21</f>
        <v>670</v>
      </c>
      <c r="AR16" s="164">
        <f>'Production Summary'!$M$21</f>
        <v>335</v>
      </c>
      <c r="AS16" s="164">
        <v>0</v>
      </c>
      <c r="AT16" s="386">
        <f>'Production Summary'!$N$22</f>
        <v>375</v>
      </c>
      <c r="AU16" s="164">
        <f>'Production Summary'!$N$23</f>
        <v>1050</v>
      </c>
      <c r="AV16" s="164">
        <f>'Production Summary'!$N$25</f>
        <v>300</v>
      </c>
      <c r="AW16" s="164">
        <f>'Production Summary'!$M$25</f>
        <v>25</v>
      </c>
      <c r="AX16" s="164">
        <v>0</v>
      </c>
      <c r="AY16" s="164">
        <f>'Production Summary'!$N$26</f>
        <v>300</v>
      </c>
      <c r="AZ16" s="164">
        <f>'Production Summary'!$M$26</f>
        <v>25</v>
      </c>
      <c r="BA16" s="164">
        <v>0</v>
      </c>
      <c r="BB16" s="164">
        <f>'Production Summary'!$N$28</f>
        <v>777</v>
      </c>
      <c r="BC16" s="164">
        <f>'Production Summary'!$M$28</f>
        <v>12.95</v>
      </c>
      <c r="BD16" s="164">
        <v>0</v>
      </c>
      <c r="BE16" s="164">
        <f>'Production Summary'!$N$29</f>
        <v>612</v>
      </c>
      <c r="BF16" s="164">
        <f>'Production Summary'!$M$29</f>
        <v>51</v>
      </c>
      <c r="BG16" s="164">
        <v>0</v>
      </c>
      <c r="BH16" s="164">
        <f>'Production Summary'!$N$30</f>
        <v>500</v>
      </c>
      <c r="BI16" s="164">
        <f>'Production Summary'!$M$30</f>
        <v>250</v>
      </c>
      <c r="BJ16" s="164">
        <v>0</v>
      </c>
      <c r="BK16" s="386"/>
      <c r="BL16" s="164">
        <f>'Production Summary'!$N$32</f>
        <v>875</v>
      </c>
      <c r="BM16" s="164">
        <f>'Production Summary'!$N$34</f>
        <v>360.59999999999997</v>
      </c>
      <c r="BN16" s="164">
        <f>'Production Summary'!$M$34</f>
        <v>6.01</v>
      </c>
      <c r="BO16" s="164">
        <v>0</v>
      </c>
      <c r="BP16" s="164">
        <f>'Production Summary'!$N$36</f>
        <v>717</v>
      </c>
      <c r="BQ16" s="164">
        <f>'Production Summary'!$M$36</f>
        <v>11.95</v>
      </c>
      <c r="BR16" s="164">
        <v>0</v>
      </c>
      <c r="BS16" s="164">
        <f>'Production Summary'!$N$37</f>
        <v>210</v>
      </c>
      <c r="BT16" s="164">
        <f>'Production Summary'!$M$37</f>
        <v>21</v>
      </c>
      <c r="BU16" s="164">
        <v>0</v>
      </c>
      <c r="BV16" s="164">
        <f>'Production Summary'!$N$38</f>
        <v>280</v>
      </c>
      <c r="BW16" s="164">
        <f>'Production Summary'!$M$38</f>
        <v>28</v>
      </c>
      <c r="BX16" s="164">
        <v>0</v>
      </c>
      <c r="BY16" s="165">
        <f>'Production Summary'!$N$39</f>
        <v>300.38406247988502</v>
      </c>
      <c r="BZ16" s="164">
        <f>'Production Summary'!$M$39</f>
        <v>30.038406247988501</v>
      </c>
      <c r="CA16" s="164">
        <v>0</v>
      </c>
      <c r="CB16" s="164">
        <f>'Production Summary'!$N$40</f>
        <v>131.30000000000001</v>
      </c>
      <c r="CC16" s="164">
        <f>'Production Summary'!$M$40</f>
        <v>13.13</v>
      </c>
      <c r="CD16" s="164">
        <v>0</v>
      </c>
      <c r="CE16" s="164">
        <f>'Production Summary'!$N$42</f>
        <v>1136.3519999999996</v>
      </c>
      <c r="CF16" s="164">
        <f>'Production Summary'!$M$42</f>
        <v>81.167999999999978</v>
      </c>
      <c r="CG16" s="164">
        <v>0</v>
      </c>
      <c r="CH16" s="164">
        <v>0</v>
      </c>
      <c r="CI16" s="164">
        <f>'Production Summary'!$N$43</f>
        <v>184</v>
      </c>
      <c r="CJ16" s="164">
        <v>0</v>
      </c>
      <c r="CK16" s="164">
        <f>'Production Summary'!$N$44</f>
        <v>355</v>
      </c>
      <c r="CL16" s="164">
        <v>0</v>
      </c>
      <c r="CM16" s="375">
        <f>'Production Summary'!$N$45</f>
        <v>1650</v>
      </c>
      <c r="CN16" s="164">
        <f>'Production Summary'!$N$46</f>
        <v>270</v>
      </c>
      <c r="CO16" s="164">
        <f>'Production Summary'!$N$47</f>
        <v>1350</v>
      </c>
      <c r="CP16" s="166"/>
      <c r="CQ16" s="164">
        <f>'Production Summary'!$N$49</f>
        <v>8004.1580041580037</v>
      </c>
      <c r="CR16" s="164">
        <f>'Production Summary'!$M$49</f>
        <v>66.701316701316699</v>
      </c>
      <c r="CS16" s="164">
        <f>'Production Summary'!$N$50</f>
        <v>13331.600831600828</v>
      </c>
      <c r="CT16" s="164">
        <f>'Production Summary'!$M$50</f>
        <v>148.1288981288981</v>
      </c>
      <c r="CU16" s="164">
        <f>'Production Summary'!$N$51</f>
        <v>12785.862785862784</v>
      </c>
      <c r="CV16" s="164">
        <f>'Production Summary'!$M$51</f>
        <v>355.16285516285512</v>
      </c>
      <c r="CW16" s="164">
        <f>'Production Summary'!$N$52</f>
        <v>12629.937629937627</v>
      </c>
      <c r="CX16" s="164">
        <f>'Production Summary'!$M$52</f>
        <v>701.66320166320156</v>
      </c>
      <c r="CY16" s="164">
        <f>'Production Summary'!$N$53</f>
        <v>12396.049896049895</v>
      </c>
      <c r="CZ16" s="164">
        <f>'Production Summary'!$M$53</f>
        <v>688.66943866943859</v>
      </c>
      <c r="DA16" s="164">
        <f>'Production Summary'!$N$54</f>
        <v>13799.376299376298</v>
      </c>
      <c r="DB16" s="164">
        <f>'Production Summary'!$M$54</f>
        <v>766.63201663201653</v>
      </c>
      <c r="DC16" s="164">
        <f>'Production Summary'!$N$60</f>
        <v>12863.825363825363</v>
      </c>
      <c r="DD16" s="164">
        <f>'Production Summary'!$M$60</f>
        <v>714.65696465696465</v>
      </c>
      <c r="DE16" s="164">
        <f>'Production Summary'!$N$59</f>
        <v>11148.648648648648</v>
      </c>
      <c r="DF16" s="164">
        <f>'Production Summary'!$M$59</f>
        <v>619.36936936936934</v>
      </c>
      <c r="DG16" s="164">
        <f>'Production Summary'!$N$55</f>
        <v>13842.68884268884</v>
      </c>
      <c r="DH16" s="164">
        <f>'Production Summary'!$M$55</f>
        <v>3460.67221067221</v>
      </c>
      <c r="DI16" s="164">
        <f>'Production Summary'!$N$56</f>
        <v>13097.713097713096</v>
      </c>
      <c r="DJ16" s="164">
        <f>'Production Summary'!$M$56</f>
        <v>163.72141372141371</v>
      </c>
      <c r="DK16" s="164">
        <f>'Production Summary'!$N$57</f>
        <v>14189.189189189186</v>
      </c>
      <c r="DL16" s="164">
        <f>'Production Summary'!$M$57</f>
        <v>394.14414414414409</v>
      </c>
      <c r="DM16" s="164">
        <f>'Production Summary'!$N$58</f>
        <v>14017.671517671517</v>
      </c>
      <c r="DN16" s="164">
        <f>'Production Summary'!$M$58</f>
        <v>778.75952875952873</v>
      </c>
      <c r="DO16" s="164">
        <f>'Production Summary'!$N$61</f>
        <v>4500</v>
      </c>
      <c r="DP16" s="164">
        <f>'Production Summary'!$M$61</f>
        <v>750</v>
      </c>
      <c r="DQ16" s="164">
        <v>0</v>
      </c>
      <c r="DR16" s="164">
        <f>'Production Summary'!$N$62</f>
        <v>8900</v>
      </c>
      <c r="DS16" s="164">
        <f>'Production Summary'!$N$70</f>
        <v>300</v>
      </c>
      <c r="DT16" s="328">
        <f>'Production Summary'!$M$70</f>
        <v>25</v>
      </c>
      <c r="DU16" s="164">
        <v>0</v>
      </c>
      <c r="DV16" s="164">
        <f>'Production Summary'!$N$71</f>
        <v>150</v>
      </c>
      <c r="DW16" s="328">
        <v>0</v>
      </c>
      <c r="DX16" s="164">
        <f>'Production Summary'!$N$64</f>
        <v>192</v>
      </c>
      <c r="DY16" s="164">
        <v>0</v>
      </c>
      <c r="DZ16" s="391">
        <f>'Production Summary'!$N$65</f>
        <v>384</v>
      </c>
      <c r="EA16" s="164">
        <v>0</v>
      </c>
      <c r="EB16" s="391">
        <f>'Production Summary'!$N$66</f>
        <v>192</v>
      </c>
      <c r="EC16" s="164">
        <v>0</v>
      </c>
      <c r="ED16" s="164">
        <f>'Production Summary'!$N$67</f>
        <v>96</v>
      </c>
      <c r="EE16" s="164">
        <v>0</v>
      </c>
      <c r="EF16" s="164">
        <f>'Production Summary'!$N$68</f>
        <v>96</v>
      </c>
      <c r="EG16" s="164">
        <v>0</v>
      </c>
      <c r="EH16" s="164">
        <f>'Production Summary'!$N$69</f>
        <v>340</v>
      </c>
      <c r="EI16" s="101"/>
      <c r="EJ16" s="3"/>
      <c r="EK16" s="3"/>
      <c r="ER16" s="64" t="s">
        <v>32</v>
      </c>
      <c r="ES16" s="61" t="str">
        <f t="shared" si="32"/>
        <v/>
      </c>
      <c r="ET16" s="24">
        <f t="shared" si="33"/>
        <v>0</v>
      </c>
    </row>
    <row r="17" spans="1:150" ht="15" customHeight="1">
      <c r="A17" t="b">
        <f>C17='Raipur-2'!C17</f>
        <v>1</v>
      </c>
      <c r="B17" s="609">
        <f t="shared" si="34"/>
        <v>12</v>
      </c>
      <c r="C17" s="3" t="str">
        <f>IF('Raipur-2'!C17="","",'Raipur-2'!C17)</f>
        <v/>
      </c>
      <c r="D17" s="164">
        <f>'Production Summary'!$N$4</f>
        <v>666</v>
      </c>
      <c r="E17" s="164">
        <f>'Production Summary'!$M$4</f>
        <v>27.75</v>
      </c>
      <c r="F17" s="164">
        <v>0</v>
      </c>
      <c r="G17" s="164">
        <f>'Production Summary'!$N$5</f>
        <v>666</v>
      </c>
      <c r="H17" s="164">
        <f>'Production Summary'!$M$5</f>
        <v>27.75</v>
      </c>
      <c r="I17" s="164">
        <v>0</v>
      </c>
      <c r="J17" s="164">
        <f>'Production Summary'!$N$6</f>
        <v>200</v>
      </c>
      <c r="K17" s="328">
        <f>'Production Summary'!$M$6</f>
        <v>7.5</v>
      </c>
      <c r="L17" s="164">
        <v>0</v>
      </c>
      <c r="M17" s="365">
        <f>'Production Summary'!$N$7</f>
        <v>612.72</v>
      </c>
      <c r="N17" s="367">
        <f>'Production Summary'!$M$7</f>
        <v>25.53</v>
      </c>
      <c r="O17" s="164">
        <v>0</v>
      </c>
      <c r="P17" s="164">
        <f>'Production Summary'!$N$8</f>
        <v>780</v>
      </c>
      <c r="Q17" s="164">
        <f>'Production Summary'!$M$8</f>
        <v>65</v>
      </c>
      <c r="R17" s="164">
        <v>0</v>
      </c>
      <c r="S17" s="164">
        <f>'Production Summary'!$N$9</f>
        <v>720</v>
      </c>
      <c r="T17" s="164">
        <f>'Production Summary'!$M$9</f>
        <v>60</v>
      </c>
      <c r="U17" s="164">
        <v>0</v>
      </c>
      <c r="V17" s="164">
        <f>'Production Summary'!$N$10</f>
        <v>876</v>
      </c>
      <c r="W17" s="164">
        <f>'Production Summary'!$M$10</f>
        <v>73</v>
      </c>
      <c r="X17" s="164">
        <v>0</v>
      </c>
      <c r="Y17" s="164">
        <f>'Production Summary'!$N$14</f>
        <v>177</v>
      </c>
      <c r="Z17" s="328">
        <f>'Production Summary'!$M$14</f>
        <v>14.75</v>
      </c>
      <c r="AA17" s="164">
        <v>0</v>
      </c>
      <c r="AB17" s="167">
        <f t="shared" si="35"/>
        <v>126</v>
      </c>
      <c r="AC17" s="164">
        <f>'Production Summary'!$M$16</f>
        <v>21</v>
      </c>
      <c r="AD17" s="164">
        <v>0</v>
      </c>
      <c r="AE17" s="164">
        <f>'Production Summary'!$N$16</f>
        <v>252</v>
      </c>
      <c r="AF17" s="164">
        <f>'Production Summary'!$M$16</f>
        <v>21</v>
      </c>
      <c r="AG17" s="164">
        <v>0</v>
      </c>
      <c r="AH17" s="164">
        <f>'Production Summary'!$N$18</f>
        <v>1035</v>
      </c>
      <c r="AI17" s="164">
        <f>'Production Summary'!$M$18</f>
        <v>17.25</v>
      </c>
      <c r="AJ17" s="164">
        <v>0</v>
      </c>
      <c r="AK17" s="164">
        <f>'Production Summary'!$N$19</f>
        <v>870</v>
      </c>
      <c r="AL17" s="164">
        <f>'Production Summary'!$M$19</f>
        <v>29</v>
      </c>
      <c r="AM17" s="164">
        <v>0</v>
      </c>
      <c r="AN17" s="164">
        <f>'Production Summary'!$N$20</f>
        <v>864</v>
      </c>
      <c r="AO17" s="164">
        <f>'Production Summary'!$M$20</f>
        <v>72</v>
      </c>
      <c r="AP17" s="164">
        <v>0</v>
      </c>
      <c r="AQ17" s="164">
        <f>'Production Summary'!$N$21</f>
        <v>670</v>
      </c>
      <c r="AR17" s="164">
        <f>'Production Summary'!$M$21</f>
        <v>335</v>
      </c>
      <c r="AS17" s="164">
        <v>0</v>
      </c>
      <c r="AT17" s="386">
        <f>'Production Summary'!$N$22</f>
        <v>375</v>
      </c>
      <c r="AU17" s="164">
        <f>'Production Summary'!$N$23</f>
        <v>1050</v>
      </c>
      <c r="AV17" s="164">
        <f>'Production Summary'!$N$25</f>
        <v>300</v>
      </c>
      <c r="AW17" s="164">
        <f>'Production Summary'!$M$25</f>
        <v>25</v>
      </c>
      <c r="AX17" s="164">
        <v>0</v>
      </c>
      <c r="AY17" s="164">
        <f>'Production Summary'!$N$26</f>
        <v>300</v>
      </c>
      <c r="AZ17" s="164">
        <f>'Production Summary'!$M$26</f>
        <v>25</v>
      </c>
      <c r="BA17" s="164">
        <v>0</v>
      </c>
      <c r="BB17" s="164">
        <f>'Production Summary'!$N$28</f>
        <v>777</v>
      </c>
      <c r="BC17" s="164">
        <f>'Production Summary'!$M$28</f>
        <v>12.95</v>
      </c>
      <c r="BD17" s="164">
        <v>0</v>
      </c>
      <c r="BE17" s="164">
        <f>'Production Summary'!$N$29</f>
        <v>612</v>
      </c>
      <c r="BF17" s="164">
        <f>'Production Summary'!$M$29</f>
        <v>51</v>
      </c>
      <c r="BG17" s="164">
        <v>0</v>
      </c>
      <c r="BH17" s="164">
        <f>'Production Summary'!$N$30</f>
        <v>500</v>
      </c>
      <c r="BI17" s="164">
        <f>'Production Summary'!$M$30</f>
        <v>250</v>
      </c>
      <c r="BJ17" s="164">
        <v>0</v>
      </c>
      <c r="BK17" s="386"/>
      <c r="BL17" s="164">
        <f>'Production Summary'!$N$32</f>
        <v>875</v>
      </c>
      <c r="BM17" s="164">
        <f>'Production Summary'!$N$34</f>
        <v>360.59999999999997</v>
      </c>
      <c r="BN17" s="164">
        <f>'Production Summary'!$M$34</f>
        <v>6.01</v>
      </c>
      <c r="BO17" s="164">
        <v>0</v>
      </c>
      <c r="BP17" s="164">
        <f>'Production Summary'!$N$36</f>
        <v>717</v>
      </c>
      <c r="BQ17" s="164">
        <f>'Production Summary'!$M$36</f>
        <v>11.95</v>
      </c>
      <c r="BR17" s="164">
        <v>0</v>
      </c>
      <c r="BS17" s="164">
        <f>'Production Summary'!$N$37</f>
        <v>210</v>
      </c>
      <c r="BT17" s="164">
        <f>'Production Summary'!$M$37</f>
        <v>21</v>
      </c>
      <c r="BU17" s="164">
        <v>0</v>
      </c>
      <c r="BV17" s="164">
        <f>'Production Summary'!$N$38</f>
        <v>280</v>
      </c>
      <c r="BW17" s="164">
        <f>'Production Summary'!$M$38</f>
        <v>28</v>
      </c>
      <c r="BX17" s="164">
        <v>0</v>
      </c>
      <c r="BY17" s="165">
        <f>'Production Summary'!$N$39</f>
        <v>300.38406247988502</v>
      </c>
      <c r="BZ17" s="164">
        <f>'Production Summary'!$M$39</f>
        <v>30.038406247988501</v>
      </c>
      <c r="CA17" s="164">
        <v>0</v>
      </c>
      <c r="CB17" s="164">
        <f>'Production Summary'!$N$40</f>
        <v>131.30000000000001</v>
      </c>
      <c r="CC17" s="164">
        <f>'Production Summary'!$M$40</f>
        <v>13.13</v>
      </c>
      <c r="CD17" s="164">
        <v>0</v>
      </c>
      <c r="CE17" s="164">
        <f>'Production Summary'!$N$42</f>
        <v>1136.3519999999996</v>
      </c>
      <c r="CF17" s="164">
        <f>'Production Summary'!$M$42</f>
        <v>81.167999999999978</v>
      </c>
      <c r="CG17" s="164">
        <v>0</v>
      </c>
      <c r="CH17" s="164">
        <v>0</v>
      </c>
      <c r="CI17" s="164">
        <f>'Production Summary'!$N$43</f>
        <v>184</v>
      </c>
      <c r="CJ17" s="164">
        <v>0</v>
      </c>
      <c r="CK17" s="164">
        <f>'Production Summary'!$N$44</f>
        <v>355</v>
      </c>
      <c r="CL17" s="164">
        <v>0</v>
      </c>
      <c r="CM17" s="375">
        <f>'Production Summary'!$N$45</f>
        <v>1650</v>
      </c>
      <c r="CN17" s="164">
        <f>'Production Summary'!$N$46</f>
        <v>270</v>
      </c>
      <c r="CO17" s="164">
        <f>'Production Summary'!$N$47</f>
        <v>1350</v>
      </c>
      <c r="CP17" s="166"/>
      <c r="CQ17" s="164">
        <f>'Production Summary'!$N$49</f>
        <v>8004.1580041580037</v>
      </c>
      <c r="CR17" s="164">
        <f>'Production Summary'!$M$49</f>
        <v>66.701316701316699</v>
      </c>
      <c r="CS17" s="164">
        <f>'Production Summary'!$N$50</f>
        <v>13331.600831600828</v>
      </c>
      <c r="CT17" s="164">
        <f>'Production Summary'!$M$50</f>
        <v>148.1288981288981</v>
      </c>
      <c r="CU17" s="164">
        <f>'Production Summary'!$N$51</f>
        <v>12785.862785862784</v>
      </c>
      <c r="CV17" s="164">
        <f>'Production Summary'!$M$51</f>
        <v>355.16285516285512</v>
      </c>
      <c r="CW17" s="164">
        <f>'Production Summary'!$N$52</f>
        <v>12629.937629937627</v>
      </c>
      <c r="CX17" s="164">
        <f>'Production Summary'!$M$52</f>
        <v>701.66320166320156</v>
      </c>
      <c r="CY17" s="164">
        <f>'Production Summary'!$N$53</f>
        <v>12396.049896049895</v>
      </c>
      <c r="CZ17" s="164">
        <f>'Production Summary'!$M$53</f>
        <v>688.66943866943859</v>
      </c>
      <c r="DA17" s="164">
        <f>'Production Summary'!$N$54</f>
        <v>13799.376299376298</v>
      </c>
      <c r="DB17" s="164">
        <f>'Production Summary'!$M$54</f>
        <v>766.63201663201653</v>
      </c>
      <c r="DC17" s="164">
        <f>'Production Summary'!$N$60</f>
        <v>12863.825363825363</v>
      </c>
      <c r="DD17" s="164">
        <f>'Production Summary'!$M$60</f>
        <v>714.65696465696465</v>
      </c>
      <c r="DE17" s="164">
        <f>'Production Summary'!$N$59</f>
        <v>11148.648648648648</v>
      </c>
      <c r="DF17" s="164">
        <f>'Production Summary'!$M$59</f>
        <v>619.36936936936934</v>
      </c>
      <c r="DG17" s="164">
        <f>'Production Summary'!$N$55</f>
        <v>13842.68884268884</v>
      </c>
      <c r="DH17" s="164">
        <f>'Production Summary'!$M$55</f>
        <v>3460.67221067221</v>
      </c>
      <c r="DI17" s="164">
        <f>'Production Summary'!$N$56</f>
        <v>13097.713097713096</v>
      </c>
      <c r="DJ17" s="164">
        <f>'Production Summary'!$M$56</f>
        <v>163.72141372141371</v>
      </c>
      <c r="DK17" s="164">
        <f>'Production Summary'!$N$57</f>
        <v>14189.189189189186</v>
      </c>
      <c r="DL17" s="164">
        <f>'Production Summary'!$M$57</f>
        <v>394.14414414414409</v>
      </c>
      <c r="DM17" s="164">
        <f>'Production Summary'!$N$58</f>
        <v>14017.671517671517</v>
      </c>
      <c r="DN17" s="164">
        <f>'Production Summary'!$M$58</f>
        <v>778.75952875952873</v>
      </c>
      <c r="DO17" s="164">
        <f>'Production Summary'!$N$61</f>
        <v>4500</v>
      </c>
      <c r="DP17" s="164">
        <f>'Production Summary'!$M$61</f>
        <v>750</v>
      </c>
      <c r="DQ17" s="164">
        <v>0</v>
      </c>
      <c r="DR17" s="164">
        <f>'Production Summary'!$N$62</f>
        <v>8900</v>
      </c>
      <c r="DS17" s="164">
        <f>'Production Summary'!$N$70</f>
        <v>300</v>
      </c>
      <c r="DT17" s="328">
        <f>'Production Summary'!$M$70</f>
        <v>25</v>
      </c>
      <c r="DU17" s="164">
        <v>0</v>
      </c>
      <c r="DV17" s="164">
        <f>'Production Summary'!$N$71</f>
        <v>150</v>
      </c>
      <c r="DW17" s="328">
        <v>0</v>
      </c>
      <c r="DX17" s="164">
        <f>'Production Summary'!$N$64</f>
        <v>192</v>
      </c>
      <c r="DY17" s="164">
        <v>0</v>
      </c>
      <c r="DZ17" s="391">
        <f>'Production Summary'!$N$65</f>
        <v>384</v>
      </c>
      <c r="EA17" s="164">
        <v>0</v>
      </c>
      <c r="EB17" s="391">
        <f>'Production Summary'!$N$66</f>
        <v>192</v>
      </c>
      <c r="EC17" s="164">
        <v>0</v>
      </c>
      <c r="ED17" s="164">
        <f>'Production Summary'!$N$67</f>
        <v>96</v>
      </c>
      <c r="EE17" s="164">
        <v>0</v>
      </c>
      <c r="EF17" s="164">
        <f>'Production Summary'!$N$68</f>
        <v>96</v>
      </c>
      <c r="EG17" s="164">
        <v>0</v>
      </c>
      <c r="EH17" s="164">
        <f>'Production Summary'!$N$69</f>
        <v>340</v>
      </c>
      <c r="EI17" s="101"/>
      <c r="EJ17" s="3"/>
      <c r="EK17" s="3"/>
      <c r="ER17" s="64" t="s">
        <v>33</v>
      </c>
      <c r="ES17" s="61" t="str">
        <f t="shared" si="32"/>
        <v/>
      </c>
      <c r="ET17" s="24">
        <f t="shared" si="33"/>
        <v>0</v>
      </c>
    </row>
    <row r="18" spans="1:150" ht="15" customHeight="1">
      <c r="A18" t="b">
        <f>C18='Raipur-2'!C18</f>
        <v>1</v>
      </c>
      <c r="B18" s="609">
        <f t="shared" si="34"/>
        <v>13</v>
      </c>
      <c r="C18" s="3" t="str">
        <f>IF('Raipur-2'!C18="","",'Raipur-2'!C18)</f>
        <v/>
      </c>
      <c r="D18" s="164">
        <f>'Production Summary'!$N$4</f>
        <v>666</v>
      </c>
      <c r="E18" s="164">
        <f>'Production Summary'!$M$4</f>
        <v>27.75</v>
      </c>
      <c r="F18" s="164">
        <v>0</v>
      </c>
      <c r="G18" s="164">
        <f>'Production Summary'!$N$5</f>
        <v>666</v>
      </c>
      <c r="H18" s="164">
        <f>'Production Summary'!$M$5</f>
        <v>27.75</v>
      </c>
      <c r="I18" s="164">
        <v>0</v>
      </c>
      <c r="J18" s="164">
        <f>'Production Summary'!$N$6</f>
        <v>200</v>
      </c>
      <c r="K18" s="328">
        <f>'Production Summary'!$M$6</f>
        <v>7.5</v>
      </c>
      <c r="L18" s="164">
        <v>0</v>
      </c>
      <c r="M18" s="365">
        <f>'Production Summary'!$N$7</f>
        <v>612.72</v>
      </c>
      <c r="N18" s="367">
        <f>'Production Summary'!$M$7</f>
        <v>25.53</v>
      </c>
      <c r="O18" s="164">
        <v>0</v>
      </c>
      <c r="P18" s="164">
        <f>'Production Summary'!$N$8</f>
        <v>780</v>
      </c>
      <c r="Q18" s="164">
        <f>'Production Summary'!$M$8</f>
        <v>65</v>
      </c>
      <c r="R18" s="164">
        <v>0</v>
      </c>
      <c r="S18" s="164">
        <f>'Production Summary'!$N$9</f>
        <v>720</v>
      </c>
      <c r="T18" s="164">
        <f>'Production Summary'!$M$9</f>
        <v>60</v>
      </c>
      <c r="U18" s="164">
        <v>0</v>
      </c>
      <c r="V18" s="164">
        <f>'Production Summary'!$N$10</f>
        <v>876</v>
      </c>
      <c r="W18" s="164">
        <f>'Production Summary'!$M$10</f>
        <v>73</v>
      </c>
      <c r="X18" s="164">
        <v>0</v>
      </c>
      <c r="Y18" s="164">
        <f>'Production Summary'!$N$14</f>
        <v>177</v>
      </c>
      <c r="Z18" s="328">
        <f>'Production Summary'!$M$14</f>
        <v>14.75</v>
      </c>
      <c r="AA18" s="164">
        <v>0</v>
      </c>
      <c r="AB18" s="167">
        <f t="shared" si="35"/>
        <v>126</v>
      </c>
      <c r="AC18" s="164">
        <f>'Production Summary'!$M$16</f>
        <v>21</v>
      </c>
      <c r="AD18" s="164">
        <v>0</v>
      </c>
      <c r="AE18" s="164">
        <f>'Production Summary'!$N$16</f>
        <v>252</v>
      </c>
      <c r="AF18" s="164">
        <f>'Production Summary'!$M$16</f>
        <v>21</v>
      </c>
      <c r="AG18" s="164">
        <v>0</v>
      </c>
      <c r="AH18" s="164">
        <f>'Production Summary'!$N$18</f>
        <v>1035</v>
      </c>
      <c r="AI18" s="164">
        <f>'Production Summary'!$M$18</f>
        <v>17.25</v>
      </c>
      <c r="AJ18" s="164">
        <v>0</v>
      </c>
      <c r="AK18" s="164">
        <f>'Production Summary'!$N$19</f>
        <v>870</v>
      </c>
      <c r="AL18" s="164">
        <f>'Production Summary'!$M$19</f>
        <v>29</v>
      </c>
      <c r="AM18" s="164">
        <v>0</v>
      </c>
      <c r="AN18" s="164">
        <f>'Production Summary'!$N$20</f>
        <v>864</v>
      </c>
      <c r="AO18" s="164">
        <f>'Production Summary'!$M$20</f>
        <v>72</v>
      </c>
      <c r="AP18" s="164">
        <v>0</v>
      </c>
      <c r="AQ18" s="164">
        <f>'Production Summary'!$N$21</f>
        <v>670</v>
      </c>
      <c r="AR18" s="164">
        <f>'Production Summary'!$M$21</f>
        <v>335</v>
      </c>
      <c r="AS18" s="164">
        <v>0</v>
      </c>
      <c r="AT18" s="386">
        <f>'Production Summary'!$N$22</f>
        <v>375</v>
      </c>
      <c r="AU18" s="164">
        <f>'Production Summary'!$N$23</f>
        <v>1050</v>
      </c>
      <c r="AV18" s="164">
        <f>'Production Summary'!$N$25</f>
        <v>300</v>
      </c>
      <c r="AW18" s="164">
        <f>'Production Summary'!$M$25</f>
        <v>25</v>
      </c>
      <c r="AX18" s="164">
        <v>0</v>
      </c>
      <c r="AY18" s="164">
        <f>'Production Summary'!$N$26</f>
        <v>300</v>
      </c>
      <c r="AZ18" s="164">
        <f>'Production Summary'!$M$26</f>
        <v>25</v>
      </c>
      <c r="BA18" s="164">
        <v>0</v>
      </c>
      <c r="BB18" s="164">
        <f>'Production Summary'!$N$28</f>
        <v>777</v>
      </c>
      <c r="BC18" s="164">
        <f>'Production Summary'!$M$28</f>
        <v>12.95</v>
      </c>
      <c r="BD18" s="164">
        <v>0</v>
      </c>
      <c r="BE18" s="164">
        <f>'Production Summary'!$N$29</f>
        <v>612</v>
      </c>
      <c r="BF18" s="164">
        <f>'Production Summary'!$M$29</f>
        <v>51</v>
      </c>
      <c r="BG18" s="164">
        <v>0</v>
      </c>
      <c r="BH18" s="164">
        <f>'Production Summary'!$N$30</f>
        <v>500</v>
      </c>
      <c r="BI18" s="164">
        <f>'Production Summary'!$M$30</f>
        <v>250</v>
      </c>
      <c r="BJ18" s="164">
        <v>0</v>
      </c>
      <c r="BK18" s="386"/>
      <c r="BL18" s="164">
        <f>'Production Summary'!$N$32</f>
        <v>875</v>
      </c>
      <c r="BM18" s="164">
        <f>'Production Summary'!$N$34</f>
        <v>360.59999999999997</v>
      </c>
      <c r="BN18" s="164">
        <f>'Production Summary'!$M$34</f>
        <v>6.01</v>
      </c>
      <c r="BO18" s="164">
        <v>0</v>
      </c>
      <c r="BP18" s="164">
        <f>'Production Summary'!$N$36</f>
        <v>717</v>
      </c>
      <c r="BQ18" s="164">
        <f>'Production Summary'!$M$36</f>
        <v>11.95</v>
      </c>
      <c r="BR18" s="164">
        <v>0</v>
      </c>
      <c r="BS18" s="164">
        <f>'Production Summary'!$N$37</f>
        <v>210</v>
      </c>
      <c r="BT18" s="164">
        <f>'Production Summary'!$M$37</f>
        <v>21</v>
      </c>
      <c r="BU18" s="164">
        <v>0</v>
      </c>
      <c r="BV18" s="164">
        <f>'Production Summary'!$N$38</f>
        <v>280</v>
      </c>
      <c r="BW18" s="164">
        <f>'Production Summary'!$M$38</f>
        <v>28</v>
      </c>
      <c r="BX18" s="164">
        <v>0</v>
      </c>
      <c r="BY18" s="165">
        <f>'Production Summary'!$N$39</f>
        <v>300.38406247988502</v>
      </c>
      <c r="BZ18" s="164">
        <f>'Production Summary'!$M$39</f>
        <v>30.038406247988501</v>
      </c>
      <c r="CA18" s="164">
        <v>0</v>
      </c>
      <c r="CB18" s="164">
        <f>'Production Summary'!$N$40</f>
        <v>131.30000000000001</v>
      </c>
      <c r="CC18" s="164">
        <f>'Production Summary'!$M$40</f>
        <v>13.13</v>
      </c>
      <c r="CD18" s="164">
        <v>0</v>
      </c>
      <c r="CE18" s="164">
        <f>'Production Summary'!$N$42</f>
        <v>1136.3519999999996</v>
      </c>
      <c r="CF18" s="164">
        <f>'Production Summary'!$M$42</f>
        <v>81.167999999999978</v>
      </c>
      <c r="CG18" s="164">
        <v>0</v>
      </c>
      <c r="CH18" s="164">
        <v>0</v>
      </c>
      <c r="CI18" s="164">
        <f>'Production Summary'!$N$43</f>
        <v>184</v>
      </c>
      <c r="CJ18" s="164">
        <v>0</v>
      </c>
      <c r="CK18" s="164">
        <f>'Production Summary'!$N$44</f>
        <v>355</v>
      </c>
      <c r="CL18" s="164">
        <v>0</v>
      </c>
      <c r="CM18" s="375">
        <f>'Production Summary'!$N$45</f>
        <v>1650</v>
      </c>
      <c r="CN18" s="164">
        <f>'Production Summary'!$N$46</f>
        <v>270</v>
      </c>
      <c r="CO18" s="164">
        <f>'Production Summary'!$N$47</f>
        <v>1350</v>
      </c>
      <c r="CP18" s="166"/>
      <c r="CQ18" s="164">
        <f>'Production Summary'!$N$49</f>
        <v>8004.1580041580037</v>
      </c>
      <c r="CR18" s="164">
        <f>'Production Summary'!$M$49</f>
        <v>66.701316701316699</v>
      </c>
      <c r="CS18" s="164">
        <f>'Production Summary'!$N$50</f>
        <v>13331.600831600828</v>
      </c>
      <c r="CT18" s="164">
        <f>'Production Summary'!$M$50</f>
        <v>148.1288981288981</v>
      </c>
      <c r="CU18" s="164">
        <f>'Production Summary'!$N$51</f>
        <v>12785.862785862784</v>
      </c>
      <c r="CV18" s="164">
        <f>'Production Summary'!$M$51</f>
        <v>355.16285516285512</v>
      </c>
      <c r="CW18" s="164">
        <f>'Production Summary'!$N$52</f>
        <v>12629.937629937627</v>
      </c>
      <c r="CX18" s="164">
        <f>'Production Summary'!$M$52</f>
        <v>701.66320166320156</v>
      </c>
      <c r="CY18" s="164">
        <f>'Production Summary'!$N$53</f>
        <v>12396.049896049895</v>
      </c>
      <c r="CZ18" s="164">
        <f>'Production Summary'!$M$53</f>
        <v>688.66943866943859</v>
      </c>
      <c r="DA18" s="164">
        <f>'Production Summary'!$N$54</f>
        <v>13799.376299376298</v>
      </c>
      <c r="DB18" s="164">
        <f>'Production Summary'!$M$54</f>
        <v>766.63201663201653</v>
      </c>
      <c r="DC18" s="164">
        <f>'Production Summary'!$N$60</f>
        <v>12863.825363825363</v>
      </c>
      <c r="DD18" s="164">
        <f>'Production Summary'!$M$60</f>
        <v>714.65696465696465</v>
      </c>
      <c r="DE18" s="164">
        <f>'Production Summary'!$N$59</f>
        <v>11148.648648648648</v>
      </c>
      <c r="DF18" s="164">
        <f>'Production Summary'!$M$59</f>
        <v>619.36936936936934</v>
      </c>
      <c r="DG18" s="164">
        <f>'Production Summary'!$N$55</f>
        <v>13842.68884268884</v>
      </c>
      <c r="DH18" s="164">
        <f>'Production Summary'!$M$55</f>
        <v>3460.67221067221</v>
      </c>
      <c r="DI18" s="164">
        <f>'Production Summary'!$N$56</f>
        <v>13097.713097713096</v>
      </c>
      <c r="DJ18" s="164">
        <f>'Production Summary'!$M$56</f>
        <v>163.72141372141371</v>
      </c>
      <c r="DK18" s="164">
        <f>'Production Summary'!$N$57</f>
        <v>14189.189189189186</v>
      </c>
      <c r="DL18" s="164">
        <f>'Production Summary'!$M$57</f>
        <v>394.14414414414409</v>
      </c>
      <c r="DM18" s="164">
        <f>'Production Summary'!$N$58</f>
        <v>14017.671517671517</v>
      </c>
      <c r="DN18" s="164">
        <f>'Production Summary'!$M$58</f>
        <v>778.75952875952873</v>
      </c>
      <c r="DO18" s="164">
        <f>'Production Summary'!$N$61</f>
        <v>4500</v>
      </c>
      <c r="DP18" s="164">
        <f>'Production Summary'!$M$61</f>
        <v>750</v>
      </c>
      <c r="DQ18" s="164">
        <v>0</v>
      </c>
      <c r="DR18" s="164">
        <f>'Production Summary'!$N$62</f>
        <v>8900</v>
      </c>
      <c r="DS18" s="164">
        <f>'Production Summary'!$N$70</f>
        <v>300</v>
      </c>
      <c r="DT18" s="328">
        <f>'Production Summary'!$M$70</f>
        <v>25</v>
      </c>
      <c r="DU18" s="164">
        <v>0</v>
      </c>
      <c r="DV18" s="164">
        <f>'Production Summary'!$N$71</f>
        <v>150</v>
      </c>
      <c r="DW18" s="328">
        <v>0</v>
      </c>
      <c r="DX18" s="164">
        <f>'Production Summary'!$N$64</f>
        <v>192</v>
      </c>
      <c r="DY18" s="164">
        <v>0</v>
      </c>
      <c r="DZ18" s="391">
        <f>'Production Summary'!$N$65</f>
        <v>384</v>
      </c>
      <c r="EA18" s="164">
        <v>0</v>
      </c>
      <c r="EB18" s="391">
        <f>'Production Summary'!$N$66</f>
        <v>192</v>
      </c>
      <c r="EC18" s="164">
        <v>0</v>
      </c>
      <c r="ED18" s="164">
        <f>'Production Summary'!$N$67</f>
        <v>96</v>
      </c>
      <c r="EE18" s="164">
        <v>0</v>
      </c>
      <c r="EF18" s="164">
        <f>'Production Summary'!$N$68</f>
        <v>96</v>
      </c>
      <c r="EG18" s="164">
        <v>0</v>
      </c>
      <c r="EH18" s="164">
        <f>'Production Summary'!$N$69</f>
        <v>340</v>
      </c>
      <c r="EI18" s="101"/>
      <c r="EJ18" s="3"/>
      <c r="EK18" s="3"/>
      <c r="ER18" s="64" t="s">
        <v>34</v>
      </c>
      <c r="ES18" s="61" t="str">
        <f t="shared" si="32"/>
        <v/>
      </c>
      <c r="ET18" s="24">
        <f t="shared" si="33"/>
        <v>0</v>
      </c>
    </row>
    <row r="19" spans="1:150" ht="15" customHeight="1">
      <c r="A19" t="b">
        <f>C19='Raipur-2'!C19</f>
        <v>1</v>
      </c>
      <c r="B19" s="609">
        <f t="shared" si="34"/>
        <v>14</v>
      </c>
      <c r="C19" s="3" t="str">
        <f>IF('Raipur-2'!C19="","",'Raipur-2'!C19)</f>
        <v/>
      </c>
      <c r="D19" s="164">
        <f>'Production Summary'!$N$4</f>
        <v>666</v>
      </c>
      <c r="E19" s="164">
        <f>'Production Summary'!$M$4</f>
        <v>27.75</v>
      </c>
      <c r="F19" s="164">
        <v>0</v>
      </c>
      <c r="G19" s="164">
        <f>'Production Summary'!$N$5</f>
        <v>666</v>
      </c>
      <c r="H19" s="164">
        <f>'Production Summary'!$M$5</f>
        <v>27.75</v>
      </c>
      <c r="I19" s="164">
        <v>0</v>
      </c>
      <c r="J19" s="164">
        <f>'Production Summary'!$N$6</f>
        <v>200</v>
      </c>
      <c r="K19" s="328">
        <f>'Production Summary'!$M$6</f>
        <v>7.5</v>
      </c>
      <c r="L19" s="164">
        <v>0</v>
      </c>
      <c r="M19" s="365">
        <f>'Production Summary'!$N$7</f>
        <v>612.72</v>
      </c>
      <c r="N19" s="367">
        <f>'Production Summary'!$M$7</f>
        <v>25.53</v>
      </c>
      <c r="O19" s="164">
        <v>0</v>
      </c>
      <c r="P19" s="164">
        <f>'Production Summary'!$N$8</f>
        <v>780</v>
      </c>
      <c r="Q19" s="164">
        <f>'Production Summary'!$M$8</f>
        <v>65</v>
      </c>
      <c r="R19" s="164">
        <v>0</v>
      </c>
      <c r="S19" s="164">
        <f>'Production Summary'!$N$9</f>
        <v>720</v>
      </c>
      <c r="T19" s="164">
        <f>'Production Summary'!$M$9</f>
        <v>60</v>
      </c>
      <c r="U19" s="164">
        <v>0</v>
      </c>
      <c r="V19" s="164">
        <f>'Production Summary'!$N$10</f>
        <v>876</v>
      </c>
      <c r="W19" s="164">
        <f>'Production Summary'!$M$10</f>
        <v>73</v>
      </c>
      <c r="X19" s="164">
        <v>0</v>
      </c>
      <c r="Y19" s="164">
        <f>'Production Summary'!$N$14</f>
        <v>177</v>
      </c>
      <c r="Z19" s="328">
        <f>'Production Summary'!$M$14</f>
        <v>14.75</v>
      </c>
      <c r="AA19" s="164">
        <v>0</v>
      </c>
      <c r="AB19" s="167">
        <f t="shared" si="35"/>
        <v>126</v>
      </c>
      <c r="AC19" s="164">
        <f>'Production Summary'!$M$16</f>
        <v>21</v>
      </c>
      <c r="AD19" s="164">
        <v>0</v>
      </c>
      <c r="AE19" s="164">
        <f>'Production Summary'!$N$16</f>
        <v>252</v>
      </c>
      <c r="AF19" s="164">
        <f>'Production Summary'!$M$16</f>
        <v>21</v>
      </c>
      <c r="AG19" s="164">
        <v>0</v>
      </c>
      <c r="AH19" s="164">
        <f>'Production Summary'!$N$18</f>
        <v>1035</v>
      </c>
      <c r="AI19" s="164">
        <f>'Production Summary'!$M$18</f>
        <v>17.25</v>
      </c>
      <c r="AJ19" s="164">
        <v>0</v>
      </c>
      <c r="AK19" s="164">
        <f>'Production Summary'!$N$19</f>
        <v>870</v>
      </c>
      <c r="AL19" s="164">
        <f>'Production Summary'!$M$19</f>
        <v>29</v>
      </c>
      <c r="AM19" s="164">
        <v>0</v>
      </c>
      <c r="AN19" s="164">
        <f>'Production Summary'!$N$20</f>
        <v>864</v>
      </c>
      <c r="AO19" s="164">
        <f>'Production Summary'!$M$20</f>
        <v>72</v>
      </c>
      <c r="AP19" s="164">
        <v>0</v>
      </c>
      <c r="AQ19" s="164">
        <f>'Production Summary'!$N$21</f>
        <v>670</v>
      </c>
      <c r="AR19" s="164">
        <f>'Production Summary'!$M$21</f>
        <v>335</v>
      </c>
      <c r="AS19" s="164">
        <v>0</v>
      </c>
      <c r="AT19" s="386">
        <f>'Production Summary'!$N$22</f>
        <v>375</v>
      </c>
      <c r="AU19" s="164">
        <f>'Production Summary'!$N$23</f>
        <v>1050</v>
      </c>
      <c r="AV19" s="164">
        <f>'Production Summary'!$N$25</f>
        <v>300</v>
      </c>
      <c r="AW19" s="164">
        <f>'Production Summary'!$M$25</f>
        <v>25</v>
      </c>
      <c r="AX19" s="164">
        <v>0</v>
      </c>
      <c r="AY19" s="164">
        <f>'Production Summary'!$N$26</f>
        <v>300</v>
      </c>
      <c r="AZ19" s="164">
        <f>'Production Summary'!$M$26</f>
        <v>25</v>
      </c>
      <c r="BA19" s="164">
        <v>0</v>
      </c>
      <c r="BB19" s="164">
        <f>'Production Summary'!$N$28</f>
        <v>777</v>
      </c>
      <c r="BC19" s="164">
        <f>'Production Summary'!$M$28</f>
        <v>12.95</v>
      </c>
      <c r="BD19" s="164">
        <v>0</v>
      </c>
      <c r="BE19" s="164">
        <f>'Production Summary'!$N$29</f>
        <v>612</v>
      </c>
      <c r="BF19" s="164">
        <f>'Production Summary'!$M$29</f>
        <v>51</v>
      </c>
      <c r="BG19" s="164">
        <v>0</v>
      </c>
      <c r="BH19" s="164">
        <f>'Production Summary'!$N$30</f>
        <v>500</v>
      </c>
      <c r="BI19" s="164">
        <f>'Production Summary'!$M$30</f>
        <v>250</v>
      </c>
      <c r="BJ19" s="164">
        <v>0</v>
      </c>
      <c r="BK19" s="386"/>
      <c r="BL19" s="164">
        <f>'Production Summary'!$N$32</f>
        <v>875</v>
      </c>
      <c r="BM19" s="164">
        <f>'Production Summary'!$N$34</f>
        <v>360.59999999999997</v>
      </c>
      <c r="BN19" s="164">
        <f>'Production Summary'!$M$34</f>
        <v>6.01</v>
      </c>
      <c r="BO19" s="164">
        <v>0</v>
      </c>
      <c r="BP19" s="164">
        <f>'Production Summary'!$N$36</f>
        <v>717</v>
      </c>
      <c r="BQ19" s="164">
        <f>'Production Summary'!$M$36</f>
        <v>11.95</v>
      </c>
      <c r="BR19" s="164">
        <v>0</v>
      </c>
      <c r="BS19" s="164">
        <f>'Production Summary'!$N$37</f>
        <v>210</v>
      </c>
      <c r="BT19" s="164">
        <f>'Production Summary'!$M$37</f>
        <v>21</v>
      </c>
      <c r="BU19" s="164">
        <v>0</v>
      </c>
      <c r="BV19" s="164">
        <f>'Production Summary'!$N$38</f>
        <v>280</v>
      </c>
      <c r="BW19" s="164">
        <f>'Production Summary'!$M$38</f>
        <v>28</v>
      </c>
      <c r="BX19" s="164">
        <v>0</v>
      </c>
      <c r="BY19" s="165">
        <f>'Production Summary'!$N$39</f>
        <v>300.38406247988502</v>
      </c>
      <c r="BZ19" s="164">
        <f>'Production Summary'!$M$39</f>
        <v>30.038406247988501</v>
      </c>
      <c r="CA19" s="164">
        <v>0</v>
      </c>
      <c r="CB19" s="164">
        <f>'Production Summary'!$N$40</f>
        <v>131.30000000000001</v>
      </c>
      <c r="CC19" s="164">
        <f>'Production Summary'!$M$40</f>
        <v>13.13</v>
      </c>
      <c r="CD19" s="164">
        <v>0</v>
      </c>
      <c r="CE19" s="164">
        <f>'Production Summary'!$N$42</f>
        <v>1136.3519999999996</v>
      </c>
      <c r="CF19" s="164">
        <f>'Production Summary'!$M$42</f>
        <v>81.167999999999978</v>
      </c>
      <c r="CG19" s="164">
        <v>0</v>
      </c>
      <c r="CH19" s="164">
        <v>0</v>
      </c>
      <c r="CI19" s="164">
        <f>'Production Summary'!$N$43</f>
        <v>184</v>
      </c>
      <c r="CJ19" s="164">
        <v>0</v>
      </c>
      <c r="CK19" s="164">
        <f>'Production Summary'!$N$44</f>
        <v>355</v>
      </c>
      <c r="CL19" s="164">
        <v>0</v>
      </c>
      <c r="CM19" s="375">
        <f>'Production Summary'!$N$45</f>
        <v>1650</v>
      </c>
      <c r="CN19" s="164">
        <f>'Production Summary'!$N$46</f>
        <v>270</v>
      </c>
      <c r="CO19" s="164">
        <f>'Production Summary'!$N$47</f>
        <v>1350</v>
      </c>
      <c r="CP19" s="166"/>
      <c r="CQ19" s="164">
        <f>'Production Summary'!$N$49</f>
        <v>8004.1580041580037</v>
      </c>
      <c r="CR19" s="164">
        <f>'Production Summary'!$M$49</f>
        <v>66.701316701316699</v>
      </c>
      <c r="CS19" s="164">
        <f>'Production Summary'!$N$50</f>
        <v>13331.600831600828</v>
      </c>
      <c r="CT19" s="164">
        <f>'Production Summary'!$M$50</f>
        <v>148.1288981288981</v>
      </c>
      <c r="CU19" s="164">
        <f>'Production Summary'!$N$51</f>
        <v>12785.862785862784</v>
      </c>
      <c r="CV19" s="164">
        <f>'Production Summary'!$M$51</f>
        <v>355.16285516285512</v>
      </c>
      <c r="CW19" s="164">
        <f>'Production Summary'!$N$52</f>
        <v>12629.937629937627</v>
      </c>
      <c r="CX19" s="164">
        <f>'Production Summary'!$M$52</f>
        <v>701.66320166320156</v>
      </c>
      <c r="CY19" s="164">
        <f>'Production Summary'!$N$53</f>
        <v>12396.049896049895</v>
      </c>
      <c r="CZ19" s="164">
        <f>'Production Summary'!$M$53</f>
        <v>688.66943866943859</v>
      </c>
      <c r="DA19" s="164">
        <f>'Production Summary'!$N$54</f>
        <v>13799.376299376298</v>
      </c>
      <c r="DB19" s="164">
        <f>'Production Summary'!$M$54</f>
        <v>766.63201663201653</v>
      </c>
      <c r="DC19" s="164">
        <f>'Production Summary'!$N$60</f>
        <v>12863.825363825363</v>
      </c>
      <c r="DD19" s="164">
        <f>'Production Summary'!$M$60</f>
        <v>714.65696465696465</v>
      </c>
      <c r="DE19" s="164">
        <f>'Production Summary'!$N$59</f>
        <v>11148.648648648648</v>
      </c>
      <c r="DF19" s="164">
        <f>'Production Summary'!$M$59</f>
        <v>619.36936936936934</v>
      </c>
      <c r="DG19" s="164">
        <f>'Production Summary'!$N$55</f>
        <v>13842.68884268884</v>
      </c>
      <c r="DH19" s="164">
        <f>'Production Summary'!$M$55</f>
        <v>3460.67221067221</v>
      </c>
      <c r="DI19" s="164">
        <f>'Production Summary'!$N$56</f>
        <v>13097.713097713096</v>
      </c>
      <c r="DJ19" s="164">
        <f>'Production Summary'!$M$56</f>
        <v>163.72141372141371</v>
      </c>
      <c r="DK19" s="164">
        <f>'Production Summary'!$N$57</f>
        <v>14189.189189189186</v>
      </c>
      <c r="DL19" s="164">
        <f>'Production Summary'!$M$57</f>
        <v>394.14414414414409</v>
      </c>
      <c r="DM19" s="164">
        <f>'Production Summary'!$N$58</f>
        <v>14017.671517671517</v>
      </c>
      <c r="DN19" s="164">
        <f>'Production Summary'!$M$58</f>
        <v>778.75952875952873</v>
      </c>
      <c r="DO19" s="164">
        <f>'Production Summary'!$N$61</f>
        <v>4500</v>
      </c>
      <c r="DP19" s="164">
        <f>'Production Summary'!$M$61</f>
        <v>750</v>
      </c>
      <c r="DQ19" s="164">
        <v>0</v>
      </c>
      <c r="DR19" s="164">
        <f>'Production Summary'!$N$62</f>
        <v>8900</v>
      </c>
      <c r="DS19" s="164">
        <f>'Production Summary'!$N$70</f>
        <v>300</v>
      </c>
      <c r="DT19" s="328">
        <f>'Production Summary'!$M$70</f>
        <v>25</v>
      </c>
      <c r="DU19" s="164">
        <v>0</v>
      </c>
      <c r="DV19" s="164">
        <f>'Production Summary'!$N$71</f>
        <v>150</v>
      </c>
      <c r="DW19" s="328">
        <v>0</v>
      </c>
      <c r="DX19" s="164">
        <f>'Production Summary'!$N$64</f>
        <v>192</v>
      </c>
      <c r="DY19" s="164">
        <v>0</v>
      </c>
      <c r="DZ19" s="391">
        <f>'Production Summary'!$N$65</f>
        <v>384</v>
      </c>
      <c r="EA19" s="164">
        <v>0</v>
      </c>
      <c r="EB19" s="391">
        <f>'Production Summary'!$N$66</f>
        <v>192</v>
      </c>
      <c r="EC19" s="164">
        <v>0</v>
      </c>
      <c r="ED19" s="164">
        <f>'Production Summary'!$N$67</f>
        <v>96</v>
      </c>
      <c r="EE19" s="164">
        <v>0</v>
      </c>
      <c r="EF19" s="164">
        <f>'Production Summary'!$N$68</f>
        <v>96</v>
      </c>
      <c r="EG19" s="164">
        <v>0</v>
      </c>
      <c r="EH19" s="164">
        <f>'Production Summary'!$N$69</f>
        <v>340</v>
      </c>
      <c r="EI19" s="101"/>
      <c r="EJ19" s="3"/>
      <c r="EK19" s="3"/>
      <c r="ER19" s="64" t="s">
        <v>35</v>
      </c>
      <c r="ES19" s="61" t="str">
        <f t="shared" si="32"/>
        <v/>
      </c>
      <c r="ET19" s="24">
        <f t="shared" si="33"/>
        <v>0</v>
      </c>
    </row>
    <row r="20" spans="1:150" ht="15" customHeight="1">
      <c r="A20" t="b">
        <f>C20='Raipur-2'!C20</f>
        <v>1</v>
      </c>
      <c r="B20" s="609">
        <f t="shared" si="34"/>
        <v>15</v>
      </c>
      <c r="C20" s="3" t="str">
        <f>IF('Raipur-2'!C20="","",'Raipur-2'!C20)</f>
        <v/>
      </c>
      <c r="D20" s="164">
        <f>'Production Summary'!$N$4</f>
        <v>666</v>
      </c>
      <c r="E20" s="164">
        <f>'Production Summary'!$M$4</f>
        <v>27.75</v>
      </c>
      <c r="F20" s="164">
        <v>0</v>
      </c>
      <c r="G20" s="164">
        <f>'Production Summary'!$N$5</f>
        <v>666</v>
      </c>
      <c r="H20" s="164">
        <f>'Production Summary'!$M$5</f>
        <v>27.75</v>
      </c>
      <c r="I20" s="164">
        <v>0</v>
      </c>
      <c r="J20" s="164">
        <f>'Production Summary'!$N$6</f>
        <v>200</v>
      </c>
      <c r="K20" s="328">
        <f>'Production Summary'!$M$6</f>
        <v>7.5</v>
      </c>
      <c r="L20" s="164">
        <v>0</v>
      </c>
      <c r="M20" s="365">
        <f>'Production Summary'!$N$7</f>
        <v>612.72</v>
      </c>
      <c r="N20" s="367">
        <f>'Production Summary'!$M$7</f>
        <v>25.53</v>
      </c>
      <c r="O20" s="164">
        <v>0</v>
      </c>
      <c r="P20" s="164">
        <f>'Production Summary'!$N$8</f>
        <v>780</v>
      </c>
      <c r="Q20" s="164">
        <f>'Production Summary'!$M$8</f>
        <v>65</v>
      </c>
      <c r="R20" s="164">
        <v>0</v>
      </c>
      <c r="S20" s="164">
        <f>'Production Summary'!$N$9</f>
        <v>720</v>
      </c>
      <c r="T20" s="164">
        <f>'Production Summary'!$M$9</f>
        <v>60</v>
      </c>
      <c r="U20" s="164">
        <v>0</v>
      </c>
      <c r="V20" s="164">
        <f>'Production Summary'!$N$10</f>
        <v>876</v>
      </c>
      <c r="W20" s="164">
        <f>'Production Summary'!$M$10</f>
        <v>73</v>
      </c>
      <c r="X20" s="164">
        <v>0</v>
      </c>
      <c r="Y20" s="164">
        <f>'Production Summary'!$N$14</f>
        <v>177</v>
      </c>
      <c r="Z20" s="328">
        <f>'Production Summary'!$M$14</f>
        <v>14.75</v>
      </c>
      <c r="AA20" s="164">
        <v>0</v>
      </c>
      <c r="AB20" s="167">
        <f t="shared" si="35"/>
        <v>126</v>
      </c>
      <c r="AC20" s="164">
        <f>'Production Summary'!$M$16</f>
        <v>21</v>
      </c>
      <c r="AD20" s="164">
        <v>0</v>
      </c>
      <c r="AE20" s="164">
        <f>'Production Summary'!$N$16</f>
        <v>252</v>
      </c>
      <c r="AF20" s="164">
        <f>'Production Summary'!$M$16</f>
        <v>21</v>
      </c>
      <c r="AG20" s="164">
        <v>0</v>
      </c>
      <c r="AH20" s="164">
        <f>'Production Summary'!$N$18</f>
        <v>1035</v>
      </c>
      <c r="AI20" s="164">
        <f>'Production Summary'!$M$18</f>
        <v>17.25</v>
      </c>
      <c r="AJ20" s="164">
        <v>0</v>
      </c>
      <c r="AK20" s="164">
        <f>'Production Summary'!$N$19</f>
        <v>870</v>
      </c>
      <c r="AL20" s="164">
        <f>'Production Summary'!$M$19</f>
        <v>29</v>
      </c>
      <c r="AM20" s="164">
        <v>0</v>
      </c>
      <c r="AN20" s="164">
        <f>'Production Summary'!$N$20</f>
        <v>864</v>
      </c>
      <c r="AO20" s="164">
        <f>'Production Summary'!$M$20</f>
        <v>72</v>
      </c>
      <c r="AP20" s="164">
        <v>0</v>
      </c>
      <c r="AQ20" s="164">
        <f>'Production Summary'!$N$21</f>
        <v>670</v>
      </c>
      <c r="AR20" s="164">
        <f>'Production Summary'!$M$21</f>
        <v>335</v>
      </c>
      <c r="AS20" s="164">
        <v>0</v>
      </c>
      <c r="AT20" s="386">
        <f>'Production Summary'!$N$22</f>
        <v>375</v>
      </c>
      <c r="AU20" s="164">
        <f>'Production Summary'!$N$23</f>
        <v>1050</v>
      </c>
      <c r="AV20" s="164">
        <f>'Production Summary'!$N$25</f>
        <v>300</v>
      </c>
      <c r="AW20" s="164">
        <f>'Production Summary'!$M$25</f>
        <v>25</v>
      </c>
      <c r="AX20" s="164">
        <v>0</v>
      </c>
      <c r="AY20" s="164">
        <f>'Production Summary'!$N$26</f>
        <v>300</v>
      </c>
      <c r="AZ20" s="164">
        <f>'Production Summary'!$M$26</f>
        <v>25</v>
      </c>
      <c r="BA20" s="164">
        <v>0</v>
      </c>
      <c r="BB20" s="164">
        <f>'Production Summary'!$N$28</f>
        <v>777</v>
      </c>
      <c r="BC20" s="164">
        <f>'Production Summary'!$M$28</f>
        <v>12.95</v>
      </c>
      <c r="BD20" s="164">
        <v>0</v>
      </c>
      <c r="BE20" s="164">
        <f>'Production Summary'!$N$29</f>
        <v>612</v>
      </c>
      <c r="BF20" s="164">
        <f>'Production Summary'!$M$29</f>
        <v>51</v>
      </c>
      <c r="BG20" s="164">
        <v>0</v>
      </c>
      <c r="BH20" s="164">
        <f>'Production Summary'!$N$30</f>
        <v>500</v>
      </c>
      <c r="BI20" s="164">
        <f>'Production Summary'!$M$30</f>
        <v>250</v>
      </c>
      <c r="BJ20" s="164">
        <v>0</v>
      </c>
      <c r="BK20" s="386"/>
      <c r="BL20" s="164">
        <f>'Production Summary'!$N$32</f>
        <v>875</v>
      </c>
      <c r="BM20" s="164">
        <f>'Production Summary'!$N$34</f>
        <v>360.59999999999997</v>
      </c>
      <c r="BN20" s="164">
        <f>'Production Summary'!$M$34</f>
        <v>6.01</v>
      </c>
      <c r="BO20" s="164">
        <v>0</v>
      </c>
      <c r="BP20" s="164">
        <f>'Production Summary'!$N$36</f>
        <v>717</v>
      </c>
      <c r="BQ20" s="164">
        <f>'Production Summary'!$M$36</f>
        <v>11.95</v>
      </c>
      <c r="BR20" s="164">
        <v>0</v>
      </c>
      <c r="BS20" s="164">
        <f>'Production Summary'!$N$37</f>
        <v>210</v>
      </c>
      <c r="BT20" s="164">
        <f>'Production Summary'!$M$37</f>
        <v>21</v>
      </c>
      <c r="BU20" s="164">
        <v>0</v>
      </c>
      <c r="BV20" s="164">
        <f>'Production Summary'!$N$38</f>
        <v>280</v>
      </c>
      <c r="BW20" s="164">
        <f>'Production Summary'!$M$38</f>
        <v>28</v>
      </c>
      <c r="BX20" s="164">
        <v>0</v>
      </c>
      <c r="BY20" s="165">
        <f>'Production Summary'!$N$39</f>
        <v>300.38406247988502</v>
      </c>
      <c r="BZ20" s="164">
        <f>'Production Summary'!$M$39</f>
        <v>30.038406247988501</v>
      </c>
      <c r="CA20" s="164">
        <v>0</v>
      </c>
      <c r="CB20" s="164">
        <f>'Production Summary'!$N$40</f>
        <v>131.30000000000001</v>
      </c>
      <c r="CC20" s="164">
        <f>'Production Summary'!$M$40</f>
        <v>13.13</v>
      </c>
      <c r="CD20" s="164">
        <v>0</v>
      </c>
      <c r="CE20" s="164">
        <f>'Production Summary'!$N$42</f>
        <v>1136.3519999999996</v>
      </c>
      <c r="CF20" s="164">
        <f>'Production Summary'!$M$42</f>
        <v>81.167999999999978</v>
      </c>
      <c r="CG20" s="164">
        <v>0</v>
      </c>
      <c r="CH20" s="164">
        <v>0</v>
      </c>
      <c r="CI20" s="164">
        <f>'Production Summary'!$N$43</f>
        <v>184</v>
      </c>
      <c r="CJ20" s="164">
        <v>0</v>
      </c>
      <c r="CK20" s="164">
        <f>'Production Summary'!$N$44</f>
        <v>355</v>
      </c>
      <c r="CL20" s="164">
        <v>0</v>
      </c>
      <c r="CM20" s="375">
        <f>'Production Summary'!$N$45</f>
        <v>1650</v>
      </c>
      <c r="CN20" s="164">
        <f>'Production Summary'!$N$46</f>
        <v>270</v>
      </c>
      <c r="CO20" s="164">
        <f>'Production Summary'!$N$47</f>
        <v>1350</v>
      </c>
      <c r="CP20" s="166"/>
      <c r="CQ20" s="164">
        <f>'Production Summary'!$N$49</f>
        <v>8004.1580041580037</v>
      </c>
      <c r="CR20" s="164">
        <f>'Production Summary'!$M$49</f>
        <v>66.701316701316699</v>
      </c>
      <c r="CS20" s="164">
        <f>'Production Summary'!$N$50</f>
        <v>13331.600831600828</v>
      </c>
      <c r="CT20" s="164">
        <f>'Production Summary'!$M$50</f>
        <v>148.1288981288981</v>
      </c>
      <c r="CU20" s="164">
        <f>'Production Summary'!$N$51</f>
        <v>12785.862785862784</v>
      </c>
      <c r="CV20" s="164">
        <f>'Production Summary'!$M$51</f>
        <v>355.16285516285512</v>
      </c>
      <c r="CW20" s="164">
        <f>'Production Summary'!$N$52</f>
        <v>12629.937629937627</v>
      </c>
      <c r="CX20" s="164">
        <f>'Production Summary'!$M$52</f>
        <v>701.66320166320156</v>
      </c>
      <c r="CY20" s="164">
        <f>'Production Summary'!$N$53</f>
        <v>12396.049896049895</v>
      </c>
      <c r="CZ20" s="164">
        <f>'Production Summary'!$M$53</f>
        <v>688.66943866943859</v>
      </c>
      <c r="DA20" s="164">
        <f>'Production Summary'!$N$54</f>
        <v>13799.376299376298</v>
      </c>
      <c r="DB20" s="164">
        <f>'Production Summary'!$M$54</f>
        <v>766.63201663201653</v>
      </c>
      <c r="DC20" s="164">
        <f>'Production Summary'!$N$60</f>
        <v>12863.825363825363</v>
      </c>
      <c r="DD20" s="164">
        <f>'Production Summary'!$M$60</f>
        <v>714.65696465696465</v>
      </c>
      <c r="DE20" s="164">
        <f>'Production Summary'!$N$59</f>
        <v>11148.648648648648</v>
      </c>
      <c r="DF20" s="164">
        <f>'Production Summary'!$M$59</f>
        <v>619.36936936936934</v>
      </c>
      <c r="DG20" s="164">
        <f>'Production Summary'!$N$55</f>
        <v>13842.68884268884</v>
      </c>
      <c r="DH20" s="164">
        <f>'Production Summary'!$M$55</f>
        <v>3460.67221067221</v>
      </c>
      <c r="DI20" s="164">
        <f>'Production Summary'!$N$56</f>
        <v>13097.713097713096</v>
      </c>
      <c r="DJ20" s="164">
        <f>'Production Summary'!$M$56</f>
        <v>163.72141372141371</v>
      </c>
      <c r="DK20" s="164">
        <f>'Production Summary'!$N$57</f>
        <v>14189.189189189186</v>
      </c>
      <c r="DL20" s="164">
        <f>'Production Summary'!$M$57</f>
        <v>394.14414414414409</v>
      </c>
      <c r="DM20" s="164">
        <f>'Production Summary'!$N$58</f>
        <v>14017.671517671517</v>
      </c>
      <c r="DN20" s="164">
        <f>'Production Summary'!$M$58</f>
        <v>778.75952875952873</v>
      </c>
      <c r="DO20" s="164">
        <f>'Production Summary'!$N$61</f>
        <v>4500</v>
      </c>
      <c r="DP20" s="164">
        <f>'Production Summary'!$M$61</f>
        <v>750</v>
      </c>
      <c r="DQ20" s="164">
        <v>0</v>
      </c>
      <c r="DR20" s="164">
        <f>'Production Summary'!$N$62</f>
        <v>8900</v>
      </c>
      <c r="DS20" s="164">
        <f>'Production Summary'!$N$70</f>
        <v>300</v>
      </c>
      <c r="DT20" s="328">
        <f>'Production Summary'!$M$70</f>
        <v>25</v>
      </c>
      <c r="DU20" s="164">
        <v>0</v>
      </c>
      <c r="DV20" s="164">
        <f>'Production Summary'!$N$71</f>
        <v>150</v>
      </c>
      <c r="DW20" s="328">
        <v>0</v>
      </c>
      <c r="DX20" s="164">
        <f>'Production Summary'!$N$64</f>
        <v>192</v>
      </c>
      <c r="DY20" s="164">
        <v>0</v>
      </c>
      <c r="DZ20" s="391">
        <f>'Production Summary'!$N$65</f>
        <v>384</v>
      </c>
      <c r="EA20" s="164">
        <v>0</v>
      </c>
      <c r="EB20" s="391">
        <f>'Production Summary'!$N$66</f>
        <v>192</v>
      </c>
      <c r="EC20" s="164">
        <v>0</v>
      </c>
      <c r="ED20" s="164">
        <f>'Production Summary'!$N$67</f>
        <v>96</v>
      </c>
      <c r="EE20" s="164">
        <v>0</v>
      </c>
      <c r="EF20" s="164">
        <f>'Production Summary'!$N$68</f>
        <v>96</v>
      </c>
      <c r="EG20" s="164">
        <v>0</v>
      </c>
      <c r="EH20" s="164">
        <f>'Production Summary'!$N$69</f>
        <v>340</v>
      </c>
      <c r="EI20" s="101"/>
      <c r="EJ20" s="3"/>
      <c r="EK20" s="3"/>
      <c r="ER20" s="64" t="s">
        <v>36</v>
      </c>
      <c r="ES20" s="61" t="str">
        <f t="shared" si="32"/>
        <v/>
      </c>
      <c r="ET20" s="24">
        <f t="shared" si="33"/>
        <v>0</v>
      </c>
    </row>
    <row r="21" spans="1:150" ht="15" customHeight="1">
      <c r="A21" t="b">
        <f>C21='Raipur-2'!C21</f>
        <v>1</v>
      </c>
      <c r="B21" s="609">
        <f t="shared" si="34"/>
        <v>16</v>
      </c>
      <c r="C21" s="3" t="str">
        <f>IF('Raipur-2'!C21="","",'Raipur-2'!C21)</f>
        <v/>
      </c>
      <c r="D21" s="164">
        <f>'Production Summary'!$N$4</f>
        <v>666</v>
      </c>
      <c r="E21" s="164">
        <f>'Production Summary'!$M$4</f>
        <v>27.75</v>
      </c>
      <c r="F21" s="164">
        <v>0</v>
      </c>
      <c r="G21" s="164">
        <f>'Production Summary'!$N$5</f>
        <v>666</v>
      </c>
      <c r="H21" s="164">
        <f>'Production Summary'!$M$5</f>
        <v>27.75</v>
      </c>
      <c r="I21" s="164">
        <v>0</v>
      </c>
      <c r="J21" s="164">
        <f>'Production Summary'!$N$6</f>
        <v>200</v>
      </c>
      <c r="K21" s="328">
        <f>'Production Summary'!$M$6</f>
        <v>7.5</v>
      </c>
      <c r="L21" s="164">
        <v>0</v>
      </c>
      <c r="M21" s="365">
        <f>'Production Summary'!$N$7</f>
        <v>612.72</v>
      </c>
      <c r="N21" s="367">
        <f>'Production Summary'!$M$7</f>
        <v>25.53</v>
      </c>
      <c r="O21" s="164">
        <v>0</v>
      </c>
      <c r="P21" s="164">
        <f>'Production Summary'!$N$8</f>
        <v>780</v>
      </c>
      <c r="Q21" s="164">
        <f>'Production Summary'!$M$8</f>
        <v>65</v>
      </c>
      <c r="R21" s="164">
        <v>0</v>
      </c>
      <c r="S21" s="164">
        <f>'Production Summary'!$N$9</f>
        <v>720</v>
      </c>
      <c r="T21" s="164">
        <f>'Production Summary'!$M$9</f>
        <v>60</v>
      </c>
      <c r="U21" s="164">
        <v>0</v>
      </c>
      <c r="V21" s="164">
        <f>'Production Summary'!$N$10</f>
        <v>876</v>
      </c>
      <c r="W21" s="164">
        <f>'Production Summary'!$M$10</f>
        <v>73</v>
      </c>
      <c r="X21" s="164">
        <v>0</v>
      </c>
      <c r="Y21" s="164">
        <f>'Production Summary'!$N$14</f>
        <v>177</v>
      </c>
      <c r="Z21" s="328">
        <f>'Production Summary'!$M$14</f>
        <v>14.75</v>
      </c>
      <c r="AA21" s="164">
        <v>0</v>
      </c>
      <c r="AB21" s="167">
        <f t="shared" si="35"/>
        <v>126</v>
      </c>
      <c r="AC21" s="164">
        <f>'Production Summary'!$M$16</f>
        <v>21</v>
      </c>
      <c r="AD21" s="164">
        <v>0</v>
      </c>
      <c r="AE21" s="164">
        <f>'Production Summary'!$N$16</f>
        <v>252</v>
      </c>
      <c r="AF21" s="164">
        <f>'Production Summary'!$M$16</f>
        <v>21</v>
      </c>
      <c r="AG21" s="164">
        <v>0</v>
      </c>
      <c r="AH21" s="164">
        <f>'Production Summary'!$N$18</f>
        <v>1035</v>
      </c>
      <c r="AI21" s="164">
        <f>'Production Summary'!$M$18</f>
        <v>17.25</v>
      </c>
      <c r="AJ21" s="164">
        <v>0</v>
      </c>
      <c r="AK21" s="164">
        <f>'Production Summary'!$N$19</f>
        <v>870</v>
      </c>
      <c r="AL21" s="164">
        <f>'Production Summary'!$M$19</f>
        <v>29</v>
      </c>
      <c r="AM21" s="164">
        <v>0</v>
      </c>
      <c r="AN21" s="164">
        <f>'Production Summary'!$N$20</f>
        <v>864</v>
      </c>
      <c r="AO21" s="164">
        <f>'Production Summary'!$M$20</f>
        <v>72</v>
      </c>
      <c r="AP21" s="164">
        <v>0</v>
      </c>
      <c r="AQ21" s="164">
        <f>'Production Summary'!$N$21</f>
        <v>670</v>
      </c>
      <c r="AR21" s="164">
        <f>'Production Summary'!$M$21</f>
        <v>335</v>
      </c>
      <c r="AS21" s="164">
        <v>0</v>
      </c>
      <c r="AT21" s="386">
        <f>'Production Summary'!$N$22</f>
        <v>375</v>
      </c>
      <c r="AU21" s="164">
        <f>'Production Summary'!$N$23</f>
        <v>1050</v>
      </c>
      <c r="AV21" s="164">
        <f>'Production Summary'!$N$25</f>
        <v>300</v>
      </c>
      <c r="AW21" s="164">
        <f>'Production Summary'!$M$25</f>
        <v>25</v>
      </c>
      <c r="AX21" s="164">
        <v>0</v>
      </c>
      <c r="AY21" s="164">
        <f>'Production Summary'!$N$26</f>
        <v>300</v>
      </c>
      <c r="AZ21" s="164">
        <f>'Production Summary'!$M$26</f>
        <v>25</v>
      </c>
      <c r="BA21" s="164">
        <v>0</v>
      </c>
      <c r="BB21" s="164">
        <f>'Production Summary'!$N$28</f>
        <v>777</v>
      </c>
      <c r="BC21" s="164">
        <f>'Production Summary'!$M$28</f>
        <v>12.95</v>
      </c>
      <c r="BD21" s="164">
        <v>0</v>
      </c>
      <c r="BE21" s="164">
        <f>'Production Summary'!$N$29</f>
        <v>612</v>
      </c>
      <c r="BF21" s="164">
        <f>'Production Summary'!$M$29</f>
        <v>51</v>
      </c>
      <c r="BG21" s="164">
        <v>0</v>
      </c>
      <c r="BH21" s="164">
        <f>'Production Summary'!$N$30</f>
        <v>500</v>
      </c>
      <c r="BI21" s="164">
        <f>'Production Summary'!$M$30</f>
        <v>250</v>
      </c>
      <c r="BJ21" s="164">
        <v>0</v>
      </c>
      <c r="BK21" s="386"/>
      <c r="BL21" s="164">
        <f>'Production Summary'!$N$32</f>
        <v>875</v>
      </c>
      <c r="BM21" s="164">
        <f>'Production Summary'!$N$34</f>
        <v>360.59999999999997</v>
      </c>
      <c r="BN21" s="164">
        <f>'Production Summary'!$M$34</f>
        <v>6.01</v>
      </c>
      <c r="BO21" s="164">
        <v>0</v>
      </c>
      <c r="BP21" s="164">
        <f>'Production Summary'!$N$36</f>
        <v>717</v>
      </c>
      <c r="BQ21" s="164">
        <f>'Production Summary'!$M$36</f>
        <v>11.95</v>
      </c>
      <c r="BR21" s="164">
        <v>0</v>
      </c>
      <c r="BS21" s="164">
        <f>'Production Summary'!$N$37</f>
        <v>210</v>
      </c>
      <c r="BT21" s="164">
        <f>'Production Summary'!$M$37</f>
        <v>21</v>
      </c>
      <c r="BU21" s="164">
        <v>0</v>
      </c>
      <c r="BV21" s="164">
        <f>'Production Summary'!$N$38</f>
        <v>280</v>
      </c>
      <c r="BW21" s="164">
        <f>'Production Summary'!$M$38</f>
        <v>28</v>
      </c>
      <c r="BX21" s="164">
        <v>0</v>
      </c>
      <c r="BY21" s="165">
        <f>'Production Summary'!$N$39</f>
        <v>300.38406247988502</v>
      </c>
      <c r="BZ21" s="164">
        <f>'Production Summary'!$M$39</f>
        <v>30.038406247988501</v>
      </c>
      <c r="CA21" s="164">
        <v>0</v>
      </c>
      <c r="CB21" s="164">
        <f>'Production Summary'!$N$40</f>
        <v>131.30000000000001</v>
      </c>
      <c r="CC21" s="164">
        <f>'Production Summary'!$M$40</f>
        <v>13.13</v>
      </c>
      <c r="CD21" s="164">
        <v>0</v>
      </c>
      <c r="CE21" s="164">
        <f>'Production Summary'!$N$42</f>
        <v>1136.3519999999996</v>
      </c>
      <c r="CF21" s="164">
        <f>'Production Summary'!$M$42</f>
        <v>81.167999999999978</v>
      </c>
      <c r="CG21" s="164">
        <v>0</v>
      </c>
      <c r="CH21" s="164">
        <v>0</v>
      </c>
      <c r="CI21" s="164">
        <f>'Production Summary'!$N$43</f>
        <v>184</v>
      </c>
      <c r="CJ21" s="164">
        <v>0</v>
      </c>
      <c r="CK21" s="164">
        <f>'Production Summary'!$N$44</f>
        <v>355</v>
      </c>
      <c r="CL21" s="164">
        <v>0</v>
      </c>
      <c r="CM21" s="375">
        <f>'Production Summary'!$N$45</f>
        <v>1650</v>
      </c>
      <c r="CN21" s="164">
        <f>'Production Summary'!$N$46</f>
        <v>270</v>
      </c>
      <c r="CO21" s="164">
        <f>'Production Summary'!$N$47</f>
        <v>1350</v>
      </c>
      <c r="CP21" s="166"/>
      <c r="CQ21" s="164">
        <f>'Production Summary'!$N$49</f>
        <v>8004.1580041580037</v>
      </c>
      <c r="CR21" s="164">
        <f>'Production Summary'!$M$49</f>
        <v>66.701316701316699</v>
      </c>
      <c r="CS21" s="164">
        <f>'Production Summary'!$N$50</f>
        <v>13331.600831600828</v>
      </c>
      <c r="CT21" s="164">
        <f>'Production Summary'!$M$50</f>
        <v>148.1288981288981</v>
      </c>
      <c r="CU21" s="164">
        <f>'Production Summary'!$N$51</f>
        <v>12785.862785862784</v>
      </c>
      <c r="CV21" s="164">
        <f>'Production Summary'!$M$51</f>
        <v>355.16285516285512</v>
      </c>
      <c r="CW21" s="164">
        <f>'Production Summary'!$N$52</f>
        <v>12629.937629937627</v>
      </c>
      <c r="CX21" s="164">
        <f>'Production Summary'!$M$52</f>
        <v>701.66320166320156</v>
      </c>
      <c r="CY21" s="164">
        <f>'Production Summary'!$N$53</f>
        <v>12396.049896049895</v>
      </c>
      <c r="CZ21" s="164">
        <f>'Production Summary'!$M$53</f>
        <v>688.66943866943859</v>
      </c>
      <c r="DA21" s="164">
        <f>'Production Summary'!$N$54</f>
        <v>13799.376299376298</v>
      </c>
      <c r="DB21" s="164">
        <f>'Production Summary'!$M$54</f>
        <v>766.63201663201653</v>
      </c>
      <c r="DC21" s="164">
        <f>'Production Summary'!$N$60</f>
        <v>12863.825363825363</v>
      </c>
      <c r="DD21" s="164">
        <f>'Production Summary'!$M$60</f>
        <v>714.65696465696465</v>
      </c>
      <c r="DE21" s="164">
        <f>'Production Summary'!$N$59</f>
        <v>11148.648648648648</v>
      </c>
      <c r="DF21" s="164">
        <f>'Production Summary'!$M$59</f>
        <v>619.36936936936934</v>
      </c>
      <c r="DG21" s="164">
        <f>'Production Summary'!$N$55</f>
        <v>13842.68884268884</v>
      </c>
      <c r="DH21" s="164">
        <f>'Production Summary'!$M$55</f>
        <v>3460.67221067221</v>
      </c>
      <c r="DI21" s="164">
        <f>'Production Summary'!$N$56</f>
        <v>13097.713097713096</v>
      </c>
      <c r="DJ21" s="164">
        <f>'Production Summary'!$M$56</f>
        <v>163.72141372141371</v>
      </c>
      <c r="DK21" s="164">
        <f>'Production Summary'!$N$57</f>
        <v>14189.189189189186</v>
      </c>
      <c r="DL21" s="164">
        <f>'Production Summary'!$M$57</f>
        <v>394.14414414414409</v>
      </c>
      <c r="DM21" s="164">
        <f>'Production Summary'!$N$58</f>
        <v>14017.671517671517</v>
      </c>
      <c r="DN21" s="164">
        <f>'Production Summary'!$M$58</f>
        <v>778.75952875952873</v>
      </c>
      <c r="DO21" s="164">
        <f>'Production Summary'!$N$61</f>
        <v>4500</v>
      </c>
      <c r="DP21" s="164">
        <f>'Production Summary'!$M$61</f>
        <v>750</v>
      </c>
      <c r="DQ21" s="164">
        <v>0</v>
      </c>
      <c r="DR21" s="164">
        <f>'Production Summary'!$N$62</f>
        <v>8900</v>
      </c>
      <c r="DS21" s="164">
        <f>'Production Summary'!$N$70</f>
        <v>300</v>
      </c>
      <c r="DT21" s="328">
        <f>'Production Summary'!$M$70</f>
        <v>25</v>
      </c>
      <c r="DU21" s="164">
        <v>0</v>
      </c>
      <c r="DV21" s="164">
        <f>'Production Summary'!$N$71</f>
        <v>150</v>
      </c>
      <c r="DW21" s="328">
        <v>0</v>
      </c>
      <c r="DX21" s="164">
        <f>'Production Summary'!$N$64</f>
        <v>192</v>
      </c>
      <c r="DY21" s="164">
        <v>0</v>
      </c>
      <c r="DZ21" s="391">
        <f>'Production Summary'!$N$65</f>
        <v>384</v>
      </c>
      <c r="EA21" s="164">
        <v>0</v>
      </c>
      <c r="EB21" s="391">
        <f>'Production Summary'!$N$66</f>
        <v>192</v>
      </c>
      <c r="EC21" s="164">
        <v>0</v>
      </c>
      <c r="ED21" s="164">
        <f>'Production Summary'!$N$67</f>
        <v>96</v>
      </c>
      <c r="EE21" s="164">
        <v>0</v>
      </c>
      <c r="EF21" s="164">
        <f>'Production Summary'!$N$68</f>
        <v>96</v>
      </c>
      <c r="EG21" s="164">
        <v>0</v>
      </c>
      <c r="EH21" s="164">
        <f>'Production Summary'!$N$69</f>
        <v>340</v>
      </c>
      <c r="EI21" s="101"/>
      <c r="EJ21" s="3"/>
      <c r="EK21" s="3"/>
      <c r="ER21" s="64" t="s">
        <v>37</v>
      </c>
      <c r="ES21" s="61" t="str">
        <f t="shared" si="32"/>
        <v/>
      </c>
      <c r="ET21" s="24">
        <f t="shared" si="33"/>
        <v>0</v>
      </c>
    </row>
    <row r="22" spans="1:150" ht="15" customHeight="1">
      <c r="A22" t="b">
        <f>C22='Raipur-2'!C22</f>
        <v>1</v>
      </c>
      <c r="B22" s="609">
        <f t="shared" si="34"/>
        <v>17</v>
      </c>
      <c r="C22" s="3" t="str">
        <f>IF('Raipur-2'!C22="","",'Raipur-2'!C22)</f>
        <v/>
      </c>
      <c r="D22" s="164">
        <f>'Production Summary'!$N$4</f>
        <v>666</v>
      </c>
      <c r="E22" s="164">
        <f>'Production Summary'!$M$4</f>
        <v>27.75</v>
      </c>
      <c r="F22" s="164">
        <v>0</v>
      </c>
      <c r="G22" s="164">
        <f>'Production Summary'!$N$5</f>
        <v>666</v>
      </c>
      <c r="H22" s="164">
        <f>'Production Summary'!$M$5</f>
        <v>27.75</v>
      </c>
      <c r="I22" s="164">
        <v>0</v>
      </c>
      <c r="J22" s="164">
        <f>'Production Summary'!$N$6</f>
        <v>200</v>
      </c>
      <c r="K22" s="328">
        <f>'Production Summary'!$M$6</f>
        <v>7.5</v>
      </c>
      <c r="L22" s="164">
        <v>0</v>
      </c>
      <c r="M22" s="365">
        <f>'Production Summary'!$N$7</f>
        <v>612.72</v>
      </c>
      <c r="N22" s="367">
        <f>'Production Summary'!$M$7</f>
        <v>25.53</v>
      </c>
      <c r="O22" s="164">
        <v>0</v>
      </c>
      <c r="P22" s="164">
        <f>'Production Summary'!$N$8</f>
        <v>780</v>
      </c>
      <c r="Q22" s="164">
        <f>'Production Summary'!$M$8</f>
        <v>65</v>
      </c>
      <c r="R22" s="164">
        <v>0</v>
      </c>
      <c r="S22" s="164">
        <f>'Production Summary'!$N$9</f>
        <v>720</v>
      </c>
      <c r="T22" s="164">
        <f>'Production Summary'!$M$9</f>
        <v>60</v>
      </c>
      <c r="U22" s="164">
        <v>0</v>
      </c>
      <c r="V22" s="164">
        <f>'Production Summary'!$N$10</f>
        <v>876</v>
      </c>
      <c r="W22" s="164">
        <f>'Production Summary'!$M$10</f>
        <v>73</v>
      </c>
      <c r="X22" s="164">
        <v>0</v>
      </c>
      <c r="Y22" s="164">
        <f>'Production Summary'!$N$14</f>
        <v>177</v>
      </c>
      <c r="Z22" s="328">
        <f>'Production Summary'!$M$14</f>
        <v>14.75</v>
      </c>
      <c r="AA22" s="164">
        <v>0</v>
      </c>
      <c r="AB22" s="167">
        <f t="shared" si="35"/>
        <v>126</v>
      </c>
      <c r="AC22" s="164">
        <f>'Production Summary'!$M$16</f>
        <v>21</v>
      </c>
      <c r="AD22" s="164">
        <v>0</v>
      </c>
      <c r="AE22" s="164">
        <f>'Production Summary'!$N$16</f>
        <v>252</v>
      </c>
      <c r="AF22" s="164">
        <f>'Production Summary'!$M$16</f>
        <v>21</v>
      </c>
      <c r="AG22" s="164">
        <v>0</v>
      </c>
      <c r="AH22" s="164">
        <f>'Production Summary'!$N$18</f>
        <v>1035</v>
      </c>
      <c r="AI22" s="164">
        <f>'Production Summary'!$M$18</f>
        <v>17.25</v>
      </c>
      <c r="AJ22" s="164">
        <v>0</v>
      </c>
      <c r="AK22" s="164">
        <f>'Production Summary'!$N$19</f>
        <v>870</v>
      </c>
      <c r="AL22" s="164">
        <f>'Production Summary'!$M$19</f>
        <v>29</v>
      </c>
      <c r="AM22" s="164">
        <v>0</v>
      </c>
      <c r="AN22" s="164">
        <f>'Production Summary'!$N$20</f>
        <v>864</v>
      </c>
      <c r="AO22" s="164">
        <f>'Production Summary'!$M$20</f>
        <v>72</v>
      </c>
      <c r="AP22" s="164">
        <v>0</v>
      </c>
      <c r="AQ22" s="164">
        <f>'Production Summary'!$N$21</f>
        <v>670</v>
      </c>
      <c r="AR22" s="164">
        <f>'Production Summary'!$M$21</f>
        <v>335</v>
      </c>
      <c r="AS22" s="164">
        <v>0</v>
      </c>
      <c r="AT22" s="386">
        <f>'Production Summary'!$N$22</f>
        <v>375</v>
      </c>
      <c r="AU22" s="164">
        <f>'Production Summary'!$N$23</f>
        <v>1050</v>
      </c>
      <c r="AV22" s="164">
        <f>'Production Summary'!$N$25</f>
        <v>300</v>
      </c>
      <c r="AW22" s="164">
        <f>'Production Summary'!$M$25</f>
        <v>25</v>
      </c>
      <c r="AX22" s="164">
        <v>0</v>
      </c>
      <c r="AY22" s="164">
        <f>'Production Summary'!$N$26</f>
        <v>300</v>
      </c>
      <c r="AZ22" s="164">
        <f>'Production Summary'!$M$26</f>
        <v>25</v>
      </c>
      <c r="BA22" s="164">
        <v>0</v>
      </c>
      <c r="BB22" s="164">
        <f>'Production Summary'!$N$28</f>
        <v>777</v>
      </c>
      <c r="BC22" s="164">
        <f>'Production Summary'!$M$28</f>
        <v>12.95</v>
      </c>
      <c r="BD22" s="164">
        <v>0</v>
      </c>
      <c r="BE22" s="164">
        <f>'Production Summary'!$N$29</f>
        <v>612</v>
      </c>
      <c r="BF22" s="164">
        <f>'Production Summary'!$M$29</f>
        <v>51</v>
      </c>
      <c r="BG22" s="164">
        <v>0</v>
      </c>
      <c r="BH22" s="164">
        <f>'Production Summary'!$N$30</f>
        <v>500</v>
      </c>
      <c r="BI22" s="164">
        <f>'Production Summary'!$M$30</f>
        <v>250</v>
      </c>
      <c r="BJ22" s="164">
        <v>0</v>
      </c>
      <c r="BK22" s="386"/>
      <c r="BL22" s="164">
        <f>'Production Summary'!$N$32</f>
        <v>875</v>
      </c>
      <c r="BM22" s="164">
        <f>'Production Summary'!$N$34</f>
        <v>360.59999999999997</v>
      </c>
      <c r="BN22" s="164">
        <f>'Production Summary'!$M$34</f>
        <v>6.01</v>
      </c>
      <c r="BO22" s="164">
        <v>0</v>
      </c>
      <c r="BP22" s="164">
        <f>'Production Summary'!$N$36</f>
        <v>717</v>
      </c>
      <c r="BQ22" s="164">
        <f>'Production Summary'!$M$36</f>
        <v>11.95</v>
      </c>
      <c r="BR22" s="164">
        <v>0</v>
      </c>
      <c r="BS22" s="164">
        <f>'Production Summary'!$N$37</f>
        <v>210</v>
      </c>
      <c r="BT22" s="164">
        <f>'Production Summary'!$M$37</f>
        <v>21</v>
      </c>
      <c r="BU22" s="164">
        <v>0</v>
      </c>
      <c r="BV22" s="164">
        <f>'Production Summary'!$N$38</f>
        <v>280</v>
      </c>
      <c r="BW22" s="164">
        <f>'Production Summary'!$M$38</f>
        <v>28</v>
      </c>
      <c r="BX22" s="164">
        <v>0</v>
      </c>
      <c r="BY22" s="165">
        <f>'Production Summary'!$N$39</f>
        <v>300.38406247988502</v>
      </c>
      <c r="BZ22" s="164">
        <f>'Production Summary'!$M$39</f>
        <v>30.038406247988501</v>
      </c>
      <c r="CA22" s="164">
        <v>0</v>
      </c>
      <c r="CB22" s="164">
        <f>'Production Summary'!$N$40</f>
        <v>131.30000000000001</v>
      </c>
      <c r="CC22" s="164">
        <f>'Production Summary'!$M$40</f>
        <v>13.13</v>
      </c>
      <c r="CD22" s="164">
        <v>0</v>
      </c>
      <c r="CE22" s="164">
        <f>'Production Summary'!$N$42</f>
        <v>1136.3519999999996</v>
      </c>
      <c r="CF22" s="164">
        <f>'Production Summary'!$M$42</f>
        <v>81.167999999999978</v>
      </c>
      <c r="CG22" s="164">
        <v>0</v>
      </c>
      <c r="CH22" s="164">
        <v>0</v>
      </c>
      <c r="CI22" s="164">
        <f>'Production Summary'!$N$43</f>
        <v>184</v>
      </c>
      <c r="CJ22" s="164">
        <v>0</v>
      </c>
      <c r="CK22" s="164">
        <f>'Production Summary'!$N$44</f>
        <v>355</v>
      </c>
      <c r="CL22" s="164">
        <v>0</v>
      </c>
      <c r="CM22" s="375">
        <f>'Production Summary'!$N$45</f>
        <v>1650</v>
      </c>
      <c r="CN22" s="164">
        <f>'Production Summary'!$N$46</f>
        <v>270</v>
      </c>
      <c r="CO22" s="164">
        <f>'Production Summary'!$N$47</f>
        <v>1350</v>
      </c>
      <c r="CP22" s="166"/>
      <c r="CQ22" s="164">
        <f>'Production Summary'!$N$49</f>
        <v>8004.1580041580037</v>
      </c>
      <c r="CR22" s="164">
        <f>'Production Summary'!$M$49</f>
        <v>66.701316701316699</v>
      </c>
      <c r="CS22" s="164">
        <f>'Production Summary'!$N$50</f>
        <v>13331.600831600828</v>
      </c>
      <c r="CT22" s="164">
        <f>'Production Summary'!$M$50</f>
        <v>148.1288981288981</v>
      </c>
      <c r="CU22" s="164">
        <f>'Production Summary'!$N$51</f>
        <v>12785.862785862784</v>
      </c>
      <c r="CV22" s="164">
        <f>'Production Summary'!$M$51</f>
        <v>355.16285516285512</v>
      </c>
      <c r="CW22" s="164">
        <f>'Production Summary'!$N$52</f>
        <v>12629.937629937627</v>
      </c>
      <c r="CX22" s="164">
        <f>'Production Summary'!$M$52</f>
        <v>701.66320166320156</v>
      </c>
      <c r="CY22" s="164">
        <f>'Production Summary'!$N$53</f>
        <v>12396.049896049895</v>
      </c>
      <c r="CZ22" s="164">
        <f>'Production Summary'!$M$53</f>
        <v>688.66943866943859</v>
      </c>
      <c r="DA22" s="164">
        <f>'Production Summary'!$N$54</f>
        <v>13799.376299376298</v>
      </c>
      <c r="DB22" s="164">
        <f>'Production Summary'!$M$54</f>
        <v>766.63201663201653</v>
      </c>
      <c r="DC22" s="164">
        <f>'Production Summary'!$N$60</f>
        <v>12863.825363825363</v>
      </c>
      <c r="DD22" s="164">
        <f>'Production Summary'!$M$60</f>
        <v>714.65696465696465</v>
      </c>
      <c r="DE22" s="164">
        <f>'Production Summary'!$N$59</f>
        <v>11148.648648648648</v>
      </c>
      <c r="DF22" s="164">
        <f>'Production Summary'!$M$59</f>
        <v>619.36936936936934</v>
      </c>
      <c r="DG22" s="164">
        <f>'Production Summary'!$N$55</f>
        <v>13842.68884268884</v>
      </c>
      <c r="DH22" s="164">
        <f>'Production Summary'!$M$55</f>
        <v>3460.67221067221</v>
      </c>
      <c r="DI22" s="164">
        <f>'Production Summary'!$N$56</f>
        <v>13097.713097713096</v>
      </c>
      <c r="DJ22" s="164">
        <f>'Production Summary'!$M$56</f>
        <v>163.72141372141371</v>
      </c>
      <c r="DK22" s="164">
        <f>'Production Summary'!$N$57</f>
        <v>14189.189189189186</v>
      </c>
      <c r="DL22" s="164">
        <f>'Production Summary'!$M$57</f>
        <v>394.14414414414409</v>
      </c>
      <c r="DM22" s="164">
        <f>'Production Summary'!$N$58</f>
        <v>14017.671517671517</v>
      </c>
      <c r="DN22" s="164">
        <f>'Production Summary'!$M$58</f>
        <v>778.75952875952873</v>
      </c>
      <c r="DO22" s="164">
        <f>'Production Summary'!$N$61</f>
        <v>4500</v>
      </c>
      <c r="DP22" s="164">
        <f>'Production Summary'!$M$61</f>
        <v>750</v>
      </c>
      <c r="DQ22" s="164">
        <v>0</v>
      </c>
      <c r="DR22" s="164">
        <f>'Production Summary'!$N$62</f>
        <v>8900</v>
      </c>
      <c r="DS22" s="164">
        <f>'Production Summary'!$N$70</f>
        <v>300</v>
      </c>
      <c r="DT22" s="328">
        <f>'Production Summary'!$M$70</f>
        <v>25</v>
      </c>
      <c r="DU22" s="164">
        <v>0</v>
      </c>
      <c r="DV22" s="164">
        <f>'Production Summary'!$N$71</f>
        <v>150</v>
      </c>
      <c r="DW22" s="328">
        <v>0</v>
      </c>
      <c r="DX22" s="164">
        <f>'Production Summary'!$N$64</f>
        <v>192</v>
      </c>
      <c r="DY22" s="164">
        <v>0</v>
      </c>
      <c r="DZ22" s="391">
        <f>'Production Summary'!$N$65</f>
        <v>384</v>
      </c>
      <c r="EA22" s="164">
        <v>0</v>
      </c>
      <c r="EB22" s="391">
        <f>'Production Summary'!$N$66</f>
        <v>192</v>
      </c>
      <c r="EC22" s="164">
        <v>0</v>
      </c>
      <c r="ED22" s="164">
        <f>'Production Summary'!$N$67</f>
        <v>96</v>
      </c>
      <c r="EE22" s="164">
        <v>0</v>
      </c>
      <c r="EF22" s="164">
        <f>'Production Summary'!$N$68</f>
        <v>96</v>
      </c>
      <c r="EG22" s="164">
        <v>0</v>
      </c>
      <c r="EH22" s="164">
        <f>'Production Summary'!$N$69</f>
        <v>340</v>
      </c>
      <c r="EI22" s="101"/>
      <c r="EJ22" s="3"/>
      <c r="EK22" s="3"/>
      <c r="ER22" s="64" t="s">
        <v>38</v>
      </c>
      <c r="ES22" s="61" t="str">
        <f t="shared" si="32"/>
        <v/>
      </c>
      <c r="ET22" s="24">
        <f t="shared" si="33"/>
        <v>0</v>
      </c>
    </row>
    <row r="23" spans="1:150" ht="15" customHeight="1">
      <c r="A23" t="b">
        <f>C23='Raipur-2'!C23</f>
        <v>1</v>
      </c>
      <c r="B23" s="609">
        <f t="shared" si="34"/>
        <v>18</v>
      </c>
      <c r="C23" s="3" t="str">
        <f>IF('Raipur-2'!C23="","",'Raipur-2'!C23)</f>
        <v/>
      </c>
      <c r="D23" s="164">
        <f>'Production Summary'!$N$4</f>
        <v>666</v>
      </c>
      <c r="E23" s="164">
        <f>'Production Summary'!$M$4</f>
        <v>27.75</v>
      </c>
      <c r="F23" s="164">
        <v>0</v>
      </c>
      <c r="G23" s="164">
        <f>'Production Summary'!$N$5</f>
        <v>666</v>
      </c>
      <c r="H23" s="164">
        <f>'Production Summary'!$M$5</f>
        <v>27.75</v>
      </c>
      <c r="I23" s="164">
        <v>0</v>
      </c>
      <c r="J23" s="164">
        <f>'Production Summary'!$N$6</f>
        <v>200</v>
      </c>
      <c r="K23" s="328">
        <f>'Production Summary'!$M$6</f>
        <v>7.5</v>
      </c>
      <c r="L23" s="164">
        <v>0</v>
      </c>
      <c r="M23" s="365">
        <f>'Production Summary'!$N$7</f>
        <v>612.72</v>
      </c>
      <c r="N23" s="367">
        <f>'Production Summary'!$M$7</f>
        <v>25.53</v>
      </c>
      <c r="O23" s="164">
        <v>0</v>
      </c>
      <c r="P23" s="164">
        <f>'Production Summary'!$N$8</f>
        <v>780</v>
      </c>
      <c r="Q23" s="164">
        <f>'Production Summary'!$M$8</f>
        <v>65</v>
      </c>
      <c r="R23" s="164">
        <v>0</v>
      </c>
      <c r="S23" s="164">
        <f>'Production Summary'!$N$9</f>
        <v>720</v>
      </c>
      <c r="T23" s="164">
        <f>'Production Summary'!$M$9</f>
        <v>60</v>
      </c>
      <c r="U23" s="164">
        <v>0</v>
      </c>
      <c r="V23" s="164">
        <f>'Production Summary'!$N$10</f>
        <v>876</v>
      </c>
      <c r="W23" s="164">
        <f>'Production Summary'!$M$10</f>
        <v>73</v>
      </c>
      <c r="X23" s="164">
        <v>0</v>
      </c>
      <c r="Y23" s="164">
        <f>'Production Summary'!$N$14</f>
        <v>177</v>
      </c>
      <c r="Z23" s="328">
        <f>'Production Summary'!$M$14</f>
        <v>14.75</v>
      </c>
      <c r="AA23" s="164">
        <v>0</v>
      </c>
      <c r="AB23" s="167">
        <f t="shared" si="35"/>
        <v>126</v>
      </c>
      <c r="AC23" s="164">
        <f>'Production Summary'!$M$16</f>
        <v>21</v>
      </c>
      <c r="AD23" s="164">
        <v>0</v>
      </c>
      <c r="AE23" s="164">
        <f>'Production Summary'!$N$16</f>
        <v>252</v>
      </c>
      <c r="AF23" s="164">
        <f>'Production Summary'!$M$16</f>
        <v>21</v>
      </c>
      <c r="AG23" s="164">
        <v>0</v>
      </c>
      <c r="AH23" s="164">
        <f>'Production Summary'!$N$18</f>
        <v>1035</v>
      </c>
      <c r="AI23" s="164">
        <f>'Production Summary'!$M$18</f>
        <v>17.25</v>
      </c>
      <c r="AJ23" s="164">
        <v>0</v>
      </c>
      <c r="AK23" s="164">
        <f>'Production Summary'!$N$19</f>
        <v>870</v>
      </c>
      <c r="AL23" s="164">
        <f>'Production Summary'!$M$19</f>
        <v>29</v>
      </c>
      <c r="AM23" s="164">
        <v>0</v>
      </c>
      <c r="AN23" s="164">
        <f>'Production Summary'!$N$20</f>
        <v>864</v>
      </c>
      <c r="AO23" s="164">
        <f>'Production Summary'!$M$20</f>
        <v>72</v>
      </c>
      <c r="AP23" s="164">
        <v>0</v>
      </c>
      <c r="AQ23" s="164">
        <f>'Production Summary'!$N$21</f>
        <v>670</v>
      </c>
      <c r="AR23" s="164">
        <f>'Production Summary'!$M$21</f>
        <v>335</v>
      </c>
      <c r="AS23" s="164">
        <v>0</v>
      </c>
      <c r="AT23" s="386">
        <f>'Production Summary'!$N$22</f>
        <v>375</v>
      </c>
      <c r="AU23" s="164">
        <f>'Production Summary'!$N$23</f>
        <v>1050</v>
      </c>
      <c r="AV23" s="164">
        <f>'Production Summary'!$N$25</f>
        <v>300</v>
      </c>
      <c r="AW23" s="164">
        <f>'Production Summary'!$M$25</f>
        <v>25</v>
      </c>
      <c r="AX23" s="164">
        <v>0</v>
      </c>
      <c r="AY23" s="164">
        <f>'Production Summary'!$N$26</f>
        <v>300</v>
      </c>
      <c r="AZ23" s="164">
        <f>'Production Summary'!$M$26</f>
        <v>25</v>
      </c>
      <c r="BA23" s="164">
        <v>0</v>
      </c>
      <c r="BB23" s="164">
        <f>'Production Summary'!$N$28</f>
        <v>777</v>
      </c>
      <c r="BC23" s="164">
        <f>'Production Summary'!$M$28</f>
        <v>12.95</v>
      </c>
      <c r="BD23" s="164">
        <v>0</v>
      </c>
      <c r="BE23" s="164">
        <f>'Production Summary'!$N$29</f>
        <v>612</v>
      </c>
      <c r="BF23" s="164">
        <f>'Production Summary'!$M$29</f>
        <v>51</v>
      </c>
      <c r="BG23" s="164">
        <v>0</v>
      </c>
      <c r="BH23" s="164">
        <f>'Production Summary'!$N$30</f>
        <v>500</v>
      </c>
      <c r="BI23" s="164">
        <f>'Production Summary'!$M$30</f>
        <v>250</v>
      </c>
      <c r="BJ23" s="164">
        <v>0</v>
      </c>
      <c r="BK23" s="386"/>
      <c r="BL23" s="164">
        <f>'Production Summary'!$N$32</f>
        <v>875</v>
      </c>
      <c r="BM23" s="164">
        <f>'Production Summary'!$N$34</f>
        <v>360.59999999999997</v>
      </c>
      <c r="BN23" s="164">
        <f>'Production Summary'!$M$34</f>
        <v>6.01</v>
      </c>
      <c r="BO23" s="164">
        <v>0</v>
      </c>
      <c r="BP23" s="164">
        <f>'Production Summary'!$N$36</f>
        <v>717</v>
      </c>
      <c r="BQ23" s="164">
        <f>'Production Summary'!$M$36</f>
        <v>11.95</v>
      </c>
      <c r="BR23" s="164">
        <v>0</v>
      </c>
      <c r="BS23" s="164">
        <f>'Production Summary'!$N$37</f>
        <v>210</v>
      </c>
      <c r="BT23" s="164">
        <f>'Production Summary'!$M$37</f>
        <v>21</v>
      </c>
      <c r="BU23" s="164">
        <v>0</v>
      </c>
      <c r="BV23" s="164">
        <f>'Production Summary'!$N$38</f>
        <v>280</v>
      </c>
      <c r="BW23" s="164">
        <f>'Production Summary'!$M$38</f>
        <v>28</v>
      </c>
      <c r="BX23" s="164">
        <v>0</v>
      </c>
      <c r="BY23" s="165">
        <f>'Production Summary'!$N$39</f>
        <v>300.38406247988502</v>
      </c>
      <c r="BZ23" s="164">
        <f>'Production Summary'!$M$39</f>
        <v>30.038406247988501</v>
      </c>
      <c r="CA23" s="164">
        <v>0</v>
      </c>
      <c r="CB23" s="164">
        <f>'Production Summary'!$N$40</f>
        <v>131.30000000000001</v>
      </c>
      <c r="CC23" s="164">
        <f>'Production Summary'!$M$40</f>
        <v>13.13</v>
      </c>
      <c r="CD23" s="164">
        <v>0</v>
      </c>
      <c r="CE23" s="164">
        <f>'Production Summary'!$N$42</f>
        <v>1136.3519999999996</v>
      </c>
      <c r="CF23" s="164">
        <f>'Production Summary'!$M$42</f>
        <v>81.167999999999978</v>
      </c>
      <c r="CG23" s="164">
        <v>0</v>
      </c>
      <c r="CH23" s="164">
        <v>0</v>
      </c>
      <c r="CI23" s="164">
        <f>'Production Summary'!$N$43</f>
        <v>184</v>
      </c>
      <c r="CJ23" s="164">
        <v>0</v>
      </c>
      <c r="CK23" s="164">
        <f>'Production Summary'!$N$44</f>
        <v>355</v>
      </c>
      <c r="CL23" s="164">
        <v>0</v>
      </c>
      <c r="CM23" s="375">
        <f>'Production Summary'!$N$45</f>
        <v>1650</v>
      </c>
      <c r="CN23" s="164">
        <f>'Production Summary'!$N$46</f>
        <v>270</v>
      </c>
      <c r="CO23" s="164">
        <f>'Production Summary'!$N$47</f>
        <v>1350</v>
      </c>
      <c r="CP23" s="166"/>
      <c r="CQ23" s="164">
        <f>'Production Summary'!$N$49</f>
        <v>8004.1580041580037</v>
      </c>
      <c r="CR23" s="164">
        <f>'Production Summary'!$M$49</f>
        <v>66.701316701316699</v>
      </c>
      <c r="CS23" s="164">
        <f>'Production Summary'!$N$50</f>
        <v>13331.600831600828</v>
      </c>
      <c r="CT23" s="164">
        <f>'Production Summary'!$M$50</f>
        <v>148.1288981288981</v>
      </c>
      <c r="CU23" s="164">
        <f>'Production Summary'!$N$51</f>
        <v>12785.862785862784</v>
      </c>
      <c r="CV23" s="164">
        <f>'Production Summary'!$M$51</f>
        <v>355.16285516285512</v>
      </c>
      <c r="CW23" s="164">
        <f>'Production Summary'!$N$52</f>
        <v>12629.937629937627</v>
      </c>
      <c r="CX23" s="164">
        <f>'Production Summary'!$M$52</f>
        <v>701.66320166320156</v>
      </c>
      <c r="CY23" s="164">
        <f>'Production Summary'!$N$53</f>
        <v>12396.049896049895</v>
      </c>
      <c r="CZ23" s="164">
        <f>'Production Summary'!$M$53</f>
        <v>688.66943866943859</v>
      </c>
      <c r="DA23" s="164">
        <f>'Production Summary'!$N$54</f>
        <v>13799.376299376298</v>
      </c>
      <c r="DB23" s="164">
        <f>'Production Summary'!$M$54</f>
        <v>766.63201663201653</v>
      </c>
      <c r="DC23" s="164">
        <f>'Production Summary'!$N$60</f>
        <v>12863.825363825363</v>
      </c>
      <c r="DD23" s="164">
        <f>'Production Summary'!$M$60</f>
        <v>714.65696465696465</v>
      </c>
      <c r="DE23" s="164">
        <f>'Production Summary'!$N$59</f>
        <v>11148.648648648648</v>
      </c>
      <c r="DF23" s="164">
        <f>'Production Summary'!$M$59</f>
        <v>619.36936936936934</v>
      </c>
      <c r="DG23" s="164">
        <f>'Production Summary'!$N$55</f>
        <v>13842.68884268884</v>
      </c>
      <c r="DH23" s="164">
        <f>'Production Summary'!$M$55</f>
        <v>3460.67221067221</v>
      </c>
      <c r="DI23" s="164">
        <f>'Production Summary'!$N$56</f>
        <v>13097.713097713096</v>
      </c>
      <c r="DJ23" s="164">
        <f>'Production Summary'!$M$56</f>
        <v>163.72141372141371</v>
      </c>
      <c r="DK23" s="164">
        <f>'Production Summary'!$N$57</f>
        <v>14189.189189189186</v>
      </c>
      <c r="DL23" s="164">
        <f>'Production Summary'!$M$57</f>
        <v>394.14414414414409</v>
      </c>
      <c r="DM23" s="164">
        <f>'Production Summary'!$N$58</f>
        <v>14017.671517671517</v>
      </c>
      <c r="DN23" s="164">
        <f>'Production Summary'!$M$58</f>
        <v>778.75952875952873</v>
      </c>
      <c r="DO23" s="164">
        <f>'Production Summary'!$N$61</f>
        <v>4500</v>
      </c>
      <c r="DP23" s="164">
        <f>'Production Summary'!$M$61</f>
        <v>750</v>
      </c>
      <c r="DQ23" s="164">
        <v>0</v>
      </c>
      <c r="DR23" s="164">
        <f>'Production Summary'!$N$62</f>
        <v>8900</v>
      </c>
      <c r="DS23" s="164">
        <f>'Production Summary'!$N$70</f>
        <v>300</v>
      </c>
      <c r="DT23" s="328">
        <f>'Production Summary'!$M$70</f>
        <v>25</v>
      </c>
      <c r="DU23" s="164">
        <v>0</v>
      </c>
      <c r="DV23" s="164">
        <f>'Production Summary'!$N$71</f>
        <v>150</v>
      </c>
      <c r="DW23" s="328">
        <v>0</v>
      </c>
      <c r="DX23" s="164">
        <f>'Production Summary'!$N$64</f>
        <v>192</v>
      </c>
      <c r="DY23" s="164">
        <v>0</v>
      </c>
      <c r="DZ23" s="391">
        <f>'Production Summary'!$N$65</f>
        <v>384</v>
      </c>
      <c r="EA23" s="164">
        <v>0</v>
      </c>
      <c r="EB23" s="391">
        <f>'Production Summary'!$N$66</f>
        <v>192</v>
      </c>
      <c r="EC23" s="164">
        <v>0</v>
      </c>
      <c r="ED23" s="164">
        <f>'Production Summary'!$N$67</f>
        <v>96</v>
      </c>
      <c r="EE23" s="164">
        <v>0</v>
      </c>
      <c r="EF23" s="164">
        <f>'Production Summary'!$N$68</f>
        <v>96</v>
      </c>
      <c r="EG23" s="164">
        <v>0</v>
      </c>
      <c r="EH23" s="164">
        <f>'Production Summary'!$N$69</f>
        <v>340</v>
      </c>
      <c r="EI23" s="101"/>
      <c r="EJ23" s="3"/>
      <c r="EK23" s="3"/>
      <c r="ER23" s="64" t="s">
        <v>39</v>
      </c>
      <c r="ES23" s="61" t="str">
        <f t="shared" si="32"/>
        <v/>
      </c>
      <c r="ET23" s="24">
        <f t="shared" si="33"/>
        <v>0</v>
      </c>
    </row>
    <row r="24" spans="1:150" ht="15" customHeight="1">
      <c r="A24" t="b">
        <f>C24='Raipur-2'!C24</f>
        <v>1</v>
      </c>
      <c r="B24" s="611">
        <f t="shared" si="34"/>
        <v>19</v>
      </c>
      <c r="C24" s="61" t="str">
        <f>IF('Raipur-2'!C24="","",'Raipur-2'!C24)</f>
        <v>Shree Sai Services IIIT New Raipur</v>
      </c>
      <c r="D24" s="164">
        <f>'Production Summary'!$N$4</f>
        <v>666</v>
      </c>
      <c r="E24" s="164">
        <f>'Production Summary'!$M$4</f>
        <v>27.75</v>
      </c>
      <c r="F24" s="164">
        <v>0</v>
      </c>
      <c r="G24" s="164">
        <f>'Production Summary'!$N$5</f>
        <v>666</v>
      </c>
      <c r="H24" s="164">
        <f>'Production Summary'!$M$5</f>
        <v>27.75</v>
      </c>
      <c r="I24" s="164">
        <v>0</v>
      </c>
      <c r="J24" s="164">
        <f>'Production Summary'!$N$6</f>
        <v>200</v>
      </c>
      <c r="K24" s="328">
        <f>'Production Summary'!$M$6</f>
        <v>7.5</v>
      </c>
      <c r="L24" s="164">
        <v>0</v>
      </c>
      <c r="M24" s="365">
        <f>'Production Summary'!$N$7</f>
        <v>612.72</v>
      </c>
      <c r="N24" s="367">
        <f>'Production Summary'!$M$7</f>
        <v>25.53</v>
      </c>
      <c r="O24" s="164">
        <v>0</v>
      </c>
      <c r="P24" s="164">
        <f>'Production Summary'!$N$8</f>
        <v>780</v>
      </c>
      <c r="Q24" s="164">
        <f>'Production Summary'!$M$8</f>
        <v>65</v>
      </c>
      <c r="R24" s="164">
        <v>0</v>
      </c>
      <c r="S24" s="164">
        <f>'Production Summary'!$N$9</f>
        <v>720</v>
      </c>
      <c r="T24" s="164">
        <f>'Production Summary'!$M$9</f>
        <v>60</v>
      </c>
      <c r="U24" s="164">
        <v>0</v>
      </c>
      <c r="V24" s="164">
        <f>'Production Summary'!$N$10</f>
        <v>876</v>
      </c>
      <c r="W24" s="164">
        <f>'Production Summary'!$M$10</f>
        <v>73</v>
      </c>
      <c r="X24" s="164">
        <v>0</v>
      </c>
      <c r="Y24" s="164">
        <f>'Production Summary'!$N$14</f>
        <v>177</v>
      </c>
      <c r="Z24" s="328">
        <f>'Production Summary'!$M$14</f>
        <v>14.75</v>
      </c>
      <c r="AA24" s="164">
        <v>0</v>
      </c>
      <c r="AB24" s="164">
        <f>'Production Summary'!$N$15</f>
        <v>126</v>
      </c>
      <c r="AC24" s="164">
        <f>'Production Summary'!$M$15</f>
        <v>21</v>
      </c>
      <c r="AD24" s="164">
        <v>0</v>
      </c>
      <c r="AE24" s="164">
        <f>'Production Summary'!$N$16</f>
        <v>252</v>
      </c>
      <c r="AF24" s="164">
        <f>'Production Summary'!$M$16</f>
        <v>21</v>
      </c>
      <c r="AG24" s="164">
        <v>0</v>
      </c>
      <c r="AH24" s="164">
        <f>'Production Summary'!$N$18</f>
        <v>1035</v>
      </c>
      <c r="AI24" s="164">
        <f>'Production Summary'!$M$18</f>
        <v>17.25</v>
      </c>
      <c r="AJ24" s="164">
        <v>0</v>
      </c>
      <c r="AK24" s="164">
        <f>'Production Summary'!$N$19</f>
        <v>870</v>
      </c>
      <c r="AL24" s="164">
        <f>'Production Summary'!$M$19</f>
        <v>29</v>
      </c>
      <c r="AM24" s="164">
        <v>0</v>
      </c>
      <c r="AN24" s="164">
        <f>'Production Summary'!$N$20</f>
        <v>864</v>
      </c>
      <c r="AO24" s="164">
        <f>'Production Summary'!$M$20</f>
        <v>72</v>
      </c>
      <c r="AP24" s="164">
        <v>0</v>
      </c>
      <c r="AQ24" s="164">
        <f>'Production Summary'!$N$21</f>
        <v>670</v>
      </c>
      <c r="AR24" s="164">
        <f>'Production Summary'!$M$21</f>
        <v>335</v>
      </c>
      <c r="AS24" s="164">
        <v>0</v>
      </c>
      <c r="AT24" s="386">
        <f>'Production Summary'!$N$22</f>
        <v>375</v>
      </c>
      <c r="AU24" s="164">
        <f>'Production Summary'!$N$23</f>
        <v>1050</v>
      </c>
      <c r="AV24" s="164">
        <f>'Production Summary'!$N$25</f>
        <v>300</v>
      </c>
      <c r="AW24" s="164">
        <f>'Production Summary'!$M$25</f>
        <v>25</v>
      </c>
      <c r="AX24" s="164">
        <v>0</v>
      </c>
      <c r="AY24" s="164">
        <f>'Production Summary'!$N$26</f>
        <v>300</v>
      </c>
      <c r="AZ24" s="164">
        <f>'Production Summary'!$M$26</f>
        <v>25</v>
      </c>
      <c r="BA24" s="164">
        <v>0</v>
      </c>
      <c r="BB24" s="164">
        <f>'Production Summary'!$N$28</f>
        <v>777</v>
      </c>
      <c r="BC24" s="164">
        <f>'Production Summary'!$M$28</f>
        <v>12.95</v>
      </c>
      <c r="BD24" s="164">
        <v>0</v>
      </c>
      <c r="BE24" s="167">
        <f t="shared" ref="BE24:BE29" si="36">BF24*12</f>
        <v>636</v>
      </c>
      <c r="BF24" s="167">
        <v>53</v>
      </c>
      <c r="BG24" s="164">
        <v>0</v>
      </c>
      <c r="BH24" s="164">
        <f>'Production Summary'!$N$30</f>
        <v>500</v>
      </c>
      <c r="BI24" s="164">
        <f>'Production Summary'!$M$30</f>
        <v>250</v>
      </c>
      <c r="BJ24" s="164">
        <v>0</v>
      </c>
      <c r="BK24" s="386"/>
      <c r="BL24" s="164">
        <f>'Production Summary'!$N$32</f>
        <v>875</v>
      </c>
      <c r="BM24" s="164">
        <f>'Production Summary'!$N$34</f>
        <v>360.59999999999997</v>
      </c>
      <c r="BN24" s="164">
        <f>'Production Summary'!$M$34</f>
        <v>6.01</v>
      </c>
      <c r="BO24" s="164">
        <v>0</v>
      </c>
      <c r="BP24" s="164">
        <f>'Production Summary'!$N$36</f>
        <v>717</v>
      </c>
      <c r="BQ24" s="164">
        <f>'Production Summary'!$M$36</f>
        <v>11.95</v>
      </c>
      <c r="BR24" s="164">
        <v>0</v>
      </c>
      <c r="BS24" s="164">
        <f>'Production Summary'!$N$37</f>
        <v>210</v>
      </c>
      <c r="BT24" s="164">
        <f>'Production Summary'!$M$37</f>
        <v>21</v>
      </c>
      <c r="BU24" s="164">
        <v>0</v>
      </c>
      <c r="BV24" s="164">
        <f>'Production Summary'!$N$38</f>
        <v>280</v>
      </c>
      <c r="BW24" s="164">
        <f>'Production Summary'!$M$38</f>
        <v>28</v>
      </c>
      <c r="BX24" s="164">
        <v>0</v>
      </c>
      <c r="BY24" s="165">
        <f>'Production Summary'!$N$39</f>
        <v>300.38406247988502</v>
      </c>
      <c r="BZ24" s="164">
        <f>'Production Summary'!$M$39</f>
        <v>30.038406247988501</v>
      </c>
      <c r="CA24" s="164">
        <v>0</v>
      </c>
      <c r="CB24" s="164">
        <f>'Production Summary'!$N$40</f>
        <v>131.30000000000001</v>
      </c>
      <c r="CC24" s="164">
        <f>'Production Summary'!$M$40</f>
        <v>13.13</v>
      </c>
      <c r="CD24" s="164">
        <v>0</v>
      </c>
      <c r="CE24" s="164">
        <f>'Production Summary'!$N$42</f>
        <v>1136.3519999999996</v>
      </c>
      <c r="CF24" s="164">
        <f>'Production Summary'!$M$42</f>
        <v>81.167999999999978</v>
      </c>
      <c r="CG24" s="164">
        <v>0</v>
      </c>
      <c r="CH24" s="164">
        <v>0</v>
      </c>
      <c r="CI24" s="164">
        <f>'Production Summary'!$N$43</f>
        <v>184</v>
      </c>
      <c r="CJ24" s="164">
        <v>0</v>
      </c>
      <c r="CK24" s="539">
        <v>350</v>
      </c>
      <c r="CL24" s="164">
        <v>0</v>
      </c>
      <c r="CM24" s="375">
        <f>'Production Summary'!$N$45</f>
        <v>1650</v>
      </c>
      <c r="CN24" s="167">
        <v>260</v>
      </c>
      <c r="CO24" s="167">
        <f>CN24*5</f>
        <v>1300</v>
      </c>
      <c r="CP24" s="166"/>
      <c r="CQ24" s="164">
        <f>'Production Summary'!$N$49</f>
        <v>8004.1580041580037</v>
      </c>
      <c r="CR24" s="164">
        <f>'Production Summary'!$M$49</f>
        <v>66.701316701316699</v>
      </c>
      <c r="CS24" s="164">
        <f>'Production Summary'!$N$50</f>
        <v>13331.600831600828</v>
      </c>
      <c r="CT24" s="164">
        <f>'Production Summary'!$M$50</f>
        <v>148.1288981288981</v>
      </c>
      <c r="CU24" s="164">
        <f>'Production Summary'!$N$51</f>
        <v>12785.862785862784</v>
      </c>
      <c r="CV24" s="164">
        <f>'Production Summary'!$M$51</f>
        <v>355.16285516285512</v>
      </c>
      <c r="CW24" s="164">
        <f>'Production Summary'!$N$52</f>
        <v>12629.937629937627</v>
      </c>
      <c r="CX24" s="164">
        <f>'Production Summary'!$M$52</f>
        <v>701.66320166320156</v>
      </c>
      <c r="CY24" s="164">
        <f>'Production Summary'!$N$53</f>
        <v>12396.049896049895</v>
      </c>
      <c r="CZ24" s="164">
        <f>'Production Summary'!$M$53</f>
        <v>688.66943866943859</v>
      </c>
      <c r="DA24" s="164">
        <f>'Production Summary'!$N$54</f>
        <v>13799.376299376298</v>
      </c>
      <c r="DB24" s="164">
        <f>'Production Summary'!$M$54</f>
        <v>766.63201663201653</v>
      </c>
      <c r="DC24" s="164">
        <f>'Production Summary'!$N$60</f>
        <v>12863.825363825363</v>
      </c>
      <c r="DD24" s="164">
        <f>'Production Summary'!$M$60</f>
        <v>714.65696465696465</v>
      </c>
      <c r="DE24" s="164">
        <f>'Production Summary'!$N$59</f>
        <v>11148.648648648648</v>
      </c>
      <c r="DF24" s="164">
        <f>'Production Summary'!$M$59</f>
        <v>619.36936936936934</v>
      </c>
      <c r="DG24" s="164">
        <f>'Production Summary'!$N$55</f>
        <v>13842.68884268884</v>
      </c>
      <c r="DH24" s="164">
        <f>'Production Summary'!$M$55</f>
        <v>3460.67221067221</v>
      </c>
      <c r="DI24" s="164">
        <f>'Production Summary'!$N$56</f>
        <v>13097.713097713096</v>
      </c>
      <c r="DJ24" s="164">
        <f>'Production Summary'!$M$56</f>
        <v>163.72141372141371</v>
      </c>
      <c r="DK24" s="164">
        <f>'Production Summary'!$N$57</f>
        <v>14189.189189189186</v>
      </c>
      <c r="DL24" s="164">
        <f>'Production Summary'!$M$57</f>
        <v>394.14414414414409</v>
      </c>
      <c r="DM24" s="164">
        <f>'Production Summary'!$N$58</f>
        <v>14017.671517671517</v>
      </c>
      <c r="DN24" s="164">
        <f>'Production Summary'!$M$58</f>
        <v>778.75952875952873</v>
      </c>
      <c r="DO24" s="164">
        <f>'Production Summary'!$N$61</f>
        <v>4500</v>
      </c>
      <c r="DP24" s="164">
        <f>'Production Summary'!$M$61</f>
        <v>750</v>
      </c>
      <c r="DQ24" s="164">
        <v>0</v>
      </c>
      <c r="DR24" s="164">
        <f>'Production Summary'!$N$62</f>
        <v>8900</v>
      </c>
      <c r="DS24" s="164">
        <f>'Production Summary'!$N$70</f>
        <v>300</v>
      </c>
      <c r="DT24" s="328">
        <f>'Production Summary'!$M$70</f>
        <v>25</v>
      </c>
      <c r="DU24" s="164">
        <v>0</v>
      </c>
      <c r="DV24" s="164">
        <f>'Production Summary'!$N$71</f>
        <v>150</v>
      </c>
      <c r="DW24" s="328">
        <v>0</v>
      </c>
      <c r="DX24" s="164">
        <f>'Production Summary'!$N$64</f>
        <v>192</v>
      </c>
      <c r="DY24" s="164">
        <v>0</v>
      </c>
      <c r="DZ24" s="391">
        <f>'Production Summary'!$N$65</f>
        <v>384</v>
      </c>
      <c r="EA24" s="164">
        <v>0</v>
      </c>
      <c r="EB24" s="391">
        <f>'Production Summary'!$N$66</f>
        <v>192</v>
      </c>
      <c r="EC24" s="164">
        <v>0</v>
      </c>
      <c r="ED24" s="164">
        <f>'Production Summary'!$N$67</f>
        <v>96</v>
      </c>
      <c r="EE24" s="164">
        <v>0</v>
      </c>
      <c r="EF24" s="164">
        <f>'Production Summary'!$N$68</f>
        <v>96</v>
      </c>
      <c r="EG24" s="164">
        <v>0</v>
      </c>
      <c r="EH24" s="164">
        <f>'Production Summary'!$N$69</f>
        <v>340</v>
      </c>
      <c r="EI24" s="101"/>
      <c r="EJ24" s="3"/>
      <c r="EK24" s="3"/>
      <c r="ER24" s="64" t="s">
        <v>51</v>
      </c>
      <c r="ES24" s="61" t="str">
        <f t="shared" ref="ES24" si="37">C24</f>
        <v>Shree Sai Services IIIT New Raipur</v>
      </c>
      <c r="ET24" s="24">
        <f t="shared" si="33"/>
        <v>0</v>
      </c>
    </row>
    <row r="25" spans="1:150" ht="15" customHeight="1">
      <c r="A25" t="b">
        <f>C25='Raipur-2'!C25</f>
        <v>1</v>
      </c>
      <c r="B25" s="611">
        <f t="shared" si="34"/>
        <v>20</v>
      </c>
      <c r="C25" s="61" t="str">
        <f>IF('Raipur-2'!C25="","",'Raipur-2'!C25)</f>
        <v>Aaranyam Enterprises</v>
      </c>
      <c r="D25" s="164">
        <f>'Production Summary'!$N$4</f>
        <v>666</v>
      </c>
      <c r="E25" s="164">
        <f>'Production Summary'!$M$4</f>
        <v>27.75</v>
      </c>
      <c r="F25" s="164">
        <v>0</v>
      </c>
      <c r="G25" s="164">
        <f>'Production Summary'!$N$5</f>
        <v>666</v>
      </c>
      <c r="H25" s="164">
        <f>'Production Summary'!$M$5</f>
        <v>27.75</v>
      </c>
      <c r="I25" s="164">
        <v>0</v>
      </c>
      <c r="J25" s="164">
        <f>'Production Summary'!$N$6</f>
        <v>200</v>
      </c>
      <c r="K25" s="328">
        <f>'Production Summary'!$M$6</f>
        <v>7.5</v>
      </c>
      <c r="L25" s="164">
        <v>0</v>
      </c>
      <c r="M25" s="365">
        <f>'Production Summary'!$N$7</f>
        <v>612.72</v>
      </c>
      <c r="N25" s="367">
        <f>'Production Summary'!$M$7</f>
        <v>25.53</v>
      </c>
      <c r="O25" s="164">
        <v>0</v>
      </c>
      <c r="P25" s="164">
        <f>'Production Summary'!$N$8</f>
        <v>780</v>
      </c>
      <c r="Q25" s="164">
        <f>'Production Summary'!$M$8</f>
        <v>65</v>
      </c>
      <c r="R25" s="164">
        <v>0</v>
      </c>
      <c r="S25" s="164">
        <f>'Production Summary'!$N$9</f>
        <v>720</v>
      </c>
      <c r="T25" s="164">
        <f>'Production Summary'!$M$9</f>
        <v>60</v>
      </c>
      <c r="U25" s="164">
        <v>0</v>
      </c>
      <c r="V25" s="164">
        <f>'Production Summary'!$N$10</f>
        <v>876</v>
      </c>
      <c r="W25" s="164">
        <f>'Production Summary'!$M$10</f>
        <v>73</v>
      </c>
      <c r="X25" s="164">
        <v>0</v>
      </c>
      <c r="Y25" s="164">
        <f>'Production Summary'!$N$14</f>
        <v>177</v>
      </c>
      <c r="Z25" s="328">
        <f>'Production Summary'!$M$14</f>
        <v>14.75</v>
      </c>
      <c r="AA25" s="164">
        <v>0</v>
      </c>
      <c r="AB25" s="167">
        <f t="shared" si="35"/>
        <v>126</v>
      </c>
      <c r="AC25" s="164">
        <f>'Production Summary'!$M$16</f>
        <v>21</v>
      </c>
      <c r="AD25" s="164">
        <v>0</v>
      </c>
      <c r="AE25" s="164">
        <f>'Production Summary'!$N$16</f>
        <v>252</v>
      </c>
      <c r="AF25" s="164">
        <f>'Production Summary'!$M$16</f>
        <v>21</v>
      </c>
      <c r="AG25" s="164">
        <v>0</v>
      </c>
      <c r="AH25" s="164">
        <f>'Production Summary'!$N$18</f>
        <v>1035</v>
      </c>
      <c r="AI25" s="164">
        <f>'Production Summary'!$M$18</f>
        <v>17.25</v>
      </c>
      <c r="AJ25" s="164">
        <v>0</v>
      </c>
      <c r="AK25" s="164">
        <f>'Production Summary'!$N$19</f>
        <v>870</v>
      </c>
      <c r="AL25" s="164">
        <f>'Production Summary'!$M$19</f>
        <v>29</v>
      </c>
      <c r="AM25" s="164">
        <v>0</v>
      </c>
      <c r="AN25" s="167">
        <f>AO25*12</f>
        <v>900</v>
      </c>
      <c r="AO25" s="167">
        <v>75</v>
      </c>
      <c r="AP25" s="164">
        <v>0</v>
      </c>
      <c r="AQ25" s="167">
        <f>AR25*2</f>
        <v>700</v>
      </c>
      <c r="AR25" s="167">
        <v>350</v>
      </c>
      <c r="AS25" s="164">
        <v>0</v>
      </c>
      <c r="AT25" s="167">
        <v>390</v>
      </c>
      <c r="AU25" s="167">
        <v>1090</v>
      </c>
      <c r="AV25" s="164">
        <f>'Production Summary'!$N$25</f>
        <v>300</v>
      </c>
      <c r="AW25" s="164">
        <f>'Production Summary'!$M$25</f>
        <v>25</v>
      </c>
      <c r="AX25" s="164">
        <v>0</v>
      </c>
      <c r="AY25" s="164">
        <f>'Production Summary'!$N$26</f>
        <v>300</v>
      </c>
      <c r="AZ25" s="164">
        <f>'Production Summary'!$M$26</f>
        <v>25</v>
      </c>
      <c r="BA25" s="164">
        <v>0</v>
      </c>
      <c r="BB25" s="164">
        <f>'Production Summary'!$N$28</f>
        <v>777</v>
      </c>
      <c r="BC25" s="164">
        <f>'Production Summary'!$M$28</f>
        <v>12.95</v>
      </c>
      <c r="BD25" s="164">
        <v>0</v>
      </c>
      <c r="BE25" s="167">
        <f t="shared" si="36"/>
        <v>720</v>
      </c>
      <c r="BF25" s="167">
        <v>60</v>
      </c>
      <c r="BG25" s="164">
        <v>0</v>
      </c>
      <c r="BH25" s="167">
        <f>BI25*2</f>
        <v>520</v>
      </c>
      <c r="BI25" s="167">
        <v>260</v>
      </c>
      <c r="BJ25" s="164">
        <v>0</v>
      </c>
      <c r="BK25" s="386"/>
      <c r="BL25" s="167">
        <v>920</v>
      </c>
      <c r="BM25" s="164">
        <f>'Production Summary'!$N$34</f>
        <v>360.59999999999997</v>
      </c>
      <c r="BN25" s="164">
        <f>'Production Summary'!$M$34</f>
        <v>6.01</v>
      </c>
      <c r="BO25" s="164">
        <v>0</v>
      </c>
      <c r="BP25" s="164">
        <f>'Production Summary'!$N$36</f>
        <v>717</v>
      </c>
      <c r="BQ25" s="164">
        <f>'Production Summary'!$M$36</f>
        <v>11.95</v>
      </c>
      <c r="BR25" s="164">
        <v>0</v>
      </c>
      <c r="BS25" s="164">
        <f>'Production Summary'!$N$37</f>
        <v>210</v>
      </c>
      <c r="BT25" s="164">
        <f>'Production Summary'!$M$37</f>
        <v>21</v>
      </c>
      <c r="BU25" s="164">
        <v>0</v>
      </c>
      <c r="BV25" s="164">
        <f>'Production Summary'!$N$38</f>
        <v>280</v>
      </c>
      <c r="BW25" s="164">
        <f>'Production Summary'!$M$38</f>
        <v>28</v>
      </c>
      <c r="BX25" s="164">
        <v>0</v>
      </c>
      <c r="BY25" s="165">
        <f>'Production Summary'!$N$39</f>
        <v>300.38406247988502</v>
      </c>
      <c r="BZ25" s="164">
        <f>'Production Summary'!$M$39</f>
        <v>30.038406247988501</v>
      </c>
      <c r="CA25" s="164">
        <v>0</v>
      </c>
      <c r="CB25" s="164">
        <f>'Production Summary'!$N$40</f>
        <v>131.30000000000001</v>
      </c>
      <c r="CC25" s="164">
        <f>'Production Summary'!$M$40</f>
        <v>13.13</v>
      </c>
      <c r="CD25" s="164">
        <v>0</v>
      </c>
      <c r="CE25" s="164">
        <f>'Production Summary'!$N$42</f>
        <v>1136.3519999999996</v>
      </c>
      <c r="CF25" s="164">
        <f>'Production Summary'!$M$42</f>
        <v>81.167999999999978</v>
      </c>
      <c r="CG25" s="164">
        <v>0</v>
      </c>
      <c r="CH25" s="164">
        <v>0</v>
      </c>
      <c r="CI25" s="164">
        <f>'Production Summary'!$N$43</f>
        <v>184</v>
      </c>
      <c r="CJ25" s="164">
        <v>0</v>
      </c>
      <c r="CK25" s="539">
        <v>356</v>
      </c>
      <c r="CL25" s="164">
        <v>0</v>
      </c>
      <c r="CM25" s="375">
        <f>'Production Summary'!$N$45</f>
        <v>1650</v>
      </c>
      <c r="CN25" s="167">
        <v>270</v>
      </c>
      <c r="CO25" s="167">
        <f>CN25*5</f>
        <v>1350</v>
      </c>
      <c r="CP25" s="166"/>
      <c r="CQ25" s="164">
        <f>'Production Summary'!$N$49</f>
        <v>8004.1580041580037</v>
      </c>
      <c r="CR25" s="164">
        <f>'Production Summary'!$M$49</f>
        <v>66.701316701316699</v>
      </c>
      <c r="CS25" s="164">
        <f>'Production Summary'!$N$50</f>
        <v>13331.600831600828</v>
      </c>
      <c r="CT25" s="164">
        <f>'Production Summary'!$M$50</f>
        <v>148.1288981288981</v>
      </c>
      <c r="CU25" s="164">
        <f>'Production Summary'!$N$51</f>
        <v>12785.862785862784</v>
      </c>
      <c r="CV25" s="164">
        <f>'Production Summary'!$M$51</f>
        <v>355.16285516285512</v>
      </c>
      <c r="CW25" s="164">
        <f>'Production Summary'!$N$52</f>
        <v>12629.937629937627</v>
      </c>
      <c r="CX25" s="164">
        <f>'Production Summary'!$M$52</f>
        <v>701.66320166320156</v>
      </c>
      <c r="CY25" s="164">
        <f>'Production Summary'!$N$53</f>
        <v>12396.049896049895</v>
      </c>
      <c r="CZ25" s="164">
        <f>'Production Summary'!$M$53</f>
        <v>688.66943866943859</v>
      </c>
      <c r="DA25" s="164">
        <f>'Production Summary'!$N$54</f>
        <v>13799.376299376298</v>
      </c>
      <c r="DB25" s="164">
        <f>'Production Summary'!$M$54</f>
        <v>766.63201663201653</v>
      </c>
      <c r="DC25" s="164">
        <f>'Production Summary'!$N$60</f>
        <v>12863.825363825363</v>
      </c>
      <c r="DD25" s="164">
        <f>'Production Summary'!$M$60</f>
        <v>714.65696465696465</v>
      </c>
      <c r="DE25" s="164">
        <f>'Production Summary'!$N$59</f>
        <v>11148.648648648648</v>
      </c>
      <c r="DF25" s="164">
        <f>'Production Summary'!$M$59</f>
        <v>619.36936936936934</v>
      </c>
      <c r="DG25" s="164">
        <f>'Production Summary'!$N$55</f>
        <v>13842.68884268884</v>
      </c>
      <c r="DH25" s="164">
        <f>'Production Summary'!$M$55</f>
        <v>3460.67221067221</v>
      </c>
      <c r="DI25" s="164">
        <f>'Production Summary'!$N$56</f>
        <v>13097.713097713096</v>
      </c>
      <c r="DJ25" s="164">
        <f>'Production Summary'!$M$56</f>
        <v>163.72141372141371</v>
      </c>
      <c r="DK25" s="164">
        <f>'Production Summary'!$N$57</f>
        <v>14189.189189189186</v>
      </c>
      <c r="DL25" s="164">
        <f>'Production Summary'!$M$57</f>
        <v>394.14414414414409</v>
      </c>
      <c r="DM25" s="164">
        <f>'Production Summary'!$N$58</f>
        <v>14017.671517671517</v>
      </c>
      <c r="DN25" s="164">
        <f>'Production Summary'!$M$58</f>
        <v>778.75952875952873</v>
      </c>
      <c r="DO25" s="164">
        <f>'Production Summary'!$N$61</f>
        <v>4500</v>
      </c>
      <c r="DP25" s="164">
        <f>'Production Summary'!$M$61</f>
        <v>750</v>
      </c>
      <c r="DQ25" s="164">
        <v>0</v>
      </c>
      <c r="DR25" s="164">
        <f>'Production Summary'!$N$62</f>
        <v>8900</v>
      </c>
      <c r="DS25" s="164">
        <f>'Production Summary'!$N$70</f>
        <v>300</v>
      </c>
      <c r="DT25" s="328">
        <f>'Production Summary'!$M$70</f>
        <v>25</v>
      </c>
      <c r="DU25" s="164">
        <v>0</v>
      </c>
      <c r="DV25" s="164">
        <f>'Production Summary'!$N$71</f>
        <v>150</v>
      </c>
      <c r="DW25" s="328">
        <v>0</v>
      </c>
      <c r="DX25" s="164">
        <f>'Production Summary'!$N$64</f>
        <v>192</v>
      </c>
      <c r="DY25" s="164">
        <v>0</v>
      </c>
      <c r="DZ25" s="391">
        <f>'Production Summary'!$N$65</f>
        <v>384</v>
      </c>
      <c r="EA25" s="164">
        <v>0</v>
      </c>
      <c r="EB25" s="391">
        <f>'Production Summary'!$N$66</f>
        <v>192</v>
      </c>
      <c r="EC25" s="164">
        <v>0</v>
      </c>
      <c r="ED25" s="164">
        <f>'Production Summary'!$N$67</f>
        <v>96</v>
      </c>
      <c r="EE25" s="164">
        <v>0</v>
      </c>
      <c r="EF25" s="164">
        <f>'Production Summary'!$N$68</f>
        <v>96</v>
      </c>
      <c r="EG25" s="164">
        <v>0</v>
      </c>
      <c r="EH25" s="164">
        <f>'Production Summary'!$N$69</f>
        <v>340</v>
      </c>
      <c r="EI25" s="101"/>
      <c r="EJ25" s="3"/>
      <c r="EK25" s="3"/>
      <c r="ER25" s="64" t="s">
        <v>41</v>
      </c>
      <c r="ES25" s="61" t="str">
        <f t="shared" si="32"/>
        <v>Aaranyam Enterprises</v>
      </c>
      <c r="ET25" s="24">
        <f t="shared" si="33"/>
        <v>0</v>
      </c>
    </row>
    <row r="26" spans="1:150" ht="15" customHeight="1">
      <c r="A26" t="b">
        <f>C26='Raipur-2'!C26</f>
        <v>1</v>
      </c>
      <c r="B26" s="611">
        <f t="shared" si="34"/>
        <v>21</v>
      </c>
      <c r="C26" s="61" t="str">
        <f>IF('Raipur-2'!C26="","",'Raipur-2'!C26)</f>
        <v>Neverno Allied Services Pvt.Ltd</v>
      </c>
      <c r="D26" s="164">
        <f>'Production Summary'!$N$4</f>
        <v>666</v>
      </c>
      <c r="E26" s="164">
        <f>'Production Summary'!$M$4</f>
        <v>27.75</v>
      </c>
      <c r="F26" s="164">
        <v>0</v>
      </c>
      <c r="G26" s="164">
        <f>'Production Summary'!$N$5</f>
        <v>666</v>
      </c>
      <c r="H26" s="164">
        <f>'Production Summary'!$M$5</f>
        <v>27.75</v>
      </c>
      <c r="I26" s="164">
        <v>0</v>
      </c>
      <c r="J26" s="164">
        <f>'Production Summary'!$N$6</f>
        <v>200</v>
      </c>
      <c r="K26" s="328">
        <f>'Production Summary'!$M$6</f>
        <v>7.5</v>
      </c>
      <c r="L26" s="164">
        <v>0</v>
      </c>
      <c r="M26" s="365">
        <f>'Production Summary'!$N$7</f>
        <v>612.72</v>
      </c>
      <c r="N26" s="367">
        <f>'Production Summary'!$M$7</f>
        <v>25.53</v>
      </c>
      <c r="O26" s="164">
        <v>0</v>
      </c>
      <c r="P26" s="164">
        <f>'Production Summary'!$N$8</f>
        <v>780</v>
      </c>
      <c r="Q26" s="164">
        <f>'Production Summary'!$M$8</f>
        <v>65</v>
      </c>
      <c r="R26" s="164">
        <v>0</v>
      </c>
      <c r="S26" s="164">
        <f>'Production Summary'!$N$9</f>
        <v>720</v>
      </c>
      <c r="T26" s="164">
        <f>'Production Summary'!$M$9</f>
        <v>60</v>
      </c>
      <c r="U26" s="164">
        <v>0</v>
      </c>
      <c r="V26" s="164">
        <f>'Production Summary'!$N$10</f>
        <v>876</v>
      </c>
      <c r="W26" s="164">
        <f>'Production Summary'!$M$10</f>
        <v>73</v>
      </c>
      <c r="X26" s="164">
        <v>0</v>
      </c>
      <c r="Y26" s="164">
        <f>'Production Summary'!$N$14</f>
        <v>177</v>
      </c>
      <c r="Z26" s="328">
        <f>'Production Summary'!$M$14</f>
        <v>14.75</v>
      </c>
      <c r="AA26" s="164">
        <v>0</v>
      </c>
      <c r="AB26" s="167">
        <f t="shared" si="35"/>
        <v>126</v>
      </c>
      <c r="AC26" s="164">
        <f>'Production Summary'!$M$16</f>
        <v>21</v>
      </c>
      <c r="AD26" s="164">
        <v>0</v>
      </c>
      <c r="AE26" s="164">
        <f>'Production Summary'!$N$16</f>
        <v>252</v>
      </c>
      <c r="AF26" s="164">
        <f>'Production Summary'!$M$16</f>
        <v>21</v>
      </c>
      <c r="AG26" s="164">
        <v>0</v>
      </c>
      <c r="AH26" s="164">
        <f>'Production Summary'!$N$18</f>
        <v>1035</v>
      </c>
      <c r="AI26" s="164">
        <f>'Production Summary'!$M$18</f>
        <v>17.25</v>
      </c>
      <c r="AJ26" s="164">
        <v>0</v>
      </c>
      <c r="AK26" s="164">
        <f>'Production Summary'!$N$19</f>
        <v>870</v>
      </c>
      <c r="AL26" s="164">
        <f>'Production Summary'!$M$19</f>
        <v>29</v>
      </c>
      <c r="AM26" s="164">
        <v>0</v>
      </c>
      <c r="AN26" s="167">
        <f>AO26*12</f>
        <v>900</v>
      </c>
      <c r="AO26" s="167">
        <v>75</v>
      </c>
      <c r="AP26" s="164">
        <v>0</v>
      </c>
      <c r="AQ26" s="167">
        <f>AR26*2</f>
        <v>700</v>
      </c>
      <c r="AR26" s="167">
        <v>350</v>
      </c>
      <c r="AS26" s="164">
        <v>0</v>
      </c>
      <c r="AT26" s="167">
        <v>390</v>
      </c>
      <c r="AU26" s="167">
        <v>1090</v>
      </c>
      <c r="AV26" s="164">
        <f>'Production Summary'!$N$25</f>
        <v>300</v>
      </c>
      <c r="AW26" s="164">
        <f>'Production Summary'!$M$25</f>
        <v>25</v>
      </c>
      <c r="AX26" s="164">
        <v>0</v>
      </c>
      <c r="AY26" s="164">
        <f>'Production Summary'!$N$26</f>
        <v>300</v>
      </c>
      <c r="AZ26" s="164">
        <f>'Production Summary'!$M$26</f>
        <v>25</v>
      </c>
      <c r="BA26" s="164">
        <v>0</v>
      </c>
      <c r="BB26" s="164">
        <f>'Production Summary'!$N$28</f>
        <v>777</v>
      </c>
      <c r="BC26" s="164">
        <f>'Production Summary'!$M$28</f>
        <v>12.95</v>
      </c>
      <c r="BD26" s="164">
        <v>0</v>
      </c>
      <c r="BE26" s="167">
        <f t="shared" si="36"/>
        <v>720</v>
      </c>
      <c r="BF26" s="167">
        <v>60</v>
      </c>
      <c r="BG26" s="164">
        <v>0</v>
      </c>
      <c r="BH26" s="167">
        <f>BI26*2</f>
        <v>520</v>
      </c>
      <c r="BI26" s="167">
        <v>260</v>
      </c>
      <c r="BJ26" s="164">
        <v>0</v>
      </c>
      <c r="BK26" s="386"/>
      <c r="BL26" s="167">
        <v>920</v>
      </c>
      <c r="BM26" s="164">
        <f>'Production Summary'!$N$34</f>
        <v>360.59999999999997</v>
      </c>
      <c r="BN26" s="164">
        <f>'Production Summary'!$M$34</f>
        <v>6.01</v>
      </c>
      <c r="BO26" s="164">
        <v>0</v>
      </c>
      <c r="BP26" s="164">
        <f>'Production Summary'!$N$36</f>
        <v>717</v>
      </c>
      <c r="BQ26" s="164">
        <f>'Production Summary'!$M$36</f>
        <v>11.95</v>
      </c>
      <c r="BR26" s="164">
        <v>0</v>
      </c>
      <c r="BS26" s="164">
        <f>'Production Summary'!$N$37</f>
        <v>210</v>
      </c>
      <c r="BT26" s="164">
        <f>'Production Summary'!$M$37</f>
        <v>21</v>
      </c>
      <c r="BU26" s="164">
        <v>0</v>
      </c>
      <c r="BV26" s="164">
        <f>'Production Summary'!$N$38</f>
        <v>280</v>
      </c>
      <c r="BW26" s="164">
        <f>'Production Summary'!$M$38</f>
        <v>28</v>
      </c>
      <c r="BX26" s="164">
        <v>0</v>
      </c>
      <c r="BY26" s="165">
        <f>'Production Summary'!$N$39</f>
        <v>300.38406247988502</v>
      </c>
      <c r="BZ26" s="164">
        <f>'Production Summary'!$M$39</f>
        <v>30.038406247988501</v>
      </c>
      <c r="CA26" s="164">
        <v>0</v>
      </c>
      <c r="CB26" s="164">
        <f>'Production Summary'!$N$40</f>
        <v>131.30000000000001</v>
      </c>
      <c r="CC26" s="164">
        <f>'Production Summary'!$M$40</f>
        <v>13.13</v>
      </c>
      <c r="CD26" s="164">
        <v>0</v>
      </c>
      <c r="CE26" s="164">
        <f>'Production Summary'!$N$42</f>
        <v>1136.3519999999996</v>
      </c>
      <c r="CF26" s="164">
        <f>'Production Summary'!$M$42</f>
        <v>81.167999999999978</v>
      </c>
      <c r="CG26" s="164">
        <v>0</v>
      </c>
      <c r="CH26" s="164">
        <v>0</v>
      </c>
      <c r="CI26" s="164">
        <f>'Production Summary'!$N$43</f>
        <v>184</v>
      </c>
      <c r="CJ26" s="164">
        <v>0</v>
      </c>
      <c r="CK26" s="164">
        <f>'Production Summary'!$N$44</f>
        <v>355</v>
      </c>
      <c r="CL26" s="164">
        <v>0</v>
      </c>
      <c r="CM26" s="375">
        <f>'Production Summary'!$N$45</f>
        <v>1650</v>
      </c>
      <c r="CN26" s="167">
        <v>280</v>
      </c>
      <c r="CO26" s="167">
        <f>CN26*5</f>
        <v>1400</v>
      </c>
      <c r="CP26" s="166"/>
      <c r="CQ26" s="164">
        <f>'Production Summary'!$N$49</f>
        <v>8004.1580041580037</v>
      </c>
      <c r="CR26" s="164">
        <f>'Production Summary'!$M$49</f>
        <v>66.701316701316699</v>
      </c>
      <c r="CS26" s="164">
        <f>'Production Summary'!$N$50</f>
        <v>13331.600831600828</v>
      </c>
      <c r="CT26" s="164">
        <f>'Production Summary'!$M$50</f>
        <v>148.1288981288981</v>
      </c>
      <c r="CU26" s="164">
        <f>'Production Summary'!$N$51</f>
        <v>12785.862785862784</v>
      </c>
      <c r="CV26" s="164">
        <f>'Production Summary'!$M$51</f>
        <v>355.16285516285512</v>
      </c>
      <c r="CW26" s="164">
        <f>'Production Summary'!$N$52</f>
        <v>12629.937629937627</v>
      </c>
      <c r="CX26" s="164">
        <f>'Production Summary'!$M$52</f>
        <v>701.66320166320156</v>
      </c>
      <c r="CY26" s="164">
        <f>'Production Summary'!$N$53</f>
        <v>12396.049896049895</v>
      </c>
      <c r="CZ26" s="164">
        <f>'Production Summary'!$M$53</f>
        <v>688.66943866943859</v>
      </c>
      <c r="DA26" s="164">
        <f>'Production Summary'!$N$54</f>
        <v>13799.376299376298</v>
      </c>
      <c r="DB26" s="164">
        <f>'Production Summary'!$M$54</f>
        <v>766.63201663201653</v>
      </c>
      <c r="DC26" s="164">
        <f>'Production Summary'!$N$60</f>
        <v>12863.825363825363</v>
      </c>
      <c r="DD26" s="164">
        <f>'Production Summary'!$M$60</f>
        <v>714.65696465696465</v>
      </c>
      <c r="DE26" s="164">
        <f>'Production Summary'!$N$59</f>
        <v>11148.648648648648</v>
      </c>
      <c r="DF26" s="164">
        <f>'Production Summary'!$M$59</f>
        <v>619.36936936936934</v>
      </c>
      <c r="DG26" s="164">
        <f>'Production Summary'!$N$55</f>
        <v>13842.68884268884</v>
      </c>
      <c r="DH26" s="164">
        <f>'Production Summary'!$M$55</f>
        <v>3460.67221067221</v>
      </c>
      <c r="DI26" s="164">
        <f>'Production Summary'!$N$56</f>
        <v>13097.713097713096</v>
      </c>
      <c r="DJ26" s="164">
        <f>'Production Summary'!$M$56</f>
        <v>163.72141372141371</v>
      </c>
      <c r="DK26" s="164">
        <f>'Production Summary'!$N$57</f>
        <v>14189.189189189186</v>
      </c>
      <c r="DL26" s="164">
        <f>'Production Summary'!$M$57</f>
        <v>394.14414414414409</v>
      </c>
      <c r="DM26" s="164">
        <f>'Production Summary'!$N$58</f>
        <v>14017.671517671517</v>
      </c>
      <c r="DN26" s="164">
        <f>'Production Summary'!$M$58</f>
        <v>778.75952875952873</v>
      </c>
      <c r="DO26" s="164">
        <f>'Production Summary'!$N$61</f>
        <v>4500</v>
      </c>
      <c r="DP26" s="164">
        <f>'Production Summary'!$M$61</f>
        <v>750</v>
      </c>
      <c r="DQ26" s="164">
        <v>0</v>
      </c>
      <c r="DR26" s="164">
        <f>'Production Summary'!$N$62</f>
        <v>8900</v>
      </c>
      <c r="DS26" s="164">
        <f>'Production Summary'!$N$70</f>
        <v>300</v>
      </c>
      <c r="DT26" s="328">
        <f>'Production Summary'!$M$70</f>
        <v>25</v>
      </c>
      <c r="DU26" s="164">
        <v>0</v>
      </c>
      <c r="DV26" s="164">
        <f>'Production Summary'!$N$71</f>
        <v>150</v>
      </c>
      <c r="DW26" s="328">
        <v>0</v>
      </c>
      <c r="DX26" s="164">
        <f>'Production Summary'!$N$64</f>
        <v>192</v>
      </c>
      <c r="DY26" s="164">
        <v>0</v>
      </c>
      <c r="DZ26" s="391">
        <f>'Production Summary'!$N$65</f>
        <v>384</v>
      </c>
      <c r="EA26" s="164">
        <v>0</v>
      </c>
      <c r="EB26" s="391">
        <f>'Production Summary'!$N$66</f>
        <v>192</v>
      </c>
      <c r="EC26" s="164">
        <v>0</v>
      </c>
      <c r="ED26" s="164">
        <f>'Production Summary'!$N$67</f>
        <v>96</v>
      </c>
      <c r="EE26" s="164">
        <v>0</v>
      </c>
      <c r="EF26" s="164">
        <f>'Production Summary'!$N$68</f>
        <v>96</v>
      </c>
      <c r="EG26" s="164">
        <v>0</v>
      </c>
      <c r="EH26" s="164">
        <f>'Production Summary'!$N$69</f>
        <v>340</v>
      </c>
      <c r="EI26" s="101"/>
      <c r="EJ26" s="3"/>
      <c r="EK26" s="3"/>
      <c r="ER26" s="64" t="s">
        <v>42</v>
      </c>
      <c r="ES26" s="61" t="str">
        <f t="shared" si="32"/>
        <v>Neverno Allied Services Pvt.Ltd</v>
      </c>
      <c r="ET26" s="24">
        <f t="shared" si="33"/>
        <v>0</v>
      </c>
    </row>
    <row r="27" spans="1:150" ht="15" customHeight="1">
      <c r="A27" t="b">
        <f>C27='Raipur-2'!C27</f>
        <v>1</v>
      </c>
      <c r="B27" s="611">
        <f t="shared" si="34"/>
        <v>22</v>
      </c>
      <c r="C27" s="61" t="str">
        <f>IF('Raipur-2'!C27="","",'Raipur-2'!C27)</f>
        <v>Tipsy Mantralaya</v>
      </c>
      <c r="D27" s="164">
        <f>'Production Summary'!$N$4</f>
        <v>666</v>
      </c>
      <c r="E27" s="164">
        <f>'Production Summary'!$M$4</f>
        <v>27.75</v>
      </c>
      <c r="F27" s="164">
        <v>0</v>
      </c>
      <c r="G27" s="164">
        <f>'Production Summary'!$N$5</f>
        <v>666</v>
      </c>
      <c r="H27" s="164">
        <f>'Production Summary'!$M$5</f>
        <v>27.75</v>
      </c>
      <c r="I27" s="164">
        <v>0</v>
      </c>
      <c r="J27" s="164">
        <f>'Production Summary'!$N$6</f>
        <v>200</v>
      </c>
      <c r="K27" s="328">
        <f>'Production Summary'!$M$6</f>
        <v>7.5</v>
      </c>
      <c r="L27" s="164">
        <v>0</v>
      </c>
      <c r="M27" s="365">
        <f>'Production Summary'!$N$7</f>
        <v>612.72</v>
      </c>
      <c r="N27" s="367">
        <f>'Production Summary'!$M$7</f>
        <v>25.53</v>
      </c>
      <c r="O27" s="164">
        <v>0</v>
      </c>
      <c r="P27" s="167">
        <f>Q27*12</f>
        <v>792</v>
      </c>
      <c r="Q27" s="167">
        <v>66</v>
      </c>
      <c r="R27" s="164">
        <v>0</v>
      </c>
      <c r="S27" s="164">
        <f>'Production Summary'!$N$9</f>
        <v>720</v>
      </c>
      <c r="T27" s="164">
        <f>'Production Summary'!$M$9</f>
        <v>60</v>
      </c>
      <c r="U27" s="164">
        <v>0</v>
      </c>
      <c r="V27" s="167">
        <f>W27*12</f>
        <v>864</v>
      </c>
      <c r="W27" s="167">
        <v>72</v>
      </c>
      <c r="X27" s="164">
        <v>0</v>
      </c>
      <c r="Y27" s="164">
        <f>'Production Summary'!$N$14</f>
        <v>177</v>
      </c>
      <c r="Z27" s="328">
        <f>'Production Summary'!$M$14</f>
        <v>14.75</v>
      </c>
      <c r="AA27" s="164">
        <v>0</v>
      </c>
      <c r="AB27" s="167">
        <f t="shared" si="35"/>
        <v>126</v>
      </c>
      <c r="AC27" s="164">
        <f>'Production Summary'!$M$16</f>
        <v>21</v>
      </c>
      <c r="AD27" s="164">
        <v>0</v>
      </c>
      <c r="AE27" s="164">
        <f>'Production Summary'!$N$16</f>
        <v>252</v>
      </c>
      <c r="AF27" s="164">
        <f>'Production Summary'!$M$16</f>
        <v>21</v>
      </c>
      <c r="AG27" s="164">
        <v>0</v>
      </c>
      <c r="AH27" s="164">
        <f>'Production Summary'!$N$18</f>
        <v>1035</v>
      </c>
      <c r="AI27" s="164">
        <f>'Production Summary'!$M$18</f>
        <v>17.25</v>
      </c>
      <c r="AJ27" s="164">
        <v>0</v>
      </c>
      <c r="AK27" s="164">
        <f>'Production Summary'!$N$19</f>
        <v>870</v>
      </c>
      <c r="AL27" s="164">
        <f>'Production Summary'!$M$19</f>
        <v>29</v>
      </c>
      <c r="AM27" s="164">
        <v>0</v>
      </c>
      <c r="AN27" s="167">
        <f>AO27*12</f>
        <v>900</v>
      </c>
      <c r="AO27" s="167">
        <v>75</v>
      </c>
      <c r="AP27" s="164">
        <v>0</v>
      </c>
      <c r="AQ27" s="167">
        <f>AR27*2</f>
        <v>700</v>
      </c>
      <c r="AR27" s="167">
        <v>350</v>
      </c>
      <c r="AS27" s="164">
        <v>0</v>
      </c>
      <c r="AT27" s="167">
        <v>390</v>
      </c>
      <c r="AU27" s="167">
        <v>1090</v>
      </c>
      <c r="AV27" s="164">
        <f>'Production Summary'!$N$25</f>
        <v>300</v>
      </c>
      <c r="AW27" s="164">
        <f>'Production Summary'!$M$25</f>
        <v>25</v>
      </c>
      <c r="AX27" s="164">
        <v>0</v>
      </c>
      <c r="AY27" s="164">
        <f>'Production Summary'!$N$26</f>
        <v>300</v>
      </c>
      <c r="AZ27" s="164">
        <f>'Production Summary'!$M$26</f>
        <v>25</v>
      </c>
      <c r="BA27" s="164">
        <v>0</v>
      </c>
      <c r="BB27" s="164">
        <f>'Production Summary'!$N$28</f>
        <v>777</v>
      </c>
      <c r="BC27" s="164">
        <f>'Production Summary'!$M$28</f>
        <v>12.95</v>
      </c>
      <c r="BD27" s="164">
        <v>0</v>
      </c>
      <c r="BE27" s="167">
        <f t="shared" si="36"/>
        <v>720</v>
      </c>
      <c r="BF27" s="167">
        <v>60</v>
      </c>
      <c r="BG27" s="164">
        <v>0</v>
      </c>
      <c r="BH27" s="167">
        <f>BI27*2</f>
        <v>520</v>
      </c>
      <c r="BI27" s="167">
        <v>260</v>
      </c>
      <c r="BJ27" s="164">
        <v>0</v>
      </c>
      <c r="BK27" s="386"/>
      <c r="BL27" s="167">
        <v>920</v>
      </c>
      <c r="BM27" s="164">
        <f>'Production Summary'!$N$34</f>
        <v>360.59999999999997</v>
      </c>
      <c r="BN27" s="164">
        <f>'Production Summary'!$M$34</f>
        <v>6.01</v>
      </c>
      <c r="BO27" s="164">
        <v>0</v>
      </c>
      <c r="BP27" s="164">
        <f>'Production Summary'!$N$36</f>
        <v>717</v>
      </c>
      <c r="BQ27" s="164">
        <f>'Production Summary'!$M$36</f>
        <v>11.95</v>
      </c>
      <c r="BR27" s="164">
        <v>0</v>
      </c>
      <c r="BS27" s="164">
        <f>'Production Summary'!$N$37</f>
        <v>210</v>
      </c>
      <c r="BT27" s="164">
        <f>'Production Summary'!$M$37</f>
        <v>21</v>
      </c>
      <c r="BU27" s="164">
        <v>0</v>
      </c>
      <c r="BV27" s="164">
        <f>'Production Summary'!$N$38</f>
        <v>280</v>
      </c>
      <c r="BW27" s="164">
        <f>'Production Summary'!$M$38</f>
        <v>28</v>
      </c>
      <c r="BX27" s="164">
        <v>0</v>
      </c>
      <c r="BY27" s="165">
        <f>'Production Summary'!$N$39</f>
        <v>300.38406247988502</v>
      </c>
      <c r="BZ27" s="164">
        <f>'Production Summary'!$M$39</f>
        <v>30.038406247988501</v>
      </c>
      <c r="CA27" s="164">
        <v>0</v>
      </c>
      <c r="CB27" s="164">
        <f>'Production Summary'!$N$40</f>
        <v>131.30000000000001</v>
      </c>
      <c r="CC27" s="164">
        <f>'Production Summary'!$M$40</f>
        <v>13.13</v>
      </c>
      <c r="CD27" s="164">
        <v>0</v>
      </c>
      <c r="CE27" s="164">
        <f>'Production Summary'!$N$42</f>
        <v>1136.3519999999996</v>
      </c>
      <c r="CF27" s="164">
        <f>'Production Summary'!$M$42</f>
        <v>81.167999999999978</v>
      </c>
      <c r="CG27" s="164">
        <v>0</v>
      </c>
      <c r="CH27" s="164">
        <v>0</v>
      </c>
      <c r="CI27" s="164">
        <f>'Production Summary'!$N$43</f>
        <v>184</v>
      </c>
      <c r="CJ27" s="164">
        <v>0</v>
      </c>
      <c r="CK27" s="167">
        <v>365</v>
      </c>
      <c r="CL27" s="164">
        <v>0</v>
      </c>
      <c r="CM27" s="375">
        <f>'Production Summary'!$N$45</f>
        <v>1650</v>
      </c>
      <c r="CN27" s="167">
        <v>280</v>
      </c>
      <c r="CO27" s="167">
        <f>CN27*5</f>
        <v>1400</v>
      </c>
      <c r="CP27" s="166"/>
      <c r="CQ27" s="164">
        <f>'Production Summary'!$N$49</f>
        <v>8004.1580041580037</v>
      </c>
      <c r="CR27" s="164">
        <f>'Production Summary'!$M$49</f>
        <v>66.701316701316699</v>
      </c>
      <c r="CS27" s="164">
        <f>'Production Summary'!$N$50</f>
        <v>13331.600831600828</v>
      </c>
      <c r="CT27" s="164">
        <f>'Production Summary'!$M$50</f>
        <v>148.1288981288981</v>
      </c>
      <c r="CU27" s="164">
        <f>'Production Summary'!$N$51</f>
        <v>12785.862785862784</v>
      </c>
      <c r="CV27" s="164">
        <f>'Production Summary'!$M$51</f>
        <v>355.16285516285512</v>
      </c>
      <c r="CW27" s="164">
        <f>'Production Summary'!$N$52</f>
        <v>12629.937629937627</v>
      </c>
      <c r="CX27" s="164">
        <f>'Production Summary'!$M$52</f>
        <v>701.66320166320156</v>
      </c>
      <c r="CY27" s="164">
        <f>'Production Summary'!$N$53</f>
        <v>12396.049896049895</v>
      </c>
      <c r="CZ27" s="164">
        <f>'Production Summary'!$M$53</f>
        <v>688.66943866943859</v>
      </c>
      <c r="DA27" s="164">
        <f>'Production Summary'!$N$54</f>
        <v>13799.376299376298</v>
      </c>
      <c r="DB27" s="164">
        <f>'Production Summary'!$M$54</f>
        <v>766.63201663201653</v>
      </c>
      <c r="DC27" s="164">
        <f>'Production Summary'!$N$60</f>
        <v>12863.825363825363</v>
      </c>
      <c r="DD27" s="164">
        <f>'Production Summary'!$M$60</f>
        <v>714.65696465696465</v>
      </c>
      <c r="DE27" s="164">
        <f>'Production Summary'!$N$59</f>
        <v>11148.648648648648</v>
      </c>
      <c r="DF27" s="164">
        <f>'Production Summary'!$M$59</f>
        <v>619.36936936936934</v>
      </c>
      <c r="DG27" s="164">
        <f>'Production Summary'!$N$55</f>
        <v>13842.68884268884</v>
      </c>
      <c r="DH27" s="164">
        <f>'Production Summary'!$M$55</f>
        <v>3460.67221067221</v>
      </c>
      <c r="DI27" s="164">
        <f>'Production Summary'!$N$56</f>
        <v>13097.713097713096</v>
      </c>
      <c r="DJ27" s="164">
        <f>'Production Summary'!$M$56</f>
        <v>163.72141372141371</v>
      </c>
      <c r="DK27" s="164">
        <f>'Production Summary'!$N$57</f>
        <v>14189.189189189186</v>
      </c>
      <c r="DL27" s="164">
        <f>'Production Summary'!$M$57</f>
        <v>394.14414414414409</v>
      </c>
      <c r="DM27" s="164">
        <f>'Production Summary'!$N$58</f>
        <v>14017.671517671517</v>
      </c>
      <c r="DN27" s="164">
        <f>'Production Summary'!$M$58</f>
        <v>778.75952875952873</v>
      </c>
      <c r="DO27" s="164">
        <f>'Production Summary'!$N$61</f>
        <v>4500</v>
      </c>
      <c r="DP27" s="164">
        <f>'Production Summary'!$M$61</f>
        <v>750</v>
      </c>
      <c r="DQ27" s="164">
        <v>0</v>
      </c>
      <c r="DR27" s="167">
        <v>9600</v>
      </c>
      <c r="DS27" s="164">
        <f>'Production Summary'!$N$70</f>
        <v>300</v>
      </c>
      <c r="DT27" s="328">
        <f>'Production Summary'!$M$70</f>
        <v>25</v>
      </c>
      <c r="DU27" s="164">
        <v>0</v>
      </c>
      <c r="DV27" s="164">
        <f>'Production Summary'!$N$71</f>
        <v>150</v>
      </c>
      <c r="DW27" s="328">
        <v>0</v>
      </c>
      <c r="DX27" s="164">
        <f>'Production Summary'!$N$64</f>
        <v>192</v>
      </c>
      <c r="DY27" s="164">
        <v>0</v>
      </c>
      <c r="DZ27" s="391">
        <f>'Production Summary'!$N$65</f>
        <v>384</v>
      </c>
      <c r="EA27" s="164">
        <v>0</v>
      </c>
      <c r="EB27" s="391">
        <f>'Production Summary'!$N$66</f>
        <v>192</v>
      </c>
      <c r="EC27" s="164">
        <v>0</v>
      </c>
      <c r="ED27" s="164">
        <f>'Production Summary'!$N$67</f>
        <v>96</v>
      </c>
      <c r="EE27" s="164">
        <v>0</v>
      </c>
      <c r="EF27" s="164">
        <f>'Production Summary'!$N$68</f>
        <v>96</v>
      </c>
      <c r="EG27" s="164">
        <v>0</v>
      </c>
      <c r="EH27" s="167">
        <v>350</v>
      </c>
      <c r="EI27" s="101"/>
      <c r="EJ27" s="3"/>
      <c r="EK27" s="3"/>
      <c r="ER27" s="64" t="s">
        <v>43</v>
      </c>
      <c r="ES27" s="61" t="str">
        <f t="shared" si="32"/>
        <v>Tipsy Mantralaya</v>
      </c>
      <c r="ET27" s="24">
        <f t="shared" si="33"/>
        <v>0</v>
      </c>
    </row>
    <row r="28" spans="1:150" ht="15" customHeight="1">
      <c r="A28" t="b">
        <f>C28='Raipur-2'!C28</f>
        <v>1</v>
      </c>
      <c r="B28" s="611">
        <f t="shared" si="34"/>
        <v>23</v>
      </c>
      <c r="C28" s="61" t="str">
        <f>IF('Raipur-2'!C28="","",'Raipur-2'!C28)</f>
        <v>Chartered Hotels Private Limited</v>
      </c>
      <c r="D28" s="167">
        <f>E28*24</f>
        <v>660</v>
      </c>
      <c r="E28" s="167">
        <v>27.5</v>
      </c>
      <c r="F28" s="164">
        <v>0</v>
      </c>
      <c r="G28" s="164">
        <f>'Production Summary'!$N$5</f>
        <v>666</v>
      </c>
      <c r="H28" s="164">
        <f>'Production Summary'!$M$5</f>
        <v>27.75</v>
      </c>
      <c r="I28" s="164">
        <v>0</v>
      </c>
      <c r="J28" s="164">
        <f>'Production Summary'!$N$6</f>
        <v>200</v>
      </c>
      <c r="K28" s="328">
        <f>'Production Summary'!$M$6</f>
        <v>7.5</v>
      </c>
      <c r="L28" s="164">
        <v>0</v>
      </c>
      <c r="M28" s="365">
        <f>'Production Summary'!$N$7</f>
        <v>612.72</v>
      </c>
      <c r="N28" s="367">
        <f>'Production Summary'!$M$7</f>
        <v>25.53</v>
      </c>
      <c r="O28" s="164">
        <v>0</v>
      </c>
      <c r="P28" s="164">
        <f>'Production Summary'!$N$8</f>
        <v>780</v>
      </c>
      <c r="Q28" s="164">
        <f>'Production Summary'!$M$8</f>
        <v>65</v>
      </c>
      <c r="R28" s="164">
        <v>0</v>
      </c>
      <c r="S28" s="164">
        <f>'Production Summary'!$N$9</f>
        <v>720</v>
      </c>
      <c r="T28" s="164">
        <f>'Production Summary'!$M$9</f>
        <v>60</v>
      </c>
      <c r="U28" s="164">
        <v>0</v>
      </c>
      <c r="V28" s="164">
        <f>'Production Summary'!$N$10</f>
        <v>876</v>
      </c>
      <c r="W28" s="164">
        <f>'Production Summary'!$M$10</f>
        <v>73</v>
      </c>
      <c r="X28" s="164">
        <v>0</v>
      </c>
      <c r="Y28" s="164">
        <f>'Production Summary'!$N$14</f>
        <v>177</v>
      </c>
      <c r="Z28" s="328">
        <f>'Production Summary'!$M$14</f>
        <v>14.75</v>
      </c>
      <c r="AA28" s="164">
        <v>0</v>
      </c>
      <c r="AB28" s="167">
        <f t="shared" si="35"/>
        <v>126</v>
      </c>
      <c r="AC28" s="164">
        <f>'Production Summary'!$M$16</f>
        <v>21</v>
      </c>
      <c r="AD28" s="164">
        <v>0</v>
      </c>
      <c r="AE28" s="164">
        <f>'Production Summary'!$N$16</f>
        <v>252</v>
      </c>
      <c r="AF28" s="164">
        <f>'Production Summary'!$M$16</f>
        <v>21</v>
      </c>
      <c r="AG28" s="164">
        <v>0</v>
      </c>
      <c r="AH28" s="164">
        <f>'Production Summary'!$N$18</f>
        <v>1035</v>
      </c>
      <c r="AI28" s="164">
        <f>'Production Summary'!$M$18</f>
        <v>17.25</v>
      </c>
      <c r="AJ28" s="164">
        <v>0</v>
      </c>
      <c r="AK28" s="164">
        <f>'Production Summary'!$N$19</f>
        <v>870</v>
      </c>
      <c r="AL28" s="164">
        <f>'Production Summary'!$M$19</f>
        <v>29</v>
      </c>
      <c r="AM28" s="164">
        <v>0</v>
      </c>
      <c r="AN28" s="164">
        <f>'Production Summary'!$N$20</f>
        <v>864</v>
      </c>
      <c r="AO28" s="164">
        <f>'Production Summary'!$M$20</f>
        <v>72</v>
      </c>
      <c r="AP28" s="164">
        <v>0</v>
      </c>
      <c r="AQ28" s="167">
        <f>AR28*2</f>
        <v>700</v>
      </c>
      <c r="AR28" s="167">
        <v>350</v>
      </c>
      <c r="AS28" s="164">
        <v>0</v>
      </c>
      <c r="AT28" s="167">
        <v>390</v>
      </c>
      <c r="AU28" s="164">
        <f>'Production Summary'!$N$23</f>
        <v>1050</v>
      </c>
      <c r="AV28" s="164">
        <f>'Production Summary'!$N$25</f>
        <v>300</v>
      </c>
      <c r="AW28" s="164">
        <f>'Production Summary'!$M$25</f>
        <v>25</v>
      </c>
      <c r="AX28" s="164">
        <v>0</v>
      </c>
      <c r="AY28" s="164">
        <f>'Production Summary'!$N$26</f>
        <v>300</v>
      </c>
      <c r="AZ28" s="164">
        <f>'Production Summary'!$M$26</f>
        <v>25</v>
      </c>
      <c r="BA28" s="164">
        <v>0</v>
      </c>
      <c r="BB28" s="164">
        <f>'Production Summary'!$N$28</f>
        <v>777</v>
      </c>
      <c r="BC28" s="164">
        <f>'Production Summary'!$M$28</f>
        <v>12.95</v>
      </c>
      <c r="BD28" s="164">
        <v>0</v>
      </c>
      <c r="BE28" s="167">
        <f t="shared" si="36"/>
        <v>720</v>
      </c>
      <c r="BF28" s="167">
        <v>60</v>
      </c>
      <c r="BG28" s="164">
        <v>0</v>
      </c>
      <c r="BH28" s="167">
        <f>BI28*2</f>
        <v>520</v>
      </c>
      <c r="BI28" s="167">
        <v>260</v>
      </c>
      <c r="BJ28" s="164">
        <v>0</v>
      </c>
      <c r="BK28" s="386"/>
      <c r="BL28" s="167">
        <v>920</v>
      </c>
      <c r="BM28" s="164">
        <f>'Production Summary'!$N$34</f>
        <v>360.59999999999997</v>
      </c>
      <c r="BN28" s="164">
        <f>'Production Summary'!$M$34</f>
        <v>6.01</v>
      </c>
      <c r="BO28" s="164">
        <v>0</v>
      </c>
      <c r="BP28" s="164">
        <f>'Production Summary'!$N$36</f>
        <v>717</v>
      </c>
      <c r="BQ28" s="164">
        <f>'Production Summary'!$M$36</f>
        <v>11.95</v>
      </c>
      <c r="BR28" s="164">
        <v>0</v>
      </c>
      <c r="BS28" s="164">
        <f>'Production Summary'!$N$37</f>
        <v>210</v>
      </c>
      <c r="BT28" s="164">
        <f>'Production Summary'!$M$37</f>
        <v>21</v>
      </c>
      <c r="BU28" s="164">
        <v>0</v>
      </c>
      <c r="BV28" s="164">
        <f>'Production Summary'!$N$38</f>
        <v>280</v>
      </c>
      <c r="BW28" s="164">
        <f>'Production Summary'!$M$38</f>
        <v>28</v>
      </c>
      <c r="BX28" s="164">
        <v>0</v>
      </c>
      <c r="BY28" s="165">
        <f>'Production Summary'!$N$39</f>
        <v>300.38406247988502</v>
      </c>
      <c r="BZ28" s="164">
        <f>'Production Summary'!$M$39</f>
        <v>30.038406247988501</v>
      </c>
      <c r="CA28" s="164">
        <v>0</v>
      </c>
      <c r="CB28" s="164">
        <f>'Production Summary'!$N$40</f>
        <v>131.30000000000001</v>
      </c>
      <c r="CC28" s="164">
        <f>'Production Summary'!$M$40</f>
        <v>13.13</v>
      </c>
      <c r="CD28" s="164">
        <v>0</v>
      </c>
      <c r="CE28" s="164">
        <f>'Production Summary'!$N$42</f>
        <v>1136.3519999999996</v>
      </c>
      <c r="CF28" s="164">
        <f>'Production Summary'!$M$42</f>
        <v>81.167999999999978</v>
      </c>
      <c r="CG28" s="164">
        <v>0</v>
      </c>
      <c r="CH28" s="164">
        <v>0</v>
      </c>
      <c r="CI28" s="164">
        <f>'Production Summary'!$N$43</f>
        <v>184</v>
      </c>
      <c r="CJ28" s="164">
        <v>0</v>
      </c>
      <c r="CK28" s="164">
        <f>'Production Summary'!$N$44</f>
        <v>355</v>
      </c>
      <c r="CL28" s="164">
        <v>0</v>
      </c>
      <c r="CM28" s="375">
        <f>'Production Summary'!$N$45</f>
        <v>1650</v>
      </c>
      <c r="CN28" s="164">
        <f>'Production Summary'!$N$46</f>
        <v>270</v>
      </c>
      <c r="CO28" s="164">
        <f>'Production Summary'!$N$47</f>
        <v>1350</v>
      </c>
      <c r="CP28" s="166"/>
      <c r="CQ28" s="164">
        <f>'Production Summary'!$N$49</f>
        <v>8004.1580041580037</v>
      </c>
      <c r="CR28" s="164">
        <f>'Production Summary'!$M$49</f>
        <v>66.701316701316699</v>
      </c>
      <c r="CS28" s="164">
        <f>'Production Summary'!$N$50</f>
        <v>13331.600831600828</v>
      </c>
      <c r="CT28" s="164">
        <f>'Production Summary'!$M$50</f>
        <v>148.1288981288981</v>
      </c>
      <c r="CU28" s="164">
        <f>'Production Summary'!$N$51</f>
        <v>12785.862785862784</v>
      </c>
      <c r="CV28" s="164">
        <f>'Production Summary'!$M$51</f>
        <v>355.16285516285512</v>
      </c>
      <c r="CW28" s="164">
        <f>'Production Summary'!$N$52</f>
        <v>12629.937629937627</v>
      </c>
      <c r="CX28" s="164">
        <f>'Production Summary'!$M$52</f>
        <v>701.66320166320156</v>
      </c>
      <c r="CY28" s="164">
        <f>'Production Summary'!$N$53</f>
        <v>12396.049896049895</v>
      </c>
      <c r="CZ28" s="164">
        <f>'Production Summary'!$M$53</f>
        <v>688.66943866943859</v>
      </c>
      <c r="DA28" s="164">
        <f>'Production Summary'!$N$54</f>
        <v>13799.376299376298</v>
      </c>
      <c r="DB28" s="164">
        <f>'Production Summary'!$M$54</f>
        <v>766.63201663201653</v>
      </c>
      <c r="DC28" s="164">
        <f>'Production Summary'!$N$60</f>
        <v>12863.825363825363</v>
      </c>
      <c r="DD28" s="164">
        <f>'Production Summary'!$M$60</f>
        <v>714.65696465696465</v>
      </c>
      <c r="DE28" s="164">
        <f>'Production Summary'!$N$59</f>
        <v>11148.648648648648</v>
      </c>
      <c r="DF28" s="164">
        <f>'Production Summary'!$M$59</f>
        <v>619.36936936936934</v>
      </c>
      <c r="DG28" s="164">
        <f>'Production Summary'!$N$55</f>
        <v>13842.68884268884</v>
      </c>
      <c r="DH28" s="164">
        <f>'Production Summary'!$M$55</f>
        <v>3460.67221067221</v>
      </c>
      <c r="DI28" s="164">
        <f>'Production Summary'!$N$56</f>
        <v>13097.713097713096</v>
      </c>
      <c r="DJ28" s="164">
        <f>'Production Summary'!$M$56</f>
        <v>163.72141372141371</v>
      </c>
      <c r="DK28" s="164">
        <f>'Production Summary'!$N$57</f>
        <v>14189.189189189186</v>
      </c>
      <c r="DL28" s="164">
        <f>'Production Summary'!$M$57</f>
        <v>394.14414414414409</v>
      </c>
      <c r="DM28" s="164">
        <f>'Production Summary'!$N$58</f>
        <v>14017.671517671517</v>
      </c>
      <c r="DN28" s="164">
        <f>'Production Summary'!$M$58</f>
        <v>778.75952875952873</v>
      </c>
      <c r="DO28" s="164">
        <f>'Production Summary'!$N$61</f>
        <v>4500</v>
      </c>
      <c r="DP28" s="164">
        <f>'Production Summary'!$M$61</f>
        <v>750</v>
      </c>
      <c r="DQ28" s="164">
        <v>0</v>
      </c>
      <c r="DR28" s="164">
        <f>'Production Summary'!$N$62</f>
        <v>8900</v>
      </c>
      <c r="DS28" s="164">
        <f>'Production Summary'!$N$70</f>
        <v>300</v>
      </c>
      <c r="DT28" s="328">
        <f>'Production Summary'!$M$70</f>
        <v>25</v>
      </c>
      <c r="DU28" s="164">
        <v>0</v>
      </c>
      <c r="DV28" s="164">
        <f>'Production Summary'!$N$71</f>
        <v>150</v>
      </c>
      <c r="DW28" s="328">
        <v>0</v>
      </c>
      <c r="DX28" s="164">
        <f>'Production Summary'!$N$64</f>
        <v>192</v>
      </c>
      <c r="DY28" s="164">
        <v>0</v>
      </c>
      <c r="DZ28" s="391">
        <f>'Production Summary'!$N$65</f>
        <v>384</v>
      </c>
      <c r="EA28" s="164">
        <v>0</v>
      </c>
      <c r="EB28" s="391">
        <f>'Production Summary'!$N$66</f>
        <v>192</v>
      </c>
      <c r="EC28" s="164">
        <v>0</v>
      </c>
      <c r="ED28" s="164">
        <f>'Production Summary'!$N$67</f>
        <v>96</v>
      </c>
      <c r="EE28" s="164">
        <v>0</v>
      </c>
      <c r="EF28" s="164">
        <f>'Production Summary'!$N$68</f>
        <v>96</v>
      </c>
      <c r="EG28" s="164">
        <v>0</v>
      </c>
      <c r="EH28" s="164">
        <f>'Production Summary'!$N$69</f>
        <v>340</v>
      </c>
      <c r="EI28" s="101"/>
      <c r="EJ28" s="3"/>
      <c r="EK28" s="3"/>
      <c r="ER28" s="64" t="s">
        <v>44</v>
      </c>
      <c r="ES28" s="61" t="str">
        <f t="shared" si="32"/>
        <v>Chartered Hotels Private Limited</v>
      </c>
      <c r="ET28" s="24">
        <f t="shared" si="33"/>
        <v>0</v>
      </c>
    </row>
    <row r="29" spans="1:150" ht="15" customHeight="1">
      <c r="A29" t="b">
        <f>C29='Raipur-2'!C29</f>
        <v>1</v>
      </c>
      <c r="B29" s="611">
        <f t="shared" si="34"/>
        <v>24</v>
      </c>
      <c r="C29" s="61" t="str">
        <f>IF('Raipur-2'!C29="","",'Raipur-2'!C29)</f>
        <v xml:space="preserve">Sodexo India Services Pvt Ltd Kalinga U  </v>
      </c>
      <c r="D29" s="167">
        <f>E29*24</f>
        <v>672</v>
      </c>
      <c r="E29" s="167">
        <v>28</v>
      </c>
      <c r="F29" s="164">
        <v>0</v>
      </c>
      <c r="G29" s="164">
        <f>'Production Summary'!$N$5</f>
        <v>666</v>
      </c>
      <c r="H29" s="164">
        <f>'Production Summary'!$M$5</f>
        <v>27.75</v>
      </c>
      <c r="I29" s="164">
        <v>0</v>
      </c>
      <c r="J29" s="164">
        <f>'Production Summary'!$N$6</f>
        <v>200</v>
      </c>
      <c r="K29" s="328">
        <f>'Production Summary'!$M$6</f>
        <v>7.5</v>
      </c>
      <c r="L29" s="164">
        <v>0</v>
      </c>
      <c r="M29" s="365">
        <f>'Production Summary'!$N$7</f>
        <v>612.72</v>
      </c>
      <c r="N29" s="367">
        <f>'Production Summary'!$M$7</f>
        <v>25.53</v>
      </c>
      <c r="O29" s="164">
        <v>0</v>
      </c>
      <c r="P29" s="164">
        <f>'Production Summary'!$N$8</f>
        <v>780</v>
      </c>
      <c r="Q29" s="164">
        <f>'Production Summary'!$M$8</f>
        <v>65</v>
      </c>
      <c r="R29" s="164">
        <v>0</v>
      </c>
      <c r="S29" s="164">
        <f>'Production Summary'!$N$9</f>
        <v>720</v>
      </c>
      <c r="T29" s="164">
        <f>'Production Summary'!$M$9</f>
        <v>60</v>
      </c>
      <c r="U29" s="164">
        <v>0</v>
      </c>
      <c r="V29" s="164">
        <f>'Production Summary'!$N$10</f>
        <v>876</v>
      </c>
      <c r="W29" s="164">
        <f>'Production Summary'!$M$10</f>
        <v>73</v>
      </c>
      <c r="X29" s="164">
        <v>0</v>
      </c>
      <c r="Y29" s="164">
        <f>'Production Summary'!$N$14</f>
        <v>177</v>
      </c>
      <c r="Z29" s="328">
        <f>'Production Summary'!$M$14</f>
        <v>14.75</v>
      </c>
      <c r="AA29" s="164">
        <v>0</v>
      </c>
      <c r="AB29" s="167">
        <f t="shared" si="35"/>
        <v>126</v>
      </c>
      <c r="AC29" s="164">
        <f>'Production Summary'!$M$16</f>
        <v>21</v>
      </c>
      <c r="AD29" s="164">
        <v>0</v>
      </c>
      <c r="AE29" s="164">
        <f>'Production Summary'!$N$16</f>
        <v>252</v>
      </c>
      <c r="AF29" s="164">
        <f>'Production Summary'!$M$16</f>
        <v>21</v>
      </c>
      <c r="AG29" s="164">
        <v>0</v>
      </c>
      <c r="AH29" s="164">
        <f>'Production Summary'!$N$18</f>
        <v>1035</v>
      </c>
      <c r="AI29" s="164">
        <f>'Production Summary'!$M$18</f>
        <v>17.25</v>
      </c>
      <c r="AJ29" s="164">
        <v>0</v>
      </c>
      <c r="AK29" s="164">
        <f>'Production Summary'!$N$19</f>
        <v>870</v>
      </c>
      <c r="AL29" s="164">
        <f>'Production Summary'!$M$19</f>
        <v>29</v>
      </c>
      <c r="AM29" s="164">
        <v>0</v>
      </c>
      <c r="AN29" s="164">
        <f>'Production Summary'!$N$20</f>
        <v>864</v>
      </c>
      <c r="AO29" s="164">
        <f>'Production Summary'!$M$20</f>
        <v>72</v>
      </c>
      <c r="AP29" s="164">
        <v>0</v>
      </c>
      <c r="AQ29" s="167">
        <f>AR29*2</f>
        <v>700</v>
      </c>
      <c r="AR29" s="167">
        <v>350</v>
      </c>
      <c r="AS29" s="164">
        <v>0</v>
      </c>
      <c r="AT29" s="167">
        <v>390</v>
      </c>
      <c r="AU29" s="164">
        <f>'Production Summary'!$N$23</f>
        <v>1050</v>
      </c>
      <c r="AV29" s="164">
        <f>'Production Summary'!$N$25</f>
        <v>300</v>
      </c>
      <c r="AW29" s="164">
        <f>'Production Summary'!$M$25</f>
        <v>25</v>
      </c>
      <c r="AX29" s="164">
        <v>0</v>
      </c>
      <c r="AY29" s="164">
        <f>'Production Summary'!$N$26</f>
        <v>300</v>
      </c>
      <c r="AZ29" s="164">
        <f>'Production Summary'!$M$26</f>
        <v>25</v>
      </c>
      <c r="BA29" s="164">
        <v>0</v>
      </c>
      <c r="BB29" s="164">
        <f>'Production Summary'!$N$28</f>
        <v>777</v>
      </c>
      <c r="BC29" s="164">
        <f>'Production Summary'!$M$28</f>
        <v>12.95</v>
      </c>
      <c r="BD29" s="164">
        <v>0</v>
      </c>
      <c r="BE29" s="167">
        <f t="shared" si="36"/>
        <v>720</v>
      </c>
      <c r="BF29" s="167">
        <v>60</v>
      </c>
      <c r="BG29" s="164">
        <v>0</v>
      </c>
      <c r="BH29" s="167">
        <f>BI29*2</f>
        <v>520</v>
      </c>
      <c r="BI29" s="167">
        <v>260</v>
      </c>
      <c r="BJ29" s="164">
        <v>0</v>
      </c>
      <c r="BK29" s="386"/>
      <c r="BL29" s="167">
        <v>920</v>
      </c>
      <c r="BM29" s="164">
        <f>'Production Summary'!$N$34</f>
        <v>360.59999999999997</v>
      </c>
      <c r="BN29" s="164">
        <f>'Production Summary'!$M$34</f>
        <v>6.01</v>
      </c>
      <c r="BO29" s="164">
        <v>0</v>
      </c>
      <c r="BP29" s="164">
        <f>'Production Summary'!$N$36</f>
        <v>717</v>
      </c>
      <c r="BQ29" s="164">
        <f>'Production Summary'!$M$36</f>
        <v>11.95</v>
      </c>
      <c r="BR29" s="164">
        <v>0</v>
      </c>
      <c r="BS29" s="164">
        <f>'Production Summary'!$N$37</f>
        <v>210</v>
      </c>
      <c r="BT29" s="164">
        <f>'Production Summary'!$M$37</f>
        <v>21</v>
      </c>
      <c r="BU29" s="164">
        <v>0</v>
      </c>
      <c r="BV29" s="164">
        <f>'Production Summary'!$N$38</f>
        <v>280</v>
      </c>
      <c r="BW29" s="164">
        <f>'Production Summary'!$M$38</f>
        <v>28</v>
      </c>
      <c r="BX29" s="164">
        <v>0</v>
      </c>
      <c r="BY29" s="165">
        <f>'Production Summary'!$N$39</f>
        <v>300.38406247988502</v>
      </c>
      <c r="BZ29" s="164">
        <f>'Production Summary'!$M$39</f>
        <v>30.038406247988501</v>
      </c>
      <c r="CA29" s="164">
        <v>0</v>
      </c>
      <c r="CB29" s="164">
        <f>'Production Summary'!$N$40</f>
        <v>131.30000000000001</v>
      </c>
      <c r="CC29" s="164">
        <f>'Production Summary'!$M$40</f>
        <v>13.13</v>
      </c>
      <c r="CD29" s="164">
        <v>0</v>
      </c>
      <c r="CE29" s="164">
        <f>'Production Summary'!$N$42</f>
        <v>1136.3519999999996</v>
      </c>
      <c r="CF29" s="164">
        <f>'Production Summary'!$M$42</f>
        <v>81.167999999999978</v>
      </c>
      <c r="CG29" s="164">
        <v>0</v>
      </c>
      <c r="CH29" s="164">
        <v>0</v>
      </c>
      <c r="CI29" s="164">
        <f>'Production Summary'!$N$43</f>
        <v>184</v>
      </c>
      <c r="CJ29" s="164">
        <v>0</v>
      </c>
      <c r="CK29" s="167">
        <v>365</v>
      </c>
      <c r="CL29" s="164">
        <v>0</v>
      </c>
      <c r="CM29" s="375">
        <f>'Production Summary'!$N$45</f>
        <v>1650</v>
      </c>
      <c r="CN29" s="164">
        <f>'Production Summary'!$N$46</f>
        <v>270</v>
      </c>
      <c r="CO29" s="164">
        <f>'Production Summary'!$N$47</f>
        <v>1350</v>
      </c>
      <c r="CP29" s="166"/>
      <c r="CQ29" s="164">
        <f>'Production Summary'!$N$49</f>
        <v>8004.1580041580037</v>
      </c>
      <c r="CR29" s="164">
        <f>'Production Summary'!$M$49</f>
        <v>66.701316701316699</v>
      </c>
      <c r="CS29" s="164">
        <f>'Production Summary'!$N$50</f>
        <v>13331.600831600828</v>
      </c>
      <c r="CT29" s="164">
        <f>'Production Summary'!$M$50</f>
        <v>148.1288981288981</v>
      </c>
      <c r="CU29" s="164">
        <f>'Production Summary'!$N$51</f>
        <v>12785.862785862784</v>
      </c>
      <c r="CV29" s="164">
        <f>'Production Summary'!$M$51</f>
        <v>355.16285516285512</v>
      </c>
      <c r="CW29" s="164">
        <f>'Production Summary'!$N$52</f>
        <v>12629.937629937627</v>
      </c>
      <c r="CX29" s="164">
        <f>'Production Summary'!$M$52</f>
        <v>701.66320166320156</v>
      </c>
      <c r="CY29" s="164">
        <f>'Production Summary'!$N$53</f>
        <v>12396.049896049895</v>
      </c>
      <c r="CZ29" s="164">
        <f>'Production Summary'!$M$53</f>
        <v>688.66943866943859</v>
      </c>
      <c r="DA29" s="164">
        <f>'Production Summary'!$N$54</f>
        <v>13799.376299376298</v>
      </c>
      <c r="DB29" s="164">
        <f>'Production Summary'!$M$54</f>
        <v>766.63201663201653</v>
      </c>
      <c r="DC29" s="164">
        <f>'Production Summary'!$N$60</f>
        <v>12863.825363825363</v>
      </c>
      <c r="DD29" s="164">
        <f>'Production Summary'!$M$60</f>
        <v>714.65696465696465</v>
      </c>
      <c r="DE29" s="164">
        <f>'Production Summary'!$N$59</f>
        <v>11148.648648648648</v>
      </c>
      <c r="DF29" s="164">
        <f>'Production Summary'!$M$59</f>
        <v>619.36936936936934</v>
      </c>
      <c r="DG29" s="164">
        <f>'Production Summary'!$N$55</f>
        <v>13842.68884268884</v>
      </c>
      <c r="DH29" s="164">
        <f>'Production Summary'!$M$55</f>
        <v>3460.67221067221</v>
      </c>
      <c r="DI29" s="164">
        <f>'Production Summary'!$N$56</f>
        <v>13097.713097713096</v>
      </c>
      <c r="DJ29" s="164">
        <f>'Production Summary'!$M$56</f>
        <v>163.72141372141371</v>
      </c>
      <c r="DK29" s="164">
        <f>'Production Summary'!$N$57</f>
        <v>14189.189189189186</v>
      </c>
      <c r="DL29" s="164">
        <f>'Production Summary'!$M$57</f>
        <v>394.14414414414409</v>
      </c>
      <c r="DM29" s="164">
        <f>'Production Summary'!$N$58</f>
        <v>14017.671517671517</v>
      </c>
      <c r="DN29" s="164">
        <f>'Production Summary'!$M$58</f>
        <v>778.75952875952873</v>
      </c>
      <c r="DO29" s="164">
        <f>'Production Summary'!$N$61</f>
        <v>4500</v>
      </c>
      <c r="DP29" s="164">
        <f>'Production Summary'!$M$61</f>
        <v>750</v>
      </c>
      <c r="DQ29" s="164">
        <v>0</v>
      </c>
      <c r="DR29" s="164">
        <f>'Production Summary'!$N$62</f>
        <v>8900</v>
      </c>
      <c r="DS29" s="164">
        <f>'Production Summary'!$N$70</f>
        <v>300</v>
      </c>
      <c r="DT29" s="328">
        <f>'Production Summary'!$M$70</f>
        <v>25</v>
      </c>
      <c r="DU29" s="164">
        <v>0</v>
      </c>
      <c r="DV29" s="164">
        <f>'Production Summary'!$N$71</f>
        <v>150</v>
      </c>
      <c r="DW29" s="328">
        <v>0</v>
      </c>
      <c r="DX29" s="164">
        <f>'Production Summary'!$N$64</f>
        <v>192</v>
      </c>
      <c r="DY29" s="164">
        <v>0</v>
      </c>
      <c r="DZ29" s="391">
        <f>'Production Summary'!$N$65</f>
        <v>384</v>
      </c>
      <c r="EA29" s="164">
        <v>0</v>
      </c>
      <c r="EB29" s="391">
        <f>'Production Summary'!$N$66</f>
        <v>192</v>
      </c>
      <c r="EC29" s="164">
        <v>0</v>
      </c>
      <c r="ED29" s="164">
        <f>'Production Summary'!$N$67</f>
        <v>96</v>
      </c>
      <c r="EE29" s="164">
        <v>0</v>
      </c>
      <c r="EF29" s="164">
        <f>'Production Summary'!$N$68</f>
        <v>96</v>
      </c>
      <c r="EG29" s="164">
        <v>0</v>
      </c>
      <c r="EH29" s="164">
        <f>'Production Summary'!$N$69</f>
        <v>340</v>
      </c>
      <c r="EI29" s="101"/>
      <c r="EJ29" s="3"/>
      <c r="EK29" s="3"/>
      <c r="ER29" s="64" t="s">
        <v>45</v>
      </c>
      <c r="ES29" s="61" t="str">
        <f t="shared" si="32"/>
        <v xml:space="preserve">Sodexo India Services Pvt Ltd Kalinga U  </v>
      </c>
      <c r="ET29" s="24">
        <f t="shared" si="33"/>
        <v>0</v>
      </c>
    </row>
    <row r="30" spans="1:150" ht="15" customHeight="1">
      <c r="A30" t="b">
        <f>C30='Raipur-2'!C30</f>
        <v>1</v>
      </c>
      <c r="B30" s="611">
        <f t="shared" si="34"/>
        <v>25</v>
      </c>
      <c r="C30" s="3" t="str">
        <f>IF('Raipur-2'!C30="","",'Raipur-2'!C30)</f>
        <v/>
      </c>
      <c r="D30" s="164">
        <f>'Production Summary'!$N$4</f>
        <v>666</v>
      </c>
      <c r="E30" s="164">
        <f>'Production Summary'!$M$4</f>
        <v>27.75</v>
      </c>
      <c r="F30" s="164">
        <v>0</v>
      </c>
      <c r="G30" s="164">
        <f>'Production Summary'!$N$5</f>
        <v>666</v>
      </c>
      <c r="H30" s="164">
        <f>'Production Summary'!$M$5</f>
        <v>27.75</v>
      </c>
      <c r="I30" s="164">
        <v>0</v>
      </c>
      <c r="J30" s="164">
        <f>'Production Summary'!$N$6</f>
        <v>200</v>
      </c>
      <c r="K30" s="328">
        <f>'Production Summary'!$M$6</f>
        <v>7.5</v>
      </c>
      <c r="L30" s="164">
        <v>0</v>
      </c>
      <c r="M30" s="365">
        <f>'Production Summary'!$N$7</f>
        <v>612.72</v>
      </c>
      <c r="N30" s="367">
        <f>'Production Summary'!$M$7</f>
        <v>25.53</v>
      </c>
      <c r="O30" s="164">
        <v>0</v>
      </c>
      <c r="P30" s="164">
        <f>'Production Summary'!$N$8</f>
        <v>780</v>
      </c>
      <c r="Q30" s="164">
        <f>'Production Summary'!$M$8</f>
        <v>65</v>
      </c>
      <c r="R30" s="164">
        <v>0</v>
      </c>
      <c r="S30" s="164">
        <f>'Production Summary'!$N$9</f>
        <v>720</v>
      </c>
      <c r="T30" s="164">
        <f>'Production Summary'!$M$9</f>
        <v>60</v>
      </c>
      <c r="U30" s="164">
        <v>0</v>
      </c>
      <c r="V30" s="164">
        <f>'Production Summary'!$N$10</f>
        <v>876</v>
      </c>
      <c r="W30" s="164">
        <f>'Production Summary'!$M$10</f>
        <v>73</v>
      </c>
      <c r="X30" s="164">
        <v>0</v>
      </c>
      <c r="Y30" s="164">
        <f>'Production Summary'!$N$14</f>
        <v>177</v>
      </c>
      <c r="Z30" s="328">
        <f>'Production Summary'!$M$14</f>
        <v>14.75</v>
      </c>
      <c r="AA30" s="164">
        <v>0</v>
      </c>
      <c r="AB30" s="167">
        <f t="shared" ref="AB30" si="38">AC30*6</f>
        <v>126</v>
      </c>
      <c r="AC30" s="164">
        <f>'Production Summary'!$M$16</f>
        <v>21</v>
      </c>
      <c r="AD30" s="164">
        <v>0</v>
      </c>
      <c r="AE30" s="164">
        <f>'Production Summary'!$N$16</f>
        <v>252</v>
      </c>
      <c r="AF30" s="164">
        <f>'Production Summary'!$M$16</f>
        <v>21</v>
      </c>
      <c r="AG30" s="164">
        <v>0</v>
      </c>
      <c r="AH30" s="164">
        <f>'Production Summary'!$N$18</f>
        <v>1035</v>
      </c>
      <c r="AI30" s="164">
        <f>'Production Summary'!$M$18</f>
        <v>17.25</v>
      </c>
      <c r="AJ30" s="164">
        <v>0</v>
      </c>
      <c r="AK30" s="164">
        <f>'Production Summary'!$N$19</f>
        <v>870</v>
      </c>
      <c r="AL30" s="164">
        <f>'Production Summary'!$M$19</f>
        <v>29</v>
      </c>
      <c r="AM30" s="164">
        <v>0</v>
      </c>
      <c r="AN30" s="164">
        <f>'Production Summary'!$N$20</f>
        <v>864</v>
      </c>
      <c r="AO30" s="164">
        <f>'Production Summary'!$M$20</f>
        <v>72</v>
      </c>
      <c r="AP30" s="164">
        <v>0</v>
      </c>
      <c r="AQ30" s="164">
        <f>'Production Summary'!$N$21</f>
        <v>670</v>
      </c>
      <c r="AR30" s="164">
        <f>'Production Summary'!$M$21</f>
        <v>335</v>
      </c>
      <c r="AS30" s="164">
        <v>0</v>
      </c>
      <c r="AT30" s="386">
        <f>'Production Summary'!$N$22</f>
        <v>375</v>
      </c>
      <c r="AU30" s="164">
        <f>'Production Summary'!$N$23</f>
        <v>1050</v>
      </c>
      <c r="AV30" s="164">
        <f>'Production Summary'!$N$25</f>
        <v>300</v>
      </c>
      <c r="AW30" s="164">
        <f>'Production Summary'!$M$25</f>
        <v>25</v>
      </c>
      <c r="AX30" s="164">
        <v>0</v>
      </c>
      <c r="AY30" s="164">
        <f>'Production Summary'!$N$26</f>
        <v>300</v>
      </c>
      <c r="AZ30" s="164">
        <f>'Production Summary'!$M$26</f>
        <v>25</v>
      </c>
      <c r="BA30" s="164">
        <v>0</v>
      </c>
      <c r="BB30" s="164">
        <f>'Production Summary'!$N$28</f>
        <v>777</v>
      </c>
      <c r="BC30" s="164">
        <f>'Production Summary'!$M$28</f>
        <v>12.95</v>
      </c>
      <c r="BD30" s="164">
        <v>0</v>
      </c>
      <c r="BE30" s="164">
        <f>'Production Summary'!$N$29</f>
        <v>612</v>
      </c>
      <c r="BF30" s="164">
        <f>'Production Summary'!$M$29</f>
        <v>51</v>
      </c>
      <c r="BG30" s="164">
        <v>0</v>
      </c>
      <c r="BH30" s="164">
        <f>'Production Summary'!$N$30</f>
        <v>500</v>
      </c>
      <c r="BI30" s="164">
        <f>'Production Summary'!$M$30</f>
        <v>250</v>
      </c>
      <c r="BJ30" s="164">
        <v>0</v>
      </c>
      <c r="BK30" s="386"/>
      <c r="BL30" s="164">
        <f>'Production Summary'!$N$32</f>
        <v>875</v>
      </c>
      <c r="BM30" s="164">
        <f>'Production Summary'!$N$34</f>
        <v>360.59999999999997</v>
      </c>
      <c r="BN30" s="164">
        <f>'Production Summary'!$M$34</f>
        <v>6.01</v>
      </c>
      <c r="BO30" s="164">
        <v>0</v>
      </c>
      <c r="BP30" s="164">
        <f>'Production Summary'!$N$36</f>
        <v>717</v>
      </c>
      <c r="BQ30" s="164">
        <f>'Production Summary'!$M$36</f>
        <v>11.95</v>
      </c>
      <c r="BR30" s="164">
        <v>0</v>
      </c>
      <c r="BS30" s="164">
        <f>'Production Summary'!$N$37</f>
        <v>210</v>
      </c>
      <c r="BT30" s="164">
        <f>'Production Summary'!$M$37</f>
        <v>21</v>
      </c>
      <c r="BU30" s="164">
        <v>0</v>
      </c>
      <c r="BV30" s="164">
        <f>'Production Summary'!$N$38</f>
        <v>280</v>
      </c>
      <c r="BW30" s="164">
        <f>'Production Summary'!$M$38</f>
        <v>28</v>
      </c>
      <c r="BX30" s="164">
        <v>0</v>
      </c>
      <c r="BY30" s="165">
        <f>'Production Summary'!$N$39</f>
        <v>300.38406247988502</v>
      </c>
      <c r="BZ30" s="164">
        <f>'Production Summary'!$M$39</f>
        <v>30.038406247988501</v>
      </c>
      <c r="CA30" s="164">
        <v>0</v>
      </c>
      <c r="CB30" s="164">
        <f>'Production Summary'!$N$40</f>
        <v>131.30000000000001</v>
      </c>
      <c r="CC30" s="164">
        <f>'Production Summary'!$M$40</f>
        <v>13.13</v>
      </c>
      <c r="CD30" s="164">
        <v>0</v>
      </c>
      <c r="CE30" s="164">
        <f>'Production Summary'!$N$42</f>
        <v>1136.3519999999996</v>
      </c>
      <c r="CF30" s="164">
        <f>'Production Summary'!$M$42</f>
        <v>81.167999999999978</v>
      </c>
      <c r="CG30" s="164">
        <v>0</v>
      </c>
      <c r="CH30" s="164">
        <v>0</v>
      </c>
      <c r="CI30" s="164">
        <f>'Production Summary'!$N$43</f>
        <v>184</v>
      </c>
      <c r="CJ30" s="164">
        <v>0</v>
      </c>
      <c r="CK30" s="167">
        <v>365</v>
      </c>
      <c r="CL30" s="164">
        <v>0</v>
      </c>
      <c r="CM30" s="375">
        <f>'Production Summary'!$N$45</f>
        <v>1650</v>
      </c>
      <c r="CN30" s="167">
        <v>280</v>
      </c>
      <c r="CO30" s="167">
        <f>CN30*5</f>
        <v>1400</v>
      </c>
      <c r="CP30" s="166"/>
      <c r="CQ30" s="164">
        <f>'Production Summary'!$N$49</f>
        <v>8004.1580041580037</v>
      </c>
      <c r="CR30" s="164">
        <f>'Production Summary'!$M$49</f>
        <v>66.701316701316699</v>
      </c>
      <c r="CS30" s="164">
        <f>'Production Summary'!$N$50</f>
        <v>13331.600831600828</v>
      </c>
      <c r="CT30" s="164">
        <f>'Production Summary'!$M$50</f>
        <v>148.1288981288981</v>
      </c>
      <c r="CU30" s="164">
        <f>'Production Summary'!$N$51</f>
        <v>12785.862785862784</v>
      </c>
      <c r="CV30" s="164">
        <f>'Production Summary'!$M$51</f>
        <v>355.16285516285512</v>
      </c>
      <c r="CW30" s="164">
        <f>'Production Summary'!$N$52</f>
        <v>12629.937629937627</v>
      </c>
      <c r="CX30" s="164">
        <f>'Production Summary'!$M$52</f>
        <v>701.66320166320156</v>
      </c>
      <c r="CY30" s="164">
        <f>'Production Summary'!$N$53</f>
        <v>12396.049896049895</v>
      </c>
      <c r="CZ30" s="164">
        <f>'Production Summary'!$M$53</f>
        <v>688.66943866943859</v>
      </c>
      <c r="DA30" s="164">
        <f>'Production Summary'!$N$54</f>
        <v>13799.376299376298</v>
      </c>
      <c r="DB30" s="164">
        <f>'Production Summary'!$M$54</f>
        <v>766.63201663201653</v>
      </c>
      <c r="DC30" s="164">
        <f>'Production Summary'!$N$60</f>
        <v>12863.825363825363</v>
      </c>
      <c r="DD30" s="164">
        <f>'Production Summary'!$M$60</f>
        <v>714.65696465696465</v>
      </c>
      <c r="DE30" s="164">
        <f>'Production Summary'!$N$59</f>
        <v>11148.648648648648</v>
      </c>
      <c r="DF30" s="164">
        <f>'Production Summary'!$M$59</f>
        <v>619.36936936936934</v>
      </c>
      <c r="DG30" s="164">
        <f>'Production Summary'!$N$55</f>
        <v>13842.68884268884</v>
      </c>
      <c r="DH30" s="164">
        <f>'Production Summary'!$M$55</f>
        <v>3460.67221067221</v>
      </c>
      <c r="DI30" s="164">
        <f>'Production Summary'!$N$56</f>
        <v>13097.713097713096</v>
      </c>
      <c r="DJ30" s="164">
        <f>'Production Summary'!$M$56</f>
        <v>163.72141372141371</v>
      </c>
      <c r="DK30" s="164">
        <f>'Production Summary'!$N$57</f>
        <v>14189.189189189186</v>
      </c>
      <c r="DL30" s="164">
        <f>'Production Summary'!$M$57</f>
        <v>394.14414414414409</v>
      </c>
      <c r="DM30" s="164">
        <f>'Production Summary'!$N$58</f>
        <v>14017.671517671517</v>
      </c>
      <c r="DN30" s="164">
        <f>'Production Summary'!$M$58</f>
        <v>778.75952875952873</v>
      </c>
      <c r="DO30" s="164">
        <f>'Production Summary'!$N$61</f>
        <v>4500</v>
      </c>
      <c r="DP30" s="164">
        <f>'Production Summary'!$M$61</f>
        <v>750</v>
      </c>
      <c r="DQ30" s="164">
        <v>0</v>
      </c>
      <c r="DR30" s="164">
        <f>'Production Summary'!$N$62</f>
        <v>8900</v>
      </c>
      <c r="DS30" s="164">
        <f>'Production Summary'!$N$70</f>
        <v>300</v>
      </c>
      <c r="DT30" s="328">
        <f>'Production Summary'!$M$70</f>
        <v>25</v>
      </c>
      <c r="DU30" s="164">
        <v>0</v>
      </c>
      <c r="DV30" s="164">
        <f>'Production Summary'!$N$71</f>
        <v>150</v>
      </c>
      <c r="DW30" s="328">
        <v>0</v>
      </c>
      <c r="DX30" s="164">
        <f>'Production Summary'!$N$64</f>
        <v>192</v>
      </c>
      <c r="DY30" s="164">
        <v>0</v>
      </c>
      <c r="DZ30" s="391">
        <f>'Production Summary'!$N$65</f>
        <v>384</v>
      </c>
      <c r="EA30" s="164">
        <v>0</v>
      </c>
      <c r="EB30" s="391">
        <f>'Production Summary'!$N$66</f>
        <v>192</v>
      </c>
      <c r="EC30" s="164">
        <v>0</v>
      </c>
      <c r="ED30" s="164">
        <f>'Production Summary'!$N$67</f>
        <v>96</v>
      </c>
      <c r="EE30" s="164">
        <v>0</v>
      </c>
      <c r="EF30" s="164">
        <f>'Production Summary'!$N$68</f>
        <v>96</v>
      </c>
      <c r="EG30" s="164">
        <v>0</v>
      </c>
      <c r="EH30" s="164">
        <f>'Production Summary'!$N$69</f>
        <v>340</v>
      </c>
      <c r="EI30" s="101"/>
      <c r="EJ30" s="3"/>
      <c r="EK30" s="3"/>
      <c r="ER30" s="64" t="s">
        <v>46</v>
      </c>
      <c r="ES30" s="61" t="str">
        <f t="shared" si="32"/>
        <v/>
      </c>
      <c r="ET30" s="24">
        <f t="shared" si="33"/>
        <v>0</v>
      </c>
    </row>
    <row r="31" spans="1:150" ht="15" customHeight="1">
      <c r="A31" t="b">
        <f>C31='Raipur-2'!C31</f>
        <v>1</v>
      </c>
      <c r="B31" s="611">
        <f t="shared" si="34"/>
        <v>26</v>
      </c>
      <c r="C31" s="3" t="str">
        <f>IF('Raipur-2'!C31="","",'Raipur-2'!C31)</f>
        <v/>
      </c>
      <c r="D31" s="164">
        <f>'Production Summary'!$N$4</f>
        <v>666</v>
      </c>
      <c r="E31" s="164">
        <f>'Production Summary'!$M$4</f>
        <v>27.75</v>
      </c>
      <c r="F31" s="164">
        <v>0</v>
      </c>
      <c r="G31" s="164">
        <f>'Production Summary'!$N$5</f>
        <v>666</v>
      </c>
      <c r="H31" s="164">
        <f>'Production Summary'!$M$5</f>
        <v>27.75</v>
      </c>
      <c r="I31" s="164">
        <v>0</v>
      </c>
      <c r="J31" s="164">
        <f>'Production Summary'!$N$6</f>
        <v>200</v>
      </c>
      <c r="K31" s="328">
        <f>'Production Summary'!$M$6</f>
        <v>7.5</v>
      </c>
      <c r="L31" s="164">
        <v>0</v>
      </c>
      <c r="M31" s="365">
        <f>'Production Summary'!$N$7</f>
        <v>612.72</v>
      </c>
      <c r="N31" s="367">
        <f>'Production Summary'!$M$7</f>
        <v>25.53</v>
      </c>
      <c r="O31" s="164">
        <v>0</v>
      </c>
      <c r="P31" s="164">
        <f>'Production Summary'!$N$8</f>
        <v>780</v>
      </c>
      <c r="Q31" s="164">
        <f>'Production Summary'!$M$8</f>
        <v>65</v>
      </c>
      <c r="R31" s="164">
        <v>0</v>
      </c>
      <c r="S31" s="164">
        <f>'Production Summary'!$N$9</f>
        <v>720</v>
      </c>
      <c r="T31" s="164">
        <f>'Production Summary'!$M$9</f>
        <v>60</v>
      </c>
      <c r="U31" s="164">
        <v>0</v>
      </c>
      <c r="V31" s="164">
        <f>'Production Summary'!$N$10</f>
        <v>876</v>
      </c>
      <c r="W31" s="164">
        <f>'Production Summary'!$M$10</f>
        <v>73</v>
      </c>
      <c r="X31" s="164">
        <v>0</v>
      </c>
      <c r="Y31" s="164">
        <f>'Production Summary'!$N$14</f>
        <v>177</v>
      </c>
      <c r="Z31" s="328">
        <f>'Production Summary'!$M$14</f>
        <v>14.75</v>
      </c>
      <c r="AA31" s="164">
        <v>0</v>
      </c>
      <c r="AB31" s="167">
        <f t="shared" si="35"/>
        <v>126</v>
      </c>
      <c r="AC31" s="164">
        <f>'Production Summary'!$M$16</f>
        <v>21</v>
      </c>
      <c r="AD31" s="164">
        <v>0</v>
      </c>
      <c r="AE31" s="164">
        <f>'Production Summary'!$N$16</f>
        <v>252</v>
      </c>
      <c r="AF31" s="164">
        <f>'Production Summary'!$M$16</f>
        <v>21</v>
      </c>
      <c r="AG31" s="164">
        <v>0</v>
      </c>
      <c r="AH31" s="164">
        <f>'Production Summary'!$N$18</f>
        <v>1035</v>
      </c>
      <c r="AI31" s="164">
        <f>'Production Summary'!$M$18</f>
        <v>17.25</v>
      </c>
      <c r="AJ31" s="164">
        <v>0</v>
      </c>
      <c r="AK31" s="164">
        <f>'Production Summary'!$N$19</f>
        <v>870</v>
      </c>
      <c r="AL31" s="164">
        <f>'Production Summary'!$M$19</f>
        <v>29</v>
      </c>
      <c r="AM31" s="164">
        <v>0</v>
      </c>
      <c r="AN31" s="164">
        <f>'Production Summary'!$N$20</f>
        <v>864</v>
      </c>
      <c r="AO31" s="164">
        <f>'Production Summary'!$M$20</f>
        <v>72</v>
      </c>
      <c r="AP31" s="164">
        <v>0</v>
      </c>
      <c r="AQ31" s="164">
        <f>'Production Summary'!$N$21</f>
        <v>670</v>
      </c>
      <c r="AR31" s="164">
        <f>'Production Summary'!$M$21</f>
        <v>335</v>
      </c>
      <c r="AS31" s="164">
        <v>0</v>
      </c>
      <c r="AT31" s="386">
        <f>'Production Summary'!$N$22</f>
        <v>375</v>
      </c>
      <c r="AU31" s="164">
        <f>'Production Summary'!$N$23</f>
        <v>1050</v>
      </c>
      <c r="AV31" s="164">
        <f>'Production Summary'!$N$25</f>
        <v>300</v>
      </c>
      <c r="AW31" s="164">
        <f>'Production Summary'!$M$25</f>
        <v>25</v>
      </c>
      <c r="AX31" s="164">
        <v>0</v>
      </c>
      <c r="AY31" s="164">
        <f>'Production Summary'!$N$26</f>
        <v>300</v>
      </c>
      <c r="AZ31" s="164">
        <f>'Production Summary'!$M$26</f>
        <v>25</v>
      </c>
      <c r="BA31" s="164">
        <v>0</v>
      </c>
      <c r="BB31" s="164">
        <f>'Production Summary'!$N$28</f>
        <v>777</v>
      </c>
      <c r="BC31" s="164">
        <f>'Production Summary'!$M$28</f>
        <v>12.95</v>
      </c>
      <c r="BD31" s="164">
        <v>0</v>
      </c>
      <c r="BE31" s="164">
        <f>'Production Summary'!$N$29</f>
        <v>612</v>
      </c>
      <c r="BF31" s="164">
        <f>'Production Summary'!$M$29</f>
        <v>51</v>
      </c>
      <c r="BG31" s="164">
        <v>0</v>
      </c>
      <c r="BH31" s="164">
        <f>'Production Summary'!$N$30</f>
        <v>500</v>
      </c>
      <c r="BI31" s="164">
        <f>'Production Summary'!$M$30</f>
        <v>250</v>
      </c>
      <c r="BJ31" s="164">
        <v>0</v>
      </c>
      <c r="BK31" s="386"/>
      <c r="BL31" s="164">
        <f>'Production Summary'!$N$32</f>
        <v>875</v>
      </c>
      <c r="BM31" s="164">
        <f>'Production Summary'!$N$34</f>
        <v>360.59999999999997</v>
      </c>
      <c r="BN31" s="164">
        <f>'Production Summary'!$M$34</f>
        <v>6.01</v>
      </c>
      <c r="BO31" s="164">
        <v>0</v>
      </c>
      <c r="BP31" s="164">
        <f>'Production Summary'!$N$36</f>
        <v>717</v>
      </c>
      <c r="BQ31" s="164">
        <f>'Production Summary'!$M$36</f>
        <v>11.95</v>
      </c>
      <c r="BR31" s="164">
        <v>0</v>
      </c>
      <c r="BS31" s="164">
        <f>'Production Summary'!$N$37</f>
        <v>210</v>
      </c>
      <c r="BT31" s="164">
        <f>'Production Summary'!$M$37</f>
        <v>21</v>
      </c>
      <c r="BU31" s="164">
        <v>0</v>
      </c>
      <c r="BV31" s="164">
        <f>'Production Summary'!$N$38</f>
        <v>280</v>
      </c>
      <c r="BW31" s="164">
        <f>'Production Summary'!$M$38</f>
        <v>28</v>
      </c>
      <c r="BX31" s="164">
        <v>0</v>
      </c>
      <c r="BY31" s="165">
        <f>'Production Summary'!$N$39</f>
        <v>300.38406247988502</v>
      </c>
      <c r="BZ31" s="164">
        <f>'Production Summary'!$M$39</f>
        <v>30.038406247988501</v>
      </c>
      <c r="CA31" s="164">
        <v>0</v>
      </c>
      <c r="CB31" s="164">
        <f>'Production Summary'!$N$40</f>
        <v>131.30000000000001</v>
      </c>
      <c r="CC31" s="164">
        <f>'Production Summary'!$M$40</f>
        <v>13.13</v>
      </c>
      <c r="CD31" s="164">
        <v>0</v>
      </c>
      <c r="CE31" s="164">
        <f>'Production Summary'!$N$42</f>
        <v>1136.3519999999996</v>
      </c>
      <c r="CF31" s="164">
        <f>'Production Summary'!$M$42</f>
        <v>81.167999999999978</v>
      </c>
      <c r="CG31" s="164">
        <v>0</v>
      </c>
      <c r="CH31" s="164">
        <v>0</v>
      </c>
      <c r="CI31" s="164">
        <f>'Production Summary'!$N$43</f>
        <v>184</v>
      </c>
      <c r="CJ31" s="164">
        <v>0</v>
      </c>
      <c r="CK31" s="164">
        <f>'Production Summary'!$N$44</f>
        <v>355</v>
      </c>
      <c r="CL31" s="164">
        <v>0</v>
      </c>
      <c r="CM31" s="375">
        <f>'Production Summary'!$N$45</f>
        <v>1650</v>
      </c>
      <c r="CN31" s="164">
        <f>'Production Summary'!$N$46</f>
        <v>270</v>
      </c>
      <c r="CO31" s="164">
        <f>'Production Summary'!$N$47</f>
        <v>1350</v>
      </c>
      <c r="CP31" s="166"/>
      <c r="CQ31" s="164">
        <f>'Production Summary'!$N$49</f>
        <v>8004.1580041580037</v>
      </c>
      <c r="CR31" s="164">
        <f>'Production Summary'!$M$49</f>
        <v>66.701316701316699</v>
      </c>
      <c r="CS31" s="164">
        <f>'Production Summary'!$N$50</f>
        <v>13331.600831600828</v>
      </c>
      <c r="CT31" s="164">
        <f>'Production Summary'!$M$50</f>
        <v>148.1288981288981</v>
      </c>
      <c r="CU31" s="164">
        <f>'Production Summary'!$N$51</f>
        <v>12785.862785862784</v>
      </c>
      <c r="CV31" s="164">
        <f>'Production Summary'!$M$51</f>
        <v>355.16285516285512</v>
      </c>
      <c r="CW31" s="164">
        <f>'Production Summary'!$N$52</f>
        <v>12629.937629937627</v>
      </c>
      <c r="CX31" s="164">
        <f>'Production Summary'!$M$52</f>
        <v>701.66320166320156</v>
      </c>
      <c r="CY31" s="164">
        <f>'Production Summary'!$N$53</f>
        <v>12396.049896049895</v>
      </c>
      <c r="CZ31" s="164">
        <f>'Production Summary'!$M$53</f>
        <v>688.66943866943859</v>
      </c>
      <c r="DA31" s="164">
        <f>'Production Summary'!$N$54</f>
        <v>13799.376299376298</v>
      </c>
      <c r="DB31" s="164">
        <f>'Production Summary'!$M$54</f>
        <v>766.63201663201653</v>
      </c>
      <c r="DC31" s="164">
        <f>'Production Summary'!$N$60</f>
        <v>12863.825363825363</v>
      </c>
      <c r="DD31" s="164">
        <f>'Production Summary'!$M$60</f>
        <v>714.65696465696465</v>
      </c>
      <c r="DE31" s="164">
        <f>'Production Summary'!$N$59</f>
        <v>11148.648648648648</v>
      </c>
      <c r="DF31" s="164">
        <f>'Production Summary'!$M$59</f>
        <v>619.36936936936934</v>
      </c>
      <c r="DG31" s="164">
        <f>'Production Summary'!$N$55</f>
        <v>13842.68884268884</v>
      </c>
      <c r="DH31" s="164">
        <f>'Production Summary'!$M$55</f>
        <v>3460.67221067221</v>
      </c>
      <c r="DI31" s="164">
        <f>'Production Summary'!$N$56</f>
        <v>13097.713097713096</v>
      </c>
      <c r="DJ31" s="164">
        <f>'Production Summary'!$M$56</f>
        <v>163.72141372141371</v>
      </c>
      <c r="DK31" s="164">
        <f>'Production Summary'!$N$57</f>
        <v>14189.189189189186</v>
      </c>
      <c r="DL31" s="164">
        <f>'Production Summary'!$M$57</f>
        <v>394.14414414414409</v>
      </c>
      <c r="DM31" s="164">
        <f>'Production Summary'!$N$58</f>
        <v>14017.671517671517</v>
      </c>
      <c r="DN31" s="164">
        <f>'Production Summary'!$M$58</f>
        <v>778.75952875952873</v>
      </c>
      <c r="DO31" s="164">
        <f>'Production Summary'!$N$61</f>
        <v>4500</v>
      </c>
      <c r="DP31" s="164">
        <f>'Production Summary'!$M$61</f>
        <v>750</v>
      </c>
      <c r="DQ31" s="164">
        <v>0</v>
      </c>
      <c r="DR31" s="164">
        <f>'Production Summary'!$N$62</f>
        <v>8900</v>
      </c>
      <c r="DS31" s="164">
        <f>'Production Summary'!$N$70</f>
        <v>300</v>
      </c>
      <c r="DT31" s="328">
        <f>'Production Summary'!$M$70</f>
        <v>25</v>
      </c>
      <c r="DU31" s="164">
        <v>0</v>
      </c>
      <c r="DV31" s="164">
        <f>'Production Summary'!$N$71</f>
        <v>150</v>
      </c>
      <c r="DW31" s="328">
        <v>0</v>
      </c>
      <c r="DX31" s="164">
        <f>'Production Summary'!$N$64</f>
        <v>192</v>
      </c>
      <c r="DY31" s="164">
        <v>0</v>
      </c>
      <c r="DZ31" s="391">
        <f>'Production Summary'!$N$65</f>
        <v>384</v>
      </c>
      <c r="EA31" s="164">
        <v>0</v>
      </c>
      <c r="EB31" s="391">
        <f>'Production Summary'!$N$66</f>
        <v>192</v>
      </c>
      <c r="EC31" s="164">
        <v>0</v>
      </c>
      <c r="ED31" s="164">
        <f>'Production Summary'!$N$67</f>
        <v>96</v>
      </c>
      <c r="EE31" s="164">
        <v>0</v>
      </c>
      <c r="EF31" s="164">
        <f>'Production Summary'!$N$68</f>
        <v>96</v>
      </c>
      <c r="EG31" s="164">
        <v>0</v>
      </c>
      <c r="EH31" s="164">
        <f>'Production Summary'!$N$69</f>
        <v>340</v>
      </c>
      <c r="EI31" s="101"/>
      <c r="EJ31" s="3"/>
      <c r="EK31" s="3"/>
      <c r="ER31" s="64" t="s">
        <v>47</v>
      </c>
      <c r="ES31" s="61" t="str">
        <f t="shared" si="32"/>
        <v/>
      </c>
      <c r="ET31" s="24">
        <f t="shared" si="33"/>
        <v>0</v>
      </c>
    </row>
    <row r="32" spans="1:150" ht="15" customHeight="1">
      <c r="A32" t="b">
        <f>C32='Raipur-2'!C32</f>
        <v>1</v>
      </c>
      <c r="B32" s="611">
        <f t="shared" si="34"/>
        <v>27</v>
      </c>
      <c r="C32" s="61" t="str">
        <f>IF('Raipur-2'!C32="","",'Raipur-2'!C32)</f>
        <v xml:space="preserve">Ambika Realtech  Maira Resort </v>
      </c>
      <c r="D32" s="167">
        <f>E32*24</f>
        <v>672</v>
      </c>
      <c r="E32" s="167">
        <v>28</v>
      </c>
      <c r="F32" s="164">
        <v>0</v>
      </c>
      <c r="G32" s="167">
        <f>H32*24</f>
        <v>672</v>
      </c>
      <c r="H32" s="167">
        <v>28</v>
      </c>
      <c r="I32" s="164">
        <v>0</v>
      </c>
      <c r="J32" s="164">
        <f>'Production Summary'!$N$6</f>
        <v>200</v>
      </c>
      <c r="K32" s="328">
        <f>'Production Summary'!$M$6</f>
        <v>7.5</v>
      </c>
      <c r="L32" s="164">
        <v>0</v>
      </c>
      <c r="M32" s="365">
        <f>'Production Summary'!$N$7</f>
        <v>612.72</v>
      </c>
      <c r="N32" s="367">
        <f>'Production Summary'!$M$7</f>
        <v>25.53</v>
      </c>
      <c r="O32" s="164">
        <v>0</v>
      </c>
      <c r="P32" s="167">
        <f>Q32*12</f>
        <v>840</v>
      </c>
      <c r="Q32" s="167">
        <v>70</v>
      </c>
      <c r="R32" s="164">
        <v>0</v>
      </c>
      <c r="S32" s="164">
        <f>'Production Summary'!$N$9</f>
        <v>720</v>
      </c>
      <c r="T32" s="164">
        <f>'Production Summary'!$M$9</f>
        <v>60</v>
      </c>
      <c r="U32" s="164">
        <v>0</v>
      </c>
      <c r="V32" s="164">
        <f>'Production Summary'!$N$10</f>
        <v>876</v>
      </c>
      <c r="W32" s="164">
        <f>'Production Summary'!$M$10</f>
        <v>73</v>
      </c>
      <c r="X32" s="164">
        <v>0</v>
      </c>
      <c r="Y32" s="164">
        <f>'Production Summary'!$N$14</f>
        <v>177</v>
      </c>
      <c r="Z32" s="328">
        <f>'Production Summary'!$M$14</f>
        <v>14.75</v>
      </c>
      <c r="AA32" s="164">
        <v>0</v>
      </c>
      <c r="AB32" s="167">
        <f t="shared" si="35"/>
        <v>126</v>
      </c>
      <c r="AC32" s="164">
        <f>'Production Summary'!$M$16</f>
        <v>21</v>
      </c>
      <c r="AD32" s="164">
        <v>0</v>
      </c>
      <c r="AE32" s="164">
        <f>'Production Summary'!$N$16</f>
        <v>252</v>
      </c>
      <c r="AF32" s="164">
        <f>'Production Summary'!$M$16</f>
        <v>21</v>
      </c>
      <c r="AG32" s="164">
        <v>0</v>
      </c>
      <c r="AH32" s="164">
        <f>'Production Summary'!$N$18</f>
        <v>1035</v>
      </c>
      <c r="AI32" s="164">
        <f>'Production Summary'!$M$18</f>
        <v>17.25</v>
      </c>
      <c r="AJ32" s="164">
        <v>0</v>
      </c>
      <c r="AK32" s="164">
        <f>'Production Summary'!$N$19</f>
        <v>870</v>
      </c>
      <c r="AL32" s="164">
        <f>'Production Summary'!$M$19</f>
        <v>29</v>
      </c>
      <c r="AM32" s="164">
        <v>0</v>
      </c>
      <c r="AN32" s="164">
        <f>'Production Summary'!$N$20</f>
        <v>864</v>
      </c>
      <c r="AO32" s="164">
        <f>'Production Summary'!$M$20</f>
        <v>72</v>
      </c>
      <c r="AP32" s="164">
        <v>0</v>
      </c>
      <c r="AQ32" s="164">
        <f>'Production Summary'!$N$21</f>
        <v>670</v>
      </c>
      <c r="AR32" s="164">
        <f>'Production Summary'!$M$21</f>
        <v>335</v>
      </c>
      <c r="AS32" s="164">
        <v>0</v>
      </c>
      <c r="AT32" s="386">
        <f>'Production Summary'!$N$22</f>
        <v>375</v>
      </c>
      <c r="AU32" s="164">
        <f>'Production Summary'!$N$23</f>
        <v>1050</v>
      </c>
      <c r="AV32" s="164">
        <f>'Production Summary'!$N$25</f>
        <v>300</v>
      </c>
      <c r="AW32" s="164">
        <f>'Production Summary'!$M$25</f>
        <v>25</v>
      </c>
      <c r="AX32" s="164">
        <v>0</v>
      </c>
      <c r="AY32" s="164">
        <f>'Production Summary'!$N$26</f>
        <v>300</v>
      </c>
      <c r="AZ32" s="164">
        <f>'Production Summary'!$M$26</f>
        <v>25</v>
      </c>
      <c r="BA32" s="164">
        <v>0</v>
      </c>
      <c r="BB32" s="164">
        <f>'Production Summary'!$N$28</f>
        <v>777</v>
      </c>
      <c r="BC32" s="164">
        <f>'Production Summary'!$M$28</f>
        <v>12.95</v>
      </c>
      <c r="BD32" s="164">
        <v>0</v>
      </c>
      <c r="BE32" s="164">
        <f>'Production Summary'!$N$29</f>
        <v>612</v>
      </c>
      <c r="BF32" s="164">
        <f>'Production Summary'!$M$29</f>
        <v>51</v>
      </c>
      <c r="BG32" s="164">
        <v>0</v>
      </c>
      <c r="BH32" s="164">
        <f>'Production Summary'!$N$30</f>
        <v>500</v>
      </c>
      <c r="BI32" s="164">
        <f>'Production Summary'!$M$30</f>
        <v>250</v>
      </c>
      <c r="BJ32" s="164">
        <v>0</v>
      </c>
      <c r="BK32" s="386"/>
      <c r="BL32" s="164">
        <f>'Production Summary'!$N$32</f>
        <v>875</v>
      </c>
      <c r="BM32" s="164">
        <f>'Production Summary'!$N$34</f>
        <v>360.59999999999997</v>
      </c>
      <c r="BN32" s="164">
        <f>'Production Summary'!$M$34</f>
        <v>6.01</v>
      </c>
      <c r="BO32" s="164">
        <v>0</v>
      </c>
      <c r="BP32" s="164">
        <f>'Production Summary'!$N$36</f>
        <v>717</v>
      </c>
      <c r="BQ32" s="164">
        <f>'Production Summary'!$M$36</f>
        <v>11.95</v>
      </c>
      <c r="BR32" s="164">
        <v>0</v>
      </c>
      <c r="BS32" s="164">
        <f>'Production Summary'!$N$37</f>
        <v>210</v>
      </c>
      <c r="BT32" s="164">
        <f>'Production Summary'!$M$37</f>
        <v>21</v>
      </c>
      <c r="BU32" s="164">
        <v>0</v>
      </c>
      <c r="BV32" s="164">
        <f>'Production Summary'!$N$38</f>
        <v>280</v>
      </c>
      <c r="BW32" s="164">
        <f>'Production Summary'!$M$38</f>
        <v>28</v>
      </c>
      <c r="BX32" s="164">
        <v>0</v>
      </c>
      <c r="BY32" s="165">
        <f>'Production Summary'!$N$39</f>
        <v>300.38406247988502</v>
      </c>
      <c r="BZ32" s="164">
        <f>'Production Summary'!$M$39</f>
        <v>30.038406247988501</v>
      </c>
      <c r="CA32" s="164">
        <v>0</v>
      </c>
      <c r="CB32" s="164">
        <f>'Production Summary'!$N$40</f>
        <v>131.30000000000001</v>
      </c>
      <c r="CC32" s="164">
        <f>'Production Summary'!$M$40</f>
        <v>13.13</v>
      </c>
      <c r="CD32" s="164">
        <v>0</v>
      </c>
      <c r="CE32" s="164">
        <f>'Production Summary'!$N$42</f>
        <v>1136.3519999999996</v>
      </c>
      <c r="CF32" s="164">
        <f>'Production Summary'!$M$42</f>
        <v>81.167999999999978</v>
      </c>
      <c r="CG32" s="164">
        <v>0</v>
      </c>
      <c r="CH32" s="164">
        <v>0</v>
      </c>
      <c r="CI32" s="164">
        <f>'Production Summary'!$N$43</f>
        <v>184</v>
      </c>
      <c r="CJ32" s="164">
        <v>0</v>
      </c>
      <c r="CK32" s="167">
        <v>350</v>
      </c>
      <c r="CL32" s="164">
        <v>0</v>
      </c>
      <c r="CM32" s="375">
        <f>'Production Summary'!$N$45</f>
        <v>1650</v>
      </c>
      <c r="CN32" s="164">
        <f>'Production Summary'!$N$46</f>
        <v>270</v>
      </c>
      <c r="CO32" s="164">
        <f>'Production Summary'!$N$47</f>
        <v>1350</v>
      </c>
      <c r="CP32" s="166"/>
      <c r="CQ32" s="164">
        <f>'Production Summary'!$N$49</f>
        <v>8004.1580041580037</v>
      </c>
      <c r="CR32" s="164">
        <f>'Production Summary'!$M$49</f>
        <v>66.701316701316699</v>
      </c>
      <c r="CS32" s="164">
        <f>'Production Summary'!$N$50</f>
        <v>13331.600831600828</v>
      </c>
      <c r="CT32" s="164">
        <f>'Production Summary'!$M$50</f>
        <v>148.1288981288981</v>
      </c>
      <c r="CU32" s="164">
        <f>'Production Summary'!$N$51</f>
        <v>12785.862785862784</v>
      </c>
      <c r="CV32" s="164">
        <f>'Production Summary'!$M$51</f>
        <v>355.16285516285512</v>
      </c>
      <c r="CW32" s="164">
        <f>'Production Summary'!$N$52</f>
        <v>12629.937629937627</v>
      </c>
      <c r="CX32" s="164">
        <f>'Production Summary'!$M$52</f>
        <v>701.66320166320156</v>
      </c>
      <c r="CY32" s="164">
        <f>'Production Summary'!$N$53</f>
        <v>12396.049896049895</v>
      </c>
      <c r="CZ32" s="164">
        <f>'Production Summary'!$M$53</f>
        <v>688.66943866943859</v>
      </c>
      <c r="DA32" s="164">
        <f>'Production Summary'!$N$54</f>
        <v>13799.376299376298</v>
      </c>
      <c r="DB32" s="164">
        <f>'Production Summary'!$M$54</f>
        <v>766.63201663201653</v>
      </c>
      <c r="DC32" s="164">
        <f>'Production Summary'!$N$60</f>
        <v>12863.825363825363</v>
      </c>
      <c r="DD32" s="164">
        <f>'Production Summary'!$M$60</f>
        <v>714.65696465696465</v>
      </c>
      <c r="DE32" s="164">
        <f>'Production Summary'!$N$59</f>
        <v>11148.648648648648</v>
      </c>
      <c r="DF32" s="164">
        <f>'Production Summary'!$M$59</f>
        <v>619.36936936936934</v>
      </c>
      <c r="DG32" s="164">
        <f>'Production Summary'!$N$55</f>
        <v>13842.68884268884</v>
      </c>
      <c r="DH32" s="164">
        <f>'Production Summary'!$M$55</f>
        <v>3460.67221067221</v>
      </c>
      <c r="DI32" s="164">
        <f>'Production Summary'!$N$56</f>
        <v>13097.713097713096</v>
      </c>
      <c r="DJ32" s="164">
        <f>'Production Summary'!$M$56</f>
        <v>163.72141372141371</v>
      </c>
      <c r="DK32" s="164">
        <f>'Production Summary'!$N$57</f>
        <v>14189.189189189186</v>
      </c>
      <c r="DL32" s="164">
        <f>'Production Summary'!$M$57</f>
        <v>394.14414414414409</v>
      </c>
      <c r="DM32" s="164">
        <f>'Production Summary'!$N$58</f>
        <v>14017.671517671517</v>
      </c>
      <c r="DN32" s="164">
        <f>'Production Summary'!$M$58</f>
        <v>778.75952875952873</v>
      </c>
      <c r="DO32" s="164">
        <f>'Production Summary'!$N$61</f>
        <v>4500</v>
      </c>
      <c r="DP32" s="164">
        <f>'Production Summary'!$M$61</f>
        <v>750</v>
      </c>
      <c r="DQ32" s="164">
        <v>0</v>
      </c>
      <c r="DR32" s="164">
        <f>'Production Summary'!$N$62</f>
        <v>8900</v>
      </c>
      <c r="DS32" s="164">
        <f>'Production Summary'!$N$70</f>
        <v>300</v>
      </c>
      <c r="DT32" s="328">
        <f>'Production Summary'!$M$70</f>
        <v>25</v>
      </c>
      <c r="DU32" s="164">
        <v>0</v>
      </c>
      <c r="DV32" s="164">
        <f>'Production Summary'!$N$71</f>
        <v>150</v>
      </c>
      <c r="DW32" s="328">
        <v>0</v>
      </c>
      <c r="DX32" s="164">
        <f>'Production Summary'!$N$64</f>
        <v>192</v>
      </c>
      <c r="DY32" s="164">
        <v>0</v>
      </c>
      <c r="DZ32" s="391">
        <f>'Production Summary'!$N$65</f>
        <v>384</v>
      </c>
      <c r="EA32" s="164">
        <v>0</v>
      </c>
      <c r="EB32" s="391">
        <f>'Production Summary'!$N$66</f>
        <v>192</v>
      </c>
      <c r="EC32" s="164">
        <v>0</v>
      </c>
      <c r="ED32" s="164">
        <f>'Production Summary'!$N$67</f>
        <v>96</v>
      </c>
      <c r="EE32" s="164">
        <v>0</v>
      </c>
      <c r="EF32" s="164">
        <f>'Production Summary'!$N$68</f>
        <v>96</v>
      </c>
      <c r="EG32" s="164">
        <v>0</v>
      </c>
      <c r="EH32" s="164">
        <f>'Production Summary'!$N$69</f>
        <v>340</v>
      </c>
      <c r="EI32" s="101"/>
      <c r="EJ32" s="3"/>
      <c r="EK32" s="3"/>
      <c r="ER32" s="64" t="s">
        <v>48</v>
      </c>
      <c r="ES32" s="61" t="str">
        <f t="shared" si="32"/>
        <v xml:space="preserve">Ambika Realtech  Maira Resort </v>
      </c>
      <c r="ET32" s="24">
        <f t="shared" si="33"/>
        <v>0</v>
      </c>
    </row>
    <row r="33" spans="1:150" ht="15" customHeight="1">
      <c r="A33" t="b">
        <f>C33='Raipur-2'!C33</f>
        <v>1</v>
      </c>
      <c r="B33" s="611">
        <f t="shared" si="34"/>
        <v>28</v>
      </c>
      <c r="C33" s="3" t="str">
        <f>IF('Raipur-2'!C33="","",'Raipur-2'!C33)</f>
        <v/>
      </c>
      <c r="D33" s="164">
        <f>'Production Summary'!$N$4</f>
        <v>666</v>
      </c>
      <c r="E33" s="164">
        <f>'Production Summary'!$M$4</f>
        <v>27.75</v>
      </c>
      <c r="F33" s="164">
        <v>0</v>
      </c>
      <c r="G33" s="164">
        <f>'Production Summary'!$N$5</f>
        <v>666</v>
      </c>
      <c r="H33" s="164">
        <f>'Production Summary'!$M$5</f>
        <v>27.75</v>
      </c>
      <c r="I33" s="164">
        <v>0</v>
      </c>
      <c r="J33" s="164">
        <f>'Production Summary'!$N$6</f>
        <v>200</v>
      </c>
      <c r="K33" s="328">
        <f>'Production Summary'!$M$6</f>
        <v>7.5</v>
      </c>
      <c r="L33" s="164">
        <v>0</v>
      </c>
      <c r="M33" s="365">
        <f>'Production Summary'!$N$7</f>
        <v>612.72</v>
      </c>
      <c r="N33" s="367">
        <f>'Production Summary'!$M$7</f>
        <v>25.53</v>
      </c>
      <c r="O33" s="164">
        <v>0</v>
      </c>
      <c r="P33" s="164">
        <f>'Production Summary'!$N$8</f>
        <v>780</v>
      </c>
      <c r="Q33" s="164">
        <f>'Production Summary'!$M$8</f>
        <v>65</v>
      </c>
      <c r="R33" s="164">
        <v>0</v>
      </c>
      <c r="S33" s="164">
        <f>'Production Summary'!$N$9</f>
        <v>720</v>
      </c>
      <c r="T33" s="164">
        <f>'Production Summary'!$M$9</f>
        <v>60</v>
      </c>
      <c r="U33" s="164">
        <v>0</v>
      </c>
      <c r="V33" s="164">
        <f>'Production Summary'!$N$10</f>
        <v>876</v>
      </c>
      <c r="W33" s="164">
        <f>'Production Summary'!$M$10</f>
        <v>73</v>
      </c>
      <c r="X33" s="164">
        <v>0</v>
      </c>
      <c r="Y33" s="164">
        <f>'Production Summary'!$N$14</f>
        <v>177</v>
      </c>
      <c r="Z33" s="328">
        <f>'Production Summary'!$M$14</f>
        <v>14.75</v>
      </c>
      <c r="AA33" s="164">
        <v>0</v>
      </c>
      <c r="AB33" s="167">
        <f t="shared" si="35"/>
        <v>126</v>
      </c>
      <c r="AC33" s="164">
        <f>'Production Summary'!$M$16</f>
        <v>21</v>
      </c>
      <c r="AD33" s="164">
        <v>0</v>
      </c>
      <c r="AE33" s="164">
        <f>'Production Summary'!$N$16</f>
        <v>252</v>
      </c>
      <c r="AF33" s="164">
        <f>'Production Summary'!$M$16</f>
        <v>21</v>
      </c>
      <c r="AG33" s="164">
        <v>0</v>
      </c>
      <c r="AH33" s="164">
        <f>'Production Summary'!$N$18</f>
        <v>1035</v>
      </c>
      <c r="AI33" s="164">
        <f>'Production Summary'!$M$18</f>
        <v>17.25</v>
      </c>
      <c r="AJ33" s="164">
        <v>0</v>
      </c>
      <c r="AK33" s="164">
        <f>'Production Summary'!$N$19</f>
        <v>870</v>
      </c>
      <c r="AL33" s="164">
        <f>'Production Summary'!$M$19</f>
        <v>29</v>
      </c>
      <c r="AM33" s="164">
        <v>0</v>
      </c>
      <c r="AN33" s="164">
        <f>'Production Summary'!$N$20</f>
        <v>864</v>
      </c>
      <c r="AO33" s="164">
        <f>'Production Summary'!$M$20</f>
        <v>72</v>
      </c>
      <c r="AP33" s="164">
        <v>0</v>
      </c>
      <c r="AQ33" s="164">
        <f>'Production Summary'!$N$21</f>
        <v>670</v>
      </c>
      <c r="AR33" s="164">
        <f>'Production Summary'!$M$21</f>
        <v>335</v>
      </c>
      <c r="AS33" s="164">
        <v>0</v>
      </c>
      <c r="AT33" s="386">
        <f>'Production Summary'!$N$22</f>
        <v>375</v>
      </c>
      <c r="AU33" s="164">
        <f>'Production Summary'!$N$23</f>
        <v>1050</v>
      </c>
      <c r="AV33" s="164">
        <f>'Production Summary'!$N$25</f>
        <v>300</v>
      </c>
      <c r="AW33" s="164">
        <f>'Production Summary'!$M$25</f>
        <v>25</v>
      </c>
      <c r="AX33" s="164">
        <v>0</v>
      </c>
      <c r="AY33" s="164">
        <f>'Production Summary'!$N$26</f>
        <v>300</v>
      </c>
      <c r="AZ33" s="164">
        <f>'Production Summary'!$M$26</f>
        <v>25</v>
      </c>
      <c r="BA33" s="164">
        <v>0</v>
      </c>
      <c r="BB33" s="164">
        <f>'Production Summary'!$N$28</f>
        <v>777</v>
      </c>
      <c r="BC33" s="164">
        <f>'Production Summary'!$M$28</f>
        <v>12.95</v>
      </c>
      <c r="BD33" s="164">
        <v>0</v>
      </c>
      <c r="BE33" s="164">
        <f>'Production Summary'!$N$29</f>
        <v>612</v>
      </c>
      <c r="BF33" s="164">
        <f>'Production Summary'!$M$29</f>
        <v>51</v>
      </c>
      <c r="BG33" s="164">
        <v>0</v>
      </c>
      <c r="BH33" s="164">
        <f>'Production Summary'!$N$30</f>
        <v>500</v>
      </c>
      <c r="BI33" s="164">
        <f>'Production Summary'!$M$30</f>
        <v>250</v>
      </c>
      <c r="BJ33" s="164">
        <v>0</v>
      </c>
      <c r="BK33" s="386"/>
      <c r="BL33" s="164">
        <f>'Production Summary'!$N$32</f>
        <v>875</v>
      </c>
      <c r="BM33" s="164">
        <f>'Production Summary'!$N$34</f>
        <v>360.59999999999997</v>
      </c>
      <c r="BN33" s="164">
        <f>'Production Summary'!$M$34</f>
        <v>6.01</v>
      </c>
      <c r="BO33" s="164">
        <v>0</v>
      </c>
      <c r="BP33" s="164">
        <f>'Production Summary'!$N$36</f>
        <v>717</v>
      </c>
      <c r="BQ33" s="164">
        <f>'Production Summary'!$M$36</f>
        <v>11.95</v>
      </c>
      <c r="BR33" s="164">
        <v>0</v>
      </c>
      <c r="BS33" s="164">
        <f>'Production Summary'!$N$37</f>
        <v>210</v>
      </c>
      <c r="BT33" s="164">
        <f>'Production Summary'!$M$37</f>
        <v>21</v>
      </c>
      <c r="BU33" s="164">
        <v>0</v>
      </c>
      <c r="BV33" s="164">
        <f>'Production Summary'!$N$38</f>
        <v>280</v>
      </c>
      <c r="BW33" s="164">
        <f>'Production Summary'!$M$38</f>
        <v>28</v>
      </c>
      <c r="BX33" s="164">
        <v>0</v>
      </c>
      <c r="BY33" s="165">
        <f>'Production Summary'!$N$39</f>
        <v>300.38406247988502</v>
      </c>
      <c r="BZ33" s="164">
        <f>'Production Summary'!$M$39</f>
        <v>30.038406247988501</v>
      </c>
      <c r="CA33" s="164">
        <v>0</v>
      </c>
      <c r="CB33" s="164">
        <f>'Production Summary'!$N$40</f>
        <v>131.30000000000001</v>
      </c>
      <c r="CC33" s="164">
        <f>'Production Summary'!$M$40</f>
        <v>13.13</v>
      </c>
      <c r="CD33" s="164">
        <v>0</v>
      </c>
      <c r="CE33" s="164">
        <f>'Production Summary'!$N$42</f>
        <v>1136.3519999999996</v>
      </c>
      <c r="CF33" s="164">
        <f>'Production Summary'!$M$42</f>
        <v>81.167999999999978</v>
      </c>
      <c r="CG33" s="164">
        <v>0</v>
      </c>
      <c r="CH33" s="164">
        <v>0</v>
      </c>
      <c r="CI33" s="164">
        <f>'Production Summary'!$N$43</f>
        <v>184</v>
      </c>
      <c r="CJ33" s="164">
        <v>0</v>
      </c>
      <c r="CK33" s="164">
        <f>'Production Summary'!$N$44</f>
        <v>355</v>
      </c>
      <c r="CL33" s="164">
        <v>0</v>
      </c>
      <c r="CM33" s="375">
        <f>'Production Summary'!$N$45</f>
        <v>1650</v>
      </c>
      <c r="CN33" s="164">
        <f>'Production Summary'!$N$46</f>
        <v>270</v>
      </c>
      <c r="CO33" s="164">
        <f>'Production Summary'!$N$47</f>
        <v>1350</v>
      </c>
      <c r="CP33" s="166"/>
      <c r="CQ33" s="164">
        <f>'Production Summary'!$N$49</f>
        <v>8004.1580041580037</v>
      </c>
      <c r="CR33" s="164">
        <f>'Production Summary'!$M$49</f>
        <v>66.701316701316699</v>
      </c>
      <c r="CS33" s="164">
        <f>'Production Summary'!$N$50</f>
        <v>13331.600831600828</v>
      </c>
      <c r="CT33" s="164">
        <f>'Production Summary'!$M$50</f>
        <v>148.1288981288981</v>
      </c>
      <c r="CU33" s="164">
        <f>'Production Summary'!$N$51</f>
        <v>12785.862785862784</v>
      </c>
      <c r="CV33" s="164">
        <f>'Production Summary'!$M$51</f>
        <v>355.16285516285512</v>
      </c>
      <c r="CW33" s="164">
        <f>'Production Summary'!$N$52</f>
        <v>12629.937629937627</v>
      </c>
      <c r="CX33" s="164">
        <f>'Production Summary'!$M$52</f>
        <v>701.66320166320156</v>
      </c>
      <c r="CY33" s="164">
        <f>'Production Summary'!$N$53</f>
        <v>12396.049896049895</v>
      </c>
      <c r="CZ33" s="164">
        <f>'Production Summary'!$M$53</f>
        <v>688.66943866943859</v>
      </c>
      <c r="DA33" s="164">
        <f>'Production Summary'!$N$54</f>
        <v>13799.376299376298</v>
      </c>
      <c r="DB33" s="164">
        <f>'Production Summary'!$M$54</f>
        <v>766.63201663201653</v>
      </c>
      <c r="DC33" s="164">
        <f>'Production Summary'!$N$60</f>
        <v>12863.825363825363</v>
      </c>
      <c r="DD33" s="164">
        <f>'Production Summary'!$M$60</f>
        <v>714.65696465696465</v>
      </c>
      <c r="DE33" s="164">
        <f>'Production Summary'!$N$59</f>
        <v>11148.648648648648</v>
      </c>
      <c r="DF33" s="164">
        <f>'Production Summary'!$M$59</f>
        <v>619.36936936936934</v>
      </c>
      <c r="DG33" s="164">
        <f>'Production Summary'!$N$55</f>
        <v>13842.68884268884</v>
      </c>
      <c r="DH33" s="164">
        <f>'Production Summary'!$M$55</f>
        <v>3460.67221067221</v>
      </c>
      <c r="DI33" s="164">
        <f>'Production Summary'!$N$56</f>
        <v>13097.713097713096</v>
      </c>
      <c r="DJ33" s="164">
        <f>'Production Summary'!$M$56</f>
        <v>163.72141372141371</v>
      </c>
      <c r="DK33" s="164">
        <f>'Production Summary'!$N$57</f>
        <v>14189.189189189186</v>
      </c>
      <c r="DL33" s="164">
        <f>'Production Summary'!$M$57</f>
        <v>394.14414414414409</v>
      </c>
      <c r="DM33" s="164">
        <f>'Production Summary'!$N$58</f>
        <v>14017.671517671517</v>
      </c>
      <c r="DN33" s="164">
        <f>'Production Summary'!$M$58</f>
        <v>778.75952875952873</v>
      </c>
      <c r="DO33" s="164">
        <f>'Production Summary'!$N$61</f>
        <v>4500</v>
      </c>
      <c r="DP33" s="164">
        <f>'Production Summary'!$M$61</f>
        <v>750</v>
      </c>
      <c r="DQ33" s="164">
        <v>0</v>
      </c>
      <c r="DR33" s="164">
        <f>'Production Summary'!$N$62</f>
        <v>8900</v>
      </c>
      <c r="DS33" s="164">
        <f>'Production Summary'!$N$70</f>
        <v>300</v>
      </c>
      <c r="DT33" s="328">
        <f>'Production Summary'!$M$70</f>
        <v>25</v>
      </c>
      <c r="DU33" s="164">
        <v>0</v>
      </c>
      <c r="DV33" s="164">
        <f>'Production Summary'!$N$71</f>
        <v>150</v>
      </c>
      <c r="DW33" s="328">
        <v>0</v>
      </c>
      <c r="DX33" s="164">
        <f>'Production Summary'!$N$64</f>
        <v>192</v>
      </c>
      <c r="DY33" s="164">
        <v>0</v>
      </c>
      <c r="DZ33" s="391">
        <f>'Production Summary'!$N$65</f>
        <v>384</v>
      </c>
      <c r="EA33" s="164">
        <v>0</v>
      </c>
      <c r="EB33" s="391">
        <f>'Production Summary'!$N$66</f>
        <v>192</v>
      </c>
      <c r="EC33" s="164">
        <v>0</v>
      </c>
      <c r="ED33" s="164">
        <f>'Production Summary'!$N$67</f>
        <v>96</v>
      </c>
      <c r="EE33" s="164">
        <v>0</v>
      </c>
      <c r="EF33" s="164">
        <f>'Production Summary'!$N$68</f>
        <v>96</v>
      </c>
      <c r="EG33" s="164">
        <v>0</v>
      </c>
      <c r="EH33" s="164">
        <f>'Production Summary'!$N$69</f>
        <v>340</v>
      </c>
      <c r="EI33" s="101"/>
      <c r="EJ33" s="3"/>
      <c r="EK33" s="3"/>
      <c r="ER33" s="64" t="s">
        <v>49</v>
      </c>
      <c r="ES33" s="61" t="str">
        <f t="shared" si="32"/>
        <v/>
      </c>
      <c r="ET33" s="24">
        <f t="shared" si="33"/>
        <v>0</v>
      </c>
    </row>
    <row r="34" spans="1:150" ht="15" customHeight="1">
      <c r="A34" t="b">
        <f>C34='Raipur-2'!C34</f>
        <v>1</v>
      </c>
      <c r="B34" s="611">
        <f t="shared" si="34"/>
        <v>29</v>
      </c>
      <c r="C34" s="3" t="str">
        <f>IF('Raipur-2'!C34="","",'Raipur-2'!C34)</f>
        <v/>
      </c>
      <c r="D34" s="167">
        <f>E34*24</f>
        <v>672</v>
      </c>
      <c r="E34" s="167">
        <v>28</v>
      </c>
      <c r="F34" s="164">
        <v>0</v>
      </c>
      <c r="G34" s="167">
        <f>H34*24</f>
        <v>672</v>
      </c>
      <c r="H34" s="167">
        <v>28</v>
      </c>
      <c r="I34" s="164">
        <v>0</v>
      </c>
      <c r="J34" s="164">
        <f>'Production Summary'!$N$6</f>
        <v>200</v>
      </c>
      <c r="K34" s="328">
        <f>'Production Summary'!$M$6</f>
        <v>7.5</v>
      </c>
      <c r="L34" s="164">
        <v>0</v>
      </c>
      <c r="M34" s="365">
        <f>'Production Summary'!$N$7</f>
        <v>612.72</v>
      </c>
      <c r="N34" s="367">
        <f>'Production Summary'!$M$7</f>
        <v>25.53</v>
      </c>
      <c r="O34" s="164">
        <v>0</v>
      </c>
      <c r="P34" s="167">
        <f>Q34*12</f>
        <v>840</v>
      </c>
      <c r="Q34" s="167">
        <v>70</v>
      </c>
      <c r="R34" s="164">
        <v>0</v>
      </c>
      <c r="S34" s="164">
        <f>'Production Summary'!$N$9</f>
        <v>720</v>
      </c>
      <c r="T34" s="164">
        <f>'Production Summary'!$M$9</f>
        <v>60</v>
      </c>
      <c r="U34" s="164">
        <v>0</v>
      </c>
      <c r="V34" s="164">
        <f>'Production Summary'!$N$10</f>
        <v>876</v>
      </c>
      <c r="W34" s="164">
        <f>'Production Summary'!$M$10</f>
        <v>73</v>
      </c>
      <c r="X34" s="164">
        <v>0</v>
      </c>
      <c r="Y34" s="164">
        <f>'Production Summary'!$N$14</f>
        <v>177</v>
      </c>
      <c r="Z34" s="328">
        <f>'Production Summary'!$M$14</f>
        <v>14.75</v>
      </c>
      <c r="AA34" s="164">
        <v>0</v>
      </c>
      <c r="AB34" s="167">
        <f t="shared" si="35"/>
        <v>126</v>
      </c>
      <c r="AC34" s="164">
        <f>'Production Summary'!$M$16</f>
        <v>21</v>
      </c>
      <c r="AD34" s="164">
        <v>0</v>
      </c>
      <c r="AE34" s="164">
        <f>'Production Summary'!$N$16</f>
        <v>252</v>
      </c>
      <c r="AF34" s="164">
        <f>'Production Summary'!$M$16</f>
        <v>21</v>
      </c>
      <c r="AG34" s="164">
        <v>0</v>
      </c>
      <c r="AH34" s="164">
        <f>'Production Summary'!$N$18</f>
        <v>1035</v>
      </c>
      <c r="AI34" s="164">
        <f>'Production Summary'!$M$18</f>
        <v>17.25</v>
      </c>
      <c r="AJ34" s="164">
        <v>0</v>
      </c>
      <c r="AK34" s="164">
        <f>'Production Summary'!$N$19</f>
        <v>870</v>
      </c>
      <c r="AL34" s="164">
        <f>'Production Summary'!$M$19</f>
        <v>29</v>
      </c>
      <c r="AM34" s="164">
        <v>0</v>
      </c>
      <c r="AN34" s="164">
        <f>'Production Summary'!$N$20</f>
        <v>864</v>
      </c>
      <c r="AO34" s="164">
        <f>'Production Summary'!$M$20</f>
        <v>72</v>
      </c>
      <c r="AP34" s="164">
        <v>0</v>
      </c>
      <c r="AQ34" s="164">
        <f>'Production Summary'!$N$21</f>
        <v>670</v>
      </c>
      <c r="AR34" s="164">
        <f>'Production Summary'!$M$21</f>
        <v>335</v>
      </c>
      <c r="AS34" s="164">
        <v>0</v>
      </c>
      <c r="AT34" s="386">
        <f>'Production Summary'!$N$22</f>
        <v>375</v>
      </c>
      <c r="AU34" s="164">
        <f>'Production Summary'!$N$23</f>
        <v>1050</v>
      </c>
      <c r="AV34" s="164">
        <f>'Production Summary'!$N$25</f>
        <v>300</v>
      </c>
      <c r="AW34" s="164">
        <f>'Production Summary'!$M$25</f>
        <v>25</v>
      </c>
      <c r="AX34" s="164">
        <v>0</v>
      </c>
      <c r="AY34" s="164">
        <f>'Production Summary'!$N$26</f>
        <v>300</v>
      </c>
      <c r="AZ34" s="164">
        <f>'Production Summary'!$M$26</f>
        <v>25</v>
      </c>
      <c r="BA34" s="164">
        <v>0</v>
      </c>
      <c r="BB34" s="164">
        <f>'Production Summary'!$N$28</f>
        <v>777</v>
      </c>
      <c r="BC34" s="164">
        <f>'Production Summary'!$M$28</f>
        <v>12.95</v>
      </c>
      <c r="BD34" s="164">
        <v>0</v>
      </c>
      <c r="BE34" s="164">
        <f>'Production Summary'!$N$29</f>
        <v>612</v>
      </c>
      <c r="BF34" s="164">
        <f>'Production Summary'!$M$29</f>
        <v>51</v>
      </c>
      <c r="BG34" s="164">
        <v>0</v>
      </c>
      <c r="BH34" s="164">
        <f>'Production Summary'!$N$30</f>
        <v>500</v>
      </c>
      <c r="BI34" s="164">
        <f>'Production Summary'!$M$30</f>
        <v>250</v>
      </c>
      <c r="BJ34" s="164">
        <v>0</v>
      </c>
      <c r="BK34" s="386"/>
      <c r="BL34" s="164">
        <f>'Production Summary'!$N$32</f>
        <v>875</v>
      </c>
      <c r="BM34" s="164">
        <f>'Production Summary'!$N$34</f>
        <v>360.59999999999997</v>
      </c>
      <c r="BN34" s="164">
        <f>'Production Summary'!$M$34</f>
        <v>6.01</v>
      </c>
      <c r="BO34" s="164">
        <v>0</v>
      </c>
      <c r="BP34" s="164">
        <f>'Production Summary'!$N$36</f>
        <v>717</v>
      </c>
      <c r="BQ34" s="164">
        <f>'Production Summary'!$M$36</f>
        <v>11.95</v>
      </c>
      <c r="BR34" s="164">
        <v>0</v>
      </c>
      <c r="BS34" s="164">
        <f>'Production Summary'!$N$37</f>
        <v>210</v>
      </c>
      <c r="BT34" s="164">
        <f>'Production Summary'!$M$37</f>
        <v>21</v>
      </c>
      <c r="BU34" s="164">
        <v>0</v>
      </c>
      <c r="BV34" s="164">
        <f>'Production Summary'!$N$38</f>
        <v>280</v>
      </c>
      <c r="BW34" s="164">
        <f>'Production Summary'!$M$38</f>
        <v>28</v>
      </c>
      <c r="BX34" s="164">
        <v>0</v>
      </c>
      <c r="BY34" s="165">
        <f>'Production Summary'!$N$39</f>
        <v>300.38406247988502</v>
      </c>
      <c r="BZ34" s="164">
        <f>'Production Summary'!$M$39</f>
        <v>30.038406247988501</v>
      </c>
      <c r="CA34" s="164">
        <v>0</v>
      </c>
      <c r="CB34" s="164">
        <f>'Production Summary'!$N$40</f>
        <v>131.30000000000001</v>
      </c>
      <c r="CC34" s="164">
        <f>'Production Summary'!$M$40</f>
        <v>13.13</v>
      </c>
      <c r="CD34" s="164">
        <v>0</v>
      </c>
      <c r="CE34" s="164">
        <f>'Production Summary'!$N$42</f>
        <v>1136.3519999999996</v>
      </c>
      <c r="CF34" s="164">
        <f>'Production Summary'!$M$42</f>
        <v>81.167999999999978</v>
      </c>
      <c r="CG34" s="164">
        <v>0</v>
      </c>
      <c r="CH34" s="164">
        <v>0</v>
      </c>
      <c r="CI34" s="164">
        <f>'Production Summary'!$N$43</f>
        <v>184</v>
      </c>
      <c r="CJ34" s="164">
        <v>0</v>
      </c>
      <c r="CK34" s="539">
        <v>350</v>
      </c>
      <c r="CL34" s="164">
        <v>0</v>
      </c>
      <c r="CM34" s="375">
        <f>'Production Summary'!$N$45</f>
        <v>1650</v>
      </c>
      <c r="CN34" s="164">
        <f>'Production Summary'!$N$46</f>
        <v>270</v>
      </c>
      <c r="CO34" s="164">
        <f>'Production Summary'!$N$47</f>
        <v>1350</v>
      </c>
      <c r="CP34" s="166"/>
      <c r="CQ34" s="164">
        <f>'Production Summary'!$N$49</f>
        <v>8004.1580041580037</v>
      </c>
      <c r="CR34" s="164">
        <f>'Production Summary'!$M$49</f>
        <v>66.701316701316699</v>
      </c>
      <c r="CS34" s="164">
        <f>'Production Summary'!$N$50</f>
        <v>13331.600831600828</v>
      </c>
      <c r="CT34" s="164">
        <f>'Production Summary'!$M$50</f>
        <v>148.1288981288981</v>
      </c>
      <c r="CU34" s="164">
        <f>'Production Summary'!$N$51</f>
        <v>12785.862785862784</v>
      </c>
      <c r="CV34" s="164">
        <f>'Production Summary'!$M$51</f>
        <v>355.16285516285512</v>
      </c>
      <c r="CW34" s="164">
        <f>'Production Summary'!$N$52</f>
        <v>12629.937629937627</v>
      </c>
      <c r="CX34" s="164">
        <f>'Production Summary'!$M$52</f>
        <v>701.66320166320156</v>
      </c>
      <c r="CY34" s="164">
        <f>'Production Summary'!$N$53</f>
        <v>12396.049896049895</v>
      </c>
      <c r="CZ34" s="164">
        <f>'Production Summary'!$M$53</f>
        <v>688.66943866943859</v>
      </c>
      <c r="DA34" s="164">
        <f>'Production Summary'!$N$54</f>
        <v>13799.376299376298</v>
      </c>
      <c r="DB34" s="164">
        <f>'Production Summary'!$M$54</f>
        <v>766.63201663201653</v>
      </c>
      <c r="DC34" s="164">
        <f>'Production Summary'!$N$60</f>
        <v>12863.825363825363</v>
      </c>
      <c r="DD34" s="164">
        <f>'Production Summary'!$M$60</f>
        <v>714.65696465696465</v>
      </c>
      <c r="DE34" s="164">
        <f>'Production Summary'!$N$59</f>
        <v>11148.648648648648</v>
      </c>
      <c r="DF34" s="164">
        <f>'Production Summary'!$M$59</f>
        <v>619.36936936936934</v>
      </c>
      <c r="DG34" s="164">
        <f>'Production Summary'!$N$55</f>
        <v>13842.68884268884</v>
      </c>
      <c r="DH34" s="164">
        <f>'Production Summary'!$M$55</f>
        <v>3460.67221067221</v>
      </c>
      <c r="DI34" s="164">
        <f>'Production Summary'!$N$56</f>
        <v>13097.713097713096</v>
      </c>
      <c r="DJ34" s="164">
        <f>'Production Summary'!$M$56</f>
        <v>163.72141372141371</v>
      </c>
      <c r="DK34" s="164">
        <f>'Production Summary'!$N$57</f>
        <v>14189.189189189186</v>
      </c>
      <c r="DL34" s="164">
        <f>'Production Summary'!$M$57</f>
        <v>394.14414414414409</v>
      </c>
      <c r="DM34" s="164">
        <f>'Production Summary'!$N$58</f>
        <v>14017.671517671517</v>
      </c>
      <c r="DN34" s="164">
        <f>'Production Summary'!$M$58</f>
        <v>778.75952875952873</v>
      </c>
      <c r="DO34" s="164">
        <f>'Production Summary'!$N$61</f>
        <v>4500</v>
      </c>
      <c r="DP34" s="164">
        <f>'Production Summary'!$M$61</f>
        <v>750</v>
      </c>
      <c r="DQ34" s="164">
        <v>0</v>
      </c>
      <c r="DR34" s="164">
        <f>'Production Summary'!$N$62</f>
        <v>8900</v>
      </c>
      <c r="DS34" s="164">
        <f>'Production Summary'!$N$70</f>
        <v>300</v>
      </c>
      <c r="DT34" s="328">
        <f>'Production Summary'!$M$70</f>
        <v>25</v>
      </c>
      <c r="DU34" s="164">
        <v>0</v>
      </c>
      <c r="DV34" s="164">
        <f>'Production Summary'!$N$71</f>
        <v>150</v>
      </c>
      <c r="DW34" s="328">
        <v>0</v>
      </c>
      <c r="DX34" s="164">
        <f>'Production Summary'!$N$64</f>
        <v>192</v>
      </c>
      <c r="DY34" s="164">
        <v>0</v>
      </c>
      <c r="DZ34" s="391">
        <f>'Production Summary'!$N$65</f>
        <v>384</v>
      </c>
      <c r="EA34" s="164">
        <v>0</v>
      </c>
      <c r="EB34" s="391">
        <f>'Production Summary'!$N$66</f>
        <v>192</v>
      </c>
      <c r="EC34" s="164">
        <v>0</v>
      </c>
      <c r="ED34" s="164">
        <f>'Production Summary'!$N$67</f>
        <v>96</v>
      </c>
      <c r="EE34" s="164">
        <v>0</v>
      </c>
      <c r="EF34" s="164">
        <f>'Production Summary'!$N$68</f>
        <v>96</v>
      </c>
      <c r="EG34" s="164">
        <v>0</v>
      </c>
      <c r="EH34" s="164">
        <f>'Production Summary'!$N$69</f>
        <v>340</v>
      </c>
      <c r="EI34" s="101"/>
      <c r="EJ34" s="3"/>
      <c r="EK34" s="3"/>
      <c r="ER34" s="64" t="s">
        <v>50</v>
      </c>
      <c r="ES34" s="61" t="str">
        <f t="shared" si="32"/>
        <v/>
      </c>
      <c r="ET34" s="24">
        <f t="shared" si="33"/>
        <v>0</v>
      </c>
    </row>
    <row r="35" spans="1:150" ht="15" customHeight="1">
      <c r="A35" t="b">
        <f>C35='Raipur-2'!C35</f>
        <v>1</v>
      </c>
      <c r="B35" s="611">
        <f t="shared" si="34"/>
        <v>30</v>
      </c>
      <c r="C35" s="3" t="str">
        <f>IF('Raipur-2'!C35="","",'Raipur-2'!C35)</f>
        <v>Shree Sai Services HNLU</v>
      </c>
      <c r="D35" s="164">
        <f>'Production Summary'!$N$4</f>
        <v>666</v>
      </c>
      <c r="E35" s="164">
        <f>'Production Summary'!$M$4</f>
        <v>27.75</v>
      </c>
      <c r="F35" s="164">
        <v>0</v>
      </c>
      <c r="G35" s="164">
        <f>'Production Summary'!$N$5</f>
        <v>666</v>
      </c>
      <c r="H35" s="164">
        <f>'Production Summary'!$M$5</f>
        <v>27.75</v>
      </c>
      <c r="I35" s="164">
        <v>0</v>
      </c>
      <c r="J35" s="164">
        <f>'Production Summary'!$N$6</f>
        <v>200</v>
      </c>
      <c r="K35" s="328">
        <f>'Production Summary'!$M$6</f>
        <v>7.5</v>
      </c>
      <c r="L35" s="164">
        <v>0</v>
      </c>
      <c r="M35" s="365">
        <f>'Production Summary'!$N$7</f>
        <v>612.72</v>
      </c>
      <c r="N35" s="367">
        <f>'Production Summary'!$M$7</f>
        <v>25.53</v>
      </c>
      <c r="O35" s="164">
        <v>0</v>
      </c>
      <c r="P35" s="164">
        <f>'Production Summary'!$N$8</f>
        <v>780</v>
      </c>
      <c r="Q35" s="164">
        <f>'Production Summary'!$M$8</f>
        <v>65</v>
      </c>
      <c r="R35" s="164">
        <v>0</v>
      </c>
      <c r="S35" s="164">
        <f>'Production Summary'!$N$9</f>
        <v>720</v>
      </c>
      <c r="T35" s="164">
        <f>'Production Summary'!$M$9</f>
        <v>60</v>
      </c>
      <c r="U35" s="164">
        <v>0</v>
      </c>
      <c r="V35" s="164">
        <f>'Production Summary'!$N$10</f>
        <v>876</v>
      </c>
      <c r="W35" s="164">
        <f>'Production Summary'!$M$10</f>
        <v>73</v>
      </c>
      <c r="X35" s="164">
        <v>0</v>
      </c>
      <c r="Y35" s="164">
        <f>'Production Summary'!$N$14</f>
        <v>177</v>
      </c>
      <c r="Z35" s="328">
        <f>'Production Summary'!$M$14</f>
        <v>14.75</v>
      </c>
      <c r="AA35" s="164">
        <v>0</v>
      </c>
      <c r="AB35" s="164">
        <f>'Production Summary'!$N$15</f>
        <v>126</v>
      </c>
      <c r="AC35" s="164">
        <f>'Production Summary'!$M$15</f>
        <v>21</v>
      </c>
      <c r="AD35" s="164">
        <v>0</v>
      </c>
      <c r="AE35" s="164">
        <f>'Production Summary'!$N$16</f>
        <v>252</v>
      </c>
      <c r="AF35" s="164">
        <f>'Production Summary'!$M$16</f>
        <v>21</v>
      </c>
      <c r="AG35" s="164">
        <v>0</v>
      </c>
      <c r="AH35" s="164">
        <f>'Production Summary'!$N$18</f>
        <v>1035</v>
      </c>
      <c r="AI35" s="164">
        <f>'Production Summary'!$M$18</f>
        <v>17.25</v>
      </c>
      <c r="AJ35" s="164">
        <v>0</v>
      </c>
      <c r="AK35" s="164">
        <f>'Production Summary'!$N$19</f>
        <v>870</v>
      </c>
      <c r="AL35" s="164">
        <f>'Production Summary'!$M$19</f>
        <v>29</v>
      </c>
      <c r="AM35" s="164">
        <v>0</v>
      </c>
      <c r="AN35" s="164">
        <f>'Production Summary'!$N$20</f>
        <v>864</v>
      </c>
      <c r="AO35" s="164">
        <f>'Production Summary'!$M$20</f>
        <v>72</v>
      </c>
      <c r="AP35" s="164">
        <v>0</v>
      </c>
      <c r="AQ35" s="164">
        <f>'Production Summary'!$N$21</f>
        <v>670</v>
      </c>
      <c r="AR35" s="164">
        <f>'Production Summary'!$M$21</f>
        <v>335</v>
      </c>
      <c r="AS35" s="164">
        <v>0</v>
      </c>
      <c r="AT35" s="386">
        <f>'Production Summary'!$N$22</f>
        <v>375</v>
      </c>
      <c r="AU35" s="164">
        <f>'Production Summary'!$N$23</f>
        <v>1050</v>
      </c>
      <c r="AV35" s="164">
        <f>'Production Summary'!$N$25</f>
        <v>300</v>
      </c>
      <c r="AW35" s="164">
        <f>'Production Summary'!$M$25</f>
        <v>25</v>
      </c>
      <c r="AX35" s="164">
        <v>0</v>
      </c>
      <c r="AY35" s="164">
        <f>'Production Summary'!$N$26</f>
        <v>300</v>
      </c>
      <c r="AZ35" s="164">
        <f>'Production Summary'!$M$26</f>
        <v>25</v>
      </c>
      <c r="BA35" s="164">
        <v>0</v>
      </c>
      <c r="BB35" s="164">
        <f>'Production Summary'!$N$28</f>
        <v>777</v>
      </c>
      <c r="BC35" s="164">
        <f>'Production Summary'!$M$28</f>
        <v>12.95</v>
      </c>
      <c r="BD35" s="164">
        <v>0</v>
      </c>
      <c r="BE35" s="167">
        <f>BF35*12</f>
        <v>636</v>
      </c>
      <c r="BF35" s="167">
        <v>53</v>
      </c>
      <c r="BG35" s="164">
        <v>0</v>
      </c>
      <c r="BH35" s="164">
        <f>'Production Summary'!$N$30</f>
        <v>500</v>
      </c>
      <c r="BI35" s="164">
        <f>'Production Summary'!$M$30</f>
        <v>250</v>
      </c>
      <c r="BJ35" s="164">
        <v>0</v>
      </c>
      <c r="BK35" s="386"/>
      <c r="BL35" s="164">
        <f>'Production Summary'!$N$32</f>
        <v>875</v>
      </c>
      <c r="BM35" s="164">
        <f>'Production Summary'!$N$34</f>
        <v>360.59999999999997</v>
      </c>
      <c r="BN35" s="164">
        <f>'Production Summary'!$M$34</f>
        <v>6.01</v>
      </c>
      <c r="BO35" s="164">
        <v>0</v>
      </c>
      <c r="BP35" s="164">
        <f>'Production Summary'!$N$36</f>
        <v>717</v>
      </c>
      <c r="BQ35" s="164">
        <f>'Production Summary'!$M$36</f>
        <v>11.95</v>
      </c>
      <c r="BR35" s="164">
        <v>0</v>
      </c>
      <c r="BS35" s="164">
        <f>'Production Summary'!$N$37</f>
        <v>210</v>
      </c>
      <c r="BT35" s="164">
        <f>'Production Summary'!$M$37</f>
        <v>21</v>
      </c>
      <c r="BU35" s="164">
        <v>0</v>
      </c>
      <c r="BV35" s="164">
        <f>'Production Summary'!$N$38</f>
        <v>280</v>
      </c>
      <c r="BW35" s="164">
        <f>'Production Summary'!$M$38</f>
        <v>28</v>
      </c>
      <c r="BX35" s="164">
        <v>0</v>
      </c>
      <c r="BY35" s="165">
        <f>'Production Summary'!$N$39</f>
        <v>300.38406247988502</v>
      </c>
      <c r="BZ35" s="164">
        <f>'Production Summary'!$M$39</f>
        <v>30.038406247988501</v>
      </c>
      <c r="CA35" s="164">
        <v>0</v>
      </c>
      <c r="CB35" s="164">
        <f>'Production Summary'!$N$40</f>
        <v>131.30000000000001</v>
      </c>
      <c r="CC35" s="164">
        <f>'Production Summary'!$M$40</f>
        <v>13.13</v>
      </c>
      <c r="CD35" s="164">
        <v>0</v>
      </c>
      <c r="CE35" s="164">
        <f>'Production Summary'!$N$42</f>
        <v>1136.3519999999996</v>
      </c>
      <c r="CF35" s="164">
        <f>'Production Summary'!$M$42</f>
        <v>81.167999999999978</v>
      </c>
      <c r="CG35" s="164">
        <v>0</v>
      </c>
      <c r="CH35" s="164">
        <v>0</v>
      </c>
      <c r="CI35" s="164">
        <f>'Production Summary'!$N$43</f>
        <v>184</v>
      </c>
      <c r="CJ35" s="164">
        <v>0</v>
      </c>
      <c r="CK35" s="539">
        <v>350</v>
      </c>
      <c r="CL35" s="164">
        <v>0</v>
      </c>
      <c r="CM35" s="375">
        <f>'Production Summary'!$N$45</f>
        <v>1650</v>
      </c>
      <c r="CN35" s="167">
        <v>260</v>
      </c>
      <c r="CO35" s="167">
        <f>CN35*5</f>
        <v>1300</v>
      </c>
      <c r="CP35" s="166"/>
      <c r="CQ35" s="164">
        <f>'Production Summary'!$N$49</f>
        <v>8004.1580041580037</v>
      </c>
      <c r="CR35" s="164">
        <f>'Production Summary'!$M$49</f>
        <v>66.701316701316699</v>
      </c>
      <c r="CS35" s="164">
        <f>'Production Summary'!$N$50</f>
        <v>13331.600831600828</v>
      </c>
      <c r="CT35" s="164">
        <f>'Production Summary'!$M$50</f>
        <v>148.1288981288981</v>
      </c>
      <c r="CU35" s="164">
        <f>'Production Summary'!$N$51</f>
        <v>12785.862785862784</v>
      </c>
      <c r="CV35" s="164">
        <f>'Production Summary'!$M$51</f>
        <v>355.16285516285512</v>
      </c>
      <c r="CW35" s="164">
        <f>'Production Summary'!$N$52</f>
        <v>12629.937629937627</v>
      </c>
      <c r="CX35" s="164">
        <f>'Production Summary'!$M$52</f>
        <v>701.66320166320156</v>
      </c>
      <c r="CY35" s="164">
        <f>'Production Summary'!$N$53</f>
        <v>12396.049896049895</v>
      </c>
      <c r="CZ35" s="164">
        <f>'Production Summary'!$M$53</f>
        <v>688.66943866943859</v>
      </c>
      <c r="DA35" s="164">
        <f>'Production Summary'!$N$54</f>
        <v>13799.376299376298</v>
      </c>
      <c r="DB35" s="164">
        <f>'Production Summary'!$M$54</f>
        <v>766.63201663201653</v>
      </c>
      <c r="DC35" s="328">
        <f>'Production Summary'!$N$60</f>
        <v>12863.825363825363</v>
      </c>
      <c r="DD35" s="328">
        <f>'Production Summary'!$M$60</f>
        <v>714.65696465696465</v>
      </c>
      <c r="DE35" s="164">
        <f>'Production Summary'!$N$59</f>
        <v>11148.648648648648</v>
      </c>
      <c r="DF35" s="328">
        <f>'Production Summary'!$M$59</f>
        <v>619.36936936936934</v>
      </c>
      <c r="DG35" s="164">
        <f>'Production Summary'!$N$55</f>
        <v>13842.68884268884</v>
      </c>
      <c r="DH35" s="164">
        <f>'Production Summary'!$M$55</f>
        <v>3460.67221067221</v>
      </c>
      <c r="DI35" s="164">
        <f>'Production Summary'!$N$56</f>
        <v>13097.713097713096</v>
      </c>
      <c r="DJ35" s="164">
        <f>'Production Summary'!$M$56</f>
        <v>163.72141372141371</v>
      </c>
      <c r="DK35" s="164">
        <f>'Production Summary'!$N$57</f>
        <v>14189.189189189186</v>
      </c>
      <c r="DL35" s="164">
        <f>'Production Summary'!$M$57</f>
        <v>394.14414414414409</v>
      </c>
      <c r="DM35" s="164">
        <f>'Production Summary'!$N$58</f>
        <v>14017.671517671517</v>
      </c>
      <c r="DN35" s="164">
        <f>'Production Summary'!$M$58</f>
        <v>778.75952875952873</v>
      </c>
      <c r="DO35" s="164">
        <f>'Production Summary'!$N$61</f>
        <v>4500</v>
      </c>
      <c r="DP35" s="328">
        <f>'Production Summary'!$M$61</f>
        <v>750</v>
      </c>
      <c r="DQ35" s="164">
        <v>0</v>
      </c>
      <c r="DR35" s="164">
        <f>'Production Summary'!$N$62</f>
        <v>8900</v>
      </c>
      <c r="DS35" s="164">
        <f>'Production Summary'!$N$70</f>
        <v>300</v>
      </c>
      <c r="DT35" s="328">
        <f>'Production Summary'!$M$70</f>
        <v>25</v>
      </c>
      <c r="DU35" s="164">
        <v>0</v>
      </c>
      <c r="DV35" s="164">
        <f>'Production Summary'!$N$71</f>
        <v>150</v>
      </c>
      <c r="DW35" s="328">
        <v>0</v>
      </c>
      <c r="DX35" s="164">
        <f>'Production Summary'!$N$64</f>
        <v>192</v>
      </c>
      <c r="DY35" s="164">
        <v>0</v>
      </c>
      <c r="DZ35" s="391">
        <f>'Production Summary'!$N$65</f>
        <v>384</v>
      </c>
      <c r="EA35" s="164">
        <v>0</v>
      </c>
      <c r="EB35" s="391">
        <f>'Production Summary'!$N$66</f>
        <v>192</v>
      </c>
      <c r="EC35" s="164">
        <v>0</v>
      </c>
      <c r="ED35" s="164">
        <f>'Production Summary'!$N$67</f>
        <v>96</v>
      </c>
      <c r="EE35" s="164">
        <v>0</v>
      </c>
      <c r="EF35" s="164">
        <f>'Production Summary'!$N$68</f>
        <v>96</v>
      </c>
      <c r="EG35" s="164">
        <v>0</v>
      </c>
      <c r="EH35" s="164">
        <f>'Production Summary'!$N$69</f>
        <v>340</v>
      </c>
      <c r="EI35" s="101"/>
      <c r="EJ35" s="3"/>
      <c r="EK35" s="3"/>
      <c r="ER35" s="64" t="s">
        <v>51</v>
      </c>
      <c r="ES35" s="61" t="str">
        <f t="shared" si="32"/>
        <v>Shree Sai Services HNLU</v>
      </c>
      <c r="ET35" s="24">
        <f t="shared" si="33"/>
        <v>0</v>
      </c>
    </row>
    <row r="36" spans="1:150" ht="15" customHeight="1">
      <c r="A36" t="b">
        <f>C36='Raipur-2'!C36</f>
        <v>1</v>
      </c>
      <c r="B36" s="611">
        <f t="shared" si="34"/>
        <v>31</v>
      </c>
      <c r="C36" s="3" t="str">
        <f>IF('Raipur-2'!C36="","",'Raipur-2'!C36)</f>
        <v/>
      </c>
      <c r="D36" s="164">
        <f>'Production Summary'!$N$4</f>
        <v>666</v>
      </c>
      <c r="E36" s="164">
        <f>'Production Summary'!$M$4</f>
        <v>27.75</v>
      </c>
      <c r="F36" s="164">
        <v>0</v>
      </c>
      <c r="G36" s="164">
        <f>'Production Summary'!$N$5</f>
        <v>666</v>
      </c>
      <c r="H36" s="164">
        <f>'Production Summary'!$M$5</f>
        <v>27.75</v>
      </c>
      <c r="I36" s="164">
        <v>0</v>
      </c>
      <c r="J36" s="164">
        <f>'Production Summary'!$N$6</f>
        <v>200</v>
      </c>
      <c r="K36" s="328">
        <f>'Production Summary'!$M$6</f>
        <v>7.5</v>
      </c>
      <c r="L36" s="164">
        <v>0</v>
      </c>
      <c r="M36" s="365">
        <f>'Production Summary'!$N$7</f>
        <v>612.72</v>
      </c>
      <c r="N36" s="367">
        <f>'Production Summary'!$M$7</f>
        <v>25.53</v>
      </c>
      <c r="O36" s="164">
        <v>0</v>
      </c>
      <c r="P36" s="164">
        <f>'Production Summary'!$N$8</f>
        <v>780</v>
      </c>
      <c r="Q36" s="164">
        <f>'Production Summary'!$M$8</f>
        <v>65</v>
      </c>
      <c r="R36" s="164">
        <v>0</v>
      </c>
      <c r="S36" s="164">
        <f>'Production Summary'!$N$9</f>
        <v>720</v>
      </c>
      <c r="T36" s="164">
        <f>'Production Summary'!$M$9</f>
        <v>60</v>
      </c>
      <c r="U36" s="164">
        <v>0</v>
      </c>
      <c r="V36" s="164">
        <f>'Production Summary'!$N$10</f>
        <v>876</v>
      </c>
      <c r="W36" s="164">
        <f>'Production Summary'!$M$10</f>
        <v>73</v>
      </c>
      <c r="X36" s="164">
        <v>0</v>
      </c>
      <c r="Y36" s="164">
        <f>'Production Summary'!$N$14</f>
        <v>177</v>
      </c>
      <c r="Z36" s="328">
        <f>'Production Summary'!$M$14</f>
        <v>14.75</v>
      </c>
      <c r="AA36" s="164">
        <v>0</v>
      </c>
      <c r="AB36" s="167">
        <f t="shared" si="35"/>
        <v>126</v>
      </c>
      <c r="AC36" s="164">
        <f>'Production Summary'!$M$16</f>
        <v>21</v>
      </c>
      <c r="AD36" s="164">
        <v>0</v>
      </c>
      <c r="AE36" s="164">
        <f>'Production Summary'!$N$16</f>
        <v>252</v>
      </c>
      <c r="AF36" s="164">
        <f>'Production Summary'!$M$16</f>
        <v>21</v>
      </c>
      <c r="AG36" s="164">
        <v>0</v>
      </c>
      <c r="AH36" s="164">
        <f>'Production Summary'!$N$18</f>
        <v>1035</v>
      </c>
      <c r="AI36" s="164">
        <f>'Production Summary'!$M$18</f>
        <v>17.25</v>
      </c>
      <c r="AJ36" s="164">
        <v>0</v>
      </c>
      <c r="AK36" s="164">
        <f>'Production Summary'!$N$19</f>
        <v>870</v>
      </c>
      <c r="AL36" s="164">
        <f>'Production Summary'!$M$19</f>
        <v>29</v>
      </c>
      <c r="AM36" s="164">
        <v>0</v>
      </c>
      <c r="AN36" s="164">
        <f>'Production Summary'!$N$20</f>
        <v>864</v>
      </c>
      <c r="AO36" s="164">
        <f>'Production Summary'!$M$20</f>
        <v>72</v>
      </c>
      <c r="AP36" s="164">
        <v>0</v>
      </c>
      <c r="AQ36" s="164">
        <f>'Production Summary'!$N$21</f>
        <v>670</v>
      </c>
      <c r="AR36" s="164">
        <f>'Production Summary'!$M$21</f>
        <v>335</v>
      </c>
      <c r="AS36" s="164">
        <v>0</v>
      </c>
      <c r="AT36" s="386">
        <f>'Production Summary'!$N$22</f>
        <v>375</v>
      </c>
      <c r="AU36" s="164">
        <f>'Production Summary'!$N$23</f>
        <v>1050</v>
      </c>
      <c r="AV36" s="164">
        <f>'Production Summary'!$N$25</f>
        <v>300</v>
      </c>
      <c r="AW36" s="164">
        <f>'Production Summary'!$M$25</f>
        <v>25</v>
      </c>
      <c r="AX36" s="164">
        <v>0</v>
      </c>
      <c r="AY36" s="164">
        <f>'Production Summary'!$N$26</f>
        <v>300</v>
      </c>
      <c r="AZ36" s="164">
        <f>'Production Summary'!$M$26</f>
        <v>25</v>
      </c>
      <c r="BA36" s="164">
        <v>0</v>
      </c>
      <c r="BB36" s="164">
        <f>'Production Summary'!$N$28</f>
        <v>777</v>
      </c>
      <c r="BC36" s="164">
        <f>'Production Summary'!$M$28</f>
        <v>12.95</v>
      </c>
      <c r="BD36" s="164">
        <v>0</v>
      </c>
      <c r="BE36" s="164">
        <f>'Production Summary'!$N$29</f>
        <v>612</v>
      </c>
      <c r="BF36" s="164">
        <f>'Production Summary'!$M$29</f>
        <v>51</v>
      </c>
      <c r="BG36" s="164">
        <v>0</v>
      </c>
      <c r="BH36" s="164">
        <f>'Production Summary'!$N$30</f>
        <v>500</v>
      </c>
      <c r="BI36" s="164">
        <f>'Production Summary'!$M$30</f>
        <v>250</v>
      </c>
      <c r="BJ36" s="164">
        <v>0</v>
      </c>
      <c r="BK36" s="386"/>
      <c r="BL36" s="164">
        <f>'Production Summary'!$N$32</f>
        <v>875</v>
      </c>
      <c r="BM36" s="164">
        <f>'Production Summary'!$N$34</f>
        <v>360.59999999999997</v>
      </c>
      <c r="BN36" s="164">
        <f>'Production Summary'!$M$34</f>
        <v>6.01</v>
      </c>
      <c r="BO36" s="164">
        <v>0</v>
      </c>
      <c r="BP36" s="164">
        <f>'Production Summary'!$N$36</f>
        <v>717</v>
      </c>
      <c r="BQ36" s="164">
        <f>'Production Summary'!$M$36</f>
        <v>11.95</v>
      </c>
      <c r="BR36" s="164">
        <v>0</v>
      </c>
      <c r="BS36" s="164">
        <f>'Production Summary'!$N$37</f>
        <v>210</v>
      </c>
      <c r="BT36" s="164">
        <f>'Production Summary'!$M$37</f>
        <v>21</v>
      </c>
      <c r="BU36" s="164">
        <v>0</v>
      </c>
      <c r="BV36" s="164">
        <f>'Production Summary'!$N$38</f>
        <v>280</v>
      </c>
      <c r="BW36" s="164">
        <f>'Production Summary'!$M$38</f>
        <v>28</v>
      </c>
      <c r="BX36" s="164">
        <v>0</v>
      </c>
      <c r="BY36" s="165">
        <f>'Production Summary'!$N$39</f>
        <v>300.38406247988502</v>
      </c>
      <c r="BZ36" s="164">
        <f>'Production Summary'!$M$39</f>
        <v>30.038406247988501</v>
      </c>
      <c r="CA36" s="164">
        <v>0</v>
      </c>
      <c r="CB36" s="164">
        <f>'Production Summary'!$N$40</f>
        <v>131.30000000000001</v>
      </c>
      <c r="CC36" s="164">
        <f>'Production Summary'!$M$40</f>
        <v>13.13</v>
      </c>
      <c r="CD36" s="164">
        <v>0</v>
      </c>
      <c r="CE36" s="164">
        <f>'Production Summary'!$N$42</f>
        <v>1136.3519999999996</v>
      </c>
      <c r="CF36" s="164">
        <f>'Production Summary'!$M$42</f>
        <v>81.167999999999978</v>
      </c>
      <c r="CG36" s="164">
        <v>0</v>
      </c>
      <c r="CH36" s="164">
        <v>0</v>
      </c>
      <c r="CI36" s="164">
        <f>'Production Summary'!$N$43</f>
        <v>184</v>
      </c>
      <c r="CJ36" s="164">
        <v>0</v>
      </c>
      <c r="CK36" s="164">
        <f>'Production Summary'!$N$44</f>
        <v>355</v>
      </c>
      <c r="CL36" s="164">
        <v>0</v>
      </c>
      <c r="CM36" s="375">
        <f>'Production Summary'!$N$45</f>
        <v>1650</v>
      </c>
      <c r="CN36" s="164">
        <f>'Production Summary'!$N$46</f>
        <v>270</v>
      </c>
      <c r="CO36" s="164">
        <f>'Production Summary'!$N$47</f>
        <v>1350</v>
      </c>
      <c r="CP36" s="166"/>
      <c r="CQ36" s="164">
        <f>'Production Summary'!$N$49</f>
        <v>8004.1580041580037</v>
      </c>
      <c r="CR36" s="164">
        <f>'Production Summary'!$M$49</f>
        <v>66.701316701316699</v>
      </c>
      <c r="CS36" s="164">
        <f>'Production Summary'!$N$50</f>
        <v>13331.600831600828</v>
      </c>
      <c r="CT36" s="164">
        <f>'Production Summary'!$M$50</f>
        <v>148.1288981288981</v>
      </c>
      <c r="CU36" s="164">
        <f>'Production Summary'!$N$51</f>
        <v>12785.862785862784</v>
      </c>
      <c r="CV36" s="164">
        <f>'Production Summary'!$M$51</f>
        <v>355.16285516285512</v>
      </c>
      <c r="CW36" s="164">
        <f>'Production Summary'!$N$52</f>
        <v>12629.937629937627</v>
      </c>
      <c r="CX36" s="164">
        <f>'Production Summary'!$M$52</f>
        <v>701.66320166320156</v>
      </c>
      <c r="CY36" s="164">
        <f>'Production Summary'!$N$53</f>
        <v>12396.049896049895</v>
      </c>
      <c r="CZ36" s="164">
        <f>'Production Summary'!$M$53</f>
        <v>688.66943866943859</v>
      </c>
      <c r="DA36" s="164">
        <f>'Production Summary'!$N$54</f>
        <v>13799.376299376298</v>
      </c>
      <c r="DB36" s="164">
        <f>'Production Summary'!$M$54</f>
        <v>766.63201663201653</v>
      </c>
      <c r="DC36" s="164">
        <f>'Production Summary'!$N$60</f>
        <v>12863.825363825363</v>
      </c>
      <c r="DD36" s="164">
        <f>'Production Summary'!$M$60</f>
        <v>714.65696465696465</v>
      </c>
      <c r="DE36" s="164">
        <f>'Production Summary'!$N$59</f>
        <v>11148.648648648648</v>
      </c>
      <c r="DF36" s="164">
        <f>'Production Summary'!$M$59</f>
        <v>619.36936936936934</v>
      </c>
      <c r="DG36" s="164">
        <f>'Production Summary'!$N$55</f>
        <v>13842.68884268884</v>
      </c>
      <c r="DH36" s="164">
        <f>'Production Summary'!$M$55</f>
        <v>3460.67221067221</v>
      </c>
      <c r="DI36" s="164">
        <f>'Production Summary'!$N$56</f>
        <v>13097.713097713096</v>
      </c>
      <c r="DJ36" s="164">
        <f>'Production Summary'!$M$56</f>
        <v>163.72141372141371</v>
      </c>
      <c r="DK36" s="164">
        <f>'Production Summary'!$N$57</f>
        <v>14189.189189189186</v>
      </c>
      <c r="DL36" s="164">
        <f>'Production Summary'!$M$57</f>
        <v>394.14414414414409</v>
      </c>
      <c r="DM36" s="164">
        <f>'Production Summary'!$N$58</f>
        <v>14017.671517671517</v>
      </c>
      <c r="DN36" s="164">
        <f>'Production Summary'!$M$58</f>
        <v>778.75952875952873</v>
      </c>
      <c r="DO36" s="164">
        <f>'Production Summary'!$N$61</f>
        <v>4500</v>
      </c>
      <c r="DP36" s="164">
        <f>'Production Summary'!$M$61</f>
        <v>750</v>
      </c>
      <c r="DQ36" s="164">
        <v>0</v>
      </c>
      <c r="DR36" s="164">
        <f>'Production Summary'!$N$62</f>
        <v>8900</v>
      </c>
      <c r="DS36" s="164">
        <f>'Production Summary'!$N$70</f>
        <v>300</v>
      </c>
      <c r="DT36" s="328">
        <f>'Production Summary'!$M$70</f>
        <v>25</v>
      </c>
      <c r="DU36" s="164">
        <v>0</v>
      </c>
      <c r="DV36" s="164">
        <f>'Production Summary'!$N$71</f>
        <v>150</v>
      </c>
      <c r="DW36" s="328">
        <v>0</v>
      </c>
      <c r="DX36" s="164">
        <f>'Production Summary'!$N$64</f>
        <v>192</v>
      </c>
      <c r="DY36" s="164">
        <v>0</v>
      </c>
      <c r="DZ36" s="391">
        <f>'Production Summary'!$N$65</f>
        <v>384</v>
      </c>
      <c r="EA36" s="164">
        <v>0</v>
      </c>
      <c r="EB36" s="391">
        <f>'Production Summary'!$N$66</f>
        <v>192</v>
      </c>
      <c r="EC36" s="164">
        <v>0</v>
      </c>
      <c r="ED36" s="164">
        <f>'Production Summary'!$N$67</f>
        <v>96</v>
      </c>
      <c r="EE36" s="164">
        <v>0</v>
      </c>
      <c r="EF36" s="164">
        <f>'Production Summary'!$N$68</f>
        <v>96</v>
      </c>
      <c r="EG36" s="164">
        <v>0</v>
      </c>
      <c r="EH36" s="164">
        <f>'Production Summary'!$N$69</f>
        <v>340</v>
      </c>
      <c r="EI36" s="101"/>
      <c r="EJ36" s="3"/>
      <c r="EK36" s="3"/>
      <c r="ER36" s="64" t="s">
        <v>52</v>
      </c>
      <c r="ES36" s="61" t="str">
        <f t="shared" si="32"/>
        <v/>
      </c>
      <c r="ET36" s="24">
        <f t="shared" si="33"/>
        <v>0</v>
      </c>
    </row>
    <row r="37" spans="1:150" ht="15" customHeight="1">
      <c r="A37" t="b">
        <f>C37='Raipur-2'!C37</f>
        <v>1</v>
      </c>
      <c r="B37" s="612">
        <f t="shared" si="34"/>
        <v>32</v>
      </c>
      <c r="C37" s="3" t="str">
        <f>IF('Raipur-2'!C37="","",'Raipur-2'!C37)</f>
        <v/>
      </c>
      <c r="D37" s="164">
        <f>'Production Summary'!$N$4</f>
        <v>666</v>
      </c>
      <c r="E37" s="164">
        <f>'Production Summary'!$M$4</f>
        <v>27.75</v>
      </c>
      <c r="F37" s="164">
        <v>0</v>
      </c>
      <c r="G37" s="164">
        <f>'Production Summary'!$N$5</f>
        <v>666</v>
      </c>
      <c r="H37" s="164">
        <f>'Production Summary'!$M$5</f>
        <v>27.75</v>
      </c>
      <c r="I37" s="164">
        <v>0</v>
      </c>
      <c r="J37" s="164">
        <f>'Production Summary'!$N$6</f>
        <v>200</v>
      </c>
      <c r="K37" s="328">
        <f>'Production Summary'!$M$6</f>
        <v>7.5</v>
      </c>
      <c r="L37" s="164">
        <v>0</v>
      </c>
      <c r="M37" s="365">
        <f>'Production Summary'!$N$7</f>
        <v>612.72</v>
      </c>
      <c r="N37" s="367">
        <f>'Production Summary'!$M$7</f>
        <v>25.53</v>
      </c>
      <c r="O37" s="164">
        <v>0</v>
      </c>
      <c r="P37" s="164">
        <f>'Production Summary'!$N$8</f>
        <v>780</v>
      </c>
      <c r="Q37" s="164">
        <f>'Production Summary'!$M$8</f>
        <v>65</v>
      </c>
      <c r="R37" s="164">
        <v>0</v>
      </c>
      <c r="S37" s="164">
        <f>'Production Summary'!$N$9</f>
        <v>720</v>
      </c>
      <c r="T37" s="164">
        <f>'Production Summary'!$M$9</f>
        <v>60</v>
      </c>
      <c r="U37" s="164">
        <v>0</v>
      </c>
      <c r="V37" s="164">
        <f>'Production Summary'!$N$10</f>
        <v>876</v>
      </c>
      <c r="W37" s="164">
        <f>'Production Summary'!$M$10</f>
        <v>73</v>
      </c>
      <c r="X37" s="164">
        <v>0</v>
      </c>
      <c r="Y37" s="164">
        <f>'Production Summary'!$N$14</f>
        <v>177</v>
      </c>
      <c r="Z37" s="328">
        <f>'Production Summary'!$M$14</f>
        <v>14.75</v>
      </c>
      <c r="AA37" s="164">
        <v>0</v>
      </c>
      <c r="AB37" s="167">
        <f t="shared" si="35"/>
        <v>126</v>
      </c>
      <c r="AC37" s="164">
        <f>'Production Summary'!$M$16</f>
        <v>21</v>
      </c>
      <c r="AD37" s="164">
        <v>0</v>
      </c>
      <c r="AE37" s="164">
        <f>'Production Summary'!$N$16</f>
        <v>252</v>
      </c>
      <c r="AF37" s="164">
        <f>'Production Summary'!$M$16</f>
        <v>21</v>
      </c>
      <c r="AG37" s="164">
        <v>0</v>
      </c>
      <c r="AH37" s="164">
        <f>'Production Summary'!$N$18</f>
        <v>1035</v>
      </c>
      <c r="AI37" s="164">
        <f>'Production Summary'!$M$18</f>
        <v>17.25</v>
      </c>
      <c r="AJ37" s="164">
        <v>0</v>
      </c>
      <c r="AK37" s="164">
        <f>'Production Summary'!$N$19</f>
        <v>870</v>
      </c>
      <c r="AL37" s="164">
        <f>'Production Summary'!$M$19</f>
        <v>29</v>
      </c>
      <c r="AM37" s="164">
        <v>0</v>
      </c>
      <c r="AN37" s="164">
        <f>'Production Summary'!$N$20</f>
        <v>864</v>
      </c>
      <c r="AO37" s="164">
        <f>'Production Summary'!$M$20</f>
        <v>72</v>
      </c>
      <c r="AP37" s="164">
        <v>0</v>
      </c>
      <c r="AQ37" s="164">
        <f>'Production Summary'!$N$21</f>
        <v>670</v>
      </c>
      <c r="AR37" s="164">
        <f>'Production Summary'!$M$21</f>
        <v>335</v>
      </c>
      <c r="AS37" s="164">
        <v>0</v>
      </c>
      <c r="AT37" s="386">
        <f>'Production Summary'!$N$22</f>
        <v>375</v>
      </c>
      <c r="AU37" s="164">
        <f>'Production Summary'!$N$23</f>
        <v>1050</v>
      </c>
      <c r="AV37" s="164">
        <f>'Production Summary'!$N$25</f>
        <v>300</v>
      </c>
      <c r="AW37" s="164">
        <f>'Production Summary'!$M$25</f>
        <v>25</v>
      </c>
      <c r="AX37" s="164">
        <v>0</v>
      </c>
      <c r="AY37" s="164">
        <f>'Production Summary'!$N$26</f>
        <v>300</v>
      </c>
      <c r="AZ37" s="164">
        <f>'Production Summary'!$M$26</f>
        <v>25</v>
      </c>
      <c r="BA37" s="164">
        <v>0</v>
      </c>
      <c r="BB37" s="164">
        <f>'Production Summary'!$N$28</f>
        <v>777</v>
      </c>
      <c r="BC37" s="164">
        <f>'Production Summary'!$M$28</f>
        <v>12.95</v>
      </c>
      <c r="BD37" s="164">
        <v>0</v>
      </c>
      <c r="BE37" s="164">
        <f>'Production Summary'!$N$29</f>
        <v>612</v>
      </c>
      <c r="BF37" s="164">
        <f>'Production Summary'!$M$29</f>
        <v>51</v>
      </c>
      <c r="BG37" s="164">
        <v>0</v>
      </c>
      <c r="BH37" s="164">
        <f>'Production Summary'!$N$30</f>
        <v>500</v>
      </c>
      <c r="BI37" s="164">
        <f>'Production Summary'!$M$30</f>
        <v>250</v>
      </c>
      <c r="BJ37" s="164">
        <v>0</v>
      </c>
      <c r="BK37" s="386"/>
      <c r="BL37" s="164">
        <f>'Production Summary'!$N$32</f>
        <v>875</v>
      </c>
      <c r="BM37" s="164">
        <f>'Production Summary'!$N$34</f>
        <v>360.59999999999997</v>
      </c>
      <c r="BN37" s="164">
        <f>'Production Summary'!$M$34</f>
        <v>6.01</v>
      </c>
      <c r="BO37" s="164">
        <v>0</v>
      </c>
      <c r="BP37" s="164">
        <f>'Production Summary'!$N$36</f>
        <v>717</v>
      </c>
      <c r="BQ37" s="164">
        <f>'Production Summary'!$M$36</f>
        <v>11.95</v>
      </c>
      <c r="BR37" s="164">
        <v>0</v>
      </c>
      <c r="BS37" s="164">
        <f>'Production Summary'!$N$37</f>
        <v>210</v>
      </c>
      <c r="BT37" s="164">
        <f>'Production Summary'!$M$37</f>
        <v>21</v>
      </c>
      <c r="BU37" s="164">
        <v>0</v>
      </c>
      <c r="BV37" s="164">
        <f>'Production Summary'!$N$38</f>
        <v>280</v>
      </c>
      <c r="BW37" s="164">
        <f>'Production Summary'!$M$38</f>
        <v>28</v>
      </c>
      <c r="BX37" s="164">
        <v>0</v>
      </c>
      <c r="BY37" s="165">
        <f>'Production Summary'!$N$39</f>
        <v>300.38406247988502</v>
      </c>
      <c r="BZ37" s="164">
        <f>'Production Summary'!$M$39</f>
        <v>30.038406247988501</v>
      </c>
      <c r="CA37" s="164">
        <v>0</v>
      </c>
      <c r="CB37" s="164">
        <f>'Production Summary'!$N$40</f>
        <v>131.30000000000001</v>
      </c>
      <c r="CC37" s="164">
        <f>'Production Summary'!$M$40</f>
        <v>13.13</v>
      </c>
      <c r="CD37" s="164">
        <v>0</v>
      </c>
      <c r="CE37" s="164">
        <f>'Production Summary'!$N$42</f>
        <v>1136.3519999999996</v>
      </c>
      <c r="CF37" s="164">
        <f>'Production Summary'!$M$42</f>
        <v>81.167999999999978</v>
      </c>
      <c r="CG37" s="164">
        <v>0</v>
      </c>
      <c r="CH37" s="164">
        <v>0</v>
      </c>
      <c r="CI37" s="164">
        <f>'Production Summary'!$N$43</f>
        <v>184</v>
      </c>
      <c r="CJ37" s="164">
        <v>0</v>
      </c>
      <c r="CK37" s="164">
        <f>'Production Summary'!$N$44</f>
        <v>355</v>
      </c>
      <c r="CL37" s="164">
        <v>0</v>
      </c>
      <c r="CM37" s="375">
        <f>'Production Summary'!$N$45</f>
        <v>1650</v>
      </c>
      <c r="CN37" s="164">
        <f>'Production Summary'!$N$46</f>
        <v>270</v>
      </c>
      <c r="CO37" s="164">
        <f>'Production Summary'!$N$47</f>
        <v>1350</v>
      </c>
      <c r="CP37" s="166"/>
      <c r="CQ37" s="164">
        <f>'Production Summary'!$N$49</f>
        <v>8004.1580041580037</v>
      </c>
      <c r="CR37" s="164">
        <f>'Production Summary'!$M$49</f>
        <v>66.701316701316699</v>
      </c>
      <c r="CS37" s="164">
        <f>'Production Summary'!$N$50</f>
        <v>13331.600831600828</v>
      </c>
      <c r="CT37" s="164">
        <f>'Production Summary'!$M$50</f>
        <v>148.1288981288981</v>
      </c>
      <c r="CU37" s="164">
        <f>'Production Summary'!$N$51</f>
        <v>12785.862785862784</v>
      </c>
      <c r="CV37" s="164">
        <f>'Production Summary'!$M$51</f>
        <v>355.16285516285512</v>
      </c>
      <c r="CW37" s="164">
        <f>'Production Summary'!$N$52</f>
        <v>12629.937629937627</v>
      </c>
      <c r="CX37" s="164">
        <f>'Production Summary'!$M$52</f>
        <v>701.66320166320156</v>
      </c>
      <c r="CY37" s="164">
        <f>'Production Summary'!$N$53</f>
        <v>12396.049896049895</v>
      </c>
      <c r="CZ37" s="164">
        <f>'Production Summary'!$M$53</f>
        <v>688.66943866943859</v>
      </c>
      <c r="DA37" s="164">
        <f>'Production Summary'!$N$54</f>
        <v>13799.376299376298</v>
      </c>
      <c r="DB37" s="164">
        <f>'Production Summary'!$M$54</f>
        <v>766.63201663201653</v>
      </c>
      <c r="DC37" s="164">
        <f>'Production Summary'!$N$60</f>
        <v>12863.825363825363</v>
      </c>
      <c r="DD37" s="164">
        <f>'Production Summary'!$M$60</f>
        <v>714.65696465696465</v>
      </c>
      <c r="DE37" s="164">
        <f>'Production Summary'!$N$59</f>
        <v>11148.648648648648</v>
      </c>
      <c r="DF37" s="164">
        <f>'Production Summary'!$M$59</f>
        <v>619.36936936936934</v>
      </c>
      <c r="DG37" s="164">
        <f>'Production Summary'!$N$55</f>
        <v>13842.68884268884</v>
      </c>
      <c r="DH37" s="164">
        <f>'Production Summary'!$M$55</f>
        <v>3460.67221067221</v>
      </c>
      <c r="DI37" s="164">
        <f>'Production Summary'!$N$56</f>
        <v>13097.713097713096</v>
      </c>
      <c r="DJ37" s="164">
        <f>'Production Summary'!$M$56</f>
        <v>163.72141372141371</v>
      </c>
      <c r="DK37" s="164">
        <f>'Production Summary'!$N$57</f>
        <v>14189.189189189186</v>
      </c>
      <c r="DL37" s="164">
        <f>'Production Summary'!$M$57</f>
        <v>394.14414414414409</v>
      </c>
      <c r="DM37" s="164">
        <f>'Production Summary'!$N$58</f>
        <v>14017.671517671517</v>
      </c>
      <c r="DN37" s="164">
        <f>'Production Summary'!$M$58</f>
        <v>778.75952875952873</v>
      </c>
      <c r="DO37" s="164">
        <f>'Production Summary'!$N$61</f>
        <v>4500</v>
      </c>
      <c r="DP37" s="164">
        <f>'Production Summary'!$M$61</f>
        <v>750</v>
      </c>
      <c r="DQ37" s="164">
        <v>0</v>
      </c>
      <c r="DR37" s="164">
        <f>'Production Summary'!$N$62</f>
        <v>8900</v>
      </c>
      <c r="DS37" s="164">
        <f>'Production Summary'!$N$70</f>
        <v>300</v>
      </c>
      <c r="DT37" s="328">
        <f>'Production Summary'!$M$70</f>
        <v>25</v>
      </c>
      <c r="DU37" s="164">
        <v>0</v>
      </c>
      <c r="DV37" s="164">
        <f>'Production Summary'!$N$71</f>
        <v>150</v>
      </c>
      <c r="DW37" s="328">
        <v>0</v>
      </c>
      <c r="DX37" s="164">
        <f>'Production Summary'!$N$64</f>
        <v>192</v>
      </c>
      <c r="DY37" s="164">
        <v>0</v>
      </c>
      <c r="DZ37" s="391">
        <f>'Production Summary'!$N$65</f>
        <v>384</v>
      </c>
      <c r="EA37" s="164">
        <v>0</v>
      </c>
      <c r="EB37" s="391">
        <f>'Production Summary'!$N$66</f>
        <v>192</v>
      </c>
      <c r="EC37" s="164">
        <v>0</v>
      </c>
      <c r="ED37" s="164">
        <f>'Production Summary'!$N$67</f>
        <v>96</v>
      </c>
      <c r="EE37" s="164">
        <v>0</v>
      </c>
      <c r="EF37" s="164">
        <f>'Production Summary'!$N$68</f>
        <v>96</v>
      </c>
      <c r="EG37" s="164">
        <v>0</v>
      </c>
      <c r="EH37" s="164">
        <f>'Production Summary'!$N$69</f>
        <v>340</v>
      </c>
      <c r="EI37" s="101"/>
      <c r="EJ37" s="3"/>
      <c r="EK37" s="3"/>
      <c r="ER37" s="64" t="s">
        <v>53</v>
      </c>
      <c r="ES37" s="61" t="str">
        <f>C40</f>
        <v>Saha Agency</v>
      </c>
      <c r="ET37" s="24">
        <f t="shared" si="33"/>
        <v>0</v>
      </c>
    </row>
    <row r="38" spans="1:150" ht="15" customHeight="1">
      <c r="A38" t="b">
        <f>C38='Raipur-2'!C38</f>
        <v>1</v>
      </c>
      <c r="B38" s="612">
        <f t="shared" si="34"/>
        <v>33</v>
      </c>
      <c r="C38" s="3" t="str">
        <f>IF('Raipur-2'!C38="","",'Raipur-2'!C38)</f>
        <v/>
      </c>
      <c r="D38" s="164">
        <f>'Production Summary'!$N$4</f>
        <v>666</v>
      </c>
      <c r="E38" s="164">
        <f>'Production Summary'!$M$4</f>
        <v>27.75</v>
      </c>
      <c r="F38" s="164">
        <v>0</v>
      </c>
      <c r="G38" s="164">
        <f>'Production Summary'!$N$5</f>
        <v>666</v>
      </c>
      <c r="H38" s="164">
        <f>'Production Summary'!$M$5</f>
        <v>27.75</v>
      </c>
      <c r="I38" s="164">
        <v>0</v>
      </c>
      <c r="J38" s="164">
        <f>'Production Summary'!$N$6</f>
        <v>200</v>
      </c>
      <c r="K38" s="328">
        <f>'Production Summary'!$M$6</f>
        <v>7.5</v>
      </c>
      <c r="L38" s="164">
        <v>0</v>
      </c>
      <c r="M38" s="365">
        <f>'Production Summary'!$N$7</f>
        <v>612.72</v>
      </c>
      <c r="N38" s="367">
        <f>'Production Summary'!$M$7</f>
        <v>25.53</v>
      </c>
      <c r="O38" s="164">
        <v>0</v>
      </c>
      <c r="P38" s="164">
        <f>'Production Summary'!$N$8</f>
        <v>780</v>
      </c>
      <c r="Q38" s="164">
        <f>'Production Summary'!$M$8</f>
        <v>65</v>
      </c>
      <c r="R38" s="164">
        <v>0</v>
      </c>
      <c r="S38" s="164">
        <f>'Production Summary'!$N$9</f>
        <v>720</v>
      </c>
      <c r="T38" s="164">
        <f>'Production Summary'!$M$9</f>
        <v>60</v>
      </c>
      <c r="U38" s="164">
        <v>0</v>
      </c>
      <c r="V38" s="164">
        <f>'Production Summary'!$N$10</f>
        <v>876</v>
      </c>
      <c r="W38" s="164">
        <f>'Production Summary'!$M$10</f>
        <v>73</v>
      </c>
      <c r="X38" s="164">
        <v>0</v>
      </c>
      <c r="Y38" s="164">
        <f>'Production Summary'!$N$14</f>
        <v>177</v>
      </c>
      <c r="Z38" s="328">
        <f>'Production Summary'!$M$14</f>
        <v>14.75</v>
      </c>
      <c r="AA38" s="164">
        <v>0</v>
      </c>
      <c r="AB38" s="167">
        <f t="shared" si="35"/>
        <v>126</v>
      </c>
      <c r="AC38" s="164">
        <f>'Production Summary'!$M$16</f>
        <v>21</v>
      </c>
      <c r="AD38" s="164">
        <v>0</v>
      </c>
      <c r="AE38" s="164">
        <f>'Production Summary'!$N$16</f>
        <v>252</v>
      </c>
      <c r="AF38" s="164">
        <f>'Production Summary'!$M$16</f>
        <v>21</v>
      </c>
      <c r="AG38" s="164">
        <v>0</v>
      </c>
      <c r="AH38" s="164">
        <f>'Production Summary'!$N$18</f>
        <v>1035</v>
      </c>
      <c r="AI38" s="164">
        <f>'Production Summary'!$M$18</f>
        <v>17.25</v>
      </c>
      <c r="AJ38" s="164">
        <v>0</v>
      </c>
      <c r="AK38" s="164">
        <f>'Production Summary'!$N$19</f>
        <v>870</v>
      </c>
      <c r="AL38" s="164">
        <f>'Production Summary'!$M$19</f>
        <v>29</v>
      </c>
      <c r="AM38" s="164">
        <v>0</v>
      </c>
      <c r="AN38" s="164">
        <f>'Production Summary'!$N$20</f>
        <v>864</v>
      </c>
      <c r="AO38" s="164">
        <f>'Production Summary'!$M$20</f>
        <v>72</v>
      </c>
      <c r="AP38" s="164">
        <v>0</v>
      </c>
      <c r="AQ38" s="164">
        <f>'Production Summary'!$N$21</f>
        <v>670</v>
      </c>
      <c r="AR38" s="164">
        <f>'Production Summary'!$M$21</f>
        <v>335</v>
      </c>
      <c r="AS38" s="164">
        <v>0</v>
      </c>
      <c r="AT38" s="386">
        <f>'Production Summary'!$N$22</f>
        <v>375</v>
      </c>
      <c r="AU38" s="164">
        <f>'Production Summary'!$N$23</f>
        <v>1050</v>
      </c>
      <c r="AV38" s="164">
        <f>'Production Summary'!$N$25</f>
        <v>300</v>
      </c>
      <c r="AW38" s="164">
        <f>'Production Summary'!$M$25</f>
        <v>25</v>
      </c>
      <c r="AX38" s="164">
        <v>0</v>
      </c>
      <c r="AY38" s="164">
        <f>'Production Summary'!$N$26</f>
        <v>300</v>
      </c>
      <c r="AZ38" s="164">
        <f>'Production Summary'!$M$26</f>
        <v>25</v>
      </c>
      <c r="BA38" s="164">
        <v>0</v>
      </c>
      <c r="BB38" s="164">
        <f>'Production Summary'!$N$28</f>
        <v>777</v>
      </c>
      <c r="BC38" s="164">
        <f>'Production Summary'!$M$28</f>
        <v>12.95</v>
      </c>
      <c r="BD38" s="164">
        <v>0</v>
      </c>
      <c r="BE38" s="164">
        <f>'Production Summary'!$N$29</f>
        <v>612</v>
      </c>
      <c r="BF38" s="164">
        <f>'Production Summary'!$M$29</f>
        <v>51</v>
      </c>
      <c r="BG38" s="164">
        <v>0</v>
      </c>
      <c r="BH38" s="164">
        <f>'Production Summary'!$N$30</f>
        <v>500</v>
      </c>
      <c r="BI38" s="164">
        <f>'Production Summary'!$M$30</f>
        <v>250</v>
      </c>
      <c r="BJ38" s="164">
        <v>0</v>
      </c>
      <c r="BK38" s="386"/>
      <c r="BL38" s="164">
        <f>'Production Summary'!$N$32</f>
        <v>875</v>
      </c>
      <c r="BM38" s="164">
        <f>'Production Summary'!$N$34</f>
        <v>360.59999999999997</v>
      </c>
      <c r="BN38" s="164">
        <f>'Production Summary'!$M$34</f>
        <v>6.01</v>
      </c>
      <c r="BO38" s="164">
        <v>0</v>
      </c>
      <c r="BP38" s="164">
        <f>'Production Summary'!$N$36</f>
        <v>717</v>
      </c>
      <c r="BQ38" s="164">
        <f>'Production Summary'!$M$36</f>
        <v>11.95</v>
      </c>
      <c r="BR38" s="164">
        <v>0</v>
      </c>
      <c r="BS38" s="164">
        <f>'Production Summary'!$N$37</f>
        <v>210</v>
      </c>
      <c r="BT38" s="164">
        <f>'Production Summary'!$M$37</f>
        <v>21</v>
      </c>
      <c r="BU38" s="164">
        <v>0</v>
      </c>
      <c r="BV38" s="164">
        <f>'Production Summary'!$N$38</f>
        <v>280</v>
      </c>
      <c r="BW38" s="164">
        <f>'Production Summary'!$M$38</f>
        <v>28</v>
      </c>
      <c r="BX38" s="164">
        <v>0</v>
      </c>
      <c r="BY38" s="165">
        <f>'Production Summary'!$N$39</f>
        <v>300.38406247988502</v>
      </c>
      <c r="BZ38" s="164">
        <f>'Production Summary'!$M$39</f>
        <v>30.038406247988501</v>
      </c>
      <c r="CA38" s="164">
        <v>0</v>
      </c>
      <c r="CB38" s="164">
        <f>'Production Summary'!$N$40</f>
        <v>131.30000000000001</v>
      </c>
      <c r="CC38" s="164">
        <f>'Production Summary'!$M$40</f>
        <v>13.13</v>
      </c>
      <c r="CD38" s="164">
        <v>0</v>
      </c>
      <c r="CE38" s="164">
        <f>'Production Summary'!$N$42</f>
        <v>1136.3519999999996</v>
      </c>
      <c r="CF38" s="164">
        <f>'Production Summary'!$M$42</f>
        <v>81.167999999999978</v>
      </c>
      <c r="CG38" s="164">
        <v>0</v>
      </c>
      <c r="CH38" s="164">
        <v>0</v>
      </c>
      <c r="CI38" s="164">
        <f>'Production Summary'!$N$43</f>
        <v>184</v>
      </c>
      <c r="CJ38" s="164">
        <v>0</v>
      </c>
      <c r="CK38" s="164">
        <f>'Production Summary'!$N$44</f>
        <v>355</v>
      </c>
      <c r="CL38" s="164">
        <v>0</v>
      </c>
      <c r="CM38" s="375">
        <f>'Production Summary'!$N$45</f>
        <v>1650</v>
      </c>
      <c r="CN38" s="164">
        <f>'Production Summary'!$N$46</f>
        <v>270</v>
      </c>
      <c r="CO38" s="164">
        <f>'Production Summary'!$N$47</f>
        <v>1350</v>
      </c>
      <c r="CP38" s="166"/>
      <c r="CQ38" s="164">
        <f>'Production Summary'!$N$49</f>
        <v>8004.1580041580037</v>
      </c>
      <c r="CR38" s="164">
        <f>'Production Summary'!$M$49</f>
        <v>66.701316701316699</v>
      </c>
      <c r="CS38" s="164">
        <f>'Production Summary'!$N$50</f>
        <v>13331.600831600828</v>
      </c>
      <c r="CT38" s="164">
        <f>'Production Summary'!$M$50</f>
        <v>148.1288981288981</v>
      </c>
      <c r="CU38" s="164">
        <f>'Production Summary'!$N$51</f>
        <v>12785.862785862784</v>
      </c>
      <c r="CV38" s="164">
        <f>'Production Summary'!$M$51</f>
        <v>355.16285516285512</v>
      </c>
      <c r="CW38" s="164">
        <f>'Production Summary'!$N$52</f>
        <v>12629.937629937627</v>
      </c>
      <c r="CX38" s="164">
        <f>'Production Summary'!$M$52</f>
        <v>701.66320166320156</v>
      </c>
      <c r="CY38" s="164">
        <f>'Production Summary'!$N$53</f>
        <v>12396.049896049895</v>
      </c>
      <c r="CZ38" s="164">
        <f>'Production Summary'!$M$53</f>
        <v>688.66943866943859</v>
      </c>
      <c r="DA38" s="164">
        <f>'Production Summary'!$N$54</f>
        <v>13799.376299376298</v>
      </c>
      <c r="DB38" s="164">
        <f>'Production Summary'!$M$54</f>
        <v>766.63201663201653</v>
      </c>
      <c r="DC38" s="164">
        <f>'Production Summary'!$N$60</f>
        <v>12863.825363825363</v>
      </c>
      <c r="DD38" s="164">
        <f>'Production Summary'!$M$60</f>
        <v>714.65696465696465</v>
      </c>
      <c r="DE38" s="164">
        <f>'Production Summary'!$N$59</f>
        <v>11148.648648648648</v>
      </c>
      <c r="DF38" s="164">
        <f>'Production Summary'!$M$59</f>
        <v>619.36936936936934</v>
      </c>
      <c r="DG38" s="164">
        <f>'Production Summary'!$N$55</f>
        <v>13842.68884268884</v>
      </c>
      <c r="DH38" s="164">
        <f>'Production Summary'!$M$55</f>
        <v>3460.67221067221</v>
      </c>
      <c r="DI38" s="164">
        <f>'Production Summary'!$N$56</f>
        <v>13097.713097713096</v>
      </c>
      <c r="DJ38" s="164">
        <f>'Production Summary'!$M$56</f>
        <v>163.72141372141371</v>
      </c>
      <c r="DK38" s="164">
        <f>'Production Summary'!$N$57</f>
        <v>14189.189189189186</v>
      </c>
      <c r="DL38" s="164">
        <f>'Production Summary'!$M$57</f>
        <v>394.14414414414409</v>
      </c>
      <c r="DM38" s="164">
        <f>'Production Summary'!$N$58</f>
        <v>14017.671517671517</v>
      </c>
      <c r="DN38" s="164">
        <f>'Production Summary'!$M$58</f>
        <v>778.75952875952873</v>
      </c>
      <c r="DO38" s="164">
        <f>'Production Summary'!$N$61</f>
        <v>4500</v>
      </c>
      <c r="DP38" s="164">
        <f>'Production Summary'!$M$61</f>
        <v>750</v>
      </c>
      <c r="DQ38" s="164">
        <v>0</v>
      </c>
      <c r="DR38" s="164">
        <f>'Production Summary'!$N$62</f>
        <v>8900</v>
      </c>
      <c r="DS38" s="164">
        <f>'Production Summary'!$N$70</f>
        <v>300</v>
      </c>
      <c r="DT38" s="328">
        <f>'Production Summary'!$M$70</f>
        <v>25</v>
      </c>
      <c r="DU38" s="164">
        <v>0</v>
      </c>
      <c r="DV38" s="164">
        <f>'Production Summary'!$N$71</f>
        <v>150</v>
      </c>
      <c r="DW38" s="328">
        <v>0</v>
      </c>
      <c r="DX38" s="164">
        <f>'Production Summary'!$N$64</f>
        <v>192</v>
      </c>
      <c r="DY38" s="164">
        <v>0</v>
      </c>
      <c r="DZ38" s="391">
        <f>'Production Summary'!$N$65</f>
        <v>384</v>
      </c>
      <c r="EA38" s="164">
        <v>0</v>
      </c>
      <c r="EB38" s="391">
        <f>'Production Summary'!$N$66</f>
        <v>192</v>
      </c>
      <c r="EC38" s="164">
        <v>0</v>
      </c>
      <c r="ED38" s="164">
        <f>'Production Summary'!$N$67</f>
        <v>96</v>
      </c>
      <c r="EE38" s="164">
        <v>0</v>
      </c>
      <c r="EF38" s="164">
        <f>'Production Summary'!$N$68</f>
        <v>96</v>
      </c>
      <c r="EG38" s="164">
        <v>0</v>
      </c>
      <c r="EH38" s="164">
        <f>'Production Summary'!$N$69</f>
        <v>340</v>
      </c>
      <c r="EI38" s="101"/>
      <c r="EJ38" s="3"/>
      <c r="EK38" s="3"/>
      <c r="ER38" s="64" t="s">
        <v>54</v>
      </c>
      <c r="ES38" s="61" t="str">
        <f>C49</f>
        <v>Kanha Dairy</v>
      </c>
      <c r="ET38" s="24">
        <f t="shared" si="33"/>
        <v>0</v>
      </c>
    </row>
    <row r="39" spans="1:150" ht="15" customHeight="1">
      <c r="A39" t="b">
        <f>C39='Raipur-2'!C39</f>
        <v>1</v>
      </c>
      <c r="B39" s="612">
        <f t="shared" si="34"/>
        <v>34</v>
      </c>
      <c r="C39" s="3" t="str">
        <f>IF('Raipur-2'!C39="","",'Raipur-2'!C39)</f>
        <v/>
      </c>
      <c r="D39" s="164">
        <f>'Production Summary'!$N$4</f>
        <v>666</v>
      </c>
      <c r="E39" s="164">
        <f>'Production Summary'!$M$4</f>
        <v>27.75</v>
      </c>
      <c r="F39" s="164">
        <v>0</v>
      </c>
      <c r="G39" s="164">
        <f>'Production Summary'!$N$5</f>
        <v>666</v>
      </c>
      <c r="H39" s="164">
        <f>'Production Summary'!$M$5</f>
        <v>27.75</v>
      </c>
      <c r="I39" s="164">
        <v>0</v>
      </c>
      <c r="J39" s="164">
        <f>'Production Summary'!$N$6</f>
        <v>200</v>
      </c>
      <c r="K39" s="328">
        <f>'Production Summary'!$M$6</f>
        <v>7.5</v>
      </c>
      <c r="L39" s="164">
        <v>0</v>
      </c>
      <c r="M39" s="365">
        <f>'Production Summary'!$N$7</f>
        <v>612.72</v>
      </c>
      <c r="N39" s="367">
        <f>'Production Summary'!$M$7</f>
        <v>25.53</v>
      </c>
      <c r="O39" s="164">
        <v>0</v>
      </c>
      <c r="P39" s="164">
        <f>'Production Summary'!$N$8</f>
        <v>780</v>
      </c>
      <c r="Q39" s="164">
        <f>'Production Summary'!$M$8</f>
        <v>65</v>
      </c>
      <c r="R39" s="164">
        <v>0</v>
      </c>
      <c r="S39" s="164">
        <f>'Production Summary'!$N$9</f>
        <v>720</v>
      </c>
      <c r="T39" s="164">
        <f>'Production Summary'!$M$9</f>
        <v>60</v>
      </c>
      <c r="U39" s="164">
        <v>0</v>
      </c>
      <c r="V39" s="164">
        <f>'Production Summary'!$N$10</f>
        <v>876</v>
      </c>
      <c r="W39" s="164">
        <f>'Production Summary'!$M$10</f>
        <v>73</v>
      </c>
      <c r="X39" s="164">
        <v>0</v>
      </c>
      <c r="Y39" s="164">
        <f>'Production Summary'!$N$14</f>
        <v>177</v>
      </c>
      <c r="Z39" s="328">
        <f>'Production Summary'!$M$14</f>
        <v>14.75</v>
      </c>
      <c r="AA39" s="164">
        <v>0</v>
      </c>
      <c r="AB39" s="167">
        <f t="shared" si="35"/>
        <v>126</v>
      </c>
      <c r="AC39" s="164">
        <f>'Production Summary'!$M$16</f>
        <v>21</v>
      </c>
      <c r="AD39" s="164">
        <v>0</v>
      </c>
      <c r="AE39" s="164">
        <f>'Production Summary'!$N$16</f>
        <v>252</v>
      </c>
      <c r="AF39" s="164">
        <f>'Production Summary'!$M$16</f>
        <v>21</v>
      </c>
      <c r="AG39" s="164">
        <v>0</v>
      </c>
      <c r="AH39" s="164">
        <f>'Production Summary'!$N$18</f>
        <v>1035</v>
      </c>
      <c r="AI39" s="164">
        <f>'Production Summary'!$M$18</f>
        <v>17.25</v>
      </c>
      <c r="AJ39" s="164">
        <v>0</v>
      </c>
      <c r="AK39" s="164">
        <f>'Production Summary'!$N$19</f>
        <v>870</v>
      </c>
      <c r="AL39" s="164">
        <f>'Production Summary'!$M$19</f>
        <v>29</v>
      </c>
      <c r="AM39" s="164">
        <v>0</v>
      </c>
      <c r="AN39" s="164">
        <f>'Production Summary'!$N$20</f>
        <v>864</v>
      </c>
      <c r="AO39" s="164">
        <f>'Production Summary'!$M$20</f>
        <v>72</v>
      </c>
      <c r="AP39" s="164">
        <v>0</v>
      </c>
      <c r="AQ39" s="164">
        <f>'Production Summary'!$N$21</f>
        <v>670</v>
      </c>
      <c r="AR39" s="164">
        <f>'Production Summary'!$M$21</f>
        <v>335</v>
      </c>
      <c r="AS39" s="164">
        <v>0</v>
      </c>
      <c r="AT39" s="386">
        <f>'Production Summary'!$N$22</f>
        <v>375</v>
      </c>
      <c r="AU39" s="164">
        <f>'Production Summary'!$N$23</f>
        <v>1050</v>
      </c>
      <c r="AV39" s="164">
        <f>'Production Summary'!$N$25</f>
        <v>300</v>
      </c>
      <c r="AW39" s="164">
        <f>'Production Summary'!$M$25</f>
        <v>25</v>
      </c>
      <c r="AX39" s="164">
        <v>0</v>
      </c>
      <c r="AY39" s="164">
        <f>'Production Summary'!$N$26</f>
        <v>300</v>
      </c>
      <c r="AZ39" s="164">
        <f>'Production Summary'!$M$26</f>
        <v>25</v>
      </c>
      <c r="BA39" s="164">
        <v>0</v>
      </c>
      <c r="BB39" s="164">
        <f>'Production Summary'!$N$28</f>
        <v>777</v>
      </c>
      <c r="BC39" s="164">
        <f>'Production Summary'!$M$28</f>
        <v>12.95</v>
      </c>
      <c r="BD39" s="164">
        <v>0</v>
      </c>
      <c r="BE39" s="164">
        <f>'Production Summary'!$N$29</f>
        <v>612</v>
      </c>
      <c r="BF39" s="164">
        <f>'Production Summary'!$M$29</f>
        <v>51</v>
      </c>
      <c r="BG39" s="164">
        <v>0</v>
      </c>
      <c r="BH39" s="164">
        <f>'Production Summary'!$N$30</f>
        <v>500</v>
      </c>
      <c r="BI39" s="164">
        <f>'Production Summary'!$M$30</f>
        <v>250</v>
      </c>
      <c r="BJ39" s="164">
        <v>0</v>
      </c>
      <c r="BK39" s="386"/>
      <c r="BL39" s="164">
        <f>'Production Summary'!$N$32</f>
        <v>875</v>
      </c>
      <c r="BM39" s="164">
        <f>'Production Summary'!$N$34</f>
        <v>360.59999999999997</v>
      </c>
      <c r="BN39" s="164">
        <f>'Production Summary'!$M$34</f>
        <v>6.01</v>
      </c>
      <c r="BO39" s="164">
        <v>0</v>
      </c>
      <c r="BP39" s="164">
        <f>'Production Summary'!$N$36</f>
        <v>717</v>
      </c>
      <c r="BQ39" s="164">
        <f>'Production Summary'!$M$36</f>
        <v>11.95</v>
      </c>
      <c r="BR39" s="164">
        <v>0</v>
      </c>
      <c r="BS39" s="164">
        <f>'Production Summary'!$N$37</f>
        <v>210</v>
      </c>
      <c r="BT39" s="164">
        <f>'Production Summary'!$M$37</f>
        <v>21</v>
      </c>
      <c r="BU39" s="164">
        <v>0</v>
      </c>
      <c r="BV39" s="164">
        <f>'Production Summary'!$N$38</f>
        <v>280</v>
      </c>
      <c r="BW39" s="164">
        <f>'Production Summary'!$M$38</f>
        <v>28</v>
      </c>
      <c r="BX39" s="164">
        <v>0</v>
      </c>
      <c r="BY39" s="165">
        <f>'Production Summary'!$N$39</f>
        <v>300.38406247988502</v>
      </c>
      <c r="BZ39" s="164">
        <f>'Production Summary'!$M$39</f>
        <v>30.038406247988501</v>
      </c>
      <c r="CA39" s="164">
        <v>0</v>
      </c>
      <c r="CB39" s="164">
        <f>'Production Summary'!$N$40</f>
        <v>131.30000000000001</v>
      </c>
      <c r="CC39" s="164">
        <f>'Production Summary'!$M$40</f>
        <v>13.13</v>
      </c>
      <c r="CD39" s="164">
        <v>0</v>
      </c>
      <c r="CE39" s="164">
        <f>'Production Summary'!$N$42</f>
        <v>1136.3519999999996</v>
      </c>
      <c r="CF39" s="164">
        <f>'Production Summary'!$M$42</f>
        <v>81.167999999999978</v>
      </c>
      <c r="CG39" s="164">
        <v>0</v>
      </c>
      <c r="CH39" s="164">
        <v>0</v>
      </c>
      <c r="CI39" s="164">
        <f>'Production Summary'!$N$43</f>
        <v>184</v>
      </c>
      <c r="CJ39" s="164">
        <v>0</v>
      </c>
      <c r="CK39" s="164">
        <f>'Production Summary'!$N$44</f>
        <v>355</v>
      </c>
      <c r="CL39" s="164">
        <v>0</v>
      </c>
      <c r="CM39" s="375">
        <f>'Production Summary'!$N$45</f>
        <v>1650</v>
      </c>
      <c r="CN39" s="164">
        <f>'Production Summary'!$N$46</f>
        <v>270</v>
      </c>
      <c r="CO39" s="164">
        <f>'Production Summary'!$N$47</f>
        <v>1350</v>
      </c>
      <c r="CP39" s="166"/>
      <c r="CQ39" s="164">
        <f>'Production Summary'!$N$49</f>
        <v>8004.1580041580037</v>
      </c>
      <c r="CR39" s="164">
        <f>'Production Summary'!$M$49</f>
        <v>66.701316701316699</v>
      </c>
      <c r="CS39" s="164">
        <f>'Production Summary'!$N$50</f>
        <v>13331.600831600828</v>
      </c>
      <c r="CT39" s="164">
        <f>'Production Summary'!$M$50</f>
        <v>148.1288981288981</v>
      </c>
      <c r="CU39" s="164">
        <f>'Production Summary'!$N$51</f>
        <v>12785.862785862784</v>
      </c>
      <c r="CV39" s="164">
        <f>'Production Summary'!$M$51</f>
        <v>355.16285516285512</v>
      </c>
      <c r="CW39" s="164">
        <f>'Production Summary'!$N$52</f>
        <v>12629.937629937627</v>
      </c>
      <c r="CX39" s="164">
        <f>'Production Summary'!$M$52</f>
        <v>701.66320166320156</v>
      </c>
      <c r="CY39" s="164">
        <f>'Production Summary'!$N$53</f>
        <v>12396.049896049895</v>
      </c>
      <c r="CZ39" s="164">
        <f>'Production Summary'!$M$53</f>
        <v>688.66943866943859</v>
      </c>
      <c r="DA39" s="164">
        <f>'Production Summary'!$N$54</f>
        <v>13799.376299376298</v>
      </c>
      <c r="DB39" s="164">
        <f>'Production Summary'!$M$54</f>
        <v>766.63201663201653</v>
      </c>
      <c r="DC39" s="164">
        <f>'Production Summary'!$N$60</f>
        <v>12863.825363825363</v>
      </c>
      <c r="DD39" s="164">
        <f>'Production Summary'!$M$60</f>
        <v>714.65696465696465</v>
      </c>
      <c r="DE39" s="164">
        <f>'Production Summary'!$N$59</f>
        <v>11148.648648648648</v>
      </c>
      <c r="DF39" s="164">
        <f>'Production Summary'!$M$59</f>
        <v>619.36936936936934</v>
      </c>
      <c r="DG39" s="164">
        <f>'Production Summary'!$N$55</f>
        <v>13842.68884268884</v>
      </c>
      <c r="DH39" s="164">
        <f>'Production Summary'!$M$55</f>
        <v>3460.67221067221</v>
      </c>
      <c r="DI39" s="164">
        <f>'Production Summary'!$N$56</f>
        <v>13097.713097713096</v>
      </c>
      <c r="DJ39" s="164">
        <f>'Production Summary'!$M$56</f>
        <v>163.72141372141371</v>
      </c>
      <c r="DK39" s="164">
        <f>'Production Summary'!$N$57</f>
        <v>14189.189189189186</v>
      </c>
      <c r="DL39" s="164">
        <f>'Production Summary'!$M$57</f>
        <v>394.14414414414409</v>
      </c>
      <c r="DM39" s="164">
        <f>'Production Summary'!$N$58</f>
        <v>14017.671517671517</v>
      </c>
      <c r="DN39" s="164">
        <f>'Production Summary'!$M$58</f>
        <v>778.75952875952873</v>
      </c>
      <c r="DO39" s="164">
        <f>'Production Summary'!$N$61</f>
        <v>4500</v>
      </c>
      <c r="DP39" s="164">
        <f>'Production Summary'!$M$61</f>
        <v>750</v>
      </c>
      <c r="DQ39" s="164">
        <v>0</v>
      </c>
      <c r="DR39" s="164">
        <f>'Production Summary'!$N$62</f>
        <v>8900</v>
      </c>
      <c r="DS39" s="164">
        <f>'Production Summary'!$N$70</f>
        <v>300</v>
      </c>
      <c r="DT39" s="328">
        <f>'Production Summary'!$M$70</f>
        <v>25</v>
      </c>
      <c r="DU39" s="164">
        <v>0</v>
      </c>
      <c r="DV39" s="164">
        <f>'Production Summary'!$N$71</f>
        <v>150</v>
      </c>
      <c r="DW39" s="328">
        <v>0</v>
      </c>
      <c r="DX39" s="164">
        <f>'Production Summary'!$N$64</f>
        <v>192</v>
      </c>
      <c r="DY39" s="164">
        <v>0</v>
      </c>
      <c r="DZ39" s="391">
        <f>'Production Summary'!$N$65</f>
        <v>384</v>
      </c>
      <c r="EA39" s="164">
        <v>0</v>
      </c>
      <c r="EB39" s="391">
        <f>'Production Summary'!$N$66</f>
        <v>192</v>
      </c>
      <c r="EC39" s="164">
        <v>0</v>
      </c>
      <c r="ED39" s="164">
        <f>'Production Summary'!$N$67</f>
        <v>96</v>
      </c>
      <c r="EE39" s="164">
        <v>0</v>
      </c>
      <c r="EF39" s="164">
        <f>'Production Summary'!$N$68</f>
        <v>96</v>
      </c>
      <c r="EG39" s="164">
        <v>0</v>
      </c>
      <c r="EH39" s="164">
        <f>'Production Summary'!$N$69</f>
        <v>340</v>
      </c>
      <c r="EI39" s="101"/>
      <c r="EJ39" s="3"/>
      <c r="EK39" s="3"/>
      <c r="ER39" s="64" t="s">
        <v>55</v>
      </c>
      <c r="ES39" s="61" t="str">
        <f>C47</f>
        <v>Deepak Kumar Sharma</v>
      </c>
      <c r="ET39" s="24">
        <f t="shared" si="33"/>
        <v>0</v>
      </c>
    </row>
    <row r="40" spans="1:150" s="53" customFormat="1" ht="15" customHeight="1">
      <c r="A40" t="b">
        <f>C40='Raipur-2'!C40</f>
        <v>1</v>
      </c>
      <c r="B40" s="612">
        <f t="shared" si="34"/>
        <v>35</v>
      </c>
      <c r="C40" s="3" t="str">
        <f>IF('Raipur-2'!C40="","",'Raipur-2'!C40)</f>
        <v>Saha Agency</v>
      </c>
      <c r="D40" s="164">
        <f>'Production Summary'!$N$4</f>
        <v>666</v>
      </c>
      <c r="E40" s="164">
        <f>'Production Summary'!$M$4</f>
        <v>27.75</v>
      </c>
      <c r="F40" s="164">
        <v>0</v>
      </c>
      <c r="G40" s="164">
        <f>'Production Summary'!$N$5</f>
        <v>666</v>
      </c>
      <c r="H40" s="164">
        <f>'Production Summary'!$M$5</f>
        <v>27.75</v>
      </c>
      <c r="I40" s="164">
        <v>0</v>
      </c>
      <c r="J40" s="164">
        <f>'Production Summary'!$N$6</f>
        <v>200</v>
      </c>
      <c r="K40" s="328">
        <f>'Production Summary'!$M$6</f>
        <v>7.5</v>
      </c>
      <c r="L40" s="164">
        <v>0</v>
      </c>
      <c r="M40" s="365">
        <f>'Production Summary'!$N$7</f>
        <v>612.72</v>
      </c>
      <c r="N40" s="367">
        <f>'Production Summary'!$M$7</f>
        <v>25.53</v>
      </c>
      <c r="O40" s="164">
        <v>0</v>
      </c>
      <c r="P40" s="164">
        <f>'Production Summary'!$N$8</f>
        <v>780</v>
      </c>
      <c r="Q40" s="164">
        <f>'Production Summary'!$M$8</f>
        <v>65</v>
      </c>
      <c r="R40" s="164">
        <v>0</v>
      </c>
      <c r="S40" s="164">
        <f>'Production Summary'!$N$9</f>
        <v>720</v>
      </c>
      <c r="T40" s="164">
        <f>'Production Summary'!$M$9</f>
        <v>60</v>
      </c>
      <c r="U40" s="164">
        <v>0</v>
      </c>
      <c r="V40" s="164">
        <f>'Production Summary'!$N$10</f>
        <v>876</v>
      </c>
      <c r="W40" s="164">
        <f>'Production Summary'!$M$10</f>
        <v>73</v>
      </c>
      <c r="X40" s="164">
        <v>0</v>
      </c>
      <c r="Y40" s="164">
        <f>'Production Summary'!$N$14</f>
        <v>177</v>
      </c>
      <c r="Z40" s="328">
        <f>'Production Summary'!$M$14</f>
        <v>14.75</v>
      </c>
      <c r="AA40" s="164">
        <v>0</v>
      </c>
      <c r="AB40" s="167">
        <f t="shared" si="35"/>
        <v>126</v>
      </c>
      <c r="AC40" s="164">
        <f>'Production Summary'!$M$16</f>
        <v>21</v>
      </c>
      <c r="AD40" s="164">
        <v>0</v>
      </c>
      <c r="AE40" s="164">
        <f>'Production Summary'!$N$16</f>
        <v>252</v>
      </c>
      <c r="AF40" s="164">
        <f>'Production Summary'!$M$16</f>
        <v>21</v>
      </c>
      <c r="AG40" s="164">
        <v>0</v>
      </c>
      <c r="AH40" s="164">
        <f>'Production Summary'!$N$18</f>
        <v>1035</v>
      </c>
      <c r="AI40" s="164">
        <f>'Production Summary'!$M$18</f>
        <v>17.25</v>
      </c>
      <c r="AJ40" s="164">
        <v>0</v>
      </c>
      <c r="AK40" s="164">
        <f>'Production Summary'!$N$19</f>
        <v>870</v>
      </c>
      <c r="AL40" s="164">
        <f>'Production Summary'!$M$19</f>
        <v>29</v>
      </c>
      <c r="AM40" s="164">
        <v>0</v>
      </c>
      <c r="AN40" s="164">
        <f>'Production Summary'!$N$20</f>
        <v>864</v>
      </c>
      <c r="AO40" s="164">
        <f>'Production Summary'!$M$20</f>
        <v>72</v>
      </c>
      <c r="AP40" s="164">
        <v>0</v>
      </c>
      <c r="AQ40" s="164">
        <f>'Production Summary'!$N$21</f>
        <v>670</v>
      </c>
      <c r="AR40" s="164">
        <f>'Production Summary'!$M$21</f>
        <v>335</v>
      </c>
      <c r="AS40" s="164">
        <v>0</v>
      </c>
      <c r="AT40" s="386">
        <f>'Production Summary'!$N$22</f>
        <v>375</v>
      </c>
      <c r="AU40" s="164">
        <f>'Production Summary'!$N$23</f>
        <v>1050</v>
      </c>
      <c r="AV40" s="164">
        <f>'Production Summary'!$N$25</f>
        <v>300</v>
      </c>
      <c r="AW40" s="164">
        <f>'Production Summary'!$M$25</f>
        <v>25</v>
      </c>
      <c r="AX40" s="164">
        <v>0</v>
      </c>
      <c r="AY40" s="164">
        <f>'Production Summary'!$N$26</f>
        <v>300</v>
      </c>
      <c r="AZ40" s="164">
        <f>'Production Summary'!$M$26</f>
        <v>25</v>
      </c>
      <c r="BA40" s="164">
        <v>0</v>
      </c>
      <c r="BB40" s="164">
        <f>'Production Summary'!$N$28</f>
        <v>777</v>
      </c>
      <c r="BC40" s="164">
        <f>'Production Summary'!$M$28</f>
        <v>12.95</v>
      </c>
      <c r="BD40" s="164">
        <v>0</v>
      </c>
      <c r="BE40" s="164">
        <f>'Production Summary'!$N$29</f>
        <v>612</v>
      </c>
      <c r="BF40" s="164">
        <f>'Production Summary'!$M$29</f>
        <v>51</v>
      </c>
      <c r="BG40" s="164">
        <v>0</v>
      </c>
      <c r="BH40" s="164">
        <f>'Production Summary'!$N$30</f>
        <v>500</v>
      </c>
      <c r="BI40" s="164">
        <f>'Production Summary'!$M$30</f>
        <v>250</v>
      </c>
      <c r="BJ40" s="164">
        <v>0</v>
      </c>
      <c r="BK40" s="386"/>
      <c r="BL40" s="164">
        <f>'Production Summary'!$N$32</f>
        <v>875</v>
      </c>
      <c r="BM40" s="164">
        <f>'Production Summary'!$N$34</f>
        <v>360.59999999999997</v>
      </c>
      <c r="BN40" s="164">
        <f>'Production Summary'!$M$34</f>
        <v>6.01</v>
      </c>
      <c r="BO40" s="164">
        <v>0</v>
      </c>
      <c r="BP40" s="164">
        <f>'Production Summary'!$N$36</f>
        <v>717</v>
      </c>
      <c r="BQ40" s="164">
        <f>'Production Summary'!$M$36</f>
        <v>11.95</v>
      </c>
      <c r="BR40" s="164">
        <v>0</v>
      </c>
      <c r="BS40" s="164">
        <f>'Production Summary'!$N$37</f>
        <v>210</v>
      </c>
      <c r="BT40" s="164">
        <f>'Production Summary'!$M$37</f>
        <v>21</v>
      </c>
      <c r="BU40" s="164">
        <v>0</v>
      </c>
      <c r="BV40" s="164">
        <f>'Production Summary'!$N$38</f>
        <v>280</v>
      </c>
      <c r="BW40" s="164">
        <f>'Production Summary'!$M$38</f>
        <v>28</v>
      </c>
      <c r="BX40" s="164">
        <v>0</v>
      </c>
      <c r="BY40" s="165">
        <f>'Production Summary'!$N$39</f>
        <v>300.38406247988502</v>
      </c>
      <c r="BZ40" s="164">
        <f>'Production Summary'!$M$39</f>
        <v>30.038406247988501</v>
      </c>
      <c r="CA40" s="164">
        <v>0</v>
      </c>
      <c r="CB40" s="164">
        <f>'Production Summary'!$N$40</f>
        <v>131.30000000000001</v>
      </c>
      <c r="CC40" s="164">
        <f>'Production Summary'!$M$40</f>
        <v>13.13</v>
      </c>
      <c r="CD40" s="164">
        <v>0</v>
      </c>
      <c r="CE40" s="164">
        <f>'Production Summary'!$N$42</f>
        <v>1136.3519999999996</v>
      </c>
      <c r="CF40" s="164">
        <f>'Production Summary'!$M$42</f>
        <v>81.167999999999978</v>
      </c>
      <c r="CG40" s="164">
        <v>0</v>
      </c>
      <c r="CH40" s="164">
        <v>0</v>
      </c>
      <c r="CI40" s="164">
        <f>'Production Summary'!$N$43</f>
        <v>184</v>
      </c>
      <c r="CJ40" s="164">
        <v>0</v>
      </c>
      <c r="CK40" s="164">
        <f>'Production Summary'!$N$44</f>
        <v>355</v>
      </c>
      <c r="CL40" s="164">
        <v>0</v>
      </c>
      <c r="CM40" s="375">
        <f>'Production Summary'!$N$45</f>
        <v>1650</v>
      </c>
      <c r="CN40" s="164">
        <f>'Production Summary'!$N$46</f>
        <v>270</v>
      </c>
      <c r="CO40" s="164">
        <f>'Production Summary'!$N$47</f>
        <v>1350</v>
      </c>
      <c r="CP40" s="166"/>
      <c r="CQ40" s="164">
        <f>'Production Summary'!$N$49</f>
        <v>8004.1580041580037</v>
      </c>
      <c r="CR40" s="164">
        <f>'Production Summary'!$M$49</f>
        <v>66.701316701316699</v>
      </c>
      <c r="CS40" s="164">
        <f>'Production Summary'!$N$50</f>
        <v>13331.600831600828</v>
      </c>
      <c r="CT40" s="164">
        <f>'Production Summary'!$M$50</f>
        <v>148.1288981288981</v>
      </c>
      <c r="CU40" s="164">
        <f>'Production Summary'!$N$51</f>
        <v>12785.862785862784</v>
      </c>
      <c r="CV40" s="164">
        <f>'Production Summary'!$M$51</f>
        <v>355.16285516285512</v>
      </c>
      <c r="CW40" s="164">
        <f>'Production Summary'!$N$52</f>
        <v>12629.937629937627</v>
      </c>
      <c r="CX40" s="164">
        <f>'Production Summary'!$M$52</f>
        <v>701.66320166320156</v>
      </c>
      <c r="CY40" s="164">
        <f>'Production Summary'!$N$53</f>
        <v>12396.049896049895</v>
      </c>
      <c r="CZ40" s="164">
        <f>'Production Summary'!$M$53</f>
        <v>688.66943866943859</v>
      </c>
      <c r="DA40" s="164">
        <f>'Production Summary'!$N$54</f>
        <v>13799.376299376298</v>
      </c>
      <c r="DB40" s="164">
        <f>'Production Summary'!$M$54</f>
        <v>766.63201663201653</v>
      </c>
      <c r="DC40" s="164">
        <f>'Production Summary'!$N$60</f>
        <v>12863.825363825363</v>
      </c>
      <c r="DD40" s="164">
        <f>'Production Summary'!$M$60</f>
        <v>714.65696465696465</v>
      </c>
      <c r="DE40" s="164">
        <f>'Production Summary'!$N$59</f>
        <v>11148.648648648648</v>
      </c>
      <c r="DF40" s="164">
        <f>'Production Summary'!$M$59</f>
        <v>619.36936936936934</v>
      </c>
      <c r="DG40" s="164">
        <f>'Production Summary'!$N$55</f>
        <v>13842.68884268884</v>
      </c>
      <c r="DH40" s="164">
        <f>'Production Summary'!$M$55</f>
        <v>3460.67221067221</v>
      </c>
      <c r="DI40" s="164">
        <f>'Production Summary'!$N$56</f>
        <v>13097.713097713096</v>
      </c>
      <c r="DJ40" s="164">
        <f>'Production Summary'!$M$56</f>
        <v>163.72141372141371</v>
      </c>
      <c r="DK40" s="164">
        <f>'Production Summary'!$N$57</f>
        <v>14189.189189189186</v>
      </c>
      <c r="DL40" s="164">
        <f>'Production Summary'!$M$57</f>
        <v>394.14414414414409</v>
      </c>
      <c r="DM40" s="164">
        <f>'Production Summary'!$N$58</f>
        <v>14017.671517671517</v>
      </c>
      <c r="DN40" s="164">
        <f>'Production Summary'!$M$58</f>
        <v>778.75952875952873</v>
      </c>
      <c r="DO40" s="164">
        <f>'Production Summary'!$N$61</f>
        <v>4500</v>
      </c>
      <c r="DP40" s="164">
        <f>'Production Summary'!$M$61</f>
        <v>750</v>
      </c>
      <c r="DQ40" s="164">
        <v>0</v>
      </c>
      <c r="DR40" s="164">
        <f>'Production Summary'!$N$62</f>
        <v>8900</v>
      </c>
      <c r="DS40" s="164">
        <f>'Production Summary'!$N$70</f>
        <v>300</v>
      </c>
      <c r="DT40" s="328">
        <f>'Production Summary'!$M$70</f>
        <v>25</v>
      </c>
      <c r="DU40" s="164">
        <v>0</v>
      </c>
      <c r="DV40" s="164">
        <f>'Production Summary'!$N$71</f>
        <v>150</v>
      </c>
      <c r="DW40" s="328">
        <v>0</v>
      </c>
      <c r="DX40" s="164">
        <f>'Production Summary'!$N$64</f>
        <v>192</v>
      </c>
      <c r="DY40" s="164">
        <v>0</v>
      </c>
      <c r="DZ40" s="391">
        <f>'Production Summary'!$N$65</f>
        <v>384</v>
      </c>
      <c r="EA40" s="164">
        <v>0</v>
      </c>
      <c r="EB40" s="391">
        <f>'Production Summary'!$N$66</f>
        <v>192</v>
      </c>
      <c r="EC40" s="164">
        <v>0</v>
      </c>
      <c r="ED40" s="164">
        <f>'Production Summary'!$N$67</f>
        <v>96</v>
      </c>
      <c r="EE40" s="164">
        <v>0</v>
      </c>
      <c r="EF40" s="164">
        <f>'Production Summary'!$N$68</f>
        <v>96</v>
      </c>
      <c r="EG40" s="164">
        <v>0</v>
      </c>
      <c r="EH40" s="164">
        <f>'Production Summary'!$N$69</f>
        <v>340</v>
      </c>
      <c r="EI40" s="101"/>
      <c r="EJ40" s="61"/>
      <c r="EK40" s="61"/>
      <c r="ER40" s="64" t="s">
        <v>56</v>
      </c>
      <c r="ES40" s="61" t="str">
        <f>C45</f>
        <v>Chourasiya Marketing</v>
      </c>
      <c r="ET40" s="24">
        <f t="shared" si="33"/>
        <v>0</v>
      </c>
    </row>
    <row r="41" spans="1:150" ht="15" customHeight="1">
      <c r="A41" t="b">
        <f>C41='Raipur-2'!C41</f>
        <v>1</v>
      </c>
      <c r="B41" s="612">
        <f t="shared" si="34"/>
        <v>36</v>
      </c>
      <c r="C41" s="3" t="str">
        <f>IF('Raipur-2'!C41="","",'Raipur-2'!C41)</f>
        <v>Manoj Kumar Sarkar</v>
      </c>
      <c r="D41" s="164">
        <f>'Production Summary'!$N$4</f>
        <v>666</v>
      </c>
      <c r="E41" s="164">
        <f>'Production Summary'!$M$4</f>
        <v>27.75</v>
      </c>
      <c r="F41" s="164">
        <v>0</v>
      </c>
      <c r="G41" s="164">
        <f>'Production Summary'!$N$5</f>
        <v>666</v>
      </c>
      <c r="H41" s="164">
        <f>'Production Summary'!$M$5</f>
        <v>27.75</v>
      </c>
      <c r="I41" s="164">
        <v>0</v>
      </c>
      <c r="J41" s="164">
        <f>'Production Summary'!$N$6</f>
        <v>200</v>
      </c>
      <c r="K41" s="328">
        <f>'Production Summary'!$M$6</f>
        <v>7.5</v>
      </c>
      <c r="L41" s="164">
        <v>0</v>
      </c>
      <c r="M41" s="365">
        <f>'Production Summary'!$N$7</f>
        <v>612.72</v>
      </c>
      <c r="N41" s="367">
        <f>'Production Summary'!$M$7</f>
        <v>25.53</v>
      </c>
      <c r="O41" s="164">
        <v>0</v>
      </c>
      <c r="P41" s="164">
        <f>'Production Summary'!$N$8</f>
        <v>780</v>
      </c>
      <c r="Q41" s="164">
        <f>'Production Summary'!$M$8</f>
        <v>65</v>
      </c>
      <c r="R41" s="164">
        <v>0</v>
      </c>
      <c r="S41" s="164">
        <f>'Production Summary'!$N$9</f>
        <v>720</v>
      </c>
      <c r="T41" s="164">
        <f>'Production Summary'!$M$9</f>
        <v>60</v>
      </c>
      <c r="U41" s="164">
        <v>0</v>
      </c>
      <c r="V41" s="164">
        <f>'Production Summary'!$N$10</f>
        <v>876</v>
      </c>
      <c r="W41" s="164">
        <f>'Production Summary'!$M$10</f>
        <v>73</v>
      </c>
      <c r="X41" s="164">
        <v>0</v>
      </c>
      <c r="Y41" s="164">
        <f>'Production Summary'!$N$14</f>
        <v>177</v>
      </c>
      <c r="Z41" s="328">
        <f>'Production Summary'!$M$14</f>
        <v>14.75</v>
      </c>
      <c r="AA41" s="164">
        <v>0</v>
      </c>
      <c r="AB41" s="167">
        <f t="shared" si="35"/>
        <v>126</v>
      </c>
      <c r="AC41" s="164">
        <f>'Production Summary'!$M$16</f>
        <v>21</v>
      </c>
      <c r="AD41" s="164">
        <v>0</v>
      </c>
      <c r="AE41" s="164">
        <f>'Production Summary'!$N$16</f>
        <v>252</v>
      </c>
      <c r="AF41" s="164">
        <f>'Production Summary'!$M$16</f>
        <v>21</v>
      </c>
      <c r="AG41" s="164">
        <v>0</v>
      </c>
      <c r="AH41" s="164">
        <f>'Production Summary'!$N$18</f>
        <v>1035</v>
      </c>
      <c r="AI41" s="164">
        <f>'Production Summary'!$M$18</f>
        <v>17.25</v>
      </c>
      <c r="AJ41" s="164">
        <v>0</v>
      </c>
      <c r="AK41" s="164">
        <f>'Production Summary'!$N$19</f>
        <v>870</v>
      </c>
      <c r="AL41" s="164">
        <f>'Production Summary'!$M$19</f>
        <v>29</v>
      </c>
      <c r="AM41" s="164">
        <v>0</v>
      </c>
      <c r="AN41" s="164">
        <f>'Production Summary'!$N$20</f>
        <v>864</v>
      </c>
      <c r="AO41" s="164">
        <f>'Production Summary'!$M$20</f>
        <v>72</v>
      </c>
      <c r="AP41" s="164">
        <v>0</v>
      </c>
      <c r="AQ41" s="164">
        <f>'Production Summary'!$N$21</f>
        <v>670</v>
      </c>
      <c r="AR41" s="164">
        <f>'Production Summary'!$M$21</f>
        <v>335</v>
      </c>
      <c r="AS41" s="164">
        <v>0</v>
      </c>
      <c r="AT41" s="386">
        <f>'Production Summary'!$N$22</f>
        <v>375</v>
      </c>
      <c r="AU41" s="164">
        <f>'Production Summary'!$N$23</f>
        <v>1050</v>
      </c>
      <c r="AV41" s="164">
        <f>'Production Summary'!$N$25</f>
        <v>300</v>
      </c>
      <c r="AW41" s="164">
        <f>'Production Summary'!$M$25</f>
        <v>25</v>
      </c>
      <c r="AX41" s="164">
        <v>0</v>
      </c>
      <c r="AY41" s="164">
        <f>'Production Summary'!$N$26</f>
        <v>300</v>
      </c>
      <c r="AZ41" s="164">
        <f>'Production Summary'!$M$26</f>
        <v>25</v>
      </c>
      <c r="BA41" s="164">
        <v>0</v>
      </c>
      <c r="BB41" s="164">
        <f>'Production Summary'!$N$28</f>
        <v>777</v>
      </c>
      <c r="BC41" s="164">
        <f>'Production Summary'!$M$28</f>
        <v>12.95</v>
      </c>
      <c r="BD41" s="164">
        <v>0</v>
      </c>
      <c r="BE41" s="164">
        <f>'Production Summary'!$N$29</f>
        <v>612</v>
      </c>
      <c r="BF41" s="164">
        <f>'Production Summary'!$M$29</f>
        <v>51</v>
      </c>
      <c r="BG41" s="164">
        <v>0</v>
      </c>
      <c r="BH41" s="164">
        <f>'Production Summary'!$N$30</f>
        <v>500</v>
      </c>
      <c r="BI41" s="164">
        <f>'Production Summary'!$M$30</f>
        <v>250</v>
      </c>
      <c r="BJ41" s="164">
        <v>0</v>
      </c>
      <c r="BK41" s="386"/>
      <c r="BL41" s="164">
        <f>'Production Summary'!$N$32</f>
        <v>875</v>
      </c>
      <c r="BM41" s="164">
        <f>'Production Summary'!$N$34</f>
        <v>360.59999999999997</v>
      </c>
      <c r="BN41" s="164">
        <f>'Production Summary'!$M$34</f>
        <v>6.01</v>
      </c>
      <c r="BO41" s="164">
        <v>0</v>
      </c>
      <c r="BP41" s="164">
        <f>'Production Summary'!$N$36</f>
        <v>717</v>
      </c>
      <c r="BQ41" s="164">
        <f>'Production Summary'!$M$36</f>
        <v>11.95</v>
      </c>
      <c r="BR41" s="164">
        <v>0</v>
      </c>
      <c r="BS41" s="164">
        <f>'Production Summary'!$N$37</f>
        <v>210</v>
      </c>
      <c r="BT41" s="164">
        <f>'Production Summary'!$M$37</f>
        <v>21</v>
      </c>
      <c r="BU41" s="164">
        <v>0</v>
      </c>
      <c r="BV41" s="164">
        <f>'Production Summary'!$N$38</f>
        <v>280</v>
      </c>
      <c r="BW41" s="164">
        <f>'Production Summary'!$M$38</f>
        <v>28</v>
      </c>
      <c r="BX41" s="164">
        <v>0</v>
      </c>
      <c r="BY41" s="165">
        <f>'Production Summary'!$N$39</f>
        <v>300.38406247988502</v>
      </c>
      <c r="BZ41" s="164">
        <f>'Production Summary'!$M$39</f>
        <v>30.038406247988501</v>
      </c>
      <c r="CA41" s="164">
        <v>0</v>
      </c>
      <c r="CB41" s="164">
        <f>'Production Summary'!$N$40</f>
        <v>131.30000000000001</v>
      </c>
      <c r="CC41" s="164">
        <f>'Production Summary'!$M$40</f>
        <v>13.13</v>
      </c>
      <c r="CD41" s="164">
        <v>0</v>
      </c>
      <c r="CE41" s="164">
        <f>'Production Summary'!$N$42</f>
        <v>1136.3519999999996</v>
      </c>
      <c r="CF41" s="164">
        <f>'Production Summary'!$M$42</f>
        <v>81.167999999999978</v>
      </c>
      <c r="CG41" s="164">
        <v>0</v>
      </c>
      <c r="CH41" s="164">
        <v>0</v>
      </c>
      <c r="CI41" s="164">
        <f>'Production Summary'!$N$43</f>
        <v>184</v>
      </c>
      <c r="CJ41" s="164">
        <v>0</v>
      </c>
      <c r="CK41" s="164">
        <f>'Production Summary'!$N$44</f>
        <v>355</v>
      </c>
      <c r="CL41" s="164">
        <v>0</v>
      </c>
      <c r="CM41" s="375">
        <f>'Production Summary'!$N$45</f>
        <v>1650</v>
      </c>
      <c r="CN41" s="164">
        <f>'Production Summary'!$N$46</f>
        <v>270</v>
      </c>
      <c r="CO41" s="164">
        <f>'Production Summary'!$N$47</f>
        <v>1350</v>
      </c>
      <c r="CP41" s="166"/>
      <c r="CQ41" s="164">
        <f>'Production Summary'!$N$49</f>
        <v>8004.1580041580037</v>
      </c>
      <c r="CR41" s="164">
        <f>'Production Summary'!$M$49</f>
        <v>66.701316701316699</v>
      </c>
      <c r="CS41" s="164">
        <f>'Production Summary'!$N$50</f>
        <v>13331.600831600828</v>
      </c>
      <c r="CT41" s="164">
        <f>'Production Summary'!$M$50</f>
        <v>148.1288981288981</v>
      </c>
      <c r="CU41" s="164">
        <f>'Production Summary'!$N$51</f>
        <v>12785.862785862784</v>
      </c>
      <c r="CV41" s="164">
        <f>'Production Summary'!$M$51</f>
        <v>355.16285516285512</v>
      </c>
      <c r="CW41" s="164">
        <f>'Production Summary'!$N$52</f>
        <v>12629.937629937627</v>
      </c>
      <c r="CX41" s="164">
        <f>'Production Summary'!$M$52</f>
        <v>701.66320166320156</v>
      </c>
      <c r="CY41" s="164">
        <f>'Production Summary'!$N$53</f>
        <v>12396.049896049895</v>
      </c>
      <c r="CZ41" s="164">
        <f>'Production Summary'!$M$53</f>
        <v>688.66943866943859</v>
      </c>
      <c r="DA41" s="164">
        <f>'Production Summary'!$N$54</f>
        <v>13799.376299376298</v>
      </c>
      <c r="DB41" s="164">
        <f>'Production Summary'!$M$54</f>
        <v>766.63201663201653</v>
      </c>
      <c r="DC41" s="164">
        <f>'Production Summary'!$N$60</f>
        <v>12863.825363825363</v>
      </c>
      <c r="DD41" s="164">
        <f>'Production Summary'!$M$60</f>
        <v>714.65696465696465</v>
      </c>
      <c r="DE41" s="164">
        <f>'Production Summary'!$N$59</f>
        <v>11148.648648648648</v>
      </c>
      <c r="DF41" s="164">
        <f>'Production Summary'!$M$59</f>
        <v>619.36936936936934</v>
      </c>
      <c r="DG41" s="164">
        <f>'Production Summary'!$N$55</f>
        <v>13842.68884268884</v>
      </c>
      <c r="DH41" s="164">
        <f>'Production Summary'!$M$55</f>
        <v>3460.67221067221</v>
      </c>
      <c r="DI41" s="164">
        <f>'Production Summary'!$N$56</f>
        <v>13097.713097713096</v>
      </c>
      <c r="DJ41" s="164">
        <f>'Production Summary'!$M$56</f>
        <v>163.72141372141371</v>
      </c>
      <c r="DK41" s="164">
        <f>'Production Summary'!$N$57</f>
        <v>14189.189189189186</v>
      </c>
      <c r="DL41" s="164">
        <f>'Production Summary'!$M$57</f>
        <v>394.14414414414409</v>
      </c>
      <c r="DM41" s="164">
        <f>'Production Summary'!$N$58</f>
        <v>14017.671517671517</v>
      </c>
      <c r="DN41" s="164">
        <f>'Production Summary'!$M$58</f>
        <v>778.75952875952873</v>
      </c>
      <c r="DO41" s="164">
        <f>'Production Summary'!$N$61</f>
        <v>4500</v>
      </c>
      <c r="DP41" s="164">
        <f>'Production Summary'!$M$61</f>
        <v>750</v>
      </c>
      <c r="DQ41" s="164">
        <v>0</v>
      </c>
      <c r="DR41" s="164">
        <f>'Production Summary'!$N$62</f>
        <v>8900</v>
      </c>
      <c r="DS41" s="164">
        <f>'Production Summary'!$N$70</f>
        <v>300</v>
      </c>
      <c r="DT41" s="328">
        <f>'Production Summary'!$M$70</f>
        <v>25</v>
      </c>
      <c r="DU41" s="164">
        <v>0</v>
      </c>
      <c r="DV41" s="164">
        <f>'Production Summary'!$N$71</f>
        <v>150</v>
      </c>
      <c r="DW41" s="328">
        <v>0</v>
      </c>
      <c r="DX41" s="164">
        <f>'Production Summary'!$N$64</f>
        <v>192</v>
      </c>
      <c r="DY41" s="164">
        <v>0</v>
      </c>
      <c r="DZ41" s="391">
        <f>'Production Summary'!$N$65</f>
        <v>384</v>
      </c>
      <c r="EA41" s="164">
        <v>0</v>
      </c>
      <c r="EB41" s="391">
        <f>'Production Summary'!$N$66</f>
        <v>192</v>
      </c>
      <c r="EC41" s="164">
        <v>0</v>
      </c>
      <c r="ED41" s="164">
        <f>'Production Summary'!$N$67</f>
        <v>96</v>
      </c>
      <c r="EE41" s="164">
        <v>0</v>
      </c>
      <c r="EF41" s="164">
        <f>'Production Summary'!$N$68</f>
        <v>96</v>
      </c>
      <c r="EG41" s="164">
        <v>0</v>
      </c>
      <c r="EH41" s="164">
        <f>'Production Summary'!$N$69</f>
        <v>340</v>
      </c>
      <c r="EI41" s="101"/>
      <c r="EJ41" s="3"/>
      <c r="EK41" s="3"/>
      <c r="ER41" s="64" t="s">
        <v>57</v>
      </c>
      <c r="ES41" s="61" t="str">
        <f>C37</f>
        <v/>
      </c>
      <c r="ET41" s="24">
        <f t="shared" si="33"/>
        <v>0</v>
      </c>
    </row>
    <row r="42" spans="1:150" ht="15" customHeight="1">
      <c r="A42" t="b">
        <f>C42='Raipur-2'!C42</f>
        <v>1</v>
      </c>
      <c r="B42" s="612">
        <f t="shared" si="34"/>
        <v>37</v>
      </c>
      <c r="C42" s="3" t="str">
        <f>IF('Raipur-2'!C42="","",'Raipur-2'!C42)</f>
        <v>Tandan Milk</v>
      </c>
      <c r="D42" s="164">
        <f>'Production Summary'!$N$4</f>
        <v>666</v>
      </c>
      <c r="E42" s="164">
        <f>'Production Summary'!$M$4</f>
        <v>27.75</v>
      </c>
      <c r="F42" s="164">
        <v>0</v>
      </c>
      <c r="G42" s="164">
        <f>'Production Summary'!$N$5</f>
        <v>666</v>
      </c>
      <c r="H42" s="164">
        <f>'Production Summary'!$M$5</f>
        <v>27.75</v>
      </c>
      <c r="I42" s="164">
        <v>0</v>
      </c>
      <c r="J42" s="164">
        <f>'Production Summary'!$N$6</f>
        <v>200</v>
      </c>
      <c r="K42" s="328">
        <f>'Production Summary'!$M$6</f>
        <v>7.5</v>
      </c>
      <c r="L42" s="164">
        <v>0</v>
      </c>
      <c r="M42" s="365">
        <f>'Production Summary'!$N$7</f>
        <v>612.72</v>
      </c>
      <c r="N42" s="367">
        <f>'Production Summary'!$M$7</f>
        <v>25.53</v>
      </c>
      <c r="O42" s="164">
        <v>0</v>
      </c>
      <c r="P42" s="164">
        <f>'Production Summary'!$N$8</f>
        <v>780</v>
      </c>
      <c r="Q42" s="164">
        <f>'Production Summary'!$M$8</f>
        <v>65</v>
      </c>
      <c r="R42" s="164">
        <v>0</v>
      </c>
      <c r="S42" s="164">
        <f>'Production Summary'!$N$9</f>
        <v>720</v>
      </c>
      <c r="T42" s="164">
        <f>'Production Summary'!$M$9</f>
        <v>60</v>
      </c>
      <c r="U42" s="164">
        <v>0</v>
      </c>
      <c r="V42" s="164">
        <f>'Production Summary'!$N$10</f>
        <v>876</v>
      </c>
      <c r="W42" s="164">
        <f>'Production Summary'!$M$10</f>
        <v>73</v>
      </c>
      <c r="X42" s="164">
        <v>0</v>
      </c>
      <c r="Y42" s="164">
        <f>'Production Summary'!$N$14</f>
        <v>177</v>
      </c>
      <c r="Z42" s="328">
        <f>'Production Summary'!$M$14</f>
        <v>14.75</v>
      </c>
      <c r="AA42" s="164">
        <v>0</v>
      </c>
      <c r="AB42" s="167">
        <f t="shared" si="35"/>
        <v>126</v>
      </c>
      <c r="AC42" s="164">
        <f>'Production Summary'!$M$16</f>
        <v>21</v>
      </c>
      <c r="AD42" s="164">
        <v>0</v>
      </c>
      <c r="AE42" s="164">
        <f>'Production Summary'!$N$16</f>
        <v>252</v>
      </c>
      <c r="AF42" s="164">
        <f>'Production Summary'!$M$16</f>
        <v>21</v>
      </c>
      <c r="AG42" s="164">
        <v>0</v>
      </c>
      <c r="AH42" s="164">
        <f>'Production Summary'!$N$18</f>
        <v>1035</v>
      </c>
      <c r="AI42" s="164">
        <f>'Production Summary'!$M$18</f>
        <v>17.25</v>
      </c>
      <c r="AJ42" s="164">
        <v>0</v>
      </c>
      <c r="AK42" s="164">
        <f>'Production Summary'!$N$19</f>
        <v>870</v>
      </c>
      <c r="AL42" s="164">
        <f>'Production Summary'!$M$19</f>
        <v>29</v>
      </c>
      <c r="AM42" s="164">
        <v>0</v>
      </c>
      <c r="AN42" s="164">
        <f>'Production Summary'!$N$20</f>
        <v>864</v>
      </c>
      <c r="AO42" s="164">
        <f>'Production Summary'!$M$20</f>
        <v>72</v>
      </c>
      <c r="AP42" s="164">
        <v>0</v>
      </c>
      <c r="AQ42" s="164">
        <f>'Production Summary'!$N$21</f>
        <v>670</v>
      </c>
      <c r="AR42" s="164">
        <f>'Production Summary'!$M$21</f>
        <v>335</v>
      </c>
      <c r="AS42" s="164">
        <v>0</v>
      </c>
      <c r="AT42" s="386">
        <f>'Production Summary'!$N$22</f>
        <v>375</v>
      </c>
      <c r="AU42" s="164">
        <f>'Production Summary'!$N$23</f>
        <v>1050</v>
      </c>
      <c r="AV42" s="164">
        <f>'Production Summary'!$N$25</f>
        <v>300</v>
      </c>
      <c r="AW42" s="164">
        <f>'Production Summary'!$M$25</f>
        <v>25</v>
      </c>
      <c r="AX42" s="164">
        <v>0</v>
      </c>
      <c r="AY42" s="164">
        <f>'Production Summary'!$N$26</f>
        <v>300</v>
      </c>
      <c r="AZ42" s="164">
        <f>'Production Summary'!$M$26</f>
        <v>25</v>
      </c>
      <c r="BA42" s="164">
        <v>0</v>
      </c>
      <c r="BB42" s="164">
        <f>'Production Summary'!$N$28</f>
        <v>777</v>
      </c>
      <c r="BC42" s="164">
        <f>'Production Summary'!$M$28</f>
        <v>12.95</v>
      </c>
      <c r="BD42" s="164">
        <v>0</v>
      </c>
      <c r="BE42" s="164">
        <f>'Production Summary'!$N$29</f>
        <v>612</v>
      </c>
      <c r="BF42" s="164">
        <f>'Production Summary'!$M$29</f>
        <v>51</v>
      </c>
      <c r="BG42" s="164">
        <v>0</v>
      </c>
      <c r="BH42" s="164">
        <f>'Production Summary'!$N$30</f>
        <v>500</v>
      </c>
      <c r="BI42" s="164">
        <f>'Production Summary'!$M$30</f>
        <v>250</v>
      </c>
      <c r="BJ42" s="164">
        <v>0</v>
      </c>
      <c r="BK42" s="386"/>
      <c r="BL42" s="164">
        <f>'Production Summary'!$N$32</f>
        <v>875</v>
      </c>
      <c r="BM42" s="164">
        <f>'Production Summary'!$N$34</f>
        <v>360.59999999999997</v>
      </c>
      <c r="BN42" s="164">
        <f>'Production Summary'!$M$34</f>
        <v>6.01</v>
      </c>
      <c r="BO42" s="164">
        <v>0</v>
      </c>
      <c r="BP42" s="164">
        <f>'Production Summary'!$N$36</f>
        <v>717</v>
      </c>
      <c r="BQ42" s="164">
        <f>'Production Summary'!$M$36</f>
        <v>11.95</v>
      </c>
      <c r="BR42" s="164">
        <v>0</v>
      </c>
      <c r="BS42" s="164">
        <f>'Production Summary'!$N$37</f>
        <v>210</v>
      </c>
      <c r="BT42" s="164">
        <f>'Production Summary'!$M$37</f>
        <v>21</v>
      </c>
      <c r="BU42" s="164">
        <v>0</v>
      </c>
      <c r="BV42" s="164">
        <f>'Production Summary'!$N$38</f>
        <v>280</v>
      </c>
      <c r="BW42" s="164">
        <f>'Production Summary'!$M$38</f>
        <v>28</v>
      </c>
      <c r="BX42" s="164">
        <v>0</v>
      </c>
      <c r="BY42" s="165">
        <f>'Production Summary'!$N$39</f>
        <v>300.38406247988502</v>
      </c>
      <c r="BZ42" s="164">
        <f>'Production Summary'!$M$39</f>
        <v>30.038406247988501</v>
      </c>
      <c r="CA42" s="164">
        <v>0</v>
      </c>
      <c r="CB42" s="164">
        <f>'Production Summary'!$N$40</f>
        <v>131.30000000000001</v>
      </c>
      <c r="CC42" s="164">
        <f>'Production Summary'!$M$40</f>
        <v>13.13</v>
      </c>
      <c r="CD42" s="164">
        <v>0</v>
      </c>
      <c r="CE42" s="164">
        <f>'Production Summary'!$N$42</f>
        <v>1136.3519999999996</v>
      </c>
      <c r="CF42" s="164">
        <f>'Production Summary'!$M$42</f>
        <v>81.167999999999978</v>
      </c>
      <c r="CG42" s="164">
        <v>0</v>
      </c>
      <c r="CH42" s="164">
        <v>0</v>
      </c>
      <c r="CI42" s="164">
        <f>'Production Summary'!$N$43</f>
        <v>184</v>
      </c>
      <c r="CJ42" s="164">
        <v>0</v>
      </c>
      <c r="CK42" s="164">
        <f>'Production Summary'!$N$44</f>
        <v>355</v>
      </c>
      <c r="CL42" s="164">
        <v>0</v>
      </c>
      <c r="CM42" s="375">
        <f>'Production Summary'!$N$45</f>
        <v>1650</v>
      </c>
      <c r="CN42" s="164">
        <f>'Production Summary'!$N$46</f>
        <v>270</v>
      </c>
      <c r="CO42" s="164">
        <f>'Production Summary'!$N$47</f>
        <v>1350</v>
      </c>
      <c r="CP42" s="166"/>
      <c r="CQ42" s="164">
        <f>'Production Summary'!$N$49</f>
        <v>8004.1580041580037</v>
      </c>
      <c r="CR42" s="164">
        <f>'Production Summary'!$M$49</f>
        <v>66.701316701316699</v>
      </c>
      <c r="CS42" s="164">
        <f>'Production Summary'!$N$50</f>
        <v>13331.600831600828</v>
      </c>
      <c r="CT42" s="164">
        <f>'Production Summary'!$M$50</f>
        <v>148.1288981288981</v>
      </c>
      <c r="CU42" s="164">
        <f>'Production Summary'!$N$51</f>
        <v>12785.862785862784</v>
      </c>
      <c r="CV42" s="164">
        <f>'Production Summary'!$M$51</f>
        <v>355.16285516285512</v>
      </c>
      <c r="CW42" s="164">
        <f>'Production Summary'!$N$52</f>
        <v>12629.937629937627</v>
      </c>
      <c r="CX42" s="164">
        <f>'Production Summary'!$M$52</f>
        <v>701.66320166320156</v>
      </c>
      <c r="CY42" s="164">
        <f>'Production Summary'!$N$53</f>
        <v>12396.049896049895</v>
      </c>
      <c r="CZ42" s="164">
        <f>'Production Summary'!$M$53</f>
        <v>688.66943866943859</v>
      </c>
      <c r="DA42" s="164">
        <f>'Production Summary'!$N$54</f>
        <v>13799.376299376298</v>
      </c>
      <c r="DB42" s="164">
        <f>'Production Summary'!$M$54</f>
        <v>766.63201663201653</v>
      </c>
      <c r="DC42" s="164">
        <f>'Production Summary'!$N$60</f>
        <v>12863.825363825363</v>
      </c>
      <c r="DD42" s="164">
        <f>'Production Summary'!$M$60</f>
        <v>714.65696465696465</v>
      </c>
      <c r="DE42" s="164">
        <f>'Production Summary'!$N$59</f>
        <v>11148.648648648648</v>
      </c>
      <c r="DF42" s="164">
        <f>'Production Summary'!$M$59</f>
        <v>619.36936936936934</v>
      </c>
      <c r="DG42" s="164">
        <f>'Production Summary'!$N$55</f>
        <v>13842.68884268884</v>
      </c>
      <c r="DH42" s="164">
        <f>'Production Summary'!$M$55</f>
        <v>3460.67221067221</v>
      </c>
      <c r="DI42" s="164">
        <f>'Production Summary'!$N$56</f>
        <v>13097.713097713096</v>
      </c>
      <c r="DJ42" s="164">
        <f>'Production Summary'!$M$56</f>
        <v>163.72141372141371</v>
      </c>
      <c r="DK42" s="164">
        <f>'Production Summary'!$N$57</f>
        <v>14189.189189189186</v>
      </c>
      <c r="DL42" s="164">
        <f>'Production Summary'!$M$57</f>
        <v>394.14414414414409</v>
      </c>
      <c r="DM42" s="164">
        <f>'Production Summary'!$N$58</f>
        <v>14017.671517671517</v>
      </c>
      <c r="DN42" s="164">
        <f>'Production Summary'!$M$58</f>
        <v>778.75952875952873</v>
      </c>
      <c r="DO42" s="164">
        <f>'Production Summary'!$N$61</f>
        <v>4500</v>
      </c>
      <c r="DP42" s="164">
        <f>'Production Summary'!$M$61</f>
        <v>750</v>
      </c>
      <c r="DQ42" s="164">
        <v>0</v>
      </c>
      <c r="DR42" s="164">
        <f>'Production Summary'!$N$62</f>
        <v>8900</v>
      </c>
      <c r="DS42" s="164">
        <f>'Production Summary'!$N$70</f>
        <v>300</v>
      </c>
      <c r="DT42" s="328">
        <f>'Production Summary'!$M$70</f>
        <v>25</v>
      </c>
      <c r="DU42" s="164">
        <v>0</v>
      </c>
      <c r="DV42" s="164">
        <f>'Production Summary'!$N$71</f>
        <v>150</v>
      </c>
      <c r="DW42" s="328">
        <v>0</v>
      </c>
      <c r="DX42" s="164">
        <f>'Production Summary'!$N$64</f>
        <v>192</v>
      </c>
      <c r="DY42" s="164">
        <v>0</v>
      </c>
      <c r="DZ42" s="391">
        <f>'Production Summary'!$N$65</f>
        <v>384</v>
      </c>
      <c r="EA42" s="164">
        <v>0</v>
      </c>
      <c r="EB42" s="391">
        <f>'Production Summary'!$N$66</f>
        <v>192</v>
      </c>
      <c r="EC42" s="164">
        <v>0</v>
      </c>
      <c r="ED42" s="164">
        <f>'Production Summary'!$N$67</f>
        <v>96</v>
      </c>
      <c r="EE42" s="164">
        <v>0</v>
      </c>
      <c r="EF42" s="164">
        <f>'Production Summary'!$N$68</f>
        <v>96</v>
      </c>
      <c r="EG42" s="164">
        <v>0</v>
      </c>
      <c r="EH42" s="164">
        <f>'Production Summary'!$N$69</f>
        <v>340</v>
      </c>
      <c r="EI42" s="101"/>
      <c r="EJ42" s="3"/>
      <c r="EK42" s="3"/>
      <c r="ER42" s="64" t="s">
        <v>58</v>
      </c>
      <c r="ES42" s="61" t="str">
        <f>C44</f>
        <v>Santosh Kumar Sagar</v>
      </c>
      <c r="ET42" s="24">
        <f t="shared" si="33"/>
        <v>0</v>
      </c>
    </row>
    <row r="43" spans="1:150" ht="15" customHeight="1">
      <c r="A43" t="b">
        <f>C43='Raipur-2'!C43</f>
        <v>1</v>
      </c>
      <c r="B43" s="612">
        <f t="shared" si="34"/>
        <v>38</v>
      </c>
      <c r="C43" s="3" t="str">
        <f>IF('Raipur-2'!C43="","",'Raipur-2'!C43)</f>
        <v>CM Dairy</v>
      </c>
      <c r="D43" s="164">
        <f>'Production Summary'!$N$4</f>
        <v>666</v>
      </c>
      <c r="E43" s="164">
        <f>'Production Summary'!$M$4</f>
        <v>27.75</v>
      </c>
      <c r="F43" s="164">
        <v>0</v>
      </c>
      <c r="G43" s="164">
        <f>'Production Summary'!$N$5</f>
        <v>666</v>
      </c>
      <c r="H43" s="164">
        <f>'Production Summary'!$M$5</f>
        <v>27.75</v>
      </c>
      <c r="I43" s="164">
        <v>0</v>
      </c>
      <c r="J43" s="164">
        <f>'Production Summary'!$N$6</f>
        <v>200</v>
      </c>
      <c r="K43" s="328">
        <f>'Production Summary'!$M$6</f>
        <v>7.5</v>
      </c>
      <c r="L43" s="164">
        <v>0</v>
      </c>
      <c r="M43" s="365">
        <f>'Production Summary'!$N$7</f>
        <v>612.72</v>
      </c>
      <c r="N43" s="367">
        <f>'Production Summary'!$M$7</f>
        <v>25.53</v>
      </c>
      <c r="O43" s="164">
        <v>0</v>
      </c>
      <c r="P43" s="164">
        <f>'Production Summary'!$N$8</f>
        <v>780</v>
      </c>
      <c r="Q43" s="164">
        <f>'Production Summary'!$M$8</f>
        <v>65</v>
      </c>
      <c r="R43" s="164">
        <v>0</v>
      </c>
      <c r="S43" s="164">
        <f>'Production Summary'!$N$9</f>
        <v>720</v>
      </c>
      <c r="T43" s="164">
        <f>'Production Summary'!$M$9</f>
        <v>60</v>
      </c>
      <c r="U43" s="164">
        <v>0</v>
      </c>
      <c r="V43" s="164">
        <f>'Production Summary'!$N$10</f>
        <v>876</v>
      </c>
      <c r="W43" s="164">
        <f>'Production Summary'!$M$10</f>
        <v>73</v>
      </c>
      <c r="X43" s="164">
        <v>0</v>
      </c>
      <c r="Y43" s="164">
        <f>'Production Summary'!$N$14</f>
        <v>177</v>
      </c>
      <c r="Z43" s="328">
        <f>'Production Summary'!$M$14</f>
        <v>14.75</v>
      </c>
      <c r="AA43" s="164">
        <v>0</v>
      </c>
      <c r="AB43" s="167">
        <f t="shared" si="35"/>
        <v>126</v>
      </c>
      <c r="AC43" s="164">
        <f>'Production Summary'!$M$16</f>
        <v>21</v>
      </c>
      <c r="AD43" s="164">
        <v>0</v>
      </c>
      <c r="AE43" s="164">
        <f>'Production Summary'!$N$16</f>
        <v>252</v>
      </c>
      <c r="AF43" s="164">
        <f>'Production Summary'!$M$16</f>
        <v>21</v>
      </c>
      <c r="AG43" s="164">
        <v>0</v>
      </c>
      <c r="AH43" s="164">
        <f>'Production Summary'!$N$18</f>
        <v>1035</v>
      </c>
      <c r="AI43" s="164">
        <f>'Production Summary'!$M$18</f>
        <v>17.25</v>
      </c>
      <c r="AJ43" s="164">
        <v>0</v>
      </c>
      <c r="AK43" s="164">
        <f>'Production Summary'!$N$19</f>
        <v>870</v>
      </c>
      <c r="AL43" s="164">
        <f>'Production Summary'!$M$19</f>
        <v>29</v>
      </c>
      <c r="AM43" s="164">
        <v>0</v>
      </c>
      <c r="AN43" s="164">
        <f>'Production Summary'!$N$20</f>
        <v>864</v>
      </c>
      <c r="AO43" s="164">
        <f>'Production Summary'!$M$20</f>
        <v>72</v>
      </c>
      <c r="AP43" s="164">
        <v>0</v>
      </c>
      <c r="AQ43" s="164">
        <f>'Production Summary'!$N$21</f>
        <v>670</v>
      </c>
      <c r="AR43" s="164">
        <f>'Production Summary'!$M$21</f>
        <v>335</v>
      </c>
      <c r="AS43" s="164">
        <v>0</v>
      </c>
      <c r="AT43" s="386">
        <f>'Production Summary'!$N$22</f>
        <v>375</v>
      </c>
      <c r="AU43" s="164">
        <f>'Production Summary'!$N$23</f>
        <v>1050</v>
      </c>
      <c r="AV43" s="164">
        <f>'Production Summary'!$N$25</f>
        <v>300</v>
      </c>
      <c r="AW43" s="164">
        <f>'Production Summary'!$M$25</f>
        <v>25</v>
      </c>
      <c r="AX43" s="164">
        <v>0</v>
      </c>
      <c r="AY43" s="164">
        <f>'Production Summary'!$N$26</f>
        <v>300</v>
      </c>
      <c r="AZ43" s="164">
        <f>'Production Summary'!$M$26</f>
        <v>25</v>
      </c>
      <c r="BA43" s="164">
        <v>0</v>
      </c>
      <c r="BB43" s="164">
        <f>'Production Summary'!$N$28</f>
        <v>777</v>
      </c>
      <c r="BC43" s="164">
        <f>'Production Summary'!$M$28</f>
        <v>12.95</v>
      </c>
      <c r="BD43" s="164">
        <v>0</v>
      </c>
      <c r="BE43" s="164">
        <f>'Production Summary'!$N$29</f>
        <v>612</v>
      </c>
      <c r="BF43" s="164">
        <f>'Production Summary'!$M$29</f>
        <v>51</v>
      </c>
      <c r="BG43" s="164">
        <v>0</v>
      </c>
      <c r="BH43" s="164">
        <f>'Production Summary'!$N$30</f>
        <v>500</v>
      </c>
      <c r="BI43" s="164">
        <f>'Production Summary'!$M$30</f>
        <v>250</v>
      </c>
      <c r="BJ43" s="164">
        <v>0</v>
      </c>
      <c r="BK43" s="386"/>
      <c r="BL43" s="164">
        <f>'Production Summary'!$N$32</f>
        <v>875</v>
      </c>
      <c r="BM43" s="164">
        <f>'Production Summary'!$N$34</f>
        <v>360.59999999999997</v>
      </c>
      <c r="BN43" s="164">
        <f>'Production Summary'!$M$34</f>
        <v>6.01</v>
      </c>
      <c r="BO43" s="164">
        <v>0</v>
      </c>
      <c r="BP43" s="164">
        <f>'Production Summary'!$N$36</f>
        <v>717</v>
      </c>
      <c r="BQ43" s="164">
        <f>'Production Summary'!$M$36</f>
        <v>11.95</v>
      </c>
      <c r="BR43" s="164">
        <v>0</v>
      </c>
      <c r="BS43" s="164">
        <f>'Production Summary'!$N$37</f>
        <v>210</v>
      </c>
      <c r="BT43" s="164">
        <f>'Production Summary'!$M$37</f>
        <v>21</v>
      </c>
      <c r="BU43" s="164">
        <v>0</v>
      </c>
      <c r="BV43" s="164">
        <f>'Production Summary'!$N$38</f>
        <v>280</v>
      </c>
      <c r="BW43" s="164">
        <f>'Production Summary'!$M$38</f>
        <v>28</v>
      </c>
      <c r="BX43" s="164">
        <v>0</v>
      </c>
      <c r="BY43" s="165">
        <f>'Production Summary'!$N$39</f>
        <v>300.38406247988502</v>
      </c>
      <c r="BZ43" s="164">
        <f>'Production Summary'!$M$39</f>
        <v>30.038406247988501</v>
      </c>
      <c r="CA43" s="164">
        <v>0</v>
      </c>
      <c r="CB43" s="164">
        <f>'Production Summary'!$N$40</f>
        <v>131.30000000000001</v>
      </c>
      <c r="CC43" s="164">
        <f>'Production Summary'!$M$40</f>
        <v>13.13</v>
      </c>
      <c r="CD43" s="164">
        <v>0</v>
      </c>
      <c r="CE43" s="164">
        <f>'Production Summary'!$N$42</f>
        <v>1136.3519999999996</v>
      </c>
      <c r="CF43" s="164">
        <f>'Production Summary'!$M$42</f>
        <v>81.167999999999978</v>
      </c>
      <c r="CG43" s="164">
        <v>0</v>
      </c>
      <c r="CH43" s="164">
        <v>0</v>
      </c>
      <c r="CI43" s="164">
        <f>'Production Summary'!$N$43</f>
        <v>184</v>
      </c>
      <c r="CJ43" s="164">
        <v>0</v>
      </c>
      <c r="CK43" s="164">
        <f>'Production Summary'!$N$44</f>
        <v>355</v>
      </c>
      <c r="CL43" s="164">
        <v>0</v>
      </c>
      <c r="CM43" s="375">
        <f>'Production Summary'!$N$45</f>
        <v>1650</v>
      </c>
      <c r="CN43" s="164">
        <f>'Production Summary'!$N$46</f>
        <v>270</v>
      </c>
      <c r="CO43" s="164">
        <f>'Production Summary'!$N$47</f>
        <v>1350</v>
      </c>
      <c r="CP43" s="166"/>
      <c r="CQ43" s="164">
        <f>'Production Summary'!$N$49</f>
        <v>8004.1580041580037</v>
      </c>
      <c r="CR43" s="164">
        <f>'Production Summary'!$M$49</f>
        <v>66.701316701316699</v>
      </c>
      <c r="CS43" s="164">
        <f>'Production Summary'!$N$50</f>
        <v>13331.600831600828</v>
      </c>
      <c r="CT43" s="164">
        <f>'Production Summary'!$M$50</f>
        <v>148.1288981288981</v>
      </c>
      <c r="CU43" s="164">
        <f>'Production Summary'!$N$51</f>
        <v>12785.862785862784</v>
      </c>
      <c r="CV43" s="164">
        <f>'Production Summary'!$M$51</f>
        <v>355.16285516285512</v>
      </c>
      <c r="CW43" s="164">
        <f>'Production Summary'!$N$52</f>
        <v>12629.937629937627</v>
      </c>
      <c r="CX43" s="164">
        <f>'Production Summary'!$M$52</f>
        <v>701.66320166320156</v>
      </c>
      <c r="CY43" s="164">
        <f>'Production Summary'!$N$53</f>
        <v>12396.049896049895</v>
      </c>
      <c r="CZ43" s="164">
        <f>'Production Summary'!$M$53</f>
        <v>688.66943866943859</v>
      </c>
      <c r="DA43" s="164">
        <f>'Production Summary'!$N$54</f>
        <v>13799.376299376298</v>
      </c>
      <c r="DB43" s="164">
        <f>'Production Summary'!$M$54</f>
        <v>766.63201663201653</v>
      </c>
      <c r="DC43" s="164">
        <f>'Production Summary'!$N$60</f>
        <v>12863.825363825363</v>
      </c>
      <c r="DD43" s="164">
        <f>'Production Summary'!$M$60</f>
        <v>714.65696465696465</v>
      </c>
      <c r="DE43" s="164">
        <f>'Production Summary'!$N$59</f>
        <v>11148.648648648648</v>
      </c>
      <c r="DF43" s="164">
        <f>'Production Summary'!$M$59</f>
        <v>619.36936936936934</v>
      </c>
      <c r="DG43" s="164">
        <f>'Production Summary'!$N$55</f>
        <v>13842.68884268884</v>
      </c>
      <c r="DH43" s="164">
        <f>'Production Summary'!$M$55</f>
        <v>3460.67221067221</v>
      </c>
      <c r="DI43" s="164">
        <f>'Production Summary'!$N$56</f>
        <v>13097.713097713096</v>
      </c>
      <c r="DJ43" s="164">
        <f>'Production Summary'!$M$56</f>
        <v>163.72141372141371</v>
      </c>
      <c r="DK43" s="164">
        <f>'Production Summary'!$N$57</f>
        <v>14189.189189189186</v>
      </c>
      <c r="DL43" s="164">
        <f>'Production Summary'!$M$57</f>
        <v>394.14414414414409</v>
      </c>
      <c r="DM43" s="164">
        <f>'Production Summary'!$N$58</f>
        <v>14017.671517671517</v>
      </c>
      <c r="DN43" s="164">
        <f>'Production Summary'!$M$58</f>
        <v>778.75952875952873</v>
      </c>
      <c r="DO43" s="164">
        <f>'Production Summary'!$N$61</f>
        <v>4500</v>
      </c>
      <c r="DP43" s="164">
        <f>'Production Summary'!$M$61</f>
        <v>750</v>
      </c>
      <c r="DQ43" s="164">
        <v>0</v>
      </c>
      <c r="DR43" s="164">
        <f>'Production Summary'!$N$62</f>
        <v>8900</v>
      </c>
      <c r="DS43" s="164">
        <f>'Production Summary'!$N$70</f>
        <v>300</v>
      </c>
      <c r="DT43" s="328">
        <f>'Production Summary'!$M$70</f>
        <v>25</v>
      </c>
      <c r="DU43" s="164">
        <v>0</v>
      </c>
      <c r="DV43" s="164">
        <f>'Production Summary'!$N$71</f>
        <v>150</v>
      </c>
      <c r="DW43" s="328">
        <v>0</v>
      </c>
      <c r="DX43" s="164">
        <f>'Production Summary'!$N$64</f>
        <v>192</v>
      </c>
      <c r="DY43" s="164">
        <v>0</v>
      </c>
      <c r="DZ43" s="391">
        <f>'Production Summary'!$N$65</f>
        <v>384</v>
      </c>
      <c r="EA43" s="164">
        <v>0</v>
      </c>
      <c r="EB43" s="391">
        <f>'Production Summary'!$N$66</f>
        <v>192</v>
      </c>
      <c r="EC43" s="164">
        <v>0</v>
      </c>
      <c r="ED43" s="164">
        <f>'Production Summary'!$N$67</f>
        <v>96</v>
      </c>
      <c r="EE43" s="164">
        <v>0</v>
      </c>
      <c r="EF43" s="164">
        <f>'Production Summary'!$N$68</f>
        <v>96</v>
      </c>
      <c r="EG43" s="164">
        <v>0</v>
      </c>
      <c r="EH43" s="164">
        <f>'Production Summary'!$N$69</f>
        <v>340</v>
      </c>
      <c r="EI43" s="101"/>
      <c r="EJ43" s="3"/>
      <c r="EK43" s="3"/>
      <c r="ER43" s="64" t="s">
        <v>59</v>
      </c>
      <c r="ES43" s="61" t="str">
        <f>C42</f>
        <v>Tandan Milk</v>
      </c>
      <c r="ET43" s="24">
        <f t="shared" si="33"/>
        <v>0</v>
      </c>
    </row>
    <row r="44" spans="1:150" ht="15" customHeight="1">
      <c r="A44" t="b">
        <f>C44='Raipur-2'!C44</f>
        <v>1</v>
      </c>
      <c r="B44" s="612">
        <f t="shared" si="34"/>
        <v>39</v>
      </c>
      <c r="C44" s="3" t="str">
        <f>IF('Raipur-2'!C44="","",'Raipur-2'!C44)</f>
        <v>Santosh Kumar Sagar</v>
      </c>
      <c r="D44" s="164">
        <f>'Production Summary'!$N$4</f>
        <v>666</v>
      </c>
      <c r="E44" s="164">
        <f>'Production Summary'!$M$4</f>
        <v>27.75</v>
      </c>
      <c r="F44" s="164">
        <v>0</v>
      </c>
      <c r="G44" s="164">
        <f>'Production Summary'!$N$5</f>
        <v>666</v>
      </c>
      <c r="H44" s="164">
        <f>'Production Summary'!$M$5</f>
        <v>27.75</v>
      </c>
      <c r="I44" s="164">
        <v>0</v>
      </c>
      <c r="J44" s="164">
        <f>'Production Summary'!$N$6</f>
        <v>200</v>
      </c>
      <c r="K44" s="328">
        <f>'Production Summary'!$M$6</f>
        <v>7.5</v>
      </c>
      <c r="L44" s="164">
        <v>0</v>
      </c>
      <c r="M44" s="365">
        <f>'Production Summary'!$N$7</f>
        <v>612.72</v>
      </c>
      <c r="N44" s="367">
        <f>'Production Summary'!$M$7</f>
        <v>25.53</v>
      </c>
      <c r="O44" s="164">
        <v>0</v>
      </c>
      <c r="P44" s="164">
        <f>'Production Summary'!$N$8</f>
        <v>780</v>
      </c>
      <c r="Q44" s="164">
        <f>'Production Summary'!$M$8</f>
        <v>65</v>
      </c>
      <c r="R44" s="164">
        <v>0</v>
      </c>
      <c r="S44" s="164">
        <f>'Production Summary'!$N$9</f>
        <v>720</v>
      </c>
      <c r="T44" s="164">
        <f>'Production Summary'!$M$9</f>
        <v>60</v>
      </c>
      <c r="U44" s="164">
        <v>0</v>
      </c>
      <c r="V44" s="164">
        <f>'Production Summary'!$N$10</f>
        <v>876</v>
      </c>
      <c r="W44" s="164">
        <f>'Production Summary'!$M$10</f>
        <v>73</v>
      </c>
      <c r="X44" s="164">
        <v>0</v>
      </c>
      <c r="Y44" s="164">
        <f>'Production Summary'!$N$14</f>
        <v>177</v>
      </c>
      <c r="Z44" s="328">
        <f>'Production Summary'!$M$14</f>
        <v>14.75</v>
      </c>
      <c r="AA44" s="164">
        <v>0</v>
      </c>
      <c r="AB44" s="167">
        <f t="shared" si="35"/>
        <v>126</v>
      </c>
      <c r="AC44" s="164">
        <f>'Production Summary'!$M$16</f>
        <v>21</v>
      </c>
      <c r="AD44" s="164">
        <v>0</v>
      </c>
      <c r="AE44" s="164">
        <f>'Production Summary'!$N$16</f>
        <v>252</v>
      </c>
      <c r="AF44" s="164">
        <f>'Production Summary'!$M$16</f>
        <v>21</v>
      </c>
      <c r="AG44" s="164">
        <v>0</v>
      </c>
      <c r="AH44" s="164">
        <f>'Production Summary'!$N$18</f>
        <v>1035</v>
      </c>
      <c r="AI44" s="164">
        <f>'Production Summary'!$M$18</f>
        <v>17.25</v>
      </c>
      <c r="AJ44" s="164">
        <v>0</v>
      </c>
      <c r="AK44" s="164">
        <f>'Production Summary'!$N$19</f>
        <v>870</v>
      </c>
      <c r="AL44" s="164">
        <f>'Production Summary'!$M$19</f>
        <v>29</v>
      </c>
      <c r="AM44" s="164">
        <v>0</v>
      </c>
      <c r="AN44" s="164">
        <f>'Production Summary'!$N$20</f>
        <v>864</v>
      </c>
      <c r="AO44" s="164">
        <f>'Production Summary'!$M$20</f>
        <v>72</v>
      </c>
      <c r="AP44" s="164">
        <v>0</v>
      </c>
      <c r="AQ44" s="164">
        <f>'Production Summary'!$N$21</f>
        <v>670</v>
      </c>
      <c r="AR44" s="164">
        <f>'Production Summary'!$M$21</f>
        <v>335</v>
      </c>
      <c r="AS44" s="164">
        <v>0</v>
      </c>
      <c r="AT44" s="386">
        <f>'Production Summary'!$N$22</f>
        <v>375</v>
      </c>
      <c r="AU44" s="164">
        <f>'Production Summary'!$N$23</f>
        <v>1050</v>
      </c>
      <c r="AV44" s="164">
        <f>'Production Summary'!$N$25</f>
        <v>300</v>
      </c>
      <c r="AW44" s="164">
        <f>'Production Summary'!$M$25</f>
        <v>25</v>
      </c>
      <c r="AX44" s="164">
        <v>0</v>
      </c>
      <c r="AY44" s="164">
        <f>'Production Summary'!$N$26</f>
        <v>300</v>
      </c>
      <c r="AZ44" s="164">
        <f>'Production Summary'!$M$26</f>
        <v>25</v>
      </c>
      <c r="BA44" s="164">
        <v>0</v>
      </c>
      <c r="BB44" s="164">
        <f>'Production Summary'!$N$28</f>
        <v>777</v>
      </c>
      <c r="BC44" s="164">
        <f>'Production Summary'!$M$28</f>
        <v>12.95</v>
      </c>
      <c r="BD44" s="164">
        <v>0</v>
      </c>
      <c r="BE44" s="164">
        <f>'Production Summary'!$N$29</f>
        <v>612</v>
      </c>
      <c r="BF44" s="164">
        <f>'Production Summary'!$M$29</f>
        <v>51</v>
      </c>
      <c r="BG44" s="164">
        <v>0</v>
      </c>
      <c r="BH44" s="164">
        <f>'Production Summary'!$N$30</f>
        <v>500</v>
      </c>
      <c r="BI44" s="164">
        <f>'Production Summary'!$M$30</f>
        <v>250</v>
      </c>
      <c r="BJ44" s="164">
        <v>0</v>
      </c>
      <c r="BK44" s="386"/>
      <c r="BL44" s="164">
        <f>'Production Summary'!$N$32</f>
        <v>875</v>
      </c>
      <c r="BM44" s="164">
        <f>'Production Summary'!$N$34</f>
        <v>360.59999999999997</v>
      </c>
      <c r="BN44" s="164">
        <f>'Production Summary'!$M$34</f>
        <v>6.01</v>
      </c>
      <c r="BO44" s="164">
        <v>0</v>
      </c>
      <c r="BP44" s="164">
        <f>'Production Summary'!$N$36</f>
        <v>717</v>
      </c>
      <c r="BQ44" s="164">
        <f>'Production Summary'!$M$36</f>
        <v>11.95</v>
      </c>
      <c r="BR44" s="164">
        <v>0</v>
      </c>
      <c r="BS44" s="164">
        <f>'Production Summary'!$N$37</f>
        <v>210</v>
      </c>
      <c r="BT44" s="164">
        <f>'Production Summary'!$M$37</f>
        <v>21</v>
      </c>
      <c r="BU44" s="164">
        <v>0</v>
      </c>
      <c r="BV44" s="164">
        <f>'Production Summary'!$N$38</f>
        <v>280</v>
      </c>
      <c r="BW44" s="164">
        <f>'Production Summary'!$M$38</f>
        <v>28</v>
      </c>
      <c r="BX44" s="164">
        <v>0</v>
      </c>
      <c r="BY44" s="165">
        <f>'Production Summary'!$N$39</f>
        <v>300.38406247988502</v>
      </c>
      <c r="BZ44" s="164">
        <f>'Production Summary'!$M$39</f>
        <v>30.038406247988501</v>
      </c>
      <c r="CA44" s="164">
        <v>0</v>
      </c>
      <c r="CB44" s="164">
        <f>'Production Summary'!$N$40</f>
        <v>131.30000000000001</v>
      </c>
      <c r="CC44" s="164">
        <f>'Production Summary'!$M$40</f>
        <v>13.13</v>
      </c>
      <c r="CD44" s="164">
        <v>0</v>
      </c>
      <c r="CE44" s="164">
        <f>'Production Summary'!$N$42</f>
        <v>1136.3519999999996</v>
      </c>
      <c r="CF44" s="164">
        <f>'Production Summary'!$M$42</f>
        <v>81.167999999999978</v>
      </c>
      <c r="CG44" s="164">
        <v>0</v>
      </c>
      <c r="CH44" s="164">
        <v>0</v>
      </c>
      <c r="CI44" s="164">
        <f>'Production Summary'!$N$43</f>
        <v>184</v>
      </c>
      <c r="CJ44" s="164">
        <v>0</v>
      </c>
      <c r="CK44" s="164">
        <f>'Production Summary'!$N$44</f>
        <v>355</v>
      </c>
      <c r="CL44" s="164">
        <v>0</v>
      </c>
      <c r="CM44" s="375">
        <f>'Production Summary'!$N$45</f>
        <v>1650</v>
      </c>
      <c r="CN44" s="164">
        <f>'Production Summary'!$N$46</f>
        <v>270</v>
      </c>
      <c r="CO44" s="164">
        <f>'Production Summary'!$N$47</f>
        <v>1350</v>
      </c>
      <c r="CP44" s="166"/>
      <c r="CQ44" s="164">
        <f>'Production Summary'!$N$49</f>
        <v>8004.1580041580037</v>
      </c>
      <c r="CR44" s="164">
        <f>'Production Summary'!$M$49</f>
        <v>66.701316701316699</v>
      </c>
      <c r="CS44" s="164">
        <f>'Production Summary'!$N$50</f>
        <v>13331.600831600828</v>
      </c>
      <c r="CT44" s="164">
        <f>'Production Summary'!$M$50</f>
        <v>148.1288981288981</v>
      </c>
      <c r="CU44" s="164">
        <f>'Production Summary'!$N$51</f>
        <v>12785.862785862784</v>
      </c>
      <c r="CV44" s="164">
        <f>'Production Summary'!$M$51</f>
        <v>355.16285516285512</v>
      </c>
      <c r="CW44" s="164">
        <f>'Production Summary'!$N$52</f>
        <v>12629.937629937627</v>
      </c>
      <c r="CX44" s="164">
        <f>'Production Summary'!$M$52</f>
        <v>701.66320166320156</v>
      </c>
      <c r="CY44" s="164">
        <f>'Production Summary'!$N$53</f>
        <v>12396.049896049895</v>
      </c>
      <c r="CZ44" s="164">
        <f>'Production Summary'!$M$53</f>
        <v>688.66943866943859</v>
      </c>
      <c r="DA44" s="164">
        <f>'Production Summary'!$N$54</f>
        <v>13799.376299376298</v>
      </c>
      <c r="DB44" s="164">
        <f>'Production Summary'!$M$54</f>
        <v>766.63201663201653</v>
      </c>
      <c r="DC44" s="164">
        <f>'Production Summary'!$N$60</f>
        <v>12863.825363825363</v>
      </c>
      <c r="DD44" s="164">
        <f>'Production Summary'!$M$60</f>
        <v>714.65696465696465</v>
      </c>
      <c r="DE44" s="164">
        <f>'Production Summary'!$N$59</f>
        <v>11148.648648648648</v>
      </c>
      <c r="DF44" s="164">
        <f>'Production Summary'!$M$59</f>
        <v>619.36936936936934</v>
      </c>
      <c r="DG44" s="164">
        <f>'Production Summary'!$N$55</f>
        <v>13842.68884268884</v>
      </c>
      <c r="DH44" s="164">
        <f>'Production Summary'!$M$55</f>
        <v>3460.67221067221</v>
      </c>
      <c r="DI44" s="164">
        <f>'Production Summary'!$N$56</f>
        <v>13097.713097713096</v>
      </c>
      <c r="DJ44" s="164">
        <f>'Production Summary'!$M$56</f>
        <v>163.72141372141371</v>
      </c>
      <c r="DK44" s="164">
        <f>'Production Summary'!$N$57</f>
        <v>14189.189189189186</v>
      </c>
      <c r="DL44" s="164">
        <f>'Production Summary'!$M$57</f>
        <v>394.14414414414409</v>
      </c>
      <c r="DM44" s="164">
        <f>'Production Summary'!$N$58</f>
        <v>14017.671517671517</v>
      </c>
      <c r="DN44" s="164">
        <f>'Production Summary'!$M$58</f>
        <v>778.75952875952873</v>
      </c>
      <c r="DO44" s="164">
        <f>'Production Summary'!$N$61</f>
        <v>4500</v>
      </c>
      <c r="DP44" s="164">
        <f>'Production Summary'!$M$61</f>
        <v>750</v>
      </c>
      <c r="DQ44" s="164">
        <v>0</v>
      </c>
      <c r="DR44" s="164">
        <f>'Production Summary'!$N$62</f>
        <v>8900</v>
      </c>
      <c r="DS44" s="164">
        <f>'Production Summary'!$N$70</f>
        <v>300</v>
      </c>
      <c r="DT44" s="328">
        <f>'Production Summary'!$M$70</f>
        <v>25</v>
      </c>
      <c r="DU44" s="164">
        <v>0</v>
      </c>
      <c r="DV44" s="164">
        <f>'Production Summary'!$N$71</f>
        <v>150</v>
      </c>
      <c r="DW44" s="328">
        <v>0</v>
      </c>
      <c r="DX44" s="164">
        <f>'Production Summary'!$N$64</f>
        <v>192</v>
      </c>
      <c r="DY44" s="164">
        <v>0</v>
      </c>
      <c r="DZ44" s="391">
        <f>'Production Summary'!$N$65</f>
        <v>384</v>
      </c>
      <c r="EA44" s="164">
        <v>0</v>
      </c>
      <c r="EB44" s="391">
        <f>'Production Summary'!$N$66</f>
        <v>192</v>
      </c>
      <c r="EC44" s="164">
        <v>0</v>
      </c>
      <c r="ED44" s="164">
        <f>'Production Summary'!$N$67</f>
        <v>96</v>
      </c>
      <c r="EE44" s="164">
        <v>0</v>
      </c>
      <c r="EF44" s="164">
        <f>'Production Summary'!$N$68</f>
        <v>96</v>
      </c>
      <c r="EG44" s="164">
        <v>0</v>
      </c>
      <c r="EH44" s="164">
        <f>'Production Summary'!$N$69</f>
        <v>340</v>
      </c>
      <c r="EI44" s="101"/>
      <c r="EJ44" s="3"/>
      <c r="EK44" s="3"/>
      <c r="ER44" s="64" t="s">
        <v>60</v>
      </c>
      <c r="ES44" s="61" t="str">
        <f>C39</f>
        <v/>
      </c>
      <c r="ET44" s="24">
        <f t="shared" si="33"/>
        <v>0</v>
      </c>
    </row>
    <row r="45" spans="1:150" ht="15" customHeight="1">
      <c r="A45" t="b">
        <f>C45='Raipur-2'!C45</f>
        <v>1</v>
      </c>
      <c r="B45" s="612">
        <f t="shared" si="34"/>
        <v>40</v>
      </c>
      <c r="C45" s="3" t="str">
        <f>IF('Raipur-2'!C45="","",'Raipur-2'!C45)</f>
        <v>Chourasiya Marketing</v>
      </c>
      <c r="D45" s="164">
        <f>'Production Summary'!$N$4</f>
        <v>666</v>
      </c>
      <c r="E45" s="164">
        <f>'Production Summary'!$M$4</f>
        <v>27.75</v>
      </c>
      <c r="F45" s="164">
        <v>0</v>
      </c>
      <c r="G45" s="164">
        <f>'Production Summary'!$N$5</f>
        <v>666</v>
      </c>
      <c r="H45" s="164">
        <f>'Production Summary'!$M$5</f>
        <v>27.75</v>
      </c>
      <c r="I45" s="164">
        <v>0</v>
      </c>
      <c r="J45" s="164">
        <f>'Production Summary'!$N$6</f>
        <v>200</v>
      </c>
      <c r="K45" s="328">
        <f>'Production Summary'!$M$6</f>
        <v>7.5</v>
      </c>
      <c r="L45" s="164">
        <v>0</v>
      </c>
      <c r="M45" s="365">
        <f>'Production Summary'!$N$7</f>
        <v>612.72</v>
      </c>
      <c r="N45" s="367">
        <f>'Production Summary'!$M$7</f>
        <v>25.53</v>
      </c>
      <c r="O45" s="164">
        <v>0</v>
      </c>
      <c r="P45" s="164">
        <f>'Production Summary'!$N$8</f>
        <v>780</v>
      </c>
      <c r="Q45" s="164">
        <f>'Production Summary'!$M$8</f>
        <v>65</v>
      </c>
      <c r="R45" s="164">
        <v>0</v>
      </c>
      <c r="S45" s="164">
        <f>'Production Summary'!$N$9</f>
        <v>720</v>
      </c>
      <c r="T45" s="164">
        <f>'Production Summary'!$M$9</f>
        <v>60</v>
      </c>
      <c r="U45" s="164">
        <v>0</v>
      </c>
      <c r="V45" s="164">
        <f>'Production Summary'!$N$10</f>
        <v>876</v>
      </c>
      <c r="W45" s="164">
        <f>'Production Summary'!$M$10</f>
        <v>73</v>
      </c>
      <c r="X45" s="164">
        <v>0</v>
      </c>
      <c r="Y45" s="164">
        <f>'Production Summary'!$N$14</f>
        <v>177</v>
      </c>
      <c r="Z45" s="328">
        <f>'Production Summary'!$M$14</f>
        <v>14.75</v>
      </c>
      <c r="AA45" s="164">
        <v>0</v>
      </c>
      <c r="AB45" s="167">
        <f t="shared" si="35"/>
        <v>126</v>
      </c>
      <c r="AC45" s="164">
        <f>'Production Summary'!$M$16</f>
        <v>21</v>
      </c>
      <c r="AD45" s="164">
        <v>0</v>
      </c>
      <c r="AE45" s="164">
        <f>'Production Summary'!$N$16</f>
        <v>252</v>
      </c>
      <c r="AF45" s="164">
        <f>'Production Summary'!$M$16</f>
        <v>21</v>
      </c>
      <c r="AG45" s="164">
        <v>0</v>
      </c>
      <c r="AH45" s="164">
        <f>'Production Summary'!$N$18</f>
        <v>1035</v>
      </c>
      <c r="AI45" s="164">
        <f>'Production Summary'!$M$18</f>
        <v>17.25</v>
      </c>
      <c r="AJ45" s="164">
        <v>0</v>
      </c>
      <c r="AK45" s="164">
        <f>'Production Summary'!$N$19</f>
        <v>870</v>
      </c>
      <c r="AL45" s="164">
        <f>'Production Summary'!$M$19</f>
        <v>29</v>
      </c>
      <c r="AM45" s="164">
        <v>0</v>
      </c>
      <c r="AN45" s="164">
        <f>'Production Summary'!$N$20</f>
        <v>864</v>
      </c>
      <c r="AO45" s="164">
        <f>'Production Summary'!$M$20</f>
        <v>72</v>
      </c>
      <c r="AP45" s="164">
        <v>0</v>
      </c>
      <c r="AQ45" s="164">
        <f>'Production Summary'!$N$21</f>
        <v>670</v>
      </c>
      <c r="AR45" s="164">
        <f>'Production Summary'!$M$21</f>
        <v>335</v>
      </c>
      <c r="AS45" s="164">
        <v>0</v>
      </c>
      <c r="AT45" s="386">
        <f>'Production Summary'!$N$22</f>
        <v>375</v>
      </c>
      <c r="AU45" s="164">
        <f>'Production Summary'!$N$23</f>
        <v>1050</v>
      </c>
      <c r="AV45" s="164">
        <f>'Production Summary'!$N$25</f>
        <v>300</v>
      </c>
      <c r="AW45" s="164">
        <f>'Production Summary'!$M$25</f>
        <v>25</v>
      </c>
      <c r="AX45" s="164">
        <v>0</v>
      </c>
      <c r="AY45" s="164">
        <f>'Production Summary'!$N$26</f>
        <v>300</v>
      </c>
      <c r="AZ45" s="164">
        <f>'Production Summary'!$M$26</f>
        <v>25</v>
      </c>
      <c r="BA45" s="164">
        <v>0</v>
      </c>
      <c r="BB45" s="164">
        <f>'Production Summary'!$N$28</f>
        <v>777</v>
      </c>
      <c r="BC45" s="164">
        <f>'Production Summary'!$M$28</f>
        <v>12.95</v>
      </c>
      <c r="BD45" s="164">
        <v>0</v>
      </c>
      <c r="BE45" s="164">
        <f>'Production Summary'!$N$29</f>
        <v>612</v>
      </c>
      <c r="BF45" s="164">
        <f>'Production Summary'!$M$29</f>
        <v>51</v>
      </c>
      <c r="BG45" s="164">
        <v>0</v>
      </c>
      <c r="BH45" s="164">
        <f>'Production Summary'!$N$30</f>
        <v>500</v>
      </c>
      <c r="BI45" s="164">
        <f>'Production Summary'!$M$30</f>
        <v>250</v>
      </c>
      <c r="BJ45" s="164">
        <v>0</v>
      </c>
      <c r="BK45" s="386"/>
      <c r="BL45" s="164">
        <f>'Production Summary'!$N$32</f>
        <v>875</v>
      </c>
      <c r="BM45" s="164">
        <f>'Production Summary'!$N$34</f>
        <v>360.59999999999997</v>
      </c>
      <c r="BN45" s="164">
        <f>'Production Summary'!$M$34</f>
        <v>6.01</v>
      </c>
      <c r="BO45" s="164">
        <v>0</v>
      </c>
      <c r="BP45" s="164">
        <f>'Production Summary'!$N$36</f>
        <v>717</v>
      </c>
      <c r="BQ45" s="164">
        <f>'Production Summary'!$M$36</f>
        <v>11.95</v>
      </c>
      <c r="BR45" s="164">
        <v>0</v>
      </c>
      <c r="BS45" s="164">
        <f>'Production Summary'!$N$37</f>
        <v>210</v>
      </c>
      <c r="BT45" s="164">
        <f>'Production Summary'!$M$37</f>
        <v>21</v>
      </c>
      <c r="BU45" s="164">
        <v>0</v>
      </c>
      <c r="BV45" s="164">
        <f>'Production Summary'!$N$38</f>
        <v>280</v>
      </c>
      <c r="BW45" s="164">
        <f>'Production Summary'!$M$38</f>
        <v>28</v>
      </c>
      <c r="BX45" s="164">
        <v>0</v>
      </c>
      <c r="BY45" s="165">
        <f>'Production Summary'!$N$39</f>
        <v>300.38406247988502</v>
      </c>
      <c r="BZ45" s="164">
        <f>'Production Summary'!$M$39</f>
        <v>30.038406247988501</v>
      </c>
      <c r="CA45" s="164">
        <v>0</v>
      </c>
      <c r="CB45" s="164">
        <f>'Production Summary'!$N$40</f>
        <v>131.30000000000001</v>
      </c>
      <c r="CC45" s="164">
        <f>'Production Summary'!$M$40</f>
        <v>13.13</v>
      </c>
      <c r="CD45" s="164">
        <v>0</v>
      </c>
      <c r="CE45" s="164">
        <f>'Production Summary'!$N$42</f>
        <v>1136.3519999999996</v>
      </c>
      <c r="CF45" s="164">
        <f>'Production Summary'!$M$42</f>
        <v>81.167999999999978</v>
      </c>
      <c r="CG45" s="164">
        <v>0</v>
      </c>
      <c r="CH45" s="164">
        <v>0</v>
      </c>
      <c r="CI45" s="164">
        <f>'Production Summary'!$N$43</f>
        <v>184</v>
      </c>
      <c r="CJ45" s="164">
        <v>0</v>
      </c>
      <c r="CK45" s="164">
        <f>'Production Summary'!$N$44</f>
        <v>355</v>
      </c>
      <c r="CL45" s="164">
        <v>0</v>
      </c>
      <c r="CM45" s="375">
        <f>'Production Summary'!$N$45</f>
        <v>1650</v>
      </c>
      <c r="CN45" s="164">
        <f>'Production Summary'!$N$46</f>
        <v>270</v>
      </c>
      <c r="CO45" s="164">
        <f>'Production Summary'!$N$47</f>
        <v>1350</v>
      </c>
      <c r="CP45" s="166"/>
      <c r="CQ45" s="164">
        <f>'Production Summary'!$N$49</f>
        <v>8004.1580041580037</v>
      </c>
      <c r="CR45" s="164">
        <f>'Production Summary'!$M$49</f>
        <v>66.701316701316699</v>
      </c>
      <c r="CS45" s="164">
        <f>'Production Summary'!$N$50</f>
        <v>13331.600831600828</v>
      </c>
      <c r="CT45" s="164">
        <f>'Production Summary'!$M$50</f>
        <v>148.1288981288981</v>
      </c>
      <c r="CU45" s="164">
        <f>'Production Summary'!$N$51</f>
        <v>12785.862785862784</v>
      </c>
      <c r="CV45" s="164">
        <f>'Production Summary'!$M$51</f>
        <v>355.16285516285512</v>
      </c>
      <c r="CW45" s="164">
        <f>'Production Summary'!$N$52</f>
        <v>12629.937629937627</v>
      </c>
      <c r="CX45" s="164">
        <f>'Production Summary'!$M$52</f>
        <v>701.66320166320156</v>
      </c>
      <c r="CY45" s="164">
        <f>'Production Summary'!$N$53</f>
        <v>12396.049896049895</v>
      </c>
      <c r="CZ45" s="164">
        <f>'Production Summary'!$M$53</f>
        <v>688.66943866943859</v>
      </c>
      <c r="DA45" s="164">
        <f>'Production Summary'!$N$54</f>
        <v>13799.376299376298</v>
      </c>
      <c r="DB45" s="164">
        <f>'Production Summary'!$M$54</f>
        <v>766.63201663201653</v>
      </c>
      <c r="DC45" s="164">
        <f>'Production Summary'!$N$60</f>
        <v>12863.825363825363</v>
      </c>
      <c r="DD45" s="164">
        <f>'Production Summary'!$M$60</f>
        <v>714.65696465696465</v>
      </c>
      <c r="DE45" s="164">
        <f>'Production Summary'!$N$59</f>
        <v>11148.648648648648</v>
      </c>
      <c r="DF45" s="164">
        <f>'Production Summary'!$M$59</f>
        <v>619.36936936936934</v>
      </c>
      <c r="DG45" s="164">
        <f>'Production Summary'!$N$55</f>
        <v>13842.68884268884</v>
      </c>
      <c r="DH45" s="164">
        <f>'Production Summary'!$M$55</f>
        <v>3460.67221067221</v>
      </c>
      <c r="DI45" s="164">
        <f>'Production Summary'!$N$56</f>
        <v>13097.713097713096</v>
      </c>
      <c r="DJ45" s="164">
        <f>'Production Summary'!$M$56</f>
        <v>163.72141372141371</v>
      </c>
      <c r="DK45" s="164">
        <f>'Production Summary'!$N$57</f>
        <v>14189.189189189186</v>
      </c>
      <c r="DL45" s="164">
        <f>'Production Summary'!$M$57</f>
        <v>394.14414414414409</v>
      </c>
      <c r="DM45" s="164">
        <f>'Production Summary'!$N$58</f>
        <v>14017.671517671517</v>
      </c>
      <c r="DN45" s="164">
        <f>'Production Summary'!$M$58</f>
        <v>778.75952875952873</v>
      </c>
      <c r="DO45" s="164">
        <f>'Production Summary'!$N$61</f>
        <v>4500</v>
      </c>
      <c r="DP45" s="164">
        <f>'Production Summary'!$M$61</f>
        <v>750</v>
      </c>
      <c r="DQ45" s="164">
        <v>0</v>
      </c>
      <c r="DR45" s="164">
        <f>'Production Summary'!$N$62</f>
        <v>8900</v>
      </c>
      <c r="DS45" s="164">
        <f>'Production Summary'!$N$70</f>
        <v>300</v>
      </c>
      <c r="DT45" s="328">
        <f>'Production Summary'!$M$70</f>
        <v>25</v>
      </c>
      <c r="DU45" s="164">
        <v>0</v>
      </c>
      <c r="DV45" s="164">
        <f>'Production Summary'!$N$71</f>
        <v>150</v>
      </c>
      <c r="DW45" s="328">
        <v>0</v>
      </c>
      <c r="DX45" s="164">
        <f>'Production Summary'!$N$64</f>
        <v>192</v>
      </c>
      <c r="DY45" s="164">
        <v>0</v>
      </c>
      <c r="DZ45" s="391">
        <f>'Production Summary'!$N$65</f>
        <v>384</v>
      </c>
      <c r="EA45" s="164">
        <v>0</v>
      </c>
      <c r="EB45" s="391">
        <f>'Production Summary'!$N$66</f>
        <v>192</v>
      </c>
      <c r="EC45" s="164">
        <v>0</v>
      </c>
      <c r="ED45" s="164">
        <f>'Production Summary'!$N$67</f>
        <v>96</v>
      </c>
      <c r="EE45" s="164">
        <v>0</v>
      </c>
      <c r="EF45" s="164">
        <f>'Production Summary'!$N$68</f>
        <v>96</v>
      </c>
      <c r="EG45" s="164">
        <v>0</v>
      </c>
      <c r="EH45" s="164">
        <f>'Production Summary'!$N$69</f>
        <v>340</v>
      </c>
      <c r="EI45" s="101"/>
      <c r="EJ45" s="3"/>
      <c r="EK45" s="3"/>
      <c r="ER45" s="64" t="s">
        <v>61</v>
      </c>
      <c r="ES45" s="61" t="str">
        <f>C38</f>
        <v/>
      </c>
      <c r="ET45" s="24">
        <f t="shared" si="33"/>
        <v>0</v>
      </c>
    </row>
    <row r="46" spans="1:150" ht="15" customHeight="1">
      <c r="A46" t="b">
        <f>C46='Raipur-2'!C46</f>
        <v>1</v>
      </c>
      <c r="B46" s="612">
        <f t="shared" si="34"/>
        <v>41</v>
      </c>
      <c r="C46" s="3" t="str">
        <f>IF('Raipur-2'!C46="","",'Raipur-2'!C46)</f>
        <v>Chhutki Dairy</v>
      </c>
      <c r="D46" s="164">
        <f>'Production Summary'!$N$4</f>
        <v>666</v>
      </c>
      <c r="E46" s="164">
        <f>'Production Summary'!$M$4</f>
        <v>27.75</v>
      </c>
      <c r="F46" s="164">
        <v>0</v>
      </c>
      <c r="G46" s="164">
        <f>'Production Summary'!$N$5</f>
        <v>666</v>
      </c>
      <c r="H46" s="164">
        <f>'Production Summary'!$M$5</f>
        <v>27.75</v>
      </c>
      <c r="I46" s="164">
        <v>0</v>
      </c>
      <c r="J46" s="164">
        <f>'Production Summary'!$N$6</f>
        <v>200</v>
      </c>
      <c r="K46" s="328">
        <f>'Production Summary'!$M$6</f>
        <v>7.5</v>
      </c>
      <c r="L46" s="164">
        <v>0</v>
      </c>
      <c r="M46" s="365">
        <f>'Production Summary'!$N$7</f>
        <v>612.72</v>
      </c>
      <c r="N46" s="367">
        <f>'Production Summary'!$M$7</f>
        <v>25.53</v>
      </c>
      <c r="O46" s="164">
        <v>0</v>
      </c>
      <c r="P46" s="164">
        <f>'Production Summary'!$N$8</f>
        <v>780</v>
      </c>
      <c r="Q46" s="164">
        <f>'Production Summary'!$M$8</f>
        <v>65</v>
      </c>
      <c r="R46" s="164">
        <v>0</v>
      </c>
      <c r="S46" s="164">
        <f>'Production Summary'!$N$9</f>
        <v>720</v>
      </c>
      <c r="T46" s="164">
        <f>'Production Summary'!$M$9</f>
        <v>60</v>
      </c>
      <c r="U46" s="164">
        <v>0</v>
      </c>
      <c r="V46" s="164">
        <f>'Production Summary'!$N$10</f>
        <v>876</v>
      </c>
      <c r="W46" s="164">
        <f>'Production Summary'!$M$10</f>
        <v>73</v>
      </c>
      <c r="X46" s="164">
        <v>0</v>
      </c>
      <c r="Y46" s="164">
        <f>'Production Summary'!$N$14</f>
        <v>177</v>
      </c>
      <c r="Z46" s="328">
        <f>'Production Summary'!$M$14</f>
        <v>14.75</v>
      </c>
      <c r="AA46" s="164">
        <v>0</v>
      </c>
      <c r="AB46" s="167">
        <f t="shared" si="35"/>
        <v>126</v>
      </c>
      <c r="AC46" s="164">
        <f>'Production Summary'!$M$16</f>
        <v>21</v>
      </c>
      <c r="AD46" s="164">
        <v>0</v>
      </c>
      <c r="AE46" s="164">
        <f>'Production Summary'!$N$16</f>
        <v>252</v>
      </c>
      <c r="AF46" s="164">
        <f>'Production Summary'!$M$16</f>
        <v>21</v>
      </c>
      <c r="AG46" s="164">
        <v>0</v>
      </c>
      <c r="AH46" s="164">
        <f>'Production Summary'!$N$18</f>
        <v>1035</v>
      </c>
      <c r="AI46" s="164">
        <f>'Production Summary'!$M$18</f>
        <v>17.25</v>
      </c>
      <c r="AJ46" s="164">
        <v>0</v>
      </c>
      <c r="AK46" s="164">
        <f>'Production Summary'!$N$19</f>
        <v>870</v>
      </c>
      <c r="AL46" s="164">
        <f>'Production Summary'!$M$19</f>
        <v>29</v>
      </c>
      <c r="AM46" s="164">
        <v>0</v>
      </c>
      <c r="AN46" s="164">
        <f>'Production Summary'!$N$20</f>
        <v>864</v>
      </c>
      <c r="AO46" s="164">
        <f>'Production Summary'!$M$20</f>
        <v>72</v>
      </c>
      <c r="AP46" s="164">
        <v>0</v>
      </c>
      <c r="AQ46" s="164">
        <f>'Production Summary'!$N$21</f>
        <v>670</v>
      </c>
      <c r="AR46" s="164">
        <f>'Production Summary'!$M$21</f>
        <v>335</v>
      </c>
      <c r="AS46" s="164">
        <v>0</v>
      </c>
      <c r="AT46" s="386">
        <f>'Production Summary'!$N$22</f>
        <v>375</v>
      </c>
      <c r="AU46" s="164">
        <f>'Production Summary'!$N$23</f>
        <v>1050</v>
      </c>
      <c r="AV46" s="164">
        <f>'Production Summary'!$N$25</f>
        <v>300</v>
      </c>
      <c r="AW46" s="164">
        <f>'Production Summary'!$M$25</f>
        <v>25</v>
      </c>
      <c r="AX46" s="164">
        <v>0</v>
      </c>
      <c r="AY46" s="164">
        <f>'Production Summary'!$N$26</f>
        <v>300</v>
      </c>
      <c r="AZ46" s="164">
        <f>'Production Summary'!$M$26</f>
        <v>25</v>
      </c>
      <c r="BA46" s="164">
        <v>0</v>
      </c>
      <c r="BB46" s="164">
        <f>'Production Summary'!$N$28</f>
        <v>777</v>
      </c>
      <c r="BC46" s="164">
        <f>'Production Summary'!$M$28</f>
        <v>12.95</v>
      </c>
      <c r="BD46" s="164">
        <v>0</v>
      </c>
      <c r="BE46" s="164">
        <f>'Production Summary'!$N$29</f>
        <v>612</v>
      </c>
      <c r="BF46" s="164">
        <f>'Production Summary'!$M$29</f>
        <v>51</v>
      </c>
      <c r="BG46" s="164">
        <v>0</v>
      </c>
      <c r="BH46" s="164">
        <f>'Production Summary'!$N$30</f>
        <v>500</v>
      </c>
      <c r="BI46" s="164">
        <f>'Production Summary'!$M$30</f>
        <v>250</v>
      </c>
      <c r="BJ46" s="164">
        <v>0</v>
      </c>
      <c r="BK46" s="386"/>
      <c r="BL46" s="164">
        <f>'Production Summary'!$N$32</f>
        <v>875</v>
      </c>
      <c r="BM46" s="164">
        <f>'Production Summary'!$N$34</f>
        <v>360.59999999999997</v>
      </c>
      <c r="BN46" s="164">
        <f>'Production Summary'!$M$34</f>
        <v>6.01</v>
      </c>
      <c r="BO46" s="164">
        <v>0</v>
      </c>
      <c r="BP46" s="164">
        <f>'Production Summary'!$N$36</f>
        <v>717</v>
      </c>
      <c r="BQ46" s="164">
        <f>'Production Summary'!$M$36</f>
        <v>11.95</v>
      </c>
      <c r="BR46" s="164">
        <v>0</v>
      </c>
      <c r="BS46" s="164">
        <f>'Production Summary'!$N$37</f>
        <v>210</v>
      </c>
      <c r="BT46" s="164">
        <f>'Production Summary'!$M$37</f>
        <v>21</v>
      </c>
      <c r="BU46" s="164">
        <v>0</v>
      </c>
      <c r="BV46" s="164">
        <f>'Production Summary'!$N$38</f>
        <v>280</v>
      </c>
      <c r="BW46" s="164">
        <f>'Production Summary'!$M$38</f>
        <v>28</v>
      </c>
      <c r="BX46" s="164">
        <v>0</v>
      </c>
      <c r="BY46" s="165">
        <f>'Production Summary'!$N$39</f>
        <v>300.38406247988502</v>
      </c>
      <c r="BZ46" s="164">
        <f>'Production Summary'!$M$39</f>
        <v>30.038406247988501</v>
      </c>
      <c r="CA46" s="164">
        <v>0</v>
      </c>
      <c r="CB46" s="164">
        <f>'Production Summary'!$N$40</f>
        <v>131.30000000000001</v>
      </c>
      <c r="CC46" s="164">
        <f>'Production Summary'!$M$40</f>
        <v>13.13</v>
      </c>
      <c r="CD46" s="164">
        <v>0</v>
      </c>
      <c r="CE46" s="164">
        <f>'Production Summary'!$N$42</f>
        <v>1136.3519999999996</v>
      </c>
      <c r="CF46" s="164">
        <f>'Production Summary'!$M$42</f>
        <v>81.167999999999978</v>
      </c>
      <c r="CG46" s="164">
        <v>0</v>
      </c>
      <c r="CH46" s="164">
        <v>0</v>
      </c>
      <c r="CI46" s="164">
        <f>'Production Summary'!$N$43</f>
        <v>184</v>
      </c>
      <c r="CJ46" s="164">
        <v>0</v>
      </c>
      <c r="CK46" s="164">
        <f>'Production Summary'!$N$44</f>
        <v>355</v>
      </c>
      <c r="CL46" s="164">
        <v>0</v>
      </c>
      <c r="CM46" s="375">
        <f>'Production Summary'!$N$45</f>
        <v>1650</v>
      </c>
      <c r="CN46" s="164">
        <f>'Production Summary'!$N$46</f>
        <v>270</v>
      </c>
      <c r="CO46" s="164">
        <f>'Production Summary'!$N$47</f>
        <v>1350</v>
      </c>
      <c r="CP46" s="166"/>
      <c r="CQ46" s="164">
        <f>'Production Summary'!$N$49</f>
        <v>8004.1580041580037</v>
      </c>
      <c r="CR46" s="164">
        <f>'Production Summary'!$M$49</f>
        <v>66.701316701316699</v>
      </c>
      <c r="CS46" s="164">
        <f>'Production Summary'!$N$50</f>
        <v>13331.600831600828</v>
      </c>
      <c r="CT46" s="164">
        <f>'Production Summary'!$M$50</f>
        <v>148.1288981288981</v>
      </c>
      <c r="CU46" s="164">
        <f>'Production Summary'!$N$51</f>
        <v>12785.862785862784</v>
      </c>
      <c r="CV46" s="164">
        <f>'Production Summary'!$M$51</f>
        <v>355.16285516285512</v>
      </c>
      <c r="CW46" s="164">
        <f>'Production Summary'!$N$52</f>
        <v>12629.937629937627</v>
      </c>
      <c r="CX46" s="164">
        <f>'Production Summary'!$M$52</f>
        <v>701.66320166320156</v>
      </c>
      <c r="CY46" s="164">
        <f>'Production Summary'!$N$53</f>
        <v>12396.049896049895</v>
      </c>
      <c r="CZ46" s="164">
        <f>'Production Summary'!$M$53</f>
        <v>688.66943866943859</v>
      </c>
      <c r="DA46" s="164">
        <f>'Production Summary'!$N$54</f>
        <v>13799.376299376298</v>
      </c>
      <c r="DB46" s="164">
        <f>'Production Summary'!$M$54</f>
        <v>766.63201663201653</v>
      </c>
      <c r="DC46" s="164">
        <f>'Production Summary'!$N$60</f>
        <v>12863.825363825363</v>
      </c>
      <c r="DD46" s="164">
        <f>'Production Summary'!$M$60</f>
        <v>714.65696465696465</v>
      </c>
      <c r="DE46" s="164">
        <f>'Production Summary'!$N$59</f>
        <v>11148.648648648648</v>
      </c>
      <c r="DF46" s="164">
        <f>'Production Summary'!$M$59</f>
        <v>619.36936936936934</v>
      </c>
      <c r="DG46" s="164">
        <f>'Production Summary'!$N$55</f>
        <v>13842.68884268884</v>
      </c>
      <c r="DH46" s="164">
        <f>'Production Summary'!$M$55</f>
        <v>3460.67221067221</v>
      </c>
      <c r="DI46" s="164">
        <f>'Production Summary'!$N$56</f>
        <v>13097.713097713096</v>
      </c>
      <c r="DJ46" s="164">
        <f>'Production Summary'!$M$56</f>
        <v>163.72141372141371</v>
      </c>
      <c r="DK46" s="164">
        <f>'Production Summary'!$N$57</f>
        <v>14189.189189189186</v>
      </c>
      <c r="DL46" s="164">
        <f>'Production Summary'!$M$57</f>
        <v>394.14414414414409</v>
      </c>
      <c r="DM46" s="164">
        <f>'Production Summary'!$N$58</f>
        <v>14017.671517671517</v>
      </c>
      <c r="DN46" s="164">
        <f>'Production Summary'!$M$58</f>
        <v>778.75952875952873</v>
      </c>
      <c r="DO46" s="164">
        <f>'Production Summary'!$N$61</f>
        <v>4500</v>
      </c>
      <c r="DP46" s="164">
        <f>'Production Summary'!$M$61</f>
        <v>750</v>
      </c>
      <c r="DQ46" s="164">
        <v>0</v>
      </c>
      <c r="DR46" s="164">
        <f>'Production Summary'!$N$62</f>
        <v>8900</v>
      </c>
      <c r="DS46" s="164">
        <f>'Production Summary'!$N$70</f>
        <v>300</v>
      </c>
      <c r="DT46" s="328">
        <f>'Production Summary'!$M$70</f>
        <v>25</v>
      </c>
      <c r="DU46" s="164">
        <v>0</v>
      </c>
      <c r="DV46" s="164">
        <f>'Production Summary'!$N$71</f>
        <v>150</v>
      </c>
      <c r="DW46" s="328">
        <v>0</v>
      </c>
      <c r="DX46" s="164">
        <f>'Production Summary'!$N$64</f>
        <v>192</v>
      </c>
      <c r="DY46" s="164">
        <v>0</v>
      </c>
      <c r="DZ46" s="391">
        <f>'Production Summary'!$N$65</f>
        <v>384</v>
      </c>
      <c r="EA46" s="164">
        <v>0</v>
      </c>
      <c r="EB46" s="391">
        <f>'Production Summary'!$N$66</f>
        <v>192</v>
      </c>
      <c r="EC46" s="164">
        <v>0</v>
      </c>
      <c r="ED46" s="164">
        <f>'Production Summary'!$N$67</f>
        <v>96</v>
      </c>
      <c r="EE46" s="164">
        <v>0</v>
      </c>
      <c r="EF46" s="164">
        <f>'Production Summary'!$N$68</f>
        <v>96</v>
      </c>
      <c r="EG46" s="164">
        <v>0</v>
      </c>
      <c r="EH46" s="164">
        <f>'Production Summary'!$N$69</f>
        <v>340</v>
      </c>
      <c r="EI46" s="101"/>
      <c r="EJ46" s="3"/>
      <c r="EK46" s="3"/>
      <c r="ER46" s="64" t="s">
        <v>62</v>
      </c>
      <c r="ES46" s="61" t="str">
        <f>C46</f>
        <v>Chhutki Dairy</v>
      </c>
      <c r="ET46" s="24">
        <f t="shared" si="33"/>
        <v>0</v>
      </c>
    </row>
    <row r="47" spans="1:150" ht="15" customHeight="1">
      <c r="A47" t="b">
        <f>C47='Raipur-2'!C47</f>
        <v>1</v>
      </c>
      <c r="B47" s="612">
        <f t="shared" si="34"/>
        <v>42</v>
      </c>
      <c r="C47" s="3" t="str">
        <f>IF('Raipur-2'!C47="","",'Raipur-2'!C47)</f>
        <v>Deepak Kumar Sharma</v>
      </c>
      <c r="D47" s="164">
        <f>'Production Summary'!$N$4</f>
        <v>666</v>
      </c>
      <c r="E47" s="164">
        <f>'Production Summary'!$M$4</f>
        <v>27.75</v>
      </c>
      <c r="F47" s="164">
        <v>0</v>
      </c>
      <c r="G47" s="164">
        <f>'Production Summary'!$N$5</f>
        <v>666</v>
      </c>
      <c r="H47" s="164">
        <f>'Production Summary'!$M$5</f>
        <v>27.75</v>
      </c>
      <c r="I47" s="164">
        <v>0</v>
      </c>
      <c r="J47" s="164">
        <f>'Production Summary'!$N$6</f>
        <v>200</v>
      </c>
      <c r="K47" s="328">
        <f>'Production Summary'!$M$6</f>
        <v>7.5</v>
      </c>
      <c r="L47" s="164">
        <v>0</v>
      </c>
      <c r="M47" s="365">
        <f>'Production Summary'!$N$7</f>
        <v>612.72</v>
      </c>
      <c r="N47" s="367">
        <f>'Production Summary'!$M$7</f>
        <v>25.53</v>
      </c>
      <c r="O47" s="164">
        <v>0</v>
      </c>
      <c r="P47" s="164">
        <f>'Production Summary'!$N$8</f>
        <v>780</v>
      </c>
      <c r="Q47" s="164">
        <f>'Production Summary'!$M$8</f>
        <v>65</v>
      </c>
      <c r="R47" s="164">
        <v>0</v>
      </c>
      <c r="S47" s="164">
        <f>'Production Summary'!$N$9</f>
        <v>720</v>
      </c>
      <c r="T47" s="164">
        <f>'Production Summary'!$M$9</f>
        <v>60</v>
      </c>
      <c r="U47" s="164">
        <v>0</v>
      </c>
      <c r="V47" s="164">
        <f>'Production Summary'!$N$10</f>
        <v>876</v>
      </c>
      <c r="W47" s="164">
        <f>'Production Summary'!$M$10</f>
        <v>73</v>
      </c>
      <c r="X47" s="164">
        <v>0</v>
      </c>
      <c r="Y47" s="164">
        <f>'Production Summary'!$N$14</f>
        <v>177</v>
      </c>
      <c r="Z47" s="328">
        <f>'Production Summary'!$M$14</f>
        <v>14.75</v>
      </c>
      <c r="AA47" s="164">
        <v>0</v>
      </c>
      <c r="AB47" s="167">
        <f t="shared" si="35"/>
        <v>126</v>
      </c>
      <c r="AC47" s="164">
        <f>'Production Summary'!$M$16</f>
        <v>21</v>
      </c>
      <c r="AD47" s="164">
        <v>0</v>
      </c>
      <c r="AE47" s="164">
        <f>'Production Summary'!$N$16</f>
        <v>252</v>
      </c>
      <c r="AF47" s="164">
        <f>'Production Summary'!$M$16</f>
        <v>21</v>
      </c>
      <c r="AG47" s="164">
        <v>0</v>
      </c>
      <c r="AH47" s="164">
        <f>'Production Summary'!$N$18</f>
        <v>1035</v>
      </c>
      <c r="AI47" s="164">
        <f>'Production Summary'!$M$18</f>
        <v>17.25</v>
      </c>
      <c r="AJ47" s="164">
        <v>0</v>
      </c>
      <c r="AK47" s="164">
        <f>'Production Summary'!$N$19</f>
        <v>870</v>
      </c>
      <c r="AL47" s="164">
        <f>'Production Summary'!$M$19</f>
        <v>29</v>
      </c>
      <c r="AM47" s="164">
        <v>0</v>
      </c>
      <c r="AN47" s="164">
        <f>'Production Summary'!$N$20</f>
        <v>864</v>
      </c>
      <c r="AO47" s="164">
        <f>'Production Summary'!$M$20</f>
        <v>72</v>
      </c>
      <c r="AP47" s="164">
        <v>0</v>
      </c>
      <c r="AQ47" s="164">
        <f>'Production Summary'!$N$21</f>
        <v>670</v>
      </c>
      <c r="AR47" s="164">
        <f>'Production Summary'!$M$21</f>
        <v>335</v>
      </c>
      <c r="AS47" s="164">
        <v>0</v>
      </c>
      <c r="AT47" s="386">
        <f>'Production Summary'!$N$22</f>
        <v>375</v>
      </c>
      <c r="AU47" s="164">
        <f>'Production Summary'!$N$23</f>
        <v>1050</v>
      </c>
      <c r="AV47" s="164">
        <f>'Production Summary'!$N$25</f>
        <v>300</v>
      </c>
      <c r="AW47" s="164">
        <f>'Production Summary'!$M$25</f>
        <v>25</v>
      </c>
      <c r="AX47" s="164">
        <v>0</v>
      </c>
      <c r="AY47" s="164">
        <f>'Production Summary'!$N$26</f>
        <v>300</v>
      </c>
      <c r="AZ47" s="164">
        <f>'Production Summary'!$M$26</f>
        <v>25</v>
      </c>
      <c r="BA47" s="164">
        <v>0</v>
      </c>
      <c r="BB47" s="164">
        <f>'Production Summary'!$N$28</f>
        <v>777</v>
      </c>
      <c r="BC47" s="164">
        <f>'Production Summary'!$M$28</f>
        <v>12.95</v>
      </c>
      <c r="BD47" s="164">
        <v>0</v>
      </c>
      <c r="BE47" s="164">
        <f>'Production Summary'!$N$29</f>
        <v>612</v>
      </c>
      <c r="BF47" s="164">
        <f>'Production Summary'!$M$29</f>
        <v>51</v>
      </c>
      <c r="BG47" s="164">
        <v>0</v>
      </c>
      <c r="BH47" s="164">
        <f>'Production Summary'!$N$30</f>
        <v>500</v>
      </c>
      <c r="BI47" s="164">
        <f>'Production Summary'!$M$30</f>
        <v>250</v>
      </c>
      <c r="BJ47" s="164">
        <v>0</v>
      </c>
      <c r="BK47" s="386"/>
      <c r="BL47" s="164">
        <f>'Production Summary'!$N$32</f>
        <v>875</v>
      </c>
      <c r="BM47" s="164">
        <f>'Production Summary'!$N$34</f>
        <v>360.59999999999997</v>
      </c>
      <c r="BN47" s="164">
        <f>'Production Summary'!$M$34</f>
        <v>6.01</v>
      </c>
      <c r="BO47" s="164">
        <v>0</v>
      </c>
      <c r="BP47" s="164">
        <f>'Production Summary'!$N$36</f>
        <v>717</v>
      </c>
      <c r="BQ47" s="164">
        <f>'Production Summary'!$M$36</f>
        <v>11.95</v>
      </c>
      <c r="BR47" s="164">
        <v>0</v>
      </c>
      <c r="BS47" s="164">
        <f>'Production Summary'!$N$37</f>
        <v>210</v>
      </c>
      <c r="BT47" s="164">
        <f>'Production Summary'!$M$37</f>
        <v>21</v>
      </c>
      <c r="BU47" s="164">
        <v>0</v>
      </c>
      <c r="BV47" s="164">
        <f>'Production Summary'!$N$38</f>
        <v>280</v>
      </c>
      <c r="BW47" s="164">
        <f>'Production Summary'!$M$38</f>
        <v>28</v>
      </c>
      <c r="BX47" s="164">
        <v>0</v>
      </c>
      <c r="BY47" s="165">
        <f>'Production Summary'!$N$39</f>
        <v>300.38406247988502</v>
      </c>
      <c r="BZ47" s="164">
        <f>'Production Summary'!$M$39</f>
        <v>30.038406247988501</v>
      </c>
      <c r="CA47" s="164">
        <v>0</v>
      </c>
      <c r="CB47" s="164">
        <f>'Production Summary'!$N$40</f>
        <v>131.30000000000001</v>
      </c>
      <c r="CC47" s="164">
        <f>'Production Summary'!$M$40</f>
        <v>13.13</v>
      </c>
      <c r="CD47" s="164">
        <v>0</v>
      </c>
      <c r="CE47" s="164">
        <f>'Production Summary'!$N$42</f>
        <v>1136.3519999999996</v>
      </c>
      <c r="CF47" s="164">
        <f>'Production Summary'!$M$42</f>
        <v>81.167999999999978</v>
      </c>
      <c r="CG47" s="164">
        <v>0</v>
      </c>
      <c r="CH47" s="164">
        <v>0</v>
      </c>
      <c r="CI47" s="164">
        <f>'Production Summary'!$N$43</f>
        <v>184</v>
      </c>
      <c r="CJ47" s="164">
        <v>0</v>
      </c>
      <c r="CK47" s="164">
        <f>'Production Summary'!$N$44</f>
        <v>355</v>
      </c>
      <c r="CL47" s="164">
        <v>0</v>
      </c>
      <c r="CM47" s="375">
        <f>'Production Summary'!$N$45</f>
        <v>1650</v>
      </c>
      <c r="CN47" s="164">
        <f>'Production Summary'!$N$46</f>
        <v>270</v>
      </c>
      <c r="CO47" s="164">
        <f>'Production Summary'!$N$47</f>
        <v>1350</v>
      </c>
      <c r="CP47" s="166"/>
      <c r="CQ47" s="164">
        <f>'Production Summary'!$N$49</f>
        <v>8004.1580041580037</v>
      </c>
      <c r="CR47" s="164">
        <f>'Production Summary'!$M$49</f>
        <v>66.701316701316699</v>
      </c>
      <c r="CS47" s="164">
        <f>'Production Summary'!$N$50</f>
        <v>13331.600831600828</v>
      </c>
      <c r="CT47" s="164">
        <f>'Production Summary'!$M$50</f>
        <v>148.1288981288981</v>
      </c>
      <c r="CU47" s="164">
        <f>'Production Summary'!$N$51</f>
        <v>12785.862785862784</v>
      </c>
      <c r="CV47" s="164">
        <f>'Production Summary'!$M$51</f>
        <v>355.16285516285512</v>
      </c>
      <c r="CW47" s="164">
        <f>'Production Summary'!$N$52</f>
        <v>12629.937629937627</v>
      </c>
      <c r="CX47" s="164">
        <f>'Production Summary'!$M$52</f>
        <v>701.66320166320156</v>
      </c>
      <c r="CY47" s="164">
        <f>'Production Summary'!$N$53</f>
        <v>12396.049896049895</v>
      </c>
      <c r="CZ47" s="164">
        <f>'Production Summary'!$M$53</f>
        <v>688.66943866943859</v>
      </c>
      <c r="DA47" s="164">
        <f>'Production Summary'!$N$54</f>
        <v>13799.376299376298</v>
      </c>
      <c r="DB47" s="164">
        <f>'Production Summary'!$M$54</f>
        <v>766.63201663201653</v>
      </c>
      <c r="DC47" s="164">
        <f>'Production Summary'!$N$60</f>
        <v>12863.825363825363</v>
      </c>
      <c r="DD47" s="164">
        <f>'Production Summary'!$M$60</f>
        <v>714.65696465696465</v>
      </c>
      <c r="DE47" s="164">
        <f>'Production Summary'!$N$59</f>
        <v>11148.648648648648</v>
      </c>
      <c r="DF47" s="164">
        <f>'Production Summary'!$M$59</f>
        <v>619.36936936936934</v>
      </c>
      <c r="DG47" s="164">
        <f>'Production Summary'!$N$55</f>
        <v>13842.68884268884</v>
      </c>
      <c r="DH47" s="164">
        <f>'Production Summary'!$M$55</f>
        <v>3460.67221067221</v>
      </c>
      <c r="DI47" s="164">
        <f>'Production Summary'!$N$56</f>
        <v>13097.713097713096</v>
      </c>
      <c r="DJ47" s="164">
        <f>'Production Summary'!$M$56</f>
        <v>163.72141372141371</v>
      </c>
      <c r="DK47" s="164">
        <f>'Production Summary'!$N$57</f>
        <v>14189.189189189186</v>
      </c>
      <c r="DL47" s="164">
        <f>'Production Summary'!$M$57</f>
        <v>394.14414414414409</v>
      </c>
      <c r="DM47" s="164">
        <f>'Production Summary'!$N$58</f>
        <v>14017.671517671517</v>
      </c>
      <c r="DN47" s="164">
        <f>'Production Summary'!$M$58</f>
        <v>778.75952875952873</v>
      </c>
      <c r="DO47" s="164">
        <f>'Production Summary'!$N$61</f>
        <v>4500</v>
      </c>
      <c r="DP47" s="164">
        <f>'Production Summary'!$M$61</f>
        <v>750</v>
      </c>
      <c r="DQ47" s="164">
        <v>0</v>
      </c>
      <c r="DR47" s="164">
        <f>'Production Summary'!$N$62</f>
        <v>8900</v>
      </c>
      <c r="DS47" s="164">
        <f>'Production Summary'!$N$70</f>
        <v>300</v>
      </c>
      <c r="DT47" s="328">
        <f>'Production Summary'!$M$70</f>
        <v>25</v>
      </c>
      <c r="DU47" s="164">
        <v>0</v>
      </c>
      <c r="DV47" s="164">
        <f>'Production Summary'!$N$71</f>
        <v>150</v>
      </c>
      <c r="DW47" s="328">
        <v>0</v>
      </c>
      <c r="DX47" s="164">
        <f>'Production Summary'!$N$64</f>
        <v>192</v>
      </c>
      <c r="DY47" s="164">
        <v>0</v>
      </c>
      <c r="DZ47" s="391">
        <f>'Production Summary'!$N$65</f>
        <v>384</v>
      </c>
      <c r="EA47" s="164">
        <v>0</v>
      </c>
      <c r="EB47" s="391">
        <f>'Production Summary'!$N$66</f>
        <v>192</v>
      </c>
      <c r="EC47" s="164">
        <v>0</v>
      </c>
      <c r="ED47" s="164">
        <f>'Production Summary'!$N$67</f>
        <v>96</v>
      </c>
      <c r="EE47" s="164">
        <v>0</v>
      </c>
      <c r="EF47" s="164">
        <f>'Production Summary'!$N$68</f>
        <v>96</v>
      </c>
      <c r="EG47" s="164">
        <v>0</v>
      </c>
      <c r="EH47" s="164">
        <f>'Production Summary'!$N$69</f>
        <v>340</v>
      </c>
      <c r="EI47" s="101"/>
      <c r="EJ47" s="3"/>
      <c r="EK47" s="3"/>
      <c r="ER47" s="64" t="s">
        <v>63</v>
      </c>
      <c r="ES47" s="61" t="str">
        <f>C48</f>
        <v>Anand Milk Agency</v>
      </c>
      <c r="ET47" s="24">
        <f t="shared" si="33"/>
        <v>0</v>
      </c>
    </row>
    <row r="48" spans="1:150" ht="15" customHeight="1">
      <c r="A48" t="b">
        <f>C48='Raipur-2'!C48</f>
        <v>1</v>
      </c>
      <c r="B48" s="612">
        <f>B47+1</f>
        <v>43</v>
      </c>
      <c r="C48" s="3" t="str">
        <f>IF('Raipur-2'!C48="","",'Raipur-2'!C48)</f>
        <v>Anand Milk Agency</v>
      </c>
      <c r="D48" s="164">
        <f>'Production Summary'!$N$4</f>
        <v>666</v>
      </c>
      <c r="E48" s="164">
        <f>'Production Summary'!$M$4</f>
        <v>27.75</v>
      </c>
      <c r="F48" s="164">
        <v>0</v>
      </c>
      <c r="G48" s="164">
        <f>'Production Summary'!$N$5</f>
        <v>666</v>
      </c>
      <c r="H48" s="164">
        <f>'Production Summary'!$M$5</f>
        <v>27.75</v>
      </c>
      <c r="I48" s="164">
        <v>0</v>
      </c>
      <c r="J48" s="164">
        <f>'Production Summary'!$N$6</f>
        <v>200</v>
      </c>
      <c r="K48" s="328">
        <f>'Production Summary'!$M$6</f>
        <v>7.5</v>
      </c>
      <c r="L48" s="164">
        <v>0</v>
      </c>
      <c r="M48" s="365">
        <f>'Production Summary'!$N$7</f>
        <v>612.72</v>
      </c>
      <c r="N48" s="367">
        <f>'Production Summary'!$M$7</f>
        <v>25.53</v>
      </c>
      <c r="O48" s="164">
        <v>0</v>
      </c>
      <c r="P48" s="164">
        <f>'Production Summary'!$N$8</f>
        <v>780</v>
      </c>
      <c r="Q48" s="164">
        <f>'Production Summary'!$M$8</f>
        <v>65</v>
      </c>
      <c r="R48" s="164">
        <v>0</v>
      </c>
      <c r="S48" s="164">
        <f>'Production Summary'!$N$9</f>
        <v>720</v>
      </c>
      <c r="T48" s="164">
        <f>'Production Summary'!$M$9</f>
        <v>60</v>
      </c>
      <c r="U48" s="164">
        <v>0</v>
      </c>
      <c r="V48" s="164">
        <f>'Production Summary'!$N$10</f>
        <v>876</v>
      </c>
      <c r="W48" s="164">
        <f>'Production Summary'!$M$10</f>
        <v>73</v>
      </c>
      <c r="X48" s="164">
        <v>0</v>
      </c>
      <c r="Y48" s="164">
        <f>'Production Summary'!$N$14</f>
        <v>177</v>
      </c>
      <c r="Z48" s="328">
        <f>'Production Summary'!$M$14</f>
        <v>14.75</v>
      </c>
      <c r="AA48" s="164">
        <v>0</v>
      </c>
      <c r="AB48" s="167">
        <f t="shared" si="35"/>
        <v>126</v>
      </c>
      <c r="AC48" s="164">
        <f>'Production Summary'!$M$16</f>
        <v>21</v>
      </c>
      <c r="AD48" s="164">
        <v>0</v>
      </c>
      <c r="AE48" s="164">
        <f>'Production Summary'!$N$16</f>
        <v>252</v>
      </c>
      <c r="AF48" s="164">
        <f>'Production Summary'!$M$16</f>
        <v>21</v>
      </c>
      <c r="AG48" s="164">
        <v>0</v>
      </c>
      <c r="AH48" s="164">
        <f>'Production Summary'!$N$18</f>
        <v>1035</v>
      </c>
      <c r="AI48" s="164">
        <f>'Production Summary'!$M$18</f>
        <v>17.25</v>
      </c>
      <c r="AJ48" s="164">
        <v>0</v>
      </c>
      <c r="AK48" s="164">
        <f>'Production Summary'!$N$19</f>
        <v>870</v>
      </c>
      <c r="AL48" s="164">
        <f>'Production Summary'!$M$19</f>
        <v>29</v>
      </c>
      <c r="AM48" s="164">
        <v>0</v>
      </c>
      <c r="AN48" s="164">
        <f>'Production Summary'!$N$20</f>
        <v>864</v>
      </c>
      <c r="AO48" s="164">
        <f>'Production Summary'!$M$20</f>
        <v>72</v>
      </c>
      <c r="AP48" s="164">
        <v>0</v>
      </c>
      <c r="AQ48" s="164">
        <f>'Production Summary'!$N$21</f>
        <v>670</v>
      </c>
      <c r="AR48" s="164">
        <f>'Production Summary'!$M$21</f>
        <v>335</v>
      </c>
      <c r="AS48" s="164">
        <v>0</v>
      </c>
      <c r="AT48" s="386">
        <f>'Production Summary'!$N$22</f>
        <v>375</v>
      </c>
      <c r="AU48" s="164">
        <f>'Production Summary'!$N$23</f>
        <v>1050</v>
      </c>
      <c r="AV48" s="164">
        <f>'Production Summary'!$N$25</f>
        <v>300</v>
      </c>
      <c r="AW48" s="164">
        <f>'Production Summary'!$M$25</f>
        <v>25</v>
      </c>
      <c r="AX48" s="164">
        <v>0</v>
      </c>
      <c r="AY48" s="164">
        <f>'Production Summary'!$N$26</f>
        <v>300</v>
      </c>
      <c r="AZ48" s="164">
        <f>'Production Summary'!$M$26</f>
        <v>25</v>
      </c>
      <c r="BA48" s="164">
        <v>0</v>
      </c>
      <c r="BB48" s="164">
        <f>'Production Summary'!$N$28</f>
        <v>777</v>
      </c>
      <c r="BC48" s="164">
        <f>'Production Summary'!$M$28</f>
        <v>12.95</v>
      </c>
      <c r="BD48" s="164">
        <v>0</v>
      </c>
      <c r="BE48" s="164">
        <f>'Production Summary'!$N$29</f>
        <v>612</v>
      </c>
      <c r="BF48" s="164">
        <f>'Production Summary'!$M$29</f>
        <v>51</v>
      </c>
      <c r="BG48" s="164">
        <v>0</v>
      </c>
      <c r="BH48" s="164">
        <f>'Production Summary'!$N$30</f>
        <v>500</v>
      </c>
      <c r="BI48" s="164">
        <f>'Production Summary'!$M$30</f>
        <v>250</v>
      </c>
      <c r="BJ48" s="164">
        <v>0</v>
      </c>
      <c r="BK48" s="386"/>
      <c r="BL48" s="164">
        <f>'Production Summary'!$N$32</f>
        <v>875</v>
      </c>
      <c r="BM48" s="164">
        <f>'Production Summary'!$N$34</f>
        <v>360.59999999999997</v>
      </c>
      <c r="BN48" s="164">
        <f>'Production Summary'!$M$34</f>
        <v>6.01</v>
      </c>
      <c r="BO48" s="164">
        <v>0</v>
      </c>
      <c r="BP48" s="164">
        <f>'Production Summary'!$N$36</f>
        <v>717</v>
      </c>
      <c r="BQ48" s="164">
        <f>'Production Summary'!$M$36</f>
        <v>11.95</v>
      </c>
      <c r="BR48" s="164">
        <v>0</v>
      </c>
      <c r="BS48" s="164">
        <f>'Production Summary'!$N$37</f>
        <v>210</v>
      </c>
      <c r="BT48" s="164">
        <f>'Production Summary'!$M$37</f>
        <v>21</v>
      </c>
      <c r="BU48" s="164">
        <v>0</v>
      </c>
      <c r="BV48" s="164">
        <f>'Production Summary'!$N$38</f>
        <v>280</v>
      </c>
      <c r="BW48" s="164">
        <f>'Production Summary'!$M$38</f>
        <v>28</v>
      </c>
      <c r="BX48" s="164">
        <v>0</v>
      </c>
      <c r="BY48" s="165">
        <f>'Production Summary'!$N$39</f>
        <v>300.38406247988502</v>
      </c>
      <c r="BZ48" s="164">
        <f>'Production Summary'!$M$39</f>
        <v>30.038406247988501</v>
      </c>
      <c r="CA48" s="164">
        <v>0</v>
      </c>
      <c r="CB48" s="164">
        <f>'Production Summary'!$N$40</f>
        <v>131.30000000000001</v>
      </c>
      <c r="CC48" s="164">
        <f>'Production Summary'!$M$40</f>
        <v>13.13</v>
      </c>
      <c r="CD48" s="164">
        <v>0</v>
      </c>
      <c r="CE48" s="164">
        <f>'Production Summary'!$N$42</f>
        <v>1136.3519999999996</v>
      </c>
      <c r="CF48" s="164">
        <f>'Production Summary'!$M$42</f>
        <v>81.167999999999978</v>
      </c>
      <c r="CG48" s="164">
        <v>0</v>
      </c>
      <c r="CH48" s="164">
        <v>0</v>
      </c>
      <c r="CI48" s="164">
        <f>'Production Summary'!$N$43</f>
        <v>184</v>
      </c>
      <c r="CJ48" s="164">
        <v>0</v>
      </c>
      <c r="CK48" s="164">
        <f>'Production Summary'!$N$44</f>
        <v>355</v>
      </c>
      <c r="CL48" s="164">
        <v>0</v>
      </c>
      <c r="CM48" s="375">
        <f>'Production Summary'!$N$45</f>
        <v>1650</v>
      </c>
      <c r="CN48" s="164">
        <f>'Production Summary'!$N$46</f>
        <v>270</v>
      </c>
      <c r="CO48" s="164">
        <f>'Production Summary'!$N$47</f>
        <v>1350</v>
      </c>
      <c r="CP48" s="166"/>
      <c r="CQ48" s="164">
        <f>'Production Summary'!$N$49</f>
        <v>8004.1580041580037</v>
      </c>
      <c r="CR48" s="164">
        <f>'Production Summary'!$M$49</f>
        <v>66.701316701316699</v>
      </c>
      <c r="CS48" s="164">
        <f>'Production Summary'!$N$50</f>
        <v>13331.600831600828</v>
      </c>
      <c r="CT48" s="164">
        <f>'Production Summary'!$M$50</f>
        <v>148.1288981288981</v>
      </c>
      <c r="CU48" s="164">
        <f>'Production Summary'!$N$51</f>
        <v>12785.862785862784</v>
      </c>
      <c r="CV48" s="164">
        <f>'Production Summary'!$M$51</f>
        <v>355.16285516285512</v>
      </c>
      <c r="CW48" s="164">
        <f>'Production Summary'!$N$52</f>
        <v>12629.937629937627</v>
      </c>
      <c r="CX48" s="164">
        <f>'Production Summary'!$M$52</f>
        <v>701.66320166320156</v>
      </c>
      <c r="CY48" s="164">
        <f>'Production Summary'!$N$53</f>
        <v>12396.049896049895</v>
      </c>
      <c r="CZ48" s="164">
        <f>'Production Summary'!$M$53</f>
        <v>688.66943866943859</v>
      </c>
      <c r="DA48" s="164">
        <f>'Production Summary'!$N$54</f>
        <v>13799.376299376298</v>
      </c>
      <c r="DB48" s="164">
        <f>'Production Summary'!$M$54</f>
        <v>766.63201663201653</v>
      </c>
      <c r="DC48" s="164">
        <f>'Production Summary'!$N$60</f>
        <v>12863.825363825363</v>
      </c>
      <c r="DD48" s="164">
        <f>'Production Summary'!$M$60</f>
        <v>714.65696465696465</v>
      </c>
      <c r="DE48" s="164">
        <f>'Production Summary'!$N$59</f>
        <v>11148.648648648648</v>
      </c>
      <c r="DF48" s="164">
        <f>'Production Summary'!$M$59</f>
        <v>619.36936936936934</v>
      </c>
      <c r="DG48" s="164">
        <f>'Production Summary'!$N$55</f>
        <v>13842.68884268884</v>
      </c>
      <c r="DH48" s="164">
        <f>'Production Summary'!$M$55</f>
        <v>3460.67221067221</v>
      </c>
      <c r="DI48" s="164">
        <f>'Production Summary'!$N$56</f>
        <v>13097.713097713096</v>
      </c>
      <c r="DJ48" s="164">
        <f>'Production Summary'!$M$56</f>
        <v>163.72141372141371</v>
      </c>
      <c r="DK48" s="164">
        <f>'Production Summary'!$N$57</f>
        <v>14189.189189189186</v>
      </c>
      <c r="DL48" s="164">
        <f>'Production Summary'!$M$57</f>
        <v>394.14414414414409</v>
      </c>
      <c r="DM48" s="164">
        <f>'Production Summary'!$N$58</f>
        <v>14017.671517671517</v>
      </c>
      <c r="DN48" s="164">
        <f>'Production Summary'!$M$58</f>
        <v>778.75952875952873</v>
      </c>
      <c r="DO48" s="164">
        <f>'Production Summary'!$N$61</f>
        <v>4500</v>
      </c>
      <c r="DP48" s="164">
        <f>'Production Summary'!$M$61</f>
        <v>750</v>
      </c>
      <c r="DQ48" s="164">
        <v>0</v>
      </c>
      <c r="DR48" s="164">
        <f>'Production Summary'!$N$62</f>
        <v>8900</v>
      </c>
      <c r="DS48" s="164">
        <f>'Production Summary'!$N$70</f>
        <v>300</v>
      </c>
      <c r="DT48" s="328">
        <f>'Production Summary'!$M$70</f>
        <v>25</v>
      </c>
      <c r="DU48" s="164">
        <v>0</v>
      </c>
      <c r="DV48" s="164">
        <f>'Production Summary'!$N$71</f>
        <v>150</v>
      </c>
      <c r="DW48" s="328">
        <v>0</v>
      </c>
      <c r="DX48" s="164">
        <f>'Production Summary'!$N$64</f>
        <v>192</v>
      </c>
      <c r="DY48" s="164">
        <v>0</v>
      </c>
      <c r="DZ48" s="391">
        <f>'Production Summary'!$N$65</f>
        <v>384</v>
      </c>
      <c r="EA48" s="164">
        <v>0</v>
      </c>
      <c r="EB48" s="391">
        <f>'Production Summary'!$N$66</f>
        <v>192</v>
      </c>
      <c r="EC48" s="164">
        <v>0</v>
      </c>
      <c r="ED48" s="164">
        <f>'Production Summary'!$N$67</f>
        <v>96</v>
      </c>
      <c r="EE48" s="164">
        <v>0</v>
      </c>
      <c r="EF48" s="164">
        <f>'Production Summary'!$N$68</f>
        <v>96</v>
      </c>
      <c r="EG48" s="164">
        <v>0</v>
      </c>
      <c r="EH48" s="164">
        <f>'Production Summary'!$N$69</f>
        <v>340</v>
      </c>
      <c r="EI48" s="101"/>
      <c r="EJ48" s="3"/>
      <c r="EK48" s="3"/>
      <c r="ER48" s="64" t="s">
        <v>64</v>
      </c>
      <c r="ES48" s="61" t="str">
        <f>C43</f>
        <v>CM Dairy</v>
      </c>
      <c r="ET48" s="24">
        <f t="shared" si="33"/>
        <v>0</v>
      </c>
    </row>
    <row r="49" spans="1:150" ht="15" customHeight="1">
      <c r="A49" t="b">
        <f>C49='Raipur-2'!C49</f>
        <v>1</v>
      </c>
      <c r="B49" s="612">
        <f t="shared" si="34"/>
        <v>44</v>
      </c>
      <c r="C49" s="3" t="str">
        <f>IF('Raipur-2'!C49="","",'Raipur-2'!C49)</f>
        <v>Kanha Dairy</v>
      </c>
      <c r="D49" s="164">
        <f>'Production Summary'!$N$4</f>
        <v>666</v>
      </c>
      <c r="E49" s="164">
        <f>'Production Summary'!$M$4</f>
        <v>27.75</v>
      </c>
      <c r="F49" s="164">
        <v>0</v>
      </c>
      <c r="G49" s="164">
        <f>'Production Summary'!$N$5</f>
        <v>666</v>
      </c>
      <c r="H49" s="164">
        <f>'Production Summary'!$M$5</f>
        <v>27.75</v>
      </c>
      <c r="I49" s="164">
        <v>0</v>
      </c>
      <c r="J49" s="164">
        <f>'Production Summary'!$N$6</f>
        <v>200</v>
      </c>
      <c r="K49" s="328">
        <f>'Production Summary'!$M$6</f>
        <v>7.5</v>
      </c>
      <c r="L49" s="164">
        <v>0</v>
      </c>
      <c r="M49" s="365">
        <f>'Production Summary'!$N$7</f>
        <v>612.72</v>
      </c>
      <c r="N49" s="367">
        <f>'Production Summary'!$M$7</f>
        <v>25.53</v>
      </c>
      <c r="O49" s="164">
        <v>0</v>
      </c>
      <c r="P49" s="164">
        <f>'Production Summary'!$N$8</f>
        <v>780</v>
      </c>
      <c r="Q49" s="164">
        <f>'Production Summary'!$M$8</f>
        <v>65</v>
      </c>
      <c r="R49" s="164">
        <v>0</v>
      </c>
      <c r="S49" s="164">
        <f>'Production Summary'!$N$9</f>
        <v>720</v>
      </c>
      <c r="T49" s="164">
        <f>'Production Summary'!$M$9</f>
        <v>60</v>
      </c>
      <c r="U49" s="164">
        <v>0</v>
      </c>
      <c r="V49" s="164">
        <f>'Production Summary'!$N$10</f>
        <v>876</v>
      </c>
      <c r="W49" s="164">
        <f>'Production Summary'!$M$10</f>
        <v>73</v>
      </c>
      <c r="X49" s="164">
        <v>0</v>
      </c>
      <c r="Y49" s="164">
        <f>'Production Summary'!$N$14</f>
        <v>177</v>
      </c>
      <c r="Z49" s="328">
        <f>'Production Summary'!$M$14</f>
        <v>14.75</v>
      </c>
      <c r="AA49" s="164">
        <v>0</v>
      </c>
      <c r="AB49" s="167">
        <f t="shared" si="35"/>
        <v>126</v>
      </c>
      <c r="AC49" s="164">
        <f>'Production Summary'!$M$16</f>
        <v>21</v>
      </c>
      <c r="AD49" s="164">
        <v>0</v>
      </c>
      <c r="AE49" s="164">
        <f>'Production Summary'!$N$16</f>
        <v>252</v>
      </c>
      <c r="AF49" s="164">
        <f>'Production Summary'!$M$16</f>
        <v>21</v>
      </c>
      <c r="AG49" s="164">
        <v>0</v>
      </c>
      <c r="AH49" s="164">
        <f>'Production Summary'!$N$18</f>
        <v>1035</v>
      </c>
      <c r="AI49" s="164">
        <f>'Production Summary'!$M$18</f>
        <v>17.25</v>
      </c>
      <c r="AJ49" s="164">
        <v>0</v>
      </c>
      <c r="AK49" s="164">
        <f>'Production Summary'!$N$19</f>
        <v>870</v>
      </c>
      <c r="AL49" s="164">
        <f>'Production Summary'!$M$19</f>
        <v>29</v>
      </c>
      <c r="AM49" s="164">
        <v>0</v>
      </c>
      <c r="AN49" s="164">
        <f>'Production Summary'!$N$20</f>
        <v>864</v>
      </c>
      <c r="AO49" s="164">
        <f>'Production Summary'!$M$20</f>
        <v>72</v>
      </c>
      <c r="AP49" s="164">
        <v>0</v>
      </c>
      <c r="AQ49" s="164">
        <f>'Production Summary'!$N$21</f>
        <v>670</v>
      </c>
      <c r="AR49" s="164">
        <f>'Production Summary'!$M$21</f>
        <v>335</v>
      </c>
      <c r="AS49" s="164">
        <v>0</v>
      </c>
      <c r="AT49" s="386">
        <f>'Production Summary'!$N$22</f>
        <v>375</v>
      </c>
      <c r="AU49" s="164">
        <f>'Production Summary'!$N$23</f>
        <v>1050</v>
      </c>
      <c r="AV49" s="164">
        <f>'Production Summary'!$N$25</f>
        <v>300</v>
      </c>
      <c r="AW49" s="164">
        <f>'Production Summary'!$M$25</f>
        <v>25</v>
      </c>
      <c r="AX49" s="164">
        <v>0</v>
      </c>
      <c r="AY49" s="164">
        <f>'Production Summary'!$N$26</f>
        <v>300</v>
      </c>
      <c r="AZ49" s="164">
        <f>'Production Summary'!$M$26</f>
        <v>25</v>
      </c>
      <c r="BA49" s="164">
        <v>0</v>
      </c>
      <c r="BB49" s="164">
        <f>'Production Summary'!$N$28</f>
        <v>777</v>
      </c>
      <c r="BC49" s="164">
        <f>'Production Summary'!$M$28</f>
        <v>12.95</v>
      </c>
      <c r="BD49" s="164">
        <v>0</v>
      </c>
      <c r="BE49" s="164">
        <f>'Production Summary'!$N$29</f>
        <v>612</v>
      </c>
      <c r="BF49" s="164">
        <f>'Production Summary'!$M$29</f>
        <v>51</v>
      </c>
      <c r="BG49" s="164">
        <v>0</v>
      </c>
      <c r="BH49" s="164">
        <f>'Production Summary'!$N$30</f>
        <v>500</v>
      </c>
      <c r="BI49" s="164">
        <f>'Production Summary'!$M$30</f>
        <v>250</v>
      </c>
      <c r="BJ49" s="164">
        <v>0</v>
      </c>
      <c r="BK49" s="386"/>
      <c r="BL49" s="164">
        <f>'Production Summary'!$N$32</f>
        <v>875</v>
      </c>
      <c r="BM49" s="164">
        <f>'Production Summary'!$N$34</f>
        <v>360.59999999999997</v>
      </c>
      <c r="BN49" s="164">
        <f>'Production Summary'!$M$34</f>
        <v>6.01</v>
      </c>
      <c r="BO49" s="164">
        <v>0</v>
      </c>
      <c r="BP49" s="164">
        <f>'Production Summary'!$N$36</f>
        <v>717</v>
      </c>
      <c r="BQ49" s="164">
        <f>'Production Summary'!$M$36</f>
        <v>11.95</v>
      </c>
      <c r="BR49" s="164">
        <v>0</v>
      </c>
      <c r="BS49" s="164">
        <f>'Production Summary'!$N$37</f>
        <v>210</v>
      </c>
      <c r="BT49" s="164">
        <f>'Production Summary'!$M$37</f>
        <v>21</v>
      </c>
      <c r="BU49" s="164">
        <v>0</v>
      </c>
      <c r="BV49" s="164">
        <f>'Production Summary'!$N$38</f>
        <v>280</v>
      </c>
      <c r="BW49" s="164">
        <f>'Production Summary'!$M$38</f>
        <v>28</v>
      </c>
      <c r="BX49" s="164">
        <v>0</v>
      </c>
      <c r="BY49" s="165">
        <f>'Production Summary'!$N$39</f>
        <v>300.38406247988502</v>
      </c>
      <c r="BZ49" s="164">
        <f>'Production Summary'!$M$39</f>
        <v>30.038406247988501</v>
      </c>
      <c r="CA49" s="164">
        <v>0</v>
      </c>
      <c r="CB49" s="164">
        <f>'Production Summary'!$N$40</f>
        <v>131.30000000000001</v>
      </c>
      <c r="CC49" s="164">
        <f>'Production Summary'!$M$40</f>
        <v>13.13</v>
      </c>
      <c r="CD49" s="164">
        <v>0</v>
      </c>
      <c r="CE49" s="164">
        <f>'Production Summary'!$N$42</f>
        <v>1136.3519999999996</v>
      </c>
      <c r="CF49" s="164">
        <f>'Production Summary'!$M$42</f>
        <v>81.167999999999978</v>
      </c>
      <c r="CG49" s="164">
        <v>0</v>
      </c>
      <c r="CH49" s="164">
        <v>0</v>
      </c>
      <c r="CI49" s="164">
        <f>'Production Summary'!$N$43</f>
        <v>184</v>
      </c>
      <c r="CJ49" s="164">
        <v>0</v>
      </c>
      <c r="CK49" s="164">
        <f>'Production Summary'!$N$44</f>
        <v>355</v>
      </c>
      <c r="CL49" s="164">
        <v>0</v>
      </c>
      <c r="CM49" s="375">
        <f>'Production Summary'!$N$45</f>
        <v>1650</v>
      </c>
      <c r="CN49" s="164">
        <f>'Production Summary'!$N$46</f>
        <v>270</v>
      </c>
      <c r="CO49" s="164">
        <f>'Production Summary'!$N$47</f>
        <v>1350</v>
      </c>
      <c r="CP49" s="166"/>
      <c r="CQ49" s="164">
        <f>'Production Summary'!$N$49</f>
        <v>8004.1580041580037</v>
      </c>
      <c r="CR49" s="164">
        <f>'Production Summary'!$M$49</f>
        <v>66.701316701316699</v>
      </c>
      <c r="CS49" s="164">
        <f>'Production Summary'!$N$50</f>
        <v>13331.600831600828</v>
      </c>
      <c r="CT49" s="164">
        <f>'Production Summary'!$M$50</f>
        <v>148.1288981288981</v>
      </c>
      <c r="CU49" s="164">
        <f>'Production Summary'!$N$51</f>
        <v>12785.862785862784</v>
      </c>
      <c r="CV49" s="164">
        <f>'Production Summary'!$M$51</f>
        <v>355.16285516285512</v>
      </c>
      <c r="CW49" s="164">
        <f>'Production Summary'!$N$52</f>
        <v>12629.937629937627</v>
      </c>
      <c r="CX49" s="164">
        <f>'Production Summary'!$M$52</f>
        <v>701.66320166320156</v>
      </c>
      <c r="CY49" s="164">
        <f>'Production Summary'!$N$53</f>
        <v>12396.049896049895</v>
      </c>
      <c r="CZ49" s="164">
        <f>'Production Summary'!$M$53</f>
        <v>688.66943866943859</v>
      </c>
      <c r="DA49" s="164">
        <f>'Production Summary'!$N$54</f>
        <v>13799.376299376298</v>
      </c>
      <c r="DB49" s="164">
        <f>'Production Summary'!$M$54</f>
        <v>766.63201663201653</v>
      </c>
      <c r="DC49" s="164">
        <f>'Production Summary'!$N$60</f>
        <v>12863.825363825363</v>
      </c>
      <c r="DD49" s="164">
        <f>'Production Summary'!$M$60</f>
        <v>714.65696465696465</v>
      </c>
      <c r="DE49" s="164">
        <f>'Production Summary'!$N$59</f>
        <v>11148.648648648648</v>
      </c>
      <c r="DF49" s="164">
        <f>'Production Summary'!$M$59</f>
        <v>619.36936936936934</v>
      </c>
      <c r="DG49" s="164">
        <f>'Production Summary'!$N$55</f>
        <v>13842.68884268884</v>
      </c>
      <c r="DH49" s="164">
        <f>'Production Summary'!$M$55</f>
        <v>3460.67221067221</v>
      </c>
      <c r="DI49" s="164">
        <f>'Production Summary'!$N$56</f>
        <v>13097.713097713096</v>
      </c>
      <c r="DJ49" s="164">
        <f>'Production Summary'!$M$56</f>
        <v>163.72141372141371</v>
      </c>
      <c r="DK49" s="164">
        <f>'Production Summary'!$N$57</f>
        <v>14189.189189189186</v>
      </c>
      <c r="DL49" s="164">
        <f>'Production Summary'!$M$57</f>
        <v>394.14414414414409</v>
      </c>
      <c r="DM49" s="164">
        <f>'Production Summary'!$N$58</f>
        <v>14017.671517671517</v>
      </c>
      <c r="DN49" s="164">
        <f>'Production Summary'!$M$58</f>
        <v>778.75952875952873</v>
      </c>
      <c r="DO49" s="164">
        <f>'Production Summary'!$N$61</f>
        <v>4500</v>
      </c>
      <c r="DP49" s="164">
        <f>'Production Summary'!$M$61</f>
        <v>750</v>
      </c>
      <c r="DQ49" s="164">
        <v>0</v>
      </c>
      <c r="DR49" s="164">
        <f>'Production Summary'!$N$62</f>
        <v>8900</v>
      </c>
      <c r="DS49" s="164">
        <f>'Production Summary'!$N$70</f>
        <v>300</v>
      </c>
      <c r="DT49" s="328">
        <f>'Production Summary'!$M$70</f>
        <v>25</v>
      </c>
      <c r="DU49" s="164">
        <v>0</v>
      </c>
      <c r="DV49" s="164">
        <f>'Production Summary'!$N$71</f>
        <v>150</v>
      </c>
      <c r="DW49" s="328">
        <v>0</v>
      </c>
      <c r="DX49" s="164">
        <f>'Production Summary'!$N$64</f>
        <v>192</v>
      </c>
      <c r="DY49" s="164">
        <v>0</v>
      </c>
      <c r="DZ49" s="391">
        <f>'Production Summary'!$N$65</f>
        <v>384</v>
      </c>
      <c r="EA49" s="164">
        <v>0</v>
      </c>
      <c r="EB49" s="391">
        <f>'Production Summary'!$N$66</f>
        <v>192</v>
      </c>
      <c r="EC49" s="164">
        <v>0</v>
      </c>
      <c r="ED49" s="164">
        <f>'Production Summary'!$N$67</f>
        <v>96</v>
      </c>
      <c r="EE49" s="164">
        <v>0</v>
      </c>
      <c r="EF49" s="164">
        <f>'Production Summary'!$N$68</f>
        <v>96</v>
      </c>
      <c r="EG49" s="164">
        <v>0</v>
      </c>
      <c r="EH49" s="164">
        <f>'Production Summary'!$N$69</f>
        <v>340</v>
      </c>
      <c r="EI49" s="101"/>
      <c r="EJ49" s="3"/>
      <c r="EK49" s="3"/>
      <c r="ER49" s="64" t="s">
        <v>65</v>
      </c>
      <c r="ES49" s="61" t="e">
        <f>#REF!</f>
        <v>#REF!</v>
      </c>
      <c r="ET49" s="24">
        <f t="shared" si="33"/>
        <v>0</v>
      </c>
    </row>
    <row r="50" spans="1:150" ht="15" customHeight="1">
      <c r="A50" t="b">
        <f>C50='Raipur-2'!C50</f>
        <v>1</v>
      </c>
      <c r="B50" s="612">
        <f t="shared" si="34"/>
        <v>45</v>
      </c>
      <c r="C50" s="3" t="str">
        <f>IF('Raipur-2'!C50="","",'Raipur-2'!C50)</f>
        <v>J P Cafe &amp; Restaurant</v>
      </c>
      <c r="D50" s="164">
        <f>'Production Summary'!$N$4</f>
        <v>666</v>
      </c>
      <c r="E50" s="164">
        <f>'Production Summary'!$M$4</f>
        <v>27.75</v>
      </c>
      <c r="F50" s="164">
        <v>0</v>
      </c>
      <c r="G50" s="164">
        <f>'Production Summary'!$N$5</f>
        <v>666</v>
      </c>
      <c r="H50" s="164">
        <f>'Production Summary'!$M$5</f>
        <v>27.75</v>
      </c>
      <c r="I50" s="164">
        <v>0</v>
      </c>
      <c r="J50" s="164">
        <f>'Production Summary'!$N$6</f>
        <v>200</v>
      </c>
      <c r="K50" s="328">
        <f>'Production Summary'!$M$6</f>
        <v>7.5</v>
      </c>
      <c r="L50" s="164">
        <v>0</v>
      </c>
      <c r="M50" s="365">
        <f>'Production Summary'!$N$7</f>
        <v>612.72</v>
      </c>
      <c r="N50" s="367">
        <f>'Production Summary'!$M$7</f>
        <v>25.53</v>
      </c>
      <c r="O50" s="164">
        <v>0</v>
      </c>
      <c r="P50" s="164">
        <f>'Production Summary'!$N$8</f>
        <v>780</v>
      </c>
      <c r="Q50" s="164">
        <f>'Production Summary'!$M$8</f>
        <v>65</v>
      </c>
      <c r="R50" s="164">
        <v>0</v>
      </c>
      <c r="S50" s="164">
        <f>'Production Summary'!$N$9</f>
        <v>720</v>
      </c>
      <c r="T50" s="164">
        <f>'Production Summary'!$M$9</f>
        <v>60</v>
      </c>
      <c r="U50" s="164">
        <v>0</v>
      </c>
      <c r="V50" s="164">
        <f>'Production Summary'!$N$10</f>
        <v>876</v>
      </c>
      <c r="W50" s="164">
        <f>'Production Summary'!$M$10</f>
        <v>73</v>
      </c>
      <c r="X50" s="164">
        <v>0</v>
      </c>
      <c r="Y50" s="164">
        <f>'Production Summary'!$N$14</f>
        <v>177</v>
      </c>
      <c r="Z50" s="328">
        <f>'Production Summary'!$M$14</f>
        <v>14.75</v>
      </c>
      <c r="AA50" s="164">
        <v>0</v>
      </c>
      <c r="AB50" s="167">
        <f t="shared" si="35"/>
        <v>126</v>
      </c>
      <c r="AC50" s="164">
        <f>'Production Summary'!$M$16</f>
        <v>21</v>
      </c>
      <c r="AD50" s="164">
        <v>0</v>
      </c>
      <c r="AE50" s="164">
        <f>'Production Summary'!$N$16</f>
        <v>252</v>
      </c>
      <c r="AF50" s="164">
        <f>'Production Summary'!$M$16</f>
        <v>21</v>
      </c>
      <c r="AG50" s="164">
        <v>0</v>
      </c>
      <c r="AH50" s="164">
        <f>'Production Summary'!$N$18</f>
        <v>1035</v>
      </c>
      <c r="AI50" s="164">
        <f>'Production Summary'!$M$18</f>
        <v>17.25</v>
      </c>
      <c r="AJ50" s="164">
        <v>0</v>
      </c>
      <c r="AK50" s="164">
        <f>'Production Summary'!$N$19</f>
        <v>870</v>
      </c>
      <c r="AL50" s="164">
        <f>'Production Summary'!$M$19</f>
        <v>29</v>
      </c>
      <c r="AM50" s="164">
        <v>0</v>
      </c>
      <c r="AN50" s="164">
        <f>'Production Summary'!$N$20</f>
        <v>864</v>
      </c>
      <c r="AO50" s="164">
        <f>'Production Summary'!$M$20</f>
        <v>72</v>
      </c>
      <c r="AP50" s="164">
        <v>0</v>
      </c>
      <c r="AQ50" s="164">
        <f>'Production Summary'!$N$21</f>
        <v>670</v>
      </c>
      <c r="AR50" s="164">
        <f>'Production Summary'!$M$21</f>
        <v>335</v>
      </c>
      <c r="AS50" s="164">
        <v>0</v>
      </c>
      <c r="AT50" s="386">
        <f>'Production Summary'!$N$22</f>
        <v>375</v>
      </c>
      <c r="AU50" s="164">
        <f>'Production Summary'!$N$23</f>
        <v>1050</v>
      </c>
      <c r="AV50" s="164">
        <f>'Production Summary'!$N$25</f>
        <v>300</v>
      </c>
      <c r="AW50" s="164">
        <f>'Production Summary'!$M$25</f>
        <v>25</v>
      </c>
      <c r="AX50" s="164">
        <v>0</v>
      </c>
      <c r="AY50" s="164">
        <f>'Production Summary'!$N$26</f>
        <v>300</v>
      </c>
      <c r="AZ50" s="164">
        <f>'Production Summary'!$M$26</f>
        <v>25</v>
      </c>
      <c r="BA50" s="164">
        <v>0</v>
      </c>
      <c r="BB50" s="164">
        <f>'Production Summary'!$N$28</f>
        <v>777</v>
      </c>
      <c r="BC50" s="164">
        <f>'Production Summary'!$M$28</f>
        <v>12.95</v>
      </c>
      <c r="BD50" s="164">
        <v>0</v>
      </c>
      <c r="BE50" s="164">
        <f>'Production Summary'!$N$29</f>
        <v>612</v>
      </c>
      <c r="BF50" s="164">
        <f>'Production Summary'!$M$29</f>
        <v>51</v>
      </c>
      <c r="BG50" s="164">
        <v>0</v>
      </c>
      <c r="BH50" s="164">
        <f>'Production Summary'!$N$30</f>
        <v>500</v>
      </c>
      <c r="BI50" s="164">
        <f>'Production Summary'!$M$30</f>
        <v>250</v>
      </c>
      <c r="BJ50" s="164">
        <v>0</v>
      </c>
      <c r="BK50" s="386"/>
      <c r="BL50" s="164">
        <f>'Production Summary'!$N$32</f>
        <v>875</v>
      </c>
      <c r="BM50" s="164">
        <f>'Production Summary'!$N$34</f>
        <v>360.59999999999997</v>
      </c>
      <c r="BN50" s="164">
        <f>'Production Summary'!$M$34</f>
        <v>6.01</v>
      </c>
      <c r="BO50" s="164">
        <v>0</v>
      </c>
      <c r="BP50" s="164">
        <f>'Production Summary'!$N$36</f>
        <v>717</v>
      </c>
      <c r="BQ50" s="164">
        <f>'Production Summary'!$M$36</f>
        <v>11.95</v>
      </c>
      <c r="BR50" s="164">
        <v>0</v>
      </c>
      <c r="BS50" s="164">
        <f>'Production Summary'!$N$37</f>
        <v>210</v>
      </c>
      <c r="BT50" s="164">
        <f>'Production Summary'!$M$37</f>
        <v>21</v>
      </c>
      <c r="BU50" s="164">
        <v>0</v>
      </c>
      <c r="BV50" s="164">
        <f>'Production Summary'!$N$38</f>
        <v>280</v>
      </c>
      <c r="BW50" s="164">
        <f>'Production Summary'!$M$38</f>
        <v>28</v>
      </c>
      <c r="BX50" s="164">
        <v>0</v>
      </c>
      <c r="BY50" s="165">
        <f>'Production Summary'!$N$39</f>
        <v>300.38406247988502</v>
      </c>
      <c r="BZ50" s="164">
        <f>'Production Summary'!$M$39</f>
        <v>30.038406247988501</v>
      </c>
      <c r="CA50" s="164">
        <v>0</v>
      </c>
      <c r="CB50" s="164">
        <f>'Production Summary'!$N$40</f>
        <v>131.30000000000001</v>
      </c>
      <c r="CC50" s="164">
        <f>'Production Summary'!$M$40</f>
        <v>13.13</v>
      </c>
      <c r="CD50" s="164">
        <v>0</v>
      </c>
      <c r="CE50" s="164">
        <f>'Production Summary'!$N$42</f>
        <v>1136.3519999999996</v>
      </c>
      <c r="CF50" s="164">
        <f>'Production Summary'!$M$42</f>
        <v>81.167999999999978</v>
      </c>
      <c r="CG50" s="164">
        <v>0</v>
      </c>
      <c r="CH50" s="164">
        <v>0</v>
      </c>
      <c r="CI50" s="164">
        <f>'Production Summary'!$N$43</f>
        <v>184</v>
      </c>
      <c r="CJ50" s="164">
        <v>0</v>
      </c>
      <c r="CK50" s="164">
        <f>'Production Summary'!$N$44</f>
        <v>355</v>
      </c>
      <c r="CL50" s="164">
        <v>0</v>
      </c>
      <c r="CM50" s="375">
        <f>'Production Summary'!$N$45</f>
        <v>1650</v>
      </c>
      <c r="CN50" s="164">
        <f>'Production Summary'!$N$46</f>
        <v>270</v>
      </c>
      <c r="CO50" s="164">
        <f>'Production Summary'!$N$47</f>
        <v>1350</v>
      </c>
      <c r="CP50" s="166"/>
      <c r="CQ50" s="164">
        <f>'Production Summary'!$N$49</f>
        <v>8004.1580041580037</v>
      </c>
      <c r="CR50" s="164">
        <f>'Production Summary'!$M$49</f>
        <v>66.701316701316699</v>
      </c>
      <c r="CS50" s="164">
        <f>'Production Summary'!$N$50</f>
        <v>13331.600831600828</v>
      </c>
      <c r="CT50" s="164">
        <f>'Production Summary'!$M$50</f>
        <v>148.1288981288981</v>
      </c>
      <c r="CU50" s="164">
        <f>'Production Summary'!$N$51</f>
        <v>12785.862785862784</v>
      </c>
      <c r="CV50" s="164">
        <f>'Production Summary'!$M$51</f>
        <v>355.16285516285512</v>
      </c>
      <c r="CW50" s="164">
        <f>'Production Summary'!$N$52</f>
        <v>12629.937629937627</v>
      </c>
      <c r="CX50" s="164">
        <f>'Production Summary'!$M$52</f>
        <v>701.66320166320156</v>
      </c>
      <c r="CY50" s="164">
        <f>'Production Summary'!$N$53</f>
        <v>12396.049896049895</v>
      </c>
      <c r="CZ50" s="164">
        <f>'Production Summary'!$M$53</f>
        <v>688.66943866943859</v>
      </c>
      <c r="DA50" s="164">
        <f>'Production Summary'!$N$54</f>
        <v>13799.376299376298</v>
      </c>
      <c r="DB50" s="164">
        <f>'Production Summary'!$M$54</f>
        <v>766.63201663201653</v>
      </c>
      <c r="DC50" s="164">
        <f>'Production Summary'!$N$60</f>
        <v>12863.825363825363</v>
      </c>
      <c r="DD50" s="164">
        <f>'Production Summary'!$M$60</f>
        <v>714.65696465696465</v>
      </c>
      <c r="DE50" s="164">
        <f>'Production Summary'!$N$59</f>
        <v>11148.648648648648</v>
      </c>
      <c r="DF50" s="164">
        <f>'Production Summary'!$M$59</f>
        <v>619.36936936936934</v>
      </c>
      <c r="DG50" s="164">
        <f>'Production Summary'!$N$55</f>
        <v>13842.68884268884</v>
      </c>
      <c r="DH50" s="164">
        <f>'Production Summary'!$M$55</f>
        <v>3460.67221067221</v>
      </c>
      <c r="DI50" s="164">
        <f>'Production Summary'!$N$56</f>
        <v>13097.713097713096</v>
      </c>
      <c r="DJ50" s="164">
        <f>'Production Summary'!$M$56</f>
        <v>163.72141372141371</v>
      </c>
      <c r="DK50" s="164">
        <f>'Production Summary'!$N$57</f>
        <v>14189.189189189186</v>
      </c>
      <c r="DL50" s="164">
        <f>'Production Summary'!$M$57</f>
        <v>394.14414414414409</v>
      </c>
      <c r="DM50" s="164">
        <f>'Production Summary'!$N$58</f>
        <v>14017.671517671517</v>
      </c>
      <c r="DN50" s="164">
        <f>'Production Summary'!$M$58</f>
        <v>778.75952875952873</v>
      </c>
      <c r="DO50" s="164">
        <f>'Production Summary'!$N$61</f>
        <v>4500</v>
      </c>
      <c r="DP50" s="164">
        <f>'Production Summary'!$M$61</f>
        <v>750</v>
      </c>
      <c r="DQ50" s="164">
        <v>0</v>
      </c>
      <c r="DR50" s="164">
        <f>'Production Summary'!$N$62</f>
        <v>8900</v>
      </c>
      <c r="DS50" s="164">
        <f>'Production Summary'!$N$70</f>
        <v>300</v>
      </c>
      <c r="DT50" s="328">
        <f>'Production Summary'!$M$70</f>
        <v>25</v>
      </c>
      <c r="DU50" s="164">
        <v>0</v>
      </c>
      <c r="DV50" s="164">
        <f>'Production Summary'!$N$71</f>
        <v>150</v>
      </c>
      <c r="DW50" s="328">
        <v>0</v>
      </c>
      <c r="DX50" s="164">
        <f>'Production Summary'!$N$64</f>
        <v>192</v>
      </c>
      <c r="DY50" s="164">
        <v>0</v>
      </c>
      <c r="DZ50" s="391">
        <f>'Production Summary'!$N$65</f>
        <v>384</v>
      </c>
      <c r="EA50" s="164">
        <v>0</v>
      </c>
      <c r="EB50" s="391">
        <f>'Production Summary'!$N$66</f>
        <v>192</v>
      </c>
      <c r="EC50" s="164">
        <v>0</v>
      </c>
      <c r="ED50" s="164">
        <f>'Production Summary'!$N$67</f>
        <v>96</v>
      </c>
      <c r="EE50" s="164">
        <v>0</v>
      </c>
      <c r="EF50" s="164">
        <f>'Production Summary'!$N$68</f>
        <v>96</v>
      </c>
      <c r="EG50" s="164">
        <v>0</v>
      </c>
      <c r="EH50" s="164">
        <f>'Production Summary'!$N$69</f>
        <v>340</v>
      </c>
      <c r="EI50" s="101"/>
      <c r="EJ50" s="3"/>
      <c r="EK50" s="3"/>
      <c r="ER50" s="64" t="s">
        <v>66</v>
      </c>
      <c r="ES50" s="61" t="e">
        <f>#REF!</f>
        <v>#REF!</v>
      </c>
      <c r="ET50" s="24">
        <f t="shared" si="33"/>
        <v>0</v>
      </c>
    </row>
    <row r="51" spans="1:150" ht="15" customHeight="1">
      <c r="A51" t="b">
        <f>C51='Raipur-2'!C51</f>
        <v>1</v>
      </c>
      <c r="B51" s="612">
        <f t="shared" si="34"/>
        <v>46</v>
      </c>
      <c r="C51" s="3" t="str">
        <f>IF('Raipur-2'!C51="","",'Raipur-2'!C51)</f>
        <v>Jeevan Dairy</v>
      </c>
      <c r="D51" s="164">
        <f>'Production Summary'!$N$4</f>
        <v>666</v>
      </c>
      <c r="E51" s="164">
        <f>'Production Summary'!$M$4</f>
        <v>27.75</v>
      </c>
      <c r="F51" s="164">
        <v>0</v>
      </c>
      <c r="G51" s="164">
        <f>'Production Summary'!$N$5</f>
        <v>666</v>
      </c>
      <c r="H51" s="164">
        <f>'Production Summary'!$M$5</f>
        <v>27.75</v>
      </c>
      <c r="I51" s="164">
        <v>0</v>
      </c>
      <c r="J51" s="164">
        <f>'Production Summary'!$N$6</f>
        <v>200</v>
      </c>
      <c r="K51" s="328">
        <f>'Production Summary'!$M$6</f>
        <v>7.5</v>
      </c>
      <c r="L51" s="164">
        <v>0</v>
      </c>
      <c r="M51" s="365">
        <f>'Production Summary'!$N$7</f>
        <v>612.72</v>
      </c>
      <c r="N51" s="367">
        <f>'Production Summary'!$M$7</f>
        <v>25.53</v>
      </c>
      <c r="O51" s="164">
        <v>0</v>
      </c>
      <c r="P51" s="164">
        <f>'Production Summary'!$N$8</f>
        <v>780</v>
      </c>
      <c r="Q51" s="164">
        <f>'Production Summary'!$M$8</f>
        <v>65</v>
      </c>
      <c r="R51" s="164">
        <v>0</v>
      </c>
      <c r="S51" s="164">
        <f>'Production Summary'!$N$9</f>
        <v>720</v>
      </c>
      <c r="T51" s="164">
        <f>'Production Summary'!$M$9</f>
        <v>60</v>
      </c>
      <c r="U51" s="164">
        <v>0</v>
      </c>
      <c r="V51" s="164">
        <f>'Production Summary'!$N$10</f>
        <v>876</v>
      </c>
      <c r="W51" s="164">
        <f>'Production Summary'!$M$10</f>
        <v>73</v>
      </c>
      <c r="X51" s="164">
        <v>0</v>
      </c>
      <c r="Y51" s="164">
        <f>'Production Summary'!$N$14</f>
        <v>177</v>
      </c>
      <c r="Z51" s="328">
        <f>'Production Summary'!$M$14</f>
        <v>14.75</v>
      </c>
      <c r="AA51" s="164">
        <v>0</v>
      </c>
      <c r="AB51" s="167">
        <f t="shared" si="35"/>
        <v>126</v>
      </c>
      <c r="AC51" s="164">
        <f>'Production Summary'!$M$16</f>
        <v>21</v>
      </c>
      <c r="AD51" s="164">
        <v>0</v>
      </c>
      <c r="AE51" s="164">
        <f>'Production Summary'!$N$16</f>
        <v>252</v>
      </c>
      <c r="AF51" s="164">
        <f>'Production Summary'!$M$16</f>
        <v>21</v>
      </c>
      <c r="AG51" s="164">
        <v>0</v>
      </c>
      <c r="AH51" s="164">
        <f>'Production Summary'!$N$18</f>
        <v>1035</v>
      </c>
      <c r="AI51" s="164">
        <f>'Production Summary'!$M$18</f>
        <v>17.25</v>
      </c>
      <c r="AJ51" s="164">
        <v>0</v>
      </c>
      <c r="AK51" s="164">
        <f>'Production Summary'!$N$19</f>
        <v>870</v>
      </c>
      <c r="AL51" s="164">
        <f>'Production Summary'!$M$19</f>
        <v>29</v>
      </c>
      <c r="AM51" s="164">
        <v>0</v>
      </c>
      <c r="AN51" s="164">
        <f>'Production Summary'!$N$20</f>
        <v>864</v>
      </c>
      <c r="AO51" s="164">
        <f>'Production Summary'!$M$20</f>
        <v>72</v>
      </c>
      <c r="AP51" s="164">
        <v>0</v>
      </c>
      <c r="AQ51" s="164">
        <f>'Production Summary'!$N$21</f>
        <v>670</v>
      </c>
      <c r="AR51" s="164">
        <f>'Production Summary'!$M$21</f>
        <v>335</v>
      </c>
      <c r="AS51" s="164">
        <v>0</v>
      </c>
      <c r="AT51" s="386">
        <f>'Production Summary'!$N$22</f>
        <v>375</v>
      </c>
      <c r="AU51" s="164">
        <f>'Production Summary'!$N$23</f>
        <v>1050</v>
      </c>
      <c r="AV51" s="164">
        <f>'Production Summary'!$N$25</f>
        <v>300</v>
      </c>
      <c r="AW51" s="164">
        <f>'Production Summary'!$M$25</f>
        <v>25</v>
      </c>
      <c r="AX51" s="164">
        <v>0</v>
      </c>
      <c r="AY51" s="164">
        <f>'Production Summary'!$N$26</f>
        <v>300</v>
      </c>
      <c r="AZ51" s="164">
        <f>'Production Summary'!$M$26</f>
        <v>25</v>
      </c>
      <c r="BA51" s="164">
        <v>0</v>
      </c>
      <c r="BB51" s="164">
        <f>'Production Summary'!$N$28</f>
        <v>777</v>
      </c>
      <c r="BC51" s="164">
        <f>'Production Summary'!$M$28</f>
        <v>12.95</v>
      </c>
      <c r="BD51" s="164">
        <v>0</v>
      </c>
      <c r="BE51" s="164">
        <f>'Production Summary'!$N$29</f>
        <v>612</v>
      </c>
      <c r="BF51" s="164">
        <f>'Production Summary'!$M$29</f>
        <v>51</v>
      </c>
      <c r="BG51" s="164">
        <v>0</v>
      </c>
      <c r="BH51" s="164">
        <f>'Production Summary'!$N$30</f>
        <v>500</v>
      </c>
      <c r="BI51" s="164">
        <f>'Production Summary'!$M$30</f>
        <v>250</v>
      </c>
      <c r="BJ51" s="164">
        <v>0</v>
      </c>
      <c r="BK51" s="386"/>
      <c r="BL51" s="164">
        <f>'Production Summary'!$N$32</f>
        <v>875</v>
      </c>
      <c r="BM51" s="164">
        <f>'Production Summary'!$N$34</f>
        <v>360.59999999999997</v>
      </c>
      <c r="BN51" s="164">
        <f>'Production Summary'!$M$34</f>
        <v>6.01</v>
      </c>
      <c r="BO51" s="164">
        <v>0</v>
      </c>
      <c r="BP51" s="164">
        <f>'Production Summary'!$N$36</f>
        <v>717</v>
      </c>
      <c r="BQ51" s="164">
        <f>'Production Summary'!$M$36</f>
        <v>11.95</v>
      </c>
      <c r="BR51" s="164">
        <v>0</v>
      </c>
      <c r="BS51" s="164">
        <f>'Production Summary'!$N$37</f>
        <v>210</v>
      </c>
      <c r="BT51" s="164">
        <f>'Production Summary'!$M$37</f>
        <v>21</v>
      </c>
      <c r="BU51" s="164">
        <v>0</v>
      </c>
      <c r="BV51" s="164">
        <f>'Production Summary'!$N$38</f>
        <v>280</v>
      </c>
      <c r="BW51" s="164">
        <f>'Production Summary'!$M$38</f>
        <v>28</v>
      </c>
      <c r="BX51" s="164">
        <v>0</v>
      </c>
      <c r="BY51" s="165">
        <f>'Production Summary'!$N$39</f>
        <v>300.38406247988502</v>
      </c>
      <c r="BZ51" s="164">
        <f>'Production Summary'!$M$39</f>
        <v>30.038406247988501</v>
      </c>
      <c r="CA51" s="164">
        <v>0</v>
      </c>
      <c r="CB51" s="164">
        <f>'Production Summary'!$N$40</f>
        <v>131.30000000000001</v>
      </c>
      <c r="CC51" s="164">
        <f>'Production Summary'!$M$40</f>
        <v>13.13</v>
      </c>
      <c r="CD51" s="164">
        <v>0</v>
      </c>
      <c r="CE51" s="164">
        <f>'Production Summary'!$N$42</f>
        <v>1136.3519999999996</v>
      </c>
      <c r="CF51" s="164">
        <f>'Production Summary'!$M$42</f>
        <v>81.167999999999978</v>
      </c>
      <c r="CG51" s="164">
        <v>0</v>
      </c>
      <c r="CH51" s="164">
        <v>0</v>
      </c>
      <c r="CI51" s="164">
        <f>'Production Summary'!$N$43</f>
        <v>184</v>
      </c>
      <c r="CJ51" s="164">
        <v>0</v>
      </c>
      <c r="CK51" s="164">
        <f>'Production Summary'!$N$44</f>
        <v>355</v>
      </c>
      <c r="CL51" s="164">
        <v>0</v>
      </c>
      <c r="CM51" s="375">
        <f>'Production Summary'!$N$45</f>
        <v>1650</v>
      </c>
      <c r="CN51" s="164">
        <f>'Production Summary'!$N$46</f>
        <v>270</v>
      </c>
      <c r="CO51" s="164">
        <f>'Production Summary'!$N$47</f>
        <v>1350</v>
      </c>
      <c r="CP51" s="166"/>
      <c r="CQ51" s="164">
        <f>'Production Summary'!$N$49</f>
        <v>8004.1580041580037</v>
      </c>
      <c r="CR51" s="164">
        <f>'Production Summary'!$M$49</f>
        <v>66.701316701316699</v>
      </c>
      <c r="CS51" s="164">
        <f>'Production Summary'!$N$50</f>
        <v>13331.600831600828</v>
      </c>
      <c r="CT51" s="164">
        <f>'Production Summary'!$M$50</f>
        <v>148.1288981288981</v>
      </c>
      <c r="CU51" s="164">
        <f>'Production Summary'!$N$51</f>
        <v>12785.862785862784</v>
      </c>
      <c r="CV51" s="164">
        <f>'Production Summary'!$M$51</f>
        <v>355.16285516285512</v>
      </c>
      <c r="CW51" s="164">
        <f>'Production Summary'!$N$52</f>
        <v>12629.937629937627</v>
      </c>
      <c r="CX51" s="164">
        <f>'Production Summary'!$M$52</f>
        <v>701.66320166320156</v>
      </c>
      <c r="CY51" s="164">
        <f>'Production Summary'!$N$53</f>
        <v>12396.049896049895</v>
      </c>
      <c r="CZ51" s="164">
        <f>'Production Summary'!$M$53</f>
        <v>688.66943866943859</v>
      </c>
      <c r="DA51" s="164">
        <f>'Production Summary'!$N$54</f>
        <v>13799.376299376298</v>
      </c>
      <c r="DB51" s="164">
        <f>'Production Summary'!$M$54</f>
        <v>766.63201663201653</v>
      </c>
      <c r="DC51" s="164">
        <f>'Production Summary'!$N$60</f>
        <v>12863.825363825363</v>
      </c>
      <c r="DD51" s="164">
        <f>'Production Summary'!$M$60</f>
        <v>714.65696465696465</v>
      </c>
      <c r="DE51" s="164">
        <f>'Production Summary'!$N$59</f>
        <v>11148.648648648648</v>
      </c>
      <c r="DF51" s="164">
        <f>'Production Summary'!$M$59</f>
        <v>619.36936936936934</v>
      </c>
      <c r="DG51" s="164">
        <f>'Production Summary'!$N$55</f>
        <v>13842.68884268884</v>
      </c>
      <c r="DH51" s="164">
        <f>'Production Summary'!$M$55</f>
        <v>3460.67221067221</v>
      </c>
      <c r="DI51" s="164">
        <f>'Production Summary'!$N$56</f>
        <v>13097.713097713096</v>
      </c>
      <c r="DJ51" s="164">
        <f>'Production Summary'!$M$56</f>
        <v>163.72141372141371</v>
      </c>
      <c r="DK51" s="164">
        <f>'Production Summary'!$N$57</f>
        <v>14189.189189189186</v>
      </c>
      <c r="DL51" s="164">
        <f>'Production Summary'!$M$57</f>
        <v>394.14414414414409</v>
      </c>
      <c r="DM51" s="164">
        <f>'Production Summary'!$N$58</f>
        <v>14017.671517671517</v>
      </c>
      <c r="DN51" s="164">
        <f>'Production Summary'!$M$58</f>
        <v>778.75952875952873</v>
      </c>
      <c r="DO51" s="164">
        <f>'Production Summary'!$N$61</f>
        <v>4500</v>
      </c>
      <c r="DP51" s="164">
        <f>'Production Summary'!$M$61</f>
        <v>750</v>
      </c>
      <c r="DQ51" s="164">
        <v>0</v>
      </c>
      <c r="DR51" s="164">
        <f>'Production Summary'!$N$62</f>
        <v>8900</v>
      </c>
      <c r="DS51" s="164">
        <f>'Production Summary'!$N$70</f>
        <v>300</v>
      </c>
      <c r="DT51" s="328">
        <f>'Production Summary'!$M$70</f>
        <v>25</v>
      </c>
      <c r="DU51" s="164">
        <v>0</v>
      </c>
      <c r="DV51" s="164">
        <f>'Production Summary'!$N$71</f>
        <v>150</v>
      </c>
      <c r="DW51" s="328">
        <v>0</v>
      </c>
      <c r="DX51" s="164">
        <f>'Production Summary'!$N$64</f>
        <v>192</v>
      </c>
      <c r="DY51" s="164">
        <v>0</v>
      </c>
      <c r="DZ51" s="391">
        <f>'Production Summary'!$N$65</f>
        <v>384</v>
      </c>
      <c r="EA51" s="164">
        <v>0</v>
      </c>
      <c r="EB51" s="391">
        <f>'Production Summary'!$N$66</f>
        <v>192</v>
      </c>
      <c r="EC51" s="164">
        <v>0</v>
      </c>
      <c r="ED51" s="164">
        <f>'Production Summary'!$N$67</f>
        <v>96</v>
      </c>
      <c r="EE51" s="164">
        <v>0</v>
      </c>
      <c r="EF51" s="164">
        <f>'Production Summary'!$N$68</f>
        <v>96</v>
      </c>
      <c r="EG51" s="164">
        <v>0</v>
      </c>
      <c r="EH51" s="164">
        <f>'Production Summary'!$N$69</f>
        <v>340</v>
      </c>
      <c r="EI51" s="101"/>
      <c r="EJ51" s="3"/>
      <c r="EK51" s="3"/>
      <c r="ER51" s="64" t="s">
        <v>67</v>
      </c>
      <c r="ES51" s="61" t="str">
        <f t="shared" ref="ES51:ES68" si="39">C51</f>
        <v>Jeevan Dairy</v>
      </c>
      <c r="ET51" s="24">
        <f t="shared" si="33"/>
        <v>0</v>
      </c>
    </row>
    <row r="52" spans="1:150" ht="15" customHeight="1">
      <c r="A52" t="b">
        <f>C52='Raipur-2'!C52</f>
        <v>1</v>
      </c>
      <c r="B52" s="612">
        <f t="shared" si="34"/>
        <v>47</v>
      </c>
      <c r="C52" s="3" t="str">
        <f>IF('Raipur-2'!C52="","",'Raipur-2'!C52)</f>
        <v>Anil Medical Stores</v>
      </c>
      <c r="D52" s="164">
        <f>'Production Summary'!$N$4</f>
        <v>666</v>
      </c>
      <c r="E52" s="164">
        <f>'Production Summary'!$M$4</f>
        <v>27.75</v>
      </c>
      <c r="F52" s="164">
        <v>0</v>
      </c>
      <c r="G52" s="164">
        <f>'Production Summary'!$N$5</f>
        <v>666</v>
      </c>
      <c r="H52" s="164">
        <f>'Production Summary'!$M$5</f>
        <v>27.75</v>
      </c>
      <c r="I52" s="164">
        <v>0</v>
      </c>
      <c r="J52" s="164">
        <f>'Production Summary'!$N$6</f>
        <v>200</v>
      </c>
      <c r="K52" s="328">
        <f>'Production Summary'!$M$6</f>
        <v>7.5</v>
      </c>
      <c r="L52" s="164">
        <v>0</v>
      </c>
      <c r="M52" s="365">
        <f>'Production Summary'!$N$7</f>
        <v>612.72</v>
      </c>
      <c r="N52" s="367">
        <f>'Production Summary'!$M$7</f>
        <v>25.53</v>
      </c>
      <c r="O52" s="164">
        <v>0</v>
      </c>
      <c r="P52" s="164">
        <f>'Production Summary'!$N$8</f>
        <v>780</v>
      </c>
      <c r="Q52" s="164">
        <f>'Production Summary'!$M$8</f>
        <v>65</v>
      </c>
      <c r="R52" s="164">
        <v>0</v>
      </c>
      <c r="S52" s="164">
        <f>'Production Summary'!$N$9</f>
        <v>720</v>
      </c>
      <c r="T52" s="164">
        <f>'Production Summary'!$M$9</f>
        <v>60</v>
      </c>
      <c r="U52" s="164">
        <v>0</v>
      </c>
      <c r="V52" s="164">
        <f>'Production Summary'!$N$10</f>
        <v>876</v>
      </c>
      <c r="W52" s="164">
        <f>'Production Summary'!$M$10</f>
        <v>73</v>
      </c>
      <c r="X52" s="164">
        <v>0</v>
      </c>
      <c r="Y52" s="164">
        <f>'Production Summary'!$N$14</f>
        <v>177</v>
      </c>
      <c r="Z52" s="328">
        <f>'Production Summary'!$M$14</f>
        <v>14.75</v>
      </c>
      <c r="AA52" s="164">
        <v>0</v>
      </c>
      <c r="AB52" s="167">
        <f t="shared" si="35"/>
        <v>126</v>
      </c>
      <c r="AC52" s="164">
        <f>'Production Summary'!$M$16</f>
        <v>21</v>
      </c>
      <c r="AD52" s="164">
        <v>0</v>
      </c>
      <c r="AE52" s="164">
        <f>'Production Summary'!$N$16</f>
        <v>252</v>
      </c>
      <c r="AF52" s="164">
        <f>'Production Summary'!$M$16</f>
        <v>21</v>
      </c>
      <c r="AG52" s="164">
        <v>0</v>
      </c>
      <c r="AH52" s="164">
        <f>'Production Summary'!$N$18</f>
        <v>1035</v>
      </c>
      <c r="AI52" s="164">
        <f>'Production Summary'!$M$18</f>
        <v>17.25</v>
      </c>
      <c r="AJ52" s="164">
        <v>0</v>
      </c>
      <c r="AK52" s="164">
        <f>'Production Summary'!$N$19</f>
        <v>870</v>
      </c>
      <c r="AL52" s="164">
        <f>'Production Summary'!$M$19</f>
        <v>29</v>
      </c>
      <c r="AM52" s="164">
        <v>0</v>
      </c>
      <c r="AN52" s="164">
        <f>'Production Summary'!$N$20</f>
        <v>864</v>
      </c>
      <c r="AO52" s="164">
        <f>'Production Summary'!$M$20</f>
        <v>72</v>
      </c>
      <c r="AP52" s="164">
        <v>0</v>
      </c>
      <c r="AQ52" s="164">
        <f>'Production Summary'!$N$21</f>
        <v>670</v>
      </c>
      <c r="AR52" s="164">
        <f>'Production Summary'!$M$21</f>
        <v>335</v>
      </c>
      <c r="AS52" s="164">
        <v>0</v>
      </c>
      <c r="AT52" s="386">
        <f>'Production Summary'!$N$22</f>
        <v>375</v>
      </c>
      <c r="AU52" s="164">
        <f>'Production Summary'!$N$23</f>
        <v>1050</v>
      </c>
      <c r="AV52" s="164">
        <f>'Production Summary'!$N$25</f>
        <v>300</v>
      </c>
      <c r="AW52" s="164">
        <f>'Production Summary'!$M$25</f>
        <v>25</v>
      </c>
      <c r="AX52" s="164">
        <v>0</v>
      </c>
      <c r="AY52" s="164">
        <f>'Production Summary'!$N$26</f>
        <v>300</v>
      </c>
      <c r="AZ52" s="164">
        <f>'Production Summary'!$M$26</f>
        <v>25</v>
      </c>
      <c r="BA52" s="164">
        <v>0</v>
      </c>
      <c r="BB52" s="164">
        <f>'Production Summary'!$N$28</f>
        <v>777</v>
      </c>
      <c r="BC52" s="164">
        <f>'Production Summary'!$M$28</f>
        <v>12.95</v>
      </c>
      <c r="BD52" s="164">
        <v>0</v>
      </c>
      <c r="BE52" s="164">
        <f>'Production Summary'!$N$29</f>
        <v>612</v>
      </c>
      <c r="BF52" s="164">
        <f>'Production Summary'!$M$29</f>
        <v>51</v>
      </c>
      <c r="BG52" s="164">
        <v>0</v>
      </c>
      <c r="BH52" s="164">
        <f>'Production Summary'!$N$30</f>
        <v>500</v>
      </c>
      <c r="BI52" s="164">
        <f>'Production Summary'!$M$30</f>
        <v>250</v>
      </c>
      <c r="BJ52" s="164">
        <v>0</v>
      </c>
      <c r="BK52" s="386"/>
      <c r="BL52" s="164">
        <f>'Production Summary'!$N$32</f>
        <v>875</v>
      </c>
      <c r="BM52" s="164">
        <f>'Production Summary'!$N$34</f>
        <v>360.59999999999997</v>
      </c>
      <c r="BN52" s="164">
        <f>'Production Summary'!$M$34</f>
        <v>6.01</v>
      </c>
      <c r="BO52" s="164">
        <v>0</v>
      </c>
      <c r="BP52" s="164">
        <f>'Production Summary'!$N$36</f>
        <v>717</v>
      </c>
      <c r="BQ52" s="164">
        <f>'Production Summary'!$M$36</f>
        <v>11.95</v>
      </c>
      <c r="BR52" s="164">
        <v>0</v>
      </c>
      <c r="BS52" s="164">
        <f>'Production Summary'!$N$37</f>
        <v>210</v>
      </c>
      <c r="BT52" s="164">
        <f>'Production Summary'!$M$37</f>
        <v>21</v>
      </c>
      <c r="BU52" s="164">
        <v>0</v>
      </c>
      <c r="BV52" s="164">
        <f>'Production Summary'!$N$38</f>
        <v>280</v>
      </c>
      <c r="BW52" s="164">
        <f>'Production Summary'!$M$38</f>
        <v>28</v>
      </c>
      <c r="BX52" s="164">
        <v>0</v>
      </c>
      <c r="BY52" s="165">
        <f>'Production Summary'!$N$39</f>
        <v>300.38406247988502</v>
      </c>
      <c r="BZ52" s="164">
        <f>'Production Summary'!$M$39</f>
        <v>30.038406247988501</v>
      </c>
      <c r="CA52" s="164">
        <v>0</v>
      </c>
      <c r="CB52" s="164">
        <f>'Production Summary'!$N$40</f>
        <v>131.30000000000001</v>
      </c>
      <c r="CC52" s="164">
        <f>'Production Summary'!$M$40</f>
        <v>13.13</v>
      </c>
      <c r="CD52" s="164">
        <v>0</v>
      </c>
      <c r="CE52" s="164">
        <f>'Production Summary'!$N$42</f>
        <v>1136.3519999999996</v>
      </c>
      <c r="CF52" s="164">
        <f>'Production Summary'!$M$42</f>
        <v>81.167999999999978</v>
      </c>
      <c r="CG52" s="164">
        <v>0</v>
      </c>
      <c r="CH52" s="164">
        <v>0</v>
      </c>
      <c r="CI52" s="164">
        <f>'Production Summary'!$N$43</f>
        <v>184</v>
      </c>
      <c r="CJ52" s="164">
        <v>0</v>
      </c>
      <c r="CK52" s="164">
        <f>'Production Summary'!$N$44</f>
        <v>355</v>
      </c>
      <c r="CL52" s="164">
        <v>0</v>
      </c>
      <c r="CM52" s="375">
        <f>'Production Summary'!$N$45</f>
        <v>1650</v>
      </c>
      <c r="CN52" s="164">
        <f>'Production Summary'!$N$46</f>
        <v>270</v>
      </c>
      <c r="CO52" s="164">
        <f>'Production Summary'!$N$47</f>
        <v>1350</v>
      </c>
      <c r="CP52" s="166"/>
      <c r="CQ52" s="164">
        <f>'Production Summary'!$N$49</f>
        <v>8004.1580041580037</v>
      </c>
      <c r="CR52" s="164">
        <f>'Production Summary'!$M$49</f>
        <v>66.701316701316699</v>
      </c>
      <c r="CS52" s="164">
        <f>'Production Summary'!$N$50</f>
        <v>13331.600831600828</v>
      </c>
      <c r="CT52" s="164">
        <f>'Production Summary'!$M$50</f>
        <v>148.1288981288981</v>
      </c>
      <c r="CU52" s="164">
        <f>'Production Summary'!$N$51</f>
        <v>12785.862785862784</v>
      </c>
      <c r="CV52" s="164">
        <f>'Production Summary'!$M$51</f>
        <v>355.16285516285512</v>
      </c>
      <c r="CW52" s="164">
        <f>'Production Summary'!$N$52</f>
        <v>12629.937629937627</v>
      </c>
      <c r="CX52" s="164">
        <f>'Production Summary'!$M$52</f>
        <v>701.66320166320156</v>
      </c>
      <c r="CY52" s="164">
        <f>'Production Summary'!$N$53</f>
        <v>12396.049896049895</v>
      </c>
      <c r="CZ52" s="164">
        <f>'Production Summary'!$M$53</f>
        <v>688.66943866943859</v>
      </c>
      <c r="DA52" s="164">
        <f>'Production Summary'!$N$54</f>
        <v>13799.376299376298</v>
      </c>
      <c r="DB52" s="164">
        <f>'Production Summary'!$M$54</f>
        <v>766.63201663201653</v>
      </c>
      <c r="DC52" s="164">
        <f>'Production Summary'!$N$60</f>
        <v>12863.825363825363</v>
      </c>
      <c r="DD52" s="164">
        <f>'Production Summary'!$M$60</f>
        <v>714.65696465696465</v>
      </c>
      <c r="DE52" s="164">
        <f>'Production Summary'!$N$59</f>
        <v>11148.648648648648</v>
      </c>
      <c r="DF52" s="164">
        <f>'Production Summary'!$M$59</f>
        <v>619.36936936936934</v>
      </c>
      <c r="DG52" s="164">
        <f>'Production Summary'!$N$55</f>
        <v>13842.68884268884</v>
      </c>
      <c r="DH52" s="164">
        <f>'Production Summary'!$M$55</f>
        <v>3460.67221067221</v>
      </c>
      <c r="DI52" s="164">
        <f>'Production Summary'!$N$56</f>
        <v>13097.713097713096</v>
      </c>
      <c r="DJ52" s="164">
        <f>'Production Summary'!$M$56</f>
        <v>163.72141372141371</v>
      </c>
      <c r="DK52" s="164">
        <f>'Production Summary'!$N$57</f>
        <v>14189.189189189186</v>
      </c>
      <c r="DL52" s="164">
        <f>'Production Summary'!$M$57</f>
        <v>394.14414414414409</v>
      </c>
      <c r="DM52" s="164">
        <f>'Production Summary'!$N$58</f>
        <v>14017.671517671517</v>
      </c>
      <c r="DN52" s="164">
        <f>'Production Summary'!$M$58</f>
        <v>778.75952875952873</v>
      </c>
      <c r="DO52" s="164">
        <f>'Production Summary'!$N$61</f>
        <v>4500</v>
      </c>
      <c r="DP52" s="164">
        <f>'Production Summary'!$M$61</f>
        <v>750</v>
      </c>
      <c r="DQ52" s="164">
        <v>0</v>
      </c>
      <c r="DR52" s="164">
        <f>'Production Summary'!$N$62</f>
        <v>8900</v>
      </c>
      <c r="DS52" s="164">
        <f>'Production Summary'!$N$70</f>
        <v>300</v>
      </c>
      <c r="DT52" s="328">
        <f>'Production Summary'!$M$70</f>
        <v>25</v>
      </c>
      <c r="DU52" s="164">
        <v>0</v>
      </c>
      <c r="DV52" s="164">
        <f>'Production Summary'!$N$71</f>
        <v>150</v>
      </c>
      <c r="DW52" s="328">
        <v>0</v>
      </c>
      <c r="DX52" s="164">
        <f>'Production Summary'!$N$64</f>
        <v>192</v>
      </c>
      <c r="DY52" s="164">
        <v>0</v>
      </c>
      <c r="DZ52" s="391">
        <f>'Production Summary'!$N$65</f>
        <v>384</v>
      </c>
      <c r="EA52" s="164">
        <v>0</v>
      </c>
      <c r="EB52" s="391">
        <f>'Production Summary'!$N$66</f>
        <v>192</v>
      </c>
      <c r="EC52" s="164">
        <v>0</v>
      </c>
      <c r="ED52" s="164">
        <f>'Production Summary'!$N$67</f>
        <v>96</v>
      </c>
      <c r="EE52" s="164">
        <v>0</v>
      </c>
      <c r="EF52" s="164">
        <f>'Production Summary'!$N$68</f>
        <v>96</v>
      </c>
      <c r="EG52" s="164">
        <v>0</v>
      </c>
      <c r="EH52" s="164">
        <f>'Production Summary'!$N$69</f>
        <v>340</v>
      </c>
      <c r="EI52" s="101"/>
      <c r="EJ52" s="3"/>
      <c r="EK52" s="3"/>
      <c r="ER52" s="64" t="s">
        <v>68</v>
      </c>
      <c r="ES52" s="61" t="str">
        <f t="shared" si="39"/>
        <v>Anil Medical Stores</v>
      </c>
      <c r="ET52" s="24">
        <f t="shared" si="33"/>
        <v>0</v>
      </c>
    </row>
    <row r="53" spans="1:150" ht="15" customHeight="1">
      <c r="A53" t="b">
        <f>C53='Raipur-2'!C53</f>
        <v>1</v>
      </c>
      <c r="B53" s="612">
        <f t="shared" si="34"/>
        <v>48</v>
      </c>
      <c r="C53" s="3" t="str">
        <f>IF('Raipur-2'!C53="","",'Raipur-2'!C53)</f>
        <v/>
      </c>
      <c r="D53" s="164">
        <f>'Production Summary'!$N$4</f>
        <v>666</v>
      </c>
      <c r="E53" s="164">
        <f>'Production Summary'!$M$4</f>
        <v>27.75</v>
      </c>
      <c r="F53" s="164">
        <v>0</v>
      </c>
      <c r="G53" s="164">
        <f>'Production Summary'!$N$5</f>
        <v>666</v>
      </c>
      <c r="H53" s="164">
        <f>'Production Summary'!$M$5</f>
        <v>27.75</v>
      </c>
      <c r="I53" s="164">
        <v>0</v>
      </c>
      <c r="J53" s="164">
        <f>'Production Summary'!$N$6</f>
        <v>200</v>
      </c>
      <c r="K53" s="328">
        <f>'Production Summary'!$M$6</f>
        <v>7.5</v>
      </c>
      <c r="L53" s="164">
        <v>0</v>
      </c>
      <c r="M53" s="365">
        <f>'Production Summary'!$N$7</f>
        <v>612.72</v>
      </c>
      <c r="N53" s="367">
        <f>'Production Summary'!$M$7</f>
        <v>25.53</v>
      </c>
      <c r="O53" s="164">
        <v>0</v>
      </c>
      <c r="P53" s="164">
        <f>'Production Summary'!$N$8</f>
        <v>780</v>
      </c>
      <c r="Q53" s="164">
        <f>'Production Summary'!$M$8</f>
        <v>65</v>
      </c>
      <c r="R53" s="164">
        <v>0</v>
      </c>
      <c r="S53" s="164">
        <f>'Production Summary'!$N$9</f>
        <v>720</v>
      </c>
      <c r="T53" s="164">
        <f>'Production Summary'!$M$9</f>
        <v>60</v>
      </c>
      <c r="U53" s="164">
        <v>0</v>
      </c>
      <c r="V53" s="164">
        <f>'Production Summary'!$N$10</f>
        <v>876</v>
      </c>
      <c r="W53" s="164">
        <f>'Production Summary'!$M$10</f>
        <v>73</v>
      </c>
      <c r="X53" s="164">
        <v>0</v>
      </c>
      <c r="Y53" s="164">
        <f>'Production Summary'!$N$14</f>
        <v>177</v>
      </c>
      <c r="Z53" s="328">
        <f>'Production Summary'!$M$14</f>
        <v>14.75</v>
      </c>
      <c r="AA53" s="164">
        <v>0</v>
      </c>
      <c r="AB53" s="167">
        <f t="shared" si="35"/>
        <v>126</v>
      </c>
      <c r="AC53" s="164">
        <f>'Production Summary'!$M$16</f>
        <v>21</v>
      </c>
      <c r="AD53" s="164">
        <v>0</v>
      </c>
      <c r="AE53" s="164">
        <f>'Production Summary'!$N$16</f>
        <v>252</v>
      </c>
      <c r="AF53" s="164">
        <f>'Production Summary'!$M$16</f>
        <v>21</v>
      </c>
      <c r="AG53" s="164">
        <v>0</v>
      </c>
      <c r="AH53" s="164">
        <f>'Production Summary'!$N$18</f>
        <v>1035</v>
      </c>
      <c r="AI53" s="164">
        <f>'Production Summary'!$M$18</f>
        <v>17.25</v>
      </c>
      <c r="AJ53" s="164">
        <v>0</v>
      </c>
      <c r="AK53" s="164">
        <f>'Production Summary'!$N$19</f>
        <v>870</v>
      </c>
      <c r="AL53" s="164">
        <f>'Production Summary'!$M$19</f>
        <v>29</v>
      </c>
      <c r="AM53" s="164">
        <v>0</v>
      </c>
      <c r="AN53" s="164">
        <f>'Production Summary'!$N$20</f>
        <v>864</v>
      </c>
      <c r="AO53" s="164">
        <f>'Production Summary'!$M$20</f>
        <v>72</v>
      </c>
      <c r="AP53" s="164">
        <v>0</v>
      </c>
      <c r="AQ53" s="164">
        <f>'Production Summary'!$N$21</f>
        <v>670</v>
      </c>
      <c r="AR53" s="164">
        <f>'Production Summary'!$M$21</f>
        <v>335</v>
      </c>
      <c r="AS53" s="164">
        <v>0</v>
      </c>
      <c r="AT53" s="386">
        <f>'Production Summary'!$N$22</f>
        <v>375</v>
      </c>
      <c r="AU53" s="164">
        <f>'Production Summary'!$N$23</f>
        <v>1050</v>
      </c>
      <c r="AV53" s="164">
        <f>'Production Summary'!$N$25</f>
        <v>300</v>
      </c>
      <c r="AW53" s="164">
        <f>'Production Summary'!$M$25</f>
        <v>25</v>
      </c>
      <c r="AX53" s="164">
        <v>0</v>
      </c>
      <c r="AY53" s="164">
        <f>'Production Summary'!$N$26</f>
        <v>300</v>
      </c>
      <c r="AZ53" s="164">
        <f>'Production Summary'!$M$26</f>
        <v>25</v>
      </c>
      <c r="BA53" s="164">
        <v>0</v>
      </c>
      <c r="BB53" s="164">
        <f>'Production Summary'!$N$28</f>
        <v>777</v>
      </c>
      <c r="BC53" s="164">
        <f>'Production Summary'!$M$28</f>
        <v>12.95</v>
      </c>
      <c r="BD53" s="164">
        <v>0</v>
      </c>
      <c r="BE53" s="164">
        <f>'Production Summary'!$N$29</f>
        <v>612</v>
      </c>
      <c r="BF53" s="164">
        <f>'Production Summary'!$M$29</f>
        <v>51</v>
      </c>
      <c r="BG53" s="164">
        <v>0</v>
      </c>
      <c r="BH53" s="164">
        <f>'Production Summary'!$N$30</f>
        <v>500</v>
      </c>
      <c r="BI53" s="164">
        <f>'Production Summary'!$M$30</f>
        <v>250</v>
      </c>
      <c r="BJ53" s="164">
        <v>0</v>
      </c>
      <c r="BK53" s="386"/>
      <c r="BL53" s="164">
        <f>'Production Summary'!$N$32</f>
        <v>875</v>
      </c>
      <c r="BM53" s="164">
        <f>'Production Summary'!$N$34</f>
        <v>360.59999999999997</v>
      </c>
      <c r="BN53" s="164">
        <f>'Production Summary'!$M$34</f>
        <v>6.01</v>
      </c>
      <c r="BO53" s="164">
        <v>0</v>
      </c>
      <c r="BP53" s="164">
        <f>'Production Summary'!$N$36</f>
        <v>717</v>
      </c>
      <c r="BQ53" s="164">
        <f>'Production Summary'!$M$36</f>
        <v>11.95</v>
      </c>
      <c r="BR53" s="164">
        <v>0</v>
      </c>
      <c r="BS53" s="164">
        <f>'Production Summary'!$N$37</f>
        <v>210</v>
      </c>
      <c r="BT53" s="164">
        <f>'Production Summary'!$M$37</f>
        <v>21</v>
      </c>
      <c r="BU53" s="164">
        <v>0</v>
      </c>
      <c r="BV53" s="164">
        <f>'Production Summary'!$N$38</f>
        <v>280</v>
      </c>
      <c r="BW53" s="164">
        <f>'Production Summary'!$M$38</f>
        <v>28</v>
      </c>
      <c r="BX53" s="164">
        <v>0</v>
      </c>
      <c r="BY53" s="165">
        <f>'Production Summary'!$N$39</f>
        <v>300.38406247988502</v>
      </c>
      <c r="BZ53" s="164">
        <f>'Production Summary'!$M$39</f>
        <v>30.038406247988501</v>
      </c>
      <c r="CA53" s="164">
        <v>0</v>
      </c>
      <c r="CB53" s="164">
        <f>'Production Summary'!$N$40</f>
        <v>131.30000000000001</v>
      </c>
      <c r="CC53" s="164">
        <f>'Production Summary'!$M$40</f>
        <v>13.13</v>
      </c>
      <c r="CD53" s="164">
        <v>0</v>
      </c>
      <c r="CE53" s="164">
        <f>'Production Summary'!$N$42</f>
        <v>1136.3519999999996</v>
      </c>
      <c r="CF53" s="164">
        <f>'Production Summary'!$M$42</f>
        <v>81.167999999999978</v>
      </c>
      <c r="CG53" s="164">
        <v>0</v>
      </c>
      <c r="CH53" s="164">
        <v>0</v>
      </c>
      <c r="CI53" s="164">
        <f>'Production Summary'!$N$43</f>
        <v>184</v>
      </c>
      <c r="CJ53" s="164">
        <v>0</v>
      </c>
      <c r="CK53" s="164">
        <f>'Production Summary'!$N$44</f>
        <v>355</v>
      </c>
      <c r="CL53" s="164">
        <v>0</v>
      </c>
      <c r="CM53" s="375">
        <f>'Production Summary'!$N$45</f>
        <v>1650</v>
      </c>
      <c r="CN53" s="164">
        <f>'Production Summary'!$N$46</f>
        <v>270</v>
      </c>
      <c r="CO53" s="164">
        <f>'Production Summary'!$N$47</f>
        <v>1350</v>
      </c>
      <c r="CP53" s="166"/>
      <c r="CQ53" s="164">
        <f>'Production Summary'!$N$49</f>
        <v>8004.1580041580037</v>
      </c>
      <c r="CR53" s="164">
        <f>'Production Summary'!$M$49</f>
        <v>66.701316701316699</v>
      </c>
      <c r="CS53" s="164">
        <f>'Production Summary'!$N$50</f>
        <v>13331.600831600828</v>
      </c>
      <c r="CT53" s="164">
        <f>'Production Summary'!$M$50</f>
        <v>148.1288981288981</v>
      </c>
      <c r="CU53" s="164">
        <f>'Production Summary'!$N$51</f>
        <v>12785.862785862784</v>
      </c>
      <c r="CV53" s="164">
        <f>'Production Summary'!$M$51</f>
        <v>355.16285516285512</v>
      </c>
      <c r="CW53" s="164">
        <f>'Production Summary'!$N$52</f>
        <v>12629.937629937627</v>
      </c>
      <c r="CX53" s="164">
        <f>'Production Summary'!$M$52</f>
        <v>701.66320166320156</v>
      </c>
      <c r="CY53" s="164">
        <f>'Production Summary'!$N$53</f>
        <v>12396.049896049895</v>
      </c>
      <c r="CZ53" s="164">
        <f>'Production Summary'!$M$53</f>
        <v>688.66943866943859</v>
      </c>
      <c r="DA53" s="164">
        <f>'Production Summary'!$N$54</f>
        <v>13799.376299376298</v>
      </c>
      <c r="DB53" s="164">
        <f>'Production Summary'!$M$54</f>
        <v>766.63201663201653</v>
      </c>
      <c r="DC53" s="164">
        <f>'Production Summary'!$N$60</f>
        <v>12863.825363825363</v>
      </c>
      <c r="DD53" s="164">
        <f>'Production Summary'!$M$60</f>
        <v>714.65696465696465</v>
      </c>
      <c r="DE53" s="164">
        <f>'Production Summary'!$N$59</f>
        <v>11148.648648648648</v>
      </c>
      <c r="DF53" s="164">
        <f>'Production Summary'!$M$59</f>
        <v>619.36936936936934</v>
      </c>
      <c r="DG53" s="164">
        <f>'Production Summary'!$N$55</f>
        <v>13842.68884268884</v>
      </c>
      <c r="DH53" s="164">
        <f>'Production Summary'!$M$55</f>
        <v>3460.67221067221</v>
      </c>
      <c r="DI53" s="164">
        <f>'Production Summary'!$N$56</f>
        <v>13097.713097713096</v>
      </c>
      <c r="DJ53" s="164">
        <f>'Production Summary'!$M$56</f>
        <v>163.72141372141371</v>
      </c>
      <c r="DK53" s="164">
        <f>'Production Summary'!$N$57</f>
        <v>14189.189189189186</v>
      </c>
      <c r="DL53" s="164">
        <f>'Production Summary'!$M$57</f>
        <v>394.14414414414409</v>
      </c>
      <c r="DM53" s="164">
        <f>'Production Summary'!$N$58</f>
        <v>14017.671517671517</v>
      </c>
      <c r="DN53" s="164">
        <f>'Production Summary'!$M$58</f>
        <v>778.75952875952873</v>
      </c>
      <c r="DO53" s="164">
        <f>'Production Summary'!$N$61</f>
        <v>4500</v>
      </c>
      <c r="DP53" s="164">
        <f>'Production Summary'!$M$61</f>
        <v>750</v>
      </c>
      <c r="DQ53" s="164">
        <v>0</v>
      </c>
      <c r="DR53" s="164">
        <f>'Production Summary'!$N$62</f>
        <v>8900</v>
      </c>
      <c r="DS53" s="164">
        <f>'Production Summary'!$N$70</f>
        <v>300</v>
      </c>
      <c r="DT53" s="328">
        <f>'Production Summary'!$M$70</f>
        <v>25</v>
      </c>
      <c r="DU53" s="164">
        <v>0</v>
      </c>
      <c r="DV53" s="164">
        <f>'Production Summary'!$N$71</f>
        <v>150</v>
      </c>
      <c r="DW53" s="328">
        <v>0</v>
      </c>
      <c r="DX53" s="164">
        <f>'Production Summary'!$N$64</f>
        <v>192</v>
      </c>
      <c r="DY53" s="164">
        <v>0</v>
      </c>
      <c r="DZ53" s="391">
        <f>'Production Summary'!$N$65</f>
        <v>384</v>
      </c>
      <c r="EA53" s="164">
        <v>0</v>
      </c>
      <c r="EB53" s="391">
        <f>'Production Summary'!$N$66</f>
        <v>192</v>
      </c>
      <c r="EC53" s="164">
        <v>0</v>
      </c>
      <c r="ED53" s="164">
        <f>'Production Summary'!$N$67</f>
        <v>96</v>
      </c>
      <c r="EE53" s="164">
        <v>0</v>
      </c>
      <c r="EF53" s="164">
        <f>'Production Summary'!$N$68</f>
        <v>96</v>
      </c>
      <c r="EG53" s="164">
        <v>0</v>
      </c>
      <c r="EH53" s="164">
        <f>'Production Summary'!$N$69</f>
        <v>340</v>
      </c>
      <c r="EI53" s="101"/>
      <c r="EJ53" s="3"/>
      <c r="EK53" s="3"/>
      <c r="ER53" s="64" t="s">
        <v>69</v>
      </c>
      <c r="ES53" s="61" t="str">
        <f t="shared" si="39"/>
        <v/>
      </c>
      <c r="ET53" s="24">
        <f t="shared" si="33"/>
        <v>0</v>
      </c>
    </row>
    <row r="54" spans="1:150" ht="15" customHeight="1">
      <c r="A54" t="b">
        <f>C54='Raipur-2'!C54</f>
        <v>1</v>
      </c>
      <c r="B54" s="612">
        <f t="shared" si="34"/>
        <v>49</v>
      </c>
      <c r="C54" s="3" t="str">
        <f>IF('Raipur-2'!C54="","",'Raipur-2'!C54)</f>
        <v/>
      </c>
      <c r="D54" s="164">
        <f>'Production Summary'!$N$4</f>
        <v>666</v>
      </c>
      <c r="E54" s="164">
        <f>'Production Summary'!$M$4</f>
        <v>27.75</v>
      </c>
      <c r="F54" s="164">
        <v>0</v>
      </c>
      <c r="G54" s="164">
        <f>'Production Summary'!$N$5</f>
        <v>666</v>
      </c>
      <c r="H54" s="164">
        <f>'Production Summary'!$M$5</f>
        <v>27.75</v>
      </c>
      <c r="I54" s="164">
        <v>0</v>
      </c>
      <c r="J54" s="164">
        <f>'Production Summary'!$N$6</f>
        <v>200</v>
      </c>
      <c r="K54" s="328">
        <f>'Production Summary'!$M$6</f>
        <v>7.5</v>
      </c>
      <c r="L54" s="164">
        <v>0</v>
      </c>
      <c r="M54" s="365">
        <f>'Production Summary'!$N$7</f>
        <v>612.72</v>
      </c>
      <c r="N54" s="367">
        <f>'Production Summary'!$M$7</f>
        <v>25.53</v>
      </c>
      <c r="O54" s="164">
        <v>0</v>
      </c>
      <c r="P54" s="164">
        <f>'Production Summary'!$N$8</f>
        <v>780</v>
      </c>
      <c r="Q54" s="164">
        <f>'Production Summary'!$M$8</f>
        <v>65</v>
      </c>
      <c r="R54" s="164">
        <v>0</v>
      </c>
      <c r="S54" s="164">
        <f>'Production Summary'!$N$9</f>
        <v>720</v>
      </c>
      <c r="T54" s="164">
        <f>'Production Summary'!$M$9</f>
        <v>60</v>
      </c>
      <c r="U54" s="164">
        <v>0</v>
      </c>
      <c r="V54" s="164">
        <f>'Production Summary'!$N$10</f>
        <v>876</v>
      </c>
      <c r="W54" s="164">
        <f>'Production Summary'!$M$10</f>
        <v>73</v>
      </c>
      <c r="X54" s="164">
        <v>0</v>
      </c>
      <c r="Y54" s="164">
        <f>'Production Summary'!$N$14</f>
        <v>177</v>
      </c>
      <c r="Z54" s="328">
        <f>'Production Summary'!$M$14</f>
        <v>14.75</v>
      </c>
      <c r="AA54" s="164">
        <v>0</v>
      </c>
      <c r="AB54" s="167">
        <f t="shared" si="35"/>
        <v>126</v>
      </c>
      <c r="AC54" s="164">
        <f>'Production Summary'!$M$16</f>
        <v>21</v>
      </c>
      <c r="AD54" s="164">
        <v>0</v>
      </c>
      <c r="AE54" s="164">
        <f>'Production Summary'!$N$16</f>
        <v>252</v>
      </c>
      <c r="AF54" s="164">
        <f>'Production Summary'!$M$16</f>
        <v>21</v>
      </c>
      <c r="AG54" s="164">
        <v>0</v>
      </c>
      <c r="AH54" s="164">
        <f>'Production Summary'!$N$18</f>
        <v>1035</v>
      </c>
      <c r="AI54" s="164">
        <f>'Production Summary'!$M$18</f>
        <v>17.25</v>
      </c>
      <c r="AJ54" s="164">
        <v>0</v>
      </c>
      <c r="AK54" s="164">
        <f>'Production Summary'!$N$19</f>
        <v>870</v>
      </c>
      <c r="AL54" s="164">
        <f>'Production Summary'!$M$19</f>
        <v>29</v>
      </c>
      <c r="AM54" s="164">
        <v>0</v>
      </c>
      <c r="AN54" s="164">
        <f>'Production Summary'!$N$20</f>
        <v>864</v>
      </c>
      <c r="AO54" s="164">
        <f>'Production Summary'!$M$20</f>
        <v>72</v>
      </c>
      <c r="AP54" s="164">
        <v>0</v>
      </c>
      <c r="AQ54" s="164">
        <f>'Production Summary'!$N$21</f>
        <v>670</v>
      </c>
      <c r="AR54" s="164">
        <f>'Production Summary'!$M$21</f>
        <v>335</v>
      </c>
      <c r="AS54" s="164">
        <v>0</v>
      </c>
      <c r="AT54" s="386">
        <f>'Production Summary'!$N$22</f>
        <v>375</v>
      </c>
      <c r="AU54" s="164">
        <f>'Production Summary'!$N$23</f>
        <v>1050</v>
      </c>
      <c r="AV54" s="164">
        <f>'Production Summary'!$N$25</f>
        <v>300</v>
      </c>
      <c r="AW54" s="164">
        <f>'Production Summary'!$M$25</f>
        <v>25</v>
      </c>
      <c r="AX54" s="164">
        <v>0</v>
      </c>
      <c r="AY54" s="164">
        <f>'Production Summary'!$N$26</f>
        <v>300</v>
      </c>
      <c r="AZ54" s="164">
        <f>'Production Summary'!$M$26</f>
        <v>25</v>
      </c>
      <c r="BA54" s="164">
        <v>0</v>
      </c>
      <c r="BB54" s="164">
        <f>'Production Summary'!$N$28</f>
        <v>777</v>
      </c>
      <c r="BC54" s="164">
        <f>'Production Summary'!$M$28</f>
        <v>12.95</v>
      </c>
      <c r="BD54" s="164">
        <v>0</v>
      </c>
      <c r="BE54" s="164">
        <f>'Production Summary'!$N$29</f>
        <v>612</v>
      </c>
      <c r="BF54" s="164">
        <f>'Production Summary'!$M$29</f>
        <v>51</v>
      </c>
      <c r="BG54" s="164">
        <v>0</v>
      </c>
      <c r="BH54" s="164">
        <f>'Production Summary'!$N$30</f>
        <v>500</v>
      </c>
      <c r="BI54" s="164">
        <f>'Production Summary'!$M$30</f>
        <v>250</v>
      </c>
      <c r="BJ54" s="164">
        <v>0</v>
      </c>
      <c r="BK54" s="386"/>
      <c r="BL54" s="164">
        <f>'Production Summary'!$N$32</f>
        <v>875</v>
      </c>
      <c r="BM54" s="164">
        <f>'Production Summary'!$N$34</f>
        <v>360.59999999999997</v>
      </c>
      <c r="BN54" s="164">
        <f>'Production Summary'!$M$34</f>
        <v>6.01</v>
      </c>
      <c r="BO54" s="164">
        <v>0</v>
      </c>
      <c r="BP54" s="164">
        <f>'Production Summary'!$N$36</f>
        <v>717</v>
      </c>
      <c r="BQ54" s="164">
        <f>'Production Summary'!$M$36</f>
        <v>11.95</v>
      </c>
      <c r="BR54" s="164">
        <v>0</v>
      </c>
      <c r="BS54" s="164">
        <f>'Production Summary'!$N$37</f>
        <v>210</v>
      </c>
      <c r="BT54" s="164">
        <f>'Production Summary'!$M$37</f>
        <v>21</v>
      </c>
      <c r="BU54" s="164">
        <v>0</v>
      </c>
      <c r="BV54" s="164">
        <f>'Production Summary'!$N$38</f>
        <v>280</v>
      </c>
      <c r="BW54" s="164">
        <f>'Production Summary'!$M$38</f>
        <v>28</v>
      </c>
      <c r="BX54" s="164">
        <v>0</v>
      </c>
      <c r="BY54" s="165">
        <f>'Production Summary'!$N$39</f>
        <v>300.38406247988502</v>
      </c>
      <c r="BZ54" s="164">
        <f>'Production Summary'!$M$39</f>
        <v>30.038406247988501</v>
      </c>
      <c r="CA54" s="164">
        <v>0</v>
      </c>
      <c r="CB54" s="164">
        <f>'Production Summary'!$N$40</f>
        <v>131.30000000000001</v>
      </c>
      <c r="CC54" s="164">
        <f>'Production Summary'!$M$40</f>
        <v>13.13</v>
      </c>
      <c r="CD54" s="164">
        <v>0</v>
      </c>
      <c r="CE54" s="164">
        <f>'Production Summary'!$N$42</f>
        <v>1136.3519999999996</v>
      </c>
      <c r="CF54" s="164">
        <f>'Production Summary'!$M$42</f>
        <v>81.167999999999978</v>
      </c>
      <c r="CG54" s="164">
        <v>0</v>
      </c>
      <c r="CH54" s="164">
        <v>0</v>
      </c>
      <c r="CI54" s="164">
        <f>'Production Summary'!$N$43</f>
        <v>184</v>
      </c>
      <c r="CJ54" s="164">
        <v>0</v>
      </c>
      <c r="CK54" s="164">
        <f>'Production Summary'!$N$44</f>
        <v>355</v>
      </c>
      <c r="CL54" s="164">
        <v>0</v>
      </c>
      <c r="CM54" s="375">
        <f>'Production Summary'!$N$45</f>
        <v>1650</v>
      </c>
      <c r="CN54" s="164">
        <f>'Production Summary'!$N$46</f>
        <v>270</v>
      </c>
      <c r="CO54" s="164">
        <f>'Production Summary'!$N$47</f>
        <v>1350</v>
      </c>
      <c r="CP54" s="166"/>
      <c r="CQ54" s="164">
        <f>'Production Summary'!$N$49</f>
        <v>8004.1580041580037</v>
      </c>
      <c r="CR54" s="164">
        <f>'Production Summary'!$M$49</f>
        <v>66.701316701316699</v>
      </c>
      <c r="CS54" s="164">
        <f>'Production Summary'!$N$50</f>
        <v>13331.600831600828</v>
      </c>
      <c r="CT54" s="164">
        <f>'Production Summary'!$M$50</f>
        <v>148.1288981288981</v>
      </c>
      <c r="CU54" s="164">
        <f>'Production Summary'!$N$51</f>
        <v>12785.862785862784</v>
      </c>
      <c r="CV54" s="164">
        <f>'Production Summary'!$M$51</f>
        <v>355.16285516285512</v>
      </c>
      <c r="CW54" s="164">
        <f>'Production Summary'!$N$52</f>
        <v>12629.937629937627</v>
      </c>
      <c r="CX54" s="164">
        <f>'Production Summary'!$M$52</f>
        <v>701.66320166320156</v>
      </c>
      <c r="CY54" s="164">
        <f>'Production Summary'!$N$53</f>
        <v>12396.049896049895</v>
      </c>
      <c r="CZ54" s="164">
        <f>'Production Summary'!$M$53</f>
        <v>688.66943866943859</v>
      </c>
      <c r="DA54" s="164">
        <f>'Production Summary'!$N$54</f>
        <v>13799.376299376298</v>
      </c>
      <c r="DB54" s="164">
        <f>'Production Summary'!$M$54</f>
        <v>766.63201663201653</v>
      </c>
      <c r="DC54" s="164">
        <f>'Production Summary'!$N$60</f>
        <v>12863.825363825363</v>
      </c>
      <c r="DD54" s="164">
        <f>'Production Summary'!$M$60</f>
        <v>714.65696465696465</v>
      </c>
      <c r="DE54" s="164">
        <f>'Production Summary'!$N$59</f>
        <v>11148.648648648648</v>
      </c>
      <c r="DF54" s="164">
        <f>'Production Summary'!$M$59</f>
        <v>619.36936936936934</v>
      </c>
      <c r="DG54" s="164">
        <f>'Production Summary'!$N$55</f>
        <v>13842.68884268884</v>
      </c>
      <c r="DH54" s="164">
        <f>'Production Summary'!$M$55</f>
        <v>3460.67221067221</v>
      </c>
      <c r="DI54" s="164">
        <f>'Production Summary'!$N$56</f>
        <v>13097.713097713096</v>
      </c>
      <c r="DJ54" s="164">
        <f>'Production Summary'!$M$56</f>
        <v>163.72141372141371</v>
      </c>
      <c r="DK54" s="164">
        <f>'Production Summary'!$N$57</f>
        <v>14189.189189189186</v>
      </c>
      <c r="DL54" s="164">
        <f>'Production Summary'!$M$57</f>
        <v>394.14414414414409</v>
      </c>
      <c r="DM54" s="164">
        <f>'Production Summary'!$N$58</f>
        <v>14017.671517671517</v>
      </c>
      <c r="DN54" s="164">
        <f>'Production Summary'!$M$58</f>
        <v>778.75952875952873</v>
      </c>
      <c r="DO54" s="164">
        <f>'Production Summary'!$N$61</f>
        <v>4500</v>
      </c>
      <c r="DP54" s="164">
        <f>'Production Summary'!$M$61</f>
        <v>750</v>
      </c>
      <c r="DQ54" s="164">
        <v>0</v>
      </c>
      <c r="DR54" s="164">
        <f>'Production Summary'!$N$62</f>
        <v>8900</v>
      </c>
      <c r="DS54" s="164">
        <f>'Production Summary'!$N$70</f>
        <v>300</v>
      </c>
      <c r="DT54" s="328">
        <f>'Production Summary'!$M$70</f>
        <v>25</v>
      </c>
      <c r="DU54" s="164">
        <v>0</v>
      </c>
      <c r="DV54" s="164">
        <f>'Production Summary'!$N$71</f>
        <v>150</v>
      </c>
      <c r="DW54" s="328">
        <v>0</v>
      </c>
      <c r="DX54" s="164">
        <f>'Production Summary'!$N$64</f>
        <v>192</v>
      </c>
      <c r="DY54" s="164">
        <v>0</v>
      </c>
      <c r="DZ54" s="391">
        <f>'Production Summary'!$N$65</f>
        <v>384</v>
      </c>
      <c r="EA54" s="164">
        <v>0</v>
      </c>
      <c r="EB54" s="391">
        <f>'Production Summary'!$N$66</f>
        <v>192</v>
      </c>
      <c r="EC54" s="164">
        <v>0</v>
      </c>
      <c r="ED54" s="164">
        <f>'Production Summary'!$N$67</f>
        <v>96</v>
      </c>
      <c r="EE54" s="164">
        <v>0</v>
      </c>
      <c r="EF54" s="164">
        <f>'Production Summary'!$N$68</f>
        <v>96</v>
      </c>
      <c r="EG54" s="164">
        <v>0</v>
      </c>
      <c r="EH54" s="164">
        <f>'Production Summary'!$N$69</f>
        <v>340</v>
      </c>
      <c r="EI54" s="101"/>
      <c r="EJ54" s="3"/>
      <c r="EK54" s="3"/>
      <c r="ER54" s="64" t="s">
        <v>70</v>
      </c>
      <c r="ES54" s="61" t="str">
        <f t="shared" si="39"/>
        <v/>
      </c>
      <c r="ET54" s="24">
        <f t="shared" si="33"/>
        <v>0</v>
      </c>
    </row>
    <row r="55" spans="1:150" ht="15" customHeight="1">
      <c r="A55" t="b">
        <f>C55='Raipur-2'!C55</f>
        <v>1</v>
      </c>
      <c r="B55" s="612">
        <f t="shared" si="34"/>
        <v>50</v>
      </c>
      <c r="C55" s="3" t="str">
        <f>IF('Raipur-2'!C55="","",'Raipur-2'!C55)</f>
        <v/>
      </c>
      <c r="D55" s="164">
        <f>'Production Summary'!$N$4</f>
        <v>666</v>
      </c>
      <c r="E55" s="164">
        <f>'Production Summary'!$M$4</f>
        <v>27.75</v>
      </c>
      <c r="F55" s="164">
        <v>0</v>
      </c>
      <c r="G55" s="164">
        <f>'Production Summary'!$N$5</f>
        <v>666</v>
      </c>
      <c r="H55" s="164">
        <f>'Production Summary'!$M$5</f>
        <v>27.75</v>
      </c>
      <c r="I55" s="164">
        <v>0</v>
      </c>
      <c r="J55" s="164">
        <f>'Production Summary'!$N$6</f>
        <v>200</v>
      </c>
      <c r="K55" s="328">
        <f>'Production Summary'!$M$6</f>
        <v>7.5</v>
      </c>
      <c r="L55" s="164">
        <v>0</v>
      </c>
      <c r="M55" s="365">
        <f>'Production Summary'!$N$7</f>
        <v>612.72</v>
      </c>
      <c r="N55" s="367">
        <f>'Production Summary'!$M$7</f>
        <v>25.53</v>
      </c>
      <c r="O55" s="164">
        <v>0</v>
      </c>
      <c r="P55" s="164">
        <f>'Production Summary'!$N$8</f>
        <v>780</v>
      </c>
      <c r="Q55" s="164">
        <f>'Production Summary'!$M$8</f>
        <v>65</v>
      </c>
      <c r="R55" s="164">
        <v>0</v>
      </c>
      <c r="S55" s="164">
        <f>'Production Summary'!$N$9</f>
        <v>720</v>
      </c>
      <c r="T55" s="164">
        <f>'Production Summary'!$M$9</f>
        <v>60</v>
      </c>
      <c r="U55" s="164">
        <v>0</v>
      </c>
      <c r="V55" s="164">
        <f>'Production Summary'!$N$10</f>
        <v>876</v>
      </c>
      <c r="W55" s="164">
        <f>'Production Summary'!$M$10</f>
        <v>73</v>
      </c>
      <c r="X55" s="164">
        <v>0</v>
      </c>
      <c r="Y55" s="164">
        <f>'Production Summary'!$N$14</f>
        <v>177</v>
      </c>
      <c r="Z55" s="328">
        <f>'Production Summary'!$M$14</f>
        <v>14.75</v>
      </c>
      <c r="AA55" s="164">
        <v>0</v>
      </c>
      <c r="AB55" s="167">
        <f t="shared" si="35"/>
        <v>126</v>
      </c>
      <c r="AC55" s="164">
        <f>'Production Summary'!$M$16</f>
        <v>21</v>
      </c>
      <c r="AD55" s="164">
        <v>0</v>
      </c>
      <c r="AE55" s="164">
        <f>'Production Summary'!$N$16</f>
        <v>252</v>
      </c>
      <c r="AF55" s="164">
        <f>'Production Summary'!$M$16</f>
        <v>21</v>
      </c>
      <c r="AG55" s="164">
        <v>0</v>
      </c>
      <c r="AH55" s="164">
        <f>'Production Summary'!$N$18</f>
        <v>1035</v>
      </c>
      <c r="AI55" s="164">
        <f>'Production Summary'!$M$18</f>
        <v>17.25</v>
      </c>
      <c r="AJ55" s="164">
        <v>0</v>
      </c>
      <c r="AK55" s="164">
        <f>'Production Summary'!$N$19</f>
        <v>870</v>
      </c>
      <c r="AL55" s="164">
        <f>'Production Summary'!$M$19</f>
        <v>29</v>
      </c>
      <c r="AM55" s="164">
        <v>0</v>
      </c>
      <c r="AN55" s="164">
        <f>'Production Summary'!$N$20</f>
        <v>864</v>
      </c>
      <c r="AO55" s="164">
        <f>'Production Summary'!$M$20</f>
        <v>72</v>
      </c>
      <c r="AP55" s="164">
        <v>0</v>
      </c>
      <c r="AQ55" s="164">
        <f>'Production Summary'!$N$21</f>
        <v>670</v>
      </c>
      <c r="AR55" s="164">
        <f>'Production Summary'!$M$21</f>
        <v>335</v>
      </c>
      <c r="AS55" s="164">
        <v>0</v>
      </c>
      <c r="AT55" s="386">
        <f>'Production Summary'!$N$22</f>
        <v>375</v>
      </c>
      <c r="AU55" s="164">
        <f>'Production Summary'!$N$23</f>
        <v>1050</v>
      </c>
      <c r="AV55" s="164">
        <f>'Production Summary'!$N$25</f>
        <v>300</v>
      </c>
      <c r="AW55" s="164">
        <f>'Production Summary'!$M$25</f>
        <v>25</v>
      </c>
      <c r="AX55" s="164">
        <v>0</v>
      </c>
      <c r="AY55" s="164">
        <f>'Production Summary'!$N$26</f>
        <v>300</v>
      </c>
      <c r="AZ55" s="164">
        <f>'Production Summary'!$M$26</f>
        <v>25</v>
      </c>
      <c r="BA55" s="164">
        <v>0</v>
      </c>
      <c r="BB55" s="164">
        <f>'Production Summary'!$N$28</f>
        <v>777</v>
      </c>
      <c r="BC55" s="164">
        <f>'Production Summary'!$M$28</f>
        <v>12.95</v>
      </c>
      <c r="BD55" s="164">
        <v>0</v>
      </c>
      <c r="BE55" s="164">
        <f>'Production Summary'!$N$29</f>
        <v>612</v>
      </c>
      <c r="BF55" s="164">
        <f>'Production Summary'!$M$29</f>
        <v>51</v>
      </c>
      <c r="BG55" s="164">
        <v>0</v>
      </c>
      <c r="BH55" s="164">
        <f>'Production Summary'!$N$30</f>
        <v>500</v>
      </c>
      <c r="BI55" s="164">
        <f>'Production Summary'!$M$30</f>
        <v>250</v>
      </c>
      <c r="BJ55" s="164">
        <v>0</v>
      </c>
      <c r="BK55" s="386"/>
      <c r="BL55" s="164">
        <f>'Production Summary'!$N$32</f>
        <v>875</v>
      </c>
      <c r="BM55" s="164">
        <f>'Production Summary'!$N$34</f>
        <v>360.59999999999997</v>
      </c>
      <c r="BN55" s="164">
        <f>'Production Summary'!$M$34</f>
        <v>6.01</v>
      </c>
      <c r="BO55" s="164">
        <v>0</v>
      </c>
      <c r="BP55" s="164">
        <f>'Production Summary'!$N$36</f>
        <v>717</v>
      </c>
      <c r="BQ55" s="164">
        <f>'Production Summary'!$M$36</f>
        <v>11.95</v>
      </c>
      <c r="BR55" s="164">
        <v>0</v>
      </c>
      <c r="BS55" s="164">
        <f>'Production Summary'!$N$37</f>
        <v>210</v>
      </c>
      <c r="BT55" s="164">
        <f>'Production Summary'!$M$37</f>
        <v>21</v>
      </c>
      <c r="BU55" s="164">
        <v>0</v>
      </c>
      <c r="BV55" s="164">
        <f>'Production Summary'!$N$38</f>
        <v>280</v>
      </c>
      <c r="BW55" s="164">
        <f>'Production Summary'!$M$38</f>
        <v>28</v>
      </c>
      <c r="BX55" s="164">
        <v>0</v>
      </c>
      <c r="BY55" s="165">
        <f>'Production Summary'!$N$39</f>
        <v>300.38406247988502</v>
      </c>
      <c r="BZ55" s="164">
        <f>'Production Summary'!$M$39</f>
        <v>30.038406247988501</v>
      </c>
      <c r="CA55" s="164">
        <v>0</v>
      </c>
      <c r="CB55" s="164">
        <f>'Production Summary'!$N$40</f>
        <v>131.30000000000001</v>
      </c>
      <c r="CC55" s="164">
        <f>'Production Summary'!$M$40</f>
        <v>13.13</v>
      </c>
      <c r="CD55" s="164">
        <v>0</v>
      </c>
      <c r="CE55" s="164">
        <f>'Production Summary'!$N$42</f>
        <v>1136.3519999999996</v>
      </c>
      <c r="CF55" s="164">
        <f>'Production Summary'!$M$42</f>
        <v>81.167999999999978</v>
      </c>
      <c r="CG55" s="164">
        <v>0</v>
      </c>
      <c r="CH55" s="164">
        <v>0</v>
      </c>
      <c r="CI55" s="164">
        <f>'Production Summary'!$N$43</f>
        <v>184</v>
      </c>
      <c r="CJ55" s="164">
        <v>0</v>
      </c>
      <c r="CK55" s="164">
        <f>'Production Summary'!$N$44</f>
        <v>355</v>
      </c>
      <c r="CL55" s="164">
        <v>0</v>
      </c>
      <c r="CM55" s="375">
        <f>'Production Summary'!$N$45</f>
        <v>1650</v>
      </c>
      <c r="CN55" s="164">
        <f>'Production Summary'!$N$46</f>
        <v>270</v>
      </c>
      <c r="CO55" s="164">
        <f>'Production Summary'!$N$47</f>
        <v>1350</v>
      </c>
      <c r="CP55" s="166"/>
      <c r="CQ55" s="164">
        <f>'Production Summary'!$N$49</f>
        <v>8004.1580041580037</v>
      </c>
      <c r="CR55" s="164">
        <f>'Production Summary'!$M$49</f>
        <v>66.701316701316699</v>
      </c>
      <c r="CS55" s="164">
        <f>'Production Summary'!$N$50</f>
        <v>13331.600831600828</v>
      </c>
      <c r="CT55" s="164">
        <f>'Production Summary'!$M$50</f>
        <v>148.1288981288981</v>
      </c>
      <c r="CU55" s="164">
        <f>'Production Summary'!$N$51</f>
        <v>12785.862785862784</v>
      </c>
      <c r="CV55" s="164">
        <f>'Production Summary'!$M$51</f>
        <v>355.16285516285512</v>
      </c>
      <c r="CW55" s="164">
        <f>'Production Summary'!$N$52</f>
        <v>12629.937629937627</v>
      </c>
      <c r="CX55" s="164">
        <f>'Production Summary'!$M$52</f>
        <v>701.66320166320156</v>
      </c>
      <c r="CY55" s="164">
        <f>'Production Summary'!$N$53</f>
        <v>12396.049896049895</v>
      </c>
      <c r="CZ55" s="164">
        <f>'Production Summary'!$M$53</f>
        <v>688.66943866943859</v>
      </c>
      <c r="DA55" s="164">
        <f>'Production Summary'!$N$54</f>
        <v>13799.376299376298</v>
      </c>
      <c r="DB55" s="164">
        <f>'Production Summary'!$M$54</f>
        <v>766.63201663201653</v>
      </c>
      <c r="DC55" s="164">
        <f>'Production Summary'!$N$60</f>
        <v>12863.825363825363</v>
      </c>
      <c r="DD55" s="164">
        <f>'Production Summary'!$M$60</f>
        <v>714.65696465696465</v>
      </c>
      <c r="DE55" s="164">
        <f>'Production Summary'!$N$59</f>
        <v>11148.648648648648</v>
      </c>
      <c r="DF55" s="164">
        <f>'Production Summary'!$M$59</f>
        <v>619.36936936936934</v>
      </c>
      <c r="DG55" s="164">
        <f>'Production Summary'!$N$55</f>
        <v>13842.68884268884</v>
      </c>
      <c r="DH55" s="164">
        <f>'Production Summary'!$M$55</f>
        <v>3460.67221067221</v>
      </c>
      <c r="DI55" s="164">
        <f>'Production Summary'!$N$56</f>
        <v>13097.713097713096</v>
      </c>
      <c r="DJ55" s="164">
        <f>'Production Summary'!$M$56</f>
        <v>163.72141372141371</v>
      </c>
      <c r="DK55" s="164">
        <f>'Production Summary'!$N$57</f>
        <v>14189.189189189186</v>
      </c>
      <c r="DL55" s="164">
        <f>'Production Summary'!$M$57</f>
        <v>394.14414414414409</v>
      </c>
      <c r="DM55" s="164">
        <f>'Production Summary'!$N$58</f>
        <v>14017.671517671517</v>
      </c>
      <c r="DN55" s="164">
        <f>'Production Summary'!$M$58</f>
        <v>778.75952875952873</v>
      </c>
      <c r="DO55" s="164">
        <f>'Production Summary'!$N$61</f>
        <v>4500</v>
      </c>
      <c r="DP55" s="164">
        <f>'Production Summary'!$M$61</f>
        <v>750</v>
      </c>
      <c r="DQ55" s="164">
        <v>0</v>
      </c>
      <c r="DR55" s="164">
        <f>'Production Summary'!$N$62</f>
        <v>8900</v>
      </c>
      <c r="DS55" s="164">
        <f>'Production Summary'!$N$70</f>
        <v>300</v>
      </c>
      <c r="DT55" s="328">
        <f>'Production Summary'!$M$70</f>
        <v>25</v>
      </c>
      <c r="DU55" s="164">
        <v>0</v>
      </c>
      <c r="DV55" s="164">
        <f>'Production Summary'!$N$71</f>
        <v>150</v>
      </c>
      <c r="DW55" s="328">
        <v>0</v>
      </c>
      <c r="DX55" s="164">
        <f>'Production Summary'!$N$64</f>
        <v>192</v>
      </c>
      <c r="DY55" s="164">
        <v>0</v>
      </c>
      <c r="DZ55" s="391">
        <f>'Production Summary'!$N$65</f>
        <v>384</v>
      </c>
      <c r="EA55" s="164">
        <v>0</v>
      </c>
      <c r="EB55" s="391">
        <f>'Production Summary'!$N$66</f>
        <v>192</v>
      </c>
      <c r="EC55" s="164">
        <v>0</v>
      </c>
      <c r="ED55" s="164">
        <f>'Production Summary'!$N$67</f>
        <v>96</v>
      </c>
      <c r="EE55" s="164">
        <v>0</v>
      </c>
      <c r="EF55" s="164">
        <f>'Production Summary'!$N$68</f>
        <v>96</v>
      </c>
      <c r="EG55" s="164">
        <v>0</v>
      </c>
      <c r="EH55" s="164">
        <f>'Production Summary'!$N$69</f>
        <v>340</v>
      </c>
      <c r="EI55" s="101"/>
      <c r="EJ55" s="3"/>
      <c r="EK55" s="3"/>
      <c r="ER55" s="64" t="s">
        <v>71</v>
      </c>
      <c r="ES55" s="61" t="str">
        <f t="shared" si="39"/>
        <v/>
      </c>
      <c r="ET55" s="24">
        <f t="shared" si="33"/>
        <v>0</v>
      </c>
    </row>
    <row r="56" spans="1:150" ht="15" customHeight="1">
      <c r="A56" t="b">
        <f>C56='Raipur-2'!C56</f>
        <v>1</v>
      </c>
      <c r="B56" s="612">
        <f t="shared" si="34"/>
        <v>51</v>
      </c>
      <c r="C56" s="3" t="str">
        <f>IF('Raipur-2'!C56="","",'Raipur-2'!C56)</f>
        <v/>
      </c>
      <c r="D56" s="164">
        <f>'Production Summary'!$N$4</f>
        <v>666</v>
      </c>
      <c r="E56" s="164">
        <f>'Production Summary'!$M$4</f>
        <v>27.75</v>
      </c>
      <c r="F56" s="164">
        <v>0</v>
      </c>
      <c r="G56" s="164">
        <f>'Production Summary'!$N$5</f>
        <v>666</v>
      </c>
      <c r="H56" s="164">
        <f>'Production Summary'!$M$5</f>
        <v>27.75</v>
      </c>
      <c r="I56" s="164">
        <v>0</v>
      </c>
      <c r="J56" s="164">
        <f>'Production Summary'!$N$6</f>
        <v>200</v>
      </c>
      <c r="K56" s="328">
        <f>'Production Summary'!$M$6</f>
        <v>7.5</v>
      </c>
      <c r="L56" s="164">
        <v>0</v>
      </c>
      <c r="M56" s="365">
        <f>'Production Summary'!$N$7</f>
        <v>612.72</v>
      </c>
      <c r="N56" s="367">
        <f>'Production Summary'!$M$7</f>
        <v>25.53</v>
      </c>
      <c r="O56" s="164">
        <v>0</v>
      </c>
      <c r="P56" s="164">
        <f>'Production Summary'!$N$8</f>
        <v>780</v>
      </c>
      <c r="Q56" s="164">
        <f>'Production Summary'!$M$8</f>
        <v>65</v>
      </c>
      <c r="R56" s="164">
        <v>0</v>
      </c>
      <c r="S56" s="164">
        <f>'Production Summary'!$N$9</f>
        <v>720</v>
      </c>
      <c r="T56" s="164">
        <f>'Production Summary'!$M$9</f>
        <v>60</v>
      </c>
      <c r="U56" s="164">
        <v>0</v>
      </c>
      <c r="V56" s="164">
        <f>'Production Summary'!$N$10</f>
        <v>876</v>
      </c>
      <c r="W56" s="164">
        <f>'Production Summary'!$M$10</f>
        <v>73</v>
      </c>
      <c r="X56" s="164">
        <v>0</v>
      </c>
      <c r="Y56" s="164">
        <f>'Production Summary'!$N$14</f>
        <v>177</v>
      </c>
      <c r="Z56" s="328">
        <f>'Production Summary'!$M$14</f>
        <v>14.75</v>
      </c>
      <c r="AA56" s="164">
        <v>0</v>
      </c>
      <c r="AB56" s="167">
        <f t="shared" si="35"/>
        <v>126</v>
      </c>
      <c r="AC56" s="164">
        <f>'Production Summary'!$M$16</f>
        <v>21</v>
      </c>
      <c r="AD56" s="164">
        <v>0</v>
      </c>
      <c r="AE56" s="164">
        <f>'Production Summary'!$N$16</f>
        <v>252</v>
      </c>
      <c r="AF56" s="164">
        <f>'Production Summary'!$M$16</f>
        <v>21</v>
      </c>
      <c r="AG56" s="164">
        <v>0</v>
      </c>
      <c r="AH56" s="164">
        <f>'Production Summary'!$N$18</f>
        <v>1035</v>
      </c>
      <c r="AI56" s="164">
        <f>'Production Summary'!$M$18</f>
        <v>17.25</v>
      </c>
      <c r="AJ56" s="164">
        <v>0</v>
      </c>
      <c r="AK56" s="164">
        <f>'Production Summary'!$N$19</f>
        <v>870</v>
      </c>
      <c r="AL56" s="164">
        <f>'Production Summary'!$M$19</f>
        <v>29</v>
      </c>
      <c r="AM56" s="164">
        <v>0</v>
      </c>
      <c r="AN56" s="164">
        <f>'Production Summary'!$N$20</f>
        <v>864</v>
      </c>
      <c r="AO56" s="164">
        <f>'Production Summary'!$M$20</f>
        <v>72</v>
      </c>
      <c r="AP56" s="164">
        <v>0</v>
      </c>
      <c r="AQ56" s="164">
        <f>'Production Summary'!$N$21</f>
        <v>670</v>
      </c>
      <c r="AR56" s="164">
        <f>'Production Summary'!$M$21</f>
        <v>335</v>
      </c>
      <c r="AS56" s="164">
        <v>0</v>
      </c>
      <c r="AT56" s="386">
        <f>'Production Summary'!$N$22</f>
        <v>375</v>
      </c>
      <c r="AU56" s="164">
        <f>'Production Summary'!$N$23</f>
        <v>1050</v>
      </c>
      <c r="AV56" s="164">
        <f>'Production Summary'!$N$25</f>
        <v>300</v>
      </c>
      <c r="AW56" s="164">
        <f>'Production Summary'!$M$25</f>
        <v>25</v>
      </c>
      <c r="AX56" s="164">
        <v>0</v>
      </c>
      <c r="AY56" s="164">
        <f>'Production Summary'!$N$26</f>
        <v>300</v>
      </c>
      <c r="AZ56" s="164">
        <f>'Production Summary'!$M$26</f>
        <v>25</v>
      </c>
      <c r="BA56" s="164">
        <v>0</v>
      </c>
      <c r="BB56" s="164">
        <f>'Production Summary'!$N$28</f>
        <v>777</v>
      </c>
      <c r="BC56" s="164">
        <f>'Production Summary'!$M$28</f>
        <v>12.95</v>
      </c>
      <c r="BD56" s="164">
        <v>0</v>
      </c>
      <c r="BE56" s="164">
        <f>'Production Summary'!$N$29</f>
        <v>612</v>
      </c>
      <c r="BF56" s="164">
        <f>'Production Summary'!$M$29</f>
        <v>51</v>
      </c>
      <c r="BG56" s="164">
        <v>0</v>
      </c>
      <c r="BH56" s="164">
        <f>'Production Summary'!$N$30</f>
        <v>500</v>
      </c>
      <c r="BI56" s="164">
        <f>'Production Summary'!$M$30</f>
        <v>250</v>
      </c>
      <c r="BJ56" s="164">
        <v>0</v>
      </c>
      <c r="BK56" s="386"/>
      <c r="BL56" s="164">
        <f>'Production Summary'!$N$32</f>
        <v>875</v>
      </c>
      <c r="BM56" s="164">
        <f>'Production Summary'!$N$34</f>
        <v>360.59999999999997</v>
      </c>
      <c r="BN56" s="164">
        <f>'Production Summary'!$M$34</f>
        <v>6.01</v>
      </c>
      <c r="BO56" s="164">
        <v>0</v>
      </c>
      <c r="BP56" s="164">
        <f>'Production Summary'!$N$36</f>
        <v>717</v>
      </c>
      <c r="BQ56" s="164">
        <f>'Production Summary'!$M$36</f>
        <v>11.95</v>
      </c>
      <c r="BR56" s="164">
        <v>0</v>
      </c>
      <c r="BS56" s="164">
        <f>'Production Summary'!$N$37</f>
        <v>210</v>
      </c>
      <c r="BT56" s="164">
        <f>'Production Summary'!$M$37</f>
        <v>21</v>
      </c>
      <c r="BU56" s="164">
        <v>0</v>
      </c>
      <c r="BV56" s="164">
        <f>'Production Summary'!$N$38</f>
        <v>280</v>
      </c>
      <c r="BW56" s="164">
        <f>'Production Summary'!$M$38</f>
        <v>28</v>
      </c>
      <c r="BX56" s="164">
        <v>0</v>
      </c>
      <c r="BY56" s="165">
        <f>'Production Summary'!$N$39</f>
        <v>300.38406247988502</v>
      </c>
      <c r="BZ56" s="164">
        <f>'Production Summary'!$M$39</f>
        <v>30.038406247988501</v>
      </c>
      <c r="CA56" s="164">
        <v>0</v>
      </c>
      <c r="CB56" s="164">
        <f>'Production Summary'!$N$40</f>
        <v>131.30000000000001</v>
      </c>
      <c r="CC56" s="164">
        <f>'Production Summary'!$M$40</f>
        <v>13.13</v>
      </c>
      <c r="CD56" s="164">
        <v>0</v>
      </c>
      <c r="CE56" s="164">
        <f>'Production Summary'!$N$42</f>
        <v>1136.3519999999996</v>
      </c>
      <c r="CF56" s="164">
        <f>'Production Summary'!$M$42</f>
        <v>81.167999999999978</v>
      </c>
      <c r="CG56" s="164">
        <v>0</v>
      </c>
      <c r="CH56" s="164">
        <v>0</v>
      </c>
      <c r="CI56" s="164">
        <f>'Production Summary'!$N$43</f>
        <v>184</v>
      </c>
      <c r="CJ56" s="164">
        <v>0</v>
      </c>
      <c r="CK56" s="164">
        <f>'Production Summary'!$N$44</f>
        <v>355</v>
      </c>
      <c r="CL56" s="164">
        <v>0</v>
      </c>
      <c r="CM56" s="375">
        <f>'Production Summary'!$N$45</f>
        <v>1650</v>
      </c>
      <c r="CN56" s="164">
        <f>'Production Summary'!$N$46</f>
        <v>270</v>
      </c>
      <c r="CO56" s="164">
        <f>'Production Summary'!$N$47</f>
        <v>1350</v>
      </c>
      <c r="CP56" s="166"/>
      <c r="CQ56" s="164">
        <f>'Production Summary'!$N$49</f>
        <v>8004.1580041580037</v>
      </c>
      <c r="CR56" s="164">
        <f>'Production Summary'!$M$49</f>
        <v>66.701316701316699</v>
      </c>
      <c r="CS56" s="164">
        <f>'Production Summary'!$N$50</f>
        <v>13331.600831600828</v>
      </c>
      <c r="CT56" s="164">
        <f>'Production Summary'!$M$50</f>
        <v>148.1288981288981</v>
      </c>
      <c r="CU56" s="164">
        <f>'Production Summary'!$N$51</f>
        <v>12785.862785862784</v>
      </c>
      <c r="CV56" s="164">
        <f>'Production Summary'!$M$51</f>
        <v>355.16285516285512</v>
      </c>
      <c r="CW56" s="164">
        <f>'Production Summary'!$N$52</f>
        <v>12629.937629937627</v>
      </c>
      <c r="CX56" s="164">
        <f>'Production Summary'!$M$52</f>
        <v>701.66320166320156</v>
      </c>
      <c r="CY56" s="164">
        <f>'Production Summary'!$N$53</f>
        <v>12396.049896049895</v>
      </c>
      <c r="CZ56" s="164">
        <f>'Production Summary'!$M$53</f>
        <v>688.66943866943859</v>
      </c>
      <c r="DA56" s="164">
        <f>'Production Summary'!$N$54</f>
        <v>13799.376299376298</v>
      </c>
      <c r="DB56" s="164">
        <f>'Production Summary'!$M$54</f>
        <v>766.63201663201653</v>
      </c>
      <c r="DC56" s="164">
        <f>'Production Summary'!$N$60</f>
        <v>12863.825363825363</v>
      </c>
      <c r="DD56" s="164">
        <f>'Production Summary'!$M$60</f>
        <v>714.65696465696465</v>
      </c>
      <c r="DE56" s="164">
        <f>'Production Summary'!$N$59</f>
        <v>11148.648648648648</v>
      </c>
      <c r="DF56" s="164">
        <f>'Production Summary'!$M$59</f>
        <v>619.36936936936934</v>
      </c>
      <c r="DG56" s="164">
        <f>'Production Summary'!$N$55</f>
        <v>13842.68884268884</v>
      </c>
      <c r="DH56" s="164">
        <f>'Production Summary'!$M$55</f>
        <v>3460.67221067221</v>
      </c>
      <c r="DI56" s="164">
        <f>'Production Summary'!$N$56</f>
        <v>13097.713097713096</v>
      </c>
      <c r="DJ56" s="164">
        <f>'Production Summary'!$M$56</f>
        <v>163.72141372141371</v>
      </c>
      <c r="DK56" s="164">
        <f>'Production Summary'!$N$57</f>
        <v>14189.189189189186</v>
      </c>
      <c r="DL56" s="164">
        <f>'Production Summary'!$M$57</f>
        <v>394.14414414414409</v>
      </c>
      <c r="DM56" s="164">
        <f>'Production Summary'!$N$58</f>
        <v>14017.671517671517</v>
      </c>
      <c r="DN56" s="164">
        <f>'Production Summary'!$M$58</f>
        <v>778.75952875952873</v>
      </c>
      <c r="DO56" s="164">
        <f>'Production Summary'!$N$61</f>
        <v>4500</v>
      </c>
      <c r="DP56" s="164">
        <f>'Production Summary'!$M$61</f>
        <v>750</v>
      </c>
      <c r="DQ56" s="164">
        <v>0</v>
      </c>
      <c r="DR56" s="164">
        <f>'Production Summary'!$N$62</f>
        <v>8900</v>
      </c>
      <c r="DS56" s="164">
        <f>'Production Summary'!$N$70</f>
        <v>300</v>
      </c>
      <c r="DT56" s="328">
        <f>'Production Summary'!$M$70</f>
        <v>25</v>
      </c>
      <c r="DU56" s="164">
        <v>0</v>
      </c>
      <c r="DV56" s="164">
        <f>'Production Summary'!$N$71</f>
        <v>150</v>
      </c>
      <c r="DW56" s="328">
        <v>0</v>
      </c>
      <c r="DX56" s="164">
        <f>'Production Summary'!$N$64</f>
        <v>192</v>
      </c>
      <c r="DY56" s="164">
        <v>0</v>
      </c>
      <c r="DZ56" s="391">
        <f>'Production Summary'!$N$65</f>
        <v>384</v>
      </c>
      <c r="EA56" s="164">
        <v>0</v>
      </c>
      <c r="EB56" s="391">
        <f>'Production Summary'!$N$66</f>
        <v>192</v>
      </c>
      <c r="EC56" s="164">
        <v>0</v>
      </c>
      <c r="ED56" s="164">
        <f>'Production Summary'!$N$67</f>
        <v>96</v>
      </c>
      <c r="EE56" s="164">
        <v>0</v>
      </c>
      <c r="EF56" s="164">
        <f>'Production Summary'!$N$68</f>
        <v>96</v>
      </c>
      <c r="EG56" s="164">
        <v>0</v>
      </c>
      <c r="EH56" s="164">
        <f>'Production Summary'!$N$69</f>
        <v>340</v>
      </c>
      <c r="EI56" s="101"/>
      <c r="EJ56" s="3"/>
      <c r="EK56" s="3"/>
      <c r="ER56" s="64" t="s">
        <v>72</v>
      </c>
      <c r="ES56" s="61" t="str">
        <f t="shared" si="39"/>
        <v/>
      </c>
      <c r="ET56" s="24">
        <f t="shared" si="33"/>
        <v>0</v>
      </c>
    </row>
    <row r="57" spans="1:150" ht="15" customHeight="1">
      <c r="A57" t="b">
        <f>C57='Raipur-2'!C57</f>
        <v>1</v>
      </c>
      <c r="B57" s="612">
        <f t="shared" si="34"/>
        <v>52</v>
      </c>
      <c r="C57" s="3" t="str">
        <f>IF('Raipur-2'!C57="","",'Raipur-2'!C57)</f>
        <v/>
      </c>
      <c r="D57" s="164">
        <f>'Production Summary'!$N$4</f>
        <v>666</v>
      </c>
      <c r="E57" s="164">
        <f>'Production Summary'!$M$4</f>
        <v>27.75</v>
      </c>
      <c r="F57" s="164">
        <v>0</v>
      </c>
      <c r="G57" s="164">
        <f>'Production Summary'!$N$5</f>
        <v>666</v>
      </c>
      <c r="H57" s="164">
        <f>'Production Summary'!$M$5</f>
        <v>27.75</v>
      </c>
      <c r="I57" s="164">
        <v>0</v>
      </c>
      <c r="J57" s="164">
        <f>'Production Summary'!$N$6</f>
        <v>200</v>
      </c>
      <c r="K57" s="328">
        <f>'Production Summary'!$M$6</f>
        <v>7.5</v>
      </c>
      <c r="L57" s="164">
        <v>0</v>
      </c>
      <c r="M57" s="365">
        <f>'Production Summary'!$N$7</f>
        <v>612.72</v>
      </c>
      <c r="N57" s="367">
        <f>'Production Summary'!$M$7</f>
        <v>25.53</v>
      </c>
      <c r="O57" s="164">
        <v>0</v>
      </c>
      <c r="P57" s="164">
        <f>'Production Summary'!$N$8</f>
        <v>780</v>
      </c>
      <c r="Q57" s="164">
        <f>'Production Summary'!$M$8</f>
        <v>65</v>
      </c>
      <c r="R57" s="164">
        <v>0</v>
      </c>
      <c r="S57" s="164">
        <f>'Production Summary'!$N$9</f>
        <v>720</v>
      </c>
      <c r="T57" s="164">
        <f>'Production Summary'!$M$9</f>
        <v>60</v>
      </c>
      <c r="U57" s="164">
        <v>0</v>
      </c>
      <c r="V57" s="164">
        <f>'Production Summary'!$N$10</f>
        <v>876</v>
      </c>
      <c r="W57" s="164">
        <f>'Production Summary'!$M$10</f>
        <v>73</v>
      </c>
      <c r="X57" s="164">
        <v>0</v>
      </c>
      <c r="Y57" s="164">
        <f>'Production Summary'!$N$14</f>
        <v>177</v>
      </c>
      <c r="Z57" s="328">
        <f>'Production Summary'!$M$14</f>
        <v>14.75</v>
      </c>
      <c r="AA57" s="164">
        <v>0</v>
      </c>
      <c r="AB57" s="167">
        <f t="shared" si="35"/>
        <v>126</v>
      </c>
      <c r="AC57" s="164">
        <f>'Production Summary'!$M$16</f>
        <v>21</v>
      </c>
      <c r="AD57" s="164">
        <v>0</v>
      </c>
      <c r="AE57" s="164">
        <f>'Production Summary'!$N$16</f>
        <v>252</v>
      </c>
      <c r="AF57" s="164">
        <f>'Production Summary'!$M$16</f>
        <v>21</v>
      </c>
      <c r="AG57" s="164">
        <v>0</v>
      </c>
      <c r="AH57" s="164">
        <f>'Production Summary'!$N$18</f>
        <v>1035</v>
      </c>
      <c r="AI57" s="164">
        <f>'Production Summary'!$M$18</f>
        <v>17.25</v>
      </c>
      <c r="AJ57" s="164">
        <v>0</v>
      </c>
      <c r="AK57" s="164">
        <f>'Production Summary'!$N$19</f>
        <v>870</v>
      </c>
      <c r="AL57" s="164">
        <f>'Production Summary'!$M$19</f>
        <v>29</v>
      </c>
      <c r="AM57" s="164">
        <v>0</v>
      </c>
      <c r="AN57" s="164">
        <f>'Production Summary'!$N$20</f>
        <v>864</v>
      </c>
      <c r="AO57" s="164">
        <f>'Production Summary'!$M$20</f>
        <v>72</v>
      </c>
      <c r="AP57" s="164">
        <v>0</v>
      </c>
      <c r="AQ57" s="164">
        <f>'Production Summary'!$N$21</f>
        <v>670</v>
      </c>
      <c r="AR57" s="164">
        <f>'Production Summary'!$M$21</f>
        <v>335</v>
      </c>
      <c r="AS57" s="164">
        <v>0</v>
      </c>
      <c r="AT57" s="386">
        <f>'Production Summary'!$N$22</f>
        <v>375</v>
      </c>
      <c r="AU57" s="164">
        <f>'Production Summary'!$N$23</f>
        <v>1050</v>
      </c>
      <c r="AV57" s="164">
        <f>'Production Summary'!$N$25</f>
        <v>300</v>
      </c>
      <c r="AW57" s="164">
        <f>'Production Summary'!$M$25</f>
        <v>25</v>
      </c>
      <c r="AX57" s="164">
        <v>0</v>
      </c>
      <c r="AY57" s="164">
        <f>'Production Summary'!$N$26</f>
        <v>300</v>
      </c>
      <c r="AZ57" s="164">
        <f>'Production Summary'!$M$26</f>
        <v>25</v>
      </c>
      <c r="BA57" s="164">
        <v>0</v>
      </c>
      <c r="BB57" s="164">
        <f>'Production Summary'!$N$28</f>
        <v>777</v>
      </c>
      <c r="BC57" s="164">
        <f>'Production Summary'!$M$28</f>
        <v>12.95</v>
      </c>
      <c r="BD57" s="164">
        <v>0</v>
      </c>
      <c r="BE57" s="164">
        <f>'Production Summary'!$N$29</f>
        <v>612</v>
      </c>
      <c r="BF57" s="164">
        <f>'Production Summary'!$M$29</f>
        <v>51</v>
      </c>
      <c r="BG57" s="164">
        <v>0</v>
      </c>
      <c r="BH57" s="164">
        <f>'Production Summary'!$N$30</f>
        <v>500</v>
      </c>
      <c r="BI57" s="164">
        <f>'Production Summary'!$M$30</f>
        <v>250</v>
      </c>
      <c r="BJ57" s="164">
        <v>0</v>
      </c>
      <c r="BK57" s="386"/>
      <c r="BL57" s="164">
        <f>'Production Summary'!$N$32</f>
        <v>875</v>
      </c>
      <c r="BM57" s="164">
        <f>'Production Summary'!$N$34</f>
        <v>360.59999999999997</v>
      </c>
      <c r="BN57" s="164">
        <f>'Production Summary'!$M$34</f>
        <v>6.01</v>
      </c>
      <c r="BO57" s="164">
        <v>0</v>
      </c>
      <c r="BP57" s="164">
        <f>'Production Summary'!$N$36</f>
        <v>717</v>
      </c>
      <c r="BQ57" s="164">
        <f>'Production Summary'!$M$36</f>
        <v>11.95</v>
      </c>
      <c r="BR57" s="164">
        <v>0</v>
      </c>
      <c r="BS57" s="164">
        <f>'Production Summary'!$N$37</f>
        <v>210</v>
      </c>
      <c r="BT57" s="164">
        <f>'Production Summary'!$M$37</f>
        <v>21</v>
      </c>
      <c r="BU57" s="164">
        <v>0</v>
      </c>
      <c r="BV57" s="164">
        <f>'Production Summary'!$N$38</f>
        <v>280</v>
      </c>
      <c r="BW57" s="164">
        <f>'Production Summary'!$M$38</f>
        <v>28</v>
      </c>
      <c r="BX57" s="164">
        <v>0</v>
      </c>
      <c r="BY57" s="165">
        <f>'Production Summary'!$N$39</f>
        <v>300.38406247988502</v>
      </c>
      <c r="BZ57" s="164">
        <f>'Production Summary'!$M$39</f>
        <v>30.038406247988501</v>
      </c>
      <c r="CA57" s="164">
        <v>0</v>
      </c>
      <c r="CB57" s="164">
        <f>'Production Summary'!$N$40</f>
        <v>131.30000000000001</v>
      </c>
      <c r="CC57" s="164">
        <f>'Production Summary'!$M$40</f>
        <v>13.13</v>
      </c>
      <c r="CD57" s="164">
        <v>0</v>
      </c>
      <c r="CE57" s="164">
        <f>'Production Summary'!$N$42</f>
        <v>1136.3519999999996</v>
      </c>
      <c r="CF57" s="164">
        <f>'Production Summary'!$M$42</f>
        <v>81.167999999999978</v>
      </c>
      <c r="CG57" s="164">
        <v>0</v>
      </c>
      <c r="CH57" s="164">
        <v>0</v>
      </c>
      <c r="CI57" s="164">
        <f>'Production Summary'!$N$43</f>
        <v>184</v>
      </c>
      <c r="CJ57" s="164">
        <v>0</v>
      </c>
      <c r="CK57" s="164">
        <f>'Production Summary'!$N$44</f>
        <v>355</v>
      </c>
      <c r="CL57" s="164">
        <v>0</v>
      </c>
      <c r="CM57" s="375">
        <f>'Production Summary'!$N$45</f>
        <v>1650</v>
      </c>
      <c r="CN57" s="164">
        <f>'Production Summary'!$N$46</f>
        <v>270</v>
      </c>
      <c r="CO57" s="164">
        <f>'Production Summary'!$N$47</f>
        <v>1350</v>
      </c>
      <c r="CP57" s="166"/>
      <c r="CQ57" s="164">
        <f>'Production Summary'!$N$49</f>
        <v>8004.1580041580037</v>
      </c>
      <c r="CR57" s="164">
        <f>'Production Summary'!$M$49</f>
        <v>66.701316701316699</v>
      </c>
      <c r="CS57" s="164">
        <f>'Production Summary'!$N$50</f>
        <v>13331.600831600828</v>
      </c>
      <c r="CT57" s="164">
        <f>'Production Summary'!$M$50</f>
        <v>148.1288981288981</v>
      </c>
      <c r="CU57" s="164">
        <f>'Production Summary'!$N$51</f>
        <v>12785.862785862784</v>
      </c>
      <c r="CV57" s="164">
        <f>'Production Summary'!$M$51</f>
        <v>355.16285516285512</v>
      </c>
      <c r="CW57" s="164">
        <f>'Production Summary'!$N$52</f>
        <v>12629.937629937627</v>
      </c>
      <c r="CX57" s="164">
        <f>'Production Summary'!$M$52</f>
        <v>701.66320166320156</v>
      </c>
      <c r="CY57" s="164">
        <f>'Production Summary'!$N$53</f>
        <v>12396.049896049895</v>
      </c>
      <c r="CZ57" s="164">
        <f>'Production Summary'!$M$53</f>
        <v>688.66943866943859</v>
      </c>
      <c r="DA57" s="164">
        <f>'Production Summary'!$N$54</f>
        <v>13799.376299376298</v>
      </c>
      <c r="DB57" s="164">
        <f>'Production Summary'!$M$54</f>
        <v>766.63201663201653</v>
      </c>
      <c r="DC57" s="164">
        <f>'Production Summary'!$N$60</f>
        <v>12863.825363825363</v>
      </c>
      <c r="DD57" s="164">
        <f>'Production Summary'!$M$60</f>
        <v>714.65696465696465</v>
      </c>
      <c r="DE57" s="164">
        <f>'Production Summary'!$N$59</f>
        <v>11148.648648648648</v>
      </c>
      <c r="DF57" s="164">
        <f>'Production Summary'!$M$59</f>
        <v>619.36936936936934</v>
      </c>
      <c r="DG57" s="164">
        <f>'Production Summary'!$N$55</f>
        <v>13842.68884268884</v>
      </c>
      <c r="DH57" s="164">
        <f>'Production Summary'!$M$55</f>
        <v>3460.67221067221</v>
      </c>
      <c r="DI57" s="164">
        <f>'Production Summary'!$N$56</f>
        <v>13097.713097713096</v>
      </c>
      <c r="DJ57" s="164">
        <f>'Production Summary'!$M$56</f>
        <v>163.72141372141371</v>
      </c>
      <c r="DK57" s="164">
        <f>'Production Summary'!$N$57</f>
        <v>14189.189189189186</v>
      </c>
      <c r="DL57" s="164">
        <f>'Production Summary'!$M$57</f>
        <v>394.14414414414409</v>
      </c>
      <c r="DM57" s="164">
        <f>'Production Summary'!$N$58</f>
        <v>14017.671517671517</v>
      </c>
      <c r="DN57" s="164">
        <f>'Production Summary'!$M$58</f>
        <v>778.75952875952873</v>
      </c>
      <c r="DO57" s="164">
        <f>'Production Summary'!$N$61</f>
        <v>4500</v>
      </c>
      <c r="DP57" s="164">
        <f>'Production Summary'!$M$61</f>
        <v>750</v>
      </c>
      <c r="DQ57" s="164">
        <v>0</v>
      </c>
      <c r="DR57" s="164">
        <f>'Production Summary'!$N$62</f>
        <v>8900</v>
      </c>
      <c r="DS57" s="164">
        <f>'Production Summary'!$N$70</f>
        <v>300</v>
      </c>
      <c r="DT57" s="328">
        <f>'Production Summary'!$M$70</f>
        <v>25</v>
      </c>
      <c r="DU57" s="164">
        <v>0</v>
      </c>
      <c r="DV57" s="164">
        <f>'Production Summary'!$N$71</f>
        <v>150</v>
      </c>
      <c r="DW57" s="328">
        <v>0</v>
      </c>
      <c r="DX57" s="164">
        <f>'Production Summary'!$N$64</f>
        <v>192</v>
      </c>
      <c r="DY57" s="164">
        <v>0</v>
      </c>
      <c r="DZ57" s="391">
        <f>'Production Summary'!$N$65</f>
        <v>384</v>
      </c>
      <c r="EA57" s="164">
        <v>0</v>
      </c>
      <c r="EB57" s="391">
        <f>'Production Summary'!$N$66</f>
        <v>192</v>
      </c>
      <c r="EC57" s="164">
        <v>0</v>
      </c>
      <c r="ED57" s="164">
        <f>'Production Summary'!$N$67</f>
        <v>96</v>
      </c>
      <c r="EE57" s="164">
        <v>0</v>
      </c>
      <c r="EF57" s="164">
        <f>'Production Summary'!$N$68</f>
        <v>96</v>
      </c>
      <c r="EG57" s="164">
        <v>0</v>
      </c>
      <c r="EH57" s="164">
        <f>'Production Summary'!$N$69</f>
        <v>340</v>
      </c>
      <c r="EI57" s="101"/>
      <c r="EJ57" s="3"/>
      <c r="EK57" s="3"/>
      <c r="ER57" s="64" t="s">
        <v>73</v>
      </c>
      <c r="ES57" s="61" t="str">
        <f t="shared" si="39"/>
        <v/>
      </c>
      <c r="ET57" s="24">
        <f t="shared" si="33"/>
        <v>0</v>
      </c>
    </row>
    <row r="58" spans="1:150" ht="15" customHeight="1">
      <c r="A58" t="b">
        <f>C58='Raipur-2'!C58</f>
        <v>1</v>
      </c>
      <c r="B58" s="612">
        <f t="shared" si="34"/>
        <v>53</v>
      </c>
      <c r="C58" s="3" t="str">
        <f>IF('Raipur-2'!C58="","",'Raipur-2'!C58)</f>
        <v/>
      </c>
      <c r="D58" s="164">
        <f>'Production Summary'!$N$4</f>
        <v>666</v>
      </c>
      <c r="E58" s="164">
        <f>'Production Summary'!$M$4</f>
        <v>27.75</v>
      </c>
      <c r="F58" s="164">
        <v>0</v>
      </c>
      <c r="G58" s="164">
        <f>'Production Summary'!$N$5</f>
        <v>666</v>
      </c>
      <c r="H58" s="164">
        <f>'Production Summary'!$M$5</f>
        <v>27.75</v>
      </c>
      <c r="I58" s="164">
        <v>0</v>
      </c>
      <c r="J58" s="164">
        <f>'Production Summary'!$N$6</f>
        <v>200</v>
      </c>
      <c r="K58" s="328">
        <f>'Production Summary'!$M$6</f>
        <v>7.5</v>
      </c>
      <c r="L58" s="164">
        <v>0</v>
      </c>
      <c r="M58" s="365">
        <f>'Production Summary'!$N$7</f>
        <v>612.72</v>
      </c>
      <c r="N58" s="367">
        <f>'Production Summary'!$M$7</f>
        <v>25.53</v>
      </c>
      <c r="O58" s="164">
        <v>0</v>
      </c>
      <c r="P58" s="164">
        <f>'Production Summary'!$N$8</f>
        <v>780</v>
      </c>
      <c r="Q58" s="164">
        <f>'Production Summary'!$M$8</f>
        <v>65</v>
      </c>
      <c r="R58" s="164">
        <v>0</v>
      </c>
      <c r="S58" s="164">
        <f>'Production Summary'!$N$9</f>
        <v>720</v>
      </c>
      <c r="T58" s="164">
        <f>'Production Summary'!$M$9</f>
        <v>60</v>
      </c>
      <c r="U58" s="164">
        <v>0</v>
      </c>
      <c r="V58" s="164">
        <f>'Production Summary'!$N$10</f>
        <v>876</v>
      </c>
      <c r="W58" s="164">
        <f>'Production Summary'!$M$10</f>
        <v>73</v>
      </c>
      <c r="X58" s="164">
        <v>0</v>
      </c>
      <c r="Y58" s="164">
        <f>'Production Summary'!$N$14</f>
        <v>177</v>
      </c>
      <c r="Z58" s="328">
        <f>'Production Summary'!$M$14</f>
        <v>14.75</v>
      </c>
      <c r="AA58" s="164">
        <v>0</v>
      </c>
      <c r="AB58" s="167">
        <f t="shared" si="35"/>
        <v>126</v>
      </c>
      <c r="AC58" s="164">
        <f>'Production Summary'!$M$16</f>
        <v>21</v>
      </c>
      <c r="AD58" s="164">
        <v>0</v>
      </c>
      <c r="AE58" s="164">
        <f>'Production Summary'!$N$16</f>
        <v>252</v>
      </c>
      <c r="AF58" s="164">
        <f>'Production Summary'!$M$16</f>
        <v>21</v>
      </c>
      <c r="AG58" s="164">
        <v>0</v>
      </c>
      <c r="AH58" s="164">
        <f>'Production Summary'!$N$18</f>
        <v>1035</v>
      </c>
      <c r="AI58" s="164">
        <f>'Production Summary'!$M$18</f>
        <v>17.25</v>
      </c>
      <c r="AJ58" s="164">
        <v>0</v>
      </c>
      <c r="AK58" s="164">
        <f>'Production Summary'!$N$19</f>
        <v>870</v>
      </c>
      <c r="AL58" s="164">
        <f>'Production Summary'!$M$19</f>
        <v>29</v>
      </c>
      <c r="AM58" s="164">
        <v>0</v>
      </c>
      <c r="AN58" s="164">
        <f>'Production Summary'!$N$20</f>
        <v>864</v>
      </c>
      <c r="AO58" s="164">
        <f>'Production Summary'!$M$20</f>
        <v>72</v>
      </c>
      <c r="AP58" s="164">
        <v>0</v>
      </c>
      <c r="AQ58" s="164">
        <f>'Production Summary'!$N$21</f>
        <v>670</v>
      </c>
      <c r="AR58" s="164">
        <f>'Production Summary'!$M$21</f>
        <v>335</v>
      </c>
      <c r="AS58" s="164">
        <v>0</v>
      </c>
      <c r="AT58" s="386">
        <f>'Production Summary'!$N$22</f>
        <v>375</v>
      </c>
      <c r="AU58" s="164">
        <f>'Production Summary'!$N$23</f>
        <v>1050</v>
      </c>
      <c r="AV58" s="164">
        <f>'Production Summary'!$N$25</f>
        <v>300</v>
      </c>
      <c r="AW58" s="164">
        <f>'Production Summary'!$M$25</f>
        <v>25</v>
      </c>
      <c r="AX58" s="164">
        <v>0</v>
      </c>
      <c r="AY58" s="164">
        <f>'Production Summary'!$N$26</f>
        <v>300</v>
      </c>
      <c r="AZ58" s="164">
        <f>'Production Summary'!$M$26</f>
        <v>25</v>
      </c>
      <c r="BA58" s="164">
        <v>0</v>
      </c>
      <c r="BB58" s="164">
        <f>'Production Summary'!$N$28</f>
        <v>777</v>
      </c>
      <c r="BC58" s="164">
        <f>'Production Summary'!$M$28</f>
        <v>12.95</v>
      </c>
      <c r="BD58" s="164">
        <v>0</v>
      </c>
      <c r="BE58" s="164">
        <f>'Production Summary'!$N$29</f>
        <v>612</v>
      </c>
      <c r="BF58" s="164">
        <f>'Production Summary'!$M$29</f>
        <v>51</v>
      </c>
      <c r="BG58" s="164">
        <v>0</v>
      </c>
      <c r="BH58" s="164">
        <f>'Production Summary'!$N$30</f>
        <v>500</v>
      </c>
      <c r="BI58" s="164">
        <f>'Production Summary'!$M$30</f>
        <v>250</v>
      </c>
      <c r="BJ58" s="164">
        <v>0</v>
      </c>
      <c r="BK58" s="386"/>
      <c r="BL58" s="164">
        <f>'Production Summary'!$N$32</f>
        <v>875</v>
      </c>
      <c r="BM58" s="164">
        <f>'Production Summary'!$N$34</f>
        <v>360.59999999999997</v>
      </c>
      <c r="BN58" s="164">
        <f>'Production Summary'!$M$34</f>
        <v>6.01</v>
      </c>
      <c r="BO58" s="164">
        <v>0</v>
      </c>
      <c r="BP58" s="164">
        <f>'Production Summary'!$N$36</f>
        <v>717</v>
      </c>
      <c r="BQ58" s="164">
        <f>'Production Summary'!$M$36</f>
        <v>11.95</v>
      </c>
      <c r="BR58" s="164">
        <v>0</v>
      </c>
      <c r="BS58" s="164">
        <f>'Production Summary'!$N$37</f>
        <v>210</v>
      </c>
      <c r="BT58" s="164">
        <f>'Production Summary'!$M$37</f>
        <v>21</v>
      </c>
      <c r="BU58" s="164">
        <v>0</v>
      </c>
      <c r="BV58" s="164">
        <f>'Production Summary'!$N$38</f>
        <v>280</v>
      </c>
      <c r="BW58" s="164">
        <f>'Production Summary'!$M$38</f>
        <v>28</v>
      </c>
      <c r="BX58" s="164">
        <v>0</v>
      </c>
      <c r="BY58" s="165">
        <f>'Production Summary'!$N$39</f>
        <v>300.38406247988502</v>
      </c>
      <c r="BZ58" s="164">
        <f>'Production Summary'!$M$39</f>
        <v>30.038406247988501</v>
      </c>
      <c r="CA58" s="164">
        <v>0</v>
      </c>
      <c r="CB58" s="164">
        <f>'Production Summary'!$N$40</f>
        <v>131.30000000000001</v>
      </c>
      <c r="CC58" s="164">
        <f>'Production Summary'!$M$40</f>
        <v>13.13</v>
      </c>
      <c r="CD58" s="164">
        <v>0</v>
      </c>
      <c r="CE58" s="164">
        <f>'Production Summary'!$N$42</f>
        <v>1136.3519999999996</v>
      </c>
      <c r="CF58" s="164">
        <f>'Production Summary'!$M$42</f>
        <v>81.167999999999978</v>
      </c>
      <c r="CG58" s="164">
        <v>0</v>
      </c>
      <c r="CH58" s="164">
        <v>0</v>
      </c>
      <c r="CI58" s="164">
        <f>'Production Summary'!$N$43</f>
        <v>184</v>
      </c>
      <c r="CJ58" s="164">
        <v>0</v>
      </c>
      <c r="CK58" s="164">
        <f>'Production Summary'!$N$44</f>
        <v>355</v>
      </c>
      <c r="CL58" s="164">
        <v>0</v>
      </c>
      <c r="CM58" s="375">
        <f>'Production Summary'!$N$45</f>
        <v>1650</v>
      </c>
      <c r="CN58" s="164">
        <f>'Production Summary'!$N$46</f>
        <v>270</v>
      </c>
      <c r="CO58" s="164">
        <f>'Production Summary'!$N$47</f>
        <v>1350</v>
      </c>
      <c r="CP58" s="166"/>
      <c r="CQ58" s="164">
        <f>'Production Summary'!$N$49</f>
        <v>8004.1580041580037</v>
      </c>
      <c r="CR58" s="164">
        <f>'Production Summary'!$M$49</f>
        <v>66.701316701316699</v>
      </c>
      <c r="CS58" s="164">
        <f>'Production Summary'!$N$50</f>
        <v>13331.600831600828</v>
      </c>
      <c r="CT58" s="164">
        <f>'Production Summary'!$M$50</f>
        <v>148.1288981288981</v>
      </c>
      <c r="CU58" s="164">
        <f>'Production Summary'!$N$51</f>
        <v>12785.862785862784</v>
      </c>
      <c r="CV58" s="164">
        <f>'Production Summary'!$M$51</f>
        <v>355.16285516285512</v>
      </c>
      <c r="CW58" s="164">
        <f>'Production Summary'!$N$52</f>
        <v>12629.937629937627</v>
      </c>
      <c r="CX58" s="164">
        <f>'Production Summary'!$M$52</f>
        <v>701.66320166320156</v>
      </c>
      <c r="CY58" s="164">
        <f>'Production Summary'!$N$53</f>
        <v>12396.049896049895</v>
      </c>
      <c r="CZ58" s="164">
        <f>'Production Summary'!$M$53</f>
        <v>688.66943866943859</v>
      </c>
      <c r="DA58" s="164">
        <f>'Production Summary'!$N$54</f>
        <v>13799.376299376298</v>
      </c>
      <c r="DB58" s="164">
        <f>'Production Summary'!$M$54</f>
        <v>766.63201663201653</v>
      </c>
      <c r="DC58" s="164">
        <f>'Production Summary'!$N$60</f>
        <v>12863.825363825363</v>
      </c>
      <c r="DD58" s="164">
        <f>'Production Summary'!$M$60</f>
        <v>714.65696465696465</v>
      </c>
      <c r="DE58" s="164">
        <f>'Production Summary'!$N$59</f>
        <v>11148.648648648648</v>
      </c>
      <c r="DF58" s="164">
        <f>'Production Summary'!$M$59</f>
        <v>619.36936936936934</v>
      </c>
      <c r="DG58" s="164">
        <f>'Production Summary'!$N$55</f>
        <v>13842.68884268884</v>
      </c>
      <c r="DH58" s="164">
        <f>'Production Summary'!$M$55</f>
        <v>3460.67221067221</v>
      </c>
      <c r="DI58" s="164">
        <f>'Production Summary'!$N$56</f>
        <v>13097.713097713096</v>
      </c>
      <c r="DJ58" s="164">
        <f>'Production Summary'!$M$56</f>
        <v>163.72141372141371</v>
      </c>
      <c r="DK58" s="164">
        <f>'Production Summary'!$N$57</f>
        <v>14189.189189189186</v>
      </c>
      <c r="DL58" s="164">
        <f>'Production Summary'!$M$57</f>
        <v>394.14414414414409</v>
      </c>
      <c r="DM58" s="164">
        <f>'Production Summary'!$N$58</f>
        <v>14017.671517671517</v>
      </c>
      <c r="DN58" s="164">
        <f>'Production Summary'!$M$58</f>
        <v>778.75952875952873</v>
      </c>
      <c r="DO58" s="164">
        <f>'Production Summary'!$N$61</f>
        <v>4500</v>
      </c>
      <c r="DP58" s="164">
        <f>'Production Summary'!$M$61</f>
        <v>750</v>
      </c>
      <c r="DQ58" s="164">
        <v>0</v>
      </c>
      <c r="DR58" s="164">
        <f>'Production Summary'!$N$62</f>
        <v>8900</v>
      </c>
      <c r="DS58" s="164">
        <f>'Production Summary'!$N$70</f>
        <v>300</v>
      </c>
      <c r="DT58" s="328">
        <f>'Production Summary'!$M$70</f>
        <v>25</v>
      </c>
      <c r="DU58" s="164">
        <v>0</v>
      </c>
      <c r="DV58" s="164">
        <f>'Production Summary'!$N$71</f>
        <v>150</v>
      </c>
      <c r="DW58" s="328">
        <v>0</v>
      </c>
      <c r="DX58" s="164">
        <f>'Production Summary'!$N$64</f>
        <v>192</v>
      </c>
      <c r="DY58" s="164">
        <v>0</v>
      </c>
      <c r="DZ58" s="391">
        <f>'Production Summary'!$N$65</f>
        <v>384</v>
      </c>
      <c r="EA58" s="164">
        <v>0</v>
      </c>
      <c r="EB58" s="391">
        <f>'Production Summary'!$N$66</f>
        <v>192</v>
      </c>
      <c r="EC58" s="164">
        <v>0</v>
      </c>
      <c r="ED58" s="164">
        <f>'Production Summary'!$N$67</f>
        <v>96</v>
      </c>
      <c r="EE58" s="164">
        <v>0</v>
      </c>
      <c r="EF58" s="164">
        <f>'Production Summary'!$N$68</f>
        <v>96</v>
      </c>
      <c r="EG58" s="164">
        <v>0</v>
      </c>
      <c r="EH58" s="164">
        <f>'Production Summary'!$N$69</f>
        <v>340</v>
      </c>
      <c r="EI58" s="101"/>
      <c r="EJ58" s="3"/>
      <c r="EK58" s="3"/>
      <c r="ER58" s="64" t="s">
        <v>74</v>
      </c>
      <c r="ES58" s="61" t="str">
        <f t="shared" si="39"/>
        <v/>
      </c>
      <c r="ET58" s="24">
        <f t="shared" si="33"/>
        <v>0</v>
      </c>
    </row>
    <row r="59" spans="1:150" ht="15" customHeight="1">
      <c r="A59" t="b">
        <f>C59='Raipur-2'!C59</f>
        <v>1</v>
      </c>
      <c r="B59" s="612">
        <f t="shared" si="34"/>
        <v>54</v>
      </c>
      <c r="C59" s="3" t="str">
        <f>IF('Raipur-2'!C59="","",'Raipur-2'!C59)</f>
        <v/>
      </c>
      <c r="D59" s="164">
        <f>'Production Summary'!$N$4</f>
        <v>666</v>
      </c>
      <c r="E59" s="164">
        <f>'Production Summary'!$M$4</f>
        <v>27.75</v>
      </c>
      <c r="F59" s="164">
        <v>0</v>
      </c>
      <c r="G59" s="164">
        <f>'Production Summary'!$N$5</f>
        <v>666</v>
      </c>
      <c r="H59" s="164">
        <f>'Production Summary'!$M$5</f>
        <v>27.75</v>
      </c>
      <c r="I59" s="164">
        <v>0</v>
      </c>
      <c r="J59" s="164">
        <f>'Production Summary'!$N$6</f>
        <v>200</v>
      </c>
      <c r="K59" s="328">
        <f>'Production Summary'!$M$6</f>
        <v>7.5</v>
      </c>
      <c r="L59" s="164">
        <v>0</v>
      </c>
      <c r="M59" s="365">
        <f>'Production Summary'!$N$7</f>
        <v>612.72</v>
      </c>
      <c r="N59" s="367">
        <f>'Production Summary'!$M$7</f>
        <v>25.53</v>
      </c>
      <c r="O59" s="164">
        <v>0</v>
      </c>
      <c r="P59" s="164">
        <f>'Production Summary'!$N$8</f>
        <v>780</v>
      </c>
      <c r="Q59" s="164">
        <f>'Production Summary'!$M$8</f>
        <v>65</v>
      </c>
      <c r="R59" s="164">
        <v>0</v>
      </c>
      <c r="S59" s="164">
        <f>'Production Summary'!$N$9</f>
        <v>720</v>
      </c>
      <c r="T59" s="164">
        <f>'Production Summary'!$M$9</f>
        <v>60</v>
      </c>
      <c r="U59" s="164">
        <v>0</v>
      </c>
      <c r="V59" s="164">
        <f>'Production Summary'!$N$10</f>
        <v>876</v>
      </c>
      <c r="W59" s="164">
        <f>'Production Summary'!$M$10</f>
        <v>73</v>
      </c>
      <c r="X59" s="164">
        <v>0</v>
      </c>
      <c r="Y59" s="164">
        <f>'Production Summary'!$N$14</f>
        <v>177</v>
      </c>
      <c r="Z59" s="328">
        <f>'Production Summary'!$M$14</f>
        <v>14.75</v>
      </c>
      <c r="AA59" s="164">
        <v>0</v>
      </c>
      <c r="AB59" s="167">
        <f t="shared" si="35"/>
        <v>126</v>
      </c>
      <c r="AC59" s="164">
        <f>'Production Summary'!$M$16</f>
        <v>21</v>
      </c>
      <c r="AD59" s="164">
        <v>0</v>
      </c>
      <c r="AE59" s="164">
        <f>'Production Summary'!$N$16</f>
        <v>252</v>
      </c>
      <c r="AF59" s="164">
        <f>'Production Summary'!$M$16</f>
        <v>21</v>
      </c>
      <c r="AG59" s="164">
        <v>0</v>
      </c>
      <c r="AH59" s="164">
        <f>'Production Summary'!$N$18</f>
        <v>1035</v>
      </c>
      <c r="AI59" s="164">
        <f>'Production Summary'!$M$18</f>
        <v>17.25</v>
      </c>
      <c r="AJ59" s="164">
        <v>0</v>
      </c>
      <c r="AK59" s="164">
        <f>'Production Summary'!$N$19</f>
        <v>870</v>
      </c>
      <c r="AL59" s="164">
        <f>'Production Summary'!$M$19</f>
        <v>29</v>
      </c>
      <c r="AM59" s="164">
        <v>0</v>
      </c>
      <c r="AN59" s="164">
        <f>'Production Summary'!$N$20</f>
        <v>864</v>
      </c>
      <c r="AO59" s="164">
        <f>'Production Summary'!$M$20</f>
        <v>72</v>
      </c>
      <c r="AP59" s="164">
        <v>0</v>
      </c>
      <c r="AQ59" s="164">
        <f>'Production Summary'!$N$21</f>
        <v>670</v>
      </c>
      <c r="AR59" s="164">
        <f>'Production Summary'!$M$21</f>
        <v>335</v>
      </c>
      <c r="AS59" s="164">
        <v>0</v>
      </c>
      <c r="AT59" s="386">
        <f>'Production Summary'!$N$22</f>
        <v>375</v>
      </c>
      <c r="AU59" s="164">
        <f>'Production Summary'!$N$23</f>
        <v>1050</v>
      </c>
      <c r="AV59" s="164">
        <f>'Production Summary'!$N$25</f>
        <v>300</v>
      </c>
      <c r="AW59" s="164">
        <f>'Production Summary'!$M$25</f>
        <v>25</v>
      </c>
      <c r="AX59" s="164">
        <v>0</v>
      </c>
      <c r="AY59" s="164">
        <f>'Production Summary'!$N$26</f>
        <v>300</v>
      </c>
      <c r="AZ59" s="164">
        <f>'Production Summary'!$M$26</f>
        <v>25</v>
      </c>
      <c r="BA59" s="164">
        <v>0</v>
      </c>
      <c r="BB59" s="164">
        <f>'Production Summary'!$N$28</f>
        <v>777</v>
      </c>
      <c r="BC59" s="164">
        <f>'Production Summary'!$M$28</f>
        <v>12.95</v>
      </c>
      <c r="BD59" s="164">
        <v>0</v>
      </c>
      <c r="BE59" s="164">
        <f>'Production Summary'!$N$29</f>
        <v>612</v>
      </c>
      <c r="BF59" s="164">
        <f>'Production Summary'!$M$29</f>
        <v>51</v>
      </c>
      <c r="BG59" s="164">
        <v>0</v>
      </c>
      <c r="BH59" s="164">
        <f>'Production Summary'!$N$30</f>
        <v>500</v>
      </c>
      <c r="BI59" s="164">
        <f>'Production Summary'!$M$30</f>
        <v>250</v>
      </c>
      <c r="BJ59" s="164">
        <v>0</v>
      </c>
      <c r="BK59" s="386"/>
      <c r="BL59" s="164">
        <f>'Production Summary'!$N$32</f>
        <v>875</v>
      </c>
      <c r="BM59" s="164">
        <f>'Production Summary'!$N$34</f>
        <v>360.59999999999997</v>
      </c>
      <c r="BN59" s="164">
        <f>'Production Summary'!$M$34</f>
        <v>6.01</v>
      </c>
      <c r="BO59" s="164">
        <v>0</v>
      </c>
      <c r="BP59" s="164">
        <f>'Production Summary'!$N$36</f>
        <v>717</v>
      </c>
      <c r="BQ59" s="164">
        <f>'Production Summary'!$M$36</f>
        <v>11.95</v>
      </c>
      <c r="BR59" s="164">
        <v>0</v>
      </c>
      <c r="BS59" s="164">
        <f>'Production Summary'!$N$37</f>
        <v>210</v>
      </c>
      <c r="BT59" s="164">
        <f>'Production Summary'!$M$37</f>
        <v>21</v>
      </c>
      <c r="BU59" s="164">
        <v>0</v>
      </c>
      <c r="BV59" s="164">
        <f>'Production Summary'!$N$38</f>
        <v>280</v>
      </c>
      <c r="BW59" s="164">
        <f>'Production Summary'!$M$38</f>
        <v>28</v>
      </c>
      <c r="BX59" s="164">
        <v>0</v>
      </c>
      <c r="BY59" s="165">
        <f>'Production Summary'!$N$39</f>
        <v>300.38406247988502</v>
      </c>
      <c r="BZ59" s="164">
        <f>'Production Summary'!$M$39</f>
        <v>30.038406247988501</v>
      </c>
      <c r="CA59" s="164">
        <v>0</v>
      </c>
      <c r="CB59" s="164">
        <f>'Production Summary'!$N$40</f>
        <v>131.30000000000001</v>
      </c>
      <c r="CC59" s="164">
        <f>'Production Summary'!$M$40</f>
        <v>13.13</v>
      </c>
      <c r="CD59" s="164">
        <v>0</v>
      </c>
      <c r="CE59" s="164">
        <f>'Production Summary'!$N$42</f>
        <v>1136.3519999999996</v>
      </c>
      <c r="CF59" s="164">
        <f>'Production Summary'!$M$42</f>
        <v>81.167999999999978</v>
      </c>
      <c r="CG59" s="164">
        <v>0</v>
      </c>
      <c r="CH59" s="164">
        <v>0</v>
      </c>
      <c r="CI59" s="164">
        <f>'Production Summary'!$N$43</f>
        <v>184</v>
      </c>
      <c r="CJ59" s="164">
        <v>0</v>
      </c>
      <c r="CK59" s="164">
        <f>'Production Summary'!$N$44</f>
        <v>355</v>
      </c>
      <c r="CL59" s="164">
        <v>0</v>
      </c>
      <c r="CM59" s="375">
        <f>'Production Summary'!$N$45</f>
        <v>1650</v>
      </c>
      <c r="CN59" s="164">
        <f>'Production Summary'!$N$46</f>
        <v>270</v>
      </c>
      <c r="CO59" s="164">
        <f>'Production Summary'!$N$47</f>
        <v>1350</v>
      </c>
      <c r="CP59" s="166"/>
      <c r="CQ59" s="164">
        <f>'Production Summary'!$N$49</f>
        <v>8004.1580041580037</v>
      </c>
      <c r="CR59" s="164">
        <f>'Production Summary'!$M$49</f>
        <v>66.701316701316699</v>
      </c>
      <c r="CS59" s="164">
        <f>'Production Summary'!$N$50</f>
        <v>13331.600831600828</v>
      </c>
      <c r="CT59" s="164">
        <f>'Production Summary'!$M$50</f>
        <v>148.1288981288981</v>
      </c>
      <c r="CU59" s="164">
        <f>'Production Summary'!$N$51</f>
        <v>12785.862785862784</v>
      </c>
      <c r="CV59" s="164">
        <f>'Production Summary'!$M$51</f>
        <v>355.16285516285512</v>
      </c>
      <c r="CW59" s="164">
        <f>'Production Summary'!$N$52</f>
        <v>12629.937629937627</v>
      </c>
      <c r="CX59" s="164">
        <f>'Production Summary'!$M$52</f>
        <v>701.66320166320156</v>
      </c>
      <c r="CY59" s="164">
        <f>'Production Summary'!$N$53</f>
        <v>12396.049896049895</v>
      </c>
      <c r="CZ59" s="164">
        <f>'Production Summary'!$M$53</f>
        <v>688.66943866943859</v>
      </c>
      <c r="DA59" s="164">
        <f>'Production Summary'!$N$54</f>
        <v>13799.376299376298</v>
      </c>
      <c r="DB59" s="164">
        <f>'Production Summary'!$M$54</f>
        <v>766.63201663201653</v>
      </c>
      <c r="DC59" s="164">
        <f>'Production Summary'!$N$60</f>
        <v>12863.825363825363</v>
      </c>
      <c r="DD59" s="164">
        <f>'Production Summary'!$M$60</f>
        <v>714.65696465696465</v>
      </c>
      <c r="DE59" s="164">
        <f>'Production Summary'!$N$59</f>
        <v>11148.648648648648</v>
      </c>
      <c r="DF59" s="164">
        <f>'Production Summary'!$M$59</f>
        <v>619.36936936936934</v>
      </c>
      <c r="DG59" s="164">
        <f>'Production Summary'!$N$55</f>
        <v>13842.68884268884</v>
      </c>
      <c r="DH59" s="164">
        <f>'Production Summary'!$M$55</f>
        <v>3460.67221067221</v>
      </c>
      <c r="DI59" s="164">
        <f>'Production Summary'!$N$56</f>
        <v>13097.713097713096</v>
      </c>
      <c r="DJ59" s="164">
        <f>'Production Summary'!$M$56</f>
        <v>163.72141372141371</v>
      </c>
      <c r="DK59" s="164">
        <f>'Production Summary'!$N$57</f>
        <v>14189.189189189186</v>
      </c>
      <c r="DL59" s="164">
        <f>'Production Summary'!$M$57</f>
        <v>394.14414414414409</v>
      </c>
      <c r="DM59" s="164">
        <f>'Production Summary'!$N$58</f>
        <v>14017.671517671517</v>
      </c>
      <c r="DN59" s="164">
        <f>'Production Summary'!$M$58</f>
        <v>778.75952875952873</v>
      </c>
      <c r="DO59" s="164">
        <f>'Production Summary'!$N$61</f>
        <v>4500</v>
      </c>
      <c r="DP59" s="164">
        <f>'Production Summary'!$M$61</f>
        <v>750</v>
      </c>
      <c r="DQ59" s="164">
        <v>0</v>
      </c>
      <c r="DR59" s="164">
        <f>'Production Summary'!$N$62</f>
        <v>8900</v>
      </c>
      <c r="DS59" s="164">
        <f>'Production Summary'!$N$70</f>
        <v>300</v>
      </c>
      <c r="DT59" s="328">
        <f>'Production Summary'!$M$70</f>
        <v>25</v>
      </c>
      <c r="DU59" s="164">
        <v>0</v>
      </c>
      <c r="DV59" s="164">
        <f>'Production Summary'!$N$71</f>
        <v>150</v>
      </c>
      <c r="DW59" s="328">
        <v>0</v>
      </c>
      <c r="DX59" s="164">
        <f>'Production Summary'!$N$64</f>
        <v>192</v>
      </c>
      <c r="DY59" s="164">
        <v>0</v>
      </c>
      <c r="DZ59" s="391">
        <f>'Production Summary'!$N$65</f>
        <v>384</v>
      </c>
      <c r="EA59" s="164">
        <v>0</v>
      </c>
      <c r="EB59" s="391">
        <f>'Production Summary'!$N$66</f>
        <v>192</v>
      </c>
      <c r="EC59" s="164">
        <v>0</v>
      </c>
      <c r="ED59" s="164">
        <f>'Production Summary'!$N$67</f>
        <v>96</v>
      </c>
      <c r="EE59" s="164">
        <v>0</v>
      </c>
      <c r="EF59" s="164">
        <f>'Production Summary'!$N$68</f>
        <v>96</v>
      </c>
      <c r="EG59" s="164">
        <v>0</v>
      </c>
      <c r="EH59" s="164">
        <f>'Production Summary'!$N$69</f>
        <v>340</v>
      </c>
      <c r="EI59" s="101"/>
      <c r="EJ59" s="3"/>
      <c r="EK59" s="3"/>
      <c r="ER59" s="64" t="s">
        <v>75</v>
      </c>
      <c r="ES59" s="61" t="str">
        <f t="shared" si="39"/>
        <v/>
      </c>
      <c r="ET59" s="24">
        <f t="shared" si="33"/>
        <v>0</v>
      </c>
    </row>
    <row r="60" spans="1:150" ht="15" customHeight="1">
      <c r="A60" t="b">
        <f>C60='Raipur-2'!C60</f>
        <v>1</v>
      </c>
      <c r="B60" s="612">
        <f t="shared" si="34"/>
        <v>55</v>
      </c>
      <c r="C60" s="3" t="str">
        <f>IF('Raipur-2'!C60="","",'Raipur-2'!C60)</f>
        <v/>
      </c>
      <c r="D60" s="164">
        <f>'Production Summary'!$N$4</f>
        <v>666</v>
      </c>
      <c r="E60" s="164">
        <f>'Production Summary'!$M$4</f>
        <v>27.75</v>
      </c>
      <c r="F60" s="164">
        <v>0</v>
      </c>
      <c r="G60" s="164">
        <f>'Production Summary'!$N$5</f>
        <v>666</v>
      </c>
      <c r="H60" s="164">
        <f>'Production Summary'!$M$5</f>
        <v>27.75</v>
      </c>
      <c r="I60" s="164">
        <v>0</v>
      </c>
      <c r="J60" s="164">
        <f>'Production Summary'!$N$6</f>
        <v>200</v>
      </c>
      <c r="K60" s="328">
        <f>'Production Summary'!$M$6</f>
        <v>7.5</v>
      </c>
      <c r="L60" s="164">
        <v>0</v>
      </c>
      <c r="M60" s="365">
        <f>'Production Summary'!$N$7</f>
        <v>612.72</v>
      </c>
      <c r="N60" s="367">
        <f>'Production Summary'!$M$7</f>
        <v>25.53</v>
      </c>
      <c r="O60" s="164">
        <v>0</v>
      </c>
      <c r="P60" s="164">
        <f>'Production Summary'!$N$8</f>
        <v>780</v>
      </c>
      <c r="Q60" s="164">
        <f>'Production Summary'!$M$8</f>
        <v>65</v>
      </c>
      <c r="R60" s="164">
        <v>0</v>
      </c>
      <c r="S60" s="164">
        <f>'Production Summary'!$N$9</f>
        <v>720</v>
      </c>
      <c r="T60" s="164">
        <f>'Production Summary'!$M$9</f>
        <v>60</v>
      </c>
      <c r="U60" s="164">
        <v>0</v>
      </c>
      <c r="V60" s="164">
        <f>'Production Summary'!$N$10</f>
        <v>876</v>
      </c>
      <c r="W60" s="164">
        <f>'Production Summary'!$M$10</f>
        <v>73</v>
      </c>
      <c r="X60" s="164">
        <v>0</v>
      </c>
      <c r="Y60" s="164">
        <f>'Production Summary'!$N$14</f>
        <v>177</v>
      </c>
      <c r="Z60" s="328">
        <f>'Production Summary'!$M$14</f>
        <v>14.75</v>
      </c>
      <c r="AA60" s="164">
        <v>0</v>
      </c>
      <c r="AB60" s="167">
        <f t="shared" si="35"/>
        <v>126</v>
      </c>
      <c r="AC60" s="164">
        <f>'Production Summary'!$M$16</f>
        <v>21</v>
      </c>
      <c r="AD60" s="164">
        <v>0</v>
      </c>
      <c r="AE60" s="164">
        <f>'Production Summary'!$N$16</f>
        <v>252</v>
      </c>
      <c r="AF60" s="164">
        <f>'Production Summary'!$M$16</f>
        <v>21</v>
      </c>
      <c r="AG60" s="164">
        <v>0</v>
      </c>
      <c r="AH60" s="164">
        <f>'Production Summary'!$N$18</f>
        <v>1035</v>
      </c>
      <c r="AI60" s="164">
        <f>'Production Summary'!$M$18</f>
        <v>17.25</v>
      </c>
      <c r="AJ60" s="164">
        <v>0</v>
      </c>
      <c r="AK60" s="164">
        <f>'Production Summary'!$N$19</f>
        <v>870</v>
      </c>
      <c r="AL60" s="164">
        <f>'Production Summary'!$M$19</f>
        <v>29</v>
      </c>
      <c r="AM60" s="164">
        <v>0</v>
      </c>
      <c r="AN60" s="164">
        <f>'Production Summary'!$N$20</f>
        <v>864</v>
      </c>
      <c r="AO60" s="164">
        <f>'Production Summary'!$M$20</f>
        <v>72</v>
      </c>
      <c r="AP60" s="164">
        <v>0</v>
      </c>
      <c r="AQ60" s="164">
        <f>'Production Summary'!$N$21</f>
        <v>670</v>
      </c>
      <c r="AR60" s="164">
        <f>'Production Summary'!$M$21</f>
        <v>335</v>
      </c>
      <c r="AS60" s="164">
        <v>0</v>
      </c>
      <c r="AT60" s="386">
        <f>'Production Summary'!$N$22</f>
        <v>375</v>
      </c>
      <c r="AU60" s="164">
        <f>'Production Summary'!$N$23</f>
        <v>1050</v>
      </c>
      <c r="AV60" s="164">
        <f>'Production Summary'!$N$25</f>
        <v>300</v>
      </c>
      <c r="AW60" s="164">
        <f>'Production Summary'!$M$25</f>
        <v>25</v>
      </c>
      <c r="AX60" s="164">
        <v>0</v>
      </c>
      <c r="AY60" s="164">
        <f>'Production Summary'!$N$26</f>
        <v>300</v>
      </c>
      <c r="AZ60" s="164">
        <f>'Production Summary'!$M$26</f>
        <v>25</v>
      </c>
      <c r="BA60" s="164">
        <v>0</v>
      </c>
      <c r="BB60" s="164">
        <f>'Production Summary'!$N$28</f>
        <v>777</v>
      </c>
      <c r="BC60" s="164">
        <f>'Production Summary'!$M$28</f>
        <v>12.95</v>
      </c>
      <c r="BD60" s="164">
        <v>0</v>
      </c>
      <c r="BE60" s="164">
        <f>'Production Summary'!$N$29</f>
        <v>612</v>
      </c>
      <c r="BF60" s="164">
        <f>'Production Summary'!$M$29</f>
        <v>51</v>
      </c>
      <c r="BG60" s="164">
        <v>0</v>
      </c>
      <c r="BH60" s="164">
        <f>'Production Summary'!$N$30</f>
        <v>500</v>
      </c>
      <c r="BI60" s="164">
        <f>'Production Summary'!$M$30</f>
        <v>250</v>
      </c>
      <c r="BJ60" s="164">
        <v>0</v>
      </c>
      <c r="BK60" s="386"/>
      <c r="BL60" s="164">
        <f>'Production Summary'!$N$32</f>
        <v>875</v>
      </c>
      <c r="BM60" s="164">
        <f>'Production Summary'!$N$34</f>
        <v>360.59999999999997</v>
      </c>
      <c r="BN60" s="164">
        <f>'Production Summary'!$M$34</f>
        <v>6.01</v>
      </c>
      <c r="BO60" s="164">
        <v>0</v>
      </c>
      <c r="BP60" s="164">
        <f>'Production Summary'!$N$36</f>
        <v>717</v>
      </c>
      <c r="BQ60" s="164">
        <f>'Production Summary'!$M$36</f>
        <v>11.95</v>
      </c>
      <c r="BR60" s="164">
        <v>0</v>
      </c>
      <c r="BS60" s="164">
        <f>'Production Summary'!$N$37</f>
        <v>210</v>
      </c>
      <c r="BT60" s="164">
        <f>'Production Summary'!$M$37</f>
        <v>21</v>
      </c>
      <c r="BU60" s="164">
        <v>0</v>
      </c>
      <c r="BV60" s="164">
        <f>'Production Summary'!$N$38</f>
        <v>280</v>
      </c>
      <c r="BW60" s="164">
        <f>'Production Summary'!$M$38</f>
        <v>28</v>
      </c>
      <c r="BX60" s="164">
        <v>0</v>
      </c>
      <c r="BY60" s="165">
        <f>'Production Summary'!$N$39</f>
        <v>300.38406247988502</v>
      </c>
      <c r="BZ60" s="164">
        <f>'Production Summary'!$M$39</f>
        <v>30.038406247988501</v>
      </c>
      <c r="CA60" s="164">
        <v>0</v>
      </c>
      <c r="CB60" s="164">
        <f>'Production Summary'!$N$40</f>
        <v>131.30000000000001</v>
      </c>
      <c r="CC60" s="164">
        <f>'Production Summary'!$M$40</f>
        <v>13.13</v>
      </c>
      <c r="CD60" s="164">
        <v>0</v>
      </c>
      <c r="CE60" s="164">
        <f>'Production Summary'!$N$42</f>
        <v>1136.3519999999996</v>
      </c>
      <c r="CF60" s="164">
        <f>'Production Summary'!$M$42</f>
        <v>81.167999999999978</v>
      </c>
      <c r="CG60" s="164">
        <v>0</v>
      </c>
      <c r="CH60" s="164">
        <v>0</v>
      </c>
      <c r="CI60" s="164">
        <f>'Production Summary'!$N$43</f>
        <v>184</v>
      </c>
      <c r="CJ60" s="164">
        <v>0</v>
      </c>
      <c r="CK60" s="164">
        <f>'Production Summary'!$N$44</f>
        <v>355</v>
      </c>
      <c r="CL60" s="164">
        <v>0</v>
      </c>
      <c r="CM60" s="375">
        <f>'Production Summary'!$N$45</f>
        <v>1650</v>
      </c>
      <c r="CN60" s="164">
        <f>'Production Summary'!$N$46</f>
        <v>270</v>
      </c>
      <c r="CO60" s="164">
        <f>'Production Summary'!$N$47</f>
        <v>1350</v>
      </c>
      <c r="CP60" s="166"/>
      <c r="CQ60" s="164">
        <f>'Production Summary'!$N$49</f>
        <v>8004.1580041580037</v>
      </c>
      <c r="CR60" s="164">
        <f>'Production Summary'!$M$49</f>
        <v>66.701316701316699</v>
      </c>
      <c r="CS60" s="164">
        <f>'Production Summary'!$N$50</f>
        <v>13331.600831600828</v>
      </c>
      <c r="CT60" s="164">
        <f>'Production Summary'!$M$50</f>
        <v>148.1288981288981</v>
      </c>
      <c r="CU60" s="164">
        <f>'Production Summary'!$N$51</f>
        <v>12785.862785862784</v>
      </c>
      <c r="CV60" s="164">
        <f>'Production Summary'!$M$51</f>
        <v>355.16285516285512</v>
      </c>
      <c r="CW60" s="164">
        <f>'Production Summary'!$N$52</f>
        <v>12629.937629937627</v>
      </c>
      <c r="CX60" s="164">
        <f>'Production Summary'!$M$52</f>
        <v>701.66320166320156</v>
      </c>
      <c r="CY60" s="164">
        <f>'Production Summary'!$N$53</f>
        <v>12396.049896049895</v>
      </c>
      <c r="CZ60" s="164">
        <f>'Production Summary'!$M$53</f>
        <v>688.66943866943859</v>
      </c>
      <c r="DA60" s="164">
        <f>'Production Summary'!$N$54</f>
        <v>13799.376299376298</v>
      </c>
      <c r="DB60" s="164">
        <f>'Production Summary'!$M$54</f>
        <v>766.63201663201653</v>
      </c>
      <c r="DC60" s="164">
        <f>'Production Summary'!$N$60</f>
        <v>12863.825363825363</v>
      </c>
      <c r="DD60" s="164">
        <f>'Production Summary'!$M$60</f>
        <v>714.65696465696465</v>
      </c>
      <c r="DE60" s="164">
        <f>'Production Summary'!$N$59</f>
        <v>11148.648648648648</v>
      </c>
      <c r="DF60" s="164">
        <f>'Production Summary'!$M$59</f>
        <v>619.36936936936934</v>
      </c>
      <c r="DG60" s="164">
        <f>'Production Summary'!$N$55</f>
        <v>13842.68884268884</v>
      </c>
      <c r="DH60" s="164">
        <f>'Production Summary'!$M$55</f>
        <v>3460.67221067221</v>
      </c>
      <c r="DI60" s="164">
        <f>'Production Summary'!$N$56</f>
        <v>13097.713097713096</v>
      </c>
      <c r="DJ60" s="164">
        <f>'Production Summary'!$M$56</f>
        <v>163.72141372141371</v>
      </c>
      <c r="DK60" s="164">
        <f>'Production Summary'!$N$57</f>
        <v>14189.189189189186</v>
      </c>
      <c r="DL60" s="164">
        <f>'Production Summary'!$M$57</f>
        <v>394.14414414414409</v>
      </c>
      <c r="DM60" s="164">
        <f>'Production Summary'!$N$58</f>
        <v>14017.671517671517</v>
      </c>
      <c r="DN60" s="164">
        <f>'Production Summary'!$M$58</f>
        <v>778.75952875952873</v>
      </c>
      <c r="DO60" s="164">
        <f>'Production Summary'!$N$61</f>
        <v>4500</v>
      </c>
      <c r="DP60" s="164">
        <f>'Production Summary'!$M$61</f>
        <v>750</v>
      </c>
      <c r="DQ60" s="164">
        <v>0</v>
      </c>
      <c r="DR60" s="164">
        <f>'Production Summary'!$N$62</f>
        <v>8900</v>
      </c>
      <c r="DS60" s="164">
        <f>'Production Summary'!$N$70</f>
        <v>300</v>
      </c>
      <c r="DT60" s="328">
        <f>'Production Summary'!$M$70</f>
        <v>25</v>
      </c>
      <c r="DU60" s="164">
        <v>0</v>
      </c>
      <c r="DV60" s="164">
        <f>'Production Summary'!$N$71</f>
        <v>150</v>
      </c>
      <c r="DW60" s="328">
        <v>0</v>
      </c>
      <c r="DX60" s="164">
        <f>'Production Summary'!$N$64</f>
        <v>192</v>
      </c>
      <c r="DY60" s="164">
        <v>0</v>
      </c>
      <c r="DZ60" s="391">
        <f>'Production Summary'!$N$65</f>
        <v>384</v>
      </c>
      <c r="EA60" s="164">
        <v>0</v>
      </c>
      <c r="EB60" s="391">
        <f>'Production Summary'!$N$66</f>
        <v>192</v>
      </c>
      <c r="EC60" s="164">
        <v>0</v>
      </c>
      <c r="ED60" s="164">
        <f>'Production Summary'!$N$67</f>
        <v>96</v>
      </c>
      <c r="EE60" s="164">
        <v>0</v>
      </c>
      <c r="EF60" s="164">
        <f>'Production Summary'!$N$68</f>
        <v>96</v>
      </c>
      <c r="EG60" s="164">
        <v>0</v>
      </c>
      <c r="EH60" s="164">
        <f>'Production Summary'!$N$69</f>
        <v>340</v>
      </c>
      <c r="EI60" s="101"/>
      <c r="EJ60" s="3"/>
      <c r="EK60" s="3"/>
      <c r="ER60" s="64" t="s">
        <v>76</v>
      </c>
      <c r="ES60" s="61" t="str">
        <f t="shared" si="39"/>
        <v/>
      </c>
      <c r="ET60" s="24">
        <f t="shared" si="33"/>
        <v>0</v>
      </c>
    </row>
    <row r="61" spans="1:150" ht="15" customHeight="1">
      <c r="A61" t="b">
        <f>C61='Raipur-2'!C61</f>
        <v>1</v>
      </c>
      <c r="B61" s="612">
        <f t="shared" si="34"/>
        <v>56</v>
      </c>
      <c r="C61" s="3" t="str">
        <f>IF('Raipur-2'!C61="","",'Raipur-2'!C61)</f>
        <v/>
      </c>
      <c r="D61" s="164">
        <f>'Production Summary'!$N$4</f>
        <v>666</v>
      </c>
      <c r="E61" s="164">
        <f>'Production Summary'!$M$4</f>
        <v>27.75</v>
      </c>
      <c r="F61" s="164">
        <v>0</v>
      </c>
      <c r="G61" s="164">
        <f>'Production Summary'!$N$5</f>
        <v>666</v>
      </c>
      <c r="H61" s="164">
        <f>'Production Summary'!$M$5</f>
        <v>27.75</v>
      </c>
      <c r="I61" s="164">
        <v>0</v>
      </c>
      <c r="J61" s="164">
        <f>'Production Summary'!$N$6</f>
        <v>200</v>
      </c>
      <c r="K61" s="328">
        <f>'Production Summary'!$M$6</f>
        <v>7.5</v>
      </c>
      <c r="L61" s="164">
        <v>0</v>
      </c>
      <c r="M61" s="365">
        <f>'Production Summary'!$N$7</f>
        <v>612.72</v>
      </c>
      <c r="N61" s="367">
        <f>'Production Summary'!$M$7</f>
        <v>25.53</v>
      </c>
      <c r="O61" s="164">
        <v>0</v>
      </c>
      <c r="P61" s="164">
        <f>'Production Summary'!$N$8</f>
        <v>780</v>
      </c>
      <c r="Q61" s="164">
        <f>'Production Summary'!$M$8</f>
        <v>65</v>
      </c>
      <c r="R61" s="164">
        <v>0</v>
      </c>
      <c r="S61" s="164">
        <f>'Production Summary'!$N$9</f>
        <v>720</v>
      </c>
      <c r="T61" s="164">
        <f>'Production Summary'!$M$9</f>
        <v>60</v>
      </c>
      <c r="U61" s="164">
        <v>0</v>
      </c>
      <c r="V61" s="164">
        <f>'Production Summary'!$N$10</f>
        <v>876</v>
      </c>
      <c r="W61" s="164">
        <f>'Production Summary'!$M$10</f>
        <v>73</v>
      </c>
      <c r="X61" s="164">
        <v>0</v>
      </c>
      <c r="Y61" s="164">
        <f>'Production Summary'!$N$14</f>
        <v>177</v>
      </c>
      <c r="Z61" s="328">
        <f>'Production Summary'!$M$14</f>
        <v>14.75</v>
      </c>
      <c r="AA61" s="164">
        <v>0</v>
      </c>
      <c r="AB61" s="167">
        <f t="shared" si="35"/>
        <v>126</v>
      </c>
      <c r="AC61" s="164">
        <f>'Production Summary'!$M$16</f>
        <v>21</v>
      </c>
      <c r="AD61" s="164">
        <v>0</v>
      </c>
      <c r="AE61" s="164">
        <f>'Production Summary'!$N$16</f>
        <v>252</v>
      </c>
      <c r="AF61" s="164">
        <f>'Production Summary'!$M$16</f>
        <v>21</v>
      </c>
      <c r="AG61" s="164">
        <v>0</v>
      </c>
      <c r="AH61" s="164">
        <f>'Production Summary'!$N$18</f>
        <v>1035</v>
      </c>
      <c r="AI61" s="164">
        <f>'Production Summary'!$M$18</f>
        <v>17.25</v>
      </c>
      <c r="AJ61" s="164">
        <v>0</v>
      </c>
      <c r="AK61" s="164">
        <f>'Production Summary'!$N$19</f>
        <v>870</v>
      </c>
      <c r="AL61" s="164">
        <f>'Production Summary'!$M$19</f>
        <v>29</v>
      </c>
      <c r="AM61" s="164">
        <v>0</v>
      </c>
      <c r="AN61" s="164">
        <f>'Production Summary'!$N$20</f>
        <v>864</v>
      </c>
      <c r="AO61" s="164">
        <f>'Production Summary'!$M$20</f>
        <v>72</v>
      </c>
      <c r="AP61" s="164">
        <v>0</v>
      </c>
      <c r="AQ61" s="164">
        <f>'Production Summary'!$N$21</f>
        <v>670</v>
      </c>
      <c r="AR61" s="164">
        <f>'Production Summary'!$M$21</f>
        <v>335</v>
      </c>
      <c r="AS61" s="164">
        <v>0</v>
      </c>
      <c r="AT61" s="386">
        <f>'Production Summary'!$N$22</f>
        <v>375</v>
      </c>
      <c r="AU61" s="164">
        <f>'Production Summary'!$N$23</f>
        <v>1050</v>
      </c>
      <c r="AV61" s="164">
        <f>'Production Summary'!$N$25</f>
        <v>300</v>
      </c>
      <c r="AW61" s="164">
        <f>'Production Summary'!$M$25</f>
        <v>25</v>
      </c>
      <c r="AX61" s="164">
        <v>0</v>
      </c>
      <c r="AY61" s="164">
        <f>'Production Summary'!$N$26</f>
        <v>300</v>
      </c>
      <c r="AZ61" s="164">
        <f>'Production Summary'!$M$26</f>
        <v>25</v>
      </c>
      <c r="BA61" s="164">
        <v>0</v>
      </c>
      <c r="BB61" s="164">
        <f>'Production Summary'!$N$28</f>
        <v>777</v>
      </c>
      <c r="BC61" s="164">
        <f>'Production Summary'!$M$28</f>
        <v>12.95</v>
      </c>
      <c r="BD61" s="164">
        <v>0</v>
      </c>
      <c r="BE61" s="164">
        <f>'Production Summary'!$N$29</f>
        <v>612</v>
      </c>
      <c r="BF61" s="164">
        <f>'Production Summary'!$M$29</f>
        <v>51</v>
      </c>
      <c r="BG61" s="164">
        <v>0</v>
      </c>
      <c r="BH61" s="164">
        <f>'Production Summary'!$N$30</f>
        <v>500</v>
      </c>
      <c r="BI61" s="164">
        <f>'Production Summary'!$M$30</f>
        <v>250</v>
      </c>
      <c r="BJ61" s="164">
        <v>0</v>
      </c>
      <c r="BK61" s="386"/>
      <c r="BL61" s="164">
        <f>'Production Summary'!$N$32</f>
        <v>875</v>
      </c>
      <c r="BM61" s="164">
        <f>'Production Summary'!$N$34</f>
        <v>360.59999999999997</v>
      </c>
      <c r="BN61" s="164">
        <f>'Production Summary'!$M$34</f>
        <v>6.01</v>
      </c>
      <c r="BO61" s="164">
        <v>0</v>
      </c>
      <c r="BP61" s="164">
        <f>'Production Summary'!$N$36</f>
        <v>717</v>
      </c>
      <c r="BQ61" s="164">
        <f>'Production Summary'!$M$36</f>
        <v>11.95</v>
      </c>
      <c r="BR61" s="164">
        <v>0</v>
      </c>
      <c r="BS61" s="164">
        <f>'Production Summary'!$N$37</f>
        <v>210</v>
      </c>
      <c r="BT61" s="164">
        <f>'Production Summary'!$M$37</f>
        <v>21</v>
      </c>
      <c r="BU61" s="164">
        <v>0</v>
      </c>
      <c r="BV61" s="164">
        <f>'Production Summary'!$N$38</f>
        <v>280</v>
      </c>
      <c r="BW61" s="164">
        <f>'Production Summary'!$M$38</f>
        <v>28</v>
      </c>
      <c r="BX61" s="164">
        <v>0</v>
      </c>
      <c r="BY61" s="165">
        <f>'Production Summary'!$N$39</f>
        <v>300.38406247988502</v>
      </c>
      <c r="BZ61" s="164">
        <f>'Production Summary'!$M$39</f>
        <v>30.038406247988501</v>
      </c>
      <c r="CA61" s="164">
        <v>0</v>
      </c>
      <c r="CB61" s="164">
        <f>'Production Summary'!$N$40</f>
        <v>131.30000000000001</v>
      </c>
      <c r="CC61" s="164">
        <f>'Production Summary'!$M$40</f>
        <v>13.13</v>
      </c>
      <c r="CD61" s="164">
        <v>0</v>
      </c>
      <c r="CE61" s="164">
        <f>'Production Summary'!$N$42</f>
        <v>1136.3519999999996</v>
      </c>
      <c r="CF61" s="164">
        <f>'Production Summary'!$M$42</f>
        <v>81.167999999999978</v>
      </c>
      <c r="CG61" s="164">
        <v>0</v>
      </c>
      <c r="CH61" s="164">
        <v>0</v>
      </c>
      <c r="CI61" s="164">
        <f>'Production Summary'!$N$43</f>
        <v>184</v>
      </c>
      <c r="CJ61" s="164">
        <v>0</v>
      </c>
      <c r="CK61" s="164">
        <f>'Production Summary'!$N$44</f>
        <v>355</v>
      </c>
      <c r="CL61" s="164">
        <v>0</v>
      </c>
      <c r="CM61" s="375">
        <f>'Production Summary'!$N$45</f>
        <v>1650</v>
      </c>
      <c r="CN61" s="164">
        <f>'Production Summary'!$N$46</f>
        <v>270</v>
      </c>
      <c r="CO61" s="164">
        <f>'Production Summary'!$N$47</f>
        <v>1350</v>
      </c>
      <c r="CP61" s="166"/>
      <c r="CQ61" s="164">
        <f>'Production Summary'!$N$49</f>
        <v>8004.1580041580037</v>
      </c>
      <c r="CR61" s="164">
        <f>'Production Summary'!$M$49</f>
        <v>66.701316701316699</v>
      </c>
      <c r="CS61" s="164">
        <f>'Production Summary'!$N$50</f>
        <v>13331.600831600828</v>
      </c>
      <c r="CT61" s="164">
        <f>'Production Summary'!$M$50</f>
        <v>148.1288981288981</v>
      </c>
      <c r="CU61" s="164">
        <f>'Production Summary'!$N$51</f>
        <v>12785.862785862784</v>
      </c>
      <c r="CV61" s="164">
        <f>'Production Summary'!$M$51</f>
        <v>355.16285516285512</v>
      </c>
      <c r="CW61" s="164">
        <f>'Production Summary'!$N$52</f>
        <v>12629.937629937627</v>
      </c>
      <c r="CX61" s="164">
        <f>'Production Summary'!$M$52</f>
        <v>701.66320166320156</v>
      </c>
      <c r="CY61" s="164">
        <f>'Production Summary'!$N$53</f>
        <v>12396.049896049895</v>
      </c>
      <c r="CZ61" s="164">
        <f>'Production Summary'!$M$53</f>
        <v>688.66943866943859</v>
      </c>
      <c r="DA61" s="164">
        <f>'Production Summary'!$N$54</f>
        <v>13799.376299376298</v>
      </c>
      <c r="DB61" s="164">
        <f>'Production Summary'!$M$54</f>
        <v>766.63201663201653</v>
      </c>
      <c r="DC61" s="164">
        <f>'Production Summary'!$N$60</f>
        <v>12863.825363825363</v>
      </c>
      <c r="DD61" s="164">
        <f>'Production Summary'!$M$60</f>
        <v>714.65696465696465</v>
      </c>
      <c r="DE61" s="164">
        <f>'Production Summary'!$N$59</f>
        <v>11148.648648648648</v>
      </c>
      <c r="DF61" s="164">
        <f>'Production Summary'!$M$59</f>
        <v>619.36936936936934</v>
      </c>
      <c r="DG61" s="164">
        <f>'Production Summary'!$N$55</f>
        <v>13842.68884268884</v>
      </c>
      <c r="DH61" s="164">
        <f>'Production Summary'!$M$55</f>
        <v>3460.67221067221</v>
      </c>
      <c r="DI61" s="164">
        <f>'Production Summary'!$N$56</f>
        <v>13097.713097713096</v>
      </c>
      <c r="DJ61" s="164">
        <f>'Production Summary'!$M$56</f>
        <v>163.72141372141371</v>
      </c>
      <c r="DK61" s="164">
        <f>'Production Summary'!$N$57</f>
        <v>14189.189189189186</v>
      </c>
      <c r="DL61" s="164">
        <f>'Production Summary'!$M$57</f>
        <v>394.14414414414409</v>
      </c>
      <c r="DM61" s="164">
        <f>'Production Summary'!$N$58</f>
        <v>14017.671517671517</v>
      </c>
      <c r="DN61" s="164">
        <f>'Production Summary'!$M$58</f>
        <v>778.75952875952873</v>
      </c>
      <c r="DO61" s="164">
        <f>'Production Summary'!$N$61</f>
        <v>4500</v>
      </c>
      <c r="DP61" s="164">
        <f>'Production Summary'!$M$61</f>
        <v>750</v>
      </c>
      <c r="DQ61" s="164">
        <v>0</v>
      </c>
      <c r="DR61" s="164">
        <f>'Production Summary'!$N$62</f>
        <v>8900</v>
      </c>
      <c r="DS61" s="164">
        <f>'Production Summary'!$N$70</f>
        <v>300</v>
      </c>
      <c r="DT61" s="328">
        <f>'Production Summary'!$M$70</f>
        <v>25</v>
      </c>
      <c r="DU61" s="164">
        <v>0</v>
      </c>
      <c r="DV61" s="164">
        <f>'Production Summary'!$N$71</f>
        <v>150</v>
      </c>
      <c r="DW61" s="328">
        <v>0</v>
      </c>
      <c r="DX61" s="164">
        <f>'Production Summary'!$N$64</f>
        <v>192</v>
      </c>
      <c r="DY61" s="164">
        <v>0</v>
      </c>
      <c r="DZ61" s="391">
        <f>'Production Summary'!$N$65</f>
        <v>384</v>
      </c>
      <c r="EA61" s="164">
        <v>0</v>
      </c>
      <c r="EB61" s="391">
        <f>'Production Summary'!$N$66</f>
        <v>192</v>
      </c>
      <c r="EC61" s="164">
        <v>0</v>
      </c>
      <c r="ED61" s="164">
        <f>'Production Summary'!$N$67</f>
        <v>96</v>
      </c>
      <c r="EE61" s="164">
        <v>0</v>
      </c>
      <c r="EF61" s="164">
        <f>'Production Summary'!$N$68</f>
        <v>96</v>
      </c>
      <c r="EG61" s="164">
        <v>0</v>
      </c>
      <c r="EH61" s="164">
        <f>'Production Summary'!$N$69</f>
        <v>340</v>
      </c>
      <c r="EI61" s="101"/>
      <c r="EJ61" s="3"/>
      <c r="EK61" s="3"/>
      <c r="ER61" s="64" t="s">
        <v>77</v>
      </c>
      <c r="ES61" s="61" t="str">
        <f t="shared" si="39"/>
        <v/>
      </c>
      <c r="ET61" s="24">
        <f t="shared" si="33"/>
        <v>0</v>
      </c>
    </row>
    <row r="62" spans="1:150" ht="15" customHeight="1">
      <c r="A62" t="b">
        <f>C62='Raipur-2'!C62</f>
        <v>1</v>
      </c>
      <c r="B62" s="612">
        <f t="shared" si="34"/>
        <v>57</v>
      </c>
      <c r="C62" s="3" t="str">
        <f>IF('Raipur-2'!C62="","",'Raipur-2'!C62)</f>
        <v/>
      </c>
      <c r="D62" s="164">
        <f>'Production Summary'!$N$4</f>
        <v>666</v>
      </c>
      <c r="E62" s="164">
        <f>'Production Summary'!$M$4</f>
        <v>27.75</v>
      </c>
      <c r="F62" s="164">
        <v>0</v>
      </c>
      <c r="G62" s="164">
        <f>'Production Summary'!$N$5</f>
        <v>666</v>
      </c>
      <c r="H62" s="164">
        <f>'Production Summary'!$M$5</f>
        <v>27.75</v>
      </c>
      <c r="I62" s="164">
        <v>0</v>
      </c>
      <c r="J62" s="164">
        <f>'Production Summary'!$N$6</f>
        <v>200</v>
      </c>
      <c r="K62" s="328">
        <f>'Production Summary'!$M$6</f>
        <v>7.5</v>
      </c>
      <c r="L62" s="164">
        <v>0</v>
      </c>
      <c r="M62" s="365">
        <f>'Production Summary'!$N$7</f>
        <v>612.72</v>
      </c>
      <c r="N62" s="367">
        <f>'Production Summary'!$M$7</f>
        <v>25.53</v>
      </c>
      <c r="O62" s="164">
        <v>0</v>
      </c>
      <c r="P62" s="164">
        <f>'Production Summary'!$N$8</f>
        <v>780</v>
      </c>
      <c r="Q62" s="164">
        <f>'Production Summary'!$M$8</f>
        <v>65</v>
      </c>
      <c r="R62" s="164">
        <v>0</v>
      </c>
      <c r="S62" s="164">
        <f>'Production Summary'!$N$9</f>
        <v>720</v>
      </c>
      <c r="T62" s="164">
        <f>'Production Summary'!$M$9</f>
        <v>60</v>
      </c>
      <c r="U62" s="164">
        <v>0</v>
      </c>
      <c r="V62" s="164">
        <f>'Production Summary'!$N$10</f>
        <v>876</v>
      </c>
      <c r="W62" s="164">
        <f>'Production Summary'!$M$10</f>
        <v>73</v>
      </c>
      <c r="X62" s="164">
        <v>0</v>
      </c>
      <c r="Y62" s="164">
        <f>'Production Summary'!$N$14</f>
        <v>177</v>
      </c>
      <c r="Z62" s="328">
        <f>'Production Summary'!$M$14</f>
        <v>14.75</v>
      </c>
      <c r="AA62" s="164">
        <v>0</v>
      </c>
      <c r="AB62" s="167">
        <f t="shared" si="35"/>
        <v>126</v>
      </c>
      <c r="AC62" s="164">
        <f>'Production Summary'!$M$16</f>
        <v>21</v>
      </c>
      <c r="AD62" s="164">
        <v>0</v>
      </c>
      <c r="AE62" s="164">
        <f>'Production Summary'!$N$16</f>
        <v>252</v>
      </c>
      <c r="AF62" s="164">
        <f>'Production Summary'!$M$16</f>
        <v>21</v>
      </c>
      <c r="AG62" s="164">
        <v>0</v>
      </c>
      <c r="AH62" s="164">
        <f>'Production Summary'!$N$18</f>
        <v>1035</v>
      </c>
      <c r="AI62" s="164">
        <f>'Production Summary'!$M$18</f>
        <v>17.25</v>
      </c>
      <c r="AJ62" s="164">
        <v>0</v>
      </c>
      <c r="AK62" s="164">
        <f>'Production Summary'!$N$19</f>
        <v>870</v>
      </c>
      <c r="AL62" s="164">
        <f>'Production Summary'!$M$19</f>
        <v>29</v>
      </c>
      <c r="AM62" s="164">
        <v>0</v>
      </c>
      <c r="AN62" s="164">
        <f>'Production Summary'!$N$20</f>
        <v>864</v>
      </c>
      <c r="AO62" s="164">
        <f>'Production Summary'!$M$20</f>
        <v>72</v>
      </c>
      <c r="AP62" s="164">
        <v>0</v>
      </c>
      <c r="AQ62" s="164">
        <f>'Production Summary'!$N$21</f>
        <v>670</v>
      </c>
      <c r="AR62" s="164">
        <f>'Production Summary'!$M$21</f>
        <v>335</v>
      </c>
      <c r="AS62" s="164">
        <v>0</v>
      </c>
      <c r="AT62" s="386">
        <f>'Production Summary'!$N$22</f>
        <v>375</v>
      </c>
      <c r="AU62" s="164">
        <f>'Production Summary'!$N$23</f>
        <v>1050</v>
      </c>
      <c r="AV62" s="164">
        <f>'Production Summary'!$N$25</f>
        <v>300</v>
      </c>
      <c r="AW62" s="164">
        <f>'Production Summary'!$M$25</f>
        <v>25</v>
      </c>
      <c r="AX62" s="164">
        <v>0</v>
      </c>
      <c r="AY62" s="164">
        <f>'Production Summary'!$N$26</f>
        <v>300</v>
      </c>
      <c r="AZ62" s="164">
        <f>'Production Summary'!$M$26</f>
        <v>25</v>
      </c>
      <c r="BA62" s="164">
        <v>0</v>
      </c>
      <c r="BB62" s="164">
        <f>'Production Summary'!$N$28</f>
        <v>777</v>
      </c>
      <c r="BC62" s="164">
        <f>'Production Summary'!$M$28</f>
        <v>12.95</v>
      </c>
      <c r="BD62" s="164">
        <v>0</v>
      </c>
      <c r="BE62" s="164">
        <f>'Production Summary'!$N$29</f>
        <v>612</v>
      </c>
      <c r="BF62" s="164">
        <f>'Production Summary'!$M$29</f>
        <v>51</v>
      </c>
      <c r="BG62" s="164">
        <v>0</v>
      </c>
      <c r="BH62" s="164">
        <f>'Production Summary'!$N$30</f>
        <v>500</v>
      </c>
      <c r="BI62" s="164">
        <f>'Production Summary'!$M$30</f>
        <v>250</v>
      </c>
      <c r="BJ62" s="164">
        <v>0</v>
      </c>
      <c r="BK62" s="386"/>
      <c r="BL62" s="164">
        <f>'Production Summary'!$N$32</f>
        <v>875</v>
      </c>
      <c r="BM62" s="164">
        <f>'Production Summary'!$N$34</f>
        <v>360.59999999999997</v>
      </c>
      <c r="BN62" s="164">
        <f>'Production Summary'!$M$34</f>
        <v>6.01</v>
      </c>
      <c r="BO62" s="164">
        <v>0</v>
      </c>
      <c r="BP62" s="164">
        <f>'Production Summary'!$N$36</f>
        <v>717</v>
      </c>
      <c r="BQ62" s="164">
        <f>'Production Summary'!$M$36</f>
        <v>11.95</v>
      </c>
      <c r="BR62" s="164">
        <v>0</v>
      </c>
      <c r="BS62" s="164">
        <f>'Production Summary'!$N$37</f>
        <v>210</v>
      </c>
      <c r="BT62" s="164">
        <f>'Production Summary'!$M$37</f>
        <v>21</v>
      </c>
      <c r="BU62" s="164">
        <v>0</v>
      </c>
      <c r="BV62" s="164">
        <f>'Production Summary'!$N$38</f>
        <v>280</v>
      </c>
      <c r="BW62" s="164">
        <f>'Production Summary'!$M$38</f>
        <v>28</v>
      </c>
      <c r="BX62" s="164">
        <v>0</v>
      </c>
      <c r="BY62" s="165">
        <f>'Production Summary'!$N$39</f>
        <v>300.38406247988502</v>
      </c>
      <c r="BZ62" s="164">
        <f>'Production Summary'!$M$39</f>
        <v>30.038406247988501</v>
      </c>
      <c r="CA62" s="164">
        <v>0</v>
      </c>
      <c r="CB62" s="164">
        <f>'Production Summary'!$N$40</f>
        <v>131.30000000000001</v>
      </c>
      <c r="CC62" s="164">
        <f>'Production Summary'!$M$40</f>
        <v>13.13</v>
      </c>
      <c r="CD62" s="164">
        <v>0</v>
      </c>
      <c r="CE62" s="164">
        <f>'Production Summary'!$N$42</f>
        <v>1136.3519999999996</v>
      </c>
      <c r="CF62" s="164">
        <f>'Production Summary'!$M$42</f>
        <v>81.167999999999978</v>
      </c>
      <c r="CG62" s="164">
        <v>0</v>
      </c>
      <c r="CH62" s="164">
        <v>0</v>
      </c>
      <c r="CI62" s="164">
        <f>'Production Summary'!$N$43</f>
        <v>184</v>
      </c>
      <c r="CJ62" s="164">
        <v>0</v>
      </c>
      <c r="CK62" s="164">
        <f>'Production Summary'!$N$44</f>
        <v>355</v>
      </c>
      <c r="CL62" s="164">
        <v>0</v>
      </c>
      <c r="CM62" s="375">
        <f>'Production Summary'!$N$45</f>
        <v>1650</v>
      </c>
      <c r="CN62" s="164">
        <f>'Production Summary'!$N$46</f>
        <v>270</v>
      </c>
      <c r="CO62" s="164">
        <f>'Production Summary'!$N$47</f>
        <v>1350</v>
      </c>
      <c r="CP62" s="166"/>
      <c r="CQ62" s="164">
        <f>'Production Summary'!$N$49</f>
        <v>8004.1580041580037</v>
      </c>
      <c r="CR62" s="164">
        <f>'Production Summary'!$M$49</f>
        <v>66.701316701316699</v>
      </c>
      <c r="CS62" s="164">
        <f>'Production Summary'!$N$50</f>
        <v>13331.600831600828</v>
      </c>
      <c r="CT62" s="164">
        <f>'Production Summary'!$M$50</f>
        <v>148.1288981288981</v>
      </c>
      <c r="CU62" s="164">
        <f>'Production Summary'!$N$51</f>
        <v>12785.862785862784</v>
      </c>
      <c r="CV62" s="164">
        <f>'Production Summary'!$M$51</f>
        <v>355.16285516285512</v>
      </c>
      <c r="CW62" s="164">
        <f>'Production Summary'!$N$52</f>
        <v>12629.937629937627</v>
      </c>
      <c r="CX62" s="164">
        <f>'Production Summary'!$M$52</f>
        <v>701.66320166320156</v>
      </c>
      <c r="CY62" s="164">
        <f>'Production Summary'!$N$53</f>
        <v>12396.049896049895</v>
      </c>
      <c r="CZ62" s="164">
        <f>'Production Summary'!$M$53</f>
        <v>688.66943866943859</v>
      </c>
      <c r="DA62" s="164">
        <f>'Production Summary'!$N$54</f>
        <v>13799.376299376298</v>
      </c>
      <c r="DB62" s="164">
        <f>'Production Summary'!$M$54</f>
        <v>766.63201663201653</v>
      </c>
      <c r="DC62" s="164">
        <f>'Production Summary'!$N$60</f>
        <v>12863.825363825363</v>
      </c>
      <c r="DD62" s="164">
        <f>'Production Summary'!$M$60</f>
        <v>714.65696465696465</v>
      </c>
      <c r="DE62" s="164">
        <f>'Production Summary'!$N$59</f>
        <v>11148.648648648648</v>
      </c>
      <c r="DF62" s="164">
        <f>'Production Summary'!$M$59</f>
        <v>619.36936936936934</v>
      </c>
      <c r="DG62" s="164">
        <f>'Production Summary'!$N$55</f>
        <v>13842.68884268884</v>
      </c>
      <c r="DH62" s="164">
        <f>'Production Summary'!$M$55</f>
        <v>3460.67221067221</v>
      </c>
      <c r="DI62" s="164">
        <f>'Production Summary'!$N$56</f>
        <v>13097.713097713096</v>
      </c>
      <c r="DJ62" s="164">
        <f>'Production Summary'!$M$56</f>
        <v>163.72141372141371</v>
      </c>
      <c r="DK62" s="164">
        <f>'Production Summary'!$N$57</f>
        <v>14189.189189189186</v>
      </c>
      <c r="DL62" s="164">
        <f>'Production Summary'!$M$57</f>
        <v>394.14414414414409</v>
      </c>
      <c r="DM62" s="164">
        <f>'Production Summary'!$N$58</f>
        <v>14017.671517671517</v>
      </c>
      <c r="DN62" s="164">
        <f>'Production Summary'!$M$58</f>
        <v>778.75952875952873</v>
      </c>
      <c r="DO62" s="164">
        <f>'Production Summary'!$N$61</f>
        <v>4500</v>
      </c>
      <c r="DP62" s="164">
        <f>'Production Summary'!$M$61</f>
        <v>750</v>
      </c>
      <c r="DQ62" s="164">
        <v>0</v>
      </c>
      <c r="DR62" s="164">
        <f>'Production Summary'!$N$62</f>
        <v>8900</v>
      </c>
      <c r="DS62" s="164">
        <f>'Production Summary'!$N$70</f>
        <v>300</v>
      </c>
      <c r="DT62" s="328">
        <f>'Production Summary'!$M$70</f>
        <v>25</v>
      </c>
      <c r="DU62" s="164">
        <v>0</v>
      </c>
      <c r="DV62" s="164">
        <f>'Production Summary'!$N$71</f>
        <v>150</v>
      </c>
      <c r="DW62" s="328">
        <v>0</v>
      </c>
      <c r="DX62" s="164">
        <f>'Production Summary'!$N$64</f>
        <v>192</v>
      </c>
      <c r="DY62" s="164">
        <v>0</v>
      </c>
      <c r="DZ62" s="391">
        <f>'Production Summary'!$N$65</f>
        <v>384</v>
      </c>
      <c r="EA62" s="164">
        <v>0</v>
      </c>
      <c r="EB62" s="391">
        <f>'Production Summary'!$N$66</f>
        <v>192</v>
      </c>
      <c r="EC62" s="164">
        <v>0</v>
      </c>
      <c r="ED62" s="164">
        <f>'Production Summary'!$N$67</f>
        <v>96</v>
      </c>
      <c r="EE62" s="164">
        <v>0</v>
      </c>
      <c r="EF62" s="164">
        <f>'Production Summary'!$N$68</f>
        <v>96</v>
      </c>
      <c r="EG62" s="164">
        <v>0</v>
      </c>
      <c r="EH62" s="164">
        <f>'Production Summary'!$N$69</f>
        <v>340</v>
      </c>
      <c r="EI62" s="101"/>
      <c r="EJ62" s="3"/>
      <c r="EK62" s="3"/>
      <c r="ER62" s="64" t="s">
        <v>78</v>
      </c>
      <c r="ES62" s="61" t="str">
        <f t="shared" si="39"/>
        <v/>
      </c>
      <c r="ET62" s="24">
        <f t="shared" si="33"/>
        <v>0</v>
      </c>
    </row>
    <row r="63" spans="1:150" ht="15" customHeight="1">
      <c r="A63" t="b">
        <f>C63='Raipur-2'!C63</f>
        <v>1</v>
      </c>
      <c r="B63" s="612">
        <f t="shared" si="34"/>
        <v>58</v>
      </c>
      <c r="C63" s="3" t="str">
        <f>IF('Raipur-2'!C63="","",'Raipur-2'!C63)</f>
        <v/>
      </c>
      <c r="D63" s="164">
        <f>'Production Summary'!$N$4</f>
        <v>666</v>
      </c>
      <c r="E63" s="164">
        <f>'Production Summary'!$M$4</f>
        <v>27.75</v>
      </c>
      <c r="F63" s="164">
        <v>0</v>
      </c>
      <c r="G63" s="164">
        <f>'Production Summary'!$N$5</f>
        <v>666</v>
      </c>
      <c r="H63" s="164">
        <f>'Production Summary'!$M$5</f>
        <v>27.75</v>
      </c>
      <c r="I63" s="164">
        <v>0</v>
      </c>
      <c r="J63" s="164">
        <f>'Production Summary'!$N$6</f>
        <v>200</v>
      </c>
      <c r="K63" s="328">
        <f>'Production Summary'!$M$6</f>
        <v>7.5</v>
      </c>
      <c r="L63" s="164">
        <v>0</v>
      </c>
      <c r="M63" s="365">
        <f>'Production Summary'!$N$7</f>
        <v>612.72</v>
      </c>
      <c r="N63" s="367">
        <f>'Production Summary'!$M$7</f>
        <v>25.53</v>
      </c>
      <c r="O63" s="164">
        <v>0</v>
      </c>
      <c r="P63" s="164">
        <f>'Production Summary'!$N$8</f>
        <v>780</v>
      </c>
      <c r="Q63" s="164">
        <f>'Production Summary'!$M$8</f>
        <v>65</v>
      </c>
      <c r="R63" s="164">
        <v>0</v>
      </c>
      <c r="S63" s="164">
        <f>'Production Summary'!$N$9</f>
        <v>720</v>
      </c>
      <c r="T63" s="164">
        <f>'Production Summary'!$M$9</f>
        <v>60</v>
      </c>
      <c r="U63" s="164">
        <v>0</v>
      </c>
      <c r="V63" s="164">
        <f>'Production Summary'!$N$10</f>
        <v>876</v>
      </c>
      <c r="W63" s="164">
        <f>'Production Summary'!$M$10</f>
        <v>73</v>
      </c>
      <c r="X63" s="164">
        <v>0</v>
      </c>
      <c r="Y63" s="164">
        <f>'Production Summary'!$N$14</f>
        <v>177</v>
      </c>
      <c r="Z63" s="328">
        <f>'Production Summary'!$M$14</f>
        <v>14.75</v>
      </c>
      <c r="AA63" s="164">
        <v>0</v>
      </c>
      <c r="AB63" s="167">
        <f t="shared" si="35"/>
        <v>126</v>
      </c>
      <c r="AC63" s="164">
        <f>'Production Summary'!$M$16</f>
        <v>21</v>
      </c>
      <c r="AD63" s="164">
        <v>0</v>
      </c>
      <c r="AE63" s="164">
        <f>'Production Summary'!$N$16</f>
        <v>252</v>
      </c>
      <c r="AF63" s="164">
        <f>'Production Summary'!$M$16</f>
        <v>21</v>
      </c>
      <c r="AG63" s="164">
        <v>0</v>
      </c>
      <c r="AH63" s="164">
        <f>'Production Summary'!$N$18</f>
        <v>1035</v>
      </c>
      <c r="AI63" s="164">
        <f>'Production Summary'!$M$18</f>
        <v>17.25</v>
      </c>
      <c r="AJ63" s="164">
        <v>0</v>
      </c>
      <c r="AK63" s="164">
        <f>'Production Summary'!$N$19</f>
        <v>870</v>
      </c>
      <c r="AL63" s="164">
        <f>'Production Summary'!$M$19</f>
        <v>29</v>
      </c>
      <c r="AM63" s="164">
        <v>0</v>
      </c>
      <c r="AN63" s="164">
        <f>'Production Summary'!$N$20</f>
        <v>864</v>
      </c>
      <c r="AO63" s="164">
        <f>'Production Summary'!$M$20</f>
        <v>72</v>
      </c>
      <c r="AP63" s="164">
        <v>0</v>
      </c>
      <c r="AQ63" s="164">
        <f>'Production Summary'!$N$21</f>
        <v>670</v>
      </c>
      <c r="AR63" s="164">
        <f>'Production Summary'!$M$21</f>
        <v>335</v>
      </c>
      <c r="AS63" s="164">
        <v>0</v>
      </c>
      <c r="AT63" s="386">
        <f>'Production Summary'!$N$22</f>
        <v>375</v>
      </c>
      <c r="AU63" s="164">
        <f>'Production Summary'!$N$23</f>
        <v>1050</v>
      </c>
      <c r="AV63" s="164">
        <f>'Production Summary'!$N$25</f>
        <v>300</v>
      </c>
      <c r="AW63" s="164">
        <f>'Production Summary'!$M$25</f>
        <v>25</v>
      </c>
      <c r="AX63" s="164">
        <v>0</v>
      </c>
      <c r="AY63" s="164">
        <f>'Production Summary'!$N$26</f>
        <v>300</v>
      </c>
      <c r="AZ63" s="164">
        <f>'Production Summary'!$M$26</f>
        <v>25</v>
      </c>
      <c r="BA63" s="164">
        <v>0</v>
      </c>
      <c r="BB63" s="164">
        <f>'Production Summary'!$N$28</f>
        <v>777</v>
      </c>
      <c r="BC63" s="164">
        <f>'Production Summary'!$M$28</f>
        <v>12.95</v>
      </c>
      <c r="BD63" s="164">
        <v>0</v>
      </c>
      <c r="BE63" s="164">
        <f>'Production Summary'!$N$29</f>
        <v>612</v>
      </c>
      <c r="BF63" s="164">
        <f>'Production Summary'!$M$29</f>
        <v>51</v>
      </c>
      <c r="BG63" s="164">
        <v>0</v>
      </c>
      <c r="BH63" s="164">
        <f>'Production Summary'!$N$30</f>
        <v>500</v>
      </c>
      <c r="BI63" s="164">
        <f>'Production Summary'!$M$30</f>
        <v>250</v>
      </c>
      <c r="BJ63" s="164">
        <v>0</v>
      </c>
      <c r="BK63" s="386"/>
      <c r="BL63" s="164">
        <f>'Production Summary'!$N$32</f>
        <v>875</v>
      </c>
      <c r="BM63" s="164">
        <f>'Production Summary'!$N$34</f>
        <v>360.59999999999997</v>
      </c>
      <c r="BN63" s="164">
        <f>'Production Summary'!$M$34</f>
        <v>6.01</v>
      </c>
      <c r="BO63" s="164">
        <v>0</v>
      </c>
      <c r="BP63" s="164">
        <f>'Production Summary'!$N$36</f>
        <v>717</v>
      </c>
      <c r="BQ63" s="164">
        <f>'Production Summary'!$M$36</f>
        <v>11.95</v>
      </c>
      <c r="BR63" s="164">
        <v>0</v>
      </c>
      <c r="BS63" s="164">
        <f>'Production Summary'!$N$37</f>
        <v>210</v>
      </c>
      <c r="BT63" s="164">
        <f>'Production Summary'!$M$37</f>
        <v>21</v>
      </c>
      <c r="BU63" s="164">
        <v>0</v>
      </c>
      <c r="BV63" s="164">
        <f>'Production Summary'!$N$38</f>
        <v>280</v>
      </c>
      <c r="BW63" s="164">
        <f>'Production Summary'!$M$38</f>
        <v>28</v>
      </c>
      <c r="BX63" s="164">
        <v>0</v>
      </c>
      <c r="BY63" s="165">
        <f>'Production Summary'!$N$39</f>
        <v>300.38406247988502</v>
      </c>
      <c r="BZ63" s="164">
        <f>'Production Summary'!$M$39</f>
        <v>30.038406247988501</v>
      </c>
      <c r="CA63" s="164">
        <v>0</v>
      </c>
      <c r="CB63" s="164">
        <f>'Production Summary'!$N$40</f>
        <v>131.30000000000001</v>
      </c>
      <c r="CC63" s="164">
        <f>'Production Summary'!$M$40</f>
        <v>13.13</v>
      </c>
      <c r="CD63" s="164">
        <v>0</v>
      </c>
      <c r="CE63" s="164">
        <f>'Production Summary'!$N$42</f>
        <v>1136.3519999999996</v>
      </c>
      <c r="CF63" s="164">
        <f>'Production Summary'!$M$42</f>
        <v>81.167999999999978</v>
      </c>
      <c r="CG63" s="164">
        <v>0</v>
      </c>
      <c r="CH63" s="164">
        <v>0</v>
      </c>
      <c r="CI63" s="164">
        <f>'Production Summary'!$N$43</f>
        <v>184</v>
      </c>
      <c r="CJ63" s="164">
        <v>0</v>
      </c>
      <c r="CK63" s="164">
        <f>'Production Summary'!$N$44</f>
        <v>355</v>
      </c>
      <c r="CL63" s="164">
        <v>0</v>
      </c>
      <c r="CM63" s="375">
        <f>'Production Summary'!$N$45</f>
        <v>1650</v>
      </c>
      <c r="CN63" s="164">
        <f>'Production Summary'!$N$46</f>
        <v>270</v>
      </c>
      <c r="CO63" s="164">
        <f>'Production Summary'!$N$47</f>
        <v>1350</v>
      </c>
      <c r="CP63" s="166"/>
      <c r="CQ63" s="164">
        <f>'Production Summary'!$N$49</f>
        <v>8004.1580041580037</v>
      </c>
      <c r="CR63" s="164">
        <f>'Production Summary'!$M$49</f>
        <v>66.701316701316699</v>
      </c>
      <c r="CS63" s="164">
        <f>'Production Summary'!$N$50</f>
        <v>13331.600831600828</v>
      </c>
      <c r="CT63" s="164">
        <f>'Production Summary'!$M$50</f>
        <v>148.1288981288981</v>
      </c>
      <c r="CU63" s="164">
        <f>'Production Summary'!$N$51</f>
        <v>12785.862785862784</v>
      </c>
      <c r="CV63" s="164">
        <f>'Production Summary'!$M$51</f>
        <v>355.16285516285512</v>
      </c>
      <c r="CW63" s="164">
        <f>'Production Summary'!$N$52</f>
        <v>12629.937629937627</v>
      </c>
      <c r="CX63" s="164">
        <f>'Production Summary'!$M$52</f>
        <v>701.66320166320156</v>
      </c>
      <c r="CY63" s="164">
        <f>'Production Summary'!$N$53</f>
        <v>12396.049896049895</v>
      </c>
      <c r="CZ63" s="164">
        <f>'Production Summary'!$M$53</f>
        <v>688.66943866943859</v>
      </c>
      <c r="DA63" s="164">
        <f>'Production Summary'!$N$54</f>
        <v>13799.376299376298</v>
      </c>
      <c r="DB63" s="164">
        <f>'Production Summary'!$M$54</f>
        <v>766.63201663201653</v>
      </c>
      <c r="DC63" s="164">
        <f>'Production Summary'!$N$60</f>
        <v>12863.825363825363</v>
      </c>
      <c r="DD63" s="164">
        <f>'Production Summary'!$M$60</f>
        <v>714.65696465696465</v>
      </c>
      <c r="DE63" s="164">
        <f>'Production Summary'!$N$59</f>
        <v>11148.648648648648</v>
      </c>
      <c r="DF63" s="164">
        <f>'Production Summary'!$M$59</f>
        <v>619.36936936936934</v>
      </c>
      <c r="DG63" s="164">
        <f>'Production Summary'!$N$55</f>
        <v>13842.68884268884</v>
      </c>
      <c r="DH63" s="164">
        <f>'Production Summary'!$M$55</f>
        <v>3460.67221067221</v>
      </c>
      <c r="DI63" s="164">
        <f>'Production Summary'!$N$56</f>
        <v>13097.713097713096</v>
      </c>
      <c r="DJ63" s="164">
        <f>'Production Summary'!$M$56</f>
        <v>163.72141372141371</v>
      </c>
      <c r="DK63" s="164">
        <f>'Production Summary'!$N$57</f>
        <v>14189.189189189186</v>
      </c>
      <c r="DL63" s="164">
        <f>'Production Summary'!$M$57</f>
        <v>394.14414414414409</v>
      </c>
      <c r="DM63" s="164">
        <f>'Production Summary'!$N$58</f>
        <v>14017.671517671517</v>
      </c>
      <c r="DN63" s="164">
        <f>'Production Summary'!$M$58</f>
        <v>778.75952875952873</v>
      </c>
      <c r="DO63" s="164">
        <f>'Production Summary'!$N$61</f>
        <v>4500</v>
      </c>
      <c r="DP63" s="164">
        <f>'Production Summary'!$M$61</f>
        <v>750</v>
      </c>
      <c r="DQ63" s="164">
        <v>0</v>
      </c>
      <c r="DR63" s="164">
        <f>'Production Summary'!$N$62</f>
        <v>8900</v>
      </c>
      <c r="DS63" s="164">
        <f>'Production Summary'!$N$70</f>
        <v>300</v>
      </c>
      <c r="DT63" s="328">
        <f>'Production Summary'!$M$70</f>
        <v>25</v>
      </c>
      <c r="DU63" s="164">
        <v>0</v>
      </c>
      <c r="DV63" s="164">
        <f>'Production Summary'!$N$71</f>
        <v>150</v>
      </c>
      <c r="DW63" s="328">
        <v>0</v>
      </c>
      <c r="DX63" s="164">
        <f>'Production Summary'!$N$64</f>
        <v>192</v>
      </c>
      <c r="DY63" s="164">
        <v>0</v>
      </c>
      <c r="DZ63" s="391">
        <f>'Production Summary'!$N$65</f>
        <v>384</v>
      </c>
      <c r="EA63" s="164">
        <v>0</v>
      </c>
      <c r="EB63" s="391">
        <f>'Production Summary'!$N$66</f>
        <v>192</v>
      </c>
      <c r="EC63" s="164">
        <v>0</v>
      </c>
      <c r="ED63" s="164">
        <f>'Production Summary'!$N$67</f>
        <v>96</v>
      </c>
      <c r="EE63" s="164">
        <v>0</v>
      </c>
      <c r="EF63" s="164">
        <f>'Production Summary'!$N$68</f>
        <v>96</v>
      </c>
      <c r="EG63" s="164">
        <v>0</v>
      </c>
      <c r="EH63" s="164">
        <f>'Production Summary'!$N$69</f>
        <v>340</v>
      </c>
      <c r="EI63" s="101"/>
      <c r="EJ63" s="3"/>
      <c r="EK63" s="3"/>
      <c r="ER63" s="64" t="s">
        <v>79</v>
      </c>
      <c r="ES63" s="61" t="str">
        <f t="shared" si="39"/>
        <v/>
      </c>
      <c r="ET63" s="24">
        <f t="shared" si="33"/>
        <v>0</v>
      </c>
    </row>
    <row r="64" spans="1:150" ht="15" customHeight="1">
      <c r="A64" t="b">
        <f>C64='Raipur-2'!C64</f>
        <v>1</v>
      </c>
      <c r="B64" s="612">
        <f t="shared" si="34"/>
        <v>59</v>
      </c>
      <c r="C64" s="3" t="str">
        <f>IF('Raipur-2'!C64="","",'Raipur-2'!C64)</f>
        <v/>
      </c>
      <c r="D64" s="164">
        <f>'Production Summary'!$N$4</f>
        <v>666</v>
      </c>
      <c r="E64" s="164">
        <f>'Production Summary'!$M$4</f>
        <v>27.75</v>
      </c>
      <c r="F64" s="164">
        <v>0</v>
      </c>
      <c r="G64" s="164">
        <f>'Production Summary'!$N$5</f>
        <v>666</v>
      </c>
      <c r="H64" s="164">
        <f>'Production Summary'!$M$5</f>
        <v>27.75</v>
      </c>
      <c r="I64" s="164">
        <v>0</v>
      </c>
      <c r="J64" s="164">
        <f>'Production Summary'!$N$6</f>
        <v>200</v>
      </c>
      <c r="K64" s="328">
        <f>'Production Summary'!$M$6</f>
        <v>7.5</v>
      </c>
      <c r="L64" s="164">
        <v>0</v>
      </c>
      <c r="M64" s="365">
        <f>'Production Summary'!$N$7</f>
        <v>612.72</v>
      </c>
      <c r="N64" s="367">
        <f>'Production Summary'!$M$7</f>
        <v>25.53</v>
      </c>
      <c r="O64" s="164">
        <v>0</v>
      </c>
      <c r="P64" s="164">
        <f>'Production Summary'!$N$8</f>
        <v>780</v>
      </c>
      <c r="Q64" s="164">
        <f>'Production Summary'!$M$8</f>
        <v>65</v>
      </c>
      <c r="R64" s="164">
        <v>0</v>
      </c>
      <c r="S64" s="164">
        <f>'Production Summary'!$N$9</f>
        <v>720</v>
      </c>
      <c r="T64" s="164">
        <f>'Production Summary'!$M$9</f>
        <v>60</v>
      </c>
      <c r="U64" s="164">
        <v>0</v>
      </c>
      <c r="V64" s="164">
        <f>'Production Summary'!$N$10</f>
        <v>876</v>
      </c>
      <c r="W64" s="164">
        <f>'Production Summary'!$M$10</f>
        <v>73</v>
      </c>
      <c r="X64" s="164">
        <v>0</v>
      </c>
      <c r="Y64" s="164">
        <f>'Production Summary'!$N$14</f>
        <v>177</v>
      </c>
      <c r="Z64" s="328">
        <f>'Production Summary'!$M$14</f>
        <v>14.75</v>
      </c>
      <c r="AA64" s="164">
        <v>0</v>
      </c>
      <c r="AB64" s="167">
        <f t="shared" si="35"/>
        <v>126</v>
      </c>
      <c r="AC64" s="164">
        <f>'Production Summary'!$M$16</f>
        <v>21</v>
      </c>
      <c r="AD64" s="164">
        <v>0</v>
      </c>
      <c r="AE64" s="164">
        <f>'Production Summary'!$N$16</f>
        <v>252</v>
      </c>
      <c r="AF64" s="164">
        <f>'Production Summary'!$M$16</f>
        <v>21</v>
      </c>
      <c r="AG64" s="164">
        <v>0</v>
      </c>
      <c r="AH64" s="164">
        <f>'Production Summary'!$N$18</f>
        <v>1035</v>
      </c>
      <c r="AI64" s="164">
        <f>'Production Summary'!$M$18</f>
        <v>17.25</v>
      </c>
      <c r="AJ64" s="164">
        <v>0</v>
      </c>
      <c r="AK64" s="164">
        <f>'Production Summary'!$N$19</f>
        <v>870</v>
      </c>
      <c r="AL64" s="164">
        <f>'Production Summary'!$M$19</f>
        <v>29</v>
      </c>
      <c r="AM64" s="164">
        <v>0</v>
      </c>
      <c r="AN64" s="164">
        <f>'Production Summary'!$N$20</f>
        <v>864</v>
      </c>
      <c r="AO64" s="164">
        <f>'Production Summary'!$M$20</f>
        <v>72</v>
      </c>
      <c r="AP64" s="164">
        <v>0</v>
      </c>
      <c r="AQ64" s="164">
        <f>'Production Summary'!$N$21</f>
        <v>670</v>
      </c>
      <c r="AR64" s="164">
        <f>'Production Summary'!$M$21</f>
        <v>335</v>
      </c>
      <c r="AS64" s="164">
        <v>0</v>
      </c>
      <c r="AT64" s="386">
        <f>'Production Summary'!$N$22</f>
        <v>375</v>
      </c>
      <c r="AU64" s="164">
        <f>'Production Summary'!$N$23</f>
        <v>1050</v>
      </c>
      <c r="AV64" s="164">
        <f>'Production Summary'!$N$25</f>
        <v>300</v>
      </c>
      <c r="AW64" s="164">
        <f>'Production Summary'!$M$25</f>
        <v>25</v>
      </c>
      <c r="AX64" s="164">
        <v>0</v>
      </c>
      <c r="AY64" s="164">
        <f>'Production Summary'!$N$26</f>
        <v>300</v>
      </c>
      <c r="AZ64" s="164">
        <f>'Production Summary'!$M$26</f>
        <v>25</v>
      </c>
      <c r="BA64" s="164">
        <v>0</v>
      </c>
      <c r="BB64" s="164">
        <f>'Production Summary'!$N$28</f>
        <v>777</v>
      </c>
      <c r="BC64" s="164">
        <f>'Production Summary'!$M$28</f>
        <v>12.95</v>
      </c>
      <c r="BD64" s="164">
        <v>0</v>
      </c>
      <c r="BE64" s="164">
        <f>'Production Summary'!$N$29</f>
        <v>612</v>
      </c>
      <c r="BF64" s="164">
        <f>'Production Summary'!$M$29</f>
        <v>51</v>
      </c>
      <c r="BG64" s="164">
        <v>0</v>
      </c>
      <c r="BH64" s="164">
        <f>'Production Summary'!$N$30</f>
        <v>500</v>
      </c>
      <c r="BI64" s="164">
        <f>'Production Summary'!$M$30</f>
        <v>250</v>
      </c>
      <c r="BJ64" s="164">
        <v>0</v>
      </c>
      <c r="BK64" s="386"/>
      <c r="BL64" s="164">
        <f>'Production Summary'!$N$32</f>
        <v>875</v>
      </c>
      <c r="BM64" s="164">
        <f>'Production Summary'!$N$34</f>
        <v>360.59999999999997</v>
      </c>
      <c r="BN64" s="164">
        <f>'Production Summary'!$M$34</f>
        <v>6.01</v>
      </c>
      <c r="BO64" s="164">
        <v>0</v>
      </c>
      <c r="BP64" s="164">
        <f>'Production Summary'!$N$36</f>
        <v>717</v>
      </c>
      <c r="BQ64" s="164">
        <f>'Production Summary'!$M$36</f>
        <v>11.95</v>
      </c>
      <c r="BR64" s="164">
        <v>0</v>
      </c>
      <c r="BS64" s="164">
        <f>'Production Summary'!$N$37</f>
        <v>210</v>
      </c>
      <c r="BT64" s="164">
        <f>'Production Summary'!$M$37</f>
        <v>21</v>
      </c>
      <c r="BU64" s="164">
        <v>0</v>
      </c>
      <c r="BV64" s="164">
        <f>'Production Summary'!$N$38</f>
        <v>280</v>
      </c>
      <c r="BW64" s="164">
        <f>'Production Summary'!$M$38</f>
        <v>28</v>
      </c>
      <c r="BX64" s="164">
        <v>0</v>
      </c>
      <c r="BY64" s="165">
        <f>'Production Summary'!$N$39</f>
        <v>300.38406247988502</v>
      </c>
      <c r="BZ64" s="164">
        <f>'Production Summary'!$M$39</f>
        <v>30.038406247988501</v>
      </c>
      <c r="CA64" s="164">
        <v>0</v>
      </c>
      <c r="CB64" s="164">
        <f>'Production Summary'!$N$40</f>
        <v>131.30000000000001</v>
      </c>
      <c r="CC64" s="164">
        <f>'Production Summary'!$M$40</f>
        <v>13.13</v>
      </c>
      <c r="CD64" s="164">
        <v>0</v>
      </c>
      <c r="CE64" s="164">
        <f>'Production Summary'!$N$42</f>
        <v>1136.3519999999996</v>
      </c>
      <c r="CF64" s="164">
        <f>'Production Summary'!$M$42</f>
        <v>81.167999999999978</v>
      </c>
      <c r="CG64" s="164">
        <v>0</v>
      </c>
      <c r="CH64" s="164">
        <v>0</v>
      </c>
      <c r="CI64" s="164">
        <f>'Production Summary'!$N$43</f>
        <v>184</v>
      </c>
      <c r="CJ64" s="164">
        <v>0</v>
      </c>
      <c r="CK64" s="164">
        <f>'Production Summary'!$N$44</f>
        <v>355</v>
      </c>
      <c r="CL64" s="164">
        <v>0</v>
      </c>
      <c r="CM64" s="375">
        <f>'Production Summary'!$N$45</f>
        <v>1650</v>
      </c>
      <c r="CN64" s="164">
        <f>'Production Summary'!$N$46</f>
        <v>270</v>
      </c>
      <c r="CO64" s="164">
        <f>'Production Summary'!$N$47</f>
        <v>1350</v>
      </c>
      <c r="CP64" s="166"/>
      <c r="CQ64" s="164">
        <f>'Production Summary'!$N$49</f>
        <v>8004.1580041580037</v>
      </c>
      <c r="CR64" s="164">
        <f>'Production Summary'!$M$49</f>
        <v>66.701316701316699</v>
      </c>
      <c r="CS64" s="164">
        <f>'Production Summary'!$N$50</f>
        <v>13331.600831600828</v>
      </c>
      <c r="CT64" s="164">
        <f>'Production Summary'!$M$50</f>
        <v>148.1288981288981</v>
      </c>
      <c r="CU64" s="164">
        <f>'Production Summary'!$N$51</f>
        <v>12785.862785862784</v>
      </c>
      <c r="CV64" s="164">
        <f>'Production Summary'!$M$51</f>
        <v>355.16285516285512</v>
      </c>
      <c r="CW64" s="164">
        <f>'Production Summary'!$N$52</f>
        <v>12629.937629937627</v>
      </c>
      <c r="CX64" s="164">
        <f>'Production Summary'!$M$52</f>
        <v>701.66320166320156</v>
      </c>
      <c r="CY64" s="164">
        <f>'Production Summary'!$N$53</f>
        <v>12396.049896049895</v>
      </c>
      <c r="CZ64" s="164">
        <f>'Production Summary'!$M$53</f>
        <v>688.66943866943859</v>
      </c>
      <c r="DA64" s="164">
        <f>'Production Summary'!$N$54</f>
        <v>13799.376299376298</v>
      </c>
      <c r="DB64" s="164">
        <f>'Production Summary'!$M$54</f>
        <v>766.63201663201653</v>
      </c>
      <c r="DC64" s="164">
        <f>'Production Summary'!$N$60</f>
        <v>12863.825363825363</v>
      </c>
      <c r="DD64" s="164">
        <f>'Production Summary'!$M$60</f>
        <v>714.65696465696465</v>
      </c>
      <c r="DE64" s="164">
        <f>'Production Summary'!$N$59</f>
        <v>11148.648648648648</v>
      </c>
      <c r="DF64" s="164">
        <f>'Production Summary'!$M$59</f>
        <v>619.36936936936934</v>
      </c>
      <c r="DG64" s="164">
        <f>'Production Summary'!$N$55</f>
        <v>13842.68884268884</v>
      </c>
      <c r="DH64" s="164">
        <f>'Production Summary'!$M$55</f>
        <v>3460.67221067221</v>
      </c>
      <c r="DI64" s="164">
        <f>'Production Summary'!$N$56</f>
        <v>13097.713097713096</v>
      </c>
      <c r="DJ64" s="164">
        <f>'Production Summary'!$M$56</f>
        <v>163.72141372141371</v>
      </c>
      <c r="DK64" s="164">
        <f>'Production Summary'!$N$57</f>
        <v>14189.189189189186</v>
      </c>
      <c r="DL64" s="164">
        <f>'Production Summary'!$M$57</f>
        <v>394.14414414414409</v>
      </c>
      <c r="DM64" s="164">
        <f>'Production Summary'!$N$58</f>
        <v>14017.671517671517</v>
      </c>
      <c r="DN64" s="164">
        <f>'Production Summary'!$M$58</f>
        <v>778.75952875952873</v>
      </c>
      <c r="DO64" s="164">
        <f>'Production Summary'!$N$61</f>
        <v>4500</v>
      </c>
      <c r="DP64" s="164">
        <f>'Production Summary'!$M$61</f>
        <v>750</v>
      </c>
      <c r="DQ64" s="164">
        <v>0</v>
      </c>
      <c r="DR64" s="164">
        <f>'Production Summary'!$N$62</f>
        <v>8900</v>
      </c>
      <c r="DS64" s="164">
        <f>'Production Summary'!$N$70</f>
        <v>300</v>
      </c>
      <c r="DT64" s="328">
        <f>'Production Summary'!$M$70</f>
        <v>25</v>
      </c>
      <c r="DU64" s="164">
        <v>0</v>
      </c>
      <c r="DV64" s="164">
        <f>'Production Summary'!$N$71</f>
        <v>150</v>
      </c>
      <c r="DW64" s="328">
        <v>0</v>
      </c>
      <c r="DX64" s="164">
        <f>'Production Summary'!$N$64</f>
        <v>192</v>
      </c>
      <c r="DY64" s="164">
        <v>0</v>
      </c>
      <c r="DZ64" s="391">
        <f>'Production Summary'!$N$65</f>
        <v>384</v>
      </c>
      <c r="EA64" s="164">
        <v>0</v>
      </c>
      <c r="EB64" s="391">
        <f>'Production Summary'!$N$66</f>
        <v>192</v>
      </c>
      <c r="EC64" s="164">
        <v>0</v>
      </c>
      <c r="ED64" s="164">
        <f>'Production Summary'!$N$67</f>
        <v>96</v>
      </c>
      <c r="EE64" s="164">
        <v>0</v>
      </c>
      <c r="EF64" s="164">
        <f>'Production Summary'!$N$68</f>
        <v>96</v>
      </c>
      <c r="EG64" s="164">
        <v>0</v>
      </c>
      <c r="EH64" s="164">
        <f>'Production Summary'!$N$69</f>
        <v>340</v>
      </c>
      <c r="EI64" s="101"/>
      <c r="EJ64" s="3"/>
      <c r="EK64" s="3"/>
      <c r="ER64" s="64" t="s">
        <v>80</v>
      </c>
      <c r="ES64" s="61" t="str">
        <f t="shared" si="39"/>
        <v/>
      </c>
      <c r="ET64" s="24">
        <f t="shared" si="33"/>
        <v>0</v>
      </c>
    </row>
    <row r="65" spans="1:150" ht="15" customHeight="1">
      <c r="A65" t="b">
        <f>C65='Raipur-2'!C65</f>
        <v>1</v>
      </c>
      <c r="B65" s="612">
        <f t="shared" si="34"/>
        <v>60</v>
      </c>
      <c r="C65" s="3" t="str">
        <f>IF('Raipur-2'!C65="","",'Raipur-2'!C65)</f>
        <v/>
      </c>
      <c r="D65" s="164">
        <f>'Production Summary'!$N$4</f>
        <v>666</v>
      </c>
      <c r="E65" s="164">
        <f>'Production Summary'!$M$4</f>
        <v>27.75</v>
      </c>
      <c r="F65" s="164">
        <v>0</v>
      </c>
      <c r="G65" s="164">
        <f>'Production Summary'!$N$5</f>
        <v>666</v>
      </c>
      <c r="H65" s="164">
        <f>'Production Summary'!$M$5</f>
        <v>27.75</v>
      </c>
      <c r="I65" s="164">
        <v>0</v>
      </c>
      <c r="J65" s="164">
        <f>'Production Summary'!$N$6</f>
        <v>200</v>
      </c>
      <c r="K65" s="328">
        <f>'Production Summary'!$M$6</f>
        <v>7.5</v>
      </c>
      <c r="L65" s="164">
        <v>0</v>
      </c>
      <c r="M65" s="365">
        <f>'Production Summary'!$N$7</f>
        <v>612.72</v>
      </c>
      <c r="N65" s="367">
        <f>'Production Summary'!$M$7</f>
        <v>25.53</v>
      </c>
      <c r="O65" s="164">
        <v>0</v>
      </c>
      <c r="P65" s="164">
        <f>'Production Summary'!$N$8</f>
        <v>780</v>
      </c>
      <c r="Q65" s="164">
        <f>'Production Summary'!$M$8</f>
        <v>65</v>
      </c>
      <c r="R65" s="164">
        <v>0</v>
      </c>
      <c r="S65" s="164">
        <f>'Production Summary'!$N$9</f>
        <v>720</v>
      </c>
      <c r="T65" s="164">
        <f>'Production Summary'!$M$9</f>
        <v>60</v>
      </c>
      <c r="U65" s="164">
        <v>0</v>
      </c>
      <c r="V65" s="164">
        <f>'Production Summary'!$N$10</f>
        <v>876</v>
      </c>
      <c r="W65" s="164">
        <f>'Production Summary'!$M$10</f>
        <v>73</v>
      </c>
      <c r="X65" s="164">
        <v>0</v>
      </c>
      <c r="Y65" s="164">
        <f>'Production Summary'!$N$14</f>
        <v>177</v>
      </c>
      <c r="Z65" s="328">
        <f>'Production Summary'!$M$14</f>
        <v>14.75</v>
      </c>
      <c r="AA65" s="164">
        <v>0</v>
      </c>
      <c r="AB65" s="167">
        <f t="shared" si="35"/>
        <v>126</v>
      </c>
      <c r="AC65" s="164">
        <f>'Production Summary'!$M$16</f>
        <v>21</v>
      </c>
      <c r="AD65" s="164">
        <v>0</v>
      </c>
      <c r="AE65" s="164">
        <f>'Production Summary'!$N$16</f>
        <v>252</v>
      </c>
      <c r="AF65" s="164">
        <f>'Production Summary'!$M$16</f>
        <v>21</v>
      </c>
      <c r="AG65" s="164">
        <v>0</v>
      </c>
      <c r="AH65" s="164">
        <f>'Production Summary'!$N$18</f>
        <v>1035</v>
      </c>
      <c r="AI65" s="164">
        <f>'Production Summary'!$M$18</f>
        <v>17.25</v>
      </c>
      <c r="AJ65" s="164">
        <v>0</v>
      </c>
      <c r="AK65" s="164">
        <f>'Production Summary'!$N$19</f>
        <v>870</v>
      </c>
      <c r="AL65" s="164">
        <f>'Production Summary'!$M$19</f>
        <v>29</v>
      </c>
      <c r="AM65" s="164">
        <v>0</v>
      </c>
      <c r="AN65" s="164">
        <f>'Production Summary'!$N$20</f>
        <v>864</v>
      </c>
      <c r="AO65" s="164">
        <f>'Production Summary'!$M$20</f>
        <v>72</v>
      </c>
      <c r="AP65" s="164">
        <v>0</v>
      </c>
      <c r="AQ65" s="164">
        <f>'Production Summary'!$N$21</f>
        <v>670</v>
      </c>
      <c r="AR65" s="164">
        <f>'Production Summary'!$M$21</f>
        <v>335</v>
      </c>
      <c r="AS65" s="164">
        <v>0</v>
      </c>
      <c r="AT65" s="386">
        <f>'Production Summary'!$N$22</f>
        <v>375</v>
      </c>
      <c r="AU65" s="164">
        <f>'Production Summary'!$N$23</f>
        <v>1050</v>
      </c>
      <c r="AV65" s="164">
        <f>'Production Summary'!$N$25</f>
        <v>300</v>
      </c>
      <c r="AW65" s="164">
        <f>'Production Summary'!$M$25</f>
        <v>25</v>
      </c>
      <c r="AX65" s="164">
        <v>0</v>
      </c>
      <c r="AY65" s="164">
        <f>'Production Summary'!$N$26</f>
        <v>300</v>
      </c>
      <c r="AZ65" s="164">
        <f>'Production Summary'!$M$26</f>
        <v>25</v>
      </c>
      <c r="BA65" s="164">
        <v>0</v>
      </c>
      <c r="BB65" s="164">
        <f>'Production Summary'!$N$28</f>
        <v>777</v>
      </c>
      <c r="BC65" s="164">
        <f>'Production Summary'!$M$28</f>
        <v>12.95</v>
      </c>
      <c r="BD65" s="164">
        <v>0</v>
      </c>
      <c r="BE65" s="164">
        <f>'Production Summary'!$N$29</f>
        <v>612</v>
      </c>
      <c r="BF65" s="164">
        <f>'Production Summary'!$M$29</f>
        <v>51</v>
      </c>
      <c r="BG65" s="164">
        <v>0</v>
      </c>
      <c r="BH65" s="164">
        <f>'Production Summary'!$N$30</f>
        <v>500</v>
      </c>
      <c r="BI65" s="164">
        <f>'Production Summary'!$M$30</f>
        <v>250</v>
      </c>
      <c r="BJ65" s="164">
        <v>0</v>
      </c>
      <c r="BK65" s="386"/>
      <c r="BL65" s="164">
        <f>'Production Summary'!$N$32</f>
        <v>875</v>
      </c>
      <c r="BM65" s="164">
        <f>'Production Summary'!$N$34</f>
        <v>360.59999999999997</v>
      </c>
      <c r="BN65" s="164">
        <f>'Production Summary'!$M$34</f>
        <v>6.01</v>
      </c>
      <c r="BO65" s="164">
        <v>0</v>
      </c>
      <c r="BP65" s="164">
        <f>'Production Summary'!$N$36</f>
        <v>717</v>
      </c>
      <c r="BQ65" s="164">
        <f>'Production Summary'!$M$36</f>
        <v>11.95</v>
      </c>
      <c r="BR65" s="164">
        <v>0</v>
      </c>
      <c r="BS65" s="164">
        <f>'Production Summary'!$N$37</f>
        <v>210</v>
      </c>
      <c r="BT65" s="164">
        <f>'Production Summary'!$M$37</f>
        <v>21</v>
      </c>
      <c r="BU65" s="164">
        <v>0</v>
      </c>
      <c r="BV65" s="164">
        <f>'Production Summary'!$N$38</f>
        <v>280</v>
      </c>
      <c r="BW65" s="164">
        <f>'Production Summary'!$M$38</f>
        <v>28</v>
      </c>
      <c r="BX65" s="164">
        <v>0</v>
      </c>
      <c r="BY65" s="165">
        <f>'Production Summary'!$N$39</f>
        <v>300.38406247988502</v>
      </c>
      <c r="BZ65" s="164">
        <f>'Production Summary'!$M$39</f>
        <v>30.038406247988501</v>
      </c>
      <c r="CA65" s="164">
        <v>0</v>
      </c>
      <c r="CB65" s="164">
        <f>'Production Summary'!$N$40</f>
        <v>131.30000000000001</v>
      </c>
      <c r="CC65" s="164">
        <f>'Production Summary'!$M$40</f>
        <v>13.13</v>
      </c>
      <c r="CD65" s="164">
        <v>0</v>
      </c>
      <c r="CE65" s="164">
        <f>'Production Summary'!$N$42</f>
        <v>1136.3519999999996</v>
      </c>
      <c r="CF65" s="164">
        <f>'Production Summary'!$M$42</f>
        <v>81.167999999999978</v>
      </c>
      <c r="CG65" s="164">
        <v>0</v>
      </c>
      <c r="CH65" s="164">
        <v>0</v>
      </c>
      <c r="CI65" s="164">
        <f>'Production Summary'!$N$43</f>
        <v>184</v>
      </c>
      <c r="CJ65" s="164">
        <v>0</v>
      </c>
      <c r="CK65" s="164">
        <f>'Production Summary'!$N$44</f>
        <v>355</v>
      </c>
      <c r="CL65" s="164">
        <v>0</v>
      </c>
      <c r="CM65" s="375">
        <f>'Production Summary'!$N$45</f>
        <v>1650</v>
      </c>
      <c r="CN65" s="164">
        <f>'Production Summary'!$N$46</f>
        <v>270</v>
      </c>
      <c r="CO65" s="164">
        <f>'Production Summary'!$N$47</f>
        <v>1350</v>
      </c>
      <c r="CP65" s="166"/>
      <c r="CQ65" s="164">
        <f>'Production Summary'!$N$49</f>
        <v>8004.1580041580037</v>
      </c>
      <c r="CR65" s="164">
        <f>'Production Summary'!$M$49</f>
        <v>66.701316701316699</v>
      </c>
      <c r="CS65" s="164">
        <f>'Production Summary'!$N$50</f>
        <v>13331.600831600828</v>
      </c>
      <c r="CT65" s="164">
        <f>'Production Summary'!$M$50</f>
        <v>148.1288981288981</v>
      </c>
      <c r="CU65" s="164">
        <f>'Production Summary'!$N$51</f>
        <v>12785.862785862784</v>
      </c>
      <c r="CV65" s="164">
        <f>'Production Summary'!$M$51</f>
        <v>355.16285516285512</v>
      </c>
      <c r="CW65" s="164">
        <f>'Production Summary'!$N$52</f>
        <v>12629.937629937627</v>
      </c>
      <c r="CX65" s="164">
        <f>'Production Summary'!$M$52</f>
        <v>701.66320166320156</v>
      </c>
      <c r="CY65" s="164">
        <f>'Production Summary'!$N$53</f>
        <v>12396.049896049895</v>
      </c>
      <c r="CZ65" s="164">
        <f>'Production Summary'!$M$53</f>
        <v>688.66943866943859</v>
      </c>
      <c r="DA65" s="164">
        <f>'Production Summary'!$N$54</f>
        <v>13799.376299376298</v>
      </c>
      <c r="DB65" s="164">
        <f>'Production Summary'!$M$54</f>
        <v>766.63201663201653</v>
      </c>
      <c r="DC65" s="164">
        <f>'Production Summary'!$N$60</f>
        <v>12863.825363825363</v>
      </c>
      <c r="DD65" s="164">
        <f>'Production Summary'!$M$60</f>
        <v>714.65696465696465</v>
      </c>
      <c r="DE65" s="164">
        <f>'Production Summary'!$N$59</f>
        <v>11148.648648648648</v>
      </c>
      <c r="DF65" s="164">
        <f>'Production Summary'!$M$59</f>
        <v>619.36936936936934</v>
      </c>
      <c r="DG65" s="164">
        <f>'Production Summary'!$N$55</f>
        <v>13842.68884268884</v>
      </c>
      <c r="DH65" s="164">
        <f>'Production Summary'!$M$55</f>
        <v>3460.67221067221</v>
      </c>
      <c r="DI65" s="164">
        <f>'Production Summary'!$N$56</f>
        <v>13097.713097713096</v>
      </c>
      <c r="DJ65" s="164">
        <f>'Production Summary'!$M$56</f>
        <v>163.72141372141371</v>
      </c>
      <c r="DK65" s="164">
        <f>'Production Summary'!$N$57</f>
        <v>14189.189189189186</v>
      </c>
      <c r="DL65" s="164">
        <f>'Production Summary'!$M$57</f>
        <v>394.14414414414409</v>
      </c>
      <c r="DM65" s="164">
        <f>'Production Summary'!$N$58</f>
        <v>14017.671517671517</v>
      </c>
      <c r="DN65" s="164">
        <f>'Production Summary'!$M$58</f>
        <v>778.75952875952873</v>
      </c>
      <c r="DO65" s="164">
        <f>'Production Summary'!$N$61</f>
        <v>4500</v>
      </c>
      <c r="DP65" s="164">
        <f>'Production Summary'!$M$61</f>
        <v>750</v>
      </c>
      <c r="DQ65" s="164">
        <v>0</v>
      </c>
      <c r="DR65" s="164">
        <f>'Production Summary'!$N$62</f>
        <v>8900</v>
      </c>
      <c r="DS65" s="164">
        <f>'Production Summary'!$N$70</f>
        <v>300</v>
      </c>
      <c r="DT65" s="328">
        <f>'Production Summary'!$M$70</f>
        <v>25</v>
      </c>
      <c r="DU65" s="164">
        <v>0</v>
      </c>
      <c r="DV65" s="164">
        <f>'Production Summary'!$N$71</f>
        <v>150</v>
      </c>
      <c r="DW65" s="328">
        <v>0</v>
      </c>
      <c r="DX65" s="164">
        <f>'Production Summary'!$N$64</f>
        <v>192</v>
      </c>
      <c r="DY65" s="164">
        <v>0</v>
      </c>
      <c r="DZ65" s="391">
        <f>'Production Summary'!$N$65</f>
        <v>384</v>
      </c>
      <c r="EA65" s="164">
        <v>0</v>
      </c>
      <c r="EB65" s="391">
        <f>'Production Summary'!$N$66</f>
        <v>192</v>
      </c>
      <c r="EC65" s="164">
        <v>0</v>
      </c>
      <c r="ED65" s="164">
        <f>'Production Summary'!$N$67</f>
        <v>96</v>
      </c>
      <c r="EE65" s="164">
        <v>0</v>
      </c>
      <c r="EF65" s="164">
        <f>'Production Summary'!$N$68</f>
        <v>96</v>
      </c>
      <c r="EG65" s="164">
        <v>0</v>
      </c>
      <c r="EH65" s="164">
        <f>'Production Summary'!$N$69</f>
        <v>340</v>
      </c>
      <c r="EI65" s="101"/>
      <c r="EJ65" s="3"/>
      <c r="EK65" s="3"/>
      <c r="ER65" s="64" t="s">
        <v>81</v>
      </c>
      <c r="ES65" s="61" t="str">
        <f t="shared" si="39"/>
        <v/>
      </c>
      <c r="ET65" s="24">
        <f t="shared" si="33"/>
        <v>0</v>
      </c>
    </row>
    <row r="66" spans="1:150" ht="15" customHeight="1">
      <c r="A66" t="b">
        <f>C66='Raipur-2'!C66</f>
        <v>1</v>
      </c>
      <c r="B66" s="612">
        <f t="shared" si="34"/>
        <v>61</v>
      </c>
      <c r="C66" s="3" t="str">
        <f>IF('Raipur-2'!C66="","",'Raipur-2'!C66)</f>
        <v/>
      </c>
      <c r="D66" s="164">
        <f>'Production Summary'!$N$4</f>
        <v>666</v>
      </c>
      <c r="E66" s="164">
        <f>'Production Summary'!$M$4</f>
        <v>27.75</v>
      </c>
      <c r="F66" s="164">
        <v>0</v>
      </c>
      <c r="G66" s="164">
        <f>'Production Summary'!$N$5</f>
        <v>666</v>
      </c>
      <c r="H66" s="164">
        <f>'Production Summary'!$M$5</f>
        <v>27.75</v>
      </c>
      <c r="I66" s="164">
        <v>0</v>
      </c>
      <c r="J66" s="164">
        <f>'Production Summary'!$N$6</f>
        <v>200</v>
      </c>
      <c r="K66" s="328">
        <f>'Production Summary'!$M$6</f>
        <v>7.5</v>
      </c>
      <c r="L66" s="164">
        <v>0</v>
      </c>
      <c r="M66" s="365">
        <f>'Production Summary'!$N$7</f>
        <v>612.72</v>
      </c>
      <c r="N66" s="367">
        <f>'Production Summary'!$M$7</f>
        <v>25.53</v>
      </c>
      <c r="O66" s="164">
        <v>0</v>
      </c>
      <c r="P66" s="164">
        <f>'Production Summary'!$N$8</f>
        <v>780</v>
      </c>
      <c r="Q66" s="164">
        <f>'Production Summary'!$M$8</f>
        <v>65</v>
      </c>
      <c r="R66" s="164">
        <v>0</v>
      </c>
      <c r="S66" s="164">
        <f>'Production Summary'!$N$9</f>
        <v>720</v>
      </c>
      <c r="T66" s="164">
        <f>'Production Summary'!$M$9</f>
        <v>60</v>
      </c>
      <c r="U66" s="164">
        <v>0</v>
      </c>
      <c r="V66" s="164">
        <f>'Production Summary'!$N$10</f>
        <v>876</v>
      </c>
      <c r="W66" s="164">
        <f>'Production Summary'!$M$10</f>
        <v>73</v>
      </c>
      <c r="X66" s="164">
        <v>0</v>
      </c>
      <c r="Y66" s="164">
        <f>'Production Summary'!$N$14</f>
        <v>177</v>
      </c>
      <c r="Z66" s="328">
        <f>'Production Summary'!$M$14</f>
        <v>14.75</v>
      </c>
      <c r="AA66" s="164">
        <v>0</v>
      </c>
      <c r="AB66" s="167">
        <f t="shared" si="35"/>
        <v>126</v>
      </c>
      <c r="AC66" s="164">
        <f>'Production Summary'!$M$16</f>
        <v>21</v>
      </c>
      <c r="AD66" s="164">
        <v>0</v>
      </c>
      <c r="AE66" s="164">
        <f>'Production Summary'!$N$16</f>
        <v>252</v>
      </c>
      <c r="AF66" s="164">
        <f>'Production Summary'!$M$16</f>
        <v>21</v>
      </c>
      <c r="AG66" s="164">
        <v>0</v>
      </c>
      <c r="AH66" s="164">
        <f>'Production Summary'!$N$18</f>
        <v>1035</v>
      </c>
      <c r="AI66" s="164">
        <f>'Production Summary'!$M$18</f>
        <v>17.25</v>
      </c>
      <c r="AJ66" s="164">
        <v>0</v>
      </c>
      <c r="AK66" s="164">
        <f>'Production Summary'!$N$19</f>
        <v>870</v>
      </c>
      <c r="AL66" s="164">
        <f>'Production Summary'!$M$19</f>
        <v>29</v>
      </c>
      <c r="AM66" s="164">
        <v>0</v>
      </c>
      <c r="AN66" s="164">
        <f>'Production Summary'!$N$20</f>
        <v>864</v>
      </c>
      <c r="AO66" s="164">
        <f>'Production Summary'!$M$20</f>
        <v>72</v>
      </c>
      <c r="AP66" s="164">
        <v>0</v>
      </c>
      <c r="AQ66" s="164">
        <f>'Production Summary'!$N$21</f>
        <v>670</v>
      </c>
      <c r="AR66" s="164">
        <f>'Production Summary'!$M$21</f>
        <v>335</v>
      </c>
      <c r="AS66" s="164">
        <v>0</v>
      </c>
      <c r="AT66" s="386">
        <f>'Production Summary'!$N$22</f>
        <v>375</v>
      </c>
      <c r="AU66" s="164">
        <f>'Production Summary'!$N$23</f>
        <v>1050</v>
      </c>
      <c r="AV66" s="164">
        <f>'Production Summary'!$N$25</f>
        <v>300</v>
      </c>
      <c r="AW66" s="164">
        <f>'Production Summary'!$M$25</f>
        <v>25</v>
      </c>
      <c r="AX66" s="164">
        <v>0</v>
      </c>
      <c r="AY66" s="164">
        <f>'Production Summary'!$N$26</f>
        <v>300</v>
      </c>
      <c r="AZ66" s="164">
        <f>'Production Summary'!$M$26</f>
        <v>25</v>
      </c>
      <c r="BA66" s="164">
        <v>0</v>
      </c>
      <c r="BB66" s="164">
        <f>'Production Summary'!$N$28</f>
        <v>777</v>
      </c>
      <c r="BC66" s="164">
        <f>'Production Summary'!$M$28</f>
        <v>12.95</v>
      </c>
      <c r="BD66" s="164">
        <v>0</v>
      </c>
      <c r="BE66" s="164">
        <f>'Production Summary'!$N$29</f>
        <v>612</v>
      </c>
      <c r="BF66" s="164">
        <f>'Production Summary'!$M$29</f>
        <v>51</v>
      </c>
      <c r="BG66" s="164">
        <v>0</v>
      </c>
      <c r="BH66" s="164">
        <f>'Production Summary'!$N$30</f>
        <v>500</v>
      </c>
      <c r="BI66" s="164">
        <f>'Production Summary'!$M$30</f>
        <v>250</v>
      </c>
      <c r="BJ66" s="164">
        <v>0</v>
      </c>
      <c r="BK66" s="386"/>
      <c r="BL66" s="164">
        <f>'Production Summary'!$N$32</f>
        <v>875</v>
      </c>
      <c r="BM66" s="164">
        <f>'Production Summary'!$N$34</f>
        <v>360.59999999999997</v>
      </c>
      <c r="BN66" s="164">
        <f>'Production Summary'!$M$34</f>
        <v>6.01</v>
      </c>
      <c r="BO66" s="164">
        <v>0</v>
      </c>
      <c r="BP66" s="164">
        <f>'Production Summary'!$N$36</f>
        <v>717</v>
      </c>
      <c r="BQ66" s="164">
        <f>'Production Summary'!$M$36</f>
        <v>11.95</v>
      </c>
      <c r="BR66" s="164">
        <v>0</v>
      </c>
      <c r="BS66" s="164">
        <f>'Production Summary'!$N$37</f>
        <v>210</v>
      </c>
      <c r="BT66" s="164">
        <f>'Production Summary'!$M$37</f>
        <v>21</v>
      </c>
      <c r="BU66" s="164">
        <v>0</v>
      </c>
      <c r="BV66" s="164">
        <f>'Production Summary'!$N$38</f>
        <v>280</v>
      </c>
      <c r="BW66" s="164">
        <f>'Production Summary'!$M$38</f>
        <v>28</v>
      </c>
      <c r="BX66" s="164">
        <v>0</v>
      </c>
      <c r="BY66" s="165">
        <f>'Production Summary'!$N$39</f>
        <v>300.38406247988502</v>
      </c>
      <c r="BZ66" s="164">
        <f>'Production Summary'!$M$39</f>
        <v>30.038406247988501</v>
      </c>
      <c r="CA66" s="164">
        <v>0</v>
      </c>
      <c r="CB66" s="164">
        <f>'Production Summary'!$N$40</f>
        <v>131.30000000000001</v>
      </c>
      <c r="CC66" s="164">
        <f>'Production Summary'!$M$40</f>
        <v>13.13</v>
      </c>
      <c r="CD66" s="164">
        <v>0</v>
      </c>
      <c r="CE66" s="164">
        <f>'Production Summary'!$N$42</f>
        <v>1136.3519999999996</v>
      </c>
      <c r="CF66" s="164">
        <f>'Production Summary'!$M$42</f>
        <v>81.167999999999978</v>
      </c>
      <c r="CG66" s="164">
        <v>0</v>
      </c>
      <c r="CH66" s="164">
        <v>0</v>
      </c>
      <c r="CI66" s="164">
        <f>'Production Summary'!$N$43</f>
        <v>184</v>
      </c>
      <c r="CJ66" s="164">
        <v>0</v>
      </c>
      <c r="CK66" s="164">
        <f>'Production Summary'!$N$44</f>
        <v>355</v>
      </c>
      <c r="CL66" s="164">
        <v>0</v>
      </c>
      <c r="CM66" s="375">
        <f>'Production Summary'!$N$45</f>
        <v>1650</v>
      </c>
      <c r="CN66" s="164">
        <f>'Production Summary'!$N$46</f>
        <v>270</v>
      </c>
      <c r="CO66" s="164">
        <f>'Production Summary'!$N$47</f>
        <v>1350</v>
      </c>
      <c r="CP66" s="166"/>
      <c r="CQ66" s="164">
        <f>'Production Summary'!$N$49</f>
        <v>8004.1580041580037</v>
      </c>
      <c r="CR66" s="164">
        <f>'Production Summary'!$M$49</f>
        <v>66.701316701316699</v>
      </c>
      <c r="CS66" s="164">
        <f>'Production Summary'!$N$50</f>
        <v>13331.600831600828</v>
      </c>
      <c r="CT66" s="164">
        <f>'Production Summary'!$M$50</f>
        <v>148.1288981288981</v>
      </c>
      <c r="CU66" s="164">
        <f>'Production Summary'!$N$51</f>
        <v>12785.862785862784</v>
      </c>
      <c r="CV66" s="164">
        <f>'Production Summary'!$M$51</f>
        <v>355.16285516285512</v>
      </c>
      <c r="CW66" s="164">
        <f>'Production Summary'!$N$52</f>
        <v>12629.937629937627</v>
      </c>
      <c r="CX66" s="164">
        <f>'Production Summary'!$M$52</f>
        <v>701.66320166320156</v>
      </c>
      <c r="CY66" s="164">
        <f>'Production Summary'!$N$53</f>
        <v>12396.049896049895</v>
      </c>
      <c r="CZ66" s="164">
        <f>'Production Summary'!$M$53</f>
        <v>688.66943866943859</v>
      </c>
      <c r="DA66" s="164">
        <f>'Production Summary'!$N$54</f>
        <v>13799.376299376298</v>
      </c>
      <c r="DB66" s="164">
        <f>'Production Summary'!$M$54</f>
        <v>766.63201663201653</v>
      </c>
      <c r="DC66" s="164">
        <f>'Production Summary'!$N$60</f>
        <v>12863.825363825363</v>
      </c>
      <c r="DD66" s="164">
        <f>'Production Summary'!$M$60</f>
        <v>714.65696465696465</v>
      </c>
      <c r="DE66" s="164">
        <f>'Production Summary'!$N$59</f>
        <v>11148.648648648648</v>
      </c>
      <c r="DF66" s="164">
        <f>'Production Summary'!$M$59</f>
        <v>619.36936936936934</v>
      </c>
      <c r="DG66" s="164">
        <f>'Production Summary'!$N$55</f>
        <v>13842.68884268884</v>
      </c>
      <c r="DH66" s="164">
        <f>'Production Summary'!$M$55</f>
        <v>3460.67221067221</v>
      </c>
      <c r="DI66" s="164">
        <f>'Production Summary'!$N$56</f>
        <v>13097.713097713096</v>
      </c>
      <c r="DJ66" s="164">
        <f>'Production Summary'!$M$56</f>
        <v>163.72141372141371</v>
      </c>
      <c r="DK66" s="164">
        <f>'Production Summary'!$N$57</f>
        <v>14189.189189189186</v>
      </c>
      <c r="DL66" s="164">
        <f>'Production Summary'!$M$57</f>
        <v>394.14414414414409</v>
      </c>
      <c r="DM66" s="164">
        <f>'Production Summary'!$N$58</f>
        <v>14017.671517671517</v>
      </c>
      <c r="DN66" s="164">
        <f>'Production Summary'!$M$58</f>
        <v>778.75952875952873</v>
      </c>
      <c r="DO66" s="164">
        <f>'Production Summary'!$N$61</f>
        <v>4500</v>
      </c>
      <c r="DP66" s="164">
        <f>'Production Summary'!$M$61</f>
        <v>750</v>
      </c>
      <c r="DQ66" s="164">
        <v>0</v>
      </c>
      <c r="DR66" s="164">
        <f>'Production Summary'!$N$62</f>
        <v>8900</v>
      </c>
      <c r="DS66" s="164">
        <f>'Production Summary'!$N$70</f>
        <v>300</v>
      </c>
      <c r="DT66" s="328">
        <f>'Production Summary'!$M$70</f>
        <v>25</v>
      </c>
      <c r="DU66" s="164">
        <v>0</v>
      </c>
      <c r="DV66" s="164">
        <f>'Production Summary'!$N$71</f>
        <v>150</v>
      </c>
      <c r="DW66" s="328">
        <v>0</v>
      </c>
      <c r="DX66" s="164">
        <f>'Production Summary'!$N$64</f>
        <v>192</v>
      </c>
      <c r="DY66" s="164">
        <v>0</v>
      </c>
      <c r="DZ66" s="391">
        <f>'Production Summary'!$N$65</f>
        <v>384</v>
      </c>
      <c r="EA66" s="164">
        <v>0</v>
      </c>
      <c r="EB66" s="391">
        <f>'Production Summary'!$N$66</f>
        <v>192</v>
      </c>
      <c r="EC66" s="164">
        <v>0</v>
      </c>
      <c r="ED66" s="164">
        <f>'Production Summary'!$N$67</f>
        <v>96</v>
      </c>
      <c r="EE66" s="164">
        <v>0</v>
      </c>
      <c r="EF66" s="164">
        <f>'Production Summary'!$N$68</f>
        <v>96</v>
      </c>
      <c r="EG66" s="164">
        <v>0</v>
      </c>
      <c r="EH66" s="164">
        <f>'Production Summary'!$N$69</f>
        <v>340</v>
      </c>
      <c r="EI66" s="101"/>
      <c r="EJ66" s="3"/>
      <c r="EK66" s="3"/>
      <c r="ER66" s="64" t="s">
        <v>82</v>
      </c>
      <c r="ES66" s="61" t="str">
        <f t="shared" si="39"/>
        <v/>
      </c>
      <c r="ET66" s="24">
        <f t="shared" si="33"/>
        <v>0</v>
      </c>
    </row>
    <row r="67" spans="1:150" ht="15" customHeight="1">
      <c r="A67" t="b">
        <f>C67='Raipur-2'!C67</f>
        <v>1</v>
      </c>
      <c r="B67" s="612">
        <f t="shared" si="34"/>
        <v>62</v>
      </c>
      <c r="C67" s="3" t="str">
        <f>IF('Raipur-2'!C67="","",'Raipur-2'!C67)</f>
        <v/>
      </c>
      <c r="D67" s="164">
        <f>'Production Summary'!$N$4</f>
        <v>666</v>
      </c>
      <c r="E67" s="164">
        <f>'Production Summary'!$M$4</f>
        <v>27.75</v>
      </c>
      <c r="F67" s="164">
        <v>0</v>
      </c>
      <c r="G67" s="164">
        <f>'Production Summary'!$N$5</f>
        <v>666</v>
      </c>
      <c r="H67" s="164">
        <f>'Production Summary'!$M$5</f>
        <v>27.75</v>
      </c>
      <c r="I67" s="164">
        <v>0</v>
      </c>
      <c r="J67" s="164">
        <f>'Production Summary'!$N$6</f>
        <v>200</v>
      </c>
      <c r="K67" s="328">
        <f>'Production Summary'!$M$6</f>
        <v>7.5</v>
      </c>
      <c r="L67" s="164">
        <v>0</v>
      </c>
      <c r="M67" s="365">
        <f>'Production Summary'!$N$7</f>
        <v>612.72</v>
      </c>
      <c r="N67" s="367">
        <f>'Production Summary'!$M$7</f>
        <v>25.53</v>
      </c>
      <c r="O67" s="164">
        <v>0</v>
      </c>
      <c r="P67" s="164">
        <f>'Production Summary'!$N$8</f>
        <v>780</v>
      </c>
      <c r="Q67" s="164">
        <f>'Production Summary'!$M$8</f>
        <v>65</v>
      </c>
      <c r="R67" s="164">
        <v>0</v>
      </c>
      <c r="S67" s="164">
        <f>'Production Summary'!$N$9</f>
        <v>720</v>
      </c>
      <c r="T67" s="164">
        <f>'Production Summary'!$M$9</f>
        <v>60</v>
      </c>
      <c r="U67" s="164">
        <v>0</v>
      </c>
      <c r="V67" s="164">
        <f>'Production Summary'!$N$10</f>
        <v>876</v>
      </c>
      <c r="W67" s="164">
        <f>'Production Summary'!$M$10</f>
        <v>73</v>
      </c>
      <c r="X67" s="164">
        <v>0</v>
      </c>
      <c r="Y67" s="164">
        <f>'Production Summary'!$N$14</f>
        <v>177</v>
      </c>
      <c r="Z67" s="328">
        <f>'Production Summary'!$M$14</f>
        <v>14.75</v>
      </c>
      <c r="AA67" s="164">
        <v>0</v>
      </c>
      <c r="AB67" s="167">
        <f t="shared" si="35"/>
        <v>126</v>
      </c>
      <c r="AC67" s="164">
        <f>'Production Summary'!$M$16</f>
        <v>21</v>
      </c>
      <c r="AD67" s="164">
        <v>0</v>
      </c>
      <c r="AE67" s="164">
        <f>'Production Summary'!$N$16</f>
        <v>252</v>
      </c>
      <c r="AF67" s="164">
        <f>'Production Summary'!$M$16</f>
        <v>21</v>
      </c>
      <c r="AG67" s="164">
        <v>0</v>
      </c>
      <c r="AH67" s="164">
        <f>'Production Summary'!$N$18</f>
        <v>1035</v>
      </c>
      <c r="AI67" s="164">
        <f>'Production Summary'!$M$18</f>
        <v>17.25</v>
      </c>
      <c r="AJ67" s="164">
        <v>0</v>
      </c>
      <c r="AK67" s="164">
        <f>'Production Summary'!$N$19</f>
        <v>870</v>
      </c>
      <c r="AL67" s="164">
        <f>'Production Summary'!$M$19</f>
        <v>29</v>
      </c>
      <c r="AM67" s="164">
        <v>0</v>
      </c>
      <c r="AN67" s="164">
        <f>'Production Summary'!$N$20</f>
        <v>864</v>
      </c>
      <c r="AO67" s="164">
        <f>'Production Summary'!$M$20</f>
        <v>72</v>
      </c>
      <c r="AP67" s="164">
        <v>0</v>
      </c>
      <c r="AQ67" s="164">
        <f>'Production Summary'!$N$21</f>
        <v>670</v>
      </c>
      <c r="AR67" s="164">
        <f>'Production Summary'!$M$21</f>
        <v>335</v>
      </c>
      <c r="AS67" s="164">
        <v>0</v>
      </c>
      <c r="AT67" s="386">
        <f>'Production Summary'!$N$22</f>
        <v>375</v>
      </c>
      <c r="AU67" s="164">
        <f>'Production Summary'!$N$23</f>
        <v>1050</v>
      </c>
      <c r="AV67" s="164">
        <f>'Production Summary'!$N$25</f>
        <v>300</v>
      </c>
      <c r="AW67" s="164">
        <f>'Production Summary'!$M$25</f>
        <v>25</v>
      </c>
      <c r="AX67" s="164">
        <v>0</v>
      </c>
      <c r="AY67" s="164">
        <f>'Production Summary'!$N$26</f>
        <v>300</v>
      </c>
      <c r="AZ67" s="164">
        <f>'Production Summary'!$M$26</f>
        <v>25</v>
      </c>
      <c r="BA67" s="164">
        <v>0</v>
      </c>
      <c r="BB67" s="164">
        <f>'Production Summary'!$N$28</f>
        <v>777</v>
      </c>
      <c r="BC67" s="164">
        <f>'Production Summary'!$M$28</f>
        <v>12.95</v>
      </c>
      <c r="BD67" s="164">
        <v>0</v>
      </c>
      <c r="BE67" s="164">
        <f>'Production Summary'!$N$29</f>
        <v>612</v>
      </c>
      <c r="BF67" s="164">
        <f>'Production Summary'!$M$29</f>
        <v>51</v>
      </c>
      <c r="BG67" s="164">
        <v>0</v>
      </c>
      <c r="BH67" s="164">
        <f>'Production Summary'!$N$30</f>
        <v>500</v>
      </c>
      <c r="BI67" s="164">
        <f>'Production Summary'!$M$30</f>
        <v>250</v>
      </c>
      <c r="BJ67" s="164">
        <v>0</v>
      </c>
      <c r="BK67" s="386"/>
      <c r="BL67" s="164">
        <f>'Production Summary'!$N$32</f>
        <v>875</v>
      </c>
      <c r="BM67" s="164">
        <f>'Production Summary'!$N$34</f>
        <v>360.59999999999997</v>
      </c>
      <c r="BN67" s="164">
        <f>'Production Summary'!$M$34</f>
        <v>6.01</v>
      </c>
      <c r="BO67" s="164">
        <v>0</v>
      </c>
      <c r="BP67" s="164">
        <f>'Production Summary'!$N$36</f>
        <v>717</v>
      </c>
      <c r="BQ67" s="164">
        <f>'Production Summary'!$M$36</f>
        <v>11.95</v>
      </c>
      <c r="BR67" s="164">
        <v>0</v>
      </c>
      <c r="BS67" s="164">
        <f>'Production Summary'!$N$37</f>
        <v>210</v>
      </c>
      <c r="BT67" s="164">
        <f>'Production Summary'!$M$37</f>
        <v>21</v>
      </c>
      <c r="BU67" s="164">
        <v>0</v>
      </c>
      <c r="BV67" s="164">
        <f>'Production Summary'!$N$38</f>
        <v>280</v>
      </c>
      <c r="BW67" s="164">
        <f>'Production Summary'!$M$38</f>
        <v>28</v>
      </c>
      <c r="BX67" s="164">
        <v>0</v>
      </c>
      <c r="BY67" s="165">
        <f>'Production Summary'!$N$39</f>
        <v>300.38406247988502</v>
      </c>
      <c r="BZ67" s="164">
        <f>'Production Summary'!$M$39</f>
        <v>30.038406247988501</v>
      </c>
      <c r="CA67" s="164">
        <v>0</v>
      </c>
      <c r="CB67" s="164">
        <f>'Production Summary'!$N$40</f>
        <v>131.30000000000001</v>
      </c>
      <c r="CC67" s="164">
        <f>'Production Summary'!$M$40</f>
        <v>13.13</v>
      </c>
      <c r="CD67" s="164">
        <v>0</v>
      </c>
      <c r="CE67" s="164">
        <f>'Production Summary'!$N$42</f>
        <v>1136.3519999999996</v>
      </c>
      <c r="CF67" s="164">
        <f>'Production Summary'!$M$42</f>
        <v>81.167999999999978</v>
      </c>
      <c r="CG67" s="164">
        <v>0</v>
      </c>
      <c r="CH67" s="164">
        <v>0</v>
      </c>
      <c r="CI67" s="164">
        <f>'Production Summary'!$N$43</f>
        <v>184</v>
      </c>
      <c r="CJ67" s="164">
        <v>0</v>
      </c>
      <c r="CK67" s="164">
        <f>'Production Summary'!$N$44</f>
        <v>355</v>
      </c>
      <c r="CL67" s="164">
        <v>0</v>
      </c>
      <c r="CM67" s="375">
        <f>'Production Summary'!$N$45</f>
        <v>1650</v>
      </c>
      <c r="CN67" s="164">
        <f>'Production Summary'!$N$46</f>
        <v>270</v>
      </c>
      <c r="CO67" s="164">
        <f>'Production Summary'!$N$47</f>
        <v>1350</v>
      </c>
      <c r="CP67" s="166"/>
      <c r="CQ67" s="164">
        <f>'Production Summary'!$N$49</f>
        <v>8004.1580041580037</v>
      </c>
      <c r="CR67" s="164">
        <f>'Production Summary'!$M$49</f>
        <v>66.701316701316699</v>
      </c>
      <c r="CS67" s="164">
        <f>'Production Summary'!$N$50</f>
        <v>13331.600831600828</v>
      </c>
      <c r="CT67" s="164">
        <f>'Production Summary'!$M$50</f>
        <v>148.1288981288981</v>
      </c>
      <c r="CU67" s="164">
        <f>'Production Summary'!$N$51</f>
        <v>12785.862785862784</v>
      </c>
      <c r="CV67" s="164">
        <f>'Production Summary'!$M$51</f>
        <v>355.16285516285512</v>
      </c>
      <c r="CW67" s="164">
        <f>'Production Summary'!$N$52</f>
        <v>12629.937629937627</v>
      </c>
      <c r="CX67" s="164">
        <f>'Production Summary'!$M$52</f>
        <v>701.66320166320156</v>
      </c>
      <c r="CY67" s="164">
        <f>'Production Summary'!$N$53</f>
        <v>12396.049896049895</v>
      </c>
      <c r="CZ67" s="164">
        <f>'Production Summary'!$M$53</f>
        <v>688.66943866943859</v>
      </c>
      <c r="DA67" s="164">
        <f>'Production Summary'!$N$54</f>
        <v>13799.376299376298</v>
      </c>
      <c r="DB67" s="164">
        <f>'Production Summary'!$M$54</f>
        <v>766.63201663201653</v>
      </c>
      <c r="DC67" s="164">
        <f>'Production Summary'!$N$60</f>
        <v>12863.825363825363</v>
      </c>
      <c r="DD67" s="164">
        <f>'Production Summary'!$M$60</f>
        <v>714.65696465696465</v>
      </c>
      <c r="DE67" s="164">
        <f>'Production Summary'!$N$59</f>
        <v>11148.648648648648</v>
      </c>
      <c r="DF67" s="164">
        <f>'Production Summary'!$M$59</f>
        <v>619.36936936936934</v>
      </c>
      <c r="DG67" s="164">
        <f>'Production Summary'!$N$55</f>
        <v>13842.68884268884</v>
      </c>
      <c r="DH67" s="164">
        <f>'Production Summary'!$M$55</f>
        <v>3460.67221067221</v>
      </c>
      <c r="DI67" s="164">
        <f>'Production Summary'!$N$56</f>
        <v>13097.713097713096</v>
      </c>
      <c r="DJ67" s="164">
        <f>'Production Summary'!$M$56</f>
        <v>163.72141372141371</v>
      </c>
      <c r="DK67" s="164">
        <f>'Production Summary'!$N$57</f>
        <v>14189.189189189186</v>
      </c>
      <c r="DL67" s="164">
        <f>'Production Summary'!$M$57</f>
        <v>394.14414414414409</v>
      </c>
      <c r="DM67" s="164">
        <f>'Production Summary'!$N$58</f>
        <v>14017.671517671517</v>
      </c>
      <c r="DN67" s="164">
        <f>'Production Summary'!$M$58</f>
        <v>778.75952875952873</v>
      </c>
      <c r="DO67" s="164">
        <f>'Production Summary'!$N$61</f>
        <v>4500</v>
      </c>
      <c r="DP67" s="164">
        <f>'Production Summary'!$M$61</f>
        <v>750</v>
      </c>
      <c r="DQ67" s="164">
        <v>0</v>
      </c>
      <c r="DR67" s="164">
        <f>'Production Summary'!$N$62</f>
        <v>8900</v>
      </c>
      <c r="DS67" s="164">
        <f>'Production Summary'!$N$70</f>
        <v>300</v>
      </c>
      <c r="DT67" s="328">
        <f>'Production Summary'!$M$70</f>
        <v>25</v>
      </c>
      <c r="DU67" s="164">
        <v>0</v>
      </c>
      <c r="DV67" s="164">
        <f>'Production Summary'!$N$71</f>
        <v>150</v>
      </c>
      <c r="DW67" s="328">
        <v>0</v>
      </c>
      <c r="DX67" s="164">
        <f>'Production Summary'!$N$64</f>
        <v>192</v>
      </c>
      <c r="DY67" s="164">
        <v>0</v>
      </c>
      <c r="DZ67" s="391">
        <f>'Production Summary'!$N$65</f>
        <v>384</v>
      </c>
      <c r="EA67" s="164">
        <v>0</v>
      </c>
      <c r="EB67" s="391">
        <f>'Production Summary'!$N$66</f>
        <v>192</v>
      </c>
      <c r="EC67" s="164">
        <v>0</v>
      </c>
      <c r="ED67" s="164">
        <f>'Production Summary'!$N$67</f>
        <v>96</v>
      </c>
      <c r="EE67" s="164">
        <v>0</v>
      </c>
      <c r="EF67" s="164">
        <f>'Production Summary'!$N$68</f>
        <v>96</v>
      </c>
      <c r="EG67" s="164">
        <v>0</v>
      </c>
      <c r="EH67" s="164">
        <f>'Production Summary'!$N$69</f>
        <v>340</v>
      </c>
      <c r="EI67" s="101"/>
      <c r="EJ67" s="3"/>
      <c r="EK67" s="3"/>
      <c r="ER67" s="64" t="s">
        <v>84</v>
      </c>
      <c r="ES67" s="61" t="str">
        <f t="shared" si="39"/>
        <v/>
      </c>
      <c r="ET67" s="24">
        <f t="shared" si="33"/>
        <v>0</v>
      </c>
    </row>
    <row r="68" spans="1:150" ht="15" customHeight="1">
      <c r="A68" t="b">
        <f>C68='Raipur-2'!C68</f>
        <v>1</v>
      </c>
      <c r="B68" s="612">
        <f t="shared" si="34"/>
        <v>63</v>
      </c>
      <c r="C68" s="3" t="str">
        <f>IF('Raipur-2'!C68="","",'Raipur-2'!C68)</f>
        <v/>
      </c>
      <c r="D68" s="164">
        <f>'Production Summary'!$N$4</f>
        <v>666</v>
      </c>
      <c r="E68" s="164">
        <f>'Production Summary'!$M$4</f>
        <v>27.75</v>
      </c>
      <c r="F68" s="164">
        <v>0</v>
      </c>
      <c r="G68" s="164">
        <f>'Production Summary'!$N$5</f>
        <v>666</v>
      </c>
      <c r="H68" s="164">
        <f>'Production Summary'!$M$5</f>
        <v>27.75</v>
      </c>
      <c r="I68" s="164">
        <v>0</v>
      </c>
      <c r="J68" s="164">
        <f>'Production Summary'!$N$6</f>
        <v>200</v>
      </c>
      <c r="K68" s="328">
        <f>'Production Summary'!$M$6</f>
        <v>7.5</v>
      </c>
      <c r="L68" s="164">
        <v>0</v>
      </c>
      <c r="M68" s="365">
        <f>'Production Summary'!$N$7</f>
        <v>612.72</v>
      </c>
      <c r="N68" s="367">
        <f>'Production Summary'!$M$7</f>
        <v>25.53</v>
      </c>
      <c r="O68" s="164">
        <v>0</v>
      </c>
      <c r="P68" s="164">
        <f>'Production Summary'!$N$8</f>
        <v>780</v>
      </c>
      <c r="Q68" s="164">
        <f>'Production Summary'!$M$8</f>
        <v>65</v>
      </c>
      <c r="R68" s="164">
        <v>0</v>
      </c>
      <c r="S68" s="164">
        <f>'Production Summary'!$N$9</f>
        <v>720</v>
      </c>
      <c r="T68" s="164">
        <f>'Production Summary'!$M$9</f>
        <v>60</v>
      </c>
      <c r="U68" s="164">
        <v>0</v>
      </c>
      <c r="V68" s="164">
        <f>'Production Summary'!$N$10</f>
        <v>876</v>
      </c>
      <c r="W68" s="164">
        <f>'Production Summary'!$M$10</f>
        <v>73</v>
      </c>
      <c r="X68" s="164">
        <v>0</v>
      </c>
      <c r="Y68" s="164">
        <f>'Production Summary'!$N$14</f>
        <v>177</v>
      </c>
      <c r="Z68" s="328">
        <f>'Production Summary'!$M$14</f>
        <v>14.75</v>
      </c>
      <c r="AA68" s="164">
        <v>0</v>
      </c>
      <c r="AB68" s="167">
        <f t="shared" si="35"/>
        <v>126</v>
      </c>
      <c r="AC68" s="164">
        <f>'Production Summary'!$M$16</f>
        <v>21</v>
      </c>
      <c r="AD68" s="164">
        <v>0</v>
      </c>
      <c r="AE68" s="164">
        <f>'Production Summary'!$N$16</f>
        <v>252</v>
      </c>
      <c r="AF68" s="164">
        <f>'Production Summary'!$M$16</f>
        <v>21</v>
      </c>
      <c r="AG68" s="164">
        <v>0</v>
      </c>
      <c r="AH68" s="164">
        <f>'Production Summary'!$N$18</f>
        <v>1035</v>
      </c>
      <c r="AI68" s="164">
        <f>'Production Summary'!$M$18</f>
        <v>17.25</v>
      </c>
      <c r="AJ68" s="164">
        <v>0</v>
      </c>
      <c r="AK68" s="164">
        <f>'Production Summary'!$N$19</f>
        <v>870</v>
      </c>
      <c r="AL68" s="164">
        <f>'Production Summary'!$M$19</f>
        <v>29</v>
      </c>
      <c r="AM68" s="164">
        <v>0</v>
      </c>
      <c r="AN68" s="164">
        <f>'Production Summary'!$N$20</f>
        <v>864</v>
      </c>
      <c r="AO68" s="164">
        <f>'Production Summary'!$M$20</f>
        <v>72</v>
      </c>
      <c r="AP68" s="164">
        <v>0</v>
      </c>
      <c r="AQ68" s="164">
        <f>'Production Summary'!$N$21</f>
        <v>670</v>
      </c>
      <c r="AR68" s="164">
        <f>'Production Summary'!$M$21</f>
        <v>335</v>
      </c>
      <c r="AS68" s="164">
        <v>0</v>
      </c>
      <c r="AT68" s="386">
        <f>'Production Summary'!$N$22</f>
        <v>375</v>
      </c>
      <c r="AU68" s="164">
        <f>'Production Summary'!$N$23</f>
        <v>1050</v>
      </c>
      <c r="AV68" s="164">
        <f>'Production Summary'!$N$25</f>
        <v>300</v>
      </c>
      <c r="AW68" s="164">
        <f>'Production Summary'!$M$25</f>
        <v>25</v>
      </c>
      <c r="AX68" s="164">
        <v>0</v>
      </c>
      <c r="AY68" s="164">
        <f>'Production Summary'!$N$26</f>
        <v>300</v>
      </c>
      <c r="AZ68" s="164">
        <f>'Production Summary'!$M$26</f>
        <v>25</v>
      </c>
      <c r="BA68" s="164">
        <v>0</v>
      </c>
      <c r="BB68" s="164">
        <f>'Production Summary'!$N$28</f>
        <v>777</v>
      </c>
      <c r="BC68" s="164">
        <f>'Production Summary'!$M$28</f>
        <v>12.95</v>
      </c>
      <c r="BD68" s="164">
        <v>0</v>
      </c>
      <c r="BE68" s="164">
        <f>'Production Summary'!$N$29</f>
        <v>612</v>
      </c>
      <c r="BF68" s="164">
        <f>'Production Summary'!$M$29</f>
        <v>51</v>
      </c>
      <c r="BG68" s="164">
        <v>0</v>
      </c>
      <c r="BH68" s="164">
        <f>'Production Summary'!$N$30</f>
        <v>500</v>
      </c>
      <c r="BI68" s="164">
        <f>'Production Summary'!$M$30</f>
        <v>250</v>
      </c>
      <c r="BJ68" s="164">
        <v>0</v>
      </c>
      <c r="BK68" s="386"/>
      <c r="BL68" s="164">
        <f>'Production Summary'!$N$32</f>
        <v>875</v>
      </c>
      <c r="BM68" s="164">
        <f>'Production Summary'!$N$34</f>
        <v>360.59999999999997</v>
      </c>
      <c r="BN68" s="164">
        <f>'Production Summary'!$M$34</f>
        <v>6.01</v>
      </c>
      <c r="BO68" s="164">
        <v>0</v>
      </c>
      <c r="BP68" s="164">
        <f>'Production Summary'!$N$36</f>
        <v>717</v>
      </c>
      <c r="BQ68" s="164">
        <f>'Production Summary'!$M$36</f>
        <v>11.95</v>
      </c>
      <c r="BR68" s="164">
        <v>0</v>
      </c>
      <c r="BS68" s="164">
        <f>'Production Summary'!$N$37</f>
        <v>210</v>
      </c>
      <c r="BT68" s="164">
        <f>'Production Summary'!$M$37</f>
        <v>21</v>
      </c>
      <c r="BU68" s="164">
        <v>0</v>
      </c>
      <c r="BV68" s="164">
        <f>'Production Summary'!$N$38</f>
        <v>280</v>
      </c>
      <c r="BW68" s="164">
        <f>'Production Summary'!$M$38</f>
        <v>28</v>
      </c>
      <c r="BX68" s="164">
        <v>0</v>
      </c>
      <c r="BY68" s="165">
        <f>'Production Summary'!$N$39</f>
        <v>300.38406247988502</v>
      </c>
      <c r="BZ68" s="164">
        <f>'Production Summary'!$M$39</f>
        <v>30.038406247988501</v>
      </c>
      <c r="CA68" s="164">
        <v>0</v>
      </c>
      <c r="CB68" s="164">
        <f>'Production Summary'!$N$40</f>
        <v>131.30000000000001</v>
      </c>
      <c r="CC68" s="164">
        <f>'Production Summary'!$M$40</f>
        <v>13.13</v>
      </c>
      <c r="CD68" s="164">
        <v>0</v>
      </c>
      <c r="CE68" s="164">
        <f>'Production Summary'!$N$42</f>
        <v>1136.3519999999996</v>
      </c>
      <c r="CF68" s="164">
        <f>'Production Summary'!$M$42</f>
        <v>81.167999999999978</v>
      </c>
      <c r="CG68" s="164">
        <v>0</v>
      </c>
      <c r="CH68" s="164">
        <v>0</v>
      </c>
      <c r="CI68" s="164">
        <f>'Production Summary'!$N$43</f>
        <v>184</v>
      </c>
      <c r="CJ68" s="164">
        <v>0</v>
      </c>
      <c r="CK68" s="164">
        <f>'Production Summary'!$N$44</f>
        <v>355</v>
      </c>
      <c r="CL68" s="164">
        <v>0</v>
      </c>
      <c r="CM68" s="375">
        <f>'Production Summary'!$N$45</f>
        <v>1650</v>
      </c>
      <c r="CN68" s="164">
        <f>'Production Summary'!$N$46</f>
        <v>270</v>
      </c>
      <c r="CO68" s="164">
        <f>'Production Summary'!$N$47</f>
        <v>1350</v>
      </c>
      <c r="CP68" s="166"/>
      <c r="CQ68" s="164">
        <f>'Production Summary'!$N$49</f>
        <v>8004.1580041580037</v>
      </c>
      <c r="CR68" s="164">
        <f>'Production Summary'!$M$49</f>
        <v>66.701316701316699</v>
      </c>
      <c r="CS68" s="164">
        <f>'Production Summary'!$N$50</f>
        <v>13331.600831600828</v>
      </c>
      <c r="CT68" s="164">
        <f>'Production Summary'!$M$50</f>
        <v>148.1288981288981</v>
      </c>
      <c r="CU68" s="164">
        <f>'Production Summary'!$N$51</f>
        <v>12785.862785862784</v>
      </c>
      <c r="CV68" s="164">
        <f>'Production Summary'!$M$51</f>
        <v>355.16285516285512</v>
      </c>
      <c r="CW68" s="164">
        <f>'Production Summary'!$N$52</f>
        <v>12629.937629937627</v>
      </c>
      <c r="CX68" s="164">
        <f>'Production Summary'!$M$52</f>
        <v>701.66320166320156</v>
      </c>
      <c r="CY68" s="164">
        <f>'Production Summary'!$N$53</f>
        <v>12396.049896049895</v>
      </c>
      <c r="CZ68" s="164">
        <f>'Production Summary'!$M$53</f>
        <v>688.66943866943859</v>
      </c>
      <c r="DA68" s="164">
        <f>'Production Summary'!$N$54</f>
        <v>13799.376299376298</v>
      </c>
      <c r="DB68" s="164">
        <f>'Production Summary'!$M$54</f>
        <v>766.63201663201653</v>
      </c>
      <c r="DC68" s="164">
        <f>'Production Summary'!$N$60</f>
        <v>12863.825363825363</v>
      </c>
      <c r="DD68" s="164">
        <f>'Production Summary'!$M$60</f>
        <v>714.65696465696465</v>
      </c>
      <c r="DE68" s="164">
        <f>'Production Summary'!$N$59</f>
        <v>11148.648648648648</v>
      </c>
      <c r="DF68" s="164">
        <f>'Production Summary'!$M$59</f>
        <v>619.36936936936934</v>
      </c>
      <c r="DG68" s="164">
        <f>'Production Summary'!$N$55</f>
        <v>13842.68884268884</v>
      </c>
      <c r="DH68" s="164">
        <f>'Production Summary'!$M$55</f>
        <v>3460.67221067221</v>
      </c>
      <c r="DI68" s="164">
        <f>'Production Summary'!$N$56</f>
        <v>13097.713097713096</v>
      </c>
      <c r="DJ68" s="164">
        <f>'Production Summary'!$M$56</f>
        <v>163.72141372141371</v>
      </c>
      <c r="DK68" s="164">
        <f>'Production Summary'!$N$57</f>
        <v>14189.189189189186</v>
      </c>
      <c r="DL68" s="164">
        <f>'Production Summary'!$M$57</f>
        <v>394.14414414414409</v>
      </c>
      <c r="DM68" s="164">
        <f>'Production Summary'!$N$58</f>
        <v>14017.671517671517</v>
      </c>
      <c r="DN68" s="164">
        <f>'Production Summary'!$M$58</f>
        <v>778.75952875952873</v>
      </c>
      <c r="DO68" s="164">
        <f>'Production Summary'!$N$61</f>
        <v>4500</v>
      </c>
      <c r="DP68" s="164">
        <f>'Production Summary'!$M$61</f>
        <v>750</v>
      </c>
      <c r="DQ68" s="164">
        <v>0</v>
      </c>
      <c r="DR68" s="164">
        <f>'Production Summary'!$N$62</f>
        <v>8900</v>
      </c>
      <c r="DS68" s="164">
        <f>'Production Summary'!$N$70</f>
        <v>300</v>
      </c>
      <c r="DT68" s="328">
        <f>'Production Summary'!$M$70</f>
        <v>25</v>
      </c>
      <c r="DU68" s="164">
        <v>0</v>
      </c>
      <c r="DV68" s="164">
        <f>'Production Summary'!$N$71</f>
        <v>150</v>
      </c>
      <c r="DW68" s="328">
        <v>0</v>
      </c>
      <c r="DX68" s="164">
        <f>'Production Summary'!$N$64</f>
        <v>192</v>
      </c>
      <c r="DY68" s="164">
        <v>0</v>
      </c>
      <c r="DZ68" s="391">
        <f>'Production Summary'!$N$65</f>
        <v>384</v>
      </c>
      <c r="EA68" s="164">
        <v>0</v>
      </c>
      <c r="EB68" s="391">
        <f>'Production Summary'!$N$66</f>
        <v>192</v>
      </c>
      <c r="EC68" s="164">
        <v>0</v>
      </c>
      <c r="ED68" s="164">
        <f>'Production Summary'!$N$67</f>
        <v>96</v>
      </c>
      <c r="EE68" s="164">
        <v>0</v>
      </c>
      <c r="EF68" s="164">
        <f>'Production Summary'!$N$68</f>
        <v>96</v>
      </c>
      <c r="EG68" s="164">
        <v>0</v>
      </c>
      <c r="EH68" s="164">
        <f>'Production Summary'!$N$69</f>
        <v>340</v>
      </c>
      <c r="EI68" s="101"/>
      <c r="EJ68" s="3"/>
      <c r="EK68" s="3"/>
      <c r="ER68" s="64" t="s">
        <v>105</v>
      </c>
      <c r="ES68" s="61" t="str">
        <f t="shared" si="39"/>
        <v/>
      </c>
      <c r="ET68" s="24">
        <f t="shared" si="33"/>
        <v>0</v>
      </c>
    </row>
    <row r="69" spans="1:150">
      <c r="B69" s="613"/>
      <c r="C69" s="613"/>
      <c r="D69" s="95"/>
      <c r="E69" s="95"/>
      <c r="F69" s="95"/>
      <c r="G69" s="95"/>
      <c r="H69" s="95"/>
      <c r="I69" s="95"/>
      <c r="J69" s="95"/>
      <c r="K69" s="95"/>
      <c r="L69" s="95"/>
      <c r="M69" s="95"/>
      <c r="N69" s="95"/>
      <c r="O69" s="95"/>
      <c r="P69" s="95"/>
      <c r="Q69" s="95"/>
      <c r="R69" s="95"/>
      <c r="S69" s="95"/>
      <c r="T69" s="95"/>
      <c r="U69" s="95"/>
      <c r="V69" s="95"/>
      <c r="W69" s="95"/>
      <c r="X69" s="95"/>
      <c r="Y69" s="95"/>
      <c r="Z69" s="95"/>
      <c r="AA69" s="95"/>
      <c r="AB69" s="95"/>
      <c r="AC69" s="95"/>
      <c r="AD69" s="95"/>
      <c r="AE69" s="95"/>
      <c r="AF69" s="95"/>
      <c r="AG69" s="95"/>
      <c r="AH69" s="95"/>
      <c r="AI69" s="95"/>
      <c r="AJ69" s="95"/>
      <c r="AK69" s="95"/>
      <c r="AL69" s="95"/>
      <c r="AM69" s="95"/>
      <c r="AN69" s="95"/>
      <c r="AO69" s="95"/>
      <c r="AP69" s="95"/>
      <c r="AQ69" s="95"/>
      <c r="AR69" s="95"/>
      <c r="AS69" s="95"/>
      <c r="AT69" s="95"/>
      <c r="AU69" s="95"/>
      <c r="AV69" s="95"/>
      <c r="AW69" s="95"/>
      <c r="AX69" s="95"/>
      <c r="AY69" s="95"/>
      <c r="AZ69" s="95"/>
      <c r="BA69" s="95"/>
      <c r="BB69" s="95"/>
      <c r="BC69" s="95"/>
      <c r="BD69" s="95"/>
      <c r="BE69" s="95"/>
      <c r="BF69" s="95"/>
      <c r="BG69" s="95"/>
      <c r="BH69" s="95"/>
      <c r="BI69" s="95"/>
      <c r="BJ69" s="95"/>
      <c r="BK69" s="95"/>
      <c r="BL69" s="95"/>
      <c r="BM69" s="95"/>
      <c r="BN69" s="95"/>
      <c r="BO69" s="95"/>
      <c r="BP69" s="95"/>
      <c r="BQ69" s="95"/>
      <c r="BR69" s="95"/>
      <c r="BS69" s="95"/>
      <c r="BT69" s="95"/>
      <c r="BU69" s="95"/>
      <c r="BV69" s="95"/>
      <c r="BW69" s="95"/>
      <c r="BX69" s="95"/>
      <c r="BY69" s="95"/>
      <c r="BZ69" s="95"/>
      <c r="CA69" s="95"/>
      <c r="CB69" s="95"/>
      <c r="CC69" s="95"/>
      <c r="CD69" s="95"/>
      <c r="CE69" s="95"/>
      <c r="CF69" s="95"/>
      <c r="CG69" s="95"/>
      <c r="CH69" s="95"/>
      <c r="CI69" s="95"/>
      <c r="CJ69" s="95"/>
      <c r="CK69" s="95"/>
      <c r="CL69" s="95"/>
      <c r="CM69" s="95"/>
      <c r="CN69" s="95"/>
      <c r="CO69" s="95"/>
      <c r="CP69" s="95"/>
      <c r="CQ69" s="95"/>
      <c r="CR69" s="95"/>
      <c r="CS69" s="95"/>
      <c r="CT69" s="95"/>
      <c r="CU69" s="95"/>
      <c r="CV69" s="95"/>
      <c r="CW69" s="95"/>
      <c r="CX69" s="95"/>
      <c r="CY69" s="95"/>
      <c r="CZ69" s="95"/>
      <c r="DA69" s="95"/>
      <c r="DB69" s="95"/>
      <c r="DC69" s="95"/>
      <c r="DD69" s="95"/>
      <c r="DE69" s="95"/>
      <c r="DF69" s="95"/>
      <c r="DG69" s="95"/>
      <c r="DH69" s="95"/>
      <c r="DI69" s="95"/>
      <c r="DJ69" s="95"/>
      <c r="DK69" s="95"/>
      <c r="DL69" s="95"/>
      <c r="DM69" s="95"/>
      <c r="DN69" s="95"/>
      <c r="DO69" s="95"/>
      <c r="DP69" s="95"/>
      <c r="DQ69" s="95"/>
      <c r="DR69" s="95"/>
      <c r="DS69" s="95"/>
      <c r="DT69" s="95"/>
      <c r="DU69" s="95"/>
      <c r="DV69" s="95"/>
      <c r="DW69" s="95"/>
      <c r="DX69" s="95"/>
      <c r="DY69" s="95"/>
      <c r="DZ69" s="95"/>
      <c r="EA69" s="95"/>
      <c r="EB69" s="95"/>
      <c r="EC69" s="95"/>
      <c r="ED69" s="95"/>
      <c r="EE69" s="95"/>
      <c r="EF69" s="95"/>
      <c r="EG69" s="95"/>
      <c r="EH69" s="95"/>
      <c r="EI69" s="95"/>
      <c r="ER69" s="95"/>
      <c r="ES69" s="95"/>
      <c r="ET69" s="95"/>
    </row>
    <row r="70" spans="1:150">
      <c r="B70" s="939" t="s">
        <v>83</v>
      </c>
      <c r="C70" s="939"/>
      <c r="D70" s="105">
        <f t="shared" ref="D70:BZ70" si="40">SUM(D6:D68)</f>
        <v>41986.8</v>
      </c>
      <c r="E70" s="105">
        <f t="shared" si="40"/>
        <v>1749.45</v>
      </c>
      <c r="F70" s="105">
        <f t="shared" si="40"/>
        <v>0</v>
      </c>
      <c r="G70" s="105">
        <f t="shared" si="40"/>
        <v>41986.8</v>
      </c>
      <c r="H70" s="105">
        <f t="shared" si="40"/>
        <v>1749.45</v>
      </c>
      <c r="I70" s="105">
        <f t="shared" si="40"/>
        <v>0</v>
      </c>
      <c r="J70" s="105">
        <f t="shared" ref="J70:K70" si="41">SUM(J6:J68)</f>
        <v>12600</v>
      </c>
      <c r="K70" s="105">
        <f t="shared" si="41"/>
        <v>472.5</v>
      </c>
      <c r="L70" s="105">
        <f t="shared" ref="L70:P70" si="42">SUM(L6:L68)</f>
        <v>0</v>
      </c>
      <c r="M70" s="105">
        <f t="shared" si="42"/>
        <v>38601.360000000037</v>
      </c>
      <c r="N70" s="105">
        <f t="shared" si="42"/>
        <v>1608.3899999999987</v>
      </c>
      <c r="O70" s="105">
        <f t="shared" si="42"/>
        <v>0</v>
      </c>
      <c r="P70" s="105">
        <f t="shared" si="42"/>
        <v>49272</v>
      </c>
      <c r="Q70" s="105">
        <f t="shared" si="40"/>
        <v>4106</v>
      </c>
      <c r="R70" s="105">
        <f t="shared" si="40"/>
        <v>0</v>
      </c>
      <c r="S70" s="105">
        <f t="shared" si="40"/>
        <v>45312</v>
      </c>
      <c r="T70" s="105">
        <f t="shared" si="40"/>
        <v>3776</v>
      </c>
      <c r="U70" s="105">
        <f t="shared" si="40"/>
        <v>0</v>
      </c>
      <c r="V70" s="105">
        <f t="shared" si="40"/>
        <v>55176</v>
      </c>
      <c r="W70" s="105">
        <f t="shared" si="40"/>
        <v>4598</v>
      </c>
      <c r="X70" s="105">
        <f t="shared" si="40"/>
        <v>0</v>
      </c>
      <c r="Y70" s="105">
        <f t="shared" si="40"/>
        <v>11205</v>
      </c>
      <c r="Z70" s="105">
        <f t="shared" si="40"/>
        <v>933.75</v>
      </c>
      <c r="AA70" s="105">
        <f>SUM(AA6:AA68)</f>
        <v>0</v>
      </c>
      <c r="AB70" s="105">
        <f t="shared" si="40"/>
        <v>7941</v>
      </c>
      <c r="AC70" s="105">
        <f t="shared" si="40"/>
        <v>1323.5</v>
      </c>
      <c r="AD70" s="105">
        <f t="shared" si="40"/>
        <v>0</v>
      </c>
      <c r="AE70" s="105">
        <f t="shared" si="40"/>
        <v>15882</v>
      </c>
      <c r="AF70" s="105">
        <f t="shared" si="40"/>
        <v>1323.5</v>
      </c>
      <c r="AG70" s="105">
        <f t="shared" si="40"/>
        <v>0</v>
      </c>
      <c r="AH70" s="105">
        <f t="shared" si="40"/>
        <v>65175</v>
      </c>
      <c r="AI70" s="105">
        <f t="shared" si="40"/>
        <v>1086.25</v>
      </c>
      <c r="AJ70" s="105">
        <f t="shared" si="40"/>
        <v>0</v>
      </c>
      <c r="AK70" s="105">
        <f t="shared" si="40"/>
        <v>54855</v>
      </c>
      <c r="AL70" s="105">
        <f t="shared" si="40"/>
        <v>1828.5</v>
      </c>
      <c r="AM70" s="105">
        <f t="shared" si="40"/>
        <v>0</v>
      </c>
      <c r="AN70" s="105">
        <f t="shared" si="40"/>
        <v>54546</v>
      </c>
      <c r="AO70" s="105">
        <f t="shared" si="40"/>
        <v>4545.5</v>
      </c>
      <c r="AP70" s="105">
        <f t="shared" si="40"/>
        <v>0</v>
      </c>
      <c r="AQ70" s="105">
        <f t="shared" si="40"/>
        <v>42360</v>
      </c>
      <c r="AR70" s="105">
        <f t="shared" si="40"/>
        <v>21180</v>
      </c>
      <c r="AS70" s="105">
        <f t="shared" si="40"/>
        <v>0</v>
      </c>
      <c r="AT70" s="105">
        <f t="shared" ref="AT70" si="43">SUM(AT6:AT68)</f>
        <v>23700</v>
      </c>
      <c r="AU70" s="105">
        <f t="shared" si="40"/>
        <v>66270</v>
      </c>
      <c r="AV70" s="105">
        <f t="shared" si="40"/>
        <v>18600</v>
      </c>
      <c r="AW70" s="105">
        <f t="shared" si="40"/>
        <v>1550</v>
      </c>
      <c r="AX70" s="105">
        <f t="shared" si="40"/>
        <v>0</v>
      </c>
      <c r="AY70" s="105">
        <f t="shared" si="40"/>
        <v>18600</v>
      </c>
      <c r="AZ70" s="105">
        <f t="shared" si="40"/>
        <v>1550</v>
      </c>
      <c r="BA70" s="105">
        <f t="shared" si="40"/>
        <v>0</v>
      </c>
      <c r="BB70" s="105">
        <f t="shared" si="40"/>
        <v>49029</v>
      </c>
      <c r="BC70" s="105">
        <f t="shared" si="40"/>
        <v>817.15000000000077</v>
      </c>
      <c r="BD70" s="105">
        <f t="shared" si="40"/>
        <v>0</v>
      </c>
      <c r="BE70" s="105">
        <f t="shared" si="40"/>
        <v>39144</v>
      </c>
      <c r="BF70" s="105">
        <f t="shared" si="40"/>
        <v>3262</v>
      </c>
      <c r="BG70" s="105">
        <f t="shared" si="40"/>
        <v>0</v>
      </c>
      <c r="BH70" s="105">
        <f t="shared" si="40"/>
        <v>31600</v>
      </c>
      <c r="BI70" s="105">
        <f t="shared" si="40"/>
        <v>15800</v>
      </c>
      <c r="BJ70" s="105">
        <f t="shared" si="40"/>
        <v>0</v>
      </c>
      <c r="BK70" s="105">
        <f t="shared" ref="BK70" si="44">SUM(BK6:BK68)</f>
        <v>0</v>
      </c>
      <c r="BL70" s="105">
        <f t="shared" si="40"/>
        <v>55350</v>
      </c>
      <c r="BM70" s="105">
        <f t="shared" si="40"/>
        <v>22717.799999999985</v>
      </c>
      <c r="BN70" s="105">
        <f t="shared" si="40"/>
        <v>378.62999999999965</v>
      </c>
      <c r="BO70" s="105">
        <f t="shared" si="40"/>
        <v>0</v>
      </c>
      <c r="BP70" s="105">
        <f t="shared" si="40"/>
        <v>45171</v>
      </c>
      <c r="BQ70" s="105">
        <f t="shared" si="40"/>
        <v>752.85000000000059</v>
      </c>
      <c r="BR70" s="105">
        <f t="shared" si="40"/>
        <v>0</v>
      </c>
      <c r="BS70" s="105">
        <f t="shared" si="40"/>
        <v>13258</v>
      </c>
      <c r="BT70" s="105">
        <f t="shared" si="40"/>
        <v>1325.8</v>
      </c>
      <c r="BU70" s="105">
        <f t="shared" si="40"/>
        <v>0</v>
      </c>
      <c r="BV70" s="105">
        <f t="shared" si="40"/>
        <v>17640</v>
      </c>
      <c r="BW70" s="105">
        <f t="shared" si="40"/>
        <v>1764</v>
      </c>
      <c r="BX70" s="105">
        <f t="shared" si="40"/>
        <v>0</v>
      </c>
      <c r="BY70" s="105">
        <f t="shared" si="40"/>
        <v>18924.195936232769</v>
      </c>
      <c r="BZ70" s="105">
        <f t="shared" si="40"/>
        <v>1892.4195936232732</v>
      </c>
      <c r="CA70" s="105">
        <f t="shared" ref="CA70:EI70" si="45">SUM(CA6:CA68)</f>
        <v>0</v>
      </c>
      <c r="CB70" s="105">
        <f t="shared" si="45"/>
        <v>8297.3000000000084</v>
      </c>
      <c r="CC70" s="105">
        <f t="shared" si="45"/>
        <v>829.72999999999979</v>
      </c>
      <c r="CD70" s="105">
        <f t="shared" si="45"/>
        <v>0</v>
      </c>
      <c r="CE70" s="105">
        <f t="shared" si="45"/>
        <v>71590.175999999949</v>
      </c>
      <c r="CF70" s="105">
        <f t="shared" si="45"/>
        <v>5113.5839999999971</v>
      </c>
      <c r="CG70" s="105">
        <f t="shared" si="45"/>
        <v>0</v>
      </c>
      <c r="CH70" s="105">
        <f t="shared" ref="CH70" si="46">SUM(CH6:CH68)</f>
        <v>0</v>
      </c>
      <c r="CI70" s="105">
        <f t="shared" si="45"/>
        <v>11593</v>
      </c>
      <c r="CJ70" s="105">
        <f t="shared" si="45"/>
        <v>0</v>
      </c>
      <c r="CK70" s="105">
        <f t="shared" si="45"/>
        <v>22376</v>
      </c>
      <c r="CL70" s="105">
        <f t="shared" si="45"/>
        <v>0</v>
      </c>
      <c r="CM70" s="105">
        <f t="shared" si="45"/>
        <v>103950</v>
      </c>
      <c r="CN70" s="105">
        <f t="shared" si="45"/>
        <v>17020</v>
      </c>
      <c r="CO70" s="105">
        <f t="shared" si="45"/>
        <v>85100</v>
      </c>
      <c r="CP70" s="105">
        <f t="shared" si="45"/>
        <v>0</v>
      </c>
      <c r="CQ70" s="105">
        <f t="shared" si="45"/>
        <v>503961.63825363811</v>
      </c>
      <c r="CR70" s="105">
        <f t="shared" si="45"/>
        <v>4199.6803187803134</v>
      </c>
      <c r="CS70" s="105">
        <f t="shared" si="45"/>
        <v>839390.65072765097</v>
      </c>
      <c r="CT70" s="105">
        <f t="shared" si="45"/>
        <v>9326.5627858627831</v>
      </c>
      <c r="CU70" s="105">
        <f t="shared" si="45"/>
        <v>805029.62993762887</v>
      </c>
      <c r="CV70" s="105">
        <f t="shared" si="45"/>
        <v>22361.934164934177</v>
      </c>
      <c r="CW70" s="105">
        <f t="shared" si="45"/>
        <v>795212.19542619551</v>
      </c>
      <c r="CX70" s="105">
        <f t="shared" si="45"/>
        <v>44178.45530145528</v>
      </c>
      <c r="CY70" s="105">
        <f t="shared" si="45"/>
        <v>780486.04365904361</v>
      </c>
      <c r="CZ70" s="105">
        <f t="shared" si="45"/>
        <v>43360.335758835739</v>
      </c>
      <c r="DA70" s="105">
        <f t="shared" si="45"/>
        <v>866322.95426195324</v>
      </c>
      <c r="DB70" s="105">
        <f t="shared" si="45"/>
        <v>48129.053014552934</v>
      </c>
      <c r="DC70" s="105">
        <f t="shared" ref="DC70:DF70" si="47">SUM(DC6:DC68)</f>
        <v>806572.34719334613</v>
      </c>
      <c r="DD70" s="105">
        <f t="shared" si="47"/>
        <v>44809.574844074828</v>
      </c>
      <c r="DE70" s="105">
        <f t="shared" si="47"/>
        <v>702396.27593840426</v>
      </c>
      <c r="DF70" s="105">
        <f t="shared" si="47"/>
        <v>39022.015329911344</v>
      </c>
      <c r="DG70" s="105">
        <f t="shared" si="45"/>
        <v>871570.01940401865</v>
      </c>
      <c r="DH70" s="105">
        <f t="shared" si="45"/>
        <v>217892.50485100466</v>
      </c>
      <c r="DI70" s="105"/>
      <c r="DJ70" s="105"/>
      <c r="DK70" s="105"/>
      <c r="DL70" s="105"/>
      <c r="DM70" s="105"/>
      <c r="DN70" s="105"/>
      <c r="DO70" s="105">
        <f t="shared" ref="DO70:DQ70" si="48">SUM(DO6:DO68)</f>
        <v>283500</v>
      </c>
      <c r="DP70" s="105">
        <f t="shared" si="48"/>
        <v>47250</v>
      </c>
      <c r="DQ70" s="105">
        <f t="shared" si="48"/>
        <v>0</v>
      </c>
      <c r="DR70" s="105">
        <f t="shared" si="45"/>
        <v>561400</v>
      </c>
      <c r="DS70" s="105">
        <f>SUM(DS6:DS68)</f>
        <v>18876</v>
      </c>
      <c r="DT70" s="105">
        <f t="shared" si="45"/>
        <v>1573</v>
      </c>
      <c r="DU70" s="105">
        <f>SUM(DU6:DU68)</f>
        <v>0</v>
      </c>
      <c r="DV70" s="105">
        <f>SUM(DV6:DV68)</f>
        <v>9438</v>
      </c>
      <c r="DW70" s="105">
        <f>SUM(DW6:DW68)</f>
        <v>0</v>
      </c>
      <c r="DX70" s="105">
        <f t="shared" si="45"/>
        <v>12096</v>
      </c>
      <c r="DY70" s="105">
        <f t="shared" si="45"/>
        <v>0</v>
      </c>
      <c r="DZ70" s="105">
        <f t="shared" ref="DZ70:EA70" si="49">SUM(DZ6:DZ68)</f>
        <v>24192</v>
      </c>
      <c r="EA70" s="105">
        <f t="shared" si="49"/>
        <v>0</v>
      </c>
      <c r="EB70" s="105">
        <f t="shared" ref="EB70:EC70" si="50">SUM(EB6:EB68)</f>
        <v>12096</v>
      </c>
      <c r="EC70" s="105">
        <f t="shared" si="50"/>
        <v>0</v>
      </c>
      <c r="ED70" s="105">
        <f t="shared" si="45"/>
        <v>6048</v>
      </c>
      <c r="EE70" s="105">
        <f t="shared" si="45"/>
        <v>0</v>
      </c>
      <c r="EF70" s="105">
        <f t="shared" ref="EF70:EG70" si="51">SUM(EF6:EF68)</f>
        <v>6048</v>
      </c>
      <c r="EG70" s="105">
        <f t="shared" si="51"/>
        <v>0</v>
      </c>
      <c r="EH70" s="105">
        <f t="shared" si="45"/>
        <v>21430</v>
      </c>
      <c r="EI70" s="105">
        <f t="shared" si="45"/>
        <v>0</v>
      </c>
      <c r="EJ70" s="3"/>
      <c r="EK70" s="3"/>
      <c r="ER70" s="785" t="s">
        <v>83</v>
      </c>
      <c r="ES70" s="785"/>
      <c r="ET70" s="104">
        <f>SUM(ET6:ET68)</f>
        <v>0</v>
      </c>
    </row>
    <row r="71" spans="1:150" s="53" customFormat="1">
      <c r="B71" s="957" t="s">
        <v>144</v>
      </c>
      <c r="C71" s="957"/>
      <c r="D71" s="107">
        <f>SUM(D6:D20)</f>
        <v>10006.799999999999</v>
      </c>
      <c r="E71" s="107">
        <f t="shared" ref="E71:CA71" si="52">SUM(E6:E20)</f>
        <v>416.95</v>
      </c>
      <c r="F71" s="107">
        <f t="shared" si="52"/>
        <v>0</v>
      </c>
      <c r="G71" s="107">
        <f t="shared" si="52"/>
        <v>10006.799999999999</v>
      </c>
      <c r="H71" s="107">
        <f t="shared" si="52"/>
        <v>416.95</v>
      </c>
      <c r="I71" s="107">
        <f t="shared" si="52"/>
        <v>0</v>
      </c>
      <c r="J71" s="107">
        <f t="shared" ref="J71:Q71" si="53">SUM(J6:J20)</f>
        <v>3000</v>
      </c>
      <c r="K71" s="107">
        <f t="shared" si="53"/>
        <v>112.5</v>
      </c>
      <c r="L71" s="107">
        <f t="shared" si="53"/>
        <v>0</v>
      </c>
      <c r="M71" s="107">
        <f t="shared" si="53"/>
        <v>9190.8000000000011</v>
      </c>
      <c r="N71" s="107">
        <f t="shared" si="53"/>
        <v>382.94999999999993</v>
      </c>
      <c r="O71" s="107">
        <f t="shared" si="53"/>
        <v>0</v>
      </c>
      <c r="P71" s="107">
        <f t="shared" si="53"/>
        <v>11700</v>
      </c>
      <c r="Q71" s="107">
        <f t="shared" si="53"/>
        <v>975</v>
      </c>
      <c r="R71" s="107">
        <f t="shared" si="52"/>
        <v>0</v>
      </c>
      <c r="S71" s="107">
        <f t="shared" si="52"/>
        <v>10752</v>
      </c>
      <c r="T71" s="107">
        <f t="shared" si="52"/>
        <v>896</v>
      </c>
      <c r="U71" s="107">
        <f t="shared" si="52"/>
        <v>0</v>
      </c>
      <c r="V71" s="107">
        <f t="shared" si="52"/>
        <v>13140</v>
      </c>
      <c r="W71" s="107">
        <f t="shared" si="52"/>
        <v>1095</v>
      </c>
      <c r="X71" s="107">
        <f t="shared" si="52"/>
        <v>0</v>
      </c>
      <c r="Y71" s="107">
        <f t="shared" si="52"/>
        <v>2709</v>
      </c>
      <c r="Z71" s="107">
        <f t="shared" si="52"/>
        <v>225.75</v>
      </c>
      <c r="AA71" s="107">
        <f>SUM(AA6:AA20)</f>
        <v>0</v>
      </c>
      <c r="AB71" s="107">
        <f t="shared" si="52"/>
        <v>1893</v>
      </c>
      <c r="AC71" s="107">
        <f t="shared" si="52"/>
        <v>315.5</v>
      </c>
      <c r="AD71" s="107">
        <f t="shared" si="52"/>
        <v>0</v>
      </c>
      <c r="AE71" s="107">
        <f t="shared" si="52"/>
        <v>3786</v>
      </c>
      <c r="AF71" s="107">
        <f t="shared" si="52"/>
        <v>315.5</v>
      </c>
      <c r="AG71" s="107">
        <f t="shared" si="52"/>
        <v>0</v>
      </c>
      <c r="AH71" s="107">
        <f t="shared" si="52"/>
        <v>15495</v>
      </c>
      <c r="AI71" s="107">
        <f t="shared" si="52"/>
        <v>258.25</v>
      </c>
      <c r="AJ71" s="107">
        <f t="shared" si="52"/>
        <v>0</v>
      </c>
      <c r="AK71" s="107">
        <f t="shared" si="52"/>
        <v>13095</v>
      </c>
      <c r="AL71" s="107">
        <f t="shared" si="52"/>
        <v>436.5</v>
      </c>
      <c r="AM71" s="107">
        <f t="shared" si="52"/>
        <v>0</v>
      </c>
      <c r="AN71" s="107">
        <f t="shared" si="52"/>
        <v>12966</v>
      </c>
      <c r="AO71" s="107">
        <f t="shared" si="52"/>
        <v>1080.5</v>
      </c>
      <c r="AP71" s="107">
        <f t="shared" si="52"/>
        <v>0</v>
      </c>
      <c r="AQ71" s="107">
        <f t="shared" si="52"/>
        <v>10050</v>
      </c>
      <c r="AR71" s="107">
        <f t="shared" si="52"/>
        <v>5025</v>
      </c>
      <c r="AS71" s="107">
        <f t="shared" si="52"/>
        <v>0</v>
      </c>
      <c r="AT71" s="107">
        <f t="shared" ref="AT71" si="54">SUM(AT6:AT20)</f>
        <v>5625</v>
      </c>
      <c r="AU71" s="107">
        <f t="shared" si="52"/>
        <v>15750</v>
      </c>
      <c r="AV71" s="107">
        <f t="shared" si="52"/>
        <v>4200</v>
      </c>
      <c r="AW71" s="107">
        <f t="shared" si="52"/>
        <v>350</v>
      </c>
      <c r="AX71" s="107">
        <f t="shared" si="52"/>
        <v>0</v>
      </c>
      <c r="AY71" s="107">
        <f t="shared" si="52"/>
        <v>4200</v>
      </c>
      <c r="AZ71" s="107">
        <f t="shared" si="52"/>
        <v>350</v>
      </c>
      <c r="BA71" s="107">
        <f t="shared" si="52"/>
        <v>0</v>
      </c>
      <c r="BB71" s="107">
        <f t="shared" si="52"/>
        <v>11733</v>
      </c>
      <c r="BC71" s="107">
        <f t="shared" si="52"/>
        <v>195.54999999999995</v>
      </c>
      <c r="BD71" s="107">
        <f t="shared" si="52"/>
        <v>0</v>
      </c>
      <c r="BE71" s="107">
        <f t="shared" si="52"/>
        <v>9180</v>
      </c>
      <c r="BF71" s="107">
        <f t="shared" si="52"/>
        <v>765</v>
      </c>
      <c r="BG71" s="107">
        <f t="shared" si="52"/>
        <v>0</v>
      </c>
      <c r="BH71" s="107">
        <f t="shared" si="52"/>
        <v>7500</v>
      </c>
      <c r="BI71" s="107">
        <f t="shared" si="52"/>
        <v>3750</v>
      </c>
      <c r="BJ71" s="107">
        <f t="shared" si="52"/>
        <v>0</v>
      </c>
      <c r="BK71" s="107">
        <f t="shared" ref="BK71" si="55">SUM(BK6:BK20)</f>
        <v>0</v>
      </c>
      <c r="BL71" s="107">
        <f t="shared" si="52"/>
        <v>13125</v>
      </c>
      <c r="BM71" s="107">
        <f t="shared" si="52"/>
        <v>5409.0000000000009</v>
      </c>
      <c r="BN71" s="107">
        <f t="shared" si="52"/>
        <v>90.15</v>
      </c>
      <c r="BO71" s="107">
        <f t="shared" si="52"/>
        <v>0</v>
      </c>
      <c r="BP71" s="107">
        <f t="shared" si="52"/>
        <v>10755</v>
      </c>
      <c r="BQ71" s="107">
        <f t="shared" si="52"/>
        <v>179.24999999999997</v>
      </c>
      <c r="BR71" s="107">
        <f t="shared" si="52"/>
        <v>0</v>
      </c>
      <c r="BS71" s="107">
        <f t="shared" si="52"/>
        <v>3178</v>
      </c>
      <c r="BT71" s="107">
        <f t="shared" si="52"/>
        <v>317.8</v>
      </c>
      <c r="BU71" s="107">
        <f t="shared" si="52"/>
        <v>0</v>
      </c>
      <c r="BV71" s="107">
        <f t="shared" si="52"/>
        <v>4200</v>
      </c>
      <c r="BW71" s="107">
        <f t="shared" si="52"/>
        <v>420</v>
      </c>
      <c r="BX71" s="107">
        <f t="shared" si="52"/>
        <v>0</v>
      </c>
      <c r="BY71" s="107">
        <f t="shared" si="52"/>
        <v>4505.7609371982753</v>
      </c>
      <c r="BZ71" s="107">
        <f t="shared" si="52"/>
        <v>450.57609371982761</v>
      </c>
      <c r="CA71" s="107">
        <f t="shared" si="52"/>
        <v>0</v>
      </c>
      <c r="CB71" s="107">
        <f t="shared" ref="CB71:EI71" si="56">SUM(CB6:CB20)</f>
        <v>1994.8999999999996</v>
      </c>
      <c r="CC71" s="107">
        <f t="shared" si="56"/>
        <v>199.48999999999995</v>
      </c>
      <c r="CD71" s="107">
        <f t="shared" si="56"/>
        <v>0</v>
      </c>
      <c r="CE71" s="107">
        <f t="shared" si="56"/>
        <v>17045.279999999992</v>
      </c>
      <c r="CF71" s="107">
        <f t="shared" si="56"/>
        <v>1217.5199999999998</v>
      </c>
      <c r="CG71" s="107">
        <f t="shared" si="56"/>
        <v>0</v>
      </c>
      <c r="CH71" s="107">
        <f t="shared" ref="CH71" si="57">SUM(CH6:CH20)</f>
        <v>0</v>
      </c>
      <c r="CI71" s="107">
        <f t="shared" si="56"/>
        <v>2761</v>
      </c>
      <c r="CJ71" s="107">
        <f t="shared" si="56"/>
        <v>0</v>
      </c>
      <c r="CK71" s="107">
        <f t="shared" si="56"/>
        <v>5325</v>
      </c>
      <c r="CL71" s="107">
        <f t="shared" si="56"/>
        <v>0</v>
      </c>
      <c r="CM71" s="107"/>
      <c r="CN71" s="107">
        <f t="shared" si="56"/>
        <v>4050</v>
      </c>
      <c r="CO71" s="107">
        <f t="shared" si="56"/>
        <v>20250</v>
      </c>
      <c r="CP71" s="107">
        <f t="shared" si="56"/>
        <v>0</v>
      </c>
      <c r="CQ71" s="107">
        <f t="shared" si="56"/>
        <v>119762.05405405402</v>
      </c>
      <c r="CR71" s="107">
        <f t="shared" si="56"/>
        <v>998.01711711711744</v>
      </c>
      <c r="CS71" s="107">
        <f t="shared" si="56"/>
        <v>199473.8108108108</v>
      </c>
      <c r="CT71" s="107">
        <f t="shared" si="56"/>
        <v>2216.3756756756752</v>
      </c>
      <c r="CU71" s="107">
        <f t="shared" si="56"/>
        <v>191308.21621621624</v>
      </c>
      <c r="CV71" s="107">
        <f t="shared" si="56"/>
        <v>5314.1171171171172</v>
      </c>
      <c r="CW71" s="107">
        <f t="shared" si="56"/>
        <v>188975.1891891892</v>
      </c>
      <c r="CX71" s="107">
        <f t="shared" si="56"/>
        <v>10498.621621621616</v>
      </c>
      <c r="CY71" s="107">
        <f t="shared" si="56"/>
        <v>185475.64864864864</v>
      </c>
      <c r="CZ71" s="107">
        <f t="shared" si="56"/>
        <v>10304.202702702702</v>
      </c>
      <c r="DA71" s="107">
        <f t="shared" si="56"/>
        <v>203952.89189189189</v>
      </c>
      <c r="DB71" s="107">
        <f t="shared" si="56"/>
        <v>11330.716216216215</v>
      </c>
      <c r="DC71" s="107">
        <f t="shared" ref="DC71:DF71" si="58">SUM(DC6:DC20)</f>
        <v>189108.72972972976</v>
      </c>
      <c r="DD71" s="107">
        <f t="shared" si="58"/>
        <v>10506.040540540536</v>
      </c>
      <c r="DE71" s="107">
        <f t="shared" si="58"/>
        <v>167261.14080326952</v>
      </c>
      <c r="DF71" s="107">
        <f t="shared" si="58"/>
        <v>9292.2856001816399</v>
      </c>
      <c r="DG71" s="107">
        <f t="shared" si="56"/>
        <v>207120.95495495485</v>
      </c>
      <c r="DH71" s="107">
        <f t="shared" si="56"/>
        <v>51780.238738738713</v>
      </c>
      <c r="DI71" s="107"/>
      <c r="DJ71" s="107"/>
      <c r="DK71" s="107"/>
      <c r="DL71" s="107"/>
      <c r="DM71" s="107"/>
      <c r="DN71" s="107"/>
      <c r="DO71" s="107">
        <f t="shared" ref="DO71:DQ71" si="59">SUM(DO6:DO20)</f>
        <v>67500</v>
      </c>
      <c r="DP71" s="107">
        <f t="shared" si="59"/>
        <v>11250</v>
      </c>
      <c r="DQ71" s="107">
        <f t="shared" si="59"/>
        <v>0</v>
      </c>
      <c r="DR71" s="107">
        <f t="shared" si="56"/>
        <v>133500</v>
      </c>
      <c r="DS71" s="107">
        <f>SUM(DS6:DS20)</f>
        <v>4476</v>
      </c>
      <c r="DT71" s="107">
        <f>SUM(DT6:DT20)</f>
        <v>373</v>
      </c>
      <c r="DU71" s="107">
        <f>SUM(DU6:DU20)</f>
        <v>0</v>
      </c>
      <c r="DV71" s="107">
        <f>SUM(DV6:DV20)</f>
        <v>2238</v>
      </c>
      <c r="DW71" s="107">
        <f>SUM(DW6:DW20)</f>
        <v>0</v>
      </c>
      <c r="DX71" s="107">
        <f t="shared" si="56"/>
        <v>2880</v>
      </c>
      <c r="DY71" s="107">
        <f t="shared" si="56"/>
        <v>0</v>
      </c>
      <c r="DZ71" s="107">
        <f t="shared" ref="DZ71:EA71" si="60">SUM(DZ6:DZ20)</f>
        <v>5760</v>
      </c>
      <c r="EA71" s="107">
        <f t="shared" si="60"/>
        <v>0</v>
      </c>
      <c r="EB71" s="107">
        <f t="shared" ref="EB71:EC71" si="61">SUM(EB6:EB20)</f>
        <v>2880</v>
      </c>
      <c r="EC71" s="107">
        <f t="shared" si="61"/>
        <v>0</v>
      </c>
      <c r="ED71" s="107">
        <f t="shared" si="56"/>
        <v>1440</v>
      </c>
      <c r="EE71" s="107">
        <f t="shared" si="56"/>
        <v>0</v>
      </c>
      <c r="EF71" s="107">
        <f t="shared" ref="EF71:EG71" si="62">SUM(EF6:EF20)</f>
        <v>1440</v>
      </c>
      <c r="EG71" s="107">
        <f t="shared" si="62"/>
        <v>0</v>
      </c>
      <c r="EH71" s="107">
        <f t="shared" si="56"/>
        <v>5100</v>
      </c>
      <c r="EI71" s="107">
        <f t="shared" si="56"/>
        <v>0</v>
      </c>
      <c r="EJ71" s="61"/>
      <c r="EK71" s="61"/>
    </row>
    <row r="72" spans="1:150" s="53" customFormat="1">
      <c r="B72" s="958" t="s">
        <v>318</v>
      </c>
      <c r="C72" s="958"/>
      <c r="D72" s="124">
        <f>SUM(D21:D36)</f>
        <v>10668</v>
      </c>
      <c r="E72" s="124">
        <f t="shared" ref="E72:CA72" si="63">SUM(E21:E36)</f>
        <v>444.5</v>
      </c>
      <c r="F72" s="124">
        <f t="shared" si="63"/>
        <v>0</v>
      </c>
      <c r="G72" s="124">
        <f t="shared" si="63"/>
        <v>10668</v>
      </c>
      <c r="H72" s="124">
        <f t="shared" si="63"/>
        <v>444.5</v>
      </c>
      <c r="I72" s="124">
        <f t="shared" si="63"/>
        <v>0</v>
      </c>
      <c r="J72" s="124">
        <f t="shared" ref="J72:P72" si="64">SUM(J21:J36)</f>
        <v>3200</v>
      </c>
      <c r="K72" s="124">
        <f t="shared" si="64"/>
        <v>120</v>
      </c>
      <c r="L72" s="124">
        <f t="shared" si="64"/>
        <v>0</v>
      </c>
      <c r="M72" s="124">
        <f t="shared" si="64"/>
        <v>9803.52</v>
      </c>
      <c r="N72" s="124">
        <f t="shared" si="64"/>
        <v>408.4799999999999</v>
      </c>
      <c r="O72" s="124">
        <f t="shared" si="64"/>
        <v>0</v>
      </c>
      <c r="P72" s="124">
        <f t="shared" si="64"/>
        <v>12612</v>
      </c>
      <c r="Q72" s="124">
        <f t="shared" si="63"/>
        <v>1051</v>
      </c>
      <c r="R72" s="124">
        <f t="shared" si="63"/>
        <v>0</v>
      </c>
      <c r="S72" s="124">
        <f t="shared" si="63"/>
        <v>11520</v>
      </c>
      <c r="T72" s="124">
        <f t="shared" si="63"/>
        <v>960</v>
      </c>
      <c r="U72" s="124">
        <f t="shared" si="63"/>
        <v>0</v>
      </c>
      <c r="V72" s="124">
        <f t="shared" si="63"/>
        <v>14004</v>
      </c>
      <c r="W72" s="124">
        <f t="shared" si="63"/>
        <v>1167</v>
      </c>
      <c r="X72" s="124">
        <f t="shared" si="63"/>
        <v>0</v>
      </c>
      <c r="Y72" s="124">
        <f t="shared" si="63"/>
        <v>2832</v>
      </c>
      <c r="Z72" s="124">
        <f t="shared" si="63"/>
        <v>236</v>
      </c>
      <c r="AA72" s="124">
        <f>SUM(AA21:AA36)</f>
        <v>0</v>
      </c>
      <c r="AB72" s="124">
        <f t="shared" si="63"/>
        <v>2016</v>
      </c>
      <c r="AC72" s="124">
        <f t="shared" si="63"/>
        <v>336</v>
      </c>
      <c r="AD72" s="124">
        <f t="shared" si="63"/>
        <v>0</v>
      </c>
      <c r="AE72" s="124">
        <f t="shared" si="63"/>
        <v>4032</v>
      </c>
      <c r="AF72" s="124">
        <f t="shared" si="63"/>
        <v>336</v>
      </c>
      <c r="AG72" s="124">
        <f t="shared" si="63"/>
        <v>0</v>
      </c>
      <c r="AH72" s="124">
        <f t="shared" si="63"/>
        <v>16560</v>
      </c>
      <c r="AI72" s="124">
        <f t="shared" si="63"/>
        <v>276</v>
      </c>
      <c r="AJ72" s="124">
        <f t="shared" si="63"/>
        <v>0</v>
      </c>
      <c r="AK72" s="124">
        <f t="shared" si="63"/>
        <v>13920</v>
      </c>
      <c r="AL72" s="124">
        <f t="shared" si="63"/>
        <v>464</v>
      </c>
      <c r="AM72" s="124">
        <f t="shared" si="63"/>
        <v>0</v>
      </c>
      <c r="AN72" s="124">
        <f t="shared" si="63"/>
        <v>13932</v>
      </c>
      <c r="AO72" s="124">
        <f t="shared" si="63"/>
        <v>1161</v>
      </c>
      <c r="AP72" s="124">
        <f t="shared" si="63"/>
        <v>0</v>
      </c>
      <c r="AQ72" s="124">
        <f t="shared" si="63"/>
        <v>10870</v>
      </c>
      <c r="AR72" s="124">
        <f t="shared" si="63"/>
        <v>5435</v>
      </c>
      <c r="AS72" s="124">
        <f t="shared" si="63"/>
        <v>0</v>
      </c>
      <c r="AT72" s="124">
        <f t="shared" ref="AT72" si="65">SUM(AT21:AT36)</f>
        <v>6075</v>
      </c>
      <c r="AU72" s="124">
        <f t="shared" si="63"/>
        <v>16920</v>
      </c>
      <c r="AV72" s="124">
        <f t="shared" si="63"/>
        <v>4800</v>
      </c>
      <c r="AW72" s="124">
        <f t="shared" si="63"/>
        <v>400</v>
      </c>
      <c r="AX72" s="124">
        <f t="shared" si="63"/>
        <v>0</v>
      </c>
      <c r="AY72" s="124">
        <f t="shared" si="63"/>
        <v>4800</v>
      </c>
      <c r="AZ72" s="124">
        <f t="shared" si="63"/>
        <v>400</v>
      </c>
      <c r="BA72" s="124">
        <f t="shared" si="63"/>
        <v>0</v>
      </c>
      <c r="BB72" s="124">
        <f t="shared" si="63"/>
        <v>12432</v>
      </c>
      <c r="BC72" s="124">
        <f t="shared" si="63"/>
        <v>207.19999999999993</v>
      </c>
      <c r="BD72" s="124">
        <f t="shared" si="63"/>
        <v>0</v>
      </c>
      <c r="BE72" s="124">
        <f t="shared" si="63"/>
        <v>10380</v>
      </c>
      <c r="BF72" s="124">
        <f t="shared" si="63"/>
        <v>865</v>
      </c>
      <c r="BG72" s="124">
        <f t="shared" si="63"/>
        <v>0</v>
      </c>
      <c r="BH72" s="124">
        <f t="shared" si="63"/>
        <v>8100</v>
      </c>
      <c r="BI72" s="124">
        <f t="shared" si="63"/>
        <v>4050</v>
      </c>
      <c r="BJ72" s="124">
        <f t="shared" si="63"/>
        <v>0</v>
      </c>
      <c r="BK72" s="124">
        <f t="shared" ref="BK72" si="66">SUM(BK21:BK36)</f>
        <v>0</v>
      </c>
      <c r="BL72" s="124">
        <f t="shared" si="63"/>
        <v>14225</v>
      </c>
      <c r="BM72" s="124">
        <f t="shared" si="63"/>
        <v>5769.6000000000013</v>
      </c>
      <c r="BN72" s="124">
        <f t="shared" si="63"/>
        <v>96.160000000000011</v>
      </c>
      <c r="BO72" s="124">
        <f t="shared" si="63"/>
        <v>0</v>
      </c>
      <c r="BP72" s="124">
        <f t="shared" si="63"/>
        <v>11472</v>
      </c>
      <c r="BQ72" s="124">
        <f t="shared" si="63"/>
        <v>191.19999999999996</v>
      </c>
      <c r="BR72" s="124">
        <f t="shared" si="63"/>
        <v>0</v>
      </c>
      <c r="BS72" s="124">
        <f t="shared" si="63"/>
        <v>3360</v>
      </c>
      <c r="BT72" s="124">
        <f t="shared" si="63"/>
        <v>336</v>
      </c>
      <c r="BU72" s="124">
        <f t="shared" si="63"/>
        <v>0</v>
      </c>
      <c r="BV72" s="124">
        <f t="shared" si="63"/>
        <v>4480</v>
      </c>
      <c r="BW72" s="124">
        <f t="shared" si="63"/>
        <v>448</v>
      </c>
      <c r="BX72" s="124">
        <f t="shared" si="63"/>
        <v>0</v>
      </c>
      <c r="BY72" s="124">
        <f t="shared" si="63"/>
        <v>4806.1449996781603</v>
      </c>
      <c r="BZ72" s="124">
        <f t="shared" si="63"/>
        <v>480.61449996781613</v>
      </c>
      <c r="CA72" s="124">
        <f t="shared" si="63"/>
        <v>0</v>
      </c>
      <c r="CB72" s="124">
        <f t="shared" ref="CB72:EI72" si="67">SUM(CB21:CB36)</f>
        <v>2100.7999999999997</v>
      </c>
      <c r="CC72" s="124">
        <f t="shared" si="67"/>
        <v>210.07999999999996</v>
      </c>
      <c r="CD72" s="124">
        <f t="shared" si="67"/>
        <v>0</v>
      </c>
      <c r="CE72" s="124">
        <f t="shared" si="67"/>
        <v>18181.631999999991</v>
      </c>
      <c r="CF72" s="124">
        <f t="shared" si="67"/>
        <v>1298.6879999999996</v>
      </c>
      <c r="CG72" s="124">
        <f t="shared" si="67"/>
        <v>0</v>
      </c>
      <c r="CH72" s="124">
        <f t="shared" ref="CH72" si="68">SUM(CH21:CH36)</f>
        <v>0</v>
      </c>
      <c r="CI72" s="124">
        <f t="shared" si="67"/>
        <v>2944</v>
      </c>
      <c r="CJ72" s="124">
        <f t="shared" si="67"/>
        <v>0</v>
      </c>
      <c r="CK72" s="124">
        <f t="shared" si="67"/>
        <v>5691</v>
      </c>
      <c r="CL72" s="124">
        <f t="shared" si="67"/>
        <v>0</v>
      </c>
      <c r="CM72" s="124"/>
      <c r="CN72" s="124">
        <f t="shared" si="67"/>
        <v>4330</v>
      </c>
      <c r="CO72" s="124">
        <f t="shared" si="67"/>
        <v>21650</v>
      </c>
      <c r="CP72" s="124">
        <f t="shared" si="67"/>
        <v>0</v>
      </c>
      <c r="CQ72" s="124">
        <f t="shared" si="67"/>
        <v>128066.52806652804</v>
      </c>
      <c r="CR72" s="124">
        <f t="shared" si="67"/>
        <v>1067.2210672210674</v>
      </c>
      <c r="CS72" s="124">
        <f t="shared" si="67"/>
        <v>213305.61330561328</v>
      </c>
      <c r="CT72" s="124">
        <f t="shared" si="67"/>
        <v>2370.0623700623696</v>
      </c>
      <c r="CU72" s="124">
        <f t="shared" si="67"/>
        <v>204573.80457380458</v>
      </c>
      <c r="CV72" s="124">
        <f t="shared" si="67"/>
        <v>5682.6056826056838</v>
      </c>
      <c r="CW72" s="124">
        <f t="shared" si="67"/>
        <v>202079.00207900206</v>
      </c>
      <c r="CX72" s="124">
        <f t="shared" si="67"/>
        <v>11226.611226611221</v>
      </c>
      <c r="CY72" s="124">
        <f t="shared" si="67"/>
        <v>198336.79833679833</v>
      </c>
      <c r="CZ72" s="124">
        <f t="shared" si="67"/>
        <v>11018.711018711017</v>
      </c>
      <c r="DA72" s="124">
        <f t="shared" si="67"/>
        <v>220790.02079002082</v>
      </c>
      <c r="DB72" s="124">
        <f t="shared" si="67"/>
        <v>12266.112266112264</v>
      </c>
      <c r="DC72" s="124">
        <f t="shared" ref="DC72:DF72" si="69">SUM(DC21:DC36)</f>
        <v>205821.20582120583</v>
      </c>
      <c r="DD72" s="124">
        <f t="shared" si="69"/>
        <v>11434.511434511431</v>
      </c>
      <c r="DE72" s="124">
        <f t="shared" si="69"/>
        <v>178378.37837837837</v>
      </c>
      <c r="DF72" s="124">
        <f t="shared" si="69"/>
        <v>9909.9099099099094</v>
      </c>
      <c r="DG72" s="124">
        <f t="shared" si="67"/>
        <v>221483.02148302135</v>
      </c>
      <c r="DH72" s="124">
        <f t="shared" si="67"/>
        <v>55370.755370755338</v>
      </c>
      <c r="DI72" s="124"/>
      <c r="DJ72" s="124"/>
      <c r="DK72" s="124"/>
      <c r="DL72" s="124"/>
      <c r="DM72" s="124"/>
      <c r="DN72" s="124"/>
      <c r="DO72" s="124">
        <f t="shared" ref="DO72:DQ72" si="70">SUM(DO21:DO36)</f>
        <v>72000</v>
      </c>
      <c r="DP72" s="124">
        <f t="shared" si="70"/>
        <v>12000</v>
      </c>
      <c r="DQ72" s="124">
        <f t="shared" si="70"/>
        <v>0</v>
      </c>
      <c r="DR72" s="124">
        <f t="shared" si="67"/>
        <v>143100</v>
      </c>
      <c r="DS72" s="124">
        <f t="shared" si="67"/>
        <v>4800</v>
      </c>
      <c r="DT72" s="124">
        <f t="shared" si="67"/>
        <v>400</v>
      </c>
      <c r="DU72" s="124">
        <f>SUM(DU21:DU36)</f>
        <v>0</v>
      </c>
      <c r="DV72" s="124">
        <f t="shared" ref="DV72" si="71">SUM(DV21:DV36)</f>
        <v>2400</v>
      </c>
      <c r="DW72" s="124">
        <f t="shared" ref="DW72" si="72">SUM(DW21:DW36)</f>
        <v>0</v>
      </c>
      <c r="DX72" s="124">
        <f t="shared" si="67"/>
        <v>3072</v>
      </c>
      <c r="DY72" s="124">
        <f t="shared" si="67"/>
        <v>0</v>
      </c>
      <c r="DZ72" s="124">
        <f t="shared" ref="DZ72:EA72" si="73">SUM(DZ21:DZ36)</f>
        <v>6144</v>
      </c>
      <c r="EA72" s="124">
        <f t="shared" si="73"/>
        <v>0</v>
      </c>
      <c r="EB72" s="124">
        <f t="shared" ref="EB72:EC72" si="74">SUM(EB21:EB36)</f>
        <v>3072</v>
      </c>
      <c r="EC72" s="124">
        <f t="shared" si="74"/>
        <v>0</v>
      </c>
      <c r="ED72" s="124">
        <f t="shared" si="67"/>
        <v>1536</v>
      </c>
      <c r="EE72" s="124">
        <f t="shared" si="67"/>
        <v>0</v>
      </c>
      <c r="EF72" s="124">
        <f t="shared" ref="EF72:EG72" si="75">SUM(EF21:EF36)</f>
        <v>1536</v>
      </c>
      <c r="EG72" s="124">
        <f t="shared" si="75"/>
        <v>0</v>
      </c>
      <c r="EH72" s="124">
        <f t="shared" si="67"/>
        <v>5450</v>
      </c>
      <c r="EI72" s="124">
        <f t="shared" si="67"/>
        <v>0</v>
      </c>
      <c r="EJ72" s="61"/>
      <c r="EK72" s="61"/>
    </row>
    <row r="73" spans="1:150" s="53" customFormat="1">
      <c r="B73" s="959" t="s">
        <v>317</v>
      </c>
      <c r="C73" s="959"/>
      <c r="D73" s="106">
        <f>SUM(D37:D68)</f>
        <v>21312</v>
      </c>
      <c r="E73" s="106">
        <f t="shared" ref="E73:CA73" si="76">SUM(E37:E68)</f>
        <v>888</v>
      </c>
      <c r="F73" s="106">
        <f t="shared" si="76"/>
        <v>0</v>
      </c>
      <c r="G73" s="106">
        <f t="shared" si="76"/>
        <v>21312</v>
      </c>
      <c r="H73" s="106">
        <f t="shared" si="76"/>
        <v>888</v>
      </c>
      <c r="I73" s="106">
        <f t="shared" si="76"/>
        <v>0</v>
      </c>
      <c r="J73" s="106">
        <f t="shared" ref="J73:Q73" si="77">SUM(J37:J68)</f>
        <v>6400</v>
      </c>
      <c r="K73" s="106">
        <f t="shared" si="77"/>
        <v>240</v>
      </c>
      <c r="L73" s="106">
        <f t="shared" si="77"/>
        <v>0</v>
      </c>
      <c r="M73" s="106">
        <f t="shared" si="77"/>
        <v>19607.04</v>
      </c>
      <c r="N73" s="106">
        <f t="shared" si="77"/>
        <v>816.95999999999947</v>
      </c>
      <c r="O73" s="106">
        <f t="shared" si="77"/>
        <v>0</v>
      </c>
      <c r="P73" s="106">
        <f t="shared" si="77"/>
        <v>24960</v>
      </c>
      <c r="Q73" s="106">
        <f t="shared" si="77"/>
        <v>2080</v>
      </c>
      <c r="R73" s="106">
        <f t="shared" si="76"/>
        <v>0</v>
      </c>
      <c r="S73" s="106">
        <f t="shared" si="76"/>
        <v>23040</v>
      </c>
      <c r="T73" s="106">
        <f t="shared" si="76"/>
        <v>1920</v>
      </c>
      <c r="U73" s="106">
        <f t="shared" si="76"/>
        <v>0</v>
      </c>
      <c r="V73" s="106">
        <f t="shared" si="76"/>
        <v>28032</v>
      </c>
      <c r="W73" s="106">
        <f t="shared" si="76"/>
        <v>2336</v>
      </c>
      <c r="X73" s="106">
        <f t="shared" si="76"/>
        <v>0</v>
      </c>
      <c r="Y73" s="106">
        <f t="shared" si="76"/>
        <v>5664</v>
      </c>
      <c r="Z73" s="106">
        <f t="shared" si="76"/>
        <v>472</v>
      </c>
      <c r="AA73" s="106">
        <f>SUM(AA37:AA68)</f>
        <v>0</v>
      </c>
      <c r="AB73" s="106">
        <f t="shared" si="76"/>
        <v>4032</v>
      </c>
      <c r="AC73" s="106">
        <f t="shared" si="76"/>
        <v>672</v>
      </c>
      <c r="AD73" s="106">
        <f t="shared" si="76"/>
        <v>0</v>
      </c>
      <c r="AE73" s="106">
        <f t="shared" si="76"/>
        <v>8064</v>
      </c>
      <c r="AF73" s="106">
        <f t="shared" si="76"/>
        <v>672</v>
      </c>
      <c r="AG73" s="106">
        <f t="shared" si="76"/>
        <v>0</v>
      </c>
      <c r="AH73" s="106">
        <f t="shared" si="76"/>
        <v>33120</v>
      </c>
      <c r="AI73" s="106">
        <f t="shared" si="76"/>
        <v>552</v>
      </c>
      <c r="AJ73" s="106">
        <f t="shared" si="76"/>
        <v>0</v>
      </c>
      <c r="AK73" s="106">
        <f t="shared" si="76"/>
        <v>27840</v>
      </c>
      <c r="AL73" s="106">
        <f t="shared" si="76"/>
        <v>928</v>
      </c>
      <c r="AM73" s="106">
        <f t="shared" si="76"/>
        <v>0</v>
      </c>
      <c r="AN73" s="106">
        <f t="shared" si="76"/>
        <v>27648</v>
      </c>
      <c r="AO73" s="106">
        <f t="shared" si="76"/>
        <v>2304</v>
      </c>
      <c r="AP73" s="106">
        <f t="shared" si="76"/>
        <v>0</v>
      </c>
      <c r="AQ73" s="106">
        <f t="shared" si="76"/>
        <v>21440</v>
      </c>
      <c r="AR73" s="106">
        <f t="shared" si="76"/>
        <v>10720</v>
      </c>
      <c r="AS73" s="106">
        <f t="shared" si="76"/>
        <v>0</v>
      </c>
      <c r="AT73" s="106">
        <f t="shared" ref="AT73" si="78">SUM(AT37:AT68)</f>
        <v>12000</v>
      </c>
      <c r="AU73" s="106">
        <f t="shared" si="76"/>
        <v>33600</v>
      </c>
      <c r="AV73" s="106">
        <f t="shared" si="76"/>
        <v>9600</v>
      </c>
      <c r="AW73" s="106">
        <f t="shared" si="76"/>
        <v>800</v>
      </c>
      <c r="AX73" s="106">
        <f t="shared" si="76"/>
        <v>0</v>
      </c>
      <c r="AY73" s="106">
        <f t="shared" si="76"/>
        <v>9600</v>
      </c>
      <c r="AZ73" s="106">
        <f t="shared" si="76"/>
        <v>800</v>
      </c>
      <c r="BA73" s="106">
        <f t="shared" si="76"/>
        <v>0</v>
      </c>
      <c r="BB73" s="106">
        <f t="shared" si="76"/>
        <v>24864</v>
      </c>
      <c r="BC73" s="106">
        <f t="shared" si="76"/>
        <v>414.39999999999975</v>
      </c>
      <c r="BD73" s="106">
        <f t="shared" si="76"/>
        <v>0</v>
      </c>
      <c r="BE73" s="106">
        <f t="shared" si="76"/>
        <v>19584</v>
      </c>
      <c r="BF73" s="106">
        <f t="shared" si="76"/>
        <v>1632</v>
      </c>
      <c r="BG73" s="106">
        <f t="shared" si="76"/>
        <v>0</v>
      </c>
      <c r="BH73" s="106">
        <f t="shared" si="76"/>
        <v>16000</v>
      </c>
      <c r="BI73" s="106">
        <f t="shared" si="76"/>
        <v>8000</v>
      </c>
      <c r="BJ73" s="106">
        <f t="shared" si="76"/>
        <v>0</v>
      </c>
      <c r="BK73" s="106">
        <f t="shared" ref="BK73" si="79">SUM(BK37:BK68)</f>
        <v>0</v>
      </c>
      <c r="BL73" s="106">
        <f t="shared" si="76"/>
        <v>28000</v>
      </c>
      <c r="BM73" s="106">
        <f t="shared" si="76"/>
        <v>11539.200000000006</v>
      </c>
      <c r="BN73" s="106">
        <f t="shared" si="76"/>
        <v>192.31999999999994</v>
      </c>
      <c r="BO73" s="106">
        <f t="shared" si="76"/>
        <v>0</v>
      </c>
      <c r="BP73" s="106">
        <f t="shared" si="76"/>
        <v>22944</v>
      </c>
      <c r="BQ73" s="106">
        <f t="shared" si="76"/>
        <v>382.39999999999981</v>
      </c>
      <c r="BR73" s="106">
        <f t="shared" si="76"/>
        <v>0</v>
      </c>
      <c r="BS73" s="106">
        <f t="shared" si="76"/>
        <v>6720</v>
      </c>
      <c r="BT73" s="106">
        <f t="shared" si="76"/>
        <v>672</v>
      </c>
      <c r="BU73" s="106">
        <f t="shared" si="76"/>
        <v>0</v>
      </c>
      <c r="BV73" s="106">
        <f t="shared" si="76"/>
        <v>8960</v>
      </c>
      <c r="BW73" s="106">
        <f t="shared" si="76"/>
        <v>896</v>
      </c>
      <c r="BX73" s="106">
        <f t="shared" si="76"/>
        <v>0</v>
      </c>
      <c r="BY73" s="106">
        <f t="shared" si="76"/>
        <v>9612.2899993563205</v>
      </c>
      <c r="BZ73" s="106">
        <f t="shared" si="76"/>
        <v>961.22899993563237</v>
      </c>
      <c r="CA73" s="106">
        <f t="shared" si="76"/>
        <v>0</v>
      </c>
      <c r="CB73" s="106">
        <f t="shared" ref="CB73:EI73" si="80">SUM(CB37:CB68)</f>
        <v>4201.6000000000022</v>
      </c>
      <c r="CC73" s="106">
        <f t="shared" si="80"/>
        <v>420.15999999999991</v>
      </c>
      <c r="CD73" s="106">
        <f t="shared" si="80"/>
        <v>0</v>
      </c>
      <c r="CE73" s="106">
        <f t="shared" si="80"/>
        <v>36363.263999999974</v>
      </c>
      <c r="CF73" s="106">
        <f t="shared" si="80"/>
        <v>2597.3759999999993</v>
      </c>
      <c r="CG73" s="106">
        <f t="shared" si="80"/>
        <v>0</v>
      </c>
      <c r="CH73" s="106">
        <f t="shared" ref="CH73" si="81">SUM(CH37:CH68)</f>
        <v>0</v>
      </c>
      <c r="CI73" s="106">
        <f t="shared" si="80"/>
        <v>5888</v>
      </c>
      <c r="CJ73" s="106">
        <f t="shared" si="80"/>
        <v>0</v>
      </c>
      <c r="CK73" s="106">
        <f t="shared" si="80"/>
        <v>11360</v>
      </c>
      <c r="CL73" s="106">
        <f t="shared" si="80"/>
        <v>0</v>
      </c>
      <c r="CM73" s="106"/>
      <c r="CN73" s="106">
        <f t="shared" si="80"/>
        <v>8640</v>
      </c>
      <c r="CO73" s="106">
        <f t="shared" si="80"/>
        <v>43200</v>
      </c>
      <c r="CP73" s="106">
        <f t="shared" si="80"/>
        <v>0</v>
      </c>
      <c r="CQ73" s="106">
        <f t="shared" si="80"/>
        <v>256133.05613305609</v>
      </c>
      <c r="CR73" s="106">
        <f t="shared" si="80"/>
        <v>2134.4421344421348</v>
      </c>
      <c r="CS73" s="106">
        <f t="shared" si="80"/>
        <v>426611.22661122668</v>
      </c>
      <c r="CT73" s="106">
        <f t="shared" si="80"/>
        <v>4740.1247401247392</v>
      </c>
      <c r="CU73" s="106">
        <f t="shared" si="80"/>
        <v>409147.60914760886</v>
      </c>
      <c r="CV73" s="106">
        <f t="shared" si="80"/>
        <v>11365.211365211364</v>
      </c>
      <c r="CW73" s="106">
        <f t="shared" si="80"/>
        <v>404158.00415800384</v>
      </c>
      <c r="CX73" s="106">
        <f t="shared" si="80"/>
        <v>22453.222453222454</v>
      </c>
      <c r="CY73" s="106">
        <f t="shared" si="80"/>
        <v>396673.59667359665</v>
      </c>
      <c r="CZ73" s="106">
        <f t="shared" si="80"/>
        <v>22037.422037422042</v>
      </c>
      <c r="DA73" s="106">
        <f t="shared" si="80"/>
        <v>441580.04158004175</v>
      </c>
      <c r="DB73" s="106">
        <f t="shared" si="80"/>
        <v>24532.224532224514</v>
      </c>
      <c r="DC73" s="106">
        <f t="shared" ref="DC73:DF73" si="82">SUM(DC37:DC68)</f>
        <v>411642.41164241167</v>
      </c>
      <c r="DD73" s="106">
        <f t="shared" si="82"/>
        <v>22869.022869022876</v>
      </c>
      <c r="DE73" s="106">
        <f t="shared" si="82"/>
        <v>356756.75675675663</v>
      </c>
      <c r="DF73" s="106">
        <f t="shared" si="82"/>
        <v>19819.819819819812</v>
      </c>
      <c r="DG73" s="106">
        <f t="shared" si="80"/>
        <v>442966.04296604305</v>
      </c>
      <c r="DH73" s="106">
        <f t="shared" si="80"/>
        <v>110741.51074151076</v>
      </c>
      <c r="DI73" s="106"/>
      <c r="DJ73" s="106"/>
      <c r="DK73" s="106"/>
      <c r="DL73" s="106"/>
      <c r="DM73" s="106"/>
      <c r="DN73" s="106"/>
      <c r="DO73" s="106">
        <f t="shared" ref="DO73:DQ73" si="83">SUM(DO37:DO68)</f>
        <v>144000</v>
      </c>
      <c r="DP73" s="106">
        <f t="shared" si="83"/>
        <v>24000</v>
      </c>
      <c r="DQ73" s="106">
        <f t="shared" si="83"/>
        <v>0</v>
      </c>
      <c r="DR73" s="106">
        <f t="shared" si="80"/>
        <v>284800</v>
      </c>
      <c r="DS73" s="106">
        <f>SUM(DS37:DS68)</f>
        <v>9600</v>
      </c>
      <c r="DT73" s="106">
        <f t="shared" si="80"/>
        <v>800</v>
      </c>
      <c r="DU73" s="106">
        <f>SUM(DU37:DU68)</f>
        <v>0</v>
      </c>
      <c r="DV73" s="106">
        <f>SUM(DV37:DV68)</f>
        <v>4800</v>
      </c>
      <c r="DW73" s="106">
        <f>SUM(DW37:DW68)</f>
        <v>0</v>
      </c>
      <c r="DX73" s="106">
        <f t="shared" si="80"/>
        <v>6144</v>
      </c>
      <c r="DY73" s="106">
        <f t="shared" si="80"/>
        <v>0</v>
      </c>
      <c r="DZ73" s="106">
        <f t="shared" ref="DZ73:EA73" si="84">SUM(DZ37:DZ68)</f>
        <v>12288</v>
      </c>
      <c r="EA73" s="106">
        <f t="shared" si="84"/>
        <v>0</v>
      </c>
      <c r="EB73" s="106">
        <f t="shared" ref="EB73:EC73" si="85">SUM(EB37:EB68)</f>
        <v>6144</v>
      </c>
      <c r="EC73" s="106">
        <f t="shared" si="85"/>
        <v>0</v>
      </c>
      <c r="ED73" s="106">
        <f t="shared" si="80"/>
        <v>3072</v>
      </c>
      <c r="EE73" s="106">
        <f t="shared" si="80"/>
        <v>0</v>
      </c>
      <c r="EF73" s="106">
        <f t="shared" ref="EF73:EG73" si="86">SUM(EF37:EF68)</f>
        <v>3072</v>
      </c>
      <c r="EG73" s="106">
        <f t="shared" si="86"/>
        <v>0</v>
      </c>
      <c r="EH73" s="106">
        <f t="shared" si="80"/>
        <v>10880</v>
      </c>
      <c r="EI73" s="106">
        <f t="shared" si="80"/>
        <v>0</v>
      </c>
      <c r="EJ73" s="61"/>
      <c r="EK73" s="61"/>
    </row>
    <row r="74" spans="1:150" s="53" customFormat="1">
      <c r="B74" s="946" t="s">
        <v>156</v>
      </c>
      <c r="C74" s="947"/>
      <c r="D74" s="108">
        <f>D70*D75</f>
        <v>503841.60000000003</v>
      </c>
      <c r="E74" s="108">
        <f t="shared" ref="E74:CA74" si="87">E70*E75</f>
        <v>874.72500000000002</v>
      </c>
      <c r="F74" s="108">
        <f t="shared" si="87"/>
        <v>0</v>
      </c>
      <c r="G74" s="108">
        <f t="shared" si="87"/>
        <v>473611.10399999999</v>
      </c>
      <c r="H74" s="108">
        <f t="shared" si="87"/>
        <v>822.24149999999997</v>
      </c>
      <c r="I74" s="108">
        <f t="shared" si="87"/>
        <v>0</v>
      </c>
      <c r="J74" s="108">
        <f t="shared" ref="J74:Q74" si="88">J70*J75</f>
        <v>45359.999999999993</v>
      </c>
      <c r="K74" s="108">
        <f t="shared" si="88"/>
        <v>56.699999999999996</v>
      </c>
      <c r="L74" s="108">
        <f t="shared" si="88"/>
        <v>0</v>
      </c>
      <c r="M74" s="108">
        <f t="shared" si="88"/>
        <v>370573.05600000039</v>
      </c>
      <c r="N74" s="108">
        <f t="shared" si="88"/>
        <v>643.35599999999954</v>
      </c>
      <c r="O74" s="108">
        <f t="shared" si="88"/>
        <v>0</v>
      </c>
      <c r="P74" s="108">
        <f t="shared" si="88"/>
        <v>591264</v>
      </c>
      <c r="Q74" s="108">
        <f t="shared" si="88"/>
        <v>2053</v>
      </c>
      <c r="R74" s="108">
        <f t="shared" si="87"/>
        <v>0</v>
      </c>
      <c r="S74" s="108">
        <f t="shared" si="87"/>
        <v>543744</v>
      </c>
      <c r="T74" s="108">
        <f t="shared" si="87"/>
        <v>1888</v>
      </c>
      <c r="U74" s="108">
        <f t="shared" si="87"/>
        <v>0</v>
      </c>
      <c r="V74" s="108">
        <f t="shared" si="87"/>
        <v>662112</v>
      </c>
      <c r="W74" s="108">
        <f t="shared" si="87"/>
        <v>919.6</v>
      </c>
      <c r="X74" s="108">
        <f t="shared" si="87"/>
        <v>0</v>
      </c>
      <c r="Y74" s="108">
        <f t="shared" si="87"/>
        <v>10756.8</v>
      </c>
      <c r="Z74" s="108">
        <f t="shared" si="87"/>
        <v>74.7</v>
      </c>
      <c r="AA74" s="108">
        <f>AA70*AA75</f>
        <v>0</v>
      </c>
      <c r="AB74" s="108">
        <f t="shared" si="87"/>
        <v>8576.2800000000007</v>
      </c>
      <c r="AC74" s="108">
        <f t="shared" si="87"/>
        <v>119.11499999999999</v>
      </c>
      <c r="AD74" s="108">
        <f t="shared" si="87"/>
        <v>0</v>
      </c>
      <c r="AE74" s="108">
        <f t="shared" si="87"/>
        <v>22870.079999999998</v>
      </c>
      <c r="AF74" s="108">
        <f t="shared" si="87"/>
        <v>238.23</v>
      </c>
      <c r="AG74" s="108">
        <f t="shared" si="87"/>
        <v>0</v>
      </c>
      <c r="AH74" s="108">
        <f t="shared" si="87"/>
        <v>782100</v>
      </c>
      <c r="AI74" s="108">
        <f t="shared" si="87"/>
        <v>217.25</v>
      </c>
      <c r="AJ74" s="108">
        <f t="shared" si="87"/>
        <v>0</v>
      </c>
      <c r="AK74" s="108">
        <f t="shared" si="87"/>
        <v>658260</v>
      </c>
      <c r="AL74" s="108">
        <f t="shared" si="87"/>
        <v>731.40000000000009</v>
      </c>
      <c r="AM74" s="108">
        <f t="shared" si="87"/>
        <v>0</v>
      </c>
      <c r="AN74" s="108">
        <f t="shared" si="87"/>
        <v>654552</v>
      </c>
      <c r="AO74" s="108">
        <f t="shared" si="87"/>
        <v>4545.5</v>
      </c>
      <c r="AP74" s="108">
        <f t="shared" si="87"/>
        <v>0</v>
      </c>
      <c r="AQ74" s="108">
        <f t="shared" si="87"/>
        <v>423600</v>
      </c>
      <c r="AR74" s="108">
        <f t="shared" si="87"/>
        <v>105900</v>
      </c>
      <c r="AS74" s="108">
        <f t="shared" si="87"/>
        <v>0</v>
      </c>
      <c r="AT74" s="108">
        <f t="shared" ref="AT74" si="89">AT70*AT75</f>
        <v>118500</v>
      </c>
      <c r="AU74" s="108">
        <f t="shared" si="87"/>
        <v>994050</v>
      </c>
      <c r="AV74" s="108">
        <f t="shared" si="87"/>
        <v>20088</v>
      </c>
      <c r="AW74" s="108">
        <f t="shared" si="87"/>
        <v>139.5</v>
      </c>
      <c r="AX74" s="108">
        <f t="shared" si="87"/>
        <v>0</v>
      </c>
      <c r="AY74" s="108">
        <f t="shared" si="87"/>
        <v>20088</v>
      </c>
      <c r="AZ74" s="108">
        <f t="shared" si="87"/>
        <v>139.5</v>
      </c>
      <c r="BA74" s="108">
        <f t="shared" si="87"/>
        <v>0</v>
      </c>
      <c r="BB74" s="108">
        <f t="shared" si="87"/>
        <v>588348</v>
      </c>
      <c r="BC74" s="108">
        <f t="shared" si="87"/>
        <v>163.43000000000018</v>
      </c>
      <c r="BD74" s="108">
        <f t="shared" si="87"/>
        <v>0</v>
      </c>
      <c r="BE74" s="108">
        <f t="shared" si="87"/>
        <v>469728</v>
      </c>
      <c r="BF74" s="108">
        <f t="shared" si="87"/>
        <v>3262</v>
      </c>
      <c r="BG74" s="108">
        <f t="shared" si="87"/>
        <v>0</v>
      </c>
      <c r="BH74" s="108">
        <f t="shared" si="87"/>
        <v>316000</v>
      </c>
      <c r="BI74" s="108">
        <f t="shared" si="87"/>
        <v>79000</v>
      </c>
      <c r="BJ74" s="108">
        <f>BJ70*BJ75</f>
        <v>0</v>
      </c>
      <c r="BK74" s="108">
        <f t="shared" ref="BK74" si="90">BK70*BK75</f>
        <v>0</v>
      </c>
      <c r="BL74" s="108">
        <f t="shared" si="87"/>
        <v>830250</v>
      </c>
      <c r="BM74" s="108">
        <f t="shared" si="87"/>
        <v>272613.5999999998</v>
      </c>
      <c r="BN74" s="108">
        <f t="shared" si="87"/>
        <v>75.725999999999928</v>
      </c>
      <c r="BO74" s="108">
        <f t="shared" si="87"/>
        <v>0</v>
      </c>
      <c r="BP74" s="108">
        <f t="shared" si="87"/>
        <v>542052</v>
      </c>
      <c r="BQ74" s="108">
        <f t="shared" si="87"/>
        <v>150.57000000000014</v>
      </c>
      <c r="BR74" s="108">
        <f t="shared" si="87"/>
        <v>0</v>
      </c>
      <c r="BS74" s="108">
        <f t="shared" si="87"/>
        <v>19091.52</v>
      </c>
      <c r="BT74" s="108">
        <f t="shared" si="87"/>
        <v>238.64399999999998</v>
      </c>
      <c r="BU74" s="108">
        <f t="shared" si="87"/>
        <v>0</v>
      </c>
      <c r="BV74" s="108">
        <f t="shared" si="87"/>
        <v>25401.599999999999</v>
      </c>
      <c r="BW74" s="108">
        <f t="shared" si="87"/>
        <v>317.52</v>
      </c>
      <c r="BX74" s="108">
        <f t="shared" si="87"/>
        <v>0</v>
      </c>
      <c r="BY74" s="108">
        <f t="shared" si="87"/>
        <v>27250.842148175187</v>
      </c>
      <c r="BZ74" s="108">
        <f t="shared" si="87"/>
        <v>340.63552685218917</v>
      </c>
      <c r="CA74" s="108">
        <f t="shared" si="87"/>
        <v>0</v>
      </c>
      <c r="CB74" s="108">
        <f t="shared" ref="CB74:EH74" si="91">CB70*CB75</f>
        <v>11948.112000000012</v>
      </c>
      <c r="CC74" s="108">
        <f t="shared" si="91"/>
        <v>149.35139999999996</v>
      </c>
      <c r="CD74" s="108">
        <f t="shared" si="91"/>
        <v>0</v>
      </c>
      <c r="CE74" s="108">
        <f t="shared" si="91"/>
        <v>859082.11199999938</v>
      </c>
      <c r="CF74" s="108">
        <f t="shared" si="91"/>
        <v>1022.7167999999995</v>
      </c>
      <c r="CG74" s="108">
        <f t="shared" si="91"/>
        <v>0</v>
      </c>
      <c r="CH74" s="108">
        <f t="shared" ref="CH74" si="92">CH70*CH75</f>
        <v>0</v>
      </c>
      <c r="CI74" s="108">
        <f t="shared" si="91"/>
        <v>5796.5</v>
      </c>
      <c r="CJ74" s="108">
        <f t="shared" si="91"/>
        <v>0</v>
      </c>
      <c r="CK74" s="108">
        <f t="shared" si="91"/>
        <v>22376</v>
      </c>
      <c r="CL74" s="108">
        <f t="shared" si="91"/>
        <v>0</v>
      </c>
      <c r="CM74" s="108"/>
      <c r="CN74" s="108">
        <f t="shared" si="91"/>
        <v>17020</v>
      </c>
      <c r="CO74" s="108">
        <f t="shared" si="91"/>
        <v>425500</v>
      </c>
      <c r="CP74" s="108">
        <f t="shared" si="91"/>
        <v>0</v>
      </c>
      <c r="CQ74" s="108">
        <f t="shared" si="91"/>
        <v>6047539.6590436576</v>
      </c>
      <c r="CR74" s="108">
        <f t="shared" si="91"/>
        <v>419.96803187803135</v>
      </c>
      <c r="CS74" s="108">
        <f t="shared" si="91"/>
        <v>13430250.411642415</v>
      </c>
      <c r="CT74" s="108">
        <f t="shared" si="91"/>
        <v>1865.3125571725568</v>
      </c>
      <c r="CU74" s="108">
        <f t="shared" si="91"/>
        <v>12880474.079002062</v>
      </c>
      <c r="CV74" s="108">
        <f t="shared" si="91"/>
        <v>11180.967082467088</v>
      </c>
      <c r="CW74" s="108">
        <f t="shared" si="91"/>
        <v>12723395.126819128</v>
      </c>
      <c r="CX74" s="108">
        <f t="shared" si="91"/>
        <v>44178.45530145528</v>
      </c>
      <c r="CY74" s="108">
        <f t="shared" si="91"/>
        <v>14048748.785862785</v>
      </c>
      <c r="CZ74" s="108">
        <f t="shared" si="91"/>
        <v>43360.335758835739</v>
      </c>
      <c r="DA74" s="108">
        <f t="shared" si="91"/>
        <v>15593813.176715158</v>
      </c>
      <c r="DB74" s="108">
        <f t="shared" si="91"/>
        <v>48129.053014552934</v>
      </c>
      <c r="DC74" s="108">
        <f t="shared" ref="DC74:DF74" si="93">DC70*DC75</f>
        <v>14518302.249480231</v>
      </c>
      <c r="DD74" s="108">
        <f t="shared" si="93"/>
        <v>44809.574844074828</v>
      </c>
      <c r="DE74" s="108">
        <f t="shared" si="93"/>
        <v>12643132.966891278</v>
      </c>
      <c r="DF74" s="108">
        <f t="shared" si="93"/>
        <v>39022.015329911344</v>
      </c>
      <c r="DG74" s="108">
        <f t="shared" si="91"/>
        <v>17431400.388080373</v>
      </c>
      <c r="DH74" s="108">
        <f t="shared" si="91"/>
        <v>1089462.5242550233</v>
      </c>
      <c r="DI74" s="108"/>
      <c r="DJ74" s="108"/>
      <c r="DK74" s="108"/>
      <c r="DL74" s="108"/>
      <c r="DM74" s="108"/>
      <c r="DN74" s="108"/>
      <c r="DO74" s="108">
        <f t="shared" ref="DO74:DQ74" si="94">DO70*DO75</f>
        <v>3402000</v>
      </c>
      <c r="DP74" s="108">
        <f t="shared" si="94"/>
        <v>4725</v>
      </c>
      <c r="DQ74" s="108">
        <f t="shared" si="94"/>
        <v>0</v>
      </c>
      <c r="DR74" s="108">
        <f t="shared" si="91"/>
        <v>8421000</v>
      </c>
      <c r="DS74" s="108">
        <f t="shared" si="91"/>
        <v>18120.96</v>
      </c>
      <c r="DT74" s="108">
        <f>DT70*DT75</f>
        <v>125.84</v>
      </c>
      <c r="DU74" s="108">
        <f>DU70*DU75</f>
        <v>0</v>
      </c>
      <c r="DV74" s="108">
        <f t="shared" ref="DV74:DW74" si="95">DV70*DV75</f>
        <v>652354.56000000006</v>
      </c>
      <c r="DW74" s="108">
        <f t="shared" si="95"/>
        <v>0</v>
      </c>
      <c r="DX74" s="108">
        <f t="shared" si="91"/>
        <v>5806.08</v>
      </c>
      <c r="DY74" s="108">
        <f t="shared" si="91"/>
        <v>0</v>
      </c>
      <c r="DZ74" s="108">
        <f t="shared" ref="DZ74:EA74" si="96">DZ70*DZ75</f>
        <v>23224.32</v>
      </c>
      <c r="EA74" s="108">
        <f t="shared" si="96"/>
        <v>0</v>
      </c>
      <c r="EB74" s="108">
        <f t="shared" ref="EB74:EC74" si="97">EB70*EB75</f>
        <v>967.68000000000006</v>
      </c>
      <c r="EC74" s="108">
        <f t="shared" si="97"/>
        <v>0</v>
      </c>
      <c r="ED74" s="108">
        <f t="shared" si="91"/>
        <v>1209.6000000000001</v>
      </c>
      <c r="EE74" s="108">
        <f t="shared" si="91"/>
        <v>0</v>
      </c>
      <c r="EF74" s="108">
        <f t="shared" ref="EF74:EG74" si="98">EF70*EF75</f>
        <v>1209.6000000000001</v>
      </c>
      <c r="EG74" s="108">
        <f t="shared" si="98"/>
        <v>0</v>
      </c>
      <c r="EH74" s="108">
        <f t="shared" si="91"/>
        <v>21430</v>
      </c>
      <c r="EI74" s="108">
        <f>SUM(D74:EH74)</f>
        <v>144732147.30708751</v>
      </c>
      <c r="EJ74" s="61"/>
      <c r="EK74" s="61"/>
    </row>
    <row r="75" spans="1:150" s="53" customFormat="1">
      <c r="B75" s="946" t="s">
        <v>259</v>
      </c>
      <c r="C75" s="947"/>
      <c r="D75" s="108">
        <f>E75*24</f>
        <v>12</v>
      </c>
      <c r="E75" s="108">
        <v>0.5</v>
      </c>
      <c r="F75" s="108">
        <v>0.5</v>
      </c>
      <c r="G75" s="108">
        <f>H75*24</f>
        <v>11.28</v>
      </c>
      <c r="H75" s="108">
        <v>0.47</v>
      </c>
      <c r="I75" s="108">
        <v>0.47</v>
      </c>
      <c r="J75" s="108">
        <f>K75*30</f>
        <v>3.5999999999999996</v>
      </c>
      <c r="K75" s="108">
        <v>0.12</v>
      </c>
      <c r="L75" s="108">
        <v>0.12</v>
      </c>
      <c r="M75" s="108">
        <f>N75*24</f>
        <v>9.6000000000000014</v>
      </c>
      <c r="N75" s="108">
        <v>0.4</v>
      </c>
      <c r="O75" s="108">
        <v>0.4</v>
      </c>
      <c r="P75" s="108">
        <f>Q75*24</f>
        <v>12</v>
      </c>
      <c r="Q75" s="108">
        <v>0.5</v>
      </c>
      <c r="R75" s="108">
        <v>0.5</v>
      </c>
      <c r="S75" s="108">
        <f>T75*24</f>
        <v>12</v>
      </c>
      <c r="T75" s="108">
        <v>0.5</v>
      </c>
      <c r="U75" s="108">
        <v>0.5</v>
      </c>
      <c r="V75" s="108">
        <f>W75*60</f>
        <v>12</v>
      </c>
      <c r="W75" s="108">
        <v>0.2</v>
      </c>
      <c r="X75" s="108">
        <v>0.2</v>
      </c>
      <c r="Y75" s="108">
        <f>Z75*12</f>
        <v>0.96</v>
      </c>
      <c r="Z75" s="108">
        <v>0.08</v>
      </c>
      <c r="AA75" s="108">
        <v>0.08</v>
      </c>
      <c r="AB75" s="108">
        <f>AC75*12</f>
        <v>1.08</v>
      </c>
      <c r="AC75" s="108">
        <v>0.09</v>
      </c>
      <c r="AD75" s="108">
        <v>0.09</v>
      </c>
      <c r="AE75" s="108">
        <f>AF75*8</f>
        <v>1.44</v>
      </c>
      <c r="AF75" s="108">
        <v>0.18</v>
      </c>
      <c r="AG75" s="108">
        <v>0.18</v>
      </c>
      <c r="AH75" s="108">
        <f>AI75*60</f>
        <v>12</v>
      </c>
      <c r="AI75" s="108">
        <v>0.2</v>
      </c>
      <c r="AJ75" s="108">
        <v>0.2</v>
      </c>
      <c r="AK75" s="108">
        <f>AL75*30</f>
        <v>12</v>
      </c>
      <c r="AL75" s="108">
        <v>0.4</v>
      </c>
      <c r="AM75" s="108">
        <v>0.4</v>
      </c>
      <c r="AN75" s="108">
        <f>AO75*12</f>
        <v>12</v>
      </c>
      <c r="AO75" s="108">
        <v>1</v>
      </c>
      <c r="AP75" s="108">
        <v>1</v>
      </c>
      <c r="AQ75" s="108">
        <f>AR75*2</f>
        <v>10</v>
      </c>
      <c r="AR75" s="108">
        <v>5</v>
      </c>
      <c r="AS75" s="108">
        <v>5</v>
      </c>
      <c r="AT75" s="108">
        <v>5</v>
      </c>
      <c r="AU75" s="108">
        <v>15</v>
      </c>
      <c r="AV75" s="108">
        <f>AW75*12</f>
        <v>1.08</v>
      </c>
      <c r="AW75" s="108">
        <v>0.09</v>
      </c>
      <c r="AX75" s="108">
        <v>0.09</v>
      </c>
      <c r="AY75" s="108">
        <f>AZ75*12</f>
        <v>1.08</v>
      </c>
      <c r="AZ75" s="108">
        <v>0.09</v>
      </c>
      <c r="BA75" s="108">
        <v>0.09</v>
      </c>
      <c r="BB75" s="108">
        <f>BC75*60</f>
        <v>12</v>
      </c>
      <c r="BC75" s="108">
        <v>0.2</v>
      </c>
      <c r="BD75" s="108">
        <v>0.2</v>
      </c>
      <c r="BE75" s="108">
        <f>BF75*12</f>
        <v>12</v>
      </c>
      <c r="BF75" s="108">
        <v>1</v>
      </c>
      <c r="BG75" s="108">
        <v>1</v>
      </c>
      <c r="BH75" s="108">
        <f>BI75*2</f>
        <v>10</v>
      </c>
      <c r="BI75" s="108">
        <v>5</v>
      </c>
      <c r="BJ75" s="108">
        <v>5</v>
      </c>
      <c r="BK75" s="108">
        <v>5</v>
      </c>
      <c r="BL75" s="108">
        <v>15</v>
      </c>
      <c r="BM75" s="108">
        <f>BN75*60</f>
        <v>12</v>
      </c>
      <c r="BN75" s="108">
        <v>0.2</v>
      </c>
      <c r="BO75" s="108">
        <v>0.2</v>
      </c>
      <c r="BP75" s="108">
        <f>BQ75*60</f>
        <v>12</v>
      </c>
      <c r="BQ75" s="108">
        <v>0.2</v>
      </c>
      <c r="BR75" s="108">
        <v>0.2</v>
      </c>
      <c r="BS75" s="108">
        <f>BT75*8</f>
        <v>1.44</v>
      </c>
      <c r="BT75" s="108">
        <v>0.18</v>
      </c>
      <c r="BU75" s="108">
        <v>0.18</v>
      </c>
      <c r="BV75" s="108">
        <f>BW75*8</f>
        <v>1.44</v>
      </c>
      <c r="BW75" s="108">
        <v>0.18</v>
      </c>
      <c r="BX75" s="108">
        <v>0.18</v>
      </c>
      <c r="BY75" s="108">
        <f>BZ75*8</f>
        <v>1.44</v>
      </c>
      <c r="BZ75" s="108">
        <v>0.18</v>
      </c>
      <c r="CA75" s="108">
        <v>0.18</v>
      </c>
      <c r="CB75" s="108">
        <f>CC75*8</f>
        <v>1.44</v>
      </c>
      <c r="CC75" s="108">
        <v>0.18</v>
      </c>
      <c r="CD75" s="108">
        <v>0.18</v>
      </c>
      <c r="CE75" s="108">
        <f>CF75*60</f>
        <v>12</v>
      </c>
      <c r="CF75" s="108">
        <v>0.2</v>
      </c>
      <c r="CG75" s="108">
        <v>0.2</v>
      </c>
      <c r="CH75" s="108">
        <v>0.08</v>
      </c>
      <c r="CI75" s="108">
        <v>0.5</v>
      </c>
      <c r="CJ75" s="108">
        <v>0.5</v>
      </c>
      <c r="CK75" s="108">
        <v>1</v>
      </c>
      <c r="CL75" s="108">
        <v>1</v>
      </c>
      <c r="CM75" s="108"/>
      <c r="CN75" s="108">
        <v>1</v>
      </c>
      <c r="CO75" s="108">
        <v>5</v>
      </c>
      <c r="CP75" s="108">
        <v>0</v>
      </c>
      <c r="CQ75" s="108">
        <f>CR75*120</f>
        <v>12</v>
      </c>
      <c r="CR75" s="108">
        <v>0.1</v>
      </c>
      <c r="CS75" s="108">
        <f>CT75*80</f>
        <v>16</v>
      </c>
      <c r="CT75" s="108">
        <v>0.2</v>
      </c>
      <c r="CU75" s="108">
        <f>CV75*32</f>
        <v>16</v>
      </c>
      <c r="CV75" s="108">
        <v>0.5</v>
      </c>
      <c r="CW75" s="108">
        <f>CX75*16</f>
        <v>16</v>
      </c>
      <c r="CX75" s="108">
        <v>1</v>
      </c>
      <c r="CY75" s="108">
        <v>18</v>
      </c>
      <c r="CZ75" s="108">
        <v>1</v>
      </c>
      <c r="DA75" s="108">
        <v>18</v>
      </c>
      <c r="DB75" s="108">
        <v>1</v>
      </c>
      <c r="DC75" s="108">
        <v>18</v>
      </c>
      <c r="DD75" s="108">
        <v>1</v>
      </c>
      <c r="DE75" s="108">
        <v>18</v>
      </c>
      <c r="DF75" s="108">
        <v>1</v>
      </c>
      <c r="DG75" s="108">
        <f>DH75*4</f>
        <v>20</v>
      </c>
      <c r="DH75" s="108">
        <v>5</v>
      </c>
      <c r="DI75" s="108"/>
      <c r="DJ75" s="108"/>
      <c r="DK75" s="108"/>
      <c r="DL75" s="108"/>
      <c r="DM75" s="108"/>
      <c r="DN75" s="108"/>
      <c r="DO75" s="108">
        <f>DP75*120</f>
        <v>12</v>
      </c>
      <c r="DP75" s="108">
        <v>0.1</v>
      </c>
      <c r="DQ75" s="108">
        <v>0.18</v>
      </c>
      <c r="DR75" s="108">
        <v>15</v>
      </c>
      <c r="DS75" s="108">
        <f>DT75*12</f>
        <v>0.96</v>
      </c>
      <c r="DT75" s="108">
        <v>0.08</v>
      </c>
      <c r="DU75" s="108">
        <v>0.08</v>
      </c>
      <c r="DV75" s="108">
        <f>DW75*12</f>
        <v>69.12</v>
      </c>
      <c r="DW75" s="108">
        <f>DX75*12</f>
        <v>5.76</v>
      </c>
      <c r="DX75" s="108">
        <f>DY75*6</f>
        <v>0.48</v>
      </c>
      <c r="DY75" s="108">
        <v>0.08</v>
      </c>
      <c r="DZ75" s="108">
        <f>EA75*12</f>
        <v>0.96</v>
      </c>
      <c r="EA75" s="108">
        <v>0.08</v>
      </c>
      <c r="EB75" s="108">
        <v>0.08</v>
      </c>
      <c r="EC75" s="108">
        <v>0.08</v>
      </c>
      <c r="ED75" s="108">
        <v>0.2</v>
      </c>
      <c r="EE75" s="108">
        <v>0.2</v>
      </c>
      <c r="EF75" s="108">
        <v>0.2</v>
      </c>
      <c r="EG75" s="108">
        <v>0.2</v>
      </c>
      <c r="EH75" s="108">
        <v>1</v>
      </c>
      <c r="EI75" s="108">
        <v>0</v>
      </c>
      <c r="EJ75" s="61"/>
      <c r="EK75" s="61"/>
    </row>
    <row r="76" spans="1:150">
      <c r="AB76">
        <f>AC76*6</f>
        <v>0</v>
      </c>
      <c r="CP76" s="66"/>
      <c r="CX76" s="66"/>
      <c r="CY76" s="66"/>
      <c r="CZ76" s="66"/>
      <c r="DA76" s="66"/>
      <c r="DB76" s="66"/>
      <c r="DC76" s="66"/>
      <c r="DD76" s="66"/>
      <c r="DE76" s="66"/>
      <c r="DF76" s="66"/>
      <c r="DV76">
        <f>DW76*6</f>
        <v>0</v>
      </c>
      <c r="DW76">
        <f>DX76*6</f>
        <v>0</v>
      </c>
      <c r="EH76" s="66"/>
      <c r="EI76" s="67"/>
    </row>
    <row r="77" spans="1:150">
      <c r="D77" s="792" t="s">
        <v>266</v>
      </c>
      <c r="E77" s="792"/>
      <c r="F77" s="792"/>
      <c r="G77" s="792"/>
      <c r="H77" s="792"/>
      <c r="I77" s="792"/>
      <c r="J77" s="792"/>
      <c r="K77" s="792"/>
      <c r="L77" s="792"/>
      <c r="M77" s="792"/>
      <c r="N77" s="792"/>
      <c r="O77" s="792"/>
      <c r="P77" s="792"/>
      <c r="Q77" s="792"/>
      <c r="R77" s="792"/>
      <c r="S77" s="792"/>
      <c r="T77" s="792"/>
      <c r="U77" s="792"/>
      <c r="V77" s="792"/>
      <c r="W77" s="792"/>
      <c r="X77" s="792"/>
      <c r="Y77" s="792"/>
      <c r="Z77" s="792"/>
      <c r="AA77" s="792"/>
      <c r="AB77" s="792"/>
      <c r="AC77" s="792"/>
      <c r="AD77" s="792"/>
      <c r="AE77" s="792"/>
      <c r="AF77" s="792"/>
      <c r="AG77" s="792"/>
      <c r="AH77" s="792"/>
      <c r="AI77" s="792"/>
      <c r="AJ77" s="792"/>
      <c r="AK77" s="792"/>
      <c r="AL77" s="792"/>
      <c r="AM77" s="792"/>
      <c r="AN77" s="792"/>
      <c r="AO77" s="792"/>
      <c r="AP77" s="792"/>
      <c r="AQ77" s="792"/>
      <c r="AR77" s="792"/>
      <c r="AS77" s="792"/>
      <c r="AT77" s="792"/>
      <c r="AU77" s="792"/>
      <c r="AV77" s="792" t="s">
        <v>267</v>
      </c>
      <c r="AW77" s="792"/>
      <c r="AX77" s="792"/>
      <c r="AY77" s="792"/>
      <c r="AZ77" s="792"/>
      <c r="BA77" s="792"/>
      <c r="BB77" s="792"/>
      <c r="BC77" s="792"/>
      <c r="BD77" s="792"/>
      <c r="BE77" s="792"/>
      <c r="BF77" s="792"/>
      <c r="BG77" s="792"/>
      <c r="BH77" s="792"/>
      <c r="BI77" s="792"/>
      <c r="BJ77" s="792"/>
      <c r="BK77" s="792"/>
      <c r="BL77" s="792"/>
      <c r="BM77" s="792"/>
      <c r="BN77" s="792"/>
      <c r="BO77" s="792"/>
      <c r="BP77" s="792"/>
      <c r="BQ77" s="792"/>
      <c r="BR77" s="792"/>
      <c r="BS77" s="792"/>
      <c r="BT77" s="792"/>
      <c r="BU77" s="792"/>
      <c r="BV77" s="792"/>
      <c r="BW77" s="792"/>
      <c r="BX77" s="792"/>
      <c r="BY77" s="792"/>
      <c r="BZ77" s="792"/>
      <c r="CA77" s="792"/>
      <c r="CB77" s="792"/>
      <c r="CC77" s="792"/>
      <c r="CD77" s="792"/>
      <c r="CE77" s="792" t="s">
        <v>268</v>
      </c>
      <c r="CF77" s="792"/>
      <c r="CG77" s="792"/>
      <c r="CH77" s="792"/>
      <c r="CI77" s="792"/>
      <c r="CJ77" s="792"/>
      <c r="CK77" s="792"/>
      <c r="CL77" s="792"/>
      <c r="CM77" s="792"/>
      <c r="CN77" s="792"/>
      <c r="CO77" s="792"/>
      <c r="CP77" s="792"/>
      <c r="CQ77" s="792"/>
      <c r="CR77" s="792"/>
      <c r="CS77" s="792"/>
      <c r="CT77" s="792"/>
      <c r="CU77" s="792"/>
      <c r="CV77" s="792"/>
      <c r="CW77" s="792"/>
      <c r="CX77" s="792"/>
      <c r="CY77" s="792"/>
      <c r="CZ77" s="792"/>
      <c r="DA77" s="792"/>
      <c r="DB77" s="792"/>
      <c r="DC77" s="792"/>
      <c r="DD77" s="792"/>
      <c r="DE77" s="792"/>
      <c r="DF77" s="792"/>
      <c r="DG77" s="792"/>
      <c r="DH77" s="792"/>
      <c r="DI77" s="792"/>
      <c r="DJ77" s="792"/>
      <c r="DK77" s="792"/>
      <c r="DL77" s="792"/>
      <c r="DM77" s="792"/>
      <c r="DN77" s="792"/>
      <c r="DO77" s="792"/>
      <c r="DP77" s="792"/>
      <c r="DQ77" s="792"/>
      <c r="DR77" s="792"/>
      <c r="DS77" s="792"/>
      <c r="DT77" s="792"/>
      <c r="DU77" s="792"/>
      <c r="DV77" s="792"/>
      <c r="DW77" s="792"/>
      <c r="DX77" s="792"/>
      <c r="DY77" s="792"/>
      <c r="DZ77" s="792"/>
      <c r="EA77" s="792"/>
      <c r="EB77" s="792"/>
      <c r="EC77" s="792"/>
      <c r="ED77" s="792"/>
      <c r="EE77" s="792"/>
      <c r="EF77" s="792"/>
      <c r="EG77" s="792"/>
      <c r="EH77" s="792"/>
      <c r="EI77" s="792"/>
      <c r="EJ77" s="792"/>
      <c r="EK77" s="792"/>
    </row>
    <row r="78" spans="1:150">
      <c r="D78" s="792"/>
      <c r="E78" s="792"/>
      <c r="F78" s="792"/>
      <c r="G78" s="792"/>
      <c r="H78" s="792"/>
      <c r="I78" s="792"/>
      <c r="J78" s="792"/>
      <c r="K78" s="792"/>
      <c r="L78" s="792"/>
      <c r="M78" s="792"/>
      <c r="N78" s="792"/>
      <c r="O78" s="792"/>
      <c r="P78" s="792"/>
      <c r="Q78" s="792"/>
      <c r="R78" s="792"/>
      <c r="S78" s="792"/>
      <c r="T78" s="792"/>
      <c r="U78" s="792"/>
      <c r="V78" s="792"/>
      <c r="W78" s="792"/>
      <c r="X78" s="792"/>
      <c r="Y78" s="792"/>
      <c r="Z78" s="792"/>
      <c r="AA78" s="792"/>
      <c r="AB78" s="792"/>
      <c r="AC78" s="792"/>
      <c r="AD78" s="792"/>
      <c r="AE78" s="792"/>
      <c r="AF78" s="792"/>
      <c r="AG78" s="792"/>
      <c r="AH78" s="792"/>
      <c r="AI78" s="792"/>
      <c r="AJ78" s="792"/>
      <c r="AK78" s="792"/>
      <c r="AL78" s="792"/>
      <c r="AM78" s="792"/>
      <c r="AN78" s="792"/>
      <c r="AO78" s="792"/>
      <c r="AP78" s="792"/>
      <c r="AQ78" s="792"/>
      <c r="AR78" s="792"/>
      <c r="AS78" s="792"/>
      <c r="AT78" s="792"/>
      <c r="AU78" s="792"/>
      <c r="AV78" s="792"/>
      <c r="AW78" s="792"/>
      <c r="AX78" s="792"/>
      <c r="AY78" s="792"/>
      <c r="AZ78" s="792"/>
      <c r="BA78" s="792"/>
      <c r="BB78" s="792"/>
      <c r="BC78" s="792"/>
      <c r="BD78" s="792"/>
      <c r="BE78" s="792"/>
      <c r="BF78" s="792"/>
      <c r="BG78" s="792"/>
      <c r="BH78" s="792"/>
      <c r="BI78" s="792"/>
      <c r="BJ78" s="792"/>
      <c r="BK78" s="792"/>
      <c r="BL78" s="792"/>
      <c r="BM78" s="792"/>
      <c r="BN78" s="792"/>
      <c r="BO78" s="792"/>
      <c r="BP78" s="792"/>
      <c r="BQ78" s="792"/>
      <c r="BR78" s="792"/>
      <c r="BS78" s="792"/>
      <c r="BT78" s="792"/>
      <c r="BU78" s="792"/>
      <c r="BV78" s="792"/>
      <c r="BW78" s="792"/>
      <c r="BX78" s="792"/>
      <c r="BY78" s="792"/>
      <c r="BZ78" s="792"/>
      <c r="CA78" s="792"/>
      <c r="CB78" s="792"/>
      <c r="CC78" s="792"/>
      <c r="CD78" s="792"/>
      <c r="CE78" s="792"/>
      <c r="CF78" s="792"/>
      <c r="CG78" s="792"/>
      <c r="CH78" s="792"/>
      <c r="CI78" s="792"/>
      <c r="CJ78" s="792"/>
      <c r="CK78" s="792"/>
      <c r="CL78" s="792"/>
      <c r="CM78" s="792"/>
      <c r="CN78" s="792"/>
      <c r="CO78" s="792"/>
      <c r="CP78" s="792"/>
      <c r="CQ78" s="792"/>
      <c r="CR78" s="792"/>
      <c r="CS78" s="792"/>
      <c r="CT78" s="792"/>
      <c r="CU78" s="792"/>
      <c r="CV78" s="792"/>
      <c r="CW78" s="792"/>
      <c r="CX78" s="792"/>
      <c r="CY78" s="792"/>
      <c r="CZ78" s="792"/>
      <c r="DA78" s="792"/>
      <c r="DB78" s="792"/>
      <c r="DC78" s="792"/>
      <c r="DD78" s="792"/>
      <c r="DE78" s="792"/>
      <c r="DF78" s="792"/>
      <c r="DG78" s="792"/>
      <c r="DH78" s="792"/>
      <c r="DI78" s="792"/>
      <c r="DJ78" s="792"/>
      <c r="DK78" s="792"/>
      <c r="DL78" s="792"/>
      <c r="DM78" s="792"/>
      <c r="DN78" s="792"/>
      <c r="DO78" s="792"/>
      <c r="DP78" s="792"/>
      <c r="DQ78" s="792"/>
      <c r="DR78" s="792"/>
      <c r="DS78" s="792"/>
      <c r="DT78" s="792"/>
      <c r="DU78" s="792"/>
      <c r="DV78" s="792"/>
      <c r="DW78" s="792"/>
      <c r="DX78" s="792"/>
      <c r="DY78" s="792"/>
      <c r="DZ78" s="792"/>
      <c r="EA78" s="792"/>
      <c r="EB78" s="792"/>
      <c r="EC78" s="792"/>
      <c r="ED78" s="792"/>
      <c r="EE78" s="792"/>
      <c r="EF78" s="792"/>
      <c r="EG78" s="792"/>
      <c r="EH78" s="792"/>
      <c r="EI78" s="792"/>
      <c r="EJ78" s="792"/>
      <c r="EK78" s="792"/>
    </row>
    <row r="79" spans="1:150">
      <c r="D79" s="792"/>
      <c r="E79" s="792"/>
      <c r="F79" s="792"/>
      <c r="G79" s="792"/>
      <c r="H79" s="792"/>
      <c r="I79" s="792"/>
      <c r="J79" s="792"/>
      <c r="K79" s="792"/>
      <c r="L79" s="792"/>
      <c r="M79" s="792"/>
      <c r="N79" s="792"/>
      <c r="O79" s="792"/>
      <c r="P79" s="792"/>
      <c r="Q79" s="792"/>
      <c r="R79" s="792"/>
      <c r="S79" s="792"/>
      <c r="T79" s="792"/>
      <c r="U79" s="792"/>
      <c r="V79" s="792"/>
      <c r="W79" s="792"/>
      <c r="X79" s="792"/>
      <c r="Y79" s="792"/>
      <c r="Z79" s="792"/>
      <c r="AA79" s="792"/>
      <c r="AB79" s="792"/>
      <c r="AC79" s="792"/>
      <c r="AD79" s="792"/>
      <c r="AE79" s="792"/>
      <c r="AF79" s="792"/>
      <c r="AG79" s="792"/>
      <c r="AH79" s="792"/>
      <c r="AI79" s="792"/>
      <c r="AJ79" s="792"/>
      <c r="AK79" s="792"/>
      <c r="AL79" s="792"/>
      <c r="AM79" s="792"/>
      <c r="AN79" s="792"/>
      <c r="AO79" s="792"/>
      <c r="AP79" s="792"/>
      <c r="AQ79" s="792"/>
      <c r="AR79" s="792"/>
      <c r="AS79" s="792"/>
      <c r="AT79" s="792"/>
      <c r="AU79" s="792"/>
      <c r="AV79" s="792"/>
      <c r="AW79" s="792"/>
      <c r="AX79" s="792"/>
      <c r="AY79" s="792"/>
      <c r="AZ79" s="792"/>
      <c r="BA79" s="792"/>
      <c r="BB79" s="792"/>
      <c r="BC79" s="792"/>
      <c r="BD79" s="792"/>
      <c r="BE79" s="792"/>
      <c r="BF79" s="792"/>
      <c r="BG79" s="792"/>
      <c r="BH79" s="792"/>
      <c r="BI79" s="792"/>
      <c r="BJ79" s="792"/>
      <c r="BK79" s="792"/>
      <c r="BL79" s="792"/>
      <c r="BM79" s="792"/>
      <c r="BN79" s="792"/>
      <c r="BO79" s="792"/>
      <c r="BP79" s="792"/>
      <c r="BQ79" s="792"/>
      <c r="BR79" s="792"/>
      <c r="BS79" s="792"/>
      <c r="BT79" s="792"/>
      <c r="BU79" s="792"/>
      <c r="BV79" s="792"/>
      <c r="BW79" s="792"/>
      <c r="BX79" s="792"/>
      <c r="BY79" s="792"/>
      <c r="BZ79" s="792"/>
      <c r="CA79" s="792"/>
      <c r="CB79" s="792"/>
      <c r="CC79" s="792"/>
      <c r="CD79" s="792"/>
      <c r="CE79" s="792"/>
      <c r="CF79" s="792"/>
      <c r="CG79" s="792"/>
      <c r="CH79" s="792"/>
      <c r="CI79" s="792"/>
      <c r="CJ79" s="792"/>
      <c r="CK79" s="792"/>
      <c r="CL79" s="792"/>
      <c r="CM79" s="792"/>
      <c r="CN79" s="792"/>
      <c r="CO79" s="792"/>
      <c r="CP79" s="792"/>
      <c r="CQ79" s="792"/>
      <c r="CR79" s="792"/>
      <c r="CS79" s="792"/>
      <c r="CT79" s="792"/>
      <c r="CU79" s="792"/>
      <c r="CV79" s="792"/>
      <c r="CW79" s="792"/>
      <c r="CX79" s="792"/>
      <c r="CY79" s="792"/>
      <c r="CZ79" s="792"/>
      <c r="DA79" s="792"/>
      <c r="DB79" s="792"/>
      <c r="DC79" s="792"/>
      <c r="DD79" s="792"/>
      <c r="DE79" s="792"/>
      <c r="DF79" s="792"/>
      <c r="DG79" s="792"/>
      <c r="DH79" s="792"/>
      <c r="DI79" s="792"/>
      <c r="DJ79" s="792"/>
      <c r="DK79" s="792"/>
      <c r="DL79" s="792"/>
      <c r="DM79" s="792"/>
      <c r="DN79" s="792"/>
      <c r="DO79" s="792"/>
      <c r="DP79" s="792"/>
      <c r="DQ79" s="792"/>
      <c r="DR79" s="792"/>
      <c r="DS79" s="792"/>
      <c r="DT79" s="792"/>
      <c r="DU79" s="792"/>
      <c r="DV79" s="792"/>
      <c r="DW79" s="792"/>
      <c r="DX79" s="792"/>
      <c r="DY79" s="792"/>
      <c r="DZ79" s="792"/>
      <c r="EA79" s="792"/>
      <c r="EB79" s="792"/>
      <c r="EC79" s="792"/>
      <c r="ED79" s="792"/>
      <c r="EE79" s="792"/>
      <c r="EF79" s="792"/>
      <c r="EG79" s="792"/>
      <c r="EH79" s="792"/>
      <c r="EI79" s="792"/>
      <c r="EJ79" s="792"/>
      <c r="EK79" s="792"/>
    </row>
    <row r="80" spans="1:150">
      <c r="CP80" s="66"/>
      <c r="CX80" s="66"/>
      <c r="CY80" s="66"/>
      <c r="CZ80" s="66"/>
      <c r="DA80" s="66"/>
      <c r="DB80" s="66"/>
      <c r="DC80" s="66"/>
      <c r="DD80" s="66"/>
      <c r="DE80" s="66"/>
      <c r="DF80" s="66"/>
      <c r="EH80" s="66"/>
      <c r="EI80" s="67"/>
    </row>
    <row r="81" spans="3:150">
      <c r="D81" s="53"/>
      <c r="E81" s="53"/>
    </row>
    <row r="82" spans="3:150">
      <c r="D82" s="53"/>
      <c r="E82" s="53"/>
    </row>
    <row r="83" spans="3:150" ht="51">
      <c r="C83" s="607" t="s">
        <v>213</v>
      </c>
      <c r="D83" s="74" t="s">
        <v>239</v>
      </c>
      <c r="E83" s="75" t="s">
        <v>111</v>
      </c>
      <c r="F83" s="76" t="s">
        <v>231</v>
      </c>
      <c r="G83" s="74" t="s">
        <v>239</v>
      </c>
      <c r="H83" s="75" t="s">
        <v>111</v>
      </c>
      <c r="I83" s="76" t="s">
        <v>231</v>
      </c>
      <c r="J83" s="323" t="s">
        <v>443</v>
      </c>
      <c r="K83" s="75" t="s">
        <v>444</v>
      </c>
      <c r="L83" s="76" t="s">
        <v>231</v>
      </c>
      <c r="M83" s="76"/>
      <c r="N83" s="76"/>
      <c r="O83" s="76"/>
      <c r="P83" s="74" t="s">
        <v>239</v>
      </c>
      <c r="Q83" s="75" t="s">
        <v>111</v>
      </c>
      <c r="R83" s="76" t="s">
        <v>231</v>
      </c>
      <c r="S83" s="74" t="s">
        <v>239</v>
      </c>
      <c r="T83" s="75" t="s">
        <v>111</v>
      </c>
      <c r="U83" s="76" t="s">
        <v>231</v>
      </c>
      <c r="V83" s="74" t="s">
        <v>239</v>
      </c>
      <c r="W83" s="75" t="s">
        <v>111</v>
      </c>
      <c r="X83" s="76" t="s">
        <v>231</v>
      </c>
      <c r="Y83" s="76"/>
      <c r="Z83" s="76"/>
      <c r="AA83" s="76"/>
      <c r="AB83" s="77" t="s">
        <v>16</v>
      </c>
      <c r="AC83" s="78" t="s">
        <v>242</v>
      </c>
      <c r="AD83" s="76" t="s">
        <v>263</v>
      </c>
      <c r="AE83" s="77" t="s">
        <v>16</v>
      </c>
      <c r="AF83" s="78" t="s">
        <v>242</v>
      </c>
      <c r="AG83" s="76" t="s">
        <v>263</v>
      </c>
      <c r="AH83" s="74" t="s">
        <v>239</v>
      </c>
      <c r="AI83" s="79" t="s">
        <v>111</v>
      </c>
      <c r="AJ83" s="76" t="s">
        <v>219</v>
      </c>
      <c r="AK83" s="74" t="s">
        <v>239</v>
      </c>
      <c r="AL83" s="79" t="s">
        <v>111</v>
      </c>
      <c r="AM83" s="76" t="s">
        <v>219</v>
      </c>
      <c r="AN83" s="74" t="s">
        <v>239</v>
      </c>
      <c r="AO83" s="79" t="s">
        <v>111</v>
      </c>
      <c r="AP83" s="76" t="s">
        <v>219</v>
      </c>
      <c r="AQ83" s="74" t="s">
        <v>239</v>
      </c>
      <c r="AR83" s="79" t="s">
        <v>111</v>
      </c>
      <c r="AS83" s="76" t="s">
        <v>219</v>
      </c>
      <c r="AT83" s="76"/>
      <c r="AU83" s="80" t="s">
        <v>99</v>
      </c>
      <c r="AV83" s="77" t="s">
        <v>16</v>
      </c>
      <c r="AW83" s="78" t="s">
        <v>242</v>
      </c>
      <c r="AX83" s="76" t="s">
        <v>262</v>
      </c>
      <c r="AY83" s="77" t="s">
        <v>16</v>
      </c>
      <c r="AZ83" s="78" t="s">
        <v>242</v>
      </c>
      <c r="BA83" s="76" t="s">
        <v>262</v>
      </c>
      <c r="BB83" s="74" t="s">
        <v>239</v>
      </c>
      <c r="BC83" s="79" t="s">
        <v>111</v>
      </c>
      <c r="BD83" s="76" t="s">
        <v>219</v>
      </c>
      <c r="BE83" s="74" t="s">
        <v>239</v>
      </c>
      <c r="BF83" s="79" t="s">
        <v>111</v>
      </c>
      <c r="BG83" s="76" t="s">
        <v>219</v>
      </c>
      <c r="BH83" s="74" t="s">
        <v>239</v>
      </c>
      <c r="BI83" s="79" t="s">
        <v>111</v>
      </c>
      <c r="BJ83" s="76" t="s">
        <v>219</v>
      </c>
      <c r="BK83" s="76"/>
      <c r="BL83" s="80" t="s">
        <v>99</v>
      </c>
      <c r="BM83" s="74" t="s">
        <v>239</v>
      </c>
      <c r="BN83" s="79" t="s">
        <v>111</v>
      </c>
      <c r="BO83" s="76" t="s">
        <v>219</v>
      </c>
      <c r="BP83" s="81" t="s">
        <v>239</v>
      </c>
      <c r="BQ83" s="79" t="s">
        <v>111</v>
      </c>
      <c r="BR83" s="76" t="s">
        <v>219</v>
      </c>
      <c r="BS83" s="82" t="s">
        <v>16</v>
      </c>
      <c r="BT83" s="83" t="s">
        <v>234</v>
      </c>
      <c r="BU83" s="76" t="s">
        <v>262</v>
      </c>
      <c r="BV83" s="77" t="s">
        <v>16</v>
      </c>
      <c r="BW83" s="83" t="s">
        <v>234</v>
      </c>
      <c r="BX83" s="76" t="s">
        <v>262</v>
      </c>
      <c r="BY83" s="77" t="s">
        <v>16</v>
      </c>
      <c r="BZ83" s="83" t="s">
        <v>234</v>
      </c>
      <c r="CA83" s="76" t="s">
        <v>262</v>
      </c>
      <c r="CB83" s="77" t="s">
        <v>16</v>
      </c>
      <c r="CC83" s="83" t="s">
        <v>234</v>
      </c>
      <c r="CD83" s="76" t="s">
        <v>262</v>
      </c>
      <c r="CE83" s="77" t="s">
        <v>16</v>
      </c>
      <c r="CF83" s="79" t="s">
        <v>111</v>
      </c>
      <c r="CG83" s="76" t="s">
        <v>219</v>
      </c>
      <c r="CH83" s="76" t="s">
        <v>219</v>
      </c>
      <c r="CI83" s="83" t="s">
        <v>238</v>
      </c>
      <c r="CJ83" s="76" t="s">
        <v>219</v>
      </c>
      <c r="CK83" s="84" t="s">
        <v>238</v>
      </c>
      <c r="CL83" s="76" t="s">
        <v>219</v>
      </c>
      <c r="CM83" s="76"/>
      <c r="CN83" s="85" t="s">
        <v>235</v>
      </c>
      <c r="CO83" s="85" t="s">
        <v>235</v>
      </c>
      <c r="CP83" s="86" t="s">
        <v>17</v>
      </c>
      <c r="CQ83" s="77" t="s">
        <v>16</v>
      </c>
      <c r="CR83" s="87" t="s">
        <v>18</v>
      </c>
      <c r="CS83" s="77" t="s">
        <v>16</v>
      </c>
      <c r="CT83" s="87" t="s">
        <v>18</v>
      </c>
      <c r="CU83" s="77" t="s">
        <v>16</v>
      </c>
      <c r="CV83" s="87" t="s">
        <v>18</v>
      </c>
      <c r="CW83" s="77" t="s">
        <v>16</v>
      </c>
      <c r="CX83" s="87" t="s">
        <v>18</v>
      </c>
      <c r="CY83" s="77" t="s">
        <v>16</v>
      </c>
      <c r="CZ83" s="87" t="s">
        <v>18</v>
      </c>
      <c r="DA83" s="77" t="s">
        <v>16</v>
      </c>
      <c r="DB83" s="87" t="s">
        <v>18</v>
      </c>
      <c r="DC83" s="87"/>
      <c r="DD83" s="87"/>
      <c r="DE83" s="87"/>
      <c r="DF83" s="87"/>
      <c r="DG83" s="77" t="s">
        <v>16</v>
      </c>
      <c r="DH83" s="87" t="s">
        <v>18</v>
      </c>
      <c r="DI83" s="87"/>
      <c r="DJ83" s="87"/>
      <c r="DK83" s="87"/>
      <c r="DL83" s="87"/>
      <c r="DM83" s="87"/>
      <c r="DN83" s="87"/>
      <c r="DO83" s="87"/>
      <c r="DP83" s="87"/>
      <c r="DQ83" s="87"/>
      <c r="DR83" s="85" t="s">
        <v>19</v>
      </c>
      <c r="DS83" s="85"/>
      <c r="DT83" s="85"/>
      <c r="DU83" s="85"/>
      <c r="DV83" s="85"/>
      <c r="DW83" s="85"/>
      <c r="DX83" s="88" t="s">
        <v>159</v>
      </c>
      <c r="DY83" s="76" t="s">
        <v>264</v>
      </c>
      <c r="DZ83" s="76"/>
      <c r="EA83" s="76"/>
      <c r="EB83" s="76"/>
      <c r="EC83" s="76"/>
      <c r="ED83" s="89" t="s">
        <v>16</v>
      </c>
      <c r="EE83" s="76" t="s">
        <v>264</v>
      </c>
      <c r="EF83" s="76"/>
      <c r="EG83" s="76"/>
      <c r="EH83" s="100" t="s">
        <v>20</v>
      </c>
      <c r="ER83" s="91" t="s">
        <v>14</v>
      </c>
      <c r="ES83" s="92" t="s">
        <v>15</v>
      </c>
      <c r="ET83" s="93" t="s">
        <v>109</v>
      </c>
    </row>
    <row r="84" spans="3:150">
      <c r="C84" s="617" t="s">
        <v>87</v>
      </c>
      <c r="D84" s="70">
        <v>598.79999999999995</v>
      </c>
      <c r="E84" s="70">
        <v>24.95</v>
      </c>
      <c r="F84" s="70">
        <v>0</v>
      </c>
      <c r="G84" s="70">
        <v>618</v>
      </c>
      <c r="H84" s="325">
        <v>25.75</v>
      </c>
      <c r="I84" s="70">
        <v>0</v>
      </c>
      <c r="J84" s="70">
        <f>'Production Summary'!$N$6</f>
        <v>200</v>
      </c>
      <c r="K84" s="325">
        <f>'Production Summary'!$M$6</f>
        <v>7.5</v>
      </c>
      <c r="L84" s="325">
        <v>0</v>
      </c>
      <c r="M84" s="325"/>
      <c r="N84" s="325"/>
      <c r="O84" s="325"/>
      <c r="P84" s="70">
        <v>600</v>
      </c>
      <c r="Q84" s="70">
        <v>25</v>
      </c>
      <c r="R84" s="70">
        <v>0</v>
      </c>
      <c r="S84" s="70">
        <v>573.59999999999991</v>
      </c>
      <c r="T84" s="70">
        <v>23.9</v>
      </c>
      <c r="U84" s="70">
        <v>0</v>
      </c>
      <c r="V84" s="70">
        <v>0</v>
      </c>
      <c r="W84" s="70">
        <v>0</v>
      </c>
      <c r="X84" s="70">
        <v>0</v>
      </c>
      <c r="Y84" s="70"/>
      <c r="Z84" s="70"/>
      <c r="AA84" s="70"/>
      <c r="AB84" s="70">
        <v>122.39999999999999</v>
      </c>
      <c r="AC84" s="70">
        <v>10.199999999999999</v>
      </c>
      <c r="AD84" s="70">
        <v>0</v>
      </c>
      <c r="AE84" s="70">
        <v>144</v>
      </c>
      <c r="AF84" s="70">
        <v>18</v>
      </c>
      <c r="AG84" s="70">
        <v>0</v>
      </c>
      <c r="AH84" s="70">
        <v>942</v>
      </c>
      <c r="AI84" s="70">
        <v>15.7</v>
      </c>
      <c r="AJ84" s="70">
        <v>0</v>
      </c>
      <c r="AK84" s="70">
        <v>854.4</v>
      </c>
      <c r="AL84" s="70">
        <v>28.48</v>
      </c>
      <c r="AM84" s="70">
        <v>0</v>
      </c>
      <c r="AN84" s="70">
        <v>783</v>
      </c>
      <c r="AO84" s="70">
        <v>65.25</v>
      </c>
      <c r="AP84" s="70">
        <v>0</v>
      </c>
      <c r="AQ84" s="70">
        <v>630</v>
      </c>
      <c r="AR84" s="70">
        <v>315</v>
      </c>
      <c r="AS84" s="70">
        <v>0</v>
      </c>
      <c r="AT84" s="70"/>
      <c r="AU84" s="70">
        <v>995</v>
      </c>
      <c r="AV84" s="70">
        <v>176.39999999999998</v>
      </c>
      <c r="AW84" s="70">
        <v>14.7</v>
      </c>
      <c r="AX84" s="70">
        <v>0</v>
      </c>
      <c r="AY84" s="70">
        <v>176.39999999999998</v>
      </c>
      <c r="AZ84" s="70">
        <v>14.7</v>
      </c>
      <c r="BA84" s="70">
        <v>0</v>
      </c>
      <c r="BB84" s="70">
        <v>738.6</v>
      </c>
      <c r="BC84" s="70">
        <v>12.31</v>
      </c>
      <c r="BD84" s="70">
        <v>0</v>
      </c>
      <c r="BE84" s="70">
        <v>618</v>
      </c>
      <c r="BF84" s="70">
        <v>51.5</v>
      </c>
      <c r="BG84" s="70">
        <v>0</v>
      </c>
      <c r="BH84" s="70">
        <v>480</v>
      </c>
      <c r="BI84" s="70">
        <v>240</v>
      </c>
      <c r="BJ84" s="70">
        <v>0</v>
      </c>
      <c r="BK84" s="70"/>
      <c r="BL84" s="70">
        <v>860</v>
      </c>
      <c r="BM84" s="70">
        <v>390</v>
      </c>
      <c r="BN84" s="70">
        <v>6.5</v>
      </c>
      <c r="BO84" s="70">
        <v>0</v>
      </c>
      <c r="BP84" s="70">
        <v>600</v>
      </c>
      <c r="BQ84" s="70">
        <v>10</v>
      </c>
      <c r="BR84" s="70">
        <v>0</v>
      </c>
      <c r="BS84" s="70">
        <v>205</v>
      </c>
      <c r="BT84" s="70">
        <v>20.5</v>
      </c>
      <c r="BU84" s="70">
        <v>0</v>
      </c>
      <c r="BV84" s="70">
        <v>191.976</v>
      </c>
      <c r="BW84" s="70">
        <v>23.997</v>
      </c>
      <c r="BX84" s="70">
        <v>0</v>
      </c>
      <c r="BY84" s="70">
        <v>191.976</v>
      </c>
      <c r="BZ84" s="70">
        <v>23.997</v>
      </c>
      <c r="CA84" s="70">
        <v>0</v>
      </c>
      <c r="CB84" s="70">
        <v>191.976</v>
      </c>
      <c r="CC84" s="70">
        <v>23.997</v>
      </c>
      <c r="CD84" s="70">
        <v>0</v>
      </c>
      <c r="CE84" s="70">
        <v>1008</v>
      </c>
      <c r="CF84" s="70">
        <v>72</v>
      </c>
      <c r="CG84" s="70">
        <v>0</v>
      </c>
      <c r="CH84" s="70">
        <v>0</v>
      </c>
      <c r="CI84" s="70">
        <v>155</v>
      </c>
      <c r="CJ84" s="70">
        <v>0</v>
      </c>
      <c r="CK84" s="70">
        <v>300</v>
      </c>
      <c r="CL84" s="70">
        <v>0</v>
      </c>
      <c r="CM84" s="70"/>
      <c r="CN84" s="70">
        <v>260</v>
      </c>
      <c r="CO84" s="70">
        <v>1295</v>
      </c>
      <c r="CP84" s="70"/>
      <c r="CQ84" s="70">
        <v>7894.655999999999</v>
      </c>
      <c r="CR84" s="70">
        <v>65.788799999999995</v>
      </c>
      <c r="CS84" s="70">
        <v>9911.0400000000009</v>
      </c>
      <c r="CT84" s="70">
        <v>123.88800000000001</v>
      </c>
      <c r="CU84" s="70">
        <v>9569.2800000000007</v>
      </c>
      <c r="CV84" s="70">
        <v>299.04000000000002</v>
      </c>
      <c r="CW84" s="70">
        <v>9432.5760000000009</v>
      </c>
      <c r="CX84" s="70">
        <v>589.53600000000006</v>
      </c>
      <c r="CY84" s="70">
        <v>9432.5760000000009</v>
      </c>
      <c r="CZ84" s="70">
        <v>562.20000000000005</v>
      </c>
      <c r="DA84" s="70">
        <v>10524.960000000001</v>
      </c>
      <c r="DB84" s="70">
        <v>584.72</v>
      </c>
      <c r="DC84" s="70"/>
      <c r="DD84" s="70"/>
      <c r="DE84" s="70"/>
      <c r="DF84" s="70"/>
      <c r="DG84" s="70">
        <v>11619.84</v>
      </c>
      <c r="DH84" s="70">
        <v>2904.96</v>
      </c>
      <c r="DI84" s="70"/>
      <c r="DJ84" s="70"/>
      <c r="DK84" s="70"/>
      <c r="DL84" s="70"/>
      <c r="DM84" s="70"/>
      <c r="DN84" s="70"/>
      <c r="DO84" s="70"/>
      <c r="DP84" s="70"/>
      <c r="DQ84" s="70"/>
      <c r="DR84" s="70">
        <v>9500</v>
      </c>
      <c r="DS84" s="70"/>
      <c r="DT84" s="70"/>
      <c r="DU84" s="70"/>
      <c r="DV84" s="70"/>
      <c r="DW84" s="70"/>
      <c r="DX84" s="70">
        <v>165</v>
      </c>
      <c r="DY84" s="70">
        <v>0</v>
      </c>
      <c r="DZ84" s="70"/>
      <c r="EA84" s="70"/>
      <c r="EB84" s="70"/>
      <c r="EC84" s="70"/>
      <c r="ED84" s="70">
        <v>79.099999999999994</v>
      </c>
      <c r="EE84" s="70">
        <v>0</v>
      </c>
      <c r="EF84" s="70"/>
      <c r="EG84" s="70"/>
      <c r="EH84" s="70">
        <v>320.25</v>
      </c>
    </row>
    <row r="85" spans="3:150">
      <c r="C85" s="614" t="s">
        <v>88</v>
      </c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  <c r="W85" s="71"/>
      <c r="X85" s="71"/>
      <c r="Y85" s="71"/>
      <c r="Z85" s="71"/>
      <c r="AA85" s="71"/>
      <c r="AB85" s="71"/>
      <c r="AC85" s="71"/>
      <c r="AD85" s="71"/>
      <c r="AE85" s="71"/>
      <c r="AF85" s="71"/>
      <c r="AG85" s="71"/>
      <c r="AH85" s="71"/>
      <c r="AI85" s="71"/>
      <c r="AJ85" s="71"/>
      <c r="AK85" s="71"/>
      <c r="AL85" s="71"/>
      <c r="AM85" s="71"/>
      <c r="AN85" s="71"/>
      <c r="AO85" s="71"/>
      <c r="AP85" s="71"/>
      <c r="AQ85" s="71"/>
      <c r="AR85" s="71"/>
      <c r="AS85" s="71"/>
      <c r="AT85" s="71"/>
      <c r="AU85" s="71"/>
      <c r="AV85" s="71"/>
      <c r="AW85" s="71"/>
      <c r="AX85" s="71"/>
      <c r="AY85" s="71"/>
      <c r="AZ85" s="71"/>
      <c r="BA85" s="71"/>
      <c r="BB85" s="71"/>
      <c r="BC85" s="71"/>
      <c r="BD85" s="71"/>
      <c r="BE85" s="71"/>
      <c r="BF85" s="71"/>
      <c r="BG85" s="71"/>
      <c r="BH85" s="71"/>
      <c r="BI85" s="71"/>
      <c r="BJ85" s="71"/>
      <c r="BK85" s="71"/>
      <c r="BL85" s="71"/>
      <c r="BM85" s="71"/>
      <c r="BN85" s="71"/>
      <c r="BO85" s="71"/>
      <c r="BP85" s="71"/>
      <c r="BQ85" s="71"/>
      <c r="BR85" s="71"/>
      <c r="BS85" s="71"/>
      <c r="BT85" s="71"/>
      <c r="BU85" s="71"/>
      <c r="BV85" s="71"/>
      <c r="BW85" s="71"/>
      <c r="BX85" s="71"/>
      <c r="BY85" s="71"/>
      <c r="BZ85" s="71"/>
      <c r="CA85" s="71"/>
      <c r="CB85" s="71"/>
      <c r="CC85" s="71"/>
      <c r="CD85" s="71"/>
      <c r="CE85" s="71"/>
      <c r="CF85" s="71"/>
      <c r="CG85" s="71"/>
      <c r="CH85" s="71"/>
      <c r="CI85" s="71"/>
      <c r="CJ85" s="71"/>
      <c r="CK85" s="71"/>
      <c r="CL85" s="71"/>
      <c r="CM85" s="71"/>
      <c r="CN85" s="71"/>
      <c r="CO85" s="71"/>
      <c r="CP85" s="71"/>
      <c r="CQ85" s="71"/>
      <c r="CR85" s="71"/>
      <c r="CS85" s="71"/>
      <c r="CT85" s="71"/>
      <c r="CU85" s="71"/>
      <c r="CV85" s="71"/>
      <c r="CW85" s="71"/>
      <c r="CX85" s="71"/>
      <c r="CY85" s="71"/>
      <c r="CZ85" s="71"/>
      <c r="DA85" s="71"/>
      <c r="DB85" s="71"/>
      <c r="DC85" s="71"/>
      <c r="DD85" s="71"/>
      <c r="DE85" s="71"/>
      <c r="DF85" s="71"/>
      <c r="DG85" s="71"/>
      <c r="DH85" s="71"/>
      <c r="DI85" s="71"/>
      <c r="DJ85" s="71"/>
      <c r="DK85" s="71"/>
      <c r="DL85" s="71"/>
      <c r="DM85" s="71"/>
      <c r="DN85" s="71"/>
      <c r="DO85" s="71"/>
      <c r="DP85" s="71"/>
      <c r="DQ85" s="71"/>
      <c r="DR85" s="71"/>
      <c r="DS85" s="71"/>
      <c r="DT85" s="71"/>
      <c r="DU85" s="71"/>
      <c r="DV85" s="71"/>
      <c r="DW85" s="71"/>
      <c r="DX85" s="71"/>
      <c r="DY85" s="71"/>
      <c r="DZ85" s="71"/>
      <c r="EA85" s="71"/>
      <c r="EB85" s="71"/>
      <c r="EC85" s="71"/>
      <c r="ED85" s="71"/>
      <c r="EE85" s="71"/>
      <c r="EF85" s="71"/>
      <c r="EG85" s="71"/>
      <c r="EH85" s="71"/>
    </row>
    <row r="86" spans="3:150">
      <c r="C86" s="615" t="s">
        <v>89</v>
      </c>
      <c r="D86" s="72"/>
      <c r="E86" s="72"/>
      <c r="F86" s="72"/>
      <c r="G86" s="72"/>
      <c r="H86" s="72"/>
      <c r="I86" s="72"/>
      <c r="J86" s="72"/>
      <c r="K86" s="72"/>
      <c r="L86" s="72"/>
      <c r="M86" s="72"/>
      <c r="N86" s="72"/>
      <c r="O86" s="72"/>
      <c r="P86" s="72"/>
      <c r="Q86" s="72"/>
      <c r="R86" s="72"/>
      <c r="S86" s="72"/>
      <c r="T86" s="72"/>
      <c r="U86" s="72"/>
      <c r="V86" s="72"/>
      <c r="W86" s="72"/>
      <c r="X86" s="72"/>
      <c r="Y86" s="72"/>
      <c r="Z86" s="72"/>
      <c r="AA86" s="72"/>
      <c r="AB86" s="72"/>
      <c r="AC86" s="72"/>
      <c r="AD86" s="72"/>
      <c r="AE86" s="72"/>
      <c r="AF86" s="72"/>
      <c r="AG86" s="72"/>
      <c r="AH86" s="72"/>
      <c r="AI86" s="72"/>
      <c r="AJ86" s="72"/>
      <c r="AK86" s="72"/>
      <c r="AL86" s="72"/>
      <c r="AM86" s="72"/>
      <c r="AN86" s="72"/>
      <c r="AO86" s="72"/>
      <c r="AP86" s="72"/>
      <c r="AQ86" s="72"/>
      <c r="AR86" s="72"/>
      <c r="AS86" s="72"/>
      <c r="AT86" s="72"/>
      <c r="AU86" s="72"/>
      <c r="AV86" s="72"/>
      <c r="AW86" s="72"/>
      <c r="AX86" s="72"/>
      <c r="AY86" s="72"/>
      <c r="AZ86" s="72"/>
      <c r="BA86" s="72"/>
      <c r="BB86" s="72"/>
      <c r="BC86" s="72"/>
      <c r="BD86" s="72"/>
      <c r="BE86" s="72"/>
      <c r="BF86" s="72"/>
      <c r="BG86" s="72"/>
      <c r="BH86" s="72"/>
      <c r="BI86" s="72"/>
      <c r="BJ86" s="72"/>
      <c r="BK86" s="72"/>
      <c r="BL86" s="72"/>
      <c r="BM86" s="72"/>
      <c r="BN86" s="72"/>
      <c r="BO86" s="72"/>
      <c r="BP86" s="72"/>
      <c r="BQ86" s="72"/>
      <c r="BR86" s="72"/>
      <c r="BS86" s="72"/>
      <c r="BT86" s="72"/>
      <c r="BU86" s="72"/>
      <c r="BV86" s="72"/>
      <c r="BW86" s="72"/>
      <c r="BX86" s="72"/>
      <c r="BY86" s="72"/>
      <c r="BZ86" s="72"/>
      <c r="CA86" s="72"/>
      <c r="CB86" s="72"/>
      <c r="CC86" s="72"/>
      <c r="CD86" s="72"/>
      <c r="CE86" s="72"/>
      <c r="CF86" s="72"/>
      <c r="CG86" s="72"/>
      <c r="CH86" s="72"/>
      <c r="CI86" s="72"/>
      <c r="CJ86" s="72"/>
      <c r="CK86" s="72"/>
      <c r="CL86" s="72"/>
      <c r="CM86" s="72"/>
      <c r="CN86" s="72"/>
      <c r="CO86" s="72"/>
      <c r="CP86" s="72"/>
      <c r="CQ86" s="72"/>
      <c r="CR86" s="72"/>
      <c r="CS86" s="72"/>
      <c r="CT86" s="72"/>
      <c r="CU86" s="72"/>
      <c r="CV86" s="72"/>
      <c r="CW86" s="72"/>
      <c r="CX86" s="72"/>
      <c r="CY86" s="72"/>
      <c r="CZ86" s="72"/>
      <c r="DA86" s="72"/>
      <c r="DB86" s="72"/>
      <c r="DC86" s="72"/>
      <c r="DD86" s="72"/>
      <c r="DE86" s="72"/>
      <c r="DF86" s="72"/>
      <c r="DG86" s="72"/>
      <c r="DH86" s="72"/>
      <c r="DI86" s="72"/>
      <c r="DJ86" s="72"/>
      <c r="DK86" s="72"/>
      <c r="DL86" s="72"/>
      <c r="DM86" s="72"/>
      <c r="DN86" s="72"/>
      <c r="DO86" s="72"/>
      <c r="DP86" s="72"/>
      <c r="DQ86" s="72"/>
      <c r="DR86" s="72"/>
      <c r="DS86" s="72"/>
      <c r="DT86" s="72"/>
      <c r="DU86" s="72"/>
      <c r="DV86" s="72"/>
      <c r="DW86" s="72"/>
      <c r="DX86" s="72"/>
      <c r="DY86" s="72"/>
      <c r="DZ86" s="72"/>
      <c r="EA86" s="72"/>
      <c r="EB86" s="72"/>
      <c r="EC86" s="72"/>
      <c r="ED86" s="72"/>
      <c r="EE86" s="72"/>
      <c r="EF86" s="72"/>
      <c r="EG86" s="72"/>
      <c r="EH86" s="72"/>
    </row>
    <row r="88" spans="3:150">
      <c r="D88" s="68"/>
      <c r="BV88" s="68"/>
    </row>
  </sheetData>
  <mergeCells count="74">
    <mergeCell ref="CE77:EK79"/>
    <mergeCell ref="B72:C72"/>
    <mergeCell ref="B74:C74"/>
    <mergeCell ref="B75:C75"/>
    <mergeCell ref="B73:C73"/>
    <mergeCell ref="Y2:AG2"/>
    <mergeCell ref="M3:O3"/>
    <mergeCell ref="AH2:AU2"/>
    <mergeCell ref="BM2:BO3"/>
    <mergeCell ref="AK3:AM3"/>
    <mergeCell ref="AN3:AP3"/>
    <mergeCell ref="B71:C71"/>
    <mergeCell ref="D77:AU79"/>
    <mergeCell ref="AV77:CD79"/>
    <mergeCell ref="BE3:BG3"/>
    <mergeCell ref="BH3:BJ3"/>
    <mergeCell ref="B70:C70"/>
    <mergeCell ref="J3:L3"/>
    <mergeCell ref="Y3:AA3"/>
    <mergeCell ref="AQ3:AS3"/>
    <mergeCell ref="EJ3:EK3"/>
    <mergeCell ref="BS3:BU3"/>
    <mergeCell ref="BV3:BX3"/>
    <mergeCell ref="BY3:CA3"/>
    <mergeCell ref="CE3:CG3"/>
    <mergeCell ref="DO3:DQ3"/>
    <mergeCell ref="EI2:EI3"/>
    <mergeCell ref="EJ2:EK2"/>
    <mergeCell ref="EB3:EC3"/>
    <mergeCell ref="CP2:CP3"/>
    <mergeCell ref="CQ2:DR2"/>
    <mergeCell ref="CY3:CZ3"/>
    <mergeCell ref="DA3:DB3"/>
    <mergeCell ref="DG3:DH3"/>
    <mergeCell ref="ED3:EE3"/>
    <mergeCell ref="BP2:CA2"/>
    <mergeCell ref="ES2:ET2"/>
    <mergeCell ref="G3:I3"/>
    <mergeCell ref="P3:R3"/>
    <mergeCell ref="S3:U3"/>
    <mergeCell ref="V3:X3"/>
    <mergeCell ref="AB3:AD3"/>
    <mergeCell ref="AE3:AG3"/>
    <mergeCell ref="AH3:AJ3"/>
    <mergeCell ref="CN2:CO2"/>
    <mergeCell ref="AV3:AX3"/>
    <mergeCell ref="ES3:ET3"/>
    <mergeCell ref="EF3:EG3"/>
    <mergeCell ref="DS2:EH2"/>
    <mergeCell ref="DS3:DU3"/>
    <mergeCell ref="D2:X2"/>
    <mergeCell ref="D3:F3"/>
    <mergeCell ref="ER70:ES70"/>
    <mergeCell ref="BP3:BR3"/>
    <mergeCell ref="DZ3:EA3"/>
    <mergeCell ref="DX3:DY3"/>
    <mergeCell ref="CI3:CJ3"/>
    <mergeCell ref="CK3:CL3"/>
    <mergeCell ref="CQ3:CR3"/>
    <mergeCell ref="CS3:CT3"/>
    <mergeCell ref="CU3:CV3"/>
    <mergeCell ref="CW3:CX3"/>
    <mergeCell ref="DC3:DD3"/>
    <mergeCell ref="DE3:DF3"/>
    <mergeCell ref="DI3:DJ3"/>
    <mergeCell ref="DK3:DL3"/>
    <mergeCell ref="DV3:DW3"/>
    <mergeCell ref="DM3:DN3"/>
    <mergeCell ref="CE2:CM2"/>
    <mergeCell ref="BB2:BL2"/>
    <mergeCell ref="AV2:BA2"/>
    <mergeCell ref="AY3:BA3"/>
    <mergeCell ref="BB3:BD3"/>
    <mergeCell ref="CB2:CD3"/>
  </mergeCells>
  <conditionalFormatting sqref="ES60:ES68">
    <cfRule type="duplicateValues" dxfId="11" priority="51"/>
  </conditionalFormatting>
  <pageMargins left="0.7" right="0.7" top="0.75" bottom="0.75" header="0.3" footer="0.3"/>
  <pageSetup paperSize="9" scale="14" orientation="landscape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19">
    <tabColor theme="8" tint="-0.249977111117893"/>
    <pageSetUpPr fitToPage="1"/>
  </sheetPr>
  <dimension ref="A1:ET89"/>
  <sheetViews>
    <sheetView topLeftCell="A2" zoomScale="85" zoomScaleNormal="85" workbookViewId="0">
      <pane xSplit="3" ySplit="4" topLeftCell="DI33" activePane="bottomRight" state="frozen"/>
      <selection activeCell="B1" sqref="B1:G1"/>
      <selection pane="topRight" activeCell="B1" sqref="B1:G1"/>
      <selection pane="bottomLeft" activeCell="B1" sqref="B1:G1"/>
      <selection pane="bottomRight" activeCell="D49" sqref="D49:EH49"/>
    </sheetView>
  </sheetViews>
  <sheetFormatPr defaultColWidth="9.140625" defaultRowHeight="15"/>
  <cols>
    <col min="1" max="1" width="12.28515625" customWidth="1"/>
    <col min="2" max="2" width="6.140625" style="53" bestFit="1" customWidth="1"/>
    <col min="3" max="3" width="31.140625" style="53" bestFit="1" customWidth="1"/>
    <col min="4" max="7" width="5.28515625" customWidth="1"/>
    <col min="8" max="8" width="9.28515625" customWidth="1"/>
    <col min="9" max="10" width="5.28515625" customWidth="1"/>
    <col min="11" max="15" width="8" customWidth="1"/>
    <col min="16" max="16" width="5.28515625" customWidth="1"/>
    <col min="17" max="17" width="6.28515625" customWidth="1"/>
    <col min="18" max="18" width="3.28515625" customWidth="1"/>
    <col min="19" max="19" width="5.28515625" customWidth="1"/>
    <col min="20" max="20" width="4.28515625" customWidth="1"/>
    <col min="21" max="22" width="5.28515625" customWidth="1"/>
    <col min="23" max="23" width="7.85546875" customWidth="1"/>
    <col min="24" max="24" width="27.85546875" customWidth="1"/>
    <col min="25" max="25" width="8.85546875" customWidth="1"/>
    <col min="26" max="26" width="8.28515625" customWidth="1"/>
    <col min="27" max="27" width="9.85546875" customWidth="1"/>
    <col min="28" max="35" width="5.28515625" customWidth="1"/>
    <col min="36" max="36" width="5.28515625" hidden="1" customWidth="1"/>
    <col min="37" max="37" width="6.28515625" customWidth="1"/>
    <col min="38" max="38" width="5.28515625" customWidth="1"/>
    <col min="39" max="39" width="5.28515625" hidden="1" customWidth="1"/>
    <col min="40" max="40" width="6.42578125" customWidth="1"/>
    <col min="41" max="41" width="5.28515625" customWidth="1"/>
    <col min="42" max="42" width="5.28515625" hidden="1" customWidth="1"/>
    <col min="43" max="44" width="5.28515625" customWidth="1"/>
    <col min="45" max="45" width="5.28515625" hidden="1" customWidth="1"/>
    <col min="46" max="46" width="5.28515625" customWidth="1"/>
    <col min="47" max="47" width="5.7109375" customWidth="1"/>
    <col min="48" max="48" width="5.28515625" customWidth="1"/>
    <col min="49" max="49" width="8.85546875" customWidth="1"/>
    <col min="50" max="51" width="5.28515625" customWidth="1"/>
    <col min="52" max="52" width="5.7109375" customWidth="1"/>
    <col min="53" max="55" width="5.28515625" customWidth="1"/>
    <col min="56" max="56" width="5.28515625" hidden="1" customWidth="1"/>
    <col min="57" max="58" width="5.28515625" customWidth="1"/>
    <col min="59" max="59" width="5.28515625" hidden="1" customWidth="1"/>
    <col min="60" max="61" width="5.28515625" customWidth="1"/>
    <col min="62" max="62" width="5.28515625" hidden="1" customWidth="1"/>
    <col min="63" max="64" width="5.28515625" customWidth="1"/>
    <col min="65" max="70" width="5.28515625" hidden="1" customWidth="1"/>
    <col min="71" max="71" width="5.28515625" customWidth="1"/>
    <col min="72" max="72" width="5.85546875" customWidth="1"/>
    <col min="73" max="84" width="5.28515625" customWidth="1"/>
    <col min="85" max="85" width="5.28515625" hidden="1" customWidth="1"/>
    <col min="86" max="86" width="32" hidden="1" customWidth="1"/>
    <col min="87" max="87" width="5.28515625" customWidth="1"/>
    <col min="88" max="88" width="5.28515625" hidden="1" customWidth="1"/>
    <col min="89" max="90" width="5.28515625" customWidth="1"/>
    <col min="91" max="91" width="10.140625" customWidth="1"/>
    <col min="92" max="92" width="5.28515625" customWidth="1"/>
    <col min="93" max="93" width="6.7109375" customWidth="1"/>
    <col min="94" max="94" width="7.7109375" customWidth="1"/>
    <col min="95" max="95" width="5.140625" customWidth="1"/>
    <col min="96" max="97" width="6.140625" customWidth="1"/>
    <col min="98" max="98" width="4.140625" customWidth="1"/>
    <col min="99" max="99" width="8.140625" customWidth="1"/>
    <col min="100" max="100" width="6.140625" customWidth="1"/>
    <col min="101" max="101" width="8.140625" customWidth="1"/>
    <col min="102" max="102" width="6.140625" customWidth="1"/>
    <col min="103" max="103" width="8.140625" customWidth="1"/>
    <col min="104" max="104" width="6.140625" customWidth="1"/>
    <col min="105" max="105" width="8.140625" customWidth="1"/>
    <col min="106" max="106" width="6.140625" customWidth="1"/>
    <col min="107" max="107" width="10.5703125" customWidth="1"/>
    <col min="108" max="108" width="7.7109375" customWidth="1"/>
    <col min="109" max="109" width="10.28515625" customWidth="1"/>
    <col min="110" max="110" width="7.7109375" customWidth="1"/>
    <col min="111" max="111" width="8.140625" customWidth="1"/>
    <col min="112" max="112" width="7.140625" customWidth="1"/>
    <col min="113" max="113" width="6.140625" customWidth="1"/>
    <col min="114" max="114" width="4.140625" customWidth="1"/>
    <col min="115" max="115" width="8.140625" customWidth="1"/>
    <col min="116" max="116" width="6.140625" customWidth="1"/>
    <col min="117" max="117" width="8.140625" customWidth="1"/>
    <col min="118" max="118" width="6.140625" customWidth="1"/>
    <col min="119" max="121" width="6.42578125" customWidth="1"/>
    <col min="122" max="122" width="11.5703125" customWidth="1"/>
    <col min="123" max="127" width="6.42578125" customWidth="1"/>
    <col min="128" max="137" width="5.7109375" customWidth="1"/>
    <col min="138" max="138" width="8.140625" customWidth="1"/>
    <col min="139" max="139" width="16" bestFit="1" customWidth="1"/>
    <col min="140" max="140" width="10.7109375" customWidth="1"/>
    <col min="141" max="141" width="11.5703125" bestFit="1" customWidth="1"/>
    <col min="147" max="147" width="3.5703125" customWidth="1"/>
    <col min="148" max="148" width="6.85546875" bestFit="1" customWidth="1"/>
    <col min="149" max="149" width="31.140625" bestFit="1" customWidth="1"/>
    <col min="150" max="150" width="20.140625" bestFit="1" customWidth="1"/>
    <col min="151" max="151" width="3.7109375" customWidth="1"/>
  </cols>
  <sheetData>
    <row r="1" spans="1:150" ht="13.5" customHeight="1" thickBot="1"/>
    <row r="2" spans="1:150" ht="15" customHeight="1">
      <c r="B2" s="19" t="s">
        <v>0</v>
      </c>
      <c r="C2" s="54" t="s">
        <v>331</v>
      </c>
      <c r="D2" s="782" t="s">
        <v>2</v>
      </c>
      <c r="E2" s="782"/>
      <c r="F2" s="782"/>
      <c r="G2" s="782"/>
      <c r="H2" s="782"/>
      <c r="I2" s="782"/>
      <c r="J2" s="782"/>
      <c r="K2" s="782"/>
      <c r="L2" s="782"/>
      <c r="M2" s="782"/>
      <c r="N2" s="782"/>
      <c r="O2" s="782"/>
      <c r="P2" s="782"/>
      <c r="Q2" s="782"/>
      <c r="R2" s="782"/>
      <c r="S2" s="782"/>
      <c r="T2" s="782"/>
      <c r="U2" s="782"/>
      <c r="V2" s="782"/>
      <c r="W2" s="782"/>
      <c r="X2" s="782"/>
      <c r="Y2" s="769" t="s">
        <v>3</v>
      </c>
      <c r="Z2" s="770"/>
      <c r="AA2" s="770"/>
      <c r="AB2" s="770"/>
      <c r="AC2" s="770"/>
      <c r="AD2" s="770"/>
      <c r="AE2" s="770"/>
      <c r="AF2" s="770"/>
      <c r="AG2" s="771"/>
      <c r="AH2" s="671" t="s">
        <v>4</v>
      </c>
      <c r="AI2" s="671"/>
      <c r="AJ2" s="671"/>
      <c r="AK2" s="671"/>
      <c r="AL2" s="671"/>
      <c r="AM2" s="671"/>
      <c r="AN2" s="671"/>
      <c r="AO2" s="671"/>
      <c r="AP2" s="671"/>
      <c r="AQ2" s="671"/>
      <c r="AR2" s="671"/>
      <c r="AS2" s="671"/>
      <c r="AT2" s="671"/>
      <c r="AU2" s="671"/>
      <c r="AV2" s="764" t="s">
        <v>5</v>
      </c>
      <c r="AW2" s="764"/>
      <c r="AX2" s="764"/>
      <c r="AY2" s="764"/>
      <c r="AZ2" s="764"/>
      <c r="BA2" s="764"/>
      <c r="BB2" s="765" t="s">
        <v>6</v>
      </c>
      <c r="BC2" s="765"/>
      <c r="BD2" s="765"/>
      <c r="BE2" s="765"/>
      <c r="BF2" s="765"/>
      <c r="BG2" s="765"/>
      <c r="BH2" s="765"/>
      <c r="BI2" s="765"/>
      <c r="BJ2" s="765"/>
      <c r="BK2" s="765"/>
      <c r="BL2" s="765"/>
      <c r="BM2" s="671" t="s">
        <v>7</v>
      </c>
      <c r="BN2" s="671"/>
      <c r="BO2" s="671"/>
      <c r="BP2" s="811" t="s">
        <v>8</v>
      </c>
      <c r="BQ2" s="812"/>
      <c r="BR2" s="812"/>
      <c r="BS2" s="812"/>
      <c r="BT2" s="812"/>
      <c r="BU2" s="812"/>
      <c r="BV2" s="812"/>
      <c r="BW2" s="812"/>
      <c r="BX2" s="812"/>
      <c r="BY2" s="812"/>
      <c r="BZ2" s="812"/>
      <c r="CA2" s="813"/>
      <c r="CB2" s="671" t="s">
        <v>528</v>
      </c>
      <c r="CC2" s="671"/>
      <c r="CD2" s="671"/>
      <c r="CE2" s="739" t="s">
        <v>9</v>
      </c>
      <c r="CF2" s="740"/>
      <c r="CG2" s="740"/>
      <c r="CH2" s="740"/>
      <c r="CI2" s="740"/>
      <c r="CJ2" s="740"/>
      <c r="CK2" s="740"/>
      <c r="CL2" s="740"/>
      <c r="CM2" s="740"/>
      <c r="CN2" s="740" t="s">
        <v>404</v>
      </c>
      <c r="CO2" s="741"/>
      <c r="CP2" s="780" t="s">
        <v>223</v>
      </c>
      <c r="CQ2" s="764" t="s">
        <v>10</v>
      </c>
      <c r="CR2" s="764"/>
      <c r="CS2" s="764"/>
      <c r="CT2" s="764"/>
      <c r="CU2" s="764"/>
      <c r="CV2" s="764"/>
      <c r="CW2" s="764"/>
      <c r="CX2" s="764"/>
      <c r="CY2" s="764"/>
      <c r="CZ2" s="764"/>
      <c r="DA2" s="764"/>
      <c r="DB2" s="764"/>
      <c r="DC2" s="764"/>
      <c r="DD2" s="764"/>
      <c r="DE2" s="764"/>
      <c r="DF2" s="764"/>
      <c r="DG2" s="764"/>
      <c r="DH2" s="764"/>
      <c r="DI2" s="764"/>
      <c r="DJ2" s="764"/>
      <c r="DK2" s="764"/>
      <c r="DL2" s="764"/>
      <c r="DM2" s="764"/>
      <c r="DN2" s="764"/>
      <c r="DO2" s="764"/>
      <c r="DP2" s="764"/>
      <c r="DQ2" s="764"/>
      <c r="DR2" s="764"/>
      <c r="DS2" s="815" t="s">
        <v>256</v>
      </c>
      <c r="DT2" s="817"/>
      <c r="DU2" s="817"/>
      <c r="DV2" s="817"/>
      <c r="DW2" s="817"/>
      <c r="DX2" s="817"/>
      <c r="DY2" s="817"/>
      <c r="DZ2" s="817"/>
      <c r="EA2" s="817"/>
      <c r="EB2" s="817"/>
      <c r="EC2" s="817"/>
      <c r="ED2" s="817"/>
      <c r="EE2" s="817"/>
      <c r="EF2" s="817"/>
      <c r="EG2" s="817"/>
      <c r="EH2" s="816"/>
      <c r="EI2" s="781" t="s">
        <v>257</v>
      </c>
      <c r="EJ2" s="814" t="s">
        <v>236</v>
      </c>
      <c r="EK2" s="814"/>
      <c r="ER2" s="14" t="s">
        <v>0</v>
      </c>
      <c r="ES2" s="772" t="s">
        <v>1</v>
      </c>
      <c r="ET2" s="773"/>
    </row>
    <row r="3" spans="1:150" ht="60" customHeight="1">
      <c r="B3" s="55">
        <f>'Raipur-1'!B3</f>
        <v>46262</v>
      </c>
      <c r="C3" s="51" t="s">
        <v>314</v>
      </c>
      <c r="D3" s="764" t="s">
        <v>333</v>
      </c>
      <c r="E3" s="764"/>
      <c r="F3" s="764"/>
      <c r="G3" s="768" t="s">
        <v>547</v>
      </c>
      <c r="H3" s="768"/>
      <c r="I3" s="768"/>
      <c r="J3" s="795" t="s">
        <v>800</v>
      </c>
      <c r="K3" s="796"/>
      <c r="L3" s="797"/>
      <c r="M3" s="795" t="s">
        <v>512</v>
      </c>
      <c r="N3" s="796"/>
      <c r="O3" s="797"/>
      <c r="P3" s="774" t="s">
        <v>567</v>
      </c>
      <c r="Q3" s="774"/>
      <c r="R3" s="774"/>
      <c r="S3" s="768" t="s">
        <v>568</v>
      </c>
      <c r="T3" s="768"/>
      <c r="U3" s="768"/>
      <c r="V3" s="775" t="s">
        <v>569</v>
      </c>
      <c r="W3" s="776"/>
      <c r="X3" s="776"/>
      <c r="Y3" s="933" t="s">
        <v>456</v>
      </c>
      <c r="Z3" s="934"/>
      <c r="AA3" s="935"/>
      <c r="AB3" s="777" t="s">
        <v>1056</v>
      </c>
      <c r="AC3" s="777"/>
      <c r="AD3" s="777"/>
      <c r="AE3" s="936" t="s">
        <v>501</v>
      </c>
      <c r="AF3" s="936"/>
      <c r="AG3" s="936"/>
      <c r="AH3" s="779" t="s">
        <v>335</v>
      </c>
      <c r="AI3" s="779"/>
      <c r="AJ3" s="779"/>
      <c r="AK3" s="764" t="s">
        <v>336</v>
      </c>
      <c r="AL3" s="764"/>
      <c r="AM3" s="764"/>
      <c r="AN3" s="766" t="s">
        <v>337</v>
      </c>
      <c r="AO3" s="766"/>
      <c r="AP3" s="766"/>
      <c r="AQ3" s="767" t="s">
        <v>338</v>
      </c>
      <c r="AR3" s="767"/>
      <c r="AS3" s="767"/>
      <c r="AT3" s="45" t="s">
        <v>523</v>
      </c>
      <c r="AU3" s="45" t="s">
        <v>339</v>
      </c>
      <c r="AV3" s="768" t="s">
        <v>340</v>
      </c>
      <c r="AW3" s="768"/>
      <c r="AX3" s="768"/>
      <c r="AY3" s="788" t="s">
        <v>12</v>
      </c>
      <c r="AZ3" s="788"/>
      <c r="BA3" s="788"/>
      <c r="BB3" s="789" t="s">
        <v>341</v>
      </c>
      <c r="BC3" s="789"/>
      <c r="BD3" s="789"/>
      <c r="BE3" s="671" t="s">
        <v>342</v>
      </c>
      <c r="BF3" s="671"/>
      <c r="BG3" s="671"/>
      <c r="BH3" s="767" t="s">
        <v>343</v>
      </c>
      <c r="BI3" s="767"/>
      <c r="BJ3" s="767"/>
      <c r="BK3" s="46" t="s">
        <v>254</v>
      </c>
      <c r="BL3" s="46" t="s">
        <v>344</v>
      </c>
      <c r="BM3" s="671"/>
      <c r="BN3" s="671"/>
      <c r="BO3" s="671"/>
      <c r="BP3" s="790" t="s">
        <v>345</v>
      </c>
      <c r="BQ3" s="790"/>
      <c r="BR3" s="790"/>
      <c r="BS3" s="767" t="s">
        <v>255</v>
      </c>
      <c r="BT3" s="767"/>
      <c r="BU3" s="767"/>
      <c r="BV3" s="791" t="s">
        <v>346</v>
      </c>
      <c r="BW3" s="791"/>
      <c r="BX3" s="791"/>
      <c r="BY3" s="719" t="s">
        <v>13</v>
      </c>
      <c r="BZ3" s="719"/>
      <c r="CA3" s="719"/>
      <c r="CB3" s="671"/>
      <c r="CC3" s="671"/>
      <c r="CD3" s="671"/>
      <c r="CE3" s="671" t="s">
        <v>260</v>
      </c>
      <c r="CF3" s="671"/>
      <c r="CG3" s="671"/>
      <c r="CH3" s="314" t="s">
        <v>435</v>
      </c>
      <c r="CI3" s="719" t="s">
        <v>347</v>
      </c>
      <c r="CJ3" s="719"/>
      <c r="CK3" s="672" t="s">
        <v>348</v>
      </c>
      <c r="CL3" s="672"/>
      <c r="CM3" s="47" t="s">
        <v>515</v>
      </c>
      <c r="CN3" s="47" t="s">
        <v>221</v>
      </c>
      <c r="CO3" s="15" t="s">
        <v>222</v>
      </c>
      <c r="CP3" s="780"/>
      <c r="CQ3" s="786" t="s">
        <v>349</v>
      </c>
      <c r="CR3" s="786"/>
      <c r="CS3" s="671" t="s">
        <v>350</v>
      </c>
      <c r="CT3" s="671"/>
      <c r="CU3" s="719" t="s">
        <v>351</v>
      </c>
      <c r="CV3" s="719"/>
      <c r="CW3" s="787" t="s">
        <v>352</v>
      </c>
      <c r="CX3" s="787"/>
      <c r="CY3" s="804" t="s">
        <v>360</v>
      </c>
      <c r="CZ3" s="805"/>
      <c r="DA3" s="804" t="s">
        <v>361</v>
      </c>
      <c r="DB3" s="805"/>
      <c r="DC3" s="769" t="s">
        <v>774</v>
      </c>
      <c r="DD3" s="771"/>
      <c r="DE3" s="769" t="s">
        <v>775</v>
      </c>
      <c r="DF3" s="771"/>
      <c r="DG3" s="768" t="s">
        <v>353</v>
      </c>
      <c r="DH3" s="768"/>
      <c r="DI3" s="815" t="s">
        <v>418</v>
      </c>
      <c r="DJ3" s="816"/>
      <c r="DK3" s="815" t="s">
        <v>419</v>
      </c>
      <c r="DL3" s="816"/>
      <c r="DM3" s="815" t="s">
        <v>420</v>
      </c>
      <c r="DN3" s="816"/>
      <c r="DO3" s="818" t="s">
        <v>776</v>
      </c>
      <c r="DP3" s="819"/>
      <c r="DQ3" s="820"/>
      <c r="DR3" s="56" t="s">
        <v>354</v>
      </c>
      <c r="DS3" s="880" t="s">
        <v>454</v>
      </c>
      <c r="DT3" s="881"/>
      <c r="DU3" s="882"/>
      <c r="DV3" s="821" t="s">
        <v>1064</v>
      </c>
      <c r="DW3" s="822"/>
      <c r="DX3" s="672" t="s">
        <v>245</v>
      </c>
      <c r="DY3" s="672"/>
      <c r="DZ3" s="764" t="s">
        <v>245</v>
      </c>
      <c r="EA3" s="764"/>
      <c r="EB3" s="790" t="s">
        <v>1060</v>
      </c>
      <c r="EC3" s="790"/>
      <c r="ED3" s="793" t="s">
        <v>280</v>
      </c>
      <c r="EE3" s="793"/>
      <c r="EF3" s="793" t="s">
        <v>559</v>
      </c>
      <c r="EG3" s="793"/>
      <c r="EH3" s="57" t="s">
        <v>279</v>
      </c>
      <c r="EI3" s="781"/>
      <c r="EJ3" s="794" t="s">
        <v>265</v>
      </c>
      <c r="EK3" s="794"/>
      <c r="ER3" s="55">
        <f>B3</f>
        <v>46262</v>
      </c>
      <c r="ES3" s="783" t="s">
        <v>11</v>
      </c>
      <c r="ET3" s="784"/>
    </row>
    <row r="4" spans="1:150" ht="51">
      <c r="B4" s="73" t="s">
        <v>14</v>
      </c>
      <c r="C4" s="73" t="s">
        <v>15</v>
      </c>
      <c r="D4" s="74" t="s">
        <v>239</v>
      </c>
      <c r="E4" s="75" t="s">
        <v>111</v>
      </c>
      <c r="F4" s="76" t="s">
        <v>231</v>
      </c>
      <c r="G4" s="74" t="s">
        <v>239</v>
      </c>
      <c r="H4" s="75" t="s">
        <v>111</v>
      </c>
      <c r="I4" s="76" t="s">
        <v>231</v>
      </c>
      <c r="J4" s="323" t="s">
        <v>443</v>
      </c>
      <c r="K4" s="75" t="s">
        <v>444</v>
      </c>
      <c r="L4" s="76" t="s">
        <v>231</v>
      </c>
      <c r="M4" s="323" t="s">
        <v>443</v>
      </c>
      <c r="N4" s="75" t="s">
        <v>444</v>
      </c>
      <c r="O4" s="76" t="s">
        <v>231</v>
      </c>
      <c r="P4" s="323" t="s">
        <v>443</v>
      </c>
      <c r="Q4" s="75" t="s">
        <v>111</v>
      </c>
      <c r="R4" s="76" t="s">
        <v>231</v>
      </c>
      <c r="S4" s="323" t="s">
        <v>443</v>
      </c>
      <c r="T4" s="75" t="s">
        <v>111</v>
      </c>
      <c r="U4" s="76" t="s">
        <v>231</v>
      </c>
      <c r="V4" s="323" t="s">
        <v>443</v>
      </c>
      <c r="W4" s="75" t="s">
        <v>111</v>
      </c>
      <c r="X4" s="76" t="s">
        <v>231</v>
      </c>
      <c r="Y4" s="76" t="s">
        <v>16</v>
      </c>
      <c r="Z4" s="76" t="s">
        <v>242</v>
      </c>
      <c r="AA4" s="76" t="s">
        <v>157</v>
      </c>
      <c r="AB4" s="77" t="s">
        <v>16</v>
      </c>
      <c r="AC4" s="78" t="s">
        <v>242</v>
      </c>
      <c r="AD4" s="76" t="s">
        <v>263</v>
      </c>
      <c r="AE4" s="353" t="s">
        <v>16</v>
      </c>
      <c r="AF4" s="353" t="s">
        <v>242</v>
      </c>
      <c r="AG4" s="353" t="s">
        <v>263</v>
      </c>
      <c r="AH4" s="74" t="s">
        <v>239</v>
      </c>
      <c r="AI4" s="79" t="s">
        <v>111</v>
      </c>
      <c r="AJ4" s="76" t="s">
        <v>219</v>
      </c>
      <c r="AK4" s="74" t="s">
        <v>239</v>
      </c>
      <c r="AL4" s="79" t="s">
        <v>111</v>
      </c>
      <c r="AM4" s="76" t="s">
        <v>219</v>
      </c>
      <c r="AN4" s="74" t="s">
        <v>239</v>
      </c>
      <c r="AO4" s="79" t="s">
        <v>111</v>
      </c>
      <c r="AP4" s="76" t="s">
        <v>219</v>
      </c>
      <c r="AQ4" s="74" t="s">
        <v>239</v>
      </c>
      <c r="AR4" s="79" t="s">
        <v>111</v>
      </c>
      <c r="AS4" s="76" t="s">
        <v>219</v>
      </c>
      <c r="AT4" s="385" t="s">
        <v>99</v>
      </c>
      <c r="AU4" s="80" t="s">
        <v>99</v>
      </c>
      <c r="AV4" s="77" t="s">
        <v>16</v>
      </c>
      <c r="AW4" s="78" t="s">
        <v>242</v>
      </c>
      <c r="AX4" s="76" t="s">
        <v>262</v>
      </c>
      <c r="AY4" s="77" t="s">
        <v>16</v>
      </c>
      <c r="AZ4" s="78" t="s">
        <v>242</v>
      </c>
      <c r="BA4" s="76" t="s">
        <v>262</v>
      </c>
      <c r="BB4" s="74" t="s">
        <v>239</v>
      </c>
      <c r="BC4" s="79" t="s">
        <v>111</v>
      </c>
      <c r="BD4" s="76" t="s">
        <v>219</v>
      </c>
      <c r="BE4" s="74" t="s">
        <v>239</v>
      </c>
      <c r="BF4" s="79" t="s">
        <v>111</v>
      </c>
      <c r="BG4" s="76" t="s">
        <v>219</v>
      </c>
      <c r="BH4" s="74" t="s">
        <v>239</v>
      </c>
      <c r="BI4" s="79" t="s">
        <v>111</v>
      </c>
      <c r="BJ4" s="76" t="s">
        <v>219</v>
      </c>
      <c r="BK4" s="385" t="s">
        <v>99</v>
      </c>
      <c r="BL4" s="80" t="s">
        <v>99</v>
      </c>
      <c r="BM4" s="74" t="s">
        <v>239</v>
      </c>
      <c r="BN4" s="79" t="s">
        <v>111</v>
      </c>
      <c r="BO4" s="76" t="s">
        <v>219</v>
      </c>
      <c r="BP4" s="81" t="s">
        <v>239</v>
      </c>
      <c r="BQ4" s="79" t="s">
        <v>111</v>
      </c>
      <c r="BR4" s="76" t="s">
        <v>219</v>
      </c>
      <c r="BS4" s="82" t="s">
        <v>421</v>
      </c>
      <c r="BT4" s="83" t="s">
        <v>234</v>
      </c>
      <c r="BU4" s="76" t="s">
        <v>262</v>
      </c>
      <c r="BV4" s="156" t="s">
        <v>422</v>
      </c>
      <c r="BW4" s="83" t="s">
        <v>234</v>
      </c>
      <c r="BX4" s="76" t="s">
        <v>262</v>
      </c>
      <c r="BY4" s="77" t="s">
        <v>422</v>
      </c>
      <c r="BZ4" s="83" t="s">
        <v>234</v>
      </c>
      <c r="CA4" s="76" t="s">
        <v>262</v>
      </c>
      <c r="CB4" s="74" t="s">
        <v>522</v>
      </c>
      <c r="CC4" s="79" t="s">
        <v>234</v>
      </c>
      <c r="CD4" s="76" t="s">
        <v>157</v>
      </c>
      <c r="CE4" s="169" t="s">
        <v>16</v>
      </c>
      <c r="CF4" s="169" t="s">
        <v>111</v>
      </c>
      <c r="CG4" s="169" t="s">
        <v>219</v>
      </c>
      <c r="CH4" s="169" t="s">
        <v>219</v>
      </c>
      <c r="CI4" s="169" t="s">
        <v>238</v>
      </c>
      <c r="CJ4" s="169" t="s">
        <v>219</v>
      </c>
      <c r="CK4" s="169" t="s">
        <v>238</v>
      </c>
      <c r="CL4" s="169" t="s">
        <v>219</v>
      </c>
      <c r="CM4" s="370" t="s">
        <v>238</v>
      </c>
      <c r="CN4" s="169" t="s">
        <v>235</v>
      </c>
      <c r="CO4" s="169" t="s">
        <v>235</v>
      </c>
      <c r="CP4" s="86" t="s">
        <v>17</v>
      </c>
      <c r="CQ4" s="77" t="s">
        <v>16</v>
      </c>
      <c r="CR4" s="87" t="s">
        <v>18</v>
      </c>
      <c r="CS4" s="77" t="s">
        <v>16</v>
      </c>
      <c r="CT4" s="87" t="s">
        <v>18</v>
      </c>
      <c r="CU4" s="77" t="s">
        <v>16</v>
      </c>
      <c r="CV4" s="87" t="s">
        <v>18</v>
      </c>
      <c r="CW4" s="77" t="s">
        <v>16</v>
      </c>
      <c r="CX4" s="87" t="s">
        <v>18</v>
      </c>
      <c r="CY4" s="77" t="s">
        <v>16</v>
      </c>
      <c r="CZ4" s="87" t="s">
        <v>18</v>
      </c>
      <c r="DA4" s="77" t="s">
        <v>16</v>
      </c>
      <c r="DB4" s="87" t="s">
        <v>18</v>
      </c>
      <c r="DC4" s="77" t="s">
        <v>16</v>
      </c>
      <c r="DD4" s="87" t="s">
        <v>18</v>
      </c>
      <c r="DE4" s="77" t="s">
        <v>16</v>
      </c>
      <c r="DF4" s="87" t="s">
        <v>18</v>
      </c>
      <c r="DG4" s="77" t="s">
        <v>16</v>
      </c>
      <c r="DH4" s="87" t="s">
        <v>18</v>
      </c>
      <c r="DI4" s="77" t="s">
        <v>16</v>
      </c>
      <c r="DJ4" s="87" t="s">
        <v>18</v>
      </c>
      <c r="DK4" s="77" t="s">
        <v>16</v>
      </c>
      <c r="DL4" s="87" t="s">
        <v>18</v>
      </c>
      <c r="DM4" s="77" t="s">
        <v>16</v>
      </c>
      <c r="DN4" s="87" t="s">
        <v>18</v>
      </c>
      <c r="DO4" s="77" t="s">
        <v>16</v>
      </c>
      <c r="DP4" s="87" t="s">
        <v>277</v>
      </c>
      <c r="DQ4" s="76" t="s">
        <v>278</v>
      </c>
      <c r="DR4" s="85" t="s">
        <v>19</v>
      </c>
      <c r="DS4" s="85" t="s">
        <v>16</v>
      </c>
      <c r="DT4" s="85" t="s">
        <v>160</v>
      </c>
      <c r="DU4" s="85" t="s">
        <v>157</v>
      </c>
      <c r="DV4" s="85" t="s">
        <v>16</v>
      </c>
      <c r="DW4" s="85" t="s">
        <v>157</v>
      </c>
      <c r="DX4" s="88" t="s">
        <v>159</v>
      </c>
      <c r="DY4" s="76" t="s">
        <v>526</v>
      </c>
      <c r="DZ4" s="313" t="s">
        <v>522</v>
      </c>
      <c r="EA4" s="76" t="s">
        <v>527</v>
      </c>
      <c r="EB4" s="313" t="s">
        <v>522</v>
      </c>
      <c r="EC4" s="76" t="s">
        <v>527</v>
      </c>
      <c r="ED4" s="89" t="s">
        <v>16</v>
      </c>
      <c r="EE4" s="76" t="s">
        <v>264</v>
      </c>
      <c r="EF4" s="89" t="s">
        <v>16</v>
      </c>
      <c r="EG4" s="76" t="s">
        <v>264</v>
      </c>
      <c r="EH4" s="100" t="s">
        <v>20</v>
      </c>
      <c r="EI4" s="103" t="s">
        <v>258</v>
      </c>
      <c r="EJ4" s="52" t="s">
        <v>217</v>
      </c>
      <c r="EK4" s="58" t="s">
        <v>218</v>
      </c>
      <c r="ER4" s="91" t="s">
        <v>14</v>
      </c>
      <c r="ES4" s="92" t="s">
        <v>15</v>
      </c>
      <c r="ET4" s="93" t="s">
        <v>109</v>
      </c>
    </row>
    <row r="5" spans="1:150" ht="15" hidden="1" customHeight="1">
      <c r="B5" s="94" t="str">
        <f>B4</f>
        <v>Sr. No.</v>
      </c>
      <c r="C5" s="94" t="str">
        <f>C4</f>
        <v>DISTRIBUTOR NAME</v>
      </c>
      <c r="D5" s="94" t="str">
        <f>$D$2&amp;"//"&amp;$D$3&amp;"//"&amp;D4</f>
        <v>GAIA MILK //TM 500 ML// Crt</v>
      </c>
      <c r="E5" s="94" t="str">
        <f>$D$2&amp;"//"&amp;$D$3&amp;"//"&amp;E4</f>
        <v>GAIA MILK //TM 500 ML//Pkt</v>
      </c>
      <c r="F5" s="94" t="str">
        <f>$D$2&amp;"//"&amp;$D$3&amp;"//"&amp;F4</f>
        <v>GAIA MILK //TM 500 ML//Free
Pkt</v>
      </c>
      <c r="G5" s="94" t="str">
        <f>$D$2&amp;"//"&amp;$G$3&amp;"//"&amp;G4</f>
        <v>GAIA MILK //CM 500 ML// Crt</v>
      </c>
      <c r="H5" s="94" t="str">
        <f>$D$2&amp;"//"&amp;$G$3&amp;"//"&amp;H4</f>
        <v>GAIA MILK //CM 500 ML//Pkt</v>
      </c>
      <c r="I5" s="94" t="str">
        <f>$D$2&amp;"//"&amp;$G$3&amp;"//"&amp;I4</f>
        <v>GAIA MILK //CM 500 ML//Free
Pkt</v>
      </c>
      <c r="J5" s="94" t="str">
        <f>$D$2&amp;"//"&amp;$J$3&amp;"//"&amp;J4</f>
        <v>GAIA MILK //Maxx UHT 110 ml//CBX</v>
      </c>
      <c r="K5" s="94" t="str">
        <f>$D$2&amp;"//"&amp;$J$3&amp;"//"&amp;K4</f>
        <v>GAIA MILK //Maxx UHT 110 ml//Pc</v>
      </c>
      <c r="L5" s="94" t="str">
        <f>$D$2&amp;"//"&amp;$J$3&amp;"//"&amp;L4</f>
        <v>GAIA MILK //Maxx UHT 110 ml//Free
Pkt</v>
      </c>
      <c r="M5" s="94" t="str">
        <f>$D$2&amp;"//"&amp;$M$3&amp;"//"&amp;M4</f>
        <v>GAIA MILK //Gaia Maxx UHT 400ml//CBX</v>
      </c>
      <c r="N5" s="94" t="str">
        <f>$D$2&amp;"//"&amp;$M$3&amp;"//"&amp;N4</f>
        <v>GAIA MILK //Gaia Maxx UHT 400ml//Pc</v>
      </c>
      <c r="O5" s="94" t="str">
        <f>$D$2&amp;"//"&amp;$M$3&amp;"//"&amp;O4</f>
        <v>GAIA MILK //Gaia Maxx UHT 400ml//Free
Pkt</v>
      </c>
      <c r="P5" s="94" t="str">
        <f>$D$2&amp;"//"&amp;$P$3&amp;"//"&amp;P4</f>
        <v>GAIA MILK //Gaia Premium Milk UHT Tetra Pack 1 Ltr//CBX</v>
      </c>
      <c r="Q5" s="94" t="str">
        <f>$D$2&amp;"//"&amp;$P$3&amp;"//"&amp;Q4</f>
        <v>GAIA MILK //Gaia Premium Milk UHT Tetra Pack 1 Ltr//Pkt</v>
      </c>
      <c r="R5" s="94" t="str">
        <f>$D$2&amp;"//"&amp;$P$3&amp;"//"&amp;R4</f>
        <v>GAIA MILK //Gaia Premium Milk UHT Tetra Pack 1 Ltr//Free
Pkt</v>
      </c>
      <c r="S5" s="94" t="str">
        <f>$D$2&amp;"//"&amp;$S$3&amp;"//"&amp;S4</f>
        <v>GAIA MILK //Gaia Lite Milk UHT Tetra Pack 1Ltr//CBX</v>
      </c>
      <c r="T5" s="94" t="str">
        <f>$D$2&amp;"//"&amp;$S$3&amp;"//"&amp;T4</f>
        <v>GAIA MILK //Gaia Lite Milk UHT Tetra Pack 1Ltr//Pkt</v>
      </c>
      <c r="U5" s="94" t="str">
        <f>$D$2&amp;"//"&amp;$S$3&amp;"//"&amp;U4</f>
        <v>GAIA MILK //Gaia Lite Milk UHT Tetra Pack 1Ltr//Free
Pkt</v>
      </c>
      <c r="V5" s="94" t="str">
        <f>$D$2&amp;"//"&amp;$V$3&amp;"//"&amp;V4</f>
        <v>GAIA MILK //Gaia Gold Milk UHT Tetra Pack 1Ltr//CBX</v>
      </c>
      <c r="W5" s="94" t="str">
        <f>$D$2&amp;"//"&amp;$V$3&amp;"//"&amp;W4</f>
        <v>GAIA MILK //Gaia Gold Milk UHT Tetra Pack 1Ltr//Pkt</v>
      </c>
      <c r="X5" s="94" t="str">
        <f>$D$2&amp;"//"&amp;$V$3&amp;"//"&amp;X4</f>
        <v>GAIA MILK //Gaia Gold Milk UHT Tetra Pack 1Ltr//Free
Pkt</v>
      </c>
      <c r="Y5" s="94" t="str">
        <f>$Y$2&amp;"//"&amp;$Y$3&amp;"//"&amp;Y4</f>
        <v>GAIA CUPS DAHI //Gaia Mishti Doi 80g//BOX</v>
      </c>
      <c r="Z5" s="94" t="str">
        <f>$Y$2&amp;"//"&amp;$Y$3&amp;"//"&amp;Z4</f>
        <v>GAIA CUPS DAHI //Gaia Mishti Doi 80g//Cups</v>
      </c>
      <c r="AA5" s="94" t="str">
        <f>$Y$2&amp;"//"&amp;$Y$3&amp;"//"&amp;AA4</f>
        <v>GAIA CUPS DAHI //Gaia Mishti Doi 80g//Free Box</v>
      </c>
      <c r="AB5" s="94" t="str">
        <f>$Y$2&amp;"//"&amp;$AB$3&amp;"//"&amp;AB4</f>
        <v>GAIA CUPS DAHI //DAHI CUP 200 GRMS Box(6Pc) //BOX</v>
      </c>
      <c r="AC5" s="94" t="str">
        <f>$Y$2&amp;"//"&amp;$AB$3&amp;"//"&amp;AC4</f>
        <v>GAIA CUPS DAHI //DAHI CUP 200 GRMS Box(6Pc) //Cups</v>
      </c>
      <c r="AD5" s="94" t="str">
        <f>$Y$2&amp;"//"&amp;$AB$3&amp;"//"&amp;AD4</f>
        <v>GAIA CUPS DAHI //DAHI CUP 200 GRMS Box(6Pc) //Free
Box</v>
      </c>
      <c r="AE5" s="362" t="str">
        <f>$Y$2&amp;"//"&amp;$AE$3&amp;"//"&amp;AE4</f>
        <v>GAIA CUPS DAHI //DAHI CUP 200 GRMS //BOX</v>
      </c>
      <c r="AF5" s="362" t="str">
        <f>$Y$2&amp;"//"&amp;$AE$3&amp;"//"&amp;AF4</f>
        <v>GAIA CUPS DAHI //DAHI CUP 200 GRMS //Cups</v>
      </c>
      <c r="AG5" s="362" t="str">
        <f>$Y$2&amp;"//"&amp;$AE$3&amp;"//"&amp;AG4</f>
        <v>GAIA CUPS DAHI //DAHI CUP 200 GRMS //Free
Box</v>
      </c>
      <c r="AH5" s="94" t="str">
        <f>$AH$2&amp;"//"&amp;$AH$3&amp;"//"&amp;AH4</f>
        <v xml:space="preserve">     GAIA PLAIN DAHI //PD 200 GRMS// Crt</v>
      </c>
      <c r="AI5" s="94" t="str">
        <f>$AH$2&amp;"//"&amp;$AH$3&amp;"//"&amp;AI4</f>
        <v xml:space="preserve">     GAIA PLAIN DAHI //PD 200 GRMS//Pkt</v>
      </c>
      <c r="AJ5" s="94" t="str">
        <f>$AH$2&amp;"//"&amp;$AH$3&amp;"//"&amp;AJ4</f>
        <v xml:space="preserve">     GAIA PLAIN DAHI //PD 200 GRMS//Free 
Pkt</v>
      </c>
      <c r="AK5" s="94" t="str">
        <f>$AH$2&amp;"//"&amp;$AK$3&amp;"//"&amp;AK4</f>
        <v xml:space="preserve">     GAIA PLAIN DAHI //PD 400 GRMS // Crt</v>
      </c>
      <c r="AL5" s="94" t="str">
        <f>$AH$2&amp;"//"&amp;$AK$3&amp;"//"&amp;AL4</f>
        <v xml:space="preserve">     GAIA PLAIN DAHI //PD 400 GRMS //Pkt</v>
      </c>
      <c r="AM5" s="94" t="str">
        <f>$AH$2&amp;"//"&amp;$AK$3&amp;"//"&amp;AM4</f>
        <v xml:space="preserve">     GAIA PLAIN DAHI //PD 400 GRMS //Free 
Pkt</v>
      </c>
      <c r="AN5" s="94" t="str">
        <f>$AH$2&amp;"//"&amp;$AN$3&amp;"//"&amp;AN4</f>
        <v xml:space="preserve">     GAIA PLAIN DAHI //PD 1 KG  // Crt</v>
      </c>
      <c r="AO5" s="94" t="str">
        <f>$AH$2&amp;"//"&amp;$AN$3&amp;"//"&amp;AO4</f>
        <v xml:space="preserve">     GAIA PLAIN DAHI //PD 1 KG  //Pkt</v>
      </c>
      <c r="AP5" s="94" t="str">
        <f>$AH$2&amp;"//"&amp;$AN$3&amp;"//"&amp;AP4</f>
        <v xml:space="preserve">     GAIA PLAIN DAHI //PD 1 KG  //Free 
Pkt</v>
      </c>
      <c r="AQ5" s="94" t="str">
        <f>$AH$2&amp;"//"&amp;$AQ$3&amp;"//"&amp;AQ4</f>
        <v xml:space="preserve">     GAIA PLAIN DAHI //PD 5 KG // Crt</v>
      </c>
      <c r="AR5" s="94" t="str">
        <f>$AH$2&amp;"//"&amp;$AQ$3&amp;"//"&amp;AR4</f>
        <v xml:space="preserve">     GAIA PLAIN DAHI //PD 5 KG //Pkt</v>
      </c>
      <c r="AS5" s="94" t="str">
        <f>$AH$2&amp;"//"&amp;$AQ$3&amp;"//"&amp;AS4</f>
        <v xml:space="preserve">     GAIA PLAIN DAHI //PD 5 KG //Free 
Pkt</v>
      </c>
      <c r="AT5" s="94" t="str">
        <f>$AH$2&amp;"//"&amp;$AT$3&amp;"//"&amp;AT4</f>
        <v xml:space="preserve">     GAIA PLAIN DAHI //PD
5 KG//BKT</v>
      </c>
      <c r="AU5" s="94" t="str">
        <f>$AH$2&amp;"//"&amp;$AU$3&amp;"//"&amp;AU4</f>
        <v xml:space="preserve">     GAIA PLAIN DAHI //PD 15 KG//BKT</v>
      </c>
      <c r="AV5" s="94" t="str">
        <f>$AV$2&amp;"//"&amp;$AV$3&amp;"//"&amp;AV4</f>
        <v>GAIA FLAVOURED DAHI//LYCHEE 90 GRMS//BOX</v>
      </c>
      <c r="AW5" s="94" t="str">
        <f>$AV$2&amp;"//"&amp;$AV$3&amp;"//"&amp;AW4</f>
        <v>GAIA FLAVOURED DAHI//LYCHEE 90 GRMS//Cups</v>
      </c>
      <c r="AX5" s="94" t="str">
        <f>$AV$2&amp;"//"&amp;$AV$3&amp;"//"&amp;AX4</f>
        <v>GAIA FLAVOURED DAHI//LYCHEE 90 GRMS//Free 
Box</v>
      </c>
      <c r="AY5" s="94" t="str">
        <f>$AV$2&amp;"//"&amp;$AY$3&amp;"//"&amp;AY4</f>
        <v>GAIA FLAVOURED DAHI//MUSKMELON   90 GRMS//BOX</v>
      </c>
      <c r="AZ5" s="94" t="str">
        <f>$AV$2&amp;"//"&amp;$AY$3&amp;"//"&amp;AZ4</f>
        <v>GAIA FLAVOURED DAHI//MUSKMELON   90 GRMS//Cups</v>
      </c>
      <c r="BA5" s="94" t="str">
        <f>$AV$2&amp;"//"&amp;$AY$3&amp;"//"&amp;BA4</f>
        <v>GAIA FLAVOURED DAHI//MUSKMELON   90 GRMS//Free 
Box</v>
      </c>
      <c r="BB5" s="94" t="str">
        <f>$BB$2&amp;"//"&amp;$BB$3&amp;"//"&amp;BB4</f>
        <v>GAIA KADHI DAHI//KD 200 GRMS// Crt</v>
      </c>
      <c r="BC5" s="94" t="str">
        <f>$BB$2&amp;"//"&amp;$BB$3&amp;"//"&amp;BC4</f>
        <v>GAIA KADHI DAHI//KD 200 GRMS//Pkt</v>
      </c>
      <c r="BD5" s="94" t="str">
        <f>$BB$2&amp;"//"&amp;$BB$3&amp;"//"&amp;BD4</f>
        <v>GAIA KADHI DAHI//KD 200 GRMS//Free 
Pkt</v>
      </c>
      <c r="BE5" s="94" t="str">
        <f>$BB$2&amp;"//"&amp;$BE$3&amp;"//"&amp;BE4</f>
        <v>GAIA KADHI DAHI//KD 1 KG // Crt</v>
      </c>
      <c r="BF5" s="94" t="str">
        <f>$BB$2&amp;"//"&amp;$BE$3&amp;"//"&amp;BF4</f>
        <v>GAIA KADHI DAHI//KD 1 KG //Pkt</v>
      </c>
      <c r="BG5" s="94" t="str">
        <f>$BB$2&amp;"//"&amp;$BE$3&amp;"//"&amp;BG4</f>
        <v>GAIA KADHI DAHI//KD 1 KG //Free 
Pkt</v>
      </c>
      <c r="BH5" s="94" t="str">
        <f>$BB$2&amp;"//"&amp;$BH$3&amp;"//"&amp;BH4</f>
        <v>GAIA KADHI DAHI//KD 5 KG // Crt</v>
      </c>
      <c r="BI5" s="94" t="str">
        <f>$BB$2&amp;"//"&amp;$BH$3&amp;"//"&amp;BI4</f>
        <v>GAIA KADHI DAHI//KD 5 KG //Pkt</v>
      </c>
      <c r="BJ5" s="94" t="str">
        <f>$BB$2&amp;"//"&amp;$BH$3&amp;"//"&amp;BJ4</f>
        <v>GAIA KADHI DAHI//KD 5 KG //Free 
Pkt</v>
      </c>
      <c r="BK5" s="94" t="str">
        <f>$BB$2&amp;"//"&amp;$BK$3&amp;"//"&amp;BK4</f>
        <v>GAIA KADHI DAHI//KD
5 KG //BKT</v>
      </c>
      <c r="BL5" s="94" t="str">
        <f>$BB$2&amp;"//"&amp;$BL$3&amp;"//"&amp;BL4</f>
        <v>GAIA KADHI DAHI//KD 15KG //BKT</v>
      </c>
      <c r="BM5" s="94" t="str">
        <f>$BM$2&amp;"//"&amp;$BM$3&amp;"//"&amp;BM4</f>
        <v>MASALA CHAAS 200 GRMS//// Crt</v>
      </c>
      <c r="BN5" s="94" t="str">
        <f>$BM$2&amp;"//"&amp;$BM$3&amp;"//"&amp;BN4</f>
        <v>MASALA CHAAS 200 GRMS////Pkt</v>
      </c>
      <c r="BO5" s="94" t="str">
        <f>$BM$2&amp;"//"&amp;$BM$3&amp;"//"&amp;BO4</f>
        <v>MASALA CHAAS 200 GRMS////Free 
Pkt</v>
      </c>
      <c r="BP5" s="94" t="str">
        <f>$BP$2&amp;"//"&amp;$BP$3&amp;"//"&amp;BP4</f>
        <v>GAIA LASSI //SWEET LASSI 180 GRMS// Crt</v>
      </c>
      <c r="BQ5" s="94" t="str">
        <f>$BP$2&amp;"//"&amp;$BP$3&amp;"//"&amp;BQ4</f>
        <v>GAIA LASSI //SWEET LASSI 180 GRMS//Pkt</v>
      </c>
      <c r="BR5" s="94" t="str">
        <f>$BP$2&amp;"//"&amp;$BP$3&amp;"//"&amp;BR4</f>
        <v>GAIA LASSI //SWEET LASSI 180 GRMS//Free 
Pkt</v>
      </c>
      <c r="BS5" s="94" t="str">
        <f>$BP$2&amp;"//"&amp;$BS$3&amp;"//"&amp;BS4</f>
        <v>GAIA LASSI //PLAIN (GLASS) LASSI 180 GRMS//BOX3</v>
      </c>
      <c r="BT5" s="94" t="str">
        <f>$BP$2&amp;"//"&amp;$BS$3&amp;"//"&amp;BT4</f>
        <v>GAIA LASSI //PLAIN (GLASS) LASSI 180 GRMS//Glass</v>
      </c>
      <c r="BU5" s="94" t="str">
        <f>$BP$2&amp;"//"&amp;$BS$3&amp;"//"&amp;BU4</f>
        <v>GAIA LASSI //PLAIN (GLASS) LASSI 180 GRMS//Free 
Box</v>
      </c>
      <c r="BV5" s="157" t="str">
        <f>$BP$2&amp;"//"&amp;$BV$3&amp;"//"&amp;BV4</f>
        <v>GAIA LASSI //MANGO LASSI 180 GRMS//BOX2</v>
      </c>
      <c r="BW5" s="94" t="str">
        <f>$BP$2&amp;"//"&amp;$BV$3&amp;"//"&amp;BW4</f>
        <v>GAIA LASSI //MANGO LASSI 180 GRMS//Glass</v>
      </c>
      <c r="BX5" s="94" t="str">
        <f>$BP$2&amp;"//"&amp;$BV$3&amp;"//"&amp;BX4</f>
        <v>GAIA LASSI //MANGO LASSI 180 GRMS//Free 
Box</v>
      </c>
      <c r="BY5" s="94" t="str">
        <f>$BP$2&amp;"//"&amp;$BY$3&amp;"//"&amp;BY4</f>
        <v>GAIA LASSI //STRAWBERRY LASSI 180 GRMS//BOX2</v>
      </c>
      <c r="BZ5" s="94" t="str">
        <f>$BP$2&amp;"//"&amp;$BY$3&amp;"//"&amp;BZ4</f>
        <v>GAIA LASSI //STRAWBERRY LASSI 180 GRMS//Glass</v>
      </c>
      <c r="CA5" s="94" t="str">
        <f>$BP$2&amp;"//"&amp;$BY$3&amp;"//"&amp;CA4</f>
        <v>GAIA LASSI //STRAWBERRY LASSI 180 GRMS//Free 
Box</v>
      </c>
      <c r="CB5" s="94" t="str">
        <f>$CB$2&amp;"//"&amp;$CB$2&amp;"//"&amp;CB4</f>
        <v>MASALA CHAAS GLAAS 180 GRMS//MASALA CHAAS GLAAS 180 GRMS//Box</v>
      </c>
      <c r="CC5" s="94" t="str">
        <f>$CB$2&amp;"//"&amp;$CB$2&amp;"//"&amp;CC4</f>
        <v>MASALA CHAAS GLAAS 180 GRMS//MASALA CHAAS GLAAS 180 GRMS//Glass</v>
      </c>
      <c r="CD5" s="94" t="str">
        <f>$CB$2&amp;"//"&amp;$CB$2&amp;"//"&amp;CD4</f>
        <v>MASALA CHAAS GLAAS 180 GRMS//MASALA CHAAS GLAAS 180 GRMS//Free Box</v>
      </c>
      <c r="CE5" s="94" t="str">
        <f>$CE$2&amp;"//"&amp;$CE$3&amp;"//"&amp;CE4</f>
        <v>GAIA PANEER//PANEER 
200 GRMS//BOX</v>
      </c>
      <c r="CF5" s="94" t="str">
        <f>$CE$2&amp;"//"&amp;$CE$3&amp;"//"&amp;CF4</f>
        <v>GAIA PANEER//PANEER 
200 GRMS//Pkt</v>
      </c>
      <c r="CG5" s="94" t="str">
        <f>$CE$2&amp;"//"&amp;$CE$3&amp;"//"&amp;CG4</f>
        <v>GAIA PANEER//PANEER 
200 GRMS//Free 
Pkt</v>
      </c>
      <c r="CH5" s="94" t="str">
        <f>"MASALA//"&amp;$CH$3&amp;"//"&amp;$CH$4</f>
        <v>MASALA//Zoff
Garam
Mashala//Free 
Pkt</v>
      </c>
      <c r="CI5" s="94" t="str">
        <f>$CE$2&amp;"//"&amp;$CI$3&amp;"//"&amp;CI4</f>
        <v>GAIA PANEER//PANEER 500 GRMS //Brand</v>
      </c>
      <c r="CJ5" s="94" t="str">
        <f>$CE$2&amp;"//"&amp;$CI$3&amp;"//"&amp;CJ4</f>
        <v>GAIA PANEER//PANEER 500 GRMS //Free 
Pkt</v>
      </c>
      <c r="CK5" s="94" t="str">
        <f>$CE$2&amp;"//"&amp;$CK$3&amp;"//"&amp;CK4</f>
        <v>GAIA PANEER//PANEER 1 KG//Brand</v>
      </c>
      <c r="CL5" s="94" t="str">
        <f>$CE$2&amp;"//"&amp;$CK$3&amp;"//"&amp;CL4</f>
        <v>GAIA PANEER//PANEER 1 KG//Free 
Pkt</v>
      </c>
      <c r="CM5" s="94" t="str">
        <f>$CE$2&amp;"//"&amp;$CM$3&amp;"//"&amp;CM4</f>
        <v>GAIA PANEER//PANEER 5 KG//Brand</v>
      </c>
      <c r="CN5" s="94" t="str">
        <f>$CN$2&amp;"//"&amp;$CN$3&amp;"//"&amp;CN4</f>
        <v>LOOSE PANEER//1 KG//Loose</v>
      </c>
      <c r="CO5" s="94" t="str">
        <f>$CN$2&amp;"//"&amp;$CO$3&amp;"//"&amp;CO4</f>
        <v>LOOSE PANEER//5 KG //Loose</v>
      </c>
      <c r="CP5" s="94" t="str">
        <f>$CP$2&amp;"//"&amp;$CP$2&amp;"//"&amp;CP4</f>
        <v>TOTAL
PANEER //TOTAL
PANEER //(IN KG)</v>
      </c>
      <c r="CQ5" s="94" t="str">
        <f>$CQ$2&amp;"//"&amp;$CQ$3&amp;"//"&amp;CQ4</f>
        <v>GAIA PREMIUM DESI GHEE //GHEE 100 ML//BOX</v>
      </c>
      <c r="CR5" s="94" t="str">
        <f>$CQ$2&amp;"//"&amp;$CQ$3&amp;"//"&amp;CR4</f>
        <v>GAIA PREMIUM DESI GHEE //GHEE 100 ML//JAR</v>
      </c>
      <c r="CS5" s="94" t="str">
        <f>$CQ$2&amp;"//"&amp;$CS$3&amp;"//"&amp;CS4</f>
        <v>GAIA PREMIUM DESI GHEE //GHEE 200 ML//BOX</v>
      </c>
      <c r="CT5" s="94" t="str">
        <f>$CQ$2&amp;"//"&amp;$CS$3&amp;"//"&amp;CT4</f>
        <v>GAIA PREMIUM DESI GHEE //GHEE 200 ML//JAR</v>
      </c>
      <c r="CU5" s="94" t="str">
        <f>$CQ$2&amp;"//"&amp;$CU$3&amp;"//"&amp;CU4</f>
        <v>GAIA PREMIUM DESI GHEE //GHEE 500 ML//BOX</v>
      </c>
      <c r="CV5" s="94" t="str">
        <f>$CQ$2&amp;"//"&amp;$CU$3&amp;"//"&amp;CV4</f>
        <v>GAIA PREMIUM DESI GHEE //GHEE 500 ML//JAR</v>
      </c>
      <c r="CW5" s="94" t="str">
        <f>$CQ$2&amp;"//"&amp;$CW$3&amp;"//"&amp;CW4</f>
        <v>GAIA PREMIUM DESI GHEE //GHEE 1 LTR  //BOX</v>
      </c>
      <c r="CX5" s="94" t="str">
        <f>$CQ$2&amp;"//"&amp;$CW$3&amp;"//"&amp;CX4</f>
        <v>GAIA PREMIUM DESI GHEE //GHEE 1 LTR  //JAR</v>
      </c>
      <c r="CY5" s="94" t="str">
        <f>$CQ$2&amp;"//"&amp;$CY$3&amp;"//"&amp;CY4</f>
        <v>GAIA PREMIUM DESI GHEE //GHEE 1 LTR Ceka Pack//BOX</v>
      </c>
      <c r="CZ5" s="94" t="str">
        <f>$CQ$2&amp;"//"&amp;$CY$3&amp;"//"&amp;CZ4</f>
        <v>GAIA PREMIUM DESI GHEE //GHEE 1 LTR Ceka Pack//JAR</v>
      </c>
      <c r="DA5" s="94" t="str">
        <f>$CQ$2&amp;"//"&amp;$DA$3&amp;"//"&amp;DA4</f>
        <v>GAIA PREMIUM DESI GHEE //Cow GHEE 1 LTR Ceka Pack //BOX</v>
      </c>
      <c r="DB5" s="94" t="str">
        <f>$CQ$2&amp;"//"&amp;$DA$3&amp;"//"&amp;DB4</f>
        <v>GAIA PREMIUM DESI GHEE //Cow GHEE 1 LTR Ceka Pack //JAR</v>
      </c>
      <c r="DC5" s="94" t="str">
        <f>$CQ$2&amp;"//"&amp;$DC$3&amp;"//"&amp;DC4</f>
        <v>GAIA PREMIUM DESI GHEE //GHEE 900 ML Ceka Pack//BOX</v>
      </c>
      <c r="DD5" s="94" t="str">
        <f>$CQ$2&amp;"//"&amp;$DC$3&amp;"//"&amp;DD4</f>
        <v>GAIA PREMIUM DESI GHEE //GHEE 900 ML Ceka Pack//JAR</v>
      </c>
      <c r="DE5" s="94" t="str">
        <f>$CQ$2&amp;"//"&amp;$DE$3&amp;"//"&amp;DE4</f>
        <v>GAIA PREMIUM DESI GHEE //Cow GHEE 900 ML Ceka Pack //BOX</v>
      </c>
      <c r="DF5" s="94" t="str">
        <f>$CQ$2&amp;"//"&amp;$DE$3&amp;"//"&amp;DF4</f>
        <v>GAIA PREMIUM DESI GHEE //Cow GHEE 900 ML Ceka Pack //JAR</v>
      </c>
      <c r="DG5" s="94" t="str">
        <f>$CQ$2&amp;"//"&amp;$DG$3&amp;"//"&amp;DG4</f>
        <v>GAIA PREMIUM DESI GHEE //GHEE 5 LTRS //BOX</v>
      </c>
      <c r="DH5" s="94" t="str">
        <f>$CQ$2&amp;"//"&amp;$DG$3&amp;"//"&amp;DH4</f>
        <v>GAIA PREMIUM DESI GHEE //GHEE 5 LTRS //JAR</v>
      </c>
      <c r="DI5" s="94" t="str">
        <f>$CQ$2&amp;"//"&amp;$DI$3&amp;"//"&amp;DI4</f>
        <v>GAIA PREMIUM DESI GHEE //COW GHEE 200 ML//BOX</v>
      </c>
      <c r="DJ5" s="94" t="str">
        <f>$CQ$2&amp;"//"&amp;$DI$3&amp;"//"&amp;DJ4</f>
        <v>GAIA PREMIUM DESI GHEE //COW GHEE 200 ML//JAR</v>
      </c>
      <c r="DK5" s="94" t="str">
        <f>$CQ$2&amp;"//"&amp;$DK$3&amp;"//"&amp;DK4</f>
        <v>GAIA PREMIUM DESI GHEE //COW GHEE 500 ML//BOX</v>
      </c>
      <c r="DL5" s="94" t="str">
        <f>$CQ$2&amp;"//"&amp;$DK$3&amp;"//"&amp;DL4</f>
        <v>GAIA PREMIUM DESI GHEE //COW GHEE 500 ML//JAR</v>
      </c>
      <c r="DM5" s="94" t="str">
        <f>$CQ$2&amp;"//"&amp;$DM$3&amp;"//"&amp;DM4</f>
        <v>GAIA PREMIUM DESI GHEE //COW GHEE 1LTR//BOX</v>
      </c>
      <c r="DN5" s="94" t="str">
        <f>$CQ$2&amp;"//"&amp;$DM$3&amp;"//"&amp;DN4</f>
        <v>GAIA PREMIUM DESI GHEE //COW GHEE 1LTR//JAR</v>
      </c>
      <c r="DO5" s="94" t="str">
        <f>$CQ$2&amp;"//"&amp;$DO$3&amp;"//"&amp;DO4</f>
        <v>GAIA PREMIUM DESI GHEE //GHEE 20 ML Pouch//BOX</v>
      </c>
      <c r="DP5" s="94" t="str">
        <f>$CQ$2&amp;"//"&amp;$DO$3&amp;"//"&amp;DP4</f>
        <v>GAIA PREMIUM DESI GHEE //GHEE 20 ML Pouch//Jar</v>
      </c>
      <c r="DQ5" s="94" t="str">
        <f>$CQ$2&amp;"//"&amp;$DO$3&amp;"//"&amp;DQ4</f>
        <v>GAIA PREMIUM DESI GHEE //GHEE 20 ML Pouch//Free Jar</v>
      </c>
      <c r="DR5" s="94" t="str">
        <f>$CQ$2&amp;"//"&amp;$DR$3&amp;"//"&amp;DR4</f>
        <v>GAIA PREMIUM DESI GHEE //GHEE 15 KG //TIN</v>
      </c>
      <c r="DS5" s="94" t="str">
        <f>$DS$2&amp;"//"&amp;$DS$3&amp;"//"&amp;DS4</f>
        <v>SWEETS//Shrikhand KE 80g//BOX</v>
      </c>
      <c r="DT5" s="94" t="str">
        <f>$DS$2&amp;"//"&amp;$DS$3&amp;"//"&amp;DT4</f>
        <v>SWEETS//Shrikhand KE 80g//Cup</v>
      </c>
      <c r="DU5" s="94" t="str">
        <f>$DS$2&amp;"//"&amp;$DS$3&amp;"//"&amp;DU4</f>
        <v>SWEETS//Shrikhand KE 80g//Free Box</v>
      </c>
      <c r="DV5" s="94" t="str">
        <f>$DS$2&amp;"//"&amp;$DV$3&amp;"//"&amp;DV4</f>
        <v>SWEETS//Shrikhand KE 80g-Box(6Pc)//BOX</v>
      </c>
      <c r="DW5" s="94" t="str">
        <f>$DS$2&amp;"//"&amp;$DV$3&amp;"//"&amp;DW4</f>
        <v>SWEETS//Shrikhand KE 80g-Box(6Pc)//Free Box</v>
      </c>
      <c r="DX5" s="94" t="str">
        <f>$DS$2&amp;"//"&amp;$DX$3&amp;"//"&amp;DX4</f>
        <v>SWEETS//Shahi Rabdi 80g//Trey</v>
      </c>
      <c r="DY5" s="94" t="str">
        <f>$DS$2&amp;"//"&amp;$DX$3&amp;"//"&amp;DY4</f>
        <v>SWEETS//Shahi Rabdi 80g//Free Tray</v>
      </c>
      <c r="DZ5" s="94" t="str">
        <f>$DS$2&amp;"//"&amp;$DZ$3&amp;"//"&amp;DZ4</f>
        <v>SWEETS//Shahi Rabdi 80g//Box</v>
      </c>
      <c r="EA5" s="94" t="str">
        <f>$DS$2&amp;"//"&amp;$DZ$3&amp;"//"&amp;EA4</f>
        <v>SWEETS//Shahi Rabdi 80g//Free box</v>
      </c>
      <c r="EB5" s="94" t="str">
        <f>$DS$2&amp;"//"&amp;$EB$3&amp;"//"&amp;EB4</f>
        <v>SWEETS//Shahi Rabdi 80g-Box(6Pc)//Box</v>
      </c>
      <c r="EC5" s="94" t="str">
        <f>$DS$2&amp;"//"&amp;$EB$3&amp;"//"&amp;EC4</f>
        <v>SWEETS//Shahi Rabdi 80g-Box(6Pc)//Free box</v>
      </c>
      <c r="ED5" s="94" t="str">
        <f>$DS$2&amp;"//"&amp;$ED$3&amp;"//"&amp;ED4</f>
        <v>SWEETS//Peda 200g//BOX</v>
      </c>
      <c r="EE5" s="94" t="str">
        <f>$DS$2&amp;"//"&amp;$ED$3&amp;"//"&amp;EE4</f>
        <v>SWEETS//Peda 200g//Free 
CBX</v>
      </c>
      <c r="EF5" s="94" t="str">
        <f>$DS$2&amp;"//"&amp;$EF$3&amp;"//"&amp;EF4</f>
        <v>SWEETS//Kesar Peda 200g//BOX</v>
      </c>
      <c r="EG5" s="94" t="str">
        <f>$DS$2&amp;"//"&amp;$EF$3&amp;"//"&amp;EG4</f>
        <v>SWEETS//Kesar Peda 200g//Free 
CBX</v>
      </c>
      <c r="EH5" s="94" t="str">
        <f>$DS$2&amp;"//"&amp;$EH$3&amp;"//"&amp;EH4</f>
        <v xml:space="preserve">SWEETS//BROWN 1KG//KG </v>
      </c>
      <c r="EI5" s="94" t="str">
        <f>$EI$2&amp;"//"&amp;$EI$2&amp;"//"&amp;EI4</f>
        <v>ORDER
AMOUNT //ORDER
AMOUNT //Value in Rs.</v>
      </c>
      <c r="EJ5" s="94" t="str">
        <f>$EI$2&amp;"//"&amp;$EI$2&amp;"//"&amp;EJ4</f>
        <v>ORDER
AMOUNT //ORDER
AMOUNT //Bill NO</v>
      </c>
      <c r="EK5" s="94" t="str">
        <f>$EI$2&amp;"//"&amp;$EI$2&amp;"//"&amp;EK4</f>
        <v>ORDER
AMOUNT //ORDER
AMOUNT //CHALAN NO</v>
      </c>
      <c r="ER5" s="94"/>
      <c r="ES5" s="94"/>
      <c r="ET5" s="94"/>
    </row>
    <row r="6" spans="1:150" ht="15" customHeight="1">
      <c r="A6" t="b">
        <f>C6='Raipur-3'!C6</f>
        <v>1</v>
      </c>
      <c r="B6" s="69">
        <v>1</v>
      </c>
      <c r="C6" s="61" t="str">
        <f>IF('Raipur-3'!C6="","",'Raipur-3'!C6)</f>
        <v>D-Mart 36 City Center Mall</v>
      </c>
      <c r="D6" s="167">
        <f t="shared" ref="D6" si="0">E6*24</f>
        <v>624</v>
      </c>
      <c r="E6" s="167">
        <v>26</v>
      </c>
      <c r="F6" s="164">
        <v>0</v>
      </c>
      <c r="G6" s="167">
        <f t="shared" ref="G6" si="1">H6*24</f>
        <v>624</v>
      </c>
      <c r="H6" s="167">
        <v>26</v>
      </c>
      <c r="I6" s="164">
        <v>0</v>
      </c>
      <c r="J6" s="164">
        <f>'Production Summary'!$N$6</f>
        <v>200</v>
      </c>
      <c r="K6" s="328">
        <f>'Production Summary'!$M$6</f>
        <v>7.5</v>
      </c>
      <c r="L6" s="164">
        <v>0</v>
      </c>
      <c r="M6" s="365">
        <f>'Production Summary'!$N$7</f>
        <v>612.72</v>
      </c>
      <c r="N6" s="367">
        <f>'Production Summary'!$M$7</f>
        <v>25.53</v>
      </c>
      <c r="O6" s="164">
        <v>0</v>
      </c>
      <c r="P6" s="164">
        <f>'Production Summary'!$N$8</f>
        <v>780</v>
      </c>
      <c r="Q6" s="164">
        <f>'Production Summary'!$M$8</f>
        <v>65</v>
      </c>
      <c r="R6" s="164">
        <v>0</v>
      </c>
      <c r="S6" s="164">
        <f>'Production Summary'!$N$9</f>
        <v>720</v>
      </c>
      <c r="T6" s="164">
        <f>'Production Summary'!$M$9</f>
        <v>60</v>
      </c>
      <c r="U6" s="164">
        <v>0</v>
      </c>
      <c r="V6" s="164">
        <f>'Production Summary'!$N$10</f>
        <v>876</v>
      </c>
      <c r="W6" s="164">
        <f>'Production Summary'!$M$10</f>
        <v>73</v>
      </c>
      <c r="X6" s="164">
        <v>0</v>
      </c>
      <c r="Y6" s="164">
        <f>'Production Summary'!$N$14</f>
        <v>177</v>
      </c>
      <c r="Z6" s="328">
        <f>'Production Summary'!$M$14</f>
        <v>14.75</v>
      </c>
      <c r="AA6" s="164">
        <v>0</v>
      </c>
      <c r="AB6" s="167">
        <f>AC6*6</f>
        <v>127.5</v>
      </c>
      <c r="AC6" s="167">
        <v>21.25</v>
      </c>
      <c r="AD6" s="164">
        <v>0</v>
      </c>
      <c r="AE6" s="167">
        <f>AF6*12</f>
        <v>255</v>
      </c>
      <c r="AF6" s="167">
        <v>21.25</v>
      </c>
      <c r="AG6" s="164">
        <v>0</v>
      </c>
      <c r="AH6" s="167">
        <f>AI6*60</f>
        <v>1020</v>
      </c>
      <c r="AI6" s="167">
        <v>17</v>
      </c>
      <c r="AJ6" s="164">
        <v>0</v>
      </c>
      <c r="AK6" s="167">
        <f t="shared" ref="AK6" si="2">AL6*30</f>
        <v>892.5</v>
      </c>
      <c r="AL6" s="167">
        <v>29.75</v>
      </c>
      <c r="AM6" s="164">
        <v>0</v>
      </c>
      <c r="AN6" s="167">
        <f>AO6*12</f>
        <v>867</v>
      </c>
      <c r="AO6" s="167">
        <v>72.25</v>
      </c>
      <c r="AP6" s="164">
        <v>0</v>
      </c>
      <c r="AQ6" s="164">
        <f>'Production Summary'!$N$21</f>
        <v>670</v>
      </c>
      <c r="AR6" s="164">
        <f>'Production Summary'!$M$21</f>
        <v>335</v>
      </c>
      <c r="AS6" s="164">
        <v>0</v>
      </c>
      <c r="AT6" s="386">
        <f>'Production Summary'!$N$22</f>
        <v>375</v>
      </c>
      <c r="AU6" s="164">
        <f>'Production Summary'!$N$23</f>
        <v>1050</v>
      </c>
      <c r="AV6" s="167">
        <f>AW6*12</f>
        <v>150</v>
      </c>
      <c r="AW6" s="167">
        <v>12.5</v>
      </c>
      <c r="AX6" s="164">
        <v>0</v>
      </c>
      <c r="AY6" s="167">
        <f>AZ6*12</f>
        <v>150</v>
      </c>
      <c r="AZ6" s="167">
        <v>12.5</v>
      </c>
      <c r="BA6" s="164">
        <v>0</v>
      </c>
      <c r="BB6" s="167">
        <f>BC6*60</f>
        <v>816</v>
      </c>
      <c r="BC6" s="167">
        <v>13.6</v>
      </c>
      <c r="BD6" s="164">
        <v>0</v>
      </c>
      <c r="BE6" s="167">
        <f>BF6*12</f>
        <v>612</v>
      </c>
      <c r="BF6" s="167">
        <v>51</v>
      </c>
      <c r="BG6" s="164">
        <v>0</v>
      </c>
      <c r="BH6" s="164">
        <f>'Production Summary'!$N$30</f>
        <v>500</v>
      </c>
      <c r="BI6" s="164">
        <f>'Production Summary'!$M$30</f>
        <v>250</v>
      </c>
      <c r="BJ6" s="164">
        <v>0</v>
      </c>
      <c r="BK6" s="386"/>
      <c r="BL6" s="164">
        <f>'Production Summary'!$N$32</f>
        <v>875</v>
      </c>
      <c r="BM6" s="167">
        <f>BN6*60</f>
        <v>420</v>
      </c>
      <c r="BN6" s="167">
        <v>7</v>
      </c>
      <c r="BO6" s="164">
        <v>0</v>
      </c>
      <c r="BP6" s="167">
        <f>BQ6*60</f>
        <v>540</v>
      </c>
      <c r="BQ6" s="167">
        <v>9</v>
      </c>
      <c r="BR6" s="164">
        <v>0</v>
      </c>
      <c r="BS6" s="167">
        <f>BT6*10</f>
        <v>224.00000000000003</v>
      </c>
      <c r="BT6" s="167">
        <v>22.400000000000002</v>
      </c>
      <c r="BU6" s="164">
        <v>0</v>
      </c>
      <c r="BV6" s="167">
        <f>BW6*10</f>
        <v>280</v>
      </c>
      <c r="BW6" s="167">
        <v>28</v>
      </c>
      <c r="BX6" s="164">
        <v>0</v>
      </c>
      <c r="BY6" s="167">
        <f>BZ6*10</f>
        <v>280</v>
      </c>
      <c r="BZ6" s="167">
        <v>28</v>
      </c>
      <c r="CA6" s="164">
        <v>0</v>
      </c>
      <c r="CB6" s="167">
        <f>CC6*10</f>
        <v>144</v>
      </c>
      <c r="CC6" s="167">
        <v>14.4</v>
      </c>
      <c r="CD6" s="164">
        <v>0</v>
      </c>
      <c r="CE6" s="164">
        <f>'Production Summary'!$N$42</f>
        <v>1136.3519999999996</v>
      </c>
      <c r="CF6" s="167">
        <v>80.36</v>
      </c>
      <c r="CG6" s="164">
        <v>0</v>
      </c>
      <c r="CH6" s="164">
        <v>0</v>
      </c>
      <c r="CI6" s="167">
        <v>184.5</v>
      </c>
      <c r="CJ6" s="164">
        <v>0</v>
      </c>
      <c r="CK6" s="164">
        <f>'Production Summary'!$N$44</f>
        <v>355</v>
      </c>
      <c r="CL6" s="164">
        <v>0</v>
      </c>
      <c r="CM6" s="375">
        <f>'Production Summary'!$N$45</f>
        <v>1650</v>
      </c>
      <c r="CN6" s="164">
        <f>'Production Summary'!$N$46</f>
        <v>270</v>
      </c>
      <c r="CO6" s="164">
        <f>'Production Summary'!$N$47</f>
        <v>1350</v>
      </c>
      <c r="CP6" s="166"/>
      <c r="CQ6" s="167">
        <f>CR6*120</f>
        <v>7854</v>
      </c>
      <c r="CR6" s="167">
        <v>65.45</v>
      </c>
      <c r="CS6" s="167">
        <f>CT6*90</f>
        <v>13081.5</v>
      </c>
      <c r="CT6" s="167">
        <v>145.35</v>
      </c>
      <c r="CU6" s="167">
        <f>CV6*36</f>
        <v>12546</v>
      </c>
      <c r="CV6" s="167">
        <v>348.5</v>
      </c>
      <c r="CW6" s="167">
        <f>CX6*18</f>
        <v>12393</v>
      </c>
      <c r="CX6" s="167">
        <v>688.5</v>
      </c>
      <c r="CY6" s="167">
        <f>CZ6*18</f>
        <v>12163.5</v>
      </c>
      <c r="CZ6" s="167">
        <v>675.75</v>
      </c>
      <c r="DA6" s="167">
        <f>DB6*18</f>
        <v>12280.5</v>
      </c>
      <c r="DB6" s="167">
        <v>682.25</v>
      </c>
      <c r="DC6" s="531">
        <f>DD6*18</f>
        <v>10939.5</v>
      </c>
      <c r="DD6" s="531">
        <v>607.75</v>
      </c>
      <c r="DE6" s="531">
        <f>DF6*18</f>
        <v>11164.354185418542</v>
      </c>
      <c r="DF6" s="531">
        <v>620.24189918991897</v>
      </c>
      <c r="DG6" s="167">
        <f>DH6*4</f>
        <v>13583</v>
      </c>
      <c r="DH6" s="167">
        <v>3395.75</v>
      </c>
      <c r="DI6" s="167">
        <f>DJ6*80</f>
        <v>11732</v>
      </c>
      <c r="DJ6" s="167">
        <v>146.65</v>
      </c>
      <c r="DK6" s="167">
        <f>DL6*36</f>
        <v>12663</v>
      </c>
      <c r="DL6" s="167">
        <v>351.75</v>
      </c>
      <c r="DM6" s="167">
        <f>DN6*18</f>
        <v>12494.699999999999</v>
      </c>
      <c r="DN6" s="167">
        <v>694.15</v>
      </c>
      <c r="DO6" s="167">
        <f>'Production Summary'!$N$61</f>
        <v>4500</v>
      </c>
      <c r="DP6" s="531">
        <f>'Production Summary'!$M$61</f>
        <v>750</v>
      </c>
      <c r="DQ6" s="164">
        <v>0</v>
      </c>
      <c r="DR6" s="164">
        <f>'Production Summary'!$N$62</f>
        <v>8900</v>
      </c>
      <c r="DS6" s="560">
        <f t="shared" ref="DS6:DS9" si="3">DT6*12</f>
        <v>288</v>
      </c>
      <c r="DT6" s="531">
        <v>24</v>
      </c>
      <c r="DU6" s="164">
        <v>0</v>
      </c>
      <c r="DV6" s="164">
        <f>DS6/2</f>
        <v>144</v>
      </c>
      <c r="DW6" s="164">
        <v>0</v>
      </c>
      <c r="DX6" s="167">
        <f>32*6</f>
        <v>192</v>
      </c>
      <c r="DY6" s="164">
        <v>0</v>
      </c>
      <c r="DZ6" s="167">
        <f>'Production Summary'!$N$65</f>
        <v>384</v>
      </c>
      <c r="EA6" s="164">
        <v>0</v>
      </c>
      <c r="EB6" s="167">
        <f>'Production Summary'!$N$66</f>
        <v>192</v>
      </c>
      <c r="EC6" s="164">
        <v>0</v>
      </c>
      <c r="ED6" s="164">
        <f>'Production Summary'!$N$67</f>
        <v>96</v>
      </c>
      <c r="EE6" s="164">
        <v>0</v>
      </c>
      <c r="EF6" s="164">
        <f>'Production Summary'!$N$68</f>
        <v>96</v>
      </c>
      <c r="EG6" s="164">
        <v>0</v>
      </c>
      <c r="EH6" s="164">
        <f>'Production Summary'!$N$69</f>
        <v>340</v>
      </c>
      <c r="EI6" s="101"/>
      <c r="EJ6" s="3"/>
      <c r="EK6" s="3"/>
      <c r="ER6" s="64" t="s">
        <v>22</v>
      </c>
      <c r="ES6" s="61" t="str">
        <f t="shared" ref="ES6:ES30" si="4">C6</f>
        <v>D-Mart 36 City Center Mall</v>
      </c>
      <c r="ET6" s="24">
        <f>EI6</f>
        <v>0</v>
      </c>
    </row>
    <row r="7" spans="1:150" ht="15" customHeight="1">
      <c r="A7" t="b">
        <f>C7='Raipur-3'!C7</f>
        <v>1</v>
      </c>
      <c r="B7" s="69">
        <f>B6+1</f>
        <v>2</v>
      </c>
      <c r="C7" s="61" t="str">
        <f>IF('Raipur-3'!C7="","",'Raipur-3'!C7)</f>
        <v>D-Mart Ring Road Raipur</v>
      </c>
      <c r="D7" s="167">
        <f t="shared" ref="D7:D9" si="5">E7*24</f>
        <v>624</v>
      </c>
      <c r="E7" s="167">
        <v>26</v>
      </c>
      <c r="F7" s="164">
        <v>0</v>
      </c>
      <c r="G7" s="167">
        <f t="shared" ref="G7:G9" si="6">H7*24</f>
        <v>624</v>
      </c>
      <c r="H7" s="167">
        <v>26</v>
      </c>
      <c r="I7" s="164">
        <v>0</v>
      </c>
      <c r="J7" s="164">
        <f>'Production Summary'!$N$6</f>
        <v>200</v>
      </c>
      <c r="K7" s="328">
        <f>'Production Summary'!$M$6</f>
        <v>7.5</v>
      </c>
      <c r="L7" s="164">
        <v>0</v>
      </c>
      <c r="M7" s="365">
        <f>'Production Summary'!$N$7</f>
        <v>612.72</v>
      </c>
      <c r="N7" s="367">
        <f>'Production Summary'!$M$7</f>
        <v>25.53</v>
      </c>
      <c r="O7" s="164">
        <v>0</v>
      </c>
      <c r="P7" s="164">
        <f>'Production Summary'!$N$8</f>
        <v>780</v>
      </c>
      <c r="Q7" s="164">
        <f>'Production Summary'!$M$8</f>
        <v>65</v>
      </c>
      <c r="R7" s="164">
        <v>0</v>
      </c>
      <c r="S7" s="164">
        <f>'Production Summary'!$N$9</f>
        <v>720</v>
      </c>
      <c r="T7" s="164">
        <f>'Production Summary'!$M$9</f>
        <v>60</v>
      </c>
      <c r="U7" s="164">
        <v>0</v>
      </c>
      <c r="V7" s="164">
        <f>'Production Summary'!$N$10</f>
        <v>876</v>
      </c>
      <c r="W7" s="164">
        <f>'Production Summary'!$M$10</f>
        <v>73</v>
      </c>
      <c r="X7" s="164">
        <v>0</v>
      </c>
      <c r="Y7" s="164">
        <f>'Production Summary'!$N$14</f>
        <v>177</v>
      </c>
      <c r="Z7" s="328">
        <f>'Production Summary'!$M$14</f>
        <v>14.75</v>
      </c>
      <c r="AA7" s="164">
        <v>0</v>
      </c>
      <c r="AB7" s="167">
        <f t="shared" ref="AB7:AB9" si="7">AC7*6</f>
        <v>127.5</v>
      </c>
      <c r="AC7" s="167">
        <v>21.25</v>
      </c>
      <c r="AD7" s="164">
        <v>0</v>
      </c>
      <c r="AE7" s="167">
        <f t="shared" ref="AE7:AE9" si="8">AF7*12</f>
        <v>255</v>
      </c>
      <c r="AF7" s="167">
        <v>21.25</v>
      </c>
      <c r="AG7" s="164">
        <v>0</v>
      </c>
      <c r="AH7" s="167">
        <f t="shared" ref="AH7:AH23" si="9">AI7*60</f>
        <v>1020</v>
      </c>
      <c r="AI7" s="167">
        <v>17</v>
      </c>
      <c r="AJ7" s="164">
        <v>0</v>
      </c>
      <c r="AK7" s="167">
        <f t="shared" ref="AK7:AK23" si="10">AL7*30</f>
        <v>892.5</v>
      </c>
      <c r="AL7" s="167">
        <v>29.75</v>
      </c>
      <c r="AM7" s="164">
        <v>0</v>
      </c>
      <c r="AN7" s="167">
        <f t="shared" ref="AN7:AN23" si="11">AO7*12</f>
        <v>867</v>
      </c>
      <c r="AO7" s="167">
        <v>72.25</v>
      </c>
      <c r="AP7" s="164">
        <v>0</v>
      </c>
      <c r="AQ7" s="164">
        <f>'Production Summary'!$N$21</f>
        <v>670</v>
      </c>
      <c r="AR7" s="164">
        <f>'Production Summary'!$M$21</f>
        <v>335</v>
      </c>
      <c r="AS7" s="164">
        <v>0</v>
      </c>
      <c r="AT7" s="386">
        <f>'Production Summary'!$N$22</f>
        <v>375</v>
      </c>
      <c r="AU7" s="164">
        <f>'Production Summary'!$N$23</f>
        <v>1050</v>
      </c>
      <c r="AV7" s="167">
        <f t="shared" ref="AV7:AV9" si="12">AW7*12</f>
        <v>150</v>
      </c>
      <c r="AW7" s="167">
        <v>12.5</v>
      </c>
      <c r="AX7" s="164">
        <v>0</v>
      </c>
      <c r="AY7" s="167">
        <f t="shared" ref="AY7:AY9" si="13">AZ7*12</f>
        <v>150</v>
      </c>
      <c r="AZ7" s="167">
        <v>12.5</v>
      </c>
      <c r="BA7" s="164">
        <v>0</v>
      </c>
      <c r="BB7" s="167">
        <f t="shared" ref="BB7:BB9" si="14">BC7*60</f>
        <v>816</v>
      </c>
      <c r="BC7" s="167">
        <v>13.6</v>
      </c>
      <c r="BD7" s="164">
        <v>0</v>
      </c>
      <c r="BE7" s="167">
        <f t="shared" ref="BE7:BE10" si="15">BF7*12</f>
        <v>612</v>
      </c>
      <c r="BF7" s="167">
        <v>51</v>
      </c>
      <c r="BG7" s="164">
        <v>0</v>
      </c>
      <c r="BH7" s="164">
        <f>'Production Summary'!$N$30</f>
        <v>500</v>
      </c>
      <c r="BI7" s="164">
        <f>'Production Summary'!$M$30</f>
        <v>250</v>
      </c>
      <c r="BJ7" s="164">
        <v>0</v>
      </c>
      <c r="BK7" s="386"/>
      <c r="BL7" s="164">
        <f>'Production Summary'!$N$32</f>
        <v>875</v>
      </c>
      <c r="BM7" s="167">
        <f t="shared" ref="BM7:BM9" si="16">BN7*60</f>
        <v>420</v>
      </c>
      <c r="BN7" s="167">
        <v>7</v>
      </c>
      <c r="BO7" s="164">
        <v>0</v>
      </c>
      <c r="BP7" s="167">
        <f t="shared" ref="BP7:BP9" si="17">BQ7*60</f>
        <v>540</v>
      </c>
      <c r="BQ7" s="167">
        <v>9</v>
      </c>
      <c r="BR7" s="164">
        <v>0</v>
      </c>
      <c r="BS7" s="167">
        <f t="shared" ref="BS7:BS9" si="18">BT7*10</f>
        <v>224.00000000000003</v>
      </c>
      <c r="BT7" s="167">
        <v>22.400000000000002</v>
      </c>
      <c r="BU7" s="164">
        <v>0</v>
      </c>
      <c r="BV7" s="167">
        <f t="shared" ref="BV7:BV9" si="19">BW7*10</f>
        <v>280</v>
      </c>
      <c r="BW7" s="167">
        <v>28</v>
      </c>
      <c r="BX7" s="164">
        <v>0</v>
      </c>
      <c r="BY7" s="167">
        <f t="shared" ref="BY7:BY9" si="20">BZ7*10</f>
        <v>280</v>
      </c>
      <c r="BZ7" s="167">
        <v>28</v>
      </c>
      <c r="CA7" s="164">
        <v>0</v>
      </c>
      <c r="CB7" s="167">
        <f t="shared" ref="CB7:CB9" si="21">CC7*10</f>
        <v>144</v>
      </c>
      <c r="CC7" s="167">
        <v>14.4</v>
      </c>
      <c r="CD7" s="164">
        <v>0</v>
      </c>
      <c r="CE7" s="164">
        <f>'Production Summary'!$N$42</f>
        <v>1136.3519999999996</v>
      </c>
      <c r="CF7" s="167">
        <v>80.36</v>
      </c>
      <c r="CG7" s="164">
        <v>0</v>
      </c>
      <c r="CH7" s="164">
        <v>0</v>
      </c>
      <c r="CI7" s="167">
        <v>184.5</v>
      </c>
      <c r="CJ7" s="164">
        <v>0</v>
      </c>
      <c r="CK7" s="164">
        <f>'Production Summary'!$N$44</f>
        <v>355</v>
      </c>
      <c r="CL7" s="164">
        <v>0</v>
      </c>
      <c r="CM7" s="375">
        <f>'Production Summary'!$N$45</f>
        <v>1650</v>
      </c>
      <c r="CN7" s="164">
        <f>'Production Summary'!$N$46</f>
        <v>270</v>
      </c>
      <c r="CO7" s="164">
        <f>'Production Summary'!$N$47</f>
        <v>1350</v>
      </c>
      <c r="CP7" s="166"/>
      <c r="CQ7" s="167">
        <f t="shared" ref="CQ7:CQ10" si="22">CR7*120</f>
        <v>7854</v>
      </c>
      <c r="CR7" s="167">
        <v>65.45</v>
      </c>
      <c r="CS7" s="167">
        <f t="shared" ref="CS7:CS10" si="23">CT7*90</f>
        <v>13081.5</v>
      </c>
      <c r="CT7" s="167">
        <v>145.35</v>
      </c>
      <c r="CU7" s="167">
        <f t="shared" ref="CU7:CU10" si="24">CV7*36</f>
        <v>12546</v>
      </c>
      <c r="CV7" s="167">
        <v>348.5</v>
      </c>
      <c r="CW7" s="167">
        <f t="shared" ref="CW7:CW10" si="25">CX7*18</f>
        <v>12393</v>
      </c>
      <c r="CX7" s="167">
        <v>688.5</v>
      </c>
      <c r="CY7" s="167">
        <f t="shared" ref="CY7:CY10" si="26">CZ7*18</f>
        <v>12163.5</v>
      </c>
      <c r="CZ7" s="167">
        <v>675.75</v>
      </c>
      <c r="DA7" s="167">
        <f t="shared" ref="DA7:DA10" si="27">DB7*18</f>
        <v>12280.5</v>
      </c>
      <c r="DB7" s="167">
        <v>682.25</v>
      </c>
      <c r="DC7" s="531">
        <f t="shared" ref="DC7:DC10" si="28">DD7*18</f>
        <v>10939.5</v>
      </c>
      <c r="DD7" s="531">
        <v>607.75</v>
      </c>
      <c r="DE7" s="531">
        <f t="shared" ref="DE7:DE10" si="29">DF7*18</f>
        <v>11164.354185418542</v>
      </c>
      <c r="DF7" s="531">
        <v>620.24189918991897</v>
      </c>
      <c r="DG7" s="167">
        <f t="shared" ref="DG7:DG10" si="30">DH7*4</f>
        <v>13583</v>
      </c>
      <c r="DH7" s="167">
        <v>3395.75</v>
      </c>
      <c r="DI7" s="167">
        <f t="shared" ref="DI7:DI10" si="31">DJ7*80</f>
        <v>11732</v>
      </c>
      <c r="DJ7" s="167">
        <v>146.65</v>
      </c>
      <c r="DK7" s="167">
        <f t="shared" ref="DK7:DK10" si="32">DL7*36</f>
        <v>12663</v>
      </c>
      <c r="DL7" s="167">
        <v>351.75</v>
      </c>
      <c r="DM7" s="167">
        <f t="shared" ref="DM7:DM10" si="33">DN7*18</f>
        <v>12494.699999999999</v>
      </c>
      <c r="DN7" s="167">
        <v>694.15</v>
      </c>
      <c r="DO7" s="167">
        <f>'Production Summary'!$N$61</f>
        <v>4500</v>
      </c>
      <c r="DP7" s="531">
        <f>'Production Summary'!$M$61</f>
        <v>750</v>
      </c>
      <c r="DQ7" s="164">
        <v>0</v>
      </c>
      <c r="DR7" s="164">
        <f>'Production Summary'!$N$62</f>
        <v>8900</v>
      </c>
      <c r="DS7" s="560">
        <f t="shared" si="3"/>
        <v>288</v>
      </c>
      <c r="DT7" s="531">
        <v>24</v>
      </c>
      <c r="DU7" s="164">
        <v>0</v>
      </c>
      <c r="DV7" s="164">
        <f t="shared" ref="DV7:DV9" si="34">DS7/2</f>
        <v>144</v>
      </c>
      <c r="DW7" s="164">
        <v>0</v>
      </c>
      <c r="DX7" s="167">
        <f t="shared" ref="DX7:DX9" si="35">32*6</f>
        <v>192</v>
      </c>
      <c r="DY7" s="164">
        <v>0</v>
      </c>
      <c r="DZ7" s="167">
        <f>'Production Summary'!$N$65</f>
        <v>384</v>
      </c>
      <c r="EA7" s="164">
        <v>0</v>
      </c>
      <c r="EB7" s="167">
        <f>'Production Summary'!$N$66</f>
        <v>192</v>
      </c>
      <c r="EC7" s="164">
        <v>0</v>
      </c>
      <c r="ED7" s="164">
        <f>'Production Summary'!$N$67</f>
        <v>96</v>
      </c>
      <c r="EE7" s="164">
        <v>0</v>
      </c>
      <c r="EF7" s="164">
        <f>'Production Summary'!$N$68</f>
        <v>96</v>
      </c>
      <c r="EG7" s="164">
        <v>0</v>
      </c>
      <c r="EH7" s="164">
        <f>'Production Summary'!$N$69</f>
        <v>340</v>
      </c>
      <c r="EI7" s="101"/>
      <c r="EJ7" s="3"/>
      <c r="EK7" s="3"/>
      <c r="ER7" s="64" t="s">
        <v>23</v>
      </c>
      <c r="ES7" s="61" t="str">
        <f t="shared" si="4"/>
        <v>D-Mart Ring Road Raipur</v>
      </c>
      <c r="ET7" s="24">
        <f t="shared" ref="ET7:ET68" si="36">EI7</f>
        <v>0</v>
      </c>
    </row>
    <row r="8" spans="1:150" ht="15" customHeight="1">
      <c r="A8" t="b">
        <f>C8='Raipur-3'!C8</f>
        <v>1</v>
      </c>
      <c r="B8" s="69">
        <f t="shared" ref="B8:B68" si="37">B7+1</f>
        <v>3</v>
      </c>
      <c r="C8" s="61" t="str">
        <f>IF('Raipur-3'!C8="","",'Raipur-3'!C8)</f>
        <v xml:space="preserve">D-Mart Devpuri </v>
      </c>
      <c r="D8" s="167">
        <f t="shared" si="5"/>
        <v>624</v>
      </c>
      <c r="E8" s="167">
        <v>26</v>
      </c>
      <c r="F8" s="164">
        <v>0</v>
      </c>
      <c r="G8" s="167">
        <f t="shared" si="6"/>
        <v>624</v>
      </c>
      <c r="H8" s="167">
        <v>26</v>
      </c>
      <c r="I8" s="164">
        <v>0</v>
      </c>
      <c r="J8" s="164">
        <f>'Production Summary'!$N$6</f>
        <v>200</v>
      </c>
      <c r="K8" s="328">
        <f>'Production Summary'!$M$6</f>
        <v>7.5</v>
      </c>
      <c r="L8" s="164">
        <v>0</v>
      </c>
      <c r="M8" s="365">
        <f>'Production Summary'!$N$7</f>
        <v>612.72</v>
      </c>
      <c r="N8" s="367">
        <f>'Production Summary'!$M$7</f>
        <v>25.53</v>
      </c>
      <c r="O8" s="164">
        <v>0</v>
      </c>
      <c r="P8" s="164">
        <f>'Production Summary'!$N$8</f>
        <v>780</v>
      </c>
      <c r="Q8" s="164">
        <f>'Production Summary'!$M$8</f>
        <v>65</v>
      </c>
      <c r="R8" s="164">
        <v>0</v>
      </c>
      <c r="S8" s="164">
        <f>'Production Summary'!$N$9</f>
        <v>720</v>
      </c>
      <c r="T8" s="164">
        <f>'Production Summary'!$M$9</f>
        <v>60</v>
      </c>
      <c r="U8" s="164">
        <v>0</v>
      </c>
      <c r="V8" s="164">
        <f>'Production Summary'!$N$10</f>
        <v>876</v>
      </c>
      <c r="W8" s="164">
        <f>'Production Summary'!$M$10</f>
        <v>73</v>
      </c>
      <c r="X8" s="164">
        <v>0</v>
      </c>
      <c r="Y8" s="164">
        <f>'Production Summary'!$N$14</f>
        <v>177</v>
      </c>
      <c r="Z8" s="328">
        <f>'Production Summary'!$M$14</f>
        <v>14.75</v>
      </c>
      <c r="AA8" s="164">
        <v>0</v>
      </c>
      <c r="AB8" s="167">
        <f t="shared" si="7"/>
        <v>127.5</v>
      </c>
      <c r="AC8" s="167">
        <v>21.25</v>
      </c>
      <c r="AD8" s="164">
        <v>0</v>
      </c>
      <c r="AE8" s="167">
        <f t="shared" si="8"/>
        <v>255</v>
      </c>
      <c r="AF8" s="167">
        <v>21.25</v>
      </c>
      <c r="AG8" s="164">
        <v>0</v>
      </c>
      <c r="AH8" s="167">
        <f t="shared" si="9"/>
        <v>1020</v>
      </c>
      <c r="AI8" s="167">
        <v>17</v>
      </c>
      <c r="AJ8" s="164">
        <v>0</v>
      </c>
      <c r="AK8" s="167">
        <f t="shared" si="10"/>
        <v>892.5</v>
      </c>
      <c r="AL8" s="167">
        <v>29.75</v>
      </c>
      <c r="AM8" s="164">
        <v>0</v>
      </c>
      <c r="AN8" s="167">
        <f t="shared" si="11"/>
        <v>867</v>
      </c>
      <c r="AO8" s="167">
        <v>72.25</v>
      </c>
      <c r="AP8" s="164">
        <v>0</v>
      </c>
      <c r="AQ8" s="164">
        <f>'Production Summary'!$N$21</f>
        <v>670</v>
      </c>
      <c r="AR8" s="164">
        <f>'Production Summary'!$M$21</f>
        <v>335</v>
      </c>
      <c r="AS8" s="164">
        <v>0</v>
      </c>
      <c r="AT8" s="386">
        <f>'Production Summary'!$N$22</f>
        <v>375</v>
      </c>
      <c r="AU8" s="164">
        <f>'Production Summary'!$N$23</f>
        <v>1050</v>
      </c>
      <c r="AV8" s="167">
        <f t="shared" si="12"/>
        <v>150</v>
      </c>
      <c r="AW8" s="167">
        <v>12.5</v>
      </c>
      <c r="AX8" s="164">
        <v>0</v>
      </c>
      <c r="AY8" s="167">
        <f t="shared" si="13"/>
        <v>150</v>
      </c>
      <c r="AZ8" s="167">
        <v>12.5</v>
      </c>
      <c r="BA8" s="164">
        <v>0</v>
      </c>
      <c r="BB8" s="167">
        <f t="shared" si="14"/>
        <v>816</v>
      </c>
      <c r="BC8" s="167">
        <v>13.6</v>
      </c>
      <c r="BD8" s="164">
        <v>0</v>
      </c>
      <c r="BE8" s="167">
        <f t="shared" si="15"/>
        <v>612</v>
      </c>
      <c r="BF8" s="167">
        <v>51</v>
      </c>
      <c r="BG8" s="164">
        <v>0</v>
      </c>
      <c r="BH8" s="164">
        <f>'Production Summary'!$N$30</f>
        <v>500</v>
      </c>
      <c r="BI8" s="164">
        <f>'Production Summary'!$M$30</f>
        <v>250</v>
      </c>
      <c r="BJ8" s="164">
        <v>0</v>
      </c>
      <c r="BK8" s="386"/>
      <c r="BL8" s="164">
        <f>'Production Summary'!$N$32</f>
        <v>875</v>
      </c>
      <c r="BM8" s="167">
        <f t="shared" si="16"/>
        <v>420</v>
      </c>
      <c r="BN8" s="167">
        <v>7</v>
      </c>
      <c r="BO8" s="164">
        <v>0</v>
      </c>
      <c r="BP8" s="167">
        <f t="shared" si="17"/>
        <v>540</v>
      </c>
      <c r="BQ8" s="167">
        <v>9</v>
      </c>
      <c r="BR8" s="164">
        <v>0</v>
      </c>
      <c r="BS8" s="167">
        <f t="shared" si="18"/>
        <v>224.00000000000003</v>
      </c>
      <c r="BT8" s="167">
        <v>22.400000000000002</v>
      </c>
      <c r="BU8" s="164">
        <v>0</v>
      </c>
      <c r="BV8" s="167">
        <f t="shared" si="19"/>
        <v>280</v>
      </c>
      <c r="BW8" s="167">
        <v>28</v>
      </c>
      <c r="BX8" s="164">
        <v>0</v>
      </c>
      <c r="BY8" s="167">
        <f t="shared" si="20"/>
        <v>280</v>
      </c>
      <c r="BZ8" s="167">
        <v>28</v>
      </c>
      <c r="CA8" s="164">
        <v>0</v>
      </c>
      <c r="CB8" s="167">
        <f t="shared" si="21"/>
        <v>144</v>
      </c>
      <c r="CC8" s="167">
        <v>14.4</v>
      </c>
      <c r="CD8" s="164">
        <v>0</v>
      </c>
      <c r="CE8" s="164">
        <f>'Production Summary'!$N$42</f>
        <v>1136.3519999999996</v>
      </c>
      <c r="CF8" s="167">
        <v>80.36</v>
      </c>
      <c r="CG8" s="164">
        <v>0</v>
      </c>
      <c r="CH8" s="164">
        <v>0</v>
      </c>
      <c r="CI8" s="167">
        <v>184.5</v>
      </c>
      <c r="CJ8" s="164">
        <v>0</v>
      </c>
      <c r="CK8" s="164">
        <f>'Production Summary'!$N$44</f>
        <v>355</v>
      </c>
      <c r="CL8" s="164">
        <v>0</v>
      </c>
      <c r="CM8" s="375">
        <f>'Production Summary'!$N$45</f>
        <v>1650</v>
      </c>
      <c r="CN8" s="164">
        <f>'Production Summary'!$N$46</f>
        <v>270</v>
      </c>
      <c r="CO8" s="164">
        <f>'Production Summary'!$N$47</f>
        <v>1350</v>
      </c>
      <c r="CP8" s="166"/>
      <c r="CQ8" s="167">
        <f t="shared" si="22"/>
        <v>7854</v>
      </c>
      <c r="CR8" s="167">
        <v>65.45</v>
      </c>
      <c r="CS8" s="167">
        <f t="shared" si="23"/>
        <v>13081.5</v>
      </c>
      <c r="CT8" s="167">
        <v>145.35</v>
      </c>
      <c r="CU8" s="167">
        <f t="shared" si="24"/>
        <v>12546</v>
      </c>
      <c r="CV8" s="167">
        <v>348.5</v>
      </c>
      <c r="CW8" s="167">
        <f t="shared" si="25"/>
        <v>12393</v>
      </c>
      <c r="CX8" s="167">
        <v>688.5</v>
      </c>
      <c r="CY8" s="167">
        <f t="shared" si="26"/>
        <v>12163.5</v>
      </c>
      <c r="CZ8" s="167">
        <v>675.75</v>
      </c>
      <c r="DA8" s="167">
        <f t="shared" si="27"/>
        <v>12280.5</v>
      </c>
      <c r="DB8" s="167">
        <v>682.25</v>
      </c>
      <c r="DC8" s="531">
        <f t="shared" si="28"/>
        <v>10939.5</v>
      </c>
      <c r="DD8" s="531">
        <v>607.75</v>
      </c>
      <c r="DE8" s="531">
        <f t="shared" si="29"/>
        <v>11164.354185418542</v>
      </c>
      <c r="DF8" s="531">
        <v>620.24189918991897</v>
      </c>
      <c r="DG8" s="167">
        <f t="shared" si="30"/>
        <v>13583</v>
      </c>
      <c r="DH8" s="167">
        <v>3395.75</v>
      </c>
      <c r="DI8" s="167">
        <f t="shared" si="31"/>
        <v>11732</v>
      </c>
      <c r="DJ8" s="167">
        <v>146.65</v>
      </c>
      <c r="DK8" s="167">
        <f t="shared" si="32"/>
        <v>12663</v>
      </c>
      <c r="DL8" s="167">
        <v>351.75</v>
      </c>
      <c r="DM8" s="167">
        <f t="shared" si="33"/>
        <v>12494.699999999999</v>
      </c>
      <c r="DN8" s="167">
        <v>694.15</v>
      </c>
      <c r="DO8" s="167">
        <f>'Production Summary'!$N$61</f>
        <v>4500</v>
      </c>
      <c r="DP8" s="531">
        <f>'Production Summary'!$M$61</f>
        <v>750</v>
      </c>
      <c r="DQ8" s="164">
        <v>0</v>
      </c>
      <c r="DR8" s="164">
        <f>'Production Summary'!$N$62</f>
        <v>8900</v>
      </c>
      <c r="DS8" s="560">
        <f t="shared" si="3"/>
        <v>288</v>
      </c>
      <c r="DT8" s="531">
        <v>24</v>
      </c>
      <c r="DU8" s="164">
        <v>0</v>
      </c>
      <c r="DV8" s="164">
        <f t="shared" si="34"/>
        <v>144</v>
      </c>
      <c r="DW8" s="164">
        <v>0</v>
      </c>
      <c r="DX8" s="167">
        <f t="shared" si="35"/>
        <v>192</v>
      </c>
      <c r="DY8" s="164">
        <v>0</v>
      </c>
      <c r="DZ8" s="167">
        <f>'Production Summary'!$N$65</f>
        <v>384</v>
      </c>
      <c r="EA8" s="164">
        <v>0</v>
      </c>
      <c r="EB8" s="167">
        <f>'Production Summary'!$N$66</f>
        <v>192</v>
      </c>
      <c r="EC8" s="164">
        <v>0</v>
      </c>
      <c r="ED8" s="164">
        <f>'Production Summary'!$N$67</f>
        <v>96</v>
      </c>
      <c r="EE8" s="164">
        <v>0</v>
      </c>
      <c r="EF8" s="164">
        <f>'Production Summary'!$N$68</f>
        <v>96</v>
      </c>
      <c r="EG8" s="164">
        <v>0</v>
      </c>
      <c r="EH8" s="164">
        <f>'Production Summary'!$N$69</f>
        <v>340</v>
      </c>
      <c r="EI8" s="101"/>
      <c r="EJ8" s="3"/>
      <c r="EK8" s="3"/>
      <c r="ER8" s="64" t="s">
        <v>24</v>
      </c>
      <c r="ES8" s="61" t="str">
        <f t="shared" si="4"/>
        <v xml:space="preserve">D-Mart Devpuri </v>
      </c>
      <c r="ET8" s="24">
        <f t="shared" si="36"/>
        <v>0</v>
      </c>
    </row>
    <row r="9" spans="1:150" ht="15" customHeight="1">
      <c r="A9" t="b">
        <f>C9='Raipur-3'!C9</f>
        <v>1</v>
      </c>
      <c r="B9" s="69">
        <f t="shared" si="37"/>
        <v>4</v>
      </c>
      <c r="C9" s="61" t="str">
        <f>IF('Raipur-3'!C9="","",'Raipur-3'!C9)</f>
        <v>D-Mart DC Raipur</v>
      </c>
      <c r="D9" s="167">
        <f t="shared" si="5"/>
        <v>624</v>
      </c>
      <c r="E9" s="167">
        <v>26</v>
      </c>
      <c r="F9" s="164">
        <v>0</v>
      </c>
      <c r="G9" s="167">
        <f t="shared" si="6"/>
        <v>624</v>
      </c>
      <c r="H9" s="167">
        <v>26</v>
      </c>
      <c r="I9" s="164">
        <v>0</v>
      </c>
      <c r="J9" s="164">
        <f>'Production Summary'!$N$6</f>
        <v>200</v>
      </c>
      <c r="K9" s="328">
        <f>'Production Summary'!$M$6</f>
        <v>7.5</v>
      </c>
      <c r="L9" s="164">
        <v>0</v>
      </c>
      <c r="M9" s="365">
        <f>'Production Summary'!$N$7</f>
        <v>612.72</v>
      </c>
      <c r="N9" s="367">
        <f>'Production Summary'!$M$7</f>
        <v>25.53</v>
      </c>
      <c r="O9" s="164">
        <v>0</v>
      </c>
      <c r="P9" s="164">
        <f>'Production Summary'!$N$8</f>
        <v>780</v>
      </c>
      <c r="Q9" s="164">
        <f>'Production Summary'!$M$8</f>
        <v>65</v>
      </c>
      <c r="R9" s="164">
        <v>0</v>
      </c>
      <c r="S9" s="164">
        <f>'Production Summary'!$N$9</f>
        <v>720</v>
      </c>
      <c r="T9" s="164">
        <f>'Production Summary'!$M$9</f>
        <v>60</v>
      </c>
      <c r="U9" s="164">
        <v>0</v>
      </c>
      <c r="V9" s="164">
        <f>'Production Summary'!$N$10</f>
        <v>876</v>
      </c>
      <c r="W9" s="164">
        <f>'Production Summary'!$M$10</f>
        <v>73</v>
      </c>
      <c r="X9" s="164">
        <v>0</v>
      </c>
      <c r="Y9" s="164">
        <f>'Production Summary'!$N$14</f>
        <v>177</v>
      </c>
      <c r="Z9" s="328">
        <f>'Production Summary'!$M$14</f>
        <v>14.75</v>
      </c>
      <c r="AA9" s="164">
        <v>0</v>
      </c>
      <c r="AB9" s="167">
        <f t="shared" si="7"/>
        <v>127.5</v>
      </c>
      <c r="AC9" s="167">
        <v>21.25</v>
      </c>
      <c r="AD9" s="164">
        <v>0</v>
      </c>
      <c r="AE9" s="167">
        <f t="shared" si="8"/>
        <v>255</v>
      </c>
      <c r="AF9" s="167">
        <v>21.25</v>
      </c>
      <c r="AG9" s="164">
        <v>0</v>
      </c>
      <c r="AH9" s="167">
        <f t="shared" si="9"/>
        <v>1020</v>
      </c>
      <c r="AI9" s="167">
        <v>17</v>
      </c>
      <c r="AJ9" s="164">
        <v>0</v>
      </c>
      <c r="AK9" s="167">
        <f t="shared" si="10"/>
        <v>892.5</v>
      </c>
      <c r="AL9" s="167">
        <v>29.75</v>
      </c>
      <c r="AM9" s="164">
        <v>0</v>
      </c>
      <c r="AN9" s="167">
        <f t="shared" si="11"/>
        <v>867</v>
      </c>
      <c r="AO9" s="167">
        <v>72.25</v>
      </c>
      <c r="AP9" s="164">
        <v>0</v>
      </c>
      <c r="AQ9" s="164">
        <f>'Production Summary'!$N$21</f>
        <v>670</v>
      </c>
      <c r="AR9" s="164">
        <f>'Production Summary'!$M$21</f>
        <v>335</v>
      </c>
      <c r="AS9" s="164">
        <v>0</v>
      </c>
      <c r="AT9" s="386">
        <f>'Production Summary'!$N$22</f>
        <v>375</v>
      </c>
      <c r="AU9" s="164">
        <f>'Production Summary'!$N$23</f>
        <v>1050</v>
      </c>
      <c r="AV9" s="167">
        <f t="shared" si="12"/>
        <v>150</v>
      </c>
      <c r="AW9" s="167">
        <v>12.5</v>
      </c>
      <c r="AX9" s="164">
        <v>0</v>
      </c>
      <c r="AY9" s="167">
        <f t="shared" si="13"/>
        <v>150</v>
      </c>
      <c r="AZ9" s="167">
        <v>12.5</v>
      </c>
      <c r="BA9" s="164">
        <v>0</v>
      </c>
      <c r="BB9" s="167">
        <f t="shared" si="14"/>
        <v>816</v>
      </c>
      <c r="BC9" s="167">
        <v>13.6</v>
      </c>
      <c r="BD9" s="164">
        <v>0</v>
      </c>
      <c r="BE9" s="167">
        <f t="shared" si="15"/>
        <v>612</v>
      </c>
      <c r="BF9" s="167">
        <v>51</v>
      </c>
      <c r="BG9" s="164">
        <v>0</v>
      </c>
      <c r="BH9" s="164">
        <f>'Production Summary'!$N$30</f>
        <v>500</v>
      </c>
      <c r="BI9" s="164">
        <f>'Production Summary'!$M$30</f>
        <v>250</v>
      </c>
      <c r="BJ9" s="164">
        <v>0</v>
      </c>
      <c r="BK9" s="386"/>
      <c r="BL9" s="164">
        <f>'Production Summary'!$N$32</f>
        <v>875</v>
      </c>
      <c r="BM9" s="167">
        <f t="shared" si="16"/>
        <v>420</v>
      </c>
      <c r="BN9" s="167">
        <v>7</v>
      </c>
      <c r="BO9" s="164">
        <v>0</v>
      </c>
      <c r="BP9" s="167">
        <f t="shared" si="17"/>
        <v>540</v>
      </c>
      <c r="BQ9" s="167">
        <v>9</v>
      </c>
      <c r="BR9" s="164">
        <v>0</v>
      </c>
      <c r="BS9" s="167">
        <f t="shared" si="18"/>
        <v>224.00000000000003</v>
      </c>
      <c r="BT9" s="167">
        <v>22.400000000000002</v>
      </c>
      <c r="BU9" s="164">
        <v>0</v>
      </c>
      <c r="BV9" s="167">
        <f t="shared" si="19"/>
        <v>280</v>
      </c>
      <c r="BW9" s="167">
        <v>28</v>
      </c>
      <c r="BX9" s="164">
        <v>0</v>
      </c>
      <c r="BY9" s="167">
        <f t="shared" si="20"/>
        <v>280</v>
      </c>
      <c r="BZ9" s="167">
        <v>28</v>
      </c>
      <c r="CA9" s="164">
        <v>0</v>
      </c>
      <c r="CB9" s="167">
        <f t="shared" si="21"/>
        <v>144</v>
      </c>
      <c r="CC9" s="167">
        <v>14.4</v>
      </c>
      <c r="CD9" s="164">
        <v>0</v>
      </c>
      <c r="CE9" s="164">
        <f>'Production Summary'!$N$42</f>
        <v>1136.3519999999996</v>
      </c>
      <c r="CF9" s="167">
        <v>80.36</v>
      </c>
      <c r="CG9" s="164">
        <v>0</v>
      </c>
      <c r="CH9" s="164">
        <v>0</v>
      </c>
      <c r="CI9" s="167">
        <v>184.5</v>
      </c>
      <c r="CJ9" s="164">
        <v>0</v>
      </c>
      <c r="CK9" s="164">
        <f>'Production Summary'!$N$44</f>
        <v>355</v>
      </c>
      <c r="CL9" s="164">
        <v>0</v>
      </c>
      <c r="CM9" s="375">
        <f>'Production Summary'!$N$45</f>
        <v>1650</v>
      </c>
      <c r="CN9" s="164">
        <f>'Production Summary'!$N$46</f>
        <v>270</v>
      </c>
      <c r="CO9" s="164">
        <f>'Production Summary'!$N$47</f>
        <v>1350</v>
      </c>
      <c r="CP9" s="166"/>
      <c r="CQ9" s="167">
        <f t="shared" si="22"/>
        <v>7854</v>
      </c>
      <c r="CR9" s="167">
        <v>65.45</v>
      </c>
      <c r="CS9" s="167">
        <f t="shared" si="23"/>
        <v>13081.5</v>
      </c>
      <c r="CT9" s="167">
        <v>145.35</v>
      </c>
      <c r="CU9" s="167">
        <f t="shared" si="24"/>
        <v>12546</v>
      </c>
      <c r="CV9" s="167">
        <v>348.5</v>
      </c>
      <c r="CW9" s="167">
        <f t="shared" si="25"/>
        <v>12393</v>
      </c>
      <c r="CX9" s="167">
        <v>688.5</v>
      </c>
      <c r="CY9" s="167">
        <f t="shared" si="26"/>
        <v>12163.5</v>
      </c>
      <c r="CZ9" s="167">
        <v>675.75</v>
      </c>
      <c r="DA9" s="167">
        <f t="shared" si="27"/>
        <v>12280.5</v>
      </c>
      <c r="DB9" s="167">
        <v>682.25</v>
      </c>
      <c r="DC9" s="531">
        <f t="shared" si="28"/>
        <v>10939.5</v>
      </c>
      <c r="DD9" s="531">
        <v>607.75</v>
      </c>
      <c r="DE9" s="531">
        <f t="shared" si="29"/>
        <v>11164.354185418542</v>
      </c>
      <c r="DF9" s="531">
        <v>620.24189918991897</v>
      </c>
      <c r="DG9" s="167">
        <f t="shared" si="30"/>
        <v>13583</v>
      </c>
      <c r="DH9" s="167">
        <v>3395.75</v>
      </c>
      <c r="DI9" s="167">
        <f t="shared" si="31"/>
        <v>11732</v>
      </c>
      <c r="DJ9" s="167">
        <v>146.65</v>
      </c>
      <c r="DK9" s="167">
        <f t="shared" si="32"/>
        <v>12663</v>
      </c>
      <c r="DL9" s="167">
        <v>351.75</v>
      </c>
      <c r="DM9" s="167">
        <f t="shared" si="33"/>
        <v>12494.699999999999</v>
      </c>
      <c r="DN9" s="167">
        <v>694.15</v>
      </c>
      <c r="DO9" s="167">
        <f>'Production Summary'!$N$61</f>
        <v>4500</v>
      </c>
      <c r="DP9" s="531">
        <f>'Production Summary'!$M$61</f>
        <v>750</v>
      </c>
      <c r="DQ9" s="164">
        <v>0</v>
      </c>
      <c r="DR9" s="164">
        <f>'Production Summary'!$N$62</f>
        <v>8900</v>
      </c>
      <c r="DS9" s="560">
        <f t="shared" si="3"/>
        <v>288</v>
      </c>
      <c r="DT9" s="531">
        <v>24</v>
      </c>
      <c r="DU9" s="164">
        <v>0</v>
      </c>
      <c r="DV9" s="164">
        <f t="shared" si="34"/>
        <v>144</v>
      </c>
      <c r="DW9" s="164">
        <v>0</v>
      </c>
      <c r="DX9" s="167">
        <f t="shared" si="35"/>
        <v>192</v>
      </c>
      <c r="DY9" s="164">
        <v>0</v>
      </c>
      <c r="DZ9" s="167">
        <f>'Production Summary'!$N$65</f>
        <v>384</v>
      </c>
      <c r="EA9" s="164">
        <v>0</v>
      </c>
      <c r="EB9" s="167">
        <f>'Production Summary'!$N$66</f>
        <v>192</v>
      </c>
      <c r="EC9" s="164">
        <v>0</v>
      </c>
      <c r="ED9" s="164">
        <f>'Production Summary'!$N$67</f>
        <v>96</v>
      </c>
      <c r="EE9" s="164">
        <v>0</v>
      </c>
      <c r="EF9" s="164">
        <f>'Production Summary'!$N$68</f>
        <v>96</v>
      </c>
      <c r="EG9" s="164">
        <v>0</v>
      </c>
      <c r="EH9" s="164">
        <f>'Production Summary'!$N$69</f>
        <v>340</v>
      </c>
      <c r="EI9" s="101"/>
      <c r="EJ9" s="3"/>
      <c r="EK9" s="3"/>
      <c r="ER9" s="64" t="s">
        <v>25</v>
      </c>
      <c r="ES9" s="61" t="str">
        <f t="shared" si="4"/>
        <v>D-Mart DC Raipur</v>
      </c>
      <c r="ET9" s="24">
        <f t="shared" si="36"/>
        <v>0</v>
      </c>
    </row>
    <row r="10" spans="1:150" ht="15" customHeight="1">
      <c r="A10" t="b">
        <f>C10='Raipur-3'!C10</f>
        <v>1</v>
      </c>
      <c r="B10" s="69">
        <f t="shared" si="37"/>
        <v>5</v>
      </c>
      <c r="C10" s="61" t="str">
        <f>IF('Raipur-3'!C10="","",'Raipur-3'!C10)</f>
        <v>SKM-Devendra Nagar</v>
      </c>
      <c r="D10" s="167">
        <f t="shared" ref="D10" si="38">E10*24</f>
        <v>674.40000000000009</v>
      </c>
      <c r="E10" s="167">
        <v>28.1</v>
      </c>
      <c r="F10" s="164">
        <v>0</v>
      </c>
      <c r="G10" s="167">
        <f t="shared" ref="G10" si="39">H10*24</f>
        <v>674.40000000000009</v>
      </c>
      <c r="H10" s="167">
        <v>28.1</v>
      </c>
      <c r="I10" s="164">
        <v>0</v>
      </c>
      <c r="J10" s="164">
        <f>'Production Summary'!$N$6</f>
        <v>200</v>
      </c>
      <c r="K10" s="328">
        <f>'Production Summary'!$M$6</f>
        <v>7.5</v>
      </c>
      <c r="L10" s="164">
        <v>0</v>
      </c>
      <c r="M10" s="365">
        <f>'Production Summary'!$N$7</f>
        <v>612.72</v>
      </c>
      <c r="N10" s="367">
        <f>'Production Summary'!$M$7</f>
        <v>25.53</v>
      </c>
      <c r="O10" s="164">
        <v>0</v>
      </c>
      <c r="P10" s="167">
        <f>Q10*12</f>
        <v>780</v>
      </c>
      <c r="Q10" s="167">
        <v>65</v>
      </c>
      <c r="R10" s="164">
        <v>0</v>
      </c>
      <c r="S10" s="167">
        <f>T10*12</f>
        <v>696</v>
      </c>
      <c r="T10" s="167">
        <v>58</v>
      </c>
      <c r="U10" s="164">
        <v>0</v>
      </c>
      <c r="V10" s="164">
        <f>'Production Summary'!$N$10</f>
        <v>876</v>
      </c>
      <c r="W10" s="164">
        <f>'Production Summary'!$M$10</f>
        <v>73</v>
      </c>
      <c r="X10" s="164">
        <v>0</v>
      </c>
      <c r="Y10" s="531">
        <f>Z10*12</f>
        <v>204</v>
      </c>
      <c r="Z10" s="531">
        <v>17</v>
      </c>
      <c r="AA10" s="164">
        <v>0</v>
      </c>
      <c r="AB10" s="167">
        <f t="shared" ref="AB10:AB68" si="40">AC10*6</f>
        <v>127.5</v>
      </c>
      <c r="AC10" s="167">
        <v>21.25</v>
      </c>
      <c r="AD10" s="164">
        <v>0</v>
      </c>
      <c r="AE10" s="167">
        <f>AF10*12</f>
        <v>255</v>
      </c>
      <c r="AF10" s="167">
        <v>21.25</v>
      </c>
      <c r="AG10" s="164">
        <v>0</v>
      </c>
      <c r="AH10" s="167">
        <f t="shared" si="9"/>
        <v>1020</v>
      </c>
      <c r="AI10" s="167">
        <v>17</v>
      </c>
      <c r="AJ10" s="164">
        <v>0</v>
      </c>
      <c r="AK10" s="167">
        <f t="shared" si="10"/>
        <v>892.5</v>
      </c>
      <c r="AL10" s="167">
        <v>29.75</v>
      </c>
      <c r="AM10" s="164">
        <v>0</v>
      </c>
      <c r="AN10" s="167">
        <f t="shared" si="11"/>
        <v>867</v>
      </c>
      <c r="AO10" s="167">
        <v>72.25</v>
      </c>
      <c r="AP10" s="164">
        <v>0</v>
      </c>
      <c r="AQ10" s="164">
        <f>'Production Summary'!$N$21</f>
        <v>670</v>
      </c>
      <c r="AR10" s="164">
        <f>'Production Summary'!$M$21</f>
        <v>335</v>
      </c>
      <c r="AS10" s="164">
        <v>0</v>
      </c>
      <c r="AT10" s="386">
        <f>'Production Summary'!$N$22</f>
        <v>375</v>
      </c>
      <c r="AU10" s="164">
        <f>'Production Summary'!$N$23</f>
        <v>1050</v>
      </c>
      <c r="AV10" s="167">
        <f t="shared" ref="AV10" si="41">AW10*12</f>
        <v>150</v>
      </c>
      <c r="AW10" s="167">
        <v>12.5</v>
      </c>
      <c r="AX10" s="164">
        <v>0</v>
      </c>
      <c r="AY10" s="167">
        <f t="shared" ref="AY10" si="42">AZ10*12</f>
        <v>150</v>
      </c>
      <c r="AZ10" s="167">
        <v>12.5</v>
      </c>
      <c r="BA10" s="164">
        <v>0</v>
      </c>
      <c r="BB10" s="167">
        <f t="shared" ref="BB10" si="43">BC10*60</f>
        <v>816</v>
      </c>
      <c r="BC10" s="167">
        <v>13.6</v>
      </c>
      <c r="BD10" s="164">
        <v>0</v>
      </c>
      <c r="BE10" s="167">
        <f t="shared" si="15"/>
        <v>612</v>
      </c>
      <c r="BF10" s="167">
        <v>51</v>
      </c>
      <c r="BG10" s="164">
        <v>0</v>
      </c>
      <c r="BH10" s="164">
        <f>'Production Summary'!$N$30</f>
        <v>500</v>
      </c>
      <c r="BI10" s="164">
        <f>'Production Summary'!$M$30</f>
        <v>250</v>
      </c>
      <c r="BJ10" s="164">
        <v>0</v>
      </c>
      <c r="BK10" s="386"/>
      <c r="BL10" s="164">
        <f>'Production Summary'!$N$32</f>
        <v>875</v>
      </c>
      <c r="BM10" s="164">
        <f>'[4]Production Summary'!$N$34</f>
        <v>360.59999999999997</v>
      </c>
      <c r="BN10" s="164">
        <f>'[4]Production Summary'!$M$34</f>
        <v>6.01</v>
      </c>
      <c r="BO10" s="164">
        <v>0</v>
      </c>
      <c r="BP10" s="164">
        <f>'[4]Production Summary'!$N$36</f>
        <v>717</v>
      </c>
      <c r="BQ10" s="164">
        <f>'[4]Production Summary'!$M$36</f>
        <v>11.95</v>
      </c>
      <c r="BR10" s="164">
        <v>0</v>
      </c>
      <c r="BS10" s="167">
        <f t="shared" ref="BS10" si="44">BT10*10</f>
        <v>224.00000000000003</v>
      </c>
      <c r="BT10" s="167">
        <v>22.400000000000002</v>
      </c>
      <c r="BU10" s="164">
        <v>0</v>
      </c>
      <c r="BV10" s="167">
        <f t="shared" ref="BV10" si="45">BW10*10</f>
        <v>280</v>
      </c>
      <c r="BW10" s="167">
        <v>28</v>
      </c>
      <c r="BX10" s="164">
        <v>0</v>
      </c>
      <c r="BY10" s="165">
        <f>'Production Summary'!$N$39</f>
        <v>300.38406247988502</v>
      </c>
      <c r="BZ10" s="164">
        <f>'Production Summary'!$M$39</f>
        <v>30.038406247988501</v>
      </c>
      <c r="CA10" s="164">
        <v>0</v>
      </c>
      <c r="CB10" s="167">
        <f t="shared" ref="CB10" si="46">CC10*10</f>
        <v>144</v>
      </c>
      <c r="CC10" s="167">
        <v>14.4</v>
      </c>
      <c r="CD10" s="164">
        <v>0</v>
      </c>
      <c r="CE10" s="164">
        <f>'Production Summary'!$N$42</f>
        <v>1136.3519999999996</v>
      </c>
      <c r="CF10" s="164">
        <f>'Production Summary'!$M$42</f>
        <v>81.167999999999978</v>
      </c>
      <c r="CG10" s="164">
        <v>0</v>
      </c>
      <c r="CH10" s="164">
        <v>0</v>
      </c>
      <c r="CI10" s="167">
        <v>184.5</v>
      </c>
      <c r="CJ10" s="164">
        <v>0</v>
      </c>
      <c r="CK10" s="164">
        <f>'Production Summary'!$N$44</f>
        <v>355</v>
      </c>
      <c r="CL10" s="164">
        <v>0</v>
      </c>
      <c r="CM10" s="375">
        <f>'Production Summary'!$N$45</f>
        <v>1650</v>
      </c>
      <c r="CN10" s="164">
        <f>'Production Summary'!$N$46</f>
        <v>270</v>
      </c>
      <c r="CO10" s="164">
        <f>'Production Summary'!$N$47</f>
        <v>1350</v>
      </c>
      <c r="CP10" s="166"/>
      <c r="CQ10" s="167">
        <f t="shared" si="22"/>
        <v>7854</v>
      </c>
      <c r="CR10" s="167">
        <v>65.45</v>
      </c>
      <c r="CS10" s="167">
        <f t="shared" si="23"/>
        <v>13081.5</v>
      </c>
      <c r="CT10" s="167">
        <v>145.35</v>
      </c>
      <c r="CU10" s="167">
        <f t="shared" si="24"/>
        <v>12546</v>
      </c>
      <c r="CV10" s="167">
        <v>348.5</v>
      </c>
      <c r="CW10" s="167">
        <f t="shared" si="25"/>
        <v>12393</v>
      </c>
      <c r="CX10" s="167">
        <v>688.5</v>
      </c>
      <c r="CY10" s="167">
        <f t="shared" si="26"/>
        <v>12163.5</v>
      </c>
      <c r="CZ10" s="167">
        <v>675.75</v>
      </c>
      <c r="DA10" s="167">
        <f t="shared" si="27"/>
        <v>12280.5</v>
      </c>
      <c r="DB10" s="167">
        <v>682.25</v>
      </c>
      <c r="DC10" s="531">
        <f t="shared" si="28"/>
        <v>10939.5</v>
      </c>
      <c r="DD10" s="531">
        <v>607.75</v>
      </c>
      <c r="DE10" s="531">
        <f t="shared" si="29"/>
        <v>11164.354185418542</v>
      </c>
      <c r="DF10" s="531">
        <v>620.24189918991897</v>
      </c>
      <c r="DG10" s="167">
        <f t="shared" si="30"/>
        <v>13583</v>
      </c>
      <c r="DH10" s="167">
        <v>3395.75</v>
      </c>
      <c r="DI10" s="167">
        <f t="shared" si="31"/>
        <v>11732</v>
      </c>
      <c r="DJ10" s="167">
        <v>146.65</v>
      </c>
      <c r="DK10" s="167">
        <f t="shared" si="32"/>
        <v>12663</v>
      </c>
      <c r="DL10" s="167">
        <v>351.75</v>
      </c>
      <c r="DM10" s="167">
        <f t="shared" si="33"/>
        <v>12494.699999999999</v>
      </c>
      <c r="DN10" s="167">
        <v>694.15</v>
      </c>
      <c r="DO10" s="167">
        <f>'Production Summary'!$N$61</f>
        <v>4500</v>
      </c>
      <c r="DP10" s="531">
        <f>'Production Summary'!$M$61</f>
        <v>750</v>
      </c>
      <c r="DQ10" s="164">
        <v>0</v>
      </c>
      <c r="DR10" s="164">
        <f>'Production Summary'!$N$62</f>
        <v>8900</v>
      </c>
      <c r="DS10" s="560">
        <f>DT10*12</f>
        <v>288</v>
      </c>
      <c r="DT10" s="531">
        <v>24</v>
      </c>
      <c r="DU10" s="164">
        <v>0</v>
      </c>
      <c r="DV10" s="164">
        <f t="shared" ref="DV10:DV25" si="47">DS10/2</f>
        <v>144</v>
      </c>
      <c r="DW10" s="164">
        <v>0</v>
      </c>
      <c r="DX10" s="167">
        <f t="shared" ref="DX10:DX23" si="48">32*6</f>
        <v>192</v>
      </c>
      <c r="DY10" s="164">
        <v>0</v>
      </c>
      <c r="DZ10" s="167">
        <f>'Production Summary'!$N$65</f>
        <v>384</v>
      </c>
      <c r="EA10" s="164">
        <v>0</v>
      </c>
      <c r="EB10" s="167">
        <f>'Production Summary'!$N$66</f>
        <v>192</v>
      </c>
      <c r="EC10" s="164">
        <v>0</v>
      </c>
      <c r="ED10" s="164">
        <f>'Production Summary'!$N$67</f>
        <v>96</v>
      </c>
      <c r="EE10" s="164">
        <v>0</v>
      </c>
      <c r="EF10" s="164">
        <f>'Production Summary'!$N$68</f>
        <v>96</v>
      </c>
      <c r="EG10" s="164">
        <v>0</v>
      </c>
      <c r="EH10" s="164">
        <f>'Production Summary'!$N$69</f>
        <v>340</v>
      </c>
      <c r="EI10" s="101"/>
      <c r="EJ10" s="3"/>
      <c r="EK10" s="3"/>
      <c r="ER10" s="64" t="s">
        <v>25</v>
      </c>
      <c r="ES10" s="61" t="str">
        <f t="shared" ref="ES10:ES12" si="49">C10</f>
        <v>SKM-Devendra Nagar</v>
      </c>
      <c r="ET10" s="24">
        <f t="shared" ref="ET10:ET12" si="50">EI10</f>
        <v>0</v>
      </c>
    </row>
    <row r="11" spans="1:150" ht="15" customHeight="1">
      <c r="A11" t="b">
        <f>C11='Raipur-3'!C11</f>
        <v>1</v>
      </c>
      <c r="B11" s="69">
        <f t="shared" si="37"/>
        <v>6</v>
      </c>
      <c r="C11" s="61" t="str">
        <f>IF('Raipur-3'!C11="","",'Raipur-3'!C11)</f>
        <v>SKM-Gudhiyari</v>
      </c>
      <c r="D11" s="167">
        <f t="shared" ref="D11:D22" si="51">E11*24</f>
        <v>674.40000000000009</v>
      </c>
      <c r="E11" s="167">
        <v>28.1</v>
      </c>
      <c r="F11" s="164">
        <v>0</v>
      </c>
      <c r="G11" s="167">
        <f t="shared" ref="G11:G22" si="52">H11*24</f>
        <v>674.40000000000009</v>
      </c>
      <c r="H11" s="167">
        <v>28.1</v>
      </c>
      <c r="I11" s="164">
        <v>0</v>
      </c>
      <c r="J11" s="164">
        <f>'Production Summary'!$N$6</f>
        <v>200</v>
      </c>
      <c r="K11" s="328">
        <f>'Production Summary'!$M$6</f>
        <v>7.5</v>
      </c>
      <c r="L11" s="164">
        <v>0</v>
      </c>
      <c r="M11" s="365">
        <f>'Production Summary'!$N$7</f>
        <v>612.72</v>
      </c>
      <c r="N11" s="367">
        <f>'Production Summary'!$M$7</f>
        <v>25.53</v>
      </c>
      <c r="O11" s="164">
        <v>0</v>
      </c>
      <c r="P11" s="167">
        <f t="shared" ref="P11:P22" si="53">Q11*12</f>
        <v>780</v>
      </c>
      <c r="Q11" s="167">
        <v>65</v>
      </c>
      <c r="R11" s="164">
        <v>0</v>
      </c>
      <c r="S11" s="167">
        <f t="shared" ref="S11:S22" si="54">T11*12</f>
        <v>696</v>
      </c>
      <c r="T11" s="167">
        <v>58</v>
      </c>
      <c r="U11" s="164">
        <v>0</v>
      </c>
      <c r="V11" s="164">
        <f>'Production Summary'!$N$10</f>
        <v>876</v>
      </c>
      <c r="W11" s="164">
        <f>'Production Summary'!$M$10</f>
        <v>73</v>
      </c>
      <c r="X11" s="164">
        <v>0</v>
      </c>
      <c r="Y11" s="531">
        <f t="shared" ref="Y11:Y22" si="55">Z11*12</f>
        <v>204</v>
      </c>
      <c r="Z11" s="531">
        <v>17</v>
      </c>
      <c r="AA11" s="164">
        <v>0</v>
      </c>
      <c r="AB11" s="167">
        <f t="shared" ref="AB11:AB22" si="56">AC11*6</f>
        <v>127.5</v>
      </c>
      <c r="AC11" s="167">
        <v>21.25</v>
      </c>
      <c r="AD11" s="164">
        <v>0</v>
      </c>
      <c r="AE11" s="167">
        <f t="shared" ref="AE11:AE22" si="57">AF11*12</f>
        <v>255</v>
      </c>
      <c r="AF11" s="167">
        <v>21.25</v>
      </c>
      <c r="AG11" s="164">
        <v>0</v>
      </c>
      <c r="AH11" s="167">
        <f t="shared" si="9"/>
        <v>1020</v>
      </c>
      <c r="AI11" s="167">
        <v>17</v>
      </c>
      <c r="AJ11" s="164">
        <v>0</v>
      </c>
      <c r="AK11" s="167">
        <f t="shared" si="10"/>
        <v>892.5</v>
      </c>
      <c r="AL11" s="167">
        <v>29.75</v>
      </c>
      <c r="AM11" s="164">
        <v>0</v>
      </c>
      <c r="AN11" s="167">
        <f t="shared" si="11"/>
        <v>867</v>
      </c>
      <c r="AO11" s="167">
        <v>72.25</v>
      </c>
      <c r="AP11" s="164">
        <v>0</v>
      </c>
      <c r="AQ11" s="164">
        <f>'Production Summary'!$N$21</f>
        <v>670</v>
      </c>
      <c r="AR11" s="164">
        <f>'Production Summary'!$M$21</f>
        <v>335</v>
      </c>
      <c r="AS11" s="164">
        <v>0</v>
      </c>
      <c r="AT11" s="386">
        <f>'Production Summary'!$N$22</f>
        <v>375</v>
      </c>
      <c r="AU11" s="164">
        <f>'Production Summary'!$N$23</f>
        <v>1050</v>
      </c>
      <c r="AV11" s="167">
        <f t="shared" ref="AV11:AV22" si="58">AW11*12</f>
        <v>150</v>
      </c>
      <c r="AW11" s="167">
        <v>12.5</v>
      </c>
      <c r="AX11" s="164">
        <v>0</v>
      </c>
      <c r="AY11" s="167">
        <f t="shared" ref="AY11:AY22" si="59">AZ11*12</f>
        <v>150</v>
      </c>
      <c r="AZ11" s="167">
        <v>12.5</v>
      </c>
      <c r="BA11" s="164">
        <v>0</v>
      </c>
      <c r="BB11" s="167">
        <f t="shared" ref="BB11:BB22" si="60">BC11*60</f>
        <v>816</v>
      </c>
      <c r="BC11" s="167">
        <v>13.6</v>
      </c>
      <c r="BD11" s="164">
        <v>0</v>
      </c>
      <c r="BE11" s="167">
        <f t="shared" ref="BE11:BE22" si="61">BF11*12</f>
        <v>612</v>
      </c>
      <c r="BF11" s="167">
        <v>51</v>
      </c>
      <c r="BG11" s="164">
        <v>0</v>
      </c>
      <c r="BH11" s="164">
        <f>'Production Summary'!$N$30</f>
        <v>500</v>
      </c>
      <c r="BI11" s="164">
        <f>'Production Summary'!$M$30</f>
        <v>250</v>
      </c>
      <c r="BJ11" s="164">
        <v>0</v>
      </c>
      <c r="BK11" s="386"/>
      <c r="BL11" s="164">
        <f>'Production Summary'!$N$32</f>
        <v>875</v>
      </c>
      <c r="BM11" s="164">
        <f>'[4]Production Summary'!$N$34</f>
        <v>360.59999999999997</v>
      </c>
      <c r="BN11" s="164">
        <f>'[4]Production Summary'!$M$34</f>
        <v>6.01</v>
      </c>
      <c r="BO11" s="164">
        <v>0</v>
      </c>
      <c r="BP11" s="164">
        <f>'[4]Production Summary'!$N$36</f>
        <v>717</v>
      </c>
      <c r="BQ11" s="164">
        <f>'[4]Production Summary'!$M$36</f>
        <v>11.95</v>
      </c>
      <c r="BR11" s="164">
        <v>0</v>
      </c>
      <c r="BS11" s="167">
        <f t="shared" ref="BS11:BS22" si="62">BT11*10</f>
        <v>224.00000000000003</v>
      </c>
      <c r="BT11" s="167">
        <v>22.400000000000002</v>
      </c>
      <c r="BU11" s="164">
        <v>0</v>
      </c>
      <c r="BV11" s="167">
        <f t="shared" ref="BV11:BV22" si="63">BW11*10</f>
        <v>280</v>
      </c>
      <c r="BW11" s="167">
        <v>28</v>
      </c>
      <c r="BX11" s="164">
        <v>0</v>
      </c>
      <c r="BY11" s="165">
        <f>'Production Summary'!$N$39</f>
        <v>300.38406247988502</v>
      </c>
      <c r="BZ11" s="164">
        <f>'Production Summary'!$M$39</f>
        <v>30.038406247988501</v>
      </c>
      <c r="CA11" s="164">
        <v>0</v>
      </c>
      <c r="CB11" s="167">
        <f t="shared" ref="CB11:CB22" si="64">CC11*10</f>
        <v>144</v>
      </c>
      <c r="CC11" s="167">
        <v>14.4</v>
      </c>
      <c r="CD11" s="164">
        <v>0</v>
      </c>
      <c r="CE11" s="164">
        <f>'Production Summary'!$N$42</f>
        <v>1136.3519999999996</v>
      </c>
      <c r="CF11" s="164">
        <f>'Production Summary'!$M$42</f>
        <v>81.167999999999978</v>
      </c>
      <c r="CG11" s="164">
        <v>0</v>
      </c>
      <c r="CH11" s="164">
        <v>0</v>
      </c>
      <c r="CI11" s="167">
        <v>184.5</v>
      </c>
      <c r="CJ11" s="164">
        <v>0</v>
      </c>
      <c r="CK11" s="164">
        <f>'Production Summary'!$N$44</f>
        <v>355</v>
      </c>
      <c r="CL11" s="164">
        <v>0</v>
      </c>
      <c r="CM11" s="375">
        <f>'Production Summary'!$N$45</f>
        <v>1650</v>
      </c>
      <c r="CN11" s="164">
        <f>'Production Summary'!$N$46</f>
        <v>270</v>
      </c>
      <c r="CO11" s="164">
        <f>'Production Summary'!$N$47</f>
        <v>1350</v>
      </c>
      <c r="CP11" s="166"/>
      <c r="CQ11" s="167">
        <f t="shared" ref="CQ11:CQ23" si="65">CR11*120</f>
        <v>7854</v>
      </c>
      <c r="CR11" s="167">
        <v>65.45</v>
      </c>
      <c r="CS11" s="167">
        <f t="shared" ref="CS11:CS23" si="66">CT11*90</f>
        <v>13081.5</v>
      </c>
      <c r="CT11" s="167">
        <v>145.35</v>
      </c>
      <c r="CU11" s="167">
        <f t="shared" ref="CU11:CU23" si="67">CV11*36</f>
        <v>12546</v>
      </c>
      <c r="CV11" s="167">
        <v>348.5</v>
      </c>
      <c r="CW11" s="167">
        <f t="shared" ref="CW11:CW23" si="68">CX11*18</f>
        <v>12393</v>
      </c>
      <c r="CX11" s="167">
        <v>688.5</v>
      </c>
      <c r="CY11" s="167">
        <f t="shared" ref="CY11:CY23" si="69">CZ11*18</f>
        <v>12163.5</v>
      </c>
      <c r="CZ11" s="167">
        <v>675.75</v>
      </c>
      <c r="DA11" s="167">
        <f t="shared" ref="DA11:DA23" si="70">DB11*18</f>
        <v>12280.5</v>
      </c>
      <c r="DB11" s="167">
        <v>682.25</v>
      </c>
      <c r="DC11" s="531">
        <f t="shared" ref="DC11:DC23" si="71">DD11*18</f>
        <v>10939.5</v>
      </c>
      <c r="DD11" s="531">
        <v>607.75</v>
      </c>
      <c r="DE11" s="531">
        <f t="shared" ref="DE11:DE23" si="72">DF11*18</f>
        <v>11164.354185418542</v>
      </c>
      <c r="DF11" s="531">
        <v>620.24189918991897</v>
      </c>
      <c r="DG11" s="167">
        <f t="shared" ref="DG11:DG23" si="73">DH11*4</f>
        <v>13583</v>
      </c>
      <c r="DH11" s="167">
        <v>3395.75</v>
      </c>
      <c r="DI11" s="167">
        <f t="shared" ref="DI11:DI23" si="74">DJ11*80</f>
        <v>11732</v>
      </c>
      <c r="DJ11" s="167">
        <v>146.65</v>
      </c>
      <c r="DK11" s="167">
        <f t="shared" ref="DK11:DK23" si="75">DL11*36</f>
        <v>12663</v>
      </c>
      <c r="DL11" s="167">
        <v>351.75</v>
      </c>
      <c r="DM11" s="167">
        <f t="shared" ref="DM11:DM23" si="76">DN11*18</f>
        <v>12494.699999999999</v>
      </c>
      <c r="DN11" s="167">
        <v>694.15</v>
      </c>
      <c r="DO11" s="167">
        <f>'Production Summary'!$N$61</f>
        <v>4500</v>
      </c>
      <c r="DP11" s="531">
        <f>'Production Summary'!$M$61</f>
        <v>750</v>
      </c>
      <c r="DQ11" s="164">
        <v>0</v>
      </c>
      <c r="DR11" s="164">
        <f>'Production Summary'!$N$62</f>
        <v>8900</v>
      </c>
      <c r="DS11" s="560">
        <f t="shared" ref="DS11:DS22" si="77">DT11*12</f>
        <v>288</v>
      </c>
      <c r="DT11" s="531">
        <v>24</v>
      </c>
      <c r="DU11" s="164">
        <v>0</v>
      </c>
      <c r="DV11" s="164">
        <f t="shared" ref="DV11:DV22" si="78">DS11/2</f>
        <v>144</v>
      </c>
      <c r="DW11" s="164">
        <v>0</v>
      </c>
      <c r="DX11" s="167">
        <f t="shared" si="48"/>
        <v>192</v>
      </c>
      <c r="DY11" s="164">
        <v>0</v>
      </c>
      <c r="DZ11" s="167">
        <f>'Production Summary'!$N$65</f>
        <v>384</v>
      </c>
      <c r="EA11" s="164">
        <v>0</v>
      </c>
      <c r="EB11" s="167">
        <f>'Production Summary'!$N$66</f>
        <v>192</v>
      </c>
      <c r="EC11" s="164">
        <v>0</v>
      </c>
      <c r="ED11" s="164">
        <f>'Production Summary'!$N$67</f>
        <v>96</v>
      </c>
      <c r="EE11" s="164">
        <v>0</v>
      </c>
      <c r="EF11" s="164">
        <f>'Production Summary'!$N$68</f>
        <v>96</v>
      </c>
      <c r="EG11" s="164">
        <v>0</v>
      </c>
      <c r="EH11" s="164">
        <f>'Production Summary'!$N$69</f>
        <v>340</v>
      </c>
      <c r="EI11" s="101"/>
      <c r="EJ11" s="3"/>
      <c r="EK11" s="3"/>
      <c r="ER11" s="64" t="s">
        <v>26</v>
      </c>
      <c r="ES11" s="61" t="str">
        <f t="shared" si="49"/>
        <v>SKM-Gudhiyari</v>
      </c>
      <c r="ET11" s="24">
        <f t="shared" si="50"/>
        <v>0</v>
      </c>
    </row>
    <row r="12" spans="1:150" ht="15" customHeight="1">
      <c r="A12" t="b">
        <f>C12='Raipur-3'!C12</f>
        <v>1</v>
      </c>
      <c r="B12" s="69">
        <f t="shared" si="37"/>
        <v>7</v>
      </c>
      <c r="C12" s="61" t="str">
        <f>IF('Raipur-3'!C12="","",'Raipur-3'!C12)</f>
        <v>SKM-Kamal Vihar</v>
      </c>
      <c r="D12" s="167">
        <f t="shared" si="51"/>
        <v>674.40000000000009</v>
      </c>
      <c r="E12" s="167">
        <v>28.1</v>
      </c>
      <c r="F12" s="164">
        <v>0</v>
      </c>
      <c r="G12" s="167">
        <f t="shared" si="52"/>
        <v>674.40000000000009</v>
      </c>
      <c r="H12" s="167">
        <v>28.1</v>
      </c>
      <c r="I12" s="164">
        <v>0</v>
      </c>
      <c r="J12" s="164">
        <f>'Production Summary'!$N$6</f>
        <v>200</v>
      </c>
      <c r="K12" s="328">
        <f>'Production Summary'!$M$6</f>
        <v>7.5</v>
      </c>
      <c r="L12" s="164">
        <v>0</v>
      </c>
      <c r="M12" s="365">
        <f>'Production Summary'!$N$7</f>
        <v>612.72</v>
      </c>
      <c r="N12" s="367">
        <f>'Production Summary'!$M$7</f>
        <v>25.53</v>
      </c>
      <c r="O12" s="164">
        <v>0</v>
      </c>
      <c r="P12" s="167">
        <f t="shared" si="53"/>
        <v>780</v>
      </c>
      <c r="Q12" s="167">
        <v>65</v>
      </c>
      <c r="R12" s="164">
        <v>0</v>
      </c>
      <c r="S12" s="167">
        <f t="shared" si="54"/>
        <v>696</v>
      </c>
      <c r="T12" s="167">
        <v>58</v>
      </c>
      <c r="U12" s="164">
        <v>0</v>
      </c>
      <c r="V12" s="164">
        <f>'Production Summary'!$N$10</f>
        <v>876</v>
      </c>
      <c r="W12" s="164">
        <f>'Production Summary'!$M$10</f>
        <v>73</v>
      </c>
      <c r="X12" s="164">
        <v>0</v>
      </c>
      <c r="Y12" s="531">
        <f t="shared" si="55"/>
        <v>204</v>
      </c>
      <c r="Z12" s="531">
        <v>17</v>
      </c>
      <c r="AA12" s="164">
        <v>0</v>
      </c>
      <c r="AB12" s="167">
        <f t="shared" si="56"/>
        <v>127.5</v>
      </c>
      <c r="AC12" s="167">
        <v>21.25</v>
      </c>
      <c r="AD12" s="164">
        <v>0</v>
      </c>
      <c r="AE12" s="167">
        <f t="shared" si="57"/>
        <v>255</v>
      </c>
      <c r="AF12" s="167">
        <v>21.25</v>
      </c>
      <c r="AG12" s="164">
        <v>0</v>
      </c>
      <c r="AH12" s="167">
        <f t="shared" si="9"/>
        <v>1020</v>
      </c>
      <c r="AI12" s="167">
        <v>17</v>
      </c>
      <c r="AJ12" s="164">
        <v>0</v>
      </c>
      <c r="AK12" s="167">
        <f t="shared" si="10"/>
        <v>892.5</v>
      </c>
      <c r="AL12" s="167">
        <v>29.75</v>
      </c>
      <c r="AM12" s="164">
        <v>0</v>
      </c>
      <c r="AN12" s="167">
        <f t="shared" si="11"/>
        <v>867</v>
      </c>
      <c r="AO12" s="167">
        <v>72.25</v>
      </c>
      <c r="AP12" s="164">
        <v>0</v>
      </c>
      <c r="AQ12" s="164">
        <f>'Production Summary'!$N$21</f>
        <v>670</v>
      </c>
      <c r="AR12" s="164">
        <f>'Production Summary'!$M$21</f>
        <v>335</v>
      </c>
      <c r="AS12" s="164">
        <v>0</v>
      </c>
      <c r="AT12" s="386">
        <f>'Production Summary'!$N$22</f>
        <v>375</v>
      </c>
      <c r="AU12" s="164">
        <f>'Production Summary'!$N$23</f>
        <v>1050</v>
      </c>
      <c r="AV12" s="167">
        <f t="shared" si="58"/>
        <v>150</v>
      </c>
      <c r="AW12" s="167">
        <v>12.5</v>
      </c>
      <c r="AX12" s="164">
        <v>0</v>
      </c>
      <c r="AY12" s="167">
        <f t="shared" si="59"/>
        <v>150</v>
      </c>
      <c r="AZ12" s="167">
        <v>12.5</v>
      </c>
      <c r="BA12" s="164">
        <v>0</v>
      </c>
      <c r="BB12" s="167">
        <f t="shared" si="60"/>
        <v>816</v>
      </c>
      <c r="BC12" s="167">
        <v>13.6</v>
      </c>
      <c r="BD12" s="164">
        <v>0</v>
      </c>
      <c r="BE12" s="167">
        <f t="shared" si="61"/>
        <v>612</v>
      </c>
      <c r="BF12" s="167">
        <v>51</v>
      </c>
      <c r="BG12" s="164">
        <v>0</v>
      </c>
      <c r="BH12" s="164">
        <f>'Production Summary'!$N$30</f>
        <v>500</v>
      </c>
      <c r="BI12" s="164">
        <f>'Production Summary'!$M$30</f>
        <v>250</v>
      </c>
      <c r="BJ12" s="164">
        <v>0</v>
      </c>
      <c r="BK12" s="386"/>
      <c r="BL12" s="164">
        <f>'Production Summary'!$N$32</f>
        <v>875</v>
      </c>
      <c r="BM12" s="164">
        <f>'[4]Production Summary'!$N$34</f>
        <v>360.59999999999997</v>
      </c>
      <c r="BN12" s="164">
        <f>'[4]Production Summary'!$M$34</f>
        <v>6.01</v>
      </c>
      <c r="BO12" s="164">
        <v>0</v>
      </c>
      <c r="BP12" s="164">
        <f>'[4]Production Summary'!$N$36</f>
        <v>717</v>
      </c>
      <c r="BQ12" s="164">
        <f>'[4]Production Summary'!$M$36</f>
        <v>11.95</v>
      </c>
      <c r="BR12" s="164">
        <v>0</v>
      </c>
      <c r="BS12" s="167">
        <f t="shared" si="62"/>
        <v>224.00000000000003</v>
      </c>
      <c r="BT12" s="167">
        <v>22.400000000000002</v>
      </c>
      <c r="BU12" s="164">
        <v>0</v>
      </c>
      <c r="BV12" s="167">
        <f t="shared" si="63"/>
        <v>280</v>
      </c>
      <c r="BW12" s="167">
        <v>28</v>
      </c>
      <c r="BX12" s="164">
        <v>0</v>
      </c>
      <c r="BY12" s="165">
        <f>'Production Summary'!$N$39</f>
        <v>300.38406247988502</v>
      </c>
      <c r="BZ12" s="164">
        <f>'Production Summary'!$M$39</f>
        <v>30.038406247988501</v>
      </c>
      <c r="CA12" s="164">
        <v>0</v>
      </c>
      <c r="CB12" s="167">
        <f t="shared" si="64"/>
        <v>144</v>
      </c>
      <c r="CC12" s="167">
        <v>14.4</v>
      </c>
      <c r="CD12" s="164">
        <v>0</v>
      </c>
      <c r="CE12" s="164">
        <f>'Production Summary'!$N$42</f>
        <v>1136.3519999999996</v>
      </c>
      <c r="CF12" s="164">
        <f>'Production Summary'!$M$42</f>
        <v>81.167999999999978</v>
      </c>
      <c r="CG12" s="164">
        <v>0</v>
      </c>
      <c r="CH12" s="164">
        <v>0</v>
      </c>
      <c r="CI12" s="167">
        <v>184.5</v>
      </c>
      <c r="CJ12" s="164">
        <v>0</v>
      </c>
      <c r="CK12" s="164">
        <f>'Production Summary'!$N$44</f>
        <v>355</v>
      </c>
      <c r="CL12" s="164">
        <v>0</v>
      </c>
      <c r="CM12" s="375">
        <f>'Production Summary'!$N$45</f>
        <v>1650</v>
      </c>
      <c r="CN12" s="164">
        <f>'Production Summary'!$N$46</f>
        <v>270</v>
      </c>
      <c r="CO12" s="164">
        <f>'Production Summary'!$N$47</f>
        <v>1350</v>
      </c>
      <c r="CP12" s="166"/>
      <c r="CQ12" s="167">
        <f t="shared" si="65"/>
        <v>7854</v>
      </c>
      <c r="CR12" s="167">
        <v>65.45</v>
      </c>
      <c r="CS12" s="167">
        <f t="shared" si="66"/>
        <v>13081.5</v>
      </c>
      <c r="CT12" s="167">
        <v>145.35</v>
      </c>
      <c r="CU12" s="167">
        <f t="shared" si="67"/>
        <v>12546</v>
      </c>
      <c r="CV12" s="167">
        <v>348.5</v>
      </c>
      <c r="CW12" s="167">
        <f t="shared" si="68"/>
        <v>12393</v>
      </c>
      <c r="CX12" s="167">
        <v>688.5</v>
      </c>
      <c r="CY12" s="167">
        <f t="shared" si="69"/>
        <v>12163.5</v>
      </c>
      <c r="CZ12" s="167">
        <v>675.75</v>
      </c>
      <c r="DA12" s="167">
        <f t="shared" si="70"/>
        <v>12280.5</v>
      </c>
      <c r="DB12" s="167">
        <v>682.25</v>
      </c>
      <c r="DC12" s="531">
        <f t="shared" si="71"/>
        <v>10939.5</v>
      </c>
      <c r="DD12" s="531">
        <v>607.75</v>
      </c>
      <c r="DE12" s="531">
        <f t="shared" si="72"/>
        <v>11164.354185418542</v>
      </c>
      <c r="DF12" s="531">
        <v>620.24189918991897</v>
      </c>
      <c r="DG12" s="167">
        <f t="shared" si="73"/>
        <v>13583</v>
      </c>
      <c r="DH12" s="167">
        <v>3395.75</v>
      </c>
      <c r="DI12" s="167">
        <f t="shared" si="74"/>
        <v>11732</v>
      </c>
      <c r="DJ12" s="167">
        <v>146.65</v>
      </c>
      <c r="DK12" s="167">
        <f t="shared" si="75"/>
        <v>12663</v>
      </c>
      <c r="DL12" s="167">
        <v>351.75</v>
      </c>
      <c r="DM12" s="167">
        <f t="shared" si="76"/>
        <v>12494.699999999999</v>
      </c>
      <c r="DN12" s="167">
        <v>694.15</v>
      </c>
      <c r="DO12" s="167">
        <f>'Production Summary'!$N$61</f>
        <v>4500</v>
      </c>
      <c r="DP12" s="531">
        <f>'Production Summary'!$M$61</f>
        <v>750</v>
      </c>
      <c r="DQ12" s="164">
        <v>0</v>
      </c>
      <c r="DR12" s="164">
        <f>'Production Summary'!$N$62</f>
        <v>8900</v>
      </c>
      <c r="DS12" s="560">
        <f t="shared" si="77"/>
        <v>288</v>
      </c>
      <c r="DT12" s="531">
        <v>24</v>
      </c>
      <c r="DU12" s="164">
        <v>0</v>
      </c>
      <c r="DV12" s="164">
        <f t="shared" si="78"/>
        <v>144</v>
      </c>
      <c r="DW12" s="164">
        <v>0</v>
      </c>
      <c r="DX12" s="167">
        <f t="shared" si="48"/>
        <v>192</v>
      </c>
      <c r="DY12" s="164">
        <v>0</v>
      </c>
      <c r="DZ12" s="167">
        <f>'Production Summary'!$N$65</f>
        <v>384</v>
      </c>
      <c r="EA12" s="164">
        <v>0</v>
      </c>
      <c r="EB12" s="167">
        <f>'Production Summary'!$N$66</f>
        <v>192</v>
      </c>
      <c r="EC12" s="164">
        <v>0</v>
      </c>
      <c r="ED12" s="164">
        <f>'Production Summary'!$N$67</f>
        <v>96</v>
      </c>
      <c r="EE12" s="164">
        <v>0</v>
      </c>
      <c r="EF12" s="164">
        <f>'Production Summary'!$N$68</f>
        <v>96</v>
      </c>
      <c r="EG12" s="164">
        <v>0</v>
      </c>
      <c r="EH12" s="164">
        <f>'Production Summary'!$N$69</f>
        <v>340</v>
      </c>
      <c r="EI12" s="101"/>
      <c r="EJ12" s="3"/>
      <c r="EK12" s="3"/>
      <c r="ER12" s="64" t="s">
        <v>27</v>
      </c>
      <c r="ES12" s="61" t="str">
        <f t="shared" si="49"/>
        <v>SKM-Kamal Vihar</v>
      </c>
      <c r="ET12" s="24">
        <f t="shared" si="50"/>
        <v>0</v>
      </c>
    </row>
    <row r="13" spans="1:150" ht="15" customHeight="1">
      <c r="A13" t="b">
        <f>C13='Raipur-3'!C13</f>
        <v>1</v>
      </c>
      <c r="B13" s="69">
        <f t="shared" si="37"/>
        <v>8</v>
      </c>
      <c r="C13" s="61" t="str">
        <f>IF('Raipur-3'!C13="","",'Raipur-3'!C13)</f>
        <v>SKM-Kota</v>
      </c>
      <c r="D13" s="167">
        <f t="shared" si="51"/>
        <v>674.40000000000009</v>
      </c>
      <c r="E13" s="167">
        <v>28.1</v>
      </c>
      <c r="F13" s="164">
        <v>0</v>
      </c>
      <c r="G13" s="167">
        <f t="shared" si="52"/>
        <v>674.40000000000009</v>
      </c>
      <c r="H13" s="167">
        <v>28.1</v>
      </c>
      <c r="I13" s="164">
        <v>0</v>
      </c>
      <c r="J13" s="164">
        <f>'Production Summary'!$N$6</f>
        <v>200</v>
      </c>
      <c r="K13" s="328">
        <f>'Production Summary'!$M$6</f>
        <v>7.5</v>
      </c>
      <c r="L13" s="164">
        <v>0</v>
      </c>
      <c r="M13" s="365">
        <f>'Production Summary'!$N$7</f>
        <v>612.72</v>
      </c>
      <c r="N13" s="367">
        <f>'Production Summary'!$M$7</f>
        <v>25.53</v>
      </c>
      <c r="O13" s="164">
        <v>0</v>
      </c>
      <c r="P13" s="167">
        <f t="shared" si="53"/>
        <v>780</v>
      </c>
      <c r="Q13" s="167">
        <v>65</v>
      </c>
      <c r="R13" s="164">
        <v>0</v>
      </c>
      <c r="S13" s="167">
        <f t="shared" si="54"/>
        <v>696</v>
      </c>
      <c r="T13" s="167">
        <v>58</v>
      </c>
      <c r="U13" s="164">
        <v>0</v>
      </c>
      <c r="V13" s="164">
        <f>'Production Summary'!$N$10</f>
        <v>876</v>
      </c>
      <c r="W13" s="164">
        <f>'Production Summary'!$M$10</f>
        <v>73</v>
      </c>
      <c r="X13" s="164">
        <v>0</v>
      </c>
      <c r="Y13" s="531">
        <f t="shared" si="55"/>
        <v>204</v>
      </c>
      <c r="Z13" s="531">
        <v>17</v>
      </c>
      <c r="AA13" s="164">
        <v>0</v>
      </c>
      <c r="AB13" s="167">
        <f t="shared" si="56"/>
        <v>127.5</v>
      </c>
      <c r="AC13" s="167">
        <v>21.25</v>
      </c>
      <c r="AD13" s="164">
        <v>0</v>
      </c>
      <c r="AE13" s="167">
        <f t="shared" si="57"/>
        <v>255</v>
      </c>
      <c r="AF13" s="167">
        <v>21.25</v>
      </c>
      <c r="AG13" s="164">
        <v>0</v>
      </c>
      <c r="AH13" s="167">
        <f t="shared" si="9"/>
        <v>1020</v>
      </c>
      <c r="AI13" s="167">
        <v>17</v>
      </c>
      <c r="AJ13" s="164">
        <v>0</v>
      </c>
      <c r="AK13" s="167">
        <f t="shared" si="10"/>
        <v>892.5</v>
      </c>
      <c r="AL13" s="167">
        <v>29.75</v>
      </c>
      <c r="AM13" s="164">
        <v>0</v>
      </c>
      <c r="AN13" s="167">
        <f t="shared" si="11"/>
        <v>867</v>
      </c>
      <c r="AO13" s="167">
        <v>72.25</v>
      </c>
      <c r="AP13" s="164">
        <v>0</v>
      </c>
      <c r="AQ13" s="164">
        <f>'Production Summary'!$N$21</f>
        <v>670</v>
      </c>
      <c r="AR13" s="164">
        <f>'Production Summary'!$M$21</f>
        <v>335</v>
      </c>
      <c r="AS13" s="164">
        <v>0</v>
      </c>
      <c r="AT13" s="386">
        <f>'Production Summary'!$N$22</f>
        <v>375</v>
      </c>
      <c r="AU13" s="164">
        <f>'Production Summary'!$N$23</f>
        <v>1050</v>
      </c>
      <c r="AV13" s="167">
        <f t="shared" si="58"/>
        <v>150</v>
      </c>
      <c r="AW13" s="167">
        <v>12.5</v>
      </c>
      <c r="AX13" s="164">
        <v>0</v>
      </c>
      <c r="AY13" s="167">
        <f t="shared" si="59"/>
        <v>150</v>
      </c>
      <c r="AZ13" s="167">
        <v>12.5</v>
      </c>
      <c r="BA13" s="164">
        <v>0</v>
      </c>
      <c r="BB13" s="167">
        <f t="shared" si="60"/>
        <v>816</v>
      </c>
      <c r="BC13" s="167">
        <v>13.6</v>
      </c>
      <c r="BD13" s="164">
        <v>0</v>
      </c>
      <c r="BE13" s="167">
        <f t="shared" si="61"/>
        <v>612</v>
      </c>
      <c r="BF13" s="167">
        <v>51</v>
      </c>
      <c r="BG13" s="164">
        <v>0</v>
      </c>
      <c r="BH13" s="164">
        <f>'Production Summary'!$N$30</f>
        <v>500</v>
      </c>
      <c r="BI13" s="164">
        <f>'Production Summary'!$M$30</f>
        <v>250</v>
      </c>
      <c r="BJ13" s="164">
        <v>0</v>
      </c>
      <c r="BK13" s="386"/>
      <c r="BL13" s="164">
        <f>'Production Summary'!$N$32</f>
        <v>875</v>
      </c>
      <c r="BM13" s="164">
        <f>'[4]Production Summary'!$N$34</f>
        <v>360.59999999999997</v>
      </c>
      <c r="BN13" s="164">
        <f>'[4]Production Summary'!$M$34</f>
        <v>6.01</v>
      </c>
      <c r="BO13" s="164">
        <v>0</v>
      </c>
      <c r="BP13" s="164">
        <f>'[4]Production Summary'!$N$36</f>
        <v>717</v>
      </c>
      <c r="BQ13" s="164">
        <f>'[4]Production Summary'!$M$36</f>
        <v>11.95</v>
      </c>
      <c r="BR13" s="164">
        <v>0</v>
      </c>
      <c r="BS13" s="167">
        <f t="shared" si="62"/>
        <v>224.00000000000003</v>
      </c>
      <c r="BT13" s="167">
        <v>22.400000000000002</v>
      </c>
      <c r="BU13" s="164">
        <v>0</v>
      </c>
      <c r="BV13" s="167">
        <f t="shared" si="63"/>
        <v>280</v>
      </c>
      <c r="BW13" s="167">
        <v>28</v>
      </c>
      <c r="BX13" s="164">
        <v>0</v>
      </c>
      <c r="BY13" s="165">
        <f>'Production Summary'!$N$39</f>
        <v>300.38406247988502</v>
      </c>
      <c r="BZ13" s="164">
        <f>'Production Summary'!$M$39</f>
        <v>30.038406247988501</v>
      </c>
      <c r="CA13" s="164">
        <v>0</v>
      </c>
      <c r="CB13" s="167">
        <f t="shared" si="64"/>
        <v>144</v>
      </c>
      <c r="CC13" s="167">
        <v>14.4</v>
      </c>
      <c r="CD13" s="164">
        <v>0</v>
      </c>
      <c r="CE13" s="164">
        <f>'Production Summary'!$N$42</f>
        <v>1136.3519999999996</v>
      </c>
      <c r="CF13" s="164">
        <f>'Production Summary'!$M$42</f>
        <v>81.167999999999978</v>
      </c>
      <c r="CG13" s="164">
        <v>0</v>
      </c>
      <c r="CH13" s="164">
        <v>0</v>
      </c>
      <c r="CI13" s="167">
        <v>184.5</v>
      </c>
      <c r="CJ13" s="164">
        <v>0</v>
      </c>
      <c r="CK13" s="164">
        <f>'Production Summary'!$N$44</f>
        <v>355</v>
      </c>
      <c r="CL13" s="164">
        <v>0</v>
      </c>
      <c r="CM13" s="375">
        <f>'Production Summary'!$N$45</f>
        <v>1650</v>
      </c>
      <c r="CN13" s="164">
        <f>'Production Summary'!$N$46</f>
        <v>270</v>
      </c>
      <c r="CO13" s="164">
        <f>'Production Summary'!$N$47</f>
        <v>1350</v>
      </c>
      <c r="CP13" s="166"/>
      <c r="CQ13" s="167">
        <f t="shared" si="65"/>
        <v>7854</v>
      </c>
      <c r="CR13" s="167">
        <v>65.45</v>
      </c>
      <c r="CS13" s="167">
        <f t="shared" si="66"/>
        <v>13081.5</v>
      </c>
      <c r="CT13" s="167">
        <v>145.35</v>
      </c>
      <c r="CU13" s="167">
        <f t="shared" si="67"/>
        <v>12546</v>
      </c>
      <c r="CV13" s="167">
        <v>348.5</v>
      </c>
      <c r="CW13" s="167">
        <f t="shared" si="68"/>
        <v>12393</v>
      </c>
      <c r="CX13" s="167">
        <v>688.5</v>
      </c>
      <c r="CY13" s="167">
        <f t="shared" si="69"/>
        <v>12163.5</v>
      </c>
      <c r="CZ13" s="167">
        <v>675.75</v>
      </c>
      <c r="DA13" s="167">
        <f t="shared" si="70"/>
        <v>12280.5</v>
      </c>
      <c r="DB13" s="167">
        <v>682.25</v>
      </c>
      <c r="DC13" s="531">
        <f t="shared" si="71"/>
        <v>10939.5</v>
      </c>
      <c r="DD13" s="531">
        <v>607.75</v>
      </c>
      <c r="DE13" s="531">
        <f t="shared" si="72"/>
        <v>11164.354185418542</v>
      </c>
      <c r="DF13" s="531">
        <v>620.24189918991897</v>
      </c>
      <c r="DG13" s="167">
        <f t="shared" si="73"/>
        <v>13583</v>
      </c>
      <c r="DH13" s="167">
        <v>3395.75</v>
      </c>
      <c r="DI13" s="167">
        <f t="shared" si="74"/>
        <v>11732</v>
      </c>
      <c r="DJ13" s="167">
        <v>146.65</v>
      </c>
      <c r="DK13" s="167">
        <f t="shared" si="75"/>
        <v>12663</v>
      </c>
      <c r="DL13" s="167">
        <v>351.75</v>
      </c>
      <c r="DM13" s="167">
        <f t="shared" si="76"/>
        <v>12494.699999999999</v>
      </c>
      <c r="DN13" s="167">
        <v>694.15</v>
      </c>
      <c r="DO13" s="167">
        <f>'Production Summary'!$N$61</f>
        <v>4500</v>
      </c>
      <c r="DP13" s="531">
        <f>'Production Summary'!$M$61</f>
        <v>750</v>
      </c>
      <c r="DQ13" s="164">
        <v>0</v>
      </c>
      <c r="DR13" s="164">
        <f>'Production Summary'!$N$62</f>
        <v>8900</v>
      </c>
      <c r="DS13" s="560">
        <f t="shared" si="77"/>
        <v>288</v>
      </c>
      <c r="DT13" s="531">
        <v>24</v>
      </c>
      <c r="DU13" s="164">
        <v>0</v>
      </c>
      <c r="DV13" s="164">
        <f t="shared" si="78"/>
        <v>144</v>
      </c>
      <c r="DW13" s="164">
        <v>0</v>
      </c>
      <c r="DX13" s="167">
        <f t="shared" si="48"/>
        <v>192</v>
      </c>
      <c r="DY13" s="164">
        <v>0</v>
      </c>
      <c r="DZ13" s="167">
        <f>'Production Summary'!$N$65</f>
        <v>384</v>
      </c>
      <c r="EA13" s="164">
        <v>0</v>
      </c>
      <c r="EB13" s="167">
        <f>'Production Summary'!$N$66</f>
        <v>192</v>
      </c>
      <c r="EC13" s="164">
        <v>0</v>
      </c>
      <c r="ED13" s="164">
        <f>'Production Summary'!$N$67</f>
        <v>96</v>
      </c>
      <c r="EE13" s="164">
        <v>0</v>
      </c>
      <c r="EF13" s="164">
        <f>'Production Summary'!$N$68</f>
        <v>96</v>
      </c>
      <c r="EG13" s="164">
        <v>0</v>
      </c>
      <c r="EH13" s="164">
        <f>'Production Summary'!$N$69</f>
        <v>340</v>
      </c>
      <c r="EI13" s="101"/>
      <c r="EJ13" s="3"/>
      <c r="EK13" s="3"/>
      <c r="ER13" s="64" t="s">
        <v>29</v>
      </c>
      <c r="ES13" s="61" t="str">
        <f t="shared" si="4"/>
        <v>SKM-Kota</v>
      </c>
      <c r="ET13" s="24">
        <f t="shared" si="36"/>
        <v>0</v>
      </c>
    </row>
    <row r="14" spans="1:150" ht="15" customHeight="1">
      <c r="A14" t="b">
        <f>C14='Raipur-3'!C14</f>
        <v>1</v>
      </c>
      <c r="B14" s="69">
        <f t="shared" si="37"/>
        <v>9</v>
      </c>
      <c r="C14" s="61" t="str">
        <f>IF('Raipur-3'!C14="","",'Raipur-3'!C14)</f>
        <v>SKM-Pandri</v>
      </c>
      <c r="D14" s="167">
        <f t="shared" si="51"/>
        <v>674.40000000000009</v>
      </c>
      <c r="E14" s="167">
        <v>28.1</v>
      </c>
      <c r="F14" s="164">
        <v>0</v>
      </c>
      <c r="G14" s="167">
        <f t="shared" si="52"/>
        <v>674.40000000000009</v>
      </c>
      <c r="H14" s="167">
        <v>28.1</v>
      </c>
      <c r="I14" s="164">
        <v>0</v>
      </c>
      <c r="J14" s="164">
        <f>'Production Summary'!$N$6</f>
        <v>200</v>
      </c>
      <c r="K14" s="328">
        <f>'Production Summary'!$M$6</f>
        <v>7.5</v>
      </c>
      <c r="L14" s="164">
        <v>0</v>
      </c>
      <c r="M14" s="365">
        <f>'Production Summary'!$N$7</f>
        <v>612.72</v>
      </c>
      <c r="N14" s="367">
        <f>'Production Summary'!$M$7</f>
        <v>25.53</v>
      </c>
      <c r="O14" s="164">
        <v>0</v>
      </c>
      <c r="P14" s="167">
        <f t="shared" si="53"/>
        <v>780</v>
      </c>
      <c r="Q14" s="167">
        <v>65</v>
      </c>
      <c r="R14" s="164">
        <v>0</v>
      </c>
      <c r="S14" s="167">
        <f t="shared" si="54"/>
        <v>696</v>
      </c>
      <c r="T14" s="167">
        <v>58</v>
      </c>
      <c r="U14" s="164">
        <v>0</v>
      </c>
      <c r="V14" s="164">
        <f>'Production Summary'!$N$10</f>
        <v>876</v>
      </c>
      <c r="W14" s="164">
        <f>'Production Summary'!$M$10</f>
        <v>73</v>
      </c>
      <c r="X14" s="164">
        <v>0</v>
      </c>
      <c r="Y14" s="531">
        <f t="shared" si="55"/>
        <v>204</v>
      </c>
      <c r="Z14" s="531">
        <v>17</v>
      </c>
      <c r="AA14" s="164">
        <v>0</v>
      </c>
      <c r="AB14" s="167">
        <f t="shared" si="56"/>
        <v>127.5</v>
      </c>
      <c r="AC14" s="167">
        <v>21.25</v>
      </c>
      <c r="AD14" s="164">
        <v>0</v>
      </c>
      <c r="AE14" s="167">
        <f t="shared" si="57"/>
        <v>255</v>
      </c>
      <c r="AF14" s="167">
        <v>21.25</v>
      </c>
      <c r="AG14" s="164">
        <v>0</v>
      </c>
      <c r="AH14" s="167">
        <f t="shared" si="9"/>
        <v>1020</v>
      </c>
      <c r="AI14" s="167">
        <v>17</v>
      </c>
      <c r="AJ14" s="164">
        <v>0</v>
      </c>
      <c r="AK14" s="167">
        <f t="shared" si="10"/>
        <v>892.5</v>
      </c>
      <c r="AL14" s="167">
        <v>29.75</v>
      </c>
      <c r="AM14" s="164">
        <v>0</v>
      </c>
      <c r="AN14" s="167">
        <f t="shared" si="11"/>
        <v>867</v>
      </c>
      <c r="AO14" s="167">
        <v>72.25</v>
      </c>
      <c r="AP14" s="164">
        <v>0</v>
      </c>
      <c r="AQ14" s="164">
        <f>'Production Summary'!$N$21</f>
        <v>670</v>
      </c>
      <c r="AR14" s="164">
        <f>'Production Summary'!$M$21</f>
        <v>335</v>
      </c>
      <c r="AS14" s="164">
        <v>0</v>
      </c>
      <c r="AT14" s="386">
        <f>'Production Summary'!$N$22</f>
        <v>375</v>
      </c>
      <c r="AU14" s="164">
        <f>'Production Summary'!$N$23</f>
        <v>1050</v>
      </c>
      <c r="AV14" s="167">
        <f t="shared" si="58"/>
        <v>150</v>
      </c>
      <c r="AW14" s="167">
        <v>12.5</v>
      </c>
      <c r="AX14" s="164">
        <v>0</v>
      </c>
      <c r="AY14" s="167">
        <f t="shared" si="59"/>
        <v>150</v>
      </c>
      <c r="AZ14" s="167">
        <v>12.5</v>
      </c>
      <c r="BA14" s="164">
        <v>0</v>
      </c>
      <c r="BB14" s="167">
        <f t="shared" si="60"/>
        <v>816</v>
      </c>
      <c r="BC14" s="167">
        <v>13.6</v>
      </c>
      <c r="BD14" s="164">
        <v>0</v>
      </c>
      <c r="BE14" s="167">
        <f t="shared" si="61"/>
        <v>612</v>
      </c>
      <c r="BF14" s="167">
        <v>51</v>
      </c>
      <c r="BG14" s="164">
        <v>0</v>
      </c>
      <c r="BH14" s="164">
        <f>'Production Summary'!$N$30</f>
        <v>500</v>
      </c>
      <c r="BI14" s="164">
        <f>'Production Summary'!$M$30</f>
        <v>250</v>
      </c>
      <c r="BJ14" s="164">
        <v>0</v>
      </c>
      <c r="BK14" s="386"/>
      <c r="BL14" s="164">
        <f>'Production Summary'!$N$32</f>
        <v>875</v>
      </c>
      <c r="BM14" s="164">
        <f>'[4]Production Summary'!$N$34</f>
        <v>360.59999999999997</v>
      </c>
      <c r="BN14" s="164">
        <f>'[4]Production Summary'!$M$34</f>
        <v>6.01</v>
      </c>
      <c r="BO14" s="164">
        <v>0</v>
      </c>
      <c r="BP14" s="164">
        <f>'[4]Production Summary'!$N$36</f>
        <v>717</v>
      </c>
      <c r="BQ14" s="164">
        <f>'[4]Production Summary'!$M$36</f>
        <v>11.95</v>
      </c>
      <c r="BR14" s="164">
        <v>0</v>
      </c>
      <c r="BS14" s="167">
        <f t="shared" si="62"/>
        <v>224.00000000000003</v>
      </c>
      <c r="BT14" s="167">
        <v>22.400000000000002</v>
      </c>
      <c r="BU14" s="164">
        <v>0</v>
      </c>
      <c r="BV14" s="167">
        <f t="shared" si="63"/>
        <v>280</v>
      </c>
      <c r="BW14" s="167">
        <v>28</v>
      </c>
      <c r="BX14" s="164">
        <v>0</v>
      </c>
      <c r="BY14" s="165">
        <f>'Production Summary'!$N$39</f>
        <v>300.38406247988502</v>
      </c>
      <c r="BZ14" s="164">
        <f>'Production Summary'!$M$39</f>
        <v>30.038406247988501</v>
      </c>
      <c r="CA14" s="164">
        <v>0</v>
      </c>
      <c r="CB14" s="167">
        <f t="shared" si="64"/>
        <v>144</v>
      </c>
      <c r="CC14" s="167">
        <v>14.4</v>
      </c>
      <c r="CD14" s="164">
        <v>0</v>
      </c>
      <c r="CE14" s="164">
        <f>'Production Summary'!$N$42</f>
        <v>1136.3519999999996</v>
      </c>
      <c r="CF14" s="164">
        <f>'Production Summary'!$M$42</f>
        <v>81.167999999999978</v>
      </c>
      <c r="CG14" s="164">
        <v>0</v>
      </c>
      <c r="CH14" s="164">
        <v>0</v>
      </c>
      <c r="CI14" s="167">
        <v>184.5</v>
      </c>
      <c r="CJ14" s="164">
        <v>0</v>
      </c>
      <c r="CK14" s="164">
        <f>'Production Summary'!$N$44</f>
        <v>355</v>
      </c>
      <c r="CL14" s="164">
        <v>0</v>
      </c>
      <c r="CM14" s="375">
        <f>'Production Summary'!$N$45</f>
        <v>1650</v>
      </c>
      <c r="CN14" s="164">
        <f>'Production Summary'!$N$46</f>
        <v>270</v>
      </c>
      <c r="CO14" s="164">
        <f>'Production Summary'!$N$47</f>
        <v>1350</v>
      </c>
      <c r="CP14" s="166"/>
      <c r="CQ14" s="167">
        <f t="shared" si="65"/>
        <v>7854</v>
      </c>
      <c r="CR14" s="167">
        <v>65.45</v>
      </c>
      <c r="CS14" s="167">
        <f t="shared" si="66"/>
        <v>13081.5</v>
      </c>
      <c r="CT14" s="167">
        <v>145.35</v>
      </c>
      <c r="CU14" s="167">
        <f t="shared" si="67"/>
        <v>12546</v>
      </c>
      <c r="CV14" s="167">
        <v>348.5</v>
      </c>
      <c r="CW14" s="167">
        <f t="shared" si="68"/>
        <v>12393</v>
      </c>
      <c r="CX14" s="167">
        <v>688.5</v>
      </c>
      <c r="CY14" s="167">
        <f t="shared" si="69"/>
        <v>12163.5</v>
      </c>
      <c r="CZ14" s="167">
        <v>675.75</v>
      </c>
      <c r="DA14" s="167">
        <f t="shared" si="70"/>
        <v>12280.5</v>
      </c>
      <c r="DB14" s="167">
        <v>682.25</v>
      </c>
      <c r="DC14" s="531">
        <f t="shared" si="71"/>
        <v>10939.5</v>
      </c>
      <c r="DD14" s="531">
        <v>607.75</v>
      </c>
      <c r="DE14" s="531">
        <f t="shared" si="72"/>
        <v>11164.354185418542</v>
      </c>
      <c r="DF14" s="531">
        <v>620.24189918991897</v>
      </c>
      <c r="DG14" s="167">
        <f t="shared" si="73"/>
        <v>13583</v>
      </c>
      <c r="DH14" s="167">
        <v>3395.75</v>
      </c>
      <c r="DI14" s="167">
        <f t="shared" si="74"/>
        <v>11732</v>
      </c>
      <c r="DJ14" s="167">
        <v>146.65</v>
      </c>
      <c r="DK14" s="167">
        <f t="shared" si="75"/>
        <v>12663</v>
      </c>
      <c r="DL14" s="167">
        <v>351.75</v>
      </c>
      <c r="DM14" s="167">
        <f t="shared" si="76"/>
        <v>12494.699999999999</v>
      </c>
      <c r="DN14" s="167">
        <v>694.15</v>
      </c>
      <c r="DO14" s="167">
        <f>'Production Summary'!$N$61</f>
        <v>4500</v>
      </c>
      <c r="DP14" s="531">
        <f>'Production Summary'!$M$61</f>
        <v>750</v>
      </c>
      <c r="DQ14" s="164">
        <v>0</v>
      </c>
      <c r="DR14" s="164">
        <f>'Production Summary'!$N$62</f>
        <v>8900</v>
      </c>
      <c r="DS14" s="560">
        <f t="shared" si="77"/>
        <v>288</v>
      </c>
      <c r="DT14" s="531">
        <v>24</v>
      </c>
      <c r="DU14" s="164">
        <v>0</v>
      </c>
      <c r="DV14" s="164">
        <f t="shared" si="78"/>
        <v>144</v>
      </c>
      <c r="DW14" s="164">
        <v>0</v>
      </c>
      <c r="DX14" s="167">
        <f t="shared" si="48"/>
        <v>192</v>
      </c>
      <c r="DY14" s="164">
        <v>0</v>
      </c>
      <c r="DZ14" s="167">
        <f>'Production Summary'!$N$65</f>
        <v>384</v>
      </c>
      <c r="EA14" s="164">
        <v>0</v>
      </c>
      <c r="EB14" s="167">
        <f>'Production Summary'!$N$66</f>
        <v>192</v>
      </c>
      <c r="EC14" s="164">
        <v>0</v>
      </c>
      <c r="ED14" s="164">
        <f>'Production Summary'!$N$67</f>
        <v>96</v>
      </c>
      <c r="EE14" s="164">
        <v>0</v>
      </c>
      <c r="EF14" s="164">
        <f>'Production Summary'!$N$68</f>
        <v>96</v>
      </c>
      <c r="EG14" s="164">
        <v>0</v>
      </c>
      <c r="EH14" s="164">
        <f>'Production Summary'!$N$69</f>
        <v>340</v>
      </c>
      <c r="EI14" s="101"/>
      <c r="EJ14" s="3"/>
      <c r="EK14" s="3"/>
      <c r="ER14" s="64" t="s">
        <v>30</v>
      </c>
      <c r="ES14" s="61" t="str">
        <f t="shared" si="4"/>
        <v>SKM-Pandri</v>
      </c>
      <c r="ET14" s="24">
        <f t="shared" si="36"/>
        <v>0</v>
      </c>
    </row>
    <row r="15" spans="1:150" ht="15" customHeight="1">
      <c r="A15" t="b">
        <f>C15='Raipur-3'!C15</f>
        <v>1</v>
      </c>
      <c r="B15" s="69">
        <f t="shared" si="37"/>
        <v>10</v>
      </c>
      <c r="C15" s="61" t="str">
        <f>IF('Raipur-3'!C15="","",'Raipur-3'!C15)</f>
        <v>SKM-Purani Basti</v>
      </c>
      <c r="D15" s="167">
        <f t="shared" si="51"/>
        <v>674.40000000000009</v>
      </c>
      <c r="E15" s="167">
        <v>28.1</v>
      </c>
      <c r="F15" s="164">
        <v>0</v>
      </c>
      <c r="G15" s="167">
        <f t="shared" si="52"/>
        <v>674.40000000000009</v>
      </c>
      <c r="H15" s="167">
        <v>28.1</v>
      </c>
      <c r="I15" s="164">
        <v>0</v>
      </c>
      <c r="J15" s="164">
        <f>'Production Summary'!$N$6</f>
        <v>200</v>
      </c>
      <c r="K15" s="328">
        <f>'Production Summary'!$M$6</f>
        <v>7.5</v>
      </c>
      <c r="L15" s="164">
        <v>0</v>
      </c>
      <c r="M15" s="365">
        <f>'Production Summary'!$N$7</f>
        <v>612.72</v>
      </c>
      <c r="N15" s="367">
        <f>'Production Summary'!$M$7</f>
        <v>25.53</v>
      </c>
      <c r="O15" s="164">
        <v>0</v>
      </c>
      <c r="P15" s="167">
        <f t="shared" si="53"/>
        <v>780</v>
      </c>
      <c r="Q15" s="167">
        <v>65</v>
      </c>
      <c r="R15" s="164">
        <v>0</v>
      </c>
      <c r="S15" s="167">
        <f t="shared" si="54"/>
        <v>696</v>
      </c>
      <c r="T15" s="167">
        <v>58</v>
      </c>
      <c r="U15" s="164">
        <v>0</v>
      </c>
      <c r="V15" s="164">
        <f>'Production Summary'!$N$10</f>
        <v>876</v>
      </c>
      <c r="W15" s="164">
        <f>'Production Summary'!$M$10</f>
        <v>73</v>
      </c>
      <c r="X15" s="164">
        <v>0</v>
      </c>
      <c r="Y15" s="531">
        <f t="shared" si="55"/>
        <v>204</v>
      </c>
      <c r="Z15" s="531">
        <v>17</v>
      </c>
      <c r="AA15" s="164">
        <v>0</v>
      </c>
      <c r="AB15" s="167">
        <f t="shared" si="56"/>
        <v>127.5</v>
      </c>
      <c r="AC15" s="167">
        <v>21.25</v>
      </c>
      <c r="AD15" s="164">
        <v>0</v>
      </c>
      <c r="AE15" s="167">
        <f t="shared" si="57"/>
        <v>255</v>
      </c>
      <c r="AF15" s="167">
        <v>21.25</v>
      </c>
      <c r="AG15" s="164">
        <v>0</v>
      </c>
      <c r="AH15" s="167">
        <f t="shared" si="9"/>
        <v>1020</v>
      </c>
      <c r="AI15" s="167">
        <v>17</v>
      </c>
      <c r="AJ15" s="164">
        <v>0</v>
      </c>
      <c r="AK15" s="167">
        <f t="shared" si="10"/>
        <v>892.5</v>
      </c>
      <c r="AL15" s="167">
        <v>29.75</v>
      </c>
      <c r="AM15" s="164">
        <v>0</v>
      </c>
      <c r="AN15" s="167">
        <f t="shared" si="11"/>
        <v>867</v>
      </c>
      <c r="AO15" s="167">
        <v>72.25</v>
      </c>
      <c r="AP15" s="164">
        <v>0</v>
      </c>
      <c r="AQ15" s="164">
        <f>'Production Summary'!$N$21</f>
        <v>670</v>
      </c>
      <c r="AR15" s="164">
        <f>'Production Summary'!$M$21</f>
        <v>335</v>
      </c>
      <c r="AS15" s="164">
        <v>0</v>
      </c>
      <c r="AT15" s="386">
        <f>'Production Summary'!$N$22</f>
        <v>375</v>
      </c>
      <c r="AU15" s="164">
        <f>'Production Summary'!$N$23</f>
        <v>1050</v>
      </c>
      <c r="AV15" s="167">
        <f t="shared" si="58"/>
        <v>150</v>
      </c>
      <c r="AW15" s="167">
        <v>12.5</v>
      </c>
      <c r="AX15" s="164">
        <v>0</v>
      </c>
      <c r="AY15" s="167">
        <f t="shared" si="59"/>
        <v>150</v>
      </c>
      <c r="AZ15" s="167">
        <v>12.5</v>
      </c>
      <c r="BA15" s="164">
        <v>0</v>
      </c>
      <c r="BB15" s="167">
        <f t="shared" si="60"/>
        <v>816</v>
      </c>
      <c r="BC15" s="167">
        <v>13.6</v>
      </c>
      <c r="BD15" s="164">
        <v>0</v>
      </c>
      <c r="BE15" s="167">
        <f t="shared" si="61"/>
        <v>612</v>
      </c>
      <c r="BF15" s="167">
        <v>51</v>
      </c>
      <c r="BG15" s="164">
        <v>0</v>
      </c>
      <c r="BH15" s="164">
        <f>'Production Summary'!$N$30</f>
        <v>500</v>
      </c>
      <c r="BI15" s="164">
        <f>'Production Summary'!$M$30</f>
        <v>250</v>
      </c>
      <c r="BJ15" s="164">
        <v>0</v>
      </c>
      <c r="BK15" s="386"/>
      <c r="BL15" s="164">
        <f>'Production Summary'!$N$32</f>
        <v>875</v>
      </c>
      <c r="BM15" s="164">
        <f>'[4]Production Summary'!$N$34</f>
        <v>360.59999999999997</v>
      </c>
      <c r="BN15" s="164">
        <f>'[4]Production Summary'!$M$34</f>
        <v>6.01</v>
      </c>
      <c r="BO15" s="164">
        <v>0</v>
      </c>
      <c r="BP15" s="164">
        <f>'[4]Production Summary'!$N$36</f>
        <v>717</v>
      </c>
      <c r="BQ15" s="164">
        <f>'[4]Production Summary'!$M$36</f>
        <v>11.95</v>
      </c>
      <c r="BR15" s="164">
        <v>0</v>
      </c>
      <c r="BS15" s="167">
        <f t="shared" si="62"/>
        <v>224.00000000000003</v>
      </c>
      <c r="BT15" s="167">
        <v>22.400000000000002</v>
      </c>
      <c r="BU15" s="164">
        <v>0</v>
      </c>
      <c r="BV15" s="167">
        <f t="shared" si="63"/>
        <v>280</v>
      </c>
      <c r="BW15" s="167">
        <v>28</v>
      </c>
      <c r="BX15" s="164">
        <v>0</v>
      </c>
      <c r="BY15" s="165">
        <f>'Production Summary'!$N$39</f>
        <v>300.38406247988502</v>
      </c>
      <c r="BZ15" s="164">
        <f>'Production Summary'!$M$39</f>
        <v>30.038406247988501</v>
      </c>
      <c r="CA15" s="164">
        <v>0</v>
      </c>
      <c r="CB15" s="167">
        <f t="shared" si="64"/>
        <v>144</v>
      </c>
      <c r="CC15" s="167">
        <v>14.4</v>
      </c>
      <c r="CD15" s="164">
        <v>0</v>
      </c>
      <c r="CE15" s="164">
        <f>'Production Summary'!$N$42</f>
        <v>1136.3519999999996</v>
      </c>
      <c r="CF15" s="164">
        <f>'Production Summary'!$M$42</f>
        <v>81.167999999999978</v>
      </c>
      <c r="CG15" s="164">
        <v>0</v>
      </c>
      <c r="CH15" s="164">
        <v>0</v>
      </c>
      <c r="CI15" s="167">
        <v>184.5</v>
      </c>
      <c r="CJ15" s="164">
        <v>0</v>
      </c>
      <c r="CK15" s="164">
        <f>'Production Summary'!$N$44</f>
        <v>355</v>
      </c>
      <c r="CL15" s="164">
        <v>0</v>
      </c>
      <c r="CM15" s="375">
        <f>'Production Summary'!$N$45</f>
        <v>1650</v>
      </c>
      <c r="CN15" s="164">
        <f>'Production Summary'!$N$46</f>
        <v>270</v>
      </c>
      <c r="CO15" s="164">
        <f>'Production Summary'!$N$47</f>
        <v>1350</v>
      </c>
      <c r="CP15" s="166"/>
      <c r="CQ15" s="167">
        <f t="shared" si="65"/>
        <v>7854</v>
      </c>
      <c r="CR15" s="167">
        <v>65.45</v>
      </c>
      <c r="CS15" s="167">
        <f t="shared" si="66"/>
        <v>13081.5</v>
      </c>
      <c r="CT15" s="167">
        <v>145.35</v>
      </c>
      <c r="CU15" s="167">
        <f t="shared" si="67"/>
        <v>12546</v>
      </c>
      <c r="CV15" s="167">
        <v>348.5</v>
      </c>
      <c r="CW15" s="167">
        <f t="shared" si="68"/>
        <v>12393</v>
      </c>
      <c r="CX15" s="167">
        <v>688.5</v>
      </c>
      <c r="CY15" s="167">
        <f t="shared" si="69"/>
        <v>12163.5</v>
      </c>
      <c r="CZ15" s="167">
        <v>675.75</v>
      </c>
      <c r="DA15" s="167">
        <f t="shared" si="70"/>
        <v>12280.5</v>
      </c>
      <c r="DB15" s="167">
        <v>682.25</v>
      </c>
      <c r="DC15" s="531">
        <f t="shared" si="71"/>
        <v>10939.5</v>
      </c>
      <c r="DD15" s="531">
        <v>607.75</v>
      </c>
      <c r="DE15" s="531">
        <f t="shared" si="72"/>
        <v>11164.354185418542</v>
      </c>
      <c r="DF15" s="531">
        <v>620.24189918991897</v>
      </c>
      <c r="DG15" s="167">
        <f t="shared" si="73"/>
        <v>13583</v>
      </c>
      <c r="DH15" s="167">
        <v>3395.75</v>
      </c>
      <c r="DI15" s="167">
        <f t="shared" si="74"/>
        <v>11732</v>
      </c>
      <c r="DJ15" s="167">
        <v>146.65</v>
      </c>
      <c r="DK15" s="167">
        <f t="shared" si="75"/>
        <v>12663</v>
      </c>
      <c r="DL15" s="167">
        <v>351.75</v>
      </c>
      <c r="DM15" s="167">
        <f t="shared" si="76"/>
        <v>12494.699999999999</v>
      </c>
      <c r="DN15" s="167">
        <v>694.15</v>
      </c>
      <c r="DO15" s="167">
        <f>'Production Summary'!$N$61</f>
        <v>4500</v>
      </c>
      <c r="DP15" s="531">
        <f>'Production Summary'!$M$61</f>
        <v>750</v>
      </c>
      <c r="DQ15" s="164">
        <v>0</v>
      </c>
      <c r="DR15" s="164">
        <f>'Production Summary'!$N$62</f>
        <v>8900</v>
      </c>
      <c r="DS15" s="560">
        <f t="shared" si="77"/>
        <v>288</v>
      </c>
      <c r="DT15" s="531">
        <v>24</v>
      </c>
      <c r="DU15" s="164">
        <v>0</v>
      </c>
      <c r="DV15" s="164">
        <f t="shared" si="78"/>
        <v>144</v>
      </c>
      <c r="DW15" s="164">
        <v>0</v>
      </c>
      <c r="DX15" s="167">
        <f t="shared" si="48"/>
        <v>192</v>
      </c>
      <c r="DY15" s="164">
        <v>0</v>
      </c>
      <c r="DZ15" s="167">
        <f>'Production Summary'!$N$65</f>
        <v>384</v>
      </c>
      <c r="EA15" s="164">
        <v>0</v>
      </c>
      <c r="EB15" s="167">
        <f>'Production Summary'!$N$66</f>
        <v>192</v>
      </c>
      <c r="EC15" s="164">
        <v>0</v>
      </c>
      <c r="ED15" s="164">
        <f>'Production Summary'!$N$67</f>
        <v>96</v>
      </c>
      <c r="EE15" s="164">
        <v>0</v>
      </c>
      <c r="EF15" s="164">
        <f>'Production Summary'!$N$68</f>
        <v>96</v>
      </c>
      <c r="EG15" s="164">
        <v>0</v>
      </c>
      <c r="EH15" s="164">
        <f>'Production Summary'!$N$69</f>
        <v>340</v>
      </c>
      <c r="EI15" s="101"/>
      <c r="EJ15" s="3"/>
      <c r="EK15" s="3"/>
      <c r="ER15" s="64" t="s">
        <v>31</v>
      </c>
      <c r="ES15" s="61" t="str">
        <f t="shared" si="4"/>
        <v>SKM-Purani Basti</v>
      </c>
      <c r="ET15" s="24">
        <f t="shared" si="36"/>
        <v>0</v>
      </c>
    </row>
    <row r="16" spans="1:150" ht="15" customHeight="1">
      <c r="A16" t="b">
        <f>C16='Raipur-3'!C16</f>
        <v>1</v>
      </c>
      <c r="B16" s="69">
        <f t="shared" si="37"/>
        <v>11</v>
      </c>
      <c r="C16" s="61" t="str">
        <f>IF('Raipur-3'!C16="","",'Raipur-3'!C16)</f>
        <v>SKM-Santoshi Nagar</v>
      </c>
      <c r="D16" s="167">
        <f t="shared" si="51"/>
        <v>674.40000000000009</v>
      </c>
      <c r="E16" s="167">
        <v>28.1</v>
      </c>
      <c r="F16" s="164">
        <v>0</v>
      </c>
      <c r="G16" s="167">
        <f t="shared" si="52"/>
        <v>674.40000000000009</v>
      </c>
      <c r="H16" s="167">
        <v>28.1</v>
      </c>
      <c r="I16" s="164">
        <v>0</v>
      </c>
      <c r="J16" s="164">
        <f>'Production Summary'!$N$6</f>
        <v>200</v>
      </c>
      <c r="K16" s="328">
        <f>'Production Summary'!$M$6</f>
        <v>7.5</v>
      </c>
      <c r="L16" s="164">
        <v>0</v>
      </c>
      <c r="M16" s="365">
        <f>'Production Summary'!$N$7</f>
        <v>612.72</v>
      </c>
      <c r="N16" s="367">
        <f>'Production Summary'!$M$7</f>
        <v>25.53</v>
      </c>
      <c r="O16" s="164">
        <v>0</v>
      </c>
      <c r="P16" s="167">
        <f t="shared" si="53"/>
        <v>780</v>
      </c>
      <c r="Q16" s="167">
        <v>65</v>
      </c>
      <c r="R16" s="164">
        <v>0</v>
      </c>
      <c r="S16" s="167">
        <f t="shared" si="54"/>
        <v>696</v>
      </c>
      <c r="T16" s="167">
        <v>58</v>
      </c>
      <c r="U16" s="164">
        <v>0</v>
      </c>
      <c r="V16" s="164">
        <f>'Production Summary'!$N$10</f>
        <v>876</v>
      </c>
      <c r="W16" s="164">
        <f>'Production Summary'!$M$10</f>
        <v>73</v>
      </c>
      <c r="X16" s="164">
        <v>0</v>
      </c>
      <c r="Y16" s="531">
        <f t="shared" si="55"/>
        <v>204</v>
      </c>
      <c r="Z16" s="531">
        <v>17</v>
      </c>
      <c r="AA16" s="164">
        <v>0</v>
      </c>
      <c r="AB16" s="167">
        <f t="shared" si="56"/>
        <v>127.5</v>
      </c>
      <c r="AC16" s="167">
        <v>21.25</v>
      </c>
      <c r="AD16" s="164">
        <v>0</v>
      </c>
      <c r="AE16" s="167">
        <f t="shared" si="57"/>
        <v>255</v>
      </c>
      <c r="AF16" s="167">
        <v>21.25</v>
      </c>
      <c r="AG16" s="164">
        <v>0</v>
      </c>
      <c r="AH16" s="167">
        <f t="shared" si="9"/>
        <v>1020</v>
      </c>
      <c r="AI16" s="167">
        <v>17</v>
      </c>
      <c r="AJ16" s="164">
        <v>0</v>
      </c>
      <c r="AK16" s="167">
        <f t="shared" si="10"/>
        <v>892.5</v>
      </c>
      <c r="AL16" s="167">
        <v>29.75</v>
      </c>
      <c r="AM16" s="164">
        <v>0</v>
      </c>
      <c r="AN16" s="167">
        <f t="shared" si="11"/>
        <v>867</v>
      </c>
      <c r="AO16" s="167">
        <v>72.25</v>
      </c>
      <c r="AP16" s="164">
        <v>0</v>
      </c>
      <c r="AQ16" s="164">
        <f>'Production Summary'!$N$21</f>
        <v>670</v>
      </c>
      <c r="AR16" s="164">
        <f>'Production Summary'!$M$21</f>
        <v>335</v>
      </c>
      <c r="AS16" s="164">
        <v>0</v>
      </c>
      <c r="AT16" s="386">
        <f>'Production Summary'!$N$22</f>
        <v>375</v>
      </c>
      <c r="AU16" s="164">
        <f>'Production Summary'!$N$23</f>
        <v>1050</v>
      </c>
      <c r="AV16" s="167">
        <f t="shared" si="58"/>
        <v>150</v>
      </c>
      <c r="AW16" s="167">
        <v>12.5</v>
      </c>
      <c r="AX16" s="164">
        <v>0</v>
      </c>
      <c r="AY16" s="167">
        <f t="shared" si="59"/>
        <v>150</v>
      </c>
      <c r="AZ16" s="167">
        <v>12.5</v>
      </c>
      <c r="BA16" s="164">
        <v>0</v>
      </c>
      <c r="BB16" s="167">
        <f t="shared" si="60"/>
        <v>816</v>
      </c>
      <c r="BC16" s="167">
        <v>13.6</v>
      </c>
      <c r="BD16" s="164">
        <v>0</v>
      </c>
      <c r="BE16" s="167">
        <f t="shared" si="61"/>
        <v>612</v>
      </c>
      <c r="BF16" s="167">
        <v>51</v>
      </c>
      <c r="BG16" s="164">
        <v>0</v>
      </c>
      <c r="BH16" s="164">
        <f>'Production Summary'!$N$30</f>
        <v>500</v>
      </c>
      <c r="BI16" s="164">
        <f>'Production Summary'!$M$30</f>
        <v>250</v>
      </c>
      <c r="BJ16" s="164">
        <v>0</v>
      </c>
      <c r="BK16" s="386"/>
      <c r="BL16" s="164">
        <f>'Production Summary'!$N$32</f>
        <v>875</v>
      </c>
      <c r="BM16" s="164">
        <f>'[4]Production Summary'!$N$34</f>
        <v>360.59999999999997</v>
      </c>
      <c r="BN16" s="164">
        <f>'[4]Production Summary'!$M$34</f>
        <v>6.01</v>
      </c>
      <c r="BO16" s="164">
        <v>0</v>
      </c>
      <c r="BP16" s="164">
        <f>'[4]Production Summary'!$N$36</f>
        <v>717</v>
      </c>
      <c r="BQ16" s="164">
        <f>'[4]Production Summary'!$M$36</f>
        <v>11.95</v>
      </c>
      <c r="BR16" s="164">
        <v>0</v>
      </c>
      <c r="BS16" s="167">
        <f t="shared" si="62"/>
        <v>224.00000000000003</v>
      </c>
      <c r="BT16" s="167">
        <v>22.400000000000002</v>
      </c>
      <c r="BU16" s="164">
        <v>0</v>
      </c>
      <c r="BV16" s="167">
        <f t="shared" si="63"/>
        <v>280</v>
      </c>
      <c r="BW16" s="167">
        <v>28</v>
      </c>
      <c r="BX16" s="164">
        <v>0</v>
      </c>
      <c r="BY16" s="165">
        <f>'Production Summary'!$N$39</f>
        <v>300.38406247988502</v>
      </c>
      <c r="BZ16" s="164">
        <f>'Production Summary'!$M$39</f>
        <v>30.038406247988501</v>
      </c>
      <c r="CA16" s="164">
        <v>0</v>
      </c>
      <c r="CB16" s="167">
        <f t="shared" si="64"/>
        <v>144</v>
      </c>
      <c r="CC16" s="167">
        <v>14.4</v>
      </c>
      <c r="CD16" s="164">
        <v>0</v>
      </c>
      <c r="CE16" s="164">
        <f>'Production Summary'!$N$42</f>
        <v>1136.3519999999996</v>
      </c>
      <c r="CF16" s="164">
        <f>'Production Summary'!$M$42</f>
        <v>81.167999999999978</v>
      </c>
      <c r="CG16" s="164">
        <v>0</v>
      </c>
      <c r="CH16" s="164">
        <v>0</v>
      </c>
      <c r="CI16" s="167">
        <v>184.5</v>
      </c>
      <c r="CJ16" s="164">
        <v>0</v>
      </c>
      <c r="CK16" s="164">
        <f>'Production Summary'!$N$44</f>
        <v>355</v>
      </c>
      <c r="CL16" s="164">
        <v>0</v>
      </c>
      <c r="CM16" s="375">
        <f>'Production Summary'!$N$45</f>
        <v>1650</v>
      </c>
      <c r="CN16" s="164">
        <f>'Production Summary'!$N$46</f>
        <v>270</v>
      </c>
      <c r="CO16" s="164">
        <f>'Production Summary'!$N$47</f>
        <v>1350</v>
      </c>
      <c r="CP16" s="166"/>
      <c r="CQ16" s="167">
        <f t="shared" si="65"/>
        <v>7854</v>
      </c>
      <c r="CR16" s="167">
        <v>65.45</v>
      </c>
      <c r="CS16" s="167">
        <f t="shared" si="66"/>
        <v>13081.5</v>
      </c>
      <c r="CT16" s="167">
        <v>145.35</v>
      </c>
      <c r="CU16" s="167">
        <f t="shared" si="67"/>
        <v>12546</v>
      </c>
      <c r="CV16" s="167">
        <v>348.5</v>
      </c>
      <c r="CW16" s="167">
        <f t="shared" si="68"/>
        <v>12393</v>
      </c>
      <c r="CX16" s="167">
        <v>688.5</v>
      </c>
      <c r="CY16" s="167">
        <f t="shared" si="69"/>
        <v>12163.5</v>
      </c>
      <c r="CZ16" s="167">
        <v>675.75</v>
      </c>
      <c r="DA16" s="167">
        <f t="shared" si="70"/>
        <v>12280.5</v>
      </c>
      <c r="DB16" s="167">
        <v>682.25</v>
      </c>
      <c r="DC16" s="531">
        <f t="shared" si="71"/>
        <v>10939.5</v>
      </c>
      <c r="DD16" s="531">
        <v>607.75</v>
      </c>
      <c r="DE16" s="531">
        <f t="shared" si="72"/>
        <v>11164.354185418542</v>
      </c>
      <c r="DF16" s="531">
        <v>620.24189918991897</v>
      </c>
      <c r="DG16" s="167">
        <f t="shared" si="73"/>
        <v>13583</v>
      </c>
      <c r="DH16" s="167">
        <v>3395.75</v>
      </c>
      <c r="DI16" s="167">
        <f t="shared" si="74"/>
        <v>11732</v>
      </c>
      <c r="DJ16" s="167">
        <v>146.65</v>
      </c>
      <c r="DK16" s="167">
        <f t="shared" si="75"/>
        <v>12663</v>
      </c>
      <c r="DL16" s="167">
        <v>351.75</v>
      </c>
      <c r="DM16" s="167">
        <f t="shared" si="76"/>
        <v>12494.699999999999</v>
      </c>
      <c r="DN16" s="167">
        <v>694.15</v>
      </c>
      <c r="DO16" s="167">
        <f>'Production Summary'!$N$61</f>
        <v>4500</v>
      </c>
      <c r="DP16" s="531">
        <f>'Production Summary'!$M$61</f>
        <v>750</v>
      </c>
      <c r="DQ16" s="164">
        <v>0</v>
      </c>
      <c r="DR16" s="164">
        <f>'Production Summary'!$N$62</f>
        <v>8900</v>
      </c>
      <c r="DS16" s="560">
        <f t="shared" si="77"/>
        <v>288</v>
      </c>
      <c r="DT16" s="531">
        <v>24</v>
      </c>
      <c r="DU16" s="164">
        <v>0</v>
      </c>
      <c r="DV16" s="164">
        <f t="shared" si="78"/>
        <v>144</v>
      </c>
      <c r="DW16" s="164">
        <v>0</v>
      </c>
      <c r="DX16" s="167">
        <f t="shared" si="48"/>
        <v>192</v>
      </c>
      <c r="DY16" s="164">
        <v>0</v>
      </c>
      <c r="DZ16" s="167">
        <f>'Production Summary'!$N$65</f>
        <v>384</v>
      </c>
      <c r="EA16" s="164">
        <v>0</v>
      </c>
      <c r="EB16" s="167">
        <f>'Production Summary'!$N$66</f>
        <v>192</v>
      </c>
      <c r="EC16" s="164">
        <v>0</v>
      </c>
      <c r="ED16" s="164">
        <f>'Production Summary'!$N$67</f>
        <v>96</v>
      </c>
      <c r="EE16" s="164">
        <v>0</v>
      </c>
      <c r="EF16" s="164">
        <f>'Production Summary'!$N$68</f>
        <v>96</v>
      </c>
      <c r="EG16" s="164">
        <v>0</v>
      </c>
      <c r="EH16" s="164">
        <f>'Production Summary'!$N$69</f>
        <v>340</v>
      </c>
      <c r="EI16" s="101"/>
      <c r="EJ16" s="3"/>
      <c r="EK16" s="3"/>
      <c r="ER16" s="64" t="s">
        <v>32</v>
      </c>
      <c r="ES16" s="61" t="str">
        <f t="shared" si="4"/>
        <v>SKM-Santoshi Nagar</v>
      </c>
      <c r="ET16" s="24">
        <f t="shared" si="36"/>
        <v>0</v>
      </c>
    </row>
    <row r="17" spans="1:150" ht="15" customHeight="1">
      <c r="A17" t="b">
        <f>C17='Raipur-3'!C17</f>
        <v>1</v>
      </c>
      <c r="B17" s="69">
        <f t="shared" si="37"/>
        <v>12</v>
      </c>
      <c r="C17" s="61" t="str">
        <f>IF('Raipur-3'!C17="","",'Raipur-3'!C17)</f>
        <v>SKM-Sarona</v>
      </c>
      <c r="D17" s="167">
        <f t="shared" si="51"/>
        <v>674.40000000000009</v>
      </c>
      <c r="E17" s="167">
        <v>28.1</v>
      </c>
      <c r="F17" s="164">
        <v>0</v>
      </c>
      <c r="G17" s="167">
        <f t="shared" si="52"/>
        <v>674.40000000000009</v>
      </c>
      <c r="H17" s="167">
        <v>28.1</v>
      </c>
      <c r="I17" s="164">
        <v>0</v>
      </c>
      <c r="J17" s="164">
        <f>'Production Summary'!$N$6</f>
        <v>200</v>
      </c>
      <c r="K17" s="328">
        <f>'Production Summary'!$M$6</f>
        <v>7.5</v>
      </c>
      <c r="L17" s="164">
        <v>0</v>
      </c>
      <c r="M17" s="365">
        <f>'Production Summary'!$N$7</f>
        <v>612.72</v>
      </c>
      <c r="N17" s="367">
        <f>'Production Summary'!$M$7</f>
        <v>25.53</v>
      </c>
      <c r="O17" s="164">
        <v>0</v>
      </c>
      <c r="P17" s="167">
        <f t="shared" si="53"/>
        <v>780</v>
      </c>
      <c r="Q17" s="167">
        <v>65</v>
      </c>
      <c r="R17" s="164">
        <v>0</v>
      </c>
      <c r="S17" s="167">
        <f t="shared" si="54"/>
        <v>696</v>
      </c>
      <c r="T17" s="167">
        <v>58</v>
      </c>
      <c r="U17" s="164">
        <v>0</v>
      </c>
      <c r="V17" s="164">
        <f>'Production Summary'!$N$10</f>
        <v>876</v>
      </c>
      <c r="W17" s="164">
        <f>'Production Summary'!$M$10</f>
        <v>73</v>
      </c>
      <c r="X17" s="164">
        <v>0</v>
      </c>
      <c r="Y17" s="531">
        <f t="shared" si="55"/>
        <v>204</v>
      </c>
      <c r="Z17" s="531">
        <v>17</v>
      </c>
      <c r="AA17" s="164">
        <v>0</v>
      </c>
      <c r="AB17" s="167">
        <f t="shared" si="56"/>
        <v>127.5</v>
      </c>
      <c r="AC17" s="167">
        <v>21.25</v>
      </c>
      <c r="AD17" s="164">
        <v>0</v>
      </c>
      <c r="AE17" s="167">
        <f t="shared" si="57"/>
        <v>255</v>
      </c>
      <c r="AF17" s="167">
        <v>21.25</v>
      </c>
      <c r="AG17" s="164">
        <v>0</v>
      </c>
      <c r="AH17" s="167">
        <f t="shared" si="9"/>
        <v>1020</v>
      </c>
      <c r="AI17" s="167">
        <v>17</v>
      </c>
      <c r="AJ17" s="164">
        <v>0</v>
      </c>
      <c r="AK17" s="167">
        <f t="shared" si="10"/>
        <v>892.5</v>
      </c>
      <c r="AL17" s="167">
        <v>29.75</v>
      </c>
      <c r="AM17" s="164">
        <v>0</v>
      </c>
      <c r="AN17" s="167">
        <f t="shared" si="11"/>
        <v>867</v>
      </c>
      <c r="AO17" s="167">
        <v>72.25</v>
      </c>
      <c r="AP17" s="164">
        <v>0</v>
      </c>
      <c r="AQ17" s="164">
        <f>'Production Summary'!$N$21</f>
        <v>670</v>
      </c>
      <c r="AR17" s="164">
        <f>'Production Summary'!$M$21</f>
        <v>335</v>
      </c>
      <c r="AS17" s="164">
        <v>0</v>
      </c>
      <c r="AT17" s="386">
        <f>'Production Summary'!$N$22</f>
        <v>375</v>
      </c>
      <c r="AU17" s="164">
        <f>'Production Summary'!$N$23</f>
        <v>1050</v>
      </c>
      <c r="AV17" s="167">
        <f t="shared" si="58"/>
        <v>150</v>
      </c>
      <c r="AW17" s="167">
        <v>12.5</v>
      </c>
      <c r="AX17" s="164">
        <v>0</v>
      </c>
      <c r="AY17" s="167">
        <f t="shared" si="59"/>
        <v>150</v>
      </c>
      <c r="AZ17" s="167">
        <v>12.5</v>
      </c>
      <c r="BA17" s="164">
        <v>0</v>
      </c>
      <c r="BB17" s="167">
        <f t="shared" si="60"/>
        <v>816</v>
      </c>
      <c r="BC17" s="167">
        <v>13.6</v>
      </c>
      <c r="BD17" s="164">
        <v>0</v>
      </c>
      <c r="BE17" s="167">
        <f t="shared" si="61"/>
        <v>612</v>
      </c>
      <c r="BF17" s="167">
        <v>51</v>
      </c>
      <c r="BG17" s="164">
        <v>0</v>
      </c>
      <c r="BH17" s="164">
        <f>'Production Summary'!$N$30</f>
        <v>500</v>
      </c>
      <c r="BI17" s="164">
        <f>'Production Summary'!$M$30</f>
        <v>250</v>
      </c>
      <c r="BJ17" s="164">
        <v>0</v>
      </c>
      <c r="BK17" s="386"/>
      <c r="BL17" s="164">
        <f>'Production Summary'!$N$32</f>
        <v>875</v>
      </c>
      <c r="BM17" s="164">
        <f>'[4]Production Summary'!$N$34</f>
        <v>360.59999999999997</v>
      </c>
      <c r="BN17" s="164">
        <f>'[4]Production Summary'!$M$34</f>
        <v>6.01</v>
      </c>
      <c r="BO17" s="164">
        <v>0</v>
      </c>
      <c r="BP17" s="164">
        <f>'[4]Production Summary'!$N$36</f>
        <v>717</v>
      </c>
      <c r="BQ17" s="164">
        <f>'[4]Production Summary'!$M$36</f>
        <v>11.95</v>
      </c>
      <c r="BR17" s="164">
        <v>0</v>
      </c>
      <c r="BS17" s="167">
        <f t="shared" si="62"/>
        <v>224.00000000000003</v>
      </c>
      <c r="BT17" s="167">
        <v>22.400000000000002</v>
      </c>
      <c r="BU17" s="164">
        <v>0</v>
      </c>
      <c r="BV17" s="167">
        <f t="shared" si="63"/>
        <v>280</v>
      </c>
      <c r="BW17" s="167">
        <v>28</v>
      </c>
      <c r="BX17" s="164">
        <v>0</v>
      </c>
      <c r="BY17" s="165">
        <f>'Production Summary'!$N$39</f>
        <v>300.38406247988502</v>
      </c>
      <c r="BZ17" s="164">
        <f>'Production Summary'!$M$39</f>
        <v>30.038406247988501</v>
      </c>
      <c r="CA17" s="164">
        <v>0</v>
      </c>
      <c r="CB17" s="167">
        <f t="shared" si="64"/>
        <v>144</v>
      </c>
      <c r="CC17" s="167">
        <v>14.4</v>
      </c>
      <c r="CD17" s="164">
        <v>0</v>
      </c>
      <c r="CE17" s="164">
        <f>'Production Summary'!$N$42</f>
        <v>1136.3519999999996</v>
      </c>
      <c r="CF17" s="164">
        <f>'Production Summary'!$M$42</f>
        <v>81.167999999999978</v>
      </c>
      <c r="CG17" s="164">
        <v>0</v>
      </c>
      <c r="CH17" s="164">
        <v>0</v>
      </c>
      <c r="CI17" s="167">
        <v>184.5</v>
      </c>
      <c r="CJ17" s="164">
        <v>0</v>
      </c>
      <c r="CK17" s="164">
        <f>'Production Summary'!$N$44</f>
        <v>355</v>
      </c>
      <c r="CL17" s="164">
        <v>0</v>
      </c>
      <c r="CM17" s="375">
        <f>'Production Summary'!$N$45</f>
        <v>1650</v>
      </c>
      <c r="CN17" s="164">
        <f>'Production Summary'!$N$46</f>
        <v>270</v>
      </c>
      <c r="CO17" s="164">
        <f>'Production Summary'!$N$47</f>
        <v>1350</v>
      </c>
      <c r="CP17" s="166"/>
      <c r="CQ17" s="167">
        <f t="shared" si="65"/>
        <v>7854</v>
      </c>
      <c r="CR17" s="167">
        <v>65.45</v>
      </c>
      <c r="CS17" s="167">
        <f t="shared" si="66"/>
        <v>13081.5</v>
      </c>
      <c r="CT17" s="167">
        <v>145.35</v>
      </c>
      <c r="CU17" s="167">
        <f t="shared" si="67"/>
        <v>12546</v>
      </c>
      <c r="CV17" s="167">
        <v>348.5</v>
      </c>
      <c r="CW17" s="167">
        <f t="shared" si="68"/>
        <v>12393</v>
      </c>
      <c r="CX17" s="167">
        <v>688.5</v>
      </c>
      <c r="CY17" s="167">
        <f t="shared" si="69"/>
        <v>12163.5</v>
      </c>
      <c r="CZ17" s="167">
        <v>675.75</v>
      </c>
      <c r="DA17" s="167">
        <f t="shared" si="70"/>
        <v>12280.5</v>
      </c>
      <c r="DB17" s="167">
        <v>682.25</v>
      </c>
      <c r="DC17" s="531">
        <f t="shared" si="71"/>
        <v>10939.5</v>
      </c>
      <c r="DD17" s="531">
        <v>607.75</v>
      </c>
      <c r="DE17" s="531">
        <f t="shared" si="72"/>
        <v>11164.354185418542</v>
      </c>
      <c r="DF17" s="531">
        <v>620.24189918991897</v>
      </c>
      <c r="DG17" s="167">
        <f t="shared" si="73"/>
        <v>13583</v>
      </c>
      <c r="DH17" s="167">
        <v>3395.75</v>
      </c>
      <c r="DI17" s="167">
        <f t="shared" si="74"/>
        <v>11732</v>
      </c>
      <c r="DJ17" s="167">
        <v>146.65</v>
      </c>
      <c r="DK17" s="167">
        <f t="shared" si="75"/>
        <v>12663</v>
      </c>
      <c r="DL17" s="167">
        <v>351.75</v>
      </c>
      <c r="DM17" s="167">
        <f t="shared" si="76"/>
        <v>12494.699999999999</v>
      </c>
      <c r="DN17" s="167">
        <v>694.15</v>
      </c>
      <c r="DO17" s="167">
        <f>'Production Summary'!$N$61</f>
        <v>4500</v>
      </c>
      <c r="DP17" s="531">
        <f>'Production Summary'!$M$61</f>
        <v>750</v>
      </c>
      <c r="DQ17" s="164">
        <v>0</v>
      </c>
      <c r="DR17" s="164">
        <f>'Production Summary'!$N$62</f>
        <v>8900</v>
      </c>
      <c r="DS17" s="560">
        <f t="shared" si="77"/>
        <v>288</v>
      </c>
      <c r="DT17" s="531">
        <v>24</v>
      </c>
      <c r="DU17" s="164">
        <v>0</v>
      </c>
      <c r="DV17" s="164">
        <f t="shared" si="78"/>
        <v>144</v>
      </c>
      <c r="DW17" s="164">
        <v>0</v>
      </c>
      <c r="DX17" s="167">
        <f t="shared" si="48"/>
        <v>192</v>
      </c>
      <c r="DY17" s="164">
        <v>0</v>
      </c>
      <c r="DZ17" s="167">
        <f>'Production Summary'!$N$65</f>
        <v>384</v>
      </c>
      <c r="EA17" s="164">
        <v>0</v>
      </c>
      <c r="EB17" s="167">
        <f>'Production Summary'!$N$66</f>
        <v>192</v>
      </c>
      <c r="EC17" s="164">
        <v>0</v>
      </c>
      <c r="ED17" s="164">
        <f>'Production Summary'!$N$67</f>
        <v>96</v>
      </c>
      <c r="EE17" s="164">
        <v>0</v>
      </c>
      <c r="EF17" s="164">
        <f>'Production Summary'!$N$68</f>
        <v>96</v>
      </c>
      <c r="EG17" s="164">
        <v>0</v>
      </c>
      <c r="EH17" s="164">
        <f>'Production Summary'!$N$69</f>
        <v>340</v>
      </c>
      <c r="EI17" s="101"/>
      <c r="EJ17" s="3"/>
      <c r="EK17" s="3"/>
      <c r="ER17" s="64" t="s">
        <v>33</v>
      </c>
      <c r="ES17" s="61" t="str">
        <f t="shared" si="4"/>
        <v>SKM-Sarona</v>
      </c>
      <c r="ET17" s="24">
        <f t="shared" si="36"/>
        <v>0</v>
      </c>
    </row>
    <row r="18" spans="1:150" ht="15" customHeight="1">
      <c r="A18" t="b">
        <f>C18='Raipur-3'!C18</f>
        <v>1</v>
      </c>
      <c r="B18" s="69">
        <f t="shared" si="37"/>
        <v>13</v>
      </c>
      <c r="C18" s="61" t="str">
        <f>IF('Raipur-3'!C18="","",'Raipur-3'!C18)</f>
        <v>SKM-Kushalpur</v>
      </c>
      <c r="D18" s="167">
        <f t="shared" si="51"/>
        <v>674.40000000000009</v>
      </c>
      <c r="E18" s="167">
        <v>28.1</v>
      </c>
      <c r="F18" s="164">
        <v>0</v>
      </c>
      <c r="G18" s="167">
        <f t="shared" si="52"/>
        <v>674.40000000000009</v>
      </c>
      <c r="H18" s="167">
        <v>28.1</v>
      </c>
      <c r="I18" s="164">
        <v>0</v>
      </c>
      <c r="J18" s="164">
        <f>'Production Summary'!$N$6</f>
        <v>200</v>
      </c>
      <c r="K18" s="328">
        <f>'Production Summary'!$M$6</f>
        <v>7.5</v>
      </c>
      <c r="L18" s="164">
        <v>0</v>
      </c>
      <c r="M18" s="365">
        <f>'Production Summary'!$N$7</f>
        <v>612.72</v>
      </c>
      <c r="N18" s="367">
        <f>'Production Summary'!$M$7</f>
        <v>25.53</v>
      </c>
      <c r="O18" s="164">
        <v>0</v>
      </c>
      <c r="P18" s="167">
        <f t="shared" si="53"/>
        <v>780</v>
      </c>
      <c r="Q18" s="167">
        <v>65</v>
      </c>
      <c r="R18" s="164">
        <v>0</v>
      </c>
      <c r="S18" s="167">
        <f t="shared" si="54"/>
        <v>696</v>
      </c>
      <c r="T18" s="167">
        <v>58</v>
      </c>
      <c r="U18" s="164">
        <v>0</v>
      </c>
      <c r="V18" s="164">
        <f>'Production Summary'!$N$10</f>
        <v>876</v>
      </c>
      <c r="W18" s="164">
        <f>'Production Summary'!$M$10</f>
        <v>73</v>
      </c>
      <c r="X18" s="164">
        <v>0</v>
      </c>
      <c r="Y18" s="531">
        <f t="shared" si="55"/>
        <v>204</v>
      </c>
      <c r="Z18" s="531">
        <v>17</v>
      </c>
      <c r="AA18" s="164">
        <v>0</v>
      </c>
      <c r="AB18" s="167">
        <f t="shared" si="56"/>
        <v>127.5</v>
      </c>
      <c r="AC18" s="167">
        <v>21.25</v>
      </c>
      <c r="AD18" s="164">
        <v>0</v>
      </c>
      <c r="AE18" s="167">
        <f t="shared" si="57"/>
        <v>255</v>
      </c>
      <c r="AF18" s="167">
        <v>21.25</v>
      </c>
      <c r="AG18" s="164">
        <v>0</v>
      </c>
      <c r="AH18" s="167">
        <f t="shared" si="9"/>
        <v>1020</v>
      </c>
      <c r="AI18" s="167">
        <v>17</v>
      </c>
      <c r="AJ18" s="164">
        <v>0</v>
      </c>
      <c r="AK18" s="167">
        <f t="shared" si="10"/>
        <v>892.5</v>
      </c>
      <c r="AL18" s="167">
        <v>29.75</v>
      </c>
      <c r="AM18" s="164">
        <v>0</v>
      </c>
      <c r="AN18" s="167">
        <f t="shared" si="11"/>
        <v>867</v>
      </c>
      <c r="AO18" s="167">
        <v>72.25</v>
      </c>
      <c r="AP18" s="164">
        <v>0</v>
      </c>
      <c r="AQ18" s="164">
        <f>'Production Summary'!$N$21</f>
        <v>670</v>
      </c>
      <c r="AR18" s="164">
        <f>'Production Summary'!$M$21</f>
        <v>335</v>
      </c>
      <c r="AS18" s="164">
        <v>0</v>
      </c>
      <c r="AT18" s="386">
        <f>'Production Summary'!$N$22</f>
        <v>375</v>
      </c>
      <c r="AU18" s="164">
        <f>'Production Summary'!$N$23</f>
        <v>1050</v>
      </c>
      <c r="AV18" s="167">
        <f t="shared" si="58"/>
        <v>150</v>
      </c>
      <c r="AW18" s="167">
        <v>12.5</v>
      </c>
      <c r="AX18" s="164">
        <v>0</v>
      </c>
      <c r="AY18" s="167">
        <f t="shared" si="59"/>
        <v>150</v>
      </c>
      <c r="AZ18" s="167">
        <v>12.5</v>
      </c>
      <c r="BA18" s="164">
        <v>0</v>
      </c>
      <c r="BB18" s="167">
        <f t="shared" si="60"/>
        <v>816</v>
      </c>
      <c r="BC18" s="167">
        <v>13.6</v>
      </c>
      <c r="BD18" s="164">
        <v>0</v>
      </c>
      <c r="BE18" s="167">
        <f t="shared" si="61"/>
        <v>612</v>
      </c>
      <c r="BF18" s="167">
        <v>51</v>
      </c>
      <c r="BG18" s="164">
        <v>0</v>
      </c>
      <c r="BH18" s="164">
        <f>'Production Summary'!$N$30</f>
        <v>500</v>
      </c>
      <c r="BI18" s="164">
        <f>'Production Summary'!$M$30</f>
        <v>250</v>
      </c>
      <c r="BJ18" s="164">
        <v>0</v>
      </c>
      <c r="BK18" s="386"/>
      <c r="BL18" s="164">
        <f>'Production Summary'!$N$32</f>
        <v>875</v>
      </c>
      <c r="BM18" s="164">
        <f>'[4]Production Summary'!$N$34</f>
        <v>360.59999999999997</v>
      </c>
      <c r="BN18" s="164">
        <f>'[4]Production Summary'!$M$34</f>
        <v>6.01</v>
      </c>
      <c r="BO18" s="164">
        <v>0</v>
      </c>
      <c r="BP18" s="164">
        <f>'[4]Production Summary'!$N$36</f>
        <v>717</v>
      </c>
      <c r="BQ18" s="164">
        <f>'[4]Production Summary'!$M$36</f>
        <v>11.95</v>
      </c>
      <c r="BR18" s="164">
        <v>0</v>
      </c>
      <c r="BS18" s="167">
        <f t="shared" si="62"/>
        <v>224.00000000000003</v>
      </c>
      <c r="BT18" s="167">
        <v>22.400000000000002</v>
      </c>
      <c r="BU18" s="164">
        <v>0</v>
      </c>
      <c r="BV18" s="167">
        <f t="shared" si="63"/>
        <v>280</v>
      </c>
      <c r="BW18" s="167">
        <v>28</v>
      </c>
      <c r="BX18" s="164">
        <v>0</v>
      </c>
      <c r="BY18" s="165">
        <f>'Production Summary'!$N$39</f>
        <v>300.38406247988502</v>
      </c>
      <c r="BZ18" s="164">
        <f>'Production Summary'!$M$39</f>
        <v>30.038406247988501</v>
      </c>
      <c r="CA18" s="164">
        <v>0</v>
      </c>
      <c r="CB18" s="167">
        <f t="shared" si="64"/>
        <v>144</v>
      </c>
      <c r="CC18" s="167">
        <v>14.4</v>
      </c>
      <c r="CD18" s="164">
        <v>0</v>
      </c>
      <c r="CE18" s="164">
        <f>'Production Summary'!$N$42</f>
        <v>1136.3519999999996</v>
      </c>
      <c r="CF18" s="164">
        <f>'Production Summary'!$M$42</f>
        <v>81.167999999999978</v>
      </c>
      <c r="CG18" s="164">
        <v>0</v>
      </c>
      <c r="CH18" s="164">
        <v>0</v>
      </c>
      <c r="CI18" s="167">
        <v>184.5</v>
      </c>
      <c r="CJ18" s="164">
        <v>0</v>
      </c>
      <c r="CK18" s="164">
        <f>'Production Summary'!$N$44</f>
        <v>355</v>
      </c>
      <c r="CL18" s="164">
        <v>0</v>
      </c>
      <c r="CM18" s="375">
        <f>'Production Summary'!$N$45</f>
        <v>1650</v>
      </c>
      <c r="CN18" s="164">
        <f>'Production Summary'!$N$46</f>
        <v>270</v>
      </c>
      <c r="CO18" s="164">
        <f>'Production Summary'!$N$47</f>
        <v>1350</v>
      </c>
      <c r="CP18" s="166"/>
      <c r="CQ18" s="167">
        <f t="shared" si="65"/>
        <v>7854</v>
      </c>
      <c r="CR18" s="167">
        <v>65.45</v>
      </c>
      <c r="CS18" s="167">
        <f t="shared" si="66"/>
        <v>13081.5</v>
      </c>
      <c r="CT18" s="167">
        <v>145.35</v>
      </c>
      <c r="CU18" s="167">
        <f t="shared" si="67"/>
        <v>12546</v>
      </c>
      <c r="CV18" s="167">
        <v>348.5</v>
      </c>
      <c r="CW18" s="167">
        <f t="shared" si="68"/>
        <v>12393</v>
      </c>
      <c r="CX18" s="167">
        <v>688.5</v>
      </c>
      <c r="CY18" s="167">
        <f t="shared" si="69"/>
        <v>12163.5</v>
      </c>
      <c r="CZ18" s="167">
        <v>675.75</v>
      </c>
      <c r="DA18" s="167">
        <f t="shared" si="70"/>
        <v>12280.5</v>
      </c>
      <c r="DB18" s="167">
        <v>682.25</v>
      </c>
      <c r="DC18" s="531">
        <f t="shared" si="71"/>
        <v>10939.5</v>
      </c>
      <c r="DD18" s="531">
        <v>607.75</v>
      </c>
      <c r="DE18" s="531">
        <f t="shared" si="72"/>
        <v>11164.354185418542</v>
      </c>
      <c r="DF18" s="531">
        <v>620.24189918991897</v>
      </c>
      <c r="DG18" s="167">
        <f t="shared" si="73"/>
        <v>13583</v>
      </c>
      <c r="DH18" s="167">
        <v>3395.75</v>
      </c>
      <c r="DI18" s="167">
        <f t="shared" si="74"/>
        <v>11732</v>
      </c>
      <c r="DJ18" s="167">
        <v>146.65</v>
      </c>
      <c r="DK18" s="167">
        <f t="shared" si="75"/>
        <v>12663</v>
      </c>
      <c r="DL18" s="167">
        <v>351.75</v>
      </c>
      <c r="DM18" s="167">
        <f t="shared" si="76"/>
        <v>12494.699999999999</v>
      </c>
      <c r="DN18" s="167">
        <v>694.15</v>
      </c>
      <c r="DO18" s="167">
        <f>'Production Summary'!$N$61</f>
        <v>4500</v>
      </c>
      <c r="DP18" s="531">
        <f>'Production Summary'!$M$61</f>
        <v>750</v>
      </c>
      <c r="DQ18" s="164">
        <v>0</v>
      </c>
      <c r="DR18" s="164">
        <f>'Production Summary'!$N$62</f>
        <v>8900</v>
      </c>
      <c r="DS18" s="560">
        <f t="shared" si="77"/>
        <v>288</v>
      </c>
      <c r="DT18" s="531">
        <v>24</v>
      </c>
      <c r="DU18" s="164">
        <v>0</v>
      </c>
      <c r="DV18" s="164">
        <f t="shared" si="78"/>
        <v>144</v>
      </c>
      <c r="DW18" s="164">
        <v>0</v>
      </c>
      <c r="DX18" s="167">
        <f t="shared" si="48"/>
        <v>192</v>
      </c>
      <c r="DY18" s="164">
        <v>0</v>
      </c>
      <c r="DZ18" s="167">
        <f>'Production Summary'!$N$65</f>
        <v>384</v>
      </c>
      <c r="EA18" s="164">
        <v>0</v>
      </c>
      <c r="EB18" s="167">
        <f>'Production Summary'!$N$66</f>
        <v>192</v>
      </c>
      <c r="EC18" s="164">
        <v>0</v>
      </c>
      <c r="ED18" s="164">
        <f>'Production Summary'!$N$67</f>
        <v>96</v>
      </c>
      <c r="EE18" s="164">
        <v>0</v>
      </c>
      <c r="EF18" s="164">
        <f>'Production Summary'!$N$68</f>
        <v>96</v>
      </c>
      <c r="EG18" s="164">
        <v>0</v>
      </c>
      <c r="EH18" s="164">
        <f>'Production Summary'!$N$69</f>
        <v>340</v>
      </c>
      <c r="EI18" s="101"/>
      <c r="EJ18" s="3"/>
      <c r="EK18" s="3"/>
      <c r="ER18" s="64" t="s">
        <v>34</v>
      </c>
      <c r="ES18" s="61" t="str">
        <f t="shared" si="4"/>
        <v>SKM-Kushalpur</v>
      </c>
      <c r="ET18" s="24">
        <f t="shared" si="36"/>
        <v>0</v>
      </c>
    </row>
    <row r="19" spans="1:150" ht="15" customHeight="1">
      <c r="A19" t="b">
        <f>C19='Raipur-3'!C19</f>
        <v>1</v>
      </c>
      <c r="B19" s="69">
        <f t="shared" si="37"/>
        <v>14</v>
      </c>
      <c r="C19" s="61" t="str">
        <f>IF('Raipur-3'!C19="","",'Raipur-3'!C19)</f>
        <v xml:space="preserve">SKM-Bhatagaon </v>
      </c>
      <c r="D19" s="167">
        <f t="shared" si="51"/>
        <v>674.40000000000009</v>
      </c>
      <c r="E19" s="167">
        <v>28.1</v>
      </c>
      <c r="F19" s="164">
        <v>0</v>
      </c>
      <c r="G19" s="167">
        <f t="shared" si="52"/>
        <v>674.40000000000009</v>
      </c>
      <c r="H19" s="167">
        <v>28.1</v>
      </c>
      <c r="I19" s="164">
        <v>0</v>
      </c>
      <c r="J19" s="164">
        <f>'Production Summary'!$N$6</f>
        <v>200</v>
      </c>
      <c r="K19" s="328">
        <f>'Production Summary'!$M$6</f>
        <v>7.5</v>
      </c>
      <c r="L19" s="164">
        <v>0</v>
      </c>
      <c r="M19" s="365">
        <f>'Production Summary'!$N$7</f>
        <v>612.72</v>
      </c>
      <c r="N19" s="367">
        <f>'Production Summary'!$M$7</f>
        <v>25.53</v>
      </c>
      <c r="O19" s="164">
        <v>0</v>
      </c>
      <c r="P19" s="167">
        <f t="shared" si="53"/>
        <v>780</v>
      </c>
      <c r="Q19" s="167">
        <v>65</v>
      </c>
      <c r="R19" s="164">
        <v>0</v>
      </c>
      <c r="S19" s="167">
        <f t="shared" si="54"/>
        <v>696</v>
      </c>
      <c r="T19" s="167">
        <v>58</v>
      </c>
      <c r="U19" s="164">
        <v>0</v>
      </c>
      <c r="V19" s="164">
        <f>'Production Summary'!$N$10</f>
        <v>876</v>
      </c>
      <c r="W19" s="164">
        <f>'Production Summary'!$M$10</f>
        <v>73</v>
      </c>
      <c r="X19" s="164">
        <v>0</v>
      </c>
      <c r="Y19" s="531">
        <f t="shared" si="55"/>
        <v>204</v>
      </c>
      <c r="Z19" s="531">
        <v>17</v>
      </c>
      <c r="AA19" s="164">
        <v>0</v>
      </c>
      <c r="AB19" s="167">
        <f t="shared" si="56"/>
        <v>127.5</v>
      </c>
      <c r="AC19" s="167">
        <v>21.25</v>
      </c>
      <c r="AD19" s="164">
        <v>0</v>
      </c>
      <c r="AE19" s="167">
        <f t="shared" si="57"/>
        <v>255</v>
      </c>
      <c r="AF19" s="167">
        <v>21.25</v>
      </c>
      <c r="AG19" s="164">
        <v>0</v>
      </c>
      <c r="AH19" s="167">
        <f t="shared" si="9"/>
        <v>1020</v>
      </c>
      <c r="AI19" s="167">
        <v>17</v>
      </c>
      <c r="AJ19" s="164">
        <v>0</v>
      </c>
      <c r="AK19" s="167">
        <f t="shared" si="10"/>
        <v>892.5</v>
      </c>
      <c r="AL19" s="167">
        <v>29.75</v>
      </c>
      <c r="AM19" s="164">
        <v>0</v>
      </c>
      <c r="AN19" s="167">
        <f t="shared" si="11"/>
        <v>867</v>
      </c>
      <c r="AO19" s="167">
        <v>72.25</v>
      </c>
      <c r="AP19" s="164">
        <v>0</v>
      </c>
      <c r="AQ19" s="164">
        <f>'Production Summary'!$N$21</f>
        <v>670</v>
      </c>
      <c r="AR19" s="164">
        <f>'Production Summary'!$M$21</f>
        <v>335</v>
      </c>
      <c r="AS19" s="164">
        <v>0</v>
      </c>
      <c r="AT19" s="386">
        <f>'Production Summary'!$N$22</f>
        <v>375</v>
      </c>
      <c r="AU19" s="164">
        <f>'Production Summary'!$N$23</f>
        <v>1050</v>
      </c>
      <c r="AV19" s="167">
        <f t="shared" si="58"/>
        <v>150</v>
      </c>
      <c r="AW19" s="167">
        <v>12.5</v>
      </c>
      <c r="AX19" s="164">
        <v>0</v>
      </c>
      <c r="AY19" s="167">
        <f t="shared" si="59"/>
        <v>150</v>
      </c>
      <c r="AZ19" s="167">
        <v>12.5</v>
      </c>
      <c r="BA19" s="164">
        <v>0</v>
      </c>
      <c r="BB19" s="167">
        <f t="shared" si="60"/>
        <v>816</v>
      </c>
      <c r="BC19" s="167">
        <v>13.6</v>
      </c>
      <c r="BD19" s="164">
        <v>0</v>
      </c>
      <c r="BE19" s="167">
        <f t="shared" si="61"/>
        <v>612</v>
      </c>
      <c r="BF19" s="167">
        <v>51</v>
      </c>
      <c r="BG19" s="164">
        <v>0</v>
      </c>
      <c r="BH19" s="164">
        <f>'Production Summary'!$N$30</f>
        <v>500</v>
      </c>
      <c r="BI19" s="164">
        <f>'Production Summary'!$M$30</f>
        <v>250</v>
      </c>
      <c r="BJ19" s="164">
        <v>0</v>
      </c>
      <c r="BK19" s="386"/>
      <c r="BL19" s="164">
        <f>'Production Summary'!$N$32</f>
        <v>875</v>
      </c>
      <c r="BM19" s="164">
        <f>'[4]Production Summary'!$N$34</f>
        <v>360.59999999999997</v>
      </c>
      <c r="BN19" s="164">
        <f>'[4]Production Summary'!$M$34</f>
        <v>6.01</v>
      </c>
      <c r="BO19" s="164">
        <v>0</v>
      </c>
      <c r="BP19" s="164">
        <f>'[4]Production Summary'!$N$36</f>
        <v>717</v>
      </c>
      <c r="BQ19" s="164">
        <f>'[4]Production Summary'!$M$36</f>
        <v>11.95</v>
      </c>
      <c r="BR19" s="164">
        <v>0</v>
      </c>
      <c r="BS19" s="167">
        <f t="shared" si="62"/>
        <v>224.00000000000003</v>
      </c>
      <c r="BT19" s="167">
        <v>22.400000000000002</v>
      </c>
      <c r="BU19" s="164">
        <v>0</v>
      </c>
      <c r="BV19" s="167">
        <f t="shared" si="63"/>
        <v>280</v>
      </c>
      <c r="BW19" s="167">
        <v>28</v>
      </c>
      <c r="BX19" s="164">
        <v>0</v>
      </c>
      <c r="BY19" s="165">
        <f>'Production Summary'!$N$39</f>
        <v>300.38406247988502</v>
      </c>
      <c r="BZ19" s="164">
        <f>'Production Summary'!$M$39</f>
        <v>30.038406247988501</v>
      </c>
      <c r="CA19" s="164">
        <v>0</v>
      </c>
      <c r="CB19" s="167">
        <f t="shared" si="64"/>
        <v>144</v>
      </c>
      <c r="CC19" s="167">
        <v>14.4</v>
      </c>
      <c r="CD19" s="164">
        <v>0</v>
      </c>
      <c r="CE19" s="164">
        <f>'Production Summary'!$N$42</f>
        <v>1136.3519999999996</v>
      </c>
      <c r="CF19" s="164">
        <f>'Production Summary'!$M$42</f>
        <v>81.167999999999978</v>
      </c>
      <c r="CG19" s="164">
        <v>0</v>
      </c>
      <c r="CH19" s="164">
        <v>0</v>
      </c>
      <c r="CI19" s="167">
        <v>184.5</v>
      </c>
      <c r="CJ19" s="164">
        <v>0</v>
      </c>
      <c r="CK19" s="164">
        <f>'Production Summary'!$N$44</f>
        <v>355</v>
      </c>
      <c r="CL19" s="164">
        <v>0</v>
      </c>
      <c r="CM19" s="375">
        <f>'Production Summary'!$N$45</f>
        <v>1650</v>
      </c>
      <c r="CN19" s="164">
        <f>'Production Summary'!$N$46</f>
        <v>270</v>
      </c>
      <c r="CO19" s="164">
        <f>'Production Summary'!$N$47</f>
        <v>1350</v>
      </c>
      <c r="CP19" s="166"/>
      <c r="CQ19" s="167">
        <f t="shared" si="65"/>
        <v>7854</v>
      </c>
      <c r="CR19" s="167">
        <v>65.45</v>
      </c>
      <c r="CS19" s="167">
        <f t="shared" si="66"/>
        <v>13081.5</v>
      </c>
      <c r="CT19" s="167">
        <v>145.35</v>
      </c>
      <c r="CU19" s="167">
        <f t="shared" si="67"/>
        <v>12546</v>
      </c>
      <c r="CV19" s="167">
        <v>348.5</v>
      </c>
      <c r="CW19" s="167">
        <f t="shared" si="68"/>
        <v>12393</v>
      </c>
      <c r="CX19" s="167">
        <v>688.5</v>
      </c>
      <c r="CY19" s="167">
        <f t="shared" si="69"/>
        <v>12163.5</v>
      </c>
      <c r="CZ19" s="167">
        <v>675.75</v>
      </c>
      <c r="DA19" s="167">
        <f t="shared" si="70"/>
        <v>12280.5</v>
      </c>
      <c r="DB19" s="167">
        <v>682.25</v>
      </c>
      <c r="DC19" s="531">
        <f t="shared" si="71"/>
        <v>10939.5</v>
      </c>
      <c r="DD19" s="531">
        <v>607.75</v>
      </c>
      <c r="DE19" s="531">
        <f t="shared" si="72"/>
        <v>11164.354185418542</v>
      </c>
      <c r="DF19" s="531">
        <v>620.24189918991897</v>
      </c>
      <c r="DG19" s="167">
        <f t="shared" si="73"/>
        <v>13583</v>
      </c>
      <c r="DH19" s="167">
        <v>3395.75</v>
      </c>
      <c r="DI19" s="167">
        <f t="shared" si="74"/>
        <v>11732</v>
      </c>
      <c r="DJ19" s="167">
        <v>146.65</v>
      </c>
      <c r="DK19" s="167">
        <f t="shared" si="75"/>
        <v>12663</v>
      </c>
      <c r="DL19" s="167">
        <v>351.75</v>
      </c>
      <c r="DM19" s="167">
        <f t="shared" si="76"/>
        <v>12494.699999999999</v>
      </c>
      <c r="DN19" s="167">
        <v>694.15</v>
      </c>
      <c r="DO19" s="167">
        <f>'Production Summary'!$N$61</f>
        <v>4500</v>
      </c>
      <c r="DP19" s="531">
        <f>'Production Summary'!$M$61</f>
        <v>750</v>
      </c>
      <c r="DQ19" s="164">
        <v>0</v>
      </c>
      <c r="DR19" s="164">
        <f>'Production Summary'!$N$62</f>
        <v>8900</v>
      </c>
      <c r="DS19" s="560">
        <f t="shared" si="77"/>
        <v>288</v>
      </c>
      <c r="DT19" s="531">
        <v>24</v>
      </c>
      <c r="DU19" s="164">
        <v>0</v>
      </c>
      <c r="DV19" s="164">
        <f t="shared" si="78"/>
        <v>144</v>
      </c>
      <c r="DW19" s="164">
        <v>0</v>
      </c>
      <c r="DX19" s="167">
        <f t="shared" si="48"/>
        <v>192</v>
      </c>
      <c r="DY19" s="164">
        <v>0</v>
      </c>
      <c r="DZ19" s="167">
        <f>'Production Summary'!$N$65</f>
        <v>384</v>
      </c>
      <c r="EA19" s="164">
        <v>0</v>
      </c>
      <c r="EB19" s="167">
        <f>'Production Summary'!$N$66</f>
        <v>192</v>
      </c>
      <c r="EC19" s="164">
        <v>0</v>
      </c>
      <c r="ED19" s="164">
        <f>'Production Summary'!$N$67</f>
        <v>96</v>
      </c>
      <c r="EE19" s="164">
        <v>0</v>
      </c>
      <c r="EF19" s="164">
        <f>'Production Summary'!$N$68</f>
        <v>96</v>
      </c>
      <c r="EG19" s="164">
        <v>0</v>
      </c>
      <c r="EH19" s="164">
        <f>'Production Summary'!$N$69</f>
        <v>340</v>
      </c>
      <c r="EI19" s="101"/>
      <c r="EJ19" s="3"/>
      <c r="EK19" s="3"/>
      <c r="ER19" s="64" t="s">
        <v>35</v>
      </c>
      <c r="ES19" s="61" t="str">
        <f t="shared" si="4"/>
        <v xml:space="preserve">SKM-Bhatagaon </v>
      </c>
      <c r="ET19" s="24">
        <f t="shared" si="36"/>
        <v>0</v>
      </c>
    </row>
    <row r="20" spans="1:150" ht="15" customHeight="1">
      <c r="A20" t="b">
        <f>C20='Raipur-3'!C20</f>
        <v>1</v>
      </c>
      <c r="B20" s="69">
        <f t="shared" si="37"/>
        <v>15</v>
      </c>
      <c r="C20" s="61" t="str">
        <f>IF('Raipur-3'!C20="","",'Raipur-3'!C20)</f>
        <v xml:space="preserve">SKM-Sunder Nagar </v>
      </c>
      <c r="D20" s="167">
        <f t="shared" si="51"/>
        <v>674.40000000000009</v>
      </c>
      <c r="E20" s="167">
        <v>28.1</v>
      </c>
      <c r="F20" s="164">
        <v>0</v>
      </c>
      <c r="G20" s="167">
        <f t="shared" si="52"/>
        <v>674.40000000000009</v>
      </c>
      <c r="H20" s="167">
        <v>28.1</v>
      </c>
      <c r="I20" s="164">
        <v>0</v>
      </c>
      <c r="J20" s="164">
        <f>'Production Summary'!$N$6</f>
        <v>200</v>
      </c>
      <c r="K20" s="328">
        <f>'Production Summary'!$M$6</f>
        <v>7.5</v>
      </c>
      <c r="L20" s="164">
        <v>0</v>
      </c>
      <c r="M20" s="365">
        <f>'Production Summary'!$N$7</f>
        <v>612.72</v>
      </c>
      <c r="N20" s="367">
        <f>'Production Summary'!$M$7</f>
        <v>25.53</v>
      </c>
      <c r="O20" s="164">
        <v>0</v>
      </c>
      <c r="P20" s="167">
        <f t="shared" si="53"/>
        <v>780</v>
      </c>
      <c r="Q20" s="167">
        <v>65</v>
      </c>
      <c r="R20" s="164">
        <v>0</v>
      </c>
      <c r="S20" s="167">
        <f t="shared" si="54"/>
        <v>696</v>
      </c>
      <c r="T20" s="167">
        <v>58</v>
      </c>
      <c r="U20" s="164">
        <v>0</v>
      </c>
      <c r="V20" s="164">
        <f>'Production Summary'!$N$10</f>
        <v>876</v>
      </c>
      <c r="W20" s="164">
        <f>'Production Summary'!$M$10</f>
        <v>73</v>
      </c>
      <c r="X20" s="164">
        <v>0</v>
      </c>
      <c r="Y20" s="531">
        <f t="shared" si="55"/>
        <v>204</v>
      </c>
      <c r="Z20" s="531">
        <v>17</v>
      </c>
      <c r="AA20" s="164">
        <v>0</v>
      </c>
      <c r="AB20" s="167">
        <f t="shared" si="56"/>
        <v>127.5</v>
      </c>
      <c r="AC20" s="167">
        <v>21.25</v>
      </c>
      <c r="AD20" s="164">
        <v>0</v>
      </c>
      <c r="AE20" s="167">
        <f t="shared" si="57"/>
        <v>255</v>
      </c>
      <c r="AF20" s="167">
        <v>21.25</v>
      </c>
      <c r="AG20" s="164">
        <v>0</v>
      </c>
      <c r="AH20" s="167">
        <f t="shared" si="9"/>
        <v>1020</v>
      </c>
      <c r="AI20" s="167">
        <v>17</v>
      </c>
      <c r="AJ20" s="164">
        <v>0</v>
      </c>
      <c r="AK20" s="167">
        <f t="shared" si="10"/>
        <v>892.5</v>
      </c>
      <c r="AL20" s="167">
        <v>29.75</v>
      </c>
      <c r="AM20" s="164">
        <v>0</v>
      </c>
      <c r="AN20" s="167">
        <f t="shared" si="11"/>
        <v>867</v>
      </c>
      <c r="AO20" s="167">
        <v>72.25</v>
      </c>
      <c r="AP20" s="164">
        <v>0</v>
      </c>
      <c r="AQ20" s="164">
        <f>'Production Summary'!$N$21</f>
        <v>670</v>
      </c>
      <c r="AR20" s="164">
        <f>'Production Summary'!$M$21</f>
        <v>335</v>
      </c>
      <c r="AS20" s="164">
        <v>0</v>
      </c>
      <c r="AT20" s="386">
        <f>'Production Summary'!$N$22</f>
        <v>375</v>
      </c>
      <c r="AU20" s="164">
        <f>'Production Summary'!$N$23</f>
        <v>1050</v>
      </c>
      <c r="AV20" s="167">
        <f t="shared" si="58"/>
        <v>150</v>
      </c>
      <c r="AW20" s="167">
        <v>12.5</v>
      </c>
      <c r="AX20" s="164">
        <v>0</v>
      </c>
      <c r="AY20" s="167">
        <f t="shared" si="59"/>
        <v>150</v>
      </c>
      <c r="AZ20" s="167">
        <v>12.5</v>
      </c>
      <c r="BA20" s="164">
        <v>0</v>
      </c>
      <c r="BB20" s="167">
        <f t="shared" si="60"/>
        <v>816</v>
      </c>
      <c r="BC20" s="167">
        <v>13.6</v>
      </c>
      <c r="BD20" s="164">
        <v>0</v>
      </c>
      <c r="BE20" s="167">
        <f t="shared" si="61"/>
        <v>612</v>
      </c>
      <c r="BF20" s="167">
        <v>51</v>
      </c>
      <c r="BG20" s="164">
        <v>0</v>
      </c>
      <c r="BH20" s="164">
        <f>'Production Summary'!$N$30</f>
        <v>500</v>
      </c>
      <c r="BI20" s="164">
        <f>'Production Summary'!$M$30</f>
        <v>250</v>
      </c>
      <c r="BJ20" s="164">
        <v>0</v>
      </c>
      <c r="BK20" s="386"/>
      <c r="BL20" s="164">
        <f>'Production Summary'!$N$32</f>
        <v>875</v>
      </c>
      <c r="BM20" s="164">
        <f>'[4]Production Summary'!$N$34</f>
        <v>360.59999999999997</v>
      </c>
      <c r="BN20" s="164">
        <f>'[4]Production Summary'!$M$34</f>
        <v>6.01</v>
      </c>
      <c r="BO20" s="164">
        <v>0</v>
      </c>
      <c r="BP20" s="164">
        <f>'[4]Production Summary'!$N$36</f>
        <v>717</v>
      </c>
      <c r="BQ20" s="164">
        <f>'[4]Production Summary'!$M$36</f>
        <v>11.95</v>
      </c>
      <c r="BR20" s="164">
        <v>0</v>
      </c>
      <c r="BS20" s="167">
        <f t="shared" si="62"/>
        <v>224.00000000000003</v>
      </c>
      <c r="BT20" s="167">
        <v>22.400000000000002</v>
      </c>
      <c r="BU20" s="164">
        <v>0</v>
      </c>
      <c r="BV20" s="167">
        <f t="shared" si="63"/>
        <v>280</v>
      </c>
      <c r="BW20" s="167">
        <v>28</v>
      </c>
      <c r="BX20" s="164">
        <v>0</v>
      </c>
      <c r="BY20" s="165">
        <f>'Production Summary'!$N$39</f>
        <v>300.38406247988502</v>
      </c>
      <c r="BZ20" s="164">
        <f>'Production Summary'!$M$39</f>
        <v>30.038406247988501</v>
      </c>
      <c r="CA20" s="164">
        <v>0</v>
      </c>
      <c r="CB20" s="167">
        <f t="shared" si="64"/>
        <v>144</v>
      </c>
      <c r="CC20" s="167">
        <v>14.4</v>
      </c>
      <c r="CD20" s="164">
        <v>0</v>
      </c>
      <c r="CE20" s="164">
        <f>'Production Summary'!$N$42</f>
        <v>1136.3519999999996</v>
      </c>
      <c r="CF20" s="164">
        <f>'Production Summary'!$M$42</f>
        <v>81.167999999999978</v>
      </c>
      <c r="CG20" s="164">
        <v>0</v>
      </c>
      <c r="CH20" s="164">
        <v>0</v>
      </c>
      <c r="CI20" s="167">
        <v>184.5</v>
      </c>
      <c r="CJ20" s="164">
        <v>0</v>
      </c>
      <c r="CK20" s="164">
        <f>'Production Summary'!$N$44</f>
        <v>355</v>
      </c>
      <c r="CL20" s="164">
        <v>0</v>
      </c>
      <c r="CM20" s="375">
        <f>'Production Summary'!$N$45</f>
        <v>1650</v>
      </c>
      <c r="CN20" s="164">
        <f>'Production Summary'!$N$46</f>
        <v>270</v>
      </c>
      <c r="CO20" s="164">
        <f>'Production Summary'!$N$47</f>
        <v>1350</v>
      </c>
      <c r="CP20" s="166"/>
      <c r="CQ20" s="167">
        <f t="shared" si="65"/>
        <v>7854</v>
      </c>
      <c r="CR20" s="167">
        <v>65.45</v>
      </c>
      <c r="CS20" s="167">
        <f t="shared" si="66"/>
        <v>13081.5</v>
      </c>
      <c r="CT20" s="167">
        <v>145.35</v>
      </c>
      <c r="CU20" s="167">
        <f t="shared" si="67"/>
        <v>12546</v>
      </c>
      <c r="CV20" s="167">
        <v>348.5</v>
      </c>
      <c r="CW20" s="167">
        <f t="shared" si="68"/>
        <v>12393</v>
      </c>
      <c r="CX20" s="167">
        <v>688.5</v>
      </c>
      <c r="CY20" s="167">
        <f t="shared" si="69"/>
        <v>12163.5</v>
      </c>
      <c r="CZ20" s="167">
        <v>675.75</v>
      </c>
      <c r="DA20" s="167">
        <f t="shared" si="70"/>
        <v>12280.5</v>
      </c>
      <c r="DB20" s="167">
        <v>682.25</v>
      </c>
      <c r="DC20" s="531">
        <f t="shared" si="71"/>
        <v>10939.5</v>
      </c>
      <c r="DD20" s="531">
        <v>607.75</v>
      </c>
      <c r="DE20" s="531">
        <f t="shared" si="72"/>
        <v>11164.354185418542</v>
      </c>
      <c r="DF20" s="531">
        <v>620.24189918991897</v>
      </c>
      <c r="DG20" s="167">
        <f t="shared" si="73"/>
        <v>13583</v>
      </c>
      <c r="DH20" s="167">
        <v>3395.75</v>
      </c>
      <c r="DI20" s="167">
        <f t="shared" si="74"/>
        <v>11732</v>
      </c>
      <c r="DJ20" s="167">
        <v>146.65</v>
      </c>
      <c r="DK20" s="167">
        <f t="shared" si="75"/>
        <v>12663</v>
      </c>
      <c r="DL20" s="167">
        <v>351.75</v>
      </c>
      <c r="DM20" s="167">
        <f t="shared" si="76"/>
        <v>12494.699999999999</v>
      </c>
      <c r="DN20" s="167">
        <v>694.15</v>
      </c>
      <c r="DO20" s="167">
        <f>'Production Summary'!$N$61</f>
        <v>4500</v>
      </c>
      <c r="DP20" s="531">
        <f>'Production Summary'!$M$61</f>
        <v>750</v>
      </c>
      <c r="DQ20" s="164">
        <v>0</v>
      </c>
      <c r="DR20" s="164">
        <f>'Production Summary'!$N$62</f>
        <v>8900</v>
      </c>
      <c r="DS20" s="560">
        <f t="shared" si="77"/>
        <v>288</v>
      </c>
      <c r="DT20" s="531">
        <v>24</v>
      </c>
      <c r="DU20" s="164">
        <v>0</v>
      </c>
      <c r="DV20" s="164">
        <f t="shared" si="78"/>
        <v>144</v>
      </c>
      <c r="DW20" s="164">
        <v>0</v>
      </c>
      <c r="DX20" s="167">
        <f t="shared" si="48"/>
        <v>192</v>
      </c>
      <c r="DY20" s="164">
        <v>0</v>
      </c>
      <c r="DZ20" s="167">
        <f>'Production Summary'!$N$65</f>
        <v>384</v>
      </c>
      <c r="EA20" s="164">
        <v>0</v>
      </c>
      <c r="EB20" s="167">
        <f>'Production Summary'!$N$66</f>
        <v>192</v>
      </c>
      <c r="EC20" s="164">
        <v>0</v>
      </c>
      <c r="ED20" s="164">
        <f>'Production Summary'!$N$67</f>
        <v>96</v>
      </c>
      <c r="EE20" s="164">
        <v>0</v>
      </c>
      <c r="EF20" s="164">
        <f>'Production Summary'!$N$68</f>
        <v>96</v>
      </c>
      <c r="EG20" s="164">
        <v>0</v>
      </c>
      <c r="EH20" s="164">
        <f>'Production Summary'!$N$69</f>
        <v>340</v>
      </c>
      <c r="EI20" s="101"/>
      <c r="EJ20" s="3"/>
      <c r="EK20" s="3"/>
      <c r="ER20" s="64" t="s">
        <v>36</v>
      </c>
      <c r="ES20" s="61" t="str">
        <f t="shared" si="4"/>
        <v xml:space="preserve">SKM-Sunder Nagar </v>
      </c>
      <c r="ET20" s="24">
        <f t="shared" si="36"/>
        <v>0</v>
      </c>
    </row>
    <row r="21" spans="1:150" ht="15" customHeight="1">
      <c r="A21" t="b">
        <f>C21='Raipur-3'!C21</f>
        <v>1</v>
      </c>
      <c r="B21" s="69">
        <f t="shared" si="37"/>
        <v>16</v>
      </c>
      <c r="C21" s="61" t="str">
        <f>IF('Raipur-3'!C21="","",'Raipur-3'!C21)</f>
        <v xml:space="preserve">SKM-Birgaon </v>
      </c>
      <c r="D21" s="167">
        <f t="shared" si="51"/>
        <v>674.40000000000009</v>
      </c>
      <c r="E21" s="167">
        <v>28.1</v>
      </c>
      <c r="F21" s="164">
        <v>0</v>
      </c>
      <c r="G21" s="167">
        <f t="shared" si="52"/>
        <v>674.40000000000009</v>
      </c>
      <c r="H21" s="167">
        <v>28.1</v>
      </c>
      <c r="I21" s="164">
        <v>0</v>
      </c>
      <c r="J21" s="164">
        <f>'Production Summary'!$N$6</f>
        <v>200</v>
      </c>
      <c r="K21" s="328">
        <f>'Production Summary'!$M$6</f>
        <v>7.5</v>
      </c>
      <c r="L21" s="164">
        <v>0</v>
      </c>
      <c r="M21" s="365">
        <f>'Production Summary'!$N$7</f>
        <v>612.72</v>
      </c>
      <c r="N21" s="367">
        <f>'Production Summary'!$M$7</f>
        <v>25.53</v>
      </c>
      <c r="O21" s="164">
        <v>0</v>
      </c>
      <c r="P21" s="167">
        <f t="shared" si="53"/>
        <v>780</v>
      </c>
      <c r="Q21" s="167">
        <v>65</v>
      </c>
      <c r="R21" s="164">
        <v>0</v>
      </c>
      <c r="S21" s="167">
        <f t="shared" si="54"/>
        <v>696</v>
      </c>
      <c r="T21" s="167">
        <v>58</v>
      </c>
      <c r="U21" s="164">
        <v>0</v>
      </c>
      <c r="V21" s="164">
        <f>'Production Summary'!$N$10</f>
        <v>876</v>
      </c>
      <c r="W21" s="164">
        <f>'Production Summary'!$M$10</f>
        <v>73</v>
      </c>
      <c r="X21" s="164">
        <v>0</v>
      </c>
      <c r="Y21" s="531">
        <f t="shared" si="55"/>
        <v>204</v>
      </c>
      <c r="Z21" s="531">
        <v>17</v>
      </c>
      <c r="AA21" s="164">
        <v>0</v>
      </c>
      <c r="AB21" s="167">
        <f t="shared" si="56"/>
        <v>127.5</v>
      </c>
      <c r="AC21" s="167">
        <v>21.25</v>
      </c>
      <c r="AD21" s="164">
        <v>0</v>
      </c>
      <c r="AE21" s="167">
        <f t="shared" si="57"/>
        <v>255</v>
      </c>
      <c r="AF21" s="167">
        <v>21.25</v>
      </c>
      <c r="AG21" s="164">
        <v>0</v>
      </c>
      <c r="AH21" s="167">
        <f t="shared" si="9"/>
        <v>1020</v>
      </c>
      <c r="AI21" s="167">
        <v>17</v>
      </c>
      <c r="AJ21" s="164">
        <v>0</v>
      </c>
      <c r="AK21" s="167">
        <f t="shared" si="10"/>
        <v>892.5</v>
      </c>
      <c r="AL21" s="167">
        <v>29.75</v>
      </c>
      <c r="AM21" s="164">
        <v>0</v>
      </c>
      <c r="AN21" s="167">
        <f t="shared" si="11"/>
        <v>867</v>
      </c>
      <c r="AO21" s="167">
        <v>72.25</v>
      </c>
      <c r="AP21" s="164">
        <v>0</v>
      </c>
      <c r="AQ21" s="164">
        <f>'Production Summary'!$N$21</f>
        <v>670</v>
      </c>
      <c r="AR21" s="164">
        <f>'Production Summary'!$M$21</f>
        <v>335</v>
      </c>
      <c r="AS21" s="164">
        <v>0</v>
      </c>
      <c r="AT21" s="386">
        <f>'Production Summary'!$N$22</f>
        <v>375</v>
      </c>
      <c r="AU21" s="164">
        <f>'Production Summary'!$N$23</f>
        <v>1050</v>
      </c>
      <c r="AV21" s="167">
        <f t="shared" si="58"/>
        <v>150</v>
      </c>
      <c r="AW21" s="167">
        <v>12.5</v>
      </c>
      <c r="AX21" s="164">
        <v>0</v>
      </c>
      <c r="AY21" s="167">
        <f t="shared" si="59"/>
        <v>150</v>
      </c>
      <c r="AZ21" s="167">
        <v>12.5</v>
      </c>
      <c r="BA21" s="164">
        <v>0</v>
      </c>
      <c r="BB21" s="167">
        <f t="shared" si="60"/>
        <v>816</v>
      </c>
      <c r="BC21" s="167">
        <v>13.6</v>
      </c>
      <c r="BD21" s="164">
        <v>0</v>
      </c>
      <c r="BE21" s="167">
        <f t="shared" si="61"/>
        <v>612</v>
      </c>
      <c r="BF21" s="167">
        <v>51</v>
      </c>
      <c r="BG21" s="164">
        <v>0</v>
      </c>
      <c r="BH21" s="164">
        <f>'Production Summary'!$N$30</f>
        <v>500</v>
      </c>
      <c r="BI21" s="164">
        <f>'Production Summary'!$M$30</f>
        <v>250</v>
      </c>
      <c r="BJ21" s="164">
        <v>0</v>
      </c>
      <c r="BK21" s="386"/>
      <c r="BL21" s="164">
        <f>'Production Summary'!$N$32</f>
        <v>875</v>
      </c>
      <c r="BM21" s="164">
        <f>'[4]Production Summary'!$N$34</f>
        <v>360.59999999999997</v>
      </c>
      <c r="BN21" s="164">
        <f>'[4]Production Summary'!$M$34</f>
        <v>6.01</v>
      </c>
      <c r="BO21" s="164">
        <v>0</v>
      </c>
      <c r="BP21" s="164">
        <f>'[4]Production Summary'!$N$36</f>
        <v>717</v>
      </c>
      <c r="BQ21" s="164">
        <f>'[4]Production Summary'!$M$36</f>
        <v>11.95</v>
      </c>
      <c r="BR21" s="164">
        <v>0</v>
      </c>
      <c r="BS21" s="167">
        <f t="shared" si="62"/>
        <v>224.00000000000003</v>
      </c>
      <c r="BT21" s="167">
        <v>22.400000000000002</v>
      </c>
      <c r="BU21" s="164">
        <v>0</v>
      </c>
      <c r="BV21" s="167">
        <f t="shared" si="63"/>
        <v>280</v>
      </c>
      <c r="BW21" s="167">
        <v>28</v>
      </c>
      <c r="BX21" s="164">
        <v>0</v>
      </c>
      <c r="BY21" s="165">
        <f>'Production Summary'!$N$39</f>
        <v>300.38406247988502</v>
      </c>
      <c r="BZ21" s="164">
        <f>'Production Summary'!$M$39</f>
        <v>30.038406247988501</v>
      </c>
      <c r="CA21" s="164">
        <v>0</v>
      </c>
      <c r="CB21" s="167">
        <f t="shared" si="64"/>
        <v>144</v>
      </c>
      <c r="CC21" s="167">
        <v>14.4</v>
      </c>
      <c r="CD21" s="164">
        <v>0</v>
      </c>
      <c r="CE21" s="164">
        <f>'Production Summary'!$N$42</f>
        <v>1136.3519999999996</v>
      </c>
      <c r="CF21" s="164">
        <f>'Production Summary'!$M$42</f>
        <v>81.167999999999978</v>
      </c>
      <c r="CG21" s="164">
        <v>0</v>
      </c>
      <c r="CH21" s="164">
        <v>0</v>
      </c>
      <c r="CI21" s="167">
        <v>184.5</v>
      </c>
      <c r="CJ21" s="164">
        <v>0</v>
      </c>
      <c r="CK21" s="164">
        <f>'Production Summary'!$N$44</f>
        <v>355</v>
      </c>
      <c r="CL21" s="164">
        <v>0</v>
      </c>
      <c r="CM21" s="375">
        <f>'Production Summary'!$N$45</f>
        <v>1650</v>
      </c>
      <c r="CN21" s="164">
        <f>'Production Summary'!$N$46</f>
        <v>270</v>
      </c>
      <c r="CO21" s="164">
        <f>'Production Summary'!$N$47</f>
        <v>1350</v>
      </c>
      <c r="CP21" s="166"/>
      <c r="CQ21" s="167">
        <f t="shared" si="65"/>
        <v>7854</v>
      </c>
      <c r="CR21" s="167">
        <v>65.45</v>
      </c>
      <c r="CS21" s="167">
        <f t="shared" si="66"/>
        <v>13081.5</v>
      </c>
      <c r="CT21" s="167">
        <v>145.35</v>
      </c>
      <c r="CU21" s="167">
        <f t="shared" si="67"/>
        <v>12546</v>
      </c>
      <c r="CV21" s="167">
        <v>348.5</v>
      </c>
      <c r="CW21" s="167">
        <f t="shared" si="68"/>
        <v>12393</v>
      </c>
      <c r="CX21" s="167">
        <v>688.5</v>
      </c>
      <c r="CY21" s="167">
        <f t="shared" si="69"/>
        <v>12163.5</v>
      </c>
      <c r="CZ21" s="167">
        <v>675.75</v>
      </c>
      <c r="DA21" s="167">
        <f t="shared" si="70"/>
        <v>12280.5</v>
      </c>
      <c r="DB21" s="167">
        <v>682.25</v>
      </c>
      <c r="DC21" s="531">
        <f t="shared" si="71"/>
        <v>10939.5</v>
      </c>
      <c r="DD21" s="531">
        <v>607.75</v>
      </c>
      <c r="DE21" s="531">
        <f t="shared" si="72"/>
        <v>11164.354185418542</v>
      </c>
      <c r="DF21" s="531">
        <v>620.24189918991897</v>
      </c>
      <c r="DG21" s="167">
        <f t="shared" si="73"/>
        <v>13583</v>
      </c>
      <c r="DH21" s="167">
        <v>3395.75</v>
      </c>
      <c r="DI21" s="167">
        <f t="shared" si="74"/>
        <v>11732</v>
      </c>
      <c r="DJ21" s="167">
        <v>146.65</v>
      </c>
      <c r="DK21" s="167">
        <f t="shared" si="75"/>
        <v>12663</v>
      </c>
      <c r="DL21" s="167">
        <v>351.75</v>
      </c>
      <c r="DM21" s="167">
        <f t="shared" si="76"/>
        <v>12494.699999999999</v>
      </c>
      <c r="DN21" s="167">
        <v>694.15</v>
      </c>
      <c r="DO21" s="167">
        <f>'Production Summary'!$N$61</f>
        <v>4500</v>
      </c>
      <c r="DP21" s="531">
        <f>'Production Summary'!$M$61</f>
        <v>750</v>
      </c>
      <c r="DQ21" s="164">
        <v>0</v>
      </c>
      <c r="DR21" s="164">
        <f>'Production Summary'!$N$62</f>
        <v>8900</v>
      </c>
      <c r="DS21" s="560">
        <f t="shared" si="77"/>
        <v>288</v>
      </c>
      <c r="DT21" s="531">
        <v>24</v>
      </c>
      <c r="DU21" s="164">
        <v>0</v>
      </c>
      <c r="DV21" s="164">
        <f t="shared" si="78"/>
        <v>144</v>
      </c>
      <c r="DW21" s="164">
        <v>0</v>
      </c>
      <c r="DX21" s="167">
        <f t="shared" si="48"/>
        <v>192</v>
      </c>
      <c r="DY21" s="164">
        <v>0</v>
      </c>
      <c r="DZ21" s="167">
        <f>'Production Summary'!$N$65</f>
        <v>384</v>
      </c>
      <c r="EA21" s="164">
        <v>0</v>
      </c>
      <c r="EB21" s="167">
        <f>'Production Summary'!$N$66</f>
        <v>192</v>
      </c>
      <c r="EC21" s="164">
        <v>0</v>
      </c>
      <c r="ED21" s="164">
        <f>'Production Summary'!$N$67</f>
        <v>96</v>
      </c>
      <c r="EE21" s="164">
        <v>0</v>
      </c>
      <c r="EF21" s="164">
        <f>'Production Summary'!$N$68</f>
        <v>96</v>
      </c>
      <c r="EG21" s="164">
        <v>0</v>
      </c>
      <c r="EH21" s="164">
        <f>'Production Summary'!$N$69</f>
        <v>340</v>
      </c>
      <c r="EI21" s="101"/>
      <c r="EJ21" s="3"/>
      <c r="EK21" s="3"/>
      <c r="ER21" s="64" t="s">
        <v>37</v>
      </c>
      <c r="ES21" s="61" t="str">
        <f t="shared" si="4"/>
        <v xml:space="preserve">SKM-Birgaon </v>
      </c>
      <c r="ET21" s="24">
        <f t="shared" si="36"/>
        <v>0</v>
      </c>
    </row>
    <row r="22" spans="1:150" ht="15" customHeight="1">
      <c r="A22" t="b">
        <f>C22='Raipur-3'!C22</f>
        <v>1</v>
      </c>
      <c r="B22" s="69">
        <f t="shared" si="37"/>
        <v>17</v>
      </c>
      <c r="C22" s="61" t="str">
        <f>IF('Raipur-3'!C22="","",'Raipur-3'!C22)</f>
        <v>SKM-Vidhansabha</v>
      </c>
      <c r="D22" s="167">
        <f t="shared" si="51"/>
        <v>674.40000000000009</v>
      </c>
      <c r="E22" s="167">
        <v>28.1</v>
      </c>
      <c r="F22" s="164">
        <v>0</v>
      </c>
      <c r="G22" s="167">
        <f t="shared" si="52"/>
        <v>674.40000000000009</v>
      </c>
      <c r="H22" s="167">
        <v>28.1</v>
      </c>
      <c r="I22" s="164">
        <v>0</v>
      </c>
      <c r="J22" s="164">
        <f>'Production Summary'!$N$6</f>
        <v>200</v>
      </c>
      <c r="K22" s="328">
        <f>'Production Summary'!$M$6</f>
        <v>7.5</v>
      </c>
      <c r="L22" s="164">
        <v>0</v>
      </c>
      <c r="M22" s="365">
        <f>'Production Summary'!$N$7</f>
        <v>612.72</v>
      </c>
      <c r="N22" s="367">
        <f>'Production Summary'!$M$7</f>
        <v>25.53</v>
      </c>
      <c r="O22" s="164">
        <v>0</v>
      </c>
      <c r="P22" s="167">
        <f t="shared" si="53"/>
        <v>780</v>
      </c>
      <c r="Q22" s="167">
        <v>65</v>
      </c>
      <c r="R22" s="164">
        <v>0</v>
      </c>
      <c r="S22" s="167">
        <f t="shared" si="54"/>
        <v>696</v>
      </c>
      <c r="T22" s="167">
        <v>58</v>
      </c>
      <c r="U22" s="164">
        <v>0</v>
      </c>
      <c r="V22" s="164">
        <f>'Production Summary'!$N$10</f>
        <v>876</v>
      </c>
      <c r="W22" s="164">
        <f>'Production Summary'!$M$10</f>
        <v>73</v>
      </c>
      <c r="X22" s="164">
        <v>0</v>
      </c>
      <c r="Y22" s="531">
        <f t="shared" si="55"/>
        <v>204</v>
      </c>
      <c r="Z22" s="531">
        <v>17</v>
      </c>
      <c r="AA22" s="164">
        <v>0</v>
      </c>
      <c r="AB22" s="167">
        <f t="shared" si="56"/>
        <v>127.5</v>
      </c>
      <c r="AC22" s="167">
        <v>21.25</v>
      </c>
      <c r="AD22" s="164">
        <v>0</v>
      </c>
      <c r="AE22" s="167">
        <f t="shared" si="57"/>
        <v>255</v>
      </c>
      <c r="AF22" s="167">
        <v>21.25</v>
      </c>
      <c r="AG22" s="164">
        <v>0</v>
      </c>
      <c r="AH22" s="167">
        <f t="shared" si="9"/>
        <v>1020</v>
      </c>
      <c r="AI22" s="167">
        <v>17</v>
      </c>
      <c r="AJ22" s="164">
        <v>0</v>
      </c>
      <c r="AK22" s="167">
        <f t="shared" si="10"/>
        <v>892.5</v>
      </c>
      <c r="AL22" s="167">
        <v>29.75</v>
      </c>
      <c r="AM22" s="164">
        <v>0</v>
      </c>
      <c r="AN22" s="167">
        <f t="shared" si="11"/>
        <v>867</v>
      </c>
      <c r="AO22" s="167">
        <v>72.25</v>
      </c>
      <c r="AP22" s="164">
        <v>0</v>
      </c>
      <c r="AQ22" s="164">
        <f>'Production Summary'!$N$21</f>
        <v>670</v>
      </c>
      <c r="AR22" s="164">
        <f>'Production Summary'!$M$21</f>
        <v>335</v>
      </c>
      <c r="AS22" s="164">
        <v>0</v>
      </c>
      <c r="AT22" s="386">
        <f>'Production Summary'!$N$22</f>
        <v>375</v>
      </c>
      <c r="AU22" s="164">
        <f>'Production Summary'!$N$23</f>
        <v>1050</v>
      </c>
      <c r="AV22" s="167">
        <f t="shared" si="58"/>
        <v>150</v>
      </c>
      <c r="AW22" s="167">
        <v>12.5</v>
      </c>
      <c r="AX22" s="164">
        <v>0</v>
      </c>
      <c r="AY22" s="167">
        <f t="shared" si="59"/>
        <v>150</v>
      </c>
      <c r="AZ22" s="167">
        <v>12.5</v>
      </c>
      <c r="BA22" s="164">
        <v>0</v>
      </c>
      <c r="BB22" s="167">
        <f t="shared" si="60"/>
        <v>816</v>
      </c>
      <c r="BC22" s="167">
        <v>13.6</v>
      </c>
      <c r="BD22" s="164">
        <v>0</v>
      </c>
      <c r="BE22" s="167">
        <f t="shared" si="61"/>
        <v>612</v>
      </c>
      <c r="BF22" s="167">
        <v>51</v>
      </c>
      <c r="BG22" s="164">
        <v>0</v>
      </c>
      <c r="BH22" s="164">
        <f>'Production Summary'!$N$30</f>
        <v>500</v>
      </c>
      <c r="BI22" s="164">
        <f>'Production Summary'!$M$30</f>
        <v>250</v>
      </c>
      <c r="BJ22" s="164">
        <v>0</v>
      </c>
      <c r="BK22" s="386"/>
      <c r="BL22" s="164">
        <f>'Production Summary'!$N$32</f>
        <v>875</v>
      </c>
      <c r="BM22" s="164">
        <f>'[4]Production Summary'!$N$34</f>
        <v>360.59999999999997</v>
      </c>
      <c r="BN22" s="164">
        <f>'[4]Production Summary'!$M$34</f>
        <v>6.01</v>
      </c>
      <c r="BO22" s="164">
        <v>0</v>
      </c>
      <c r="BP22" s="164">
        <f>'[4]Production Summary'!$N$36</f>
        <v>717</v>
      </c>
      <c r="BQ22" s="164">
        <f>'[4]Production Summary'!$M$36</f>
        <v>11.95</v>
      </c>
      <c r="BR22" s="164">
        <v>0</v>
      </c>
      <c r="BS22" s="167">
        <f t="shared" si="62"/>
        <v>224.00000000000003</v>
      </c>
      <c r="BT22" s="167">
        <v>22.400000000000002</v>
      </c>
      <c r="BU22" s="164">
        <v>0</v>
      </c>
      <c r="BV22" s="167">
        <f t="shared" si="63"/>
        <v>280</v>
      </c>
      <c r="BW22" s="167">
        <v>28</v>
      </c>
      <c r="BX22" s="164">
        <v>0</v>
      </c>
      <c r="BY22" s="165">
        <f>'Production Summary'!$N$39</f>
        <v>300.38406247988502</v>
      </c>
      <c r="BZ22" s="164">
        <f>'Production Summary'!$M$39</f>
        <v>30.038406247988501</v>
      </c>
      <c r="CA22" s="164">
        <v>0</v>
      </c>
      <c r="CB22" s="167">
        <f t="shared" si="64"/>
        <v>144</v>
      </c>
      <c r="CC22" s="167">
        <v>14.4</v>
      </c>
      <c r="CD22" s="164">
        <v>0</v>
      </c>
      <c r="CE22" s="164">
        <f>'Production Summary'!$N$42</f>
        <v>1136.3519999999996</v>
      </c>
      <c r="CF22" s="164">
        <f>'Production Summary'!$M$42</f>
        <v>81.167999999999978</v>
      </c>
      <c r="CG22" s="164">
        <v>0</v>
      </c>
      <c r="CH22" s="164">
        <v>0</v>
      </c>
      <c r="CI22" s="167">
        <v>184.5</v>
      </c>
      <c r="CJ22" s="164">
        <v>0</v>
      </c>
      <c r="CK22" s="164">
        <f>'Production Summary'!$N$44</f>
        <v>355</v>
      </c>
      <c r="CL22" s="164">
        <v>0</v>
      </c>
      <c r="CM22" s="375">
        <f>'Production Summary'!$N$45</f>
        <v>1650</v>
      </c>
      <c r="CN22" s="164">
        <f>'Production Summary'!$N$46</f>
        <v>270</v>
      </c>
      <c r="CO22" s="164">
        <f>'Production Summary'!$N$47</f>
        <v>1350</v>
      </c>
      <c r="CP22" s="166"/>
      <c r="CQ22" s="167">
        <f t="shared" si="65"/>
        <v>7854</v>
      </c>
      <c r="CR22" s="167">
        <v>65.45</v>
      </c>
      <c r="CS22" s="167">
        <f t="shared" si="66"/>
        <v>13081.5</v>
      </c>
      <c r="CT22" s="167">
        <v>145.35</v>
      </c>
      <c r="CU22" s="167">
        <f t="shared" si="67"/>
        <v>12546</v>
      </c>
      <c r="CV22" s="167">
        <v>348.5</v>
      </c>
      <c r="CW22" s="167">
        <f t="shared" si="68"/>
        <v>12393</v>
      </c>
      <c r="CX22" s="167">
        <v>688.5</v>
      </c>
      <c r="CY22" s="167">
        <f t="shared" si="69"/>
        <v>12163.5</v>
      </c>
      <c r="CZ22" s="167">
        <v>675.75</v>
      </c>
      <c r="DA22" s="167">
        <f t="shared" si="70"/>
        <v>12280.5</v>
      </c>
      <c r="DB22" s="167">
        <v>682.25</v>
      </c>
      <c r="DC22" s="531">
        <f t="shared" si="71"/>
        <v>10939.5</v>
      </c>
      <c r="DD22" s="531">
        <v>607.75</v>
      </c>
      <c r="DE22" s="531">
        <f t="shared" si="72"/>
        <v>11164.354185418542</v>
      </c>
      <c r="DF22" s="531">
        <v>620.24189918991897</v>
      </c>
      <c r="DG22" s="167">
        <f t="shared" si="73"/>
        <v>13583</v>
      </c>
      <c r="DH22" s="167">
        <v>3395.75</v>
      </c>
      <c r="DI22" s="167">
        <f t="shared" si="74"/>
        <v>11732</v>
      </c>
      <c r="DJ22" s="167">
        <v>146.65</v>
      </c>
      <c r="DK22" s="167">
        <f t="shared" si="75"/>
        <v>12663</v>
      </c>
      <c r="DL22" s="167">
        <v>351.75</v>
      </c>
      <c r="DM22" s="167">
        <f t="shared" si="76"/>
        <v>12494.699999999999</v>
      </c>
      <c r="DN22" s="167">
        <v>694.15</v>
      </c>
      <c r="DO22" s="167">
        <f>'Production Summary'!$N$61</f>
        <v>4500</v>
      </c>
      <c r="DP22" s="531">
        <f>'Production Summary'!$M$61</f>
        <v>750</v>
      </c>
      <c r="DQ22" s="164">
        <v>0</v>
      </c>
      <c r="DR22" s="164">
        <f>'Production Summary'!$N$62</f>
        <v>8900</v>
      </c>
      <c r="DS22" s="560">
        <f t="shared" si="77"/>
        <v>288</v>
      </c>
      <c r="DT22" s="531">
        <v>24</v>
      </c>
      <c r="DU22" s="164">
        <v>0</v>
      </c>
      <c r="DV22" s="164">
        <f t="shared" si="78"/>
        <v>144</v>
      </c>
      <c r="DW22" s="164">
        <v>0</v>
      </c>
      <c r="DX22" s="167">
        <f t="shared" si="48"/>
        <v>192</v>
      </c>
      <c r="DY22" s="164">
        <v>0</v>
      </c>
      <c r="DZ22" s="167">
        <f>'Production Summary'!$N$65</f>
        <v>384</v>
      </c>
      <c r="EA22" s="164">
        <v>0</v>
      </c>
      <c r="EB22" s="167">
        <f>'Production Summary'!$N$66</f>
        <v>192</v>
      </c>
      <c r="EC22" s="164">
        <v>0</v>
      </c>
      <c r="ED22" s="164">
        <f>'Production Summary'!$N$67</f>
        <v>96</v>
      </c>
      <c r="EE22" s="164">
        <v>0</v>
      </c>
      <c r="EF22" s="164">
        <f>'Production Summary'!$N$68</f>
        <v>96</v>
      </c>
      <c r="EG22" s="164">
        <v>0</v>
      </c>
      <c r="EH22" s="164">
        <f>'Production Summary'!$N$69</f>
        <v>340</v>
      </c>
      <c r="EI22" s="101"/>
      <c r="EJ22" s="3"/>
      <c r="EK22" s="3"/>
      <c r="ER22" s="64" t="s">
        <v>38</v>
      </c>
      <c r="ES22" s="61" t="str">
        <f t="shared" si="4"/>
        <v>SKM-Vidhansabha</v>
      </c>
      <c r="ET22" s="24">
        <f t="shared" si="36"/>
        <v>0</v>
      </c>
    </row>
    <row r="23" spans="1:150" ht="15" customHeight="1">
      <c r="A23" t="b">
        <f>C23='Raipur-3'!C23</f>
        <v>1</v>
      </c>
      <c r="B23" s="69">
        <f t="shared" si="37"/>
        <v>18</v>
      </c>
      <c r="C23" s="61" t="str">
        <f>IF('Raipur-3'!C23="","",'Raipur-3'!C23)</f>
        <v>SKM-Kamal Vihar Ghee</v>
      </c>
      <c r="D23" s="167">
        <f t="shared" ref="D23" si="79">E23*24</f>
        <v>674.40000000000009</v>
      </c>
      <c r="E23" s="167">
        <v>28.1</v>
      </c>
      <c r="F23" s="164">
        <v>0</v>
      </c>
      <c r="G23" s="167">
        <f t="shared" ref="G23" si="80">H23*24</f>
        <v>674.40000000000009</v>
      </c>
      <c r="H23" s="167">
        <v>28.1</v>
      </c>
      <c r="I23" s="164">
        <v>0</v>
      </c>
      <c r="J23" s="164">
        <f>'Production Summary'!$N$6</f>
        <v>200</v>
      </c>
      <c r="K23" s="328">
        <f>'Production Summary'!$M$6</f>
        <v>7.5</v>
      </c>
      <c r="L23" s="164">
        <v>0</v>
      </c>
      <c r="M23" s="365">
        <f>'Production Summary'!$N$7</f>
        <v>612.72</v>
      </c>
      <c r="N23" s="367">
        <f>'Production Summary'!$M$7</f>
        <v>25.53</v>
      </c>
      <c r="O23" s="164">
        <v>0</v>
      </c>
      <c r="P23" s="167">
        <f t="shared" ref="P23" si="81">Q23*12</f>
        <v>780</v>
      </c>
      <c r="Q23" s="167">
        <v>65</v>
      </c>
      <c r="R23" s="164">
        <v>0</v>
      </c>
      <c r="S23" s="167">
        <f t="shared" ref="S23" si="82">T23*12</f>
        <v>696</v>
      </c>
      <c r="T23" s="167">
        <v>58</v>
      </c>
      <c r="U23" s="164">
        <v>0</v>
      </c>
      <c r="V23" s="164">
        <f>'Production Summary'!$N$10</f>
        <v>876</v>
      </c>
      <c r="W23" s="164">
        <f>'Production Summary'!$M$10</f>
        <v>73</v>
      </c>
      <c r="X23" s="164">
        <v>0</v>
      </c>
      <c r="Y23" s="531">
        <f t="shared" ref="Y23:Y24" si="83">Z23*12</f>
        <v>204</v>
      </c>
      <c r="Z23" s="531">
        <v>17</v>
      </c>
      <c r="AA23" s="164">
        <v>0</v>
      </c>
      <c r="AB23" s="167">
        <f t="shared" ref="AB23" si="84">AC23*6</f>
        <v>127.5</v>
      </c>
      <c r="AC23" s="167">
        <v>21.25</v>
      </c>
      <c r="AD23" s="164">
        <v>0</v>
      </c>
      <c r="AE23" s="167">
        <f t="shared" ref="AE23" si="85">AF23*12</f>
        <v>255</v>
      </c>
      <c r="AF23" s="167">
        <v>21.25</v>
      </c>
      <c r="AG23" s="164">
        <v>0</v>
      </c>
      <c r="AH23" s="167">
        <f t="shared" si="9"/>
        <v>1020</v>
      </c>
      <c r="AI23" s="167">
        <v>17</v>
      </c>
      <c r="AJ23" s="164">
        <v>0</v>
      </c>
      <c r="AK23" s="167">
        <f t="shared" si="10"/>
        <v>892.5</v>
      </c>
      <c r="AL23" s="167">
        <v>29.75</v>
      </c>
      <c r="AM23" s="164">
        <v>0</v>
      </c>
      <c r="AN23" s="167">
        <f t="shared" si="11"/>
        <v>867</v>
      </c>
      <c r="AO23" s="167">
        <v>72.25</v>
      </c>
      <c r="AP23" s="164">
        <v>0</v>
      </c>
      <c r="AQ23" s="164">
        <f>'Production Summary'!$N$21</f>
        <v>670</v>
      </c>
      <c r="AR23" s="164">
        <f>'Production Summary'!$M$21</f>
        <v>335</v>
      </c>
      <c r="AS23" s="164">
        <v>0</v>
      </c>
      <c r="AT23" s="386">
        <f>'Production Summary'!$N$22</f>
        <v>375</v>
      </c>
      <c r="AU23" s="164">
        <f>'Production Summary'!$N$23</f>
        <v>1050</v>
      </c>
      <c r="AV23" s="167">
        <f t="shared" ref="AV23" si="86">AW23*12</f>
        <v>150</v>
      </c>
      <c r="AW23" s="167">
        <v>12.5</v>
      </c>
      <c r="AX23" s="164">
        <v>0</v>
      </c>
      <c r="AY23" s="167">
        <f t="shared" ref="AY23" si="87">AZ23*12</f>
        <v>150</v>
      </c>
      <c r="AZ23" s="167">
        <v>12.5</v>
      </c>
      <c r="BA23" s="164">
        <v>0</v>
      </c>
      <c r="BB23" s="167">
        <f t="shared" ref="BB23" si="88">BC23*60</f>
        <v>816</v>
      </c>
      <c r="BC23" s="167">
        <v>13.6</v>
      </c>
      <c r="BD23" s="164">
        <v>0</v>
      </c>
      <c r="BE23" s="167">
        <f t="shared" ref="BE23" si="89">BF23*12</f>
        <v>612</v>
      </c>
      <c r="BF23" s="167">
        <v>51</v>
      </c>
      <c r="BG23" s="164">
        <v>0</v>
      </c>
      <c r="BH23" s="164">
        <f>'Production Summary'!$N$30</f>
        <v>500</v>
      </c>
      <c r="BI23" s="164">
        <f>'Production Summary'!$M$30</f>
        <v>250</v>
      </c>
      <c r="BJ23" s="164">
        <v>0</v>
      </c>
      <c r="BK23" s="386"/>
      <c r="BL23" s="164">
        <f>'Production Summary'!$N$32</f>
        <v>875</v>
      </c>
      <c r="BM23" s="164">
        <f>'[4]Production Summary'!$N$34</f>
        <v>360.59999999999997</v>
      </c>
      <c r="BN23" s="164">
        <f>'[4]Production Summary'!$M$34</f>
        <v>6.01</v>
      </c>
      <c r="BO23" s="164">
        <v>0</v>
      </c>
      <c r="BP23" s="164">
        <f>'[4]Production Summary'!$N$36</f>
        <v>717</v>
      </c>
      <c r="BQ23" s="164">
        <f>'[4]Production Summary'!$M$36</f>
        <v>11.95</v>
      </c>
      <c r="BR23" s="164">
        <v>0</v>
      </c>
      <c r="BS23" s="167">
        <f t="shared" ref="BS23" si="90">BT23*10</f>
        <v>224.00000000000003</v>
      </c>
      <c r="BT23" s="167">
        <v>22.400000000000002</v>
      </c>
      <c r="BU23" s="164">
        <v>0</v>
      </c>
      <c r="BV23" s="167">
        <f t="shared" ref="BV23" si="91">BW23*10</f>
        <v>280</v>
      </c>
      <c r="BW23" s="167">
        <v>28</v>
      </c>
      <c r="BX23" s="164">
        <v>0</v>
      </c>
      <c r="BY23" s="165">
        <f>'Production Summary'!$N$39</f>
        <v>300.38406247988502</v>
      </c>
      <c r="BZ23" s="164">
        <f>'Production Summary'!$M$39</f>
        <v>30.038406247988501</v>
      </c>
      <c r="CA23" s="164">
        <v>0</v>
      </c>
      <c r="CB23" s="167">
        <f t="shared" ref="CB23" si="92">CC23*10</f>
        <v>144</v>
      </c>
      <c r="CC23" s="167">
        <v>14.4</v>
      </c>
      <c r="CD23" s="164">
        <v>0</v>
      </c>
      <c r="CE23" s="164">
        <f>'Production Summary'!$N$42</f>
        <v>1136.3519999999996</v>
      </c>
      <c r="CF23" s="164">
        <f>'Production Summary'!$M$42</f>
        <v>81.167999999999978</v>
      </c>
      <c r="CG23" s="164">
        <v>0</v>
      </c>
      <c r="CH23" s="164">
        <v>0</v>
      </c>
      <c r="CI23" s="167">
        <v>184.5</v>
      </c>
      <c r="CJ23" s="164">
        <v>0</v>
      </c>
      <c r="CK23" s="164">
        <f>'Production Summary'!$N$44</f>
        <v>355</v>
      </c>
      <c r="CL23" s="164">
        <v>0</v>
      </c>
      <c r="CM23" s="375">
        <f>'Production Summary'!$N$45</f>
        <v>1650</v>
      </c>
      <c r="CN23" s="164">
        <f>'Production Summary'!$N$46</f>
        <v>270</v>
      </c>
      <c r="CO23" s="164">
        <f>'Production Summary'!$N$47</f>
        <v>1350</v>
      </c>
      <c r="CP23" s="166"/>
      <c r="CQ23" s="167">
        <f t="shared" si="65"/>
        <v>7854</v>
      </c>
      <c r="CR23" s="167">
        <v>65.45</v>
      </c>
      <c r="CS23" s="167">
        <f t="shared" si="66"/>
        <v>13081.5</v>
      </c>
      <c r="CT23" s="167">
        <v>145.35</v>
      </c>
      <c r="CU23" s="167">
        <f t="shared" si="67"/>
        <v>12546</v>
      </c>
      <c r="CV23" s="167">
        <v>348.5</v>
      </c>
      <c r="CW23" s="167">
        <f t="shared" si="68"/>
        <v>12393</v>
      </c>
      <c r="CX23" s="167">
        <v>688.5</v>
      </c>
      <c r="CY23" s="167">
        <f t="shared" si="69"/>
        <v>12163.5</v>
      </c>
      <c r="CZ23" s="167">
        <v>675.75</v>
      </c>
      <c r="DA23" s="167">
        <f t="shared" si="70"/>
        <v>12280.5</v>
      </c>
      <c r="DB23" s="167">
        <v>682.25</v>
      </c>
      <c r="DC23" s="531">
        <f t="shared" si="71"/>
        <v>10939.5</v>
      </c>
      <c r="DD23" s="531">
        <v>607.75</v>
      </c>
      <c r="DE23" s="531">
        <f t="shared" si="72"/>
        <v>11164.354185418542</v>
      </c>
      <c r="DF23" s="531">
        <v>620.24189918991897</v>
      </c>
      <c r="DG23" s="167">
        <f t="shared" si="73"/>
        <v>13583</v>
      </c>
      <c r="DH23" s="167">
        <v>3395.75</v>
      </c>
      <c r="DI23" s="167">
        <f t="shared" si="74"/>
        <v>11732</v>
      </c>
      <c r="DJ23" s="167">
        <v>146.65</v>
      </c>
      <c r="DK23" s="167">
        <f t="shared" si="75"/>
        <v>12663</v>
      </c>
      <c r="DL23" s="167">
        <v>351.75</v>
      </c>
      <c r="DM23" s="167">
        <f t="shared" si="76"/>
        <v>12494.699999999999</v>
      </c>
      <c r="DN23" s="167">
        <v>694.15</v>
      </c>
      <c r="DO23" s="167">
        <f>'Production Summary'!$N$61</f>
        <v>4500</v>
      </c>
      <c r="DP23" s="531">
        <f>'Production Summary'!$M$61</f>
        <v>750</v>
      </c>
      <c r="DQ23" s="164">
        <v>0</v>
      </c>
      <c r="DR23" s="164">
        <f>'Production Summary'!$N$62</f>
        <v>8900</v>
      </c>
      <c r="DS23" s="560">
        <f t="shared" ref="DS23" si="93">DT23*12</f>
        <v>288</v>
      </c>
      <c r="DT23" s="531">
        <v>24</v>
      </c>
      <c r="DU23" s="164">
        <v>0</v>
      </c>
      <c r="DV23" s="164">
        <f t="shared" ref="DV23" si="94">DS23/2</f>
        <v>144</v>
      </c>
      <c r="DW23" s="164">
        <v>0</v>
      </c>
      <c r="DX23" s="167">
        <f t="shared" si="48"/>
        <v>192</v>
      </c>
      <c r="DY23" s="164">
        <v>0</v>
      </c>
      <c r="DZ23" s="167">
        <f>'Production Summary'!$N$65</f>
        <v>384</v>
      </c>
      <c r="EA23" s="164">
        <v>0</v>
      </c>
      <c r="EB23" s="167">
        <f>'Production Summary'!$N$66</f>
        <v>192</v>
      </c>
      <c r="EC23" s="164">
        <v>0</v>
      </c>
      <c r="ED23" s="164">
        <f>'Production Summary'!$N$67</f>
        <v>96</v>
      </c>
      <c r="EE23" s="164">
        <v>0</v>
      </c>
      <c r="EF23" s="164">
        <f>'Production Summary'!$N$68</f>
        <v>96</v>
      </c>
      <c r="EG23" s="164">
        <v>0</v>
      </c>
      <c r="EH23" s="164">
        <f>'Production Summary'!$N$69</f>
        <v>340</v>
      </c>
      <c r="EI23" s="101"/>
      <c r="EJ23" s="3"/>
      <c r="EK23" s="3"/>
      <c r="ER23" s="64" t="s">
        <v>39</v>
      </c>
      <c r="ES23" s="61" t="str">
        <f t="shared" si="4"/>
        <v>SKM-Kamal Vihar Ghee</v>
      </c>
      <c r="ET23" s="24">
        <f t="shared" si="36"/>
        <v>0</v>
      </c>
    </row>
    <row r="24" spans="1:150" ht="15" customHeight="1">
      <c r="A24" t="b">
        <f>C24='Raipur-3'!C24</f>
        <v>1</v>
      </c>
      <c r="B24" s="69">
        <f t="shared" si="37"/>
        <v>19</v>
      </c>
      <c r="C24" s="61" t="str">
        <f>IF('Raipur-3'!C24="","",'Raipur-3'!C24)</f>
        <v>Ashoka Mart- Gaytri Nagar</v>
      </c>
      <c r="D24" s="164">
        <f>'Production Summary'!$N$4</f>
        <v>666</v>
      </c>
      <c r="E24" s="164">
        <f>'Production Summary'!$M$4</f>
        <v>27.75</v>
      </c>
      <c r="F24" s="164">
        <v>0</v>
      </c>
      <c r="G24" s="167">
        <f t="shared" ref="G24:G62" si="95">H24*24</f>
        <v>674.40000000000009</v>
      </c>
      <c r="H24" s="167">
        <v>28.1</v>
      </c>
      <c r="I24" s="164">
        <v>0</v>
      </c>
      <c r="J24" s="164">
        <f>'Production Summary'!$N$6</f>
        <v>200</v>
      </c>
      <c r="K24" s="328">
        <f>'Production Summary'!$M$6</f>
        <v>7.5</v>
      </c>
      <c r="L24" s="164">
        <v>0</v>
      </c>
      <c r="M24" s="365">
        <f>'Production Summary'!$N$7</f>
        <v>612.72</v>
      </c>
      <c r="N24" s="367">
        <f>'Production Summary'!$M$7</f>
        <v>25.53</v>
      </c>
      <c r="O24" s="164">
        <v>0</v>
      </c>
      <c r="P24" s="164">
        <f>'Production Summary'!$N$8</f>
        <v>780</v>
      </c>
      <c r="Q24" s="164">
        <f>'Production Summary'!$M$8</f>
        <v>65</v>
      </c>
      <c r="R24" s="164">
        <v>0</v>
      </c>
      <c r="S24" s="164">
        <f>'Production Summary'!$N$9</f>
        <v>720</v>
      </c>
      <c r="T24" s="164">
        <f>'Production Summary'!$M$9</f>
        <v>60</v>
      </c>
      <c r="U24" s="164">
        <v>0</v>
      </c>
      <c r="V24" s="164">
        <f>'Production Summary'!$N$10</f>
        <v>876</v>
      </c>
      <c r="W24" s="164">
        <f>'Production Summary'!$M$10</f>
        <v>73</v>
      </c>
      <c r="X24" s="164">
        <v>0</v>
      </c>
      <c r="Y24" s="531">
        <f t="shared" si="83"/>
        <v>216</v>
      </c>
      <c r="Z24" s="531">
        <v>18</v>
      </c>
      <c r="AA24" s="164">
        <v>0</v>
      </c>
      <c r="AB24" s="167">
        <f t="shared" si="40"/>
        <v>132</v>
      </c>
      <c r="AC24" s="167">
        <v>22</v>
      </c>
      <c r="AD24" s="164">
        <v>0</v>
      </c>
      <c r="AE24" s="167">
        <f t="shared" ref="AE24:AE33" si="96">AF24*12</f>
        <v>264</v>
      </c>
      <c r="AF24" s="167">
        <v>22</v>
      </c>
      <c r="AG24" s="164">
        <v>0</v>
      </c>
      <c r="AH24" s="167">
        <f t="shared" ref="AH24:AH50" si="97">AI24*60</f>
        <v>1080</v>
      </c>
      <c r="AI24" s="167">
        <v>18</v>
      </c>
      <c r="AJ24" s="164">
        <v>0</v>
      </c>
      <c r="AK24" s="167">
        <f t="shared" ref="AK24:AK49" si="98">AL24*30</f>
        <v>915</v>
      </c>
      <c r="AL24" s="167">
        <v>30.5</v>
      </c>
      <c r="AM24" s="164">
        <v>0</v>
      </c>
      <c r="AN24" s="167">
        <f t="shared" ref="AN24" si="99">AO24*12</f>
        <v>900</v>
      </c>
      <c r="AO24" s="167">
        <v>75</v>
      </c>
      <c r="AP24" s="164">
        <v>0</v>
      </c>
      <c r="AQ24" s="167">
        <f t="shared" ref="AQ24:AQ28" si="100">AR24*2</f>
        <v>700</v>
      </c>
      <c r="AR24" s="167">
        <v>350</v>
      </c>
      <c r="AS24" s="164">
        <v>0</v>
      </c>
      <c r="AT24" s="167">
        <v>390</v>
      </c>
      <c r="AU24" s="167">
        <v>1095</v>
      </c>
      <c r="AV24" s="167">
        <f t="shared" ref="AV24:AV28" si="101">AW24*12</f>
        <v>150</v>
      </c>
      <c r="AW24" s="167">
        <v>12.5</v>
      </c>
      <c r="AX24" s="164">
        <v>0</v>
      </c>
      <c r="AY24" s="167">
        <f t="shared" ref="AY24:AY62" si="102">AZ24*12</f>
        <v>150</v>
      </c>
      <c r="AZ24" s="167">
        <v>12.5</v>
      </c>
      <c r="BA24" s="164">
        <v>0</v>
      </c>
      <c r="BB24" s="167">
        <f t="shared" ref="BB24:BB28" si="103">BC24*60</f>
        <v>837</v>
      </c>
      <c r="BC24" s="167">
        <v>13.95</v>
      </c>
      <c r="BD24" s="164">
        <v>0</v>
      </c>
      <c r="BE24" s="167">
        <f t="shared" ref="BE24:BE28" si="104">BF24*12</f>
        <v>636</v>
      </c>
      <c r="BF24" s="167">
        <v>53</v>
      </c>
      <c r="BG24" s="164">
        <v>0</v>
      </c>
      <c r="BH24" s="167">
        <f t="shared" ref="BH24:BH28" si="105">BI24*2</f>
        <v>520</v>
      </c>
      <c r="BI24" s="167">
        <v>260</v>
      </c>
      <c r="BJ24" s="164">
        <v>0</v>
      </c>
      <c r="BK24" s="387"/>
      <c r="BL24" s="167">
        <v>842.97</v>
      </c>
      <c r="BM24" s="164">
        <f>'Production Summary'!$N$34</f>
        <v>360.59999999999997</v>
      </c>
      <c r="BN24" s="164">
        <f>'Production Summary'!$M$34</f>
        <v>6.01</v>
      </c>
      <c r="BO24" s="164">
        <v>0</v>
      </c>
      <c r="BP24" s="164">
        <f>'Production Summary'!$N$36</f>
        <v>717</v>
      </c>
      <c r="BQ24" s="164">
        <f>'Production Summary'!$M$36</f>
        <v>11.95</v>
      </c>
      <c r="BR24" s="164">
        <v>0</v>
      </c>
      <c r="BS24" s="167">
        <f t="shared" ref="BS24:BS28" si="106">BT24*10</f>
        <v>230</v>
      </c>
      <c r="BT24" s="167">
        <v>23</v>
      </c>
      <c r="BU24" s="164">
        <v>0</v>
      </c>
      <c r="BV24" s="167">
        <f t="shared" ref="BV24:BV36" si="107">BW24*10</f>
        <v>300</v>
      </c>
      <c r="BW24" s="167">
        <v>30</v>
      </c>
      <c r="BX24" s="164">
        <v>0</v>
      </c>
      <c r="BY24" s="167">
        <f t="shared" ref="BY24:BY28" si="108">BZ24*10</f>
        <v>313.89999999999998</v>
      </c>
      <c r="BZ24" s="167">
        <v>31.39</v>
      </c>
      <c r="CA24" s="164">
        <v>0</v>
      </c>
      <c r="CB24" s="167">
        <f t="shared" ref="CB24:CB28" si="109">CC24*10</f>
        <v>145</v>
      </c>
      <c r="CC24" s="167">
        <v>14.5</v>
      </c>
      <c r="CD24" s="164">
        <v>0</v>
      </c>
      <c r="CE24" s="164">
        <f>'Production Summary'!$N$42</f>
        <v>1136.3519999999996</v>
      </c>
      <c r="CF24" s="167">
        <v>84.549999999999983</v>
      </c>
      <c r="CG24" s="164">
        <v>0</v>
      </c>
      <c r="CH24" s="164">
        <v>0</v>
      </c>
      <c r="CI24" s="167">
        <v>193</v>
      </c>
      <c r="CJ24" s="164">
        <v>0</v>
      </c>
      <c r="CK24" s="167">
        <v>360.45</v>
      </c>
      <c r="CL24" s="164">
        <v>0</v>
      </c>
      <c r="CM24" s="375">
        <f>'Production Summary'!$N$45</f>
        <v>1650</v>
      </c>
      <c r="CN24" s="164">
        <f>'Production Summary'!$N$46</f>
        <v>270</v>
      </c>
      <c r="CO24" s="164">
        <f>'Production Summary'!$N$47</f>
        <v>1350</v>
      </c>
      <c r="CP24" s="166"/>
      <c r="CQ24" s="167">
        <f t="shared" ref="CQ24:CQ62" si="110">CR24*120</f>
        <v>7854</v>
      </c>
      <c r="CR24" s="167">
        <v>65.45</v>
      </c>
      <c r="CS24" s="167">
        <f t="shared" ref="CS24:CS62" si="111">CT24*90</f>
        <v>10863</v>
      </c>
      <c r="CT24" s="167">
        <v>120.7</v>
      </c>
      <c r="CU24" s="167">
        <f t="shared" ref="CU24:CU62" si="112">CV24*36</f>
        <v>10312.199999999999</v>
      </c>
      <c r="CV24" s="167">
        <v>286.45</v>
      </c>
      <c r="CW24" s="167">
        <f t="shared" ref="CW24:CW62" si="113">CX24*18</f>
        <v>10174.5</v>
      </c>
      <c r="CX24" s="167">
        <v>565.25</v>
      </c>
      <c r="CY24" s="167">
        <f t="shared" ref="CY24:CY62" si="114">CZ24*18</f>
        <v>9929.6999999999989</v>
      </c>
      <c r="CZ24" s="167">
        <v>551.65</v>
      </c>
      <c r="DA24" s="167">
        <f t="shared" ref="DA24:DA62" si="115">DB24*18</f>
        <v>9929.6999999999989</v>
      </c>
      <c r="DB24" s="167">
        <v>551.65</v>
      </c>
      <c r="DC24" s="531">
        <f t="shared" ref="DC24:DC37" si="116">DD24*18</f>
        <v>9164.6999999999989</v>
      </c>
      <c r="DD24" s="531">
        <v>509.15</v>
      </c>
      <c r="DE24" s="531">
        <f t="shared" ref="DE24:DE37" si="117">DF24*18</f>
        <v>9164.6999999999989</v>
      </c>
      <c r="DF24" s="531">
        <v>509.15</v>
      </c>
      <c r="DG24" s="167">
        <f t="shared" ref="DG24:DG62" si="118">DH24*4</f>
        <v>11152</v>
      </c>
      <c r="DH24" s="167">
        <v>2788</v>
      </c>
      <c r="DI24" s="167">
        <f t="shared" ref="DI24:DI62" si="119">DJ24*80</f>
        <v>9656</v>
      </c>
      <c r="DJ24" s="167">
        <v>120.7</v>
      </c>
      <c r="DK24" s="167">
        <f t="shared" ref="DK24:DK62" si="120">DL24*36</f>
        <v>10312.199999999999</v>
      </c>
      <c r="DL24" s="167">
        <v>286.45</v>
      </c>
      <c r="DM24" s="167">
        <f t="shared" ref="DM24:DM62" si="121">DN24*18</f>
        <v>10174.5</v>
      </c>
      <c r="DN24" s="167">
        <v>565.25</v>
      </c>
      <c r="DO24" s="167">
        <f>'Production Summary'!$N$61</f>
        <v>4500</v>
      </c>
      <c r="DP24" s="531">
        <f>'Production Summary'!$M$61</f>
        <v>750</v>
      </c>
      <c r="DQ24" s="164">
        <v>0</v>
      </c>
      <c r="DR24" s="164">
        <f>'Production Summary'!$N$62</f>
        <v>8900</v>
      </c>
      <c r="DS24" s="164">
        <f>'Production Summary'!$N$70</f>
        <v>300</v>
      </c>
      <c r="DT24" s="328">
        <f>'Production Summary'!$M$70</f>
        <v>25</v>
      </c>
      <c r="DU24" s="164">
        <v>0</v>
      </c>
      <c r="DV24" s="164">
        <f t="shared" si="47"/>
        <v>150</v>
      </c>
      <c r="DW24" s="164">
        <v>0</v>
      </c>
      <c r="DX24" s="167">
        <f t="shared" ref="DX24:DX28" si="122">35*6</f>
        <v>210</v>
      </c>
      <c r="DY24" s="164">
        <v>0</v>
      </c>
      <c r="DZ24" s="167">
        <f>'Production Summary'!$N$65</f>
        <v>384</v>
      </c>
      <c r="EA24" s="164">
        <v>0</v>
      </c>
      <c r="EB24" s="167">
        <f>'Production Summary'!$N$66</f>
        <v>192</v>
      </c>
      <c r="EC24" s="164">
        <v>0</v>
      </c>
      <c r="ED24" s="167">
        <v>104.4</v>
      </c>
      <c r="EE24" s="164">
        <v>0</v>
      </c>
      <c r="EF24" s="167">
        <v>104.4</v>
      </c>
      <c r="EG24" s="164">
        <v>0</v>
      </c>
      <c r="EH24" s="167">
        <v>355</v>
      </c>
      <c r="EI24" s="101"/>
      <c r="EJ24" s="3"/>
      <c r="EK24" s="3"/>
      <c r="ER24" s="64" t="s">
        <v>40</v>
      </c>
      <c r="ES24" s="61" t="str">
        <f t="shared" si="4"/>
        <v>Ashoka Mart- Gaytri Nagar</v>
      </c>
      <c r="ET24" s="24">
        <f t="shared" si="36"/>
        <v>0</v>
      </c>
    </row>
    <row r="25" spans="1:150" ht="15" customHeight="1">
      <c r="A25" t="b">
        <f>C25='Raipur-3'!C25</f>
        <v>1</v>
      </c>
      <c r="B25" s="69">
        <f t="shared" si="37"/>
        <v>20</v>
      </c>
      <c r="C25" s="61" t="str">
        <f>IF('Raipur-3'!C25="","",'Raipur-3'!C25)</f>
        <v>Ashoka Mart- Birgaon</v>
      </c>
      <c r="D25" s="164">
        <f>'Production Summary'!$N$4</f>
        <v>666</v>
      </c>
      <c r="E25" s="164">
        <f>'Production Summary'!$M$4</f>
        <v>27.75</v>
      </c>
      <c r="F25" s="164">
        <v>0</v>
      </c>
      <c r="G25" s="167">
        <f t="shared" si="95"/>
        <v>674.40000000000009</v>
      </c>
      <c r="H25" s="167">
        <v>28.1</v>
      </c>
      <c r="I25" s="164">
        <v>0</v>
      </c>
      <c r="J25" s="164">
        <f>'Production Summary'!$N$6</f>
        <v>200</v>
      </c>
      <c r="K25" s="328">
        <f>'Production Summary'!$M$6</f>
        <v>7.5</v>
      </c>
      <c r="L25" s="164">
        <v>0</v>
      </c>
      <c r="M25" s="365">
        <f>'Production Summary'!$N$7</f>
        <v>612.72</v>
      </c>
      <c r="N25" s="367">
        <f>'Production Summary'!$M$7</f>
        <v>25.53</v>
      </c>
      <c r="O25" s="164">
        <v>0</v>
      </c>
      <c r="P25" s="164">
        <f>'Production Summary'!$N$8</f>
        <v>780</v>
      </c>
      <c r="Q25" s="164">
        <f>'Production Summary'!$M$8</f>
        <v>65</v>
      </c>
      <c r="R25" s="164">
        <v>0</v>
      </c>
      <c r="S25" s="164">
        <f>'Production Summary'!$N$9</f>
        <v>720</v>
      </c>
      <c r="T25" s="164">
        <f>'Production Summary'!$M$9</f>
        <v>60</v>
      </c>
      <c r="U25" s="164">
        <v>0</v>
      </c>
      <c r="V25" s="164">
        <f>'Production Summary'!$N$10</f>
        <v>876</v>
      </c>
      <c r="W25" s="164">
        <f>'Production Summary'!$M$10</f>
        <v>73</v>
      </c>
      <c r="X25" s="164">
        <v>0</v>
      </c>
      <c r="Y25" s="531">
        <f t="shared" ref="Y25:Y31" si="123">Z25*12</f>
        <v>216</v>
      </c>
      <c r="Z25" s="531">
        <v>18</v>
      </c>
      <c r="AA25" s="164">
        <v>0</v>
      </c>
      <c r="AB25" s="167">
        <f t="shared" si="40"/>
        <v>132</v>
      </c>
      <c r="AC25" s="167">
        <v>22</v>
      </c>
      <c r="AD25" s="164">
        <v>0</v>
      </c>
      <c r="AE25" s="167">
        <f t="shared" si="96"/>
        <v>264</v>
      </c>
      <c r="AF25" s="167">
        <v>22</v>
      </c>
      <c r="AG25" s="164">
        <v>0</v>
      </c>
      <c r="AH25" s="167">
        <f t="shared" si="97"/>
        <v>1080</v>
      </c>
      <c r="AI25" s="167">
        <v>18</v>
      </c>
      <c r="AJ25" s="164">
        <v>0</v>
      </c>
      <c r="AK25" s="167">
        <f t="shared" si="98"/>
        <v>915</v>
      </c>
      <c r="AL25" s="167">
        <v>30.5</v>
      </c>
      <c r="AM25" s="164">
        <v>0</v>
      </c>
      <c r="AN25" s="167">
        <f t="shared" ref="AN25:AN32" si="124">AO25*12</f>
        <v>900</v>
      </c>
      <c r="AO25" s="167">
        <v>75</v>
      </c>
      <c r="AP25" s="164">
        <v>0</v>
      </c>
      <c r="AQ25" s="167">
        <f t="shared" si="100"/>
        <v>700</v>
      </c>
      <c r="AR25" s="167">
        <v>350</v>
      </c>
      <c r="AS25" s="164">
        <v>0</v>
      </c>
      <c r="AT25" s="167">
        <v>390</v>
      </c>
      <c r="AU25" s="167">
        <v>1095</v>
      </c>
      <c r="AV25" s="167">
        <f t="shared" si="101"/>
        <v>150</v>
      </c>
      <c r="AW25" s="167">
        <v>12.5</v>
      </c>
      <c r="AX25" s="164">
        <v>0</v>
      </c>
      <c r="AY25" s="167">
        <f t="shared" si="102"/>
        <v>150</v>
      </c>
      <c r="AZ25" s="167">
        <v>12.5</v>
      </c>
      <c r="BA25" s="164">
        <v>0</v>
      </c>
      <c r="BB25" s="167">
        <f t="shared" si="103"/>
        <v>837</v>
      </c>
      <c r="BC25" s="167">
        <v>13.95</v>
      </c>
      <c r="BD25" s="164">
        <v>0</v>
      </c>
      <c r="BE25" s="167">
        <f t="shared" si="104"/>
        <v>636</v>
      </c>
      <c r="BF25" s="167">
        <v>53</v>
      </c>
      <c r="BG25" s="164">
        <v>0</v>
      </c>
      <c r="BH25" s="167">
        <f t="shared" si="105"/>
        <v>520</v>
      </c>
      <c r="BI25" s="167">
        <v>260</v>
      </c>
      <c r="BJ25" s="164">
        <v>0</v>
      </c>
      <c r="BK25" s="387"/>
      <c r="BL25" s="167">
        <v>842.97</v>
      </c>
      <c r="BM25" s="164">
        <f>'Production Summary'!$N$34</f>
        <v>360.59999999999997</v>
      </c>
      <c r="BN25" s="164">
        <f>'Production Summary'!$M$34</f>
        <v>6.01</v>
      </c>
      <c r="BO25" s="164">
        <v>0</v>
      </c>
      <c r="BP25" s="164">
        <f>'Production Summary'!$N$36</f>
        <v>717</v>
      </c>
      <c r="BQ25" s="164">
        <f>'Production Summary'!$M$36</f>
        <v>11.95</v>
      </c>
      <c r="BR25" s="164">
        <v>0</v>
      </c>
      <c r="BS25" s="167">
        <f t="shared" si="106"/>
        <v>230</v>
      </c>
      <c r="BT25" s="167">
        <v>23</v>
      </c>
      <c r="BU25" s="164">
        <v>0</v>
      </c>
      <c r="BV25" s="167">
        <f t="shared" si="107"/>
        <v>300</v>
      </c>
      <c r="BW25" s="167">
        <v>30</v>
      </c>
      <c r="BX25" s="164">
        <v>0</v>
      </c>
      <c r="BY25" s="167">
        <f t="shared" si="108"/>
        <v>313.89999999999998</v>
      </c>
      <c r="BZ25" s="167">
        <v>31.39</v>
      </c>
      <c r="CA25" s="164">
        <v>0</v>
      </c>
      <c r="CB25" s="167">
        <f t="shared" si="109"/>
        <v>145</v>
      </c>
      <c r="CC25" s="167">
        <v>14.5</v>
      </c>
      <c r="CD25" s="164">
        <v>0</v>
      </c>
      <c r="CE25" s="164">
        <f>'Production Summary'!$N$42</f>
        <v>1136.3519999999996</v>
      </c>
      <c r="CF25" s="167">
        <v>84.549999999999983</v>
      </c>
      <c r="CG25" s="164">
        <v>0</v>
      </c>
      <c r="CH25" s="164">
        <v>0</v>
      </c>
      <c r="CI25" s="167">
        <v>193</v>
      </c>
      <c r="CJ25" s="164">
        <v>0</v>
      </c>
      <c r="CK25" s="167">
        <v>360.45</v>
      </c>
      <c r="CL25" s="164">
        <v>0</v>
      </c>
      <c r="CM25" s="375">
        <f>'Production Summary'!$N$45</f>
        <v>1650</v>
      </c>
      <c r="CN25" s="164">
        <f>'Production Summary'!$N$46</f>
        <v>270</v>
      </c>
      <c r="CO25" s="164">
        <f>'Production Summary'!$N$47</f>
        <v>1350</v>
      </c>
      <c r="CP25" s="166"/>
      <c r="CQ25" s="167">
        <f t="shared" si="110"/>
        <v>7854</v>
      </c>
      <c r="CR25" s="167">
        <v>65.45</v>
      </c>
      <c r="CS25" s="167">
        <f t="shared" si="111"/>
        <v>10863</v>
      </c>
      <c r="CT25" s="167">
        <v>120.7</v>
      </c>
      <c r="CU25" s="167">
        <f t="shared" si="112"/>
        <v>10312.199999999999</v>
      </c>
      <c r="CV25" s="167">
        <v>286.45</v>
      </c>
      <c r="CW25" s="167">
        <f t="shared" si="113"/>
        <v>10174.5</v>
      </c>
      <c r="CX25" s="167">
        <v>565.25</v>
      </c>
      <c r="CY25" s="167">
        <f t="shared" si="114"/>
        <v>9929.6999999999989</v>
      </c>
      <c r="CZ25" s="167">
        <v>551.65</v>
      </c>
      <c r="DA25" s="167">
        <f t="shared" si="115"/>
        <v>9929.6999999999989</v>
      </c>
      <c r="DB25" s="167">
        <v>551.65</v>
      </c>
      <c r="DC25" s="531">
        <f t="shared" si="116"/>
        <v>9164.6999999999989</v>
      </c>
      <c r="DD25" s="531">
        <v>509.15</v>
      </c>
      <c r="DE25" s="531">
        <f t="shared" si="117"/>
        <v>9164.6999999999989</v>
      </c>
      <c r="DF25" s="531">
        <v>509.15</v>
      </c>
      <c r="DG25" s="167">
        <f t="shared" si="118"/>
        <v>11152</v>
      </c>
      <c r="DH25" s="167">
        <v>2788</v>
      </c>
      <c r="DI25" s="167">
        <f t="shared" si="119"/>
        <v>9656</v>
      </c>
      <c r="DJ25" s="167">
        <v>120.7</v>
      </c>
      <c r="DK25" s="167">
        <f t="shared" si="120"/>
        <v>10312.199999999999</v>
      </c>
      <c r="DL25" s="167">
        <v>286.45</v>
      </c>
      <c r="DM25" s="167">
        <f t="shared" si="121"/>
        <v>10174.5</v>
      </c>
      <c r="DN25" s="167">
        <v>565.25</v>
      </c>
      <c r="DO25" s="167">
        <f>'Production Summary'!$N$61</f>
        <v>4500</v>
      </c>
      <c r="DP25" s="531">
        <f>'Production Summary'!$M$61</f>
        <v>750</v>
      </c>
      <c r="DQ25" s="164">
        <v>0</v>
      </c>
      <c r="DR25" s="164">
        <f>'Production Summary'!$N$62</f>
        <v>8900</v>
      </c>
      <c r="DS25" s="164">
        <f>'Production Summary'!$N$70</f>
        <v>300</v>
      </c>
      <c r="DT25" s="328">
        <f>'Production Summary'!$M$70</f>
        <v>25</v>
      </c>
      <c r="DU25" s="164">
        <v>0</v>
      </c>
      <c r="DV25" s="164">
        <f t="shared" si="47"/>
        <v>150</v>
      </c>
      <c r="DW25" s="164">
        <v>0</v>
      </c>
      <c r="DX25" s="167">
        <f t="shared" si="122"/>
        <v>210</v>
      </c>
      <c r="DY25" s="164">
        <v>0</v>
      </c>
      <c r="DZ25" s="167">
        <f>'Production Summary'!$N$65</f>
        <v>384</v>
      </c>
      <c r="EA25" s="164">
        <v>0</v>
      </c>
      <c r="EB25" s="167">
        <f>'Production Summary'!$N$66</f>
        <v>192</v>
      </c>
      <c r="EC25" s="164">
        <v>0</v>
      </c>
      <c r="ED25" s="167">
        <v>104.4</v>
      </c>
      <c r="EE25" s="164">
        <v>0</v>
      </c>
      <c r="EF25" s="167">
        <v>104.4</v>
      </c>
      <c r="EG25" s="164">
        <v>0</v>
      </c>
      <c r="EH25" s="167">
        <v>355</v>
      </c>
      <c r="EI25" s="101"/>
      <c r="EJ25" s="3"/>
      <c r="EK25" s="3"/>
      <c r="ER25" s="64" t="s">
        <v>41</v>
      </c>
      <c r="ES25" s="61" t="str">
        <f t="shared" si="4"/>
        <v>Ashoka Mart- Birgaon</v>
      </c>
      <c r="ET25" s="24">
        <f t="shared" si="36"/>
        <v>0</v>
      </c>
    </row>
    <row r="26" spans="1:150" ht="15" customHeight="1">
      <c r="A26" t="b">
        <f>C26='Raipur-3'!C26</f>
        <v>1</v>
      </c>
      <c r="B26" s="69">
        <f t="shared" si="37"/>
        <v>21</v>
      </c>
      <c r="C26" s="61" t="str">
        <f>IF('Raipur-3'!C26="","",'Raipur-3'!C26)</f>
        <v>Arti Beverages &amp; Foods - Boriyakala Old Dhamtari Raod</v>
      </c>
      <c r="D26" s="164">
        <f>'Production Summary'!$N$4</f>
        <v>666</v>
      </c>
      <c r="E26" s="164">
        <f>'Production Summary'!$M$4</f>
        <v>27.75</v>
      </c>
      <c r="F26" s="164">
        <v>0</v>
      </c>
      <c r="G26" s="167">
        <f t="shared" si="95"/>
        <v>674.40000000000009</v>
      </c>
      <c r="H26" s="167">
        <v>28.1</v>
      </c>
      <c r="I26" s="164">
        <v>0</v>
      </c>
      <c r="J26" s="164">
        <f>'Production Summary'!$N$6</f>
        <v>200</v>
      </c>
      <c r="K26" s="328">
        <f>'Production Summary'!$M$6</f>
        <v>7.5</v>
      </c>
      <c r="L26" s="164">
        <v>0</v>
      </c>
      <c r="M26" s="365">
        <f>'Production Summary'!$N$7</f>
        <v>612.72</v>
      </c>
      <c r="N26" s="367">
        <f>'Production Summary'!$M$7</f>
        <v>25.53</v>
      </c>
      <c r="O26" s="164">
        <v>0</v>
      </c>
      <c r="P26" s="164">
        <f>'Production Summary'!$N$8</f>
        <v>780</v>
      </c>
      <c r="Q26" s="164">
        <f>'Production Summary'!$M$8</f>
        <v>65</v>
      </c>
      <c r="R26" s="164">
        <v>0</v>
      </c>
      <c r="S26" s="164">
        <f>'Production Summary'!$N$9</f>
        <v>720</v>
      </c>
      <c r="T26" s="164">
        <f>'Production Summary'!$M$9</f>
        <v>60</v>
      </c>
      <c r="U26" s="164">
        <v>0</v>
      </c>
      <c r="V26" s="164">
        <f>'Production Summary'!$N$10</f>
        <v>876</v>
      </c>
      <c r="W26" s="164">
        <f>'Production Summary'!$M$10</f>
        <v>73</v>
      </c>
      <c r="X26" s="164">
        <v>0</v>
      </c>
      <c r="Y26" s="531">
        <f t="shared" si="123"/>
        <v>216</v>
      </c>
      <c r="Z26" s="531">
        <v>18</v>
      </c>
      <c r="AA26" s="164">
        <v>0</v>
      </c>
      <c r="AB26" s="167">
        <f t="shared" si="40"/>
        <v>132</v>
      </c>
      <c r="AC26" s="167">
        <v>22</v>
      </c>
      <c r="AD26" s="164">
        <v>0</v>
      </c>
      <c r="AE26" s="167">
        <f t="shared" si="96"/>
        <v>264</v>
      </c>
      <c r="AF26" s="167">
        <v>22</v>
      </c>
      <c r="AG26" s="164">
        <v>0</v>
      </c>
      <c r="AH26" s="167">
        <f t="shared" si="97"/>
        <v>1080</v>
      </c>
      <c r="AI26" s="167">
        <v>18</v>
      </c>
      <c r="AJ26" s="164">
        <v>0</v>
      </c>
      <c r="AK26" s="167">
        <f t="shared" si="98"/>
        <v>915</v>
      </c>
      <c r="AL26" s="167">
        <v>30.5</v>
      </c>
      <c r="AM26" s="164">
        <v>0</v>
      </c>
      <c r="AN26" s="167">
        <f t="shared" si="124"/>
        <v>900</v>
      </c>
      <c r="AO26" s="167">
        <v>75</v>
      </c>
      <c r="AP26" s="164">
        <v>0</v>
      </c>
      <c r="AQ26" s="167">
        <f t="shared" si="100"/>
        <v>700</v>
      </c>
      <c r="AR26" s="167">
        <v>350</v>
      </c>
      <c r="AS26" s="164">
        <v>0</v>
      </c>
      <c r="AT26" s="167">
        <v>390</v>
      </c>
      <c r="AU26" s="167">
        <v>1095</v>
      </c>
      <c r="AV26" s="167">
        <f t="shared" si="101"/>
        <v>150</v>
      </c>
      <c r="AW26" s="167">
        <v>12.5</v>
      </c>
      <c r="AX26" s="164">
        <v>0</v>
      </c>
      <c r="AY26" s="167">
        <f t="shared" si="102"/>
        <v>150</v>
      </c>
      <c r="AZ26" s="167">
        <v>12.5</v>
      </c>
      <c r="BA26" s="164">
        <v>0</v>
      </c>
      <c r="BB26" s="167">
        <f t="shared" si="103"/>
        <v>837</v>
      </c>
      <c r="BC26" s="167">
        <v>13.95</v>
      </c>
      <c r="BD26" s="164">
        <v>0</v>
      </c>
      <c r="BE26" s="167">
        <f t="shared" si="104"/>
        <v>636</v>
      </c>
      <c r="BF26" s="167">
        <v>53</v>
      </c>
      <c r="BG26" s="164">
        <v>0</v>
      </c>
      <c r="BH26" s="167">
        <f t="shared" si="105"/>
        <v>520</v>
      </c>
      <c r="BI26" s="167">
        <v>260</v>
      </c>
      <c r="BJ26" s="164">
        <v>0</v>
      </c>
      <c r="BK26" s="387"/>
      <c r="BL26" s="167">
        <v>842.97</v>
      </c>
      <c r="BM26" s="164">
        <f>'Production Summary'!$N$34</f>
        <v>360.59999999999997</v>
      </c>
      <c r="BN26" s="164">
        <f>'Production Summary'!$M$34</f>
        <v>6.01</v>
      </c>
      <c r="BO26" s="164">
        <v>0</v>
      </c>
      <c r="BP26" s="164">
        <f>'Production Summary'!$N$36</f>
        <v>717</v>
      </c>
      <c r="BQ26" s="164">
        <f>'Production Summary'!$M$36</f>
        <v>11.95</v>
      </c>
      <c r="BR26" s="164">
        <v>0</v>
      </c>
      <c r="BS26" s="167">
        <f t="shared" si="106"/>
        <v>230</v>
      </c>
      <c r="BT26" s="167">
        <v>23</v>
      </c>
      <c r="BU26" s="164">
        <v>0</v>
      </c>
      <c r="BV26" s="167">
        <f t="shared" si="107"/>
        <v>300</v>
      </c>
      <c r="BW26" s="167">
        <v>30</v>
      </c>
      <c r="BX26" s="164">
        <v>0</v>
      </c>
      <c r="BY26" s="167">
        <f t="shared" si="108"/>
        <v>313.89999999999998</v>
      </c>
      <c r="BZ26" s="167">
        <v>31.39</v>
      </c>
      <c r="CA26" s="164">
        <v>0</v>
      </c>
      <c r="CB26" s="167">
        <f t="shared" si="109"/>
        <v>145</v>
      </c>
      <c r="CC26" s="167">
        <v>14.5</v>
      </c>
      <c r="CD26" s="164">
        <v>0</v>
      </c>
      <c r="CE26" s="164">
        <f>'Production Summary'!$N$42</f>
        <v>1136.3519999999996</v>
      </c>
      <c r="CF26" s="167">
        <v>84.549999999999983</v>
      </c>
      <c r="CG26" s="164">
        <v>0</v>
      </c>
      <c r="CH26" s="164">
        <v>0</v>
      </c>
      <c r="CI26" s="167">
        <v>193</v>
      </c>
      <c r="CJ26" s="164">
        <v>0</v>
      </c>
      <c r="CK26" s="167">
        <v>360.45</v>
      </c>
      <c r="CL26" s="164">
        <v>0</v>
      </c>
      <c r="CM26" s="375">
        <f>'Production Summary'!$N$45</f>
        <v>1650</v>
      </c>
      <c r="CN26" s="164">
        <f>'Production Summary'!$N$46</f>
        <v>270</v>
      </c>
      <c r="CO26" s="164">
        <f>'Production Summary'!$N$47</f>
        <v>1350</v>
      </c>
      <c r="CP26" s="166"/>
      <c r="CQ26" s="167">
        <f t="shared" si="110"/>
        <v>7854</v>
      </c>
      <c r="CR26" s="167">
        <v>65.45</v>
      </c>
      <c r="CS26" s="167">
        <f t="shared" si="111"/>
        <v>10863</v>
      </c>
      <c r="CT26" s="167">
        <v>120.7</v>
      </c>
      <c r="CU26" s="167">
        <f t="shared" si="112"/>
        <v>10312.199999999999</v>
      </c>
      <c r="CV26" s="167">
        <v>286.45</v>
      </c>
      <c r="CW26" s="167">
        <f t="shared" si="113"/>
        <v>10174.5</v>
      </c>
      <c r="CX26" s="167">
        <v>565.25</v>
      </c>
      <c r="CY26" s="167">
        <f t="shared" si="114"/>
        <v>9929.6999999999989</v>
      </c>
      <c r="CZ26" s="167">
        <v>551.65</v>
      </c>
      <c r="DA26" s="167">
        <f t="shared" si="115"/>
        <v>9929.6999999999989</v>
      </c>
      <c r="DB26" s="167">
        <v>551.65</v>
      </c>
      <c r="DC26" s="531">
        <f t="shared" si="116"/>
        <v>9164.6999999999989</v>
      </c>
      <c r="DD26" s="531">
        <v>509.15</v>
      </c>
      <c r="DE26" s="531">
        <f t="shared" si="117"/>
        <v>9164.6999999999989</v>
      </c>
      <c r="DF26" s="531">
        <v>509.15</v>
      </c>
      <c r="DG26" s="167">
        <f t="shared" si="118"/>
        <v>11152</v>
      </c>
      <c r="DH26" s="167">
        <v>2788</v>
      </c>
      <c r="DI26" s="167">
        <f t="shared" si="119"/>
        <v>9656</v>
      </c>
      <c r="DJ26" s="167">
        <v>120.7</v>
      </c>
      <c r="DK26" s="167">
        <f t="shared" si="120"/>
        <v>10312.199999999999</v>
      </c>
      <c r="DL26" s="167">
        <v>286.45</v>
      </c>
      <c r="DM26" s="167">
        <f t="shared" si="121"/>
        <v>10174.5</v>
      </c>
      <c r="DN26" s="167">
        <v>565.25</v>
      </c>
      <c r="DO26" s="167">
        <f>'Production Summary'!$N$61</f>
        <v>4500</v>
      </c>
      <c r="DP26" s="531">
        <f>'Production Summary'!$M$61</f>
        <v>750</v>
      </c>
      <c r="DQ26" s="164">
        <v>0</v>
      </c>
      <c r="DR26" s="164">
        <f>'Production Summary'!$N$62</f>
        <v>8900</v>
      </c>
      <c r="DS26" s="164">
        <f>'Production Summary'!$N$70</f>
        <v>300</v>
      </c>
      <c r="DT26" s="328">
        <f>'Production Summary'!$M$70</f>
        <v>25</v>
      </c>
      <c r="DU26" s="164">
        <v>0</v>
      </c>
      <c r="DV26" s="164">
        <f t="shared" ref="DV26:DV68" si="125">DS26/2</f>
        <v>150</v>
      </c>
      <c r="DW26" s="164">
        <v>0</v>
      </c>
      <c r="DX26" s="167">
        <f t="shared" si="122"/>
        <v>210</v>
      </c>
      <c r="DY26" s="164">
        <v>0</v>
      </c>
      <c r="DZ26" s="167">
        <f>'Production Summary'!$N$65</f>
        <v>384</v>
      </c>
      <c r="EA26" s="164">
        <v>0</v>
      </c>
      <c r="EB26" s="167">
        <f>'Production Summary'!$N$66</f>
        <v>192</v>
      </c>
      <c r="EC26" s="164">
        <v>0</v>
      </c>
      <c r="ED26" s="167">
        <v>104.4</v>
      </c>
      <c r="EE26" s="164">
        <v>0</v>
      </c>
      <c r="EF26" s="167">
        <v>104.4</v>
      </c>
      <c r="EG26" s="164">
        <v>0</v>
      </c>
      <c r="EH26" s="167">
        <v>355</v>
      </c>
      <c r="EI26" s="101"/>
      <c r="EJ26" s="3"/>
      <c r="EK26" s="3"/>
      <c r="ER26" s="64" t="s">
        <v>42</v>
      </c>
      <c r="ES26" s="61" t="str">
        <f t="shared" si="4"/>
        <v>Arti Beverages &amp; Foods - Boriyakala Old Dhamtari Raod</v>
      </c>
      <c r="ET26" s="24">
        <f t="shared" si="36"/>
        <v>0</v>
      </c>
    </row>
    <row r="27" spans="1:150" ht="15" customHeight="1">
      <c r="A27" t="b">
        <f>C27='Raipur-3'!C27</f>
        <v>1</v>
      </c>
      <c r="B27" s="69">
        <f t="shared" si="37"/>
        <v>22</v>
      </c>
      <c r="C27" s="61" t="str">
        <f>IF('Raipur-3'!C27="","",'Raipur-3'!C27)</f>
        <v>Ashoka Mart-Kushalpur</v>
      </c>
      <c r="D27" s="164">
        <f>'Production Summary'!$N$4</f>
        <v>666</v>
      </c>
      <c r="E27" s="164">
        <f>'Production Summary'!$M$4</f>
        <v>27.75</v>
      </c>
      <c r="F27" s="164">
        <v>0</v>
      </c>
      <c r="G27" s="167">
        <f t="shared" si="95"/>
        <v>674.40000000000009</v>
      </c>
      <c r="H27" s="167">
        <v>28.1</v>
      </c>
      <c r="I27" s="164">
        <v>0</v>
      </c>
      <c r="J27" s="164">
        <f>'Production Summary'!$N$6</f>
        <v>200</v>
      </c>
      <c r="K27" s="328">
        <f>'Production Summary'!$M$6</f>
        <v>7.5</v>
      </c>
      <c r="L27" s="164">
        <v>0</v>
      </c>
      <c r="M27" s="365">
        <f>'Production Summary'!$N$7</f>
        <v>612.72</v>
      </c>
      <c r="N27" s="367">
        <f>'Production Summary'!$M$7</f>
        <v>25.53</v>
      </c>
      <c r="O27" s="164">
        <v>0</v>
      </c>
      <c r="P27" s="164">
        <f>'Production Summary'!$N$8</f>
        <v>780</v>
      </c>
      <c r="Q27" s="164">
        <f>'Production Summary'!$M$8</f>
        <v>65</v>
      </c>
      <c r="R27" s="164">
        <v>0</v>
      </c>
      <c r="S27" s="164">
        <f>'Production Summary'!$N$9</f>
        <v>720</v>
      </c>
      <c r="T27" s="164">
        <f>'Production Summary'!$M$9</f>
        <v>60</v>
      </c>
      <c r="U27" s="164">
        <v>0</v>
      </c>
      <c r="V27" s="164">
        <f>'Production Summary'!$N$10</f>
        <v>876</v>
      </c>
      <c r="W27" s="164">
        <f>'Production Summary'!$M$10</f>
        <v>73</v>
      </c>
      <c r="X27" s="164">
        <v>0</v>
      </c>
      <c r="Y27" s="531">
        <f t="shared" si="123"/>
        <v>216</v>
      </c>
      <c r="Z27" s="531">
        <v>18</v>
      </c>
      <c r="AA27" s="164">
        <v>0</v>
      </c>
      <c r="AB27" s="167">
        <f t="shared" si="40"/>
        <v>132</v>
      </c>
      <c r="AC27" s="167">
        <v>22</v>
      </c>
      <c r="AD27" s="164">
        <v>0</v>
      </c>
      <c r="AE27" s="167">
        <f t="shared" si="96"/>
        <v>264</v>
      </c>
      <c r="AF27" s="167">
        <v>22</v>
      </c>
      <c r="AG27" s="164">
        <v>0</v>
      </c>
      <c r="AH27" s="167">
        <f t="shared" si="97"/>
        <v>1080</v>
      </c>
      <c r="AI27" s="167">
        <v>18</v>
      </c>
      <c r="AJ27" s="164">
        <v>0</v>
      </c>
      <c r="AK27" s="167">
        <f t="shared" si="98"/>
        <v>915</v>
      </c>
      <c r="AL27" s="167">
        <v>30.5</v>
      </c>
      <c r="AM27" s="164">
        <v>0</v>
      </c>
      <c r="AN27" s="167">
        <f t="shared" si="124"/>
        <v>900</v>
      </c>
      <c r="AO27" s="167">
        <v>75</v>
      </c>
      <c r="AP27" s="164">
        <v>0</v>
      </c>
      <c r="AQ27" s="167">
        <f t="shared" si="100"/>
        <v>700</v>
      </c>
      <c r="AR27" s="167">
        <v>350</v>
      </c>
      <c r="AS27" s="164">
        <v>0</v>
      </c>
      <c r="AT27" s="167">
        <v>390</v>
      </c>
      <c r="AU27" s="167">
        <v>1095</v>
      </c>
      <c r="AV27" s="167">
        <f t="shared" si="101"/>
        <v>150</v>
      </c>
      <c r="AW27" s="167">
        <v>12.5</v>
      </c>
      <c r="AX27" s="164">
        <v>0</v>
      </c>
      <c r="AY27" s="167">
        <f t="shared" si="102"/>
        <v>150</v>
      </c>
      <c r="AZ27" s="167">
        <v>12.5</v>
      </c>
      <c r="BA27" s="164">
        <v>0</v>
      </c>
      <c r="BB27" s="167">
        <f t="shared" si="103"/>
        <v>837</v>
      </c>
      <c r="BC27" s="167">
        <v>13.95</v>
      </c>
      <c r="BD27" s="164">
        <v>0</v>
      </c>
      <c r="BE27" s="167">
        <f t="shared" si="104"/>
        <v>636</v>
      </c>
      <c r="BF27" s="167">
        <v>53</v>
      </c>
      <c r="BG27" s="164">
        <v>0</v>
      </c>
      <c r="BH27" s="167">
        <f t="shared" si="105"/>
        <v>520</v>
      </c>
      <c r="BI27" s="167">
        <v>260</v>
      </c>
      <c r="BJ27" s="164">
        <v>0</v>
      </c>
      <c r="BK27" s="387"/>
      <c r="BL27" s="167">
        <v>842.97</v>
      </c>
      <c r="BM27" s="164">
        <f>'Production Summary'!$N$34</f>
        <v>360.59999999999997</v>
      </c>
      <c r="BN27" s="164">
        <f>'Production Summary'!$M$34</f>
        <v>6.01</v>
      </c>
      <c r="BO27" s="164">
        <v>0</v>
      </c>
      <c r="BP27" s="164">
        <f>'Production Summary'!$N$36</f>
        <v>717</v>
      </c>
      <c r="BQ27" s="164">
        <f>'Production Summary'!$M$36</f>
        <v>11.95</v>
      </c>
      <c r="BR27" s="164">
        <v>0</v>
      </c>
      <c r="BS27" s="167">
        <f t="shared" si="106"/>
        <v>230</v>
      </c>
      <c r="BT27" s="167">
        <v>23</v>
      </c>
      <c r="BU27" s="164">
        <v>0</v>
      </c>
      <c r="BV27" s="167">
        <f t="shared" si="107"/>
        <v>300</v>
      </c>
      <c r="BW27" s="167">
        <v>30</v>
      </c>
      <c r="BX27" s="164">
        <v>0</v>
      </c>
      <c r="BY27" s="167">
        <f t="shared" si="108"/>
        <v>313.89999999999998</v>
      </c>
      <c r="BZ27" s="167">
        <v>31.39</v>
      </c>
      <c r="CA27" s="164">
        <v>0</v>
      </c>
      <c r="CB27" s="167">
        <f t="shared" si="109"/>
        <v>145</v>
      </c>
      <c r="CC27" s="167">
        <v>14.5</v>
      </c>
      <c r="CD27" s="164">
        <v>0</v>
      </c>
      <c r="CE27" s="164">
        <f>'Production Summary'!$N$42</f>
        <v>1136.3519999999996</v>
      </c>
      <c r="CF27" s="167">
        <v>84.549999999999983</v>
      </c>
      <c r="CG27" s="164">
        <v>0</v>
      </c>
      <c r="CH27" s="164">
        <v>0</v>
      </c>
      <c r="CI27" s="167">
        <v>193</v>
      </c>
      <c r="CJ27" s="164">
        <v>0</v>
      </c>
      <c r="CK27" s="167">
        <v>360.45</v>
      </c>
      <c r="CL27" s="164">
        <v>0</v>
      </c>
      <c r="CM27" s="375">
        <f>'Production Summary'!$N$45</f>
        <v>1650</v>
      </c>
      <c r="CN27" s="164">
        <f>'Production Summary'!$N$46</f>
        <v>270</v>
      </c>
      <c r="CO27" s="164">
        <f>'Production Summary'!$N$47</f>
        <v>1350</v>
      </c>
      <c r="CP27" s="166"/>
      <c r="CQ27" s="167">
        <f t="shared" si="110"/>
        <v>7854</v>
      </c>
      <c r="CR27" s="167">
        <v>65.45</v>
      </c>
      <c r="CS27" s="167">
        <f t="shared" si="111"/>
        <v>10863</v>
      </c>
      <c r="CT27" s="167">
        <v>120.7</v>
      </c>
      <c r="CU27" s="167">
        <f t="shared" si="112"/>
        <v>10312.199999999999</v>
      </c>
      <c r="CV27" s="167">
        <v>286.45</v>
      </c>
      <c r="CW27" s="167">
        <f t="shared" si="113"/>
        <v>10174.5</v>
      </c>
      <c r="CX27" s="167">
        <v>565.25</v>
      </c>
      <c r="CY27" s="167">
        <f t="shared" si="114"/>
        <v>9929.6999999999989</v>
      </c>
      <c r="CZ27" s="167">
        <v>551.65</v>
      </c>
      <c r="DA27" s="167">
        <f t="shared" si="115"/>
        <v>9929.6999999999989</v>
      </c>
      <c r="DB27" s="167">
        <v>551.65</v>
      </c>
      <c r="DC27" s="531">
        <f t="shared" si="116"/>
        <v>9164.6999999999989</v>
      </c>
      <c r="DD27" s="531">
        <v>509.15</v>
      </c>
      <c r="DE27" s="531">
        <f t="shared" si="117"/>
        <v>9164.6999999999989</v>
      </c>
      <c r="DF27" s="531">
        <v>509.15</v>
      </c>
      <c r="DG27" s="167">
        <f t="shared" si="118"/>
        <v>11152</v>
      </c>
      <c r="DH27" s="167">
        <v>2788</v>
      </c>
      <c r="DI27" s="167">
        <f t="shared" si="119"/>
        <v>9656</v>
      </c>
      <c r="DJ27" s="167">
        <v>120.7</v>
      </c>
      <c r="DK27" s="167">
        <f t="shared" si="120"/>
        <v>10312.199999999999</v>
      </c>
      <c r="DL27" s="167">
        <v>286.45</v>
      </c>
      <c r="DM27" s="167">
        <f t="shared" si="121"/>
        <v>10174.5</v>
      </c>
      <c r="DN27" s="167">
        <v>565.25</v>
      </c>
      <c r="DO27" s="167">
        <f>'Production Summary'!$N$61</f>
        <v>4500</v>
      </c>
      <c r="DP27" s="531">
        <f>'Production Summary'!$M$61</f>
        <v>750</v>
      </c>
      <c r="DQ27" s="164">
        <v>0</v>
      </c>
      <c r="DR27" s="164">
        <f>'Production Summary'!$N$62</f>
        <v>8900</v>
      </c>
      <c r="DS27" s="164">
        <f>'Production Summary'!$N$70</f>
        <v>300</v>
      </c>
      <c r="DT27" s="328">
        <f>'Production Summary'!$M$70</f>
        <v>25</v>
      </c>
      <c r="DU27" s="164">
        <v>0</v>
      </c>
      <c r="DV27" s="164">
        <f t="shared" si="125"/>
        <v>150</v>
      </c>
      <c r="DW27" s="164">
        <v>0</v>
      </c>
      <c r="DX27" s="167">
        <f t="shared" si="122"/>
        <v>210</v>
      </c>
      <c r="DY27" s="164">
        <v>0</v>
      </c>
      <c r="DZ27" s="167">
        <f>'Production Summary'!$N$65</f>
        <v>384</v>
      </c>
      <c r="EA27" s="164">
        <v>0</v>
      </c>
      <c r="EB27" s="167">
        <f>'Production Summary'!$N$66</f>
        <v>192</v>
      </c>
      <c r="EC27" s="164">
        <v>0</v>
      </c>
      <c r="ED27" s="167">
        <v>104.4</v>
      </c>
      <c r="EE27" s="164">
        <v>0</v>
      </c>
      <c r="EF27" s="167">
        <v>104.4</v>
      </c>
      <c r="EG27" s="164">
        <v>0</v>
      </c>
      <c r="EH27" s="167">
        <v>355</v>
      </c>
      <c r="EI27" s="101"/>
      <c r="EJ27" s="3"/>
      <c r="EK27" s="3"/>
      <c r="ER27" s="64" t="s">
        <v>43</v>
      </c>
      <c r="ES27" s="61" t="str">
        <f t="shared" si="4"/>
        <v>Ashoka Mart-Kushalpur</v>
      </c>
      <c r="ET27" s="24">
        <f t="shared" si="36"/>
        <v>0</v>
      </c>
    </row>
    <row r="28" spans="1:150" ht="15" customHeight="1">
      <c r="A28" t="b">
        <f>C28='Raipur-3'!C28</f>
        <v>1</v>
      </c>
      <c r="B28" s="69">
        <f t="shared" si="37"/>
        <v>23</v>
      </c>
      <c r="C28" s="61" t="str">
        <f>IF('Raipur-3'!C28="","",'Raipur-3'!C28)</f>
        <v>Ashoka Mart- Ashokaratan</v>
      </c>
      <c r="D28" s="164">
        <f>'Production Summary'!$N$4</f>
        <v>666</v>
      </c>
      <c r="E28" s="164">
        <f>'Production Summary'!$M$4</f>
        <v>27.75</v>
      </c>
      <c r="F28" s="164">
        <v>0</v>
      </c>
      <c r="G28" s="167">
        <f t="shared" si="95"/>
        <v>674.40000000000009</v>
      </c>
      <c r="H28" s="167">
        <v>28.1</v>
      </c>
      <c r="I28" s="164">
        <v>0</v>
      </c>
      <c r="J28" s="164">
        <f>'Production Summary'!$N$6</f>
        <v>200</v>
      </c>
      <c r="K28" s="328">
        <f>'Production Summary'!$M$6</f>
        <v>7.5</v>
      </c>
      <c r="L28" s="164">
        <v>0</v>
      </c>
      <c r="M28" s="365">
        <f>'Production Summary'!$N$7</f>
        <v>612.72</v>
      </c>
      <c r="N28" s="367">
        <f>'Production Summary'!$M$7</f>
        <v>25.53</v>
      </c>
      <c r="O28" s="164">
        <v>0</v>
      </c>
      <c r="P28" s="164">
        <f>'Production Summary'!$N$8</f>
        <v>780</v>
      </c>
      <c r="Q28" s="164">
        <f>'Production Summary'!$M$8</f>
        <v>65</v>
      </c>
      <c r="R28" s="164">
        <v>0</v>
      </c>
      <c r="S28" s="164">
        <f>'Production Summary'!$N$9</f>
        <v>720</v>
      </c>
      <c r="T28" s="164">
        <f>'Production Summary'!$M$9</f>
        <v>60</v>
      </c>
      <c r="U28" s="164">
        <v>0</v>
      </c>
      <c r="V28" s="164">
        <f>'Production Summary'!$N$10</f>
        <v>876</v>
      </c>
      <c r="W28" s="164">
        <f>'Production Summary'!$M$10</f>
        <v>73</v>
      </c>
      <c r="X28" s="164">
        <v>0</v>
      </c>
      <c r="Y28" s="531">
        <f t="shared" si="123"/>
        <v>216</v>
      </c>
      <c r="Z28" s="531">
        <v>18</v>
      </c>
      <c r="AA28" s="164">
        <v>0</v>
      </c>
      <c r="AB28" s="167">
        <f t="shared" si="40"/>
        <v>132</v>
      </c>
      <c r="AC28" s="167">
        <v>22</v>
      </c>
      <c r="AD28" s="164">
        <v>0</v>
      </c>
      <c r="AE28" s="167">
        <f t="shared" si="96"/>
        <v>264</v>
      </c>
      <c r="AF28" s="167">
        <v>22</v>
      </c>
      <c r="AG28" s="164">
        <v>0</v>
      </c>
      <c r="AH28" s="167">
        <f t="shared" si="97"/>
        <v>1080</v>
      </c>
      <c r="AI28" s="167">
        <v>18</v>
      </c>
      <c r="AJ28" s="164">
        <v>0</v>
      </c>
      <c r="AK28" s="167">
        <f t="shared" si="98"/>
        <v>915</v>
      </c>
      <c r="AL28" s="167">
        <v>30.5</v>
      </c>
      <c r="AM28" s="164">
        <v>0</v>
      </c>
      <c r="AN28" s="167">
        <f t="shared" si="124"/>
        <v>900</v>
      </c>
      <c r="AO28" s="167">
        <v>75</v>
      </c>
      <c r="AP28" s="164">
        <v>0</v>
      </c>
      <c r="AQ28" s="167">
        <f t="shared" si="100"/>
        <v>700</v>
      </c>
      <c r="AR28" s="167">
        <v>350</v>
      </c>
      <c r="AS28" s="164">
        <v>0</v>
      </c>
      <c r="AT28" s="167">
        <v>390</v>
      </c>
      <c r="AU28" s="167">
        <v>1095</v>
      </c>
      <c r="AV28" s="167">
        <f t="shared" si="101"/>
        <v>150</v>
      </c>
      <c r="AW28" s="167">
        <v>12.5</v>
      </c>
      <c r="AX28" s="164">
        <v>0</v>
      </c>
      <c r="AY28" s="167">
        <f t="shared" si="102"/>
        <v>150</v>
      </c>
      <c r="AZ28" s="167">
        <v>12.5</v>
      </c>
      <c r="BA28" s="164">
        <v>0</v>
      </c>
      <c r="BB28" s="167">
        <f t="shared" si="103"/>
        <v>837</v>
      </c>
      <c r="BC28" s="167">
        <v>13.95</v>
      </c>
      <c r="BD28" s="164">
        <v>0</v>
      </c>
      <c r="BE28" s="167">
        <f t="shared" si="104"/>
        <v>636</v>
      </c>
      <c r="BF28" s="167">
        <v>53</v>
      </c>
      <c r="BG28" s="164">
        <v>0</v>
      </c>
      <c r="BH28" s="167">
        <f t="shared" si="105"/>
        <v>520</v>
      </c>
      <c r="BI28" s="167">
        <v>260</v>
      </c>
      <c r="BJ28" s="164">
        <v>0</v>
      </c>
      <c r="BK28" s="387"/>
      <c r="BL28" s="167">
        <v>842.97</v>
      </c>
      <c r="BM28" s="164">
        <f>'Production Summary'!$N$34</f>
        <v>360.59999999999997</v>
      </c>
      <c r="BN28" s="164">
        <f>'Production Summary'!$M$34</f>
        <v>6.01</v>
      </c>
      <c r="BO28" s="164">
        <v>0</v>
      </c>
      <c r="BP28" s="164">
        <f>'Production Summary'!$N$36</f>
        <v>717</v>
      </c>
      <c r="BQ28" s="164">
        <f>'Production Summary'!$M$36</f>
        <v>11.95</v>
      </c>
      <c r="BR28" s="164">
        <v>0</v>
      </c>
      <c r="BS28" s="167">
        <f t="shared" si="106"/>
        <v>230</v>
      </c>
      <c r="BT28" s="167">
        <v>23</v>
      </c>
      <c r="BU28" s="164">
        <v>0</v>
      </c>
      <c r="BV28" s="167">
        <f t="shared" si="107"/>
        <v>300</v>
      </c>
      <c r="BW28" s="167">
        <v>30</v>
      </c>
      <c r="BX28" s="164">
        <v>0</v>
      </c>
      <c r="BY28" s="167">
        <f t="shared" si="108"/>
        <v>313.89999999999998</v>
      </c>
      <c r="BZ28" s="167">
        <v>31.39</v>
      </c>
      <c r="CA28" s="164">
        <v>0</v>
      </c>
      <c r="CB28" s="167">
        <f t="shared" si="109"/>
        <v>145</v>
      </c>
      <c r="CC28" s="167">
        <v>14.5</v>
      </c>
      <c r="CD28" s="164">
        <v>0</v>
      </c>
      <c r="CE28" s="164">
        <f>'Production Summary'!$N$42</f>
        <v>1136.3519999999996</v>
      </c>
      <c r="CF28" s="167">
        <v>84.549999999999983</v>
      </c>
      <c r="CG28" s="164">
        <v>0</v>
      </c>
      <c r="CH28" s="164">
        <v>0</v>
      </c>
      <c r="CI28" s="167">
        <v>193</v>
      </c>
      <c r="CJ28" s="164">
        <v>0</v>
      </c>
      <c r="CK28" s="167">
        <v>360.45</v>
      </c>
      <c r="CL28" s="164">
        <v>0</v>
      </c>
      <c r="CM28" s="375">
        <f>'Production Summary'!$N$45</f>
        <v>1650</v>
      </c>
      <c r="CN28" s="164">
        <f>'Production Summary'!$N$46</f>
        <v>270</v>
      </c>
      <c r="CO28" s="164">
        <f>'Production Summary'!$N$47</f>
        <v>1350</v>
      </c>
      <c r="CP28" s="166"/>
      <c r="CQ28" s="167">
        <f t="shared" si="110"/>
        <v>7854</v>
      </c>
      <c r="CR28" s="167">
        <v>65.45</v>
      </c>
      <c r="CS28" s="167">
        <f t="shared" si="111"/>
        <v>10863</v>
      </c>
      <c r="CT28" s="167">
        <v>120.7</v>
      </c>
      <c r="CU28" s="167">
        <f t="shared" si="112"/>
        <v>10312.199999999999</v>
      </c>
      <c r="CV28" s="167">
        <v>286.45</v>
      </c>
      <c r="CW28" s="167">
        <f t="shared" si="113"/>
        <v>10174.5</v>
      </c>
      <c r="CX28" s="167">
        <v>565.25</v>
      </c>
      <c r="CY28" s="167">
        <f t="shared" si="114"/>
        <v>9929.6999999999989</v>
      </c>
      <c r="CZ28" s="167">
        <v>551.65</v>
      </c>
      <c r="DA28" s="167">
        <f t="shared" si="115"/>
        <v>9929.6999999999989</v>
      </c>
      <c r="DB28" s="167">
        <v>551.65</v>
      </c>
      <c r="DC28" s="531">
        <f t="shared" si="116"/>
        <v>9164.6999999999989</v>
      </c>
      <c r="DD28" s="531">
        <v>509.15</v>
      </c>
      <c r="DE28" s="531">
        <f t="shared" si="117"/>
        <v>9164.6999999999989</v>
      </c>
      <c r="DF28" s="531">
        <v>509.15</v>
      </c>
      <c r="DG28" s="167">
        <f t="shared" si="118"/>
        <v>11152</v>
      </c>
      <c r="DH28" s="167">
        <v>2788</v>
      </c>
      <c r="DI28" s="167">
        <f t="shared" si="119"/>
        <v>9656</v>
      </c>
      <c r="DJ28" s="167">
        <v>120.7</v>
      </c>
      <c r="DK28" s="167">
        <f t="shared" si="120"/>
        <v>10312.199999999999</v>
      </c>
      <c r="DL28" s="167">
        <v>286.45</v>
      </c>
      <c r="DM28" s="167">
        <f t="shared" si="121"/>
        <v>10174.5</v>
      </c>
      <c r="DN28" s="167">
        <v>565.25</v>
      </c>
      <c r="DO28" s="167">
        <f>'Production Summary'!$N$61</f>
        <v>4500</v>
      </c>
      <c r="DP28" s="531">
        <f>'Production Summary'!$M$61</f>
        <v>750</v>
      </c>
      <c r="DQ28" s="164">
        <v>0</v>
      </c>
      <c r="DR28" s="164">
        <f>'Production Summary'!$N$62</f>
        <v>8900</v>
      </c>
      <c r="DS28" s="164">
        <f>'Production Summary'!$N$70</f>
        <v>300</v>
      </c>
      <c r="DT28" s="328">
        <f>'Production Summary'!$M$70</f>
        <v>25</v>
      </c>
      <c r="DU28" s="164">
        <v>0</v>
      </c>
      <c r="DV28" s="164">
        <f t="shared" si="125"/>
        <v>150</v>
      </c>
      <c r="DW28" s="164">
        <v>0</v>
      </c>
      <c r="DX28" s="167">
        <f t="shared" si="122"/>
        <v>210</v>
      </c>
      <c r="DY28" s="164">
        <v>0</v>
      </c>
      <c r="DZ28" s="167">
        <f>'Production Summary'!$N$65</f>
        <v>384</v>
      </c>
      <c r="EA28" s="164">
        <v>0</v>
      </c>
      <c r="EB28" s="167">
        <f>'Production Summary'!$N$66</f>
        <v>192</v>
      </c>
      <c r="EC28" s="164">
        <v>0</v>
      </c>
      <c r="ED28" s="167">
        <v>104.4</v>
      </c>
      <c r="EE28" s="164">
        <v>0</v>
      </c>
      <c r="EF28" s="167">
        <v>104.4</v>
      </c>
      <c r="EG28" s="164">
        <v>0</v>
      </c>
      <c r="EH28" s="167">
        <v>355</v>
      </c>
      <c r="EI28" s="101"/>
      <c r="EJ28" s="3"/>
      <c r="EK28" s="3"/>
      <c r="ER28" s="64" t="s">
        <v>44</v>
      </c>
      <c r="ES28" s="61" t="str">
        <f t="shared" si="4"/>
        <v>Ashoka Mart- Ashokaratan</v>
      </c>
      <c r="ET28" s="24">
        <f t="shared" si="36"/>
        <v>0</v>
      </c>
    </row>
    <row r="29" spans="1:150" ht="15" customHeight="1">
      <c r="A29" t="b">
        <f>C29='Raipur-3'!C29</f>
        <v>1</v>
      </c>
      <c r="B29" s="69">
        <f t="shared" si="37"/>
        <v>24</v>
      </c>
      <c r="C29" s="61" t="str">
        <f>IF('Raipur-3'!C29="","",'Raipur-3'!C29)</f>
        <v>Shree Mega Mart-Amleshwar</v>
      </c>
      <c r="D29" s="164">
        <f>'Production Summary'!$N$4</f>
        <v>666</v>
      </c>
      <c r="E29" s="164">
        <f>'Production Summary'!$M$4</f>
        <v>27.75</v>
      </c>
      <c r="F29" s="164">
        <v>0</v>
      </c>
      <c r="G29" s="167">
        <f t="shared" si="95"/>
        <v>674.40000000000009</v>
      </c>
      <c r="H29" s="167">
        <v>28.1</v>
      </c>
      <c r="I29" s="164">
        <v>0</v>
      </c>
      <c r="J29" s="164">
        <f>'Production Summary'!$N$6</f>
        <v>200</v>
      </c>
      <c r="K29" s="328">
        <f>'Production Summary'!$M$6</f>
        <v>7.5</v>
      </c>
      <c r="L29" s="164">
        <v>0</v>
      </c>
      <c r="M29" s="365">
        <f>'Production Summary'!$N$7</f>
        <v>612.72</v>
      </c>
      <c r="N29" s="367">
        <f>'Production Summary'!$M$7</f>
        <v>25.53</v>
      </c>
      <c r="O29" s="164">
        <v>0</v>
      </c>
      <c r="P29" s="164">
        <f>'Production Summary'!$N$8</f>
        <v>780</v>
      </c>
      <c r="Q29" s="164">
        <f>'Production Summary'!$M$8</f>
        <v>65</v>
      </c>
      <c r="R29" s="164">
        <v>0</v>
      </c>
      <c r="S29" s="164">
        <f>'Production Summary'!$N$9</f>
        <v>720</v>
      </c>
      <c r="T29" s="164">
        <f>'Production Summary'!$M$9</f>
        <v>60</v>
      </c>
      <c r="U29" s="164">
        <v>0</v>
      </c>
      <c r="V29" s="164">
        <f>'Production Summary'!$N$10</f>
        <v>876</v>
      </c>
      <c r="W29" s="164">
        <f>'Production Summary'!$M$10</f>
        <v>73</v>
      </c>
      <c r="X29" s="164">
        <v>0</v>
      </c>
      <c r="Y29" s="531">
        <f t="shared" si="123"/>
        <v>216</v>
      </c>
      <c r="Z29" s="531">
        <v>18</v>
      </c>
      <c r="AA29" s="164">
        <v>0</v>
      </c>
      <c r="AB29" s="167">
        <f t="shared" si="40"/>
        <v>132</v>
      </c>
      <c r="AC29" s="167">
        <v>22</v>
      </c>
      <c r="AD29" s="164">
        <v>0</v>
      </c>
      <c r="AE29" s="167">
        <f t="shared" si="96"/>
        <v>264</v>
      </c>
      <c r="AF29" s="167">
        <v>22</v>
      </c>
      <c r="AG29" s="164">
        <v>0</v>
      </c>
      <c r="AH29" s="167">
        <f t="shared" si="97"/>
        <v>1080</v>
      </c>
      <c r="AI29" s="167">
        <v>18</v>
      </c>
      <c r="AJ29" s="164">
        <v>0</v>
      </c>
      <c r="AK29" s="167">
        <f t="shared" si="98"/>
        <v>915</v>
      </c>
      <c r="AL29" s="167">
        <v>30.5</v>
      </c>
      <c r="AM29" s="164">
        <v>0</v>
      </c>
      <c r="AN29" s="167">
        <f t="shared" si="124"/>
        <v>900</v>
      </c>
      <c r="AO29" s="167">
        <v>75</v>
      </c>
      <c r="AP29" s="164">
        <v>0</v>
      </c>
      <c r="AQ29" s="167">
        <f t="shared" ref="AQ29:AQ32" si="126">AR29*2</f>
        <v>700</v>
      </c>
      <c r="AR29" s="167">
        <v>350</v>
      </c>
      <c r="AS29" s="164">
        <v>0</v>
      </c>
      <c r="AT29" s="167">
        <v>390</v>
      </c>
      <c r="AU29" s="167">
        <v>1095</v>
      </c>
      <c r="AV29" s="167">
        <f t="shared" ref="AV29:AV36" si="127">AW29*12</f>
        <v>150</v>
      </c>
      <c r="AW29" s="167">
        <v>12.5</v>
      </c>
      <c r="AX29" s="164">
        <v>0</v>
      </c>
      <c r="AY29" s="167">
        <f t="shared" si="102"/>
        <v>150</v>
      </c>
      <c r="AZ29" s="167">
        <v>12.5</v>
      </c>
      <c r="BA29" s="164">
        <v>0</v>
      </c>
      <c r="BB29" s="167">
        <f t="shared" ref="BB29:BB36" si="128">BC29*60</f>
        <v>837</v>
      </c>
      <c r="BC29" s="167">
        <v>13.95</v>
      </c>
      <c r="BD29" s="164">
        <v>0</v>
      </c>
      <c r="BE29" s="167">
        <f t="shared" ref="BE29:BE36" si="129">BF29*12</f>
        <v>636</v>
      </c>
      <c r="BF29" s="167">
        <v>53</v>
      </c>
      <c r="BG29" s="164">
        <v>0</v>
      </c>
      <c r="BH29" s="167">
        <f t="shared" ref="BH29:BH32" si="130">BI29*2</f>
        <v>520</v>
      </c>
      <c r="BI29" s="167">
        <v>260</v>
      </c>
      <c r="BJ29" s="164">
        <v>0</v>
      </c>
      <c r="BK29" s="386"/>
      <c r="BL29" s="167">
        <v>842.97</v>
      </c>
      <c r="BM29" s="164">
        <f>'Production Summary'!$N$34</f>
        <v>360.59999999999997</v>
      </c>
      <c r="BN29" s="164">
        <f>'Production Summary'!$M$34</f>
        <v>6.01</v>
      </c>
      <c r="BO29" s="164">
        <v>0</v>
      </c>
      <c r="BP29" s="164">
        <f>'Production Summary'!$N$36</f>
        <v>717</v>
      </c>
      <c r="BQ29" s="164">
        <f>'Production Summary'!$M$36</f>
        <v>11.95</v>
      </c>
      <c r="BR29" s="164">
        <v>0</v>
      </c>
      <c r="BS29" s="167">
        <f t="shared" ref="BS29:BS36" si="131">BT29*10</f>
        <v>230</v>
      </c>
      <c r="BT29" s="167">
        <v>23</v>
      </c>
      <c r="BU29" s="164">
        <v>0</v>
      </c>
      <c r="BV29" s="167">
        <f t="shared" si="107"/>
        <v>300</v>
      </c>
      <c r="BW29" s="167">
        <v>30</v>
      </c>
      <c r="BX29" s="164">
        <v>0</v>
      </c>
      <c r="BY29" s="165">
        <f>'Production Summary'!$N$39</f>
        <v>300.38406247988502</v>
      </c>
      <c r="BZ29" s="164">
        <f>'Production Summary'!$M$39</f>
        <v>30.038406247988501</v>
      </c>
      <c r="CA29" s="164">
        <v>0</v>
      </c>
      <c r="CB29" s="167">
        <f t="shared" ref="CB29:CB50" si="132">CC29*10</f>
        <v>145</v>
      </c>
      <c r="CC29" s="167">
        <v>14.5</v>
      </c>
      <c r="CD29" s="164">
        <v>0</v>
      </c>
      <c r="CE29" s="164">
        <f>'Production Summary'!$N$42</f>
        <v>1136.3519999999996</v>
      </c>
      <c r="CF29" s="167">
        <v>84.549999999999983</v>
      </c>
      <c r="CG29" s="164">
        <v>0</v>
      </c>
      <c r="CH29" s="164">
        <v>0</v>
      </c>
      <c r="CI29" s="167">
        <v>193</v>
      </c>
      <c r="CJ29" s="164">
        <v>0</v>
      </c>
      <c r="CK29" s="167">
        <v>360.45</v>
      </c>
      <c r="CL29" s="164">
        <v>0</v>
      </c>
      <c r="CM29" s="375">
        <f>'Production Summary'!$N$45</f>
        <v>1650</v>
      </c>
      <c r="CN29" s="164">
        <f>'Production Summary'!$N$46</f>
        <v>270</v>
      </c>
      <c r="CO29" s="164">
        <f>'Production Summary'!$N$47</f>
        <v>1350</v>
      </c>
      <c r="CP29" s="166"/>
      <c r="CQ29" s="167">
        <f t="shared" si="110"/>
        <v>7854</v>
      </c>
      <c r="CR29" s="167">
        <v>65.45</v>
      </c>
      <c r="CS29" s="167">
        <f t="shared" si="111"/>
        <v>10863</v>
      </c>
      <c r="CT29" s="167">
        <v>120.7</v>
      </c>
      <c r="CU29" s="167">
        <f t="shared" si="112"/>
        <v>10312.199999999999</v>
      </c>
      <c r="CV29" s="167">
        <v>286.45</v>
      </c>
      <c r="CW29" s="167">
        <f t="shared" si="113"/>
        <v>10174.5</v>
      </c>
      <c r="CX29" s="167">
        <v>565.25</v>
      </c>
      <c r="CY29" s="167">
        <f t="shared" si="114"/>
        <v>9929.6999999999989</v>
      </c>
      <c r="CZ29" s="167">
        <v>551.65</v>
      </c>
      <c r="DA29" s="167">
        <f t="shared" si="115"/>
        <v>9929.6999999999989</v>
      </c>
      <c r="DB29" s="167">
        <v>551.65</v>
      </c>
      <c r="DC29" s="531">
        <f t="shared" si="116"/>
        <v>9164.6999999999989</v>
      </c>
      <c r="DD29" s="531">
        <v>509.15</v>
      </c>
      <c r="DE29" s="531">
        <f t="shared" si="117"/>
        <v>9164.6999999999989</v>
      </c>
      <c r="DF29" s="531">
        <v>509.15</v>
      </c>
      <c r="DG29" s="167">
        <f t="shared" si="118"/>
        <v>11152</v>
      </c>
      <c r="DH29" s="167">
        <v>2788</v>
      </c>
      <c r="DI29" s="167">
        <f t="shared" si="119"/>
        <v>9656</v>
      </c>
      <c r="DJ29" s="167">
        <v>120.7</v>
      </c>
      <c r="DK29" s="167">
        <f t="shared" si="120"/>
        <v>10312.199999999999</v>
      </c>
      <c r="DL29" s="167">
        <v>286.45</v>
      </c>
      <c r="DM29" s="167">
        <f t="shared" si="121"/>
        <v>10174.5</v>
      </c>
      <c r="DN29" s="167">
        <v>565.25</v>
      </c>
      <c r="DO29" s="167">
        <f>'Production Summary'!$N$61</f>
        <v>4500</v>
      </c>
      <c r="DP29" s="531">
        <f>'Production Summary'!$M$61</f>
        <v>750</v>
      </c>
      <c r="DQ29" s="164">
        <v>0</v>
      </c>
      <c r="DR29" s="164">
        <f>'Production Summary'!$N$62</f>
        <v>8900</v>
      </c>
      <c r="DS29" s="164">
        <f>'Production Summary'!$N$70</f>
        <v>300</v>
      </c>
      <c r="DT29" s="328">
        <f>'Production Summary'!$M$70</f>
        <v>25</v>
      </c>
      <c r="DU29" s="164">
        <v>0</v>
      </c>
      <c r="DV29" s="164">
        <f t="shared" si="125"/>
        <v>150</v>
      </c>
      <c r="DW29" s="164">
        <v>0</v>
      </c>
      <c r="DX29" s="167">
        <f t="shared" ref="DX29:DX32" si="133">35*6</f>
        <v>210</v>
      </c>
      <c r="DY29" s="164">
        <v>0</v>
      </c>
      <c r="DZ29" s="167">
        <f>'Production Summary'!$N$65</f>
        <v>384</v>
      </c>
      <c r="EA29" s="164">
        <v>0</v>
      </c>
      <c r="EB29" s="167">
        <f>'Production Summary'!$N$66</f>
        <v>192</v>
      </c>
      <c r="EC29" s="164">
        <v>0</v>
      </c>
      <c r="ED29" s="167">
        <v>104.4</v>
      </c>
      <c r="EE29" s="164">
        <v>0</v>
      </c>
      <c r="EF29" s="167">
        <v>104.4</v>
      </c>
      <c r="EG29" s="164">
        <v>0</v>
      </c>
      <c r="EH29" s="167">
        <v>355</v>
      </c>
      <c r="EI29" s="101"/>
      <c r="EJ29" s="3"/>
      <c r="EK29" s="3"/>
      <c r="ER29" s="64" t="s">
        <v>45</v>
      </c>
      <c r="ES29" s="61" t="str">
        <f t="shared" si="4"/>
        <v>Shree Mega Mart-Amleshwar</v>
      </c>
      <c r="ET29" s="24">
        <f t="shared" si="36"/>
        <v>0</v>
      </c>
    </row>
    <row r="30" spans="1:150" ht="15" customHeight="1">
      <c r="A30" t="b">
        <f>C30='Raipur-3'!C30</f>
        <v>1</v>
      </c>
      <c r="B30" s="69">
        <f t="shared" si="37"/>
        <v>25</v>
      </c>
      <c r="C30" s="61" t="str">
        <f>IF('Raipur-3'!C30="","",'Raipur-3'!C30)</f>
        <v>Shree Mega Mart-Bhanpuri</v>
      </c>
      <c r="D30" s="164">
        <f>'Production Summary'!$N$4</f>
        <v>666</v>
      </c>
      <c r="E30" s="164">
        <f>'Production Summary'!$M$4</f>
        <v>27.75</v>
      </c>
      <c r="F30" s="164">
        <v>0</v>
      </c>
      <c r="G30" s="167">
        <f t="shared" si="95"/>
        <v>674.40000000000009</v>
      </c>
      <c r="H30" s="167">
        <v>28.1</v>
      </c>
      <c r="I30" s="164">
        <v>0</v>
      </c>
      <c r="J30" s="164">
        <f>'Production Summary'!$N$6</f>
        <v>200</v>
      </c>
      <c r="K30" s="328">
        <f>'Production Summary'!$M$6</f>
        <v>7.5</v>
      </c>
      <c r="L30" s="164">
        <v>0</v>
      </c>
      <c r="M30" s="365">
        <f>'Production Summary'!$N$7</f>
        <v>612.72</v>
      </c>
      <c r="N30" s="367">
        <f>'Production Summary'!$M$7</f>
        <v>25.53</v>
      </c>
      <c r="O30" s="164">
        <v>0</v>
      </c>
      <c r="P30" s="164">
        <f>'Production Summary'!$N$8</f>
        <v>780</v>
      </c>
      <c r="Q30" s="164">
        <f>'Production Summary'!$M$8</f>
        <v>65</v>
      </c>
      <c r="R30" s="164">
        <v>0</v>
      </c>
      <c r="S30" s="164">
        <f>'Production Summary'!$N$9</f>
        <v>720</v>
      </c>
      <c r="T30" s="164">
        <f>'Production Summary'!$M$9</f>
        <v>60</v>
      </c>
      <c r="U30" s="164">
        <v>0</v>
      </c>
      <c r="V30" s="164">
        <f>'Production Summary'!$N$10</f>
        <v>876</v>
      </c>
      <c r="W30" s="164">
        <f>'Production Summary'!$M$10</f>
        <v>73</v>
      </c>
      <c r="X30" s="164">
        <v>0</v>
      </c>
      <c r="Y30" s="531">
        <f t="shared" si="123"/>
        <v>216</v>
      </c>
      <c r="Z30" s="531">
        <v>18</v>
      </c>
      <c r="AA30" s="164">
        <v>0</v>
      </c>
      <c r="AB30" s="167">
        <f t="shared" si="40"/>
        <v>132</v>
      </c>
      <c r="AC30" s="167">
        <v>22</v>
      </c>
      <c r="AD30" s="164">
        <v>0</v>
      </c>
      <c r="AE30" s="167">
        <f t="shared" si="96"/>
        <v>264</v>
      </c>
      <c r="AF30" s="167">
        <v>22</v>
      </c>
      <c r="AG30" s="164">
        <v>0</v>
      </c>
      <c r="AH30" s="167">
        <f t="shared" si="97"/>
        <v>1080</v>
      </c>
      <c r="AI30" s="167">
        <v>18</v>
      </c>
      <c r="AJ30" s="164">
        <v>0</v>
      </c>
      <c r="AK30" s="167">
        <f t="shared" si="98"/>
        <v>915</v>
      </c>
      <c r="AL30" s="167">
        <v>30.5</v>
      </c>
      <c r="AM30" s="164">
        <v>0</v>
      </c>
      <c r="AN30" s="167">
        <f t="shared" si="124"/>
        <v>900</v>
      </c>
      <c r="AO30" s="167">
        <v>75</v>
      </c>
      <c r="AP30" s="164">
        <v>0</v>
      </c>
      <c r="AQ30" s="167">
        <f t="shared" si="126"/>
        <v>700</v>
      </c>
      <c r="AR30" s="167">
        <v>350</v>
      </c>
      <c r="AS30" s="164">
        <v>0</v>
      </c>
      <c r="AT30" s="167">
        <v>390</v>
      </c>
      <c r="AU30" s="167">
        <v>1095</v>
      </c>
      <c r="AV30" s="167">
        <f t="shared" si="127"/>
        <v>150</v>
      </c>
      <c r="AW30" s="167">
        <v>12.5</v>
      </c>
      <c r="AX30" s="164">
        <v>0</v>
      </c>
      <c r="AY30" s="167">
        <f t="shared" si="102"/>
        <v>150</v>
      </c>
      <c r="AZ30" s="167">
        <v>12.5</v>
      </c>
      <c r="BA30" s="164">
        <v>0</v>
      </c>
      <c r="BB30" s="167">
        <f t="shared" si="128"/>
        <v>837</v>
      </c>
      <c r="BC30" s="167">
        <v>13.95</v>
      </c>
      <c r="BD30" s="164">
        <v>0</v>
      </c>
      <c r="BE30" s="167">
        <f t="shared" si="129"/>
        <v>636</v>
      </c>
      <c r="BF30" s="167">
        <v>53</v>
      </c>
      <c r="BG30" s="164">
        <v>0</v>
      </c>
      <c r="BH30" s="167">
        <f t="shared" si="130"/>
        <v>520</v>
      </c>
      <c r="BI30" s="167">
        <v>260</v>
      </c>
      <c r="BJ30" s="164">
        <v>0</v>
      </c>
      <c r="BK30" s="386"/>
      <c r="BL30" s="167">
        <v>842.97</v>
      </c>
      <c r="BM30" s="164">
        <f>'Production Summary'!$N$34</f>
        <v>360.59999999999997</v>
      </c>
      <c r="BN30" s="164">
        <f>'Production Summary'!$M$34</f>
        <v>6.01</v>
      </c>
      <c r="BO30" s="164">
        <v>0</v>
      </c>
      <c r="BP30" s="164">
        <f>'Production Summary'!$N$36</f>
        <v>717</v>
      </c>
      <c r="BQ30" s="164">
        <f>'Production Summary'!$M$36</f>
        <v>11.95</v>
      </c>
      <c r="BR30" s="164">
        <v>0</v>
      </c>
      <c r="BS30" s="167">
        <f t="shared" si="131"/>
        <v>230</v>
      </c>
      <c r="BT30" s="167">
        <v>23</v>
      </c>
      <c r="BU30" s="164">
        <v>0</v>
      </c>
      <c r="BV30" s="167">
        <f t="shared" si="107"/>
        <v>300</v>
      </c>
      <c r="BW30" s="167">
        <v>30</v>
      </c>
      <c r="BX30" s="164">
        <v>0</v>
      </c>
      <c r="BY30" s="165">
        <f>'Production Summary'!$N$39</f>
        <v>300.38406247988502</v>
      </c>
      <c r="BZ30" s="164">
        <f>'Production Summary'!$M$39</f>
        <v>30.038406247988501</v>
      </c>
      <c r="CA30" s="164">
        <v>0</v>
      </c>
      <c r="CB30" s="167">
        <f t="shared" si="132"/>
        <v>145</v>
      </c>
      <c r="CC30" s="167">
        <v>14.5</v>
      </c>
      <c r="CD30" s="164">
        <v>0</v>
      </c>
      <c r="CE30" s="164">
        <f>'Production Summary'!$N$42</f>
        <v>1136.3519999999996</v>
      </c>
      <c r="CF30" s="167">
        <v>84.549999999999983</v>
      </c>
      <c r="CG30" s="164">
        <v>0</v>
      </c>
      <c r="CH30" s="164">
        <v>0</v>
      </c>
      <c r="CI30" s="167">
        <v>193</v>
      </c>
      <c r="CJ30" s="164">
        <v>0</v>
      </c>
      <c r="CK30" s="167">
        <v>360.45</v>
      </c>
      <c r="CL30" s="164">
        <v>0</v>
      </c>
      <c r="CM30" s="375">
        <f>'Production Summary'!$N$45</f>
        <v>1650</v>
      </c>
      <c r="CN30" s="164">
        <f>'Production Summary'!$N$46</f>
        <v>270</v>
      </c>
      <c r="CO30" s="164">
        <f>'Production Summary'!$N$47</f>
        <v>1350</v>
      </c>
      <c r="CP30" s="166"/>
      <c r="CQ30" s="167">
        <f t="shared" si="110"/>
        <v>7854</v>
      </c>
      <c r="CR30" s="167">
        <v>65.45</v>
      </c>
      <c r="CS30" s="167">
        <f t="shared" si="111"/>
        <v>10863</v>
      </c>
      <c r="CT30" s="167">
        <v>120.7</v>
      </c>
      <c r="CU30" s="167">
        <f t="shared" si="112"/>
        <v>10312.199999999999</v>
      </c>
      <c r="CV30" s="167">
        <v>286.45</v>
      </c>
      <c r="CW30" s="167">
        <f t="shared" si="113"/>
        <v>10174.5</v>
      </c>
      <c r="CX30" s="167">
        <v>565.25</v>
      </c>
      <c r="CY30" s="167">
        <f t="shared" si="114"/>
        <v>9929.6999999999989</v>
      </c>
      <c r="CZ30" s="167">
        <v>551.65</v>
      </c>
      <c r="DA30" s="167">
        <f t="shared" si="115"/>
        <v>9929.6999999999989</v>
      </c>
      <c r="DB30" s="167">
        <v>551.65</v>
      </c>
      <c r="DC30" s="531">
        <f t="shared" si="116"/>
        <v>9164.6999999999989</v>
      </c>
      <c r="DD30" s="531">
        <v>509.15</v>
      </c>
      <c r="DE30" s="531">
        <f t="shared" si="117"/>
        <v>9164.6999999999989</v>
      </c>
      <c r="DF30" s="531">
        <v>509.15</v>
      </c>
      <c r="DG30" s="167">
        <f t="shared" si="118"/>
        <v>11152</v>
      </c>
      <c r="DH30" s="167">
        <v>2788</v>
      </c>
      <c r="DI30" s="167">
        <f t="shared" si="119"/>
        <v>9656</v>
      </c>
      <c r="DJ30" s="167">
        <v>120.7</v>
      </c>
      <c r="DK30" s="167">
        <f t="shared" si="120"/>
        <v>10312.199999999999</v>
      </c>
      <c r="DL30" s="167">
        <v>286.45</v>
      </c>
      <c r="DM30" s="167">
        <f t="shared" si="121"/>
        <v>10174.5</v>
      </c>
      <c r="DN30" s="167">
        <v>565.25</v>
      </c>
      <c r="DO30" s="167">
        <f>'Production Summary'!$N$61</f>
        <v>4500</v>
      </c>
      <c r="DP30" s="531">
        <f>'Production Summary'!$M$61</f>
        <v>750</v>
      </c>
      <c r="DQ30" s="164">
        <v>0</v>
      </c>
      <c r="DR30" s="164">
        <f>'Production Summary'!$N$62</f>
        <v>8900</v>
      </c>
      <c r="DS30" s="164">
        <f>'Production Summary'!$N$70</f>
        <v>300</v>
      </c>
      <c r="DT30" s="328">
        <f>'Production Summary'!$M$70</f>
        <v>25</v>
      </c>
      <c r="DU30" s="164">
        <v>0</v>
      </c>
      <c r="DV30" s="164">
        <f t="shared" si="125"/>
        <v>150</v>
      </c>
      <c r="DW30" s="164">
        <v>0</v>
      </c>
      <c r="DX30" s="167">
        <f t="shared" si="133"/>
        <v>210</v>
      </c>
      <c r="DY30" s="164">
        <v>0</v>
      </c>
      <c r="DZ30" s="167">
        <f>'Production Summary'!$N$65</f>
        <v>384</v>
      </c>
      <c r="EA30" s="164">
        <v>0</v>
      </c>
      <c r="EB30" s="167">
        <f>'Production Summary'!$N$66</f>
        <v>192</v>
      </c>
      <c r="EC30" s="164">
        <v>0</v>
      </c>
      <c r="ED30" s="167">
        <v>104.4</v>
      </c>
      <c r="EE30" s="164">
        <v>0</v>
      </c>
      <c r="EF30" s="167">
        <v>104.4</v>
      </c>
      <c r="EG30" s="164">
        <v>0</v>
      </c>
      <c r="EH30" s="167">
        <v>355</v>
      </c>
      <c r="EI30" s="101"/>
      <c r="EJ30" s="3"/>
      <c r="EK30" s="3"/>
      <c r="ER30" s="64" t="s">
        <v>46</v>
      </c>
      <c r="ES30" s="61" t="str">
        <f t="shared" si="4"/>
        <v>Shree Mega Mart-Bhanpuri</v>
      </c>
      <c r="ET30" s="24">
        <f t="shared" si="36"/>
        <v>0</v>
      </c>
    </row>
    <row r="31" spans="1:150" ht="15" customHeight="1">
      <c r="A31" t="b">
        <f>C31='Raipur-3'!C31</f>
        <v>1</v>
      </c>
      <c r="B31" s="60">
        <f t="shared" si="37"/>
        <v>26</v>
      </c>
      <c r="C31" s="61" t="str">
        <f>IF('Raipur-3'!C31="","",'Raipur-3'!C31)</f>
        <v>Shree Mega Mart-Birgaon</v>
      </c>
      <c r="D31" s="164">
        <f>'Production Summary'!$N$4</f>
        <v>666</v>
      </c>
      <c r="E31" s="164">
        <f>'Production Summary'!$M$4</f>
        <v>27.75</v>
      </c>
      <c r="F31" s="164">
        <v>0</v>
      </c>
      <c r="G31" s="167">
        <f t="shared" si="95"/>
        <v>674.40000000000009</v>
      </c>
      <c r="H31" s="167">
        <v>28.1</v>
      </c>
      <c r="I31" s="164">
        <v>0</v>
      </c>
      <c r="J31" s="164">
        <f>'Production Summary'!$N$6</f>
        <v>200</v>
      </c>
      <c r="K31" s="328">
        <f>'Production Summary'!$M$6</f>
        <v>7.5</v>
      </c>
      <c r="L31" s="164">
        <v>0</v>
      </c>
      <c r="M31" s="365">
        <f>'Production Summary'!$N$7</f>
        <v>612.72</v>
      </c>
      <c r="N31" s="367">
        <f>'Production Summary'!$M$7</f>
        <v>25.53</v>
      </c>
      <c r="O31" s="164">
        <v>0</v>
      </c>
      <c r="P31" s="164">
        <f>'Production Summary'!$N$8</f>
        <v>780</v>
      </c>
      <c r="Q31" s="164">
        <f>'Production Summary'!$M$8</f>
        <v>65</v>
      </c>
      <c r="R31" s="164">
        <v>0</v>
      </c>
      <c r="S31" s="164">
        <f>'Production Summary'!$N$9</f>
        <v>720</v>
      </c>
      <c r="T31" s="164">
        <f>'Production Summary'!$M$9</f>
        <v>60</v>
      </c>
      <c r="U31" s="164">
        <v>0</v>
      </c>
      <c r="V31" s="164">
        <f>'Production Summary'!$N$10</f>
        <v>876</v>
      </c>
      <c r="W31" s="164">
        <f>'Production Summary'!$M$10</f>
        <v>73</v>
      </c>
      <c r="X31" s="164">
        <v>0</v>
      </c>
      <c r="Y31" s="531">
        <f t="shared" si="123"/>
        <v>216</v>
      </c>
      <c r="Z31" s="531">
        <v>18</v>
      </c>
      <c r="AA31" s="164">
        <v>0</v>
      </c>
      <c r="AB31" s="167">
        <f t="shared" si="40"/>
        <v>132</v>
      </c>
      <c r="AC31" s="167">
        <v>22</v>
      </c>
      <c r="AD31" s="164">
        <v>0</v>
      </c>
      <c r="AE31" s="167">
        <f t="shared" si="96"/>
        <v>264</v>
      </c>
      <c r="AF31" s="167">
        <v>22</v>
      </c>
      <c r="AG31" s="164">
        <v>0</v>
      </c>
      <c r="AH31" s="167">
        <f t="shared" si="97"/>
        <v>1080</v>
      </c>
      <c r="AI31" s="167">
        <v>18</v>
      </c>
      <c r="AJ31" s="164">
        <v>0</v>
      </c>
      <c r="AK31" s="167">
        <f t="shared" si="98"/>
        <v>915</v>
      </c>
      <c r="AL31" s="167">
        <v>30.5</v>
      </c>
      <c r="AM31" s="164">
        <v>0</v>
      </c>
      <c r="AN31" s="167">
        <f t="shared" si="124"/>
        <v>900</v>
      </c>
      <c r="AO31" s="167">
        <v>75</v>
      </c>
      <c r="AP31" s="164">
        <v>0</v>
      </c>
      <c r="AQ31" s="167">
        <f t="shared" si="126"/>
        <v>700</v>
      </c>
      <c r="AR31" s="167">
        <v>350</v>
      </c>
      <c r="AS31" s="164">
        <v>0</v>
      </c>
      <c r="AT31" s="167">
        <v>390</v>
      </c>
      <c r="AU31" s="167">
        <v>1095</v>
      </c>
      <c r="AV31" s="167">
        <f t="shared" si="127"/>
        <v>150</v>
      </c>
      <c r="AW31" s="167">
        <v>12.5</v>
      </c>
      <c r="AX31" s="164">
        <v>0</v>
      </c>
      <c r="AY31" s="167">
        <f t="shared" si="102"/>
        <v>150</v>
      </c>
      <c r="AZ31" s="167">
        <v>12.5</v>
      </c>
      <c r="BA31" s="164">
        <v>0</v>
      </c>
      <c r="BB31" s="167">
        <f t="shared" si="128"/>
        <v>837</v>
      </c>
      <c r="BC31" s="167">
        <v>13.95</v>
      </c>
      <c r="BD31" s="164">
        <v>0</v>
      </c>
      <c r="BE31" s="167">
        <f t="shared" si="129"/>
        <v>636</v>
      </c>
      <c r="BF31" s="167">
        <v>53</v>
      </c>
      <c r="BG31" s="164">
        <v>0</v>
      </c>
      <c r="BH31" s="167">
        <f t="shared" si="130"/>
        <v>520</v>
      </c>
      <c r="BI31" s="167">
        <v>260</v>
      </c>
      <c r="BJ31" s="164">
        <v>0</v>
      </c>
      <c r="BK31" s="386"/>
      <c r="BL31" s="167">
        <v>842.97</v>
      </c>
      <c r="BM31" s="164">
        <f>'Production Summary'!$N$34</f>
        <v>360.59999999999997</v>
      </c>
      <c r="BN31" s="164">
        <f>'Production Summary'!$M$34</f>
        <v>6.01</v>
      </c>
      <c r="BO31" s="164">
        <v>0</v>
      </c>
      <c r="BP31" s="164">
        <f>'Production Summary'!$N$36</f>
        <v>717</v>
      </c>
      <c r="BQ31" s="164">
        <f>'Production Summary'!$M$36</f>
        <v>11.95</v>
      </c>
      <c r="BR31" s="164">
        <v>0</v>
      </c>
      <c r="BS31" s="167">
        <f t="shared" si="131"/>
        <v>230</v>
      </c>
      <c r="BT31" s="167">
        <v>23</v>
      </c>
      <c r="BU31" s="164">
        <v>0</v>
      </c>
      <c r="BV31" s="167">
        <f t="shared" si="107"/>
        <v>300</v>
      </c>
      <c r="BW31" s="167">
        <v>30</v>
      </c>
      <c r="BX31" s="164">
        <v>0</v>
      </c>
      <c r="BY31" s="165">
        <f>'Production Summary'!$N$39</f>
        <v>300.38406247988502</v>
      </c>
      <c r="BZ31" s="164">
        <f>'Production Summary'!$M$39</f>
        <v>30.038406247988501</v>
      </c>
      <c r="CA31" s="164">
        <v>0</v>
      </c>
      <c r="CB31" s="167">
        <f t="shared" si="132"/>
        <v>145</v>
      </c>
      <c r="CC31" s="167">
        <v>14.5</v>
      </c>
      <c r="CD31" s="164">
        <v>0</v>
      </c>
      <c r="CE31" s="164">
        <f>'Production Summary'!$N$42</f>
        <v>1136.3519999999996</v>
      </c>
      <c r="CF31" s="167">
        <v>84.549999999999983</v>
      </c>
      <c r="CG31" s="164">
        <v>0</v>
      </c>
      <c r="CH31" s="164">
        <v>0</v>
      </c>
      <c r="CI31" s="167">
        <v>193</v>
      </c>
      <c r="CJ31" s="164">
        <v>0</v>
      </c>
      <c r="CK31" s="167">
        <v>360.45</v>
      </c>
      <c r="CL31" s="164">
        <v>0</v>
      </c>
      <c r="CM31" s="375">
        <f>'Production Summary'!$N$45</f>
        <v>1650</v>
      </c>
      <c r="CN31" s="164">
        <f>'Production Summary'!$N$46</f>
        <v>270</v>
      </c>
      <c r="CO31" s="164">
        <f>'Production Summary'!$N$47</f>
        <v>1350</v>
      </c>
      <c r="CP31" s="166"/>
      <c r="CQ31" s="167">
        <f t="shared" si="110"/>
        <v>7854</v>
      </c>
      <c r="CR31" s="167">
        <v>65.45</v>
      </c>
      <c r="CS31" s="167">
        <f t="shared" si="111"/>
        <v>10863</v>
      </c>
      <c r="CT31" s="167">
        <v>120.7</v>
      </c>
      <c r="CU31" s="167">
        <f t="shared" si="112"/>
        <v>10312.199999999999</v>
      </c>
      <c r="CV31" s="167">
        <v>286.45</v>
      </c>
      <c r="CW31" s="167">
        <f t="shared" si="113"/>
        <v>10174.5</v>
      </c>
      <c r="CX31" s="167">
        <v>565.25</v>
      </c>
      <c r="CY31" s="167">
        <f t="shared" si="114"/>
        <v>9929.6999999999989</v>
      </c>
      <c r="CZ31" s="167">
        <v>551.65</v>
      </c>
      <c r="DA31" s="167">
        <f t="shared" si="115"/>
        <v>9929.6999999999989</v>
      </c>
      <c r="DB31" s="167">
        <v>551.65</v>
      </c>
      <c r="DC31" s="531">
        <f t="shared" si="116"/>
        <v>9164.6999999999989</v>
      </c>
      <c r="DD31" s="531">
        <v>509.15</v>
      </c>
      <c r="DE31" s="531">
        <f t="shared" si="117"/>
        <v>9164.6999999999989</v>
      </c>
      <c r="DF31" s="531">
        <v>509.15</v>
      </c>
      <c r="DG31" s="167">
        <f t="shared" si="118"/>
        <v>11152</v>
      </c>
      <c r="DH31" s="167">
        <v>2788</v>
      </c>
      <c r="DI31" s="167">
        <f t="shared" si="119"/>
        <v>9656</v>
      </c>
      <c r="DJ31" s="167">
        <v>120.7</v>
      </c>
      <c r="DK31" s="167">
        <f t="shared" si="120"/>
        <v>10312.199999999999</v>
      </c>
      <c r="DL31" s="167">
        <v>286.45</v>
      </c>
      <c r="DM31" s="167">
        <f t="shared" si="121"/>
        <v>10174.5</v>
      </c>
      <c r="DN31" s="167">
        <v>565.25</v>
      </c>
      <c r="DO31" s="167">
        <f>'Production Summary'!$N$61</f>
        <v>4500</v>
      </c>
      <c r="DP31" s="531">
        <f>'Production Summary'!$M$61</f>
        <v>750</v>
      </c>
      <c r="DQ31" s="164">
        <v>0</v>
      </c>
      <c r="DR31" s="164">
        <f>'Production Summary'!$N$62</f>
        <v>8900</v>
      </c>
      <c r="DS31" s="164">
        <f>'Production Summary'!$N$70</f>
        <v>300</v>
      </c>
      <c r="DT31" s="328">
        <f>'Production Summary'!$M$70</f>
        <v>25</v>
      </c>
      <c r="DU31" s="164">
        <v>0</v>
      </c>
      <c r="DV31" s="164">
        <f t="shared" si="125"/>
        <v>150</v>
      </c>
      <c r="DW31" s="164">
        <v>0</v>
      </c>
      <c r="DX31" s="167">
        <f t="shared" si="133"/>
        <v>210</v>
      </c>
      <c r="DY31" s="164">
        <v>0</v>
      </c>
      <c r="DZ31" s="167">
        <f>'Production Summary'!$N$65</f>
        <v>384</v>
      </c>
      <c r="EA31" s="164">
        <v>0</v>
      </c>
      <c r="EB31" s="167">
        <f>'Production Summary'!$N$66</f>
        <v>192</v>
      </c>
      <c r="EC31" s="164">
        <v>0</v>
      </c>
      <c r="ED31" s="167">
        <v>104.4</v>
      </c>
      <c r="EE31" s="164">
        <v>0</v>
      </c>
      <c r="EF31" s="167">
        <v>104.4</v>
      </c>
      <c r="EG31" s="164">
        <v>0</v>
      </c>
      <c r="EH31" s="167">
        <v>355</v>
      </c>
      <c r="EI31" s="101"/>
      <c r="EJ31" s="3"/>
      <c r="EK31" s="3"/>
      <c r="ER31" s="64" t="s">
        <v>47</v>
      </c>
      <c r="ES31" s="61" t="str">
        <f>C36</f>
        <v>Anantra Mart Kushalpur</v>
      </c>
      <c r="ET31" s="24">
        <f t="shared" si="36"/>
        <v>0</v>
      </c>
    </row>
    <row r="32" spans="1:150" ht="15" customHeight="1">
      <c r="A32" t="b">
        <f>C32='Raipur-3'!C32</f>
        <v>1</v>
      </c>
      <c r="B32" s="60">
        <f t="shared" si="37"/>
        <v>27</v>
      </c>
      <c r="C32" s="61" t="str">
        <f>IF('Raipur-3'!C32="","",'Raipur-3'!C32)</f>
        <v/>
      </c>
      <c r="D32" s="164">
        <f>'Production Summary'!$N$4</f>
        <v>666</v>
      </c>
      <c r="E32" s="164">
        <f>'Production Summary'!$M$4</f>
        <v>27.75</v>
      </c>
      <c r="F32" s="164">
        <v>0</v>
      </c>
      <c r="G32" s="167">
        <f t="shared" si="95"/>
        <v>674.40000000000009</v>
      </c>
      <c r="H32" s="167">
        <v>28.1</v>
      </c>
      <c r="I32" s="164">
        <v>0</v>
      </c>
      <c r="J32" s="164">
        <f>'Production Summary'!$N$6</f>
        <v>200</v>
      </c>
      <c r="K32" s="328">
        <f>'Production Summary'!$M$6</f>
        <v>7.5</v>
      </c>
      <c r="L32" s="164">
        <v>0</v>
      </c>
      <c r="M32" s="365">
        <f>'Production Summary'!$N$7</f>
        <v>612.72</v>
      </c>
      <c r="N32" s="367">
        <f>'Production Summary'!$M$7</f>
        <v>25.53</v>
      </c>
      <c r="O32" s="164">
        <v>0</v>
      </c>
      <c r="P32" s="164">
        <f>'Production Summary'!$N$8</f>
        <v>780</v>
      </c>
      <c r="Q32" s="164">
        <f>'Production Summary'!$M$8</f>
        <v>65</v>
      </c>
      <c r="R32" s="164">
        <v>0</v>
      </c>
      <c r="S32" s="164">
        <f>'Production Summary'!$N$9</f>
        <v>720</v>
      </c>
      <c r="T32" s="164">
        <f>'Production Summary'!$M$9</f>
        <v>60</v>
      </c>
      <c r="U32" s="164">
        <v>0</v>
      </c>
      <c r="V32" s="164">
        <f>'Production Summary'!$N$10</f>
        <v>876</v>
      </c>
      <c r="W32" s="164">
        <f>'Production Summary'!$M$10</f>
        <v>73</v>
      </c>
      <c r="X32" s="164">
        <v>0</v>
      </c>
      <c r="Y32" s="164">
        <f>'Production Summary'!$N$14</f>
        <v>177</v>
      </c>
      <c r="Z32" s="328">
        <f>'Production Summary'!$M$14</f>
        <v>14.75</v>
      </c>
      <c r="AA32" s="164">
        <v>0</v>
      </c>
      <c r="AB32" s="167">
        <f t="shared" si="40"/>
        <v>131.52000000000001</v>
      </c>
      <c r="AC32" s="167">
        <v>21.92</v>
      </c>
      <c r="AD32" s="164">
        <v>0</v>
      </c>
      <c r="AE32" s="167">
        <f t="shared" si="96"/>
        <v>263.04000000000002</v>
      </c>
      <c r="AF32" s="167">
        <v>21.92</v>
      </c>
      <c r="AG32" s="164">
        <v>0</v>
      </c>
      <c r="AH32" s="167">
        <f t="shared" si="97"/>
        <v>1065</v>
      </c>
      <c r="AI32" s="167">
        <v>17.75</v>
      </c>
      <c r="AJ32" s="164">
        <v>0</v>
      </c>
      <c r="AK32" s="167">
        <f t="shared" si="98"/>
        <v>892.5</v>
      </c>
      <c r="AL32" s="167">
        <v>29.75</v>
      </c>
      <c r="AM32" s="164">
        <v>0</v>
      </c>
      <c r="AN32" s="167">
        <f t="shared" si="124"/>
        <v>900</v>
      </c>
      <c r="AO32" s="167">
        <v>75</v>
      </c>
      <c r="AP32" s="164">
        <v>0</v>
      </c>
      <c r="AQ32" s="167">
        <f t="shared" si="126"/>
        <v>700</v>
      </c>
      <c r="AR32" s="167">
        <v>350</v>
      </c>
      <c r="AS32" s="164">
        <v>0</v>
      </c>
      <c r="AT32" s="167">
        <v>390</v>
      </c>
      <c r="AU32" s="167">
        <v>1095</v>
      </c>
      <c r="AV32" s="167">
        <f t="shared" si="127"/>
        <v>150</v>
      </c>
      <c r="AW32" s="167">
        <v>12.5</v>
      </c>
      <c r="AX32" s="164">
        <v>0</v>
      </c>
      <c r="AY32" s="167">
        <f t="shared" si="102"/>
        <v>150</v>
      </c>
      <c r="AZ32" s="167">
        <v>12.5</v>
      </c>
      <c r="BA32" s="164">
        <v>0</v>
      </c>
      <c r="BB32" s="167">
        <f t="shared" si="128"/>
        <v>837</v>
      </c>
      <c r="BC32" s="167">
        <v>13.95</v>
      </c>
      <c r="BD32" s="164">
        <v>0</v>
      </c>
      <c r="BE32" s="167">
        <f t="shared" si="129"/>
        <v>636</v>
      </c>
      <c r="BF32" s="167">
        <v>53</v>
      </c>
      <c r="BG32" s="164">
        <v>0</v>
      </c>
      <c r="BH32" s="167">
        <f t="shared" si="130"/>
        <v>520</v>
      </c>
      <c r="BI32" s="167">
        <v>260</v>
      </c>
      <c r="BJ32" s="164">
        <v>0</v>
      </c>
      <c r="BK32" s="386"/>
      <c r="BL32" s="167">
        <v>842.97</v>
      </c>
      <c r="BM32" s="164">
        <f>'Production Summary'!$N$34</f>
        <v>360.59999999999997</v>
      </c>
      <c r="BN32" s="164">
        <f>'Production Summary'!$M$34</f>
        <v>6.01</v>
      </c>
      <c r="BO32" s="164">
        <v>0</v>
      </c>
      <c r="BP32" s="164">
        <f>'Production Summary'!$N$36</f>
        <v>717</v>
      </c>
      <c r="BQ32" s="164">
        <f>'Production Summary'!$M$36</f>
        <v>11.95</v>
      </c>
      <c r="BR32" s="164">
        <v>0</v>
      </c>
      <c r="BS32" s="167">
        <f t="shared" si="131"/>
        <v>230</v>
      </c>
      <c r="BT32" s="167">
        <v>23</v>
      </c>
      <c r="BU32" s="164">
        <v>0</v>
      </c>
      <c r="BV32" s="167">
        <f t="shared" si="107"/>
        <v>300</v>
      </c>
      <c r="BW32" s="167">
        <v>30</v>
      </c>
      <c r="BX32" s="164">
        <v>0</v>
      </c>
      <c r="BY32" s="165">
        <f>'Production Summary'!$N$39</f>
        <v>300.38406247988502</v>
      </c>
      <c r="BZ32" s="164">
        <f>'Production Summary'!$M$39</f>
        <v>30.038406247988501</v>
      </c>
      <c r="CA32" s="164">
        <v>0</v>
      </c>
      <c r="CB32" s="167">
        <f t="shared" si="132"/>
        <v>145</v>
      </c>
      <c r="CC32" s="167">
        <v>14.5</v>
      </c>
      <c r="CD32" s="164">
        <v>0</v>
      </c>
      <c r="CE32" s="164">
        <f>'Production Summary'!$N$42</f>
        <v>1136.3519999999996</v>
      </c>
      <c r="CF32" s="167">
        <v>84.549999999999983</v>
      </c>
      <c r="CG32" s="164">
        <v>0</v>
      </c>
      <c r="CH32" s="164">
        <v>0</v>
      </c>
      <c r="CI32" s="167">
        <v>193</v>
      </c>
      <c r="CJ32" s="164">
        <v>0</v>
      </c>
      <c r="CK32" s="167">
        <v>360.45</v>
      </c>
      <c r="CL32" s="164">
        <v>0</v>
      </c>
      <c r="CM32" s="375">
        <f>'Production Summary'!$N$45</f>
        <v>1650</v>
      </c>
      <c r="CN32" s="164">
        <f>'Production Summary'!$N$46</f>
        <v>270</v>
      </c>
      <c r="CO32" s="164">
        <f>'Production Summary'!$N$47</f>
        <v>1350</v>
      </c>
      <c r="CP32" s="166"/>
      <c r="CQ32" s="167">
        <f t="shared" si="110"/>
        <v>7854</v>
      </c>
      <c r="CR32" s="167">
        <v>65.45</v>
      </c>
      <c r="CS32" s="167">
        <f t="shared" si="111"/>
        <v>10863</v>
      </c>
      <c r="CT32" s="167">
        <v>120.7</v>
      </c>
      <c r="CU32" s="167">
        <f t="shared" si="112"/>
        <v>10312.199999999999</v>
      </c>
      <c r="CV32" s="167">
        <v>286.45</v>
      </c>
      <c r="CW32" s="167">
        <f t="shared" si="113"/>
        <v>10174.5</v>
      </c>
      <c r="CX32" s="167">
        <v>565.25</v>
      </c>
      <c r="CY32" s="167">
        <f t="shared" si="114"/>
        <v>9929.6999999999989</v>
      </c>
      <c r="CZ32" s="167">
        <v>551.65</v>
      </c>
      <c r="DA32" s="167">
        <f t="shared" si="115"/>
        <v>9929.6999999999989</v>
      </c>
      <c r="DB32" s="167">
        <v>551.65</v>
      </c>
      <c r="DC32" s="531">
        <f t="shared" si="116"/>
        <v>9164.6999999999989</v>
      </c>
      <c r="DD32" s="531">
        <v>509.15</v>
      </c>
      <c r="DE32" s="531">
        <f t="shared" si="117"/>
        <v>9164.6999999999989</v>
      </c>
      <c r="DF32" s="531">
        <v>509.15</v>
      </c>
      <c r="DG32" s="167">
        <f t="shared" si="118"/>
        <v>11152</v>
      </c>
      <c r="DH32" s="167">
        <v>2788</v>
      </c>
      <c r="DI32" s="167">
        <f t="shared" si="119"/>
        <v>9656</v>
      </c>
      <c r="DJ32" s="167">
        <v>120.7</v>
      </c>
      <c r="DK32" s="167">
        <f t="shared" si="120"/>
        <v>10312.199999999999</v>
      </c>
      <c r="DL32" s="167">
        <v>286.45</v>
      </c>
      <c r="DM32" s="167">
        <f t="shared" si="121"/>
        <v>10174.5</v>
      </c>
      <c r="DN32" s="167">
        <v>565.25</v>
      </c>
      <c r="DO32" s="167">
        <f>'Production Summary'!$N$61</f>
        <v>4500</v>
      </c>
      <c r="DP32" s="531">
        <f>'Production Summary'!$M$61</f>
        <v>750</v>
      </c>
      <c r="DQ32" s="164">
        <v>0</v>
      </c>
      <c r="DR32" s="164">
        <f>'Production Summary'!$N$62</f>
        <v>8900</v>
      </c>
      <c r="DS32" s="164">
        <f>'Production Summary'!$N$70</f>
        <v>300</v>
      </c>
      <c r="DT32" s="328">
        <f>'Production Summary'!$M$70</f>
        <v>25</v>
      </c>
      <c r="DU32" s="164">
        <v>0</v>
      </c>
      <c r="DV32" s="164">
        <f t="shared" si="125"/>
        <v>150</v>
      </c>
      <c r="DW32" s="164">
        <v>0</v>
      </c>
      <c r="DX32" s="167">
        <f t="shared" si="133"/>
        <v>210</v>
      </c>
      <c r="DY32" s="164">
        <v>0</v>
      </c>
      <c r="DZ32" s="167">
        <f>'Production Summary'!$N$65</f>
        <v>384</v>
      </c>
      <c r="EA32" s="164">
        <v>0</v>
      </c>
      <c r="EB32" s="167">
        <f>'Production Summary'!$N$66</f>
        <v>192</v>
      </c>
      <c r="EC32" s="164">
        <v>0</v>
      </c>
      <c r="ED32" s="167">
        <v>104.4</v>
      </c>
      <c r="EE32" s="164">
        <v>0</v>
      </c>
      <c r="EF32" s="167">
        <v>104.4</v>
      </c>
      <c r="EG32" s="164">
        <v>0</v>
      </c>
      <c r="EH32" s="167">
        <v>355</v>
      </c>
      <c r="EI32" s="101"/>
      <c r="EJ32" s="3"/>
      <c r="EK32" s="3"/>
      <c r="ER32" s="64" t="s">
        <v>48</v>
      </c>
      <c r="ES32" s="61" t="str">
        <f>C33</f>
        <v>Anantra Mart Boriyakala</v>
      </c>
      <c r="ET32" s="24">
        <f t="shared" si="36"/>
        <v>0</v>
      </c>
    </row>
    <row r="33" spans="1:150" ht="15" customHeight="1">
      <c r="A33" t="b">
        <f>C33='Raipur-3'!C33</f>
        <v>1</v>
      </c>
      <c r="B33" s="60">
        <f t="shared" si="37"/>
        <v>28</v>
      </c>
      <c r="C33" s="61" t="str">
        <f>IF('Raipur-3'!C33="","",'Raipur-3'!C33)</f>
        <v>Anantra Mart Boriyakala</v>
      </c>
      <c r="D33" s="167">
        <f t="shared" ref="D33:D37" si="134">E33*24</f>
        <v>674.40000000000009</v>
      </c>
      <c r="E33" s="167">
        <v>28.1</v>
      </c>
      <c r="F33" s="164">
        <v>0</v>
      </c>
      <c r="G33" s="167">
        <f t="shared" si="95"/>
        <v>674.40000000000009</v>
      </c>
      <c r="H33" s="167">
        <v>28.1</v>
      </c>
      <c r="I33" s="164">
        <v>0</v>
      </c>
      <c r="J33" s="164">
        <f>'Production Summary'!$N$6</f>
        <v>200</v>
      </c>
      <c r="K33" s="328">
        <f>'[4]Production Summary'!$M$6</f>
        <v>7.5</v>
      </c>
      <c r="L33" s="164">
        <v>0</v>
      </c>
      <c r="M33" s="365">
        <f>'[4]Production Summary'!$N$7</f>
        <v>612.72</v>
      </c>
      <c r="N33" s="367">
        <f>'[4]Production Summary'!$M$7</f>
        <v>25.53</v>
      </c>
      <c r="O33" s="164">
        <v>0</v>
      </c>
      <c r="P33" s="167">
        <f t="shared" ref="P33:P36" si="135">Q33*12</f>
        <v>780</v>
      </c>
      <c r="Q33" s="167">
        <v>65</v>
      </c>
      <c r="R33" s="164">
        <v>0</v>
      </c>
      <c r="S33" s="167">
        <f t="shared" ref="S33:S36" si="136">T33*12</f>
        <v>696</v>
      </c>
      <c r="T33" s="167">
        <v>58</v>
      </c>
      <c r="U33" s="164">
        <v>0</v>
      </c>
      <c r="V33" s="164">
        <f>'[4]Production Summary'!$N$10</f>
        <v>876</v>
      </c>
      <c r="W33" s="164">
        <f>'[4]Production Summary'!$M$10</f>
        <v>73</v>
      </c>
      <c r="X33" s="164">
        <v>0</v>
      </c>
      <c r="Y33" s="531">
        <f t="shared" ref="Y33:Y36" si="137">Z33*12</f>
        <v>204</v>
      </c>
      <c r="Z33" s="531">
        <v>17</v>
      </c>
      <c r="AA33" s="164">
        <v>0</v>
      </c>
      <c r="AB33" s="167">
        <f t="shared" ref="AB33:AB36" si="138">AC33*6</f>
        <v>127.5</v>
      </c>
      <c r="AC33" s="167">
        <v>21.25</v>
      </c>
      <c r="AD33" s="164">
        <v>0</v>
      </c>
      <c r="AE33" s="167">
        <f t="shared" si="96"/>
        <v>255</v>
      </c>
      <c r="AF33" s="167">
        <v>21.25</v>
      </c>
      <c r="AG33" s="164">
        <v>0</v>
      </c>
      <c r="AH33" s="167">
        <f t="shared" si="97"/>
        <v>1020</v>
      </c>
      <c r="AI33" s="167">
        <v>17</v>
      </c>
      <c r="AJ33" s="164">
        <v>0</v>
      </c>
      <c r="AK33" s="167">
        <f t="shared" si="98"/>
        <v>892.5</v>
      </c>
      <c r="AL33" s="167">
        <v>29.75</v>
      </c>
      <c r="AM33" s="164">
        <v>0</v>
      </c>
      <c r="AN33" s="167">
        <f t="shared" ref="AN33:AN50" si="139">AO33*12</f>
        <v>867</v>
      </c>
      <c r="AO33" s="167">
        <v>72.25</v>
      </c>
      <c r="AP33" s="164">
        <v>0</v>
      </c>
      <c r="AQ33" s="164">
        <f>'[4]Production Summary'!$N$21</f>
        <v>630</v>
      </c>
      <c r="AR33" s="164">
        <f>'[4]Production Summary'!$M$21</f>
        <v>315</v>
      </c>
      <c r="AS33" s="164">
        <v>0</v>
      </c>
      <c r="AT33" s="386">
        <f>'[4]Production Summary'!$N$22</f>
        <v>345</v>
      </c>
      <c r="AU33" s="164">
        <f>'[4]Production Summary'!$N$23</f>
        <v>1000</v>
      </c>
      <c r="AV33" s="167">
        <f t="shared" si="127"/>
        <v>150</v>
      </c>
      <c r="AW33" s="167">
        <v>12.5</v>
      </c>
      <c r="AX33" s="164">
        <v>0</v>
      </c>
      <c r="AY33" s="167">
        <f t="shared" si="102"/>
        <v>150</v>
      </c>
      <c r="AZ33" s="167">
        <v>12.5</v>
      </c>
      <c r="BA33" s="164">
        <v>0</v>
      </c>
      <c r="BB33" s="167">
        <f t="shared" si="128"/>
        <v>816</v>
      </c>
      <c r="BC33" s="167">
        <v>13.6</v>
      </c>
      <c r="BD33" s="164">
        <v>0</v>
      </c>
      <c r="BE33" s="167">
        <f t="shared" si="129"/>
        <v>612</v>
      </c>
      <c r="BF33" s="167">
        <v>51</v>
      </c>
      <c r="BG33" s="164">
        <v>0</v>
      </c>
      <c r="BH33" s="164">
        <f>'[4]Production Summary'!$N$30</f>
        <v>472</v>
      </c>
      <c r="BI33" s="164">
        <f>'[4]Production Summary'!$M$30</f>
        <v>236</v>
      </c>
      <c r="BJ33" s="164">
        <v>0</v>
      </c>
      <c r="BK33" s="386"/>
      <c r="BL33" s="164">
        <f>'[4]Production Summary'!$N$32</f>
        <v>850</v>
      </c>
      <c r="BM33" s="164">
        <f>'[4]Production Summary'!$N$34</f>
        <v>360.59999999999997</v>
      </c>
      <c r="BN33" s="164">
        <f>'[4]Production Summary'!$M$34</f>
        <v>6.01</v>
      </c>
      <c r="BO33" s="164">
        <v>0</v>
      </c>
      <c r="BP33" s="164">
        <f>'[4]Production Summary'!$N$36</f>
        <v>717</v>
      </c>
      <c r="BQ33" s="164">
        <f>'[4]Production Summary'!$M$36</f>
        <v>11.95</v>
      </c>
      <c r="BR33" s="164">
        <v>0</v>
      </c>
      <c r="BS33" s="167">
        <f t="shared" si="131"/>
        <v>224.00000000000003</v>
      </c>
      <c r="BT33" s="167">
        <v>22.400000000000002</v>
      </c>
      <c r="BU33" s="164">
        <v>0</v>
      </c>
      <c r="BV33" s="167">
        <f t="shared" si="107"/>
        <v>280</v>
      </c>
      <c r="BW33" s="167">
        <v>28</v>
      </c>
      <c r="BX33" s="164">
        <v>0</v>
      </c>
      <c r="BY33" s="165">
        <f>'[4]Production Summary'!$N$39</f>
        <v>300.38406247988502</v>
      </c>
      <c r="BZ33" s="164">
        <f>'[4]Production Summary'!$M$39</f>
        <v>30.038406247988501</v>
      </c>
      <c r="CA33" s="164">
        <v>0</v>
      </c>
      <c r="CB33" s="167">
        <f t="shared" si="132"/>
        <v>144</v>
      </c>
      <c r="CC33" s="167">
        <v>14.4</v>
      </c>
      <c r="CD33" s="164">
        <v>0</v>
      </c>
      <c r="CE33" s="164">
        <f>'Production Summary'!$N$42</f>
        <v>1136.3519999999996</v>
      </c>
      <c r="CF33" s="164">
        <f>'Production Summary'!$M$42</f>
        <v>81.167999999999978</v>
      </c>
      <c r="CG33" s="164">
        <v>0</v>
      </c>
      <c r="CH33" s="164">
        <v>0</v>
      </c>
      <c r="CI33" s="167">
        <v>184.5</v>
      </c>
      <c r="CJ33" s="164">
        <v>0</v>
      </c>
      <c r="CK33" s="164">
        <f>'Production Summary'!$N$44</f>
        <v>355</v>
      </c>
      <c r="CL33" s="164">
        <v>0</v>
      </c>
      <c r="CM33" s="375">
        <f>'[4]Production Summary'!$N$45</f>
        <v>1650</v>
      </c>
      <c r="CN33" s="164">
        <f>'Production Summary'!$N$46</f>
        <v>270</v>
      </c>
      <c r="CO33" s="164">
        <f>'Production Summary'!$N$47</f>
        <v>1350</v>
      </c>
      <c r="CP33" s="166"/>
      <c r="CQ33" s="167">
        <f t="shared" si="110"/>
        <v>7854</v>
      </c>
      <c r="CR33" s="167">
        <v>65.45</v>
      </c>
      <c r="CS33" s="167">
        <f t="shared" si="111"/>
        <v>13081.5</v>
      </c>
      <c r="CT33" s="167">
        <v>145.35</v>
      </c>
      <c r="CU33" s="167">
        <f t="shared" si="112"/>
        <v>12546</v>
      </c>
      <c r="CV33" s="167">
        <v>348.5</v>
      </c>
      <c r="CW33" s="167">
        <f t="shared" si="113"/>
        <v>12393</v>
      </c>
      <c r="CX33" s="167">
        <v>688.5</v>
      </c>
      <c r="CY33" s="167">
        <f t="shared" si="114"/>
        <v>12163.5</v>
      </c>
      <c r="CZ33" s="167">
        <v>675.75</v>
      </c>
      <c r="DA33" s="167">
        <f t="shared" si="115"/>
        <v>12280.5</v>
      </c>
      <c r="DB33" s="167">
        <v>682.25</v>
      </c>
      <c r="DC33" s="531">
        <f t="shared" si="116"/>
        <v>10939.5</v>
      </c>
      <c r="DD33" s="531">
        <v>607.75</v>
      </c>
      <c r="DE33" s="531">
        <f t="shared" si="117"/>
        <v>11164.354185418542</v>
      </c>
      <c r="DF33" s="531">
        <v>620.24189918991897</v>
      </c>
      <c r="DG33" s="167">
        <f t="shared" si="118"/>
        <v>13583</v>
      </c>
      <c r="DH33" s="167">
        <v>3395.75</v>
      </c>
      <c r="DI33" s="167">
        <f t="shared" si="119"/>
        <v>11732</v>
      </c>
      <c r="DJ33" s="167">
        <v>146.65</v>
      </c>
      <c r="DK33" s="167">
        <f t="shared" si="120"/>
        <v>12663</v>
      </c>
      <c r="DL33" s="167">
        <v>351.75</v>
      </c>
      <c r="DM33" s="167">
        <f t="shared" si="121"/>
        <v>12494.699999999999</v>
      </c>
      <c r="DN33" s="167">
        <v>694.15</v>
      </c>
      <c r="DO33" s="167">
        <f>'Production Summary'!$N$61</f>
        <v>4500</v>
      </c>
      <c r="DP33" s="531">
        <f>'Production Summary'!$M$61</f>
        <v>750</v>
      </c>
      <c r="DQ33" s="164">
        <v>0</v>
      </c>
      <c r="DR33" s="164">
        <f>'[4]Production Summary'!$N$62</f>
        <v>8800</v>
      </c>
      <c r="DS33" s="560">
        <f t="shared" ref="DS33:DS49" si="140">DT33*12</f>
        <v>288</v>
      </c>
      <c r="DT33" s="531">
        <v>24</v>
      </c>
      <c r="DU33" s="164">
        <v>0</v>
      </c>
      <c r="DV33" s="164">
        <f t="shared" ref="DV33:DV36" si="141">DS33/2</f>
        <v>144</v>
      </c>
      <c r="DW33" s="164">
        <v>0</v>
      </c>
      <c r="DX33" s="167">
        <f t="shared" ref="DX33:DX36" si="142">32*6</f>
        <v>192</v>
      </c>
      <c r="DY33" s="164">
        <v>0</v>
      </c>
      <c r="DZ33" s="167">
        <f>'Production Summary'!$N$65</f>
        <v>384</v>
      </c>
      <c r="EA33" s="164">
        <v>0</v>
      </c>
      <c r="EB33" s="167">
        <f>'Production Summary'!$N$66</f>
        <v>192</v>
      </c>
      <c r="EC33" s="164">
        <v>0</v>
      </c>
      <c r="ED33" s="164">
        <f>'Production Summary'!$N$67</f>
        <v>96</v>
      </c>
      <c r="EE33" s="164">
        <v>0</v>
      </c>
      <c r="EF33" s="164">
        <f>'Production Summary'!$N$68</f>
        <v>96</v>
      </c>
      <c r="EG33" s="164">
        <v>0</v>
      </c>
      <c r="EH33" s="164">
        <f>'Production Summary'!$N$69</f>
        <v>340</v>
      </c>
      <c r="EI33" s="101"/>
      <c r="EJ33" s="3"/>
      <c r="EK33" s="3"/>
      <c r="ER33" s="64" t="s">
        <v>49</v>
      </c>
      <c r="ES33" s="61" t="str">
        <f>C31</f>
        <v>Shree Mega Mart-Birgaon</v>
      </c>
      <c r="ET33" s="24">
        <f t="shared" si="36"/>
        <v>0</v>
      </c>
    </row>
    <row r="34" spans="1:150" ht="15" customHeight="1">
      <c r="A34" t="b">
        <f>C34='Raipur-3'!C34</f>
        <v>1</v>
      </c>
      <c r="B34" s="60">
        <f t="shared" si="37"/>
        <v>29</v>
      </c>
      <c r="C34" s="61" t="str">
        <f>IF('Raipur-3'!C34="","",'Raipur-3'!C34)</f>
        <v>Anantra Mart Bhathagaon</v>
      </c>
      <c r="D34" s="167">
        <f t="shared" si="134"/>
        <v>674.40000000000009</v>
      </c>
      <c r="E34" s="167">
        <v>28.1</v>
      </c>
      <c r="F34" s="164">
        <v>0</v>
      </c>
      <c r="G34" s="167">
        <f t="shared" si="95"/>
        <v>674.40000000000009</v>
      </c>
      <c r="H34" s="167">
        <v>28.1</v>
      </c>
      <c r="I34" s="164">
        <v>0</v>
      </c>
      <c r="J34" s="164">
        <f>'Production Summary'!$N$6</f>
        <v>200</v>
      </c>
      <c r="K34" s="328">
        <f>'[4]Production Summary'!$M$6</f>
        <v>7.5</v>
      </c>
      <c r="L34" s="164">
        <v>0</v>
      </c>
      <c r="M34" s="365">
        <f>'[4]Production Summary'!$N$7</f>
        <v>612.72</v>
      </c>
      <c r="N34" s="367">
        <f>'[4]Production Summary'!$M$7</f>
        <v>25.53</v>
      </c>
      <c r="O34" s="164">
        <v>0</v>
      </c>
      <c r="P34" s="167">
        <f t="shared" si="135"/>
        <v>780</v>
      </c>
      <c r="Q34" s="167">
        <v>65</v>
      </c>
      <c r="R34" s="164">
        <v>0</v>
      </c>
      <c r="S34" s="167">
        <f t="shared" si="136"/>
        <v>696</v>
      </c>
      <c r="T34" s="167">
        <v>58</v>
      </c>
      <c r="U34" s="164">
        <v>0</v>
      </c>
      <c r="V34" s="164">
        <f>'[4]Production Summary'!$N$10</f>
        <v>876</v>
      </c>
      <c r="W34" s="164">
        <f>'[4]Production Summary'!$M$10</f>
        <v>73</v>
      </c>
      <c r="X34" s="164">
        <v>0</v>
      </c>
      <c r="Y34" s="531">
        <f t="shared" si="137"/>
        <v>204</v>
      </c>
      <c r="Z34" s="531">
        <v>17</v>
      </c>
      <c r="AA34" s="164">
        <v>0</v>
      </c>
      <c r="AB34" s="167">
        <f t="shared" si="138"/>
        <v>127.5</v>
      </c>
      <c r="AC34" s="167">
        <v>21.25</v>
      </c>
      <c r="AD34" s="164">
        <v>0</v>
      </c>
      <c r="AE34" s="167">
        <f t="shared" ref="AE34:AE50" si="143">AF34*12</f>
        <v>255</v>
      </c>
      <c r="AF34" s="167">
        <v>21.25</v>
      </c>
      <c r="AG34" s="164">
        <v>0</v>
      </c>
      <c r="AH34" s="167">
        <f t="shared" si="97"/>
        <v>1020</v>
      </c>
      <c r="AI34" s="167">
        <v>17</v>
      </c>
      <c r="AJ34" s="164">
        <v>0</v>
      </c>
      <c r="AK34" s="167">
        <f t="shared" si="98"/>
        <v>892.5</v>
      </c>
      <c r="AL34" s="167">
        <v>29.75</v>
      </c>
      <c r="AM34" s="164">
        <v>0</v>
      </c>
      <c r="AN34" s="167">
        <f t="shared" si="139"/>
        <v>867</v>
      </c>
      <c r="AO34" s="167">
        <v>72.25</v>
      </c>
      <c r="AP34" s="164">
        <v>0</v>
      </c>
      <c r="AQ34" s="164">
        <f>'[4]Production Summary'!$N$21</f>
        <v>630</v>
      </c>
      <c r="AR34" s="164">
        <f>'[4]Production Summary'!$M$21</f>
        <v>315</v>
      </c>
      <c r="AS34" s="164">
        <v>0</v>
      </c>
      <c r="AT34" s="386">
        <f>'[4]Production Summary'!$N$22</f>
        <v>345</v>
      </c>
      <c r="AU34" s="164">
        <f>'[4]Production Summary'!$N$23</f>
        <v>1000</v>
      </c>
      <c r="AV34" s="167">
        <f t="shared" si="127"/>
        <v>150</v>
      </c>
      <c r="AW34" s="167">
        <v>12.5</v>
      </c>
      <c r="AX34" s="164">
        <v>0</v>
      </c>
      <c r="AY34" s="167">
        <f t="shared" si="102"/>
        <v>150</v>
      </c>
      <c r="AZ34" s="167">
        <v>12.5</v>
      </c>
      <c r="BA34" s="164">
        <v>0</v>
      </c>
      <c r="BB34" s="167">
        <f t="shared" si="128"/>
        <v>816</v>
      </c>
      <c r="BC34" s="167">
        <v>13.6</v>
      </c>
      <c r="BD34" s="164">
        <v>0</v>
      </c>
      <c r="BE34" s="167">
        <f t="shared" si="129"/>
        <v>612</v>
      </c>
      <c r="BF34" s="167">
        <v>51</v>
      </c>
      <c r="BG34" s="164">
        <v>0</v>
      </c>
      <c r="BH34" s="164">
        <f>'[4]Production Summary'!$N$30</f>
        <v>472</v>
      </c>
      <c r="BI34" s="164">
        <f>'[4]Production Summary'!$M$30</f>
        <v>236</v>
      </c>
      <c r="BJ34" s="164">
        <v>0</v>
      </c>
      <c r="BK34" s="386"/>
      <c r="BL34" s="164">
        <f>'[4]Production Summary'!$N$32</f>
        <v>850</v>
      </c>
      <c r="BM34" s="164">
        <f>'[4]Production Summary'!$N$34</f>
        <v>360.59999999999997</v>
      </c>
      <c r="BN34" s="164">
        <f>'[4]Production Summary'!$M$34</f>
        <v>6.01</v>
      </c>
      <c r="BO34" s="164">
        <v>0</v>
      </c>
      <c r="BP34" s="164">
        <f>'[4]Production Summary'!$N$36</f>
        <v>717</v>
      </c>
      <c r="BQ34" s="164">
        <f>'[4]Production Summary'!$M$36</f>
        <v>11.95</v>
      </c>
      <c r="BR34" s="164">
        <v>0</v>
      </c>
      <c r="BS34" s="167">
        <f t="shared" si="131"/>
        <v>224.00000000000003</v>
      </c>
      <c r="BT34" s="167">
        <v>22.400000000000002</v>
      </c>
      <c r="BU34" s="164">
        <v>0</v>
      </c>
      <c r="BV34" s="167">
        <f t="shared" si="107"/>
        <v>280</v>
      </c>
      <c r="BW34" s="167">
        <v>28</v>
      </c>
      <c r="BX34" s="164">
        <v>0</v>
      </c>
      <c r="BY34" s="165">
        <f>'[4]Production Summary'!$N$39</f>
        <v>300.38406247988502</v>
      </c>
      <c r="BZ34" s="164">
        <f>'[4]Production Summary'!$M$39</f>
        <v>30.038406247988501</v>
      </c>
      <c r="CA34" s="164">
        <v>0</v>
      </c>
      <c r="CB34" s="167">
        <f t="shared" si="132"/>
        <v>144</v>
      </c>
      <c r="CC34" s="167">
        <v>14.4</v>
      </c>
      <c r="CD34" s="164">
        <v>0</v>
      </c>
      <c r="CE34" s="164">
        <f>'Production Summary'!$N$42</f>
        <v>1136.3519999999996</v>
      </c>
      <c r="CF34" s="164">
        <f>'Production Summary'!$M$42</f>
        <v>81.167999999999978</v>
      </c>
      <c r="CG34" s="164">
        <v>0</v>
      </c>
      <c r="CH34" s="164">
        <v>0</v>
      </c>
      <c r="CI34" s="167">
        <v>184.5</v>
      </c>
      <c r="CJ34" s="164">
        <v>0</v>
      </c>
      <c r="CK34" s="164">
        <f>'Production Summary'!$N$44</f>
        <v>355</v>
      </c>
      <c r="CL34" s="164">
        <v>0</v>
      </c>
      <c r="CM34" s="375">
        <f>'[4]Production Summary'!$N$45</f>
        <v>1650</v>
      </c>
      <c r="CN34" s="164">
        <f>'Production Summary'!$N$46</f>
        <v>270</v>
      </c>
      <c r="CO34" s="164">
        <f>'Production Summary'!$N$47</f>
        <v>1350</v>
      </c>
      <c r="CP34" s="166"/>
      <c r="CQ34" s="167">
        <f t="shared" si="110"/>
        <v>7854</v>
      </c>
      <c r="CR34" s="167">
        <v>65.45</v>
      </c>
      <c r="CS34" s="167">
        <f t="shared" si="111"/>
        <v>13081.5</v>
      </c>
      <c r="CT34" s="167">
        <v>145.35</v>
      </c>
      <c r="CU34" s="167">
        <f t="shared" si="112"/>
        <v>12546</v>
      </c>
      <c r="CV34" s="167">
        <v>348.5</v>
      </c>
      <c r="CW34" s="167">
        <f t="shared" si="113"/>
        <v>12393</v>
      </c>
      <c r="CX34" s="167">
        <v>688.5</v>
      </c>
      <c r="CY34" s="167">
        <f t="shared" si="114"/>
        <v>12163.5</v>
      </c>
      <c r="CZ34" s="167">
        <v>675.75</v>
      </c>
      <c r="DA34" s="167">
        <f t="shared" si="115"/>
        <v>12280.5</v>
      </c>
      <c r="DB34" s="167">
        <v>682.25</v>
      </c>
      <c r="DC34" s="531">
        <f t="shared" si="116"/>
        <v>10939.5</v>
      </c>
      <c r="DD34" s="531">
        <v>607.75</v>
      </c>
      <c r="DE34" s="531">
        <f t="shared" si="117"/>
        <v>11164.354185418542</v>
      </c>
      <c r="DF34" s="531">
        <v>620.24189918991897</v>
      </c>
      <c r="DG34" s="167">
        <f t="shared" si="118"/>
        <v>13583</v>
      </c>
      <c r="DH34" s="167">
        <v>3395.75</v>
      </c>
      <c r="DI34" s="167">
        <f t="shared" si="119"/>
        <v>11732</v>
      </c>
      <c r="DJ34" s="167">
        <v>146.65</v>
      </c>
      <c r="DK34" s="167">
        <f t="shared" si="120"/>
        <v>12663</v>
      </c>
      <c r="DL34" s="167">
        <v>351.75</v>
      </c>
      <c r="DM34" s="167">
        <f t="shared" si="121"/>
        <v>12494.699999999999</v>
      </c>
      <c r="DN34" s="167">
        <v>694.15</v>
      </c>
      <c r="DO34" s="167">
        <f>'Production Summary'!$N$61</f>
        <v>4500</v>
      </c>
      <c r="DP34" s="531">
        <f>'Production Summary'!$M$61</f>
        <v>750</v>
      </c>
      <c r="DQ34" s="164">
        <v>0</v>
      </c>
      <c r="DR34" s="164">
        <f>'[4]Production Summary'!$N$62</f>
        <v>8800</v>
      </c>
      <c r="DS34" s="560">
        <f t="shared" si="140"/>
        <v>288</v>
      </c>
      <c r="DT34" s="531">
        <v>24</v>
      </c>
      <c r="DU34" s="164">
        <v>0</v>
      </c>
      <c r="DV34" s="164">
        <f t="shared" si="141"/>
        <v>144</v>
      </c>
      <c r="DW34" s="164">
        <v>0</v>
      </c>
      <c r="DX34" s="167">
        <f t="shared" si="142"/>
        <v>192</v>
      </c>
      <c r="DY34" s="164">
        <v>0</v>
      </c>
      <c r="DZ34" s="167">
        <f>'Production Summary'!$N$65</f>
        <v>384</v>
      </c>
      <c r="EA34" s="164">
        <v>0</v>
      </c>
      <c r="EB34" s="167">
        <f>'Production Summary'!$N$66</f>
        <v>192</v>
      </c>
      <c r="EC34" s="164">
        <v>0</v>
      </c>
      <c r="ED34" s="164">
        <f>'Production Summary'!$N$67</f>
        <v>96</v>
      </c>
      <c r="EE34" s="164">
        <v>0</v>
      </c>
      <c r="EF34" s="164">
        <f>'Production Summary'!$N$68</f>
        <v>96</v>
      </c>
      <c r="EG34" s="164">
        <v>0</v>
      </c>
      <c r="EH34" s="164">
        <f>'Production Summary'!$N$69</f>
        <v>340</v>
      </c>
      <c r="EI34" s="101"/>
      <c r="EJ34" s="3"/>
      <c r="EK34" s="3"/>
      <c r="ER34" s="64" t="s">
        <v>50</v>
      </c>
      <c r="ES34" s="61" t="str">
        <f>C32</f>
        <v/>
      </c>
      <c r="ET34" s="24">
        <f t="shared" si="36"/>
        <v>0</v>
      </c>
    </row>
    <row r="35" spans="1:150" ht="15" customHeight="1">
      <c r="A35" t="b">
        <f>C35='Raipur-3'!C35</f>
        <v>1</v>
      </c>
      <c r="B35" s="60">
        <f t="shared" si="37"/>
        <v>30</v>
      </c>
      <c r="C35" s="61" t="str">
        <f>IF('Raipur-3'!C35="","",'Raipur-3'!C35)</f>
        <v>Anantra Mart KT</v>
      </c>
      <c r="D35" s="167">
        <f t="shared" si="134"/>
        <v>674.40000000000009</v>
      </c>
      <c r="E35" s="167">
        <v>28.1</v>
      </c>
      <c r="F35" s="164">
        <v>0</v>
      </c>
      <c r="G35" s="167">
        <f t="shared" si="95"/>
        <v>674.40000000000009</v>
      </c>
      <c r="H35" s="167">
        <v>28.1</v>
      </c>
      <c r="I35" s="164">
        <v>0</v>
      </c>
      <c r="J35" s="164">
        <f>'Production Summary'!$N$6</f>
        <v>200</v>
      </c>
      <c r="K35" s="328">
        <f>'[4]Production Summary'!$M$6</f>
        <v>7.5</v>
      </c>
      <c r="L35" s="164">
        <v>0</v>
      </c>
      <c r="M35" s="365">
        <f>'[4]Production Summary'!$N$7</f>
        <v>612.72</v>
      </c>
      <c r="N35" s="367">
        <f>'[4]Production Summary'!$M$7</f>
        <v>25.53</v>
      </c>
      <c r="O35" s="164">
        <v>0</v>
      </c>
      <c r="P35" s="167">
        <f t="shared" si="135"/>
        <v>780</v>
      </c>
      <c r="Q35" s="167">
        <v>65</v>
      </c>
      <c r="R35" s="164">
        <v>0</v>
      </c>
      <c r="S35" s="167">
        <f t="shared" si="136"/>
        <v>696</v>
      </c>
      <c r="T35" s="167">
        <v>58</v>
      </c>
      <c r="U35" s="164">
        <v>0</v>
      </c>
      <c r="V35" s="164">
        <f>'[4]Production Summary'!$N$10</f>
        <v>876</v>
      </c>
      <c r="W35" s="164">
        <f>'[4]Production Summary'!$M$10</f>
        <v>73</v>
      </c>
      <c r="X35" s="164">
        <v>0</v>
      </c>
      <c r="Y35" s="531">
        <f t="shared" si="137"/>
        <v>204</v>
      </c>
      <c r="Z35" s="531">
        <v>17</v>
      </c>
      <c r="AA35" s="164">
        <v>0</v>
      </c>
      <c r="AB35" s="167">
        <f t="shared" si="138"/>
        <v>127.5</v>
      </c>
      <c r="AC35" s="167">
        <v>21.25</v>
      </c>
      <c r="AD35" s="164">
        <v>0</v>
      </c>
      <c r="AE35" s="167">
        <f t="shared" si="143"/>
        <v>255</v>
      </c>
      <c r="AF35" s="167">
        <v>21.25</v>
      </c>
      <c r="AG35" s="164">
        <v>0</v>
      </c>
      <c r="AH35" s="167">
        <f t="shared" si="97"/>
        <v>1020</v>
      </c>
      <c r="AI35" s="167">
        <v>17</v>
      </c>
      <c r="AJ35" s="164">
        <v>0</v>
      </c>
      <c r="AK35" s="167">
        <f t="shared" si="98"/>
        <v>892.5</v>
      </c>
      <c r="AL35" s="167">
        <v>29.75</v>
      </c>
      <c r="AM35" s="164">
        <v>0</v>
      </c>
      <c r="AN35" s="167">
        <f t="shared" si="139"/>
        <v>867</v>
      </c>
      <c r="AO35" s="167">
        <v>72.25</v>
      </c>
      <c r="AP35" s="164">
        <v>0</v>
      </c>
      <c r="AQ35" s="164">
        <f>'[4]Production Summary'!$N$21</f>
        <v>630</v>
      </c>
      <c r="AR35" s="164">
        <f>'[4]Production Summary'!$M$21</f>
        <v>315</v>
      </c>
      <c r="AS35" s="164">
        <v>0</v>
      </c>
      <c r="AT35" s="386">
        <f>'[4]Production Summary'!$N$22</f>
        <v>345</v>
      </c>
      <c r="AU35" s="164">
        <f>'[4]Production Summary'!$N$23</f>
        <v>1000</v>
      </c>
      <c r="AV35" s="167">
        <f t="shared" si="127"/>
        <v>150</v>
      </c>
      <c r="AW35" s="167">
        <v>12.5</v>
      </c>
      <c r="AX35" s="164">
        <v>0</v>
      </c>
      <c r="AY35" s="167">
        <f t="shared" si="102"/>
        <v>150</v>
      </c>
      <c r="AZ35" s="167">
        <v>12.5</v>
      </c>
      <c r="BA35" s="164">
        <v>0</v>
      </c>
      <c r="BB35" s="167">
        <f t="shared" si="128"/>
        <v>816</v>
      </c>
      <c r="BC35" s="167">
        <v>13.6</v>
      </c>
      <c r="BD35" s="164">
        <v>0</v>
      </c>
      <c r="BE35" s="167">
        <f t="shared" si="129"/>
        <v>612</v>
      </c>
      <c r="BF35" s="167">
        <v>51</v>
      </c>
      <c r="BG35" s="164">
        <v>0</v>
      </c>
      <c r="BH35" s="164">
        <f>'[4]Production Summary'!$N$30</f>
        <v>472</v>
      </c>
      <c r="BI35" s="164">
        <f>'[4]Production Summary'!$M$30</f>
        <v>236</v>
      </c>
      <c r="BJ35" s="164">
        <v>0</v>
      </c>
      <c r="BK35" s="386"/>
      <c r="BL35" s="164">
        <f>'[4]Production Summary'!$N$32</f>
        <v>850</v>
      </c>
      <c r="BM35" s="164">
        <f>'[4]Production Summary'!$N$34</f>
        <v>360.59999999999997</v>
      </c>
      <c r="BN35" s="164">
        <f>'[4]Production Summary'!$M$34</f>
        <v>6.01</v>
      </c>
      <c r="BO35" s="164">
        <v>0</v>
      </c>
      <c r="BP35" s="164">
        <f>'[4]Production Summary'!$N$36</f>
        <v>717</v>
      </c>
      <c r="BQ35" s="164">
        <f>'[4]Production Summary'!$M$36</f>
        <v>11.95</v>
      </c>
      <c r="BR35" s="164">
        <v>0</v>
      </c>
      <c r="BS35" s="167">
        <f t="shared" si="131"/>
        <v>224.00000000000003</v>
      </c>
      <c r="BT35" s="167">
        <v>22.400000000000002</v>
      </c>
      <c r="BU35" s="164">
        <v>0</v>
      </c>
      <c r="BV35" s="167">
        <f t="shared" si="107"/>
        <v>280</v>
      </c>
      <c r="BW35" s="167">
        <v>28</v>
      </c>
      <c r="BX35" s="164">
        <v>0</v>
      </c>
      <c r="BY35" s="165">
        <f>'[4]Production Summary'!$N$39</f>
        <v>300.38406247988502</v>
      </c>
      <c r="BZ35" s="164">
        <f>'[4]Production Summary'!$M$39</f>
        <v>30.038406247988501</v>
      </c>
      <c r="CA35" s="164">
        <v>0</v>
      </c>
      <c r="CB35" s="167">
        <f t="shared" si="132"/>
        <v>144</v>
      </c>
      <c r="CC35" s="167">
        <v>14.4</v>
      </c>
      <c r="CD35" s="164">
        <v>0</v>
      </c>
      <c r="CE35" s="164">
        <f>'Production Summary'!$N$42</f>
        <v>1136.3519999999996</v>
      </c>
      <c r="CF35" s="164">
        <f>'Production Summary'!$M$42</f>
        <v>81.167999999999978</v>
      </c>
      <c r="CG35" s="164">
        <v>0</v>
      </c>
      <c r="CH35" s="164">
        <v>0</v>
      </c>
      <c r="CI35" s="167">
        <v>184.5</v>
      </c>
      <c r="CJ35" s="164">
        <v>0</v>
      </c>
      <c r="CK35" s="164">
        <f>'Production Summary'!$N$44</f>
        <v>355</v>
      </c>
      <c r="CL35" s="164">
        <v>0</v>
      </c>
      <c r="CM35" s="375">
        <f>'[4]Production Summary'!$N$45</f>
        <v>1650</v>
      </c>
      <c r="CN35" s="164">
        <f>'Production Summary'!$N$46</f>
        <v>270</v>
      </c>
      <c r="CO35" s="164">
        <f>'Production Summary'!$N$47</f>
        <v>1350</v>
      </c>
      <c r="CP35" s="166"/>
      <c r="CQ35" s="167">
        <f t="shared" si="110"/>
        <v>7854</v>
      </c>
      <c r="CR35" s="167">
        <v>65.45</v>
      </c>
      <c r="CS35" s="167">
        <f t="shared" si="111"/>
        <v>13081.5</v>
      </c>
      <c r="CT35" s="167">
        <v>145.35</v>
      </c>
      <c r="CU35" s="167">
        <f t="shared" si="112"/>
        <v>12546</v>
      </c>
      <c r="CV35" s="167">
        <v>348.5</v>
      </c>
      <c r="CW35" s="167">
        <f t="shared" si="113"/>
        <v>12393</v>
      </c>
      <c r="CX35" s="167">
        <v>688.5</v>
      </c>
      <c r="CY35" s="167">
        <f t="shared" si="114"/>
        <v>12163.5</v>
      </c>
      <c r="CZ35" s="167">
        <v>675.75</v>
      </c>
      <c r="DA35" s="167">
        <f t="shared" si="115"/>
        <v>12280.5</v>
      </c>
      <c r="DB35" s="167">
        <v>682.25</v>
      </c>
      <c r="DC35" s="531">
        <f t="shared" si="116"/>
        <v>10939.5</v>
      </c>
      <c r="DD35" s="531">
        <v>607.75</v>
      </c>
      <c r="DE35" s="531">
        <f t="shared" si="117"/>
        <v>11164.354185418542</v>
      </c>
      <c r="DF35" s="531">
        <v>620.24189918991897</v>
      </c>
      <c r="DG35" s="167">
        <f t="shared" si="118"/>
        <v>13583</v>
      </c>
      <c r="DH35" s="167">
        <v>3395.75</v>
      </c>
      <c r="DI35" s="167">
        <f t="shared" si="119"/>
        <v>11732</v>
      </c>
      <c r="DJ35" s="167">
        <v>146.65</v>
      </c>
      <c r="DK35" s="167">
        <f t="shared" si="120"/>
        <v>12663</v>
      </c>
      <c r="DL35" s="167">
        <v>351.75</v>
      </c>
      <c r="DM35" s="167">
        <f t="shared" si="121"/>
        <v>12494.699999999999</v>
      </c>
      <c r="DN35" s="167">
        <v>694.15</v>
      </c>
      <c r="DO35" s="167">
        <f>'Production Summary'!$N$61</f>
        <v>4500</v>
      </c>
      <c r="DP35" s="531">
        <f>'Production Summary'!$M$61</f>
        <v>750</v>
      </c>
      <c r="DQ35" s="164">
        <v>0</v>
      </c>
      <c r="DR35" s="164">
        <f>'[4]Production Summary'!$N$62</f>
        <v>8800</v>
      </c>
      <c r="DS35" s="560">
        <f t="shared" si="140"/>
        <v>288</v>
      </c>
      <c r="DT35" s="531">
        <v>24</v>
      </c>
      <c r="DU35" s="164">
        <v>0</v>
      </c>
      <c r="DV35" s="164">
        <f t="shared" si="141"/>
        <v>144</v>
      </c>
      <c r="DW35" s="164">
        <v>0</v>
      </c>
      <c r="DX35" s="167">
        <f t="shared" si="142"/>
        <v>192</v>
      </c>
      <c r="DY35" s="164">
        <v>0</v>
      </c>
      <c r="DZ35" s="167">
        <f>'Production Summary'!$N$65</f>
        <v>384</v>
      </c>
      <c r="EA35" s="164">
        <v>0</v>
      </c>
      <c r="EB35" s="167">
        <f>'Production Summary'!$N$66</f>
        <v>192</v>
      </c>
      <c r="EC35" s="164">
        <v>0</v>
      </c>
      <c r="ED35" s="164">
        <f>'Production Summary'!$N$67</f>
        <v>96</v>
      </c>
      <c r="EE35" s="164">
        <v>0</v>
      </c>
      <c r="EF35" s="164">
        <f>'Production Summary'!$N$68</f>
        <v>96</v>
      </c>
      <c r="EG35" s="164">
        <v>0</v>
      </c>
      <c r="EH35" s="164">
        <f>'Production Summary'!$N$69</f>
        <v>340</v>
      </c>
      <c r="EI35" s="101"/>
      <c r="EJ35" s="3"/>
      <c r="EK35" s="3"/>
      <c r="ER35" s="64" t="s">
        <v>51</v>
      </c>
      <c r="ES35" s="61" t="e">
        <f>#REF!</f>
        <v>#REF!</v>
      </c>
      <c r="ET35" s="24">
        <f t="shared" si="36"/>
        <v>0</v>
      </c>
    </row>
    <row r="36" spans="1:150" ht="15" customHeight="1">
      <c r="A36" t="b">
        <f>C36='Raipur-3'!C36</f>
        <v>1</v>
      </c>
      <c r="B36" s="60">
        <f t="shared" si="37"/>
        <v>31</v>
      </c>
      <c r="C36" s="61" t="str">
        <f>IF('Raipur-3'!C36="","",'Raipur-3'!C36)</f>
        <v>Anantra Mart Kushalpur</v>
      </c>
      <c r="D36" s="167">
        <f t="shared" si="134"/>
        <v>674.40000000000009</v>
      </c>
      <c r="E36" s="167">
        <v>28.1</v>
      </c>
      <c r="F36" s="164">
        <v>0</v>
      </c>
      <c r="G36" s="167">
        <f t="shared" si="95"/>
        <v>674.40000000000009</v>
      </c>
      <c r="H36" s="167">
        <v>28.1</v>
      </c>
      <c r="I36" s="164">
        <v>0</v>
      </c>
      <c r="J36" s="164">
        <f>'Production Summary'!$N$6</f>
        <v>200</v>
      </c>
      <c r="K36" s="328">
        <f>'[4]Production Summary'!$M$6</f>
        <v>7.5</v>
      </c>
      <c r="L36" s="164">
        <v>0</v>
      </c>
      <c r="M36" s="365">
        <f>'[4]Production Summary'!$N$7</f>
        <v>612.72</v>
      </c>
      <c r="N36" s="367">
        <f>'[4]Production Summary'!$M$7</f>
        <v>25.53</v>
      </c>
      <c r="O36" s="164">
        <v>0</v>
      </c>
      <c r="P36" s="167">
        <f t="shared" si="135"/>
        <v>780</v>
      </c>
      <c r="Q36" s="167">
        <v>65</v>
      </c>
      <c r="R36" s="164">
        <v>0</v>
      </c>
      <c r="S36" s="167">
        <f t="shared" si="136"/>
        <v>696</v>
      </c>
      <c r="T36" s="167">
        <v>58</v>
      </c>
      <c r="U36" s="164">
        <v>0</v>
      </c>
      <c r="V36" s="164">
        <f>'[4]Production Summary'!$N$10</f>
        <v>876</v>
      </c>
      <c r="W36" s="164">
        <f>'[4]Production Summary'!$M$10</f>
        <v>73</v>
      </c>
      <c r="X36" s="164">
        <v>0</v>
      </c>
      <c r="Y36" s="531">
        <f t="shared" si="137"/>
        <v>204</v>
      </c>
      <c r="Z36" s="531">
        <v>17</v>
      </c>
      <c r="AA36" s="164">
        <v>0</v>
      </c>
      <c r="AB36" s="167">
        <f t="shared" si="138"/>
        <v>127.5</v>
      </c>
      <c r="AC36" s="167">
        <v>21.25</v>
      </c>
      <c r="AD36" s="164">
        <v>0</v>
      </c>
      <c r="AE36" s="167">
        <f t="shared" si="143"/>
        <v>255</v>
      </c>
      <c r="AF36" s="167">
        <v>21.25</v>
      </c>
      <c r="AG36" s="164">
        <v>0</v>
      </c>
      <c r="AH36" s="167">
        <f t="shared" si="97"/>
        <v>1020</v>
      </c>
      <c r="AI36" s="167">
        <v>17</v>
      </c>
      <c r="AJ36" s="164">
        <v>0</v>
      </c>
      <c r="AK36" s="167">
        <f t="shared" si="98"/>
        <v>892.5</v>
      </c>
      <c r="AL36" s="167">
        <v>29.75</v>
      </c>
      <c r="AM36" s="164">
        <v>0</v>
      </c>
      <c r="AN36" s="167">
        <f t="shared" si="139"/>
        <v>867</v>
      </c>
      <c r="AO36" s="167">
        <v>72.25</v>
      </c>
      <c r="AP36" s="164">
        <v>0</v>
      </c>
      <c r="AQ36" s="164">
        <f>'[4]Production Summary'!$N$21</f>
        <v>630</v>
      </c>
      <c r="AR36" s="164">
        <f>'[4]Production Summary'!$M$21</f>
        <v>315</v>
      </c>
      <c r="AS36" s="164">
        <v>0</v>
      </c>
      <c r="AT36" s="386">
        <f>'[4]Production Summary'!$N$22</f>
        <v>345</v>
      </c>
      <c r="AU36" s="164">
        <f>'[4]Production Summary'!$N$23</f>
        <v>1000</v>
      </c>
      <c r="AV36" s="167">
        <f t="shared" si="127"/>
        <v>150</v>
      </c>
      <c r="AW36" s="167">
        <v>12.5</v>
      </c>
      <c r="AX36" s="164">
        <v>0</v>
      </c>
      <c r="AY36" s="167">
        <f t="shared" si="102"/>
        <v>150</v>
      </c>
      <c r="AZ36" s="167">
        <v>12.5</v>
      </c>
      <c r="BA36" s="164">
        <v>0</v>
      </c>
      <c r="BB36" s="167">
        <f t="shared" si="128"/>
        <v>816</v>
      </c>
      <c r="BC36" s="167">
        <v>13.6</v>
      </c>
      <c r="BD36" s="164">
        <v>0</v>
      </c>
      <c r="BE36" s="167">
        <f t="shared" si="129"/>
        <v>612</v>
      </c>
      <c r="BF36" s="167">
        <v>51</v>
      </c>
      <c r="BG36" s="164">
        <v>0</v>
      </c>
      <c r="BH36" s="164">
        <f>'[4]Production Summary'!$N$30</f>
        <v>472</v>
      </c>
      <c r="BI36" s="164">
        <f>'[4]Production Summary'!$M$30</f>
        <v>236</v>
      </c>
      <c r="BJ36" s="164">
        <v>0</v>
      </c>
      <c r="BK36" s="386"/>
      <c r="BL36" s="164">
        <f>'[4]Production Summary'!$N$32</f>
        <v>850</v>
      </c>
      <c r="BM36" s="164">
        <f>'[4]Production Summary'!$N$34</f>
        <v>360.59999999999997</v>
      </c>
      <c r="BN36" s="164">
        <f>'[4]Production Summary'!$M$34</f>
        <v>6.01</v>
      </c>
      <c r="BO36" s="164">
        <v>0</v>
      </c>
      <c r="BP36" s="164">
        <f>'[4]Production Summary'!$N$36</f>
        <v>717</v>
      </c>
      <c r="BQ36" s="164">
        <f>'[4]Production Summary'!$M$36</f>
        <v>11.95</v>
      </c>
      <c r="BR36" s="164">
        <v>0</v>
      </c>
      <c r="BS36" s="167">
        <f t="shared" si="131"/>
        <v>224.00000000000003</v>
      </c>
      <c r="BT36" s="167">
        <v>22.400000000000002</v>
      </c>
      <c r="BU36" s="164">
        <v>0</v>
      </c>
      <c r="BV36" s="167">
        <f t="shared" si="107"/>
        <v>280</v>
      </c>
      <c r="BW36" s="167">
        <v>28</v>
      </c>
      <c r="BX36" s="164">
        <v>0</v>
      </c>
      <c r="BY36" s="165">
        <f>'[4]Production Summary'!$N$39</f>
        <v>300.38406247988502</v>
      </c>
      <c r="BZ36" s="164">
        <f>'[4]Production Summary'!$M$39</f>
        <v>30.038406247988501</v>
      </c>
      <c r="CA36" s="164">
        <v>0</v>
      </c>
      <c r="CB36" s="167">
        <f t="shared" si="132"/>
        <v>144</v>
      </c>
      <c r="CC36" s="167">
        <v>14.4</v>
      </c>
      <c r="CD36" s="164">
        <v>0</v>
      </c>
      <c r="CE36" s="164">
        <f>'Production Summary'!$N$42</f>
        <v>1136.3519999999996</v>
      </c>
      <c r="CF36" s="164">
        <f>'Production Summary'!$M$42</f>
        <v>81.167999999999978</v>
      </c>
      <c r="CG36" s="164">
        <v>0</v>
      </c>
      <c r="CH36" s="164">
        <v>0</v>
      </c>
      <c r="CI36" s="167">
        <v>184.5</v>
      </c>
      <c r="CJ36" s="164">
        <v>0</v>
      </c>
      <c r="CK36" s="164">
        <f>'Production Summary'!$N$44</f>
        <v>355</v>
      </c>
      <c r="CL36" s="164">
        <v>0</v>
      </c>
      <c r="CM36" s="375">
        <f>'[4]Production Summary'!$N$45</f>
        <v>1650</v>
      </c>
      <c r="CN36" s="164">
        <f>'Production Summary'!$N$46</f>
        <v>270</v>
      </c>
      <c r="CO36" s="164">
        <f>'Production Summary'!$N$47</f>
        <v>1350</v>
      </c>
      <c r="CP36" s="166"/>
      <c r="CQ36" s="167">
        <f t="shared" si="110"/>
        <v>7854</v>
      </c>
      <c r="CR36" s="167">
        <v>65.45</v>
      </c>
      <c r="CS36" s="167">
        <f t="shared" si="111"/>
        <v>13081.5</v>
      </c>
      <c r="CT36" s="167">
        <v>145.35</v>
      </c>
      <c r="CU36" s="167">
        <f t="shared" si="112"/>
        <v>12546</v>
      </c>
      <c r="CV36" s="167">
        <v>348.5</v>
      </c>
      <c r="CW36" s="167">
        <f t="shared" si="113"/>
        <v>12393</v>
      </c>
      <c r="CX36" s="167">
        <v>688.5</v>
      </c>
      <c r="CY36" s="167">
        <f t="shared" si="114"/>
        <v>12163.5</v>
      </c>
      <c r="CZ36" s="167">
        <v>675.75</v>
      </c>
      <c r="DA36" s="167">
        <f t="shared" si="115"/>
        <v>12280.5</v>
      </c>
      <c r="DB36" s="167">
        <v>682.25</v>
      </c>
      <c r="DC36" s="531">
        <f t="shared" si="116"/>
        <v>10939.5</v>
      </c>
      <c r="DD36" s="531">
        <v>607.75</v>
      </c>
      <c r="DE36" s="531">
        <f t="shared" si="117"/>
        <v>11164.354185418542</v>
      </c>
      <c r="DF36" s="531">
        <v>620.24189918991897</v>
      </c>
      <c r="DG36" s="167">
        <f t="shared" si="118"/>
        <v>13583</v>
      </c>
      <c r="DH36" s="167">
        <v>3395.75</v>
      </c>
      <c r="DI36" s="167">
        <f t="shared" si="119"/>
        <v>11732</v>
      </c>
      <c r="DJ36" s="167">
        <v>146.65</v>
      </c>
      <c r="DK36" s="167">
        <f t="shared" si="120"/>
        <v>12663</v>
      </c>
      <c r="DL36" s="167">
        <v>351.75</v>
      </c>
      <c r="DM36" s="167">
        <f t="shared" si="121"/>
        <v>12494.699999999999</v>
      </c>
      <c r="DN36" s="167">
        <v>694.15</v>
      </c>
      <c r="DO36" s="167">
        <f>'Production Summary'!$N$61</f>
        <v>4500</v>
      </c>
      <c r="DP36" s="531">
        <f>'Production Summary'!$M$61</f>
        <v>750</v>
      </c>
      <c r="DQ36" s="164">
        <v>0</v>
      </c>
      <c r="DR36" s="164">
        <f>'[4]Production Summary'!$N$62</f>
        <v>8800</v>
      </c>
      <c r="DS36" s="560">
        <f t="shared" si="140"/>
        <v>288</v>
      </c>
      <c r="DT36" s="531">
        <v>24</v>
      </c>
      <c r="DU36" s="164">
        <v>0</v>
      </c>
      <c r="DV36" s="164">
        <f t="shared" si="141"/>
        <v>144</v>
      </c>
      <c r="DW36" s="164">
        <v>0</v>
      </c>
      <c r="DX36" s="167">
        <f t="shared" si="142"/>
        <v>192</v>
      </c>
      <c r="DY36" s="164">
        <v>0</v>
      </c>
      <c r="DZ36" s="167">
        <f>'Production Summary'!$N$65</f>
        <v>384</v>
      </c>
      <c r="EA36" s="164">
        <v>0</v>
      </c>
      <c r="EB36" s="167">
        <f>'Production Summary'!$N$66</f>
        <v>192</v>
      </c>
      <c r="EC36" s="164">
        <v>0</v>
      </c>
      <c r="ED36" s="164">
        <f>'Production Summary'!$N$67</f>
        <v>96</v>
      </c>
      <c r="EE36" s="164">
        <v>0</v>
      </c>
      <c r="EF36" s="164">
        <f>'Production Summary'!$N$68</f>
        <v>96</v>
      </c>
      <c r="EG36" s="164">
        <v>0</v>
      </c>
      <c r="EH36" s="164">
        <f>'Production Summary'!$N$69</f>
        <v>340</v>
      </c>
      <c r="EI36" s="101"/>
      <c r="EJ36" s="3"/>
      <c r="EK36" s="3"/>
      <c r="ER36" s="64" t="s">
        <v>52</v>
      </c>
      <c r="ES36" s="61" t="e">
        <f>#REF!</f>
        <v>#REF!</v>
      </c>
      <c r="ET36" s="24">
        <f t="shared" si="36"/>
        <v>0</v>
      </c>
    </row>
    <row r="37" spans="1:150" ht="15" customHeight="1">
      <c r="A37" t="b">
        <f>C37='Raipur-3'!C37</f>
        <v>1</v>
      </c>
      <c r="B37" s="60">
        <f t="shared" si="37"/>
        <v>32</v>
      </c>
      <c r="C37" s="61" t="str">
        <f>IF('Raipur-3'!C37="","",'Raipur-3'!C37)</f>
        <v>RRL-Ambhuja Mall FRGM</v>
      </c>
      <c r="D37" s="167">
        <f t="shared" si="134"/>
        <v>674.40000000000009</v>
      </c>
      <c r="E37" s="167">
        <v>28.1</v>
      </c>
      <c r="F37" s="164">
        <v>0</v>
      </c>
      <c r="G37" s="167">
        <f t="shared" si="95"/>
        <v>674.40000000000009</v>
      </c>
      <c r="H37" s="167">
        <v>28.1</v>
      </c>
      <c r="I37" s="164">
        <v>0</v>
      </c>
      <c r="J37" s="164">
        <f>'Production Summary'!$N$6</f>
        <v>200</v>
      </c>
      <c r="K37" s="328">
        <f>'Production Summary'!$M$6</f>
        <v>7.5</v>
      </c>
      <c r="L37" s="164">
        <v>0</v>
      </c>
      <c r="M37" s="365">
        <f>'Production Summary'!$N$7</f>
        <v>612.72</v>
      </c>
      <c r="N37" s="367">
        <f>'Production Summary'!$M$7</f>
        <v>25.53</v>
      </c>
      <c r="O37" s="164">
        <v>0</v>
      </c>
      <c r="P37" s="164">
        <f>'Production Summary'!$N$8</f>
        <v>780</v>
      </c>
      <c r="Q37" s="164">
        <f>'Production Summary'!$M$8</f>
        <v>65</v>
      </c>
      <c r="R37" s="164">
        <v>0</v>
      </c>
      <c r="S37" s="164">
        <f>'Production Summary'!$N$9</f>
        <v>720</v>
      </c>
      <c r="T37" s="164">
        <f>'Production Summary'!$M$9</f>
        <v>60</v>
      </c>
      <c r="U37" s="164">
        <v>0</v>
      </c>
      <c r="V37" s="164">
        <f>'Production Summary'!$N$10</f>
        <v>876</v>
      </c>
      <c r="W37" s="164">
        <f>'Production Summary'!$M$10</f>
        <v>73</v>
      </c>
      <c r="X37" s="164">
        <v>0</v>
      </c>
      <c r="Y37" s="164">
        <f>'Production Summary'!$N$14</f>
        <v>177</v>
      </c>
      <c r="Z37" s="328">
        <f>'Production Summary'!$M$14</f>
        <v>14.75</v>
      </c>
      <c r="AA37" s="164">
        <v>0</v>
      </c>
      <c r="AB37" s="167">
        <f t="shared" si="40"/>
        <v>127.5</v>
      </c>
      <c r="AC37" s="167">
        <v>21.25</v>
      </c>
      <c r="AD37" s="164">
        <v>0</v>
      </c>
      <c r="AE37" s="167">
        <f t="shared" si="143"/>
        <v>255</v>
      </c>
      <c r="AF37" s="167">
        <v>21.25</v>
      </c>
      <c r="AG37" s="164">
        <v>0</v>
      </c>
      <c r="AH37" s="167">
        <f t="shared" si="97"/>
        <v>1020</v>
      </c>
      <c r="AI37" s="167">
        <v>17</v>
      </c>
      <c r="AJ37" s="164">
        <v>0</v>
      </c>
      <c r="AK37" s="167">
        <f t="shared" si="98"/>
        <v>892.5</v>
      </c>
      <c r="AL37" s="167">
        <v>29.75</v>
      </c>
      <c r="AM37" s="164">
        <v>0</v>
      </c>
      <c r="AN37" s="167">
        <f t="shared" si="139"/>
        <v>867</v>
      </c>
      <c r="AO37" s="167">
        <v>72.25</v>
      </c>
      <c r="AP37" s="164">
        <v>0</v>
      </c>
      <c r="AQ37" s="164">
        <f>'Production Summary'!$N$21</f>
        <v>670</v>
      </c>
      <c r="AR37" s="164">
        <f>'Production Summary'!$M$21</f>
        <v>335</v>
      </c>
      <c r="AS37" s="164">
        <v>0</v>
      </c>
      <c r="AT37" s="386">
        <f>'Production Summary'!$N$22</f>
        <v>375</v>
      </c>
      <c r="AU37" s="164">
        <f>'Production Summary'!$N$23</f>
        <v>1050</v>
      </c>
      <c r="AV37" s="167">
        <f t="shared" ref="AV37:AV50" si="144">AW37*12</f>
        <v>150</v>
      </c>
      <c r="AW37" s="167">
        <v>12.5</v>
      </c>
      <c r="AX37" s="164">
        <v>0</v>
      </c>
      <c r="AY37" s="167">
        <f t="shared" si="102"/>
        <v>150</v>
      </c>
      <c r="AZ37" s="167">
        <v>12.5</v>
      </c>
      <c r="BA37" s="164">
        <v>0</v>
      </c>
      <c r="BB37" s="167">
        <f t="shared" ref="BB37:BB50" si="145">BC37*60</f>
        <v>816</v>
      </c>
      <c r="BC37" s="167">
        <v>13.6</v>
      </c>
      <c r="BD37" s="164">
        <v>0</v>
      </c>
      <c r="BE37" s="167">
        <f t="shared" ref="BE37:BE50" si="146">BF37*12</f>
        <v>612</v>
      </c>
      <c r="BF37" s="167">
        <v>51</v>
      </c>
      <c r="BG37" s="164">
        <v>0</v>
      </c>
      <c r="BH37" s="164">
        <f>'Production Summary'!$N$30</f>
        <v>500</v>
      </c>
      <c r="BI37" s="164">
        <f>'Production Summary'!$M$30</f>
        <v>250</v>
      </c>
      <c r="BJ37" s="164">
        <v>0</v>
      </c>
      <c r="BK37" s="386"/>
      <c r="BL37" s="164">
        <f>'Production Summary'!$N$32</f>
        <v>875</v>
      </c>
      <c r="BM37" s="167">
        <f t="shared" ref="BM37:BM50" si="147">BN37*60</f>
        <v>450</v>
      </c>
      <c r="BN37" s="167">
        <v>7.5</v>
      </c>
      <c r="BO37" s="164">
        <v>0</v>
      </c>
      <c r="BP37" s="167">
        <f t="shared" ref="BP37:BP50" si="148">BQ37*60</f>
        <v>540</v>
      </c>
      <c r="BQ37" s="167">
        <v>9</v>
      </c>
      <c r="BR37" s="164">
        <v>0</v>
      </c>
      <c r="BS37" s="167">
        <f t="shared" ref="BS37:BS50" si="149">BT37*10</f>
        <v>224.00000000000003</v>
      </c>
      <c r="BT37" s="167">
        <v>22.400000000000002</v>
      </c>
      <c r="BU37" s="164">
        <v>0</v>
      </c>
      <c r="BV37" s="167">
        <f t="shared" ref="BV37:BV50" si="150">BW37*10</f>
        <v>280</v>
      </c>
      <c r="BW37" s="167">
        <v>28</v>
      </c>
      <c r="BX37" s="164">
        <v>0</v>
      </c>
      <c r="BY37" s="167">
        <f t="shared" ref="BY37:BY50" si="151">BZ37*10</f>
        <v>262.5</v>
      </c>
      <c r="BZ37" s="167">
        <v>26.25</v>
      </c>
      <c r="CA37" s="164">
        <v>0</v>
      </c>
      <c r="CB37" s="167">
        <f t="shared" si="132"/>
        <v>144</v>
      </c>
      <c r="CC37" s="167">
        <v>14.4</v>
      </c>
      <c r="CD37" s="164">
        <v>0</v>
      </c>
      <c r="CE37" s="164">
        <f>'Production Summary'!$N$42</f>
        <v>1136.3519999999996</v>
      </c>
      <c r="CF37" s="167">
        <v>82.65</v>
      </c>
      <c r="CG37" s="164">
        <v>0</v>
      </c>
      <c r="CH37" s="164">
        <v>0</v>
      </c>
      <c r="CI37" s="167">
        <v>184.5</v>
      </c>
      <c r="CJ37" s="164">
        <v>0</v>
      </c>
      <c r="CK37" s="164">
        <f>'Production Summary'!$N$44</f>
        <v>355</v>
      </c>
      <c r="CL37" s="164">
        <v>0</v>
      </c>
      <c r="CM37" s="375">
        <f>'Production Summary'!$N$45</f>
        <v>1650</v>
      </c>
      <c r="CN37" s="164">
        <f>'Production Summary'!$N$46</f>
        <v>270</v>
      </c>
      <c r="CO37" s="164">
        <f>'Production Summary'!$N$47</f>
        <v>1350</v>
      </c>
      <c r="CP37" s="166"/>
      <c r="CQ37" s="167">
        <f t="shared" si="110"/>
        <v>7854</v>
      </c>
      <c r="CR37" s="167">
        <v>65.45</v>
      </c>
      <c r="CS37" s="167">
        <f t="shared" si="111"/>
        <v>10863</v>
      </c>
      <c r="CT37" s="167">
        <v>120.7</v>
      </c>
      <c r="CU37" s="167">
        <f t="shared" si="112"/>
        <v>10312.199999999999</v>
      </c>
      <c r="CV37" s="167">
        <v>286.45</v>
      </c>
      <c r="CW37" s="167">
        <f t="shared" si="113"/>
        <v>12159.169811320757</v>
      </c>
      <c r="CX37" s="167">
        <v>675.50943396226421</v>
      </c>
      <c r="CY37" s="167">
        <f t="shared" si="114"/>
        <v>11933.999999999998</v>
      </c>
      <c r="CZ37" s="167">
        <v>662.99999999999989</v>
      </c>
      <c r="DA37" s="167">
        <f t="shared" si="115"/>
        <v>12025.018867924529</v>
      </c>
      <c r="DB37" s="167">
        <v>668.05660377358492</v>
      </c>
      <c r="DC37" s="531">
        <f t="shared" si="116"/>
        <v>9164.6999999999989</v>
      </c>
      <c r="DD37" s="531">
        <v>509.15</v>
      </c>
      <c r="DE37" s="531">
        <f t="shared" si="117"/>
        <v>9164.6999999999989</v>
      </c>
      <c r="DF37" s="531">
        <v>509.15</v>
      </c>
      <c r="DG37" s="167">
        <f t="shared" si="118"/>
        <v>11152</v>
      </c>
      <c r="DH37" s="167">
        <v>2788</v>
      </c>
      <c r="DI37" s="167">
        <f t="shared" si="119"/>
        <v>9656</v>
      </c>
      <c r="DJ37" s="167">
        <v>120.7</v>
      </c>
      <c r="DK37" s="167">
        <f t="shared" si="120"/>
        <v>10312.199999999999</v>
      </c>
      <c r="DL37" s="167">
        <v>286.45</v>
      </c>
      <c r="DM37" s="167">
        <f t="shared" si="121"/>
        <v>10174.5</v>
      </c>
      <c r="DN37" s="167">
        <v>565.25</v>
      </c>
      <c r="DO37" s="167">
        <f>'Production Summary'!$N$61</f>
        <v>4500</v>
      </c>
      <c r="DP37" s="531">
        <f>'Production Summary'!$M$61</f>
        <v>750</v>
      </c>
      <c r="DQ37" s="164">
        <v>0</v>
      </c>
      <c r="DR37" s="164">
        <f>'Production Summary'!$N$62</f>
        <v>8900</v>
      </c>
      <c r="DS37" s="560">
        <f t="shared" si="140"/>
        <v>288</v>
      </c>
      <c r="DT37" s="531">
        <v>24</v>
      </c>
      <c r="DU37" s="164">
        <v>0</v>
      </c>
      <c r="DV37" s="164">
        <f t="shared" si="125"/>
        <v>144</v>
      </c>
      <c r="DW37" s="164">
        <v>0</v>
      </c>
      <c r="DX37" s="167">
        <f t="shared" ref="DX37:DX50" si="152">32*6</f>
        <v>192</v>
      </c>
      <c r="DY37" s="164">
        <v>0</v>
      </c>
      <c r="DZ37" s="167">
        <f>'Production Summary'!$N$65</f>
        <v>384</v>
      </c>
      <c r="EA37" s="164">
        <v>0</v>
      </c>
      <c r="EB37" s="167">
        <f>'Production Summary'!$N$66</f>
        <v>192</v>
      </c>
      <c r="EC37" s="164">
        <v>0</v>
      </c>
      <c r="ED37" s="164">
        <f>'Production Summary'!$N$67</f>
        <v>96</v>
      </c>
      <c r="EE37" s="164">
        <v>0</v>
      </c>
      <c r="EF37" s="164">
        <f>'Production Summary'!$N$68</f>
        <v>96</v>
      </c>
      <c r="EG37" s="164">
        <v>0</v>
      </c>
      <c r="EH37" s="164">
        <f>'Production Summary'!$N$69</f>
        <v>340</v>
      </c>
      <c r="EI37" s="101"/>
      <c r="EJ37" s="3"/>
      <c r="EK37" s="3"/>
      <c r="ER37" s="64" t="s">
        <v>53</v>
      </c>
      <c r="ES37" s="61" t="e">
        <f>#REF!</f>
        <v>#REF!</v>
      </c>
      <c r="ET37" s="24">
        <f t="shared" si="36"/>
        <v>0</v>
      </c>
    </row>
    <row r="38" spans="1:150" ht="15" customHeight="1">
      <c r="A38" t="b">
        <f>C38='Raipur-3'!C38</f>
        <v>1</v>
      </c>
      <c r="B38" s="60">
        <f t="shared" si="37"/>
        <v>33</v>
      </c>
      <c r="C38" s="61" t="str">
        <f>IF('Raipur-3'!C38="","",'Raipur-3'!C38)</f>
        <v>RRL-Chandra Sequire TN54</v>
      </c>
      <c r="D38" s="167">
        <f t="shared" ref="D38:D49" si="153">E38*24</f>
        <v>674.40000000000009</v>
      </c>
      <c r="E38" s="167">
        <v>28.1</v>
      </c>
      <c r="F38" s="164">
        <v>0</v>
      </c>
      <c r="G38" s="167">
        <f t="shared" ref="G38:G49" si="154">H38*24</f>
        <v>674.40000000000009</v>
      </c>
      <c r="H38" s="167">
        <v>28.1</v>
      </c>
      <c r="I38" s="164">
        <v>0</v>
      </c>
      <c r="J38" s="164">
        <f>'Production Summary'!$N$6</f>
        <v>200</v>
      </c>
      <c r="K38" s="328">
        <f>'Production Summary'!$M$6</f>
        <v>7.5</v>
      </c>
      <c r="L38" s="164">
        <v>0</v>
      </c>
      <c r="M38" s="365">
        <f>'Production Summary'!$N$7</f>
        <v>612.72</v>
      </c>
      <c r="N38" s="367">
        <f>'Production Summary'!$M$7</f>
        <v>25.53</v>
      </c>
      <c r="O38" s="164">
        <v>0</v>
      </c>
      <c r="P38" s="164">
        <f>'Production Summary'!$N$8</f>
        <v>780</v>
      </c>
      <c r="Q38" s="164">
        <f>'Production Summary'!$M$8</f>
        <v>65</v>
      </c>
      <c r="R38" s="164">
        <v>0</v>
      </c>
      <c r="S38" s="164">
        <f>'Production Summary'!$N$9</f>
        <v>720</v>
      </c>
      <c r="T38" s="164">
        <f>'Production Summary'!$M$9</f>
        <v>60</v>
      </c>
      <c r="U38" s="164">
        <v>0</v>
      </c>
      <c r="V38" s="164">
        <f>'Production Summary'!$N$10</f>
        <v>876</v>
      </c>
      <c r="W38" s="164">
        <f>'Production Summary'!$M$10</f>
        <v>73</v>
      </c>
      <c r="X38" s="164">
        <v>0</v>
      </c>
      <c r="Y38" s="164">
        <f>'Production Summary'!$N$14</f>
        <v>177</v>
      </c>
      <c r="Z38" s="328">
        <f>'Production Summary'!$M$14</f>
        <v>14.75</v>
      </c>
      <c r="AA38" s="164">
        <v>0</v>
      </c>
      <c r="AB38" s="167">
        <f t="shared" ref="AB38:AB49" si="155">AC38*6</f>
        <v>127.5</v>
      </c>
      <c r="AC38" s="167">
        <v>21.25</v>
      </c>
      <c r="AD38" s="164">
        <v>0</v>
      </c>
      <c r="AE38" s="167">
        <f t="shared" si="143"/>
        <v>255</v>
      </c>
      <c r="AF38" s="167">
        <v>21.25</v>
      </c>
      <c r="AG38" s="164">
        <v>0</v>
      </c>
      <c r="AH38" s="167">
        <f t="shared" si="97"/>
        <v>1020</v>
      </c>
      <c r="AI38" s="167">
        <v>17</v>
      </c>
      <c r="AJ38" s="164">
        <v>0</v>
      </c>
      <c r="AK38" s="167">
        <f t="shared" si="98"/>
        <v>892.5</v>
      </c>
      <c r="AL38" s="167">
        <v>29.75</v>
      </c>
      <c r="AM38" s="164">
        <v>0</v>
      </c>
      <c r="AN38" s="167">
        <f t="shared" si="139"/>
        <v>867</v>
      </c>
      <c r="AO38" s="167">
        <v>72.25</v>
      </c>
      <c r="AP38" s="164">
        <v>0</v>
      </c>
      <c r="AQ38" s="164">
        <f>'Production Summary'!$N$21</f>
        <v>670</v>
      </c>
      <c r="AR38" s="164">
        <f>'Production Summary'!$M$21</f>
        <v>335</v>
      </c>
      <c r="AS38" s="164">
        <v>0</v>
      </c>
      <c r="AT38" s="386">
        <f>'Production Summary'!$N$22</f>
        <v>375</v>
      </c>
      <c r="AU38" s="164">
        <f>'Production Summary'!$N$23</f>
        <v>1050</v>
      </c>
      <c r="AV38" s="167">
        <f t="shared" ref="AV38:AV49" si="156">AW38*12</f>
        <v>150</v>
      </c>
      <c r="AW38" s="167">
        <v>12.5</v>
      </c>
      <c r="AX38" s="164">
        <v>0</v>
      </c>
      <c r="AY38" s="167">
        <f t="shared" ref="AY38:AY49" si="157">AZ38*12</f>
        <v>150</v>
      </c>
      <c r="AZ38" s="167">
        <v>12.5</v>
      </c>
      <c r="BA38" s="164">
        <v>0</v>
      </c>
      <c r="BB38" s="167">
        <f t="shared" ref="BB38:BB49" si="158">BC38*60</f>
        <v>816</v>
      </c>
      <c r="BC38" s="167">
        <v>13.6</v>
      </c>
      <c r="BD38" s="164">
        <v>0</v>
      </c>
      <c r="BE38" s="167">
        <f t="shared" ref="BE38:BE49" si="159">BF38*12</f>
        <v>612</v>
      </c>
      <c r="BF38" s="167">
        <v>51</v>
      </c>
      <c r="BG38" s="164">
        <v>0</v>
      </c>
      <c r="BH38" s="164">
        <f>'Production Summary'!$N$30</f>
        <v>500</v>
      </c>
      <c r="BI38" s="164">
        <f>'Production Summary'!$M$30</f>
        <v>250</v>
      </c>
      <c r="BJ38" s="164">
        <v>0</v>
      </c>
      <c r="BK38" s="386"/>
      <c r="BL38" s="164">
        <f>'Production Summary'!$N$32</f>
        <v>875</v>
      </c>
      <c r="BM38" s="167">
        <f t="shared" ref="BM38:BM49" si="160">BN38*60</f>
        <v>450</v>
      </c>
      <c r="BN38" s="167">
        <v>7.5</v>
      </c>
      <c r="BO38" s="164">
        <v>0</v>
      </c>
      <c r="BP38" s="167">
        <f t="shared" ref="BP38:BP49" si="161">BQ38*60</f>
        <v>540</v>
      </c>
      <c r="BQ38" s="167">
        <v>9</v>
      </c>
      <c r="BR38" s="164">
        <v>0</v>
      </c>
      <c r="BS38" s="167">
        <f t="shared" ref="BS38:BS49" si="162">BT38*10</f>
        <v>224.00000000000003</v>
      </c>
      <c r="BT38" s="167">
        <v>22.400000000000002</v>
      </c>
      <c r="BU38" s="164">
        <v>0</v>
      </c>
      <c r="BV38" s="167">
        <f t="shared" ref="BV38:BV49" si="163">BW38*10</f>
        <v>280</v>
      </c>
      <c r="BW38" s="167">
        <v>28</v>
      </c>
      <c r="BX38" s="164">
        <v>0</v>
      </c>
      <c r="BY38" s="167">
        <f t="shared" ref="BY38:BY49" si="164">BZ38*10</f>
        <v>262.5</v>
      </c>
      <c r="BZ38" s="167">
        <v>26.25</v>
      </c>
      <c r="CA38" s="164">
        <v>0</v>
      </c>
      <c r="CB38" s="167">
        <f t="shared" ref="CB38:CB49" si="165">CC38*10</f>
        <v>144</v>
      </c>
      <c r="CC38" s="167">
        <v>14.4</v>
      </c>
      <c r="CD38" s="164">
        <v>0</v>
      </c>
      <c r="CE38" s="164">
        <f>'Production Summary'!$N$42</f>
        <v>1136.3519999999996</v>
      </c>
      <c r="CF38" s="167">
        <v>82.65</v>
      </c>
      <c r="CG38" s="164">
        <v>0</v>
      </c>
      <c r="CH38" s="164">
        <v>0</v>
      </c>
      <c r="CI38" s="167">
        <v>184.5</v>
      </c>
      <c r="CJ38" s="164">
        <v>0</v>
      </c>
      <c r="CK38" s="164">
        <f>'Production Summary'!$N$44</f>
        <v>355</v>
      </c>
      <c r="CL38" s="164">
        <v>0</v>
      </c>
      <c r="CM38" s="375">
        <f>'Production Summary'!$N$45</f>
        <v>1650</v>
      </c>
      <c r="CN38" s="164">
        <f>'Production Summary'!$N$46</f>
        <v>270</v>
      </c>
      <c r="CO38" s="164">
        <f>'Production Summary'!$N$47</f>
        <v>1350</v>
      </c>
      <c r="CP38" s="166"/>
      <c r="CQ38" s="167">
        <f t="shared" ref="CQ38:CQ49" si="166">CR38*120</f>
        <v>7854</v>
      </c>
      <c r="CR38" s="167">
        <v>65.45</v>
      </c>
      <c r="CS38" s="167">
        <f t="shared" ref="CS38:CS49" si="167">CT38*90</f>
        <v>10863</v>
      </c>
      <c r="CT38" s="167">
        <v>120.7</v>
      </c>
      <c r="CU38" s="167">
        <f t="shared" ref="CU38:CU49" si="168">CV38*36</f>
        <v>10312.199999999999</v>
      </c>
      <c r="CV38" s="167">
        <v>286.45</v>
      </c>
      <c r="CW38" s="167">
        <f t="shared" ref="CW38:CW49" si="169">CX38*18</f>
        <v>12159.169811320757</v>
      </c>
      <c r="CX38" s="167">
        <v>675.50943396226421</v>
      </c>
      <c r="CY38" s="167">
        <f t="shared" ref="CY38:CY49" si="170">CZ38*18</f>
        <v>11933.999999999998</v>
      </c>
      <c r="CZ38" s="167">
        <v>662.99999999999989</v>
      </c>
      <c r="DA38" s="167">
        <f t="shared" ref="DA38:DA49" si="171">DB38*18</f>
        <v>12025.018867924529</v>
      </c>
      <c r="DB38" s="167">
        <v>668.05660377358492</v>
      </c>
      <c r="DC38" s="531">
        <f t="shared" ref="DC38:DC49" si="172">DD38*18</f>
        <v>9164.6999999999989</v>
      </c>
      <c r="DD38" s="531">
        <v>509.15</v>
      </c>
      <c r="DE38" s="531">
        <f t="shared" ref="DE38:DE49" si="173">DF38*18</f>
        <v>9164.6999999999989</v>
      </c>
      <c r="DF38" s="531">
        <v>509.15</v>
      </c>
      <c r="DG38" s="167">
        <f t="shared" ref="DG38:DG49" si="174">DH38*4</f>
        <v>11152</v>
      </c>
      <c r="DH38" s="167">
        <v>2788</v>
      </c>
      <c r="DI38" s="167">
        <f t="shared" ref="DI38:DI49" si="175">DJ38*80</f>
        <v>9656</v>
      </c>
      <c r="DJ38" s="167">
        <v>120.7</v>
      </c>
      <c r="DK38" s="167">
        <f t="shared" ref="DK38:DK49" si="176">DL38*36</f>
        <v>10312.199999999999</v>
      </c>
      <c r="DL38" s="167">
        <v>286.45</v>
      </c>
      <c r="DM38" s="167">
        <f t="shared" ref="DM38:DM49" si="177">DN38*18</f>
        <v>10174.5</v>
      </c>
      <c r="DN38" s="167">
        <v>565.25</v>
      </c>
      <c r="DO38" s="167">
        <f>'Production Summary'!$N$61</f>
        <v>4500</v>
      </c>
      <c r="DP38" s="531">
        <f>'Production Summary'!$M$61</f>
        <v>750</v>
      </c>
      <c r="DQ38" s="164">
        <v>0</v>
      </c>
      <c r="DR38" s="164">
        <f>'Production Summary'!$N$62</f>
        <v>8900</v>
      </c>
      <c r="DS38" s="560">
        <f t="shared" si="140"/>
        <v>288</v>
      </c>
      <c r="DT38" s="531">
        <v>24</v>
      </c>
      <c r="DU38" s="164">
        <v>0</v>
      </c>
      <c r="DV38" s="164">
        <f t="shared" ref="DV38:DV49" si="178">DS38/2</f>
        <v>144</v>
      </c>
      <c r="DW38" s="164">
        <v>0</v>
      </c>
      <c r="DX38" s="167">
        <f t="shared" si="152"/>
        <v>192</v>
      </c>
      <c r="DY38" s="164">
        <v>0</v>
      </c>
      <c r="DZ38" s="167">
        <f>'Production Summary'!$N$65</f>
        <v>384</v>
      </c>
      <c r="EA38" s="164">
        <v>0</v>
      </c>
      <c r="EB38" s="167">
        <f>'Production Summary'!$N$66</f>
        <v>192</v>
      </c>
      <c r="EC38" s="164">
        <v>0</v>
      </c>
      <c r="ED38" s="164">
        <f>'Production Summary'!$N$67</f>
        <v>96</v>
      </c>
      <c r="EE38" s="164">
        <v>0</v>
      </c>
      <c r="EF38" s="164">
        <f>'Production Summary'!$N$68</f>
        <v>96</v>
      </c>
      <c r="EG38" s="164">
        <v>0</v>
      </c>
      <c r="EH38" s="164">
        <f>'Production Summary'!$N$69</f>
        <v>340</v>
      </c>
      <c r="EI38" s="101"/>
      <c r="EJ38" s="3"/>
      <c r="EK38" s="3"/>
      <c r="ER38" s="64" t="s">
        <v>54</v>
      </c>
      <c r="ES38" s="61" t="e">
        <f>#REF!</f>
        <v>#REF!</v>
      </c>
      <c r="ET38" s="24">
        <f t="shared" si="36"/>
        <v>0</v>
      </c>
    </row>
    <row r="39" spans="1:150" ht="15" customHeight="1">
      <c r="A39" t="b">
        <f>C39='Raipur-3'!C39</f>
        <v>1</v>
      </c>
      <c r="B39" s="60">
        <f t="shared" si="37"/>
        <v>34</v>
      </c>
      <c r="C39" s="61" t="str">
        <f>IF('Raipur-3'!C39="","",'Raipur-3'!C39)</f>
        <v>RRL-Heerapur U2S8</v>
      </c>
      <c r="D39" s="167">
        <f t="shared" si="153"/>
        <v>674.40000000000009</v>
      </c>
      <c r="E39" s="167">
        <v>28.1</v>
      </c>
      <c r="F39" s="164">
        <v>0</v>
      </c>
      <c r="G39" s="167">
        <f t="shared" si="154"/>
        <v>674.40000000000009</v>
      </c>
      <c r="H39" s="167">
        <v>28.1</v>
      </c>
      <c r="I39" s="164">
        <v>0</v>
      </c>
      <c r="J39" s="164">
        <f>'Production Summary'!$N$6</f>
        <v>200</v>
      </c>
      <c r="K39" s="328">
        <f>'Production Summary'!$M$6</f>
        <v>7.5</v>
      </c>
      <c r="L39" s="164">
        <v>0</v>
      </c>
      <c r="M39" s="365">
        <f>'Production Summary'!$N$7</f>
        <v>612.72</v>
      </c>
      <c r="N39" s="367">
        <f>'Production Summary'!$M$7</f>
        <v>25.53</v>
      </c>
      <c r="O39" s="164">
        <v>0</v>
      </c>
      <c r="P39" s="164">
        <f>'Production Summary'!$N$8</f>
        <v>780</v>
      </c>
      <c r="Q39" s="164">
        <f>'Production Summary'!$M$8</f>
        <v>65</v>
      </c>
      <c r="R39" s="164">
        <v>0</v>
      </c>
      <c r="S39" s="164">
        <f>'Production Summary'!$N$9</f>
        <v>720</v>
      </c>
      <c r="T39" s="164">
        <f>'Production Summary'!$M$9</f>
        <v>60</v>
      </c>
      <c r="U39" s="164">
        <v>0</v>
      </c>
      <c r="V39" s="164">
        <f>'Production Summary'!$N$10</f>
        <v>876</v>
      </c>
      <c r="W39" s="164">
        <f>'Production Summary'!$M$10</f>
        <v>73</v>
      </c>
      <c r="X39" s="164">
        <v>0</v>
      </c>
      <c r="Y39" s="164">
        <f>'Production Summary'!$N$14</f>
        <v>177</v>
      </c>
      <c r="Z39" s="328">
        <f>'Production Summary'!$M$14</f>
        <v>14.75</v>
      </c>
      <c r="AA39" s="164">
        <v>0</v>
      </c>
      <c r="AB39" s="167">
        <f t="shared" si="155"/>
        <v>127.5</v>
      </c>
      <c r="AC39" s="167">
        <v>21.25</v>
      </c>
      <c r="AD39" s="164">
        <v>0</v>
      </c>
      <c r="AE39" s="167">
        <f t="shared" si="143"/>
        <v>255</v>
      </c>
      <c r="AF39" s="167">
        <v>21.25</v>
      </c>
      <c r="AG39" s="164">
        <v>0</v>
      </c>
      <c r="AH39" s="167">
        <f t="shared" si="97"/>
        <v>1020</v>
      </c>
      <c r="AI39" s="167">
        <v>17</v>
      </c>
      <c r="AJ39" s="164">
        <v>0</v>
      </c>
      <c r="AK39" s="167">
        <f t="shared" si="98"/>
        <v>892.5</v>
      </c>
      <c r="AL39" s="167">
        <v>29.75</v>
      </c>
      <c r="AM39" s="164">
        <v>0</v>
      </c>
      <c r="AN39" s="167">
        <f t="shared" si="139"/>
        <v>867</v>
      </c>
      <c r="AO39" s="167">
        <v>72.25</v>
      </c>
      <c r="AP39" s="164">
        <v>0</v>
      </c>
      <c r="AQ39" s="164">
        <f>'Production Summary'!$N$21</f>
        <v>670</v>
      </c>
      <c r="AR39" s="164">
        <f>'Production Summary'!$M$21</f>
        <v>335</v>
      </c>
      <c r="AS39" s="164">
        <v>0</v>
      </c>
      <c r="AT39" s="386">
        <f>'Production Summary'!$N$22</f>
        <v>375</v>
      </c>
      <c r="AU39" s="164">
        <f>'Production Summary'!$N$23</f>
        <v>1050</v>
      </c>
      <c r="AV39" s="167">
        <f t="shared" si="156"/>
        <v>150</v>
      </c>
      <c r="AW39" s="167">
        <v>12.5</v>
      </c>
      <c r="AX39" s="164">
        <v>0</v>
      </c>
      <c r="AY39" s="167">
        <f t="shared" si="157"/>
        <v>150</v>
      </c>
      <c r="AZ39" s="167">
        <v>12.5</v>
      </c>
      <c r="BA39" s="164">
        <v>0</v>
      </c>
      <c r="BB39" s="167">
        <f t="shared" si="158"/>
        <v>816</v>
      </c>
      <c r="BC39" s="167">
        <v>13.6</v>
      </c>
      <c r="BD39" s="164">
        <v>0</v>
      </c>
      <c r="BE39" s="167">
        <f t="shared" si="159"/>
        <v>612</v>
      </c>
      <c r="BF39" s="167">
        <v>51</v>
      </c>
      <c r="BG39" s="164">
        <v>0</v>
      </c>
      <c r="BH39" s="164">
        <f>'Production Summary'!$N$30</f>
        <v>500</v>
      </c>
      <c r="BI39" s="164">
        <f>'Production Summary'!$M$30</f>
        <v>250</v>
      </c>
      <c r="BJ39" s="164">
        <v>0</v>
      </c>
      <c r="BK39" s="386"/>
      <c r="BL39" s="164">
        <f>'Production Summary'!$N$32</f>
        <v>875</v>
      </c>
      <c r="BM39" s="167">
        <f t="shared" si="160"/>
        <v>450</v>
      </c>
      <c r="BN39" s="167">
        <v>7.5</v>
      </c>
      <c r="BO39" s="164">
        <v>0</v>
      </c>
      <c r="BP39" s="167">
        <f t="shared" si="161"/>
        <v>540</v>
      </c>
      <c r="BQ39" s="167">
        <v>9</v>
      </c>
      <c r="BR39" s="164">
        <v>0</v>
      </c>
      <c r="BS39" s="167">
        <f t="shared" si="162"/>
        <v>224.00000000000003</v>
      </c>
      <c r="BT39" s="167">
        <v>22.400000000000002</v>
      </c>
      <c r="BU39" s="164">
        <v>0</v>
      </c>
      <c r="BV39" s="167">
        <f t="shared" si="163"/>
        <v>280</v>
      </c>
      <c r="BW39" s="167">
        <v>28</v>
      </c>
      <c r="BX39" s="164">
        <v>0</v>
      </c>
      <c r="BY39" s="167">
        <f t="shared" si="164"/>
        <v>262.5</v>
      </c>
      <c r="BZ39" s="167">
        <v>26.25</v>
      </c>
      <c r="CA39" s="164">
        <v>0</v>
      </c>
      <c r="CB39" s="167">
        <f t="shared" si="165"/>
        <v>144</v>
      </c>
      <c r="CC39" s="167">
        <v>14.4</v>
      </c>
      <c r="CD39" s="164">
        <v>0</v>
      </c>
      <c r="CE39" s="164">
        <f>'Production Summary'!$N$42</f>
        <v>1136.3519999999996</v>
      </c>
      <c r="CF39" s="167">
        <v>82.65</v>
      </c>
      <c r="CG39" s="164">
        <v>0</v>
      </c>
      <c r="CH39" s="164">
        <v>0</v>
      </c>
      <c r="CI39" s="167">
        <v>184.5</v>
      </c>
      <c r="CJ39" s="164">
        <v>0</v>
      </c>
      <c r="CK39" s="164">
        <f>'Production Summary'!$N$44</f>
        <v>355</v>
      </c>
      <c r="CL39" s="164">
        <v>0</v>
      </c>
      <c r="CM39" s="375">
        <f>'Production Summary'!$N$45</f>
        <v>1650</v>
      </c>
      <c r="CN39" s="164">
        <f>'Production Summary'!$N$46</f>
        <v>270</v>
      </c>
      <c r="CO39" s="164">
        <f>'Production Summary'!$N$47</f>
        <v>1350</v>
      </c>
      <c r="CP39" s="166"/>
      <c r="CQ39" s="167">
        <f t="shared" si="166"/>
        <v>7854</v>
      </c>
      <c r="CR39" s="167">
        <v>65.45</v>
      </c>
      <c r="CS39" s="167">
        <f t="shared" si="167"/>
        <v>10863</v>
      </c>
      <c r="CT39" s="167">
        <v>120.7</v>
      </c>
      <c r="CU39" s="167">
        <f t="shared" si="168"/>
        <v>10312.199999999999</v>
      </c>
      <c r="CV39" s="167">
        <v>286.45</v>
      </c>
      <c r="CW39" s="167">
        <f t="shared" si="169"/>
        <v>12159.169811320757</v>
      </c>
      <c r="CX39" s="167">
        <v>675.50943396226421</v>
      </c>
      <c r="CY39" s="167">
        <f t="shared" si="170"/>
        <v>11933.999999999998</v>
      </c>
      <c r="CZ39" s="167">
        <v>662.99999999999989</v>
      </c>
      <c r="DA39" s="167">
        <f t="shared" si="171"/>
        <v>12025.018867924529</v>
      </c>
      <c r="DB39" s="167">
        <v>668.05660377358492</v>
      </c>
      <c r="DC39" s="531">
        <f t="shared" si="172"/>
        <v>9164.6999999999989</v>
      </c>
      <c r="DD39" s="531">
        <v>509.15</v>
      </c>
      <c r="DE39" s="531">
        <f t="shared" si="173"/>
        <v>9164.6999999999989</v>
      </c>
      <c r="DF39" s="531">
        <v>509.15</v>
      </c>
      <c r="DG39" s="167">
        <f t="shared" si="174"/>
        <v>11152</v>
      </c>
      <c r="DH39" s="167">
        <v>2788</v>
      </c>
      <c r="DI39" s="167">
        <f t="shared" si="175"/>
        <v>9656</v>
      </c>
      <c r="DJ39" s="167">
        <v>120.7</v>
      </c>
      <c r="DK39" s="167">
        <f t="shared" si="176"/>
        <v>10312.199999999999</v>
      </c>
      <c r="DL39" s="167">
        <v>286.45</v>
      </c>
      <c r="DM39" s="167">
        <f t="shared" si="177"/>
        <v>10174.5</v>
      </c>
      <c r="DN39" s="167">
        <v>565.25</v>
      </c>
      <c r="DO39" s="167">
        <f>'Production Summary'!$N$61</f>
        <v>4500</v>
      </c>
      <c r="DP39" s="531">
        <f>'Production Summary'!$M$61</f>
        <v>750</v>
      </c>
      <c r="DQ39" s="164">
        <v>0</v>
      </c>
      <c r="DR39" s="164">
        <f>'Production Summary'!$N$62</f>
        <v>8900</v>
      </c>
      <c r="DS39" s="560">
        <f t="shared" si="140"/>
        <v>288</v>
      </c>
      <c r="DT39" s="531">
        <v>24</v>
      </c>
      <c r="DU39" s="164">
        <v>0</v>
      </c>
      <c r="DV39" s="164">
        <f t="shared" si="178"/>
        <v>144</v>
      </c>
      <c r="DW39" s="164">
        <v>0</v>
      </c>
      <c r="DX39" s="167">
        <f t="shared" si="152"/>
        <v>192</v>
      </c>
      <c r="DY39" s="164">
        <v>0</v>
      </c>
      <c r="DZ39" s="167">
        <f>'Production Summary'!$N$65</f>
        <v>384</v>
      </c>
      <c r="EA39" s="164">
        <v>0</v>
      </c>
      <c r="EB39" s="167">
        <f>'Production Summary'!$N$66</f>
        <v>192</v>
      </c>
      <c r="EC39" s="164">
        <v>0</v>
      </c>
      <c r="ED39" s="164">
        <f>'Production Summary'!$N$67</f>
        <v>96</v>
      </c>
      <c r="EE39" s="164">
        <v>0</v>
      </c>
      <c r="EF39" s="164">
        <f>'Production Summary'!$N$68</f>
        <v>96</v>
      </c>
      <c r="EG39" s="164">
        <v>0</v>
      </c>
      <c r="EH39" s="164">
        <f>'Production Summary'!$N$69</f>
        <v>340</v>
      </c>
      <c r="EI39" s="101"/>
      <c r="EJ39" s="3"/>
      <c r="EK39" s="3"/>
      <c r="ER39" s="64" t="s">
        <v>55</v>
      </c>
      <c r="ES39" s="61" t="e">
        <f>#REF!</f>
        <v>#REF!</v>
      </c>
      <c r="ET39" s="24">
        <f t="shared" si="36"/>
        <v>0</v>
      </c>
    </row>
    <row r="40" spans="1:150" ht="15" customHeight="1">
      <c r="A40" t="b">
        <f>C40='Raipur-3'!C40</f>
        <v>1</v>
      </c>
      <c r="B40" s="60">
        <f t="shared" si="37"/>
        <v>35</v>
      </c>
      <c r="C40" s="61" t="str">
        <f>IF('Raipur-3'!C40="","",'Raipur-3'!C40)</f>
        <v>RRL-Katora Talab U435</v>
      </c>
      <c r="D40" s="167">
        <f t="shared" si="153"/>
        <v>674.40000000000009</v>
      </c>
      <c r="E40" s="167">
        <v>28.1</v>
      </c>
      <c r="F40" s="164">
        <v>0</v>
      </c>
      <c r="G40" s="167">
        <f t="shared" si="154"/>
        <v>674.40000000000009</v>
      </c>
      <c r="H40" s="167">
        <v>28.1</v>
      </c>
      <c r="I40" s="164">
        <v>0</v>
      </c>
      <c r="J40" s="164">
        <f>'Production Summary'!$N$6</f>
        <v>200</v>
      </c>
      <c r="K40" s="328">
        <f>'Production Summary'!$M$6</f>
        <v>7.5</v>
      </c>
      <c r="L40" s="164">
        <v>0</v>
      </c>
      <c r="M40" s="365">
        <f>'Production Summary'!$N$7</f>
        <v>612.72</v>
      </c>
      <c r="N40" s="367">
        <f>'Production Summary'!$M$7</f>
        <v>25.53</v>
      </c>
      <c r="O40" s="164">
        <v>0</v>
      </c>
      <c r="P40" s="164">
        <f>'Production Summary'!$N$8</f>
        <v>780</v>
      </c>
      <c r="Q40" s="164">
        <f>'Production Summary'!$M$8</f>
        <v>65</v>
      </c>
      <c r="R40" s="164">
        <v>0</v>
      </c>
      <c r="S40" s="164">
        <f>'Production Summary'!$N$9</f>
        <v>720</v>
      </c>
      <c r="T40" s="164">
        <f>'Production Summary'!$M$9</f>
        <v>60</v>
      </c>
      <c r="U40" s="164">
        <v>0</v>
      </c>
      <c r="V40" s="164">
        <f>'Production Summary'!$N$10</f>
        <v>876</v>
      </c>
      <c r="W40" s="164">
        <f>'Production Summary'!$M$10</f>
        <v>73</v>
      </c>
      <c r="X40" s="164">
        <v>0</v>
      </c>
      <c r="Y40" s="164">
        <f>'Production Summary'!$N$14</f>
        <v>177</v>
      </c>
      <c r="Z40" s="328">
        <f>'Production Summary'!$M$14</f>
        <v>14.75</v>
      </c>
      <c r="AA40" s="164">
        <v>0</v>
      </c>
      <c r="AB40" s="167">
        <f t="shared" si="155"/>
        <v>127.5</v>
      </c>
      <c r="AC40" s="167">
        <v>21.25</v>
      </c>
      <c r="AD40" s="164">
        <v>0</v>
      </c>
      <c r="AE40" s="167">
        <f t="shared" si="143"/>
        <v>255</v>
      </c>
      <c r="AF40" s="167">
        <v>21.25</v>
      </c>
      <c r="AG40" s="164">
        <v>0</v>
      </c>
      <c r="AH40" s="167">
        <f t="shared" si="97"/>
        <v>1020</v>
      </c>
      <c r="AI40" s="167">
        <v>17</v>
      </c>
      <c r="AJ40" s="164">
        <v>0</v>
      </c>
      <c r="AK40" s="167">
        <f t="shared" si="98"/>
        <v>892.5</v>
      </c>
      <c r="AL40" s="167">
        <v>29.75</v>
      </c>
      <c r="AM40" s="164">
        <v>0</v>
      </c>
      <c r="AN40" s="167">
        <f t="shared" si="139"/>
        <v>867</v>
      </c>
      <c r="AO40" s="167">
        <v>72.25</v>
      </c>
      <c r="AP40" s="164">
        <v>0</v>
      </c>
      <c r="AQ40" s="164">
        <f>'Production Summary'!$N$21</f>
        <v>670</v>
      </c>
      <c r="AR40" s="164">
        <f>'Production Summary'!$M$21</f>
        <v>335</v>
      </c>
      <c r="AS40" s="164">
        <v>0</v>
      </c>
      <c r="AT40" s="386">
        <f>'Production Summary'!$N$22</f>
        <v>375</v>
      </c>
      <c r="AU40" s="164">
        <f>'Production Summary'!$N$23</f>
        <v>1050</v>
      </c>
      <c r="AV40" s="167">
        <f t="shared" si="156"/>
        <v>150</v>
      </c>
      <c r="AW40" s="167">
        <v>12.5</v>
      </c>
      <c r="AX40" s="164">
        <v>0</v>
      </c>
      <c r="AY40" s="167">
        <f t="shared" si="157"/>
        <v>150</v>
      </c>
      <c r="AZ40" s="167">
        <v>12.5</v>
      </c>
      <c r="BA40" s="164">
        <v>0</v>
      </c>
      <c r="BB40" s="167">
        <f t="shared" si="158"/>
        <v>816</v>
      </c>
      <c r="BC40" s="167">
        <v>13.6</v>
      </c>
      <c r="BD40" s="164">
        <v>0</v>
      </c>
      <c r="BE40" s="167">
        <f t="shared" si="159"/>
        <v>612</v>
      </c>
      <c r="BF40" s="167">
        <v>51</v>
      </c>
      <c r="BG40" s="164">
        <v>0</v>
      </c>
      <c r="BH40" s="164">
        <f>'Production Summary'!$N$30</f>
        <v>500</v>
      </c>
      <c r="BI40" s="164">
        <f>'Production Summary'!$M$30</f>
        <v>250</v>
      </c>
      <c r="BJ40" s="164">
        <v>0</v>
      </c>
      <c r="BK40" s="386"/>
      <c r="BL40" s="164">
        <f>'Production Summary'!$N$32</f>
        <v>875</v>
      </c>
      <c r="BM40" s="167">
        <f t="shared" si="160"/>
        <v>450</v>
      </c>
      <c r="BN40" s="167">
        <v>7.5</v>
      </c>
      <c r="BO40" s="164">
        <v>0</v>
      </c>
      <c r="BP40" s="167">
        <f t="shared" si="161"/>
        <v>540</v>
      </c>
      <c r="BQ40" s="167">
        <v>9</v>
      </c>
      <c r="BR40" s="164">
        <v>0</v>
      </c>
      <c r="BS40" s="167">
        <f t="shared" si="162"/>
        <v>224.00000000000003</v>
      </c>
      <c r="BT40" s="167">
        <v>22.400000000000002</v>
      </c>
      <c r="BU40" s="164">
        <v>0</v>
      </c>
      <c r="BV40" s="167">
        <f t="shared" si="163"/>
        <v>280</v>
      </c>
      <c r="BW40" s="167">
        <v>28</v>
      </c>
      <c r="BX40" s="164">
        <v>0</v>
      </c>
      <c r="BY40" s="167">
        <f t="shared" si="164"/>
        <v>262.5</v>
      </c>
      <c r="BZ40" s="167">
        <v>26.25</v>
      </c>
      <c r="CA40" s="164">
        <v>0</v>
      </c>
      <c r="CB40" s="167">
        <f t="shared" si="165"/>
        <v>144</v>
      </c>
      <c r="CC40" s="167">
        <v>14.4</v>
      </c>
      <c r="CD40" s="164">
        <v>0</v>
      </c>
      <c r="CE40" s="164">
        <f>'Production Summary'!$N$42</f>
        <v>1136.3519999999996</v>
      </c>
      <c r="CF40" s="167">
        <v>82.65</v>
      </c>
      <c r="CG40" s="164">
        <v>0</v>
      </c>
      <c r="CH40" s="164">
        <v>0</v>
      </c>
      <c r="CI40" s="167">
        <v>184.5</v>
      </c>
      <c r="CJ40" s="164">
        <v>0</v>
      </c>
      <c r="CK40" s="164">
        <f>'Production Summary'!$N$44</f>
        <v>355</v>
      </c>
      <c r="CL40" s="164">
        <v>0</v>
      </c>
      <c r="CM40" s="375">
        <f>'Production Summary'!$N$45</f>
        <v>1650</v>
      </c>
      <c r="CN40" s="164">
        <f>'Production Summary'!$N$46</f>
        <v>270</v>
      </c>
      <c r="CO40" s="164">
        <f>'Production Summary'!$N$47</f>
        <v>1350</v>
      </c>
      <c r="CP40" s="166"/>
      <c r="CQ40" s="167">
        <f t="shared" si="166"/>
        <v>7854</v>
      </c>
      <c r="CR40" s="167">
        <v>65.45</v>
      </c>
      <c r="CS40" s="167">
        <f t="shared" si="167"/>
        <v>10863</v>
      </c>
      <c r="CT40" s="167">
        <v>120.7</v>
      </c>
      <c r="CU40" s="167">
        <f t="shared" si="168"/>
        <v>10312.199999999999</v>
      </c>
      <c r="CV40" s="167">
        <v>286.45</v>
      </c>
      <c r="CW40" s="167">
        <f t="shared" si="169"/>
        <v>12159.169811320757</v>
      </c>
      <c r="CX40" s="167">
        <v>675.50943396226421</v>
      </c>
      <c r="CY40" s="167">
        <f t="shared" si="170"/>
        <v>11933.999999999998</v>
      </c>
      <c r="CZ40" s="167">
        <v>662.99999999999989</v>
      </c>
      <c r="DA40" s="167">
        <f t="shared" si="171"/>
        <v>12025.018867924529</v>
      </c>
      <c r="DB40" s="167">
        <v>668.05660377358492</v>
      </c>
      <c r="DC40" s="531">
        <f t="shared" si="172"/>
        <v>9164.6999999999989</v>
      </c>
      <c r="DD40" s="531">
        <v>509.15</v>
      </c>
      <c r="DE40" s="531">
        <f t="shared" si="173"/>
        <v>9164.6999999999989</v>
      </c>
      <c r="DF40" s="531">
        <v>509.15</v>
      </c>
      <c r="DG40" s="167">
        <f t="shared" si="174"/>
        <v>11152</v>
      </c>
      <c r="DH40" s="167">
        <v>2788</v>
      </c>
      <c r="DI40" s="167">
        <f t="shared" si="175"/>
        <v>9656</v>
      </c>
      <c r="DJ40" s="167">
        <v>120.7</v>
      </c>
      <c r="DK40" s="167">
        <f t="shared" si="176"/>
        <v>10312.199999999999</v>
      </c>
      <c r="DL40" s="167">
        <v>286.45</v>
      </c>
      <c r="DM40" s="167">
        <f t="shared" si="177"/>
        <v>10174.5</v>
      </c>
      <c r="DN40" s="167">
        <v>565.25</v>
      </c>
      <c r="DO40" s="167">
        <f>'Production Summary'!$N$61</f>
        <v>4500</v>
      </c>
      <c r="DP40" s="531">
        <f>'Production Summary'!$M$61</f>
        <v>750</v>
      </c>
      <c r="DQ40" s="164">
        <v>0</v>
      </c>
      <c r="DR40" s="164">
        <f>'Production Summary'!$N$62</f>
        <v>8900</v>
      </c>
      <c r="DS40" s="560">
        <f t="shared" si="140"/>
        <v>288</v>
      </c>
      <c r="DT40" s="531">
        <v>24</v>
      </c>
      <c r="DU40" s="164">
        <v>0</v>
      </c>
      <c r="DV40" s="164">
        <f t="shared" si="178"/>
        <v>144</v>
      </c>
      <c r="DW40" s="164">
        <v>0</v>
      </c>
      <c r="DX40" s="167">
        <f t="shared" si="152"/>
        <v>192</v>
      </c>
      <c r="DY40" s="164">
        <v>0</v>
      </c>
      <c r="DZ40" s="167">
        <f>'Production Summary'!$N$65</f>
        <v>384</v>
      </c>
      <c r="EA40" s="164">
        <v>0</v>
      </c>
      <c r="EB40" s="167">
        <f>'Production Summary'!$N$66</f>
        <v>192</v>
      </c>
      <c r="EC40" s="164">
        <v>0</v>
      </c>
      <c r="ED40" s="164">
        <f>'Production Summary'!$N$67</f>
        <v>96</v>
      </c>
      <c r="EE40" s="164">
        <v>0</v>
      </c>
      <c r="EF40" s="164">
        <f>'Production Summary'!$N$68</f>
        <v>96</v>
      </c>
      <c r="EG40" s="164">
        <v>0</v>
      </c>
      <c r="EH40" s="164">
        <f>'Production Summary'!$N$69</f>
        <v>340</v>
      </c>
      <c r="EI40" s="101"/>
      <c r="EJ40" s="3"/>
      <c r="EK40" s="3"/>
      <c r="ER40" s="64" t="s">
        <v>56</v>
      </c>
      <c r="ES40" s="61" t="e">
        <f>#REF!</f>
        <v>#REF!</v>
      </c>
      <c r="ET40" s="24">
        <f t="shared" si="36"/>
        <v>0</v>
      </c>
    </row>
    <row r="41" spans="1:150" ht="15" customHeight="1">
      <c r="A41" t="b">
        <f>C41='Raipur-3'!C41</f>
        <v>1</v>
      </c>
      <c r="B41" s="154">
        <f t="shared" si="37"/>
        <v>36</v>
      </c>
      <c r="C41" s="61" t="str">
        <f>IF('Raipur-3'!C41="","",'Raipur-3'!C41)</f>
        <v>RRL-Colour Mall TFD6</v>
      </c>
      <c r="D41" s="167">
        <f t="shared" si="153"/>
        <v>674.40000000000009</v>
      </c>
      <c r="E41" s="167">
        <v>28.1</v>
      </c>
      <c r="F41" s="164">
        <v>0</v>
      </c>
      <c r="G41" s="167">
        <f t="shared" si="154"/>
        <v>674.40000000000009</v>
      </c>
      <c r="H41" s="167">
        <v>28.1</v>
      </c>
      <c r="I41" s="164">
        <v>0</v>
      </c>
      <c r="J41" s="164">
        <f>'Production Summary'!$N$6</f>
        <v>200</v>
      </c>
      <c r="K41" s="328">
        <f>'Production Summary'!$M$6</f>
        <v>7.5</v>
      </c>
      <c r="L41" s="164">
        <v>0</v>
      </c>
      <c r="M41" s="365">
        <f>'Production Summary'!$N$7</f>
        <v>612.72</v>
      </c>
      <c r="N41" s="367">
        <f>'Production Summary'!$M$7</f>
        <v>25.53</v>
      </c>
      <c r="O41" s="164">
        <v>0</v>
      </c>
      <c r="P41" s="164">
        <f>'Production Summary'!$N$8</f>
        <v>780</v>
      </c>
      <c r="Q41" s="164">
        <f>'Production Summary'!$M$8</f>
        <v>65</v>
      </c>
      <c r="R41" s="164">
        <v>0</v>
      </c>
      <c r="S41" s="164">
        <f>'Production Summary'!$N$9</f>
        <v>720</v>
      </c>
      <c r="T41" s="164">
        <f>'Production Summary'!$M$9</f>
        <v>60</v>
      </c>
      <c r="U41" s="164">
        <v>0</v>
      </c>
      <c r="V41" s="164">
        <f>'Production Summary'!$N$10</f>
        <v>876</v>
      </c>
      <c r="W41" s="164">
        <f>'Production Summary'!$M$10</f>
        <v>73</v>
      </c>
      <c r="X41" s="164">
        <v>0</v>
      </c>
      <c r="Y41" s="164">
        <f>'Production Summary'!$N$14</f>
        <v>177</v>
      </c>
      <c r="Z41" s="328">
        <f>'Production Summary'!$M$14</f>
        <v>14.75</v>
      </c>
      <c r="AA41" s="164">
        <v>0</v>
      </c>
      <c r="AB41" s="167">
        <f t="shared" si="155"/>
        <v>127.5</v>
      </c>
      <c r="AC41" s="167">
        <v>21.25</v>
      </c>
      <c r="AD41" s="164">
        <v>0</v>
      </c>
      <c r="AE41" s="167">
        <f t="shared" si="143"/>
        <v>255</v>
      </c>
      <c r="AF41" s="167">
        <v>21.25</v>
      </c>
      <c r="AG41" s="164">
        <v>0</v>
      </c>
      <c r="AH41" s="167">
        <f t="shared" si="97"/>
        <v>1020</v>
      </c>
      <c r="AI41" s="167">
        <v>17</v>
      </c>
      <c r="AJ41" s="164">
        <v>0</v>
      </c>
      <c r="AK41" s="167">
        <f t="shared" si="98"/>
        <v>892.5</v>
      </c>
      <c r="AL41" s="167">
        <v>29.75</v>
      </c>
      <c r="AM41" s="164">
        <v>0</v>
      </c>
      <c r="AN41" s="167">
        <f t="shared" si="139"/>
        <v>867</v>
      </c>
      <c r="AO41" s="167">
        <v>72.25</v>
      </c>
      <c r="AP41" s="164">
        <v>0</v>
      </c>
      <c r="AQ41" s="164">
        <f>'Production Summary'!$N$21</f>
        <v>670</v>
      </c>
      <c r="AR41" s="164">
        <f>'Production Summary'!$M$21</f>
        <v>335</v>
      </c>
      <c r="AS41" s="164">
        <v>0</v>
      </c>
      <c r="AT41" s="386">
        <f>'Production Summary'!$N$22</f>
        <v>375</v>
      </c>
      <c r="AU41" s="164">
        <f>'Production Summary'!$N$23</f>
        <v>1050</v>
      </c>
      <c r="AV41" s="167">
        <f t="shared" si="156"/>
        <v>150</v>
      </c>
      <c r="AW41" s="167">
        <v>12.5</v>
      </c>
      <c r="AX41" s="164">
        <v>0</v>
      </c>
      <c r="AY41" s="167">
        <f t="shared" si="157"/>
        <v>150</v>
      </c>
      <c r="AZ41" s="167">
        <v>12.5</v>
      </c>
      <c r="BA41" s="164">
        <v>0</v>
      </c>
      <c r="BB41" s="167">
        <f t="shared" si="158"/>
        <v>816</v>
      </c>
      <c r="BC41" s="167">
        <v>13.6</v>
      </c>
      <c r="BD41" s="164">
        <v>0</v>
      </c>
      <c r="BE41" s="167">
        <f t="shared" si="159"/>
        <v>612</v>
      </c>
      <c r="BF41" s="167">
        <v>51</v>
      </c>
      <c r="BG41" s="164">
        <v>0</v>
      </c>
      <c r="BH41" s="164">
        <f>'Production Summary'!$N$30</f>
        <v>500</v>
      </c>
      <c r="BI41" s="164">
        <f>'Production Summary'!$M$30</f>
        <v>250</v>
      </c>
      <c r="BJ41" s="164">
        <v>0</v>
      </c>
      <c r="BK41" s="386"/>
      <c r="BL41" s="164">
        <f>'Production Summary'!$N$32</f>
        <v>875</v>
      </c>
      <c r="BM41" s="167">
        <f t="shared" si="160"/>
        <v>450</v>
      </c>
      <c r="BN41" s="167">
        <v>7.5</v>
      </c>
      <c r="BO41" s="164">
        <v>0</v>
      </c>
      <c r="BP41" s="167">
        <f t="shared" si="161"/>
        <v>540</v>
      </c>
      <c r="BQ41" s="167">
        <v>9</v>
      </c>
      <c r="BR41" s="164">
        <v>0</v>
      </c>
      <c r="BS41" s="167">
        <f t="shared" si="162"/>
        <v>224.00000000000003</v>
      </c>
      <c r="BT41" s="167">
        <v>22.400000000000002</v>
      </c>
      <c r="BU41" s="164">
        <v>0</v>
      </c>
      <c r="BV41" s="167">
        <f t="shared" si="163"/>
        <v>280</v>
      </c>
      <c r="BW41" s="167">
        <v>28</v>
      </c>
      <c r="BX41" s="164">
        <v>0</v>
      </c>
      <c r="BY41" s="167">
        <f t="shared" si="164"/>
        <v>262.5</v>
      </c>
      <c r="BZ41" s="167">
        <v>26.25</v>
      </c>
      <c r="CA41" s="164">
        <v>0</v>
      </c>
      <c r="CB41" s="167">
        <f t="shared" si="165"/>
        <v>144</v>
      </c>
      <c r="CC41" s="167">
        <v>14.4</v>
      </c>
      <c r="CD41" s="164">
        <v>0</v>
      </c>
      <c r="CE41" s="164">
        <f>'Production Summary'!$N$42</f>
        <v>1136.3519999999996</v>
      </c>
      <c r="CF41" s="167">
        <v>82.65</v>
      </c>
      <c r="CG41" s="164">
        <v>0</v>
      </c>
      <c r="CH41" s="164">
        <v>0</v>
      </c>
      <c r="CI41" s="167">
        <v>184.5</v>
      </c>
      <c r="CJ41" s="164">
        <v>0</v>
      </c>
      <c r="CK41" s="164">
        <f>'Production Summary'!$N$44</f>
        <v>355</v>
      </c>
      <c r="CL41" s="164">
        <v>0</v>
      </c>
      <c r="CM41" s="375">
        <f>'Production Summary'!$N$45</f>
        <v>1650</v>
      </c>
      <c r="CN41" s="164">
        <f>'Production Summary'!$N$46</f>
        <v>270</v>
      </c>
      <c r="CO41" s="164">
        <f>'Production Summary'!$N$47</f>
        <v>1350</v>
      </c>
      <c r="CP41" s="166"/>
      <c r="CQ41" s="167">
        <f t="shared" si="166"/>
        <v>7854</v>
      </c>
      <c r="CR41" s="167">
        <v>65.45</v>
      </c>
      <c r="CS41" s="167">
        <f t="shared" si="167"/>
        <v>10863</v>
      </c>
      <c r="CT41" s="167">
        <v>120.7</v>
      </c>
      <c r="CU41" s="167">
        <f t="shared" si="168"/>
        <v>10312.199999999999</v>
      </c>
      <c r="CV41" s="167">
        <v>286.45</v>
      </c>
      <c r="CW41" s="167">
        <f t="shared" si="169"/>
        <v>12159.169811320757</v>
      </c>
      <c r="CX41" s="167">
        <v>675.50943396226421</v>
      </c>
      <c r="CY41" s="167">
        <f t="shared" si="170"/>
        <v>11933.999999999998</v>
      </c>
      <c r="CZ41" s="167">
        <v>662.99999999999989</v>
      </c>
      <c r="DA41" s="167">
        <f t="shared" si="171"/>
        <v>12025.018867924529</v>
      </c>
      <c r="DB41" s="167">
        <v>668.05660377358492</v>
      </c>
      <c r="DC41" s="531">
        <f t="shared" si="172"/>
        <v>9164.6999999999989</v>
      </c>
      <c r="DD41" s="531">
        <v>509.15</v>
      </c>
      <c r="DE41" s="531">
        <f t="shared" si="173"/>
        <v>9164.6999999999989</v>
      </c>
      <c r="DF41" s="531">
        <v>509.15</v>
      </c>
      <c r="DG41" s="167">
        <f t="shared" si="174"/>
        <v>11152</v>
      </c>
      <c r="DH41" s="167">
        <v>2788</v>
      </c>
      <c r="DI41" s="167">
        <f t="shared" si="175"/>
        <v>9656</v>
      </c>
      <c r="DJ41" s="167">
        <v>120.7</v>
      </c>
      <c r="DK41" s="167">
        <f t="shared" si="176"/>
        <v>10312.199999999999</v>
      </c>
      <c r="DL41" s="167">
        <v>286.45</v>
      </c>
      <c r="DM41" s="167">
        <f t="shared" si="177"/>
        <v>10174.5</v>
      </c>
      <c r="DN41" s="167">
        <v>565.25</v>
      </c>
      <c r="DO41" s="167">
        <f>'Production Summary'!$N$61</f>
        <v>4500</v>
      </c>
      <c r="DP41" s="531">
        <f>'Production Summary'!$M$61</f>
        <v>750</v>
      </c>
      <c r="DQ41" s="164">
        <v>0</v>
      </c>
      <c r="DR41" s="164">
        <f>'Production Summary'!$N$62</f>
        <v>8900</v>
      </c>
      <c r="DS41" s="560">
        <f t="shared" si="140"/>
        <v>288</v>
      </c>
      <c r="DT41" s="531">
        <v>24</v>
      </c>
      <c r="DU41" s="164">
        <v>0</v>
      </c>
      <c r="DV41" s="164">
        <f t="shared" si="178"/>
        <v>144</v>
      </c>
      <c r="DW41" s="164">
        <v>0</v>
      </c>
      <c r="DX41" s="167">
        <f t="shared" si="152"/>
        <v>192</v>
      </c>
      <c r="DY41" s="164">
        <v>0</v>
      </c>
      <c r="DZ41" s="167">
        <f>'Production Summary'!$N$65</f>
        <v>384</v>
      </c>
      <c r="EA41" s="164">
        <v>0</v>
      </c>
      <c r="EB41" s="167">
        <f>'Production Summary'!$N$66</f>
        <v>192</v>
      </c>
      <c r="EC41" s="164">
        <v>0</v>
      </c>
      <c r="ED41" s="164">
        <f>'Production Summary'!$N$67</f>
        <v>96</v>
      </c>
      <c r="EE41" s="164">
        <v>0</v>
      </c>
      <c r="EF41" s="164">
        <f>'Production Summary'!$N$68</f>
        <v>96</v>
      </c>
      <c r="EG41" s="164">
        <v>0</v>
      </c>
      <c r="EH41" s="164">
        <f>'Production Summary'!$N$69</f>
        <v>340</v>
      </c>
      <c r="EI41" s="101"/>
      <c r="EJ41" s="3"/>
      <c r="EK41" s="3"/>
      <c r="ER41" s="64" t="s">
        <v>57</v>
      </c>
      <c r="ES41" s="61" t="str">
        <f t="shared" ref="ES41:ES51" si="179">C41</f>
        <v>RRL-Colour Mall TFD6</v>
      </c>
      <c r="ET41" s="24">
        <f t="shared" si="36"/>
        <v>0</v>
      </c>
    </row>
    <row r="42" spans="1:150" ht="15" customHeight="1">
      <c r="A42" t="b">
        <f>C42='Raipur-3'!C42</f>
        <v>1</v>
      </c>
      <c r="B42" s="154">
        <f t="shared" si="37"/>
        <v>37</v>
      </c>
      <c r="C42" s="61" t="str">
        <f>IF('Raipur-3'!C42="","",'Raipur-3'!C42)</f>
        <v>RRL-Magneto Mall FRGY</v>
      </c>
      <c r="D42" s="167">
        <f t="shared" si="153"/>
        <v>674.40000000000009</v>
      </c>
      <c r="E42" s="167">
        <v>28.1</v>
      </c>
      <c r="F42" s="164">
        <v>0</v>
      </c>
      <c r="G42" s="167">
        <f t="shared" si="154"/>
        <v>674.40000000000009</v>
      </c>
      <c r="H42" s="167">
        <v>28.1</v>
      </c>
      <c r="I42" s="164">
        <v>0</v>
      </c>
      <c r="J42" s="164">
        <f>'Production Summary'!$N$6</f>
        <v>200</v>
      </c>
      <c r="K42" s="328">
        <f>'Production Summary'!$M$6</f>
        <v>7.5</v>
      </c>
      <c r="L42" s="164">
        <v>0</v>
      </c>
      <c r="M42" s="365">
        <f>'Production Summary'!$N$7</f>
        <v>612.72</v>
      </c>
      <c r="N42" s="367">
        <f>'Production Summary'!$M$7</f>
        <v>25.53</v>
      </c>
      <c r="O42" s="164">
        <v>0</v>
      </c>
      <c r="P42" s="164">
        <f>'Production Summary'!$N$8</f>
        <v>780</v>
      </c>
      <c r="Q42" s="164">
        <f>'Production Summary'!$M$8</f>
        <v>65</v>
      </c>
      <c r="R42" s="164">
        <v>0</v>
      </c>
      <c r="S42" s="164">
        <f>'Production Summary'!$N$9</f>
        <v>720</v>
      </c>
      <c r="T42" s="164">
        <f>'Production Summary'!$M$9</f>
        <v>60</v>
      </c>
      <c r="U42" s="164">
        <v>0</v>
      </c>
      <c r="V42" s="164">
        <f>'Production Summary'!$N$10</f>
        <v>876</v>
      </c>
      <c r="W42" s="164">
        <f>'Production Summary'!$M$10</f>
        <v>73</v>
      </c>
      <c r="X42" s="164">
        <v>0</v>
      </c>
      <c r="Y42" s="164">
        <f>'Production Summary'!$N$14</f>
        <v>177</v>
      </c>
      <c r="Z42" s="328">
        <f>'Production Summary'!$M$14</f>
        <v>14.75</v>
      </c>
      <c r="AA42" s="164">
        <v>0</v>
      </c>
      <c r="AB42" s="167">
        <f t="shared" si="155"/>
        <v>127.5</v>
      </c>
      <c r="AC42" s="167">
        <v>21.25</v>
      </c>
      <c r="AD42" s="164">
        <v>0</v>
      </c>
      <c r="AE42" s="167">
        <f t="shared" si="143"/>
        <v>255</v>
      </c>
      <c r="AF42" s="167">
        <v>21.25</v>
      </c>
      <c r="AG42" s="164">
        <v>0</v>
      </c>
      <c r="AH42" s="167">
        <f t="shared" si="97"/>
        <v>1020</v>
      </c>
      <c r="AI42" s="167">
        <v>17</v>
      </c>
      <c r="AJ42" s="164">
        <v>0</v>
      </c>
      <c r="AK42" s="167">
        <f t="shared" si="98"/>
        <v>892.5</v>
      </c>
      <c r="AL42" s="167">
        <v>29.75</v>
      </c>
      <c r="AM42" s="164">
        <v>0</v>
      </c>
      <c r="AN42" s="167">
        <f t="shared" si="139"/>
        <v>867</v>
      </c>
      <c r="AO42" s="167">
        <v>72.25</v>
      </c>
      <c r="AP42" s="164">
        <v>0</v>
      </c>
      <c r="AQ42" s="164">
        <f>'Production Summary'!$N$21</f>
        <v>670</v>
      </c>
      <c r="AR42" s="164">
        <f>'Production Summary'!$M$21</f>
        <v>335</v>
      </c>
      <c r="AS42" s="164">
        <v>0</v>
      </c>
      <c r="AT42" s="386">
        <f>'Production Summary'!$N$22</f>
        <v>375</v>
      </c>
      <c r="AU42" s="164">
        <f>'Production Summary'!$N$23</f>
        <v>1050</v>
      </c>
      <c r="AV42" s="167">
        <f t="shared" si="156"/>
        <v>150</v>
      </c>
      <c r="AW42" s="167">
        <v>12.5</v>
      </c>
      <c r="AX42" s="164">
        <v>0</v>
      </c>
      <c r="AY42" s="167">
        <f t="shared" si="157"/>
        <v>150</v>
      </c>
      <c r="AZ42" s="167">
        <v>12.5</v>
      </c>
      <c r="BA42" s="164">
        <v>0</v>
      </c>
      <c r="BB42" s="167">
        <f t="shared" si="158"/>
        <v>816</v>
      </c>
      <c r="BC42" s="167">
        <v>13.6</v>
      </c>
      <c r="BD42" s="164">
        <v>0</v>
      </c>
      <c r="BE42" s="167">
        <f t="shared" si="159"/>
        <v>612</v>
      </c>
      <c r="BF42" s="167">
        <v>51</v>
      </c>
      <c r="BG42" s="164">
        <v>0</v>
      </c>
      <c r="BH42" s="164">
        <f>'Production Summary'!$N$30</f>
        <v>500</v>
      </c>
      <c r="BI42" s="164">
        <f>'Production Summary'!$M$30</f>
        <v>250</v>
      </c>
      <c r="BJ42" s="164">
        <v>0</v>
      </c>
      <c r="BK42" s="386"/>
      <c r="BL42" s="164">
        <f>'Production Summary'!$N$32</f>
        <v>875</v>
      </c>
      <c r="BM42" s="167">
        <f t="shared" si="160"/>
        <v>450</v>
      </c>
      <c r="BN42" s="167">
        <v>7.5</v>
      </c>
      <c r="BO42" s="164">
        <v>0</v>
      </c>
      <c r="BP42" s="167">
        <f t="shared" si="161"/>
        <v>540</v>
      </c>
      <c r="BQ42" s="167">
        <v>9</v>
      </c>
      <c r="BR42" s="164">
        <v>0</v>
      </c>
      <c r="BS42" s="167">
        <f t="shared" si="162"/>
        <v>224.00000000000003</v>
      </c>
      <c r="BT42" s="167">
        <v>22.400000000000002</v>
      </c>
      <c r="BU42" s="164">
        <v>0</v>
      </c>
      <c r="BV42" s="167">
        <f t="shared" si="163"/>
        <v>280</v>
      </c>
      <c r="BW42" s="167">
        <v>28</v>
      </c>
      <c r="BX42" s="164">
        <v>0</v>
      </c>
      <c r="BY42" s="167">
        <f t="shared" si="164"/>
        <v>262.5</v>
      </c>
      <c r="BZ42" s="167">
        <v>26.25</v>
      </c>
      <c r="CA42" s="164">
        <v>0</v>
      </c>
      <c r="CB42" s="167">
        <f t="shared" si="165"/>
        <v>144</v>
      </c>
      <c r="CC42" s="167">
        <v>14.4</v>
      </c>
      <c r="CD42" s="164">
        <v>0</v>
      </c>
      <c r="CE42" s="164">
        <f>'Production Summary'!$N$42</f>
        <v>1136.3519999999996</v>
      </c>
      <c r="CF42" s="167">
        <v>82.65</v>
      </c>
      <c r="CG42" s="164">
        <v>0</v>
      </c>
      <c r="CH42" s="164">
        <v>0</v>
      </c>
      <c r="CI42" s="167">
        <v>184.5</v>
      </c>
      <c r="CJ42" s="164">
        <v>0</v>
      </c>
      <c r="CK42" s="164">
        <f>'Production Summary'!$N$44</f>
        <v>355</v>
      </c>
      <c r="CL42" s="164">
        <v>0</v>
      </c>
      <c r="CM42" s="375">
        <f>'Production Summary'!$N$45</f>
        <v>1650</v>
      </c>
      <c r="CN42" s="164">
        <f>'Production Summary'!$N$46</f>
        <v>270</v>
      </c>
      <c r="CO42" s="164">
        <f>'Production Summary'!$N$47</f>
        <v>1350</v>
      </c>
      <c r="CP42" s="166"/>
      <c r="CQ42" s="167">
        <f t="shared" si="166"/>
        <v>7854</v>
      </c>
      <c r="CR42" s="167">
        <v>65.45</v>
      </c>
      <c r="CS42" s="167">
        <f t="shared" si="167"/>
        <v>10863</v>
      </c>
      <c r="CT42" s="167">
        <v>120.7</v>
      </c>
      <c r="CU42" s="167">
        <f t="shared" si="168"/>
        <v>10312.199999999999</v>
      </c>
      <c r="CV42" s="167">
        <v>286.45</v>
      </c>
      <c r="CW42" s="167">
        <f t="shared" si="169"/>
        <v>12159.169811320757</v>
      </c>
      <c r="CX42" s="167">
        <v>675.50943396226421</v>
      </c>
      <c r="CY42" s="167">
        <f t="shared" si="170"/>
        <v>11933.999999999998</v>
      </c>
      <c r="CZ42" s="167">
        <v>662.99999999999989</v>
      </c>
      <c r="DA42" s="167">
        <f t="shared" si="171"/>
        <v>12025.018867924529</v>
      </c>
      <c r="DB42" s="167">
        <v>668.05660377358492</v>
      </c>
      <c r="DC42" s="531">
        <f t="shared" si="172"/>
        <v>9164.6999999999989</v>
      </c>
      <c r="DD42" s="531">
        <v>509.15</v>
      </c>
      <c r="DE42" s="531">
        <f t="shared" si="173"/>
        <v>9164.6999999999989</v>
      </c>
      <c r="DF42" s="531">
        <v>509.15</v>
      </c>
      <c r="DG42" s="167">
        <f t="shared" si="174"/>
        <v>11152</v>
      </c>
      <c r="DH42" s="167">
        <v>2788</v>
      </c>
      <c r="DI42" s="167">
        <f t="shared" si="175"/>
        <v>9656</v>
      </c>
      <c r="DJ42" s="167">
        <v>120.7</v>
      </c>
      <c r="DK42" s="167">
        <f t="shared" si="176"/>
        <v>10312.199999999999</v>
      </c>
      <c r="DL42" s="167">
        <v>286.45</v>
      </c>
      <c r="DM42" s="167">
        <f t="shared" si="177"/>
        <v>10174.5</v>
      </c>
      <c r="DN42" s="167">
        <v>565.25</v>
      </c>
      <c r="DO42" s="167">
        <f>'Production Summary'!$N$61</f>
        <v>4500</v>
      </c>
      <c r="DP42" s="531">
        <f>'Production Summary'!$M$61</f>
        <v>750</v>
      </c>
      <c r="DQ42" s="164">
        <v>0</v>
      </c>
      <c r="DR42" s="164">
        <f>'Production Summary'!$N$62</f>
        <v>8900</v>
      </c>
      <c r="DS42" s="560">
        <f t="shared" si="140"/>
        <v>288</v>
      </c>
      <c r="DT42" s="531">
        <v>24</v>
      </c>
      <c r="DU42" s="164">
        <v>0</v>
      </c>
      <c r="DV42" s="164">
        <f t="shared" si="178"/>
        <v>144</v>
      </c>
      <c r="DW42" s="164">
        <v>0</v>
      </c>
      <c r="DX42" s="167">
        <f t="shared" si="152"/>
        <v>192</v>
      </c>
      <c r="DY42" s="164">
        <v>0</v>
      </c>
      <c r="DZ42" s="167">
        <f>'Production Summary'!$N$65</f>
        <v>384</v>
      </c>
      <c r="EA42" s="164">
        <v>0</v>
      </c>
      <c r="EB42" s="167">
        <f>'Production Summary'!$N$66</f>
        <v>192</v>
      </c>
      <c r="EC42" s="164">
        <v>0</v>
      </c>
      <c r="ED42" s="164">
        <f>'Production Summary'!$N$67</f>
        <v>96</v>
      </c>
      <c r="EE42" s="164">
        <v>0</v>
      </c>
      <c r="EF42" s="164">
        <f>'Production Summary'!$N$68</f>
        <v>96</v>
      </c>
      <c r="EG42" s="164">
        <v>0</v>
      </c>
      <c r="EH42" s="164">
        <f>'Production Summary'!$N$69</f>
        <v>340</v>
      </c>
      <c r="EI42" s="101"/>
      <c r="EJ42" s="3"/>
      <c r="EK42" s="3"/>
      <c r="ER42" s="64" t="s">
        <v>58</v>
      </c>
      <c r="ES42" s="61" t="str">
        <f t="shared" si="179"/>
        <v>RRL-Magneto Mall FRGY</v>
      </c>
      <c r="ET42" s="24">
        <f t="shared" si="36"/>
        <v>0</v>
      </c>
    </row>
    <row r="43" spans="1:150" ht="15" customHeight="1">
      <c r="A43" t="b">
        <f>C43='Raipur-3'!C43</f>
        <v>1</v>
      </c>
      <c r="B43" s="154">
        <f t="shared" si="37"/>
        <v>38</v>
      </c>
      <c r="C43" s="61" t="str">
        <f>IF('Raipur-3'!C43="","",'Raipur-3'!C43)</f>
        <v>RRL-Mahadev ghat TDI2</v>
      </c>
      <c r="D43" s="167">
        <f t="shared" si="153"/>
        <v>674.40000000000009</v>
      </c>
      <c r="E43" s="167">
        <v>28.1</v>
      </c>
      <c r="F43" s="164">
        <v>0</v>
      </c>
      <c r="G43" s="167">
        <f t="shared" si="154"/>
        <v>674.40000000000009</v>
      </c>
      <c r="H43" s="167">
        <v>28.1</v>
      </c>
      <c r="I43" s="164">
        <v>0</v>
      </c>
      <c r="J43" s="164">
        <f>'Production Summary'!$N$6</f>
        <v>200</v>
      </c>
      <c r="K43" s="328">
        <f>'Production Summary'!$M$6</f>
        <v>7.5</v>
      </c>
      <c r="L43" s="164">
        <v>0</v>
      </c>
      <c r="M43" s="365">
        <f>'Production Summary'!$N$7</f>
        <v>612.72</v>
      </c>
      <c r="N43" s="367">
        <f>'Production Summary'!$M$7</f>
        <v>25.53</v>
      </c>
      <c r="O43" s="164">
        <v>0</v>
      </c>
      <c r="P43" s="164">
        <f>'Production Summary'!$N$8</f>
        <v>780</v>
      </c>
      <c r="Q43" s="164">
        <f>'Production Summary'!$M$8</f>
        <v>65</v>
      </c>
      <c r="R43" s="164">
        <v>0</v>
      </c>
      <c r="S43" s="164">
        <f>'Production Summary'!$N$9</f>
        <v>720</v>
      </c>
      <c r="T43" s="164">
        <f>'Production Summary'!$M$9</f>
        <v>60</v>
      </c>
      <c r="U43" s="164">
        <v>0</v>
      </c>
      <c r="V43" s="164">
        <f>'Production Summary'!$N$10</f>
        <v>876</v>
      </c>
      <c r="W43" s="164">
        <f>'Production Summary'!$M$10</f>
        <v>73</v>
      </c>
      <c r="X43" s="164">
        <v>0</v>
      </c>
      <c r="Y43" s="164">
        <f>'Production Summary'!$N$14</f>
        <v>177</v>
      </c>
      <c r="Z43" s="328">
        <f>'Production Summary'!$M$14</f>
        <v>14.75</v>
      </c>
      <c r="AA43" s="164">
        <v>0</v>
      </c>
      <c r="AB43" s="167">
        <f t="shared" si="155"/>
        <v>127.5</v>
      </c>
      <c r="AC43" s="167">
        <v>21.25</v>
      </c>
      <c r="AD43" s="164">
        <v>0</v>
      </c>
      <c r="AE43" s="167">
        <f t="shared" si="143"/>
        <v>255</v>
      </c>
      <c r="AF43" s="167">
        <v>21.25</v>
      </c>
      <c r="AG43" s="164">
        <v>0</v>
      </c>
      <c r="AH43" s="167">
        <f t="shared" si="97"/>
        <v>1020</v>
      </c>
      <c r="AI43" s="167">
        <v>17</v>
      </c>
      <c r="AJ43" s="164">
        <v>0</v>
      </c>
      <c r="AK43" s="167">
        <f t="shared" si="98"/>
        <v>892.5</v>
      </c>
      <c r="AL43" s="167">
        <v>29.75</v>
      </c>
      <c r="AM43" s="164">
        <v>0</v>
      </c>
      <c r="AN43" s="167">
        <f t="shared" si="139"/>
        <v>867</v>
      </c>
      <c r="AO43" s="167">
        <v>72.25</v>
      </c>
      <c r="AP43" s="164">
        <v>0</v>
      </c>
      <c r="AQ43" s="164">
        <f>'Production Summary'!$N$21</f>
        <v>670</v>
      </c>
      <c r="AR43" s="164">
        <f>'Production Summary'!$M$21</f>
        <v>335</v>
      </c>
      <c r="AS43" s="164">
        <v>0</v>
      </c>
      <c r="AT43" s="386">
        <f>'Production Summary'!$N$22</f>
        <v>375</v>
      </c>
      <c r="AU43" s="164">
        <f>'Production Summary'!$N$23</f>
        <v>1050</v>
      </c>
      <c r="AV43" s="167">
        <f t="shared" si="156"/>
        <v>150</v>
      </c>
      <c r="AW43" s="167">
        <v>12.5</v>
      </c>
      <c r="AX43" s="164">
        <v>0</v>
      </c>
      <c r="AY43" s="167">
        <f t="shared" si="157"/>
        <v>150</v>
      </c>
      <c r="AZ43" s="167">
        <v>12.5</v>
      </c>
      <c r="BA43" s="164">
        <v>0</v>
      </c>
      <c r="BB43" s="167">
        <f t="shared" si="158"/>
        <v>816</v>
      </c>
      <c r="BC43" s="167">
        <v>13.6</v>
      </c>
      <c r="BD43" s="164">
        <v>0</v>
      </c>
      <c r="BE43" s="167">
        <f t="shared" si="159"/>
        <v>612</v>
      </c>
      <c r="BF43" s="167">
        <v>51</v>
      </c>
      <c r="BG43" s="164">
        <v>0</v>
      </c>
      <c r="BH43" s="164">
        <f>'Production Summary'!$N$30</f>
        <v>500</v>
      </c>
      <c r="BI43" s="164">
        <f>'Production Summary'!$M$30</f>
        <v>250</v>
      </c>
      <c r="BJ43" s="164">
        <v>0</v>
      </c>
      <c r="BK43" s="386"/>
      <c r="BL43" s="164">
        <f>'Production Summary'!$N$32</f>
        <v>875</v>
      </c>
      <c r="BM43" s="167">
        <f t="shared" si="160"/>
        <v>450</v>
      </c>
      <c r="BN43" s="167">
        <v>7.5</v>
      </c>
      <c r="BO43" s="164">
        <v>0</v>
      </c>
      <c r="BP43" s="167">
        <f t="shared" si="161"/>
        <v>540</v>
      </c>
      <c r="BQ43" s="167">
        <v>9</v>
      </c>
      <c r="BR43" s="164">
        <v>0</v>
      </c>
      <c r="BS43" s="167">
        <f t="shared" si="162"/>
        <v>224.00000000000003</v>
      </c>
      <c r="BT43" s="167">
        <v>22.400000000000002</v>
      </c>
      <c r="BU43" s="164">
        <v>0</v>
      </c>
      <c r="BV43" s="167">
        <f t="shared" si="163"/>
        <v>280</v>
      </c>
      <c r="BW43" s="167">
        <v>28</v>
      </c>
      <c r="BX43" s="164">
        <v>0</v>
      </c>
      <c r="BY43" s="167">
        <f t="shared" si="164"/>
        <v>262.5</v>
      </c>
      <c r="BZ43" s="167">
        <v>26.25</v>
      </c>
      <c r="CA43" s="164">
        <v>0</v>
      </c>
      <c r="CB43" s="167">
        <f t="shared" si="165"/>
        <v>144</v>
      </c>
      <c r="CC43" s="167">
        <v>14.4</v>
      </c>
      <c r="CD43" s="164">
        <v>0</v>
      </c>
      <c r="CE43" s="164">
        <f>'Production Summary'!$N$42</f>
        <v>1136.3519999999996</v>
      </c>
      <c r="CF43" s="167">
        <v>82.65</v>
      </c>
      <c r="CG43" s="164">
        <v>0</v>
      </c>
      <c r="CH43" s="164">
        <v>0</v>
      </c>
      <c r="CI43" s="167">
        <v>184.5</v>
      </c>
      <c r="CJ43" s="164">
        <v>0</v>
      </c>
      <c r="CK43" s="164">
        <f>'Production Summary'!$N$44</f>
        <v>355</v>
      </c>
      <c r="CL43" s="164">
        <v>0</v>
      </c>
      <c r="CM43" s="375">
        <f>'Production Summary'!$N$45</f>
        <v>1650</v>
      </c>
      <c r="CN43" s="164">
        <f>'Production Summary'!$N$46</f>
        <v>270</v>
      </c>
      <c r="CO43" s="164">
        <f>'Production Summary'!$N$47</f>
        <v>1350</v>
      </c>
      <c r="CP43" s="166"/>
      <c r="CQ43" s="167">
        <f t="shared" si="166"/>
        <v>7854</v>
      </c>
      <c r="CR43" s="167">
        <v>65.45</v>
      </c>
      <c r="CS43" s="167">
        <f t="shared" si="167"/>
        <v>10863</v>
      </c>
      <c r="CT43" s="167">
        <v>120.7</v>
      </c>
      <c r="CU43" s="167">
        <f t="shared" si="168"/>
        <v>10312.199999999999</v>
      </c>
      <c r="CV43" s="167">
        <v>286.45</v>
      </c>
      <c r="CW43" s="167">
        <f t="shared" si="169"/>
        <v>12159.169811320757</v>
      </c>
      <c r="CX43" s="167">
        <v>675.50943396226421</v>
      </c>
      <c r="CY43" s="167">
        <f t="shared" si="170"/>
        <v>11933.999999999998</v>
      </c>
      <c r="CZ43" s="167">
        <v>662.99999999999989</v>
      </c>
      <c r="DA43" s="167">
        <f t="shared" si="171"/>
        <v>12025.018867924529</v>
      </c>
      <c r="DB43" s="167">
        <v>668.05660377358492</v>
      </c>
      <c r="DC43" s="531">
        <f t="shared" si="172"/>
        <v>9164.6999999999989</v>
      </c>
      <c r="DD43" s="531">
        <v>509.15</v>
      </c>
      <c r="DE43" s="531">
        <f t="shared" si="173"/>
        <v>9164.6999999999989</v>
      </c>
      <c r="DF43" s="531">
        <v>509.15</v>
      </c>
      <c r="DG43" s="167">
        <f t="shared" si="174"/>
        <v>11152</v>
      </c>
      <c r="DH43" s="167">
        <v>2788</v>
      </c>
      <c r="DI43" s="167">
        <f t="shared" si="175"/>
        <v>9656</v>
      </c>
      <c r="DJ43" s="167">
        <v>120.7</v>
      </c>
      <c r="DK43" s="167">
        <f t="shared" si="176"/>
        <v>10312.199999999999</v>
      </c>
      <c r="DL43" s="167">
        <v>286.45</v>
      </c>
      <c r="DM43" s="167">
        <f t="shared" si="177"/>
        <v>10174.5</v>
      </c>
      <c r="DN43" s="167">
        <v>565.25</v>
      </c>
      <c r="DO43" s="167">
        <f>'Production Summary'!$N$61</f>
        <v>4500</v>
      </c>
      <c r="DP43" s="531">
        <f>'Production Summary'!$M$61</f>
        <v>750</v>
      </c>
      <c r="DQ43" s="164">
        <v>0</v>
      </c>
      <c r="DR43" s="164">
        <f>'Production Summary'!$N$62</f>
        <v>8900</v>
      </c>
      <c r="DS43" s="560">
        <f t="shared" si="140"/>
        <v>288</v>
      </c>
      <c r="DT43" s="531">
        <v>24</v>
      </c>
      <c r="DU43" s="164">
        <v>0</v>
      </c>
      <c r="DV43" s="164">
        <f t="shared" si="178"/>
        <v>144</v>
      </c>
      <c r="DW43" s="164">
        <v>0</v>
      </c>
      <c r="DX43" s="167">
        <f t="shared" si="152"/>
        <v>192</v>
      </c>
      <c r="DY43" s="164">
        <v>0</v>
      </c>
      <c r="DZ43" s="167">
        <f>'Production Summary'!$N$65</f>
        <v>384</v>
      </c>
      <c r="EA43" s="164">
        <v>0</v>
      </c>
      <c r="EB43" s="167">
        <f>'Production Summary'!$N$66</f>
        <v>192</v>
      </c>
      <c r="EC43" s="164">
        <v>0</v>
      </c>
      <c r="ED43" s="164">
        <f>'Production Summary'!$N$67</f>
        <v>96</v>
      </c>
      <c r="EE43" s="164">
        <v>0</v>
      </c>
      <c r="EF43" s="164">
        <f>'Production Summary'!$N$68</f>
        <v>96</v>
      </c>
      <c r="EG43" s="164">
        <v>0</v>
      </c>
      <c r="EH43" s="164">
        <f>'Production Summary'!$N$69</f>
        <v>340</v>
      </c>
      <c r="EI43" s="101"/>
      <c r="EJ43" s="3"/>
      <c r="EK43" s="3"/>
      <c r="ER43" s="64" t="s">
        <v>59</v>
      </c>
      <c r="ES43" s="61" t="str">
        <f t="shared" si="179"/>
        <v>RRL-Mahadev ghat TDI2</v>
      </c>
      <c r="ET43" s="24">
        <f t="shared" si="36"/>
        <v>0</v>
      </c>
    </row>
    <row r="44" spans="1:150" ht="15" customHeight="1">
      <c r="A44" t="b">
        <f>C44='Raipur-3'!C44</f>
        <v>1</v>
      </c>
      <c r="B44" s="154">
        <f t="shared" si="37"/>
        <v>39</v>
      </c>
      <c r="C44" s="61" t="str">
        <f>IF('Raipur-3'!C44="","",'Raipur-3'!C44)</f>
        <v>RRL-Pujari Chamber U199</v>
      </c>
      <c r="D44" s="167">
        <f t="shared" si="153"/>
        <v>674.40000000000009</v>
      </c>
      <c r="E44" s="167">
        <v>28.1</v>
      </c>
      <c r="F44" s="164">
        <v>0</v>
      </c>
      <c r="G44" s="167">
        <f t="shared" si="154"/>
        <v>674.40000000000009</v>
      </c>
      <c r="H44" s="167">
        <v>28.1</v>
      </c>
      <c r="I44" s="164">
        <v>0</v>
      </c>
      <c r="J44" s="164">
        <f>'Production Summary'!$N$6</f>
        <v>200</v>
      </c>
      <c r="K44" s="328">
        <f>'Production Summary'!$M$6</f>
        <v>7.5</v>
      </c>
      <c r="L44" s="164">
        <v>0</v>
      </c>
      <c r="M44" s="365">
        <f>'Production Summary'!$N$7</f>
        <v>612.72</v>
      </c>
      <c r="N44" s="367">
        <f>'Production Summary'!$M$7</f>
        <v>25.53</v>
      </c>
      <c r="O44" s="164">
        <v>0</v>
      </c>
      <c r="P44" s="164">
        <f>'Production Summary'!$N$8</f>
        <v>780</v>
      </c>
      <c r="Q44" s="164">
        <f>'Production Summary'!$M$8</f>
        <v>65</v>
      </c>
      <c r="R44" s="164">
        <v>0</v>
      </c>
      <c r="S44" s="164">
        <f>'Production Summary'!$N$9</f>
        <v>720</v>
      </c>
      <c r="T44" s="164">
        <f>'Production Summary'!$M$9</f>
        <v>60</v>
      </c>
      <c r="U44" s="164">
        <v>0</v>
      </c>
      <c r="V44" s="164">
        <f>'Production Summary'!$N$10</f>
        <v>876</v>
      </c>
      <c r="W44" s="164">
        <f>'Production Summary'!$M$10</f>
        <v>73</v>
      </c>
      <c r="X44" s="164">
        <v>0</v>
      </c>
      <c r="Y44" s="164">
        <f>'Production Summary'!$N$14</f>
        <v>177</v>
      </c>
      <c r="Z44" s="328">
        <f>'Production Summary'!$M$14</f>
        <v>14.75</v>
      </c>
      <c r="AA44" s="164">
        <v>0</v>
      </c>
      <c r="AB44" s="167">
        <f t="shared" si="155"/>
        <v>127.5</v>
      </c>
      <c r="AC44" s="167">
        <v>21.25</v>
      </c>
      <c r="AD44" s="164">
        <v>0</v>
      </c>
      <c r="AE44" s="167">
        <f t="shared" si="143"/>
        <v>255</v>
      </c>
      <c r="AF44" s="167">
        <v>21.25</v>
      </c>
      <c r="AG44" s="164">
        <v>0</v>
      </c>
      <c r="AH44" s="167">
        <f t="shared" si="97"/>
        <v>1020</v>
      </c>
      <c r="AI44" s="167">
        <v>17</v>
      </c>
      <c r="AJ44" s="164">
        <v>0</v>
      </c>
      <c r="AK44" s="167">
        <f t="shared" si="98"/>
        <v>892.5</v>
      </c>
      <c r="AL44" s="167">
        <v>29.75</v>
      </c>
      <c r="AM44" s="164">
        <v>0</v>
      </c>
      <c r="AN44" s="167">
        <f t="shared" si="139"/>
        <v>867</v>
      </c>
      <c r="AO44" s="167">
        <v>72.25</v>
      </c>
      <c r="AP44" s="164">
        <v>0</v>
      </c>
      <c r="AQ44" s="164">
        <f>'Production Summary'!$N$21</f>
        <v>670</v>
      </c>
      <c r="AR44" s="164">
        <f>'Production Summary'!$M$21</f>
        <v>335</v>
      </c>
      <c r="AS44" s="164">
        <v>0</v>
      </c>
      <c r="AT44" s="386">
        <f>'Production Summary'!$N$22</f>
        <v>375</v>
      </c>
      <c r="AU44" s="164">
        <f>'Production Summary'!$N$23</f>
        <v>1050</v>
      </c>
      <c r="AV44" s="167">
        <f t="shared" si="156"/>
        <v>150</v>
      </c>
      <c r="AW44" s="167">
        <v>12.5</v>
      </c>
      <c r="AX44" s="164">
        <v>0</v>
      </c>
      <c r="AY44" s="167">
        <f t="shared" si="157"/>
        <v>150</v>
      </c>
      <c r="AZ44" s="167">
        <v>12.5</v>
      </c>
      <c r="BA44" s="164">
        <v>0</v>
      </c>
      <c r="BB44" s="167">
        <f t="shared" si="158"/>
        <v>816</v>
      </c>
      <c r="BC44" s="167">
        <v>13.6</v>
      </c>
      <c r="BD44" s="164">
        <v>0</v>
      </c>
      <c r="BE44" s="167">
        <f t="shared" si="159"/>
        <v>612</v>
      </c>
      <c r="BF44" s="167">
        <v>51</v>
      </c>
      <c r="BG44" s="164">
        <v>0</v>
      </c>
      <c r="BH44" s="164">
        <f>'Production Summary'!$N$30</f>
        <v>500</v>
      </c>
      <c r="BI44" s="164">
        <f>'Production Summary'!$M$30</f>
        <v>250</v>
      </c>
      <c r="BJ44" s="164">
        <v>0</v>
      </c>
      <c r="BK44" s="386"/>
      <c r="BL44" s="164">
        <f>'Production Summary'!$N$32</f>
        <v>875</v>
      </c>
      <c r="BM44" s="167">
        <f t="shared" si="160"/>
        <v>450</v>
      </c>
      <c r="BN44" s="167">
        <v>7.5</v>
      </c>
      <c r="BO44" s="164">
        <v>0</v>
      </c>
      <c r="BP44" s="167">
        <f t="shared" si="161"/>
        <v>540</v>
      </c>
      <c r="BQ44" s="167">
        <v>9</v>
      </c>
      <c r="BR44" s="164">
        <v>0</v>
      </c>
      <c r="BS44" s="167">
        <f t="shared" si="162"/>
        <v>224.00000000000003</v>
      </c>
      <c r="BT44" s="167">
        <v>22.400000000000002</v>
      </c>
      <c r="BU44" s="164">
        <v>0</v>
      </c>
      <c r="BV44" s="167">
        <f t="shared" si="163"/>
        <v>280</v>
      </c>
      <c r="BW44" s="167">
        <v>28</v>
      </c>
      <c r="BX44" s="164">
        <v>0</v>
      </c>
      <c r="BY44" s="167">
        <f t="shared" si="164"/>
        <v>262.5</v>
      </c>
      <c r="BZ44" s="167">
        <v>26.25</v>
      </c>
      <c r="CA44" s="164">
        <v>0</v>
      </c>
      <c r="CB44" s="167">
        <f t="shared" si="165"/>
        <v>144</v>
      </c>
      <c r="CC44" s="167">
        <v>14.4</v>
      </c>
      <c r="CD44" s="164">
        <v>0</v>
      </c>
      <c r="CE44" s="164">
        <f>'Production Summary'!$N$42</f>
        <v>1136.3519999999996</v>
      </c>
      <c r="CF44" s="167">
        <v>82.65</v>
      </c>
      <c r="CG44" s="164">
        <v>0</v>
      </c>
      <c r="CH44" s="164">
        <v>0</v>
      </c>
      <c r="CI44" s="167">
        <v>184.5</v>
      </c>
      <c r="CJ44" s="164">
        <v>0</v>
      </c>
      <c r="CK44" s="164">
        <f>'Production Summary'!$N$44</f>
        <v>355</v>
      </c>
      <c r="CL44" s="164">
        <v>0</v>
      </c>
      <c r="CM44" s="375">
        <f>'Production Summary'!$N$45</f>
        <v>1650</v>
      </c>
      <c r="CN44" s="164">
        <f>'Production Summary'!$N$46</f>
        <v>270</v>
      </c>
      <c r="CO44" s="164">
        <f>'Production Summary'!$N$47</f>
        <v>1350</v>
      </c>
      <c r="CP44" s="166"/>
      <c r="CQ44" s="167">
        <f t="shared" si="166"/>
        <v>7854</v>
      </c>
      <c r="CR44" s="167">
        <v>65.45</v>
      </c>
      <c r="CS44" s="167">
        <f t="shared" si="167"/>
        <v>10863</v>
      </c>
      <c r="CT44" s="167">
        <v>120.7</v>
      </c>
      <c r="CU44" s="167">
        <f t="shared" si="168"/>
        <v>10312.199999999999</v>
      </c>
      <c r="CV44" s="167">
        <v>286.45</v>
      </c>
      <c r="CW44" s="167">
        <f t="shared" si="169"/>
        <v>12159.169811320757</v>
      </c>
      <c r="CX44" s="167">
        <v>675.50943396226421</v>
      </c>
      <c r="CY44" s="167">
        <f t="shared" si="170"/>
        <v>11933.999999999998</v>
      </c>
      <c r="CZ44" s="167">
        <v>662.99999999999989</v>
      </c>
      <c r="DA44" s="167">
        <f t="shared" si="171"/>
        <v>12025.018867924529</v>
      </c>
      <c r="DB44" s="167">
        <v>668.05660377358492</v>
      </c>
      <c r="DC44" s="531">
        <f t="shared" si="172"/>
        <v>9164.6999999999989</v>
      </c>
      <c r="DD44" s="531">
        <v>509.15</v>
      </c>
      <c r="DE44" s="531">
        <f t="shared" si="173"/>
        <v>9164.6999999999989</v>
      </c>
      <c r="DF44" s="531">
        <v>509.15</v>
      </c>
      <c r="DG44" s="167">
        <f t="shared" si="174"/>
        <v>11152</v>
      </c>
      <c r="DH44" s="167">
        <v>2788</v>
      </c>
      <c r="DI44" s="167">
        <f t="shared" si="175"/>
        <v>9656</v>
      </c>
      <c r="DJ44" s="167">
        <v>120.7</v>
      </c>
      <c r="DK44" s="167">
        <f t="shared" si="176"/>
        <v>10312.199999999999</v>
      </c>
      <c r="DL44" s="167">
        <v>286.45</v>
      </c>
      <c r="DM44" s="167">
        <f t="shared" si="177"/>
        <v>10174.5</v>
      </c>
      <c r="DN44" s="167">
        <v>565.25</v>
      </c>
      <c r="DO44" s="167">
        <f>'Production Summary'!$N$61</f>
        <v>4500</v>
      </c>
      <c r="DP44" s="531">
        <f>'Production Summary'!$M$61</f>
        <v>750</v>
      </c>
      <c r="DQ44" s="164">
        <v>0</v>
      </c>
      <c r="DR44" s="164">
        <f>'Production Summary'!$N$62</f>
        <v>8900</v>
      </c>
      <c r="DS44" s="560">
        <f t="shared" si="140"/>
        <v>288</v>
      </c>
      <c r="DT44" s="531">
        <v>24</v>
      </c>
      <c r="DU44" s="164">
        <v>0</v>
      </c>
      <c r="DV44" s="164">
        <f t="shared" si="178"/>
        <v>144</v>
      </c>
      <c r="DW44" s="164">
        <v>0</v>
      </c>
      <c r="DX44" s="167">
        <f t="shared" si="152"/>
        <v>192</v>
      </c>
      <c r="DY44" s="164">
        <v>0</v>
      </c>
      <c r="DZ44" s="167">
        <f>'Production Summary'!$N$65</f>
        <v>384</v>
      </c>
      <c r="EA44" s="164">
        <v>0</v>
      </c>
      <c r="EB44" s="167">
        <f>'Production Summary'!$N$66</f>
        <v>192</v>
      </c>
      <c r="EC44" s="164">
        <v>0</v>
      </c>
      <c r="ED44" s="164">
        <f>'Production Summary'!$N$67</f>
        <v>96</v>
      </c>
      <c r="EE44" s="164">
        <v>0</v>
      </c>
      <c r="EF44" s="164">
        <f>'Production Summary'!$N$68</f>
        <v>96</v>
      </c>
      <c r="EG44" s="164">
        <v>0</v>
      </c>
      <c r="EH44" s="164">
        <f>'Production Summary'!$N$69</f>
        <v>340</v>
      </c>
      <c r="EI44" s="101"/>
      <c r="EJ44" s="3"/>
      <c r="EK44" s="3"/>
      <c r="ER44" s="64" t="s">
        <v>60</v>
      </c>
      <c r="ES44" s="61" t="str">
        <f t="shared" si="179"/>
        <v>RRL-Pujari Chamber U199</v>
      </c>
      <c r="ET44" s="24">
        <f t="shared" si="36"/>
        <v>0</v>
      </c>
    </row>
    <row r="45" spans="1:150" ht="15" customHeight="1">
      <c r="A45" t="b">
        <f>C45='Raipur-3'!C45</f>
        <v>1</v>
      </c>
      <c r="B45" s="154">
        <f t="shared" si="37"/>
        <v>40</v>
      </c>
      <c r="C45" s="61" t="str">
        <f>IF('Raipur-3'!C45="","",'Raipur-3'!C45)</f>
        <v>RRL-Pandri T62I</v>
      </c>
      <c r="D45" s="167">
        <f t="shared" si="153"/>
        <v>674.40000000000009</v>
      </c>
      <c r="E45" s="167">
        <v>28.1</v>
      </c>
      <c r="F45" s="164">
        <v>0</v>
      </c>
      <c r="G45" s="167">
        <f t="shared" si="154"/>
        <v>674.40000000000009</v>
      </c>
      <c r="H45" s="167">
        <v>28.1</v>
      </c>
      <c r="I45" s="164">
        <v>0</v>
      </c>
      <c r="J45" s="164">
        <f>'Production Summary'!$N$6</f>
        <v>200</v>
      </c>
      <c r="K45" s="328">
        <f>'Production Summary'!$M$6</f>
        <v>7.5</v>
      </c>
      <c r="L45" s="164">
        <v>0</v>
      </c>
      <c r="M45" s="365">
        <f>'Production Summary'!$N$7</f>
        <v>612.72</v>
      </c>
      <c r="N45" s="367">
        <f>'Production Summary'!$M$7</f>
        <v>25.53</v>
      </c>
      <c r="O45" s="164">
        <v>0</v>
      </c>
      <c r="P45" s="164">
        <f>'Production Summary'!$N$8</f>
        <v>780</v>
      </c>
      <c r="Q45" s="164">
        <f>'Production Summary'!$M$8</f>
        <v>65</v>
      </c>
      <c r="R45" s="164">
        <v>0</v>
      </c>
      <c r="S45" s="164">
        <f>'Production Summary'!$N$9</f>
        <v>720</v>
      </c>
      <c r="T45" s="164">
        <f>'Production Summary'!$M$9</f>
        <v>60</v>
      </c>
      <c r="U45" s="164">
        <v>0</v>
      </c>
      <c r="V45" s="164">
        <f>'Production Summary'!$N$10</f>
        <v>876</v>
      </c>
      <c r="W45" s="164">
        <f>'Production Summary'!$M$10</f>
        <v>73</v>
      </c>
      <c r="X45" s="164">
        <v>0</v>
      </c>
      <c r="Y45" s="164">
        <f>'Production Summary'!$N$14</f>
        <v>177</v>
      </c>
      <c r="Z45" s="328">
        <f>'Production Summary'!$M$14</f>
        <v>14.75</v>
      </c>
      <c r="AA45" s="164">
        <v>0</v>
      </c>
      <c r="AB45" s="167">
        <f t="shared" si="155"/>
        <v>127.5</v>
      </c>
      <c r="AC45" s="167">
        <v>21.25</v>
      </c>
      <c r="AD45" s="164">
        <v>0</v>
      </c>
      <c r="AE45" s="167">
        <f t="shared" si="143"/>
        <v>255</v>
      </c>
      <c r="AF45" s="167">
        <v>21.25</v>
      </c>
      <c r="AG45" s="164">
        <v>0</v>
      </c>
      <c r="AH45" s="167">
        <f t="shared" si="97"/>
        <v>1020</v>
      </c>
      <c r="AI45" s="167">
        <v>17</v>
      </c>
      <c r="AJ45" s="164">
        <v>0</v>
      </c>
      <c r="AK45" s="167">
        <f t="shared" si="98"/>
        <v>892.5</v>
      </c>
      <c r="AL45" s="167">
        <v>29.75</v>
      </c>
      <c r="AM45" s="164">
        <v>0</v>
      </c>
      <c r="AN45" s="167">
        <f t="shared" si="139"/>
        <v>867</v>
      </c>
      <c r="AO45" s="167">
        <v>72.25</v>
      </c>
      <c r="AP45" s="164">
        <v>0</v>
      </c>
      <c r="AQ45" s="164">
        <f>'Production Summary'!$N$21</f>
        <v>670</v>
      </c>
      <c r="AR45" s="164">
        <f>'Production Summary'!$M$21</f>
        <v>335</v>
      </c>
      <c r="AS45" s="164">
        <v>0</v>
      </c>
      <c r="AT45" s="386">
        <f>'Production Summary'!$N$22</f>
        <v>375</v>
      </c>
      <c r="AU45" s="164">
        <f>'Production Summary'!$N$23</f>
        <v>1050</v>
      </c>
      <c r="AV45" s="167">
        <f t="shared" si="156"/>
        <v>150</v>
      </c>
      <c r="AW45" s="167">
        <v>12.5</v>
      </c>
      <c r="AX45" s="164">
        <v>0</v>
      </c>
      <c r="AY45" s="167">
        <f t="shared" si="157"/>
        <v>150</v>
      </c>
      <c r="AZ45" s="167">
        <v>12.5</v>
      </c>
      <c r="BA45" s="164">
        <v>0</v>
      </c>
      <c r="BB45" s="167">
        <f t="shared" si="158"/>
        <v>816</v>
      </c>
      <c r="BC45" s="167">
        <v>13.6</v>
      </c>
      <c r="BD45" s="164">
        <v>0</v>
      </c>
      <c r="BE45" s="167">
        <f t="shared" si="159"/>
        <v>612</v>
      </c>
      <c r="BF45" s="167">
        <v>51</v>
      </c>
      <c r="BG45" s="164">
        <v>0</v>
      </c>
      <c r="BH45" s="164">
        <f>'Production Summary'!$N$30</f>
        <v>500</v>
      </c>
      <c r="BI45" s="164">
        <f>'Production Summary'!$M$30</f>
        <v>250</v>
      </c>
      <c r="BJ45" s="164">
        <v>0</v>
      </c>
      <c r="BK45" s="386"/>
      <c r="BL45" s="164">
        <f>'Production Summary'!$N$32</f>
        <v>875</v>
      </c>
      <c r="BM45" s="167">
        <f t="shared" si="160"/>
        <v>450</v>
      </c>
      <c r="BN45" s="167">
        <v>7.5</v>
      </c>
      <c r="BO45" s="164">
        <v>0</v>
      </c>
      <c r="BP45" s="167">
        <f t="shared" si="161"/>
        <v>540</v>
      </c>
      <c r="BQ45" s="167">
        <v>9</v>
      </c>
      <c r="BR45" s="164">
        <v>0</v>
      </c>
      <c r="BS45" s="167">
        <f t="shared" si="162"/>
        <v>224.00000000000003</v>
      </c>
      <c r="BT45" s="167">
        <v>22.400000000000002</v>
      </c>
      <c r="BU45" s="164">
        <v>0</v>
      </c>
      <c r="BV45" s="167">
        <f t="shared" si="163"/>
        <v>280</v>
      </c>
      <c r="BW45" s="167">
        <v>28</v>
      </c>
      <c r="BX45" s="164">
        <v>0</v>
      </c>
      <c r="BY45" s="167">
        <f t="shared" si="164"/>
        <v>262.5</v>
      </c>
      <c r="BZ45" s="167">
        <v>26.25</v>
      </c>
      <c r="CA45" s="164">
        <v>0</v>
      </c>
      <c r="CB45" s="167">
        <f t="shared" si="165"/>
        <v>144</v>
      </c>
      <c r="CC45" s="167">
        <v>14.4</v>
      </c>
      <c r="CD45" s="164">
        <v>0</v>
      </c>
      <c r="CE45" s="164">
        <f>'Production Summary'!$N$42</f>
        <v>1136.3519999999996</v>
      </c>
      <c r="CF45" s="167">
        <v>82.65</v>
      </c>
      <c r="CG45" s="164">
        <v>0</v>
      </c>
      <c r="CH45" s="164">
        <v>0</v>
      </c>
      <c r="CI45" s="167">
        <v>184.5</v>
      </c>
      <c r="CJ45" s="164">
        <v>0</v>
      </c>
      <c r="CK45" s="164">
        <f>'Production Summary'!$N$44</f>
        <v>355</v>
      </c>
      <c r="CL45" s="164">
        <v>0</v>
      </c>
      <c r="CM45" s="375">
        <f>'Production Summary'!$N$45</f>
        <v>1650</v>
      </c>
      <c r="CN45" s="164">
        <f>'Production Summary'!$N$46</f>
        <v>270</v>
      </c>
      <c r="CO45" s="164">
        <f>'Production Summary'!$N$47</f>
        <v>1350</v>
      </c>
      <c r="CP45" s="166"/>
      <c r="CQ45" s="167">
        <f t="shared" si="166"/>
        <v>7854</v>
      </c>
      <c r="CR45" s="167">
        <v>65.45</v>
      </c>
      <c r="CS45" s="167">
        <f t="shared" si="167"/>
        <v>10863</v>
      </c>
      <c r="CT45" s="167">
        <v>120.7</v>
      </c>
      <c r="CU45" s="167">
        <f t="shared" si="168"/>
        <v>10312.199999999999</v>
      </c>
      <c r="CV45" s="167">
        <v>286.45</v>
      </c>
      <c r="CW45" s="167">
        <f t="shared" si="169"/>
        <v>12159.169811320757</v>
      </c>
      <c r="CX45" s="167">
        <v>675.50943396226421</v>
      </c>
      <c r="CY45" s="167">
        <f t="shared" si="170"/>
        <v>11933.999999999998</v>
      </c>
      <c r="CZ45" s="167">
        <v>662.99999999999989</v>
      </c>
      <c r="DA45" s="167">
        <f t="shared" si="171"/>
        <v>12025.018867924529</v>
      </c>
      <c r="DB45" s="167">
        <v>668.05660377358492</v>
      </c>
      <c r="DC45" s="531">
        <f t="shared" si="172"/>
        <v>9164.6999999999989</v>
      </c>
      <c r="DD45" s="531">
        <v>509.15</v>
      </c>
      <c r="DE45" s="531">
        <f t="shared" si="173"/>
        <v>9164.6999999999989</v>
      </c>
      <c r="DF45" s="531">
        <v>509.15</v>
      </c>
      <c r="DG45" s="167">
        <f t="shared" si="174"/>
        <v>11152</v>
      </c>
      <c r="DH45" s="167">
        <v>2788</v>
      </c>
      <c r="DI45" s="167">
        <f t="shared" si="175"/>
        <v>9656</v>
      </c>
      <c r="DJ45" s="167">
        <v>120.7</v>
      </c>
      <c r="DK45" s="167">
        <f t="shared" si="176"/>
        <v>10312.199999999999</v>
      </c>
      <c r="DL45" s="167">
        <v>286.45</v>
      </c>
      <c r="DM45" s="167">
        <f t="shared" si="177"/>
        <v>10174.5</v>
      </c>
      <c r="DN45" s="167">
        <v>565.25</v>
      </c>
      <c r="DO45" s="167">
        <f>'Production Summary'!$N$61</f>
        <v>4500</v>
      </c>
      <c r="DP45" s="531">
        <f>'Production Summary'!$M$61</f>
        <v>750</v>
      </c>
      <c r="DQ45" s="164">
        <v>0</v>
      </c>
      <c r="DR45" s="164">
        <f>'Production Summary'!$N$62</f>
        <v>8900</v>
      </c>
      <c r="DS45" s="560">
        <f t="shared" si="140"/>
        <v>288</v>
      </c>
      <c r="DT45" s="531">
        <v>24</v>
      </c>
      <c r="DU45" s="164">
        <v>0</v>
      </c>
      <c r="DV45" s="164">
        <f t="shared" si="178"/>
        <v>144</v>
      </c>
      <c r="DW45" s="164">
        <v>0</v>
      </c>
      <c r="DX45" s="167">
        <f t="shared" si="152"/>
        <v>192</v>
      </c>
      <c r="DY45" s="164">
        <v>0</v>
      </c>
      <c r="DZ45" s="167">
        <f>'Production Summary'!$N$65</f>
        <v>384</v>
      </c>
      <c r="EA45" s="164">
        <v>0</v>
      </c>
      <c r="EB45" s="167">
        <f>'Production Summary'!$N$66</f>
        <v>192</v>
      </c>
      <c r="EC45" s="164">
        <v>0</v>
      </c>
      <c r="ED45" s="164">
        <f>'Production Summary'!$N$67</f>
        <v>96</v>
      </c>
      <c r="EE45" s="164">
        <v>0</v>
      </c>
      <c r="EF45" s="164">
        <f>'Production Summary'!$N$68</f>
        <v>96</v>
      </c>
      <c r="EG45" s="164">
        <v>0</v>
      </c>
      <c r="EH45" s="164">
        <f>'Production Summary'!$N$69</f>
        <v>340</v>
      </c>
      <c r="EI45" s="101"/>
      <c r="EJ45" s="3"/>
      <c r="EK45" s="3"/>
      <c r="ER45" s="64" t="s">
        <v>61</v>
      </c>
      <c r="ES45" s="61" t="str">
        <f t="shared" si="179"/>
        <v>RRL-Pandri T62I</v>
      </c>
      <c r="ET45" s="24">
        <f t="shared" si="36"/>
        <v>0</v>
      </c>
    </row>
    <row r="46" spans="1:150" ht="15" customHeight="1">
      <c r="A46" t="b">
        <f>C46='Raipur-3'!C46</f>
        <v>1</v>
      </c>
      <c r="B46" s="154">
        <f t="shared" si="37"/>
        <v>41</v>
      </c>
      <c r="C46" s="61" t="str">
        <f>IF('Raipur-3'!C46="","",'Raipur-3'!C46)</f>
        <v>RRL-Srinagar Raipur U1WA</v>
      </c>
      <c r="D46" s="167">
        <f t="shared" si="153"/>
        <v>674.40000000000009</v>
      </c>
      <c r="E46" s="167">
        <v>28.1</v>
      </c>
      <c r="F46" s="164">
        <v>0</v>
      </c>
      <c r="G46" s="167">
        <f t="shared" si="154"/>
        <v>674.40000000000009</v>
      </c>
      <c r="H46" s="167">
        <v>28.1</v>
      </c>
      <c r="I46" s="164">
        <v>0</v>
      </c>
      <c r="J46" s="164">
        <f>'Production Summary'!$N$6</f>
        <v>200</v>
      </c>
      <c r="K46" s="328">
        <f>'Production Summary'!$M$6</f>
        <v>7.5</v>
      </c>
      <c r="L46" s="164">
        <v>0</v>
      </c>
      <c r="M46" s="365">
        <f>'Production Summary'!$N$7</f>
        <v>612.72</v>
      </c>
      <c r="N46" s="367">
        <f>'Production Summary'!$M$7</f>
        <v>25.53</v>
      </c>
      <c r="O46" s="164">
        <v>0</v>
      </c>
      <c r="P46" s="164">
        <f>'Production Summary'!$N$8</f>
        <v>780</v>
      </c>
      <c r="Q46" s="164">
        <f>'Production Summary'!$M$8</f>
        <v>65</v>
      </c>
      <c r="R46" s="164">
        <v>0</v>
      </c>
      <c r="S46" s="164">
        <f>'Production Summary'!$N$9</f>
        <v>720</v>
      </c>
      <c r="T46" s="164">
        <f>'Production Summary'!$M$9</f>
        <v>60</v>
      </c>
      <c r="U46" s="164">
        <v>0</v>
      </c>
      <c r="V46" s="164">
        <f>'Production Summary'!$N$10</f>
        <v>876</v>
      </c>
      <c r="W46" s="164">
        <f>'Production Summary'!$M$10</f>
        <v>73</v>
      </c>
      <c r="X46" s="164">
        <v>0</v>
      </c>
      <c r="Y46" s="164">
        <f>'Production Summary'!$N$14</f>
        <v>177</v>
      </c>
      <c r="Z46" s="328">
        <f>'Production Summary'!$M$14</f>
        <v>14.75</v>
      </c>
      <c r="AA46" s="164">
        <v>0</v>
      </c>
      <c r="AB46" s="167">
        <f t="shared" si="155"/>
        <v>127.5</v>
      </c>
      <c r="AC46" s="167">
        <v>21.25</v>
      </c>
      <c r="AD46" s="164">
        <v>0</v>
      </c>
      <c r="AE46" s="167">
        <f t="shared" si="143"/>
        <v>255</v>
      </c>
      <c r="AF46" s="167">
        <v>21.25</v>
      </c>
      <c r="AG46" s="164">
        <v>0</v>
      </c>
      <c r="AH46" s="167">
        <f t="shared" si="97"/>
        <v>1020</v>
      </c>
      <c r="AI46" s="167">
        <v>17</v>
      </c>
      <c r="AJ46" s="164">
        <v>0</v>
      </c>
      <c r="AK46" s="167">
        <f t="shared" si="98"/>
        <v>892.5</v>
      </c>
      <c r="AL46" s="167">
        <v>29.75</v>
      </c>
      <c r="AM46" s="164">
        <v>0</v>
      </c>
      <c r="AN46" s="167">
        <f t="shared" si="139"/>
        <v>867</v>
      </c>
      <c r="AO46" s="167">
        <v>72.25</v>
      </c>
      <c r="AP46" s="164">
        <v>0</v>
      </c>
      <c r="AQ46" s="164">
        <f>'Production Summary'!$N$21</f>
        <v>670</v>
      </c>
      <c r="AR46" s="164">
        <f>'Production Summary'!$M$21</f>
        <v>335</v>
      </c>
      <c r="AS46" s="164">
        <v>0</v>
      </c>
      <c r="AT46" s="386">
        <f>'Production Summary'!$N$22</f>
        <v>375</v>
      </c>
      <c r="AU46" s="164">
        <f>'Production Summary'!$N$23</f>
        <v>1050</v>
      </c>
      <c r="AV46" s="167">
        <f t="shared" si="156"/>
        <v>150</v>
      </c>
      <c r="AW46" s="167">
        <v>12.5</v>
      </c>
      <c r="AX46" s="164">
        <v>0</v>
      </c>
      <c r="AY46" s="167">
        <f t="shared" si="157"/>
        <v>150</v>
      </c>
      <c r="AZ46" s="167">
        <v>12.5</v>
      </c>
      <c r="BA46" s="164">
        <v>0</v>
      </c>
      <c r="BB46" s="167">
        <f t="shared" si="158"/>
        <v>816</v>
      </c>
      <c r="BC46" s="167">
        <v>13.6</v>
      </c>
      <c r="BD46" s="164">
        <v>0</v>
      </c>
      <c r="BE46" s="167">
        <f t="shared" si="159"/>
        <v>612</v>
      </c>
      <c r="BF46" s="167">
        <v>51</v>
      </c>
      <c r="BG46" s="164">
        <v>0</v>
      </c>
      <c r="BH46" s="164">
        <f>'Production Summary'!$N$30</f>
        <v>500</v>
      </c>
      <c r="BI46" s="164">
        <f>'Production Summary'!$M$30</f>
        <v>250</v>
      </c>
      <c r="BJ46" s="164">
        <v>0</v>
      </c>
      <c r="BK46" s="386"/>
      <c r="BL46" s="164">
        <f>'Production Summary'!$N$32</f>
        <v>875</v>
      </c>
      <c r="BM46" s="167">
        <f t="shared" si="160"/>
        <v>450</v>
      </c>
      <c r="BN46" s="167">
        <v>7.5</v>
      </c>
      <c r="BO46" s="164">
        <v>0</v>
      </c>
      <c r="BP46" s="167">
        <f t="shared" si="161"/>
        <v>540</v>
      </c>
      <c r="BQ46" s="167">
        <v>9</v>
      </c>
      <c r="BR46" s="164">
        <v>0</v>
      </c>
      <c r="BS46" s="167">
        <f t="shared" si="162"/>
        <v>224.00000000000003</v>
      </c>
      <c r="BT46" s="167">
        <v>22.400000000000002</v>
      </c>
      <c r="BU46" s="164">
        <v>0</v>
      </c>
      <c r="BV46" s="167">
        <f t="shared" si="163"/>
        <v>280</v>
      </c>
      <c r="BW46" s="167">
        <v>28</v>
      </c>
      <c r="BX46" s="164">
        <v>0</v>
      </c>
      <c r="BY46" s="167">
        <f t="shared" si="164"/>
        <v>262.5</v>
      </c>
      <c r="BZ46" s="167">
        <v>26.25</v>
      </c>
      <c r="CA46" s="164">
        <v>0</v>
      </c>
      <c r="CB46" s="167">
        <f t="shared" si="165"/>
        <v>144</v>
      </c>
      <c r="CC46" s="167">
        <v>14.4</v>
      </c>
      <c r="CD46" s="164">
        <v>0</v>
      </c>
      <c r="CE46" s="164">
        <f>'Production Summary'!$N$42</f>
        <v>1136.3519999999996</v>
      </c>
      <c r="CF46" s="167">
        <v>82.65</v>
      </c>
      <c r="CG46" s="164">
        <v>0</v>
      </c>
      <c r="CH46" s="164">
        <v>0</v>
      </c>
      <c r="CI46" s="167">
        <v>184.5</v>
      </c>
      <c r="CJ46" s="164">
        <v>0</v>
      </c>
      <c r="CK46" s="164">
        <f>'Production Summary'!$N$44</f>
        <v>355</v>
      </c>
      <c r="CL46" s="164">
        <v>0</v>
      </c>
      <c r="CM46" s="375">
        <f>'Production Summary'!$N$45</f>
        <v>1650</v>
      </c>
      <c r="CN46" s="164">
        <f>'Production Summary'!$N$46</f>
        <v>270</v>
      </c>
      <c r="CO46" s="164">
        <f>'Production Summary'!$N$47</f>
        <v>1350</v>
      </c>
      <c r="CP46" s="166"/>
      <c r="CQ46" s="167">
        <f t="shared" si="166"/>
        <v>7854</v>
      </c>
      <c r="CR46" s="167">
        <v>65.45</v>
      </c>
      <c r="CS46" s="167">
        <f t="shared" si="167"/>
        <v>10863</v>
      </c>
      <c r="CT46" s="167">
        <v>120.7</v>
      </c>
      <c r="CU46" s="167">
        <f t="shared" si="168"/>
        <v>10312.199999999999</v>
      </c>
      <c r="CV46" s="167">
        <v>286.45</v>
      </c>
      <c r="CW46" s="167">
        <f t="shared" si="169"/>
        <v>12159.169811320757</v>
      </c>
      <c r="CX46" s="167">
        <v>675.50943396226421</v>
      </c>
      <c r="CY46" s="167">
        <f t="shared" si="170"/>
        <v>11933.999999999998</v>
      </c>
      <c r="CZ46" s="167">
        <v>662.99999999999989</v>
      </c>
      <c r="DA46" s="167">
        <f t="shared" si="171"/>
        <v>12025.018867924529</v>
      </c>
      <c r="DB46" s="167">
        <v>668.05660377358492</v>
      </c>
      <c r="DC46" s="531">
        <f t="shared" si="172"/>
        <v>9164.6999999999989</v>
      </c>
      <c r="DD46" s="531">
        <v>509.15</v>
      </c>
      <c r="DE46" s="531">
        <f t="shared" si="173"/>
        <v>9164.6999999999989</v>
      </c>
      <c r="DF46" s="531">
        <v>509.15</v>
      </c>
      <c r="DG46" s="167">
        <f t="shared" si="174"/>
        <v>11152</v>
      </c>
      <c r="DH46" s="167">
        <v>2788</v>
      </c>
      <c r="DI46" s="167">
        <f t="shared" si="175"/>
        <v>9656</v>
      </c>
      <c r="DJ46" s="167">
        <v>120.7</v>
      </c>
      <c r="DK46" s="167">
        <f t="shared" si="176"/>
        <v>10312.199999999999</v>
      </c>
      <c r="DL46" s="167">
        <v>286.45</v>
      </c>
      <c r="DM46" s="167">
        <f t="shared" si="177"/>
        <v>10174.5</v>
      </c>
      <c r="DN46" s="167">
        <v>565.25</v>
      </c>
      <c r="DO46" s="167">
        <f>'Production Summary'!$N$61</f>
        <v>4500</v>
      </c>
      <c r="DP46" s="531">
        <f>'Production Summary'!$M$61</f>
        <v>750</v>
      </c>
      <c r="DQ46" s="164">
        <v>0</v>
      </c>
      <c r="DR46" s="164">
        <f>'Production Summary'!$N$62</f>
        <v>8900</v>
      </c>
      <c r="DS46" s="560">
        <f t="shared" si="140"/>
        <v>288</v>
      </c>
      <c r="DT46" s="531">
        <v>24</v>
      </c>
      <c r="DU46" s="164">
        <v>0</v>
      </c>
      <c r="DV46" s="164">
        <f t="shared" si="178"/>
        <v>144</v>
      </c>
      <c r="DW46" s="164">
        <v>0</v>
      </c>
      <c r="DX46" s="167">
        <f t="shared" si="152"/>
        <v>192</v>
      </c>
      <c r="DY46" s="164">
        <v>0</v>
      </c>
      <c r="DZ46" s="167">
        <f>'Production Summary'!$N$65</f>
        <v>384</v>
      </c>
      <c r="EA46" s="164">
        <v>0</v>
      </c>
      <c r="EB46" s="167">
        <f>'Production Summary'!$N$66</f>
        <v>192</v>
      </c>
      <c r="EC46" s="164">
        <v>0</v>
      </c>
      <c r="ED46" s="164">
        <f>'Production Summary'!$N$67</f>
        <v>96</v>
      </c>
      <c r="EE46" s="164">
        <v>0</v>
      </c>
      <c r="EF46" s="164">
        <f>'Production Summary'!$N$68</f>
        <v>96</v>
      </c>
      <c r="EG46" s="164">
        <v>0</v>
      </c>
      <c r="EH46" s="164">
        <f>'Production Summary'!$N$69</f>
        <v>340</v>
      </c>
      <c r="EI46" s="101"/>
      <c r="EJ46" s="3"/>
      <c r="EK46" s="3"/>
      <c r="ER46" s="64" t="s">
        <v>62</v>
      </c>
      <c r="ES46" s="61" t="str">
        <f t="shared" si="179"/>
        <v>RRL-Srinagar Raipur U1WA</v>
      </c>
      <c r="ET46" s="24">
        <f t="shared" si="36"/>
        <v>0</v>
      </c>
    </row>
    <row r="47" spans="1:150" ht="15" customHeight="1">
      <c r="A47" t="b">
        <f>C47='Raipur-3'!C47</f>
        <v>1</v>
      </c>
      <c r="B47" s="154">
        <f t="shared" si="37"/>
        <v>42</v>
      </c>
      <c r="C47" s="61" t="str">
        <f>IF('Raipur-3'!C47="","",'Raipur-3'!C47)</f>
        <v>RRL-Dunda U11C</v>
      </c>
      <c r="D47" s="167">
        <f t="shared" si="153"/>
        <v>674.40000000000009</v>
      </c>
      <c r="E47" s="167">
        <v>28.1</v>
      </c>
      <c r="F47" s="164">
        <v>0</v>
      </c>
      <c r="G47" s="167">
        <f t="shared" si="154"/>
        <v>674.40000000000009</v>
      </c>
      <c r="H47" s="167">
        <v>28.1</v>
      </c>
      <c r="I47" s="164">
        <v>0</v>
      </c>
      <c r="J47" s="164">
        <f>'Production Summary'!$N$6</f>
        <v>200</v>
      </c>
      <c r="K47" s="328">
        <f>'Production Summary'!$M$6</f>
        <v>7.5</v>
      </c>
      <c r="L47" s="164">
        <v>0</v>
      </c>
      <c r="M47" s="365">
        <f>'Production Summary'!$N$7</f>
        <v>612.72</v>
      </c>
      <c r="N47" s="367">
        <f>'Production Summary'!$M$7</f>
        <v>25.53</v>
      </c>
      <c r="O47" s="164">
        <v>0</v>
      </c>
      <c r="P47" s="164">
        <f>'Production Summary'!$N$8</f>
        <v>780</v>
      </c>
      <c r="Q47" s="164">
        <f>'Production Summary'!$M$8</f>
        <v>65</v>
      </c>
      <c r="R47" s="164">
        <v>0</v>
      </c>
      <c r="S47" s="164">
        <f>'Production Summary'!$N$9</f>
        <v>720</v>
      </c>
      <c r="T47" s="164">
        <f>'Production Summary'!$M$9</f>
        <v>60</v>
      </c>
      <c r="U47" s="164">
        <v>0</v>
      </c>
      <c r="V47" s="164">
        <f>'Production Summary'!$N$10</f>
        <v>876</v>
      </c>
      <c r="W47" s="164">
        <f>'Production Summary'!$M$10</f>
        <v>73</v>
      </c>
      <c r="X47" s="164">
        <v>0</v>
      </c>
      <c r="Y47" s="164">
        <f>'Production Summary'!$N$14</f>
        <v>177</v>
      </c>
      <c r="Z47" s="328">
        <f>'Production Summary'!$M$14</f>
        <v>14.75</v>
      </c>
      <c r="AA47" s="164">
        <v>0</v>
      </c>
      <c r="AB47" s="167">
        <f t="shared" si="155"/>
        <v>127.5</v>
      </c>
      <c r="AC47" s="167">
        <v>21.25</v>
      </c>
      <c r="AD47" s="164">
        <v>0</v>
      </c>
      <c r="AE47" s="167">
        <f t="shared" si="143"/>
        <v>255</v>
      </c>
      <c r="AF47" s="167">
        <v>21.25</v>
      </c>
      <c r="AG47" s="164">
        <v>0</v>
      </c>
      <c r="AH47" s="167">
        <f t="shared" si="97"/>
        <v>1020</v>
      </c>
      <c r="AI47" s="167">
        <v>17</v>
      </c>
      <c r="AJ47" s="164">
        <v>0</v>
      </c>
      <c r="AK47" s="167">
        <f t="shared" si="98"/>
        <v>892.5</v>
      </c>
      <c r="AL47" s="167">
        <v>29.75</v>
      </c>
      <c r="AM47" s="164">
        <v>0</v>
      </c>
      <c r="AN47" s="167">
        <f t="shared" si="139"/>
        <v>867</v>
      </c>
      <c r="AO47" s="167">
        <v>72.25</v>
      </c>
      <c r="AP47" s="164">
        <v>0</v>
      </c>
      <c r="AQ47" s="164">
        <f>'Production Summary'!$N$21</f>
        <v>670</v>
      </c>
      <c r="AR47" s="164">
        <f>'Production Summary'!$M$21</f>
        <v>335</v>
      </c>
      <c r="AS47" s="164">
        <v>0</v>
      </c>
      <c r="AT47" s="386">
        <f>'Production Summary'!$N$22</f>
        <v>375</v>
      </c>
      <c r="AU47" s="164">
        <f>'Production Summary'!$N$23</f>
        <v>1050</v>
      </c>
      <c r="AV47" s="167">
        <f t="shared" si="156"/>
        <v>150</v>
      </c>
      <c r="AW47" s="167">
        <v>12.5</v>
      </c>
      <c r="AX47" s="164">
        <v>0</v>
      </c>
      <c r="AY47" s="167">
        <f t="shared" si="157"/>
        <v>150</v>
      </c>
      <c r="AZ47" s="167">
        <v>12.5</v>
      </c>
      <c r="BA47" s="164">
        <v>0</v>
      </c>
      <c r="BB47" s="167">
        <f t="shared" si="158"/>
        <v>816</v>
      </c>
      <c r="BC47" s="167">
        <v>13.6</v>
      </c>
      <c r="BD47" s="164">
        <v>0</v>
      </c>
      <c r="BE47" s="167">
        <f t="shared" si="159"/>
        <v>612</v>
      </c>
      <c r="BF47" s="167">
        <v>51</v>
      </c>
      <c r="BG47" s="164">
        <v>0</v>
      </c>
      <c r="BH47" s="164">
        <f>'Production Summary'!$N$30</f>
        <v>500</v>
      </c>
      <c r="BI47" s="164">
        <f>'Production Summary'!$M$30</f>
        <v>250</v>
      </c>
      <c r="BJ47" s="164">
        <v>0</v>
      </c>
      <c r="BK47" s="386"/>
      <c r="BL47" s="164">
        <f>'Production Summary'!$N$32</f>
        <v>875</v>
      </c>
      <c r="BM47" s="167">
        <f t="shared" si="160"/>
        <v>450</v>
      </c>
      <c r="BN47" s="167">
        <v>7.5</v>
      </c>
      <c r="BO47" s="164">
        <v>0</v>
      </c>
      <c r="BP47" s="167">
        <f t="shared" si="161"/>
        <v>540</v>
      </c>
      <c r="BQ47" s="167">
        <v>9</v>
      </c>
      <c r="BR47" s="164">
        <v>0</v>
      </c>
      <c r="BS47" s="167">
        <f t="shared" si="162"/>
        <v>224.00000000000003</v>
      </c>
      <c r="BT47" s="167">
        <v>22.400000000000002</v>
      </c>
      <c r="BU47" s="164">
        <v>0</v>
      </c>
      <c r="BV47" s="167">
        <f t="shared" si="163"/>
        <v>280</v>
      </c>
      <c r="BW47" s="167">
        <v>28</v>
      </c>
      <c r="BX47" s="164">
        <v>0</v>
      </c>
      <c r="BY47" s="167">
        <f t="shared" si="164"/>
        <v>262.5</v>
      </c>
      <c r="BZ47" s="167">
        <v>26.25</v>
      </c>
      <c r="CA47" s="164">
        <v>0</v>
      </c>
      <c r="CB47" s="167">
        <f t="shared" si="165"/>
        <v>144</v>
      </c>
      <c r="CC47" s="167">
        <v>14.4</v>
      </c>
      <c r="CD47" s="164">
        <v>0</v>
      </c>
      <c r="CE47" s="164">
        <f>'Production Summary'!$N$42</f>
        <v>1136.3519999999996</v>
      </c>
      <c r="CF47" s="167">
        <v>82.65</v>
      </c>
      <c r="CG47" s="164">
        <v>0</v>
      </c>
      <c r="CH47" s="164">
        <v>0</v>
      </c>
      <c r="CI47" s="167">
        <v>184.5</v>
      </c>
      <c r="CJ47" s="164">
        <v>0</v>
      </c>
      <c r="CK47" s="164">
        <f>'Production Summary'!$N$44</f>
        <v>355</v>
      </c>
      <c r="CL47" s="164">
        <v>0</v>
      </c>
      <c r="CM47" s="375">
        <f>'Production Summary'!$N$45</f>
        <v>1650</v>
      </c>
      <c r="CN47" s="164">
        <f>'Production Summary'!$N$46</f>
        <v>270</v>
      </c>
      <c r="CO47" s="164">
        <f>'Production Summary'!$N$47</f>
        <v>1350</v>
      </c>
      <c r="CP47" s="166"/>
      <c r="CQ47" s="167">
        <f t="shared" si="166"/>
        <v>7854</v>
      </c>
      <c r="CR47" s="167">
        <v>65.45</v>
      </c>
      <c r="CS47" s="167">
        <f t="shared" si="167"/>
        <v>10863</v>
      </c>
      <c r="CT47" s="167">
        <v>120.7</v>
      </c>
      <c r="CU47" s="167">
        <f t="shared" si="168"/>
        <v>10312.199999999999</v>
      </c>
      <c r="CV47" s="167">
        <v>286.45</v>
      </c>
      <c r="CW47" s="167">
        <f t="shared" si="169"/>
        <v>12159.169811320757</v>
      </c>
      <c r="CX47" s="167">
        <v>675.50943396226421</v>
      </c>
      <c r="CY47" s="167">
        <f t="shared" si="170"/>
        <v>11933.999999999998</v>
      </c>
      <c r="CZ47" s="167">
        <v>662.99999999999989</v>
      </c>
      <c r="DA47" s="167">
        <f t="shared" si="171"/>
        <v>12025.018867924529</v>
      </c>
      <c r="DB47" s="167">
        <v>668.05660377358492</v>
      </c>
      <c r="DC47" s="531">
        <f t="shared" si="172"/>
        <v>9164.6999999999989</v>
      </c>
      <c r="DD47" s="531">
        <v>509.15</v>
      </c>
      <c r="DE47" s="531">
        <f t="shared" si="173"/>
        <v>9164.6999999999989</v>
      </c>
      <c r="DF47" s="531">
        <v>509.15</v>
      </c>
      <c r="DG47" s="167">
        <f t="shared" si="174"/>
        <v>11152</v>
      </c>
      <c r="DH47" s="167">
        <v>2788</v>
      </c>
      <c r="DI47" s="167">
        <f t="shared" si="175"/>
        <v>9656</v>
      </c>
      <c r="DJ47" s="167">
        <v>120.7</v>
      </c>
      <c r="DK47" s="167">
        <f t="shared" si="176"/>
        <v>10312.199999999999</v>
      </c>
      <c r="DL47" s="167">
        <v>286.45</v>
      </c>
      <c r="DM47" s="167">
        <f t="shared" si="177"/>
        <v>10174.5</v>
      </c>
      <c r="DN47" s="167">
        <v>565.25</v>
      </c>
      <c r="DO47" s="167">
        <f>'Production Summary'!$N$61</f>
        <v>4500</v>
      </c>
      <c r="DP47" s="531">
        <f>'Production Summary'!$M$61</f>
        <v>750</v>
      </c>
      <c r="DQ47" s="164">
        <v>0</v>
      </c>
      <c r="DR47" s="164">
        <f>'Production Summary'!$N$62</f>
        <v>8900</v>
      </c>
      <c r="DS47" s="560">
        <f t="shared" si="140"/>
        <v>288</v>
      </c>
      <c r="DT47" s="531">
        <v>24</v>
      </c>
      <c r="DU47" s="164">
        <v>0</v>
      </c>
      <c r="DV47" s="164">
        <f t="shared" si="178"/>
        <v>144</v>
      </c>
      <c r="DW47" s="164">
        <v>0</v>
      </c>
      <c r="DX47" s="167">
        <f t="shared" si="152"/>
        <v>192</v>
      </c>
      <c r="DY47" s="164">
        <v>0</v>
      </c>
      <c r="DZ47" s="167">
        <f>'Production Summary'!$N$65</f>
        <v>384</v>
      </c>
      <c r="EA47" s="164">
        <v>0</v>
      </c>
      <c r="EB47" s="167">
        <f>'Production Summary'!$N$66</f>
        <v>192</v>
      </c>
      <c r="EC47" s="164">
        <v>0</v>
      </c>
      <c r="ED47" s="164">
        <f>'Production Summary'!$N$67</f>
        <v>96</v>
      </c>
      <c r="EE47" s="164">
        <v>0</v>
      </c>
      <c r="EF47" s="164">
        <f>'Production Summary'!$N$68</f>
        <v>96</v>
      </c>
      <c r="EG47" s="164">
        <v>0</v>
      </c>
      <c r="EH47" s="164">
        <f>'Production Summary'!$N$69</f>
        <v>340</v>
      </c>
      <c r="EI47" s="101"/>
      <c r="EJ47" s="3"/>
      <c r="EK47" s="3"/>
      <c r="ER47" s="64" t="s">
        <v>63</v>
      </c>
      <c r="ES47" s="61" t="str">
        <f t="shared" si="179"/>
        <v>RRL-Dunda U11C</v>
      </c>
      <c r="ET47" s="24">
        <f t="shared" si="36"/>
        <v>0</v>
      </c>
    </row>
    <row r="48" spans="1:150" ht="15" customHeight="1">
      <c r="A48" t="b">
        <f>C48='Raipur-3'!C48</f>
        <v>1</v>
      </c>
      <c r="B48" s="154">
        <f>B47+1</f>
        <v>43</v>
      </c>
      <c r="C48" s="61" t="str">
        <f>IF('Raipur-3'!C48="","",'Raipur-3'!C48)</f>
        <v xml:space="preserve">RRL-Tekari </v>
      </c>
      <c r="D48" s="167">
        <f t="shared" si="153"/>
        <v>674.40000000000009</v>
      </c>
      <c r="E48" s="167">
        <v>28.1</v>
      </c>
      <c r="F48" s="164">
        <v>0</v>
      </c>
      <c r="G48" s="167">
        <f t="shared" si="154"/>
        <v>674.40000000000009</v>
      </c>
      <c r="H48" s="167">
        <v>28.1</v>
      </c>
      <c r="I48" s="164">
        <v>0</v>
      </c>
      <c r="J48" s="164">
        <f>'Production Summary'!$N$6</f>
        <v>200</v>
      </c>
      <c r="K48" s="328">
        <f>'Production Summary'!$M$6</f>
        <v>7.5</v>
      </c>
      <c r="L48" s="164">
        <v>0</v>
      </c>
      <c r="M48" s="365">
        <f>'Production Summary'!$N$7</f>
        <v>612.72</v>
      </c>
      <c r="N48" s="367">
        <f>'Production Summary'!$M$7</f>
        <v>25.53</v>
      </c>
      <c r="O48" s="164">
        <v>0</v>
      </c>
      <c r="P48" s="164">
        <f>'Production Summary'!$N$8</f>
        <v>780</v>
      </c>
      <c r="Q48" s="164">
        <f>'Production Summary'!$M$8</f>
        <v>65</v>
      </c>
      <c r="R48" s="164">
        <v>0</v>
      </c>
      <c r="S48" s="164">
        <f>'Production Summary'!$N$9</f>
        <v>720</v>
      </c>
      <c r="T48" s="164">
        <f>'Production Summary'!$M$9</f>
        <v>60</v>
      </c>
      <c r="U48" s="164">
        <v>0</v>
      </c>
      <c r="V48" s="164">
        <f>'Production Summary'!$N$10</f>
        <v>876</v>
      </c>
      <c r="W48" s="164">
        <f>'Production Summary'!$M$10</f>
        <v>73</v>
      </c>
      <c r="X48" s="164">
        <v>0</v>
      </c>
      <c r="Y48" s="164">
        <f>'Production Summary'!$N$14</f>
        <v>177</v>
      </c>
      <c r="Z48" s="328">
        <f>'Production Summary'!$M$14</f>
        <v>14.75</v>
      </c>
      <c r="AA48" s="164">
        <v>0</v>
      </c>
      <c r="AB48" s="167">
        <f t="shared" si="155"/>
        <v>127.5</v>
      </c>
      <c r="AC48" s="167">
        <v>21.25</v>
      </c>
      <c r="AD48" s="164">
        <v>0</v>
      </c>
      <c r="AE48" s="167">
        <f t="shared" si="143"/>
        <v>255</v>
      </c>
      <c r="AF48" s="167">
        <v>21.25</v>
      </c>
      <c r="AG48" s="164">
        <v>0</v>
      </c>
      <c r="AH48" s="167">
        <f t="shared" si="97"/>
        <v>1020</v>
      </c>
      <c r="AI48" s="167">
        <v>17</v>
      </c>
      <c r="AJ48" s="164">
        <v>0</v>
      </c>
      <c r="AK48" s="167">
        <f t="shared" si="98"/>
        <v>892.5</v>
      </c>
      <c r="AL48" s="167">
        <v>29.75</v>
      </c>
      <c r="AM48" s="164">
        <v>0</v>
      </c>
      <c r="AN48" s="167">
        <f t="shared" si="139"/>
        <v>867</v>
      </c>
      <c r="AO48" s="167">
        <v>72.25</v>
      </c>
      <c r="AP48" s="164">
        <v>0</v>
      </c>
      <c r="AQ48" s="164">
        <f>'Production Summary'!$N$21</f>
        <v>670</v>
      </c>
      <c r="AR48" s="164">
        <f>'Production Summary'!$M$21</f>
        <v>335</v>
      </c>
      <c r="AS48" s="164">
        <v>0</v>
      </c>
      <c r="AT48" s="386">
        <f>'Production Summary'!$N$22</f>
        <v>375</v>
      </c>
      <c r="AU48" s="164">
        <f>'Production Summary'!$N$23</f>
        <v>1050</v>
      </c>
      <c r="AV48" s="167">
        <f t="shared" si="156"/>
        <v>150</v>
      </c>
      <c r="AW48" s="167">
        <v>12.5</v>
      </c>
      <c r="AX48" s="164">
        <v>0</v>
      </c>
      <c r="AY48" s="167">
        <f t="shared" si="157"/>
        <v>150</v>
      </c>
      <c r="AZ48" s="167">
        <v>12.5</v>
      </c>
      <c r="BA48" s="164">
        <v>0</v>
      </c>
      <c r="BB48" s="167">
        <f t="shared" si="158"/>
        <v>816</v>
      </c>
      <c r="BC48" s="167">
        <v>13.6</v>
      </c>
      <c r="BD48" s="164">
        <v>0</v>
      </c>
      <c r="BE48" s="167">
        <f t="shared" si="159"/>
        <v>612</v>
      </c>
      <c r="BF48" s="167">
        <v>51</v>
      </c>
      <c r="BG48" s="164">
        <v>0</v>
      </c>
      <c r="BH48" s="164">
        <f>'Production Summary'!$N$30</f>
        <v>500</v>
      </c>
      <c r="BI48" s="164">
        <f>'Production Summary'!$M$30</f>
        <v>250</v>
      </c>
      <c r="BJ48" s="164">
        <v>0</v>
      </c>
      <c r="BK48" s="386"/>
      <c r="BL48" s="164">
        <f>'Production Summary'!$N$32</f>
        <v>875</v>
      </c>
      <c r="BM48" s="167">
        <f t="shared" si="160"/>
        <v>450</v>
      </c>
      <c r="BN48" s="167">
        <v>7.5</v>
      </c>
      <c r="BO48" s="164">
        <v>0</v>
      </c>
      <c r="BP48" s="167">
        <f t="shared" si="161"/>
        <v>540</v>
      </c>
      <c r="BQ48" s="167">
        <v>9</v>
      </c>
      <c r="BR48" s="164">
        <v>0</v>
      </c>
      <c r="BS48" s="167">
        <f t="shared" si="162"/>
        <v>224.00000000000003</v>
      </c>
      <c r="BT48" s="167">
        <v>22.400000000000002</v>
      </c>
      <c r="BU48" s="164">
        <v>0</v>
      </c>
      <c r="BV48" s="167">
        <f t="shared" si="163"/>
        <v>280</v>
      </c>
      <c r="BW48" s="167">
        <v>28</v>
      </c>
      <c r="BX48" s="164">
        <v>0</v>
      </c>
      <c r="BY48" s="167">
        <f t="shared" si="164"/>
        <v>262.5</v>
      </c>
      <c r="BZ48" s="167">
        <v>26.25</v>
      </c>
      <c r="CA48" s="164">
        <v>0</v>
      </c>
      <c r="CB48" s="167">
        <f t="shared" si="165"/>
        <v>144</v>
      </c>
      <c r="CC48" s="167">
        <v>14.4</v>
      </c>
      <c r="CD48" s="164">
        <v>0</v>
      </c>
      <c r="CE48" s="164">
        <f>'Production Summary'!$N$42</f>
        <v>1136.3519999999996</v>
      </c>
      <c r="CF48" s="167">
        <v>82.65</v>
      </c>
      <c r="CG48" s="164">
        <v>0</v>
      </c>
      <c r="CH48" s="164">
        <v>0</v>
      </c>
      <c r="CI48" s="167">
        <v>184.5</v>
      </c>
      <c r="CJ48" s="164">
        <v>0</v>
      </c>
      <c r="CK48" s="164">
        <f>'Production Summary'!$N$44</f>
        <v>355</v>
      </c>
      <c r="CL48" s="164">
        <v>0</v>
      </c>
      <c r="CM48" s="375">
        <f>'Production Summary'!$N$45</f>
        <v>1650</v>
      </c>
      <c r="CN48" s="164">
        <f>'Production Summary'!$N$46</f>
        <v>270</v>
      </c>
      <c r="CO48" s="164">
        <f>'Production Summary'!$N$47</f>
        <v>1350</v>
      </c>
      <c r="CP48" s="166"/>
      <c r="CQ48" s="167">
        <f t="shared" si="166"/>
        <v>7854</v>
      </c>
      <c r="CR48" s="167">
        <v>65.45</v>
      </c>
      <c r="CS48" s="167">
        <f t="shared" si="167"/>
        <v>10863</v>
      </c>
      <c r="CT48" s="167">
        <v>120.7</v>
      </c>
      <c r="CU48" s="167">
        <f t="shared" si="168"/>
        <v>10312.199999999999</v>
      </c>
      <c r="CV48" s="167">
        <v>286.45</v>
      </c>
      <c r="CW48" s="167">
        <f t="shared" si="169"/>
        <v>12159.169811320757</v>
      </c>
      <c r="CX48" s="167">
        <v>675.50943396226421</v>
      </c>
      <c r="CY48" s="167">
        <f t="shared" si="170"/>
        <v>11933.999999999998</v>
      </c>
      <c r="CZ48" s="167">
        <v>662.99999999999989</v>
      </c>
      <c r="DA48" s="167">
        <f t="shared" si="171"/>
        <v>12025.018867924529</v>
      </c>
      <c r="DB48" s="167">
        <v>668.05660377358492</v>
      </c>
      <c r="DC48" s="531">
        <f t="shared" si="172"/>
        <v>9164.6999999999989</v>
      </c>
      <c r="DD48" s="531">
        <v>509.15</v>
      </c>
      <c r="DE48" s="531">
        <f t="shared" si="173"/>
        <v>9164.6999999999989</v>
      </c>
      <c r="DF48" s="531">
        <v>509.15</v>
      </c>
      <c r="DG48" s="167">
        <f t="shared" si="174"/>
        <v>11152</v>
      </c>
      <c r="DH48" s="167">
        <v>2788</v>
      </c>
      <c r="DI48" s="167">
        <f t="shared" si="175"/>
        <v>9656</v>
      </c>
      <c r="DJ48" s="167">
        <v>120.7</v>
      </c>
      <c r="DK48" s="167">
        <f t="shared" si="176"/>
        <v>10312.199999999999</v>
      </c>
      <c r="DL48" s="167">
        <v>286.45</v>
      </c>
      <c r="DM48" s="167">
        <f t="shared" si="177"/>
        <v>10174.5</v>
      </c>
      <c r="DN48" s="167">
        <v>565.25</v>
      </c>
      <c r="DO48" s="167">
        <f>'Production Summary'!$N$61</f>
        <v>4500</v>
      </c>
      <c r="DP48" s="531">
        <f>'Production Summary'!$M$61</f>
        <v>750</v>
      </c>
      <c r="DQ48" s="164">
        <v>0</v>
      </c>
      <c r="DR48" s="164">
        <f>'Production Summary'!$N$62</f>
        <v>8900</v>
      </c>
      <c r="DS48" s="560">
        <f t="shared" si="140"/>
        <v>288</v>
      </c>
      <c r="DT48" s="531">
        <v>24</v>
      </c>
      <c r="DU48" s="164">
        <v>0</v>
      </c>
      <c r="DV48" s="164">
        <f t="shared" si="178"/>
        <v>144</v>
      </c>
      <c r="DW48" s="164">
        <v>0</v>
      </c>
      <c r="DX48" s="167">
        <f t="shared" si="152"/>
        <v>192</v>
      </c>
      <c r="DY48" s="164">
        <v>0</v>
      </c>
      <c r="DZ48" s="167">
        <f>'Production Summary'!$N$65</f>
        <v>384</v>
      </c>
      <c r="EA48" s="164">
        <v>0</v>
      </c>
      <c r="EB48" s="167">
        <f>'Production Summary'!$N$66</f>
        <v>192</v>
      </c>
      <c r="EC48" s="164">
        <v>0</v>
      </c>
      <c r="ED48" s="164">
        <f>'Production Summary'!$N$67</f>
        <v>96</v>
      </c>
      <c r="EE48" s="164">
        <v>0</v>
      </c>
      <c r="EF48" s="164">
        <f>'Production Summary'!$N$68</f>
        <v>96</v>
      </c>
      <c r="EG48" s="164">
        <v>0</v>
      </c>
      <c r="EH48" s="164">
        <f>'Production Summary'!$N$69</f>
        <v>340</v>
      </c>
      <c r="EI48" s="101"/>
      <c r="EJ48" s="3"/>
      <c r="EK48" s="3"/>
      <c r="ER48" s="64" t="s">
        <v>64</v>
      </c>
      <c r="ES48" s="61" t="str">
        <f t="shared" si="179"/>
        <v xml:space="preserve">RRL-Tekari </v>
      </c>
      <c r="ET48" s="24">
        <f t="shared" si="36"/>
        <v>0</v>
      </c>
    </row>
    <row r="49" spans="1:150" ht="15" customHeight="1">
      <c r="A49" t="b">
        <f>C49='Raipur-3'!C49</f>
        <v>1</v>
      </c>
      <c r="B49" s="154">
        <f t="shared" si="37"/>
        <v>44</v>
      </c>
      <c r="C49" s="61" t="str">
        <f>IF('Raipur-3'!C49="","",'Raipur-3'!C49)</f>
        <v>RRL Dumartarai</v>
      </c>
      <c r="D49" s="167">
        <f t="shared" si="153"/>
        <v>674.40000000000009</v>
      </c>
      <c r="E49" s="167">
        <v>28.1</v>
      </c>
      <c r="F49" s="164">
        <v>0</v>
      </c>
      <c r="G49" s="167">
        <f t="shared" si="154"/>
        <v>674.40000000000009</v>
      </c>
      <c r="H49" s="167">
        <v>28.1</v>
      </c>
      <c r="I49" s="164">
        <v>0</v>
      </c>
      <c r="J49" s="164">
        <f>'Production Summary'!$N$6</f>
        <v>200</v>
      </c>
      <c r="K49" s="328">
        <f>'Production Summary'!$M$6</f>
        <v>7.5</v>
      </c>
      <c r="L49" s="164">
        <v>0</v>
      </c>
      <c r="M49" s="365">
        <f>'Production Summary'!$N$7</f>
        <v>612.72</v>
      </c>
      <c r="N49" s="367">
        <f>'Production Summary'!$M$7</f>
        <v>25.53</v>
      </c>
      <c r="O49" s="164">
        <v>0</v>
      </c>
      <c r="P49" s="164">
        <f>'Production Summary'!$N$8</f>
        <v>780</v>
      </c>
      <c r="Q49" s="164">
        <f>'Production Summary'!$M$8</f>
        <v>65</v>
      </c>
      <c r="R49" s="164">
        <v>0</v>
      </c>
      <c r="S49" s="164">
        <f>'Production Summary'!$N$9</f>
        <v>720</v>
      </c>
      <c r="T49" s="164">
        <f>'Production Summary'!$M$9</f>
        <v>60</v>
      </c>
      <c r="U49" s="164">
        <v>0</v>
      </c>
      <c r="V49" s="164">
        <f>'Production Summary'!$N$10</f>
        <v>876</v>
      </c>
      <c r="W49" s="164">
        <f>'Production Summary'!$M$10</f>
        <v>73</v>
      </c>
      <c r="X49" s="164">
        <v>0</v>
      </c>
      <c r="Y49" s="164">
        <f>'Production Summary'!$N$14</f>
        <v>177</v>
      </c>
      <c r="Z49" s="328">
        <f>'Production Summary'!$M$14</f>
        <v>14.75</v>
      </c>
      <c r="AA49" s="164">
        <v>0</v>
      </c>
      <c r="AB49" s="167">
        <f t="shared" si="155"/>
        <v>127.5</v>
      </c>
      <c r="AC49" s="167">
        <v>21.25</v>
      </c>
      <c r="AD49" s="164">
        <v>0</v>
      </c>
      <c r="AE49" s="167">
        <f t="shared" si="143"/>
        <v>255</v>
      </c>
      <c r="AF49" s="167">
        <v>21.25</v>
      </c>
      <c r="AG49" s="164">
        <v>0</v>
      </c>
      <c r="AH49" s="167">
        <f t="shared" si="97"/>
        <v>1020</v>
      </c>
      <c r="AI49" s="167">
        <v>17</v>
      </c>
      <c r="AJ49" s="164">
        <v>0</v>
      </c>
      <c r="AK49" s="167">
        <f t="shared" si="98"/>
        <v>892.5</v>
      </c>
      <c r="AL49" s="167">
        <v>29.75</v>
      </c>
      <c r="AM49" s="164">
        <v>0</v>
      </c>
      <c r="AN49" s="167">
        <f t="shared" si="139"/>
        <v>867</v>
      </c>
      <c r="AO49" s="167">
        <v>72.25</v>
      </c>
      <c r="AP49" s="164">
        <v>0</v>
      </c>
      <c r="AQ49" s="164">
        <f>'Production Summary'!$N$21</f>
        <v>670</v>
      </c>
      <c r="AR49" s="164">
        <f>'Production Summary'!$M$21</f>
        <v>335</v>
      </c>
      <c r="AS49" s="164">
        <v>0</v>
      </c>
      <c r="AT49" s="386">
        <f>'Production Summary'!$N$22</f>
        <v>375</v>
      </c>
      <c r="AU49" s="164">
        <f>'Production Summary'!$N$23</f>
        <v>1050</v>
      </c>
      <c r="AV49" s="167">
        <f t="shared" si="156"/>
        <v>150</v>
      </c>
      <c r="AW49" s="167">
        <v>12.5</v>
      </c>
      <c r="AX49" s="164">
        <v>0</v>
      </c>
      <c r="AY49" s="167">
        <f t="shared" si="157"/>
        <v>150</v>
      </c>
      <c r="AZ49" s="167">
        <v>12.5</v>
      </c>
      <c r="BA49" s="164">
        <v>0</v>
      </c>
      <c r="BB49" s="167">
        <f t="shared" si="158"/>
        <v>816</v>
      </c>
      <c r="BC49" s="167">
        <v>13.6</v>
      </c>
      <c r="BD49" s="164">
        <v>0</v>
      </c>
      <c r="BE49" s="167">
        <f t="shared" si="159"/>
        <v>612</v>
      </c>
      <c r="BF49" s="167">
        <v>51</v>
      </c>
      <c r="BG49" s="164">
        <v>0</v>
      </c>
      <c r="BH49" s="164">
        <f>'Production Summary'!$N$30</f>
        <v>500</v>
      </c>
      <c r="BI49" s="164">
        <f>'Production Summary'!$M$30</f>
        <v>250</v>
      </c>
      <c r="BJ49" s="164">
        <v>0</v>
      </c>
      <c r="BK49" s="386"/>
      <c r="BL49" s="164">
        <f>'Production Summary'!$N$32</f>
        <v>875</v>
      </c>
      <c r="BM49" s="167">
        <f t="shared" si="160"/>
        <v>450</v>
      </c>
      <c r="BN49" s="167">
        <v>7.5</v>
      </c>
      <c r="BO49" s="164">
        <v>0</v>
      </c>
      <c r="BP49" s="167">
        <f t="shared" si="161"/>
        <v>540</v>
      </c>
      <c r="BQ49" s="167">
        <v>9</v>
      </c>
      <c r="BR49" s="164">
        <v>0</v>
      </c>
      <c r="BS49" s="167">
        <f t="shared" si="162"/>
        <v>224.00000000000003</v>
      </c>
      <c r="BT49" s="167">
        <v>22.400000000000002</v>
      </c>
      <c r="BU49" s="164">
        <v>0</v>
      </c>
      <c r="BV49" s="167">
        <f t="shared" si="163"/>
        <v>280</v>
      </c>
      <c r="BW49" s="167">
        <v>28</v>
      </c>
      <c r="BX49" s="164">
        <v>0</v>
      </c>
      <c r="BY49" s="167">
        <f t="shared" si="164"/>
        <v>262.5</v>
      </c>
      <c r="BZ49" s="167">
        <v>26.25</v>
      </c>
      <c r="CA49" s="164">
        <v>0</v>
      </c>
      <c r="CB49" s="167">
        <f t="shared" si="165"/>
        <v>144</v>
      </c>
      <c r="CC49" s="167">
        <v>14.4</v>
      </c>
      <c r="CD49" s="164">
        <v>0</v>
      </c>
      <c r="CE49" s="164">
        <f>'Production Summary'!$N$42</f>
        <v>1136.3519999999996</v>
      </c>
      <c r="CF49" s="167">
        <v>82.65</v>
      </c>
      <c r="CG49" s="164">
        <v>0</v>
      </c>
      <c r="CH49" s="164">
        <v>0</v>
      </c>
      <c r="CI49" s="167">
        <v>184.5</v>
      </c>
      <c r="CJ49" s="164">
        <v>0</v>
      </c>
      <c r="CK49" s="164">
        <f>'Production Summary'!$N$44</f>
        <v>355</v>
      </c>
      <c r="CL49" s="164">
        <v>0</v>
      </c>
      <c r="CM49" s="375">
        <f>'Production Summary'!$N$45</f>
        <v>1650</v>
      </c>
      <c r="CN49" s="164">
        <f>'Production Summary'!$N$46</f>
        <v>270</v>
      </c>
      <c r="CO49" s="164">
        <f>'Production Summary'!$N$47</f>
        <v>1350</v>
      </c>
      <c r="CP49" s="166"/>
      <c r="CQ49" s="167">
        <f t="shared" si="166"/>
        <v>7854</v>
      </c>
      <c r="CR49" s="167">
        <v>65.45</v>
      </c>
      <c r="CS49" s="167">
        <f t="shared" si="167"/>
        <v>10863</v>
      </c>
      <c r="CT49" s="167">
        <v>120.7</v>
      </c>
      <c r="CU49" s="167">
        <f t="shared" si="168"/>
        <v>10312.199999999999</v>
      </c>
      <c r="CV49" s="167">
        <v>286.45</v>
      </c>
      <c r="CW49" s="167">
        <f t="shared" si="169"/>
        <v>12159.169811320757</v>
      </c>
      <c r="CX49" s="167">
        <v>675.50943396226421</v>
      </c>
      <c r="CY49" s="167">
        <f t="shared" si="170"/>
        <v>11933.999999999998</v>
      </c>
      <c r="CZ49" s="167">
        <v>662.99999999999989</v>
      </c>
      <c r="DA49" s="167">
        <f t="shared" si="171"/>
        <v>12025.018867924529</v>
      </c>
      <c r="DB49" s="167">
        <v>668.05660377358492</v>
      </c>
      <c r="DC49" s="531">
        <f t="shared" si="172"/>
        <v>9164.6999999999989</v>
      </c>
      <c r="DD49" s="531">
        <v>509.15</v>
      </c>
      <c r="DE49" s="531">
        <f t="shared" si="173"/>
        <v>9164.6999999999989</v>
      </c>
      <c r="DF49" s="531">
        <v>509.15</v>
      </c>
      <c r="DG49" s="167">
        <f t="shared" si="174"/>
        <v>11152</v>
      </c>
      <c r="DH49" s="167">
        <v>2788</v>
      </c>
      <c r="DI49" s="167">
        <f t="shared" si="175"/>
        <v>9656</v>
      </c>
      <c r="DJ49" s="167">
        <v>120.7</v>
      </c>
      <c r="DK49" s="167">
        <f t="shared" si="176"/>
        <v>10312.199999999999</v>
      </c>
      <c r="DL49" s="167">
        <v>286.45</v>
      </c>
      <c r="DM49" s="167">
        <f t="shared" si="177"/>
        <v>10174.5</v>
      </c>
      <c r="DN49" s="167">
        <v>565.25</v>
      </c>
      <c r="DO49" s="167">
        <f>'Production Summary'!$N$61</f>
        <v>4500</v>
      </c>
      <c r="DP49" s="531">
        <f>'Production Summary'!$M$61</f>
        <v>750</v>
      </c>
      <c r="DQ49" s="164">
        <v>0</v>
      </c>
      <c r="DR49" s="164">
        <f>'Production Summary'!$N$62</f>
        <v>8900</v>
      </c>
      <c r="DS49" s="560">
        <f t="shared" si="140"/>
        <v>288</v>
      </c>
      <c r="DT49" s="531">
        <v>24</v>
      </c>
      <c r="DU49" s="164">
        <v>0</v>
      </c>
      <c r="DV49" s="164">
        <f t="shared" si="178"/>
        <v>144</v>
      </c>
      <c r="DW49" s="164">
        <v>0</v>
      </c>
      <c r="DX49" s="167">
        <f t="shared" si="152"/>
        <v>192</v>
      </c>
      <c r="DY49" s="164">
        <v>0</v>
      </c>
      <c r="DZ49" s="167">
        <f>'Production Summary'!$N$65</f>
        <v>384</v>
      </c>
      <c r="EA49" s="164">
        <v>0</v>
      </c>
      <c r="EB49" s="167">
        <f>'Production Summary'!$N$66</f>
        <v>192</v>
      </c>
      <c r="EC49" s="164">
        <v>0</v>
      </c>
      <c r="ED49" s="164">
        <f>'Production Summary'!$N$67</f>
        <v>96</v>
      </c>
      <c r="EE49" s="164">
        <v>0</v>
      </c>
      <c r="EF49" s="164">
        <f>'Production Summary'!$N$68</f>
        <v>96</v>
      </c>
      <c r="EG49" s="164">
        <v>0</v>
      </c>
      <c r="EH49" s="164">
        <f>'Production Summary'!$N$69</f>
        <v>340</v>
      </c>
      <c r="EI49" s="101"/>
      <c r="EJ49" s="3"/>
      <c r="EK49" s="3"/>
      <c r="ER49" s="64" t="s">
        <v>65</v>
      </c>
      <c r="ES49" s="61" t="str">
        <f t="shared" si="179"/>
        <v>RRL Dumartarai</v>
      </c>
      <c r="ET49" s="24">
        <f t="shared" si="36"/>
        <v>0</v>
      </c>
    </row>
    <row r="50" spans="1:150" ht="15" customHeight="1">
      <c r="A50" t="b">
        <f>C50='Raipur-3'!C50</f>
        <v>1</v>
      </c>
      <c r="B50" s="154">
        <f t="shared" si="37"/>
        <v>45</v>
      </c>
      <c r="C50" s="61" t="str">
        <f>IF('Raipur-3'!C50="","",'Raipur-3'!C50)</f>
        <v/>
      </c>
      <c r="D50" s="164">
        <f>'Production Summary'!$N$4</f>
        <v>666</v>
      </c>
      <c r="E50" s="164">
        <f>'Production Summary'!$M$4</f>
        <v>27.75</v>
      </c>
      <c r="F50" s="164">
        <v>0</v>
      </c>
      <c r="G50" s="167">
        <f t="shared" si="95"/>
        <v>674.40000000000009</v>
      </c>
      <c r="H50" s="167">
        <v>28.1</v>
      </c>
      <c r="I50" s="164">
        <v>0</v>
      </c>
      <c r="J50" s="164">
        <f>'Production Summary'!$N$6</f>
        <v>200</v>
      </c>
      <c r="K50" s="328">
        <f>'Production Summary'!$M$6</f>
        <v>7.5</v>
      </c>
      <c r="L50" s="164">
        <v>0</v>
      </c>
      <c r="M50" s="365">
        <f>'Production Summary'!$N$7</f>
        <v>612.72</v>
      </c>
      <c r="N50" s="367">
        <f>'Production Summary'!$M$7</f>
        <v>25.53</v>
      </c>
      <c r="O50" s="164">
        <v>0</v>
      </c>
      <c r="P50" s="164">
        <f>'Production Summary'!$N$8</f>
        <v>780</v>
      </c>
      <c r="Q50" s="164">
        <f>'Production Summary'!$M$8</f>
        <v>65</v>
      </c>
      <c r="R50" s="164">
        <v>0</v>
      </c>
      <c r="S50" s="164">
        <f>'Production Summary'!$N$9</f>
        <v>720</v>
      </c>
      <c r="T50" s="164">
        <f>'Production Summary'!$M$9</f>
        <v>60</v>
      </c>
      <c r="U50" s="164">
        <v>0</v>
      </c>
      <c r="V50" s="164">
        <f>'Production Summary'!$N$10</f>
        <v>876</v>
      </c>
      <c r="W50" s="164">
        <f>'Production Summary'!$M$10</f>
        <v>73</v>
      </c>
      <c r="X50" s="164">
        <v>0</v>
      </c>
      <c r="Y50" s="164">
        <f>'Production Summary'!$N$14</f>
        <v>177</v>
      </c>
      <c r="Z50" s="328">
        <f>'Production Summary'!$M$14</f>
        <v>14.75</v>
      </c>
      <c r="AA50" s="164">
        <v>0</v>
      </c>
      <c r="AB50" s="167">
        <f t="shared" si="40"/>
        <v>127.5</v>
      </c>
      <c r="AC50" s="167">
        <v>21.25</v>
      </c>
      <c r="AD50" s="164">
        <v>0</v>
      </c>
      <c r="AE50" s="167">
        <f t="shared" si="143"/>
        <v>255</v>
      </c>
      <c r="AF50" s="167">
        <v>21.25</v>
      </c>
      <c r="AG50" s="164">
        <v>0</v>
      </c>
      <c r="AH50" s="167">
        <f t="shared" si="97"/>
        <v>1020</v>
      </c>
      <c r="AI50" s="167">
        <v>17</v>
      </c>
      <c r="AJ50" s="164">
        <v>0</v>
      </c>
      <c r="AK50" s="167">
        <f t="shared" ref="AK50" si="180">AL50*30</f>
        <v>892.5</v>
      </c>
      <c r="AL50" s="167">
        <v>29.75</v>
      </c>
      <c r="AM50" s="164">
        <v>0</v>
      </c>
      <c r="AN50" s="167">
        <f t="shared" si="139"/>
        <v>867</v>
      </c>
      <c r="AO50" s="167">
        <v>72.25</v>
      </c>
      <c r="AP50" s="164">
        <v>0</v>
      </c>
      <c r="AQ50" s="164">
        <f>'Production Summary'!$N$21</f>
        <v>670</v>
      </c>
      <c r="AR50" s="164">
        <f>'Production Summary'!$M$21</f>
        <v>335</v>
      </c>
      <c r="AS50" s="164">
        <v>0</v>
      </c>
      <c r="AT50" s="386">
        <f>'Production Summary'!$N$22</f>
        <v>375</v>
      </c>
      <c r="AU50" s="164">
        <f>'Production Summary'!$N$23</f>
        <v>1050</v>
      </c>
      <c r="AV50" s="167">
        <f t="shared" si="144"/>
        <v>150</v>
      </c>
      <c r="AW50" s="167">
        <v>12.5</v>
      </c>
      <c r="AX50" s="164">
        <v>0</v>
      </c>
      <c r="AY50" s="167">
        <f t="shared" si="102"/>
        <v>150</v>
      </c>
      <c r="AZ50" s="167">
        <v>12.5</v>
      </c>
      <c r="BA50" s="164">
        <v>0</v>
      </c>
      <c r="BB50" s="167">
        <f t="shared" si="145"/>
        <v>816</v>
      </c>
      <c r="BC50" s="167">
        <v>13.6</v>
      </c>
      <c r="BD50" s="164">
        <v>0</v>
      </c>
      <c r="BE50" s="167">
        <f t="shared" si="146"/>
        <v>612</v>
      </c>
      <c r="BF50" s="167">
        <v>51</v>
      </c>
      <c r="BG50" s="164">
        <v>0</v>
      </c>
      <c r="BH50" s="164">
        <f>'Production Summary'!$N$30</f>
        <v>500</v>
      </c>
      <c r="BI50" s="164">
        <f>'Production Summary'!$M$30</f>
        <v>250</v>
      </c>
      <c r="BJ50" s="164">
        <v>0</v>
      </c>
      <c r="BK50" s="386"/>
      <c r="BL50" s="164">
        <f>'Production Summary'!$N$32</f>
        <v>875</v>
      </c>
      <c r="BM50" s="167">
        <f t="shared" si="147"/>
        <v>450</v>
      </c>
      <c r="BN50" s="167">
        <v>7.5</v>
      </c>
      <c r="BO50" s="164">
        <v>0</v>
      </c>
      <c r="BP50" s="167">
        <f t="shared" si="148"/>
        <v>540</v>
      </c>
      <c r="BQ50" s="167">
        <v>9</v>
      </c>
      <c r="BR50" s="164">
        <v>0</v>
      </c>
      <c r="BS50" s="167">
        <f t="shared" si="149"/>
        <v>224.00000000000003</v>
      </c>
      <c r="BT50" s="167">
        <v>22.400000000000002</v>
      </c>
      <c r="BU50" s="164">
        <v>0</v>
      </c>
      <c r="BV50" s="167">
        <f t="shared" si="150"/>
        <v>280</v>
      </c>
      <c r="BW50" s="167">
        <v>28</v>
      </c>
      <c r="BX50" s="164">
        <v>0</v>
      </c>
      <c r="BY50" s="167">
        <f t="shared" si="151"/>
        <v>262.5</v>
      </c>
      <c r="BZ50" s="167">
        <v>26.25</v>
      </c>
      <c r="CA50" s="164">
        <v>0</v>
      </c>
      <c r="CB50" s="167">
        <f t="shared" si="132"/>
        <v>144</v>
      </c>
      <c r="CC50" s="167">
        <v>14.4</v>
      </c>
      <c r="CD50" s="164">
        <v>0</v>
      </c>
      <c r="CE50" s="164">
        <f>'Production Summary'!$N$42</f>
        <v>1136.3519999999996</v>
      </c>
      <c r="CF50" s="167">
        <v>82.65</v>
      </c>
      <c r="CG50" s="164">
        <v>0</v>
      </c>
      <c r="CH50" s="164">
        <v>0</v>
      </c>
      <c r="CI50" s="167">
        <v>184.5</v>
      </c>
      <c r="CJ50" s="164">
        <v>0</v>
      </c>
      <c r="CK50" s="164">
        <f>'Production Summary'!$N$44</f>
        <v>355</v>
      </c>
      <c r="CL50" s="164">
        <v>0</v>
      </c>
      <c r="CM50" s="375">
        <f>'Production Summary'!$N$45</f>
        <v>1650</v>
      </c>
      <c r="CN50" s="164">
        <f>'Production Summary'!$N$46</f>
        <v>270</v>
      </c>
      <c r="CO50" s="164">
        <f>'Production Summary'!$N$47</f>
        <v>1350</v>
      </c>
      <c r="CP50" s="166"/>
      <c r="CQ50" s="167">
        <f t="shared" si="110"/>
        <v>7854</v>
      </c>
      <c r="CR50" s="167">
        <v>65.45</v>
      </c>
      <c r="CS50" s="167">
        <f t="shared" si="111"/>
        <v>10863</v>
      </c>
      <c r="CT50" s="167">
        <v>120.7</v>
      </c>
      <c r="CU50" s="167">
        <f t="shared" si="112"/>
        <v>10312.199999999999</v>
      </c>
      <c r="CV50" s="167">
        <v>286.45</v>
      </c>
      <c r="CW50" s="167">
        <f t="shared" si="113"/>
        <v>10174.5</v>
      </c>
      <c r="CX50" s="167">
        <v>565.25</v>
      </c>
      <c r="CY50" s="167">
        <f t="shared" si="114"/>
        <v>9929.6999999999989</v>
      </c>
      <c r="CZ50" s="167">
        <v>551.65</v>
      </c>
      <c r="DA50" s="167">
        <f t="shared" si="115"/>
        <v>9929.6999999999989</v>
      </c>
      <c r="DB50" s="167">
        <v>551.65</v>
      </c>
      <c r="DC50" s="531">
        <f t="shared" ref="DC50:DC62" si="181">DD50*18</f>
        <v>9164.6999999999989</v>
      </c>
      <c r="DD50" s="531">
        <v>509.15</v>
      </c>
      <c r="DE50" s="531">
        <f t="shared" ref="DE50:DE62" si="182">DF50*18</f>
        <v>9164.6999999999989</v>
      </c>
      <c r="DF50" s="531">
        <v>509.15</v>
      </c>
      <c r="DG50" s="167">
        <f t="shared" si="118"/>
        <v>11152</v>
      </c>
      <c r="DH50" s="167">
        <v>2788</v>
      </c>
      <c r="DI50" s="167">
        <f t="shared" si="119"/>
        <v>9656</v>
      </c>
      <c r="DJ50" s="167">
        <v>120.7</v>
      </c>
      <c r="DK50" s="167">
        <f t="shared" si="120"/>
        <v>10312.199999999999</v>
      </c>
      <c r="DL50" s="167">
        <v>286.45</v>
      </c>
      <c r="DM50" s="167">
        <f t="shared" si="121"/>
        <v>10174.5</v>
      </c>
      <c r="DN50" s="167">
        <v>565.25</v>
      </c>
      <c r="DO50" s="167">
        <f>'Production Summary'!$N$61</f>
        <v>4500</v>
      </c>
      <c r="DP50" s="531">
        <f>'Production Summary'!$M$61</f>
        <v>750</v>
      </c>
      <c r="DQ50" s="164">
        <v>0</v>
      </c>
      <c r="DR50" s="164">
        <f>'Production Summary'!$N$62</f>
        <v>8900</v>
      </c>
      <c r="DS50" s="164">
        <f>'Production Summary'!$N$70</f>
        <v>300</v>
      </c>
      <c r="DT50" s="328">
        <f>'Production Summary'!$M$70</f>
        <v>25</v>
      </c>
      <c r="DU50" s="164">
        <v>0</v>
      </c>
      <c r="DV50" s="164">
        <f t="shared" si="125"/>
        <v>150</v>
      </c>
      <c r="DW50" s="164">
        <v>0</v>
      </c>
      <c r="DX50" s="167">
        <f t="shared" si="152"/>
        <v>192</v>
      </c>
      <c r="DY50" s="164">
        <v>0</v>
      </c>
      <c r="DZ50" s="167">
        <f>'Production Summary'!$N$65</f>
        <v>384</v>
      </c>
      <c r="EA50" s="164">
        <v>0</v>
      </c>
      <c r="EB50" s="167">
        <f>'Production Summary'!$N$66</f>
        <v>192</v>
      </c>
      <c r="EC50" s="164">
        <v>0</v>
      </c>
      <c r="ED50" s="164">
        <f>'Production Summary'!$N$67</f>
        <v>96</v>
      </c>
      <c r="EE50" s="164">
        <v>0</v>
      </c>
      <c r="EF50" s="164">
        <f>'Production Summary'!$N$68</f>
        <v>96</v>
      </c>
      <c r="EG50" s="164">
        <v>0</v>
      </c>
      <c r="EH50" s="164">
        <f>'Production Summary'!$N$69</f>
        <v>340</v>
      </c>
      <c r="EI50" s="101"/>
      <c r="EJ50" s="3"/>
      <c r="EK50" s="3"/>
      <c r="ER50" s="64" t="s">
        <v>66</v>
      </c>
      <c r="ES50" s="61" t="str">
        <f t="shared" si="179"/>
        <v/>
      </c>
      <c r="ET50" s="24">
        <f t="shared" si="36"/>
        <v>0</v>
      </c>
    </row>
    <row r="51" spans="1:150" ht="15" customHeight="1">
      <c r="A51" t="b">
        <f>C51='Raipur-3'!C51</f>
        <v>1</v>
      </c>
      <c r="B51" s="154">
        <f t="shared" si="37"/>
        <v>46</v>
      </c>
      <c r="C51" s="61" t="str">
        <f>IF('Raipur-3'!C51="","",'Raipur-3'!C51)</f>
        <v>Apna Mart Changorabhata</v>
      </c>
      <c r="D51" s="164">
        <f>'Production Summary'!$N$4</f>
        <v>666</v>
      </c>
      <c r="E51" s="164">
        <f>'Production Summary'!$M$4</f>
        <v>27.75</v>
      </c>
      <c r="F51" s="164">
        <v>0</v>
      </c>
      <c r="G51" s="167">
        <f t="shared" si="95"/>
        <v>674.40000000000009</v>
      </c>
      <c r="H51" s="167">
        <v>28.1</v>
      </c>
      <c r="I51" s="164">
        <v>0</v>
      </c>
      <c r="J51" s="164">
        <f>'Production Summary'!$N$6</f>
        <v>200</v>
      </c>
      <c r="K51" s="328">
        <f>'Production Summary'!$M$6</f>
        <v>7.5</v>
      </c>
      <c r="L51" s="164">
        <v>0</v>
      </c>
      <c r="M51" s="365">
        <f>'Production Summary'!$N$7</f>
        <v>612.72</v>
      </c>
      <c r="N51" s="367">
        <f>'Production Summary'!$M$7</f>
        <v>25.53</v>
      </c>
      <c r="O51" s="164">
        <v>0</v>
      </c>
      <c r="P51" s="164">
        <f>'Production Summary'!$N$8</f>
        <v>780</v>
      </c>
      <c r="Q51" s="164">
        <f>'Production Summary'!$M$8</f>
        <v>65</v>
      </c>
      <c r="R51" s="164">
        <v>0</v>
      </c>
      <c r="S51" s="164">
        <f>'Production Summary'!$N$9</f>
        <v>720</v>
      </c>
      <c r="T51" s="164">
        <f>'Production Summary'!$M$9</f>
        <v>60</v>
      </c>
      <c r="U51" s="164">
        <v>0</v>
      </c>
      <c r="V51" s="164">
        <f>'Production Summary'!$N$10</f>
        <v>876</v>
      </c>
      <c r="W51" s="164">
        <f>'Production Summary'!$M$10</f>
        <v>73</v>
      </c>
      <c r="X51" s="164">
        <v>0</v>
      </c>
      <c r="Y51" s="164">
        <f>'Production Summary'!$N$14</f>
        <v>177</v>
      </c>
      <c r="Z51" s="328">
        <f>'Production Summary'!$M$14</f>
        <v>14.75</v>
      </c>
      <c r="AA51" s="164">
        <v>0</v>
      </c>
      <c r="AB51" s="167">
        <f t="shared" si="40"/>
        <v>126</v>
      </c>
      <c r="AC51" s="164">
        <f>'Production Summary'!$M$16</f>
        <v>21</v>
      </c>
      <c r="AD51" s="164">
        <v>0</v>
      </c>
      <c r="AE51" s="164">
        <f>'Production Summary'!$N$16</f>
        <v>252</v>
      </c>
      <c r="AF51" s="164">
        <f>'Production Summary'!$M$16</f>
        <v>21</v>
      </c>
      <c r="AG51" s="164">
        <v>0</v>
      </c>
      <c r="AH51" s="164">
        <f>'Production Summary'!$N$18</f>
        <v>1035</v>
      </c>
      <c r="AI51" s="164">
        <f>'Production Summary'!$M$18</f>
        <v>17.25</v>
      </c>
      <c r="AJ51" s="164">
        <v>0</v>
      </c>
      <c r="AK51" s="167">
        <f t="shared" ref="AK51:AK63" si="183">AL51*30</f>
        <v>892.5</v>
      </c>
      <c r="AL51" s="167">
        <v>29.75</v>
      </c>
      <c r="AM51" s="164">
        <v>0</v>
      </c>
      <c r="AN51" s="164">
        <f>'Production Summary'!$N$20</f>
        <v>864</v>
      </c>
      <c r="AO51" s="164">
        <f>'Production Summary'!$M$20</f>
        <v>72</v>
      </c>
      <c r="AP51" s="164">
        <v>0</v>
      </c>
      <c r="AQ51" s="164">
        <f>'Production Summary'!$N$21</f>
        <v>670</v>
      </c>
      <c r="AR51" s="164">
        <f>'Production Summary'!$M$21</f>
        <v>335</v>
      </c>
      <c r="AS51" s="164">
        <v>0</v>
      </c>
      <c r="AT51" s="386">
        <f>'Production Summary'!$N$22</f>
        <v>375</v>
      </c>
      <c r="AU51" s="164">
        <f>'Production Summary'!$N$23</f>
        <v>1050</v>
      </c>
      <c r="AV51" s="167">
        <f t="shared" ref="AV51:AV62" si="184">AW51*12</f>
        <v>150</v>
      </c>
      <c r="AW51" s="167">
        <v>12.5</v>
      </c>
      <c r="AX51" s="164">
        <v>0</v>
      </c>
      <c r="AY51" s="167">
        <f t="shared" si="102"/>
        <v>150</v>
      </c>
      <c r="AZ51" s="167">
        <v>12.5</v>
      </c>
      <c r="BA51" s="164">
        <v>0</v>
      </c>
      <c r="BB51" s="164">
        <f>'Production Summary'!$N$28</f>
        <v>777</v>
      </c>
      <c r="BC51" s="164">
        <f>'Production Summary'!$M$28</f>
        <v>12.95</v>
      </c>
      <c r="BD51" s="164">
        <v>0</v>
      </c>
      <c r="BE51" s="164">
        <f>'Production Summary'!$N$29</f>
        <v>612</v>
      </c>
      <c r="BF51" s="164">
        <f>'Production Summary'!$M$29</f>
        <v>51</v>
      </c>
      <c r="BG51" s="164">
        <v>0</v>
      </c>
      <c r="BH51" s="164">
        <f>'Production Summary'!$N$30</f>
        <v>500</v>
      </c>
      <c r="BI51" s="164">
        <f>'Production Summary'!$M$30</f>
        <v>250</v>
      </c>
      <c r="BJ51" s="164">
        <v>0</v>
      </c>
      <c r="BK51" s="386"/>
      <c r="BL51" s="164">
        <f>'Production Summary'!$N$32</f>
        <v>875</v>
      </c>
      <c r="BM51" s="164">
        <f>'Production Summary'!$N$34</f>
        <v>360.59999999999997</v>
      </c>
      <c r="BN51" s="164">
        <f>'Production Summary'!$M$34</f>
        <v>6.01</v>
      </c>
      <c r="BO51" s="164">
        <v>0</v>
      </c>
      <c r="BP51" s="164">
        <f>'Production Summary'!$N$36</f>
        <v>717</v>
      </c>
      <c r="BQ51" s="164">
        <f>'Production Summary'!$M$36</f>
        <v>11.95</v>
      </c>
      <c r="BR51" s="164">
        <v>0</v>
      </c>
      <c r="BS51" s="164">
        <f>'Production Summary'!$N$37</f>
        <v>210</v>
      </c>
      <c r="BT51" s="164">
        <f>'Production Summary'!$M$37</f>
        <v>21</v>
      </c>
      <c r="BU51" s="164">
        <v>0</v>
      </c>
      <c r="BV51" s="167">
        <f>BW51*10</f>
        <v>300</v>
      </c>
      <c r="BW51" s="167">
        <v>30</v>
      </c>
      <c r="BX51" s="164">
        <v>0</v>
      </c>
      <c r="BY51" s="165">
        <f>'Production Summary'!$N$39</f>
        <v>300.38406247988502</v>
      </c>
      <c r="BZ51" s="164">
        <f>'Production Summary'!$M$39</f>
        <v>30.038406247988501</v>
      </c>
      <c r="CA51" s="164">
        <v>0</v>
      </c>
      <c r="CB51" s="164">
        <f>'Production Summary'!$N$40</f>
        <v>131.30000000000001</v>
      </c>
      <c r="CC51" s="164">
        <f>'Production Summary'!$M$40</f>
        <v>13.13</v>
      </c>
      <c r="CD51" s="164">
        <v>0</v>
      </c>
      <c r="CE51" s="164">
        <f>'Production Summary'!$N$42</f>
        <v>1136.3519999999996</v>
      </c>
      <c r="CF51" s="164">
        <f>'Production Summary'!$M$42</f>
        <v>81.167999999999978</v>
      </c>
      <c r="CG51" s="164">
        <v>0</v>
      </c>
      <c r="CH51" s="164">
        <v>0</v>
      </c>
      <c r="CI51" s="164">
        <f>'Production Summary'!$N$43</f>
        <v>184</v>
      </c>
      <c r="CJ51" s="164">
        <v>0</v>
      </c>
      <c r="CK51" s="164">
        <f>'Production Summary'!$N$44</f>
        <v>355</v>
      </c>
      <c r="CL51" s="164">
        <v>0</v>
      </c>
      <c r="CM51" s="375">
        <f>'Production Summary'!$N$45</f>
        <v>1650</v>
      </c>
      <c r="CN51" s="164">
        <f>'Production Summary'!$N$46</f>
        <v>270</v>
      </c>
      <c r="CO51" s="164">
        <f>'Production Summary'!$N$47</f>
        <v>1350</v>
      </c>
      <c r="CP51" s="166"/>
      <c r="CQ51" s="167">
        <f t="shared" si="110"/>
        <v>7854</v>
      </c>
      <c r="CR51" s="167">
        <v>65.45</v>
      </c>
      <c r="CS51" s="167">
        <f t="shared" si="111"/>
        <v>10863</v>
      </c>
      <c r="CT51" s="167">
        <v>120.7</v>
      </c>
      <c r="CU51" s="167">
        <f t="shared" si="112"/>
        <v>10312.199999999999</v>
      </c>
      <c r="CV51" s="167">
        <v>286.45</v>
      </c>
      <c r="CW51" s="167">
        <f t="shared" si="113"/>
        <v>10174.5</v>
      </c>
      <c r="CX51" s="167">
        <v>565.25</v>
      </c>
      <c r="CY51" s="167">
        <f t="shared" si="114"/>
        <v>9929.6999999999989</v>
      </c>
      <c r="CZ51" s="167">
        <v>551.65</v>
      </c>
      <c r="DA51" s="167">
        <f t="shared" si="115"/>
        <v>9929.6999999999989</v>
      </c>
      <c r="DB51" s="167">
        <v>551.65</v>
      </c>
      <c r="DC51" s="531">
        <f t="shared" si="181"/>
        <v>9164.6999999999989</v>
      </c>
      <c r="DD51" s="531">
        <v>509.15</v>
      </c>
      <c r="DE51" s="531">
        <f t="shared" si="182"/>
        <v>9164.6999999999989</v>
      </c>
      <c r="DF51" s="531">
        <v>509.15</v>
      </c>
      <c r="DG51" s="167">
        <f t="shared" si="118"/>
        <v>11152</v>
      </c>
      <c r="DH51" s="167">
        <v>2788</v>
      </c>
      <c r="DI51" s="167">
        <f t="shared" si="119"/>
        <v>9656</v>
      </c>
      <c r="DJ51" s="167">
        <v>120.7</v>
      </c>
      <c r="DK51" s="167">
        <f t="shared" si="120"/>
        <v>10312.199999999999</v>
      </c>
      <c r="DL51" s="167">
        <v>286.45</v>
      </c>
      <c r="DM51" s="167">
        <f t="shared" si="121"/>
        <v>10174.5</v>
      </c>
      <c r="DN51" s="167">
        <v>565.25</v>
      </c>
      <c r="DO51" s="167">
        <f>'Production Summary'!$N$61</f>
        <v>4500</v>
      </c>
      <c r="DP51" s="531">
        <f>'Production Summary'!$M$61</f>
        <v>750</v>
      </c>
      <c r="DQ51" s="164">
        <v>0</v>
      </c>
      <c r="DR51" s="164">
        <f>'Production Summary'!$N$62</f>
        <v>8900</v>
      </c>
      <c r="DS51" s="164">
        <f>'Production Summary'!$N$70</f>
        <v>300</v>
      </c>
      <c r="DT51" s="328">
        <f>'Production Summary'!$M$70</f>
        <v>25</v>
      </c>
      <c r="DU51" s="164">
        <v>0</v>
      </c>
      <c r="DV51" s="164">
        <f t="shared" si="125"/>
        <v>150</v>
      </c>
      <c r="DW51" s="164">
        <v>0</v>
      </c>
      <c r="DX51" s="167">
        <f t="shared" ref="DX51:DX68" si="185">32*6</f>
        <v>192</v>
      </c>
      <c r="DY51" s="164">
        <v>0</v>
      </c>
      <c r="DZ51" s="167">
        <f>'Production Summary'!$N$65</f>
        <v>384</v>
      </c>
      <c r="EA51" s="164">
        <v>0</v>
      </c>
      <c r="EB51" s="167">
        <f>'Production Summary'!$N$66</f>
        <v>192</v>
      </c>
      <c r="EC51" s="164">
        <v>0</v>
      </c>
      <c r="ED51" s="164">
        <f>'Production Summary'!$N$67</f>
        <v>96</v>
      </c>
      <c r="EE51" s="164">
        <v>0</v>
      </c>
      <c r="EF51" s="164">
        <f>'Production Summary'!$N$68</f>
        <v>96</v>
      </c>
      <c r="EG51" s="164">
        <v>0</v>
      </c>
      <c r="EH51" s="164">
        <f>'Production Summary'!$N$69</f>
        <v>340</v>
      </c>
      <c r="EI51" s="101"/>
      <c r="EJ51" s="3"/>
      <c r="EK51" s="3"/>
      <c r="ER51" s="64" t="s">
        <v>67</v>
      </c>
      <c r="ES51" s="61" t="str">
        <f t="shared" si="179"/>
        <v>Apna Mart Changorabhata</v>
      </c>
      <c r="ET51" s="24">
        <f t="shared" si="36"/>
        <v>0</v>
      </c>
    </row>
    <row r="52" spans="1:150" ht="15" customHeight="1">
      <c r="A52" t="b">
        <f>C52='Raipur-3'!C52</f>
        <v>1</v>
      </c>
      <c r="B52" s="65">
        <f t="shared" si="37"/>
        <v>47</v>
      </c>
      <c r="C52" s="61" t="str">
        <f>IF('Raipur-3'!C52="","",'Raipur-3'!C52)</f>
        <v>Apna Mart Tagore Nagar</v>
      </c>
      <c r="D52" s="164">
        <f>'Production Summary'!$N$4</f>
        <v>666</v>
      </c>
      <c r="E52" s="164">
        <f>'Production Summary'!$M$4</f>
        <v>27.75</v>
      </c>
      <c r="F52" s="164">
        <v>0</v>
      </c>
      <c r="G52" s="167">
        <f t="shared" si="95"/>
        <v>674.40000000000009</v>
      </c>
      <c r="H52" s="167">
        <v>28.1</v>
      </c>
      <c r="I52" s="164">
        <v>0</v>
      </c>
      <c r="J52" s="164">
        <f>'Production Summary'!$N$6</f>
        <v>200</v>
      </c>
      <c r="K52" s="328">
        <f>'Production Summary'!$M$6</f>
        <v>7.5</v>
      </c>
      <c r="L52" s="164">
        <v>0</v>
      </c>
      <c r="M52" s="365">
        <f>'Production Summary'!$N$7</f>
        <v>612.72</v>
      </c>
      <c r="N52" s="367">
        <f>'Production Summary'!$M$7</f>
        <v>25.53</v>
      </c>
      <c r="O52" s="164">
        <v>0</v>
      </c>
      <c r="P52" s="164">
        <f>'Production Summary'!$N$8</f>
        <v>780</v>
      </c>
      <c r="Q52" s="164">
        <f>'Production Summary'!$M$8</f>
        <v>65</v>
      </c>
      <c r="R52" s="164">
        <v>0</v>
      </c>
      <c r="S52" s="164">
        <f>'Production Summary'!$N$9</f>
        <v>720</v>
      </c>
      <c r="T52" s="164">
        <f>'Production Summary'!$M$9</f>
        <v>60</v>
      </c>
      <c r="U52" s="164">
        <v>0</v>
      </c>
      <c r="V52" s="164">
        <f>'Production Summary'!$N$10</f>
        <v>876</v>
      </c>
      <c r="W52" s="164">
        <f>'Production Summary'!$M$10</f>
        <v>73</v>
      </c>
      <c r="X52" s="164">
        <v>0</v>
      </c>
      <c r="Y52" s="164">
        <f>'Production Summary'!$N$14</f>
        <v>177</v>
      </c>
      <c r="Z52" s="328">
        <f>'Production Summary'!$M$14</f>
        <v>14.75</v>
      </c>
      <c r="AA52" s="164">
        <v>0</v>
      </c>
      <c r="AB52" s="167">
        <f t="shared" si="40"/>
        <v>126</v>
      </c>
      <c r="AC52" s="164">
        <f>'Production Summary'!$M$16</f>
        <v>21</v>
      </c>
      <c r="AD52" s="164">
        <v>0</v>
      </c>
      <c r="AE52" s="164">
        <f>'Production Summary'!$N$16</f>
        <v>252</v>
      </c>
      <c r="AF52" s="164">
        <f>'Production Summary'!$M$16</f>
        <v>21</v>
      </c>
      <c r="AG52" s="164">
        <v>0</v>
      </c>
      <c r="AH52" s="164">
        <f>'Production Summary'!$N$18</f>
        <v>1035</v>
      </c>
      <c r="AI52" s="164">
        <f>'Production Summary'!$M$18</f>
        <v>17.25</v>
      </c>
      <c r="AJ52" s="164">
        <v>0</v>
      </c>
      <c r="AK52" s="167">
        <f t="shared" si="183"/>
        <v>892.5</v>
      </c>
      <c r="AL52" s="167">
        <v>29.75</v>
      </c>
      <c r="AM52" s="164">
        <v>0</v>
      </c>
      <c r="AN52" s="164">
        <f>'Production Summary'!$N$20</f>
        <v>864</v>
      </c>
      <c r="AO52" s="164">
        <f>'Production Summary'!$M$20</f>
        <v>72</v>
      </c>
      <c r="AP52" s="164">
        <v>0</v>
      </c>
      <c r="AQ52" s="164">
        <f>'Production Summary'!$N$21</f>
        <v>670</v>
      </c>
      <c r="AR52" s="164">
        <f>'Production Summary'!$M$21</f>
        <v>335</v>
      </c>
      <c r="AS52" s="164">
        <v>0</v>
      </c>
      <c r="AT52" s="386">
        <f>'Production Summary'!$N$22</f>
        <v>375</v>
      </c>
      <c r="AU52" s="164">
        <f>'Production Summary'!$N$23</f>
        <v>1050</v>
      </c>
      <c r="AV52" s="167">
        <f t="shared" si="184"/>
        <v>150</v>
      </c>
      <c r="AW52" s="167">
        <v>12.5</v>
      </c>
      <c r="AX52" s="164">
        <v>0</v>
      </c>
      <c r="AY52" s="167">
        <f t="shared" si="102"/>
        <v>150</v>
      </c>
      <c r="AZ52" s="167">
        <v>12.5</v>
      </c>
      <c r="BA52" s="164">
        <v>0</v>
      </c>
      <c r="BB52" s="164">
        <f>'Production Summary'!$N$28</f>
        <v>777</v>
      </c>
      <c r="BC52" s="164">
        <f>'Production Summary'!$M$28</f>
        <v>12.95</v>
      </c>
      <c r="BD52" s="164">
        <v>0</v>
      </c>
      <c r="BE52" s="164">
        <f>'Production Summary'!$N$29</f>
        <v>612</v>
      </c>
      <c r="BF52" s="164">
        <f>'Production Summary'!$M$29</f>
        <v>51</v>
      </c>
      <c r="BG52" s="164">
        <v>0</v>
      </c>
      <c r="BH52" s="164">
        <f>'Production Summary'!$N$30</f>
        <v>500</v>
      </c>
      <c r="BI52" s="164">
        <f>'Production Summary'!$M$30</f>
        <v>250</v>
      </c>
      <c r="BJ52" s="164">
        <v>0</v>
      </c>
      <c r="BK52" s="386"/>
      <c r="BL52" s="164">
        <f>'Production Summary'!$N$32</f>
        <v>875</v>
      </c>
      <c r="BM52" s="164">
        <f>'Production Summary'!$N$34</f>
        <v>360.59999999999997</v>
      </c>
      <c r="BN52" s="164">
        <f>'Production Summary'!$M$34</f>
        <v>6.01</v>
      </c>
      <c r="BO52" s="164">
        <v>0</v>
      </c>
      <c r="BP52" s="164">
        <f>'Production Summary'!$N$36</f>
        <v>717</v>
      </c>
      <c r="BQ52" s="164">
        <f>'Production Summary'!$M$36</f>
        <v>11.95</v>
      </c>
      <c r="BR52" s="164">
        <v>0</v>
      </c>
      <c r="BS52" s="164">
        <f>'Production Summary'!$N$37</f>
        <v>210</v>
      </c>
      <c r="BT52" s="164">
        <f>'Production Summary'!$M$37</f>
        <v>21</v>
      </c>
      <c r="BU52" s="164">
        <v>0</v>
      </c>
      <c r="BV52" s="167">
        <f t="shared" ref="BV52:BV60" si="186">BW52*10</f>
        <v>300</v>
      </c>
      <c r="BW52" s="167">
        <v>30</v>
      </c>
      <c r="BX52" s="164">
        <v>0</v>
      </c>
      <c r="BY52" s="165">
        <f>'Production Summary'!$N$39</f>
        <v>300.38406247988502</v>
      </c>
      <c r="BZ52" s="164">
        <f>'Production Summary'!$M$39</f>
        <v>30.038406247988501</v>
      </c>
      <c r="CA52" s="164">
        <v>0</v>
      </c>
      <c r="CB52" s="164">
        <f>'Production Summary'!$N$40</f>
        <v>131.30000000000001</v>
      </c>
      <c r="CC52" s="164">
        <f>'Production Summary'!$M$40</f>
        <v>13.13</v>
      </c>
      <c r="CD52" s="164">
        <v>0</v>
      </c>
      <c r="CE52" s="164">
        <f>'Production Summary'!$N$42</f>
        <v>1136.3519999999996</v>
      </c>
      <c r="CF52" s="164">
        <f>'Production Summary'!$M$42</f>
        <v>81.167999999999978</v>
      </c>
      <c r="CG52" s="164">
        <v>0</v>
      </c>
      <c r="CH52" s="164">
        <v>0</v>
      </c>
      <c r="CI52" s="164">
        <f>'Production Summary'!$N$43</f>
        <v>184</v>
      </c>
      <c r="CJ52" s="164">
        <v>0</v>
      </c>
      <c r="CK52" s="164">
        <f>'Production Summary'!$N$44</f>
        <v>355</v>
      </c>
      <c r="CL52" s="164">
        <v>0</v>
      </c>
      <c r="CM52" s="375">
        <f>'Production Summary'!$N$45</f>
        <v>1650</v>
      </c>
      <c r="CN52" s="164">
        <f>'Production Summary'!$N$46</f>
        <v>270</v>
      </c>
      <c r="CO52" s="164">
        <f>'Production Summary'!$N$47</f>
        <v>1350</v>
      </c>
      <c r="CP52" s="166"/>
      <c r="CQ52" s="167">
        <f t="shared" si="110"/>
        <v>7854</v>
      </c>
      <c r="CR52" s="167">
        <v>65.45</v>
      </c>
      <c r="CS52" s="167">
        <f t="shared" si="111"/>
        <v>10863</v>
      </c>
      <c r="CT52" s="167">
        <v>120.7</v>
      </c>
      <c r="CU52" s="167">
        <f t="shared" si="112"/>
        <v>10312.199999999999</v>
      </c>
      <c r="CV52" s="167">
        <v>286.45</v>
      </c>
      <c r="CW52" s="167">
        <f t="shared" si="113"/>
        <v>10174.5</v>
      </c>
      <c r="CX52" s="167">
        <v>565.25</v>
      </c>
      <c r="CY52" s="167">
        <f t="shared" si="114"/>
        <v>9929.6999999999989</v>
      </c>
      <c r="CZ52" s="167">
        <v>551.65</v>
      </c>
      <c r="DA52" s="167">
        <f t="shared" si="115"/>
        <v>9929.6999999999989</v>
      </c>
      <c r="DB52" s="167">
        <v>551.65</v>
      </c>
      <c r="DC52" s="531">
        <f t="shared" si="181"/>
        <v>9164.6999999999989</v>
      </c>
      <c r="DD52" s="531">
        <v>509.15</v>
      </c>
      <c r="DE52" s="531">
        <f t="shared" si="182"/>
        <v>9164.6999999999989</v>
      </c>
      <c r="DF52" s="531">
        <v>509.15</v>
      </c>
      <c r="DG52" s="167">
        <f t="shared" si="118"/>
        <v>11152</v>
      </c>
      <c r="DH52" s="167">
        <v>2788</v>
      </c>
      <c r="DI52" s="167">
        <f t="shared" si="119"/>
        <v>9656</v>
      </c>
      <c r="DJ52" s="167">
        <v>120.7</v>
      </c>
      <c r="DK52" s="167">
        <f t="shared" si="120"/>
        <v>10312.199999999999</v>
      </c>
      <c r="DL52" s="167">
        <v>286.45</v>
      </c>
      <c r="DM52" s="167">
        <f t="shared" si="121"/>
        <v>10174.5</v>
      </c>
      <c r="DN52" s="167">
        <v>565.25</v>
      </c>
      <c r="DO52" s="167">
        <f>'Production Summary'!$N$61</f>
        <v>4500</v>
      </c>
      <c r="DP52" s="531">
        <f>'Production Summary'!$M$61</f>
        <v>750</v>
      </c>
      <c r="DQ52" s="164">
        <v>0</v>
      </c>
      <c r="DR52" s="164">
        <f>'Production Summary'!$N$62</f>
        <v>8900</v>
      </c>
      <c r="DS52" s="164">
        <f>'Production Summary'!$N$70</f>
        <v>300</v>
      </c>
      <c r="DT52" s="328">
        <f>'Production Summary'!$M$70</f>
        <v>25</v>
      </c>
      <c r="DU52" s="164">
        <v>0</v>
      </c>
      <c r="DV52" s="164">
        <f t="shared" si="125"/>
        <v>150</v>
      </c>
      <c r="DW52" s="164">
        <v>0</v>
      </c>
      <c r="DX52" s="167">
        <f t="shared" si="185"/>
        <v>192</v>
      </c>
      <c r="DY52" s="164">
        <v>0</v>
      </c>
      <c r="DZ52" s="167">
        <f>'Production Summary'!$N$65</f>
        <v>384</v>
      </c>
      <c r="EA52" s="164">
        <v>0</v>
      </c>
      <c r="EB52" s="167">
        <f>'Production Summary'!$N$66</f>
        <v>192</v>
      </c>
      <c r="EC52" s="164">
        <v>0</v>
      </c>
      <c r="ED52" s="164">
        <f>'Production Summary'!$N$67</f>
        <v>96</v>
      </c>
      <c r="EE52" s="164">
        <v>0</v>
      </c>
      <c r="EF52" s="164">
        <f>'Production Summary'!$N$68</f>
        <v>96</v>
      </c>
      <c r="EG52" s="164">
        <v>0</v>
      </c>
      <c r="EH52" s="164">
        <f>'Production Summary'!$N$69</f>
        <v>340</v>
      </c>
      <c r="EI52" s="101"/>
      <c r="EJ52" s="3"/>
      <c r="EK52" s="3"/>
      <c r="ER52" s="64" t="s">
        <v>68</v>
      </c>
      <c r="ES52" s="61" t="str">
        <f>C57</f>
        <v>Apna Mart Avanti Vihar Raipur</v>
      </c>
      <c r="ET52" s="24">
        <f t="shared" si="36"/>
        <v>0</v>
      </c>
    </row>
    <row r="53" spans="1:150" ht="15" customHeight="1">
      <c r="A53" t="b">
        <f>C53='Raipur-3'!C53</f>
        <v>1</v>
      </c>
      <c r="B53" s="65">
        <f t="shared" si="37"/>
        <v>48</v>
      </c>
      <c r="C53" s="61" t="str">
        <f>IF('Raipur-3'!C53="","",'Raipur-3'!C53)</f>
        <v>Apna Mart Shrinagar</v>
      </c>
      <c r="D53" s="164">
        <f>'Production Summary'!$N$4</f>
        <v>666</v>
      </c>
      <c r="E53" s="164">
        <f>'Production Summary'!$M$4</f>
        <v>27.75</v>
      </c>
      <c r="F53" s="164">
        <v>0</v>
      </c>
      <c r="G53" s="167">
        <f t="shared" si="95"/>
        <v>674.40000000000009</v>
      </c>
      <c r="H53" s="167">
        <v>28.1</v>
      </c>
      <c r="I53" s="164">
        <v>0</v>
      </c>
      <c r="J53" s="164">
        <f>'Production Summary'!$N$6</f>
        <v>200</v>
      </c>
      <c r="K53" s="328">
        <f>'Production Summary'!$M$6</f>
        <v>7.5</v>
      </c>
      <c r="L53" s="164">
        <v>0</v>
      </c>
      <c r="M53" s="365">
        <f>'Production Summary'!$N$7</f>
        <v>612.72</v>
      </c>
      <c r="N53" s="367">
        <f>'Production Summary'!$M$7</f>
        <v>25.53</v>
      </c>
      <c r="O53" s="164">
        <v>0</v>
      </c>
      <c r="P53" s="164">
        <f>'Production Summary'!$N$8</f>
        <v>780</v>
      </c>
      <c r="Q53" s="164">
        <f>'Production Summary'!$M$8</f>
        <v>65</v>
      </c>
      <c r="R53" s="164">
        <v>0</v>
      </c>
      <c r="S53" s="164">
        <f>'Production Summary'!$N$9</f>
        <v>720</v>
      </c>
      <c r="T53" s="164">
        <f>'Production Summary'!$M$9</f>
        <v>60</v>
      </c>
      <c r="U53" s="164">
        <v>0</v>
      </c>
      <c r="V53" s="164">
        <f>'Production Summary'!$N$10</f>
        <v>876</v>
      </c>
      <c r="W53" s="164">
        <f>'Production Summary'!$M$10</f>
        <v>73</v>
      </c>
      <c r="X53" s="164">
        <v>0</v>
      </c>
      <c r="Y53" s="164">
        <f>'Production Summary'!$N$14</f>
        <v>177</v>
      </c>
      <c r="Z53" s="328">
        <f>'Production Summary'!$M$14</f>
        <v>14.75</v>
      </c>
      <c r="AA53" s="164">
        <v>0</v>
      </c>
      <c r="AB53" s="167">
        <f t="shared" si="40"/>
        <v>126</v>
      </c>
      <c r="AC53" s="164">
        <f>'Production Summary'!$M$16</f>
        <v>21</v>
      </c>
      <c r="AD53" s="164">
        <v>0</v>
      </c>
      <c r="AE53" s="164">
        <f>'Production Summary'!$N$16</f>
        <v>252</v>
      </c>
      <c r="AF53" s="164">
        <f>'Production Summary'!$M$16</f>
        <v>21</v>
      </c>
      <c r="AG53" s="164">
        <v>0</v>
      </c>
      <c r="AH53" s="164">
        <f>'Production Summary'!$N$18</f>
        <v>1035</v>
      </c>
      <c r="AI53" s="164">
        <f>'Production Summary'!$M$18</f>
        <v>17.25</v>
      </c>
      <c r="AJ53" s="164">
        <v>0</v>
      </c>
      <c r="AK53" s="167">
        <f t="shared" si="183"/>
        <v>892.5</v>
      </c>
      <c r="AL53" s="167">
        <v>29.75</v>
      </c>
      <c r="AM53" s="164">
        <v>0</v>
      </c>
      <c r="AN53" s="164">
        <f>'Production Summary'!$N$20</f>
        <v>864</v>
      </c>
      <c r="AO53" s="164">
        <f>'Production Summary'!$M$20</f>
        <v>72</v>
      </c>
      <c r="AP53" s="164">
        <v>0</v>
      </c>
      <c r="AQ53" s="164">
        <f>'Production Summary'!$N$21</f>
        <v>670</v>
      </c>
      <c r="AR53" s="164">
        <f>'Production Summary'!$M$21</f>
        <v>335</v>
      </c>
      <c r="AS53" s="164">
        <v>0</v>
      </c>
      <c r="AT53" s="386">
        <f>'Production Summary'!$N$22</f>
        <v>375</v>
      </c>
      <c r="AU53" s="164">
        <f>'Production Summary'!$N$23</f>
        <v>1050</v>
      </c>
      <c r="AV53" s="167">
        <f t="shared" si="184"/>
        <v>150</v>
      </c>
      <c r="AW53" s="167">
        <v>12.5</v>
      </c>
      <c r="AX53" s="164">
        <v>0</v>
      </c>
      <c r="AY53" s="167">
        <f t="shared" si="102"/>
        <v>150</v>
      </c>
      <c r="AZ53" s="167">
        <v>12.5</v>
      </c>
      <c r="BA53" s="164">
        <v>0</v>
      </c>
      <c r="BB53" s="164">
        <f>'Production Summary'!$N$28</f>
        <v>777</v>
      </c>
      <c r="BC53" s="164">
        <f>'Production Summary'!$M$28</f>
        <v>12.95</v>
      </c>
      <c r="BD53" s="164">
        <v>0</v>
      </c>
      <c r="BE53" s="164">
        <f>'Production Summary'!$N$29</f>
        <v>612</v>
      </c>
      <c r="BF53" s="164">
        <f>'Production Summary'!$M$29</f>
        <v>51</v>
      </c>
      <c r="BG53" s="164">
        <v>0</v>
      </c>
      <c r="BH53" s="164">
        <f>'Production Summary'!$N$30</f>
        <v>500</v>
      </c>
      <c r="BI53" s="164">
        <f>'Production Summary'!$M$30</f>
        <v>250</v>
      </c>
      <c r="BJ53" s="164">
        <v>0</v>
      </c>
      <c r="BK53" s="386"/>
      <c r="BL53" s="164">
        <f>'Production Summary'!$N$32</f>
        <v>875</v>
      </c>
      <c r="BM53" s="164">
        <f>'Production Summary'!$N$34</f>
        <v>360.59999999999997</v>
      </c>
      <c r="BN53" s="164">
        <f>'Production Summary'!$M$34</f>
        <v>6.01</v>
      </c>
      <c r="BO53" s="164">
        <v>0</v>
      </c>
      <c r="BP53" s="164">
        <f>'Production Summary'!$N$36</f>
        <v>717</v>
      </c>
      <c r="BQ53" s="164">
        <f>'Production Summary'!$M$36</f>
        <v>11.95</v>
      </c>
      <c r="BR53" s="164">
        <v>0</v>
      </c>
      <c r="BS53" s="164">
        <f>'Production Summary'!$N$37</f>
        <v>210</v>
      </c>
      <c r="BT53" s="164">
        <f>'Production Summary'!$M$37</f>
        <v>21</v>
      </c>
      <c r="BU53" s="164">
        <v>0</v>
      </c>
      <c r="BV53" s="167">
        <f t="shared" si="186"/>
        <v>300</v>
      </c>
      <c r="BW53" s="167">
        <v>30</v>
      </c>
      <c r="BX53" s="164">
        <v>0</v>
      </c>
      <c r="BY53" s="165">
        <f>'Production Summary'!$N$39</f>
        <v>300.38406247988502</v>
      </c>
      <c r="BZ53" s="164">
        <f>'Production Summary'!$M$39</f>
        <v>30.038406247988501</v>
      </c>
      <c r="CA53" s="164">
        <v>0</v>
      </c>
      <c r="CB53" s="164">
        <f>'Production Summary'!$N$40</f>
        <v>131.30000000000001</v>
      </c>
      <c r="CC53" s="164">
        <f>'Production Summary'!$M$40</f>
        <v>13.13</v>
      </c>
      <c r="CD53" s="164">
        <v>0</v>
      </c>
      <c r="CE53" s="164">
        <f>'Production Summary'!$N$42</f>
        <v>1136.3519999999996</v>
      </c>
      <c r="CF53" s="164">
        <f>'Production Summary'!$M$42</f>
        <v>81.167999999999978</v>
      </c>
      <c r="CG53" s="164">
        <v>0</v>
      </c>
      <c r="CH53" s="164">
        <v>0</v>
      </c>
      <c r="CI53" s="164">
        <f>'Production Summary'!$N$43</f>
        <v>184</v>
      </c>
      <c r="CJ53" s="164">
        <v>0</v>
      </c>
      <c r="CK53" s="164">
        <f>'Production Summary'!$N$44</f>
        <v>355</v>
      </c>
      <c r="CL53" s="164">
        <v>0</v>
      </c>
      <c r="CM53" s="375">
        <f>'Production Summary'!$N$45</f>
        <v>1650</v>
      </c>
      <c r="CN53" s="164">
        <f>'Production Summary'!$N$46</f>
        <v>270</v>
      </c>
      <c r="CO53" s="164">
        <f>'Production Summary'!$N$47</f>
        <v>1350</v>
      </c>
      <c r="CP53" s="166"/>
      <c r="CQ53" s="167">
        <f t="shared" si="110"/>
        <v>7854</v>
      </c>
      <c r="CR53" s="167">
        <v>65.45</v>
      </c>
      <c r="CS53" s="167">
        <f t="shared" si="111"/>
        <v>10863</v>
      </c>
      <c r="CT53" s="167">
        <v>120.7</v>
      </c>
      <c r="CU53" s="167">
        <f t="shared" si="112"/>
        <v>10312.199999999999</v>
      </c>
      <c r="CV53" s="167">
        <v>286.45</v>
      </c>
      <c r="CW53" s="167">
        <f t="shared" si="113"/>
        <v>10174.5</v>
      </c>
      <c r="CX53" s="167">
        <v>565.25</v>
      </c>
      <c r="CY53" s="167">
        <f t="shared" si="114"/>
        <v>9929.6999999999989</v>
      </c>
      <c r="CZ53" s="167">
        <v>551.65</v>
      </c>
      <c r="DA53" s="167">
        <f t="shared" si="115"/>
        <v>9929.6999999999989</v>
      </c>
      <c r="DB53" s="167">
        <v>551.65</v>
      </c>
      <c r="DC53" s="531">
        <f t="shared" si="181"/>
        <v>9164.6999999999989</v>
      </c>
      <c r="DD53" s="531">
        <v>509.15</v>
      </c>
      <c r="DE53" s="531">
        <f t="shared" si="182"/>
        <v>9164.6999999999989</v>
      </c>
      <c r="DF53" s="531">
        <v>509.15</v>
      </c>
      <c r="DG53" s="167">
        <f t="shared" si="118"/>
        <v>11152</v>
      </c>
      <c r="DH53" s="167">
        <v>2788</v>
      </c>
      <c r="DI53" s="167">
        <f t="shared" si="119"/>
        <v>9656</v>
      </c>
      <c r="DJ53" s="167">
        <v>120.7</v>
      </c>
      <c r="DK53" s="167">
        <f t="shared" si="120"/>
        <v>10312.199999999999</v>
      </c>
      <c r="DL53" s="167">
        <v>286.45</v>
      </c>
      <c r="DM53" s="167">
        <f t="shared" si="121"/>
        <v>10174.5</v>
      </c>
      <c r="DN53" s="167">
        <v>565.25</v>
      </c>
      <c r="DO53" s="167">
        <f>'Production Summary'!$N$61</f>
        <v>4500</v>
      </c>
      <c r="DP53" s="531">
        <f>'Production Summary'!$M$61</f>
        <v>750</v>
      </c>
      <c r="DQ53" s="164">
        <v>0</v>
      </c>
      <c r="DR53" s="164">
        <f>'Production Summary'!$N$62</f>
        <v>8900</v>
      </c>
      <c r="DS53" s="164">
        <f>'Production Summary'!$N$70</f>
        <v>300</v>
      </c>
      <c r="DT53" s="328">
        <f>'Production Summary'!$M$70</f>
        <v>25</v>
      </c>
      <c r="DU53" s="164">
        <v>0</v>
      </c>
      <c r="DV53" s="164">
        <f t="shared" si="125"/>
        <v>150</v>
      </c>
      <c r="DW53" s="164">
        <v>0</v>
      </c>
      <c r="DX53" s="167">
        <f t="shared" si="185"/>
        <v>192</v>
      </c>
      <c r="DY53" s="164">
        <v>0</v>
      </c>
      <c r="DZ53" s="167">
        <f>'Production Summary'!$N$65</f>
        <v>384</v>
      </c>
      <c r="EA53" s="164">
        <v>0</v>
      </c>
      <c r="EB53" s="167">
        <f>'Production Summary'!$N$66</f>
        <v>192</v>
      </c>
      <c r="EC53" s="164">
        <v>0</v>
      </c>
      <c r="ED53" s="164">
        <f>'Production Summary'!$N$67</f>
        <v>96</v>
      </c>
      <c r="EE53" s="164">
        <v>0</v>
      </c>
      <c r="EF53" s="164">
        <f>'Production Summary'!$N$68</f>
        <v>96</v>
      </c>
      <c r="EG53" s="164">
        <v>0</v>
      </c>
      <c r="EH53" s="164">
        <f>'Production Summary'!$N$69</f>
        <v>340</v>
      </c>
      <c r="EI53" s="101"/>
      <c r="EJ53" s="3"/>
      <c r="EK53" s="3"/>
      <c r="ER53" s="64" t="s">
        <v>69</v>
      </c>
      <c r="ES53" s="61" t="str">
        <f>C52</f>
        <v>Apna Mart Tagore Nagar</v>
      </c>
      <c r="ET53" s="24">
        <f t="shared" si="36"/>
        <v>0</v>
      </c>
    </row>
    <row r="54" spans="1:150" ht="15" customHeight="1">
      <c r="A54" t="b">
        <f>C54='Raipur-3'!C54</f>
        <v>1</v>
      </c>
      <c r="B54" s="65">
        <f t="shared" si="37"/>
        <v>49</v>
      </c>
      <c r="C54" s="61" t="str">
        <f>IF('Raipur-3'!C54="","",'Raipur-3'!C54)</f>
        <v>Apna Mart Samta Colony</v>
      </c>
      <c r="D54" s="164">
        <f>'Production Summary'!$N$4</f>
        <v>666</v>
      </c>
      <c r="E54" s="164">
        <f>'Production Summary'!$M$4</f>
        <v>27.75</v>
      </c>
      <c r="F54" s="164">
        <v>0</v>
      </c>
      <c r="G54" s="167">
        <f t="shared" si="95"/>
        <v>674.40000000000009</v>
      </c>
      <c r="H54" s="167">
        <v>28.1</v>
      </c>
      <c r="I54" s="164">
        <v>0</v>
      </c>
      <c r="J54" s="164">
        <f>'Production Summary'!$N$6</f>
        <v>200</v>
      </c>
      <c r="K54" s="328">
        <f>'Production Summary'!$M$6</f>
        <v>7.5</v>
      </c>
      <c r="L54" s="164">
        <v>0</v>
      </c>
      <c r="M54" s="365">
        <f>'Production Summary'!$N$7</f>
        <v>612.72</v>
      </c>
      <c r="N54" s="367">
        <f>'Production Summary'!$M$7</f>
        <v>25.53</v>
      </c>
      <c r="O54" s="164">
        <v>0</v>
      </c>
      <c r="P54" s="164">
        <f>'Production Summary'!$N$8</f>
        <v>780</v>
      </c>
      <c r="Q54" s="164">
        <f>'Production Summary'!$M$8</f>
        <v>65</v>
      </c>
      <c r="R54" s="164">
        <v>0</v>
      </c>
      <c r="S54" s="164">
        <f>'Production Summary'!$N$9</f>
        <v>720</v>
      </c>
      <c r="T54" s="164">
        <f>'Production Summary'!$M$9</f>
        <v>60</v>
      </c>
      <c r="U54" s="164">
        <v>0</v>
      </c>
      <c r="V54" s="164">
        <f>'Production Summary'!$N$10</f>
        <v>876</v>
      </c>
      <c r="W54" s="164">
        <f>'Production Summary'!$M$10</f>
        <v>73</v>
      </c>
      <c r="X54" s="164">
        <v>0</v>
      </c>
      <c r="Y54" s="164">
        <f>'Production Summary'!$N$14</f>
        <v>177</v>
      </c>
      <c r="Z54" s="328">
        <f>'Production Summary'!$M$14</f>
        <v>14.75</v>
      </c>
      <c r="AA54" s="164">
        <v>0</v>
      </c>
      <c r="AB54" s="167">
        <f t="shared" si="40"/>
        <v>126</v>
      </c>
      <c r="AC54" s="164">
        <f>'Production Summary'!$M$16</f>
        <v>21</v>
      </c>
      <c r="AD54" s="164">
        <v>0</v>
      </c>
      <c r="AE54" s="164">
        <f>'Production Summary'!$N$16</f>
        <v>252</v>
      </c>
      <c r="AF54" s="164">
        <f>'Production Summary'!$M$16</f>
        <v>21</v>
      </c>
      <c r="AG54" s="164">
        <v>0</v>
      </c>
      <c r="AH54" s="164">
        <f>'Production Summary'!$N$18</f>
        <v>1035</v>
      </c>
      <c r="AI54" s="164">
        <f>'Production Summary'!$M$18</f>
        <v>17.25</v>
      </c>
      <c r="AJ54" s="164">
        <v>0</v>
      </c>
      <c r="AK54" s="167">
        <f t="shared" si="183"/>
        <v>892.5</v>
      </c>
      <c r="AL54" s="167">
        <v>29.75</v>
      </c>
      <c r="AM54" s="164">
        <v>0</v>
      </c>
      <c r="AN54" s="164">
        <f>'Production Summary'!$N$20</f>
        <v>864</v>
      </c>
      <c r="AO54" s="164">
        <f>'Production Summary'!$M$20</f>
        <v>72</v>
      </c>
      <c r="AP54" s="164">
        <v>0</v>
      </c>
      <c r="AQ54" s="164">
        <f>'Production Summary'!$N$21</f>
        <v>670</v>
      </c>
      <c r="AR54" s="164">
        <f>'Production Summary'!$M$21</f>
        <v>335</v>
      </c>
      <c r="AS54" s="164">
        <v>0</v>
      </c>
      <c r="AT54" s="386">
        <f>'Production Summary'!$N$22</f>
        <v>375</v>
      </c>
      <c r="AU54" s="164">
        <f>'Production Summary'!$N$23</f>
        <v>1050</v>
      </c>
      <c r="AV54" s="167">
        <f t="shared" si="184"/>
        <v>150</v>
      </c>
      <c r="AW54" s="167">
        <v>12.5</v>
      </c>
      <c r="AX54" s="164">
        <v>0</v>
      </c>
      <c r="AY54" s="167">
        <f t="shared" si="102"/>
        <v>150</v>
      </c>
      <c r="AZ54" s="167">
        <v>12.5</v>
      </c>
      <c r="BA54" s="164">
        <v>0</v>
      </c>
      <c r="BB54" s="164">
        <f>'Production Summary'!$N$28</f>
        <v>777</v>
      </c>
      <c r="BC54" s="164">
        <f>'Production Summary'!$M$28</f>
        <v>12.95</v>
      </c>
      <c r="BD54" s="164">
        <v>0</v>
      </c>
      <c r="BE54" s="164">
        <f>'Production Summary'!$N$29</f>
        <v>612</v>
      </c>
      <c r="BF54" s="164">
        <f>'Production Summary'!$M$29</f>
        <v>51</v>
      </c>
      <c r="BG54" s="164">
        <v>0</v>
      </c>
      <c r="BH54" s="164">
        <f>'Production Summary'!$N$30</f>
        <v>500</v>
      </c>
      <c r="BI54" s="164">
        <f>'Production Summary'!$M$30</f>
        <v>250</v>
      </c>
      <c r="BJ54" s="164">
        <v>0</v>
      </c>
      <c r="BK54" s="386"/>
      <c r="BL54" s="164">
        <f>'Production Summary'!$N$32</f>
        <v>875</v>
      </c>
      <c r="BM54" s="164">
        <f>'Production Summary'!$N$34</f>
        <v>360.59999999999997</v>
      </c>
      <c r="BN54" s="164">
        <f>'Production Summary'!$M$34</f>
        <v>6.01</v>
      </c>
      <c r="BO54" s="164">
        <v>0</v>
      </c>
      <c r="BP54" s="164">
        <f>'Production Summary'!$N$36</f>
        <v>717</v>
      </c>
      <c r="BQ54" s="164">
        <f>'Production Summary'!$M$36</f>
        <v>11.95</v>
      </c>
      <c r="BR54" s="164">
        <v>0</v>
      </c>
      <c r="BS54" s="164">
        <f>'Production Summary'!$N$37</f>
        <v>210</v>
      </c>
      <c r="BT54" s="164">
        <f>'Production Summary'!$M$37</f>
        <v>21</v>
      </c>
      <c r="BU54" s="164">
        <v>0</v>
      </c>
      <c r="BV54" s="167">
        <f t="shared" si="186"/>
        <v>300</v>
      </c>
      <c r="BW54" s="167">
        <v>30</v>
      </c>
      <c r="BX54" s="164">
        <v>0</v>
      </c>
      <c r="BY54" s="165">
        <f>'Production Summary'!$N$39</f>
        <v>300.38406247988502</v>
      </c>
      <c r="BZ54" s="164">
        <f>'Production Summary'!$M$39</f>
        <v>30.038406247988501</v>
      </c>
      <c r="CA54" s="164">
        <v>0</v>
      </c>
      <c r="CB54" s="164">
        <f>'Production Summary'!$N$40</f>
        <v>131.30000000000001</v>
      </c>
      <c r="CC54" s="164">
        <f>'Production Summary'!$M$40</f>
        <v>13.13</v>
      </c>
      <c r="CD54" s="164">
        <v>0</v>
      </c>
      <c r="CE54" s="164">
        <f>'Production Summary'!$N$42</f>
        <v>1136.3519999999996</v>
      </c>
      <c r="CF54" s="164">
        <f>'Production Summary'!$M$42</f>
        <v>81.167999999999978</v>
      </c>
      <c r="CG54" s="164">
        <v>0</v>
      </c>
      <c r="CH54" s="164">
        <v>0</v>
      </c>
      <c r="CI54" s="164">
        <f>'Production Summary'!$N$43</f>
        <v>184</v>
      </c>
      <c r="CJ54" s="164">
        <v>0</v>
      </c>
      <c r="CK54" s="164">
        <f>'Production Summary'!$N$44</f>
        <v>355</v>
      </c>
      <c r="CL54" s="164">
        <v>0</v>
      </c>
      <c r="CM54" s="375">
        <f>'Production Summary'!$N$45</f>
        <v>1650</v>
      </c>
      <c r="CN54" s="164">
        <f>'Production Summary'!$N$46</f>
        <v>270</v>
      </c>
      <c r="CO54" s="164">
        <f>'Production Summary'!$N$47</f>
        <v>1350</v>
      </c>
      <c r="CP54" s="166"/>
      <c r="CQ54" s="167">
        <f t="shared" si="110"/>
        <v>7854</v>
      </c>
      <c r="CR54" s="167">
        <v>65.45</v>
      </c>
      <c r="CS54" s="167">
        <f t="shared" si="111"/>
        <v>10863</v>
      </c>
      <c r="CT54" s="167">
        <v>120.7</v>
      </c>
      <c r="CU54" s="167">
        <f t="shared" si="112"/>
        <v>10312.199999999999</v>
      </c>
      <c r="CV54" s="167">
        <v>286.45</v>
      </c>
      <c r="CW54" s="167">
        <f t="shared" si="113"/>
        <v>10174.5</v>
      </c>
      <c r="CX54" s="167">
        <v>565.25</v>
      </c>
      <c r="CY54" s="167">
        <f t="shared" si="114"/>
        <v>9929.6999999999989</v>
      </c>
      <c r="CZ54" s="167">
        <v>551.65</v>
      </c>
      <c r="DA54" s="167">
        <f t="shared" si="115"/>
        <v>9929.6999999999989</v>
      </c>
      <c r="DB54" s="167">
        <v>551.65</v>
      </c>
      <c r="DC54" s="531">
        <f t="shared" si="181"/>
        <v>9164.6999999999989</v>
      </c>
      <c r="DD54" s="531">
        <v>509.15</v>
      </c>
      <c r="DE54" s="531">
        <f t="shared" si="182"/>
        <v>9164.6999999999989</v>
      </c>
      <c r="DF54" s="531">
        <v>509.15</v>
      </c>
      <c r="DG54" s="167">
        <f t="shared" si="118"/>
        <v>11152</v>
      </c>
      <c r="DH54" s="167">
        <v>2788</v>
      </c>
      <c r="DI54" s="167">
        <f t="shared" si="119"/>
        <v>9656</v>
      </c>
      <c r="DJ54" s="167">
        <v>120.7</v>
      </c>
      <c r="DK54" s="167">
        <f t="shared" si="120"/>
        <v>10312.199999999999</v>
      </c>
      <c r="DL54" s="167">
        <v>286.45</v>
      </c>
      <c r="DM54" s="167">
        <f t="shared" si="121"/>
        <v>10174.5</v>
      </c>
      <c r="DN54" s="167">
        <v>565.25</v>
      </c>
      <c r="DO54" s="167">
        <f>'Production Summary'!$N$61</f>
        <v>4500</v>
      </c>
      <c r="DP54" s="531">
        <f>'Production Summary'!$M$61</f>
        <v>750</v>
      </c>
      <c r="DQ54" s="164">
        <v>0</v>
      </c>
      <c r="DR54" s="164">
        <f>'Production Summary'!$N$62</f>
        <v>8900</v>
      </c>
      <c r="DS54" s="164">
        <f>'Production Summary'!$N$70</f>
        <v>300</v>
      </c>
      <c r="DT54" s="328">
        <f>'Production Summary'!$M$70</f>
        <v>25</v>
      </c>
      <c r="DU54" s="164">
        <v>0</v>
      </c>
      <c r="DV54" s="164">
        <f t="shared" si="125"/>
        <v>150</v>
      </c>
      <c r="DW54" s="164">
        <v>0</v>
      </c>
      <c r="DX54" s="167">
        <f t="shared" si="185"/>
        <v>192</v>
      </c>
      <c r="DY54" s="164">
        <v>0</v>
      </c>
      <c r="DZ54" s="167">
        <f>'Production Summary'!$N$65</f>
        <v>384</v>
      </c>
      <c r="EA54" s="164">
        <v>0</v>
      </c>
      <c r="EB54" s="167">
        <f>'Production Summary'!$N$66</f>
        <v>192</v>
      </c>
      <c r="EC54" s="164">
        <v>0</v>
      </c>
      <c r="ED54" s="164">
        <f>'Production Summary'!$N$67</f>
        <v>96</v>
      </c>
      <c r="EE54" s="164">
        <v>0</v>
      </c>
      <c r="EF54" s="164">
        <f>'Production Summary'!$N$68</f>
        <v>96</v>
      </c>
      <c r="EG54" s="164">
        <v>0</v>
      </c>
      <c r="EH54" s="164">
        <f>'Production Summary'!$N$69</f>
        <v>340</v>
      </c>
      <c r="EI54" s="101"/>
      <c r="EJ54" s="3"/>
      <c r="EK54" s="3"/>
      <c r="ER54" s="64" t="s">
        <v>70</v>
      </c>
      <c r="ES54" s="61" t="str">
        <f>C53</f>
        <v>Apna Mart Shrinagar</v>
      </c>
      <c r="ET54" s="24">
        <f t="shared" si="36"/>
        <v>0</v>
      </c>
    </row>
    <row r="55" spans="1:150" ht="15" customHeight="1">
      <c r="A55" t="b">
        <f>C55='Raipur-3'!C55</f>
        <v>1</v>
      </c>
      <c r="B55" s="65">
        <f t="shared" si="37"/>
        <v>50</v>
      </c>
      <c r="C55" s="61" t="str">
        <f>IF('Raipur-3'!C55="","",'Raipur-3'!C55)</f>
        <v>Apna Mart Kabir Nagar</v>
      </c>
      <c r="D55" s="164">
        <f>'Production Summary'!$N$4</f>
        <v>666</v>
      </c>
      <c r="E55" s="164">
        <f>'Production Summary'!$M$4</f>
        <v>27.75</v>
      </c>
      <c r="F55" s="164">
        <v>0</v>
      </c>
      <c r="G55" s="167">
        <f t="shared" si="95"/>
        <v>674.40000000000009</v>
      </c>
      <c r="H55" s="167">
        <v>28.1</v>
      </c>
      <c r="I55" s="164">
        <v>0</v>
      </c>
      <c r="J55" s="164">
        <f>'Production Summary'!$N$6</f>
        <v>200</v>
      </c>
      <c r="K55" s="328">
        <f>'Production Summary'!$M$6</f>
        <v>7.5</v>
      </c>
      <c r="L55" s="164">
        <v>0</v>
      </c>
      <c r="M55" s="365">
        <f>'Production Summary'!$N$7</f>
        <v>612.72</v>
      </c>
      <c r="N55" s="367">
        <f>'Production Summary'!$M$7</f>
        <v>25.53</v>
      </c>
      <c r="O55" s="164">
        <v>0</v>
      </c>
      <c r="P55" s="164">
        <f>'Production Summary'!$N$8</f>
        <v>780</v>
      </c>
      <c r="Q55" s="164">
        <f>'Production Summary'!$M$8</f>
        <v>65</v>
      </c>
      <c r="R55" s="164">
        <v>0</v>
      </c>
      <c r="S55" s="164">
        <f>'Production Summary'!$N$9</f>
        <v>720</v>
      </c>
      <c r="T55" s="164">
        <f>'Production Summary'!$M$9</f>
        <v>60</v>
      </c>
      <c r="U55" s="164">
        <v>0</v>
      </c>
      <c r="V55" s="164">
        <f>'Production Summary'!$N$10</f>
        <v>876</v>
      </c>
      <c r="W55" s="164">
        <f>'Production Summary'!$M$10</f>
        <v>73</v>
      </c>
      <c r="X55" s="164">
        <v>0</v>
      </c>
      <c r="Y55" s="164">
        <f>'Production Summary'!$N$14</f>
        <v>177</v>
      </c>
      <c r="Z55" s="328">
        <f>'Production Summary'!$M$14</f>
        <v>14.75</v>
      </c>
      <c r="AA55" s="164">
        <v>0</v>
      </c>
      <c r="AB55" s="167">
        <f t="shared" si="40"/>
        <v>126</v>
      </c>
      <c r="AC55" s="164">
        <f>'Production Summary'!$M$16</f>
        <v>21</v>
      </c>
      <c r="AD55" s="164">
        <v>0</v>
      </c>
      <c r="AE55" s="164">
        <f>'Production Summary'!$N$16</f>
        <v>252</v>
      </c>
      <c r="AF55" s="164">
        <f>'Production Summary'!$M$16</f>
        <v>21</v>
      </c>
      <c r="AG55" s="164">
        <v>0</v>
      </c>
      <c r="AH55" s="164">
        <f>'Production Summary'!$N$18</f>
        <v>1035</v>
      </c>
      <c r="AI55" s="164">
        <f>'Production Summary'!$M$18</f>
        <v>17.25</v>
      </c>
      <c r="AJ55" s="164">
        <v>0</v>
      </c>
      <c r="AK55" s="167">
        <f t="shared" si="183"/>
        <v>892.5</v>
      </c>
      <c r="AL55" s="167">
        <v>29.75</v>
      </c>
      <c r="AM55" s="164">
        <v>0</v>
      </c>
      <c r="AN55" s="164">
        <f>'Production Summary'!$N$20</f>
        <v>864</v>
      </c>
      <c r="AO55" s="164">
        <f>'Production Summary'!$M$20</f>
        <v>72</v>
      </c>
      <c r="AP55" s="164">
        <v>0</v>
      </c>
      <c r="AQ55" s="164">
        <f>'Production Summary'!$N$21</f>
        <v>670</v>
      </c>
      <c r="AR55" s="164">
        <f>'Production Summary'!$M$21</f>
        <v>335</v>
      </c>
      <c r="AS55" s="164">
        <v>0</v>
      </c>
      <c r="AT55" s="386">
        <f>'Production Summary'!$N$22</f>
        <v>375</v>
      </c>
      <c r="AU55" s="164">
        <f>'Production Summary'!$N$23</f>
        <v>1050</v>
      </c>
      <c r="AV55" s="167">
        <f t="shared" si="184"/>
        <v>150</v>
      </c>
      <c r="AW55" s="167">
        <v>12.5</v>
      </c>
      <c r="AX55" s="164">
        <v>0</v>
      </c>
      <c r="AY55" s="167">
        <f t="shared" si="102"/>
        <v>150</v>
      </c>
      <c r="AZ55" s="167">
        <v>12.5</v>
      </c>
      <c r="BA55" s="164">
        <v>0</v>
      </c>
      <c r="BB55" s="164">
        <f>'Production Summary'!$N$28</f>
        <v>777</v>
      </c>
      <c r="BC55" s="164">
        <f>'Production Summary'!$M$28</f>
        <v>12.95</v>
      </c>
      <c r="BD55" s="164">
        <v>0</v>
      </c>
      <c r="BE55" s="164">
        <f>'Production Summary'!$N$29</f>
        <v>612</v>
      </c>
      <c r="BF55" s="164">
        <f>'Production Summary'!$M$29</f>
        <v>51</v>
      </c>
      <c r="BG55" s="164">
        <v>0</v>
      </c>
      <c r="BH55" s="164">
        <f>'Production Summary'!$N$30</f>
        <v>500</v>
      </c>
      <c r="BI55" s="164">
        <f>'Production Summary'!$M$30</f>
        <v>250</v>
      </c>
      <c r="BJ55" s="164">
        <v>0</v>
      </c>
      <c r="BK55" s="386"/>
      <c r="BL55" s="164">
        <f>'Production Summary'!$N$32</f>
        <v>875</v>
      </c>
      <c r="BM55" s="164">
        <f>'Production Summary'!$N$34</f>
        <v>360.59999999999997</v>
      </c>
      <c r="BN55" s="164">
        <f>'Production Summary'!$M$34</f>
        <v>6.01</v>
      </c>
      <c r="BO55" s="164">
        <v>0</v>
      </c>
      <c r="BP55" s="164">
        <f>'Production Summary'!$N$36</f>
        <v>717</v>
      </c>
      <c r="BQ55" s="164">
        <f>'Production Summary'!$M$36</f>
        <v>11.95</v>
      </c>
      <c r="BR55" s="164">
        <v>0</v>
      </c>
      <c r="BS55" s="164">
        <f>'Production Summary'!$N$37</f>
        <v>210</v>
      </c>
      <c r="BT55" s="164">
        <f>'Production Summary'!$M$37</f>
        <v>21</v>
      </c>
      <c r="BU55" s="164">
        <v>0</v>
      </c>
      <c r="BV55" s="167">
        <f t="shared" si="186"/>
        <v>300</v>
      </c>
      <c r="BW55" s="167">
        <v>30</v>
      </c>
      <c r="BX55" s="164">
        <v>0</v>
      </c>
      <c r="BY55" s="165">
        <f>'Production Summary'!$N$39</f>
        <v>300.38406247988502</v>
      </c>
      <c r="BZ55" s="164">
        <f>'Production Summary'!$M$39</f>
        <v>30.038406247988501</v>
      </c>
      <c r="CA55" s="164">
        <v>0</v>
      </c>
      <c r="CB55" s="164">
        <f>'Production Summary'!$N$40</f>
        <v>131.30000000000001</v>
      </c>
      <c r="CC55" s="164">
        <f>'Production Summary'!$M$40</f>
        <v>13.13</v>
      </c>
      <c r="CD55" s="164">
        <v>0</v>
      </c>
      <c r="CE55" s="164">
        <f>'Production Summary'!$N$42</f>
        <v>1136.3519999999996</v>
      </c>
      <c r="CF55" s="164">
        <f>'Production Summary'!$M$42</f>
        <v>81.167999999999978</v>
      </c>
      <c r="CG55" s="164">
        <v>0</v>
      </c>
      <c r="CH55" s="164">
        <v>0</v>
      </c>
      <c r="CI55" s="164">
        <f>'Production Summary'!$N$43</f>
        <v>184</v>
      </c>
      <c r="CJ55" s="164">
        <v>0</v>
      </c>
      <c r="CK55" s="164">
        <f>'Production Summary'!$N$44</f>
        <v>355</v>
      </c>
      <c r="CL55" s="164">
        <v>0</v>
      </c>
      <c r="CM55" s="375">
        <f>'Production Summary'!$N$45</f>
        <v>1650</v>
      </c>
      <c r="CN55" s="164">
        <f>'Production Summary'!$N$46</f>
        <v>270</v>
      </c>
      <c r="CO55" s="164">
        <f>'Production Summary'!$N$47</f>
        <v>1350</v>
      </c>
      <c r="CP55" s="166"/>
      <c r="CQ55" s="167">
        <f t="shared" si="110"/>
        <v>7854</v>
      </c>
      <c r="CR55" s="167">
        <v>65.45</v>
      </c>
      <c r="CS55" s="167">
        <f t="shared" si="111"/>
        <v>10863</v>
      </c>
      <c r="CT55" s="167">
        <v>120.7</v>
      </c>
      <c r="CU55" s="167">
        <f t="shared" si="112"/>
        <v>10312.199999999999</v>
      </c>
      <c r="CV55" s="167">
        <v>286.45</v>
      </c>
      <c r="CW55" s="167">
        <f t="shared" si="113"/>
        <v>10174.5</v>
      </c>
      <c r="CX55" s="167">
        <v>565.25</v>
      </c>
      <c r="CY55" s="167">
        <f t="shared" si="114"/>
        <v>9929.6999999999989</v>
      </c>
      <c r="CZ55" s="167">
        <v>551.65</v>
      </c>
      <c r="DA55" s="167">
        <f t="shared" si="115"/>
        <v>9929.6999999999989</v>
      </c>
      <c r="DB55" s="167">
        <v>551.65</v>
      </c>
      <c r="DC55" s="531">
        <f t="shared" si="181"/>
        <v>9164.6999999999989</v>
      </c>
      <c r="DD55" s="531">
        <v>509.15</v>
      </c>
      <c r="DE55" s="531">
        <f t="shared" si="182"/>
        <v>9164.6999999999989</v>
      </c>
      <c r="DF55" s="531">
        <v>509.15</v>
      </c>
      <c r="DG55" s="167">
        <f t="shared" si="118"/>
        <v>11152</v>
      </c>
      <c r="DH55" s="167">
        <v>2788</v>
      </c>
      <c r="DI55" s="167">
        <f t="shared" si="119"/>
        <v>9656</v>
      </c>
      <c r="DJ55" s="167">
        <v>120.7</v>
      </c>
      <c r="DK55" s="167">
        <f t="shared" si="120"/>
        <v>10312.199999999999</v>
      </c>
      <c r="DL55" s="167">
        <v>286.45</v>
      </c>
      <c r="DM55" s="167">
        <f t="shared" si="121"/>
        <v>10174.5</v>
      </c>
      <c r="DN55" s="167">
        <v>565.25</v>
      </c>
      <c r="DO55" s="167">
        <f>'Production Summary'!$N$61</f>
        <v>4500</v>
      </c>
      <c r="DP55" s="531">
        <f>'Production Summary'!$M$61</f>
        <v>750</v>
      </c>
      <c r="DQ55" s="164">
        <v>0</v>
      </c>
      <c r="DR55" s="164">
        <f>'Production Summary'!$N$62</f>
        <v>8900</v>
      </c>
      <c r="DS55" s="164">
        <f>'Production Summary'!$N$70</f>
        <v>300</v>
      </c>
      <c r="DT55" s="328">
        <f>'Production Summary'!$M$70</f>
        <v>25</v>
      </c>
      <c r="DU55" s="164">
        <v>0</v>
      </c>
      <c r="DV55" s="164">
        <f t="shared" si="125"/>
        <v>150</v>
      </c>
      <c r="DW55" s="164">
        <v>0</v>
      </c>
      <c r="DX55" s="167">
        <f t="shared" si="185"/>
        <v>192</v>
      </c>
      <c r="DY55" s="164">
        <v>0</v>
      </c>
      <c r="DZ55" s="167">
        <f>'Production Summary'!$N$65</f>
        <v>384</v>
      </c>
      <c r="EA55" s="164">
        <v>0</v>
      </c>
      <c r="EB55" s="167">
        <f>'Production Summary'!$N$66</f>
        <v>192</v>
      </c>
      <c r="EC55" s="164">
        <v>0</v>
      </c>
      <c r="ED55" s="164">
        <f>'Production Summary'!$N$67</f>
        <v>96</v>
      </c>
      <c r="EE55" s="164">
        <v>0</v>
      </c>
      <c r="EF55" s="164">
        <f>'Production Summary'!$N$68</f>
        <v>96</v>
      </c>
      <c r="EG55" s="164">
        <v>0</v>
      </c>
      <c r="EH55" s="164">
        <f>'Production Summary'!$N$69</f>
        <v>340</v>
      </c>
      <c r="EI55" s="101"/>
      <c r="EJ55" s="3"/>
      <c r="EK55" s="3"/>
      <c r="ER55" s="64" t="s">
        <v>71</v>
      </c>
      <c r="ES55" s="61" t="e">
        <f>#REF!</f>
        <v>#REF!</v>
      </c>
      <c r="ET55" s="24">
        <f t="shared" si="36"/>
        <v>0</v>
      </c>
    </row>
    <row r="56" spans="1:150" ht="15" customHeight="1">
      <c r="A56" t="b">
        <f>C56='Raipur-3'!C56</f>
        <v>1</v>
      </c>
      <c r="B56" s="65">
        <f t="shared" si="37"/>
        <v>51</v>
      </c>
      <c r="C56" s="61" t="str">
        <f>IF('Raipur-3'!C56="","",'Raipur-3'!C56)</f>
        <v>Apna Mart Devendra Nagar</v>
      </c>
      <c r="D56" s="164">
        <f>'Production Summary'!$N$4</f>
        <v>666</v>
      </c>
      <c r="E56" s="164">
        <f>'Production Summary'!$M$4</f>
        <v>27.75</v>
      </c>
      <c r="F56" s="164">
        <v>0</v>
      </c>
      <c r="G56" s="167">
        <f t="shared" si="95"/>
        <v>674.40000000000009</v>
      </c>
      <c r="H56" s="167">
        <v>28.1</v>
      </c>
      <c r="I56" s="164">
        <v>0</v>
      </c>
      <c r="J56" s="164">
        <f>'Production Summary'!$N$6</f>
        <v>200</v>
      </c>
      <c r="K56" s="328">
        <f>'Production Summary'!$M$6</f>
        <v>7.5</v>
      </c>
      <c r="L56" s="164">
        <v>0</v>
      </c>
      <c r="M56" s="365">
        <f>'Production Summary'!$N$7</f>
        <v>612.72</v>
      </c>
      <c r="N56" s="367">
        <f>'Production Summary'!$M$7</f>
        <v>25.53</v>
      </c>
      <c r="O56" s="164">
        <v>0</v>
      </c>
      <c r="P56" s="164">
        <f>'Production Summary'!$N$8</f>
        <v>780</v>
      </c>
      <c r="Q56" s="164">
        <f>'Production Summary'!$M$8</f>
        <v>65</v>
      </c>
      <c r="R56" s="164">
        <v>0</v>
      </c>
      <c r="S56" s="164">
        <f>'Production Summary'!$N$9</f>
        <v>720</v>
      </c>
      <c r="T56" s="164">
        <f>'Production Summary'!$M$9</f>
        <v>60</v>
      </c>
      <c r="U56" s="164">
        <v>0</v>
      </c>
      <c r="V56" s="164">
        <f>'Production Summary'!$N$10</f>
        <v>876</v>
      </c>
      <c r="W56" s="164">
        <f>'Production Summary'!$M$10</f>
        <v>73</v>
      </c>
      <c r="X56" s="164">
        <v>0</v>
      </c>
      <c r="Y56" s="164">
        <f>'Production Summary'!$N$14</f>
        <v>177</v>
      </c>
      <c r="Z56" s="328">
        <f>'Production Summary'!$M$14</f>
        <v>14.75</v>
      </c>
      <c r="AA56" s="164">
        <v>0</v>
      </c>
      <c r="AB56" s="167">
        <f t="shared" si="40"/>
        <v>126</v>
      </c>
      <c r="AC56" s="164">
        <f>'Production Summary'!$M$16</f>
        <v>21</v>
      </c>
      <c r="AD56" s="164">
        <v>0</v>
      </c>
      <c r="AE56" s="164">
        <f>'Production Summary'!$N$16</f>
        <v>252</v>
      </c>
      <c r="AF56" s="164">
        <f>'Production Summary'!$M$16</f>
        <v>21</v>
      </c>
      <c r="AG56" s="164">
        <v>0</v>
      </c>
      <c r="AH56" s="164">
        <f>'Production Summary'!$N$18</f>
        <v>1035</v>
      </c>
      <c r="AI56" s="164">
        <f>'Production Summary'!$M$18</f>
        <v>17.25</v>
      </c>
      <c r="AJ56" s="164">
        <v>0</v>
      </c>
      <c r="AK56" s="167">
        <f t="shared" si="183"/>
        <v>892.5</v>
      </c>
      <c r="AL56" s="167">
        <v>29.75</v>
      </c>
      <c r="AM56" s="164">
        <v>0</v>
      </c>
      <c r="AN56" s="164">
        <f>'Production Summary'!$N$20</f>
        <v>864</v>
      </c>
      <c r="AO56" s="164">
        <f>'Production Summary'!$M$20</f>
        <v>72</v>
      </c>
      <c r="AP56" s="164">
        <v>0</v>
      </c>
      <c r="AQ56" s="164">
        <f>'Production Summary'!$N$21</f>
        <v>670</v>
      </c>
      <c r="AR56" s="164">
        <f>'Production Summary'!$M$21</f>
        <v>335</v>
      </c>
      <c r="AS56" s="164">
        <v>0</v>
      </c>
      <c r="AT56" s="386">
        <f>'Production Summary'!$N$22</f>
        <v>375</v>
      </c>
      <c r="AU56" s="164">
        <f>'Production Summary'!$N$23</f>
        <v>1050</v>
      </c>
      <c r="AV56" s="167">
        <f t="shared" si="184"/>
        <v>150</v>
      </c>
      <c r="AW56" s="167">
        <v>12.5</v>
      </c>
      <c r="AX56" s="164">
        <v>0</v>
      </c>
      <c r="AY56" s="167">
        <f t="shared" si="102"/>
        <v>150</v>
      </c>
      <c r="AZ56" s="167">
        <v>12.5</v>
      </c>
      <c r="BA56" s="164">
        <v>0</v>
      </c>
      <c r="BB56" s="164">
        <f>'Production Summary'!$N$28</f>
        <v>777</v>
      </c>
      <c r="BC56" s="164">
        <f>'Production Summary'!$M$28</f>
        <v>12.95</v>
      </c>
      <c r="BD56" s="164">
        <v>0</v>
      </c>
      <c r="BE56" s="164">
        <f>'Production Summary'!$N$29</f>
        <v>612</v>
      </c>
      <c r="BF56" s="164">
        <f>'Production Summary'!$M$29</f>
        <v>51</v>
      </c>
      <c r="BG56" s="164">
        <v>0</v>
      </c>
      <c r="BH56" s="164">
        <f>'Production Summary'!$N$30</f>
        <v>500</v>
      </c>
      <c r="BI56" s="164">
        <f>'Production Summary'!$M$30</f>
        <v>250</v>
      </c>
      <c r="BJ56" s="164">
        <v>0</v>
      </c>
      <c r="BK56" s="386"/>
      <c r="BL56" s="164">
        <f>'Production Summary'!$N$32</f>
        <v>875</v>
      </c>
      <c r="BM56" s="164">
        <f>'Production Summary'!$N$34</f>
        <v>360.59999999999997</v>
      </c>
      <c r="BN56" s="164">
        <f>'Production Summary'!$M$34</f>
        <v>6.01</v>
      </c>
      <c r="BO56" s="164">
        <v>0</v>
      </c>
      <c r="BP56" s="164">
        <f>'Production Summary'!$N$36</f>
        <v>717</v>
      </c>
      <c r="BQ56" s="164">
        <f>'Production Summary'!$M$36</f>
        <v>11.95</v>
      </c>
      <c r="BR56" s="164">
        <v>0</v>
      </c>
      <c r="BS56" s="164">
        <f>'Production Summary'!$N$37</f>
        <v>210</v>
      </c>
      <c r="BT56" s="164">
        <f>'Production Summary'!$M$37</f>
        <v>21</v>
      </c>
      <c r="BU56" s="164">
        <v>0</v>
      </c>
      <c r="BV56" s="167">
        <f t="shared" si="186"/>
        <v>300</v>
      </c>
      <c r="BW56" s="167">
        <v>30</v>
      </c>
      <c r="BX56" s="164">
        <v>0</v>
      </c>
      <c r="BY56" s="165">
        <f>'Production Summary'!$N$39</f>
        <v>300.38406247988502</v>
      </c>
      <c r="BZ56" s="164">
        <f>'Production Summary'!$M$39</f>
        <v>30.038406247988501</v>
      </c>
      <c r="CA56" s="164">
        <v>0</v>
      </c>
      <c r="CB56" s="164">
        <f>'Production Summary'!$N$40</f>
        <v>131.30000000000001</v>
      </c>
      <c r="CC56" s="164">
        <f>'Production Summary'!$M$40</f>
        <v>13.13</v>
      </c>
      <c r="CD56" s="164">
        <v>0</v>
      </c>
      <c r="CE56" s="164">
        <f>'Production Summary'!$N$42</f>
        <v>1136.3519999999996</v>
      </c>
      <c r="CF56" s="164">
        <f>'Production Summary'!$M$42</f>
        <v>81.167999999999978</v>
      </c>
      <c r="CG56" s="164">
        <v>0</v>
      </c>
      <c r="CH56" s="164">
        <v>0</v>
      </c>
      <c r="CI56" s="164">
        <f>'Production Summary'!$N$43</f>
        <v>184</v>
      </c>
      <c r="CJ56" s="164">
        <v>0</v>
      </c>
      <c r="CK56" s="164">
        <f>'Production Summary'!$N$44</f>
        <v>355</v>
      </c>
      <c r="CL56" s="164">
        <v>0</v>
      </c>
      <c r="CM56" s="375">
        <f>'Production Summary'!$N$45</f>
        <v>1650</v>
      </c>
      <c r="CN56" s="164">
        <f>'Production Summary'!$N$46</f>
        <v>270</v>
      </c>
      <c r="CO56" s="164">
        <f>'Production Summary'!$N$47</f>
        <v>1350</v>
      </c>
      <c r="CP56" s="166"/>
      <c r="CQ56" s="167">
        <f t="shared" si="110"/>
        <v>7854</v>
      </c>
      <c r="CR56" s="167">
        <v>65.45</v>
      </c>
      <c r="CS56" s="167">
        <f t="shared" si="111"/>
        <v>10863</v>
      </c>
      <c r="CT56" s="167">
        <v>120.7</v>
      </c>
      <c r="CU56" s="167">
        <f t="shared" si="112"/>
        <v>10312.199999999999</v>
      </c>
      <c r="CV56" s="167">
        <v>286.45</v>
      </c>
      <c r="CW56" s="167">
        <f t="shared" si="113"/>
        <v>10174.5</v>
      </c>
      <c r="CX56" s="167">
        <v>565.25</v>
      </c>
      <c r="CY56" s="167">
        <f t="shared" si="114"/>
        <v>9929.6999999999989</v>
      </c>
      <c r="CZ56" s="167">
        <v>551.65</v>
      </c>
      <c r="DA56" s="167">
        <f t="shared" si="115"/>
        <v>9929.6999999999989</v>
      </c>
      <c r="DB56" s="167">
        <v>551.65</v>
      </c>
      <c r="DC56" s="531">
        <f t="shared" si="181"/>
        <v>9164.6999999999989</v>
      </c>
      <c r="DD56" s="531">
        <v>509.15</v>
      </c>
      <c r="DE56" s="531">
        <f t="shared" si="182"/>
        <v>9164.6999999999989</v>
      </c>
      <c r="DF56" s="531">
        <v>509.15</v>
      </c>
      <c r="DG56" s="167">
        <f t="shared" si="118"/>
        <v>11152</v>
      </c>
      <c r="DH56" s="167">
        <v>2788</v>
      </c>
      <c r="DI56" s="167">
        <f t="shared" si="119"/>
        <v>9656</v>
      </c>
      <c r="DJ56" s="167">
        <v>120.7</v>
      </c>
      <c r="DK56" s="167">
        <f t="shared" si="120"/>
        <v>10312.199999999999</v>
      </c>
      <c r="DL56" s="167">
        <v>286.45</v>
      </c>
      <c r="DM56" s="167">
        <f t="shared" si="121"/>
        <v>10174.5</v>
      </c>
      <c r="DN56" s="167">
        <v>565.25</v>
      </c>
      <c r="DO56" s="167">
        <f>'Production Summary'!$N$61</f>
        <v>4500</v>
      </c>
      <c r="DP56" s="531">
        <f>'Production Summary'!$M$61</f>
        <v>750</v>
      </c>
      <c r="DQ56" s="164">
        <v>0</v>
      </c>
      <c r="DR56" s="164">
        <f>'Production Summary'!$N$62</f>
        <v>8900</v>
      </c>
      <c r="DS56" s="164">
        <f>'Production Summary'!$N$70</f>
        <v>300</v>
      </c>
      <c r="DT56" s="328">
        <f>'Production Summary'!$M$70</f>
        <v>25</v>
      </c>
      <c r="DU56" s="164">
        <v>0</v>
      </c>
      <c r="DV56" s="164">
        <f t="shared" si="125"/>
        <v>150</v>
      </c>
      <c r="DW56" s="164">
        <v>0</v>
      </c>
      <c r="DX56" s="167">
        <f t="shared" si="185"/>
        <v>192</v>
      </c>
      <c r="DY56" s="164">
        <v>0</v>
      </c>
      <c r="DZ56" s="167">
        <f>'Production Summary'!$N$65</f>
        <v>384</v>
      </c>
      <c r="EA56" s="164">
        <v>0</v>
      </c>
      <c r="EB56" s="167">
        <f>'Production Summary'!$N$66</f>
        <v>192</v>
      </c>
      <c r="EC56" s="164">
        <v>0</v>
      </c>
      <c r="ED56" s="164">
        <f>'Production Summary'!$N$67</f>
        <v>96</v>
      </c>
      <c r="EE56" s="164">
        <v>0</v>
      </c>
      <c r="EF56" s="164">
        <f>'Production Summary'!$N$68</f>
        <v>96</v>
      </c>
      <c r="EG56" s="164">
        <v>0</v>
      </c>
      <c r="EH56" s="164">
        <f>'Production Summary'!$N$69</f>
        <v>340</v>
      </c>
      <c r="EI56" s="101"/>
      <c r="EJ56" s="3"/>
      <c r="EK56" s="3"/>
      <c r="ER56" s="64" t="s">
        <v>72</v>
      </c>
      <c r="ES56" s="61" t="e">
        <f>#REF!</f>
        <v>#REF!</v>
      </c>
      <c r="ET56" s="24">
        <f t="shared" si="36"/>
        <v>0</v>
      </c>
    </row>
    <row r="57" spans="1:150" ht="15" customHeight="1">
      <c r="A57" t="b">
        <f>C57='Raipur-3'!C57</f>
        <v>1</v>
      </c>
      <c r="B57" s="65">
        <f t="shared" si="37"/>
        <v>52</v>
      </c>
      <c r="C57" s="61" t="str">
        <f>IF('Raipur-3'!C57="","",'Raipur-3'!C57)</f>
        <v>Apna Mart Avanti Vihar Raipur</v>
      </c>
      <c r="D57" s="164">
        <f>'Production Summary'!$N$4</f>
        <v>666</v>
      </c>
      <c r="E57" s="164">
        <f>'Production Summary'!$M$4</f>
        <v>27.75</v>
      </c>
      <c r="F57" s="164">
        <v>0</v>
      </c>
      <c r="G57" s="167">
        <f t="shared" si="95"/>
        <v>674.40000000000009</v>
      </c>
      <c r="H57" s="167">
        <v>28.1</v>
      </c>
      <c r="I57" s="164">
        <v>0</v>
      </c>
      <c r="J57" s="164">
        <f>'Production Summary'!$N$6</f>
        <v>200</v>
      </c>
      <c r="K57" s="328">
        <f>'Production Summary'!$M$6</f>
        <v>7.5</v>
      </c>
      <c r="L57" s="164">
        <v>0</v>
      </c>
      <c r="M57" s="365">
        <f>'Production Summary'!$N$7</f>
        <v>612.72</v>
      </c>
      <c r="N57" s="367">
        <f>'Production Summary'!$M$7</f>
        <v>25.53</v>
      </c>
      <c r="O57" s="164">
        <v>0</v>
      </c>
      <c r="P57" s="164">
        <f>'Production Summary'!$N$8</f>
        <v>780</v>
      </c>
      <c r="Q57" s="164">
        <f>'Production Summary'!$M$8</f>
        <v>65</v>
      </c>
      <c r="R57" s="164">
        <v>0</v>
      </c>
      <c r="S57" s="164">
        <f>'Production Summary'!$N$9</f>
        <v>720</v>
      </c>
      <c r="T57" s="164">
        <f>'Production Summary'!$M$9</f>
        <v>60</v>
      </c>
      <c r="U57" s="164">
        <v>0</v>
      </c>
      <c r="V57" s="164">
        <f>'Production Summary'!$N$10</f>
        <v>876</v>
      </c>
      <c r="W57" s="164">
        <f>'Production Summary'!$M$10</f>
        <v>73</v>
      </c>
      <c r="X57" s="164">
        <v>0</v>
      </c>
      <c r="Y57" s="164">
        <f>'Production Summary'!$N$14</f>
        <v>177</v>
      </c>
      <c r="Z57" s="328">
        <f>'Production Summary'!$M$14</f>
        <v>14.75</v>
      </c>
      <c r="AA57" s="164">
        <v>0</v>
      </c>
      <c r="AB57" s="167">
        <f t="shared" si="40"/>
        <v>126</v>
      </c>
      <c r="AC57" s="164">
        <f>'Production Summary'!$M$16</f>
        <v>21</v>
      </c>
      <c r="AD57" s="164">
        <v>0</v>
      </c>
      <c r="AE57" s="164">
        <f>'Production Summary'!$N$16</f>
        <v>252</v>
      </c>
      <c r="AF57" s="164">
        <f>'Production Summary'!$M$16</f>
        <v>21</v>
      </c>
      <c r="AG57" s="164">
        <v>0</v>
      </c>
      <c r="AH57" s="164">
        <f>'Production Summary'!$N$18</f>
        <v>1035</v>
      </c>
      <c r="AI57" s="164">
        <f>'Production Summary'!$M$18</f>
        <v>17.25</v>
      </c>
      <c r="AJ57" s="164">
        <v>0</v>
      </c>
      <c r="AK57" s="167">
        <f t="shared" si="183"/>
        <v>892.5</v>
      </c>
      <c r="AL57" s="167">
        <v>29.75</v>
      </c>
      <c r="AM57" s="164">
        <v>0</v>
      </c>
      <c r="AN57" s="164">
        <f>'Production Summary'!$N$20</f>
        <v>864</v>
      </c>
      <c r="AO57" s="164">
        <f>'Production Summary'!$M$20</f>
        <v>72</v>
      </c>
      <c r="AP57" s="164">
        <v>0</v>
      </c>
      <c r="AQ57" s="164">
        <f>'Production Summary'!$N$21</f>
        <v>670</v>
      </c>
      <c r="AR57" s="164">
        <f>'Production Summary'!$M$21</f>
        <v>335</v>
      </c>
      <c r="AS57" s="164">
        <v>0</v>
      </c>
      <c r="AT57" s="386">
        <f>'Production Summary'!$N$22</f>
        <v>375</v>
      </c>
      <c r="AU57" s="164">
        <f>'Production Summary'!$N$23</f>
        <v>1050</v>
      </c>
      <c r="AV57" s="167">
        <f t="shared" si="184"/>
        <v>150</v>
      </c>
      <c r="AW57" s="167">
        <v>12.5</v>
      </c>
      <c r="AX57" s="164">
        <v>0</v>
      </c>
      <c r="AY57" s="167">
        <f t="shared" si="102"/>
        <v>150</v>
      </c>
      <c r="AZ57" s="167">
        <v>12.5</v>
      </c>
      <c r="BA57" s="164">
        <v>0</v>
      </c>
      <c r="BB57" s="164">
        <f>'Production Summary'!$N$28</f>
        <v>777</v>
      </c>
      <c r="BC57" s="164">
        <f>'Production Summary'!$M$28</f>
        <v>12.95</v>
      </c>
      <c r="BD57" s="164">
        <v>0</v>
      </c>
      <c r="BE57" s="164">
        <f>'Production Summary'!$N$29</f>
        <v>612</v>
      </c>
      <c r="BF57" s="164">
        <f>'Production Summary'!$M$29</f>
        <v>51</v>
      </c>
      <c r="BG57" s="164">
        <v>0</v>
      </c>
      <c r="BH57" s="164">
        <f>'Production Summary'!$N$30</f>
        <v>500</v>
      </c>
      <c r="BI57" s="164">
        <f>'Production Summary'!$M$30</f>
        <v>250</v>
      </c>
      <c r="BJ57" s="164">
        <v>0</v>
      </c>
      <c r="BK57" s="386"/>
      <c r="BL57" s="164">
        <f>'Production Summary'!$N$32</f>
        <v>875</v>
      </c>
      <c r="BM57" s="164">
        <f>'Production Summary'!$N$34</f>
        <v>360.59999999999997</v>
      </c>
      <c r="BN57" s="164">
        <f>'Production Summary'!$M$34</f>
        <v>6.01</v>
      </c>
      <c r="BO57" s="164">
        <v>0</v>
      </c>
      <c r="BP57" s="164">
        <f>'Production Summary'!$N$36</f>
        <v>717</v>
      </c>
      <c r="BQ57" s="164">
        <f>'Production Summary'!$M$36</f>
        <v>11.95</v>
      </c>
      <c r="BR57" s="164">
        <v>0</v>
      </c>
      <c r="BS57" s="164">
        <f>'Production Summary'!$N$37</f>
        <v>210</v>
      </c>
      <c r="BT57" s="164">
        <f>'Production Summary'!$M$37</f>
        <v>21</v>
      </c>
      <c r="BU57" s="164">
        <v>0</v>
      </c>
      <c r="BV57" s="167">
        <f t="shared" si="186"/>
        <v>300</v>
      </c>
      <c r="BW57" s="167">
        <v>30</v>
      </c>
      <c r="BX57" s="164">
        <v>0</v>
      </c>
      <c r="BY57" s="165">
        <f>'Production Summary'!$N$39</f>
        <v>300.38406247988502</v>
      </c>
      <c r="BZ57" s="164">
        <f>'Production Summary'!$M$39</f>
        <v>30.038406247988501</v>
      </c>
      <c r="CA57" s="164">
        <v>0</v>
      </c>
      <c r="CB57" s="164">
        <f>'Production Summary'!$N$40</f>
        <v>131.30000000000001</v>
      </c>
      <c r="CC57" s="164">
        <f>'Production Summary'!$M$40</f>
        <v>13.13</v>
      </c>
      <c r="CD57" s="164">
        <v>0</v>
      </c>
      <c r="CE57" s="164">
        <f>'Production Summary'!$N$42</f>
        <v>1136.3519999999996</v>
      </c>
      <c r="CF57" s="164">
        <f>'Production Summary'!$M$42</f>
        <v>81.167999999999978</v>
      </c>
      <c r="CG57" s="164">
        <v>0</v>
      </c>
      <c r="CH57" s="164">
        <v>0</v>
      </c>
      <c r="CI57" s="164">
        <f>'Production Summary'!$N$43</f>
        <v>184</v>
      </c>
      <c r="CJ57" s="164">
        <v>0</v>
      </c>
      <c r="CK57" s="164">
        <f>'Production Summary'!$N$44</f>
        <v>355</v>
      </c>
      <c r="CL57" s="164">
        <v>0</v>
      </c>
      <c r="CM57" s="375">
        <f>'Production Summary'!$N$45</f>
        <v>1650</v>
      </c>
      <c r="CN57" s="164">
        <f>'Production Summary'!$N$46</f>
        <v>270</v>
      </c>
      <c r="CO57" s="164">
        <f>'Production Summary'!$N$47</f>
        <v>1350</v>
      </c>
      <c r="CP57" s="166"/>
      <c r="CQ57" s="167">
        <f t="shared" si="110"/>
        <v>7854</v>
      </c>
      <c r="CR57" s="167">
        <v>65.45</v>
      </c>
      <c r="CS57" s="167">
        <f t="shared" si="111"/>
        <v>10863</v>
      </c>
      <c r="CT57" s="167">
        <v>120.7</v>
      </c>
      <c r="CU57" s="167">
        <f t="shared" si="112"/>
        <v>10312.199999999999</v>
      </c>
      <c r="CV57" s="167">
        <v>286.45</v>
      </c>
      <c r="CW57" s="167">
        <f t="shared" si="113"/>
        <v>10174.5</v>
      </c>
      <c r="CX57" s="167">
        <v>565.25</v>
      </c>
      <c r="CY57" s="167">
        <f t="shared" si="114"/>
        <v>9929.6999999999989</v>
      </c>
      <c r="CZ57" s="167">
        <v>551.65</v>
      </c>
      <c r="DA57" s="167">
        <f t="shared" si="115"/>
        <v>9929.6999999999989</v>
      </c>
      <c r="DB57" s="167">
        <v>551.65</v>
      </c>
      <c r="DC57" s="531">
        <f t="shared" si="181"/>
        <v>9164.6999999999989</v>
      </c>
      <c r="DD57" s="531">
        <v>509.15</v>
      </c>
      <c r="DE57" s="531">
        <f t="shared" si="182"/>
        <v>9164.6999999999989</v>
      </c>
      <c r="DF57" s="531">
        <v>509.15</v>
      </c>
      <c r="DG57" s="167">
        <f t="shared" si="118"/>
        <v>11152</v>
      </c>
      <c r="DH57" s="167">
        <v>2788</v>
      </c>
      <c r="DI57" s="167">
        <f t="shared" si="119"/>
        <v>9656</v>
      </c>
      <c r="DJ57" s="167">
        <v>120.7</v>
      </c>
      <c r="DK57" s="167">
        <f t="shared" si="120"/>
        <v>10312.199999999999</v>
      </c>
      <c r="DL57" s="167">
        <v>286.45</v>
      </c>
      <c r="DM57" s="167">
        <f t="shared" si="121"/>
        <v>10174.5</v>
      </c>
      <c r="DN57" s="167">
        <v>565.25</v>
      </c>
      <c r="DO57" s="167">
        <f>'Production Summary'!$N$61</f>
        <v>4500</v>
      </c>
      <c r="DP57" s="531">
        <f>'Production Summary'!$M$61</f>
        <v>750</v>
      </c>
      <c r="DQ57" s="164">
        <v>0</v>
      </c>
      <c r="DR57" s="164">
        <f>'Production Summary'!$N$62</f>
        <v>8900</v>
      </c>
      <c r="DS57" s="164">
        <f>'Production Summary'!$N$70</f>
        <v>300</v>
      </c>
      <c r="DT57" s="328">
        <f>'Production Summary'!$M$70</f>
        <v>25</v>
      </c>
      <c r="DU57" s="164">
        <v>0</v>
      </c>
      <c r="DV57" s="164">
        <f t="shared" si="125"/>
        <v>150</v>
      </c>
      <c r="DW57" s="164">
        <v>0</v>
      </c>
      <c r="DX57" s="167">
        <f t="shared" si="185"/>
        <v>192</v>
      </c>
      <c r="DY57" s="164">
        <v>0</v>
      </c>
      <c r="DZ57" s="167">
        <f>'Production Summary'!$N$65</f>
        <v>384</v>
      </c>
      <c r="EA57" s="164">
        <v>0</v>
      </c>
      <c r="EB57" s="167">
        <f>'Production Summary'!$N$66</f>
        <v>192</v>
      </c>
      <c r="EC57" s="164">
        <v>0</v>
      </c>
      <c r="ED57" s="164">
        <f>'Production Summary'!$N$67</f>
        <v>96</v>
      </c>
      <c r="EE57" s="164">
        <v>0</v>
      </c>
      <c r="EF57" s="164">
        <f>'Production Summary'!$N$68</f>
        <v>96</v>
      </c>
      <c r="EG57" s="164">
        <v>0</v>
      </c>
      <c r="EH57" s="164">
        <f>'Production Summary'!$N$69</f>
        <v>340</v>
      </c>
      <c r="EI57" s="101"/>
      <c r="EJ57" s="3"/>
      <c r="EK57" s="3"/>
      <c r="ER57" s="64" t="s">
        <v>73</v>
      </c>
      <c r="ES57" s="61" t="e">
        <f>#REF!</f>
        <v>#REF!</v>
      </c>
      <c r="ET57" s="24">
        <f t="shared" si="36"/>
        <v>0</v>
      </c>
    </row>
    <row r="58" spans="1:150" ht="15" customHeight="1">
      <c r="A58" t="b">
        <f>C58='Raipur-3'!C58</f>
        <v>1</v>
      </c>
      <c r="B58" s="65">
        <f t="shared" si="37"/>
        <v>53</v>
      </c>
      <c r="C58" s="61" t="str">
        <f>IF('Raipur-3'!C58="","",'Raipur-3'!C58)</f>
        <v>Apna Mart Telibandha</v>
      </c>
      <c r="D58" s="164">
        <f>'Production Summary'!$N$4</f>
        <v>666</v>
      </c>
      <c r="E58" s="164">
        <f>'Production Summary'!$M$4</f>
        <v>27.75</v>
      </c>
      <c r="F58" s="164">
        <v>0</v>
      </c>
      <c r="G58" s="167">
        <f t="shared" si="95"/>
        <v>674.40000000000009</v>
      </c>
      <c r="H58" s="167">
        <v>28.1</v>
      </c>
      <c r="I58" s="164">
        <v>0</v>
      </c>
      <c r="J58" s="164">
        <f>'Production Summary'!$N$6</f>
        <v>200</v>
      </c>
      <c r="K58" s="328">
        <f>'Production Summary'!$M$6</f>
        <v>7.5</v>
      </c>
      <c r="L58" s="164">
        <v>0</v>
      </c>
      <c r="M58" s="365">
        <f>'Production Summary'!$N$7</f>
        <v>612.72</v>
      </c>
      <c r="N58" s="367">
        <f>'Production Summary'!$M$7</f>
        <v>25.53</v>
      </c>
      <c r="O58" s="164">
        <v>0</v>
      </c>
      <c r="P58" s="164">
        <f>'Production Summary'!$N$8</f>
        <v>780</v>
      </c>
      <c r="Q58" s="164">
        <f>'Production Summary'!$M$8</f>
        <v>65</v>
      </c>
      <c r="R58" s="164">
        <v>0</v>
      </c>
      <c r="S58" s="164">
        <f>'Production Summary'!$N$9</f>
        <v>720</v>
      </c>
      <c r="T58" s="164">
        <f>'Production Summary'!$M$9</f>
        <v>60</v>
      </c>
      <c r="U58" s="164">
        <v>0</v>
      </c>
      <c r="V58" s="164">
        <f>'Production Summary'!$N$10</f>
        <v>876</v>
      </c>
      <c r="W58" s="164">
        <f>'Production Summary'!$M$10</f>
        <v>73</v>
      </c>
      <c r="X58" s="164">
        <v>0</v>
      </c>
      <c r="Y58" s="164">
        <f>'Production Summary'!$N$14</f>
        <v>177</v>
      </c>
      <c r="Z58" s="328">
        <f>'Production Summary'!$M$14</f>
        <v>14.75</v>
      </c>
      <c r="AA58" s="164">
        <v>0</v>
      </c>
      <c r="AB58" s="167">
        <f t="shared" si="40"/>
        <v>126</v>
      </c>
      <c r="AC58" s="164">
        <f>'Production Summary'!$M$16</f>
        <v>21</v>
      </c>
      <c r="AD58" s="164">
        <v>0</v>
      </c>
      <c r="AE58" s="164">
        <f>'Production Summary'!$N$16</f>
        <v>252</v>
      </c>
      <c r="AF58" s="164">
        <f>'Production Summary'!$M$16</f>
        <v>21</v>
      </c>
      <c r="AG58" s="164">
        <v>0</v>
      </c>
      <c r="AH58" s="164">
        <f>'Production Summary'!$N$18</f>
        <v>1035</v>
      </c>
      <c r="AI58" s="164">
        <f>'Production Summary'!$M$18</f>
        <v>17.25</v>
      </c>
      <c r="AJ58" s="164">
        <v>0</v>
      </c>
      <c r="AK58" s="167">
        <f t="shared" si="183"/>
        <v>892.5</v>
      </c>
      <c r="AL58" s="167">
        <v>29.75</v>
      </c>
      <c r="AM58" s="164">
        <v>0</v>
      </c>
      <c r="AN58" s="164">
        <f>'Production Summary'!$N$20</f>
        <v>864</v>
      </c>
      <c r="AO58" s="164">
        <f>'Production Summary'!$M$20</f>
        <v>72</v>
      </c>
      <c r="AP58" s="164">
        <v>0</v>
      </c>
      <c r="AQ58" s="164">
        <f>'Production Summary'!$N$21</f>
        <v>670</v>
      </c>
      <c r="AR58" s="164">
        <f>'Production Summary'!$M$21</f>
        <v>335</v>
      </c>
      <c r="AS58" s="164">
        <v>0</v>
      </c>
      <c r="AT58" s="386">
        <f>'Production Summary'!$N$22</f>
        <v>375</v>
      </c>
      <c r="AU58" s="164">
        <f>'Production Summary'!$N$23</f>
        <v>1050</v>
      </c>
      <c r="AV58" s="167">
        <f t="shared" si="184"/>
        <v>150</v>
      </c>
      <c r="AW58" s="167">
        <v>12.5</v>
      </c>
      <c r="AX58" s="164">
        <v>0</v>
      </c>
      <c r="AY58" s="167">
        <f t="shared" si="102"/>
        <v>150</v>
      </c>
      <c r="AZ58" s="167">
        <v>12.5</v>
      </c>
      <c r="BA58" s="164">
        <v>0</v>
      </c>
      <c r="BB58" s="164">
        <f>'Production Summary'!$N$28</f>
        <v>777</v>
      </c>
      <c r="BC58" s="164">
        <f>'Production Summary'!$M$28</f>
        <v>12.95</v>
      </c>
      <c r="BD58" s="164">
        <v>0</v>
      </c>
      <c r="BE58" s="164">
        <f>'Production Summary'!$N$29</f>
        <v>612</v>
      </c>
      <c r="BF58" s="164">
        <f>'Production Summary'!$M$29</f>
        <v>51</v>
      </c>
      <c r="BG58" s="164">
        <v>0</v>
      </c>
      <c r="BH58" s="164">
        <f>'Production Summary'!$N$30</f>
        <v>500</v>
      </c>
      <c r="BI58" s="164">
        <f>'Production Summary'!$M$30</f>
        <v>250</v>
      </c>
      <c r="BJ58" s="164">
        <v>0</v>
      </c>
      <c r="BK58" s="386"/>
      <c r="BL58" s="164">
        <f>'Production Summary'!$N$32</f>
        <v>875</v>
      </c>
      <c r="BM58" s="164">
        <f>'Production Summary'!$N$34</f>
        <v>360.59999999999997</v>
      </c>
      <c r="BN58" s="164">
        <f>'Production Summary'!$M$34</f>
        <v>6.01</v>
      </c>
      <c r="BO58" s="164">
        <v>0</v>
      </c>
      <c r="BP58" s="164">
        <f>'Production Summary'!$N$36</f>
        <v>717</v>
      </c>
      <c r="BQ58" s="164">
        <f>'Production Summary'!$M$36</f>
        <v>11.95</v>
      </c>
      <c r="BR58" s="164">
        <v>0</v>
      </c>
      <c r="BS58" s="164">
        <f>'Production Summary'!$N$37</f>
        <v>210</v>
      </c>
      <c r="BT58" s="164">
        <f>'Production Summary'!$M$37</f>
        <v>21</v>
      </c>
      <c r="BU58" s="164">
        <v>0</v>
      </c>
      <c r="BV58" s="167">
        <f t="shared" si="186"/>
        <v>300</v>
      </c>
      <c r="BW58" s="167">
        <v>30</v>
      </c>
      <c r="BX58" s="164">
        <v>0</v>
      </c>
      <c r="BY58" s="165">
        <f>'Production Summary'!$N$39</f>
        <v>300.38406247988502</v>
      </c>
      <c r="BZ58" s="164">
        <f>'Production Summary'!$M$39</f>
        <v>30.038406247988501</v>
      </c>
      <c r="CA58" s="164">
        <v>0</v>
      </c>
      <c r="CB58" s="164">
        <f>'Production Summary'!$N$40</f>
        <v>131.30000000000001</v>
      </c>
      <c r="CC58" s="164">
        <f>'Production Summary'!$M$40</f>
        <v>13.13</v>
      </c>
      <c r="CD58" s="164">
        <v>0</v>
      </c>
      <c r="CE58" s="164">
        <f>'Production Summary'!$N$42</f>
        <v>1136.3519999999996</v>
      </c>
      <c r="CF58" s="164">
        <f>'Production Summary'!$M$42</f>
        <v>81.167999999999978</v>
      </c>
      <c r="CG58" s="164">
        <v>0</v>
      </c>
      <c r="CH58" s="164">
        <v>0</v>
      </c>
      <c r="CI58" s="164">
        <f>'Production Summary'!$N$43</f>
        <v>184</v>
      </c>
      <c r="CJ58" s="164">
        <v>0</v>
      </c>
      <c r="CK58" s="164">
        <f>'Production Summary'!$N$44</f>
        <v>355</v>
      </c>
      <c r="CL58" s="164">
        <v>0</v>
      </c>
      <c r="CM58" s="375">
        <f>'Production Summary'!$N$45</f>
        <v>1650</v>
      </c>
      <c r="CN58" s="164">
        <f>'Production Summary'!$N$46</f>
        <v>270</v>
      </c>
      <c r="CO58" s="164">
        <f>'Production Summary'!$N$47</f>
        <v>1350</v>
      </c>
      <c r="CP58" s="166"/>
      <c r="CQ58" s="167">
        <f t="shared" si="110"/>
        <v>7854</v>
      </c>
      <c r="CR58" s="167">
        <v>65.45</v>
      </c>
      <c r="CS58" s="167">
        <f t="shared" si="111"/>
        <v>10863</v>
      </c>
      <c r="CT58" s="167">
        <v>120.7</v>
      </c>
      <c r="CU58" s="167">
        <f t="shared" si="112"/>
        <v>10312.199999999999</v>
      </c>
      <c r="CV58" s="167">
        <v>286.45</v>
      </c>
      <c r="CW58" s="167">
        <f t="shared" si="113"/>
        <v>10174.5</v>
      </c>
      <c r="CX58" s="167">
        <v>565.25</v>
      </c>
      <c r="CY58" s="167">
        <f t="shared" si="114"/>
        <v>9929.6999999999989</v>
      </c>
      <c r="CZ58" s="167">
        <v>551.65</v>
      </c>
      <c r="DA58" s="167">
        <f t="shared" si="115"/>
        <v>9929.6999999999989</v>
      </c>
      <c r="DB58" s="167">
        <v>551.65</v>
      </c>
      <c r="DC58" s="531">
        <f t="shared" si="181"/>
        <v>9164.6999999999989</v>
      </c>
      <c r="DD58" s="531">
        <v>509.15</v>
      </c>
      <c r="DE58" s="531">
        <f t="shared" si="182"/>
        <v>9164.6999999999989</v>
      </c>
      <c r="DF58" s="531">
        <v>509.15</v>
      </c>
      <c r="DG58" s="167">
        <f t="shared" si="118"/>
        <v>11152</v>
      </c>
      <c r="DH58" s="167">
        <v>2788</v>
      </c>
      <c r="DI58" s="167">
        <f t="shared" si="119"/>
        <v>9656</v>
      </c>
      <c r="DJ58" s="167">
        <v>120.7</v>
      </c>
      <c r="DK58" s="167">
        <f t="shared" si="120"/>
        <v>10312.199999999999</v>
      </c>
      <c r="DL58" s="167">
        <v>286.45</v>
      </c>
      <c r="DM58" s="167">
        <f t="shared" si="121"/>
        <v>10174.5</v>
      </c>
      <c r="DN58" s="167">
        <v>565.25</v>
      </c>
      <c r="DO58" s="167">
        <f>'Production Summary'!$N$61</f>
        <v>4500</v>
      </c>
      <c r="DP58" s="531">
        <f>'Production Summary'!$M$61</f>
        <v>750</v>
      </c>
      <c r="DQ58" s="164">
        <v>0</v>
      </c>
      <c r="DR58" s="164">
        <f>'Production Summary'!$N$62</f>
        <v>8900</v>
      </c>
      <c r="DS58" s="164">
        <f>'Production Summary'!$N$70</f>
        <v>300</v>
      </c>
      <c r="DT58" s="328">
        <f>'Production Summary'!$M$70</f>
        <v>25</v>
      </c>
      <c r="DU58" s="164">
        <v>0</v>
      </c>
      <c r="DV58" s="164">
        <f t="shared" si="125"/>
        <v>150</v>
      </c>
      <c r="DW58" s="164">
        <v>0</v>
      </c>
      <c r="DX58" s="167">
        <f t="shared" si="185"/>
        <v>192</v>
      </c>
      <c r="DY58" s="164">
        <v>0</v>
      </c>
      <c r="DZ58" s="167">
        <f>'Production Summary'!$N$65</f>
        <v>384</v>
      </c>
      <c r="EA58" s="164">
        <v>0</v>
      </c>
      <c r="EB58" s="167">
        <f>'Production Summary'!$N$66</f>
        <v>192</v>
      </c>
      <c r="EC58" s="164">
        <v>0</v>
      </c>
      <c r="ED58" s="164">
        <f>'Production Summary'!$N$67</f>
        <v>96</v>
      </c>
      <c r="EE58" s="164">
        <v>0</v>
      </c>
      <c r="EF58" s="164">
        <f>'Production Summary'!$N$68</f>
        <v>96</v>
      </c>
      <c r="EG58" s="164">
        <v>0</v>
      </c>
      <c r="EH58" s="164">
        <f>'Production Summary'!$N$69</f>
        <v>340</v>
      </c>
      <c r="EI58" s="101"/>
      <c r="EJ58" s="3"/>
      <c r="EK58" s="3"/>
      <c r="ER58" s="64" t="s">
        <v>74</v>
      </c>
      <c r="ES58" s="61" t="e">
        <f>#REF!</f>
        <v>#REF!</v>
      </c>
      <c r="ET58" s="24">
        <f t="shared" si="36"/>
        <v>0</v>
      </c>
    </row>
    <row r="59" spans="1:150" ht="15" customHeight="1">
      <c r="A59" t="b">
        <f>C59='Raipur-3'!C59</f>
        <v>1</v>
      </c>
      <c r="B59" s="65">
        <f t="shared" si="37"/>
        <v>54</v>
      </c>
      <c r="C59" s="61" t="str">
        <f>IF('Raipur-3'!C59="","",'Raipur-3'!C59)</f>
        <v>Apna Mart New Rajendra Nagar</v>
      </c>
      <c r="D59" s="164">
        <f>'Production Summary'!$N$4</f>
        <v>666</v>
      </c>
      <c r="E59" s="164">
        <f>'Production Summary'!$M$4</f>
        <v>27.75</v>
      </c>
      <c r="F59" s="164">
        <v>0</v>
      </c>
      <c r="G59" s="167">
        <f t="shared" si="95"/>
        <v>674.40000000000009</v>
      </c>
      <c r="H59" s="167">
        <v>28.1</v>
      </c>
      <c r="I59" s="164">
        <v>0</v>
      </c>
      <c r="J59" s="164">
        <f>'Production Summary'!$N$6</f>
        <v>200</v>
      </c>
      <c r="K59" s="328">
        <f>'Production Summary'!$M$6</f>
        <v>7.5</v>
      </c>
      <c r="L59" s="164">
        <v>0</v>
      </c>
      <c r="M59" s="365">
        <f>'Production Summary'!$N$7</f>
        <v>612.72</v>
      </c>
      <c r="N59" s="367">
        <f>'Production Summary'!$M$7</f>
        <v>25.53</v>
      </c>
      <c r="O59" s="164">
        <v>0</v>
      </c>
      <c r="P59" s="164">
        <f>'Production Summary'!$N$8</f>
        <v>780</v>
      </c>
      <c r="Q59" s="164">
        <f>'Production Summary'!$M$8</f>
        <v>65</v>
      </c>
      <c r="R59" s="164">
        <v>0</v>
      </c>
      <c r="S59" s="164">
        <f>'Production Summary'!$N$9</f>
        <v>720</v>
      </c>
      <c r="T59" s="164">
        <f>'Production Summary'!$M$9</f>
        <v>60</v>
      </c>
      <c r="U59" s="164">
        <v>0</v>
      </c>
      <c r="V59" s="164">
        <f>'Production Summary'!$N$10</f>
        <v>876</v>
      </c>
      <c r="W59" s="164">
        <f>'Production Summary'!$M$10</f>
        <v>73</v>
      </c>
      <c r="X59" s="164">
        <v>0</v>
      </c>
      <c r="Y59" s="164">
        <f>'Production Summary'!$N$14</f>
        <v>177</v>
      </c>
      <c r="Z59" s="328">
        <f>'Production Summary'!$M$14</f>
        <v>14.75</v>
      </c>
      <c r="AA59" s="164">
        <v>0</v>
      </c>
      <c r="AB59" s="167">
        <f t="shared" si="40"/>
        <v>126</v>
      </c>
      <c r="AC59" s="164">
        <f>'Production Summary'!$M$16</f>
        <v>21</v>
      </c>
      <c r="AD59" s="164">
        <v>0</v>
      </c>
      <c r="AE59" s="164">
        <f>'Production Summary'!$N$16</f>
        <v>252</v>
      </c>
      <c r="AF59" s="164">
        <f>'Production Summary'!$M$16</f>
        <v>21</v>
      </c>
      <c r="AG59" s="164">
        <v>0</v>
      </c>
      <c r="AH59" s="164">
        <f>'Production Summary'!$N$18</f>
        <v>1035</v>
      </c>
      <c r="AI59" s="164">
        <f>'Production Summary'!$M$18</f>
        <v>17.25</v>
      </c>
      <c r="AJ59" s="164">
        <v>0</v>
      </c>
      <c r="AK59" s="167">
        <f t="shared" si="183"/>
        <v>892.5</v>
      </c>
      <c r="AL59" s="167">
        <v>29.75</v>
      </c>
      <c r="AM59" s="164">
        <v>0</v>
      </c>
      <c r="AN59" s="164">
        <f>'Production Summary'!$N$20</f>
        <v>864</v>
      </c>
      <c r="AO59" s="164">
        <f>'Production Summary'!$M$20</f>
        <v>72</v>
      </c>
      <c r="AP59" s="164">
        <v>0</v>
      </c>
      <c r="AQ59" s="164">
        <f>'Production Summary'!$N$21</f>
        <v>670</v>
      </c>
      <c r="AR59" s="164">
        <f>'Production Summary'!$M$21</f>
        <v>335</v>
      </c>
      <c r="AS59" s="164">
        <v>0</v>
      </c>
      <c r="AT59" s="386">
        <f>'Production Summary'!$N$22</f>
        <v>375</v>
      </c>
      <c r="AU59" s="164">
        <f>'Production Summary'!$N$23</f>
        <v>1050</v>
      </c>
      <c r="AV59" s="167">
        <f t="shared" si="184"/>
        <v>150</v>
      </c>
      <c r="AW59" s="167">
        <v>12.5</v>
      </c>
      <c r="AX59" s="164">
        <v>0</v>
      </c>
      <c r="AY59" s="167">
        <f t="shared" si="102"/>
        <v>150</v>
      </c>
      <c r="AZ59" s="167">
        <v>12.5</v>
      </c>
      <c r="BA59" s="164">
        <v>0</v>
      </c>
      <c r="BB59" s="164">
        <f>'Production Summary'!$N$28</f>
        <v>777</v>
      </c>
      <c r="BC59" s="164">
        <f>'Production Summary'!$M$28</f>
        <v>12.95</v>
      </c>
      <c r="BD59" s="164">
        <v>0</v>
      </c>
      <c r="BE59" s="164">
        <f>'Production Summary'!$N$29</f>
        <v>612</v>
      </c>
      <c r="BF59" s="164">
        <f>'Production Summary'!$M$29</f>
        <v>51</v>
      </c>
      <c r="BG59" s="164">
        <v>0</v>
      </c>
      <c r="BH59" s="164">
        <f>'Production Summary'!$N$30</f>
        <v>500</v>
      </c>
      <c r="BI59" s="164">
        <f>'Production Summary'!$M$30</f>
        <v>250</v>
      </c>
      <c r="BJ59" s="164">
        <v>0</v>
      </c>
      <c r="BK59" s="386"/>
      <c r="BL59" s="164">
        <f>'Production Summary'!$N$32</f>
        <v>875</v>
      </c>
      <c r="BM59" s="164">
        <f>'Production Summary'!$N$34</f>
        <v>360.59999999999997</v>
      </c>
      <c r="BN59" s="164">
        <f>'Production Summary'!$M$34</f>
        <v>6.01</v>
      </c>
      <c r="BO59" s="164">
        <v>0</v>
      </c>
      <c r="BP59" s="164">
        <f>'Production Summary'!$N$36</f>
        <v>717</v>
      </c>
      <c r="BQ59" s="164">
        <f>'Production Summary'!$M$36</f>
        <v>11.95</v>
      </c>
      <c r="BR59" s="164">
        <v>0</v>
      </c>
      <c r="BS59" s="164">
        <f>'Production Summary'!$N$37</f>
        <v>210</v>
      </c>
      <c r="BT59" s="164">
        <f>'Production Summary'!$M$37</f>
        <v>21</v>
      </c>
      <c r="BU59" s="164">
        <v>0</v>
      </c>
      <c r="BV59" s="167">
        <f t="shared" si="186"/>
        <v>300</v>
      </c>
      <c r="BW59" s="167">
        <v>30</v>
      </c>
      <c r="BX59" s="164">
        <v>0</v>
      </c>
      <c r="BY59" s="165">
        <f>'Production Summary'!$N$39</f>
        <v>300.38406247988502</v>
      </c>
      <c r="BZ59" s="164">
        <f>'Production Summary'!$M$39</f>
        <v>30.038406247988501</v>
      </c>
      <c r="CA59" s="164">
        <v>0</v>
      </c>
      <c r="CB59" s="164">
        <f>'Production Summary'!$N$40</f>
        <v>131.30000000000001</v>
      </c>
      <c r="CC59" s="164">
        <f>'Production Summary'!$M$40</f>
        <v>13.13</v>
      </c>
      <c r="CD59" s="164">
        <v>0</v>
      </c>
      <c r="CE59" s="164">
        <f>'Production Summary'!$N$42</f>
        <v>1136.3519999999996</v>
      </c>
      <c r="CF59" s="164">
        <f>'Production Summary'!$M$42</f>
        <v>81.167999999999978</v>
      </c>
      <c r="CG59" s="164">
        <v>0</v>
      </c>
      <c r="CH59" s="164">
        <v>0</v>
      </c>
      <c r="CI59" s="164">
        <f>'Production Summary'!$N$43</f>
        <v>184</v>
      </c>
      <c r="CJ59" s="164">
        <v>0</v>
      </c>
      <c r="CK59" s="164">
        <f>'Production Summary'!$N$44</f>
        <v>355</v>
      </c>
      <c r="CL59" s="164">
        <v>0</v>
      </c>
      <c r="CM59" s="375">
        <f>'Production Summary'!$N$45</f>
        <v>1650</v>
      </c>
      <c r="CN59" s="164">
        <f>'Production Summary'!$N$46</f>
        <v>270</v>
      </c>
      <c r="CO59" s="164">
        <f>'Production Summary'!$N$47</f>
        <v>1350</v>
      </c>
      <c r="CP59" s="166"/>
      <c r="CQ59" s="167">
        <f t="shared" si="110"/>
        <v>7854</v>
      </c>
      <c r="CR59" s="167">
        <v>65.45</v>
      </c>
      <c r="CS59" s="167">
        <f t="shared" si="111"/>
        <v>10863</v>
      </c>
      <c r="CT59" s="167">
        <v>120.7</v>
      </c>
      <c r="CU59" s="167">
        <f t="shared" si="112"/>
        <v>10312.199999999999</v>
      </c>
      <c r="CV59" s="167">
        <v>286.45</v>
      </c>
      <c r="CW59" s="167">
        <f t="shared" si="113"/>
        <v>10174.5</v>
      </c>
      <c r="CX59" s="167">
        <v>565.25</v>
      </c>
      <c r="CY59" s="167">
        <f t="shared" si="114"/>
        <v>9929.6999999999989</v>
      </c>
      <c r="CZ59" s="167">
        <v>551.65</v>
      </c>
      <c r="DA59" s="167">
        <f t="shared" si="115"/>
        <v>9929.6999999999989</v>
      </c>
      <c r="DB59" s="167">
        <v>551.65</v>
      </c>
      <c r="DC59" s="531">
        <f t="shared" si="181"/>
        <v>9164.6999999999989</v>
      </c>
      <c r="DD59" s="531">
        <v>509.15</v>
      </c>
      <c r="DE59" s="531">
        <f t="shared" si="182"/>
        <v>9164.6999999999989</v>
      </c>
      <c r="DF59" s="531">
        <v>509.15</v>
      </c>
      <c r="DG59" s="167">
        <f t="shared" si="118"/>
        <v>11152</v>
      </c>
      <c r="DH59" s="167">
        <v>2788</v>
      </c>
      <c r="DI59" s="167">
        <f t="shared" si="119"/>
        <v>9656</v>
      </c>
      <c r="DJ59" s="167">
        <v>120.7</v>
      </c>
      <c r="DK59" s="167">
        <f t="shared" si="120"/>
        <v>10312.199999999999</v>
      </c>
      <c r="DL59" s="167">
        <v>286.45</v>
      </c>
      <c r="DM59" s="167">
        <f t="shared" si="121"/>
        <v>10174.5</v>
      </c>
      <c r="DN59" s="167">
        <v>565.25</v>
      </c>
      <c r="DO59" s="167">
        <f>'Production Summary'!$N$61</f>
        <v>4500</v>
      </c>
      <c r="DP59" s="531">
        <f>'Production Summary'!$M$61</f>
        <v>750</v>
      </c>
      <c r="DQ59" s="164">
        <v>0</v>
      </c>
      <c r="DR59" s="164">
        <f>'Production Summary'!$N$62</f>
        <v>8900</v>
      </c>
      <c r="DS59" s="164">
        <f>'Production Summary'!$N$70</f>
        <v>300</v>
      </c>
      <c r="DT59" s="328">
        <f>'Production Summary'!$M$70</f>
        <v>25</v>
      </c>
      <c r="DU59" s="164">
        <v>0</v>
      </c>
      <c r="DV59" s="164">
        <f t="shared" si="125"/>
        <v>150</v>
      </c>
      <c r="DW59" s="164">
        <v>0</v>
      </c>
      <c r="DX59" s="167">
        <f t="shared" si="185"/>
        <v>192</v>
      </c>
      <c r="DY59" s="164">
        <v>0</v>
      </c>
      <c r="DZ59" s="167">
        <f>'Production Summary'!$N$65</f>
        <v>384</v>
      </c>
      <c r="EA59" s="164">
        <v>0</v>
      </c>
      <c r="EB59" s="167">
        <f>'Production Summary'!$N$66</f>
        <v>192</v>
      </c>
      <c r="EC59" s="164">
        <v>0</v>
      </c>
      <c r="ED59" s="164">
        <f>'Production Summary'!$N$67</f>
        <v>96</v>
      </c>
      <c r="EE59" s="164">
        <v>0</v>
      </c>
      <c r="EF59" s="164">
        <f>'Production Summary'!$N$68</f>
        <v>96</v>
      </c>
      <c r="EG59" s="164">
        <v>0</v>
      </c>
      <c r="EH59" s="164">
        <f>'Production Summary'!$N$69</f>
        <v>340</v>
      </c>
      <c r="EI59" s="101"/>
      <c r="EJ59" s="3"/>
      <c r="EK59" s="3"/>
      <c r="ER59" s="64" t="s">
        <v>75</v>
      </c>
      <c r="ES59" s="61" t="e">
        <f>#REF!</f>
        <v>#REF!</v>
      </c>
      <c r="ET59" s="24">
        <f t="shared" si="36"/>
        <v>0</v>
      </c>
    </row>
    <row r="60" spans="1:150" ht="15" customHeight="1">
      <c r="A60" t="b">
        <f>C60='Raipur-3'!C60</f>
        <v>1</v>
      </c>
      <c r="B60" s="65">
        <f t="shared" si="37"/>
        <v>55</v>
      </c>
      <c r="C60" s="61" t="str">
        <f>IF('Raipur-3'!C60="","",'Raipur-3'!C60)</f>
        <v>Fleet Lab Technologies Pvt. Ltd.</v>
      </c>
      <c r="D60" s="164">
        <f>'Production Summary'!$N$4</f>
        <v>666</v>
      </c>
      <c r="E60" s="164">
        <f>'Production Summary'!$M$4</f>
        <v>27.75</v>
      </c>
      <c r="F60" s="164">
        <v>0</v>
      </c>
      <c r="G60" s="167">
        <f t="shared" si="95"/>
        <v>674.40000000000009</v>
      </c>
      <c r="H60" s="167">
        <v>28.1</v>
      </c>
      <c r="I60" s="164">
        <v>0</v>
      </c>
      <c r="J60" s="164">
        <f>'Production Summary'!$N$6</f>
        <v>200</v>
      </c>
      <c r="K60" s="328">
        <f>'Production Summary'!$M$6</f>
        <v>7.5</v>
      </c>
      <c r="L60" s="164">
        <v>0</v>
      </c>
      <c r="M60" s="365">
        <f>'Production Summary'!$N$7</f>
        <v>612.72</v>
      </c>
      <c r="N60" s="367">
        <f>'Production Summary'!$M$7</f>
        <v>25.53</v>
      </c>
      <c r="O60" s="164">
        <v>0</v>
      </c>
      <c r="P60" s="164">
        <f>'Production Summary'!$N$8</f>
        <v>780</v>
      </c>
      <c r="Q60" s="164">
        <f>'Production Summary'!$M$8</f>
        <v>65</v>
      </c>
      <c r="R60" s="164">
        <v>0</v>
      </c>
      <c r="S60" s="164">
        <f>'Production Summary'!$N$9</f>
        <v>720</v>
      </c>
      <c r="T60" s="164">
        <f>'Production Summary'!$M$9</f>
        <v>60</v>
      </c>
      <c r="U60" s="164">
        <v>0</v>
      </c>
      <c r="V60" s="164">
        <f>'Production Summary'!$N$10</f>
        <v>876</v>
      </c>
      <c r="W60" s="164">
        <f>'Production Summary'!$M$10</f>
        <v>73</v>
      </c>
      <c r="X60" s="164">
        <v>0</v>
      </c>
      <c r="Y60" s="164">
        <f>'Production Summary'!$N$14</f>
        <v>177</v>
      </c>
      <c r="Z60" s="328">
        <f>'Production Summary'!$M$14</f>
        <v>14.75</v>
      </c>
      <c r="AA60" s="164">
        <v>0</v>
      </c>
      <c r="AB60" s="167">
        <f t="shared" si="40"/>
        <v>126</v>
      </c>
      <c r="AC60" s="164">
        <f>'Production Summary'!$M$16</f>
        <v>21</v>
      </c>
      <c r="AD60" s="164">
        <v>0</v>
      </c>
      <c r="AE60" s="164">
        <f>'Production Summary'!$N$16</f>
        <v>252</v>
      </c>
      <c r="AF60" s="164">
        <f>'Production Summary'!$M$16</f>
        <v>21</v>
      </c>
      <c r="AG60" s="164">
        <v>0</v>
      </c>
      <c r="AH60" s="164">
        <f>'Production Summary'!$N$18</f>
        <v>1035</v>
      </c>
      <c r="AI60" s="164">
        <f>'Production Summary'!$M$18</f>
        <v>17.25</v>
      </c>
      <c r="AJ60" s="164">
        <v>0</v>
      </c>
      <c r="AK60" s="167">
        <f t="shared" si="183"/>
        <v>892.5</v>
      </c>
      <c r="AL60" s="167">
        <v>29.75</v>
      </c>
      <c r="AM60" s="164">
        <v>0</v>
      </c>
      <c r="AN60" s="164">
        <f>'Production Summary'!$N$20</f>
        <v>864</v>
      </c>
      <c r="AO60" s="164">
        <f>'Production Summary'!$M$20</f>
        <v>72</v>
      </c>
      <c r="AP60" s="164">
        <v>0</v>
      </c>
      <c r="AQ60" s="164">
        <f>'Production Summary'!$N$21</f>
        <v>670</v>
      </c>
      <c r="AR60" s="164">
        <f>'Production Summary'!$M$21</f>
        <v>335</v>
      </c>
      <c r="AS60" s="164">
        <v>0</v>
      </c>
      <c r="AT60" s="386">
        <f>'Production Summary'!$N$22</f>
        <v>375</v>
      </c>
      <c r="AU60" s="164">
        <f>'Production Summary'!$N$23</f>
        <v>1050</v>
      </c>
      <c r="AV60" s="167">
        <f t="shared" si="184"/>
        <v>150</v>
      </c>
      <c r="AW60" s="167">
        <v>12.5</v>
      </c>
      <c r="AX60" s="164">
        <v>0</v>
      </c>
      <c r="AY60" s="167">
        <f t="shared" si="102"/>
        <v>150</v>
      </c>
      <c r="AZ60" s="167">
        <v>12.5</v>
      </c>
      <c r="BA60" s="164">
        <v>0</v>
      </c>
      <c r="BB60" s="164">
        <f>'Production Summary'!$N$28</f>
        <v>777</v>
      </c>
      <c r="BC60" s="164">
        <f>'Production Summary'!$M$28</f>
        <v>12.95</v>
      </c>
      <c r="BD60" s="164">
        <v>0</v>
      </c>
      <c r="BE60" s="164">
        <f>'Production Summary'!$N$29</f>
        <v>612</v>
      </c>
      <c r="BF60" s="164">
        <f>'Production Summary'!$M$29</f>
        <v>51</v>
      </c>
      <c r="BG60" s="164">
        <v>0</v>
      </c>
      <c r="BH60" s="164">
        <f>'Production Summary'!$N$30</f>
        <v>500</v>
      </c>
      <c r="BI60" s="164">
        <f>'Production Summary'!$M$30</f>
        <v>250</v>
      </c>
      <c r="BJ60" s="164">
        <v>0</v>
      </c>
      <c r="BK60" s="386"/>
      <c r="BL60" s="164">
        <f>'Production Summary'!$N$32</f>
        <v>875</v>
      </c>
      <c r="BM60" s="164">
        <f>'Production Summary'!$N$34</f>
        <v>360.59999999999997</v>
      </c>
      <c r="BN60" s="164">
        <f>'Production Summary'!$M$34</f>
        <v>6.01</v>
      </c>
      <c r="BO60" s="164">
        <v>0</v>
      </c>
      <c r="BP60" s="164">
        <f>'Production Summary'!$N$36</f>
        <v>717</v>
      </c>
      <c r="BQ60" s="164">
        <f>'Production Summary'!$M$36</f>
        <v>11.95</v>
      </c>
      <c r="BR60" s="164">
        <v>0</v>
      </c>
      <c r="BS60" s="164">
        <f>'Production Summary'!$N$37</f>
        <v>210</v>
      </c>
      <c r="BT60" s="164">
        <f>'Production Summary'!$M$37</f>
        <v>21</v>
      </c>
      <c r="BU60" s="164">
        <v>0</v>
      </c>
      <c r="BV60" s="167">
        <f t="shared" si="186"/>
        <v>300</v>
      </c>
      <c r="BW60" s="167">
        <v>30</v>
      </c>
      <c r="BX60" s="164">
        <v>0</v>
      </c>
      <c r="BY60" s="165">
        <f>'Production Summary'!$N$39</f>
        <v>300.38406247988502</v>
      </c>
      <c r="BZ60" s="164">
        <f>'Production Summary'!$M$39</f>
        <v>30.038406247988501</v>
      </c>
      <c r="CA60" s="164">
        <v>0</v>
      </c>
      <c r="CB60" s="164">
        <f>'Production Summary'!$N$40</f>
        <v>131.30000000000001</v>
      </c>
      <c r="CC60" s="164">
        <f>'Production Summary'!$M$40</f>
        <v>13.13</v>
      </c>
      <c r="CD60" s="164">
        <v>0</v>
      </c>
      <c r="CE60" s="164">
        <f>'Production Summary'!$N$42</f>
        <v>1136.3519999999996</v>
      </c>
      <c r="CF60" s="164">
        <f>'Production Summary'!$M$42</f>
        <v>81.167999999999978</v>
      </c>
      <c r="CG60" s="164">
        <v>0</v>
      </c>
      <c r="CH60" s="164">
        <v>0</v>
      </c>
      <c r="CI60" s="164">
        <f>'Production Summary'!$N$43</f>
        <v>184</v>
      </c>
      <c r="CJ60" s="164">
        <v>0</v>
      </c>
      <c r="CK60" s="164">
        <f>'Production Summary'!$N$44</f>
        <v>355</v>
      </c>
      <c r="CL60" s="164">
        <v>0</v>
      </c>
      <c r="CM60" s="375">
        <f>'Production Summary'!$N$45</f>
        <v>1650</v>
      </c>
      <c r="CN60" s="164">
        <f>'Production Summary'!$N$46</f>
        <v>270</v>
      </c>
      <c r="CO60" s="164">
        <f>'Production Summary'!$N$47</f>
        <v>1350</v>
      </c>
      <c r="CP60" s="166"/>
      <c r="CQ60" s="167">
        <f t="shared" si="110"/>
        <v>7854</v>
      </c>
      <c r="CR60" s="167">
        <v>65.45</v>
      </c>
      <c r="CS60" s="167">
        <f t="shared" si="111"/>
        <v>10863</v>
      </c>
      <c r="CT60" s="167">
        <v>120.7</v>
      </c>
      <c r="CU60" s="167">
        <f t="shared" si="112"/>
        <v>10312.199999999999</v>
      </c>
      <c r="CV60" s="167">
        <v>286.45</v>
      </c>
      <c r="CW60" s="167">
        <f t="shared" si="113"/>
        <v>10174.5</v>
      </c>
      <c r="CX60" s="167">
        <v>565.25</v>
      </c>
      <c r="CY60" s="167">
        <f t="shared" si="114"/>
        <v>9929.6999999999989</v>
      </c>
      <c r="CZ60" s="167">
        <v>551.65</v>
      </c>
      <c r="DA60" s="167">
        <f t="shared" si="115"/>
        <v>9929.6999999999989</v>
      </c>
      <c r="DB60" s="167">
        <v>551.65</v>
      </c>
      <c r="DC60" s="531">
        <f t="shared" si="181"/>
        <v>9164.6999999999989</v>
      </c>
      <c r="DD60" s="531">
        <v>509.15</v>
      </c>
      <c r="DE60" s="531">
        <f t="shared" si="182"/>
        <v>9164.6999999999989</v>
      </c>
      <c r="DF60" s="531">
        <v>509.15</v>
      </c>
      <c r="DG60" s="167">
        <f t="shared" si="118"/>
        <v>11152</v>
      </c>
      <c r="DH60" s="167">
        <v>2788</v>
      </c>
      <c r="DI60" s="167">
        <f t="shared" si="119"/>
        <v>9656</v>
      </c>
      <c r="DJ60" s="167">
        <v>120.7</v>
      </c>
      <c r="DK60" s="167">
        <f t="shared" si="120"/>
        <v>10312.199999999999</v>
      </c>
      <c r="DL60" s="167">
        <v>286.45</v>
      </c>
      <c r="DM60" s="167">
        <f t="shared" si="121"/>
        <v>10174.5</v>
      </c>
      <c r="DN60" s="167">
        <v>565.25</v>
      </c>
      <c r="DO60" s="167">
        <f>'Production Summary'!$N$61</f>
        <v>4500</v>
      </c>
      <c r="DP60" s="531">
        <f>'Production Summary'!$M$61</f>
        <v>750</v>
      </c>
      <c r="DQ60" s="164">
        <v>0</v>
      </c>
      <c r="DR60" s="164">
        <f>'Production Summary'!$N$62</f>
        <v>8900</v>
      </c>
      <c r="DS60" s="164">
        <f>'Production Summary'!$N$70</f>
        <v>300</v>
      </c>
      <c r="DT60" s="328">
        <f>'Production Summary'!$M$70</f>
        <v>25</v>
      </c>
      <c r="DU60" s="164">
        <v>0</v>
      </c>
      <c r="DV60" s="164">
        <f t="shared" si="125"/>
        <v>150</v>
      </c>
      <c r="DW60" s="164">
        <v>0</v>
      </c>
      <c r="DX60" s="167">
        <f t="shared" si="185"/>
        <v>192</v>
      </c>
      <c r="DY60" s="164">
        <v>0</v>
      </c>
      <c r="DZ60" s="167">
        <f>'Production Summary'!$N$65</f>
        <v>384</v>
      </c>
      <c r="EA60" s="164">
        <v>0</v>
      </c>
      <c r="EB60" s="167">
        <f>'Production Summary'!$N$66</f>
        <v>192</v>
      </c>
      <c r="EC60" s="164">
        <v>0</v>
      </c>
      <c r="ED60" s="164">
        <f>'Production Summary'!$N$67</f>
        <v>96</v>
      </c>
      <c r="EE60" s="164">
        <v>0</v>
      </c>
      <c r="EF60" s="164">
        <f>'Production Summary'!$N$68</f>
        <v>96</v>
      </c>
      <c r="EG60" s="164">
        <v>0</v>
      </c>
      <c r="EH60" s="164">
        <f>'Production Summary'!$N$69</f>
        <v>340</v>
      </c>
      <c r="EI60" s="101"/>
      <c r="EJ60" s="3"/>
      <c r="EK60" s="3"/>
      <c r="ER60" s="64" t="s">
        <v>76</v>
      </c>
      <c r="ES60" s="61" t="str">
        <f t="shared" ref="ES60:ES68" si="187">C60</f>
        <v>Fleet Lab Technologies Pvt. Ltd.</v>
      </c>
      <c r="ET60" s="24">
        <f t="shared" si="36"/>
        <v>0</v>
      </c>
    </row>
    <row r="61" spans="1:150" ht="15" customHeight="1">
      <c r="A61" t="b">
        <f>C61='Raipur-3'!C61</f>
        <v>1</v>
      </c>
      <c r="B61" s="65">
        <f t="shared" si="37"/>
        <v>56</v>
      </c>
      <c r="C61" s="61" t="str">
        <f>IF('Raipur-3'!C61="","",'Raipur-3'!C61)</f>
        <v>Society Activities and Events</v>
      </c>
      <c r="D61" s="164">
        <f>'Production Summary'!$N$4</f>
        <v>666</v>
      </c>
      <c r="E61" s="164">
        <f>'Production Summary'!$M$4</f>
        <v>27.75</v>
      </c>
      <c r="F61" s="164">
        <v>0</v>
      </c>
      <c r="G61" s="167">
        <f t="shared" si="95"/>
        <v>674.40000000000009</v>
      </c>
      <c r="H61" s="167">
        <v>28.1</v>
      </c>
      <c r="I61" s="164">
        <v>0</v>
      </c>
      <c r="J61" s="164">
        <f>'Production Summary'!$N$6</f>
        <v>200</v>
      </c>
      <c r="K61" s="328">
        <f>'Production Summary'!$M$6</f>
        <v>7.5</v>
      </c>
      <c r="L61" s="164">
        <v>0</v>
      </c>
      <c r="M61" s="365">
        <f>'Production Summary'!$N$7</f>
        <v>612.72</v>
      </c>
      <c r="N61" s="367">
        <f>'Production Summary'!$M$7</f>
        <v>25.53</v>
      </c>
      <c r="O61" s="164">
        <v>0</v>
      </c>
      <c r="P61" s="164">
        <f>'Production Summary'!$N$8</f>
        <v>780</v>
      </c>
      <c r="Q61" s="164">
        <f>'Production Summary'!$M$8</f>
        <v>65</v>
      </c>
      <c r="R61" s="164">
        <v>0</v>
      </c>
      <c r="S61" s="164">
        <f>'Production Summary'!$N$9</f>
        <v>720</v>
      </c>
      <c r="T61" s="164">
        <f>'Production Summary'!$M$9</f>
        <v>60</v>
      </c>
      <c r="U61" s="164">
        <v>0</v>
      </c>
      <c r="V61" s="164">
        <f>'Production Summary'!$N$10</f>
        <v>876</v>
      </c>
      <c r="W61" s="164">
        <f>'Production Summary'!$M$10</f>
        <v>73</v>
      </c>
      <c r="X61" s="164">
        <v>0</v>
      </c>
      <c r="Y61" s="164">
        <f>'Production Summary'!$N$14</f>
        <v>177</v>
      </c>
      <c r="Z61" s="328">
        <f>'Production Summary'!$M$14</f>
        <v>14.75</v>
      </c>
      <c r="AA61" s="164">
        <v>0</v>
      </c>
      <c r="AB61" s="167">
        <f t="shared" si="40"/>
        <v>126</v>
      </c>
      <c r="AC61" s="164">
        <f>'Production Summary'!$M$16</f>
        <v>21</v>
      </c>
      <c r="AD61" s="164">
        <v>0</v>
      </c>
      <c r="AE61" s="164">
        <f>'Production Summary'!$N$16</f>
        <v>252</v>
      </c>
      <c r="AF61" s="164">
        <f>'Production Summary'!$M$16</f>
        <v>21</v>
      </c>
      <c r="AG61" s="164">
        <v>0</v>
      </c>
      <c r="AH61" s="164">
        <f>'Production Summary'!$N$18</f>
        <v>1035</v>
      </c>
      <c r="AI61" s="164">
        <f>'Production Summary'!$M$18</f>
        <v>17.25</v>
      </c>
      <c r="AJ61" s="164">
        <v>0</v>
      </c>
      <c r="AK61" s="167">
        <f t="shared" si="183"/>
        <v>892.5</v>
      </c>
      <c r="AL61" s="167">
        <v>29.75</v>
      </c>
      <c r="AM61" s="164">
        <v>0</v>
      </c>
      <c r="AN61" s="164">
        <f>'Production Summary'!$N$20</f>
        <v>864</v>
      </c>
      <c r="AO61" s="164">
        <f>'Production Summary'!$M$20</f>
        <v>72</v>
      </c>
      <c r="AP61" s="164">
        <v>0</v>
      </c>
      <c r="AQ61" s="164">
        <f>'Production Summary'!$N$21</f>
        <v>670</v>
      </c>
      <c r="AR61" s="164">
        <f>'Production Summary'!$M$21</f>
        <v>335</v>
      </c>
      <c r="AS61" s="164">
        <v>0</v>
      </c>
      <c r="AT61" s="386">
        <f>'Production Summary'!$N$22</f>
        <v>375</v>
      </c>
      <c r="AU61" s="164">
        <f>'Production Summary'!$N$23</f>
        <v>1050</v>
      </c>
      <c r="AV61" s="167">
        <f t="shared" si="184"/>
        <v>150</v>
      </c>
      <c r="AW61" s="167">
        <v>12.5</v>
      </c>
      <c r="AX61" s="164">
        <v>0</v>
      </c>
      <c r="AY61" s="167">
        <f t="shared" si="102"/>
        <v>150</v>
      </c>
      <c r="AZ61" s="167">
        <v>12.5</v>
      </c>
      <c r="BA61" s="164">
        <v>0</v>
      </c>
      <c r="BB61" s="164">
        <f>'Production Summary'!$N$28</f>
        <v>777</v>
      </c>
      <c r="BC61" s="164">
        <f>'Production Summary'!$M$28</f>
        <v>12.95</v>
      </c>
      <c r="BD61" s="164">
        <v>0</v>
      </c>
      <c r="BE61" s="164">
        <f>'Production Summary'!$N$29</f>
        <v>612</v>
      </c>
      <c r="BF61" s="164">
        <f>'Production Summary'!$M$29</f>
        <v>51</v>
      </c>
      <c r="BG61" s="164">
        <v>0</v>
      </c>
      <c r="BH61" s="164">
        <f>'Production Summary'!$N$30</f>
        <v>500</v>
      </c>
      <c r="BI61" s="164">
        <f>'Production Summary'!$M$30</f>
        <v>250</v>
      </c>
      <c r="BJ61" s="164">
        <v>0</v>
      </c>
      <c r="BK61" s="386"/>
      <c r="BL61" s="164">
        <f>'Production Summary'!$N$32</f>
        <v>875</v>
      </c>
      <c r="BM61" s="164">
        <f>'Production Summary'!$N$34</f>
        <v>360.59999999999997</v>
      </c>
      <c r="BN61" s="164">
        <f>'Production Summary'!$M$34</f>
        <v>6.01</v>
      </c>
      <c r="BO61" s="164">
        <v>0</v>
      </c>
      <c r="BP61" s="164">
        <f>'Production Summary'!$N$36</f>
        <v>717</v>
      </c>
      <c r="BQ61" s="164">
        <f>'Production Summary'!$M$36</f>
        <v>11.95</v>
      </c>
      <c r="BR61" s="164">
        <v>0</v>
      </c>
      <c r="BS61" s="164">
        <f>'Production Summary'!$N$37</f>
        <v>210</v>
      </c>
      <c r="BT61" s="164">
        <f>'Production Summary'!$M$37</f>
        <v>21</v>
      </c>
      <c r="BU61" s="164">
        <v>0</v>
      </c>
      <c r="BV61" s="164">
        <f>'Production Summary'!$N$38</f>
        <v>280</v>
      </c>
      <c r="BW61" s="164">
        <f>'Production Summary'!$M$38</f>
        <v>28</v>
      </c>
      <c r="BX61" s="164">
        <v>0</v>
      </c>
      <c r="BY61" s="165">
        <f>'Production Summary'!$N$39</f>
        <v>300.38406247988502</v>
      </c>
      <c r="BZ61" s="164">
        <f>'Production Summary'!$M$39</f>
        <v>30.038406247988501</v>
      </c>
      <c r="CA61" s="164">
        <v>0</v>
      </c>
      <c r="CB61" s="164">
        <f>'Production Summary'!$N$40</f>
        <v>131.30000000000001</v>
      </c>
      <c r="CC61" s="164">
        <f>'Production Summary'!$M$40</f>
        <v>13.13</v>
      </c>
      <c r="CD61" s="164">
        <v>0</v>
      </c>
      <c r="CE61" s="164">
        <f>'Production Summary'!$N$42</f>
        <v>1136.3519999999996</v>
      </c>
      <c r="CF61" s="164">
        <f>'Production Summary'!$M$42</f>
        <v>81.167999999999978</v>
      </c>
      <c r="CG61" s="164">
        <v>0</v>
      </c>
      <c r="CH61" s="164">
        <v>0</v>
      </c>
      <c r="CI61" s="164">
        <f>'Production Summary'!$N$43</f>
        <v>184</v>
      </c>
      <c r="CJ61" s="164">
        <v>0</v>
      </c>
      <c r="CK61" s="164">
        <f>'Production Summary'!$N$44</f>
        <v>355</v>
      </c>
      <c r="CL61" s="164">
        <v>0</v>
      </c>
      <c r="CM61" s="375">
        <f>'Production Summary'!$N$45</f>
        <v>1650</v>
      </c>
      <c r="CN61" s="164">
        <f>'Production Summary'!$N$46</f>
        <v>270</v>
      </c>
      <c r="CO61" s="164">
        <f>'Production Summary'!$N$47</f>
        <v>1350</v>
      </c>
      <c r="CP61" s="166"/>
      <c r="CQ61" s="167">
        <f t="shared" si="110"/>
        <v>7854</v>
      </c>
      <c r="CR61" s="167">
        <v>65.45</v>
      </c>
      <c r="CS61" s="167">
        <f t="shared" si="111"/>
        <v>10863</v>
      </c>
      <c r="CT61" s="167">
        <v>120.7</v>
      </c>
      <c r="CU61" s="167">
        <f t="shared" si="112"/>
        <v>10312.199999999999</v>
      </c>
      <c r="CV61" s="167">
        <v>286.45</v>
      </c>
      <c r="CW61" s="167">
        <f t="shared" si="113"/>
        <v>10174.5</v>
      </c>
      <c r="CX61" s="167">
        <v>565.25</v>
      </c>
      <c r="CY61" s="167">
        <f t="shared" si="114"/>
        <v>9929.6999999999989</v>
      </c>
      <c r="CZ61" s="167">
        <v>551.65</v>
      </c>
      <c r="DA61" s="167">
        <f t="shared" si="115"/>
        <v>9929.6999999999989</v>
      </c>
      <c r="DB61" s="167">
        <v>551.65</v>
      </c>
      <c r="DC61" s="531">
        <f t="shared" si="181"/>
        <v>9164.6999999999989</v>
      </c>
      <c r="DD61" s="531">
        <v>509.15</v>
      </c>
      <c r="DE61" s="531">
        <f t="shared" si="182"/>
        <v>9164.6999999999989</v>
      </c>
      <c r="DF61" s="531">
        <v>509.15</v>
      </c>
      <c r="DG61" s="167">
        <f t="shared" si="118"/>
        <v>11152</v>
      </c>
      <c r="DH61" s="167">
        <v>2788</v>
      </c>
      <c r="DI61" s="167">
        <f t="shared" si="119"/>
        <v>9656</v>
      </c>
      <c r="DJ61" s="167">
        <v>120.7</v>
      </c>
      <c r="DK61" s="167">
        <f t="shared" si="120"/>
        <v>10312.199999999999</v>
      </c>
      <c r="DL61" s="167">
        <v>286.45</v>
      </c>
      <c r="DM61" s="167">
        <f t="shared" si="121"/>
        <v>10174.5</v>
      </c>
      <c r="DN61" s="167">
        <v>565.25</v>
      </c>
      <c r="DO61" s="167">
        <f>'Production Summary'!$N$61</f>
        <v>4500</v>
      </c>
      <c r="DP61" s="531">
        <f>'Production Summary'!$M$61</f>
        <v>750</v>
      </c>
      <c r="DQ61" s="164">
        <v>0</v>
      </c>
      <c r="DR61" s="164">
        <f>'Production Summary'!$N$62</f>
        <v>8900</v>
      </c>
      <c r="DS61" s="164">
        <f>'Production Summary'!$N$70</f>
        <v>300</v>
      </c>
      <c r="DT61" s="328">
        <f>'Production Summary'!$M$70</f>
        <v>25</v>
      </c>
      <c r="DU61" s="164">
        <v>0</v>
      </c>
      <c r="DV61" s="164">
        <f t="shared" si="125"/>
        <v>150</v>
      </c>
      <c r="DW61" s="164">
        <v>0</v>
      </c>
      <c r="DX61" s="167">
        <f t="shared" si="185"/>
        <v>192</v>
      </c>
      <c r="DY61" s="164">
        <v>0</v>
      </c>
      <c r="DZ61" s="167">
        <f>'Production Summary'!$N$65</f>
        <v>384</v>
      </c>
      <c r="EA61" s="164">
        <v>0</v>
      </c>
      <c r="EB61" s="167">
        <f>'Production Summary'!$N$66</f>
        <v>192</v>
      </c>
      <c r="EC61" s="164">
        <v>0</v>
      </c>
      <c r="ED61" s="164">
        <f>'Production Summary'!$N$67</f>
        <v>96</v>
      </c>
      <c r="EE61" s="164">
        <v>0</v>
      </c>
      <c r="EF61" s="164">
        <f>'Production Summary'!$N$68</f>
        <v>96</v>
      </c>
      <c r="EG61" s="164">
        <v>0</v>
      </c>
      <c r="EH61" s="164">
        <f>'Production Summary'!$N$69</f>
        <v>340</v>
      </c>
      <c r="EI61" s="101"/>
      <c r="EJ61" s="3"/>
      <c r="EK61" s="3"/>
      <c r="ER61" s="64" t="s">
        <v>77</v>
      </c>
      <c r="ES61" s="61" t="str">
        <f t="shared" si="187"/>
        <v>Society Activities and Events</v>
      </c>
      <c r="ET61" s="24">
        <f t="shared" si="36"/>
        <v>0</v>
      </c>
    </row>
    <row r="62" spans="1:150" ht="15" customHeight="1">
      <c r="A62" t="b">
        <f>C62='Raipur-3'!C62</f>
        <v>1</v>
      </c>
      <c r="B62" s="65">
        <f t="shared" si="37"/>
        <v>57</v>
      </c>
      <c r="C62" s="61" t="str">
        <f>IF('Raipur-3'!C62="","",'Raipur-3'!C62)</f>
        <v>E-commerce platform</v>
      </c>
      <c r="D62" s="164">
        <f>'Production Summary'!$N$4</f>
        <v>666</v>
      </c>
      <c r="E62" s="164">
        <f>'Production Summary'!$M$4</f>
        <v>27.75</v>
      </c>
      <c r="F62" s="164">
        <v>0</v>
      </c>
      <c r="G62" s="167">
        <f t="shared" si="95"/>
        <v>674.40000000000009</v>
      </c>
      <c r="H62" s="167">
        <v>28.1</v>
      </c>
      <c r="I62" s="164">
        <v>0</v>
      </c>
      <c r="J62" s="164">
        <f>'Production Summary'!$N$6</f>
        <v>200</v>
      </c>
      <c r="K62" s="328">
        <f>'Production Summary'!$M$6</f>
        <v>7.5</v>
      </c>
      <c r="L62" s="164">
        <v>0</v>
      </c>
      <c r="M62" s="365">
        <f>'Production Summary'!$N$7</f>
        <v>612.72</v>
      </c>
      <c r="N62" s="367">
        <f>'Production Summary'!$M$7</f>
        <v>25.53</v>
      </c>
      <c r="O62" s="164">
        <v>0</v>
      </c>
      <c r="P62" s="164">
        <f>'Production Summary'!$N$8</f>
        <v>780</v>
      </c>
      <c r="Q62" s="164">
        <f>'Production Summary'!$M$8</f>
        <v>65</v>
      </c>
      <c r="R62" s="164">
        <v>0</v>
      </c>
      <c r="S62" s="164">
        <f>'Production Summary'!$N$9</f>
        <v>720</v>
      </c>
      <c r="T62" s="164">
        <f>'Production Summary'!$M$9</f>
        <v>60</v>
      </c>
      <c r="U62" s="164">
        <v>0</v>
      </c>
      <c r="V62" s="164">
        <f>'Production Summary'!$N$10</f>
        <v>876</v>
      </c>
      <c r="W62" s="164">
        <f>'Production Summary'!$M$10</f>
        <v>73</v>
      </c>
      <c r="X62" s="164">
        <v>0</v>
      </c>
      <c r="Y62" s="164">
        <f>'Production Summary'!$N$14</f>
        <v>177</v>
      </c>
      <c r="Z62" s="328">
        <f>'Production Summary'!$M$14</f>
        <v>14.75</v>
      </c>
      <c r="AA62" s="164">
        <v>0</v>
      </c>
      <c r="AB62" s="167">
        <f t="shared" si="40"/>
        <v>126</v>
      </c>
      <c r="AC62" s="164">
        <f>'Production Summary'!$M$16</f>
        <v>21</v>
      </c>
      <c r="AD62" s="164">
        <v>0</v>
      </c>
      <c r="AE62" s="164">
        <f>'Production Summary'!$N$16</f>
        <v>252</v>
      </c>
      <c r="AF62" s="164">
        <f>'Production Summary'!$M$16</f>
        <v>21</v>
      </c>
      <c r="AG62" s="164">
        <v>0</v>
      </c>
      <c r="AH62" s="164">
        <f>'Production Summary'!$N$18</f>
        <v>1035</v>
      </c>
      <c r="AI62" s="164">
        <f>'Production Summary'!$M$18</f>
        <v>17.25</v>
      </c>
      <c r="AJ62" s="164">
        <v>0</v>
      </c>
      <c r="AK62" s="167">
        <f t="shared" si="183"/>
        <v>892.5</v>
      </c>
      <c r="AL62" s="167">
        <v>29.75</v>
      </c>
      <c r="AM62" s="164">
        <v>0</v>
      </c>
      <c r="AN62" s="164">
        <f>'Production Summary'!$N$20</f>
        <v>864</v>
      </c>
      <c r="AO62" s="164">
        <f>'Production Summary'!$M$20</f>
        <v>72</v>
      </c>
      <c r="AP62" s="164">
        <v>0</v>
      </c>
      <c r="AQ62" s="164">
        <f>'Production Summary'!$N$21</f>
        <v>670</v>
      </c>
      <c r="AR62" s="164">
        <f>'Production Summary'!$M$21</f>
        <v>335</v>
      </c>
      <c r="AS62" s="164">
        <v>0</v>
      </c>
      <c r="AT62" s="386">
        <f>'Production Summary'!$N$22</f>
        <v>375</v>
      </c>
      <c r="AU62" s="164">
        <f>'Production Summary'!$N$23</f>
        <v>1050</v>
      </c>
      <c r="AV62" s="167">
        <f t="shared" si="184"/>
        <v>150</v>
      </c>
      <c r="AW62" s="167">
        <v>12.5</v>
      </c>
      <c r="AX62" s="164">
        <v>0</v>
      </c>
      <c r="AY62" s="167">
        <f t="shared" si="102"/>
        <v>150</v>
      </c>
      <c r="AZ62" s="167">
        <v>12.5</v>
      </c>
      <c r="BA62" s="164">
        <v>0</v>
      </c>
      <c r="BB62" s="164">
        <f>'Production Summary'!$N$28</f>
        <v>777</v>
      </c>
      <c r="BC62" s="164">
        <f>'Production Summary'!$M$28</f>
        <v>12.95</v>
      </c>
      <c r="BD62" s="164">
        <v>0</v>
      </c>
      <c r="BE62" s="164">
        <f>'Production Summary'!$N$29</f>
        <v>612</v>
      </c>
      <c r="BF62" s="164">
        <f>'Production Summary'!$M$29</f>
        <v>51</v>
      </c>
      <c r="BG62" s="164">
        <v>0</v>
      </c>
      <c r="BH62" s="164">
        <f>'Production Summary'!$N$30</f>
        <v>500</v>
      </c>
      <c r="BI62" s="164">
        <f>'Production Summary'!$M$30</f>
        <v>250</v>
      </c>
      <c r="BJ62" s="164">
        <v>0</v>
      </c>
      <c r="BK62" s="386"/>
      <c r="BL62" s="164">
        <f>'Production Summary'!$N$32</f>
        <v>875</v>
      </c>
      <c r="BM62" s="164">
        <f>'Production Summary'!$N$34</f>
        <v>360.59999999999997</v>
      </c>
      <c r="BN62" s="164">
        <f>'Production Summary'!$M$34</f>
        <v>6.01</v>
      </c>
      <c r="BO62" s="164">
        <v>0</v>
      </c>
      <c r="BP62" s="164">
        <f>'Production Summary'!$N$36</f>
        <v>717</v>
      </c>
      <c r="BQ62" s="164">
        <f>'Production Summary'!$M$36</f>
        <v>11.95</v>
      </c>
      <c r="BR62" s="164">
        <v>0</v>
      </c>
      <c r="BS62" s="164">
        <f>'Production Summary'!$N$37</f>
        <v>210</v>
      </c>
      <c r="BT62" s="164">
        <f>'Production Summary'!$M$37</f>
        <v>21</v>
      </c>
      <c r="BU62" s="164">
        <v>0</v>
      </c>
      <c r="BV62" s="164">
        <f>'Production Summary'!$N$38</f>
        <v>280</v>
      </c>
      <c r="BW62" s="164">
        <f>'Production Summary'!$M$38</f>
        <v>28</v>
      </c>
      <c r="BX62" s="164">
        <v>0</v>
      </c>
      <c r="BY62" s="165">
        <f>'Production Summary'!$N$39</f>
        <v>300.38406247988502</v>
      </c>
      <c r="BZ62" s="164">
        <f>'Production Summary'!$M$39</f>
        <v>30.038406247988501</v>
      </c>
      <c r="CA62" s="164">
        <v>0</v>
      </c>
      <c r="CB62" s="164">
        <f>'Production Summary'!$N$40</f>
        <v>131.30000000000001</v>
      </c>
      <c r="CC62" s="164">
        <f>'Production Summary'!$M$40</f>
        <v>13.13</v>
      </c>
      <c r="CD62" s="164">
        <v>0</v>
      </c>
      <c r="CE62" s="164">
        <f>'Production Summary'!$N$42</f>
        <v>1136.3519999999996</v>
      </c>
      <c r="CF62" s="164">
        <f>'Production Summary'!$M$42</f>
        <v>81.167999999999978</v>
      </c>
      <c r="CG62" s="164">
        <v>0</v>
      </c>
      <c r="CH62" s="164">
        <v>0</v>
      </c>
      <c r="CI62" s="164">
        <f>'Production Summary'!$N$43</f>
        <v>184</v>
      </c>
      <c r="CJ62" s="164">
        <v>0</v>
      </c>
      <c r="CK62" s="164">
        <f>'Production Summary'!$N$44</f>
        <v>355</v>
      </c>
      <c r="CL62" s="164">
        <v>0</v>
      </c>
      <c r="CM62" s="375">
        <f>'Production Summary'!$N$45</f>
        <v>1650</v>
      </c>
      <c r="CN62" s="164">
        <f>'Production Summary'!$N$46</f>
        <v>270</v>
      </c>
      <c r="CO62" s="164">
        <f>'Production Summary'!$N$47</f>
        <v>1350</v>
      </c>
      <c r="CP62" s="166"/>
      <c r="CQ62" s="167">
        <f t="shared" si="110"/>
        <v>7854</v>
      </c>
      <c r="CR62" s="167">
        <v>65.45</v>
      </c>
      <c r="CS62" s="167">
        <f t="shared" si="111"/>
        <v>10863</v>
      </c>
      <c r="CT62" s="167">
        <v>120.7</v>
      </c>
      <c r="CU62" s="167">
        <f t="shared" si="112"/>
        <v>10312.199999999999</v>
      </c>
      <c r="CV62" s="167">
        <v>286.45</v>
      </c>
      <c r="CW62" s="167">
        <f t="shared" si="113"/>
        <v>10174.5</v>
      </c>
      <c r="CX62" s="167">
        <v>565.25</v>
      </c>
      <c r="CY62" s="167">
        <f t="shared" si="114"/>
        <v>9929.6999999999989</v>
      </c>
      <c r="CZ62" s="167">
        <v>551.65</v>
      </c>
      <c r="DA62" s="167">
        <f t="shared" si="115"/>
        <v>9929.6999999999989</v>
      </c>
      <c r="DB62" s="167">
        <v>551.65</v>
      </c>
      <c r="DC62" s="531">
        <f t="shared" si="181"/>
        <v>9164.6999999999989</v>
      </c>
      <c r="DD62" s="531">
        <v>509.15</v>
      </c>
      <c r="DE62" s="531">
        <f t="shared" si="182"/>
        <v>9164.6999999999989</v>
      </c>
      <c r="DF62" s="531">
        <v>509.15</v>
      </c>
      <c r="DG62" s="167">
        <f t="shared" si="118"/>
        <v>11152</v>
      </c>
      <c r="DH62" s="167">
        <v>2788</v>
      </c>
      <c r="DI62" s="167">
        <f t="shared" si="119"/>
        <v>9656</v>
      </c>
      <c r="DJ62" s="167">
        <v>120.7</v>
      </c>
      <c r="DK62" s="167">
        <f t="shared" si="120"/>
        <v>10312.199999999999</v>
      </c>
      <c r="DL62" s="167">
        <v>286.45</v>
      </c>
      <c r="DM62" s="167">
        <f t="shared" si="121"/>
        <v>10174.5</v>
      </c>
      <c r="DN62" s="167">
        <v>565.25</v>
      </c>
      <c r="DO62" s="167">
        <f>'Production Summary'!$N$61</f>
        <v>4500</v>
      </c>
      <c r="DP62" s="531">
        <f>'Production Summary'!$M$61</f>
        <v>750</v>
      </c>
      <c r="DQ62" s="164">
        <v>0</v>
      </c>
      <c r="DR62" s="164">
        <f>'Production Summary'!$N$62</f>
        <v>8900</v>
      </c>
      <c r="DS62" s="164">
        <f>'Production Summary'!$N$70</f>
        <v>300</v>
      </c>
      <c r="DT62" s="328">
        <f>'Production Summary'!$M$70</f>
        <v>25</v>
      </c>
      <c r="DU62" s="164">
        <v>0</v>
      </c>
      <c r="DV62" s="164">
        <f t="shared" si="125"/>
        <v>150</v>
      </c>
      <c r="DW62" s="164">
        <v>0</v>
      </c>
      <c r="DX62" s="167">
        <f t="shared" si="185"/>
        <v>192</v>
      </c>
      <c r="DY62" s="164">
        <v>0</v>
      </c>
      <c r="DZ62" s="167">
        <f>'Production Summary'!$N$65</f>
        <v>384</v>
      </c>
      <c r="EA62" s="164">
        <v>0</v>
      </c>
      <c r="EB62" s="167">
        <f>'Production Summary'!$N$66</f>
        <v>192</v>
      </c>
      <c r="EC62" s="164">
        <v>0</v>
      </c>
      <c r="ED62" s="164">
        <f>'Production Summary'!$N$67</f>
        <v>96</v>
      </c>
      <c r="EE62" s="164">
        <v>0</v>
      </c>
      <c r="EF62" s="164">
        <f>'Production Summary'!$N$68</f>
        <v>96</v>
      </c>
      <c r="EG62" s="164">
        <v>0</v>
      </c>
      <c r="EH62" s="164">
        <f>'Production Summary'!$N$69</f>
        <v>340</v>
      </c>
      <c r="EI62" s="101"/>
      <c r="EJ62" s="3"/>
      <c r="EK62" s="3"/>
      <c r="ER62" s="64" t="s">
        <v>78</v>
      </c>
      <c r="ES62" s="61" t="str">
        <f t="shared" si="187"/>
        <v>E-commerce platform</v>
      </c>
      <c r="ET62" s="24">
        <f t="shared" si="36"/>
        <v>0</v>
      </c>
    </row>
    <row r="63" spans="1:150" ht="15" customHeight="1">
      <c r="A63" t="b">
        <f>C63='Raipur-3'!C63</f>
        <v>1</v>
      </c>
      <c r="B63" s="65">
        <f t="shared" si="37"/>
        <v>58</v>
      </c>
      <c r="C63" s="61" t="str">
        <f>IF('Raipur-3'!C63="","",'Raipur-3'!C63)</f>
        <v>Gaia Fresh Foods Pandri (Retail)</v>
      </c>
      <c r="D63" s="164">
        <f>'Production Summary'!$N$4</f>
        <v>666</v>
      </c>
      <c r="E63" s="164">
        <f>'Production Summary'!$M$4</f>
        <v>27.75</v>
      </c>
      <c r="F63" s="164">
        <v>0</v>
      </c>
      <c r="G63" s="164">
        <f>'Production Summary'!$N$5</f>
        <v>666</v>
      </c>
      <c r="H63" s="164">
        <f>'Production Summary'!$M$5</f>
        <v>27.75</v>
      </c>
      <c r="I63" s="164">
        <v>0</v>
      </c>
      <c r="J63" s="164">
        <f>'Production Summary'!$N$6</f>
        <v>200</v>
      </c>
      <c r="K63" s="328">
        <f>'Production Summary'!$M$6</f>
        <v>7.5</v>
      </c>
      <c r="L63" s="164">
        <v>0</v>
      </c>
      <c r="M63" s="365">
        <f>'Production Summary'!$N$7</f>
        <v>612.72</v>
      </c>
      <c r="N63" s="367">
        <f>'Production Summary'!$M$7</f>
        <v>25.53</v>
      </c>
      <c r="O63" s="164">
        <v>0</v>
      </c>
      <c r="P63" s="164">
        <f>'Production Summary'!$N$8</f>
        <v>780</v>
      </c>
      <c r="Q63" s="164">
        <f>'Production Summary'!$M$8</f>
        <v>65</v>
      </c>
      <c r="R63" s="164">
        <v>0</v>
      </c>
      <c r="S63" s="164">
        <f>'Production Summary'!$N$9</f>
        <v>720</v>
      </c>
      <c r="T63" s="164">
        <f>'Production Summary'!$M$9</f>
        <v>60</v>
      </c>
      <c r="U63" s="164">
        <v>0</v>
      </c>
      <c r="V63" s="164">
        <f>'Production Summary'!$N$10</f>
        <v>876</v>
      </c>
      <c r="W63" s="164">
        <f>'Production Summary'!$M$10</f>
        <v>73</v>
      </c>
      <c r="X63" s="164">
        <v>0</v>
      </c>
      <c r="Y63" s="164">
        <f>'Production Summary'!$N$14</f>
        <v>177</v>
      </c>
      <c r="Z63" s="328">
        <f>'Production Summary'!$M$14</f>
        <v>14.75</v>
      </c>
      <c r="AA63" s="164">
        <v>0</v>
      </c>
      <c r="AB63" s="167">
        <f t="shared" si="40"/>
        <v>126</v>
      </c>
      <c r="AC63" s="164">
        <f>'Production Summary'!$M$16</f>
        <v>21</v>
      </c>
      <c r="AD63" s="164">
        <v>0</v>
      </c>
      <c r="AE63" s="164">
        <f>'Production Summary'!$N$16</f>
        <v>252</v>
      </c>
      <c r="AF63" s="164">
        <f>'Production Summary'!$M$16</f>
        <v>21</v>
      </c>
      <c r="AG63" s="164">
        <v>0</v>
      </c>
      <c r="AH63" s="164">
        <f>'Production Summary'!$N$18</f>
        <v>1035</v>
      </c>
      <c r="AI63" s="164">
        <f>'Production Summary'!$M$18</f>
        <v>17.25</v>
      </c>
      <c r="AJ63" s="164">
        <v>0</v>
      </c>
      <c r="AK63" s="167">
        <f t="shared" si="183"/>
        <v>892.5</v>
      </c>
      <c r="AL63" s="167">
        <v>29.75</v>
      </c>
      <c r="AM63" s="164">
        <v>0</v>
      </c>
      <c r="AN63" s="164">
        <f>'Production Summary'!$N$20</f>
        <v>864</v>
      </c>
      <c r="AO63" s="164">
        <f>'Production Summary'!$M$20</f>
        <v>72</v>
      </c>
      <c r="AP63" s="164">
        <v>0</v>
      </c>
      <c r="AQ63" s="164">
        <f>'Production Summary'!$N$21</f>
        <v>670</v>
      </c>
      <c r="AR63" s="164">
        <f>'Production Summary'!$M$21</f>
        <v>335</v>
      </c>
      <c r="AS63" s="164">
        <v>0</v>
      </c>
      <c r="AT63" s="386">
        <f>'Production Summary'!$N$22</f>
        <v>375</v>
      </c>
      <c r="AU63" s="164">
        <f>'Production Summary'!$N$23</f>
        <v>1050</v>
      </c>
      <c r="AV63" s="164">
        <f>'Production Summary'!$N$25</f>
        <v>300</v>
      </c>
      <c r="AW63" s="164">
        <f>'Production Summary'!$M$25</f>
        <v>25</v>
      </c>
      <c r="AX63" s="164">
        <v>0</v>
      </c>
      <c r="AY63" s="164">
        <f>'Production Summary'!$N$26</f>
        <v>300</v>
      </c>
      <c r="AZ63" s="164">
        <f>'Production Summary'!$M$26</f>
        <v>25</v>
      </c>
      <c r="BA63" s="164">
        <v>0</v>
      </c>
      <c r="BB63" s="164">
        <f>'Production Summary'!$N$28</f>
        <v>777</v>
      </c>
      <c r="BC63" s="164">
        <f>'Production Summary'!$M$28</f>
        <v>12.95</v>
      </c>
      <c r="BD63" s="164">
        <v>0</v>
      </c>
      <c r="BE63" s="164">
        <f>'Production Summary'!$N$29</f>
        <v>612</v>
      </c>
      <c r="BF63" s="164">
        <f>'Production Summary'!$M$29</f>
        <v>51</v>
      </c>
      <c r="BG63" s="164">
        <v>0</v>
      </c>
      <c r="BH63" s="164">
        <f>'Production Summary'!$N$30</f>
        <v>500</v>
      </c>
      <c r="BI63" s="164">
        <f>'Production Summary'!$M$30</f>
        <v>250</v>
      </c>
      <c r="BJ63" s="164">
        <v>0</v>
      </c>
      <c r="BK63" s="386"/>
      <c r="BL63" s="164">
        <f>'Production Summary'!$N$32</f>
        <v>875</v>
      </c>
      <c r="BM63" s="164">
        <f>'Production Summary'!$N$34</f>
        <v>360.59999999999997</v>
      </c>
      <c r="BN63" s="164">
        <f>'Production Summary'!$M$34</f>
        <v>6.01</v>
      </c>
      <c r="BO63" s="164">
        <v>0</v>
      </c>
      <c r="BP63" s="164">
        <f>'Production Summary'!$N$36</f>
        <v>717</v>
      </c>
      <c r="BQ63" s="164">
        <f>'Production Summary'!$M$36</f>
        <v>11.95</v>
      </c>
      <c r="BR63" s="164">
        <v>0</v>
      </c>
      <c r="BS63" s="164">
        <f>'Production Summary'!$N$37</f>
        <v>210</v>
      </c>
      <c r="BT63" s="164">
        <f>'Production Summary'!$M$37</f>
        <v>21</v>
      </c>
      <c r="BU63" s="164">
        <v>0</v>
      </c>
      <c r="BV63" s="164">
        <f>'Production Summary'!$N$38</f>
        <v>280</v>
      </c>
      <c r="BW63" s="164">
        <f>'Production Summary'!$M$38</f>
        <v>28</v>
      </c>
      <c r="BX63" s="164">
        <v>0</v>
      </c>
      <c r="BY63" s="165">
        <f>'Production Summary'!$N$39</f>
        <v>300.38406247988502</v>
      </c>
      <c r="BZ63" s="164">
        <f>'Production Summary'!$M$39</f>
        <v>30.038406247988501</v>
      </c>
      <c r="CA63" s="164">
        <v>0</v>
      </c>
      <c r="CB63" s="164">
        <f>'Production Summary'!$N$40</f>
        <v>131.30000000000001</v>
      </c>
      <c r="CC63" s="164">
        <f>'Production Summary'!$M$40</f>
        <v>13.13</v>
      </c>
      <c r="CD63" s="164">
        <v>0</v>
      </c>
      <c r="CE63" s="164">
        <f>'Production Summary'!$N$42</f>
        <v>1136.3519999999996</v>
      </c>
      <c r="CF63" s="164">
        <f>'Production Summary'!$M$42</f>
        <v>81.167999999999978</v>
      </c>
      <c r="CG63" s="164">
        <v>0</v>
      </c>
      <c r="CH63" s="164">
        <v>0</v>
      </c>
      <c r="CI63" s="164">
        <f>'Production Summary'!$N$43</f>
        <v>184</v>
      </c>
      <c r="CJ63" s="164">
        <v>0</v>
      </c>
      <c r="CK63" s="164">
        <f>'Production Summary'!$N$44</f>
        <v>355</v>
      </c>
      <c r="CL63" s="164">
        <v>0</v>
      </c>
      <c r="CM63" s="375">
        <f>'Production Summary'!$N$45</f>
        <v>1650</v>
      </c>
      <c r="CN63" s="164">
        <f>'Production Summary'!$N$46</f>
        <v>270</v>
      </c>
      <c r="CO63" s="164">
        <f>'Production Summary'!$N$47</f>
        <v>1350</v>
      </c>
      <c r="CP63" s="166"/>
      <c r="CQ63" s="164">
        <f>'Production Summary'!$N$49</f>
        <v>8004.1580041580037</v>
      </c>
      <c r="CR63" s="164">
        <f>'Production Summary'!$M$49</f>
        <v>66.701316701316699</v>
      </c>
      <c r="CS63" s="164">
        <f>'Production Summary'!$N$50</f>
        <v>13331.600831600828</v>
      </c>
      <c r="CT63" s="164">
        <f>'Production Summary'!$M$50</f>
        <v>148.1288981288981</v>
      </c>
      <c r="CU63" s="164">
        <f>'Production Summary'!$N$51</f>
        <v>12785.862785862784</v>
      </c>
      <c r="CV63" s="164">
        <f>'Production Summary'!$M$51</f>
        <v>355.16285516285512</v>
      </c>
      <c r="CW63" s="164">
        <f>'Production Summary'!$N$52</f>
        <v>12629.937629937627</v>
      </c>
      <c r="CX63" s="164">
        <f>'Production Summary'!$M$52</f>
        <v>701.66320166320156</v>
      </c>
      <c r="CY63" s="164">
        <f>'Production Summary'!$N$53</f>
        <v>12396.049896049895</v>
      </c>
      <c r="CZ63" s="164">
        <f>'Production Summary'!$M$53</f>
        <v>688.66943866943859</v>
      </c>
      <c r="DA63" s="164">
        <f>'Production Summary'!$N$54</f>
        <v>13799.376299376298</v>
      </c>
      <c r="DB63" s="164">
        <f>'Production Summary'!$M$54</f>
        <v>766.63201663201653</v>
      </c>
      <c r="DC63" s="531">
        <f>'Production Summary'!$N$60</f>
        <v>12863.825363825363</v>
      </c>
      <c r="DD63" s="531">
        <f>'Production Summary'!$M$60</f>
        <v>714.65696465696465</v>
      </c>
      <c r="DE63" s="167">
        <f>'Production Summary'!$N$59</f>
        <v>11148.648648648648</v>
      </c>
      <c r="DF63" s="531">
        <f>'Production Summary'!$M$59</f>
        <v>619.36936936936934</v>
      </c>
      <c r="DG63" s="164">
        <f>'Production Summary'!$N$55</f>
        <v>13842.68884268884</v>
      </c>
      <c r="DH63" s="164">
        <f>'Production Summary'!$M$55</f>
        <v>3460.67221067221</v>
      </c>
      <c r="DI63" s="164">
        <f>'Production Summary'!$N$56</f>
        <v>13097.713097713096</v>
      </c>
      <c r="DJ63" s="164">
        <f>'Production Summary'!$M$56</f>
        <v>163.72141372141371</v>
      </c>
      <c r="DK63" s="164">
        <f>'Production Summary'!$N$57</f>
        <v>14189.189189189186</v>
      </c>
      <c r="DL63" s="164">
        <f>'Production Summary'!$M$57</f>
        <v>394.14414414414409</v>
      </c>
      <c r="DM63" s="164">
        <f>'Production Summary'!$N$58</f>
        <v>14017.671517671517</v>
      </c>
      <c r="DN63" s="164">
        <f>'Production Summary'!$M$58</f>
        <v>778.75952875952873</v>
      </c>
      <c r="DO63" s="167">
        <f>'Production Summary'!$N$61</f>
        <v>4500</v>
      </c>
      <c r="DP63" s="531">
        <f>'Production Summary'!$M$61</f>
        <v>750</v>
      </c>
      <c r="DQ63" s="164">
        <v>0</v>
      </c>
      <c r="DR63" s="164">
        <f>'Production Summary'!$N$62</f>
        <v>8900</v>
      </c>
      <c r="DS63" s="164">
        <f>'Production Summary'!$N$70</f>
        <v>300</v>
      </c>
      <c r="DT63" s="328">
        <f>'Production Summary'!$M$70</f>
        <v>25</v>
      </c>
      <c r="DU63" s="164">
        <v>0</v>
      </c>
      <c r="DV63" s="164">
        <f t="shared" si="125"/>
        <v>150</v>
      </c>
      <c r="DW63" s="164">
        <v>0</v>
      </c>
      <c r="DX63" s="167">
        <f t="shared" si="185"/>
        <v>192</v>
      </c>
      <c r="DY63" s="164">
        <v>0</v>
      </c>
      <c r="DZ63" s="167">
        <f>'Production Summary'!$N$65</f>
        <v>384</v>
      </c>
      <c r="EA63" s="164">
        <v>0</v>
      </c>
      <c r="EB63" s="167">
        <f>'Production Summary'!$N$66</f>
        <v>192</v>
      </c>
      <c r="EC63" s="164">
        <v>0</v>
      </c>
      <c r="ED63" s="164">
        <f>'Production Summary'!$N$67</f>
        <v>96</v>
      </c>
      <c r="EE63" s="164">
        <v>0</v>
      </c>
      <c r="EF63" s="164">
        <f>'Production Summary'!$N$68</f>
        <v>96</v>
      </c>
      <c r="EG63" s="164">
        <v>0</v>
      </c>
      <c r="EH63" s="164">
        <f>'Production Summary'!$N$69</f>
        <v>340</v>
      </c>
      <c r="EI63" s="101"/>
      <c r="EJ63" s="3"/>
      <c r="EK63" s="3"/>
      <c r="ER63" s="64" t="s">
        <v>79</v>
      </c>
      <c r="ES63" s="61" t="str">
        <f t="shared" si="187"/>
        <v>Gaia Fresh Foods Pandri (Retail)</v>
      </c>
      <c r="ET63" s="24">
        <f t="shared" si="36"/>
        <v>0</v>
      </c>
    </row>
    <row r="64" spans="1:150" ht="15" customHeight="1">
      <c r="A64" t="b">
        <f>C64='Raipur-3'!C64</f>
        <v>1</v>
      </c>
      <c r="B64" s="65">
        <f t="shared" si="37"/>
        <v>59</v>
      </c>
      <c r="C64" s="61" t="str">
        <f>IF('Raipur-3'!C64="","",'Raipur-3'!C64)</f>
        <v>Gaia Fresh Foods ( Mobile App)</v>
      </c>
      <c r="D64" s="164">
        <f>'Production Summary'!$N$4</f>
        <v>666</v>
      </c>
      <c r="E64" s="164">
        <f>'Production Summary'!$M$4</f>
        <v>27.75</v>
      </c>
      <c r="F64" s="164">
        <v>0</v>
      </c>
      <c r="G64" s="164">
        <f>'Production Summary'!$N$5</f>
        <v>666</v>
      </c>
      <c r="H64" s="164">
        <f>'Production Summary'!$M$5</f>
        <v>27.75</v>
      </c>
      <c r="I64" s="164">
        <v>0</v>
      </c>
      <c r="J64" s="164">
        <f>'Production Summary'!$N$6</f>
        <v>200</v>
      </c>
      <c r="K64" s="328">
        <f>'Production Summary'!$M$6</f>
        <v>7.5</v>
      </c>
      <c r="L64" s="164">
        <v>0</v>
      </c>
      <c r="M64" s="365">
        <f>'Production Summary'!$N$7</f>
        <v>612.72</v>
      </c>
      <c r="N64" s="367">
        <f>'Production Summary'!$M$7</f>
        <v>25.53</v>
      </c>
      <c r="O64" s="164">
        <v>0</v>
      </c>
      <c r="P64" s="164">
        <f>'Production Summary'!$N$8</f>
        <v>780</v>
      </c>
      <c r="Q64" s="164">
        <f>'Production Summary'!$M$8</f>
        <v>65</v>
      </c>
      <c r="R64" s="164">
        <v>0</v>
      </c>
      <c r="S64" s="164">
        <f>'Production Summary'!$N$9</f>
        <v>720</v>
      </c>
      <c r="T64" s="164">
        <f>'Production Summary'!$M$9</f>
        <v>60</v>
      </c>
      <c r="U64" s="164">
        <v>0</v>
      </c>
      <c r="V64" s="164">
        <f>'Production Summary'!$N$10</f>
        <v>876</v>
      </c>
      <c r="W64" s="164">
        <f>'Production Summary'!$M$10</f>
        <v>73</v>
      </c>
      <c r="X64" s="164">
        <v>0</v>
      </c>
      <c r="Y64" s="164">
        <f>'Production Summary'!$N$14</f>
        <v>177</v>
      </c>
      <c r="Z64" s="328">
        <f>'Production Summary'!$M$14</f>
        <v>14.75</v>
      </c>
      <c r="AA64" s="164">
        <v>0</v>
      </c>
      <c r="AB64" s="167">
        <f t="shared" si="40"/>
        <v>126</v>
      </c>
      <c r="AC64" s="164">
        <f>'Production Summary'!$M$16</f>
        <v>21</v>
      </c>
      <c r="AD64" s="164">
        <v>0</v>
      </c>
      <c r="AE64" s="164">
        <f>'Production Summary'!$N$16</f>
        <v>252</v>
      </c>
      <c r="AF64" s="164">
        <f>'Production Summary'!$M$16</f>
        <v>21</v>
      </c>
      <c r="AG64" s="164">
        <v>0</v>
      </c>
      <c r="AH64" s="164">
        <f>'Production Summary'!$N$18</f>
        <v>1035</v>
      </c>
      <c r="AI64" s="164">
        <f>'Production Summary'!$M$18</f>
        <v>17.25</v>
      </c>
      <c r="AJ64" s="164">
        <v>0</v>
      </c>
      <c r="AK64" s="164">
        <f>'Production Summary'!$N$19</f>
        <v>870</v>
      </c>
      <c r="AL64" s="164">
        <f>'Production Summary'!$M$19</f>
        <v>29</v>
      </c>
      <c r="AM64" s="164">
        <v>0</v>
      </c>
      <c r="AN64" s="164">
        <f>'Production Summary'!$N$20</f>
        <v>864</v>
      </c>
      <c r="AO64" s="164">
        <f>'Production Summary'!$M$20</f>
        <v>72</v>
      </c>
      <c r="AP64" s="164">
        <v>0</v>
      </c>
      <c r="AQ64" s="164">
        <f>'Production Summary'!$N$21</f>
        <v>670</v>
      </c>
      <c r="AR64" s="164">
        <f>'Production Summary'!$M$21</f>
        <v>335</v>
      </c>
      <c r="AS64" s="164">
        <v>0</v>
      </c>
      <c r="AT64" s="386">
        <f>'Production Summary'!$N$22</f>
        <v>375</v>
      </c>
      <c r="AU64" s="164">
        <f>'Production Summary'!$N$23</f>
        <v>1050</v>
      </c>
      <c r="AV64" s="164">
        <f>'Production Summary'!$N$25</f>
        <v>300</v>
      </c>
      <c r="AW64" s="164">
        <f>'Production Summary'!$M$25</f>
        <v>25</v>
      </c>
      <c r="AX64" s="164">
        <v>0</v>
      </c>
      <c r="AY64" s="164">
        <f>'Production Summary'!$N$26</f>
        <v>300</v>
      </c>
      <c r="AZ64" s="164">
        <f>'Production Summary'!$M$26</f>
        <v>25</v>
      </c>
      <c r="BA64" s="164">
        <v>0</v>
      </c>
      <c r="BB64" s="164">
        <f>'Production Summary'!$N$28</f>
        <v>777</v>
      </c>
      <c r="BC64" s="164">
        <f>'Production Summary'!$M$28</f>
        <v>12.95</v>
      </c>
      <c r="BD64" s="164">
        <v>0</v>
      </c>
      <c r="BE64" s="164">
        <f>'Production Summary'!$N$29</f>
        <v>612</v>
      </c>
      <c r="BF64" s="164">
        <f>'Production Summary'!$M$29</f>
        <v>51</v>
      </c>
      <c r="BG64" s="164">
        <v>0</v>
      </c>
      <c r="BH64" s="164">
        <f>'Production Summary'!$N$30</f>
        <v>500</v>
      </c>
      <c r="BI64" s="164">
        <f>'Production Summary'!$M$30</f>
        <v>250</v>
      </c>
      <c r="BJ64" s="164">
        <v>0</v>
      </c>
      <c r="BK64" s="386"/>
      <c r="BL64" s="164">
        <f>'Production Summary'!$N$32</f>
        <v>875</v>
      </c>
      <c r="BM64" s="164">
        <f>'Production Summary'!$N$34</f>
        <v>360.59999999999997</v>
      </c>
      <c r="BN64" s="164">
        <f>'Production Summary'!$M$34</f>
        <v>6.01</v>
      </c>
      <c r="BO64" s="164">
        <v>0</v>
      </c>
      <c r="BP64" s="164">
        <f>'Production Summary'!$N$36</f>
        <v>717</v>
      </c>
      <c r="BQ64" s="164">
        <f>'Production Summary'!$M$36</f>
        <v>11.95</v>
      </c>
      <c r="BR64" s="164">
        <v>0</v>
      </c>
      <c r="BS64" s="164">
        <f>'Production Summary'!$N$37</f>
        <v>210</v>
      </c>
      <c r="BT64" s="164">
        <f>'Production Summary'!$M$37</f>
        <v>21</v>
      </c>
      <c r="BU64" s="164">
        <v>0</v>
      </c>
      <c r="BV64" s="164">
        <f>'Production Summary'!$N$38</f>
        <v>280</v>
      </c>
      <c r="BW64" s="164">
        <f>'Production Summary'!$M$38</f>
        <v>28</v>
      </c>
      <c r="BX64" s="164">
        <v>0</v>
      </c>
      <c r="BY64" s="165">
        <f>'Production Summary'!$N$39</f>
        <v>300.38406247988502</v>
      </c>
      <c r="BZ64" s="164">
        <f>'Production Summary'!$M$39</f>
        <v>30.038406247988501</v>
      </c>
      <c r="CA64" s="164">
        <v>0</v>
      </c>
      <c r="CB64" s="164">
        <f>'Production Summary'!$N$40</f>
        <v>131.30000000000001</v>
      </c>
      <c r="CC64" s="164">
        <f>'Production Summary'!$M$40</f>
        <v>13.13</v>
      </c>
      <c r="CD64" s="164">
        <v>0</v>
      </c>
      <c r="CE64" s="164">
        <f>'Production Summary'!$N$42</f>
        <v>1136.3519999999996</v>
      </c>
      <c r="CF64" s="164">
        <f>'Production Summary'!$M$42</f>
        <v>81.167999999999978</v>
      </c>
      <c r="CG64" s="164">
        <v>0</v>
      </c>
      <c r="CH64" s="164">
        <v>0</v>
      </c>
      <c r="CI64" s="164">
        <f>'Production Summary'!$N$43</f>
        <v>184</v>
      </c>
      <c r="CJ64" s="164">
        <v>0</v>
      </c>
      <c r="CK64" s="164">
        <f>'Production Summary'!$N$44</f>
        <v>355</v>
      </c>
      <c r="CL64" s="164">
        <v>0</v>
      </c>
      <c r="CM64" s="375">
        <f>'Production Summary'!$N$45</f>
        <v>1650</v>
      </c>
      <c r="CN64" s="164">
        <f>'Production Summary'!$N$46</f>
        <v>270</v>
      </c>
      <c r="CO64" s="164">
        <f>'Production Summary'!$N$47</f>
        <v>1350</v>
      </c>
      <c r="CP64" s="166"/>
      <c r="CQ64" s="164">
        <f>'Production Summary'!$N$49</f>
        <v>8004.1580041580037</v>
      </c>
      <c r="CR64" s="164">
        <f>'Production Summary'!$M$49</f>
        <v>66.701316701316699</v>
      </c>
      <c r="CS64" s="164">
        <f>'Production Summary'!$N$50</f>
        <v>13331.600831600828</v>
      </c>
      <c r="CT64" s="164">
        <f>'Production Summary'!$M$50</f>
        <v>148.1288981288981</v>
      </c>
      <c r="CU64" s="164">
        <f>'Production Summary'!$N$51</f>
        <v>12785.862785862784</v>
      </c>
      <c r="CV64" s="164">
        <f>'Production Summary'!$M$51</f>
        <v>355.16285516285512</v>
      </c>
      <c r="CW64" s="164">
        <f>'Production Summary'!$N$52</f>
        <v>12629.937629937627</v>
      </c>
      <c r="CX64" s="164">
        <f>'Production Summary'!$M$52</f>
        <v>701.66320166320156</v>
      </c>
      <c r="CY64" s="164">
        <f>'Production Summary'!$N$53</f>
        <v>12396.049896049895</v>
      </c>
      <c r="CZ64" s="164">
        <f>'Production Summary'!$M$53</f>
        <v>688.66943866943859</v>
      </c>
      <c r="DA64" s="164">
        <f>'Production Summary'!$N$54</f>
        <v>13799.376299376298</v>
      </c>
      <c r="DB64" s="164">
        <f>'Production Summary'!$M$54</f>
        <v>766.63201663201653</v>
      </c>
      <c r="DC64" s="531">
        <f>'Production Summary'!$N$60</f>
        <v>12863.825363825363</v>
      </c>
      <c r="DD64" s="531">
        <f>'Production Summary'!$M$60</f>
        <v>714.65696465696465</v>
      </c>
      <c r="DE64" s="167">
        <f>'Production Summary'!$N$59</f>
        <v>11148.648648648648</v>
      </c>
      <c r="DF64" s="531">
        <f>'Production Summary'!$M$59</f>
        <v>619.36936936936934</v>
      </c>
      <c r="DG64" s="164">
        <f>'Production Summary'!$N$55</f>
        <v>13842.68884268884</v>
      </c>
      <c r="DH64" s="164">
        <f>'Production Summary'!$M$55</f>
        <v>3460.67221067221</v>
      </c>
      <c r="DI64" s="164">
        <f>'Production Summary'!$N$56</f>
        <v>13097.713097713096</v>
      </c>
      <c r="DJ64" s="164">
        <f>'Production Summary'!$M$56</f>
        <v>163.72141372141371</v>
      </c>
      <c r="DK64" s="164">
        <f>'Production Summary'!$N$57</f>
        <v>14189.189189189186</v>
      </c>
      <c r="DL64" s="164">
        <f>'Production Summary'!$M$57</f>
        <v>394.14414414414409</v>
      </c>
      <c r="DM64" s="164">
        <f>'Production Summary'!$N$58</f>
        <v>14017.671517671517</v>
      </c>
      <c r="DN64" s="164">
        <f>'Production Summary'!$M$58</f>
        <v>778.75952875952873</v>
      </c>
      <c r="DO64" s="167">
        <f>'Production Summary'!$N$61</f>
        <v>4500</v>
      </c>
      <c r="DP64" s="531">
        <f>'Production Summary'!$M$61</f>
        <v>750</v>
      </c>
      <c r="DQ64" s="164">
        <v>0</v>
      </c>
      <c r="DR64" s="164">
        <f>'Production Summary'!$N$62</f>
        <v>8900</v>
      </c>
      <c r="DS64" s="164">
        <f>'Production Summary'!$N$70</f>
        <v>300</v>
      </c>
      <c r="DT64" s="328">
        <f>'Production Summary'!$M$70</f>
        <v>25</v>
      </c>
      <c r="DU64" s="164">
        <v>0</v>
      </c>
      <c r="DV64" s="164">
        <f t="shared" si="125"/>
        <v>150</v>
      </c>
      <c r="DW64" s="164">
        <v>0</v>
      </c>
      <c r="DX64" s="167">
        <f t="shared" si="185"/>
        <v>192</v>
      </c>
      <c r="DY64" s="164">
        <v>0</v>
      </c>
      <c r="DZ64" s="167">
        <f>'Production Summary'!$N$65</f>
        <v>384</v>
      </c>
      <c r="EA64" s="164">
        <v>0</v>
      </c>
      <c r="EB64" s="167">
        <f>'Production Summary'!$N$66</f>
        <v>192</v>
      </c>
      <c r="EC64" s="164">
        <v>0</v>
      </c>
      <c r="ED64" s="164">
        <f>'Production Summary'!$N$67</f>
        <v>96</v>
      </c>
      <c r="EE64" s="164">
        <v>0</v>
      </c>
      <c r="EF64" s="164">
        <f>'Production Summary'!$N$68</f>
        <v>96</v>
      </c>
      <c r="EG64" s="164">
        <v>0</v>
      </c>
      <c r="EH64" s="164">
        <f>'Production Summary'!$N$69</f>
        <v>340</v>
      </c>
      <c r="EI64" s="101"/>
      <c r="EJ64" s="3"/>
      <c r="EK64" s="3"/>
      <c r="ER64" s="64" t="s">
        <v>80</v>
      </c>
      <c r="ES64" s="61" t="str">
        <f t="shared" si="187"/>
        <v>Gaia Fresh Foods ( Mobile App)</v>
      </c>
      <c r="ET64" s="24">
        <f t="shared" si="36"/>
        <v>0</v>
      </c>
    </row>
    <row r="65" spans="1:150" ht="15" customHeight="1">
      <c r="A65" t="b">
        <f>C65='Raipur-3'!C65</f>
        <v>1</v>
      </c>
      <c r="B65" s="65">
        <f t="shared" si="37"/>
        <v>60</v>
      </c>
      <c r="C65" s="61" t="str">
        <f>IF('Raipur-3'!C65="","",'Raipur-3'!C65)</f>
        <v>Gaia Fresh Live</v>
      </c>
      <c r="D65" s="164">
        <f>'Production Summary'!$N$4</f>
        <v>666</v>
      </c>
      <c r="E65" s="164">
        <f>'Production Summary'!$M$4</f>
        <v>27.75</v>
      </c>
      <c r="F65" s="164">
        <v>0</v>
      </c>
      <c r="G65" s="164">
        <f>'Production Summary'!$N$5</f>
        <v>666</v>
      </c>
      <c r="H65" s="164">
        <f>'Production Summary'!$M$5</f>
        <v>27.75</v>
      </c>
      <c r="I65" s="164">
        <v>0</v>
      </c>
      <c r="J65" s="164">
        <f>'Production Summary'!$N$6</f>
        <v>200</v>
      </c>
      <c r="K65" s="328">
        <f>'Production Summary'!$M$6</f>
        <v>7.5</v>
      </c>
      <c r="L65" s="164">
        <v>0</v>
      </c>
      <c r="M65" s="365">
        <f>'Production Summary'!$N$7</f>
        <v>612.72</v>
      </c>
      <c r="N65" s="367">
        <f>'Production Summary'!$M$7</f>
        <v>25.53</v>
      </c>
      <c r="O65" s="164">
        <v>0</v>
      </c>
      <c r="P65" s="164">
        <f>'Production Summary'!$N$8</f>
        <v>780</v>
      </c>
      <c r="Q65" s="164">
        <f>'Production Summary'!$M$8</f>
        <v>65</v>
      </c>
      <c r="R65" s="164">
        <v>0</v>
      </c>
      <c r="S65" s="164">
        <f>'Production Summary'!$N$9</f>
        <v>720</v>
      </c>
      <c r="T65" s="164">
        <f>'Production Summary'!$M$9</f>
        <v>60</v>
      </c>
      <c r="U65" s="164">
        <v>0</v>
      </c>
      <c r="V65" s="164">
        <f>'Production Summary'!$N$10</f>
        <v>876</v>
      </c>
      <c r="W65" s="164">
        <f>'Production Summary'!$M$10</f>
        <v>73</v>
      </c>
      <c r="X65" s="164">
        <v>0</v>
      </c>
      <c r="Y65" s="164">
        <f>'Production Summary'!$N$14</f>
        <v>177</v>
      </c>
      <c r="Z65" s="328">
        <f>'Production Summary'!$M$14</f>
        <v>14.75</v>
      </c>
      <c r="AA65" s="164">
        <v>0</v>
      </c>
      <c r="AB65" s="167">
        <f t="shared" si="40"/>
        <v>126</v>
      </c>
      <c r="AC65" s="164">
        <f>'Production Summary'!$M$16</f>
        <v>21</v>
      </c>
      <c r="AD65" s="164">
        <v>0</v>
      </c>
      <c r="AE65" s="164">
        <f>'Production Summary'!$N$16</f>
        <v>252</v>
      </c>
      <c r="AF65" s="164">
        <f>'Production Summary'!$M$16</f>
        <v>21</v>
      </c>
      <c r="AG65" s="164">
        <v>0</v>
      </c>
      <c r="AH65" s="164">
        <f>'Production Summary'!$N$18</f>
        <v>1035</v>
      </c>
      <c r="AI65" s="164">
        <f>'Production Summary'!$M$18</f>
        <v>17.25</v>
      </c>
      <c r="AJ65" s="164">
        <v>0</v>
      </c>
      <c r="AK65" s="164">
        <f>'Production Summary'!$N$19</f>
        <v>870</v>
      </c>
      <c r="AL65" s="164">
        <f>'Production Summary'!$M$19</f>
        <v>29</v>
      </c>
      <c r="AM65" s="164">
        <v>0</v>
      </c>
      <c r="AN65" s="164">
        <f>'Production Summary'!$N$20</f>
        <v>864</v>
      </c>
      <c r="AO65" s="164">
        <f>'Production Summary'!$M$20</f>
        <v>72</v>
      </c>
      <c r="AP65" s="164">
        <v>0</v>
      </c>
      <c r="AQ65" s="164">
        <f>'Production Summary'!$N$21</f>
        <v>670</v>
      </c>
      <c r="AR65" s="164">
        <f>'Production Summary'!$M$21</f>
        <v>335</v>
      </c>
      <c r="AS65" s="164">
        <v>0</v>
      </c>
      <c r="AT65" s="386">
        <f>'Production Summary'!$N$22</f>
        <v>375</v>
      </c>
      <c r="AU65" s="164">
        <f>'Production Summary'!$N$23</f>
        <v>1050</v>
      </c>
      <c r="AV65" s="164">
        <f>'Production Summary'!$N$25</f>
        <v>300</v>
      </c>
      <c r="AW65" s="164">
        <f>'Production Summary'!$M$25</f>
        <v>25</v>
      </c>
      <c r="AX65" s="164">
        <v>0</v>
      </c>
      <c r="AY65" s="164">
        <f>'Production Summary'!$N$26</f>
        <v>300</v>
      </c>
      <c r="AZ65" s="164">
        <f>'Production Summary'!$M$26</f>
        <v>25</v>
      </c>
      <c r="BA65" s="164">
        <v>0</v>
      </c>
      <c r="BB65" s="164">
        <f>'Production Summary'!$N$28</f>
        <v>777</v>
      </c>
      <c r="BC65" s="164">
        <f>'Production Summary'!$M$28</f>
        <v>12.95</v>
      </c>
      <c r="BD65" s="164">
        <v>0</v>
      </c>
      <c r="BE65" s="164">
        <f>'Production Summary'!$N$29</f>
        <v>612</v>
      </c>
      <c r="BF65" s="164">
        <f>'Production Summary'!$M$29</f>
        <v>51</v>
      </c>
      <c r="BG65" s="164">
        <v>0</v>
      </c>
      <c r="BH65" s="164">
        <f>'Production Summary'!$N$30</f>
        <v>500</v>
      </c>
      <c r="BI65" s="164">
        <f>'Production Summary'!$M$30</f>
        <v>250</v>
      </c>
      <c r="BJ65" s="164">
        <v>0</v>
      </c>
      <c r="BK65" s="386"/>
      <c r="BL65" s="164">
        <f>'Production Summary'!$N$32</f>
        <v>875</v>
      </c>
      <c r="BM65" s="164">
        <f>'Production Summary'!$N$34</f>
        <v>360.59999999999997</v>
      </c>
      <c r="BN65" s="164">
        <f>'Production Summary'!$M$34</f>
        <v>6.01</v>
      </c>
      <c r="BO65" s="164">
        <v>0</v>
      </c>
      <c r="BP65" s="164">
        <f>'Production Summary'!$N$36</f>
        <v>717</v>
      </c>
      <c r="BQ65" s="164">
        <f>'Production Summary'!$M$36</f>
        <v>11.95</v>
      </c>
      <c r="BR65" s="164">
        <v>0</v>
      </c>
      <c r="BS65" s="164">
        <f>'Production Summary'!$N$37</f>
        <v>210</v>
      </c>
      <c r="BT65" s="164">
        <f>'Production Summary'!$M$37</f>
        <v>21</v>
      </c>
      <c r="BU65" s="164">
        <v>0</v>
      </c>
      <c r="BV65" s="164">
        <f>'Production Summary'!$N$38</f>
        <v>280</v>
      </c>
      <c r="BW65" s="164">
        <f>'Production Summary'!$M$38</f>
        <v>28</v>
      </c>
      <c r="BX65" s="164">
        <v>0</v>
      </c>
      <c r="BY65" s="165">
        <f>'Production Summary'!$N$39</f>
        <v>300.38406247988502</v>
      </c>
      <c r="BZ65" s="164">
        <f>'Production Summary'!$M$39</f>
        <v>30.038406247988501</v>
      </c>
      <c r="CA65" s="164">
        <v>0</v>
      </c>
      <c r="CB65" s="164">
        <f>'Production Summary'!$N$40</f>
        <v>131.30000000000001</v>
      </c>
      <c r="CC65" s="164">
        <f>'Production Summary'!$M$40</f>
        <v>13.13</v>
      </c>
      <c r="CD65" s="164">
        <v>0</v>
      </c>
      <c r="CE65" s="164">
        <f>'Production Summary'!$N$42</f>
        <v>1136.3519999999996</v>
      </c>
      <c r="CF65" s="164">
        <f>'Production Summary'!$M$42</f>
        <v>81.167999999999978</v>
      </c>
      <c r="CG65" s="164">
        <v>0</v>
      </c>
      <c r="CH65" s="164">
        <v>0</v>
      </c>
      <c r="CI65" s="164">
        <f>'Production Summary'!$N$43</f>
        <v>184</v>
      </c>
      <c r="CJ65" s="164">
        <v>0</v>
      </c>
      <c r="CK65" s="164">
        <f>'Production Summary'!$N$44</f>
        <v>355</v>
      </c>
      <c r="CL65" s="164">
        <v>0</v>
      </c>
      <c r="CM65" s="375">
        <f>'Production Summary'!$N$45</f>
        <v>1650</v>
      </c>
      <c r="CN65" s="164">
        <f>'Production Summary'!$N$46</f>
        <v>270</v>
      </c>
      <c r="CO65" s="164">
        <f>'Production Summary'!$N$47</f>
        <v>1350</v>
      </c>
      <c r="CP65" s="166"/>
      <c r="CQ65" s="164">
        <f>'Production Summary'!$N$49</f>
        <v>8004.1580041580037</v>
      </c>
      <c r="CR65" s="164">
        <f>'Production Summary'!$M$49</f>
        <v>66.701316701316699</v>
      </c>
      <c r="CS65" s="164">
        <f>'Production Summary'!$N$50</f>
        <v>13331.600831600828</v>
      </c>
      <c r="CT65" s="164">
        <f>'Production Summary'!$M$50</f>
        <v>148.1288981288981</v>
      </c>
      <c r="CU65" s="164">
        <f>'Production Summary'!$N$51</f>
        <v>12785.862785862784</v>
      </c>
      <c r="CV65" s="164">
        <f>'Production Summary'!$M$51</f>
        <v>355.16285516285512</v>
      </c>
      <c r="CW65" s="164">
        <f>'Production Summary'!$N$52</f>
        <v>12629.937629937627</v>
      </c>
      <c r="CX65" s="164">
        <f>'Production Summary'!$M$52</f>
        <v>701.66320166320156</v>
      </c>
      <c r="CY65" s="164">
        <f>'Production Summary'!$N$53</f>
        <v>12396.049896049895</v>
      </c>
      <c r="CZ65" s="164">
        <f>'Production Summary'!$M$53</f>
        <v>688.66943866943859</v>
      </c>
      <c r="DA65" s="164">
        <f>'Production Summary'!$N$54</f>
        <v>13799.376299376298</v>
      </c>
      <c r="DB65" s="164">
        <f>'Production Summary'!$M$54</f>
        <v>766.63201663201653</v>
      </c>
      <c r="DC65" s="531">
        <f>'Production Summary'!$N$60</f>
        <v>12863.825363825363</v>
      </c>
      <c r="DD65" s="531">
        <f>'Production Summary'!$M$60</f>
        <v>714.65696465696465</v>
      </c>
      <c r="DE65" s="167">
        <f>'Production Summary'!$N$59</f>
        <v>11148.648648648648</v>
      </c>
      <c r="DF65" s="531">
        <f>'Production Summary'!$M$59</f>
        <v>619.36936936936934</v>
      </c>
      <c r="DG65" s="164">
        <f>'Production Summary'!$N$55</f>
        <v>13842.68884268884</v>
      </c>
      <c r="DH65" s="164">
        <f>'Production Summary'!$M$55</f>
        <v>3460.67221067221</v>
      </c>
      <c r="DI65" s="164">
        <f>'Production Summary'!$N$56</f>
        <v>13097.713097713096</v>
      </c>
      <c r="DJ65" s="164">
        <f>'Production Summary'!$M$56</f>
        <v>163.72141372141371</v>
      </c>
      <c r="DK65" s="164">
        <f>'Production Summary'!$N$57</f>
        <v>14189.189189189186</v>
      </c>
      <c r="DL65" s="164">
        <f>'Production Summary'!$M$57</f>
        <v>394.14414414414409</v>
      </c>
      <c r="DM65" s="164">
        <f>'Production Summary'!$N$58</f>
        <v>14017.671517671517</v>
      </c>
      <c r="DN65" s="164">
        <f>'Production Summary'!$M$58</f>
        <v>778.75952875952873</v>
      </c>
      <c r="DO65" s="167">
        <f>'Production Summary'!$N$61</f>
        <v>4500</v>
      </c>
      <c r="DP65" s="531">
        <f>'Production Summary'!$M$61</f>
        <v>750</v>
      </c>
      <c r="DQ65" s="164">
        <v>0</v>
      </c>
      <c r="DR65" s="164">
        <f>'Production Summary'!$N$62</f>
        <v>8900</v>
      </c>
      <c r="DS65" s="164">
        <f>'Production Summary'!$N$70</f>
        <v>300</v>
      </c>
      <c r="DT65" s="328">
        <f>'Production Summary'!$M$70</f>
        <v>25</v>
      </c>
      <c r="DU65" s="164">
        <v>0</v>
      </c>
      <c r="DV65" s="164">
        <f t="shared" si="125"/>
        <v>150</v>
      </c>
      <c r="DW65" s="164">
        <v>0</v>
      </c>
      <c r="DX65" s="167">
        <f t="shared" si="185"/>
        <v>192</v>
      </c>
      <c r="DY65" s="164">
        <v>0</v>
      </c>
      <c r="DZ65" s="167">
        <f>'Production Summary'!$N$65</f>
        <v>384</v>
      </c>
      <c r="EA65" s="164">
        <v>0</v>
      </c>
      <c r="EB65" s="167">
        <f>'Production Summary'!$N$66</f>
        <v>192</v>
      </c>
      <c r="EC65" s="164">
        <v>0</v>
      </c>
      <c r="ED65" s="164">
        <f>'Production Summary'!$N$67</f>
        <v>96</v>
      </c>
      <c r="EE65" s="164">
        <v>0</v>
      </c>
      <c r="EF65" s="164">
        <f>'Production Summary'!$N$68</f>
        <v>96</v>
      </c>
      <c r="EG65" s="164">
        <v>0</v>
      </c>
      <c r="EH65" s="164">
        <f>'Production Summary'!$N$69</f>
        <v>340</v>
      </c>
      <c r="EI65" s="101"/>
      <c r="EJ65" s="3"/>
      <c r="EK65" s="3"/>
      <c r="ER65" s="64" t="s">
        <v>81</v>
      </c>
      <c r="ES65" s="61" t="str">
        <f t="shared" si="187"/>
        <v>Gaia Fresh Live</v>
      </c>
      <c r="ET65" s="24">
        <f t="shared" si="36"/>
        <v>0</v>
      </c>
    </row>
    <row r="66" spans="1:150" ht="15" customHeight="1">
      <c r="A66" t="b">
        <f>C66='Raipur-3'!C66</f>
        <v>1</v>
      </c>
      <c r="B66" s="65">
        <f t="shared" si="37"/>
        <v>61</v>
      </c>
      <c r="C66" s="61" t="str">
        <f>IF('Raipur-3'!C66="","",'Raipur-3'!C66)</f>
        <v/>
      </c>
      <c r="D66" s="164">
        <f>'Production Summary'!$N$4</f>
        <v>666</v>
      </c>
      <c r="E66" s="164">
        <f>'Production Summary'!$M$4</f>
        <v>27.75</v>
      </c>
      <c r="F66" s="164">
        <v>0</v>
      </c>
      <c r="G66" s="164">
        <f>'Production Summary'!$N$5</f>
        <v>666</v>
      </c>
      <c r="H66" s="164">
        <f>'Production Summary'!$M$5</f>
        <v>27.75</v>
      </c>
      <c r="I66" s="164">
        <v>0</v>
      </c>
      <c r="J66" s="164">
        <f>'Production Summary'!$N$6</f>
        <v>200</v>
      </c>
      <c r="K66" s="328">
        <f>'Production Summary'!$M$6</f>
        <v>7.5</v>
      </c>
      <c r="L66" s="164">
        <v>0</v>
      </c>
      <c r="M66" s="365">
        <f>'Production Summary'!$N$7</f>
        <v>612.72</v>
      </c>
      <c r="N66" s="367">
        <f>'Production Summary'!$M$7</f>
        <v>25.53</v>
      </c>
      <c r="O66" s="164">
        <v>0</v>
      </c>
      <c r="P66" s="164">
        <f>'Production Summary'!$N$8</f>
        <v>780</v>
      </c>
      <c r="Q66" s="164">
        <f>'Production Summary'!$M$8</f>
        <v>65</v>
      </c>
      <c r="R66" s="164">
        <v>0</v>
      </c>
      <c r="S66" s="164">
        <f>'Production Summary'!$N$9</f>
        <v>720</v>
      </c>
      <c r="T66" s="164">
        <f>'Production Summary'!$M$9</f>
        <v>60</v>
      </c>
      <c r="U66" s="164">
        <v>0</v>
      </c>
      <c r="V66" s="164">
        <f>'Production Summary'!$N$10</f>
        <v>876</v>
      </c>
      <c r="W66" s="164">
        <f>'Production Summary'!$M$10</f>
        <v>73</v>
      </c>
      <c r="X66" s="164">
        <v>0</v>
      </c>
      <c r="Y66" s="164">
        <f>'Production Summary'!$N$14</f>
        <v>177</v>
      </c>
      <c r="Z66" s="328">
        <f>'Production Summary'!$M$14</f>
        <v>14.75</v>
      </c>
      <c r="AA66" s="164">
        <v>0</v>
      </c>
      <c r="AB66" s="167">
        <f t="shared" si="40"/>
        <v>126</v>
      </c>
      <c r="AC66" s="164">
        <f>'Production Summary'!$M$16</f>
        <v>21</v>
      </c>
      <c r="AD66" s="164">
        <v>0</v>
      </c>
      <c r="AE66" s="164">
        <f>'Production Summary'!$N$16</f>
        <v>252</v>
      </c>
      <c r="AF66" s="164">
        <f>'Production Summary'!$M$16</f>
        <v>21</v>
      </c>
      <c r="AG66" s="164">
        <v>0</v>
      </c>
      <c r="AH66" s="164">
        <f>'Production Summary'!$N$18</f>
        <v>1035</v>
      </c>
      <c r="AI66" s="164">
        <f>'Production Summary'!$M$18</f>
        <v>17.25</v>
      </c>
      <c r="AJ66" s="164">
        <v>0</v>
      </c>
      <c r="AK66" s="164">
        <f>'Production Summary'!$N$19</f>
        <v>870</v>
      </c>
      <c r="AL66" s="164">
        <f>'Production Summary'!$M$19</f>
        <v>29</v>
      </c>
      <c r="AM66" s="164">
        <v>0</v>
      </c>
      <c r="AN66" s="164">
        <f>'Production Summary'!$N$20</f>
        <v>864</v>
      </c>
      <c r="AO66" s="164">
        <f>'Production Summary'!$M$20</f>
        <v>72</v>
      </c>
      <c r="AP66" s="164">
        <v>0</v>
      </c>
      <c r="AQ66" s="164">
        <f>'Production Summary'!$N$21</f>
        <v>670</v>
      </c>
      <c r="AR66" s="164">
        <f>'Production Summary'!$M$21</f>
        <v>335</v>
      </c>
      <c r="AS66" s="164">
        <v>0</v>
      </c>
      <c r="AT66" s="386">
        <f>'Production Summary'!$N$22</f>
        <v>375</v>
      </c>
      <c r="AU66" s="164">
        <f>'Production Summary'!$N$23</f>
        <v>1050</v>
      </c>
      <c r="AV66" s="164">
        <f>'Production Summary'!$N$25</f>
        <v>300</v>
      </c>
      <c r="AW66" s="164">
        <f>'Production Summary'!$M$25</f>
        <v>25</v>
      </c>
      <c r="AX66" s="164">
        <v>0</v>
      </c>
      <c r="AY66" s="164">
        <f>'Production Summary'!$N$26</f>
        <v>300</v>
      </c>
      <c r="AZ66" s="164">
        <f>'Production Summary'!$M$26</f>
        <v>25</v>
      </c>
      <c r="BA66" s="164">
        <v>0</v>
      </c>
      <c r="BB66" s="164">
        <f>'Production Summary'!$N$28</f>
        <v>777</v>
      </c>
      <c r="BC66" s="164">
        <f>'Production Summary'!$M$28</f>
        <v>12.95</v>
      </c>
      <c r="BD66" s="164">
        <v>0</v>
      </c>
      <c r="BE66" s="164">
        <f>'Production Summary'!$N$29</f>
        <v>612</v>
      </c>
      <c r="BF66" s="164">
        <f>'Production Summary'!$M$29</f>
        <v>51</v>
      </c>
      <c r="BG66" s="164">
        <v>0</v>
      </c>
      <c r="BH66" s="164">
        <f>'Production Summary'!$N$30</f>
        <v>500</v>
      </c>
      <c r="BI66" s="164">
        <f>'Production Summary'!$M$30</f>
        <v>250</v>
      </c>
      <c r="BJ66" s="164">
        <v>0</v>
      </c>
      <c r="BK66" s="386"/>
      <c r="BL66" s="164">
        <f>'Production Summary'!$N$32</f>
        <v>875</v>
      </c>
      <c r="BM66" s="164">
        <f>'Production Summary'!$N$34</f>
        <v>360.59999999999997</v>
      </c>
      <c r="BN66" s="164">
        <f>'Production Summary'!$M$34</f>
        <v>6.01</v>
      </c>
      <c r="BO66" s="164">
        <v>0</v>
      </c>
      <c r="BP66" s="164">
        <f>'Production Summary'!$N$36</f>
        <v>717</v>
      </c>
      <c r="BQ66" s="164">
        <f>'Production Summary'!$M$36</f>
        <v>11.95</v>
      </c>
      <c r="BR66" s="164">
        <v>0</v>
      </c>
      <c r="BS66" s="164">
        <f>'Production Summary'!$N$37</f>
        <v>210</v>
      </c>
      <c r="BT66" s="164">
        <f>'Production Summary'!$M$37</f>
        <v>21</v>
      </c>
      <c r="BU66" s="164">
        <v>0</v>
      </c>
      <c r="BV66" s="164">
        <f>'Production Summary'!$N$38</f>
        <v>280</v>
      </c>
      <c r="BW66" s="164">
        <f>'Production Summary'!$M$38</f>
        <v>28</v>
      </c>
      <c r="BX66" s="164">
        <v>0</v>
      </c>
      <c r="BY66" s="165">
        <f>'Production Summary'!$N$39</f>
        <v>300.38406247988502</v>
      </c>
      <c r="BZ66" s="164">
        <f>'Production Summary'!$M$39</f>
        <v>30.038406247988501</v>
      </c>
      <c r="CA66" s="164">
        <v>0</v>
      </c>
      <c r="CB66" s="164">
        <f>'Production Summary'!$N$40</f>
        <v>131.30000000000001</v>
      </c>
      <c r="CC66" s="164">
        <f>'Production Summary'!$M$40</f>
        <v>13.13</v>
      </c>
      <c r="CD66" s="164">
        <v>0</v>
      </c>
      <c r="CE66" s="164">
        <f>'Production Summary'!$N$42</f>
        <v>1136.3519999999996</v>
      </c>
      <c r="CF66" s="164">
        <f>'Production Summary'!$M$42</f>
        <v>81.167999999999978</v>
      </c>
      <c r="CG66" s="164">
        <v>0</v>
      </c>
      <c r="CH66" s="164">
        <v>0</v>
      </c>
      <c r="CI66" s="164">
        <f>'Production Summary'!$N$43</f>
        <v>184</v>
      </c>
      <c r="CJ66" s="164">
        <v>0</v>
      </c>
      <c r="CK66" s="164">
        <f>'Production Summary'!$N$44</f>
        <v>355</v>
      </c>
      <c r="CL66" s="164">
        <v>0</v>
      </c>
      <c r="CM66" s="375">
        <f>'Production Summary'!$N$45</f>
        <v>1650</v>
      </c>
      <c r="CN66" s="164">
        <f>'Production Summary'!$N$46</f>
        <v>270</v>
      </c>
      <c r="CO66" s="164">
        <f>'Production Summary'!$N$47</f>
        <v>1350</v>
      </c>
      <c r="CP66" s="166"/>
      <c r="CQ66" s="164">
        <f>'Production Summary'!$N$49</f>
        <v>8004.1580041580037</v>
      </c>
      <c r="CR66" s="164">
        <f>'Production Summary'!$M$49</f>
        <v>66.701316701316699</v>
      </c>
      <c r="CS66" s="164">
        <f>'Production Summary'!$N$50</f>
        <v>13331.600831600828</v>
      </c>
      <c r="CT66" s="164">
        <f>'Production Summary'!$M$50</f>
        <v>148.1288981288981</v>
      </c>
      <c r="CU66" s="164">
        <f>'Production Summary'!$N$51</f>
        <v>12785.862785862784</v>
      </c>
      <c r="CV66" s="164">
        <f>'Production Summary'!$M$51</f>
        <v>355.16285516285512</v>
      </c>
      <c r="CW66" s="164">
        <f>'Production Summary'!$N$52</f>
        <v>12629.937629937627</v>
      </c>
      <c r="CX66" s="164">
        <f>'Production Summary'!$M$52</f>
        <v>701.66320166320156</v>
      </c>
      <c r="CY66" s="164">
        <f>'Production Summary'!$N$53</f>
        <v>12396.049896049895</v>
      </c>
      <c r="CZ66" s="164">
        <f>'Production Summary'!$M$53</f>
        <v>688.66943866943859</v>
      </c>
      <c r="DA66" s="164">
        <f>'Production Summary'!$N$54</f>
        <v>13799.376299376298</v>
      </c>
      <c r="DB66" s="164">
        <f>'Production Summary'!$M$54</f>
        <v>766.63201663201653</v>
      </c>
      <c r="DC66" s="531">
        <f>'Production Summary'!$N$60</f>
        <v>12863.825363825363</v>
      </c>
      <c r="DD66" s="531">
        <f>'Production Summary'!$M$60</f>
        <v>714.65696465696465</v>
      </c>
      <c r="DE66" s="167">
        <f>'Production Summary'!$N$59</f>
        <v>11148.648648648648</v>
      </c>
      <c r="DF66" s="531">
        <f>'Production Summary'!$M$59</f>
        <v>619.36936936936934</v>
      </c>
      <c r="DG66" s="164">
        <f>'Production Summary'!$N$55</f>
        <v>13842.68884268884</v>
      </c>
      <c r="DH66" s="164">
        <f>'Production Summary'!$M$55</f>
        <v>3460.67221067221</v>
      </c>
      <c r="DI66" s="164">
        <f>'Production Summary'!$N$56</f>
        <v>13097.713097713096</v>
      </c>
      <c r="DJ66" s="164">
        <f>'Production Summary'!$M$56</f>
        <v>163.72141372141371</v>
      </c>
      <c r="DK66" s="164">
        <f>'Production Summary'!$N$57</f>
        <v>14189.189189189186</v>
      </c>
      <c r="DL66" s="164">
        <f>'Production Summary'!$M$57</f>
        <v>394.14414414414409</v>
      </c>
      <c r="DM66" s="164">
        <f>'Production Summary'!$N$58</f>
        <v>14017.671517671517</v>
      </c>
      <c r="DN66" s="164">
        <f>'Production Summary'!$M$58</f>
        <v>778.75952875952873</v>
      </c>
      <c r="DO66" s="167">
        <f>'Production Summary'!$N$61</f>
        <v>4500</v>
      </c>
      <c r="DP66" s="531">
        <f>'Production Summary'!$M$61</f>
        <v>750</v>
      </c>
      <c r="DQ66" s="164">
        <v>0</v>
      </c>
      <c r="DR66" s="164">
        <f>'Production Summary'!$N$62</f>
        <v>8900</v>
      </c>
      <c r="DS66" s="164">
        <f>'Production Summary'!$N$70</f>
        <v>300</v>
      </c>
      <c r="DT66" s="328">
        <f>'Production Summary'!$M$70</f>
        <v>25</v>
      </c>
      <c r="DU66" s="164">
        <v>0</v>
      </c>
      <c r="DV66" s="164">
        <f t="shared" si="125"/>
        <v>150</v>
      </c>
      <c r="DW66" s="164">
        <v>0</v>
      </c>
      <c r="DX66" s="167">
        <f t="shared" si="185"/>
        <v>192</v>
      </c>
      <c r="DY66" s="164">
        <v>0</v>
      </c>
      <c r="DZ66" s="167">
        <f>'Production Summary'!$N$65</f>
        <v>384</v>
      </c>
      <c r="EA66" s="164">
        <v>0</v>
      </c>
      <c r="EB66" s="167">
        <f>'Production Summary'!$N$66</f>
        <v>192</v>
      </c>
      <c r="EC66" s="164">
        <v>0</v>
      </c>
      <c r="ED66" s="164">
        <f>'Production Summary'!$N$67</f>
        <v>96</v>
      </c>
      <c r="EE66" s="164">
        <v>0</v>
      </c>
      <c r="EF66" s="164">
        <f>'Production Summary'!$N$68</f>
        <v>96</v>
      </c>
      <c r="EG66" s="164">
        <v>0</v>
      </c>
      <c r="EH66" s="164">
        <f>'Production Summary'!$N$69</f>
        <v>340</v>
      </c>
      <c r="EI66" s="101"/>
      <c r="EJ66" s="3"/>
      <c r="EK66" s="3"/>
      <c r="ER66" s="64" t="s">
        <v>82</v>
      </c>
      <c r="ES66" s="61" t="str">
        <f t="shared" si="187"/>
        <v/>
      </c>
      <c r="ET66" s="24">
        <f t="shared" si="36"/>
        <v>0</v>
      </c>
    </row>
    <row r="67" spans="1:150" ht="15" customHeight="1">
      <c r="A67" t="b">
        <f>C67='Raipur-3'!C67</f>
        <v>1</v>
      </c>
      <c r="B67" s="65">
        <f t="shared" si="37"/>
        <v>62</v>
      </c>
      <c r="C67" s="61" t="str">
        <f>IF('Raipur-3'!C67="","",'Raipur-3'!C67)</f>
        <v>Shree Balaji Trading</v>
      </c>
      <c r="D67" s="164">
        <f>'Production Summary'!$N$4</f>
        <v>666</v>
      </c>
      <c r="E67" s="164">
        <f>'Production Summary'!$M$4</f>
        <v>27.75</v>
      </c>
      <c r="F67" s="164">
        <v>0</v>
      </c>
      <c r="G67" s="164">
        <f>'Production Summary'!$N$5</f>
        <v>666</v>
      </c>
      <c r="H67" s="164">
        <f>'Production Summary'!$M$5</f>
        <v>27.75</v>
      </c>
      <c r="I67" s="164">
        <v>0</v>
      </c>
      <c r="J67" s="164">
        <f>'Production Summary'!$N$6</f>
        <v>200</v>
      </c>
      <c r="K67" s="328">
        <f>'Production Summary'!$M$6</f>
        <v>7.5</v>
      </c>
      <c r="L67" s="164">
        <v>0</v>
      </c>
      <c r="M67" s="365">
        <f>'Production Summary'!$N$7</f>
        <v>612.72</v>
      </c>
      <c r="N67" s="367">
        <f>'Production Summary'!$M$7</f>
        <v>25.53</v>
      </c>
      <c r="O67" s="164">
        <v>0</v>
      </c>
      <c r="P67" s="164">
        <f>'Production Summary'!$N$8</f>
        <v>780</v>
      </c>
      <c r="Q67" s="164">
        <f>'Production Summary'!$M$8</f>
        <v>65</v>
      </c>
      <c r="R67" s="164">
        <v>0</v>
      </c>
      <c r="S67" s="164">
        <f>'Production Summary'!$N$9</f>
        <v>720</v>
      </c>
      <c r="T67" s="164">
        <f>'Production Summary'!$M$9</f>
        <v>60</v>
      </c>
      <c r="U67" s="164">
        <v>0</v>
      </c>
      <c r="V67" s="164">
        <f>'Production Summary'!$N$10</f>
        <v>876</v>
      </c>
      <c r="W67" s="164">
        <f>'Production Summary'!$M$10</f>
        <v>73</v>
      </c>
      <c r="X67" s="164">
        <v>0</v>
      </c>
      <c r="Y67" s="164">
        <f>'Production Summary'!$N$14</f>
        <v>177</v>
      </c>
      <c r="Z67" s="328">
        <f>'Production Summary'!$M$14</f>
        <v>14.75</v>
      </c>
      <c r="AA67" s="164">
        <v>0</v>
      </c>
      <c r="AB67" s="167">
        <f t="shared" si="40"/>
        <v>126</v>
      </c>
      <c r="AC67" s="164">
        <f>'Production Summary'!$M$16</f>
        <v>21</v>
      </c>
      <c r="AD67" s="164">
        <v>0</v>
      </c>
      <c r="AE67" s="164">
        <f>'Production Summary'!$N$16</f>
        <v>252</v>
      </c>
      <c r="AF67" s="164">
        <f>'Production Summary'!$M$16</f>
        <v>21</v>
      </c>
      <c r="AG67" s="164">
        <v>0</v>
      </c>
      <c r="AH67" s="164">
        <f>'Production Summary'!$N$18</f>
        <v>1035</v>
      </c>
      <c r="AI67" s="164">
        <f>'Production Summary'!$M$18</f>
        <v>17.25</v>
      </c>
      <c r="AJ67" s="164">
        <v>0</v>
      </c>
      <c r="AK67" s="164">
        <f>'Production Summary'!$N$19</f>
        <v>870</v>
      </c>
      <c r="AL67" s="164">
        <f>'Production Summary'!$M$19</f>
        <v>29</v>
      </c>
      <c r="AM67" s="164">
        <v>0</v>
      </c>
      <c r="AN67" s="164">
        <f>'Production Summary'!$N$20</f>
        <v>864</v>
      </c>
      <c r="AO67" s="164">
        <f>'Production Summary'!$M$20</f>
        <v>72</v>
      </c>
      <c r="AP67" s="164">
        <v>0</v>
      </c>
      <c r="AQ67" s="164">
        <f>'Production Summary'!$N$21</f>
        <v>670</v>
      </c>
      <c r="AR67" s="164">
        <f>'Production Summary'!$M$21</f>
        <v>335</v>
      </c>
      <c r="AS67" s="164">
        <v>0</v>
      </c>
      <c r="AT67" s="386">
        <f>'Production Summary'!$N$22</f>
        <v>375</v>
      </c>
      <c r="AU67" s="164">
        <f>'Production Summary'!$N$23</f>
        <v>1050</v>
      </c>
      <c r="AV67" s="164">
        <f>'Production Summary'!$N$25</f>
        <v>300</v>
      </c>
      <c r="AW67" s="164">
        <f>'Production Summary'!$M$25</f>
        <v>25</v>
      </c>
      <c r="AX67" s="164">
        <v>0</v>
      </c>
      <c r="AY67" s="164">
        <f>'Production Summary'!$N$26</f>
        <v>300</v>
      </c>
      <c r="AZ67" s="164">
        <f>'Production Summary'!$M$26</f>
        <v>25</v>
      </c>
      <c r="BA67" s="164">
        <v>0</v>
      </c>
      <c r="BB67" s="164">
        <f>'Production Summary'!$N$28</f>
        <v>777</v>
      </c>
      <c r="BC67" s="164">
        <f>'Production Summary'!$M$28</f>
        <v>12.95</v>
      </c>
      <c r="BD67" s="164">
        <v>0</v>
      </c>
      <c r="BE67" s="164">
        <f>'Production Summary'!$N$29</f>
        <v>612</v>
      </c>
      <c r="BF67" s="164">
        <f>'Production Summary'!$M$29</f>
        <v>51</v>
      </c>
      <c r="BG67" s="164">
        <v>0</v>
      </c>
      <c r="BH67" s="164">
        <f>'Production Summary'!$N$30</f>
        <v>500</v>
      </c>
      <c r="BI67" s="164">
        <f>'Production Summary'!$M$30</f>
        <v>250</v>
      </c>
      <c r="BJ67" s="164">
        <v>0</v>
      </c>
      <c r="BK67" s="386"/>
      <c r="BL67" s="164">
        <f>'Production Summary'!$N$32</f>
        <v>875</v>
      </c>
      <c r="BM67" s="164">
        <f>'Production Summary'!$N$34</f>
        <v>360.59999999999997</v>
      </c>
      <c r="BN67" s="164">
        <f>'Production Summary'!$M$34</f>
        <v>6.01</v>
      </c>
      <c r="BO67" s="164">
        <v>0</v>
      </c>
      <c r="BP67" s="164">
        <f>'Production Summary'!$N$36</f>
        <v>717</v>
      </c>
      <c r="BQ67" s="164">
        <f>'Production Summary'!$M$36</f>
        <v>11.95</v>
      </c>
      <c r="BR67" s="164">
        <v>0</v>
      </c>
      <c r="BS67" s="164">
        <f>'Production Summary'!$N$37</f>
        <v>210</v>
      </c>
      <c r="BT67" s="164">
        <f>'Production Summary'!$M$37</f>
        <v>21</v>
      </c>
      <c r="BU67" s="164">
        <v>0</v>
      </c>
      <c r="BV67" s="164">
        <f>'Production Summary'!$N$38</f>
        <v>280</v>
      </c>
      <c r="BW67" s="164">
        <f>'Production Summary'!$M$38</f>
        <v>28</v>
      </c>
      <c r="BX67" s="164">
        <v>0</v>
      </c>
      <c r="BY67" s="165">
        <f>'Production Summary'!$N$39</f>
        <v>300.38406247988502</v>
      </c>
      <c r="BZ67" s="164">
        <f>'Production Summary'!$M$39</f>
        <v>30.038406247988501</v>
      </c>
      <c r="CA67" s="164">
        <v>0</v>
      </c>
      <c r="CB67" s="164">
        <f>'Production Summary'!$N$40</f>
        <v>131.30000000000001</v>
      </c>
      <c r="CC67" s="164">
        <f>'Production Summary'!$M$40</f>
        <v>13.13</v>
      </c>
      <c r="CD67" s="164">
        <v>0</v>
      </c>
      <c r="CE67" s="164">
        <f>'Production Summary'!$N$42</f>
        <v>1136.3519999999996</v>
      </c>
      <c r="CF67" s="164">
        <f>'Production Summary'!$M$42</f>
        <v>81.167999999999978</v>
      </c>
      <c r="CG67" s="164">
        <v>0</v>
      </c>
      <c r="CH67" s="164">
        <v>0</v>
      </c>
      <c r="CI67" s="164">
        <f>'Production Summary'!$N$43</f>
        <v>184</v>
      </c>
      <c r="CJ67" s="164">
        <v>0</v>
      </c>
      <c r="CK67" s="164">
        <f>'Production Summary'!$N$44</f>
        <v>355</v>
      </c>
      <c r="CL67" s="164">
        <v>0</v>
      </c>
      <c r="CM67" s="375">
        <f>'Production Summary'!$N$45</f>
        <v>1650</v>
      </c>
      <c r="CN67" s="164">
        <f>'Production Summary'!$N$46</f>
        <v>270</v>
      </c>
      <c r="CO67" s="164">
        <f>'Production Summary'!$N$47</f>
        <v>1350</v>
      </c>
      <c r="CP67" s="166"/>
      <c r="CQ67" s="164">
        <f>'Production Summary'!$N$49</f>
        <v>8004.1580041580037</v>
      </c>
      <c r="CR67" s="164">
        <f>'Production Summary'!$M$49</f>
        <v>66.701316701316699</v>
      </c>
      <c r="CS67" s="164">
        <f>'Production Summary'!$N$50</f>
        <v>13331.600831600828</v>
      </c>
      <c r="CT67" s="164">
        <f>'Production Summary'!$M$50</f>
        <v>148.1288981288981</v>
      </c>
      <c r="CU67" s="164">
        <f>'Production Summary'!$N$51</f>
        <v>12785.862785862784</v>
      </c>
      <c r="CV67" s="164">
        <f>'Production Summary'!$M$51</f>
        <v>355.16285516285512</v>
      </c>
      <c r="CW67" s="164">
        <f>'Production Summary'!$N$52</f>
        <v>12629.937629937627</v>
      </c>
      <c r="CX67" s="164">
        <f>'Production Summary'!$M$52</f>
        <v>701.66320166320156</v>
      </c>
      <c r="CY67" s="164">
        <f>'Production Summary'!$N$53</f>
        <v>12396.049896049895</v>
      </c>
      <c r="CZ67" s="164">
        <f>'Production Summary'!$M$53</f>
        <v>688.66943866943859</v>
      </c>
      <c r="DA67" s="164">
        <f>'Production Summary'!$N$54</f>
        <v>13799.376299376298</v>
      </c>
      <c r="DB67" s="164">
        <f>'Production Summary'!$M$54</f>
        <v>766.63201663201653</v>
      </c>
      <c r="DC67" s="531">
        <f>'Production Summary'!$N$60</f>
        <v>12863.825363825363</v>
      </c>
      <c r="DD67" s="531">
        <f>'Production Summary'!$M$60</f>
        <v>714.65696465696465</v>
      </c>
      <c r="DE67" s="167">
        <f>'Production Summary'!$N$59</f>
        <v>11148.648648648648</v>
      </c>
      <c r="DF67" s="531">
        <f>'Production Summary'!$M$59</f>
        <v>619.36936936936934</v>
      </c>
      <c r="DG67" s="164">
        <f>'Production Summary'!$N$55</f>
        <v>13842.68884268884</v>
      </c>
      <c r="DH67" s="164">
        <f>'Production Summary'!$M$55</f>
        <v>3460.67221067221</v>
      </c>
      <c r="DI67" s="164">
        <f>'Production Summary'!$N$56</f>
        <v>13097.713097713096</v>
      </c>
      <c r="DJ67" s="164">
        <f>'Production Summary'!$M$56</f>
        <v>163.72141372141371</v>
      </c>
      <c r="DK67" s="164">
        <f>'Production Summary'!$N$57</f>
        <v>14189.189189189186</v>
      </c>
      <c r="DL67" s="164">
        <f>'Production Summary'!$M$57</f>
        <v>394.14414414414409</v>
      </c>
      <c r="DM67" s="164">
        <f>'Production Summary'!$N$58</f>
        <v>14017.671517671517</v>
      </c>
      <c r="DN67" s="164">
        <f>'Production Summary'!$M$58</f>
        <v>778.75952875952873</v>
      </c>
      <c r="DO67" s="167">
        <f>'Production Summary'!$N$61</f>
        <v>4500</v>
      </c>
      <c r="DP67" s="531">
        <f>'Production Summary'!$M$61</f>
        <v>750</v>
      </c>
      <c r="DQ67" s="164">
        <v>0</v>
      </c>
      <c r="DR67" s="164">
        <f>'Production Summary'!$N$62</f>
        <v>8900</v>
      </c>
      <c r="DS67" s="164">
        <f>'Production Summary'!$N$70</f>
        <v>300</v>
      </c>
      <c r="DT67" s="328">
        <f>'Production Summary'!$M$70</f>
        <v>25</v>
      </c>
      <c r="DU67" s="164">
        <v>0</v>
      </c>
      <c r="DV67" s="164">
        <f t="shared" si="125"/>
        <v>150</v>
      </c>
      <c r="DW67" s="164">
        <v>0</v>
      </c>
      <c r="DX67" s="167">
        <f t="shared" si="185"/>
        <v>192</v>
      </c>
      <c r="DY67" s="164">
        <v>0</v>
      </c>
      <c r="DZ67" s="167">
        <f>'Production Summary'!$N$65</f>
        <v>384</v>
      </c>
      <c r="EA67" s="164">
        <v>0</v>
      </c>
      <c r="EB67" s="167">
        <f>'Production Summary'!$N$66</f>
        <v>192</v>
      </c>
      <c r="EC67" s="164">
        <v>0</v>
      </c>
      <c r="ED67" s="164">
        <f>'Production Summary'!$N$67</f>
        <v>96</v>
      </c>
      <c r="EE67" s="164">
        <v>0</v>
      </c>
      <c r="EF67" s="164">
        <f>'Production Summary'!$N$68</f>
        <v>96</v>
      </c>
      <c r="EG67" s="164">
        <v>0</v>
      </c>
      <c r="EH67" s="164">
        <f>'Production Summary'!$N$69</f>
        <v>340</v>
      </c>
      <c r="EI67" s="101"/>
      <c r="EJ67" s="3"/>
      <c r="EK67" s="3"/>
      <c r="ER67" s="64" t="s">
        <v>84</v>
      </c>
      <c r="ES67" s="61" t="str">
        <f t="shared" si="187"/>
        <v>Shree Balaji Trading</v>
      </c>
      <c r="ET67" s="24">
        <f t="shared" si="36"/>
        <v>0</v>
      </c>
    </row>
    <row r="68" spans="1:150" ht="15" customHeight="1">
      <c r="A68" t="b">
        <f>C68='Raipur-3'!C68</f>
        <v>1</v>
      </c>
      <c r="B68" s="65">
        <f t="shared" si="37"/>
        <v>63</v>
      </c>
      <c r="C68" s="61" t="str">
        <f>IF('Raipur-3'!C68="","",'Raipur-3'!C68)</f>
        <v/>
      </c>
      <c r="D68" s="164">
        <f>'Production Summary'!$N$4</f>
        <v>666</v>
      </c>
      <c r="E68" s="164">
        <f>'Production Summary'!$M$4</f>
        <v>27.75</v>
      </c>
      <c r="F68" s="164">
        <v>0</v>
      </c>
      <c r="G68" s="164">
        <f>'Production Summary'!$N$5</f>
        <v>666</v>
      </c>
      <c r="H68" s="164">
        <f>'Production Summary'!$M$5</f>
        <v>27.75</v>
      </c>
      <c r="I68" s="164">
        <v>0</v>
      </c>
      <c r="J68" s="164">
        <f>'Production Summary'!$N$6</f>
        <v>200</v>
      </c>
      <c r="K68" s="328">
        <f>'Production Summary'!$M$6</f>
        <v>7.5</v>
      </c>
      <c r="L68" s="164">
        <v>0</v>
      </c>
      <c r="M68" s="365">
        <f>'Production Summary'!$N$7</f>
        <v>612.72</v>
      </c>
      <c r="N68" s="367">
        <f>'Production Summary'!$M$7</f>
        <v>25.53</v>
      </c>
      <c r="O68" s="164">
        <v>0</v>
      </c>
      <c r="P68" s="164">
        <f>'Production Summary'!$N$8</f>
        <v>780</v>
      </c>
      <c r="Q68" s="164">
        <f>'Production Summary'!$M$8</f>
        <v>65</v>
      </c>
      <c r="R68" s="164">
        <v>0</v>
      </c>
      <c r="S68" s="164">
        <f>'Production Summary'!$N$9</f>
        <v>720</v>
      </c>
      <c r="T68" s="164">
        <f>'Production Summary'!$M$9</f>
        <v>60</v>
      </c>
      <c r="U68" s="164">
        <v>0</v>
      </c>
      <c r="V68" s="164">
        <f>'Production Summary'!$N$10</f>
        <v>876</v>
      </c>
      <c r="W68" s="164">
        <f>'Production Summary'!$M$10</f>
        <v>73</v>
      </c>
      <c r="X68" s="164">
        <v>0</v>
      </c>
      <c r="Y68" s="164">
        <f>'Production Summary'!$N$14</f>
        <v>177</v>
      </c>
      <c r="Z68" s="328">
        <f>'Production Summary'!$M$14</f>
        <v>14.75</v>
      </c>
      <c r="AA68" s="164">
        <v>0</v>
      </c>
      <c r="AB68" s="167">
        <f t="shared" si="40"/>
        <v>126</v>
      </c>
      <c r="AC68" s="164">
        <f>'Production Summary'!$M$16</f>
        <v>21</v>
      </c>
      <c r="AD68" s="164">
        <v>0</v>
      </c>
      <c r="AE68" s="164">
        <f>'Production Summary'!$N$16</f>
        <v>252</v>
      </c>
      <c r="AF68" s="164">
        <f>'Production Summary'!$M$16</f>
        <v>21</v>
      </c>
      <c r="AG68" s="164">
        <v>0</v>
      </c>
      <c r="AH68" s="164">
        <f>'Production Summary'!$N$18</f>
        <v>1035</v>
      </c>
      <c r="AI68" s="164">
        <f>'Production Summary'!$M$18</f>
        <v>17.25</v>
      </c>
      <c r="AJ68" s="164">
        <v>0</v>
      </c>
      <c r="AK68" s="164">
        <f>'Production Summary'!$N$19</f>
        <v>870</v>
      </c>
      <c r="AL68" s="164">
        <f>'Production Summary'!$M$19</f>
        <v>29</v>
      </c>
      <c r="AM68" s="164">
        <v>0</v>
      </c>
      <c r="AN68" s="164">
        <f>'Production Summary'!$N$20</f>
        <v>864</v>
      </c>
      <c r="AO68" s="164">
        <f>'Production Summary'!$M$20</f>
        <v>72</v>
      </c>
      <c r="AP68" s="164">
        <v>0</v>
      </c>
      <c r="AQ68" s="164">
        <f>'Production Summary'!$N$21</f>
        <v>670</v>
      </c>
      <c r="AR68" s="164">
        <f>'Production Summary'!$M$21</f>
        <v>335</v>
      </c>
      <c r="AS68" s="164">
        <v>0</v>
      </c>
      <c r="AT68" s="386">
        <f>'Production Summary'!$N$22</f>
        <v>375</v>
      </c>
      <c r="AU68" s="164">
        <f>'Production Summary'!$N$23</f>
        <v>1050</v>
      </c>
      <c r="AV68" s="164">
        <f>'Production Summary'!$N$25</f>
        <v>300</v>
      </c>
      <c r="AW68" s="164">
        <f>'Production Summary'!$M$25</f>
        <v>25</v>
      </c>
      <c r="AX68" s="164">
        <v>0</v>
      </c>
      <c r="AY68" s="164">
        <f>'Production Summary'!$N$26</f>
        <v>300</v>
      </c>
      <c r="AZ68" s="164">
        <f>'Production Summary'!$M$26</f>
        <v>25</v>
      </c>
      <c r="BA68" s="164">
        <v>0</v>
      </c>
      <c r="BB68" s="164">
        <f>'Production Summary'!$N$28</f>
        <v>777</v>
      </c>
      <c r="BC68" s="164">
        <f>'Production Summary'!$M$28</f>
        <v>12.95</v>
      </c>
      <c r="BD68" s="164">
        <v>0</v>
      </c>
      <c r="BE68" s="164">
        <f>'Production Summary'!$N$29</f>
        <v>612</v>
      </c>
      <c r="BF68" s="164">
        <f>'Production Summary'!$M$29</f>
        <v>51</v>
      </c>
      <c r="BG68" s="164">
        <v>0</v>
      </c>
      <c r="BH68" s="164">
        <f>'Production Summary'!$N$30</f>
        <v>500</v>
      </c>
      <c r="BI68" s="164">
        <f>'Production Summary'!$M$30</f>
        <v>250</v>
      </c>
      <c r="BJ68" s="164">
        <v>0</v>
      </c>
      <c r="BK68" s="386"/>
      <c r="BL68" s="164">
        <f>'Production Summary'!$N$32</f>
        <v>875</v>
      </c>
      <c r="BM68" s="164">
        <f>'Production Summary'!$N$34</f>
        <v>360.59999999999997</v>
      </c>
      <c r="BN68" s="164">
        <f>'Production Summary'!$M$34</f>
        <v>6.01</v>
      </c>
      <c r="BO68" s="164">
        <v>0</v>
      </c>
      <c r="BP68" s="164">
        <f>'Production Summary'!$N$36</f>
        <v>717</v>
      </c>
      <c r="BQ68" s="164">
        <f>'Production Summary'!$M$36</f>
        <v>11.95</v>
      </c>
      <c r="BR68" s="164">
        <v>0</v>
      </c>
      <c r="BS68" s="164">
        <f>'Production Summary'!$N$37</f>
        <v>210</v>
      </c>
      <c r="BT68" s="164">
        <f>'Production Summary'!$M$37</f>
        <v>21</v>
      </c>
      <c r="BU68" s="164">
        <v>0</v>
      </c>
      <c r="BV68" s="164">
        <f>'Production Summary'!$N$38</f>
        <v>280</v>
      </c>
      <c r="BW68" s="164">
        <f>'Production Summary'!$M$38</f>
        <v>28</v>
      </c>
      <c r="BX68" s="164">
        <v>0</v>
      </c>
      <c r="BY68" s="165">
        <f>'Production Summary'!$N$39</f>
        <v>300.38406247988502</v>
      </c>
      <c r="BZ68" s="164">
        <f>'Production Summary'!$M$39</f>
        <v>30.038406247988501</v>
      </c>
      <c r="CA68" s="164">
        <v>0</v>
      </c>
      <c r="CB68" s="164">
        <f>'Production Summary'!$N$40</f>
        <v>131.30000000000001</v>
      </c>
      <c r="CC68" s="164">
        <f>'Production Summary'!$M$40</f>
        <v>13.13</v>
      </c>
      <c r="CD68" s="164">
        <v>0</v>
      </c>
      <c r="CE68" s="164">
        <f>'Production Summary'!$N$42</f>
        <v>1136.3519999999996</v>
      </c>
      <c r="CF68" s="164">
        <f>'Production Summary'!$M$42</f>
        <v>81.167999999999978</v>
      </c>
      <c r="CG68" s="164">
        <v>0</v>
      </c>
      <c r="CH68" s="164">
        <v>0</v>
      </c>
      <c r="CI68" s="164">
        <f>'Production Summary'!$N$43</f>
        <v>184</v>
      </c>
      <c r="CJ68" s="164">
        <v>0</v>
      </c>
      <c r="CK68" s="164">
        <f>'Production Summary'!$N$44</f>
        <v>355</v>
      </c>
      <c r="CL68" s="164">
        <v>0</v>
      </c>
      <c r="CM68" s="375">
        <f>'Production Summary'!$N$45</f>
        <v>1650</v>
      </c>
      <c r="CN68" s="164">
        <f>'Production Summary'!$N$46</f>
        <v>270</v>
      </c>
      <c r="CO68" s="164">
        <f>'Production Summary'!$N$47</f>
        <v>1350</v>
      </c>
      <c r="CP68" s="166"/>
      <c r="CQ68" s="164">
        <f>'Production Summary'!$N$49</f>
        <v>8004.1580041580037</v>
      </c>
      <c r="CR68" s="164">
        <f>'Production Summary'!$M$49</f>
        <v>66.701316701316699</v>
      </c>
      <c r="CS68" s="164">
        <f>'Production Summary'!$N$50</f>
        <v>13331.600831600828</v>
      </c>
      <c r="CT68" s="164">
        <f>'Production Summary'!$M$50</f>
        <v>148.1288981288981</v>
      </c>
      <c r="CU68" s="164">
        <f>'Production Summary'!$N$51</f>
        <v>12785.862785862784</v>
      </c>
      <c r="CV68" s="164">
        <f>'Production Summary'!$M$51</f>
        <v>355.16285516285512</v>
      </c>
      <c r="CW68" s="164">
        <f>'Production Summary'!$N$52</f>
        <v>12629.937629937627</v>
      </c>
      <c r="CX68" s="164">
        <f>'Production Summary'!$M$52</f>
        <v>701.66320166320156</v>
      </c>
      <c r="CY68" s="164">
        <f>'Production Summary'!$N$53</f>
        <v>12396.049896049895</v>
      </c>
      <c r="CZ68" s="164">
        <f>'Production Summary'!$M$53</f>
        <v>688.66943866943859</v>
      </c>
      <c r="DA68" s="164">
        <f>'Production Summary'!$N$54</f>
        <v>13799.376299376298</v>
      </c>
      <c r="DB68" s="164">
        <f>'Production Summary'!$M$54</f>
        <v>766.63201663201653</v>
      </c>
      <c r="DC68" s="531">
        <f>'Production Summary'!$N$60</f>
        <v>12863.825363825363</v>
      </c>
      <c r="DD68" s="531">
        <f>'Production Summary'!$M$60</f>
        <v>714.65696465696465</v>
      </c>
      <c r="DE68" s="167">
        <f>'Production Summary'!$N$59</f>
        <v>11148.648648648648</v>
      </c>
      <c r="DF68" s="531">
        <f>'Production Summary'!$M$59</f>
        <v>619.36936936936934</v>
      </c>
      <c r="DG68" s="164">
        <f>'Production Summary'!$N$55</f>
        <v>13842.68884268884</v>
      </c>
      <c r="DH68" s="164">
        <f>'Production Summary'!$M$55</f>
        <v>3460.67221067221</v>
      </c>
      <c r="DI68" s="164">
        <f>'Production Summary'!$N$56</f>
        <v>13097.713097713096</v>
      </c>
      <c r="DJ68" s="164">
        <f>'Production Summary'!$M$56</f>
        <v>163.72141372141371</v>
      </c>
      <c r="DK68" s="164">
        <f>'Production Summary'!$N$57</f>
        <v>14189.189189189186</v>
      </c>
      <c r="DL68" s="164">
        <f>'Production Summary'!$M$57</f>
        <v>394.14414414414409</v>
      </c>
      <c r="DM68" s="164">
        <f>'Production Summary'!$N$58</f>
        <v>14017.671517671517</v>
      </c>
      <c r="DN68" s="164">
        <f>'Production Summary'!$M$58</f>
        <v>778.75952875952873</v>
      </c>
      <c r="DO68" s="167">
        <f>'Production Summary'!$N$61</f>
        <v>4500</v>
      </c>
      <c r="DP68" s="531">
        <f>'Production Summary'!$M$61</f>
        <v>750</v>
      </c>
      <c r="DQ68" s="164">
        <v>0</v>
      </c>
      <c r="DR68" s="164">
        <f>'Production Summary'!$N$62</f>
        <v>8900</v>
      </c>
      <c r="DS68" s="164">
        <f>'Production Summary'!$N$70</f>
        <v>300</v>
      </c>
      <c r="DT68" s="328">
        <f>'Production Summary'!$M$70</f>
        <v>25</v>
      </c>
      <c r="DU68" s="164">
        <v>0</v>
      </c>
      <c r="DV68" s="164">
        <f t="shared" si="125"/>
        <v>150</v>
      </c>
      <c r="DW68" s="164">
        <v>0</v>
      </c>
      <c r="DX68" s="167">
        <f t="shared" si="185"/>
        <v>192</v>
      </c>
      <c r="DY68" s="164">
        <v>0</v>
      </c>
      <c r="DZ68" s="167">
        <f>'Production Summary'!$N$65</f>
        <v>384</v>
      </c>
      <c r="EA68" s="164">
        <v>0</v>
      </c>
      <c r="EB68" s="167">
        <f>'Production Summary'!$N$66</f>
        <v>192</v>
      </c>
      <c r="EC68" s="164">
        <v>0</v>
      </c>
      <c r="ED68" s="164">
        <f>'Production Summary'!$N$67</f>
        <v>96</v>
      </c>
      <c r="EE68" s="164">
        <v>0</v>
      </c>
      <c r="EF68" s="164">
        <f>'Production Summary'!$N$68</f>
        <v>96</v>
      </c>
      <c r="EG68" s="164">
        <v>0</v>
      </c>
      <c r="EH68" s="164">
        <f>'Production Summary'!$N$69</f>
        <v>340</v>
      </c>
      <c r="EI68" s="101"/>
      <c r="EJ68" s="3"/>
      <c r="EK68" s="3"/>
      <c r="ER68" s="64" t="s">
        <v>105</v>
      </c>
      <c r="ES68" s="61" t="str">
        <f t="shared" si="187"/>
        <v/>
      </c>
      <c r="ET68" s="24">
        <f t="shared" si="36"/>
        <v>0</v>
      </c>
    </row>
    <row r="69" spans="1:150">
      <c r="B69" s="95"/>
      <c r="C69" s="95"/>
      <c r="D69" s="95"/>
      <c r="E69" s="95"/>
      <c r="F69" s="95"/>
      <c r="G69" s="95"/>
      <c r="H69" s="95"/>
      <c r="I69" s="95"/>
      <c r="J69" s="95"/>
      <c r="K69" s="95"/>
      <c r="L69" s="95"/>
      <c r="M69" s="95"/>
      <c r="N69" s="95"/>
      <c r="O69" s="95"/>
      <c r="P69" s="95"/>
      <c r="Q69" s="95"/>
      <c r="R69" s="95"/>
      <c r="S69" s="95"/>
      <c r="T69" s="95"/>
      <c r="U69" s="95"/>
      <c r="V69" s="95"/>
      <c r="W69" s="95"/>
      <c r="X69" s="95"/>
      <c r="Y69" s="95"/>
      <c r="Z69" s="95"/>
      <c r="AA69" s="95"/>
      <c r="AB69" s="95"/>
      <c r="AC69" s="95"/>
      <c r="AD69" s="95"/>
      <c r="AE69" s="95"/>
      <c r="AF69" s="95"/>
      <c r="AG69" s="95"/>
      <c r="AH69" s="95"/>
      <c r="AI69" s="95"/>
      <c r="AJ69" s="95"/>
      <c r="AK69" s="95"/>
      <c r="AL69" s="95"/>
      <c r="AM69" s="95"/>
      <c r="AN69" s="95"/>
      <c r="AO69" s="95"/>
      <c r="AP69" s="95"/>
      <c r="AQ69" s="95"/>
      <c r="AR69" s="95"/>
      <c r="AS69" s="95"/>
      <c r="AT69" s="95"/>
      <c r="AU69" s="95"/>
      <c r="AV69" s="95"/>
      <c r="AW69" s="95"/>
      <c r="AX69" s="95"/>
      <c r="AY69" s="95"/>
      <c r="AZ69" s="95"/>
      <c r="BA69" s="95"/>
      <c r="BB69" s="95"/>
      <c r="BC69" s="95"/>
      <c r="BD69" s="95"/>
      <c r="BE69" s="95"/>
      <c r="BF69" s="95"/>
      <c r="BG69" s="95"/>
      <c r="BH69" s="95"/>
      <c r="BI69" s="95"/>
      <c r="BJ69" s="95"/>
      <c r="BK69" s="95"/>
      <c r="BL69" s="95"/>
      <c r="BM69" s="95"/>
      <c r="BN69" s="95"/>
      <c r="BO69" s="95"/>
      <c r="BP69" s="95"/>
      <c r="BQ69" s="95"/>
      <c r="BR69" s="95"/>
      <c r="BS69" s="95"/>
      <c r="BT69" s="95"/>
      <c r="BU69" s="95"/>
      <c r="BV69" s="95"/>
      <c r="BW69" s="95"/>
      <c r="BX69" s="95"/>
      <c r="BY69" s="95"/>
      <c r="BZ69" s="95"/>
      <c r="CA69" s="95"/>
      <c r="CB69" s="95"/>
      <c r="CC69" s="95"/>
      <c r="CD69" s="95"/>
      <c r="CE69" s="95"/>
      <c r="CF69" s="95"/>
      <c r="CG69" s="95"/>
      <c r="CH69" s="95"/>
      <c r="CI69" s="95"/>
      <c r="CJ69" s="95"/>
      <c r="CK69" s="95"/>
      <c r="CL69" s="95"/>
      <c r="CM69" s="95"/>
      <c r="CN69" s="95"/>
      <c r="CO69" s="95"/>
      <c r="CP69" s="95"/>
      <c r="CQ69" s="95"/>
      <c r="CR69" s="95"/>
      <c r="CS69" s="95"/>
      <c r="CT69" s="95"/>
      <c r="CU69" s="95"/>
      <c r="CV69" s="95"/>
      <c r="CW69" s="95"/>
      <c r="CX69" s="95"/>
      <c r="CY69" s="95"/>
      <c r="CZ69" s="95"/>
      <c r="DA69" s="95"/>
      <c r="DB69" s="95"/>
      <c r="DC69" s="95"/>
      <c r="DD69" s="95"/>
      <c r="DE69" s="95"/>
      <c r="DF69" s="95"/>
      <c r="DG69" s="95"/>
      <c r="DH69" s="95"/>
      <c r="DI69" s="95"/>
      <c r="DJ69" s="95"/>
      <c r="DK69" s="95"/>
      <c r="DL69" s="95"/>
      <c r="DM69" s="95"/>
      <c r="DN69" s="95"/>
      <c r="DO69" s="95"/>
      <c r="DP69" s="95"/>
      <c r="DQ69" s="95"/>
      <c r="DR69" s="95"/>
      <c r="DS69" s="95"/>
      <c r="DT69" s="95"/>
      <c r="DU69" s="95"/>
      <c r="DV69" s="95"/>
      <c r="DW69" s="95"/>
      <c r="DX69" s="95"/>
      <c r="DY69" s="95"/>
      <c r="DZ69" s="95"/>
      <c r="EA69" s="95"/>
      <c r="EB69" s="95"/>
      <c r="EC69" s="95"/>
      <c r="ED69" s="95"/>
      <c r="EE69" s="95"/>
      <c r="EF69" s="95"/>
      <c r="EG69" s="95"/>
      <c r="EH69" s="95"/>
      <c r="EI69" s="95"/>
      <c r="ER69" s="95"/>
      <c r="ES69" s="95"/>
      <c r="ET69" s="95"/>
    </row>
    <row r="70" spans="1:150">
      <c r="B70" s="785" t="s">
        <v>83</v>
      </c>
      <c r="C70" s="785"/>
      <c r="D70" s="105">
        <f t="shared" ref="D70:BZ70" si="188">SUM(D6:D68)</f>
        <v>42050.400000000023</v>
      </c>
      <c r="E70" s="105">
        <f t="shared" si="188"/>
        <v>1752.0999999999997</v>
      </c>
      <c r="F70" s="105">
        <f t="shared" si="188"/>
        <v>0</v>
      </c>
      <c r="G70" s="105">
        <f t="shared" si="188"/>
        <v>42235.200000000041</v>
      </c>
      <c r="H70" s="105">
        <f t="shared" si="188"/>
        <v>1759.7999999999986</v>
      </c>
      <c r="I70" s="105">
        <f t="shared" si="188"/>
        <v>0</v>
      </c>
      <c r="J70" s="105">
        <f t="shared" ref="J70:K70" si="189">SUM(J6:J68)</f>
        <v>12600</v>
      </c>
      <c r="K70" s="105">
        <f t="shared" si="189"/>
        <v>472.5</v>
      </c>
      <c r="L70" s="105">
        <f t="shared" ref="L70:P70" si="190">SUM(L6:L68)</f>
        <v>0</v>
      </c>
      <c r="M70" s="105">
        <f t="shared" si="190"/>
        <v>38601.360000000037</v>
      </c>
      <c r="N70" s="105">
        <f t="shared" si="190"/>
        <v>1608.3899999999987</v>
      </c>
      <c r="O70" s="105">
        <f t="shared" si="190"/>
        <v>0</v>
      </c>
      <c r="P70" s="105">
        <f t="shared" si="190"/>
        <v>49140</v>
      </c>
      <c r="Q70" s="105">
        <f t="shared" si="188"/>
        <v>4095</v>
      </c>
      <c r="R70" s="105">
        <f t="shared" si="188"/>
        <v>0</v>
      </c>
      <c r="S70" s="105">
        <f t="shared" si="188"/>
        <v>44928</v>
      </c>
      <c r="T70" s="105">
        <f t="shared" si="188"/>
        <v>3744</v>
      </c>
      <c r="U70" s="105">
        <f t="shared" si="188"/>
        <v>0</v>
      </c>
      <c r="V70" s="105">
        <f t="shared" si="188"/>
        <v>55188</v>
      </c>
      <c r="W70" s="105">
        <f t="shared" si="188"/>
        <v>4599</v>
      </c>
      <c r="X70" s="105">
        <f t="shared" si="188"/>
        <v>0</v>
      </c>
      <c r="Y70" s="105">
        <f t="shared" si="188"/>
        <v>11949</v>
      </c>
      <c r="Z70" s="105">
        <f t="shared" si="188"/>
        <v>995.75</v>
      </c>
      <c r="AA70" s="105">
        <f>SUM(AA6:AA68)</f>
        <v>0</v>
      </c>
      <c r="AB70" s="105">
        <f t="shared" si="188"/>
        <v>8045.52</v>
      </c>
      <c r="AC70" s="105">
        <f t="shared" si="188"/>
        <v>1340.92</v>
      </c>
      <c r="AD70" s="105">
        <f t="shared" si="188"/>
        <v>0</v>
      </c>
      <c r="AE70" s="105">
        <f t="shared" si="188"/>
        <v>16091.04</v>
      </c>
      <c r="AF70" s="105">
        <f t="shared" si="188"/>
        <v>1340.92</v>
      </c>
      <c r="AG70" s="105">
        <f t="shared" si="188"/>
        <v>0</v>
      </c>
      <c r="AH70" s="105">
        <f t="shared" si="188"/>
        <v>65055</v>
      </c>
      <c r="AI70" s="105">
        <f t="shared" si="188"/>
        <v>1084.25</v>
      </c>
      <c r="AJ70" s="105">
        <f t="shared" si="188"/>
        <v>0</v>
      </c>
      <c r="AK70" s="105">
        <f t="shared" si="188"/>
        <v>56295</v>
      </c>
      <c r="AL70" s="105">
        <f t="shared" si="188"/>
        <v>1876.5</v>
      </c>
      <c r="AM70" s="105">
        <f t="shared" si="188"/>
        <v>0</v>
      </c>
      <c r="AN70" s="105">
        <f t="shared" si="188"/>
        <v>54864</v>
      </c>
      <c r="AO70" s="105">
        <f t="shared" si="188"/>
        <v>4572</v>
      </c>
      <c r="AP70" s="105">
        <f t="shared" si="188"/>
        <v>0</v>
      </c>
      <c r="AQ70" s="105">
        <f t="shared" si="188"/>
        <v>42320</v>
      </c>
      <c r="AR70" s="105">
        <f t="shared" si="188"/>
        <v>21160</v>
      </c>
      <c r="AS70" s="105">
        <f t="shared" si="188"/>
        <v>0</v>
      </c>
      <c r="AT70" s="105">
        <f t="shared" ref="AT70" si="191">SUM(AT6:AT68)</f>
        <v>23640</v>
      </c>
      <c r="AU70" s="105">
        <f t="shared" si="188"/>
        <v>66355</v>
      </c>
      <c r="AV70" s="105">
        <f t="shared" si="188"/>
        <v>10350</v>
      </c>
      <c r="AW70" s="105">
        <f t="shared" si="188"/>
        <v>862.5</v>
      </c>
      <c r="AX70" s="105">
        <f t="shared" si="188"/>
        <v>0</v>
      </c>
      <c r="AY70" s="105">
        <f t="shared" si="188"/>
        <v>10350</v>
      </c>
      <c r="AZ70" s="105">
        <f t="shared" si="188"/>
        <v>862.5</v>
      </c>
      <c r="BA70" s="105">
        <f t="shared" si="188"/>
        <v>0</v>
      </c>
      <c r="BB70" s="105">
        <f t="shared" si="188"/>
        <v>50895</v>
      </c>
      <c r="BC70" s="105">
        <f t="shared" si="188"/>
        <v>848.25000000000102</v>
      </c>
      <c r="BD70" s="105">
        <f t="shared" si="188"/>
        <v>0</v>
      </c>
      <c r="BE70" s="105">
        <f t="shared" si="188"/>
        <v>38772</v>
      </c>
      <c r="BF70" s="105">
        <f t="shared" si="188"/>
        <v>3231</v>
      </c>
      <c r="BG70" s="105">
        <f t="shared" si="188"/>
        <v>0</v>
      </c>
      <c r="BH70" s="105">
        <f t="shared" si="188"/>
        <v>31568</v>
      </c>
      <c r="BI70" s="105">
        <f t="shared" si="188"/>
        <v>15784</v>
      </c>
      <c r="BJ70" s="105">
        <f t="shared" si="188"/>
        <v>0</v>
      </c>
      <c r="BK70" s="105">
        <f t="shared" ref="BK70" si="192">SUM(BK6:BK68)</f>
        <v>0</v>
      </c>
      <c r="BL70" s="105">
        <f t="shared" si="188"/>
        <v>54736.73000000001</v>
      </c>
      <c r="BM70" s="105">
        <f t="shared" si="188"/>
        <v>24206.999999999978</v>
      </c>
      <c r="BN70" s="105">
        <f t="shared" si="188"/>
        <v>403.44999999999982</v>
      </c>
      <c r="BO70" s="105">
        <f t="shared" si="188"/>
        <v>0</v>
      </c>
      <c r="BP70" s="105">
        <f t="shared" si="188"/>
        <v>41985</v>
      </c>
      <c r="BQ70" s="105">
        <f t="shared" si="188"/>
        <v>699.75000000000045</v>
      </c>
      <c r="BR70" s="105">
        <f t="shared" si="188"/>
        <v>0</v>
      </c>
      <c r="BS70" s="105">
        <f t="shared" si="188"/>
        <v>13914</v>
      </c>
      <c r="BT70" s="105">
        <f t="shared" si="188"/>
        <v>1391.3999999999994</v>
      </c>
      <c r="BU70" s="105">
        <f t="shared" si="188"/>
        <v>0</v>
      </c>
      <c r="BV70" s="105">
        <f t="shared" si="188"/>
        <v>18020</v>
      </c>
      <c r="BW70" s="105">
        <f t="shared" si="188"/>
        <v>1802</v>
      </c>
      <c r="BX70" s="105">
        <f t="shared" si="188"/>
        <v>0</v>
      </c>
      <c r="BY70" s="105">
        <f t="shared" si="188"/>
        <v>18379.862499195409</v>
      </c>
      <c r="BZ70" s="105">
        <f t="shared" si="188"/>
        <v>1837.9862499195385</v>
      </c>
      <c r="CA70" s="105">
        <f t="shared" ref="CA70:EH70" si="193">SUM(CA6:CA68)</f>
        <v>0</v>
      </c>
      <c r="CB70" s="105">
        <f t="shared" si="193"/>
        <v>8852.3999999999978</v>
      </c>
      <c r="CC70" s="105">
        <f t="shared" si="193"/>
        <v>885.23999999999955</v>
      </c>
      <c r="CD70" s="105">
        <f t="shared" si="193"/>
        <v>0</v>
      </c>
      <c r="CE70" s="105">
        <f t="shared" si="193"/>
        <v>71590.175999999949</v>
      </c>
      <c r="CF70" s="105">
        <f t="shared" si="193"/>
        <v>5161.5379999999977</v>
      </c>
      <c r="CG70" s="105">
        <f t="shared" si="193"/>
        <v>0</v>
      </c>
      <c r="CH70" s="105">
        <f t="shared" ref="CH70" si="194">SUM(CH6:CH68)</f>
        <v>0</v>
      </c>
      <c r="CI70" s="105">
        <f t="shared" si="193"/>
        <v>11691</v>
      </c>
      <c r="CJ70" s="105">
        <f t="shared" si="193"/>
        <v>0</v>
      </c>
      <c r="CK70" s="105">
        <f t="shared" si="193"/>
        <v>22414.050000000003</v>
      </c>
      <c r="CL70" s="105">
        <f t="shared" si="193"/>
        <v>0</v>
      </c>
      <c r="CM70" s="105">
        <f t="shared" si="193"/>
        <v>103950</v>
      </c>
      <c r="CN70" s="105">
        <f t="shared" si="193"/>
        <v>17010</v>
      </c>
      <c r="CO70" s="105">
        <f t="shared" si="193"/>
        <v>85050</v>
      </c>
      <c r="CP70" s="105">
        <f t="shared" si="193"/>
        <v>0</v>
      </c>
      <c r="CQ70" s="105">
        <f t="shared" ref="CQ70:DH70" si="195">SUM(CQ6:CQ68)</f>
        <v>495702.94802494801</v>
      </c>
      <c r="CR70" s="105">
        <f t="shared" si="195"/>
        <v>4130.8579002078959</v>
      </c>
      <c r="CS70" s="105">
        <f t="shared" si="195"/>
        <v>747987.60498960502</v>
      </c>
      <c r="CT70" s="105">
        <f t="shared" si="195"/>
        <v>8310.9733887733819</v>
      </c>
      <c r="CU70" s="105">
        <f t="shared" si="195"/>
        <v>713654.17671517632</v>
      </c>
      <c r="CV70" s="105">
        <f t="shared" si="195"/>
        <v>19823.727130977157</v>
      </c>
      <c r="CW70" s="105">
        <f t="shared" si="195"/>
        <v>730333.83332679607</v>
      </c>
      <c r="CX70" s="105">
        <f t="shared" si="195"/>
        <v>40574.101851488609</v>
      </c>
      <c r="CY70" s="105">
        <f t="shared" si="195"/>
        <v>715568.69937629893</v>
      </c>
      <c r="CZ70" s="105">
        <f t="shared" si="195"/>
        <v>39753.816632016635</v>
      </c>
      <c r="DA70" s="105">
        <f t="shared" si="195"/>
        <v>727745.90307927574</v>
      </c>
      <c r="DB70" s="105">
        <f t="shared" si="195"/>
        <v>40430.327948848702</v>
      </c>
      <c r="DC70" s="105">
        <f t="shared" si="195"/>
        <v>638616.45218295197</v>
      </c>
      <c r="DD70" s="105">
        <f t="shared" si="195"/>
        <v>35478.691787941818</v>
      </c>
      <c r="DE70" s="105">
        <f t="shared" si="195"/>
        <v>633272.18397109979</v>
      </c>
      <c r="DF70" s="105">
        <f t="shared" si="195"/>
        <v>35181.787998394473</v>
      </c>
      <c r="DG70" s="105">
        <f t="shared" si="195"/>
        <v>772202.13305613282</v>
      </c>
      <c r="DH70" s="105">
        <f t="shared" si="195"/>
        <v>193050.53326403321</v>
      </c>
      <c r="DI70" s="105"/>
      <c r="DJ70" s="105"/>
      <c r="DK70" s="105"/>
      <c r="DL70" s="105"/>
      <c r="DM70" s="105"/>
      <c r="DN70" s="105"/>
      <c r="DO70" s="105">
        <f>SUM(DO6:DO68)</f>
        <v>283500</v>
      </c>
      <c r="DP70" s="105">
        <f>SUM(DP6:DP68)</f>
        <v>47250</v>
      </c>
      <c r="DQ70" s="105">
        <f t="shared" ref="DQ70" si="196">SUM(DQ6:DQ68)</f>
        <v>0</v>
      </c>
      <c r="DR70" s="105">
        <f t="shared" si="193"/>
        <v>560300</v>
      </c>
      <c r="DS70" s="105">
        <f t="shared" si="193"/>
        <v>18480</v>
      </c>
      <c r="DT70" s="105">
        <f t="shared" si="193"/>
        <v>1540</v>
      </c>
      <c r="DU70" s="105">
        <f>SUM(DU6:DU68)</f>
        <v>0</v>
      </c>
      <c r="DV70" s="105">
        <f t="shared" ref="DV70" si="197">SUM(DV6:DV68)</f>
        <v>9240</v>
      </c>
      <c r="DW70" s="105">
        <f t="shared" ref="DW70" si="198">SUM(DW6:DW68)</f>
        <v>0</v>
      </c>
      <c r="DX70" s="105">
        <f t="shared" si="193"/>
        <v>12258</v>
      </c>
      <c r="DY70" s="105">
        <f t="shared" si="193"/>
        <v>0</v>
      </c>
      <c r="DZ70" s="105">
        <f t="shared" ref="DZ70:EA70" si="199">SUM(DZ6:DZ68)</f>
        <v>24192</v>
      </c>
      <c r="EA70" s="105">
        <f t="shared" si="199"/>
        <v>0</v>
      </c>
      <c r="EB70" s="105">
        <f t="shared" ref="EB70:EC70" si="200">SUM(EB6:EB68)</f>
        <v>12096</v>
      </c>
      <c r="EC70" s="105">
        <f t="shared" si="200"/>
        <v>0</v>
      </c>
      <c r="ED70" s="105">
        <f t="shared" si="193"/>
        <v>6123.6</v>
      </c>
      <c r="EE70" s="105">
        <f t="shared" si="193"/>
        <v>0</v>
      </c>
      <c r="EF70" s="105">
        <f t="shared" ref="EF70:EG70" si="201">SUM(EF6:EF68)</f>
        <v>6123.6</v>
      </c>
      <c r="EG70" s="105">
        <f t="shared" si="201"/>
        <v>0</v>
      </c>
      <c r="EH70" s="105">
        <f t="shared" si="193"/>
        <v>21555</v>
      </c>
      <c r="EI70" s="105"/>
      <c r="EJ70" s="3"/>
      <c r="EK70" s="3"/>
      <c r="ER70" s="785" t="s">
        <v>83</v>
      </c>
      <c r="ES70" s="785"/>
      <c r="ET70" s="104">
        <f>SUM(ET6:ET68)</f>
        <v>0</v>
      </c>
    </row>
    <row r="71" spans="1:150" s="53" customFormat="1">
      <c r="B71" s="872" t="s">
        <v>321</v>
      </c>
      <c r="C71" s="872"/>
      <c r="D71" s="107">
        <f>SUM(D6:D30)</f>
        <v>16599.599999999999</v>
      </c>
      <c r="E71" s="107">
        <f t="shared" ref="E71:CA71" si="202">SUM(E6:E30)</f>
        <v>691.65000000000009</v>
      </c>
      <c r="F71" s="107">
        <f t="shared" si="202"/>
        <v>0</v>
      </c>
      <c r="G71" s="107">
        <f t="shared" si="202"/>
        <v>16658.399999999994</v>
      </c>
      <c r="H71" s="107">
        <f t="shared" si="202"/>
        <v>694.10000000000025</v>
      </c>
      <c r="I71" s="107">
        <f t="shared" si="202"/>
        <v>0</v>
      </c>
      <c r="J71" s="107">
        <f t="shared" ref="J71:Q71" si="203">SUM(J6:J30)</f>
        <v>5000</v>
      </c>
      <c r="K71" s="107">
        <f t="shared" si="203"/>
        <v>187.5</v>
      </c>
      <c r="L71" s="107">
        <f t="shared" si="203"/>
        <v>0</v>
      </c>
      <c r="M71" s="107">
        <f t="shared" si="203"/>
        <v>15317.999999999995</v>
      </c>
      <c r="N71" s="107">
        <f t="shared" si="203"/>
        <v>638.24999999999966</v>
      </c>
      <c r="O71" s="107">
        <f t="shared" si="203"/>
        <v>0</v>
      </c>
      <c r="P71" s="107">
        <f t="shared" si="203"/>
        <v>19500</v>
      </c>
      <c r="Q71" s="107">
        <f t="shared" si="203"/>
        <v>1625</v>
      </c>
      <c r="R71" s="107">
        <f t="shared" si="202"/>
        <v>0</v>
      </c>
      <c r="S71" s="107">
        <f t="shared" si="202"/>
        <v>17664</v>
      </c>
      <c r="T71" s="107">
        <f t="shared" si="202"/>
        <v>1472</v>
      </c>
      <c r="U71" s="107">
        <f t="shared" si="202"/>
        <v>0</v>
      </c>
      <c r="V71" s="107">
        <f t="shared" si="202"/>
        <v>21900</v>
      </c>
      <c r="W71" s="107">
        <f t="shared" si="202"/>
        <v>1825</v>
      </c>
      <c r="X71" s="107">
        <f t="shared" si="202"/>
        <v>0</v>
      </c>
      <c r="Y71" s="107">
        <f t="shared" ref="Y71:Z71" si="204">SUM(Y6:Y20)</f>
        <v>2952</v>
      </c>
      <c r="Z71" s="107">
        <f t="shared" si="204"/>
        <v>246</v>
      </c>
      <c r="AA71" s="107">
        <f>SUM(AA6:AA20)</f>
        <v>0</v>
      </c>
      <c r="AB71" s="107">
        <f t="shared" si="202"/>
        <v>3219</v>
      </c>
      <c r="AC71" s="107">
        <f t="shared" si="202"/>
        <v>536.5</v>
      </c>
      <c r="AD71" s="107">
        <f t="shared" si="202"/>
        <v>0</v>
      </c>
      <c r="AE71" s="107">
        <f t="shared" si="202"/>
        <v>6438</v>
      </c>
      <c r="AF71" s="107">
        <f t="shared" si="202"/>
        <v>536.5</v>
      </c>
      <c r="AG71" s="107">
        <f t="shared" si="202"/>
        <v>0</v>
      </c>
      <c r="AH71" s="107">
        <f t="shared" si="202"/>
        <v>25920</v>
      </c>
      <c r="AI71" s="107">
        <f t="shared" si="202"/>
        <v>432</v>
      </c>
      <c r="AJ71" s="107">
        <f t="shared" si="202"/>
        <v>0</v>
      </c>
      <c r="AK71" s="107">
        <f t="shared" si="202"/>
        <v>22470</v>
      </c>
      <c r="AL71" s="107">
        <f t="shared" si="202"/>
        <v>749</v>
      </c>
      <c r="AM71" s="107">
        <f t="shared" si="202"/>
        <v>0</v>
      </c>
      <c r="AN71" s="107">
        <f t="shared" si="202"/>
        <v>21906</v>
      </c>
      <c r="AO71" s="107">
        <f t="shared" si="202"/>
        <v>1825.5</v>
      </c>
      <c r="AP71" s="107">
        <f t="shared" si="202"/>
        <v>0</v>
      </c>
      <c r="AQ71" s="107">
        <f t="shared" si="202"/>
        <v>16960</v>
      </c>
      <c r="AR71" s="107">
        <f t="shared" si="202"/>
        <v>8480</v>
      </c>
      <c r="AS71" s="107">
        <f t="shared" si="202"/>
        <v>0</v>
      </c>
      <c r="AT71" s="107">
        <f t="shared" ref="AT71" si="205">SUM(AT6:AT30)</f>
        <v>9480</v>
      </c>
      <c r="AU71" s="107">
        <f t="shared" si="202"/>
        <v>26565</v>
      </c>
      <c r="AV71" s="107">
        <f t="shared" si="202"/>
        <v>3750</v>
      </c>
      <c r="AW71" s="107">
        <f t="shared" si="202"/>
        <v>312.5</v>
      </c>
      <c r="AX71" s="107">
        <f t="shared" si="202"/>
        <v>0</v>
      </c>
      <c r="AY71" s="107">
        <f t="shared" si="202"/>
        <v>3750</v>
      </c>
      <c r="AZ71" s="107">
        <f t="shared" si="202"/>
        <v>312.5</v>
      </c>
      <c r="BA71" s="107">
        <f t="shared" si="202"/>
        <v>0</v>
      </c>
      <c r="BB71" s="107">
        <f t="shared" si="202"/>
        <v>20547</v>
      </c>
      <c r="BC71" s="107">
        <f t="shared" si="202"/>
        <v>342.44999999999987</v>
      </c>
      <c r="BD71" s="107">
        <f t="shared" si="202"/>
        <v>0</v>
      </c>
      <c r="BE71" s="107">
        <f t="shared" si="202"/>
        <v>15468</v>
      </c>
      <c r="BF71" s="107">
        <f t="shared" si="202"/>
        <v>1289</v>
      </c>
      <c r="BG71" s="107">
        <f t="shared" si="202"/>
        <v>0</v>
      </c>
      <c r="BH71" s="107">
        <f t="shared" si="202"/>
        <v>12640</v>
      </c>
      <c r="BI71" s="107">
        <f t="shared" si="202"/>
        <v>6320</v>
      </c>
      <c r="BJ71" s="107">
        <f t="shared" si="202"/>
        <v>0</v>
      </c>
      <c r="BK71" s="107">
        <f t="shared" ref="BK71" si="206">SUM(BK6:BK30)</f>
        <v>0</v>
      </c>
      <c r="BL71" s="107">
        <f t="shared" si="202"/>
        <v>21650.790000000008</v>
      </c>
      <c r="BM71" s="107">
        <f t="shared" si="202"/>
        <v>9252.600000000004</v>
      </c>
      <c r="BN71" s="107">
        <f t="shared" si="202"/>
        <v>154.21</v>
      </c>
      <c r="BO71" s="107">
        <f t="shared" si="202"/>
        <v>0</v>
      </c>
      <c r="BP71" s="107">
        <f t="shared" si="202"/>
        <v>17217</v>
      </c>
      <c r="BQ71" s="107">
        <f t="shared" si="202"/>
        <v>286.94999999999987</v>
      </c>
      <c r="BR71" s="107">
        <f t="shared" si="202"/>
        <v>0</v>
      </c>
      <c r="BS71" s="107">
        <f t="shared" si="202"/>
        <v>5642</v>
      </c>
      <c r="BT71" s="107">
        <f t="shared" si="202"/>
        <v>564.19999999999982</v>
      </c>
      <c r="BU71" s="107">
        <f t="shared" si="202"/>
        <v>0</v>
      </c>
      <c r="BV71" s="107">
        <f t="shared" si="202"/>
        <v>7140</v>
      </c>
      <c r="BW71" s="107">
        <f t="shared" si="202"/>
        <v>714</v>
      </c>
      <c r="BX71" s="107">
        <f t="shared" si="202"/>
        <v>0</v>
      </c>
      <c r="BY71" s="107">
        <f t="shared" si="202"/>
        <v>7495.6449996781575</v>
      </c>
      <c r="BZ71" s="107">
        <f t="shared" si="202"/>
        <v>749.56449996781612</v>
      </c>
      <c r="CA71" s="107">
        <f t="shared" si="202"/>
        <v>0</v>
      </c>
      <c r="CB71" s="107">
        <f t="shared" ref="CB71:EI71" si="207">SUM(CB6:CB30)</f>
        <v>3607</v>
      </c>
      <c r="CC71" s="107">
        <f t="shared" si="207"/>
        <v>360.70000000000005</v>
      </c>
      <c r="CD71" s="107">
        <f t="shared" si="207"/>
        <v>0</v>
      </c>
      <c r="CE71" s="107">
        <f t="shared" si="207"/>
        <v>28408.799999999981</v>
      </c>
      <c r="CF71" s="107">
        <f t="shared" si="207"/>
        <v>2049.6419999999994</v>
      </c>
      <c r="CG71" s="107">
        <f t="shared" si="207"/>
        <v>0</v>
      </c>
      <c r="CH71" s="107">
        <f t="shared" ref="CH71" si="208">SUM(CH6:CH30)</f>
        <v>0</v>
      </c>
      <c r="CI71" s="107">
        <f t="shared" si="207"/>
        <v>4672</v>
      </c>
      <c r="CJ71" s="107">
        <f t="shared" si="207"/>
        <v>0</v>
      </c>
      <c r="CK71" s="107">
        <f t="shared" si="207"/>
        <v>8913.1500000000015</v>
      </c>
      <c r="CL71" s="107">
        <f t="shared" si="207"/>
        <v>0</v>
      </c>
      <c r="CM71" s="107"/>
      <c r="CN71" s="107">
        <f t="shared" si="207"/>
        <v>6750</v>
      </c>
      <c r="CO71" s="107">
        <f t="shared" si="207"/>
        <v>33750</v>
      </c>
      <c r="CP71" s="107">
        <f t="shared" si="207"/>
        <v>0</v>
      </c>
      <c r="CQ71" s="107">
        <f t="shared" ref="CQ71:DH71" si="209">SUM(CQ6:CQ30)</f>
        <v>196350</v>
      </c>
      <c r="CR71" s="107">
        <f t="shared" si="209"/>
        <v>1636.2500000000007</v>
      </c>
      <c r="CS71" s="107">
        <f t="shared" si="209"/>
        <v>311508</v>
      </c>
      <c r="CT71" s="107">
        <f t="shared" si="209"/>
        <v>3461.199999999998</v>
      </c>
      <c r="CU71" s="107">
        <f t="shared" si="209"/>
        <v>298013.40000000008</v>
      </c>
      <c r="CV71" s="107">
        <f t="shared" si="209"/>
        <v>8278.15</v>
      </c>
      <c r="CW71" s="107">
        <f t="shared" si="209"/>
        <v>294295.5</v>
      </c>
      <c r="CX71" s="107">
        <f t="shared" si="209"/>
        <v>16349.75</v>
      </c>
      <c r="CY71" s="107">
        <f t="shared" si="209"/>
        <v>288450.90000000008</v>
      </c>
      <c r="CZ71" s="107">
        <f t="shared" si="209"/>
        <v>16025.049999999997</v>
      </c>
      <c r="DA71" s="107">
        <f t="shared" si="209"/>
        <v>290556.90000000008</v>
      </c>
      <c r="DB71" s="107">
        <f t="shared" si="209"/>
        <v>16142.049999999997</v>
      </c>
      <c r="DC71" s="107">
        <f t="shared" si="209"/>
        <v>261063.90000000008</v>
      </c>
      <c r="DD71" s="107">
        <f t="shared" si="209"/>
        <v>14503.549999999997</v>
      </c>
      <c r="DE71" s="107">
        <f t="shared" si="209"/>
        <v>265111.27533753385</v>
      </c>
      <c r="DF71" s="107">
        <f t="shared" si="209"/>
        <v>14728.404185418543</v>
      </c>
      <c r="DG71" s="107">
        <f t="shared" si="209"/>
        <v>322558</v>
      </c>
      <c r="DH71" s="107">
        <f t="shared" si="209"/>
        <v>80639.5</v>
      </c>
      <c r="DI71" s="107"/>
      <c r="DJ71" s="107"/>
      <c r="DK71" s="107"/>
      <c r="DL71" s="107"/>
      <c r="DM71" s="107"/>
      <c r="DN71" s="107"/>
      <c r="DO71" s="107">
        <f>SUM(DO6:DO30)</f>
        <v>112500</v>
      </c>
      <c r="DP71" s="107">
        <f>SUM(DP6:DP30)</f>
        <v>18750</v>
      </c>
      <c r="DQ71" s="107">
        <f t="shared" ref="DQ71" si="210">SUM(DQ6:DQ30)</f>
        <v>0</v>
      </c>
      <c r="DR71" s="107">
        <f t="shared" si="207"/>
        <v>222500</v>
      </c>
      <c r="DS71" s="107">
        <f t="shared" si="207"/>
        <v>7284</v>
      </c>
      <c r="DT71" s="107">
        <f t="shared" si="207"/>
        <v>607</v>
      </c>
      <c r="DU71" s="107">
        <f>SUM(DU6:DU30)</f>
        <v>0</v>
      </c>
      <c r="DV71" s="107">
        <f t="shared" ref="DV71" si="211">SUM(DV6:DV30)</f>
        <v>3642</v>
      </c>
      <c r="DW71" s="107">
        <f t="shared" ref="DW71" si="212">SUM(DW6:DW30)</f>
        <v>0</v>
      </c>
      <c r="DX71" s="107">
        <f t="shared" si="207"/>
        <v>4926</v>
      </c>
      <c r="DY71" s="107">
        <f t="shared" si="207"/>
        <v>0</v>
      </c>
      <c r="DZ71" s="107">
        <f t="shared" ref="DZ71:EA71" si="213">SUM(DZ6:DZ30)</f>
        <v>9600</v>
      </c>
      <c r="EA71" s="107">
        <f t="shared" si="213"/>
        <v>0</v>
      </c>
      <c r="EB71" s="107">
        <f t="shared" ref="EB71:EC71" si="214">SUM(EB6:EB30)</f>
        <v>4800</v>
      </c>
      <c r="EC71" s="107">
        <f t="shared" si="214"/>
        <v>0</v>
      </c>
      <c r="ED71" s="107">
        <f t="shared" si="207"/>
        <v>2458.8000000000006</v>
      </c>
      <c r="EE71" s="107">
        <f t="shared" si="207"/>
        <v>0</v>
      </c>
      <c r="EF71" s="107">
        <f t="shared" ref="EF71:EG71" si="215">SUM(EF6:EF30)</f>
        <v>2458.8000000000006</v>
      </c>
      <c r="EG71" s="107">
        <f t="shared" si="215"/>
        <v>0</v>
      </c>
      <c r="EH71" s="107">
        <f t="shared" si="207"/>
        <v>8605</v>
      </c>
      <c r="EI71" s="107">
        <f t="shared" si="207"/>
        <v>0</v>
      </c>
      <c r="EJ71" s="61"/>
      <c r="EK71" s="61"/>
    </row>
    <row r="72" spans="1:150" s="53" customFormat="1">
      <c r="B72" s="807" t="s">
        <v>318</v>
      </c>
      <c r="C72" s="807"/>
      <c r="D72" s="124">
        <f>SUM(D31:D40)</f>
        <v>6727.1999999999989</v>
      </c>
      <c r="E72" s="124">
        <f t="shared" ref="E72:CA72" si="216">SUM(E31:E40)</f>
        <v>280.29999999999995</v>
      </c>
      <c r="F72" s="124">
        <f t="shared" si="216"/>
        <v>0</v>
      </c>
      <c r="G72" s="124">
        <f t="shared" si="216"/>
        <v>6744</v>
      </c>
      <c r="H72" s="124">
        <f t="shared" si="216"/>
        <v>281</v>
      </c>
      <c r="I72" s="124">
        <f t="shared" si="216"/>
        <v>0</v>
      </c>
      <c r="J72" s="124">
        <f t="shared" ref="J72:P72" si="217">SUM(J31:J40)</f>
        <v>2000</v>
      </c>
      <c r="K72" s="124">
        <f t="shared" si="217"/>
        <v>75</v>
      </c>
      <c r="L72" s="124">
        <f t="shared" si="217"/>
        <v>0</v>
      </c>
      <c r="M72" s="124">
        <f t="shared" si="217"/>
        <v>6127.2000000000016</v>
      </c>
      <c r="N72" s="124">
        <f t="shared" si="217"/>
        <v>255.3</v>
      </c>
      <c r="O72" s="124">
        <f t="shared" si="217"/>
        <v>0</v>
      </c>
      <c r="P72" s="124">
        <f t="shared" si="217"/>
        <v>7800</v>
      </c>
      <c r="Q72" s="124">
        <f t="shared" si="216"/>
        <v>650</v>
      </c>
      <c r="R72" s="124">
        <f t="shared" si="216"/>
        <v>0</v>
      </c>
      <c r="S72" s="124">
        <f t="shared" si="216"/>
        <v>7104</v>
      </c>
      <c r="T72" s="124">
        <f t="shared" si="216"/>
        <v>592</v>
      </c>
      <c r="U72" s="124">
        <f t="shared" si="216"/>
        <v>0</v>
      </c>
      <c r="V72" s="124">
        <f t="shared" si="216"/>
        <v>8760</v>
      </c>
      <c r="W72" s="124">
        <f t="shared" si="216"/>
        <v>730</v>
      </c>
      <c r="X72" s="124">
        <f t="shared" si="216"/>
        <v>0</v>
      </c>
      <c r="Y72" s="124">
        <f t="shared" ref="Y72:Z72" si="218">SUM(Y21:Y36)</f>
        <v>3333</v>
      </c>
      <c r="Z72" s="124">
        <f t="shared" si="218"/>
        <v>277.75</v>
      </c>
      <c r="AA72" s="124">
        <f>SUM(AA21:AA36)</f>
        <v>0</v>
      </c>
      <c r="AB72" s="124">
        <f t="shared" si="216"/>
        <v>1283.52</v>
      </c>
      <c r="AC72" s="124">
        <f t="shared" si="216"/>
        <v>213.92000000000002</v>
      </c>
      <c r="AD72" s="124">
        <f t="shared" si="216"/>
        <v>0</v>
      </c>
      <c r="AE72" s="124">
        <f t="shared" si="216"/>
        <v>2567.04</v>
      </c>
      <c r="AF72" s="124">
        <f t="shared" si="216"/>
        <v>213.92000000000002</v>
      </c>
      <c r="AG72" s="124">
        <f t="shared" si="216"/>
        <v>0</v>
      </c>
      <c r="AH72" s="124">
        <f t="shared" si="216"/>
        <v>10305</v>
      </c>
      <c r="AI72" s="124">
        <f t="shared" si="216"/>
        <v>171.75</v>
      </c>
      <c r="AJ72" s="124">
        <f t="shared" si="216"/>
        <v>0</v>
      </c>
      <c r="AK72" s="124">
        <f t="shared" si="216"/>
        <v>8947.5</v>
      </c>
      <c r="AL72" s="124">
        <f t="shared" si="216"/>
        <v>298.25</v>
      </c>
      <c r="AM72" s="124">
        <f t="shared" si="216"/>
        <v>0</v>
      </c>
      <c r="AN72" s="124">
        <f t="shared" si="216"/>
        <v>8736</v>
      </c>
      <c r="AO72" s="124">
        <f t="shared" si="216"/>
        <v>728</v>
      </c>
      <c r="AP72" s="124">
        <f t="shared" si="216"/>
        <v>0</v>
      </c>
      <c r="AQ72" s="124">
        <f t="shared" si="216"/>
        <v>6600</v>
      </c>
      <c r="AR72" s="124">
        <f t="shared" si="216"/>
        <v>3300</v>
      </c>
      <c r="AS72" s="124">
        <f t="shared" si="216"/>
        <v>0</v>
      </c>
      <c r="AT72" s="124">
        <f t="shared" ref="AT72" si="219">SUM(AT31:AT40)</f>
        <v>3660</v>
      </c>
      <c r="AU72" s="124">
        <f t="shared" si="216"/>
        <v>10390</v>
      </c>
      <c r="AV72" s="124">
        <f t="shared" si="216"/>
        <v>1500</v>
      </c>
      <c r="AW72" s="124">
        <f t="shared" si="216"/>
        <v>125</v>
      </c>
      <c r="AX72" s="124">
        <f t="shared" si="216"/>
        <v>0</v>
      </c>
      <c r="AY72" s="124">
        <f t="shared" si="216"/>
        <v>1500</v>
      </c>
      <c r="AZ72" s="124">
        <f t="shared" si="216"/>
        <v>125</v>
      </c>
      <c r="BA72" s="124">
        <f t="shared" si="216"/>
        <v>0</v>
      </c>
      <c r="BB72" s="124">
        <f t="shared" si="216"/>
        <v>8202</v>
      </c>
      <c r="BC72" s="124">
        <f t="shared" si="216"/>
        <v>136.69999999999999</v>
      </c>
      <c r="BD72" s="124">
        <f t="shared" si="216"/>
        <v>0</v>
      </c>
      <c r="BE72" s="124">
        <f t="shared" si="216"/>
        <v>6168</v>
      </c>
      <c r="BF72" s="124">
        <f t="shared" si="216"/>
        <v>514</v>
      </c>
      <c r="BG72" s="124">
        <f t="shared" si="216"/>
        <v>0</v>
      </c>
      <c r="BH72" s="124">
        <f t="shared" si="216"/>
        <v>4928</v>
      </c>
      <c r="BI72" s="124">
        <f t="shared" si="216"/>
        <v>2464</v>
      </c>
      <c r="BJ72" s="124">
        <f t="shared" si="216"/>
        <v>0</v>
      </c>
      <c r="BK72" s="124">
        <f t="shared" ref="BK72" si="220">SUM(BK31:BK40)</f>
        <v>0</v>
      </c>
      <c r="BL72" s="124">
        <f t="shared" si="216"/>
        <v>8585.94</v>
      </c>
      <c r="BM72" s="124">
        <f t="shared" si="216"/>
        <v>3963.6</v>
      </c>
      <c r="BN72" s="124">
        <f t="shared" si="216"/>
        <v>66.06</v>
      </c>
      <c r="BO72" s="124">
        <f t="shared" si="216"/>
        <v>0</v>
      </c>
      <c r="BP72" s="124">
        <f t="shared" si="216"/>
        <v>6462</v>
      </c>
      <c r="BQ72" s="124">
        <f t="shared" si="216"/>
        <v>107.7</v>
      </c>
      <c r="BR72" s="124">
        <f t="shared" si="216"/>
        <v>0</v>
      </c>
      <c r="BS72" s="124">
        <f t="shared" si="216"/>
        <v>2252</v>
      </c>
      <c r="BT72" s="124">
        <f t="shared" si="216"/>
        <v>225.20000000000005</v>
      </c>
      <c r="BU72" s="124">
        <f t="shared" si="216"/>
        <v>0</v>
      </c>
      <c r="BV72" s="124">
        <f t="shared" si="216"/>
        <v>2840</v>
      </c>
      <c r="BW72" s="124">
        <f t="shared" si="216"/>
        <v>284</v>
      </c>
      <c r="BX72" s="124">
        <f t="shared" si="216"/>
        <v>0</v>
      </c>
      <c r="BY72" s="124">
        <f t="shared" si="216"/>
        <v>2852.3043748793098</v>
      </c>
      <c r="BZ72" s="124">
        <f t="shared" si="216"/>
        <v>285.230437487931</v>
      </c>
      <c r="CA72" s="124">
        <f t="shared" si="216"/>
        <v>0</v>
      </c>
      <c r="CB72" s="124">
        <f t="shared" ref="CB72:EI72" si="221">SUM(CB31:CB40)</f>
        <v>1442</v>
      </c>
      <c r="CC72" s="124">
        <f t="shared" si="221"/>
        <v>144.20000000000002</v>
      </c>
      <c r="CD72" s="124">
        <f t="shared" si="221"/>
        <v>0</v>
      </c>
      <c r="CE72" s="124">
        <f t="shared" si="221"/>
        <v>11363.519999999995</v>
      </c>
      <c r="CF72" s="124">
        <f t="shared" si="221"/>
        <v>824.37199999999984</v>
      </c>
      <c r="CG72" s="124">
        <f t="shared" si="221"/>
        <v>0</v>
      </c>
      <c r="CH72" s="124">
        <f t="shared" ref="CH72" si="222">SUM(CH31:CH40)</f>
        <v>0</v>
      </c>
      <c r="CI72" s="124">
        <f t="shared" si="221"/>
        <v>1862</v>
      </c>
      <c r="CJ72" s="124">
        <f t="shared" si="221"/>
        <v>0</v>
      </c>
      <c r="CK72" s="124">
        <f t="shared" si="221"/>
        <v>3560.9</v>
      </c>
      <c r="CL72" s="124">
        <f t="shared" si="221"/>
        <v>0</v>
      </c>
      <c r="CM72" s="124"/>
      <c r="CN72" s="124">
        <f t="shared" si="221"/>
        <v>2700</v>
      </c>
      <c r="CO72" s="124">
        <f t="shared" si="221"/>
        <v>13500</v>
      </c>
      <c r="CP72" s="124">
        <f t="shared" si="221"/>
        <v>0</v>
      </c>
      <c r="CQ72" s="124">
        <f t="shared" si="221"/>
        <v>78540</v>
      </c>
      <c r="CR72" s="124">
        <f t="shared" si="221"/>
        <v>654.50000000000011</v>
      </c>
      <c r="CS72" s="124">
        <f t="shared" si="221"/>
        <v>117504</v>
      </c>
      <c r="CT72" s="124">
        <f t="shared" si="221"/>
        <v>1305.6000000000001</v>
      </c>
      <c r="CU72" s="124">
        <f t="shared" si="221"/>
        <v>112057.19999999998</v>
      </c>
      <c r="CV72" s="124">
        <f t="shared" si="221"/>
        <v>3112.6999999999994</v>
      </c>
      <c r="CW72" s="124">
        <f t="shared" si="221"/>
        <v>118557.67924528301</v>
      </c>
      <c r="CX72" s="124">
        <f t="shared" si="221"/>
        <v>6586.5377358490587</v>
      </c>
      <c r="CY72" s="124">
        <f t="shared" si="221"/>
        <v>116249.4</v>
      </c>
      <c r="CZ72" s="124">
        <f t="shared" si="221"/>
        <v>6458.3</v>
      </c>
      <c r="DA72" s="124">
        <f t="shared" si="221"/>
        <v>117081.47547169813</v>
      </c>
      <c r="DB72" s="124">
        <f t="shared" si="221"/>
        <v>6504.5264150943412</v>
      </c>
      <c r="DC72" s="124">
        <f t="shared" ref="DC72:DF72" si="223">SUM(DC31:DC40)</f>
        <v>98746.199999999983</v>
      </c>
      <c r="DD72" s="124">
        <f t="shared" si="223"/>
        <v>5485.9</v>
      </c>
      <c r="DE72" s="124">
        <f t="shared" si="223"/>
        <v>99645.616741674166</v>
      </c>
      <c r="DF72" s="124">
        <f t="shared" si="223"/>
        <v>5535.8675967596755</v>
      </c>
      <c r="DG72" s="124">
        <f t="shared" si="221"/>
        <v>121244</v>
      </c>
      <c r="DH72" s="124">
        <f t="shared" si="221"/>
        <v>30311</v>
      </c>
      <c r="DI72" s="124"/>
      <c r="DJ72" s="124"/>
      <c r="DK72" s="124"/>
      <c r="DL72" s="124"/>
      <c r="DM72" s="124"/>
      <c r="DN72" s="124"/>
      <c r="DO72" s="124">
        <f t="shared" ref="DO72:DQ72" si="224">SUM(DO31:DO40)</f>
        <v>45000</v>
      </c>
      <c r="DP72" s="124">
        <f t="shared" si="224"/>
        <v>7500</v>
      </c>
      <c r="DQ72" s="124">
        <f t="shared" si="224"/>
        <v>0</v>
      </c>
      <c r="DR72" s="124">
        <f t="shared" si="221"/>
        <v>88600</v>
      </c>
      <c r="DS72" s="124">
        <f t="shared" si="221"/>
        <v>2904</v>
      </c>
      <c r="DT72" s="124">
        <f t="shared" si="221"/>
        <v>242</v>
      </c>
      <c r="DU72" s="124">
        <f>SUM(DU31:DU40)</f>
        <v>0</v>
      </c>
      <c r="DV72" s="124">
        <f t="shared" ref="DV72" si="225">SUM(DV31:DV40)</f>
        <v>1452</v>
      </c>
      <c r="DW72" s="124">
        <f t="shared" ref="DW72" si="226">SUM(DW31:DW40)</f>
        <v>0</v>
      </c>
      <c r="DX72" s="124">
        <f t="shared" si="221"/>
        <v>1956</v>
      </c>
      <c r="DY72" s="124">
        <f t="shared" si="221"/>
        <v>0</v>
      </c>
      <c r="DZ72" s="124">
        <f t="shared" ref="DZ72:EA72" si="227">SUM(DZ31:DZ40)</f>
        <v>3840</v>
      </c>
      <c r="EA72" s="124">
        <f t="shared" si="227"/>
        <v>0</v>
      </c>
      <c r="EB72" s="124">
        <f t="shared" ref="EB72:EC72" si="228">SUM(EB31:EB40)</f>
        <v>1920</v>
      </c>
      <c r="EC72" s="124">
        <f t="shared" si="228"/>
        <v>0</v>
      </c>
      <c r="ED72" s="124">
        <f t="shared" si="221"/>
        <v>976.8</v>
      </c>
      <c r="EE72" s="124">
        <f t="shared" si="221"/>
        <v>0</v>
      </c>
      <c r="EF72" s="124">
        <f t="shared" ref="EF72:EG72" si="229">SUM(EF31:EF40)</f>
        <v>976.8</v>
      </c>
      <c r="EG72" s="124">
        <f t="shared" si="229"/>
        <v>0</v>
      </c>
      <c r="EH72" s="124">
        <f t="shared" si="221"/>
        <v>3430</v>
      </c>
      <c r="EI72" s="124">
        <f t="shared" si="221"/>
        <v>0</v>
      </c>
      <c r="EJ72" s="61"/>
      <c r="EK72" s="61"/>
    </row>
    <row r="73" spans="1:150" s="53" customFormat="1">
      <c r="B73" s="960" t="s">
        <v>144</v>
      </c>
      <c r="C73" s="960"/>
      <c r="D73" s="155">
        <f>SUM(D41:D51)</f>
        <v>7401.6</v>
      </c>
      <c r="E73" s="155">
        <f t="shared" ref="E73:CA73" si="230">SUM(E41:E51)</f>
        <v>308.39999999999998</v>
      </c>
      <c r="F73" s="155">
        <f t="shared" si="230"/>
        <v>0</v>
      </c>
      <c r="G73" s="155">
        <f t="shared" si="230"/>
        <v>7418.4</v>
      </c>
      <c r="H73" s="155">
        <f t="shared" si="230"/>
        <v>309.10000000000002</v>
      </c>
      <c r="I73" s="155">
        <f t="shared" si="230"/>
        <v>0</v>
      </c>
      <c r="J73" s="155">
        <f t="shared" ref="J73:Q73" si="231">SUM(J41:J51)</f>
        <v>2200</v>
      </c>
      <c r="K73" s="155">
        <f t="shared" si="231"/>
        <v>82.5</v>
      </c>
      <c r="L73" s="155">
        <f t="shared" si="231"/>
        <v>0</v>
      </c>
      <c r="M73" s="155">
        <f t="shared" si="231"/>
        <v>6739.9200000000019</v>
      </c>
      <c r="N73" s="155">
        <f t="shared" si="231"/>
        <v>280.83000000000004</v>
      </c>
      <c r="O73" s="155">
        <f t="shared" si="231"/>
        <v>0</v>
      </c>
      <c r="P73" s="155">
        <f t="shared" si="231"/>
        <v>8580</v>
      </c>
      <c r="Q73" s="155">
        <f t="shared" si="231"/>
        <v>715</v>
      </c>
      <c r="R73" s="155">
        <f t="shared" si="230"/>
        <v>0</v>
      </c>
      <c r="S73" s="155">
        <f t="shared" si="230"/>
        <v>7920</v>
      </c>
      <c r="T73" s="155">
        <f t="shared" si="230"/>
        <v>660</v>
      </c>
      <c r="U73" s="155">
        <f t="shared" si="230"/>
        <v>0</v>
      </c>
      <c r="V73" s="155">
        <f t="shared" si="230"/>
        <v>9636</v>
      </c>
      <c r="W73" s="155">
        <f t="shared" si="230"/>
        <v>803</v>
      </c>
      <c r="X73" s="155">
        <f t="shared" si="230"/>
        <v>0</v>
      </c>
      <c r="Y73" s="155">
        <f t="shared" ref="Y73:Z73" si="232">SUM(Y37:Y68)</f>
        <v>5664</v>
      </c>
      <c r="Z73" s="155">
        <f t="shared" si="232"/>
        <v>472</v>
      </c>
      <c r="AA73" s="155">
        <f>SUM(AA37:AA68)</f>
        <v>0</v>
      </c>
      <c r="AB73" s="155">
        <f t="shared" si="230"/>
        <v>1401</v>
      </c>
      <c r="AC73" s="155">
        <f t="shared" si="230"/>
        <v>233.5</v>
      </c>
      <c r="AD73" s="155">
        <f t="shared" si="230"/>
        <v>0</v>
      </c>
      <c r="AE73" s="155">
        <f t="shared" si="230"/>
        <v>2802</v>
      </c>
      <c r="AF73" s="155">
        <f t="shared" si="230"/>
        <v>233.5</v>
      </c>
      <c r="AG73" s="155">
        <f t="shared" si="230"/>
        <v>0</v>
      </c>
      <c r="AH73" s="155">
        <f t="shared" si="230"/>
        <v>11235</v>
      </c>
      <c r="AI73" s="155">
        <f t="shared" si="230"/>
        <v>187.25</v>
      </c>
      <c r="AJ73" s="155">
        <f t="shared" si="230"/>
        <v>0</v>
      </c>
      <c r="AK73" s="155">
        <f t="shared" si="230"/>
        <v>9817.5</v>
      </c>
      <c r="AL73" s="155">
        <f t="shared" si="230"/>
        <v>327.25</v>
      </c>
      <c r="AM73" s="155">
        <f t="shared" si="230"/>
        <v>0</v>
      </c>
      <c r="AN73" s="155">
        <f t="shared" si="230"/>
        <v>9534</v>
      </c>
      <c r="AO73" s="155">
        <f t="shared" si="230"/>
        <v>794.5</v>
      </c>
      <c r="AP73" s="155">
        <f t="shared" si="230"/>
        <v>0</v>
      </c>
      <c r="AQ73" s="155">
        <f t="shared" si="230"/>
        <v>7370</v>
      </c>
      <c r="AR73" s="155">
        <f t="shared" si="230"/>
        <v>3685</v>
      </c>
      <c r="AS73" s="155">
        <f t="shared" si="230"/>
        <v>0</v>
      </c>
      <c r="AT73" s="155">
        <f t="shared" ref="AT73" si="233">SUM(AT41:AT51)</f>
        <v>4125</v>
      </c>
      <c r="AU73" s="155">
        <f t="shared" si="230"/>
        <v>11550</v>
      </c>
      <c r="AV73" s="155">
        <f t="shared" si="230"/>
        <v>1650</v>
      </c>
      <c r="AW73" s="155">
        <f t="shared" si="230"/>
        <v>137.5</v>
      </c>
      <c r="AX73" s="155">
        <f t="shared" si="230"/>
        <v>0</v>
      </c>
      <c r="AY73" s="155">
        <f t="shared" si="230"/>
        <v>1650</v>
      </c>
      <c r="AZ73" s="155">
        <f t="shared" si="230"/>
        <v>137.5</v>
      </c>
      <c r="BA73" s="155">
        <f t="shared" si="230"/>
        <v>0</v>
      </c>
      <c r="BB73" s="155">
        <f t="shared" si="230"/>
        <v>8937</v>
      </c>
      <c r="BC73" s="155">
        <f t="shared" si="230"/>
        <v>148.94999999999996</v>
      </c>
      <c r="BD73" s="155">
        <f t="shared" si="230"/>
        <v>0</v>
      </c>
      <c r="BE73" s="155">
        <f t="shared" si="230"/>
        <v>6732</v>
      </c>
      <c r="BF73" s="155">
        <f t="shared" si="230"/>
        <v>561</v>
      </c>
      <c r="BG73" s="155">
        <f t="shared" si="230"/>
        <v>0</v>
      </c>
      <c r="BH73" s="155">
        <f t="shared" si="230"/>
        <v>5500</v>
      </c>
      <c r="BI73" s="155">
        <f t="shared" si="230"/>
        <v>2750</v>
      </c>
      <c r="BJ73" s="155">
        <f t="shared" si="230"/>
        <v>0</v>
      </c>
      <c r="BK73" s="155">
        <f t="shared" ref="BK73" si="234">SUM(BK41:BK51)</f>
        <v>0</v>
      </c>
      <c r="BL73" s="155">
        <f t="shared" si="230"/>
        <v>9625</v>
      </c>
      <c r="BM73" s="155">
        <f t="shared" si="230"/>
        <v>4860.6000000000004</v>
      </c>
      <c r="BN73" s="155">
        <f t="shared" si="230"/>
        <v>81.010000000000005</v>
      </c>
      <c r="BO73" s="155">
        <f t="shared" si="230"/>
        <v>0</v>
      </c>
      <c r="BP73" s="155">
        <f t="shared" si="230"/>
        <v>6117</v>
      </c>
      <c r="BQ73" s="155">
        <f t="shared" si="230"/>
        <v>101.95</v>
      </c>
      <c r="BR73" s="155">
        <f t="shared" si="230"/>
        <v>0</v>
      </c>
      <c r="BS73" s="155">
        <f t="shared" si="230"/>
        <v>2450.0000000000005</v>
      </c>
      <c r="BT73" s="155">
        <f t="shared" si="230"/>
        <v>245.00000000000003</v>
      </c>
      <c r="BU73" s="155">
        <f t="shared" si="230"/>
        <v>0</v>
      </c>
      <c r="BV73" s="155">
        <f t="shared" si="230"/>
        <v>3100</v>
      </c>
      <c r="BW73" s="155">
        <f t="shared" si="230"/>
        <v>310</v>
      </c>
      <c r="BX73" s="155">
        <f t="shared" si="230"/>
        <v>0</v>
      </c>
      <c r="BY73" s="155">
        <f t="shared" si="230"/>
        <v>2925.384062479885</v>
      </c>
      <c r="BZ73" s="155">
        <f t="shared" si="230"/>
        <v>292.53840624798852</v>
      </c>
      <c r="CA73" s="155">
        <f t="shared" si="230"/>
        <v>0</v>
      </c>
      <c r="CB73" s="155">
        <f t="shared" ref="CB73:EI73" si="235">SUM(CB41:CB51)</f>
        <v>1571.3</v>
      </c>
      <c r="CC73" s="155">
        <f t="shared" si="235"/>
        <v>157.13000000000002</v>
      </c>
      <c r="CD73" s="155">
        <f t="shared" si="235"/>
        <v>0</v>
      </c>
      <c r="CE73" s="155">
        <f t="shared" si="235"/>
        <v>12499.871999999994</v>
      </c>
      <c r="CF73" s="155">
        <f t="shared" si="235"/>
        <v>907.66799999999989</v>
      </c>
      <c r="CG73" s="155">
        <f t="shared" si="235"/>
        <v>0</v>
      </c>
      <c r="CH73" s="155">
        <f t="shared" ref="CH73" si="236">SUM(CH41:CH51)</f>
        <v>0</v>
      </c>
      <c r="CI73" s="155">
        <f t="shared" si="235"/>
        <v>2029</v>
      </c>
      <c r="CJ73" s="155">
        <f t="shared" si="235"/>
        <v>0</v>
      </c>
      <c r="CK73" s="155">
        <f t="shared" si="235"/>
        <v>3905</v>
      </c>
      <c r="CL73" s="155">
        <f t="shared" si="235"/>
        <v>0</v>
      </c>
      <c r="CM73" s="155"/>
      <c r="CN73" s="155">
        <f t="shared" si="235"/>
        <v>2970</v>
      </c>
      <c r="CO73" s="155">
        <f t="shared" si="235"/>
        <v>14850</v>
      </c>
      <c r="CP73" s="155">
        <f t="shared" si="235"/>
        <v>0</v>
      </c>
      <c r="CQ73" s="155">
        <f t="shared" si="235"/>
        <v>86394</v>
      </c>
      <c r="CR73" s="155">
        <f t="shared" si="235"/>
        <v>719.95000000000016</v>
      </c>
      <c r="CS73" s="155">
        <f t="shared" si="235"/>
        <v>119493</v>
      </c>
      <c r="CT73" s="155">
        <f t="shared" si="235"/>
        <v>1327.7000000000003</v>
      </c>
      <c r="CU73" s="155">
        <f t="shared" si="235"/>
        <v>113434.19999999998</v>
      </c>
      <c r="CV73" s="155">
        <f t="shared" si="235"/>
        <v>3150.9499999999994</v>
      </c>
      <c r="CW73" s="155">
        <f t="shared" si="235"/>
        <v>129781.52830188679</v>
      </c>
      <c r="CX73" s="155">
        <f t="shared" si="235"/>
        <v>7210.0849056603784</v>
      </c>
      <c r="CY73" s="155">
        <f t="shared" si="235"/>
        <v>127265.39999999998</v>
      </c>
      <c r="CZ73" s="155">
        <f t="shared" si="235"/>
        <v>7070.2999999999984</v>
      </c>
      <c r="DA73" s="155">
        <f t="shared" si="235"/>
        <v>128084.56981132078</v>
      </c>
      <c r="DB73" s="155">
        <f t="shared" si="235"/>
        <v>7115.8094339622639</v>
      </c>
      <c r="DC73" s="155">
        <f t="shared" ref="DC73:DF73" si="237">SUM(DC41:DC51)</f>
        <v>100811.69999999998</v>
      </c>
      <c r="DD73" s="155">
        <f t="shared" si="237"/>
        <v>5600.65</v>
      </c>
      <c r="DE73" s="155">
        <f t="shared" si="237"/>
        <v>100811.69999999998</v>
      </c>
      <c r="DF73" s="155">
        <f t="shared" si="237"/>
        <v>5600.65</v>
      </c>
      <c r="DG73" s="155">
        <f t="shared" si="235"/>
        <v>122672</v>
      </c>
      <c r="DH73" s="155">
        <f t="shared" si="235"/>
        <v>30668</v>
      </c>
      <c r="DI73" s="155"/>
      <c r="DJ73" s="155"/>
      <c r="DK73" s="155"/>
      <c r="DL73" s="155"/>
      <c r="DM73" s="155"/>
      <c r="DN73" s="155"/>
      <c r="DO73" s="155">
        <f t="shared" ref="DO73:DQ73" si="238">SUM(DO41:DO51)</f>
        <v>49500</v>
      </c>
      <c r="DP73" s="155">
        <f t="shared" si="238"/>
        <v>8250</v>
      </c>
      <c r="DQ73" s="155">
        <f t="shared" si="238"/>
        <v>0</v>
      </c>
      <c r="DR73" s="155">
        <f t="shared" si="235"/>
        <v>97900</v>
      </c>
      <c r="DS73" s="155">
        <f t="shared" si="235"/>
        <v>3192</v>
      </c>
      <c r="DT73" s="155">
        <f t="shared" si="235"/>
        <v>266</v>
      </c>
      <c r="DU73" s="155">
        <f>SUM(DU41:DU51)</f>
        <v>0</v>
      </c>
      <c r="DV73" s="155">
        <f t="shared" ref="DV73" si="239">SUM(DV41:DV51)</f>
        <v>1596</v>
      </c>
      <c r="DW73" s="155">
        <f t="shared" ref="DW73" si="240">SUM(DW41:DW51)</f>
        <v>0</v>
      </c>
      <c r="DX73" s="155">
        <f t="shared" si="235"/>
        <v>2112</v>
      </c>
      <c r="DY73" s="155">
        <f t="shared" si="235"/>
        <v>0</v>
      </c>
      <c r="DZ73" s="155">
        <f t="shared" ref="DZ73:EA73" si="241">SUM(DZ41:DZ51)</f>
        <v>4224</v>
      </c>
      <c r="EA73" s="155">
        <f t="shared" si="241"/>
        <v>0</v>
      </c>
      <c r="EB73" s="155">
        <f t="shared" ref="EB73:EC73" si="242">SUM(EB41:EB51)</f>
        <v>2112</v>
      </c>
      <c r="EC73" s="155">
        <f t="shared" si="242"/>
        <v>0</v>
      </c>
      <c r="ED73" s="155">
        <f t="shared" si="235"/>
        <v>1056</v>
      </c>
      <c r="EE73" s="155">
        <f t="shared" si="235"/>
        <v>0</v>
      </c>
      <c r="EF73" s="155">
        <f t="shared" ref="EF73:EG73" si="243">SUM(EF41:EF51)</f>
        <v>1056</v>
      </c>
      <c r="EG73" s="155">
        <f t="shared" si="243"/>
        <v>0</v>
      </c>
      <c r="EH73" s="155">
        <f t="shared" si="235"/>
        <v>3740</v>
      </c>
      <c r="EI73" s="155">
        <f t="shared" si="235"/>
        <v>0</v>
      </c>
      <c r="EJ73" s="61"/>
      <c r="EK73" s="61"/>
    </row>
    <row r="74" spans="1:150" s="53" customFormat="1">
      <c r="B74" s="845" t="s">
        <v>317</v>
      </c>
      <c r="C74" s="845"/>
      <c r="D74" s="106">
        <f>SUM(D52:D68)</f>
        <v>11322</v>
      </c>
      <c r="E74" s="106">
        <f t="shared" ref="E74:CA74" si="244">SUM(E52:E68)</f>
        <v>471.75</v>
      </c>
      <c r="F74" s="106">
        <f t="shared" si="244"/>
        <v>0</v>
      </c>
      <c r="G74" s="106">
        <f t="shared" si="244"/>
        <v>11414.4</v>
      </c>
      <c r="H74" s="106">
        <f t="shared" si="244"/>
        <v>475.6</v>
      </c>
      <c r="I74" s="106">
        <f t="shared" si="244"/>
        <v>0</v>
      </c>
      <c r="J74" s="106">
        <f t="shared" ref="J74:Q74" si="245">SUM(J52:J68)</f>
        <v>3400</v>
      </c>
      <c r="K74" s="106">
        <f t="shared" si="245"/>
        <v>127.5</v>
      </c>
      <c r="L74" s="106">
        <f t="shared" si="245"/>
        <v>0</v>
      </c>
      <c r="M74" s="106">
        <f t="shared" si="245"/>
        <v>10416.24</v>
      </c>
      <c r="N74" s="106">
        <f t="shared" si="245"/>
        <v>434.00999999999988</v>
      </c>
      <c r="O74" s="106">
        <f t="shared" si="245"/>
        <v>0</v>
      </c>
      <c r="P74" s="106">
        <f t="shared" si="245"/>
        <v>13260</v>
      </c>
      <c r="Q74" s="106">
        <f t="shared" si="245"/>
        <v>1105</v>
      </c>
      <c r="R74" s="106">
        <f t="shared" si="244"/>
        <v>0</v>
      </c>
      <c r="S74" s="106">
        <f t="shared" si="244"/>
        <v>12240</v>
      </c>
      <c r="T74" s="106">
        <f t="shared" si="244"/>
        <v>1020</v>
      </c>
      <c r="U74" s="106">
        <f t="shared" si="244"/>
        <v>0</v>
      </c>
      <c r="V74" s="106">
        <f t="shared" si="244"/>
        <v>14892</v>
      </c>
      <c r="W74" s="106">
        <f t="shared" si="244"/>
        <v>1241</v>
      </c>
      <c r="X74" s="106">
        <f t="shared" si="244"/>
        <v>0</v>
      </c>
      <c r="Y74" s="106">
        <f t="shared" ref="Y74:Z74" si="246">Y70*Y75</f>
        <v>11471.039999999999</v>
      </c>
      <c r="Z74" s="106">
        <f t="shared" si="246"/>
        <v>79.66</v>
      </c>
      <c r="AA74" s="106">
        <f>AA70*AA75</f>
        <v>0</v>
      </c>
      <c r="AB74" s="106">
        <f t="shared" si="244"/>
        <v>2142</v>
      </c>
      <c r="AC74" s="106">
        <f t="shared" si="244"/>
        <v>357</v>
      </c>
      <c r="AD74" s="106">
        <f t="shared" si="244"/>
        <v>0</v>
      </c>
      <c r="AE74" s="106">
        <f t="shared" si="244"/>
        <v>4284</v>
      </c>
      <c r="AF74" s="106">
        <f t="shared" si="244"/>
        <v>357</v>
      </c>
      <c r="AG74" s="106">
        <f t="shared" si="244"/>
        <v>0</v>
      </c>
      <c r="AH74" s="106">
        <f t="shared" si="244"/>
        <v>17595</v>
      </c>
      <c r="AI74" s="106">
        <f t="shared" si="244"/>
        <v>293.25</v>
      </c>
      <c r="AJ74" s="106">
        <f t="shared" si="244"/>
        <v>0</v>
      </c>
      <c r="AK74" s="106">
        <f t="shared" si="244"/>
        <v>15060</v>
      </c>
      <c r="AL74" s="106">
        <f t="shared" si="244"/>
        <v>502</v>
      </c>
      <c r="AM74" s="106">
        <f t="shared" si="244"/>
        <v>0</v>
      </c>
      <c r="AN74" s="106">
        <f t="shared" si="244"/>
        <v>14688</v>
      </c>
      <c r="AO74" s="106">
        <f t="shared" si="244"/>
        <v>1224</v>
      </c>
      <c r="AP74" s="106">
        <f t="shared" si="244"/>
        <v>0</v>
      </c>
      <c r="AQ74" s="106">
        <f t="shared" si="244"/>
        <v>11390</v>
      </c>
      <c r="AR74" s="106">
        <f t="shared" si="244"/>
        <v>5695</v>
      </c>
      <c r="AS74" s="106">
        <f t="shared" si="244"/>
        <v>0</v>
      </c>
      <c r="AT74" s="106">
        <f t="shared" ref="AT74" si="247">SUM(AT52:AT68)</f>
        <v>6375</v>
      </c>
      <c r="AU74" s="106">
        <f t="shared" si="244"/>
        <v>17850</v>
      </c>
      <c r="AV74" s="106">
        <f t="shared" si="244"/>
        <v>3450</v>
      </c>
      <c r="AW74" s="106">
        <f t="shared" si="244"/>
        <v>287.5</v>
      </c>
      <c r="AX74" s="106">
        <f t="shared" si="244"/>
        <v>0</v>
      </c>
      <c r="AY74" s="106">
        <f t="shared" si="244"/>
        <v>3450</v>
      </c>
      <c r="AZ74" s="106">
        <f t="shared" si="244"/>
        <v>287.5</v>
      </c>
      <c r="BA74" s="106">
        <f t="shared" si="244"/>
        <v>0</v>
      </c>
      <c r="BB74" s="106">
        <f t="shared" si="244"/>
        <v>13209</v>
      </c>
      <c r="BC74" s="106">
        <f t="shared" si="244"/>
        <v>220.14999999999992</v>
      </c>
      <c r="BD74" s="106">
        <f t="shared" si="244"/>
        <v>0</v>
      </c>
      <c r="BE74" s="106">
        <f t="shared" si="244"/>
        <v>10404</v>
      </c>
      <c r="BF74" s="106">
        <f t="shared" si="244"/>
        <v>867</v>
      </c>
      <c r="BG74" s="106">
        <f t="shared" si="244"/>
        <v>0</v>
      </c>
      <c r="BH74" s="106">
        <f t="shared" si="244"/>
        <v>8500</v>
      </c>
      <c r="BI74" s="106">
        <f t="shared" si="244"/>
        <v>4250</v>
      </c>
      <c r="BJ74" s="106">
        <f>BJ70*BJ75</f>
        <v>0</v>
      </c>
      <c r="BK74" s="106">
        <f t="shared" ref="BK74" si="248">SUM(BK52:BK68)</f>
        <v>0</v>
      </c>
      <c r="BL74" s="106">
        <f t="shared" si="244"/>
        <v>14875</v>
      </c>
      <c r="BM74" s="106">
        <f t="shared" si="244"/>
        <v>6130.2000000000016</v>
      </c>
      <c r="BN74" s="106">
        <f t="shared" si="244"/>
        <v>102.17000000000002</v>
      </c>
      <c r="BO74" s="106">
        <f t="shared" si="244"/>
        <v>0</v>
      </c>
      <c r="BP74" s="106">
        <f t="shared" si="244"/>
        <v>12189</v>
      </c>
      <c r="BQ74" s="106">
        <f t="shared" si="244"/>
        <v>203.14999999999995</v>
      </c>
      <c r="BR74" s="106">
        <f t="shared" si="244"/>
        <v>0</v>
      </c>
      <c r="BS74" s="106">
        <f t="shared" si="244"/>
        <v>3570</v>
      </c>
      <c r="BT74" s="106">
        <f t="shared" si="244"/>
        <v>357</v>
      </c>
      <c r="BU74" s="106">
        <f t="shared" si="244"/>
        <v>0</v>
      </c>
      <c r="BV74" s="106">
        <f t="shared" si="244"/>
        <v>4940</v>
      </c>
      <c r="BW74" s="106">
        <f t="shared" si="244"/>
        <v>494</v>
      </c>
      <c r="BX74" s="106">
        <f t="shared" si="244"/>
        <v>0</v>
      </c>
      <c r="BY74" s="106">
        <f t="shared" si="244"/>
        <v>5106.5290621580452</v>
      </c>
      <c r="BZ74" s="106">
        <f t="shared" si="244"/>
        <v>510.65290621580465</v>
      </c>
      <c r="CA74" s="106">
        <f t="shared" si="244"/>
        <v>0</v>
      </c>
      <c r="CB74" s="106">
        <f t="shared" ref="CB74:EI74" si="249">SUM(CB52:CB68)</f>
        <v>2232.1</v>
      </c>
      <c r="CC74" s="106">
        <f t="shared" si="249"/>
        <v>223.20999999999995</v>
      </c>
      <c r="CD74" s="106">
        <f t="shared" si="249"/>
        <v>0</v>
      </c>
      <c r="CE74" s="106">
        <f t="shared" si="249"/>
        <v>19317.983999999989</v>
      </c>
      <c r="CF74" s="106">
        <f t="shared" si="249"/>
        <v>1379.8559999999995</v>
      </c>
      <c r="CG74" s="106">
        <f t="shared" si="249"/>
        <v>0</v>
      </c>
      <c r="CH74" s="106">
        <f t="shared" ref="CH74" si="250">SUM(CH52:CH68)</f>
        <v>0</v>
      </c>
      <c r="CI74" s="106">
        <f t="shared" si="249"/>
        <v>3128</v>
      </c>
      <c r="CJ74" s="106">
        <f t="shared" si="249"/>
        <v>0</v>
      </c>
      <c r="CK74" s="106">
        <f t="shared" si="249"/>
        <v>6035</v>
      </c>
      <c r="CL74" s="106">
        <f t="shared" si="249"/>
        <v>0</v>
      </c>
      <c r="CM74" s="106"/>
      <c r="CN74" s="106">
        <f t="shared" si="249"/>
        <v>4590</v>
      </c>
      <c r="CO74" s="106">
        <f t="shared" si="249"/>
        <v>22950</v>
      </c>
      <c r="CP74" s="106">
        <f t="shared" si="249"/>
        <v>0</v>
      </c>
      <c r="CQ74" s="106">
        <f t="shared" si="249"/>
        <v>134418.94802494801</v>
      </c>
      <c r="CR74" s="106">
        <f t="shared" si="249"/>
        <v>1120.1579002079004</v>
      </c>
      <c r="CS74" s="106">
        <f t="shared" si="249"/>
        <v>199482.60498960502</v>
      </c>
      <c r="CT74" s="106">
        <f t="shared" si="249"/>
        <v>2216.4733887733887</v>
      </c>
      <c r="CU74" s="106">
        <f t="shared" si="249"/>
        <v>190149.37671517671</v>
      </c>
      <c r="CV74" s="106">
        <f t="shared" si="249"/>
        <v>5281.9271309771311</v>
      </c>
      <c r="CW74" s="106">
        <f t="shared" si="249"/>
        <v>187699.12577962579</v>
      </c>
      <c r="CX74" s="106">
        <f t="shared" si="249"/>
        <v>10427.729209979207</v>
      </c>
      <c r="CY74" s="106">
        <f t="shared" si="249"/>
        <v>183602.99937629935</v>
      </c>
      <c r="CZ74" s="106">
        <f t="shared" si="249"/>
        <v>10200.16663201663</v>
      </c>
      <c r="DA74" s="106">
        <f t="shared" si="249"/>
        <v>192022.9577962578</v>
      </c>
      <c r="DB74" s="106">
        <f t="shared" si="249"/>
        <v>10667.942099792099</v>
      </c>
      <c r="DC74" s="106">
        <f t="shared" ref="DC74:DF74" si="251">SUM(DC52:DC68)</f>
        <v>177994.65218295218</v>
      </c>
      <c r="DD74" s="106">
        <f t="shared" si="251"/>
        <v>9888.5917879417848</v>
      </c>
      <c r="DE74" s="106">
        <f t="shared" si="251"/>
        <v>167703.59189189185</v>
      </c>
      <c r="DF74" s="106">
        <f t="shared" si="251"/>
        <v>9316.8662162162163</v>
      </c>
      <c r="DG74" s="106">
        <f t="shared" si="249"/>
        <v>205728.133056133</v>
      </c>
      <c r="DH74" s="106">
        <f t="shared" si="249"/>
        <v>51432.033264033249</v>
      </c>
      <c r="DI74" s="106"/>
      <c r="DJ74" s="106"/>
      <c r="DK74" s="106"/>
      <c r="DL74" s="106"/>
      <c r="DM74" s="106"/>
      <c r="DN74" s="106"/>
      <c r="DO74" s="106">
        <f t="shared" ref="DO74:DQ74" si="252">SUM(DO52:DO68)</f>
        <v>76500</v>
      </c>
      <c r="DP74" s="106">
        <f t="shared" si="252"/>
        <v>12750</v>
      </c>
      <c r="DQ74" s="106">
        <f t="shared" si="252"/>
        <v>0</v>
      </c>
      <c r="DR74" s="106">
        <f t="shared" si="249"/>
        <v>151300</v>
      </c>
      <c r="DS74" s="106">
        <f t="shared" si="249"/>
        <v>5100</v>
      </c>
      <c r="DT74" s="106">
        <f t="shared" si="249"/>
        <v>425</v>
      </c>
      <c r="DU74" s="106">
        <f>SUM(DU52:DU68)</f>
        <v>0</v>
      </c>
      <c r="DV74" s="106">
        <f t="shared" ref="DV74" si="253">SUM(DV52:DV68)</f>
        <v>2550</v>
      </c>
      <c r="DW74" s="106">
        <f t="shared" ref="DW74" si="254">SUM(DW52:DW68)</f>
        <v>0</v>
      </c>
      <c r="DX74" s="106">
        <f t="shared" si="249"/>
        <v>3264</v>
      </c>
      <c r="DY74" s="106">
        <f t="shared" si="249"/>
        <v>0</v>
      </c>
      <c r="DZ74" s="106">
        <f t="shared" ref="DZ74:EA74" si="255">SUM(DZ52:DZ68)</f>
        <v>6528</v>
      </c>
      <c r="EA74" s="106">
        <f t="shared" si="255"/>
        <v>0</v>
      </c>
      <c r="EB74" s="106">
        <f t="shared" ref="EB74:EC74" si="256">SUM(EB52:EB68)</f>
        <v>3264</v>
      </c>
      <c r="EC74" s="106">
        <f t="shared" si="256"/>
        <v>0</v>
      </c>
      <c r="ED74" s="106">
        <f t="shared" si="249"/>
        <v>1632</v>
      </c>
      <c r="EE74" s="106">
        <f t="shared" si="249"/>
        <v>0</v>
      </c>
      <c r="EF74" s="106">
        <f t="shared" ref="EF74:EG74" si="257">SUM(EF52:EF68)</f>
        <v>1632</v>
      </c>
      <c r="EG74" s="106">
        <f t="shared" si="257"/>
        <v>0</v>
      </c>
      <c r="EH74" s="106">
        <f t="shared" si="249"/>
        <v>5780</v>
      </c>
      <c r="EI74" s="106">
        <f t="shared" si="249"/>
        <v>0</v>
      </c>
      <c r="EJ74" s="61"/>
      <c r="EK74" s="61"/>
    </row>
    <row r="75" spans="1:150" s="53" customFormat="1">
      <c r="B75" s="809" t="s">
        <v>156</v>
      </c>
      <c r="C75" s="810"/>
      <c r="D75" s="108">
        <f>D70*D76</f>
        <v>504604.80000000028</v>
      </c>
      <c r="E75" s="108">
        <f t="shared" ref="E75:CA75" si="258">E70*E76</f>
        <v>876.04999999999984</v>
      </c>
      <c r="F75" s="108">
        <f t="shared" si="258"/>
        <v>0</v>
      </c>
      <c r="G75" s="108">
        <f t="shared" si="258"/>
        <v>476413.05600000045</v>
      </c>
      <c r="H75" s="108">
        <f t="shared" si="258"/>
        <v>827.10599999999931</v>
      </c>
      <c r="I75" s="108">
        <f t="shared" si="258"/>
        <v>0</v>
      </c>
      <c r="J75" s="108">
        <f>K75*30</f>
        <v>3.5999999999999996</v>
      </c>
      <c r="K75" s="108">
        <v>0.12</v>
      </c>
      <c r="L75" s="108">
        <v>0.12</v>
      </c>
      <c r="M75" s="108">
        <f>N75*24</f>
        <v>9.6000000000000014</v>
      </c>
      <c r="N75" s="108">
        <v>0.4</v>
      </c>
      <c r="O75" s="108">
        <v>0.4</v>
      </c>
      <c r="P75" s="108">
        <f t="shared" si="258"/>
        <v>589680</v>
      </c>
      <c r="Q75" s="108">
        <f t="shared" si="258"/>
        <v>2047.5</v>
      </c>
      <c r="R75" s="108">
        <f t="shared" si="258"/>
        <v>0</v>
      </c>
      <c r="S75" s="108">
        <f t="shared" si="258"/>
        <v>539136</v>
      </c>
      <c r="T75" s="108">
        <f t="shared" si="258"/>
        <v>1872</v>
      </c>
      <c r="U75" s="108">
        <f t="shared" si="258"/>
        <v>0</v>
      </c>
      <c r="V75" s="108">
        <f t="shared" si="258"/>
        <v>662256</v>
      </c>
      <c r="W75" s="108">
        <f t="shared" si="258"/>
        <v>919.80000000000007</v>
      </c>
      <c r="X75" s="108">
        <f t="shared" si="258"/>
        <v>0</v>
      </c>
      <c r="Y75" s="108">
        <f>Z75*12</f>
        <v>0.96</v>
      </c>
      <c r="Z75" s="108">
        <v>0.08</v>
      </c>
      <c r="AA75" s="108">
        <v>0.08</v>
      </c>
      <c r="AB75" s="108">
        <f t="shared" si="258"/>
        <v>8689.1616000000013</v>
      </c>
      <c r="AC75" s="108">
        <f t="shared" si="258"/>
        <v>241.3656</v>
      </c>
      <c r="AD75" s="108">
        <f t="shared" si="258"/>
        <v>0</v>
      </c>
      <c r="AE75" s="108">
        <f t="shared" si="258"/>
        <v>23171.097600000001</v>
      </c>
      <c r="AF75" s="108">
        <f t="shared" si="258"/>
        <v>241.3656</v>
      </c>
      <c r="AG75" s="108">
        <f t="shared" si="258"/>
        <v>0</v>
      </c>
      <c r="AH75" s="108">
        <f t="shared" si="258"/>
        <v>780660</v>
      </c>
      <c r="AI75" s="108">
        <f t="shared" si="258"/>
        <v>216.85000000000002</v>
      </c>
      <c r="AJ75" s="108">
        <f t="shared" si="258"/>
        <v>0</v>
      </c>
      <c r="AK75" s="108">
        <f t="shared" si="258"/>
        <v>675540</v>
      </c>
      <c r="AL75" s="108">
        <f t="shared" si="258"/>
        <v>750.6</v>
      </c>
      <c r="AM75" s="108">
        <f t="shared" si="258"/>
        <v>0</v>
      </c>
      <c r="AN75" s="108">
        <f t="shared" si="258"/>
        <v>658368</v>
      </c>
      <c r="AO75" s="108">
        <f t="shared" si="258"/>
        <v>4572</v>
      </c>
      <c r="AP75" s="108">
        <f t="shared" si="258"/>
        <v>0</v>
      </c>
      <c r="AQ75" s="108">
        <f t="shared" si="258"/>
        <v>423200</v>
      </c>
      <c r="AR75" s="108">
        <f t="shared" si="258"/>
        <v>105800</v>
      </c>
      <c r="AS75" s="108">
        <f t="shared" si="258"/>
        <v>0</v>
      </c>
      <c r="AT75" s="108">
        <v>5</v>
      </c>
      <c r="AU75" s="108">
        <f t="shared" si="258"/>
        <v>995325</v>
      </c>
      <c r="AV75" s="108">
        <f t="shared" si="258"/>
        <v>11178</v>
      </c>
      <c r="AW75" s="108">
        <f t="shared" si="258"/>
        <v>77.625</v>
      </c>
      <c r="AX75" s="108">
        <f t="shared" si="258"/>
        <v>0</v>
      </c>
      <c r="AY75" s="108">
        <f t="shared" si="258"/>
        <v>11178</v>
      </c>
      <c r="AZ75" s="108">
        <f t="shared" si="258"/>
        <v>77.625</v>
      </c>
      <c r="BA75" s="108">
        <f t="shared" si="258"/>
        <v>0</v>
      </c>
      <c r="BB75" s="108">
        <f t="shared" si="258"/>
        <v>610740</v>
      </c>
      <c r="BC75" s="108">
        <f t="shared" si="258"/>
        <v>169.6500000000002</v>
      </c>
      <c r="BD75" s="108">
        <f t="shared" si="258"/>
        <v>0</v>
      </c>
      <c r="BE75" s="108">
        <f t="shared" si="258"/>
        <v>465264</v>
      </c>
      <c r="BF75" s="108">
        <f t="shared" si="258"/>
        <v>3231</v>
      </c>
      <c r="BG75" s="108">
        <f t="shared" si="258"/>
        <v>0</v>
      </c>
      <c r="BH75" s="108">
        <f t="shared" si="258"/>
        <v>315680</v>
      </c>
      <c r="BI75" s="108">
        <f t="shared" si="258"/>
        <v>78920</v>
      </c>
      <c r="BJ75" s="108">
        <v>5</v>
      </c>
      <c r="BK75" s="108">
        <v>5</v>
      </c>
      <c r="BL75" s="108">
        <f t="shared" si="258"/>
        <v>821050.95000000019</v>
      </c>
      <c r="BM75" s="108">
        <f t="shared" si="258"/>
        <v>290483.99999999977</v>
      </c>
      <c r="BN75" s="108">
        <f t="shared" si="258"/>
        <v>80.689999999999969</v>
      </c>
      <c r="BO75" s="108">
        <f t="shared" si="258"/>
        <v>0</v>
      </c>
      <c r="BP75" s="108">
        <f t="shared" si="258"/>
        <v>503820</v>
      </c>
      <c r="BQ75" s="108">
        <f t="shared" si="258"/>
        <v>139.9500000000001</v>
      </c>
      <c r="BR75" s="108">
        <f t="shared" si="258"/>
        <v>0</v>
      </c>
      <c r="BS75" s="108">
        <f t="shared" si="258"/>
        <v>20036.16</v>
      </c>
      <c r="BT75" s="108">
        <f t="shared" si="258"/>
        <v>250.45199999999988</v>
      </c>
      <c r="BU75" s="108">
        <f t="shared" si="258"/>
        <v>0</v>
      </c>
      <c r="BV75" s="108">
        <f t="shared" si="258"/>
        <v>25948.799999999999</v>
      </c>
      <c r="BW75" s="108">
        <f t="shared" si="258"/>
        <v>324.36</v>
      </c>
      <c r="BX75" s="108">
        <f t="shared" si="258"/>
        <v>0</v>
      </c>
      <c r="BY75" s="108">
        <f t="shared" si="258"/>
        <v>26467.001998841388</v>
      </c>
      <c r="BZ75" s="108">
        <f t="shared" si="258"/>
        <v>330.83752498551695</v>
      </c>
      <c r="CA75" s="108">
        <f t="shared" si="258"/>
        <v>0</v>
      </c>
      <c r="CB75" s="108">
        <f t="shared" ref="CB75:EH75" si="259">CB70*CB76</f>
        <v>12747.455999999996</v>
      </c>
      <c r="CC75" s="108">
        <f t="shared" si="259"/>
        <v>159.34319999999991</v>
      </c>
      <c r="CD75" s="108">
        <f t="shared" si="259"/>
        <v>0</v>
      </c>
      <c r="CE75" s="108">
        <f t="shared" si="259"/>
        <v>859082.11199999938</v>
      </c>
      <c r="CF75" s="108">
        <f t="shared" si="259"/>
        <v>1032.3075999999996</v>
      </c>
      <c r="CG75" s="108">
        <f t="shared" si="259"/>
        <v>0</v>
      </c>
      <c r="CH75" s="108">
        <v>0.08</v>
      </c>
      <c r="CI75" s="108">
        <f t="shared" si="259"/>
        <v>5845.5</v>
      </c>
      <c r="CJ75" s="108">
        <f t="shared" si="259"/>
        <v>0</v>
      </c>
      <c r="CK75" s="108">
        <f t="shared" si="259"/>
        <v>22414.050000000003</v>
      </c>
      <c r="CL75" s="108">
        <f t="shared" si="259"/>
        <v>0</v>
      </c>
      <c r="CM75" s="108"/>
      <c r="CN75" s="108">
        <f t="shared" si="259"/>
        <v>17010</v>
      </c>
      <c r="CO75" s="108">
        <f t="shared" si="259"/>
        <v>425250</v>
      </c>
      <c r="CP75" s="108">
        <f t="shared" si="259"/>
        <v>0</v>
      </c>
      <c r="CQ75" s="108">
        <f t="shared" si="259"/>
        <v>5948435.3762993757</v>
      </c>
      <c r="CR75" s="108">
        <f t="shared" si="259"/>
        <v>413.0857900207896</v>
      </c>
      <c r="CS75" s="108">
        <f t="shared" si="259"/>
        <v>11967801.67983368</v>
      </c>
      <c r="CT75" s="108">
        <f t="shared" si="259"/>
        <v>1662.1946777546764</v>
      </c>
      <c r="CU75" s="108">
        <f t="shared" si="259"/>
        <v>11418466.827442821</v>
      </c>
      <c r="CV75" s="108">
        <f t="shared" si="259"/>
        <v>9911.8635654885784</v>
      </c>
      <c r="CW75" s="108">
        <f t="shared" si="259"/>
        <v>11685341.333228737</v>
      </c>
      <c r="CX75" s="108">
        <f t="shared" si="259"/>
        <v>40574.101851488609</v>
      </c>
      <c r="CY75" s="108">
        <f t="shared" si="259"/>
        <v>12880236.588773381</v>
      </c>
      <c r="CZ75" s="108">
        <f t="shared" si="259"/>
        <v>39753.816632016635</v>
      </c>
      <c r="DA75" s="108">
        <f t="shared" si="259"/>
        <v>13099426.255426964</v>
      </c>
      <c r="DB75" s="108">
        <f t="shared" si="259"/>
        <v>40430.327948848702</v>
      </c>
      <c r="DC75" s="108">
        <f t="shared" ref="DC75:DF75" si="260">DC70*DC76</f>
        <v>0</v>
      </c>
      <c r="DD75" s="108">
        <f t="shared" si="260"/>
        <v>0</v>
      </c>
      <c r="DE75" s="108">
        <f t="shared" si="260"/>
        <v>0</v>
      </c>
      <c r="DF75" s="108">
        <f t="shared" si="260"/>
        <v>0</v>
      </c>
      <c r="DG75" s="108">
        <f t="shared" si="259"/>
        <v>15444042.661122657</v>
      </c>
      <c r="DH75" s="108">
        <f t="shared" si="259"/>
        <v>965252.66632016608</v>
      </c>
      <c r="DI75" s="108"/>
      <c r="DJ75" s="108"/>
      <c r="DK75" s="108"/>
      <c r="DL75" s="108"/>
      <c r="DM75" s="108"/>
      <c r="DN75" s="108"/>
      <c r="DO75" s="108">
        <f t="shared" ref="DO75:DQ75" si="261">DO70*DO76</f>
        <v>0</v>
      </c>
      <c r="DP75" s="108">
        <f t="shared" si="261"/>
        <v>0</v>
      </c>
      <c r="DQ75" s="108">
        <f t="shared" si="261"/>
        <v>0</v>
      </c>
      <c r="DR75" s="108">
        <f t="shared" si="259"/>
        <v>8404500</v>
      </c>
      <c r="DS75" s="108">
        <f t="shared" si="259"/>
        <v>17740.8</v>
      </c>
      <c r="DT75" s="108">
        <f t="shared" si="259"/>
        <v>123.2</v>
      </c>
      <c r="DU75" s="108">
        <f>DU70*DU76</f>
        <v>0</v>
      </c>
      <c r="DV75" s="108">
        <f t="shared" ref="DV75" si="262">DV70*DV76</f>
        <v>159667.20000000001</v>
      </c>
      <c r="DW75" s="108">
        <f t="shared" ref="DW75" si="263">DW70*DW76</f>
        <v>0</v>
      </c>
      <c r="DX75" s="108">
        <f t="shared" si="259"/>
        <v>5883.84</v>
      </c>
      <c r="DY75" s="108">
        <f t="shared" si="259"/>
        <v>0</v>
      </c>
      <c r="DZ75" s="108">
        <f>EA75*12</f>
        <v>0</v>
      </c>
      <c r="EA75" s="108">
        <f t="shared" ref="EA75" si="264">EA70*EA76</f>
        <v>0</v>
      </c>
      <c r="EB75" s="108">
        <f t="shared" ref="EB75:EC75" si="265">EB70*EB76</f>
        <v>0</v>
      </c>
      <c r="EC75" s="108">
        <f t="shared" si="265"/>
        <v>0</v>
      </c>
      <c r="ED75" s="108">
        <f t="shared" si="259"/>
        <v>1224.72</v>
      </c>
      <c r="EE75" s="108">
        <f t="shared" si="259"/>
        <v>0</v>
      </c>
      <c r="EF75" s="108">
        <f t="shared" ref="EF75:EG75" si="266">EF70*EF76</f>
        <v>0</v>
      </c>
      <c r="EG75" s="108">
        <f t="shared" si="266"/>
        <v>0</v>
      </c>
      <c r="EH75" s="108">
        <f t="shared" si="259"/>
        <v>21555</v>
      </c>
      <c r="EI75" s="108">
        <f>SUM(D75:EH75)</f>
        <v>103136871.60163721</v>
      </c>
      <c r="EJ75" s="61"/>
      <c r="EK75" s="61"/>
    </row>
    <row r="76" spans="1:150" s="53" customFormat="1">
      <c r="B76" s="809" t="s">
        <v>259</v>
      </c>
      <c r="C76" s="810"/>
      <c r="D76" s="108">
        <f>E76*24</f>
        <v>12</v>
      </c>
      <c r="E76" s="108">
        <v>0.5</v>
      </c>
      <c r="F76" s="108">
        <v>0.5</v>
      </c>
      <c r="G76" s="108">
        <f>H76*24</f>
        <v>11.28</v>
      </c>
      <c r="H76" s="108">
        <v>0.47</v>
      </c>
      <c r="I76" s="108">
        <v>0.47</v>
      </c>
      <c r="J76" s="108"/>
      <c r="K76" s="108"/>
      <c r="L76" s="108"/>
      <c r="M76" s="108"/>
      <c r="N76" s="108"/>
      <c r="O76" s="108"/>
      <c r="P76" s="108">
        <f>Q76*24</f>
        <v>12</v>
      </c>
      <c r="Q76" s="108">
        <v>0.5</v>
      </c>
      <c r="R76" s="108">
        <v>0.5</v>
      </c>
      <c r="S76" s="108">
        <f>T76*24</f>
        <v>12</v>
      </c>
      <c r="T76" s="108">
        <v>0.5</v>
      </c>
      <c r="U76" s="108">
        <v>0.5</v>
      </c>
      <c r="V76" s="108">
        <f>W76*60</f>
        <v>12</v>
      </c>
      <c r="W76" s="108">
        <v>0.2</v>
      </c>
      <c r="X76" s="108">
        <v>0.2</v>
      </c>
      <c r="Y76" s="108"/>
      <c r="Z76" s="108"/>
      <c r="AA76" s="108"/>
      <c r="AB76" s="108">
        <f>AC76*6</f>
        <v>1.08</v>
      </c>
      <c r="AC76" s="108">
        <v>0.18</v>
      </c>
      <c r="AD76" s="108">
        <v>0.18</v>
      </c>
      <c r="AE76" s="108">
        <f>AF76*8</f>
        <v>1.44</v>
      </c>
      <c r="AF76" s="108">
        <v>0.18</v>
      </c>
      <c r="AG76" s="108">
        <v>0.18</v>
      </c>
      <c r="AH76" s="108">
        <f>AI76*60</f>
        <v>12</v>
      </c>
      <c r="AI76" s="108">
        <v>0.2</v>
      </c>
      <c r="AJ76" s="108">
        <v>0.2</v>
      </c>
      <c r="AK76" s="108">
        <f>AL76*30</f>
        <v>12</v>
      </c>
      <c r="AL76" s="108">
        <v>0.4</v>
      </c>
      <c r="AM76" s="108">
        <v>0.4</v>
      </c>
      <c r="AN76" s="108">
        <f>AO76*12</f>
        <v>12</v>
      </c>
      <c r="AO76" s="108">
        <v>1</v>
      </c>
      <c r="AP76" s="108">
        <v>1</v>
      </c>
      <c r="AQ76" s="108">
        <f>AR76*2</f>
        <v>10</v>
      </c>
      <c r="AR76" s="108">
        <v>5</v>
      </c>
      <c r="AS76" s="108">
        <v>5</v>
      </c>
      <c r="AT76" s="108"/>
      <c r="AU76" s="108">
        <v>15</v>
      </c>
      <c r="AV76" s="108">
        <f>AW76*12</f>
        <v>1.08</v>
      </c>
      <c r="AW76" s="108">
        <v>0.09</v>
      </c>
      <c r="AX76" s="108">
        <v>0.09</v>
      </c>
      <c r="AY76" s="108">
        <f>AZ76*12</f>
        <v>1.08</v>
      </c>
      <c r="AZ76" s="108">
        <v>0.09</v>
      </c>
      <c r="BA76" s="108">
        <v>0.09</v>
      </c>
      <c r="BB76" s="108">
        <f>BC76*60</f>
        <v>12</v>
      </c>
      <c r="BC76" s="108">
        <v>0.2</v>
      </c>
      <c r="BD76" s="108">
        <v>0.2</v>
      </c>
      <c r="BE76" s="108">
        <f>BF76*12</f>
        <v>12</v>
      </c>
      <c r="BF76" s="108">
        <v>1</v>
      </c>
      <c r="BG76" s="108">
        <v>1</v>
      </c>
      <c r="BH76" s="108">
        <f>BI76*2</f>
        <v>10</v>
      </c>
      <c r="BI76" s="108">
        <v>5</v>
      </c>
      <c r="BJ76" s="108">
        <v>5</v>
      </c>
      <c r="BK76" s="108"/>
      <c r="BL76" s="108">
        <v>15</v>
      </c>
      <c r="BM76" s="108">
        <f>BN76*60</f>
        <v>12</v>
      </c>
      <c r="BN76" s="108">
        <v>0.2</v>
      </c>
      <c r="BO76" s="108">
        <v>0.2</v>
      </c>
      <c r="BP76" s="108">
        <f>BQ76*60</f>
        <v>12</v>
      </c>
      <c r="BQ76" s="108">
        <v>0.2</v>
      </c>
      <c r="BR76" s="108">
        <v>0.2</v>
      </c>
      <c r="BS76" s="108">
        <f>BT76*8</f>
        <v>1.44</v>
      </c>
      <c r="BT76" s="108">
        <v>0.18</v>
      </c>
      <c r="BU76" s="108">
        <v>0.18</v>
      </c>
      <c r="BV76" s="108">
        <f>BW76*8</f>
        <v>1.44</v>
      </c>
      <c r="BW76" s="108">
        <v>0.18</v>
      </c>
      <c r="BX76" s="108">
        <v>0.18</v>
      </c>
      <c r="BY76" s="108">
        <f>BZ76*8</f>
        <v>1.44</v>
      </c>
      <c r="BZ76" s="108">
        <v>0.18</v>
      </c>
      <c r="CA76" s="108">
        <v>0.18</v>
      </c>
      <c r="CB76" s="108">
        <f>CC76*8</f>
        <v>1.44</v>
      </c>
      <c r="CC76" s="108">
        <v>0.18</v>
      </c>
      <c r="CD76" s="108">
        <v>0.18</v>
      </c>
      <c r="CE76" s="108">
        <f>CF76*60</f>
        <v>12</v>
      </c>
      <c r="CF76" s="108">
        <v>0.2</v>
      </c>
      <c r="CG76" s="108">
        <v>0.2</v>
      </c>
      <c r="CH76" s="108"/>
      <c r="CI76" s="108">
        <v>0.5</v>
      </c>
      <c r="CJ76" s="108">
        <v>0.5</v>
      </c>
      <c r="CK76" s="108">
        <v>1</v>
      </c>
      <c r="CL76" s="108">
        <v>1</v>
      </c>
      <c r="CM76" s="108"/>
      <c r="CN76" s="108">
        <v>1</v>
      </c>
      <c r="CO76" s="108">
        <v>5</v>
      </c>
      <c r="CP76" s="108">
        <v>0</v>
      </c>
      <c r="CQ76" s="108">
        <f>CR76*120</f>
        <v>12</v>
      </c>
      <c r="CR76" s="108">
        <v>0.1</v>
      </c>
      <c r="CS76" s="108">
        <f>CT76*80</f>
        <v>16</v>
      </c>
      <c r="CT76" s="108">
        <v>0.2</v>
      </c>
      <c r="CU76" s="108">
        <f>CV76*32</f>
        <v>16</v>
      </c>
      <c r="CV76" s="108">
        <v>0.5</v>
      </c>
      <c r="CW76" s="108">
        <f>CX76*16</f>
        <v>16</v>
      </c>
      <c r="CX76" s="108">
        <v>1</v>
      </c>
      <c r="CY76" s="108">
        <v>18</v>
      </c>
      <c r="CZ76" s="108">
        <v>1</v>
      </c>
      <c r="DA76" s="108">
        <v>18</v>
      </c>
      <c r="DB76" s="108">
        <v>1</v>
      </c>
      <c r="DC76" s="108"/>
      <c r="DD76" s="108"/>
      <c r="DE76" s="108"/>
      <c r="DF76" s="108"/>
      <c r="DG76" s="108">
        <f>DH76*4</f>
        <v>20</v>
      </c>
      <c r="DH76" s="108">
        <v>5</v>
      </c>
      <c r="DI76" s="108"/>
      <c r="DJ76" s="108"/>
      <c r="DK76" s="108"/>
      <c r="DL76" s="108"/>
      <c r="DM76" s="108"/>
      <c r="DN76" s="108"/>
      <c r="DO76" s="108"/>
      <c r="DP76" s="108"/>
      <c r="DQ76" s="108"/>
      <c r="DR76" s="108">
        <v>15</v>
      </c>
      <c r="DS76" s="108">
        <f>DT76*12</f>
        <v>0.96</v>
      </c>
      <c r="DT76" s="108">
        <v>0.08</v>
      </c>
      <c r="DU76" s="108">
        <v>0.08</v>
      </c>
      <c r="DV76" s="108">
        <f>DW76*6</f>
        <v>17.28</v>
      </c>
      <c r="DW76" s="108">
        <f>DX76*6</f>
        <v>2.88</v>
      </c>
      <c r="DX76" s="108">
        <f>DY76*6</f>
        <v>0.48</v>
      </c>
      <c r="DY76" s="108">
        <v>0.08</v>
      </c>
      <c r="DZ76" s="108"/>
      <c r="EA76" s="108"/>
      <c r="EB76" s="108"/>
      <c r="EC76" s="108"/>
      <c r="ED76" s="108">
        <v>0.2</v>
      </c>
      <c r="EE76" s="108">
        <v>0.2</v>
      </c>
      <c r="EF76" s="108"/>
      <c r="EG76" s="108"/>
      <c r="EH76" s="108">
        <v>1</v>
      </c>
      <c r="EI76" s="108">
        <v>0</v>
      </c>
      <c r="EJ76" s="61"/>
      <c r="EK76" s="61"/>
    </row>
    <row r="77" spans="1:150">
      <c r="CP77" s="66"/>
      <c r="CX77" s="66"/>
      <c r="CY77" s="66"/>
      <c r="CZ77" s="66"/>
      <c r="DA77" s="66"/>
      <c r="DB77" s="66"/>
      <c r="DC77" s="66"/>
      <c r="DD77" s="66"/>
      <c r="DE77" s="66"/>
      <c r="DF77" s="66"/>
      <c r="EH77" s="66"/>
      <c r="EI77" s="67"/>
    </row>
    <row r="78" spans="1:150">
      <c r="D78" s="792" t="s">
        <v>266</v>
      </c>
      <c r="E78" s="792"/>
      <c r="F78" s="792"/>
      <c r="G78" s="792"/>
      <c r="H78" s="792"/>
      <c r="I78" s="792"/>
      <c r="J78" s="792"/>
      <c r="K78" s="792"/>
      <c r="L78" s="792"/>
      <c r="M78" s="792"/>
      <c r="N78" s="792"/>
      <c r="O78" s="792"/>
      <c r="P78" s="792"/>
      <c r="Q78" s="792"/>
      <c r="R78" s="792"/>
      <c r="S78" s="792"/>
      <c r="T78" s="792"/>
      <c r="U78" s="792"/>
      <c r="V78" s="792"/>
      <c r="W78" s="792"/>
      <c r="X78" s="792"/>
      <c r="Y78" s="792"/>
      <c r="Z78" s="792"/>
      <c r="AA78" s="792"/>
      <c r="AB78" s="792"/>
      <c r="AC78" s="792"/>
      <c r="AD78" s="792"/>
      <c r="AE78" s="792"/>
      <c r="AF78" s="792"/>
      <c r="AG78" s="792"/>
      <c r="AH78" s="792"/>
      <c r="AI78" s="792"/>
      <c r="AJ78" s="792"/>
      <c r="AK78" s="792"/>
      <c r="AL78" s="792"/>
      <c r="AM78" s="792"/>
      <c r="AN78" s="792"/>
      <c r="AO78" s="792"/>
      <c r="AP78" s="792"/>
      <c r="AQ78" s="792"/>
      <c r="AR78" s="792"/>
      <c r="AS78" s="792"/>
      <c r="AT78" s="792"/>
      <c r="AU78" s="792"/>
      <c r="AV78" s="792" t="s">
        <v>267</v>
      </c>
      <c r="AW78" s="792"/>
      <c r="AX78" s="792"/>
      <c r="AY78" s="792"/>
      <c r="AZ78" s="792"/>
      <c r="BA78" s="792"/>
      <c r="BB78" s="792"/>
      <c r="BC78" s="792"/>
      <c r="BD78" s="792"/>
      <c r="BE78" s="792"/>
      <c r="BF78" s="792"/>
      <c r="BG78" s="792"/>
      <c r="BH78" s="792"/>
      <c r="BI78" s="792"/>
      <c r="BJ78" s="792"/>
      <c r="BK78" s="792"/>
      <c r="BL78" s="792"/>
      <c r="BM78" s="792"/>
      <c r="BN78" s="792"/>
      <c r="BO78" s="792"/>
      <c r="BP78" s="792"/>
      <c r="BQ78" s="792"/>
      <c r="BR78" s="792"/>
      <c r="BS78" s="792"/>
      <c r="BT78" s="792"/>
      <c r="BU78" s="792"/>
      <c r="BV78" s="792"/>
      <c r="BW78" s="792"/>
      <c r="BX78" s="792"/>
      <c r="BY78" s="792"/>
      <c r="BZ78" s="792"/>
      <c r="CA78" s="792"/>
      <c r="CB78" s="792"/>
      <c r="CC78" s="792"/>
      <c r="CD78" s="792"/>
      <c r="CE78" s="792" t="s">
        <v>268</v>
      </c>
      <c r="CF78" s="792"/>
      <c r="CG78" s="792"/>
      <c r="CH78" s="792"/>
      <c r="CI78" s="792"/>
      <c r="CJ78" s="792"/>
      <c r="CK78" s="792"/>
      <c r="CL78" s="792"/>
      <c r="CM78" s="792"/>
      <c r="CN78" s="792"/>
      <c r="CO78" s="792"/>
      <c r="CP78" s="792"/>
      <c r="CQ78" s="792"/>
      <c r="CR78" s="792"/>
      <c r="CS78" s="792"/>
      <c r="CT78" s="792"/>
      <c r="CU78" s="792"/>
      <c r="CV78" s="792"/>
      <c r="CW78" s="792"/>
      <c r="CX78" s="792"/>
      <c r="CY78" s="792"/>
      <c r="CZ78" s="792"/>
      <c r="DA78" s="792"/>
      <c r="DB78" s="792"/>
      <c r="DC78" s="792"/>
      <c r="DD78" s="792"/>
      <c r="DE78" s="792"/>
      <c r="DF78" s="792"/>
      <c r="DG78" s="792"/>
      <c r="DH78" s="792"/>
      <c r="DI78" s="792"/>
      <c r="DJ78" s="792"/>
      <c r="DK78" s="792"/>
      <c r="DL78" s="792"/>
      <c r="DM78" s="792"/>
      <c r="DN78" s="792"/>
      <c r="DO78" s="792"/>
      <c r="DP78" s="792"/>
      <c r="DQ78" s="792"/>
      <c r="DR78" s="792"/>
      <c r="DS78" s="792"/>
      <c r="DT78" s="792"/>
      <c r="DU78" s="792"/>
      <c r="DV78" s="792"/>
      <c r="DW78" s="792"/>
      <c r="DX78" s="792"/>
      <c r="DY78" s="792"/>
      <c r="DZ78" s="792"/>
      <c r="EA78" s="792"/>
      <c r="EB78" s="792"/>
      <c r="EC78" s="792"/>
      <c r="ED78" s="792"/>
      <c r="EE78" s="792"/>
      <c r="EF78" s="792"/>
      <c r="EG78" s="792"/>
      <c r="EH78" s="792"/>
      <c r="EI78" s="792"/>
      <c r="EJ78" s="792"/>
      <c r="EK78" s="792"/>
    </row>
    <row r="79" spans="1:150">
      <c r="D79" s="792"/>
      <c r="E79" s="792"/>
      <c r="F79" s="792"/>
      <c r="G79" s="792"/>
      <c r="H79" s="792"/>
      <c r="I79" s="792"/>
      <c r="J79" s="792"/>
      <c r="K79" s="792"/>
      <c r="L79" s="792"/>
      <c r="M79" s="792"/>
      <c r="N79" s="792"/>
      <c r="O79" s="792"/>
      <c r="P79" s="792"/>
      <c r="Q79" s="792"/>
      <c r="R79" s="792"/>
      <c r="S79" s="792"/>
      <c r="T79" s="792"/>
      <c r="U79" s="792"/>
      <c r="V79" s="792"/>
      <c r="W79" s="792"/>
      <c r="X79" s="792"/>
      <c r="Y79" s="792"/>
      <c r="Z79" s="792"/>
      <c r="AA79" s="792"/>
      <c r="AB79" s="792"/>
      <c r="AC79" s="792"/>
      <c r="AD79" s="792"/>
      <c r="AE79" s="792"/>
      <c r="AF79" s="792"/>
      <c r="AG79" s="792"/>
      <c r="AH79" s="792"/>
      <c r="AI79" s="792"/>
      <c r="AJ79" s="792"/>
      <c r="AK79" s="792"/>
      <c r="AL79" s="792"/>
      <c r="AM79" s="792"/>
      <c r="AN79" s="792"/>
      <c r="AO79" s="792"/>
      <c r="AP79" s="792"/>
      <c r="AQ79" s="792"/>
      <c r="AR79" s="792"/>
      <c r="AS79" s="792"/>
      <c r="AT79" s="792"/>
      <c r="AU79" s="792"/>
      <c r="AV79" s="792"/>
      <c r="AW79" s="792"/>
      <c r="AX79" s="792"/>
      <c r="AY79" s="792"/>
      <c r="AZ79" s="792"/>
      <c r="BA79" s="792"/>
      <c r="BB79" s="792"/>
      <c r="BC79" s="792"/>
      <c r="BD79" s="792"/>
      <c r="BE79" s="792"/>
      <c r="BF79" s="792"/>
      <c r="BG79" s="792"/>
      <c r="BH79" s="792"/>
      <c r="BI79" s="792"/>
      <c r="BJ79" s="792"/>
      <c r="BK79" s="792"/>
      <c r="BL79" s="792"/>
      <c r="BM79" s="792"/>
      <c r="BN79" s="792"/>
      <c r="BO79" s="792"/>
      <c r="BP79" s="792"/>
      <c r="BQ79" s="792"/>
      <c r="BR79" s="792"/>
      <c r="BS79" s="792"/>
      <c r="BT79" s="792"/>
      <c r="BU79" s="792"/>
      <c r="BV79" s="792"/>
      <c r="BW79" s="792"/>
      <c r="BX79" s="792"/>
      <c r="BY79" s="792"/>
      <c r="BZ79" s="792"/>
      <c r="CA79" s="792"/>
      <c r="CB79" s="792"/>
      <c r="CC79" s="792"/>
      <c r="CD79" s="792"/>
      <c r="CE79" s="792"/>
      <c r="CF79" s="792"/>
      <c r="CG79" s="792"/>
      <c r="CH79" s="792"/>
      <c r="CI79" s="792"/>
      <c r="CJ79" s="792"/>
      <c r="CK79" s="792"/>
      <c r="CL79" s="792"/>
      <c r="CM79" s="792"/>
      <c r="CN79" s="792"/>
      <c r="CO79" s="792"/>
      <c r="CP79" s="792"/>
      <c r="CQ79" s="792"/>
      <c r="CR79" s="792"/>
      <c r="CS79" s="792"/>
      <c r="CT79" s="792"/>
      <c r="CU79" s="792"/>
      <c r="CV79" s="792"/>
      <c r="CW79" s="792"/>
      <c r="CX79" s="792"/>
      <c r="CY79" s="792"/>
      <c r="CZ79" s="792"/>
      <c r="DA79" s="792"/>
      <c r="DB79" s="792"/>
      <c r="DC79" s="792"/>
      <c r="DD79" s="792"/>
      <c r="DE79" s="792"/>
      <c r="DF79" s="792"/>
      <c r="DG79" s="792"/>
      <c r="DH79" s="792"/>
      <c r="DI79" s="792"/>
      <c r="DJ79" s="792"/>
      <c r="DK79" s="792"/>
      <c r="DL79" s="792"/>
      <c r="DM79" s="792"/>
      <c r="DN79" s="792"/>
      <c r="DO79" s="792"/>
      <c r="DP79" s="792"/>
      <c r="DQ79" s="792"/>
      <c r="DR79" s="792"/>
      <c r="DS79" s="792"/>
      <c r="DT79" s="792"/>
      <c r="DU79" s="792"/>
      <c r="DV79" s="792"/>
      <c r="DW79" s="792"/>
      <c r="DX79" s="792"/>
      <c r="DY79" s="792"/>
      <c r="DZ79" s="792"/>
      <c r="EA79" s="792"/>
      <c r="EB79" s="792"/>
      <c r="EC79" s="792"/>
      <c r="ED79" s="792"/>
      <c r="EE79" s="792"/>
      <c r="EF79" s="792"/>
      <c r="EG79" s="792"/>
      <c r="EH79" s="792"/>
      <c r="EI79" s="792"/>
      <c r="EJ79" s="792"/>
      <c r="EK79" s="792"/>
    </row>
    <row r="80" spans="1:150">
      <c r="D80" s="792"/>
      <c r="E80" s="792"/>
      <c r="F80" s="792"/>
      <c r="G80" s="792"/>
      <c r="H80" s="792"/>
      <c r="I80" s="792"/>
      <c r="J80" s="792"/>
      <c r="K80" s="792"/>
      <c r="L80" s="792"/>
      <c r="M80" s="792"/>
      <c r="N80" s="792"/>
      <c r="O80" s="792"/>
      <c r="P80" s="792"/>
      <c r="Q80" s="792"/>
      <c r="R80" s="792"/>
      <c r="S80" s="792"/>
      <c r="T80" s="792"/>
      <c r="U80" s="792"/>
      <c r="V80" s="792"/>
      <c r="W80" s="792"/>
      <c r="X80" s="792"/>
      <c r="Y80" s="792"/>
      <c r="Z80" s="792"/>
      <c r="AA80" s="792"/>
      <c r="AB80" s="792"/>
      <c r="AC80" s="792"/>
      <c r="AD80" s="792"/>
      <c r="AE80" s="792"/>
      <c r="AF80" s="792"/>
      <c r="AG80" s="792"/>
      <c r="AH80" s="792"/>
      <c r="AI80" s="792"/>
      <c r="AJ80" s="792"/>
      <c r="AK80" s="792"/>
      <c r="AL80" s="792"/>
      <c r="AM80" s="792"/>
      <c r="AN80" s="792"/>
      <c r="AO80" s="792"/>
      <c r="AP80" s="792"/>
      <c r="AQ80" s="792"/>
      <c r="AR80" s="792"/>
      <c r="AS80" s="792"/>
      <c r="AT80" s="792"/>
      <c r="AU80" s="792"/>
      <c r="AV80" s="792"/>
      <c r="AW80" s="792"/>
      <c r="AX80" s="792"/>
      <c r="AY80" s="792"/>
      <c r="AZ80" s="792"/>
      <c r="BA80" s="792"/>
      <c r="BB80" s="792"/>
      <c r="BC80" s="792"/>
      <c r="BD80" s="792"/>
      <c r="BE80" s="792"/>
      <c r="BF80" s="792"/>
      <c r="BG80" s="792"/>
      <c r="BH80" s="792"/>
      <c r="BI80" s="792"/>
      <c r="BJ80" s="792"/>
      <c r="BK80" s="792"/>
      <c r="BL80" s="792"/>
      <c r="BM80" s="792"/>
      <c r="BN80" s="792"/>
      <c r="BO80" s="792"/>
      <c r="BP80" s="792"/>
      <c r="BQ80" s="792"/>
      <c r="BR80" s="792"/>
      <c r="BS80" s="792"/>
      <c r="BT80" s="792"/>
      <c r="BU80" s="792"/>
      <c r="BV80" s="792"/>
      <c r="BW80" s="792"/>
      <c r="BX80" s="792"/>
      <c r="BY80" s="792"/>
      <c r="BZ80" s="792"/>
      <c r="CA80" s="792"/>
      <c r="CB80" s="792"/>
      <c r="CC80" s="792"/>
      <c r="CD80" s="792"/>
      <c r="CE80" s="792"/>
      <c r="CF80" s="792"/>
      <c r="CG80" s="792"/>
      <c r="CH80" s="792"/>
      <c r="CI80" s="792"/>
      <c r="CJ80" s="792"/>
      <c r="CK80" s="792"/>
      <c r="CL80" s="792"/>
      <c r="CM80" s="792"/>
      <c r="CN80" s="792"/>
      <c r="CO80" s="792"/>
      <c r="CP80" s="792"/>
      <c r="CQ80" s="792"/>
      <c r="CR80" s="792"/>
      <c r="CS80" s="792"/>
      <c r="CT80" s="792"/>
      <c r="CU80" s="792"/>
      <c r="CV80" s="792"/>
      <c r="CW80" s="792"/>
      <c r="CX80" s="792"/>
      <c r="CY80" s="792"/>
      <c r="CZ80" s="792"/>
      <c r="DA80" s="792"/>
      <c r="DB80" s="792"/>
      <c r="DC80" s="792"/>
      <c r="DD80" s="792"/>
      <c r="DE80" s="792"/>
      <c r="DF80" s="792"/>
      <c r="DG80" s="792"/>
      <c r="DH80" s="792"/>
      <c r="DI80" s="792"/>
      <c r="DJ80" s="792"/>
      <c r="DK80" s="792"/>
      <c r="DL80" s="792"/>
      <c r="DM80" s="792"/>
      <c r="DN80" s="792"/>
      <c r="DO80" s="792"/>
      <c r="DP80" s="792"/>
      <c r="DQ80" s="792"/>
      <c r="DR80" s="792"/>
      <c r="DS80" s="792"/>
      <c r="DT80" s="792"/>
      <c r="DU80" s="792"/>
      <c r="DV80" s="792"/>
      <c r="DW80" s="792"/>
      <c r="DX80" s="792"/>
      <c r="DY80" s="792"/>
      <c r="DZ80" s="792"/>
      <c r="EA80" s="792"/>
      <c r="EB80" s="792"/>
      <c r="EC80" s="792"/>
      <c r="ED80" s="792"/>
      <c r="EE80" s="792"/>
      <c r="EF80" s="792"/>
      <c r="EG80" s="792"/>
      <c r="EH80" s="792"/>
      <c r="EI80" s="792"/>
      <c r="EJ80" s="792"/>
      <c r="EK80" s="792"/>
    </row>
    <row r="81" spans="3:150">
      <c r="CP81" s="66"/>
      <c r="CX81" s="66"/>
      <c r="CY81" s="66"/>
      <c r="CZ81" s="66"/>
      <c r="DA81" s="66"/>
      <c r="DB81" s="66"/>
      <c r="DC81" s="66"/>
      <c r="DD81" s="66"/>
      <c r="DE81" s="66"/>
      <c r="DF81" s="66"/>
      <c r="EH81" s="66"/>
      <c r="EI81" s="67"/>
    </row>
    <row r="82" spans="3:150">
      <c r="D82" s="53"/>
      <c r="E82" s="53"/>
    </row>
    <row r="83" spans="3:150" ht="25.5">
      <c r="D83" s="53"/>
      <c r="E83" s="53"/>
      <c r="J83" s="323" t="s">
        <v>443</v>
      </c>
      <c r="K83" s="75" t="s">
        <v>444</v>
      </c>
      <c r="L83" s="76" t="s">
        <v>231</v>
      </c>
      <c r="M83" s="364"/>
      <c r="N83" s="364"/>
      <c r="O83" s="364"/>
    </row>
    <row r="84" spans="3:150" ht="51">
      <c r="C84" s="73" t="s">
        <v>213</v>
      </c>
      <c r="D84" s="74" t="s">
        <v>239</v>
      </c>
      <c r="E84" s="75" t="s">
        <v>111</v>
      </c>
      <c r="F84" s="76" t="s">
        <v>231</v>
      </c>
      <c r="G84" s="74" t="s">
        <v>239</v>
      </c>
      <c r="H84" s="326" t="s">
        <v>111</v>
      </c>
      <c r="I84" s="76" t="s">
        <v>231</v>
      </c>
      <c r="J84" s="74">
        <f>'Production Summary'!$N$6</f>
        <v>200</v>
      </c>
      <c r="K84" s="326">
        <f>'Production Summary'!$M$6</f>
        <v>7.5</v>
      </c>
      <c r="L84" s="326">
        <v>0</v>
      </c>
      <c r="M84" s="326"/>
      <c r="N84" s="326"/>
      <c r="O84" s="326"/>
      <c r="P84" s="74" t="s">
        <v>239</v>
      </c>
      <c r="Q84" s="75" t="s">
        <v>111</v>
      </c>
      <c r="R84" s="76" t="s">
        <v>231</v>
      </c>
      <c r="S84" s="74" t="s">
        <v>239</v>
      </c>
      <c r="T84" s="75" t="s">
        <v>111</v>
      </c>
      <c r="U84" s="76" t="s">
        <v>231</v>
      </c>
      <c r="V84" s="74" t="s">
        <v>239</v>
      </c>
      <c r="W84" s="75" t="s">
        <v>111</v>
      </c>
      <c r="X84" s="76" t="s">
        <v>231</v>
      </c>
      <c r="Y84" s="76"/>
      <c r="Z84" s="76"/>
      <c r="AA84" s="76"/>
      <c r="AB84" s="77" t="s">
        <v>16</v>
      </c>
      <c r="AC84" s="78" t="s">
        <v>242</v>
      </c>
      <c r="AD84" s="76" t="s">
        <v>263</v>
      </c>
      <c r="AE84" s="77" t="s">
        <v>16</v>
      </c>
      <c r="AF84" s="78" t="s">
        <v>242</v>
      </c>
      <c r="AG84" s="76" t="s">
        <v>263</v>
      </c>
      <c r="AH84" s="74" t="s">
        <v>239</v>
      </c>
      <c r="AI84" s="79" t="s">
        <v>111</v>
      </c>
      <c r="AJ84" s="76" t="s">
        <v>219</v>
      </c>
      <c r="AK84" s="74" t="s">
        <v>239</v>
      </c>
      <c r="AL84" s="79" t="s">
        <v>111</v>
      </c>
      <c r="AM84" s="76" t="s">
        <v>219</v>
      </c>
      <c r="AN84" s="74" t="s">
        <v>239</v>
      </c>
      <c r="AO84" s="79" t="s">
        <v>111</v>
      </c>
      <c r="AP84" s="76" t="s">
        <v>219</v>
      </c>
      <c r="AQ84" s="74" t="s">
        <v>239</v>
      </c>
      <c r="AR84" s="79" t="s">
        <v>111</v>
      </c>
      <c r="AS84" s="76" t="s">
        <v>219</v>
      </c>
      <c r="AT84" s="76"/>
      <c r="AU84" s="80" t="s">
        <v>99</v>
      </c>
      <c r="AV84" s="77" t="s">
        <v>16</v>
      </c>
      <c r="AW84" s="78" t="s">
        <v>242</v>
      </c>
      <c r="AX84" s="76" t="s">
        <v>262</v>
      </c>
      <c r="AY84" s="77" t="s">
        <v>16</v>
      </c>
      <c r="AZ84" s="78" t="s">
        <v>242</v>
      </c>
      <c r="BA84" s="76" t="s">
        <v>262</v>
      </c>
      <c r="BB84" s="74" t="s">
        <v>239</v>
      </c>
      <c r="BC84" s="79" t="s">
        <v>111</v>
      </c>
      <c r="BD84" s="76" t="s">
        <v>219</v>
      </c>
      <c r="BE84" s="74" t="s">
        <v>239</v>
      </c>
      <c r="BF84" s="79" t="s">
        <v>111</v>
      </c>
      <c r="BG84" s="76" t="s">
        <v>219</v>
      </c>
      <c r="BH84" s="74" t="s">
        <v>239</v>
      </c>
      <c r="BI84" s="79" t="s">
        <v>111</v>
      </c>
      <c r="BJ84" s="76" t="s">
        <v>219</v>
      </c>
      <c r="BK84" s="76"/>
      <c r="BL84" s="80" t="s">
        <v>99</v>
      </c>
      <c r="BM84" s="74" t="s">
        <v>239</v>
      </c>
      <c r="BN84" s="79" t="s">
        <v>111</v>
      </c>
      <c r="BO84" s="76" t="s">
        <v>219</v>
      </c>
      <c r="BP84" s="81" t="s">
        <v>239</v>
      </c>
      <c r="BQ84" s="79" t="s">
        <v>111</v>
      </c>
      <c r="BR84" s="76" t="s">
        <v>219</v>
      </c>
      <c r="BS84" s="82" t="s">
        <v>16</v>
      </c>
      <c r="BT84" s="83" t="s">
        <v>234</v>
      </c>
      <c r="BU84" s="76" t="s">
        <v>262</v>
      </c>
      <c r="BV84" s="77" t="s">
        <v>16</v>
      </c>
      <c r="BW84" s="83" t="s">
        <v>234</v>
      </c>
      <c r="BX84" s="76" t="s">
        <v>262</v>
      </c>
      <c r="BY84" s="77" t="s">
        <v>16</v>
      </c>
      <c r="BZ84" s="83" t="s">
        <v>234</v>
      </c>
      <c r="CA84" s="76" t="s">
        <v>262</v>
      </c>
      <c r="CB84" s="77" t="s">
        <v>16</v>
      </c>
      <c r="CC84" s="83" t="s">
        <v>234</v>
      </c>
      <c r="CD84" s="76" t="s">
        <v>262</v>
      </c>
      <c r="CE84" s="77" t="s">
        <v>16</v>
      </c>
      <c r="CF84" s="79" t="s">
        <v>111</v>
      </c>
      <c r="CG84" s="76" t="s">
        <v>219</v>
      </c>
      <c r="CH84" s="76" t="s">
        <v>219</v>
      </c>
      <c r="CI84" s="83" t="s">
        <v>238</v>
      </c>
      <c r="CJ84" s="76" t="s">
        <v>219</v>
      </c>
      <c r="CK84" s="84" t="s">
        <v>238</v>
      </c>
      <c r="CL84" s="76" t="s">
        <v>219</v>
      </c>
      <c r="CM84" s="76"/>
      <c r="CN84" s="85" t="s">
        <v>235</v>
      </c>
      <c r="CO84" s="85" t="s">
        <v>235</v>
      </c>
      <c r="CP84" s="86" t="s">
        <v>17</v>
      </c>
      <c r="CQ84" s="77" t="s">
        <v>16</v>
      </c>
      <c r="CR84" s="87" t="s">
        <v>18</v>
      </c>
      <c r="CS84" s="77" t="s">
        <v>16</v>
      </c>
      <c r="CT84" s="87" t="s">
        <v>18</v>
      </c>
      <c r="CU84" s="77" t="s">
        <v>16</v>
      </c>
      <c r="CV84" s="87" t="s">
        <v>18</v>
      </c>
      <c r="CW84" s="77" t="s">
        <v>16</v>
      </c>
      <c r="CX84" s="87" t="s">
        <v>18</v>
      </c>
      <c r="CY84" s="77" t="s">
        <v>16</v>
      </c>
      <c r="CZ84" s="87" t="s">
        <v>18</v>
      </c>
      <c r="DA84" s="77" t="s">
        <v>16</v>
      </c>
      <c r="DB84" s="87" t="s">
        <v>18</v>
      </c>
      <c r="DC84" s="87"/>
      <c r="DD84" s="87"/>
      <c r="DE84" s="87"/>
      <c r="DF84" s="87"/>
      <c r="DG84" s="77" t="s">
        <v>16</v>
      </c>
      <c r="DH84" s="87" t="s">
        <v>18</v>
      </c>
      <c r="DI84" s="87"/>
      <c r="DJ84" s="87"/>
      <c r="DK84" s="87"/>
      <c r="DL84" s="87"/>
      <c r="DM84" s="87"/>
      <c r="DN84" s="87"/>
      <c r="DO84" s="87"/>
      <c r="DP84" s="87"/>
      <c r="DQ84" s="87"/>
      <c r="DR84" s="85" t="s">
        <v>19</v>
      </c>
      <c r="DS84" s="85"/>
      <c r="DT84" s="85"/>
      <c r="DU84" s="85"/>
      <c r="DV84" s="85"/>
      <c r="DW84" s="85"/>
      <c r="DX84" s="88" t="s">
        <v>159</v>
      </c>
      <c r="DY84" s="76" t="s">
        <v>264</v>
      </c>
      <c r="DZ84" s="76"/>
      <c r="EA84" s="76"/>
      <c r="EB84" s="76"/>
      <c r="EC84" s="76"/>
      <c r="ED84" s="89" t="s">
        <v>16</v>
      </c>
      <c r="EE84" s="76" t="s">
        <v>264</v>
      </c>
      <c r="EF84" s="76"/>
      <c r="EG84" s="76"/>
      <c r="EH84" s="100" t="s">
        <v>20</v>
      </c>
      <c r="ER84" s="91" t="s">
        <v>14</v>
      </c>
      <c r="ES84" s="92" t="s">
        <v>15</v>
      </c>
      <c r="ET84" s="93" t="s">
        <v>109</v>
      </c>
    </row>
    <row r="85" spans="3:150">
      <c r="C85" s="25" t="s">
        <v>87</v>
      </c>
      <c r="D85" s="70">
        <v>598.79999999999995</v>
      </c>
      <c r="E85" s="70">
        <v>24.95</v>
      </c>
      <c r="F85" s="70">
        <v>0</v>
      </c>
      <c r="G85" s="70">
        <v>618</v>
      </c>
      <c r="H85" s="70">
        <v>25.75</v>
      </c>
      <c r="I85" s="70">
        <v>0</v>
      </c>
      <c r="J85" s="70"/>
      <c r="K85" s="70"/>
      <c r="L85" s="70"/>
      <c r="M85" s="70"/>
      <c r="N85" s="70"/>
      <c r="O85" s="70"/>
      <c r="P85" s="70">
        <v>600</v>
      </c>
      <c r="Q85" s="70">
        <v>25</v>
      </c>
      <c r="R85" s="70">
        <v>0</v>
      </c>
      <c r="S85" s="70">
        <v>573.59999999999991</v>
      </c>
      <c r="T85" s="70">
        <v>23.9</v>
      </c>
      <c r="U85" s="70">
        <v>0</v>
      </c>
      <c r="V85" s="70">
        <v>0</v>
      </c>
      <c r="W85" s="70">
        <v>0</v>
      </c>
      <c r="X85" s="70">
        <v>0</v>
      </c>
      <c r="Y85" s="70"/>
      <c r="Z85" s="70"/>
      <c r="AA85" s="70"/>
      <c r="AB85" s="70">
        <v>122.39999999999999</v>
      </c>
      <c r="AC85" s="70">
        <v>10.199999999999999</v>
      </c>
      <c r="AD85" s="70">
        <v>0</v>
      </c>
      <c r="AE85" s="70">
        <v>144</v>
      </c>
      <c r="AF85" s="70">
        <v>18</v>
      </c>
      <c r="AG85" s="70">
        <v>0</v>
      </c>
      <c r="AH85" s="70">
        <v>942</v>
      </c>
      <c r="AI85" s="70">
        <v>15.7</v>
      </c>
      <c r="AJ85" s="70">
        <v>0</v>
      </c>
      <c r="AK85" s="70">
        <v>854.4</v>
      </c>
      <c r="AL85" s="70">
        <v>28.48</v>
      </c>
      <c r="AM85" s="70">
        <v>0</v>
      </c>
      <c r="AN85" s="70">
        <v>783</v>
      </c>
      <c r="AO85" s="70">
        <v>65.25</v>
      </c>
      <c r="AP85" s="70">
        <v>0</v>
      </c>
      <c r="AQ85" s="70">
        <v>630</v>
      </c>
      <c r="AR85" s="70">
        <v>315</v>
      </c>
      <c r="AS85" s="70">
        <v>0</v>
      </c>
      <c r="AT85" s="70"/>
      <c r="AU85" s="70">
        <v>995</v>
      </c>
      <c r="AV85" s="70">
        <v>176.39999999999998</v>
      </c>
      <c r="AW85" s="70">
        <v>14.7</v>
      </c>
      <c r="AX85" s="70">
        <v>0</v>
      </c>
      <c r="AY85" s="70">
        <v>176.39999999999998</v>
      </c>
      <c r="AZ85" s="70">
        <v>14.7</v>
      </c>
      <c r="BA85" s="70">
        <v>0</v>
      </c>
      <c r="BB85" s="70">
        <v>738.6</v>
      </c>
      <c r="BC85" s="70">
        <v>12.31</v>
      </c>
      <c r="BD85" s="70">
        <v>0</v>
      </c>
      <c r="BE85" s="70">
        <v>618</v>
      </c>
      <c r="BF85" s="70">
        <v>51.5</v>
      </c>
      <c r="BG85" s="70">
        <v>0</v>
      </c>
      <c r="BH85" s="70">
        <v>480</v>
      </c>
      <c r="BI85" s="70">
        <v>240</v>
      </c>
      <c r="BJ85" s="70">
        <v>0</v>
      </c>
      <c r="BK85" s="70"/>
      <c r="BL85" s="70">
        <v>860</v>
      </c>
      <c r="BM85" s="70">
        <v>390</v>
      </c>
      <c r="BN85" s="70">
        <v>6.5</v>
      </c>
      <c r="BO85" s="70">
        <v>0</v>
      </c>
      <c r="BP85" s="70">
        <v>600</v>
      </c>
      <c r="BQ85" s="70">
        <v>10</v>
      </c>
      <c r="BR85" s="70">
        <v>0</v>
      </c>
      <c r="BS85" s="70">
        <v>205</v>
      </c>
      <c r="BT85" s="70">
        <v>20.5</v>
      </c>
      <c r="BU85" s="70">
        <v>0</v>
      </c>
      <c r="BV85" s="70">
        <v>191.976</v>
      </c>
      <c r="BW85" s="70">
        <v>23.997</v>
      </c>
      <c r="BX85" s="70">
        <v>0</v>
      </c>
      <c r="BY85" s="70">
        <v>191.976</v>
      </c>
      <c r="BZ85" s="70">
        <v>23.997</v>
      </c>
      <c r="CA85" s="70">
        <v>0</v>
      </c>
      <c r="CB85" s="70">
        <v>191.976</v>
      </c>
      <c r="CC85" s="70">
        <v>23.997</v>
      </c>
      <c r="CD85" s="70">
        <v>0</v>
      </c>
      <c r="CE85" s="70">
        <v>1008</v>
      </c>
      <c r="CF85" s="70">
        <v>72</v>
      </c>
      <c r="CG85" s="70">
        <v>0</v>
      </c>
      <c r="CH85" s="70"/>
      <c r="CI85" s="70">
        <v>155</v>
      </c>
      <c r="CJ85" s="70">
        <v>0</v>
      </c>
      <c r="CK85" s="70">
        <v>300</v>
      </c>
      <c r="CL85" s="70">
        <v>0</v>
      </c>
      <c r="CM85" s="70"/>
      <c r="CN85" s="70">
        <v>260</v>
      </c>
      <c r="CO85" s="70">
        <v>1295</v>
      </c>
      <c r="CP85" s="70"/>
      <c r="CQ85" s="70">
        <v>7894.655999999999</v>
      </c>
      <c r="CR85" s="70">
        <v>65.788799999999995</v>
      </c>
      <c r="CS85" s="70">
        <v>9911.0400000000009</v>
      </c>
      <c r="CT85" s="70">
        <v>123.88800000000001</v>
      </c>
      <c r="CU85" s="70">
        <v>9569.2800000000007</v>
      </c>
      <c r="CV85" s="70">
        <v>299.04000000000002</v>
      </c>
      <c r="CW85" s="70">
        <v>9432.5760000000009</v>
      </c>
      <c r="CX85" s="70">
        <v>589.53600000000006</v>
      </c>
      <c r="CY85" s="70">
        <v>10119.6</v>
      </c>
      <c r="CZ85" s="70">
        <v>584.72</v>
      </c>
      <c r="DA85" s="70">
        <v>10524.960000000001</v>
      </c>
      <c r="DB85" s="70">
        <v>584.72</v>
      </c>
      <c r="DC85" s="70"/>
      <c r="DD85" s="70"/>
      <c r="DE85" s="70"/>
      <c r="DF85" s="70"/>
      <c r="DG85" s="70">
        <v>11619.84</v>
      </c>
      <c r="DH85" s="70">
        <v>2904.96</v>
      </c>
      <c r="DI85" s="70"/>
      <c r="DJ85" s="70"/>
      <c r="DK85" s="70"/>
      <c r="DL85" s="70"/>
      <c r="DM85" s="70"/>
      <c r="DN85" s="70"/>
      <c r="DO85" s="70"/>
      <c r="DP85" s="70"/>
      <c r="DQ85" s="70"/>
      <c r="DR85" s="70">
        <v>9500</v>
      </c>
      <c r="DS85" s="70"/>
      <c r="DT85" s="70"/>
      <c r="DU85" s="70"/>
      <c r="DV85" s="70"/>
      <c r="DW85" s="70"/>
      <c r="DX85" s="70">
        <v>165</v>
      </c>
      <c r="DY85" s="70">
        <v>0</v>
      </c>
      <c r="DZ85" s="70"/>
      <c r="EA85" s="70"/>
      <c r="EB85" s="70"/>
      <c r="EC85" s="70"/>
      <c r="ED85" s="70">
        <v>79.099999999999994</v>
      </c>
      <c r="EE85" s="70">
        <v>0</v>
      </c>
      <c r="EF85" s="70"/>
      <c r="EG85" s="70"/>
      <c r="EH85" s="70">
        <v>320.25</v>
      </c>
    </row>
    <row r="86" spans="3:150">
      <c r="C86" s="26" t="s">
        <v>88</v>
      </c>
      <c r="D86" s="71"/>
      <c r="E86" s="71"/>
      <c r="F86" s="71"/>
      <c r="G86" s="71"/>
      <c r="H86" s="71"/>
      <c r="I86" s="71"/>
      <c r="J86" s="71"/>
      <c r="K86" s="71"/>
      <c r="L86" s="71"/>
      <c r="M86" s="71"/>
      <c r="N86" s="71"/>
      <c r="O86" s="71"/>
      <c r="P86" s="71"/>
      <c r="Q86" s="71"/>
      <c r="R86" s="71"/>
      <c r="S86" s="71"/>
      <c r="T86" s="71"/>
      <c r="U86" s="71"/>
      <c r="V86" s="71"/>
      <c r="W86" s="71"/>
      <c r="X86" s="71"/>
      <c r="Y86" s="71"/>
      <c r="Z86" s="71"/>
      <c r="AA86" s="71"/>
      <c r="AB86" s="71"/>
      <c r="AC86" s="71"/>
      <c r="AD86" s="71"/>
      <c r="AE86" s="71"/>
      <c r="AF86" s="71"/>
      <c r="AG86" s="71"/>
      <c r="AH86" s="71"/>
      <c r="AI86" s="71"/>
      <c r="AJ86" s="71"/>
      <c r="AK86" s="71"/>
      <c r="AL86" s="71"/>
      <c r="AM86" s="71"/>
      <c r="AN86" s="71"/>
      <c r="AO86" s="71"/>
      <c r="AP86" s="71"/>
      <c r="AQ86" s="71"/>
      <c r="AR86" s="71"/>
      <c r="AS86" s="71"/>
      <c r="AT86" s="71"/>
      <c r="AU86" s="71"/>
      <c r="AV86" s="71"/>
      <c r="AW86" s="71"/>
      <c r="AX86" s="71"/>
      <c r="AY86" s="71"/>
      <c r="AZ86" s="71"/>
      <c r="BA86" s="71"/>
      <c r="BB86" s="71"/>
      <c r="BC86" s="71"/>
      <c r="BD86" s="71"/>
      <c r="BE86" s="71"/>
      <c r="BF86" s="71"/>
      <c r="BG86" s="71"/>
      <c r="BH86" s="71"/>
      <c r="BI86" s="71"/>
      <c r="BJ86" s="71"/>
      <c r="BK86" s="71"/>
      <c r="BL86" s="71"/>
      <c r="BM86" s="71"/>
      <c r="BN86" s="71"/>
      <c r="BO86" s="71"/>
      <c r="BP86" s="71"/>
      <c r="BQ86" s="71"/>
      <c r="BR86" s="71"/>
      <c r="BS86" s="71"/>
      <c r="BT86" s="71"/>
      <c r="BU86" s="71"/>
      <c r="BV86" s="71"/>
      <c r="BW86" s="71"/>
      <c r="BX86" s="71"/>
      <c r="BY86" s="71"/>
      <c r="BZ86" s="71"/>
      <c r="CA86" s="71"/>
      <c r="CB86" s="71"/>
      <c r="CC86" s="71"/>
      <c r="CD86" s="71"/>
      <c r="CE86" s="71"/>
      <c r="CF86" s="71"/>
      <c r="CG86" s="71"/>
      <c r="CH86" s="71"/>
      <c r="CI86" s="71"/>
      <c r="CJ86" s="71"/>
      <c r="CK86" s="71"/>
      <c r="CL86" s="71"/>
      <c r="CM86" s="71"/>
      <c r="CN86" s="71"/>
      <c r="CO86" s="71"/>
      <c r="CP86" s="71"/>
      <c r="CQ86" s="71"/>
      <c r="CR86" s="71"/>
      <c r="CS86" s="71"/>
      <c r="CT86" s="71"/>
      <c r="CU86" s="71"/>
      <c r="CV86" s="71"/>
      <c r="CW86" s="71"/>
      <c r="CX86" s="71"/>
      <c r="CY86" s="71"/>
      <c r="CZ86" s="71"/>
      <c r="DA86" s="71"/>
      <c r="DB86" s="71"/>
      <c r="DC86" s="71"/>
      <c r="DD86" s="71"/>
      <c r="DE86" s="71"/>
      <c r="DF86" s="71"/>
      <c r="DG86" s="71"/>
      <c r="DH86" s="71"/>
      <c r="DI86" s="71"/>
      <c r="DJ86" s="71"/>
      <c r="DK86" s="71"/>
      <c r="DL86" s="71"/>
      <c r="DM86" s="71"/>
      <c r="DN86" s="71"/>
      <c r="DO86" s="71"/>
      <c r="DP86" s="71"/>
      <c r="DQ86" s="71"/>
      <c r="DR86" s="71"/>
      <c r="DS86" s="71"/>
      <c r="DT86" s="71"/>
      <c r="DU86" s="71"/>
      <c r="DV86" s="71"/>
      <c r="DW86" s="71"/>
      <c r="DX86" s="71"/>
      <c r="DY86" s="71"/>
      <c r="DZ86" s="71"/>
      <c r="EA86" s="71"/>
      <c r="EB86" s="71"/>
      <c r="EC86" s="71"/>
      <c r="ED86" s="71"/>
      <c r="EE86" s="71"/>
      <c r="EF86" s="71"/>
      <c r="EG86" s="71"/>
      <c r="EH86" s="71"/>
    </row>
    <row r="87" spans="3:150">
      <c r="C87" s="27" t="s">
        <v>89</v>
      </c>
      <c r="D87" s="72"/>
      <c r="E87" s="72"/>
      <c r="F87" s="72"/>
      <c r="G87" s="72"/>
      <c r="H87" s="72"/>
      <c r="I87" s="72"/>
      <c r="J87" s="72"/>
      <c r="K87" s="72"/>
      <c r="L87" s="72"/>
      <c r="M87" s="72"/>
      <c r="N87" s="72"/>
      <c r="O87" s="72"/>
      <c r="P87" s="72"/>
      <c r="Q87" s="72"/>
      <c r="R87" s="72"/>
      <c r="S87" s="72"/>
      <c r="T87" s="72"/>
      <c r="U87" s="72"/>
      <c r="V87" s="72"/>
      <c r="W87" s="72"/>
      <c r="X87" s="72"/>
      <c r="Y87" s="72"/>
      <c r="Z87" s="72"/>
      <c r="AA87" s="72"/>
      <c r="AB87" s="72"/>
      <c r="AC87" s="72"/>
      <c r="AD87" s="72"/>
      <c r="AE87" s="72"/>
      <c r="AF87" s="72"/>
      <c r="AG87" s="72"/>
      <c r="AH87" s="72"/>
      <c r="AI87" s="72"/>
      <c r="AJ87" s="72"/>
      <c r="AK87" s="72"/>
      <c r="AL87" s="72"/>
      <c r="AM87" s="72"/>
      <c r="AN87" s="72"/>
      <c r="AO87" s="72"/>
      <c r="AP87" s="72"/>
      <c r="AQ87" s="72"/>
      <c r="AR87" s="72"/>
      <c r="AS87" s="72"/>
      <c r="AT87" s="72"/>
      <c r="AU87" s="72"/>
      <c r="AV87" s="72"/>
      <c r="AW87" s="72"/>
      <c r="AX87" s="72"/>
      <c r="AY87" s="72"/>
      <c r="AZ87" s="72"/>
      <c r="BA87" s="72"/>
      <c r="BB87" s="72"/>
      <c r="BC87" s="72"/>
      <c r="BD87" s="72"/>
      <c r="BE87" s="72"/>
      <c r="BF87" s="72"/>
      <c r="BG87" s="72"/>
      <c r="BH87" s="72"/>
      <c r="BI87" s="72"/>
      <c r="BJ87" s="72"/>
      <c r="BK87" s="72"/>
      <c r="BL87" s="72"/>
      <c r="BM87" s="72"/>
      <c r="BN87" s="72"/>
      <c r="BO87" s="72"/>
      <c r="BP87" s="72"/>
      <c r="BQ87" s="72"/>
      <c r="BR87" s="72"/>
      <c r="BS87" s="72"/>
      <c r="BT87" s="72"/>
      <c r="BU87" s="72"/>
      <c r="BV87" s="72"/>
      <c r="BW87" s="72"/>
      <c r="BX87" s="72"/>
      <c r="BY87" s="72"/>
      <c r="BZ87" s="72"/>
      <c r="CA87" s="72"/>
      <c r="CB87" s="72"/>
      <c r="CC87" s="72"/>
      <c r="CD87" s="72"/>
      <c r="CE87" s="72"/>
      <c r="CF87" s="72"/>
      <c r="CG87" s="72"/>
      <c r="CH87" s="72"/>
      <c r="CI87" s="72"/>
      <c r="CJ87" s="72"/>
      <c r="CK87" s="72"/>
      <c r="CL87" s="72"/>
      <c r="CM87" s="72"/>
      <c r="CN87" s="72"/>
      <c r="CO87" s="72"/>
      <c r="CP87" s="72"/>
      <c r="CQ87" s="72"/>
      <c r="CR87" s="72"/>
      <c r="CS87" s="72"/>
      <c r="CT87" s="72"/>
      <c r="CU87" s="72"/>
      <c r="CV87" s="72"/>
      <c r="CW87" s="72"/>
      <c r="CX87" s="72"/>
      <c r="CY87" s="72"/>
      <c r="CZ87" s="72"/>
      <c r="DA87" s="72"/>
      <c r="DB87" s="72"/>
      <c r="DC87" s="72"/>
      <c r="DD87" s="72"/>
      <c r="DE87" s="72"/>
      <c r="DF87" s="72"/>
      <c r="DG87" s="72"/>
      <c r="DH87" s="72"/>
      <c r="DI87" s="72"/>
      <c r="DJ87" s="72"/>
      <c r="DK87" s="72"/>
      <c r="DL87" s="72"/>
      <c r="DM87" s="72"/>
      <c r="DN87" s="72"/>
      <c r="DO87" s="72"/>
      <c r="DP87" s="72"/>
      <c r="DQ87" s="72"/>
      <c r="DR87" s="72"/>
      <c r="DS87" s="72"/>
      <c r="DT87" s="72"/>
      <c r="DU87" s="72"/>
      <c r="DV87" s="72"/>
      <c r="DW87" s="72"/>
      <c r="DX87" s="72"/>
      <c r="DY87" s="72"/>
      <c r="DZ87" s="72"/>
      <c r="EA87" s="72"/>
      <c r="EB87" s="72"/>
      <c r="EC87" s="72"/>
      <c r="ED87" s="72"/>
      <c r="EE87" s="72"/>
      <c r="EF87" s="72"/>
      <c r="EG87" s="72"/>
      <c r="EH87" s="72"/>
    </row>
    <row r="89" spans="3:150">
      <c r="D89" s="68"/>
      <c r="BV89" s="68"/>
    </row>
  </sheetData>
  <mergeCells count="75">
    <mergeCell ref="EB3:EC3"/>
    <mergeCell ref="DE3:DF3"/>
    <mergeCell ref="DO3:DQ3"/>
    <mergeCell ref="B74:C74"/>
    <mergeCell ref="B75:C75"/>
    <mergeCell ref="DV3:DW3"/>
    <mergeCell ref="B76:C76"/>
    <mergeCell ref="CK3:CL3"/>
    <mergeCell ref="AY3:BA3"/>
    <mergeCell ref="BB3:BD3"/>
    <mergeCell ref="BE3:BG3"/>
    <mergeCell ref="BH3:BJ3"/>
    <mergeCell ref="BP3:BR3"/>
    <mergeCell ref="BS3:BU3"/>
    <mergeCell ref="BV3:BX3"/>
    <mergeCell ref="BY3:CA3"/>
    <mergeCell ref="CE3:CG3"/>
    <mergeCell ref="B73:C73"/>
    <mergeCell ref="ES3:ET3"/>
    <mergeCell ref="B70:C70"/>
    <mergeCell ref="ER70:ES70"/>
    <mergeCell ref="B71:C71"/>
    <mergeCell ref="B72:C72"/>
    <mergeCell ref="ED3:EE3"/>
    <mergeCell ref="EJ3:EK3"/>
    <mergeCell ref="DS3:DU3"/>
    <mergeCell ref="DZ3:EA3"/>
    <mergeCell ref="CY3:CZ3"/>
    <mergeCell ref="DA3:DB3"/>
    <mergeCell ref="DG3:DH3"/>
    <mergeCell ref="DX3:DY3"/>
    <mergeCell ref="CI3:CJ3"/>
    <mergeCell ref="EF3:EG3"/>
    <mergeCell ref="DC3:DD3"/>
    <mergeCell ref="DS2:EH2"/>
    <mergeCell ref="D78:AU80"/>
    <mergeCell ref="AV78:CD80"/>
    <mergeCell ref="CE78:EK80"/>
    <mergeCell ref="CE2:CM2"/>
    <mergeCell ref="CN2:CO2"/>
    <mergeCell ref="CU3:CV3"/>
    <mergeCell ref="CW3:CX3"/>
    <mergeCell ref="DI3:DJ3"/>
    <mergeCell ref="DK3:DL3"/>
    <mergeCell ref="DM3:DN3"/>
    <mergeCell ref="EJ2:EK2"/>
    <mergeCell ref="AH2:AU2"/>
    <mergeCell ref="AV2:BA2"/>
    <mergeCell ref="J3:L3"/>
    <mergeCell ref="Y3:AA3"/>
    <mergeCell ref="ES2:ET2"/>
    <mergeCell ref="D3:F3"/>
    <mergeCell ref="G3:I3"/>
    <mergeCell ref="P3:R3"/>
    <mergeCell ref="S3:U3"/>
    <mergeCell ref="V3:X3"/>
    <mergeCell ref="AB3:AD3"/>
    <mergeCell ref="AE3:AG3"/>
    <mergeCell ref="AH3:AJ3"/>
    <mergeCell ref="CP2:CP3"/>
    <mergeCell ref="CQ2:DR2"/>
    <mergeCell ref="AK3:AM3"/>
    <mergeCell ref="CQ3:CR3"/>
    <mergeCell ref="EI2:EI3"/>
    <mergeCell ref="CS3:CT3"/>
    <mergeCell ref="D2:X2"/>
    <mergeCell ref="Y2:AG2"/>
    <mergeCell ref="M3:O3"/>
    <mergeCell ref="BP2:CA2"/>
    <mergeCell ref="CB2:CD3"/>
    <mergeCell ref="AN3:AP3"/>
    <mergeCell ref="AQ3:AS3"/>
    <mergeCell ref="AV3:AX3"/>
    <mergeCell ref="BM2:BO3"/>
    <mergeCell ref="BB2:BL2"/>
  </mergeCells>
  <conditionalFormatting sqref="ES60:ES68">
    <cfRule type="duplicateValues" dxfId="10" priority="26"/>
  </conditionalFormatting>
  <pageMargins left="0.7" right="0.7" top="0.75" bottom="0.75" header="0.3" footer="0.3"/>
  <pageSetup paperSize="9" scale="14" orientation="landscape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0">
    <tabColor theme="8" tint="-0.249977111117893"/>
    <pageSetUpPr fitToPage="1"/>
  </sheetPr>
  <dimension ref="A1:ET88"/>
  <sheetViews>
    <sheetView zoomScale="85" zoomScaleNormal="85" workbookViewId="0">
      <pane xSplit="3" ySplit="5" topLeftCell="R6" activePane="bottomRight" state="frozen"/>
      <selection activeCell="B1" sqref="B1:G1"/>
      <selection pane="topRight" activeCell="B1" sqref="B1:G1"/>
      <selection pane="bottomLeft" activeCell="B1" sqref="B1:G1"/>
      <selection pane="bottomRight" activeCell="BI28" sqref="BI28"/>
    </sheetView>
  </sheetViews>
  <sheetFormatPr defaultColWidth="9.140625" defaultRowHeight="15"/>
  <cols>
    <col min="1" max="1" width="9.140625" customWidth="1"/>
    <col min="2" max="2" width="6.140625" style="53" bestFit="1" customWidth="1"/>
    <col min="3" max="3" width="31.140625" style="53" bestFit="1" customWidth="1"/>
    <col min="4" max="7" width="5.28515625" customWidth="1"/>
    <col min="8" max="8" width="9.28515625" customWidth="1"/>
    <col min="9" max="10" width="5.28515625" customWidth="1"/>
    <col min="11" max="15" width="8" customWidth="1"/>
    <col min="16" max="16" width="5.28515625" customWidth="1"/>
    <col min="17" max="17" width="6.28515625" customWidth="1"/>
    <col min="18" max="18" width="3.28515625" customWidth="1"/>
    <col min="19" max="19" width="5.28515625" customWidth="1"/>
    <col min="20" max="20" width="4.7109375" customWidth="1"/>
    <col min="21" max="22" width="5.28515625" customWidth="1"/>
    <col min="23" max="23" width="7.85546875" customWidth="1"/>
    <col min="24" max="24" width="8.140625" customWidth="1"/>
    <col min="25" max="25" width="8.85546875" customWidth="1"/>
    <col min="26" max="26" width="8.28515625" hidden="1" customWidth="1"/>
    <col min="27" max="27" width="9.85546875" hidden="1" customWidth="1"/>
    <col min="28" max="35" width="5.28515625" customWidth="1"/>
    <col min="36" max="36" width="5.28515625" hidden="1" customWidth="1"/>
    <col min="37" max="37" width="6.28515625" customWidth="1"/>
    <col min="38" max="38" width="5.28515625" customWidth="1"/>
    <col min="39" max="39" width="5.28515625" hidden="1" customWidth="1"/>
    <col min="40" max="40" width="6.42578125" customWidth="1"/>
    <col min="41" max="41" width="5.28515625" customWidth="1"/>
    <col min="42" max="42" width="5.28515625" hidden="1" customWidth="1"/>
    <col min="43" max="44" width="5.28515625" customWidth="1"/>
    <col min="45" max="45" width="5.28515625" hidden="1" customWidth="1"/>
    <col min="46" max="46" width="5.28515625" customWidth="1"/>
    <col min="47" max="47" width="5.7109375" customWidth="1"/>
    <col min="48" max="51" width="5.28515625" customWidth="1"/>
    <col min="52" max="52" width="6.7109375" customWidth="1"/>
    <col min="53" max="55" width="5.28515625" customWidth="1"/>
    <col min="56" max="56" width="5.28515625" hidden="1" customWidth="1"/>
    <col min="57" max="58" width="5.28515625" customWidth="1"/>
    <col min="59" max="59" width="5.28515625" hidden="1" customWidth="1"/>
    <col min="60" max="61" width="5.28515625" customWidth="1"/>
    <col min="62" max="62" width="5.28515625" hidden="1" customWidth="1"/>
    <col min="63" max="64" width="5.28515625" customWidth="1"/>
    <col min="65" max="70" width="5.28515625" hidden="1" customWidth="1"/>
    <col min="71" max="84" width="5.28515625" customWidth="1"/>
    <col min="85" max="85" width="5.28515625" hidden="1" customWidth="1"/>
    <col min="86" max="86" width="32" hidden="1" customWidth="1"/>
    <col min="87" max="87" width="5.7109375" customWidth="1"/>
    <col min="88" max="88" width="5.7109375" hidden="1" customWidth="1"/>
    <col min="89" max="89" width="8.28515625" customWidth="1"/>
    <col min="90" max="90" width="5.28515625" customWidth="1"/>
    <col min="91" max="91" width="10.140625" customWidth="1"/>
    <col min="92" max="93" width="5.7109375" customWidth="1"/>
    <col min="94" max="94" width="7.7109375" customWidth="1"/>
    <col min="95" max="95" width="6.42578125" customWidth="1"/>
    <col min="96" max="96" width="4.5703125" customWidth="1"/>
    <col min="97" max="97" width="6.42578125" customWidth="1"/>
    <col min="98" max="98" width="4.85546875" customWidth="1"/>
    <col min="99" max="99" width="6.5703125" customWidth="1"/>
    <col min="100" max="100" width="5.42578125" customWidth="1"/>
    <col min="101" max="101" width="6.42578125" customWidth="1"/>
    <col min="102" max="102" width="4.85546875" customWidth="1"/>
    <col min="103" max="103" width="8.7109375" customWidth="1"/>
    <col min="104" max="104" width="4.85546875" customWidth="1"/>
    <col min="105" max="105" width="10.28515625" customWidth="1"/>
    <col min="106" max="110" width="4.85546875" customWidth="1"/>
    <col min="111" max="111" width="7.42578125" customWidth="1"/>
    <col min="112" max="121" width="6.42578125" customWidth="1"/>
    <col min="122" max="122" width="47.28515625" customWidth="1"/>
    <col min="123" max="126" width="6.42578125" customWidth="1"/>
    <col min="127" max="127" width="6.42578125" hidden="1" customWidth="1"/>
    <col min="128" max="137" width="5.7109375" customWidth="1"/>
    <col min="138" max="138" width="8.140625" customWidth="1"/>
    <col min="139" max="139" width="16" bestFit="1" customWidth="1"/>
    <col min="140" max="140" width="10.7109375" customWidth="1"/>
    <col min="141" max="141" width="11.5703125" bestFit="1" customWidth="1"/>
    <col min="147" max="147" width="3.5703125" customWidth="1"/>
    <col min="148" max="148" width="6.85546875" bestFit="1" customWidth="1"/>
    <col min="149" max="149" width="31.140625" bestFit="1" customWidth="1"/>
    <col min="150" max="150" width="20.140625" bestFit="1" customWidth="1"/>
    <col min="151" max="151" width="3.7109375" customWidth="1"/>
  </cols>
  <sheetData>
    <row r="1" spans="1:150" ht="13.5" customHeight="1" thickBot="1"/>
    <row r="2" spans="1:150" ht="15" customHeight="1">
      <c r="B2" s="19" t="s">
        <v>0</v>
      </c>
      <c r="C2" s="54" t="s">
        <v>137</v>
      </c>
      <c r="D2" s="782" t="s">
        <v>2</v>
      </c>
      <c r="E2" s="782"/>
      <c r="F2" s="782"/>
      <c r="G2" s="782"/>
      <c r="H2" s="782"/>
      <c r="I2" s="782"/>
      <c r="J2" s="782"/>
      <c r="K2" s="782"/>
      <c r="L2" s="782"/>
      <c r="M2" s="782"/>
      <c r="N2" s="782"/>
      <c r="O2" s="782"/>
      <c r="P2" s="782"/>
      <c r="Q2" s="782"/>
      <c r="R2" s="782"/>
      <c r="S2" s="782"/>
      <c r="T2" s="782"/>
      <c r="U2" s="782"/>
      <c r="V2" s="782"/>
      <c r="W2" s="782"/>
      <c r="X2" s="782"/>
      <c r="Y2" s="769" t="s">
        <v>3</v>
      </c>
      <c r="Z2" s="770"/>
      <c r="AA2" s="770"/>
      <c r="AB2" s="770"/>
      <c r="AC2" s="770"/>
      <c r="AD2" s="770"/>
      <c r="AE2" s="770"/>
      <c r="AF2" s="770"/>
      <c r="AG2" s="771"/>
      <c r="AH2" s="671" t="s">
        <v>4</v>
      </c>
      <c r="AI2" s="671"/>
      <c r="AJ2" s="671"/>
      <c r="AK2" s="671"/>
      <c r="AL2" s="671"/>
      <c r="AM2" s="671"/>
      <c r="AN2" s="671"/>
      <c r="AO2" s="671"/>
      <c r="AP2" s="671"/>
      <c r="AQ2" s="671"/>
      <c r="AR2" s="671"/>
      <c r="AS2" s="671"/>
      <c r="AT2" s="671"/>
      <c r="AU2" s="671"/>
      <c r="AV2" s="764" t="s">
        <v>5</v>
      </c>
      <c r="AW2" s="764"/>
      <c r="AX2" s="764"/>
      <c r="AY2" s="764"/>
      <c r="AZ2" s="764"/>
      <c r="BA2" s="764"/>
      <c r="BB2" s="765" t="s">
        <v>6</v>
      </c>
      <c r="BC2" s="765"/>
      <c r="BD2" s="765"/>
      <c r="BE2" s="765"/>
      <c r="BF2" s="765"/>
      <c r="BG2" s="765"/>
      <c r="BH2" s="765"/>
      <c r="BI2" s="765"/>
      <c r="BJ2" s="765"/>
      <c r="BK2" s="765"/>
      <c r="BL2" s="765"/>
      <c r="BM2" s="671" t="s">
        <v>7</v>
      </c>
      <c r="BN2" s="671"/>
      <c r="BO2" s="671"/>
      <c r="BP2" s="811" t="s">
        <v>8</v>
      </c>
      <c r="BQ2" s="812"/>
      <c r="BR2" s="812"/>
      <c r="BS2" s="812"/>
      <c r="BT2" s="812"/>
      <c r="BU2" s="812"/>
      <c r="BV2" s="812"/>
      <c r="BW2" s="812"/>
      <c r="BX2" s="812"/>
      <c r="BY2" s="812"/>
      <c r="BZ2" s="812"/>
      <c r="CA2" s="813"/>
      <c r="CB2" s="671" t="s">
        <v>528</v>
      </c>
      <c r="CC2" s="671"/>
      <c r="CD2" s="671"/>
      <c r="CE2" s="739" t="s">
        <v>9</v>
      </c>
      <c r="CF2" s="740"/>
      <c r="CG2" s="740"/>
      <c r="CH2" s="740"/>
      <c r="CI2" s="740"/>
      <c r="CJ2" s="740"/>
      <c r="CK2" s="740"/>
      <c r="CL2" s="740"/>
      <c r="CM2" s="740"/>
      <c r="CN2" s="740" t="s">
        <v>404</v>
      </c>
      <c r="CO2" s="741"/>
      <c r="CP2" s="780" t="s">
        <v>223</v>
      </c>
      <c r="CQ2" s="764" t="s">
        <v>10</v>
      </c>
      <c r="CR2" s="764"/>
      <c r="CS2" s="764"/>
      <c r="CT2" s="764"/>
      <c r="CU2" s="764"/>
      <c r="CV2" s="764"/>
      <c r="CW2" s="764"/>
      <c r="CX2" s="764"/>
      <c r="CY2" s="764"/>
      <c r="CZ2" s="764"/>
      <c r="DA2" s="764"/>
      <c r="DB2" s="764"/>
      <c r="DC2" s="764"/>
      <c r="DD2" s="764"/>
      <c r="DE2" s="764"/>
      <c r="DF2" s="764"/>
      <c r="DG2" s="764"/>
      <c r="DH2" s="764"/>
      <c r="DI2" s="764"/>
      <c r="DJ2" s="764"/>
      <c r="DK2" s="764"/>
      <c r="DL2" s="764"/>
      <c r="DM2" s="764"/>
      <c r="DN2" s="764"/>
      <c r="DO2" s="764"/>
      <c r="DP2" s="764"/>
      <c r="DQ2" s="764"/>
      <c r="DR2" s="764"/>
      <c r="DS2" s="815" t="s">
        <v>256</v>
      </c>
      <c r="DT2" s="817"/>
      <c r="DU2" s="817"/>
      <c r="DV2" s="817"/>
      <c r="DW2" s="817"/>
      <c r="DX2" s="817"/>
      <c r="DY2" s="817"/>
      <c r="DZ2" s="817"/>
      <c r="EA2" s="817"/>
      <c r="EB2" s="817"/>
      <c r="EC2" s="817"/>
      <c r="ED2" s="817"/>
      <c r="EE2" s="817"/>
      <c r="EF2" s="817"/>
      <c r="EG2" s="817"/>
      <c r="EH2" s="816"/>
      <c r="EI2" s="781" t="s">
        <v>257</v>
      </c>
      <c r="EJ2" s="814" t="s">
        <v>236</v>
      </c>
      <c r="EK2" s="814"/>
      <c r="ER2" s="14" t="s">
        <v>0</v>
      </c>
      <c r="ES2" s="772" t="s">
        <v>1</v>
      </c>
      <c r="ET2" s="773"/>
    </row>
    <row r="3" spans="1:150" ht="60" customHeight="1">
      <c r="B3" s="55">
        <f>'Raipur-1'!B3</f>
        <v>46262</v>
      </c>
      <c r="C3" s="51" t="s">
        <v>314</v>
      </c>
      <c r="D3" s="764" t="s">
        <v>333</v>
      </c>
      <c r="E3" s="764"/>
      <c r="F3" s="764"/>
      <c r="G3" s="768" t="s">
        <v>547</v>
      </c>
      <c r="H3" s="768"/>
      <c r="I3" s="768"/>
      <c r="J3" s="795" t="s">
        <v>800</v>
      </c>
      <c r="K3" s="796"/>
      <c r="L3" s="797"/>
      <c r="M3" s="795" t="s">
        <v>512</v>
      </c>
      <c r="N3" s="796"/>
      <c r="O3" s="797"/>
      <c r="P3" s="774" t="s">
        <v>567</v>
      </c>
      <c r="Q3" s="774"/>
      <c r="R3" s="774"/>
      <c r="S3" s="768" t="s">
        <v>568</v>
      </c>
      <c r="T3" s="768"/>
      <c r="U3" s="768"/>
      <c r="V3" s="775" t="s">
        <v>569</v>
      </c>
      <c r="W3" s="776"/>
      <c r="X3" s="776"/>
      <c r="Y3" s="933" t="s">
        <v>456</v>
      </c>
      <c r="Z3" s="934"/>
      <c r="AA3" s="935"/>
      <c r="AB3" s="777" t="s">
        <v>1056</v>
      </c>
      <c r="AC3" s="777"/>
      <c r="AD3" s="777"/>
      <c r="AE3" s="936" t="s">
        <v>501</v>
      </c>
      <c r="AF3" s="936"/>
      <c r="AG3" s="936"/>
      <c r="AH3" s="779" t="s">
        <v>335</v>
      </c>
      <c r="AI3" s="779"/>
      <c r="AJ3" s="779"/>
      <c r="AK3" s="764" t="s">
        <v>336</v>
      </c>
      <c r="AL3" s="764"/>
      <c r="AM3" s="764"/>
      <c r="AN3" s="766" t="s">
        <v>337</v>
      </c>
      <c r="AO3" s="766"/>
      <c r="AP3" s="766"/>
      <c r="AQ3" s="767" t="s">
        <v>338</v>
      </c>
      <c r="AR3" s="767"/>
      <c r="AS3" s="767"/>
      <c r="AT3" s="45" t="s">
        <v>523</v>
      </c>
      <c r="AU3" s="45" t="s">
        <v>339</v>
      </c>
      <c r="AV3" s="768" t="s">
        <v>340</v>
      </c>
      <c r="AW3" s="768"/>
      <c r="AX3" s="768"/>
      <c r="AY3" s="788" t="s">
        <v>12</v>
      </c>
      <c r="AZ3" s="788"/>
      <c r="BA3" s="788"/>
      <c r="BB3" s="789" t="s">
        <v>341</v>
      </c>
      <c r="BC3" s="789"/>
      <c r="BD3" s="789"/>
      <c r="BE3" s="671" t="s">
        <v>342</v>
      </c>
      <c r="BF3" s="671"/>
      <c r="BG3" s="671"/>
      <c r="BH3" s="767" t="s">
        <v>343</v>
      </c>
      <c r="BI3" s="767"/>
      <c r="BJ3" s="767"/>
      <c r="BK3" s="46" t="s">
        <v>254</v>
      </c>
      <c r="BL3" s="46" t="s">
        <v>344</v>
      </c>
      <c r="BM3" s="671"/>
      <c r="BN3" s="671"/>
      <c r="BO3" s="671"/>
      <c r="BP3" s="790" t="s">
        <v>345</v>
      </c>
      <c r="BQ3" s="790"/>
      <c r="BR3" s="790"/>
      <c r="BS3" s="767" t="s">
        <v>255</v>
      </c>
      <c r="BT3" s="767"/>
      <c r="BU3" s="767"/>
      <c r="BV3" s="791" t="s">
        <v>346</v>
      </c>
      <c r="BW3" s="791"/>
      <c r="BX3" s="791"/>
      <c r="BY3" s="719" t="s">
        <v>13</v>
      </c>
      <c r="BZ3" s="719"/>
      <c r="CA3" s="719"/>
      <c r="CB3" s="671"/>
      <c r="CC3" s="671"/>
      <c r="CD3" s="671"/>
      <c r="CE3" s="671" t="s">
        <v>260</v>
      </c>
      <c r="CF3" s="671"/>
      <c r="CG3" s="671"/>
      <c r="CH3" s="314" t="s">
        <v>435</v>
      </c>
      <c r="CI3" s="719" t="s">
        <v>347</v>
      </c>
      <c r="CJ3" s="719"/>
      <c r="CK3" s="672" t="s">
        <v>348</v>
      </c>
      <c r="CL3" s="672"/>
      <c r="CM3" s="47" t="s">
        <v>515</v>
      </c>
      <c r="CN3" s="47" t="s">
        <v>221</v>
      </c>
      <c r="CO3" s="15" t="s">
        <v>222</v>
      </c>
      <c r="CP3" s="780"/>
      <c r="CQ3" s="786" t="s">
        <v>349</v>
      </c>
      <c r="CR3" s="786"/>
      <c r="CS3" s="671" t="s">
        <v>350</v>
      </c>
      <c r="CT3" s="671"/>
      <c r="CU3" s="719" t="s">
        <v>351</v>
      </c>
      <c r="CV3" s="719"/>
      <c r="CW3" s="787" t="s">
        <v>352</v>
      </c>
      <c r="CX3" s="787"/>
      <c r="CY3" s="804" t="s">
        <v>360</v>
      </c>
      <c r="CZ3" s="805"/>
      <c r="DA3" s="804" t="s">
        <v>361</v>
      </c>
      <c r="DB3" s="805"/>
      <c r="DC3" s="769" t="s">
        <v>774</v>
      </c>
      <c r="DD3" s="771"/>
      <c r="DE3" s="769" t="s">
        <v>775</v>
      </c>
      <c r="DF3" s="771"/>
      <c r="DG3" s="768" t="s">
        <v>353</v>
      </c>
      <c r="DH3" s="768"/>
      <c r="DI3" s="815" t="s">
        <v>418</v>
      </c>
      <c r="DJ3" s="816"/>
      <c r="DK3" s="815" t="s">
        <v>419</v>
      </c>
      <c r="DL3" s="816"/>
      <c r="DM3" s="815" t="s">
        <v>420</v>
      </c>
      <c r="DN3" s="816"/>
      <c r="DO3" s="818" t="s">
        <v>776</v>
      </c>
      <c r="DP3" s="819"/>
      <c r="DQ3" s="820"/>
      <c r="DR3" s="56" t="s">
        <v>354</v>
      </c>
      <c r="DS3" s="880" t="s">
        <v>454</v>
      </c>
      <c r="DT3" s="881"/>
      <c r="DU3" s="882"/>
      <c r="DV3" s="821" t="s">
        <v>1064</v>
      </c>
      <c r="DW3" s="822"/>
      <c r="DX3" s="672" t="s">
        <v>245</v>
      </c>
      <c r="DY3" s="672"/>
      <c r="DZ3" s="764" t="s">
        <v>245</v>
      </c>
      <c r="EA3" s="764"/>
      <c r="EB3" s="790" t="s">
        <v>1060</v>
      </c>
      <c r="EC3" s="790"/>
      <c r="ED3" s="793" t="s">
        <v>280</v>
      </c>
      <c r="EE3" s="793"/>
      <c r="EF3" s="793" t="s">
        <v>559</v>
      </c>
      <c r="EG3" s="793"/>
      <c r="EH3" s="57" t="s">
        <v>279</v>
      </c>
      <c r="EI3" s="781"/>
      <c r="EJ3" s="794" t="s">
        <v>265</v>
      </c>
      <c r="EK3" s="794"/>
      <c r="ER3" s="55">
        <f>B3</f>
        <v>46262</v>
      </c>
      <c r="ES3" s="783" t="s">
        <v>11</v>
      </c>
      <c r="ET3" s="784"/>
    </row>
    <row r="4" spans="1:150" ht="51">
      <c r="B4" s="73" t="s">
        <v>14</v>
      </c>
      <c r="C4" s="73" t="s">
        <v>15</v>
      </c>
      <c r="D4" s="74" t="s">
        <v>239</v>
      </c>
      <c r="E4" s="75" t="s">
        <v>111</v>
      </c>
      <c r="F4" s="76" t="s">
        <v>231</v>
      </c>
      <c r="G4" s="159" t="s">
        <v>239</v>
      </c>
      <c r="H4" s="159" t="s">
        <v>111</v>
      </c>
      <c r="I4" s="159" t="s">
        <v>231</v>
      </c>
      <c r="J4" s="323" t="s">
        <v>443</v>
      </c>
      <c r="K4" s="75" t="s">
        <v>444</v>
      </c>
      <c r="L4" s="76" t="s">
        <v>231</v>
      </c>
      <c r="M4" s="323" t="s">
        <v>443</v>
      </c>
      <c r="N4" s="75" t="s">
        <v>444</v>
      </c>
      <c r="O4" s="76" t="s">
        <v>231</v>
      </c>
      <c r="P4" s="323" t="s">
        <v>443</v>
      </c>
      <c r="Q4" s="159" t="s">
        <v>111</v>
      </c>
      <c r="R4" s="159" t="s">
        <v>231</v>
      </c>
      <c r="S4" s="323" t="s">
        <v>443</v>
      </c>
      <c r="T4" s="159" t="s">
        <v>111</v>
      </c>
      <c r="U4" s="159" t="s">
        <v>231</v>
      </c>
      <c r="V4" s="323" t="s">
        <v>443</v>
      </c>
      <c r="W4" s="159" t="s">
        <v>111</v>
      </c>
      <c r="X4" s="159" t="s">
        <v>231</v>
      </c>
      <c r="Y4" s="159" t="s">
        <v>16</v>
      </c>
      <c r="Z4" s="159" t="s">
        <v>242</v>
      </c>
      <c r="AA4" s="159" t="s">
        <v>157</v>
      </c>
      <c r="AB4" s="159" t="s">
        <v>16</v>
      </c>
      <c r="AC4" s="159" t="s">
        <v>242</v>
      </c>
      <c r="AD4" s="159" t="s">
        <v>263</v>
      </c>
      <c r="AE4" s="353" t="s">
        <v>16</v>
      </c>
      <c r="AF4" s="353" t="s">
        <v>242</v>
      </c>
      <c r="AG4" s="353" t="s">
        <v>263</v>
      </c>
      <c r="AH4" s="159" t="s">
        <v>239</v>
      </c>
      <c r="AI4" s="159" t="s">
        <v>111</v>
      </c>
      <c r="AJ4" s="159" t="s">
        <v>219</v>
      </c>
      <c r="AK4" s="159" t="s">
        <v>239</v>
      </c>
      <c r="AL4" s="159" t="s">
        <v>111</v>
      </c>
      <c r="AM4" s="159" t="s">
        <v>219</v>
      </c>
      <c r="AN4" s="159" t="s">
        <v>239</v>
      </c>
      <c r="AO4" s="159" t="s">
        <v>111</v>
      </c>
      <c r="AP4" s="159" t="s">
        <v>219</v>
      </c>
      <c r="AQ4" s="159" t="s">
        <v>239</v>
      </c>
      <c r="AR4" s="159" t="s">
        <v>111</v>
      </c>
      <c r="AS4" s="159" t="s">
        <v>219</v>
      </c>
      <c r="AT4" s="385" t="s">
        <v>99</v>
      </c>
      <c r="AU4" s="159" t="s">
        <v>99</v>
      </c>
      <c r="AV4" s="159" t="s">
        <v>16</v>
      </c>
      <c r="AW4" s="159" t="s">
        <v>242</v>
      </c>
      <c r="AX4" s="159" t="s">
        <v>262</v>
      </c>
      <c r="AY4" s="159" t="s">
        <v>16</v>
      </c>
      <c r="AZ4" s="159" t="s">
        <v>242</v>
      </c>
      <c r="BA4" s="159" t="s">
        <v>262</v>
      </c>
      <c r="BB4" s="159" t="s">
        <v>239</v>
      </c>
      <c r="BC4" s="159" t="s">
        <v>111</v>
      </c>
      <c r="BD4" s="159" t="s">
        <v>219</v>
      </c>
      <c r="BE4" s="159" t="s">
        <v>239</v>
      </c>
      <c r="BF4" s="159" t="s">
        <v>111</v>
      </c>
      <c r="BG4" s="159" t="s">
        <v>219</v>
      </c>
      <c r="BH4" s="159" t="s">
        <v>239</v>
      </c>
      <c r="BI4" s="159" t="s">
        <v>111</v>
      </c>
      <c r="BJ4" s="159" t="s">
        <v>219</v>
      </c>
      <c r="BK4" s="385" t="s">
        <v>99</v>
      </c>
      <c r="BL4" s="159" t="s">
        <v>99</v>
      </c>
      <c r="BM4" s="159" t="s">
        <v>239</v>
      </c>
      <c r="BN4" s="159" t="s">
        <v>111</v>
      </c>
      <c r="BO4" s="159" t="s">
        <v>219</v>
      </c>
      <c r="BP4" s="160" t="s">
        <v>239</v>
      </c>
      <c r="BQ4" s="159" t="s">
        <v>111</v>
      </c>
      <c r="BR4" s="159" t="s">
        <v>219</v>
      </c>
      <c r="BS4" s="159" t="s">
        <v>421</v>
      </c>
      <c r="BT4" s="159" t="s">
        <v>234</v>
      </c>
      <c r="BU4" s="159" t="s">
        <v>262</v>
      </c>
      <c r="BV4" s="159" t="s">
        <v>422</v>
      </c>
      <c r="BW4" s="159" t="s">
        <v>234</v>
      </c>
      <c r="BX4" s="159" t="s">
        <v>262</v>
      </c>
      <c r="BY4" s="159" t="s">
        <v>422</v>
      </c>
      <c r="BZ4" s="159" t="s">
        <v>234</v>
      </c>
      <c r="CA4" s="159" t="s">
        <v>262</v>
      </c>
      <c r="CB4" s="159" t="s">
        <v>522</v>
      </c>
      <c r="CC4" s="159" t="s">
        <v>234</v>
      </c>
      <c r="CD4" s="159" t="s">
        <v>157</v>
      </c>
      <c r="CE4" s="169" t="s">
        <v>16</v>
      </c>
      <c r="CF4" s="169" t="s">
        <v>111</v>
      </c>
      <c r="CG4" s="169" t="s">
        <v>219</v>
      </c>
      <c r="CH4" s="169" t="s">
        <v>219</v>
      </c>
      <c r="CI4" s="169" t="s">
        <v>238</v>
      </c>
      <c r="CJ4" s="169" t="s">
        <v>219</v>
      </c>
      <c r="CK4" s="169" t="s">
        <v>238</v>
      </c>
      <c r="CL4" s="169" t="s">
        <v>219</v>
      </c>
      <c r="CM4" s="370" t="s">
        <v>238</v>
      </c>
      <c r="CN4" s="169" t="s">
        <v>235</v>
      </c>
      <c r="CO4" s="169" t="s">
        <v>235</v>
      </c>
      <c r="CP4" s="163" t="s">
        <v>17</v>
      </c>
      <c r="CQ4" s="159" t="s">
        <v>16</v>
      </c>
      <c r="CR4" s="159" t="s">
        <v>18</v>
      </c>
      <c r="CS4" s="159" t="s">
        <v>16</v>
      </c>
      <c r="CT4" s="159" t="s">
        <v>18</v>
      </c>
      <c r="CU4" s="159" t="s">
        <v>16</v>
      </c>
      <c r="CV4" s="159" t="s">
        <v>18</v>
      </c>
      <c r="CW4" s="159" t="s">
        <v>16</v>
      </c>
      <c r="CX4" s="159" t="s">
        <v>18</v>
      </c>
      <c r="CY4" s="159" t="s">
        <v>16</v>
      </c>
      <c r="CZ4" s="159" t="s">
        <v>18</v>
      </c>
      <c r="DA4" s="159" t="s">
        <v>16</v>
      </c>
      <c r="DB4" s="159" t="s">
        <v>18</v>
      </c>
      <c r="DC4" s="159" t="s">
        <v>16</v>
      </c>
      <c r="DD4" s="159" t="s">
        <v>18</v>
      </c>
      <c r="DE4" s="159" t="s">
        <v>16</v>
      </c>
      <c r="DF4" s="159" t="s">
        <v>18</v>
      </c>
      <c r="DG4" s="159" t="s">
        <v>16</v>
      </c>
      <c r="DH4" s="159" t="s">
        <v>18</v>
      </c>
      <c r="DI4" s="159" t="s">
        <v>16</v>
      </c>
      <c r="DJ4" s="159" t="s">
        <v>18</v>
      </c>
      <c r="DK4" s="159" t="s">
        <v>16</v>
      </c>
      <c r="DL4" s="159" t="s">
        <v>18</v>
      </c>
      <c r="DM4" s="159" t="s">
        <v>16</v>
      </c>
      <c r="DN4" s="159" t="s">
        <v>18</v>
      </c>
      <c r="DO4" s="159" t="s">
        <v>16</v>
      </c>
      <c r="DP4" s="159" t="s">
        <v>277</v>
      </c>
      <c r="DQ4" s="159" t="s">
        <v>278</v>
      </c>
      <c r="DR4" s="159" t="s">
        <v>19</v>
      </c>
      <c r="DS4" s="159" t="s">
        <v>16</v>
      </c>
      <c r="DT4" s="159" t="s">
        <v>160</v>
      </c>
      <c r="DU4" s="159" t="s">
        <v>157</v>
      </c>
      <c r="DV4" s="159" t="s">
        <v>16</v>
      </c>
      <c r="DW4" s="159" t="s">
        <v>157</v>
      </c>
      <c r="DX4" s="159" t="s">
        <v>159</v>
      </c>
      <c r="DY4" s="159" t="s">
        <v>526</v>
      </c>
      <c r="DZ4" s="313" t="s">
        <v>522</v>
      </c>
      <c r="EA4" s="159" t="s">
        <v>527</v>
      </c>
      <c r="EB4" s="313" t="s">
        <v>522</v>
      </c>
      <c r="EC4" s="159" t="s">
        <v>527</v>
      </c>
      <c r="ED4" s="89" t="s">
        <v>16</v>
      </c>
      <c r="EE4" s="76" t="s">
        <v>264</v>
      </c>
      <c r="EF4" s="89" t="s">
        <v>16</v>
      </c>
      <c r="EG4" s="76" t="s">
        <v>264</v>
      </c>
      <c r="EH4" s="100" t="s">
        <v>20</v>
      </c>
      <c r="EI4" s="103" t="s">
        <v>258</v>
      </c>
      <c r="EJ4" s="52" t="s">
        <v>217</v>
      </c>
      <c r="EK4" s="58" t="s">
        <v>218</v>
      </c>
      <c r="ER4" s="91" t="s">
        <v>14</v>
      </c>
      <c r="ES4" s="92" t="s">
        <v>15</v>
      </c>
      <c r="ET4" s="93" t="s">
        <v>109</v>
      </c>
    </row>
    <row r="5" spans="1:150" ht="15" hidden="1" customHeight="1">
      <c r="B5" s="94" t="str">
        <f>B4</f>
        <v>Sr. No.</v>
      </c>
      <c r="C5" s="94" t="str">
        <f>C4</f>
        <v>DISTRIBUTOR NAME</v>
      </c>
      <c r="D5" s="94" t="str">
        <f>$D$2&amp;"//"&amp;$D$3&amp;"//"&amp;D4</f>
        <v>GAIA MILK //TM 500 ML// Crt</v>
      </c>
      <c r="E5" s="94" t="str">
        <f>$D$2&amp;"//"&amp;$D$3&amp;"//"&amp;E4</f>
        <v>GAIA MILK //TM 500 ML//Pkt</v>
      </c>
      <c r="F5" s="94" t="str">
        <f>$D$2&amp;"//"&amp;$D$3&amp;"//"&amp;F4</f>
        <v>GAIA MILK //TM 500 ML//Free
Pkt</v>
      </c>
      <c r="G5" s="161" t="str">
        <f>$D$2&amp;"//"&amp;$G$3&amp;"//"&amp;G4</f>
        <v>GAIA MILK //CM 500 ML// Crt</v>
      </c>
      <c r="H5" s="161" t="str">
        <f>$D$2&amp;"//"&amp;$G$3&amp;"//"&amp;H4</f>
        <v>GAIA MILK //CM 500 ML//Pkt</v>
      </c>
      <c r="I5" s="161" t="str">
        <f>$D$2&amp;"//"&amp;$G$3&amp;"//"&amp;I4</f>
        <v>GAIA MILK //CM 500 ML//Free
Pkt</v>
      </c>
      <c r="J5" s="161" t="str">
        <f>$D$2&amp;"//"&amp;$J$3&amp;"//"&amp;J4</f>
        <v>GAIA MILK //Maxx UHT 110 ml//CBX</v>
      </c>
      <c r="K5" s="161" t="str">
        <f>$D$2&amp;"//"&amp;$J$3&amp;"//"&amp;K4</f>
        <v>GAIA MILK //Maxx UHT 110 ml//Pc</v>
      </c>
      <c r="L5" s="161" t="str">
        <f>$D$2&amp;"//"&amp;$J$3&amp;"//"&amp;L4</f>
        <v>GAIA MILK //Maxx UHT 110 ml//Free
Pkt</v>
      </c>
      <c r="M5" s="161" t="str">
        <f>$D$2&amp;"//"&amp;$M$3&amp;"//"&amp;M4</f>
        <v>GAIA MILK //Gaia Maxx UHT 400ml//CBX</v>
      </c>
      <c r="N5" s="161" t="str">
        <f>$D$2&amp;"//"&amp;$M$3&amp;"//"&amp;N4</f>
        <v>GAIA MILK //Gaia Maxx UHT 400ml//Pc</v>
      </c>
      <c r="O5" s="161" t="str">
        <f>$D$2&amp;"//"&amp;$M$3&amp;"//"&amp;O4</f>
        <v>GAIA MILK //Gaia Maxx UHT 400ml//Free
Pkt</v>
      </c>
      <c r="P5" s="161" t="str">
        <f>$D$2&amp;"//"&amp;$P$3&amp;"//"&amp;P4</f>
        <v>GAIA MILK //Gaia Premium Milk UHT Tetra Pack 1 Ltr//CBX</v>
      </c>
      <c r="Q5" s="161" t="str">
        <f>$D$2&amp;"//"&amp;$P$3&amp;"//"&amp;Q4</f>
        <v>GAIA MILK //Gaia Premium Milk UHT Tetra Pack 1 Ltr//Pkt</v>
      </c>
      <c r="R5" s="161" t="str">
        <f>$D$2&amp;"//"&amp;$P$3&amp;"//"&amp;R4</f>
        <v>GAIA MILK //Gaia Premium Milk UHT Tetra Pack 1 Ltr//Free
Pkt</v>
      </c>
      <c r="S5" s="161" t="str">
        <f>$D$2&amp;"//"&amp;$S$3&amp;"//"&amp;S4</f>
        <v>GAIA MILK //Gaia Lite Milk UHT Tetra Pack 1Ltr//CBX</v>
      </c>
      <c r="T5" s="161" t="str">
        <f>$D$2&amp;"//"&amp;$S$3&amp;"//"&amp;T4</f>
        <v>GAIA MILK //Gaia Lite Milk UHT Tetra Pack 1Ltr//Pkt</v>
      </c>
      <c r="U5" s="161" t="str">
        <f>$D$2&amp;"//"&amp;$S$3&amp;"//"&amp;U4</f>
        <v>GAIA MILK //Gaia Lite Milk UHT Tetra Pack 1Ltr//Free
Pkt</v>
      </c>
      <c r="V5" s="161" t="str">
        <f>$D$2&amp;"//"&amp;$V$3&amp;"//"&amp;V4</f>
        <v>GAIA MILK //Gaia Gold Milk UHT Tetra Pack 1Ltr//CBX</v>
      </c>
      <c r="W5" s="161" t="str">
        <f>$D$2&amp;"//"&amp;$V$3&amp;"//"&amp;W4</f>
        <v>GAIA MILK //Gaia Gold Milk UHT Tetra Pack 1Ltr//Pkt</v>
      </c>
      <c r="X5" s="161" t="str">
        <f>$D$2&amp;"//"&amp;$V$3&amp;"//"&amp;X4</f>
        <v>GAIA MILK //Gaia Gold Milk UHT Tetra Pack 1Ltr//Free
Pkt</v>
      </c>
      <c r="Y5" s="161" t="str">
        <f>$Y$2&amp;"//"&amp;$Y$3&amp;"//"&amp;Y4</f>
        <v>GAIA CUPS DAHI //Gaia Mishti Doi 80g//BOX</v>
      </c>
      <c r="Z5" s="161" t="str">
        <f>$Y$2&amp;"//"&amp;$Y$3&amp;"//"&amp;Z4</f>
        <v>GAIA CUPS DAHI //Gaia Mishti Doi 80g//Cups</v>
      </c>
      <c r="AA5" s="161" t="str">
        <f>$Y$2&amp;"//"&amp;$Y$3&amp;"//"&amp;AA4</f>
        <v>GAIA CUPS DAHI //Gaia Mishti Doi 80g//Free Box</v>
      </c>
      <c r="AB5" s="161" t="str">
        <f>$Y$2&amp;"//"&amp;$AB$3&amp;"//"&amp;AB4</f>
        <v>GAIA CUPS DAHI //DAHI CUP 200 GRMS Box(6Pc) //BOX</v>
      </c>
      <c r="AC5" s="161" t="str">
        <f>$Y$2&amp;"//"&amp;$AB$3&amp;"//"&amp;AC4</f>
        <v>GAIA CUPS DAHI //DAHI CUP 200 GRMS Box(6Pc) //Cups</v>
      </c>
      <c r="AD5" s="161" t="str">
        <f>$Y$2&amp;"//"&amp;$AB$3&amp;"//"&amp;AD4</f>
        <v>GAIA CUPS DAHI //DAHI CUP 200 GRMS Box(6Pc) //Free
Box</v>
      </c>
      <c r="AE5" s="362" t="str">
        <f>$Y$2&amp;"//"&amp;$AE$3&amp;"//"&amp;AE4</f>
        <v>GAIA CUPS DAHI //DAHI CUP 200 GRMS //BOX</v>
      </c>
      <c r="AF5" s="362" t="str">
        <f>$Y$2&amp;"//"&amp;$AE$3&amp;"//"&amp;AF4</f>
        <v>GAIA CUPS DAHI //DAHI CUP 200 GRMS //Cups</v>
      </c>
      <c r="AG5" s="362" t="str">
        <f>$Y$2&amp;"//"&amp;$AE$3&amp;"//"&amp;AG4</f>
        <v>GAIA CUPS DAHI //DAHI CUP 200 GRMS //Free
Box</v>
      </c>
      <c r="AH5" s="161" t="str">
        <f>$AH$2&amp;"//"&amp;$AH$3&amp;"//"&amp;AH4</f>
        <v xml:space="preserve">     GAIA PLAIN DAHI //PD 200 GRMS// Crt</v>
      </c>
      <c r="AI5" s="161" t="str">
        <f>$AH$2&amp;"//"&amp;$AH$3&amp;"//"&amp;AI4</f>
        <v xml:space="preserve">     GAIA PLAIN DAHI //PD 200 GRMS//Pkt</v>
      </c>
      <c r="AJ5" s="161" t="str">
        <f>$AH$2&amp;"//"&amp;$AH$3&amp;"//"&amp;AJ4</f>
        <v xml:space="preserve">     GAIA PLAIN DAHI //PD 200 GRMS//Free 
Pkt</v>
      </c>
      <c r="AK5" s="161" t="str">
        <f>$AH$2&amp;"//"&amp;$AK$3&amp;"//"&amp;AK4</f>
        <v xml:space="preserve">     GAIA PLAIN DAHI //PD 400 GRMS // Crt</v>
      </c>
      <c r="AL5" s="161" t="str">
        <f>$AH$2&amp;"//"&amp;$AK$3&amp;"//"&amp;AL4</f>
        <v xml:space="preserve">     GAIA PLAIN DAHI //PD 400 GRMS //Pkt</v>
      </c>
      <c r="AM5" s="161" t="str">
        <f>$AH$2&amp;"//"&amp;$AK$3&amp;"//"&amp;AM4</f>
        <v xml:space="preserve">     GAIA PLAIN DAHI //PD 400 GRMS //Free 
Pkt</v>
      </c>
      <c r="AN5" s="161" t="str">
        <f>$AH$2&amp;"//"&amp;$AN$3&amp;"//"&amp;AN4</f>
        <v xml:space="preserve">     GAIA PLAIN DAHI //PD 1 KG  // Crt</v>
      </c>
      <c r="AO5" s="161" t="str">
        <f>$AH$2&amp;"//"&amp;$AN$3&amp;"//"&amp;AO4</f>
        <v xml:space="preserve">     GAIA PLAIN DAHI //PD 1 KG  //Pkt</v>
      </c>
      <c r="AP5" s="161" t="str">
        <f>$AH$2&amp;"//"&amp;$AN$3&amp;"//"&amp;AP4</f>
        <v xml:space="preserve">     GAIA PLAIN DAHI //PD 1 KG  //Free 
Pkt</v>
      </c>
      <c r="AQ5" s="161" t="str">
        <f>$AH$2&amp;"//"&amp;$AQ$3&amp;"//"&amp;AQ4</f>
        <v xml:space="preserve">     GAIA PLAIN DAHI //PD 5 KG // Crt</v>
      </c>
      <c r="AR5" s="161" t="str">
        <f>$AH$2&amp;"//"&amp;$AQ$3&amp;"//"&amp;AR4</f>
        <v xml:space="preserve">     GAIA PLAIN DAHI //PD 5 KG //Pkt</v>
      </c>
      <c r="AS5" s="161" t="str">
        <f>$AH$2&amp;"//"&amp;$AQ$3&amp;"//"&amp;AS4</f>
        <v xml:space="preserve">     GAIA PLAIN DAHI //PD 5 KG //Free 
Pkt</v>
      </c>
      <c r="AT5" s="161" t="str">
        <f>$AH$2&amp;"//"&amp;$AT$3&amp;"//"&amp;AT4</f>
        <v xml:space="preserve">     GAIA PLAIN DAHI //PD
5 KG//BKT</v>
      </c>
      <c r="AU5" s="161" t="str">
        <f>$AH$2&amp;"//"&amp;$AU$3&amp;"//"&amp;AU4</f>
        <v xml:space="preserve">     GAIA PLAIN DAHI //PD 15 KG//BKT</v>
      </c>
      <c r="AV5" s="161" t="str">
        <f>$AV$2&amp;"//"&amp;$AV$3&amp;"//"&amp;AV4</f>
        <v>GAIA FLAVOURED DAHI//LYCHEE 90 GRMS//BOX</v>
      </c>
      <c r="AW5" s="161" t="str">
        <f>$AV$2&amp;"//"&amp;$AV$3&amp;"//"&amp;AW4</f>
        <v>GAIA FLAVOURED DAHI//LYCHEE 90 GRMS//Cups</v>
      </c>
      <c r="AX5" s="161" t="str">
        <f>$AV$2&amp;"//"&amp;$AV$3&amp;"//"&amp;AX4</f>
        <v>GAIA FLAVOURED DAHI//LYCHEE 90 GRMS//Free 
Box</v>
      </c>
      <c r="AY5" s="161" t="str">
        <f>$AV$2&amp;"//"&amp;$AY$3&amp;"//"&amp;AY4</f>
        <v>GAIA FLAVOURED DAHI//MUSKMELON   90 GRMS//BOX</v>
      </c>
      <c r="AZ5" s="161" t="str">
        <f>$AV$2&amp;"//"&amp;$AY$3&amp;"//"&amp;AZ4</f>
        <v>GAIA FLAVOURED DAHI//MUSKMELON   90 GRMS//Cups</v>
      </c>
      <c r="BA5" s="161" t="str">
        <f>$AV$2&amp;"//"&amp;$AY$3&amp;"//"&amp;BA4</f>
        <v>GAIA FLAVOURED DAHI//MUSKMELON   90 GRMS//Free 
Box</v>
      </c>
      <c r="BB5" s="161" t="str">
        <f>$BB$2&amp;"//"&amp;$BB$3&amp;"//"&amp;BB4</f>
        <v>GAIA KADHI DAHI//KD 200 GRMS// Crt</v>
      </c>
      <c r="BC5" s="161" t="str">
        <f>$BB$2&amp;"//"&amp;$BB$3&amp;"//"&amp;BC4</f>
        <v>GAIA KADHI DAHI//KD 200 GRMS//Pkt</v>
      </c>
      <c r="BD5" s="161" t="str">
        <f>$BB$2&amp;"//"&amp;$BB$3&amp;"//"&amp;BD4</f>
        <v>GAIA KADHI DAHI//KD 200 GRMS//Free 
Pkt</v>
      </c>
      <c r="BE5" s="161" t="str">
        <f>$BB$2&amp;"//"&amp;$BE$3&amp;"//"&amp;BE4</f>
        <v>GAIA KADHI DAHI//KD 1 KG // Crt</v>
      </c>
      <c r="BF5" s="161" t="str">
        <f>$BB$2&amp;"//"&amp;$BE$3&amp;"//"&amp;BF4</f>
        <v>GAIA KADHI DAHI//KD 1 KG //Pkt</v>
      </c>
      <c r="BG5" s="161" t="str">
        <f>$BB$2&amp;"//"&amp;$BE$3&amp;"//"&amp;BG4</f>
        <v>GAIA KADHI DAHI//KD 1 KG //Free 
Pkt</v>
      </c>
      <c r="BH5" s="161" t="str">
        <f>$BB$2&amp;"//"&amp;$BH$3&amp;"//"&amp;BH4</f>
        <v>GAIA KADHI DAHI//KD 5 KG // Crt</v>
      </c>
      <c r="BI5" s="161" t="str">
        <f>$BB$2&amp;"//"&amp;$BH$3&amp;"//"&amp;BI4</f>
        <v>GAIA KADHI DAHI//KD 5 KG //Pkt</v>
      </c>
      <c r="BJ5" s="161" t="str">
        <f>$BB$2&amp;"//"&amp;$BH$3&amp;"//"&amp;BJ4</f>
        <v>GAIA KADHI DAHI//KD 5 KG //Free 
Pkt</v>
      </c>
      <c r="BK5" s="161" t="str">
        <f>$BB$2&amp;"//"&amp;$BK$3&amp;"//"&amp;BK4</f>
        <v>GAIA KADHI DAHI//KD
5 KG //BKT</v>
      </c>
      <c r="BL5" s="161" t="str">
        <f>$BB$2&amp;"//"&amp;$BL$3&amp;"//"&amp;BL4</f>
        <v>GAIA KADHI DAHI//KD 15KG //BKT</v>
      </c>
      <c r="BM5" s="161" t="str">
        <f>$BM$2&amp;"//"&amp;$BM$3&amp;"//"&amp;BM4</f>
        <v>MASALA CHAAS 200 GRMS//// Crt</v>
      </c>
      <c r="BN5" s="161" t="str">
        <f>$BM$2&amp;"//"&amp;$BM$3&amp;"//"&amp;BN4</f>
        <v>MASALA CHAAS 200 GRMS////Pkt</v>
      </c>
      <c r="BO5" s="161" t="str">
        <f>$BM$2&amp;"//"&amp;$BM$3&amp;"//"&amp;BO4</f>
        <v>MASALA CHAAS 200 GRMS////Free 
Pkt</v>
      </c>
      <c r="BP5" s="161" t="str">
        <f>$BP$2&amp;"//"&amp;$BP$3&amp;"//"&amp;BP4</f>
        <v>GAIA LASSI //SWEET LASSI 180 GRMS// Crt</v>
      </c>
      <c r="BQ5" s="161" t="str">
        <f>$BP$2&amp;"//"&amp;$BP$3&amp;"//"&amp;BQ4</f>
        <v>GAIA LASSI //SWEET LASSI 180 GRMS//Pkt</v>
      </c>
      <c r="BR5" s="161" t="str">
        <f>$BP$2&amp;"//"&amp;$BP$3&amp;"//"&amp;BR4</f>
        <v>GAIA LASSI //SWEET LASSI 180 GRMS//Free 
Pkt</v>
      </c>
      <c r="BS5" s="161" t="str">
        <f>$BP$2&amp;"//"&amp;$BS$3&amp;"//"&amp;BS4</f>
        <v>GAIA LASSI //PLAIN (GLASS) LASSI 180 GRMS//BOX3</v>
      </c>
      <c r="BT5" s="161" t="str">
        <f>$BP$2&amp;"//"&amp;$BS$3&amp;"//"&amp;BT4</f>
        <v>GAIA LASSI //PLAIN (GLASS) LASSI 180 GRMS//Glass</v>
      </c>
      <c r="BU5" s="161" t="str">
        <f>$BP$2&amp;"//"&amp;$BS$3&amp;"//"&amp;BU4</f>
        <v>GAIA LASSI //PLAIN (GLASS) LASSI 180 GRMS//Free 
Box</v>
      </c>
      <c r="BV5" s="161" t="str">
        <f>$BP$2&amp;"//"&amp;$BV$3&amp;"//"&amp;BV4</f>
        <v>GAIA LASSI //MANGO LASSI 180 GRMS//BOX2</v>
      </c>
      <c r="BW5" s="161" t="str">
        <f>$BP$2&amp;"//"&amp;$BV$3&amp;"//"&amp;BW4</f>
        <v>GAIA LASSI //MANGO LASSI 180 GRMS//Glass</v>
      </c>
      <c r="BX5" s="161" t="str">
        <f>$BP$2&amp;"//"&amp;$BV$3&amp;"//"&amp;BX4</f>
        <v>GAIA LASSI //MANGO LASSI 180 GRMS//Free 
Box</v>
      </c>
      <c r="BY5" s="161" t="str">
        <f>$BP$2&amp;"//"&amp;$BY$3&amp;"//"&amp;BY4</f>
        <v>GAIA LASSI //STRAWBERRY LASSI 180 GRMS//BOX2</v>
      </c>
      <c r="BZ5" s="161" t="str">
        <f>$BP$2&amp;"//"&amp;$BY$3&amp;"//"&amp;BZ4</f>
        <v>GAIA LASSI //STRAWBERRY LASSI 180 GRMS//Glass</v>
      </c>
      <c r="CA5" s="161" t="str">
        <f>$BP$2&amp;"//"&amp;$BY$3&amp;"//"&amp;CA4</f>
        <v>GAIA LASSI //STRAWBERRY LASSI 180 GRMS//Free 
Box</v>
      </c>
      <c r="CB5" s="161" t="str">
        <f>$CB$2&amp;"//"&amp;$CB$2&amp;"//"&amp;CB4</f>
        <v>MASALA CHAAS GLAAS 180 GRMS//MASALA CHAAS GLAAS 180 GRMS//Box</v>
      </c>
      <c r="CC5" s="161" t="str">
        <f>$CB$2&amp;"//"&amp;$CB$2&amp;"//"&amp;CC4</f>
        <v>MASALA CHAAS GLAAS 180 GRMS//MASALA CHAAS GLAAS 180 GRMS//Glass</v>
      </c>
      <c r="CD5" s="161" t="str">
        <f>$CB$2&amp;"//"&amp;$CB$2&amp;"//"&amp;CD4</f>
        <v>MASALA CHAAS GLAAS 180 GRMS//MASALA CHAAS GLAAS 180 GRMS//Free Box</v>
      </c>
      <c r="CE5" s="94" t="str">
        <f>$CE$2&amp;"//"&amp;$CE$3&amp;"//"&amp;CE4</f>
        <v>GAIA PANEER//PANEER 
200 GRMS//BOX</v>
      </c>
      <c r="CF5" s="94" t="str">
        <f>$CE$2&amp;"//"&amp;$CE$3&amp;"//"&amp;CF4</f>
        <v>GAIA PANEER//PANEER 
200 GRMS//Pkt</v>
      </c>
      <c r="CG5" s="94" t="str">
        <f>$CE$2&amp;"//"&amp;$CE$3&amp;"//"&amp;CG4</f>
        <v>GAIA PANEER//PANEER 
200 GRMS//Free 
Pkt</v>
      </c>
      <c r="CH5" s="94" t="str">
        <f>"MASALA//"&amp;$CH$3&amp;"//"&amp;$CH$4</f>
        <v>MASALA//Zoff
Garam
Mashala//Free 
Pkt</v>
      </c>
      <c r="CI5" s="94" t="str">
        <f>$CE$2&amp;"//"&amp;$CI$3&amp;"//"&amp;CI4</f>
        <v>GAIA PANEER//PANEER 500 GRMS //Brand</v>
      </c>
      <c r="CJ5" s="94" t="str">
        <f>$CE$2&amp;"//"&amp;$CI$3&amp;"//"&amp;CJ4</f>
        <v>GAIA PANEER//PANEER 500 GRMS //Free 
Pkt</v>
      </c>
      <c r="CK5" s="94" t="str">
        <f>$CE$2&amp;"//"&amp;$CK$3&amp;"//"&amp;CK4</f>
        <v>GAIA PANEER//PANEER 1 KG//Brand</v>
      </c>
      <c r="CL5" s="94" t="str">
        <f>$CE$2&amp;"//"&amp;$CK$3&amp;"//"&amp;CL4</f>
        <v>GAIA PANEER//PANEER 1 KG//Free 
Pkt</v>
      </c>
      <c r="CM5" s="94" t="str">
        <f>$CE$2&amp;"//"&amp;$CM$3&amp;"//"&amp;CM4</f>
        <v>GAIA PANEER//PANEER 5 KG//Brand</v>
      </c>
      <c r="CN5" s="94" t="str">
        <f>$CN$2&amp;"//"&amp;$CN$3&amp;"//"&amp;CN4</f>
        <v>LOOSE PANEER//1 KG//Loose</v>
      </c>
      <c r="CO5" s="94" t="str">
        <f>$CN$2&amp;"//"&amp;$CO$3&amp;"//"&amp;CO4</f>
        <v>LOOSE PANEER//5 KG //Loose</v>
      </c>
      <c r="CP5" s="161" t="str">
        <f>$CP$2&amp;"//"&amp;$CP$2&amp;"//"&amp;CP4</f>
        <v>TOTAL
PANEER //TOTAL
PANEER //(IN KG)</v>
      </c>
      <c r="CQ5" s="161" t="str">
        <f>$CQ$2&amp;"//"&amp;$CQ$3&amp;"//"&amp;CQ4</f>
        <v>GAIA PREMIUM DESI GHEE //GHEE 100 ML//BOX</v>
      </c>
      <c r="CR5" s="161" t="str">
        <f>$CQ$2&amp;"//"&amp;$CQ$3&amp;"//"&amp;CR4</f>
        <v>GAIA PREMIUM DESI GHEE //GHEE 100 ML//JAR</v>
      </c>
      <c r="CS5" s="161" t="str">
        <f>$CQ$2&amp;"//"&amp;$CS$3&amp;"//"&amp;CS4</f>
        <v>GAIA PREMIUM DESI GHEE //GHEE 200 ML//BOX</v>
      </c>
      <c r="CT5" s="161" t="str">
        <f>$CQ$2&amp;"//"&amp;$CS$3&amp;"//"&amp;CT4</f>
        <v>GAIA PREMIUM DESI GHEE //GHEE 200 ML//JAR</v>
      </c>
      <c r="CU5" s="161" t="str">
        <f>$CQ$2&amp;"//"&amp;$CU$3&amp;"//"&amp;CU4</f>
        <v>GAIA PREMIUM DESI GHEE //GHEE 500 ML//BOX</v>
      </c>
      <c r="CV5" s="161" t="str">
        <f>$CQ$2&amp;"//"&amp;$CU$3&amp;"//"&amp;CV4</f>
        <v>GAIA PREMIUM DESI GHEE //GHEE 500 ML//JAR</v>
      </c>
      <c r="CW5" s="161" t="str">
        <f>$CQ$2&amp;"//"&amp;$CW$3&amp;"//"&amp;CW4</f>
        <v>GAIA PREMIUM DESI GHEE //GHEE 1 LTR  //BOX</v>
      </c>
      <c r="CX5" s="161" t="str">
        <f>$CQ$2&amp;"//"&amp;$CW$3&amp;"//"&amp;CX4</f>
        <v>GAIA PREMIUM DESI GHEE //GHEE 1 LTR  //JAR</v>
      </c>
      <c r="CY5" s="161" t="str">
        <f>$CQ$2&amp;"//"&amp;$CY$3&amp;"//"&amp;CY4</f>
        <v>GAIA PREMIUM DESI GHEE //GHEE 1 LTR Ceka Pack//BOX</v>
      </c>
      <c r="CZ5" s="161" t="str">
        <f>$CQ$2&amp;"//"&amp;$CY$3&amp;"//"&amp;CZ4</f>
        <v>GAIA PREMIUM DESI GHEE //GHEE 1 LTR Ceka Pack//JAR</v>
      </c>
      <c r="DA5" s="161" t="str">
        <f>$CQ$2&amp;"//"&amp;$DA$3&amp;"//"&amp;DA4</f>
        <v>GAIA PREMIUM DESI GHEE //Cow GHEE 1 LTR Ceka Pack //BOX</v>
      </c>
      <c r="DB5" s="161" t="str">
        <f>$CQ$2&amp;"//"&amp;$DA$3&amp;"//"&amp;DB4</f>
        <v>GAIA PREMIUM DESI GHEE //Cow GHEE 1 LTR Ceka Pack //JAR</v>
      </c>
      <c r="DC5" s="161" t="str">
        <f>$CQ$2&amp;"//"&amp;$DC$3&amp;"//"&amp;DC4</f>
        <v>GAIA PREMIUM DESI GHEE //GHEE 900 ML Ceka Pack//BOX</v>
      </c>
      <c r="DD5" s="161" t="str">
        <f>$CQ$2&amp;"//"&amp;$DC$3&amp;"//"&amp;DD4</f>
        <v>GAIA PREMIUM DESI GHEE //GHEE 900 ML Ceka Pack//JAR</v>
      </c>
      <c r="DE5" s="161" t="str">
        <f>$CQ$2&amp;"//"&amp;$DE$3&amp;"//"&amp;DE4</f>
        <v>GAIA PREMIUM DESI GHEE //Cow GHEE 900 ML Ceka Pack //BOX</v>
      </c>
      <c r="DF5" s="161" t="str">
        <f>$CQ$2&amp;"//"&amp;$DE$3&amp;"//"&amp;DF4</f>
        <v>GAIA PREMIUM DESI GHEE //Cow GHEE 900 ML Ceka Pack //JAR</v>
      </c>
      <c r="DG5" s="161" t="str">
        <f>$CQ$2&amp;"//"&amp;$DG$3&amp;"//"&amp;DG4</f>
        <v>GAIA PREMIUM DESI GHEE //GHEE 5 LTRS //BOX</v>
      </c>
      <c r="DH5" s="161" t="str">
        <f>$CQ$2&amp;"//"&amp;$DG$3&amp;"//"&amp;DH4</f>
        <v>GAIA PREMIUM DESI GHEE //GHEE 5 LTRS //JAR</v>
      </c>
      <c r="DI5" s="161" t="str">
        <f>$CQ$2&amp;"//"&amp;$DI$3&amp;"//"&amp;DI4</f>
        <v>GAIA PREMIUM DESI GHEE //COW GHEE 200 ML//BOX</v>
      </c>
      <c r="DJ5" s="161" t="str">
        <f>$CQ$2&amp;"//"&amp;$DI$3&amp;"//"&amp;DJ4</f>
        <v>GAIA PREMIUM DESI GHEE //COW GHEE 200 ML//JAR</v>
      </c>
      <c r="DK5" s="161" t="str">
        <f>$CQ$2&amp;"//"&amp;$DK$3&amp;"//"&amp;DK4</f>
        <v>GAIA PREMIUM DESI GHEE //COW GHEE 500 ML//BOX</v>
      </c>
      <c r="DL5" s="161" t="str">
        <f>$CQ$2&amp;"//"&amp;$DK$3&amp;"//"&amp;DL4</f>
        <v>GAIA PREMIUM DESI GHEE //COW GHEE 500 ML//JAR</v>
      </c>
      <c r="DM5" s="161" t="str">
        <f>$CQ$2&amp;"//"&amp;$DM$3&amp;"//"&amp;DM4</f>
        <v>GAIA PREMIUM DESI GHEE //COW GHEE 1LTR//BOX</v>
      </c>
      <c r="DN5" s="161" t="str">
        <f>$CQ$2&amp;"//"&amp;$DM$3&amp;"//"&amp;DN4</f>
        <v>GAIA PREMIUM DESI GHEE //COW GHEE 1LTR//JAR</v>
      </c>
      <c r="DO5" s="161" t="str">
        <f>$CQ$2&amp;"//"&amp;$DO$3&amp;"//"&amp;DO4</f>
        <v>GAIA PREMIUM DESI GHEE //GHEE 20 ML Pouch//BOX</v>
      </c>
      <c r="DP5" s="161" t="str">
        <f>$CQ$2&amp;"//"&amp;$DO$3&amp;"//"&amp;DP4</f>
        <v>GAIA PREMIUM DESI GHEE //GHEE 20 ML Pouch//Jar</v>
      </c>
      <c r="DQ5" s="161" t="str">
        <f>$CQ$2&amp;"//"&amp;$DO$3&amp;"//"&amp;DQ4</f>
        <v>GAIA PREMIUM DESI GHEE //GHEE 20 ML Pouch//Free Jar</v>
      </c>
      <c r="DR5" s="161" t="str">
        <f>$CQ$2&amp;"//"&amp;$DR$3&amp;"//"&amp;DR4</f>
        <v>GAIA PREMIUM DESI GHEE //GHEE 15 KG //TIN</v>
      </c>
      <c r="DS5" s="161" t="str">
        <f>$DS$2&amp;"//"&amp;$DS$3&amp;"//"&amp;DS4</f>
        <v>SWEETS//Shrikhand KE 80g//BOX</v>
      </c>
      <c r="DT5" s="161" t="str">
        <f>$DS$2&amp;"//"&amp;$DS$3&amp;"//"&amp;DT4</f>
        <v>SWEETS//Shrikhand KE 80g//Cup</v>
      </c>
      <c r="DU5" s="161" t="str">
        <f>$DS$2&amp;"//"&amp;$DS$3&amp;"//"&amp;DU4</f>
        <v>SWEETS//Shrikhand KE 80g//Free Box</v>
      </c>
      <c r="DV5" s="161" t="str">
        <f>$DS$2&amp;"//"&amp;$DV$3&amp;"//"&amp;DV4</f>
        <v>SWEETS//Shrikhand KE 80g-Box(6Pc)//BOX</v>
      </c>
      <c r="DW5" s="161" t="str">
        <f>$DS$2&amp;"//"&amp;$DV$3&amp;"//"&amp;DW4</f>
        <v>SWEETS//Shrikhand KE 80g-Box(6Pc)//Free Box</v>
      </c>
      <c r="DX5" s="161" t="str">
        <f>$DS$2&amp;"//"&amp;$DX$3&amp;"//"&amp;DX4</f>
        <v>SWEETS//Shahi Rabdi 80g//Trey</v>
      </c>
      <c r="DY5" s="161" t="str">
        <f>$DS$2&amp;"//"&amp;$DX$3&amp;"//"&amp;DY4</f>
        <v>SWEETS//Shahi Rabdi 80g//Free Tray</v>
      </c>
      <c r="DZ5" s="161" t="str">
        <f>$DS$2&amp;"//"&amp;$DZ$3&amp;"//"&amp;DZ4</f>
        <v>SWEETS//Shahi Rabdi 80g//Box</v>
      </c>
      <c r="EA5" s="161" t="str">
        <f>$DS$2&amp;"//"&amp;$DZ$3&amp;"//"&amp;EA4</f>
        <v>SWEETS//Shahi Rabdi 80g//Free box</v>
      </c>
      <c r="EB5" s="161" t="str">
        <f>$DS$2&amp;"//"&amp;$EB$3&amp;"//"&amp;EB4</f>
        <v>SWEETS//Shahi Rabdi 80g-Box(6Pc)//Box</v>
      </c>
      <c r="EC5" s="161" t="str">
        <f>$DS$2&amp;"//"&amp;$EB$3&amp;"//"&amp;EC4</f>
        <v>SWEETS//Shahi Rabdi 80g-Box(6Pc)//Free box</v>
      </c>
      <c r="ED5" s="94" t="str">
        <f>$DS$2&amp;"//"&amp;$ED$3&amp;"//"&amp;ED4</f>
        <v>SWEETS//Peda 200g//BOX</v>
      </c>
      <c r="EE5" s="94" t="str">
        <f>$DS$2&amp;"//"&amp;$ED$3&amp;"//"&amp;EE4</f>
        <v>SWEETS//Peda 200g//Free 
CBX</v>
      </c>
      <c r="EF5" s="94" t="str">
        <f>$DS$2&amp;"//"&amp;$EF$3&amp;"//"&amp;EF4</f>
        <v>SWEETS//Kesar Peda 200g//BOX</v>
      </c>
      <c r="EG5" s="94" t="str">
        <f>$DS$2&amp;"//"&amp;$EF$3&amp;"//"&amp;EG4</f>
        <v>SWEETS//Kesar Peda 200g//Free 
CBX</v>
      </c>
      <c r="EH5" s="94" t="str">
        <f>$DS$2&amp;"//"&amp;$EH$3&amp;"//"&amp;EH4</f>
        <v xml:space="preserve">SWEETS//BROWN 1KG//KG </v>
      </c>
      <c r="EI5" s="94" t="str">
        <f>$EI$2&amp;"//"&amp;$EI$2&amp;"//"&amp;EI4</f>
        <v>ORDER
AMOUNT //ORDER
AMOUNT //Value in Rs.</v>
      </c>
      <c r="EJ5" s="94" t="str">
        <f>$EI$2&amp;"//"&amp;$EI$2&amp;"//"&amp;EJ4</f>
        <v>ORDER
AMOUNT //ORDER
AMOUNT //Bill NO</v>
      </c>
      <c r="EK5" s="94" t="str">
        <f>$EI$2&amp;"//"&amp;$EI$2&amp;"//"&amp;EK4</f>
        <v>ORDER
AMOUNT //ORDER
AMOUNT //CHALAN NO</v>
      </c>
      <c r="ER5" s="94"/>
      <c r="ES5" s="94"/>
      <c r="ET5" s="94"/>
    </row>
    <row r="6" spans="1:150" ht="15" customHeight="1">
      <c r="A6" t="b">
        <f>C6=Bhilai!C6</f>
        <v>1</v>
      </c>
      <c r="B6" s="69">
        <v>1</v>
      </c>
      <c r="C6" s="162" t="str">
        <f>IF(Bhilai!C6="","",Bhilai!C6)</f>
        <v>D-Mart Durg By Paas NH-6  Bhilai</v>
      </c>
      <c r="D6" s="167">
        <f t="shared" ref="D6:D8" si="0">E6*24</f>
        <v>624</v>
      </c>
      <c r="E6" s="167">
        <v>26</v>
      </c>
      <c r="F6" s="164">
        <v>0</v>
      </c>
      <c r="G6" s="167">
        <f t="shared" ref="G6:G8" si="1">H6*24</f>
        <v>624</v>
      </c>
      <c r="H6" s="167">
        <v>26</v>
      </c>
      <c r="I6" s="164">
        <v>0</v>
      </c>
      <c r="J6" s="164">
        <f>'Production Summary'!$N$6</f>
        <v>200</v>
      </c>
      <c r="K6" s="328">
        <f>'Production Summary'!$M$6</f>
        <v>7.5</v>
      </c>
      <c r="L6" s="164">
        <v>0</v>
      </c>
      <c r="M6" s="365">
        <f>'Production Summary'!$N$7</f>
        <v>612.72</v>
      </c>
      <c r="N6" s="367">
        <f>'Production Summary'!$M$7</f>
        <v>25.53</v>
      </c>
      <c r="O6" s="164">
        <v>0</v>
      </c>
      <c r="P6" s="164">
        <f>'Production Summary'!$N$8</f>
        <v>780</v>
      </c>
      <c r="Q6" s="164">
        <f>'Production Summary'!$M$8</f>
        <v>65</v>
      </c>
      <c r="R6" s="164">
        <v>0</v>
      </c>
      <c r="S6" s="164">
        <f>'Production Summary'!$N$9</f>
        <v>720</v>
      </c>
      <c r="T6" s="164">
        <f>'Production Summary'!$M$9</f>
        <v>60</v>
      </c>
      <c r="U6" s="164">
        <v>0</v>
      </c>
      <c r="V6" s="164">
        <f>'Production Summary'!$N$10</f>
        <v>876</v>
      </c>
      <c r="W6" s="164">
        <f>'Production Summary'!$M$10</f>
        <v>73</v>
      </c>
      <c r="X6" s="164">
        <v>0</v>
      </c>
      <c r="Y6" s="164">
        <f>'Production Summary'!$N$14</f>
        <v>177</v>
      </c>
      <c r="Z6" s="328">
        <f>'Production Summary'!$M$14</f>
        <v>14.75</v>
      </c>
      <c r="AA6" s="164">
        <v>0</v>
      </c>
      <c r="AB6" s="167">
        <f t="shared" ref="AB6:AB8" si="2">AC6*6</f>
        <v>127.5</v>
      </c>
      <c r="AC6" s="167">
        <v>21.25</v>
      </c>
      <c r="AD6" s="164">
        <v>0</v>
      </c>
      <c r="AE6" s="167">
        <f t="shared" ref="AE6:AE8" si="3">AF6*12</f>
        <v>255</v>
      </c>
      <c r="AF6" s="167">
        <v>21.25</v>
      </c>
      <c r="AG6" s="164">
        <v>0</v>
      </c>
      <c r="AH6" s="167">
        <f t="shared" ref="AH6:AH8" si="4">AI6*60</f>
        <v>1020</v>
      </c>
      <c r="AI6" s="167">
        <v>17</v>
      </c>
      <c r="AJ6" s="164">
        <v>0</v>
      </c>
      <c r="AK6" s="167">
        <f t="shared" ref="AK6:AK8" si="5">AL6*30</f>
        <v>892.5</v>
      </c>
      <c r="AL6" s="167">
        <v>29.75</v>
      </c>
      <c r="AM6" s="164">
        <v>0</v>
      </c>
      <c r="AN6" s="167">
        <f t="shared" ref="AN6:AN8" si="6">AO6*12</f>
        <v>867</v>
      </c>
      <c r="AO6" s="167">
        <v>72.25</v>
      </c>
      <c r="AP6" s="164">
        <v>0</v>
      </c>
      <c r="AQ6" s="164">
        <f>'Production Summary'!$N$21</f>
        <v>670</v>
      </c>
      <c r="AR6" s="164">
        <f>'Production Summary'!$M$21</f>
        <v>335</v>
      </c>
      <c r="AS6" s="164">
        <v>0</v>
      </c>
      <c r="AT6" s="386">
        <f>'Production Summary'!$N$22</f>
        <v>375</v>
      </c>
      <c r="AU6" s="164">
        <f>'Production Summary'!$N$23</f>
        <v>1050</v>
      </c>
      <c r="AV6" s="167">
        <f t="shared" ref="AV6:AV8" si="7">AW6*12</f>
        <v>150</v>
      </c>
      <c r="AW6" s="167">
        <v>12.5</v>
      </c>
      <c r="AX6" s="164">
        <v>0</v>
      </c>
      <c r="AY6" s="167">
        <f t="shared" ref="AY6:AY8" si="8">AZ6*12</f>
        <v>150</v>
      </c>
      <c r="AZ6" s="167">
        <v>12.5</v>
      </c>
      <c r="BA6" s="164">
        <v>0</v>
      </c>
      <c r="BB6" s="167">
        <f t="shared" ref="BB6:BB8" si="9">BC6*60</f>
        <v>816</v>
      </c>
      <c r="BC6" s="167">
        <v>13.6</v>
      </c>
      <c r="BD6" s="164">
        <v>0</v>
      </c>
      <c r="BE6" s="167">
        <f t="shared" ref="BE6:BE8" si="10">BF6*12</f>
        <v>612</v>
      </c>
      <c r="BF6" s="167">
        <v>51</v>
      </c>
      <c r="BG6" s="164">
        <v>0</v>
      </c>
      <c r="BH6" s="164">
        <f>'Production Summary'!$N$30</f>
        <v>500</v>
      </c>
      <c r="BI6" s="164">
        <f>'Production Summary'!$M$30</f>
        <v>250</v>
      </c>
      <c r="BJ6" s="164">
        <v>0</v>
      </c>
      <c r="BK6" s="386"/>
      <c r="BL6" s="164">
        <f>'Production Summary'!$N$32</f>
        <v>875</v>
      </c>
      <c r="BM6" s="167">
        <f t="shared" ref="BM6:BM8" si="11">BN6*60</f>
        <v>420</v>
      </c>
      <c r="BN6" s="167">
        <v>7</v>
      </c>
      <c r="BO6" s="164">
        <v>0</v>
      </c>
      <c r="BP6" s="167">
        <f t="shared" ref="BP6:BP8" si="12">BQ6*60</f>
        <v>540</v>
      </c>
      <c r="BQ6" s="167">
        <v>9</v>
      </c>
      <c r="BR6" s="164">
        <v>0</v>
      </c>
      <c r="BS6" s="167">
        <f t="shared" ref="BS6:BS8" si="13">BT6*10</f>
        <v>224.00000000000003</v>
      </c>
      <c r="BT6" s="167">
        <v>22.400000000000002</v>
      </c>
      <c r="BU6" s="164">
        <v>0</v>
      </c>
      <c r="BV6" s="167">
        <f t="shared" ref="BV6:BV8" si="14">BW6*10</f>
        <v>280</v>
      </c>
      <c r="BW6" s="167">
        <v>28</v>
      </c>
      <c r="BX6" s="164">
        <v>0</v>
      </c>
      <c r="BY6" s="167">
        <f t="shared" ref="BY6:BY8" si="15">BZ6*10</f>
        <v>280</v>
      </c>
      <c r="BZ6" s="167">
        <v>28</v>
      </c>
      <c r="CA6" s="164">
        <v>0</v>
      </c>
      <c r="CB6" s="167">
        <f t="shared" ref="CB6:CB8" si="16">CC6*10</f>
        <v>144</v>
      </c>
      <c r="CC6" s="167">
        <v>14.4</v>
      </c>
      <c r="CD6" s="164">
        <v>0</v>
      </c>
      <c r="CE6" s="164">
        <f>'Production Summary'!$N$42</f>
        <v>1136.3519999999996</v>
      </c>
      <c r="CF6" s="167">
        <v>80.36</v>
      </c>
      <c r="CG6" s="164">
        <v>0</v>
      </c>
      <c r="CH6" s="164">
        <v>0</v>
      </c>
      <c r="CI6" s="167">
        <v>184.5</v>
      </c>
      <c r="CJ6" s="164">
        <v>0</v>
      </c>
      <c r="CK6" s="164">
        <f>'Production Summary'!$N$44</f>
        <v>355</v>
      </c>
      <c r="CL6" s="164">
        <v>0</v>
      </c>
      <c r="CM6" s="375">
        <f>'Production Summary'!$N$45</f>
        <v>1650</v>
      </c>
      <c r="CN6" s="164">
        <f>'Production Summary'!$N$46</f>
        <v>270</v>
      </c>
      <c r="CO6" s="164">
        <f>'Production Summary'!$N$47</f>
        <v>1350</v>
      </c>
      <c r="CP6" s="166"/>
      <c r="CQ6" s="167">
        <f t="shared" ref="CQ6:CQ8" si="17">CR6*120</f>
        <v>7854</v>
      </c>
      <c r="CR6" s="167">
        <v>65.45</v>
      </c>
      <c r="CS6" s="167">
        <f t="shared" ref="CS6:CS8" si="18">CT6*90</f>
        <v>13081.5</v>
      </c>
      <c r="CT6" s="167">
        <v>145.35</v>
      </c>
      <c r="CU6" s="167">
        <f t="shared" ref="CU6:CU8" si="19">CV6*36</f>
        <v>12546</v>
      </c>
      <c r="CV6" s="167">
        <v>348.5</v>
      </c>
      <c r="CW6" s="167">
        <f t="shared" ref="CW6:CW8" si="20">CX6*18</f>
        <v>12393</v>
      </c>
      <c r="CX6" s="167">
        <v>688.5</v>
      </c>
      <c r="CY6" s="167">
        <f t="shared" ref="CY6:CY8" si="21">CZ6*18</f>
        <v>12163.5</v>
      </c>
      <c r="CZ6" s="167">
        <v>675.75</v>
      </c>
      <c r="DA6" s="167">
        <f t="shared" ref="DA6:DA8" si="22">DB6*18</f>
        <v>12280.5</v>
      </c>
      <c r="DB6" s="167">
        <v>682.25</v>
      </c>
      <c r="DC6" s="531">
        <f t="shared" ref="DC6:DC8" si="23">DD6*18</f>
        <v>10939.5</v>
      </c>
      <c r="DD6" s="531">
        <v>607.75</v>
      </c>
      <c r="DE6" s="531">
        <f t="shared" ref="DE6:DE8" si="24">DF6*18</f>
        <v>11164.354185418542</v>
      </c>
      <c r="DF6" s="531">
        <v>620.24189918991897</v>
      </c>
      <c r="DG6" s="167">
        <f t="shared" ref="DG6:DG8" si="25">DH6*4</f>
        <v>13583</v>
      </c>
      <c r="DH6" s="167">
        <v>3395.75</v>
      </c>
      <c r="DI6" s="167">
        <f t="shared" ref="DI6:DI8" si="26">DJ6*80</f>
        <v>11732</v>
      </c>
      <c r="DJ6" s="167">
        <v>146.65</v>
      </c>
      <c r="DK6" s="167">
        <f t="shared" ref="DK6:DK8" si="27">DL6*36</f>
        <v>12663</v>
      </c>
      <c r="DL6" s="167">
        <v>351.75</v>
      </c>
      <c r="DM6" s="167">
        <f t="shared" ref="DM6:DM8" si="28">DN6*18</f>
        <v>12494.699999999999</v>
      </c>
      <c r="DN6" s="167">
        <v>694.15</v>
      </c>
      <c r="DO6" s="167">
        <f>'Production Summary'!$N$61</f>
        <v>4500</v>
      </c>
      <c r="DP6" s="531">
        <f>'Production Summary'!$M$61</f>
        <v>750</v>
      </c>
      <c r="DQ6" s="164">
        <v>0</v>
      </c>
      <c r="DR6" s="164">
        <f>'Production Summary'!$N$62</f>
        <v>8900</v>
      </c>
      <c r="DS6" s="560">
        <f t="shared" ref="DS6:DS8" si="29">DT6*12</f>
        <v>288</v>
      </c>
      <c r="DT6" s="531">
        <v>24</v>
      </c>
      <c r="DU6" s="164">
        <v>0</v>
      </c>
      <c r="DV6" s="164">
        <f t="shared" ref="DV6:DV8" si="30">DS6/2</f>
        <v>144</v>
      </c>
      <c r="DW6" s="164">
        <v>0</v>
      </c>
      <c r="DX6" s="167">
        <f t="shared" ref="DX6:DX8" si="31">32*6</f>
        <v>192</v>
      </c>
      <c r="DY6" s="164">
        <v>0</v>
      </c>
      <c r="DZ6" s="167">
        <f>'Production Summary'!$N$65</f>
        <v>384</v>
      </c>
      <c r="EA6" s="164">
        <v>0</v>
      </c>
      <c r="EB6" s="167">
        <f>'Production Summary'!$N$66</f>
        <v>192</v>
      </c>
      <c r="EC6" s="164">
        <v>0</v>
      </c>
      <c r="ED6" s="164">
        <f>'Production Summary'!$N$67</f>
        <v>96</v>
      </c>
      <c r="EE6" s="164">
        <v>0</v>
      </c>
      <c r="EF6" s="164">
        <f>'Production Summary'!$N$68</f>
        <v>96</v>
      </c>
      <c r="EG6" s="164">
        <v>0</v>
      </c>
      <c r="EH6" s="164">
        <f>'Production Summary'!$N$69</f>
        <v>340</v>
      </c>
      <c r="EI6" s="101">
        <f t="shared" ref="EI6:EI20" si="32">(D$84*D6)+(E$84*E6)+(F$84*F6)+(G$84*G6)+(H$84*H6)+(I$84*I6)+(P$84*P6)+(Q$84*Q6)+(R$84*R6)+(S$84*S6)+(T$84*T6)+(U$84*U6)+(V$84*V6)+(W$84*W6)+(X$84*X6)+(AB$84*AB6)+(AC$84*AC6)+(AE$84*AE6)+(AF$84*AF6)+(AH$84*AH6)+(AI$84*AI6)+(AK$84*AK6)+(AL$84*AL6)+(AN$84*AN6)+(AO$84*AO6)+(AQ$84*AQ6)+(AR$84*AR6)+(AU$84*AU6)+(AV$84*AV6)+(AW$84*AW6)+(AY$84*AY6)+(AZ$84*AZ6)+(BB$84*BB6)+(BC$84*BC6)+(BE$84*BE6)+(BF$84*BF6)+(BH$84*BH6)+(BI$84*BI6)+(BL$84*BL6)+(BM$84*BM6)+(BN$84*BN6)+(BP$84*BP6)+(BQ$84*BQ6)+(BS$84*BS6)+(BT$84*BT6)+(BV$84*BV6)+(BW$84*BW6)+(BY$84*BY6)+(BZ$84*BZ6)+(CE$84*CE6)+(CF$84*CF6)+(CI$84*CI6)+(CJ$84*CJ6)+(CK$84*CK6)+(CN$84*CN6)+(CO$84*CO6)+(CS$84*CS6)+(CT$84*CT6)+(CU$84*CU6)+(CV$84*CV6)+(CW$84*CW6)+(CX$84*CX6)+(DG$84*DG6)+(DH$84*DH6)+(DR$84*DR6)+(DX$84*DX6)+(ED$84*ED6)+(EH$84*EH6)+(CQ$84*CQ6)+(CR$84*CR6)+(CB$84*CB6)+(CC$84*CC6)</f>
        <v>693080847.03306007</v>
      </c>
      <c r="EJ6" s="3"/>
      <c r="EK6" s="3"/>
      <c r="ER6" s="64" t="s">
        <v>22</v>
      </c>
      <c r="ES6" s="61" t="str">
        <f t="shared" ref="ES6:ES48" si="33">C6</f>
        <v>D-Mart Durg By Paas NH-6  Bhilai</v>
      </c>
      <c r="ET6" s="24">
        <f>EI6</f>
        <v>693080847.03306007</v>
      </c>
    </row>
    <row r="7" spans="1:150" ht="15" customHeight="1">
      <c r="A7" t="b">
        <f>C7=Bhilai!C7</f>
        <v>1</v>
      </c>
      <c r="B7" s="69">
        <f>B6+1</f>
        <v>2</v>
      </c>
      <c r="C7" s="162" t="str">
        <f>IF(Bhilai!C7="","",Bhilai!C7)</f>
        <v>D-Mart-Charoda Bhilai</v>
      </c>
      <c r="D7" s="167">
        <f t="shared" si="0"/>
        <v>624</v>
      </c>
      <c r="E7" s="167">
        <v>26</v>
      </c>
      <c r="F7" s="164">
        <v>0</v>
      </c>
      <c r="G7" s="167">
        <f t="shared" si="1"/>
        <v>624</v>
      </c>
      <c r="H7" s="167">
        <v>26</v>
      </c>
      <c r="I7" s="164">
        <v>0</v>
      </c>
      <c r="J7" s="164">
        <f>'Production Summary'!$N$6</f>
        <v>200</v>
      </c>
      <c r="K7" s="328">
        <f>'Production Summary'!$M$6</f>
        <v>7.5</v>
      </c>
      <c r="L7" s="164">
        <v>0</v>
      </c>
      <c r="M7" s="365">
        <f>'Production Summary'!$N$7</f>
        <v>612.72</v>
      </c>
      <c r="N7" s="367">
        <f>'Production Summary'!$M$7</f>
        <v>25.53</v>
      </c>
      <c r="O7" s="164">
        <v>0</v>
      </c>
      <c r="P7" s="164">
        <f>'Production Summary'!$N$8</f>
        <v>780</v>
      </c>
      <c r="Q7" s="164">
        <f>'Production Summary'!$M$8</f>
        <v>65</v>
      </c>
      <c r="R7" s="164">
        <v>0</v>
      </c>
      <c r="S7" s="164">
        <f>'Production Summary'!$N$9</f>
        <v>720</v>
      </c>
      <c r="T7" s="164">
        <f>'Production Summary'!$M$9</f>
        <v>60</v>
      </c>
      <c r="U7" s="164">
        <v>0</v>
      </c>
      <c r="V7" s="164">
        <f>'Production Summary'!$N$10</f>
        <v>876</v>
      </c>
      <c r="W7" s="164">
        <f>'Production Summary'!$M$10</f>
        <v>73</v>
      </c>
      <c r="X7" s="164">
        <v>0</v>
      </c>
      <c r="Y7" s="164">
        <f>'Production Summary'!$N$14</f>
        <v>177</v>
      </c>
      <c r="Z7" s="328">
        <f>'Production Summary'!$M$14</f>
        <v>14.75</v>
      </c>
      <c r="AA7" s="164">
        <v>0</v>
      </c>
      <c r="AB7" s="167">
        <f t="shared" si="2"/>
        <v>127.5</v>
      </c>
      <c r="AC7" s="167">
        <v>21.25</v>
      </c>
      <c r="AD7" s="164">
        <v>0</v>
      </c>
      <c r="AE7" s="167">
        <f t="shared" si="3"/>
        <v>255</v>
      </c>
      <c r="AF7" s="167">
        <v>21.25</v>
      </c>
      <c r="AG7" s="164">
        <v>0</v>
      </c>
      <c r="AH7" s="167">
        <f t="shared" si="4"/>
        <v>1020</v>
      </c>
      <c r="AI7" s="167">
        <v>17</v>
      </c>
      <c r="AJ7" s="164">
        <v>0</v>
      </c>
      <c r="AK7" s="167">
        <f t="shared" si="5"/>
        <v>892.5</v>
      </c>
      <c r="AL7" s="167">
        <v>29.75</v>
      </c>
      <c r="AM7" s="164">
        <v>0</v>
      </c>
      <c r="AN7" s="167">
        <f t="shared" si="6"/>
        <v>867</v>
      </c>
      <c r="AO7" s="167">
        <v>72.25</v>
      </c>
      <c r="AP7" s="164">
        <v>0</v>
      </c>
      <c r="AQ7" s="164">
        <f>'Production Summary'!$N$21</f>
        <v>670</v>
      </c>
      <c r="AR7" s="164">
        <f>'Production Summary'!$M$21</f>
        <v>335</v>
      </c>
      <c r="AS7" s="164">
        <v>0</v>
      </c>
      <c r="AT7" s="386">
        <f>'Production Summary'!$N$22</f>
        <v>375</v>
      </c>
      <c r="AU7" s="164">
        <f>'Production Summary'!$N$23</f>
        <v>1050</v>
      </c>
      <c r="AV7" s="167">
        <f t="shared" si="7"/>
        <v>150</v>
      </c>
      <c r="AW7" s="167">
        <v>12.5</v>
      </c>
      <c r="AX7" s="164">
        <v>0</v>
      </c>
      <c r="AY7" s="167">
        <f t="shared" si="8"/>
        <v>150</v>
      </c>
      <c r="AZ7" s="167">
        <v>12.5</v>
      </c>
      <c r="BA7" s="164">
        <v>0</v>
      </c>
      <c r="BB7" s="167">
        <f t="shared" si="9"/>
        <v>816</v>
      </c>
      <c r="BC7" s="167">
        <v>13.6</v>
      </c>
      <c r="BD7" s="164">
        <v>0</v>
      </c>
      <c r="BE7" s="167">
        <f t="shared" si="10"/>
        <v>612</v>
      </c>
      <c r="BF7" s="167">
        <v>51</v>
      </c>
      <c r="BG7" s="164">
        <v>0</v>
      </c>
      <c r="BH7" s="164">
        <f>'Production Summary'!$N$30</f>
        <v>500</v>
      </c>
      <c r="BI7" s="164">
        <f>'Production Summary'!$M$30</f>
        <v>250</v>
      </c>
      <c r="BJ7" s="164">
        <v>0</v>
      </c>
      <c r="BK7" s="386"/>
      <c r="BL7" s="164">
        <f>'Production Summary'!$N$32</f>
        <v>875</v>
      </c>
      <c r="BM7" s="167">
        <f t="shared" si="11"/>
        <v>420</v>
      </c>
      <c r="BN7" s="167">
        <v>7</v>
      </c>
      <c r="BO7" s="164">
        <v>0</v>
      </c>
      <c r="BP7" s="167">
        <f t="shared" si="12"/>
        <v>540</v>
      </c>
      <c r="BQ7" s="167">
        <v>9</v>
      </c>
      <c r="BR7" s="164">
        <v>0</v>
      </c>
      <c r="BS7" s="167">
        <f t="shared" si="13"/>
        <v>224.00000000000003</v>
      </c>
      <c r="BT7" s="167">
        <v>22.400000000000002</v>
      </c>
      <c r="BU7" s="164">
        <v>0</v>
      </c>
      <c r="BV7" s="167">
        <f t="shared" si="14"/>
        <v>280</v>
      </c>
      <c r="BW7" s="167">
        <v>28</v>
      </c>
      <c r="BX7" s="164">
        <v>0</v>
      </c>
      <c r="BY7" s="167">
        <f t="shared" si="15"/>
        <v>280</v>
      </c>
      <c r="BZ7" s="167">
        <v>28</v>
      </c>
      <c r="CA7" s="164">
        <v>0</v>
      </c>
      <c r="CB7" s="167">
        <f t="shared" si="16"/>
        <v>144</v>
      </c>
      <c r="CC7" s="167">
        <v>14.4</v>
      </c>
      <c r="CD7" s="164">
        <v>0</v>
      </c>
      <c r="CE7" s="164">
        <f>'Production Summary'!$N$42</f>
        <v>1136.3519999999996</v>
      </c>
      <c r="CF7" s="167">
        <v>80.36</v>
      </c>
      <c r="CG7" s="164">
        <v>0</v>
      </c>
      <c r="CH7" s="164">
        <v>0</v>
      </c>
      <c r="CI7" s="167">
        <v>184.5</v>
      </c>
      <c r="CJ7" s="164">
        <v>0</v>
      </c>
      <c r="CK7" s="164">
        <f>'Production Summary'!$N$44</f>
        <v>355</v>
      </c>
      <c r="CL7" s="164">
        <v>0</v>
      </c>
      <c r="CM7" s="375">
        <f>'Production Summary'!$N$45</f>
        <v>1650</v>
      </c>
      <c r="CN7" s="164">
        <f>'Production Summary'!$N$46</f>
        <v>270</v>
      </c>
      <c r="CO7" s="164">
        <f>'Production Summary'!$N$47</f>
        <v>1350</v>
      </c>
      <c r="CP7" s="166"/>
      <c r="CQ7" s="167">
        <f t="shared" si="17"/>
        <v>7854</v>
      </c>
      <c r="CR7" s="167">
        <v>65.45</v>
      </c>
      <c r="CS7" s="167">
        <f t="shared" si="18"/>
        <v>13081.5</v>
      </c>
      <c r="CT7" s="167">
        <v>145.35</v>
      </c>
      <c r="CU7" s="167">
        <f t="shared" si="19"/>
        <v>12546</v>
      </c>
      <c r="CV7" s="167">
        <v>348.5</v>
      </c>
      <c r="CW7" s="167">
        <f t="shared" si="20"/>
        <v>12393</v>
      </c>
      <c r="CX7" s="167">
        <v>688.5</v>
      </c>
      <c r="CY7" s="167">
        <f t="shared" si="21"/>
        <v>12163.5</v>
      </c>
      <c r="CZ7" s="167">
        <v>675.75</v>
      </c>
      <c r="DA7" s="167">
        <f t="shared" si="22"/>
        <v>12280.5</v>
      </c>
      <c r="DB7" s="167">
        <v>682.25</v>
      </c>
      <c r="DC7" s="531">
        <f t="shared" si="23"/>
        <v>10939.5</v>
      </c>
      <c r="DD7" s="531">
        <v>607.75</v>
      </c>
      <c r="DE7" s="531">
        <f t="shared" si="24"/>
        <v>11164.354185418542</v>
      </c>
      <c r="DF7" s="531">
        <v>620.24189918991897</v>
      </c>
      <c r="DG7" s="167">
        <f t="shared" si="25"/>
        <v>13583</v>
      </c>
      <c r="DH7" s="167">
        <v>3395.75</v>
      </c>
      <c r="DI7" s="167">
        <f t="shared" si="26"/>
        <v>11732</v>
      </c>
      <c r="DJ7" s="167">
        <v>146.65</v>
      </c>
      <c r="DK7" s="167">
        <f t="shared" si="27"/>
        <v>12663</v>
      </c>
      <c r="DL7" s="167">
        <v>351.75</v>
      </c>
      <c r="DM7" s="167">
        <f t="shared" si="28"/>
        <v>12494.699999999999</v>
      </c>
      <c r="DN7" s="167">
        <v>694.15</v>
      </c>
      <c r="DO7" s="167">
        <f>'Production Summary'!$N$61</f>
        <v>4500</v>
      </c>
      <c r="DP7" s="531">
        <f>'Production Summary'!$M$61</f>
        <v>750</v>
      </c>
      <c r="DQ7" s="164">
        <v>0</v>
      </c>
      <c r="DR7" s="164">
        <f>'Production Summary'!$N$62</f>
        <v>8900</v>
      </c>
      <c r="DS7" s="560">
        <f t="shared" si="29"/>
        <v>288</v>
      </c>
      <c r="DT7" s="531">
        <v>24</v>
      </c>
      <c r="DU7" s="164">
        <v>0</v>
      </c>
      <c r="DV7" s="164">
        <f t="shared" si="30"/>
        <v>144</v>
      </c>
      <c r="DW7" s="164">
        <v>0</v>
      </c>
      <c r="DX7" s="167">
        <f t="shared" si="31"/>
        <v>192</v>
      </c>
      <c r="DY7" s="164">
        <v>0</v>
      </c>
      <c r="DZ7" s="167">
        <f>'Production Summary'!$N$65</f>
        <v>384</v>
      </c>
      <c r="EA7" s="164">
        <v>0</v>
      </c>
      <c r="EB7" s="167">
        <f>'Production Summary'!$N$66</f>
        <v>192</v>
      </c>
      <c r="EC7" s="164">
        <v>0</v>
      </c>
      <c r="ED7" s="164">
        <f>'Production Summary'!$N$67</f>
        <v>96</v>
      </c>
      <c r="EE7" s="164">
        <v>0</v>
      </c>
      <c r="EF7" s="164">
        <f>'Production Summary'!$N$68</f>
        <v>96</v>
      </c>
      <c r="EG7" s="164">
        <v>0</v>
      </c>
      <c r="EH7" s="164">
        <f>'Production Summary'!$N$69</f>
        <v>340</v>
      </c>
      <c r="EI7" s="101">
        <f t="shared" si="32"/>
        <v>693080847.03306007</v>
      </c>
      <c r="EJ7" s="3"/>
      <c r="EK7" s="3"/>
      <c r="ER7" s="64" t="s">
        <v>23</v>
      </c>
      <c r="ES7" s="61" t="str">
        <f t="shared" si="33"/>
        <v>D-Mart-Charoda Bhilai</v>
      </c>
      <c r="ET7" s="24">
        <f t="shared" ref="ET7:ET68" si="34">EI7</f>
        <v>693080847.03306007</v>
      </c>
    </row>
    <row r="8" spans="1:150" ht="15" customHeight="1">
      <c r="A8" t="b">
        <f>C8=Bhilai!C8</f>
        <v>1</v>
      </c>
      <c r="B8" s="69">
        <f t="shared" ref="B8:B68" si="35">B7+1</f>
        <v>3</v>
      </c>
      <c r="C8" s="162" t="str">
        <f>IF(Bhilai!C8="","",Bhilai!C8)</f>
        <v>D-Mart Potiyakala Durg</v>
      </c>
      <c r="D8" s="167">
        <f t="shared" si="0"/>
        <v>624</v>
      </c>
      <c r="E8" s="167">
        <v>26</v>
      </c>
      <c r="F8" s="164">
        <v>0</v>
      </c>
      <c r="G8" s="167">
        <f t="shared" si="1"/>
        <v>624</v>
      </c>
      <c r="H8" s="167">
        <v>26</v>
      </c>
      <c r="I8" s="164">
        <v>0</v>
      </c>
      <c r="J8" s="164">
        <f>'Production Summary'!$N$6</f>
        <v>200</v>
      </c>
      <c r="K8" s="328">
        <f>'Production Summary'!$M$6</f>
        <v>7.5</v>
      </c>
      <c r="L8" s="164">
        <v>0</v>
      </c>
      <c r="M8" s="365">
        <f>'Production Summary'!$N$7</f>
        <v>612.72</v>
      </c>
      <c r="N8" s="367">
        <f>'Production Summary'!$M$7</f>
        <v>25.53</v>
      </c>
      <c r="O8" s="164">
        <v>0</v>
      </c>
      <c r="P8" s="164">
        <f>'Production Summary'!$N$8</f>
        <v>780</v>
      </c>
      <c r="Q8" s="164">
        <f>'Production Summary'!$M$8</f>
        <v>65</v>
      </c>
      <c r="R8" s="164">
        <v>0</v>
      </c>
      <c r="S8" s="164">
        <f>'Production Summary'!$N$9</f>
        <v>720</v>
      </c>
      <c r="T8" s="164">
        <f>'Production Summary'!$M$9</f>
        <v>60</v>
      </c>
      <c r="U8" s="164">
        <v>0</v>
      </c>
      <c r="V8" s="164">
        <f>'Production Summary'!$N$10</f>
        <v>876</v>
      </c>
      <c r="W8" s="164">
        <f>'Production Summary'!$M$10</f>
        <v>73</v>
      </c>
      <c r="X8" s="164">
        <v>0</v>
      </c>
      <c r="Y8" s="164">
        <f>'Production Summary'!$N$14</f>
        <v>177</v>
      </c>
      <c r="Z8" s="328">
        <f>'Production Summary'!$M$14</f>
        <v>14.75</v>
      </c>
      <c r="AA8" s="164">
        <v>0</v>
      </c>
      <c r="AB8" s="167">
        <f t="shared" si="2"/>
        <v>127.5</v>
      </c>
      <c r="AC8" s="167">
        <v>21.25</v>
      </c>
      <c r="AD8" s="164">
        <v>0</v>
      </c>
      <c r="AE8" s="167">
        <f t="shared" si="3"/>
        <v>255</v>
      </c>
      <c r="AF8" s="167">
        <v>21.25</v>
      </c>
      <c r="AG8" s="164">
        <v>0</v>
      </c>
      <c r="AH8" s="167">
        <f t="shared" si="4"/>
        <v>1020</v>
      </c>
      <c r="AI8" s="167">
        <v>17</v>
      </c>
      <c r="AJ8" s="164">
        <v>0</v>
      </c>
      <c r="AK8" s="167">
        <f t="shared" si="5"/>
        <v>892.5</v>
      </c>
      <c r="AL8" s="167">
        <v>29.75</v>
      </c>
      <c r="AM8" s="164">
        <v>0</v>
      </c>
      <c r="AN8" s="167">
        <f t="shared" si="6"/>
        <v>867</v>
      </c>
      <c r="AO8" s="167">
        <v>72.25</v>
      </c>
      <c r="AP8" s="164">
        <v>0</v>
      </c>
      <c r="AQ8" s="164">
        <f>'Production Summary'!$N$21</f>
        <v>670</v>
      </c>
      <c r="AR8" s="164">
        <f>'Production Summary'!$M$21</f>
        <v>335</v>
      </c>
      <c r="AS8" s="164">
        <v>0</v>
      </c>
      <c r="AT8" s="386">
        <f>'Production Summary'!$N$22</f>
        <v>375</v>
      </c>
      <c r="AU8" s="164">
        <f>'Production Summary'!$N$23</f>
        <v>1050</v>
      </c>
      <c r="AV8" s="167">
        <f t="shared" si="7"/>
        <v>150</v>
      </c>
      <c r="AW8" s="167">
        <v>12.5</v>
      </c>
      <c r="AX8" s="164">
        <v>0</v>
      </c>
      <c r="AY8" s="167">
        <f t="shared" si="8"/>
        <v>150</v>
      </c>
      <c r="AZ8" s="167">
        <v>12.5</v>
      </c>
      <c r="BA8" s="164">
        <v>0</v>
      </c>
      <c r="BB8" s="167">
        <f t="shared" si="9"/>
        <v>816</v>
      </c>
      <c r="BC8" s="167">
        <v>13.6</v>
      </c>
      <c r="BD8" s="164">
        <v>0</v>
      </c>
      <c r="BE8" s="167">
        <f t="shared" si="10"/>
        <v>612</v>
      </c>
      <c r="BF8" s="167">
        <v>51</v>
      </c>
      <c r="BG8" s="164">
        <v>0</v>
      </c>
      <c r="BH8" s="164">
        <f>'Production Summary'!$N$30</f>
        <v>500</v>
      </c>
      <c r="BI8" s="164">
        <f>'Production Summary'!$M$30</f>
        <v>250</v>
      </c>
      <c r="BJ8" s="164">
        <v>0</v>
      </c>
      <c r="BK8" s="386"/>
      <c r="BL8" s="164">
        <f>'Production Summary'!$N$32</f>
        <v>875</v>
      </c>
      <c r="BM8" s="167">
        <f t="shared" si="11"/>
        <v>420</v>
      </c>
      <c r="BN8" s="167">
        <v>7</v>
      </c>
      <c r="BO8" s="164">
        <v>0</v>
      </c>
      <c r="BP8" s="167">
        <f t="shared" si="12"/>
        <v>540</v>
      </c>
      <c r="BQ8" s="167">
        <v>9</v>
      </c>
      <c r="BR8" s="164">
        <v>0</v>
      </c>
      <c r="BS8" s="167">
        <f t="shared" si="13"/>
        <v>224.00000000000003</v>
      </c>
      <c r="BT8" s="167">
        <v>22.400000000000002</v>
      </c>
      <c r="BU8" s="164">
        <v>0</v>
      </c>
      <c r="BV8" s="167">
        <f t="shared" si="14"/>
        <v>280</v>
      </c>
      <c r="BW8" s="167">
        <v>28</v>
      </c>
      <c r="BX8" s="164">
        <v>0</v>
      </c>
      <c r="BY8" s="167">
        <f t="shared" si="15"/>
        <v>280</v>
      </c>
      <c r="BZ8" s="167">
        <v>28</v>
      </c>
      <c r="CA8" s="164">
        <v>0</v>
      </c>
      <c r="CB8" s="167">
        <f t="shared" si="16"/>
        <v>144</v>
      </c>
      <c r="CC8" s="167">
        <v>14.4</v>
      </c>
      <c r="CD8" s="164">
        <v>0</v>
      </c>
      <c r="CE8" s="164">
        <f>'Production Summary'!$N$42</f>
        <v>1136.3519999999996</v>
      </c>
      <c r="CF8" s="167">
        <v>80.36</v>
      </c>
      <c r="CG8" s="164">
        <v>0</v>
      </c>
      <c r="CH8" s="164">
        <v>0</v>
      </c>
      <c r="CI8" s="167">
        <v>184.5</v>
      </c>
      <c r="CJ8" s="164">
        <v>0</v>
      </c>
      <c r="CK8" s="164">
        <f>'Production Summary'!$N$44</f>
        <v>355</v>
      </c>
      <c r="CL8" s="164">
        <v>0</v>
      </c>
      <c r="CM8" s="375">
        <f>'Production Summary'!$N$45</f>
        <v>1650</v>
      </c>
      <c r="CN8" s="164">
        <f>'Production Summary'!$N$46</f>
        <v>270</v>
      </c>
      <c r="CO8" s="164">
        <f>'Production Summary'!$N$47</f>
        <v>1350</v>
      </c>
      <c r="CP8" s="166"/>
      <c r="CQ8" s="167">
        <f t="shared" si="17"/>
        <v>7854</v>
      </c>
      <c r="CR8" s="167">
        <v>65.45</v>
      </c>
      <c r="CS8" s="167">
        <f t="shared" si="18"/>
        <v>13081.5</v>
      </c>
      <c r="CT8" s="167">
        <v>145.35</v>
      </c>
      <c r="CU8" s="167">
        <f t="shared" si="19"/>
        <v>12546</v>
      </c>
      <c r="CV8" s="167">
        <v>348.5</v>
      </c>
      <c r="CW8" s="167">
        <f t="shared" si="20"/>
        <v>12393</v>
      </c>
      <c r="CX8" s="167">
        <v>688.5</v>
      </c>
      <c r="CY8" s="167">
        <f t="shared" si="21"/>
        <v>12163.5</v>
      </c>
      <c r="CZ8" s="167">
        <v>675.75</v>
      </c>
      <c r="DA8" s="167">
        <f t="shared" si="22"/>
        <v>12280.5</v>
      </c>
      <c r="DB8" s="167">
        <v>682.25</v>
      </c>
      <c r="DC8" s="531">
        <f t="shared" si="23"/>
        <v>10939.5</v>
      </c>
      <c r="DD8" s="531">
        <v>607.75</v>
      </c>
      <c r="DE8" s="531">
        <f t="shared" si="24"/>
        <v>11164.354185418542</v>
      </c>
      <c r="DF8" s="531">
        <v>620.24189918991897</v>
      </c>
      <c r="DG8" s="167">
        <f t="shared" si="25"/>
        <v>13583</v>
      </c>
      <c r="DH8" s="167">
        <v>3395.75</v>
      </c>
      <c r="DI8" s="167">
        <f t="shared" si="26"/>
        <v>11732</v>
      </c>
      <c r="DJ8" s="167">
        <v>146.65</v>
      </c>
      <c r="DK8" s="167">
        <f t="shared" si="27"/>
        <v>12663</v>
      </c>
      <c r="DL8" s="167">
        <v>351.75</v>
      </c>
      <c r="DM8" s="167">
        <f t="shared" si="28"/>
        <v>12494.699999999999</v>
      </c>
      <c r="DN8" s="167">
        <v>694.15</v>
      </c>
      <c r="DO8" s="167">
        <f>'Production Summary'!$N$61</f>
        <v>4500</v>
      </c>
      <c r="DP8" s="531">
        <f>'Production Summary'!$M$61</f>
        <v>750</v>
      </c>
      <c r="DQ8" s="164">
        <v>0</v>
      </c>
      <c r="DR8" s="164">
        <f>'Production Summary'!$N$62</f>
        <v>8900</v>
      </c>
      <c r="DS8" s="560">
        <f t="shared" si="29"/>
        <v>288</v>
      </c>
      <c r="DT8" s="531">
        <v>24</v>
      </c>
      <c r="DU8" s="164">
        <v>0</v>
      </c>
      <c r="DV8" s="164">
        <f t="shared" si="30"/>
        <v>144</v>
      </c>
      <c r="DW8" s="164">
        <v>0</v>
      </c>
      <c r="DX8" s="167">
        <f t="shared" si="31"/>
        <v>192</v>
      </c>
      <c r="DY8" s="164">
        <v>0</v>
      </c>
      <c r="DZ8" s="167">
        <f>'Production Summary'!$N$65</f>
        <v>384</v>
      </c>
      <c r="EA8" s="164">
        <v>0</v>
      </c>
      <c r="EB8" s="167">
        <f>'Production Summary'!$N$66</f>
        <v>192</v>
      </c>
      <c r="EC8" s="164">
        <v>0</v>
      </c>
      <c r="ED8" s="164">
        <f>'Production Summary'!$N$67</f>
        <v>96</v>
      </c>
      <c r="EE8" s="164">
        <v>0</v>
      </c>
      <c r="EF8" s="164">
        <f>'Production Summary'!$N$68</f>
        <v>96</v>
      </c>
      <c r="EG8" s="164">
        <v>0</v>
      </c>
      <c r="EH8" s="164">
        <f>'Production Summary'!$N$69</f>
        <v>340</v>
      </c>
      <c r="EI8" s="101">
        <f t="shared" si="32"/>
        <v>693080847.03306007</v>
      </c>
      <c r="EJ8" s="3"/>
      <c r="EK8" s="3"/>
      <c r="ER8" s="64" t="s">
        <v>24</v>
      </c>
      <c r="ES8" s="61" t="str">
        <f t="shared" si="33"/>
        <v>D-Mart Potiyakala Durg</v>
      </c>
      <c r="ET8" s="24">
        <f t="shared" si="34"/>
        <v>693080847.03306007</v>
      </c>
    </row>
    <row r="9" spans="1:150" ht="15" customHeight="1">
      <c r="A9" t="b">
        <f>C9=Bhilai!C9</f>
        <v>1</v>
      </c>
      <c r="B9" s="69">
        <f t="shared" si="35"/>
        <v>4</v>
      </c>
      <c r="C9" s="162" t="str">
        <f>IF(Bhilai!C9="","",Bhilai!C9)</f>
        <v/>
      </c>
      <c r="D9" s="164">
        <f>'Production Summary'!$N$4</f>
        <v>666</v>
      </c>
      <c r="E9" s="164">
        <f>'Production Summary'!$M$4</f>
        <v>27.75</v>
      </c>
      <c r="F9" s="164">
        <v>0</v>
      </c>
      <c r="G9" s="167">
        <f t="shared" ref="G9:G24" si="36">H9*24</f>
        <v>674.40000000000009</v>
      </c>
      <c r="H9" s="167">
        <v>28.1</v>
      </c>
      <c r="I9" s="164">
        <v>0</v>
      </c>
      <c r="J9" s="164">
        <f>'Production Summary'!$N$6</f>
        <v>200</v>
      </c>
      <c r="K9" s="328">
        <f>'Production Summary'!$M$6</f>
        <v>7.5</v>
      </c>
      <c r="L9" s="164">
        <v>0</v>
      </c>
      <c r="M9" s="365">
        <f>'Production Summary'!$N$7</f>
        <v>612.72</v>
      </c>
      <c r="N9" s="367">
        <f>'Production Summary'!$M$7</f>
        <v>25.53</v>
      </c>
      <c r="O9" s="164">
        <v>0</v>
      </c>
      <c r="P9" s="164">
        <f>'Production Summary'!$N$8</f>
        <v>780</v>
      </c>
      <c r="Q9" s="164">
        <f>'Production Summary'!$M$8</f>
        <v>65</v>
      </c>
      <c r="R9" s="164">
        <v>0</v>
      </c>
      <c r="S9" s="164">
        <f>'Production Summary'!$N$9</f>
        <v>720</v>
      </c>
      <c r="T9" s="164">
        <f>'Production Summary'!$M$9</f>
        <v>60</v>
      </c>
      <c r="U9" s="164">
        <v>0</v>
      </c>
      <c r="V9" s="164">
        <f>'Production Summary'!$N$10</f>
        <v>876</v>
      </c>
      <c r="W9" s="164">
        <f>'Production Summary'!$M$10</f>
        <v>73</v>
      </c>
      <c r="X9" s="164">
        <v>0</v>
      </c>
      <c r="Y9" s="164">
        <f>'Production Summary'!$N$14</f>
        <v>177</v>
      </c>
      <c r="Z9" s="328">
        <f>'Production Summary'!$M$14</f>
        <v>14.75</v>
      </c>
      <c r="AA9" s="164">
        <v>0</v>
      </c>
      <c r="AB9" s="167">
        <f t="shared" ref="AB9:AB68" si="37">AC9*6</f>
        <v>126</v>
      </c>
      <c r="AC9" s="164">
        <f>'Production Summary'!$M$16</f>
        <v>21</v>
      </c>
      <c r="AD9" s="164">
        <v>0</v>
      </c>
      <c r="AE9" s="164">
        <f>'Production Summary'!$N$16</f>
        <v>252</v>
      </c>
      <c r="AF9" s="164">
        <f>'Production Summary'!$M$16</f>
        <v>21</v>
      </c>
      <c r="AG9" s="164">
        <v>0</v>
      </c>
      <c r="AH9" s="164">
        <f>'Production Summary'!$N$18</f>
        <v>1035</v>
      </c>
      <c r="AI9" s="164">
        <f>'Production Summary'!$M$18</f>
        <v>17.25</v>
      </c>
      <c r="AJ9" s="164">
        <v>0</v>
      </c>
      <c r="AK9" s="167">
        <f t="shared" ref="AK9:AK22" si="38">AL9*30</f>
        <v>892.5</v>
      </c>
      <c r="AL9" s="167">
        <v>29.75</v>
      </c>
      <c r="AM9" s="164">
        <v>0</v>
      </c>
      <c r="AN9" s="164">
        <f>'Production Summary'!$N$20</f>
        <v>864</v>
      </c>
      <c r="AO9" s="164">
        <f>'Production Summary'!$M$20</f>
        <v>72</v>
      </c>
      <c r="AP9" s="164">
        <v>0</v>
      </c>
      <c r="AQ9" s="164">
        <f>'Production Summary'!$N$21</f>
        <v>670</v>
      </c>
      <c r="AR9" s="164">
        <f>'Production Summary'!$M$21</f>
        <v>335</v>
      </c>
      <c r="AS9" s="164">
        <v>0</v>
      </c>
      <c r="AT9" s="386">
        <f>'Production Summary'!$N$22</f>
        <v>375</v>
      </c>
      <c r="AU9" s="164">
        <f>'Production Summary'!$N$23</f>
        <v>1050</v>
      </c>
      <c r="AV9" s="167">
        <f t="shared" ref="AV9:AV22" si="39">AW9*12</f>
        <v>150</v>
      </c>
      <c r="AW9" s="167">
        <v>12.5</v>
      </c>
      <c r="AX9" s="164">
        <v>0</v>
      </c>
      <c r="AY9" s="167">
        <f t="shared" ref="AY9:AY22" si="40">AZ9*12</f>
        <v>150</v>
      </c>
      <c r="AZ9" s="167">
        <v>12.5</v>
      </c>
      <c r="BA9" s="164">
        <v>0</v>
      </c>
      <c r="BB9" s="167">
        <f t="shared" ref="BB9:BB22" si="41">BC9*60</f>
        <v>765</v>
      </c>
      <c r="BC9" s="167">
        <v>12.75</v>
      </c>
      <c r="BD9" s="164">
        <v>0</v>
      </c>
      <c r="BE9" s="167">
        <f t="shared" ref="BE9:BE22" si="42">BF9*12</f>
        <v>611.40000000000009</v>
      </c>
      <c r="BF9" s="167">
        <v>50.95</v>
      </c>
      <c r="BG9" s="164">
        <v>0</v>
      </c>
      <c r="BH9" s="164">
        <f>'Production Summary'!$N$30</f>
        <v>500</v>
      </c>
      <c r="BI9" s="164">
        <f>'Production Summary'!$M$30</f>
        <v>250</v>
      </c>
      <c r="BJ9" s="164">
        <v>0</v>
      </c>
      <c r="BK9" s="386"/>
      <c r="BL9" s="164">
        <f>'Production Summary'!$N$32</f>
        <v>875</v>
      </c>
      <c r="BM9" s="167">
        <f t="shared" ref="BM9:BM22" si="43">BN9*60</f>
        <v>420</v>
      </c>
      <c r="BN9" s="167">
        <v>7</v>
      </c>
      <c r="BO9" s="164">
        <v>0</v>
      </c>
      <c r="BP9" s="167">
        <f t="shared" ref="BP9:BP22" si="44">BQ9*60</f>
        <v>540</v>
      </c>
      <c r="BQ9" s="167">
        <v>9</v>
      </c>
      <c r="BR9" s="164">
        <v>0</v>
      </c>
      <c r="BS9" s="167">
        <f t="shared" ref="BS9:BS22" si="45">BT9*10</f>
        <v>224.00000000000003</v>
      </c>
      <c r="BT9" s="167">
        <v>22.400000000000002</v>
      </c>
      <c r="BU9" s="164">
        <v>0</v>
      </c>
      <c r="BV9" s="167">
        <f t="shared" ref="BV9:BV22" si="46">BW9*10</f>
        <v>280</v>
      </c>
      <c r="BW9" s="167">
        <v>28</v>
      </c>
      <c r="BX9" s="164">
        <v>0</v>
      </c>
      <c r="BY9" s="167">
        <f t="shared" ref="BY9:BY22" si="47">BZ9*10</f>
        <v>280</v>
      </c>
      <c r="BZ9" s="167">
        <v>28</v>
      </c>
      <c r="CA9" s="164">
        <v>0</v>
      </c>
      <c r="CB9" s="167">
        <f t="shared" ref="CB9:CB22" si="48">CC9*10</f>
        <v>144</v>
      </c>
      <c r="CC9" s="167">
        <v>14.4</v>
      </c>
      <c r="CD9" s="164">
        <v>0</v>
      </c>
      <c r="CE9" s="164">
        <f>'Production Summary'!$N$42</f>
        <v>1136.3519999999996</v>
      </c>
      <c r="CF9" s="167">
        <v>80.36</v>
      </c>
      <c r="CG9" s="164">
        <v>0</v>
      </c>
      <c r="CH9" s="164">
        <v>0</v>
      </c>
      <c r="CI9" s="167">
        <v>184.5</v>
      </c>
      <c r="CJ9" s="164">
        <v>0</v>
      </c>
      <c r="CK9" s="164">
        <f>'Production Summary'!$N$44</f>
        <v>355</v>
      </c>
      <c r="CL9" s="164">
        <v>0</v>
      </c>
      <c r="CM9" s="375">
        <f>'Production Summary'!$N$45</f>
        <v>1650</v>
      </c>
      <c r="CN9" s="164">
        <f>'Production Summary'!$N$46</f>
        <v>270</v>
      </c>
      <c r="CO9" s="164">
        <f>'Production Summary'!$N$47</f>
        <v>1350</v>
      </c>
      <c r="CP9" s="166"/>
      <c r="CQ9" s="167">
        <f>CR9*120</f>
        <v>7854</v>
      </c>
      <c r="CR9" s="167">
        <v>65.45</v>
      </c>
      <c r="CS9" s="167">
        <f>CT9*90</f>
        <v>11627.999999999998</v>
      </c>
      <c r="CT9" s="167">
        <v>129.19999999999999</v>
      </c>
      <c r="CU9" s="167">
        <f>CV9*36</f>
        <v>11046.6</v>
      </c>
      <c r="CV9" s="167">
        <v>306.85000000000002</v>
      </c>
      <c r="CW9" s="167">
        <f>CX9*18</f>
        <v>10939.5</v>
      </c>
      <c r="CX9" s="167">
        <v>607.75</v>
      </c>
      <c r="CY9" s="167">
        <f>CZ9*18</f>
        <v>10710</v>
      </c>
      <c r="CZ9" s="167">
        <v>595</v>
      </c>
      <c r="DA9" s="167">
        <f>DB9*18</f>
        <v>10939.5</v>
      </c>
      <c r="DB9" s="167">
        <v>607.75</v>
      </c>
      <c r="DC9" s="531">
        <f>DD9*18</f>
        <v>9945</v>
      </c>
      <c r="DD9" s="531">
        <v>552.5</v>
      </c>
      <c r="DE9" s="531">
        <f>DF9*18</f>
        <v>10174.5</v>
      </c>
      <c r="DF9" s="531">
        <v>565.25</v>
      </c>
      <c r="DG9" s="167">
        <f>DH9*4</f>
        <v>12002</v>
      </c>
      <c r="DH9" s="167">
        <v>3000.5</v>
      </c>
      <c r="DI9" s="167">
        <f>DJ9*80</f>
        <v>10540</v>
      </c>
      <c r="DJ9" s="167">
        <v>131.75</v>
      </c>
      <c r="DK9" s="167">
        <f>DL9*36</f>
        <v>11291.4</v>
      </c>
      <c r="DL9" s="167">
        <v>313.64999999999998</v>
      </c>
      <c r="DM9" s="167">
        <f>DN9*18</f>
        <v>11153.699999999999</v>
      </c>
      <c r="DN9" s="167">
        <v>619.65</v>
      </c>
      <c r="DO9" s="167">
        <f>'Production Summary'!$N$61</f>
        <v>4500</v>
      </c>
      <c r="DP9" s="531">
        <f>'Production Summary'!$M$61</f>
        <v>750</v>
      </c>
      <c r="DQ9" s="164">
        <v>0</v>
      </c>
      <c r="DR9" s="164">
        <f>'Production Summary'!$N$62</f>
        <v>8900</v>
      </c>
      <c r="DS9" s="164">
        <f>'Production Summary'!$N$70</f>
        <v>300</v>
      </c>
      <c r="DT9" s="328">
        <f>'Production Summary'!$M$70</f>
        <v>25</v>
      </c>
      <c r="DU9" s="164">
        <v>0</v>
      </c>
      <c r="DV9" s="164">
        <f>'Production Summary'!$N$71</f>
        <v>150</v>
      </c>
      <c r="DW9" s="164">
        <v>0</v>
      </c>
      <c r="DX9" s="167">
        <f t="shared" ref="DX9:DX15" si="49">32*6</f>
        <v>192</v>
      </c>
      <c r="DY9" s="164">
        <v>0</v>
      </c>
      <c r="DZ9" s="167">
        <f>'Production Summary'!$N$65</f>
        <v>384</v>
      </c>
      <c r="EA9" s="164">
        <v>0</v>
      </c>
      <c r="EB9" s="167">
        <f>'Production Summary'!$N$66</f>
        <v>192</v>
      </c>
      <c r="EC9" s="164">
        <v>0</v>
      </c>
      <c r="ED9" s="164">
        <f>'Production Summary'!$N$67</f>
        <v>96</v>
      </c>
      <c r="EE9" s="164">
        <v>0</v>
      </c>
      <c r="EF9" s="164">
        <f>'Production Summary'!$N$68</f>
        <v>96</v>
      </c>
      <c r="EG9" s="164">
        <v>0</v>
      </c>
      <c r="EH9" s="164">
        <f>'Production Summary'!$N$69</f>
        <v>340</v>
      </c>
      <c r="EI9" s="101">
        <f t="shared" si="32"/>
        <v>631064997.48736012</v>
      </c>
      <c r="EJ9" s="3"/>
      <c r="EK9" s="3"/>
      <c r="ER9" s="64" t="s">
        <v>25</v>
      </c>
      <c r="ES9" s="61" t="str">
        <f t="shared" si="33"/>
        <v/>
      </c>
      <c r="ET9" s="24">
        <f t="shared" si="34"/>
        <v>631064997.48736012</v>
      </c>
    </row>
    <row r="10" spans="1:150" ht="15" customHeight="1">
      <c r="A10" t="b">
        <f>C10=Bhilai!C10</f>
        <v>1</v>
      </c>
      <c r="B10" s="69">
        <f t="shared" si="35"/>
        <v>5</v>
      </c>
      <c r="C10" s="162" t="str">
        <f>IF(Bhilai!C10="","",Bhilai!C10)</f>
        <v/>
      </c>
      <c r="D10" s="164">
        <f>'Production Summary'!$N$4</f>
        <v>666</v>
      </c>
      <c r="E10" s="164">
        <f>'Production Summary'!$M$4</f>
        <v>27.75</v>
      </c>
      <c r="F10" s="164">
        <v>0</v>
      </c>
      <c r="G10" s="167">
        <f t="shared" si="36"/>
        <v>674.40000000000009</v>
      </c>
      <c r="H10" s="167">
        <v>28.1</v>
      </c>
      <c r="I10" s="164">
        <v>0</v>
      </c>
      <c r="J10" s="164">
        <f>'Production Summary'!$N$6</f>
        <v>200</v>
      </c>
      <c r="K10" s="328">
        <f>'Production Summary'!$M$6</f>
        <v>7.5</v>
      </c>
      <c r="L10" s="164">
        <v>0</v>
      </c>
      <c r="M10" s="365">
        <f>'Production Summary'!$N$7</f>
        <v>612.72</v>
      </c>
      <c r="N10" s="367">
        <f>'Production Summary'!$M$7</f>
        <v>25.53</v>
      </c>
      <c r="O10" s="164">
        <v>0</v>
      </c>
      <c r="P10" s="164">
        <f>'Production Summary'!$N$8</f>
        <v>780</v>
      </c>
      <c r="Q10" s="164">
        <f>'Production Summary'!$M$8</f>
        <v>65</v>
      </c>
      <c r="R10" s="164">
        <v>0</v>
      </c>
      <c r="S10" s="164">
        <f>'Production Summary'!$N$9</f>
        <v>720</v>
      </c>
      <c r="T10" s="164">
        <f>'Production Summary'!$M$9</f>
        <v>60</v>
      </c>
      <c r="U10" s="164">
        <v>0</v>
      </c>
      <c r="V10" s="164">
        <f>'Production Summary'!$N$10</f>
        <v>876</v>
      </c>
      <c r="W10" s="164">
        <f>'Production Summary'!$M$10</f>
        <v>73</v>
      </c>
      <c r="X10" s="164">
        <v>0</v>
      </c>
      <c r="Y10" s="164">
        <f>'Production Summary'!$N$14</f>
        <v>177</v>
      </c>
      <c r="Z10" s="328">
        <f>'Production Summary'!$M$14</f>
        <v>14.75</v>
      </c>
      <c r="AA10" s="164">
        <v>0</v>
      </c>
      <c r="AB10" s="167">
        <f t="shared" si="37"/>
        <v>126</v>
      </c>
      <c r="AC10" s="164">
        <f>'Production Summary'!$M$16</f>
        <v>21</v>
      </c>
      <c r="AD10" s="164">
        <v>0</v>
      </c>
      <c r="AE10" s="164">
        <f>'Production Summary'!$N$16</f>
        <v>252</v>
      </c>
      <c r="AF10" s="164">
        <f>'Production Summary'!$M$16</f>
        <v>21</v>
      </c>
      <c r="AG10" s="164">
        <v>0</v>
      </c>
      <c r="AH10" s="164">
        <f>'Production Summary'!$N$18</f>
        <v>1035</v>
      </c>
      <c r="AI10" s="164">
        <f>'Production Summary'!$M$18</f>
        <v>17.25</v>
      </c>
      <c r="AJ10" s="164">
        <v>0</v>
      </c>
      <c r="AK10" s="167">
        <f t="shared" si="38"/>
        <v>892.5</v>
      </c>
      <c r="AL10" s="167">
        <v>29.75</v>
      </c>
      <c r="AM10" s="164">
        <v>0</v>
      </c>
      <c r="AN10" s="164">
        <f>'Production Summary'!$N$20</f>
        <v>864</v>
      </c>
      <c r="AO10" s="164">
        <f>'Production Summary'!$M$20</f>
        <v>72</v>
      </c>
      <c r="AP10" s="164">
        <v>0</v>
      </c>
      <c r="AQ10" s="164">
        <f>'Production Summary'!$N$21</f>
        <v>670</v>
      </c>
      <c r="AR10" s="164">
        <f>'Production Summary'!$M$21</f>
        <v>335</v>
      </c>
      <c r="AS10" s="164">
        <v>0</v>
      </c>
      <c r="AT10" s="386">
        <f>'Production Summary'!$N$22</f>
        <v>375</v>
      </c>
      <c r="AU10" s="164">
        <f>'Production Summary'!$N$23</f>
        <v>1050</v>
      </c>
      <c r="AV10" s="167">
        <f t="shared" si="39"/>
        <v>150</v>
      </c>
      <c r="AW10" s="167">
        <v>12.5</v>
      </c>
      <c r="AX10" s="164">
        <v>0</v>
      </c>
      <c r="AY10" s="167">
        <f t="shared" si="40"/>
        <v>150</v>
      </c>
      <c r="AZ10" s="167">
        <v>12.5</v>
      </c>
      <c r="BA10" s="164">
        <v>0</v>
      </c>
      <c r="BB10" s="167">
        <f t="shared" si="41"/>
        <v>765</v>
      </c>
      <c r="BC10" s="167">
        <v>12.75</v>
      </c>
      <c r="BD10" s="164">
        <v>0</v>
      </c>
      <c r="BE10" s="167">
        <f t="shared" si="42"/>
        <v>611.40000000000009</v>
      </c>
      <c r="BF10" s="167">
        <v>50.95</v>
      </c>
      <c r="BG10" s="164">
        <v>0</v>
      </c>
      <c r="BH10" s="164">
        <f>'Production Summary'!$N$30</f>
        <v>500</v>
      </c>
      <c r="BI10" s="164">
        <f>'Production Summary'!$M$30</f>
        <v>250</v>
      </c>
      <c r="BJ10" s="164">
        <v>0</v>
      </c>
      <c r="BK10" s="386"/>
      <c r="BL10" s="164">
        <f>'Production Summary'!$N$32</f>
        <v>875</v>
      </c>
      <c r="BM10" s="167">
        <f t="shared" si="43"/>
        <v>420</v>
      </c>
      <c r="BN10" s="167">
        <v>7</v>
      </c>
      <c r="BO10" s="164">
        <v>0</v>
      </c>
      <c r="BP10" s="167">
        <f t="shared" si="44"/>
        <v>540</v>
      </c>
      <c r="BQ10" s="167">
        <v>9</v>
      </c>
      <c r="BR10" s="164">
        <v>0</v>
      </c>
      <c r="BS10" s="167">
        <f t="shared" si="45"/>
        <v>224.00000000000003</v>
      </c>
      <c r="BT10" s="167">
        <v>22.400000000000002</v>
      </c>
      <c r="BU10" s="164">
        <v>0</v>
      </c>
      <c r="BV10" s="167">
        <f t="shared" si="46"/>
        <v>280</v>
      </c>
      <c r="BW10" s="167">
        <v>28</v>
      </c>
      <c r="BX10" s="164">
        <v>0</v>
      </c>
      <c r="BY10" s="167">
        <f t="shared" si="47"/>
        <v>280</v>
      </c>
      <c r="BZ10" s="167">
        <v>28</v>
      </c>
      <c r="CA10" s="164">
        <v>0</v>
      </c>
      <c r="CB10" s="167">
        <f t="shared" si="48"/>
        <v>144</v>
      </c>
      <c r="CC10" s="167">
        <v>14.4</v>
      </c>
      <c r="CD10" s="164">
        <v>0</v>
      </c>
      <c r="CE10" s="164">
        <f>'Production Summary'!$N$42</f>
        <v>1136.3519999999996</v>
      </c>
      <c r="CF10" s="167">
        <v>80.36</v>
      </c>
      <c r="CG10" s="164">
        <v>0</v>
      </c>
      <c r="CH10" s="164">
        <v>0</v>
      </c>
      <c r="CI10" s="167">
        <v>184.5</v>
      </c>
      <c r="CJ10" s="164">
        <v>0</v>
      </c>
      <c r="CK10" s="164">
        <f>'Production Summary'!$N$44</f>
        <v>355</v>
      </c>
      <c r="CL10" s="164">
        <v>0</v>
      </c>
      <c r="CM10" s="375">
        <f>'Production Summary'!$N$45</f>
        <v>1650</v>
      </c>
      <c r="CN10" s="164">
        <f>'Production Summary'!$N$46</f>
        <v>270</v>
      </c>
      <c r="CO10" s="164">
        <f>'Production Summary'!$N$47</f>
        <v>1350</v>
      </c>
      <c r="CP10" s="166"/>
      <c r="CQ10" s="167">
        <f t="shared" ref="CQ10:CQ15" si="50">CR10*120</f>
        <v>7854</v>
      </c>
      <c r="CR10" s="167">
        <v>65.45</v>
      </c>
      <c r="CS10" s="167">
        <f t="shared" ref="CS10:CS15" si="51">CT10*90</f>
        <v>11298.5</v>
      </c>
      <c r="CT10" s="167">
        <v>125.53888888888889</v>
      </c>
      <c r="CU10" s="167">
        <f t="shared" ref="CU10:CU15" si="52">CV10*36</f>
        <v>10732.4</v>
      </c>
      <c r="CV10" s="167">
        <v>298.12222222222221</v>
      </c>
      <c r="CW10" s="167">
        <f t="shared" ref="CW10:CW15" si="53">CX10*18</f>
        <v>10594.7</v>
      </c>
      <c r="CX10" s="167">
        <v>588.59444444444443</v>
      </c>
      <c r="CY10" s="167">
        <f t="shared" ref="CY10:CY15" si="54">CZ10*18</f>
        <v>10380.5</v>
      </c>
      <c r="CZ10" s="167">
        <v>576.69444444444446</v>
      </c>
      <c r="DA10" s="167">
        <f t="shared" ref="DA10:DA15" si="55">DB10*18</f>
        <v>10379.5</v>
      </c>
      <c r="DB10" s="167">
        <v>576.63888888888891</v>
      </c>
      <c r="DC10" s="531">
        <f t="shared" ref="DC10:DC15" si="56">DD10*18</f>
        <v>9615.5</v>
      </c>
      <c r="DD10" s="531">
        <v>534.19444444444446</v>
      </c>
      <c r="DE10" s="531">
        <f t="shared" ref="DE10:DE15" si="57">DF10*18</f>
        <v>9974.5</v>
      </c>
      <c r="DF10" s="531">
        <v>554.13888888888891</v>
      </c>
      <c r="DG10" s="167">
        <f t="shared" ref="DG10:DG15" si="58">DH10*4</f>
        <v>11630</v>
      </c>
      <c r="DH10" s="167">
        <v>2907.5</v>
      </c>
      <c r="DI10" s="167">
        <f t="shared" ref="DI10:DI15" si="59">DJ10*80</f>
        <v>10340</v>
      </c>
      <c r="DJ10" s="167">
        <v>129.25</v>
      </c>
      <c r="DK10" s="167">
        <f t="shared" ref="DK10:DK15" si="60">DL10*36</f>
        <v>11091.4</v>
      </c>
      <c r="DL10" s="167">
        <v>308.09444444444443</v>
      </c>
      <c r="DM10" s="167">
        <f t="shared" ref="DM10:DM15" si="61">DN10*18</f>
        <v>10953.7</v>
      </c>
      <c r="DN10" s="167">
        <v>608.53888888888889</v>
      </c>
      <c r="DO10" s="167">
        <f>'Production Summary'!$N$61</f>
        <v>4500</v>
      </c>
      <c r="DP10" s="531">
        <f>'Production Summary'!$M$61</f>
        <v>750</v>
      </c>
      <c r="DQ10" s="164">
        <v>0</v>
      </c>
      <c r="DR10" s="164">
        <f>'Production Summary'!$N$62</f>
        <v>8900</v>
      </c>
      <c r="DS10" s="164">
        <f>'Production Summary'!$N$70</f>
        <v>300</v>
      </c>
      <c r="DT10" s="328">
        <f>'Production Summary'!$M$70</f>
        <v>25</v>
      </c>
      <c r="DU10" s="164">
        <v>0</v>
      </c>
      <c r="DV10" s="164">
        <f>'Production Summary'!$N$71</f>
        <v>150</v>
      </c>
      <c r="DW10" s="164">
        <v>0</v>
      </c>
      <c r="DX10" s="167">
        <f t="shared" si="49"/>
        <v>192</v>
      </c>
      <c r="DY10" s="164">
        <v>0</v>
      </c>
      <c r="DZ10" s="167">
        <f>'Production Summary'!$N$65</f>
        <v>384</v>
      </c>
      <c r="EA10" s="164">
        <v>0</v>
      </c>
      <c r="EB10" s="167">
        <f>'Production Summary'!$N$66</f>
        <v>192</v>
      </c>
      <c r="EC10" s="164">
        <v>0</v>
      </c>
      <c r="ED10" s="164">
        <f>'Production Summary'!$N$67</f>
        <v>96</v>
      </c>
      <c r="EE10" s="164">
        <v>0</v>
      </c>
      <c r="EF10" s="164">
        <f>'Production Summary'!$N$68</f>
        <v>96</v>
      </c>
      <c r="EG10" s="164">
        <v>0</v>
      </c>
      <c r="EH10" s="164">
        <f>'Production Summary'!$N$69</f>
        <v>340</v>
      </c>
      <c r="EI10" s="101">
        <f t="shared" si="32"/>
        <v>616933191.65456009</v>
      </c>
      <c r="EJ10" s="3"/>
      <c r="EK10" s="3"/>
      <c r="ER10" s="64" t="s">
        <v>26</v>
      </c>
      <c r="ES10" s="61" t="str">
        <f t="shared" si="33"/>
        <v/>
      </c>
      <c r="ET10" s="24">
        <f t="shared" si="34"/>
        <v>616933191.65456009</v>
      </c>
    </row>
    <row r="11" spans="1:150" ht="15" customHeight="1">
      <c r="A11" t="b">
        <f>C11=Bhilai!C11</f>
        <v>1</v>
      </c>
      <c r="B11" s="69">
        <f t="shared" si="35"/>
        <v>6</v>
      </c>
      <c r="C11" s="162" t="str">
        <f>IF(Bhilai!C11="","",Bhilai!C11)</f>
        <v/>
      </c>
      <c r="D11" s="164">
        <f>'Production Summary'!$N$4</f>
        <v>666</v>
      </c>
      <c r="E11" s="164">
        <f>'Production Summary'!$M$4</f>
        <v>27.75</v>
      </c>
      <c r="F11" s="164">
        <v>0</v>
      </c>
      <c r="G11" s="167">
        <f t="shared" si="36"/>
        <v>674.40000000000009</v>
      </c>
      <c r="H11" s="167">
        <v>28.1</v>
      </c>
      <c r="I11" s="164">
        <v>0</v>
      </c>
      <c r="J11" s="164">
        <f>'Production Summary'!$N$6</f>
        <v>200</v>
      </c>
      <c r="K11" s="328">
        <f>'Production Summary'!$M$6</f>
        <v>7.5</v>
      </c>
      <c r="L11" s="164">
        <v>0</v>
      </c>
      <c r="M11" s="365">
        <f>'Production Summary'!$N$7</f>
        <v>612.72</v>
      </c>
      <c r="N11" s="367">
        <f>'Production Summary'!$M$7</f>
        <v>25.53</v>
      </c>
      <c r="O11" s="164">
        <v>0</v>
      </c>
      <c r="P11" s="164">
        <f>'Production Summary'!$N$8</f>
        <v>780</v>
      </c>
      <c r="Q11" s="164">
        <f>'Production Summary'!$M$8</f>
        <v>65</v>
      </c>
      <c r="R11" s="164">
        <v>0</v>
      </c>
      <c r="S11" s="164">
        <f>'Production Summary'!$N$9</f>
        <v>720</v>
      </c>
      <c r="T11" s="164">
        <f>'Production Summary'!$M$9</f>
        <v>60</v>
      </c>
      <c r="U11" s="164">
        <v>0</v>
      </c>
      <c r="V11" s="164">
        <f>'Production Summary'!$N$10</f>
        <v>876</v>
      </c>
      <c r="W11" s="164">
        <f>'Production Summary'!$M$10</f>
        <v>73</v>
      </c>
      <c r="X11" s="164">
        <v>0</v>
      </c>
      <c r="Y11" s="164">
        <f>'Production Summary'!$N$14</f>
        <v>177</v>
      </c>
      <c r="Z11" s="328">
        <f>'Production Summary'!$M$14</f>
        <v>14.75</v>
      </c>
      <c r="AA11" s="164">
        <v>0</v>
      </c>
      <c r="AB11" s="167">
        <f t="shared" si="37"/>
        <v>126</v>
      </c>
      <c r="AC11" s="164">
        <f>'Production Summary'!$M$16</f>
        <v>21</v>
      </c>
      <c r="AD11" s="164">
        <v>0</v>
      </c>
      <c r="AE11" s="164">
        <f>'Production Summary'!$N$16</f>
        <v>252</v>
      </c>
      <c r="AF11" s="164">
        <f>'Production Summary'!$M$16</f>
        <v>21</v>
      </c>
      <c r="AG11" s="164">
        <v>0</v>
      </c>
      <c r="AH11" s="164">
        <f>'Production Summary'!$N$18</f>
        <v>1035</v>
      </c>
      <c r="AI11" s="164">
        <f>'Production Summary'!$M$18</f>
        <v>17.25</v>
      </c>
      <c r="AJ11" s="164">
        <v>0</v>
      </c>
      <c r="AK11" s="167">
        <f t="shared" si="38"/>
        <v>892.5</v>
      </c>
      <c r="AL11" s="167">
        <v>29.75</v>
      </c>
      <c r="AM11" s="164">
        <v>0</v>
      </c>
      <c r="AN11" s="164">
        <f>'Production Summary'!$N$20</f>
        <v>864</v>
      </c>
      <c r="AO11" s="164">
        <f>'Production Summary'!$M$20</f>
        <v>72</v>
      </c>
      <c r="AP11" s="164">
        <v>0</v>
      </c>
      <c r="AQ11" s="164">
        <f>'Production Summary'!$N$21</f>
        <v>670</v>
      </c>
      <c r="AR11" s="164">
        <f>'Production Summary'!$M$21</f>
        <v>335</v>
      </c>
      <c r="AS11" s="164">
        <v>0</v>
      </c>
      <c r="AT11" s="386">
        <f>'Production Summary'!$N$22</f>
        <v>375</v>
      </c>
      <c r="AU11" s="164">
        <f>'Production Summary'!$N$23</f>
        <v>1050</v>
      </c>
      <c r="AV11" s="167">
        <f t="shared" si="39"/>
        <v>150</v>
      </c>
      <c r="AW11" s="167">
        <v>12.5</v>
      </c>
      <c r="AX11" s="164">
        <v>0</v>
      </c>
      <c r="AY11" s="167">
        <f t="shared" si="40"/>
        <v>150</v>
      </c>
      <c r="AZ11" s="167">
        <v>12.5</v>
      </c>
      <c r="BA11" s="164">
        <v>0</v>
      </c>
      <c r="BB11" s="167">
        <f t="shared" si="41"/>
        <v>765</v>
      </c>
      <c r="BC11" s="167">
        <v>12.75</v>
      </c>
      <c r="BD11" s="164">
        <v>0</v>
      </c>
      <c r="BE11" s="167">
        <f t="shared" si="42"/>
        <v>611.40000000000009</v>
      </c>
      <c r="BF11" s="167">
        <v>50.95</v>
      </c>
      <c r="BG11" s="164">
        <v>0</v>
      </c>
      <c r="BH11" s="164">
        <f>'Production Summary'!$N$30</f>
        <v>500</v>
      </c>
      <c r="BI11" s="164">
        <f>'Production Summary'!$M$30</f>
        <v>250</v>
      </c>
      <c r="BJ11" s="164">
        <v>0</v>
      </c>
      <c r="BK11" s="386"/>
      <c r="BL11" s="164">
        <f>'Production Summary'!$N$32</f>
        <v>875</v>
      </c>
      <c r="BM11" s="167">
        <f t="shared" si="43"/>
        <v>420</v>
      </c>
      <c r="BN11" s="167">
        <v>7</v>
      </c>
      <c r="BO11" s="164">
        <v>0</v>
      </c>
      <c r="BP11" s="167">
        <f t="shared" si="44"/>
        <v>540</v>
      </c>
      <c r="BQ11" s="167">
        <v>9</v>
      </c>
      <c r="BR11" s="164">
        <v>0</v>
      </c>
      <c r="BS11" s="167">
        <f t="shared" si="45"/>
        <v>224.00000000000003</v>
      </c>
      <c r="BT11" s="167">
        <v>22.400000000000002</v>
      </c>
      <c r="BU11" s="164">
        <v>0</v>
      </c>
      <c r="BV11" s="167">
        <f t="shared" si="46"/>
        <v>280</v>
      </c>
      <c r="BW11" s="167">
        <v>28</v>
      </c>
      <c r="BX11" s="164">
        <v>0</v>
      </c>
      <c r="BY11" s="167">
        <f t="shared" si="47"/>
        <v>280</v>
      </c>
      <c r="BZ11" s="167">
        <v>28</v>
      </c>
      <c r="CA11" s="164">
        <v>0</v>
      </c>
      <c r="CB11" s="167">
        <f t="shared" si="48"/>
        <v>144</v>
      </c>
      <c r="CC11" s="167">
        <v>14.4</v>
      </c>
      <c r="CD11" s="164">
        <v>0</v>
      </c>
      <c r="CE11" s="164">
        <f>'Production Summary'!$N$42</f>
        <v>1136.3519999999996</v>
      </c>
      <c r="CF11" s="167">
        <v>80.36</v>
      </c>
      <c r="CG11" s="164">
        <v>0</v>
      </c>
      <c r="CH11" s="164">
        <v>0</v>
      </c>
      <c r="CI11" s="167">
        <v>184.5</v>
      </c>
      <c r="CJ11" s="164">
        <v>0</v>
      </c>
      <c r="CK11" s="164">
        <f>'Production Summary'!$N$44</f>
        <v>355</v>
      </c>
      <c r="CL11" s="164">
        <v>0</v>
      </c>
      <c r="CM11" s="375">
        <f>'Production Summary'!$N$45</f>
        <v>1650</v>
      </c>
      <c r="CN11" s="164">
        <f>'Production Summary'!$N$46</f>
        <v>270</v>
      </c>
      <c r="CO11" s="164">
        <f>'Production Summary'!$N$47</f>
        <v>1350</v>
      </c>
      <c r="CP11" s="166"/>
      <c r="CQ11" s="167">
        <f t="shared" si="50"/>
        <v>7854</v>
      </c>
      <c r="CR11" s="167">
        <v>65.45</v>
      </c>
      <c r="CS11" s="167">
        <f t="shared" si="51"/>
        <v>11298.5</v>
      </c>
      <c r="CT11" s="167">
        <v>125.53888888888889</v>
      </c>
      <c r="CU11" s="167">
        <f t="shared" si="52"/>
        <v>10732.4</v>
      </c>
      <c r="CV11" s="167">
        <v>298.12222222222221</v>
      </c>
      <c r="CW11" s="167">
        <f t="shared" si="53"/>
        <v>10594.7</v>
      </c>
      <c r="CX11" s="167">
        <v>588.59444444444443</v>
      </c>
      <c r="CY11" s="167">
        <f t="shared" si="54"/>
        <v>10380.5</v>
      </c>
      <c r="CZ11" s="167">
        <v>576.69444444444446</v>
      </c>
      <c r="DA11" s="167">
        <f t="shared" si="55"/>
        <v>10379.5</v>
      </c>
      <c r="DB11" s="167">
        <v>576.63888888888891</v>
      </c>
      <c r="DC11" s="531">
        <f t="shared" si="56"/>
        <v>9615.5</v>
      </c>
      <c r="DD11" s="531">
        <v>534.19444444444446</v>
      </c>
      <c r="DE11" s="531">
        <f t="shared" si="57"/>
        <v>9974.5</v>
      </c>
      <c r="DF11" s="531">
        <v>554.13888888888891</v>
      </c>
      <c r="DG11" s="167">
        <f t="shared" si="58"/>
        <v>11630</v>
      </c>
      <c r="DH11" s="167">
        <v>2907.5</v>
      </c>
      <c r="DI11" s="167">
        <f t="shared" si="59"/>
        <v>10340</v>
      </c>
      <c r="DJ11" s="167">
        <v>129.25</v>
      </c>
      <c r="DK11" s="167">
        <f t="shared" si="60"/>
        <v>11091.4</v>
      </c>
      <c r="DL11" s="167">
        <v>308.09444444444443</v>
      </c>
      <c r="DM11" s="167">
        <f t="shared" si="61"/>
        <v>10953.7</v>
      </c>
      <c r="DN11" s="167">
        <v>608.53888888888889</v>
      </c>
      <c r="DO11" s="167">
        <f>'Production Summary'!$N$61</f>
        <v>4500</v>
      </c>
      <c r="DP11" s="531">
        <f>'Production Summary'!$M$61</f>
        <v>750</v>
      </c>
      <c r="DQ11" s="164">
        <v>0</v>
      </c>
      <c r="DR11" s="164">
        <f>'Production Summary'!$N$62</f>
        <v>8900</v>
      </c>
      <c r="DS11" s="164">
        <f>'Production Summary'!$N$70</f>
        <v>300</v>
      </c>
      <c r="DT11" s="328">
        <f>'Production Summary'!$M$70</f>
        <v>25</v>
      </c>
      <c r="DU11" s="164">
        <v>0</v>
      </c>
      <c r="DV11" s="164">
        <f>'Production Summary'!$N$71</f>
        <v>150</v>
      </c>
      <c r="DW11" s="164">
        <v>0</v>
      </c>
      <c r="DX11" s="167">
        <f t="shared" si="49"/>
        <v>192</v>
      </c>
      <c r="DY11" s="164">
        <v>0</v>
      </c>
      <c r="DZ11" s="167">
        <f>'Production Summary'!$N$65</f>
        <v>384</v>
      </c>
      <c r="EA11" s="164">
        <v>0</v>
      </c>
      <c r="EB11" s="167">
        <f>'Production Summary'!$N$66</f>
        <v>192</v>
      </c>
      <c r="EC11" s="164">
        <v>0</v>
      </c>
      <c r="ED11" s="164">
        <f>'Production Summary'!$N$67</f>
        <v>96</v>
      </c>
      <c r="EE11" s="164">
        <v>0</v>
      </c>
      <c r="EF11" s="164">
        <f>'Production Summary'!$N$68</f>
        <v>96</v>
      </c>
      <c r="EG11" s="164">
        <v>0</v>
      </c>
      <c r="EH11" s="164">
        <f>'Production Summary'!$N$69</f>
        <v>340</v>
      </c>
      <c r="EI11" s="101">
        <f t="shared" si="32"/>
        <v>616933191.65456009</v>
      </c>
      <c r="EJ11" s="3"/>
      <c r="EK11" s="3"/>
      <c r="ER11" s="64" t="s">
        <v>27</v>
      </c>
      <c r="ES11" s="61" t="str">
        <f t="shared" si="33"/>
        <v/>
      </c>
      <c r="ET11" s="24">
        <f t="shared" si="34"/>
        <v>616933191.65456009</v>
      </c>
    </row>
    <row r="12" spans="1:150" ht="15" customHeight="1">
      <c r="A12" t="b">
        <f>C12=Bhilai!C12</f>
        <v>1</v>
      </c>
      <c r="B12" s="69">
        <f t="shared" si="35"/>
        <v>7</v>
      </c>
      <c r="C12" s="162" t="str">
        <f>IF(Bhilai!C12="","",Bhilai!C12)</f>
        <v>SKM-Anjora</v>
      </c>
      <c r="D12" s="167">
        <f t="shared" ref="D12:D15" si="62">E12*24</f>
        <v>674.40000000000009</v>
      </c>
      <c r="E12" s="167">
        <v>28.1</v>
      </c>
      <c r="F12" s="164">
        <v>0</v>
      </c>
      <c r="G12" s="167">
        <f t="shared" si="36"/>
        <v>674.40000000000009</v>
      </c>
      <c r="H12" s="167">
        <v>28.1</v>
      </c>
      <c r="I12" s="164">
        <v>0</v>
      </c>
      <c r="J12" s="164">
        <f>'Production Summary'!$N$6</f>
        <v>200</v>
      </c>
      <c r="K12" s="328">
        <f>'Production Summary'!$M$6</f>
        <v>7.5</v>
      </c>
      <c r="L12" s="164">
        <v>0</v>
      </c>
      <c r="M12" s="365">
        <f>'Production Summary'!$N$7</f>
        <v>612.72</v>
      </c>
      <c r="N12" s="367">
        <f>'Production Summary'!$M$7</f>
        <v>25.53</v>
      </c>
      <c r="O12" s="164">
        <v>0</v>
      </c>
      <c r="P12" s="167">
        <f t="shared" ref="P12:P15" si="63">Q12*12</f>
        <v>780</v>
      </c>
      <c r="Q12" s="167">
        <v>65</v>
      </c>
      <c r="R12" s="164">
        <v>0</v>
      </c>
      <c r="S12" s="167">
        <f t="shared" ref="S12:S15" si="64">T12*12</f>
        <v>696</v>
      </c>
      <c r="T12" s="167">
        <v>58</v>
      </c>
      <c r="U12" s="164">
        <v>0</v>
      </c>
      <c r="V12" s="164">
        <f>'Production Summary'!$N$10</f>
        <v>876</v>
      </c>
      <c r="W12" s="164">
        <f>'Production Summary'!$M$10</f>
        <v>73</v>
      </c>
      <c r="X12" s="164">
        <v>0</v>
      </c>
      <c r="Y12" s="531">
        <f t="shared" ref="Y12:Y15" si="65">Z12*12</f>
        <v>204</v>
      </c>
      <c r="Z12" s="531">
        <v>17</v>
      </c>
      <c r="AA12" s="164">
        <v>0</v>
      </c>
      <c r="AB12" s="167">
        <f t="shared" si="37"/>
        <v>127.5</v>
      </c>
      <c r="AC12" s="167">
        <v>21.25</v>
      </c>
      <c r="AD12" s="164">
        <v>0</v>
      </c>
      <c r="AE12" s="167">
        <f t="shared" ref="AE12:AE15" si="66">AF12*12</f>
        <v>255</v>
      </c>
      <c r="AF12" s="167">
        <v>21.25</v>
      </c>
      <c r="AG12" s="164">
        <v>0</v>
      </c>
      <c r="AH12" s="167">
        <f t="shared" ref="AH12:AH15" si="67">AI12*60</f>
        <v>1020</v>
      </c>
      <c r="AI12" s="167">
        <v>17</v>
      </c>
      <c r="AJ12" s="164">
        <v>0</v>
      </c>
      <c r="AK12" s="167">
        <f t="shared" si="38"/>
        <v>892.5</v>
      </c>
      <c r="AL12" s="167">
        <v>29.75</v>
      </c>
      <c r="AM12" s="164">
        <v>0</v>
      </c>
      <c r="AN12" s="167">
        <f t="shared" ref="AN12:AN15" si="68">AO12*12</f>
        <v>867</v>
      </c>
      <c r="AO12" s="167">
        <v>72.25</v>
      </c>
      <c r="AP12" s="164">
        <v>0</v>
      </c>
      <c r="AQ12" s="164">
        <f>'Production Summary'!$N$21</f>
        <v>670</v>
      </c>
      <c r="AR12" s="164">
        <f>'Production Summary'!$M$21</f>
        <v>335</v>
      </c>
      <c r="AS12" s="164">
        <v>0</v>
      </c>
      <c r="AT12" s="386">
        <f>'Production Summary'!$N$22</f>
        <v>375</v>
      </c>
      <c r="AU12" s="164">
        <f>'Production Summary'!$N$23</f>
        <v>1050</v>
      </c>
      <c r="AV12" s="167">
        <f t="shared" si="39"/>
        <v>150</v>
      </c>
      <c r="AW12" s="167">
        <v>12.5</v>
      </c>
      <c r="AX12" s="164">
        <v>0</v>
      </c>
      <c r="AY12" s="167">
        <f t="shared" si="40"/>
        <v>150</v>
      </c>
      <c r="AZ12" s="167">
        <v>12.5</v>
      </c>
      <c r="BA12" s="164">
        <v>0</v>
      </c>
      <c r="BB12" s="167">
        <f t="shared" si="41"/>
        <v>816</v>
      </c>
      <c r="BC12" s="167">
        <v>13.6</v>
      </c>
      <c r="BD12" s="164">
        <v>0</v>
      </c>
      <c r="BE12" s="167">
        <f t="shared" si="42"/>
        <v>612</v>
      </c>
      <c r="BF12" s="167">
        <v>51</v>
      </c>
      <c r="BG12" s="164">
        <v>0</v>
      </c>
      <c r="BH12" s="164">
        <f>'Production Summary'!$N$30</f>
        <v>500</v>
      </c>
      <c r="BI12" s="164">
        <f>'Production Summary'!$M$30</f>
        <v>250</v>
      </c>
      <c r="BJ12" s="164">
        <v>0</v>
      </c>
      <c r="BK12" s="386"/>
      <c r="BL12" s="164">
        <f>'Production Summary'!$N$32</f>
        <v>875</v>
      </c>
      <c r="BM12" s="164">
        <f>'[4]Production Summary'!$N$34</f>
        <v>360.59999999999997</v>
      </c>
      <c r="BN12" s="164">
        <f>'[4]Production Summary'!$M$34</f>
        <v>6.01</v>
      </c>
      <c r="BO12" s="164">
        <v>0</v>
      </c>
      <c r="BP12" s="164">
        <f>'[4]Production Summary'!$N$36</f>
        <v>717</v>
      </c>
      <c r="BQ12" s="164">
        <f>'[4]Production Summary'!$M$36</f>
        <v>11.95</v>
      </c>
      <c r="BR12" s="164">
        <v>0</v>
      </c>
      <c r="BS12" s="167">
        <f t="shared" si="45"/>
        <v>224.00000000000003</v>
      </c>
      <c r="BT12" s="167">
        <v>22.400000000000002</v>
      </c>
      <c r="BU12" s="164">
        <v>0</v>
      </c>
      <c r="BV12" s="167">
        <f t="shared" si="46"/>
        <v>280</v>
      </c>
      <c r="BW12" s="167">
        <v>28</v>
      </c>
      <c r="BX12" s="164">
        <v>0</v>
      </c>
      <c r="BY12" s="165">
        <f>'Production Summary'!$N$39</f>
        <v>300.38406247988502</v>
      </c>
      <c r="BZ12" s="164">
        <f>'Production Summary'!$M$39</f>
        <v>30.038406247988501</v>
      </c>
      <c r="CA12" s="164">
        <v>0</v>
      </c>
      <c r="CB12" s="167">
        <f t="shared" si="48"/>
        <v>144</v>
      </c>
      <c r="CC12" s="167">
        <v>14.4</v>
      </c>
      <c r="CD12" s="164">
        <v>0</v>
      </c>
      <c r="CE12" s="164">
        <f>'Production Summary'!$N$42</f>
        <v>1136.3519999999996</v>
      </c>
      <c r="CF12" s="164">
        <f>'Production Summary'!$M$42</f>
        <v>81.167999999999978</v>
      </c>
      <c r="CG12" s="164">
        <v>0</v>
      </c>
      <c r="CH12" s="164">
        <v>0</v>
      </c>
      <c r="CI12" s="167">
        <v>184.5</v>
      </c>
      <c r="CJ12" s="164">
        <v>0</v>
      </c>
      <c r="CK12" s="164">
        <f>'Production Summary'!$N$44</f>
        <v>355</v>
      </c>
      <c r="CL12" s="164">
        <v>0</v>
      </c>
      <c r="CM12" s="375">
        <f>'Production Summary'!$N$45</f>
        <v>1650</v>
      </c>
      <c r="CN12" s="164">
        <f>'Production Summary'!$N$46</f>
        <v>270</v>
      </c>
      <c r="CO12" s="164">
        <f>'Production Summary'!$N$47</f>
        <v>1350</v>
      </c>
      <c r="CP12" s="166"/>
      <c r="CQ12" s="167">
        <f t="shared" si="50"/>
        <v>7854</v>
      </c>
      <c r="CR12" s="167">
        <v>65.45</v>
      </c>
      <c r="CS12" s="167">
        <f t="shared" si="51"/>
        <v>13081.5</v>
      </c>
      <c r="CT12" s="167">
        <v>145.35</v>
      </c>
      <c r="CU12" s="167">
        <f t="shared" si="52"/>
        <v>12546</v>
      </c>
      <c r="CV12" s="167">
        <v>348.5</v>
      </c>
      <c r="CW12" s="167">
        <f t="shared" si="53"/>
        <v>12393</v>
      </c>
      <c r="CX12" s="167">
        <v>688.5</v>
      </c>
      <c r="CY12" s="167">
        <f t="shared" si="54"/>
        <v>12163.5</v>
      </c>
      <c r="CZ12" s="167">
        <v>675.75</v>
      </c>
      <c r="DA12" s="167">
        <f t="shared" si="55"/>
        <v>12280.5</v>
      </c>
      <c r="DB12" s="167">
        <v>682.25</v>
      </c>
      <c r="DC12" s="531">
        <f t="shared" si="56"/>
        <v>10939.5</v>
      </c>
      <c r="DD12" s="531">
        <v>607.75</v>
      </c>
      <c r="DE12" s="531">
        <f t="shared" si="57"/>
        <v>11164.354185418542</v>
      </c>
      <c r="DF12" s="531">
        <v>620.24189918991897</v>
      </c>
      <c r="DG12" s="167">
        <f t="shared" si="58"/>
        <v>13583</v>
      </c>
      <c r="DH12" s="167">
        <v>3395.75</v>
      </c>
      <c r="DI12" s="167">
        <f t="shared" si="59"/>
        <v>11732</v>
      </c>
      <c r="DJ12" s="167">
        <v>146.65</v>
      </c>
      <c r="DK12" s="167">
        <f t="shared" si="60"/>
        <v>12663</v>
      </c>
      <c r="DL12" s="167">
        <v>351.75</v>
      </c>
      <c r="DM12" s="167">
        <f t="shared" si="61"/>
        <v>12494.699999999999</v>
      </c>
      <c r="DN12" s="167">
        <v>694.15</v>
      </c>
      <c r="DO12" s="167">
        <f>'Production Summary'!$N$61</f>
        <v>4500</v>
      </c>
      <c r="DP12" s="531">
        <f>'Production Summary'!$M$61</f>
        <v>750</v>
      </c>
      <c r="DQ12" s="164">
        <v>0</v>
      </c>
      <c r="DR12" s="164">
        <f>'Production Summary'!$N$62</f>
        <v>8900</v>
      </c>
      <c r="DS12" s="560">
        <f t="shared" ref="DS12:DS15" si="69">DT12*12</f>
        <v>288</v>
      </c>
      <c r="DT12" s="531">
        <v>24</v>
      </c>
      <c r="DU12" s="164">
        <v>0</v>
      </c>
      <c r="DV12" s="164">
        <f t="shared" ref="DV12:DV15" si="70">DS12/2</f>
        <v>144</v>
      </c>
      <c r="DW12" s="164">
        <v>0</v>
      </c>
      <c r="DX12" s="167">
        <f t="shared" si="49"/>
        <v>192</v>
      </c>
      <c r="DY12" s="164">
        <v>0</v>
      </c>
      <c r="DZ12" s="167">
        <f>'Production Summary'!$N$65</f>
        <v>384</v>
      </c>
      <c r="EA12" s="164">
        <v>0</v>
      </c>
      <c r="EB12" s="167">
        <f>'Production Summary'!$N$66</f>
        <v>192</v>
      </c>
      <c r="EC12" s="164">
        <v>0</v>
      </c>
      <c r="ED12" s="164">
        <f>'Production Summary'!$N$67</f>
        <v>96</v>
      </c>
      <c r="EE12" s="164">
        <v>0</v>
      </c>
      <c r="EF12" s="164">
        <f>'Production Summary'!$N$68</f>
        <v>96</v>
      </c>
      <c r="EG12" s="164">
        <v>0</v>
      </c>
      <c r="EH12" s="164">
        <f>'Production Summary'!$N$69</f>
        <v>340</v>
      </c>
      <c r="EI12" s="101">
        <f t="shared" si="32"/>
        <v>693215543.43047345</v>
      </c>
      <c r="EJ12" s="3"/>
      <c r="EK12" s="3"/>
      <c r="ER12" s="64" t="s">
        <v>28</v>
      </c>
      <c r="ES12" s="61" t="str">
        <f t="shared" si="33"/>
        <v>SKM-Anjora</v>
      </c>
      <c r="ET12" s="24">
        <f t="shared" si="34"/>
        <v>693215543.43047345</v>
      </c>
    </row>
    <row r="13" spans="1:150" ht="15" customHeight="1">
      <c r="A13" t="b">
        <f>C13=Bhilai!C13</f>
        <v>1</v>
      </c>
      <c r="B13" s="69">
        <f t="shared" si="35"/>
        <v>8</v>
      </c>
      <c r="C13" s="162" t="str">
        <f>IF(Bhilai!C13="","",Bhilai!C13)</f>
        <v>SKM-Junwani Road</v>
      </c>
      <c r="D13" s="167">
        <f t="shared" si="62"/>
        <v>674.40000000000009</v>
      </c>
      <c r="E13" s="167">
        <v>28.1</v>
      </c>
      <c r="F13" s="164">
        <v>0</v>
      </c>
      <c r="G13" s="167">
        <f t="shared" si="36"/>
        <v>674.40000000000009</v>
      </c>
      <c r="H13" s="167">
        <v>28.1</v>
      </c>
      <c r="I13" s="164">
        <v>0</v>
      </c>
      <c r="J13" s="164">
        <f>'Production Summary'!$N$6</f>
        <v>200</v>
      </c>
      <c r="K13" s="328">
        <f>'Production Summary'!$M$6</f>
        <v>7.5</v>
      </c>
      <c r="L13" s="164">
        <v>0</v>
      </c>
      <c r="M13" s="365">
        <f>'Production Summary'!$N$7</f>
        <v>612.72</v>
      </c>
      <c r="N13" s="367">
        <f>'Production Summary'!$M$7</f>
        <v>25.53</v>
      </c>
      <c r="O13" s="164">
        <v>0</v>
      </c>
      <c r="P13" s="167">
        <f t="shared" si="63"/>
        <v>780</v>
      </c>
      <c r="Q13" s="167">
        <v>65</v>
      </c>
      <c r="R13" s="164">
        <v>0</v>
      </c>
      <c r="S13" s="167">
        <f t="shared" si="64"/>
        <v>696</v>
      </c>
      <c r="T13" s="167">
        <v>58</v>
      </c>
      <c r="U13" s="164">
        <v>0</v>
      </c>
      <c r="V13" s="164">
        <f>'Production Summary'!$N$10</f>
        <v>876</v>
      </c>
      <c r="W13" s="164">
        <f>'Production Summary'!$M$10</f>
        <v>73</v>
      </c>
      <c r="X13" s="164">
        <v>0</v>
      </c>
      <c r="Y13" s="531">
        <f t="shared" si="65"/>
        <v>204</v>
      </c>
      <c r="Z13" s="531">
        <v>17</v>
      </c>
      <c r="AA13" s="164">
        <v>0</v>
      </c>
      <c r="AB13" s="167">
        <f t="shared" si="37"/>
        <v>127.5</v>
      </c>
      <c r="AC13" s="167">
        <v>21.25</v>
      </c>
      <c r="AD13" s="164">
        <v>0</v>
      </c>
      <c r="AE13" s="167">
        <f t="shared" si="66"/>
        <v>255</v>
      </c>
      <c r="AF13" s="167">
        <v>21.25</v>
      </c>
      <c r="AG13" s="164">
        <v>0</v>
      </c>
      <c r="AH13" s="167">
        <f t="shared" si="67"/>
        <v>1020</v>
      </c>
      <c r="AI13" s="167">
        <v>17</v>
      </c>
      <c r="AJ13" s="164">
        <v>0</v>
      </c>
      <c r="AK13" s="167">
        <f t="shared" si="38"/>
        <v>892.5</v>
      </c>
      <c r="AL13" s="167">
        <v>29.75</v>
      </c>
      <c r="AM13" s="164">
        <v>0</v>
      </c>
      <c r="AN13" s="167">
        <f t="shared" si="68"/>
        <v>867</v>
      </c>
      <c r="AO13" s="167">
        <v>72.25</v>
      </c>
      <c r="AP13" s="164">
        <v>0</v>
      </c>
      <c r="AQ13" s="164">
        <f>'Production Summary'!$N$21</f>
        <v>670</v>
      </c>
      <c r="AR13" s="164">
        <f>'Production Summary'!$M$21</f>
        <v>335</v>
      </c>
      <c r="AS13" s="164">
        <v>0</v>
      </c>
      <c r="AT13" s="386">
        <f>'Production Summary'!$N$22</f>
        <v>375</v>
      </c>
      <c r="AU13" s="164">
        <f>'Production Summary'!$N$23</f>
        <v>1050</v>
      </c>
      <c r="AV13" s="167">
        <f t="shared" si="39"/>
        <v>150</v>
      </c>
      <c r="AW13" s="167">
        <v>12.5</v>
      </c>
      <c r="AX13" s="164">
        <v>0</v>
      </c>
      <c r="AY13" s="167">
        <f t="shared" si="40"/>
        <v>150</v>
      </c>
      <c r="AZ13" s="167">
        <v>12.5</v>
      </c>
      <c r="BA13" s="164">
        <v>0</v>
      </c>
      <c r="BB13" s="167">
        <f t="shared" si="41"/>
        <v>816</v>
      </c>
      <c r="BC13" s="167">
        <v>13.6</v>
      </c>
      <c r="BD13" s="164">
        <v>0</v>
      </c>
      <c r="BE13" s="167">
        <f t="shared" si="42"/>
        <v>612</v>
      </c>
      <c r="BF13" s="167">
        <v>51</v>
      </c>
      <c r="BG13" s="164">
        <v>0</v>
      </c>
      <c r="BH13" s="164">
        <f>'Production Summary'!$N$30</f>
        <v>500</v>
      </c>
      <c r="BI13" s="164">
        <f>'Production Summary'!$M$30</f>
        <v>250</v>
      </c>
      <c r="BJ13" s="164">
        <v>0</v>
      </c>
      <c r="BK13" s="386"/>
      <c r="BL13" s="164">
        <f>'Production Summary'!$N$32</f>
        <v>875</v>
      </c>
      <c r="BM13" s="164">
        <f>'[4]Production Summary'!$N$34</f>
        <v>360.59999999999997</v>
      </c>
      <c r="BN13" s="164">
        <f>'[4]Production Summary'!$M$34</f>
        <v>6.01</v>
      </c>
      <c r="BO13" s="164">
        <v>0</v>
      </c>
      <c r="BP13" s="164">
        <f>'[4]Production Summary'!$N$36</f>
        <v>717</v>
      </c>
      <c r="BQ13" s="164">
        <f>'[4]Production Summary'!$M$36</f>
        <v>11.95</v>
      </c>
      <c r="BR13" s="164">
        <v>0</v>
      </c>
      <c r="BS13" s="167">
        <f t="shared" si="45"/>
        <v>224.00000000000003</v>
      </c>
      <c r="BT13" s="167">
        <v>22.400000000000002</v>
      </c>
      <c r="BU13" s="164">
        <v>0</v>
      </c>
      <c r="BV13" s="167">
        <f t="shared" si="46"/>
        <v>280</v>
      </c>
      <c r="BW13" s="167">
        <v>28</v>
      </c>
      <c r="BX13" s="164">
        <v>0</v>
      </c>
      <c r="BY13" s="165">
        <f>'Production Summary'!$N$39</f>
        <v>300.38406247988502</v>
      </c>
      <c r="BZ13" s="164">
        <f>'Production Summary'!$M$39</f>
        <v>30.038406247988501</v>
      </c>
      <c r="CA13" s="164">
        <v>0</v>
      </c>
      <c r="CB13" s="167">
        <f t="shared" si="48"/>
        <v>144</v>
      </c>
      <c r="CC13" s="167">
        <v>14.4</v>
      </c>
      <c r="CD13" s="164">
        <v>0</v>
      </c>
      <c r="CE13" s="164">
        <f>'Production Summary'!$N$42</f>
        <v>1136.3519999999996</v>
      </c>
      <c r="CF13" s="164">
        <f>'Production Summary'!$M$42</f>
        <v>81.167999999999978</v>
      </c>
      <c r="CG13" s="164">
        <v>0</v>
      </c>
      <c r="CH13" s="164">
        <v>0</v>
      </c>
      <c r="CI13" s="167">
        <v>184.5</v>
      </c>
      <c r="CJ13" s="164">
        <v>0</v>
      </c>
      <c r="CK13" s="164">
        <f>'Production Summary'!$N$44</f>
        <v>355</v>
      </c>
      <c r="CL13" s="164">
        <v>0</v>
      </c>
      <c r="CM13" s="375">
        <f>'Production Summary'!$N$45</f>
        <v>1650</v>
      </c>
      <c r="CN13" s="164">
        <f>'Production Summary'!$N$46</f>
        <v>270</v>
      </c>
      <c r="CO13" s="164">
        <f>'Production Summary'!$N$47</f>
        <v>1350</v>
      </c>
      <c r="CP13" s="166"/>
      <c r="CQ13" s="167">
        <f t="shared" si="50"/>
        <v>7854</v>
      </c>
      <c r="CR13" s="167">
        <v>65.45</v>
      </c>
      <c r="CS13" s="167">
        <f t="shared" si="51"/>
        <v>13081.5</v>
      </c>
      <c r="CT13" s="167">
        <v>145.35</v>
      </c>
      <c r="CU13" s="167">
        <f t="shared" si="52"/>
        <v>12546</v>
      </c>
      <c r="CV13" s="167">
        <v>348.5</v>
      </c>
      <c r="CW13" s="167">
        <f t="shared" si="53"/>
        <v>12393</v>
      </c>
      <c r="CX13" s="167">
        <v>688.5</v>
      </c>
      <c r="CY13" s="167">
        <f t="shared" si="54"/>
        <v>12163.5</v>
      </c>
      <c r="CZ13" s="167">
        <v>675.75</v>
      </c>
      <c r="DA13" s="167">
        <f t="shared" si="55"/>
        <v>12280.5</v>
      </c>
      <c r="DB13" s="167">
        <v>682.25</v>
      </c>
      <c r="DC13" s="531">
        <f t="shared" si="56"/>
        <v>10939.5</v>
      </c>
      <c r="DD13" s="531">
        <v>607.75</v>
      </c>
      <c r="DE13" s="531">
        <f t="shared" si="57"/>
        <v>11164.354185418542</v>
      </c>
      <c r="DF13" s="531">
        <v>620.24189918991897</v>
      </c>
      <c r="DG13" s="167">
        <f t="shared" si="58"/>
        <v>13583</v>
      </c>
      <c r="DH13" s="167">
        <v>3395.75</v>
      </c>
      <c r="DI13" s="167">
        <f t="shared" si="59"/>
        <v>11732</v>
      </c>
      <c r="DJ13" s="167">
        <v>146.65</v>
      </c>
      <c r="DK13" s="167">
        <f t="shared" si="60"/>
        <v>12663</v>
      </c>
      <c r="DL13" s="167">
        <v>351.75</v>
      </c>
      <c r="DM13" s="167">
        <f t="shared" si="61"/>
        <v>12494.699999999999</v>
      </c>
      <c r="DN13" s="167">
        <v>694.15</v>
      </c>
      <c r="DO13" s="167">
        <f>'Production Summary'!$N$61</f>
        <v>4500</v>
      </c>
      <c r="DP13" s="531">
        <f>'Production Summary'!$M$61</f>
        <v>750</v>
      </c>
      <c r="DQ13" s="164">
        <v>0</v>
      </c>
      <c r="DR13" s="164">
        <f>'Production Summary'!$N$62</f>
        <v>8900</v>
      </c>
      <c r="DS13" s="560">
        <f t="shared" si="69"/>
        <v>288</v>
      </c>
      <c r="DT13" s="531">
        <v>24</v>
      </c>
      <c r="DU13" s="164">
        <v>0</v>
      </c>
      <c r="DV13" s="164">
        <f t="shared" si="70"/>
        <v>144</v>
      </c>
      <c r="DW13" s="164">
        <v>0</v>
      </c>
      <c r="DX13" s="167">
        <f t="shared" si="49"/>
        <v>192</v>
      </c>
      <c r="DY13" s="164">
        <v>0</v>
      </c>
      <c r="DZ13" s="167">
        <f>'Production Summary'!$N$65</f>
        <v>384</v>
      </c>
      <c r="EA13" s="164">
        <v>0</v>
      </c>
      <c r="EB13" s="167">
        <f>'Production Summary'!$N$66</f>
        <v>192</v>
      </c>
      <c r="EC13" s="164">
        <v>0</v>
      </c>
      <c r="ED13" s="164">
        <f>'Production Summary'!$N$67</f>
        <v>96</v>
      </c>
      <c r="EE13" s="164">
        <v>0</v>
      </c>
      <c r="EF13" s="164">
        <f>'Production Summary'!$N$68</f>
        <v>96</v>
      </c>
      <c r="EG13" s="164">
        <v>0</v>
      </c>
      <c r="EH13" s="164">
        <f>'Production Summary'!$N$69</f>
        <v>340</v>
      </c>
      <c r="EI13" s="101">
        <f t="shared" si="32"/>
        <v>693215543.43047345</v>
      </c>
      <c r="EJ13" s="3"/>
      <c r="EK13" s="3"/>
      <c r="ER13" s="64" t="s">
        <v>29</v>
      </c>
      <c r="ES13" s="61" t="str">
        <f t="shared" si="33"/>
        <v>SKM-Junwani Road</v>
      </c>
      <c r="ET13" s="24">
        <f t="shared" si="34"/>
        <v>693215543.43047345</v>
      </c>
    </row>
    <row r="14" spans="1:150" ht="15" customHeight="1">
      <c r="A14" t="b">
        <f>C14=Bhilai!C14</f>
        <v>1</v>
      </c>
      <c r="B14" s="69">
        <f t="shared" si="35"/>
        <v>9</v>
      </c>
      <c r="C14" s="162" t="str">
        <f>IF(Bhilai!C14="","",Bhilai!C14)</f>
        <v>SKM-Utai</v>
      </c>
      <c r="D14" s="167">
        <f t="shared" si="62"/>
        <v>674.40000000000009</v>
      </c>
      <c r="E14" s="167">
        <v>28.1</v>
      </c>
      <c r="F14" s="164">
        <v>0</v>
      </c>
      <c r="G14" s="167">
        <f t="shared" si="36"/>
        <v>674.40000000000009</v>
      </c>
      <c r="H14" s="167">
        <v>28.1</v>
      </c>
      <c r="I14" s="164">
        <v>0</v>
      </c>
      <c r="J14" s="164">
        <f>'Production Summary'!$N$6</f>
        <v>200</v>
      </c>
      <c r="K14" s="328">
        <f>'Production Summary'!$M$6</f>
        <v>7.5</v>
      </c>
      <c r="L14" s="164">
        <v>0</v>
      </c>
      <c r="M14" s="365">
        <f>'Production Summary'!$N$7</f>
        <v>612.72</v>
      </c>
      <c r="N14" s="367">
        <f>'Production Summary'!$M$7</f>
        <v>25.53</v>
      </c>
      <c r="O14" s="164">
        <v>0</v>
      </c>
      <c r="P14" s="167">
        <f t="shared" si="63"/>
        <v>780</v>
      </c>
      <c r="Q14" s="167">
        <v>65</v>
      </c>
      <c r="R14" s="164">
        <v>0</v>
      </c>
      <c r="S14" s="167">
        <f t="shared" si="64"/>
        <v>696</v>
      </c>
      <c r="T14" s="167">
        <v>58</v>
      </c>
      <c r="U14" s="164">
        <v>0</v>
      </c>
      <c r="V14" s="164">
        <f>'Production Summary'!$N$10</f>
        <v>876</v>
      </c>
      <c r="W14" s="164">
        <f>'Production Summary'!$M$10</f>
        <v>73</v>
      </c>
      <c r="X14" s="164">
        <v>0</v>
      </c>
      <c r="Y14" s="531">
        <f t="shared" si="65"/>
        <v>204</v>
      </c>
      <c r="Z14" s="531">
        <v>17</v>
      </c>
      <c r="AA14" s="164">
        <v>0</v>
      </c>
      <c r="AB14" s="167">
        <f t="shared" si="37"/>
        <v>127.5</v>
      </c>
      <c r="AC14" s="167">
        <v>21.25</v>
      </c>
      <c r="AD14" s="164">
        <v>0</v>
      </c>
      <c r="AE14" s="167">
        <f t="shared" si="66"/>
        <v>255</v>
      </c>
      <c r="AF14" s="167">
        <v>21.25</v>
      </c>
      <c r="AG14" s="164">
        <v>0</v>
      </c>
      <c r="AH14" s="167">
        <f t="shared" si="67"/>
        <v>1020</v>
      </c>
      <c r="AI14" s="167">
        <v>17</v>
      </c>
      <c r="AJ14" s="164">
        <v>0</v>
      </c>
      <c r="AK14" s="167">
        <f t="shared" si="38"/>
        <v>892.5</v>
      </c>
      <c r="AL14" s="167">
        <v>29.75</v>
      </c>
      <c r="AM14" s="164">
        <v>0</v>
      </c>
      <c r="AN14" s="167">
        <f t="shared" si="68"/>
        <v>867</v>
      </c>
      <c r="AO14" s="167">
        <v>72.25</v>
      </c>
      <c r="AP14" s="164">
        <v>0</v>
      </c>
      <c r="AQ14" s="164">
        <f>'Production Summary'!$N$21</f>
        <v>670</v>
      </c>
      <c r="AR14" s="164">
        <f>'Production Summary'!$M$21</f>
        <v>335</v>
      </c>
      <c r="AS14" s="164">
        <v>0</v>
      </c>
      <c r="AT14" s="386">
        <f>'Production Summary'!$N$22</f>
        <v>375</v>
      </c>
      <c r="AU14" s="164">
        <f>'Production Summary'!$N$23</f>
        <v>1050</v>
      </c>
      <c r="AV14" s="167">
        <f t="shared" si="39"/>
        <v>150</v>
      </c>
      <c r="AW14" s="167">
        <v>12.5</v>
      </c>
      <c r="AX14" s="164">
        <v>0</v>
      </c>
      <c r="AY14" s="167">
        <f t="shared" si="40"/>
        <v>150</v>
      </c>
      <c r="AZ14" s="167">
        <v>12.5</v>
      </c>
      <c r="BA14" s="164">
        <v>0</v>
      </c>
      <c r="BB14" s="167">
        <f t="shared" si="41"/>
        <v>816</v>
      </c>
      <c r="BC14" s="167">
        <v>13.6</v>
      </c>
      <c r="BD14" s="164">
        <v>0</v>
      </c>
      <c r="BE14" s="167">
        <f t="shared" si="42"/>
        <v>612</v>
      </c>
      <c r="BF14" s="167">
        <v>51</v>
      </c>
      <c r="BG14" s="164">
        <v>0</v>
      </c>
      <c r="BH14" s="164">
        <f>'Production Summary'!$N$30</f>
        <v>500</v>
      </c>
      <c r="BI14" s="164">
        <f>'Production Summary'!$M$30</f>
        <v>250</v>
      </c>
      <c r="BJ14" s="164">
        <v>0</v>
      </c>
      <c r="BK14" s="386"/>
      <c r="BL14" s="164">
        <f>'Production Summary'!$N$32</f>
        <v>875</v>
      </c>
      <c r="BM14" s="164">
        <f>'[4]Production Summary'!$N$34</f>
        <v>360.59999999999997</v>
      </c>
      <c r="BN14" s="164">
        <f>'[4]Production Summary'!$M$34</f>
        <v>6.01</v>
      </c>
      <c r="BO14" s="164">
        <v>0</v>
      </c>
      <c r="BP14" s="164">
        <f>'[4]Production Summary'!$N$36</f>
        <v>717</v>
      </c>
      <c r="BQ14" s="164">
        <f>'[4]Production Summary'!$M$36</f>
        <v>11.95</v>
      </c>
      <c r="BR14" s="164">
        <v>0</v>
      </c>
      <c r="BS14" s="167">
        <f t="shared" si="45"/>
        <v>224.00000000000003</v>
      </c>
      <c r="BT14" s="167">
        <v>22.400000000000002</v>
      </c>
      <c r="BU14" s="164">
        <v>0</v>
      </c>
      <c r="BV14" s="167">
        <f t="shared" si="46"/>
        <v>280</v>
      </c>
      <c r="BW14" s="167">
        <v>28</v>
      </c>
      <c r="BX14" s="164">
        <v>0</v>
      </c>
      <c r="BY14" s="165">
        <f>'Production Summary'!$N$39</f>
        <v>300.38406247988502</v>
      </c>
      <c r="BZ14" s="164">
        <f>'Production Summary'!$M$39</f>
        <v>30.038406247988501</v>
      </c>
      <c r="CA14" s="164">
        <v>0</v>
      </c>
      <c r="CB14" s="167">
        <f t="shared" si="48"/>
        <v>144</v>
      </c>
      <c r="CC14" s="167">
        <v>14.4</v>
      </c>
      <c r="CD14" s="164">
        <v>0</v>
      </c>
      <c r="CE14" s="164">
        <f>'Production Summary'!$N$42</f>
        <v>1136.3519999999996</v>
      </c>
      <c r="CF14" s="164">
        <f>'Production Summary'!$M$42</f>
        <v>81.167999999999978</v>
      </c>
      <c r="CG14" s="164">
        <v>0</v>
      </c>
      <c r="CH14" s="164">
        <v>0</v>
      </c>
      <c r="CI14" s="167">
        <v>184.5</v>
      </c>
      <c r="CJ14" s="164">
        <v>0</v>
      </c>
      <c r="CK14" s="164">
        <f>'Production Summary'!$N$44</f>
        <v>355</v>
      </c>
      <c r="CL14" s="164">
        <v>0</v>
      </c>
      <c r="CM14" s="375">
        <f>'Production Summary'!$N$45</f>
        <v>1650</v>
      </c>
      <c r="CN14" s="164">
        <f>'Production Summary'!$N$46</f>
        <v>270</v>
      </c>
      <c r="CO14" s="164">
        <f>'Production Summary'!$N$47</f>
        <v>1350</v>
      </c>
      <c r="CP14" s="166"/>
      <c r="CQ14" s="167">
        <f t="shared" si="50"/>
        <v>7854</v>
      </c>
      <c r="CR14" s="167">
        <v>65.45</v>
      </c>
      <c r="CS14" s="167">
        <f t="shared" si="51"/>
        <v>13081.5</v>
      </c>
      <c r="CT14" s="167">
        <v>145.35</v>
      </c>
      <c r="CU14" s="167">
        <f t="shared" si="52"/>
        <v>12546</v>
      </c>
      <c r="CV14" s="167">
        <v>348.5</v>
      </c>
      <c r="CW14" s="167">
        <f t="shared" si="53"/>
        <v>12393</v>
      </c>
      <c r="CX14" s="167">
        <v>688.5</v>
      </c>
      <c r="CY14" s="167">
        <f t="shared" si="54"/>
        <v>12163.5</v>
      </c>
      <c r="CZ14" s="167">
        <v>675.75</v>
      </c>
      <c r="DA14" s="167">
        <f t="shared" si="55"/>
        <v>12280.5</v>
      </c>
      <c r="DB14" s="167">
        <v>682.25</v>
      </c>
      <c r="DC14" s="531">
        <f t="shared" si="56"/>
        <v>10939.5</v>
      </c>
      <c r="DD14" s="531">
        <v>607.75</v>
      </c>
      <c r="DE14" s="531">
        <f t="shared" si="57"/>
        <v>11164.354185418542</v>
      </c>
      <c r="DF14" s="531">
        <v>620.24189918991897</v>
      </c>
      <c r="DG14" s="167">
        <f t="shared" si="58"/>
        <v>13583</v>
      </c>
      <c r="DH14" s="167">
        <v>3395.75</v>
      </c>
      <c r="DI14" s="167">
        <f t="shared" si="59"/>
        <v>11732</v>
      </c>
      <c r="DJ14" s="167">
        <v>146.65</v>
      </c>
      <c r="DK14" s="167">
        <f t="shared" si="60"/>
        <v>12663</v>
      </c>
      <c r="DL14" s="167">
        <v>351.75</v>
      </c>
      <c r="DM14" s="167">
        <f t="shared" si="61"/>
        <v>12494.699999999999</v>
      </c>
      <c r="DN14" s="167">
        <v>694.15</v>
      </c>
      <c r="DO14" s="167">
        <f>'Production Summary'!$N$61</f>
        <v>4500</v>
      </c>
      <c r="DP14" s="531">
        <f>'Production Summary'!$M$61</f>
        <v>750</v>
      </c>
      <c r="DQ14" s="164">
        <v>0</v>
      </c>
      <c r="DR14" s="164">
        <f>'Production Summary'!$N$62</f>
        <v>8900</v>
      </c>
      <c r="DS14" s="560">
        <f t="shared" si="69"/>
        <v>288</v>
      </c>
      <c r="DT14" s="531">
        <v>24</v>
      </c>
      <c r="DU14" s="164">
        <v>0</v>
      </c>
      <c r="DV14" s="164">
        <f t="shared" si="70"/>
        <v>144</v>
      </c>
      <c r="DW14" s="164">
        <v>0</v>
      </c>
      <c r="DX14" s="167">
        <f t="shared" si="49"/>
        <v>192</v>
      </c>
      <c r="DY14" s="164">
        <v>0</v>
      </c>
      <c r="DZ14" s="167">
        <f>'Production Summary'!$N$65</f>
        <v>384</v>
      </c>
      <c r="EA14" s="164">
        <v>0</v>
      </c>
      <c r="EB14" s="167">
        <f>'Production Summary'!$N$66</f>
        <v>192</v>
      </c>
      <c r="EC14" s="164">
        <v>0</v>
      </c>
      <c r="ED14" s="164">
        <f>'Production Summary'!$N$67</f>
        <v>96</v>
      </c>
      <c r="EE14" s="164">
        <v>0</v>
      </c>
      <c r="EF14" s="164">
        <f>'Production Summary'!$N$68</f>
        <v>96</v>
      </c>
      <c r="EG14" s="164">
        <v>0</v>
      </c>
      <c r="EH14" s="164">
        <f>'Production Summary'!$N$69</f>
        <v>340</v>
      </c>
      <c r="EI14" s="101">
        <f t="shared" si="32"/>
        <v>693215543.43047345</v>
      </c>
      <c r="EJ14" s="3"/>
      <c r="EK14" s="3"/>
      <c r="ER14" s="64" t="s">
        <v>30</v>
      </c>
      <c r="ES14" s="61" t="str">
        <f t="shared" si="33"/>
        <v>SKM-Utai</v>
      </c>
      <c r="ET14" s="24">
        <f t="shared" si="34"/>
        <v>693215543.43047345</v>
      </c>
    </row>
    <row r="15" spans="1:150" ht="15" customHeight="1">
      <c r="A15" t="b">
        <f>C15=Bhilai!C15</f>
        <v>1</v>
      </c>
      <c r="B15" s="69">
        <f t="shared" si="35"/>
        <v>10</v>
      </c>
      <c r="C15" s="162" t="str">
        <f>IF(Bhilai!C15="","",Bhilai!C15)</f>
        <v>SKM-Potiakala pulgaon</v>
      </c>
      <c r="D15" s="167">
        <f t="shared" si="62"/>
        <v>674.40000000000009</v>
      </c>
      <c r="E15" s="167">
        <v>28.1</v>
      </c>
      <c r="F15" s="164">
        <v>0</v>
      </c>
      <c r="G15" s="167">
        <f t="shared" si="36"/>
        <v>674.40000000000009</v>
      </c>
      <c r="H15" s="167">
        <v>28.1</v>
      </c>
      <c r="I15" s="164">
        <v>0</v>
      </c>
      <c r="J15" s="164">
        <f>'Production Summary'!$N$6</f>
        <v>200</v>
      </c>
      <c r="K15" s="328">
        <f>'Production Summary'!$M$6</f>
        <v>7.5</v>
      </c>
      <c r="L15" s="164">
        <v>0</v>
      </c>
      <c r="M15" s="365">
        <f>'Production Summary'!$N$7</f>
        <v>612.72</v>
      </c>
      <c r="N15" s="367">
        <f>'Production Summary'!$M$7</f>
        <v>25.53</v>
      </c>
      <c r="O15" s="164">
        <v>0</v>
      </c>
      <c r="P15" s="167">
        <f t="shared" si="63"/>
        <v>780</v>
      </c>
      <c r="Q15" s="167">
        <v>65</v>
      </c>
      <c r="R15" s="164">
        <v>0</v>
      </c>
      <c r="S15" s="167">
        <f t="shared" si="64"/>
        <v>696</v>
      </c>
      <c r="T15" s="167">
        <v>58</v>
      </c>
      <c r="U15" s="164">
        <v>0</v>
      </c>
      <c r="V15" s="164">
        <f>'Production Summary'!$N$10</f>
        <v>876</v>
      </c>
      <c r="W15" s="164">
        <f>'Production Summary'!$M$10</f>
        <v>73</v>
      </c>
      <c r="X15" s="164">
        <v>0</v>
      </c>
      <c r="Y15" s="531">
        <f t="shared" si="65"/>
        <v>204</v>
      </c>
      <c r="Z15" s="531">
        <v>17</v>
      </c>
      <c r="AA15" s="164">
        <v>0</v>
      </c>
      <c r="AB15" s="167">
        <f t="shared" si="37"/>
        <v>127.5</v>
      </c>
      <c r="AC15" s="167">
        <v>21.25</v>
      </c>
      <c r="AD15" s="164">
        <v>0</v>
      </c>
      <c r="AE15" s="167">
        <f t="shared" si="66"/>
        <v>255</v>
      </c>
      <c r="AF15" s="167">
        <v>21.25</v>
      </c>
      <c r="AG15" s="164">
        <v>0</v>
      </c>
      <c r="AH15" s="167">
        <f t="shared" si="67"/>
        <v>1020</v>
      </c>
      <c r="AI15" s="167">
        <v>17</v>
      </c>
      <c r="AJ15" s="164">
        <v>0</v>
      </c>
      <c r="AK15" s="167">
        <f t="shared" si="38"/>
        <v>892.5</v>
      </c>
      <c r="AL15" s="167">
        <v>29.75</v>
      </c>
      <c r="AM15" s="164">
        <v>0</v>
      </c>
      <c r="AN15" s="167">
        <f t="shared" si="68"/>
        <v>867</v>
      </c>
      <c r="AO15" s="167">
        <v>72.25</v>
      </c>
      <c r="AP15" s="164">
        <v>0</v>
      </c>
      <c r="AQ15" s="164">
        <f>'Production Summary'!$N$21</f>
        <v>670</v>
      </c>
      <c r="AR15" s="164">
        <f>'Production Summary'!$M$21</f>
        <v>335</v>
      </c>
      <c r="AS15" s="164">
        <v>0</v>
      </c>
      <c r="AT15" s="386">
        <f>'Production Summary'!$N$22</f>
        <v>375</v>
      </c>
      <c r="AU15" s="164">
        <f>'Production Summary'!$N$23</f>
        <v>1050</v>
      </c>
      <c r="AV15" s="167">
        <f t="shared" si="39"/>
        <v>150</v>
      </c>
      <c r="AW15" s="167">
        <v>12.5</v>
      </c>
      <c r="AX15" s="164">
        <v>0</v>
      </c>
      <c r="AY15" s="167">
        <f t="shared" si="40"/>
        <v>150</v>
      </c>
      <c r="AZ15" s="167">
        <v>12.5</v>
      </c>
      <c r="BA15" s="164">
        <v>0</v>
      </c>
      <c r="BB15" s="167">
        <f t="shared" si="41"/>
        <v>816</v>
      </c>
      <c r="BC15" s="167">
        <v>13.6</v>
      </c>
      <c r="BD15" s="164">
        <v>0</v>
      </c>
      <c r="BE15" s="167">
        <f t="shared" si="42"/>
        <v>612</v>
      </c>
      <c r="BF15" s="167">
        <v>51</v>
      </c>
      <c r="BG15" s="164">
        <v>0</v>
      </c>
      <c r="BH15" s="164">
        <f>'Production Summary'!$N$30</f>
        <v>500</v>
      </c>
      <c r="BI15" s="164">
        <f>'Production Summary'!$M$30</f>
        <v>250</v>
      </c>
      <c r="BJ15" s="164">
        <v>0</v>
      </c>
      <c r="BK15" s="386"/>
      <c r="BL15" s="164">
        <f>'Production Summary'!$N$32</f>
        <v>875</v>
      </c>
      <c r="BM15" s="164">
        <f>'[4]Production Summary'!$N$34</f>
        <v>360.59999999999997</v>
      </c>
      <c r="BN15" s="164">
        <f>'[4]Production Summary'!$M$34</f>
        <v>6.01</v>
      </c>
      <c r="BO15" s="164">
        <v>0</v>
      </c>
      <c r="BP15" s="164">
        <f>'[4]Production Summary'!$N$36</f>
        <v>717</v>
      </c>
      <c r="BQ15" s="164">
        <f>'[4]Production Summary'!$M$36</f>
        <v>11.95</v>
      </c>
      <c r="BR15" s="164">
        <v>0</v>
      </c>
      <c r="BS15" s="167">
        <f t="shared" si="45"/>
        <v>224.00000000000003</v>
      </c>
      <c r="BT15" s="167">
        <v>22.400000000000002</v>
      </c>
      <c r="BU15" s="164">
        <v>0</v>
      </c>
      <c r="BV15" s="167">
        <f t="shared" si="46"/>
        <v>280</v>
      </c>
      <c r="BW15" s="167">
        <v>28</v>
      </c>
      <c r="BX15" s="164">
        <v>0</v>
      </c>
      <c r="BY15" s="165">
        <f>'Production Summary'!$N$39</f>
        <v>300.38406247988502</v>
      </c>
      <c r="BZ15" s="164">
        <f>'Production Summary'!$M$39</f>
        <v>30.038406247988501</v>
      </c>
      <c r="CA15" s="164">
        <v>0</v>
      </c>
      <c r="CB15" s="167">
        <f t="shared" si="48"/>
        <v>144</v>
      </c>
      <c r="CC15" s="167">
        <v>14.4</v>
      </c>
      <c r="CD15" s="164">
        <v>0</v>
      </c>
      <c r="CE15" s="164">
        <f>'Production Summary'!$N$42</f>
        <v>1136.3519999999996</v>
      </c>
      <c r="CF15" s="164">
        <f>'Production Summary'!$M$42</f>
        <v>81.167999999999978</v>
      </c>
      <c r="CG15" s="164">
        <v>0</v>
      </c>
      <c r="CH15" s="164">
        <v>0</v>
      </c>
      <c r="CI15" s="167">
        <v>184.5</v>
      </c>
      <c r="CJ15" s="164">
        <v>0</v>
      </c>
      <c r="CK15" s="164">
        <f>'Production Summary'!$N$44</f>
        <v>355</v>
      </c>
      <c r="CL15" s="164">
        <v>0</v>
      </c>
      <c r="CM15" s="375">
        <f>'Production Summary'!$N$45</f>
        <v>1650</v>
      </c>
      <c r="CN15" s="164">
        <f>'Production Summary'!$N$46</f>
        <v>270</v>
      </c>
      <c r="CO15" s="164">
        <f>'Production Summary'!$N$47</f>
        <v>1350</v>
      </c>
      <c r="CP15" s="166"/>
      <c r="CQ15" s="167">
        <f t="shared" si="50"/>
        <v>7854</v>
      </c>
      <c r="CR15" s="167">
        <v>65.45</v>
      </c>
      <c r="CS15" s="167">
        <f t="shared" si="51"/>
        <v>13081.5</v>
      </c>
      <c r="CT15" s="167">
        <v>145.35</v>
      </c>
      <c r="CU15" s="167">
        <f t="shared" si="52"/>
        <v>12546</v>
      </c>
      <c r="CV15" s="167">
        <v>348.5</v>
      </c>
      <c r="CW15" s="167">
        <f t="shared" si="53"/>
        <v>12393</v>
      </c>
      <c r="CX15" s="167">
        <v>688.5</v>
      </c>
      <c r="CY15" s="167">
        <f t="shared" si="54"/>
        <v>12163.5</v>
      </c>
      <c r="CZ15" s="167">
        <v>675.75</v>
      </c>
      <c r="DA15" s="167">
        <f t="shared" si="55"/>
        <v>12280.5</v>
      </c>
      <c r="DB15" s="167">
        <v>682.25</v>
      </c>
      <c r="DC15" s="531">
        <f t="shared" si="56"/>
        <v>10939.5</v>
      </c>
      <c r="DD15" s="531">
        <v>607.75</v>
      </c>
      <c r="DE15" s="531">
        <f t="shared" si="57"/>
        <v>11164.354185418542</v>
      </c>
      <c r="DF15" s="531">
        <v>620.24189918991897</v>
      </c>
      <c r="DG15" s="167">
        <f t="shared" si="58"/>
        <v>13583</v>
      </c>
      <c r="DH15" s="167">
        <v>3395.75</v>
      </c>
      <c r="DI15" s="167">
        <f t="shared" si="59"/>
        <v>11732</v>
      </c>
      <c r="DJ15" s="167">
        <v>146.65</v>
      </c>
      <c r="DK15" s="167">
        <f t="shared" si="60"/>
        <v>12663</v>
      </c>
      <c r="DL15" s="167">
        <v>351.75</v>
      </c>
      <c r="DM15" s="167">
        <f t="shared" si="61"/>
        <v>12494.699999999999</v>
      </c>
      <c r="DN15" s="167">
        <v>694.15</v>
      </c>
      <c r="DO15" s="167">
        <f>'Production Summary'!$N$61</f>
        <v>4500</v>
      </c>
      <c r="DP15" s="531">
        <f>'Production Summary'!$M$61</f>
        <v>750</v>
      </c>
      <c r="DQ15" s="164">
        <v>0</v>
      </c>
      <c r="DR15" s="164">
        <f>'Production Summary'!$N$62</f>
        <v>8900</v>
      </c>
      <c r="DS15" s="560">
        <f t="shared" si="69"/>
        <v>288</v>
      </c>
      <c r="DT15" s="531">
        <v>24</v>
      </c>
      <c r="DU15" s="164">
        <v>0</v>
      </c>
      <c r="DV15" s="164">
        <f t="shared" si="70"/>
        <v>144</v>
      </c>
      <c r="DW15" s="164">
        <v>0</v>
      </c>
      <c r="DX15" s="167">
        <f t="shared" si="49"/>
        <v>192</v>
      </c>
      <c r="DY15" s="164">
        <v>0</v>
      </c>
      <c r="DZ15" s="167">
        <f>'Production Summary'!$N$65</f>
        <v>384</v>
      </c>
      <c r="EA15" s="164">
        <v>0</v>
      </c>
      <c r="EB15" s="167">
        <f>'Production Summary'!$N$66</f>
        <v>192</v>
      </c>
      <c r="EC15" s="164">
        <v>0</v>
      </c>
      <c r="ED15" s="164">
        <f>'Production Summary'!$N$67</f>
        <v>96</v>
      </c>
      <c r="EE15" s="164">
        <v>0</v>
      </c>
      <c r="EF15" s="164">
        <f>'Production Summary'!$N$68</f>
        <v>96</v>
      </c>
      <c r="EG15" s="164">
        <v>0</v>
      </c>
      <c r="EH15" s="164">
        <f>'Production Summary'!$N$69</f>
        <v>340</v>
      </c>
      <c r="EI15" s="101">
        <f t="shared" si="32"/>
        <v>693215543.43047345</v>
      </c>
      <c r="EJ15" s="3"/>
      <c r="EK15" s="3"/>
      <c r="ER15" s="64" t="s">
        <v>31</v>
      </c>
      <c r="ES15" s="61" t="str">
        <f t="shared" si="33"/>
        <v>SKM-Potiakala pulgaon</v>
      </c>
      <c r="ET15" s="24">
        <f t="shared" si="34"/>
        <v>693215543.43047345</v>
      </c>
    </row>
    <row r="16" spans="1:150" ht="15" customHeight="1">
      <c r="A16" t="b">
        <f>C16=Bhilai!C16</f>
        <v>1</v>
      </c>
      <c r="B16" s="69">
        <f t="shared" si="35"/>
        <v>11</v>
      </c>
      <c r="C16" s="162" t="str">
        <f>IF(Bhilai!C16="","",Bhilai!C16)</f>
        <v/>
      </c>
      <c r="D16" s="164">
        <f>'Production Summary'!$N$4</f>
        <v>666</v>
      </c>
      <c r="E16" s="164">
        <f>'Production Summary'!$M$4</f>
        <v>27.75</v>
      </c>
      <c r="F16" s="164">
        <v>0</v>
      </c>
      <c r="G16" s="167">
        <f t="shared" si="36"/>
        <v>674.40000000000009</v>
      </c>
      <c r="H16" s="167">
        <v>28.1</v>
      </c>
      <c r="I16" s="164">
        <v>0</v>
      </c>
      <c r="J16" s="164">
        <f>'Production Summary'!$N$6</f>
        <v>200</v>
      </c>
      <c r="K16" s="328">
        <f>'Production Summary'!$M$6</f>
        <v>7.5</v>
      </c>
      <c r="L16" s="164">
        <v>0</v>
      </c>
      <c r="M16" s="365">
        <f>'Production Summary'!$N$7</f>
        <v>612.72</v>
      </c>
      <c r="N16" s="367">
        <f>'Production Summary'!$M$7</f>
        <v>25.53</v>
      </c>
      <c r="O16" s="164">
        <v>0</v>
      </c>
      <c r="P16" s="164">
        <f>'Production Summary'!$N$8</f>
        <v>780</v>
      </c>
      <c r="Q16" s="164">
        <f>'Production Summary'!$M$8</f>
        <v>65</v>
      </c>
      <c r="R16" s="164">
        <v>0</v>
      </c>
      <c r="S16" s="164">
        <f>'Production Summary'!$N$9</f>
        <v>720</v>
      </c>
      <c r="T16" s="164">
        <f>'Production Summary'!$M$9</f>
        <v>60</v>
      </c>
      <c r="U16" s="164">
        <v>0</v>
      </c>
      <c r="V16" s="164">
        <f>'Production Summary'!$N$10</f>
        <v>876</v>
      </c>
      <c r="W16" s="164">
        <f>'Production Summary'!$M$10</f>
        <v>73</v>
      </c>
      <c r="X16" s="164">
        <v>0</v>
      </c>
      <c r="Y16" s="164">
        <f>'Production Summary'!$N$14</f>
        <v>177</v>
      </c>
      <c r="Z16" s="328">
        <f>'Production Summary'!$M$14</f>
        <v>14.75</v>
      </c>
      <c r="AA16" s="164">
        <v>0</v>
      </c>
      <c r="AB16" s="167">
        <f t="shared" si="37"/>
        <v>127.5</v>
      </c>
      <c r="AC16" s="167">
        <v>21.25</v>
      </c>
      <c r="AD16" s="164">
        <v>0</v>
      </c>
      <c r="AE16" s="167">
        <f t="shared" ref="AE16:AE21" si="71">AF16*12</f>
        <v>255</v>
      </c>
      <c r="AF16" s="167">
        <v>21.25</v>
      </c>
      <c r="AG16" s="164">
        <v>0</v>
      </c>
      <c r="AH16" s="164">
        <f>'Production Summary'!$N$18</f>
        <v>1035</v>
      </c>
      <c r="AI16" s="164">
        <f>'Production Summary'!$M$18</f>
        <v>17.25</v>
      </c>
      <c r="AJ16" s="164">
        <v>0</v>
      </c>
      <c r="AK16" s="167">
        <f t="shared" si="38"/>
        <v>892.5</v>
      </c>
      <c r="AL16" s="167">
        <v>29.75</v>
      </c>
      <c r="AM16" s="164">
        <v>0</v>
      </c>
      <c r="AN16" s="164">
        <f>'Production Summary'!$N$20</f>
        <v>864</v>
      </c>
      <c r="AO16" s="164">
        <f>'Production Summary'!$M$20</f>
        <v>72</v>
      </c>
      <c r="AP16" s="164">
        <v>0</v>
      </c>
      <c r="AQ16" s="164">
        <f>'Production Summary'!$N$21</f>
        <v>670</v>
      </c>
      <c r="AR16" s="164">
        <f>'Production Summary'!$M$21</f>
        <v>335</v>
      </c>
      <c r="AS16" s="164">
        <v>0</v>
      </c>
      <c r="AT16" s="386">
        <f>'Production Summary'!$N$22</f>
        <v>375</v>
      </c>
      <c r="AU16" s="164">
        <f>'Production Summary'!$N$23</f>
        <v>1050</v>
      </c>
      <c r="AV16" s="167">
        <f t="shared" si="39"/>
        <v>150</v>
      </c>
      <c r="AW16" s="167">
        <v>12.5</v>
      </c>
      <c r="AX16" s="164">
        <v>0</v>
      </c>
      <c r="AY16" s="167">
        <f t="shared" si="40"/>
        <v>150</v>
      </c>
      <c r="AZ16" s="167">
        <v>12.5</v>
      </c>
      <c r="BA16" s="164">
        <v>0</v>
      </c>
      <c r="BB16" s="167">
        <f t="shared" si="41"/>
        <v>765</v>
      </c>
      <c r="BC16" s="167">
        <v>12.75</v>
      </c>
      <c r="BD16" s="164">
        <v>0</v>
      </c>
      <c r="BE16" s="167">
        <f t="shared" si="42"/>
        <v>611.40000000000009</v>
      </c>
      <c r="BF16" s="167">
        <v>50.95</v>
      </c>
      <c r="BG16" s="164">
        <v>0</v>
      </c>
      <c r="BH16" s="164">
        <f>'Production Summary'!$N$30</f>
        <v>500</v>
      </c>
      <c r="BI16" s="164">
        <f>'Production Summary'!$M$30</f>
        <v>250</v>
      </c>
      <c r="BJ16" s="164">
        <v>0</v>
      </c>
      <c r="BK16" s="386"/>
      <c r="BL16" s="164">
        <f>'Production Summary'!$N$32</f>
        <v>875</v>
      </c>
      <c r="BM16" s="167">
        <f t="shared" si="43"/>
        <v>420</v>
      </c>
      <c r="BN16" s="167">
        <v>7</v>
      </c>
      <c r="BO16" s="164">
        <v>0</v>
      </c>
      <c r="BP16" s="167">
        <f t="shared" si="44"/>
        <v>540</v>
      </c>
      <c r="BQ16" s="167">
        <v>9</v>
      </c>
      <c r="BR16" s="164">
        <v>0</v>
      </c>
      <c r="BS16" s="167">
        <f t="shared" si="45"/>
        <v>224.00000000000003</v>
      </c>
      <c r="BT16" s="167">
        <v>22.400000000000002</v>
      </c>
      <c r="BU16" s="164">
        <v>0</v>
      </c>
      <c r="BV16" s="167">
        <f t="shared" si="46"/>
        <v>280</v>
      </c>
      <c r="BW16" s="167">
        <v>28</v>
      </c>
      <c r="BX16" s="164">
        <v>0</v>
      </c>
      <c r="BY16" s="167">
        <f t="shared" si="47"/>
        <v>280</v>
      </c>
      <c r="BZ16" s="167">
        <v>28</v>
      </c>
      <c r="CA16" s="164">
        <v>0</v>
      </c>
      <c r="CB16" s="167">
        <f t="shared" si="48"/>
        <v>144</v>
      </c>
      <c r="CC16" s="167">
        <v>14.4</v>
      </c>
      <c r="CD16" s="164">
        <v>0</v>
      </c>
      <c r="CE16" s="164">
        <f>'Production Summary'!$N$42</f>
        <v>1136.3519999999996</v>
      </c>
      <c r="CF16" s="164">
        <f>'Production Summary'!$M$42</f>
        <v>81.167999999999978</v>
      </c>
      <c r="CG16" s="164">
        <v>0</v>
      </c>
      <c r="CH16" s="164">
        <v>0</v>
      </c>
      <c r="CI16" s="167">
        <v>184.5</v>
      </c>
      <c r="CJ16" s="164">
        <v>0</v>
      </c>
      <c r="CK16" s="164">
        <f>'Production Summary'!$N$44</f>
        <v>355</v>
      </c>
      <c r="CL16" s="164">
        <v>0</v>
      </c>
      <c r="CM16" s="375">
        <f>'Production Summary'!$N$45</f>
        <v>1650</v>
      </c>
      <c r="CN16" s="164">
        <f>'Production Summary'!$N$46</f>
        <v>270</v>
      </c>
      <c r="CO16" s="164">
        <f>'Production Summary'!$N$47</f>
        <v>1350</v>
      </c>
      <c r="CP16" s="166"/>
      <c r="CQ16" s="167">
        <f t="shared" ref="CQ16:CQ21" si="72">CR16*120</f>
        <v>7854</v>
      </c>
      <c r="CR16" s="167">
        <v>65.45</v>
      </c>
      <c r="CS16" s="167">
        <f t="shared" ref="CS16:CS21" si="73">CT16*90</f>
        <v>11298.6</v>
      </c>
      <c r="CT16" s="167">
        <v>125.54</v>
      </c>
      <c r="CU16" s="167">
        <f t="shared" ref="CU16:CU21" si="74">CV16*36</f>
        <v>10732.32</v>
      </c>
      <c r="CV16" s="167">
        <v>298.12</v>
      </c>
      <c r="CW16" s="167">
        <f t="shared" ref="CW16:CW21" si="75">CX16*18</f>
        <v>10594.62</v>
      </c>
      <c r="CX16" s="167">
        <v>588.59</v>
      </c>
      <c r="CY16" s="167">
        <f t="shared" ref="CY16:CY21" si="76">CZ16*18</f>
        <v>10380.5</v>
      </c>
      <c r="CZ16" s="167">
        <v>576.69444444444446</v>
      </c>
      <c r="DA16" s="167">
        <f t="shared" ref="DA16:DA21" si="77">DB16*18</f>
        <v>10973.699999999999</v>
      </c>
      <c r="DB16" s="167">
        <v>609.65</v>
      </c>
      <c r="DC16" s="531">
        <f t="shared" ref="DC16:DC21" si="78">DD16*18</f>
        <v>9615.5</v>
      </c>
      <c r="DD16" s="531">
        <v>534.19444444444446</v>
      </c>
      <c r="DE16" s="531">
        <f t="shared" ref="DE16:DE21" si="79">DF16*18</f>
        <v>10012.483798379837</v>
      </c>
      <c r="DF16" s="531">
        <v>556.24909990999095</v>
      </c>
      <c r="DG16" s="167">
        <f t="shared" ref="DG16:DG21" si="80">DH16*4</f>
        <v>11630</v>
      </c>
      <c r="DH16" s="167">
        <v>2907.5</v>
      </c>
      <c r="DI16" s="167">
        <f t="shared" ref="DI16:DI21" si="81">DJ16*80</f>
        <v>10380</v>
      </c>
      <c r="DJ16" s="167">
        <v>129.75</v>
      </c>
      <c r="DK16" s="167">
        <f t="shared" ref="DK16:DK21" si="82">DL16*36</f>
        <v>11111.4</v>
      </c>
      <c r="DL16" s="167">
        <v>308.64999999999998</v>
      </c>
      <c r="DM16" s="167">
        <f t="shared" ref="DM16:DM21" si="83">DN16*18</f>
        <v>10973.699999999999</v>
      </c>
      <c r="DN16" s="167">
        <v>609.65</v>
      </c>
      <c r="DO16" s="167">
        <f>'Production Summary'!$N$61</f>
        <v>4500</v>
      </c>
      <c r="DP16" s="531">
        <f>'Production Summary'!$M$61</f>
        <v>750</v>
      </c>
      <c r="DQ16" s="164">
        <v>0</v>
      </c>
      <c r="DR16" s="164">
        <f>'Production Summary'!$N$62</f>
        <v>8900</v>
      </c>
      <c r="DS16" s="164">
        <f>'Production Summary'!$N$70</f>
        <v>300</v>
      </c>
      <c r="DT16" s="328">
        <f>'Production Summary'!$M$70</f>
        <v>25</v>
      </c>
      <c r="DU16" s="164">
        <v>0</v>
      </c>
      <c r="DV16" s="164">
        <f>'Production Summary'!$N$71</f>
        <v>150</v>
      </c>
      <c r="DW16" s="164">
        <v>0</v>
      </c>
      <c r="DX16" s="167">
        <f t="shared" ref="DX16:DX21" si="84">32*6</f>
        <v>192</v>
      </c>
      <c r="DY16" s="164">
        <v>0</v>
      </c>
      <c r="DZ16" s="167">
        <f>'Production Summary'!$N$65</f>
        <v>384</v>
      </c>
      <c r="EA16" s="164">
        <v>0</v>
      </c>
      <c r="EB16" s="167">
        <f>'Production Summary'!$N$66</f>
        <v>192</v>
      </c>
      <c r="EC16" s="164">
        <v>0</v>
      </c>
      <c r="ED16" s="164">
        <f>'Production Summary'!$N$67</f>
        <v>96</v>
      </c>
      <c r="EE16" s="164">
        <v>0</v>
      </c>
      <c r="EF16" s="164">
        <f>'Production Summary'!$N$68</f>
        <v>96</v>
      </c>
      <c r="EG16" s="164">
        <v>0</v>
      </c>
      <c r="EH16" s="164">
        <f>'Production Summary'!$N$69</f>
        <v>340</v>
      </c>
      <c r="EI16" s="101">
        <f t="shared" si="32"/>
        <v>616933340.28904009</v>
      </c>
      <c r="EJ16" s="3"/>
      <c r="EK16" s="3"/>
      <c r="ER16" s="64" t="s">
        <v>32</v>
      </c>
      <c r="ES16" s="61" t="str">
        <f t="shared" si="33"/>
        <v/>
      </c>
      <c r="ET16" s="24">
        <f t="shared" si="34"/>
        <v>616933340.28904009</v>
      </c>
    </row>
    <row r="17" spans="1:150" ht="15" customHeight="1">
      <c r="A17" t="b">
        <f>C17=Bhilai!C17</f>
        <v>1</v>
      </c>
      <c r="B17" s="69">
        <f t="shared" si="35"/>
        <v>12</v>
      </c>
      <c r="C17" s="162" t="str">
        <f>IF(Bhilai!C17="","",Bhilai!C17)</f>
        <v>RRL-Durg U2VS</v>
      </c>
      <c r="D17" s="167">
        <f t="shared" ref="D17:D21" si="85">E17*24</f>
        <v>674.40000000000009</v>
      </c>
      <c r="E17" s="167">
        <v>28.1</v>
      </c>
      <c r="F17" s="164">
        <v>0</v>
      </c>
      <c r="G17" s="167">
        <f t="shared" si="36"/>
        <v>674.40000000000009</v>
      </c>
      <c r="H17" s="167">
        <v>28.1</v>
      </c>
      <c r="I17" s="164">
        <v>0</v>
      </c>
      <c r="J17" s="164">
        <f>'Production Summary'!$N$6</f>
        <v>200</v>
      </c>
      <c r="K17" s="328">
        <f>'Production Summary'!$M$6</f>
        <v>7.5</v>
      </c>
      <c r="L17" s="164">
        <v>0</v>
      </c>
      <c r="M17" s="365">
        <f>'Production Summary'!$N$7</f>
        <v>612.72</v>
      </c>
      <c r="N17" s="367">
        <f>'Production Summary'!$M$7</f>
        <v>25.53</v>
      </c>
      <c r="O17" s="164">
        <v>0</v>
      </c>
      <c r="P17" s="164">
        <f>'Production Summary'!$N$8</f>
        <v>780</v>
      </c>
      <c r="Q17" s="164">
        <f>'Production Summary'!$M$8</f>
        <v>65</v>
      </c>
      <c r="R17" s="164">
        <v>0</v>
      </c>
      <c r="S17" s="164">
        <f>'Production Summary'!$N$9</f>
        <v>720</v>
      </c>
      <c r="T17" s="164">
        <f>'Production Summary'!$M$9</f>
        <v>60</v>
      </c>
      <c r="U17" s="164">
        <v>0</v>
      </c>
      <c r="V17" s="164">
        <f>'Production Summary'!$N$10</f>
        <v>876</v>
      </c>
      <c r="W17" s="164">
        <f>'Production Summary'!$M$10</f>
        <v>73</v>
      </c>
      <c r="X17" s="164">
        <v>0</v>
      </c>
      <c r="Y17" s="164">
        <f>'Production Summary'!$N$14</f>
        <v>177</v>
      </c>
      <c r="Z17" s="328">
        <f>'Production Summary'!$M$14</f>
        <v>14.75</v>
      </c>
      <c r="AA17" s="164">
        <v>0</v>
      </c>
      <c r="AB17" s="167">
        <f t="shared" si="37"/>
        <v>127.5</v>
      </c>
      <c r="AC17" s="167">
        <v>21.25</v>
      </c>
      <c r="AD17" s="164">
        <v>0</v>
      </c>
      <c r="AE17" s="167">
        <f t="shared" si="71"/>
        <v>255</v>
      </c>
      <c r="AF17" s="167">
        <v>21.25</v>
      </c>
      <c r="AG17" s="164">
        <v>0</v>
      </c>
      <c r="AH17" s="167">
        <f t="shared" ref="AH17:AH21" si="86">AI17*60</f>
        <v>1020</v>
      </c>
      <c r="AI17" s="167">
        <v>17</v>
      </c>
      <c r="AJ17" s="164">
        <v>0</v>
      </c>
      <c r="AK17" s="167">
        <f t="shared" si="38"/>
        <v>892.5</v>
      </c>
      <c r="AL17" s="167">
        <v>29.75</v>
      </c>
      <c r="AM17" s="164">
        <v>0</v>
      </c>
      <c r="AN17" s="167">
        <f t="shared" ref="AN17:AN21" si="87">AO17*12</f>
        <v>867</v>
      </c>
      <c r="AO17" s="167">
        <v>72.25</v>
      </c>
      <c r="AP17" s="164">
        <v>0</v>
      </c>
      <c r="AQ17" s="164">
        <f>'Production Summary'!$N$21</f>
        <v>670</v>
      </c>
      <c r="AR17" s="164">
        <f>'Production Summary'!$M$21</f>
        <v>335</v>
      </c>
      <c r="AS17" s="164">
        <v>0</v>
      </c>
      <c r="AT17" s="386">
        <f>'Production Summary'!$N$22</f>
        <v>375</v>
      </c>
      <c r="AU17" s="164">
        <f>'Production Summary'!$N$23</f>
        <v>1050</v>
      </c>
      <c r="AV17" s="167">
        <f t="shared" si="39"/>
        <v>150</v>
      </c>
      <c r="AW17" s="167">
        <v>12.5</v>
      </c>
      <c r="AX17" s="164">
        <v>0</v>
      </c>
      <c r="AY17" s="167">
        <f t="shared" si="40"/>
        <v>150</v>
      </c>
      <c r="AZ17" s="167">
        <v>12.5</v>
      </c>
      <c r="BA17" s="164">
        <v>0</v>
      </c>
      <c r="BB17" s="167">
        <f t="shared" si="41"/>
        <v>816</v>
      </c>
      <c r="BC17" s="167">
        <v>13.6</v>
      </c>
      <c r="BD17" s="164">
        <v>0</v>
      </c>
      <c r="BE17" s="167">
        <f t="shared" si="42"/>
        <v>612</v>
      </c>
      <c r="BF17" s="167">
        <v>51</v>
      </c>
      <c r="BG17" s="164">
        <v>0</v>
      </c>
      <c r="BH17" s="164">
        <f>'Production Summary'!$N$30</f>
        <v>500</v>
      </c>
      <c r="BI17" s="164">
        <f>'Production Summary'!$M$30</f>
        <v>250</v>
      </c>
      <c r="BJ17" s="164">
        <v>0</v>
      </c>
      <c r="BK17" s="386"/>
      <c r="BL17" s="164">
        <f>'Production Summary'!$N$32</f>
        <v>875</v>
      </c>
      <c r="BM17" s="167">
        <f t="shared" si="43"/>
        <v>450</v>
      </c>
      <c r="BN17" s="167">
        <v>7.5</v>
      </c>
      <c r="BO17" s="164">
        <v>0</v>
      </c>
      <c r="BP17" s="167">
        <f t="shared" si="44"/>
        <v>540</v>
      </c>
      <c r="BQ17" s="167">
        <v>9</v>
      </c>
      <c r="BR17" s="164">
        <v>0</v>
      </c>
      <c r="BS17" s="167">
        <f t="shared" si="45"/>
        <v>224.00000000000003</v>
      </c>
      <c r="BT17" s="167">
        <v>22.400000000000002</v>
      </c>
      <c r="BU17" s="164">
        <v>0</v>
      </c>
      <c r="BV17" s="167">
        <f t="shared" si="46"/>
        <v>280</v>
      </c>
      <c r="BW17" s="167">
        <v>28</v>
      </c>
      <c r="BX17" s="164">
        <v>0</v>
      </c>
      <c r="BY17" s="167">
        <f t="shared" si="47"/>
        <v>262.5</v>
      </c>
      <c r="BZ17" s="167">
        <v>26.25</v>
      </c>
      <c r="CA17" s="164">
        <v>0</v>
      </c>
      <c r="CB17" s="167">
        <f t="shared" si="48"/>
        <v>144</v>
      </c>
      <c r="CC17" s="167">
        <v>14.4</v>
      </c>
      <c r="CD17" s="164">
        <v>0</v>
      </c>
      <c r="CE17" s="164">
        <f>'Production Summary'!$N$42</f>
        <v>1136.3519999999996</v>
      </c>
      <c r="CF17" s="167">
        <v>82.65</v>
      </c>
      <c r="CG17" s="164">
        <v>0</v>
      </c>
      <c r="CH17" s="164">
        <v>0</v>
      </c>
      <c r="CI17" s="167">
        <v>184.5</v>
      </c>
      <c r="CJ17" s="164">
        <v>0</v>
      </c>
      <c r="CK17" s="164">
        <f>'Production Summary'!$N$44</f>
        <v>355</v>
      </c>
      <c r="CL17" s="164">
        <v>0</v>
      </c>
      <c r="CM17" s="375">
        <f>'Production Summary'!$N$45</f>
        <v>1650</v>
      </c>
      <c r="CN17" s="164">
        <f>'Production Summary'!$N$46</f>
        <v>270</v>
      </c>
      <c r="CO17" s="164">
        <f>'Production Summary'!$N$47</f>
        <v>1350</v>
      </c>
      <c r="CP17" s="166"/>
      <c r="CQ17" s="167">
        <f t="shared" si="72"/>
        <v>7854</v>
      </c>
      <c r="CR17" s="167">
        <v>65.45</v>
      </c>
      <c r="CS17" s="167">
        <f t="shared" si="73"/>
        <v>10863</v>
      </c>
      <c r="CT17" s="167">
        <v>120.7</v>
      </c>
      <c r="CU17" s="167">
        <f t="shared" si="74"/>
        <v>10312.199999999999</v>
      </c>
      <c r="CV17" s="167">
        <v>286.45</v>
      </c>
      <c r="CW17" s="167">
        <f t="shared" si="75"/>
        <v>12159.169811320757</v>
      </c>
      <c r="CX17" s="167">
        <v>675.50943396226421</v>
      </c>
      <c r="CY17" s="167">
        <f t="shared" si="76"/>
        <v>11933.999999999998</v>
      </c>
      <c r="CZ17" s="167">
        <v>662.99999999999989</v>
      </c>
      <c r="DA17" s="167">
        <f t="shared" si="77"/>
        <v>12025.018867924529</v>
      </c>
      <c r="DB17" s="167">
        <v>668.05660377358492</v>
      </c>
      <c r="DC17" s="531">
        <f t="shared" si="78"/>
        <v>9164.6999999999989</v>
      </c>
      <c r="DD17" s="531">
        <v>509.15</v>
      </c>
      <c r="DE17" s="531">
        <f t="shared" si="79"/>
        <v>9164.6999999999989</v>
      </c>
      <c r="DF17" s="531">
        <v>509.15</v>
      </c>
      <c r="DG17" s="167">
        <f t="shared" si="80"/>
        <v>11152</v>
      </c>
      <c r="DH17" s="167">
        <v>2788</v>
      </c>
      <c r="DI17" s="167">
        <f t="shared" si="81"/>
        <v>9656</v>
      </c>
      <c r="DJ17" s="167">
        <v>120.7</v>
      </c>
      <c r="DK17" s="167">
        <f t="shared" si="82"/>
        <v>10312.199999999999</v>
      </c>
      <c r="DL17" s="167">
        <v>286.45</v>
      </c>
      <c r="DM17" s="167">
        <f t="shared" si="83"/>
        <v>10174.5</v>
      </c>
      <c r="DN17" s="167">
        <v>565.25</v>
      </c>
      <c r="DO17" s="167">
        <f>'Production Summary'!$N$61</f>
        <v>4500</v>
      </c>
      <c r="DP17" s="531">
        <f>'Production Summary'!$M$61</f>
        <v>750</v>
      </c>
      <c r="DQ17" s="164">
        <v>0</v>
      </c>
      <c r="DR17" s="164">
        <f>'Production Summary'!$N$62</f>
        <v>8900</v>
      </c>
      <c r="DS17" s="560">
        <f t="shared" ref="DS17:DS21" si="88">DT17*12</f>
        <v>288</v>
      </c>
      <c r="DT17" s="531">
        <v>24</v>
      </c>
      <c r="DU17" s="164">
        <v>0</v>
      </c>
      <c r="DV17" s="164">
        <f t="shared" ref="DV17:DV21" si="89">DS17/2</f>
        <v>144</v>
      </c>
      <c r="DW17" s="164">
        <v>0</v>
      </c>
      <c r="DX17" s="167">
        <f t="shared" si="84"/>
        <v>192</v>
      </c>
      <c r="DY17" s="164">
        <v>0</v>
      </c>
      <c r="DZ17" s="167">
        <f>'Production Summary'!$N$65</f>
        <v>384</v>
      </c>
      <c r="EA17" s="164">
        <v>0</v>
      </c>
      <c r="EB17" s="167">
        <f>'Production Summary'!$N$66</f>
        <v>192</v>
      </c>
      <c r="EC17" s="164">
        <v>0</v>
      </c>
      <c r="ED17" s="164">
        <f>'Production Summary'!$N$67</f>
        <v>96</v>
      </c>
      <c r="EE17" s="164">
        <v>0</v>
      </c>
      <c r="EF17" s="164">
        <f>'Production Summary'!$N$68</f>
        <v>96</v>
      </c>
      <c r="EG17" s="164">
        <v>0</v>
      </c>
      <c r="EH17" s="164">
        <f>'Production Summary'!$N$69</f>
        <v>340</v>
      </c>
      <c r="EI17" s="101">
        <f t="shared" si="32"/>
        <v>617539037.6909591</v>
      </c>
      <c r="EJ17" s="3"/>
      <c r="EK17" s="3"/>
      <c r="ER17" s="64" t="s">
        <v>33</v>
      </c>
      <c r="ES17" s="61" t="str">
        <f t="shared" si="33"/>
        <v>RRL-Durg U2VS</v>
      </c>
      <c r="ET17" s="24">
        <f t="shared" si="34"/>
        <v>617539037.6909591</v>
      </c>
    </row>
    <row r="18" spans="1:150" ht="15" customHeight="1">
      <c r="A18" t="b">
        <f>C18=Bhilai!C18</f>
        <v>1</v>
      </c>
      <c r="B18" s="69">
        <f t="shared" si="35"/>
        <v>13</v>
      </c>
      <c r="C18" s="162" t="str">
        <f>IF(Bhilai!C18="","",Bhilai!C18)</f>
        <v>RRL-Maharaja Chowk U284</v>
      </c>
      <c r="D18" s="167">
        <f t="shared" si="85"/>
        <v>674.40000000000009</v>
      </c>
      <c r="E18" s="167">
        <v>28.1</v>
      </c>
      <c r="F18" s="164">
        <v>0</v>
      </c>
      <c r="G18" s="167">
        <f t="shared" si="36"/>
        <v>674.40000000000009</v>
      </c>
      <c r="H18" s="167">
        <v>28.1</v>
      </c>
      <c r="I18" s="164">
        <v>0</v>
      </c>
      <c r="J18" s="164">
        <f>'Production Summary'!$N$6</f>
        <v>200</v>
      </c>
      <c r="K18" s="328">
        <f>'Production Summary'!$M$6</f>
        <v>7.5</v>
      </c>
      <c r="L18" s="164">
        <v>0</v>
      </c>
      <c r="M18" s="365">
        <f>'Production Summary'!$N$7</f>
        <v>612.72</v>
      </c>
      <c r="N18" s="367">
        <f>'Production Summary'!$M$7</f>
        <v>25.53</v>
      </c>
      <c r="O18" s="164">
        <v>0</v>
      </c>
      <c r="P18" s="164">
        <f>'Production Summary'!$N$8</f>
        <v>780</v>
      </c>
      <c r="Q18" s="164">
        <f>'Production Summary'!$M$8</f>
        <v>65</v>
      </c>
      <c r="R18" s="164">
        <v>0</v>
      </c>
      <c r="S18" s="164">
        <f>'Production Summary'!$N$9</f>
        <v>720</v>
      </c>
      <c r="T18" s="164">
        <f>'Production Summary'!$M$9</f>
        <v>60</v>
      </c>
      <c r="U18" s="164">
        <v>0</v>
      </c>
      <c r="V18" s="164">
        <f>'Production Summary'!$N$10</f>
        <v>876</v>
      </c>
      <c r="W18" s="164">
        <f>'Production Summary'!$M$10</f>
        <v>73</v>
      </c>
      <c r="X18" s="164">
        <v>0</v>
      </c>
      <c r="Y18" s="164">
        <f>'Production Summary'!$N$14</f>
        <v>177</v>
      </c>
      <c r="Z18" s="328">
        <f>'Production Summary'!$M$14</f>
        <v>14.75</v>
      </c>
      <c r="AA18" s="164">
        <v>0</v>
      </c>
      <c r="AB18" s="167">
        <f t="shared" si="37"/>
        <v>127.5</v>
      </c>
      <c r="AC18" s="167">
        <v>21.25</v>
      </c>
      <c r="AD18" s="164">
        <v>0</v>
      </c>
      <c r="AE18" s="167">
        <f t="shared" si="71"/>
        <v>255</v>
      </c>
      <c r="AF18" s="167">
        <v>21.25</v>
      </c>
      <c r="AG18" s="164">
        <v>0</v>
      </c>
      <c r="AH18" s="167">
        <f t="shared" si="86"/>
        <v>1020</v>
      </c>
      <c r="AI18" s="167">
        <v>17</v>
      </c>
      <c r="AJ18" s="164">
        <v>0</v>
      </c>
      <c r="AK18" s="167">
        <f t="shared" si="38"/>
        <v>892.5</v>
      </c>
      <c r="AL18" s="167">
        <v>29.75</v>
      </c>
      <c r="AM18" s="164">
        <v>0</v>
      </c>
      <c r="AN18" s="167">
        <f t="shared" si="87"/>
        <v>867</v>
      </c>
      <c r="AO18" s="167">
        <v>72.25</v>
      </c>
      <c r="AP18" s="164">
        <v>0</v>
      </c>
      <c r="AQ18" s="164">
        <f>'Production Summary'!$N$21</f>
        <v>670</v>
      </c>
      <c r="AR18" s="164">
        <f>'Production Summary'!$M$21</f>
        <v>335</v>
      </c>
      <c r="AS18" s="164">
        <v>0</v>
      </c>
      <c r="AT18" s="386">
        <f>'Production Summary'!$N$22</f>
        <v>375</v>
      </c>
      <c r="AU18" s="164">
        <f>'Production Summary'!$N$23</f>
        <v>1050</v>
      </c>
      <c r="AV18" s="167">
        <f t="shared" si="39"/>
        <v>150</v>
      </c>
      <c r="AW18" s="167">
        <v>12.5</v>
      </c>
      <c r="AX18" s="164">
        <v>0</v>
      </c>
      <c r="AY18" s="167">
        <f t="shared" si="40"/>
        <v>150</v>
      </c>
      <c r="AZ18" s="167">
        <v>12.5</v>
      </c>
      <c r="BA18" s="164">
        <v>0</v>
      </c>
      <c r="BB18" s="167">
        <f t="shared" si="41"/>
        <v>816</v>
      </c>
      <c r="BC18" s="167">
        <v>13.6</v>
      </c>
      <c r="BD18" s="164">
        <v>0</v>
      </c>
      <c r="BE18" s="167">
        <f t="shared" si="42"/>
        <v>612</v>
      </c>
      <c r="BF18" s="167">
        <v>51</v>
      </c>
      <c r="BG18" s="164">
        <v>0</v>
      </c>
      <c r="BH18" s="164">
        <f>'Production Summary'!$N$30</f>
        <v>500</v>
      </c>
      <c r="BI18" s="164">
        <f>'Production Summary'!$M$30</f>
        <v>250</v>
      </c>
      <c r="BJ18" s="164">
        <v>0</v>
      </c>
      <c r="BK18" s="386"/>
      <c r="BL18" s="164">
        <f>'Production Summary'!$N$32</f>
        <v>875</v>
      </c>
      <c r="BM18" s="167">
        <f t="shared" si="43"/>
        <v>450</v>
      </c>
      <c r="BN18" s="167">
        <v>7.5</v>
      </c>
      <c r="BO18" s="164">
        <v>0</v>
      </c>
      <c r="BP18" s="167">
        <f t="shared" si="44"/>
        <v>540</v>
      </c>
      <c r="BQ18" s="167">
        <v>9</v>
      </c>
      <c r="BR18" s="164">
        <v>0</v>
      </c>
      <c r="BS18" s="167">
        <f t="shared" si="45"/>
        <v>224.00000000000003</v>
      </c>
      <c r="BT18" s="167">
        <v>22.400000000000002</v>
      </c>
      <c r="BU18" s="164">
        <v>0</v>
      </c>
      <c r="BV18" s="167">
        <f t="shared" si="46"/>
        <v>280</v>
      </c>
      <c r="BW18" s="167">
        <v>28</v>
      </c>
      <c r="BX18" s="164">
        <v>0</v>
      </c>
      <c r="BY18" s="167">
        <f t="shared" si="47"/>
        <v>262.5</v>
      </c>
      <c r="BZ18" s="167">
        <v>26.25</v>
      </c>
      <c r="CA18" s="164">
        <v>0</v>
      </c>
      <c r="CB18" s="167">
        <f t="shared" si="48"/>
        <v>144</v>
      </c>
      <c r="CC18" s="167">
        <v>14.4</v>
      </c>
      <c r="CD18" s="164">
        <v>0</v>
      </c>
      <c r="CE18" s="164">
        <f>'Production Summary'!$N$42</f>
        <v>1136.3519999999996</v>
      </c>
      <c r="CF18" s="167">
        <v>82.65</v>
      </c>
      <c r="CG18" s="164">
        <v>0</v>
      </c>
      <c r="CH18" s="164">
        <v>0</v>
      </c>
      <c r="CI18" s="167">
        <v>184.5</v>
      </c>
      <c r="CJ18" s="164">
        <v>0</v>
      </c>
      <c r="CK18" s="164">
        <f>'Production Summary'!$N$44</f>
        <v>355</v>
      </c>
      <c r="CL18" s="164">
        <v>0</v>
      </c>
      <c r="CM18" s="375">
        <f>'Production Summary'!$N$45</f>
        <v>1650</v>
      </c>
      <c r="CN18" s="164">
        <f>'Production Summary'!$N$46</f>
        <v>270</v>
      </c>
      <c r="CO18" s="164">
        <f>'Production Summary'!$N$47</f>
        <v>1350</v>
      </c>
      <c r="CP18" s="166"/>
      <c r="CQ18" s="167">
        <f t="shared" si="72"/>
        <v>7854</v>
      </c>
      <c r="CR18" s="167">
        <v>65.45</v>
      </c>
      <c r="CS18" s="167">
        <f t="shared" si="73"/>
        <v>10863</v>
      </c>
      <c r="CT18" s="167">
        <v>120.7</v>
      </c>
      <c r="CU18" s="167">
        <f t="shared" si="74"/>
        <v>10312.199999999999</v>
      </c>
      <c r="CV18" s="167">
        <v>286.45</v>
      </c>
      <c r="CW18" s="167">
        <f t="shared" si="75"/>
        <v>12159.169811320757</v>
      </c>
      <c r="CX18" s="167">
        <v>675.50943396226421</v>
      </c>
      <c r="CY18" s="167">
        <f t="shared" si="76"/>
        <v>11933.999999999998</v>
      </c>
      <c r="CZ18" s="167">
        <v>662.99999999999989</v>
      </c>
      <c r="DA18" s="167">
        <f t="shared" si="77"/>
        <v>12025.018867924529</v>
      </c>
      <c r="DB18" s="167">
        <v>668.05660377358492</v>
      </c>
      <c r="DC18" s="531">
        <f t="shared" si="78"/>
        <v>9164.6999999999989</v>
      </c>
      <c r="DD18" s="531">
        <v>509.15</v>
      </c>
      <c r="DE18" s="531">
        <f t="shared" si="79"/>
        <v>9164.6999999999989</v>
      </c>
      <c r="DF18" s="531">
        <v>509.15</v>
      </c>
      <c r="DG18" s="167">
        <f t="shared" si="80"/>
        <v>11152</v>
      </c>
      <c r="DH18" s="167">
        <v>2788</v>
      </c>
      <c r="DI18" s="167">
        <f t="shared" si="81"/>
        <v>9656</v>
      </c>
      <c r="DJ18" s="167">
        <v>120.7</v>
      </c>
      <c r="DK18" s="167">
        <f t="shared" si="82"/>
        <v>10312.199999999999</v>
      </c>
      <c r="DL18" s="167">
        <v>286.45</v>
      </c>
      <c r="DM18" s="167">
        <f t="shared" si="83"/>
        <v>10174.5</v>
      </c>
      <c r="DN18" s="167">
        <v>565.25</v>
      </c>
      <c r="DO18" s="167">
        <f>'Production Summary'!$N$61</f>
        <v>4500</v>
      </c>
      <c r="DP18" s="531">
        <f>'Production Summary'!$M$61</f>
        <v>750</v>
      </c>
      <c r="DQ18" s="164">
        <v>0</v>
      </c>
      <c r="DR18" s="164">
        <f>'Production Summary'!$N$62</f>
        <v>8900</v>
      </c>
      <c r="DS18" s="560">
        <f t="shared" si="88"/>
        <v>288</v>
      </c>
      <c r="DT18" s="531">
        <v>24</v>
      </c>
      <c r="DU18" s="164">
        <v>0</v>
      </c>
      <c r="DV18" s="164">
        <f t="shared" si="89"/>
        <v>144</v>
      </c>
      <c r="DW18" s="164">
        <v>0</v>
      </c>
      <c r="DX18" s="167">
        <f t="shared" si="84"/>
        <v>192</v>
      </c>
      <c r="DY18" s="164">
        <v>0</v>
      </c>
      <c r="DZ18" s="167">
        <f>'Production Summary'!$N$65</f>
        <v>384</v>
      </c>
      <c r="EA18" s="164">
        <v>0</v>
      </c>
      <c r="EB18" s="167">
        <f>'Production Summary'!$N$66</f>
        <v>192</v>
      </c>
      <c r="EC18" s="164">
        <v>0</v>
      </c>
      <c r="ED18" s="164">
        <f>'Production Summary'!$N$67</f>
        <v>96</v>
      </c>
      <c r="EE18" s="164">
        <v>0</v>
      </c>
      <c r="EF18" s="164">
        <f>'Production Summary'!$N$68</f>
        <v>96</v>
      </c>
      <c r="EG18" s="164">
        <v>0</v>
      </c>
      <c r="EH18" s="164">
        <f>'Production Summary'!$N$69</f>
        <v>340</v>
      </c>
      <c r="EI18" s="101">
        <f t="shared" si="32"/>
        <v>617539037.6909591</v>
      </c>
      <c r="EJ18" s="3"/>
      <c r="EK18" s="3"/>
      <c r="ER18" s="64" t="s">
        <v>34</v>
      </c>
      <c r="ES18" s="61" t="str">
        <f t="shared" si="33"/>
        <v>RRL-Maharaja Chowk U284</v>
      </c>
      <c r="ET18" s="24">
        <f t="shared" si="34"/>
        <v>617539037.6909591</v>
      </c>
    </row>
    <row r="19" spans="1:150" ht="15" customHeight="1">
      <c r="A19" t="b">
        <f>C19=Bhilai!C19</f>
        <v>1</v>
      </c>
      <c r="B19" s="69">
        <f t="shared" si="35"/>
        <v>14</v>
      </c>
      <c r="C19" s="162" t="str">
        <f>IF(Bhilai!C19="","",Bhilai!C19)</f>
        <v>RRL-Smriti Nagar U558</v>
      </c>
      <c r="D19" s="167">
        <f t="shared" si="85"/>
        <v>674.40000000000009</v>
      </c>
      <c r="E19" s="167">
        <v>28.1</v>
      </c>
      <c r="F19" s="164">
        <v>0</v>
      </c>
      <c r="G19" s="167">
        <f t="shared" si="36"/>
        <v>674.40000000000009</v>
      </c>
      <c r="H19" s="167">
        <v>28.1</v>
      </c>
      <c r="I19" s="164">
        <v>0</v>
      </c>
      <c r="J19" s="164">
        <f>'Production Summary'!$N$6</f>
        <v>200</v>
      </c>
      <c r="K19" s="328">
        <f>'Production Summary'!$M$6</f>
        <v>7.5</v>
      </c>
      <c r="L19" s="164">
        <v>0</v>
      </c>
      <c r="M19" s="365">
        <f>'Production Summary'!$N$7</f>
        <v>612.72</v>
      </c>
      <c r="N19" s="367">
        <f>'Production Summary'!$M$7</f>
        <v>25.53</v>
      </c>
      <c r="O19" s="164">
        <v>0</v>
      </c>
      <c r="P19" s="164">
        <f>'Production Summary'!$N$8</f>
        <v>780</v>
      </c>
      <c r="Q19" s="164">
        <f>'Production Summary'!$M$8</f>
        <v>65</v>
      </c>
      <c r="R19" s="164">
        <v>0</v>
      </c>
      <c r="S19" s="164">
        <f>'Production Summary'!$N$9</f>
        <v>720</v>
      </c>
      <c r="T19" s="164">
        <f>'Production Summary'!$M$9</f>
        <v>60</v>
      </c>
      <c r="U19" s="164">
        <v>0</v>
      </c>
      <c r="V19" s="164">
        <f>'Production Summary'!$N$10</f>
        <v>876</v>
      </c>
      <c r="W19" s="164">
        <f>'Production Summary'!$M$10</f>
        <v>73</v>
      </c>
      <c r="X19" s="164">
        <v>0</v>
      </c>
      <c r="Y19" s="164">
        <f>'Production Summary'!$N$14</f>
        <v>177</v>
      </c>
      <c r="Z19" s="328">
        <f>'Production Summary'!$M$14</f>
        <v>14.75</v>
      </c>
      <c r="AA19" s="164">
        <v>0</v>
      </c>
      <c r="AB19" s="167">
        <f t="shared" si="37"/>
        <v>127.5</v>
      </c>
      <c r="AC19" s="167">
        <v>21.25</v>
      </c>
      <c r="AD19" s="164">
        <v>0</v>
      </c>
      <c r="AE19" s="167">
        <f t="shared" si="71"/>
        <v>255</v>
      </c>
      <c r="AF19" s="167">
        <v>21.25</v>
      </c>
      <c r="AG19" s="164">
        <v>0</v>
      </c>
      <c r="AH19" s="167">
        <f t="shared" si="86"/>
        <v>1020</v>
      </c>
      <c r="AI19" s="167">
        <v>17</v>
      </c>
      <c r="AJ19" s="164">
        <v>0</v>
      </c>
      <c r="AK19" s="167">
        <f t="shared" si="38"/>
        <v>892.5</v>
      </c>
      <c r="AL19" s="167">
        <v>29.75</v>
      </c>
      <c r="AM19" s="164">
        <v>0</v>
      </c>
      <c r="AN19" s="167">
        <f t="shared" si="87"/>
        <v>867</v>
      </c>
      <c r="AO19" s="167">
        <v>72.25</v>
      </c>
      <c r="AP19" s="164">
        <v>0</v>
      </c>
      <c r="AQ19" s="164">
        <f>'Production Summary'!$N$21</f>
        <v>670</v>
      </c>
      <c r="AR19" s="164">
        <f>'Production Summary'!$M$21</f>
        <v>335</v>
      </c>
      <c r="AS19" s="164">
        <v>0</v>
      </c>
      <c r="AT19" s="386">
        <f>'Production Summary'!$N$22</f>
        <v>375</v>
      </c>
      <c r="AU19" s="164">
        <f>'Production Summary'!$N$23</f>
        <v>1050</v>
      </c>
      <c r="AV19" s="167">
        <f t="shared" si="39"/>
        <v>150</v>
      </c>
      <c r="AW19" s="167">
        <v>12.5</v>
      </c>
      <c r="AX19" s="164">
        <v>0</v>
      </c>
      <c r="AY19" s="167">
        <f t="shared" si="40"/>
        <v>150</v>
      </c>
      <c r="AZ19" s="167">
        <v>12.5</v>
      </c>
      <c r="BA19" s="164">
        <v>0</v>
      </c>
      <c r="BB19" s="167">
        <f t="shared" si="41"/>
        <v>816</v>
      </c>
      <c r="BC19" s="167">
        <v>13.6</v>
      </c>
      <c r="BD19" s="164">
        <v>0</v>
      </c>
      <c r="BE19" s="167">
        <f t="shared" si="42"/>
        <v>612</v>
      </c>
      <c r="BF19" s="167">
        <v>51</v>
      </c>
      <c r="BG19" s="164">
        <v>0</v>
      </c>
      <c r="BH19" s="164">
        <f>'Production Summary'!$N$30</f>
        <v>500</v>
      </c>
      <c r="BI19" s="164">
        <f>'Production Summary'!$M$30</f>
        <v>250</v>
      </c>
      <c r="BJ19" s="164">
        <v>0</v>
      </c>
      <c r="BK19" s="386"/>
      <c r="BL19" s="164">
        <f>'Production Summary'!$N$32</f>
        <v>875</v>
      </c>
      <c r="BM19" s="167">
        <f t="shared" si="43"/>
        <v>450</v>
      </c>
      <c r="BN19" s="167">
        <v>7.5</v>
      </c>
      <c r="BO19" s="164">
        <v>0</v>
      </c>
      <c r="BP19" s="167">
        <f t="shared" si="44"/>
        <v>540</v>
      </c>
      <c r="BQ19" s="167">
        <v>9</v>
      </c>
      <c r="BR19" s="164">
        <v>0</v>
      </c>
      <c r="BS19" s="167">
        <f t="shared" si="45"/>
        <v>224.00000000000003</v>
      </c>
      <c r="BT19" s="167">
        <v>22.400000000000002</v>
      </c>
      <c r="BU19" s="164">
        <v>0</v>
      </c>
      <c r="BV19" s="167">
        <f t="shared" si="46"/>
        <v>280</v>
      </c>
      <c r="BW19" s="167">
        <v>28</v>
      </c>
      <c r="BX19" s="164">
        <v>0</v>
      </c>
      <c r="BY19" s="167">
        <f t="shared" si="47"/>
        <v>262.5</v>
      </c>
      <c r="BZ19" s="167">
        <v>26.25</v>
      </c>
      <c r="CA19" s="164">
        <v>0</v>
      </c>
      <c r="CB19" s="167">
        <f t="shared" si="48"/>
        <v>144</v>
      </c>
      <c r="CC19" s="167">
        <v>14.4</v>
      </c>
      <c r="CD19" s="164">
        <v>0</v>
      </c>
      <c r="CE19" s="164">
        <f>'Production Summary'!$N$42</f>
        <v>1136.3519999999996</v>
      </c>
      <c r="CF19" s="167">
        <v>82.65</v>
      </c>
      <c r="CG19" s="164">
        <v>0</v>
      </c>
      <c r="CH19" s="164">
        <v>0</v>
      </c>
      <c r="CI19" s="167">
        <v>184.5</v>
      </c>
      <c r="CJ19" s="164">
        <v>0</v>
      </c>
      <c r="CK19" s="164">
        <f>'Production Summary'!$N$44</f>
        <v>355</v>
      </c>
      <c r="CL19" s="164">
        <v>0</v>
      </c>
      <c r="CM19" s="375">
        <f>'Production Summary'!$N$45</f>
        <v>1650</v>
      </c>
      <c r="CN19" s="164">
        <f>'Production Summary'!$N$46</f>
        <v>270</v>
      </c>
      <c r="CO19" s="164">
        <f>'Production Summary'!$N$47</f>
        <v>1350</v>
      </c>
      <c r="CP19" s="166"/>
      <c r="CQ19" s="167">
        <f t="shared" si="72"/>
        <v>7854</v>
      </c>
      <c r="CR19" s="167">
        <v>65.45</v>
      </c>
      <c r="CS19" s="167">
        <f t="shared" si="73"/>
        <v>10863</v>
      </c>
      <c r="CT19" s="167">
        <v>120.7</v>
      </c>
      <c r="CU19" s="167">
        <f t="shared" si="74"/>
        <v>10312.199999999999</v>
      </c>
      <c r="CV19" s="167">
        <v>286.45</v>
      </c>
      <c r="CW19" s="167">
        <f t="shared" si="75"/>
        <v>12159.169811320757</v>
      </c>
      <c r="CX19" s="167">
        <v>675.50943396226421</v>
      </c>
      <c r="CY19" s="167">
        <f t="shared" si="76"/>
        <v>11933.999999999998</v>
      </c>
      <c r="CZ19" s="167">
        <v>662.99999999999989</v>
      </c>
      <c r="DA19" s="167">
        <f t="shared" si="77"/>
        <v>12025.018867924529</v>
      </c>
      <c r="DB19" s="167">
        <v>668.05660377358492</v>
      </c>
      <c r="DC19" s="531">
        <f t="shared" si="78"/>
        <v>9164.6999999999989</v>
      </c>
      <c r="DD19" s="531">
        <v>509.15</v>
      </c>
      <c r="DE19" s="531">
        <f t="shared" si="79"/>
        <v>9164.6999999999989</v>
      </c>
      <c r="DF19" s="531">
        <v>509.15</v>
      </c>
      <c r="DG19" s="167">
        <f t="shared" si="80"/>
        <v>11152</v>
      </c>
      <c r="DH19" s="167">
        <v>2788</v>
      </c>
      <c r="DI19" s="167">
        <f t="shared" si="81"/>
        <v>9656</v>
      </c>
      <c r="DJ19" s="167">
        <v>120.7</v>
      </c>
      <c r="DK19" s="167">
        <f t="shared" si="82"/>
        <v>10312.199999999999</v>
      </c>
      <c r="DL19" s="167">
        <v>286.45</v>
      </c>
      <c r="DM19" s="167">
        <f t="shared" si="83"/>
        <v>10174.5</v>
      </c>
      <c r="DN19" s="167">
        <v>565.25</v>
      </c>
      <c r="DO19" s="167">
        <f>'Production Summary'!$N$61</f>
        <v>4500</v>
      </c>
      <c r="DP19" s="531">
        <f>'Production Summary'!$M$61</f>
        <v>750</v>
      </c>
      <c r="DQ19" s="164">
        <v>0</v>
      </c>
      <c r="DR19" s="164">
        <f>'Production Summary'!$N$62</f>
        <v>8900</v>
      </c>
      <c r="DS19" s="560">
        <f t="shared" si="88"/>
        <v>288</v>
      </c>
      <c r="DT19" s="531">
        <v>24</v>
      </c>
      <c r="DU19" s="164">
        <v>0</v>
      </c>
      <c r="DV19" s="164">
        <f t="shared" si="89"/>
        <v>144</v>
      </c>
      <c r="DW19" s="164">
        <v>0</v>
      </c>
      <c r="DX19" s="167">
        <f t="shared" si="84"/>
        <v>192</v>
      </c>
      <c r="DY19" s="164">
        <v>0</v>
      </c>
      <c r="DZ19" s="167">
        <f>'Production Summary'!$N$65</f>
        <v>384</v>
      </c>
      <c r="EA19" s="164">
        <v>0</v>
      </c>
      <c r="EB19" s="167">
        <f>'Production Summary'!$N$66</f>
        <v>192</v>
      </c>
      <c r="EC19" s="164">
        <v>0</v>
      </c>
      <c r="ED19" s="164">
        <f>'Production Summary'!$N$67</f>
        <v>96</v>
      </c>
      <c r="EE19" s="164">
        <v>0</v>
      </c>
      <c r="EF19" s="164">
        <f>'Production Summary'!$N$68</f>
        <v>96</v>
      </c>
      <c r="EG19" s="164">
        <v>0</v>
      </c>
      <c r="EH19" s="164">
        <f>'Production Summary'!$N$69</f>
        <v>340</v>
      </c>
      <c r="EI19" s="101">
        <f t="shared" si="32"/>
        <v>617539037.6909591</v>
      </c>
      <c r="EJ19" s="3"/>
      <c r="EK19" s="3"/>
      <c r="ER19" s="64" t="s">
        <v>35</v>
      </c>
      <c r="ES19" s="61" t="str">
        <f t="shared" si="33"/>
        <v>RRL-Smriti Nagar U558</v>
      </c>
      <c r="ET19" s="24">
        <f t="shared" si="34"/>
        <v>617539037.6909591</v>
      </c>
    </row>
    <row r="20" spans="1:150" ht="15" customHeight="1">
      <c r="A20" t="b">
        <f>C20=Bhilai!C20</f>
        <v>1</v>
      </c>
      <c r="B20" s="69">
        <f t="shared" si="35"/>
        <v>15</v>
      </c>
      <c r="C20" s="162" t="str">
        <f>IF(Bhilai!C20="","",Bhilai!C20)</f>
        <v>RRL-Supela Durg U395</v>
      </c>
      <c r="D20" s="167">
        <f t="shared" si="85"/>
        <v>674.40000000000009</v>
      </c>
      <c r="E20" s="167">
        <v>28.1</v>
      </c>
      <c r="F20" s="164">
        <v>0</v>
      </c>
      <c r="G20" s="167">
        <f t="shared" si="36"/>
        <v>674.40000000000009</v>
      </c>
      <c r="H20" s="167">
        <v>28.1</v>
      </c>
      <c r="I20" s="164">
        <v>0</v>
      </c>
      <c r="J20" s="164">
        <f>'Production Summary'!$N$6</f>
        <v>200</v>
      </c>
      <c r="K20" s="328">
        <f>'Production Summary'!$M$6</f>
        <v>7.5</v>
      </c>
      <c r="L20" s="164">
        <v>0</v>
      </c>
      <c r="M20" s="365">
        <f>'Production Summary'!$N$7</f>
        <v>612.72</v>
      </c>
      <c r="N20" s="367">
        <f>'Production Summary'!$M$7</f>
        <v>25.53</v>
      </c>
      <c r="O20" s="164">
        <v>0</v>
      </c>
      <c r="P20" s="164">
        <f>'Production Summary'!$N$8</f>
        <v>780</v>
      </c>
      <c r="Q20" s="164">
        <f>'Production Summary'!$M$8</f>
        <v>65</v>
      </c>
      <c r="R20" s="164">
        <v>0</v>
      </c>
      <c r="S20" s="164">
        <f>'Production Summary'!$N$9</f>
        <v>720</v>
      </c>
      <c r="T20" s="164">
        <f>'Production Summary'!$M$9</f>
        <v>60</v>
      </c>
      <c r="U20" s="164">
        <v>0</v>
      </c>
      <c r="V20" s="164">
        <f>'Production Summary'!$N$10</f>
        <v>876</v>
      </c>
      <c r="W20" s="164">
        <f>'Production Summary'!$M$10</f>
        <v>73</v>
      </c>
      <c r="X20" s="164">
        <v>0</v>
      </c>
      <c r="Y20" s="164">
        <f>'Production Summary'!$N$14</f>
        <v>177</v>
      </c>
      <c r="Z20" s="328">
        <f>'Production Summary'!$M$14</f>
        <v>14.75</v>
      </c>
      <c r="AA20" s="164">
        <v>0</v>
      </c>
      <c r="AB20" s="167">
        <f t="shared" si="37"/>
        <v>127.5</v>
      </c>
      <c r="AC20" s="167">
        <v>21.25</v>
      </c>
      <c r="AD20" s="164">
        <v>0</v>
      </c>
      <c r="AE20" s="167">
        <f t="shared" si="71"/>
        <v>255</v>
      </c>
      <c r="AF20" s="167">
        <v>21.25</v>
      </c>
      <c r="AG20" s="164">
        <v>0</v>
      </c>
      <c r="AH20" s="167">
        <f t="shared" si="86"/>
        <v>1020</v>
      </c>
      <c r="AI20" s="167">
        <v>17</v>
      </c>
      <c r="AJ20" s="164">
        <v>0</v>
      </c>
      <c r="AK20" s="167">
        <f t="shared" si="38"/>
        <v>892.5</v>
      </c>
      <c r="AL20" s="167">
        <v>29.75</v>
      </c>
      <c r="AM20" s="164">
        <v>0</v>
      </c>
      <c r="AN20" s="167">
        <f t="shared" si="87"/>
        <v>867</v>
      </c>
      <c r="AO20" s="167">
        <v>72.25</v>
      </c>
      <c r="AP20" s="164">
        <v>0</v>
      </c>
      <c r="AQ20" s="164">
        <f>'Production Summary'!$N$21</f>
        <v>670</v>
      </c>
      <c r="AR20" s="164">
        <f>'Production Summary'!$M$21</f>
        <v>335</v>
      </c>
      <c r="AS20" s="164">
        <v>0</v>
      </c>
      <c r="AT20" s="386">
        <f>'Production Summary'!$N$22</f>
        <v>375</v>
      </c>
      <c r="AU20" s="164">
        <f>'Production Summary'!$N$23</f>
        <v>1050</v>
      </c>
      <c r="AV20" s="167">
        <f t="shared" si="39"/>
        <v>150</v>
      </c>
      <c r="AW20" s="167">
        <v>12.5</v>
      </c>
      <c r="AX20" s="164">
        <v>0</v>
      </c>
      <c r="AY20" s="167">
        <f t="shared" si="40"/>
        <v>150</v>
      </c>
      <c r="AZ20" s="167">
        <v>12.5</v>
      </c>
      <c r="BA20" s="164">
        <v>0</v>
      </c>
      <c r="BB20" s="167">
        <f t="shared" si="41"/>
        <v>816</v>
      </c>
      <c r="BC20" s="167">
        <v>13.6</v>
      </c>
      <c r="BD20" s="164">
        <v>0</v>
      </c>
      <c r="BE20" s="167">
        <f t="shared" si="42"/>
        <v>612</v>
      </c>
      <c r="BF20" s="167">
        <v>51</v>
      </c>
      <c r="BG20" s="164">
        <v>0</v>
      </c>
      <c r="BH20" s="164">
        <f>'Production Summary'!$N$30</f>
        <v>500</v>
      </c>
      <c r="BI20" s="164">
        <f>'Production Summary'!$M$30</f>
        <v>250</v>
      </c>
      <c r="BJ20" s="164">
        <v>0</v>
      </c>
      <c r="BK20" s="386"/>
      <c r="BL20" s="164">
        <f>'Production Summary'!$N$32</f>
        <v>875</v>
      </c>
      <c r="BM20" s="167">
        <f t="shared" si="43"/>
        <v>450</v>
      </c>
      <c r="BN20" s="167">
        <v>7.5</v>
      </c>
      <c r="BO20" s="164">
        <v>0</v>
      </c>
      <c r="BP20" s="167">
        <f t="shared" si="44"/>
        <v>540</v>
      </c>
      <c r="BQ20" s="167">
        <v>9</v>
      </c>
      <c r="BR20" s="164">
        <v>0</v>
      </c>
      <c r="BS20" s="167">
        <f t="shared" si="45"/>
        <v>224.00000000000003</v>
      </c>
      <c r="BT20" s="167">
        <v>22.400000000000002</v>
      </c>
      <c r="BU20" s="164">
        <v>0</v>
      </c>
      <c r="BV20" s="167">
        <f t="shared" si="46"/>
        <v>280</v>
      </c>
      <c r="BW20" s="167">
        <v>28</v>
      </c>
      <c r="BX20" s="164">
        <v>0</v>
      </c>
      <c r="BY20" s="167">
        <f t="shared" si="47"/>
        <v>262.5</v>
      </c>
      <c r="BZ20" s="167">
        <v>26.25</v>
      </c>
      <c r="CA20" s="164">
        <v>0</v>
      </c>
      <c r="CB20" s="167">
        <f t="shared" si="48"/>
        <v>144</v>
      </c>
      <c r="CC20" s="167">
        <v>14.4</v>
      </c>
      <c r="CD20" s="164">
        <v>0</v>
      </c>
      <c r="CE20" s="164">
        <f>'Production Summary'!$N$42</f>
        <v>1136.3519999999996</v>
      </c>
      <c r="CF20" s="167">
        <v>82.65</v>
      </c>
      <c r="CG20" s="164">
        <v>0</v>
      </c>
      <c r="CH20" s="164">
        <v>0</v>
      </c>
      <c r="CI20" s="167">
        <v>184.5</v>
      </c>
      <c r="CJ20" s="164">
        <v>0</v>
      </c>
      <c r="CK20" s="164">
        <f>'Production Summary'!$N$44</f>
        <v>355</v>
      </c>
      <c r="CL20" s="164">
        <v>0</v>
      </c>
      <c r="CM20" s="375">
        <f>'Production Summary'!$N$45</f>
        <v>1650</v>
      </c>
      <c r="CN20" s="164">
        <f>'Production Summary'!$N$46</f>
        <v>270</v>
      </c>
      <c r="CO20" s="164">
        <f>'Production Summary'!$N$47</f>
        <v>1350</v>
      </c>
      <c r="CP20" s="166"/>
      <c r="CQ20" s="167">
        <f t="shared" si="72"/>
        <v>7854</v>
      </c>
      <c r="CR20" s="167">
        <v>65.45</v>
      </c>
      <c r="CS20" s="167">
        <f t="shared" si="73"/>
        <v>10863</v>
      </c>
      <c r="CT20" s="167">
        <v>120.7</v>
      </c>
      <c r="CU20" s="167">
        <f t="shared" si="74"/>
        <v>10312.199999999999</v>
      </c>
      <c r="CV20" s="167">
        <v>286.45</v>
      </c>
      <c r="CW20" s="167">
        <f t="shared" si="75"/>
        <v>12159.169811320757</v>
      </c>
      <c r="CX20" s="167">
        <v>675.50943396226421</v>
      </c>
      <c r="CY20" s="167">
        <f t="shared" si="76"/>
        <v>11933.999999999998</v>
      </c>
      <c r="CZ20" s="167">
        <v>662.99999999999989</v>
      </c>
      <c r="DA20" s="167">
        <f t="shared" si="77"/>
        <v>12025.018867924529</v>
      </c>
      <c r="DB20" s="167">
        <v>668.05660377358492</v>
      </c>
      <c r="DC20" s="531">
        <f t="shared" si="78"/>
        <v>9164.6999999999989</v>
      </c>
      <c r="DD20" s="531">
        <v>509.15</v>
      </c>
      <c r="DE20" s="531">
        <f t="shared" si="79"/>
        <v>9164.6999999999989</v>
      </c>
      <c r="DF20" s="531">
        <v>509.15</v>
      </c>
      <c r="DG20" s="167">
        <f t="shared" si="80"/>
        <v>11152</v>
      </c>
      <c r="DH20" s="167">
        <v>2788</v>
      </c>
      <c r="DI20" s="167">
        <f t="shared" si="81"/>
        <v>9656</v>
      </c>
      <c r="DJ20" s="167">
        <v>120.7</v>
      </c>
      <c r="DK20" s="167">
        <f t="shared" si="82"/>
        <v>10312.199999999999</v>
      </c>
      <c r="DL20" s="167">
        <v>286.45</v>
      </c>
      <c r="DM20" s="167">
        <f t="shared" si="83"/>
        <v>10174.5</v>
      </c>
      <c r="DN20" s="167">
        <v>565.25</v>
      </c>
      <c r="DO20" s="167">
        <f>'Production Summary'!$N$61</f>
        <v>4500</v>
      </c>
      <c r="DP20" s="531">
        <f>'Production Summary'!$M$61</f>
        <v>750</v>
      </c>
      <c r="DQ20" s="164">
        <v>0</v>
      </c>
      <c r="DR20" s="164">
        <f>'Production Summary'!$N$62</f>
        <v>8900</v>
      </c>
      <c r="DS20" s="560">
        <f t="shared" si="88"/>
        <v>288</v>
      </c>
      <c r="DT20" s="531">
        <v>24</v>
      </c>
      <c r="DU20" s="164">
        <v>0</v>
      </c>
      <c r="DV20" s="164">
        <f t="shared" si="89"/>
        <v>144</v>
      </c>
      <c r="DW20" s="164">
        <v>0</v>
      </c>
      <c r="DX20" s="167">
        <f t="shared" si="84"/>
        <v>192</v>
      </c>
      <c r="DY20" s="164">
        <v>0</v>
      </c>
      <c r="DZ20" s="167">
        <f>'Production Summary'!$N$65</f>
        <v>384</v>
      </c>
      <c r="EA20" s="164">
        <v>0</v>
      </c>
      <c r="EB20" s="167">
        <f>'Production Summary'!$N$66</f>
        <v>192</v>
      </c>
      <c r="EC20" s="164">
        <v>0</v>
      </c>
      <c r="ED20" s="164">
        <f>'Production Summary'!$N$67</f>
        <v>96</v>
      </c>
      <c r="EE20" s="164">
        <v>0</v>
      </c>
      <c r="EF20" s="164">
        <f>'Production Summary'!$N$68</f>
        <v>96</v>
      </c>
      <c r="EG20" s="164">
        <v>0</v>
      </c>
      <c r="EH20" s="164">
        <f>'Production Summary'!$N$69</f>
        <v>340</v>
      </c>
      <c r="EI20" s="101">
        <f t="shared" si="32"/>
        <v>617539037.6909591</v>
      </c>
      <c r="EJ20" s="3"/>
      <c r="EK20" s="3"/>
      <c r="ER20" s="64" t="s">
        <v>36</v>
      </c>
      <c r="ES20" s="61" t="str">
        <f t="shared" si="33"/>
        <v>RRL-Supela Durg U395</v>
      </c>
      <c r="ET20" s="24">
        <f t="shared" si="34"/>
        <v>617539037.6909591</v>
      </c>
    </row>
    <row r="21" spans="1:150" ht="15" customHeight="1">
      <c r="A21" t="b">
        <f>C21=Bhilai!C21</f>
        <v>1</v>
      </c>
      <c r="B21" s="60">
        <f t="shared" si="35"/>
        <v>16</v>
      </c>
      <c r="C21" s="162" t="str">
        <f>IF(Bhilai!C21="","",Bhilai!C21)</f>
        <v>RRL-Nehru Nagar</v>
      </c>
      <c r="D21" s="167">
        <f t="shared" si="85"/>
        <v>674.40000000000009</v>
      </c>
      <c r="E21" s="167">
        <v>28.1</v>
      </c>
      <c r="F21" s="164">
        <v>0</v>
      </c>
      <c r="G21" s="167">
        <f t="shared" si="36"/>
        <v>674.40000000000009</v>
      </c>
      <c r="H21" s="167">
        <v>28.1</v>
      </c>
      <c r="I21" s="164">
        <v>0</v>
      </c>
      <c r="J21" s="164">
        <f>'Production Summary'!$N$6</f>
        <v>200</v>
      </c>
      <c r="K21" s="328">
        <f>'Production Summary'!$M$6</f>
        <v>7.5</v>
      </c>
      <c r="L21" s="164">
        <v>0</v>
      </c>
      <c r="M21" s="365">
        <f>'Production Summary'!$N$7</f>
        <v>612.72</v>
      </c>
      <c r="N21" s="367">
        <f>'Production Summary'!$M$7</f>
        <v>25.53</v>
      </c>
      <c r="O21" s="164">
        <v>0</v>
      </c>
      <c r="P21" s="164">
        <f>'Production Summary'!$N$8</f>
        <v>780</v>
      </c>
      <c r="Q21" s="164">
        <f>'Production Summary'!$M$8</f>
        <v>65</v>
      </c>
      <c r="R21" s="164">
        <v>0</v>
      </c>
      <c r="S21" s="164">
        <f>'Production Summary'!$N$9</f>
        <v>720</v>
      </c>
      <c r="T21" s="164">
        <f>'Production Summary'!$M$9</f>
        <v>60</v>
      </c>
      <c r="U21" s="164">
        <v>0</v>
      </c>
      <c r="V21" s="164">
        <f>'Production Summary'!$N$10</f>
        <v>876</v>
      </c>
      <c r="W21" s="164">
        <f>'Production Summary'!$M$10</f>
        <v>73</v>
      </c>
      <c r="X21" s="164">
        <v>0</v>
      </c>
      <c r="Y21" s="164">
        <f>'Production Summary'!$N$14</f>
        <v>177</v>
      </c>
      <c r="Z21" s="328">
        <f>'Production Summary'!$M$14</f>
        <v>14.75</v>
      </c>
      <c r="AA21" s="164">
        <v>0</v>
      </c>
      <c r="AB21" s="167">
        <f t="shared" si="37"/>
        <v>127.5</v>
      </c>
      <c r="AC21" s="167">
        <v>21.25</v>
      </c>
      <c r="AD21" s="164">
        <v>0</v>
      </c>
      <c r="AE21" s="167">
        <f t="shared" si="71"/>
        <v>255</v>
      </c>
      <c r="AF21" s="167">
        <v>21.25</v>
      </c>
      <c r="AG21" s="164">
        <v>0</v>
      </c>
      <c r="AH21" s="167">
        <f t="shared" si="86"/>
        <v>1020</v>
      </c>
      <c r="AI21" s="167">
        <v>17</v>
      </c>
      <c r="AJ21" s="164">
        <v>0</v>
      </c>
      <c r="AK21" s="167">
        <f t="shared" si="38"/>
        <v>892.5</v>
      </c>
      <c r="AL21" s="167">
        <v>29.75</v>
      </c>
      <c r="AM21" s="164">
        <v>0</v>
      </c>
      <c r="AN21" s="167">
        <f t="shared" si="87"/>
        <v>867</v>
      </c>
      <c r="AO21" s="167">
        <v>72.25</v>
      </c>
      <c r="AP21" s="164">
        <v>0</v>
      </c>
      <c r="AQ21" s="164">
        <f>'Production Summary'!$N$21</f>
        <v>670</v>
      </c>
      <c r="AR21" s="164">
        <f>'Production Summary'!$M$21</f>
        <v>335</v>
      </c>
      <c r="AS21" s="164">
        <v>0</v>
      </c>
      <c r="AT21" s="386">
        <f>'Production Summary'!$N$22</f>
        <v>375</v>
      </c>
      <c r="AU21" s="164">
        <f>'Production Summary'!$N$23</f>
        <v>1050</v>
      </c>
      <c r="AV21" s="167">
        <f t="shared" si="39"/>
        <v>150</v>
      </c>
      <c r="AW21" s="167">
        <v>12.5</v>
      </c>
      <c r="AX21" s="164">
        <v>0</v>
      </c>
      <c r="AY21" s="167">
        <f t="shared" si="40"/>
        <v>150</v>
      </c>
      <c r="AZ21" s="167">
        <v>12.5</v>
      </c>
      <c r="BA21" s="164">
        <v>0</v>
      </c>
      <c r="BB21" s="167">
        <f t="shared" si="41"/>
        <v>816</v>
      </c>
      <c r="BC21" s="167">
        <v>13.6</v>
      </c>
      <c r="BD21" s="164">
        <v>0</v>
      </c>
      <c r="BE21" s="167">
        <f t="shared" si="42"/>
        <v>612</v>
      </c>
      <c r="BF21" s="167">
        <v>51</v>
      </c>
      <c r="BG21" s="164">
        <v>0</v>
      </c>
      <c r="BH21" s="164">
        <f>'Production Summary'!$N$30</f>
        <v>500</v>
      </c>
      <c r="BI21" s="164">
        <f>'Production Summary'!$M$30</f>
        <v>250</v>
      </c>
      <c r="BJ21" s="164">
        <v>0</v>
      </c>
      <c r="BK21" s="386"/>
      <c r="BL21" s="164">
        <f>'Production Summary'!$N$32</f>
        <v>875</v>
      </c>
      <c r="BM21" s="167">
        <f t="shared" si="43"/>
        <v>450</v>
      </c>
      <c r="BN21" s="167">
        <v>7.5</v>
      </c>
      <c r="BO21" s="164">
        <v>0</v>
      </c>
      <c r="BP21" s="167">
        <f t="shared" si="44"/>
        <v>540</v>
      </c>
      <c r="BQ21" s="167">
        <v>9</v>
      </c>
      <c r="BR21" s="164">
        <v>0</v>
      </c>
      <c r="BS21" s="167">
        <f t="shared" si="45"/>
        <v>224.00000000000003</v>
      </c>
      <c r="BT21" s="167">
        <v>22.400000000000002</v>
      </c>
      <c r="BU21" s="164">
        <v>0</v>
      </c>
      <c r="BV21" s="167">
        <f t="shared" si="46"/>
        <v>280</v>
      </c>
      <c r="BW21" s="167">
        <v>28</v>
      </c>
      <c r="BX21" s="164">
        <v>0</v>
      </c>
      <c r="BY21" s="167">
        <f t="shared" si="47"/>
        <v>262.5</v>
      </c>
      <c r="BZ21" s="167">
        <v>26.25</v>
      </c>
      <c r="CA21" s="164">
        <v>0</v>
      </c>
      <c r="CB21" s="167">
        <f t="shared" si="48"/>
        <v>144</v>
      </c>
      <c r="CC21" s="167">
        <v>14.4</v>
      </c>
      <c r="CD21" s="164">
        <v>0</v>
      </c>
      <c r="CE21" s="164">
        <f>'Production Summary'!$N$42</f>
        <v>1136.3519999999996</v>
      </c>
      <c r="CF21" s="167">
        <v>82.65</v>
      </c>
      <c r="CG21" s="164">
        <v>0</v>
      </c>
      <c r="CH21" s="164">
        <v>0</v>
      </c>
      <c r="CI21" s="167">
        <v>184.5</v>
      </c>
      <c r="CJ21" s="164">
        <v>0</v>
      </c>
      <c r="CK21" s="164">
        <f>'Production Summary'!$N$44</f>
        <v>355</v>
      </c>
      <c r="CL21" s="164">
        <v>0</v>
      </c>
      <c r="CM21" s="375">
        <f>'Production Summary'!$N$45</f>
        <v>1650</v>
      </c>
      <c r="CN21" s="164">
        <f>'Production Summary'!$N$46</f>
        <v>270</v>
      </c>
      <c r="CO21" s="164">
        <f>'Production Summary'!$N$47</f>
        <v>1350</v>
      </c>
      <c r="CP21" s="166"/>
      <c r="CQ21" s="167">
        <f t="shared" si="72"/>
        <v>7854</v>
      </c>
      <c r="CR21" s="167">
        <v>65.45</v>
      </c>
      <c r="CS21" s="167">
        <f t="shared" si="73"/>
        <v>10863</v>
      </c>
      <c r="CT21" s="167">
        <v>120.7</v>
      </c>
      <c r="CU21" s="167">
        <f t="shared" si="74"/>
        <v>10312.199999999999</v>
      </c>
      <c r="CV21" s="167">
        <v>286.45</v>
      </c>
      <c r="CW21" s="167">
        <f t="shared" si="75"/>
        <v>12159.169811320757</v>
      </c>
      <c r="CX21" s="167">
        <v>675.50943396226421</v>
      </c>
      <c r="CY21" s="167">
        <f t="shared" si="76"/>
        <v>11933.999999999998</v>
      </c>
      <c r="CZ21" s="167">
        <v>662.99999999999989</v>
      </c>
      <c r="DA21" s="167">
        <f t="shared" si="77"/>
        <v>12025.018867924529</v>
      </c>
      <c r="DB21" s="167">
        <v>668.05660377358492</v>
      </c>
      <c r="DC21" s="531">
        <f t="shared" si="78"/>
        <v>9164.6999999999989</v>
      </c>
      <c r="DD21" s="531">
        <v>509.15</v>
      </c>
      <c r="DE21" s="531">
        <f t="shared" si="79"/>
        <v>9164.6999999999989</v>
      </c>
      <c r="DF21" s="531">
        <v>509.15</v>
      </c>
      <c r="DG21" s="167">
        <f t="shared" si="80"/>
        <v>11152</v>
      </c>
      <c r="DH21" s="167">
        <v>2788</v>
      </c>
      <c r="DI21" s="167">
        <f t="shared" si="81"/>
        <v>9656</v>
      </c>
      <c r="DJ21" s="167">
        <v>120.7</v>
      </c>
      <c r="DK21" s="167">
        <f t="shared" si="82"/>
        <v>10312.199999999999</v>
      </c>
      <c r="DL21" s="167">
        <v>286.45</v>
      </c>
      <c r="DM21" s="167">
        <f t="shared" si="83"/>
        <v>10174.5</v>
      </c>
      <c r="DN21" s="167">
        <v>565.25</v>
      </c>
      <c r="DO21" s="167">
        <f>'Production Summary'!$N$61</f>
        <v>4500</v>
      </c>
      <c r="DP21" s="531">
        <f>'Production Summary'!$M$61</f>
        <v>750</v>
      </c>
      <c r="DQ21" s="164">
        <v>0</v>
      </c>
      <c r="DR21" s="164">
        <f>'Production Summary'!$N$62</f>
        <v>8900</v>
      </c>
      <c r="DS21" s="560">
        <f t="shared" si="88"/>
        <v>288</v>
      </c>
      <c r="DT21" s="531">
        <v>24</v>
      </c>
      <c r="DU21" s="164">
        <v>0</v>
      </c>
      <c r="DV21" s="164">
        <f t="shared" si="89"/>
        <v>144</v>
      </c>
      <c r="DW21" s="164">
        <v>0</v>
      </c>
      <c r="DX21" s="167">
        <f t="shared" si="84"/>
        <v>192</v>
      </c>
      <c r="DY21" s="164">
        <v>0</v>
      </c>
      <c r="DZ21" s="167">
        <f>'Production Summary'!$N$65</f>
        <v>384</v>
      </c>
      <c r="EA21" s="164">
        <v>0</v>
      </c>
      <c r="EB21" s="167">
        <f>'Production Summary'!$N$66</f>
        <v>192</v>
      </c>
      <c r="EC21" s="164">
        <v>0</v>
      </c>
      <c r="ED21" s="164">
        <f>'Production Summary'!$N$67</f>
        <v>96</v>
      </c>
      <c r="EE21" s="164">
        <v>0</v>
      </c>
      <c r="EF21" s="164">
        <f>'Production Summary'!$N$68</f>
        <v>96</v>
      </c>
      <c r="EG21" s="164">
        <v>0</v>
      </c>
      <c r="EH21" s="164">
        <f>'Production Summary'!$N$69</f>
        <v>340</v>
      </c>
      <c r="EI21" s="101">
        <f t="shared" ref="EI21:EI50" si="90">(D$84*D21)+(E$84*E21)+(F$84*F21)+(G$84*G21)+(H$84*H21)+(I$84*I21)+(P$84*P21)+(Q$84*Q21)+(R$84*R21)+(S$84*S21)+(T$84*T21)+(U$84*U21)+(V$84*V21)+(W$84*W21)+(X$84*X21)+(AB$84*AB21)+(AC$84*AC21)+(AE$84*AE21)+(AF$84*AF21)+(AH$84*AH21)+(AI$84*AI21)+(AK$84*AK21)+(AL$84*AL21)+(AN$84*AN21)+(AO$84*AO21)+(AQ$84*AQ21)+(AR$84*AR21)+(AU$84*AU21)+(AV$84*AV21)+(AW$84*AW21)+(AY$84*AY21)+(AZ$84*AZ21)+(BB$84*BB21)+(BC$84*BC21)+(BE$84*BE21)+(BF$84*BF21)+(BH$84*BH21)+(BI$84*BI21)+(BL$84*BL21)+(BM$84*BM21)+(BN$84*BN21)+(BP$84*BP21)+(BQ$84*BQ21)+(BS$84*BS21)+(BT$84*BT21)+(BV$84*BV21)+(BW$84*BW21)+(BY$84*BY21)+(BZ$84*BZ21)+(CE$84*CE21)+(CF$84*CF21)+(CI$84*CI21)+(CJ$84*CJ21)+(CK$84*CK21)+(CN$84*CN21)+(CO$84*CO21)+(CS$84*CS21)+(CT$84*CT21)+(CU$84*CU21)+(CV$84*CV21)+(CW$84*CW21)+(CX$84*CX21)+(CY$84*CY21)+(CZ$84*CZ21)+(DA$84*DA21)+(DB$84*DB21)+(DG$84*DG21)+(DH$84*DH21)+(DR$84*DR21)+(DX$84*DX21)+(ED$84*ED21)+(EH$84*EH21)+(CQ$84*CQ21)+(CR$84*CR21)+(CB$84*CB21)+(CC$84*CC21)</f>
        <v>865632551.33246863</v>
      </c>
      <c r="EJ21" s="3"/>
      <c r="EK21" s="3"/>
      <c r="ER21" s="64" t="s">
        <v>37</v>
      </c>
      <c r="ES21" s="61" t="str">
        <f t="shared" si="33"/>
        <v>RRL-Nehru Nagar</v>
      </c>
      <c r="ET21" s="24">
        <f t="shared" si="34"/>
        <v>865632551.33246863</v>
      </c>
    </row>
    <row r="22" spans="1:150" ht="15" customHeight="1">
      <c r="A22" t="b">
        <f>C22=Bhilai!C22</f>
        <v>1</v>
      </c>
      <c r="B22" s="60">
        <f t="shared" si="35"/>
        <v>17</v>
      </c>
      <c r="C22" s="162" t="str">
        <f>IF(Bhilai!C22="","",Bhilai!C22)</f>
        <v/>
      </c>
      <c r="D22" s="164">
        <f>'Production Summary'!$N$4</f>
        <v>666</v>
      </c>
      <c r="E22" s="164">
        <f>'Production Summary'!$M$4</f>
        <v>27.75</v>
      </c>
      <c r="F22" s="164">
        <v>0</v>
      </c>
      <c r="G22" s="167">
        <f t="shared" si="36"/>
        <v>674.40000000000009</v>
      </c>
      <c r="H22" s="167">
        <v>28.1</v>
      </c>
      <c r="I22" s="164">
        <v>0</v>
      </c>
      <c r="J22" s="164">
        <f>'Production Summary'!$N$6</f>
        <v>200</v>
      </c>
      <c r="K22" s="328">
        <f>'Production Summary'!$M$6</f>
        <v>7.5</v>
      </c>
      <c r="L22" s="164">
        <v>0</v>
      </c>
      <c r="M22" s="365">
        <f>'Production Summary'!$N$7</f>
        <v>612.72</v>
      </c>
      <c r="N22" s="367">
        <f>'Production Summary'!$M$7</f>
        <v>25.53</v>
      </c>
      <c r="O22" s="164">
        <v>0</v>
      </c>
      <c r="P22" s="164">
        <f>'Production Summary'!$N$8</f>
        <v>780</v>
      </c>
      <c r="Q22" s="164">
        <f>'Production Summary'!$M$8</f>
        <v>65</v>
      </c>
      <c r="R22" s="164">
        <v>0</v>
      </c>
      <c r="S22" s="164">
        <f>'Production Summary'!$N$9</f>
        <v>720</v>
      </c>
      <c r="T22" s="164">
        <f>'Production Summary'!$M$9</f>
        <v>60</v>
      </c>
      <c r="U22" s="164">
        <v>0</v>
      </c>
      <c r="V22" s="164">
        <f>'Production Summary'!$N$10</f>
        <v>876</v>
      </c>
      <c r="W22" s="164">
        <f>'Production Summary'!$M$10</f>
        <v>73</v>
      </c>
      <c r="X22" s="164">
        <v>0</v>
      </c>
      <c r="Y22" s="164">
        <f>'Production Summary'!$N$14</f>
        <v>177</v>
      </c>
      <c r="Z22" s="328">
        <f>'Production Summary'!$M$14</f>
        <v>14.75</v>
      </c>
      <c r="AA22" s="164">
        <v>0</v>
      </c>
      <c r="AB22" s="167">
        <f t="shared" si="37"/>
        <v>126</v>
      </c>
      <c r="AC22" s="164">
        <f>'Production Summary'!$M$16</f>
        <v>21</v>
      </c>
      <c r="AD22" s="164">
        <v>0</v>
      </c>
      <c r="AE22" s="164">
        <f>'Production Summary'!$N$16</f>
        <v>252</v>
      </c>
      <c r="AF22" s="164">
        <f>'Production Summary'!$M$16</f>
        <v>21</v>
      </c>
      <c r="AG22" s="164">
        <v>0</v>
      </c>
      <c r="AH22" s="164">
        <f>'Production Summary'!$N$18</f>
        <v>1035</v>
      </c>
      <c r="AI22" s="164">
        <f>'Production Summary'!$M$18</f>
        <v>17.25</v>
      </c>
      <c r="AJ22" s="164">
        <v>0</v>
      </c>
      <c r="AK22" s="167">
        <f t="shared" si="38"/>
        <v>892.5</v>
      </c>
      <c r="AL22" s="167">
        <v>29.75</v>
      </c>
      <c r="AM22" s="164">
        <v>0</v>
      </c>
      <c r="AN22" s="164">
        <f>'Production Summary'!$N$20</f>
        <v>864</v>
      </c>
      <c r="AO22" s="164">
        <f>'Production Summary'!$M$20</f>
        <v>72</v>
      </c>
      <c r="AP22" s="164">
        <v>0</v>
      </c>
      <c r="AQ22" s="164">
        <f>'Production Summary'!$N$21</f>
        <v>670</v>
      </c>
      <c r="AR22" s="164">
        <f>'Production Summary'!$M$21</f>
        <v>335</v>
      </c>
      <c r="AS22" s="164">
        <v>0</v>
      </c>
      <c r="AT22" s="386">
        <f>'Production Summary'!$N$22</f>
        <v>375</v>
      </c>
      <c r="AU22" s="164">
        <f>'Production Summary'!$N$23</f>
        <v>1050</v>
      </c>
      <c r="AV22" s="167">
        <f t="shared" si="39"/>
        <v>150</v>
      </c>
      <c r="AW22" s="167">
        <v>12.5</v>
      </c>
      <c r="AX22" s="164">
        <v>0</v>
      </c>
      <c r="AY22" s="167">
        <f t="shared" si="40"/>
        <v>150</v>
      </c>
      <c r="AZ22" s="167">
        <v>12.5</v>
      </c>
      <c r="BA22" s="164">
        <v>0</v>
      </c>
      <c r="BB22" s="167">
        <f t="shared" si="41"/>
        <v>765</v>
      </c>
      <c r="BC22" s="167">
        <v>12.75</v>
      </c>
      <c r="BD22" s="164">
        <v>0</v>
      </c>
      <c r="BE22" s="167">
        <f t="shared" si="42"/>
        <v>611.40000000000009</v>
      </c>
      <c r="BF22" s="167">
        <v>50.95</v>
      </c>
      <c r="BG22" s="164">
        <v>0</v>
      </c>
      <c r="BH22" s="164">
        <f>'Production Summary'!$N$30</f>
        <v>500</v>
      </c>
      <c r="BI22" s="164">
        <f>'Production Summary'!$M$30</f>
        <v>250</v>
      </c>
      <c r="BJ22" s="164">
        <v>0</v>
      </c>
      <c r="BK22" s="386"/>
      <c r="BL22" s="164">
        <f>'Production Summary'!$N$32</f>
        <v>875</v>
      </c>
      <c r="BM22" s="167">
        <f t="shared" si="43"/>
        <v>420</v>
      </c>
      <c r="BN22" s="167">
        <v>7</v>
      </c>
      <c r="BO22" s="164">
        <v>0</v>
      </c>
      <c r="BP22" s="167">
        <f t="shared" si="44"/>
        <v>540</v>
      </c>
      <c r="BQ22" s="167">
        <v>9</v>
      </c>
      <c r="BR22" s="164">
        <v>0</v>
      </c>
      <c r="BS22" s="167">
        <f t="shared" si="45"/>
        <v>224.00000000000003</v>
      </c>
      <c r="BT22" s="167">
        <v>22.400000000000002</v>
      </c>
      <c r="BU22" s="164">
        <v>0</v>
      </c>
      <c r="BV22" s="167">
        <f t="shared" si="46"/>
        <v>280</v>
      </c>
      <c r="BW22" s="167">
        <v>28</v>
      </c>
      <c r="BX22" s="164">
        <v>0</v>
      </c>
      <c r="BY22" s="167">
        <f t="shared" si="47"/>
        <v>280</v>
      </c>
      <c r="BZ22" s="167">
        <v>28</v>
      </c>
      <c r="CA22" s="164">
        <v>0</v>
      </c>
      <c r="CB22" s="167">
        <f t="shared" si="48"/>
        <v>144</v>
      </c>
      <c r="CC22" s="167">
        <v>14.4</v>
      </c>
      <c r="CD22" s="164">
        <v>0</v>
      </c>
      <c r="CE22" s="164">
        <f>'Production Summary'!$N$42</f>
        <v>1136.3519999999996</v>
      </c>
      <c r="CF22" s="164">
        <f>'Production Summary'!$M$42</f>
        <v>81.167999999999978</v>
      </c>
      <c r="CG22" s="164">
        <v>0</v>
      </c>
      <c r="CH22" s="164">
        <v>0</v>
      </c>
      <c r="CI22" s="167">
        <v>184.5</v>
      </c>
      <c r="CJ22" s="164">
        <v>0</v>
      </c>
      <c r="CK22" s="164">
        <f>'Production Summary'!$N$44</f>
        <v>355</v>
      </c>
      <c r="CL22" s="164">
        <v>0</v>
      </c>
      <c r="CM22" s="375">
        <f>'Production Summary'!$N$45</f>
        <v>1650</v>
      </c>
      <c r="CN22" s="164">
        <f>'Production Summary'!$N$46</f>
        <v>270</v>
      </c>
      <c r="CO22" s="164">
        <f>'Production Summary'!$N$47</f>
        <v>1350</v>
      </c>
      <c r="CP22" s="166"/>
      <c r="CQ22" s="167">
        <f t="shared" ref="CQ22:CQ27" si="91">CR22*120</f>
        <v>7854</v>
      </c>
      <c r="CR22" s="167">
        <v>65.45</v>
      </c>
      <c r="CS22" s="167">
        <f t="shared" ref="CS22:CS27" si="92">CT22*90</f>
        <v>10863</v>
      </c>
      <c r="CT22" s="167">
        <v>120.7</v>
      </c>
      <c r="CU22" s="167">
        <f t="shared" ref="CU22:CU27" si="93">CV22*36</f>
        <v>10312.199999999999</v>
      </c>
      <c r="CV22" s="167">
        <v>286.45</v>
      </c>
      <c r="CW22" s="167">
        <f t="shared" ref="CW22:CW27" si="94">CX22*18</f>
        <v>10174.5</v>
      </c>
      <c r="CX22" s="167">
        <v>565.25</v>
      </c>
      <c r="CY22" s="167">
        <f t="shared" ref="CY22:CY27" si="95">CZ22*18</f>
        <v>9929.6999999999989</v>
      </c>
      <c r="CZ22" s="167">
        <v>551.65</v>
      </c>
      <c r="DA22" s="167">
        <f t="shared" ref="DA22:DA27" si="96">DB22*18</f>
        <v>9929.6999999999989</v>
      </c>
      <c r="DB22" s="167">
        <v>551.65</v>
      </c>
      <c r="DC22" s="531">
        <f t="shared" ref="DC22:DC27" si="97">DD22*18</f>
        <v>9164.6999999999989</v>
      </c>
      <c r="DD22" s="531">
        <v>509.15</v>
      </c>
      <c r="DE22" s="531">
        <f t="shared" ref="DE22:DE27" si="98">DF22*18</f>
        <v>9164.6999999999989</v>
      </c>
      <c r="DF22" s="531">
        <v>509.15</v>
      </c>
      <c r="DG22" s="167">
        <f t="shared" ref="DG22:DG27" si="99">DH22*4</f>
        <v>11152</v>
      </c>
      <c r="DH22" s="167">
        <v>2788</v>
      </c>
      <c r="DI22" s="167">
        <f t="shared" ref="DI22:DI27" si="100">DJ22*80</f>
        <v>9656</v>
      </c>
      <c r="DJ22" s="167">
        <v>120.7</v>
      </c>
      <c r="DK22" s="167">
        <f t="shared" ref="DK22:DK27" si="101">DL22*36</f>
        <v>10312.199999999999</v>
      </c>
      <c r="DL22" s="167">
        <v>286.45</v>
      </c>
      <c r="DM22" s="167">
        <f t="shared" ref="DM22:DM27" si="102">DN22*18</f>
        <v>10174.5</v>
      </c>
      <c r="DN22" s="167">
        <v>565.25</v>
      </c>
      <c r="DO22" s="167">
        <f>'Production Summary'!$N$61</f>
        <v>4500</v>
      </c>
      <c r="DP22" s="531">
        <f>'Production Summary'!$M$61</f>
        <v>750</v>
      </c>
      <c r="DQ22" s="164">
        <v>0</v>
      </c>
      <c r="DR22" s="164">
        <f>'Production Summary'!$N$62</f>
        <v>8900</v>
      </c>
      <c r="DS22" s="164">
        <f>'Production Summary'!$N$70</f>
        <v>300</v>
      </c>
      <c r="DT22" s="328">
        <f>'Production Summary'!$M$70</f>
        <v>25</v>
      </c>
      <c r="DU22" s="164">
        <v>0</v>
      </c>
      <c r="DV22" s="164">
        <f>'Production Summary'!$N$71</f>
        <v>150</v>
      </c>
      <c r="DW22" s="164">
        <v>0</v>
      </c>
      <c r="DX22" s="167">
        <f t="shared" ref="DX22" si="103">32*6</f>
        <v>192</v>
      </c>
      <c r="DY22" s="164">
        <v>0</v>
      </c>
      <c r="DZ22" s="167">
        <f>'Production Summary'!$N$65</f>
        <v>384</v>
      </c>
      <c r="EA22" s="164">
        <v>0</v>
      </c>
      <c r="EB22" s="167">
        <f>'Production Summary'!$N$66</f>
        <v>192</v>
      </c>
      <c r="EC22" s="164">
        <v>0</v>
      </c>
      <c r="ED22" s="164">
        <f>'Production Summary'!$N$67</f>
        <v>96</v>
      </c>
      <c r="EE22" s="164">
        <v>0</v>
      </c>
      <c r="EF22" s="164">
        <f>'Production Summary'!$N$68</f>
        <v>96</v>
      </c>
      <c r="EG22" s="164">
        <v>0</v>
      </c>
      <c r="EH22" s="164">
        <f>'Production Summary'!$N$69</f>
        <v>340</v>
      </c>
      <c r="EI22" s="101">
        <f t="shared" si="90"/>
        <v>804340119.29736006</v>
      </c>
      <c r="EJ22" s="3"/>
      <c r="EK22" s="3"/>
      <c r="ER22" s="64" t="s">
        <v>38</v>
      </c>
      <c r="ES22" s="61" t="str">
        <f t="shared" si="33"/>
        <v/>
      </c>
      <c r="ET22" s="24">
        <f t="shared" si="34"/>
        <v>804340119.29736006</v>
      </c>
    </row>
    <row r="23" spans="1:150" ht="15" customHeight="1">
      <c r="A23" t="b">
        <f>C23=Bhilai!C23</f>
        <v>1</v>
      </c>
      <c r="B23" s="60">
        <f t="shared" si="35"/>
        <v>18</v>
      </c>
      <c r="C23" s="162" t="str">
        <f>IF(Bhilai!C23="","",Bhilai!C23)</f>
        <v/>
      </c>
      <c r="D23" s="164">
        <f>'Production Summary'!$N$4</f>
        <v>666</v>
      </c>
      <c r="E23" s="164">
        <f>'Production Summary'!$M$4</f>
        <v>27.75</v>
      </c>
      <c r="F23" s="164">
        <v>0</v>
      </c>
      <c r="G23" s="167">
        <f t="shared" si="36"/>
        <v>674.40000000000009</v>
      </c>
      <c r="H23" s="167">
        <v>28.1</v>
      </c>
      <c r="I23" s="164">
        <v>0</v>
      </c>
      <c r="J23" s="164">
        <f>'Production Summary'!$N$6</f>
        <v>200</v>
      </c>
      <c r="K23" s="328">
        <f>'Production Summary'!$M$6</f>
        <v>7.5</v>
      </c>
      <c r="L23" s="164">
        <v>0</v>
      </c>
      <c r="M23" s="365">
        <f>'Production Summary'!$N$7</f>
        <v>612.72</v>
      </c>
      <c r="N23" s="367">
        <f>'Production Summary'!$M$7</f>
        <v>25.53</v>
      </c>
      <c r="O23" s="164">
        <v>0</v>
      </c>
      <c r="P23" s="164">
        <f>'Production Summary'!$N$8</f>
        <v>780</v>
      </c>
      <c r="Q23" s="164">
        <f>'Production Summary'!$M$8</f>
        <v>65</v>
      </c>
      <c r="R23" s="164">
        <v>0</v>
      </c>
      <c r="S23" s="164">
        <f>'Production Summary'!$N$9</f>
        <v>720</v>
      </c>
      <c r="T23" s="164">
        <f>'Production Summary'!$M$9</f>
        <v>60</v>
      </c>
      <c r="U23" s="164">
        <v>0</v>
      </c>
      <c r="V23" s="164">
        <f>'Production Summary'!$N$10</f>
        <v>876</v>
      </c>
      <c r="W23" s="164">
        <f>'Production Summary'!$M$10</f>
        <v>73</v>
      </c>
      <c r="X23" s="164">
        <v>0</v>
      </c>
      <c r="Y23" s="164">
        <f>'Production Summary'!$N$14</f>
        <v>177</v>
      </c>
      <c r="Z23" s="328">
        <f>'Production Summary'!$M$14</f>
        <v>14.75</v>
      </c>
      <c r="AA23" s="164">
        <v>0</v>
      </c>
      <c r="AB23" s="167">
        <f t="shared" si="37"/>
        <v>126</v>
      </c>
      <c r="AC23" s="164">
        <f>'Production Summary'!$M$16</f>
        <v>21</v>
      </c>
      <c r="AD23" s="164">
        <v>0</v>
      </c>
      <c r="AE23" s="164">
        <f>'Production Summary'!$N$16</f>
        <v>252</v>
      </c>
      <c r="AF23" s="164">
        <f>'Production Summary'!$M$16</f>
        <v>21</v>
      </c>
      <c r="AG23" s="164">
        <v>0</v>
      </c>
      <c r="AH23" s="164">
        <f>'Production Summary'!$N$18</f>
        <v>1035</v>
      </c>
      <c r="AI23" s="164">
        <f>'Production Summary'!$M$18</f>
        <v>17.25</v>
      </c>
      <c r="AJ23" s="164">
        <v>0</v>
      </c>
      <c r="AK23" s="164">
        <f>'Production Summary'!$N$19</f>
        <v>870</v>
      </c>
      <c r="AL23" s="164">
        <f>'Production Summary'!$M$19</f>
        <v>29</v>
      </c>
      <c r="AM23" s="164">
        <v>0</v>
      </c>
      <c r="AN23" s="164">
        <f>'Production Summary'!$N$20</f>
        <v>864</v>
      </c>
      <c r="AO23" s="164">
        <f>'Production Summary'!$M$20</f>
        <v>72</v>
      </c>
      <c r="AP23" s="164">
        <v>0</v>
      </c>
      <c r="AQ23" s="164">
        <f>'Production Summary'!$N$21</f>
        <v>670</v>
      </c>
      <c r="AR23" s="164">
        <f>'Production Summary'!$M$21</f>
        <v>335</v>
      </c>
      <c r="AS23" s="164">
        <v>0</v>
      </c>
      <c r="AT23" s="386">
        <f>'Production Summary'!$N$22</f>
        <v>375</v>
      </c>
      <c r="AU23" s="164">
        <f>'Production Summary'!$N$23</f>
        <v>1050</v>
      </c>
      <c r="AV23" s="164">
        <f>'Production Summary'!$N$25</f>
        <v>300</v>
      </c>
      <c r="AW23" s="164">
        <f>'Production Summary'!$M$25</f>
        <v>25</v>
      </c>
      <c r="AX23" s="164">
        <v>0</v>
      </c>
      <c r="AY23" s="164">
        <f>'Production Summary'!$N$26</f>
        <v>300</v>
      </c>
      <c r="AZ23" s="164">
        <f>'Production Summary'!$M$26</f>
        <v>25</v>
      </c>
      <c r="BA23" s="164">
        <v>0</v>
      </c>
      <c r="BB23" s="164">
        <f>'Production Summary'!$N$28</f>
        <v>777</v>
      </c>
      <c r="BC23" s="164">
        <f>'Production Summary'!$M$28</f>
        <v>12.95</v>
      </c>
      <c r="BD23" s="164">
        <v>0</v>
      </c>
      <c r="BE23" s="164">
        <f>'Production Summary'!$N$29</f>
        <v>612</v>
      </c>
      <c r="BF23" s="164">
        <f>'Production Summary'!$M$29</f>
        <v>51</v>
      </c>
      <c r="BG23" s="164">
        <v>0</v>
      </c>
      <c r="BH23" s="164">
        <f>'Production Summary'!$N$30</f>
        <v>500</v>
      </c>
      <c r="BI23" s="164">
        <f>'Production Summary'!$M$30</f>
        <v>250</v>
      </c>
      <c r="BJ23" s="164">
        <v>0</v>
      </c>
      <c r="BK23" s="386"/>
      <c r="BL23" s="164">
        <f>'Production Summary'!$N$32</f>
        <v>875</v>
      </c>
      <c r="BM23" s="164">
        <f>'Production Summary'!$N$34</f>
        <v>360.59999999999997</v>
      </c>
      <c r="BN23" s="164">
        <f>'Production Summary'!$M$34</f>
        <v>6.01</v>
      </c>
      <c r="BO23" s="164">
        <v>0</v>
      </c>
      <c r="BP23" s="164">
        <f>'Production Summary'!$N$36</f>
        <v>717</v>
      </c>
      <c r="BQ23" s="164">
        <f>'Production Summary'!$M$36</f>
        <v>11.95</v>
      </c>
      <c r="BR23" s="164">
        <v>0</v>
      </c>
      <c r="BS23" s="164">
        <f>'Production Summary'!$N$37</f>
        <v>210</v>
      </c>
      <c r="BT23" s="164">
        <f>'Production Summary'!$M$37</f>
        <v>21</v>
      </c>
      <c r="BU23" s="164">
        <v>0</v>
      </c>
      <c r="BV23" s="164">
        <f>'Production Summary'!$N$38</f>
        <v>280</v>
      </c>
      <c r="BW23" s="164">
        <f>'Production Summary'!$M$38</f>
        <v>28</v>
      </c>
      <c r="BX23" s="164">
        <v>0</v>
      </c>
      <c r="BY23" s="165">
        <f>'Production Summary'!$N$39</f>
        <v>300.38406247988502</v>
      </c>
      <c r="BZ23" s="164">
        <f>'Production Summary'!$M$39</f>
        <v>30.038406247988501</v>
      </c>
      <c r="CA23" s="164">
        <v>0</v>
      </c>
      <c r="CB23" s="164">
        <f>'Production Summary'!$N$40</f>
        <v>131.30000000000001</v>
      </c>
      <c r="CC23" s="164">
        <f>'Production Summary'!$M$40</f>
        <v>13.13</v>
      </c>
      <c r="CD23" s="164">
        <v>0</v>
      </c>
      <c r="CE23" s="164">
        <f>'Production Summary'!$N$42</f>
        <v>1136.3519999999996</v>
      </c>
      <c r="CF23" s="167">
        <v>82.65</v>
      </c>
      <c r="CG23" s="164">
        <v>0</v>
      </c>
      <c r="CH23" s="164">
        <v>0</v>
      </c>
      <c r="CI23" s="167">
        <v>184.5</v>
      </c>
      <c r="CJ23" s="164">
        <v>0</v>
      </c>
      <c r="CK23" s="164">
        <f>'Production Summary'!$N$44</f>
        <v>355</v>
      </c>
      <c r="CL23" s="164">
        <v>0</v>
      </c>
      <c r="CM23" s="375">
        <f>'Production Summary'!$N$45</f>
        <v>1650</v>
      </c>
      <c r="CN23" s="164">
        <f>'Production Summary'!$N$46</f>
        <v>270</v>
      </c>
      <c r="CO23" s="164">
        <f>'Production Summary'!$N$47</f>
        <v>1350</v>
      </c>
      <c r="CP23" s="166"/>
      <c r="CQ23" s="167">
        <f t="shared" si="91"/>
        <v>7854</v>
      </c>
      <c r="CR23" s="167">
        <v>65.45</v>
      </c>
      <c r="CS23" s="167">
        <f t="shared" si="92"/>
        <v>10863</v>
      </c>
      <c r="CT23" s="167">
        <v>120.7</v>
      </c>
      <c r="CU23" s="167">
        <f t="shared" si="93"/>
        <v>10312.199999999999</v>
      </c>
      <c r="CV23" s="167">
        <v>286.45</v>
      </c>
      <c r="CW23" s="167">
        <f t="shared" si="94"/>
        <v>10174.5</v>
      </c>
      <c r="CX23" s="167">
        <v>565.25</v>
      </c>
      <c r="CY23" s="167">
        <f t="shared" si="95"/>
        <v>9929.6999999999989</v>
      </c>
      <c r="CZ23" s="167">
        <v>551.65</v>
      </c>
      <c r="DA23" s="167">
        <f t="shared" si="96"/>
        <v>9929.6999999999989</v>
      </c>
      <c r="DB23" s="167">
        <v>551.65</v>
      </c>
      <c r="DC23" s="531">
        <f t="shared" si="97"/>
        <v>9164.6999999999989</v>
      </c>
      <c r="DD23" s="531">
        <v>509.15</v>
      </c>
      <c r="DE23" s="531">
        <f t="shared" si="98"/>
        <v>9164.6999999999989</v>
      </c>
      <c r="DF23" s="531">
        <v>509.15</v>
      </c>
      <c r="DG23" s="167">
        <f t="shared" si="99"/>
        <v>11152</v>
      </c>
      <c r="DH23" s="167">
        <v>2788</v>
      </c>
      <c r="DI23" s="167">
        <f t="shared" si="100"/>
        <v>9656</v>
      </c>
      <c r="DJ23" s="167">
        <v>120.7</v>
      </c>
      <c r="DK23" s="167">
        <f t="shared" si="101"/>
        <v>10312.199999999999</v>
      </c>
      <c r="DL23" s="167">
        <v>286.45</v>
      </c>
      <c r="DM23" s="167">
        <f t="shared" si="102"/>
        <v>10174.5</v>
      </c>
      <c r="DN23" s="167">
        <v>565.25</v>
      </c>
      <c r="DO23" s="167">
        <f>'Production Summary'!$N$61</f>
        <v>4500</v>
      </c>
      <c r="DP23" s="531">
        <f>'Production Summary'!$M$61</f>
        <v>750</v>
      </c>
      <c r="DQ23" s="164">
        <v>0</v>
      </c>
      <c r="DR23" s="164">
        <f>'Production Summary'!$N$62</f>
        <v>8900</v>
      </c>
      <c r="DS23" s="164">
        <f>'Production Summary'!$N$70</f>
        <v>300</v>
      </c>
      <c r="DT23" s="328">
        <f>'Production Summary'!$M$70</f>
        <v>25</v>
      </c>
      <c r="DU23" s="164">
        <v>0</v>
      </c>
      <c r="DV23" s="164">
        <f>'Production Summary'!$N$71</f>
        <v>150</v>
      </c>
      <c r="DW23" s="164">
        <v>0</v>
      </c>
      <c r="DX23" s="164">
        <f>'Production Summary'!$N$64</f>
        <v>192</v>
      </c>
      <c r="DY23" s="164">
        <v>0</v>
      </c>
      <c r="DZ23" s="167">
        <f>'Production Summary'!$N$65</f>
        <v>384</v>
      </c>
      <c r="EA23" s="164">
        <v>0</v>
      </c>
      <c r="EB23" s="167">
        <f>'Production Summary'!$N$66</f>
        <v>192</v>
      </c>
      <c r="EC23" s="164">
        <v>0</v>
      </c>
      <c r="ED23" s="164">
        <f>'Production Summary'!$N$67</f>
        <v>96</v>
      </c>
      <c r="EE23" s="164">
        <v>0</v>
      </c>
      <c r="EF23" s="164">
        <f>'Production Summary'!$N$68</f>
        <v>96</v>
      </c>
      <c r="EG23" s="164">
        <v>0</v>
      </c>
      <c r="EH23" s="164">
        <f>'Production Summary'!$N$69</f>
        <v>340</v>
      </c>
      <c r="EI23" s="101">
        <f t="shared" si="90"/>
        <v>804465159.13838339</v>
      </c>
      <c r="EJ23" s="3"/>
      <c r="EK23" s="3"/>
      <c r="ER23" s="64" t="s">
        <v>39</v>
      </c>
      <c r="ES23" s="61" t="str">
        <f t="shared" si="33"/>
        <v/>
      </c>
      <c r="ET23" s="24">
        <f t="shared" si="34"/>
        <v>804465159.13838339</v>
      </c>
    </row>
    <row r="24" spans="1:150" ht="15" customHeight="1">
      <c r="A24" t="b">
        <f>C24=Bhilai!C24</f>
        <v>1</v>
      </c>
      <c r="B24" s="60">
        <f t="shared" si="35"/>
        <v>19</v>
      </c>
      <c r="C24" s="162" t="str">
        <f>IF(Bhilai!C24="","",Bhilai!C24)</f>
        <v/>
      </c>
      <c r="D24" s="164">
        <f>'Production Summary'!$N$4</f>
        <v>666</v>
      </c>
      <c r="E24" s="164">
        <f>'Production Summary'!$M$4</f>
        <v>27.75</v>
      </c>
      <c r="F24" s="164">
        <v>0</v>
      </c>
      <c r="G24" s="167">
        <f t="shared" si="36"/>
        <v>674.40000000000009</v>
      </c>
      <c r="H24" s="167">
        <v>28.1</v>
      </c>
      <c r="I24" s="164">
        <v>0</v>
      </c>
      <c r="J24" s="164">
        <f>'Production Summary'!$N$6</f>
        <v>200</v>
      </c>
      <c r="K24" s="328">
        <f>'Production Summary'!$M$6</f>
        <v>7.5</v>
      </c>
      <c r="L24" s="164">
        <v>0</v>
      </c>
      <c r="M24" s="365">
        <f>'Production Summary'!$N$7</f>
        <v>612.72</v>
      </c>
      <c r="N24" s="367">
        <f>'Production Summary'!$M$7</f>
        <v>25.53</v>
      </c>
      <c r="O24" s="164">
        <v>0</v>
      </c>
      <c r="P24" s="164">
        <f>'Production Summary'!$N$8</f>
        <v>780</v>
      </c>
      <c r="Q24" s="164">
        <f>'Production Summary'!$M$8</f>
        <v>65</v>
      </c>
      <c r="R24" s="164">
        <v>0</v>
      </c>
      <c r="S24" s="164">
        <f>'Production Summary'!$N$9</f>
        <v>720</v>
      </c>
      <c r="T24" s="164">
        <f>'Production Summary'!$M$9</f>
        <v>60</v>
      </c>
      <c r="U24" s="164">
        <v>0</v>
      </c>
      <c r="V24" s="164">
        <f>'Production Summary'!$N$10</f>
        <v>876</v>
      </c>
      <c r="W24" s="164">
        <f>'Production Summary'!$M$10</f>
        <v>73</v>
      </c>
      <c r="X24" s="164">
        <v>0</v>
      </c>
      <c r="Y24" s="164">
        <f>'Production Summary'!$N$14</f>
        <v>177</v>
      </c>
      <c r="Z24" s="328">
        <f>'Production Summary'!$M$14</f>
        <v>14.75</v>
      </c>
      <c r="AA24" s="164">
        <v>0</v>
      </c>
      <c r="AB24" s="167">
        <f t="shared" si="37"/>
        <v>126</v>
      </c>
      <c r="AC24" s="164">
        <f>'Production Summary'!$M$16</f>
        <v>21</v>
      </c>
      <c r="AD24" s="164">
        <v>0</v>
      </c>
      <c r="AE24" s="164">
        <f>'Production Summary'!$N$16</f>
        <v>252</v>
      </c>
      <c r="AF24" s="164">
        <f>'Production Summary'!$M$16</f>
        <v>21</v>
      </c>
      <c r="AG24" s="164">
        <v>0</v>
      </c>
      <c r="AH24" s="164">
        <f>'Production Summary'!$N$18</f>
        <v>1035</v>
      </c>
      <c r="AI24" s="164">
        <f>'Production Summary'!$M$18</f>
        <v>17.25</v>
      </c>
      <c r="AJ24" s="164">
        <v>0</v>
      </c>
      <c r="AK24" s="164">
        <f>'Production Summary'!$N$19</f>
        <v>870</v>
      </c>
      <c r="AL24" s="164">
        <f>'Production Summary'!$M$19</f>
        <v>29</v>
      </c>
      <c r="AM24" s="164">
        <v>0</v>
      </c>
      <c r="AN24" s="164">
        <f>'Production Summary'!$N$20</f>
        <v>864</v>
      </c>
      <c r="AO24" s="164">
        <f>'Production Summary'!$M$20</f>
        <v>72</v>
      </c>
      <c r="AP24" s="164">
        <v>0</v>
      </c>
      <c r="AQ24" s="164">
        <f>'Production Summary'!$N$21</f>
        <v>670</v>
      </c>
      <c r="AR24" s="164">
        <f>'Production Summary'!$M$21</f>
        <v>335</v>
      </c>
      <c r="AS24" s="164">
        <v>0</v>
      </c>
      <c r="AT24" s="386">
        <f>'Production Summary'!$N$22</f>
        <v>375</v>
      </c>
      <c r="AU24" s="164">
        <f>'Production Summary'!$N$23</f>
        <v>1050</v>
      </c>
      <c r="AV24" s="164">
        <f>'Production Summary'!$N$25</f>
        <v>300</v>
      </c>
      <c r="AW24" s="164">
        <f>'Production Summary'!$M$25</f>
        <v>25</v>
      </c>
      <c r="AX24" s="164">
        <v>0</v>
      </c>
      <c r="AY24" s="164">
        <f>'Production Summary'!$N$26</f>
        <v>300</v>
      </c>
      <c r="AZ24" s="164">
        <f>'Production Summary'!$M$26</f>
        <v>25</v>
      </c>
      <c r="BA24" s="164">
        <v>0</v>
      </c>
      <c r="BB24" s="164">
        <f>'Production Summary'!$N$28</f>
        <v>777</v>
      </c>
      <c r="BC24" s="164">
        <f>'Production Summary'!$M$28</f>
        <v>12.95</v>
      </c>
      <c r="BD24" s="164">
        <v>0</v>
      </c>
      <c r="BE24" s="164">
        <f>'Production Summary'!$N$29</f>
        <v>612</v>
      </c>
      <c r="BF24" s="164">
        <f>'Production Summary'!$M$29</f>
        <v>51</v>
      </c>
      <c r="BG24" s="164">
        <v>0</v>
      </c>
      <c r="BH24" s="164">
        <f>'Production Summary'!$N$30</f>
        <v>500</v>
      </c>
      <c r="BI24" s="164">
        <f>'Production Summary'!$M$30</f>
        <v>250</v>
      </c>
      <c r="BJ24" s="164">
        <v>0</v>
      </c>
      <c r="BK24" s="386"/>
      <c r="BL24" s="164">
        <f>'Production Summary'!$N$32</f>
        <v>875</v>
      </c>
      <c r="BM24" s="164">
        <f>'Production Summary'!$N$34</f>
        <v>360.59999999999997</v>
      </c>
      <c r="BN24" s="164">
        <f>'Production Summary'!$M$34</f>
        <v>6.01</v>
      </c>
      <c r="BO24" s="164">
        <v>0</v>
      </c>
      <c r="BP24" s="164">
        <f>'Production Summary'!$N$36</f>
        <v>717</v>
      </c>
      <c r="BQ24" s="164">
        <f>'Production Summary'!$M$36</f>
        <v>11.95</v>
      </c>
      <c r="BR24" s="164">
        <v>0</v>
      </c>
      <c r="BS24" s="164">
        <f>'Production Summary'!$N$37</f>
        <v>210</v>
      </c>
      <c r="BT24" s="164">
        <f>'Production Summary'!$M$37</f>
        <v>21</v>
      </c>
      <c r="BU24" s="164">
        <v>0</v>
      </c>
      <c r="BV24" s="164">
        <f>'Production Summary'!$N$38</f>
        <v>280</v>
      </c>
      <c r="BW24" s="164">
        <f>'Production Summary'!$M$38</f>
        <v>28</v>
      </c>
      <c r="BX24" s="164">
        <v>0</v>
      </c>
      <c r="BY24" s="165">
        <f>'Production Summary'!$N$39</f>
        <v>300.38406247988502</v>
      </c>
      <c r="BZ24" s="164">
        <f>'Production Summary'!$M$39</f>
        <v>30.038406247988501</v>
      </c>
      <c r="CA24" s="164">
        <v>0</v>
      </c>
      <c r="CB24" s="164">
        <f>'Production Summary'!$N$40</f>
        <v>131.30000000000001</v>
      </c>
      <c r="CC24" s="164">
        <f>'Production Summary'!$M$40</f>
        <v>13.13</v>
      </c>
      <c r="CD24" s="164">
        <v>0</v>
      </c>
      <c r="CE24" s="164">
        <f>'Production Summary'!$N$42</f>
        <v>1136.3519999999996</v>
      </c>
      <c r="CF24" s="164">
        <f>'Production Summary'!$M$42</f>
        <v>81.167999999999978</v>
      </c>
      <c r="CG24" s="164">
        <v>0</v>
      </c>
      <c r="CH24" s="164">
        <v>0</v>
      </c>
      <c r="CI24" s="164">
        <f>'Production Summary'!$N$43</f>
        <v>184</v>
      </c>
      <c r="CJ24" s="164">
        <v>0</v>
      </c>
      <c r="CK24" s="164">
        <f>'Production Summary'!$N$44</f>
        <v>355</v>
      </c>
      <c r="CL24" s="164">
        <v>0</v>
      </c>
      <c r="CM24" s="375">
        <f>'Production Summary'!$N$45</f>
        <v>1650</v>
      </c>
      <c r="CN24" s="164">
        <f>'Production Summary'!$N$46</f>
        <v>270</v>
      </c>
      <c r="CO24" s="164">
        <f>'Production Summary'!$N$47</f>
        <v>1350</v>
      </c>
      <c r="CP24" s="166"/>
      <c r="CQ24" s="167">
        <f t="shared" si="91"/>
        <v>7854</v>
      </c>
      <c r="CR24" s="167">
        <v>65.45</v>
      </c>
      <c r="CS24" s="167">
        <f t="shared" si="92"/>
        <v>10863</v>
      </c>
      <c r="CT24" s="167">
        <v>120.7</v>
      </c>
      <c r="CU24" s="167">
        <f t="shared" si="93"/>
        <v>10312.199999999999</v>
      </c>
      <c r="CV24" s="167">
        <v>286.45</v>
      </c>
      <c r="CW24" s="167">
        <f t="shared" si="94"/>
        <v>10174.5</v>
      </c>
      <c r="CX24" s="167">
        <v>565.25</v>
      </c>
      <c r="CY24" s="167">
        <f t="shared" si="95"/>
        <v>9929.6999999999989</v>
      </c>
      <c r="CZ24" s="167">
        <v>551.65</v>
      </c>
      <c r="DA24" s="167">
        <f t="shared" si="96"/>
        <v>9929.6999999999989</v>
      </c>
      <c r="DB24" s="167">
        <v>551.65</v>
      </c>
      <c r="DC24" s="531">
        <f t="shared" si="97"/>
        <v>9164.6999999999989</v>
      </c>
      <c r="DD24" s="531">
        <v>509.15</v>
      </c>
      <c r="DE24" s="531">
        <f t="shared" si="98"/>
        <v>9164.6999999999989</v>
      </c>
      <c r="DF24" s="531">
        <v>509.15</v>
      </c>
      <c r="DG24" s="167">
        <f t="shared" si="99"/>
        <v>11152</v>
      </c>
      <c r="DH24" s="167">
        <v>2788</v>
      </c>
      <c r="DI24" s="167">
        <f t="shared" si="100"/>
        <v>9656</v>
      </c>
      <c r="DJ24" s="167">
        <v>120.7</v>
      </c>
      <c r="DK24" s="167">
        <f t="shared" si="101"/>
        <v>10312.199999999999</v>
      </c>
      <c r="DL24" s="167">
        <v>286.45</v>
      </c>
      <c r="DM24" s="167">
        <f t="shared" si="102"/>
        <v>10174.5</v>
      </c>
      <c r="DN24" s="167">
        <v>565.25</v>
      </c>
      <c r="DO24" s="167">
        <f>'Production Summary'!$N$61</f>
        <v>4500</v>
      </c>
      <c r="DP24" s="531">
        <f>'Production Summary'!$M$61</f>
        <v>750</v>
      </c>
      <c r="DQ24" s="164">
        <v>0</v>
      </c>
      <c r="DR24" s="164">
        <f>'Production Summary'!$N$62</f>
        <v>8900</v>
      </c>
      <c r="DS24" s="164">
        <f>'Production Summary'!$N$70</f>
        <v>300</v>
      </c>
      <c r="DT24" s="328">
        <f>'Production Summary'!$M$70</f>
        <v>25</v>
      </c>
      <c r="DU24" s="164">
        <v>0</v>
      </c>
      <c r="DV24" s="164">
        <f>'Production Summary'!$N$71</f>
        <v>150</v>
      </c>
      <c r="DW24" s="164">
        <v>0</v>
      </c>
      <c r="DX24" s="164">
        <f>'Production Summary'!$N$64</f>
        <v>192</v>
      </c>
      <c r="DY24" s="164">
        <v>0</v>
      </c>
      <c r="DZ24" s="167">
        <f>'Production Summary'!$N$65</f>
        <v>384</v>
      </c>
      <c r="EA24" s="164">
        <v>0</v>
      </c>
      <c r="EB24" s="167">
        <f>'Production Summary'!$N$66</f>
        <v>192</v>
      </c>
      <c r="EC24" s="164">
        <v>0</v>
      </c>
      <c r="ED24" s="164">
        <f>'Production Summary'!$N$67</f>
        <v>96</v>
      </c>
      <c r="EE24" s="164">
        <v>0</v>
      </c>
      <c r="EF24" s="164">
        <f>'Production Summary'!$N$68</f>
        <v>96</v>
      </c>
      <c r="EG24" s="164">
        <v>0</v>
      </c>
      <c r="EH24" s="164">
        <f>'Production Summary'!$N$69</f>
        <v>340</v>
      </c>
      <c r="EI24" s="101">
        <f t="shared" si="90"/>
        <v>804464974.93438339</v>
      </c>
      <c r="EJ24" s="3"/>
      <c r="EK24" s="3"/>
      <c r="ER24" s="64" t="s">
        <v>40</v>
      </c>
      <c r="ES24" s="61" t="str">
        <f t="shared" si="33"/>
        <v/>
      </c>
      <c r="ET24" s="24">
        <f t="shared" si="34"/>
        <v>804464974.93438339</v>
      </c>
    </row>
    <row r="25" spans="1:150" ht="15" customHeight="1">
      <c r="A25" t="b">
        <f>C25=Bhilai!C25</f>
        <v>1</v>
      </c>
      <c r="B25" s="60">
        <f t="shared" si="35"/>
        <v>20</v>
      </c>
      <c r="C25" s="162" t="str">
        <f>IF(Bhilai!C25="","",Bhilai!C25)</f>
        <v/>
      </c>
      <c r="D25" s="164">
        <f>'Production Summary'!$N$4</f>
        <v>666</v>
      </c>
      <c r="E25" s="164">
        <f>'Production Summary'!$M$4</f>
        <v>27.75</v>
      </c>
      <c r="F25" s="164">
        <v>0</v>
      </c>
      <c r="G25" s="164">
        <f>'Production Summary'!$N$5</f>
        <v>666</v>
      </c>
      <c r="H25" s="164">
        <f>'Production Summary'!$M$5</f>
        <v>27.75</v>
      </c>
      <c r="I25" s="164">
        <v>0</v>
      </c>
      <c r="J25" s="164">
        <f>'Production Summary'!$N$6</f>
        <v>200</v>
      </c>
      <c r="K25" s="328">
        <f>'Production Summary'!$M$6</f>
        <v>7.5</v>
      </c>
      <c r="L25" s="164">
        <v>0</v>
      </c>
      <c r="M25" s="365">
        <f>'Production Summary'!$N$7</f>
        <v>612.72</v>
      </c>
      <c r="N25" s="367">
        <f>'Production Summary'!$M$7</f>
        <v>25.53</v>
      </c>
      <c r="O25" s="164">
        <v>0</v>
      </c>
      <c r="P25" s="164">
        <f>'Production Summary'!$N$8</f>
        <v>780</v>
      </c>
      <c r="Q25" s="164">
        <f>'Production Summary'!$M$8</f>
        <v>65</v>
      </c>
      <c r="R25" s="164">
        <v>0</v>
      </c>
      <c r="S25" s="164">
        <f>'Production Summary'!$N$9</f>
        <v>720</v>
      </c>
      <c r="T25" s="164">
        <f>'Production Summary'!$M$9</f>
        <v>60</v>
      </c>
      <c r="U25" s="164">
        <v>0</v>
      </c>
      <c r="V25" s="164">
        <f>'Production Summary'!$N$10</f>
        <v>876</v>
      </c>
      <c r="W25" s="164">
        <f>'Production Summary'!$M$10</f>
        <v>73</v>
      </c>
      <c r="X25" s="164">
        <v>0</v>
      </c>
      <c r="Y25" s="164">
        <f>'Production Summary'!$N$14</f>
        <v>177</v>
      </c>
      <c r="Z25" s="328">
        <f>'Production Summary'!$M$14</f>
        <v>14.75</v>
      </c>
      <c r="AA25" s="164">
        <v>0</v>
      </c>
      <c r="AB25" s="167">
        <f t="shared" si="37"/>
        <v>126</v>
      </c>
      <c r="AC25" s="164">
        <f>'Production Summary'!$M$16</f>
        <v>21</v>
      </c>
      <c r="AD25" s="164">
        <v>0</v>
      </c>
      <c r="AE25" s="164">
        <f>'Production Summary'!$N$16</f>
        <v>252</v>
      </c>
      <c r="AF25" s="164">
        <f>'Production Summary'!$M$16</f>
        <v>21</v>
      </c>
      <c r="AG25" s="164">
        <v>0</v>
      </c>
      <c r="AH25" s="164">
        <f>'Production Summary'!$N$18</f>
        <v>1035</v>
      </c>
      <c r="AI25" s="164">
        <f>'Production Summary'!$M$18</f>
        <v>17.25</v>
      </c>
      <c r="AJ25" s="164">
        <v>0</v>
      </c>
      <c r="AK25" s="164">
        <f>'Production Summary'!$N$19</f>
        <v>870</v>
      </c>
      <c r="AL25" s="164">
        <f>'Production Summary'!$M$19</f>
        <v>29</v>
      </c>
      <c r="AM25" s="164">
        <v>0</v>
      </c>
      <c r="AN25" s="164">
        <f>'Production Summary'!$N$20</f>
        <v>864</v>
      </c>
      <c r="AO25" s="164">
        <f>'Production Summary'!$M$20</f>
        <v>72</v>
      </c>
      <c r="AP25" s="164">
        <v>0</v>
      </c>
      <c r="AQ25" s="164">
        <f>'Production Summary'!$N$21</f>
        <v>670</v>
      </c>
      <c r="AR25" s="164">
        <f>'Production Summary'!$M$21</f>
        <v>335</v>
      </c>
      <c r="AS25" s="164">
        <v>0</v>
      </c>
      <c r="AT25" s="386">
        <f>'Production Summary'!$N$22</f>
        <v>375</v>
      </c>
      <c r="AU25" s="164">
        <f>'Production Summary'!$N$23</f>
        <v>1050</v>
      </c>
      <c r="AV25" s="164">
        <f>'Production Summary'!$N$25</f>
        <v>300</v>
      </c>
      <c r="AW25" s="164">
        <f>'Production Summary'!$M$25</f>
        <v>25</v>
      </c>
      <c r="AX25" s="164">
        <v>0</v>
      </c>
      <c r="AY25" s="164">
        <f>'Production Summary'!$N$26</f>
        <v>300</v>
      </c>
      <c r="AZ25" s="164">
        <f>'Production Summary'!$M$26</f>
        <v>25</v>
      </c>
      <c r="BA25" s="164">
        <v>0</v>
      </c>
      <c r="BB25" s="164">
        <f>'Production Summary'!$N$28</f>
        <v>777</v>
      </c>
      <c r="BC25" s="164">
        <f>'Production Summary'!$M$28</f>
        <v>12.95</v>
      </c>
      <c r="BD25" s="164">
        <v>0</v>
      </c>
      <c r="BE25" s="164">
        <f>'Production Summary'!$N$29</f>
        <v>612</v>
      </c>
      <c r="BF25" s="164">
        <f>'Production Summary'!$M$29</f>
        <v>51</v>
      </c>
      <c r="BG25" s="164">
        <v>0</v>
      </c>
      <c r="BH25" s="164">
        <f>'Production Summary'!$N$30</f>
        <v>500</v>
      </c>
      <c r="BI25" s="164">
        <f>'Production Summary'!$M$30</f>
        <v>250</v>
      </c>
      <c r="BJ25" s="164">
        <v>0</v>
      </c>
      <c r="BK25" s="386"/>
      <c r="BL25" s="164">
        <f>'Production Summary'!$N$32</f>
        <v>875</v>
      </c>
      <c r="BM25" s="164">
        <f>'Production Summary'!$N$34</f>
        <v>360.59999999999997</v>
      </c>
      <c r="BN25" s="164">
        <f>'Production Summary'!$M$34</f>
        <v>6.01</v>
      </c>
      <c r="BO25" s="164">
        <v>0</v>
      </c>
      <c r="BP25" s="164">
        <f>'Production Summary'!$N$36</f>
        <v>717</v>
      </c>
      <c r="BQ25" s="164">
        <f>'Production Summary'!$M$36</f>
        <v>11.95</v>
      </c>
      <c r="BR25" s="164">
        <v>0</v>
      </c>
      <c r="BS25" s="164">
        <f>'Production Summary'!$N$37</f>
        <v>210</v>
      </c>
      <c r="BT25" s="164">
        <f>'Production Summary'!$M$37</f>
        <v>21</v>
      </c>
      <c r="BU25" s="164">
        <v>0</v>
      </c>
      <c r="BV25" s="164">
        <f>'Production Summary'!$N$38</f>
        <v>280</v>
      </c>
      <c r="BW25" s="164">
        <f>'Production Summary'!$M$38</f>
        <v>28</v>
      </c>
      <c r="BX25" s="164">
        <v>0</v>
      </c>
      <c r="BY25" s="165">
        <f>'Production Summary'!$N$39</f>
        <v>300.38406247988502</v>
      </c>
      <c r="BZ25" s="164">
        <f>'Production Summary'!$M$39</f>
        <v>30.038406247988501</v>
      </c>
      <c r="CA25" s="164">
        <v>0</v>
      </c>
      <c r="CB25" s="164">
        <f>'Production Summary'!$N$40</f>
        <v>131.30000000000001</v>
      </c>
      <c r="CC25" s="164">
        <f>'Production Summary'!$M$40</f>
        <v>13.13</v>
      </c>
      <c r="CD25" s="164">
        <v>0</v>
      </c>
      <c r="CE25" s="164">
        <f>'Production Summary'!$N$42</f>
        <v>1136.3519999999996</v>
      </c>
      <c r="CF25" s="164">
        <f>'Production Summary'!$M$42</f>
        <v>81.167999999999978</v>
      </c>
      <c r="CG25" s="164">
        <v>0</v>
      </c>
      <c r="CH25" s="164">
        <v>0</v>
      </c>
      <c r="CI25" s="164">
        <f>'Production Summary'!$N$43</f>
        <v>184</v>
      </c>
      <c r="CJ25" s="164">
        <v>0</v>
      </c>
      <c r="CK25" s="164">
        <f>'Production Summary'!$N$44</f>
        <v>355</v>
      </c>
      <c r="CL25" s="164">
        <v>0</v>
      </c>
      <c r="CM25" s="375">
        <f>'Production Summary'!$N$45</f>
        <v>1650</v>
      </c>
      <c r="CN25" s="164">
        <f>'Production Summary'!$N$46</f>
        <v>270</v>
      </c>
      <c r="CO25" s="164">
        <f>'Production Summary'!$N$47</f>
        <v>1350</v>
      </c>
      <c r="CP25" s="166"/>
      <c r="CQ25" s="167">
        <f t="shared" si="91"/>
        <v>7854</v>
      </c>
      <c r="CR25" s="167">
        <v>65.45</v>
      </c>
      <c r="CS25" s="167">
        <f t="shared" si="92"/>
        <v>10863</v>
      </c>
      <c r="CT25" s="167">
        <v>120.7</v>
      </c>
      <c r="CU25" s="167">
        <f t="shared" si="93"/>
        <v>10312.199999999999</v>
      </c>
      <c r="CV25" s="167">
        <v>286.45</v>
      </c>
      <c r="CW25" s="167">
        <f t="shared" si="94"/>
        <v>10174.5</v>
      </c>
      <c r="CX25" s="167">
        <v>565.25</v>
      </c>
      <c r="CY25" s="167">
        <f t="shared" si="95"/>
        <v>9929.6999999999989</v>
      </c>
      <c r="CZ25" s="167">
        <v>551.65</v>
      </c>
      <c r="DA25" s="167">
        <f t="shared" si="96"/>
        <v>9929.6999999999989</v>
      </c>
      <c r="DB25" s="167">
        <v>551.65</v>
      </c>
      <c r="DC25" s="531">
        <f t="shared" si="97"/>
        <v>9164.6999999999989</v>
      </c>
      <c r="DD25" s="531">
        <v>509.15</v>
      </c>
      <c r="DE25" s="531">
        <f t="shared" si="98"/>
        <v>9164.6999999999989</v>
      </c>
      <c r="DF25" s="531">
        <v>509.15</v>
      </c>
      <c r="DG25" s="167">
        <f t="shared" si="99"/>
        <v>11152</v>
      </c>
      <c r="DH25" s="167">
        <v>2788</v>
      </c>
      <c r="DI25" s="167">
        <f t="shared" si="100"/>
        <v>9656</v>
      </c>
      <c r="DJ25" s="167">
        <v>120.7</v>
      </c>
      <c r="DK25" s="167">
        <f t="shared" si="101"/>
        <v>10312.199999999999</v>
      </c>
      <c r="DL25" s="167">
        <v>286.45</v>
      </c>
      <c r="DM25" s="167">
        <f t="shared" si="102"/>
        <v>10174.5</v>
      </c>
      <c r="DN25" s="167">
        <v>565.25</v>
      </c>
      <c r="DO25" s="167">
        <f>'Production Summary'!$N$61</f>
        <v>4500</v>
      </c>
      <c r="DP25" s="531">
        <f>'Production Summary'!$M$61</f>
        <v>750</v>
      </c>
      <c r="DQ25" s="164">
        <v>0</v>
      </c>
      <c r="DR25" s="164">
        <f>'Production Summary'!$N$62</f>
        <v>8900</v>
      </c>
      <c r="DS25" s="164">
        <f>'Production Summary'!$N$70</f>
        <v>300</v>
      </c>
      <c r="DT25" s="328">
        <f>'Production Summary'!$M$70</f>
        <v>25</v>
      </c>
      <c r="DU25" s="164">
        <v>0</v>
      </c>
      <c r="DV25" s="164">
        <f>'Production Summary'!$N$71</f>
        <v>150</v>
      </c>
      <c r="DW25" s="164">
        <v>0</v>
      </c>
      <c r="DX25" s="164">
        <f>'Production Summary'!$N$64</f>
        <v>192</v>
      </c>
      <c r="DY25" s="164">
        <v>0</v>
      </c>
      <c r="DZ25" s="167">
        <f>'Production Summary'!$N$65</f>
        <v>384</v>
      </c>
      <c r="EA25" s="164">
        <v>0</v>
      </c>
      <c r="EB25" s="167">
        <f>'Production Summary'!$N$66</f>
        <v>192</v>
      </c>
      <c r="EC25" s="164">
        <v>0</v>
      </c>
      <c r="ED25" s="164">
        <f>'Production Summary'!$N$67</f>
        <v>96</v>
      </c>
      <c r="EE25" s="164">
        <v>0</v>
      </c>
      <c r="EF25" s="164">
        <f>'Production Summary'!$N$68</f>
        <v>96</v>
      </c>
      <c r="EG25" s="164">
        <v>0</v>
      </c>
      <c r="EH25" s="164">
        <f>'Production Summary'!$N$69</f>
        <v>340</v>
      </c>
      <c r="EI25" s="101">
        <f t="shared" si="90"/>
        <v>804459774.7218833</v>
      </c>
      <c r="EJ25" s="3"/>
      <c r="EK25" s="3"/>
      <c r="ER25" s="64" t="s">
        <v>41</v>
      </c>
      <c r="ES25" s="61" t="str">
        <f t="shared" si="33"/>
        <v/>
      </c>
      <c r="ET25" s="24">
        <f t="shared" si="34"/>
        <v>804459774.7218833</v>
      </c>
    </row>
    <row r="26" spans="1:150" ht="15" customHeight="1">
      <c r="A26" t="b">
        <f>C26=Bhilai!C26</f>
        <v>1</v>
      </c>
      <c r="B26" s="60">
        <f t="shared" si="35"/>
        <v>21</v>
      </c>
      <c r="C26" s="162" t="str">
        <f>IF(Bhilai!C26="","",Bhilai!C26)</f>
        <v/>
      </c>
      <c r="D26" s="164">
        <f>'Production Summary'!$N$4</f>
        <v>666</v>
      </c>
      <c r="E26" s="164">
        <f>'Production Summary'!$M$4</f>
        <v>27.75</v>
      </c>
      <c r="F26" s="164">
        <v>0</v>
      </c>
      <c r="G26" s="164">
        <f>'Production Summary'!$N$5</f>
        <v>666</v>
      </c>
      <c r="H26" s="164">
        <f>'Production Summary'!$M$5</f>
        <v>27.75</v>
      </c>
      <c r="I26" s="164">
        <v>0</v>
      </c>
      <c r="J26" s="164">
        <f>'Production Summary'!$N$6</f>
        <v>200</v>
      </c>
      <c r="K26" s="328">
        <f>'Production Summary'!$M$6</f>
        <v>7.5</v>
      </c>
      <c r="L26" s="164">
        <v>0</v>
      </c>
      <c r="M26" s="365">
        <f>'Production Summary'!$N$7</f>
        <v>612.72</v>
      </c>
      <c r="N26" s="367">
        <f>'Production Summary'!$M$7</f>
        <v>25.53</v>
      </c>
      <c r="O26" s="164">
        <v>0</v>
      </c>
      <c r="P26" s="164">
        <f>'Production Summary'!$N$8</f>
        <v>780</v>
      </c>
      <c r="Q26" s="164">
        <f>'Production Summary'!$M$8</f>
        <v>65</v>
      </c>
      <c r="R26" s="164">
        <v>0</v>
      </c>
      <c r="S26" s="164">
        <f>'Production Summary'!$N$9</f>
        <v>720</v>
      </c>
      <c r="T26" s="164">
        <f>'Production Summary'!$M$9</f>
        <v>60</v>
      </c>
      <c r="U26" s="164">
        <v>0</v>
      </c>
      <c r="V26" s="164">
        <f>'Production Summary'!$N$10</f>
        <v>876</v>
      </c>
      <c r="W26" s="164">
        <f>'Production Summary'!$M$10</f>
        <v>73</v>
      </c>
      <c r="X26" s="164">
        <v>0</v>
      </c>
      <c r="Y26" s="164">
        <f>'Production Summary'!$N$14</f>
        <v>177</v>
      </c>
      <c r="Z26" s="328">
        <f>'Production Summary'!$M$14</f>
        <v>14.75</v>
      </c>
      <c r="AA26" s="164">
        <v>0</v>
      </c>
      <c r="AB26" s="167">
        <f t="shared" si="37"/>
        <v>126</v>
      </c>
      <c r="AC26" s="164">
        <f>'Production Summary'!$M$16</f>
        <v>21</v>
      </c>
      <c r="AD26" s="164">
        <v>0</v>
      </c>
      <c r="AE26" s="164">
        <f>'Production Summary'!$N$16</f>
        <v>252</v>
      </c>
      <c r="AF26" s="164">
        <f>'Production Summary'!$M$16</f>
        <v>21</v>
      </c>
      <c r="AG26" s="164">
        <v>0</v>
      </c>
      <c r="AH26" s="164">
        <f>'Production Summary'!$N$18</f>
        <v>1035</v>
      </c>
      <c r="AI26" s="164">
        <f>'Production Summary'!$M$18</f>
        <v>17.25</v>
      </c>
      <c r="AJ26" s="164">
        <v>0</v>
      </c>
      <c r="AK26" s="164">
        <f>'Production Summary'!$N$19</f>
        <v>870</v>
      </c>
      <c r="AL26" s="164">
        <f>'Production Summary'!$M$19</f>
        <v>29</v>
      </c>
      <c r="AM26" s="164">
        <v>0</v>
      </c>
      <c r="AN26" s="164">
        <f>'Production Summary'!$N$20</f>
        <v>864</v>
      </c>
      <c r="AO26" s="164">
        <f>'Production Summary'!$M$20</f>
        <v>72</v>
      </c>
      <c r="AP26" s="164">
        <v>0</v>
      </c>
      <c r="AQ26" s="164">
        <f>'Production Summary'!$N$21</f>
        <v>670</v>
      </c>
      <c r="AR26" s="164">
        <f>'Production Summary'!$M$21</f>
        <v>335</v>
      </c>
      <c r="AS26" s="164">
        <v>0</v>
      </c>
      <c r="AT26" s="386">
        <f>'Production Summary'!$N$22</f>
        <v>375</v>
      </c>
      <c r="AU26" s="164">
        <f>'Production Summary'!$N$23</f>
        <v>1050</v>
      </c>
      <c r="AV26" s="164">
        <f>'Production Summary'!$N$25</f>
        <v>300</v>
      </c>
      <c r="AW26" s="164">
        <f>'Production Summary'!$M$25</f>
        <v>25</v>
      </c>
      <c r="AX26" s="164">
        <v>0</v>
      </c>
      <c r="AY26" s="164">
        <f>'Production Summary'!$N$26</f>
        <v>300</v>
      </c>
      <c r="AZ26" s="164">
        <f>'Production Summary'!$M$26</f>
        <v>25</v>
      </c>
      <c r="BA26" s="164">
        <v>0</v>
      </c>
      <c r="BB26" s="164">
        <f>'Production Summary'!$N$28</f>
        <v>777</v>
      </c>
      <c r="BC26" s="164">
        <f>'Production Summary'!$M$28</f>
        <v>12.95</v>
      </c>
      <c r="BD26" s="164">
        <v>0</v>
      </c>
      <c r="BE26" s="164">
        <f>'Production Summary'!$N$29</f>
        <v>612</v>
      </c>
      <c r="BF26" s="164">
        <f>'Production Summary'!$M$29</f>
        <v>51</v>
      </c>
      <c r="BG26" s="164">
        <v>0</v>
      </c>
      <c r="BH26" s="164">
        <f>'Production Summary'!$N$30</f>
        <v>500</v>
      </c>
      <c r="BI26" s="164">
        <f>'Production Summary'!$M$30</f>
        <v>250</v>
      </c>
      <c r="BJ26" s="164">
        <v>0</v>
      </c>
      <c r="BK26" s="386"/>
      <c r="BL26" s="164">
        <f>'Production Summary'!$N$32</f>
        <v>875</v>
      </c>
      <c r="BM26" s="164">
        <f>'Production Summary'!$N$34</f>
        <v>360.59999999999997</v>
      </c>
      <c r="BN26" s="164">
        <f>'Production Summary'!$M$34</f>
        <v>6.01</v>
      </c>
      <c r="BO26" s="164">
        <v>0</v>
      </c>
      <c r="BP26" s="164">
        <f>'Production Summary'!$N$36</f>
        <v>717</v>
      </c>
      <c r="BQ26" s="164">
        <f>'Production Summary'!$M$36</f>
        <v>11.95</v>
      </c>
      <c r="BR26" s="164">
        <v>0</v>
      </c>
      <c r="BS26" s="164">
        <f>'Production Summary'!$N$37</f>
        <v>210</v>
      </c>
      <c r="BT26" s="164">
        <f>'Production Summary'!$M$37</f>
        <v>21</v>
      </c>
      <c r="BU26" s="164">
        <v>0</v>
      </c>
      <c r="BV26" s="164">
        <f>'Production Summary'!$N$38</f>
        <v>280</v>
      </c>
      <c r="BW26" s="164">
        <f>'Production Summary'!$M$38</f>
        <v>28</v>
      </c>
      <c r="BX26" s="164">
        <v>0</v>
      </c>
      <c r="BY26" s="165">
        <f>'Production Summary'!$N$39</f>
        <v>300.38406247988502</v>
      </c>
      <c r="BZ26" s="164">
        <f>'Production Summary'!$M$39</f>
        <v>30.038406247988501</v>
      </c>
      <c r="CA26" s="164">
        <v>0</v>
      </c>
      <c r="CB26" s="164">
        <f>'Production Summary'!$N$40</f>
        <v>131.30000000000001</v>
      </c>
      <c r="CC26" s="164">
        <f>'Production Summary'!$M$40</f>
        <v>13.13</v>
      </c>
      <c r="CD26" s="164">
        <v>0</v>
      </c>
      <c r="CE26" s="164">
        <f>'Production Summary'!$N$42</f>
        <v>1136.3519999999996</v>
      </c>
      <c r="CF26" s="164">
        <f>'Production Summary'!$M$42</f>
        <v>81.167999999999978</v>
      </c>
      <c r="CG26" s="164">
        <v>0</v>
      </c>
      <c r="CH26" s="164">
        <v>0</v>
      </c>
      <c r="CI26" s="164">
        <f>'Production Summary'!$N$43</f>
        <v>184</v>
      </c>
      <c r="CJ26" s="164">
        <v>0</v>
      </c>
      <c r="CK26" s="164">
        <f>'Production Summary'!$N$44</f>
        <v>355</v>
      </c>
      <c r="CL26" s="164">
        <v>0</v>
      </c>
      <c r="CM26" s="375">
        <f>'Production Summary'!$N$45</f>
        <v>1650</v>
      </c>
      <c r="CN26" s="164">
        <f>'Production Summary'!$N$46</f>
        <v>270</v>
      </c>
      <c r="CO26" s="164">
        <f>'Production Summary'!$N$47</f>
        <v>1350</v>
      </c>
      <c r="CP26" s="166"/>
      <c r="CQ26" s="167">
        <f t="shared" si="91"/>
        <v>7854</v>
      </c>
      <c r="CR26" s="167">
        <v>65.45</v>
      </c>
      <c r="CS26" s="167">
        <f t="shared" si="92"/>
        <v>10863</v>
      </c>
      <c r="CT26" s="167">
        <v>120.7</v>
      </c>
      <c r="CU26" s="167">
        <f t="shared" si="93"/>
        <v>10312.199999999999</v>
      </c>
      <c r="CV26" s="167">
        <v>286.45</v>
      </c>
      <c r="CW26" s="167">
        <f t="shared" si="94"/>
        <v>10174.5</v>
      </c>
      <c r="CX26" s="167">
        <v>565.25</v>
      </c>
      <c r="CY26" s="167">
        <f t="shared" si="95"/>
        <v>9929.6999999999989</v>
      </c>
      <c r="CZ26" s="167">
        <v>551.65</v>
      </c>
      <c r="DA26" s="167">
        <f t="shared" si="96"/>
        <v>9929.6999999999989</v>
      </c>
      <c r="DB26" s="167">
        <v>551.65</v>
      </c>
      <c r="DC26" s="531">
        <f t="shared" si="97"/>
        <v>9164.6999999999989</v>
      </c>
      <c r="DD26" s="531">
        <v>509.15</v>
      </c>
      <c r="DE26" s="531">
        <f t="shared" si="98"/>
        <v>9164.6999999999989</v>
      </c>
      <c r="DF26" s="531">
        <v>509.15</v>
      </c>
      <c r="DG26" s="167">
        <f t="shared" si="99"/>
        <v>11152</v>
      </c>
      <c r="DH26" s="167">
        <v>2788</v>
      </c>
      <c r="DI26" s="167">
        <f t="shared" si="100"/>
        <v>9656</v>
      </c>
      <c r="DJ26" s="167">
        <v>120.7</v>
      </c>
      <c r="DK26" s="167">
        <f t="shared" si="101"/>
        <v>10312.199999999999</v>
      </c>
      <c r="DL26" s="167">
        <v>286.45</v>
      </c>
      <c r="DM26" s="167">
        <f t="shared" si="102"/>
        <v>10174.5</v>
      </c>
      <c r="DN26" s="167">
        <v>565.25</v>
      </c>
      <c r="DO26" s="167">
        <f>'Production Summary'!$N$61</f>
        <v>4500</v>
      </c>
      <c r="DP26" s="531">
        <f>'Production Summary'!$M$61</f>
        <v>750</v>
      </c>
      <c r="DQ26" s="164">
        <v>0</v>
      </c>
      <c r="DR26" s="164">
        <f>'Production Summary'!$N$62</f>
        <v>8900</v>
      </c>
      <c r="DS26" s="164">
        <f>'Production Summary'!$N$70</f>
        <v>300</v>
      </c>
      <c r="DT26" s="328">
        <f>'Production Summary'!$M$70</f>
        <v>25</v>
      </c>
      <c r="DU26" s="164">
        <v>0</v>
      </c>
      <c r="DV26" s="164">
        <f>'Production Summary'!$N$71</f>
        <v>150</v>
      </c>
      <c r="DW26" s="164">
        <v>0</v>
      </c>
      <c r="DX26" s="164">
        <f>'Production Summary'!$N$64</f>
        <v>192</v>
      </c>
      <c r="DY26" s="164">
        <v>0</v>
      </c>
      <c r="DZ26" s="167">
        <f>'Production Summary'!$N$65</f>
        <v>384</v>
      </c>
      <c r="EA26" s="164">
        <v>0</v>
      </c>
      <c r="EB26" s="167">
        <f>'Production Summary'!$N$66</f>
        <v>192</v>
      </c>
      <c r="EC26" s="164">
        <v>0</v>
      </c>
      <c r="ED26" s="164">
        <f>'Production Summary'!$N$67</f>
        <v>96</v>
      </c>
      <c r="EE26" s="164">
        <v>0</v>
      </c>
      <c r="EF26" s="164">
        <f>'Production Summary'!$N$68</f>
        <v>96</v>
      </c>
      <c r="EG26" s="164">
        <v>0</v>
      </c>
      <c r="EH26" s="164">
        <f>'Production Summary'!$N$69</f>
        <v>340</v>
      </c>
      <c r="EI26" s="101">
        <f t="shared" si="90"/>
        <v>804459774.7218833</v>
      </c>
      <c r="EJ26" s="3"/>
      <c r="EK26" s="3"/>
      <c r="ER26" s="64" t="s">
        <v>42</v>
      </c>
      <c r="ES26" s="61" t="str">
        <f t="shared" si="33"/>
        <v/>
      </c>
      <c r="ET26" s="24">
        <f t="shared" si="34"/>
        <v>804459774.7218833</v>
      </c>
    </row>
    <row r="27" spans="1:150" ht="15" customHeight="1">
      <c r="A27" t="b">
        <f>C27=Bhilai!C27</f>
        <v>1</v>
      </c>
      <c r="B27" s="60">
        <f t="shared" si="35"/>
        <v>22</v>
      </c>
      <c r="C27" s="162" t="str">
        <f>IF(Bhilai!C27="","",Bhilai!C27)</f>
        <v/>
      </c>
      <c r="D27" s="164">
        <f>'Production Summary'!$N$4</f>
        <v>666</v>
      </c>
      <c r="E27" s="164">
        <f>'Production Summary'!$M$4</f>
        <v>27.75</v>
      </c>
      <c r="F27" s="164">
        <v>0</v>
      </c>
      <c r="G27" s="164">
        <f>'Production Summary'!$N$5</f>
        <v>666</v>
      </c>
      <c r="H27" s="164">
        <f>'Production Summary'!$M$5</f>
        <v>27.75</v>
      </c>
      <c r="I27" s="164">
        <v>0</v>
      </c>
      <c r="J27" s="164">
        <f>'Production Summary'!$N$6</f>
        <v>200</v>
      </c>
      <c r="K27" s="328">
        <f>'Production Summary'!$M$6</f>
        <v>7.5</v>
      </c>
      <c r="L27" s="164">
        <v>0</v>
      </c>
      <c r="M27" s="365">
        <f>'Production Summary'!$N$7</f>
        <v>612.72</v>
      </c>
      <c r="N27" s="367">
        <f>'Production Summary'!$M$7</f>
        <v>25.53</v>
      </c>
      <c r="O27" s="164">
        <v>0</v>
      </c>
      <c r="P27" s="164">
        <f>'Production Summary'!$N$8</f>
        <v>780</v>
      </c>
      <c r="Q27" s="164">
        <f>'Production Summary'!$M$8</f>
        <v>65</v>
      </c>
      <c r="R27" s="164">
        <v>0</v>
      </c>
      <c r="S27" s="164">
        <f>'Production Summary'!$N$9</f>
        <v>720</v>
      </c>
      <c r="T27" s="164">
        <f>'Production Summary'!$M$9</f>
        <v>60</v>
      </c>
      <c r="U27" s="164">
        <v>0</v>
      </c>
      <c r="V27" s="164">
        <f>'Production Summary'!$N$10</f>
        <v>876</v>
      </c>
      <c r="W27" s="164">
        <f>'Production Summary'!$M$10</f>
        <v>73</v>
      </c>
      <c r="X27" s="164">
        <v>0</v>
      </c>
      <c r="Y27" s="164">
        <f>'Production Summary'!$N$14</f>
        <v>177</v>
      </c>
      <c r="Z27" s="328">
        <f>'Production Summary'!$M$14</f>
        <v>14.75</v>
      </c>
      <c r="AA27" s="164">
        <v>0</v>
      </c>
      <c r="AB27" s="167">
        <f t="shared" si="37"/>
        <v>126</v>
      </c>
      <c r="AC27" s="164">
        <f>'Production Summary'!$M$16</f>
        <v>21</v>
      </c>
      <c r="AD27" s="164">
        <v>0</v>
      </c>
      <c r="AE27" s="164">
        <f>'Production Summary'!$N$16</f>
        <v>252</v>
      </c>
      <c r="AF27" s="164">
        <f>'Production Summary'!$M$16</f>
        <v>21</v>
      </c>
      <c r="AG27" s="164">
        <v>0</v>
      </c>
      <c r="AH27" s="164">
        <f>'Production Summary'!$N$18</f>
        <v>1035</v>
      </c>
      <c r="AI27" s="164">
        <f>'Production Summary'!$M$18</f>
        <v>17.25</v>
      </c>
      <c r="AJ27" s="164">
        <v>0</v>
      </c>
      <c r="AK27" s="164">
        <f>'Production Summary'!$N$19</f>
        <v>870</v>
      </c>
      <c r="AL27" s="164">
        <f>'Production Summary'!$M$19</f>
        <v>29</v>
      </c>
      <c r="AM27" s="164">
        <v>0</v>
      </c>
      <c r="AN27" s="164">
        <f>'Production Summary'!$N$20</f>
        <v>864</v>
      </c>
      <c r="AO27" s="164">
        <f>'Production Summary'!$M$20</f>
        <v>72</v>
      </c>
      <c r="AP27" s="164">
        <v>0</v>
      </c>
      <c r="AQ27" s="164">
        <f>'Production Summary'!$N$21</f>
        <v>670</v>
      </c>
      <c r="AR27" s="164">
        <f>'Production Summary'!$M$21</f>
        <v>335</v>
      </c>
      <c r="AS27" s="164">
        <v>0</v>
      </c>
      <c r="AT27" s="386">
        <f>'Production Summary'!$N$22</f>
        <v>375</v>
      </c>
      <c r="AU27" s="164">
        <f>'Production Summary'!$N$23</f>
        <v>1050</v>
      </c>
      <c r="AV27" s="164">
        <f>'Production Summary'!$N$25</f>
        <v>300</v>
      </c>
      <c r="AW27" s="164">
        <f>'Production Summary'!$M$25</f>
        <v>25</v>
      </c>
      <c r="AX27" s="164">
        <v>0</v>
      </c>
      <c r="AY27" s="164">
        <f>'Production Summary'!$N$26</f>
        <v>300</v>
      </c>
      <c r="AZ27" s="164">
        <f>'Production Summary'!$M$26</f>
        <v>25</v>
      </c>
      <c r="BA27" s="164">
        <v>0</v>
      </c>
      <c r="BB27" s="164">
        <f>'Production Summary'!$N$28</f>
        <v>777</v>
      </c>
      <c r="BC27" s="164">
        <f>'Production Summary'!$M$28</f>
        <v>12.95</v>
      </c>
      <c r="BD27" s="164">
        <v>0</v>
      </c>
      <c r="BE27" s="164">
        <f>'Production Summary'!$N$29</f>
        <v>612</v>
      </c>
      <c r="BF27" s="164">
        <f>'Production Summary'!$M$29</f>
        <v>51</v>
      </c>
      <c r="BG27" s="164">
        <v>0</v>
      </c>
      <c r="BH27" s="164">
        <f>'Production Summary'!$N$30</f>
        <v>500</v>
      </c>
      <c r="BI27" s="164">
        <f>'Production Summary'!$M$30</f>
        <v>250</v>
      </c>
      <c r="BJ27" s="164">
        <v>0</v>
      </c>
      <c r="BK27" s="386"/>
      <c r="BL27" s="164">
        <f>'Production Summary'!$N$32</f>
        <v>875</v>
      </c>
      <c r="BM27" s="164">
        <f>'Production Summary'!$N$34</f>
        <v>360.59999999999997</v>
      </c>
      <c r="BN27" s="164">
        <f>'Production Summary'!$M$34</f>
        <v>6.01</v>
      </c>
      <c r="BO27" s="164">
        <v>0</v>
      </c>
      <c r="BP27" s="164">
        <f>'Production Summary'!$N$36</f>
        <v>717</v>
      </c>
      <c r="BQ27" s="164">
        <f>'Production Summary'!$M$36</f>
        <v>11.95</v>
      </c>
      <c r="BR27" s="164">
        <v>0</v>
      </c>
      <c r="BS27" s="164">
        <f>'Production Summary'!$N$37</f>
        <v>210</v>
      </c>
      <c r="BT27" s="164">
        <f>'Production Summary'!$M$37</f>
        <v>21</v>
      </c>
      <c r="BU27" s="164">
        <v>0</v>
      </c>
      <c r="BV27" s="164">
        <f>'Production Summary'!$N$38</f>
        <v>280</v>
      </c>
      <c r="BW27" s="164">
        <f>'Production Summary'!$M$38</f>
        <v>28</v>
      </c>
      <c r="BX27" s="164">
        <v>0</v>
      </c>
      <c r="BY27" s="165">
        <f>'Production Summary'!$N$39</f>
        <v>300.38406247988502</v>
      </c>
      <c r="BZ27" s="164">
        <f>'Production Summary'!$M$39</f>
        <v>30.038406247988501</v>
      </c>
      <c r="CA27" s="164">
        <v>0</v>
      </c>
      <c r="CB27" s="164">
        <f>'Production Summary'!$N$40</f>
        <v>131.30000000000001</v>
      </c>
      <c r="CC27" s="164">
        <f>'Production Summary'!$M$40</f>
        <v>13.13</v>
      </c>
      <c r="CD27" s="164">
        <v>0</v>
      </c>
      <c r="CE27" s="164">
        <f>'Production Summary'!$N$42</f>
        <v>1136.3519999999996</v>
      </c>
      <c r="CF27" s="164">
        <f>'Production Summary'!$M$42</f>
        <v>81.167999999999978</v>
      </c>
      <c r="CG27" s="164">
        <v>0</v>
      </c>
      <c r="CH27" s="164">
        <v>0</v>
      </c>
      <c r="CI27" s="164">
        <f>'Production Summary'!$N$43</f>
        <v>184</v>
      </c>
      <c r="CJ27" s="164">
        <v>0</v>
      </c>
      <c r="CK27" s="164">
        <f>'Production Summary'!$N$44</f>
        <v>355</v>
      </c>
      <c r="CL27" s="164">
        <v>0</v>
      </c>
      <c r="CM27" s="375">
        <f>'Production Summary'!$N$45</f>
        <v>1650</v>
      </c>
      <c r="CN27" s="164">
        <f>'Production Summary'!$N$46</f>
        <v>270</v>
      </c>
      <c r="CO27" s="164">
        <f>'Production Summary'!$N$47</f>
        <v>1350</v>
      </c>
      <c r="CP27" s="166"/>
      <c r="CQ27" s="167">
        <f t="shared" si="91"/>
        <v>7854</v>
      </c>
      <c r="CR27" s="167">
        <v>65.45</v>
      </c>
      <c r="CS27" s="167">
        <f t="shared" si="92"/>
        <v>10863</v>
      </c>
      <c r="CT27" s="167">
        <v>120.7</v>
      </c>
      <c r="CU27" s="167">
        <f t="shared" si="93"/>
        <v>10312.199999999999</v>
      </c>
      <c r="CV27" s="167">
        <v>286.45</v>
      </c>
      <c r="CW27" s="167">
        <f t="shared" si="94"/>
        <v>10174.5</v>
      </c>
      <c r="CX27" s="167">
        <v>565.25</v>
      </c>
      <c r="CY27" s="167">
        <f t="shared" si="95"/>
        <v>9929.6999999999989</v>
      </c>
      <c r="CZ27" s="167">
        <v>551.65</v>
      </c>
      <c r="DA27" s="167">
        <f t="shared" si="96"/>
        <v>9929.6999999999989</v>
      </c>
      <c r="DB27" s="167">
        <v>551.65</v>
      </c>
      <c r="DC27" s="531">
        <f t="shared" si="97"/>
        <v>9164.6999999999989</v>
      </c>
      <c r="DD27" s="531">
        <v>509.15</v>
      </c>
      <c r="DE27" s="531">
        <f t="shared" si="98"/>
        <v>9164.6999999999989</v>
      </c>
      <c r="DF27" s="531">
        <v>509.15</v>
      </c>
      <c r="DG27" s="167">
        <f t="shared" si="99"/>
        <v>11152</v>
      </c>
      <c r="DH27" s="167">
        <v>2788</v>
      </c>
      <c r="DI27" s="167">
        <f t="shared" si="100"/>
        <v>9656</v>
      </c>
      <c r="DJ27" s="167">
        <v>120.7</v>
      </c>
      <c r="DK27" s="167">
        <f t="shared" si="101"/>
        <v>10312.199999999999</v>
      </c>
      <c r="DL27" s="167">
        <v>286.45</v>
      </c>
      <c r="DM27" s="167">
        <f t="shared" si="102"/>
        <v>10174.5</v>
      </c>
      <c r="DN27" s="167">
        <v>565.25</v>
      </c>
      <c r="DO27" s="167">
        <f>'Production Summary'!$N$61</f>
        <v>4500</v>
      </c>
      <c r="DP27" s="531">
        <f>'Production Summary'!$M$61</f>
        <v>750</v>
      </c>
      <c r="DQ27" s="164">
        <v>0</v>
      </c>
      <c r="DR27" s="164">
        <f>'Production Summary'!$N$62</f>
        <v>8900</v>
      </c>
      <c r="DS27" s="164">
        <f>'Production Summary'!$N$70</f>
        <v>300</v>
      </c>
      <c r="DT27" s="328">
        <f>'Production Summary'!$M$70</f>
        <v>25</v>
      </c>
      <c r="DU27" s="164">
        <v>0</v>
      </c>
      <c r="DV27" s="164">
        <f>'Production Summary'!$N$71</f>
        <v>150</v>
      </c>
      <c r="DW27" s="164">
        <v>0</v>
      </c>
      <c r="DX27" s="164">
        <f>'Production Summary'!$N$64</f>
        <v>192</v>
      </c>
      <c r="DY27" s="164">
        <v>0</v>
      </c>
      <c r="DZ27" s="167">
        <f>'Production Summary'!$N$65</f>
        <v>384</v>
      </c>
      <c r="EA27" s="164">
        <v>0</v>
      </c>
      <c r="EB27" s="167">
        <f>'Production Summary'!$N$66</f>
        <v>192</v>
      </c>
      <c r="EC27" s="164">
        <v>0</v>
      </c>
      <c r="ED27" s="164">
        <f>'Production Summary'!$N$67</f>
        <v>96</v>
      </c>
      <c r="EE27" s="164">
        <v>0</v>
      </c>
      <c r="EF27" s="164">
        <f>'Production Summary'!$N$68</f>
        <v>96</v>
      </c>
      <c r="EG27" s="164">
        <v>0</v>
      </c>
      <c r="EH27" s="164">
        <f>'Production Summary'!$N$69</f>
        <v>340</v>
      </c>
      <c r="EI27" s="101">
        <f t="shared" si="90"/>
        <v>804459774.7218833</v>
      </c>
      <c r="EJ27" s="3"/>
      <c r="EK27" s="3"/>
      <c r="ER27" s="64" t="s">
        <v>43</v>
      </c>
      <c r="ES27" s="61" t="str">
        <f t="shared" si="33"/>
        <v/>
      </c>
      <c r="ET27" s="24">
        <f t="shared" si="34"/>
        <v>804459774.7218833</v>
      </c>
    </row>
    <row r="28" spans="1:150" ht="15" customHeight="1">
      <c r="A28" t="b">
        <f>C28=Bhilai!C28</f>
        <v>1</v>
      </c>
      <c r="B28" s="60">
        <f t="shared" si="35"/>
        <v>23</v>
      </c>
      <c r="C28" s="162" t="str">
        <f>IF(Bhilai!C28="","",Bhilai!C28)</f>
        <v>Ashapura Kitchen Novelty</v>
      </c>
      <c r="D28" s="164">
        <f>'Production Summary'!$N$4</f>
        <v>666</v>
      </c>
      <c r="E28" s="164">
        <f>'Production Summary'!$M$4</f>
        <v>27.75</v>
      </c>
      <c r="F28" s="164">
        <v>0</v>
      </c>
      <c r="G28" s="164">
        <f>'Production Summary'!$N$5</f>
        <v>666</v>
      </c>
      <c r="H28" s="164">
        <f>'Production Summary'!$M$5</f>
        <v>27.75</v>
      </c>
      <c r="I28" s="164">
        <v>0</v>
      </c>
      <c r="J28" s="164">
        <f>'Production Summary'!$N$6</f>
        <v>200</v>
      </c>
      <c r="K28" s="328">
        <f>'Production Summary'!$M$6</f>
        <v>7.5</v>
      </c>
      <c r="L28" s="164">
        <v>0</v>
      </c>
      <c r="M28" s="365">
        <f>'Production Summary'!$N$7</f>
        <v>612.72</v>
      </c>
      <c r="N28" s="367">
        <f>'Production Summary'!$M$7</f>
        <v>25.53</v>
      </c>
      <c r="O28" s="164">
        <v>0</v>
      </c>
      <c r="P28" s="164">
        <f>'Production Summary'!$N$8</f>
        <v>780</v>
      </c>
      <c r="Q28" s="164">
        <f>'Production Summary'!$M$8</f>
        <v>65</v>
      </c>
      <c r="R28" s="164">
        <v>0</v>
      </c>
      <c r="S28" s="164">
        <f>'Production Summary'!$N$9</f>
        <v>720</v>
      </c>
      <c r="T28" s="164">
        <f>'Production Summary'!$M$9</f>
        <v>60</v>
      </c>
      <c r="U28" s="164">
        <v>0</v>
      </c>
      <c r="V28" s="164">
        <f>'Production Summary'!$N$10</f>
        <v>876</v>
      </c>
      <c r="W28" s="164">
        <f>'Production Summary'!$M$10</f>
        <v>73</v>
      </c>
      <c r="X28" s="164">
        <v>0</v>
      </c>
      <c r="Y28" s="164">
        <f>'Production Summary'!$N$14</f>
        <v>177</v>
      </c>
      <c r="Z28" s="328">
        <f>'Production Summary'!$M$14</f>
        <v>14.75</v>
      </c>
      <c r="AA28" s="164">
        <v>0</v>
      </c>
      <c r="AB28" s="167">
        <f t="shared" si="37"/>
        <v>126</v>
      </c>
      <c r="AC28" s="164">
        <f>'Production Summary'!$M$16</f>
        <v>21</v>
      </c>
      <c r="AD28" s="164">
        <v>0</v>
      </c>
      <c r="AE28" s="164">
        <f>'Production Summary'!$N$16</f>
        <v>252</v>
      </c>
      <c r="AF28" s="164">
        <f>'Production Summary'!$M$16</f>
        <v>21</v>
      </c>
      <c r="AG28" s="164">
        <v>0</v>
      </c>
      <c r="AH28" s="164">
        <f>'Production Summary'!$N$18</f>
        <v>1035</v>
      </c>
      <c r="AI28" s="164">
        <f>'Production Summary'!$M$18</f>
        <v>17.25</v>
      </c>
      <c r="AJ28" s="164">
        <v>0</v>
      </c>
      <c r="AK28" s="164">
        <f>'Production Summary'!$N$19</f>
        <v>870</v>
      </c>
      <c r="AL28" s="164">
        <f>'Production Summary'!$M$19</f>
        <v>29</v>
      </c>
      <c r="AM28" s="164">
        <v>0</v>
      </c>
      <c r="AN28" s="164">
        <f>'Production Summary'!$N$20</f>
        <v>864</v>
      </c>
      <c r="AO28" s="164">
        <f>'Production Summary'!$M$20</f>
        <v>72</v>
      </c>
      <c r="AP28" s="164">
        <v>0</v>
      </c>
      <c r="AQ28" s="164">
        <f>'Production Summary'!$N$21</f>
        <v>670</v>
      </c>
      <c r="AR28" s="164">
        <f>'Production Summary'!$M$21</f>
        <v>335</v>
      </c>
      <c r="AS28" s="164">
        <v>0</v>
      </c>
      <c r="AT28" s="386">
        <f>'Production Summary'!$N$22</f>
        <v>375</v>
      </c>
      <c r="AU28" s="164">
        <f>'Production Summary'!$N$23</f>
        <v>1050</v>
      </c>
      <c r="AV28" s="164">
        <f>'Production Summary'!$N$25</f>
        <v>300</v>
      </c>
      <c r="AW28" s="164">
        <f>'Production Summary'!$M$25</f>
        <v>25</v>
      </c>
      <c r="AX28" s="164">
        <v>0</v>
      </c>
      <c r="AY28" s="164">
        <f>'Production Summary'!$N$26</f>
        <v>300</v>
      </c>
      <c r="AZ28" s="164">
        <f>'Production Summary'!$M$26</f>
        <v>25</v>
      </c>
      <c r="BA28" s="164">
        <v>0</v>
      </c>
      <c r="BB28" s="164">
        <f>'Production Summary'!$N$28</f>
        <v>777</v>
      </c>
      <c r="BC28" s="164">
        <f>'Production Summary'!$M$28</f>
        <v>12.95</v>
      </c>
      <c r="BD28" s="164">
        <v>0</v>
      </c>
      <c r="BE28" s="164">
        <f>'Production Summary'!$N$29</f>
        <v>612</v>
      </c>
      <c r="BF28" s="164">
        <f>'Production Summary'!$M$29</f>
        <v>51</v>
      </c>
      <c r="BG28" s="164">
        <v>0</v>
      </c>
      <c r="BH28" s="164">
        <f>'Production Summary'!$N$30</f>
        <v>500</v>
      </c>
      <c r="BI28" s="164">
        <f>'Production Summary'!$M$30</f>
        <v>250</v>
      </c>
      <c r="BJ28" s="164">
        <v>0</v>
      </c>
      <c r="BK28" s="386"/>
      <c r="BL28" s="164">
        <f>'Production Summary'!$N$32</f>
        <v>875</v>
      </c>
      <c r="BM28" s="164">
        <f>'Production Summary'!$N$34</f>
        <v>360.59999999999997</v>
      </c>
      <c r="BN28" s="164">
        <f>'Production Summary'!$M$34</f>
        <v>6.01</v>
      </c>
      <c r="BO28" s="164">
        <v>0</v>
      </c>
      <c r="BP28" s="164">
        <f>'Production Summary'!$N$36</f>
        <v>717</v>
      </c>
      <c r="BQ28" s="164">
        <f>'Production Summary'!$M$36</f>
        <v>11.95</v>
      </c>
      <c r="BR28" s="164">
        <v>0</v>
      </c>
      <c r="BS28" s="164">
        <f>'Production Summary'!$N$37</f>
        <v>210</v>
      </c>
      <c r="BT28" s="164">
        <f>'Production Summary'!$M$37</f>
        <v>21</v>
      </c>
      <c r="BU28" s="164">
        <v>0</v>
      </c>
      <c r="BV28" s="164">
        <f>'Production Summary'!$N$38</f>
        <v>280</v>
      </c>
      <c r="BW28" s="164">
        <f>'Production Summary'!$M$38</f>
        <v>28</v>
      </c>
      <c r="BX28" s="164">
        <v>0</v>
      </c>
      <c r="BY28" s="165">
        <f>'Production Summary'!$N$39</f>
        <v>300.38406247988502</v>
      </c>
      <c r="BZ28" s="164">
        <f>'Production Summary'!$M$39</f>
        <v>30.038406247988501</v>
      </c>
      <c r="CA28" s="164">
        <v>0</v>
      </c>
      <c r="CB28" s="164">
        <f>'Production Summary'!$N$40</f>
        <v>131.30000000000001</v>
      </c>
      <c r="CC28" s="164">
        <f>'Production Summary'!$M$40</f>
        <v>13.13</v>
      </c>
      <c r="CD28" s="164">
        <v>0</v>
      </c>
      <c r="CE28" s="164">
        <f>'Production Summary'!$N$42</f>
        <v>1136.3519999999996</v>
      </c>
      <c r="CF28" s="164">
        <f>'Production Summary'!$M$42</f>
        <v>81.167999999999978</v>
      </c>
      <c r="CG28" s="164">
        <v>0</v>
      </c>
      <c r="CH28" s="164">
        <v>0</v>
      </c>
      <c r="CI28" s="164">
        <f>'Production Summary'!$N$43</f>
        <v>184</v>
      </c>
      <c r="CJ28" s="164">
        <v>0</v>
      </c>
      <c r="CK28" s="167">
        <v>340</v>
      </c>
      <c r="CL28" s="164">
        <v>0</v>
      </c>
      <c r="CM28" s="375">
        <f>'Production Summary'!$N$45</f>
        <v>1650</v>
      </c>
      <c r="CN28" s="167">
        <v>265</v>
      </c>
      <c r="CO28" s="167">
        <f t="shared" ref="CO28" si="104">CN28*5</f>
        <v>1325</v>
      </c>
      <c r="CP28" s="166"/>
      <c r="CQ28" s="164">
        <f>'Production Summary'!$N$49</f>
        <v>8004.1580041580037</v>
      </c>
      <c r="CR28" s="164">
        <f>'Production Summary'!$M$49</f>
        <v>66.701316701316699</v>
      </c>
      <c r="CS28" s="164">
        <f>'Production Summary'!$N$50</f>
        <v>13331.600831600828</v>
      </c>
      <c r="CT28" s="164">
        <f>'Production Summary'!$M$50</f>
        <v>148.1288981288981</v>
      </c>
      <c r="CU28" s="164">
        <f>'Production Summary'!$N$51</f>
        <v>12785.862785862784</v>
      </c>
      <c r="CV28" s="164">
        <f>'Production Summary'!$M$51</f>
        <v>355.16285516285512</v>
      </c>
      <c r="CW28" s="164">
        <f>'Production Summary'!$N$52</f>
        <v>12629.937629937627</v>
      </c>
      <c r="CX28" s="164">
        <f>'Production Summary'!$M$52</f>
        <v>701.66320166320156</v>
      </c>
      <c r="CY28" s="164">
        <f>'Production Summary'!$N$53</f>
        <v>12396.049896049895</v>
      </c>
      <c r="CZ28" s="164">
        <f>'Production Summary'!$M$53</f>
        <v>688.66943866943859</v>
      </c>
      <c r="DA28" s="164">
        <f>'Production Summary'!$N$54</f>
        <v>13799.376299376298</v>
      </c>
      <c r="DB28" s="164">
        <f>'Production Summary'!$M$54</f>
        <v>766.63201663201653</v>
      </c>
      <c r="DC28" s="531">
        <f>'Production Summary'!$N$60</f>
        <v>12863.825363825363</v>
      </c>
      <c r="DD28" s="531">
        <f>'Production Summary'!$M$60</f>
        <v>714.65696465696465</v>
      </c>
      <c r="DE28" s="167">
        <f>'Production Summary'!$N$59</f>
        <v>11148.648648648648</v>
      </c>
      <c r="DF28" s="531">
        <f>'Production Summary'!$M$59</f>
        <v>619.36936936936934</v>
      </c>
      <c r="DG28" s="164">
        <f>'Production Summary'!$N$55</f>
        <v>13842.68884268884</v>
      </c>
      <c r="DH28" s="164">
        <f>'Production Summary'!$M$55</f>
        <v>3460.67221067221</v>
      </c>
      <c r="DI28" s="164">
        <f>'Production Summary'!$N$56</f>
        <v>13097.713097713096</v>
      </c>
      <c r="DJ28" s="164">
        <f>'Production Summary'!$M$56</f>
        <v>163.72141372141371</v>
      </c>
      <c r="DK28" s="164">
        <f>'Production Summary'!$N$57</f>
        <v>14189.189189189186</v>
      </c>
      <c r="DL28" s="164">
        <f>'Production Summary'!$M$57</f>
        <v>394.14414414414409</v>
      </c>
      <c r="DM28" s="164">
        <f>'Production Summary'!$N$58</f>
        <v>14017.671517671517</v>
      </c>
      <c r="DN28" s="164">
        <f>'Production Summary'!$M$58</f>
        <v>778.75952875952873</v>
      </c>
      <c r="DO28" s="167">
        <f>'Production Summary'!$N$61</f>
        <v>4500</v>
      </c>
      <c r="DP28" s="531">
        <f>'Production Summary'!$M$61</f>
        <v>750</v>
      </c>
      <c r="DQ28" s="164">
        <v>0</v>
      </c>
      <c r="DR28" s="164">
        <f>'Production Summary'!$N$62</f>
        <v>8900</v>
      </c>
      <c r="DS28" s="164">
        <f>'Production Summary'!$N$70</f>
        <v>300</v>
      </c>
      <c r="DT28" s="328">
        <f>'Production Summary'!$M$70</f>
        <v>25</v>
      </c>
      <c r="DU28" s="164">
        <v>0</v>
      </c>
      <c r="DV28" s="164">
        <f>'Production Summary'!$N$71</f>
        <v>150</v>
      </c>
      <c r="DW28" s="164">
        <v>0</v>
      </c>
      <c r="DX28" s="164">
        <f>'Production Summary'!$N$64</f>
        <v>192</v>
      </c>
      <c r="DY28" s="164">
        <v>0</v>
      </c>
      <c r="DZ28" s="167">
        <f>'Production Summary'!$N$65</f>
        <v>384</v>
      </c>
      <c r="EA28" s="164">
        <v>0</v>
      </c>
      <c r="EB28" s="167">
        <f>'Production Summary'!$N$66</f>
        <v>192</v>
      </c>
      <c r="EC28" s="164">
        <v>0</v>
      </c>
      <c r="ED28" s="164">
        <f>'Production Summary'!$N$67</f>
        <v>96</v>
      </c>
      <c r="EE28" s="164">
        <v>0</v>
      </c>
      <c r="EF28" s="164">
        <f>'Production Summary'!$N$68</f>
        <v>96</v>
      </c>
      <c r="EG28" s="164">
        <v>0</v>
      </c>
      <c r="EH28" s="164">
        <f>'Production Summary'!$N$69</f>
        <v>340</v>
      </c>
      <c r="EI28" s="101">
        <f t="shared" si="90"/>
        <v>976119028.78903234</v>
      </c>
      <c r="EJ28" s="3"/>
      <c r="EK28" s="3"/>
      <c r="ER28" s="64" t="s">
        <v>44</v>
      </c>
      <c r="ES28" s="61" t="str">
        <f t="shared" si="33"/>
        <v>Ashapura Kitchen Novelty</v>
      </c>
      <c r="ET28" s="24">
        <f t="shared" si="34"/>
        <v>976119028.78903234</v>
      </c>
    </row>
    <row r="29" spans="1:150" ht="15" customHeight="1">
      <c r="A29" t="b">
        <f>C29=Bhilai!C29</f>
        <v>1</v>
      </c>
      <c r="B29" s="60">
        <f t="shared" si="35"/>
        <v>24</v>
      </c>
      <c r="C29" s="162" t="str">
        <f>IF(Bhilai!C29="","",Bhilai!C29)</f>
        <v>Pardeshi Milk Dairy</v>
      </c>
      <c r="D29" s="164">
        <f>'Production Summary'!$N$4</f>
        <v>666</v>
      </c>
      <c r="E29" s="164">
        <f>'Production Summary'!$M$4</f>
        <v>27.75</v>
      </c>
      <c r="F29" s="164">
        <v>0</v>
      </c>
      <c r="G29" s="164">
        <f>'Production Summary'!$N$5</f>
        <v>666</v>
      </c>
      <c r="H29" s="164">
        <f>'Production Summary'!$M$5</f>
        <v>27.75</v>
      </c>
      <c r="I29" s="164">
        <v>0</v>
      </c>
      <c r="J29" s="164">
        <f>'Production Summary'!$N$6</f>
        <v>200</v>
      </c>
      <c r="K29" s="328">
        <f>'Production Summary'!$M$6</f>
        <v>7.5</v>
      </c>
      <c r="L29" s="164">
        <v>0</v>
      </c>
      <c r="M29" s="365">
        <f>'Production Summary'!$N$7</f>
        <v>612.72</v>
      </c>
      <c r="N29" s="367">
        <f>'Production Summary'!$M$7</f>
        <v>25.53</v>
      </c>
      <c r="O29" s="164">
        <v>0</v>
      </c>
      <c r="P29" s="164">
        <f>'Production Summary'!$N$8</f>
        <v>780</v>
      </c>
      <c r="Q29" s="164">
        <f>'Production Summary'!$M$8</f>
        <v>65</v>
      </c>
      <c r="R29" s="164">
        <v>0</v>
      </c>
      <c r="S29" s="164">
        <f>'Production Summary'!$N$9</f>
        <v>720</v>
      </c>
      <c r="T29" s="164">
        <f>'Production Summary'!$M$9</f>
        <v>60</v>
      </c>
      <c r="U29" s="164">
        <v>0</v>
      </c>
      <c r="V29" s="164">
        <f>'Production Summary'!$N$10</f>
        <v>876</v>
      </c>
      <c r="W29" s="164">
        <f>'Production Summary'!$M$10</f>
        <v>73</v>
      </c>
      <c r="X29" s="164">
        <v>0</v>
      </c>
      <c r="Y29" s="164">
        <f>'Production Summary'!$N$14</f>
        <v>177</v>
      </c>
      <c r="Z29" s="328">
        <f>'Production Summary'!$M$14</f>
        <v>14.75</v>
      </c>
      <c r="AA29" s="164">
        <v>0</v>
      </c>
      <c r="AB29" s="167">
        <f t="shared" si="37"/>
        <v>126</v>
      </c>
      <c r="AC29" s="164">
        <f>'Production Summary'!$M$16</f>
        <v>21</v>
      </c>
      <c r="AD29" s="164">
        <v>0</v>
      </c>
      <c r="AE29" s="164">
        <f>'Production Summary'!$N$16</f>
        <v>252</v>
      </c>
      <c r="AF29" s="164">
        <f>'Production Summary'!$M$16</f>
        <v>21</v>
      </c>
      <c r="AG29" s="164">
        <v>0</v>
      </c>
      <c r="AH29" s="164">
        <f>'Production Summary'!$N$18</f>
        <v>1035</v>
      </c>
      <c r="AI29" s="164">
        <f>'Production Summary'!$M$18</f>
        <v>17.25</v>
      </c>
      <c r="AJ29" s="164">
        <v>0</v>
      </c>
      <c r="AK29" s="164">
        <f>'Production Summary'!$N$19</f>
        <v>870</v>
      </c>
      <c r="AL29" s="164">
        <f>'Production Summary'!$M$19</f>
        <v>29</v>
      </c>
      <c r="AM29" s="164">
        <v>0</v>
      </c>
      <c r="AN29" s="164">
        <f>'Production Summary'!$N$20</f>
        <v>864</v>
      </c>
      <c r="AO29" s="164">
        <f>'Production Summary'!$M$20</f>
        <v>72</v>
      </c>
      <c r="AP29" s="164">
        <v>0</v>
      </c>
      <c r="AQ29" s="164">
        <f>'Production Summary'!$N$21</f>
        <v>670</v>
      </c>
      <c r="AR29" s="164">
        <f>'Production Summary'!$M$21</f>
        <v>335</v>
      </c>
      <c r="AS29" s="164">
        <v>0</v>
      </c>
      <c r="AT29" s="386">
        <f>'Production Summary'!$N$22</f>
        <v>375</v>
      </c>
      <c r="AU29" s="164">
        <f>'Production Summary'!$N$23</f>
        <v>1050</v>
      </c>
      <c r="AV29" s="164">
        <f>'Production Summary'!$N$25</f>
        <v>300</v>
      </c>
      <c r="AW29" s="164">
        <f>'Production Summary'!$M$25</f>
        <v>25</v>
      </c>
      <c r="AX29" s="164">
        <v>0</v>
      </c>
      <c r="AY29" s="164">
        <f>'Production Summary'!$N$26</f>
        <v>300</v>
      </c>
      <c r="AZ29" s="164">
        <f>'Production Summary'!$M$26</f>
        <v>25</v>
      </c>
      <c r="BA29" s="164">
        <v>0</v>
      </c>
      <c r="BB29" s="164">
        <f>'Production Summary'!$N$28</f>
        <v>777</v>
      </c>
      <c r="BC29" s="164">
        <f>'Production Summary'!$M$28</f>
        <v>12.95</v>
      </c>
      <c r="BD29" s="164">
        <v>0</v>
      </c>
      <c r="BE29" s="164">
        <f>'Production Summary'!$N$29</f>
        <v>612</v>
      </c>
      <c r="BF29" s="164">
        <f>'Production Summary'!$M$29</f>
        <v>51</v>
      </c>
      <c r="BG29" s="164">
        <v>0</v>
      </c>
      <c r="BH29" s="164">
        <f>'Production Summary'!$N$30</f>
        <v>500</v>
      </c>
      <c r="BI29" s="164">
        <f>'Production Summary'!$M$30</f>
        <v>250</v>
      </c>
      <c r="BJ29" s="164">
        <v>0</v>
      </c>
      <c r="BK29" s="386"/>
      <c r="BL29" s="164">
        <f>'Production Summary'!$N$32</f>
        <v>875</v>
      </c>
      <c r="BM29" s="164">
        <f>'Production Summary'!$N$34</f>
        <v>360.59999999999997</v>
      </c>
      <c r="BN29" s="164">
        <f>'Production Summary'!$M$34</f>
        <v>6.01</v>
      </c>
      <c r="BO29" s="164">
        <v>0</v>
      </c>
      <c r="BP29" s="164">
        <f>'Production Summary'!$N$36</f>
        <v>717</v>
      </c>
      <c r="BQ29" s="164">
        <f>'Production Summary'!$M$36</f>
        <v>11.95</v>
      </c>
      <c r="BR29" s="164">
        <v>0</v>
      </c>
      <c r="BS29" s="164">
        <f>'Production Summary'!$N$37</f>
        <v>210</v>
      </c>
      <c r="BT29" s="164">
        <f>'Production Summary'!$M$37</f>
        <v>21</v>
      </c>
      <c r="BU29" s="164">
        <v>0</v>
      </c>
      <c r="BV29" s="164">
        <f>'Production Summary'!$N$38</f>
        <v>280</v>
      </c>
      <c r="BW29" s="164">
        <f>'Production Summary'!$M$38</f>
        <v>28</v>
      </c>
      <c r="BX29" s="164">
        <v>0</v>
      </c>
      <c r="BY29" s="165">
        <f>'Production Summary'!$N$39</f>
        <v>300.38406247988502</v>
      </c>
      <c r="BZ29" s="164">
        <f>'Production Summary'!$M$39</f>
        <v>30.038406247988501</v>
      </c>
      <c r="CA29" s="164">
        <v>0</v>
      </c>
      <c r="CB29" s="164">
        <f>'Production Summary'!$N$40</f>
        <v>131.30000000000001</v>
      </c>
      <c r="CC29" s="164">
        <f>'Production Summary'!$M$40</f>
        <v>13.13</v>
      </c>
      <c r="CD29" s="164">
        <v>0</v>
      </c>
      <c r="CE29" s="164">
        <f>'Production Summary'!$N$42</f>
        <v>1136.3519999999996</v>
      </c>
      <c r="CF29" s="164">
        <f>'Production Summary'!$M$42</f>
        <v>81.167999999999978</v>
      </c>
      <c r="CG29" s="164">
        <v>0</v>
      </c>
      <c r="CH29" s="164">
        <v>0</v>
      </c>
      <c r="CI29" s="164">
        <f>'Production Summary'!$N$43</f>
        <v>184</v>
      </c>
      <c r="CJ29" s="164">
        <v>0</v>
      </c>
      <c r="CK29" s="164">
        <f>'Production Summary'!$N$44</f>
        <v>355</v>
      </c>
      <c r="CL29" s="164">
        <v>0</v>
      </c>
      <c r="CM29" s="375">
        <f>'Production Summary'!$N$45</f>
        <v>1650</v>
      </c>
      <c r="CN29" s="164">
        <f>'Production Summary'!$N$46</f>
        <v>270</v>
      </c>
      <c r="CO29" s="164">
        <f>'Production Summary'!$N$47</f>
        <v>1350</v>
      </c>
      <c r="CP29" s="166"/>
      <c r="CQ29" s="164">
        <f>'Production Summary'!$N$49</f>
        <v>8004.1580041580037</v>
      </c>
      <c r="CR29" s="164">
        <f>'Production Summary'!$M$49</f>
        <v>66.701316701316699</v>
      </c>
      <c r="CS29" s="164">
        <f>'Production Summary'!$N$50</f>
        <v>13331.600831600828</v>
      </c>
      <c r="CT29" s="164">
        <f>'Production Summary'!$M$50</f>
        <v>148.1288981288981</v>
      </c>
      <c r="CU29" s="164">
        <f>'Production Summary'!$N$51</f>
        <v>12785.862785862784</v>
      </c>
      <c r="CV29" s="164">
        <f>'Production Summary'!$M$51</f>
        <v>355.16285516285512</v>
      </c>
      <c r="CW29" s="164">
        <f>'Production Summary'!$N$52</f>
        <v>12629.937629937627</v>
      </c>
      <c r="CX29" s="164">
        <f>'Production Summary'!$M$52</f>
        <v>701.66320166320156</v>
      </c>
      <c r="CY29" s="164">
        <f>'Production Summary'!$N$53</f>
        <v>12396.049896049895</v>
      </c>
      <c r="CZ29" s="164">
        <f>'Production Summary'!$M$53</f>
        <v>688.66943866943859</v>
      </c>
      <c r="DA29" s="164">
        <f>'Production Summary'!$N$54</f>
        <v>13799.376299376298</v>
      </c>
      <c r="DB29" s="164">
        <f>'Production Summary'!$M$54</f>
        <v>766.63201663201653</v>
      </c>
      <c r="DC29" s="531">
        <f>'Production Summary'!$N$60</f>
        <v>12863.825363825363</v>
      </c>
      <c r="DD29" s="531">
        <f>'Production Summary'!$M$60</f>
        <v>714.65696465696465</v>
      </c>
      <c r="DE29" s="167">
        <f>'Production Summary'!$N$59</f>
        <v>11148.648648648648</v>
      </c>
      <c r="DF29" s="531">
        <f>'Production Summary'!$M$59</f>
        <v>619.36936936936934</v>
      </c>
      <c r="DG29" s="164">
        <f>'Production Summary'!$N$55</f>
        <v>13842.68884268884</v>
      </c>
      <c r="DH29" s="164">
        <f>'Production Summary'!$M$55</f>
        <v>3460.67221067221</v>
      </c>
      <c r="DI29" s="164">
        <f>'Production Summary'!$N$56</f>
        <v>13097.713097713096</v>
      </c>
      <c r="DJ29" s="164">
        <f>'Production Summary'!$M$56</f>
        <v>163.72141372141371</v>
      </c>
      <c r="DK29" s="164">
        <f>'Production Summary'!$N$57</f>
        <v>14189.189189189186</v>
      </c>
      <c r="DL29" s="164">
        <f>'Production Summary'!$M$57</f>
        <v>394.14414414414409</v>
      </c>
      <c r="DM29" s="164">
        <f>'Production Summary'!$N$58</f>
        <v>14017.671517671517</v>
      </c>
      <c r="DN29" s="164">
        <f>'Production Summary'!$M$58</f>
        <v>778.75952875952873</v>
      </c>
      <c r="DO29" s="167">
        <f>'Production Summary'!$N$61</f>
        <v>4500</v>
      </c>
      <c r="DP29" s="531">
        <f>'Production Summary'!$M$61</f>
        <v>750</v>
      </c>
      <c r="DQ29" s="164">
        <v>0</v>
      </c>
      <c r="DR29" s="164">
        <f>'Production Summary'!$N$62</f>
        <v>8900</v>
      </c>
      <c r="DS29" s="164">
        <f>'Production Summary'!$N$70</f>
        <v>300</v>
      </c>
      <c r="DT29" s="328">
        <f>'Production Summary'!$M$70</f>
        <v>25</v>
      </c>
      <c r="DU29" s="164">
        <v>0</v>
      </c>
      <c r="DV29" s="164">
        <f>'Production Summary'!$N$71</f>
        <v>150</v>
      </c>
      <c r="DW29" s="164">
        <v>0</v>
      </c>
      <c r="DX29" s="164">
        <f>'Production Summary'!$N$64</f>
        <v>192</v>
      </c>
      <c r="DY29" s="164">
        <v>0</v>
      </c>
      <c r="DZ29" s="167">
        <f>'Production Summary'!$N$65</f>
        <v>384</v>
      </c>
      <c r="EA29" s="164">
        <v>0</v>
      </c>
      <c r="EB29" s="167">
        <f>'Production Summary'!$N$66</f>
        <v>192</v>
      </c>
      <c r="EC29" s="164">
        <v>0</v>
      </c>
      <c r="ED29" s="164">
        <f>'Production Summary'!$N$67</f>
        <v>96</v>
      </c>
      <c r="EE29" s="164">
        <v>0</v>
      </c>
      <c r="EF29" s="164">
        <f>'Production Summary'!$N$68</f>
        <v>96</v>
      </c>
      <c r="EG29" s="164">
        <v>0</v>
      </c>
      <c r="EH29" s="164">
        <f>'Production Summary'!$N$69</f>
        <v>340</v>
      </c>
      <c r="EI29" s="101">
        <f t="shared" si="90"/>
        <v>976157203.78903234</v>
      </c>
      <c r="EJ29" s="3"/>
      <c r="EK29" s="3"/>
      <c r="ER29" s="64" t="s">
        <v>45</v>
      </c>
      <c r="ES29" s="61" t="str">
        <f t="shared" si="33"/>
        <v>Pardeshi Milk Dairy</v>
      </c>
      <c r="ET29" s="24">
        <f t="shared" si="34"/>
        <v>976157203.78903234</v>
      </c>
    </row>
    <row r="30" spans="1:150" ht="15" customHeight="1">
      <c r="A30" t="b">
        <f>C30=Bhilai!C30</f>
        <v>1</v>
      </c>
      <c r="B30" s="60">
        <f t="shared" si="35"/>
        <v>25</v>
      </c>
      <c r="C30" s="162" t="str">
        <f>IF(Bhilai!C30="","",Bhilai!C30)</f>
        <v>Popular Traders</v>
      </c>
      <c r="D30" s="164">
        <f>'Production Summary'!$N$4</f>
        <v>666</v>
      </c>
      <c r="E30" s="164">
        <f>'Production Summary'!$M$4</f>
        <v>27.75</v>
      </c>
      <c r="F30" s="164">
        <v>0</v>
      </c>
      <c r="G30" s="164">
        <f>'Production Summary'!$N$5</f>
        <v>666</v>
      </c>
      <c r="H30" s="164">
        <f>'Production Summary'!$M$5</f>
        <v>27.75</v>
      </c>
      <c r="I30" s="164">
        <v>0</v>
      </c>
      <c r="J30" s="164">
        <f>'Production Summary'!$N$6</f>
        <v>200</v>
      </c>
      <c r="K30" s="328">
        <f>'Production Summary'!$M$6</f>
        <v>7.5</v>
      </c>
      <c r="L30" s="164">
        <v>0</v>
      </c>
      <c r="M30" s="365">
        <f>'Production Summary'!$N$7</f>
        <v>612.72</v>
      </c>
      <c r="N30" s="367">
        <f>'Production Summary'!$M$7</f>
        <v>25.53</v>
      </c>
      <c r="O30" s="164">
        <v>0</v>
      </c>
      <c r="P30" s="164">
        <f>'Production Summary'!$N$8</f>
        <v>780</v>
      </c>
      <c r="Q30" s="164">
        <f>'Production Summary'!$M$8</f>
        <v>65</v>
      </c>
      <c r="R30" s="164">
        <v>0</v>
      </c>
      <c r="S30" s="164">
        <f>'Production Summary'!$N$9</f>
        <v>720</v>
      </c>
      <c r="T30" s="164">
        <f>'Production Summary'!$M$9</f>
        <v>60</v>
      </c>
      <c r="U30" s="164">
        <v>0</v>
      </c>
      <c r="V30" s="164">
        <f>'Production Summary'!$N$10</f>
        <v>876</v>
      </c>
      <c r="W30" s="164">
        <f>'Production Summary'!$M$10</f>
        <v>73</v>
      </c>
      <c r="X30" s="164">
        <v>0</v>
      </c>
      <c r="Y30" s="164">
        <f>'Production Summary'!$N$14</f>
        <v>177</v>
      </c>
      <c r="Z30" s="328">
        <f>'Production Summary'!$M$14</f>
        <v>14.75</v>
      </c>
      <c r="AA30" s="164">
        <v>0</v>
      </c>
      <c r="AB30" s="167">
        <f t="shared" si="37"/>
        <v>126</v>
      </c>
      <c r="AC30" s="164">
        <f>'Production Summary'!$M$16</f>
        <v>21</v>
      </c>
      <c r="AD30" s="164">
        <v>0</v>
      </c>
      <c r="AE30" s="164">
        <f>'Production Summary'!$N$16</f>
        <v>252</v>
      </c>
      <c r="AF30" s="164">
        <f>'Production Summary'!$M$16</f>
        <v>21</v>
      </c>
      <c r="AG30" s="164">
        <v>0</v>
      </c>
      <c r="AH30" s="164">
        <f>'Production Summary'!$N$18</f>
        <v>1035</v>
      </c>
      <c r="AI30" s="164">
        <f>'Production Summary'!$M$18</f>
        <v>17.25</v>
      </c>
      <c r="AJ30" s="164">
        <v>0</v>
      </c>
      <c r="AK30" s="164">
        <f>'Production Summary'!$N$19</f>
        <v>870</v>
      </c>
      <c r="AL30" s="164">
        <f>'Production Summary'!$M$19</f>
        <v>29</v>
      </c>
      <c r="AM30" s="164">
        <v>0</v>
      </c>
      <c r="AN30" s="164">
        <f>'Production Summary'!$N$20</f>
        <v>864</v>
      </c>
      <c r="AO30" s="164">
        <f>'Production Summary'!$M$20</f>
        <v>72</v>
      </c>
      <c r="AP30" s="164">
        <v>0</v>
      </c>
      <c r="AQ30" s="164">
        <f>'Production Summary'!$N$21</f>
        <v>670</v>
      </c>
      <c r="AR30" s="164">
        <f>'Production Summary'!$M$21</f>
        <v>335</v>
      </c>
      <c r="AS30" s="164">
        <v>0</v>
      </c>
      <c r="AT30" s="386">
        <f>'Production Summary'!$N$22</f>
        <v>375</v>
      </c>
      <c r="AU30" s="164">
        <f>'Production Summary'!$N$23</f>
        <v>1050</v>
      </c>
      <c r="AV30" s="164">
        <f>'Production Summary'!$N$25</f>
        <v>300</v>
      </c>
      <c r="AW30" s="164">
        <f>'Production Summary'!$M$25</f>
        <v>25</v>
      </c>
      <c r="AX30" s="164">
        <v>0</v>
      </c>
      <c r="AY30" s="164">
        <f>'Production Summary'!$N$26</f>
        <v>300</v>
      </c>
      <c r="AZ30" s="164">
        <f>'Production Summary'!$M$26</f>
        <v>25</v>
      </c>
      <c r="BA30" s="164">
        <v>0</v>
      </c>
      <c r="BB30" s="164">
        <f>'Production Summary'!$N$28</f>
        <v>777</v>
      </c>
      <c r="BC30" s="164">
        <f>'Production Summary'!$M$28</f>
        <v>12.95</v>
      </c>
      <c r="BD30" s="164">
        <v>0</v>
      </c>
      <c r="BE30" s="164">
        <f>'Production Summary'!$N$29</f>
        <v>612</v>
      </c>
      <c r="BF30" s="164">
        <f>'Production Summary'!$M$29</f>
        <v>51</v>
      </c>
      <c r="BG30" s="164">
        <v>0</v>
      </c>
      <c r="BH30" s="164">
        <f>'Production Summary'!$N$30</f>
        <v>500</v>
      </c>
      <c r="BI30" s="164">
        <f>'Production Summary'!$M$30</f>
        <v>250</v>
      </c>
      <c r="BJ30" s="164">
        <v>0</v>
      </c>
      <c r="BK30" s="386"/>
      <c r="BL30" s="164">
        <f>'Production Summary'!$N$32</f>
        <v>875</v>
      </c>
      <c r="BM30" s="164">
        <f>'Production Summary'!$N$34</f>
        <v>360.59999999999997</v>
      </c>
      <c r="BN30" s="164">
        <f>'Production Summary'!$M$34</f>
        <v>6.01</v>
      </c>
      <c r="BO30" s="164">
        <v>0</v>
      </c>
      <c r="BP30" s="164">
        <f>'Production Summary'!$N$36</f>
        <v>717</v>
      </c>
      <c r="BQ30" s="164">
        <f>'Production Summary'!$M$36</f>
        <v>11.95</v>
      </c>
      <c r="BR30" s="164">
        <v>0</v>
      </c>
      <c r="BS30" s="164">
        <f>'Production Summary'!$N$37</f>
        <v>210</v>
      </c>
      <c r="BT30" s="164">
        <f>'Production Summary'!$M$37</f>
        <v>21</v>
      </c>
      <c r="BU30" s="164">
        <v>0</v>
      </c>
      <c r="BV30" s="164">
        <f>'Production Summary'!$N$38</f>
        <v>280</v>
      </c>
      <c r="BW30" s="164">
        <f>'Production Summary'!$M$38</f>
        <v>28</v>
      </c>
      <c r="BX30" s="164">
        <v>0</v>
      </c>
      <c r="BY30" s="165">
        <f>'Production Summary'!$N$39</f>
        <v>300.38406247988502</v>
      </c>
      <c r="BZ30" s="164">
        <f>'Production Summary'!$M$39</f>
        <v>30.038406247988501</v>
      </c>
      <c r="CA30" s="164">
        <v>0</v>
      </c>
      <c r="CB30" s="164">
        <f>'Production Summary'!$N$40</f>
        <v>131.30000000000001</v>
      </c>
      <c r="CC30" s="164">
        <f>'Production Summary'!$M$40</f>
        <v>13.13</v>
      </c>
      <c r="CD30" s="164">
        <v>0</v>
      </c>
      <c r="CE30" s="164">
        <f>'Production Summary'!$N$42</f>
        <v>1136.3519999999996</v>
      </c>
      <c r="CF30" s="164">
        <f>'Production Summary'!$M$42</f>
        <v>81.167999999999978</v>
      </c>
      <c r="CG30" s="164">
        <v>0</v>
      </c>
      <c r="CH30" s="164">
        <v>0</v>
      </c>
      <c r="CI30" s="164">
        <f>'Production Summary'!$N$43</f>
        <v>184</v>
      </c>
      <c r="CJ30" s="164">
        <v>0</v>
      </c>
      <c r="CK30" s="164">
        <f>'Production Summary'!$N$44</f>
        <v>355</v>
      </c>
      <c r="CL30" s="164">
        <v>0</v>
      </c>
      <c r="CM30" s="375">
        <f>'Production Summary'!$N$45</f>
        <v>1650</v>
      </c>
      <c r="CN30" s="164">
        <f>'Production Summary'!$N$46</f>
        <v>270</v>
      </c>
      <c r="CO30" s="164">
        <f>'Production Summary'!$N$47</f>
        <v>1350</v>
      </c>
      <c r="CP30" s="166"/>
      <c r="CQ30" s="164">
        <f>'Production Summary'!$N$49</f>
        <v>8004.1580041580037</v>
      </c>
      <c r="CR30" s="164">
        <f>'Production Summary'!$M$49</f>
        <v>66.701316701316699</v>
      </c>
      <c r="CS30" s="164">
        <f>'Production Summary'!$N$50</f>
        <v>13331.600831600828</v>
      </c>
      <c r="CT30" s="164">
        <f>'Production Summary'!$M$50</f>
        <v>148.1288981288981</v>
      </c>
      <c r="CU30" s="164">
        <f>'Production Summary'!$N$51</f>
        <v>12785.862785862784</v>
      </c>
      <c r="CV30" s="164">
        <f>'Production Summary'!$M$51</f>
        <v>355.16285516285512</v>
      </c>
      <c r="CW30" s="164">
        <f>'Production Summary'!$N$52</f>
        <v>12629.937629937627</v>
      </c>
      <c r="CX30" s="164">
        <f>'Production Summary'!$M$52</f>
        <v>701.66320166320156</v>
      </c>
      <c r="CY30" s="164">
        <f>'Production Summary'!$N$53</f>
        <v>12396.049896049895</v>
      </c>
      <c r="CZ30" s="164">
        <f>'Production Summary'!$M$53</f>
        <v>688.66943866943859</v>
      </c>
      <c r="DA30" s="164">
        <f>'Production Summary'!$N$54</f>
        <v>13799.376299376298</v>
      </c>
      <c r="DB30" s="164">
        <f>'Production Summary'!$M$54</f>
        <v>766.63201663201653</v>
      </c>
      <c r="DC30" s="531">
        <f>'Production Summary'!$N$60</f>
        <v>12863.825363825363</v>
      </c>
      <c r="DD30" s="531">
        <f>'Production Summary'!$M$60</f>
        <v>714.65696465696465</v>
      </c>
      <c r="DE30" s="167">
        <f>'Production Summary'!$N$59</f>
        <v>11148.648648648648</v>
      </c>
      <c r="DF30" s="531">
        <f>'Production Summary'!$M$59</f>
        <v>619.36936936936934</v>
      </c>
      <c r="DG30" s="164">
        <f>'Production Summary'!$N$55</f>
        <v>13842.68884268884</v>
      </c>
      <c r="DH30" s="164">
        <f>'Production Summary'!$M$55</f>
        <v>3460.67221067221</v>
      </c>
      <c r="DI30" s="164">
        <f>'Production Summary'!$N$56</f>
        <v>13097.713097713096</v>
      </c>
      <c r="DJ30" s="164">
        <f>'Production Summary'!$M$56</f>
        <v>163.72141372141371</v>
      </c>
      <c r="DK30" s="164">
        <f>'Production Summary'!$N$57</f>
        <v>14189.189189189186</v>
      </c>
      <c r="DL30" s="164">
        <f>'Production Summary'!$M$57</f>
        <v>394.14414414414409</v>
      </c>
      <c r="DM30" s="164">
        <f>'Production Summary'!$N$58</f>
        <v>14017.671517671517</v>
      </c>
      <c r="DN30" s="164">
        <f>'Production Summary'!$M$58</f>
        <v>778.75952875952873</v>
      </c>
      <c r="DO30" s="167">
        <f>'Production Summary'!$N$61</f>
        <v>4500</v>
      </c>
      <c r="DP30" s="531">
        <f>'Production Summary'!$M$61</f>
        <v>750</v>
      </c>
      <c r="DQ30" s="164">
        <v>0</v>
      </c>
      <c r="DR30" s="164">
        <f>'Production Summary'!$N$62</f>
        <v>8900</v>
      </c>
      <c r="DS30" s="164">
        <f>'Production Summary'!$N$70</f>
        <v>300</v>
      </c>
      <c r="DT30" s="328">
        <f>'Production Summary'!$M$70</f>
        <v>25</v>
      </c>
      <c r="DU30" s="164">
        <v>0</v>
      </c>
      <c r="DV30" s="164">
        <f>'Production Summary'!$N$71</f>
        <v>150</v>
      </c>
      <c r="DW30" s="164">
        <v>0</v>
      </c>
      <c r="DX30" s="164">
        <f>'Production Summary'!$N$64</f>
        <v>192</v>
      </c>
      <c r="DY30" s="164">
        <v>0</v>
      </c>
      <c r="DZ30" s="167">
        <f>'Production Summary'!$N$65</f>
        <v>384</v>
      </c>
      <c r="EA30" s="164">
        <v>0</v>
      </c>
      <c r="EB30" s="167">
        <f>'Production Summary'!$N$66</f>
        <v>192</v>
      </c>
      <c r="EC30" s="164">
        <v>0</v>
      </c>
      <c r="ED30" s="164">
        <f>'Production Summary'!$N$67</f>
        <v>96</v>
      </c>
      <c r="EE30" s="164">
        <v>0</v>
      </c>
      <c r="EF30" s="164">
        <f>'Production Summary'!$N$68</f>
        <v>96</v>
      </c>
      <c r="EG30" s="164">
        <v>0</v>
      </c>
      <c r="EH30" s="164">
        <f>'Production Summary'!$N$69</f>
        <v>340</v>
      </c>
      <c r="EI30" s="101">
        <f t="shared" si="90"/>
        <v>976157203.78903234</v>
      </c>
      <c r="EJ30" s="3"/>
      <c r="EK30" s="3"/>
      <c r="ER30" s="64" t="s">
        <v>46</v>
      </c>
      <c r="ES30" s="61" t="str">
        <f t="shared" si="33"/>
        <v>Popular Traders</v>
      </c>
      <c r="ET30" s="24">
        <f t="shared" si="34"/>
        <v>976157203.78903234</v>
      </c>
    </row>
    <row r="31" spans="1:150" ht="15" customHeight="1">
      <c r="A31" t="b">
        <f>C31=Bhilai!C31</f>
        <v>1</v>
      </c>
      <c r="B31" s="60">
        <f t="shared" si="35"/>
        <v>26</v>
      </c>
      <c r="C31" s="162" t="str">
        <f>IF(Bhilai!C31="","",Bhilai!C31)</f>
        <v>Tripti Misthan</v>
      </c>
      <c r="D31" s="164">
        <f>'Production Summary'!$N$4</f>
        <v>666</v>
      </c>
      <c r="E31" s="164">
        <f>'Production Summary'!$M$4</f>
        <v>27.75</v>
      </c>
      <c r="F31" s="164">
        <v>0</v>
      </c>
      <c r="G31" s="164">
        <f>'Production Summary'!$N$5</f>
        <v>666</v>
      </c>
      <c r="H31" s="164">
        <f>'Production Summary'!$M$5</f>
        <v>27.75</v>
      </c>
      <c r="I31" s="164">
        <v>0</v>
      </c>
      <c r="J31" s="164">
        <f>'Production Summary'!$N$6</f>
        <v>200</v>
      </c>
      <c r="K31" s="328">
        <f>'Production Summary'!$M$6</f>
        <v>7.5</v>
      </c>
      <c r="L31" s="164">
        <v>0</v>
      </c>
      <c r="M31" s="365">
        <f>'Production Summary'!$N$7</f>
        <v>612.72</v>
      </c>
      <c r="N31" s="367">
        <f>'Production Summary'!$M$7</f>
        <v>25.53</v>
      </c>
      <c r="O31" s="164">
        <v>0</v>
      </c>
      <c r="P31" s="164">
        <f>'Production Summary'!$N$8</f>
        <v>780</v>
      </c>
      <c r="Q31" s="164">
        <f>'Production Summary'!$M$8</f>
        <v>65</v>
      </c>
      <c r="R31" s="164">
        <v>0</v>
      </c>
      <c r="S31" s="164">
        <f>'Production Summary'!$N$9</f>
        <v>720</v>
      </c>
      <c r="T31" s="164">
        <f>'Production Summary'!$M$9</f>
        <v>60</v>
      </c>
      <c r="U31" s="164">
        <v>0</v>
      </c>
      <c r="V31" s="164">
        <f>'Production Summary'!$N$10</f>
        <v>876</v>
      </c>
      <c r="W31" s="164">
        <f>'Production Summary'!$M$10</f>
        <v>73</v>
      </c>
      <c r="X31" s="164">
        <v>0</v>
      </c>
      <c r="Y31" s="164">
        <f>'Production Summary'!$N$14</f>
        <v>177</v>
      </c>
      <c r="Z31" s="328">
        <f>'Production Summary'!$M$14</f>
        <v>14.75</v>
      </c>
      <c r="AA31" s="164">
        <v>0</v>
      </c>
      <c r="AB31" s="167">
        <f t="shared" si="37"/>
        <v>126</v>
      </c>
      <c r="AC31" s="164">
        <f>'Production Summary'!$M$16</f>
        <v>21</v>
      </c>
      <c r="AD31" s="164">
        <v>0</v>
      </c>
      <c r="AE31" s="164">
        <f>'Production Summary'!$N$16</f>
        <v>252</v>
      </c>
      <c r="AF31" s="164">
        <f>'Production Summary'!$M$16</f>
        <v>21</v>
      </c>
      <c r="AG31" s="164">
        <v>0</v>
      </c>
      <c r="AH31" s="164">
        <f>'Production Summary'!$N$18</f>
        <v>1035</v>
      </c>
      <c r="AI31" s="164">
        <f>'Production Summary'!$M$18</f>
        <v>17.25</v>
      </c>
      <c r="AJ31" s="164">
        <v>0</v>
      </c>
      <c r="AK31" s="164">
        <f>'Production Summary'!$N$19</f>
        <v>870</v>
      </c>
      <c r="AL31" s="164">
        <f>'Production Summary'!$M$19</f>
        <v>29</v>
      </c>
      <c r="AM31" s="164">
        <v>0</v>
      </c>
      <c r="AN31" s="164">
        <f>'Production Summary'!$N$20</f>
        <v>864</v>
      </c>
      <c r="AO31" s="164">
        <f>'Production Summary'!$M$20</f>
        <v>72</v>
      </c>
      <c r="AP31" s="164">
        <v>0</v>
      </c>
      <c r="AQ31" s="164">
        <f>'Production Summary'!$N$21</f>
        <v>670</v>
      </c>
      <c r="AR31" s="164">
        <f>'Production Summary'!$M$21</f>
        <v>335</v>
      </c>
      <c r="AS31" s="164">
        <v>0</v>
      </c>
      <c r="AT31" s="386">
        <f>'Production Summary'!$N$22</f>
        <v>375</v>
      </c>
      <c r="AU31" s="164">
        <f>'Production Summary'!$N$23</f>
        <v>1050</v>
      </c>
      <c r="AV31" s="164">
        <f>'Production Summary'!$N$25</f>
        <v>300</v>
      </c>
      <c r="AW31" s="164">
        <f>'Production Summary'!$M$25</f>
        <v>25</v>
      </c>
      <c r="AX31" s="164">
        <v>0</v>
      </c>
      <c r="AY31" s="164">
        <f>'Production Summary'!$N$26</f>
        <v>300</v>
      </c>
      <c r="AZ31" s="164">
        <f>'Production Summary'!$M$26</f>
        <v>25</v>
      </c>
      <c r="BA31" s="164">
        <v>0</v>
      </c>
      <c r="BB31" s="164">
        <f>'Production Summary'!$N$28</f>
        <v>777</v>
      </c>
      <c r="BC31" s="164">
        <f>'Production Summary'!$M$28</f>
        <v>12.95</v>
      </c>
      <c r="BD31" s="164">
        <v>0</v>
      </c>
      <c r="BE31" s="164">
        <f>'Production Summary'!$N$29</f>
        <v>612</v>
      </c>
      <c r="BF31" s="164">
        <f>'Production Summary'!$M$29</f>
        <v>51</v>
      </c>
      <c r="BG31" s="164">
        <v>0</v>
      </c>
      <c r="BH31" s="164">
        <f>'Production Summary'!$N$30</f>
        <v>500</v>
      </c>
      <c r="BI31" s="164">
        <f>'Production Summary'!$M$30</f>
        <v>250</v>
      </c>
      <c r="BJ31" s="164">
        <v>0</v>
      </c>
      <c r="BK31" s="386"/>
      <c r="BL31" s="164">
        <f>'Production Summary'!$N$32</f>
        <v>875</v>
      </c>
      <c r="BM31" s="164">
        <f>'Production Summary'!$N$34</f>
        <v>360.59999999999997</v>
      </c>
      <c r="BN31" s="164">
        <f>'Production Summary'!$M$34</f>
        <v>6.01</v>
      </c>
      <c r="BO31" s="164">
        <v>0</v>
      </c>
      <c r="BP31" s="164">
        <f>'Production Summary'!$N$36</f>
        <v>717</v>
      </c>
      <c r="BQ31" s="164">
        <f>'Production Summary'!$M$36</f>
        <v>11.95</v>
      </c>
      <c r="BR31" s="164">
        <v>0</v>
      </c>
      <c r="BS31" s="164">
        <f>'Production Summary'!$N$37</f>
        <v>210</v>
      </c>
      <c r="BT31" s="164">
        <f>'Production Summary'!$M$37</f>
        <v>21</v>
      </c>
      <c r="BU31" s="164">
        <v>0</v>
      </c>
      <c r="BV31" s="164">
        <f>'Production Summary'!$N$38</f>
        <v>280</v>
      </c>
      <c r="BW31" s="164">
        <f>'Production Summary'!$M$38</f>
        <v>28</v>
      </c>
      <c r="BX31" s="164">
        <v>0</v>
      </c>
      <c r="BY31" s="165">
        <f>'Production Summary'!$N$39</f>
        <v>300.38406247988502</v>
      </c>
      <c r="BZ31" s="164">
        <f>'Production Summary'!$M$39</f>
        <v>30.038406247988501</v>
      </c>
      <c r="CA31" s="164">
        <v>0</v>
      </c>
      <c r="CB31" s="164">
        <f>'Production Summary'!$N$40</f>
        <v>131.30000000000001</v>
      </c>
      <c r="CC31" s="164">
        <f>'Production Summary'!$M$40</f>
        <v>13.13</v>
      </c>
      <c r="CD31" s="164">
        <v>0</v>
      </c>
      <c r="CE31" s="164">
        <f>'Production Summary'!$N$42</f>
        <v>1136.3519999999996</v>
      </c>
      <c r="CF31" s="164">
        <f>'Production Summary'!$M$42</f>
        <v>81.167999999999978</v>
      </c>
      <c r="CG31" s="164">
        <v>0</v>
      </c>
      <c r="CH31" s="164">
        <v>0</v>
      </c>
      <c r="CI31" s="164">
        <f>'Production Summary'!$N$43</f>
        <v>184</v>
      </c>
      <c r="CJ31" s="164">
        <v>0</v>
      </c>
      <c r="CK31" s="164">
        <f>'Production Summary'!$N$44</f>
        <v>355</v>
      </c>
      <c r="CL31" s="164">
        <v>0</v>
      </c>
      <c r="CM31" s="375">
        <f>'Production Summary'!$N$45</f>
        <v>1650</v>
      </c>
      <c r="CN31" s="164">
        <f>'Production Summary'!$N$46</f>
        <v>270</v>
      </c>
      <c r="CO31" s="164">
        <f>'Production Summary'!$N$47</f>
        <v>1350</v>
      </c>
      <c r="CP31" s="166"/>
      <c r="CQ31" s="164">
        <f>'Production Summary'!$N$49</f>
        <v>8004.1580041580037</v>
      </c>
      <c r="CR31" s="164">
        <f>'Production Summary'!$M$49</f>
        <v>66.701316701316699</v>
      </c>
      <c r="CS31" s="164">
        <f>'Production Summary'!$N$50</f>
        <v>13331.600831600828</v>
      </c>
      <c r="CT31" s="164">
        <f>'Production Summary'!$M$50</f>
        <v>148.1288981288981</v>
      </c>
      <c r="CU31" s="164">
        <f>'Production Summary'!$N$51</f>
        <v>12785.862785862784</v>
      </c>
      <c r="CV31" s="164">
        <f>'Production Summary'!$M$51</f>
        <v>355.16285516285512</v>
      </c>
      <c r="CW31" s="164">
        <f>'Production Summary'!$N$52</f>
        <v>12629.937629937627</v>
      </c>
      <c r="CX31" s="164">
        <f>'Production Summary'!$M$52</f>
        <v>701.66320166320156</v>
      </c>
      <c r="CY31" s="164">
        <f>'Production Summary'!$N$53</f>
        <v>12396.049896049895</v>
      </c>
      <c r="CZ31" s="164">
        <f>'Production Summary'!$M$53</f>
        <v>688.66943866943859</v>
      </c>
      <c r="DA31" s="164">
        <f>'Production Summary'!$N$54</f>
        <v>13799.376299376298</v>
      </c>
      <c r="DB31" s="164">
        <f>'Production Summary'!$M$54</f>
        <v>766.63201663201653</v>
      </c>
      <c r="DC31" s="531">
        <f>'Production Summary'!$N$60</f>
        <v>12863.825363825363</v>
      </c>
      <c r="DD31" s="531">
        <f>'Production Summary'!$M$60</f>
        <v>714.65696465696465</v>
      </c>
      <c r="DE31" s="167">
        <f>'Production Summary'!$N$59</f>
        <v>11148.648648648648</v>
      </c>
      <c r="DF31" s="531">
        <f>'Production Summary'!$M$59</f>
        <v>619.36936936936934</v>
      </c>
      <c r="DG31" s="164">
        <f>'Production Summary'!$N$55</f>
        <v>13842.68884268884</v>
      </c>
      <c r="DH31" s="164">
        <f>'Production Summary'!$M$55</f>
        <v>3460.67221067221</v>
      </c>
      <c r="DI31" s="164">
        <f>'Production Summary'!$N$56</f>
        <v>13097.713097713096</v>
      </c>
      <c r="DJ31" s="164">
        <f>'Production Summary'!$M$56</f>
        <v>163.72141372141371</v>
      </c>
      <c r="DK31" s="164">
        <f>'Production Summary'!$N$57</f>
        <v>14189.189189189186</v>
      </c>
      <c r="DL31" s="164">
        <f>'Production Summary'!$M$57</f>
        <v>394.14414414414409</v>
      </c>
      <c r="DM31" s="164">
        <f>'Production Summary'!$N$58</f>
        <v>14017.671517671517</v>
      </c>
      <c r="DN31" s="164">
        <f>'Production Summary'!$M$58</f>
        <v>778.75952875952873</v>
      </c>
      <c r="DO31" s="167">
        <f>'Production Summary'!$N$61</f>
        <v>4500</v>
      </c>
      <c r="DP31" s="531">
        <f>'Production Summary'!$M$61</f>
        <v>750</v>
      </c>
      <c r="DQ31" s="164">
        <v>0</v>
      </c>
      <c r="DR31" s="167">
        <v>8500</v>
      </c>
      <c r="DS31" s="164">
        <f>'Production Summary'!$N$70</f>
        <v>300</v>
      </c>
      <c r="DT31" s="328">
        <f>'Production Summary'!$M$70</f>
        <v>25</v>
      </c>
      <c r="DU31" s="164">
        <v>0</v>
      </c>
      <c r="DV31" s="164">
        <f>'Production Summary'!$N$71</f>
        <v>150</v>
      </c>
      <c r="DW31" s="164">
        <v>0</v>
      </c>
      <c r="DX31" s="164">
        <f>'Production Summary'!$N$64</f>
        <v>192</v>
      </c>
      <c r="DY31" s="164">
        <v>0</v>
      </c>
      <c r="DZ31" s="167">
        <f>'Production Summary'!$N$65</f>
        <v>384</v>
      </c>
      <c r="EA31" s="164">
        <v>0</v>
      </c>
      <c r="EB31" s="167">
        <f>'Production Summary'!$N$66</f>
        <v>192</v>
      </c>
      <c r="EC31" s="164">
        <v>0</v>
      </c>
      <c r="ED31" s="164">
        <f>'Production Summary'!$N$67</f>
        <v>96</v>
      </c>
      <c r="EE31" s="164">
        <v>0</v>
      </c>
      <c r="EF31" s="164">
        <f>'Production Summary'!$N$68</f>
        <v>96</v>
      </c>
      <c r="EG31" s="164">
        <v>0</v>
      </c>
      <c r="EH31" s="164">
        <f>'Production Summary'!$N$69</f>
        <v>340</v>
      </c>
      <c r="EI31" s="101">
        <f t="shared" si="90"/>
        <v>972357203.78903234</v>
      </c>
      <c r="EJ31" s="3"/>
      <c r="EK31" s="3"/>
      <c r="ER31" s="64" t="s">
        <v>47</v>
      </c>
      <c r="ES31" s="61" t="str">
        <f t="shared" si="33"/>
        <v>Tripti Misthan</v>
      </c>
      <c r="ET31" s="24">
        <f t="shared" si="34"/>
        <v>972357203.78903234</v>
      </c>
    </row>
    <row r="32" spans="1:150" ht="15" customHeight="1">
      <c r="A32" t="b">
        <f>C32=Bhilai!C32</f>
        <v>1</v>
      </c>
      <c r="B32" s="60">
        <f t="shared" si="35"/>
        <v>27</v>
      </c>
      <c r="C32" s="162" t="str">
        <f>IF(Bhilai!C32="","",Bhilai!C32)</f>
        <v/>
      </c>
      <c r="D32" s="164">
        <f>'Production Summary'!$N$4</f>
        <v>666</v>
      </c>
      <c r="E32" s="164">
        <f>'Production Summary'!$M$4</f>
        <v>27.75</v>
      </c>
      <c r="F32" s="164">
        <v>0</v>
      </c>
      <c r="G32" s="164">
        <f>'Production Summary'!$N$5</f>
        <v>666</v>
      </c>
      <c r="H32" s="164">
        <f>'Production Summary'!$M$5</f>
        <v>27.75</v>
      </c>
      <c r="I32" s="164">
        <v>0</v>
      </c>
      <c r="J32" s="164">
        <f>'Production Summary'!$N$6</f>
        <v>200</v>
      </c>
      <c r="K32" s="328">
        <f>'Production Summary'!$M$6</f>
        <v>7.5</v>
      </c>
      <c r="L32" s="164">
        <v>0</v>
      </c>
      <c r="M32" s="365">
        <f>'Production Summary'!$N$7</f>
        <v>612.72</v>
      </c>
      <c r="N32" s="367">
        <f>'Production Summary'!$M$7</f>
        <v>25.53</v>
      </c>
      <c r="O32" s="164">
        <v>0</v>
      </c>
      <c r="P32" s="164">
        <f>'Production Summary'!$N$8</f>
        <v>780</v>
      </c>
      <c r="Q32" s="164">
        <f>'Production Summary'!$M$8</f>
        <v>65</v>
      </c>
      <c r="R32" s="164">
        <v>0</v>
      </c>
      <c r="S32" s="164">
        <f>'Production Summary'!$N$9</f>
        <v>720</v>
      </c>
      <c r="T32" s="164">
        <f>'Production Summary'!$M$9</f>
        <v>60</v>
      </c>
      <c r="U32" s="164">
        <v>0</v>
      </c>
      <c r="V32" s="164">
        <f>'Production Summary'!$N$10</f>
        <v>876</v>
      </c>
      <c r="W32" s="164">
        <f>'Production Summary'!$M$10</f>
        <v>73</v>
      </c>
      <c r="X32" s="164">
        <v>0</v>
      </c>
      <c r="Y32" s="164">
        <f>'Production Summary'!$N$14</f>
        <v>177</v>
      </c>
      <c r="Z32" s="328">
        <f>'Production Summary'!$M$14</f>
        <v>14.75</v>
      </c>
      <c r="AA32" s="164">
        <v>0</v>
      </c>
      <c r="AB32" s="167">
        <f t="shared" si="37"/>
        <v>126</v>
      </c>
      <c r="AC32" s="164">
        <f>'Production Summary'!$M$16</f>
        <v>21</v>
      </c>
      <c r="AD32" s="164">
        <v>0</v>
      </c>
      <c r="AE32" s="164">
        <f>'Production Summary'!$N$16</f>
        <v>252</v>
      </c>
      <c r="AF32" s="164">
        <f>'Production Summary'!$M$16</f>
        <v>21</v>
      </c>
      <c r="AG32" s="164">
        <v>0</v>
      </c>
      <c r="AH32" s="164">
        <f>'Production Summary'!$N$18</f>
        <v>1035</v>
      </c>
      <c r="AI32" s="164">
        <f>'Production Summary'!$M$18</f>
        <v>17.25</v>
      </c>
      <c r="AJ32" s="164">
        <v>0</v>
      </c>
      <c r="AK32" s="164">
        <f>'Production Summary'!$N$19</f>
        <v>870</v>
      </c>
      <c r="AL32" s="164">
        <f>'Production Summary'!$M$19</f>
        <v>29</v>
      </c>
      <c r="AM32" s="164">
        <v>0</v>
      </c>
      <c r="AN32" s="164">
        <f>'Production Summary'!$N$20</f>
        <v>864</v>
      </c>
      <c r="AO32" s="164">
        <f>'Production Summary'!$M$20</f>
        <v>72</v>
      </c>
      <c r="AP32" s="164">
        <v>0</v>
      </c>
      <c r="AQ32" s="164">
        <f>'Production Summary'!$N$21</f>
        <v>670</v>
      </c>
      <c r="AR32" s="164">
        <f>'Production Summary'!$M$21</f>
        <v>335</v>
      </c>
      <c r="AS32" s="164">
        <v>0</v>
      </c>
      <c r="AT32" s="386">
        <f>'Production Summary'!$N$22</f>
        <v>375</v>
      </c>
      <c r="AU32" s="164">
        <f>'Production Summary'!$N$23</f>
        <v>1050</v>
      </c>
      <c r="AV32" s="164">
        <f>'Production Summary'!$N$25</f>
        <v>300</v>
      </c>
      <c r="AW32" s="164">
        <f>'Production Summary'!$M$25</f>
        <v>25</v>
      </c>
      <c r="AX32" s="164">
        <v>0</v>
      </c>
      <c r="AY32" s="164">
        <f>'Production Summary'!$N$26</f>
        <v>300</v>
      </c>
      <c r="AZ32" s="164">
        <f>'Production Summary'!$M$26</f>
        <v>25</v>
      </c>
      <c r="BA32" s="164">
        <v>0</v>
      </c>
      <c r="BB32" s="164">
        <f>'Production Summary'!$N$28</f>
        <v>777</v>
      </c>
      <c r="BC32" s="164">
        <f>'Production Summary'!$M$28</f>
        <v>12.95</v>
      </c>
      <c r="BD32" s="164">
        <v>0</v>
      </c>
      <c r="BE32" s="164">
        <f>'Production Summary'!$N$29</f>
        <v>612</v>
      </c>
      <c r="BF32" s="164">
        <f>'Production Summary'!$M$29</f>
        <v>51</v>
      </c>
      <c r="BG32" s="164">
        <v>0</v>
      </c>
      <c r="BH32" s="164">
        <f>'Production Summary'!$N$30</f>
        <v>500</v>
      </c>
      <c r="BI32" s="164">
        <f>'Production Summary'!$M$30</f>
        <v>250</v>
      </c>
      <c r="BJ32" s="164">
        <v>0</v>
      </c>
      <c r="BK32" s="386"/>
      <c r="BL32" s="164">
        <f>'Production Summary'!$N$32</f>
        <v>875</v>
      </c>
      <c r="BM32" s="164">
        <f>'Production Summary'!$N$34</f>
        <v>360.59999999999997</v>
      </c>
      <c r="BN32" s="164">
        <f>'Production Summary'!$M$34</f>
        <v>6.01</v>
      </c>
      <c r="BO32" s="164">
        <v>0</v>
      </c>
      <c r="BP32" s="164">
        <f>'Production Summary'!$N$36</f>
        <v>717</v>
      </c>
      <c r="BQ32" s="164">
        <f>'Production Summary'!$M$36</f>
        <v>11.95</v>
      </c>
      <c r="BR32" s="164">
        <v>0</v>
      </c>
      <c r="BS32" s="164">
        <f>'Production Summary'!$N$37</f>
        <v>210</v>
      </c>
      <c r="BT32" s="164">
        <f>'Production Summary'!$M$37</f>
        <v>21</v>
      </c>
      <c r="BU32" s="164">
        <v>0</v>
      </c>
      <c r="BV32" s="164">
        <f>'Production Summary'!$N$38</f>
        <v>280</v>
      </c>
      <c r="BW32" s="164">
        <f>'Production Summary'!$M$38</f>
        <v>28</v>
      </c>
      <c r="BX32" s="164">
        <v>0</v>
      </c>
      <c r="BY32" s="165">
        <f>'Production Summary'!$N$39</f>
        <v>300.38406247988502</v>
      </c>
      <c r="BZ32" s="164">
        <f>'Production Summary'!$M$39</f>
        <v>30.038406247988501</v>
      </c>
      <c r="CA32" s="164">
        <v>0</v>
      </c>
      <c r="CB32" s="164">
        <f>'Production Summary'!$N$40</f>
        <v>131.30000000000001</v>
      </c>
      <c r="CC32" s="164">
        <f>'Production Summary'!$M$40</f>
        <v>13.13</v>
      </c>
      <c r="CD32" s="164">
        <v>0</v>
      </c>
      <c r="CE32" s="164">
        <f>'Production Summary'!$N$42</f>
        <v>1136.3519999999996</v>
      </c>
      <c r="CF32" s="164">
        <f>'Production Summary'!$M$42</f>
        <v>81.167999999999978</v>
      </c>
      <c r="CG32" s="164">
        <v>0</v>
      </c>
      <c r="CH32" s="164">
        <v>0</v>
      </c>
      <c r="CI32" s="164">
        <f>'Production Summary'!$N$43</f>
        <v>184</v>
      </c>
      <c r="CJ32" s="164">
        <v>0</v>
      </c>
      <c r="CK32" s="164">
        <f>'Production Summary'!$N$44</f>
        <v>355</v>
      </c>
      <c r="CL32" s="164">
        <v>0</v>
      </c>
      <c r="CM32" s="375">
        <f>'Production Summary'!$N$45</f>
        <v>1650</v>
      </c>
      <c r="CN32" s="164">
        <f>'Production Summary'!$N$46</f>
        <v>270</v>
      </c>
      <c r="CO32" s="164">
        <f>'Production Summary'!$N$47</f>
        <v>1350</v>
      </c>
      <c r="CP32" s="166"/>
      <c r="CQ32" s="164">
        <f>'Production Summary'!$N$49</f>
        <v>8004.1580041580037</v>
      </c>
      <c r="CR32" s="164">
        <f>'Production Summary'!$M$49</f>
        <v>66.701316701316699</v>
      </c>
      <c r="CS32" s="164">
        <f>'Production Summary'!$N$50</f>
        <v>13331.600831600828</v>
      </c>
      <c r="CT32" s="164">
        <f>'Production Summary'!$M$50</f>
        <v>148.1288981288981</v>
      </c>
      <c r="CU32" s="164">
        <f>'Production Summary'!$N$51</f>
        <v>12785.862785862784</v>
      </c>
      <c r="CV32" s="164">
        <f>'Production Summary'!$M$51</f>
        <v>355.16285516285512</v>
      </c>
      <c r="CW32" s="164">
        <f>'Production Summary'!$N$52</f>
        <v>12629.937629937627</v>
      </c>
      <c r="CX32" s="164">
        <f>'Production Summary'!$M$52</f>
        <v>701.66320166320156</v>
      </c>
      <c r="CY32" s="164">
        <f>'Production Summary'!$N$53</f>
        <v>12396.049896049895</v>
      </c>
      <c r="CZ32" s="164">
        <f>'Production Summary'!$M$53</f>
        <v>688.66943866943859</v>
      </c>
      <c r="DA32" s="164">
        <f>'Production Summary'!$N$54</f>
        <v>13799.376299376298</v>
      </c>
      <c r="DB32" s="164">
        <f>'Production Summary'!$M$54</f>
        <v>766.63201663201653</v>
      </c>
      <c r="DC32" s="531">
        <f>'Production Summary'!$N$60</f>
        <v>12863.825363825363</v>
      </c>
      <c r="DD32" s="531">
        <f>'Production Summary'!$M$60</f>
        <v>714.65696465696465</v>
      </c>
      <c r="DE32" s="167">
        <f>'Production Summary'!$N$59</f>
        <v>11148.648648648648</v>
      </c>
      <c r="DF32" s="531">
        <f>'Production Summary'!$M$59</f>
        <v>619.36936936936934</v>
      </c>
      <c r="DG32" s="164">
        <f>'Production Summary'!$N$55</f>
        <v>13842.68884268884</v>
      </c>
      <c r="DH32" s="164">
        <f>'Production Summary'!$M$55</f>
        <v>3460.67221067221</v>
      </c>
      <c r="DI32" s="164">
        <f>'Production Summary'!$N$56</f>
        <v>13097.713097713096</v>
      </c>
      <c r="DJ32" s="164">
        <f>'Production Summary'!$M$56</f>
        <v>163.72141372141371</v>
      </c>
      <c r="DK32" s="164">
        <f>'Production Summary'!$N$57</f>
        <v>14189.189189189186</v>
      </c>
      <c r="DL32" s="164">
        <f>'Production Summary'!$M$57</f>
        <v>394.14414414414409</v>
      </c>
      <c r="DM32" s="164">
        <f>'Production Summary'!$N$58</f>
        <v>14017.671517671517</v>
      </c>
      <c r="DN32" s="164">
        <f>'Production Summary'!$M$58</f>
        <v>778.75952875952873</v>
      </c>
      <c r="DO32" s="167">
        <f>'Production Summary'!$N$61</f>
        <v>4500</v>
      </c>
      <c r="DP32" s="531">
        <f>'Production Summary'!$M$61</f>
        <v>750</v>
      </c>
      <c r="DQ32" s="164">
        <v>0</v>
      </c>
      <c r="DR32" s="164">
        <f>'Production Summary'!$N$62</f>
        <v>8900</v>
      </c>
      <c r="DS32" s="164">
        <f>'Production Summary'!$N$70</f>
        <v>300</v>
      </c>
      <c r="DT32" s="328">
        <f>'Production Summary'!$M$70</f>
        <v>25</v>
      </c>
      <c r="DU32" s="164">
        <v>0</v>
      </c>
      <c r="DV32" s="164">
        <f>'Production Summary'!$N$71</f>
        <v>150</v>
      </c>
      <c r="DW32" s="164">
        <v>0</v>
      </c>
      <c r="DX32" s="164">
        <f>'Production Summary'!$N$64</f>
        <v>192</v>
      </c>
      <c r="DY32" s="164">
        <v>0</v>
      </c>
      <c r="DZ32" s="167">
        <f>'Production Summary'!$N$65</f>
        <v>384</v>
      </c>
      <c r="EA32" s="164">
        <v>0</v>
      </c>
      <c r="EB32" s="167">
        <f>'Production Summary'!$N$66</f>
        <v>192</v>
      </c>
      <c r="EC32" s="164">
        <v>0</v>
      </c>
      <c r="ED32" s="164">
        <f>'Production Summary'!$N$67</f>
        <v>96</v>
      </c>
      <c r="EE32" s="164">
        <v>0</v>
      </c>
      <c r="EF32" s="164">
        <f>'Production Summary'!$N$68</f>
        <v>96</v>
      </c>
      <c r="EG32" s="164">
        <v>0</v>
      </c>
      <c r="EH32" s="164">
        <f>'Production Summary'!$N$69</f>
        <v>340</v>
      </c>
      <c r="EI32" s="101">
        <f t="shared" si="90"/>
        <v>976157203.78903234</v>
      </c>
      <c r="EJ32" s="3"/>
      <c r="EK32" s="3"/>
      <c r="ER32" s="64" t="s">
        <v>48</v>
      </c>
      <c r="ES32" s="61" t="str">
        <f t="shared" si="33"/>
        <v/>
      </c>
      <c r="ET32" s="24">
        <f t="shared" si="34"/>
        <v>976157203.78903234</v>
      </c>
    </row>
    <row r="33" spans="1:150" ht="15" customHeight="1">
      <c r="A33" t="b">
        <f>C33=Bhilai!C33</f>
        <v>1</v>
      </c>
      <c r="B33" s="60">
        <f t="shared" si="35"/>
        <v>28</v>
      </c>
      <c r="C33" s="162" t="str">
        <f>IF(Bhilai!C33="","",Bhilai!C33)</f>
        <v>Shree Sai Services IIT Bhilai</v>
      </c>
      <c r="D33" s="164">
        <f>'Production Summary'!$N$4</f>
        <v>666</v>
      </c>
      <c r="E33" s="164">
        <f>'Production Summary'!$M$4</f>
        <v>27.75</v>
      </c>
      <c r="F33" s="164">
        <v>0</v>
      </c>
      <c r="G33" s="164">
        <f>'Production Summary'!$N$5</f>
        <v>666</v>
      </c>
      <c r="H33" s="164">
        <f>'Production Summary'!$M$5</f>
        <v>27.75</v>
      </c>
      <c r="I33" s="164">
        <v>0</v>
      </c>
      <c r="J33" s="164">
        <f>'Production Summary'!$N$6</f>
        <v>200</v>
      </c>
      <c r="K33" s="328">
        <f>'Production Summary'!$M$6</f>
        <v>7.5</v>
      </c>
      <c r="L33" s="164">
        <v>0</v>
      </c>
      <c r="M33" s="365">
        <f>'Production Summary'!$N$7</f>
        <v>612.72</v>
      </c>
      <c r="N33" s="367">
        <f>'Production Summary'!$M$7</f>
        <v>25.53</v>
      </c>
      <c r="O33" s="164">
        <v>0</v>
      </c>
      <c r="P33" s="164">
        <f>'Production Summary'!$N$8</f>
        <v>780</v>
      </c>
      <c r="Q33" s="164">
        <f>'Production Summary'!$M$8</f>
        <v>65</v>
      </c>
      <c r="R33" s="164">
        <v>0</v>
      </c>
      <c r="S33" s="164">
        <f>'Production Summary'!$N$9</f>
        <v>720</v>
      </c>
      <c r="T33" s="164">
        <f>'Production Summary'!$M$9</f>
        <v>60</v>
      </c>
      <c r="U33" s="164">
        <v>0</v>
      </c>
      <c r="V33" s="164">
        <f>'Production Summary'!$N$10</f>
        <v>876</v>
      </c>
      <c r="W33" s="164">
        <f>'Production Summary'!$M$10</f>
        <v>73</v>
      </c>
      <c r="X33" s="164">
        <v>0</v>
      </c>
      <c r="Y33" s="164">
        <f>'Production Summary'!$N$14</f>
        <v>177</v>
      </c>
      <c r="Z33" s="328">
        <f>'Production Summary'!$M$14</f>
        <v>14.75</v>
      </c>
      <c r="AA33" s="164">
        <v>0</v>
      </c>
      <c r="AB33" s="167">
        <f t="shared" si="37"/>
        <v>126</v>
      </c>
      <c r="AC33" s="164">
        <f>'Production Summary'!$M$15</f>
        <v>21</v>
      </c>
      <c r="AD33" s="164">
        <v>0</v>
      </c>
      <c r="AE33" s="164">
        <f>'Production Summary'!$N$16</f>
        <v>252</v>
      </c>
      <c r="AF33" s="164">
        <f>'Production Summary'!$M$16</f>
        <v>21</v>
      </c>
      <c r="AG33" s="164">
        <v>0</v>
      </c>
      <c r="AH33" s="164">
        <f>'Production Summary'!$N$18</f>
        <v>1035</v>
      </c>
      <c r="AI33" s="164">
        <f>'Production Summary'!$M$18</f>
        <v>17.25</v>
      </c>
      <c r="AJ33" s="164">
        <v>0</v>
      </c>
      <c r="AK33" s="164">
        <f>'Production Summary'!$N$19</f>
        <v>870</v>
      </c>
      <c r="AL33" s="164">
        <f>'Production Summary'!$M$19</f>
        <v>29</v>
      </c>
      <c r="AM33" s="164">
        <v>0</v>
      </c>
      <c r="AN33" s="164">
        <f>'Production Summary'!$N$20</f>
        <v>864</v>
      </c>
      <c r="AO33" s="164">
        <f>'Production Summary'!$M$20</f>
        <v>72</v>
      </c>
      <c r="AP33" s="164">
        <v>0</v>
      </c>
      <c r="AQ33" s="164">
        <f>'Production Summary'!$N$21</f>
        <v>670</v>
      </c>
      <c r="AR33" s="164">
        <f>'Production Summary'!$M$21</f>
        <v>335</v>
      </c>
      <c r="AS33" s="164">
        <v>0</v>
      </c>
      <c r="AT33" s="386">
        <f>'Production Summary'!$N$22</f>
        <v>375</v>
      </c>
      <c r="AU33" s="164">
        <f>'Production Summary'!$N$23</f>
        <v>1050</v>
      </c>
      <c r="AV33" s="164">
        <f>'Production Summary'!$N$25</f>
        <v>300</v>
      </c>
      <c r="AW33" s="164">
        <f>'Production Summary'!$M$25</f>
        <v>25</v>
      </c>
      <c r="AX33" s="164">
        <v>0</v>
      </c>
      <c r="AY33" s="164">
        <f>'Production Summary'!$N$26</f>
        <v>300</v>
      </c>
      <c r="AZ33" s="164">
        <f>'Production Summary'!$M$26</f>
        <v>25</v>
      </c>
      <c r="BA33" s="164">
        <v>0</v>
      </c>
      <c r="BB33" s="164">
        <f>'Production Summary'!$N$28</f>
        <v>777</v>
      </c>
      <c r="BC33" s="164">
        <f>'Production Summary'!$M$28</f>
        <v>12.95</v>
      </c>
      <c r="BD33" s="164">
        <v>0</v>
      </c>
      <c r="BE33" s="167">
        <f>BF33*12</f>
        <v>636</v>
      </c>
      <c r="BF33" s="167">
        <v>53</v>
      </c>
      <c r="BG33" s="164">
        <v>0</v>
      </c>
      <c r="BH33" s="164">
        <f>'Production Summary'!$N$30</f>
        <v>500</v>
      </c>
      <c r="BI33" s="164">
        <f>'Production Summary'!$M$30</f>
        <v>250</v>
      </c>
      <c r="BJ33" s="164">
        <v>0</v>
      </c>
      <c r="BK33" s="386"/>
      <c r="BL33" s="164">
        <f>'Production Summary'!$N$32</f>
        <v>875</v>
      </c>
      <c r="BM33" s="164">
        <f>'Production Summary'!$N$34</f>
        <v>360.59999999999997</v>
      </c>
      <c r="BN33" s="164">
        <f>'Production Summary'!$M$34</f>
        <v>6.01</v>
      </c>
      <c r="BO33" s="164">
        <v>0</v>
      </c>
      <c r="BP33" s="164">
        <f>'Production Summary'!$N$36</f>
        <v>717</v>
      </c>
      <c r="BQ33" s="164">
        <f>'Production Summary'!$M$36</f>
        <v>11.95</v>
      </c>
      <c r="BR33" s="164">
        <v>0</v>
      </c>
      <c r="BS33" s="164">
        <f>'Production Summary'!$N$37</f>
        <v>210</v>
      </c>
      <c r="BT33" s="164">
        <f>'Production Summary'!$M$37</f>
        <v>21</v>
      </c>
      <c r="BU33" s="164">
        <v>0</v>
      </c>
      <c r="BV33" s="164">
        <f>'Production Summary'!$N$38</f>
        <v>280</v>
      </c>
      <c r="BW33" s="164">
        <f>'Production Summary'!$M$38</f>
        <v>28</v>
      </c>
      <c r="BX33" s="164">
        <v>0</v>
      </c>
      <c r="BY33" s="165">
        <f>'Production Summary'!$N$39</f>
        <v>300.38406247988502</v>
      </c>
      <c r="BZ33" s="164">
        <f>'Production Summary'!$M$39</f>
        <v>30.038406247988501</v>
      </c>
      <c r="CA33" s="164">
        <v>0</v>
      </c>
      <c r="CB33" s="164">
        <f>'Production Summary'!$N$40</f>
        <v>131.30000000000001</v>
      </c>
      <c r="CC33" s="164">
        <f>'Production Summary'!$M$40</f>
        <v>13.13</v>
      </c>
      <c r="CD33" s="164">
        <v>0</v>
      </c>
      <c r="CE33" s="164">
        <f>'Production Summary'!$N$42</f>
        <v>1136.3519999999996</v>
      </c>
      <c r="CF33" s="164">
        <f>'Production Summary'!$M$42</f>
        <v>81.167999999999978</v>
      </c>
      <c r="CG33" s="164">
        <v>0</v>
      </c>
      <c r="CH33" s="164">
        <v>0</v>
      </c>
      <c r="CI33" s="164">
        <f>'Production Summary'!$N$43</f>
        <v>184</v>
      </c>
      <c r="CJ33" s="164">
        <v>0</v>
      </c>
      <c r="CK33" s="539">
        <v>350</v>
      </c>
      <c r="CL33" s="164">
        <v>0</v>
      </c>
      <c r="CM33" s="375">
        <f>'Production Summary'!$N$45</f>
        <v>1650</v>
      </c>
      <c r="CN33" s="167">
        <v>260</v>
      </c>
      <c r="CO33" s="167">
        <f>CN33*5</f>
        <v>1300</v>
      </c>
      <c r="CP33" s="166"/>
      <c r="CQ33" s="164">
        <f>'Production Summary'!$N$49</f>
        <v>8004.1580041580037</v>
      </c>
      <c r="CR33" s="164">
        <f>'Production Summary'!$M$49</f>
        <v>66.701316701316699</v>
      </c>
      <c r="CS33" s="164">
        <f>'Production Summary'!$N$50</f>
        <v>13331.600831600828</v>
      </c>
      <c r="CT33" s="164">
        <f>'Production Summary'!$M$50</f>
        <v>148.1288981288981</v>
      </c>
      <c r="CU33" s="164">
        <f>'Production Summary'!$N$51</f>
        <v>12785.862785862784</v>
      </c>
      <c r="CV33" s="164">
        <f>'Production Summary'!$M$51</f>
        <v>355.16285516285512</v>
      </c>
      <c r="CW33" s="164">
        <f>'Production Summary'!$N$52</f>
        <v>12629.937629937627</v>
      </c>
      <c r="CX33" s="164">
        <f>'Production Summary'!$M$52</f>
        <v>701.66320166320156</v>
      </c>
      <c r="CY33" s="164">
        <f>'Production Summary'!$N$53</f>
        <v>12396.049896049895</v>
      </c>
      <c r="CZ33" s="164">
        <f>'Production Summary'!$M$53</f>
        <v>688.66943866943859</v>
      </c>
      <c r="DA33" s="164">
        <f>'Production Summary'!$N$54</f>
        <v>13799.376299376298</v>
      </c>
      <c r="DB33" s="164">
        <f>'Production Summary'!$M$54</f>
        <v>766.63201663201653</v>
      </c>
      <c r="DC33" s="328">
        <f>'Production Summary'!$N$60</f>
        <v>12863.825363825363</v>
      </c>
      <c r="DD33" s="328">
        <f>'Production Summary'!$M$60</f>
        <v>714.65696465696465</v>
      </c>
      <c r="DE33" s="164">
        <f>'Production Summary'!$N$59</f>
        <v>11148.648648648648</v>
      </c>
      <c r="DF33" s="328">
        <f>'Production Summary'!$M$59</f>
        <v>619.36936936936934</v>
      </c>
      <c r="DG33" s="164">
        <f>'Production Summary'!$N$55</f>
        <v>13842.68884268884</v>
      </c>
      <c r="DH33" s="164">
        <f>'Production Summary'!$M$55</f>
        <v>3460.67221067221</v>
      </c>
      <c r="DI33" s="164">
        <f>'Production Summary'!$N$56</f>
        <v>13097.713097713096</v>
      </c>
      <c r="DJ33" s="164">
        <f>'Production Summary'!$M$56</f>
        <v>163.72141372141371</v>
      </c>
      <c r="DK33" s="164">
        <f>'Production Summary'!$N$57</f>
        <v>14189.189189189186</v>
      </c>
      <c r="DL33" s="164">
        <f>'Production Summary'!$M$57</f>
        <v>394.14414414414409</v>
      </c>
      <c r="DM33" s="164">
        <f>'Production Summary'!$N$58</f>
        <v>14017.671517671517</v>
      </c>
      <c r="DN33" s="164">
        <f>'Production Summary'!$M$58</f>
        <v>778.75952875952873</v>
      </c>
      <c r="DO33" s="164">
        <f>'Production Summary'!$N$61</f>
        <v>4500</v>
      </c>
      <c r="DP33" s="328">
        <f>'Production Summary'!$M$61</f>
        <v>750</v>
      </c>
      <c r="DQ33" s="164">
        <v>0</v>
      </c>
      <c r="DR33" s="164">
        <f>'Production Summary'!$N$62</f>
        <v>8900</v>
      </c>
      <c r="DS33" s="164">
        <f>'Production Summary'!$N$70</f>
        <v>300</v>
      </c>
      <c r="DT33" s="328">
        <f>'Production Summary'!$M$70</f>
        <v>25</v>
      </c>
      <c r="DU33" s="164">
        <v>0</v>
      </c>
      <c r="DV33" s="164">
        <f>'Production Summary'!$N$71</f>
        <v>150</v>
      </c>
      <c r="DW33" s="328">
        <v>0</v>
      </c>
      <c r="DX33" s="164">
        <f>'Production Summary'!$N$64</f>
        <v>192</v>
      </c>
      <c r="DY33" s="164">
        <v>0</v>
      </c>
      <c r="DZ33" s="391">
        <f>'Production Summary'!$N$65</f>
        <v>384</v>
      </c>
      <c r="EA33" s="164">
        <v>0</v>
      </c>
      <c r="EB33" s="391">
        <f>'Production Summary'!$N$66</f>
        <v>192</v>
      </c>
      <c r="EC33" s="164">
        <v>0</v>
      </c>
      <c r="ED33" s="164">
        <f>'Production Summary'!$N$67</f>
        <v>96</v>
      </c>
      <c r="EE33" s="164">
        <v>0</v>
      </c>
      <c r="EF33" s="164">
        <f>'Production Summary'!$N$68</f>
        <v>96</v>
      </c>
      <c r="EG33" s="164">
        <v>0</v>
      </c>
      <c r="EH33" s="164">
        <f>'Production Summary'!$N$69</f>
        <v>340</v>
      </c>
      <c r="EI33" s="101">
        <f t="shared" si="90"/>
        <v>976103288.78903234</v>
      </c>
      <c r="EJ33" s="3"/>
      <c r="EK33" s="3"/>
      <c r="ER33" s="64" t="s">
        <v>49</v>
      </c>
      <c r="ES33" s="61" t="str">
        <f t="shared" si="33"/>
        <v>Shree Sai Services IIT Bhilai</v>
      </c>
      <c r="ET33" s="24">
        <f t="shared" si="34"/>
        <v>976103288.78903234</v>
      </c>
    </row>
    <row r="34" spans="1:150" ht="15" customHeight="1">
      <c r="A34" t="b">
        <f>C34=Bhilai!C34</f>
        <v>1</v>
      </c>
      <c r="B34" s="60">
        <f t="shared" si="35"/>
        <v>29</v>
      </c>
      <c r="C34" s="162" t="str">
        <f>IF(Bhilai!C34="","",Bhilai!C34)</f>
        <v/>
      </c>
      <c r="D34" s="164">
        <f>'Production Summary'!$N$4</f>
        <v>666</v>
      </c>
      <c r="E34" s="164">
        <f>'Production Summary'!$M$4</f>
        <v>27.75</v>
      </c>
      <c r="F34" s="164">
        <v>0</v>
      </c>
      <c r="G34" s="164">
        <f>'Production Summary'!$N$5</f>
        <v>666</v>
      </c>
      <c r="H34" s="164">
        <f>'Production Summary'!$M$5</f>
        <v>27.75</v>
      </c>
      <c r="I34" s="164">
        <v>0</v>
      </c>
      <c r="J34" s="164">
        <f>'Production Summary'!$N$6</f>
        <v>200</v>
      </c>
      <c r="K34" s="328">
        <f>'Production Summary'!$M$6</f>
        <v>7.5</v>
      </c>
      <c r="L34" s="164">
        <v>0</v>
      </c>
      <c r="M34" s="365">
        <f>'Production Summary'!$N$7</f>
        <v>612.72</v>
      </c>
      <c r="N34" s="367">
        <f>'Production Summary'!$M$7</f>
        <v>25.53</v>
      </c>
      <c r="O34" s="164">
        <v>0</v>
      </c>
      <c r="P34" s="164">
        <f>'Production Summary'!$N$8</f>
        <v>780</v>
      </c>
      <c r="Q34" s="164">
        <f>'Production Summary'!$M$8</f>
        <v>65</v>
      </c>
      <c r="R34" s="164">
        <v>0</v>
      </c>
      <c r="S34" s="164">
        <f>'Production Summary'!$N$9</f>
        <v>720</v>
      </c>
      <c r="T34" s="164">
        <f>'Production Summary'!$M$9</f>
        <v>60</v>
      </c>
      <c r="U34" s="164">
        <v>0</v>
      </c>
      <c r="V34" s="164">
        <f>'Production Summary'!$N$10</f>
        <v>876</v>
      </c>
      <c r="W34" s="164">
        <f>'Production Summary'!$M$10</f>
        <v>73</v>
      </c>
      <c r="X34" s="164">
        <v>0</v>
      </c>
      <c r="Y34" s="164">
        <f>'Production Summary'!$N$14</f>
        <v>177</v>
      </c>
      <c r="Z34" s="328">
        <f>'Production Summary'!$M$14</f>
        <v>14.75</v>
      </c>
      <c r="AA34" s="164">
        <v>0</v>
      </c>
      <c r="AB34" s="167">
        <f t="shared" si="37"/>
        <v>126</v>
      </c>
      <c r="AC34" s="164">
        <f>'Production Summary'!$M$16</f>
        <v>21</v>
      </c>
      <c r="AD34" s="164">
        <v>0</v>
      </c>
      <c r="AE34" s="164">
        <f>'Production Summary'!$N$16</f>
        <v>252</v>
      </c>
      <c r="AF34" s="164">
        <f>'Production Summary'!$M$16</f>
        <v>21</v>
      </c>
      <c r="AG34" s="164">
        <v>0</v>
      </c>
      <c r="AH34" s="164">
        <f>'Production Summary'!$N$18</f>
        <v>1035</v>
      </c>
      <c r="AI34" s="164">
        <f>'Production Summary'!$M$18</f>
        <v>17.25</v>
      </c>
      <c r="AJ34" s="164">
        <v>0</v>
      </c>
      <c r="AK34" s="164">
        <f>'Production Summary'!$N$19</f>
        <v>870</v>
      </c>
      <c r="AL34" s="164">
        <f>'Production Summary'!$M$19</f>
        <v>29</v>
      </c>
      <c r="AM34" s="164">
        <v>0</v>
      </c>
      <c r="AN34" s="164">
        <f>'Production Summary'!$N$20</f>
        <v>864</v>
      </c>
      <c r="AO34" s="164">
        <f>'Production Summary'!$M$20</f>
        <v>72</v>
      </c>
      <c r="AP34" s="164">
        <v>0</v>
      </c>
      <c r="AQ34" s="164">
        <f>'Production Summary'!$N$21</f>
        <v>670</v>
      </c>
      <c r="AR34" s="164">
        <f>'Production Summary'!$M$21</f>
        <v>335</v>
      </c>
      <c r="AS34" s="164">
        <v>0</v>
      </c>
      <c r="AT34" s="386">
        <f>'Production Summary'!$N$22</f>
        <v>375</v>
      </c>
      <c r="AU34" s="164">
        <f>'Production Summary'!$N$23</f>
        <v>1050</v>
      </c>
      <c r="AV34" s="164">
        <f>'Production Summary'!$N$25</f>
        <v>300</v>
      </c>
      <c r="AW34" s="164">
        <f>'Production Summary'!$M$25</f>
        <v>25</v>
      </c>
      <c r="AX34" s="164">
        <v>0</v>
      </c>
      <c r="AY34" s="164">
        <f>'Production Summary'!$N$26</f>
        <v>300</v>
      </c>
      <c r="AZ34" s="164">
        <f>'Production Summary'!$M$26</f>
        <v>25</v>
      </c>
      <c r="BA34" s="164">
        <v>0</v>
      </c>
      <c r="BB34" s="164">
        <f>'Production Summary'!$N$28</f>
        <v>777</v>
      </c>
      <c r="BC34" s="164">
        <f>'Production Summary'!$M$28</f>
        <v>12.95</v>
      </c>
      <c r="BD34" s="164">
        <v>0</v>
      </c>
      <c r="BE34" s="164">
        <f>'Production Summary'!$N$29</f>
        <v>612</v>
      </c>
      <c r="BF34" s="164">
        <f>'Production Summary'!$M$29</f>
        <v>51</v>
      </c>
      <c r="BG34" s="164">
        <v>0</v>
      </c>
      <c r="BH34" s="164">
        <f>'Production Summary'!$N$30</f>
        <v>500</v>
      </c>
      <c r="BI34" s="164">
        <f>'Production Summary'!$M$30</f>
        <v>250</v>
      </c>
      <c r="BJ34" s="164">
        <v>0</v>
      </c>
      <c r="BK34" s="386"/>
      <c r="BL34" s="164">
        <f>'Production Summary'!$N$32</f>
        <v>875</v>
      </c>
      <c r="BM34" s="164">
        <f>'Production Summary'!$N$34</f>
        <v>360.59999999999997</v>
      </c>
      <c r="BN34" s="164">
        <f>'Production Summary'!$M$34</f>
        <v>6.01</v>
      </c>
      <c r="BO34" s="164">
        <v>0</v>
      </c>
      <c r="BP34" s="164">
        <f>'Production Summary'!$N$36</f>
        <v>717</v>
      </c>
      <c r="BQ34" s="164">
        <f>'Production Summary'!$M$36</f>
        <v>11.95</v>
      </c>
      <c r="BR34" s="164">
        <v>0</v>
      </c>
      <c r="BS34" s="164">
        <f>'Production Summary'!$N$37</f>
        <v>210</v>
      </c>
      <c r="BT34" s="164">
        <f>'Production Summary'!$M$37</f>
        <v>21</v>
      </c>
      <c r="BU34" s="164">
        <v>0</v>
      </c>
      <c r="BV34" s="164">
        <f>'Production Summary'!$N$38</f>
        <v>280</v>
      </c>
      <c r="BW34" s="164">
        <f>'Production Summary'!$M$38</f>
        <v>28</v>
      </c>
      <c r="BX34" s="164">
        <v>0</v>
      </c>
      <c r="BY34" s="165">
        <f>'Production Summary'!$N$39</f>
        <v>300.38406247988502</v>
      </c>
      <c r="BZ34" s="164">
        <f>'Production Summary'!$M$39</f>
        <v>30.038406247988501</v>
      </c>
      <c r="CA34" s="164">
        <v>0</v>
      </c>
      <c r="CB34" s="164">
        <f>'Production Summary'!$N$40</f>
        <v>131.30000000000001</v>
      </c>
      <c r="CC34" s="164">
        <f>'Production Summary'!$M$40</f>
        <v>13.13</v>
      </c>
      <c r="CD34" s="164">
        <v>0</v>
      </c>
      <c r="CE34" s="164">
        <f>'Production Summary'!$N$42</f>
        <v>1136.3519999999996</v>
      </c>
      <c r="CF34" s="164">
        <f>'Production Summary'!$M$42</f>
        <v>81.167999999999978</v>
      </c>
      <c r="CG34" s="164">
        <v>0</v>
      </c>
      <c r="CH34" s="164">
        <v>0</v>
      </c>
      <c r="CI34" s="164">
        <f>'Production Summary'!$N$43</f>
        <v>184</v>
      </c>
      <c r="CJ34" s="164">
        <v>0</v>
      </c>
      <c r="CK34" s="164">
        <f>'Production Summary'!$N$44</f>
        <v>355</v>
      </c>
      <c r="CL34" s="164">
        <v>0</v>
      </c>
      <c r="CM34" s="375">
        <f>'Production Summary'!$N$45</f>
        <v>1650</v>
      </c>
      <c r="CN34" s="164">
        <f>'Production Summary'!$N$46</f>
        <v>270</v>
      </c>
      <c r="CO34" s="164">
        <f>'Production Summary'!$N$47</f>
        <v>1350</v>
      </c>
      <c r="CP34" s="166"/>
      <c r="CQ34" s="164">
        <f>'Production Summary'!$N$49</f>
        <v>8004.1580041580037</v>
      </c>
      <c r="CR34" s="164">
        <f>'Production Summary'!$M$49</f>
        <v>66.701316701316699</v>
      </c>
      <c r="CS34" s="164">
        <f>'Production Summary'!$N$50</f>
        <v>13331.600831600828</v>
      </c>
      <c r="CT34" s="164">
        <f>'Production Summary'!$M$50</f>
        <v>148.1288981288981</v>
      </c>
      <c r="CU34" s="164">
        <f>'Production Summary'!$N$51</f>
        <v>12785.862785862784</v>
      </c>
      <c r="CV34" s="164">
        <f>'Production Summary'!$M$51</f>
        <v>355.16285516285512</v>
      </c>
      <c r="CW34" s="164">
        <f>'Production Summary'!$N$52</f>
        <v>12629.937629937627</v>
      </c>
      <c r="CX34" s="164">
        <f>'Production Summary'!$M$52</f>
        <v>701.66320166320156</v>
      </c>
      <c r="CY34" s="164">
        <f>'Production Summary'!$N$53</f>
        <v>12396.049896049895</v>
      </c>
      <c r="CZ34" s="164">
        <f>'Production Summary'!$M$53</f>
        <v>688.66943866943859</v>
      </c>
      <c r="DA34" s="164">
        <f>'Production Summary'!$N$54</f>
        <v>13799.376299376298</v>
      </c>
      <c r="DB34" s="164">
        <f>'Production Summary'!$M$54</f>
        <v>766.63201663201653</v>
      </c>
      <c r="DC34" s="531">
        <f>'Production Summary'!$N$60</f>
        <v>12863.825363825363</v>
      </c>
      <c r="DD34" s="531">
        <f>'Production Summary'!$M$60</f>
        <v>714.65696465696465</v>
      </c>
      <c r="DE34" s="167">
        <f>'Production Summary'!$N$59</f>
        <v>11148.648648648648</v>
      </c>
      <c r="DF34" s="531">
        <f>'Production Summary'!$M$59</f>
        <v>619.36936936936934</v>
      </c>
      <c r="DG34" s="164">
        <f>'Production Summary'!$N$55</f>
        <v>13842.68884268884</v>
      </c>
      <c r="DH34" s="164">
        <f>'Production Summary'!$M$55</f>
        <v>3460.67221067221</v>
      </c>
      <c r="DI34" s="164">
        <f>'Production Summary'!$N$56</f>
        <v>13097.713097713096</v>
      </c>
      <c r="DJ34" s="164">
        <f>'Production Summary'!$M$56</f>
        <v>163.72141372141371</v>
      </c>
      <c r="DK34" s="164">
        <f>'Production Summary'!$N$57</f>
        <v>14189.189189189186</v>
      </c>
      <c r="DL34" s="164">
        <f>'Production Summary'!$M$57</f>
        <v>394.14414414414409</v>
      </c>
      <c r="DM34" s="164">
        <f>'Production Summary'!$N$58</f>
        <v>14017.671517671517</v>
      </c>
      <c r="DN34" s="164">
        <f>'Production Summary'!$M$58</f>
        <v>778.75952875952873</v>
      </c>
      <c r="DO34" s="167">
        <f>'Production Summary'!$N$61</f>
        <v>4500</v>
      </c>
      <c r="DP34" s="531">
        <f>'Production Summary'!$M$61</f>
        <v>750</v>
      </c>
      <c r="DQ34" s="164">
        <v>0</v>
      </c>
      <c r="DR34" s="164">
        <f>'Production Summary'!$N$62</f>
        <v>8900</v>
      </c>
      <c r="DS34" s="164">
        <f>'Production Summary'!$N$70</f>
        <v>300</v>
      </c>
      <c r="DT34" s="328">
        <f>'Production Summary'!$M$70</f>
        <v>25</v>
      </c>
      <c r="DU34" s="164">
        <v>0</v>
      </c>
      <c r="DV34" s="164">
        <f>'Production Summary'!$N$71</f>
        <v>150</v>
      </c>
      <c r="DW34" s="164">
        <v>0</v>
      </c>
      <c r="DX34" s="164">
        <f>'Production Summary'!$N$64</f>
        <v>192</v>
      </c>
      <c r="DY34" s="164">
        <v>0</v>
      </c>
      <c r="DZ34" s="167">
        <f>'Production Summary'!$N$65</f>
        <v>384</v>
      </c>
      <c r="EA34" s="164">
        <v>0</v>
      </c>
      <c r="EB34" s="167">
        <f>'Production Summary'!$N$66</f>
        <v>192</v>
      </c>
      <c r="EC34" s="164">
        <v>0</v>
      </c>
      <c r="ED34" s="164">
        <f>'Production Summary'!$N$67</f>
        <v>96</v>
      </c>
      <c r="EE34" s="164">
        <v>0</v>
      </c>
      <c r="EF34" s="164">
        <f>'Production Summary'!$N$68</f>
        <v>96</v>
      </c>
      <c r="EG34" s="164">
        <v>0</v>
      </c>
      <c r="EH34" s="164">
        <f>'Production Summary'!$N$69</f>
        <v>340</v>
      </c>
      <c r="EI34" s="101">
        <f t="shared" si="90"/>
        <v>976157203.78903234</v>
      </c>
      <c r="EJ34" s="3"/>
      <c r="EK34" s="3"/>
      <c r="ER34" s="64" t="s">
        <v>50</v>
      </c>
      <c r="ES34" s="61" t="str">
        <f t="shared" si="33"/>
        <v/>
      </c>
      <c r="ET34" s="24">
        <f t="shared" si="34"/>
        <v>976157203.78903234</v>
      </c>
    </row>
    <row r="35" spans="1:150" ht="15" customHeight="1">
      <c r="A35" t="b">
        <f>C35=Bhilai!C35</f>
        <v>1</v>
      </c>
      <c r="B35" s="60">
        <f t="shared" si="35"/>
        <v>30</v>
      </c>
      <c r="C35" s="162" t="str">
        <f>IF(Bhilai!C35="","",Bhilai!C35)</f>
        <v/>
      </c>
      <c r="D35" s="164">
        <f>'Production Summary'!$N$4</f>
        <v>666</v>
      </c>
      <c r="E35" s="164">
        <f>'Production Summary'!$M$4</f>
        <v>27.75</v>
      </c>
      <c r="F35" s="164">
        <v>0</v>
      </c>
      <c r="G35" s="164">
        <f>'Production Summary'!$N$5</f>
        <v>666</v>
      </c>
      <c r="H35" s="164">
        <f>'Production Summary'!$M$5</f>
        <v>27.75</v>
      </c>
      <c r="I35" s="164">
        <v>0</v>
      </c>
      <c r="J35" s="164">
        <f>'Production Summary'!$N$6</f>
        <v>200</v>
      </c>
      <c r="K35" s="328">
        <f>'Production Summary'!$M$6</f>
        <v>7.5</v>
      </c>
      <c r="L35" s="164">
        <v>0</v>
      </c>
      <c r="M35" s="365">
        <f>'Production Summary'!$N$7</f>
        <v>612.72</v>
      </c>
      <c r="N35" s="367">
        <f>'Production Summary'!$M$7</f>
        <v>25.53</v>
      </c>
      <c r="O35" s="164">
        <v>0</v>
      </c>
      <c r="P35" s="164">
        <f>'Production Summary'!$N$8</f>
        <v>780</v>
      </c>
      <c r="Q35" s="164">
        <f>'Production Summary'!$M$8</f>
        <v>65</v>
      </c>
      <c r="R35" s="164">
        <v>0</v>
      </c>
      <c r="S35" s="164">
        <f>'Production Summary'!$N$9</f>
        <v>720</v>
      </c>
      <c r="T35" s="164">
        <f>'Production Summary'!$M$9</f>
        <v>60</v>
      </c>
      <c r="U35" s="164">
        <v>0</v>
      </c>
      <c r="V35" s="164">
        <f>'Production Summary'!$N$10</f>
        <v>876</v>
      </c>
      <c r="W35" s="164">
        <f>'Production Summary'!$M$10</f>
        <v>73</v>
      </c>
      <c r="X35" s="164">
        <v>0</v>
      </c>
      <c r="Y35" s="164">
        <f>'Production Summary'!$N$14</f>
        <v>177</v>
      </c>
      <c r="Z35" s="328">
        <f>'Production Summary'!$M$14</f>
        <v>14.75</v>
      </c>
      <c r="AA35" s="164">
        <v>0</v>
      </c>
      <c r="AB35" s="167">
        <f t="shared" si="37"/>
        <v>126</v>
      </c>
      <c r="AC35" s="164">
        <f>'Production Summary'!$M$16</f>
        <v>21</v>
      </c>
      <c r="AD35" s="164">
        <v>0</v>
      </c>
      <c r="AE35" s="164">
        <f>'Production Summary'!$N$16</f>
        <v>252</v>
      </c>
      <c r="AF35" s="164">
        <f>'Production Summary'!$M$16</f>
        <v>21</v>
      </c>
      <c r="AG35" s="164">
        <v>0</v>
      </c>
      <c r="AH35" s="164">
        <f>'Production Summary'!$N$18</f>
        <v>1035</v>
      </c>
      <c r="AI35" s="164">
        <f>'Production Summary'!$M$18</f>
        <v>17.25</v>
      </c>
      <c r="AJ35" s="164">
        <v>0</v>
      </c>
      <c r="AK35" s="164">
        <f>'Production Summary'!$N$19</f>
        <v>870</v>
      </c>
      <c r="AL35" s="164">
        <f>'Production Summary'!$M$19</f>
        <v>29</v>
      </c>
      <c r="AM35" s="164">
        <v>0</v>
      </c>
      <c r="AN35" s="164">
        <f>'Production Summary'!$N$20</f>
        <v>864</v>
      </c>
      <c r="AO35" s="164">
        <f>'Production Summary'!$M$20</f>
        <v>72</v>
      </c>
      <c r="AP35" s="164">
        <v>0</v>
      </c>
      <c r="AQ35" s="164">
        <f>'Production Summary'!$N$21</f>
        <v>670</v>
      </c>
      <c r="AR35" s="164">
        <f>'Production Summary'!$M$21</f>
        <v>335</v>
      </c>
      <c r="AS35" s="164">
        <v>0</v>
      </c>
      <c r="AT35" s="386">
        <f>'Production Summary'!$N$22</f>
        <v>375</v>
      </c>
      <c r="AU35" s="164">
        <f>'Production Summary'!$N$23</f>
        <v>1050</v>
      </c>
      <c r="AV35" s="164">
        <f>'Production Summary'!$N$25</f>
        <v>300</v>
      </c>
      <c r="AW35" s="164">
        <f>'Production Summary'!$M$25</f>
        <v>25</v>
      </c>
      <c r="AX35" s="164">
        <v>0</v>
      </c>
      <c r="AY35" s="164">
        <f>'Production Summary'!$N$26</f>
        <v>300</v>
      </c>
      <c r="AZ35" s="164">
        <f>'Production Summary'!$M$26</f>
        <v>25</v>
      </c>
      <c r="BA35" s="164">
        <v>0</v>
      </c>
      <c r="BB35" s="164">
        <f>'Production Summary'!$N$28</f>
        <v>777</v>
      </c>
      <c r="BC35" s="164">
        <f>'Production Summary'!$M$28</f>
        <v>12.95</v>
      </c>
      <c r="BD35" s="164">
        <v>0</v>
      </c>
      <c r="BE35" s="164">
        <f>'Production Summary'!$N$29</f>
        <v>612</v>
      </c>
      <c r="BF35" s="164">
        <f>'Production Summary'!$M$29</f>
        <v>51</v>
      </c>
      <c r="BG35" s="164">
        <v>0</v>
      </c>
      <c r="BH35" s="164">
        <f>'Production Summary'!$N$30</f>
        <v>500</v>
      </c>
      <c r="BI35" s="164">
        <f>'Production Summary'!$M$30</f>
        <v>250</v>
      </c>
      <c r="BJ35" s="164">
        <v>0</v>
      </c>
      <c r="BK35" s="386"/>
      <c r="BL35" s="164">
        <f>'Production Summary'!$N$32</f>
        <v>875</v>
      </c>
      <c r="BM35" s="164">
        <f>'Production Summary'!$N$34</f>
        <v>360.59999999999997</v>
      </c>
      <c r="BN35" s="164">
        <f>'Production Summary'!$M$34</f>
        <v>6.01</v>
      </c>
      <c r="BO35" s="164">
        <v>0</v>
      </c>
      <c r="BP35" s="164">
        <f>'Production Summary'!$N$36</f>
        <v>717</v>
      </c>
      <c r="BQ35" s="164">
        <f>'Production Summary'!$M$36</f>
        <v>11.95</v>
      </c>
      <c r="BR35" s="164">
        <v>0</v>
      </c>
      <c r="BS35" s="164">
        <f>'Production Summary'!$N$37</f>
        <v>210</v>
      </c>
      <c r="BT35" s="164">
        <f>'Production Summary'!$M$37</f>
        <v>21</v>
      </c>
      <c r="BU35" s="164">
        <v>0</v>
      </c>
      <c r="BV35" s="164">
        <f>'Production Summary'!$N$38</f>
        <v>280</v>
      </c>
      <c r="BW35" s="164">
        <f>'Production Summary'!$M$38</f>
        <v>28</v>
      </c>
      <c r="BX35" s="164">
        <v>0</v>
      </c>
      <c r="BY35" s="165">
        <f>'Production Summary'!$N$39</f>
        <v>300.38406247988502</v>
      </c>
      <c r="BZ35" s="164">
        <f>'Production Summary'!$M$39</f>
        <v>30.038406247988501</v>
      </c>
      <c r="CA35" s="164">
        <v>0</v>
      </c>
      <c r="CB35" s="164">
        <f>'Production Summary'!$N$40</f>
        <v>131.30000000000001</v>
      </c>
      <c r="CC35" s="164">
        <f>'Production Summary'!$M$40</f>
        <v>13.13</v>
      </c>
      <c r="CD35" s="164">
        <v>0</v>
      </c>
      <c r="CE35" s="164">
        <f>'Production Summary'!$N$42</f>
        <v>1136.3519999999996</v>
      </c>
      <c r="CF35" s="164">
        <f>'Production Summary'!$M$42</f>
        <v>81.167999999999978</v>
      </c>
      <c r="CG35" s="164">
        <v>0</v>
      </c>
      <c r="CH35" s="164">
        <v>0</v>
      </c>
      <c r="CI35" s="164">
        <f>'Production Summary'!$N$43</f>
        <v>184</v>
      </c>
      <c r="CJ35" s="164">
        <v>0</v>
      </c>
      <c r="CK35" s="164">
        <f>'Production Summary'!$N$44</f>
        <v>355</v>
      </c>
      <c r="CL35" s="164">
        <v>0</v>
      </c>
      <c r="CM35" s="375">
        <f>'Production Summary'!$N$45</f>
        <v>1650</v>
      </c>
      <c r="CN35" s="164">
        <f>'Production Summary'!$N$46</f>
        <v>270</v>
      </c>
      <c r="CO35" s="164">
        <f>'Production Summary'!$N$47</f>
        <v>1350</v>
      </c>
      <c r="CP35" s="166"/>
      <c r="CQ35" s="164">
        <f>'Production Summary'!$N$49</f>
        <v>8004.1580041580037</v>
      </c>
      <c r="CR35" s="164">
        <f>'Production Summary'!$M$49</f>
        <v>66.701316701316699</v>
      </c>
      <c r="CS35" s="164">
        <f>'Production Summary'!$N$50</f>
        <v>13331.600831600828</v>
      </c>
      <c r="CT35" s="164">
        <f>'Production Summary'!$M$50</f>
        <v>148.1288981288981</v>
      </c>
      <c r="CU35" s="164">
        <f>'Production Summary'!$N$51</f>
        <v>12785.862785862784</v>
      </c>
      <c r="CV35" s="164">
        <f>'Production Summary'!$M$51</f>
        <v>355.16285516285512</v>
      </c>
      <c r="CW35" s="164">
        <f>'Production Summary'!$N$52</f>
        <v>12629.937629937627</v>
      </c>
      <c r="CX35" s="164">
        <f>'Production Summary'!$M$52</f>
        <v>701.66320166320156</v>
      </c>
      <c r="CY35" s="164">
        <f>'Production Summary'!$N$53</f>
        <v>12396.049896049895</v>
      </c>
      <c r="CZ35" s="164">
        <f>'Production Summary'!$M$53</f>
        <v>688.66943866943859</v>
      </c>
      <c r="DA35" s="164">
        <f>'Production Summary'!$N$54</f>
        <v>13799.376299376298</v>
      </c>
      <c r="DB35" s="164">
        <f>'Production Summary'!$M$54</f>
        <v>766.63201663201653</v>
      </c>
      <c r="DC35" s="531">
        <f>'Production Summary'!$N$60</f>
        <v>12863.825363825363</v>
      </c>
      <c r="DD35" s="531">
        <f>'Production Summary'!$M$60</f>
        <v>714.65696465696465</v>
      </c>
      <c r="DE35" s="167">
        <f>'Production Summary'!$N$59</f>
        <v>11148.648648648648</v>
      </c>
      <c r="DF35" s="531">
        <f>'Production Summary'!$M$59</f>
        <v>619.36936936936934</v>
      </c>
      <c r="DG35" s="164">
        <f>'Production Summary'!$N$55</f>
        <v>13842.68884268884</v>
      </c>
      <c r="DH35" s="164">
        <f>'Production Summary'!$M$55</f>
        <v>3460.67221067221</v>
      </c>
      <c r="DI35" s="164">
        <f>'Production Summary'!$N$56</f>
        <v>13097.713097713096</v>
      </c>
      <c r="DJ35" s="164">
        <f>'Production Summary'!$M$56</f>
        <v>163.72141372141371</v>
      </c>
      <c r="DK35" s="164">
        <f>'Production Summary'!$N$57</f>
        <v>14189.189189189186</v>
      </c>
      <c r="DL35" s="164">
        <f>'Production Summary'!$M$57</f>
        <v>394.14414414414409</v>
      </c>
      <c r="DM35" s="164">
        <f>'Production Summary'!$N$58</f>
        <v>14017.671517671517</v>
      </c>
      <c r="DN35" s="164">
        <f>'Production Summary'!$M$58</f>
        <v>778.75952875952873</v>
      </c>
      <c r="DO35" s="167">
        <f>'Production Summary'!$N$61</f>
        <v>4500</v>
      </c>
      <c r="DP35" s="531">
        <f>'Production Summary'!$M$61</f>
        <v>750</v>
      </c>
      <c r="DQ35" s="164">
        <v>0</v>
      </c>
      <c r="DR35" s="164">
        <f>'Production Summary'!$N$62</f>
        <v>8900</v>
      </c>
      <c r="DS35" s="164">
        <f>'Production Summary'!$N$70</f>
        <v>300</v>
      </c>
      <c r="DT35" s="328">
        <f>'Production Summary'!$M$70</f>
        <v>25</v>
      </c>
      <c r="DU35" s="164">
        <v>0</v>
      </c>
      <c r="DV35" s="164">
        <f>'Production Summary'!$N$71</f>
        <v>150</v>
      </c>
      <c r="DW35" s="164">
        <v>0</v>
      </c>
      <c r="DX35" s="164">
        <f>'Production Summary'!$N$64</f>
        <v>192</v>
      </c>
      <c r="DY35" s="164">
        <v>0</v>
      </c>
      <c r="DZ35" s="167">
        <f>'Production Summary'!$N$65</f>
        <v>384</v>
      </c>
      <c r="EA35" s="164">
        <v>0</v>
      </c>
      <c r="EB35" s="167">
        <f>'Production Summary'!$N$66</f>
        <v>192</v>
      </c>
      <c r="EC35" s="164">
        <v>0</v>
      </c>
      <c r="ED35" s="164">
        <f>'Production Summary'!$N$67</f>
        <v>96</v>
      </c>
      <c r="EE35" s="164">
        <v>0</v>
      </c>
      <c r="EF35" s="164">
        <f>'Production Summary'!$N$68</f>
        <v>96</v>
      </c>
      <c r="EG35" s="164">
        <v>0</v>
      </c>
      <c r="EH35" s="164">
        <f>'Production Summary'!$N$69</f>
        <v>340</v>
      </c>
      <c r="EI35" s="101">
        <f t="shared" si="90"/>
        <v>976157203.78903234</v>
      </c>
      <c r="EJ35" s="3"/>
      <c r="EK35" s="3"/>
      <c r="ER35" s="64" t="s">
        <v>51</v>
      </c>
      <c r="ES35" s="61" t="str">
        <f t="shared" si="33"/>
        <v/>
      </c>
      <c r="ET35" s="24">
        <f t="shared" si="34"/>
        <v>976157203.78903234</v>
      </c>
    </row>
    <row r="36" spans="1:150" ht="15" customHeight="1">
      <c r="A36" t="b">
        <f>C36=Bhilai!C36</f>
        <v>1</v>
      </c>
      <c r="B36" s="60">
        <f t="shared" si="35"/>
        <v>31</v>
      </c>
      <c r="C36" s="162" t="str">
        <f>IF(Bhilai!C36="","",Bhilai!C36)</f>
        <v xml:space="preserve">Vinay Agency </v>
      </c>
      <c r="D36" s="164">
        <f>'Production Summary'!$N$4</f>
        <v>666</v>
      </c>
      <c r="E36" s="164">
        <f>'Production Summary'!$M$4</f>
        <v>27.75</v>
      </c>
      <c r="F36" s="164">
        <v>0</v>
      </c>
      <c r="G36" s="164">
        <f>'Production Summary'!$N$5</f>
        <v>666</v>
      </c>
      <c r="H36" s="164">
        <f>'Production Summary'!$M$5</f>
        <v>27.75</v>
      </c>
      <c r="I36" s="164">
        <v>0</v>
      </c>
      <c r="J36" s="164">
        <f>'Production Summary'!$N$6</f>
        <v>200</v>
      </c>
      <c r="K36" s="328">
        <f>'Production Summary'!$M$6</f>
        <v>7.5</v>
      </c>
      <c r="L36" s="164">
        <v>0</v>
      </c>
      <c r="M36" s="365">
        <f>'Production Summary'!$N$7</f>
        <v>612.72</v>
      </c>
      <c r="N36" s="367">
        <f>'Production Summary'!$M$7</f>
        <v>25.53</v>
      </c>
      <c r="O36" s="164">
        <v>0</v>
      </c>
      <c r="P36" s="164">
        <f>'Production Summary'!$N$8</f>
        <v>780</v>
      </c>
      <c r="Q36" s="164">
        <f>'Production Summary'!$M$8</f>
        <v>65</v>
      </c>
      <c r="R36" s="164">
        <v>0</v>
      </c>
      <c r="S36" s="164">
        <f>'Production Summary'!$N$9</f>
        <v>720</v>
      </c>
      <c r="T36" s="164">
        <f>'Production Summary'!$M$9</f>
        <v>60</v>
      </c>
      <c r="U36" s="164">
        <v>0</v>
      </c>
      <c r="V36" s="164">
        <f>'Production Summary'!$N$10</f>
        <v>876</v>
      </c>
      <c r="W36" s="164">
        <f>'Production Summary'!$M$10</f>
        <v>73</v>
      </c>
      <c r="X36" s="164">
        <v>0</v>
      </c>
      <c r="Y36" s="164">
        <f>'Production Summary'!$N$14</f>
        <v>177</v>
      </c>
      <c r="Z36" s="328">
        <f>'Production Summary'!$M$14</f>
        <v>14.75</v>
      </c>
      <c r="AA36" s="164">
        <v>0</v>
      </c>
      <c r="AB36" s="167">
        <f t="shared" si="37"/>
        <v>126</v>
      </c>
      <c r="AC36" s="164">
        <f>'Production Summary'!$M$16</f>
        <v>21</v>
      </c>
      <c r="AD36" s="164">
        <v>0</v>
      </c>
      <c r="AE36" s="164">
        <f>'Production Summary'!$N$16</f>
        <v>252</v>
      </c>
      <c r="AF36" s="164">
        <f>'Production Summary'!$M$16</f>
        <v>21</v>
      </c>
      <c r="AG36" s="164">
        <v>0</v>
      </c>
      <c r="AH36" s="164">
        <f>'Production Summary'!$N$18</f>
        <v>1035</v>
      </c>
      <c r="AI36" s="164">
        <f>'Production Summary'!$M$18</f>
        <v>17.25</v>
      </c>
      <c r="AJ36" s="164">
        <v>0</v>
      </c>
      <c r="AK36" s="164">
        <f>'Production Summary'!$N$19</f>
        <v>870</v>
      </c>
      <c r="AL36" s="164">
        <f>'Production Summary'!$M$19</f>
        <v>29</v>
      </c>
      <c r="AM36" s="164">
        <v>0</v>
      </c>
      <c r="AN36" s="164">
        <f>'Production Summary'!$N$20</f>
        <v>864</v>
      </c>
      <c r="AO36" s="164">
        <f>'Production Summary'!$M$20</f>
        <v>72</v>
      </c>
      <c r="AP36" s="164">
        <v>0</v>
      </c>
      <c r="AQ36" s="164">
        <f>'Production Summary'!$N$21</f>
        <v>670</v>
      </c>
      <c r="AR36" s="164">
        <f>'Production Summary'!$M$21</f>
        <v>335</v>
      </c>
      <c r="AS36" s="164">
        <v>0</v>
      </c>
      <c r="AT36" s="386">
        <f>'Production Summary'!$N$22</f>
        <v>375</v>
      </c>
      <c r="AU36" s="164">
        <f>'Production Summary'!$N$23</f>
        <v>1050</v>
      </c>
      <c r="AV36" s="164">
        <f>'Production Summary'!$N$25</f>
        <v>300</v>
      </c>
      <c r="AW36" s="164">
        <f>'Production Summary'!$M$25</f>
        <v>25</v>
      </c>
      <c r="AX36" s="164">
        <v>0</v>
      </c>
      <c r="AY36" s="164">
        <f>'Production Summary'!$N$26</f>
        <v>300</v>
      </c>
      <c r="AZ36" s="164">
        <f>'Production Summary'!$M$26</f>
        <v>25</v>
      </c>
      <c r="BA36" s="164">
        <v>0</v>
      </c>
      <c r="BB36" s="164">
        <f>'Production Summary'!$N$28</f>
        <v>777</v>
      </c>
      <c r="BC36" s="164">
        <f>'Production Summary'!$M$28</f>
        <v>12.95</v>
      </c>
      <c r="BD36" s="164">
        <v>0</v>
      </c>
      <c r="BE36" s="164">
        <f>'Production Summary'!$N$29</f>
        <v>612</v>
      </c>
      <c r="BF36" s="164">
        <f>'Production Summary'!$M$29</f>
        <v>51</v>
      </c>
      <c r="BG36" s="164">
        <v>0</v>
      </c>
      <c r="BH36" s="164">
        <f>'Production Summary'!$N$30</f>
        <v>500</v>
      </c>
      <c r="BI36" s="164">
        <f>'Production Summary'!$M$30</f>
        <v>250</v>
      </c>
      <c r="BJ36" s="164">
        <v>0</v>
      </c>
      <c r="BK36" s="386"/>
      <c r="BL36" s="164">
        <f>'Production Summary'!$N$32</f>
        <v>875</v>
      </c>
      <c r="BM36" s="164">
        <f>'Production Summary'!$N$34</f>
        <v>360.59999999999997</v>
      </c>
      <c r="BN36" s="164">
        <f>'Production Summary'!$M$34</f>
        <v>6.01</v>
      </c>
      <c r="BO36" s="164">
        <v>0</v>
      </c>
      <c r="BP36" s="164">
        <f>'Production Summary'!$N$36</f>
        <v>717</v>
      </c>
      <c r="BQ36" s="164">
        <f>'Production Summary'!$M$36</f>
        <v>11.95</v>
      </c>
      <c r="BR36" s="164">
        <v>0</v>
      </c>
      <c r="BS36" s="164">
        <f>'Production Summary'!$N$37</f>
        <v>210</v>
      </c>
      <c r="BT36" s="164">
        <f>'Production Summary'!$M$37</f>
        <v>21</v>
      </c>
      <c r="BU36" s="164">
        <v>0</v>
      </c>
      <c r="BV36" s="164">
        <f>'Production Summary'!$N$38</f>
        <v>280</v>
      </c>
      <c r="BW36" s="164">
        <f>'Production Summary'!$M$38</f>
        <v>28</v>
      </c>
      <c r="BX36" s="164">
        <v>0</v>
      </c>
      <c r="BY36" s="165">
        <f>'Production Summary'!$N$39</f>
        <v>300.38406247988502</v>
      </c>
      <c r="BZ36" s="164">
        <f>'Production Summary'!$M$39</f>
        <v>30.038406247988501</v>
      </c>
      <c r="CA36" s="164">
        <v>0</v>
      </c>
      <c r="CB36" s="164">
        <f>'Production Summary'!$N$40</f>
        <v>131.30000000000001</v>
      </c>
      <c r="CC36" s="164">
        <f>'Production Summary'!$M$40</f>
        <v>13.13</v>
      </c>
      <c r="CD36" s="164">
        <v>0</v>
      </c>
      <c r="CE36" s="164">
        <f>'Production Summary'!$N$42</f>
        <v>1136.3519999999996</v>
      </c>
      <c r="CF36" s="164">
        <f>'Production Summary'!$M$42</f>
        <v>81.167999999999978</v>
      </c>
      <c r="CG36" s="164">
        <v>0</v>
      </c>
      <c r="CH36" s="164">
        <v>0</v>
      </c>
      <c r="CI36" s="164">
        <f>'Production Summary'!$N$43</f>
        <v>184</v>
      </c>
      <c r="CJ36" s="164">
        <v>0</v>
      </c>
      <c r="CK36" s="164">
        <f>'Production Summary'!$N$44</f>
        <v>355</v>
      </c>
      <c r="CL36" s="164">
        <v>0</v>
      </c>
      <c r="CM36" s="375">
        <f>'Production Summary'!$N$45</f>
        <v>1650</v>
      </c>
      <c r="CN36" s="164">
        <f>'Production Summary'!$N$46</f>
        <v>270</v>
      </c>
      <c r="CO36" s="164">
        <f>'Production Summary'!$N$47</f>
        <v>1350</v>
      </c>
      <c r="CP36" s="166"/>
      <c r="CQ36" s="164">
        <f>'Production Summary'!$N$49</f>
        <v>8004.1580041580037</v>
      </c>
      <c r="CR36" s="164">
        <f>'Production Summary'!$M$49</f>
        <v>66.701316701316699</v>
      </c>
      <c r="CS36" s="164">
        <f>'Production Summary'!$N$50</f>
        <v>13331.600831600828</v>
      </c>
      <c r="CT36" s="164">
        <f>'Production Summary'!$M$50</f>
        <v>148.1288981288981</v>
      </c>
      <c r="CU36" s="164">
        <f>'Production Summary'!$N$51</f>
        <v>12785.862785862784</v>
      </c>
      <c r="CV36" s="164">
        <f>'Production Summary'!$M$51</f>
        <v>355.16285516285512</v>
      </c>
      <c r="CW36" s="164">
        <f>'Production Summary'!$N$52</f>
        <v>12629.937629937627</v>
      </c>
      <c r="CX36" s="164">
        <f>'Production Summary'!$M$52</f>
        <v>701.66320166320156</v>
      </c>
      <c r="CY36" s="164">
        <f>'Production Summary'!$N$53</f>
        <v>12396.049896049895</v>
      </c>
      <c r="CZ36" s="164">
        <f>'Production Summary'!$M$53</f>
        <v>688.66943866943859</v>
      </c>
      <c r="DA36" s="164">
        <f>'Production Summary'!$N$54</f>
        <v>13799.376299376298</v>
      </c>
      <c r="DB36" s="164">
        <f>'Production Summary'!$M$54</f>
        <v>766.63201663201653</v>
      </c>
      <c r="DC36" s="531">
        <f>'Production Summary'!$N$60</f>
        <v>12863.825363825363</v>
      </c>
      <c r="DD36" s="531">
        <f>'Production Summary'!$M$60</f>
        <v>714.65696465696465</v>
      </c>
      <c r="DE36" s="167">
        <f>'Production Summary'!$N$59</f>
        <v>11148.648648648648</v>
      </c>
      <c r="DF36" s="531">
        <f>'Production Summary'!$M$59</f>
        <v>619.36936936936934</v>
      </c>
      <c r="DG36" s="164">
        <f>'Production Summary'!$N$55</f>
        <v>13842.68884268884</v>
      </c>
      <c r="DH36" s="164">
        <f>'Production Summary'!$M$55</f>
        <v>3460.67221067221</v>
      </c>
      <c r="DI36" s="164">
        <f>'Production Summary'!$N$56</f>
        <v>13097.713097713096</v>
      </c>
      <c r="DJ36" s="164">
        <f>'Production Summary'!$M$56</f>
        <v>163.72141372141371</v>
      </c>
      <c r="DK36" s="164">
        <f>'Production Summary'!$N$57</f>
        <v>14189.189189189186</v>
      </c>
      <c r="DL36" s="164">
        <f>'Production Summary'!$M$57</f>
        <v>394.14414414414409</v>
      </c>
      <c r="DM36" s="164">
        <f>'Production Summary'!$N$58</f>
        <v>14017.671517671517</v>
      </c>
      <c r="DN36" s="164">
        <f>'Production Summary'!$M$58</f>
        <v>778.75952875952873</v>
      </c>
      <c r="DO36" s="167">
        <f>'Production Summary'!$N$61</f>
        <v>4500</v>
      </c>
      <c r="DP36" s="531">
        <f>'Production Summary'!$M$61</f>
        <v>750</v>
      </c>
      <c r="DQ36" s="164">
        <v>0</v>
      </c>
      <c r="DR36" s="164">
        <f>'Production Summary'!$N$62</f>
        <v>8900</v>
      </c>
      <c r="DS36" s="164">
        <f>'Production Summary'!$N$70</f>
        <v>300</v>
      </c>
      <c r="DT36" s="328">
        <f>'Production Summary'!$M$70</f>
        <v>25</v>
      </c>
      <c r="DU36" s="164">
        <v>0</v>
      </c>
      <c r="DV36" s="164">
        <f>'Production Summary'!$N$71</f>
        <v>150</v>
      </c>
      <c r="DW36" s="164">
        <v>0</v>
      </c>
      <c r="DX36" s="164">
        <f>'Production Summary'!$N$64</f>
        <v>192</v>
      </c>
      <c r="DY36" s="164">
        <v>0</v>
      </c>
      <c r="DZ36" s="167">
        <f>'Production Summary'!$N$65</f>
        <v>384</v>
      </c>
      <c r="EA36" s="164">
        <v>0</v>
      </c>
      <c r="EB36" s="167">
        <f>'Production Summary'!$N$66</f>
        <v>192</v>
      </c>
      <c r="EC36" s="164">
        <v>0</v>
      </c>
      <c r="ED36" s="164">
        <f>'Production Summary'!$N$67</f>
        <v>96</v>
      </c>
      <c r="EE36" s="164">
        <v>0</v>
      </c>
      <c r="EF36" s="164">
        <f>'Production Summary'!$N$68</f>
        <v>96</v>
      </c>
      <c r="EG36" s="164">
        <v>0</v>
      </c>
      <c r="EH36" s="164">
        <f>'Production Summary'!$N$69</f>
        <v>340</v>
      </c>
      <c r="EI36" s="101">
        <f t="shared" si="90"/>
        <v>976157203.78903234</v>
      </c>
      <c r="EJ36" s="3"/>
      <c r="EK36" s="3"/>
      <c r="ER36" s="64" t="s">
        <v>52</v>
      </c>
      <c r="ES36" s="61" t="str">
        <f t="shared" si="33"/>
        <v xml:space="preserve">Vinay Agency </v>
      </c>
      <c r="ET36" s="24">
        <f t="shared" si="34"/>
        <v>976157203.78903234</v>
      </c>
    </row>
    <row r="37" spans="1:150" ht="15" customHeight="1">
      <c r="A37" t="b">
        <f>C37=Bhilai!C37</f>
        <v>1</v>
      </c>
      <c r="B37" s="65">
        <f t="shared" si="35"/>
        <v>32</v>
      </c>
      <c r="C37" s="162" t="str">
        <f>IF(Bhilai!C37="","",Bhilai!C37)</f>
        <v>Vinayak enterprises</v>
      </c>
      <c r="D37" s="164">
        <f>'Production Summary'!$N$4</f>
        <v>666</v>
      </c>
      <c r="E37" s="164">
        <f>'Production Summary'!$M$4</f>
        <v>27.75</v>
      </c>
      <c r="F37" s="164">
        <v>0</v>
      </c>
      <c r="G37" s="164">
        <f>'Production Summary'!$N$5</f>
        <v>666</v>
      </c>
      <c r="H37" s="164">
        <f>'Production Summary'!$M$5</f>
        <v>27.75</v>
      </c>
      <c r="I37" s="164">
        <v>0</v>
      </c>
      <c r="J37" s="164">
        <f>'Production Summary'!$N$6</f>
        <v>200</v>
      </c>
      <c r="K37" s="328">
        <f>'Production Summary'!$M$6</f>
        <v>7.5</v>
      </c>
      <c r="L37" s="164">
        <v>0</v>
      </c>
      <c r="M37" s="365">
        <f>'Production Summary'!$N$7</f>
        <v>612.72</v>
      </c>
      <c r="N37" s="367">
        <f>'Production Summary'!$M$7</f>
        <v>25.53</v>
      </c>
      <c r="O37" s="164">
        <v>0</v>
      </c>
      <c r="P37" s="164">
        <f>'Production Summary'!$N$8</f>
        <v>780</v>
      </c>
      <c r="Q37" s="164">
        <f>'Production Summary'!$M$8</f>
        <v>65</v>
      </c>
      <c r="R37" s="164">
        <v>0</v>
      </c>
      <c r="S37" s="164">
        <f>'Production Summary'!$N$9</f>
        <v>720</v>
      </c>
      <c r="T37" s="164">
        <f>'Production Summary'!$M$9</f>
        <v>60</v>
      </c>
      <c r="U37" s="164">
        <v>0</v>
      </c>
      <c r="V37" s="164">
        <f>'Production Summary'!$N$10</f>
        <v>876</v>
      </c>
      <c r="W37" s="164">
        <f>'Production Summary'!$M$10</f>
        <v>73</v>
      </c>
      <c r="X37" s="164">
        <v>0</v>
      </c>
      <c r="Y37" s="164">
        <f>'Production Summary'!$N$14</f>
        <v>177</v>
      </c>
      <c r="Z37" s="328">
        <f>'Production Summary'!$M$14</f>
        <v>14.75</v>
      </c>
      <c r="AA37" s="164">
        <v>0</v>
      </c>
      <c r="AB37" s="167">
        <f t="shared" si="37"/>
        <v>126</v>
      </c>
      <c r="AC37" s="164">
        <f>'Production Summary'!$M$16</f>
        <v>21</v>
      </c>
      <c r="AD37" s="164">
        <v>0</v>
      </c>
      <c r="AE37" s="164">
        <f>'Production Summary'!$N$16</f>
        <v>252</v>
      </c>
      <c r="AF37" s="164">
        <f>'Production Summary'!$M$16</f>
        <v>21</v>
      </c>
      <c r="AG37" s="164">
        <v>0</v>
      </c>
      <c r="AH37" s="164">
        <f>'Production Summary'!$N$18</f>
        <v>1035</v>
      </c>
      <c r="AI37" s="164">
        <f>'Production Summary'!$M$18</f>
        <v>17.25</v>
      </c>
      <c r="AJ37" s="164">
        <v>0</v>
      </c>
      <c r="AK37" s="164">
        <f>'Production Summary'!$N$19</f>
        <v>870</v>
      </c>
      <c r="AL37" s="164">
        <f>'Production Summary'!$M$19</f>
        <v>29</v>
      </c>
      <c r="AM37" s="164">
        <v>0</v>
      </c>
      <c r="AN37" s="164">
        <f>'Production Summary'!$N$20</f>
        <v>864</v>
      </c>
      <c r="AO37" s="164">
        <f>'Production Summary'!$M$20</f>
        <v>72</v>
      </c>
      <c r="AP37" s="164">
        <v>0</v>
      </c>
      <c r="AQ37" s="164">
        <f>'Production Summary'!$N$21</f>
        <v>670</v>
      </c>
      <c r="AR37" s="164">
        <f>'Production Summary'!$M$21</f>
        <v>335</v>
      </c>
      <c r="AS37" s="164">
        <v>0</v>
      </c>
      <c r="AT37" s="386">
        <f>'Production Summary'!$N$22</f>
        <v>375</v>
      </c>
      <c r="AU37" s="164">
        <f>'Production Summary'!$N$23</f>
        <v>1050</v>
      </c>
      <c r="AV37" s="164">
        <f>'Production Summary'!$N$25</f>
        <v>300</v>
      </c>
      <c r="AW37" s="164">
        <f>'Production Summary'!$M$25</f>
        <v>25</v>
      </c>
      <c r="AX37" s="164">
        <v>0</v>
      </c>
      <c r="AY37" s="164">
        <f>'Production Summary'!$N$26</f>
        <v>300</v>
      </c>
      <c r="AZ37" s="164">
        <f>'Production Summary'!$M$26</f>
        <v>25</v>
      </c>
      <c r="BA37" s="164">
        <v>0</v>
      </c>
      <c r="BB37" s="164">
        <f>'Production Summary'!$N$28</f>
        <v>777</v>
      </c>
      <c r="BC37" s="164">
        <f>'Production Summary'!$M$28</f>
        <v>12.95</v>
      </c>
      <c r="BD37" s="164">
        <v>0</v>
      </c>
      <c r="BE37" s="164">
        <f>'Production Summary'!$N$29</f>
        <v>612</v>
      </c>
      <c r="BF37" s="164">
        <f>'Production Summary'!$M$29</f>
        <v>51</v>
      </c>
      <c r="BG37" s="164">
        <v>0</v>
      </c>
      <c r="BH37" s="164">
        <f>'Production Summary'!$N$30</f>
        <v>500</v>
      </c>
      <c r="BI37" s="164">
        <f>'Production Summary'!$M$30</f>
        <v>250</v>
      </c>
      <c r="BJ37" s="164">
        <v>0</v>
      </c>
      <c r="BK37" s="386"/>
      <c r="BL37" s="164">
        <f>'Production Summary'!$N$32</f>
        <v>875</v>
      </c>
      <c r="BM37" s="164">
        <f>'Production Summary'!$N$34</f>
        <v>360.59999999999997</v>
      </c>
      <c r="BN37" s="164">
        <f>'Production Summary'!$M$34</f>
        <v>6.01</v>
      </c>
      <c r="BO37" s="164">
        <v>0</v>
      </c>
      <c r="BP37" s="164">
        <f>'Production Summary'!$N$36</f>
        <v>717</v>
      </c>
      <c r="BQ37" s="164">
        <f>'Production Summary'!$M$36</f>
        <v>11.95</v>
      </c>
      <c r="BR37" s="164">
        <v>0</v>
      </c>
      <c r="BS37" s="164">
        <f>'Production Summary'!$N$37</f>
        <v>210</v>
      </c>
      <c r="BT37" s="164">
        <f>'Production Summary'!$M$37</f>
        <v>21</v>
      </c>
      <c r="BU37" s="164">
        <v>0</v>
      </c>
      <c r="BV37" s="164">
        <f>'Production Summary'!$N$38</f>
        <v>280</v>
      </c>
      <c r="BW37" s="164">
        <f>'Production Summary'!$M$38</f>
        <v>28</v>
      </c>
      <c r="BX37" s="164">
        <v>0</v>
      </c>
      <c r="BY37" s="165">
        <f>'Production Summary'!$N$39</f>
        <v>300.38406247988502</v>
      </c>
      <c r="BZ37" s="164">
        <f>'Production Summary'!$M$39</f>
        <v>30.038406247988501</v>
      </c>
      <c r="CA37" s="164">
        <v>0</v>
      </c>
      <c r="CB37" s="164">
        <f>'Production Summary'!$N$40</f>
        <v>131.30000000000001</v>
      </c>
      <c r="CC37" s="164">
        <f>'Production Summary'!$M$40</f>
        <v>13.13</v>
      </c>
      <c r="CD37" s="164">
        <v>0</v>
      </c>
      <c r="CE37" s="164">
        <f>'Production Summary'!$N$42</f>
        <v>1136.3519999999996</v>
      </c>
      <c r="CF37" s="164">
        <f>'Production Summary'!$M$42</f>
        <v>81.167999999999978</v>
      </c>
      <c r="CG37" s="164">
        <v>0</v>
      </c>
      <c r="CH37" s="164">
        <v>0</v>
      </c>
      <c r="CI37" s="164">
        <f>'Production Summary'!$N$43</f>
        <v>184</v>
      </c>
      <c r="CJ37" s="164">
        <v>0</v>
      </c>
      <c r="CK37" s="164">
        <f>'Production Summary'!$N$44</f>
        <v>355</v>
      </c>
      <c r="CL37" s="164">
        <v>0</v>
      </c>
      <c r="CM37" s="375">
        <f>'Production Summary'!$N$45</f>
        <v>1650</v>
      </c>
      <c r="CN37" s="164">
        <f>'Production Summary'!$N$46</f>
        <v>270</v>
      </c>
      <c r="CO37" s="164">
        <f>'Production Summary'!$N$47</f>
        <v>1350</v>
      </c>
      <c r="CP37" s="166"/>
      <c r="CQ37" s="164">
        <f>'Production Summary'!$N$49</f>
        <v>8004.1580041580037</v>
      </c>
      <c r="CR37" s="164">
        <f>'Production Summary'!$M$49</f>
        <v>66.701316701316699</v>
      </c>
      <c r="CS37" s="164">
        <f>'Production Summary'!$N$50</f>
        <v>13331.600831600828</v>
      </c>
      <c r="CT37" s="164">
        <f>'Production Summary'!$M$50</f>
        <v>148.1288981288981</v>
      </c>
      <c r="CU37" s="164">
        <f>'Production Summary'!$N$51</f>
        <v>12785.862785862784</v>
      </c>
      <c r="CV37" s="164">
        <f>'Production Summary'!$M$51</f>
        <v>355.16285516285512</v>
      </c>
      <c r="CW37" s="164">
        <f>'Production Summary'!$N$52</f>
        <v>12629.937629937627</v>
      </c>
      <c r="CX37" s="164">
        <f>'Production Summary'!$M$52</f>
        <v>701.66320166320156</v>
      </c>
      <c r="CY37" s="164">
        <f>'Production Summary'!$N$53</f>
        <v>12396.049896049895</v>
      </c>
      <c r="CZ37" s="164">
        <f>'Production Summary'!$M$53</f>
        <v>688.66943866943859</v>
      </c>
      <c r="DA37" s="164">
        <f>'Production Summary'!$N$54</f>
        <v>13799.376299376298</v>
      </c>
      <c r="DB37" s="164">
        <f>'Production Summary'!$M$54</f>
        <v>766.63201663201653</v>
      </c>
      <c r="DC37" s="531">
        <f>'Production Summary'!$N$60</f>
        <v>12863.825363825363</v>
      </c>
      <c r="DD37" s="531">
        <f>'Production Summary'!$M$60</f>
        <v>714.65696465696465</v>
      </c>
      <c r="DE37" s="167">
        <f>'Production Summary'!$N$59</f>
        <v>11148.648648648648</v>
      </c>
      <c r="DF37" s="531">
        <f>'Production Summary'!$M$59</f>
        <v>619.36936936936934</v>
      </c>
      <c r="DG37" s="164">
        <f>'Production Summary'!$N$55</f>
        <v>13842.68884268884</v>
      </c>
      <c r="DH37" s="164">
        <f>'Production Summary'!$M$55</f>
        <v>3460.67221067221</v>
      </c>
      <c r="DI37" s="164">
        <f>'Production Summary'!$N$56</f>
        <v>13097.713097713096</v>
      </c>
      <c r="DJ37" s="164">
        <f>'Production Summary'!$M$56</f>
        <v>163.72141372141371</v>
      </c>
      <c r="DK37" s="164">
        <f>'Production Summary'!$N$57</f>
        <v>14189.189189189186</v>
      </c>
      <c r="DL37" s="164">
        <f>'Production Summary'!$M$57</f>
        <v>394.14414414414409</v>
      </c>
      <c r="DM37" s="164">
        <f>'Production Summary'!$N$58</f>
        <v>14017.671517671517</v>
      </c>
      <c r="DN37" s="164">
        <f>'Production Summary'!$M$58</f>
        <v>778.75952875952873</v>
      </c>
      <c r="DO37" s="167">
        <f>'Production Summary'!$N$61</f>
        <v>4500</v>
      </c>
      <c r="DP37" s="531">
        <f>'Production Summary'!$M$61</f>
        <v>750</v>
      </c>
      <c r="DQ37" s="164">
        <v>0</v>
      </c>
      <c r="DR37" s="164">
        <f>'Production Summary'!$N$62</f>
        <v>8900</v>
      </c>
      <c r="DS37" s="164">
        <f>'Production Summary'!$N$70</f>
        <v>300</v>
      </c>
      <c r="DT37" s="328">
        <f>'Production Summary'!$M$70</f>
        <v>25</v>
      </c>
      <c r="DU37" s="164">
        <v>0</v>
      </c>
      <c r="DV37" s="164">
        <f>'Production Summary'!$N$71</f>
        <v>150</v>
      </c>
      <c r="DW37" s="164">
        <v>0</v>
      </c>
      <c r="DX37" s="164">
        <f>'Production Summary'!$N$64</f>
        <v>192</v>
      </c>
      <c r="DY37" s="164">
        <v>0</v>
      </c>
      <c r="DZ37" s="167">
        <f>'Production Summary'!$N$65</f>
        <v>384</v>
      </c>
      <c r="EA37" s="164">
        <v>0</v>
      </c>
      <c r="EB37" s="167">
        <f>'Production Summary'!$N$66</f>
        <v>192</v>
      </c>
      <c r="EC37" s="164">
        <v>0</v>
      </c>
      <c r="ED37" s="164">
        <f>'Production Summary'!$N$67</f>
        <v>96</v>
      </c>
      <c r="EE37" s="164">
        <v>0</v>
      </c>
      <c r="EF37" s="164">
        <f>'Production Summary'!$N$68</f>
        <v>96</v>
      </c>
      <c r="EG37" s="164">
        <v>0</v>
      </c>
      <c r="EH37" s="164">
        <f>'Production Summary'!$N$69</f>
        <v>340</v>
      </c>
      <c r="EI37" s="101">
        <f t="shared" si="90"/>
        <v>976157203.78903234</v>
      </c>
      <c r="EJ37" s="3"/>
      <c r="EK37" s="3"/>
      <c r="ER37" s="64" t="s">
        <v>53</v>
      </c>
      <c r="ES37" s="61" t="str">
        <f t="shared" si="33"/>
        <v>Vinayak enterprises</v>
      </c>
      <c r="ET37" s="24">
        <f t="shared" si="34"/>
        <v>976157203.78903234</v>
      </c>
    </row>
    <row r="38" spans="1:150" ht="15" customHeight="1">
      <c r="A38" t="b">
        <f>C38=Bhilai!C38</f>
        <v>1</v>
      </c>
      <c r="B38" s="65">
        <f t="shared" si="35"/>
        <v>33</v>
      </c>
      <c r="C38" s="162" t="str">
        <f>IF(Bhilai!C38="","",Bhilai!C38)</f>
        <v>Samta Provision</v>
      </c>
      <c r="D38" s="164">
        <f>'Production Summary'!$N$4</f>
        <v>666</v>
      </c>
      <c r="E38" s="164">
        <f>'Production Summary'!$M$4</f>
        <v>27.75</v>
      </c>
      <c r="F38" s="164">
        <v>0</v>
      </c>
      <c r="G38" s="164">
        <f>'Production Summary'!$N$5</f>
        <v>666</v>
      </c>
      <c r="H38" s="164">
        <f>'Production Summary'!$M$5</f>
        <v>27.75</v>
      </c>
      <c r="I38" s="164">
        <v>0</v>
      </c>
      <c r="J38" s="164">
        <f>'Production Summary'!$N$6</f>
        <v>200</v>
      </c>
      <c r="K38" s="328">
        <f>'Production Summary'!$M$6</f>
        <v>7.5</v>
      </c>
      <c r="L38" s="164">
        <v>0</v>
      </c>
      <c r="M38" s="365">
        <f>'Production Summary'!$N$7</f>
        <v>612.72</v>
      </c>
      <c r="N38" s="367">
        <f>'Production Summary'!$M$7</f>
        <v>25.53</v>
      </c>
      <c r="O38" s="164">
        <v>0</v>
      </c>
      <c r="P38" s="164">
        <f>'Production Summary'!$N$8</f>
        <v>780</v>
      </c>
      <c r="Q38" s="164">
        <f>'Production Summary'!$M$8</f>
        <v>65</v>
      </c>
      <c r="R38" s="164">
        <v>0</v>
      </c>
      <c r="S38" s="164">
        <f>'Production Summary'!$N$9</f>
        <v>720</v>
      </c>
      <c r="T38" s="164">
        <f>'Production Summary'!$M$9</f>
        <v>60</v>
      </c>
      <c r="U38" s="164">
        <v>0</v>
      </c>
      <c r="V38" s="164">
        <f>'Production Summary'!$N$10</f>
        <v>876</v>
      </c>
      <c r="W38" s="164">
        <f>'Production Summary'!$M$10</f>
        <v>73</v>
      </c>
      <c r="X38" s="164">
        <v>0</v>
      </c>
      <c r="Y38" s="164">
        <f>'Production Summary'!$N$14</f>
        <v>177</v>
      </c>
      <c r="Z38" s="328">
        <f>'Production Summary'!$M$14</f>
        <v>14.75</v>
      </c>
      <c r="AA38" s="164">
        <v>0</v>
      </c>
      <c r="AB38" s="167">
        <f t="shared" si="37"/>
        <v>126</v>
      </c>
      <c r="AC38" s="164">
        <f>'Production Summary'!$M$16</f>
        <v>21</v>
      </c>
      <c r="AD38" s="164">
        <v>0</v>
      </c>
      <c r="AE38" s="164">
        <f>'Production Summary'!$N$16</f>
        <v>252</v>
      </c>
      <c r="AF38" s="164">
        <f>'Production Summary'!$M$16</f>
        <v>21</v>
      </c>
      <c r="AG38" s="164">
        <v>0</v>
      </c>
      <c r="AH38" s="164">
        <f>'Production Summary'!$N$18</f>
        <v>1035</v>
      </c>
      <c r="AI38" s="164">
        <f>'Production Summary'!$M$18</f>
        <v>17.25</v>
      </c>
      <c r="AJ38" s="164">
        <v>0</v>
      </c>
      <c r="AK38" s="164">
        <f>'Production Summary'!$N$19</f>
        <v>870</v>
      </c>
      <c r="AL38" s="164">
        <f>'Production Summary'!$M$19</f>
        <v>29</v>
      </c>
      <c r="AM38" s="164">
        <v>0</v>
      </c>
      <c r="AN38" s="164">
        <f>'Production Summary'!$N$20</f>
        <v>864</v>
      </c>
      <c r="AO38" s="164">
        <f>'Production Summary'!$M$20</f>
        <v>72</v>
      </c>
      <c r="AP38" s="164">
        <v>0</v>
      </c>
      <c r="AQ38" s="164">
        <f>'Production Summary'!$N$21</f>
        <v>670</v>
      </c>
      <c r="AR38" s="164">
        <f>'Production Summary'!$M$21</f>
        <v>335</v>
      </c>
      <c r="AS38" s="164">
        <v>0</v>
      </c>
      <c r="AT38" s="386">
        <f>'Production Summary'!$N$22</f>
        <v>375</v>
      </c>
      <c r="AU38" s="164">
        <f>'Production Summary'!$N$23</f>
        <v>1050</v>
      </c>
      <c r="AV38" s="164">
        <f>'Production Summary'!$N$25</f>
        <v>300</v>
      </c>
      <c r="AW38" s="164">
        <f>'Production Summary'!$M$25</f>
        <v>25</v>
      </c>
      <c r="AX38" s="164">
        <v>0</v>
      </c>
      <c r="AY38" s="164">
        <f>'Production Summary'!$N$26</f>
        <v>300</v>
      </c>
      <c r="AZ38" s="164">
        <f>'Production Summary'!$M$26</f>
        <v>25</v>
      </c>
      <c r="BA38" s="164">
        <v>0</v>
      </c>
      <c r="BB38" s="164">
        <f>'Production Summary'!$N$28</f>
        <v>777</v>
      </c>
      <c r="BC38" s="164">
        <f>'Production Summary'!$M$28</f>
        <v>12.95</v>
      </c>
      <c r="BD38" s="164">
        <v>0</v>
      </c>
      <c r="BE38" s="164">
        <f>'Production Summary'!$N$29</f>
        <v>612</v>
      </c>
      <c r="BF38" s="164">
        <f>'Production Summary'!$M$29</f>
        <v>51</v>
      </c>
      <c r="BG38" s="164">
        <v>0</v>
      </c>
      <c r="BH38" s="164">
        <f>'Production Summary'!$N$30</f>
        <v>500</v>
      </c>
      <c r="BI38" s="164">
        <f>'Production Summary'!$M$30</f>
        <v>250</v>
      </c>
      <c r="BJ38" s="164">
        <v>0</v>
      </c>
      <c r="BK38" s="386"/>
      <c r="BL38" s="164">
        <f>'Production Summary'!$N$32</f>
        <v>875</v>
      </c>
      <c r="BM38" s="164">
        <f>'Production Summary'!$N$34</f>
        <v>360.59999999999997</v>
      </c>
      <c r="BN38" s="164">
        <f>'Production Summary'!$M$34</f>
        <v>6.01</v>
      </c>
      <c r="BO38" s="164">
        <v>0</v>
      </c>
      <c r="BP38" s="164">
        <f>'Production Summary'!$N$36</f>
        <v>717</v>
      </c>
      <c r="BQ38" s="164">
        <f>'Production Summary'!$M$36</f>
        <v>11.95</v>
      </c>
      <c r="BR38" s="164">
        <v>0</v>
      </c>
      <c r="BS38" s="164">
        <f>'Production Summary'!$N$37</f>
        <v>210</v>
      </c>
      <c r="BT38" s="164">
        <f>'Production Summary'!$M$37</f>
        <v>21</v>
      </c>
      <c r="BU38" s="164">
        <v>0</v>
      </c>
      <c r="BV38" s="164">
        <f>'Production Summary'!$N$38</f>
        <v>280</v>
      </c>
      <c r="BW38" s="164">
        <f>'Production Summary'!$M$38</f>
        <v>28</v>
      </c>
      <c r="BX38" s="164">
        <v>0</v>
      </c>
      <c r="BY38" s="165">
        <f>'Production Summary'!$N$39</f>
        <v>300.38406247988502</v>
      </c>
      <c r="BZ38" s="164">
        <f>'Production Summary'!$M$39</f>
        <v>30.038406247988501</v>
      </c>
      <c r="CA38" s="164">
        <v>0</v>
      </c>
      <c r="CB38" s="164">
        <f>'Production Summary'!$N$40</f>
        <v>131.30000000000001</v>
      </c>
      <c r="CC38" s="164">
        <f>'Production Summary'!$M$40</f>
        <v>13.13</v>
      </c>
      <c r="CD38" s="164">
        <v>0</v>
      </c>
      <c r="CE38" s="164">
        <f>'Production Summary'!$N$42</f>
        <v>1136.3519999999996</v>
      </c>
      <c r="CF38" s="164">
        <f>'Production Summary'!$M$42</f>
        <v>81.167999999999978</v>
      </c>
      <c r="CG38" s="164">
        <v>0</v>
      </c>
      <c r="CH38" s="164">
        <v>0</v>
      </c>
      <c r="CI38" s="164">
        <f>'Production Summary'!$N$43</f>
        <v>184</v>
      </c>
      <c r="CJ38" s="164">
        <v>0</v>
      </c>
      <c r="CK38" s="164">
        <f>'Production Summary'!$N$44</f>
        <v>355</v>
      </c>
      <c r="CL38" s="164">
        <v>0</v>
      </c>
      <c r="CM38" s="375">
        <f>'Production Summary'!$N$45</f>
        <v>1650</v>
      </c>
      <c r="CN38" s="164">
        <f>'Production Summary'!$N$46</f>
        <v>270</v>
      </c>
      <c r="CO38" s="164">
        <f>'Production Summary'!$N$47</f>
        <v>1350</v>
      </c>
      <c r="CP38" s="166"/>
      <c r="CQ38" s="164">
        <f>'Production Summary'!$N$49</f>
        <v>8004.1580041580037</v>
      </c>
      <c r="CR38" s="164">
        <f>'Production Summary'!$M$49</f>
        <v>66.701316701316699</v>
      </c>
      <c r="CS38" s="164">
        <f>'Production Summary'!$N$50</f>
        <v>13331.600831600828</v>
      </c>
      <c r="CT38" s="164">
        <f>'Production Summary'!$M$50</f>
        <v>148.1288981288981</v>
      </c>
      <c r="CU38" s="164">
        <f>'Production Summary'!$N$51</f>
        <v>12785.862785862784</v>
      </c>
      <c r="CV38" s="164">
        <f>'Production Summary'!$M$51</f>
        <v>355.16285516285512</v>
      </c>
      <c r="CW38" s="164">
        <f>'Production Summary'!$N$52</f>
        <v>12629.937629937627</v>
      </c>
      <c r="CX38" s="164">
        <f>'Production Summary'!$M$52</f>
        <v>701.66320166320156</v>
      </c>
      <c r="CY38" s="164">
        <f>'Production Summary'!$N$53</f>
        <v>12396.049896049895</v>
      </c>
      <c r="CZ38" s="164">
        <f>'Production Summary'!$M$53</f>
        <v>688.66943866943859</v>
      </c>
      <c r="DA38" s="164">
        <f>'Production Summary'!$N$54</f>
        <v>13799.376299376298</v>
      </c>
      <c r="DB38" s="164">
        <f>'Production Summary'!$M$54</f>
        <v>766.63201663201653</v>
      </c>
      <c r="DC38" s="531">
        <f>'Production Summary'!$N$60</f>
        <v>12863.825363825363</v>
      </c>
      <c r="DD38" s="531">
        <f>'Production Summary'!$M$60</f>
        <v>714.65696465696465</v>
      </c>
      <c r="DE38" s="167">
        <f>'Production Summary'!$N$59</f>
        <v>11148.648648648648</v>
      </c>
      <c r="DF38" s="531">
        <f>'Production Summary'!$M$59</f>
        <v>619.36936936936934</v>
      </c>
      <c r="DG38" s="164">
        <f>'Production Summary'!$N$55</f>
        <v>13842.68884268884</v>
      </c>
      <c r="DH38" s="164">
        <f>'Production Summary'!$M$55</f>
        <v>3460.67221067221</v>
      </c>
      <c r="DI38" s="164">
        <f>'Production Summary'!$N$56</f>
        <v>13097.713097713096</v>
      </c>
      <c r="DJ38" s="164">
        <f>'Production Summary'!$M$56</f>
        <v>163.72141372141371</v>
      </c>
      <c r="DK38" s="164">
        <f>'Production Summary'!$N$57</f>
        <v>14189.189189189186</v>
      </c>
      <c r="DL38" s="164">
        <f>'Production Summary'!$M$57</f>
        <v>394.14414414414409</v>
      </c>
      <c r="DM38" s="164">
        <f>'Production Summary'!$N$58</f>
        <v>14017.671517671517</v>
      </c>
      <c r="DN38" s="164">
        <f>'Production Summary'!$M$58</f>
        <v>778.75952875952873</v>
      </c>
      <c r="DO38" s="167">
        <f>'Production Summary'!$N$61</f>
        <v>4500</v>
      </c>
      <c r="DP38" s="531">
        <f>'Production Summary'!$M$61</f>
        <v>750</v>
      </c>
      <c r="DQ38" s="164">
        <v>0</v>
      </c>
      <c r="DR38" s="164">
        <f>'Production Summary'!$N$62</f>
        <v>8900</v>
      </c>
      <c r="DS38" s="164">
        <f>'Production Summary'!$N$70</f>
        <v>300</v>
      </c>
      <c r="DT38" s="328">
        <f>'Production Summary'!$M$70</f>
        <v>25</v>
      </c>
      <c r="DU38" s="164">
        <v>0</v>
      </c>
      <c r="DV38" s="164">
        <f>'Production Summary'!$N$71</f>
        <v>150</v>
      </c>
      <c r="DW38" s="164">
        <v>0</v>
      </c>
      <c r="DX38" s="164">
        <f>'Production Summary'!$N$64</f>
        <v>192</v>
      </c>
      <c r="DY38" s="164">
        <v>0</v>
      </c>
      <c r="DZ38" s="167">
        <f>'Production Summary'!$N$65</f>
        <v>384</v>
      </c>
      <c r="EA38" s="164">
        <v>0</v>
      </c>
      <c r="EB38" s="167">
        <f>'Production Summary'!$N$66</f>
        <v>192</v>
      </c>
      <c r="EC38" s="164">
        <v>0</v>
      </c>
      <c r="ED38" s="164">
        <f>'Production Summary'!$N$67</f>
        <v>96</v>
      </c>
      <c r="EE38" s="164">
        <v>0</v>
      </c>
      <c r="EF38" s="164">
        <f>'Production Summary'!$N$68</f>
        <v>96</v>
      </c>
      <c r="EG38" s="164">
        <v>0</v>
      </c>
      <c r="EH38" s="164">
        <f>'Production Summary'!$N$69</f>
        <v>340</v>
      </c>
      <c r="EI38" s="101">
        <f t="shared" si="90"/>
        <v>976157203.78903234</v>
      </c>
      <c r="EJ38" s="3"/>
      <c r="EK38" s="3"/>
      <c r="ER38" s="64" t="s">
        <v>54</v>
      </c>
      <c r="ES38" s="61" t="str">
        <f t="shared" si="33"/>
        <v>Samta Provision</v>
      </c>
      <c r="ET38" s="24">
        <f t="shared" si="34"/>
        <v>976157203.78903234</v>
      </c>
    </row>
    <row r="39" spans="1:150" ht="15" customHeight="1">
      <c r="A39" t="b">
        <f>C39=Bhilai!C39</f>
        <v>1</v>
      </c>
      <c r="B39" s="65">
        <f t="shared" si="35"/>
        <v>34</v>
      </c>
      <c r="C39" s="162" t="str">
        <f>IF(Bhilai!C39="","",Bhilai!C39)</f>
        <v>Om Trading Company Durg</v>
      </c>
      <c r="D39" s="164">
        <f>'Production Summary'!$N$4</f>
        <v>666</v>
      </c>
      <c r="E39" s="164">
        <f>'Production Summary'!$M$4</f>
        <v>27.75</v>
      </c>
      <c r="F39" s="164">
        <v>0</v>
      </c>
      <c r="G39" s="164">
        <f>'Production Summary'!$N$5</f>
        <v>666</v>
      </c>
      <c r="H39" s="164">
        <f>'Production Summary'!$M$5</f>
        <v>27.75</v>
      </c>
      <c r="I39" s="164">
        <v>0</v>
      </c>
      <c r="J39" s="164">
        <f>'Production Summary'!$N$6</f>
        <v>200</v>
      </c>
      <c r="K39" s="328">
        <f>'Production Summary'!$M$6</f>
        <v>7.5</v>
      </c>
      <c r="L39" s="164">
        <v>0</v>
      </c>
      <c r="M39" s="365">
        <f>'Production Summary'!$N$7</f>
        <v>612.72</v>
      </c>
      <c r="N39" s="367">
        <f>'Production Summary'!$M$7</f>
        <v>25.53</v>
      </c>
      <c r="O39" s="164">
        <v>0</v>
      </c>
      <c r="P39" s="164">
        <f>'Production Summary'!$N$8</f>
        <v>780</v>
      </c>
      <c r="Q39" s="164">
        <f>'Production Summary'!$M$8</f>
        <v>65</v>
      </c>
      <c r="R39" s="164">
        <v>0</v>
      </c>
      <c r="S39" s="164">
        <f>'Production Summary'!$N$9</f>
        <v>720</v>
      </c>
      <c r="T39" s="164">
        <f>'Production Summary'!$M$9</f>
        <v>60</v>
      </c>
      <c r="U39" s="164">
        <v>0</v>
      </c>
      <c r="V39" s="164">
        <f>'Production Summary'!$N$10</f>
        <v>876</v>
      </c>
      <c r="W39" s="164">
        <f>'Production Summary'!$M$10</f>
        <v>73</v>
      </c>
      <c r="X39" s="164">
        <v>0</v>
      </c>
      <c r="Y39" s="164">
        <f>'Production Summary'!$N$14</f>
        <v>177</v>
      </c>
      <c r="Z39" s="328">
        <f>'Production Summary'!$M$14</f>
        <v>14.75</v>
      </c>
      <c r="AA39" s="164">
        <v>0</v>
      </c>
      <c r="AB39" s="167">
        <f t="shared" si="37"/>
        <v>126</v>
      </c>
      <c r="AC39" s="164">
        <f>'Production Summary'!$M$16</f>
        <v>21</v>
      </c>
      <c r="AD39" s="164">
        <v>0</v>
      </c>
      <c r="AE39" s="164">
        <f>'Production Summary'!$N$16</f>
        <v>252</v>
      </c>
      <c r="AF39" s="164">
        <f>'Production Summary'!$M$16</f>
        <v>21</v>
      </c>
      <c r="AG39" s="164">
        <v>0</v>
      </c>
      <c r="AH39" s="164">
        <f>'Production Summary'!$N$18</f>
        <v>1035</v>
      </c>
      <c r="AI39" s="164">
        <f>'Production Summary'!$M$18</f>
        <v>17.25</v>
      </c>
      <c r="AJ39" s="164">
        <v>0</v>
      </c>
      <c r="AK39" s="164">
        <f>'Production Summary'!$N$19</f>
        <v>870</v>
      </c>
      <c r="AL39" s="164">
        <f>'Production Summary'!$M$19</f>
        <v>29</v>
      </c>
      <c r="AM39" s="164">
        <v>0</v>
      </c>
      <c r="AN39" s="164">
        <f>'Production Summary'!$N$20</f>
        <v>864</v>
      </c>
      <c r="AO39" s="164">
        <f>'Production Summary'!$M$20</f>
        <v>72</v>
      </c>
      <c r="AP39" s="164">
        <v>0</v>
      </c>
      <c r="AQ39" s="164">
        <f>'Production Summary'!$N$21</f>
        <v>670</v>
      </c>
      <c r="AR39" s="164">
        <f>'Production Summary'!$M$21</f>
        <v>335</v>
      </c>
      <c r="AS39" s="164">
        <v>0</v>
      </c>
      <c r="AT39" s="386">
        <f>'Production Summary'!$N$22</f>
        <v>375</v>
      </c>
      <c r="AU39" s="164">
        <f>'Production Summary'!$N$23</f>
        <v>1050</v>
      </c>
      <c r="AV39" s="164">
        <f>'Production Summary'!$N$25</f>
        <v>300</v>
      </c>
      <c r="AW39" s="164">
        <f>'Production Summary'!$M$25</f>
        <v>25</v>
      </c>
      <c r="AX39" s="164">
        <v>0</v>
      </c>
      <c r="AY39" s="164">
        <f>'Production Summary'!$N$26</f>
        <v>300</v>
      </c>
      <c r="AZ39" s="164">
        <f>'Production Summary'!$M$26</f>
        <v>25</v>
      </c>
      <c r="BA39" s="164">
        <v>0</v>
      </c>
      <c r="BB39" s="164">
        <f>'Production Summary'!$N$28</f>
        <v>777</v>
      </c>
      <c r="BC39" s="164">
        <f>'Production Summary'!$M$28</f>
        <v>12.95</v>
      </c>
      <c r="BD39" s="164">
        <v>0</v>
      </c>
      <c r="BE39" s="164">
        <f>'Production Summary'!$N$29</f>
        <v>612</v>
      </c>
      <c r="BF39" s="164">
        <f>'Production Summary'!$M$29</f>
        <v>51</v>
      </c>
      <c r="BG39" s="164">
        <v>0</v>
      </c>
      <c r="BH39" s="164">
        <f>'Production Summary'!$N$30</f>
        <v>500</v>
      </c>
      <c r="BI39" s="164">
        <f>'Production Summary'!$M$30</f>
        <v>250</v>
      </c>
      <c r="BJ39" s="164">
        <v>0</v>
      </c>
      <c r="BK39" s="386"/>
      <c r="BL39" s="164">
        <f>'Production Summary'!$N$32</f>
        <v>875</v>
      </c>
      <c r="BM39" s="164">
        <f>'Production Summary'!$N$34</f>
        <v>360.59999999999997</v>
      </c>
      <c r="BN39" s="164">
        <f>'Production Summary'!$M$34</f>
        <v>6.01</v>
      </c>
      <c r="BO39" s="164">
        <v>0</v>
      </c>
      <c r="BP39" s="164">
        <f>'Production Summary'!$N$36</f>
        <v>717</v>
      </c>
      <c r="BQ39" s="164">
        <f>'Production Summary'!$M$36</f>
        <v>11.95</v>
      </c>
      <c r="BR39" s="164">
        <v>0</v>
      </c>
      <c r="BS39" s="164">
        <f>'Production Summary'!$N$37</f>
        <v>210</v>
      </c>
      <c r="BT39" s="164">
        <f>'Production Summary'!$M$37</f>
        <v>21</v>
      </c>
      <c r="BU39" s="164">
        <v>0</v>
      </c>
      <c r="BV39" s="164">
        <f>'Production Summary'!$N$38</f>
        <v>280</v>
      </c>
      <c r="BW39" s="164">
        <f>'Production Summary'!$M$38</f>
        <v>28</v>
      </c>
      <c r="BX39" s="164">
        <v>0</v>
      </c>
      <c r="BY39" s="165">
        <f>'Production Summary'!$N$39</f>
        <v>300.38406247988502</v>
      </c>
      <c r="BZ39" s="164">
        <f>'Production Summary'!$M$39</f>
        <v>30.038406247988501</v>
      </c>
      <c r="CA39" s="164">
        <v>0</v>
      </c>
      <c r="CB39" s="164">
        <f>'Production Summary'!$N$40</f>
        <v>131.30000000000001</v>
      </c>
      <c r="CC39" s="164">
        <f>'Production Summary'!$M$40</f>
        <v>13.13</v>
      </c>
      <c r="CD39" s="164">
        <v>0</v>
      </c>
      <c r="CE39" s="164">
        <f>'Production Summary'!$N$42</f>
        <v>1136.3519999999996</v>
      </c>
      <c r="CF39" s="164">
        <f>'Production Summary'!$M$42</f>
        <v>81.167999999999978</v>
      </c>
      <c r="CG39" s="164">
        <v>0</v>
      </c>
      <c r="CH39" s="164">
        <v>0</v>
      </c>
      <c r="CI39" s="164">
        <f>'Production Summary'!$N$43</f>
        <v>184</v>
      </c>
      <c r="CJ39" s="164">
        <v>0</v>
      </c>
      <c r="CK39" s="164">
        <f>'Production Summary'!$N$44</f>
        <v>355</v>
      </c>
      <c r="CL39" s="164">
        <v>0</v>
      </c>
      <c r="CM39" s="375">
        <f>'Production Summary'!$N$45</f>
        <v>1650</v>
      </c>
      <c r="CN39" s="164">
        <f>'Production Summary'!$N$46</f>
        <v>270</v>
      </c>
      <c r="CO39" s="164">
        <f>'Production Summary'!$N$47</f>
        <v>1350</v>
      </c>
      <c r="CP39" s="166"/>
      <c r="CQ39" s="164">
        <f>'Production Summary'!$N$49</f>
        <v>8004.1580041580037</v>
      </c>
      <c r="CR39" s="164">
        <f>'Production Summary'!$M$49</f>
        <v>66.701316701316699</v>
      </c>
      <c r="CS39" s="164">
        <f>'Production Summary'!$N$50</f>
        <v>13331.600831600828</v>
      </c>
      <c r="CT39" s="164">
        <f>'Production Summary'!$M$50</f>
        <v>148.1288981288981</v>
      </c>
      <c r="CU39" s="164">
        <f>'Production Summary'!$N$51</f>
        <v>12785.862785862784</v>
      </c>
      <c r="CV39" s="164">
        <f>'Production Summary'!$M$51</f>
        <v>355.16285516285512</v>
      </c>
      <c r="CW39" s="164">
        <f>'Production Summary'!$N$52</f>
        <v>12629.937629937627</v>
      </c>
      <c r="CX39" s="164">
        <f>'Production Summary'!$M$52</f>
        <v>701.66320166320156</v>
      </c>
      <c r="CY39" s="164">
        <f>'Production Summary'!$N$53</f>
        <v>12396.049896049895</v>
      </c>
      <c r="CZ39" s="164">
        <f>'Production Summary'!$M$53</f>
        <v>688.66943866943859</v>
      </c>
      <c r="DA39" s="164">
        <f>'Production Summary'!$N$54</f>
        <v>13799.376299376298</v>
      </c>
      <c r="DB39" s="164">
        <f>'Production Summary'!$M$54</f>
        <v>766.63201663201653</v>
      </c>
      <c r="DC39" s="531">
        <f>'Production Summary'!$N$60</f>
        <v>12863.825363825363</v>
      </c>
      <c r="DD39" s="531">
        <f>'Production Summary'!$M$60</f>
        <v>714.65696465696465</v>
      </c>
      <c r="DE39" s="167">
        <f>'Production Summary'!$N$59</f>
        <v>11148.648648648648</v>
      </c>
      <c r="DF39" s="531">
        <f>'Production Summary'!$M$59</f>
        <v>619.36936936936934</v>
      </c>
      <c r="DG39" s="164">
        <f>'Production Summary'!$N$55</f>
        <v>13842.68884268884</v>
      </c>
      <c r="DH39" s="164">
        <f>'Production Summary'!$M$55</f>
        <v>3460.67221067221</v>
      </c>
      <c r="DI39" s="164">
        <f>'Production Summary'!$N$56</f>
        <v>13097.713097713096</v>
      </c>
      <c r="DJ39" s="164">
        <f>'Production Summary'!$M$56</f>
        <v>163.72141372141371</v>
      </c>
      <c r="DK39" s="164">
        <f>'Production Summary'!$N$57</f>
        <v>14189.189189189186</v>
      </c>
      <c r="DL39" s="164">
        <f>'Production Summary'!$M$57</f>
        <v>394.14414414414409</v>
      </c>
      <c r="DM39" s="164">
        <f>'Production Summary'!$N$58</f>
        <v>14017.671517671517</v>
      </c>
      <c r="DN39" s="164">
        <f>'Production Summary'!$M$58</f>
        <v>778.75952875952873</v>
      </c>
      <c r="DO39" s="167">
        <f>'Production Summary'!$N$61</f>
        <v>4500</v>
      </c>
      <c r="DP39" s="531">
        <f>'Production Summary'!$M$61</f>
        <v>750</v>
      </c>
      <c r="DQ39" s="164">
        <v>0</v>
      </c>
      <c r="DR39" s="164">
        <f>'Production Summary'!$N$62</f>
        <v>8900</v>
      </c>
      <c r="DS39" s="164">
        <f>'Production Summary'!$N$70</f>
        <v>300</v>
      </c>
      <c r="DT39" s="328">
        <f>'Production Summary'!$M$70</f>
        <v>25</v>
      </c>
      <c r="DU39" s="164">
        <v>0</v>
      </c>
      <c r="DV39" s="164">
        <f>'Production Summary'!$N$71</f>
        <v>150</v>
      </c>
      <c r="DW39" s="164">
        <v>0</v>
      </c>
      <c r="DX39" s="164">
        <f>'Production Summary'!$N$64</f>
        <v>192</v>
      </c>
      <c r="DY39" s="164">
        <v>0</v>
      </c>
      <c r="DZ39" s="167">
        <f>'Production Summary'!$N$65</f>
        <v>384</v>
      </c>
      <c r="EA39" s="164">
        <v>0</v>
      </c>
      <c r="EB39" s="167">
        <f>'Production Summary'!$N$66</f>
        <v>192</v>
      </c>
      <c r="EC39" s="164">
        <v>0</v>
      </c>
      <c r="ED39" s="164">
        <f>'Production Summary'!$N$67</f>
        <v>96</v>
      </c>
      <c r="EE39" s="164">
        <v>0</v>
      </c>
      <c r="EF39" s="164">
        <f>'Production Summary'!$N$68</f>
        <v>96</v>
      </c>
      <c r="EG39" s="164">
        <v>0</v>
      </c>
      <c r="EH39" s="164">
        <f>'Production Summary'!$N$69</f>
        <v>340</v>
      </c>
      <c r="EI39" s="101">
        <f t="shared" si="90"/>
        <v>976157203.78903234</v>
      </c>
      <c r="EJ39" s="3"/>
      <c r="EK39" s="3"/>
      <c r="ER39" s="64" t="s">
        <v>55</v>
      </c>
      <c r="ES39" s="61" t="str">
        <f t="shared" si="33"/>
        <v>Om Trading Company Durg</v>
      </c>
      <c r="ET39" s="24">
        <f t="shared" si="34"/>
        <v>976157203.78903234</v>
      </c>
    </row>
    <row r="40" spans="1:150" ht="15" customHeight="1">
      <c r="A40" t="b">
        <f>C40=Bhilai!C40</f>
        <v>1</v>
      </c>
      <c r="B40" s="65">
        <f t="shared" si="35"/>
        <v>35</v>
      </c>
      <c r="C40" s="162" t="str">
        <f>IF(Bhilai!C40="","",Bhilai!C40)</f>
        <v xml:space="preserve">Laxmi Trading </v>
      </c>
      <c r="D40" s="164">
        <f>'Production Summary'!$N$4</f>
        <v>666</v>
      </c>
      <c r="E40" s="164">
        <f>'Production Summary'!$M$4</f>
        <v>27.75</v>
      </c>
      <c r="F40" s="164">
        <v>0</v>
      </c>
      <c r="G40" s="164">
        <f>'Production Summary'!$N$5</f>
        <v>666</v>
      </c>
      <c r="H40" s="164">
        <f>'Production Summary'!$M$5</f>
        <v>27.75</v>
      </c>
      <c r="I40" s="164">
        <v>0</v>
      </c>
      <c r="J40" s="164">
        <f>'Production Summary'!$N$6</f>
        <v>200</v>
      </c>
      <c r="K40" s="328">
        <f>'Production Summary'!$M$6</f>
        <v>7.5</v>
      </c>
      <c r="L40" s="164">
        <v>0</v>
      </c>
      <c r="M40" s="365">
        <f>'Production Summary'!$N$7</f>
        <v>612.72</v>
      </c>
      <c r="N40" s="367">
        <f>'Production Summary'!$M$7</f>
        <v>25.53</v>
      </c>
      <c r="O40" s="164">
        <v>0</v>
      </c>
      <c r="P40" s="164">
        <f>'Production Summary'!$N$8</f>
        <v>780</v>
      </c>
      <c r="Q40" s="164">
        <f>'Production Summary'!$M$8</f>
        <v>65</v>
      </c>
      <c r="R40" s="164">
        <v>0</v>
      </c>
      <c r="S40" s="164">
        <f>'Production Summary'!$N$9</f>
        <v>720</v>
      </c>
      <c r="T40" s="164">
        <f>'Production Summary'!$M$9</f>
        <v>60</v>
      </c>
      <c r="U40" s="164">
        <v>0</v>
      </c>
      <c r="V40" s="164">
        <f>'Production Summary'!$N$10</f>
        <v>876</v>
      </c>
      <c r="W40" s="164">
        <f>'Production Summary'!$M$10</f>
        <v>73</v>
      </c>
      <c r="X40" s="164">
        <v>0</v>
      </c>
      <c r="Y40" s="164">
        <f>'Production Summary'!$N$14</f>
        <v>177</v>
      </c>
      <c r="Z40" s="328">
        <f>'Production Summary'!$M$14</f>
        <v>14.75</v>
      </c>
      <c r="AA40" s="164">
        <v>0</v>
      </c>
      <c r="AB40" s="167">
        <f t="shared" si="37"/>
        <v>126</v>
      </c>
      <c r="AC40" s="164">
        <f>'Production Summary'!$M$16</f>
        <v>21</v>
      </c>
      <c r="AD40" s="164">
        <v>0</v>
      </c>
      <c r="AE40" s="164">
        <f>'Production Summary'!$N$16</f>
        <v>252</v>
      </c>
      <c r="AF40" s="164">
        <f>'Production Summary'!$M$16</f>
        <v>21</v>
      </c>
      <c r="AG40" s="164">
        <v>0</v>
      </c>
      <c r="AH40" s="164">
        <f>'Production Summary'!$N$18</f>
        <v>1035</v>
      </c>
      <c r="AI40" s="164">
        <f>'Production Summary'!$M$18</f>
        <v>17.25</v>
      </c>
      <c r="AJ40" s="164">
        <v>0</v>
      </c>
      <c r="AK40" s="164">
        <f>'Production Summary'!$N$19</f>
        <v>870</v>
      </c>
      <c r="AL40" s="164">
        <f>'Production Summary'!$M$19</f>
        <v>29</v>
      </c>
      <c r="AM40" s="164">
        <v>0</v>
      </c>
      <c r="AN40" s="164">
        <f>'Production Summary'!$N$20</f>
        <v>864</v>
      </c>
      <c r="AO40" s="164">
        <f>'Production Summary'!$M$20</f>
        <v>72</v>
      </c>
      <c r="AP40" s="164">
        <v>0</v>
      </c>
      <c r="AQ40" s="164">
        <f>'Production Summary'!$N$21</f>
        <v>670</v>
      </c>
      <c r="AR40" s="164">
        <f>'Production Summary'!$M$21</f>
        <v>335</v>
      </c>
      <c r="AS40" s="164">
        <v>0</v>
      </c>
      <c r="AT40" s="386">
        <f>'Production Summary'!$N$22</f>
        <v>375</v>
      </c>
      <c r="AU40" s="164">
        <f>'Production Summary'!$N$23</f>
        <v>1050</v>
      </c>
      <c r="AV40" s="164">
        <f>'Production Summary'!$N$25</f>
        <v>300</v>
      </c>
      <c r="AW40" s="164">
        <f>'Production Summary'!$M$25</f>
        <v>25</v>
      </c>
      <c r="AX40" s="164">
        <v>0</v>
      </c>
      <c r="AY40" s="164">
        <f>'Production Summary'!$N$26</f>
        <v>300</v>
      </c>
      <c r="AZ40" s="164">
        <f>'Production Summary'!$M$26</f>
        <v>25</v>
      </c>
      <c r="BA40" s="164">
        <v>0</v>
      </c>
      <c r="BB40" s="164">
        <f>'Production Summary'!$N$28</f>
        <v>777</v>
      </c>
      <c r="BC40" s="164">
        <f>'Production Summary'!$M$28</f>
        <v>12.95</v>
      </c>
      <c r="BD40" s="164">
        <v>0</v>
      </c>
      <c r="BE40" s="164">
        <f>'Production Summary'!$N$29</f>
        <v>612</v>
      </c>
      <c r="BF40" s="164">
        <f>'Production Summary'!$M$29</f>
        <v>51</v>
      </c>
      <c r="BG40" s="164">
        <v>0</v>
      </c>
      <c r="BH40" s="164">
        <f>'Production Summary'!$N$30</f>
        <v>500</v>
      </c>
      <c r="BI40" s="164">
        <f>'Production Summary'!$M$30</f>
        <v>250</v>
      </c>
      <c r="BJ40" s="164">
        <v>0</v>
      </c>
      <c r="BK40" s="386"/>
      <c r="BL40" s="164">
        <f>'Production Summary'!$N$32</f>
        <v>875</v>
      </c>
      <c r="BM40" s="164">
        <f>'Production Summary'!$N$34</f>
        <v>360.59999999999997</v>
      </c>
      <c r="BN40" s="164">
        <f>'Production Summary'!$M$34</f>
        <v>6.01</v>
      </c>
      <c r="BO40" s="164">
        <v>0</v>
      </c>
      <c r="BP40" s="164">
        <f>'Production Summary'!$N$36</f>
        <v>717</v>
      </c>
      <c r="BQ40" s="164">
        <f>'Production Summary'!$M$36</f>
        <v>11.95</v>
      </c>
      <c r="BR40" s="164">
        <v>0</v>
      </c>
      <c r="BS40" s="164">
        <f>'Production Summary'!$N$37</f>
        <v>210</v>
      </c>
      <c r="BT40" s="164">
        <f>'Production Summary'!$M$37</f>
        <v>21</v>
      </c>
      <c r="BU40" s="164">
        <v>0</v>
      </c>
      <c r="BV40" s="164">
        <f>'Production Summary'!$N$38</f>
        <v>280</v>
      </c>
      <c r="BW40" s="164">
        <f>'Production Summary'!$M$38</f>
        <v>28</v>
      </c>
      <c r="BX40" s="164">
        <v>0</v>
      </c>
      <c r="BY40" s="165">
        <f>'Production Summary'!$N$39</f>
        <v>300.38406247988502</v>
      </c>
      <c r="BZ40" s="164">
        <f>'Production Summary'!$M$39</f>
        <v>30.038406247988501</v>
      </c>
      <c r="CA40" s="164">
        <v>0</v>
      </c>
      <c r="CB40" s="164">
        <f>'Production Summary'!$N$40</f>
        <v>131.30000000000001</v>
      </c>
      <c r="CC40" s="164">
        <f>'Production Summary'!$M$40</f>
        <v>13.13</v>
      </c>
      <c r="CD40" s="164">
        <v>0</v>
      </c>
      <c r="CE40" s="164">
        <f>'Production Summary'!$N$42</f>
        <v>1136.3519999999996</v>
      </c>
      <c r="CF40" s="164">
        <f>'Production Summary'!$M$42</f>
        <v>81.167999999999978</v>
      </c>
      <c r="CG40" s="164">
        <v>0</v>
      </c>
      <c r="CH40" s="164">
        <v>0</v>
      </c>
      <c r="CI40" s="164">
        <f>'Production Summary'!$N$43</f>
        <v>184</v>
      </c>
      <c r="CJ40" s="164">
        <v>0</v>
      </c>
      <c r="CK40" s="164">
        <f>'Production Summary'!$N$44</f>
        <v>355</v>
      </c>
      <c r="CL40" s="164">
        <v>0</v>
      </c>
      <c r="CM40" s="375">
        <f>'Production Summary'!$N$45</f>
        <v>1650</v>
      </c>
      <c r="CN40" s="164">
        <f>'Production Summary'!$N$46</f>
        <v>270</v>
      </c>
      <c r="CO40" s="164">
        <f>'Production Summary'!$N$47</f>
        <v>1350</v>
      </c>
      <c r="CP40" s="166"/>
      <c r="CQ40" s="164">
        <f>'Production Summary'!$N$49</f>
        <v>8004.1580041580037</v>
      </c>
      <c r="CR40" s="164">
        <f>'Production Summary'!$M$49</f>
        <v>66.701316701316699</v>
      </c>
      <c r="CS40" s="164">
        <f>'Production Summary'!$N$50</f>
        <v>13331.600831600828</v>
      </c>
      <c r="CT40" s="164">
        <f>'Production Summary'!$M$50</f>
        <v>148.1288981288981</v>
      </c>
      <c r="CU40" s="164">
        <f>'Production Summary'!$N$51</f>
        <v>12785.862785862784</v>
      </c>
      <c r="CV40" s="164">
        <f>'Production Summary'!$M$51</f>
        <v>355.16285516285512</v>
      </c>
      <c r="CW40" s="164">
        <f>'Production Summary'!$N$52</f>
        <v>12629.937629937627</v>
      </c>
      <c r="CX40" s="164">
        <f>'Production Summary'!$M$52</f>
        <v>701.66320166320156</v>
      </c>
      <c r="CY40" s="164">
        <f>'Production Summary'!$N$53</f>
        <v>12396.049896049895</v>
      </c>
      <c r="CZ40" s="164">
        <f>'Production Summary'!$M$53</f>
        <v>688.66943866943859</v>
      </c>
      <c r="DA40" s="164">
        <f>'Production Summary'!$N$54</f>
        <v>13799.376299376298</v>
      </c>
      <c r="DB40" s="164">
        <f>'Production Summary'!$M$54</f>
        <v>766.63201663201653</v>
      </c>
      <c r="DC40" s="531">
        <f>'Production Summary'!$N$60</f>
        <v>12863.825363825363</v>
      </c>
      <c r="DD40" s="531">
        <f>'Production Summary'!$M$60</f>
        <v>714.65696465696465</v>
      </c>
      <c r="DE40" s="167">
        <f>'Production Summary'!$N$59</f>
        <v>11148.648648648648</v>
      </c>
      <c r="DF40" s="531">
        <f>'Production Summary'!$M$59</f>
        <v>619.36936936936934</v>
      </c>
      <c r="DG40" s="164">
        <f>'Production Summary'!$N$55</f>
        <v>13842.68884268884</v>
      </c>
      <c r="DH40" s="164">
        <f>'Production Summary'!$M$55</f>
        <v>3460.67221067221</v>
      </c>
      <c r="DI40" s="164">
        <f>'Production Summary'!$N$56</f>
        <v>13097.713097713096</v>
      </c>
      <c r="DJ40" s="164">
        <f>'Production Summary'!$M$56</f>
        <v>163.72141372141371</v>
      </c>
      <c r="DK40" s="164">
        <f>'Production Summary'!$N$57</f>
        <v>14189.189189189186</v>
      </c>
      <c r="DL40" s="164">
        <f>'Production Summary'!$M$57</f>
        <v>394.14414414414409</v>
      </c>
      <c r="DM40" s="164">
        <f>'Production Summary'!$N$58</f>
        <v>14017.671517671517</v>
      </c>
      <c r="DN40" s="164">
        <f>'Production Summary'!$M$58</f>
        <v>778.75952875952873</v>
      </c>
      <c r="DO40" s="167">
        <f>'Production Summary'!$N$61</f>
        <v>4500</v>
      </c>
      <c r="DP40" s="531">
        <f>'Production Summary'!$M$61</f>
        <v>750</v>
      </c>
      <c r="DQ40" s="164">
        <v>0</v>
      </c>
      <c r="DR40" s="164">
        <f>'Production Summary'!$N$62</f>
        <v>8900</v>
      </c>
      <c r="DS40" s="164">
        <f>'Production Summary'!$N$70</f>
        <v>300</v>
      </c>
      <c r="DT40" s="328">
        <f>'Production Summary'!$M$70</f>
        <v>25</v>
      </c>
      <c r="DU40" s="164">
        <v>0</v>
      </c>
      <c r="DV40" s="164">
        <f>'Production Summary'!$N$71</f>
        <v>150</v>
      </c>
      <c r="DW40" s="164">
        <v>0</v>
      </c>
      <c r="DX40" s="164">
        <f>'Production Summary'!$N$64</f>
        <v>192</v>
      </c>
      <c r="DY40" s="164">
        <v>0</v>
      </c>
      <c r="DZ40" s="167">
        <f>'Production Summary'!$N$65</f>
        <v>384</v>
      </c>
      <c r="EA40" s="164">
        <v>0</v>
      </c>
      <c r="EB40" s="167">
        <f>'Production Summary'!$N$66</f>
        <v>192</v>
      </c>
      <c r="EC40" s="164">
        <v>0</v>
      </c>
      <c r="ED40" s="164">
        <f>'Production Summary'!$N$67</f>
        <v>96</v>
      </c>
      <c r="EE40" s="164">
        <v>0</v>
      </c>
      <c r="EF40" s="164">
        <f>'Production Summary'!$N$68</f>
        <v>96</v>
      </c>
      <c r="EG40" s="164">
        <v>0</v>
      </c>
      <c r="EH40" s="164">
        <f>'Production Summary'!$N$69</f>
        <v>340</v>
      </c>
      <c r="EI40" s="101">
        <f t="shared" si="90"/>
        <v>976157203.78903234</v>
      </c>
      <c r="EJ40" s="3"/>
      <c r="EK40" s="3"/>
      <c r="ER40" s="64" t="s">
        <v>56</v>
      </c>
      <c r="ES40" s="61" t="str">
        <f t="shared" si="33"/>
        <v xml:space="preserve">Laxmi Trading </v>
      </c>
      <c r="ET40" s="24">
        <f t="shared" si="34"/>
        <v>976157203.78903234</v>
      </c>
    </row>
    <row r="41" spans="1:150" ht="15" customHeight="1">
      <c r="A41" t="b">
        <f>C41=Bhilai!C41</f>
        <v>1</v>
      </c>
      <c r="B41" s="65">
        <f t="shared" si="35"/>
        <v>36</v>
      </c>
      <c r="C41" s="162" t="str">
        <f>IF(Bhilai!C41="","",Bhilai!C41)</f>
        <v>Indra general store</v>
      </c>
      <c r="D41" s="164">
        <f>'Production Summary'!$N$4</f>
        <v>666</v>
      </c>
      <c r="E41" s="164">
        <f>'Production Summary'!$M$4</f>
        <v>27.75</v>
      </c>
      <c r="F41" s="164">
        <v>0</v>
      </c>
      <c r="G41" s="164">
        <f>'Production Summary'!$N$5</f>
        <v>666</v>
      </c>
      <c r="H41" s="164">
        <f>'Production Summary'!$M$5</f>
        <v>27.75</v>
      </c>
      <c r="I41" s="164">
        <v>0</v>
      </c>
      <c r="J41" s="164">
        <f>'Production Summary'!$N$6</f>
        <v>200</v>
      </c>
      <c r="K41" s="328">
        <f>'Production Summary'!$M$6</f>
        <v>7.5</v>
      </c>
      <c r="L41" s="164">
        <v>0</v>
      </c>
      <c r="M41" s="365">
        <f>'Production Summary'!$N$7</f>
        <v>612.72</v>
      </c>
      <c r="N41" s="367">
        <f>'Production Summary'!$M$7</f>
        <v>25.53</v>
      </c>
      <c r="O41" s="164">
        <v>0</v>
      </c>
      <c r="P41" s="164">
        <f>'Production Summary'!$N$8</f>
        <v>780</v>
      </c>
      <c r="Q41" s="164">
        <f>'Production Summary'!$M$8</f>
        <v>65</v>
      </c>
      <c r="R41" s="164">
        <v>0</v>
      </c>
      <c r="S41" s="164">
        <f>'Production Summary'!$N$9</f>
        <v>720</v>
      </c>
      <c r="T41" s="164">
        <f>'Production Summary'!$M$9</f>
        <v>60</v>
      </c>
      <c r="U41" s="164">
        <v>0</v>
      </c>
      <c r="V41" s="164">
        <f>'Production Summary'!$N$10</f>
        <v>876</v>
      </c>
      <c r="W41" s="164">
        <f>'Production Summary'!$M$10</f>
        <v>73</v>
      </c>
      <c r="X41" s="164">
        <v>0</v>
      </c>
      <c r="Y41" s="164">
        <f>'Production Summary'!$N$14</f>
        <v>177</v>
      </c>
      <c r="Z41" s="328">
        <f>'Production Summary'!$M$14</f>
        <v>14.75</v>
      </c>
      <c r="AA41" s="164">
        <v>0</v>
      </c>
      <c r="AB41" s="167">
        <f t="shared" si="37"/>
        <v>126</v>
      </c>
      <c r="AC41" s="164">
        <f>'Production Summary'!$M$16</f>
        <v>21</v>
      </c>
      <c r="AD41" s="164">
        <v>0</v>
      </c>
      <c r="AE41" s="164">
        <f>'Production Summary'!$N$16</f>
        <v>252</v>
      </c>
      <c r="AF41" s="164">
        <f>'Production Summary'!$M$16</f>
        <v>21</v>
      </c>
      <c r="AG41" s="164">
        <v>0</v>
      </c>
      <c r="AH41" s="164">
        <f>'Production Summary'!$N$18</f>
        <v>1035</v>
      </c>
      <c r="AI41" s="164">
        <f>'Production Summary'!$M$18</f>
        <v>17.25</v>
      </c>
      <c r="AJ41" s="164">
        <v>0</v>
      </c>
      <c r="AK41" s="164">
        <f>'Production Summary'!$N$19</f>
        <v>870</v>
      </c>
      <c r="AL41" s="164">
        <f>'Production Summary'!$M$19</f>
        <v>29</v>
      </c>
      <c r="AM41" s="164">
        <v>0</v>
      </c>
      <c r="AN41" s="164">
        <f>'Production Summary'!$N$20</f>
        <v>864</v>
      </c>
      <c r="AO41" s="164">
        <f>'Production Summary'!$M$20</f>
        <v>72</v>
      </c>
      <c r="AP41" s="164">
        <v>0</v>
      </c>
      <c r="AQ41" s="164">
        <f>'Production Summary'!$N$21</f>
        <v>670</v>
      </c>
      <c r="AR41" s="164">
        <f>'Production Summary'!$M$21</f>
        <v>335</v>
      </c>
      <c r="AS41" s="164">
        <v>0</v>
      </c>
      <c r="AT41" s="386">
        <f>'Production Summary'!$N$22</f>
        <v>375</v>
      </c>
      <c r="AU41" s="164">
        <f>'Production Summary'!$N$23</f>
        <v>1050</v>
      </c>
      <c r="AV41" s="164">
        <f>'Production Summary'!$N$25</f>
        <v>300</v>
      </c>
      <c r="AW41" s="164">
        <f>'Production Summary'!$M$25</f>
        <v>25</v>
      </c>
      <c r="AX41" s="164">
        <v>0</v>
      </c>
      <c r="AY41" s="164">
        <f>'Production Summary'!$N$26</f>
        <v>300</v>
      </c>
      <c r="AZ41" s="164">
        <f>'Production Summary'!$M$26</f>
        <v>25</v>
      </c>
      <c r="BA41" s="164">
        <v>0</v>
      </c>
      <c r="BB41" s="164">
        <f>'Production Summary'!$N$28</f>
        <v>777</v>
      </c>
      <c r="BC41" s="164">
        <f>'Production Summary'!$M$28</f>
        <v>12.95</v>
      </c>
      <c r="BD41" s="164">
        <v>0</v>
      </c>
      <c r="BE41" s="164">
        <f>'Production Summary'!$N$29</f>
        <v>612</v>
      </c>
      <c r="BF41" s="164">
        <f>'Production Summary'!$M$29</f>
        <v>51</v>
      </c>
      <c r="BG41" s="164">
        <v>0</v>
      </c>
      <c r="BH41" s="164">
        <f>'Production Summary'!$N$30</f>
        <v>500</v>
      </c>
      <c r="BI41" s="164">
        <f>'Production Summary'!$M$30</f>
        <v>250</v>
      </c>
      <c r="BJ41" s="164">
        <v>0</v>
      </c>
      <c r="BK41" s="386"/>
      <c r="BL41" s="164">
        <f>'Production Summary'!$N$32</f>
        <v>875</v>
      </c>
      <c r="BM41" s="164">
        <f>'Production Summary'!$N$34</f>
        <v>360.59999999999997</v>
      </c>
      <c r="BN41" s="164">
        <f>'Production Summary'!$M$34</f>
        <v>6.01</v>
      </c>
      <c r="BO41" s="164">
        <v>0</v>
      </c>
      <c r="BP41" s="164">
        <f>'Production Summary'!$N$36</f>
        <v>717</v>
      </c>
      <c r="BQ41" s="164">
        <f>'Production Summary'!$M$36</f>
        <v>11.95</v>
      </c>
      <c r="BR41" s="164">
        <v>0</v>
      </c>
      <c r="BS41" s="164">
        <f>'Production Summary'!$N$37</f>
        <v>210</v>
      </c>
      <c r="BT41" s="164">
        <f>'Production Summary'!$M$37</f>
        <v>21</v>
      </c>
      <c r="BU41" s="164">
        <v>0</v>
      </c>
      <c r="BV41" s="164">
        <f>'Production Summary'!$N$38</f>
        <v>280</v>
      </c>
      <c r="BW41" s="164">
        <f>'Production Summary'!$M$38</f>
        <v>28</v>
      </c>
      <c r="BX41" s="164">
        <v>0</v>
      </c>
      <c r="BY41" s="165">
        <f>'Production Summary'!$N$39</f>
        <v>300.38406247988502</v>
      </c>
      <c r="BZ41" s="164">
        <f>'Production Summary'!$M$39</f>
        <v>30.038406247988501</v>
      </c>
      <c r="CA41" s="164">
        <v>0</v>
      </c>
      <c r="CB41" s="164">
        <f>'Production Summary'!$N$40</f>
        <v>131.30000000000001</v>
      </c>
      <c r="CC41" s="164">
        <f>'Production Summary'!$M$40</f>
        <v>13.13</v>
      </c>
      <c r="CD41" s="164">
        <v>0</v>
      </c>
      <c r="CE41" s="164">
        <f>'Production Summary'!$N$42</f>
        <v>1136.3519999999996</v>
      </c>
      <c r="CF41" s="164">
        <f>'Production Summary'!$M$42</f>
        <v>81.167999999999978</v>
      </c>
      <c r="CG41" s="164">
        <v>0</v>
      </c>
      <c r="CH41" s="164">
        <v>0</v>
      </c>
      <c r="CI41" s="164">
        <f>'Production Summary'!$N$43</f>
        <v>184</v>
      </c>
      <c r="CJ41" s="164">
        <v>0</v>
      </c>
      <c r="CK41" s="164">
        <f>'Production Summary'!$N$44</f>
        <v>355</v>
      </c>
      <c r="CL41" s="164">
        <v>0</v>
      </c>
      <c r="CM41" s="375">
        <f>'Production Summary'!$N$45</f>
        <v>1650</v>
      </c>
      <c r="CN41" s="164">
        <f>'Production Summary'!$N$46</f>
        <v>270</v>
      </c>
      <c r="CO41" s="164">
        <f>'Production Summary'!$N$47</f>
        <v>1350</v>
      </c>
      <c r="CP41" s="166"/>
      <c r="CQ41" s="164">
        <f>'Production Summary'!$N$49</f>
        <v>8004.1580041580037</v>
      </c>
      <c r="CR41" s="164">
        <f>'Production Summary'!$M$49</f>
        <v>66.701316701316699</v>
      </c>
      <c r="CS41" s="164">
        <f>'Production Summary'!$N$50</f>
        <v>13331.600831600828</v>
      </c>
      <c r="CT41" s="164">
        <f>'Production Summary'!$M$50</f>
        <v>148.1288981288981</v>
      </c>
      <c r="CU41" s="164">
        <f>'Production Summary'!$N$51</f>
        <v>12785.862785862784</v>
      </c>
      <c r="CV41" s="164">
        <f>'Production Summary'!$M$51</f>
        <v>355.16285516285512</v>
      </c>
      <c r="CW41" s="164">
        <f>'Production Summary'!$N$52</f>
        <v>12629.937629937627</v>
      </c>
      <c r="CX41" s="164">
        <f>'Production Summary'!$M$52</f>
        <v>701.66320166320156</v>
      </c>
      <c r="CY41" s="164">
        <f>'Production Summary'!$N$53</f>
        <v>12396.049896049895</v>
      </c>
      <c r="CZ41" s="164">
        <f>'Production Summary'!$M$53</f>
        <v>688.66943866943859</v>
      </c>
      <c r="DA41" s="164">
        <f>'Production Summary'!$N$54</f>
        <v>13799.376299376298</v>
      </c>
      <c r="DB41" s="164">
        <f>'Production Summary'!$M$54</f>
        <v>766.63201663201653</v>
      </c>
      <c r="DC41" s="531">
        <f>'Production Summary'!$N$60</f>
        <v>12863.825363825363</v>
      </c>
      <c r="DD41" s="531">
        <f>'Production Summary'!$M$60</f>
        <v>714.65696465696465</v>
      </c>
      <c r="DE41" s="167">
        <f>'Production Summary'!$N$59</f>
        <v>11148.648648648648</v>
      </c>
      <c r="DF41" s="531">
        <f>'Production Summary'!$M$59</f>
        <v>619.36936936936934</v>
      </c>
      <c r="DG41" s="164">
        <f>'Production Summary'!$N$55</f>
        <v>13842.68884268884</v>
      </c>
      <c r="DH41" s="164">
        <f>'Production Summary'!$M$55</f>
        <v>3460.67221067221</v>
      </c>
      <c r="DI41" s="164">
        <f>'Production Summary'!$N$56</f>
        <v>13097.713097713096</v>
      </c>
      <c r="DJ41" s="164">
        <f>'Production Summary'!$M$56</f>
        <v>163.72141372141371</v>
      </c>
      <c r="DK41" s="164">
        <f>'Production Summary'!$N$57</f>
        <v>14189.189189189186</v>
      </c>
      <c r="DL41" s="164">
        <f>'Production Summary'!$M$57</f>
        <v>394.14414414414409</v>
      </c>
      <c r="DM41" s="164">
        <f>'Production Summary'!$N$58</f>
        <v>14017.671517671517</v>
      </c>
      <c r="DN41" s="164">
        <f>'Production Summary'!$M$58</f>
        <v>778.75952875952873</v>
      </c>
      <c r="DO41" s="167">
        <f>'Production Summary'!$N$61</f>
        <v>4500</v>
      </c>
      <c r="DP41" s="531">
        <f>'Production Summary'!$M$61</f>
        <v>750</v>
      </c>
      <c r="DQ41" s="164">
        <v>0</v>
      </c>
      <c r="DR41" s="164">
        <f>'Production Summary'!$N$62</f>
        <v>8900</v>
      </c>
      <c r="DS41" s="164">
        <f>'Production Summary'!$N$70</f>
        <v>300</v>
      </c>
      <c r="DT41" s="328">
        <f>'Production Summary'!$M$70</f>
        <v>25</v>
      </c>
      <c r="DU41" s="164">
        <v>0</v>
      </c>
      <c r="DV41" s="164">
        <f>'Production Summary'!$N$71</f>
        <v>150</v>
      </c>
      <c r="DW41" s="164">
        <v>0</v>
      </c>
      <c r="DX41" s="164">
        <f>'Production Summary'!$N$64</f>
        <v>192</v>
      </c>
      <c r="DY41" s="164">
        <v>0</v>
      </c>
      <c r="DZ41" s="167">
        <f>'Production Summary'!$N$65</f>
        <v>384</v>
      </c>
      <c r="EA41" s="164">
        <v>0</v>
      </c>
      <c r="EB41" s="167">
        <f>'Production Summary'!$N$66</f>
        <v>192</v>
      </c>
      <c r="EC41" s="164">
        <v>0</v>
      </c>
      <c r="ED41" s="164">
        <f>'Production Summary'!$N$67</f>
        <v>96</v>
      </c>
      <c r="EE41" s="164">
        <v>0</v>
      </c>
      <c r="EF41" s="164">
        <f>'Production Summary'!$N$68</f>
        <v>96</v>
      </c>
      <c r="EG41" s="164">
        <v>0</v>
      </c>
      <c r="EH41" s="164">
        <f>'Production Summary'!$N$69</f>
        <v>340</v>
      </c>
      <c r="EI41" s="101">
        <f t="shared" si="90"/>
        <v>976157203.78903234</v>
      </c>
      <c r="EJ41" s="3"/>
      <c r="EK41" s="3"/>
      <c r="ER41" s="64" t="s">
        <v>57</v>
      </c>
      <c r="ES41" s="61" t="str">
        <f t="shared" si="33"/>
        <v>Indra general store</v>
      </c>
      <c r="ET41" s="24">
        <f t="shared" si="34"/>
        <v>976157203.78903234</v>
      </c>
    </row>
    <row r="42" spans="1:150" ht="15" customHeight="1">
      <c r="A42" t="b">
        <f>C42=Bhilai!C42</f>
        <v>1</v>
      </c>
      <c r="B42" s="65">
        <f t="shared" si="35"/>
        <v>37</v>
      </c>
      <c r="C42" s="162" t="str">
        <f>IF(Bhilai!C42="","",Bhilai!C42)</f>
        <v>Ankit Traders</v>
      </c>
      <c r="D42" s="164">
        <f>'Production Summary'!$N$4</f>
        <v>666</v>
      </c>
      <c r="E42" s="164">
        <f>'Production Summary'!$M$4</f>
        <v>27.75</v>
      </c>
      <c r="F42" s="164">
        <v>0</v>
      </c>
      <c r="G42" s="164">
        <f>'Production Summary'!$N$5</f>
        <v>666</v>
      </c>
      <c r="H42" s="164">
        <f>'Production Summary'!$M$5</f>
        <v>27.75</v>
      </c>
      <c r="I42" s="164">
        <v>0</v>
      </c>
      <c r="J42" s="164">
        <f>'Production Summary'!$N$6</f>
        <v>200</v>
      </c>
      <c r="K42" s="328">
        <f>'Production Summary'!$M$6</f>
        <v>7.5</v>
      </c>
      <c r="L42" s="164">
        <v>0</v>
      </c>
      <c r="M42" s="365">
        <f>'Production Summary'!$N$7</f>
        <v>612.72</v>
      </c>
      <c r="N42" s="367">
        <f>'Production Summary'!$M$7</f>
        <v>25.53</v>
      </c>
      <c r="O42" s="164">
        <v>0</v>
      </c>
      <c r="P42" s="164">
        <f>'Production Summary'!$N$8</f>
        <v>780</v>
      </c>
      <c r="Q42" s="164">
        <f>'Production Summary'!$M$8</f>
        <v>65</v>
      </c>
      <c r="R42" s="164">
        <v>0</v>
      </c>
      <c r="S42" s="164">
        <f>'Production Summary'!$N$9</f>
        <v>720</v>
      </c>
      <c r="T42" s="164">
        <f>'Production Summary'!$M$9</f>
        <v>60</v>
      </c>
      <c r="U42" s="164">
        <v>0</v>
      </c>
      <c r="V42" s="164">
        <f>'Production Summary'!$N$10</f>
        <v>876</v>
      </c>
      <c r="W42" s="164">
        <f>'Production Summary'!$M$10</f>
        <v>73</v>
      </c>
      <c r="X42" s="164">
        <v>0</v>
      </c>
      <c r="Y42" s="164">
        <f>'Production Summary'!$N$14</f>
        <v>177</v>
      </c>
      <c r="Z42" s="328">
        <f>'Production Summary'!$M$14</f>
        <v>14.75</v>
      </c>
      <c r="AA42" s="164">
        <v>0</v>
      </c>
      <c r="AB42" s="167">
        <f t="shared" si="37"/>
        <v>126</v>
      </c>
      <c r="AC42" s="164">
        <f>'Production Summary'!$M$16</f>
        <v>21</v>
      </c>
      <c r="AD42" s="164">
        <v>0</v>
      </c>
      <c r="AE42" s="164">
        <f>'Production Summary'!$N$16</f>
        <v>252</v>
      </c>
      <c r="AF42" s="164">
        <f>'Production Summary'!$M$16</f>
        <v>21</v>
      </c>
      <c r="AG42" s="164">
        <v>0</v>
      </c>
      <c r="AH42" s="164">
        <f>'Production Summary'!$N$18</f>
        <v>1035</v>
      </c>
      <c r="AI42" s="164">
        <f>'Production Summary'!$M$18</f>
        <v>17.25</v>
      </c>
      <c r="AJ42" s="164">
        <v>0</v>
      </c>
      <c r="AK42" s="164">
        <f>'Production Summary'!$N$19</f>
        <v>870</v>
      </c>
      <c r="AL42" s="164">
        <f>'Production Summary'!$M$19</f>
        <v>29</v>
      </c>
      <c r="AM42" s="164">
        <v>0</v>
      </c>
      <c r="AN42" s="164">
        <f>'Production Summary'!$N$20</f>
        <v>864</v>
      </c>
      <c r="AO42" s="164">
        <f>'Production Summary'!$M$20</f>
        <v>72</v>
      </c>
      <c r="AP42" s="164">
        <v>0</v>
      </c>
      <c r="AQ42" s="164">
        <f>'Production Summary'!$N$21</f>
        <v>670</v>
      </c>
      <c r="AR42" s="164">
        <f>'Production Summary'!$M$21</f>
        <v>335</v>
      </c>
      <c r="AS42" s="164">
        <v>0</v>
      </c>
      <c r="AT42" s="386">
        <f>'Production Summary'!$N$22</f>
        <v>375</v>
      </c>
      <c r="AU42" s="164">
        <f>'Production Summary'!$N$23</f>
        <v>1050</v>
      </c>
      <c r="AV42" s="164">
        <f>'Production Summary'!$N$25</f>
        <v>300</v>
      </c>
      <c r="AW42" s="164">
        <f>'Production Summary'!$M$25</f>
        <v>25</v>
      </c>
      <c r="AX42" s="164">
        <v>0</v>
      </c>
      <c r="AY42" s="164">
        <f>'Production Summary'!$N$26</f>
        <v>300</v>
      </c>
      <c r="AZ42" s="164">
        <f>'Production Summary'!$M$26</f>
        <v>25</v>
      </c>
      <c r="BA42" s="164">
        <v>0</v>
      </c>
      <c r="BB42" s="164">
        <f>'Production Summary'!$N$28</f>
        <v>777</v>
      </c>
      <c r="BC42" s="164">
        <f>'Production Summary'!$M$28</f>
        <v>12.95</v>
      </c>
      <c r="BD42" s="164">
        <v>0</v>
      </c>
      <c r="BE42" s="164">
        <f>'Production Summary'!$N$29</f>
        <v>612</v>
      </c>
      <c r="BF42" s="164">
        <f>'Production Summary'!$M$29</f>
        <v>51</v>
      </c>
      <c r="BG42" s="164">
        <v>0</v>
      </c>
      <c r="BH42" s="164">
        <f>'Production Summary'!$N$30</f>
        <v>500</v>
      </c>
      <c r="BI42" s="164">
        <f>'Production Summary'!$M$30</f>
        <v>250</v>
      </c>
      <c r="BJ42" s="164">
        <v>0</v>
      </c>
      <c r="BK42" s="386"/>
      <c r="BL42" s="164">
        <f>'Production Summary'!$N$32</f>
        <v>875</v>
      </c>
      <c r="BM42" s="164">
        <f>'Production Summary'!$N$34</f>
        <v>360.59999999999997</v>
      </c>
      <c r="BN42" s="164">
        <f>'Production Summary'!$M$34</f>
        <v>6.01</v>
      </c>
      <c r="BO42" s="164">
        <v>0</v>
      </c>
      <c r="BP42" s="164">
        <f>'Production Summary'!$N$36</f>
        <v>717</v>
      </c>
      <c r="BQ42" s="164">
        <f>'Production Summary'!$M$36</f>
        <v>11.95</v>
      </c>
      <c r="BR42" s="164">
        <v>0</v>
      </c>
      <c r="BS42" s="164">
        <f>'Production Summary'!$N$37</f>
        <v>210</v>
      </c>
      <c r="BT42" s="164">
        <f>'Production Summary'!$M$37</f>
        <v>21</v>
      </c>
      <c r="BU42" s="164">
        <v>0</v>
      </c>
      <c r="BV42" s="164">
        <f>'Production Summary'!$N$38</f>
        <v>280</v>
      </c>
      <c r="BW42" s="164">
        <f>'Production Summary'!$M$38</f>
        <v>28</v>
      </c>
      <c r="BX42" s="164">
        <v>0</v>
      </c>
      <c r="BY42" s="165">
        <f>'Production Summary'!$N$39</f>
        <v>300.38406247988502</v>
      </c>
      <c r="BZ42" s="164">
        <f>'Production Summary'!$M$39</f>
        <v>30.038406247988501</v>
      </c>
      <c r="CA42" s="164">
        <v>0</v>
      </c>
      <c r="CB42" s="164">
        <f>'Production Summary'!$N$40</f>
        <v>131.30000000000001</v>
      </c>
      <c r="CC42" s="164">
        <f>'Production Summary'!$M$40</f>
        <v>13.13</v>
      </c>
      <c r="CD42" s="164">
        <v>0</v>
      </c>
      <c r="CE42" s="164">
        <f>'Production Summary'!$N$42</f>
        <v>1136.3519999999996</v>
      </c>
      <c r="CF42" s="164">
        <f>'Production Summary'!$M$42</f>
        <v>81.167999999999978</v>
      </c>
      <c r="CG42" s="164">
        <v>0</v>
      </c>
      <c r="CH42" s="164">
        <v>0</v>
      </c>
      <c r="CI42" s="164">
        <f>'Production Summary'!$N$43</f>
        <v>184</v>
      </c>
      <c r="CJ42" s="164">
        <v>0</v>
      </c>
      <c r="CK42" s="167">
        <v>345</v>
      </c>
      <c r="CL42" s="164">
        <v>0</v>
      </c>
      <c r="CM42" s="375">
        <f>'Production Summary'!$N$45</f>
        <v>1650</v>
      </c>
      <c r="CN42" s="164">
        <f>'Production Summary'!$N$46</f>
        <v>270</v>
      </c>
      <c r="CO42" s="164">
        <f>'Production Summary'!$N$47</f>
        <v>1350</v>
      </c>
      <c r="CP42" s="166"/>
      <c r="CQ42" s="164">
        <f>'Production Summary'!$N$49</f>
        <v>8004.1580041580037</v>
      </c>
      <c r="CR42" s="164">
        <f>'Production Summary'!$M$49</f>
        <v>66.701316701316699</v>
      </c>
      <c r="CS42" s="164">
        <f>'Production Summary'!$N$50</f>
        <v>13331.600831600828</v>
      </c>
      <c r="CT42" s="164">
        <f>'Production Summary'!$M$50</f>
        <v>148.1288981288981</v>
      </c>
      <c r="CU42" s="164">
        <f>'Production Summary'!$N$51</f>
        <v>12785.862785862784</v>
      </c>
      <c r="CV42" s="164">
        <f>'Production Summary'!$M$51</f>
        <v>355.16285516285512</v>
      </c>
      <c r="CW42" s="164">
        <f>'Production Summary'!$N$52</f>
        <v>12629.937629937627</v>
      </c>
      <c r="CX42" s="164">
        <f>'Production Summary'!$M$52</f>
        <v>701.66320166320156</v>
      </c>
      <c r="CY42" s="164">
        <f>'Production Summary'!$N$53</f>
        <v>12396.049896049895</v>
      </c>
      <c r="CZ42" s="164">
        <f>'Production Summary'!$M$53</f>
        <v>688.66943866943859</v>
      </c>
      <c r="DA42" s="164">
        <f>'Production Summary'!$N$54</f>
        <v>13799.376299376298</v>
      </c>
      <c r="DB42" s="164">
        <f>'Production Summary'!$M$54</f>
        <v>766.63201663201653</v>
      </c>
      <c r="DC42" s="531">
        <f>'Production Summary'!$N$60</f>
        <v>12863.825363825363</v>
      </c>
      <c r="DD42" s="531">
        <f>'Production Summary'!$M$60</f>
        <v>714.65696465696465</v>
      </c>
      <c r="DE42" s="167">
        <f>'Production Summary'!$N$59</f>
        <v>11148.648648648648</v>
      </c>
      <c r="DF42" s="531">
        <f>'Production Summary'!$M$59</f>
        <v>619.36936936936934</v>
      </c>
      <c r="DG42" s="164">
        <f>'Production Summary'!$N$55</f>
        <v>13842.68884268884</v>
      </c>
      <c r="DH42" s="164">
        <f>'Production Summary'!$M$55</f>
        <v>3460.67221067221</v>
      </c>
      <c r="DI42" s="164">
        <f>'Production Summary'!$N$56</f>
        <v>13097.713097713096</v>
      </c>
      <c r="DJ42" s="164">
        <f>'Production Summary'!$M$56</f>
        <v>163.72141372141371</v>
      </c>
      <c r="DK42" s="164">
        <f>'Production Summary'!$N$57</f>
        <v>14189.189189189186</v>
      </c>
      <c r="DL42" s="164">
        <f>'Production Summary'!$M$57</f>
        <v>394.14414414414409</v>
      </c>
      <c r="DM42" s="164">
        <f>'Production Summary'!$N$58</f>
        <v>14017.671517671517</v>
      </c>
      <c r="DN42" s="164">
        <f>'Production Summary'!$M$58</f>
        <v>778.75952875952873</v>
      </c>
      <c r="DO42" s="167">
        <f>'Production Summary'!$N$61</f>
        <v>4500</v>
      </c>
      <c r="DP42" s="531">
        <f>'Production Summary'!$M$61</f>
        <v>750</v>
      </c>
      <c r="DQ42" s="164">
        <v>0</v>
      </c>
      <c r="DR42" s="164">
        <f>'Production Summary'!$N$62</f>
        <v>8900</v>
      </c>
      <c r="DS42" s="164">
        <f>'Production Summary'!$N$70</f>
        <v>300</v>
      </c>
      <c r="DT42" s="328">
        <f>'Production Summary'!$M$70</f>
        <v>25</v>
      </c>
      <c r="DU42" s="164">
        <v>0</v>
      </c>
      <c r="DV42" s="164">
        <f>'Production Summary'!$N$71</f>
        <v>150</v>
      </c>
      <c r="DW42" s="164">
        <v>0</v>
      </c>
      <c r="DX42" s="164">
        <f>'Production Summary'!$N$64</f>
        <v>192</v>
      </c>
      <c r="DY42" s="164">
        <v>0</v>
      </c>
      <c r="DZ42" s="167">
        <f>'Production Summary'!$N$65</f>
        <v>384</v>
      </c>
      <c r="EA42" s="164">
        <v>0</v>
      </c>
      <c r="EB42" s="167">
        <f>'Production Summary'!$N$66</f>
        <v>192</v>
      </c>
      <c r="EC42" s="164">
        <v>0</v>
      </c>
      <c r="ED42" s="164">
        <f>'Production Summary'!$N$67</f>
        <v>96</v>
      </c>
      <c r="EE42" s="164">
        <v>0</v>
      </c>
      <c r="EF42" s="164">
        <f>'Production Summary'!$N$68</f>
        <v>96</v>
      </c>
      <c r="EG42" s="164">
        <v>0</v>
      </c>
      <c r="EH42" s="164">
        <f>'Production Summary'!$N$69</f>
        <v>340</v>
      </c>
      <c r="EI42" s="101">
        <f t="shared" si="90"/>
        <v>976154203.78903234</v>
      </c>
      <c r="EJ42" s="3"/>
      <c r="EK42" s="3"/>
      <c r="ER42" s="64" t="s">
        <v>58</v>
      </c>
      <c r="ES42" s="61" t="str">
        <f t="shared" si="33"/>
        <v>Ankit Traders</v>
      </c>
      <c r="ET42" s="24">
        <f t="shared" si="34"/>
        <v>976154203.78903234</v>
      </c>
    </row>
    <row r="43" spans="1:150" ht="15" customHeight="1">
      <c r="A43" t="b">
        <f>C43=Bhilai!C43</f>
        <v>1</v>
      </c>
      <c r="B43" s="65">
        <f t="shared" si="35"/>
        <v>38</v>
      </c>
      <c r="C43" s="162" t="str">
        <f>IF(Bhilai!C43="","",Bhilai!C43)</f>
        <v/>
      </c>
      <c r="D43" s="164">
        <f>'Production Summary'!$N$4</f>
        <v>666</v>
      </c>
      <c r="E43" s="164">
        <f>'Production Summary'!$M$4</f>
        <v>27.75</v>
      </c>
      <c r="F43" s="164">
        <v>0</v>
      </c>
      <c r="G43" s="164">
        <f>'Production Summary'!$N$5</f>
        <v>666</v>
      </c>
      <c r="H43" s="164">
        <f>'Production Summary'!$M$5</f>
        <v>27.75</v>
      </c>
      <c r="I43" s="164">
        <v>0</v>
      </c>
      <c r="J43" s="164">
        <f>'Production Summary'!$N$6</f>
        <v>200</v>
      </c>
      <c r="K43" s="328">
        <f>'Production Summary'!$M$6</f>
        <v>7.5</v>
      </c>
      <c r="L43" s="164">
        <v>0</v>
      </c>
      <c r="M43" s="365">
        <f>'Production Summary'!$N$7</f>
        <v>612.72</v>
      </c>
      <c r="N43" s="367">
        <f>'Production Summary'!$M$7</f>
        <v>25.53</v>
      </c>
      <c r="O43" s="164">
        <v>0</v>
      </c>
      <c r="P43" s="164">
        <f>'Production Summary'!$N$8</f>
        <v>780</v>
      </c>
      <c r="Q43" s="164">
        <f>'Production Summary'!$M$8</f>
        <v>65</v>
      </c>
      <c r="R43" s="164">
        <v>0</v>
      </c>
      <c r="S43" s="164">
        <f>'Production Summary'!$N$9</f>
        <v>720</v>
      </c>
      <c r="T43" s="164">
        <f>'Production Summary'!$M$9</f>
        <v>60</v>
      </c>
      <c r="U43" s="164">
        <v>0</v>
      </c>
      <c r="V43" s="164">
        <f>'Production Summary'!$N$10</f>
        <v>876</v>
      </c>
      <c r="W43" s="164">
        <f>'Production Summary'!$M$10</f>
        <v>73</v>
      </c>
      <c r="X43" s="164">
        <v>0</v>
      </c>
      <c r="Y43" s="164">
        <f>'Production Summary'!$N$14</f>
        <v>177</v>
      </c>
      <c r="Z43" s="328">
        <f>'Production Summary'!$M$14</f>
        <v>14.75</v>
      </c>
      <c r="AA43" s="164">
        <v>0</v>
      </c>
      <c r="AB43" s="167">
        <f t="shared" si="37"/>
        <v>126</v>
      </c>
      <c r="AC43" s="164">
        <f>'Production Summary'!$M$16</f>
        <v>21</v>
      </c>
      <c r="AD43" s="164">
        <v>0</v>
      </c>
      <c r="AE43" s="164">
        <f>'Production Summary'!$N$16</f>
        <v>252</v>
      </c>
      <c r="AF43" s="164">
        <f>'Production Summary'!$M$16</f>
        <v>21</v>
      </c>
      <c r="AG43" s="164">
        <v>0</v>
      </c>
      <c r="AH43" s="164">
        <f>'Production Summary'!$N$18</f>
        <v>1035</v>
      </c>
      <c r="AI43" s="164">
        <f>'Production Summary'!$M$18</f>
        <v>17.25</v>
      </c>
      <c r="AJ43" s="164">
        <v>0</v>
      </c>
      <c r="AK43" s="164">
        <f>'Production Summary'!$N$19</f>
        <v>870</v>
      </c>
      <c r="AL43" s="164">
        <f>'Production Summary'!$M$19</f>
        <v>29</v>
      </c>
      <c r="AM43" s="164">
        <v>0</v>
      </c>
      <c r="AN43" s="164">
        <f>'Production Summary'!$N$20</f>
        <v>864</v>
      </c>
      <c r="AO43" s="164">
        <f>'Production Summary'!$M$20</f>
        <v>72</v>
      </c>
      <c r="AP43" s="164">
        <v>0</v>
      </c>
      <c r="AQ43" s="164">
        <f>'Production Summary'!$N$21</f>
        <v>670</v>
      </c>
      <c r="AR43" s="164">
        <f>'Production Summary'!$M$21</f>
        <v>335</v>
      </c>
      <c r="AS43" s="164">
        <v>0</v>
      </c>
      <c r="AT43" s="386">
        <f>'Production Summary'!$N$22</f>
        <v>375</v>
      </c>
      <c r="AU43" s="164">
        <f>'Production Summary'!$N$23</f>
        <v>1050</v>
      </c>
      <c r="AV43" s="164">
        <f>'Production Summary'!$N$25</f>
        <v>300</v>
      </c>
      <c r="AW43" s="164">
        <f>'Production Summary'!$M$25</f>
        <v>25</v>
      </c>
      <c r="AX43" s="164">
        <v>0</v>
      </c>
      <c r="AY43" s="164">
        <f>'Production Summary'!$N$26</f>
        <v>300</v>
      </c>
      <c r="AZ43" s="164">
        <f>'Production Summary'!$M$26</f>
        <v>25</v>
      </c>
      <c r="BA43" s="164">
        <v>0</v>
      </c>
      <c r="BB43" s="164">
        <f>'Production Summary'!$N$28</f>
        <v>777</v>
      </c>
      <c r="BC43" s="164">
        <f>'Production Summary'!$M$28</f>
        <v>12.95</v>
      </c>
      <c r="BD43" s="164">
        <v>0</v>
      </c>
      <c r="BE43" s="164">
        <f>'Production Summary'!$N$29</f>
        <v>612</v>
      </c>
      <c r="BF43" s="164">
        <f>'Production Summary'!$M$29</f>
        <v>51</v>
      </c>
      <c r="BG43" s="164">
        <v>0</v>
      </c>
      <c r="BH43" s="164">
        <f>'Production Summary'!$N$30</f>
        <v>500</v>
      </c>
      <c r="BI43" s="164">
        <f>'Production Summary'!$M$30</f>
        <v>250</v>
      </c>
      <c r="BJ43" s="164">
        <v>0</v>
      </c>
      <c r="BK43" s="386"/>
      <c r="BL43" s="164">
        <f>'Production Summary'!$N$32</f>
        <v>875</v>
      </c>
      <c r="BM43" s="164">
        <f>'Production Summary'!$N$34</f>
        <v>360.59999999999997</v>
      </c>
      <c r="BN43" s="164">
        <f>'Production Summary'!$M$34</f>
        <v>6.01</v>
      </c>
      <c r="BO43" s="164">
        <v>0</v>
      </c>
      <c r="BP43" s="164">
        <f>'Production Summary'!$N$36</f>
        <v>717</v>
      </c>
      <c r="BQ43" s="164">
        <f>'Production Summary'!$M$36</f>
        <v>11.95</v>
      </c>
      <c r="BR43" s="164">
        <v>0</v>
      </c>
      <c r="BS43" s="164">
        <f>'Production Summary'!$N$37</f>
        <v>210</v>
      </c>
      <c r="BT43" s="164">
        <f>'Production Summary'!$M$37</f>
        <v>21</v>
      </c>
      <c r="BU43" s="164">
        <v>0</v>
      </c>
      <c r="BV43" s="164">
        <f>'Production Summary'!$N$38</f>
        <v>280</v>
      </c>
      <c r="BW43" s="164">
        <f>'Production Summary'!$M$38</f>
        <v>28</v>
      </c>
      <c r="BX43" s="164">
        <v>0</v>
      </c>
      <c r="BY43" s="165">
        <f>'Production Summary'!$N$39</f>
        <v>300.38406247988502</v>
      </c>
      <c r="BZ43" s="164">
        <f>'Production Summary'!$M$39</f>
        <v>30.038406247988501</v>
      </c>
      <c r="CA43" s="164">
        <v>0</v>
      </c>
      <c r="CB43" s="164">
        <f>'Production Summary'!$N$40</f>
        <v>131.30000000000001</v>
      </c>
      <c r="CC43" s="164">
        <f>'Production Summary'!$M$40</f>
        <v>13.13</v>
      </c>
      <c r="CD43" s="164">
        <v>0</v>
      </c>
      <c r="CE43" s="164">
        <f>'Production Summary'!$N$42</f>
        <v>1136.3519999999996</v>
      </c>
      <c r="CF43" s="164">
        <f>'Production Summary'!$M$42</f>
        <v>81.167999999999978</v>
      </c>
      <c r="CG43" s="164">
        <v>0</v>
      </c>
      <c r="CH43" s="164">
        <v>0</v>
      </c>
      <c r="CI43" s="164">
        <f>'Production Summary'!$N$43</f>
        <v>184</v>
      </c>
      <c r="CJ43" s="164">
        <v>0</v>
      </c>
      <c r="CK43" s="164">
        <f>'Production Summary'!$N$44</f>
        <v>355</v>
      </c>
      <c r="CL43" s="164">
        <v>0</v>
      </c>
      <c r="CM43" s="375">
        <f>'Production Summary'!$N$45</f>
        <v>1650</v>
      </c>
      <c r="CN43" s="164">
        <f>'Production Summary'!$N$46</f>
        <v>270</v>
      </c>
      <c r="CO43" s="164">
        <f>'Production Summary'!$N$47</f>
        <v>1350</v>
      </c>
      <c r="CP43" s="166"/>
      <c r="CQ43" s="164">
        <f>'Production Summary'!$N$49</f>
        <v>8004.1580041580037</v>
      </c>
      <c r="CR43" s="164">
        <f>'Production Summary'!$M$49</f>
        <v>66.701316701316699</v>
      </c>
      <c r="CS43" s="164">
        <f>'Production Summary'!$N$50</f>
        <v>13331.600831600828</v>
      </c>
      <c r="CT43" s="164">
        <f>'Production Summary'!$M$50</f>
        <v>148.1288981288981</v>
      </c>
      <c r="CU43" s="164">
        <f>'Production Summary'!$N$51</f>
        <v>12785.862785862784</v>
      </c>
      <c r="CV43" s="164">
        <f>'Production Summary'!$M$51</f>
        <v>355.16285516285512</v>
      </c>
      <c r="CW43" s="164">
        <f>'Production Summary'!$N$52</f>
        <v>12629.937629937627</v>
      </c>
      <c r="CX43" s="164">
        <f>'Production Summary'!$M$52</f>
        <v>701.66320166320156</v>
      </c>
      <c r="CY43" s="164">
        <f>'Production Summary'!$N$53</f>
        <v>12396.049896049895</v>
      </c>
      <c r="CZ43" s="164">
        <f>'Production Summary'!$M$53</f>
        <v>688.66943866943859</v>
      </c>
      <c r="DA43" s="164">
        <f>'Production Summary'!$N$54</f>
        <v>13799.376299376298</v>
      </c>
      <c r="DB43" s="164">
        <f>'Production Summary'!$M$54</f>
        <v>766.63201663201653</v>
      </c>
      <c r="DC43" s="531">
        <f>'Production Summary'!$N$60</f>
        <v>12863.825363825363</v>
      </c>
      <c r="DD43" s="531">
        <f>'Production Summary'!$M$60</f>
        <v>714.65696465696465</v>
      </c>
      <c r="DE43" s="167">
        <f>'Production Summary'!$N$59</f>
        <v>11148.648648648648</v>
      </c>
      <c r="DF43" s="531">
        <f>'Production Summary'!$M$59</f>
        <v>619.36936936936934</v>
      </c>
      <c r="DG43" s="164">
        <f>'Production Summary'!$N$55</f>
        <v>13842.68884268884</v>
      </c>
      <c r="DH43" s="164">
        <f>'Production Summary'!$M$55</f>
        <v>3460.67221067221</v>
      </c>
      <c r="DI43" s="164">
        <f>'Production Summary'!$N$56</f>
        <v>13097.713097713096</v>
      </c>
      <c r="DJ43" s="164">
        <f>'Production Summary'!$M$56</f>
        <v>163.72141372141371</v>
      </c>
      <c r="DK43" s="164">
        <f>'Production Summary'!$N$57</f>
        <v>14189.189189189186</v>
      </c>
      <c r="DL43" s="164">
        <f>'Production Summary'!$M$57</f>
        <v>394.14414414414409</v>
      </c>
      <c r="DM43" s="164">
        <f>'Production Summary'!$N$58</f>
        <v>14017.671517671517</v>
      </c>
      <c r="DN43" s="164">
        <f>'Production Summary'!$M$58</f>
        <v>778.75952875952873</v>
      </c>
      <c r="DO43" s="167">
        <f>'Production Summary'!$N$61</f>
        <v>4500</v>
      </c>
      <c r="DP43" s="531">
        <f>'Production Summary'!$M$61</f>
        <v>750</v>
      </c>
      <c r="DQ43" s="164">
        <v>0</v>
      </c>
      <c r="DR43" s="164">
        <f>'Production Summary'!$N$62</f>
        <v>8900</v>
      </c>
      <c r="DS43" s="164">
        <f>'Production Summary'!$N$70</f>
        <v>300</v>
      </c>
      <c r="DT43" s="328">
        <f>'Production Summary'!$M$70</f>
        <v>25</v>
      </c>
      <c r="DU43" s="164">
        <v>0</v>
      </c>
      <c r="DV43" s="164">
        <f>'Production Summary'!$N$71</f>
        <v>150</v>
      </c>
      <c r="DW43" s="164">
        <v>0</v>
      </c>
      <c r="DX43" s="164">
        <f>'Production Summary'!$N$64</f>
        <v>192</v>
      </c>
      <c r="DY43" s="164">
        <v>0</v>
      </c>
      <c r="DZ43" s="167">
        <f>'Production Summary'!$N$65</f>
        <v>384</v>
      </c>
      <c r="EA43" s="164">
        <v>0</v>
      </c>
      <c r="EB43" s="167">
        <f>'Production Summary'!$N$66</f>
        <v>192</v>
      </c>
      <c r="EC43" s="164">
        <v>0</v>
      </c>
      <c r="ED43" s="164">
        <f>'Production Summary'!$N$67</f>
        <v>96</v>
      </c>
      <c r="EE43" s="164">
        <v>0</v>
      </c>
      <c r="EF43" s="164">
        <f>'Production Summary'!$N$68</f>
        <v>96</v>
      </c>
      <c r="EG43" s="164">
        <v>0</v>
      </c>
      <c r="EH43" s="164">
        <f>'Production Summary'!$N$69</f>
        <v>340</v>
      </c>
      <c r="EI43" s="101">
        <f t="shared" si="90"/>
        <v>976157203.78903234</v>
      </c>
      <c r="EJ43" s="3"/>
      <c r="EK43" s="3"/>
      <c r="ER43" s="64" t="s">
        <v>59</v>
      </c>
      <c r="ES43" s="61" t="str">
        <f t="shared" si="33"/>
        <v/>
      </c>
      <c r="ET43" s="24">
        <f t="shared" si="34"/>
        <v>976157203.78903234</v>
      </c>
    </row>
    <row r="44" spans="1:150" ht="15" customHeight="1">
      <c r="A44" t="b">
        <f>C44=Bhilai!C44</f>
        <v>1</v>
      </c>
      <c r="B44" s="65">
        <f t="shared" si="35"/>
        <v>39</v>
      </c>
      <c r="C44" s="162" t="str">
        <f>IF(Bhilai!C44="","",Bhilai!C44)</f>
        <v/>
      </c>
      <c r="D44" s="164">
        <f>'Production Summary'!$N$4</f>
        <v>666</v>
      </c>
      <c r="E44" s="164">
        <f>'Production Summary'!$M$4</f>
        <v>27.75</v>
      </c>
      <c r="F44" s="164">
        <v>0</v>
      </c>
      <c r="G44" s="164">
        <f>'Production Summary'!$N$5</f>
        <v>666</v>
      </c>
      <c r="H44" s="164">
        <f>'Production Summary'!$M$5</f>
        <v>27.75</v>
      </c>
      <c r="I44" s="164">
        <v>0</v>
      </c>
      <c r="J44" s="164">
        <f>'Production Summary'!$N$6</f>
        <v>200</v>
      </c>
      <c r="K44" s="328">
        <f>'Production Summary'!$M$6</f>
        <v>7.5</v>
      </c>
      <c r="L44" s="164">
        <v>0</v>
      </c>
      <c r="M44" s="365">
        <f>'Production Summary'!$N$7</f>
        <v>612.72</v>
      </c>
      <c r="N44" s="367">
        <f>'Production Summary'!$M$7</f>
        <v>25.53</v>
      </c>
      <c r="O44" s="164">
        <v>0</v>
      </c>
      <c r="P44" s="164">
        <f>'Production Summary'!$N$8</f>
        <v>780</v>
      </c>
      <c r="Q44" s="164">
        <f>'Production Summary'!$M$8</f>
        <v>65</v>
      </c>
      <c r="R44" s="164">
        <v>0</v>
      </c>
      <c r="S44" s="164">
        <f>'Production Summary'!$N$9</f>
        <v>720</v>
      </c>
      <c r="T44" s="164">
        <f>'Production Summary'!$M$9</f>
        <v>60</v>
      </c>
      <c r="U44" s="164">
        <v>0</v>
      </c>
      <c r="V44" s="164">
        <f>'Production Summary'!$N$10</f>
        <v>876</v>
      </c>
      <c r="W44" s="164">
        <f>'Production Summary'!$M$10</f>
        <v>73</v>
      </c>
      <c r="X44" s="164">
        <v>0</v>
      </c>
      <c r="Y44" s="164">
        <f>'Production Summary'!$N$14</f>
        <v>177</v>
      </c>
      <c r="Z44" s="328">
        <f>'Production Summary'!$M$14</f>
        <v>14.75</v>
      </c>
      <c r="AA44" s="164">
        <v>0</v>
      </c>
      <c r="AB44" s="167">
        <f t="shared" si="37"/>
        <v>126</v>
      </c>
      <c r="AC44" s="164">
        <f>'Production Summary'!$M$16</f>
        <v>21</v>
      </c>
      <c r="AD44" s="164">
        <v>0</v>
      </c>
      <c r="AE44" s="164">
        <f>'Production Summary'!$N$16</f>
        <v>252</v>
      </c>
      <c r="AF44" s="164">
        <f>'Production Summary'!$M$16</f>
        <v>21</v>
      </c>
      <c r="AG44" s="164">
        <v>0</v>
      </c>
      <c r="AH44" s="164">
        <f>'Production Summary'!$N$18</f>
        <v>1035</v>
      </c>
      <c r="AI44" s="164">
        <f>'Production Summary'!$M$18</f>
        <v>17.25</v>
      </c>
      <c r="AJ44" s="164">
        <v>0</v>
      </c>
      <c r="AK44" s="164">
        <f>'Production Summary'!$N$19</f>
        <v>870</v>
      </c>
      <c r="AL44" s="164">
        <f>'Production Summary'!$M$19</f>
        <v>29</v>
      </c>
      <c r="AM44" s="164">
        <v>0</v>
      </c>
      <c r="AN44" s="164">
        <f>'Production Summary'!$N$20</f>
        <v>864</v>
      </c>
      <c r="AO44" s="164">
        <f>'Production Summary'!$M$20</f>
        <v>72</v>
      </c>
      <c r="AP44" s="164">
        <v>0</v>
      </c>
      <c r="AQ44" s="164">
        <f>'Production Summary'!$N$21</f>
        <v>670</v>
      </c>
      <c r="AR44" s="164">
        <f>'Production Summary'!$M$21</f>
        <v>335</v>
      </c>
      <c r="AS44" s="164">
        <v>0</v>
      </c>
      <c r="AT44" s="386">
        <f>'Production Summary'!$N$22</f>
        <v>375</v>
      </c>
      <c r="AU44" s="164">
        <f>'Production Summary'!$N$23</f>
        <v>1050</v>
      </c>
      <c r="AV44" s="164">
        <f>'Production Summary'!$N$25</f>
        <v>300</v>
      </c>
      <c r="AW44" s="164">
        <f>'Production Summary'!$M$25</f>
        <v>25</v>
      </c>
      <c r="AX44" s="164">
        <v>0</v>
      </c>
      <c r="AY44" s="164">
        <f>'Production Summary'!$N$26</f>
        <v>300</v>
      </c>
      <c r="AZ44" s="164">
        <f>'Production Summary'!$M$26</f>
        <v>25</v>
      </c>
      <c r="BA44" s="164">
        <v>0</v>
      </c>
      <c r="BB44" s="164">
        <f>'Production Summary'!$N$28</f>
        <v>777</v>
      </c>
      <c r="BC44" s="164">
        <f>'Production Summary'!$M$28</f>
        <v>12.95</v>
      </c>
      <c r="BD44" s="164">
        <v>0</v>
      </c>
      <c r="BE44" s="164">
        <f>'Production Summary'!$N$29</f>
        <v>612</v>
      </c>
      <c r="BF44" s="164">
        <f>'Production Summary'!$M$29</f>
        <v>51</v>
      </c>
      <c r="BG44" s="164">
        <v>0</v>
      </c>
      <c r="BH44" s="164">
        <f>'Production Summary'!$N$30</f>
        <v>500</v>
      </c>
      <c r="BI44" s="164">
        <f>'Production Summary'!$M$30</f>
        <v>250</v>
      </c>
      <c r="BJ44" s="164">
        <v>0</v>
      </c>
      <c r="BK44" s="386"/>
      <c r="BL44" s="164">
        <f>'Production Summary'!$N$32</f>
        <v>875</v>
      </c>
      <c r="BM44" s="164">
        <f>'Production Summary'!$N$34</f>
        <v>360.59999999999997</v>
      </c>
      <c r="BN44" s="164">
        <f>'Production Summary'!$M$34</f>
        <v>6.01</v>
      </c>
      <c r="BO44" s="164">
        <v>0</v>
      </c>
      <c r="BP44" s="164">
        <f>'Production Summary'!$N$36</f>
        <v>717</v>
      </c>
      <c r="BQ44" s="164">
        <f>'Production Summary'!$M$36</f>
        <v>11.95</v>
      </c>
      <c r="BR44" s="164">
        <v>0</v>
      </c>
      <c r="BS44" s="164">
        <f>'Production Summary'!$N$37</f>
        <v>210</v>
      </c>
      <c r="BT44" s="164">
        <f>'Production Summary'!$M$37</f>
        <v>21</v>
      </c>
      <c r="BU44" s="164">
        <v>0</v>
      </c>
      <c r="BV44" s="164">
        <f>'Production Summary'!$N$38</f>
        <v>280</v>
      </c>
      <c r="BW44" s="164">
        <f>'Production Summary'!$M$38</f>
        <v>28</v>
      </c>
      <c r="BX44" s="164">
        <v>0</v>
      </c>
      <c r="BY44" s="165">
        <f>'Production Summary'!$N$39</f>
        <v>300.38406247988502</v>
      </c>
      <c r="BZ44" s="164">
        <f>'Production Summary'!$M$39</f>
        <v>30.038406247988501</v>
      </c>
      <c r="CA44" s="164">
        <v>0</v>
      </c>
      <c r="CB44" s="164">
        <f>'Production Summary'!$N$40</f>
        <v>131.30000000000001</v>
      </c>
      <c r="CC44" s="164">
        <f>'Production Summary'!$M$40</f>
        <v>13.13</v>
      </c>
      <c r="CD44" s="164">
        <v>0</v>
      </c>
      <c r="CE44" s="164">
        <f>'Production Summary'!$N$42</f>
        <v>1136.3519999999996</v>
      </c>
      <c r="CF44" s="164">
        <f>'Production Summary'!$M$42</f>
        <v>81.167999999999978</v>
      </c>
      <c r="CG44" s="164">
        <v>0</v>
      </c>
      <c r="CH44" s="164">
        <v>0</v>
      </c>
      <c r="CI44" s="164">
        <f>'Production Summary'!$N$43</f>
        <v>184</v>
      </c>
      <c r="CJ44" s="164">
        <v>0</v>
      </c>
      <c r="CK44" s="164">
        <f>'Production Summary'!$N$44</f>
        <v>355</v>
      </c>
      <c r="CL44" s="164">
        <v>0</v>
      </c>
      <c r="CM44" s="375">
        <f>'Production Summary'!$N$45</f>
        <v>1650</v>
      </c>
      <c r="CN44" s="164">
        <f>'Production Summary'!$N$46</f>
        <v>270</v>
      </c>
      <c r="CO44" s="164">
        <f>'Production Summary'!$N$47</f>
        <v>1350</v>
      </c>
      <c r="CP44" s="166"/>
      <c r="CQ44" s="164">
        <f>'Production Summary'!$N$49</f>
        <v>8004.1580041580037</v>
      </c>
      <c r="CR44" s="164">
        <f>'Production Summary'!$M$49</f>
        <v>66.701316701316699</v>
      </c>
      <c r="CS44" s="164">
        <f>'Production Summary'!$N$50</f>
        <v>13331.600831600828</v>
      </c>
      <c r="CT44" s="164">
        <f>'Production Summary'!$M$50</f>
        <v>148.1288981288981</v>
      </c>
      <c r="CU44" s="164">
        <f>'Production Summary'!$N$51</f>
        <v>12785.862785862784</v>
      </c>
      <c r="CV44" s="164">
        <f>'Production Summary'!$M$51</f>
        <v>355.16285516285512</v>
      </c>
      <c r="CW44" s="164">
        <f>'Production Summary'!$N$52</f>
        <v>12629.937629937627</v>
      </c>
      <c r="CX44" s="164">
        <f>'Production Summary'!$M$52</f>
        <v>701.66320166320156</v>
      </c>
      <c r="CY44" s="164">
        <f>'Production Summary'!$N$53</f>
        <v>12396.049896049895</v>
      </c>
      <c r="CZ44" s="164">
        <f>'Production Summary'!$M$53</f>
        <v>688.66943866943859</v>
      </c>
      <c r="DA44" s="164">
        <f>'Production Summary'!$N$54</f>
        <v>13799.376299376298</v>
      </c>
      <c r="DB44" s="164">
        <f>'Production Summary'!$M$54</f>
        <v>766.63201663201653</v>
      </c>
      <c r="DC44" s="531">
        <f>'Production Summary'!$N$60</f>
        <v>12863.825363825363</v>
      </c>
      <c r="DD44" s="531">
        <f>'Production Summary'!$M$60</f>
        <v>714.65696465696465</v>
      </c>
      <c r="DE44" s="167">
        <f>'Production Summary'!$N$59</f>
        <v>11148.648648648648</v>
      </c>
      <c r="DF44" s="531">
        <f>'Production Summary'!$M$59</f>
        <v>619.36936936936934</v>
      </c>
      <c r="DG44" s="164">
        <f>'Production Summary'!$N$55</f>
        <v>13842.68884268884</v>
      </c>
      <c r="DH44" s="164">
        <f>'Production Summary'!$M$55</f>
        <v>3460.67221067221</v>
      </c>
      <c r="DI44" s="164">
        <f>'Production Summary'!$N$56</f>
        <v>13097.713097713096</v>
      </c>
      <c r="DJ44" s="164">
        <f>'Production Summary'!$M$56</f>
        <v>163.72141372141371</v>
      </c>
      <c r="DK44" s="164">
        <f>'Production Summary'!$N$57</f>
        <v>14189.189189189186</v>
      </c>
      <c r="DL44" s="164">
        <f>'Production Summary'!$M$57</f>
        <v>394.14414414414409</v>
      </c>
      <c r="DM44" s="164">
        <f>'Production Summary'!$N$58</f>
        <v>14017.671517671517</v>
      </c>
      <c r="DN44" s="164">
        <f>'Production Summary'!$M$58</f>
        <v>778.75952875952873</v>
      </c>
      <c r="DO44" s="167">
        <f>'Production Summary'!$N$61</f>
        <v>4500</v>
      </c>
      <c r="DP44" s="531">
        <f>'Production Summary'!$M$61</f>
        <v>750</v>
      </c>
      <c r="DQ44" s="164">
        <v>0</v>
      </c>
      <c r="DR44" s="164">
        <f>'Production Summary'!$N$62</f>
        <v>8900</v>
      </c>
      <c r="DS44" s="164">
        <f>'Production Summary'!$N$70</f>
        <v>300</v>
      </c>
      <c r="DT44" s="328">
        <f>'Production Summary'!$M$70</f>
        <v>25</v>
      </c>
      <c r="DU44" s="164">
        <v>0</v>
      </c>
      <c r="DV44" s="164">
        <f>'Production Summary'!$N$71</f>
        <v>150</v>
      </c>
      <c r="DW44" s="164">
        <v>0</v>
      </c>
      <c r="DX44" s="164">
        <f>'Production Summary'!$N$64</f>
        <v>192</v>
      </c>
      <c r="DY44" s="164">
        <v>0</v>
      </c>
      <c r="DZ44" s="167">
        <f>'Production Summary'!$N$65</f>
        <v>384</v>
      </c>
      <c r="EA44" s="164">
        <v>0</v>
      </c>
      <c r="EB44" s="167">
        <f>'Production Summary'!$N$66</f>
        <v>192</v>
      </c>
      <c r="EC44" s="164">
        <v>0</v>
      </c>
      <c r="ED44" s="164">
        <f>'Production Summary'!$N$67</f>
        <v>96</v>
      </c>
      <c r="EE44" s="164">
        <v>0</v>
      </c>
      <c r="EF44" s="164">
        <f>'Production Summary'!$N$68</f>
        <v>96</v>
      </c>
      <c r="EG44" s="164">
        <v>0</v>
      </c>
      <c r="EH44" s="164">
        <f>'Production Summary'!$N$69</f>
        <v>340</v>
      </c>
      <c r="EI44" s="101">
        <f t="shared" si="90"/>
        <v>976157203.78903234</v>
      </c>
      <c r="EJ44" s="3"/>
      <c r="EK44" s="3"/>
      <c r="ER44" s="64" t="s">
        <v>60</v>
      </c>
      <c r="ES44" s="61" t="str">
        <f t="shared" si="33"/>
        <v/>
      </c>
      <c r="ET44" s="24">
        <f t="shared" si="34"/>
        <v>976157203.78903234</v>
      </c>
    </row>
    <row r="45" spans="1:150" ht="15" customHeight="1">
      <c r="A45" t="b">
        <f>C45=Bhilai!C45</f>
        <v>1</v>
      </c>
      <c r="B45" s="65">
        <f t="shared" si="35"/>
        <v>40</v>
      </c>
      <c r="C45" s="162" t="str">
        <f>IF(Bhilai!C45="","",Bhilai!C45)</f>
        <v/>
      </c>
      <c r="D45" s="164">
        <f>'Production Summary'!$N$4</f>
        <v>666</v>
      </c>
      <c r="E45" s="164">
        <f>'Production Summary'!$M$4</f>
        <v>27.75</v>
      </c>
      <c r="F45" s="164">
        <v>0</v>
      </c>
      <c r="G45" s="164">
        <f>'Production Summary'!$N$5</f>
        <v>666</v>
      </c>
      <c r="H45" s="164">
        <f>'Production Summary'!$M$5</f>
        <v>27.75</v>
      </c>
      <c r="I45" s="164">
        <v>0</v>
      </c>
      <c r="J45" s="164">
        <f>'Production Summary'!$N$6</f>
        <v>200</v>
      </c>
      <c r="K45" s="328">
        <f>'Production Summary'!$M$6</f>
        <v>7.5</v>
      </c>
      <c r="L45" s="164">
        <v>0</v>
      </c>
      <c r="M45" s="365">
        <f>'Production Summary'!$N$7</f>
        <v>612.72</v>
      </c>
      <c r="N45" s="367">
        <f>'Production Summary'!$M$7</f>
        <v>25.53</v>
      </c>
      <c r="O45" s="164">
        <v>0</v>
      </c>
      <c r="P45" s="164">
        <f>'Production Summary'!$N$8</f>
        <v>780</v>
      </c>
      <c r="Q45" s="164">
        <f>'Production Summary'!$M$8</f>
        <v>65</v>
      </c>
      <c r="R45" s="164">
        <v>0</v>
      </c>
      <c r="S45" s="164">
        <f>'Production Summary'!$N$9</f>
        <v>720</v>
      </c>
      <c r="T45" s="164">
        <f>'Production Summary'!$M$9</f>
        <v>60</v>
      </c>
      <c r="U45" s="164">
        <v>0</v>
      </c>
      <c r="V45" s="164">
        <f>'Production Summary'!$N$10</f>
        <v>876</v>
      </c>
      <c r="W45" s="164">
        <f>'Production Summary'!$M$10</f>
        <v>73</v>
      </c>
      <c r="X45" s="164">
        <v>0</v>
      </c>
      <c r="Y45" s="164">
        <f>'Production Summary'!$N$14</f>
        <v>177</v>
      </c>
      <c r="Z45" s="328">
        <f>'Production Summary'!$M$14</f>
        <v>14.75</v>
      </c>
      <c r="AA45" s="164">
        <v>0</v>
      </c>
      <c r="AB45" s="167">
        <f t="shared" si="37"/>
        <v>126</v>
      </c>
      <c r="AC45" s="164">
        <f>'Production Summary'!$M$16</f>
        <v>21</v>
      </c>
      <c r="AD45" s="164">
        <v>0</v>
      </c>
      <c r="AE45" s="164">
        <f>'Production Summary'!$N$16</f>
        <v>252</v>
      </c>
      <c r="AF45" s="164">
        <f>'Production Summary'!$M$16</f>
        <v>21</v>
      </c>
      <c r="AG45" s="164">
        <v>0</v>
      </c>
      <c r="AH45" s="164">
        <f>'Production Summary'!$N$18</f>
        <v>1035</v>
      </c>
      <c r="AI45" s="164">
        <f>'Production Summary'!$M$18</f>
        <v>17.25</v>
      </c>
      <c r="AJ45" s="164">
        <v>0</v>
      </c>
      <c r="AK45" s="164">
        <f>'Production Summary'!$N$19</f>
        <v>870</v>
      </c>
      <c r="AL45" s="164">
        <f>'Production Summary'!$M$19</f>
        <v>29</v>
      </c>
      <c r="AM45" s="164">
        <v>0</v>
      </c>
      <c r="AN45" s="164">
        <f>'Production Summary'!$N$20</f>
        <v>864</v>
      </c>
      <c r="AO45" s="164">
        <f>'Production Summary'!$M$20</f>
        <v>72</v>
      </c>
      <c r="AP45" s="164">
        <v>0</v>
      </c>
      <c r="AQ45" s="164">
        <f>'Production Summary'!$N$21</f>
        <v>670</v>
      </c>
      <c r="AR45" s="164">
        <f>'Production Summary'!$M$21</f>
        <v>335</v>
      </c>
      <c r="AS45" s="164">
        <v>0</v>
      </c>
      <c r="AT45" s="386">
        <f>'Production Summary'!$N$22</f>
        <v>375</v>
      </c>
      <c r="AU45" s="164">
        <f>'Production Summary'!$N$23</f>
        <v>1050</v>
      </c>
      <c r="AV45" s="164">
        <f>'Production Summary'!$N$25</f>
        <v>300</v>
      </c>
      <c r="AW45" s="164">
        <f>'Production Summary'!$M$25</f>
        <v>25</v>
      </c>
      <c r="AX45" s="164">
        <v>0</v>
      </c>
      <c r="AY45" s="164">
        <f>'Production Summary'!$N$26</f>
        <v>300</v>
      </c>
      <c r="AZ45" s="164">
        <f>'Production Summary'!$M$26</f>
        <v>25</v>
      </c>
      <c r="BA45" s="164">
        <v>0</v>
      </c>
      <c r="BB45" s="164">
        <f>'Production Summary'!$N$28</f>
        <v>777</v>
      </c>
      <c r="BC45" s="164">
        <f>'Production Summary'!$M$28</f>
        <v>12.95</v>
      </c>
      <c r="BD45" s="164">
        <v>0</v>
      </c>
      <c r="BE45" s="164">
        <f>'Production Summary'!$N$29</f>
        <v>612</v>
      </c>
      <c r="BF45" s="164">
        <f>'Production Summary'!$M$29</f>
        <v>51</v>
      </c>
      <c r="BG45" s="164">
        <v>0</v>
      </c>
      <c r="BH45" s="164">
        <f>'Production Summary'!$N$30</f>
        <v>500</v>
      </c>
      <c r="BI45" s="164">
        <f>'Production Summary'!$M$30</f>
        <v>250</v>
      </c>
      <c r="BJ45" s="164">
        <v>0</v>
      </c>
      <c r="BK45" s="386"/>
      <c r="BL45" s="164">
        <f>'Production Summary'!$N$32</f>
        <v>875</v>
      </c>
      <c r="BM45" s="164">
        <f>'Production Summary'!$N$34</f>
        <v>360.59999999999997</v>
      </c>
      <c r="BN45" s="164">
        <f>'Production Summary'!$M$34</f>
        <v>6.01</v>
      </c>
      <c r="BO45" s="164">
        <v>0</v>
      </c>
      <c r="BP45" s="164">
        <f>'Production Summary'!$N$36</f>
        <v>717</v>
      </c>
      <c r="BQ45" s="164">
        <f>'Production Summary'!$M$36</f>
        <v>11.95</v>
      </c>
      <c r="BR45" s="164">
        <v>0</v>
      </c>
      <c r="BS45" s="164">
        <f>'Production Summary'!$N$37</f>
        <v>210</v>
      </c>
      <c r="BT45" s="164">
        <f>'Production Summary'!$M$37</f>
        <v>21</v>
      </c>
      <c r="BU45" s="164">
        <v>0</v>
      </c>
      <c r="BV45" s="164">
        <f>'Production Summary'!$N$38</f>
        <v>280</v>
      </c>
      <c r="BW45" s="164">
        <f>'Production Summary'!$M$38</f>
        <v>28</v>
      </c>
      <c r="BX45" s="164">
        <v>0</v>
      </c>
      <c r="BY45" s="165">
        <f>'Production Summary'!$N$39</f>
        <v>300.38406247988502</v>
      </c>
      <c r="BZ45" s="164">
        <f>'Production Summary'!$M$39</f>
        <v>30.038406247988501</v>
      </c>
      <c r="CA45" s="164">
        <v>0</v>
      </c>
      <c r="CB45" s="164">
        <f>'Production Summary'!$N$40</f>
        <v>131.30000000000001</v>
      </c>
      <c r="CC45" s="164">
        <f>'Production Summary'!$M$40</f>
        <v>13.13</v>
      </c>
      <c r="CD45" s="164">
        <v>0</v>
      </c>
      <c r="CE45" s="164">
        <f>'Production Summary'!$N$42</f>
        <v>1136.3519999999996</v>
      </c>
      <c r="CF45" s="164">
        <f>'Production Summary'!$M$42</f>
        <v>81.167999999999978</v>
      </c>
      <c r="CG45" s="164">
        <v>0</v>
      </c>
      <c r="CH45" s="164">
        <v>0</v>
      </c>
      <c r="CI45" s="164">
        <f>'Production Summary'!$N$43</f>
        <v>184</v>
      </c>
      <c r="CJ45" s="164">
        <v>0</v>
      </c>
      <c r="CK45" s="164">
        <f>'Production Summary'!$N$44</f>
        <v>355</v>
      </c>
      <c r="CL45" s="164">
        <v>0</v>
      </c>
      <c r="CM45" s="375">
        <f>'Production Summary'!$N$45</f>
        <v>1650</v>
      </c>
      <c r="CN45" s="164">
        <f>'Production Summary'!$N$46</f>
        <v>270</v>
      </c>
      <c r="CO45" s="164">
        <f>'Production Summary'!$N$47</f>
        <v>1350</v>
      </c>
      <c r="CP45" s="166"/>
      <c r="CQ45" s="164">
        <f>'Production Summary'!$N$49</f>
        <v>8004.1580041580037</v>
      </c>
      <c r="CR45" s="164">
        <f>'Production Summary'!$M$49</f>
        <v>66.701316701316699</v>
      </c>
      <c r="CS45" s="164">
        <f>'Production Summary'!$N$50</f>
        <v>13331.600831600828</v>
      </c>
      <c r="CT45" s="164">
        <f>'Production Summary'!$M$50</f>
        <v>148.1288981288981</v>
      </c>
      <c r="CU45" s="164">
        <f>'Production Summary'!$N$51</f>
        <v>12785.862785862784</v>
      </c>
      <c r="CV45" s="164">
        <f>'Production Summary'!$M$51</f>
        <v>355.16285516285512</v>
      </c>
      <c r="CW45" s="164">
        <f>'Production Summary'!$N$52</f>
        <v>12629.937629937627</v>
      </c>
      <c r="CX45" s="164">
        <f>'Production Summary'!$M$52</f>
        <v>701.66320166320156</v>
      </c>
      <c r="CY45" s="164">
        <f>'Production Summary'!$N$53</f>
        <v>12396.049896049895</v>
      </c>
      <c r="CZ45" s="164">
        <f>'Production Summary'!$M$53</f>
        <v>688.66943866943859</v>
      </c>
      <c r="DA45" s="164">
        <f>'Production Summary'!$N$54</f>
        <v>13799.376299376298</v>
      </c>
      <c r="DB45" s="164">
        <f>'Production Summary'!$M$54</f>
        <v>766.63201663201653</v>
      </c>
      <c r="DC45" s="531">
        <f>'Production Summary'!$N$60</f>
        <v>12863.825363825363</v>
      </c>
      <c r="DD45" s="531">
        <f>'Production Summary'!$M$60</f>
        <v>714.65696465696465</v>
      </c>
      <c r="DE45" s="167">
        <f>'Production Summary'!$N$59</f>
        <v>11148.648648648648</v>
      </c>
      <c r="DF45" s="531">
        <f>'Production Summary'!$M$59</f>
        <v>619.36936936936934</v>
      </c>
      <c r="DG45" s="164">
        <f>'Production Summary'!$N$55</f>
        <v>13842.68884268884</v>
      </c>
      <c r="DH45" s="164">
        <f>'Production Summary'!$M$55</f>
        <v>3460.67221067221</v>
      </c>
      <c r="DI45" s="164">
        <f>'Production Summary'!$N$56</f>
        <v>13097.713097713096</v>
      </c>
      <c r="DJ45" s="164">
        <f>'Production Summary'!$M$56</f>
        <v>163.72141372141371</v>
      </c>
      <c r="DK45" s="164">
        <f>'Production Summary'!$N$57</f>
        <v>14189.189189189186</v>
      </c>
      <c r="DL45" s="164">
        <f>'Production Summary'!$M$57</f>
        <v>394.14414414414409</v>
      </c>
      <c r="DM45" s="164">
        <f>'Production Summary'!$N$58</f>
        <v>14017.671517671517</v>
      </c>
      <c r="DN45" s="164">
        <f>'Production Summary'!$M$58</f>
        <v>778.75952875952873</v>
      </c>
      <c r="DO45" s="167">
        <f>'Production Summary'!$N$61</f>
        <v>4500</v>
      </c>
      <c r="DP45" s="531">
        <f>'Production Summary'!$M$61</f>
        <v>750</v>
      </c>
      <c r="DQ45" s="164">
        <v>0</v>
      </c>
      <c r="DR45" s="164">
        <f>'Production Summary'!$N$62</f>
        <v>8900</v>
      </c>
      <c r="DS45" s="164">
        <f>'Production Summary'!$N$70</f>
        <v>300</v>
      </c>
      <c r="DT45" s="328">
        <f>'Production Summary'!$M$70</f>
        <v>25</v>
      </c>
      <c r="DU45" s="164">
        <v>0</v>
      </c>
      <c r="DV45" s="164">
        <f>'Production Summary'!$N$71</f>
        <v>150</v>
      </c>
      <c r="DW45" s="164">
        <v>0</v>
      </c>
      <c r="DX45" s="164">
        <f>'Production Summary'!$N$64</f>
        <v>192</v>
      </c>
      <c r="DY45" s="164">
        <v>0</v>
      </c>
      <c r="DZ45" s="167">
        <f>'Production Summary'!$N$65</f>
        <v>384</v>
      </c>
      <c r="EA45" s="164">
        <v>0</v>
      </c>
      <c r="EB45" s="167">
        <f>'Production Summary'!$N$66</f>
        <v>192</v>
      </c>
      <c r="EC45" s="164">
        <v>0</v>
      </c>
      <c r="ED45" s="164">
        <f>'Production Summary'!$N$67</f>
        <v>96</v>
      </c>
      <c r="EE45" s="164">
        <v>0</v>
      </c>
      <c r="EF45" s="164">
        <f>'Production Summary'!$N$68</f>
        <v>96</v>
      </c>
      <c r="EG45" s="164">
        <v>0</v>
      </c>
      <c r="EH45" s="164">
        <f>'Production Summary'!$N$69</f>
        <v>340</v>
      </c>
      <c r="EI45" s="101">
        <f t="shared" si="90"/>
        <v>976157203.78903234</v>
      </c>
      <c r="EJ45" s="3"/>
      <c r="EK45" s="3"/>
      <c r="ER45" s="64" t="s">
        <v>61</v>
      </c>
      <c r="ES45" s="61" t="str">
        <f t="shared" si="33"/>
        <v/>
      </c>
      <c r="ET45" s="24">
        <f t="shared" si="34"/>
        <v>976157203.78903234</v>
      </c>
    </row>
    <row r="46" spans="1:150" ht="15" customHeight="1">
      <c r="A46" t="b">
        <f>C46=Bhilai!C46</f>
        <v>1</v>
      </c>
      <c r="B46" s="65">
        <f t="shared" si="35"/>
        <v>41</v>
      </c>
      <c r="C46" s="162" t="str">
        <f>IF(Bhilai!C46="","",Bhilai!C46)</f>
        <v/>
      </c>
      <c r="D46" s="164">
        <f>'Production Summary'!$N$4</f>
        <v>666</v>
      </c>
      <c r="E46" s="164">
        <f>'Production Summary'!$M$4</f>
        <v>27.75</v>
      </c>
      <c r="F46" s="164">
        <v>0</v>
      </c>
      <c r="G46" s="164">
        <f>'Production Summary'!$N$5</f>
        <v>666</v>
      </c>
      <c r="H46" s="164">
        <f>'Production Summary'!$M$5</f>
        <v>27.75</v>
      </c>
      <c r="I46" s="164">
        <v>0</v>
      </c>
      <c r="J46" s="164">
        <f>'Production Summary'!$N$6</f>
        <v>200</v>
      </c>
      <c r="K46" s="328">
        <f>'Production Summary'!$M$6</f>
        <v>7.5</v>
      </c>
      <c r="L46" s="164">
        <v>0</v>
      </c>
      <c r="M46" s="365">
        <f>'Production Summary'!$N$7</f>
        <v>612.72</v>
      </c>
      <c r="N46" s="367">
        <f>'Production Summary'!$M$7</f>
        <v>25.53</v>
      </c>
      <c r="O46" s="164">
        <v>0</v>
      </c>
      <c r="P46" s="164">
        <f>'Production Summary'!$N$8</f>
        <v>780</v>
      </c>
      <c r="Q46" s="164">
        <f>'Production Summary'!$M$8</f>
        <v>65</v>
      </c>
      <c r="R46" s="164">
        <v>0</v>
      </c>
      <c r="S46" s="164">
        <f>'Production Summary'!$N$9</f>
        <v>720</v>
      </c>
      <c r="T46" s="164">
        <f>'Production Summary'!$M$9</f>
        <v>60</v>
      </c>
      <c r="U46" s="164">
        <v>0</v>
      </c>
      <c r="V46" s="164">
        <f>'Production Summary'!$N$10</f>
        <v>876</v>
      </c>
      <c r="W46" s="164">
        <f>'Production Summary'!$M$10</f>
        <v>73</v>
      </c>
      <c r="X46" s="164">
        <v>0</v>
      </c>
      <c r="Y46" s="164">
        <f>'Production Summary'!$N$14</f>
        <v>177</v>
      </c>
      <c r="Z46" s="328">
        <f>'Production Summary'!$M$14</f>
        <v>14.75</v>
      </c>
      <c r="AA46" s="164">
        <v>0</v>
      </c>
      <c r="AB46" s="167">
        <f t="shared" si="37"/>
        <v>126</v>
      </c>
      <c r="AC46" s="164">
        <f>'Production Summary'!$M$16</f>
        <v>21</v>
      </c>
      <c r="AD46" s="164">
        <v>0</v>
      </c>
      <c r="AE46" s="164">
        <f>'Production Summary'!$N$16</f>
        <v>252</v>
      </c>
      <c r="AF46" s="164">
        <f>'Production Summary'!$M$16</f>
        <v>21</v>
      </c>
      <c r="AG46" s="164">
        <v>0</v>
      </c>
      <c r="AH46" s="164">
        <f>'Production Summary'!$N$18</f>
        <v>1035</v>
      </c>
      <c r="AI46" s="164">
        <f>'Production Summary'!$M$18</f>
        <v>17.25</v>
      </c>
      <c r="AJ46" s="164">
        <v>0</v>
      </c>
      <c r="AK46" s="164">
        <f>'Production Summary'!$N$19</f>
        <v>870</v>
      </c>
      <c r="AL46" s="164">
        <f>'Production Summary'!$M$19</f>
        <v>29</v>
      </c>
      <c r="AM46" s="164">
        <v>0</v>
      </c>
      <c r="AN46" s="164">
        <f>'Production Summary'!$N$20</f>
        <v>864</v>
      </c>
      <c r="AO46" s="164">
        <f>'Production Summary'!$M$20</f>
        <v>72</v>
      </c>
      <c r="AP46" s="164">
        <v>0</v>
      </c>
      <c r="AQ46" s="164">
        <f>'Production Summary'!$N$21</f>
        <v>670</v>
      </c>
      <c r="AR46" s="164">
        <f>'Production Summary'!$M$21</f>
        <v>335</v>
      </c>
      <c r="AS46" s="164">
        <v>0</v>
      </c>
      <c r="AT46" s="386">
        <f>'Production Summary'!$N$22</f>
        <v>375</v>
      </c>
      <c r="AU46" s="164">
        <f>'Production Summary'!$N$23</f>
        <v>1050</v>
      </c>
      <c r="AV46" s="164">
        <f>'Production Summary'!$N$25</f>
        <v>300</v>
      </c>
      <c r="AW46" s="164">
        <f>'Production Summary'!$M$25</f>
        <v>25</v>
      </c>
      <c r="AX46" s="164">
        <v>0</v>
      </c>
      <c r="AY46" s="164">
        <f>'Production Summary'!$N$26</f>
        <v>300</v>
      </c>
      <c r="AZ46" s="164">
        <f>'Production Summary'!$M$26</f>
        <v>25</v>
      </c>
      <c r="BA46" s="164">
        <v>0</v>
      </c>
      <c r="BB46" s="164">
        <f>'Production Summary'!$N$28</f>
        <v>777</v>
      </c>
      <c r="BC46" s="164">
        <f>'Production Summary'!$M$28</f>
        <v>12.95</v>
      </c>
      <c r="BD46" s="164">
        <v>0</v>
      </c>
      <c r="BE46" s="164">
        <f>'Production Summary'!$N$29</f>
        <v>612</v>
      </c>
      <c r="BF46" s="164">
        <f>'Production Summary'!$M$29</f>
        <v>51</v>
      </c>
      <c r="BG46" s="164">
        <v>0</v>
      </c>
      <c r="BH46" s="164">
        <f>'Production Summary'!$N$30</f>
        <v>500</v>
      </c>
      <c r="BI46" s="164">
        <f>'Production Summary'!$M$30</f>
        <v>250</v>
      </c>
      <c r="BJ46" s="164">
        <v>0</v>
      </c>
      <c r="BK46" s="386"/>
      <c r="BL46" s="164">
        <f>'Production Summary'!$N$32</f>
        <v>875</v>
      </c>
      <c r="BM46" s="164">
        <f>'Production Summary'!$N$34</f>
        <v>360.59999999999997</v>
      </c>
      <c r="BN46" s="164">
        <f>'Production Summary'!$M$34</f>
        <v>6.01</v>
      </c>
      <c r="BO46" s="164">
        <v>0</v>
      </c>
      <c r="BP46" s="164">
        <f>'Production Summary'!$N$36</f>
        <v>717</v>
      </c>
      <c r="BQ46" s="164">
        <f>'Production Summary'!$M$36</f>
        <v>11.95</v>
      </c>
      <c r="BR46" s="164">
        <v>0</v>
      </c>
      <c r="BS46" s="164">
        <f>'Production Summary'!$N$37</f>
        <v>210</v>
      </c>
      <c r="BT46" s="164">
        <f>'Production Summary'!$M$37</f>
        <v>21</v>
      </c>
      <c r="BU46" s="164">
        <v>0</v>
      </c>
      <c r="BV46" s="164">
        <f>'Production Summary'!$N$38</f>
        <v>280</v>
      </c>
      <c r="BW46" s="164">
        <f>'Production Summary'!$M$38</f>
        <v>28</v>
      </c>
      <c r="BX46" s="164">
        <v>0</v>
      </c>
      <c r="BY46" s="165">
        <f>'Production Summary'!$N$39</f>
        <v>300.38406247988502</v>
      </c>
      <c r="BZ46" s="164">
        <f>'Production Summary'!$M$39</f>
        <v>30.038406247988501</v>
      </c>
      <c r="CA46" s="164">
        <v>0</v>
      </c>
      <c r="CB46" s="164">
        <f>'Production Summary'!$N$40</f>
        <v>131.30000000000001</v>
      </c>
      <c r="CC46" s="164">
        <f>'Production Summary'!$M$40</f>
        <v>13.13</v>
      </c>
      <c r="CD46" s="164">
        <v>0</v>
      </c>
      <c r="CE46" s="164">
        <f>'Production Summary'!$N$42</f>
        <v>1136.3519999999996</v>
      </c>
      <c r="CF46" s="164">
        <f>'Production Summary'!$M$42</f>
        <v>81.167999999999978</v>
      </c>
      <c r="CG46" s="164">
        <v>0</v>
      </c>
      <c r="CH46" s="164">
        <v>0</v>
      </c>
      <c r="CI46" s="164">
        <f>'Production Summary'!$N$43</f>
        <v>184</v>
      </c>
      <c r="CJ46" s="164">
        <v>0</v>
      </c>
      <c r="CK46" s="164">
        <f>'Production Summary'!$N$44</f>
        <v>355</v>
      </c>
      <c r="CL46" s="164">
        <v>0</v>
      </c>
      <c r="CM46" s="375">
        <f>'Production Summary'!$N$45</f>
        <v>1650</v>
      </c>
      <c r="CN46" s="164">
        <f>'Production Summary'!$N$46</f>
        <v>270</v>
      </c>
      <c r="CO46" s="164">
        <f>'Production Summary'!$N$47</f>
        <v>1350</v>
      </c>
      <c r="CP46" s="166"/>
      <c r="CQ46" s="164">
        <f>'Production Summary'!$N$49</f>
        <v>8004.1580041580037</v>
      </c>
      <c r="CR46" s="164">
        <f>'Production Summary'!$M$49</f>
        <v>66.701316701316699</v>
      </c>
      <c r="CS46" s="164">
        <f>'Production Summary'!$N$50</f>
        <v>13331.600831600828</v>
      </c>
      <c r="CT46" s="164">
        <f>'Production Summary'!$M$50</f>
        <v>148.1288981288981</v>
      </c>
      <c r="CU46" s="164">
        <f>'Production Summary'!$N$51</f>
        <v>12785.862785862784</v>
      </c>
      <c r="CV46" s="164">
        <f>'Production Summary'!$M$51</f>
        <v>355.16285516285512</v>
      </c>
      <c r="CW46" s="164">
        <f>'Production Summary'!$N$52</f>
        <v>12629.937629937627</v>
      </c>
      <c r="CX46" s="164">
        <f>'Production Summary'!$M$52</f>
        <v>701.66320166320156</v>
      </c>
      <c r="CY46" s="164">
        <f>'Production Summary'!$N$53</f>
        <v>12396.049896049895</v>
      </c>
      <c r="CZ46" s="164">
        <f>'Production Summary'!$M$53</f>
        <v>688.66943866943859</v>
      </c>
      <c r="DA46" s="164">
        <f>'Production Summary'!$N$54</f>
        <v>13799.376299376298</v>
      </c>
      <c r="DB46" s="164">
        <f>'Production Summary'!$M$54</f>
        <v>766.63201663201653</v>
      </c>
      <c r="DC46" s="531">
        <f>'Production Summary'!$N$60</f>
        <v>12863.825363825363</v>
      </c>
      <c r="DD46" s="531">
        <f>'Production Summary'!$M$60</f>
        <v>714.65696465696465</v>
      </c>
      <c r="DE46" s="167">
        <f>'Production Summary'!$N$59</f>
        <v>11148.648648648648</v>
      </c>
      <c r="DF46" s="531">
        <f>'Production Summary'!$M$59</f>
        <v>619.36936936936934</v>
      </c>
      <c r="DG46" s="164">
        <f>'Production Summary'!$N$55</f>
        <v>13842.68884268884</v>
      </c>
      <c r="DH46" s="164">
        <f>'Production Summary'!$M$55</f>
        <v>3460.67221067221</v>
      </c>
      <c r="DI46" s="164">
        <f>'Production Summary'!$N$56</f>
        <v>13097.713097713096</v>
      </c>
      <c r="DJ46" s="164">
        <f>'Production Summary'!$M$56</f>
        <v>163.72141372141371</v>
      </c>
      <c r="DK46" s="164">
        <f>'Production Summary'!$N$57</f>
        <v>14189.189189189186</v>
      </c>
      <c r="DL46" s="164">
        <f>'Production Summary'!$M$57</f>
        <v>394.14414414414409</v>
      </c>
      <c r="DM46" s="164">
        <f>'Production Summary'!$N$58</f>
        <v>14017.671517671517</v>
      </c>
      <c r="DN46" s="164">
        <f>'Production Summary'!$M$58</f>
        <v>778.75952875952873</v>
      </c>
      <c r="DO46" s="167">
        <f>'Production Summary'!$N$61</f>
        <v>4500</v>
      </c>
      <c r="DP46" s="531">
        <f>'Production Summary'!$M$61</f>
        <v>750</v>
      </c>
      <c r="DQ46" s="164">
        <v>0</v>
      </c>
      <c r="DR46" s="164">
        <f>'Production Summary'!$N$62</f>
        <v>8900</v>
      </c>
      <c r="DS46" s="164">
        <f>'Production Summary'!$N$70</f>
        <v>300</v>
      </c>
      <c r="DT46" s="328">
        <f>'Production Summary'!$M$70</f>
        <v>25</v>
      </c>
      <c r="DU46" s="164">
        <v>0</v>
      </c>
      <c r="DV46" s="164">
        <f>'Production Summary'!$N$71</f>
        <v>150</v>
      </c>
      <c r="DW46" s="164">
        <v>0</v>
      </c>
      <c r="DX46" s="164">
        <f>'Production Summary'!$N$64</f>
        <v>192</v>
      </c>
      <c r="DY46" s="164">
        <v>0</v>
      </c>
      <c r="DZ46" s="167">
        <f>'Production Summary'!$N$65</f>
        <v>384</v>
      </c>
      <c r="EA46" s="164">
        <v>0</v>
      </c>
      <c r="EB46" s="167">
        <f>'Production Summary'!$N$66</f>
        <v>192</v>
      </c>
      <c r="EC46" s="164">
        <v>0</v>
      </c>
      <c r="ED46" s="164">
        <f>'Production Summary'!$N$67</f>
        <v>96</v>
      </c>
      <c r="EE46" s="164">
        <v>0</v>
      </c>
      <c r="EF46" s="164">
        <f>'Production Summary'!$N$68</f>
        <v>96</v>
      </c>
      <c r="EG46" s="164">
        <v>0</v>
      </c>
      <c r="EH46" s="164">
        <f>'Production Summary'!$N$69</f>
        <v>340</v>
      </c>
      <c r="EI46" s="101">
        <f t="shared" si="90"/>
        <v>976157203.78903234</v>
      </c>
      <c r="EJ46" s="3"/>
      <c r="EK46" s="3"/>
      <c r="ER46" s="64" t="s">
        <v>62</v>
      </c>
      <c r="ES46" s="61" t="str">
        <f t="shared" si="33"/>
        <v/>
      </c>
      <c r="ET46" s="24">
        <f t="shared" si="34"/>
        <v>976157203.78903234</v>
      </c>
    </row>
    <row r="47" spans="1:150" ht="15" customHeight="1">
      <c r="A47" t="b">
        <f>C47=Bhilai!C47</f>
        <v>1</v>
      </c>
      <c r="B47" s="65">
        <f t="shared" si="35"/>
        <v>42</v>
      </c>
      <c r="C47" s="162" t="str">
        <f>IF(Bhilai!C47="","",Bhilai!C47)</f>
        <v>Sai Kripa Dairy</v>
      </c>
      <c r="D47" s="164">
        <f>'Production Summary'!$N$4</f>
        <v>666</v>
      </c>
      <c r="E47" s="164">
        <f>'Production Summary'!$M$4</f>
        <v>27.75</v>
      </c>
      <c r="F47" s="164">
        <v>0</v>
      </c>
      <c r="G47" s="164">
        <f>'Production Summary'!$N$5</f>
        <v>666</v>
      </c>
      <c r="H47" s="164">
        <f>'Production Summary'!$M$5</f>
        <v>27.75</v>
      </c>
      <c r="I47" s="164">
        <v>0</v>
      </c>
      <c r="J47" s="164">
        <f>'Production Summary'!$N$6</f>
        <v>200</v>
      </c>
      <c r="K47" s="328">
        <f>'Production Summary'!$M$6</f>
        <v>7.5</v>
      </c>
      <c r="L47" s="164">
        <v>0</v>
      </c>
      <c r="M47" s="365">
        <f>'Production Summary'!$N$7</f>
        <v>612.72</v>
      </c>
      <c r="N47" s="367">
        <f>'Production Summary'!$M$7</f>
        <v>25.53</v>
      </c>
      <c r="O47" s="164">
        <v>0</v>
      </c>
      <c r="P47" s="164">
        <f>'Production Summary'!$N$8</f>
        <v>780</v>
      </c>
      <c r="Q47" s="164">
        <f>'Production Summary'!$M$8</f>
        <v>65</v>
      </c>
      <c r="R47" s="164">
        <v>0</v>
      </c>
      <c r="S47" s="164">
        <f>'Production Summary'!$N$9</f>
        <v>720</v>
      </c>
      <c r="T47" s="164">
        <f>'Production Summary'!$M$9</f>
        <v>60</v>
      </c>
      <c r="U47" s="164">
        <v>0</v>
      </c>
      <c r="V47" s="164">
        <f>'Production Summary'!$N$10</f>
        <v>876</v>
      </c>
      <c r="W47" s="164">
        <f>'Production Summary'!$M$10</f>
        <v>73</v>
      </c>
      <c r="X47" s="164">
        <v>0</v>
      </c>
      <c r="Y47" s="164">
        <f>'Production Summary'!$N$14</f>
        <v>177</v>
      </c>
      <c r="Z47" s="328">
        <f>'Production Summary'!$M$14</f>
        <v>14.75</v>
      </c>
      <c r="AA47" s="164">
        <v>0</v>
      </c>
      <c r="AB47" s="167">
        <f t="shared" si="37"/>
        <v>126</v>
      </c>
      <c r="AC47" s="164">
        <f>'Production Summary'!$M$16</f>
        <v>21</v>
      </c>
      <c r="AD47" s="164">
        <v>0</v>
      </c>
      <c r="AE47" s="164">
        <f>'Production Summary'!$N$16</f>
        <v>252</v>
      </c>
      <c r="AF47" s="164">
        <f>'Production Summary'!$M$16</f>
        <v>21</v>
      </c>
      <c r="AG47" s="164">
        <v>0</v>
      </c>
      <c r="AH47" s="164">
        <f>'Production Summary'!$N$18</f>
        <v>1035</v>
      </c>
      <c r="AI47" s="164">
        <f>'Production Summary'!$M$18</f>
        <v>17.25</v>
      </c>
      <c r="AJ47" s="164">
        <v>0</v>
      </c>
      <c r="AK47" s="164">
        <f>'Production Summary'!$N$19</f>
        <v>870</v>
      </c>
      <c r="AL47" s="164">
        <f>'Production Summary'!$M$19</f>
        <v>29</v>
      </c>
      <c r="AM47" s="164">
        <v>0</v>
      </c>
      <c r="AN47" s="164">
        <f>'Production Summary'!$N$20</f>
        <v>864</v>
      </c>
      <c r="AO47" s="164">
        <f>'Production Summary'!$M$20</f>
        <v>72</v>
      </c>
      <c r="AP47" s="164">
        <v>0</v>
      </c>
      <c r="AQ47" s="164">
        <f>'Production Summary'!$N$21</f>
        <v>670</v>
      </c>
      <c r="AR47" s="164">
        <f>'Production Summary'!$M$21</f>
        <v>335</v>
      </c>
      <c r="AS47" s="164">
        <v>0</v>
      </c>
      <c r="AT47" s="386">
        <f>'Production Summary'!$N$22</f>
        <v>375</v>
      </c>
      <c r="AU47" s="164">
        <f>'Production Summary'!$N$23</f>
        <v>1050</v>
      </c>
      <c r="AV47" s="164">
        <f>'Production Summary'!$N$25</f>
        <v>300</v>
      </c>
      <c r="AW47" s="164">
        <f>'Production Summary'!$M$25</f>
        <v>25</v>
      </c>
      <c r="AX47" s="164">
        <v>0</v>
      </c>
      <c r="AY47" s="164">
        <f>'Production Summary'!$N$26</f>
        <v>300</v>
      </c>
      <c r="AZ47" s="164">
        <f>'Production Summary'!$M$26</f>
        <v>25</v>
      </c>
      <c r="BA47" s="164">
        <v>0</v>
      </c>
      <c r="BB47" s="164">
        <f>'Production Summary'!$N$28</f>
        <v>777</v>
      </c>
      <c r="BC47" s="164">
        <f>'Production Summary'!$M$28</f>
        <v>12.95</v>
      </c>
      <c r="BD47" s="164">
        <v>0</v>
      </c>
      <c r="BE47" s="164">
        <f>'Production Summary'!$N$29</f>
        <v>612</v>
      </c>
      <c r="BF47" s="164">
        <f>'Production Summary'!$M$29</f>
        <v>51</v>
      </c>
      <c r="BG47" s="164">
        <v>0</v>
      </c>
      <c r="BH47" s="164">
        <f>'Production Summary'!$N$30</f>
        <v>500</v>
      </c>
      <c r="BI47" s="164">
        <f>'Production Summary'!$M$30</f>
        <v>250</v>
      </c>
      <c r="BJ47" s="164">
        <v>0</v>
      </c>
      <c r="BK47" s="386"/>
      <c r="BL47" s="164">
        <f>'Production Summary'!$N$32</f>
        <v>875</v>
      </c>
      <c r="BM47" s="164">
        <f>'Production Summary'!$N$34</f>
        <v>360.59999999999997</v>
      </c>
      <c r="BN47" s="164">
        <f>'Production Summary'!$M$34</f>
        <v>6.01</v>
      </c>
      <c r="BO47" s="164">
        <v>0</v>
      </c>
      <c r="BP47" s="164">
        <f>'Production Summary'!$N$36</f>
        <v>717</v>
      </c>
      <c r="BQ47" s="164">
        <f>'Production Summary'!$M$36</f>
        <v>11.95</v>
      </c>
      <c r="BR47" s="164">
        <v>0</v>
      </c>
      <c r="BS47" s="164">
        <f>'Production Summary'!$N$37</f>
        <v>210</v>
      </c>
      <c r="BT47" s="164">
        <f>'Production Summary'!$M$37</f>
        <v>21</v>
      </c>
      <c r="BU47" s="164">
        <v>0</v>
      </c>
      <c r="BV47" s="164">
        <f>'Production Summary'!$N$38</f>
        <v>280</v>
      </c>
      <c r="BW47" s="164">
        <f>'Production Summary'!$M$38</f>
        <v>28</v>
      </c>
      <c r="BX47" s="164">
        <v>0</v>
      </c>
      <c r="BY47" s="165">
        <f>'Production Summary'!$N$39</f>
        <v>300.38406247988502</v>
      </c>
      <c r="BZ47" s="164">
        <f>'Production Summary'!$M$39</f>
        <v>30.038406247988501</v>
      </c>
      <c r="CA47" s="164">
        <v>0</v>
      </c>
      <c r="CB47" s="164">
        <f>'Production Summary'!$N$40</f>
        <v>131.30000000000001</v>
      </c>
      <c r="CC47" s="164">
        <f>'Production Summary'!$M$40</f>
        <v>13.13</v>
      </c>
      <c r="CD47" s="164">
        <v>0</v>
      </c>
      <c r="CE47" s="164">
        <f>'Production Summary'!$N$42</f>
        <v>1136.3519999999996</v>
      </c>
      <c r="CF47" s="164">
        <f>'Production Summary'!$M$42</f>
        <v>81.167999999999978</v>
      </c>
      <c r="CG47" s="164">
        <v>0</v>
      </c>
      <c r="CH47" s="164">
        <v>0</v>
      </c>
      <c r="CI47" s="164">
        <f>'Production Summary'!$N$43</f>
        <v>184</v>
      </c>
      <c r="CJ47" s="164">
        <v>0</v>
      </c>
      <c r="CK47" s="164">
        <f>'Production Summary'!$N$44</f>
        <v>355</v>
      </c>
      <c r="CL47" s="164">
        <v>0</v>
      </c>
      <c r="CM47" s="375">
        <f>'Production Summary'!$N$45</f>
        <v>1650</v>
      </c>
      <c r="CN47" s="164">
        <f>'Production Summary'!$N$46</f>
        <v>270</v>
      </c>
      <c r="CO47" s="164">
        <f>'Production Summary'!$N$47</f>
        <v>1350</v>
      </c>
      <c r="CP47" s="166"/>
      <c r="CQ47" s="164">
        <f>'Production Summary'!$N$49</f>
        <v>8004.1580041580037</v>
      </c>
      <c r="CR47" s="164">
        <f>'Production Summary'!$M$49</f>
        <v>66.701316701316699</v>
      </c>
      <c r="CS47" s="164">
        <f>'Production Summary'!$N$50</f>
        <v>13331.600831600828</v>
      </c>
      <c r="CT47" s="164">
        <f>'Production Summary'!$M$50</f>
        <v>148.1288981288981</v>
      </c>
      <c r="CU47" s="164">
        <f>'Production Summary'!$N$51</f>
        <v>12785.862785862784</v>
      </c>
      <c r="CV47" s="164">
        <f>'Production Summary'!$M$51</f>
        <v>355.16285516285512</v>
      </c>
      <c r="CW47" s="164">
        <f>'Production Summary'!$N$52</f>
        <v>12629.937629937627</v>
      </c>
      <c r="CX47" s="164">
        <f>'Production Summary'!$M$52</f>
        <v>701.66320166320156</v>
      </c>
      <c r="CY47" s="164">
        <f>'Production Summary'!$N$53</f>
        <v>12396.049896049895</v>
      </c>
      <c r="CZ47" s="164">
        <f>'Production Summary'!$M$53</f>
        <v>688.66943866943859</v>
      </c>
      <c r="DA47" s="164">
        <f>'Production Summary'!$N$54</f>
        <v>13799.376299376298</v>
      </c>
      <c r="DB47" s="164">
        <f>'Production Summary'!$M$54</f>
        <v>766.63201663201653</v>
      </c>
      <c r="DC47" s="531">
        <f>'Production Summary'!$N$60</f>
        <v>12863.825363825363</v>
      </c>
      <c r="DD47" s="531">
        <f>'Production Summary'!$M$60</f>
        <v>714.65696465696465</v>
      </c>
      <c r="DE47" s="167">
        <f>'Production Summary'!$N$59</f>
        <v>11148.648648648648</v>
      </c>
      <c r="DF47" s="531">
        <f>'Production Summary'!$M$59</f>
        <v>619.36936936936934</v>
      </c>
      <c r="DG47" s="164">
        <f>'Production Summary'!$N$55</f>
        <v>13842.68884268884</v>
      </c>
      <c r="DH47" s="164">
        <f>'Production Summary'!$M$55</f>
        <v>3460.67221067221</v>
      </c>
      <c r="DI47" s="164">
        <f>'Production Summary'!$N$56</f>
        <v>13097.713097713096</v>
      </c>
      <c r="DJ47" s="164">
        <f>'Production Summary'!$M$56</f>
        <v>163.72141372141371</v>
      </c>
      <c r="DK47" s="164">
        <f>'Production Summary'!$N$57</f>
        <v>14189.189189189186</v>
      </c>
      <c r="DL47" s="164">
        <f>'Production Summary'!$M$57</f>
        <v>394.14414414414409</v>
      </c>
      <c r="DM47" s="164">
        <f>'Production Summary'!$N$58</f>
        <v>14017.671517671517</v>
      </c>
      <c r="DN47" s="164">
        <f>'Production Summary'!$M$58</f>
        <v>778.75952875952873</v>
      </c>
      <c r="DO47" s="167">
        <f>'Production Summary'!$N$61</f>
        <v>4500</v>
      </c>
      <c r="DP47" s="531">
        <f>'Production Summary'!$M$61</f>
        <v>750</v>
      </c>
      <c r="DQ47" s="164">
        <v>0</v>
      </c>
      <c r="DR47" s="164">
        <f>'Production Summary'!$N$62</f>
        <v>8900</v>
      </c>
      <c r="DS47" s="164">
        <f>'Production Summary'!$N$70</f>
        <v>300</v>
      </c>
      <c r="DT47" s="328">
        <f>'Production Summary'!$M$70</f>
        <v>25</v>
      </c>
      <c r="DU47" s="164">
        <v>0</v>
      </c>
      <c r="DV47" s="164">
        <f>'Production Summary'!$N$71</f>
        <v>150</v>
      </c>
      <c r="DW47" s="164">
        <v>0</v>
      </c>
      <c r="DX47" s="164">
        <f>'Production Summary'!$N$64</f>
        <v>192</v>
      </c>
      <c r="DY47" s="164">
        <v>0</v>
      </c>
      <c r="DZ47" s="167">
        <f>'Production Summary'!$N$65</f>
        <v>384</v>
      </c>
      <c r="EA47" s="164">
        <v>0</v>
      </c>
      <c r="EB47" s="167">
        <f>'Production Summary'!$N$66</f>
        <v>192</v>
      </c>
      <c r="EC47" s="164">
        <v>0</v>
      </c>
      <c r="ED47" s="164">
        <f>'Production Summary'!$N$67</f>
        <v>96</v>
      </c>
      <c r="EE47" s="164">
        <v>0</v>
      </c>
      <c r="EF47" s="164">
        <f>'Production Summary'!$N$68</f>
        <v>96</v>
      </c>
      <c r="EG47" s="164">
        <v>0</v>
      </c>
      <c r="EH47" s="164">
        <f>'Production Summary'!$N$69</f>
        <v>340</v>
      </c>
      <c r="EI47" s="101">
        <f t="shared" si="90"/>
        <v>976157203.78903234</v>
      </c>
      <c r="EJ47" s="3"/>
      <c r="EK47" s="3"/>
      <c r="ER47" s="64" t="s">
        <v>63</v>
      </c>
      <c r="ES47" s="61" t="str">
        <f t="shared" si="33"/>
        <v>Sai Kripa Dairy</v>
      </c>
      <c r="ET47" s="24">
        <f t="shared" si="34"/>
        <v>976157203.78903234</v>
      </c>
    </row>
    <row r="48" spans="1:150" ht="15" customHeight="1">
      <c r="A48" t="b">
        <f>C48=Bhilai!C48</f>
        <v>1</v>
      </c>
      <c r="B48" s="65">
        <f>B47+1</f>
        <v>43</v>
      </c>
      <c r="C48" s="162" t="str">
        <f>IF(Bhilai!C48="","",Bhilai!C48)</f>
        <v>Yadav Kirana</v>
      </c>
      <c r="D48" s="164">
        <f>'Production Summary'!$N$4</f>
        <v>666</v>
      </c>
      <c r="E48" s="164">
        <f>'Production Summary'!$M$4</f>
        <v>27.75</v>
      </c>
      <c r="F48" s="164">
        <v>0</v>
      </c>
      <c r="G48" s="164">
        <f>'Production Summary'!$N$5</f>
        <v>666</v>
      </c>
      <c r="H48" s="164">
        <f>'Production Summary'!$M$5</f>
        <v>27.75</v>
      </c>
      <c r="I48" s="164">
        <v>0</v>
      </c>
      <c r="J48" s="164">
        <f>'Production Summary'!$N$6</f>
        <v>200</v>
      </c>
      <c r="K48" s="328">
        <f>'Production Summary'!$M$6</f>
        <v>7.5</v>
      </c>
      <c r="L48" s="164">
        <v>0</v>
      </c>
      <c r="M48" s="365">
        <f>'Production Summary'!$N$7</f>
        <v>612.72</v>
      </c>
      <c r="N48" s="367">
        <f>'Production Summary'!$M$7</f>
        <v>25.53</v>
      </c>
      <c r="O48" s="164">
        <v>0</v>
      </c>
      <c r="P48" s="164">
        <f>'Production Summary'!$N$8</f>
        <v>780</v>
      </c>
      <c r="Q48" s="164">
        <f>'Production Summary'!$M$8</f>
        <v>65</v>
      </c>
      <c r="R48" s="164">
        <v>0</v>
      </c>
      <c r="S48" s="164">
        <f>'Production Summary'!$N$9</f>
        <v>720</v>
      </c>
      <c r="T48" s="164">
        <f>'Production Summary'!$M$9</f>
        <v>60</v>
      </c>
      <c r="U48" s="164">
        <v>0</v>
      </c>
      <c r="V48" s="164">
        <f>'Production Summary'!$N$10</f>
        <v>876</v>
      </c>
      <c r="W48" s="164">
        <f>'Production Summary'!$M$10</f>
        <v>73</v>
      </c>
      <c r="X48" s="164">
        <v>0</v>
      </c>
      <c r="Y48" s="164">
        <f>'Production Summary'!$N$14</f>
        <v>177</v>
      </c>
      <c r="Z48" s="328">
        <f>'Production Summary'!$M$14</f>
        <v>14.75</v>
      </c>
      <c r="AA48" s="164">
        <v>0</v>
      </c>
      <c r="AB48" s="167">
        <f t="shared" si="37"/>
        <v>126</v>
      </c>
      <c r="AC48" s="164">
        <f>'Production Summary'!$M$16</f>
        <v>21</v>
      </c>
      <c r="AD48" s="164">
        <v>0</v>
      </c>
      <c r="AE48" s="164">
        <f>'Production Summary'!$N$16</f>
        <v>252</v>
      </c>
      <c r="AF48" s="164">
        <f>'Production Summary'!$M$16</f>
        <v>21</v>
      </c>
      <c r="AG48" s="164">
        <v>0</v>
      </c>
      <c r="AH48" s="164">
        <f>'Production Summary'!$N$18</f>
        <v>1035</v>
      </c>
      <c r="AI48" s="164">
        <f>'Production Summary'!$M$18</f>
        <v>17.25</v>
      </c>
      <c r="AJ48" s="164">
        <v>0</v>
      </c>
      <c r="AK48" s="164">
        <f>'Production Summary'!$N$19</f>
        <v>870</v>
      </c>
      <c r="AL48" s="164">
        <f>'Production Summary'!$M$19</f>
        <v>29</v>
      </c>
      <c r="AM48" s="164">
        <v>0</v>
      </c>
      <c r="AN48" s="164">
        <f>'Production Summary'!$N$20</f>
        <v>864</v>
      </c>
      <c r="AO48" s="164">
        <f>'Production Summary'!$M$20</f>
        <v>72</v>
      </c>
      <c r="AP48" s="164">
        <v>0</v>
      </c>
      <c r="AQ48" s="164">
        <f>'Production Summary'!$N$21</f>
        <v>670</v>
      </c>
      <c r="AR48" s="164">
        <f>'Production Summary'!$M$21</f>
        <v>335</v>
      </c>
      <c r="AS48" s="164">
        <v>0</v>
      </c>
      <c r="AT48" s="386">
        <f>'Production Summary'!$N$22</f>
        <v>375</v>
      </c>
      <c r="AU48" s="164">
        <f>'Production Summary'!$N$23</f>
        <v>1050</v>
      </c>
      <c r="AV48" s="164">
        <f>'Production Summary'!$N$25</f>
        <v>300</v>
      </c>
      <c r="AW48" s="164">
        <f>'Production Summary'!$M$25</f>
        <v>25</v>
      </c>
      <c r="AX48" s="164">
        <v>0</v>
      </c>
      <c r="AY48" s="164">
        <f>'Production Summary'!$N$26</f>
        <v>300</v>
      </c>
      <c r="AZ48" s="164">
        <f>'Production Summary'!$M$26</f>
        <v>25</v>
      </c>
      <c r="BA48" s="164">
        <v>0</v>
      </c>
      <c r="BB48" s="164">
        <f>'Production Summary'!$N$28</f>
        <v>777</v>
      </c>
      <c r="BC48" s="164">
        <f>'Production Summary'!$M$28</f>
        <v>12.95</v>
      </c>
      <c r="BD48" s="164">
        <v>0</v>
      </c>
      <c r="BE48" s="164">
        <f>'Production Summary'!$N$29</f>
        <v>612</v>
      </c>
      <c r="BF48" s="164">
        <f>'Production Summary'!$M$29</f>
        <v>51</v>
      </c>
      <c r="BG48" s="164">
        <v>0</v>
      </c>
      <c r="BH48" s="164">
        <f>'Production Summary'!$N$30</f>
        <v>500</v>
      </c>
      <c r="BI48" s="164">
        <f>'Production Summary'!$M$30</f>
        <v>250</v>
      </c>
      <c r="BJ48" s="164">
        <v>0</v>
      </c>
      <c r="BK48" s="386"/>
      <c r="BL48" s="164">
        <f>'Production Summary'!$N$32</f>
        <v>875</v>
      </c>
      <c r="BM48" s="164">
        <f>'Production Summary'!$N$34</f>
        <v>360.59999999999997</v>
      </c>
      <c r="BN48" s="164">
        <f>'Production Summary'!$M$34</f>
        <v>6.01</v>
      </c>
      <c r="BO48" s="164">
        <v>0</v>
      </c>
      <c r="BP48" s="164">
        <f>'Production Summary'!$N$36</f>
        <v>717</v>
      </c>
      <c r="BQ48" s="164">
        <f>'Production Summary'!$M$36</f>
        <v>11.95</v>
      </c>
      <c r="BR48" s="164">
        <v>0</v>
      </c>
      <c r="BS48" s="164">
        <f>'Production Summary'!$N$37</f>
        <v>210</v>
      </c>
      <c r="BT48" s="164">
        <f>'Production Summary'!$M$37</f>
        <v>21</v>
      </c>
      <c r="BU48" s="164">
        <v>0</v>
      </c>
      <c r="BV48" s="164">
        <f>'Production Summary'!$N$38</f>
        <v>280</v>
      </c>
      <c r="BW48" s="164">
        <f>'Production Summary'!$M$38</f>
        <v>28</v>
      </c>
      <c r="BX48" s="164">
        <v>0</v>
      </c>
      <c r="BY48" s="165">
        <f>'Production Summary'!$N$39</f>
        <v>300.38406247988502</v>
      </c>
      <c r="BZ48" s="164">
        <f>'Production Summary'!$M$39</f>
        <v>30.038406247988501</v>
      </c>
      <c r="CA48" s="164">
        <v>0</v>
      </c>
      <c r="CB48" s="164">
        <f>'Production Summary'!$N$40</f>
        <v>131.30000000000001</v>
      </c>
      <c r="CC48" s="164">
        <f>'Production Summary'!$M$40</f>
        <v>13.13</v>
      </c>
      <c r="CD48" s="164">
        <v>0</v>
      </c>
      <c r="CE48" s="164">
        <f>'Production Summary'!$N$42</f>
        <v>1136.3519999999996</v>
      </c>
      <c r="CF48" s="164">
        <f>'Production Summary'!$M$42</f>
        <v>81.167999999999978</v>
      </c>
      <c r="CG48" s="164">
        <v>0</v>
      </c>
      <c r="CH48" s="164">
        <v>0</v>
      </c>
      <c r="CI48" s="164">
        <f>'Production Summary'!$N$43</f>
        <v>184</v>
      </c>
      <c r="CJ48" s="164">
        <v>0</v>
      </c>
      <c r="CK48" s="164">
        <f>'Production Summary'!$N$44</f>
        <v>355</v>
      </c>
      <c r="CL48" s="164">
        <v>0</v>
      </c>
      <c r="CM48" s="375">
        <f>'Production Summary'!$N$45</f>
        <v>1650</v>
      </c>
      <c r="CN48" s="164">
        <f>'Production Summary'!$N$46</f>
        <v>270</v>
      </c>
      <c r="CO48" s="164">
        <f>'Production Summary'!$N$47</f>
        <v>1350</v>
      </c>
      <c r="CP48" s="166"/>
      <c r="CQ48" s="164">
        <f>'Production Summary'!$N$49</f>
        <v>8004.1580041580037</v>
      </c>
      <c r="CR48" s="164">
        <f>'Production Summary'!$M$49</f>
        <v>66.701316701316699</v>
      </c>
      <c r="CS48" s="164">
        <f>'Production Summary'!$N$50</f>
        <v>13331.600831600828</v>
      </c>
      <c r="CT48" s="164">
        <f>'Production Summary'!$M$50</f>
        <v>148.1288981288981</v>
      </c>
      <c r="CU48" s="164">
        <f>'Production Summary'!$N$51</f>
        <v>12785.862785862784</v>
      </c>
      <c r="CV48" s="164">
        <f>'Production Summary'!$M$51</f>
        <v>355.16285516285512</v>
      </c>
      <c r="CW48" s="164">
        <f>'Production Summary'!$N$52</f>
        <v>12629.937629937627</v>
      </c>
      <c r="CX48" s="164">
        <f>'Production Summary'!$M$52</f>
        <v>701.66320166320156</v>
      </c>
      <c r="CY48" s="164">
        <f>'Production Summary'!$N$53</f>
        <v>12396.049896049895</v>
      </c>
      <c r="CZ48" s="164">
        <f>'Production Summary'!$M$53</f>
        <v>688.66943866943859</v>
      </c>
      <c r="DA48" s="164">
        <f>'Production Summary'!$N$54</f>
        <v>13799.376299376298</v>
      </c>
      <c r="DB48" s="164">
        <f>'Production Summary'!$M$54</f>
        <v>766.63201663201653</v>
      </c>
      <c r="DC48" s="531">
        <f>'Production Summary'!$N$60</f>
        <v>12863.825363825363</v>
      </c>
      <c r="DD48" s="531">
        <f>'Production Summary'!$M$60</f>
        <v>714.65696465696465</v>
      </c>
      <c r="DE48" s="167">
        <f>'Production Summary'!$N$59</f>
        <v>11148.648648648648</v>
      </c>
      <c r="DF48" s="531">
        <f>'Production Summary'!$M$59</f>
        <v>619.36936936936934</v>
      </c>
      <c r="DG48" s="164">
        <f>'Production Summary'!$N$55</f>
        <v>13842.68884268884</v>
      </c>
      <c r="DH48" s="164">
        <f>'Production Summary'!$M$55</f>
        <v>3460.67221067221</v>
      </c>
      <c r="DI48" s="164">
        <f>'Production Summary'!$N$56</f>
        <v>13097.713097713096</v>
      </c>
      <c r="DJ48" s="164">
        <f>'Production Summary'!$M$56</f>
        <v>163.72141372141371</v>
      </c>
      <c r="DK48" s="164">
        <f>'Production Summary'!$N$57</f>
        <v>14189.189189189186</v>
      </c>
      <c r="DL48" s="164">
        <f>'Production Summary'!$M$57</f>
        <v>394.14414414414409</v>
      </c>
      <c r="DM48" s="164">
        <f>'Production Summary'!$N$58</f>
        <v>14017.671517671517</v>
      </c>
      <c r="DN48" s="164">
        <f>'Production Summary'!$M$58</f>
        <v>778.75952875952873</v>
      </c>
      <c r="DO48" s="167">
        <f>'Production Summary'!$N$61</f>
        <v>4500</v>
      </c>
      <c r="DP48" s="531">
        <f>'Production Summary'!$M$61</f>
        <v>750</v>
      </c>
      <c r="DQ48" s="164">
        <v>0</v>
      </c>
      <c r="DR48" s="164">
        <f>'Production Summary'!$N$62</f>
        <v>8900</v>
      </c>
      <c r="DS48" s="164">
        <f>'Production Summary'!$N$70</f>
        <v>300</v>
      </c>
      <c r="DT48" s="328">
        <f>'Production Summary'!$M$70</f>
        <v>25</v>
      </c>
      <c r="DU48" s="164">
        <v>0</v>
      </c>
      <c r="DV48" s="164">
        <f>'Production Summary'!$N$71</f>
        <v>150</v>
      </c>
      <c r="DW48" s="164">
        <v>0</v>
      </c>
      <c r="DX48" s="164">
        <f>'Production Summary'!$N$64</f>
        <v>192</v>
      </c>
      <c r="DY48" s="164">
        <v>0</v>
      </c>
      <c r="DZ48" s="167">
        <f>'Production Summary'!$N$65</f>
        <v>384</v>
      </c>
      <c r="EA48" s="164">
        <v>0</v>
      </c>
      <c r="EB48" s="167">
        <f>'Production Summary'!$N$66</f>
        <v>192</v>
      </c>
      <c r="EC48" s="164">
        <v>0</v>
      </c>
      <c r="ED48" s="164">
        <f>'Production Summary'!$N$67</f>
        <v>96</v>
      </c>
      <c r="EE48" s="164">
        <v>0</v>
      </c>
      <c r="EF48" s="164">
        <f>'Production Summary'!$N$68</f>
        <v>96</v>
      </c>
      <c r="EG48" s="164">
        <v>0</v>
      </c>
      <c r="EH48" s="164">
        <f>'Production Summary'!$N$69</f>
        <v>340</v>
      </c>
      <c r="EI48" s="101">
        <f t="shared" si="90"/>
        <v>976157203.78903234</v>
      </c>
      <c r="EJ48" s="3"/>
      <c r="EK48" s="3"/>
      <c r="ER48" s="64" t="s">
        <v>64</v>
      </c>
      <c r="ES48" s="61" t="str">
        <f t="shared" si="33"/>
        <v>Yadav Kirana</v>
      </c>
      <c r="ET48" s="24">
        <f t="shared" si="34"/>
        <v>976157203.78903234</v>
      </c>
    </row>
    <row r="49" spans="1:150" ht="15" customHeight="1">
      <c r="A49" t="b">
        <f>C49=Bhilai!C49</f>
        <v>1</v>
      </c>
      <c r="B49" s="65">
        <f t="shared" si="35"/>
        <v>44</v>
      </c>
      <c r="C49" s="162" t="str">
        <f>IF(Bhilai!C49="","",Bhilai!C49)</f>
        <v>Mahesh Pan &amp; Daily Needs</v>
      </c>
      <c r="D49" s="164">
        <f>'Production Summary'!$N$4</f>
        <v>666</v>
      </c>
      <c r="E49" s="164">
        <f>'Production Summary'!$M$4</f>
        <v>27.75</v>
      </c>
      <c r="F49" s="164">
        <v>0</v>
      </c>
      <c r="G49" s="164">
        <f>'Production Summary'!$N$5</f>
        <v>666</v>
      </c>
      <c r="H49" s="164">
        <f>'Production Summary'!$M$5</f>
        <v>27.75</v>
      </c>
      <c r="I49" s="164">
        <v>0</v>
      </c>
      <c r="J49" s="164">
        <f>'Production Summary'!$N$6</f>
        <v>200</v>
      </c>
      <c r="K49" s="328">
        <f>'Production Summary'!$M$6</f>
        <v>7.5</v>
      </c>
      <c r="L49" s="164">
        <v>0</v>
      </c>
      <c r="M49" s="365">
        <f>'Production Summary'!$N$7</f>
        <v>612.72</v>
      </c>
      <c r="N49" s="367">
        <f>'Production Summary'!$M$7</f>
        <v>25.53</v>
      </c>
      <c r="O49" s="164">
        <v>0</v>
      </c>
      <c r="P49" s="164">
        <f>'Production Summary'!$N$8</f>
        <v>780</v>
      </c>
      <c r="Q49" s="164">
        <f>'Production Summary'!$M$8</f>
        <v>65</v>
      </c>
      <c r="R49" s="164">
        <v>0</v>
      </c>
      <c r="S49" s="164">
        <f>'Production Summary'!$N$9</f>
        <v>720</v>
      </c>
      <c r="T49" s="164">
        <f>'Production Summary'!$M$9</f>
        <v>60</v>
      </c>
      <c r="U49" s="164">
        <v>0</v>
      </c>
      <c r="V49" s="164">
        <f>'Production Summary'!$N$10</f>
        <v>876</v>
      </c>
      <c r="W49" s="164">
        <f>'Production Summary'!$M$10</f>
        <v>73</v>
      </c>
      <c r="X49" s="164">
        <v>0</v>
      </c>
      <c r="Y49" s="164">
        <f>'Production Summary'!$N$14</f>
        <v>177</v>
      </c>
      <c r="Z49" s="328">
        <f>'Production Summary'!$M$14</f>
        <v>14.75</v>
      </c>
      <c r="AA49" s="164">
        <v>0</v>
      </c>
      <c r="AB49" s="167">
        <f t="shared" si="37"/>
        <v>126</v>
      </c>
      <c r="AC49" s="164">
        <f>'Production Summary'!$M$16</f>
        <v>21</v>
      </c>
      <c r="AD49" s="164">
        <v>0</v>
      </c>
      <c r="AE49" s="164">
        <f>'Production Summary'!$N$16</f>
        <v>252</v>
      </c>
      <c r="AF49" s="164">
        <f>'Production Summary'!$M$16</f>
        <v>21</v>
      </c>
      <c r="AG49" s="164">
        <v>0</v>
      </c>
      <c r="AH49" s="164">
        <f>'Production Summary'!$N$18</f>
        <v>1035</v>
      </c>
      <c r="AI49" s="164">
        <f>'Production Summary'!$M$18</f>
        <v>17.25</v>
      </c>
      <c r="AJ49" s="164">
        <v>0</v>
      </c>
      <c r="AK49" s="164">
        <f>'Production Summary'!$N$19</f>
        <v>870</v>
      </c>
      <c r="AL49" s="164">
        <f>'Production Summary'!$M$19</f>
        <v>29</v>
      </c>
      <c r="AM49" s="164">
        <v>0</v>
      </c>
      <c r="AN49" s="164">
        <f>'Production Summary'!$N$20</f>
        <v>864</v>
      </c>
      <c r="AO49" s="164">
        <f>'Production Summary'!$M$20</f>
        <v>72</v>
      </c>
      <c r="AP49" s="164">
        <v>0</v>
      </c>
      <c r="AQ49" s="164">
        <f>'Production Summary'!$N$21</f>
        <v>670</v>
      </c>
      <c r="AR49" s="164">
        <f>'Production Summary'!$M$21</f>
        <v>335</v>
      </c>
      <c r="AS49" s="164">
        <v>0</v>
      </c>
      <c r="AT49" s="386">
        <f>'Production Summary'!$N$22</f>
        <v>375</v>
      </c>
      <c r="AU49" s="164">
        <f>'Production Summary'!$N$23</f>
        <v>1050</v>
      </c>
      <c r="AV49" s="164">
        <f>'Production Summary'!$N$25</f>
        <v>300</v>
      </c>
      <c r="AW49" s="164">
        <f>'Production Summary'!$M$25</f>
        <v>25</v>
      </c>
      <c r="AX49" s="164">
        <v>0</v>
      </c>
      <c r="AY49" s="164">
        <f>'Production Summary'!$N$26</f>
        <v>300</v>
      </c>
      <c r="AZ49" s="164">
        <f>'Production Summary'!$M$26</f>
        <v>25</v>
      </c>
      <c r="BA49" s="164">
        <v>0</v>
      </c>
      <c r="BB49" s="164">
        <f>'Production Summary'!$N$28</f>
        <v>777</v>
      </c>
      <c r="BC49" s="164">
        <f>'Production Summary'!$M$28</f>
        <v>12.95</v>
      </c>
      <c r="BD49" s="164">
        <v>0</v>
      </c>
      <c r="BE49" s="164">
        <f>'Production Summary'!$N$29</f>
        <v>612</v>
      </c>
      <c r="BF49" s="164">
        <f>'Production Summary'!$M$29</f>
        <v>51</v>
      </c>
      <c r="BG49" s="164">
        <v>0</v>
      </c>
      <c r="BH49" s="164">
        <f>'Production Summary'!$N$30</f>
        <v>500</v>
      </c>
      <c r="BI49" s="164">
        <f>'Production Summary'!$M$30</f>
        <v>250</v>
      </c>
      <c r="BJ49" s="164">
        <v>0</v>
      </c>
      <c r="BK49" s="386"/>
      <c r="BL49" s="164">
        <f>'Production Summary'!$N$32</f>
        <v>875</v>
      </c>
      <c r="BM49" s="164">
        <f>'Production Summary'!$N$34</f>
        <v>360.59999999999997</v>
      </c>
      <c r="BN49" s="164">
        <f>'Production Summary'!$M$34</f>
        <v>6.01</v>
      </c>
      <c r="BO49" s="164">
        <v>0</v>
      </c>
      <c r="BP49" s="164">
        <f>'Production Summary'!$N$36</f>
        <v>717</v>
      </c>
      <c r="BQ49" s="164">
        <f>'Production Summary'!$M$36</f>
        <v>11.95</v>
      </c>
      <c r="BR49" s="164">
        <v>0</v>
      </c>
      <c r="BS49" s="164">
        <f>'Production Summary'!$N$37</f>
        <v>210</v>
      </c>
      <c r="BT49" s="164">
        <f>'Production Summary'!$M$37</f>
        <v>21</v>
      </c>
      <c r="BU49" s="164">
        <v>0</v>
      </c>
      <c r="BV49" s="164">
        <f>'Production Summary'!$N$38</f>
        <v>280</v>
      </c>
      <c r="BW49" s="164">
        <f>'Production Summary'!$M$38</f>
        <v>28</v>
      </c>
      <c r="BX49" s="164">
        <v>0</v>
      </c>
      <c r="BY49" s="165">
        <f>'Production Summary'!$N$39</f>
        <v>300.38406247988502</v>
      </c>
      <c r="BZ49" s="164">
        <f>'Production Summary'!$M$39</f>
        <v>30.038406247988501</v>
      </c>
      <c r="CA49" s="164">
        <v>0</v>
      </c>
      <c r="CB49" s="164">
        <f>'Production Summary'!$N$40</f>
        <v>131.30000000000001</v>
      </c>
      <c r="CC49" s="164">
        <f>'Production Summary'!$M$40</f>
        <v>13.13</v>
      </c>
      <c r="CD49" s="164">
        <v>0</v>
      </c>
      <c r="CE49" s="164">
        <f>'Production Summary'!$N$42</f>
        <v>1136.3519999999996</v>
      </c>
      <c r="CF49" s="164">
        <f>'Production Summary'!$M$42</f>
        <v>81.167999999999978</v>
      </c>
      <c r="CG49" s="164">
        <v>0</v>
      </c>
      <c r="CH49" s="164">
        <v>0</v>
      </c>
      <c r="CI49" s="164">
        <f>'Production Summary'!$N$43</f>
        <v>184</v>
      </c>
      <c r="CJ49" s="164">
        <v>0</v>
      </c>
      <c r="CK49" s="164">
        <f>'Production Summary'!$N$44</f>
        <v>355</v>
      </c>
      <c r="CL49" s="164">
        <v>0</v>
      </c>
      <c r="CM49" s="375">
        <f>'Production Summary'!$N$45</f>
        <v>1650</v>
      </c>
      <c r="CN49" s="164">
        <f>'Production Summary'!$N$46</f>
        <v>270</v>
      </c>
      <c r="CO49" s="164">
        <f>'Production Summary'!$N$47</f>
        <v>1350</v>
      </c>
      <c r="CP49" s="166"/>
      <c r="CQ49" s="164">
        <f>'Production Summary'!$N$49</f>
        <v>8004.1580041580037</v>
      </c>
      <c r="CR49" s="164">
        <f>'Production Summary'!$M$49</f>
        <v>66.701316701316699</v>
      </c>
      <c r="CS49" s="164">
        <f>'Production Summary'!$N$50</f>
        <v>13331.600831600828</v>
      </c>
      <c r="CT49" s="164">
        <f>'Production Summary'!$M$50</f>
        <v>148.1288981288981</v>
      </c>
      <c r="CU49" s="164">
        <f>'Production Summary'!$N$51</f>
        <v>12785.862785862784</v>
      </c>
      <c r="CV49" s="164">
        <f>'Production Summary'!$M$51</f>
        <v>355.16285516285512</v>
      </c>
      <c r="CW49" s="164">
        <f>'Production Summary'!$N$52</f>
        <v>12629.937629937627</v>
      </c>
      <c r="CX49" s="164">
        <f>'Production Summary'!$M$52</f>
        <v>701.66320166320156</v>
      </c>
      <c r="CY49" s="164">
        <f>'Production Summary'!$N$53</f>
        <v>12396.049896049895</v>
      </c>
      <c r="CZ49" s="164">
        <f>'Production Summary'!$M$53</f>
        <v>688.66943866943859</v>
      </c>
      <c r="DA49" s="164">
        <f>'Production Summary'!$N$54</f>
        <v>13799.376299376298</v>
      </c>
      <c r="DB49" s="164">
        <f>'Production Summary'!$M$54</f>
        <v>766.63201663201653</v>
      </c>
      <c r="DC49" s="531">
        <f>'Production Summary'!$N$60</f>
        <v>12863.825363825363</v>
      </c>
      <c r="DD49" s="531">
        <f>'Production Summary'!$M$60</f>
        <v>714.65696465696465</v>
      </c>
      <c r="DE49" s="167">
        <f>'Production Summary'!$N$59</f>
        <v>11148.648648648648</v>
      </c>
      <c r="DF49" s="531">
        <f>'Production Summary'!$M$59</f>
        <v>619.36936936936934</v>
      </c>
      <c r="DG49" s="164">
        <f>'Production Summary'!$N$55</f>
        <v>13842.68884268884</v>
      </c>
      <c r="DH49" s="164">
        <f>'Production Summary'!$M$55</f>
        <v>3460.67221067221</v>
      </c>
      <c r="DI49" s="164">
        <f>'Production Summary'!$N$56</f>
        <v>13097.713097713096</v>
      </c>
      <c r="DJ49" s="164">
        <f>'Production Summary'!$M$56</f>
        <v>163.72141372141371</v>
      </c>
      <c r="DK49" s="164">
        <f>'Production Summary'!$N$57</f>
        <v>14189.189189189186</v>
      </c>
      <c r="DL49" s="164">
        <f>'Production Summary'!$M$57</f>
        <v>394.14414414414409</v>
      </c>
      <c r="DM49" s="164">
        <f>'Production Summary'!$N$58</f>
        <v>14017.671517671517</v>
      </c>
      <c r="DN49" s="164">
        <f>'Production Summary'!$M$58</f>
        <v>778.75952875952873</v>
      </c>
      <c r="DO49" s="167">
        <f>'Production Summary'!$N$61</f>
        <v>4500</v>
      </c>
      <c r="DP49" s="531">
        <f>'Production Summary'!$M$61</f>
        <v>750</v>
      </c>
      <c r="DQ49" s="164">
        <v>0</v>
      </c>
      <c r="DR49" s="164">
        <f>'Production Summary'!$N$62</f>
        <v>8900</v>
      </c>
      <c r="DS49" s="164">
        <f>'Production Summary'!$N$70</f>
        <v>300</v>
      </c>
      <c r="DT49" s="328">
        <f>'Production Summary'!$M$70</f>
        <v>25</v>
      </c>
      <c r="DU49" s="164">
        <v>0</v>
      </c>
      <c r="DV49" s="164">
        <f>'Production Summary'!$N$71</f>
        <v>150</v>
      </c>
      <c r="DW49" s="164">
        <v>0</v>
      </c>
      <c r="DX49" s="164">
        <f>'Production Summary'!$N$64</f>
        <v>192</v>
      </c>
      <c r="DY49" s="164">
        <v>0</v>
      </c>
      <c r="DZ49" s="167">
        <f>'Production Summary'!$N$65</f>
        <v>384</v>
      </c>
      <c r="EA49" s="164">
        <v>0</v>
      </c>
      <c r="EB49" s="167">
        <f>'Production Summary'!$N$66</f>
        <v>192</v>
      </c>
      <c r="EC49" s="164">
        <v>0</v>
      </c>
      <c r="ED49" s="164">
        <f>'Production Summary'!$N$67</f>
        <v>96</v>
      </c>
      <c r="EE49" s="164">
        <v>0</v>
      </c>
      <c r="EF49" s="164">
        <f>'Production Summary'!$N$68</f>
        <v>96</v>
      </c>
      <c r="EG49" s="164">
        <v>0</v>
      </c>
      <c r="EH49" s="164">
        <f>'Production Summary'!$N$69</f>
        <v>340</v>
      </c>
      <c r="EI49" s="101">
        <f t="shared" si="90"/>
        <v>976157203.78903234</v>
      </c>
      <c r="EJ49" s="3"/>
      <c r="EK49" s="3"/>
      <c r="ER49" s="64" t="s">
        <v>65</v>
      </c>
      <c r="ES49" s="61" t="str">
        <f>C50</f>
        <v>M P S  Agency</v>
      </c>
      <c r="ET49" s="24">
        <f t="shared" si="34"/>
        <v>976157203.78903234</v>
      </c>
    </row>
    <row r="50" spans="1:150" ht="15" customHeight="1">
      <c r="A50" t="b">
        <f>C50=Bhilai!C50</f>
        <v>1</v>
      </c>
      <c r="B50" s="65">
        <f t="shared" si="35"/>
        <v>45</v>
      </c>
      <c r="C50" s="162" t="str">
        <f>IF(Bhilai!C50="","",Bhilai!C50)</f>
        <v>M P S  Agency</v>
      </c>
      <c r="D50" s="164">
        <f>'Production Summary'!$N$4</f>
        <v>666</v>
      </c>
      <c r="E50" s="164">
        <f>'Production Summary'!$M$4</f>
        <v>27.75</v>
      </c>
      <c r="F50" s="164">
        <v>0</v>
      </c>
      <c r="G50" s="164">
        <f>'Production Summary'!$N$5</f>
        <v>666</v>
      </c>
      <c r="H50" s="164">
        <f>'Production Summary'!$M$5</f>
        <v>27.75</v>
      </c>
      <c r="I50" s="164">
        <v>0</v>
      </c>
      <c r="J50" s="164">
        <f>'Production Summary'!$N$6</f>
        <v>200</v>
      </c>
      <c r="K50" s="328">
        <f>'Production Summary'!$M$6</f>
        <v>7.5</v>
      </c>
      <c r="L50" s="164">
        <v>0</v>
      </c>
      <c r="M50" s="365">
        <f>'Production Summary'!$N$7</f>
        <v>612.72</v>
      </c>
      <c r="N50" s="367">
        <f>'Production Summary'!$M$7</f>
        <v>25.53</v>
      </c>
      <c r="O50" s="164">
        <v>0</v>
      </c>
      <c r="P50" s="164">
        <f>'Production Summary'!$N$8</f>
        <v>780</v>
      </c>
      <c r="Q50" s="164">
        <f>'Production Summary'!$M$8</f>
        <v>65</v>
      </c>
      <c r="R50" s="164">
        <v>0</v>
      </c>
      <c r="S50" s="164">
        <f>'Production Summary'!$N$9</f>
        <v>720</v>
      </c>
      <c r="T50" s="164">
        <f>'Production Summary'!$M$9</f>
        <v>60</v>
      </c>
      <c r="U50" s="164">
        <v>0</v>
      </c>
      <c r="V50" s="164">
        <f>'Production Summary'!$N$10</f>
        <v>876</v>
      </c>
      <c r="W50" s="164">
        <f>'Production Summary'!$M$10</f>
        <v>73</v>
      </c>
      <c r="X50" s="164">
        <v>0</v>
      </c>
      <c r="Y50" s="164">
        <f>'Production Summary'!$N$14</f>
        <v>177</v>
      </c>
      <c r="Z50" s="328">
        <f>'Production Summary'!$M$14</f>
        <v>14.75</v>
      </c>
      <c r="AA50" s="164">
        <v>0</v>
      </c>
      <c r="AB50" s="167">
        <f t="shared" si="37"/>
        <v>126</v>
      </c>
      <c r="AC50" s="164">
        <f>'Production Summary'!$M$16</f>
        <v>21</v>
      </c>
      <c r="AD50" s="164">
        <v>0</v>
      </c>
      <c r="AE50" s="164">
        <f>'Production Summary'!$N$16</f>
        <v>252</v>
      </c>
      <c r="AF50" s="164">
        <f>'Production Summary'!$M$16</f>
        <v>21</v>
      </c>
      <c r="AG50" s="164">
        <v>0</v>
      </c>
      <c r="AH50" s="164">
        <f>'Production Summary'!$N$18</f>
        <v>1035</v>
      </c>
      <c r="AI50" s="164">
        <f>'Production Summary'!$M$18</f>
        <v>17.25</v>
      </c>
      <c r="AJ50" s="164">
        <v>0</v>
      </c>
      <c r="AK50" s="164">
        <f>'Production Summary'!$N$19</f>
        <v>870</v>
      </c>
      <c r="AL50" s="164">
        <f>'Production Summary'!$M$19</f>
        <v>29</v>
      </c>
      <c r="AM50" s="164">
        <v>0</v>
      </c>
      <c r="AN50" s="164">
        <f>'Production Summary'!$N$20</f>
        <v>864</v>
      </c>
      <c r="AO50" s="164">
        <f>'Production Summary'!$M$20</f>
        <v>72</v>
      </c>
      <c r="AP50" s="164">
        <v>0</v>
      </c>
      <c r="AQ50" s="164">
        <f>'Production Summary'!$N$21</f>
        <v>670</v>
      </c>
      <c r="AR50" s="164">
        <f>'Production Summary'!$M$21</f>
        <v>335</v>
      </c>
      <c r="AS50" s="164">
        <v>0</v>
      </c>
      <c r="AT50" s="386">
        <f>'Production Summary'!$N$22</f>
        <v>375</v>
      </c>
      <c r="AU50" s="164">
        <f>'Production Summary'!$N$23</f>
        <v>1050</v>
      </c>
      <c r="AV50" s="164">
        <f>'Production Summary'!$N$25</f>
        <v>300</v>
      </c>
      <c r="AW50" s="164">
        <f>'Production Summary'!$M$25</f>
        <v>25</v>
      </c>
      <c r="AX50" s="164">
        <v>0</v>
      </c>
      <c r="AY50" s="164">
        <f>'Production Summary'!$N$26</f>
        <v>300</v>
      </c>
      <c r="AZ50" s="164">
        <f>'Production Summary'!$M$26</f>
        <v>25</v>
      </c>
      <c r="BA50" s="164">
        <v>0</v>
      </c>
      <c r="BB50" s="164">
        <f>'Production Summary'!$N$28</f>
        <v>777</v>
      </c>
      <c r="BC50" s="164">
        <f>'Production Summary'!$M$28</f>
        <v>12.95</v>
      </c>
      <c r="BD50" s="164">
        <v>0</v>
      </c>
      <c r="BE50" s="164">
        <f>'Production Summary'!$N$29</f>
        <v>612</v>
      </c>
      <c r="BF50" s="164">
        <f>'Production Summary'!$M$29</f>
        <v>51</v>
      </c>
      <c r="BG50" s="164">
        <v>0</v>
      </c>
      <c r="BH50" s="164">
        <f>'Production Summary'!$N$30</f>
        <v>500</v>
      </c>
      <c r="BI50" s="164">
        <f>'Production Summary'!$M$30</f>
        <v>250</v>
      </c>
      <c r="BJ50" s="164">
        <v>0</v>
      </c>
      <c r="BK50" s="386"/>
      <c r="BL50" s="164">
        <f>'Production Summary'!$N$32</f>
        <v>875</v>
      </c>
      <c r="BM50" s="164">
        <f>'Production Summary'!$N$34</f>
        <v>360.59999999999997</v>
      </c>
      <c r="BN50" s="164">
        <f>'Production Summary'!$M$34</f>
        <v>6.01</v>
      </c>
      <c r="BO50" s="164">
        <v>0</v>
      </c>
      <c r="BP50" s="164">
        <f>'Production Summary'!$N$36</f>
        <v>717</v>
      </c>
      <c r="BQ50" s="164">
        <f>'Production Summary'!$M$36</f>
        <v>11.95</v>
      </c>
      <c r="BR50" s="164">
        <v>0</v>
      </c>
      <c r="BS50" s="164">
        <f>'Production Summary'!$N$37</f>
        <v>210</v>
      </c>
      <c r="BT50" s="164">
        <f>'Production Summary'!$M$37</f>
        <v>21</v>
      </c>
      <c r="BU50" s="164">
        <v>0</v>
      </c>
      <c r="BV50" s="164">
        <f>'Production Summary'!$N$38</f>
        <v>280</v>
      </c>
      <c r="BW50" s="164">
        <f>'Production Summary'!$M$38</f>
        <v>28</v>
      </c>
      <c r="BX50" s="164">
        <v>0</v>
      </c>
      <c r="BY50" s="165">
        <f>'Production Summary'!$N$39</f>
        <v>300.38406247988502</v>
      </c>
      <c r="BZ50" s="164">
        <f>'Production Summary'!$M$39</f>
        <v>30.038406247988501</v>
      </c>
      <c r="CA50" s="164">
        <v>0</v>
      </c>
      <c r="CB50" s="164">
        <f>'Production Summary'!$N$40</f>
        <v>131.30000000000001</v>
      </c>
      <c r="CC50" s="164">
        <f>'Production Summary'!$M$40</f>
        <v>13.13</v>
      </c>
      <c r="CD50" s="164">
        <v>0</v>
      </c>
      <c r="CE50" s="164">
        <f>'Production Summary'!$N$42</f>
        <v>1136.3519999999996</v>
      </c>
      <c r="CF50" s="164">
        <f>'Production Summary'!$M$42</f>
        <v>81.167999999999978</v>
      </c>
      <c r="CG50" s="164">
        <v>0</v>
      </c>
      <c r="CH50" s="164">
        <v>0</v>
      </c>
      <c r="CI50" s="164">
        <f>'Production Summary'!$N$43</f>
        <v>184</v>
      </c>
      <c r="CJ50" s="164">
        <v>0</v>
      </c>
      <c r="CK50" s="164">
        <f>'Production Summary'!$N$44</f>
        <v>355</v>
      </c>
      <c r="CL50" s="164">
        <v>0</v>
      </c>
      <c r="CM50" s="375">
        <f>'Production Summary'!$N$45</f>
        <v>1650</v>
      </c>
      <c r="CN50" s="164">
        <f>'Production Summary'!$N$46</f>
        <v>270</v>
      </c>
      <c r="CO50" s="164">
        <f>'Production Summary'!$N$47</f>
        <v>1350</v>
      </c>
      <c r="CP50" s="166"/>
      <c r="CQ50" s="164">
        <f>'Production Summary'!$N$49</f>
        <v>8004.1580041580037</v>
      </c>
      <c r="CR50" s="164">
        <f>'Production Summary'!$M$49</f>
        <v>66.701316701316699</v>
      </c>
      <c r="CS50" s="164">
        <f>'Production Summary'!$N$50</f>
        <v>13331.600831600828</v>
      </c>
      <c r="CT50" s="164">
        <f>'Production Summary'!$M$50</f>
        <v>148.1288981288981</v>
      </c>
      <c r="CU50" s="164">
        <f>'Production Summary'!$N$51</f>
        <v>12785.862785862784</v>
      </c>
      <c r="CV50" s="164">
        <f>'Production Summary'!$M$51</f>
        <v>355.16285516285512</v>
      </c>
      <c r="CW50" s="164">
        <f>'Production Summary'!$N$52</f>
        <v>12629.937629937627</v>
      </c>
      <c r="CX50" s="164">
        <f>'Production Summary'!$M$52</f>
        <v>701.66320166320156</v>
      </c>
      <c r="CY50" s="164">
        <f>'Production Summary'!$N$53</f>
        <v>12396.049896049895</v>
      </c>
      <c r="CZ50" s="164">
        <f>'Production Summary'!$M$53</f>
        <v>688.66943866943859</v>
      </c>
      <c r="DA50" s="164">
        <f>'Production Summary'!$N$54</f>
        <v>13799.376299376298</v>
      </c>
      <c r="DB50" s="164">
        <f>'Production Summary'!$M$54</f>
        <v>766.63201663201653</v>
      </c>
      <c r="DC50" s="531">
        <f>'Production Summary'!$N$60</f>
        <v>12863.825363825363</v>
      </c>
      <c r="DD50" s="531">
        <f>'Production Summary'!$M$60</f>
        <v>714.65696465696465</v>
      </c>
      <c r="DE50" s="167">
        <f>'Production Summary'!$N$59</f>
        <v>11148.648648648648</v>
      </c>
      <c r="DF50" s="531">
        <f>'Production Summary'!$M$59</f>
        <v>619.36936936936934</v>
      </c>
      <c r="DG50" s="164">
        <f>'Production Summary'!$N$55</f>
        <v>13842.68884268884</v>
      </c>
      <c r="DH50" s="164">
        <f>'Production Summary'!$M$55</f>
        <v>3460.67221067221</v>
      </c>
      <c r="DI50" s="164">
        <f>'Production Summary'!$N$56</f>
        <v>13097.713097713096</v>
      </c>
      <c r="DJ50" s="164">
        <f>'Production Summary'!$M$56</f>
        <v>163.72141372141371</v>
      </c>
      <c r="DK50" s="164">
        <f>'Production Summary'!$N$57</f>
        <v>14189.189189189186</v>
      </c>
      <c r="DL50" s="164">
        <f>'Production Summary'!$M$57</f>
        <v>394.14414414414409</v>
      </c>
      <c r="DM50" s="164">
        <f>'Production Summary'!$N$58</f>
        <v>14017.671517671517</v>
      </c>
      <c r="DN50" s="164">
        <f>'Production Summary'!$M$58</f>
        <v>778.75952875952873</v>
      </c>
      <c r="DO50" s="167">
        <f>'Production Summary'!$N$61</f>
        <v>4500</v>
      </c>
      <c r="DP50" s="531">
        <f>'Production Summary'!$M$61</f>
        <v>750</v>
      </c>
      <c r="DQ50" s="164">
        <v>0</v>
      </c>
      <c r="DR50" s="164">
        <f>'Production Summary'!$N$62</f>
        <v>8900</v>
      </c>
      <c r="DS50" s="164">
        <f>'Production Summary'!$N$70</f>
        <v>300</v>
      </c>
      <c r="DT50" s="328">
        <f>'Production Summary'!$M$70</f>
        <v>25</v>
      </c>
      <c r="DU50" s="164">
        <v>0</v>
      </c>
      <c r="DV50" s="164">
        <f>'Production Summary'!$N$71</f>
        <v>150</v>
      </c>
      <c r="DW50" s="164">
        <v>0</v>
      </c>
      <c r="DX50" s="164">
        <f>'Production Summary'!$N$64</f>
        <v>192</v>
      </c>
      <c r="DY50" s="164">
        <v>0</v>
      </c>
      <c r="DZ50" s="167">
        <f>'Production Summary'!$N$65</f>
        <v>384</v>
      </c>
      <c r="EA50" s="164">
        <v>0</v>
      </c>
      <c r="EB50" s="167">
        <f>'Production Summary'!$N$66</f>
        <v>192</v>
      </c>
      <c r="EC50" s="164">
        <v>0</v>
      </c>
      <c r="ED50" s="164">
        <f>'Production Summary'!$N$67</f>
        <v>96</v>
      </c>
      <c r="EE50" s="164">
        <v>0</v>
      </c>
      <c r="EF50" s="164">
        <f>'Production Summary'!$N$68</f>
        <v>96</v>
      </c>
      <c r="EG50" s="164">
        <v>0</v>
      </c>
      <c r="EH50" s="164">
        <f>'Production Summary'!$N$69</f>
        <v>340</v>
      </c>
      <c r="EI50" s="101">
        <f t="shared" si="90"/>
        <v>976157203.78903234</v>
      </c>
      <c r="EJ50" s="3"/>
      <c r="EK50" s="3"/>
      <c r="ER50" s="64" t="s">
        <v>66</v>
      </c>
      <c r="ES50" s="61" t="e">
        <f>#REF!</f>
        <v>#REF!</v>
      </c>
      <c r="ET50" s="24">
        <f t="shared" si="34"/>
        <v>976157203.78903234</v>
      </c>
    </row>
    <row r="51" spans="1:150" ht="15" customHeight="1">
      <c r="A51" t="b">
        <f>C51=Bhilai!C51</f>
        <v>1</v>
      </c>
      <c r="B51" s="65">
        <f t="shared" si="35"/>
        <v>46</v>
      </c>
      <c r="C51" s="162" t="str">
        <f>IF(Bhilai!C51="","",Bhilai!C51)</f>
        <v>Pratham Baking Mart</v>
      </c>
      <c r="D51" s="164">
        <f>'Production Summary'!$N$4</f>
        <v>666</v>
      </c>
      <c r="E51" s="164">
        <f>'Production Summary'!$M$4</f>
        <v>27.75</v>
      </c>
      <c r="F51" s="164">
        <v>0</v>
      </c>
      <c r="G51" s="164">
        <f>'Production Summary'!$N$5</f>
        <v>666</v>
      </c>
      <c r="H51" s="164">
        <f>'Production Summary'!$M$5</f>
        <v>27.75</v>
      </c>
      <c r="I51" s="164">
        <v>0</v>
      </c>
      <c r="J51" s="164">
        <f>'Production Summary'!$N$6</f>
        <v>200</v>
      </c>
      <c r="K51" s="328">
        <f>'Production Summary'!$M$6</f>
        <v>7.5</v>
      </c>
      <c r="L51" s="164">
        <v>0</v>
      </c>
      <c r="M51" s="365">
        <f>'Production Summary'!$N$7</f>
        <v>612.72</v>
      </c>
      <c r="N51" s="367">
        <f>'Production Summary'!$M$7</f>
        <v>25.53</v>
      </c>
      <c r="O51" s="164">
        <v>0</v>
      </c>
      <c r="P51" s="164">
        <f>'Production Summary'!$N$8</f>
        <v>780</v>
      </c>
      <c r="Q51" s="164">
        <f>'Production Summary'!$M$8</f>
        <v>65</v>
      </c>
      <c r="R51" s="164">
        <v>0</v>
      </c>
      <c r="S51" s="164">
        <f>'Production Summary'!$N$9</f>
        <v>720</v>
      </c>
      <c r="T51" s="164">
        <f>'Production Summary'!$M$9</f>
        <v>60</v>
      </c>
      <c r="U51" s="164">
        <v>0</v>
      </c>
      <c r="V51" s="164">
        <f>'Production Summary'!$N$10</f>
        <v>876</v>
      </c>
      <c r="W51" s="164">
        <f>'Production Summary'!$M$10</f>
        <v>73</v>
      </c>
      <c r="X51" s="164">
        <v>0</v>
      </c>
      <c r="Y51" s="164">
        <f>'Production Summary'!$N$14</f>
        <v>177</v>
      </c>
      <c r="Z51" s="328">
        <f>'Production Summary'!$M$14</f>
        <v>14.75</v>
      </c>
      <c r="AA51" s="164">
        <v>0</v>
      </c>
      <c r="AB51" s="167">
        <f t="shared" si="37"/>
        <v>126</v>
      </c>
      <c r="AC51" s="164">
        <f>'Production Summary'!$M$16</f>
        <v>21</v>
      </c>
      <c r="AD51" s="164">
        <v>0</v>
      </c>
      <c r="AE51" s="164">
        <f>'Production Summary'!$N$16</f>
        <v>252</v>
      </c>
      <c r="AF51" s="164">
        <f>'Production Summary'!$M$16</f>
        <v>21</v>
      </c>
      <c r="AG51" s="164">
        <v>0</v>
      </c>
      <c r="AH51" s="164">
        <f>'Production Summary'!$N$18</f>
        <v>1035</v>
      </c>
      <c r="AI51" s="164">
        <f>'Production Summary'!$M$18</f>
        <v>17.25</v>
      </c>
      <c r="AJ51" s="164">
        <v>0</v>
      </c>
      <c r="AK51" s="164">
        <f>'Production Summary'!$N$19</f>
        <v>870</v>
      </c>
      <c r="AL51" s="164">
        <f>'Production Summary'!$M$19</f>
        <v>29</v>
      </c>
      <c r="AM51" s="164">
        <v>0</v>
      </c>
      <c r="AN51" s="164">
        <f>'Production Summary'!$N$20</f>
        <v>864</v>
      </c>
      <c r="AO51" s="164">
        <f>'Production Summary'!$M$20</f>
        <v>72</v>
      </c>
      <c r="AP51" s="164">
        <v>0</v>
      </c>
      <c r="AQ51" s="164">
        <f>'Production Summary'!$N$21</f>
        <v>670</v>
      </c>
      <c r="AR51" s="164">
        <f>'Production Summary'!$M$21</f>
        <v>335</v>
      </c>
      <c r="AS51" s="164">
        <v>0</v>
      </c>
      <c r="AT51" s="386">
        <f>'Production Summary'!$N$22</f>
        <v>375</v>
      </c>
      <c r="AU51" s="164">
        <f>'Production Summary'!$N$23</f>
        <v>1050</v>
      </c>
      <c r="AV51" s="164">
        <f>'Production Summary'!$N$25</f>
        <v>300</v>
      </c>
      <c r="AW51" s="164">
        <f>'Production Summary'!$M$25</f>
        <v>25</v>
      </c>
      <c r="AX51" s="164">
        <v>0</v>
      </c>
      <c r="AY51" s="164">
        <f>'Production Summary'!$N$26</f>
        <v>300</v>
      </c>
      <c r="AZ51" s="164">
        <f>'Production Summary'!$M$26</f>
        <v>25</v>
      </c>
      <c r="BA51" s="164">
        <v>0</v>
      </c>
      <c r="BB51" s="164">
        <f>'Production Summary'!$N$28</f>
        <v>777</v>
      </c>
      <c r="BC51" s="164">
        <f>'Production Summary'!$M$28</f>
        <v>12.95</v>
      </c>
      <c r="BD51" s="164">
        <v>0</v>
      </c>
      <c r="BE51" s="164">
        <f>'Production Summary'!$N$29</f>
        <v>612</v>
      </c>
      <c r="BF51" s="164">
        <f>'Production Summary'!$M$29</f>
        <v>51</v>
      </c>
      <c r="BG51" s="164">
        <v>0</v>
      </c>
      <c r="BH51" s="164">
        <f>'Production Summary'!$N$30</f>
        <v>500</v>
      </c>
      <c r="BI51" s="164">
        <f>'Production Summary'!$M$30</f>
        <v>250</v>
      </c>
      <c r="BJ51" s="164">
        <v>0</v>
      </c>
      <c r="BK51" s="386"/>
      <c r="BL51" s="164">
        <f>'Production Summary'!$N$32</f>
        <v>875</v>
      </c>
      <c r="BM51" s="164">
        <f>'Production Summary'!$N$34</f>
        <v>360.59999999999997</v>
      </c>
      <c r="BN51" s="164">
        <f>'Production Summary'!$M$34</f>
        <v>6.01</v>
      </c>
      <c r="BO51" s="164">
        <v>0</v>
      </c>
      <c r="BP51" s="164">
        <f>'Production Summary'!$N$36</f>
        <v>717</v>
      </c>
      <c r="BQ51" s="164">
        <f>'Production Summary'!$M$36</f>
        <v>11.95</v>
      </c>
      <c r="BR51" s="164">
        <v>0</v>
      </c>
      <c r="BS51" s="164">
        <f>'Production Summary'!$N$37</f>
        <v>210</v>
      </c>
      <c r="BT51" s="164">
        <f>'Production Summary'!$M$37</f>
        <v>21</v>
      </c>
      <c r="BU51" s="164">
        <v>0</v>
      </c>
      <c r="BV51" s="164">
        <f>'Production Summary'!$N$38</f>
        <v>280</v>
      </c>
      <c r="BW51" s="164">
        <f>'Production Summary'!$M$38</f>
        <v>28</v>
      </c>
      <c r="BX51" s="164">
        <v>0</v>
      </c>
      <c r="BY51" s="165">
        <f>'Production Summary'!$N$39</f>
        <v>300.38406247988502</v>
      </c>
      <c r="BZ51" s="164">
        <f>'Production Summary'!$M$39</f>
        <v>30.038406247988501</v>
      </c>
      <c r="CA51" s="164">
        <v>0</v>
      </c>
      <c r="CB51" s="164">
        <f>'Production Summary'!$N$40</f>
        <v>131.30000000000001</v>
      </c>
      <c r="CC51" s="164">
        <f>'Production Summary'!$M$40</f>
        <v>13.13</v>
      </c>
      <c r="CD51" s="164">
        <v>0</v>
      </c>
      <c r="CE51" s="164">
        <f>'Production Summary'!$N$42</f>
        <v>1136.3519999999996</v>
      </c>
      <c r="CF51" s="164">
        <f>'Production Summary'!$M$42</f>
        <v>81.167999999999978</v>
      </c>
      <c r="CG51" s="164">
        <v>0</v>
      </c>
      <c r="CH51" s="164">
        <v>0</v>
      </c>
      <c r="CI51" s="164">
        <f>'Production Summary'!$N$43</f>
        <v>184</v>
      </c>
      <c r="CJ51" s="164">
        <v>0</v>
      </c>
      <c r="CK51" s="164">
        <f>'Production Summary'!$N$44</f>
        <v>355</v>
      </c>
      <c r="CL51" s="164">
        <v>0</v>
      </c>
      <c r="CM51" s="375">
        <f>'Production Summary'!$N$45</f>
        <v>1650</v>
      </c>
      <c r="CN51" s="164">
        <f>'Production Summary'!$N$46</f>
        <v>270</v>
      </c>
      <c r="CO51" s="164">
        <f>'Production Summary'!$N$47</f>
        <v>1350</v>
      </c>
      <c r="CP51" s="166"/>
      <c r="CQ51" s="164">
        <f>'Production Summary'!$N$49</f>
        <v>8004.1580041580037</v>
      </c>
      <c r="CR51" s="164">
        <f>'Production Summary'!$M$49</f>
        <v>66.701316701316699</v>
      </c>
      <c r="CS51" s="164">
        <f>'Production Summary'!$N$50</f>
        <v>13331.600831600828</v>
      </c>
      <c r="CT51" s="164">
        <f>'Production Summary'!$M$50</f>
        <v>148.1288981288981</v>
      </c>
      <c r="CU51" s="164">
        <f>'Production Summary'!$N$51</f>
        <v>12785.862785862784</v>
      </c>
      <c r="CV51" s="164">
        <f>'Production Summary'!$M$51</f>
        <v>355.16285516285512</v>
      </c>
      <c r="CW51" s="164">
        <f>'Production Summary'!$N$52</f>
        <v>12629.937629937627</v>
      </c>
      <c r="CX51" s="164">
        <f>'Production Summary'!$M$52</f>
        <v>701.66320166320156</v>
      </c>
      <c r="CY51" s="164">
        <f>'Production Summary'!$N$53</f>
        <v>12396.049896049895</v>
      </c>
      <c r="CZ51" s="164">
        <f>'Production Summary'!$M$53</f>
        <v>688.66943866943859</v>
      </c>
      <c r="DA51" s="164">
        <f>'Production Summary'!$N$54</f>
        <v>13799.376299376298</v>
      </c>
      <c r="DB51" s="164">
        <f>'Production Summary'!$M$54</f>
        <v>766.63201663201653</v>
      </c>
      <c r="DC51" s="531">
        <f>'Production Summary'!$N$60</f>
        <v>12863.825363825363</v>
      </c>
      <c r="DD51" s="531">
        <f>'Production Summary'!$M$60</f>
        <v>714.65696465696465</v>
      </c>
      <c r="DE51" s="167">
        <f>'Production Summary'!$N$59</f>
        <v>11148.648648648648</v>
      </c>
      <c r="DF51" s="531">
        <f>'Production Summary'!$M$59</f>
        <v>619.36936936936934</v>
      </c>
      <c r="DG51" s="164">
        <f>'Production Summary'!$N$55</f>
        <v>13842.68884268884</v>
      </c>
      <c r="DH51" s="164">
        <f>'Production Summary'!$M$55</f>
        <v>3460.67221067221</v>
      </c>
      <c r="DI51" s="164">
        <f>'Production Summary'!$N$56</f>
        <v>13097.713097713096</v>
      </c>
      <c r="DJ51" s="164">
        <f>'Production Summary'!$M$56</f>
        <v>163.72141372141371</v>
      </c>
      <c r="DK51" s="164">
        <f>'Production Summary'!$N$57</f>
        <v>14189.189189189186</v>
      </c>
      <c r="DL51" s="164">
        <f>'Production Summary'!$M$57</f>
        <v>394.14414414414409</v>
      </c>
      <c r="DM51" s="164">
        <f>'Production Summary'!$N$58</f>
        <v>14017.671517671517</v>
      </c>
      <c r="DN51" s="164">
        <f>'Production Summary'!$M$58</f>
        <v>778.75952875952873</v>
      </c>
      <c r="DO51" s="167">
        <f>'Production Summary'!$N$61</f>
        <v>4500</v>
      </c>
      <c r="DP51" s="531">
        <f>'Production Summary'!$M$61</f>
        <v>750</v>
      </c>
      <c r="DQ51" s="164">
        <v>0</v>
      </c>
      <c r="DR51" s="164">
        <f>'Production Summary'!$N$62</f>
        <v>8900</v>
      </c>
      <c r="DS51" s="164">
        <f>'Production Summary'!$N$70</f>
        <v>300</v>
      </c>
      <c r="DT51" s="328">
        <f>'Production Summary'!$M$70</f>
        <v>25</v>
      </c>
      <c r="DU51" s="164">
        <v>0</v>
      </c>
      <c r="DV51" s="164">
        <f>'Production Summary'!$N$71</f>
        <v>150</v>
      </c>
      <c r="DW51" s="164">
        <v>0</v>
      </c>
      <c r="DX51" s="164">
        <f>'Production Summary'!$N$64</f>
        <v>192</v>
      </c>
      <c r="DY51" s="164">
        <v>0</v>
      </c>
      <c r="DZ51" s="167">
        <f>'Production Summary'!$N$65</f>
        <v>384</v>
      </c>
      <c r="EA51" s="164">
        <v>0</v>
      </c>
      <c r="EB51" s="167">
        <f>'Production Summary'!$N$66</f>
        <v>192</v>
      </c>
      <c r="EC51" s="164">
        <v>0</v>
      </c>
      <c r="ED51" s="164">
        <f>'Production Summary'!$N$67</f>
        <v>96</v>
      </c>
      <c r="EE51" s="164">
        <v>0</v>
      </c>
      <c r="EF51" s="164">
        <f>'Production Summary'!$N$68</f>
        <v>96</v>
      </c>
      <c r="EG51" s="164">
        <v>0</v>
      </c>
      <c r="EH51" s="164">
        <f>'Production Summary'!$N$69</f>
        <v>340</v>
      </c>
      <c r="EI51" s="101">
        <f t="shared" ref="EI51:EI68" si="105">(D$84*D51)+(E$84*E51)+(F$84*F51)+(G$84*G51)+(H$84*H51)+(I$84*I51)+(P$84*P51)+(Q$84*Q51)+(R$84*R51)+(S$84*S51)+(T$84*T51)+(U$84*U51)+(V$84*V51)+(W$84*W51)+(X$84*X51)+(AB$84*AB51)+(AC$84*AC51)+(AE$84*AE51)+(AF$84*AF51)+(AH$84*AH51)+(AI$84*AI51)+(AK$84*AK51)+(AL$84*AL51)+(AN$84*AN51)+(AO$84*AO51)+(AQ$84*AQ51)+(AR$84*AR51)+(AU$84*AU51)+(AV$84*AV51)+(AW$84*AW51)+(AY$84*AY51)+(AZ$84*AZ51)+(BB$84*BB51)+(BC$84*BC51)+(BE$84*BE51)+(BF$84*BF51)+(BH$84*BH51)+(BI$84*BI51)+(BL$84*BL51)+(BM$84*BM51)+(BN$84*BN51)+(BP$84*BP51)+(BQ$84*BQ51)+(BS$84*BS51)+(BT$84*BT51)+(BV$84*BV51)+(BW$84*BW51)+(BY$84*BY51)+(BZ$84*BZ51)+(CE$84*CE51)+(CF$84*CF51)+(CI$84*CI51)+(CJ$84*CJ51)+(CK$84*CK51)+(CN$84*CN51)+(CO$84*CO51)+(CS$84*CS51)+(CT$84*CT51)+(CU$84*CU51)+(CV$84*CV51)+(CW$84*CW51)+(CX$84*CX51)+(DG$84*DG51)+(DH$84*DH51)+(DR$84*DR51)+(DX$84*DX51)+(ED$84*ED51)+(EH$84*EH51)+(CQ$84*CQ51)+(CR$84*CR51)+(CB$84*CB51)+(CC$84*CC51)</f>
        <v>704640818.65389717</v>
      </c>
      <c r="EJ51" s="3"/>
      <c r="EK51" s="3"/>
      <c r="ER51" s="64" t="s">
        <v>67</v>
      </c>
      <c r="ES51" s="61" t="str">
        <f t="shared" ref="ES51:ES68" si="106">C51</f>
        <v>Pratham Baking Mart</v>
      </c>
      <c r="ET51" s="24">
        <f t="shared" si="34"/>
        <v>704640818.65389717</v>
      </c>
    </row>
    <row r="52" spans="1:150" ht="15" customHeight="1">
      <c r="A52" t="b">
        <f>C52=Bhilai!C52</f>
        <v>1</v>
      </c>
      <c r="B52" s="65">
        <f t="shared" si="35"/>
        <v>47</v>
      </c>
      <c r="C52" s="162" t="str">
        <f>IF(Bhilai!C52="","",Bhilai!C52)</f>
        <v>Riddhi Trading</v>
      </c>
      <c r="D52" s="164">
        <f>'Production Summary'!$N$4</f>
        <v>666</v>
      </c>
      <c r="E52" s="164">
        <f>'Production Summary'!$M$4</f>
        <v>27.75</v>
      </c>
      <c r="F52" s="164">
        <v>0</v>
      </c>
      <c r="G52" s="164">
        <f>'Production Summary'!$N$5</f>
        <v>666</v>
      </c>
      <c r="H52" s="164">
        <f>'Production Summary'!$M$5</f>
        <v>27.75</v>
      </c>
      <c r="I52" s="164">
        <v>0</v>
      </c>
      <c r="J52" s="164">
        <f>'Production Summary'!$N$6</f>
        <v>200</v>
      </c>
      <c r="K52" s="328">
        <f>'Production Summary'!$M$6</f>
        <v>7.5</v>
      </c>
      <c r="L52" s="164">
        <v>0</v>
      </c>
      <c r="M52" s="365">
        <f>'Production Summary'!$N$7</f>
        <v>612.72</v>
      </c>
      <c r="N52" s="367">
        <f>'Production Summary'!$M$7</f>
        <v>25.53</v>
      </c>
      <c r="O52" s="164">
        <v>0</v>
      </c>
      <c r="P52" s="164">
        <f>'Production Summary'!$N$8</f>
        <v>780</v>
      </c>
      <c r="Q52" s="164">
        <f>'Production Summary'!$M$8</f>
        <v>65</v>
      </c>
      <c r="R52" s="164">
        <v>0</v>
      </c>
      <c r="S52" s="164">
        <f>'Production Summary'!$N$9</f>
        <v>720</v>
      </c>
      <c r="T52" s="164">
        <f>'Production Summary'!$M$9</f>
        <v>60</v>
      </c>
      <c r="U52" s="164">
        <v>0</v>
      </c>
      <c r="V52" s="164">
        <f>'Production Summary'!$N$10</f>
        <v>876</v>
      </c>
      <c r="W52" s="164">
        <f>'Production Summary'!$M$10</f>
        <v>73</v>
      </c>
      <c r="X52" s="164">
        <v>0</v>
      </c>
      <c r="Y52" s="164">
        <f>'Production Summary'!$N$14</f>
        <v>177</v>
      </c>
      <c r="Z52" s="328">
        <f>'Production Summary'!$M$14</f>
        <v>14.75</v>
      </c>
      <c r="AA52" s="164">
        <v>0</v>
      </c>
      <c r="AB52" s="167">
        <f t="shared" si="37"/>
        <v>126</v>
      </c>
      <c r="AC52" s="164">
        <f>'Production Summary'!$M$16</f>
        <v>21</v>
      </c>
      <c r="AD52" s="164">
        <v>0</v>
      </c>
      <c r="AE52" s="164">
        <f>'Production Summary'!$N$16</f>
        <v>252</v>
      </c>
      <c r="AF52" s="164">
        <f>'Production Summary'!$M$16</f>
        <v>21</v>
      </c>
      <c r="AG52" s="164">
        <v>0</v>
      </c>
      <c r="AH52" s="164">
        <f>'Production Summary'!$N$18</f>
        <v>1035</v>
      </c>
      <c r="AI52" s="164">
        <f>'Production Summary'!$M$18</f>
        <v>17.25</v>
      </c>
      <c r="AJ52" s="164">
        <v>0</v>
      </c>
      <c r="AK52" s="164">
        <f>'Production Summary'!$N$19</f>
        <v>870</v>
      </c>
      <c r="AL52" s="164">
        <f>'Production Summary'!$M$19</f>
        <v>29</v>
      </c>
      <c r="AM52" s="164">
        <v>0</v>
      </c>
      <c r="AN52" s="164">
        <f>'Production Summary'!$N$20</f>
        <v>864</v>
      </c>
      <c r="AO52" s="164">
        <f>'Production Summary'!$M$20</f>
        <v>72</v>
      </c>
      <c r="AP52" s="164">
        <v>0</v>
      </c>
      <c r="AQ52" s="164">
        <f>'Production Summary'!$N$21</f>
        <v>670</v>
      </c>
      <c r="AR52" s="164">
        <f>'Production Summary'!$M$21</f>
        <v>335</v>
      </c>
      <c r="AS52" s="164">
        <v>0</v>
      </c>
      <c r="AT52" s="386">
        <f>'Production Summary'!$N$22</f>
        <v>375</v>
      </c>
      <c r="AU52" s="164">
        <f>'Production Summary'!$N$23</f>
        <v>1050</v>
      </c>
      <c r="AV52" s="164">
        <f>'Production Summary'!$N$25</f>
        <v>300</v>
      </c>
      <c r="AW52" s="164">
        <f>'Production Summary'!$M$25</f>
        <v>25</v>
      </c>
      <c r="AX52" s="164">
        <v>0</v>
      </c>
      <c r="AY52" s="164">
        <f>'Production Summary'!$N$26</f>
        <v>300</v>
      </c>
      <c r="AZ52" s="164">
        <f>'Production Summary'!$M$26</f>
        <v>25</v>
      </c>
      <c r="BA52" s="164">
        <v>0</v>
      </c>
      <c r="BB52" s="164">
        <f>'Production Summary'!$N$28</f>
        <v>777</v>
      </c>
      <c r="BC52" s="164">
        <f>'Production Summary'!$M$28</f>
        <v>12.95</v>
      </c>
      <c r="BD52" s="164">
        <v>0</v>
      </c>
      <c r="BE52" s="164">
        <f>'Production Summary'!$N$29</f>
        <v>612</v>
      </c>
      <c r="BF52" s="164">
        <f>'Production Summary'!$M$29</f>
        <v>51</v>
      </c>
      <c r="BG52" s="164">
        <v>0</v>
      </c>
      <c r="BH52" s="164">
        <f>'Production Summary'!$N$30</f>
        <v>500</v>
      </c>
      <c r="BI52" s="164">
        <f>'Production Summary'!$M$30</f>
        <v>250</v>
      </c>
      <c r="BJ52" s="164">
        <v>0</v>
      </c>
      <c r="BK52" s="386"/>
      <c r="BL52" s="164">
        <f>'Production Summary'!$N$32</f>
        <v>875</v>
      </c>
      <c r="BM52" s="164">
        <f>'Production Summary'!$N$34</f>
        <v>360.59999999999997</v>
      </c>
      <c r="BN52" s="164">
        <f>'Production Summary'!$M$34</f>
        <v>6.01</v>
      </c>
      <c r="BO52" s="164">
        <v>0</v>
      </c>
      <c r="BP52" s="164">
        <f>'Production Summary'!$N$36</f>
        <v>717</v>
      </c>
      <c r="BQ52" s="164">
        <f>'Production Summary'!$M$36</f>
        <v>11.95</v>
      </c>
      <c r="BR52" s="164">
        <v>0</v>
      </c>
      <c r="BS52" s="164">
        <f>'Production Summary'!$N$37</f>
        <v>210</v>
      </c>
      <c r="BT52" s="164">
        <f>'Production Summary'!$M$37</f>
        <v>21</v>
      </c>
      <c r="BU52" s="164">
        <v>0</v>
      </c>
      <c r="BV52" s="164">
        <f>'Production Summary'!$N$38</f>
        <v>280</v>
      </c>
      <c r="BW52" s="164">
        <f>'Production Summary'!$M$38</f>
        <v>28</v>
      </c>
      <c r="BX52" s="164">
        <v>0</v>
      </c>
      <c r="BY52" s="165">
        <f>'Production Summary'!$N$39</f>
        <v>300.38406247988502</v>
      </c>
      <c r="BZ52" s="164">
        <f>'Production Summary'!$M$39</f>
        <v>30.038406247988501</v>
      </c>
      <c r="CA52" s="164">
        <v>0</v>
      </c>
      <c r="CB52" s="164">
        <f>'Production Summary'!$N$40</f>
        <v>131.30000000000001</v>
      </c>
      <c r="CC52" s="164">
        <f>'Production Summary'!$M$40</f>
        <v>13.13</v>
      </c>
      <c r="CD52" s="164">
        <v>0</v>
      </c>
      <c r="CE52" s="164">
        <f>'Production Summary'!$N$42</f>
        <v>1136.3519999999996</v>
      </c>
      <c r="CF52" s="164">
        <f>'Production Summary'!$M$42</f>
        <v>81.167999999999978</v>
      </c>
      <c r="CG52" s="164">
        <v>0</v>
      </c>
      <c r="CH52" s="164">
        <v>0</v>
      </c>
      <c r="CI52" s="164">
        <f>'Production Summary'!$N$43</f>
        <v>184</v>
      </c>
      <c r="CJ52" s="164">
        <v>0</v>
      </c>
      <c r="CK52" s="164">
        <f>'Production Summary'!$N$44</f>
        <v>355</v>
      </c>
      <c r="CL52" s="164">
        <v>0</v>
      </c>
      <c r="CM52" s="375">
        <f>'Production Summary'!$N$45</f>
        <v>1650</v>
      </c>
      <c r="CN52" s="164">
        <f>'Production Summary'!$N$46</f>
        <v>270</v>
      </c>
      <c r="CO52" s="164">
        <f>'Production Summary'!$N$47</f>
        <v>1350</v>
      </c>
      <c r="CP52" s="166"/>
      <c r="CQ52" s="164">
        <f>'Production Summary'!$N$49</f>
        <v>8004.1580041580037</v>
      </c>
      <c r="CR52" s="164">
        <f>'Production Summary'!$M$49</f>
        <v>66.701316701316699</v>
      </c>
      <c r="CS52" s="164">
        <f>'Production Summary'!$N$50</f>
        <v>13331.600831600828</v>
      </c>
      <c r="CT52" s="164">
        <f>'Production Summary'!$M$50</f>
        <v>148.1288981288981</v>
      </c>
      <c r="CU52" s="164">
        <f>'Production Summary'!$N$51</f>
        <v>12785.862785862784</v>
      </c>
      <c r="CV52" s="164">
        <f>'Production Summary'!$M$51</f>
        <v>355.16285516285512</v>
      </c>
      <c r="CW52" s="164">
        <f>'Production Summary'!$N$52</f>
        <v>12629.937629937627</v>
      </c>
      <c r="CX52" s="164">
        <f>'Production Summary'!$M$52</f>
        <v>701.66320166320156</v>
      </c>
      <c r="CY52" s="164">
        <f>'Production Summary'!$N$53</f>
        <v>12396.049896049895</v>
      </c>
      <c r="CZ52" s="164">
        <f>'Production Summary'!$M$53</f>
        <v>688.66943866943859</v>
      </c>
      <c r="DA52" s="164">
        <f>'Production Summary'!$N$54</f>
        <v>13799.376299376298</v>
      </c>
      <c r="DB52" s="164">
        <f>'Production Summary'!$M$54</f>
        <v>766.63201663201653</v>
      </c>
      <c r="DC52" s="531">
        <f>'Production Summary'!$N$60</f>
        <v>12863.825363825363</v>
      </c>
      <c r="DD52" s="531">
        <f>'Production Summary'!$M$60</f>
        <v>714.65696465696465</v>
      </c>
      <c r="DE52" s="167">
        <f>'Production Summary'!$N$59</f>
        <v>11148.648648648648</v>
      </c>
      <c r="DF52" s="531">
        <f>'Production Summary'!$M$59</f>
        <v>619.36936936936934</v>
      </c>
      <c r="DG52" s="164">
        <f>'Production Summary'!$N$55</f>
        <v>13842.68884268884</v>
      </c>
      <c r="DH52" s="164">
        <f>'Production Summary'!$M$55</f>
        <v>3460.67221067221</v>
      </c>
      <c r="DI52" s="164">
        <f>'Production Summary'!$N$56</f>
        <v>13097.713097713096</v>
      </c>
      <c r="DJ52" s="164">
        <f>'Production Summary'!$M$56</f>
        <v>163.72141372141371</v>
      </c>
      <c r="DK52" s="164">
        <f>'Production Summary'!$N$57</f>
        <v>14189.189189189186</v>
      </c>
      <c r="DL52" s="164">
        <f>'Production Summary'!$M$57</f>
        <v>394.14414414414409</v>
      </c>
      <c r="DM52" s="164">
        <f>'Production Summary'!$N$58</f>
        <v>14017.671517671517</v>
      </c>
      <c r="DN52" s="164">
        <f>'Production Summary'!$M$58</f>
        <v>778.75952875952873</v>
      </c>
      <c r="DO52" s="167">
        <f>'Production Summary'!$N$61</f>
        <v>4500</v>
      </c>
      <c r="DP52" s="531">
        <f>'Production Summary'!$M$61</f>
        <v>750</v>
      </c>
      <c r="DQ52" s="164">
        <v>0</v>
      </c>
      <c r="DR52" s="164">
        <f>'Production Summary'!$N$62</f>
        <v>8900</v>
      </c>
      <c r="DS52" s="164">
        <f>'Production Summary'!$N$70</f>
        <v>300</v>
      </c>
      <c r="DT52" s="328">
        <f>'Production Summary'!$M$70</f>
        <v>25</v>
      </c>
      <c r="DU52" s="164">
        <v>0</v>
      </c>
      <c r="DV52" s="164">
        <f>'Production Summary'!$N$71</f>
        <v>150</v>
      </c>
      <c r="DW52" s="164">
        <v>0</v>
      </c>
      <c r="DX52" s="164">
        <f>'Production Summary'!$N$64</f>
        <v>192</v>
      </c>
      <c r="DY52" s="164">
        <v>0</v>
      </c>
      <c r="DZ52" s="167">
        <f>'Production Summary'!$N$65</f>
        <v>384</v>
      </c>
      <c r="EA52" s="164">
        <v>0</v>
      </c>
      <c r="EB52" s="167">
        <f>'Production Summary'!$N$66</f>
        <v>192</v>
      </c>
      <c r="EC52" s="164">
        <v>0</v>
      </c>
      <c r="ED52" s="164">
        <f>'Production Summary'!$N$67</f>
        <v>96</v>
      </c>
      <c r="EE52" s="164">
        <v>0</v>
      </c>
      <c r="EF52" s="164">
        <f>'Production Summary'!$N$68</f>
        <v>96</v>
      </c>
      <c r="EG52" s="164">
        <v>0</v>
      </c>
      <c r="EH52" s="164">
        <f>'Production Summary'!$N$69</f>
        <v>340</v>
      </c>
      <c r="EI52" s="101">
        <f t="shared" si="105"/>
        <v>704640818.65389717</v>
      </c>
      <c r="EJ52" s="3"/>
      <c r="EK52" s="3"/>
      <c r="ER52" s="64" t="s">
        <v>68</v>
      </c>
      <c r="ES52" s="61" t="str">
        <f t="shared" si="106"/>
        <v>Riddhi Trading</v>
      </c>
      <c r="ET52" s="24">
        <f t="shared" si="34"/>
        <v>704640818.65389717</v>
      </c>
    </row>
    <row r="53" spans="1:150" ht="15" customHeight="1">
      <c r="A53" t="b">
        <f>C53=Bhilai!C53</f>
        <v>1</v>
      </c>
      <c r="B53" s="65">
        <f t="shared" si="35"/>
        <v>48</v>
      </c>
      <c r="C53" s="162" t="str">
        <f>IF(Bhilai!C53="","",Bhilai!C53)</f>
        <v>Samriddhi Dairy &amp; Frozen Food</v>
      </c>
      <c r="D53" s="164">
        <f>'Production Summary'!$N$4</f>
        <v>666</v>
      </c>
      <c r="E53" s="164">
        <f>'Production Summary'!$M$4</f>
        <v>27.75</v>
      </c>
      <c r="F53" s="164">
        <v>0</v>
      </c>
      <c r="G53" s="164">
        <f>'Production Summary'!$N$5</f>
        <v>666</v>
      </c>
      <c r="H53" s="164">
        <f>'Production Summary'!$M$5</f>
        <v>27.75</v>
      </c>
      <c r="I53" s="164">
        <v>0</v>
      </c>
      <c r="J53" s="164">
        <f>'Production Summary'!$N$6</f>
        <v>200</v>
      </c>
      <c r="K53" s="328">
        <f>'Production Summary'!$M$6</f>
        <v>7.5</v>
      </c>
      <c r="L53" s="164">
        <v>0</v>
      </c>
      <c r="M53" s="365">
        <f>'Production Summary'!$N$7</f>
        <v>612.72</v>
      </c>
      <c r="N53" s="367">
        <f>'Production Summary'!$M$7</f>
        <v>25.53</v>
      </c>
      <c r="O53" s="164">
        <v>0</v>
      </c>
      <c r="P53" s="164">
        <f>'Production Summary'!$N$8</f>
        <v>780</v>
      </c>
      <c r="Q53" s="164">
        <f>'Production Summary'!$M$8</f>
        <v>65</v>
      </c>
      <c r="R53" s="164">
        <v>0</v>
      </c>
      <c r="S53" s="164">
        <f>'Production Summary'!$N$9</f>
        <v>720</v>
      </c>
      <c r="T53" s="164">
        <f>'Production Summary'!$M$9</f>
        <v>60</v>
      </c>
      <c r="U53" s="164">
        <v>0</v>
      </c>
      <c r="V53" s="164">
        <f>'Production Summary'!$N$10</f>
        <v>876</v>
      </c>
      <c r="W53" s="164">
        <f>'Production Summary'!$M$10</f>
        <v>73</v>
      </c>
      <c r="X53" s="164">
        <v>0</v>
      </c>
      <c r="Y53" s="164">
        <f>'Production Summary'!$N$14</f>
        <v>177</v>
      </c>
      <c r="Z53" s="328">
        <f>'Production Summary'!$M$14</f>
        <v>14.75</v>
      </c>
      <c r="AA53" s="164">
        <v>0</v>
      </c>
      <c r="AB53" s="167">
        <f t="shared" si="37"/>
        <v>126</v>
      </c>
      <c r="AC53" s="164">
        <f>'Production Summary'!$M$16</f>
        <v>21</v>
      </c>
      <c r="AD53" s="164">
        <v>0</v>
      </c>
      <c r="AE53" s="164">
        <f>'Production Summary'!$N$16</f>
        <v>252</v>
      </c>
      <c r="AF53" s="164">
        <f>'Production Summary'!$M$16</f>
        <v>21</v>
      </c>
      <c r="AG53" s="164">
        <v>0</v>
      </c>
      <c r="AH53" s="164">
        <f>'Production Summary'!$N$18</f>
        <v>1035</v>
      </c>
      <c r="AI53" s="164">
        <f>'Production Summary'!$M$18</f>
        <v>17.25</v>
      </c>
      <c r="AJ53" s="164">
        <v>0</v>
      </c>
      <c r="AK53" s="164">
        <f>'Production Summary'!$N$19</f>
        <v>870</v>
      </c>
      <c r="AL53" s="164">
        <f>'Production Summary'!$M$19</f>
        <v>29</v>
      </c>
      <c r="AM53" s="164">
        <v>0</v>
      </c>
      <c r="AN53" s="164">
        <f>'Production Summary'!$N$20</f>
        <v>864</v>
      </c>
      <c r="AO53" s="164">
        <f>'Production Summary'!$M$20</f>
        <v>72</v>
      </c>
      <c r="AP53" s="164">
        <v>0</v>
      </c>
      <c r="AQ53" s="164">
        <f>'Production Summary'!$N$21</f>
        <v>670</v>
      </c>
      <c r="AR53" s="164">
        <f>'Production Summary'!$M$21</f>
        <v>335</v>
      </c>
      <c r="AS53" s="164">
        <v>0</v>
      </c>
      <c r="AT53" s="386">
        <f>'Production Summary'!$N$22</f>
        <v>375</v>
      </c>
      <c r="AU53" s="164">
        <f>'Production Summary'!$N$23</f>
        <v>1050</v>
      </c>
      <c r="AV53" s="164">
        <f>'Production Summary'!$N$25</f>
        <v>300</v>
      </c>
      <c r="AW53" s="164">
        <f>'Production Summary'!$M$25</f>
        <v>25</v>
      </c>
      <c r="AX53" s="164">
        <v>0</v>
      </c>
      <c r="AY53" s="164">
        <f>'Production Summary'!$N$26</f>
        <v>300</v>
      </c>
      <c r="AZ53" s="164">
        <f>'Production Summary'!$M$26</f>
        <v>25</v>
      </c>
      <c r="BA53" s="164">
        <v>0</v>
      </c>
      <c r="BB53" s="164">
        <f>'Production Summary'!$N$28</f>
        <v>777</v>
      </c>
      <c r="BC53" s="164">
        <f>'Production Summary'!$M$28</f>
        <v>12.95</v>
      </c>
      <c r="BD53" s="164">
        <v>0</v>
      </c>
      <c r="BE53" s="164">
        <f>'Production Summary'!$N$29</f>
        <v>612</v>
      </c>
      <c r="BF53" s="164">
        <f>'Production Summary'!$M$29</f>
        <v>51</v>
      </c>
      <c r="BG53" s="164">
        <v>0</v>
      </c>
      <c r="BH53" s="164">
        <f>'Production Summary'!$N$30</f>
        <v>500</v>
      </c>
      <c r="BI53" s="164">
        <f>'Production Summary'!$M$30</f>
        <v>250</v>
      </c>
      <c r="BJ53" s="164">
        <v>0</v>
      </c>
      <c r="BK53" s="386"/>
      <c r="BL53" s="164">
        <f>'Production Summary'!$N$32</f>
        <v>875</v>
      </c>
      <c r="BM53" s="164">
        <f>'Production Summary'!$N$34</f>
        <v>360.59999999999997</v>
      </c>
      <c r="BN53" s="164">
        <f>'Production Summary'!$M$34</f>
        <v>6.01</v>
      </c>
      <c r="BO53" s="164">
        <v>0</v>
      </c>
      <c r="BP53" s="164">
        <f>'Production Summary'!$N$36</f>
        <v>717</v>
      </c>
      <c r="BQ53" s="164">
        <f>'Production Summary'!$M$36</f>
        <v>11.95</v>
      </c>
      <c r="BR53" s="164">
        <v>0</v>
      </c>
      <c r="BS53" s="164">
        <f>'Production Summary'!$N$37</f>
        <v>210</v>
      </c>
      <c r="BT53" s="164">
        <f>'Production Summary'!$M$37</f>
        <v>21</v>
      </c>
      <c r="BU53" s="164">
        <v>0</v>
      </c>
      <c r="BV53" s="164">
        <f>'Production Summary'!$N$38</f>
        <v>280</v>
      </c>
      <c r="BW53" s="164">
        <f>'Production Summary'!$M$38</f>
        <v>28</v>
      </c>
      <c r="BX53" s="164">
        <v>0</v>
      </c>
      <c r="BY53" s="165">
        <f>'Production Summary'!$N$39</f>
        <v>300.38406247988502</v>
      </c>
      <c r="BZ53" s="164">
        <f>'Production Summary'!$M$39</f>
        <v>30.038406247988501</v>
      </c>
      <c r="CA53" s="164">
        <v>0</v>
      </c>
      <c r="CB53" s="164">
        <f>'Production Summary'!$N$40</f>
        <v>131.30000000000001</v>
      </c>
      <c r="CC53" s="164">
        <f>'Production Summary'!$M$40</f>
        <v>13.13</v>
      </c>
      <c r="CD53" s="164">
        <v>0</v>
      </c>
      <c r="CE53" s="164">
        <f>'Production Summary'!$N$42</f>
        <v>1136.3519999999996</v>
      </c>
      <c r="CF53" s="164">
        <f>'Production Summary'!$M$42</f>
        <v>81.167999999999978</v>
      </c>
      <c r="CG53" s="164">
        <v>0</v>
      </c>
      <c r="CH53" s="164">
        <v>0</v>
      </c>
      <c r="CI53" s="164">
        <f>'Production Summary'!$N$43</f>
        <v>184</v>
      </c>
      <c r="CJ53" s="164">
        <v>0</v>
      </c>
      <c r="CK53" s="164">
        <f>'Production Summary'!$N$44</f>
        <v>355</v>
      </c>
      <c r="CL53" s="164">
        <v>0</v>
      </c>
      <c r="CM53" s="375">
        <f>'Production Summary'!$N$45</f>
        <v>1650</v>
      </c>
      <c r="CN53" s="164">
        <f>'Production Summary'!$N$46</f>
        <v>270</v>
      </c>
      <c r="CO53" s="164">
        <f>'Production Summary'!$N$47</f>
        <v>1350</v>
      </c>
      <c r="CP53" s="166"/>
      <c r="CQ53" s="164">
        <f>'Production Summary'!$N$49</f>
        <v>8004.1580041580037</v>
      </c>
      <c r="CR53" s="164">
        <f>'Production Summary'!$M$49</f>
        <v>66.701316701316699</v>
      </c>
      <c r="CS53" s="164">
        <f>'Production Summary'!$N$50</f>
        <v>13331.600831600828</v>
      </c>
      <c r="CT53" s="164">
        <f>'Production Summary'!$M$50</f>
        <v>148.1288981288981</v>
      </c>
      <c r="CU53" s="164">
        <f>'Production Summary'!$N$51</f>
        <v>12785.862785862784</v>
      </c>
      <c r="CV53" s="164">
        <f>'Production Summary'!$M$51</f>
        <v>355.16285516285512</v>
      </c>
      <c r="CW53" s="164">
        <f>'Production Summary'!$N$52</f>
        <v>12629.937629937627</v>
      </c>
      <c r="CX53" s="164">
        <f>'Production Summary'!$M$52</f>
        <v>701.66320166320156</v>
      </c>
      <c r="CY53" s="164">
        <f>'Production Summary'!$N$53</f>
        <v>12396.049896049895</v>
      </c>
      <c r="CZ53" s="164">
        <f>'Production Summary'!$M$53</f>
        <v>688.66943866943859</v>
      </c>
      <c r="DA53" s="164">
        <f>'Production Summary'!$N$54</f>
        <v>13799.376299376298</v>
      </c>
      <c r="DB53" s="164">
        <f>'Production Summary'!$M$54</f>
        <v>766.63201663201653</v>
      </c>
      <c r="DC53" s="531">
        <f>'Production Summary'!$N$60</f>
        <v>12863.825363825363</v>
      </c>
      <c r="DD53" s="531">
        <f>'Production Summary'!$M$60</f>
        <v>714.65696465696465</v>
      </c>
      <c r="DE53" s="167">
        <f>'Production Summary'!$N$59</f>
        <v>11148.648648648648</v>
      </c>
      <c r="DF53" s="531">
        <f>'Production Summary'!$M$59</f>
        <v>619.36936936936934</v>
      </c>
      <c r="DG53" s="164">
        <f>'Production Summary'!$N$55</f>
        <v>13842.68884268884</v>
      </c>
      <c r="DH53" s="164">
        <f>'Production Summary'!$M$55</f>
        <v>3460.67221067221</v>
      </c>
      <c r="DI53" s="164">
        <f>'Production Summary'!$N$56</f>
        <v>13097.713097713096</v>
      </c>
      <c r="DJ53" s="164">
        <f>'Production Summary'!$M$56</f>
        <v>163.72141372141371</v>
      </c>
      <c r="DK53" s="164">
        <f>'Production Summary'!$N$57</f>
        <v>14189.189189189186</v>
      </c>
      <c r="DL53" s="164">
        <f>'Production Summary'!$M$57</f>
        <v>394.14414414414409</v>
      </c>
      <c r="DM53" s="164">
        <f>'Production Summary'!$N$58</f>
        <v>14017.671517671517</v>
      </c>
      <c r="DN53" s="164">
        <f>'Production Summary'!$M$58</f>
        <v>778.75952875952873</v>
      </c>
      <c r="DO53" s="167">
        <f>'Production Summary'!$N$61</f>
        <v>4500</v>
      </c>
      <c r="DP53" s="531">
        <f>'Production Summary'!$M$61</f>
        <v>750</v>
      </c>
      <c r="DQ53" s="164">
        <v>0</v>
      </c>
      <c r="DR53" s="164">
        <f>'Production Summary'!$N$62</f>
        <v>8900</v>
      </c>
      <c r="DS53" s="164">
        <f>'Production Summary'!$N$70</f>
        <v>300</v>
      </c>
      <c r="DT53" s="328">
        <f>'Production Summary'!$M$70</f>
        <v>25</v>
      </c>
      <c r="DU53" s="164">
        <v>0</v>
      </c>
      <c r="DV53" s="164">
        <f>'Production Summary'!$N$71</f>
        <v>150</v>
      </c>
      <c r="DW53" s="164">
        <v>0</v>
      </c>
      <c r="DX53" s="164">
        <f>'Production Summary'!$N$64</f>
        <v>192</v>
      </c>
      <c r="DY53" s="164">
        <v>0</v>
      </c>
      <c r="DZ53" s="167">
        <f>'Production Summary'!$N$65</f>
        <v>384</v>
      </c>
      <c r="EA53" s="164">
        <v>0</v>
      </c>
      <c r="EB53" s="167">
        <f>'Production Summary'!$N$66</f>
        <v>192</v>
      </c>
      <c r="EC53" s="164">
        <v>0</v>
      </c>
      <c r="ED53" s="164">
        <f>'Production Summary'!$N$67</f>
        <v>96</v>
      </c>
      <c r="EE53" s="164">
        <v>0</v>
      </c>
      <c r="EF53" s="164">
        <f>'Production Summary'!$N$68</f>
        <v>96</v>
      </c>
      <c r="EG53" s="164">
        <v>0</v>
      </c>
      <c r="EH53" s="164">
        <f>'Production Summary'!$N$69</f>
        <v>340</v>
      </c>
      <c r="EI53" s="101">
        <f t="shared" si="105"/>
        <v>704640818.65389717</v>
      </c>
      <c r="EJ53" s="3"/>
      <c r="EK53" s="3"/>
      <c r="ER53" s="64" t="s">
        <v>69</v>
      </c>
      <c r="ES53" s="61" t="str">
        <f t="shared" si="106"/>
        <v>Samriddhi Dairy &amp; Frozen Food</v>
      </c>
      <c r="ET53" s="24">
        <f t="shared" si="34"/>
        <v>704640818.65389717</v>
      </c>
    </row>
    <row r="54" spans="1:150" ht="15" customHeight="1">
      <c r="A54" t="b">
        <f>C54=Bhilai!C54</f>
        <v>1</v>
      </c>
      <c r="B54" s="65">
        <f t="shared" si="35"/>
        <v>49</v>
      </c>
      <c r="C54" s="162" t="str">
        <f>IF(Bhilai!C54="","",Bhilai!C54)</f>
        <v xml:space="preserve">Tamrakar Agency </v>
      </c>
      <c r="D54" s="164">
        <f>'Production Summary'!$N$4</f>
        <v>666</v>
      </c>
      <c r="E54" s="164">
        <f>'Production Summary'!$M$4</f>
        <v>27.75</v>
      </c>
      <c r="F54" s="164">
        <v>0</v>
      </c>
      <c r="G54" s="164">
        <f>'Production Summary'!$N$5</f>
        <v>666</v>
      </c>
      <c r="H54" s="164">
        <f>'Production Summary'!$M$5</f>
        <v>27.75</v>
      </c>
      <c r="I54" s="164">
        <v>0</v>
      </c>
      <c r="J54" s="164">
        <f>'Production Summary'!$N$6</f>
        <v>200</v>
      </c>
      <c r="K54" s="328">
        <f>'Production Summary'!$M$6</f>
        <v>7.5</v>
      </c>
      <c r="L54" s="164">
        <v>0</v>
      </c>
      <c r="M54" s="365">
        <f>'Production Summary'!$N$7</f>
        <v>612.72</v>
      </c>
      <c r="N54" s="367">
        <f>'Production Summary'!$M$7</f>
        <v>25.53</v>
      </c>
      <c r="O54" s="164">
        <v>0</v>
      </c>
      <c r="P54" s="164">
        <f>'Production Summary'!$N$8</f>
        <v>780</v>
      </c>
      <c r="Q54" s="164">
        <f>'Production Summary'!$M$8</f>
        <v>65</v>
      </c>
      <c r="R54" s="164">
        <v>0</v>
      </c>
      <c r="S54" s="164">
        <f>'Production Summary'!$N$9</f>
        <v>720</v>
      </c>
      <c r="T54" s="164">
        <f>'Production Summary'!$M$9</f>
        <v>60</v>
      </c>
      <c r="U54" s="164">
        <v>0</v>
      </c>
      <c r="V54" s="164">
        <f>'Production Summary'!$N$10</f>
        <v>876</v>
      </c>
      <c r="W54" s="164">
        <f>'Production Summary'!$M$10</f>
        <v>73</v>
      </c>
      <c r="X54" s="164">
        <v>0</v>
      </c>
      <c r="Y54" s="164">
        <f>'Production Summary'!$N$14</f>
        <v>177</v>
      </c>
      <c r="Z54" s="328">
        <f>'Production Summary'!$M$14</f>
        <v>14.75</v>
      </c>
      <c r="AA54" s="164">
        <v>0</v>
      </c>
      <c r="AB54" s="167">
        <f t="shared" si="37"/>
        <v>126</v>
      </c>
      <c r="AC54" s="164">
        <f>'Production Summary'!$M$16</f>
        <v>21</v>
      </c>
      <c r="AD54" s="164">
        <v>0</v>
      </c>
      <c r="AE54" s="164">
        <f>'Production Summary'!$N$16</f>
        <v>252</v>
      </c>
      <c r="AF54" s="164">
        <f>'Production Summary'!$M$16</f>
        <v>21</v>
      </c>
      <c r="AG54" s="164">
        <v>0</v>
      </c>
      <c r="AH54" s="164">
        <f>'Production Summary'!$N$18</f>
        <v>1035</v>
      </c>
      <c r="AI54" s="164">
        <f>'Production Summary'!$M$18</f>
        <v>17.25</v>
      </c>
      <c r="AJ54" s="164">
        <v>0</v>
      </c>
      <c r="AK54" s="164">
        <f>'Production Summary'!$N$19</f>
        <v>870</v>
      </c>
      <c r="AL54" s="164">
        <f>'Production Summary'!$M$19</f>
        <v>29</v>
      </c>
      <c r="AM54" s="164">
        <v>0</v>
      </c>
      <c r="AN54" s="164">
        <f>'Production Summary'!$N$20</f>
        <v>864</v>
      </c>
      <c r="AO54" s="164">
        <f>'Production Summary'!$M$20</f>
        <v>72</v>
      </c>
      <c r="AP54" s="164">
        <v>0</v>
      </c>
      <c r="AQ54" s="164">
        <f>'Production Summary'!$N$21</f>
        <v>670</v>
      </c>
      <c r="AR54" s="164">
        <f>'Production Summary'!$M$21</f>
        <v>335</v>
      </c>
      <c r="AS54" s="164">
        <v>0</v>
      </c>
      <c r="AT54" s="386">
        <f>'Production Summary'!$N$22</f>
        <v>375</v>
      </c>
      <c r="AU54" s="164">
        <f>'Production Summary'!$N$23</f>
        <v>1050</v>
      </c>
      <c r="AV54" s="164">
        <f>'Production Summary'!$N$25</f>
        <v>300</v>
      </c>
      <c r="AW54" s="164">
        <f>'Production Summary'!$M$25</f>
        <v>25</v>
      </c>
      <c r="AX54" s="164">
        <v>0</v>
      </c>
      <c r="AY54" s="164">
        <f>'Production Summary'!$N$26</f>
        <v>300</v>
      </c>
      <c r="AZ54" s="164">
        <f>'Production Summary'!$M$26</f>
        <v>25</v>
      </c>
      <c r="BA54" s="164">
        <v>0</v>
      </c>
      <c r="BB54" s="164">
        <f>'Production Summary'!$N$28</f>
        <v>777</v>
      </c>
      <c r="BC54" s="164">
        <f>'Production Summary'!$M$28</f>
        <v>12.95</v>
      </c>
      <c r="BD54" s="164">
        <v>0</v>
      </c>
      <c r="BE54" s="164">
        <f>'Production Summary'!$N$29</f>
        <v>612</v>
      </c>
      <c r="BF54" s="164">
        <f>'Production Summary'!$M$29</f>
        <v>51</v>
      </c>
      <c r="BG54" s="164">
        <v>0</v>
      </c>
      <c r="BH54" s="164">
        <f>'Production Summary'!$N$30</f>
        <v>500</v>
      </c>
      <c r="BI54" s="164">
        <f>'Production Summary'!$M$30</f>
        <v>250</v>
      </c>
      <c r="BJ54" s="164">
        <v>0</v>
      </c>
      <c r="BK54" s="386"/>
      <c r="BL54" s="164">
        <f>'Production Summary'!$N$32</f>
        <v>875</v>
      </c>
      <c r="BM54" s="164">
        <f>'Production Summary'!$N$34</f>
        <v>360.59999999999997</v>
      </c>
      <c r="BN54" s="164">
        <f>'Production Summary'!$M$34</f>
        <v>6.01</v>
      </c>
      <c r="BO54" s="164">
        <v>0</v>
      </c>
      <c r="BP54" s="164">
        <f>'Production Summary'!$N$36</f>
        <v>717</v>
      </c>
      <c r="BQ54" s="164">
        <f>'Production Summary'!$M$36</f>
        <v>11.95</v>
      </c>
      <c r="BR54" s="164">
        <v>0</v>
      </c>
      <c r="BS54" s="164">
        <f>'Production Summary'!$N$37</f>
        <v>210</v>
      </c>
      <c r="BT54" s="164">
        <f>'Production Summary'!$M$37</f>
        <v>21</v>
      </c>
      <c r="BU54" s="164">
        <v>0</v>
      </c>
      <c r="BV54" s="164">
        <f>'Production Summary'!$N$38</f>
        <v>280</v>
      </c>
      <c r="BW54" s="164">
        <f>'Production Summary'!$M$38</f>
        <v>28</v>
      </c>
      <c r="BX54" s="164">
        <v>0</v>
      </c>
      <c r="BY54" s="165">
        <f>'Production Summary'!$N$39</f>
        <v>300.38406247988502</v>
      </c>
      <c r="BZ54" s="164">
        <f>'Production Summary'!$M$39</f>
        <v>30.038406247988501</v>
      </c>
      <c r="CA54" s="164">
        <v>0</v>
      </c>
      <c r="CB54" s="164">
        <f>'Production Summary'!$N$40</f>
        <v>131.30000000000001</v>
      </c>
      <c r="CC54" s="164">
        <f>'Production Summary'!$M$40</f>
        <v>13.13</v>
      </c>
      <c r="CD54" s="164">
        <v>0</v>
      </c>
      <c r="CE54" s="164">
        <f>'Production Summary'!$N$42</f>
        <v>1136.3519999999996</v>
      </c>
      <c r="CF54" s="164">
        <f>'Production Summary'!$M$42</f>
        <v>81.167999999999978</v>
      </c>
      <c r="CG54" s="164">
        <v>0</v>
      </c>
      <c r="CH54" s="164">
        <v>0</v>
      </c>
      <c r="CI54" s="164">
        <f>'Production Summary'!$N$43</f>
        <v>184</v>
      </c>
      <c r="CJ54" s="164">
        <v>0</v>
      </c>
      <c r="CK54" s="164">
        <f>'Production Summary'!$N$44</f>
        <v>355</v>
      </c>
      <c r="CL54" s="164">
        <v>0</v>
      </c>
      <c r="CM54" s="375">
        <f>'Production Summary'!$N$45</f>
        <v>1650</v>
      </c>
      <c r="CN54" s="164">
        <f>'Production Summary'!$N$46</f>
        <v>270</v>
      </c>
      <c r="CO54" s="164">
        <f>'Production Summary'!$N$47</f>
        <v>1350</v>
      </c>
      <c r="CP54" s="166"/>
      <c r="CQ54" s="164">
        <f>'Production Summary'!$N$49</f>
        <v>8004.1580041580037</v>
      </c>
      <c r="CR54" s="164">
        <f>'Production Summary'!$M$49</f>
        <v>66.701316701316699</v>
      </c>
      <c r="CS54" s="164">
        <f>'Production Summary'!$N$50</f>
        <v>13331.600831600828</v>
      </c>
      <c r="CT54" s="164">
        <f>'Production Summary'!$M$50</f>
        <v>148.1288981288981</v>
      </c>
      <c r="CU54" s="164">
        <f>'Production Summary'!$N$51</f>
        <v>12785.862785862784</v>
      </c>
      <c r="CV54" s="164">
        <f>'Production Summary'!$M$51</f>
        <v>355.16285516285512</v>
      </c>
      <c r="CW54" s="164">
        <f>'Production Summary'!$N$52</f>
        <v>12629.937629937627</v>
      </c>
      <c r="CX54" s="164">
        <f>'Production Summary'!$M$52</f>
        <v>701.66320166320156</v>
      </c>
      <c r="CY54" s="164">
        <f>'Production Summary'!$N$53</f>
        <v>12396.049896049895</v>
      </c>
      <c r="CZ54" s="164">
        <f>'Production Summary'!$M$53</f>
        <v>688.66943866943859</v>
      </c>
      <c r="DA54" s="164">
        <f>'Production Summary'!$N$54</f>
        <v>13799.376299376298</v>
      </c>
      <c r="DB54" s="164">
        <f>'Production Summary'!$M$54</f>
        <v>766.63201663201653</v>
      </c>
      <c r="DC54" s="531">
        <f>'Production Summary'!$N$60</f>
        <v>12863.825363825363</v>
      </c>
      <c r="DD54" s="531">
        <f>'Production Summary'!$M$60</f>
        <v>714.65696465696465</v>
      </c>
      <c r="DE54" s="167">
        <f>'Production Summary'!$N$59</f>
        <v>11148.648648648648</v>
      </c>
      <c r="DF54" s="531">
        <f>'Production Summary'!$M$59</f>
        <v>619.36936936936934</v>
      </c>
      <c r="DG54" s="164">
        <f>'Production Summary'!$N$55</f>
        <v>13842.68884268884</v>
      </c>
      <c r="DH54" s="164">
        <f>'Production Summary'!$M$55</f>
        <v>3460.67221067221</v>
      </c>
      <c r="DI54" s="164">
        <f>'Production Summary'!$N$56</f>
        <v>13097.713097713096</v>
      </c>
      <c r="DJ54" s="164">
        <f>'Production Summary'!$M$56</f>
        <v>163.72141372141371</v>
      </c>
      <c r="DK54" s="164">
        <f>'Production Summary'!$N$57</f>
        <v>14189.189189189186</v>
      </c>
      <c r="DL54" s="164">
        <f>'Production Summary'!$M$57</f>
        <v>394.14414414414409</v>
      </c>
      <c r="DM54" s="164">
        <f>'Production Summary'!$N$58</f>
        <v>14017.671517671517</v>
      </c>
      <c r="DN54" s="164">
        <f>'Production Summary'!$M$58</f>
        <v>778.75952875952873</v>
      </c>
      <c r="DO54" s="167">
        <f>'Production Summary'!$N$61</f>
        <v>4500</v>
      </c>
      <c r="DP54" s="531">
        <f>'Production Summary'!$M$61</f>
        <v>750</v>
      </c>
      <c r="DQ54" s="164">
        <v>0</v>
      </c>
      <c r="DR54" s="164">
        <f>'Production Summary'!$N$62</f>
        <v>8900</v>
      </c>
      <c r="DS54" s="164">
        <f>'Production Summary'!$N$70</f>
        <v>300</v>
      </c>
      <c r="DT54" s="328">
        <f>'Production Summary'!$M$70</f>
        <v>25</v>
      </c>
      <c r="DU54" s="164">
        <v>0</v>
      </c>
      <c r="DV54" s="164">
        <f>'Production Summary'!$N$71</f>
        <v>150</v>
      </c>
      <c r="DW54" s="164">
        <v>0</v>
      </c>
      <c r="DX54" s="164">
        <f>'Production Summary'!$N$64</f>
        <v>192</v>
      </c>
      <c r="DY54" s="164">
        <v>0</v>
      </c>
      <c r="DZ54" s="167">
        <f>'Production Summary'!$N$65</f>
        <v>384</v>
      </c>
      <c r="EA54" s="164">
        <v>0</v>
      </c>
      <c r="EB54" s="167">
        <f>'Production Summary'!$N$66</f>
        <v>192</v>
      </c>
      <c r="EC54" s="164">
        <v>0</v>
      </c>
      <c r="ED54" s="164">
        <f>'Production Summary'!$N$67</f>
        <v>96</v>
      </c>
      <c r="EE54" s="164">
        <v>0</v>
      </c>
      <c r="EF54" s="164">
        <f>'Production Summary'!$N$68</f>
        <v>96</v>
      </c>
      <c r="EG54" s="164">
        <v>0</v>
      </c>
      <c r="EH54" s="164">
        <f>'Production Summary'!$N$69</f>
        <v>340</v>
      </c>
      <c r="EI54" s="101">
        <f t="shared" si="105"/>
        <v>704640818.65389717</v>
      </c>
      <c r="EJ54" s="3"/>
      <c r="EK54" s="3"/>
      <c r="ER54" s="64" t="s">
        <v>70</v>
      </c>
      <c r="ES54" s="61" t="str">
        <f t="shared" si="106"/>
        <v xml:space="preserve">Tamrakar Agency </v>
      </c>
      <c r="ET54" s="24">
        <f t="shared" si="34"/>
        <v>704640818.65389717</v>
      </c>
    </row>
    <row r="55" spans="1:150" ht="15" customHeight="1">
      <c r="A55" t="b">
        <f>C55=Bhilai!C55</f>
        <v>1</v>
      </c>
      <c r="B55" s="65">
        <f t="shared" si="35"/>
        <v>50</v>
      </c>
      <c r="C55" s="162" t="str">
        <f>IF(Bhilai!C55="","",Bhilai!C55)</f>
        <v>Pawan Daily Needs</v>
      </c>
      <c r="D55" s="164">
        <f>'Production Summary'!$N$4</f>
        <v>666</v>
      </c>
      <c r="E55" s="164">
        <f>'Production Summary'!$M$4</f>
        <v>27.75</v>
      </c>
      <c r="F55" s="164">
        <v>0</v>
      </c>
      <c r="G55" s="164">
        <f>'Production Summary'!$N$5</f>
        <v>666</v>
      </c>
      <c r="H55" s="164">
        <f>'Production Summary'!$M$5</f>
        <v>27.75</v>
      </c>
      <c r="I55" s="164">
        <v>0</v>
      </c>
      <c r="J55" s="164">
        <f>'Production Summary'!$N$6</f>
        <v>200</v>
      </c>
      <c r="K55" s="328">
        <f>'Production Summary'!$M$6</f>
        <v>7.5</v>
      </c>
      <c r="L55" s="164">
        <v>0</v>
      </c>
      <c r="M55" s="365">
        <f>'Production Summary'!$N$7</f>
        <v>612.72</v>
      </c>
      <c r="N55" s="367">
        <f>'Production Summary'!$M$7</f>
        <v>25.53</v>
      </c>
      <c r="O55" s="164">
        <v>0</v>
      </c>
      <c r="P55" s="164">
        <f>'Production Summary'!$N$8</f>
        <v>780</v>
      </c>
      <c r="Q55" s="164">
        <f>'Production Summary'!$M$8</f>
        <v>65</v>
      </c>
      <c r="R55" s="164">
        <v>0</v>
      </c>
      <c r="S55" s="164">
        <f>'Production Summary'!$N$9</f>
        <v>720</v>
      </c>
      <c r="T55" s="164">
        <f>'Production Summary'!$M$9</f>
        <v>60</v>
      </c>
      <c r="U55" s="164">
        <v>0</v>
      </c>
      <c r="V55" s="164">
        <f>'Production Summary'!$N$10</f>
        <v>876</v>
      </c>
      <c r="W55" s="164">
        <f>'Production Summary'!$M$10</f>
        <v>73</v>
      </c>
      <c r="X55" s="164">
        <v>0</v>
      </c>
      <c r="Y55" s="164">
        <f>'Production Summary'!$N$14</f>
        <v>177</v>
      </c>
      <c r="Z55" s="328">
        <f>'Production Summary'!$M$14</f>
        <v>14.75</v>
      </c>
      <c r="AA55" s="164">
        <v>0</v>
      </c>
      <c r="AB55" s="167">
        <f t="shared" si="37"/>
        <v>126</v>
      </c>
      <c r="AC55" s="164">
        <f>'Production Summary'!$M$16</f>
        <v>21</v>
      </c>
      <c r="AD55" s="164">
        <v>0</v>
      </c>
      <c r="AE55" s="164">
        <f>'Production Summary'!$N$16</f>
        <v>252</v>
      </c>
      <c r="AF55" s="164">
        <f>'Production Summary'!$M$16</f>
        <v>21</v>
      </c>
      <c r="AG55" s="164">
        <v>0</v>
      </c>
      <c r="AH55" s="164">
        <f>'Production Summary'!$N$18</f>
        <v>1035</v>
      </c>
      <c r="AI55" s="164">
        <f>'Production Summary'!$M$18</f>
        <v>17.25</v>
      </c>
      <c r="AJ55" s="164">
        <v>0</v>
      </c>
      <c r="AK55" s="164">
        <f>'Production Summary'!$N$19</f>
        <v>870</v>
      </c>
      <c r="AL55" s="164">
        <f>'Production Summary'!$M$19</f>
        <v>29</v>
      </c>
      <c r="AM55" s="164">
        <v>0</v>
      </c>
      <c r="AN55" s="164">
        <f>'Production Summary'!$N$20</f>
        <v>864</v>
      </c>
      <c r="AO55" s="164">
        <f>'Production Summary'!$M$20</f>
        <v>72</v>
      </c>
      <c r="AP55" s="164">
        <v>0</v>
      </c>
      <c r="AQ55" s="164">
        <f>'Production Summary'!$N$21</f>
        <v>670</v>
      </c>
      <c r="AR55" s="164">
        <f>'Production Summary'!$M$21</f>
        <v>335</v>
      </c>
      <c r="AS55" s="164">
        <v>0</v>
      </c>
      <c r="AT55" s="386">
        <f>'Production Summary'!$N$22</f>
        <v>375</v>
      </c>
      <c r="AU55" s="164">
        <f>'Production Summary'!$N$23</f>
        <v>1050</v>
      </c>
      <c r="AV55" s="164">
        <f>'Production Summary'!$N$25</f>
        <v>300</v>
      </c>
      <c r="AW55" s="164">
        <f>'Production Summary'!$M$25</f>
        <v>25</v>
      </c>
      <c r="AX55" s="164">
        <v>0</v>
      </c>
      <c r="AY55" s="164">
        <f>'Production Summary'!$N$26</f>
        <v>300</v>
      </c>
      <c r="AZ55" s="164">
        <f>'Production Summary'!$M$26</f>
        <v>25</v>
      </c>
      <c r="BA55" s="164">
        <v>0</v>
      </c>
      <c r="BB55" s="164">
        <f>'Production Summary'!$N$28</f>
        <v>777</v>
      </c>
      <c r="BC55" s="164">
        <f>'Production Summary'!$M$28</f>
        <v>12.95</v>
      </c>
      <c r="BD55" s="164">
        <v>0</v>
      </c>
      <c r="BE55" s="164">
        <f>'Production Summary'!$N$29</f>
        <v>612</v>
      </c>
      <c r="BF55" s="164">
        <f>'Production Summary'!$M$29</f>
        <v>51</v>
      </c>
      <c r="BG55" s="164">
        <v>0</v>
      </c>
      <c r="BH55" s="164">
        <f>'Production Summary'!$N$30</f>
        <v>500</v>
      </c>
      <c r="BI55" s="164">
        <f>'Production Summary'!$M$30</f>
        <v>250</v>
      </c>
      <c r="BJ55" s="164">
        <v>0</v>
      </c>
      <c r="BK55" s="386"/>
      <c r="BL55" s="164">
        <f>'Production Summary'!$N$32</f>
        <v>875</v>
      </c>
      <c r="BM55" s="164">
        <f>'Production Summary'!$N$34</f>
        <v>360.59999999999997</v>
      </c>
      <c r="BN55" s="164">
        <f>'Production Summary'!$M$34</f>
        <v>6.01</v>
      </c>
      <c r="BO55" s="164">
        <v>0</v>
      </c>
      <c r="BP55" s="164">
        <f>'Production Summary'!$N$36</f>
        <v>717</v>
      </c>
      <c r="BQ55" s="164">
        <f>'Production Summary'!$M$36</f>
        <v>11.95</v>
      </c>
      <c r="BR55" s="164">
        <v>0</v>
      </c>
      <c r="BS55" s="164">
        <f>'Production Summary'!$N$37</f>
        <v>210</v>
      </c>
      <c r="BT55" s="164">
        <f>'Production Summary'!$M$37</f>
        <v>21</v>
      </c>
      <c r="BU55" s="164">
        <v>0</v>
      </c>
      <c r="BV55" s="164">
        <f>'Production Summary'!$N$38</f>
        <v>280</v>
      </c>
      <c r="BW55" s="164">
        <f>'Production Summary'!$M$38</f>
        <v>28</v>
      </c>
      <c r="BX55" s="164">
        <v>0</v>
      </c>
      <c r="BY55" s="165">
        <f>'Production Summary'!$N$39</f>
        <v>300.38406247988502</v>
      </c>
      <c r="BZ55" s="164">
        <f>'Production Summary'!$M$39</f>
        <v>30.038406247988501</v>
      </c>
      <c r="CA55" s="164">
        <v>0</v>
      </c>
      <c r="CB55" s="164">
        <f>'Production Summary'!$N$40</f>
        <v>131.30000000000001</v>
      </c>
      <c r="CC55" s="164">
        <f>'Production Summary'!$M$40</f>
        <v>13.13</v>
      </c>
      <c r="CD55" s="164">
        <v>0</v>
      </c>
      <c r="CE55" s="164">
        <f>'Production Summary'!$N$42</f>
        <v>1136.3519999999996</v>
      </c>
      <c r="CF55" s="164">
        <f>'Production Summary'!$M$42</f>
        <v>81.167999999999978</v>
      </c>
      <c r="CG55" s="164">
        <v>0</v>
      </c>
      <c r="CH55" s="164">
        <v>0</v>
      </c>
      <c r="CI55" s="164">
        <f>'Production Summary'!$N$43</f>
        <v>184</v>
      </c>
      <c r="CJ55" s="164">
        <v>0</v>
      </c>
      <c r="CK55" s="164">
        <f>'Production Summary'!$N$44</f>
        <v>355</v>
      </c>
      <c r="CL55" s="164">
        <v>0</v>
      </c>
      <c r="CM55" s="375">
        <f>'Production Summary'!$N$45</f>
        <v>1650</v>
      </c>
      <c r="CN55" s="164">
        <f>'Production Summary'!$N$46</f>
        <v>270</v>
      </c>
      <c r="CO55" s="164">
        <f>'Production Summary'!$N$47</f>
        <v>1350</v>
      </c>
      <c r="CP55" s="166"/>
      <c r="CQ55" s="164">
        <f>'Production Summary'!$N$49</f>
        <v>8004.1580041580037</v>
      </c>
      <c r="CR55" s="164">
        <f>'Production Summary'!$M$49</f>
        <v>66.701316701316699</v>
      </c>
      <c r="CS55" s="164">
        <f>'Production Summary'!$N$50</f>
        <v>13331.600831600828</v>
      </c>
      <c r="CT55" s="164">
        <f>'Production Summary'!$M$50</f>
        <v>148.1288981288981</v>
      </c>
      <c r="CU55" s="164">
        <f>'Production Summary'!$N$51</f>
        <v>12785.862785862784</v>
      </c>
      <c r="CV55" s="164">
        <f>'Production Summary'!$M$51</f>
        <v>355.16285516285512</v>
      </c>
      <c r="CW55" s="164">
        <f>'Production Summary'!$N$52</f>
        <v>12629.937629937627</v>
      </c>
      <c r="CX55" s="164">
        <f>'Production Summary'!$M$52</f>
        <v>701.66320166320156</v>
      </c>
      <c r="CY55" s="164">
        <f>'Production Summary'!$N$53</f>
        <v>12396.049896049895</v>
      </c>
      <c r="CZ55" s="164">
        <f>'Production Summary'!$M$53</f>
        <v>688.66943866943859</v>
      </c>
      <c r="DA55" s="164">
        <f>'Production Summary'!$N$54</f>
        <v>13799.376299376298</v>
      </c>
      <c r="DB55" s="164">
        <f>'Production Summary'!$M$54</f>
        <v>766.63201663201653</v>
      </c>
      <c r="DC55" s="531">
        <f>'Production Summary'!$N$60</f>
        <v>12863.825363825363</v>
      </c>
      <c r="DD55" s="531">
        <f>'Production Summary'!$M$60</f>
        <v>714.65696465696465</v>
      </c>
      <c r="DE55" s="167">
        <f>'Production Summary'!$N$59</f>
        <v>11148.648648648648</v>
      </c>
      <c r="DF55" s="531">
        <f>'Production Summary'!$M$59</f>
        <v>619.36936936936934</v>
      </c>
      <c r="DG55" s="164">
        <f>'Production Summary'!$N$55</f>
        <v>13842.68884268884</v>
      </c>
      <c r="DH55" s="164">
        <f>'Production Summary'!$M$55</f>
        <v>3460.67221067221</v>
      </c>
      <c r="DI55" s="164">
        <f>'Production Summary'!$N$56</f>
        <v>13097.713097713096</v>
      </c>
      <c r="DJ55" s="164">
        <f>'Production Summary'!$M$56</f>
        <v>163.72141372141371</v>
      </c>
      <c r="DK55" s="164">
        <f>'Production Summary'!$N$57</f>
        <v>14189.189189189186</v>
      </c>
      <c r="DL55" s="164">
        <f>'Production Summary'!$M$57</f>
        <v>394.14414414414409</v>
      </c>
      <c r="DM55" s="164">
        <f>'Production Summary'!$N$58</f>
        <v>14017.671517671517</v>
      </c>
      <c r="DN55" s="164">
        <f>'Production Summary'!$M$58</f>
        <v>778.75952875952873</v>
      </c>
      <c r="DO55" s="167">
        <f>'Production Summary'!$N$61</f>
        <v>4500</v>
      </c>
      <c r="DP55" s="531">
        <f>'Production Summary'!$M$61</f>
        <v>750</v>
      </c>
      <c r="DQ55" s="164">
        <v>0</v>
      </c>
      <c r="DR55" s="164">
        <f>'Production Summary'!$N$62</f>
        <v>8900</v>
      </c>
      <c r="DS55" s="164">
        <f>'Production Summary'!$N$70</f>
        <v>300</v>
      </c>
      <c r="DT55" s="328">
        <f>'Production Summary'!$M$70</f>
        <v>25</v>
      </c>
      <c r="DU55" s="164">
        <v>0</v>
      </c>
      <c r="DV55" s="164">
        <f>'Production Summary'!$N$71</f>
        <v>150</v>
      </c>
      <c r="DW55" s="164">
        <v>0</v>
      </c>
      <c r="DX55" s="164">
        <f>'Production Summary'!$N$64</f>
        <v>192</v>
      </c>
      <c r="DY55" s="164">
        <v>0</v>
      </c>
      <c r="DZ55" s="167">
        <f>'Production Summary'!$N$65</f>
        <v>384</v>
      </c>
      <c r="EA55" s="164">
        <v>0</v>
      </c>
      <c r="EB55" s="167">
        <f>'Production Summary'!$N$66</f>
        <v>192</v>
      </c>
      <c r="EC55" s="164">
        <v>0</v>
      </c>
      <c r="ED55" s="164">
        <f>'Production Summary'!$N$67</f>
        <v>96</v>
      </c>
      <c r="EE55" s="164">
        <v>0</v>
      </c>
      <c r="EF55" s="164">
        <f>'Production Summary'!$N$68</f>
        <v>96</v>
      </c>
      <c r="EG55" s="164">
        <v>0</v>
      </c>
      <c r="EH55" s="164">
        <f>'Production Summary'!$N$69</f>
        <v>340</v>
      </c>
      <c r="EI55" s="101">
        <f t="shared" si="105"/>
        <v>704640818.65389717</v>
      </c>
      <c r="EJ55" s="3"/>
      <c r="EK55" s="3"/>
      <c r="ER55" s="64" t="s">
        <v>71</v>
      </c>
      <c r="ES55" s="61" t="str">
        <f t="shared" si="106"/>
        <v>Pawan Daily Needs</v>
      </c>
      <c r="ET55" s="24">
        <f t="shared" si="34"/>
        <v>704640818.65389717</v>
      </c>
    </row>
    <row r="56" spans="1:150" ht="15" customHeight="1">
      <c r="A56" t="b">
        <f>C56=Bhilai!C56</f>
        <v>1</v>
      </c>
      <c r="B56" s="65">
        <f t="shared" si="35"/>
        <v>51</v>
      </c>
      <c r="C56" s="162" t="str">
        <f>IF(Bhilai!C56="","",Bhilai!C56)</f>
        <v/>
      </c>
      <c r="D56" s="164">
        <f>'Production Summary'!$N$4</f>
        <v>666</v>
      </c>
      <c r="E56" s="164">
        <f>'Production Summary'!$M$4</f>
        <v>27.75</v>
      </c>
      <c r="F56" s="164">
        <v>0</v>
      </c>
      <c r="G56" s="164">
        <f>'Production Summary'!$N$5</f>
        <v>666</v>
      </c>
      <c r="H56" s="164">
        <f>'Production Summary'!$M$5</f>
        <v>27.75</v>
      </c>
      <c r="I56" s="164">
        <v>0</v>
      </c>
      <c r="J56" s="164">
        <f>'Production Summary'!$N$6</f>
        <v>200</v>
      </c>
      <c r="K56" s="328">
        <f>'Production Summary'!$M$6</f>
        <v>7.5</v>
      </c>
      <c r="L56" s="164">
        <v>0</v>
      </c>
      <c r="M56" s="365">
        <f>'Production Summary'!$N$7</f>
        <v>612.72</v>
      </c>
      <c r="N56" s="367">
        <f>'Production Summary'!$M$7</f>
        <v>25.53</v>
      </c>
      <c r="O56" s="164">
        <v>0</v>
      </c>
      <c r="P56" s="164">
        <f>'Production Summary'!$N$8</f>
        <v>780</v>
      </c>
      <c r="Q56" s="164">
        <f>'Production Summary'!$M$8</f>
        <v>65</v>
      </c>
      <c r="R56" s="164">
        <v>0</v>
      </c>
      <c r="S56" s="164">
        <f>'Production Summary'!$N$9</f>
        <v>720</v>
      </c>
      <c r="T56" s="164">
        <f>'Production Summary'!$M$9</f>
        <v>60</v>
      </c>
      <c r="U56" s="164">
        <v>0</v>
      </c>
      <c r="V56" s="164">
        <f>'Production Summary'!$N$10</f>
        <v>876</v>
      </c>
      <c r="W56" s="164">
        <f>'Production Summary'!$M$10</f>
        <v>73</v>
      </c>
      <c r="X56" s="164">
        <v>0</v>
      </c>
      <c r="Y56" s="164">
        <f>'Production Summary'!$N$14</f>
        <v>177</v>
      </c>
      <c r="Z56" s="328">
        <f>'Production Summary'!$M$14</f>
        <v>14.75</v>
      </c>
      <c r="AA56" s="164">
        <v>0</v>
      </c>
      <c r="AB56" s="167">
        <f t="shared" si="37"/>
        <v>126</v>
      </c>
      <c r="AC56" s="164">
        <f>'Production Summary'!$M$16</f>
        <v>21</v>
      </c>
      <c r="AD56" s="164">
        <v>0</v>
      </c>
      <c r="AE56" s="164">
        <f>'Production Summary'!$N$16</f>
        <v>252</v>
      </c>
      <c r="AF56" s="164">
        <f>'Production Summary'!$M$16</f>
        <v>21</v>
      </c>
      <c r="AG56" s="164">
        <v>0</v>
      </c>
      <c r="AH56" s="164">
        <f>'Production Summary'!$N$18</f>
        <v>1035</v>
      </c>
      <c r="AI56" s="164">
        <f>'Production Summary'!$M$18</f>
        <v>17.25</v>
      </c>
      <c r="AJ56" s="164">
        <v>0</v>
      </c>
      <c r="AK56" s="164">
        <f>'Production Summary'!$N$19</f>
        <v>870</v>
      </c>
      <c r="AL56" s="164">
        <f>'Production Summary'!$M$19</f>
        <v>29</v>
      </c>
      <c r="AM56" s="164">
        <v>0</v>
      </c>
      <c r="AN56" s="164">
        <f>'Production Summary'!$N$20</f>
        <v>864</v>
      </c>
      <c r="AO56" s="164">
        <f>'Production Summary'!$M$20</f>
        <v>72</v>
      </c>
      <c r="AP56" s="164">
        <v>0</v>
      </c>
      <c r="AQ56" s="164">
        <f>'Production Summary'!$N$21</f>
        <v>670</v>
      </c>
      <c r="AR56" s="164">
        <f>'Production Summary'!$M$21</f>
        <v>335</v>
      </c>
      <c r="AS56" s="164">
        <v>0</v>
      </c>
      <c r="AT56" s="386">
        <f>'Production Summary'!$N$22</f>
        <v>375</v>
      </c>
      <c r="AU56" s="164">
        <f>'Production Summary'!$N$23</f>
        <v>1050</v>
      </c>
      <c r="AV56" s="164">
        <f>'Production Summary'!$N$25</f>
        <v>300</v>
      </c>
      <c r="AW56" s="164">
        <f>'Production Summary'!$M$25</f>
        <v>25</v>
      </c>
      <c r="AX56" s="164">
        <v>0</v>
      </c>
      <c r="AY56" s="164">
        <f>'Production Summary'!$N$26</f>
        <v>300</v>
      </c>
      <c r="AZ56" s="164">
        <f>'Production Summary'!$M$26</f>
        <v>25</v>
      </c>
      <c r="BA56" s="164">
        <v>0</v>
      </c>
      <c r="BB56" s="164">
        <f>'Production Summary'!$N$28</f>
        <v>777</v>
      </c>
      <c r="BC56" s="164">
        <f>'Production Summary'!$M$28</f>
        <v>12.95</v>
      </c>
      <c r="BD56" s="164">
        <v>0</v>
      </c>
      <c r="BE56" s="164">
        <f>'Production Summary'!$N$29</f>
        <v>612</v>
      </c>
      <c r="BF56" s="164">
        <f>'Production Summary'!$M$29</f>
        <v>51</v>
      </c>
      <c r="BG56" s="164">
        <v>0</v>
      </c>
      <c r="BH56" s="164">
        <f>'Production Summary'!$N$30</f>
        <v>500</v>
      </c>
      <c r="BI56" s="164">
        <f>'Production Summary'!$M$30</f>
        <v>250</v>
      </c>
      <c r="BJ56" s="164">
        <v>0</v>
      </c>
      <c r="BK56" s="386"/>
      <c r="BL56" s="164">
        <f>'Production Summary'!$N$32</f>
        <v>875</v>
      </c>
      <c r="BM56" s="164">
        <f>'Production Summary'!$N$34</f>
        <v>360.59999999999997</v>
      </c>
      <c r="BN56" s="164">
        <f>'Production Summary'!$M$34</f>
        <v>6.01</v>
      </c>
      <c r="BO56" s="164">
        <v>0</v>
      </c>
      <c r="BP56" s="164">
        <f>'Production Summary'!$N$36</f>
        <v>717</v>
      </c>
      <c r="BQ56" s="164">
        <f>'Production Summary'!$M$36</f>
        <v>11.95</v>
      </c>
      <c r="BR56" s="164">
        <v>0</v>
      </c>
      <c r="BS56" s="164">
        <f>'Production Summary'!$N$37</f>
        <v>210</v>
      </c>
      <c r="BT56" s="164">
        <f>'Production Summary'!$M$37</f>
        <v>21</v>
      </c>
      <c r="BU56" s="164">
        <v>0</v>
      </c>
      <c r="BV56" s="164">
        <f>'Production Summary'!$N$38</f>
        <v>280</v>
      </c>
      <c r="BW56" s="164">
        <f>'Production Summary'!$M$38</f>
        <v>28</v>
      </c>
      <c r="BX56" s="164">
        <v>0</v>
      </c>
      <c r="BY56" s="165">
        <f>'Production Summary'!$N$39</f>
        <v>300.38406247988502</v>
      </c>
      <c r="BZ56" s="164">
        <f>'Production Summary'!$M$39</f>
        <v>30.038406247988501</v>
      </c>
      <c r="CA56" s="164">
        <v>0</v>
      </c>
      <c r="CB56" s="164">
        <f>'Production Summary'!$N$40</f>
        <v>131.30000000000001</v>
      </c>
      <c r="CC56" s="164">
        <f>'Production Summary'!$M$40</f>
        <v>13.13</v>
      </c>
      <c r="CD56" s="164">
        <v>0</v>
      </c>
      <c r="CE56" s="164">
        <f>'Production Summary'!$N$42</f>
        <v>1136.3519999999996</v>
      </c>
      <c r="CF56" s="164">
        <f>'Production Summary'!$M$42</f>
        <v>81.167999999999978</v>
      </c>
      <c r="CG56" s="164">
        <v>0</v>
      </c>
      <c r="CH56" s="164">
        <v>0</v>
      </c>
      <c r="CI56" s="164">
        <f>'Production Summary'!$N$43</f>
        <v>184</v>
      </c>
      <c r="CJ56" s="164">
        <v>0</v>
      </c>
      <c r="CK56" s="164">
        <f>'Production Summary'!$N$44</f>
        <v>355</v>
      </c>
      <c r="CL56" s="164">
        <v>0</v>
      </c>
      <c r="CM56" s="375">
        <f>'Production Summary'!$N$45</f>
        <v>1650</v>
      </c>
      <c r="CN56" s="164">
        <f>'Production Summary'!$N$46</f>
        <v>270</v>
      </c>
      <c r="CO56" s="164">
        <f>'Production Summary'!$N$47</f>
        <v>1350</v>
      </c>
      <c r="CP56" s="166"/>
      <c r="CQ56" s="164">
        <f>'Production Summary'!$N$49</f>
        <v>8004.1580041580037</v>
      </c>
      <c r="CR56" s="164">
        <f>'Production Summary'!$M$49</f>
        <v>66.701316701316699</v>
      </c>
      <c r="CS56" s="164">
        <f>'Production Summary'!$N$50</f>
        <v>13331.600831600828</v>
      </c>
      <c r="CT56" s="164">
        <f>'Production Summary'!$M$50</f>
        <v>148.1288981288981</v>
      </c>
      <c r="CU56" s="164">
        <f>'Production Summary'!$N$51</f>
        <v>12785.862785862784</v>
      </c>
      <c r="CV56" s="164">
        <f>'Production Summary'!$M$51</f>
        <v>355.16285516285512</v>
      </c>
      <c r="CW56" s="164">
        <f>'Production Summary'!$N$52</f>
        <v>12629.937629937627</v>
      </c>
      <c r="CX56" s="164">
        <f>'Production Summary'!$M$52</f>
        <v>701.66320166320156</v>
      </c>
      <c r="CY56" s="164">
        <f>'Production Summary'!$N$53</f>
        <v>12396.049896049895</v>
      </c>
      <c r="CZ56" s="164">
        <f>'Production Summary'!$M$53</f>
        <v>688.66943866943859</v>
      </c>
      <c r="DA56" s="164">
        <f>'Production Summary'!$N$54</f>
        <v>13799.376299376298</v>
      </c>
      <c r="DB56" s="164">
        <f>'Production Summary'!$M$54</f>
        <v>766.63201663201653</v>
      </c>
      <c r="DC56" s="531">
        <f>'Production Summary'!$N$60</f>
        <v>12863.825363825363</v>
      </c>
      <c r="DD56" s="531">
        <f>'Production Summary'!$M$60</f>
        <v>714.65696465696465</v>
      </c>
      <c r="DE56" s="167">
        <f>'Production Summary'!$N$59</f>
        <v>11148.648648648648</v>
      </c>
      <c r="DF56" s="531">
        <f>'Production Summary'!$M$59</f>
        <v>619.36936936936934</v>
      </c>
      <c r="DG56" s="164">
        <f>'Production Summary'!$N$55</f>
        <v>13842.68884268884</v>
      </c>
      <c r="DH56" s="164">
        <f>'Production Summary'!$M$55</f>
        <v>3460.67221067221</v>
      </c>
      <c r="DI56" s="164">
        <f>'Production Summary'!$N$56</f>
        <v>13097.713097713096</v>
      </c>
      <c r="DJ56" s="164">
        <f>'Production Summary'!$M$56</f>
        <v>163.72141372141371</v>
      </c>
      <c r="DK56" s="164">
        <f>'Production Summary'!$N$57</f>
        <v>14189.189189189186</v>
      </c>
      <c r="DL56" s="164">
        <f>'Production Summary'!$M$57</f>
        <v>394.14414414414409</v>
      </c>
      <c r="DM56" s="164">
        <f>'Production Summary'!$N$58</f>
        <v>14017.671517671517</v>
      </c>
      <c r="DN56" s="164">
        <f>'Production Summary'!$M$58</f>
        <v>778.75952875952873</v>
      </c>
      <c r="DO56" s="167">
        <f>'Production Summary'!$N$61</f>
        <v>4500</v>
      </c>
      <c r="DP56" s="531">
        <f>'Production Summary'!$M$61</f>
        <v>750</v>
      </c>
      <c r="DQ56" s="164">
        <v>0</v>
      </c>
      <c r="DR56" s="164">
        <f>'Production Summary'!$N$62</f>
        <v>8900</v>
      </c>
      <c r="DS56" s="164">
        <f>'Production Summary'!$N$70</f>
        <v>300</v>
      </c>
      <c r="DT56" s="328">
        <f>'Production Summary'!$M$70</f>
        <v>25</v>
      </c>
      <c r="DU56" s="164">
        <v>0</v>
      </c>
      <c r="DV56" s="164">
        <f>'Production Summary'!$N$71</f>
        <v>150</v>
      </c>
      <c r="DW56" s="164">
        <v>0</v>
      </c>
      <c r="DX56" s="164">
        <f>'Production Summary'!$N$64</f>
        <v>192</v>
      </c>
      <c r="DY56" s="164">
        <v>0</v>
      </c>
      <c r="DZ56" s="167">
        <f>'Production Summary'!$N$65</f>
        <v>384</v>
      </c>
      <c r="EA56" s="164">
        <v>0</v>
      </c>
      <c r="EB56" s="167">
        <f>'Production Summary'!$N$66</f>
        <v>192</v>
      </c>
      <c r="EC56" s="164">
        <v>0</v>
      </c>
      <c r="ED56" s="164">
        <f>'Production Summary'!$N$67</f>
        <v>96</v>
      </c>
      <c r="EE56" s="164">
        <v>0</v>
      </c>
      <c r="EF56" s="164">
        <f>'Production Summary'!$N$68</f>
        <v>96</v>
      </c>
      <c r="EG56" s="164">
        <v>0</v>
      </c>
      <c r="EH56" s="164">
        <f>'Production Summary'!$N$69</f>
        <v>340</v>
      </c>
      <c r="EI56" s="101">
        <f t="shared" si="105"/>
        <v>704640818.65389717</v>
      </c>
      <c r="EJ56" s="3"/>
      <c r="EK56" s="3"/>
      <c r="ER56" s="64" t="s">
        <v>72</v>
      </c>
      <c r="ES56" s="61" t="str">
        <f t="shared" si="106"/>
        <v/>
      </c>
      <c r="ET56" s="24">
        <f t="shared" si="34"/>
        <v>704640818.65389717</v>
      </c>
    </row>
    <row r="57" spans="1:150" ht="15" customHeight="1">
      <c r="A57" t="b">
        <f>C57=Bhilai!C57</f>
        <v>1</v>
      </c>
      <c r="B57" s="65">
        <f t="shared" si="35"/>
        <v>52</v>
      </c>
      <c r="C57" s="162" t="str">
        <f>IF(Bhilai!C57="","",Bhilai!C57)</f>
        <v/>
      </c>
      <c r="D57" s="164">
        <f>'Production Summary'!$N$4</f>
        <v>666</v>
      </c>
      <c r="E57" s="164">
        <f>'Production Summary'!$M$4</f>
        <v>27.75</v>
      </c>
      <c r="F57" s="164">
        <v>0</v>
      </c>
      <c r="G57" s="164">
        <f>'Production Summary'!$N$5</f>
        <v>666</v>
      </c>
      <c r="H57" s="164">
        <f>'Production Summary'!$M$5</f>
        <v>27.75</v>
      </c>
      <c r="I57" s="164">
        <v>0</v>
      </c>
      <c r="J57" s="164">
        <f>'Production Summary'!$N$6</f>
        <v>200</v>
      </c>
      <c r="K57" s="328">
        <f>'Production Summary'!$M$6</f>
        <v>7.5</v>
      </c>
      <c r="L57" s="164">
        <v>0</v>
      </c>
      <c r="M57" s="365">
        <f>'Production Summary'!$N$7</f>
        <v>612.72</v>
      </c>
      <c r="N57" s="367">
        <f>'Production Summary'!$M$7</f>
        <v>25.53</v>
      </c>
      <c r="O57" s="164">
        <v>0</v>
      </c>
      <c r="P57" s="164">
        <f>'Production Summary'!$N$8</f>
        <v>780</v>
      </c>
      <c r="Q57" s="164">
        <f>'Production Summary'!$M$8</f>
        <v>65</v>
      </c>
      <c r="R57" s="164">
        <v>0</v>
      </c>
      <c r="S57" s="164">
        <f>'Production Summary'!$N$9</f>
        <v>720</v>
      </c>
      <c r="T57" s="164">
        <f>'Production Summary'!$M$9</f>
        <v>60</v>
      </c>
      <c r="U57" s="164">
        <v>0</v>
      </c>
      <c r="V57" s="164">
        <f>'Production Summary'!$N$10</f>
        <v>876</v>
      </c>
      <c r="W57" s="164">
        <f>'Production Summary'!$M$10</f>
        <v>73</v>
      </c>
      <c r="X57" s="164">
        <v>0</v>
      </c>
      <c r="Y57" s="164">
        <f>'Production Summary'!$N$14</f>
        <v>177</v>
      </c>
      <c r="Z57" s="328">
        <f>'Production Summary'!$M$14</f>
        <v>14.75</v>
      </c>
      <c r="AA57" s="164">
        <v>0</v>
      </c>
      <c r="AB57" s="167">
        <f t="shared" si="37"/>
        <v>126</v>
      </c>
      <c r="AC57" s="164">
        <f>'Production Summary'!$M$16</f>
        <v>21</v>
      </c>
      <c r="AD57" s="164">
        <v>0</v>
      </c>
      <c r="AE57" s="164">
        <f>'Production Summary'!$N$16</f>
        <v>252</v>
      </c>
      <c r="AF57" s="164">
        <f>'Production Summary'!$M$16</f>
        <v>21</v>
      </c>
      <c r="AG57" s="164">
        <v>0</v>
      </c>
      <c r="AH57" s="164">
        <f>'Production Summary'!$N$18</f>
        <v>1035</v>
      </c>
      <c r="AI57" s="164">
        <f>'Production Summary'!$M$18</f>
        <v>17.25</v>
      </c>
      <c r="AJ57" s="164">
        <v>0</v>
      </c>
      <c r="AK57" s="164">
        <f>'Production Summary'!$N$19</f>
        <v>870</v>
      </c>
      <c r="AL57" s="164">
        <f>'Production Summary'!$M$19</f>
        <v>29</v>
      </c>
      <c r="AM57" s="164">
        <v>0</v>
      </c>
      <c r="AN57" s="164">
        <f>'Production Summary'!$N$20</f>
        <v>864</v>
      </c>
      <c r="AO57" s="164">
        <f>'Production Summary'!$M$20</f>
        <v>72</v>
      </c>
      <c r="AP57" s="164">
        <v>0</v>
      </c>
      <c r="AQ57" s="164">
        <f>'Production Summary'!$N$21</f>
        <v>670</v>
      </c>
      <c r="AR57" s="164">
        <f>'Production Summary'!$M$21</f>
        <v>335</v>
      </c>
      <c r="AS57" s="164">
        <v>0</v>
      </c>
      <c r="AT57" s="386">
        <f>'Production Summary'!$N$22</f>
        <v>375</v>
      </c>
      <c r="AU57" s="164">
        <f>'Production Summary'!$N$23</f>
        <v>1050</v>
      </c>
      <c r="AV57" s="164">
        <f>'Production Summary'!$N$25</f>
        <v>300</v>
      </c>
      <c r="AW57" s="164">
        <f>'Production Summary'!$M$25</f>
        <v>25</v>
      </c>
      <c r="AX57" s="164">
        <v>0</v>
      </c>
      <c r="AY57" s="164">
        <f>'Production Summary'!$N$26</f>
        <v>300</v>
      </c>
      <c r="AZ57" s="164">
        <f>'Production Summary'!$M$26</f>
        <v>25</v>
      </c>
      <c r="BA57" s="164">
        <v>0</v>
      </c>
      <c r="BB57" s="164">
        <f>'Production Summary'!$N$28</f>
        <v>777</v>
      </c>
      <c r="BC57" s="164">
        <f>'Production Summary'!$M$28</f>
        <v>12.95</v>
      </c>
      <c r="BD57" s="164">
        <v>0</v>
      </c>
      <c r="BE57" s="164">
        <f>'Production Summary'!$N$29</f>
        <v>612</v>
      </c>
      <c r="BF57" s="164">
        <f>'Production Summary'!$M$29</f>
        <v>51</v>
      </c>
      <c r="BG57" s="164">
        <v>0</v>
      </c>
      <c r="BH57" s="164">
        <f>'Production Summary'!$N$30</f>
        <v>500</v>
      </c>
      <c r="BI57" s="164">
        <f>'Production Summary'!$M$30</f>
        <v>250</v>
      </c>
      <c r="BJ57" s="164">
        <v>0</v>
      </c>
      <c r="BK57" s="386"/>
      <c r="BL57" s="164">
        <f>'Production Summary'!$N$32</f>
        <v>875</v>
      </c>
      <c r="BM57" s="164">
        <f>'Production Summary'!$N$34</f>
        <v>360.59999999999997</v>
      </c>
      <c r="BN57" s="164">
        <f>'Production Summary'!$M$34</f>
        <v>6.01</v>
      </c>
      <c r="BO57" s="164">
        <v>0</v>
      </c>
      <c r="BP57" s="164">
        <f>'Production Summary'!$N$36</f>
        <v>717</v>
      </c>
      <c r="BQ57" s="164">
        <f>'Production Summary'!$M$36</f>
        <v>11.95</v>
      </c>
      <c r="BR57" s="164">
        <v>0</v>
      </c>
      <c r="BS57" s="164">
        <f>'Production Summary'!$N$37</f>
        <v>210</v>
      </c>
      <c r="BT57" s="164">
        <f>'Production Summary'!$M$37</f>
        <v>21</v>
      </c>
      <c r="BU57" s="164">
        <v>0</v>
      </c>
      <c r="BV57" s="164">
        <f>'Production Summary'!$N$38</f>
        <v>280</v>
      </c>
      <c r="BW57" s="164">
        <f>'Production Summary'!$M$38</f>
        <v>28</v>
      </c>
      <c r="BX57" s="164">
        <v>0</v>
      </c>
      <c r="BY57" s="165">
        <f>'Production Summary'!$N$39</f>
        <v>300.38406247988502</v>
      </c>
      <c r="BZ57" s="164">
        <f>'Production Summary'!$M$39</f>
        <v>30.038406247988501</v>
      </c>
      <c r="CA57" s="164">
        <v>0</v>
      </c>
      <c r="CB57" s="164">
        <f>'Production Summary'!$N$40</f>
        <v>131.30000000000001</v>
      </c>
      <c r="CC57" s="164">
        <f>'Production Summary'!$M$40</f>
        <v>13.13</v>
      </c>
      <c r="CD57" s="164">
        <v>0</v>
      </c>
      <c r="CE57" s="164">
        <f>'Production Summary'!$N$42</f>
        <v>1136.3519999999996</v>
      </c>
      <c r="CF57" s="164">
        <f>'Production Summary'!$M$42</f>
        <v>81.167999999999978</v>
      </c>
      <c r="CG57" s="164">
        <v>0</v>
      </c>
      <c r="CH57" s="164">
        <v>0</v>
      </c>
      <c r="CI57" s="164">
        <f>'Production Summary'!$N$43</f>
        <v>184</v>
      </c>
      <c r="CJ57" s="164">
        <v>0</v>
      </c>
      <c r="CK57" s="164">
        <f>'Production Summary'!$N$44</f>
        <v>355</v>
      </c>
      <c r="CL57" s="164">
        <v>0</v>
      </c>
      <c r="CM57" s="375">
        <f>'Production Summary'!$N$45</f>
        <v>1650</v>
      </c>
      <c r="CN57" s="164">
        <f>'Production Summary'!$N$46</f>
        <v>270</v>
      </c>
      <c r="CO57" s="164">
        <f>'Production Summary'!$N$47</f>
        <v>1350</v>
      </c>
      <c r="CP57" s="166"/>
      <c r="CQ57" s="164">
        <f>'Production Summary'!$N$49</f>
        <v>8004.1580041580037</v>
      </c>
      <c r="CR57" s="164">
        <f>'Production Summary'!$M$49</f>
        <v>66.701316701316699</v>
      </c>
      <c r="CS57" s="164">
        <f>'Production Summary'!$N$50</f>
        <v>13331.600831600828</v>
      </c>
      <c r="CT57" s="164">
        <f>'Production Summary'!$M$50</f>
        <v>148.1288981288981</v>
      </c>
      <c r="CU57" s="164">
        <f>'Production Summary'!$N$51</f>
        <v>12785.862785862784</v>
      </c>
      <c r="CV57" s="164">
        <f>'Production Summary'!$M$51</f>
        <v>355.16285516285512</v>
      </c>
      <c r="CW57" s="164">
        <f>'Production Summary'!$N$52</f>
        <v>12629.937629937627</v>
      </c>
      <c r="CX57" s="164">
        <f>'Production Summary'!$M$52</f>
        <v>701.66320166320156</v>
      </c>
      <c r="CY57" s="164">
        <f>'Production Summary'!$N$53</f>
        <v>12396.049896049895</v>
      </c>
      <c r="CZ57" s="164">
        <f>'Production Summary'!$M$53</f>
        <v>688.66943866943859</v>
      </c>
      <c r="DA57" s="164">
        <f>'Production Summary'!$N$54</f>
        <v>13799.376299376298</v>
      </c>
      <c r="DB57" s="164">
        <f>'Production Summary'!$M$54</f>
        <v>766.63201663201653</v>
      </c>
      <c r="DC57" s="531">
        <f>'Production Summary'!$N$60</f>
        <v>12863.825363825363</v>
      </c>
      <c r="DD57" s="531">
        <f>'Production Summary'!$M$60</f>
        <v>714.65696465696465</v>
      </c>
      <c r="DE57" s="167">
        <f>'Production Summary'!$N$59</f>
        <v>11148.648648648648</v>
      </c>
      <c r="DF57" s="531">
        <f>'Production Summary'!$M$59</f>
        <v>619.36936936936934</v>
      </c>
      <c r="DG57" s="164">
        <f>'Production Summary'!$N$55</f>
        <v>13842.68884268884</v>
      </c>
      <c r="DH57" s="164">
        <f>'Production Summary'!$M$55</f>
        <v>3460.67221067221</v>
      </c>
      <c r="DI57" s="164">
        <f>'Production Summary'!$N$56</f>
        <v>13097.713097713096</v>
      </c>
      <c r="DJ57" s="164">
        <f>'Production Summary'!$M$56</f>
        <v>163.72141372141371</v>
      </c>
      <c r="DK57" s="164">
        <f>'Production Summary'!$N$57</f>
        <v>14189.189189189186</v>
      </c>
      <c r="DL57" s="164">
        <f>'Production Summary'!$M$57</f>
        <v>394.14414414414409</v>
      </c>
      <c r="DM57" s="164">
        <f>'Production Summary'!$N$58</f>
        <v>14017.671517671517</v>
      </c>
      <c r="DN57" s="164">
        <f>'Production Summary'!$M$58</f>
        <v>778.75952875952873</v>
      </c>
      <c r="DO57" s="167">
        <f>'Production Summary'!$N$61</f>
        <v>4500</v>
      </c>
      <c r="DP57" s="531">
        <f>'Production Summary'!$M$61</f>
        <v>750</v>
      </c>
      <c r="DQ57" s="164">
        <v>0</v>
      </c>
      <c r="DR57" s="164">
        <f>'Production Summary'!$N$62</f>
        <v>8900</v>
      </c>
      <c r="DS57" s="164">
        <f>'Production Summary'!$N$70</f>
        <v>300</v>
      </c>
      <c r="DT57" s="328">
        <f>'Production Summary'!$M$70</f>
        <v>25</v>
      </c>
      <c r="DU57" s="164">
        <v>0</v>
      </c>
      <c r="DV57" s="164">
        <f>'Production Summary'!$N$71</f>
        <v>150</v>
      </c>
      <c r="DW57" s="164">
        <v>0</v>
      </c>
      <c r="DX57" s="164">
        <f>'Production Summary'!$N$64</f>
        <v>192</v>
      </c>
      <c r="DY57" s="164">
        <v>0</v>
      </c>
      <c r="DZ57" s="167">
        <f>'Production Summary'!$N$65</f>
        <v>384</v>
      </c>
      <c r="EA57" s="164">
        <v>0</v>
      </c>
      <c r="EB57" s="167">
        <f>'Production Summary'!$N$66</f>
        <v>192</v>
      </c>
      <c r="EC57" s="164">
        <v>0</v>
      </c>
      <c r="ED57" s="164">
        <f>'Production Summary'!$N$67</f>
        <v>96</v>
      </c>
      <c r="EE57" s="164">
        <v>0</v>
      </c>
      <c r="EF57" s="164">
        <f>'Production Summary'!$N$68</f>
        <v>96</v>
      </c>
      <c r="EG57" s="164">
        <v>0</v>
      </c>
      <c r="EH57" s="164">
        <f>'Production Summary'!$N$69</f>
        <v>340</v>
      </c>
      <c r="EI57" s="101">
        <f t="shared" si="105"/>
        <v>704640818.65389717</v>
      </c>
      <c r="EJ57" s="3"/>
      <c r="EK57" s="3"/>
      <c r="ER57" s="64" t="s">
        <v>73</v>
      </c>
      <c r="ES57" s="61" t="str">
        <f t="shared" si="106"/>
        <v/>
      </c>
      <c r="ET57" s="24">
        <f t="shared" si="34"/>
        <v>704640818.65389717</v>
      </c>
    </row>
    <row r="58" spans="1:150" ht="15" customHeight="1">
      <c r="A58" t="b">
        <f>C58=Bhilai!C58</f>
        <v>1</v>
      </c>
      <c r="B58" s="65">
        <f t="shared" si="35"/>
        <v>53</v>
      </c>
      <c r="C58" s="162" t="str">
        <f>IF(Bhilai!C58="","",Bhilai!C58)</f>
        <v/>
      </c>
      <c r="D58" s="164">
        <f>'Production Summary'!$N$4</f>
        <v>666</v>
      </c>
      <c r="E58" s="164">
        <f>'Production Summary'!$M$4</f>
        <v>27.75</v>
      </c>
      <c r="F58" s="164">
        <v>0</v>
      </c>
      <c r="G58" s="164">
        <f>'Production Summary'!$N$5</f>
        <v>666</v>
      </c>
      <c r="H58" s="164">
        <f>'Production Summary'!$M$5</f>
        <v>27.75</v>
      </c>
      <c r="I58" s="164">
        <v>0</v>
      </c>
      <c r="J58" s="164">
        <f>'Production Summary'!$N$6</f>
        <v>200</v>
      </c>
      <c r="K58" s="328">
        <f>'Production Summary'!$M$6</f>
        <v>7.5</v>
      </c>
      <c r="L58" s="164">
        <v>0</v>
      </c>
      <c r="M58" s="365">
        <f>'Production Summary'!$N$7</f>
        <v>612.72</v>
      </c>
      <c r="N58" s="367">
        <f>'Production Summary'!$M$7</f>
        <v>25.53</v>
      </c>
      <c r="O58" s="164">
        <v>0</v>
      </c>
      <c r="P58" s="164">
        <f>'Production Summary'!$N$8</f>
        <v>780</v>
      </c>
      <c r="Q58" s="164">
        <f>'Production Summary'!$M$8</f>
        <v>65</v>
      </c>
      <c r="R58" s="164">
        <v>0</v>
      </c>
      <c r="S58" s="164">
        <f>'Production Summary'!$N$9</f>
        <v>720</v>
      </c>
      <c r="T58" s="164">
        <f>'Production Summary'!$M$9</f>
        <v>60</v>
      </c>
      <c r="U58" s="164">
        <v>0</v>
      </c>
      <c r="V58" s="164">
        <f>'Production Summary'!$N$10</f>
        <v>876</v>
      </c>
      <c r="W58" s="164">
        <f>'Production Summary'!$M$10</f>
        <v>73</v>
      </c>
      <c r="X58" s="164">
        <v>0</v>
      </c>
      <c r="Y58" s="164">
        <f>'Production Summary'!$N$14</f>
        <v>177</v>
      </c>
      <c r="Z58" s="328">
        <f>'Production Summary'!$M$14</f>
        <v>14.75</v>
      </c>
      <c r="AA58" s="164">
        <v>0</v>
      </c>
      <c r="AB58" s="167">
        <f t="shared" si="37"/>
        <v>126</v>
      </c>
      <c r="AC58" s="164">
        <f>'Production Summary'!$M$16</f>
        <v>21</v>
      </c>
      <c r="AD58" s="164">
        <v>0</v>
      </c>
      <c r="AE58" s="164">
        <f>'Production Summary'!$N$16</f>
        <v>252</v>
      </c>
      <c r="AF58" s="164">
        <f>'Production Summary'!$M$16</f>
        <v>21</v>
      </c>
      <c r="AG58" s="164">
        <v>0</v>
      </c>
      <c r="AH58" s="164">
        <f>'Production Summary'!$N$18</f>
        <v>1035</v>
      </c>
      <c r="AI58" s="164">
        <f>'Production Summary'!$M$18</f>
        <v>17.25</v>
      </c>
      <c r="AJ58" s="164">
        <v>0</v>
      </c>
      <c r="AK58" s="164">
        <f>'Production Summary'!$N$19</f>
        <v>870</v>
      </c>
      <c r="AL58" s="164">
        <f>'Production Summary'!$M$19</f>
        <v>29</v>
      </c>
      <c r="AM58" s="164">
        <v>0</v>
      </c>
      <c r="AN58" s="164">
        <f>'Production Summary'!$N$20</f>
        <v>864</v>
      </c>
      <c r="AO58" s="164">
        <f>'Production Summary'!$M$20</f>
        <v>72</v>
      </c>
      <c r="AP58" s="164">
        <v>0</v>
      </c>
      <c r="AQ58" s="164">
        <f>'Production Summary'!$N$21</f>
        <v>670</v>
      </c>
      <c r="AR58" s="164">
        <f>'Production Summary'!$M$21</f>
        <v>335</v>
      </c>
      <c r="AS58" s="164">
        <v>0</v>
      </c>
      <c r="AT58" s="386">
        <f>'Production Summary'!$N$22</f>
        <v>375</v>
      </c>
      <c r="AU58" s="164">
        <f>'Production Summary'!$N$23</f>
        <v>1050</v>
      </c>
      <c r="AV58" s="164">
        <f>'Production Summary'!$N$25</f>
        <v>300</v>
      </c>
      <c r="AW58" s="164">
        <f>'Production Summary'!$M$25</f>
        <v>25</v>
      </c>
      <c r="AX58" s="164">
        <v>0</v>
      </c>
      <c r="AY58" s="164">
        <f>'Production Summary'!$N$26</f>
        <v>300</v>
      </c>
      <c r="AZ58" s="164">
        <f>'Production Summary'!$M$26</f>
        <v>25</v>
      </c>
      <c r="BA58" s="164">
        <v>0</v>
      </c>
      <c r="BB58" s="164">
        <f>'Production Summary'!$N$28</f>
        <v>777</v>
      </c>
      <c r="BC58" s="164">
        <f>'Production Summary'!$M$28</f>
        <v>12.95</v>
      </c>
      <c r="BD58" s="164">
        <v>0</v>
      </c>
      <c r="BE58" s="164">
        <f>'Production Summary'!$N$29</f>
        <v>612</v>
      </c>
      <c r="BF58" s="164">
        <f>'Production Summary'!$M$29</f>
        <v>51</v>
      </c>
      <c r="BG58" s="164">
        <v>0</v>
      </c>
      <c r="BH58" s="164">
        <f>'Production Summary'!$N$30</f>
        <v>500</v>
      </c>
      <c r="BI58" s="164">
        <f>'Production Summary'!$M$30</f>
        <v>250</v>
      </c>
      <c r="BJ58" s="164">
        <v>0</v>
      </c>
      <c r="BK58" s="386"/>
      <c r="BL58" s="164">
        <f>'Production Summary'!$N$32</f>
        <v>875</v>
      </c>
      <c r="BM58" s="164">
        <f>'Production Summary'!$N$34</f>
        <v>360.59999999999997</v>
      </c>
      <c r="BN58" s="164">
        <f>'Production Summary'!$M$34</f>
        <v>6.01</v>
      </c>
      <c r="BO58" s="164">
        <v>0</v>
      </c>
      <c r="BP58" s="164">
        <f>'Production Summary'!$N$36</f>
        <v>717</v>
      </c>
      <c r="BQ58" s="164">
        <f>'Production Summary'!$M$36</f>
        <v>11.95</v>
      </c>
      <c r="BR58" s="164">
        <v>0</v>
      </c>
      <c r="BS58" s="164">
        <f>'Production Summary'!$N$37</f>
        <v>210</v>
      </c>
      <c r="BT58" s="164">
        <f>'Production Summary'!$M$37</f>
        <v>21</v>
      </c>
      <c r="BU58" s="164">
        <v>0</v>
      </c>
      <c r="BV58" s="164">
        <f>'Production Summary'!$N$38</f>
        <v>280</v>
      </c>
      <c r="BW58" s="164">
        <f>'Production Summary'!$M$38</f>
        <v>28</v>
      </c>
      <c r="BX58" s="164">
        <v>0</v>
      </c>
      <c r="BY58" s="165">
        <f>'Production Summary'!$N$39</f>
        <v>300.38406247988502</v>
      </c>
      <c r="BZ58" s="164">
        <f>'Production Summary'!$M$39</f>
        <v>30.038406247988501</v>
      </c>
      <c r="CA58" s="164">
        <v>0</v>
      </c>
      <c r="CB58" s="164">
        <f>'Production Summary'!$N$40</f>
        <v>131.30000000000001</v>
      </c>
      <c r="CC58" s="164">
        <f>'Production Summary'!$M$40</f>
        <v>13.13</v>
      </c>
      <c r="CD58" s="164">
        <v>0</v>
      </c>
      <c r="CE58" s="164">
        <f>'Production Summary'!$N$42</f>
        <v>1136.3519999999996</v>
      </c>
      <c r="CF58" s="164">
        <f>'Production Summary'!$M$42</f>
        <v>81.167999999999978</v>
      </c>
      <c r="CG58" s="164">
        <v>0</v>
      </c>
      <c r="CH58" s="164">
        <v>0</v>
      </c>
      <c r="CI58" s="164">
        <f>'Production Summary'!$N$43</f>
        <v>184</v>
      </c>
      <c r="CJ58" s="164">
        <v>0</v>
      </c>
      <c r="CK58" s="164">
        <f>'Production Summary'!$N$44</f>
        <v>355</v>
      </c>
      <c r="CL58" s="164">
        <v>0</v>
      </c>
      <c r="CM58" s="375">
        <f>'Production Summary'!$N$45</f>
        <v>1650</v>
      </c>
      <c r="CN58" s="164">
        <f>'Production Summary'!$N$46</f>
        <v>270</v>
      </c>
      <c r="CO58" s="164">
        <f>'Production Summary'!$N$47</f>
        <v>1350</v>
      </c>
      <c r="CP58" s="166"/>
      <c r="CQ58" s="164">
        <f>'Production Summary'!$N$49</f>
        <v>8004.1580041580037</v>
      </c>
      <c r="CR58" s="164">
        <f>'Production Summary'!$M$49</f>
        <v>66.701316701316699</v>
      </c>
      <c r="CS58" s="164">
        <f>'Production Summary'!$N$50</f>
        <v>13331.600831600828</v>
      </c>
      <c r="CT58" s="164">
        <f>'Production Summary'!$M$50</f>
        <v>148.1288981288981</v>
      </c>
      <c r="CU58" s="164">
        <f>'Production Summary'!$N$51</f>
        <v>12785.862785862784</v>
      </c>
      <c r="CV58" s="164">
        <f>'Production Summary'!$M$51</f>
        <v>355.16285516285512</v>
      </c>
      <c r="CW58" s="164">
        <f>'Production Summary'!$N$52</f>
        <v>12629.937629937627</v>
      </c>
      <c r="CX58" s="164">
        <f>'Production Summary'!$M$52</f>
        <v>701.66320166320156</v>
      </c>
      <c r="CY58" s="164">
        <f>'Production Summary'!$N$53</f>
        <v>12396.049896049895</v>
      </c>
      <c r="CZ58" s="164">
        <f>'Production Summary'!$M$53</f>
        <v>688.66943866943859</v>
      </c>
      <c r="DA58" s="164">
        <f>'Production Summary'!$N$54</f>
        <v>13799.376299376298</v>
      </c>
      <c r="DB58" s="164">
        <f>'Production Summary'!$M$54</f>
        <v>766.63201663201653</v>
      </c>
      <c r="DC58" s="531">
        <f>'Production Summary'!$N$60</f>
        <v>12863.825363825363</v>
      </c>
      <c r="DD58" s="531">
        <f>'Production Summary'!$M$60</f>
        <v>714.65696465696465</v>
      </c>
      <c r="DE58" s="167">
        <f>'Production Summary'!$N$59</f>
        <v>11148.648648648648</v>
      </c>
      <c r="DF58" s="531">
        <f>'Production Summary'!$M$59</f>
        <v>619.36936936936934</v>
      </c>
      <c r="DG58" s="164">
        <f>'Production Summary'!$N$55</f>
        <v>13842.68884268884</v>
      </c>
      <c r="DH58" s="164">
        <f>'Production Summary'!$M$55</f>
        <v>3460.67221067221</v>
      </c>
      <c r="DI58" s="164">
        <f>'Production Summary'!$N$56</f>
        <v>13097.713097713096</v>
      </c>
      <c r="DJ58" s="164">
        <f>'Production Summary'!$M$56</f>
        <v>163.72141372141371</v>
      </c>
      <c r="DK58" s="164">
        <f>'Production Summary'!$N$57</f>
        <v>14189.189189189186</v>
      </c>
      <c r="DL58" s="164">
        <f>'Production Summary'!$M$57</f>
        <v>394.14414414414409</v>
      </c>
      <c r="DM58" s="164">
        <f>'Production Summary'!$N$58</f>
        <v>14017.671517671517</v>
      </c>
      <c r="DN58" s="164">
        <f>'Production Summary'!$M$58</f>
        <v>778.75952875952873</v>
      </c>
      <c r="DO58" s="167">
        <f>'Production Summary'!$N$61</f>
        <v>4500</v>
      </c>
      <c r="DP58" s="531">
        <f>'Production Summary'!$M$61</f>
        <v>750</v>
      </c>
      <c r="DQ58" s="164">
        <v>0</v>
      </c>
      <c r="DR58" s="164">
        <f>'Production Summary'!$N$62</f>
        <v>8900</v>
      </c>
      <c r="DS58" s="164">
        <f>'Production Summary'!$N$70</f>
        <v>300</v>
      </c>
      <c r="DT58" s="328">
        <f>'Production Summary'!$M$70</f>
        <v>25</v>
      </c>
      <c r="DU58" s="164">
        <v>0</v>
      </c>
      <c r="DV58" s="164">
        <f>'Production Summary'!$N$71</f>
        <v>150</v>
      </c>
      <c r="DW58" s="164">
        <v>0</v>
      </c>
      <c r="DX58" s="164">
        <f>'Production Summary'!$N$64</f>
        <v>192</v>
      </c>
      <c r="DY58" s="164">
        <v>0</v>
      </c>
      <c r="DZ58" s="167">
        <f>'Production Summary'!$N$65</f>
        <v>384</v>
      </c>
      <c r="EA58" s="164">
        <v>0</v>
      </c>
      <c r="EB58" s="167">
        <f>'Production Summary'!$N$66</f>
        <v>192</v>
      </c>
      <c r="EC58" s="164">
        <v>0</v>
      </c>
      <c r="ED58" s="164">
        <f>'Production Summary'!$N$67</f>
        <v>96</v>
      </c>
      <c r="EE58" s="164">
        <v>0</v>
      </c>
      <c r="EF58" s="164">
        <f>'Production Summary'!$N$68</f>
        <v>96</v>
      </c>
      <c r="EG58" s="164">
        <v>0</v>
      </c>
      <c r="EH58" s="164">
        <f>'Production Summary'!$N$69</f>
        <v>340</v>
      </c>
      <c r="EI58" s="101">
        <f t="shared" si="105"/>
        <v>704640818.65389717</v>
      </c>
      <c r="EJ58" s="3"/>
      <c r="EK58" s="3"/>
      <c r="ER58" s="64" t="s">
        <v>74</v>
      </c>
      <c r="ES58" s="61" t="str">
        <f t="shared" si="106"/>
        <v/>
      </c>
      <c r="ET58" s="24">
        <f t="shared" si="34"/>
        <v>704640818.65389717</v>
      </c>
    </row>
    <row r="59" spans="1:150" ht="15" customHeight="1">
      <c r="A59" t="b">
        <f>C59=Bhilai!C59</f>
        <v>1</v>
      </c>
      <c r="B59" s="65">
        <f t="shared" si="35"/>
        <v>54</v>
      </c>
      <c r="C59" s="162" t="str">
        <f>IF(Bhilai!C59="","",Bhilai!C59)</f>
        <v/>
      </c>
      <c r="D59" s="164">
        <f>'Production Summary'!$N$4</f>
        <v>666</v>
      </c>
      <c r="E59" s="164">
        <f>'Production Summary'!$M$4</f>
        <v>27.75</v>
      </c>
      <c r="F59" s="164">
        <v>0</v>
      </c>
      <c r="G59" s="164">
        <f>'Production Summary'!$N$5</f>
        <v>666</v>
      </c>
      <c r="H59" s="164">
        <f>'Production Summary'!$M$5</f>
        <v>27.75</v>
      </c>
      <c r="I59" s="164">
        <v>0</v>
      </c>
      <c r="J59" s="164">
        <f>'Production Summary'!$N$6</f>
        <v>200</v>
      </c>
      <c r="K59" s="328">
        <f>'Production Summary'!$M$6</f>
        <v>7.5</v>
      </c>
      <c r="L59" s="164">
        <v>0</v>
      </c>
      <c r="M59" s="365">
        <f>'Production Summary'!$N$7</f>
        <v>612.72</v>
      </c>
      <c r="N59" s="367">
        <f>'Production Summary'!$M$7</f>
        <v>25.53</v>
      </c>
      <c r="O59" s="164">
        <v>0</v>
      </c>
      <c r="P59" s="164">
        <f>'Production Summary'!$N$8</f>
        <v>780</v>
      </c>
      <c r="Q59" s="164">
        <f>'Production Summary'!$M$8</f>
        <v>65</v>
      </c>
      <c r="R59" s="164">
        <v>0</v>
      </c>
      <c r="S59" s="164">
        <f>'Production Summary'!$N$9</f>
        <v>720</v>
      </c>
      <c r="T59" s="164">
        <f>'Production Summary'!$M$9</f>
        <v>60</v>
      </c>
      <c r="U59" s="164">
        <v>0</v>
      </c>
      <c r="V59" s="164">
        <f>'Production Summary'!$N$10</f>
        <v>876</v>
      </c>
      <c r="W59" s="164">
        <f>'Production Summary'!$M$10</f>
        <v>73</v>
      </c>
      <c r="X59" s="164">
        <v>0</v>
      </c>
      <c r="Y59" s="164">
        <f>'Production Summary'!$N$14</f>
        <v>177</v>
      </c>
      <c r="Z59" s="328">
        <f>'Production Summary'!$M$14</f>
        <v>14.75</v>
      </c>
      <c r="AA59" s="164">
        <v>0</v>
      </c>
      <c r="AB59" s="167">
        <f t="shared" si="37"/>
        <v>126</v>
      </c>
      <c r="AC59" s="164">
        <f>'Production Summary'!$M$16</f>
        <v>21</v>
      </c>
      <c r="AD59" s="164">
        <v>0</v>
      </c>
      <c r="AE59" s="164">
        <f>'Production Summary'!$N$16</f>
        <v>252</v>
      </c>
      <c r="AF59" s="164">
        <f>'Production Summary'!$M$16</f>
        <v>21</v>
      </c>
      <c r="AG59" s="164">
        <v>0</v>
      </c>
      <c r="AH59" s="164">
        <f>'Production Summary'!$N$18</f>
        <v>1035</v>
      </c>
      <c r="AI59" s="164">
        <f>'Production Summary'!$M$18</f>
        <v>17.25</v>
      </c>
      <c r="AJ59" s="164">
        <v>0</v>
      </c>
      <c r="AK59" s="164">
        <f>'Production Summary'!$N$19</f>
        <v>870</v>
      </c>
      <c r="AL59" s="164">
        <f>'Production Summary'!$M$19</f>
        <v>29</v>
      </c>
      <c r="AM59" s="164">
        <v>0</v>
      </c>
      <c r="AN59" s="164">
        <f>'Production Summary'!$N$20</f>
        <v>864</v>
      </c>
      <c r="AO59" s="164">
        <f>'Production Summary'!$M$20</f>
        <v>72</v>
      </c>
      <c r="AP59" s="164">
        <v>0</v>
      </c>
      <c r="AQ59" s="164">
        <f>'Production Summary'!$N$21</f>
        <v>670</v>
      </c>
      <c r="AR59" s="164">
        <f>'Production Summary'!$M$21</f>
        <v>335</v>
      </c>
      <c r="AS59" s="164">
        <v>0</v>
      </c>
      <c r="AT59" s="386">
        <f>'Production Summary'!$N$22</f>
        <v>375</v>
      </c>
      <c r="AU59" s="164">
        <f>'Production Summary'!$N$23</f>
        <v>1050</v>
      </c>
      <c r="AV59" s="164">
        <f>'Production Summary'!$N$25</f>
        <v>300</v>
      </c>
      <c r="AW59" s="164">
        <f>'Production Summary'!$M$25</f>
        <v>25</v>
      </c>
      <c r="AX59" s="164">
        <v>0</v>
      </c>
      <c r="AY59" s="164">
        <f>'Production Summary'!$N$26</f>
        <v>300</v>
      </c>
      <c r="AZ59" s="164">
        <f>'Production Summary'!$M$26</f>
        <v>25</v>
      </c>
      <c r="BA59" s="164">
        <v>0</v>
      </c>
      <c r="BB59" s="164">
        <f>'Production Summary'!$N$28</f>
        <v>777</v>
      </c>
      <c r="BC59" s="164">
        <f>'Production Summary'!$M$28</f>
        <v>12.95</v>
      </c>
      <c r="BD59" s="164">
        <v>0</v>
      </c>
      <c r="BE59" s="164">
        <f>'Production Summary'!$N$29</f>
        <v>612</v>
      </c>
      <c r="BF59" s="164">
        <f>'Production Summary'!$M$29</f>
        <v>51</v>
      </c>
      <c r="BG59" s="164">
        <v>0</v>
      </c>
      <c r="BH59" s="164">
        <f>'Production Summary'!$N$30</f>
        <v>500</v>
      </c>
      <c r="BI59" s="164">
        <f>'Production Summary'!$M$30</f>
        <v>250</v>
      </c>
      <c r="BJ59" s="164">
        <v>0</v>
      </c>
      <c r="BK59" s="386"/>
      <c r="BL59" s="164">
        <f>'Production Summary'!$N$32</f>
        <v>875</v>
      </c>
      <c r="BM59" s="164">
        <f>'Production Summary'!$N$34</f>
        <v>360.59999999999997</v>
      </c>
      <c r="BN59" s="164">
        <f>'Production Summary'!$M$34</f>
        <v>6.01</v>
      </c>
      <c r="BO59" s="164">
        <v>0</v>
      </c>
      <c r="BP59" s="164">
        <f>'Production Summary'!$N$36</f>
        <v>717</v>
      </c>
      <c r="BQ59" s="164">
        <f>'Production Summary'!$M$36</f>
        <v>11.95</v>
      </c>
      <c r="BR59" s="164">
        <v>0</v>
      </c>
      <c r="BS59" s="164">
        <f>'Production Summary'!$N$37</f>
        <v>210</v>
      </c>
      <c r="BT59" s="164">
        <f>'Production Summary'!$M$37</f>
        <v>21</v>
      </c>
      <c r="BU59" s="164">
        <v>0</v>
      </c>
      <c r="BV59" s="164">
        <f>'Production Summary'!$N$38</f>
        <v>280</v>
      </c>
      <c r="BW59" s="164">
        <f>'Production Summary'!$M$38</f>
        <v>28</v>
      </c>
      <c r="BX59" s="164">
        <v>0</v>
      </c>
      <c r="BY59" s="165">
        <f>'Production Summary'!$N$39</f>
        <v>300.38406247988502</v>
      </c>
      <c r="BZ59" s="164">
        <f>'Production Summary'!$M$39</f>
        <v>30.038406247988501</v>
      </c>
      <c r="CA59" s="164">
        <v>0</v>
      </c>
      <c r="CB59" s="164">
        <f>'Production Summary'!$N$40</f>
        <v>131.30000000000001</v>
      </c>
      <c r="CC59" s="164">
        <f>'Production Summary'!$M$40</f>
        <v>13.13</v>
      </c>
      <c r="CD59" s="164">
        <v>0</v>
      </c>
      <c r="CE59" s="164">
        <f>'Production Summary'!$N$42</f>
        <v>1136.3519999999996</v>
      </c>
      <c r="CF59" s="164">
        <f>'Production Summary'!$M$42</f>
        <v>81.167999999999978</v>
      </c>
      <c r="CG59" s="164">
        <v>0</v>
      </c>
      <c r="CH59" s="164">
        <v>0</v>
      </c>
      <c r="CI59" s="164">
        <f>'Production Summary'!$N$43</f>
        <v>184</v>
      </c>
      <c r="CJ59" s="164">
        <v>0</v>
      </c>
      <c r="CK59" s="164">
        <f>'Production Summary'!$N$44</f>
        <v>355</v>
      </c>
      <c r="CL59" s="164">
        <v>0</v>
      </c>
      <c r="CM59" s="375">
        <f>'Production Summary'!$N$45</f>
        <v>1650</v>
      </c>
      <c r="CN59" s="164">
        <f>'Production Summary'!$N$46</f>
        <v>270</v>
      </c>
      <c r="CO59" s="164">
        <f>'Production Summary'!$N$47</f>
        <v>1350</v>
      </c>
      <c r="CP59" s="166"/>
      <c r="CQ59" s="164">
        <f>'Production Summary'!$N$49</f>
        <v>8004.1580041580037</v>
      </c>
      <c r="CR59" s="164">
        <f>'Production Summary'!$M$49</f>
        <v>66.701316701316699</v>
      </c>
      <c r="CS59" s="164">
        <f>'Production Summary'!$N$50</f>
        <v>13331.600831600828</v>
      </c>
      <c r="CT59" s="164">
        <f>'Production Summary'!$M$50</f>
        <v>148.1288981288981</v>
      </c>
      <c r="CU59" s="164">
        <f>'Production Summary'!$N$51</f>
        <v>12785.862785862784</v>
      </c>
      <c r="CV59" s="164">
        <f>'Production Summary'!$M$51</f>
        <v>355.16285516285512</v>
      </c>
      <c r="CW59" s="164">
        <f>'Production Summary'!$N$52</f>
        <v>12629.937629937627</v>
      </c>
      <c r="CX59" s="164">
        <f>'Production Summary'!$M$52</f>
        <v>701.66320166320156</v>
      </c>
      <c r="CY59" s="164">
        <f>'Production Summary'!$N$53</f>
        <v>12396.049896049895</v>
      </c>
      <c r="CZ59" s="164">
        <f>'Production Summary'!$M$53</f>
        <v>688.66943866943859</v>
      </c>
      <c r="DA59" s="164">
        <f>'Production Summary'!$N$54</f>
        <v>13799.376299376298</v>
      </c>
      <c r="DB59" s="164">
        <f>'Production Summary'!$M$54</f>
        <v>766.63201663201653</v>
      </c>
      <c r="DC59" s="531">
        <f>'Production Summary'!$N$60</f>
        <v>12863.825363825363</v>
      </c>
      <c r="DD59" s="531">
        <f>'Production Summary'!$M$60</f>
        <v>714.65696465696465</v>
      </c>
      <c r="DE59" s="167">
        <f>'Production Summary'!$N$59</f>
        <v>11148.648648648648</v>
      </c>
      <c r="DF59" s="531">
        <f>'Production Summary'!$M$59</f>
        <v>619.36936936936934</v>
      </c>
      <c r="DG59" s="164">
        <f>'Production Summary'!$N$55</f>
        <v>13842.68884268884</v>
      </c>
      <c r="DH59" s="164">
        <f>'Production Summary'!$M$55</f>
        <v>3460.67221067221</v>
      </c>
      <c r="DI59" s="164">
        <f>'Production Summary'!$N$56</f>
        <v>13097.713097713096</v>
      </c>
      <c r="DJ59" s="164">
        <f>'Production Summary'!$M$56</f>
        <v>163.72141372141371</v>
      </c>
      <c r="DK59" s="164">
        <f>'Production Summary'!$N$57</f>
        <v>14189.189189189186</v>
      </c>
      <c r="DL59" s="164">
        <f>'Production Summary'!$M$57</f>
        <v>394.14414414414409</v>
      </c>
      <c r="DM59" s="164">
        <f>'Production Summary'!$N$58</f>
        <v>14017.671517671517</v>
      </c>
      <c r="DN59" s="164">
        <f>'Production Summary'!$M$58</f>
        <v>778.75952875952873</v>
      </c>
      <c r="DO59" s="167">
        <f>'Production Summary'!$N$61</f>
        <v>4500</v>
      </c>
      <c r="DP59" s="531">
        <f>'Production Summary'!$M$61</f>
        <v>750</v>
      </c>
      <c r="DQ59" s="164">
        <v>0</v>
      </c>
      <c r="DR59" s="164">
        <f>'Production Summary'!$N$62</f>
        <v>8900</v>
      </c>
      <c r="DS59" s="164">
        <f>'Production Summary'!$N$70</f>
        <v>300</v>
      </c>
      <c r="DT59" s="328">
        <f>'Production Summary'!$M$70</f>
        <v>25</v>
      </c>
      <c r="DU59" s="164">
        <v>0</v>
      </c>
      <c r="DV59" s="164">
        <f>'Production Summary'!$N$71</f>
        <v>150</v>
      </c>
      <c r="DW59" s="164">
        <v>0</v>
      </c>
      <c r="DX59" s="164">
        <f>'Production Summary'!$N$64</f>
        <v>192</v>
      </c>
      <c r="DY59" s="164">
        <v>0</v>
      </c>
      <c r="DZ59" s="167">
        <f>'Production Summary'!$N$65</f>
        <v>384</v>
      </c>
      <c r="EA59" s="164">
        <v>0</v>
      </c>
      <c r="EB59" s="167">
        <f>'Production Summary'!$N$66</f>
        <v>192</v>
      </c>
      <c r="EC59" s="164">
        <v>0</v>
      </c>
      <c r="ED59" s="164">
        <f>'Production Summary'!$N$67</f>
        <v>96</v>
      </c>
      <c r="EE59" s="164">
        <v>0</v>
      </c>
      <c r="EF59" s="164">
        <f>'Production Summary'!$N$68</f>
        <v>96</v>
      </c>
      <c r="EG59" s="164">
        <v>0</v>
      </c>
      <c r="EH59" s="164">
        <f>'Production Summary'!$N$69</f>
        <v>340</v>
      </c>
      <c r="EI59" s="101">
        <f t="shared" si="105"/>
        <v>704640818.65389717</v>
      </c>
      <c r="EJ59" s="3"/>
      <c r="EK59" s="3"/>
      <c r="ER59" s="64" t="s">
        <v>75</v>
      </c>
      <c r="ES59" s="61" t="str">
        <f t="shared" si="106"/>
        <v/>
      </c>
      <c r="ET59" s="24">
        <f t="shared" si="34"/>
        <v>704640818.65389717</v>
      </c>
    </row>
    <row r="60" spans="1:150" ht="15" customHeight="1">
      <c r="A60" t="b">
        <f>C60=Bhilai!C60</f>
        <v>1</v>
      </c>
      <c r="B60" s="65">
        <f t="shared" si="35"/>
        <v>55</v>
      </c>
      <c r="C60" s="162" t="str">
        <f>IF(Bhilai!C60="","",Bhilai!C60)</f>
        <v/>
      </c>
      <c r="D60" s="164">
        <f>'Production Summary'!$N$4</f>
        <v>666</v>
      </c>
      <c r="E60" s="164">
        <f>'Production Summary'!$M$4</f>
        <v>27.75</v>
      </c>
      <c r="F60" s="164">
        <v>0</v>
      </c>
      <c r="G60" s="164">
        <f>'Production Summary'!$N$5</f>
        <v>666</v>
      </c>
      <c r="H60" s="164">
        <f>'Production Summary'!$M$5</f>
        <v>27.75</v>
      </c>
      <c r="I60" s="164">
        <v>0</v>
      </c>
      <c r="J60" s="164">
        <f>'Production Summary'!$N$6</f>
        <v>200</v>
      </c>
      <c r="K60" s="328">
        <f>'Production Summary'!$M$6</f>
        <v>7.5</v>
      </c>
      <c r="L60" s="164">
        <v>0</v>
      </c>
      <c r="M60" s="365">
        <f>'Production Summary'!$N$7</f>
        <v>612.72</v>
      </c>
      <c r="N60" s="367">
        <f>'Production Summary'!$M$7</f>
        <v>25.53</v>
      </c>
      <c r="O60" s="164">
        <v>0</v>
      </c>
      <c r="P60" s="164">
        <f>'Production Summary'!$N$8</f>
        <v>780</v>
      </c>
      <c r="Q60" s="164">
        <f>'Production Summary'!$M$8</f>
        <v>65</v>
      </c>
      <c r="R60" s="164">
        <v>0</v>
      </c>
      <c r="S60" s="164">
        <f>'Production Summary'!$N$9</f>
        <v>720</v>
      </c>
      <c r="T60" s="164">
        <f>'Production Summary'!$M$9</f>
        <v>60</v>
      </c>
      <c r="U60" s="164">
        <v>0</v>
      </c>
      <c r="V60" s="164">
        <f>'Production Summary'!$N$10</f>
        <v>876</v>
      </c>
      <c r="W60" s="164">
        <f>'Production Summary'!$M$10</f>
        <v>73</v>
      </c>
      <c r="X60" s="164">
        <v>0</v>
      </c>
      <c r="Y60" s="164">
        <f>'Production Summary'!$N$14</f>
        <v>177</v>
      </c>
      <c r="Z60" s="328">
        <f>'Production Summary'!$M$14</f>
        <v>14.75</v>
      </c>
      <c r="AA60" s="164">
        <v>0</v>
      </c>
      <c r="AB60" s="167">
        <f t="shared" si="37"/>
        <v>126</v>
      </c>
      <c r="AC60" s="164">
        <f>'Production Summary'!$M$16</f>
        <v>21</v>
      </c>
      <c r="AD60" s="164">
        <v>0</v>
      </c>
      <c r="AE60" s="164">
        <f>'Production Summary'!$N$16</f>
        <v>252</v>
      </c>
      <c r="AF60" s="164">
        <f>'Production Summary'!$M$16</f>
        <v>21</v>
      </c>
      <c r="AG60" s="164">
        <v>0</v>
      </c>
      <c r="AH60" s="164">
        <f>'Production Summary'!$N$18</f>
        <v>1035</v>
      </c>
      <c r="AI60" s="164">
        <f>'Production Summary'!$M$18</f>
        <v>17.25</v>
      </c>
      <c r="AJ60" s="164">
        <v>0</v>
      </c>
      <c r="AK60" s="164">
        <f>'Production Summary'!$N$19</f>
        <v>870</v>
      </c>
      <c r="AL60" s="164">
        <f>'Production Summary'!$M$19</f>
        <v>29</v>
      </c>
      <c r="AM60" s="164">
        <v>0</v>
      </c>
      <c r="AN60" s="164">
        <f>'Production Summary'!$N$20</f>
        <v>864</v>
      </c>
      <c r="AO60" s="164">
        <f>'Production Summary'!$M$20</f>
        <v>72</v>
      </c>
      <c r="AP60" s="164">
        <v>0</v>
      </c>
      <c r="AQ60" s="164">
        <f>'Production Summary'!$N$21</f>
        <v>670</v>
      </c>
      <c r="AR60" s="164">
        <f>'Production Summary'!$M$21</f>
        <v>335</v>
      </c>
      <c r="AS60" s="164">
        <v>0</v>
      </c>
      <c r="AT60" s="386">
        <f>'Production Summary'!$N$22</f>
        <v>375</v>
      </c>
      <c r="AU60" s="164">
        <f>'Production Summary'!$N$23</f>
        <v>1050</v>
      </c>
      <c r="AV60" s="164">
        <f>'Production Summary'!$N$25</f>
        <v>300</v>
      </c>
      <c r="AW60" s="164">
        <f>'Production Summary'!$M$25</f>
        <v>25</v>
      </c>
      <c r="AX60" s="164">
        <v>0</v>
      </c>
      <c r="AY60" s="164">
        <f>'Production Summary'!$N$26</f>
        <v>300</v>
      </c>
      <c r="AZ60" s="164">
        <f>'Production Summary'!$M$26</f>
        <v>25</v>
      </c>
      <c r="BA60" s="164">
        <v>0</v>
      </c>
      <c r="BB60" s="164">
        <f>'Production Summary'!$N$28</f>
        <v>777</v>
      </c>
      <c r="BC60" s="164">
        <f>'Production Summary'!$M$28</f>
        <v>12.95</v>
      </c>
      <c r="BD60" s="164">
        <v>0</v>
      </c>
      <c r="BE60" s="164">
        <f>'Production Summary'!$N$29</f>
        <v>612</v>
      </c>
      <c r="BF60" s="164">
        <f>'Production Summary'!$M$29</f>
        <v>51</v>
      </c>
      <c r="BG60" s="164">
        <v>0</v>
      </c>
      <c r="BH60" s="164">
        <f>'Production Summary'!$N$30</f>
        <v>500</v>
      </c>
      <c r="BI60" s="164">
        <f>'Production Summary'!$M$30</f>
        <v>250</v>
      </c>
      <c r="BJ60" s="164">
        <v>0</v>
      </c>
      <c r="BK60" s="386"/>
      <c r="BL60" s="164">
        <f>'Production Summary'!$N$32</f>
        <v>875</v>
      </c>
      <c r="BM60" s="164">
        <f>'Production Summary'!$N$34</f>
        <v>360.59999999999997</v>
      </c>
      <c r="BN60" s="164">
        <f>'Production Summary'!$M$34</f>
        <v>6.01</v>
      </c>
      <c r="BO60" s="164">
        <v>0</v>
      </c>
      <c r="BP60" s="164">
        <f>'Production Summary'!$N$36</f>
        <v>717</v>
      </c>
      <c r="BQ60" s="164">
        <f>'Production Summary'!$M$36</f>
        <v>11.95</v>
      </c>
      <c r="BR60" s="164">
        <v>0</v>
      </c>
      <c r="BS60" s="164">
        <f>'Production Summary'!$N$37</f>
        <v>210</v>
      </c>
      <c r="BT60" s="164">
        <f>'Production Summary'!$M$37</f>
        <v>21</v>
      </c>
      <c r="BU60" s="164">
        <v>0</v>
      </c>
      <c r="BV60" s="164">
        <f>'Production Summary'!$N$38</f>
        <v>280</v>
      </c>
      <c r="BW60" s="164">
        <f>'Production Summary'!$M$38</f>
        <v>28</v>
      </c>
      <c r="BX60" s="164">
        <v>0</v>
      </c>
      <c r="BY60" s="165">
        <f>'Production Summary'!$N$39</f>
        <v>300.38406247988502</v>
      </c>
      <c r="BZ60" s="164">
        <f>'Production Summary'!$M$39</f>
        <v>30.038406247988501</v>
      </c>
      <c r="CA60" s="164">
        <v>0</v>
      </c>
      <c r="CB60" s="164">
        <f>'Production Summary'!$N$40</f>
        <v>131.30000000000001</v>
      </c>
      <c r="CC60" s="164">
        <f>'Production Summary'!$M$40</f>
        <v>13.13</v>
      </c>
      <c r="CD60" s="164">
        <v>0</v>
      </c>
      <c r="CE60" s="164">
        <f>'Production Summary'!$N$42</f>
        <v>1136.3519999999996</v>
      </c>
      <c r="CF60" s="164">
        <f>'Production Summary'!$M$42</f>
        <v>81.167999999999978</v>
      </c>
      <c r="CG60" s="164">
        <v>0</v>
      </c>
      <c r="CH60" s="164">
        <v>0</v>
      </c>
      <c r="CI60" s="164">
        <f>'Production Summary'!$N$43</f>
        <v>184</v>
      </c>
      <c r="CJ60" s="164">
        <v>0</v>
      </c>
      <c r="CK60" s="164">
        <f>'Production Summary'!$N$44</f>
        <v>355</v>
      </c>
      <c r="CL60" s="164">
        <v>0</v>
      </c>
      <c r="CM60" s="375">
        <f>'Production Summary'!$N$45</f>
        <v>1650</v>
      </c>
      <c r="CN60" s="164">
        <f>'Production Summary'!$N$46</f>
        <v>270</v>
      </c>
      <c r="CO60" s="164">
        <f>'Production Summary'!$N$47</f>
        <v>1350</v>
      </c>
      <c r="CP60" s="166"/>
      <c r="CQ60" s="164">
        <f>'Production Summary'!$N$49</f>
        <v>8004.1580041580037</v>
      </c>
      <c r="CR60" s="164">
        <f>'Production Summary'!$M$49</f>
        <v>66.701316701316699</v>
      </c>
      <c r="CS60" s="164">
        <f>'Production Summary'!$N$50</f>
        <v>13331.600831600828</v>
      </c>
      <c r="CT60" s="164">
        <f>'Production Summary'!$M$50</f>
        <v>148.1288981288981</v>
      </c>
      <c r="CU60" s="164">
        <f>'Production Summary'!$N$51</f>
        <v>12785.862785862784</v>
      </c>
      <c r="CV60" s="164">
        <f>'Production Summary'!$M$51</f>
        <v>355.16285516285512</v>
      </c>
      <c r="CW60" s="164">
        <f>'Production Summary'!$N$52</f>
        <v>12629.937629937627</v>
      </c>
      <c r="CX60" s="164">
        <f>'Production Summary'!$M$52</f>
        <v>701.66320166320156</v>
      </c>
      <c r="CY60" s="164">
        <f>'Production Summary'!$N$53</f>
        <v>12396.049896049895</v>
      </c>
      <c r="CZ60" s="164">
        <f>'Production Summary'!$M$53</f>
        <v>688.66943866943859</v>
      </c>
      <c r="DA60" s="164">
        <f>'Production Summary'!$N$54</f>
        <v>13799.376299376298</v>
      </c>
      <c r="DB60" s="164">
        <f>'Production Summary'!$M$54</f>
        <v>766.63201663201653</v>
      </c>
      <c r="DC60" s="531">
        <f>'Production Summary'!$N$60</f>
        <v>12863.825363825363</v>
      </c>
      <c r="DD60" s="531">
        <f>'Production Summary'!$M$60</f>
        <v>714.65696465696465</v>
      </c>
      <c r="DE60" s="167">
        <f>'Production Summary'!$N$59</f>
        <v>11148.648648648648</v>
      </c>
      <c r="DF60" s="531">
        <f>'Production Summary'!$M$59</f>
        <v>619.36936936936934</v>
      </c>
      <c r="DG60" s="164">
        <f>'Production Summary'!$N$55</f>
        <v>13842.68884268884</v>
      </c>
      <c r="DH60" s="164">
        <f>'Production Summary'!$M$55</f>
        <v>3460.67221067221</v>
      </c>
      <c r="DI60" s="164">
        <f>'Production Summary'!$N$56</f>
        <v>13097.713097713096</v>
      </c>
      <c r="DJ60" s="164">
        <f>'Production Summary'!$M$56</f>
        <v>163.72141372141371</v>
      </c>
      <c r="DK60" s="164">
        <f>'Production Summary'!$N$57</f>
        <v>14189.189189189186</v>
      </c>
      <c r="DL60" s="164">
        <f>'Production Summary'!$M$57</f>
        <v>394.14414414414409</v>
      </c>
      <c r="DM60" s="164">
        <f>'Production Summary'!$N$58</f>
        <v>14017.671517671517</v>
      </c>
      <c r="DN60" s="164">
        <f>'Production Summary'!$M$58</f>
        <v>778.75952875952873</v>
      </c>
      <c r="DO60" s="167">
        <f>'Production Summary'!$N$61</f>
        <v>4500</v>
      </c>
      <c r="DP60" s="531">
        <f>'Production Summary'!$M$61</f>
        <v>750</v>
      </c>
      <c r="DQ60" s="164">
        <v>0</v>
      </c>
      <c r="DR60" s="164">
        <f>'Production Summary'!$N$62</f>
        <v>8900</v>
      </c>
      <c r="DS60" s="164">
        <f>'Production Summary'!$N$70</f>
        <v>300</v>
      </c>
      <c r="DT60" s="328">
        <f>'Production Summary'!$M$70</f>
        <v>25</v>
      </c>
      <c r="DU60" s="164">
        <v>0</v>
      </c>
      <c r="DV60" s="164">
        <f>'Production Summary'!$N$71</f>
        <v>150</v>
      </c>
      <c r="DW60" s="164">
        <v>0</v>
      </c>
      <c r="DX60" s="164">
        <f>'Production Summary'!$N$64</f>
        <v>192</v>
      </c>
      <c r="DY60" s="164">
        <v>0</v>
      </c>
      <c r="DZ60" s="167">
        <f>'Production Summary'!$N$65</f>
        <v>384</v>
      </c>
      <c r="EA60" s="164">
        <v>0</v>
      </c>
      <c r="EB60" s="167">
        <f>'Production Summary'!$N$66</f>
        <v>192</v>
      </c>
      <c r="EC60" s="164">
        <v>0</v>
      </c>
      <c r="ED60" s="164">
        <f>'Production Summary'!$N$67</f>
        <v>96</v>
      </c>
      <c r="EE60" s="164">
        <v>0</v>
      </c>
      <c r="EF60" s="164">
        <f>'Production Summary'!$N$68</f>
        <v>96</v>
      </c>
      <c r="EG60" s="164">
        <v>0</v>
      </c>
      <c r="EH60" s="164">
        <f>'Production Summary'!$N$69</f>
        <v>340</v>
      </c>
      <c r="EI60" s="101">
        <f t="shared" si="105"/>
        <v>704640818.65389717</v>
      </c>
      <c r="EJ60" s="3"/>
      <c r="EK60" s="3"/>
      <c r="ER60" s="64" t="s">
        <v>76</v>
      </c>
      <c r="ES60" s="61" t="str">
        <f t="shared" si="106"/>
        <v/>
      </c>
      <c r="ET60" s="24">
        <f t="shared" si="34"/>
        <v>704640818.65389717</v>
      </c>
    </row>
    <row r="61" spans="1:150" ht="15" customHeight="1">
      <c r="A61" t="b">
        <f>C61=Bhilai!C61</f>
        <v>1</v>
      </c>
      <c r="B61" s="65">
        <f t="shared" si="35"/>
        <v>56</v>
      </c>
      <c r="C61" s="162" t="str">
        <f>IF(Bhilai!C61="","",Bhilai!C61)</f>
        <v/>
      </c>
      <c r="D61" s="164">
        <f>'Production Summary'!$N$4</f>
        <v>666</v>
      </c>
      <c r="E61" s="164">
        <f>'Production Summary'!$M$4</f>
        <v>27.75</v>
      </c>
      <c r="F61" s="164">
        <v>0</v>
      </c>
      <c r="G61" s="164">
        <f>'Production Summary'!$N$5</f>
        <v>666</v>
      </c>
      <c r="H61" s="164">
        <f>'Production Summary'!$M$5</f>
        <v>27.75</v>
      </c>
      <c r="I61" s="164">
        <v>0</v>
      </c>
      <c r="J61" s="164">
        <f>'Production Summary'!$N$6</f>
        <v>200</v>
      </c>
      <c r="K61" s="328">
        <f>'Production Summary'!$M$6</f>
        <v>7.5</v>
      </c>
      <c r="L61" s="164">
        <v>0</v>
      </c>
      <c r="M61" s="365">
        <f>'Production Summary'!$N$7</f>
        <v>612.72</v>
      </c>
      <c r="N61" s="367">
        <f>'Production Summary'!$M$7</f>
        <v>25.53</v>
      </c>
      <c r="O61" s="164">
        <v>0</v>
      </c>
      <c r="P61" s="164">
        <f>'Production Summary'!$N$8</f>
        <v>780</v>
      </c>
      <c r="Q61" s="164">
        <f>'Production Summary'!$M$8</f>
        <v>65</v>
      </c>
      <c r="R61" s="164">
        <v>0</v>
      </c>
      <c r="S61" s="164">
        <f>'Production Summary'!$N$9</f>
        <v>720</v>
      </c>
      <c r="T61" s="164">
        <f>'Production Summary'!$M$9</f>
        <v>60</v>
      </c>
      <c r="U61" s="164">
        <v>0</v>
      </c>
      <c r="V61" s="164">
        <f>'Production Summary'!$N$10</f>
        <v>876</v>
      </c>
      <c r="W61" s="164">
        <f>'Production Summary'!$M$10</f>
        <v>73</v>
      </c>
      <c r="X61" s="164">
        <v>0</v>
      </c>
      <c r="Y61" s="164">
        <f>'Production Summary'!$N$14</f>
        <v>177</v>
      </c>
      <c r="Z61" s="328">
        <f>'Production Summary'!$M$14</f>
        <v>14.75</v>
      </c>
      <c r="AA61" s="164">
        <v>0</v>
      </c>
      <c r="AB61" s="167">
        <f t="shared" si="37"/>
        <v>126</v>
      </c>
      <c r="AC61" s="164">
        <f>'Production Summary'!$M$16</f>
        <v>21</v>
      </c>
      <c r="AD61" s="164">
        <v>0</v>
      </c>
      <c r="AE61" s="164">
        <f>'Production Summary'!$N$16</f>
        <v>252</v>
      </c>
      <c r="AF61" s="164">
        <f>'Production Summary'!$M$16</f>
        <v>21</v>
      </c>
      <c r="AG61" s="164">
        <v>0</v>
      </c>
      <c r="AH61" s="164">
        <f>'Production Summary'!$N$18</f>
        <v>1035</v>
      </c>
      <c r="AI61" s="164">
        <f>'Production Summary'!$M$18</f>
        <v>17.25</v>
      </c>
      <c r="AJ61" s="164">
        <v>0</v>
      </c>
      <c r="AK61" s="164">
        <f>'Production Summary'!$N$19</f>
        <v>870</v>
      </c>
      <c r="AL61" s="164">
        <f>'Production Summary'!$M$19</f>
        <v>29</v>
      </c>
      <c r="AM61" s="164">
        <v>0</v>
      </c>
      <c r="AN61" s="164">
        <f>'Production Summary'!$N$20</f>
        <v>864</v>
      </c>
      <c r="AO61" s="164">
        <f>'Production Summary'!$M$20</f>
        <v>72</v>
      </c>
      <c r="AP61" s="164">
        <v>0</v>
      </c>
      <c r="AQ61" s="164">
        <f>'Production Summary'!$N$21</f>
        <v>670</v>
      </c>
      <c r="AR61" s="164">
        <f>'Production Summary'!$M$21</f>
        <v>335</v>
      </c>
      <c r="AS61" s="164">
        <v>0</v>
      </c>
      <c r="AT61" s="386">
        <f>'Production Summary'!$N$22</f>
        <v>375</v>
      </c>
      <c r="AU61" s="164">
        <f>'Production Summary'!$N$23</f>
        <v>1050</v>
      </c>
      <c r="AV61" s="164">
        <f>'Production Summary'!$N$25</f>
        <v>300</v>
      </c>
      <c r="AW61" s="164">
        <f>'Production Summary'!$M$25</f>
        <v>25</v>
      </c>
      <c r="AX61" s="164">
        <v>0</v>
      </c>
      <c r="AY61" s="164">
        <f>'Production Summary'!$N$26</f>
        <v>300</v>
      </c>
      <c r="AZ61" s="164">
        <f>'Production Summary'!$M$26</f>
        <v>25</v>
      </c>
      <c r="BA61" s="164">
        <v>0</v>
      </c>
      <c r="BB61" s="164">
        <f>'Production Summary'!$N$28</f>
        <v>777</v>
      </c>
      <c r="BC61" s="164">
        <f>'Production Summary'!$M$28</f>
        <v>12.95</v>
      </c>
      <c r="BD61" s="164">
        <v>0</v>
      </c>
      <c r="BE61" s="164">
        <f>'Production Summary'!$N$29</f>
        <v>612</v>
      </c>
      <c r="BF61" s="164">
        <f>'Production Summary'!$M$29</f>
        <v>51</v>
      </c>
      <c r="BG61" s="164">
        <v>0</v>
      </c>
      <c r="BH61" s="164">
        <f>'Production Summary'!$N$30</f>
        <v>500</v>
      </c>
      <c r="BI61" s="164">
        <f>'Production Summary'!$M$30</f>
        <v>250</v>
      </c>
      <c r="BJ61" s="164">
        <v>0</v>
      </c>
      <c r="BK61" s="386"/>
      <c r="BL61" s="164">
        <f>'Production Summary'!$N$32</f>
        <v>875</v>
      </c>
      <c r="BM61" s="164">
        <f>'Production Summary'!$N$34</f>
        <v>360.59999999999997</v>
      </c>
      <c r="BN61" s="164">
        <f>'Production Summary'!$M$34</f>
        <v>6.01</v>
      </c>
      <c r="BO61" s="164">
        <v>0</v>
      </c>
      <c r="BP61" s="164">
        <f>'Production Summary'!$N$36</f>
        <v>717</v>
      </c>
      <c r="BQ61" s="164">
        <f>'Production Summary'!$M$36</f>
        <v>11.95</v>
      </c>
      <c r="BR61" s="164">
        <v>0</v>
      </c>
      <c r="BS61" s="164">
        <f>'Production Summary'!$N$37</f>
        <v>210</v>
      </c>
      <c r="BT61" s="164">
        <f>'Production Summary'!$M$37</f>
        <v>21</v>
      </c>
      <c r="BU61" s="164">
        <v>0</v>
      </c>
      <c r="BV61" s="164">
        <f>'Production Summary'!$N$38</f>
        <v>280</v>
      </c>
      <c r="BW61" s="164">
        <f>'Production Summary'!$M$38</f>
        <v>28</v>
      </c>
      <c r="BX61" s="164">
        <v>0</v>
      </c>
      <c r="BY61" s="165">
        <f>'Production Summary'!$N$39</f>
        <v>300.38406247988502</v>
      </c>
      <c r="BZ61" s="164">
        <f>'Production Summary'!$M$39</f>
        <v>30.038406247988501</v>
      </c>
      <c r="CA61" s="164">
        <v>0</v>
      </c>
      <c r="CB61" s="164">
        <f>'Production Summary'!$N$40</f>
        <v>131.30000000000001</v>
      </c>
      <c r="CC61" s="164">
        <f>'Production Summary'!$M$40</f>
        <v>13.13</v>
      </c>
      <c r="CD61" s="164">
        <v>0</v>
      </c>
      <c r="CE61" s="164">
        <f>'Production Summary'!$N$42</f>
        <v>1136.3519999999996</v>
      </c>
      <c r="CF61" s="164">
        <f>'Production Summary'!$M$42</f>
        <v>81.167999999999978</v>
      </c>
      <c r="CG61" s="164">
        <v>0</v>
      </c>
      <c r="CH61" s="164">
        <v>0</v>
      </c>
      <c r="CI61" s="164">
        <f>'Production Summary'!$N$43</f>
        <v>184</v>
      </c>
      <c r="CJ61" s="164">
        <v>0</v>
      </c>
      <c r="CK61" s="164">
        <f>'Production Summary'!$N$44</f>
        <v>355</v>
      </c>
      <c r="CL61" s="164">
        <v>0</v>
      </c>
      <c r="CM61" s="375">
        <f>'Production Summary'!$N$45</f>
        <v>1650</v>
      </c>
      <c r="CN61" s="164">
        <f>'Production Summary'!$N$46</f>
        <v>270</v>
      </c>
      <c r="CO61" s="164">
        <f>'Production Summary'!$N$47</f>
        <v>1350</v>
      </c>
      <c r="CP61" s="166"/>
      <c r="CQ61" s="164">
        <f>'Production Summary'!$N$49</f>
        <v>8004.1580041580037</v>
      </c>
      <c r="CR61" s="164">
        <f>'Production Summary'!$M$49</f>
        <v>66.701316701316699</v>
      </c>
      <c r="CS61" s="164">
        <f>'Production Summary'!$N$50</f>
        <v>13331.600831600828</v>
      </c>
      <c r="CT61" s="164">
        <f>'Production Summary'!$M$50</f>
        <v>148.1288981288981</v>
      </c>
      <c r="CU61" s="164">
        <f>'Production Summary'!$N$51</f>
        <v>12785.862785862784</v>
      </c>
      <c r="CV61" s="164">
        <f>'Production Summary'!$M$51</f>
        <v>355.16285516285512</v>
      </c>
      <c r="CW61" s="164">
        <f>'Production Summary'!$N$52</f>
        <v>12629.937629937627</v>
      </c>
      <c r="CX61" s="164">
        <f>'Production Summary'!$M$52</f>
        <v>701.66320166320156</v>
      </c>
      <c r="CY61" s="164">
        <f>'Production Summary'!$N$53</f>
        <v>12396.049896049895</v>
      </c>
      <c r="CZ61" s="164">
        <f>'Production Summary'!$M$53</f>
        <v>688.66943866943859</v>
      </c>
      <c r="DA61" s="164">
        <f>'Production Summary'!$N$54</f>
        <v>13799.376299376298</v>
      </c>
      <c r="DB61" s="164">
        <f>'Production Summary'!$M$54</f>
        <v>766.63201663201653</v>
      </c>
      <c r="DC61" s="531">
        <f>'Production Summary'!$N$60</f>
        <v>12863.825363825363</v>
      </c>
      <c r="DD61" s="531">
        <f>'Production Summary'!$M$60</f>
        <v>714.65696465696465</v>
      </c>
      <c r="DE61" s="167">
        <f>'Production Summary'!$N$59</f>
        <v>11148.648648648648</v>
      </c>
      <c r="DF61" s="531">
        <f>'Production Summary'!$M$59</f>
        <v>619.36936936936934</v>
      </c>
      <c r="DG61" s="164">
        <f>'Production Summary'!$N$55</f>
        <v>13842.68884268884</v>
      </c>
      <c r="DH61" s="164">
        <f>'Production Summary'!$M$55</f>
        <v>3460.67221067221</v>
      </c>
      <c r="DI61" s="164">
        <f>'Production Summary'!$N$56</f>
        <v>13097.713097713096</v>
      </c>
      <c r="DJ61" s="164">
        <f>'Production Summary'!$M$56</f>
        <v>163.72141372141371</v>
      </c>
      <c r="DK61" s="164">
        <f>'Production Summary'!$N$57</f>
        <v>14189.189189189186</v>
      </c>
      <c r="DL61" s="164">
        <f>'Production Summary'!$M$57</f>
        <v>394.14414414414409</v>
      </c>
      <c r="DM61" s="164">
        <f>'Production Summary'!$N$58</f>
        <v>14017.671517671517</v>
      </c>
      <c r="DN61" s="164">
        <f>'Production Summary'!$M$58</f>
        <v>778.75952875952873</v>
      </c>
      <c r="DO61" s="167">
        <f>'Production Summary'!$N$61</f>
        <v>4500</v>
      </c>
      <c r="DP61" s="531">
        <f>'Production Summary'!$M$61</f>
        <v>750</v>
      </c>
      <c r="DQ61" s="164">
        <v>0</v>
      </c>
      <c r="DR61" s="164">
        <f>'Production Summary'!$N$62</f>
        <v>8900</v>
      </c>
      <c r="DS61" s="164">
        <f>'Production Summary'!$N$70</f>
        <v>300</v>
      </c>
      <c r="DT61" s="328">
        <f>'Production Summary'!$M$70</f>
        <v>25</v>
      </c>
      <c r="DU61" s="164">
        <v>0</v>
      </c>
      <c r="DV61" s="164">
        <f>'Production Summary'!$N$71</f>
        <v>150</v>
      </c>
      <c r="DW61" s="164">
        <v>0</v>
      </c>
      <c r="DX61" s="164">
        <f>'Production Summary'!$N$64</f>
        <v>192</v>
      </c>
      <c r="DY61" s="164">
        <v>0</v>
      </c>
      <c r="DZ61" s="167">
        <f>'Production Summary'!$N$65</f>
        <v>384</v>
      </c>
      <c r="EA61" s="164">
        <v>0</v>
      </c>
      <c r="EB61" s="167">
        <f>'Production Summary'!$N$66</f>
        <v>192</v>
      </c>
      <c r="EC61" s="164">
        <v>0</v>
      </c>
      <c r="ED61" s="164">
        <f>'Production Summary'!$N$67</f>
        <v>96</v>
      </c>
      <c r="EE61" s="164">
        <v>0</v>
      </c>
      <c r="EF61" s="164">
        <f>'Production Summary'!$N$68</f>
        <v>96</v>
      </c>
      <c r="EG61" s="164">
        <v>0</v>
      </c>
      <c r="EH61" s="164">
        <f>'Production Summary'!$N$69</f>
        <v>340</v>
      </c>
      <c r="EI61" s="101">
        <f t="shared" si="105"/>
        <v>704640818.65389717</v>
      </c>
      <c r="EJ61" s="3"/>
      <c r="EK61" s="3"/>
      <c r="ER61" s="64" t="s">
        <v>77</v>
      </c>
      <c r="ES61" s="61" t="str">
        <f t="shared" si="106"/>
        <v/>
      </c>
      <c r="ET61" s="24">
        <f t="shared" si="34"/>
        <v>704640818.65389717</v>
      </c>
    </row>
    <row r="62" spans="1:150" ht="15" customHeight="1">
      <c r="A62" t="b">
        <f>C62=Bhilai!C62</f>
        <v>1</v>
      </c>
      <c r="B62" s="65">
        <f t="shared" si="35"/>
        <v>57</v>
      </c>
      <c r="C62" s="162" t="str">
        <f>IF(Bhilai!C62="","",Bhilai!C62)</f>
        <v/>
      </c>
      <c r="D62" s="164">
        <f>'Production Summary'!$N$4</f>
        <v>666</v>
      </c>
      <c r="E62" s="164">
        <f>'Production Summary'!$M$4</f>
        <v>27.75</v>
      </c>
      <c r="F62" s="164">
        <v>0</v>
      </c>
      <c r="G62" s="164">
        <f>'Production Summary'!$N$5</f>
        <v>666</v>
      </c>
      <c r="H62" s="164">
        <f>'Production Summary'!$M$5</f>
        <v>27.75</v>
      </c>
      <c r="I62" s="164">
        <v>0</v>
      </c>
      <c r="J62" s="164">
        <f>'Production Summary'!$N$6</f>
        <v>200</v>
      </c>
      <c r="K62" s="328">
        <f>'Production Summary'!$M$6</f>
        <v>7.5</v>
      </c>
      <c r="L62" s="164">
        <v>0</v>
      </c>
      <c r="M62" s="365">
        <f>'Production Summary'!$N$7</f>
        <v>612.72</v>
      </c>
      <c r="N62" s="367">
        <f>'Production Summary'!$M$7</f>
        <v>25.53</v>
      </c>
      <c r="O62" s="164">
        <v>0</v>
      </c>
      <c r="P62" s="164">
        <f>'Production Summary'!$N$8</f>
        <v>780</v>
      </c>
      <c r="Q62" s="164">
        <f>'Production Summary'!$M$8</f>
        <v>65</v>
      </c>
      <c r="R62" s="164">
        <v>0</v>
      </c>
      <c r="S62" s="164">
        <f>'Production Summary'!$N$9</f>
        <v>720</v>
      </c>
      <c r="T62" s="164">
        <f>'Production Summary'!$M$9</f>
        <v>60</v>
      </c>
      <c r="U62" s="164">
        <v>0</v>
      </c>
      <c r="V62" s="164">
        <f>'Production Summary'!$N$10</f>
        <v>876</v>
      </c>
      <c r="W62" s="164">
        <f>'Production Summary'!$M$10</f>
        <v>73</v>
      </c>
      <c r="X62" s="164">
        <v>0</v>
      </c>
      <c r="Y62" s="164">
        <f>'Production Summary'!$N$14</f>
        <v>177</v>
      </c>
      <c r="Z62" s="328">
        <f>'Production Summary'!$M$14</f>
        <v>14.75</v>
      </c>
      <c r="AA62" s="164">
        <v>0</v>
      </c>
      <c r="AB62" s="167">
        <f t="shared" si="37"/>
        <v>126</v>
      </c>
      <c r="AC62" s="164">
        <f>'Production Summary'!$M$16</f>
        <v>21</v>
      </c>
      <c r="AD62" s="164">
        <v>0</v>
      </c>
      <c r="AE62" s="164">
        <f>'Production Summary'!$N$16</f>
        <v>252</v>
      </c>
      <c r="AF62" s="164">
        <f>'Production Summary'!$M$16</f>
        <v>21</v>
      </c>
      <c r="AG62" s="164">
        <v>0</v>
      </c>
      <c r="AH62" s="164">
        <f>'Production Summary'!$N$18</f>
        <v>1035</v>
      </c>
      <c r="AI62" s="164">
        <f>'Production Summary'!$M$18</f>
        <v>17.25</v>
      </c>
      <c r="AJ62" s="164">
        <v>0</v>
      </c>
      <c r="AK62" s="164">
        <f>'Production Summary'!$N$19</f>
        <v>870</v>
      </c>
      <c r="AL62" s="164">
        <f>'Production Summary'!$M$19</f>
        <v>29</v>
      </c>
      <c r="AM62" s="164">
        <v>0</v>
      </c>
      <c r="AN62" s="164">
        <f>'Production Summary'!$N$20</f>
        <v>864</v>
      </c>
      <c r="AO62" s="164">
        <f>'Production Summary'!$M$20</f>
        <v>72</v>
      </c>
      <c r="AP62" s="164">
        <v>0</v>
      </c>
      <c r="AQ62" s="164">
        <f>'Production Summary'!$N$21</f>
        <v>670</v>
      </c>
      <c r="AR62" s="164">
        <f>'Production Summary'!$M$21</f>
        <v>335</v>
      </c>
      <c r="AS62" s="164">
        <v>0</v>
      </c>
      <c r="AT62" s="386">
        <f>'Production Summary'!$N$22</f>
        <v>375</v>
      </c>
      <c r="AU62" s="164">
        <f>'Production Summary'!$N$23</f>
        <v>1050</v>
      </c>
      <c r="AV62" s="164">
        <f>'Production Summary'!$N$25</f>
        <v>300</v>
      </c>
      <c r="AW62" s="164">
        <f>'Production Summary'!$M$25</f>
        <v>25</v>
      </c>
      <c r="AX62" s="164">
        <v>0</v>
      </c>
      <c r="AY62" s="164">
        <f>'Production Summary'!$N$26</f>
        <v>300</v>
      </c>
      <c r="AZ62" s="164">
        <f>'Production Summary'!$M$26</f>
        <v>25</v>
      </c>
      <c r="BA62" s="164">
        <v>0</v>
      </c>
      <c r="BB62" s="164">
        <f>'Production Summary'!$N$28</f>
        <v>777</v>
      </c>
      <c r="BC62" s="164">
        <f>'Production Summary'!$M$28</f>
        <v>12.95</v>
      </c>
      <c r="BD62" s="164">
        <v>0</v>
      </c>
      <c r="BE62" s="164">
        <f>'Production Summary'!$N$29</f>
        <v>612</v>
      </c>
      <c r="BF62" s="164">
        <f>'Production Summary'!$M$29</f>
        <v>51</v>
      </c>
      <c r="BG62" s="164">
        <v>0</v>
      </c>
      <c r="BH62" s="164">
        <f>'Production Summary'!$N$30</f>
        <v>500</v>
      </c>
      <c r="BI62" s="164">
        <f>'Production Summary'!$M$30</f>
        <v>250</v>
      </c>
      <c r="BJ62" s="164">
        <v>0</v>
      </c>
      <c r="BK62" s="386"/>
      <c r="BL62" s="164">
        <f>'Production Summary'!$N$32</f>
        <v>875</v>
      </c>
      <c r="BM62" s="164">
        <f>'Production Summary'!$N$34</f>
        <v>360.59999999999997</v>
      </c>
      <c r="BN62" s="164">
        <f>'Production Summary'!$M$34</f>
        <v>6.01</v>
      </c>
      <c r="BO62" s="164">
        <v>0</v>
      </c>
      <c r="BP62" s="164">
        <f>'Production Summary'!$N$36</f>
        <v>717</v>
      </c>
      <c r="BQ62" s="164">
        <f>'Production Summary'!$M$36</f>
        <v>11.95</v>
      </c>
      <c r="BR62" s="164">
        <v>0</v>
      </c>
      <c r="BS62" s="164">
        <f>'Production Summary'!$N$37</f>
        <v>210</v>
      </c>
      <c r="BT62" s="164">
        <f>'Production Summary'!$M$37</f>
        <v>21</v>
      </c>
      <c r="BU62" s="164">
        <v>0</v>
      </c>
      <c r="BV62" s="164">
        <f>'Production Summary'!$N$38</f>
        <v>280</v>
      </c>
      <c r="BW62" s="164">
        <f>'Production Summary'!$M$38</f>
        <v>28</v>
      </c>
      <c r="BX62" s="164">
        <v>0</v>
      </c>
      <c r="BY62" s="165">
        <f>'Production Summary'!$N$39</f>
        <v>300.38406247988502</v>
      </c>
      <c r="BZ62" s="164">
        <f>'Production Summary'!$M$39</f>
        <v>30.038406247988501</v>
      </c>
      <c r="CA62" s="164">
        <v>0</v>
      </c>
      <c r="CB62" s="164">
        <f>'Production Summary'!$N$40</f>
        <v>131.30000000000001</v>
      </c>
      <c r="CC62" s="164">
        <f>'Production Summary'!$M$40</f>
        <v>13.13</v>
      </c>
      <c r="CD62" s="164">
        <v>0</v>
      </c>
      <c r="CE62" s="164">
        <f>'Production Summary'!$N$42</f>
        <v>1136.3519999999996</v>
      </c>
      <c r="CF62" s="164">
        <f>'Production Summary'!$M$42</f>
        <v>81.167999999999978</v>
      </c>
      <c r="CG62" s="164">
        <v>0</v>
      </c>
      <c r="CH62" s="164">
        <v>0</v>
      </c>
      <c r="CI62" s="164">
        <f>'Production Summary'!$N$43</f>
        <v>184</v>
      </c>
      <c r="CJ62" s="164">
        <v>0</v>
      </c>
      <c r="CK62" s="164">
        <f>'Production Summary'!$N$44</f>
        <v>355</v>
      </c>
      <c r="CL62" s="164">
        <v>0</v>
      </c>
      <c r="CM62" s="375">
        <f>'Production Summary'!$N$45</f>
        <v>1650</v>
      </c>
      <c r="CN62" s="164">
        <f>'Production Summary'!$N$46</f>
        <v>270</v>
      </c>
      <c r="CO62" s="164">
        <f>'Production Summary'!$N$47</f>
        <v>1350</v>
      </c>
      <c r="CP62" s="166"/>
      <c r="CQ62" s="164">
        <f>'Production Summary'!$N$49</f>
        <v>8004.1580041580037</v>
      </c>
      <c r="CR62" s="164">
        <f>'Production Summary'!$M$49</f>
        <v>66.701316701316699</v>
      </c>
      <c r="CS62" s="164">
        <f>'Production Summary'!$N$50</f>
        <v>13331.600831600828</v>
      </c>
      <c r="CT62" s="164">
        <f>'Production Summary'!$M$50</f>
        <v>148.1288981288981</v>
      </c>
      <c r="CU62" s="164">
        <f>'Production Summary'!$N$51</f>
        <v>12785.862785862784</v>
      </c>
      <c r="CV62" s="164">
        <f>'Production Summary'!$M$51</f>
        <v>355.16285516285512</v>
      </c>
      <c r="CW62" s="164">
        <f>'Production Summary'!$N$52</f>
        <v>12629.937629937627</v>
      </c>
      <c r="CX62" s="164">
        <f>'Production Summary'!$M$52</f>
        <v>701.66320166320156</v>
      </c>
      <c r="CY62" s="164">
        <f>'Production Summary'!$N$53</f>
        <v>12396.049896049895</v>
      </c>
      <c r="CZ62" s="164">
        <f>'Production Summary'!$M$53</f>
        <v>688.66943866943859</v>
      </c>
      <c r="DA62" s="164">
        <f>'Production Summary'!$N$54</f>
        <v>13799.376299376298</v>
      </c>
      <c r="DB62" s="164">
        <f>'Production Summary'!$M$54</f>
        <v>766.63201663201653</v>
      </c>
      <c r="DC62" s="531">
        <f>'Production Summary'!$N$60</f>
        <v>12863.825363825363</v>
      </c>
      <c r="DD62" s="531">
        <f>'Production Summary'!$M$60</f>
        <v>714.65696465696465</v>
      </c>
      <c r="DE62" s="167">
        <f>'Production Summary'!$N$59</f>
        <v>11148.648648648648</v>
      </c>
      <c r="DF62" s="531">
        <f>'Production Summary'!$M$59</f>
        <v>619.36936936936934</v>
      </c>
      <c r="DG62" s="164">
        <f>'Production Summary'!$N$55</f>
        <v>13842.68884268884</v>
      </c>
      <c r="DH62" s="164">
        <f>'Production Summary'!$M$55</f>
        <v>3460.67221067221</v>
      </c>
      <c r="DI62" s="164">
        <f>'Production Summary'!$N$56</f>
        <v>13097.713097713096</v>
      </c>
      <c r="DJ62" s="164">
        <f>'Production Summary'!$M$56</f>
        <v>163.72141372141371</v>
      </c>
      <c r="DK62" s="164">
        <f>'Production Summary'!$N$57</f>
        <v>14189.189189189186</v>
      </c>
      <c r="DL62" s="164">
        <f>'Production Summary'!$M$57</f>
        <v>394.14414414414409</v>
      </c>
      <c r="DM62" s="164">
        <f>'Production Summary'!$N$58</f>
        <v>14017.671517671517</v>
      </c>
      <c r="DN62" s="164">
        <f>'Production Summary'!$M$58</f>
        <v>778.75952875952873</v>
      </c>
      <c r="DO62" s="167">
        <f>'Production Summary'!$N$61</f>
        <v>4500</v>
      </c>
      <c r="DP62" s="531">
        <f>'Production Summary'!$M$61</f>
        <v>750</v>
      </c>
      <c r="DQ62" s="164">
        <v>0</v>
      </c>
      <c r="DR62" s="164">
        <f>'Production Summary'!$N$62</f>
        <v>8900</v>
      </c>
      <c r="DS62" s="164">
        <f>'Production Summary'!$N$70</f>
        <v>300</v>
      </c>
      <c r="DT62" s="328">
        <f>'Production Summary'!$M$70</f>
        <v>25</v>
      </c>
      <c r="DU62" s="164">
        <v>0</v>
      </c>
      <c r="DV62" s="164">
        <f>'Production Summary'!$N$71</f>
        <v>150</v>
      </c>
      <c r="DW62" s="164">
        <v>0</v>
      </c>
      <c r="DX62" s="164">
        <f>'Production Summary'!$N$64</f>
        <v>192</v>
      </c>
      <c r="DY62" s="164">
        <v>0</v>
      </c>
      <c r="DZ62" s="167">
        <f>'Production Summary'!$N$65</f>
        <v>384</v>
      </c>
      <c r="EA62" s="164">
        <v>0</v>
      </c>
      <c r="EB62" s="167">
        <f>'Production Summary'!$N$66</f>
        <v>192</v>
      </c>
      <c r="EC62" s="164">
        <v>0</v>
      </c>
      <c r="ED62" s="164">
        <f>'Production Summary'!$N$67</f>
        <v>96</v>
      </c>
      <c r="EE62" s="164">
        <v>0</v>
      </c>
      <c r="EF62" s="164">
        <f>'Production Summary'!$N$68</f>
        <v>96</v>
      </c>
      <c r="EG62" s="164">
        <v>0</v>
      </c>
      <c r="EH62" s="164">
        <f>'Production Summary'!$N$69</f>
        <v>340</v>
      </c>
      <c r="EI62" s="101">
        <f t="shared" si="105"/>
        <v>704640818.65389717</v>
      </c>
      <c r="EJ62" s="3"/>
      <c r="EK62" s="3"/>
      <c r="ER62" s="64" t="s">
        <v>78</v>
      </c>
      <c r="ES62" s="61" t="str">
        <f t="shared" si="106"/>
        <v/>
      </c>
      <c r="ET62" s="24">
        <f t="shared" si="34"/>
        <v>704640818.65389717</v>
      </c>
    </row>
    <row r="63" spans="1:150" ht="15" customHeight="1">
      <c r="A63" t="b">
        <f>C63=Bhilai!C63</f>
        <v>1</v>
      </c>
      <c r="B63" s="65">
        <f t="shared" si="35"/>
        <v>58</v>
      </c>
      <c r="C63" s="162" t="str">
        <f>IF(Bhilai!C63="","",Bhilai!C63)</f>
        <v/>
      </c>
      <c r="D63" s="164">
        <f>'Production Summary'!$N$4</f>
        <v>666</v>
      </c>
      <c r="E63" s="164">
        <f>'Production Summary'!$M$4</f>
        <v>27.75</v>
      </c>
      <c r="F63" s="164">
        <v>0</v>
      </c>
      <c r="G63" s="164">
        <f>'Production Summary'!$N$5</f>
        <v>666</v>
      </c>
      <c r="H63" s="164">
        <f>'Production Summary'!$M$5</f>
        <v>27.75</v>
      </c>
      <c r="I63" s="164">
        <v>0</v>
      </c>
      <c r="J63" s="164">
        <f>'Production Summary'!$N$6</f>
        <v>200</v>
      </c>
      <c r="K63" s="328">
        <f>'Production Summary'!$M$6</f>
        <v>7.5</v>
      </c>
      <c r="L63" s="164">
        <v>0</v>
      </c>
      <c r="M63" s="365">
        <f>'Production Summary'!$N$7</f>
        <v>612.72</v>
      </c>
      <c r="N63" s="367">
        <f>'Production Summary'!$M$7</f>
        <v>25.53</v>
      </c>
      <c r="O63" s="164">
        <v>0</v>
      </c>
      <c r="P63" s="164">
        <f>'Production Summary'!$N$8</f>
        <v>780</v>
      </c>
      <c r="Q63" s="164">
        <f>'Production Summary'!$M$8</f>
        <v>65</v>
      </c>
      <c r="R63" s="164">
        <v>0</v>
      </c>
      <c r="S63" s="164">
        <f>'Production Summary'!$N$9</f>
        <v>720</v>
      </c>
      <c r="T63" s="164">
        <f>'Production Summary'!$M$9</f>
        <v>60</v>
      </c>
      <c r="U63" s="164">
        <v>0</v>
      </c>
      <c r="V63" s="164">
        <f>'Production Summary'!$N$10</f>
        <v>876</v>
      </c>
      <c r="W63" s="164">
        <f>'Production Summary'!$M$10</f>
        <v>73</v>
      </c>
      <c r="X63" s="164">
        <v>0</v>
      </c>
      <c r="Y63" s="164">
        <f>'Production Summary'!$N$14</f>
        <v>177</v>
      </c>
      <c r="Z63" s="328">
        <f>'Production Summary'!$M$14</f>
        <v>14.75</v>
      </c>
      <c r="AA63" s="164">
        <v>0</v>
      </c>
      <c r="AB63" s="167">
        <f t="shared" si="37"/>
        <v>126</v>
      </c>
      <c r="AC63" s="164">
        <f>'Production Summary'!$M$16</f>
        <v>21</v>
      </c>
      <c r="AD63" s="164">
        <v>0</v>
      </c>
      <c r="AE63" s="164">
        <f>'Production Summary'!$N$16</f>
        <v>252</v>
      </c>
      <c r="AF63" s="164">
        <f>'Production Summary'!$M$16</f>
        <v>21</v>
      </c>
      <c r="AG63" s="164">
        <v>0</v>
      </c>
      <c r="AH63" s="164">
        <f>'Production Summary'!$N$18</f>
        <v>1035</v>
      </c>
      <c r="AI63" s="164">
        <f>'Production Summary'!$M$18</f>
        <v>17.25</v>
      </c>
      <c r="AJ63" s="164">
        <v>0</v>
      </c>
      <c r="AK63" s="164">
        <f>'Production Summary'!$N$19</f>
        <v>870</v>
      </c>
      <c r="AL63" s="164">
        <f>'Production Summary'!$M$19</f>
        <v>29</v>
      </c>
      <c r="AM63" s="164">
        <v>0</v>
      </c>
      <c r="AN63" s="164">
        <f>'Production Summary'!$N$20</f>
        <v>864</v>
      </c>
      <c r="AO63" s="164">
        <f>'Production Summary'!$M$20</f>
        <v>72</v>
      </c>
      <c r="AP63" s="164">
        <v>0</v>
      </c>
      <c r="AQ63" s="164">
        <f>'Production Summary'!$N$21</f>
        <v>670</v>
      </c>
      <c r="AR63" s="164">
        <f>'Production Summary'!$M$21</f>
        <v>335</v>
      </c>
      <c r="AS63" s="164">
        <v>0</v>
      </c>
      <c r="AT63" s="386">
        <f>'Production Summary'!$N$22</f>
        <v>375</v>
      </c>
      <c r="AU63" s="164">
        <f>'Production Summary'!$N$23</f>
        <v>1050</v>
      </c>
      <c r="AV63" s="164">
        <f>'Production Summary'!$N$25</f>
        <v>300</v>
      </c>
      <c r="AW63" s="164">
        <f>'Production Summary'!$M$25</f>
        <v>25</v>
      </c>
      <c r="AX63" s="164">
        <v>0</v>
      </c>
      <c r="AY63" s="164">
        <f>'Production Summary'!$N$26</f>
        <v>300</v>
      </c>
      <c r="AZ63" s="164">
        <f>'Production Summary'!$M$26</f>
        <v>25</v>
      </c>
      <c r="BA63" s="164">
        <v>0</v>
      </c>
      <c r="BB63" s="164">
        <f>'Production Summary'!$N$28</f>
        <v>777</v>
      </c>
      <c r="BC63" s="164">
        <f>'Production Summary'!$M$28</f>
        <v>12.95</v>
      </c>
      <c r="BD63" s="164">
        <v>0</v>
      </c>
      <c r="BE63" s="164">
        <f>'Production Summary'!$N$29</f>
        <v>612</v>
      </c>
      <c r="BF63" s="164">
        <f>'Production Summary'!$M$29</f>
        <v>51</v>
      </c>
      <c r="BG63" s="164">
        <v>0</v>
      </c>
      <c r="BH63" s="164">
        <f>'Production Summary'!$N$30</f>
        <v>500</v>
      </c>
      <c r="BI63" s="164">
        <f>'Production Summary'!$M$30</f>
        <v>250</v>
      </c>
      <c r="BJ63" s="164">
        <v>0</v>
      </c>
      <c r="BK63" s="386"/>
      <c r="BL63" s="164">
        <f>'Production Summary'!$N$32</f>
        <v>875</v>
      </c>
      <c r="BM63" s="164">
        <f>'Production Summary'!$N$34</f>
        <v>360.59999999999997</v>
      </c>
      <c r="BN63" s="164">
        <f>'Production Summary'!$M$34</f>
        <v>6.01</v>
      </c>
      <c r="BO63" s="164">
        <v>0</v>
      </c>
      <c r="BP63" s="164">
        <f>'Production Summary'!$N$36</f>
        <v>717</v>
      </c>
      <c r="BQ63" s="164">
        <f>'Production Summary'!$M$36</f>
        <v>11.95</v>
      </c>
      <c r="BR63" s="164">
        <v>0</v>
      </c>
      <c r="BS63" s="164">
        <f>'Production Summary'!$N$37</f>
        <v>210</v>
      </c>
      <c r="BT63" s="164">
        <f>'Production Summary'!$M$37</f>
        <v>21</v>
      </c>
      <c r="BU63" s="164">
        <v>0</v>
      </c>
      <c r="BV63" s="164">
        <f>'Production Summary'!$N$38</f>
        <v>280</v>
      </c>
      <c r="BW63" s="164">
        <f>'Production Summary'!$M$38</f>
        <v>28</v>
      </c>
      <c r="BX63" s="164">
        <v>0</v>
      </c>
      <c r="BY63" s="165">
        <f>'Production Summary'!$N$39</f>
        <v>300.38406247988502</v>
      </c>
      <c r="BZ63" s="164">
        <f>'Production Summary'!$M$39</f>
        <v>30.038406247988501</v>
      </c>
      <c r="CA63" s="164">
        <v>0</v>
      </c>
      <c r="CB63" s="164">
        <f>'Production Summary'!$N$40</f>
        <v>131.30000000000001</v>
      </c>
      <c r="CC63" s="164">
        <f>'Production Summary'!$M$40</f>
        <v>13.13</v>
      </c>
      <c r="CD63" s="164">
        <v>0</v>
      </c>
      <c r="CE63" s="164">
        <f>'Production Summary'!$N$42</f>
        <v>1136.3519999999996</v>
      </c>
      <c r="CF63" s="164">
        <f>'Production Summary'!$M$42</f>
        <v>81.167999999999978</v>
      </c>
      <c r="CG63" s="164">
        <v>0</v>
      </c>
      <c r="CH63" s="164">
        <v>0</v>
      </c>
      <c r="CI63" s="164">
        <f>'Production Summary'!$N$43</f>
        <v>184</v>
      </c>
      <c r="CJ63" s="164">
        <v>0</v>
      </c>
      <c r="CK63" s="164">
        <f>'Production Summary'!$N$44</f>
        <v>355</v>
      </c>
      <c r="CL63" s="164">
        <v>0</v>
      </c>
      <c r="CM63" s="375">
        <f>'Production Summary'!$N$45</f>
        <v>1650</v>
      </c>
      <c r="CN63" s="164">
        <f>'Production Summary'!$N$46</f>
        <v>270</v>
      </c>
      <c r="CO63" s="164">
        <f>'Production Summary'!$N$47</f>
        <v>1350</v>
      </c>
      <c r="CP63" s="166"/>
      <c r="CQ63" s="164">
        <f>'Production Summary'!$N$49</f>
        <v>8004.1580041580037</v>
      </c>
      <c r="CR63" s="164">
        <f>'Production Summary'!$M$49</f>
        <v>66.701316701316699</v>
      </c>
      <c r="CS63" s="164">
        <f>'Production Summary'!$N$50</f>
        <v>13331.600831600828</v>
      </c>
      <c r="CT63" s="164">
        <f>'Production Summary'!$M$50</f>
        <v>148.1288981288981</v>
      </c>
      <c r="CU63" s="164">
        <f>'Production Summary'!$N$51</f>
        <v>12785.862785862784</v>
      </c>
      <c r="CV63" s="164">
        <f>'Production Summary'!$M$51</f>
        <v>355.16285516285512</v>
      </c>
      <c r="CW63" s="164">
        <f>'Production Summary'!$N$52</f>
        <v>12629.937629937627</v>
      </c>
      <c r="CX63" s="164">
        <f>'Production Summary'!$M$52</f>
        <v>701.66320166320156</v>
      </c>
      <c r="CY63" s="164">
        <f>'Production Summary'!$N$53</f>
        <v>12396.049896049895</v>
      </c>
      <c r="CZ63" s="164">
        <f>'Production Summary'!$M$53</f>
        <v>688.66943866943859</v>
      </c>
      <c r="DA63" s="164">
        <f>'Production Summary'!$N$54</f>
        <v>13799.376299376298</v>
      </c>
      <c r="DB63" s="164">
        <f>'Production Summary'!$M$54</f>
        <v>766.63201663201653</v>
      </c>
      <c r="DC63" s="531">
        <f>'Production Summary'!$N$60</f>
        <v>12863.825363825363</v>
      </c>
      <c r="DD63" s="531">
        <f>'Production Summary'!$M$60</f>
        <v>714.65696465696465</v>
      </c>
      <c r="DE63" s="167">
        <f>'Production Summary'!$N$59</f>
        <v>11148.648648648648</v>
      </c>
      <c r="DF63" s="531">
        <f>'Production Summary'!$M$59</f>
        <v>619.36936936936934</v>
      </c>
      <c r="DG63" s="164">
        <f>'Production Summary'!$N$55</f>
        <v>13842.68884268884</v>
      </c>
      <c r="DH63" s="164">
        <f>'Production Summary'!$M$55</f>
        <v>3460.67221067221</v>
      </c>
      <c r="DI63" s="164">
        <f>'Production Summary'!$N$56</f>
        <v>13097.713097713096</v>
      </c>
      <c r="DJ63" s="164">
        <f>'Production Summary'!$M$56</f>
        <v>163.72141372141371</v>
      </c>
      <c r="DK63" s="164">
        <f>'Production Summary'!$N$57</f>
        <v>14189.189189189186</v>
      </c>
      <c r="DL63" s="164">
        <f>'Production Summary'!$M$57</f>
        <v>394.14414414414409</v>
      </c>
      <c r="DM63" s="164">
        <f>'Production Summary'!$N$58</f>
        <v>14017.671517671517</v>
      </c>
      <c r="DN63" s="164">
        <f>'Production Summary'!$M$58</f>
        <v>778.75952875952873</v>
      </c>
      <c r="DO63" s="167">
        <f>'Production Summary'!$N$61</f>
        <v>4500</v>
      </c>
      <c r="DP63" s="531">
        <f>'Production Summary'!$M$61</f>
        <v>750</v>
      </c>
      <c r="DQ63" s="164">
        <v>0</v>
      </c>
      <c r="DR63" s="164">
        <f>'Production Summary'!$N$62</f>
        <v>8900</v>
      </c>
      <c r="DS63" s="164">
        <f>'Production Summary'!$N$70</f>
        <v>300</v>
      </c>
      <c r="DT63" s="328">
        <f>'Production Summary'!$M$70</f>
        <v>25</v>
      </c>
      <c r="DU63" s="164">
        <v>0</v>
      </c>
      <c r="DV63" s="164">
        <f>'Production Summary'!$N$71</f>
        <v>150</v>
      </c>
      <c r="DW63" s="164">
        <v>0</v>
      </c>
      <c r="DX63" s="164">
        <f>'Production Summary'!$N$64</f>
        <v>192</v>
      </c>
      <c r="DY63" s="164">
        <v>0</v>
      </c>
      <c r="DZ63" s="167">
        <f>'Production Summary'!$N$65</f>
        <v>384</v>
      </c>
      <c r="EA63" s="164">
        <v>0</v>
      </c>
      <c r="EB63" s="167">
        <f>'Production Summary'!$N$66</f>
        <v>192</v>
      </c>
      <c r="EC63" s="164">
        <v>0</v>
      </c>
      <c r="ED63" s="164">
        <f>'Production Summary'!$N$67</f>
        <v>96</v>
      </c>
      <c r="EE63" s="164">
        <v>0</v>
      </c>
      <c r="EF63" s="164">
        <f>'Production Summary'!$N$68</f>
        <v>96</v>
      </c>
      <c r="EG63" s="164">
        <v>0</v>
      </c>
      <c r="EH63" s="164">
        <f>'Production Summary'!$N$69</f>
        <v>340</v>
      </c>
      <c r="EI63" s="101">
        <f t="shared" si="105"/>
        <v>704640818.65389717</v>
      </c>
      <c r="EJ63" s="3"/>
      <c r="EK63" s="3"/>
      <c r="ER63" s="64" t="s">
        <v>79</v>
      </c>
      <c r="ES63" s="61" t="str">
        <f t="shared" si="106"/>
        <v/>
      </c>
      <c r="ET63" s="24">
        <f t="shared" si="34"/>
        <v>704640818.65389717</v>
      </c>
    </row>
    <row r="64" spans="1:150" ht="15" customHeight="1">
      <c r="A64" t="b">
        <f>C64=Bhilai!C64</f>
        <v>1</v>
      </c>
      <c r="B64" s="65">
        <f t="shared" si="35"/>
        <v>59</v>
      </c>
      <c r="C64" s="162" t="str">
        <f>IF(Bhilai!C64="","",Bhilai!C64)</f>
        <v/>
      </c>
      <c r="D64" s="164">
        <f>'Production Summary'!$N$4</f>
        <v>666</v>
      </c>
      <c r="E64" s="164">
        <f>'Production Summary'!$M$4</f>
        <v>27.75</v>
      </c>
      <c r="F64" s="164">
        <v>0</v>
      </c>
      <c r="G64" s="164">
        <f>'Production Summary'!$N$5</f>
        <v>666</v>
      </c>
      <c r="H64" s="164">
        <f>'Production Summary'!$M$5</f>
        <v>27.75</v>
      </c>
      <c r="I64" s="164">
        <v>0</v>
      </c>
      <c r="J64" s="164">
        <f>'Production Summary'!$N$6</f>
        <v>200</v>
      </c>
      <c r="K64" s="328">
        <f>'Production Summary'!$M$6</f>
        <v>7.5</v>
      </c>
      <c r="L64" s="164">
        <v>0</v>
      </c>
      <c r="M64" s="365">
        <f>'Production Summary'!$N$7</f>
        <v>612.72</v>
      </c>
      <c r="N64" s="367">
        <f>'Production Summary'!$M$7</f>
        <v>25.53</v>
      </c>
      <c r="O64" s="164">
        <v>0</v>
      </c>
      <c r="P64" s="164">
        <f>'Production Summary'!$N$8</f>
        <v>780</v>
      </c>
      <c r="Q64" s="164">
        <f>'Production Summary'!$M$8</f>
        <v>65</v>
      </c>
      <c r="R64" s="164">
        <v>0</v>
      </c>
      <c r="S64" s="164">
        <f>'Production Summary'!$N$9</f>
        <v>720</v>
      </c>
      <c r="T64" s="164">
        <f>'Production Summary'!$M$9</f>
        <v>60</v>
      </c>
      <c r="U64" s="164">
        <v>0</v>
      </c>
      <c r="V64" s="164">
        <f>'Production Summary'!$N$10</f>
        <v>876</v>
      </c>
      <c r="W64" s="164">
        <f>'Production Summary'!$M$10</f>
        <v>73</v>
      </c>
      <c r="X64" s="164">
        <v>0</v>
      </c>
      <c r="Y64" s="164">
        <f>'Production Summary'!$N$14</f>
        <v>177</v>
      </c>
      <c r="Z64" s="328">
        <f>'Production Summary'!$M$14</f>
        <v>14.75</v>
      </c>
      <c r="AA64" s="164">
        <v>0</v>
      </c>
      <c r="AB64" s="167">
        <f t="shared" si="37"/>
        <v>126</v>
      </c>
      <c r="AC64" s="164">
        <f>'Production Summary'!$M$16</f>
        <v>21</v>
      </c>
      <c r="AD64" s="164">
        <v>0</v>
      </c>
      <c r="AE64" s="164">
        <f>'Production Summary'!$N$16</f>
        <v>252</v>
      </c>
      <c r="AF64" s="164">
        <f>'Production Summary'!$M$16</f>
        <v>21</v>
      </c>
      <c r="AG64" s="164">
        <v>0</v>
      </c>
      <c r="AH64" s="164">
        <f>'Production Summary'!$N$18</f>
        <v>1035</v>
      </c>
      <c r="AI64" s="164">
        <f>'Production Summary'!$M$18</f>
        <v>17.25</v>
      </c>
      <c r="AJ64" s="164">
        <v>0</v>
      </c>
      <c r="AK64" s="164">
        <f>'Production Summary'!$N$19</f>
        <v>870</v>
      </c>
      <c r="AL64" s="164">
        <f>'Production Summary'!$M$19</f>
        <v>29</v>
      </c>
      <c r="AM64" s="164">
        <v>0</v>
      </c>
      <c r="AN64" s="164">
        <f>'Production Summary'!$N$20</f>
        <v>864</v>
      </c>
      <c r="AO64" s="164">
        <f>'Production Summary'!$M$20</f>
        <v>72</v>
      </c>
      <c r="AP64" s="164">
        <v>0</v>
      </c>
      <c r="AQ64" s="164">
        <f>'Production Summary'!$N$21</f>
        <v>670</v>
      </c>
      <c r="AR64" s="164">
        <f>'Production Summary'!$M$21</f>
        <v>335</v>
      </c>
      <c r="AS64" s="164">
        <v>0</v>
      </c>
      <c r="AT64" s="386">
        <f>'Production Summary'!$N$22</f>
        <v>375</v>
      </c>
      <c r="AU64" s="164">
        <f>'Production Summary'!$N$23</f>
        <v>1050</v>
      </c>
      <c r="AV64" s="164">
        <f>'Production Summary'!$N$25</f>
        <v>300</v>
      </c>
      <c r="AW64" s="164">
        <f>'Production Summary'!$M$25</f>
        <v>25</v>
      </c>
      <c r="AX64" s="164">
        <v>0</v>
      </c>
      <c r="AY64" s="164">
        <f>'Production Summary'!$N$26</f>
        <v>300</v>
      </c>
      <c r="AZ64" s="164">
        <f>'Production Summary'!$M$26</f>
        <v>25</v>
      </c>
      <c r="BA64" s="164">
        <v>0</v>
      </c>
      <c r="BB64" s="164">
        <f>'Production Summary'!$N$28</f>
        <v>777</v>
      </c>
      <c r="BC64" s="164">
        <f>'Production Summary'!$M$28</f>
        <v>12.95</v>
      </c>
      <c r="BD64" s="164">
        <v>0</v>
      </c>
      <c r="BE64" s="164">
        <f>'Production Summary'!$N$29</f>
        <v>612</v>
      </c>
      <c r="BF64" s="164">
        <f>'Production Summary'!$M$29</f>
        <v>51</v>
      </c>
      <c r="BG64" s="164">
        <v>0</v>
      </c>
      <c r="BH64" s="164">
        <f>'Production Summary'!$N$30</f>
        <v>500</v>
      </c>
      <c r="BI64" s="164">
        <f>'Production Summary'!$M$30</f>
        <v>250</v>
      </c>
      <c r="BJ64" s="164">
        <v>0</v>
      </c>
      <c r="BK64" s="386"/>
      <c r="BL64" s="164">
        <f>'Production Summary'!$N$32</f>
        <v>875</v>
      </c>
      <c r="BM64" s="164">
        <f>'Production Summary'!$N$34</f>
        <v>360.59999999999997</v>
      </c>
      <c r="BN64" s="164">
        <f>'Production Summary'!$M$34</f>
        <v>6.01</v>
      </c>
      <c r="BO64" s="164">
        <v>0</v>
      </c>
      <c r="BP64" s="164">
        <f>'Production Summary'!$N$36</f>
        <v>717</v>
      </c>
      <c r="BQ64" s="164">
        <f>'Production Summary'!$M$36</f>
        <v>11.95</v>
      </c>
      <c r="BR64" s="164">
        <v>0</v>
      </c>
      <c r="BS64" s="164">
        <f>'Production Summary'!$N$37</f>
        <v>210</v>
      </c>
      <c r="BT64" s="164">
        <f>'Production Summary'!$M$37</f>
        <v>21</v>
      </c>
      <c r="BU64" s="164">
        <v>0</v>
      </c>
      <c r="BV64" s="164">
        <f>'Production Summary'!$N$38</f>
        <v>280</v>
      </c>
      <c r="BW64" s="164">
        <f>'Production Summary'!$M$38</f>
        <v>28</v>
      </c>
      <c r="BX64" s="164">
        <v>0</v>
      </c>
      <c r="BY64" s="165">
        <f>'Production Summary'!$N$39</f>
        <v>300.38406247988502</v>
      </c>
      <c r="BZ64" s="164">
        <f>'Production Summary'!$M$39</f>
        <v>30.038406247988501</v>
      </c>
      <c r="CA64" s="164">
        <v>0</v>
      </c>
      <c r="CB64" s="164">
        <f>'Production Summary'!$N$40</f>
        <v>131.30000000000001</v>
      </c>
      <c r="CC64" s="164">
        <f>'Production Summary'!$M$40</f>
        <v>13.13</v>
      </c>
      <c r="CD64" s="164">
        <v>0</v>
      </c>
      <c r="CE64" s="164">
        <f>'Production Summary'!$N$42</f>
        <v>1136.3519999999996</v>
      </c>
      <c r="CF64" s="164">
        <f>'Production Summary'!$M$42</f>
        <v>81.167999999999978</v>
      </c>
      <c r="CG64" s="164">
        <v>0</v>
      </c>
      <c r="CH64" s="164">
        <v>0</v>
      </c>
      <c r="CI64" s="164">
        <f>'Production Summary'!$N$43</f>
        <v>184</v>
      </c>
      <c r="CJ64" s="164">
        <v>0</v>
      </c>
      <c r="CK64" s="164">
        <f>'Production Summary'!$N$44</f>
        <v>355</v>
      </c>
      <c r="CL64" s="164">
        <v>0</v>
      </c>
      <c r="CM64" s="375">
        <f>'Production Summary'!$N$45</f>
        <v>1650</v>
      </c>
      <c r="CN64" s="164">
        <f>'Production Summary'!$N$46</f>
        <v>270</v>
      </c>
      <c r="CO64" s="164">
        <f>'Production Summary'!$N$47</f>
        <v>1350</v>
      </c>
      <c r="CP64" s="166"/>
      <c r="CQ64" s="164">
        <f>'Production Summary'!$N$49</f>
        <v>8004.1580041580037</v>
      </c>
      <c r="CR64" s="164">
        <f>'Production Summary'!$M$49</f>
        <v>66.701316701316699</v>
      </c>
      <c r="CS64" s="164">
        <f>'Production Summary'!$N$50</f>
        <v>13331.600831600828</v>
      </c>
      <c r="CT64" s="164">
        <f>'Production Summary'!$M$50</f>
        <v>148.1288981288981</v>
      </c>
      <c r="CU64" s="164">
        <f>'Production Summary'!$N$51</f>
        <v>12785.862785862784</v>
      </c>
      <c r="CV64" s="164">
        <f>'Production Summary'!$M$51</f>
        <v>355.16285516285512</v>
      </c>
      <c r="CW64" s="164">
        <f>'Production Summary'!$N$52</f>
        <v>12629.937629937627</v>
      </c>
      <c r="CX64" s="164">
        <f>'Production Summary'!$M$52</f>
        <v>701.66320166320156</v>
      </c>
      <c r="CY64" s="164">
        <f>'Production Summary'!$N$53</f>
        <v>12396.049896049895</v>
      </c>
      <c r="CZ64" s="164">
        <f>'Production Summary'!$M$53</f>
        <v>688.66943866943859</v>
      </c>
      <c r="DA64" s="164">
        <f>'Production Summary'!$N$54</f>
        <v>13799.376299376298</v>
      </c>
      <c r="DB64" s="164">
        <f>'Production Summary'!$M$54</f>
        <v>766.63201663201653</v>
      </c>
      <c r="DC64" s="531">
        <f>'Production Summary'!$N$60</f>
        <v>12863.825363825363</v>
      </c>
      <c r="DD64" s="531">
        <f>'Production Summary'!$M$60</f>
        <v>714.65696465696465</v>
      </c>
      <c r="DE64" s="167">
        <f>'Production Summary'!$N$59</f>
        <v>11148.648648648648</v>
      </c>
      <c r="DF64" s="531">
        <f>'Production Summary'!$M$59</f>
        <v>619.36936936936934</v>
      </c>
      <c r="DG64" s="164">
        <f>'Production Summary'!$N$55</f>
        <v>13842.68884268884</v>
      </c>
      <c r="DH64" s="164">
        <f>'Production Summary'!$M$55</f>
        <v>3460.67221067221</v>
      </c>
      <c r="DI64" s="164">
        <f>'Production Summary'!$N$56</f>
        <v>13097.713097713096</v>
      </c>
      <c r="DJ64" s="164">
        <f>'Production Summary'!$M$56</f>
        <v>163.72141372141371</v>
      </c>
      <c r="DK64" s="164">
        <f>'Production Summary'!$N$57</f>
        <v>14189.189189189186</v>
      </c>
      <c r="DL64" s="164">
        <f>'Production Summary'!$M$57</f>
        <v>394.14414414414409</v>
      </c>
      <c r="DM64" s="164">
        <f>'Production Summary'!$N$58</f>
        <v>14017.671517671517</v>
      </c>
      <c r="DN64" s="164">
        <f>'Production Summary'!$M$58</f>
        <v>778.75952875952873</v>
      </c>
      <c r="DO64" s="167">
        <f>'Production Summary'!$N$61</f>
        <v>4500</v>
      </c>
      <c r="DP64" s="531">
        <f>'Production Summary'!$M$61</f>
        <v>750</v>
      </c>
      <c r="DQ64" s="164">
        <v>0</v>
      </c>
      <c r="DR64" s="164">
        <f>'Production Summary'!$N$62</f>
        <v>8900</v>
      </c>
      <c r="DS64" s="164">
        <f>'Production Summary'!$N$70</f>
        <v>300</v>
      </c>
      <c r="DT64" s="328">
        <f>'Production Summary'!$M$70</f>
        <v>25</v>
      </c>
      <c r="DU64" s="164">
        <v>0</v>
      </c>
      <c r="DV64" s="164">
        <f>'Production Summary'!$N$71</f>
        <v>150</v>
      </c>
      <c r="DW64" s="164">
        <v>0</v>
      </c>
      <c r="DX64" s="164">
        <f>'Production Summary'!$N$64</f>
        <v>192</v>
      </c>
      <c r="DY64" s="164">
        <v>0</v>
      </c>
      <c r="DZ64" s="167">
        <f>'Production Summary'!$N$65</f>
        <v>384</v>
      </c>
      <c r="EA64" s="164">
        <v>0</v>
      </c>
      <c r="EB64" s="167">
        <f>'Production Summary'!$N$66</f>
        <v>192</v>
      </c>
      <c r="EC64" s="164">
        <v>0</v>
      </c>
      <c r="ED64" s="164">
        <f>'Production Summary'!$N$67</f>
        <v>96</v>
      </c>
      <c r="EE64" s="164">
        <v>0</v>
      </c>
      <c r="EF64" s="164">
        <f>'Production Summary'!$N$68</f>
        <v>96</v>
      </c>
      <c r="EG64" s="164">
        <v>0</v>
      </c>
      <c r="EH64" s="164">
        <f>'Production Summary'!$N$69</f>
        <v>340</v>
      </c>
      <c r="EI64" s="101">
        <f t="shared" si="105"/>
        <v>704640818.65389717</v>
      </c>
      <c r="EJ64" s="3"/>
      <c r="EK64" s="3"/>
      <c r="ER64" s="64" t="s">
        <v>80</v>
      </c>
      <c r="ES64" s="61" t="str">
        <f t="shared" si="106"/>
        <v/>
      </c>
      <c r="ET64" s="24">
        <f t="shared" si="34"/>
        <v>704640818.65389717</v>
      </c>
    </row>
    <row r="65" spans="1:150" ht="15" customHeight="1">
      <c r="A65" t="b">
        <f>C65=Bhilai!C65</f>
        <v>1</v>
      </c>
      <c r="B65" s="65">
        <f t="shared" si="35"/>
        <v>60</v>
      </c>
      <c r="C65" s="162" t="str">
        <f>IF(Bhilai!C65="","",Bhilai!C65)</f>
        <v/>
      </c>
      <c r="D65" s="164">
        <f>'Production Summary'!$N$4</f>
        <v>666</v>
      </c>
      <c r="E65" s="164">
        <f>'Production Summary'!$M$4</f>
        <v>27.75</v>
      </c>
      <c r="F65" s="164">
        <v>0</v>
      </c>
      <c r="G65" s="164">
        <f>'Production Summary'!$N$5</f>
        <v>666</v>
      </c>
      <c r="H65" s="164">
        <f>'Production Summary'!$M$5</f>
        <v>27.75</v>
      </c>
      <c r="I65" s="164">
        <v>0</v>
      </c>
      <c r="J65" s="164">
        <f>'Production Summary'!$N$6</f>
        <v>200</v>
      </c>
      <c r="K65" s="328">
        <f>'Production Summary'!$M$6</f>
        <v>7.5</v>
      </c>
      <c r="L65" s="164">
        <v>0</v>
      </c>
      <c r="M65" s="365">
        <f>'Production Summary'!$N$7</f>
        <v>612.72</v>
      </c>
      <c r="N65" s="367">
        <f>'Production Summary'!$M$7</f>
        <v>25.53</v>
      </c>
      <c r="O65" s="164">
        <v>0</v>
      </c>
      <c r="P65" s="164">
        <f>'Production Summary'!$N$8</f>
        <v>780</v>
      </c>
      <c r="Q65" s="164">
        <f>'Production Summary'!$M$8</f>
        <v>65</v>
      </c>
      <c r="R65" s="164">
        <v>0</v>
      </c>
      <c r="S65" s="164">
        <f>'Production Summary'!$N$9</f>
        <v>720</v>
      </c>
      <c r="T65" s="164">
        <f>'Production Summary'!$M$9</f>
        <v>60</v>
      </c>
      <c r="U65" s="164">
        <v>0</v>
      </c>
      <c r="V65" s="164">
        <f>'Production Summary'!$N$10</f>
        <v>876</v>
      </c>
      <c r="W65" s="164">
        <f>'Production Summary'!$M$10</f>
        <v>73</v>
      </c>
      <c r="X65" s="164">
        <v>0</v>
      </c>
      <c r="Y65" s="164">
        <f>'Production Summary'!$N$14</f>
        <v>177</v>
      </c>
      <c r="Z65" s="328">
        <f>'Production Summary'!$M$14</f>
        <v>14.75</v>
      </c>
      <c r="AA65" s="164">
        <v>0</v>
      </c>
      <c r="AB65" s="167">
        <f t="shared" si="37"/>
        <v>126</v>
      </c>
      <c r="AC65" s="164">
        <f>'Production Summary'!$M$16</f>
        <v>21</v>
      </c>
      <c r="AD65" s="164">
        <v>0</v>
      </c>
      <c r="AE65" s="164">
        <f>'Production Summary'!$N$16</f>
        <v>252</v>
      </c>
      <c r="AF65" s="164">
        <f>'Production Summary'!$M$16</f>
        <v>21</v>
      </c>
      <c r="AG65" s="164">
        <v>0</v>
      </c>
      <c r="AH65" s="164">
        <f>'Production Summary'!$N$18</f>
        <v>1035</v>
      </c>
      <c r="AI65" s="164">
        <f>'Production Summary'!$M$18</f>
        <v>17.25</v>
      </c>
      <c r="AJ65" s="164">
        <v>0</v>
      </c>
      <c r="AK65" s="164">
        <f>'Production Summary'!$N$19</f>
        <v>870</v>
      </c>
      <c r="AL65" s="164">
        <f>'Production Summary'!$M$19</f>
        <v>29</v>
      </c>
      <c r="AM65" s="164">
        <v>0</v>
      </c>
      <c r="AN65" s="164">
        <f>'Production Summary'!$N$20</f>
        <v>864</v>
      </c>
      <c r="AO65" s="164">
        <f>'Production Summary'!$M$20</f>
        <v>72</v>
      </c>
      <c r="AP65" s="164">
        <v>0</v>
      </c>
      <c r="AQ65" s="164">
        <f>'Production Summary'!$N$21</f>
        <v>670</v>
      </c>
      <c r="AR65" s="164">
        <f>'Production Summary'!$M$21</f>
        <v>335</v>
      </c>
      <c r="AS65" s="164">
        <v>0</v>
      </c>
      <c r="AT65" s="386">
        <f>'Production Summary'!$N$22</f>
        <v>375</v>
      </c>
      <c r="AU65" s="164">
        <f>'Production Summary'!$N$23</f>
        <v>1050</v>
      </c>
      <c r="AV65" s="164">
        <f>'Production Summary'!$N$25</f>
        <v>300</v>
      </c>
      <c r="AW65" s="164">
        <f>'Production Summary'!$M$25</f>
        <v>25</v>
      </c>
      <c r="AX65" s="164">
        <v>0</v>
      </c>
      <c r="AY65" s="164">
        <f>'Production Summary'!$N$26</f>
        <v>300</v>
      </c>
      <c r="AZ65" s="164">
        <f>'Production Summary'!$M$26</f>
        <v>25</v>
      </c>
      <c r="BA65" s="164">
        <v>0</v>
      </c>
      <c r="BB65" s="164">
        <f>'Production Summary'!$N$28</f>
        <v>777</v>
      </c>
      <c r="BC65" s="164">
        <f>'Production Summary'!$M$28</f>
        <v>12.95</v>
      </c>
      <c r="BD65" s="164">
        <v>0</v>
      </c>
      <c r="BE65" s="164">
        <f>'Production Summary'!$N$29</f>
        <v>612</v>
      </c>
      <c r="BF65" s="164">
        <f>'Production Summary'!$M$29</f>
        <v>51</v>
      </c>
      <c r="BG65" s="164">
        <v>0</v>
      </c>
      <c r="BH65" s="164">
        <f>'Production Summary'!$N$30</f>
        <v>500</v>
      </c>
      <c r="BI65" s="164">
        <f>'Production Summary'!$M$30</f>
        <v>250</v>
      </c>
      <c r="BJ65" s="164">
        <v>0</v>
      </c>
      <c r="BK65" s="386"/>
      <c r="BL65" s="164">
        <f>'Production Summary'!$N$32</f>
        <v>875</v>
      </c>
      <c r="BM65" s="164">
        <f>'Production Summary'!$N$34</f>
        <v>360.59999999999997</v>
      </c>
      <c r="BN65" s="164">
        <f>'Production Summary'!$M$34</f>
        <v>6.01</v>
      </c>
      <c r="BO65" s="164">
        <v>0</v>
      </c>
      <c r="BP65" s="164">
        <f>'Production Summary'!$N$36</f>
        <v>717</v>
      </c>
      <c r="BQ65" s="164">
        <f>'Production Summary'!$M$36</f>
        <v>11.95</v>
      </c>
      <c r="BR65" s="164">
        <v>0</v>
      </c>
      <c r="BS65" s="164">
        <f>'Production Summary'!$N$37</f>
        <v>210</v>
      </c>
      <c r="BT65" s="164">
        <f>'Production Summary'!$M$37</f>
        <v>21</v>
      </c>
      <c r="BU65" s="164">
        <v>0</v>
      </c>
      <c r="BV65" s="164">
        <f>'Production Summary'!$N$38</f>
        <v>280</v>
      </c>
      <c r="BW65" s="164">
        <f>'Production Summary'!$M$38</f>
        <v>28</v>
      </c>
      <c r="BX65" s="164">
        <v>0</v>
      </c>
      <c r="BY65" s="165">
        <f>'Production Summary'!$N$39</f>
        <v>300.38406247988502</v>
      </c>
      <c r="BZ65" s="164">
        <f>'Production Summary'!$M$39</f>
        <v>30.038406247988501</v>
      </c>
      <c r="CA65" s="164">
        <v>0</v>
      </c>
      <c r="CB65" s="164">
        <f>'Production Summary'!$N$40</f>
        <v>131.30000000000001</v>
      </c>
      <c r="CC65" s="164">
        <f>'Production Summary'!$M$40</f>
        <v>13.13</v>
      </c>
      <c r="CD65" s="164">
        <v>0</v>
      </c>
      <c r="CE65" s="164">
        <f>'Production Summary'!$N$42</f>
        <v>1136.3519999999996</v>
      </c>
      <c r="CF65" s="164">
        <f>'Production Summary'!$M$42</f>
        <v>81.167999999999978</v>
      </c>
      <c r="CG65" s="164">
        <v>0</v>
      </c>
      <c r="CH65" s="164">
        <v>0</v>
      </c>
      <c r="CI65" s="164">
        <f>'Production Summary'!$N$43</f>
        <v>184</v>
      </c>
      <c r="CJ65" s="164">
        <v>0</v>
      </c>
      <c r="CK65" s="164">
        <f>'Production Summary'!$N$44</f>
        <v>355</v>
      </c>
      <c r="CL65" s="164">
        <v>0</v>
      </c>
      <c r="CM65" s="375">
        <f>'Production Summary'!$N$45</f>
        <v>1650</v>
      </c>
      <c r="CN65" s="164">
        <f>'Production Summary'!$N$46</f>
        <v>270</v>
      </c>
      <c r="CO65" s="164">
        <f>'Production Summary'!$N$47</f>
        <v>1350</v>
      </c>
      <c r="CP65" s="166"/>
      <c r="CQ65" s="164">
        <f>'Production Summary'!$N$49</f>
        <v>8004.1580041580037</v>
      </c>
      <c r="CR65" s="164">
        <f>'Production Summary'!$M$49</f>
        <v>66.701316701316699</v>
      </c>
      <c r="CS65" s="164">
        <f>'Production Summary'!$N$50</f>
        <v>13331.600831600828</v>
      </c>
      <c r="CT65" s="164">
        <f>'Production Summary'!$M$50</f>
        <v>148.1288981288981</v>
      </c>
      <c r="CU65" s="164">
        <f>'Production Summary'!$N$51</f>
        <v>12785.862785862784</v>
      </c>
      <c r="CV65" s="164">
        <f>'Production Summary'!$M$51</f>
        <v>355.16285516285512</v>
      </c>
      <c r="CW65" s="164">
        <f>'Production Summary'!$N$52</f>
        <v>12629.937629937627</v>
      </c>
      <c r="CX65" s="164">
        <f>'Production Summary'!$M$52</f>
        <v>701.66320166320156</v>
      </c>
      <c r="CY65" s="164">
        <f>'Production Summary'!$N$53</f>
        <v>12396.049896049895</v>
      </c>
      <c r="CZ65" s="164">
        <f>'Production Summary'!$M$53</f>
        <v>688.66943866943859</v>
      </c>
      <c r="DA65" s="164">
        <f>'Production Summary'!$N$54</f>
        <v>13799.376299376298</v>
      </c>
      <c r="DB65" s="164">
        <f>'Production Summary'!$M$54</f>
        <v>766.63201663201653</v>
      </c>
      <c r="DC65" s="531">
        <f>'Production Summary'!$N$60</f>
        <v>12863.825363825363</v>
      </c>
      <c r="DD65" s="531">
        <f>'Production Summary'!$M$60</f>
        <v>714.65696465696465</v>
      </c>
      <c r="DE65" s="167">
        <f>'Production Summary'!$N$59</f>
        <v>11148.648648648648</v>
      </c>
      <c r="DF65" s="531">
        <f>'Production Summary'!$M$59</f>
        <v>619.36936936936934</v>
      </c>
      <c r="DG65" s="164">
        <f>'Production Summary'!$N$55</f>
        <v>13842.68884268884</v>
      </c>
      <c r="DH65" s="164">
        <f>'Production Summary'!$M$55</f>
        <v>3460.67221067221</v>
      </c>
      <c r="DI65" s="164">
        <f>'Production Summary'!$N$56</f>
        <v>13097.713097713096</v>
      </c>
      <c r="DJ65" s="164">
        <f>'Production Summary'!$M$56</f>
        <v>163.72141372141371</v>
      </c>
      <c r="DK65" s="164">
        <f>'Production Summary'!$N$57</f>
        <v>14189.189189189186</v>
      </c>
      <c r="DL65" s="164">
        <f>'Production Summary'!$M$57</f>
        <v>394.14414414414409</v>
      </c>
      <c r="DM65" s="164">
        <f>'Production Summary'!$N$58</f>
        <v>14017.671517671517</v>
      </c>
      <c r="DN65" s="164">
        <f>'Production Summary'!$M$58</f>
        <v>778.75952875952873</v>
      </c>
      <c r="DO65" s="167">
        <f>'Production Summary'!$N$61</f>
        <v>4500</v>
      </c>
      <c r="DP65" s="531">
        <f>'Production Summary'!$M$61</f>
        <v>750</v>
      </c>
      <c r="DQ65" s="164">
        <v>0</v>
      </c>
      <c r="DR65" s="164">
        <f>'Production Summary'!$N$62</f>
        <v>8900</v>
      </c>
      <c r="DS65" s="164">
        <f>'Production Summary'!$N$70</f>
        <v>300</v>
      </c>
      <c r="DT65" s="328">
        <f>'Production Summary'!$M$70</f>
        <v>25</v>
      </c>
      <c r="DU65" s="164">
        <v>0</v>
      </c>
      <c r="DV65" s="164">
        <f>'Production Summary'!$N$71</f>
        <v>150</v>
      </c>
      <c r="DW65" s="164">
        <v>0</v>
      </c>
      <c r="DX65" s="164">
        <f>'Production Summary'!$N$64</f>
        <v>192</v>
      </c>
      <c r="DY65" s="164">
        <v>0</v>
      </c>
      <c r="DZ65" s="167">
        <f>'Production Summary'!$N$65</f>
        <v>384</v>
      </c>
      <c r="EA65" s="164">
        <v>0</v>
      </c>
      <c r="EB65" s="167">
        <f>'Production Summary'!$N$66</f>
        <v>192</v>
      </c>
      <c r="EC65" s="164">
        <v>0</v>
      </c>
      <c r="ED65" s="164">
        <f>'Production Summary'!$N$67</f>
        <v>96</v>
      </c>
      <c r="EE65" s="164">
        <v>0</v>
      </c>
      <c r="EF65" s="164">
        <f>'Production Summary'!$N$68</f>
        <v>96</v>
      </c>
      <c r="EG65" s="164">
        <v>0</v>
      </c>
      <c r="EH65" s="164">
        <f>'Production Summary'!$N$69</f>
        <v>340</v>
      </c>
      <c r="EI65" s="101">
        <f t="shared" si="105"/>
        <v>704640818.65389717</v>
      </c>
      <c r="EJ65" s="3"/>
      <c r="EK65" s="3"/>
      <c r="ER65" s="64" t="s">
        <v>81</v>
      </c>
      <c r="ES65" s="61" t="str">
        <f t="shared" si="106"/>
        <v/>
      </c>
      <c r="ET65" s="24">
        <f t="shared" si="34"/>
        <v>704640818.65389717</v>
      </c>
    </row>
    <row r="66" spans="1:150" ht="15" customHeight="1">
      <c r="A66" t="b">
        <f>C66=Bhilai!C66</f>
        <v>1</v>
      </c>
      <c r="B66" s="65">
        <f t="shared" si="35"/>
        <v>61</v>
      </c>
      <c r="C66" s="162" t="str">
        <f>IF(Bhilai!C66="","",Bhilai!C66)</f>
        <v/>
      </c>
      <c r="D66" s="164">
        <f>'Production Summary'!$N$4</f>
        <v>666</v>
      </c>
      <c r="E66" s="164">
        <f>'Production Summary'!$M$4</f>
        <v>27.75</v>
      </c>
      <c r="F66" s="164">
        <v>0</v>
      </c>
      <c r="G66" s="164">
        <f>'Production Summary'!$N$5</f>
        <v>666</v>
      </c>
      <c r="H66" s="164">
        <f>'Production Summary'!$M$5</f>
        <v>27.75</v>
      </c>
      <c r="I66" s="164">
        <v>0</v>
      </c>
      <c r="J66" s="164">
        <f>'Production Summary'!$N$6</f>
        <v>200</v>
      </c>
      <c r="K66" s="328">
        <f>'Production Summary'!$M$6</f>
        <v>7.5</v>
      </c>
      <c r="L66" s="164">
        <v>0</v>
      </c>
      <c r="M66" s="365">
        <f>'Production Summary'!$N$7</f>
        <v>612.72</v>
      </c>
      <c r="N66" s="367">
        <f>'Production Summary'!$M$7</f>
        <v>25.53</v>
      </c>
      <c r="O66" s="164">
        <v>0</v>
      </c>
      <c r="P66" s="164">
        <f>'Production Summary'!$N$8</f>
        <v>780</v>
      </c>
      <c r="Q66" s="164">
        <f>'Production Summary'!$M$8</f>
        <v>65</v>
      </c>
      <c r="R66" s="164">
        <v>0</v>
      </c>
      <c r="S66" s="164">
        <f>'Production Summary'!$N$9</f>
        <v>720</v>
      </c>
      <c r="T66" s="164">
        <f>'Production Summary'!$M$9</f>
        <v>60</v>
      </c>
      <c r="U66" s="164">
        <v>0</v>
      </c>
      <c r="V66" s="164">
        <f>'Production Summary'!$N$10</f>
        <v>876</v>
      </c>
      <c r="W66" s="164">
        <f>'Production Summary'!$M$10</f>
        <v>73</v>
      </c>
      <c r="X66" s="164">
        <v>0</v>
      </c>
      <c r="Y66" s="164">
        <f>'Production Summary'!$N$14</f>
        <v>177</v>
      </c>
      <c r="Z66" s="328">
        <f>'Production Summary'!$M$14</f>
        <v>14.75</v>
      </c>
      <c r="AA66" s="164">
        <v>0</v>
      </c>
      <c r="AB66" s="167">
        <f t="shared" si="37"/>
        <v>126</v>
      </c>
      <c r="AC66" s="164">
        <f>'Production Summary'!$M$16</f>
        <v>21</v>
      </c>
      <c r="AD66" s="164">
        <v>0</v>
      </c>
      <c r="AE66" s="164">
        <f>'Production Summary'!$N$16</f>
        <v>252</v>
      </c>
      <c r="AF66" s="164">
        <f>'Production Summary'!$M$16</f>
        <v>21</v>
      </c>
      <c r="AG66" s="164">
        <v>0</v>
      </c>
      <c r="AH66" s="164">
        <f>'Production Summary'!$N$18</f>
        <v>1035</v>
      </c>
      <c r="AI66" s="164">
        <f>'Production Summary'!$M$18</f>
        <v>17.25</v>
      </c>
      <c r="AJ66" s="164">
        <v>0</v>
      </c>
      <c r="AK66" s="164">
        <f>'Production Summary'!$N$19</f>
        <v>870</v>
      </c>
      <c r="AL66" s="164">
        <f>'Production Summary'!$M$19</f>
        <v>29</v>
      </c>
      <c r="AM66" s="164">
        <v>0</v>
      </c>
      <c r="AN66" s="164">
        <f>'Production Summary'!$N$20</f>
        <v>864</v>
      </c>
      <c r="AO66" s="164">
        <f>'Production Summary'!$M$20</f>
        <v>72</v>
      </c>
      <c r="AP66" s="164">
        <v>0</v>
      </c>
      <c r="AQ66" s="164">
        <f>'Production Summary'!$N$21</f>
        <v>670</v>
      </c>
      <c r="AR66" s="164">
        <f>'Production Summary'!$M$21</f>
        <v>335</v>
      </c>
      <c r="AS66" s="164">
        <v>0</v>
      </c>
      <c r="AT66" s="386">
        <f>'Production Summary'!$N$22</f>
        <v>375</v>
      </c>
      <c r="AU66" s="164">
        <f>'Production Summary'!$N$23</f>
        <v>1050</v>
      </c>
      <c r="AV66" s="164">
        <f>'Production Summary'!$N$25</f>
        <v>300</v>
      </c>
      <c r="AW66" s="164">
        <f>'Production Summary'!$M$25</f>
        <v>25</v>
      </c>
      <c r="AX66" s="164">
        <v>0</v>
      </c>
      <c r="AY66" s="164">
        <f>'Production Summary'!$N$26</f>
        <v>300</v>
      </c>
      <c r="AZ66" s="164">
        <f>'Production Summary'!$M$26</f>
        <v>25</v>
      </c>
      <c r="BA66" s="164">
        <v>0</v>
      </c>
      <c r="BB66" s="164">
        <f>'Production Summary'!$N$28</f>
        <v>777</v>
      </c>
      <c r="BC66" s="164">
        <f>'Production Summary'!$M$28</f>
        <v>12.95</v>
      </c>
      <c r="BD66" s="164">
        <v>0</v>
      </c>
      <c r="BE66" s="164">
        <f>'Production Summary'!$N$29</f>
        <v>612</v>
      </c>
      <c r="BF66" s="164">
        <f>'Production Summary'!$M$29</f>
        <v>51</v>
      </c>
      <c r="BG66" s="164">
        <v>0</v>
      </c>
      <c r="BH66" s="164">
        <f>'Production Summary'!$N$30</f>
        <v>500</v>
      </c>
      <c r="BI66" s="164">
        <f>'Production Summary'!$M$30</f>
        <v>250</v>
      </c>
      <c r="BJ66" s="164">
        <v>0</v>
      </c>
      <c r="BK66" s="386"/>
      <c r="BL66" s="164">
        <f>'Production Summary'!$N$32</f>
        <v>875</v>
      </c>
      <c r="BM66" s="164">
        <f>'Production Summary'!$N$34</f>
        <v>360.59999999999997</v>
      </c>
      <c r="BN66" s="164">
        <f>'Production Summary'!$M$34</f>
        <v>6.01</v>
      </c>
      <c r="BO66" s="164">
        <v>0</v>
      </c>
      <c r="BP66" s="164">
        <f>'Production Summary'!$N$36</f>
        <v>717</v>
      </c>
      <c r="BQ66" s="164">
        <f>'Production Summary'!$M$36</f>
        <v>11.95</v>
      </c>
      <c r="BR66" s="164">
        <v>0</v>
      </c>
      <c r="BS66" s="164">
        <f>'Production Summary'!$N$37</f>
        <v>210</v>
      </c>
      <c r="BT66" s="164">
        <f>'Production Summary'!$M$37</f>
        <v>21</v>
      </c>
      <c r="BU66" s="164">
        <v>0</v>
      </c>
      <c r="BV66" s="164">
        <f>'Production Summary'!$N$38</f>
        <v>280</v>
      </c>
      <c r="BW66" s="164">
        <f>'Production Summary'!$M$38</f>
        <v>28</v>
      </c>
      <c r="BX66" s="164">
        <v>0</v>
      </c>
      <c r="BY66" s="165">
        <f>'Production Summary'!$N$39</f>
        <v>300.38406247988502</v>
      </c>
      <c r="BZ66" s="164">
        <f>'Production Summary'!$M$39</f>
        <v>30.038406247988501</v>
      </c>
      <c r="CA66" s="164">
        <v>0</v>
      </c>
      <c r="CB66" s="164">
        <f>'Production Summary'!$N$40</f>
        <v>131.30000000000001</v>
      </c>
      <c r="CC66" s="164">
        <f>'Production Summary'!$M$40</f>
        <v>13.13</v>
      </c>
      <c r="CD66" s="164">
        <v>0</v>
      </c>
      <c r="CE66" s="164">
        <f>'Production Summary'!$N$42</f>
        <v>1136.3519999999996</v>
      </c>
      <c r="CF66" s="164">
        <f>'Production Summary'!$M$42</f>
        <v>81.167999999999978</v>
      </c>
      <c r="CG66" s="164">
        <v>0</v>
      </c>
      <c r="CH66" s="164">
        <v>0</v>
      </c>
      <c r="CI66" s="164">
        <f>'Production Summary'!$N$43</f>
        <v>184</v>
      </c>
      <c r="CJ66" s="164">
        <v>0</v>
      </c>
      <c r="CK66" s="164">
        <f>'Production Summary'!$N$44</f>
        <v>355</v>
      </c>
      <c r="CL66" s="164">
        <v>0</v>
      </c>
      <c r="CM66" s="375">
        <f>'Production Summary'!$N$45</f>
        <v>1650</v>
      </c>
      <c r="CN66" s="164">
        <f>'Production Summary'!$N$46</f>
        <v>270</v>
      </c>
      <c r="CO66" s="164">
        <f>'Production Summary'!$N$47</f>
        <v>1350</v>
      </c>
      <c r="CP66" s="166"/>
      <c r="CQ66" s="164">
        <f>'Production Summary'!$N$49</f>
        <v>8004.1580041580037</v>
      </c>
      <c r="CR66" s="164">
        <f>'Production Summary'!$M$49</f>
        <v>66.701316701316699</v>
      </c>
      <c r="CS66" s="164">
        <f>'Production Summary'!$N$50</f>
        <v>13331.600831600828</v>
      </c>
      <c r="CT66" s="164">
        <f>'Production Summary'!$M$50</f>
        <v>148.1288981288981</v>
      </c>
      <c r="CU66" s="164">
        <f>'Production Summary'!$N$51</f>
        <v>12785.862785862784</v>
      </c>
      <c r="CV66" s="164">
        <f>'Production Summary'!$M$51</f>
        <v>355.16285516285512</v>
      </c>
      <c r="CW66" s="164">
        <f>'Production Summary'!$N$52</f>
        <v>12629.937629937627</v>
      </c>
      <c r="CX66" s="164">
        <f>'Production Summary'!$M$52</f>
        <v>701.66320166320156</v>
      </c>
      <c r="CY66" s="164">
        <f>'Production Summary'!$N$53</f>
        <v>12396.049896049895</v>
      </c>
      <c r="CZ66" s="164">
        <f>'Production Summary'!$M$53</f>
        <v>688.66943866943859</v>
      </c>
      <c r="DA66" s="164">
        <f>'Production Summary'!$N$54</f>
        <v>13799.376299376298</v>
      </c>
      <c r="DB66" s="164">
        <f>'Production Summary'!$M$54</f>
        <v>766.63201663201653</v>
      </c>
      <c r="DC66" s="531">
        <f>'Production Summary'!$N$60</f>
        <v>12863.825363825363</v>
      </c>
      <c r="DD66" s="531">
        <f>'Production Summary'!$M$60</f>
        <v>714.65696465696465</v>
      </c>
      <c r="DE66" s="167">
        <f>'Production Summary'!$N$59</f>
        <v>11148.648648648648</v>
      </c>
      <c r="DF66" s="531">
        <f>'Production Summary'!$M$59</f>
        <v>619.36936936936934</v>
      </c>
      <c r="DG66" s="164">
        <f>'Production Summary'!$N$55</f>
        <v>13842.68884268884</v>
      </c>
      <c r="DH66" s="164">
        <f>'Production Summary'!$M$55</f>
        <v>3460.67221067221</v>
      </c>
      <c r="DI66" s="164">
        <f>'Production Summary'!$N$56</f>
        <v>13097.713097713096</v>
      </c>
      <c r="DJ66" s="164">
        <f>'Production Summary'!$M$56</f>
        <v>163.72141372141371</v>
      </c>
      <c r="DK66" s="164">
        <f>'Production Summary'!$N$57</f>
        <v>14189.189189189186</v>
      </c>
      <c r="DL66" s="164">
        <f>'Production Summary'!$M$57</f>
        <v>394.14414414414409</v>
      </c>
      <c r="DM66" s="164">
        <f>'Production Summary'!$N$58</f>
        <v>14017.671517671517</v>
      </c>
      <c r="DN66" s="164">
        <f>'Production Summary'!$M$58</f>
        <v>778.75952875952873</v>
      </c>
      <c r="DO66" s="167">
        <f>'Production Summary'!$N$61</f>
        <v>4500</v>
      </c>
      <c r="DP66" s="531">
        <f>'Production Summary'!$M$61</f>
        <v>750</v>
      </c>
      <c r="DQ66" s="164">
        <v>0</v>
      </c>
      <c r="DR66" s="164">
        <f>'Production Summary'!$N$62</f>
        <v>8900</v>
      </c>
      <c r="DS66" s="164">
        <f>'Production Summary'!$N$70</f>
        <v>300</v>
      </c>
      <c r="DT66" s="328">
        <f>'Production Summary'!$M$70</f>
        <v>25</v>
      </c>
      <c r="DU66" s="164">
        <v>0</v>
      </c>
      <c r="DV66" s="164">
        <f>'Production Summary'!$N$71</f>
        <v>150</v>
      </c>
      <c r="DW66" s="164">
        <v>0</v>
      </c>
      <c r="DX66" s="164">
        <f>'Production Summary'!$N$64</f>
        <v>192</v>
      </c>
      <c r="DY66" s="164">
        <v>0</v>
      </c>
      <c r="DZ66" s="167">
        <f>'Production Summary'!$N$65</f>
        <v>384</v>
      </c>
      <c r="EA66" s="164">
        <v>0</v>
      </c>
      <c r="EB66" s="167">
        <f>'Production Summary'!$N$66</f>
        <v>192</v>
      </c>
      <c r="EC66" s="164">
        <v>0</v>
      </c>
      <c r="ED66" s="164">
        <f>'Production Summary'!$N$67</f>
        <v>96</v>
      </c>
      <c r="EE66" s="164">
        <v>0</v>
      </c>
      <c r="EF66" s="164">
        <f>'Production Summary'!$N$68</f>
        <v>96</v>
      </c>
      <c r="EG66" s="164">
        <v>0</v>
      </c>
      <c r="EH66" s="164">
        <f>'Production Summary'!$N$69</f>
        <v>340</v>
      </c>
      <c r="EI66" s="101">
        <f t="shared" si="105"/>
        <v>704640818.65389717</v>
      </c>
      <c r="EJ66" s="3"/>
      <c r="EK66" s="3"/>
      <c r="ER66" s="64" t="s">
        <v>82</v>
      </c>
      <c r="ES66" s="61" t="str">
        <f t="shared" si="106"/>
        <v/>
      </c>
      <c r="ET66" s="24">
        <f t="shared" si="34"/>
        <v>704640818.65389717</v>
      </c>
    </row>
    <row r="67" spans="1:150" ht="15" customHeight="1">
      <c r="A67" t="b">
        <f>C67=Bhilai!C67</f>
        <v>1</v>
      </c>
      <c r="B67" s="65">
        <f t="shared" si="35"/>
        <v>62</v>
      </c>
      <c r="C67" s="162" t="str">
        <f>IF(Bhilai!C67="","",Bhilai!C67)</f>
        <v/>
      </c>
      <c r="D67" s="164">
        <f>'Production Summary'!$N$4</f>
        <v>666</v>
      </c>
      <c r="E67" s="164">
        <f>'Production Summary'!$M$4</f>
        <v>27.75</v>
      </c>
      <c r="F67" s="164">
        <v>0</v>
      </c>
      <c r="G67" s="164">
        <f>'Production Summary'!$N$5</f>
        <v>666</v>
      </c>
      <c r="H67" s="164">
        <f>'Production Summary'!$M$5</f>
        <v>27.75</v>
      </c>
      <c r="I67" s="164">
        <v>0</v>
      </c>
      <c r="J67" s="164">
        <f>'Production Summary'!$N$6</f>
        <v>200</v>
      </c>
      <c r="K67" s="328">
        <f>'Production Summary'!$M$6</f>
        <v>7.5</v>
      </c>
      <c r="L67" s="164">
        <v>0</v>
      </c>
      <c r="M67" s="365">
        <f>'Production Summary'!$N$7</f>
        <v>612.72</v>
      </c>
      <c r="N67" s="367">
        <f>'Production Summary'!$M$7</f>
        <v>25.53</v>
      </c>
      <c r="O67" s="164">
        <v>0</v>
      </c>
      <c r="P67" s="164">
        <f>'Production Summary'!$N$8</f>
        <v>780</v>
      </c>
      <c r="Q67" s="164">
        <f>'Production Summary'!$M$8</f>
        <v>65</v>
      </c>
      <c r="R67" s="164">
        <v>0</v>
      </c>
      <c r="S67" s="164">
        <f>'Production Summary'!$N$9</f>
        <v>720</v>
      </c>
      <c r="T67" s="164">
        <f>'Production Summary'!$M$9</f>
        <v>60</v>
      </c>
      <c r="U67" s="164">
        <v>0</v>
      </c>
      <c r="V67" s="164">
        <f>'Production Summary'!$N$10</f>
        <v>876</v>
      </c>
      <c r="W67" s="164">
        <f>'Production Summary'!$M$10</f>
        <v>73</v>
      </c>
      <c r="X67" s="164">
        <v>0</v>
      </c>
      <c r="Y67" s="164">
        <f>'Production Summary'!$N$14</f>
        <v>177</v>
      </c>
      <c r="Z67" s="328">
        <f>'Production Summary'!$M$14</f>
        <v>14.75</v>
      </c>
      <c r="AA67" s="164">
        <v>0</v>
      </c>
      <c r="AB67" s="167">
        <f t="shared" si="37"/>
        <v>126</v>
      </c>
      <c r="AC67" s="164">
        <f>'Production Summary'!$M$16</f>
        <v>21</v>
      </c>
      <c r="AD67" s="164">
        <v>0</v>
      </c>
      <c r="AE67" s="164">
        <f>'Production Summary'!$N$16</f>
        <v>252</v>
      </c>
      <c r="AF67" s="164">
        <f>'Production Summary'!$M$16</f>
        <v>21</v>
      </c>
      <c r="AG67" s="164">
        <v>0</v>
      </c>
      <c r="AH67" s="164">
        <f>'Production Summary'!$N$18</f>
        <v>1035</v>
      </c>
      <c r="AI67" s="164">
        <f>'Production Summary'!$M$18</f>
        <v>17.25</v>
      </c>
      <c r="AJ67" s="164">
        <v>0</v>
      </c>
      <c r="AK67" s="164">
        <f>'Production Summary'!$N$19</f>
        <v>870</v>
      </c>
      <c r="AL67" s="164">
        <f>'Production Summary'!$M$19</f>
        <v>29</v>
      </c>
      <c r="AM67" s="164">
        <v>0</v>
      </c>
      <c r="AN67" s="164">
        <f>'Production Summary'!$N$20</f>
        <v>864</v>
      </c>
      <c r="AO67" s="164">
        <f>'Production Summary'!$M$20</f>
        <v>72</v>
      </c>
      <c r="AP67" s="164">
        <v>0</v>
      </c>
      <c r="AQ67" s="164">
        <f>'Production Summary'!$N$21</f>
        <v>670</v>
      </c>
      <c r="AR67" s="164">
        <f>'Production Summary'!$M$21</f>
        <v>335</v>
      </c>
      <c r="AS67" s="164">
        <v>0</v>
      </c>
      <c r="AT67" s="386">
        <f>'Production Summary'!$N$22</f>
        <v>375</v>
      </c>
      <c r="AU67" s="164">
        <f>'Production Summary'!$N$23</f>
        <v>1050</v>
      </c>
      <c r="AV67" s="164">
        <f>'Production Summary'!$N$25</f>
        <v>300</v>
      </c>
      <c r="AW67" s="164">
        <f>'Production Summary'!$M$25</f>
        <v>25</v>
      </c>
      <c r="AX67" s="164">
        <v>0</v>
      </c>
      <c r="AY67" s="164">
        <f>'Production Summary'!$N$26</f>
        <v>300</v>
      </c>
      <c r="AZ67" s="164">
        <f>'Production Summary'!$M$26</f>
        <v>25</v>
      </c>
      <c r="BA67" s="164">
        <v>0</v>
      </c>
      <c r="BB67" s="164">
        <f>'Production Summary'!$N$28</f>
        <v>777</v>
      </c>
      <c r="BC67" s="164">
        <f>'Production Summary'!$M$28</f>
        <v>12.95</v>
      </c>
      <c r="BD67" s="164">
        <v>0</v>
      </c>
      <c r="BE67" s="164">
        <f>'Production Summary'!$N$29</f>
        <v>612</v>
      </c>
      <c r="BF67" s="164">
        <f>'Production Summary'!$M$29</f>
        <v>51</v>
      </c>
      <c r="BG67" s="164">
        <v>0</v>
      </c>
      <c r="BH67" s="164">
        <f>'Production Summary'!$N$30</f>
        <v>500</v>
      </c>
      <c r="BI67" s="164">
        <f>'Production Summary'!$M$30</f>
        <v>250</v>
      </c>
      <c r="BJ67" s="164">
        <v>0</v>
      </c>
      <c r="BK67" s="386"/>
      <c r="BL67" s="164">
        <f>'Production Summary'!$N$32</f>
        <v>875</v>
      </c>
      <c r="BM67" s="164">
        <f>'Production Summary'!$N$34</f>
        <v>360.59999999999997</v>
      </c>
      <c r="BN67" s="164">
        <f>'Production Summary'!$M$34</f>
        <v>6.01</v>
      </c>
      <c r="BO67" s="164">
        <v>0</v>
      </c>
      <c r="BP67" s="164">
        <f>'Production Summary'!$N$36</f>
        <v>717</v>
      </c>
      <c r="BQ67" s="164">
        <f>'Production Summary'!$M$36</f>
        <v>11.95</v>
      </c>
      <c r="BR67" s="164">
        <v>0</v>
      </c>
      <c r="BS67" s="164">
        <f>'Production Summary'!$N$37</f>
        <v>210</v>
      </c>
      <c r="BT67" s="164">
        <f>'Production Summary'!$M$37</f>
        <v>21</v>
      </c>
      <c r="BU67" s="164">
        <v>0</v>
      </c>
      <c r="BV67" s="164">
        <f>'Production Summary'!$N$38</f>
        <v>280</v>
      </c>
      <c r="BW67" s="164">
        <f>'Production Summary'!$M$38</f>
        <v>28</v>
      </c>
      <c r="BX67" s="164">
        <v>0</v>
      </c>
      <c r="BY67" s="165">
        <f>'Production Summary'!$N$39</f>
        <v>300.38406247988502</v>
      </c>
      <c r="BZ67" s="164">
        <f>'Production Summary'!$M$39</f>
        <v>30.038406247988501</v>
      </c>
      <c r="CA67" s="164">
        <v>0</v>
      </c>
      <c r="CB67" s="164">
        <f>'Production Summary'!$N$40</f>
        <v>131.30000000000001</v>
      </c>
      <c r="CC67" s="164">
        <f>'Production Summary'!$M$40</f>
        <v>13.13</v>
      </c>
      <c r="CD67" s="164">
        <v>0</v>
      </c>
      <c r="CE67" s="164">
        <f>'Production Summary'!$N$42</f>
        <v>1136.3519999999996</v>
      </c>
      <c r="CF67" s="164">
        <f>'Production Summary'!$M$42</f>
        <v>81.167999999999978</v>
      </c>
      <c r="CG67" s="164">
        <v>0</v>
      </c>
      <c r="CH67" s="164">
        <v>0</v>
      </c>
      <c r="CI67" s="164">
        <f>'Production Summary'!$N$43</f>
        <v>184</v>
      </c>
      <c r="CJ67" s="164">
        <v>0</v>
      </c>
      <c r="CK67" s="164">
        <f>'Production Summary'!$N$44</f>
        <v>355</v>
      </c>
      <c r="CL67" s="164">
        <v>0</v>
      </c>
      <c r="CM67" s="375">
        <f>'Production Summary'!$N$45</f>
        <v>1650</v>
      </c>
      <c r="CN67" s="164">
        <f>'Production Summary'!$N$46</f>
        <v>270</v>
      </c>
      <c r="CO67" s="164">
        <f>'Production Summary'!$N$47</f>
        <v>1350</v>
      </c>
      <c r="CP67" s="166"/>
      <c r="CQ67" s="164">
        <f>'Production Summary'!$N$49</f>
        <v>8004.1580041580037</v>
      </c>
      <c r="CR67" s="164">
        <f>'Production Summary'!$M$49</f>
        <v>66.701316701316699</v>
      </c>
      <c r="CS67" s="164">
        <f>'Production Summary'!$N$50</f>
        <v>13331.600831600828</v>
      </c>
      <c r="CT67" s="164">
        <f>'Production Summary'!$M$50</f>
        <v>148.1288981288981</v>
      </c>
      <c r="CU67" s="164">
        <f>'Production Summary'!$N$51</f>
        <v>12785.862785862784</v>
      </c>
      <c r="CV67" s="164">
        <f>'Production Summary'!$M$51</f>
        <v>355.16285516285512</v>
      </c>
      <c r="CW67" s="164">
        <f>'Production Summary'!$N$52</f>
        <v>12629.937629937627</v>
      </c>
      <c r="CX67" s="164">
        <f>'Production Summary'!$M$52</f>
        <v>701.66320166320156</v>
      </c>
      <c r="CY67" s="164">
        <f>'Production Summary'!$N$53</f>
        <v>12396.049896049895</v>
      </c>
      <c r="CZ67" s="164">
        <f>'Production Summary'!$M$53</f>
        <v>688.66943866943859</v>
      </c>
      <c r="DA67" s="164">
        <f>'Production Summary'!$N$54</f>
        <v>13799.376299376298</v>
      </c>
      <c r="DB67" s="164">
        <f>'Production Summary'!$M$54</f>
        <v>766.63201663201653</v>
      </c>
      <c r="DC67" s="531">
        <f>'Production Summary'!$N$60</f>
        <v>12863.825363825363</v>
      </c>
      <c r="DD67" s="531">
        <f>'Production Summary'!$M$60</f>
        <v>714.65696465696465</v>
      </c>
      <c r="DE67" s="167">
        <f>'Production Summary'!$N$59</f>
        <v>11148.648648648648</v>
      </c>
      <c r="DF67" s="531">
        <f>'Production Summary'!$M$59</f>
        <v>619.36936936936934</v>
      </c>
      <c r="DG67" s="164">
        <f>'Production Summary'!$N$55</f>
        <v>13842.68884268884</v>
      </c>
      <c r="DH67" s="164">
        <f>'Production Summary'!$M$55</f>
        <v>3460.67221067221</v>
      </c>
      <c r="DI67" s="164">
        <f>'Production Summary'!$N$56</f>
        <v>13097.713097713096</v>
      </c>
      <c r="DJ67" s="164">
        <f>'Production Summary'!$M$56</f>
        <v>163.72141372141371</v>
      </c>
      <c r="DK67" s="164">
        <f>'Production Summary'!$N$57</f>
        <v>14189.189189189186</v>
      </c>
      <c r="DL67" s="164">
        <f>'Production Summary'!$M$57</f>
        <v>394.14414414414409</v>
      </c>
      <c r="DM67" s="164">
        <f>'Production Summary'!$N$58</f>
        <v>14017.671517671517</v>
      </c>
      <c r="DN67" s="164">
        <f>'Production Summary'!$M$58</f>
        <v>778.75952875952873</v>
      </c>
      <c r="DO67" s="167">
        <f>'Production Summary'!$N$61</f>
        <v>4500</v>
      </c>
      <c r="DP67" s="531">
        <f>'Production Summary'!$M$61</f>
        <v>750</v>
      </c>
      <c r="DQ67" s="164">
        <v>0</v>
      </c>
      <c r="DR67" s="164">
        <f>'Production Summary'!$N$62</f>
        <v>8900</v>
      </c>
      <c r="DS67" s="164">
        <f>'Production Summary'!$N$70</f>
        <v>300</v>
      </c>
      <c r="DT67" s="328">
        <f>'Production Summary'!$M$70</f>
        <v>25</v>
      </c>
      <c r="DU67" s="164">
        <v>0</v>
      </c>
      <c r="DV67" s="164">
        <f>'Production Summary'!$N$71</f>
        <v>150</v>
      </c>
      <c r="DW67" s="164">
        <v>0</v>
      </c>
      <c r="DX67" s="164">
        <f>'Production Summary'!$N$64</f>
        <v>192</v>
      </c>
      <c r="DY67" s="164">
        <v>0</v>
      </c>
      <c r="DZ67" s="167">
        <f>'Production Summary'!$N$65</f>
        <v>384</v>
      </c>
      <c r="EA67" s="164">
        <v>0</v>
      </c>
      <c r="EB67" s="167">
        <f>'Production Summary'!$N$66</f>
        <v>192</v>
      </c>
      <c r="EC67" s="164">
        <v>0</v>
      </c>
      <c r="ED67" s="164">
        <f>'Production Summary'!$N$67</f>
        <v>96</v>
      </c>
      <c r="EE67" s="164">
        <v>0</v>
      </c>
      <c r="EF67" s="164">
        <f>'Production Summary'!$N$68</f>
        <v>96</v>
      </c>
      <c r="EG67" s="164">
        <v>0</v>
      </c>
      <c r="EH67" s="164">
        <f>'Production Summary'!$N$69</f>
        <v>340</v>
      </c>
      <c r="EI67" s="101">
        <f t="shared" si="105"/>
        <v>704640818.65389717</v>
      </c>
      <c r="EJ67" s="3"/>
      <c r="EK67" s="3"/>
      <c r="ER67" s="64" t="s">
        <v>84</v>
      </c>
      <c r="ES67" s="61" t="str">
        <f t="shared" si="106"/>
        <v/>
      </c>
      <c r="ET67" s="24">
        <f t="shared" si="34"/>
        <v>704640818.65389717</v>
      </c>
    </row>
    <row r="68" spans="1:150" ht="15" customHeight="1">
      <c r="A68" t="b">
        <f>C68=Bhilai!C68</f>
        <v>1</v>
      </c>
      <c r="B68" s="65">
        <f t="shared" si="35"/>
        <v>63</v>
      </c>
      <c r="C68" s="162" t="str">
        <f>IF(Bhilai!C68="","",Bhilai!C68)</f>
        <v/>
      </c>
      <c r="D68" s="164">
        <f>'Production Summary'!$N$4</f>
        <v>666</v>
      </c>
      <c r="E68" s="164">
        <f>'Production Summary'!$M$4</f>
        <v>27.75</v>
      </c>
      <c r="F68" s="164">
        <v>0</v>
      </c>
      <c r="G68" s="164">
        <f>'Production Summary'!$N$5</f>
        <v>666</v>
      </c>
      <c r="H68" s="164">
        <f>'Production Summary'!$M$5</f>
        <v>27.75</v>
      </c>
      <c r="I68" s="164">
        <v>0</v>
      </c>
      <c r="J68" s="164">
        <f>'Production Summary'!$N$6</f>
        <v>200</v>
      </c>
      <c r="K68" s="328">
        <f>'Production Summary'!$M$6</f>
        <v>7.5</v>
      </c>
      <c r="L68" s="164">
        <v>0</v>
      </c>
      <c r="M68" s="365">
        <f>'Production Summary'!$N$7</f>
        <v>612.72</v>
      </c>
      <c r="N68" s="367">
        <f>'Production Summary'!$M$7</f>
        <v>25.53</v>
      </c>
      <c r="O68" s="164">
        <v>0</v>
      </c>
      <c r="P68" s="164">
        <f>'Production Summary'!$N$8</f>
        <v>780</v>
      </c>
      <c r="Q68" s="164">
        <f>'Production Summary'!$M$8</f>
        <v>65</v>
      </c>
      <c r="R68" s="164">
        <v>0</v>
      </c>
      <c r="S68" s="164">
        <f>'Production Summary'!$N$9</f>
        <v>720</v>
      </c>
      <c r="T68" s="164">
        <f>'Production Summary'!$M$9</f>
        <v>60</v>
      </c>
      <c r="U68" s="164">
        <v>0</v>
      </c>
      <c r="V68" s="164">
        <f>'Production Summary'!$N$10</f>
        <v>876</v>
      </c>
      <c r="W68" s="164">
        <f>'Production Summary'!$M$10</f>
        <v>73</v>
      </c>
      <c r="X68" s="164">
        <v>0</v>
      </c>
      <c r="Y68" s="164">
        <f>'Production Summary'!$N$14</f>
        <v>177</v>
      </c>
      <c r="Z68" s="328">
        <f>'Production Summary'!$M$14</f>
        <v>14.75</v>
      </c>
      <c r="AA68" s="164">
        <v>0</v>
      </c>
      <c r="AB68" s="167">
        <f t="shared" si="37"/>
        <v>126</v>
      </c>
      <c r="AC68" s="164">
        <f>'Production Summary'!$M$16</f>
        <v>21</v>
      </c>
      <c r="AD68" s="164">
        <v>0</v>
      </c>
      <c r="AE68" s="164">
        <f>'Production Summary'!$N$16</f>
        <v>252</v>
      </c>
      <c r="AF68" s="164">
        <f>'Production Summary'!$M$16</f>
        <v>21</v>
      </c>
      <c r="AG68" s="164">
        <v>0</v>
      </c>
      <c r="AH68" s="164">
        <f>'Production Summary'!$N$18</f>
        <v>1035</v>
      </c>
      <c r="AI68" s="164">
        <f>'Production Summary'!$M$18</f>
        <v>17.25</v>
      </c>
      <c r="AJ68" s="164">
        <v>0</v>
      </c>
      <c r="AK68" s="164">
        <f>'Production Summary'!$N$19</f>
        <v>870</v>
      </c>
      <c r="AL68" s="164">
        <f>'Production Summary'!$M$19</f>
        <v>29</v>
      </c>
      <c r="AM68" s="164">
        <v>0</v>
      </c>
      <c r="AN68" s="164">
        <f>'Production Summary'!$N$20</f>
        <v>864</v>
      </c>
      <c r="AO68" s="164">
        <f>'Production Summary'!$M$20</f>
        <v>72</v>
      </c>
      <c r="AP68" s="164">
        <v>0</v>
      </c>
      <c r="AQ68" s="164">
        <f>'Production Summary'!$N$21</f>
        <v>670</v>
      </c>
      <c r="AR68" s="164">
        <f>'Production Summary'!$M$21</f>
        <v>335</v>
      </c>
      <c r="AS68" s="164">
        <v>0</v>
      </c>
      <c r="AT68" s="386">
        <f>'Production Summary'!$N$22</f>
        <v>375</v>
      </c>
      <c r="AU68" s="164">
        <f>'Production Summary'!$N$23</f>
        <v>1050</v>
      </c>
      <c r="AV68" s="164">
        <f>'Production Summary'!$N$25</f>
        <v>300</v>
      </c>
      <c r="AW68" s="164">
        <f>'Production Summary'!$M$25</f>
        <v>25</v>
      </c>
      <c r="AX68" s="164">
        <v>0</v>
      </c>
      <c r="AY68" s="164">
        <f>'Production Summary'!$N$26</f>
        <v>300</v>
      </c>
      <c r="AZ68" s="164">
        <f>'Production Summary'!$M$26</f>
        <v>25</v>
      </c>
      <c r="BA68" s="164">
        <v>0</v>
      </c>
      <c r="BB68" s="164">
        <f>'Production Summary'!$N$28</f>
        <v>777</v>
      </c>
      <c r="BC68" s="164">
        <f>'Production Summary'!$M$28</f>
        <v>12.95</v>
      </c>
      <c r="BD68" s="164">
        <v>0</v>
      </c>
      <c r="BE68" s="164">
        <f>'Production Summary'!$N$29</f>
        <v>612</v>
      </c>
      <c r="BF68" s="164">
        <f>'Production Summary'!$M$29</f>
        <v>51</v>
      </c>
      <c r="BG68" s="164">
        <v>0</v>
      </c>
      <c r="BH68" s="164">
        <f>'Production Summary'!$N$30</f>
        <v>500</v>
      </c>
      <c r="BI68" s="164">
        <f>'Production Summary'!$M$30</f>
        <v>250</v>
      </c>
      <c r="BJ68" s="164">
        <v>0</v>
      </c>
      <c r="BK68" s="386"/>
      <c r="BL68" s="164">
        <f>'Production Summary'!$N$32</f>
        <v>875</v>
      </c>
      <c r="BM68" s="164">
        <f>'Production Summary'!$N$34</f>
        <v>360.59999999999997</v>
      </c>
      <c r="BN68" s="164">
        <f>'Production Summary'!$M$34</f>
        <v>6.01</v>
      </c>
      <c r="BO68" s="164">
        <v>0</v>
      </c>
      <c r="BP68" s="164">
        <f>'Production Summary'!$N$36</f>
        <v>717</v>
      </c>
      <c r="BQ68" s="164">
        <f>'Production Summary'!$M$36</f>
        <v>11.95</v>
      </c>
      <c r="BR68" s="164">
        <v>0</v>
      </c>
      <c r="BS68" s="164">
        <f>'Production Summary'!$N$37</f>
        <v>210</v>
      </c>
      <c r="BT68" s="164">
        <f>'Production Summary'!$M$37</f>
        <v>21</v>
      </c>
      <c r="BU68" s="164">
        <v>0</v>
      </c>
      <c r="BV68" s="164">
        <f>'Production Summary'!$N$38</f>
        <v>280</v>
      </c>
      <c r="BW68" s="164">
        <f>'Production Summary'!$M$38</f>
        <v>28</v>
      </c>
      <c r="BX68" s="164">
        <v>0</v>
      </c>
      <c r="BY68" s="165">
        <f>'Production Summary'!$N$39</f>
        <v>300.38406247988502</v>
      </c>
      <c r="BZ68" s="164">
        <f>'Production Summary'!$M$39</f>
        <v>30.038406247988501</v>
      </c>
      <c r="CA68" s="164">
        <v>0</v>
      </c>
      <c r="CB68" s="164">
        <f>'Production Summary'!$N$40</f>
        <v>131.30000000000001</v>
      </c>
      <c r="CC68" s="164">
        <f>'Production Summary'!$M$40</f>
        <v>13.13</v>
      </c>
      <c r="CD68" s="164">
        <v>0</v>
      </c>
      <c r="CE68" s="164">
        <f>'Production Summary'!$N$42</f>
        <v>1136.3519999999996</v>
      </c>
      <c r="CF68" s="164">
        <f>'Production Summary'!$M$42</f>
        <v>81.167999999999978</v>
      </c>
      <c r="CG68" s="164">
        <v>0</v>
      </c>
      <c r="CH68" s="164">
        <v>0</v>
      </c>
      <c r="CI68" s="164">
        <f>'Production Summary'!$N$43</f>
        <v>184</v>
      </c>
      <c r="CJ68" s="164">
        <v>0</v>
      </c>
      <c r="CK68" s="164">
        <f>'Production Summary'!$N$44</f>
        <v>355</v>
      </c>
      <c r="CL68" s="164">
        <v>0</v>
      </c>
      <c r="CM68" s="375">
        <f>'Production Summary'!$N$45</f>
        <v>1650</v>
      </c>
      <c r="CN68" s="164">
        <f>'Production Summary'!$N$46</f>
        <v>270</v>
      </c>
      <c r="CO68" s="164">
        <f>'Production Summary'!$N$47</f>
        <v>1350</v>
      </c>
      <c r="CP68" s="166"/>
      <c r="CQ68" s="164">
        <f>'Production Summary'!$N$49</f>
        <v>8004.1580041580037</v>
      </c>
      <c r="CR68" s="164">
        <f>'Production Summary'!$M$49</f>
        <v>66.701316701316699</v>
      </c>
      <c r="CS68" s="164">
        <f>'Production Summary'!$N$50</f>
        <v>13331.600831600828</v>
      </c>
      <c r="CT68" s="164">
        <f>'Production Summary'!$M$50</f>
        <v>148.1288981288981</v>
      </c>
      <c r="CU68" s="164">
        <f>'Production Summary'!$N$51</f>
        <v>12785.862785862784</v>
      </c>
      <c r="CV68" s="164">
        <f>'Production Summary'!$M$51</f>
        <v>355.16285516285512</v>
      </c>
      <c r="CW68" s="164">
        <f>'Production Summary'!$N$52</f>
        <v>12629.937629937627</v>
      </c>
      <c r="CX68" s="164">
        <f>'Production Summary'!$M$52</f>
        <v>701.66320166320156</v>
      </c>
      <c r="CY68" s="164">
        <f>'Production Summary'!$N$53</f>
        <v>12396.049896049895</v>
      </c>
      <c r="CZ68" s="164">
        <f>'Production Summary'!$M$53</f>
        <v>688.66943866943859</v>
      </c>
      <c r="DA68" s="164">
        <f>'Production Summary'!$N$54</f>
        <v>13799.376299376298</v>
      </c>
      <c r="DB68" s="164">
        <f>'Production Summary'!$M$54</f>
        <v>766.63201663201653</v>
      </c>
      <c r="DC68" s="531">
        <f>'Production Summary'!$N$60</f>
        <v>12863.825363825363</v>
      </c>
      <c r="DD68" s="531">
        <f>'Production Summary'!$M$60</f>
        <v>714.65696465696465</v>
      </c>
      <c r="DE68" s="167">
        <f>'Production Summary'!$N$59</f>
        <v>11148.648648648648</v>
      </c>
      <c r="DF68" s="531">
        <f>'Production Summary'!$M$59</f>
        <v>619.36936936936934</v>
      </c>
      <c r="DG68" s="164">
        <f>'Production Summary'!$N$55</f>
        <v>13842.68884268884</v>
      </c>
      <c r="DH68" s="164">
        <f>'Production Summary'!$M$55</f>
        <v>3460.67221067221</v>
      </c>
      <c r="DI68" s="164">
        <f>'Production Summary'!$N$56</f>
        <v>13097.713097713096</v>
      </c>
      <c r="DJ68" s="164">
        <f>'Production Summary'!$M$56</f>
        <v>163.72141372141371</v>
      </c>
      <c r="DK68" s="164">
        <f>'Production Summary'!$N$57</f>
        <v>14189.189189189186</v>
      </c>
      <c r="DL68" s="164">
        <f>'Production Summary'!$M$57</f>
        <v>394.14414414414409</v>
      </c>
      <c r="DM68" s="164">
        <f>'Production Summary'!$N$58</f>
        <v>14017.671517671517</v>
      </c>
      <c r="DN68" s="164">
        <f>'Production Summary'!$M$58</f>
        <v>778.75952875952873</v>
      </c>
      <c r="DO68" s="167">
        <f>'Production Summary'!$N$61</f>
        <v>4500</v>
      </c>
      <c r="DP68" s="531">
        <f>'Production Summary'!$M$61</f>
        <v>750</v>
      </c>
      <c r="DQ68" s="164">
        <v>0</v>
      </c>
      <c r="DR68" s="164">
        <f>'Production Summary'!$N$62</f>
        <v>8900</v>
      </c>
      <c r="DS68" s="164">
        <f>'Production Summary'!$N$70</f>
        <v>300</v>
      </c>
      <c r="DT68" s="328">
        <f>'Production Summary'!$M$70</f>
        <v>25</v>
      </c>
      <c r="DU68" s="164">
        <v>0</v>
      </c>
      <c r="DV68" s="164">
        <f>'Production Summary'!$N$71</f>
        <v>150</v>
      </c>
      <c r="DW68" s="164">
        <v>0</v>
      </c>
      <c r="DX68" s="164">
        <f>'Production Summary'!$N$64</f>
        <v>192</v>
      </c>
      <c r="DY68" s="164">
        <v>0</v>
      </c>
      <c r="DZ68" s="167">
        <f>'Production Summary'!$N$65</f>
        <v>384</v>
      </c>
      <c r="EA68" s="164">
        <v>0</v>
      </c>
      <c r="EB68" s="167">
        <f>'Production Summary'!$N$66</f>
        <v>192</v>
      </c>
      <c r="EC68" s="164">
        <v>0</v>
      </c>
      <c r="ED68" s="164">
        <f>'Production Summary'!$N$67</f>
        <v>96</v>
      </c>
      <c r="EE68" s="164">
        <v>0</v>
      </c>
      <c r="EF68" s="164">
        <f>'Production Summary'!$N$68</f>
        <v>96</v>
      </c>
      <c r="EG68" s="164">
        <v>0</v>
      </c>
      <c r="EH68" s="164">
        <f>'Production Summary'!$N$69</f>
        <v>340</v>
      </c>
      <c r="EI68" s="101">
        <f t="shared" si="105"/>
        <v>704640818.65389717</v>
      </c>
      <c r="EJ68" s="3"/>
      <c r="EK68" s="3"/>
      <c r="ER68" s="64" t="s">
        <v>105</v>
      </c>
      <c r="ES68" s="61" t="str">
        <f t="shared" si="106"/>
        <v/>
      </c>
      <c r="ET68" s="24">
        <f t="shared" si="34"/>
        <v>704640818.65389717</v>
      </c>
    </row>
    <row r="69" spans="1:150">
      <c r="B69" s="95"/>
      <c r="C69" s="95"/>
      <c r="D69" s="95"/>
      <c r="E69" s="95"/>
      <c r="F69" s="95"/>
      <c r="G69" s="95"/>
      <c r="H69" s="95"/>
      <c r="I69" s="95"/>
      <c r="J69" s="95"/>
      <c r="K69" s="95"/>
      <c r="L69" s="95"/>
      <c r="M69" s="95"/>
      <c r="N69" s="95"/>
      <c r="O69" s="95"/>
      <c r="P69" s="95"/>
      <c r="Q69" s="95"/>
      <c r="R69" s="95"/>
      <c r="S69" s="95"/>
      <c r="T69" s="95"/>
      <c r="U69" s="95"/>
      <c r="V69" s="95"/>
      <c r="W69" s="95"/>
      <c r="X69" s="95"/>
      <c r="Y69" s="95"/>
      <c r="Z69" s="95"/>
      <c r="AA69" s="95"/>
      <c r="AB69" s="95"/>
      <c r="AC69" s="95"/>
      <c r="AD69" s="95"/>
      <c r="AE69" s="95"/>
      <c r="AF69" s="95"/>
      <c r="AG69" s="95"/>
      <c r="AH69" s="95"/>
      <c r="AI69" s="95"/>
      <c r="AJ69" s="95"/>
      <c r="AK69" s="95"/>
      <c r="AL69" s="95"/>
      <c r="AM69" s="95"/>
      <c r="AN69" s="95"/>
      <c r="AO69" s="95"/>
      <c r="AP69" s="95"/>
      <c r="AQ69" s="95"/>
      <c r="AR69" s="95"/>
      <c r="AS69" s="95"/>
      <c r="AT69" s="95"/>
      <c r="AU69" s="95"/>
      <c r="AV69" s="95"/>
      <c r="AW69" s="95"/>
      <c r="AX69" s="95"/>
      <c r="AY69" s="95"/>
      <c r="AZ69" s="95"/>
      <c r="BA69" s="95"/>
      <c r="BB69" s="95"/>
      <c r="BC69" s="95"/>
      <c r="BD69" s="95"/>
      <c r="BE69" s="95"/>
      <c r="BF69" s="95"/>
      <c r="BG69" s="95"/>
      <c r="BH69" s="95"/>
      <c r="BI69" s="95"/>
      <c r="BJ69" s="95"/>
      <c r="BK69" s="95"/>
      <c r="BL69" s="95"/>
      <c r="BM69" s="95"/>
      <c r="BN69" s="95"/>
      <c r="BO69" s="95"/>
      <c r="BP69" s="95"/>
      <c r="BQ69" s="95"/>
      <c r="BR69" s="95"/>
      <c r="BS69" s="95"/>
      <c r="BT69" s="95"/>
      <c r="BU69" s="95"/>
      <c r="BV69" s="95"/>
      <c r="BW69" s="95"/>
      <c r="BX69" s="95"/>
      <c r="BY69" s="95"/>
      <c r="BZ69" s="95"/>
      <c r="CA69" s="95"/>
      <c r="CB69" s="95"/>
      <c r="CC69" s="95"/>
      <c r="CD69" s="95"/>
      <c r="CE69" s="95"/>
      <c r="CF69" s="95"/>
      <c r="CG69" s="95"/>
      <c r="CH69" s="95"/>
      <c r="CI69" s="95"/>
      <c r="CJ69" s="95"/>
      <c r="CK69" s="95"/>
      <c r="CL69" s="95"/>
      <c r="CM69" s="95"/>
      <c r="CN69" s="95"/>
      <c r="CO69" s="95"/>
      <c r="CP69" s="95"/>
      <c r="CQ69" s="95"/>
      <c r="CR69" s="95"/>
      <c r="CS69" s="95"/>
      <c r="CT69" s="95"/>
      <c r="CU69" s="95"/>
      <c r="CV69" s="95"/>
      <c r="CW69" s="95"/>
      <c r="CX69" s="95"/>
      <c r="CY69" s="95"/>
      <c r="CZ69" s="95"/>
      <c r="DA69" s="95"/>
      <c r="DB69" s="95"/>
      <c r="DC69" s="95"/>
      <c r="DD69" s="95"/>
      <c r="DE69" s="95"/>
      <c r="DF69" s="95"/>
      <c r="DG69" s="95"/>
      <c r="DH69" s="95"/>
      <c r="DI69" s="95"/>
      <c r="DJ69" s="95"/>
      <c r="DK69" s="95"/>
      <c r="DL69" s="95"/>
      <c r="DM69" s="95"/>
      <c r="DN69" s="95"/>
      <c r="DO69" s="95"/>
      <c r="DP69" s="95"/>
      <c r="DQ69" s="95"/>
      <c r="DR69" s="95"/>
      <c r="DS69" s="95"/>
      <c r="DT69" s="95"/>
      <c r="DU69" s="95"/>
      <c r="DV69" s="95"/>
      <c r="DW69" s="95"/>
      <c r="DX69" s="95"/>
      <c r="DY69" s="95"/>
      <c r="DZ69" s="95"/>
      <c r="EA69" s="95"/>
      <c r="EB69" s="95"/>
      <c r="EC69" s="95"/>
      <c r="ED69" s="95"/>
      <c r="EE69" s="95"/>
      <c r="EF69" s="95"/>
      <c r="EG69" s="95"/>
      <c r="EH69" s="95"/>
      <c r="EI69" s="95"/>
      <c r="ER69" s="95"/>
      <c r="ES69" s="95"/>
      <c r="ET69" s="95"/>
    </row>
    <row r="70" spans="1:150">
      <c r="B70" s="785" t="s">
        <v>83</v>
      </c>
      <c r="C70" s="785"/>
      <c r="D70" s="105">
        <f t="shared" ref="D70:BZ70" si="107">SUM(D6:D68)</f>
        <v>41907.599999999999</v>
      </c>
      <c r="E70" s="105">
        <f t="shared" si="107"/>
        <v>1746.15</v>
      </c>
      <c r="F70" s="105">
        <f t="shared" si="107"/>
        <v>0</v>
      </c>
      <c r="G70" s="105">
        <f t="shared" si="107"/>
        <v>41966.399999999994</v>
      </c>
      <c r="H70" s="105">
        <f t="shared" si="107"/>
        <v>1748.6000000000001</v>
      </c>
      <c r="I70" s="105">
        <f t="shared" si="107"/>
        <v>0</v>
      </c>
      <c r="J70" s="105">
        <f t="shared" ref="J70:K70" si="108">SUM(J6:J68)</f>
        <v>12600</v>
      </c>
      <c r="K70" s="105">
        <f t="shared" si="108"/>
        <v>472.5</v>
      </c>
      <c r="L70" s="105">
        <f t="shared" ref="L70:P70" si="109">SUM(L6:L68)</f>
        <v>0</v>
      </c>
      <c r="M70" s="105">
        <f t="shared" si="109"/>
        <v>38601.360000000037</v>
      </c>
      <c r="N70" s="105">
        <f t="shared" si="109"/>
        <v>1608.3899999999987</v>
      </c>
      <c r="O70" s="105">
        <f t="shared" si="109"/>
        <v>0</v>
      </c>
      <c r="P70" s="105">
        <f t="shared" si="109"/>
        <v>49140</v>
      </c>
      <c r="Q70" s="105">
        <f t="shared" si="107"/>
        <v>4095</v>
      </c>
      <c r="R70" s="105">
        <f t="shared" si="107"/>
        <v>0</v>
      </c>
      <c r="S70" s="105">
        <f t="shared" si="107"/>
        <v>45264</v>
      </c>
      <c r="T70" s="105">
        <f t="shared" si="107"/>
        <v>3772</v>
      </c>
      <c r="U70" s="105">
        <f t="shared" si="107"/>
        <v>0</v>
      </c>
      <c r="V70" s="105">
        <f t="shared" si="107"/>
        <v>55188</v>
      </c>
      <c r="W70" s="105">
        <f t="shared" si="107"/>
        <v>4599</v>
      </c>
      <c r="X70" s="105">
        <f t="shared" si="107"/>
        <v>0</v>
      </c>
      <c r="Y70" s="105">
        <f t="shared" si="107"/>
        <v>11259</v>
      </c>
      <c r="Z70" s="105">
        <f t="shared" si="107"/>
        <v>938.25</v>
      </c>
      <c r="AA70" s="105">
        <f>SUM(AA6:AA68)</f>
        <v>0</v>
      </c>
      <c r="AB70" s="105">
        <f t="shared" si="107"/>
        <v>7957.5</v>
      </c>
      <c r="AC70" s="105">
        <f t="shared" si="107"/>
        <v>1326.25</v>
      </c>
      <c r="AD70" s="105">
        <f t="shared" si="107"/>
        <v>0</v>
      </c>
      <c r="AE70" s="105">
        <f t="shared" si="107"/>
        <v>15915</v>
      </c>
      <c r="AF70" s="105">
        <f t="shared" si="107"/>
        <v>1326.25</v>
      </c>
      <c r="AG70" s="105">
        <f t="shared" si="107"/>
        <v>0</v>
      </c>
      <c r="AH70" s="105">
        <f t="shared" si="107"/>
        <v>65025</v>
      </c>
      <c r="AI70" s="105">
        <f t="shared" si="107"/>
        <v>1083.75</v>
      </c>
      <c r="AJ70" s="105">
        <f t="shared" si="107"/>
        <v>0</v>
      </c>
      <c r="AK70" s="105">
        <f t="shared" si="107"/>
        <v>55192.5</v>
      </c>
      <c r="AL70" s="105">
        <f t="shared" si="107"/>
        <v>1839.75</v>
      </c>
      <c r="AM70" s="105">
        <f t="shared" si="107"/>
        <v>0</v>
      </c>
      <c r="AN70" s="105">
        <f t="shared" si="107"/>
        <v>54468</v>
      </c>
      <c r="AO70" s="105">
        <f t="shared" si="107"/>
        <v>4539</v>
      </c>
      <c r="AP70" s="105">
        <f t="shared" si="107"/>
        <v>0</v>
      </c>
      <c r="AQ70" s="105">
        <f t="shared" si="107"/>
        <v>42210</v>
      </c>
      <c r="AR70" s="105">
        <f t="shared" si="107"/>
        <v>21105</v>
      </c>
      <c r="AS70" s="105">
        <f t="shared" si="107"/>
        <v>0</v>
      </c>
      <c r="AT70" s="105">
        <f t="shared" ref="AT70" si="110">SUM(AT6:AT68)</f>
        <v>23625</v>
      </c>
      <c r="AU70" s="105">
        <f t="shared" si="107"/>
        <v>66150</v>
      </c>
      <c r="AV70" s="105">
        <f t="shared" si="107"/>
        <v>16350</v>
      </c>
      <c r="AW70" s="105">
        <f t="shared" si="107"/>
        <v>1362.5</v>
      </c>
      <c r="AX70" s="105">
        <f t="shared" si="107"/>
        <v>0</v>
      </c>
      <c r="AY70" s="105">
        <f t="shared" si="107"/>
        <v>16350</v>
      </c>
      <c r="AZ70" s="105">
        <f t="shared" si="107"/>
        <v>1362.5</v>
      </c>
      <c r="BA70" s="105">
        <f t="shared" si="107"/>
        <v>0</v>
      </c>
      <c r="BB70" s="105">
        <f t="shared" si="107"/>
        <v>49359</v>
      </c>
      <c r="BC70" s="105">
        <f t="shared" si="107"/>
        <v>822.65000000000077</v>
      </c>
      <c r="BD70" s="105">
        <f t="shared" si="107"/>
        <v>0</v>
      </c>
      <c r="BE70" s="105">
        <f t="shared" si="107"/>
        <v>38577</v>
      </c>
      <c r="BF70" s="105">
        <f t="shared" si="107"/>
        <v>3214.75</v>
      </c>
      <c r="BG70" s="105">
        <f t="shared" si="107"/>
        <v>0</v>
      </c>
      <c r="BH70" s="105">
        <f t="shared" si="107"/>
        <v>31500</v>
      </c>
      <c r="BI70" s="105">
        <f t="shared" si="107"/>
        <v>15750</v>
      </c>
      <c r="BJ70" s="105">
        <f t="shared" si="107"/>
        <v>0</v>
      </c>
      <c r="BK70" s="105">
        <f t="shared" ref="BK70" si="111">SUM(BK6:BK68)</f>
        <v>0</v>
      </c>
      <c r="BL70" s="105">
        <f t="shared" si="107"/>
        <v>55125</v>
      </c>
      <c r="BM70" s="105">
        <f t="shared" si="107"/>
        <v>23639.999999999978</v>
      </c>
      <c r="BN70" s="105">
        <f t="shared" si="107"/>
        <v>393.9999999999996</v>
      </c>
      <c r="BO70" s="105">
        <f t="shared" si="107"/>
        <v>0</v>
      </c>
      <c r="BP70" s="105">
        <f t="shared" si="107"/>
        <v>42870</v>
      </c>
      <c r="BQ70" s="105">
        <f t="shared" si="107"/>
        <v>714.50000000000045</v>
      </c>
      <c r="BR70" s="105">
        <f t="shared" si="107"/>
        <v>0</v>
      </c>
      <c r="BS70" s="105">
        <f t="shared" si="107"/>
        <v>13468</v>
      </c>
      <c r="BT70" s="105">
        <f t="shared" si="107"/>
        <v>1346.8</v>
      </c>
      <c r="BU70" s="105">
        <f t="shared" si="107"/>
        <v>0</v>
      </c>
      <c r="BV70" s="105">
        <f t="shared" si="107"/>
        <v>17640</v>
      </c>
      <c r="BW70" s="105">
        <f t="shared" si="107"/>
        <v>1764</v>
      </c>
      <c r="BX70" s="105">
        <f t="shared" si="107"/>
        <v>0</v>
      </c>
      <c r="BY70" s="105">
        <f t="shared" si="107"/>
        <v>18571.703123994263</v>
      </c>
      <c r="BZ70" s="105">
        <f t="shared" si="107"/>
        <v>1857.1703123994228</v>
      </c>
      <c r="CA70" s="105">
        <f t="shared" ref="CA70:EH70" si="112">SUM(CA6:CA68)</f>
        <v>0</v>
      </c>
      <c r="CB70" s="105">
        <f t="shared" si="112"/>
        <v>8487.8000000000065</v>
      </c>
      <c r="CC70" s="105">
        <f t="shared" si="112"/>
        <v>848.77999999999986</v>
      </c>
      <c r="CD70" s="105">
        <f t="shared" si="112"/>
        <v>0</v>
      </c>
      <c r="CE70" s="105">
        <f t="shared" si="112"/>
        <v>71590.175999999949</v>
      </c>
      <c r="CF70" s="105">
        <f t="shared" si="112"/>
        <v>5117.6279999999979</v>
      </c>
      <c r="CG70" s="105">
        <f t="shared" si="112"/>
        <v>0</v>
      </c>
      <c r="CH70" s="105">
        <f t="shared" ref="CH70" si="113">SUM(CH6:CH68)</f>
        <v>0</v>
      </c>
      <c r="CI70" s="105">
        <f t="shared" si="112"/>
        <v>11601</v>
      </c>
      <c r="CJ70" s="105">
        <f t="shared" si="112"/>
        <v>0</v>
      </c>
      <c r="CK70" s="105">
        <f t="shared" si="112"/>
        <v>22335</v>
      </c>
      <c r="CL70" s="105">
        <f t="shared" si="112"/>
        <v>0</v>
      </c>
      <c r="CM70" s="105">
        <f t="shared" si="112"/>
        <v>103950</v>
      </c>
      <c r="CN70" s="105">
        <f t="shared" si="112"/>
        <v>16995</v>
      </c>
      <c r="CO70" s="105">
        <f t="shared" si="112"/>
        <v>84975</v>
      </c>
      <c r="CP70" s="105">
        <f t="shared" si="112"/>
        <v>0</v>
      </c>
      <c r="CQ70" s="105">
        <f t="shared" si="112"/>
        <v>500958.47817047808</v>
      </c>
      <c r="CR70" s="105">
        <f t="shared" si="112"/>
        <v>4174.6539847539798</v>
      </c>
      <c r="CS70" s="105">
        <f t="shared" si="112"/>
        <v>803182.73409563431</v>
      </c>
      <c r="CT70" s="105">
        <f t="shared" si="112"/>
        <v>8924.2526010625988</v>
      </c>
      <c r="CU70" s="105">
        <f t="shared" si="112"/>
        <v>768720.29422037327</v>
      </c>
      <c r="CV70" s="105">
        <f t="shared" si="112"/>
        <v>21353.341506121509</v>
      </c>
      <c r="CW70" s="105">
        <f t="shared" si="112"/>
        <v>769144.81188404653</v>
      </c>
      <c r="CX70" s="105">
        <f t="shared" si="112"/>
        <v>42730.267326891473</v>
      </c>
      <c r="CY70" s="105">
        <f t="shared" si="112"/>
        <v>754482.24573804578</v>
      </c>
      <c r="CZ70" s="105">
        <f t="shared" si="112"/>
        <v>41915.680318780309</v>
      </c>
      <c r="DA70" s="105">
        <f t="shared" si="112"/>
        <v>814113.4226140501</v>
      </c>
      <c r="DB70" s="105">
        <f t="shared" si="112"/>
        <v>45228.523478558309</v>
      </c>
      <c r="DC70" s="105">
        <f t="shared" ref="DC70:DF70" si="114">SUM(DC6:DC68)</f>
        <v>743596.5399168391</v>
      </c>
      <c r="DD70" s="105">
        <f t="shared" si="114"/>
        <v>41310.918884268882</v>
      </c>
      <c r="DE70" s="105">
        <f t="shared" si="114"/>
        <v>676192.75769090396</v>
      </c>
      <c r="DF70" s="105">
        <f t="shared" si="114"/>
        <v>37566.264316161309</v>
      </c>
      <c r="DG70" s="105">
        <f t="shared" si="112"/>
        <v>832195.24255024199</v>
      </c>
      <c r="DH70" s="105">
        <f t="shared" si="112"/>
        <v>208048.8106375605</v>
      </c>
      <c r="DI70" s="105"/>
      <c r="DJ70" s="105"/>
      <c r="DK70" s="105"/>
      <c r="DL70" s="105"/>
      <c r="DM70" s="105"/>
      <c r="DN70" s="105"/>
      <c r="DO70" s="105">
        <f t="shared" ref="DO70:DQ70" si="115">SUM(DO6:DO68)</f>
        <v>283500</v>
      </c>
      <c r="DP70" s="105">
        <f t="shared" si="115"/>
        <v>47250</v>
      </c>
      <c r="DQ70" s="105">
        <f t="shared" si="115"/>
        <v>0</v>
      </c>
      <c r="DR70" s="105">
        <f t="shared" si="112"/>
        <v>560300</v>
      </c>
      <c r="DS70" s="105">
        <f>SUM(DS6:DS68)</f>
        <v>18756</v>
      </c>
      <c r="DT70" s="105">
        <f t="shared" si="112"/>
        <v>1563</v>
      </c>
      <c r="DU70" s="105">
        <f>SUM(DU6:DU68)</f>
        <v>0</v>
      </c>
      <c r="DV70" s="105">
        <f>SUM(DV6:DV68)</f>
        <v>9378</v>
      </c>
      <c r="DW70" s="105">
        <f>SUM(DW6:DW68)</f>
        <v>0</v>
      </c>
      <c r="DX70" s="105">
        <f t="shared" si="112"/>
        <v>12096</v>
      </c>
      <c r="DY70" s="105">
        <f t="shared" si="112"/>
        <v>0</v>
      </c>
      <c r="DZ70" s="105">
        <f t="shared" ref="DZ70:EA70" si="116">SUM(DZ6:DZ68)</f>
        <v>24192</v>
      </c>
      <c r="EA70" s="105">
        <f t="shared" si="116"/>
        <v>0</v>
      </c>
      <c r="EB70" s="105">
        <f t="shared" ref="EB70:EC70" si="117">SUM(EB6:EB68)</f>
        <v>12096</v>
      </c>
      <c r="EC70" s="105">
        <f t="shared" si="117"/>
        <v>0</v>
      </c>
      <c r="ED70" s="105">
        <f t="shared" si="112"/>
        <v>6048</v>
      </c>
      <c r="EE70" s="105">
        <f t="shared" si="112"/>
        <v>0</v>
      </c>
      <c r="EF70" s="105">
        <f t="shared" ref="EF70:EG70" si="118">SUM(EF6:EF68)</f>
        <v>6048</v>
      </c>
      <c r="EG70" s="105">
        <f t="shared" si="118"/>
        <v>0</v>
      </c>
      <c r="EH70" s="105">
        <f t="shared" si="112"/>
        <v>21420</v>
      </c>
      <c r="EI70" s="105"/>
      <c r="EJ70" s="3"/>
      <c r="EK70" s="3"/>
      <c r="ER70" s="785" t="s">
        <v>83</v>
      </c>
      <c r="ES70" s="785"/>
      <c r="ET70" s="104">
        <f>SUM(ET6:ET68)</f>
        <v>50627663048.456619</v>
      </c>
    </row>
    <row r="71" spans="1:150" s="53" customFormat="1">
      <c r="B71" s="872" t="s">
        <v>321</v>
      </c>
      <c r="C71" s="872"/>
      <c r="D71" s="107">
        <f>SUM(D6:D20)</f>
        <v>9931.1999999999971</v>
      </c>
      <c r="E71" s="107">
        <f t="shared" ref="E71:CA71" si="119">SUM(E6:E20)</f>
        <v>413.80000000000007</v>
      </c>
      <c r="F71" s="107">
        <f t="shared" si="119"/>
        <v>0</v>
      </c>
      <c r="G71" s="107">
        <f t="shared" si="119"/>
        <v>9964.7999999999975</v>
      </c>
      <c r="H71" s="107">
        <f t="shared" si="119"/>
        <v>415.2000000000001</v>
      </c>
      <c r="I71" s="107">
        <f t="shared" si="119"/>
        <v>0</v>
      </c>
      <c r="J71" s="107">
        <f t="shared" ref="J71:Q71" si="120">SUM(J6:J20)</f>
        <v>3000</v>
      </c>
      <c r="K71" s="107">
        <f t="shared" si="120"/>
        <v>112.5</v>
      </c>
      <c r="L71" s="107">
        <f t="shared" si="120"/>
        <v>0</v>
      </c>
      <c r="M71" s="107">
        <f t="shared" si="120"/>
        <v>9190.8000000000011</v>
      </c>
      <c r="N71" s="107">
        <f t="shared" si="120"/>
        <v>382.94999999999993</v>
      </c>
      <c r="O71" s="107">
        <f t="shared" si="120"/>
        <v>0</v>
      </c>
      <c r="P71" s="107">
        <f t="shared" si="120"/>
        <v>11700</v>
      </c>
      <c r="Q71" s="107">
        <f t="shared" si="120"/>
        <v>975</v>
      </c>
      <c r="R71" s="107">
        <f t="shared" si="119"/>
        <v>0</v>
      </c>
      <c r="S71" s="107">
        <f t="shared" si="119"/>
        <v>10704</v>
      </c>
      <c r="T71" s="107">
        <f t="shared" si="119"/>
        <v>892</v>
      </c>
      <c r="U71" s="107">
        <f t="shared" si="119"/>
        <v>0</v>
      </c>
      <c r="V71" s="107">
        <f t="shared" si="119"/>
        <v>13140</v>
      </c>
      <c r="W71" s="107">
        <f t="shared" si="119"/>
        <v>1095</v>
      </c>
      <c r="X71" s="107">
        <f t="shared" si="119"/>
        <v>0</v>
      </c>
      <c r="Y71" s="107">
        <f t="shared" si="119"/>
        <v>2763</v>
      </c>
      <c r="Z71" s="107">
        <f t="shared" si="119"/>
        <v>230.25</v>
      </c>
      <c r="AA71" s="107">
        <f>SUM(AA6:AA20)</f>
        <v>0</v>
      </c>
      <c r="AB71" s="107">
        <f t="shared" si="119"/>
        <v>1908</v>
      </c>
      <c r="AC71" s="107">
        <f t="shared" si="119"/>
        <v>318</v>
      </c>
      <c r="AD71" s="107">
        <f t="shared" si="119"/>
        <v>0</v>
      </c>
      <c r="AE71" s="107">
        <f t="shared" si="119"/>
        <v>3816</v>
      </c>
      <c r="AF71" s="107">
        <f t="shared" si="119"/>
        <v>318</v>
      </c>
      <c r="AG71" s="107">
        <f t="shared" si="119"/>
        <v>0</v>
      </c>
      <c r="AH71" s="107">
        <f t="shared" si="119"/>
        <v>15360</v>
      </c>
      <c r="AI71" s="107">
        <f t="shared" si="119"/>
        <v>256</v>
      </c>
      <c r="AJ71" s="107">
        <f t="shared" si="119"/>
        <v>0</v>
      </c>
      <c r="AK71" s="107">
        <f t="shared" si="119"/>
        <v>13387.5</v>
      </c>
      <c r="AL71" s="107">
        <f t="shared" si="119"/>
        <v>446.25</v>
      </c>
      <c r="AM71" s="107">
        <f t="shared" si="119"/>
        <v>0</v>
      </c>
      <c r="AN71" s="107">
        <f t="shared" si="119"/>
        <v>12993</v>
      </c>
      <c r="AO71" s="107">
        <f t="shared" si="119"/>
        <v>1082.75</v>
      </c>
      <c r="AP71" s="107">
        <f t="shared" si="119"/>
        <v>0</v>
      </c>
      <c r="AQ71" s="107">
        <f t="shared" si="119"/>
        <v>10050</v>
      </c>
      <c r="AR71" s="107">
        <f t="shared" si="119"/>
        <v>5025</v>
      </c>
      <c r="AS71" s="107">
        <f t="shared" si="119"/>
        <v>0</v>
      </c>
      <c r="AT71" s="107">
        <f t="shared" ref="AT71" si="121">SUM(AT6:AT20)</f>
        <v>5625</v>
      </c>
      <c r="AU71" s="107">
        <f t="shared" si="119"/>
        <v>15750</v>
      </c>
      <c r="AV71" s="107">
        <f t="shared" si="119"/>
        <v>2250</v>
      </c>
      <c r="AW71" s="107">
        <f t="shared" si="119"/>
        <v>187.5</v>
      </c>
      <c r="AX71" s="107">
        <f t="shared" si="119"/>
        <v>0</v>
      </c>
      <c r="AY71" s="107">
        <f t="shared" si="119"/>
        <v>2250</v>
      </c>
      <c r="AZ71" s="107">
        <f t="shared" si="119"/>
        <v>187.5</v>
      </c>
      <c r="BA71" s="107">
        <f t="shared" si="119"/>
        <v>0</v>
      </c>
      <c r="BB71" s="107">
        <f t="shared" si="119"/>
        <v>12036</v>
      </c>
      <c r="BC71" s="107">
        <f t="shared" si="119"/>
        <v>200.59999999999997</v>
      </c>
      <c r="BD71" s="107">
        <f t="shared" si="119"/>
        <v>0</v>
      </c>
      <c r="BE71" s="107">
        <f t="shared" si="119"/>
        <v>9177.6</v>
      </c>
      <c r="BF71" s="107">
        <f t="shared" si="119"/>
        <v>764.8</v>
      </c>
      <c r="BG71" s="107">
        <f t="shared" si="119"/>
        <v>0</v>
      </c>
      <c r="BH71" s="107">
        <f t="shared" si="119"/>
        <v>7500</v>
      </c>
      <c r="BI71" s="107">
        <f t="shared" si="119"/>
        <v>3750</v>
      </c>
      <c r="BJ71" s="107">
        <f t="shared" si="119"/>
        <v>0</v>
      </c>
      <c r="BK71" s="107">
        <f t="shared" ref="BK71" si="122">SUM(BK6:BK20)</f>
        <v>0</v>
      </c>
      <c r="BL71" s="107">
        <f t="shared" si="119"/>
        <v>13125</v>
      </c>
      <c r="BM71" s="107">
        <f t="shared" si="119"/>
        <v>6182.4</v>
      </c>
      <c r="BN71" s="107">
        <f t="shared" si="119"/>
        <v>103.03999999999999</v>
      </c>
      <c r="BO71" s="107">
        <f t="shared" si="119"/>
        <v>0</v>
      </c>
      <c r="BP71" s="107">
        <f t="shared" si="119"/>
        <v>8808</v>
      </c>
      <c r="BQ71" s="107">
        <f t="shared" si="119"/>
        <v>146.80000000000001</v>
      </c>
      <c r="BR71" s="107">
        <f t="shared" si="119"/>
        <v>0</v>
      </c>
      <c r="BS71" s="107">
        <f t="shared" si="119"/>
        <v>3360.0000000000005</v>
      </c>
      <c r="BT71" s="107">
        <f t="shared" si="119"/>
        <v>335.99999999999994</v>
      </c>
      <c r="BU71" s="107">
        <f t="shared" si="119"/>
        <v>0</v>
      </c>
      <c r="BV71" s="107">
        <f t="shared" si="119"/>
        <v>4200</v>
      </c>
      <c r="BW71" s="107">
        <f t="shared" si="119"/>
        <v>420</v>
      </c>
      <c r="BX71" s="107">
        <f t="shared" si="119"/>
        <v>0</v>
      </c>
      <c r="BY71" s="107">
        <f t="shared" si="119"/>
        <v>4211.5362499195398</v>
      </c>
      <c r="BZ71" s="107">
        <f t="shared" si="119"/>
        <v>421.15362499195402</v>
      </c>
      <c r="CA71" s="107">
        <f t="shared" si="119"/>
        <v>0</v>
      </c>
      <c r="CB71" s="107">
        <f t="shared" ref="CB71:EI71" si="123">SUM(CB6:CB20)</f>
        <v>2160</v>
      </c>
      <c r="CC71" s="107">
        <f t="shared" si="123"/>
        <v>216.00000000000006</v>
      </c>
      <c r="CD71" s="107">
        <f t="shared" si="123"/>
        <v>0</v>
      </c>
      <c r="CE71" s="107">
        <f t="shared" si="123"/>
        <v>17045.279999999992</v>
      </c>
      <c r="CF71" s="107">
        <f t="shared" si="123"/>
        <v>1218.6000000000001</v>
      </c>
      <c r="CG71" s="107">
        <f t="shared" si="123"/>
        <v>0</v>
      </c>
      <c r="CH71" s="107">
        <f t="shared" ref="CH71" si="124">SUM(CH6:CH20)</f>
        <v>0</v>
      </c>
      <c r="CI71" s="107">
        <f t="shared" si="123"/>
        <v>2767.5</v>
      </c>
      <c r="CJ71" s="107">
        <f t="shared" si="123"/>
        <v>0</v>
      </c>
      <c r="CK71" s="107">
        <f t="shared" si="123"/>
        <v>5325</v>
      </c>
      <c r="CL71" s="107">
        <f t="shared" si="123"/>
        <v>0</v>
      </c>
      <c r="CM71" s="107"/>
      <c r="CN71" s="107">
        <f t="shared" si="123"/>
        <v>4050</v>
      </c>
      <c r="CO71" s="107">
        <f t="shared" si="123"/>
        <v>20250</v>
      </c>
      <c r="CP71" s="107">
        <f t="shared" si="123"/>
        <v>0</v>
      </c>
      <c r="CQ71" s="107">
        <f t="shared" si="123"/>
        <v>117810</v>
      </c>
      <c r="CR71" s="107">
        <f t="shared" si="123"/>
        <v>981.75000000000034</v>
      </c>
      <c r="CS71" s="107">
        <f t="shared" si="123"/>
        <v>180546.1</v>
      </c>
      <c r="CT71" s="107">
        <f t="shared" si="123"/>
        <v>2006.0677777777778</v>
      </c>
      <c r="CU71" s="107">
        <f t="shared" si="123"/>
        <v>172314.52000000005</v>
      </c>
      <c r="CV71" s="107">
        <f t="shared" si="123"/>
        <v>4786.5144444444441</v>
      </c>
      <c r="CW71" s="107">
        <f t="shared" si="123"/>
        <v>178111.199245283</v>
      </c>
      <c r="CX71" s="107">
        <f t="shared" si="123"/>
        <v>9895.0666247379468</v>
      </c>
      <c r="CY71" s="107">
        <f t="shared" si="123"/>
        <v>174732</v>
      </c>
      <c r="CZ71" s="107">
        <f t="shared" si="123"/>
        <v>9707.3333333333321</v>
      </c>
      <c r="DA71" s="107">
        <f t="shared" si="123"/>
        <v>176735.77547169809</v>
      </c>
      <c r="DB71" s="107">
        <f t="shared" si="123"/>
        <v>9818.6541928721163</v>
      </c>
      <c r="DC71" s="107">
        <f t="shared" ref="DC71:DF71" si="125">SUM(DC6:DC20)</f>
        <v>152026.80000000002</v>
      </c>
      <c r="DD71" s="107">
        <f t="shared" si="125"/>
        <v>8445.9333333333325</v>
      </c>
      <c r="DE71" s="107">
        <f t="shared" si="125"/>
        <v>154945.26309630967</v>
      </c>
      <c r="DF71" s="107">
        <f t="shared" si="125"/>
        <v>8608.0701720172019</v>
      </c>
      <c r="DG71" s="107">
        <f t="shared" si="123"/>
        <v>186581</v>
      </c>
      <c r="DH71" s="107">
        <f t="shared" si="123"/>
        <v>46645.25</v>
      </c>
      <c r="DI71" s="107"/>
      <c r="DJ71" s="107"/>
      <c r="DK71" s="107"/>
      <c r="DL71" s="107"/>
      <c r="DM71" s="107"/>
      <c r="DN71" s="107"/>
      <c r="DO71" s="107">
        <f t="shared" ref="DO71:DQ71" si="126">SUM(DO6:DO20)</f>
        <v>67500</v>
      </c>
      <c r="DP71" s="107">
        <f t="shared" si="126"/>
        <v>11250</v>
      </c>
      <c r="DQ71" s="107">
        <f t="shared" si="126"/>
        <v>0</v>
      </c>
      <c r="DR71" s="107">
        <f t="shared" si="123"/>
        <v>133500</v>
      </c>
      <c r="DS71" s="107">
        <f>SUM(DS6:DS20)</f>
        <v>4368</v>
      </c>
      <c r="DT71" s="107">
        <f>SUM(DT6:DT20)</f>
        <v>364</v>
      </c>
      <c r="DU71" s="107">
        <f>SUM(DU6:DU20)</f>
        <v>0</v>
      </c>
      <c r="DV71" s="107">
        <f>SUM(DV6:DV20)</f>
        <v>2184</v>
      </c>
      <c r="DW71" s="107">
        <f>SUM(DW6:DW20)</f>
        <v>0</v>
      </c>
      <c r="DX71" s="107">
        <f t="shared" si="123"/>
        <v>2880</v>
      </c>
      <c r="DY71" s="107">
        <f t="shared" si="123"/>
        <v>0</v>
      </c>
      <c r="DZ71" s="107">
        <f t="shared" ref="DZ71:EA71" si="127">SUM(DZ6:DZ20)</f>
        <v>5760</v>
      </c>
      <c r="EA71" s="107">
        <f t="shared" si="127"/>
        <v>0</v>
      </c>
      <c r="EB71" s="107">
        <f t="shared" ref="EB71:EC71" si="128">SUM(EB6:EB20)</f>
        <v>2880</v>
      </c>
      <c r="EC71" s="107">
        <f t="shared" si="128"/>
        <v>0</v>
      </c>
      <c r="ED71" s="107">
        <f t="shared" si="123"/>
        <v>1440</v>
      </c>
      <c r="EE71" s="107">
        <f t="shared" si="123"/>
        <v>0</v>
      </c>
      <c r="EF71" s="107">
        <f t="shared" ref="EF71:EG71" si="129">SUM(EF6:EF20)</f>
        <v>1440</v>
      </c>
      <c r="EG71" s="107">
        <f t="shared" si="129"/>
        <v>0</v>
      </c>
      <c r="EH71" s="107">
        <f t="shared" si="123"/>
        <v>5100</v>
      </c>
      <c r="EI71" s="107">
        <f t="shared" si="123"/>
        <v>9804125586.6704311</v>
      </c>
      <c r="EJ71" s="61"/>
      <c r="EK71" s="61"/>
    </row>
    <row r="72" spans="1:150" s="53" customFormat="1">
      <c r="B72" s="807" t="s">
        <v>144</v>
      </c>
      <c r="C72" s="807"/>
      <c r="D72" s="124">
        <f>SUM(D21:D36)</f>
        <v>10664.4</v>
      </c>
      <c r="E72" s="124">
        <f t="shared" ref="E72:CA72" si="130">SUM(E21:E36)</f>
        <v>444.35</v>
      </c>
      <c r="F72" s="124">
        <f t="shared" si="130"/>
        <v>0</v>
      </c>
      <c r="G72" s="124">
        <f t="shared" si="130"/>
        <v>10689.6</v>
      </c>
      <c r="H72" s="124">
        <f t="shared" si="130"/>
        <v>445.4</v>
      </c>
      <c r="I72" s="124">
        <f t="shared" si="130"/>
        <v>0</v>
      </c>
      <c r="J72" s="124">
        <f t="shared" ref="J72:P72" si="131">SUM(J21:J36)</f>
        <v>3200</v>
      </c>
      <c r="K72" s="124">
        <f t="shared" si="131"/>
        <v>120</v>
      </c>
      <c r="L72" s="124">
        <f t="shared" si="131"/>
        <v>0</v>
      </c>
      <c r="M72" s="124">
        <f t="shared" si="131"/>
        <v>9803.52</v>
      </c>
      <c r="N72" s="124">
        <f t="shared" si="131"/>
        <v>408.4799999999999</v>
      </c>
      <c r="O72" s="124">
        <f t="shared" si="131"/>
        <v>0</v>
      </c>
      <c r="P72" s="124">
        <f t="shared" si="131"/>
        <v>12480</v>
      </c>
      <c r="Q72" s="124">
        <f t="shared" si="130"/>
        <v>1040</v>
      </c>
      <c r="R72" s="124">
        <f t="shared" si="130"/>
        <v>0</v>
      </c>
      <c r="S72" s="124">
        <f t="shared" si="130"/>
        <v>11520</v>
      </c>
      <c r="T72" s="124">
        <f t="shared" si="130"/>
        <v>960</v>
      </c>
      <c r="U72" s="124">
        <f t="shared" si="130"/>
        <v>0</v>
      </c>
      <c r="V72" s="124">
        <f t="shared" si="130"/>
        <v>14016</v>
      </c>
      <c r="W72" s="124">
        <f t="shared" si="130"/>
        <v>1168</v>
      </c>
      <c r="X72" s="124">
        <f t="shared" si="130"/>
        <v>0</v>
      </c>
      <c r="Y72" s="124">
        <f t="shared" si="130"/>
        <v>2832</v>
      </c>
      <c r="Z72" s="124">
        <f t="shared" si="130"/>
        <v>236</v>
      </c>
      <c r="AA72" s="124">
        <f>SUM(AA21:AA36)</f>
        <v>0</v>
      </c>
      <c r="AB72" s="124">
        <f t="shared" si="130"/>
        <v>2017.5</v>
      </c>
      <c r="AC72" s="124">
        <f t="shared" si="130"/>
        <v>336.25</v>
      </c>
      <c r="AD72" s="124">
        <f t="shared" si="130"/>
        <v>0</v>
      </c>
      <c r="AE72" s="124">
        <f t="shared" si="130"/>
        <v>4035</v>
      </c>
      <c r="AF72" s="124">
        <f t="shared" si="130"/>
        <v>336.25</v>
      </c>
      <c r="AG72" s="124">
        <f t="shared" si="130"/>
        <v>0</v>
      </c>
      <c r="AH72" s="124">
        <f t="shared" si="130"/>
        <v>16545</v>
      </c>
      <c r="AI72" s="124">
        <f t="shared" si="130"/>
        <v>275.75</v>
      </c>
      <c r="AJ72" s="124">
        <f t="shared" si="130"/>
        <v>0</v>
      </c>
      <c r="AK72" s="124">
        <f t="shared" si="130"/>
        <v>13965</v>
      </c>
      <c r="AL72" s="124">
        <f t="shared" si="130"/>
        <v>465.5</v>
      </c>
      <c r="AM72" s="124">
        <f t="shared" si="130"/>
        <v>0</v>
      </c>
      <c r="AN72" s="124">
        <f t="shared" si="130"/>
        <v>13827</v>
      </c>
      <c r="AO72" s="124">
        <f t="shared" si="130"/>
        <v>1152.25</v>
      </c>
      <c r="AP72" s="124">
        <f t="shared" si="130"/>
        <v>0</v>
      </c>
      <c r="AQ72" s="124">
        <f t="shared" si="130"/>
        <v>10720</v>
      </c>
      <c r="AR72" s="124">
        <f t="shared" si="130"/>
        <v>5360</v>
      </c>
      <c r="AS72" s="124">
        <f t="shared" si="130"/>
        <v>0</v>
      </c>
      <c r="AT72" s="124">
        <f t="shared" ref="AT72" si="132">SUM(AT21:AT36)</f>
        <v>6000</v>
      </c>
      <c r="AU72" s="124">
        <f t="shared" si="130"/>
        <v>16800</v>
      </c>
      <c r="AV72" s="124">
        <f t="shared" si="130"/>
        <v>4500</v>
      </c>
      <c r="AW72" s="124">
        <f t="shared" si="130"/>
        <v>375</v>
      </c>
      <c r="AX72" s="124">
        <f t="shared" si="130"/>
        <v>0</v>
      </c>
      <c r="AY72" s="124">
        <f t="shared" si="130"/>
        <v>4500</v>
      </c>
      <c r="AZ72" s="124">
        <f t="shared" si="130"/>
        <v>375</v>
      </c>
      <c r="BA72" s="124">
        <f t="shared" si="130"/>
        <v>0</v>
      </c>
      <c r="BB72" s="124">
        <f t="shared" si="130"/>
        <v>12459</v>
      </c>
      <c r="BC72" s="124">
        <f t="shared" si="130"/>
        <v>207.64999999999995</v>
      </c>
      <c r="BD72" s="124">
        <f t="shared" si="130"/>
        <v>0</v>
      </c>
      <c r="BE72" s="124">
        <f t="shared" si="130"/>
        <v>9815.4</v>
      </c>
      <c r="BF72" s="124">
        <f t="shared" si="130"/>
        <v>817.95</v>
      </c>
      <c r="BG72" s="124">
        <f t="shared" si="130"/>
        <v>0</v>
      </c>
      <c r="BH72" s="124">
        <f t="shared" si="130"/>
        <v>8000</v>
      </c>
      <c r="BI72" s="124">
        <f t="shared" si="130"/>
        <v>4000</v>
      </c>
      <c r="BJ72" s="124">
        <f t="shared" si="130"/>
        <v>0</v>
      </c>
      <c r="BK72" s="124">
        <f t="shared" ref="BK72" si="133">SUM(BK21:BK36)</f>
        <v>0</v>
      </c>
      <c r="BL72" s="124">
        <f t="shared" si="130"/>
        <v>14000</v>
      </c>
      <c r="BM72" s="124">
        <f t="shared" si="130"/>
        <v>5918.4000000000015</v>
      </c>
      <c r="BN72" s="124">
        <f t="shared" si="130"/>
        <v>98.640000000000015</v>
      </c>
      <c r="BO72" s="124">
        <f t="shared" si="130"/>
        <v>0</v>
      </c>
      <c r="BP72" s="124">
        <f t="shared" si="130"/>
        <v>11118</v>
      </c>
      <c r="BQ72" s="124">
        <f t="shared" si="130"/>
        <v>185.29999999999995</v>
      </c>
      <c r="BR72" s="124">
        <f t="shared" si="130"/>
        <v>0</v>
      </c>
      <c r="BS72" s="124">
        <f t="shared" si="130"/>
        <v>3388</v>
      </c>
      <c r="BT72" s="124">
        <f t="shared" si="130"/>
        <v>338.8</v>
      </c>
      <c r="BU72" s="124">
        <f t="shared" si="130"/>
        <v>0</v>
      </c>
      <c r="BV72" s="124">
        <f t="shared" si="130"/>
        <v>4480</v>
      </c>
      <c r="BW72" s="124">
        <f t="shared" si="130"/>
        <v>448</v>
      </c>
      <c r="BX72" s="124">
        <f t="shared" si="130"/>
        <v>0</v>
      </c>
      <c r="BY72" s="124">
        <f t="shared" si="130"/>
        <v>4747.8768747183894</v>
      </c>
      <c r="BZ72" s="124">
        <f t="shared" si="130"/>
        <v>474.78768747183909</v>
      </c>
      <c r="CA72" s="124">
        <f t="shared" si="130"/>
        <v>0</v>
      </c>
      <c r="CB72" s="124">
        <f t="shared" ref="CB72:EI72" si="134">SUM(CB21:CB36)</f>
        <v>2126.1999999999998</v>
      </c>
      <c r="CC72" s="124">
        <f t="shared" si="134"/>
        <v>212.61999999999995</v>
      </c>
      <c r="CD72" s="124">
        <f t="shared" si="134"/>
        <v>0</v>
      </c>
      <c r="CE72" s="124">
        <f t="shared" si="134"/>
        <v>18181.631999999991</v>
      </c>
      <c r="CF72" s="124">
        <f t="shared" si="134"/>
        <v>1301.6519999999996</v>
      </c>
      <c r="CG72" s="124">
        <f t="shared" si="134"/>
        <v>0</v>
      </c>
      <c r="CH72" s="124">
        <f t="shared" ref="CH72" si="135">SUM(CH21:CH36)</f>
        <v>0</v>
      </c>
      <c r="CI72" s="124">
        <f t="shared" si="134"/>
        <v>2945.5</v>
      </c>
      <c r="CJ72" s="124">
        <f t="shared" si="134"/>
        <v>0</v>
      </c>
      <c r="CK72" s="124">
        <f t="shared" si="134"/>
        <v>5660</v>
      </c>
      <c r="CL72" s="124">
        <f t="shared" si="134"/>
        <v>0</v>
      </c>
      <c r="CM72" s="124"/>
      <c r="CN72" s="124">
        <f t="shared" si="134"/>
        <v>4305</v>
      </c>
      <c r="CO72" s="124">
        <f t="shared" si="134"/>
        <v>21525</v>
      </c>
      <c r="CP72" s="124">
        <f t="shared" si="134"/>
        <v>0</v>
      </c>
      <c r="CQ72" s="124">
        <f t="shared" si="134"/>
        <v>127015.42203742202</v>
      </c>
      <c r="CR72" s="124">
        <f t="shared" si="134"/>
        <v>1058.4618503118504</v>
      </c>
      <c r="CS72" s="124">
        <f t="shared" si="134"/>
        <v>196025.40748440748</v>
      </c>
      <c r="CT72" s="124">
        <f t="shared" si="134"/>
        <v>2178.0600831600827</v>
      </c>
      <c r="CU72" s="124">
        <f t="shared" si="134"/>
        <v>187258.16507276508</v>
      </c>
      <c r="CV72" s="124">
        <f t="shared" si="134"/>
        <v>5201.6156964656975</v>
      </c>
      <c r="CW72" s="124">
        <f t="shared" si="134"/>
        <v>186875.60848075943</v>
      </c>
      <c r="CX72" s="124">
        <f t="shared" si="134"/>
        <v>10381.978248931075</v>
      </c>
      <c r="CY72" s="124">
        <f t="shared" si="134"/>
        <v>183076.64906444904</v>
      </c>
      <c r="CZ72" s="124">
        <f t="shared" si="134"/>
        <v>10170.924948024947</v>
      </c>
      <c r="DA72" s="124">
        <f t="shared" si="134"/>
        <v>195797.60556231122</v>
      </c>
      <c r="DB72" s="124">
        <f t="shared" si="134"/>
        <v>10877.644753461735</v>
      </c>
      <c r="DC72" s="124">
        <f t="shared" ref="DC72:DF72" si="136">SUM(DC21:DC36)</f>
        <v>179927.32827442826</v>
      </c>
      <c r="DD72" s="124">
        <f t="shared" si="136"/>
        <v>9995.9626819126788</v>
      </c>
      <c r="DE72" s="124">
        <f t="shared" si="136"/>
        <v>164490.73783783783</v>
      </c>
      <c r="DF72" s="124">
        <f t="shared" si="136"/>
        <v>9138.3743243243243</v>
      </c>
      <c r="DG72" s="124">
        <f t="shared" si="134"/>
        <v>202648.19958419949</v>
      </c>
      <c r="DH72" s="124">
        <f t="shared" si="134"/>
        <v>50662.049896049873</v>
      </c>
      <c r="DI72" s="124"/>
      <c r="DJ72" s="124"/>
      <c r="DK72" s="124"/>
      <c r="DL72" s="124"/>
      <c r="DM72" s="124"/>
      <c r="DN72" s="124"/>
      <c r="DO72" s="124">
        <f t="shared" ref="DO72:DQ72" si="137">SUM(DO21:DO36)</f>
        <v>72000</v>
      </c>
      <c r="DP72" s="124">
        <f t="shared" si="137"/>
        <v>12000</v>
      </c>
      <c r="DQ72" s="124">
        <f t="shared" si="137"/>
        <v>0</v>
      </c>
      <c r="DR72" s="124">
        <f t="shared" si="134"/>
        <v>142000</v>
      </c>
      <c r="DS72" s="124">
        <f t="shared" si="134"/>
        <v>4788</v>
      </c>
      <c r="DT72" s="124">
        <f t="shared" si="134"/>
        <v>399</v>
      </c>
      <c r="DU72" s="124">
        <f>SUM(DU21:DU36)</f>
        <v>0</v>
      </c>
      <c r="DV72" s="124">
        <f t="shared" ref="DV72" si="138">SUM(DV21:DV36)</f>
        <v>2394</v>
      </c>
      <c r="DW72" s="124">
        <f t="shared" ref="DW72" si="139">SUM(DW21:DW36)</f>
        <v>0</v>
      </c>
      <c r="DX72" s="124">
        <f t="shared" si="134"/>
        <v>3072</v>
      </c>
      <c r="DY72" s="124">
        <f t="shared" si="134"/>
        <v>0</v>
      </c>
      <c r="DZ72" s="124">
        <f t="shared" ref="DZ72:EA72" si="140">SUM(DZ21:DZ36)</f>
        <v>6144</v>
      </c>
      <c r="EA72" s="124">
        <f t="shared" si="140"/>
        <v>0</v>
      </c>
      <c r="EB72" s="124">
        <f t="shared" ref="EB72:EC72" si="141">SUM(EB21:EB36)</f>
        <v>3072</v>
      </c>
      <c r="EC72" s="124">
        <f t="shared" si="141"/>
        <v>0</v>
      </c>
      <c r="ED72" s="124">
        <f t="shared" si="134"/>
        <v>1536</v>
      </c>
      <c r="EE72" s="124">
        <f t="shared" si="134"/>
        <v>0</v>
      </c>
      <c r="EF72" s="124">
        <f t="shared" ref="EF72:EG72" si="142">SUM(EF21:EF36)</f>
        <v>1536</v>
      </c>
      <c r="EG72" s="124">
        <f t="shared" si="142"/>
        <v>0</v>
      </c>
      <c r="EH72" s="124">
        <f t="shared" si="134"/>
        <v>5440</v>
      </c>
      <c r="EI72" s="124">
        <f t="shared" si="134"/>
        <v>14473804872.969534</v>
      </c>
      <c r="EJ72" s="61"/>
      <c r="EK72" s="61"/>
    </row>
    <row r="73" spans="1:150" s="53" customFormat="1">
      <c r="B73" s="845" t="s">
        <v>355</v>
      </c>
      <c r="C73" s="845"/>
      <c r="D73" s="106">
        <f>SUM(D37:D68)</f>
        <v>21312</v>
      </c>
      <c r="E73" s="106">
        <f t="shared" ref="E73:CA73" si="143">SUM(E37:E68)</f>
        <v>888</v>
      </c>
      <c r="F73" s="106">
        <f t="shared" si="143"/>
        <v>0</v>
      </c>
      <c r="G73" s="106">
        <f t="shared" si="143"/>
        <v>21312</v>
      </c>
      <c r="H73" s="106">
        <f t="shared" si="143"/>
        <v>888</v>
      </c>
      <c r="I73" s="106">
        <f t="shared" si="143"/>
        <v>0</v>
      </c>
      <c r="J73" s="106">
        <f t="shared" ref="J73:Q73" si="144">SUM(J37:J68)</f>
        <v>6400</v>
      </c>
      <c r="K73" s="106">
        <f t="shared" si="144"/>
        <v>240</v>
      </c>
      <c r="L73" s="106">
        <f t="shared" si="144"/>
        <v>0</v>
      </c>
      <c r="M73" s="106">
        <f t="shared" si="144"/>
        <v>19607.04</v>
      </c>
      <c r="N73" s="106">
        <f t="shared" si="144"/>
        <v>816.95999999999947</v>
      </c>
      <c r="O73" s="106">
        <f t="shared" si="144"/>
        <v>0</v>
      </c>
      <c r="P73" s="106">
        <f t="shared" si="144"/>
        <v>24960</v>
      </c>
      <c r="Q73" s="106">
        <f t="shared" si="144"/>
        <v>2080</v>
      </c>
      <c r="R73" s="106">
        <f t="shared" si="143"/>
        <v>0</v>
      </c>
      <c r="S73" s="106">
        <f t="shared" si="143"/>
        <v>23040</v>
      </c>
      <c r="T73" s="106">
        <f t="shared" si="143"/>
        <v>1920</v>
      </c>
      <c r="U73" s="106">
        <f t="shared" si="143"/>
        <v>0</v>
      </c>
      <c r="V73" s="106">
        <f t="shared" si="143"/>
        <v>28032</v>
      </c>
      <c r="W73" s="106">
        <f t="shared" si="143"/>
        <v>2336</v>
      </c>
      <c r="X73" s="106">
        <f t="shared" si="143"/>
        <v>0</v>
      </c>
      <c r="Y73" s="106">
        <f t="shared" si="143"/>
        <v>5664</v>
      </c>
      <c r="Z73" s="106">
        <f t="shared" si="143"/>
        <v>472</v>
      </c>
      <c r="AA73" s="106">
        <f>SUM(AA37:AA68)</f>
        <v>0</v>
      </c>
      <c r="AB73" s="106">
        <f t="shared" si="143"/>
        <v>4032</v>
      </c>
      <c r="AC73" s="106">
        <f t="shared" si="143"/>
        <v>672</v>
      </c>
      <c r="AD73" s="106">
        <f t="shared" si="143"/>
        <v>0</v>
      </c>
      <c r="AE73" s="106">
        <f t="shared" si="143"/>
        <v>8064</v>
      </c>
      <c r="AF73" s="106">
        <f t="shared" si="143"/>
        <v>672</v>
      </c>
      <c r="AG73" s="106">
        <f t="shared" si="143"/>
        <v>0</v>
      </c>
      <c r="AH73" s="106">
        <f t="shared" si="143"/>
        <v>33120</v>
      </c>
      <c r="AI73" s="106">
        <f t="shared" si="143"/>
        <v>552</v>
      </c>
      <c r="AJ73" s="106">
        <f t="shared" si="143"/>
        <v>0</v>
      </c>
      <c r="AK73" s="106">
        <f t="shared" si="143"/>
        <v>27840</v>
      </c>
      <c r="AL73" s="106">
        <f t="shared" si="143"/>
        <v>928</v>
      </c>
      <c r="AM73" s="106">
        <f t="shared" si="143"/>
        <v>0</v>
      </c>
      <c r="AN73" s="106">
        <f t="shared" si="143"/>
        <v>27648</v>
      </c>
      <c r="AO73" s="106">
        <f t="shared" si="143"/>
        <v>2304</v>
      </c>
      <c r="AP73" s="106">
        <f t="shared" si="143"/>
        <v>0</v>
      </c>
      <c r="AQ73" s="106">
        <f t="shared" si="143"/>
        <v>21440</v>
      </c>
      <c r="AR73" s="106">
        <f t="shared" si="143"/>
        <v>10720</v>
      </c>
      <c r="AS73" s="106">
        <f t="shared" si="143"/>
        <v>0</v>
      </c>
      <c r="AT73" s="106">
        <f t="shared" ref="AT73" si="145">SUM(AT37:AT68)</f>
        <v>12000</v>
      </c>
      <c r="AU73" s="106">
        <f t="shared" si="143"/>
        <v>33600</v>
      </c>
      <c r="AV73" s="106">
        <f t="shared" si="143"/>
        <v>9600</v>
      </c>
      <c r="AW73" s="106">
        <f t="shared" si="143"/>
        <v>800</v>
      </c>
      <c r="AX73" s="106">
        <f t="shared" si="143"/>
        <v>0</v>
      </c>
      <c r="AY73" s="106">
        <f t="shared" si="143"/>
        <v>9600</v>
      </c>
      <c r="AZ73" s="106">
        <f t="shared" si="143"/>
        <v>800</v>
      </c>
      <c r="BA73" s="106">
        <f t="shared" si="143"/>
        <v>0</v>
      </c>
      <c r="BB73" s="106">
        <f t="shared" si="143"/>
        <v>24864</v>
      </c>
      <c r="BC73" s="106">
        <f t="shared" si="143"/>
        <v>414.39999999999975</v>
      </c>
      <c r="BD73" s="106">
        <f t="shared" si="143"/>
        <v>0</v>
      </c>
      <c r="BE73" s="106">
        <f t="shared" si="143"/>
        <v>19584</v>
      </c>
      <c r="BF73" s="106">
        <f t="shared" si="143"/>
        <v>1632</v>
      </c>
      <c r="BG73" s="106">
        <f t="shared" si="143"/>
        <v>0</v>
      </c>
      <c r="BH73" s="106">
        <f t="shared" si="143"/>
        <v>16000</v>
      </c>
      <c r="BI73" s="106">
        <f t="shared" si="143"/>
        <v>8000</v>
      </c>
      <c r="BJ73" s="106">
        <f t="shared" si="143"/>
        <v>0</v>
      </c>
      <c r="BK73" s="106">
        <f t="shared" ref="BK73" si="146">SUM(BK37:BK68)</f>
        <v>0</v>
      </c>
      <c r="BL73" s="106">
        <f t="shared" si="143"/>
        <v>28000</v>
      </c>
      <c r="BM73" s="106">
        <f t="shared" si="143"/>
        <v>11539.200000000006</v>
      </c>
      <c r="BN73" s="106">
        <f t="shared" si="143"/>
        <v>192.31999999999994</v>
      </c>
      <c r="BO73" s="106">
        <f t="shared" si="143"/>
        <v>0</v>
      </c>
      <c r="BP73" s="106">
        <f t="shared" si="143"/>
        <v>22944</v>
      </c>
      <c r="BQ73" s="106">
        <f t="shared" si="143"/>
        <v>382.39999999999981</v>
      </c>
      <c r="BR73" s="106">
        <f t="shared" si="143"/>
        <v>0</v>
      </c>
      <c r="BS73" s="106">
        <f t="shared" si="143"/>
        <v>6720</v>
      </c>
      <c r="BT73" s="106">
        <f t="shared" si="143"/>
        <v>672</v>
      </c>
      <c r="BU73" s="106">
        <f t="shared" si="143"/>
        <v>0</v>
      </c>
      <c r="BV73" s="106">
        <f t="shared" si="143"/>
        <v>8960</v>
      </c>
      <c r="BW73" s="106">
        <f t="shared" si="143"/>
        <v>896</v>
      </c>
      <c r="BX73" s="106">
        <f t="shared" si="143"/>
        <v>0</v>
      </c>
      <c r="BY73" s="106">
        <f t="shared" si="143"/>
        <v>9612.2899993563205</v>
      </c>
      <c r="BZ73" s="106">
        <f t="shared" si="143"/>
        <v>961.22899993563237</v>
      </c>
      <c r="CA73" s="106">
        <f t="shared" si="143"/>
        <v>0</v>
      </c>
      <c r="CB73" s="106">
        <f t="shared" ref="CB73:EI73" si="147">SUM(CB37:CB68)</f>
        <v>4201.6000000000022</v>
      </c>
      <c r="CC73" s="106">
        <f t="shared" si="147"/>
        <v>420.15999999999991</v>
      </c>
      <c r="CD73" s="106">
        <f t="shared" si="147"/>
        <v>0</v>
      </c>
      <c r="CE73" s="106">
        <f t="shared" si="147"/>
        <v>36363.263999999974</v>
      </c>
      <c r="CF73" s="106">
        <f t="shared" si="147"/>
        <v>2597.3759999999993</v>
      </c>
      <c r="CG73" s="106">
        <f t="shared" si="147"/>
        <v>0</v>
      </c>
      <c r="CH73" s="106">
        <f t="shared" ref="CH73" si="148">SUM(CH37:CH68)</f>
        <v>0</v>
      </c>
      <c r="CI73" s="106">
        <f t="shared" si="147"/>
        <v>5888</v>
      </c>
      <c r="CJ73" s="106">
        <f t="shared" si="147"/>
        <v>0</v>
      </c>
      <c r="CK73" s="106">
        <f t="shared" si="147"/>
        <v>11350</v>
      </c>
      <c r="CL73" s="106">
        <f t="shared" si="147"/>
        <v>0</v>
      </c>
      <c r="CM73" s="106"/>
      <c r="CN73" s="106">
        <f t="shared" si="147"/>
        <v>8640</v>
      </c>
      <c r="CO73" s="106">
        <f t="shared" si="147"/>
        <v>43200</v>
      </c>
      <c r="CP73" s="106">
        <f t="shared" si="147"/>
        <v>0</v>
      </c>
      <c r="CQ73" s="106">
        <f t="shared" si="147"/>
        <v>256133.05613305609</v>
      </c>
      <c r="CR73" s="106">
        <f t="shared" si="147"/>
        <v>2134.4421344421348</v>
      </c>
      <c r="CS73" s="106">
        <f t="shared" si="147"/>
        <v>426611.22661122668</v>
      </c>
      <c r="CT73" s="106">
        <f t="shared" si="147"/>
        <v>4740.1247401247392</v>
      </c>
      <c r="CU73" s="106">
        <f t="shared" si="147"/>
        <v>409147.60914760886</v>
      </c>
      <c r="CV73" s="106">
        <f t="shared" si="147"/>
        <v>11365.211365211364</v>
      </c>
      <c r="CW73" s="106">
        <f t="shared" si="147"/>
        <v>404158.00415800384</v>
      </c>
      <c r="CX73" s="106">
        <f t="shared" si="147"/>
        <v>22453.222453222454</v>
      </c>
      <c r="CY73" s="106">
        <f t="shared" si="147"/>
        <v>396673.59667359665</v>
      </c>
      <c r="CZ73" s="106">
        <f t="shared" si="147"/>
        <v>22037.422037422042</v>
      </c>
      <c r="DA73" s="106">
        <f t="shared" si="147"/>
        <v>441580.04158004175</v>
      </c>
      <c r="DB73" s="106">
        <f t="shared" si="147"/>
        <v>24532.224532224514</v>
      </c>
      <c r="DC73" s="106">
        <f t="shared" ref="DC73:DF73" si="149">SUM(DC37:DC68)</f>
        <v>411642.41164241167</v>
      </c>
      <c r="DD73" s="106">
        <f t="shared" si="149"/>
        <v>22869.022869022876</v>
      </c>
      <c r="DE73" s="106">
        <f t="shared" si="149"/>
        <v>356756.75675675663</v>
      </c>
      <c r="DF73" s="106">
        <f t="shared" si="149"/>
        <v>19819.819819819812</v>
      </c>
      <c r="DG73" s="106">
        <f t="shared" si="147"/>
        <v>442966.04296604305</v>
      </c>
      <c r="DH73" s="106">
        <f t="shared" si="147"/>
        <v>110741.51074151076</v>
      </c>
      <c r="DI73" s="106"/>
      <c r="DJ73" s="106"/>
      <c r="DK73" s="106"/>
      <c r="DL73" s="106"/>
      <c r="DM73" s="106"/>
      <c r="DN73" s="106"/>
      <c r="DO73" s="106">
        <f t="shared" ref="DO73:DQ73" si="150">SUM(DO37:DO68)</f>
        <v>144000</v>
      </c>
      <c r="DP73" s="106">
        <f t="shared" si="150"/>
        <v>24000</v>
      </c>
      <c r="DQ73" s="106">
        <f t="shared" si="150"/>
        <v>0</v>
      </c>
      <c r="DR73" s="106">
        <f t="shared" si="147"/>
        <v>284800</v>
      </c>
      <c r="DS73" s="106">
        <f>SUM(DS37:DS68)</f>
        <v>9600</v>
      </c>
      <c r="DT73" s="106">
        <f t="shared" si="147"/>
        <v>800</v>
      </c>
      <c r="DU73" s="106">
        <f>SUM(DU37:DU68)</f>
        <v>0</v>
      </c>
      <c r="DV73" s="106">
        <f>SUM(DV37:DV68)</f>
        <v>4800</v>
      </c>
      <c r="DW73" s="106">
        <f>SUM(DW37:DW68)</f>
        <v>0</v>
      </c>
      <c r="DX73" s="106">
        <f t="shared" si="147"/>
        <v>6144</v>
      </c>
      <c r="DY73" s="106">
        <f t="shared" si="147"/>
        <v>0</v>
      </c>
      <c r="DZ73" s="106">
        <f t="shared" ref="DZ73:EA73" si="151">SUM(DZ37:DZ68)</f>
        <v>12288</v>
      </c>
      <c r="EA73" s="106">
        <f t="shared" si="151"/>
        <v>0</v>
      </c>
      <c r="EB73" s="106">
        <f t="shared" ref="EB73:EC73" si="152">SUM(EB37:EB68)</f>
        <v>6144</v>
      </c>
      <c r="EC73" s="106">
        <f t="shared" si="152"/>
        <v>0</v>
      </c>
      <c r="ED73" s="106">
        <f t="shared" si="147"/>
        <v>3072</v>
      </c>
      <c r="EE73" s="106">
        <f t="shared" si="147"/>
        <v>0</v>
      </c>
      <c r="EF73" s="106">
        <f t="shared" ref="EF73:EG73" si="153">SUM(EF37:EF68)</f>
        <v>3072</v>
      </c>
      <c r="EG73" s="106">
        <f t="shared" si="153"/>
        <v>0</v>
      </c>
      <c r="EH73" s="106">
        <f t="shared" si="147"/>
        <v>10880</v>
      </c>
      <c r="EI73" s="106">
        <f t="shared" si="147"/>
        <v>26349732588.816586</v>
      </c>
      <c r="EJ73" s="61"/>
      <c r="EK73" s="61"/>
    </row>
    <row r="74" spans="1:150" s="53" customFormat="1">
      <c r="B74" s="809" t="s">
        <v>156</v>
      </c>
      <c r="C74" s="810"/>
      <c r="D74" s="108">
        <f>D70*D75</f>
        <v>502891.19999999995</v>
      </c>
      <c r="E74" s="108">
        <f t="shared" ref="E74:CA74" si="154">E70*E75</f>
        <v>873.07500000000005</v>
      </c>
      <c r="F74" s="108">
        <f t="shared" si="154"/>
        <v>0</v>
      </c>
      <c r="G74" s="108">
        <f t="shared" si="154"/>
        <v>473380.99199999991</v>
      </c>
      <c r="H74" s="108">
        <f t="shared" si="154"/>
        <v>821.84199999999998</v>
      </c>
      <c r="I74" s="108">
        <f t="shared" si="154"/>
        <v>0</v>
      </c>
      <c r="J74" s="108">
        <f t="shared" ref="J74:Q74" si="155">J70*J75</f>
        <v>45359.999999999993</v>
      </c>
      <c r="K74" s="108">
        <f t="shared" si="155"/>
        <v>56.699999999999996</v>
      </c>
      <c r="L74" s="108">
        <f t="shared" si="155"/>
        <v>0</v>
      </c>
      <c r="M74" s="108">
        <f t="shared" si="155"/>
        <v>370573.05600000039</v>
      </c>
      <c r="N74" s="108">
        <f t="shared" si="155"/>
        <v>643.35599999999954</v>
      </c>
      <c r="O74" s="108">
        <f t="shared" si="155"/>
        <v>0</v>
      </c>
      <c r="P74" s="108">
        <f t="shared" si="155"/>
        <v>589680</v>
      </c>
      <c r="Q74" s="108">
        <f t="shared" si="155"/>
        <v>2047.5</v>
      </c>
      <c r="R74" s="108">
        <f t="shared" si="154"/>
        <v>0</v>
      </c>
      <c r="S74" s="108">
        <f t="shared" si="154"/>
        <v>543168</v>
      </c>
      <c r="T74" s="108">
        <f t="shared" si="154"/>
        <v>1886</v>
      </c>
      <c r="U74" s="108">
        <f t="shared" si="154"/>
        <v>0</v>
      </c>
      <c r="V74" s="108">
        <f t="shared" si="154"/>
        <v>662256</v>
      </c>
      <c r="W74" s="108">
        <f t="shared" si="154"/>
        <v>919.80000000000007</v>
      </c>
      <c r="X74" s="108">
        <f t="shared" si="154"/>
        <v>0</v>
      </c>
      <c r="Y74" s="108">
        <f t="shared" si="154"/>
        <v>10808.64</v>
      </c>
      <c r="Z74" s="108">
        <f t="shared" si="154"/>
        <v>75.06</v>
      </c>
      <c r="AA74" s="108">
        <f>AA70*AA75</f>
        <v>0</v>
      </c>
      <c r="AB74" s="108">
        <f t="shared" si="154"/>
        <v>8594.1</v>
      </c>
      <c r="AC74" s="108">
        <f t="shared" si="154"/>
        <v>119.3625</v>
      </c>
      <c r="AD74" s="108">
        <f t="shared" si="154"/>
        <v>0</v>
      </c>
      <c r="AE74" s="108">
        <f t="shared" si="154"/>
        <v>22917.599999999999</v>
      </c>
      <c r="AF74" s="108">
        <f t="shared" si="154"/>
        <v>238.72499999999999</v>
      </c>
      <c r="AG74" s="108">
        <f t="shared" si="154"/>
        <v>0</v>
      </c>
      <c r="AH74" s="108">
        <f t="shared" si="154"/>
        <v>780300</v>
      </c>
      <c r="AI74" s="108">
        <f t="shared" si="154"/>
        <v>216.75</v>
      </c>
      <c r="AJ74" s="108">
        <f t="shared" si="154"/>
        <v>0</v>
      </c>
      <c r="AK74" s="108">
        <f t="shared" si="154"/>
        <v>662310</v>
      </c>
      <c r="AL74" s="108">
        <f t="shared" si="154"/>
        <v>735.90000000000009</v>
      </c>
      <c r="AM74" s="108">
        <f t="shared" si="154"/>
        <v>0</v>
      </c>
      <c r="AN74" s="108">
        <f t="shared" si="154"/>
        <v>653616</v>
      </c>
      <c r="AO74" s="108">
        <f t="shared" si="154"/>
        <v>4539</v>
      </c>
      <c r="AP74" s="108">
        <f t="shared" si="154"/>
        <v>0</v>
      </c>
      <c r="AQ74" s="108">
        <f t="shared" si="154"/>
        <v>422100</v>
      </c>
      <c r="AR74" s="108">
        <f t="shared" si="154"/>
        <v>105525</v>
      </c>
      <c r="AS74" s="108">
        <f t="shared" si="154"/>
        <v>0</v>
      </c>
      <c r="AT74" s="108">
        <f t="shared" ref="AT74" si="156">AT70*AT75</f>
        <v>118125</v>
      </c>
      <c r="AU74" s="108">
        <f t="shared" si="154"/>
        <v>992250</v>
      </c>
      <c r="AV74" s="108">
        <f t="shared" si="154"/>
        <v>17658</v>
      </c>
      <c r="AW74" s="108">
        <f t="shared" si="154"/>
        <v>122.625</v>
      </c>
      <c r="AX74" s="108">
        <f t="shared" si="154"/>
        <v>0</v>
      </c>
      <c r="AY74" s="108">
        <f t="shared" si="154"/>
        <v>17658</v>
      </c>
      <c r="AZ74" s="108">
        <f t="shared" si="154"/>
        <v>122.625</v>
      </c>
      <c r="BA74" s="108">
        <f t="shared" si="154"/>
        <v>0</v>
      </c>
      <c r="BB74" s="108">
        <f t="shared" si="154"/>
        <v>592308</v>
      </c>
      <c r="BC74" s="108">
        <f t="shared" si="154"/>
        <v>164.53000000000017</v>
      </c>
      <c r="BD74" s="108">
        <f t="shared" si="154"/>
        <v>0</v>
      </c>
      <c r="BE74" s="108">
        <f t="shared" si="154"/>
        <v>462924</v>
      </c>
      <c r="BF74" s="108">
        <f t="shared" si="154"/>
        <v>3214.75</v>
      </c>
      <c r="BG74" s="108">
        <f t="shared" si="154"/>
        <v>0</v>
      </c>
      <c r="BH74" s="108">
        <f t="shared" si="154"/>
        <v>315000</v>
      </c>
      <c r="BI74" s="108">
        <f t="shared" si="154"/>
        <v>78750</v>
      </c>
      <c r="BJ74" s="108">
        <f>BJ70*BJ75</f>
        <v>0</v>
      </c>
      <c r="BK74" s="108">
        <f t="shared" ref="BK74" si="157">BK70*BK75</f>
        <v>0</v>
      </c>
      <c r="BL74" s="108">
        <f t="shared" si="154"/>
        <v>826875</v>
      </c>
      <c r="BM74" s="108">
        <f t="shared" si="154"/>
        <v>283679.99999999977</v>
      </c>
      <c r="BN74" s="108">
        <f t="shared" si="154"/>
        <v>78.799999999999926</v>
      </c>
      <c r="BO74" s="108">
        <f t="shared" si="154"/>
        <v>0</v>
      </c>
      <c r="BP74" s="108">
        <f t="shared" si="154"/>
        <v>514440</v>
      </c>
      <c r="BQ74" s="108">
        <f t="shared" si="154"/>
        <v>142.90000000000009</v>
      </c>
      <c r="BR74" s="108">
        <f t="shared" si="154"/>
        <v>0</v>
      </c>
      <c r="BS74" s="108">
        <f t="shared" si="154"/>
        <v>19393.919999999998</v>
      </c>
      <c r="BT74" s="108">
        <f t="shared" si="154"/>
        <v>242.42399999999998</v>
      </c>
      <c r="BU74" s="108">
        <f t="shared" si="154"/>
        <v>0</v>
      </c>
      <c r="BV74" s="108">
        <f t="shared" si="154"/>
        <v>25401.599999999999</v>
      </c>
      <c r="BW74" s="108">
        <f t="shared" si="154"/>
        <v>317.52</v>
      </c>
      <c r="BX74" s="108">
        <f t="shared" si="154"/>
        <v>0</v>
      </c>
      <c r="BY74" s="108">
        <f t="shared" si="154"/>
        <v>26743.252498551738</v>
      </c>
      <c r="BZ74" s="108">
        <f t="shared" si="154"/>
        <v>334.29065623189609</v>
      </c>
      <c r="CA74" s="108">
        <f t="shared" si="154"/>
        <v>0</v>
      </c>
      <c r="CB74" s="108">
        <f t="shared" ref="CB74:EH74" si="158">CB70*CB75</f>
        <v>12222.43200000001</v>
      </c>
      <c r="CC74" s="108">
        <f t="shared" si="158"/>
        <v>152.78039999999996</v>
      </c>
      <c r="CD74" s="108">
        <f t="shared" si="158"/>
        <v>0</v>
      </c>
      <c r="CE74" s="108">
        <f t="shared" si="158"/>
        <v>859082.11199999938</v>
      </c>
      <c r="CF74" s="108">
        <f t="shared" si="158"/>
        <v>1023.5255999999996</v>
      </c>
      <c r="CG74" s="108">
        <f t="shared" si="158"/>
        <v>0</v>
      </c>
      <c r="CH74" s="108">
        <f t="shared" ref="CH74" si="159">CH70*CH75</f>
        <v>0</v>
      </c>
      <c r="CI74" s="108">
        <f t="shared" si="158"/>
        <v>5800.5</v>
      </c>
      <c r="CJ74" s="108">
        <f t="shared" si="158"/>
        <v>0</v>
      </c>
      <c r="CK74" s="108">
        <f t="shared" si="158"/>
        <v>22335</v>
      </c>
      <c r="CL74" s="108">
        <f t="shared" si="158"/>
        <v>0</v>
      </c>
      <c r="CM74" s="108"/>
      <c r="CN74" s="108">
        <f t="shared" si="158"/>
        <v>16995</v>
      </c>
      <c r="CO74" s="108">
        <f t="shared" si="158"/>
        <v>424875</v>
      </c>
      <c r="CP74" s="108">
        <f t="shared" si="158"/>
        <v>0</v>
      </c>
      <c r="CQ74" s="108">
        <f t="shared" si="158"/>
        <v>6011501.7380457371</v>
      </c>
      <c r="CR74" s="108">
        <f t="shared" si="158"/>
        <v>417.46539847539799</v>
      </c>
      <c r="CS74" s="108">
        <f t="shared" si="158"/>
        <v>12850923.745530149</v>
      </c>
      <c r="CT74" s="108">
        <f t="shared" si="158"/>
        <v>1784.8505202125198</v>
      </c>
      <c r="CU74" s="108">
        <f t="shared" si="158"/>
        <v>12299524.707525972</v>
      </c>
      <c r="CV74" s="108">
        <f t="shared" si="158"/>
        <v>10676.670753060755</v>
      </c>
      <c r="CW74" s="108">
        <f t="shared" si="158"/>
        <v>12306316.990144745</v>
      </c>
      <c r="CX74" s="108">
        <f t="shared" si="158"/>
        <v>42730.267326891473</v>
      </c>
      <c r="CY74" s="108">
        <f t="shared" si="158"/>
        <v>13580680.423284825</v>
      </c>
      <c r="CZ74" s="108">
        <f t="shared" si="158"/>
        <v>41915.680318780309</v>
      </c>
      <c r="DA74" s="108">
        <f t="shared" si="158"/>
        <v>14654041.607052902</v>
      </c>
      <c r="DB74" s="108">
        <f t="shared" si="158"/>
        <v>45228.523478558309</v>
      </c>
      <c r="DC74" s="108">
        <f t="shared" ref="DC74:DF74" si="160">DC70*DC75</f>
        <v>13384737.718503105</v>
      </c>
      <c r="DD74" s="108">
        <f t="shared" si="160"/>
        <v>41310.918884268882</v>
      </c>
      <c r="DE74" s="108">
        <f t="shared" si="160"/>
        <v>12171469.638436271</v>
      </c>
      <c r="DF74" s="108">
        <f t="shared" si="160"/>
        <v>37566.264316161309</v>
      </c>
      <c r="DG74" s="108">
        <f t="shared" si="158"/>
        <v>16643904.851004839</v>
      </c>
      <c r="DH74" s="108">
        <f t="shared" si="158"/>
        <v>1040244.0531878024</v>
      </c>
      <c r="DI74" s="108"/>
      <c r="DJ74" s="108"/>
      <c r="DK74" s="108"/>
      <c r="DL74" s="108"/>
      <c r="DM74" s="108"/>
      <c r="DN74" s="108"/>
      <c r="DO74" s="108">
        <f t="shared" ref="DO74:DQ74" si="161">DO70*DO75</f>
        <v>3402000</v>
      </c>
      <c r="DP74" s="108">
        <f t="shared" si="161"/>
        <v>4725</v>
      </c>
      <c r="DQ74" s="108">
        <f t="shared" si="161"/>
        <v>0</v>
      </c>
      <c r="DR74" s="108">
        <f t="shared" si="158"/>
        <v>8404500</v>
      </c>
      <c r="DS74" s="108">
        <f t="shared" si="158"/>
        <v>18005.759999999998</v>
      </c>
      <c r="DT74" s="108">
        <f>DT70*DT75</f>
        <v>125.04</v>
      </c>
      <c r="DU74" s="108">
        <f>DU70*DU75</f>
        <v>0</v>
      </c>
      <c r="DV74" s="108">
        <f t="shared" ref="DV74:DW74" si="162">DV70*DV75</f>
        <v>648207.35999999999</v>
      </c>
      <c r="DW74" s="108">
        <f t="shared" si="162"/>
        <v>0</v>
      </c>
      <c r="DX74" s="108">
        <f t="shared" si="158"/>
        <v>5806.08</v>
      </c>
      <c r="DY74" s="108">
        <f t="shared" si="158"/>
        <v>0</v>
      </c>
      <c r="DZ74" s="108">
        <f t="shared" ref="DZ74:EA74" si="163">DZ70*DZ75</f>
        <v>23224.32</v>
      </c>
      <c r="EA74" s="108">
        <f t="shared" si="163"/>
        <v>0</v>
      </c>
      <c r="EB74" s="108">
        <f t="shared" ref="EB74:EC74" si="164">EB70*EB75</f>
        <v>967.68000000000006</v>
      </c>
      <c r="EC74" s="108">
        <f t="shared" si="164"/>
        <v>0</v>
      </c>
      <c r="ED74" s="108">
        <f t="shared" si="158"/>
        <v>1209.6000000000001</v>
      </c>
      <c r="EE74" s="108">
        <f t="shared" si="158"/>
        <v>0</v>
      </c>
      <c r="EF74" s="108">
        <f t="shared" ref="EF74:EG74" si="165">EF70*EF75</f>
        <v>1209.6000000000001</v>
      </c>
      <c r="EG74" s="108">
        <f t="shared" si="165"/>
        <v>0</v>
      </c>
      <c r="EH74" s="108">
        <f t="shared" si="158"/>
        <v>21420</v>
      </c>
      <c r="EI74" s="108">
        <f>SUM(D74:EH74)</f>
        <v>139201463.79936755</v>
      </c>
      <c r="EJ74" s="61"/>
      <c r="EK74" s="61"/>
    </row>
    <row r="75" spans="1:150" s="53" customFormat="1">
      <c r="B75" s="809" t="s">
        <v>259</v>
      </c>
      <c r="C75" s="810"/>
      <c r="D75" s="108">
        <f>E75*24</f>
        <v>12</v>
      </c>
      <c r="E75" s="108">
        <v>0.5</v>
      </c>
      <c r="F75" s="108">
        <v>0.5</v>
      </c>
      <c r="G75" s="108">
        <f>H75*24</f>
        <v>11.28</v>
      </c>
      <c r="H75" s="108">
        <v>0.47</v>
      </c>
      <c r="I75" s="108">
        <v>0.47</v>
      </c>
      <c r="J75" s="108">
        <f>K75*30</f>
        <v>3.5999999999999996</v>
      </c>
      <c r="K75" s="108">
        <v>0.12</v>
      </c>
      <c r="L75" s="108">
        <v>0.12</v>
      </c>
      <c r="M75" s="108">
        <f>N75*24</f>
        <v>9.6000000000000014</v>
      </c>
      <c r="N75" s="108">
        <v>0.4</v>
      </c>
      <c r="O75" s="108">
        <v>0.4</v>
      </c>
      <c r="P75" s="108">
        <f>Q75*24</f>
        <v>12</v>
      </c>
      <c r="Q75" s="108">
        <v>0.5</v>
      </c>
      <c r="R75" s="108">
        <v>0.5</v>
      </c>
      <c r="S75" s="108">
        <f>T75*24</f>
        <v>12</v>
      </c>
      <c r="T75" s="108">
        <v>0.5</v>
      </c>
      <c r="U75" s="108">
        <v>0.5</v>
      </c>
      <c r="V75" s="108">
        <f>W75*60</f>
        <v>12</v>
      </c>
      <c r="W75" s="108">
        <v>0.2</v>
      </c>
      <c r="X75" s="108">
        <v>0.2</v>
      </c>
      <c r="Y75" s="108">
        <f>Z75*12</f>
        <v>0.96</v>
      </c>
      <c r="Z75" s="108">
        <v>0.08</v>
      </c>
      <c r="AA75" s="108">
        <v>0.08</v>
      </c>
      <c r="AB75" s="108">
        <f>AC75*12</f>
        <v>1.08</v>
      </c>
      <c r="AC75" s="108">
        <v>0.09</v>
      </c>
      <c r="AD75" s="108">
        <v>0.09</v>
      </c>
      <c r="AE75" s="108">
        <f>AF75*8</f>
        <v>1.44</v>
      </c>
      <c r="AF75" s="108">
        <v>0.18</v>
      </c>
      <c r="AG75" s="108">
        <v>0.18</v>
      </c>
      <c r="AH75" s="108">
        <f>AI75*60</f>
        <v>12</v>
      </c>
      <c r="AI75" s="108">
        <v>0.2</v>
      </c>
      <c r="AJ75" s="108">
        <v>0.2</v>
      </c>
      <c r="AK75" s="108">
        <f>AL75*30</f>
        <v>12</v>
      </c>
      <c r="AL75" s="108">
        <v>0.4</v>
      </c>
      <c r="AM75" s="108">
        <v>0.4</v>
      </c>
      <c r="AN75" s="108">
        <f>AO75*12</f>
        <v>12</v>
      </c>
      <c r="AO75" s="108">
        <v>1</v>
      </c>
      <c r="AP75" s="108">
        <v>1</v>
      </c>
      <c r="AQ75" s="108">
        <f>AR75*2</f>
        <v>10</v>
      </c>
      <c r="AR75" s="108">
        <v>5</v>
      </c>
      <c r="AS75" s="108">
        <v>5</v>
      </c>
      <c r="AT75" s="108">
        <v>5</v>
      </c>
      <c r="AU75" s="108">
        <v>15</v>
      </c>
      <c r="AV75" s="108">
        <f>AW75*12</f>
        <v>1.08</v>
      </c>
      <c r="AW75" s="108">
        <v>0.09</v>
      </c>
      <c r="AX75" s="108">
        <v>0.09</v>
      </c>
      <c r="AY75" s="108">
        <f>AZ75*12</f>
        <v>1.08</v>
      </c>
      <c r="AZ75" s="108">
        <v>0.09</v>
      </c>
      <c r="BA75" s="108">
        <v>0.09</v>
      </c>
      <c r="BB75" s="108">
        <f>BC75*60</f>
        <v>12</v>
      </c>
      <c r="BC75" s="108">
        <v>0.2</v>
      </c>
      <c r="BD75" s="108">
        <v>0.2</v>
      </c>
      <c r="BE75" s="108">
        <f>BF75*12</f>
        <v>12</v>
      </c>
      <c r="BF75" s="108">
        <v>1</v>
      </c>
      <c r="BG75" s="108">
        <v>1</v>
      </c>
      <c r="BH75" s="108">
        <f>BI75*2</f>
        <v>10</v>
      </c>
      <c r="BI75" s="108">
        <v>5</v>
      </c>
      <c r="BJ75" s="108">
        <v>5</v>
      </c>
      <c r="BK75" s="108">
        <v>5</v>
      </c>
      <c r="BL75" s="108">
        <v>15</v>
      </c>
      <c r="BM75" s="108">
        <f>BN75*60</f>
        <v>12</v>
      </c>
      <c r="BN75" s="108">
        <v>0.2</v>
      </c>
      <c r="BO75" s="108">
        <v>0.2</v>
      </c>
      <c r="BP75" s="108">
        <f>BQ75*60</f>
        <v>12</v>
      </c>
      <c r="BQ75" s="108">
        <v>0.2</v>
      </c>
      <c r="BR75" s="108">
        <v>0.2</v>
      </c>
      <c r="BS75" s="108">
        <f>BT75*8</f>
        <v>1.44</v>
      </c>
      <c r="BT75" s="108">
        <v>0.18</v>
      </c>
      <c r="BU75" s="108">
        <v>0.18</v>
      </c>
      <c r="BV75" s="108">
        <f>BW75*8</f>
        <v>1.44</v>
      </c>
      <c r="BW75" s="108">
        <v>0.18</v>
      </c>
      <c r="BX75" s="108">
        <v>0.18</v>
      </c>
      <c r="BY75" s="108">
        <f>BZ75*8</f>
        <v>1.44</v>
      </c>
      <c r="BZ75" s="108">
        <v>0.18</v>
      </c>
      <c r="CA75" s="108">
        <v>0.18</v>
      </c>
      <c r="CB75" s="108">
        <f>CC75*8</f>
        <v>1.44</v>
      </c>
      <c r="CC75" s="108">
        <v>0.18</v>
      </c>
      <c r="CD75" s="108">
        <v>0.18</v>
      </c>
      <c r="CE75" s="108">
        <f>CF75*60</f>
        <v>12</v>
      </c>
      <c r="CF75" s="108">
        <v>0.2</v>
      </c>
      <c r="CG75" s="108">
        <v>0.2</v>
      </c>
      <c r="CH75" s="108">
        <v>0.08</v>
      </c>
      <c r="CI75" s="108">
        <v>0.5</v>
      </c>
      <c r="CJ75" s="108">
        <v>0.5</v>
      </c>
      <c r="CK75" s="108">
        <v>1</v>
      </c>
      <c r="CL75" s="108">
        <v>1</v>
      </c>
      <c r="CM75" s="108"/>
      <c r="CN75" s="108">
        <v>1</v>
      </c>
      <c r="CO75" s="108">
        <v>5</v>
      </c>
      <c r="CP75" s="108">
        <v>0</v>
      </c>
      <c r="CQ75" s="108">
        <f>CR75*120</f>
        <v>12</v>
      </c>
      <c r="CR75" s="108">
        <v>0.1</v>
      </c>
      <c r="CS75" s="108">
        <f>CT75*80</f>
        <v>16</v>
      </c>
      <c r="CT75" s="108">
        <v>0.2</v>
      </c>
      <c r="CU75" s="108">
        <f>CV75*32</f>
        <v>16</v>
      </c>
      <c r="CV75" s="108">
        <v>0.5</v>
      </c>
      <c r="CW75" s="108">
        <f>CX75*16</f>
        <v>16</v>
      </c>
      <c r="CX75" s="108">
        <v>1</v>
      </c>
      <c r="CY75" s="108">
        <v>18</v>
      </c>
      <c r="CZ75" s="108">
        <v>1</v>
      </c>
      <c r="DA75" s="108">
        <v>18</v>
      </c>
      <c r="DB75" s="108">
        <v>1</v>
      </c>
      <c r="DC75" s="108">
        <v>18</v>
      </c>
      <c r="DD75" s="108">
        <v>1</v>
      </c>
      <c r="DE75" s="108">
        <v>18</v>
      </c>
      <c r="DF75" s="108">
        <v>1</v>
      </c>
      <c r="DG75" s="108">
        <f>DH75*4</f>
        <v>20</v>
      </c>
      <c r="DH75" s="108">
        <v>5</v>
      </c>
      <c r="DI75" s="108"/>
      <c r="DJ75" s="108"/>
      <c r="DK75" s="108"/>
      <c r="DL75" s="108"/>
      <c r="DM75" s="108"/>
      <c r="DN75" s="108"/>
      <c r="DO75" s="108">
        <f>DP75*120</f>
        <v>12</v>
      </c>
      <c r="DP75" s="108">
        <v>0.1</v>
      </c>
      <c r="DQ75" s="108">
        <v>0.18</v>
      </c>
      <c r="DR75" s="108">
        <v>15</v>
      </c>
      <c r="DS75" s="108">
        <f>DT75*12</f>
        <v>0.96</v>
      </c>
      <c r="DT75" s="108">
        <v>0.08</v>
      </c>
      <c r="DU75" s="108">
        <v>0.08</v>
      </c>
      <c r="DV75" s="108">
        <f>DW75*12</f>
        <v>69.12</v>
      </c>
      <c r="DW75" s="108">
        <f>DX75*12</f>
        <v>5.76</v>
      </c>
      <c r="DX75" s="108">
        <f>DY75*6</f>
        <v>0.48</v>
      </c>
      <c r="DY75" s="108">
        <v>0.08</v>
      </c>
      <c r="DZ75" s="108">
        <f>EA75*12</f>
        <v>0.96</v>
      </c>
      <c r="EA75" s="108">
        <v>0.08</v>
      </c>
      <c r="EB75" s="108">
        <v>0.08</v>
      </c>
      <c r="EC75" s="108">
        <v>0.08</v>
      </c>
      <c r="ED75" s="108">
        <v>0.2</v>
      </c>
      <c r="EE75" s="108">
        <v>0.2</v>
      </c>
      <c r="EF75" s="108">
        <v>0.2</v>
      </c>
      <c r="EG75" s="108">
        <v>0.2</v>
      </c>
      <c r="EH75" s="108">
        <v>1</v>
      </c>
      <c r="EI75" s="108">
        <v>0</v>
      </c>
      <c r="EJ75" s="61"/>
      <c r="EK75" s="61"/>
    </row>
    <row r="76" spans="1:150">
      <c r="AB76">
        <f>AC76*6</f>
        <v>0</v>
      </c>
      <c r="CP76" s="66"/>
      <c r="CX76" s="66"/>
      <c r="CY76" s="66"/>
      <c r="CZ76" s="66"/>
      <c r="DA76" s="66"/>
      <c r="DB76" s="66"/>
      <c r="DC76" s="66"/>
      <c r="DD76" s="66"/>
      <c r="DE76" s="66"/>
      <c r="DF76" s="66"/>
      <c r="DV76">
        <f>DW76*6</f>
        <v>0</v>
      </c>
      <c r="DW76">
        <f>DX76*6</f>
        <v>0</v>
      </c>
      <c r="EH76" s="66"/>
      <c r="EI76" s="67"/>
    </row>
    <row r="77" spans="1:150">
      <c r="D77" s="792" t="s">
        <v>372</v>
      </c>
      <c r="E77" s="792"/>
      <c r="F77" s="792"/>
      <c r="G77" s="792"/>
      <c r="H77" s="792"/>
      <c r="I77" s="792"/>
      <c r="J77" s="792"/>
      <c r="K77" s="792"/>
      <c r="L77" s="792"/>
      <c r="M77" s="792"/>
      <c r="N77" s="792"/>
      <c r="O77" s="792"/>
      <c r="P77" s="792"/>
      <c r="Q77" s="792"/>
      <c r="R77" s="792"/>
      <c r="S77" s="792"/>
      <c r="T77" s="792"/>
      <c r="U77" s="792"/>
      <c r="V77" s="792"/>
      <c r="W77" s="792"/>
      <c r="X77" s="792"/>
      <c r="Y77" s="792"/>
      <c r="Z77" s="792"/>
      <c r="AA77" s="792"/>
      <c r="AB77" s="792"/>
      <c r="AC77" s="792"/>
      <c r="AD77" s="792"/>
      <c r="AE77" s="792"/>
      <c r="AF77" s="792"/>
      <c r="AG77" s="792"/>
      <c r="AH77" s="792"/>
      <c r="AI77" s="792"/>
      <c r="AJ77" s="792"/>
      <c r="AK77" s="792"/>
      <c r="AL77" s="792"/>
      <c r="AM77" s="792"/>
      <c r="AN77" s="792"/>
      <c r="AO77" s="792"/>
      <c r="AP77" s="792"/>
      <c r="AQ77" s="792"/>
      <c r="AR77" s="792"/>
      <c r="AS77" s="792"/>
      <c r="AT77" s="792"/>
      <c r="AU77" s="792"/>
      <c r="AV77" s="792" t="s">
        <v>373</v>
      </c>
      <c r="AW77" s="792"/>
      <c r="AX77" s="792"/>
      <c r="AY77" s="792"/>
      <c r="AZ77" s="792"/>
      <c r="BA77" s="792"/>
      <c r="BB77" s="792"/>
      <c r="BC77" s="792"/>
      <c r="BD77" s="792"/>
      <c r="BE77" s="792"/>
      <c r="BF77" s="792"/>
      <c r="BG77" s="792"/>
      <c r="BH77" s="792"/>
      <c r="BI77" s="792"/>
      <c r="BJ77" s="792"/>
      <c r="BK77" s="792"/>
      <c r="BL77" s="792"/>
      <c r="BM77" s="792"/>
      <c r="BN77" s="792"/>
      <c r="BO77" s="792"/>
      <c r="BP77" s="792"/>
      <c r="BQ77" s="792"/>
      <c r="BR77" s="792"/>
      <c r="BS77" s="792"/>
      <c r="BT77" s="792"/>
      <c r="BU77" s="792"/>
      <c r="BV77" s="792"/>
      <c r="BW77" s="792"/>
      <c r="BX77" s="792"/>
      <c r="BY77" s="792"/>
      <c r="BZ77" s="792"/>
      <c r="CA77" s="792"/>
      <c r="CB77" s="792"/>
      <c r="CC77" s="792"/>
      <c r="CD77" s="792"/>
      <c r="CE77" s="792" t="s">
        <v>374</v>
      </c>
      <c r="CF77" s="792"/>
      <c r="CG77" s="792"/>
      <c r="CH77" s="792"/>
      <c r="CI77" s="792"/>
      <c r="CJ77" s="792"/>
      <c r="CK77" s="792"/>
      <c r="CL77" s="792"/>
      <c r="CM77" s="792"/>
      <c r="CN77" s="792"/>
      <c r="CO77" s="792"/>
      <c r="CP77" s="792"/>
      <c r="CQ77" s="792"/>
      <c r="CR77" s="792"/>
      <c r="CS77" s="792"/>
      <c r="CT77" s="792"/>
      <c r="CU77" s="792"/>
      <c r="CV77" s="792"/>
      <c r="CW77" s="792"/>
      <c r="CX77" s="792"/>
      <c r="CY77" s="792"/>
      <c r="CZ77" s="792"/>
      <c r="DA77" s="792"/>
      <c r="DB77" s="792"/>
      <c r="DC77" s="792"/>
      <c r="DD77" s="792"/>
      <c r="DE77" s="792"/>
      <c r="DF77" s="792"/>
      <c r="DG77" s="792"/>
      <c r="DH77" s="792"/>
      <c r="DI77" s="792"/>
      <c r="DJ77" s="792"/>
      <c r="DK77" s="792"/>
      <c r="DL77" s="792"/>
      <c r="DM77" s="792"/>
      <c r="DN77" s="792"/>
      <c r="DO77" s="792"/>
      <c r="DP77" s="792"/>
      <c r="DQ77" s="792"/>
      <c r="DR77" s="792"/>
      <c r="DS77" s="792"/>
      <c r="DT77" s="792"/>
      <c r="DU77" s="792"/>
      <c r="DV77" s="792"/>
      <c r="DW77" s="792"/>
      <c r="DX77" s="792"/>
      <c r="DY77" s="792"/>
      <c r="DZ77" s="792"/>
      <c r="EA77" s="792"/>
      <c r="EB77" s="792"/>
      <c r="EC77" s="792"/>
      <c r="ED77" s="792"/>
      <c r="EE77" s="792"/>
      <c r="EF77" s="792"/>
      <c r="EG77" s="792"/>
      <c r="EH77" s="792"/>
      <c r="EI77" s="792"/>
      <c r="EJ77" s="792"/>
      <c r="EK77" s="792"/>
    </row>
    <row r="78" spans="1:150">
      <c r="D78" s="792"/>
      <c r="E78" s="792"/>
      <c r="F78" s="792"/>
      <c r="G78" s="792"/>
      <c r="H78" s="792"/>
      <c r="I78" s="792"/>
      <c r="J78" s="792"/>
      <c r="K78" s="792"/>
      <c r="L78" s="792"/>
      <c r="M78" s="792"/>
      <c r="N78" s="792"/>
      <c r="O78" s="792"/>
      <c r="P78" s="792"/>
      <c r="Q78" s="792"/>
      <c r="R78" s="792"/>
      <c r="S78" s="792"/>
      <c r="T78" s="792"/>
      <c r="U78" s="792"/>
      <c r="V78" s="792"/>
      <c r="W78" s="792"/>
      <c r="X78" s="792"/>
      <c r="Y78" s="792"/>
      <c r="Z78" s="792"/>
      <c r="AA78" s="792"/>
      <c r="AB78" s="792"/>
      <c r="AC78" s="792"/>
      <c r="AD78" s="792"/>
      <c r="AE78" s="792"/>
      <c r="AF78" s="792"/>
      <c r="AG78" s="792"/>
      <c r="AH78" s="792"/>
      <c r="AI78" s="792"/>
      <c r="AJ78" s="792"/>
      <c r="AK78" s="792"/>
      <c r="AL78" s="792"/>
      <c r="AM78" s="792"/>
      <c r="AN78" s="792"/>
      <c r="AO78" s="792"/>
      <c r="AP78" s="792"/>
      <c r="AQ78" s="792"/>
      <c r="AR78" s="792"/>
      <c r="AS78" s="792"/>
      <c r="AT78" s="792"/>
      <c r="AU78" s="792"/>
      <c r="AV78" s="792"/>
      <c r="AW78" s="792"/>
      <c r="AX78" s="792"/>
      <c r="AY78" s="792"/>
      <c r="AZ78" s="792"/>
      <c r="BA78" s="792"/>
      <c r="BB78" s="792"/>
      <c r="BC78" s="792"/>
      <c r="BD78" s="792"/>
      <c r="BE78" s="792"/>
      <c r="BF78" s="792"/>
      <c r="BG78" s="792"/>
      <c r="BH78" s="792"/>
      <c r="BI78" s="792"/>
      <c r="BJ78" s="792"/>
      <c r="BK78" s="792"/>
      <c r="BL78" s="792"/>
      <c r="BM78" s="792"/>
      <c r="BN78" s="792"/>
      <c r="BO78" s="792"/>
      <c r="BP78" s="792"/>
      <c r="BQ78" s="792"/>
      <c r="BR78" s="792"/>
      <c r="BS78" s="792"/>
      <c r="BT78" s="792"/>
      <c r="BU78" s="792"/>
      <c r="BV78" s="792"/>
      <c r="BW78" s="792"/>
      <c r="BX78" s="792"/>
      <c r="BY78" s="792"/>
      <c r="BZ78" s="792"/>
      <c r="CA78" s="792"/>
      <c r="CB78" s="792"/>
      <c r="CC78" s="792"/>
      <c r="CD78" s="792"/>
      <c r="CE78" s="792"/>
      <c r="CF78" s="792"/>
      <c r="CG78" s="792"/>
      <c r="CH78" s="792"/>
      <c r="CI78" s="792"/>
      <c r="CJ78" s="792"/>
      <c r="CK78" s="792"/>
      <c r="CL78" s="792"/>
      <c r="CM78" s="792"/>
      <c r="CN78" s="792"/>
      <c r="CO78" s="792"/>
      <c r="CP78" s="792"/>
      <c r="CQ78" s="792"/>
      <c r="CR78" s="792"/>
      <c r="CS78" s="792"/>
      <c r="CT78" s="792"/>
      <c r="CU78" s="792"/>
      <c r="CV78" s="792"/>
      <c r="CW78" s="792"/>
      <c r="CX78" s="792"/>
      <c r="CY78" s="792"/>
      <c r="CZ78" s="792"/>
      <c r="DA78" s="792"/>
      <c r="DB78" s="792"/>
      <c r="DC78" s="792"/>
      <c r="DD78" s="792"/>
      <c r="DE78" s="792"/>
      <c r="DF78" s="792"/>
      <c r="DG78" s="792"/>
      <c r="DH78" s="792"/>
      <c r="DI78" s="792"/>
      <c r="DJ78" s="792"/>
      <c r="DK78" s="792"/>
      <c r="DL78" s="792"/>
      <c r="DM78" s="792"/>
      <c r="DN78" s="792"/>
      <c r="DO78" s="792"/>
      <c r="DP78" s="792"/>
      <c r="DQ78" s="792"/>
      <c r="DR78" s="792"/>
      <c r="DS78" s="792"/>
      <c r="DT78" s="792"/>
      <c r="DU78" s="792"/>
      <c r="DV78" s="792"/>
      <c r="DW78" s="792"/>
      <c r="DX78" s="792"/>
      <c r="DY78" s="792"/>
      <c r="DZ78" s="792"/>
      <c r="EA78" s="792"/>
      <c r="EB78" s="792"/>
      <c r="EC78" s="792"/>
      <c r="ED78" s="792"/>
      <c r="EE78" s="792"/>
      <c r="EF78" s="792"/>
      <c r="EG78" s="792"/>
      <c r="EH78" s="792"/>
      <c r="EI78" s="792"/>
      <c r="EJ78" s="792"/>
      <c r="EK78" s="792"/>
    </row>
    <row r="79" spans="1:150">
      <c r="D79" s="792"/>
      <c r="E79" s="792"/>
      <c r="F79" s="792"/>
      <c r="G79" s="792"/>
      <c r="H79" s="792"/>
      <c r="I79" s="792"/>
      <c r="J79" s="792"/>
      <c r="K79" s="792"/>
      <c r="L79" s="792"/>
      <c r="M79" s="792"/>
      <c r="N79" s="792"/>
      <c r="O79" s="792"/>
      <c r="P79" s="792"/>
      <c r="Q79" s="792"/>
      <c r="R79" s="792"/>
      <c r="S79" s="792"/>
      <c r="T79" s="792"/>
      <c r="U79" s="792"/>
      <c r="V79" s="792"/>
      <c r="W79" s="792"/>
      <c r="X79" s="792"/>
      <c r="Y79" s="792"/>
      <c r="Z79" s="792"/>
      <c r="AA79" s="792"/>
      <c r="AB79" s="792"/>
      <c r="AC79" s="792"/>
      <c r="AD79" s="792"/>
      <c r="AE79" s="792"/>
      <c r="AF79" s="792"/>
      <c r="AG79" s="792"/>
      <c r="AH79" s="792"/>
      <c r="AI79" s="792"/>
      <c r="AJ79" s="792"/>
      <c r="AK79" s="792"/>
      <c r="AL79" s="792"/>
      <c r="AM79" s="792"/>
      <c r="AN79" s="792"/>
      <c r="AO79" s="792"/>
      <c r="AP79" s="792"/>
      <c r="AQ79" s="792"/>
      <c r="AR79" s="792"/>
      <c r="AS79" s="792"/>
      <c r="AT79" s="792"/>
      <c r="AU79" s="792"/>
      <c r="AV79" s="792"/>
      <c r="AW79" s="792"/>
      <c r="AX79" s="792"/>
      <c r="AY79" s="792"/>
      <c r="AZ79" s="792"/>
      <c r="BA79" s="792"/>
      <c r="BB79" s="792"/>
      <c r="BC79" s="792"/>
      <c r="BD79" s="792"/>
      <c r="BE79" s="792"/>
      <c r="BF79" s="792"/>
      <c r="BG79" s="792"/>
      <c r="BH79" s="792"/>
      <c r="BI79" s="792"/>
      <c r="BJ79" s="792"/>
      <c r="BK79" s="792"/>
      <c r="BL79" s="792"/>
      <c r="BM79" s="792"/>
      <c r="BN79" s="792"/>
      <c r="BO79" s="792"/>
      <c r="BP79" s="792"/>
      <c r="BQ79" s="792"/>
      <c r="BR79" s="792"/>
      <c r="BS79" s="792"/>
      <c r="BT79" s="792"/>
      <c r="BU79" s="792"/>
      <c r="BV79" s="792"/>
      <c r="BW79" s="792"/>
      <c r="BX79" s="792"/>
      <c r="BY79" s="792"/>
      <c r="BZ79" s="792"/>
      <c r="CA79" s="792"/>
      <c r="CB79" s="792"/>
      <c r="CC79" s="792"/>
      <c r="CD79" s="792"/>
      <c r="CE79" s="792"/>
      <c r="CF79" s="792"/>
      <c r="CG79" s="792"/>
      <c r="CH79" s="792"/>
      <c r="CI79" s="792"/>
      <c r="CJ79" s="792"/>
      <c r="CK79" s="792"/>
      <c r="CL79" s="792"/>
      <c r="CM79" s="792"/>
      <c r="CN79" s="792"/>
      <c r="CO79" s="792"/>
      <c r="CP79" s="792"/>
      <c r="CQ79" s="792"/>
      <c r="CR79" s="792"/>
      <c r="CS79" s="792"/>
      <c r="CT79" s="792"/>
      <c r="CU79" s="792"/>
      <c r="CV79" s="792"/>
      <c r="CW79" s="792"/>
      <c r="CX79" s="792"/>
      <c r="CY79" s="792"/>
      <c r="CZ79" s="792"/>
      <c r="DA79" s="792"/>
      <c r="DB79" s="792"/>
      <c r="DC79" s="792"/>
      <c r="DD79" s="792"/>
      <c r="DE79" s="792"/>
      <c r="DF79" s="792"/>
      <c r="DG79" s="792"/>
      <c r="DH79" s="792"/>
      <c r="DI79" s="792"/>
      <c r="DJ79" s="792"/>
      <c r="DK79" s="792"/>
      <c r="DL79" s="792"/>
      <c r="DM79" s="792"/>
      <c r="DN79" s="792"/>
      <c r="DO79" s="792"/>
      <c r="DP79" s="792"/>
      <c r="DQ79" s="792"/>
      <c r="DR79" s="792"/>
      <c r="DS79" s="792"/>
      <c r="DT79" s="792"/>
      <c r="DU79" s="792"/>
      <c r="DV79" s="792"/>
      <c r="DW79" s="792"/>
      <c r="DX79" s="792"/>
      <c r="DY79" s="792"/>
      <c r="DZ79" s="792"/>
      <c r="EA79" s="792"/>
      <c r="EB79" s="792"/>
      <c r="EC79" s="792"/>
      <c r="ED79" s="792"/>
      <c r="EE79" s="792"/>
      <c r="EF79" s="792"/>
      <c r="EG79" s="792"/>
      <c r="EH79" s="792"/>
      <c r="EI79" s="792"/>
      <c r="EJ79" s="792"/>
      <c r="EK79" s="792"/>
    </row>
    <row r="80" spans="1:150">
      <c r="CP80" s="66"/>
      <c r="CX80" s="66"/>
      <c r="CY80" s="66"/>
      <c r="CZ80" s="66"/>
      <c r="DA80" s="66"/>
      <c r="DB80" s="66"/>
      <c r="DC80" s="66"/>
      <c r="DD80" s="66"/>
      <c r="DE80" s="66"/>
      <c r="DF80" s="66"/>
      <c r="EH80" s="66"/>
      <c r="EI80" s="67"/>
    </row>
    <row r="81" spans="3:150">
      <c r="D81" s="53"/>
      <c r="E81" s="53"/>
    </row>
    <row r="82" spans="3:150">
      <c r="D82" s="53"/>
      <c r="E82" s="53"/>
    </row>
    <row r="83" spans="3:150" ht="51">
      <c r="C83" s="73" t="s">
        <v>213</v>
      </c>
      <c r="D83" s="74" t="s">
        <v>239</v>
      </c>
      <c r="E83" s="75" t="s">
        <v>111</v>
      </c>
      <c r="F83" s="76" t="s">
        <v>231</v>
      </c>
      <c r="G83" s="74" t="s">
        <v>239</v>
      </c>
      <c r="H83" s="75" t="s">
        <v>111</v>
      </c>
      <c r="I83" s="76" t="s">
        <v>231</v>
      </c>
      <c r="J83" s="323" t="s">
        <v>443</v>
      </c>
      <c r="K83" s="75" t="s">
        <v>444</v>
      </c>
      <c r="L83" s="76" t="s">
        <v>231</v>
      </c>
      <c r="M83" s="76"/>
      <c r="N83" s="76"/>
      <c r="O83" s="76"/>
      <c r="P83" s="74" t="s">
        <v>239</v>
      </c>
      <c r="Q83" s="75" t="s">
        <v>111</v>
      </c>
      <c r="R83" s="76" t="s">
        <v>231</v>
      </c>
      <c r="S83" s="74" t="s">
        <v>239</v>
      </c>
      <c r="T83" s="75" t="s">
        <v>111</v>
      </c>
      <c r="U83" s="76" t="s">
        <v>231</v>
      </c>
      <c r="V83" s="74" t="s">
        <v>239</v>
      </c>
      <c r="W83" s="75" t="s">
        <v>111</v>
      </c>
      <c r="X83" s="76" t="s">
        <v>231</v>
      </c>
      <c r="Y83" s="76"/>
      <c r="Z83" s="76"/>
      <c r="AA83" s="76"/>
      <c r="AB83" s="77" t="s">
        <v>16</v>
      </c>
      <c r="AC83" s="78" t="s">
        <v>242</v>
      </c>
      <c r="AD83" s="76" t="s">
        <v>263</v>
      </c>
      <c r="AE83" s="77" t="s">
        <v>16</v>
      </c>
      <c r="AF83" s="78" t="s">
        <v>242</v>
      </c>
      <c r="AG83" s="76" t="s">
        <v>263</v>
      </c>
      <c r="AH83" s="74" t="s">
        <v>239</v>
      </c>
      <c r="AI83" s="79" t="s">
        <v>111</v>
      </c>
      <c r="AJ83" s="76" t="s">
        <v>219</v>
      </c>
      <c r="AK83" s="74" t="s">
        <v>239</v>
      </c>
      <c r="AL83" s="79" t="s">
        <v>111</v>
      </c>
      <c r="AM83" s="76" t="s">
        <v>219</v>
      </c>
      <c r="AN83" s="74" t="s">
        <v>239</v>
      </c>
      <c r="AO83" s="79" t="s">
        <v>111</v>
      </c>
      <c r="AP83" s="76" t="s">
        <v>219</v>
      </c>
      <c r="AQ83" s="74" t="s">
        <v>239</v>
      </c>
      <c r="AR83" s="79" t="s">
        <v>111</v>
      </c>
      <c r="AS83" s="76" t="s">
        <v>219</v>
      </c>
      <c r="AT83" s="76"/>
      <c r="AU83" s="80" t="s">
        <v>99</v>
      </c>
      <c r="AV83" s="77" t="s">
        <v>16</v>
      </c>
      <c r="AW83" s="78" t="s">
        <v>242</v>
      </c>
      <c r="AX83" s="76" t="s">
        <v>262</v>
      </c>
      <c r="AY83" s="77" t="s">
        <v>16</v>
      </c>
      <c r="AZ83" s="78" t="s">
        <v>242</v>
      </c>
      <c r="BA83" s="76" t="s">
        <v>262</v>
      </c>
      <c r="BB83" s="74" t="s">
        <v>239</v>
      </c>
      <c r="BC83" s="79" t="s">
        <v>111</v>
      </c>
      <c r="BD83" s="76" t="s">
        <v>219</v>
      </c>
      <c r="BE83" s="74" t="s">
        <v>239</v>
      </c>
      <c r="BF83" s="79" t="s">
        <v>111</v>
      </c>
      <c r="BG83" s="76" t="s">
        <v>219</v>
      </c>
      <c r="BH83" s="74" t="s">
        <v>239</v>
      </c>
      <c r="BI83" s="79" t="s">
        <v>111</v>
      </c>
      <c r="BJ83" s="76" t="s">
        <v>219</v>
      </c>
      <c r="BK83" s="76"/>
      <c r="BL83" s="80" t="s">
        <v>99</v>
      </c>
      <c r="BM83" s="74" t="s">
        <v>239</v>
      </c>
      <c r="BN83" s="79" t="s">
        <v>111</v>
      </c>
      <c r="BO83" s="76" t="s">
        <v>219</v>
      </c>
      <c r="BP83" s="81" t="s">
        <v>239</v>
      </c>
      <c r="BQ83" s="79" t="s">
        <v>111</v>
      </c>
      <c r="BR83" s="76" t="s">
        <v>219</v>
      </c>
      <c r="BS83" s="82" t="s">
        <v>16</v>
      </c>
      <c r="BT83" s="83" t="s">
        <v>234</v>
      </c>
      <c r="BU83" s="76" t="s">
        <v>262</v>
      </c>
      <c r="BV83" s="77" t="s">
        <v>16</v>
      </c>
      <c r="BW83" s="83" t="s">
        <v>234</v>
      </c>
      <c r="BX83" s="76" t="s">
        <v>262</v>
      </c>
      <c r="BY83" s="77" t="s">
        <v>16</v>
      </c>
      <c r="BZ83" s="83" t="s">
        <v>234</v>
      </c>
      <c r="CA83" s="76" t="s">
        <v>262</v>
      </c>
      <c r="CB83" s="77" t="s">
        <v>16</v>
      </c>
      <c r="CC83" s="83" t="s">
        <v>234</v>
      </c>
      <c r="CD83" s="76" t="s">
        <v>262</v>
      </c>
      <c r="CE83" s="77" t="s">
        <v>16</v>
      </c>
      <c r="CF83" s="79" t="s">
        <v>111</v>
      </c>
      <c r="CG83" s="76" t="s">
        <v>219</v>
      </c>
      <c r="CH83" s="76" t="s">
        <v>219</v>
      </c>
      <c r="CI83" s="83" t="s">
        <v>238</v>
      </c>
      <c r="CJ83" s="76" t="s">
        <v>219</v>
      </c>
      <c r="CK83" s="84" t="s">
        <v>238</v>
      </c>
      <c r="CL83" s="76" t="s">
        <v>219</v>
      </c>
      <c r="CM83" s="76"/>
      <c r="CN83" s="85" t="s">
        <v>235</v>
      </c>
      <c r="CO83" s="85" t="s">
        <v>235</v>
      </c>
      <c r="CP83" s="86" t="s">
        <v>17</v>
      </c>
      <c r="CQ83" s="77" t="s">
        <v>16</v>
      </c>
      <c r="CR83" s="87" t="s">
        <v>18</v>
      </c>
      <c r="CS83" s="77" t="s">
        <v>16</v>
      </c>
      <c r="CT83" s="87" t="s">
        <v>18</v>
      </c>
      <c r="CU83" s="77" t="s">
        <v>16</v>
      </c>
      <c r="CV83" s="87" t="s">
        <v>18</v>
      </c>
      <c r="CW83" s="77" t="s">
        <v>16</v>
      </c>
      <c r="CX83" s="87" t="s">
        <v>18</v>
      </c>
      <c r="CY83" s="77" t="s">
        <v>16</v>
      </c>
      <c r="CZ83" s="87" t="s">
        <v>18</v>
      </c>
      <c r="DA83" s="77" t="s">
        <v>16</v>
      </c>
      <c r="DB83" s="87" t="s">
        <v>18</v>
      </c>
      <c r="DC83" s="87"/>
      <c r="DD83" s="87"/>
      <c r="DE83" s="87"/>
      <c r="DF83" s="87"/>
      <c r="DG83" s="77" t="s">
        <v>16</v>
      </c>
      <c r="DH83" s="87" t="s">
        <v>18</v>
      </c>
      <c r="DI83" s="87"/>
      <c r="DJ83" s="87"/>
      <c r="DK83" s="87"/>
      <c r="DL83" s="87"/>
      <c r="DM83" s="87"/>
      <c r="DN83" s="87"/>
      <c r="DO83" s="87"/>
      <c r="DP83" s="87"/>
      <c r="DQ83" s="87"/>
      <c r="DR83" s="85" t="s">
        <v>19</v>
      </c>
      <c r="DS83" s="85"/>
      <c r="DT83" s="85"/>
      <c r="DU83" s="85"/>
      <c r="DV83" s="85"/>
      <c r="DW83" s="85"/>
      <c r="DX83" s="88" t="s">
        <v>159</v>
      </c>
      <c r="DY83" s="76" t="s">
        <v>264</v>
      </c>
      <c r="DZ83" s="76"/>
      <c r="EA83" s="76"/>
      <c r="EB83" s="76"/>
      <c r="EC83" s="76"/>
      <c r="ED83" s="89" t="s">
        <v>16</v>
      </c>
      <c r="EE83" s="76" t="s">
        <v>264</v>
      </c>
      <c r="EF83" s="76"/>
      <c r="EG83" s="76"/>
      <c r="EH83" s="100" t="s">
        <v>20</v>
      </c>
      <c r="ER83" s="91" t="s">
        <v>14</v>
      </c>
      <c r="ES83" s="92" t="s">
        <v>15</v>
      </c>
      <c r="ET83" s="93" t="s">
        <v>109</v>
      </c>
    </row>
    <row r="84" spans="3:150">
      <c r="C84" s="25" t="s">
        <v>87</v>
      </c>
      <c r="D84" s="70">
        <v>598.79999999999995</v>
      </c>
      <c r="E84" s="70">
        <v>24.95</v>
      </c>
      <c r="F84" s="70">
        <v>0</v>
      </c>
      <c r="G84" s="70">
        <v>618</v>
      </c>
      <c r="H84" s="325">
        <v>25.75</v>
      </c>
      <c r="I84" s="70">
        <v>0</v>
      </c>
      <c r="J84" s="70">
        <f>'Production Summary'!$N$6</f>
        <v>200</v>
      </c>
      <c r="K84" s="325">
        <f>'Production Summary'!$M$6</f>
        <v>7.5</v>
      </c>
      <c r="L84" s="325">
        <v>0</v>
      </c>
      <c r="M84" s="325"/>
      <c r="N84" s="325"/>
      <c r="O84" s="325"/>
      <c r="P84" s="70">
        <v>600</v>
      </c>
      <c r="Q84" s="70">
        <v>25</v>
      </c>
      <c r="R84" s="70">
        <v>0</v>
      </c>
      <c r="S84" s="70">
        <v>573.59999999999991</v>
      </c>
      <c r="T84" s="70">
        <v>23.9</v>
      </c>
      <c r="U84" s="70">
        <v>0</v>
      </c>
      <c r="V84" s="70">
        <v>0</v>
      </c>
      <c r="W84" s="70">
        <v>0</v>
      </c>
      <c r="X84" s="70">
        <v>0</v>
      </c>
      <c r="Y84" s="70"/>
      <c r="Z84" s="70"/>
      <c r="AA84" s="70"/>
      <c r="AB84" s="70">
        <v>122.39999999999999</v>
      </c>
      <c r="AC84" s="70">
        <v>10.199999999999999</v>
      </c>
      <c r="AD84" s="70">
        <v>0</v>
      </c>
      <c r="AE84" s="70">
        <v>144</v>
      </c>
      <c r="AF84" s="70">
        <v>18</v>
      </c>
      <c r="AG84" s="70">
        <v>0</v>
      </c>
      <c r="AH84" s="70">
        <v>942</v>
      </c>
      <c r="AI84" s="70">
        <v>15.7</v>
      </c>
      <c r="AJ84" s="70">
        <v>0</v>
      </c>
      <c r="AK84" s="70">
        <v>854.4</v>
      </c>
      <c r="AL84" s="70">
        <v>28.48</v>
      </c>
      <c r="AM84" s="70">
        <v>0</v>
      </c>
      <c r="AN84" s="70">
        <v>783</v>
      </c>
      <c r="AO84" s="70">
        <v>65.25</v>
      </c>
      <c r="AP84" s="70">
        <v>0</v>
      </c>
      <c r="AQ84" s="70">
        <v>630</v>
      </c>
      <c r="AR84" s="70">
        <v>315</v>
      </c>
      <c r="AS84" s="70">
        <v>0</v>
      </c>
      <c r="AT84" s="70"/>
      <c r="AU84" s="70">
        <v>995</v>
      </c>
      <c r="AV84" s="70">
        <v>176.39999999999998</v>
      </c>
      <c r="AW84" s="70">
        <v>14.7</v>
      </c>
      <c r="AX84" s="70">
        <v>0</v>
      </c>
      <c r="AY84" s="70">
        <v>176.39999999999998</v>
      </c>
      <c r="AZ84" s="70">
        <v>14.7</v>
      </c>
      <c r="BA84" s="70">
        <v>0</v>
      </c>
      <c r="BB84" s="70">
        <v>738.6</v>
      </c>
      <c r="BC84" s="70">
        <v>12.31</v>
      </c>
      <c r="BD84" s="70">
        <v>0</v>
      </c>
      <c r="BE84" s="70">
        <v>618</v>
      </c>
      <c r="BF84" s="70">
        <v>51.5</v>
      </c>
      <c r="BG84" s="70">
        <v>0</v>
      </c>
      <c r="BH84" s="70">
        <v>480</v>
      </c>
      <c r="BI84" s="70">
        <v>240</v>
      </c>
      <c r="BJ84" s="70">
        <v>0</v>
      </c>
      <c r="BK84" s="70"/>
      <c r="BL84" s="70">
        <v>860</v>
      </c>
      <c r="BM84" s="70">
        <v>390</v>
      </c>
      <c r="BN84" s="70">
        <v>6.5</v>
      </c>
      <c r="BO84" s="70">
        <v>0</v>
      </c>
      <c r="BP84" s="70">
        <v>600</v>
      </c>
      <c r="BQ84" s="70">
        <v>10</v>
      </c>
      <c r="BR84" s="70">
        <v>0</v>
      </c>
      <c r="BS84" s="70">
        <v>205</v>
      </c>
      <c r="BT84" s="70">
        <v>20.5</v>
      </c>
      <c r="BU84" s="70">
        <v>0</v>
      </c>
      <c r="BV84" s="70">
        <v>191.976</v>
      </c>
      <c r="BW84" s="70">
        <v>23.997</v>
      </c>
      <c r="BX84" s="70">
        <v>0</v>
      </c>
      <c r="BY84" s="70">
        <v>191.976</v>
      </c>
      <c r="BZ84" s="70">
        <v>23.997</v>
      </c>
      <c r="CA84" s="70">
        <v>0</v>
      </c>
      <c r="CB84" s="70">
        <v>191.976</v>
      </c>
      <c r="CC84" s="70">
        <v>23.997</v>
      </c>
      <c r="CD84" s="70">
        <v>0</v>
      </c>
      <c r="CE84" s="70">
        <v>1008</v>
      </c>
      <c r="CF84" s="70">
        <v>72</v>
      </c>
      <c r="CG84" s="70">
        <v>0</v>
      </c>
      <c r="CH84" s="70">
        <v>0</v>
      </c>
      <c r="CI84" s="70">
        <v>155</v>
      </c>
      <c r="CJ84" s="70">
        <v>0</v>
      </c>
      <c r="CK84" s="70">
        <v>300</v>
      </c>
      <c r="CL84" s="70">
        <v>0</v>
      </c>
      <c r="CM84" s="70"/>
      <c r="CN84" s="70">
        <v>260</v>
      </c>
      <c r="CO84" s="70">
        <v>1295</v>
      </c>
      <c r="CP84" s="70"/>
      <c r="CQ84" s="70">
        <v>7894.655999999999</v>
      </c>
      <c r="CR84" s="70">
        <v>65.788799999999995</v>
      </c>
      <c r="CS84" s="70">
        <v>9911.0400000000009</v>
      </c>
      <c r="CT84" s="70">
        <v>123.88800000000001</v>
      </c>
      <c r="CU84" s="70">
        <v>9569.2800000000007</v>
      </c>
      <c r="CV84" s="70">
        <v>299.04000000000002</v>
      </c>
      <c r="CW84" s="70">
        <v>9432.5760000000009</v>
      </c>
      <c r="CX84" s="70">
        <v>589.53600000000006</v>
      </c>
      <c r="CY84" s="70">
        <v>10119.6</v>
      </c>
      <c r="CZ84" s="70">
        <v>562.20000000000005</v>
      </c>
      <c r="DA84" s="70">
        <v>10524.960000000001</v>
      </c>
      <c r="DB84" s="70">
        <v>584.72</v>
      </c>
      <c r="DC84" s="70"/>
      <c r="DD84" s="70"/>
      <c r="DE84" s="70"/>
      <c r="DF84" s="70"/>
      <c r="DG84" s="70">
        <v>11619.84</v>
      </c>
      <c r="DH84" s="70">
        <v>2904.96</v>
      </c>
      <c r="DI84" s="70"/>
      <c r="DJ84" s="70"/>
      <c r="DK84" s="70"/>
      <c r="DL84" s="70"/>
      <c r="DM84" s="70"/>
      <c r="DN84" s="70"/>
      <c r="DO84" s="70"/>
      <c r="DP84" s="70"/>
      <c r="DQ84" s="70"/>
      <c r="DR84" s="70">
        <v>9500</v>
      </c>
      <c r="DS84" s="70"/>
      <c r="DT84" s="70"/>
      <c r="DU84" s="70"/>
      <c r="DV84" s="70"/>
      <c r="DW84" s="70"/>
      <c r="DX84" s="70">
        <v>165</v>
      </c>
      <c r="DY84" s="70">
        <v>0</v>
      </c>
      <c r="DZ84" s="70"/>
      <c r="EA84" s="70"/>
      <c r="EB84" s="70"/>
      <c r="EC84" s="70"/>
      <c r="ED84" s="70">
        <v>79.099999999999994</v>
      </c>
      <c r="EE84" s="70">
        <v>0</v>
      </c>
      <c r="EF84" s="70"/>
      <c r="EG84" s="70"/>
      <c r="EH84" s="70">
        <v>320.25</v>
      </c>
    </row>
    <row r="85" spans="3:150">
      <c r="C85" s="26" t="s">
        <v>88</v>
      </c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  <c r="W85" s="71"/>
      <c r="X85" s="71"/>
      <c r="Y85" s="71"/>
      <c r="Z85" s="71"/>
      <c r="AA85" s="71"/>
      <c r="AB85" s="71"/>
      <c r="AC85" s="71"/>
      <c r="AD85" s="71"/>
      <c r="AE85" s="71"/>
      <c r="AF85" s="71"/>
      <c r="AG85" s="71"/>
      <c r="AH85" s="71"/>
      <c r="AI85" s="71"/>
      <c r="AJ85" s="71"/>
      <c r="AK85" s="71"/>
      <c r="AL85" s="71"/>
      <c r="AM85" s="71"/>
      <c r="AN85" s="71"/>
      <c r="AO85" s="71"/>
      <c r="AP85" s="71"/>
      <c r="AQ85" s="71"/>
      <c r="AR85" s="71"/>
      <c r="AS85" s="71"/>
      <c r="AT85" s="71"/>
      <c r="AU85" s="71"/>
      <c r="AV85" s="71"/>
      <c r="AW85" s="71"/>
      <c r="AX85" s="71"/>
      <c r="AY85" s="71"/>
      <c r="AZ85" s="71"/>
      <c r="BA85" s="71"/>
      <c r="BB85" s="71"/>
      <c r="BC85" s="71"/>
      <c r="BD85" s="71"/>
      <c r="BE85" s="71"/>
      <c r="BF85" s="71"/>
      <c r="BG85" s="71"/>
      <c r="BH85" s="71"/>
      <c r="BI85" s="71"/>
      <c r="BJ85" s="71"/>
      <c r="BK85" s="71"/>
      <c r="BL85" s="71"/>
      <c r="BM85" s="71"/>
      <c r="BN85" s="71"/>
      <c r="BO85" s="71"/>
      <c r="BP85" s="71"/>
      <c r="BQ85" s="71"/>
      <c r="BR85" s="71"/>
      <c r="BS85" s="71"/>
      <c r="BT85" s="71"/>
      <c r="BU85" s="71"/>
      <c r="BV85" s="71"/>
      <c r="BW85" s="71"/>
      <c r="BX85" s="71"/>
      <c r="BY85" s="71"/>
      <c r="BZ85" s="71"/>
      <c r="CA85" s="71"/>
      <c r="CB85" s="71"/>
      <c r="CC85" s="71"/>
      <c r="CD85" s="71"/>
      <c r="CE85" s="71"/>
      <c r="CF85" s="71"/>
      <c r="CG85" s="71"/>
      <c r="CH85" s="71"/>
      <c r="CI85" s="71"/>
      <c r="CJ85" s="71"/>
      <c r="CK85" s="71"/>
      <c r="CL85" s="71"/>
      <c r="CM85" s="71"/>
      <c r="CN85" s="71"/>
      <c r="CO85" s="71"/>
      <c r="CP85" s="71"/>
      <c r="CQ85" s="71"/>
      <c r="CR85" s="71"/>
      <c r="CS85" s="71"/>
      <c r="CT85" s="71"/>
      <c r="CU85" s="71"/>
      <c r="CV85" s="71"/>
      <c r="CW85" s="71"/>
      <c r="CX85" s="71"/>
      <c r="CY85" s="71"/>
      <c r="CZ85" s="71"/>
      <c r="DA85" s="71"/>
      <c r="DB85" s="71"/>
      <c r="DC85" s="71"/>
      <c r="DD85" s="71"/>
      <c r="DE85" s="71"/>
      <c r="DF85" s="71"/>
      <c r="DG85" s="71"/>
      <c r="DH85" s="71"/>
      <c r="DI85" s="71"/>
      <c r="DJ85" s="71"/>
      <c r="DK85" s="71"/>
      <c r="DL85" s="71"/>
      <c r="DM85" s="71"/>
      <c r="DN85" s="71"/>
      <c r="DO85" s="71"/>
      <c r="DP85" s="71"/>
      <c r="DQ85" s="71"/>
      <c r="DR85" s="71"/>
      <c r="DS85" s="71"/>
      <c r="DT85" s="71"/>
      <c r="DU85" s="71"/>
      <c r="DV85" s="71"/>
      <c r="DW85" s="71"/>
      <c r="DX85" s="71"/>
      <c r="DY85" s="71"/>
      <c r="DZ85" s="71"/>
      <c r="EA85" s="71"/>
      <c r="EB85" s="71"/>
      <c r="EC85" s="71"/>
      <c r="ED85" s="71"/>
      <c r="EE85" s="71"/>
      <c r="EF85" s="71"/>
      <c r="EG85" s="71"/>
      <c r="EH85" s="71"/>
    </row>
    <row r="86" spans="3:150">
      <c r="C86" s="27" t="s">
        <v>89</v>
      </c>
      <c r="D86" s="72"/>
      <c r="E86" s="72"/>
      <c r="F86" s="72"/>
      <c r="G86" s="72"/>
      <c r="H86" s="72"/>
      <c r="I86" s="72"/>
      <c r="J86" s="72"/>
      <c r="K86" s="72"/>
      <c r="L86" s="72"/>
      <c r="M86" s="72"/>
      <c r="N86" s="72"/>
      <c r="O86" s="72"/>
      <c r="P86" s="72"/>
      <c r="Q86" s="72"/>
      <c r="R86" s="72"/>
      <c r="S86" s="72"/>
      <c r="T86" s="72"/>
      <c r="U86" s="72"/>
      <c r="V86" s="72"/>
      <c r="W86" s="72"/>
      <c r="X86" s="72"/>
      <c r="Y86" s="72"/>
      <c r="Z86" s="72"/>
      <c r="AA86" s="72"/>
      <c r="AB86" s="72"/>
      <c r="AC86" s="72"/>
      <c r="AD86" s="72"/>
      <c r="AE86" s="72"/>
      <c r="AF86" s="72"/>
      <c r="AG86" s="72"/>
      <c r="AH86" s="72"/>
      <c r="AI86" s="72"/>
      <c r="AJ86" s="72"/>
      <c r="AK86" s="72"/>
      <c r="AL86" s="72"/>
      <c r="AM86" s="72"/>
      <c r="AN86" s="72"/>
      <c r="AO86" s="72"/>
      <c r="AP86" s="72"/>
      <c r="AQ86" s="72"/>
      <c r="AR86" s="72"/>
      <c r="AS86" s="72"/>
      <c r="AT86" s="72"/>
      <c r="AU86" s="72"/>
      <c r="AV86" s="72"/>
      <c r="AW86" s="72"/>
      <c r="AX86" s="72"/>
      <c r="AY86" s="72"/>
      <c r="AZ86" s="72"/>
      <c r="BA86" s="72"/>
      <c r="BB86" s="72"/>
      <c r="BC86" s="72"/>
      <c r="BD86" s="72"/>
      <c r="BE86" s="72"/>
      <c r="BF86" s="72"/>
      <c r="BG86" s="72"/>
      <c r="BH86" s="72"/>
      <c r="BI86" s="72"/>
      <c r="BJ86" s="72"/>
      <c r="BK86" s="72"/>
      <c r="BL86" s="72"/>
      <c r="BM86" s="72"/>
      <c r="BN86" s="72"/>
      <c r="BO86" s="72"/>
      <c r="BP86" s="72"/>
      <c r="BQ86" s="72"/>
      <c r="BR86" s="72"/>
      <c r="BS86" s="72"/>
      <c r="BT86" s="72"/>
      <c r="BU86" s="72"/>
      <c r="BV86" s="72"/>
      <c r="BW86" s="72"/>
      <c r="BX86" s="72"/>
      <c r="BY86" s="72"/>
      <c r="BZ86" s="72"/>
      <c r="CA86" s="72"/>
      <c r="CB86" s="72"/>
      <c r="CC86" s="72"/>
      <c r="CD86" s="72"/>
      <c r="CE86" s="72"/>
      <c r="CF86" s="72"/>
      <c r="CG86" s="72"/>
      <c r="CH86" s="72"/>
      <c r="CI86" s="72"/>
      <c r="CJ86" s="72"/>
      <c r="CK86" s="72"/>
      <c r="CL86" s="72"/>
      <c r="CM86" s="72"/>
      <c r="CN86" s="72"/>
      <c r="CO86" s="72"/>
      <c r="CP86" s="72"/>
      <c r="CQ86" s="72"/>
      <c r="CR86" s="72"/>
      <c r="CS86" s="72"/>
      <c r="CT86" s="72"/>
      <c r="CU86" s="72"/>
      <c r="CV86" s="72"/>
      <c r="CW86" s="72"/>
      <c r="CX86" s="72"/>
      <c r="CY86" s="72"/>
      <c r="CZ86" s="72"/>
      <c r="DA86" s="72"/>
      <c r="DB86" s="72"/>
      <c r="DC86" s="72"/>
      <c r="DD86" s="72"/>
      <c r="DE86" s="72"/>
      <c r="DF86" s="72"/>
      <c r="DG86" s="72"/>
      <c r="DH86" s="72"/>
      <c r="DI86" s="72"/>
      <c r="DJ86" s="72"/>
      <c r="DK86" s="72"/>
      <c r="DL86" s="72"/>
      <c r="DM86" s="72"/>
      <c r="DN86" s="72"/>
      <c r="DO86" s="72"/>
      <c r="DP86" s="72"/>
      <c r="DQ86" s="72"/>
      <c r="DR86" s="72"/>
      <c r="DS86" s="72"/>
      <c r="DT86" s="72"/>
      <c r="DU86" s="72"/>
      <c r="DV86" s="72"/>
      <c r="DW86" s="72"/>
      <c r="DX86" s="72"/>
      <c r="DY86" s="72"/>
      <c r="DZ86" s="72"/>
      <c r="EA86" s="72"/>
      <c r="EB86" s="72"/>
      <c r="EC86" s="72"/>
      <c r="ED86" s="72"/>
      <c r="EE86" s="72"/>
      <c r="EF86" s="72"/>
      <c r="EG86" s="72"/>
      <c r="EH86" s="72"/>
    </row>
    <row r="88" spans="3:150">
      <c r="D88" s="68"/>
      <c r="BV88" s="68"/>
    </row>
  </sheetData>
  <mergeCells count="74">
    <mergeCell ref="CE77:EK79"/>
    <mergeCell ref="B72:C72"/>
    <mergeCell ref="B74:C74"/>
    <mergeCell ref="B75:C75"/>
    <mergeCell ref="B73:C73"/>
    <mergeCell ref="Y2:AG2"/>
    <mergeCell ref="M3:O3"/>
    <mergeCell ref="AH2:AU2"/>
    <mergeCell ref="BM2:BO3"/>
    <mergeCell ref="AK3:AM3"/>
    <mergeCell ref="AN3:AP3"/>
    <mergeCell ref="B71:C71"/>
    <mergeCell ref="D77:AU79"/>
    <mergeCell ref="AV77:CD79"/>
    <mergeCell ref="BE3:BG3"/>
    <mergeCell ref="BH3:BJ3"/>
    <mergeCell ref="B70:C70"/>
    <mergeCell ref="J3:L3"/>
    <mergeCell ref="Y3:AA3"/>
    <mergeCell ref="AQ3:AS3"/>
    <mergeCell ref="EJ3:EK3"/>
    <mergeCell ref="BS3:BU3"/>
    <mergeCell ref="BV3:BX3"/>
    <mergeCell ref="BY3:CA3"/>
    <mergeCell ref="CE3:CG3"/>
    <mergeCell ref="DO3:DQ3"/>
    <mergeCell ref="EI2:EI3"/>
    <mergeCell ref="EJ2:EK2"/>
    <mergeCell ref="EB3:EC3"/>
    <mergeCell ref="CP2:CP3"/>
    <mergeCell ref="CQ2:DR2"/>
    <mergeCell ref="CY3:CZ3"/>
    <mergeCell ref="DA3:DB3"/>
    <mergeCell ref="DG3:DH3"/>
    <mergeCell ref="ED3:EE3"/>
    <mergeCell ref="BP2:CA2"/>
    <mergeCell ref="ES2:ET2"/>
    <mergeCell ref="G3:I3"/>
    <mergeCell ref="P3:R3"/>
    <mergeCell ref="S3:U3"/>
    <mergeCell ref="V3:X3"/>
    <mergeCell ref="AB3:AD3"/>
    <mergeCell ref="AE3:AG3"/>
    <mergeCell ref="AH3:AJ3"/>
    <mergeCell ref="CN2:CO2"/>
    <mergeCell ref="AV3:AX3"/>
    <mergeCell ref="ES3:ET3"/>
    <mergeCell ref="EF3:EG3"/>
    <mergeCell ref="DS2:EH2"/>
    <mergeCell ref="DS3:DU3"/>
    <mergeCell ref="D2:X2"/>
    <mergeCell ref="D3:F3"/>
    <mergeCell ref="ER70:ES70"/>
    <mergeCell ref="BP3:BR3"/>
    <mergeCell ref="DZ3:EA3"/>
    <mergeCell ref="DX3:DY3"/>
    <mergeCell ref="CI3:CJ3"/>
    <mergeCell ref="CK3:CL3"/>
    <mergeCell ref="CQ3:CR3"/>
    <mergeCell ref="CS3:CT3"/>
    <mergeCell ref="CU3:CV3"/>
    <mergeCell ref="CW3:CX3"/>
    <mergeCell ref="DC3:DD3"/>
    <mergeCell ref="DE3:DF3"/>
    <mergeCell ref="DI3:DJ3"/>
    <mergeCell ref="DK3:DL3"/>
    <mergeCell ref="DV3:DW3"/>
    <mergeCell ref="DM3:DN3"/>
    <mergeCell ref="CE2:CM2"/>
    <mergeCell ref="BB2:BL2"/>
    <mergeCell ref="AV2:BA2"/>
    <mergeCell ref="AY3:BA3"/>
    <mergeCell ref="BB3:BD3"/>
    <mergeCell ref="CB2:CD3"/>
  </mergeCells>
  <conditionalFormatting sqref="ES60:ES68">
    <cfRule type="duplicateValues" dxfId="9" priority="27"/>
  </conditionalFormatting>
  <pageMargins left="0.7" right="0.7" top="0.75" bottom="0.75" header="0.3" footer="0.3"/>
  <pageSetup paperSize="9" scale="14" orientation="landscape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1">
    <tabColor theme="8" tint="-0.249977111117893"/>
    <pageSetUpPr fitToPage="1"/>
  </sheetPr>
  <dimension ref="A1:ET88"/>
  <sheetViews>
    <sheetView zoomScale="85" zoomScaleNormal="85" workbookViewId="0">
      <pane xSplit="3" ySplit="5" topLeftCell="AQ6" activePane="bottomRight" state="frozen"/>
      <selection activeCell="B1" sqref="B1:G1"/>
      <selection pane="topRight" activeCell="B1" sqref="B1:G1"/>
      <selection pane="bottomLeft" activeCell="B1" sqref="B1:G1"/>
      <selection pane="bottomRight" activeCell="BS8" sqref="BS8"/>
    </sheetView>
  </sheetViews>
  <sheetFormatPr defaultColWidth="9.140625" defaultRowHeight="15"/>
  <cols>
    <col min="1" max="1" width="5.42578125" bestFit="1" customWidth="1"/>
    <col min="2" max="2" width="6.140625" style="53" bestFit="1" customWidth="1"/>
    <col min="3" max="3" width="31.140625" style="53" bestFit="1" customWidth="1"/>
    <col min="4" max="7" width="5.28515625" customWidth="1"/>
    <col min="8" max="8" width="9.28515625" customWidth="1"/>
    <col min="9" max="10" width="5.28515625" customWidth="1"/>
    <col min="11" max="15" width="8" customWidth="1"/>
    <col min="16" max="16" width="5.28515625" customWidth="1"/>
    <col min="17" max="17" width="6.28515625" customWidth="1"/>
    <col min="18" max="18" width="3.28515625" customWidth="1"/>
    <col min="19" max="19" width="5.28515625" customWidth="1"/>
    <col min="20" max="20" width="5.42578125" customWidth="1"/>
    <col min="21" max="22" width="5.28515625" customWidth="1"/>
    <col min="23" max="23" width="7.85546875" customWidth="1"/>
    <col min="24" max="24" width="27.85546875" customWidth="1"/>
    <col min="25" max="25" width="8.85546875" customWidth="1"/>
    <col min="26" max="26" width="8.28515625" hidden="1" customWidth="1"/>
    <col min="27" max="27" width="9.85546875" hidden="1" customWidth="1"/>
    <col min="28" max="28" width="5.28515625" customWidth="1"/>
    <col min="29" max="30" width="5.28515625" hidden="1" customWidth="1"/>
    <col min="31" max="31" width="5.28515625" customWidth="1"/>
    <col min="32" max="33" width="5.28515625" hidden="1" customWidth="1"/>
    <col min="34" max="35" width="5.28515625" customWidth="1"/>
    <col min="36" max="36" width="5.28515625" hidden="1" customWidth="1"/>
    <col min="37" max="37" width="6.28515625" customWidth="1"/>
    <col min="38" max="38" width="5.28515625" customWidth="1"/>
    <col min="39" max="39" width="5.28515625" hidden="1" customWidth="1"/>
    <col min="40" max="40" width="6.42578125" customWidth="1"/>
    <col min="41" max="41" width="5.28515625" customWidth="1"/>
    <col min="42" max="42" width="5.28515625" hidden="1" customWidth="1"/>
    <col min="43" max="44" width="5.28515625" customWidth="1"/>
    <col min="45" max="45" width="5.28515625" hidden="1" customWidth="1"/>
    <col min="46" max="46" width="5.28515625" customWidth="1"/>
    <col min="47" max="47" width="5.7109375" customWidth="1"/>
    <col min="48" max="48" width="5.28515625" customWidth="1"/>
    <col min="49" max="49" width="5.7109375" customWidth="1"/>
    <col min="50" max="51" width="5.28515625" customWidth="1"/>
    <col min="52" max="52" width="5.85546875" customWidth="1"/>
    <col min="53" max="55" width="5.28515625" customWidth="1"/>
    <col min="56" max="56" width="5.28515625" hidden="1" customWidth="1"/>
    <col min="57" max="58" width="5.28515625" customWidth="1"/>
    <col min="59" max="59" width="5.28515625" hidden="1" customWidth="1"/>
    <col min="60" max="61" width="5.28515625" customWidth="1"/>
    <col min="62" max="62" width="5.28515625" hidden="1" customWidth="1"/>
    <col min="63" max="64" width="5.28515625" customWidth="1"/>
    <col min="65" max="70" width="5.28515625" hidden="1" customWidth="1"/>
    <col min="71" max="71" width="5.28515625" customWidth="1"/>
    <col min="72" max="72" width="5.28515625" hidden="1" customWidth="1"/>
    <col min="73" max="74" width="5.28515625" customWidth="1"/>
    <col min="75" max="83" width="5.28515625" hidden="1" customWidth="1"/>
    <col min="84" max="84" width="5.28515625" customWidth="1"/>
    <col min="85" max="85" width="5.28515625" hidden="1" customWidth="1"/>
    <col min="86" max="86" width="32" hidden="1" customWidth="1"/>
    <col min="87" max="87" width="5.7109375" customWidth="1"/>
    <col min="88" max="88" width="5.7109375" hidden="1" customWidth="1"/>
    <col min="89" max="90" width="5.7109375" customWidth="1"/>
    <col min="91" max="91" width="10.140625" customWidth="1"/>
    <col min="92" max="93" width="5.7109375" customWidth="1"/>
    <col min="94" max="94" width="7.7109375" customWidth="1"/>
    <col min="95" max="95" width="6.42578125" hidden="1" customWidth="1"/>
    <col min="96" max="96" width="4.5703125" hidden="1" customWidth="1"/>
    <col min="97" max="97" width="6.42578125" hidden="1" customWidth="1"/>
    <col min="98" max="98" width="4.85546875" hidden="1" customWidth="1"/>
    <col min="99" max="99" width="6.5703125" hidden="1" customWidth="1"/>
    <col min="100" max="100" width="5.42578125" hidden="1" customWidth="1"/>
    <col min="101" max="101" width="6.42578125" hidden="1" customWidth="1"/>
    <col min="102" max="110" width="4.85546875" hidden="1" customWidth="1"/>
    <col min="111" max="111" width="7.42578125" hidden="1" customWidth="1"/>
    <col min="112" max="121" width="6.42578125" hidden="1" customWidth="1"/>
    <col min="122" max="122" width="47.28515625" hidden="1" customWidth="1"/>
    <col min="123" max="125" width="6.42578125" hidden="1" customWidth="1"/>
    <col min="126" max="126" width="6.42578125" customWidth="1"/>
    <col min="127" max="127" width="6.42578125" hidden="1" customWidth="1"/>
    <col min="128" max="137" width="5.7109375" customWidth="1"/>
    <col min="138" max="138" width="8.140625" customWidth="1"/>
    <col min="139" max="139" width="16" bestFit="1" customWidth="1"/>
    <col min="140" max="140" width="10.7109375" customWidth="1"/>
    <col min="141" max="141" width="11.5703125" bestFit="1" customWidth="1"/>
    <col min="147" max="147" width="3.5703125" customWidth="1"/>
    <col min="148" max="148" width="6.85546875" bestFit="1" customWidth="1"/>
    <col min="149" max="149" width="31.140625" bestFit="1" customWidth="1"/>
    <col min="150" max="150" width="20.140625" bestFit="1" customWidth="1"/>
    <col min="151" max="151" width="3.7109375" customWidth="1"/>
  </cols>
  <sheetData>
    <row r="1" spans="1:150" ht="13.5" customHeight="1" thickBot="1"/>
    <row r="2" spans="1:150" ht="15" customHeight="1">
      <c r="B2" s="19" t="s">
        <v>0</v>
      </c>
      <c r="C2" s="54" t="s">
        <v>305</v>
      </c>
      <c r="D2" s="782" t="s">
        <v>2</v>
      </c>
      <c r="E2" s="782"/>
      <c r="F2" s="782"/>
      <c r="G2" s="782"/>
      <c r="H2" s="782"/>
      <c r="I2" s="782"/>
      <c r="J2" s="782"/>
      <c r="K2" s="782"/>
      <c r="L2" s="782"/>
      <c r="M2" s="782"/>
      <c r="N2" s="782"/>
      <c r="O2" s="782"/>
      <c r="P2" s="782"/>
      <c r="Q2" s="782"/>
      <c r="R2" s="782"/>
      <c r="S2" s="782"/>
      <c r="T2" s="782"/>
      <c r="U2" s="782"/>
      <c r="V2" s="782"/>
      <c r="W2" s="782"/>
      <c r="X2" s="782"/>
      <c r="Y2" s="769" t="s">
        <v>3</v>
      </c>
      <c r="Z2" s="770"/>
      <c r="AA2" s="770"/>
      <c r="AB2" s="770"/>
      <c r="AC2" s="770"/>
      <c r="AD2" s="770"/>
      <c r="AE2" s="770"/>
      <c r="AF2" s="770"/>
      <c r="AG2" s="771"/>
      <c r="AH2" s="671" t="s">
        <v>4</v>
      </c>
      <c r="AI2" s="671"/>
      <c r="AJ2" s="671"/>
      <c r="AK2" s="671"/>
      <c r="AL2" s="671"/>
      <c r="AM2" s="671"/>
      <c r="AN2" s="671"/>
      <c r="AO2" s="671"/>
      <c r="AP2" s="671"/>
      <c r="AQ2" s="671"/>
      <c r="AR2" s="671"/>
      <c r="AS2" s="671"/>
      <c r="AT2" s="671"/>
      <c r="AU2" s="671"/>
      <c r="AV2" s="764" t="s">
        <v>5</v>
      </c>
      <c r="AW2" s="764"/>
      <c r="AX2" s="764"/>
      <c r="AY2" s="764"/>
      <c r="AZ2" s="764"/>
      <c r="BA2" s="764"/>
      <c r="BB2" s="765" t="s">
        <v>6</v>
      </c>
      <c r="BC2" s="765"/>
      <c r="BD2" s="765"/>
      <c r="BE2" s="765"/>
      <c r="BF2" s="765"/>
      <c r="BG2" s="765"/>
      <c r="BH2" s="765"/>
      <c r="BI2" s="765"/>
      <c r="BJ2" s="765"/>
      <c r="BK2" s="765"/>
      <c r="BL2" s="765"/>
      <c r="BM2" s="671" t="s">
        <v>7</v>
      </c>
      <c r="BN2" s="671"/>
      <c r="BO2" s="671"/>
      <c r="BP2" s="811" t="s">
        <v>8</v>
      </c>
      <c r="BQ2" s="812"/>
      <c r="BR2" s="812"/>
      <c r="BS2" s="812"/>
      <c r="BT2" s="812"/>
      <c r="BU2" s="812"/>
      <c r="BV2" s="812"/>
      <c r="BW2" s="812"/>
      <c r="BX2" s="812"/>
      <c r="BY2" s="812"/>
      <c r="BZ2" s="812"/>
      <c r="CA2" s="813"/>
      <c r="CB2" s="671" t="s">
        <v>528</v>
      </c>
      <c r="CC2" s="671"/>
      <c r="CD2" s="671"/>
      <c r="CE2" s="739" t="s">
        <v>9</v>
      </c>
      <c r="CF2" s="740"/>
      <c r="CG2" s="740"/>
      <c r="CH2" s="740"/>
      <c r="CI2" s="740"/>
      <c r="CJ2" s="740"/>
      <c r="CK2" s="740"/>
      <c r="CL2" s="740"/>
      <c r="CM2" s="740"/>
      <c r="CN2" s="740" t="s">
        <v>404</v>
      </c>
      <c r="CO2" s="741"/>
      <c r="CP2" s="780" t="s">
        <v>223</v>
      </c>
      <c r="CQ2" s="764" t="s">
        <v>10</v>
      </c>
      <c r="CR2" s="764"/>
      <c r="CS2" s="764"/>
      <c r="CT2" s="764"/>
      <c r="CU2" s="764"/>
      <c r="CV2" s="764"/>
      <c r="CW2" s="764"/>
      <c r="CX2" s="764"/>
      <c r="CY2" s="764"/>
      <c r="CZ2" s="764"/>
      <c r="DA2" s="764"/>
      <c r="DB2" s="764"/>
      <c r="DC2" s="764"/>
      <c r="DD2" s="764"/>
      <c r="DE2" s="764"/>
      <c r="DF2" s="764"/>
      <c r="DG2" s="764"/>
      <c r="DH2" s="764"/>
      <c r="DI2" s="764"/>
      <c r="DJ2" s="764"/>
      <c r="DK2" s="764"/>
      <c r="DL2" s="764"/>
      <c r="DM2" s="764"/>
      <c r="DN2" s="764"/>
      <c r="DO2" s="764"/>
      <c r="DP2" s="764"/>
      <c r="DQ2" s="764"/>
      <c r="DR2" s="764"/>
      <c r="DS2" s="815" t="s">
        <v>256</v>
      </c>
      <c r="DT2" s="817"/>
      <c r="DU2" s="817"/>
      <c r="DV2" s="817"/>
      <c r="DW2" s="817"/>
      <c r="DX2" s="817"/>
      <c r="DY2" s="817"/>
      <c r="DZ2" s="817"/>
      <c r="EA2" s="817"/>
      <c r="EB2" s="817"/>
      <c r="EC2" s="817"/>
      <c r="ED2" s="817"/>
      <c r="EE2" s="817"/>
      <c r="EF2" s="817"/>
      <c r="EG2" s="817"/>
      <c r="EH2" s="816"/>
      <c r="EI2" s="781" t="s">
        <v>257</v>
      </c>
      <c r="EJ2" s="814" t="s">
        <v>236</v>
      </c>
      <c r="EK2" s="814"/>
      <c r="ER2" s="14" t="s">
        <v>0</v>
      </c>
      <c r="ES2" s="772" t="s">
        <v>1</v>
      </c>
      <c r="ET2" s="773"/>
    </row>
    <row r="3" spans="1:150" ht="60" customHeight="1">
      <c r="B3" s="55">
        <f>'Raipur-1'!B3</f>
        <v>46262</v>
      </c>
      <c r="C3" s="51" t="s">
        <v>314</v>
      </c>
      <c r="D3" s="764" t="s">
        <v>333</v>
      </c>
      <c r="E3" s="764"/>
      <c r="F3" s="764"/>
      <c r="G3" s="768" t="s">
        <v>547</v>
      </c>
      <c r="H3" s="768"/>
      <c r="I3" s="768"/>
      <c r="J3" s="795" t="s">
        <v>800</v>
      </c>
      <c r="K3" s="796"/>
      <c r="L3" s="797"/>
      <c r="M3" s="795" t="s">
        <v>512</v>
      </c>
      <c r="N3" s="796"/>
      <c r="O3" s="797"/>
      <c r="P3" s="774" t="s">
        <v>567</v>
      </c>
      <c r="Q3" s="774"/>
      <c r="R3" s="774"/>
      <c r="S3" s="768" t="s">
        <v>568</v>
      </c>
      <c r="T3" s="768"/>
      <c r="U3" s="768"/>
      <c r="V3" s="775" t="s">
        <v>569</v>
      </c>
      <c r="W3" s="776"/>
      <c r="X3" s="776"/>
      <c r="Y3" s="933" t="s">
        <v>456</v>
      </c>
      <c r="Z3" s="934"/>
      <c r="AA3" s="935"/>
      <c r="AB3" s="777" t="s">
        <v>1056</v>
      </c>
      <c r="AC3" s="777"/>
      <c r="AD3" s="777"/>
      <c r="AE3" s="936" t="s">
        <v>501</v>
      </c>
      <c r="AF3" s="936"/>
      <c r="AG3" s="936"/>
      <c r="AH3" s="779" t="s">
        <v>335</v>
      </c>
      <c r="AI3" s="779"/>
      <c r="AJ3" s="779"/>
      <c r="AK3" s="764" t="s">
        <v>336</v>
      </c>
      <c r="AL3" s="764"/>
      <c r="AM3" s="764"/>
      <c r="AN3" s="766" t="s">
        <v>337</v>
      </c>
      <c r="AO3" s="766"/>
      <c r="AP3" s="766"/>
      <c r="AQ3" s="767" t="s">
        <v>338</v>
      </c>
      <c r="AR3" s="767"/>
      <c r="AS3" s="767"/>
      <c r="AT3" s="45" t="s">
        <v>523</v>
      </c>
      <c r="AU3" s="45" t="s">
        <v>339</v>
      </c>
      <c r="AV3" s="768" t="s">
        <v>340</v>
      </c>
      <c r="AW3" s="768"/>
      <c r="AX3" s="768"/>
      <c r="AY3" s="788" t="s">
        <v>12</v>
      </c>
      <c r="AZ3" s="788"/>
      <c r="BA3" s="788"/>
      <c r="BB3" s="789" t="s">
        <v>341</v>
      </c>
      <c r="BC3" s="789"/>
      <c r="BD3" s="789"/>
      <c r="BE3" s="671" t="s">
        <v>342</v>
      </c>
      <c r="BF3" s="671"/>
      <c r="BG3" s="671"/>
      <c r="BH3" s="767" t="s">
        <v>343</v>
      </c>
      <c r="BI3" s="767"/>
      <c r="BJ3" s="767"/>
      <c r="BK3" s="46" t="s">
        <v>254</v>
      </c>
      <c r="BL3" s="46" t="s">
        <v>344</v>
      </c>
      <c r="BM3" s="671"/>
      <c r="BN3" s="671"/>
      <c r="BO3" s="671"/>
      <c r="BP3" s="790" t="s">
        <v>345</v>
      </c>
      <c r="BQ3" s="790"/>
      <c r="BR3" s="790"/>
      <c r="BS3" s="767" t="s">
        <v>255</v>
      </c>
      <c r="BT3" s="767"/>
      <c r="BU3" s="767"/>
      <c r="BV3" s="791" t="s">
        <v>346</v>
      </c>
      <c r="BW3" s="791"/>
      <c r="BX3" s="791"/>
      <c r="BY3" s="719" t="s">
        <v>13</v>
      </c>
      <c r="BZ3" s="719"/>
      <c r="CA3" s="719"/>
      <c r="CB3" s="671"/>
      <c r="CC3" s="671"/>
      <c r="CD3" s="671"/>
      <c r="CE3" s="671" t="s">
        <v>260</v>
      </c>
      <c r="CF3" s="671"/>
      <c r="CG3" s="671"/>
      <c r="CH3" s="314" t="s">
        <v>435</v>
      </c>
      <c r="CI3" s="719" t="s">
        <v>347</v>
      </c>
      <c r="CJ3" s="719"/>
      <c r="CK3" s="672" t="s">
        <v>348</v>
      </c>
      <c r="CL3" s="672"/>
      <c r="CM3" s="47" t="s">
        <v>515</v>
      </c>
      <c r="CN3" s="47" t="s">
        <v>221</v>
      </c>
      <c r="CO3" s="15" t="s">
        <v>222</v>
      </c>
      <c r="CP3" s="780"/>
      <c r="CQ3" s="786" t="s">
        <v>349</v>
      </c>
      <c r="CR3" s="786"/>
      <c r="CS3" s="671" t="s">
        <v>350</v>
      </c>
      <c r="CT3" s="671"/>
      <c r="CU3" s="719" t="s">
        <v>351</v>
      </c>
      <c r="CV3" s="719"/>
      <c r="CW3" s="787" t="s">
        <v>352</v>
      </c>
      <c r="CX3" s="787"/>
      <c r="CY3" s="804" t="s">
        <v>360</v>
      </c>
      <c r="CZ3" s="805"/>
      <c r="DA3" s="804" t="s">
        <v>361</v>
      </c>
      <c r="DB3" s="805"/>
      <c r="DC3" s="769" t="s">
        <v>774</v>
      </c>
      <c r="DD3" s="771"/>
      <c r="DE3" s="769" t="s">
        <v>775</v>
      </c>
      <c r="DF3" s="771"/>
      <c r="DG3" s="768" t="s">
        <v>353</v>
      </c>
      <c r="DH3" s="768"/>
      <c r="DI3" s="815" t="s">
        <v>418</v>
      </c>
      <c r="DJ3" s="816"/>
      <c r="DK3" s="815" t="s">
        <v>419</v>
      </c>
      <c r="DL3" s="816"/>
      <c r="DM3" s="815" t="s">
        <v>420</v>
      </c>
      <c r="DN3" s="816"/>
      <c r="DO3" s="818" t="s">
        <v>776</v>
      </c>
      <c r="DP3" s="819"/>
      <c r="DQ3" s="820"/>
      <c r="DR3" s="56" t="s">
        <v>354</v>
      </c>
      <c r="DS3" s="880" t="s">
        <v>454</v>
      </c>
      <c r="DT3" s="881"/>
      <c r="DU3" s="882"/>
      <c r="DV3" s="821" t="s">
        <v>1064</v>
      </c>
      <c r="DW3" s="822"/>
      <c r="DX3" s="672" t="s">
        <v>245</v>
      </c>
      <c r="DY3" s="672"/>
      <c r="DZ3" s="764" t="s">
        <v>245</v>
      </c>
      <c r="EA3" s="764"/>
      <c r="EB3" s="790" t="s">
        <v>1060</v>
      </c>
      <c r="EC3" s="790"/>
      <c r="ED3" s="793" t="s">
        <v>280</v>
      </c>
      <c r="EE3" s="793"/>
      <c r="EF3" s="793" t="s">
        <v>559</v>
      </c>
      <c r="EG3" s="793"/>
      <c r="EH3" s="57" t="s">
        <v>279</v>
      </c>
      <c r="EI3" s="781"/>
      <c r="EJ3" s="794" t="s">
        <v>265</v>
      </c>
      <c r="EK3" s="794"/>
      <c r="ER3" s="55">
        <f>B3</f>
        <v>46262</v>
      </c>
      <c r="ES3" s="783" t="s">
        <v>11</v>
      </c>
      <c r="ET3" s="784"/>
    </row>
    <row r="4" spans="1:150" ht="51">
      <c r="B4" s="73" t="s">
        <v>14</v>
      </c>
      <c r="C4" s="73" t="s">
        <v>15</v>
      </c>
      <c r="D4" s="74" t="s">
        <v>239</v>
      </c>
      <c r="E4" s="75" t="s">
        <v>111</v>
      </c>
      <c r="F4" s="76" t="s">
        <v>231</v>
      </c>
      <c r="G4" s="74" t="s">
        <v>239</v>
      </c>
      <c r="H4" s="75" t="s">
        <v>111</v>
      </c>
      <c r="I4" s="76" t="s">
        <v>231</v>
      </c>
      <c r="J4" s="323" t="s">
        <v>443</v>
      </c>
      <c r="K4" s="75" t="s">
        <v>444</v>
      </c>
      <c r="L4" s="76" t="s">
        <v>231</v>
      </c>
      <c r="M4" s="323" t="s">
        <v>443</v>
      </c>
      <c r="N4" s="75" t="s">
        <v>444</v>
      </c>
      <c r="O4" s="76" t="s">
        <v>231</v>
      </c>
      <c r="P4" s="323" t="s">
        <v>443</v>
      </c>
      <c r="Q4" s="75" t="s">
        <v>111</v>
      </c>
      <c r="R4" s="76" t="s">
        <v>231</v>
      </c>
      <c r="S4" s="323" t="s">
        <v>443</v>
      </c>
      <c r="T4" s="75" t="s">
        <v>111</v>
      </c>
      <c r="U4" s="76" t="s">
        <v>231</v>
      </c>
      <c r="V4" s="323" t="s">
        <v>443</v>
      </c>
      <c r="W4" s="75" t="s">
        <v>111</v>
      </c>
      <c r="X4" s="76" t="s">
        <v>231</v>
      </c>
      <c r="Y4" s="76" t="s">
        <v>16</v>
      </c>
      <c r="Z4" s="76" t="s">
        <v>242</v>
      </c>
      <c r="AA4" s="76" t="s">
        <v>157</v>
      </c>
      <c r="AB4" s="77" t="s">
        <v>16</v>
      </c>
      <c r="AC4" s="78" t="s">
        <v>242</v>
      </c>
      <c r="AD4" s="76" t="s">
        <v>263</v>
      </c>
      <c r="AE4" s="353" t="s">
        <v>16</v>
      </c>
      <c r="AF4" s="353" t="s">
        <v>242</v>
      </c>
      <c r="AG4" s="353" t="s">
        <v>263</v>
      </c>
      <c r="AH4" s="74" t="s">
        <v>239</v>
      </c>
      <c r="AI4" s="79" t="s">
        <v>111</v>
      </c>
      <c r="AJ4" s="76" t="s">
        <v>219</v>
      </c>
      <c r="AK4" s="74" t="s">
        <v>239</v>
      </c>
      <c r="AL4" s="79" t="s">
        <v>111</v>
      </c>
      <c r="AM4" s="76" t="s">
        <v>219</v>
      </c>
      <c r="AN4" s="74" t="s">
        <v>239</v>
      </c>
      <c r="AO4" s="79" t="s">
        <v>111</v>
      </c>
      <c r="AP4" s="76" t="s">
        <v>219</v>
      </c>
      <c r="AQ4" s="74" t="s">
        <v>239</v>
      </c>
      <c r="AR4" s="79" t="s">
        <v>111</v>
      </c>
      <c r="AS4" s="76" t="s">
        <v>219</v>
      </c>
      <c r="AT4" s="385" t="s">
        <v>99</v>
      </c>
      <c r="AU4" s="80" t="s">
        <v>99</v>
      </c>
      <c r="AV4" s="77" t="s">
        <v>16</v>
      </c>
      <c r="AW4" s="78" t="s">
        <v>242</v>
      </c>
      <c r="AX4" s="76" t="s">
        <v>262</v>
      </c>
      <c r="AY4" s="77" t="s">
        <v>16</v>
      </c>
      <c r="AZ4" s="78" t="s">
        <v>242</v>
      </c>
      <c r="BA4" s="76" t="s">
        <v>262</v>
      </c>
      <c r="BB4" s="74" t="s">
        <v>239</v>
      </c>
      <c r="BC4" s="79" t="s">
        <v>111</v>
      </c>
      <c r="BD4" s="76" t="s">
        <v>219</v>
      </c>
      <c r="BE4" s="74" t="s">
        <v>239</v>
      </c>
      <c r="BF4" s="79" t="s">
        <v>111</v>
      </c>
      <c r="BG4" s="76" t="s">
        <v>219</v>
      </c>
      <c r="BH4" s="74" t="s">
        <v>239</v>
      </c>
      <c r="BI4" s="79" t="s">
        <v>111</v>
      </c>
      <c r="BJ4" s="76" t="s">
        <v>219</v>
      </c>
      <c r="BK4" s="385" t="s">
        <v>99</v>
      </c>
      <c r="BL4" s="80" t="s">
        <v>99</v>
      </c>
      <c r="BM4" s="74" t="s">
        <v>239</v>
      </c>
      <c r="BN4" s="79" t="s">
        <v>111</v>
      </c>
      <c r="BO4" s="76" t="s">
        <v>219</v>
      </c>
      <c r="BP4" s="81" t="s">
        <v>239</v>
      </c>
      <c r="BQ4" s="79" t="s">
        <v>111</v>
      </c>
      <c r="BR4" s="76" t="s">
        <v>219</v>
      </c>
      <c r="BS4" s="82" t="s">
        <v>421</v>
      </c>
      <c r="BT4" s="83" t="s">
        <v>234</v>
      </c>
      <c r="BU4" s="76" t="s">
        <v>262</v>
      </c>
      <c r="BV4" s="156" t="s">
        <v>422</v>
      </c>
      <c r="BW4" s="83" t="s">
        <v>234</v>
      </c>
      <c r="BX4" s="76" t="s">
        <v>262</v>
      </c>
      <c r="BY4" s="77" t="s">
        <v>422</v>
      </c>
      <c r="BZ4" s="83" t="s">
        <v>234</v>
      </c>
      <c r="CA4" s="76" t="s">
        <v>262</v>
      </c>
      <c r="CB4" s="74" t="s">
        <v>522</v>
      </c>
      <c r="CC4" s="79" t="s">
        <v>234</v>
      </c>
      <c r="CD4" s="76" t="s">
        <v>157</v>
      </c>
      <c r="CE4" s="169" t="s">
        <v>16</v>
      </c>
      <c r="CF4" s="169" t="s">
        <v>111</v>
      </c>
      <c r="CG4" s="169" t="s">
        <v>219</v>
      </c>
      <c r="CH4" s="169" t="s">
        <v>219</v>
      </c>
      <c r="CI4" s="169" t="s">
        <v>238</v>
      </c>
      <c r="CJ4" s="169" t="s">
        <v>219</v>
      </c>
      <c r="CK4" s="169" t="s">
        <v>238</v>
      </c>
      <c r="CL4" s="169" t="s">
        <v>219</v>
      </c>
      <c r="CM4" s="370" t="s">
        <v>238</v>
      </c>
      <c r="CN4" s="169" t="s">
        <v>235</v>
      </c>
      <c r="CO4" s="169" t="s">
        <v>235</v>
      </c>
      <c r="CP4" s="86" t="s">
        <v>17</v>
      </c>
      <c r="CQ4" s="77" t="s">
        <v>16</v>
      </c>
      <c r="CR4" s="87" t="s">
        <v>18</v>
      </c>
      <c r="CS4" s="77" t="s">
        <v>16</v>
      </c>
      <c r="CT4" s="87" t="s">
        <v>18</v>
      </c>
      <c r="CU4" s="77" t="s">
        <v>16</v>
      </c>
      <c r="CV4" s="87" t="s">
        <v>18</v>
      </c>
      <c r="CW4" s="77" t="s">
        <v>16</v>
      </c>
      <c r="CX4" s="87" t="s">
        <v>18</v>
      </c>
      <c r="CY4" s="77" t="s">
        <v>16</v>
      </c>
      <c r="CZ4" s="87" t="s">
        <v>18</v>
      </c>
      <c r="DA4" s="77" t="s">
        <v>16</v>
      </c>
      <c r="DB4" s="87" t="s">
        <v>18</v>
      </c>
      <c r="DC4" s="77" t="s">
        <v>16</v>
      </c>
      <c r="DD4" s="87" t="s">
        <v>18</v>
      </c>
      <c r="DE4" s="77" t="s">
        <v>16</v>
      </c>
      <c r="DF4" s="87" t="s">
        <v>18</v>
      </c>
      <c r="DG4" s="77" t="s">
        <v>16</v>
      </c>
      <c r="DH4" s="87" t="s">
        <v>18</v>
      </c>
      <c r="DI4" s="77" t="s">
        <v>16</v>
      </c>
      <c r="DJ4" s="87" t="s">
        <v>18</v>
      </c>
      <c r="DK4" s="77" t="s">
        <v>16</v>
      </c>
      <c r="DL4" s="87" t="s">
        <v>18</v>
      </c>
      <c r="DM4" s="77" t="s">
        <v>16</v>
      </c>
      <c r="DN4" s="87" t="s">
        <v>18</v>
      </c>
      <c r="DO4" s="77" t="s">
        <v>16</v>
      </c>
      <c r="DP4" s="87" t="s">
        <v>277</v>
      </c>
      <c r="DQ4" s="76" t="s">
        <v>278</v>
      </c>
      <c r="DR4" s="85" t="s">
        <v>19</v>
      </c>
      <c r="DS4" s="85" t="s">
        <v>16</v>
      </c>
      <c r="DT4" s="85" t="s">
        <v>160</v>
      </c>
      <c r="DU4" s="85" t="s">
        <v>157</v>
      </c>
      <c r="DV4" s="85" t="s">
        <v>16</v>
      </c>
      <c r="DW4" s="85" t="s">
        <v>157</v>
      </c>
      <c r="DX4" s="88" t="s">
        <v>159</v>
      </c>
      <c r="DY4" s="76" t="s">
        <v>526</v>
      </c>
      <c r="DZ4" s="313" t="s">
        <v>522</v>
      </c>
      <c r="EA4" s="76" t="s">
        <v>527</v>
      </c>
      <c r="EB4" s="313" t="s">
        <v>522</v>
      </c>
      <c r="EC4" s="76" t="s">
        <v>527</v>
      </c>
      <c r="ED4" s="89" t="s">
        <v>16</v>
      </c>
      <c r="EE4" s="76" t="s">
        <v>264</v>
      </c>
      <c r="EF4" s="89" t="s">
        <v>16</v>
      </c>
      <c r="EG4" s="76" t="s">
        <v>264</v>
      </c>
      <c r="EH4" s="100" t="s">
        <v>20</v>
      </c>
      <c r="EI4" s="103" t="s">
        <v>258</v>
      </c>
      <c r="EJ4" s="52" t="s">
        <v>217</v>
      </c>
      <c r="EK4" s="58" t="s">
        <v>218</v>
      </c>
      <c r="ER4" s="91" t="s">
        <v>14</v>
      </c>
      <c r="ES4" s="92" t="s">
        <v>15</v>
      </c>
      <c r="ET4" s="93" t="s">
        <v>109</v>
      </c>
    </row>
    <row r="5" spans="1:150" ht="15" hidden="1" customHeight="1">
      <c r="B5" s="94" t="str">
        <f>B4</f>
        <v>Sr. No.</v>
      </c>
      <c r="C5" s="94" t="str">
        <f>C4</f>
        <v>DISTRIBUTOR NAME</v>
      </c>
      <c r="D5" s="94" t="str">
        <f>$D$2&amp;"//"&amp;$D$3&amp;"//"&amp;D4</f>
        <v>GAIA MILK //TM 500 ML// Crt</v>
      </c>
      <c r="E5" s="94" t="str">
        <f>$D$2&amp;"//"&amp;$D$3&amp;"//"&amp;E4</f>
        <v>GAIA MILK //TM 500 ML//Pkt</v>
      </c>
      <c r="F5" s="94" t="str">
        <f>$D$2&amp;"//"&amp;$D$3&amp;"//"&amp;F4</f>
        <v>GAIA MILK //TM 500 ML//Free
Pkt</v>
      </c>
      <c r="G5" s="94" t="str">
        <f>$D$2&amp;"//"&amp;$G$3&amp;"//"&amp;G4</f>
        <v>GAIA MILK //CM 500 ML// Crt</v>
      </c>
      <c r="H5" s="94" t="str">
        <f>$D$2&amp;"//"&amp;$G$3&amp;"//"&amp;H4</f>
        <v>GAIA MILK //CM 500 ML//Pkt</v>
      </c>
      <c r="I5" s="94" t="str">
        <f>$D$2&amp;"//"&amp;$G$3&amp;"//"&amp;I4</f>
        <v>GAIA MILK //CM 500 ML//Free
Pkt</v>
      </c>
      <c r="J5" s="94" t="str">
        <f>$D$2&amp;"//"&amp;$J$3&amp;"//"&amp;J4</f>
        <v>GAIA MILK //Maxx UHT 110 ml//CBX</v>
      </c>
      <c r="K5" s="94" t="str">
        <f>$D$2&amp;"//"&amp;$J$3&amp;"//"&amp;K4</f>
        <v>GAIA MILK //Maxx UHT 110 ml//Pc</v>
      </c>
      <c r="L5" s="94" t="str">
        <f>$D$2&amp;"//"&amp;$J$3&amp;"//"&amp;L4</f>
        <v>GAIA MILK //Maxx UHT 110 ml//Free
Pkt</v>
      </c>
      <c r="M5" s="94" t="str">
        <f>$D$2&amp;"//"&amp;$M$3&amp;"//"&amp;M4</f>
        <v>GAIA MILK //Gaia Maxx UHT 400ml//CBX</v>
      </c>
      <c r="N5" s="94" t="str">
        <f>$D$2&amp;"//"&amp;$M$3&amp;"//"&amp;N4</f>
        <v>GAIA MILK //Gaia Maxx UHT 400ml//Pc</v>
      </c>
      <c r="O5" s="94" t="str">
        <f>$D$2&amp;"//"&amp;$M$3&amp;"//"&amp;O4</f>
        <v>GAIA MILK //Gaia Maxx UHT 400ml//Free
Pkt</v>
      </c>
      <c r="P5" s="94" t="str">
        <f>$D$2&amp;"//"&amp;$P$3&amp;"//"&amp;P4</f>
        <v>GAIA MILK //Gaia Premium Milk UHT Tetra Pack 1 Ltr//CBX</v>
      </c>
      <c r="Q5" s="94" t="str">
        <f>$D$2&amp;"//"&amp;$P$3&amp;"//"&amp;Q4</f>
        <v>GAIA MILK //Gaia Premium Milk UHT Tetra Pack 1 Ltr//Pkt</v>
      </c>
      <c r="R5" s="94" t="str">
        <f>$D$2&amp;"//"&amp;$P$3&amp;"//"&amp;R4</f>
        <v>GAIA MILK //Gaia Premium Milk UHT Tetra Pack 1 Ltr//Free
Pkt</v>
      </c>
      <c r="S5" s="94" t="str">
        <f>$D$2&amp;"//"&amp;$S$3&amp;"//"&amp;S4</f>
        <v>GAIA MILK //Gaia Lite Milk UHT Tetra Pack 1Ltr//CBX</v>
      </c>
      <c r="T5" s="94" t="str">
        <f>$D$2&amp;"//"&amp;$S$3&amp;"//"&amp;T4</f>
        <v>GAIA MILK //Gaia Lite Milk UHT Tetra Pack 1Ltr//Pkt</v>
      </c>
      <c r="U5" s="94" t="str">
        <f>$D$2&amp;"//"&amp;$S$3&amp;"//"&amp;U4</f>
        <v>GAIA MILK //Gaia Lite Milk UHT Tetra Pack 1Ltr//Free
Pkt</v>
      </c>
      <c r="V5" s="94" t="str">
        <f>$D$2&amp;"//"&amp;$V$3&amp;"//"&amp;V4</f>
        <v>GAIA MILK //Gaia Gold Milk UHT Tetra Pack 1Ltr//CBX</v>
      </c>
      <c r="W5" s="94" t="str">
        <f>$D$2&amp;"//"&amp;$V$3&amp;"//"&amp;W4</f>
        <v>GAIA MILK //Gaia Gold Milk UHT Tetra Pack 1Ltr//Pkt</v>
      </c>
      <c r="X5" s="94" t="str">
        <f>$D$2&amp;"//"&amp;$V$3&amp;"//"&amp;X4</f>
        <v>GAIA MILK //Gaia Gold Milk UHT Tetra Pack 1Ltr//Free
Pkt</v>
      </c>
      <c r="Y5" s="94" t="str">
        <f>$Y$2&amp;"//"&amp;$Y$3&amp;"//"&amp;Y4</f>
        <v>GAIA CUPS DAHI //Gaia Mishti Doi 80g//BOX</v>
      </c>
      <c r="Z5" s="94" t="str">
        <f>$Y$2&amp;"//"&amp;$Y$3&amp;"//"&amp;Z4</f>
        <v>GAIA CUPS DAHI //Gaia Mishti Doi 80g//Cups</v>
      </c>
      <c r="AA5" s="94" t="str">
        <f>$Y$2&amp;"//"&amp;$Y$3&amp;"//"&amp;AA4</f>
        <v>GAIA CUPS DAHI //Gaia Mishti Doi 80g//Free Box</v>
      </c>
      <c r="AB5" s="94" t="str">
        <f>$Y$2&amp;"//"&amp;$AB$3&amp;"//"&amp;AB4</f>
        <v>GAIA CUPS DAHI //DAHI CUP 200 GRMS Box(6Pc) //BOX</v>
      </c>
      <c r="AC5" s="94" t="str">
        <f>$Y$2&amp;"//"&amp;$AB$3&amp;"//"&amp;AC4</f>
        <v>GAIA CUPS DAHI //DAHI CUP 200 GRMS Box(6Pc) //Cups</v>
      </c>
      <c r="AD5" s="94" t="str">
        <f>$Y$2&amp;"//"&amp;$AB$3&amp;"//"&amp;AD4</f>
        <v>GAIA CUPS DAHI //DAHI CUP 200 GRMS Box(6Pc) //Free
Box</v>
      </c>
      <c r="AE5" s="362" t="str">
        <f>$Y$2&amp;"//"&amp;$AE$3&amp;"//"&amp;AE4</f>
        <v>GAIA CUPS DAHI //DAHI CUP 200 GRMS //BOX</v>
      </c>
      <c r="AF5" s="362" t="str">
        <f>$Y$2&amp;"//"&amp;$AE$3&amp;"//"&amp;AF4</f>
        <v>GAIA CUPS DAHI //DAHI CUP 200 GRMS //Cups</v>
      </c>
      <c r="AG5" s="362" t="str">
        <f>$Y$2&amp;"//"&amp;$AE$3&amp;"//"&amp;AG4</f>
        <v>GAIA CUPS DAHI //DAHI CUP 200 GRMS //Free
Box</v>
      </c>
      <c r="AH5" s="94" t="str">
        <f>$AH$2&amp;"//"&amp;$AH$3&amp;"//"&amp;AH4</f>
        <v xml:space="preserve">     GAIA PLAIN DAHI //PD 200 GRMS// Crt</v>
      </c>
      <c r="AI5" s="94" t="str">
        <f>$AH$2&amp;"//"&amp;$AH$3&amp;"//"&amp;AI4</f>
        <v xml:space="preserve">     GAIA PLAIN DAHI //PD 200 GRMS//Pkt</v>
      </c>
      <c r="AJ5" s="94" t="str">
        <f>$AH$2&amp;"//"&amp;$AH$3&amp;"//"&amp;AJ4</f>
        <v xml:space="preserve">     GAIA PLAIN DAHI //PD 200 GRMS//Free 
Pkt</v>
      </c>
      <c r="AK5" s="94" t="str">
        <f>$AH$2&amp;"//"&amp;$AK$3&amp;"//"&amp;AK4</f>
        <v xml:space="preserve">     GAIA PLAIN DAHI //PD 400 GRMS // Crt</v>
      </c>
      <c r="AL5" s="94" t="str">
        <f>$AH$2&amp;"//"&amp;$AK$3&amp;"//"&amp;AL4</f>
        <v xml:space="preserve">     GAIA PLAIN DAHI //PD 400 GRMS //Pkt</v>
      </c>
      <c r="AM5" s="94" t="str">
        <f>$AH$2&amp;"//"&amp;$AK$3&amp;"//"&amp;AM4</f>
        <v xml:space="preserve">     GAIA PLAIN DAHI //PD 400 GRMS //Free 
Pkt</v>
      </c>
      <c r="AN5" s="94" t="str">
        <f>$AH$2&amp;"//"&amp;$AN$3&amp;"//"&amp;AN4</f>
        <v xml:space="preserve">     GAIA PLAIN DAHI //PD 1 KG  // Crt</v>
      </c>
      <c r="AO5" s="94" t="str">
        <f>$AH$2&amp;"//"&amp;$AN$3&amp;"//"&amp;AO4</f>
        <v xml:space="preserve">     GAIA PLAIN DAHI //PD 1 KG  //Pkt</v>
      </c>
      <c r="AP5" s="94" t="str">
        <f>$AH$2&amp;"//"&amp;$AN$3&amp;"//"&amp;AP4</f>
        <v xml:space="preserve">     GAIA PLAIN DAHI //PD 1 KG  //Free 
Pkt</v>
      </c>
      <c r="AQ5" s="94" t="str">
        <f>$AH$2&amp;"//"&amp;$AQ$3&amp;"//"&amp;AQ4</f>
        <v xml:space="preserve">     GAIA PLAIN DAHI //PD 5 KG // Crt</v>
      </c>
      <c r="AR5" s="94" t="str">
        <f>$AH$2&amp;"//"&amp;$AQ$3&amp;"//"&amp;AR4</f>
        <v xml:space="preserve">     GAIA PLAIN DAHI //PD 5 KG //Pkt</v>
      </c>
      <c r="AS5" s="94" t="str">
        <f>$AH$2&amp;"//"&amp;$AQ$3&amp;"//"&amp;AS4</f>
        <v xml:space="preserve">     GAIA PLAIN DAHI //PD 5 KG //Free 
Pkt</v>
      </c>
      <c r="AT5" s="94" t="str">
        <f>$AH$2&amp;"//"&amp;$AT$3&amp;"//"&amp;AT4</f>
        <v xml:space="preserve">     GAIA PLAIN DAHI //PD
5 KG//BKT</v>
      </c>
      <c r="AU5" s="94" t="str">
        <f>$AH$2&amp;"//"&amp;$AU$3&amp;"//"&amp;AU4</f>
        <v xml:space="preserve">     GAIA PLAIN DAHI //PD 15 KG//BKT</v>
      </c>
      <c r="AV5" s="94" t="str">
        <f>$AV$2&amp;"//"&amp;$AV$3&amp;"//"&amp;AV4</f>
        <v>GAIA FLAVOURED DAHI//LYCHEE 90 GRMS//BOX</v>
      </c>
      <c r="AW5" s="94" t="str">
        <f>$AV$2&amp;"//"&amp;$AV$3&amp;"//"&amp;AW4</f>
        <v>GAIA FLAVOURED DAHI//LYCHEE 90 GRMS//Cups</v>
      </c>
      <c r="AX5" s="94" t="str">
        <f>$AV$2&amp;"//"&amp;$AV$3&amp;"//"&amp;AX4</f>
        <v>GAIA FLAVOURED DAHI//LYCHEE 90 GRMS//Free 
Box</v>
      </c>
      <c r="AY5" s="94" t="str">
        <f>$AV$2&amp;"//"&amp;$AY$3&amp;"//"&amp;AY4</f>
        <v>GAIA FLAVOURED DAHI//MUSKMELON   90 GRMS//BOX</v>
      </c>
      <c r="AZ5" s="94" t="str">
        <f>$AV$2&amp;"//"&amp;$AY$3&amp;"//"&amp;AZ4</f>
        <v>GAIA FLAVOURED DAHI//MUSKMELON   90 GRMS//Cups</v>
      </c>
      <c r="BA5" s="94" t="str">
        <f>$AV$2&amp;"//"&amp;$AY$3&amp;"//"&amp;BA4</f>
        <v>GAIA FLAVOURED DAHI//MUSKMELON   90 GRMS//Free 
Box</v>
      </c>
      <c r="BB5" s="94" t="str">
        <f>$BB$2&amp;"//"&amp;$BB$3&amp;"//"&amp;BB4</f>
        <v>GAIA KADHI DAHI//KD 200 GRMS// Crt</v>
      </c>
      <c r="BC5" s="94" t="str">
        <f>$BB$2&amp;"//"&amp;$BB$3&amp;"//"&amp;BC4</f>
        <v>GAIA KADHI DAHI//KD 200 GRMS//Pkt</v>
      </c>
      <c r="BD5" s="94" t="str">
        <f>$BB$2&amp;"//"&amp;$BB$3&amp;"//"&amp;BD4</f>
        <v>GAIA KADHI DAHI//KD 200 GRMS//Free 
Pkt</v>
      </c>
      <c r="BE5" s="94" t="str">
        <f>$BB$2&amp;"//"&amp;$BE$3&amp;"//"&amp;BE4</f>
        <v>GAIA KADHI DAHI//KD 1 KG // Crt</v>
      </c>
      <c r="BF5" s="94" t="str">
        <f>$BB$2&amp;"//"&amp;$BE$3&amp;"//"&amp;BF4</f>
        <v>GAIA KADHI DAHI//KD 1 KG //Pkt</v>
      </c>
      <c r="BG5" s="94" t="str">
        <f>$BB$2&amp;"//"&amp;$BE$3&amp;"//"&amp;BG4</f>
        <v>GAIA KADHI DAHI//KD 1 KG //Free 
Pkt</v>
      </c>
      <c r="BH5" s="94" t="str">
        <f>$BB$2&amp;"//"&amp;$BH$3&amp;"//"&amp;BH4</f>
        <v>GAIA KADHI DAHI//KD 5 KG // Crt</v>
      </c>
      <c r="BI5" s="94" t="str">
        <f>$BB$2&amp;"//"&amp;$BH$3&amp;"//"&amp;BI4</f>
        <v>GAIA KADHI DAHI//KD 5 KG //Pkt</v>
      </c>
      <c r="BJ5" s="94" t="str">
        <f>$BB$2&amp;"//"&amp;$BH$3&amp;"//"&amp;BJ4</f>
        <v>GAIA KADHI DAHI//KD 5 KG //Free 
Pkt</v>
      </c>
      <c r="BK5" s="94" t="str">
        <f>$BB$2&amp;"//"&amp;$BK$3&amp;"//"&amp;BK4</f>
        <v>GAIA KADHI DAHI//KD
5 KG //BKT</v>
      </c>
      <c r="BL5" s="94" t="str">
        <f>$BB$2&amp;"//"&amp;$BL$3&amp;"//"&amp;BL4</f>
        <v>GAIA KADHI DAHI//KD 15KG //BKT</v>
      </c>
      <c r="BM5" s="94" t="str">
        <f>$BM$2&amp;"//"&amp;$BM$3&amp;"//"&amp;BM4</f>
        <v>MASALA CHAAS 200 GRMS//// Crt</v>
      </c>
      <c r="BN5" s="94" t="str">
        <f>$BM$2&amp;"//"&amp;$BM$3&amp;"//"&amp;BN4</f>
        <v>MASALA CHAAS 200 GRMS////Pkt</v>
      </c>
      <c r="BO5" s="94" t="str">
        <f>$BM$2&amp;"//"&amp;$BM$3&amp;"//"&amp;BO4</f>
        <v>MASALA CHAAS 200 GRMS////Free 
Pkt</v>
      </c>
      <c r="BP5" s="94" t="str">
        <f>$BP$2&amp;"//"&amp;$BP$3&amp;"//"&amp;BP4</f>
        <v>GAIA LASSI //SWEET LASSI 180 GRMS// Crt</v>
      </c>
      <c r="BQ5" s="94" t="str">
        <f>$BP$2&amp;"//"&amp;$BP$3&amp;"//"&amp;BQ4</f>
        <v>GAIA LASSI //SWEET LASSI 180 GRMS//Pkt</v>
      </c>
      <c r="BR5" s="94" t="str">
        <f>$BP$2&amp;"//"&amp;$BP$3&amp;"//"&amp;BR4</f>
        <v>GAIA LASSI //SWEET LASSI 180 GRMS//Free 
Pkt</v>
      </c>
      <c r="BS5" s="94" t="str">
        <f>$BP$2&amp;"//"&amp;$BS$3&amp;"//"&amp;BS4</f>
        <v>GAIA LASSI //PLAIN (GLASS) LASSI 180 GRMS//BOX3</v>
      </c>
      <c r="BT5" s="94" t="str">
        <f>$BP$2&amp;"//"&amp;$BS$3&amp;"//"&amp;BT4</f>
        <v>GAIA LASSI //PLAIN (GLASS) LASSI 180 GRMS//Glass</v>
      </c>
      <c r="BU5" s="94" t="str">
        <f>$BP$2&amp;"//"&amp;$BS$3&amp;"//"&amp;BU4</f>
        <v>GAIA LASSI //PLAIN (GLASS) LASSI 180 GRMS//Free 
Box</v>
      </c>
      <c r="BV5" s="157" t="str">
        <f>$BP$2&amp;"//"&amp;$BV$3&amp;"//"&amp;BV4</f>
        <v>GAIA LASSI //MANGO LASSI 180 GRMS//BOX2</v>
      </c>
      <c r="BW5" s="94" t="str">
        <f>$BP$2&amp;"//"&amp;$BV$3&amp;"//"&amp;BW4</f>
        <v>GAIA LASSI //MANGO LASSI 180 GRMS//Glass</v>
      </c>
      <c r="BX5" s="94" t="str">
        <f>$BP$2&amp;"//"&amp;$BV$3&amp;"//"&amp;BX4</f>
        <v>GAIA LASSI //MANGO LASSI 180 GRMS//Free 
Box</v>
      </c>
      <c r="BY5" s="94" t="str">
        <f>$BP$2&amp;"//"&amp;$BY$3&amp;"//"&amp;BY4</f>
        <v>GAIA LASSI //STRAWBERRY LASSI 180 GRMS//BOX2</v>
      </c>
      <c r="BZ5" s="94" t="str">
        <f>$BP$2&amp;"//"&amp;$BY$3&amp;"//"&amp;BZ4</f>
        <v>GAIA LASSI //STRAWBERRY LASSI 180 GRMS//Glass</v>
      </c>
      <c r="CA5" s="94" t="str">
        <f>$BP$2&amp;"//"&amp;$BY$3&amp;"//"&amp;CA4</f>
        <v>GAIA LASSI //STRAWBERRY LASSI 180 GRMS//Free 
Box</v>
      </c>
      <c r="CB5" s="94" t="str">
        <f>$CB$2&amp;"//"&amp;$CB$2&amp;"//"&amp;CB4</f>
        <v>MASALA CHAAS GLAAS 180 GRMS//MASALA CHAAS GLAAS 180 GRMS//Box</v>
      </c>
      <c r="CC5" s="94" t="str">
        <f>$CB$2&amp;"//"&amp;$CB$2&amp;"//"&amp;CC4</f>
        <v>MASALA CHAAS GLAAS 180 GRMS//MASALA CHAAS GLAAS 180 GRMS//Glass</v>
      </c>
      <c r="CD5" s="94" t="str">
        <f>$CB$2&amp;"//"&amp;$CB$2&amp;"//"&amp;CD4</f>
        <v>MASALA CHAAS GLAAS 180 GRMS//MASALA CHAAS GLAAS 180 GRMS//Free Box</v>
      </c>
      <c r="CE5" s="94" t="str">
        <f>$CE$2&amp;"//"&amp;$CE$3&amp;"//"&amp;CE4</f>
        <v>GAIA PANEER//PANEER 
200 GRMS//BOX</v>
      </c>
      <c r="CF5" s="94" t="str">
        <f>$CE$2&amp;"//"&amp;$CE$3&amp;"//"&amp;CF4</f>
        <v>GAIA PANEER//PANEER 
200 GRMS//Pkt</v>
      </c>
      <c r="CG5" s="94" t="str">
        <f>$CE$2&amp;"//"&amp;$CE$3&amp;"//"&amp;CG4</f>
        <v>GAIA PANEER//PANEER 
200 GRMS//Free 
Pkt</v>
      </c>
      <c r="CH5" s="94" t="str">
        <f>"MASALA//"&amp;$CH$3&amp;"//"&amp;$CH$4</f>
        <v>MASALA//Zoff
Garam
Mashala//Free 
Pkt</v>
      </c>
      <c r="CI5" s="94" t="str">
        <f>$CE$2&amp;"//"&amp;$CI$3&amp;"//"&amp;CI4</f>
        <v>GAIA PANEER//PANEER 500 GRMS //Brand</v>
      </c>
      <c r="CJ5" s="94" t="str">
        <f>$CE$2&amp;"//"&amp;$CI$3&amp;"//"&amp;CJ4</f>
        <v>GAIA PANEER//PANEER 500 GRMS //Free 
Pkt</v>
      </c>
      <c r="CK5" s="94" t="str">
        <f>$CE$2&amp;"//"&amp;$CK$3&amp;"//"&amp;CK4</f>
        <v>GAIA PANEER//PANEER 1 KG//Brand</v>
      </c>
      <c r="CL5" s="94" t="str">
        <f>$CE$2&amp;"//"&amp;$CK$3&amp;"//"&amp;CL4</f>
        <v>GAIA PANEER//PANEER 1 KG//Free 
Pkt</v>
      </c>
      <c r="CM5" s="94" t="str">
        <f>$CE$2&amp;"//"&amp;$CM$3&amp;"//"&amp;CM4</f>
        <v>GAIA PANEER//PANEER 5 KG//Brand</v>
      </c>
      <c r="CN5" s="94" t="str">
        <f>$CN$2&amp;"//"&amp;$CN$3&amp;"//"&amp;CN4</f>
        <v>LOOSE PANEER//1 KG//Loose</v>
      </c>
      <c r="CO5" s="94" t="str">
        <f>$CN$2&amp;"//"&amp;$CO$3&amp;"//"&amp;CO4</f>
        <v>LOOSE PANEER//5 KG //Loose</v>
      </c>
      <c r="CP5" s="94" t="str">
        <f>$CP$2&amp;"//"&amp;$CP$2&amp;"//"&amp;CP4</f>
        <v>TOTAL
PANEER //TOTAL
PANEER //(IN KG)</v>
      </c>
      <c r="CQ5" s="94" t="str">
        <f>$CQ$2&amp;"//"&amp;$CQ$3&amp;"//"&amp;CQ4</f>
        <v>GAIA PREMIUM DESI GHEE //GHEE 100 ML//BOX</v>
      </c>
      <c r="CR5" s="94" t="str">
        <f>$CQ$2&amp;"//"&amp;$CQ$3&amp;"//"&amp;CR4</f>
        <v>GAIA PREMIUM DESI GHEE //GHEE 100 ML//JAR</v>
      </c>
      <c r="CS5" s="94" t="str">
        <f>$CQ$2&amp;"//"&amp;$CS$3&amp;"//"&amp;CS4</f>
        <v>GAIA PREMIUM DESI GHEE //GHEE 200 ML//BOX</v>
      </c>
      <c r="CT5" s="94" t="str">
        <f>$CQ$2&amp;"//"&amp;$CS$3&amp;"//"&amp;CT4</f>
        <v>GAIA PREMIUM DESI GHEE //GHEE 200 ML//JAR</v>
      </c>
      <c r="CU5" s="94" t="str">
        <f>$CQ$2&amp;"//"&amp;$CU$3&amp;"//"&amp;CU4</f>
        <v>GAIA PREMIUM DESI GHEE //GHEE 500 ML//BOX</v>
      </c>
      <c r="CV5" s="94" t="str">
        <f>$CQ$2&amp;"//"&amp;$CU$3&amp;"//"&amp;CV4</f>
        <v>GAIA PREMIUM DESI GHEE //GHEE 500 ML//JAR</v>
      </c>
      <c r="CW5" s="94" t="str">
        <f>$CQ$2&amp;"//"&amp;$CW$3&amp;"//"&amp;CW4</f>
        <v>GAIA PREMIUM DESI GHEE //GHEE 1 LTR  //BOX</v>
      </c>
      <c r="CX5" s="94" t="str">
        <f>$CQ$2&amp;"//"&amp;$CW$3&amp;"//"&amp;CX4</f>
        <v>GAIA PREMIUM DESI GHEE //GHEE 1 LTR  //JAR</v>
      </c>
      <c r="CY5" s="94" t="str">
        <f>$CQ$2&amp;"//"&amp;$CY$3&amp;"//"&amp;CY4</f>
        <v>GAIA PREMIUM DESI GHEE //GHEE 1 LTR Ceka Pack//BOX</v>
      </c>
      <c r="CZ5" s="94" t="str">
        <f>$CQ$2&amp;"//"&amp;$CY$3&amp;"//"&amp;CZ4</f>
        <v>GAIA PREMIUM DESI GHEE //GHEE 1 LTR Ceka Pack//JAR</v>
      </c>
      <c r="DA5" s="94" t="str">
        <f>$CQ$2&amp;"//"&amp;$DA$3&amp;"//"&amp;DA4</f>
        <v>GAIA PREMIUM DESI GHEE //Cow GHEE 1 LTR Ceka Pack //BOX</v>
      </c>
      <c r="DB5" s="94" t="str">
        <f>$CQ$2&amp;"//"&amp;$DA$3&amp;"//"&amp;DB4</f>
        <v>GAIA PREMIUM DESI GHEE //Cow GHEE 1 LTR Ceka Pack //JAR</v>
      </c>
      <c r="DC5" s="94" t="str">
        <f>$CQ$2&amp;"//"&amp;$DC$3&amp;"//"&amp;DC4</f>
        <v>GAIA PREMIUM DESI GHEE //GHEE 900 ML Ceka Pack//BOX</v>
      </c>
      <c r="DD5" s="94" t="str">
        <f>$CQ$2&amp;"//"&amp;$DC$3&amp;"//"&amp;DD4</f>
        <v>GAIA PREMIUM DESI GHEE //GHEE 900 ML Ceka Pack//JAR</v>
      </c>
      <c r="DE5" s="94" t="str">
        <f>$CQ$2&amp;"//"&amp;$DE$3&amp;"//"&amp;DE4</f>
        <v>GAIA PREMIUM DESI GHEE //Cow GHEE 900 ML Ceka Pack //BOX</v>
      </c>
      <c r="DF5" s="94" t="str">
        <f>$CQ$2&amp;"//"&amp;$DE$3&amp;"//"&amp;DF4</f>
        <v>GAIA PREMIUM DESI GHEE //Cow GHEE 900 ML Ceka Pack //JAR</v>
      </c>
      <c r="DG5" s="94" t="str">
        <f>$CQ$2&amp;"//"&amp;$DG$3&amp;"//"&amp;DG4</f>
        <v>GAIA PREMIUM DESI GHEE //GHEE 5 LTRS //BOX</v>
      </c>
      <c r="DH5" s="94" t="str">
        <f>$CQ$2&amp;"//"&amp;$DG$3&amp;"//"&amp;DH4</f>
        <v>GAIA PREMIUM DESI GHEE //GHEE 5 LTRS //JAR</v>
      </c>
      <c r="DI5" s="94" t="str">
        <f>$CQ$2&amp;"//"&amp;$DI$3&amp;"//"&amp;DI4</f>
        <v>GAIA PREMIUM DESI GHEE //COW GHEE 200 ML//BOX</v>
      </c>
      <c r="DJ5" s="94" t="str">
        <f>$CQ$2&amp;"//"&amp;$DI$3&amp;"//"&amp;DJ4</f>
        <v>GAIA PREMIUM DESI GHEE //COW GHEE 200 ML//JAR</v>
      </c>
      <c r="DK5" s="94" t="str">
        <f>$CQ$2&amp;"//"&amp;$DK$3&amp;"//"&amp;DK4</f>
        <v>GAIA PREMIUM DESI GHEE //COW GHEE 500 ML//BOX</v>
      </c>
      <c r="DL5" s="94" t="str">
        <f>$CQ$2&amp;"//"&amp;$DK$3&amp;"//"&amp;DL4</f>
        <v>GAIA PREMIUM DESI GHEE //COW GHEE 500 ML//JAR</v>
      </c>
      <c r="DM5" s="94" t="str">
        <f>$CQ$2&amp;"//"&amp;$DM$3&amp;"//"&amp;DM4</f>
        <v>GAIA PREMIUM DESI GHEE //COW GHEE 1LTR//BOX</v>
      </c>
      <c r="DN5" s="94" t="str">
        <f>$CQ$2&amp;"//"&amp;$DM$3&amp;"//"&amp;DN4</f>
        <v>GAIA PREMIUM DESI GHEE //COW GHEE 1LTR//JAR</v>
      </c>
      <c r="DO5" s="94" t="str">
        <f>$CQ$2&amp;"//"&amp;$DO$3&amp;"//"&amp;DO4</f>
        <v>GAIA PREMIUM DESI GHEE //GHEE 20 ML Pouch//BOX</v>
      </c>
      <c r="DP5" s="94" t="str">
        <f>$CQ$2&amp;"//"&amp;$DO$3&amp;"//"&amp;DP4</f>
        <v>GAIA PREMIUM DESI GHEE //GHEE 20 ML Pouch//Jar</v>
      </c>
      <c r="DQ5" s="94" t="str">
        <f>$CQ$2&amp;"//"&amp;$DO$3&amp;"//"&amp;DQ4</f>
        <v>GAIA PREMIUM DESI GHEE //GHEE 20 ML Pouch//Free Jar</v>
      </c>
      <c r="DR5" s="94" t="str">
        <f>$CQ$2&amp;"//"&amp;$DR$3&amp;"//"&amp;DR4</f>
        <v>GAIA PREMIUM DESI GHEE //GHEE 15 KG //TIN</v>
      </c>
      <c r="DS5" s="94" t="str">
        <f>$DS$2&amp;"//"&amp;$DS$3&amp;"//"&amp;DS4</f>
        <v>SWEETS//Shrikhand KE 80g//BOX</v>
      </c>
      <c r="DT5" s="94" t="str">
        <f>$DS$2&amp;"//"&amp;$DS$3&amp;"//"&amp;DT4</f>
        <v>SWEETS//Shrikhand KE 80g//Cup</v>
      </c>
      <c r="DU5" s="94" t="str">
        <f>$DS$2&amp;"//"&amp;$DS$3&amp;"//"&amp;DU4</f>
        <v>SWEETS//Shrikhand KE 80g//Free Box</v>
      </c>
      <c r="DV5" s="94" t="str">
        <f>$DS$2&amp;"//"&amp;$DV$3&amp;"//"&amp;DV4</f>
        <v>SWEETS//Shrikhand KE 80g-Box(6Pc)//BOX</v>
      </c>
      <c r="DW5" s="94" t="str">
        <f>$DS$2&amp;"//"&amp;$DV$3&amp;"//"&amp;DW4</f>
        <v>SWEETS//Shrikhand KE 80g-Box(6Pc)//Free Box</v>
      </c>
      <c r="DX5" s="94" t="str">
        <f>$DS$2&amp;"//"&amp;$DX$3&amp;"//"&amp;DX4</f>
        <v>SWEETS//Shahi Rabdi 80g//Trey</v>
      </c>
      <c r="DY5" s="94" t="str">
        <f>$DS$2&amp;"//"&amp;$DX$3&amp;"//"&amp;DY4</f>
        <v>SWEETS//Shahi Rabdi 80g//Free Tray</v>
      </c>
      <c r="DZ5" s="94" t="str">
        <f>$DS$2&amp;"//"&amp;$DZ$3&amp;"//"&amp;DZ4</f>
        <v>SWEETS//Shahi Rabdi 80g//Box</v>
      </c>
      <c r="EA5" s="94" t="str">
        <f>$DS$2&amp;"//"&amp;$DZ$3&amp;"//"&amp;EA4</f>
        <v>SWEETS//Shahi Rabdi 80g//Free box</v>
      </c>
      <c r="EB5" s="94" t="str">
        <f>$DS$2&amp;"//"&amp;$EB$3&amp;"//"&amp;EB4</f>
        <v>SWEETS//Shahi Rabdi 80g-Box(6Pc)//Box</v>
      </c>
      <c r="EC5" s="94" t="str">
        <f>$DS$2&amp;"//"&amp;$EB$3&amp;"//"&amp;EC4</f>
        <v>SWEETS//Shahi Rabdi 80g-Box(6Pc)//Free box</v>
      </c>
      <c r="ED5" s="94" t="str">
        <f>$DS$2&amp;"//"&amp;$ED$3&amp;"//"&amp;ED4</f>
        <v>SWEETS//Peda 200g//BOX</v>
      </c>
      <c r="EE5" s="94" t="str">
        <f>$DS$2&amp;"//"&amp;$ED$3&amp;"//"&amp;EE4</f>
        <v>SWEETS//Peda 200g//Free 
CBX</v>
      </c>
      <c r="EF5" s="94" t="str">
        <f>$DS$2&amp;"//"&amp;$EF$3&amp;"//"&amp;EF4</f>
        <v>SWEETS//Kesar Peda 200g//BOX</v>
      </c>
      <c r="EG5" s="94" t="str">
        <f>$DS$2&amp;"//"&amp;$EF$3&amp;"//"&amp;EG4</f>
        <v>SWEETS//Kesar Peda 200g//Free 
CBX</v>
      </c>
      <c r="EH5" s="94" t="str">
        <f>$DS$2&amp;"//"&amp;$EH$3&amp;"//"&amp;EH4</f>
        <v xml:space="preserve">SWEETS//BROWN 1KG//KG </v>
      </c>
      <c r="EI5" s="94" t="str">
        <f>$EI$2&amp;"//"&amp;$EI$2&amp;"//"&amp;EI4</f>
        <v>ORDER
AMOUNT //ORDER
AMOUNT //Value in Rs.</v>
      </c>
      <c r="EJ5" s="94" t="str">
        <f>$EI$2&amp;"//"&amp;$EI$2&amp;"//"&amp;EJ4</f>
        <v>ORDER
AMOUNT //ORDER
AMOUNT //Bill NO</v>
      </c>
      <c r="EK5" s="94" t="str">
        <f>$EI$2&amp;"//"&amp;$EI$2&amp;"//"&amp;EK4</f>
        <v>ORDER
AMOUNT //ORDER
AMOUNT //CHALAN NO</v>
      </c>
      <c r="ER5" s="94"/>
      <c r="ES5" s="94"/>
      <c r="ET5" s="94"/>
    </row>
    <row r="6" spans="1:150" ht="15" customHeight="1">
      <c r="A6" t="b">
        <f>C6=Rajnandgaon!C6</f>
        <v>1</v>
      </c>
      <c r="B6" s="69">
        <v>1</v>
      </c>
      <c r="C6" s="61" t="str">
        <f>IF(Rajnandgaon!C6="","",Rajnandgaon!C6)</f>
        <v>Jalaram Marketing</v>
      </c>
      <c r="D6" s="164">
        <f>'Production Summary'!$N$4</f>
        <v>666</v>
      </c>
      <c r="E6" s="164">
        <f>'Production Summary'!$M$4</f>
        <v>27.75</v>
      </c>
      <c r="F6" s="164">
        <v>0</v>
      </c>
      <c r="G6" s="164">
        <f>'Production Summary'!$N$5</f>
        <v>666</v>
      </c>
      <c r="H6" s="164">
        <f>'Production Summary'!$M$5</f>
        <v>27.75</v>
      </c>
      <c r="I6" s="164">
        <v>0</v>
      </c>
      <c r="J6" s="164">
        <f>'Production Summary'!$N$6</f>
        <v>200</v>
      </c>
      <c r="K6" s="328">
        <f>'Production Summary'!$M$6</f>
        <v>7.5</v>
      </c>
      <c r="L6" s="164">
        <v>0</v>
      </c>
      <c r="M6" s="365">
        <f>'Production Summary'!$N$7</f>
        <v>612.72</v>
      </c>
      <c r="N6" s="367">
        <f>'Production Summary'!$M$7</f>
        <v>25.53</v>
      </c>
      <c r="O6" s="164">
        <v>0</v>
      </c>
      <c r="P6" s="164">
        <f>'Production Summary'!$N$8</f>
        <v>780</v>
      </c>
      <c r="Q6" s="164">
        <f>'Production Summary'!$M$8</f>
        <v>65</v>
      </c>
      <c r="R6" s="164">
        <v>0</v>
      </c>
      <c r="S6" s="164">
        <f>'Production Summary'!$N$9</f>
        <v>720</v>
      </c>
      <c r="T6" s="164">
        <f>'Production Summary'!$M$9</f>
        <v>60</v>
      </c>
      <c r="U6" s="164">
        <v>0</v>
      </c>
      <c r="V6" s="164">
        <f>'Production Summary'!$N$10</f>
        <v>876</v>
      </c>
      <c r="W6" s="164">
        <f>'Production Summary'!$M$10</f>
        <v>73</v>
      </c>
      <c r="X6" s="164">
        <v>0</v>
      </c>
      <c r="Y6" s="164">
        <f>'Production Summary'!$N$14</f>
        <v>177</v>
      </c>
      <c r="Z6" s="328">
        <f>'Production Summary'!$M$14</f>
        <v>14.75</v>
      </c>
      <c r="AA6" s="164">
        <v>0</v>
      </c>
      <c r="AB6" s="164">
        <f>'Production Summary'!$N$15</f>
        <v>126</v>
      </c>
      <c r="AC6" s="164">
        <f>'Production Summary'!$M$15</f>
        <v>21</v>
      </c>
      <c r="AD6" s="164">
        <v>0</v>
      </c>
      <c r="AE6" s="164">
        <f>'Production Summary'!$N$16</f>
        <v>252</v>
      </c>
      <c r="AF6" s="164">
        <f>'Production Summary'!$M$16</f>
        <v>21</v>
      </c>
      <c r="AG6" s="164">
        <v>0</v>
      </c>
      <c r="AH6" s="164">
        <f>'Production Summary'!$N$18</f>
        <v>1035</v>
      </c>
      <c r="AI6" s="164">
        <f>'Production Summary'!$M$18</f>
        <v>17.25</v>
      </c>
      <c r="AJ6" s="164">
        <v>0</v>
      </c>
      <c r="AK6" s="164">
        <f>'Production Summary'!$N$19</f>
        <v>870</v>
      </c>
      <c r="AL6" s="164">
        <f>'Production Summary'!$M$19</f>
        <v>29</v>
      </c>
      <c r="AM6" s="164">
        <v>0</v>
      </c>
      <c r="AN6" s="164">
        <f>'Production Summary'!$N$20</f>
        <v>864</v>
      </c>
      <c r="AO6" s="164">
        <f>'Production Summary'!$M$20</f>
        <v>72</v>
      </c>
      <c r="AP6" s="164">
        <v>0</v>
      </c>
      <c r="AQ6" s="164">
        <f>'Production Summary'!$N$21</f>
        <v>670</v>
      </c>
      <c r="AR6" s="164">
        <f>'Production Summary'!$M$21</f>
        <v>335</v>
      </c>
      <c r="AS6" s="164">
        <v>0</v>
      </c>
      <c r="AT6" s="386">
        <f>'Production Summary'!$N$22</f>
        <v>375</v>
      </c>
      <c r="AU6" s="164">
        <f>'Production Summary'!$N$23</f>
        <v>1050</v>
      </c>
      <c r="AV6" s="164">
        <f>'Production Summary'!$N$25</f>
        <v>300</v>
      </c>
      <c r="AW6" s="164">
        <f>'Production Summary'!$M$25</f>
        <v>25</v>
      </c>
      <c r="AX6" s="164">
        <v>0</v>
      </c>
      <c r="AY6" s="164">
        <f>'Production Summary'!$N$26</f>
        <v>300</v>
      </c>
      <c r="AZ6" s="164">
        <f>'Production Summary'!$M$26</f>
        <v>25</v>
      </c>
      <c r="BA6" s="164">
        <v>0</v>
      </c>
      <c r="BB6" s="164">
        <f>'Production Summary'!$N$28</f>
        <v>777</v>
      </c>
      <c r="BC6" s="164">
        <f>'Production Summary'!$M$28</f>
        <v>12.95</v>
      </c>
      <c r="BD6" s="164">
        <v>0</v>
      </c>
      <c r="BE6" s="164">
        <f>'Production Summary'!$N$29</f>
        <v>612</v>
      </c>
      <c r="BF6" s="164">
        <f>'Production Summary'!$M$29</f>
        <v>51</v>
      </c>
      <c r="BG6" s="164">
        <v>0</v>
      </c>
      <c r="BH6" s="164">
        <f>'Production Summary'!$N$30</f>
        <v>500</v>
      </c>
      <c r="BI6" s="164">
        <f>'Production Summary'!$M$30</f>
        <v>250</v>
      </c>
      <c r="BJ6" s="164">
        <v>0</v>
      </c>
      <c r="BK6" s="386"/>
      <c r="BL6" s="164">
        <f>'Production Summary'!$N$32</f>
        <v>875</v>
      </c>
      <c r="BM6" s="164">
        <f>'Production Summary'!$N$34</f>
        <v>360.59999999999997</v>
      </c>
      <c r="BN6" s="164">
        <f>'Production Summary'!$M$34</f>
        <v>6.01</v>
      </c>
      <c r="BO6" s="164">
        <v>0</v>
      </c>
      <c r="BP6" s="164">
        <f>'Production Summary'!$N$36</f>
        <v>717</v>
      </c>
      <c r="BQ6" s="164">
        <f>'Production Summary'!$M$36</f>
        <v>11.95</v>
      </c>
      <c r="BR6" s="164">
        <v>0</v>
      </c>
      <c r="BS6" s="164">
        <f>'Production Summary'!$N$37</f>
        <v>210</v>
      </c>
      <c r="BT6" s="164">
        <f>'Production Summary'!$M$37</f>
        <v>21</v>
      </c>
      <c r="BU6" s="164">
        <v>0</v>
      </c>
      <c r="BV6" s="164">
        <f>'Production Summary'!$N$38</f>
        <v>280</v>
      </c>
      <c r="BW6" s="164">
        <f>'Production Summary'!$M$38</f>
        <v>28</v>
      </c>
      <c r="BX6" s="164">
        <v>0</v>
      </c>
      <c r="BY6" s="165">
        <f>'Production Summary'!$N$39</f>
        <v>300.38406247988502</v>
      </c>
      <c r="BZ6" s="164">
        <f>'Production Summary'!$M$39</f>
        <v>30.038406247988501</v>
      </c>
      <c r="CA6" s="164">
        <v>0</v>
      </c>
      <c r="CB6" s="164">
        <f>'Production Summary'!$N$40</f>
        <v>131.30000000000001</v>
      </c>
      <c r="CC6" s="164">
        <f>'Production Summary'!$M$40</f>
        <v>13.13</v>
      </c>
      <c r="CD6" s="164">
        <v>0</v>
      </c>
      <c r="CE6" s="164">
        <f>'Production Summary'!$N$42</f>
        <v>1136.3519999999996</v>
      </c>
      <c r="CF6" s="164">
        <f>'Production Summary'!$M$42</f>
        <v>81.167999999999978</v>
      </c>
      <c r="CG6" s="164">
        <v>0</v>
      </c>
      <c r="CH6" s="164">
        <v>0</v>
      </c>
      <c r="CI6" s="164">
        <f>'Production Summary'!$N$43</f>
        <v>184</v>
      </c>
      <c r="CJ6" s="164">
        <v>0</v>
      </c>
      <c r="CK6" s="167">
        <v>335</v>
      </c>
      <c r="CL6" s="164">
        <v>0</v>
      </c>
      <c r="CM6" s="375">
        <f>'Production Summary'!$N$45</f>
        <v>1650</v>
      </c>
      <c r="CN6" s="167">
        <v>265</v>
      </c>
      <c r="CO6" s="167">
        <f>CN6*5</f>
        <v>1325</v>
      </c>
      <c r="CP6" s="166"/>
      <c r="CQ6" s="164">
        <f>'Production Summary'!$N$49</f>
        <v>8004.1580041580037</v>
      </c>
      <c r="CR6" s="164">
        <f>'Production Summary'!$M$49</f>
        <v>66.701316701316699</v>
      </c>
      <c r="CS6" s="164">
        <f>'Production Summary'!$N$50</f>
        <v>13331.600831600828</v>
      </c>
      <c r="CT6" s="164">
        <f>'Production Summary'!$M$50</f>
        <v>148.1288981288981</v>
      </c>
      <c r="CU6" s="164">
        <f>'Production Summary'!$N$51</f>
        <v>12785.862785862784</v>
      </c>
      <c r="CV6" s="164">
        <f>'Production Summary'!$M$51</f>
        <v>355.16285516285512</v>
      </c>
      <c r="CW6" s="164">
        <f>'Production Summary'!$N$52</f>
        <v>12629.937629937627</v>
      </c>
      <c r="CX6" s="164">
        <f>'Production Summary'!$M$52</f>
        <v>701.66320166320156</v>
      </c>
      <c r="CY6" s="164">
        <f>'Production Summary'!$N$53</f>
        <v>12396.049896049895</v>
      </c>
      <c r="CZ6" s="164">
        <f>'Production Summary'!$M$53</f>
        <v>688.66943866943859</v>
      </c>
      <c r="DA6" s="164">
        <f>'Production Summary'!$N$54</f>
        <v>13799.376299376298</v>
      </c>
      <c r="DB6" s="164">
        <f>'Production Summary'!$M$54</f>
        <v>766.63201663201653</v>
      </c>
      <c r="DC6" s="328">
        <f>'Production Summary'!$N$60</f>
        <v>12863.825363825363</v>
      </c>
      <c r="DD6" s="328">
        <f>'Production Summary'!$M$60</f>
        <v>714.65696465696465</v>
      </c>
      <c r="DE6" s="164">
        <f>'Production Summary'!$N$59</f>
        <v>11148.648648648648</v>
      </c>
      <c r="DF6" s="328">
        <f>'Production Summary'!$M$59</f>
        <v>619.36936936936934</v>
      </c>
      <c r="DG6" s="164">
        <f>'Production Summary'!$N$55</f>
        <v>13842.68884268884</v>
      </c>
      <c r="DH6" s="164">
        <f>'Production Summary'!$M$55</f>
        <v>3460.67221067221</v>
      </c>
      <c r="DI6" s="164">
        <f>'Production Summary'!$N$56</f>
        <v>13097.713097713096</v>
      </c>
      <c r="DJ6" s="164">
        <f>'Production Summary'!$M$56</f>
        <v>163.72141372141371</v>
      </c>
      <c r="DK6" s="164">
        <f>'Production Summary'!$N$57</f>
        <v>14189.189189189186</v>
      </c>
      <c r="DL6" s="164">
        <f>'Production Summary'!$M$57</f>
        <v>394.14414414414409</v>
      </c>
      <c r="DM6" s="164">
        <f>'Production Summary'!$N$58</f>
        <v>14017.671517671517</v>
      </c>
      <c r="DN6" s="164">
        <f>'Production Summary'!$M$58</f>
        <v>778.75952875952873</v>
      </c>
      <c r="DO6" s="164">
        <f>'Production Summary'!$N$61</f>
        <v>4500</v>
      </c>
      <c r="DP6" s="328">
        <f>'Production Summary'!$M$61</f>
        <v>750</v>
      </c>
      <c r="DQ6" s="164">
        <v>0</v>
      </c>
      <c r="DR6" s="164">
        <f>'Production Summary'!$N$62</f>
        <v>8900</v>
      </c>
      <c r="DS6" s="164">
        <f>'Production Summary'!$N$70</f>
        <v>300</v>
      </c>
      <c r="DT6" s="328">
        <f>'Production Summary'!$M$70</f>
        <v>25</v>
      </c>
      <c r="DU6" s="164">
        <v>0</v>
      </c>
      <c r="DV6" s="164">
        <f>'Production Summary'!$N$71</f>
        <v>150</v>
      </c>
      <c r="DW6" s="164">
        <v>0</v>
      </c>
      <c r="DX6" s="164">
        <f>'Production Summary'!$N$64</f>
        <v>192</v>
      </c>
      <c r="DY6" s="164">
        <v>0</v>
      </c>
      <c r="DZ6" s="391">
        <f>'Production Summary'!$N$65</f>
        <v>384</v>
      </c>
      <c r="EA6" s="164">
        <v>0</v>
      </c>
      <c r="EB6" s="391">
        <f>'Production Summary'!$N$66</f>
        <v>192</v>
      </c>
      <c r="EC6" s="164">
        <v>0</v>
      </c>
      <c r="ED6" s="164">
        <f>'Production Summary'!$N$67</f>
        <v>96</v>
      </c>
      <c r="EE6" s="164">
        <v>0</v>
      </c>
      <c r="EF6" s="164">
        <f>'Production Summary'!$N$68</f>
        <v>96</v>
      </c>
      <c r="EG6" s="164">
        <v>0</v>
      </c>
      <c r="EH6" s="164">
        <f>'Production Summary'!$N$69</f>
        <v>340</v>
      </c>
      <c r="EI6" s="101"/>
      <c r="EJ6" s="3"/>
      <c r="EK6" s="3"/>
      <c r="ER6" s="64" t="s">
        <v>22</v>
      </c>
      <c r="ES6" s="61" t="str">
        <f t="shared" ref="ES6:ES37" si="0">C6</f>
        <v>Jalaram Marketing</v>
      </c>
      <c r="ET6" s="24">
        <f>EI6</f>
        <v>0</v>
      </c>
    </row>
    <row r="7" spans="1:150" ht="15" customHeight="1">
      <c r="A7" t="b">
        <f>C7=Rajnandgaon!C7</f>
        <v>1</v>
      </c>
      <c r="B7" s="69">
        <f>B6+1</f>
        <v>2</v>
      </c>
      <c r="C7" s="61" t="str">
        <f>IF(Rajnandgaon!C7="","",Rajnandgaon!C7)</f>
        <v>Namo Traders</v>
      </c>
      <c r="D7" s="164">
        <f>'Production Summary'!$N$4</f>
        <v>666</v>
      </c>
      <c r="E7" s="164">
        <f>'Production Summary'!$M$4</f>
        <v>27.75</v>
      </c>
      <c r="F7" s="164">
        <v>0</v>
      </c>
      <c r="G7" s="164">
        <f>'Production Summary'!$N$5</f>
        <v>666</v>
      </c>
      <c r="H7" s="164">
        <f>'Production Summary'!$M$5</f>
        <v>27.75</v>
      </c>
      <c r="I7" s="164">
        <v>0</v>
      </c>
      <c r="J7" s="164">
        <f>'Production Summary'!$N$6</f>
        <v>200</v>
      </c>
      <c r="K7" s="328">
        <f>'Production Summary'!$M$6</f>
        <v>7.5</v>
      </c>
      <c r="L7" s="164">
        <v>0</v>
      </c>
      <c r="M7" s="365">
        <f>'Production Summary'!$N$7</f>
        <v>612.72</v>
      </c>
      <c r="N7" s="367">
        <f>'Production Summary'!$M$7</f>
        <v>25.53</v>
      </c>
      <c r="O7" s="164">
        <v>0</v>
      </c>
      <c r="P7" s="164">
        <f>'Production Summary'!$N$8</f>
        <v>780</v>
      </c>
      <c r="Q7" s="164">
        <f>'Production Summary'!$M$8</f>
        <v>65</v>
      </c>
      <c r="R7" s="164">
        <v>0</v>
      </c>
      <c r="S7" s="164">
        <f>'Production Summary'!$N$9</f>
        <v>720</v>
      </c>
      <c r="T7" s="164">
        <f>'Production Summary'!$M$9</f>
        <v>60</v>
      </c>
      <c r="U7" s="164">
        <v>0</v>
      </c>
      <c r="V7" s="164">
        <f>'Production Summary'!$N$10</f>
        <v>876</v>
      </c>
      <c r="W7" s="164">
        <f>'Production Summary'!$M$10</f>
        <v>73</v>
      </c>
      <c r="X7" s="164">
        <v>0</v>
      </c>
      <c r="Y7" s="164">
        <f>'Production Summary'!$N$14</f>
        <v>177</v>
      </c>
      <c r="Z7" s="328">
        <f>'Production Summary'!$M$14</f>
        <v>14.75</v>
      </c>
      <c r="AA7" s="164">
        <v>0</v>
      </c>
      <c r="AB7" s="164">
        <f>'Production Summary'!$N$15</f>
        <v>126</v>
      </c>
      <c r="AC7" s="164">
        <f>'Production Summary'!$M$15</f>
        <v>21</v>
      </c>
      <c r="AD7" s="164">
        <v>0</v>
      </c>
      <c r="AE7" s="164">
        <f>'Production Summary'!$N$16</f>
        <v>252</v>
      </c>
      <c r="AF7" s="164">
        <f>'Production Summary'!$M$16</f>
        <v>21</v>
      </c>
      <c r="AG7" s="164">
        <v>0</v>
      </c>
      <c r="AH7" s="164">
        <f>'Production Summary'!$N$18</f>
        <v>1035</v>
      </c>
      <c r="AI7" s="164">
        <f>'Production Summary'!$M$18</f>
        <v>17.25</v>
      </c>
      <c r="AJ7" s="164">
        <v>0</v>
      </c>
      <c r="AK7" s="164">
        <f>'Production Summary'!$N$19</f>
        <v>870</v>
      </c>
      <c r="AL7" s="164">
        <f>'Production Summary'!$M$19</f>
        <v>29</v>
      </c>
      <c r="AM7" s="164">
        <v>0</v>
      </c>
      <c r="AN7" s="164">
        <f>'Production Summary'!$N$20</f>
        <v>864</v>
      </c>
      <c r="AO7" s="164">
        <f>'Production Summary'!$M$20</f>
        <v>72</v>
      </c>
      <c r="AP7" s="164">
        <v>0</v>
      </c>
      <c r="AQ7" s="164">
        <f>'Production Summary'!$N$21</f>
        <v>670</v>
      </c>
      <c r="AR7" s="164">
        <f>'Production Summary'!$M$21</f>
        <v>335</v>
      </c>
      <c r="AS7" s="164">
        <v>0</v>
      </c>
      <c r="AT7" s="386">
        <f>'Production Summary'!$N$22</f>
        <v>375</v>
      </c>
      <c r="AU7" s="164">
        <f>'Production Summary'!$N$23</f>
        <v>1050</v>
      </c>
      <c r="AV7" s="164">
        <f>'Production Summary'!$N$25</f>
        <v>300</v>
      </c>
      <c r="AW7" s="164">
        <f>'Production Summary'!$M$25</f>
        <v>25</v>
      </c>
      <c r="AX7" s="164">
        <v>0</v>
      </c>
      <c r="AY7" s="164">
        <f>'Production Summary'!$N$26</f>
        <v>300</v>
      </c>
      <c r="AZ7" s="164">
        <f>'Production Summary'!$M$26</f>
        <v>25</v>
      </c>
      <c r="BA7" s="164">
        <v>0</v>
      </c>
      <c r="BB7" s="164">
        <f>'Production Summary'!$N$28</f>
        <v>777</v>
      </c>
      <c r="BC7" s="164">
        <f>'Production Summary'!$M$28</f>
        <v>12.95</v>
      </c>
      <c r="BD7" s="164">
        <v>0</v>
      </c>
      <c r="BE7" s="164">
        <f>'Production Summary'!$N$29</f>
        <v>612</v>
      </c>
      <c r="BF7" s="164">
        <f>'Production Summary'!$M$29</f>
        <v>51</v>
      </c>
      <c r="BG7" s="164">
        <v>0</v>
      </c>
      <c r="BH7" s="164">
        <f>'Production Summary'!$N$30</f>
        <v>500</v>
      </c>
      <c r="BI7" s="164">
        <f>'Production Summary'!$M$30</f>
        <v>250</v>
      </c>
      <c r="BJ7" s="164">
        <v>0</v>
      </c>
      <c r="BK7" s="386"/>
      <c r="BL7" s="164">
        <f>'Production Summary'!$N$32</f>
        <v>875</v>
      </c>
      <c r="BM7" s="164">
        <f>'Production Summary'!$N$34</f>
        <v>360.59999999999997</v>
      </c>
      <c r="BN7" s="164">
        <f>'Production Summary'!$M$34</f>
        <v>6.01</v>
      </c>
      <c r="BO7" s="164">
        <v>0</v>
      </c>
      <c r="BP7" s="164">
        <f>'Production Summary'!$N$36</f>
        <v>717</v>
      </c>
      <c r="BQ7" s="164">
        <f>'Production Summary'!$M$36</f>
        <v>11.95</v>
      </c>
      <c r="BR7" s="164">
        <v>0</v>
      </c>
      <c r="BS7" s="164">
        <f>'Production Summary'!$N$37</f>
        <v>210</v>
      </c>
      <c r="BT7" s="164">
        <f>'Production Summary'!$M$37</f>
        <v>21</v>
      </c>
      <c r="BU7" s="164">
        <v>0</v>
      </c>
      <c r="BV7" s="164">
        <f>'Production Summary'!$N$38</f>
        <v>280</v>
      </c>
      <c r="BW7" s="164">
        <f>'Production Summary'!$M$38</f>
        <v>28</v>
      </c>
      <c r="BX7" s="164">
        <v>0</v>
      </c>
      <c r="BY7" s="165">
        <f>'Production Summary'!$N$39</f>
        <v>300.38406247988502</v>
      </c>
      <c r="BZ7" s="164">
        <f>'Production Summary'!$M$39</f>
        <v>30.038406247988501</v>
      </c>
      <c r="CA7" s="164">
        <v>0</v>
      </c>
      <c r="CB7" s="164">
        <f>'Production Summary'!$N$40</f>
        <v>131.30000000000001</v>
      </c>
      <c r="CC7" s="164">
        <f>'Production Summary'!$M$40</f>
        <v>13.13</v>
      </c>
      <c r="CD7" s="164">
        <v>0</v>
      </c>
      <c r="CE7" s="164">
        <f>'Production Summary'!$N$42</f>
        <v>1136.3519999999996</v>
      </c>
      <c r="CF7" s="164">
        <f>'Production Summary'!$M$42</f>
        <v>81.167999999999978</v>
      </c>
      <c r="CG7" s="164">
        <v>0</v>
      </c>
      <c r="CH7" s="164">
        <v>0</v>
      </c>
      <c r="CI7" s="164">
        <f>'Production Summary'!$N$43</f>
        <v>184</v>
      </c>
      <c r="CJ7" s="164">
        <v>0</v>
      </c>
      <c r="CK7" s="164">
        <f>'Production Summary'!$N$44</f>
        <v>355</v>
      </c>
      <c r="CL7" s="164">
        <v>0</v>
      </c>
      <c r="CM7" s="375">
        <f>'Production Summary'!$N$45</f>
        <v>1650</v>
      </c>
      <c r="CN7" s="164">
        <f>'Production Summary'!$N$46</f>
        <v>270</v>
      </c>
      <c r="CO7" s="164">
        <f>'Production Summary'!$N$47</f>
        <v>1350</v>
      </c>
      <c r="CP7" s="166"/>
      <c r="CQ7" s="164">
        <f>'Production Summary'!$N$49</f>
        <v>8004.1580041580037</v>
      </c>
      <c r="CR7" s="164">
        <f>'Production Summary'!$M$49</f>
        <v>66.701316701316699</v>
      </c>
      <c r="CS7" s="164">
        <f>'Production Summary'!$N$50</f>
        <v>13331.600831600828</v>
      </c>
      <c r="CT7" s="164">
        <f>'Production Summary'!$M$50</f>
        <v>148.1288981288981</v>
      </c>
      <c r="CU7" s="164">
        <f>'Production Summary'!$N$51</f>
        <v>12785.862785862784</v>
      </c>
      <c r="CV7" s="164">
        <f>'Production Summary'!$M$51</f>
        <v>355.16285516285512</v>
      </c>
      <c r="CW7" s="164">
        <f>'Production Summary'!$N$52</f>
        <v>12629.937629937627</v>
      </c>
      <c r="CX7" s="164">
        <f>'Production Summary'!$M$52</f>
        <v>701.66320166320156</v>
      </c>
      <c r="CY7" s="164">
        <f>'Production Summary'!$N$53</f>
        <v>12396.049896049895</v>
      </c>
      <c r="CZ7" s="164">
        <f>'Production Summary'!$M$53</f>
        <v>688.66943866943859</v>
      </c>
      <c r="DA7" s="164">
        <f>'Production Summary'!$N$54</f>
        <v>13799.376299376298</v>
      </c>
      <c r="DB7" s="164">
        <f>'Production Summary'!$M$54</f>
        <v>766.63201663201653</v>
      </c>
      <c r="DC7" s="328">
        <f>'Production Summary'!$N$60</f>
        <v>12863.825363825363</v>
      </c>
      <c r="DD7" s="328">
        <f>'Production Summary'!$M$60</f>
        <v>714.65696465696465</v>
      </c>
      <c r="DE7" s="164">
        <f>'Production Summary'!$N$59</f>
        <v>11148.648648648648</v>
      </c>
      <c r="DF7" s="328">
        <f>'Production Summary'!$M$59</f>
        <v>619.36936936936934</v>
      </c>
      <c r="DG7" s="164">
        <f>'Production Summary'!$N$55</f>
        <v>13842.68884268884</v>
      </c>
      <c r="DH7" s="164">
        <f>'Production Summary'!$M$55</f>
        <v>3460.67221067221</v>
      </c>
      <c r="DI7" s="164">
        <f>'Production Summary'!$N$56</f>
        <v>13097.713097713096</v>
      </c>
      <c r="DJ7" s="164">
        <f>'Production Summary'!$M$56</f>
        <v>163.72141372141371</v>
      </c>
      <c r="DK7" s="164">
        <f>'Production Summary'!$N$57</f>
        <v>14189.189189189186</v>
      </c>
      <c r="DL7" s="164">
        <f>'Production Summary'!$M$57</f>
        <v>394.14414414414409</v>
      </c>
      <c r="DM7" s="164">
        <f>'Production Summary'!$N$58</f>
        <v>14017.671517671517</v>
      </c>
      <c r="DN7" s="164">
        <f>'Production Summary'!$M$58</f>
        <v>778.75952875952873</v>
      </c>
      <c r="DO7" s="164">
        <f>'Production Summary'!$N$61</f>
        <v>4500</v>
      </c>
      <c r="DP7" s="328">
        <f>'Production Summary'!$M$61</f>
        <v>750</v>
      </c>
      <c r="DQ7" s="164">
        <v>0</v>
      </c>
      <c r="DR7" s="164">
        <f>'Production Summary'!$N$62</f>
        <v>8900</v>
      </c>
      <c r="DS7" s="164">
        <f>'Production Summary'!$N$70</f>
        <v>300</v>
      </c>
      <c r="DT7" s="328">
        <f>'Production Summary'!$M$70</f>
        <v>25</v>
      </c>
      <c r="DU7" s="164">
        <v>0</v>
      </c>
      <c r="DV7" s="164">
        <f>'Production Summary'!$N$71</f>
        <v>150</v>
      </c>
      <c r="DW7" s="164">
        <v>0</v>
      </c>
      <c r="DX7" s="164">
        <f>'Production Summary'!$N$64</f>
        <v>192</v>
      </c>
      <c r="DY7" s="164">
        <v>0</v>
      </c>
      <c r="DZ7" s="391">
        <f>'Production Summary'!$N$65</f>
        <v>384</v>
      </c>
      <c r="EA7" s="164">
        <v>0</v>
      </c>
      <c r="EB7" s="391">
        <f>'Production Summary'!$N$66</f>
        <v>192</v>
      </c>
      <c r="EC7" s="164">
        <v>0</v>
      </c>
      <c r="ED7" s="164">
        <f>'Production Summary'!$N$67</f>
        <v>96</v>
      </c>
      <c r="EE7" s="164">
        <v>0</v>
      </c>
      <c r="EF7" s="164">
        <f>'Production Summary'!$N$68</f>
        <v>96</v>
      </c>
      <c r="EG7" s="164">
        <v>0</v>
      </c>
      <c r="EH7" s="164">
        <f>'Production Summary'!$N$69</f>
        <v>340</v>
      </c>
      <c r="EI7" s="101"/>
      <c r="EJ7" s="3"/>
      <c r="EK7" s="3"/>
      <c r="ER7" s="64" t="s">
        <v>23</v>
      </c>
      <c r="ES7" s="61" t="str">
        <f t="shared" si="0"/>
        <v>Namo Traders</v>
      </c>
      <c r="ET7" s="24">
        <f t="shared" ref="ET7:ET68" si="1">EI7</f>
        <v>0</v>
      </c>
    </row>
    <row r="8" spans="1:150" ht="15" customHeight="1">
      <c r="A8" t="b">
        <f>C8=Rajnandgaon!C8</f>
        <v>1</v>
      </c>
      <c r="B8" s="69">
        <f t="shared" ref="B8:B68" si="2">B7+1</f>
        <v>3</v>
      </c>
      <c r="C8" s="61" t="str">
        <f>IF(Rajnandgaon!C8="","",Rajnandgaon!C8)</f>
        <v>Bikaner Sweets Dongargaon</v>
      </c>
      <c r="D8" s="164">
        <f>'Production Summary'!$N$4</f>
        <v>666</v>
      </c>
      <c r="E8" s="164">
        <f>'Production Summary'!$M$4</f>
        <v>27.75</v>
      </c>
      <c r="F8" s="164">
        <v>0</v>
      </c>
      <c r="G8" s="164">
        <f>'Production Summary'!$N$5</f>
        <v>666</v>
      </c>
      <c r="H8" s="164">
        <f>'Production Summary'!$M$5</f>
        <v>27.75</v>
      </c>
      <c r="I8" s="164">
        <v>0</v>
      </c>
      <c r="J8" s="164">
        <f>'Production Summary'!$N$6</f>
        <v>200</v>
      </c>
      <c r="K8" s="328">
        <f>'Production Summary'!$M$6</f>
        <v>7.5</v>
      </c>
      <c r="L8" s="164">
        <v>0</v>
      </c>
      <c r="M8" s="365">
        <f>'Production Summary'!$N$7</f>
        <v>612.72</v>
      </c>
      <c r="N8" s="367">
        <f>'Production Summary'!$M$7</f>
        <v>25.53</v>
      </c>
      <c r="O8" s="164">
        <v>0</v>
      </c>
      <c r="P8" s="164">
        <f>'Production Summary'!$N$8</f>
        <v>780</v>
      </c>
      <c r="Q8" s="164">
        <f>'Production Summary'!$M$8</f>
        <v>65</v>
      </c>
      <c r="R8" s="164">
        <v>0</v>
      </c>
      <c r="S8" s="164">
        <f>'Production Summary'!$N$9</f>
        <v>720</v>
      </c>
      <c r="T8" s="164">
        <f>'Production Summary'!$M$9</f>
        <v>60</v>
      </c>
      <c r="U8" s="164">
        <v>0</v>
      </c>
      <c r="V8" s="164">
        <f>'Production Summary'!$N$10</f>
        <v>876</v>
      </c>
      <c r="W8" s="164">
        <f>'Production Summary'!$M$10</f>
        <v>73</v>
      </c>
      <c r="X8" s="164">
        <v>0</v>
      </c>
      <c r="Y8" s="164">
        <f>'Production Summary'!$N$14</f>
        <v>177</v>
      </c>
      <c r="Z8" s="328">
        <f>'Production Summary'!$M$14</f>
        <v>14.75</v>
      </c>
      <c r="AA8" s="164">
        <v>0</v>
      </c>
      <c r="AB8" s="164">
        <f>'Production Summary'!$N$15</f>
        <v>126</v>
      </c>
      <c r="AC8" s="164">
        <f>'Production Summary'!$M$15</f>
        <v>21</v>
      </c>
      <c r="AD8" s="164">
        <v>0</v>
      </c>
      <c r="AE8" s="164">
        <f>'Production Summary'!$N$16</f>
        <v>252</v>
      </c>
      <c r="AF8" s="164">
        <f>'Production Summary'!$M$16</f>
        <v>21</v>
      </c>
      <c r="AG8" s="164">
        <v>0</v>
      </c>
      <c r="AH8" s="164">
        <f>'Production Summary'!$N$18</f>
        <v>1035</v>
      </c>
      <c r="AI8" s="164">
        <f>'Production Summary'!$M$18</f>
        <v>17.25</v>
      </c>
      <c r="AJ8" s="164">
        <v>0</v>
      </c>
      <c r="AK8" s="164">
        <f>'Production Summary'!$N$19</f>
        <v>870</v>
      </c>
      <c r="AL8" s="164">
        <f>'Production Summary'!$M$19</f>
        <v>29</v>
      </c>
      <c r="AM8" s="164">
        <v>0</v>
      </c>
      <c r="AN8" s="164">
        <f>'Production Summary'!$N$20</f>
        <v>864</v>
      </c>
      <c r="AO8" s="164">
        <f>'Production Summary'!$M$20</f>
        <v>72</v>
      </c>
      <c r="AP8" s="164">
        <v>0</v>
      </c>
      <c r="AQ8" s="164">
        <f>'Production Summary'!$N$21</f>
        <v>670</v>
      </c>
      <c r="AR8" s="164">
        <f>'Production Summary'!$M$21</f>
        <v>335</v>
      </c>
      <c r="AS8" s="164">
        <v>0</v>
      </c>
      <c r="AT8" s="386">
        <f>'Production Summary'!$N$22</f>
        <v>375</v>
      </c>
      <c r="AU8" s="164">
        <f>'Production Summary'!$N$23</f>
        <v>1050</v>
      </c>
      <c r="AV8" s="164">
        <f>'Production Summary'!$N$25</f>
        <v>300</v>
      </c>
      <c r="AW8" s="164">
        <f>'Production Summary'!$M$25</f>
        <v>25</v>
      </c>
      <c r="AX8" s="164">
        <v>0</v>
      </c>
      <c r="AY8" s="164">
        <f>'Production Summary'!$N$26</f>
        <v>300</v>
      </c>
      <c r="AZ8" s="164">
        <f>'Production Summary'!$M$26</f>
        <v>25</v>
      </c>
      <c r="BA8" s="164">
        <v>0</v>
      </c>
      <c r="BB8" s="164">
        <f>'Production Summary'!$N$28</f>
        <v>777</v>
      </c>
      <c r="BC8" s="164">
        <f>'Production Summary'!$M$28</f>
        <v>12.95</v>
      </c>
      <c r="BD8" s="164">
        <v>0</v>
      </c>
      <c r="BE8" s="164">
        <f>'Production Summary'!$N$29</f>
        <v>612</v>
      </c>
      <c r="BF8" s="164">
        <f>'Production Summary'!$M$29</f>
        <v>51</v>
      </c>
      <c r="BG8" s="164">
        <v>0</v>
      </c>
      <c r="BH8" s="164">
        <f>'Production Summary'!$N$30</f>
        <v>500</v>
      </c>
      <c r="BI8" s="164">
        <f>'Production Summary'!$M$30</f>
        <v>250</v>
      </c>
      <c r="BJ8" s="164">
        <v>0</v>
      </c>
      <c r="BK8" s="386"/>
      <c r="BL8" s="164">
        <f>'Production Summary'!$N$32</f>
        <v>875</v>
      </c>
      <c r="BM8" s="164">
        <f>'Production Summary'!$N$34</f>
        <v>360.59999999999997</v>
      </c>
      <c r="BN8" s="164">
        <f>'Production Summary'!$M$34</f>
        <v>6.01</v>
      </c>
      <c r="BO8" s="164">
        <v>0</v>
      </c>
      <c r="BP8" s="164">
        <f>'Production Summary'!$N$36</f>
        <v>717</v>
      </c>
      <c r="BQ8" s="164">
        <f>'Production Summary'!$M$36</f>
        <v>11.95</v>
      </c>
      <c r="BR8" s="164">
        <v>0</v>
      </c>
      <c r="BS8" s="164">
        <f>'Production Summary'!$N$37</f>
        <v>210</v>
      </c>
      <c r="BT8" s="164">
        <f>'Production Summary'!$M$37</f>
        <v>21</v>
      </c>
      <c r="BU8" s="164">
        <v>0</v>
      </c>
      <c r="BV8" s="164">
        <f>'Production Summary'!$N$38</f>
        <v>280</v>
      </c>
      <c r="BW8" s="164">
        <f>'Production Summary'!$M$38</f>
        <v>28</v>
      </c>
      <c r="BX8" s="164">
        <v>0</v>
      </c>
      <c r="BY8" s="165">
        <f>'Production Summary'!$N$39</f>
        <v>300.38406247988502</v>
      </c>
      <c r="BZ8" s="164">
        <f>'Production Summary'!$M$39</f>
        <v>30.038406247988501</v>
      </c>
      <c r="CA8" s="164">
        <v>0</v>
      </c>
      <c r="CB8" s="164">
        <f>'Production Summary'!$N$40</f>
        <v>131.30000000000001</v>
      </c>
      <c r="CC8" s="164">
        <f>'Production Summary'!$M$40</f>
        <v>13.13</v>
      </c>
      <c r="CD8" s="164">
        <v>0</v>
      </c>
      <c r="CE8" s="164">
        <f>'Production Summary'!$N$42</f>
        <v>1136.3519999999996</v>
      </c>
      <c r="CF8" s="164">
        <f>'Production Summary'!$M$42</f>
        <v>81.167999999999978</v>
      </c>
      <c r="CG8" s="164">
        <v>0</v>
      </c>
      <c r="CH8" s="164">
        <v>0</v>
      </c>
      <c r="CI8" s="164">
        <f>'Production Summary'!$N$43</f>
        <v>184</v>
      </c>
      <c r="CJ8" s="164">
        <v>0</v>
      </c>
      <c r="CK8" s="164">
        <f>'Production Summary'!$N$44</f>
        <v>355</v>
      </c>
      <c r="CL8" s="164">
        <v>0</v>
      </c>
      <c r="CM8" s="375">
        <f>'Production Summary'!$N$45</f>
        <v>1650</v>
      </c>
      <c r="CN8" s="164">
        <f>'Production Summary'!$N$46</f>
        <v>270</v>
      </c>
      <c r="CO8" s="164">
        <f>'Production Summary'!$N$47</f>
        <v>1350</v>
      </c>
      <c r="CP8" s="166"/>
      <c r="CQ8" s="164">
        <f>'Production Summary'!$N$49</f>
        <v>8004.1580041580037</v>
      </c>
      <c r="CR8" s="164">
        <f>'Production Summary'!$M$49</f>
        <v>66.701316701316699</v>
      </c>
      <c r="CS8" s="164">
        <f>'Production Summary'!$N$50</f>
        <v>13331.600831600828</v>
      </c>
      <c r="CT8" s="164">
        <f>'Production Summary'!$M$50</f>
        <v>148.1288981288981</v>
      </c>
      <c r="CU8" s="164">
        <f>'Production Summary'!$N$51</f>
        <v>12785.862785862784</v>
      </c>
      <c r="CV8" s="164">
        <f>'Production Summary'!$M$51</f>
        <v>355.16285516285512</v>
      </c>
      <c r="CW8" s="164">
        <f>'Production Summary'!$N$52</f>
        <v>12629.937629937627</v>
      </c>
      <c r="CX8" s="164">
        <f>'Production Summary'!$M$52</f>
        <v>701.66320166320156</v>
      </c>
      <c r="CY8" s="164">
        <f>'Production Summary'!$N$53</f>
        <v>12396.049896049895</v>
      </c>
      <c r="CZ8" s="164">
        <f>'Production Summary'!$M$53</f>
        <v>688.66943866943859</v>
      </c>
      <c r="DA8" s="164">
        <f>'Production Summary'!$N$54</f>
        <v>13799.376299376298</v>
      </c>
      <c r="DB8" s="164">
        <f>'Production Summary'!$M$54</f>
        <v>766.63201663201653</v>
      </c>
      <c r="DC8" s="328">
        <f>'Production Summary'!$N$60</f>
        <v>12863.825363825363</v>
      </c>
      <c r="DD8" s="328">
        <f>'Production Summary'!$M$60</f>
        <v>714.65696465696465</v>
      </c>
      <c r="DE8" s="164">
        <f>'Production Summary'!$N$59</f>
        <v>11148.648648648648</v>
      </c>
      <c r="DF8" s="328">
        <f>'Production Summary'!$M$59</f>
        <v>619.36936936936934</v>
      </c>
      <c r="DG8" s="164">
        <f>'Production Summary'!$N$55</f>
        <v>13842.68884268884</v>
      </c>
      <c r="DH8" s="164">
        <f>'Production Summary'!$M$55</f>
        <v>3460.67221067221</v>
      </c>
      <c r="DI8" s="164">
        <f>'Production Summary'!$N$56</f>
        <v>13097.713097713096</v>
      </c>
      <c r="DJ8" s="164">
        <f>'Production Summary'!$M$56</f>
        <v>163.72141372141371</v>
      </c>
      <c r="DK8" s="164">
        <f>'Production Summary'!$N$57</f>
        <v>14189.189189189186</v>
      </c>
      <c r="DL8" s="164">
        <f>'Production Summary'!$M$57</f>
        <v>394.14414414414409</v>
      </c>
      <c r="DM8" s="164">
        <f>'Production Summary'!$N$58</f>
        <v>14017.671517671517</v>
      </c>
      <c r="DN8" s="164">
        <f>'Production Summary'!$M$58</f>
        <v>778.75952875952873</v>
      </c>
      <c r="DO8" s="164">
        <f>'Production Summary'!$N$61</f>
        <v>4500</v>
      </c>
      <c r="DP8" s="328">
        <f>'Production Summary'!$M$61</f>
        <v>750</v>
      </c>
      <c r="DQ8" s="164">
        <v>0</v>
      </c>
      <c r="DR8" s="164">
        <f>'Production Summary'!$N$62</f>
        <v>8900</v>
      </c>
      <c r="DS8" s="164">
        <f>'Production Summary'!$N$70</f>
        <v>300</v>
      </c>
      <c r="DT8" s="328">
        <f>'Production Summary'!$M$70</f>
        <v>25</v>
      </c>
      <c r="DU8" s="164">
        <v>0</v>
      </c>
      <c r="DV8" s="164">
        <f>'Production Summary'!$N$71</f>
        <v>150</v>
      </c>
      <c r="DW8" s="164">
        <v>0</v>
      </c>
      <c r="DX8" s="164">
        <f>'Production Summary'!$N$64</f>
        <v>192</v>
      </c>
      <c r="DY8" s="164">
        <v>0</v>
      </c>
      <c r="DZ8" s="391">
        <f>'Production Summary'!$N$65</f>
        <v>384</v>
      </c>
      <c r="EA8" s="164">
        <v>0</v>
      </c>
      <c r="EB8" s="391">
        <f>'Production Summary'!$N$66</f>
        <v>192</v>
      </c>
      <c r="EC8" s="164">
        <v>0</v>
      </c>
      <c r="ED8" s="164">
        <f>'Production Summary'!$N$67</f>
        <v>96</v>
      </c>
      <c r="EE8" s="164">
        <v>0</v>
      </c>
      <c r="EF8" s="164">
        <f>'Production Summary'!$N$68</f>
        <v>96</v>
      </c>
      <c r="EG8" s="164">
        <v>0</v>
      </c>
      <c r="EH8" s="164">
        <f>'Production Summary'!$N$69</f>
        <v>340</v>
      </c>
      <c r="EI8" s="101"/>
      <c r="EJ8" s="3"/>
      <c r="EK8" s="3"/>
      <c r="ER8" s="64" t="s">
        <v>24</v>
      </c>
      <c r="ES8" s="61" t="str">
        <f t="shared" si="0"/>
        <v>Bikaner Sweets Dongargaon</v>
      </c>
      <c r="ET8" s="24">
        <f t="shared" si="1"/>
        <v>0</v>
      </c>
    </row>
    <row r="9" spans="1:150" ht="15" customHeight="1">
      <c r="A9" t="b">
        <f>C9=Rajnandgaon!C9</f>
        <v>1</v>
      </c>
      <c r="B9" s="69">
        <f t="shared" si="2"/>
        <v>4</v>
      </c>
      <c r="C9" s="61" t="str">
        <f>IF(Rajnandgaon!C9="","",Rajnandgaon!C9)</f>
        <v>Chandrakar and Thakur Brother</v>
      </c>
      <c r="D9" s="164">
        <f>'Production Summary'!$N$4</f>
        <v>666</v>
      </c>
      <c r="E9" s="164">
        <f>'Production Summary'!$M$4</f>
        <v>27.75</v>
      </c>
      <c r="F9" s="164">
        <v>0</v>
      </c>
      <c r="G9" s="164">
        <f>'Production Summary'!$N$5</f>
        <v>666</v>
      </c>
      <c r="H9" s="164">
        <f>'Production Summary'!$M$5</f>
        <v>27.75</v>
      </c>
      <c r="I9" s="164">
        <v>0</v>
      </c>
      <c r="J9" s="164">
        <f>'Production Summary'!$N$6</f>
        <v>200</v>
      </c>
      <c r="K9" s="328">
        <f>'Production Summary'!$M$6</f>
        <v>7.5</v>
      </c>
      <c r="L9" s="164">
        <v>0</v>
      </c>
      <c r="M9" s="365">
        <f>'Production Summary'!$N$7</f>
        <v>612.72</v>
      </c>
      <c r="N9" s="367">
        <f>'Production Summary'!$M$7</f>
        <v>25.53</v>
      </c>
      <c r="O9" s="164">
        <v>0</v>
      </c>
      <c r="P9" s="164">
        <f>'Production Summary'!$N$8</f>
        <v>780</v>
      </c>
      <c r="Q9" s="164">
        <f>'Production Summary'!$M$8</f>
        <v>65</v>
      </c>
      <c r="R9" s="164">
        <v>0</v>
      </c>
      <c r="S9" s="164">
        <f>'Production Summary'!$N$9</f>
        <v>720</v>
      </c>
      <c r="T9" s="164">
        <f>'Production Summary'!$M$9</f>
        <v>60</v>
      </c>
      <c r="U9" s="164">
        <v>0</v>
      </c>
      <c r="V9" s="164">
        <f>'Production Summary'!$N$10</f>
        <v>876</v>
      </c>
      <c r="W9" s="164">
        <f>'Production Summary'!$M$10</f>
        <v>73</v>
      </c>
      <c r="X9" s="164">
        <v>0</v>
      </c>
      <c r="Y9" s="164">
        <f>'Production Summary'!$N$14</f>
        <v>177</v>
      </c>
      <c r="Z9" s="328">
        <f>'Production Summary'!$M$14</f>
        <v>14.75</v>
      </c>
      <c r="AA9" s="164">
        <v>0</v>
      </c>
      <c r="AB9" s="164">
        <f>'Production Summary'!$N$15</f>
        <v>126</v>
      </c>
      <c r="AC9" s="164">
        <f>'Production Summary'!$M$15</f>
        <v>21</v>
      </c>
      <c r="AD9" s="164">
        <v>0</v>
      </c>
      <c r="AE9" s="164">
        <f>'Production Summary'!$N$16</f>
        <v>252</v>
      </c>
      <c r="AF9" s="164">
        <f>'Production Summary'!$M$16</f>
        <v>21</v>
      </c>
      <c r="AG9" s="164">
        <v>0</v>
      </c>
      <c r="AH9" s="164">
        <f>'Production Summary'!$N$18</f>
        <v>1035</v>
      </c>
      <c r="AI9" s="164">
        <f>'Production Summary'!$M$18</f>
        <v>17.25</v>
      </c>
      <c r="AJ9" s="164">
        <v>0</v>
      </c>
      <c r="AK9" s="164">
        <f>'Production Summary'!$N$19</f>
        <v>870</v>
      </c>
      <c r="AL9" s="164">
        <f>'Production Summary'!$M$19</f>
        <v>29</v>
      </c>
      <c r="AM9" s="164">
        <v>0</v>
      </c>
      <c r="AN9" s="164">
        <f>'Production Summary'!$N$20</f>
        <v>864</v>
      </c>
      <c r="AO9" s="164">
        <f>'Production Summary'!$M$20</f>
        <v>72</v>
      </c>
      <c r="AP9" s="164">
        <v>0</v>
      </c>
      <c r="AQ9" s="164">
        <f>'Production Summary'!$N$21</f>
        <v>670</v>
      </c>
      <c r="AR9" s="164">
        <f>'Production Summary'!$M$21</f>
        <v>335</v>
      </c>
      <c r="AS9" s="164">
        <v>0</v>
      </c>
      <c r="AT9" s="386">
        <f>'Production Summary'!$N$22</f>
        <v>375</v>
      </c>
      <c r="AU9" s="164">
        <f>'Production Summary'!$N$23</f>
        <v>1050</v>
      </c>
      <c r="AV9" s="164">
        <f>'Production Summary'!$N$25</f>
        <v>300</v>
      </c>
      <c r="AW9" s="164">
        <f>'Production Summary'!$M$25</f>
        <v>25</v>
      </c>
      <c r="AX9" s="164">
        <v>0</v>
      </c>
      <c r="AY9" s="164">
        <f>'Production Summary'!$N$26</f>
        <v>300</v>
      </c>
      <c r="AZ9" s="164">
        <f>'Production Summary'!$M$26</f>
        <v>25</v>
      </c>
      <c r="BA9" s="164">
        <v>0</v>
      </c>
      <c r="BB9" s="164">
        <f>'Production Summary'!$N$28</f>
        <v>777</v>
      </c>
      <c r="BC9" s="164">
        <f>'Production Summary'!$M$28</f>
        <v>12.95</v>
      </c>
      <c r="BD9" s="164">
        <v>0</v>
      </c>
      <c r="BE9" s="164">
        <f>'Production Summary'!$N$29</f>
        <v>612</v>
      </c>
      <c r="BF9" s="164">
        <f>'Production Summary'!$M$29</f>
        <v>51</v>
      </c>
      <c r="BG9" s="164">
        <v>0</v>
      </c>
      <c r="BH9" s="164">
        <f>'Production Summary'!$N$30</f>
        <v>500</v>
      </c>
      <c r="BI9" s="164">
        <f>'Production Summary'!$M$30</f>
        <v>250</v>
      </c>
      <c r="BJ9" s="164">
        <v>0</v>
      </c>
      <c r="BK9" s="386"/>
      <c r="BL9" s="164">
        <f>'Production Summary'!$N$32</f>
        <v>875</v>
      </c>
      <c r="BM9" s="164">
        <f>'Production Summary'!$N$34</f>
        <v>360.59999999999997</v>
      </c>
      <c r="BN9" s="164">
        <f>'Production Summary'!$M$34</f>
        <v>6.01</v>
      </c>
      <c r="BO9" s="164">
        <v>0</v>
      </c>
      <c r="BP9" s="164">
        <f>'Production Summary'!$N$36</f>
        <v>717</v>
      </c>
      <c r="BQ9" s="164">
        <f>'Production Summary'!$M$36</f>
        <v>11.95</v>
      </c>
      <c r="BR9" s="164">
        <v>0</v>
      </c>
      <c r="BS9" s="164">
        <f>'Production Summary'!$N$37</f>
        <v>210</v>
      </c>
      <c r="BT9" s="164">
        <f>'Production Summary'!$M$37</f>
        <v>21</v>
      </c>
      <c r="BU9" s="164">
        <v>0</v>
      </c>
      <c r="BV9" s="164">
        <f>'Production Summary'!$N$38</f>
        <v>280</v>
      </c>
      <c r="BW9" s="164">
        <f>'Production Summary'!$M$38</f>
        <v>28</v>
      </c>
      <c r="BX9" s="164">
        <v>0</v>
      </c>
      <c r="BY9" s="165">
        <f>'Production Summary'!$N$39</f>
        <v>300.38406247988502</v>
      </c>
      <c r="BZ9" s="164">
        <f>'Production Summary'!$M$39</f>
        <v>30.038406247988501</v>
      </c>
      <c r="CA9" s="164">
        <v>0</v>
      </c>
      <c r="CB9" s="164">
        <f>'Production Summary'!$N$40</f>
        <v>131.30000000000001</v>
      </c>
      <c r="CC9" s="164">
        <f>'Production Summary'!$M$40</f>
        <v>13.13</v>
      </c>
      <c r="CD9" s="164">
        <v>0</v>
      </c>
      <c r="CE9" s="164">
        <f>'Production Summary'!$N$42</f>
        <v>1136.3519999999996</v>
      </c>
      <c r="CF9" s="164">
        <f>'Production Summary'!$M$42</f>
        <v>81.167999999999978</v>
      </c>
      <c r="CG9" s="164">
        <v>0</v>
      </c>
      <c r="CH9" s="164">
        <v>0</v>
      </c>
      <c r="CI9" s="164">
        <f>'Production Summary'!$N$43</f>
        <v>184</v>
      </c>
      <c r="CJ9" s="164">
        <v>0</v>
      </c>
      <c r="CK9" s="164">
        <f>'Production Summary'!$N$44</f>
        <v>355</v>
      </c>
      <c r="CL9" s="164">
        <v>0</v>
      </c>
      <c r="CM9" s="375">
        <f>'Production Summary'!$N$45</f>
        <v>1650</v>
      </c>
      <c r="CN9" s="164">
        <f>'Production Summary'!$N$46</f>
        <v>270</v>
      </c>
      <c r="CO9" s="164">
        <f>'Production Summary'!$N$47</f>
        <v>1350</v>
      </c>
      <c r="CP9" s="166"/>
      <c r="CQ9" s="164">
        <f>'Production Summary'!$N$49</f>
        <v>8004.1580041580037</v>
      </c>
      <c r="CR9" s="164">
        <f>'Production Summary'!$M$49</f>
        <v>66.701316701316699</v>
      </c>
      <c r="CS9" s="164">
        <f>'Production Summary'!$N$50</f>
        <v>13331.600831600828</v>
      </c>
      <c r="CT9" s="164">
        <f>'Production Summary'!$M$50</f>
        <v>148.1288981288981</v>
      </c>
      <c r="CU9" s="164">
        <f>'Production Summary'!$N$51</f>
        <v>12785.862785862784</v>
      </c>
      <c r="CV9" s="164">
        <f>'Production Summary'!$M$51</f>
        <v>355.16285516285512</v>
      </c>
      <c r="CW9" s="164">
        <f>'Production Summary'!$N$52</f>
        <v>12629.937629937627</v>
      </c>
      <c r="CX9" s="164">
        <f>'Production Summary'!$M$52</f>
        <v>701.66320166320156</v>
      </c>
      <c r="CY9" s="164">
        <f>'Production Summary'!$N$53</f>
        <v>12396.049896049895</v>
      </c>
      <c r="CZ9" s="164">
        <f>'Production Summary'!$M$53</f>
        <v>688.66943866943859</v>
      </c>
      <c r="DA9" s="164">
        <f>'Production Summary'!$N$54</f>
        <v>13799.376299376298</v>
      </c>
      <c r="DB9" s="164">
        <f>'Production Summary'!$M$54</f>
        <v>766.63201663201653</v>
      </c>
      <c r="DC9" s="328">
        <f>'Production Summary'!$N$60</f>
        <v>12863.825363825363</v>
      </c>
      <c r="DD9" s="328">
        <f>'Production Summary'!$M$60</f>
        <v>714.65696465696465</v>
      </c>
      <c r="DE9" s="164">
        <f>'Production Summary'!$N$59</f>
        <v>11148.648648648648</v>
      </c>
      <c r="DF9" s="328">
        <f>'Production Summary'!$M$59</f>
        <v>619.36936936936934</v>
      </c>
      <c r="DG9" s="164">
        <f>'Production Summary'!$N$55</f>
        <v>13842.68884268884</v>
      </c>
      <c r="DH9" s="164">
        <f>'Production Summary'!$M$55</f>
        <v>3460.67221067221</v>
      </c>
      <c r="DI9" s="164">
        <f>'Production Summary'!$N$56</f>
        <v>13097.713097713096</v>
      </c>
      <c r="DJ9" s="164">
        <f>'Production Summary'!$M$56</f>
        <v>163.72141372141371</v>
      </c>
      <c r="DK9" s="164">
        <f>'Production Summary'!$N$57</f>
        <v>14189.189189189186</v>
      </c>
      <c r="DL9" s="164">
        <f>'Production Summary'!$M$57</f>
        <v>394.14414414414409</v>
      </c>
      <c r="DM9" s="164">
        <f>'Production Summary'!$N$58</f>
        <v>14017.671517671517</v>
      </c>
      <c r="DN9" s="164">
        <f>'Production Summary'!$M$58</f>
        <v>778.75952875952873</v>
      </c>
      <c r="DO9" s="164">
        <f>'Production Summary'!$N$61</f>
        <v>4500</v>
      </c>
      <c r="DP9" s="328">
        <f>'Production Summary'!$M$61</f>
        <v>750</v>
      </c>
      <c r="DQ9" s="164">
        <v>0</v>
      </c>
      <c r="DR9" s="164">
        <f>'Production Summary'!$N$62</f>
        <v>8900</v>
      </c>
      <c r="DS9" s="164">
        <f>'Production Summary'!$N$70</f>
        <v>300</v>
      </c>
      <c r="DT9" s="328">
        <f>'Production Summary'!$M$70</f>
        <v>25</v>
      </c>
      <c r="DU9" s="164">
        <v>0</v>
      </c>
      <c r="DV9" s="164">
        <f>'Production Summary'!$N$71</f>
        <v>150</v>
      </c>
      <c r="DW9" s="164">
        <v>0</v>
      </c>
      <c r="DX9" s="164">
        <f>'Production Summary'!$N$64</f>
        <v>192</v>
      </c>
      <c r="DY9" s="164">
        <v>0</v>
      </c>
      <c r="DZ9" s="391">
        <f>'Production Summary'!$N$65</f>
        <v>384</v>
      </c>
      <c r="EA9" s="164">
        <v>0</v>
      </c>
      <c r="EB9" s="391">
        <f>'Production Summary'!$N$66</f>
        <v>192</v>
      </c>
      <c r="EC9" s="164">
        <v>0</v>
      </c>
      <c r="ED9" s="164">
        <f>'Production Summary'!$N$67</f>
        <v>96</v>
      </c>
      <c r="EE9" s="164">
        <v>0</v>
      </c>
      <c r="EF9" s="164">
        <f>'Production Summary'!$N$68</f>
        <v>96</v>
      </c>
      <c r="EG9" s="164">
        <v>0</v>
      </c>
      <c r="EH9" s="164">
        <f>'Production Summary'!$N$69</f>
        <v>340</v>
      </c>
      <c r="EI9" s="101"/>
      <c r="EJ9" s="3"/>
      <c r="EK9" s="3"/>
      <c r="ER9" s="64" t="s">
        <v>25</v>
      </c>
      <c r="ES9" s="61" t="str">
        <f t="shared" si="0"/>
        <v>Chandrakar and Thakur Brother</v>
      </c>
      <c r="ET9" s="24">
        <f t="shared" si="1"/>
        <v>0</v>
      </c>
    </row>
    <row r="10" spans="1:150" ht="15" customHeight="1">
      <c r="A10" t="b">
        <f>C10=Rajnandgaon!C10</f>
        <v>1</v>
      </c>
      <c r="B10" s="69">
        <f t="shared" si="2"/>
        <v>5</v>
      </c>
      <c r="C10" s="61" t="str">
        <f>IF(Rajnandgaon!C10="","",Rajnandgaon!C10)</f>
        <v>Ashish Dairy &amp; Daily Needs</v>
      </c>
      <c r="D10" s="164">
        <f>'Production Summary'!$N$4</f>
        <v>666</v>
      </c>
      <c r="E10" s="164">
        <f>'Production Summary'!$M$4</f>
        <v>27.75</v>
      </c>
      <c r="F10" s="164">
        <v>0</v>
      </c>
      <c r="G10" s="164">
        <f>'Production Summary'!$N$5</f>
        <v>666</v>
      </c>
      <c r="H10" s="164">
        <f>'Production Summary'!$M$5</f>
        <v>27.75</v>
      </c>
      <c r="I10" s="164">
        <v>0</v>
      </c>
      <c r="J10" s="164">
        <f>'Production Summary'!$N$6</f>
        <v>200</v>
      </c>
      <c r="K10" s="328">
        <f>'Production Summary'!$M$6</f>
        <v>7.5</v>
      </c>
      <c r="L10" s="164">
        <v>0</v>
      </c>
      <c r="M10" s="365">
        <f>'Production Summary'!$N$7</f>
        <v>612.72</v>
      </c>
      <c r="N10" s="367">
        <f>'Production Summary'!$M$7</f>
        <v>25.53</v>
      </c>
      <c r="O10" s="164">
        <v>0</v>
      </c>
      <c r="P10" s="164">
        <f>'Production Summary'!$N$8</f>
        <v>780</v>
      </c>
      <c r="Q10" s="164">
        <f>'Production Summary'!$M$8</f>
        <v>65</v>
      </c>
      <c r="R10" s="164">
        <v>0</v>
      </c>
      <c r="S10" s="164">
        <f>'Production Summary'!$N$9</f>
        <v>720</v>
      </c>
      <c r="T10" s="164">
        <f>'Production Summary'!$M$9</f>
        <v>60</v>
      </c>
      <c r="U10" s="164">
        <v>0</v>
      </c>
      <c r="V10" s="164">
        <f>'Production Summary'!$N$10</f>
        <v>876</v>
      </c>
      <c r="W10" s="164">
        <f>'Production Summary'!$M$10</f>
        <v>73</v>
      </c>
      <c r="X10" s="164">
        <v>0</v>
      </c>
      <c r="Y10" s="164">
        <f>'Production Summary'!$N$14</f>
        <v>177</v>
      </c>
      <c r="Z10" s="328">
        <f>'Production Summary'!$M$14</f>
        <v>14.75</v>
      </c>
      <c r="AA10" s="164">
        <v>0</v>
      </c>
      <c r="AB10" s="164">
        <f>'Production Summary'!$N$15</f>
        <v>126</v>
      </c>
      <c r="AC10" s="164">
        <f>'Production Summary'!$M$15</f>
        <v>21</v>
      </c>
      <c r="AD10" s="164">
        <v>0</v>
      </c>
      <c r="AE10" s="164">
        <f>'Production Summary'!$N$16</f>
        <v>252</v>
      </c>
      <c r="AF10" s="164">
        <f>'Production Summary'!$M$16</f>
        <v>21</v>
      </c>
      <c r="AG10" s="164">
        <v>0</v>
      </c>
      <c r="AH10" s="164">
        <f>'Production Summary'!$N$18</f>
        <v>1035</v>
      </c>
      <c r="AI10" s="164">
        <f>'Production Summary'!$M$18</f>
        <v>17.25</v>
      </c>
      <c r="AJ10" s="164">
        <v>0</v>
      </c>
      <c r="AK10" s="164">
        <f>'Production Summary'!$N$19</f>
        <v>870</v>
      </c>
      <c r="AL10" s="164">
        <f>'Production Summary'!$M$19</f>
        <v>29</v>
      </c>
      <c r="AM10" s="164">
        <v>0</v>
      </c>
      <c r="AN10" s="164">
        <f>'Production Summary'!$N$20</f>
        <v>864</v>
      </c>
      <c r="AO10" s="164">
        <f>'Production Summary'!$M$20</f>
        <v>72</v>
      </c>
      <c r="AP10" s="164">
        <v>0</v>
      </c>
      <c r="AQ10" s="164">
        <f>'Production Summary'!$N$21</f>
        <v>670</v>
      </c>
      <c r="AR10" s="164">
        <f>'Production Summary'!$M$21</f>
        <v>335</v>
      </c>
      <c r="AS10" s="164">
        <v>0</v>
      </c>
      <c r="AT10" s="386">
        <f>'Production Summary'!$N$22</f>
        <v>375</v>
      </c>
      <c r="AU10" s="164">
        <f>'Production Summary'!$N$23</f>
        <v>1050</v>
      </c>
      <c r="AV10" s="164">
        <f>'Production Summary'!$N$25</f>
        <v>300</v>
      </c>
      <c r="AW10" s="164">
        <f>'Production Summary'!$M$25</f>
        <v>25</v>
      </c>
      <c r="AX10" s="164">
        <v>0</v>
      </c>
      <c r="AY10" s="164">
        <f>'Production Summary'!$N$26</f>
        <v>300</v>
      </c>
      <c r="AZ10" s="164">
        <f>'Production Summary'!$M$26</f>
        <v>25</v>
      </c>
      <c r="BA10" s="164">
        <v>0</v>
      </c>
      <c r="BB10" s="164">
        <f>'Production Summary'!$N$28</f>
        <v>777</v>
      </c>
      <c r="BC10" s="164">
        <f>'Production Summary'!$M$28</f>
        <v>12.95</v>
      </c>
      <c r="BD10" s="164">
        <v>0</v>
      </c>
      <c r="BE10" s="164">
        <f>'Production Summary'!$N$29</f>
        <v>612</v>
      </c>
      <c r="BF10" s="164">
        <f>'Production Summary'!$M$29</f>
        <v>51</v>
      </c>
      <c r="BG10" s="164">
        <v>0</v>
      </c>
      <c r="BH10" s="164">
        <f>'Production Summary'!$N$30</f>
        <v>500</v>
      </c>
      <c r="BI10" s="164">
        <f>'Production Summary'!$M$30</f>
        <v>250</v>
      </c>
      <c r="BJ10" s="164">
        <v>0</v>
      </c>
      <c r="BK10" s="386"/>
      <c r="BL10" s="164">
        <f>'Production Summary'!$N$32</f>
        <v>875</v>
      </c>
      <c r="BM10" s="164">
        <f>'Production Summary'!$N$34</f>
        <v>360.59999999999997</v>
      </c>
      <c r="BN10" s="164">
        <f>'Production Summary'!$M$34</f>
        <v>6.01</v>
      </c>
      <c r="BO10" s="164">
        <v>0</v>
      </c>
      <c r="BP10" s="164">
        <f>'Production Summary'!$N$36</f>
        <v>717</v>
      </c>
      <c r="BQ10" s="164">
        <f>'Production Summary'!$M$36</f>
        <v>11.95</v>
      </c>
      <c r="BR10" s="164">
        <v>0</v>
      </c>
      <c r="BS10" s="164">
        <f>'Production Summary'!$N$37</f>
        <v>210</v>
      </c>
      <c r="BT10" s="164">
        <f>'Production Summary'!$M$37</f>
        <v>21</v>
      </c>
      <c r="BU10" s="164">
        <v>0</v>
      </c>
      <c r="BV10" s="164">
        <f>'Production Summary'!$N$38</f>
        <v>280</v>
      </c>
      <c r="BW10" s="164">
        <f>'Production Summary'!$M$38</f>
        <v>28</v>
      </c>
      <c r="BX10" s="164">
        <v>0</v>
      </c>
      <c r="BY10" s="165">
        <f>'Production Summary'!$N$39</f>
        <v>300.38406247988502</v>
      </c>
      <c r="BZ10" s="164">
        <f>'Production Summary'!$M$39</f>
        <v>30.038406247988501</v>
      </c>
      <c r="CA10" s="164">
        <v>0</v>
      </c>
      <c r="CB10" s="164">
        <f>'Production Summary'!$N$40</f>
        <v>131.30000000000001</v>
      </c>
      <c r="CC10" s="164">
        <f>'Production Summary'!$M$40</f>
        <v>13.13</v>
      </c>
      <c r="CD10" s="164">
        <v>0</v>
      </c>
      <c r="CE10" s="164">
        <f>'Production Summary'!$N$42</f>
        <v>1136.3519999999996</v>
      </c>
      <c r="CF10" s="164">
        <f>'Production Summary'!$M$42</f>
        <v>81.167999999999978</v>
      </c>
      <c r="CG10" s="164">
        <v>0</v>
      </c>
      <c r="CH10" s="164">
        <v>0</v>
      </c>
      <c r="CI10" s="164">
        <f>'Production Summary'!$N$43</f>
        <v>184</v>
      </c>
      <c r="CJ10" s="164">
        <v>0</v>
      </c>
      <c r="CK10" s="164">
        <f>'Production Summary'!$N$44</f>
        <v>355</v>
      </c>
      <c r="CL10" s="164">
        <v>0</v>
      </c>
      <c r="CM10" s="375">
        <f>'Production Summary'!$N$45</f>
        <v>1650</v>
      </c>
      <c r="CN10" s="164">
        <f>'Production Summary'!$N$46</f>
        <v>270</v>
      </c>
      <c r="CO10" s="164">
        <f>'Production Summary'!$N$47</f>
        <v>1350</v>
      </c>
      <c r="CP10" s="166"/>
      <c r="CQ10" s="164">
        <f>'Production Summary'!$N$49</f>
        <v>8004.1580041580037</v>
      </c>
      <c r="CR10" s="164">
        <f>'Production Summary'!$M$49</f>
        <v>66.701316701316699</v>
      </c>
      <c r="CS10" s="164">
        <f>'Production Summary'!$N$50</f>
        <v>13331.600831600828</v>
      </c>
      <c r="CT10" s="164">
        <f>'Production Summary'!$M$50</f>
        <v>148.1288981288981</v>
      </c>
      <c r="CU10" s="164">
        <f>'Production Summary'!$N$51</f>
        <v>12785.862785862784</v>
      </c>
      <c r="CV10" s="164">
        <f>'Production Summary'!$M$51</f>
        <v>355.16285516285512</v>
      </c>
      <c r="CW10" s="164">
        <f>'Production Summary'!$N$52</f>
        <v>12629.937629937627</v>
      </c>
      <c r="CX10" s="164">
        <f>'Production Summary'!$M$52</f>
        <v>701.66320166320156</v>
      </c>
      <c r="CY10" s="164">
        <f>'Production Summary'!$N$53</f>
        <v>12396.049896049895</v>
      </c>
      <c r="CZ10" s="164">
        <f>'Production Summary'!$M$53</f>
        <v>688.66943866943859</v>
      </c>
      <c r="DA10" s="164">
        <f>'Production Summary'!$N$54</f>
        <v>13799.376299376298</v>
      </c>
      <c r="DB10" s="164">
        <f>'Production Summary'!$M$54</f>
        <v>766.63201663201653</v>
      </c>
      <c r="DC10" s="328">
        <f>'Production Summary'!$N$60</f>
        <v>12863.825363825363</v>
      </c>
      <c r="DD10" s="328">
        <f>'Production Summary'!$M$60</f>
        <v>714.65696465696465</v>
      </c>
      <c r="DE10" s="164">
        <f>'Production Summary'!$N$59</f>
        <v>11148.648648648648</v>
      </c>
      <c r="DF10" s="328">
        <f>'Production Summary'!$M$59</f>
        <v>619.36936936936934</v>
      </c>
      <c r="DG10" s="164">
        <f>'Production Summary'!$N$55</f>
        <v>13842.68884268884</v>
      </c>
      <c r="DH10" s="164">
        <f>'Production Summary'!$M$55</f>
        <v>3460.67221067221</v>
      </c>
      <c r="DI10" s="164">
        <f>'Production Summary'!$N$56</f>
        <v>13097.713097713096</v>
      </c>
      <c r="DJ10" s="164">
        <f>'Production Summary'!$M$56</f>
        <v>163.72141372141371</v>
      </c>
      <c r="DK10" s="164">
        <f>'Production Summary'!$N$57</f>
        <v>14189.189189189186</v>
      </c>
      <c r="DL10" s="164">
        <f>'Production Summary'!$M$57</f>
        <v>394.14414414414409</v>
      </c>
      <c r="DM10" s="164">
        <f>'Production Summary'!$N$58</f>
        <v>14017.671517671517</v>
      </c>
      <c r="DN10" s="164">
        <f>'Production Summary'!$M$58</f>
        <v>778.75952875952873</v>
      </c>
      <c r="DO10" s="164">
        <f>'Production Summary'!$N$61</f>
        <v>4500</v>
      </c>
      <c r="DP10" s="328">
        <f>'Production Summary'!$M$61</f>
        <v>750</v>
      </c>
      <c r="DQ10" s="164">
        <v>0</v>
      </c>
      <c r="DR10" s="164">
        <f>'Production Summary'!$N$62</f>
        <v>8900</v>
      </c>
      <c r="DS10" s="164">
        <f>'Production Summary'!$N$70</f>
        <v>300</v>
      </c>
      <c r="DT10" s="328">
        <f>'Production Summary'!$M$70</f>
        <v>25</v>
      </c>
      <c r="DU10" s="164">
        <v>0</v>
      </c>
      <c r="DV10" s="164">
        <f>'Production Summary'!$N$71</f>
        <v>150</v>
      </c>
      <c r="DW10" s="164">
        <v>0</v>
      </c>
      <c r="DX10" s="164">
        <f>'Production Summary'!$N$64</f>
        <v>192</v>
      </c>
      <c r="DY10" s="164">
        <v>0</v>
      </c>
      <c r="DZ10" s="391">
        <f>'Production Summary'!$N$65</f>
        <v>384</v>
      </c>
      <c r="EA10" s="164">
        <v>0</v>
      </c>
      <c r="EB10" s="391">
        <f>'Production Summary'!$N$66</f>
        <v>192</v>
      </c>
      <c r="EC10" s="164">
        <v>0</v>
      </c>
      <c r="ED10" s="164">
        <f>'Production Summary'!$N$67</f>
        <v>96</v>
      </c>
      <c r="EE10" s="164">
        <v>0</v>
      </c>
      <c r="EF10" s="164">
        <f>'Production Summary'!$N$68</f>
        <v>96</v>
      </c>
      <c r="EG10" s="164">
        <v>0</v>
      </c>
      <c r="EH10" s="164">
        <f>'Production Summary'!$N$69</f>
        <v>340</v>
      </c>
      <c r="EI10" s="101"/>
      <c r="EJ10" s="3"/>
      <c r="EK10" s="3"/>
      <c r="ER10" s="64" t="s">
        <v>26</v>
      </c>
      <c r="ES10" s="61" t="str">
        <f t="shared" si="0"/>
        <v>Ashish Dairy &amp; Daily Needs</v>
      </c>
      <c r="ET10" s="24">
        <f t="shared" si="1"/>
        <v>0</v>
      </c>
    </row>
    <row r="11" spans="1:150" ht="15" customHeight="1">
      <c r="A11" t="b">
        <f>C11=Rajnandgaon!C11</f>
        <v>1</v>
      </c>
      <c r="B11" s="69">
        <f t="shared" si="2"/>
        <v>6</v>
      </c>
      <c r="C11" s="61" t="str">
        <f>IF(Rajnandgaon!C11="","",Rajnandgaon!C11)</f>
        <v>Shree Ram Traders</v>
      </c>
      <c r="D11" s="164">
        <f>'Production Summary'!$N$4</f>
        <v>666</v>
      </c>
      <c r="E11" s="164">
        <f>'Production Summary'!$M$4</f>
        <v>27.75</v>
      </c>
      <c r="F11" s="164">
        <v>0</v>
      </c>
      <c r="G11" s="164">
        <f>'Production Summary'!$N$5</f>
        <v>666</v>
      </c>
      <c r="H11" s="164">
        <f>'Production Summary'!$M$5</f>
        <v>27.75</v>
      </c>
      <c r="I11" s="164">
        <v>0</v>
      </c>
      <c r="J11" s="164">
        <f>'Production Summary'!$N$6</f>
        <v>200</v>
      </c>
      <c r="K11" s="328">
        <f>'Production Summary'!$M$6</f>
        <v>7.5</v>
      </c>
      <c r="L11" s="164">
        <v>0</v>
      </c>
      <c r="M11" s="365">
        <f>'Production Summary'!$N$7</f>
        <v>612.72</v>
      </c>
      <c r="N11" s="367">
        <f>'Production Summary'!$M$7</f>
        <v>25.53</v>
      </c>
      <c r="O11" s="164">
        <v>0</v>
      </c>
      <c r="P11" s="164">
        <f>'Production Summary'!$N$8</f>
        <v>780</v>
      </c>
      <c r="Q11" s="164">
        <f>'Production Summary'!$M$8</f>
        <v>65</v>
      </c>
      <c r="R11" s="164">
        <v>0</v>
      </c>
      <c r="S11" s="164">
        <f>'Production Summary'!$N$9</f>
        <v>720</v>
      </c>
      <c r="T11" s="164">
        <f>'Production Summary'!$M$9</f>
        <v>60</v>
      </c>
      <c r="U11" s="164">
        <v>0</v>
      </c>
      <c r="V11" s="164">
        <f>'Production Summary'!$N$10</f>
        <v>876</v>
      </c>
      <c r="W11" s="164">
        <f>'Production Summary'!$M$10</f>
        <v>73</v>
      </c>
      <c r="X11" s="164">
        <v>0</v>
      </c>
      <c r="Y11" s="164">
        <f>'Production Summary'!$N$14</f>
        <v>177</v>
      </c>
      <c r="Z11" s="328">
        <f>'Production Summary'!$M$14</f>
        <v>14.75</v>
      </c>
      <c r="AA11" s="164">
        <v>0</v>
      </c>
      <c r="AB11" s="164">
        <f>'Production Summary'!$N$15</f>
        <v>126</v>
      </c>
      <c r="AC11" s="164">
        <f>'Production Summary'!$M$15</f>
        <v>21</v>
      </c>
      <c r="AD11" s="164">
        <v>0</v>
      </c>
      <c r="AE11" s="164">
        <f>'Production Summary'!$N$16</f>
        <v>252</v>
      </c>
      <c r="AF11" s="164">
        <f>'Production Summary'!$M$16</f>
        <v>21</v>
      </c>
      <c r="AG11" s="164">
        <v>0</v>
      </c>
      <c r="AH11" s="164">
        <f>'Production Summary'!$N$18</f>
        <v>1035</v>
      </c>
      <c r="AI11" s="164">
        <f>'Production Summary'!$M$18</f>
        <v>17.25</v>
      </c>
      <c r="AJ11" s="164">
        <v>0</v>
      </c>
      <c r="AK11" s="164">
        <f>'Production Summary'!$N$19</f>
        <v>870</v>
      </c>
      <c r="AL11" s="164">
        <f>'Production Summary'!$M$19</f>
        <v>29</v>
      </c>
      <c r="AM11" s="164">
        <v>0</v>
      </c>
      <c r="AN11" s="164">
        <f>'Production Summary'!$N$20</f>
        <v>864</v>
      </c>
      <c r="AO11" s="164">
        <f>'Production Summary'!$M$20</f>
        <v>72</v>
      </c>
      <c r="AP11" s="164">
        <v>0</v>
      </c>
      <c r="AQ11" s="164">
        <f>'Production Summary'!$N$21</f>
        <v>670</v>
      </c>
      <c r="AR11" s="164">
        <f>'Production Summary'!$M$21</f>
        <v>335</v>
      </c>
      <c r="AS11" s="164">
        <v>0</v>
      </c>
      <c r="AT11" s="386">
        <f>'Production Summary'!$N$22</f>
        <v>375</v>
      </c>
      <c r="AU11" s="164">
        <f>'Production Summary'!$N$23</f>
        <v>1050</v>
      </c>
      <c r="AV11" s="164">
        <f>'Production Summary'!$N$25</f>
        <v>300</v>
      </c>
      <c r="AW11" s="164">
        <f>'Production Summary'!$M$25</f>
        <v>25</v>
      </c>
      <c r="AX11" s="164">
        <v>0</v>
      </c>
      <c r="AY11" s="164">
        <f>'Production Summary'!$N$26</f>
        <v>300</v>
      </c>
      <c r="AZ11" s="164">
        <f>'Production Summary'!$M$26</f>
        <v>25</v>
      </c>
      <c r="BA11" s="164">
        <v>0</v>
      </c>
      <c r="BB11" s="164">
        <f>'Production Summary'!$N$28</f>
        <v>777</v>
      </c>
      <c r="BC11" s="164">
        <f>'Production Summary'!$M$28</f>
        <v>12.95</v>
      </c>
      <c r="BD11" s="164">
        <v>0</v>
      </c>
      <c r="BE11" s="164">
        <f>'Production Summary'!$N$29</f>
        <v>612</v>
      </c>
      <c r="BF11" s="164">
        <f>'Production Summary'!$M$29</f>
        <v>51</v>
      </c>
      <c r="BG11" s="164">
        <v>0</v>
      </c>
      <c r="BH11" s="164">
        <f>'Production Summary'!$N$30</f>
        <v>500</v>
      </c>
      <c r="BI11" s="164">
        <f>'Production Summary'!$M$30</f>
        <v>250</v>
      </c>
      <c r="BJ11" s="164">
        <v>0</v>
      </c>
      <c r="BK11" s="386"/>
      <c r="BL11" s="164">
        <f>'Production Summary'!$N$32</f>
        <v>875</v>
      </c>
      <c r="BM11" s="164">
        <f>'Production Summary'!$N$34</f>
        <v>360.59999999999997</v>
      </c>
      <c r="BN11" s="164">
        <f>'Production Summary'!$M$34</f>
        <v>6.01</v>
      </c>
      <c r="BO11" s="164">
        <v>0</v>
      </c>
      <c r="BP11" s="164">
        <f>'Production Summary'!$N$36</f>
        <v>717</v>
      </c>
      <c r="BQ11" s="164">
        <f>'Production Summary'!$M$36</f>
        <v>11.95</v>
      </c>
      <c r="BR11" s="164">
        <v>0</v>
      </c>
      <c r="BS11" s="164">
        <f>'Production Summary'!$N$37</f>
        <v>210</v>
      </c>
      <c r="BT11" s="164">
        <f>'Production Summary'!$M$37</f>
        <v>21</v>
      </c>
      <c r="BU11" s="164">
        <v>0</v>
      </c>
      <c r="BV11" s="164">
        <f>'Production Summary'!$N$38</f>
        <v>280</v>
      </c>
      <c r="BW11" s="164">
        <f>'Production Summary'!$M$38</f>
        <v>28</v>
      </c>
      <c r="BX11" s="164">
        <v>0</v>
      </c>
      <c r="BY11" s="165">
        <f>'Production Summary'!$N$39</f>
        <v>300.38406247988502</v>
      </c>
      <c r="BZ11" s="164">
        <f>'Production Summary'!$M$39</f>
        <v>30.038406247988501</v>
      </c>
      <c r="CA11" s="164">
        <v>0</v>
      </c>
      <c r="CB11" s="164">
        <f>'Production Summary'!$N$40</f>
        <v>131.30000000000001</v>
      </c>
      <c r="CC11" s="164">
        <f>'Production Summary'!$M$40</f>
        <v>13.13</v>
      </c>
      <c r="CD11" s="164">
        <v>0</v>
      </c>
      <c r="CE11" s="164">
        <f>'Production Summary'!$N$42</f>
        <v>1136.3519999999996</v>
      </c>
      <c r="CF11" s="164">
        <f>'Production Summary'!$M$42</f>
        <v>81.167999999999978</v>
      </c>
      <c r="CG11" s="164">
        <v>0</v>
      </c>
      <c r="CH11" s="164">
        <v>0</v>
      </c>
      <c r="CI11" s="164">
        <f>'Production Summary'!$N$43</f>
        <v>184</v>
      </c>
      <c r="CJ11" s="164">
        <v>0</v>
      </c>
      <c r="CK11" s="164">
        <f>'Production Summary'!$N$44</f>
        <v>355</v>
      </c>
      <c r="CL11" s="164">
        <v>0</v>
      </c>
      <c r="CM11" s="375">
        <f>'Production Summary'!$N$45</f>
        <v>1650</v>
      </c>
      <c r="CN11" s="164">
        <f>'Production Summary'!$N$46</f>
        <v>270</v>
      </c>
      <c r="CO11" s="164">
        <f>'Production Summary'!$N$47</f>
        <v>1350</v>
      </c>
      <c r="CP11" s="166"/>
      <c r="CQ11" s="164">
        <f>'Production Summary'!$N$49</f>
        <v>8004.1580041580037</v>
      </c>
      <c r="CR11" s="164">
        <f>'Production Summary'!$M$49</f>
        <v>66.701316701316699</v>
      </c>
      <c r="CS11" s="164">
        <f>'Production Summary'!$N$50</f>
        <v>13331.600831600828</v>
      </c>
      <c r="CT11" s="164">
        <f>'Production Summary'!$M$50</f>
        <v>148.1288981288981</v>
      </c>
      <c r="CU11" s="164">
        <f>'Production Summary'!$N$51</f>
        <v>12785.862785862784</v>
      </c>
      <c r="CV11" s="164">
        <f>'Production Summary'!$M$51</f>
        <v>355.16285516285512</v>
      </c>
      <c r="CW11" s="164">
        <f>'Production Summary'!$N$52</f>
        <v>12629.937629937627</v>
      </c>
      <c r="CX11" s="164">
        <f>'Production Summary'!$M$52</f>
        <v>701.66320166320156</v>
      </c>
      <c r="CY11" s="164">
        <f>'Production Summary'!$N$53</f>
        <v>12396.049896049895</v>
      </c>
      <c r="CZ11" s="164">
        <f>'Production Summary'!$M$53</f>
        <v>688.66943866943859</v>
      </c>
      <c r="DA11" s="164">
        <f>'Production Summary'!$N$54</f>
        <v>13799.376299376298</v>
      </c>
      <c r="DB11" s="164">
        <f>'Production Summary'!$M$54</f>
        <v>766.63201663201653</v>
      </c>
      <c r="DC11" s="328">
        <f>'Production Summary'!$N$60</f>
        <v>12863.825363825363</v>
      </c>
      <c r="DD11" s="328">
        <f>'Production Summary'!$M$60</f>
        <v>714.65696465696465</v>
      </c>
      <c r="DE11" s="164">
        <f>'Production Summary'!$N$59</f>
        <v>11148.648648648648</v>
      </c>
      <c r="DF11" s="328">
        <f>'Production Summary'!$M$59</f>
        <v>619.36936936936934</v>
      </c>
      <c r="DG11" s="164">
        <f>'Production Summary'!$N$55</f>
        <v>13842.68884268884</v>
      </c>
      <c r="DH11" s="164">
        <f>'Production Summary'!$M$55</f>
        <v>3460.67221067221</v>
      </c>
      <c r="DI11" s="164">
        <f>'Production Summary'!$N$56</f>
        <v>13097.713097713096</v>
      </c>
      <c r="DJ11" s="164">
        <f>'Production Summary'!$M$56</f>
        <v>163.72141372141371</v>
      </c>
      <c r="DK11" s="164">
        <f>'Production Summary'!$N$57</f>
        <v>14189.189189189186</v>
      </c>
      <c r="DL11" s="164">
        <f>'Production Summary'!$M$57</f>
        <v>394.14414414414409</v>
      </c>
      <c r="DM11" s="164">
        <f>'Production Summary'!$N$58</f>
        <v>14017.671517671517</v>
      </c>
      <c r="DN11" s="164">
        <f>'Production Summary'!$M$58</f>
        <v>778.75952875952873</v>
      </c>
      <c r="DO11" s="164">
        <f>'Production Summary'!$N$61</f>
        <v>4500</v>
      </c>
      <c r="DP11" s="328">
        <f>'Production Summary'!$M$61</f>
        <v>750</v>
      </c>
      <c r="DQ11" s="164">
        <v>0</v>
      </c>
      <c r="DR11" s="164">
        <f>'Production Summary'!$N$62</f>
        <v>8900</v>
      </c>
      <c r="DS11" s="164">
        <f>'Production Summary'!$N$70</f>
        <v>300</v>
      </c>
      <c r="DT11" s="328">
        <f>'Production Summary'!$M$70</f>
        <v>25</v>
      </c>
      <c r="DU11" s="164">
        <v>0</v>
      </c>
      <c r="DV11" s="164">
        <f>'Production Summary'!$N$71</f>
        <v>150</v>
      </c>
      <c r="DW11" s="164">
        <v>0</v>
      </c>
      <c r="DX11" s="164">
        <f>'Production Summary'!$N$64</f>
        <v>192</v>
      </c>
      <c r="DY11" s="164">
        <v>0</v>
      </c>
      <c r="DZ11" s="391">
        <f>'Production Summary'!$N$65</f>
        <v>384</v>
      </c>
      <c r="EA11" s="164">
        <v>0</v>
      </c>
      <c r="EB11" s="391">
        <f>'Production Summary'!$N$66</f>
        <v>192</v>
      </c>
      <c r="EC11" s="164">
        <v>0</v>
      </c>
      <c r="ED11" s="164">
        <f>'Production Summary'!$N$67</f>
        <v>96</v>
      </c>
      <c r="EE11" s="164">
        <v>0</v>
      </c>
      <c r="EF11" s="164">
        <f>'Production Summary'!$N$68</f>
        <v>96</v>
      </c>
      <c r="EG11" s="164">
        <v>0</v>
      </c>
      <c r="EH11" s="164">
        <f>'Production Summary'!$N$69</f>
        <v>340</v>
      </c>
      <c r="EI11" s="101"/>
      <c r="EJ11" s="3"/>
      <c r="EK11" s="3"/>
      <c r="ER11" s="64" t="s">
        <v>27</v>
      </c>
      <c r="ES11" s="61" t="str">
        <f t="shared" si="0"/>
        <v>Shree Ram Traders</v>
      </c>
      <c r="ET11" s="24">
        <f t="shared" si="1"/>
        <v>0</v>
      </c>
    </row>
    <row r="12" spans="1:150" ht="15" customHeight="1">
      <c r="A12" t="b">
        <f>C12=Rajnandgaon!C12</f>
        <v>1</v>
      </c>
      <c r="B12" s="69">
        <f t="shared" si="2"/>
        <v>7</v>
      </c>
      <c r="C12" s="61" t="str">
        <f>IF(Rajnandgaon!C12="","",Rajnandgaon!C12)</f>
        <v>Khatri Dairy</v>
      </c>
      <c r="D12" s="164">
        <f>'Production Summary'!$N$4</f>
        <v>666</v>
      </c>
      <c r="E12" s="164">
        <f>'Production Summary'!$M$4</f>
        <v>27.75</v>
      </c>
      <c r="F12" s="164">
        <v>0</v>
      </c>
      <c r="G12" s="164">
        <f>'Production Summary'!$N$5</f>
        <v>666</v>
      </c>
      <c r="H12" s="164">
        <f>'Production Summary'!$M$5</f>
        <v>27.75</v>
      </c>
      <c r="I12" s="164">
        <v>0</v>
      </c>
      <c r="J12" s="164">
        <f>'Production Summary'!$N$6</f>
        <v>200</v>
      </c>
      <c r="K12" s="328">
        <f>'Production Summary'!$M$6</f>
        <v>7.5</v>
      </c>
      <c r="L12" s="164">
        <v>0</v>
      </c>
      <c r="M12" s="365">
        <f>'Production Summary'!$N$7</f>
        <v>612.72</v>
      </c>
      <c r="N12" s="367">
        <f>'Production Summary'!$M$7</f>
        <v>25.53</v>
      </c>
      <c r="O12" s="164">
        <v>0</v>
      </c>
      <c r="P12" s="164">
        <f>'Production Summary'!$N$8</f>
        <v>780</v>
      </c>
      <c r="Q12" s="164">
        <f>'Production Summary'!$M$8</f>
        <v>65</v>
      </c>
      <c r="R12" s="164">
        <v>0</v>
      </c>
      <c r="S12" s="164">
        <f>'Production Summary'!$N$9</f>
        <v>720</v>
      </c>
      <c r="T12" s="164">
        <f>'Production Summary'!$M$9</f>
        <v>60</v>
      </c>
      <c r="U12" s="164">
        <v>0</v>
      </c>
      <c r="V12" s="164">
        <f>'Production Summary'!$N$10</f>
        <v>876</v>
      </c>
      <c r="W12" s="164">
        <f>'Production Summary'!$M$10</f>
        <v>73</v>
      </c>
      <c r="X12" s="164">
        <v>0</v>
      </c>
      <c r="Y12" s="164">
        <f>'Production Summary'!$N$14</f>
        <v>177</v>
      </c>
      <c r="Z12" s="328">
        <f>'Production Summary'!$M$14</f>
        <v>14.75</v>
      </c>
      <c r="AA12" s="164">
        <v>0</v>
      </c>
      <c r="AB12" s="164">
        <f>'Production Summary'!$N$15</f>
        <v>126</v>
      </c>
      <c r="AC12" s="164">
        <f>'Production Summary'!$M$15</f>
        <v>21</v>
      </c>
      <c r="AD12" s="164">
        <v>0</v>
      </c>
      <c r="AE12" s="164">
        <f>'Production Summary'!$N$16</f>
        <v>252</v>
      </c>
      <c r="AF12" s="164">
        <f>'Production Summary'!$M$16</f>
        <v>21</v>
      </c>
      <c r="AG12" s="164">
        <v>0</v>
      </c>
      <c r="AH12" s="164">
        <f>'Production Summary'!$N$18</f>
        <v>1035</v>
      </c>
      <c r="AI12" s="164">
        <f>'Production Summary'!$M$18</f>
        <v>17.25</v>
      </c>
      <c r="AJ12" s="164">
        <v>0</v>
      </c>
      <c r="AK12" s="164">
        <f>'Production Summary'!$N$19</f>
        <v>870</v>
      </c>
      <c r="AL12" s="164">
        <f>'Production Summary'!$M$19</f>
        <v>29</v>
      </c>
      <c r="AM12" s="164">
        <v>0</v>
      </c>
      <c r="AN12" s="164">
        <f>'Production Summary'!$N$20</f>
        <v>864</v>
      </c>
      <c r="AO12" s="164">
        <f>'Production Summary'!$M$20</f>
        <v>72</v>
      </c>
      <c r="AP12" s="164">
        <v>0</v>
      </c>
      <c r="AQ12" s="164">
        <f>'Production Summary'!$N$21</f>
        <v>670</v>
      </c>
      <c r="AR12" s="164">
        <f>'Production Summary'!$M$21</f>
        <v>335</v>
      </c>
      <c r="AS12" s="164">
        <v>0</v>
      </c>
      <c r="AT12" s="386">
        <f>'Production Summary'!$N$22</f>
        <v>375</v>
      </c>
      <c r="AU12" s="164">
        <f>'Production Summary'!$N$23</f>
        <v>1050</v>
      </c>
      <c r="AV12" s="164">
        <f>'Production Summary'!$N$25</f>
        <v>300</v>
      </c>
      <c r="AW12" s="164">
        <f>'Production Summary'!$M$25</f>
        <v>25</v>
      </c>
      <c r="AX12" s="164">
        <v>0</v>
      </c>
      <c r="AY12" s="164">
        <f>'Production Summary'!$N$26</f>
        <v>300</v>
      </c>
      <c r="AZ12" s="164">
        <f>'Production Summary'!$M$26</f>
        <v>25</v>
      </c>
      <c r="BA12" s="164">
        <v>0</v>
      </c>
      <c r="BB12" s="164">
        <f>'Production Summary'!$N$28</f>
        <v>777</v>
      </c>
      <c r="BC12" s="164">
        <f>'Production Summary'!$M$28</f>
        <v>12.95</v>
      </c>
      <c r="BD12" s="164">
        <v>0</v>
      </c>
      <c r="BE12" s="164">
        <f>'Production Summary'!$N$29</f>
        <v>612</v>
      </c>
      <c r="BF12" s="164">
        <f>'Production Summary'!$M$29</f>
        <v>51</v>
      </c>
      <c r="BG12" s="164">
        <v>0</v>
      </c>
      <c r="BH12" s="164">
        <f>'Production Summary'!$N$30</f>
        <v>500</v>
      </c>
      <c r="BI12" s="164">
        <f>'Production Summary'!$M$30</f>
        <v>250</v>
      </c>
      <c r="BJ12" s="164">
        <v>0</v>
      </c>
      <c r="BK12" s="386"/>
      <c r="BL12" s="164">
        <f>'Production Summary'!$N$32</f>
        <v>875</v>
      </c>
      <c r="BM12" s="164">
        <f>'Production Summary'!$N$34</f>
        <v>360.59999999999997</v>
      </c>
      <c r="BN12" s="164">
        <f>'Production Summary'!$M$34</f>
        <v>6.01</v>
      </c>
      <c r="BO12" s="164">
        <v>0</v>
      </c>
      <c r="BP12" s="164">
        <f>'Production Summary'!$N$36</f>
        <v>717</v>
      </c>
      <c r="BQ12" s="164">
        <f>'Production Summary'!$M$36</f>
        <v>11.95</v>
      </c>
      <c r="BR12" s="164">
        <v>0</v>
      </c>
      <c r="BS12" s="164">
        <f>'Production Summary'!$N$37</f>
        <v>210</v>
      </c>
      <c r="BT12" s="164">
        <f>'Production Summary'!$M$37</f>
        <v>21</v>
      </c>
      <c r="BU12" s="164">
        <v>0</v>
      </c>
      <c r="BV12" s="164">
        <f>'Production Summary'!$N$38</f>
        <v>280</v>
      </c>
      <c r="BW12" s="164">
        <f>'Production Summary'!$M$38</f>
        <v>28</v>
      </c>
      <c r="BX12" s="164">
        <v>0</v>
      </c>
      <c r="BY12" s="165">
        <f>'Production Summary'!$N$39</f>
        <v>300.38406247988502</v>
      </c>
      <c r="BZ12" s="164">
        <f>'Production Summary'!$M$39</f>
        <v>30.038406247988501</v>
      </c>
      <c r="CA12" s="164">
        <v>0</v>
      </c>
      <c r="CB12" s="164">
        <f>'Production Summary'!$N$40</f>
        <v>131.30000000000001</v>
      </c>
      <c r="CC12" s="164">
        <f>'Production Summary'!$M$40</f>
        <v>13.13</v>
      </c>
      <c r="CD12" s="164">
        <v>0</v>
      </c>
      <c r="CE12" s="164">
        <f>'Production Summary'!$N$42</f>
        <v>1136.3519999999996</v>
      </c>
      <c r="CF12" s="164">
        <f>'Production Summary'!$M$42</f>
        <v>81.167999999999978</v>
      </c>
      <c r="CG12" s="164">
        <v>0</v>
      </c>
      <c r="CH12" s="164">
        <v>0</v>
      </c>
      <c r="CI12" s="164">
        <f>'Production Summary'!$N$43</f>
        <v>184</v>
      </c>
      <c r="CJ12" s="164">
        <v>0</v>
      </c>
      <c r="CK12" s="164">
        <f>'Production Summary'!$N$44</f>
        <v>355</v>
      </c>
      <c r="CL12" s="164">
        <v>0</v>
      </c>
      <c r="CM12" s="375">
        <f>'Production Summary'!$N$45</f>
        <v>1650</v>
      </c>
      <c r="CN12" s="164">
        <f>'Production Summary'!$N$46</f>
        <v>270</v>
      </c>
      <c r="CO12" s="164">
        <f>'Production Summary'!$N$47</f>
        <v>1350</v>
      </c>
      <c r="CP12" s="166"/>
      <c r="CQ12" s="164">
        <f>'Production Summary'!$N$49</f>
        <v>8004.1580041580037</v>
      </c>
      <c r="CR12" s="164">
        <f>'Production Summary'!$M$49</f>
        <v>66.701316701316699</v>
      </c>
      <c r="CS12" s="164">
        <f>'Production Summary'!$N$50</f>
        <v>13331.600831600828</v>
      </c>
      <c r="CT12" s="164">
        <f>'Production Summary'!$M$50</f>
        <v>148.1288981288981</v>
      </c>
      <c r="CU12" s="164">
        <f>'Production Summary'!$N$51</f>
        <v>12785.862785862784</v>
      </c>
      <c r="CV12" s="164">
        <f>'Production Summary'!$M$51</f>
        <v>355.16285516285512</v>
      </c>
      <c r="CW12" s="164">
        <f>'Production Summary'!$N$52</f>
        <v>12629.937629937627</v>
      </c>
      <c r="CX12" s="164">
        <f>'Production Summary'!$M$52</f>
        <v>701.66320166320156</v>
      </c>
      <c r="CY12" s="164">
        <f>'Production Summary'!$N$53</f>
        <v>12396.049896049895</v>
      </c>
      <c r="CZ12" s="164">
        <f>'Production Summary'!$M$53</f>
        <v>688.66943866943859</v>
      </c>
      <c r="DA12" s="164">
        <f>'Production Summary'!$N$54</f>
        <v>13799.376299376298</v>
      </c>
      <c r="DB12" s="164">
        <f>'Production Summary'!$M$54</f>
        <v>766.63201663201653</v>
      </c>
      <c r="DC12" s="328">
        <f>'Production Summary'!$N$60</f>
        <v>12863.825363825363</v>
      </c>
      <c r="DD12" s="328">
        <f>'Production Summary'!$M$60</f>
        <v>714.65696465696465</v>
      </c>
      <c r="DE12" s="164">
        <f>'Production Summary'!$N$59</f>
        <v>11148.648648648648</v>
      </c>
      <c r="DF12" s="328">
        <f>'Production Summary'!$M$59</f>
        <v>619.36936936936934</v>
      </c>
      <c r="DG12" s="164">
        <f>'Production Summary'!$N$55</f>
        <v>13842.68884268884</v>
      </c>
      <c r="DH12" s="164">
        <f>'Production Summary'!$M$55</f>
        <v>3460.67221067221</v>
      </c>
      <c r="DI12" s="164">
        <f>'Production Summary'!$N$56</f>
        <v>13097.713097713096</v>
      </c>
      <c r="DJ12" s="164">
        <f>'Production Summary'!$M$56</f>
        <v>163.72141372141371</v>
      </c>
      <c r="DK12" s="164">
        <f>'Production Summary'!$N$57</f>
        <v>14189.189189189186</v>
      </c>
      <c r="DL12" s="164">
        <f>'Production Summary'!$M$57</f>
        <v>394.14414414414409</v>
      </c>
      <c r="DM12" s="164">
        <f>'Production Summary'!$N$58</f>
        <v>14017.671517671517</v>
      </c>
      <c r="DN12" s="164">
        <f>'Production Summary'!$M$58</f>
        <v>778.75952875952873</v>
      </c>
      <c r="DO12" s="164">
        <f>'Production Summary'!$N$61</f>
        <v>4500</v>
      </c>
      <c r="DP12" s="328">
        <f>'Production Summary'!$M$61</f>
        <v>750</v>
      </c>
      <c r="DQ12" s="164">
        <v>0</v>
      </c>
      <c r="DR12" s="164">
        <f>'Production Summary'!$N$62</f>
        <v>8900</v>
      </c>
      <c r="DS12" s="164">
        <f>'Production Summary'!$N$70</f>
        <v>300</v>
      </c>
      <c r="DT12" s="328">
        <f>'Production Summary'!$M$70</f>
        <v>25</v>
      </c>
      <c r="DU12" s="164">
        <v>0</v>
      </c>
      <c r="DV12" s="164">
        <f>'Production Summary'!$N$71</f>
        <v>150</v>
      </c>
      <c r="DW12" s="164">
        <v>0</v>
      </c>
      <c r="DX12" s="164">
        <f>'Production Summary'!$N$64</f>
        <v>192</v>
      </c>
      <c r="DY12" s="164">
        <v>0</v>
      </c>
      <c r="DZ12" s="391">
        <f>'Production Summary'!$N$65</f>
        <v>384</v>
      </c>
      <c r="EA12" s="164">
        <v>0</v>
      </c>
      <c r="EB12" s="391">
        <f>'Production Summary'!$N$66</f>
        <v>192</v>
      </c>
      <c r="EC12" s="164">
        <v>0</v>
      </c>
      <c r="ED12" s="164">
        <f>'Production Summary'!$N$67</f>
        <v>96</v>
      </c>
      <c r="EE12" s="164">
        <v>0</v>
      </c>
      <c r="EF12" s="164">
        <f>'Production Summary'!$N$68</f>
        <v>96</v>
      </c>
      <c r="EG12" s="164">
        <v>0</v>
      </c>
      <c r="EH12" s="164">
        <f>'Production Summary'!$N$69</f>
        <v>340</v>
      </c>
      <c r="EI12" s="101"/>
      <c r="EJ12" s="3"/>
      <c r="EK12" s="3"/>
      <c r="ER12" s="64" t="s">
        <v>28</v>
      </c>
      <c r="ES12" s="61" t="str">
        <f t="shared" si="0"/>
        <v>Khatri Dairy</v>
      </c>
      <c r="ET12" s="24">
        <f t="shared" si="1"/>
        <v>0</v>
      </c>
    </row>
    <row r="13" spans="1:150" ht="15" customHeight="1">
      <c r="A13" t="b">
        <f>C13=Rajnandgaon!C13</f>
        <v>1</v>
      </c>
      <c r="B13" s="69">
        <f t="shared" si="2"/>
        <v>8</v>
      </c>
      <c r="C13" s="61" t="str">
        <f>IF(Rajnandgaon!C13="","",Rajnandgaon!C13)</f>
        <v/>
      </c>
      <c r="D13" s="164">
        <f>'Production Summary'!$N$4</f>
        <v>666</v>
      </c>
      <c r="E13" s="164">
        <f>'Production Summary'!$M$4</f>
        <v>27.75</v>
      </c>
      <c r="F13" s="164">
        <v>0</v>
      </c>
      <c r="G13" s="164">
        <f>'Production Summary'!$N$5</f>
        <v>666</v>
      </c>
      <c r="H13" s="164">
        <f>'Production Summary'!$M$5</f>
        <v>27.75</v>
      </c>
      <c r="I13" s="164">
        <v>0</v>
      </c>
      <c r="J13" s="164">
        <f>'Production Summary'!$N$6</f>
        <v>200</v>
      </c>
      <c r="K13" s="328">
        <f>'Production Summary'!$M$6</f>
        <v>7.5</v>
      </c>
      <c r="L13" s="164">
        <v>0</v>
      </c>
      <c r="M13" s="365">
        <f>'Production Summary'!$N$7</f>
        <v>612.72</v>
      </c>
      <c r="N13" s="367">
        <f>'Production Summary'!$M$7</f>
        <v>25.53</v>
      </c>
      <c r="O13" s="164">
        <v>0</v>
      </c>
      <c r="P13" s="164">
        <f>'Production Summary'!$N$8</f>
        <v>780</v>
      </c>
      <c r="Q13" s="164">
        <f>'Production Summary'!$M$8</f>
        <v>65</v>
      </c>
      <c r="R13" s="164">
        <v>0</v>
      </c>
      <c r="S13" s="164">
        <f>'Production Summary'!$N$9</f>
        <v>720</v>
      </c>
      <c r="T13" s="164">
        <f>'Production Summary'!$M$9</f>
        <v>60</v>
      </c>
      <c r="U13" s="164">
        <v>0</v>
      </c>
      <c r="V13" s="164">
        <f>'Production Summary'!$N$10</f>
        <v>876</v>
      </c>
      <c r="W13" s="164">
        <f>'Production Summary'!$M$10</f>
        <v>73</v>
      </c>
      <c r="X13" s="164">
        <v>0</v>
      </c>
      <c r="Y13" s="164">
        <f>'Production Summary'!$N$14</f>
        <v>177</v>
      </c>
      <c r="Z13" s="328">
        <f>'Production Summary'!$M$14</f>
        <v>14.75</v>
      </c>
      <c r="AA13" s="164">
        <v>0</v>
      </c>
      <c r="AB13" s="164">
        <f>'Production Summary'!$N$15</f>
        <v>126</v>
      </c>
      <c r="AC13" s="164">
        <f>'Production Summary'!$M$15</f>
        <v>21</v>
      </c>
      <c r="AD13" s="164">
        <v>0</v>
      </c>
      <c r="AE13" s="164">
        <f>'Production Summary'!$N$16</f>
        <v>252</v>
      </c>
      <c r="AF13" s="164">
        <f>'Production Summary'!$M$16</f>
        <v>21</v>
      </c>
      <c r="AG13" s="164">
        <v>0</v>
      </c>
      <c r="AH13" s="164">
        <f>'Production Summary'!$N$18</f>
        <v>1035</v>
      </c>
      <c r="AI13" s="164">
        <f>'Production Summary'!$M$18</f>
        <v>17.25</v>
      </c>
      <c r="AJ13" s="164">
        <v>0</v>
      </c>
      <c r="AK13" s="164">
        <f>'Production Summary'!$N$19</f>
        <v>870</v>
      </c>
      <c r="AL13" s="164">
        <f>'Production Summary'!$M$19</f>
        <v>29</v>
      </c>
      <c r="AM13" s="164">
        <v>0</v>
      </c>
      <c r="AN13" s="164">
        <f>'Production Summary'!$N$20</f>
        <v>864</v>
      </c>
      <c r="AO13" s="164">
        <f>'Production Summary'!$M$20</f>
        <v>72</v>
      </c>
      <c r="AP13" s="164">
        <v>0</v>
      </c>
      <c r="AQ13" s="164">
        <f>'Production Summary'!$N$21</f>
        <v>670</v>
      </c>
      <c r="AR13" s="164">
        <f>'Production Summary'!$M$21</f>
        <v>335</v>
      </c>
      <c r="AS13" s="164">
        <v>0</v>
      </c>
      <c r="AT13" s="386">
        <f>'Production Summary'!$N$22</f>
        <v>375</v>
      </c>
      <c r="AU13" s="164">
        <f>'Production Summary'!$N$23</f>
        <v>1050</v>
      </c>
      <c r="AV13" s="164">
        <f>'Production Summary'!$N$25</f>
        <v>300</v>
      </c>
      <c r="AW13" s="164">
        <f>'Production Summary'!$M$25</f>
        <v>25</v>
      </c>
      <c r="AX13" s="164">
        <v>0</v>
      </c>
      <c r="AY13" s="164">
        <f>'Production Summary'!$N$26</f>
        <v>300</v>
      </c>
      <c r="AZ13" s="164">
        <f>'Production Summary'!$M$26</f>
        <v>25</v>
      </c>
      <c r="BA13" s="164">
        <v>0</v>
      </c>
      <c r="BB13" s="164">
        <f>'Production Summary'!$N$28</f>
        <v>777</v>
      </c>
      <c r="BC13" s="164">
        <f>'Production Summary'!$M$28</f>
        <v>12.95</v>
      </c>
      <c r="BD13" s="164">
        <v>0</v>
      </c>
      <c r="BE13" s="164">
        <f>'Production Summary'!$N$29</f>
        <v>612</v>
      </c>
      <c r="BF13" s="164">
        <f>'Production Summary'!$M$29</f>
        <v>51</v>
      </c>
      <c r="BG13" s="164">
        <v>0</v>
      </c>
      <c r="BH13" s="164">
        <f>'Production Summary'!$N$30</f>
        <v>500</v>
      </c>
      <c r="BI13" s="164">
        <f>'Production Summary'!$M$30</f>
        <v>250</v>
      </c>
      <c r="BJ13" s="164">
        <v>0</v>
      </c>
      <c r="BK13" s="386"/>
      <c r="BL13" s="164">
        <f>'Production Summary'!$N$32</f>
        <v>875</v>
      </c>
      <c r="BM13" s="164">
        <f>'Production Summary'!$N$34</f>
        <v>360.59999999999997</v>
      </c>
      <c r="BN13" s="164">
        <f>'Production Summary'!$M$34</f>
        <v>6.01</v>
      </c>
      <c r="BO13" s="164">
        <v>0</v>
      </c>
      <c r="BP13" s="164">
        <f>'Production Summary'!$N$36</f>
        <v>717</v>
      </c>
      <c r="BQ13" s="164">
        <f>'Production Summary'!$M$36</f>
        <v>11.95</v>
      </c>
      <c r="BR13" s="164">
        <v>0</v>
      </c>
      <c r="BS13" s="164">
        <f>'Production Summary'!$N$37</f>
        <v>210</v>
      </c>
      <c r="BT13" s="164">
        <f>'Production Summary'!$M$37</f>
        <v>21</v>
      </c>
      <c r="BU13" s="164">
        <v>0</v>
      </c>
      <c r="BV13" s="164">
        <f>'Production Summary'!$N$38</f>
        <v>280</v>
      </c>
      <c r="BW13" s="164">
        <f>'Production Summary'!$M$38</f>
        <v>28</v>
      </c>
      <c r="BX13" s="164">
        <v>0</v>
      </c>
      <c r="BY13" s="165">
        <f>'Production Summary'!$N$39</f>
        <v>300.38406247988502</v>
      </c>
      <c r="BZ13" s="164">
        <f>'Production Summary'!$M$39</f>
        <v>30.038406247988501</v>
      </c>
      <c r="CA13" s="164">
        <v>0</v>
      </c>
      <c r="CB13" s="164">
        <f>'Production Summary'!$N$40</f>
        <v>131.30000000000001</v>
      </c>
      <c r="CC13" s="164">
        <f>'Production Summary'!$M$40</f>
        <v>13.13</v>
      </c>
      <c r="CD13" s="164">
        <v>0</v>
      </c>
      <c r="CE13" s="164">
        <f>'Production Summary'!$N$42</f>
        <v>1136.3519999999996</v>
      </c>
      <c r="CF13" s="164">
        <f>'Production Summary'!$M$42</f>
        <v>81.167999999999978</v>
      </c>
      <c r="CG13" s="164">
        <v>0</v>
      </c>
      <c r="CH13" s="164">
        <v>0</v>
      </c>
      <c r="CI13" s="164">
        <f>'Production Summary'!$N$43</f>
        <v>184</v>
      </c>
      <c r="CJ13" s="164">
        <v>0</v>
      </c>
      <c r="CK13" s="164">
        <f>'Production Summary'!$N$44</f>
        <v>355</v>
      </c>
      <c r="CL13" s="164">
        <v>0</v>
      </c>
      <c r="CM13" s="375">
        <f>'Production Summary'!$N$45</f>
        <v>1650</v>
      </c>
      <c r="CN13" s="164">
        <f>'Production Summary'!$N$46</f>
        <v>270</v>
      </c>
      <c r="CO13" s="164">
        <f>'Production Summary'!$N$47</f>
        <v>1350</v>
      </c>
      <c r="CP13" s="166"/>
      <c r="CQ13" s="164">
        <f>'Production Summary'!$N$49</f>
        <v>8004.1580041580037</v>
      </c>
      <c r="CR13" s="164">
        <f>'Production Summary'!$M$49</f>
        <v>66.701316701316699</v>
      </c>
      <c r="CS13" s="164">
        <f>'Production Summary'!$N$50</f>
        <v>13331.600831600828</v>
      </c>
      <c r="CT13" s="164">
        <f>'Production Summary'!$M$50</f>
        <v>148.1288981288981</v>
      </c>
      <c r="CU13" s="164">
        <f>'Production Summary'!$N$51</f>
        <v>12785.862785862784</v>
      </c>
      <c r="CV13" s="164">
        <f>'Production Summary'!$M$51</f>
        <v>355.16285516285512</v>
      </c>
      <c r="CW13" s="164">
        <f>'Production Summary'!$N$52</f>
        <v>12629.937629937627</v>
      </c>
      <c r="CX13" s="164">
        <f>'Production Summary'!$M$52</f>
        <v>701.66320166320156</v>
      </c>
      <c r="CY13" s="164">
        <f>'Production Summary'!$N$53</f>
        <v>12396.049896049895</v>
      </c>
      <c r="CZ13" s="164">
        <f>'Production Summary'!$M$53</f>
        <v>688.66943866943859</v>
      </c>
      <c r="DA13" s="164">
        <f>'Production Summary'!$N$54</f>
        <v>13799.376299376298</v>
      </c>
      <c r="DB13" s="164">
        <f>'Production Summary'!$M$54</f>
        <v>766.63201663201653</v>
      </c>
      <c r="DC13" s="328">
        <f>'Production Summary'!$N$60</f>
        <v>12863.825363825363</v>
      </c>
      <c r="DD13" s="328">
        <f>'Production Summary'!$M$60</f>
        <v>714.65696465696465</v>
      </c>
      <c r="DE13" s="164">
        <f>'Production Summary'!$N$59</f>
        <v>11148.648648648648</v>
      </c>
      <c r="DF13" s="328">
        <f>'Production Summary'!$M$59</f>
        <v>619.36936936936934</v>
      </c>
      <c r="DG13" s="164">
        <f>'Production Summary'!$N$55</f>
        <v>13842.68884268884</v>
      </c>
      <c r="DH13" s="164">
        <f>'Production Summary'!$M$55</f>
        <v>3460.67221067221</v>
      </c>
      <c r="DI13" s="164">
        <f>'Production Summary'!$N$56</f>
        <v>13097.713097713096</v>
      </c>
      <c r="DJ13" s="164">
        <f>'Production Summary'!$M$56</f>
        <v>163.72141372141371</v>
      </c>
      <c r="DK13" s="164">
        <f>'Production Summary'!$N$57</f>
        <v>14189.189189189186</v>
      </c>
      <c r="DL13" s="164">
        <f>'Production Summary'!$M$57</f>
        <v>394.14414414414409</v>
      </c>
      <c r="DM13" s="164">
        <f>'Production Summary'!$N$58</f>
        <v>14017.671517671517</v>
      </c>
      <c r="DN13" s="164">
        <f>'Production Summary'!$M$58</f>
        <v>778.75952875952873</v>
      </c>
      <c r="DO13" s="164">
        <f>'Production Summary'!$N$61</f>
        <v>4500</v>
      </c>
      <c r="DP13" s="328">
        <f>'Production Summary'!$M$61</f>
        <v>750</v>
      </c>
      <c r="DQ13" s="164">
        <v>0</v>
      </c>
      <c r="DR13" s="164">
        <f>'Production Summary'!$N$62</f>
        <v>8900</v>
      </c>
      <c r="DS13" s="164">
        <f>'Production Summary'!$N$70</f>
        <v>300</v>
      </c>
      <c r="DT13" s="328">
        <f>'Production Summary'!$M$70</f>
        <v>25</v>
      </c>
      <c r="DU13" s="164">
        <v>0</v>
      </c>
      <c r="DV13" s="164">
        <f>'Production Summary'!$N$71</f>
        <v>150</v>
      </c>
      <c r="DW13" s="164">
        <v>0</v>
      </c>
      <c r="DX13" s="164">
        <f>'Production Summary'!$N$64</f>
        <v>192</v>
      </c>
      <c r="DY13" s="164">
        <v>0</v>
      </c>
      <c r="DZ13" s="391">
        <f>'Production Summary'!$N$65</f>
        <v>384</v>
      </c>
      <c r="EA13" s="164">
        <v>0</v>
      </c>
      <c r="EB13" s="391">
        <f>'Production Summary'!$N$66</f>
        <v>192</v>
      </c>
      <c r="EC13" s="164">
        <v>0</v>
      </c>
      <c r="ED13" s="164">
        <f>'Production Summary'!$N$67</f>
        <v>96</v>
      </c>
      <c r="EE13" s="164">
        <v>0</v>
      </c>
      <c r="EF13" s="164">
        <f>'Production Summary'!$N$68</f>
        <v>96</v>
      </c>
      <c r="EG13" s="164">
        <v>0</v>
      </c>
      <c r="EH13" s="164">
        <f>'Production Summary'!$N$69</f>
        <v>340</v>
      </c>
      <c r="EI13" s="101"/>
      <c r="EJ13" s="3"/>
      <c r="EK13" s="3"/>
      <c r="ER13" s="64" t="s">
        <v>29</v>
      </c>
      <c r="ES13" s="61" t="str">
        <f t="shared" si="0"/>
        <v/>
      </c>
      <c r="ET13" s="24">
        <f t="shared" si="1"/>
        <v>0</v>
      </c>
    </row>
    <row r="14" spans="1:150" ht="15" customHeight="1">
      <c r="A14" t="b">
        <f>C14=Rajnandgaon!C14</f>
        <v>1</v>
      </c>
      <c r="B14" s="69">
        <f t="shared" si="2"/>
        <v>9</v>
      </c>
      <c r="C14" s="61" t="str">
        <f>IF(Rajnandgaon!C14="","",Rajnandgaon!C14)</f>
        <v/>
      </c>
      <c r="D14" s="164">
        <f>'Production Summary'!$N$4</f>
        <v>666</v>
      </c>
      <c r="E14" s="164">
        <f>'Production Summary'!$M$4</f>
        <v>27.75</v>
      </c>
      <c r="F14" s="164">
        <v>0</v>
      </c>
      <c r="G14" s="164">
        <f>'Production Summary'!$N$5</f>
        <v>666</v>
      </c>
      <c r="H14" s="164">
        <f>'Production Summary'!$M$5</f>
        <v>27.75</v>
      </c>
      <c r="I14" s="164">
        <v>0</v>
      </c>
      <c r="J14" s="164">
        <f>'Production Summary'!$N$6</f>
        <v>200</v>
      </c>
      <c r="K14" s="328">
        <f>'Production Summary'!$M$6</f>
        <v>7.5</v>
      </c>
      <c r="L14" s="164">
        <v>0</v>
      </c>
      <c r="M14" s="365">
        <f>'Production Summary'!$N$7</f>
        <v>612.72</v>
      </c>
      <c r="N14" s="367">
        <f>'Production Summary'!$M$7</f>
        <v>25.53</v>
      </c>
      <c r="O14" s="164">
        <v>0</v>
      </c>
      <c r="P14" s="164">
        <f>'Production Summary'!$N$8</f>
        <v>780</v>
      </c>
      <c r="Q14" s="164">
        <f>'Production Summary'!$M$8</f>
        <v>65</v>
      </c>
      <c r="R14" s="164">
        <v>0</v>
      </c>
      <c r="S14" s="164">
        <f>'Production Summary'!$N$9</f>
        <v>720</v>
      </c>
      <c r="T14" s="164">
        <f>'Production Summary'!$M$9</f>
        <v>60</v>
      </c>
      <c r="U14" s="164">
        <v>0</v>
      </c>
      <c r="V14" s="164">
        <f>'Production Summary'!$N$10</f>
        <v>876</v>
      </c>
      <c r="W14" s="164">
        <f>'Production Summary'!$M$10</f>
        <v>73</v>
      </c>
      <c r="X14" s="164">
        <v>0</v>
      </c>
      <c r="Y14" s="164">
        <f>'Production Summary'!$N$14</f>
        <v>177</v>
      </c>
      <c r="Z14" s="328">
        <f>'Production Summary'!$M$14</f>
        <v>14.75</v>
      </c>
      <c r="AA14" s="164">
        <v>0</v>
      </c>
      <c r="AB14" s="164">
        <f>'Production Summary'!$N$15</f>
        <v>126</v>
      </c>
      <c r="AC14" s="164">
        <f>'Production Summary'!$M$15</f>
        <v>21</v>
      </c>
      <c r="AD14" s="164">
        <v>0</v>
      </c>
      <c r="AE14" s="164">
        <f>'Production Summary'!$N$16</f>
        <v>252</v>
      </c>
      <c r="AF14" s="164">
        <f>'Production Summary'!$M$16</f>
        <v>21</v>
      </c>
      <c r="AG14" s="164">
        <v>0</v>
      </c>
      <c r="AH14" s="164">
        <f>'Production Summary'!$N$18</f>
        <v>1035</v>
      </c>
      <c r="AI14" s="164">
        <f>'Production Summary'!$M$18</f>
        <v>17.25</v>
      </c>
      <c r="AJ14" s="164">
        <v>0</v>
      </c>
      <c r="AK14" s="164">
        <f>'Production Summary'!$N$19</f>
        <v>870</v>
      </c>
      <c r="AL14" s="164">
        <f>'Production Summary'!$M$19</f>
        <v>29</v>
      </c>
      <c r="AM14" s="164">
        <v>0</v>
      </c>
      <c r="AN14" s="164">
        <f>'Production Summary'!$N$20</f>
        <v>864</v>
      </c>
      <c r="AO14" s="164">
        <f>'Production Summary'!$M$20</f>
        <v>72</v>
      </c>
      <c r="AP14" s="164">
        <v>0</v>
      </c>
      <c r="AQ14" s="164">
        <f>'Production Summary'!$N$21</f>
        <v>670</v>
      </c>
      <c r="AR14" s="164">
        <f>'Production Summary'!$M$21</f>
        <v>335</v>
      </c>
      <c r="AS14" s="164">
        <v>0</v>
      </c>
      <c r="AT14" s="386">
        <f>'Production Summary'!$N$22</f>
        <v>375</v>
      </c>
      <c r="AU14" s="164">
        <f>'Production Summary'!$N$23</f>
        <v>1050</v>
      </c>
      <c r="AV14" s="164">
        <f>'Production Summary'!$N$25</f>
        <v>300</v>
      </c>
      <c r="AW14" s="164">
        <f>'Production Summary'!$M$25</f>
        <v>25</v>
      </c>
      <c r="AX14" s="164">
        <v>0</v>
      </c>
      <c r="AY14" s="164">
        <f>'Production Summary'!$N$26</f>
        <v>300</v>
      </c>
      <c r="AZ14" s="164">
        <f>'Production Summary'!$M$26</f>
        <v>25</v>
      </c>
      <c r="BA14" s="164">
        <v>0</v>
      </c>
      <c r="BB14" s="164">
        <f>'Production Summary'!$N$28</f>
        <v>777</v>
      </c>
      <c r="BC14" s="164">
        <f>'Production Summary'!$M$28</f>
        <v>12.95</v>
      </c>
      <c r="BD14" s="164">
        <v>0</v>
      </c>
      <c r="BE14" s="164">
        <f>'Production Summary'!$N$29</f>
        <v>612</v>
      </c>
      <c r="BF14" s="164">
        <f>'Production Summary'!$M$29</f>
        <v>51</v>
      </c>
      <c r="BG14" s="164">
        <v>0</v>
      </c>
      <c r="BH14" s="164">
        <f>'Production Summary'!$N$30</f>
        <v>500</v>
      </c>
      <c r="BI14" s="164">
        <f>'Production Summary'!$M$30</f>
        <v>250</v>
      </c>
      <c r="BJ14" s="164">
        <v>0</v>
      </c>
      <c r="BK14" s="386"/>
      <c r="BL14" s="164">
        <f>'Production Summary'!$N$32</f>
        <v>875</v>
      </c>
      <c r="BM14" s="164">
        <f>'Production Summary'!$N$34</f>
        <v>360.59999999999997</v>
      </c>
      <c r="BN14" s="164">
        <f>'Production Summary'!$M$34</f>
        <v>6.01</v>
      </c>
      <c r="BO14" s="164">
        <v>0</v>
      </c>
      <c r="BP14" s="164">
        <f>'Production Summary'!$N$36</f>
        <v>717</v>
      </c>
      <c r="BQ14" s="164">
        <f>'Production Summary'!$M$36</f>
        <v>11.95</v>
      </c>
      <c r="BR14" s="164">
        <v>0</v>
      </c>
      <c r="BS14" s="164">
        <f>'Production Summary'!$N$37</f>
        <v>210</v>
      </c>
      <c r="BT14" s="164">
        <f>'Production Summary'!$M$37</f>
        <v>21</v>
      </c>
      <c r="BU14" s="164">
        <v>0</v>
      </c>
      <c r="BV14" s="164">
        <f>'Production Summary'!$N$38</f>
        <v>280</v>
      </c>
      <c r="BW14" s="164">
        <f>'Production Summary'!$M$38</f>
        <v>28</v>
      </c>
      <c r="BX14" s="164">
        <v>0</v>
      </c>
      <c r="BY14" s="165">
        <f>'Production Summary'!$N$39</f>
        <v>300.38406247988502</v>
      </c>
      <c r="BZ14" s="164">
        <f>'Production Summary'!$M$39</f>
        <v>30.038406247988501</v>
      </c>
      <c r="CA14" s="164">
        <v>0</v>
      </c>
      <c r="CB14" s="164">
        <f>'Production Summary'!$N$40</f>
        <v>131.30000000000001</v>
      </c>
      <c r="CC14" s="164">
        <f>'Production Summary'!$M$40</f>
        <v>13.13</v>
      </c>
      <c r="CD14" s="164">
        <v>0</v>
      </c>
      <c r="CE14" s="164">
        <f>'Production Summary'!$N$42</f>
        <v>1136.3519999999996</v>
      </c>
      <c r="CF14" s="164">
        <f>'Production Summary'!$M$42</f>
        <v>81.167999999999978</v>
      </c>
      <c r="CG14" s="164">
        <v>0</v>
      </c>
      <c r="CH14" s="164">
        <v>0</v>
      </c>
      <c r="CI14" s="164">
        <f>'Production Summary'!$N$43</f>
        <v>184</v>
      </c>
      <c r="CJ14" s="164">
        <v>0</v>
      </c>
      <c r="CK14" s="164">
        <f>'Production Summary'!$N$44</f>
        <v>355</v>
      </c>
      <c r="CL14" s="164">
        <v>0</v>
      </c>
      <c r="CM14" s="375">
        <f>'Production Summary'!$N$45</f>
        <v>1650</v>
      </c>
      <c r="CN14" s="164">
        <f>'Production Summary'!$N$46</f>
        <v>270</v>
      </c>
      <c r="CO14" s="164">
        <f>'Production Summary'!$N$47</f>
        <v>1350</v>
      </c>
      <c r="CP14" s="166"/>
      <c r="CQ14" s="164">
        <f>'Production Summary'!$N$49</f>
        <v>8004.1580041580037</v>
      </c>
      <c r="CR14" s="164">
        <f>'Production Summary'!$M$49</f>
        <v>66.701316701316699</v>
      </c>
      <c r="CS14" s="164">
        <f>'Production Summary'!$N$50</f>
        <v>13331.600831600828</v>
      </c>
      <c r="CT14" s="164">
        <f>'Production Summary'!$M$50</f>
        <v>148.1288981288981</v>
      </c>
      <c r="CU14" s="164">
        <f>'Production Summary'!$N$51</f>
        <v>12785.862785862784</v>
      </c>
      <c r="CV14" s="164">
        <f>'Production Summary'!$M$51</f>
        <v>355.16285516285512</v>
      </c>
      <c r="CW14" s="164">
        <f>'Production Summary'!$N$52</f>
        <v>12629.937629937627</v>
      </c>
      <c r="CX14" s="164">
        <f>'Production Summary'!$M$52</f>
        <v>701.66320166320156</v>
      </c>
      <c r="CY14" s="164">
        <f>'Production Summary'!$N$53</f>
        <v>12396.049896049895</v>
      </c>
      <c r="CZ14" s="164">
        <f>'Production Summary'!$M$53</f>
        <v>688.66943866943859</v>
      </c>
      <c r="DA14" s="164">
        <f>'Production Summary'!$N$54</f>
        <v>13799.376299376298</v>
      </c>
      <c r="DB14" s="164">
        <f>'Production Summary'!$M$54</f>
        <v>766.63201663201653</v>
      </c>
      <c r="DC14" s="328">
        <f>'Production Summary'!$N$60</f>
        <v>12863.825363825363</v>
      </c>
      <c r="DD14" s="328">
        <f>'Production Summary'!$M$60</f>
        <v>714.65696465696465</v>
      </c>
      <c r="DE14" s="164">
        <f>'Production Summary'!$N$59</f>
        <v>11148.648648648648</v>
      </c>
      <c r="DF14" s="328">
        <f>'Production Summary'!$M$59</f>
        <v>619.36936936936934</v>
      </c>
      <c r="DG14" s="164">
        <f>'Production Summary'!$N$55</f>
        <v>13842.68884268884</v>
      </c>
      <c r="DH14" s="164">
        <f>'Production Summary'!$M$55</f>
        <v>3460.67221067221</v>
      </c>
      <c r="DI14" s="164">
        <f>'Production Summary'!$N$56</f>
        <v>13097.713097713096</v>
      </c>
      <c r="DJ14" s="164">
        <f>'Production Summary'!$M$56</f>
        <v>163.72141372141371</v>
      </c>
      <c r="DK14" s="164">
        <f>'Production Summary'!$N$57</f>
        <v>14189.189189189186</v>
      </c>
      <c r="DL14" s="164">
        <f>'Production Summary'!$M$57</f>
        <v>394.14414414414409</v>
      </c>
      <c r="DM14" s="164">
        <f>'Production Summary'!$N$58</f>
        <v>14017.671517671517</v>
      </c>
      <c r="DN14" s="164">
        <f>'Production Summary'!$M$58</f>
        <v>778.75952875952873</v>
      </c>
      <c r="DO14" s="164">
        <f>'Production Summary'!$N$61</f>
        <v>4500</v>
      </c>
      <c r="DP14" s="328">
        <f>'Production Summary'!$M$61</f>
        <v>750</v>
      </c>
      <c r="DQ14" s="164">
        <v>0</v>
      </c>
      <c r="DR14" s="164">
        <f>'Production Summary'!$N$62</f>
        <v>8900</v>
      </c>
      <c r="DS14" s="164">
        <f>'Production Summary'!$N$70</f>
        <v>300</v>
      </c>
      <c r="DT14" s="328">
        <f>'Production Summary'!$M$70</f>
        <v>25</v>
      </c>
      <c r="DU14" s="164">
        <v>0</v>
      </c>
      <c r="DV14" s="164">
        <f>'Production Summary'!$N$71</f>
        <v>150</v>
      </c>
      <c r="DW14" s="164">
        <v>0</v>
      </c>
      <c r="DX14" s="164">
        <f>'Production Summary'!$N$64</f>
        <v>192</v>
      </c>
      <c r="DY14" s="164">
        <v>0</v>
      </c>
      <c r="DZ14" s="391">
        <f>'Production Summary'!$N$65</f>
        <v>384</v>
      </c>
      <c r="EA14" s="164">
        <v>0</v>
      </c>
      <c r="EB14" s="391">
        <f>'Production Summary'!$N$66</f>
        <v>192</v>
      </c>
      <c r="EC14" s="164">
        <v>0</v>
      </c>
      <c r="ED14" s="164">
        <f>'Production Summary'!$N$67</f>
        <v>96</v>
      </c>
      <c r="EE14" s="164">
        <v>0</v>
      </c>
      <c r="EF14" s="164">
        <f>'Production Summary'!$N$68</f>
        <v>96</v>
      </c>
      <c r="EG14" s="164">
        <v>0</v>
      </c>
      <c r="EH14" s="164">
        <f>'Production Summary'!$N$69</f>
        <v>340</v>
      </c>
      <c r="EI14" s="101"/>
      <c r="EJ14" s="3"/>
      <c r="EK14" s="3"/>
      <c r="ER14" s="64" t="s">
        <v>30</v>
      </c>
      <c r="ES14" s="61" t="str">
        <f t="shared" si="0"/>
        <v/>
      </c>
      <c r="ET14" s="24">
        <f t="shared" si="1"/>
        <v>0</v>
      </c>
    </row>
    <row r="15" spans="1:150" ht="15" customHeight="1">
      <c r="A15" t="b">
        <f>C15=Rajnandgaon!C15</f>
        <v>1</v>
      </c>
      <c r="B15" s="69">
        <f t="shared" si="2"/>
        <v>10</v>
      </c>
      <c r="C15" s="61" t="str">
        <f>IF(Rajnandgaon!C15="","",Rajnandgaon!C15)</f>
        <v/>
      </c>
      <c r="D15" s="164">
        <f>'Production Summary'!$N$4</f>
        <v>666</v>
      </c>
      <c r="E15" s="164">
        <f>'Production Summary'!$M$4</f>
        <v>27.75</v>
      </c>
      <c r="F15" s="164">
        <v>0</v>
      </c>
      <c r="G15" s="164">
        <f>'Production Summary'!$N$5</f>
        <v>666</v>
      </c>
      <c r="H15" s="164">
        <f>'Production Summary'!$M$5</f>
        <v>27.75</v>
      </c>
      <c r="I15" s="164">
        <v>0</v>
      </c>
      <c r="J15" s="164">
        <f>'Production Summary'!$N$6</f>
        <v>200</v>
      </c>
      <c r="K15" s="328">
        <f>'Production Summary'!$M$6</f>
        <v>7.5</v>
      </c>
      <c r="L15" s="164">
        <v>0</v>
      </c>
      <c r="M15" s="365">
        <f>'Production Summary'!$N$7</f>
        <v>612.72</v>
      </c>
      <c r="N15" s="367">
        <f>'Production Summary'!$M$7</f>
        <v>25.53</v>
      </c>
      <c r="O15" s="164">
        <v>0</v>
      </c>
      <c r="P15" s="164">
        <f>'Production Summary'!$N$8</f>
        <v>780</v>
      </c>
      <c r="Q15" s="164">
        <f>'Production Summary'!$M$8</f>
        <v>65</v>
      </c>
      <c r="R15" s="164">
        <v>0</v>
      </c>
      <c r="S15" s="164">
        <f>'Production Summary'!$N$9</f>
        <v>720</v>
      </c>
      <c r="T15" s="164">
        <f>'Production Summary'!$M$9</f>
        <v>60</v>
      </c>
      <c r="U15" s="164">
        <v>0</v>
      </c>
      <c r="V15" s="164">
        <f>'Production Summary'!$N$10</f>
        <v>876</v>
      </c>
      <c r="W15" s="164">
        <f>'Production Summary'!$M$10</f>
        <v>73</v>
      </c>
      <c r="X15" s="164">
        <v>0</v>
      </c>
      <c r="Y15" s="164">
        <f>'Production Summary'!$N$14</f>
        <v>177</v>
      </c>
      <c r="Z15" s="328">
        <f>'Production Summary'!$M$14</f>
        <v>14.75</v>
      </c>
      <c r="AA15" s="164">
        <v>0</v>
      </c>
      <c r="AB15" s="164">
        <f>'Production Summary'!$N$15</f>
        <v>126</v>
      </c>
      <c r="AC15" s="164">
        <f>'Production Summary'!$M$15</f>
        <v>21</v>
      </c>
      <c r="AD15" s="164">
        <v>0</v>
      </c>
      <c r="AE15" s="164">
        <f>'Production Summary'!$N$16</f>
        <v>252</v>
      </c>
      <c r="AF15" s="164">
        <f>'Production Summary'!$M$16</f>
        <v>21</v>
      </c>
      <c r="AG15" s="164">
        <v>0</v>
      </c>
      <c r="AH15" s="164">
        <f>'Production Summary'!$N$18</f>
        <v>1035</v>
      </c>
      <c r="AI15" s="164">
        <f>'Production Summary'!$M$18</f>
        <v>17.25</v>
      </c>
      <c r="AJ15" s="164">
        <v>0</v>
      </c>
      <c r="AK15" s="164">
        <f>'Production Summary'!$N$19</f>
        <v>870</v>
      </c>
      <c r="AL15" s="164">
        <f>'Production Summary'!$M$19</f>
        <v>29</v>
      </c>
      <c r="AM15" s="164">
        <v>0</v>
      </c>
      <c r="AN15" s="164">
        <f>'Production Summary'!$N$20</f>
        <v>864</v>
      </c>
      <c r="AO15" s="164">
        <f>'Production Summary'!$M$20</f>
        <v>72</v>
      </c>
      <c r="AP15" s="164">
        <v>0</v>
      </c>
      <c r="AQ15" s="164">
        <f>'Production Summary'!$N$21</f>
        <v>670</v>
      </c>
      <c r="AR15" s="164">
        <f>'Production Summary'!$M$21</f>
        <v>335</v>
      </c>
      <c r="AS15" s="164">
        <v>0</v>
      </c>
      <c r="AT15" s="386">
        <f>'Production Summary'!$N$22</f>
        <v>375</v>
      </c>
      <c r="AU15" s="164">
        <f>'Production Summary'!$N$23</f>
        <v>1050</v>
      </c>
      <c r="AV15" s="164">
        <f>'Production Summary'!$N$25</f>
        <v>300</v>
      </c>
      <c r="AW15" s="164">
        <f>'Production Summary'!$M$25</f>
        <v>25</v>
      </c>
      <c r="AX15" s="164">
        <v>0</v>
      </c>
      <c r="AY15" s="164">
        <f>'Production Summary'!$N$26</f>
        <v>300</v>
      </c>
      <c r="AZ15" s="164">
        <f>'Production Summary'!$M$26</f>
        <v>25</v>
      </c>
      <c r="BA15" s="164">
        <v>0</v>
      </c>
      <c r="BB15" s="164">
        <f>'Production Summary'!$N$28</f>
        <v>777</v>
      </c>
      <c r="BC15" s="164">
        <f>'Production Summary'!$M$28</f>
        <v>12.95</v>
      </c>
      <c r="BD15" s="164">
        <v>0</v>
      </c>
      <c r="BE15" s="164">
        <f>'Production Summary'!$N$29</f>
        <v>612</v>
      </c>
      <c r="BF15" s="164">
        <f>'Production Summary'!$M$29</f>
        <v>51</v>
      </c>
      <c r="BG15" s="164">
        <v>0</v>
      </c>
      <c r="BH15" s="164">
        <f>'Production Summary'!$N$30</f>
        <v>500</v>
      </c>
      <c r="BI15" s="164">
        <f>'Production Summary'!$M$30</f>
        <v>250</v>
      </c>
      <c r="BJ15" s="164">
        <v>0</v>
      </c>
      <c r="BK15" s="386"/>
      <c r="BL15" s="164">
        <f>'Production Summary'!$N$32</f>
        <v>875</v>
      </c>
      <c r="BM15" s="164">
        <f>'Production Summary'!$N$34</f>
        <v>360.59999999999997</v>
      </c>
      <c r="BN15" s="164">
        <f>'Production Summary'!$M$34</f>
        <v>6.01</v>
      </c>
      <c r="BO15" s="164">
        <v>0</v>
      </c>
      <c r="BP15" s="164">
        <f>'Production Summary'!$N$36</f>
        <v>717</v>
      </c>
      <c r="BQ15" s="164">
        <f>'Production Summary'!$M$36</f>
        <v>11.95</v>
      </c>
      <c r="BR15" s="164">
        <v>0</v>
      </c>
      <c r="BS15" s="164">
        <f>'Production Summary'!$N$37</f>
        <v>210</v>
      </c>
      <c r="BT15" s="164">
        <f>'Production Summary'!$M$37</f>
        <v>21</v>
      </c>
      <c r="BU15" s="164">
        <v>0</v>
      </c>
      <c r="BV15" s="164">
        <f>'Production Summary'!$N$38</f>
        <v>280</v>
      </c>
      <c r="BW15" s="164">
        <f>'Production Summary'!$M$38</f>
        <v>28</v>
      </c>
      <c r="BX15" s="164">
        <v>0</v>
      </c>
      <c r="BY15" s="165">
        <f>'Production Summary'!$N$39</f>
        <v>300.38406247988502</v>
      </c>
      <c r="BZ15" s="164">
        <f>'Production Summary'!$M$39</f>
        <v>30.038406247988501</v>
      </c>
      <c r="CA15" s="164">
        <v>0</v>
      </c>
      <c r="CB15" s="164">
        <f>'Production Summary'!$N$40</f>
        <v>131.30000000000001</v>
      </c>
      <c r="CC15" s="164">
        <f>'Production Summary'!$M$40</f>
        <v>13.13</v>
      </c>
      <c r="CD15" s="164">
        <v>0</v>
      </c>
      <c r="CE15" s="164">
        <f>'Production Summary'!$N$42</f>
        <v>1136.3519999999996</v>
      </c>
      <c r="CF15" s="164">
        <f>'Production Summary'!$M$42</f>
        <v>81.167999999999978</v>
      </c>
      <c r="CG15" s="164">
        <v>0</v>
      </c>
      <c r="CH15" s="164">
        <v>0</v>
      </c>
      <c r="CI15" s="164">
        <f>'Production Summary'!$N$43</f>
        <v>184</v>
      </c>
      <c r="CJ15" s="164">
        <v>0</v>
      </c>
      <c r="CK15" s="164">
        <f>'Production Summary'!$N$44</f>
        <v>355</v>
      </c>
      <c r="CL15" s="164">
        <v>0</v>
      </c>
      <c r="CM15" s="375">
        <f>'Production Summary'!$N$45</f>
        <v>1650</v>
      </c>
      <c r="CN15" s="164">
        <f>'Production Summary'!$N$46</f>
        <v>270</v>
      </c>
      <c r="CO15" s="164">
        <f>'Production Summary'!$N$47</f>
        <v>1350</v>
      </c>
      <c r="CP15" s="166"/>
      <c r="CQ15" s="164">
        <f>'Production Summary'!$N$49</f>
        <v>8004.1580041580037</v>
      </c>
      <c r="CR15" s="164">
        <f>'Production Summary'!$M$49</f>
        <v>66.701316701316699</v>
      </c>
      <c r="CS15" s="164">
        <f>'Production Summary'!$N$50</f>
        <v>13331.600831600828</v>
      </c>
      <c r="CT15" s="164">
        <f>'Production Summary'!$M$50</f>
        <v>148.1288981288981</v>
      </c>
      <c r="CU15" s="164">
        <f>'Production Summary'!$N$51</f>
        <v>12785.862785862784</v>
      </c>
      <c r="CV15" s="164">
        <f>'Production Summary'!$M$51</f>
        <v>355.16285516285512</v>
      </c>
      <c r="CW15" s="164">
        <f>'Production Summary'!$N$52</f>
        <v>12629.937629937627</v>
      </c>
      <c r="CX15" s="164">
        <f>'Production Summary'!$M$52</f>
        <v>701.66320166320156</v>
      </c>
      <c r="CY15" s="164">
        <f>'Production Summary'!$N$53</f>
        <v>12396.049896049895</v>
      </c>
      <c r="CZ15" s="164">
        <f>'Production Summary'!$M$53</f>
        <v>688.66943866943859</v>
      </c>
      <c r="DA15" s="164">
        <f>'Production Summary'!$N$54</f>
        <v>13799.376299376298</v>
      </c>
      <c r="DB15" s="164">
        <f>'Production Summary'!$M$54</f>
        <v>766.63201663201653</v>
      </c>
      <c r="DC15" s="328">
        <f>'Production Summary'!$N$60</f>
        <v>12863.825363825363</v>
      </c>
      <c r="DD15" s="328">
        <f>'Production Summary'!$M$60</f>
        <v>714.65696465696465</v>
      </c>
      <c r="DE15" s="164">
        <f>'Production Summary'!$N$59</f>
        <v>11148.648648648648</v>
      </c>
      <c r="DF15" s="328">
        <f>'Production Summary'!$M$59</f>
        <v>619.36936936936934</v>
      </c>
      <c r="DG15" s="164">
        <f>'Production Summary'!$N$55</f>
        <v>13842.68884268884</v>
      </c>
      <c r="DH15" s="164">
        <f>'Production Summary'!$M$55</f>
        <v>3460.67221067221</v>
      </c>
      <c r="DI15" s="164">
        <f>'Production Summary'!$N$56</f>
        <v>13097.713097713096</v>
      </c>
      <c r="DJ15" s="164">
        <f>'Production Summary'!$M$56</f>
        <v>163.72141372141371</v>
      </c>
      <c r="DK15" s="164">
        <f>'Production Summary'!$N$57</f>
        <v>14189.189189189186</v>
      </c>
      <c r="DL15" s="164">
        <f>'Production Summary'!$M$57</f>
        <v>394.14414414414409</v>
      </c>
      <c r="DM15" s="164">
        <f>'Production Summary'!$N$58</f>
        <v>14017.671517671517</v>
      </c>
      <c r="DN15" s="164">
        <f>'Production Summary'!$M$58</f>
        <v>778.75952875952873</v>
      </c>
      <c r="DO15" s="164">
        <f>'Production Summary'!$N$61</f>
        <v>4500</v>
      </c>
      <c r="DP15" s="328">
        <f>'Production Summary'!$M$61</f>
        <v>750</v>
      </c>
      <c r="DQ15" s="164">
        <v>0</v>
      </c>
      <c r="DR15" s="164">
        <f>'Production Summary'!$N$62</f>
        <v>8900</v>
      </c>
      <c r="DS15" s="164">
        <f>'Production Summary'!$N$70</f>
        <v>300</v>
      </c>
      <c r="DT15" s="328">
        <f>'Production Summary'!$M$70</f>
        <v>25</v>
      </c>
      <c r="DU15" s="164">
        <v>0</v>
      </c>
      <c r="DV15" s="164">
        <f>'Production Summary'!$N$71</f>
        <v>150</v>
      </c>
      <c r="DW15" s="164">
        <v>0</v>
      </c>
      <c r="DX15" s="164">
        <f>'Production Summary'!$N$64</f>
        <v>192</v>
      </c>
      <c r="DY15" s="164">
        <v>0</v>
      </c>
      <c r="DZ15" s="391">
        <f>'Production Summary'!$N$65</f>
        <v>384</v>
      </c>
      <c r="EA15" s="164">
        <v>0</v>
      </c>
      <c r="EB15" s="391">
        <f>'Production Summary'!$N$66</f>
        <v>192</v>
      </c>
      <c r="EC15" s="164">
        <v>0</v>
      </c>
      <c r="ED15" s="164">
        <f>'Production Summary'!$N$67</f>
        <v>96</v>
      </c>
      <c r="EE15" s="164">
        <v>0</v>
      </c>
      <c r="EF15" s="164">
        <f>'Production Summary'!$N$68</f>
        <v>96</v>
      </c>
      <c r="EG15" s="164">
        <v>0</v>
      </c>
      <c r="EH15" s="164">
        <f>'Production Summary'!$N$69</f>
        <v>340</v>
      </c>
      <c r="EI15" s="101"/>
      <c r="EJ15" s="3"/>
      <c r="EK15" s="3"/>
      <c r="ER15" s="64" t="s">
        <v>31</v>
      </c>
      <c r="ES15" s="61" t="str">
        <f t="shared" si="0"/>
        <v/>
      </c>
      <c r="ET15" s="24">
        <f t="shared" si="1"/>
        <v>0</v>
      </c>
    </row>
    <row r="16" spans="1:150" ht="15" customHeight="1">
      <c r="A16" t="b">
        <f>C16=Rajnandgaon!C16</f>
        <v>1</v>
      </c>
      <c r="B16" s="69">
        <f t="shared" si="2"/>
        <v>11</v>
      </c>
      <c r="C16" s="61" t="str">
        <f>IF(Rajnandgaon!C16="","",Rajnandgaon!C16)</f>
        <v/>
      </c>
      <c r="D16" s="164">
        <f>'Production Summary'!$N$4</f>
        <v>666</v>
      </c>
      <c r="E16" s="164">
        <f>'Production Summary'!$M$4</f>
        <v>27.75</v>
      </c>
      <c r="F16" s="164">
        <v>0</v>
      </c>
      <c r="G16" s="164">
        <f>'Production Summary'!$N$5</f>
        <v>666</v>
      </c>
      <c r="H16" s="164">
        <f>'Production Summary'!$M$5</f>
        <v>27.75</v>
      </c>
      <c r="I16" s="164">
        <v>0</v>
      </c>
      <c r="J16" s="164">
        <f>'Production Summary'!$N$6</f>
        <v>200</v>
      </c>
      <c r="K16" s="328">
        <f>'Production Summary'!$M$6</f>
        <v>7.5</v>
      </c>
      <c r="L16" s="164">
        <v>0</v>
      </c>
      <c r="M16" s="365">
        <f>'Production Summary'!$N$7</f>
        <v>612.72</v>
      </c>
      <c r="N16" s="367">
        <f>'Production Summary'!$M$7</f>
        <v>25.53</v>
      </c>
      <c r="O16" s="164">
        <v>0</v>
      </c>
      <c r="P16" s="164">
        <f>'Production Summary'!$N$8</f>
        <v>780</v>
      </c>
      <c r="Q16" s="164">
        <f>'Production Summary'!$M$8</f>
        <v>65</v>
      </c>
      <c r="R16" s="164">
        <v>0</v>
      </c>
      <c r="S16" s="164">
        <f>'Production Summary'!$N$9</f>
        <v>720</v>
      </c>
      <c r="T16" s="164">
        <f>'Production Summary'!$M$9</f>
        <v>60</v>
      </c>
      <c r="U16" s="164">
        <v>0</v>
      </c>
      <c r="V16" s="164">
        <f>'Production Summary'!$N$10</f>
        <v>876</v>
      </c>
      <c r="W16" s="164">
        <f>'Production Summary'!$M$10</f>
        <v>73</v>
      </c>
      <c r="X16" s="164">
        <v>0</v>
      </c>
      <c r="Y16" s="164">
        <f>'Production Summary'!$N$14</f>
        <v>177</v>
      </c>
      <c r="Z16" s="328">
        <f>'Production Summary'!$M$14</f>
        <v>14.75</v>
      </c>
      <c r="AA16" s="164">
        <v>0</v>
      </c>
      <c r="AB16" s="164">
        <f>'Production Summary'!$N$15</f>
        <v>126</v>
      </c>
      <c r="AC16" s="164">
        <f>'Production Summary'!$M$15</f>
        <v>21</v>
      </c>
      <c r="AD16" s="164">
        <v>0</v>
      </c>
      <c r="AE16" s="164">
        <f>'Production Summary'!$N$16</f>
        <v>252</v>
      </c>
      <c r="AF16" s="164">
        <f>'Production Summary'!$M$16</f>
        <v>21</v>
      </c>
      <c r="AG16" s="164">
        <v>0</v>
      </c>
      <c r="AH16" s="164">
        <f>'Production Summary'!$N$18</f>
        <v>1035</v>
      </c>
      <c r="AI16" s="164">
        <f>'Production Summary'!$M$18</f>
        <v>17.25</v>
      </c>
      <c r="AJ16" s="164">
        <v>0</v>
      </c>
      <c r="AK16" s="164">
        <f>'Production Summary'!$N$19</f>
        <v>870</v>
      </c>
      <c r="AL16" s="164">
        <f>'Production Summary'!$M$19</f>
        <v>29</v>
      </c>
      <c r="AM16" s="164">
        <v>0</v>
      </c>
      <c r="AN16" s="164">
        <f>'Production Summary'!$N$20</f>
        <v>864</v>
      </c>
      <c r="AO16" s="164">
        <f>'Production Summary'!$M$20</f>
        <v>72</v>
      </c>
      <c r="AP16" s="164">
        <v>0</v>
      </c>
      <c r="AQ16" s="164">
        <f>'Production Summary'!$N$21</f>
        <v>670</v>
      </c>
      <c r="AR16" s="164">
        <f>'Production Summary'!$M$21</f>
        <v>335</v>
      </c>
      <c r="AS16" s="164">
        <v>0</v>
      </c>
      <c r="AT16" s="386">
        <f>'Production Summary'!$N$22</f>
        <v>375</v>
      </c>
      <c r="AU16" s="164">
        <f>'Production Summary'!$N$23</f>
        <v>1050</v>
      </c>
      <c r="AV16" s="164">
        <f>'Production Summary'!$N$25</f>
        <v>300</v>
      </c>
      <c r="AW16" s="164">
        <f>'Production Summary'!$M$25</f>
        <v>25</v>
      </c>
      <c r="AX16" s="164">
        <v>0</v>
      </c>
      <c r="AY16" s="164">
        <f>'Production Summary'!$N$26</f>
        <v>300</v>
      </c>
      <c r="AZ16" s="164">
        <f>'Production Summary'!$M$26</f>
        <v>25</v>
      </c>
      <c r="BA16" s="164">
        <v>0</v>
      </c>
      <c r="BB16" s="164">
        <f>'Production Summary'!$N$28</f>
        <v>777</v>
      </c>
      <c r="BC16" s="164">
        <f>'Production Summary'!$M$28</f>
        <v>12.95</v>
      </c>
      <c r="BD16" s="164">
        <v>0</v>
      </c>
      <c r="BE16" s="164">
        <f>'Production Summary'!$N$29</f>
        <v>612</v>
      </c>
      <c r="BF16" s="164">
        <f>'Production Summary'!$M$29</f>
        <v>51</v>
      </c>
      <c r="BG16" s="164">
        <v>0</v>
      </c>
      <c r="BH16" s="164">
        <f>'Production Summary'!$N$30</f>
        <v>500</v>
      </c>
      <c r="BI16" s="164">
        <f>'Production Summary'!$M$30</f>
        <v>250</v>
      </c>
      <c r="BJ16" s="164">
        <v>0</v>
      </c>
      <c r="BK16" s="386"/>
      <c r="BL16" s="164">
        <f>'Production Summary'!$N$32</f>
        <v>875</v>
      </c>
      <c r="BM16" s="164">
        <f>'Production Summary'!$N$34</f>
        <v>360.59999999999997</v>
      </c>
      <c r="BN16" s="164">
        <f>'Production Summary'!$M$34</f>
        <v>6.01</v>
      </c>
      <c r="BO16" s="164">
        <v>0</v>
      </c>
      <c r="BP16" s="164">
        <f>'Production Summary'!$N$36</f>
        <v>717</v>
      </c>
      <c r="BQ16" s="164">
        <f>'Production Summary'!$M$36</f>
        <v>11.95</v>
      </c>
      <c r="BR16" s="164">
        <v>0</v>
      </c>
      <c r="BS16" s="164">
        <f>'Production Summary'!$N$37</f>
        <v>210</v>
      </c>
      <c r="BT16" s="164">
        <f>'Production Summary'!$M$37</f>
        <v>21</v>
      </c>
      <c r="BU16" s="164">
        <v>0</v>
      </c>
      <c r="BV16" s="164">
        <f>'Production Summary'!$N$38</f>
        <v>280</v>
      </c>
      <c r="BW16" s="164">
        <f>'Production Summary'!$M$38</f>
        <v>28</v>
      </c>
      <c r="BX16" s="164">
        <v>0</v>
      </c>
      <c r="BY16" s="165">
        <f>'Production Summary'!$N$39</f>
        <v>300.38406247988502</v>
      </c>
      <c r="BZ16" s="164">
        <f>'Production Summary'!$M$39</f>
        <v>30.038406247988501</v>
      </c>
      <c r="CA16" s="164">
        <v>0</v>
      </c>
      <c r="CB16" s="164">
        <f>'Production Summary'!$N$40</f>
        <v>131.30000000000001</v>
      </c>
      <c r="CC16" s="164">
        <f>'Production Summary'!$M$40</f>
        <v>13.13</v>
      </c>
      <c r="CD16" s="164">
        <v>0</v>
      </c>
      <c r="CE16" s="164">
        <f>'Production Summary'!$N$42</f>
        <v>1136.3519999999996</v>
      </c>
      <c r="CF16" s="164">
        <f>'Production Summary'!$M$42</f>
        <v>81.167999999999978</v>
      </c>
      <c r="CG16" s="164">
        <v>0</v>
      </c>
      <c r="CH16" s="164">
        <v>0</v>
      </c>
      <c r="CI16" s="164">
        <f>'Production Summary'!$N$43</f>
        <v>184</v>
      </c>
      <c r="CJ16" s="164">
        <v>0</v>
      </c>
      <c r="CK16" s="164">
        <f>'Production Summary'!$N$44</f>
        <v>355</v>
      </c>
      <c r="CL16" s="164">
        <v>0</v>
      </c>
      <c r="CM16" s="375">
        <f>'Production Summary'!$N$45</f>
        <v>1650</v>
      </c>
      <c r="CN16" s="164">
        <f>'Production Summary'!$N$46</f>
        <v>270</v>
      </c>
      <c r="CO16" s="164">
        <f>'Production Summary'!$N$47</f>
        <v>1350</v>
      </c>
      <c r="CP16" s="166"/>
      <c r="CQ16" s="164">
        <f>'Production Summary'!$N$49</f>
        <v>8004.1580041580037</v>
      </c>
      <c r="CR16" s="164">
        <f>'Production Summary'!$M$49</f>
        <v>66.701316701316699</v>
      </c>
      <c r="CS16" s="164">
        <f>'Production Summary'!$N$50</f>
        <v>13331.600831600828</v>
      </c>
      <c r="CT16" s="164">
        <f>'Production Summary'!$M$50</f>
        <v>148.1288981288981</v>
      </c>
      <c r="CU16" s="164">
        <f>'Production Summary'!$N$51</f>
        <v>12785.862785862784</v>
      </c>
      <c r="CV16" s="164">
        <f>'Production Summary'!$M$51</f>
        <v>355.16285516285512</v>
      </c>
      <c r="CW16" s="164">
        <f>'Production Summary'!$N$52</f>
        <v>12629.937629937627</v>
      </c>
      <c r="CX16" s="164">
        <f>'Production Summary'!$M$52</f>
        <v>701.66320166320156</v>
      </c>
      <c r="CY16" s="164">
        <f>'Production Summary'!$N$53</f>
        <v>12396.049896049895</v>
      </c>
      <c r="CZ16" s="164">
        <f>'Production Summary'!$M$53</f>
        <v>688.66943866943859</v>
      </c>
      <c r="DA16" s="164">
        <f>'Production Summary'!$N$54</f>
        <v>13799.376299376298</v>
      </c>
      <c r="DB16" s="164">
        <f>'Production Summary'!$M$54</f>
        <v>766.63201663201653</v>
      </c>
      <c r="DC16" s="328">
        <f>'Production Summary'!$N$60</f>
        <v>12863.825363825363</v>
      </c>
      <c r="DD16" s="328">
        <f>'Production Summary'!$M$60</f>
        <v>714.65696465696465</v>
      </c>
      <c r="DE16" s="164">
        <f>'Production Summary'!$N$59</f>
        <v>11148.648648648648</v>
      </c>
      <c r="DF16" s="328">
        <f>'Production Summary'!$M$59</f>
        <v>619.36936936936934</v>
      </c>
      <c r="DG16" s="164">
        <f>'Production Summary'!$N$55</f>
        <v>13842.68884268884</v>
      </c>
      <c r="DH16" s="164">
        <f>'Production Summary'!$M$55</f>
        <v>3460.67221067221</v>
      </c>
      <c r="DI16" s="164">
        <f>'Production Summary'!$N$56</f>
        <v>13097.713097713096</v>
      </c>
      <c r="DJ16" s="164">
        <f>'Production Summary'!$M$56</f>
        <v>163.72141372141371</v>
      </c>
      <c r="DK16" s="164">
        <f>'Production Summary'!$N$57</f>
        <v>14189.189189189186</v>
      </c>
      <c r="DL16" s="164">
        <f>'Production Summary'!$M$57</f>
        <v>394.14414414414409</v>
      </c>
      <c r="DM16" s="164">
        <f>'Production Summary'!$N$58</f>
        <v>14017.671517671517</v>
      </c>
      <c r="DN16" s="164">
        <f>'Production Summary'!$M$58</f>
        <v>778.75952875952873</v>
      </c>
      <c r="DO16" s="164">
        <f>'Production Summary'!$N$61</f>
        <v>4500</v>
      </c>
      <c r="DP16" s="328">
        <f>'Production Summary'!$M$61</f>
        <v>750</v>
      </c>
      <c r="DQ16" s="164">
        <v>0</v>
      </c>
      <c r="DR16" s="164">
        <f>'Production Summary'!$N$62</f>
        <v>8900</v>
      </c>
      <c r="DS16" s="164">
        <f>'Production Summary'!$N$70</f>
        <v>300</v>
      </c>
      <c r="DT16" s="328">
        <f>'Production Summary'!$M$70</f>
        <v>25</v>
      </c>
      <c r="DU16" s="164">
        <v>0</v>
      </c>
      <c r="DV16" s="164">
        <f>'Production Summary'!$N$71</f>
        <v>150</v>
      </c>
      <c r="DW16" s="164">
        <v>0</v>
      </c>
      <c r="DX16" s="164">
        <f>'Production Summary'!$N$64</f>
        <v>192</v>
      </c>
      <c r="DY16" s="164">
        <v>0</v>
      </c>
      <c r="DZ16" s="391">
        <f>'Production Summary'!$N$65</f>
        <v>384</v>
      </c>
      <c r="EA16" s="164">
        <v>0</v>
      </c>
      <c r="EB16" s="391">
        <f>'Production Summary'!$N$66</f>
        <v>192</v>
      </c>
      <c r="EC16" s="164">
        <v>0</v>
      </c>
      <c r="ED16" s="164">
        <f>'Production Summary'!$N$67</f>
        <v>96</v>
      </c>
      <c r="EE16" s="164">
        <v>0</v>
      </c>
      <c r="EF16" s="164">
        <f>'Production Summary'!$N$68</f>
        <v>96</v>
      </c>
      <c r="EG16" s="164">
        <v>0</v>
      </c>
      <c r="EH16" s="164">
        <f>'Production Summary'!$N$69</f>
        <v>340</v>
      </c>
      <c r="EI16" s="101"/>
      <c r="EJ16" s="3"/>
      <c r="EK16" s="3"/>
      <c r="ER16" s="64" t="s">
        <v>32</v>
      </c>
      <c r="ES16" s="61" t="str">
        <f t="shared" si="0"/>
        <v/>
      </c>
      <c r="ET16" s="24">
        <f t="shared" si="1"/>
        <v>0</v>
      </c>
    </row>
    <row r="17" spans="1:150" ht="15" customHeight="1">
      <c r="A17" t="b">
        <f>C17=Rajnandgaon!C17</f>
        <v>1</v>
      </c>
      <c r="B17" s="69">
        <f t="shared" si="2"/>
        <v>12</v>
      </c>
      <c r="C17" s="61" t="str">
        <f>IF(Rajnandgaon!C17="","",Rajnandgaon!C17)</f>
        <v/>
      </c>
      <c r="D17" s="164">
        <f>'Production Summary'!$N$4</f>
        <v>666</v>
      </c>
      <c r="E17" s="164">
        <f>'Production Summary'!$M$4</f>
        <v>27.75</v>
      </c>
      <c r="F17" s="164">
        <v>0</v>
      </c>
      <c r="G17" s="164">
        <f>'Production Summary'!$N$5</f>
        <v>666</v>
      </c>
      <c r="H17" s="164">
        <f>'Production Summary'!$M$5</f>
        <v>27.75</v>
      </c>
      <c r="I17" s="164">
        <v>0</v>
      </c>
      <c r="J17" s="164">
        <f>'Production Summary'!$N$6</f>
        <v>200</v>
      </c>
      <c r="K17" s="328">
        <f>'Production Summary'!$M$6</f>
        <v>7.5</v>
      </c>
      <c r="L17" s="164">
        <v>0</v>
      </c>
      <c r="M17" s="365">
        <f>'Production Summary'!$N$7</f>
        <v>612.72</v>
      </c>
      <c r="N17" s="367">
        <f>'Production Summary'!$M$7</f>
        <v>25.53</v>
      </c>
      <c r="O17" s="164">
        <v>0</v>
      </c>
      <c r="P17" s="164">
        <f>'Production Summary'!$N$8</f>
        <v>780</v>
      </c>
      <c r="Q17" s="164">
        <f>'Production Summary'!$M$8</f>
        <v>65</v>
      </c>
      <c r="R17" s="164">
        <v>0</v>
      </c>
      <c r="S17" s="164">
        <f>'Production Summary'!$N$9</f>
        <v>720</v>
      </c>
      <c r="T17" s="164">
        <f>'Production Summary'!$M$9</f>
        <v>60</v>
      </c>
      <c r="U17" s="164">
        <v>0</v>
      </c>
      <c r="V17" s="164">
        <f>'Production Summary'!$N$10</f>
        <v>876</v>
      </c>
      <c r="W17" s="164">
        <f>'Production Summary'!$M$10</f>
        <v>73</v>
      </c>
      <c r="X17" s="164">
        <v>0</v>
      </c>
      <c r="Y17" s="164">
        <f>'Production Summary'!$N$14</f>
        <v>177</v>
      </c>
      <c r="Z17" s="328">
        <f>'Production Summary'!$M$14</f>
        <v>14.75</v>
      </c>
      <c r="AA17" s="164">
        <v>0</v>
      </c>
      <c r="AB17" s="164">
        <f>'Production Summary'!$N$15</f>
        <v>126</v>
      </c>
      <c r="AC17" s="164">
        <f>'Production Summary'!$M$15</f>
        <v>21</v>
      </c>
      <c r="AD17" s="164">
        <v>0</v>
      </c>
      <c r="AE17" s="164">
        <f>'Production Summary'!$N$16</f>
        <v>252</v>
      </c>
      <c r="AF17" s="164">
        <f>'Production Summary'!$M$16</f>
        <v>21</v>
      </c>
      <c r="AG17" s="164">
        <v>0</v>
      </c>
      <c r="AH17" s="164">
        <f>'Production Summary'!$N$18</f>
        <v>1035</v>
      </c>
      <c r="AI17" s="164">
        <f>'Production Summary'!$M$18</f>
        <v>17.25</v>
      </c>
      <c r="AJ17" s="164">
        <v>0</v>
      </c>
      <c r="AK17" s="164">
        <f>'Production Summary'!$N$19</f>
        <v>870</v>
      </c>
      <c r="AL17" s="164">
        <f>'Production Summary'!$M$19</f>
        <v>29</v>
      </c>
      <c r="AM17" s="164">
        <v>0</v>
      </c>
      <c r="AN17" s="164">
        <f>'Production Summary'!$N$20</f>
        <v>864</v>
      </c>
      <c r="AO17" s="164">
        <f>'Production Summary'!$M$20</f>
        <v>72</v>
      </c>
      <c r="AP17" s="164">
        <v>0</v>
      </c>
      <c r="AQ17" s="164">
        <f>'Production Summary'!$N$21</f>
        <v>670</v>
      </c>
      <c r="AR17" s="164">
        <f>'Production Summary'!$M$21</f>
        <v>335</v>
      </c>
      <c r="AS17" s="164">
        <v>0</v>
      </c>
      <c r="AT17" s="386">
        <f>'Production Summary'!$N$22</f>
        <v>375</v>
      </c>
      <c r="AU17" s="164">
        <f>'Production Summary'!$N$23</f>
        <v>1050</v>
      </c>
      <c r="AV17" s="164">
        <f>'Production Summary'!$N$25</f>
        <v>300</v>
      </c>
      <c r="AW17" s="164">
        <f>'Production Summary'!$M$25</f>
        <v>25</v>
      </c>
      <c r="AX17" s="164">
        <v>0</v>
      </c>
      <c r="AY17" s="164">
        <f>'Production Summary'!$N$26</f>
        <v>300</v>
      </c>
      <c r="AZ17" s="164">
        <f>'Production Summary'!$M$26</f>
        <v>25</v>
      </c>
      <c r="BA17" s="164">
        <v>0</v>
      </c>
      <c r="BB17" s="164">
        <f>'Production Summary'!$N$28</f>
        <v>777</v>
      </c>
      <c r="BC17" s="164">
        <f>'Production Summary'!$M$28</f>
        <v>12.95</v>
      </c>
      <c r="BD17" s="164">
        <v>0</v>
      </c>
      <c r="BE17" s="164">
        <f>'Production Summary'!$N$29</f>
        <v>612</v>
      </c>
      <c r="BF17" s="164">
        <f>'Production Summary'!$M$29</f>
        <v>51</v>
      </c>
      <c r="BG17" s="164">
        <v>0</v>
      </c>
      <c r="BH17" s="164">
        <f>'Production Summary'!$N$30</f>
        <v>500</v>
      </c>
      <c r="BI17" s="164">
        <f>'Production Summary'!$M$30</f>
        <v>250</v>
      </c>
      <c r="BJ17" s="164">
        <v>0</v>
      </c>
      <c r="BK17" s="386"/>
      <c r="BL17" s="164">
        <f>'Production Summary'!$N$32</f>
        <v>875</v>
      </c>
      <c r="BM17" s="164">
        <f>'Production Summary'!$N$34</f>
        <v>360.59999999999997</v>
      </c>
      <c r="BN17" s="164">
        <f>'Production Summary'!$M$34</f>
        <v>6.01</v>
      </c>
      <c r="BO17" s="164">
        <v>0</v>
      </c>
      <c r="BP17" s="164">
        <f>'Production Summary'!$N$36</f>
        <v>717</v>
      </c>
      <c r="BQ17" s="164">
        <f>'Production Summary'!$M$36</f>
        <v>11.95</v>
      </c>
      <c r="BR17" s="164">
        <v>0</v>
      </c>
      <c r="BS17" s="164">
        <f>'Production Summary'!$N$37</f>
        <v>210</v>
      </c>
      <c r="BT17" s="164">
        <f>'Production Summary'!$M$37</f>
        <v>21</v>
      </c>
      <c r="BU17" s="164">
        <v>0</v>
      </c>
      <c r="BV17" s="164">
        <f>'Production Summary'!$N$38</f>
        <v>280</v>
      </c>
      <c r="BW17" s="164">
        <f>'Production Summary'!$M$38</f>
        <v>28</v>
      </c>
      <c r="BX17" s="164">
        <v>0</v>
      </c>
      <c r="BY17" s="165">
        <f>'Production Summary'!$N$39</f>
        <v>300.38406247988502</v>
      </c>
      <c r="BZ17" s="164">
        <f>'Production Summary'!$M$39</f>
        <v>30.038406247988501</v>
      </c>
      <c r="CA17" s="164">
        <v>0</v>
      </c>
      <c r="CB17" s="164">
        <f>'Production Summary'!$N$40</f>
        <v>131.30000000000001</v>
      </c>
      <c r="CC17" s="164">
        <f>'Production Summary'!$M$40</f>
        <v>13.13</v>
      </c>
      <c r="CD17" s="164">
        <v>0</v>
      </c>
      <c r="CE17" s="164">
        <f>'Production Summary'!$N$42</f>
        <v>1136.3519999999996</v>
      </c>
      <c r="CF17" s="164">
        <f>'Production Summary'!$M$42</f>
        <v>81.167999999999978</v>
      </c>
      <c r="CG17" s="164">
        <v>0</v>
      </c>
      <c r="CH17" s="164">
        <v>0</v>
      </c>
      <c r="CI17" s="164">
        <f>'Production Summary'!$N$43</f>
        <v>184</v>
      </c>
      <c r="CJ17" s="164">
        <v>0</v>
      </c>
      <c r="CK17" s="164">
        <f>'Production Summary'!$N$44</f>
        <v>355</v>
      </c>
      <c r="CL17" s="164">
        <v>0</v>
      </c>
      <c r="CM17" s="375">
        <f>'Production Summary'!$N$45</f>
        <v>1650</v>
      </c>
      <c r="CN17" s="164">
        <f>'Production Summary'!$N$46</f>
        <v>270</v>
      </c>
      <c r="CO17" s="164">
        <f>'Production Summary'!$N$47</f>
        <v>1350</v>
      </c>
      <c r="CP17" s="166"/>
      <c r="CQ17" s="164">
        <f>'Production Summary'!$N$49</f>
        <v>8004.1580041580037</v>
      </c>
      <c r="CR17" s="164">
        <f>'Production Summary'!$M$49</f>
        <v>66.701316701316699</v>
      </c>
      <c r="CS17" s="164">
        <f>'Production Summary'!$N$50</f>
        <v>13331.600831600828</v>
      </c>
      <c r="CT17" s="164">
        <f>'Production Summary'!$M$50</f>
        <v>148.1288981288981</v>
      </c>
      <c r="CU17" s="164">
        <f>'Production Summary'!$N$51</f>
        <v>12785.862785862784</v>
      </c>
      <c r="CV17" s="164">
        <f>'Production Summary'!$M$51</f>
        <v>355.16285516285512</v>
      </c>
      <c r="CW17" s="164">
        <f>'Production Summary'!$N$52</f>
        <v>12629.937629937627</v>
      </c>
      <c r="CX17" s="164">
        <f>'Production Summary'!$M$52</f>
        <v>701.66320166320156</v>
      </c>
      <c r="CY17" s="164">
        <f>'Production Summary'!$N$53</f>
        <v>12396.049896049895</v>
      </c>
      <c r="CZ17" s="164">
        <f>'Production Summary'!$M$53</f>
        <v>688.66943866943859</v>
      </c>
      <c r="DA17" s="164">
        <f>'Production Summary'!$N$54</f>
        <v>13799.376299376298</v>
      </c>
      <c r="DB17" s="164">
        <f>'Production Summary'!$M$54</f>
        <v>766.63201663201653</v>
      </c>
      <c r="DC17" s="328">
        <f>'Production Summary'!$N$60</f>
        <v>12863.825363825363</v>
      </c>
      <c r="DD17" s="328">
        <f>'Production Summary'!$M$60</f>
        <v>714.65696465696465</v>
      </c>
      <c r="DE17" s="164">
        <f>'Production Summary'!$N$59</f>
        <v>11148.648648648648</v>
      </c>
      <c r="DF17" s="328">
        <f>'Production Summary'!$M$59</f>
        <v>619.36936936936934</v>
      </c>
      <c r="DG17" s="164">
        <f>'Production Summary'!$N$55</f>
        <v>13842.68884268884</v>
      </c>
      <c r="DH17" s="164">
        <f>'Production Summary'!$M$55</f>
        <v>3460.67221067221</v>
      </c>
      <c r="DI17" s="164">
        <f>'Production Summary'!$N$56</f>
        <v>13097.713097713096</v>
      </c>
      <c r="DJ17" s="164">
        <f>'Production Summary'!$M$56</f>
        <v>163.72141372141371</v>
      </c>
      <c r="DK17" s="164">
        <f>'Production Summary'!$N$57</f>
        <v>14189.189189189186</v>
      </c>
      <c r="DL17" s="164">
        <f>'Production Summary'!$M$57</f>
        <v>394.14414414414409</v>
      </c>
      <c r="DM17" s="164">
        <f>'Production Summary'!$N$58</f>
        <v>14017.671517671517</v>
      </c>
      <c r="DN17" s="164">
        <f>'Production Summary'!$M$58</f>
        <v>778.75952875952873</v>
      </c>
      <c r="DO17" s="164">
        <f>'Production Summary'!$N$61</f>
        <v>4500</v>
      </c>
      <c r="DP17" s="328">
        <f>'Production Summary'!$M$61</f>
        <v>750</v>
      </c>
      <c r="DQ17" s="164">
        <v>0</v>
      </c>
      <c r="DR17" s="164">
        <f>'Production Summary'!$N$62</f>
        <v>8900</v>
      </c>
      <c r="DS17" s="164">
        <f>'Production Summary'!$N$70</f>
        <v>300</v>
      </c>
      <c r="DT17" s="328">
        <f>'Production Summary'!$M$70</f>
        <v>25</v>
      </c>
      <c r="DU17" s="164">
        <v>0</v>
      </c>
      <c r="DV17" s="164">
        <f>'Production Summary'!$N$71</f>
        <v>150</v>
      </c>
      <c r="DW17" s="164">
        <v>0</v>
      </c>
      <c r="DX17" s="164">
        <f>'Production Summary'!$N$64</f>
        <v>192</v>
      </c>
      <c r="DY17" s="164">
        <v>0</v>
      </c>
      <c r="DZ17" s="391">
        <f>'Production Summary'!$N$65</f>
        <v>384</v>
      </c>
      <c r="EA17" s="164">
        <v>0</v>
      </c>
      <c r="EB17" s="391">
        <f>'Production Summary'!$N$66</f>
        <v>192</v>
      </c>
      <c r="EC17" s="164">
        <v>0</v>
      </c>
      <c r="ED17" s="164">
        <f>'Production Summary'!$N$67</f>
        <v>96</v>
      </c>
      <c r="EE17" s="164">
        <v>0</v>
      </c>
      <c r="EF17" s="164">
        <f>'Production Summary'!$N$68</f>
        <v>96</v>
      </c>
      <c r="EG17" s="164">
        <v>0</v>
      </c>
      <c r="EH17" s="164">
        <f>'Production Summary'!$N$69</f>
        <v>340</v>
      </c>
      <c r="EI17" s="101"/>
      <c r="EJ17" s="3"/>
      <c r="EK17" s="3"/>
      <c r="ER17" s="64" t="s">
        <v>33</v>
      </c>
      <c r="ES17" s="61" t="str">
        <f t="shared" si="0"/>
        <v/>
      </c>
      <c r="ET17" s="24">
        <f t="shared" si="1"/>
        <v>0</v>
      </c>
    </row>
    <row r="18" spans="1:150" ht="15" customHeight="1">
      <c r="A18" t="b">
        <f>C18=Rajnandgaon!C18</f>
        <v>1</v>
      </c>
      <c r="B18" s="69">
        <f t="shared" si="2"/>
        <v>13</v>
      </c>
      <c r="C18" s="61" t="str">
        <f>IF(Rajnandgaon!C18="","",Rajnandgaon!C18)</f>
        <v/>
      </c>
      <c r="D18" s="164">
        <f>'Production Summary'!$N$4</f>
        <v>666</v>
      </c>
      <c r="E18" s="164">
        <f>'Production Summary'!$M$4</f>
        <v>27.75</v>
      </c>
      <c r="F18" s="164">
        <v>0</v>
      </c>
      <c r="G18" s="164">
        <f>'Production Summary'!$N$5</f>
        <v>666</v>
      </c>
      <c r="H18" s="164">
        <f>'Production Summary'!$M$5</f>
        <v>27.75</v>
      </c>
      <c r="I18" s="164">
        <v>0</v>
      </c>
      <c r="J18" s="164">
        <f>'Production Summary'!$N$6</f>
        <v>200</v>
      </c>
      <c r="K18" s="328">
        <f>'Production Summary'!$M$6</f>
        <v>7.5</v>
      </c>
      <c r="L18" s="164">
        <v>0</v>
      </c>
      <c r="M18" s="365">
        <f>'Production Summary'!$N$7</f>
        <v>612.72</v>
      </c>
      <c r="N18" s="367">
        <f>'Production Summary'!$M$7</f>
        <v>25.53</v>
      </c>
      <c r="O18" s="164">
        <v>0</v>
      </c>
      <c r="P18" s="164">
        <f>'Production Summary'!$N$8</f>
        <v>780</v>
      </c>
      <c r="Q18" s="164">
        <f>'Production Summary'!$M$8</f>
        <v>65</v>
      </c>
      <c r="R18" s="164">
        <v>0</v>
      </c>
      <c r="S18" s="164">
        <f>'Production Summary'!$N$9</f>
        <v>720</v>
      </c>
      <c r="T18" s="164">
        <f>'Production Summary'!$M$9</f>
        <v>60</v>
      </c>
      <c r="U18" s="164">
        <v>0</v>
      </c>
      <c r="V18" s="164">
        <f>'Production Summary'!$N$10</f>
        <v>876</v>
      </c>
      <c r="W18" s="164">
        <f>'Production Summary'!$M$10</f>
        <v>73</v>
      </c>
      <c r="X18" s="164">
        <v>0</v>
      </c>
      <c r="Y18" s="164">
        <f>'Production Summary'!$N$14</f>
        <v>177</v>
      </c>
      <c r="Z18" s="328">
        <f>'Production Summary'!$M$14</f>
        <v>14.75</v>
      </c>
      <c r="AA18" s="164">
        <v>0</v>
      </c>
      <c r="AB18" s="164">
        <f>'Production Summary'!$N$15</f>
        <v>126</v>
      </c>
      <c r="AC18" s="164">
        <f>'Production Summary'!$M$15</f>
        <v>21</v>
      </c>
      <c r="AD18" s="164">
        <v>0</v>
      </c>
      <c r="AE18" s="164">
        <f>'Production Summary'!$N$16</f>
        <v>252</v>
      </c>
      <c r="AF18" s="164">
        <f>'Production Summary'!$M$16</f>
        <v>21</v>
      </c>
      <c r="AG18" s="164">
        <v>0</v>
      </c>
      <c r="AH18" s="164">
        <f>'Production Summary'!$N$18</f>
        <v>1035</v>
      </c>
      <c r="AI18" s="164">
        <f>'Production Summary'!$M$18</f>
        <v>17.25</v>
      </c>
      <c r="AJ18" s="164">
        <v>0</v>
      </c>
      <c r="AK18" s="164">
        <f>'Production Summary'!$N$19</f>
        <v>870</v>
      </c>
      <c r="AL18" s="164">
        <f>'Production Summary'!$M$19</f>
        <v>29</v>
      </c>
      <c r="AM18" s="164">
        <v>0</v>
      </c>
      <c r="AN18" s="164">
        <f>'Production Summary'!$N$20</f>
        <v>864</v>
      </c>
      <c r="AO18" s="164">
        <f>'Production Summary'!$M$20</f>
        <v>72</v>
      </c>
      <c r="AP18" s="164">
        <v>0</v>
      </c>
      <c r="AQ18" s="164">
        <f>'Production Summary'!$N$21</f>
        <v>670</v>
      </c>
      <c r="AR18" s="164">
        <f>'Production Summary'!$M$21</f>
        <v>335</v>
      </c>
      <c r="AS18" s="164">
        <v>0</v>
      </c>
      <c r="AT18" s="386">
        <f>'Production Summary'!$N$22</f>
        <v>375</v>
      </c>
      <c r="AU18" s="164">
        <f>'Production Summary'!$N$23</f>
        <v>1050</v>
      </c>
      <c r="AV18" s="164">
        <f>'Production Summary'!$N$25</f>
        <v>300</v>
      </c>
      <c r="AW18" s="164">
        <f>'Production Summary'!$M$25</f>
        <v>25</v>
      </c>
      <c r="AX18" s="164">
        <v>0</v>
      </c>
      <c r="AY18" s="164">
        <f>'Production Summary'!$N$26</f>
        <v>300</v>
      </c>
      <c r="AZ18" s="164">
        <f>'Production Summary'!$M$26</f>
        <v>25</v>
      </c>
      <c r="BA18" s="164">
        <v>0</v>
      </c>
      <c r="BB18" s="164">
        <f>'Production Summary'!$N$28</f>
        <v>777</v>
      </c>
      <c r="BC18" s="164">
        <f>'Production Summary'!$M$28</f>
        <v>12.95</v>
      </c>
      <c r="BD18" s="164">
        <v>0</v>
      </c>
      <c r="BE18" s="164">
        <f>'Production Summary'!$N$29</f>
        <v>612</v>
      </c>
      <c r="BF18" s="164">
        <f>'Production Summary'!$M$29</f>
        <v>51</v>
      </c>
      <c r="BG18" s="164">
        <v>0</v>
      </c>
      <c r="BH18" s="164">
        <f>'Production Summary'!$N$30</f>
        <v>500</v>
      </c>
      <c r="BI18" s="164">
        <f>'Production Summary'!$M$30</f>
        <v>250</v>
      </c>
      <c r="BJ18" s="164">
        <v>0</v>
      </c>
      <c r="BK18" s="386"/>
      <c r="BL18" s="164">
        <f>'Production Summary'!$N$32</f>
        <v>875</v>
      </c>
      <c r="BM18" s="164">
        <f>'Production Summary'!$N$34</f>
        <v>360.59999999999997</v>
      </c>
      <c r="BN18" s="164">
        <f>'Production Summary'!$M$34</f>
        <v>6.01</v>
      </c>
      <c r="BO18" s="164">
        <v>0</v>
      </c>
      <c r="BP18" s="164">
        <f>'Production Summary'!$N$36</f>
        <v>717</v>
      </c>
      <c r="BQ18" s="164">
        <f>'Production Summary'!$M$36</f>
        <v>11.95</v>
      </c>
      <c r="BR18" s="164">
        <v>0</v>
      </c>
      <c r="BS18" s="164">
        <f>'Production Summary'!$N$37</f>
        <v>210</v>
      </c>
      <c r="BT18" s="164">
        <f>'Production Summary'!$M$37</f>
        <v>21</v>
      </c>
      <c r="BU18" s="164">
        <v>0</v>
      </c>
      <c r="BV18" s="164">
        <f>'Production Summary'!$N$38</f>
        <v>280</v>
      </c>
      <c r="BW18" s="164">
        <f>'Production Summary'!$M$38</f>
        <v>28</v>
      </c>
      <c r="BX18" s="164">
        <v>0</v>
      </c>
      <c r="BY18" s="165">
        <f>'Production Summary'!$N$39</f>
        <v>300.38406247988502</v>
      </c>
      <c r="BZ18" s="164">
        <f>'Production Summary'!$M$39</f>
        <v>30.038406247988501</v>
      </c>
      <c r="CA18" s="164">
        <v>0</v>
      </c>
      <c r="CB18" s="164">
        <f>'Production Summary'!$N$40</f>
        <v>131.30000000000001</v>
      </c>
      <c r="CC18" s="164">
        <f>'Production Summary'!$M$40</f>
        <v>13.13</v>
      </c>
      <c r="CD18" s="164">
        <v>0</v>
      </c>
      <c r="CE18" s="164">
        <f>'Production Summary'!$N$42</f>
        <v>1136.3519999999996</v>
      </c>
      <c r="CF18" s="164">
        <f>'Production Summary'!$M$42</f>
        <v>81.167999999999978</v>
      </c>
      <c r="CG18" s="164">
        <v>0</v>
      </c>
      <c r="CH18" s="164">
        <v>0</v>
      </c>
      <c r="CI18" s="164">
        <f>'Production Summary'!$N$43</f>
        <v>184</v>
      </c>
      <c r="CJ18" s="164">
        <v>0</v>
      </c>
      <c r="CK18" s="164">
        <f>'Production Summary'!$N$44</f>
        <v>355</v>
      </c>
      <c r="CL18" s="164">
        <v>0</v>
      </c>
      <c r="CM18" s="375">
        <f>'Production Summary'!$N$45</f>
        <v>1650</v>
      </c>
      <c r="CN18" s="164">
        <f>'Production Summary'!$N$46</f>
        <v>270</v>
      </c>
      <c r="CO18" s="164">
        <f>'Production Summary'!$N$47</f>
        <v>1350</v>
      </c>
      <c r="CP18" s="166"/>
      <c r="CQ18" s="164">
        <f>'Production Summary'!$N$49</f>
        <v>8004.1580041580037</v>
      </c>
      <c r="CR18" s="164">
        <f>'Production Summary'!$M$49</f>
        <v>66.701316701316699</v>
      </c>
      <c r="CS18" s="164">
        <f>'Production Summary'!$N$50</f>
        <v>13331.600831600828</v>
      </c>
      <c r="CT18" s="164">
        <f>'Production Summary'!$M$50</f>
        <v>148.1288981288981</v>
      </c>
      <c r="CU18" s="164">
        <f>'Production Summary'!$N$51</f>
        <v>12785.862785862784</v>
      </c>
      <c r="CV18" s="164">
        <f>'Production Summary'!$M$51</f>
        <v>355.16285516285512</v>
      </c>
      <c r="CW18" s="164">
        <f>'Production Summary'!$N$52</f>
        <v>12629.937629937627</v>
      </c>
      <c r="CX18" s="164">
        <f>'Production Summary'!$M$52</f>
        <v>701.66320166320156</v>
      </c>
      <c r="CY18" s="164">
        <f>'Production Summary'!$N$53</f>
        <v>12396.049896049895</v>
      </c>
      <c r="CZ18" s="164">
        <f>'Production Summary'!$M$53</f>
        <v>688.66943866943859</v>
      </c>
      <c r="DA18" s="164">
        <f>'Production Summary'!$N$54</f>
        <v>13799.376299376298</v>
      </c>
      <c r="DB18" s="164">
        <f>'Production Summary'!$M$54</f>
        <v>766.63201663201653</v>
      </c>
      <c r="DC18" s="328">
        <f>'Production Summary'!$N$60</f>
        <v>12863.825363825363</v>
      </c>
      <c r="DD18" s="328">
        <f>'Production Summary'!$M$60</f>
        <v>714.65696465696465</v>
      </c>
      <c r="DE18" s="164">
        <f>'Production Summary'!$N$59</f>
        <v>11148.648648648648</v>
      </c>
      <c r="DF18" s="328">
        <f>'Production Summary'!$M$59</f>
        <v>619.36936936936934</v>
      </c>
      <c r="DG18" s="164">
        <f>'Production Summary'!$N$55</f>
        <v>13842.68884268884</v>
      </c>
      <c r="DH18" s="164">
        <f>'Production Summary'!$M$55</f>
        <v>3460.67221067221</v>
      </c>
      <c r="DI18" s="164">
        <f>'Production Summary'!$N$56</f>
        <v>13097.713097713096</v>
      </c>
      <c r="DJ18" s="164">
        <f>'Production Summary'!$M$56</f>
        <v>163.72141372141371</v>
      </c>
      <c r="DK18" s="164">
        <f>'Production Summary'!$N$57</f>
        <v>14189.189189189186</v>
      </c>
      <c r="DL18" s="164">
        <f>'Production Summary'!$M$57</f>
        <v>394.14414414414409</v>
      </c>
      <c r="DM18" s="164">
        <f>'Production Summary'!$N$58</f>
        <v>14017.671517671517</v>
      </c>
      <c r="DN18" s="164">
        <f>'Production Summary'!$M$58</f>
        <v>778.75952875952873</v>
      </c>
      <c r="DO18" s="164">
        <f>'Production Summary'!$N$61</f>
        <v>4500</v>
      </c>
      <c r="DP18" s="328">
        <f>'Production Summary'!$M$61</f>
        <v>750</v>
      </c>
      <c r="DQ18" s="164">
        <v>0</v>
      </c>
      <c r="DR18" s="164">
        <f>'Production Summary'!$N$62</f>
        <v>8900</v>
      </c>
      <c r="DS18" s="164">
        <f>'Production Summary'!$N$70</f>
        <v>300</v>
      </c>
      <c r="DT18" s="328">
        <f>'Production Summary'!$M$70</f>
        <v>25</v>
      </c>
      <c r="DU18" s="164">
        <v>0</v>
      </c>
      <c r="DV18" s="164">
        <f>'Production Summary'!$N$71</f>
        <v>150</v>
      </c>
      <c r="DW18" s="164">
        <v>0</v>
      </c>
      <c r="DX18" s="164">
        <f>'Production Summary'!$N$64</f>
        <v>192</v>
      </c>
      <c r="DY18" s="164">
        <v>0</v>
      </c>
      <c r="DZ18" s="391">
        <f>'Production Summary'!$N$65</f>
        <v>384</v>
      </c>
      <c r="EA18" s="164">
        <v>0</v>
      </c>
      <c r="EB18" s="391">
        <f>'Production Summary'!$N$66</f>
        <v>192</v>
      </c>
      <c r="EC18" s="164">
        <v>0</v>
      </c>
      <c r="ED18" s="164">
        <f>'Production Summary'!$N$67</f>
        <v>96</v>
      </c>
      <c r="EE18" s="164">
        <v>0</v>
      </c>
      <c r="EF18" s="164">
        <f>'Production Summary'!$N$68</f>
        <v>96</v>
      </c>
      <c r="EG18" s="164">
        <v>0</v>
      </c>
      <c r="EH18" s="164">
        <f>'Production Summary'!$N$69</f>
        <v>340</v>
      </c>
      <c r="EI18" s="101"/>
      <c r="EJ18" s="3"/>
      <c r="EK18" s="3"/>
      <c r="ER18" s="64" t="s">
        <v>34</v>
      </c>
      <c r="ES18" s="61" t="str">
        <f t="shared" si="0"/>
        <v/>
      </c>
      <c r="ET18" s="24">
        <f t="shared" si="1"/>
        <v>0</v>
      </c>
    </row>
    <row r="19" spans="1:150" ht="15" customHeight="1">
      <c r="A19" t="b">
        <f>C19=Rajnandgaon!C19</f>
        <v>1</v>
      </c>
      <c r="B19" s="69">
        <f t="shared" si="2"/>
        <v>14</v>
      </c>
      <c r="C19" s="61" t="str">
        <f>IF(Rajnandgaon!C19="","",Rajnandgaon!C19)</f>
        <v/>
      </c>
      <c r="D19" s="164">
        <f>'Production Summary'!$N$4</f>
        <v>666</v>
      </c>
      <c r="E19" s="164">
        <f>'Production Summary'!$M$4</f>
        <v>27.75</v>
      </c>
      <c r="F19" s="164">
        <v>0</v>
      </c>
      <c r="G19" s="164">
        <f>'Production Summary'!$N$5</f>
        <v>666</v>
      </c>
      <c r="H19" s="164">
        <f>'Production Summary'!$M$5</f>
        <v>27.75</v>
      </c>
      <c r="I19" s="164">
        <v>0</v>
      </c>
      <c r="J19" s="164">
        <f>'Production Summary'!$N$6</f>
        <v>200</v>
      </c>
      <c r="K19" s="328">
        <f>'Production Summary'!$M$6</f>
        <v>7.5</v>
      </c>
      <c r="L19" s="164">
        <v>0</v>
      </c>
      <c r="M19" s="365">
        <f>'Production Summary'!$N$7</f>
        <v>612.72</v>
      </c>
      <c r="N19" s="367">
        <f>'Production Summary'!$M$7</f>
        <v>25.53</v>
      </c>
      <c r="O19" s="164">
        <v>0</v>
      </c>
      <c r="P19" s="164">
        <f>'Production Summary'!$N$8</f>
        <v>780</v>
      </c>
      <c r="Q19" s="164">
        <f>'Production Summary'!$M$8</f>
        <v>65</v>
      </c>
      <c r="R19" s="164">
        <v>0</v>
      </c>
      <c r="S19" s="164">
        <f>'Production Summary'!$N$9</f>
        <v>720</v>
      </c>
      <c r="T19" s="164">
        <f>'Production Summary'!$M$9</f>
        <v>60</v>
      </c>
      <c r="U19" s="164">
        <v>0</v>
      </c>
      <c r="V19" s="164">
        <f>'Production Summary'!$N$10</f>
        <v>876</v>
      </c>
      <c r="W19" s="164">
        <f>'Production Summary'!$M$10</f>
        <v>73</v>
      </c>
      <c r="X19" s="164">
        <v>0</v>
      </c>
      <c r="Y19" s="164">
        <f>'Production Summary'!$N$14</f>
        <v>177</v>
      </c>
      <c r="Z19" s="328">
        <f>'Production Summary'!$M$14</f>
        <v>14.75</v>
      </c>
      <c r="AA19" s="164">
        <v>0</v>
      </c>
      <c r="AB19" s="164">
        <f>'Production Summary'!$N$15</f>
        <v>126</v>
      </c>
      <c r="AC19" s="164">
        <f>'Production Summary'!$M$15</f>
        <v>21</v>
      </c>
      <c r="AD19" s="164">
        <v>0</v>
      </c>
      <c r="AE19" s="164">
        <f>'Production Summary'!$N$16</f>
        <v>252</v>
      </c>
      <c r="AF19" s="164">
        <f>'Production Summary'!$M$16</f>
        <v>21</v>
      </c>
      <c r="AG19" s="164">
        <v>0</v>
      </c>
      <c r="AH19" s="164">
        <f>'Production Summary'!$N$18</f>
        <v>1035</v>
      </c>
      <c r="AI19" s="164">
        <f>'Production Summary'!$M$18</f>
        <v>17.25</v>
      </c>
      <c r="AJ19" s="164">
        <v>0</v>
      </c>
      <c r="AK19" s="164">
        <f>'Production Summary'!$N$19</f>
        <v>870</v>
      </c>
      <c r="AL19" s="164">
        <f>'Production Summary'!$M$19</f>
        <v>29</v>
      </c>
      <c r="AM19" s="164">
        <v>0</v>
      </c>
      <c r="AN19" s="164">
        <f>'Production Summary'!$N$20</f>
        <v>864</v>
      </c>
      <c r="AO19" s="164">
        <f>'Production Summary'!$M$20</f>
        <v>72</v>
      </c>
      <c r="AP19" s="164">
        <v>0</v>
      </c>
      <c r="AQ19" s="164">
        <f>'Production Summary'!$N$21</f>
        <v>670</v>
      </c>
      <c r="AR19" s="164">
        <f>'Production Summary'!$M$21</f>
        <v>335</v>
      </c>
      <c r="AS19" s="164">
        <v>0</v>
      </c>
      <c r="AT19" s="386">
        <f>'Production Summary'!$N$22</f>
        <v>375</v>
      </c>
      <c r="AU19" s="164">
        <f>'Production Summary'!$N$23</f>
        <v>1050</v>
      </c>
      <c r="AV19" s="164">
        <f>'Production Summary'!$N$25</f>
        <v>300</v>
      </c>
      <c r="AW19" s="164">
        <f>'Production Summary'!$M$25</f>
        <v>25</v>
      </c>
      <c r="AX19" s="164">
        <v>0</v>
      </c>
      <c r="AY19" s="164">
        <f>'Production Summary'!$N$26</f>
        <v>300</v>
      </c>
      <c r="AZ19" s="164">
        <f>'Production Summary'!$M$26</f>
        <v>25</v>
      </c>
      <c r="BA19" s="164">
        <v>0</v>
      </c>
      <c r="BB19" s="164">
        <f>'Production Summary'!$N$28</f>
        <v>777</v>
      </c>
      <c r="BC19" s="164">
        <f>'Production Summary'!$M$28</f>
        <v>12.95</v>
      </c>
      <c r="BD19" s="164">
        <v>0</v>
      </c>
      <c r="BE19" s="164">
        <f>'Production Summary'!$N$29</f>
        <v>612</v>
      </c>
      <c r="BF19" s="164">
        <f>'Production Summary'!$M$29</f>
        <v>51</v>
      </c>
      <c r="BG19" s="164">
        <v>0</v>
      </c>
      <c r="BH19" s="164">
        <f>'Production Summary'!$N$30</f>
        <v>500</v>
      </c>
      <c r="BI19" s="164">
        <f>'Production Summary'!$M$30</f>
        <v>250</v>
      </c>
      <c r="BJ19" s="164">
        <v>0</v>
      </c>
      <c r="BK19" s="386"/>
      <c r="BL19" s="164">
        <f>'Production Summary'!$N$32</f>
        <v>875</v>
      </c>
      <c r="BM19" s="164">
        <f>'Production Summary'!$N$34</f>
        <v>360.59999999999997</v>
      </c>
      <c r="BN19" s="164">
        <f>'Production Summary'!$M$34</f>
        <v>6.01</v>
      </c>
      <c r="BO19" s="164">
        <v>0</v>
      </c>
      <c r="BP19" s="164">
        <f>'Production Summary'!$N$36</f>
        <v>717</v>
      </c>
      <c r="BQ19" s="164">
        <f>'Production Summary'!$M$36</f>
        <v>11.95</v>
      </c>
      <c r="BR19" s="164">
        <v>0</v>
      </c>
      <c r="BS19" s="164">
        <f>'Production Summary'!$N$37</f>
        <v>210</v>
      </c>
      <c r="BT19" s="164">
        <f>'Production Summary'!$M$37</f>
        <v>21</v>
      </c>
      <c r="BU19" s="164">
        <v>0</v>
      </c>
      <c r="BV19" s="164">
        <f>'Production Summary'!$N$38</f>
        <v>280</v>
      </c>
      <c r="BW19" s="164">
        <f>'Production Summary'!$M$38</f>
        <v>28</v>
      </c>
      <c r="BX19" s="164">
        <v>0</v>
      </c>
      <c r="BY19" s="165">
        <f>'Production Summary'!$N$39</f>
        <v>300.38406247988502</v>
      </c>
      <c r="BZ19" s="164">
        <f>'Production Summary'!$M$39</f>
        <v>30.038406247988501</v>
      </c>
      <c r="CA19" s="164">
        <v>0</v>
      </c>
      <c r="CB19" s="164">
        <f>'Production Summary'!$N$40</f>
        <v>131.30000000000001</v>
      </c>
      <c r="CC19" s="164">
        <f>'Production Summary'!$M$40</f>
        <v>13.13</v>
      </c>
      <c r="CD19" s="164">
        <v>0</v>
      </c>
      <c r="CE19" s="164">
        <f>'Production Summary'!$N$42</f>
        <v>1136.3519999999996</v>
      </c>
      <c r="CF19" s="164">
        <f>'Production Summary'!$M$42</f>
        <v>81.167999999999978</v>
      </c>
      <c r="CG19" s="164">
        <v>0</v>
      </c>
      <c r="CH19" s="164">
        <v>0</v>
      </c>
      <c r="CI19" s="164">
        <f>'Production Summary'!$N$43</f>
        <v>184</v>
      </c>
      <c r="CJ19" s="164">
        <v>0</v>
      </c>
      <c r="CK19" s="164">
        <f>'Production Summary'!$N$44</f>
        <v>355</v>
      </c>
      <c r="CL19" s="164">
        <v>0</v>
      </c>
      <c r="CM19" s="375">
        <f>'Production Summary'!$N$45</f>
        <v>1650</v>
      </c>
      <c r="CN19" s="164">
        <f>'Production Summary'!$N$46</f>
        <v>270</v>
      </c>
      <c r="CO19" s="164">
        <f>'Production Summary'!$N$47</f>
        <v>1350</v>
      </c>
      <c r="CP19" s="166"/>
      <c r="CQ19" s="164">
        <f>'Production Summary'!$N$49</f>
        <v>8004.1580041580037</v>
      </c>
      <c r="CR19" s="164">
        <f>'Production Summary'!$M$49</f>
        <v>66.701316701316699</v>
      </c>
      <c r="CS19" s="164">
        <f>'Production Summary'!$N$50</f>
        <v>13331.600831600828</v>
      </c>
      <c r="CT19" s="164">
        <f>'Production Summary'!$M$50</f>
        <v>148.1288981288981</v>
      </c>
      <c r="CU19" s="164">
        <f>'Production Summary'!$N$51</f>
        <v>12785.862785862784</v>
      </c>
      <c r="CV19" s="164">
        <f>'Production Summary'!$M$51</f>
        <v>355.16285516285512</v>
      </c>
      <c r="CW19" s="164">
        <f>'Production Summary'!$N$52</f>
        <v>12629.937629937627</v>
      </c>
      <c r="CX19" s="164">
        <f>'Production Summary'!$M$52</f>
        <v>701.66320166320156</v>
      </c>
      <c r="CY19" s="164">
        <f>'Production Summary'!$N$53</f>
        <v>12396.049896049895</v>
      </c>
      <c r="CZ19" s="164">
        <f>'Production Summary'!$M$53</f>
        <v>688.66943866943859</v>
      </c>
      <c r="DA19" s="164">
        <f>'Production Summary'!$N$54</f>
        <v>13799.376299376298</v>
      </c>
      <c r="DB19" s="164">
        <f>'Production Summary'!$M$54</f>
        <v>766.63201663201653</v>
      </c>
      <c r="DC19" s="328">
        <f>'Production Summary'!$N$60</f>
        <v>12863.825363825363</v>
      </c>
      <c r="DD19" s="328">
        <f>'Production Summary'!$M$60</f>
        <v>714.65696465696465</v>
      </c>
      <c r="DE19" s="164">
        <f>'Production Summary'!$N$59</f>
        <v>11148.648648648648</v>
      </c>
      <c r="DF19" s="328">
        <f>'Production Summary'!$M$59</f>
        <v>619.36936936936934</v>
      </c>
      <c r="DG19" s="164">
        <f>'Production Summary'!$N$55</f>
        <v>13842.68884268884</v>
      </c>
      <c r="DH19" s="164">
        <f>'Production Summary'!$M$55</f>
        <v>3460.67221067221</v>
      </c>
      <c r="DI19" s="164">
        <f>'Production Summary'!$N$56</f>
        <v>13097.713097713096</v>
      </c>
      <c r="DJ19" s="164">
        <f>'Production Summary'!$M$56</f>
        <v>163.72141372141371</v>
      </c>
      <c r="DK19" s="164">
        <f>'Production Summary'!$N$57</f>
        <v>14189.189189189186</v>
      </c>
      <c r="DL19" s="164">
        <f>'Production Summary'!$M$57</f>
        <v>394.14414414414409</v>
      </c>
      <c r="DM19" s="164">
        <f>'Production Summary'!$N$58</f>
        <v>14017.671517671517</v>
      </c>
      <c r="DN19" s="164">
        <f>'Production Summary'!$M$58</f>
        <v>778.75952875952873</v>
      </c>
      <c r="DO19" s="164">
        <f>'Production Summary'!$N$61</f>
        <v>4500</v>
      </c>
      <c r="DP19" s="328">
        <f>'Production Summary'!$M$61</f>
        <v>750</v>
      </c>
      <c r="DQ19" s="164">
        <v>0</v>
      </c>
      <c r="DR19" s="164">
        <f>'Production Summary'!$N$62</f>
        <v>8900</v>
      </c>
      <c r="DS19" s="164">
        <f>'Production Summary'!$N$70</f>
        <v>300</v>
      </c>
      <c r="DT19" s="328">
        <f>'Production Summary'!$M$70</f>
        <v>25</v>
      </c>
      <c r="DU19" s="164">
        <v>0</v>
      </c>
      <c r="DV19" s="164">
        <f>'Production Summary'!$N$71</f>
        <v>150</v>
      </c>
      <c r="DW19" s="164">
        <v>0</v>
      </c>
      <c r="DX19" s="164">
        <f>'Production Summary'!$N$64</f>
        <v>192</v>
      </c>
      <c r="DY19" s="164">
        <v>0</v>
      </c>
      <c r="DZ19" s="391">
        <f>'Production Summary'!$N$65</f>
        <v>384</v>
      </c>
      <c r="EA19" s="164">
        <v>0</v>
      </c>
      <c r="EB19" s="391">
        <f>'Production Summary'!$N$66</f>
        <v>192</v>
      </c>
      <c r="EC19" s="164">
        <v>0</v>
      </c>
      <c r="ED19" s="164">
        <f>'Production Summary'!$N$67</f>
        <v>96</v>
      </c>
      <c r="EE19" s="164">
        <v>0</v>
      </c>
      <c r="EF19" s="164">
        <f>'Production Summary'!$N$68</f>
        <v>96</v>
      </c>
      <c r="EG19" s="164">
        <v>0</v>
      </c>
      <c r="EH19" s="164">
        <f>'Production Summary'!$N$69</f>
        <v>340</v>
      </c>
      <c r="EI19" s="101"/>
      <c r="EJ19" s="3"/>
      <c r="EK19" s="3"/>
      <c r="ER19" s="64" t="s">
        <v>35</v>
      </c>
      <c r="ES19" s="61" t="str">
        <f t="shared" si="0"/>
        <v/>
      </c>
      <c r="ET19" s="24">
        <f t="shared" si="1"/>
        <v>0</v>
      </c>
    </row>
    <row r="20" spans="1:150" ht="15" customHeight="1">
      <c r="A20" t="b">
        <f>C20=Rajnandgaon!C20</f>
        <v>1</v>
      </c>
      <c r="B20" s="69">
        <f t="shared" si="2"/>
        <v>15</v>
      </c>
      <c r="C20" s="61" t="str">
        <f>IF(Rajnandgaon!C20="","",Rajnandgaon!C20)</f>
        <v/>
      </c>
      <c r="D20" s="164">
        <f>'Production Summary'!$N$4</f>
        <v>666</v>
      </c>
      <c r="E20" s="164">
        <f>'Production Summary'!$M$4</f>
        <v>27.75</v>
      </c>
      <c r="F20" s="164">
        <v>0</v>
      </c>
      <c r="G20" s="164">
        <f>'Production Summary'!$N$5</f>
        <v>666</v>
      </c>
      <c r="H20" s="164">
        <f>'Production Summary'!$M$5</f>
        <v>27.75</v>
      </c>
      <c r="I20" s="164">
        <v>0</v>
      </c>
      <c r="J20" s="164">
        <f>'Production Summary'!$N$6</f>
        <v>200</v>
      </c>
      <c r="K20" s="328">
        <f>'Production Summary'!$M$6</f>
        <v>7.5</v>
      </c>
      <c r="L20" s="164">
        <v>0</v>
      </c>
      <c r="M20" s="365">
        <f>'Production Summary'!$N$7</f>
        <v>612.72</v>
      </c>
      <c r="N20" s="367">
        <f>'Production Summary'!$M$7</f>
        <v>25.53</v>
      </c>
      <c r="O20" s="164">
        <v>0</v>
      </c>
      <c r="P20" s="164">
        <f>'Production Summary'!$N$8</f>
        <v>780</v>
      </c>
      <c r="Q20" s="164">
        <f>'Production Summary'!$M$8</f>
        <v>65</v>
      </c>
      <c r="R20" s="164">
        <v>0</v>
      </c>
      <c r="S20" s="164">
        <f>'Production Summary'!$N$9</f>
        <v>720</v>
      </c>
      <c r="T20" s="164">
        <f>'Production Summary'!$M$9</f>
        <v>60</v>
      </c>
      <c r="U20" s="164">
        <v>0</v>
      </c>
      <c r="V20" s="164">
        <f>'Production Summary'!$N$10</f>
        <v>876</v>
      </c>
      <c r="W20" s="164">
        <f>'Production Summary'!$M$10</f>
        <v>73</v>
      </c>
      <c r="X20" s="164">
        <v>0</v>
      </c>
      <c r="Y20" s="164">
        <f>'Production Summary'!$N$14</f>
        <v>177</v>
      </c>
      <c r="Z20" s="328">
        <f>'Production Summary'!$M$14</f>
        <v>14.75</v>
      </c>
      <c r="AA20" s="164">
        <v>0</v>
      </c>
      <c r="AB20" s="164">
        <f>'Production Summary'!$N$15</f>
        <v>126</v>
      </c>
      <c r="AC20" s="164">
        <f>'Production Summary'!$M$15</f>
        <v>21</v>
      </c>
      <c r="AD20" s="164">
        <v>0</v>
      </c>
      <c r="AE20" s="164">
        <f>'Production Summary'!$N$16</f>
        <v>252</v>
      </c>
      <c r="AF20" s="164">
        <f>'Production Summary'!$M$16</f>
        <v>21</v>
      </c>
      <c r="AG20" s="164">
        <v>0</v>
      </c>
      <c r="AH20" s="164">
        <f>'Production Summary'!$N$18</f>
        <v>1035</v>
      </c>
      <c r="AI20" s="164">
        <f>'Production Summary'!$M$18</f>
        <v>17.25</v>
      </c>
      <c r="AJ20" s="164">
        <v>0</v>
      </c>
      <c r="AK20" s="164">
        <f>'Production Summary'!$N$19</f>
        <v>870</v>
      </c>
      <c r="AL20" s="164">
        <f>'Production Summary'!$M$19</f>
        <v>29</v>
      </c>
      <c r="AM20" s="164">
        <v>0</v>
      </c>
      <c r="AN20" s="164">
        <f>'Production Summary'!$N$20</f>
        <v>864</v>
      </c>
      <c r="AO20" s="164">
        <f>'Production Summary'!$M$20</f>
        <v>72</v>
      </c>
      <c r="AP20" s="164">
        <v>0</v>
      </c>
      <c r="AQ20" s="164">
        <f>'Production Summary'!$N$21</f>
        <v>670</v>
      </c>
      <c r="AR20" s="164">
        <f>'Production Summary'!$M$21</f>
        <v>335</v>
      </c>
      <c r="AS20" s="164">
        <v>0</v>
      </c>
      <c r="AT20" s="386">
        <f>'Production Summary'!$N$22</f>
        <v>375</v>
      </c>
      <c r="AU20" s="164">
        <f>'Production Summary'!$N$23</f>
        <v>1050</v>
      </c>
      <c r="AV20" s="164">
        <f>'Production Summary'!$N$25</f>
        <v>300</v>
      </c>
      <c r="AW20" s="164">
        <f>'Production Summary'!$M$25</f>
        <v>25</v>
      </c>
      <c r="AX20" s="164">
        <v>0</v>
      </c>
      <c r="AY20" s="164">
        <f>'Production Summary'!$N$26</f>
        <v>300</v>
      </c>
      <c r="AZ20" s="164">
        <f>'Production Summary'!$M$26</f>
        <v>25</v>
      </c>
      <c r="BA20" s="164">
        <v>0</v>
      </c>
      <c r="BB20" s="164">
        <f>'Production Summary'!$N$28</f>
        <v>777</v>
      </c>
      <c r="BC20" s="164">
        <f>'Production Summary'!$M$28</f>
        <v>12.95</v>
      </c>
      <c r="BD20" s="164">
        <v>0</v>
      </c>
      <c r="BE20" s="164">
        <f>'Production Summary'!$N$29</f>
        <v>612</v>
      </c>
      <c r="BF20" s="164">
        <f>'Production Summary'!$M$29</f>
        <v>51</v>
      </c>
      <c r="BG20" s="164">
        <v>0</v>
      </c>
      <c r="BH20" s="164">
        <f>'Production Summary'!$N$30</f>
        <v>500</v>
      </c>
      <c r="BI20" s="164">
        <f>'Production Summary'!$M$30</f>
        <v>250</v>
      </c>
      <c r="BJ20" s="164">
        <v>0</v>
      </c>
      <c r="BK20" s="386"/>
      <c r="BL20" s="164">
        <f>'Production Summary'!$N$32</f>
        <v>875</v>
      </c>
      <c r="BM20" s="164">
        <f>'Production Summary'!$N$34</f>
        <v>360.59999999999997</v>
      </c>
      <c r="BN20" s="164">
        <f>'Production Summary'!$M$34</f>
        <v>6.01</v>
      </c>
      <c r="BO20" s="164">
        <v>0</v>
      </c>
      <c r="BP20" s="164">
        <f>'Production Summary'!$N$36</f>
        <v>717</v>
      </c>
      <c r="BQ20" s="164">
        <f>'Production Summary'!$M$36</f>
        <v>11.95</v>
      </c>
      <c r="BR20" s="164">
        <v>0</v>
      </c>
      <c r="BS20" s="164">
        <f>'Production Summary'!$N$37</f>
        <v>210</v>
      </c>
      <c r="BT20" s="164">
        <f>'Production Summary'!$M$37</f>
        <v>21</v>
      </c>
      <c r="BU20" s="164">
        <v>0</v>
      </c>
      <c r="BV20" s="164">
        <f>'Production Summary'!$N$38</f>
        <v>280</v>
      </c>
      <c r="BW20" s="164">
        <f>'Production Summary'!$M$38</f>
        <v>28</v>
      </c>
      <c r="BX20" s="164">
        <v>0</v>
      </c>
      <c r="BY20" s="165">
        <f>'Production Summary'!$N$39</f>
        <v>300.38406247988502</v>
      </c>
      <c r="BZ20" s="164">
        <f>'Production Summary'!$M$39</f>
        <v>30.038406247988501</v>
      </c>
      <c r="CA20" s="164">
        <v>0</v>
      </c>
      <c r="CB20" s="164">
        <f>'Production Summary'!$N$40</f>
        <v>131.30000000000001</v>
      </c>
      <c r="CC20" s="164">
        <f>'Production Summary'!$M$40</f>
        <v>13.13</v>
      </c>
      <c r="CD20" s="164">
        <v>0</v>
      </c>
      <c r="CE20" s="164">
        <f>'Production Summary'!$N$42</f>
        <v>1136.3519999999996</v>
      </c>
      <c r="CF20" s="164">
        <f>'Production Summary'!$M$42</f>
        <v>81.167999999999978</v>
      </c>
      <c r="CG20" s="164">
        <v>0</v>
      </c>
      <c r="CH20" s="164">
        <v>0</v>
      </c>
      <c r="CI20" s="164">
        <f>'Production Summary'!$N$43</f>
        <v>184</v>
      </c>
      <c r="CJ20" s="164">
        <v>0</v>
      </c>
      <c r="CK20" s="164">
        <f>'Production Summary'!$N$44</f>
        <v>355</v>
      </c>
      <c r="CL20" s="164">
        <v>0</v>
      </c>
      <c r="CM20" s="375">
        <f>'Production Summary'!$N$45</f>
        <v>1650</v>
      </c>
      <c r="CN20" s="164">
        <f>'Production Summary'!$N$46</f>
        <v>270</v>
      </c>
      <c r="CO20" s="164">
        <f>'Production Summary'!$N$47</f>
        <v>1350</v>
      </c>
      <c r="CP20" s="166"/>
      <c r="CQ20" s="164">
        <f>'Production Summary'!$N$49</f>
        <v>8004.1580041580037</v>
      </c>
      <c r="CR20" s="164">
        <f>'Production Summary'!$M$49</f>
        <v>66.701316701316699</v>
      </c>
      <c r="CS20" s="164">
        <f>'Production Summary'!$N$50</f>
        <v>13331.600831600828</v>
      </c>
      <c r="CT20" s="164">
        <f>'Production Summary'!$M$50</f>
        <v>148.1288981288981</v>
      </c>
      <c r="CU20" s="164">
        <f>'Production Summary'!$N$51</f>
        <v>12785.862785862784</v>
      </c>
      <c r="CV20" s="164">
        <f>'Production Summary'!$M$51</f>
        <v>355.16285516285512</v>
      </c>
      <c r="CW20" s="164">
        <f>'Production Summary'!$N$52</f>
        <v>12629.937629937627</v>
      </c>
      <c r="CX20" s="164">
        <f>'Production Summary'!$M$52</f>
        <v>701.66320166320156</v>
      </c>
      <c r="CY20" s="164">
        <f>'Production Summary'!$N$53</f>
        <v>12396.049896049895</v>
      </c>
      <c r="CZ20" s="164">
        <f>'Production Summary'!$M$53</f>
        <v>688.66943866943859</v>
      </c>
      <c r="DA20" s="164">
        <f>'Production Summary'!$N$54</f>
        <v>13799.376299376298</v>
      </c>
      <c r="DB20" s="164">
        <f>'Production Summary'!$M$54</f>
        <v>766.63201663201653</v>
      </c>
      <c r="DC20" s="328">
        <f>'Production Summary'!$N$60</f>
        <v>12863.825363825363</v>
      </c>
      <c r="DD20" s="328">
        <f>'Production Summary'!$M$60</f>
        <v>714.65696465696465</v>
      </c>
      <c r="DE20" s="164">
        <f>'Production Summary'!$N$59</f>
        <v>11148.648648648648</v>
      </c>
      <c r="DF20" s="328">
        <f>'Production Summary'!$M$59</f>
        <v>619.36936936936934</v>
      </c>
      <c r="DG20" s="164">
        <f>'Production Summary'!$N$55</f>
        <v>13842.68884268884</v>
      </c>
      <c r="DH20" s="164">
        <f>'Production Summary'!$M$55</f>
        <v>3460.67221067221</v>
      </c>
      <c r="DI20" s="164">
        <f>'Production Summary'!$N$56</f>
        <v>13097.713097713096</v>
      </c>
      <c r="DJ20" s="164">
        <f>'Production Summary'!$M$56</f>
        <v>163.72141372141371</v>
      </c>
      <c r="DK20" s="164">
        <f>'Production Summary'!$N$57</f>
        <v>14189.189189189186</v>
      </c>
      <c r="DL20" s="164">
        <f>'Production Summary'!$M$57</f>
        <v>394.14414414414409</v>
      </c>
      <c r="DM20" s="164">
        <f>'Production Summary'!$N$58</f>
        <v>14017.671517671517</v>
      </c>
      <c r="DN20" s="164">
        <f>'Production Summary'!$M$58</f>
        <v>778.75952875952873</v>
      </c>
      <c r="DO20" s="164">
        <f>'Production Summary'!$N$61</f>
        <v>4500</v>
      </c>
      <c r="DP20" s="328">
        <f>'Production Summary'!$M$61</f>
        <v>750</v>
      </c>
      <c r="DQ20" s="164">
        <v>0</v>
      </c>
      <c r="DR20" s="164">
        <f>'Production Summary'!$N$62</f>
        <v>8900</v>
      </c>
      <c r="DS20" s="164">
        <f>'Production Summary'!$N$70</f>
        <v>300</v>
      </c>
      <c r="DT20" s="328">
        <f>'Production Summary'!$M$70</f>
        <v>25</v>
      </c>
      <c r="DU20" s="164">
        <v>0</v>
      </c>
      <c r="DV20" s="164">
        <f>'Production Summary'!$N$71</f>
        <v>150</v>
      </c>
      <c r="DW20" s="164">
        <v>0</v>
      </c>
      <c r="DX20" s="164">
        <f>'Production Summary'!$N$64</f>
        <v>192</v>
      </c>
      <c r="DY20" s="164">
        <v>0</v>
      </c>
      <c r="DZ20" s="391">
        <f>'Production Summary'!$N$65</f>
        <v>384</v>
      </c>
      <c r="EA20" s="164">
        <v>0</v>
      </c>
      <c r="EB20" s="391">
        <f>'Production Summary'!$N$66</f>
        <v>192</v>
      </c>
      <c r="EC20" s="164">
        <v>0</v>
      </c>
      <c r="ED20" s="164">
        <f>'Production Summary'!$N$67</f>
        <v>96</v>
      </c>
      <c r="EE20" s="164">
        <v>0</v>
      </c>
      <c r="EF20" s="164">
        <f>'Production Summary'!$N$68</f>
        <v>96</v>
      </c>
      <c r="EG20" s="164">
        <v>0</v>
      </c>
      <c r="EH20" s="164">
        <f>'Production Summary'!$N$69</f>
        <v>340</v>
      </c>
      <c r="EI20" s="101"/>
      <c r="EJ20" s="3"/>
      <c r="EK20" s="3"/>
      <c r="ER20" s="64" t="s">
        <v>36</v>
      </c>
      <c r="ES20" s="61" t="str">
        <f t="shared" si="0"/>
        <v/>
      </c>
      <c r="ET20" s="24">
        <f t="shared" si="1"/>
        <v>0</v>
      </c>
    </row>
    <row r="21" spans="1:150" ht="15" customHeight="1">
      <c r="A21" t="b">
        <f>C21=Rajnandgaon!C21</f>
        <v>1</v>
      </c>
      <c r="B21" s="60">
        <f t="shared" si="2"/>
        <v>16</v>
      </c>
      <c r="C21" s="61" t="str">
        <f>IF(Rajnandgaon!C21="","",Rajnandgaon!C21)</f>
        <v/>
      </c>
      <c r="D21" s="164">
        <f>'Production Summary'!$N$4</f>
        <v>666</v>
      </c>
      <c r="E21" s="164">
        <f>'Production Summary'!$M$4</f>
        <v>27.75</v>
      </c>
      <c r="F21" s="164">
        <v>0</v>
      </c>
      <c r="G21" s="164">
        <f>'Production Summary'!$N$5</f>
        <v>666</v>
      </c>
      <c r="H21" s="164">
        <f>'Production Summary'!$M$5</f>
        <v>27.75</v>
      </c>
      <c r="I21" s="164">
        <v>0</v>
      </c>
      <c r="J21" s="164">
        <f>'Production Summary'!$N$6</f>
        <v>200</v>
      </c>
      <c r="K21" s="328">
        <f>'Production Summary'!$M$6</f>
        <v>7.5</v>
      </c>
      <c r="L21" s="164">
        <v>0</v>
      </c>
      <c r="M21" s="365">
        <f>'Production Summary'!$N$7</f>
        <v>612.72</v>
      </c>
      <c r="N21" s="367">
        <f>'Production Summary'!$M$7</f>
        <v>25.53</v>
      </c>
      <c r="O21" s="164">
        <v>0</v>
      </c>
      <c r="P21" s="164">
        <f>'Production Summary'!$N$8</f>
        <v>780</v>
      </c>
      <c r="Q21" s="164">
        <f>'Production Summary'!$M$8</f>
        <v>65</v>
      </c>
      <c r="R21" s="164">
        <v>0</v>
      </c>
      <c r="S21" s="164">
        <f>'Production Summary'!$N$9</f>
        <v>720</v>
      </c>
      <c r="T21" s="164">
        <f>'Production Summary'!$M$9</f>
        <v>60</v>
      </c>
      <c r="U21" s="164">
        <v>0</v>
      </c>
      <c r="V21" s="164">
        <f>'Production Summary'!$N$10</f>
        <v>876</v>
      </c>
      <c r="W21" s="164">
        <f>'Production Summary'!$M$10</f>
        <v>73</v>
      </c>
      <c r="X21" s="164">
        <v>0</v>
      </c>
      <c r="Y21" s="164">
        <f>'Production Summary'!$N$14</f>
        <v>177</v>
      </c>
      <c r="Z21" s="328">
        <f>'Production Summary'!$M$14</f>
        <v>14.75</v>
      </c>
      <c r="AA21" s="164">
        <v>0</v>
      </c>
      <c r="AB21" s="164">
        <f>'Production Summary'!$N$15</f>
        <v>126</v>
      </c>
      <c r="AC21" s="164">
        <f>'Production Summary'!$M$15</f>
        <v>21</v>
      </c>
      <c r="AD21" s="164">
        <v>0</v>
      </c>
      <c r="AE21" s="164">
        <f>'Production Summary'!$N$16</f>
        <v>252</v>
      </c>
      <c r="AF21" s="164">
        <f>'Production Summary'!$M$16</f>
        <v>21</v>
      </c>
      <c r="AG21" s="164">
        <v>0</v>
      </c>
      <c r="AH21" s="164">
        <f>'Production Summary'!$N$18</f>
        <v>1035</v>
      </c>
      <c r="AI21" s="164">
        <f>'Production Summary'!$M$18</f>
        <v>17.25</v>
      </c>
      <c r="AJ21" s="164">
        <v>0</v>
      </c>
      <c r="AK21" s="164">
        <f>'Production Summary'!$N$19</f>
        <v>870</v>
      </c>
      <c r="AL21" s="164">
        <f>'Production Summary'!$M$19</f>
        <v>29</v>
      </c>
      <c r="AM21" s="164">
        <v>0</v>
      </c>
      <c r="AN21" s="164">
        <f>'Production Summary'!$N$20</f>
        <v>864</v>
      </c>
      <c r="AO21" s="164">
        <f>'Production Summary'!$M$20</f>
        <v>72</v>
      </c>
      <c r="AP21" s="164">
        <v>0</v>
      </c>
      <c r="AQ21" s="164">
        <f>'Production Summary'!$N$21</f>
        <v>670</v>
      </c>
      <c r="AR21" s="164">
        <f>'Production Summary'!$M$21</f>
        <v>335</v>
      </c>
      <c r="AS21" s="164">
        <v>0</v>
      </c>
      <c r="AT21" s="386">
        <f>'Production Summary'!$N$22</f>
        <v>375</v>
      </c>
      <c r="AU21" s="164">
        <f>'Production Summary'!$N$23</f>
        <v>1050</v>
      </c>
      <c r="AV21" s="164">
        <f>'Production Summary'!$N$25</f>
        <v>300</v>
      </c>
      <c r="AW21" s="164">
        <f>'Production Summary'!$M$25</f>
        <v>25</v>
      </c>
      <c r="AX21" s="164">
        <v>0</v>
      </c>
      <c r="AY21" s="164">
        <f>'Production Summary'!$N$26</f>
        <v>300</v>
      </c>
      <c r="AZ21" s="164">
        <f>'Production Summary'!$M$26</f>
        <v>25</v>
      </c>
      <c r="BA21" s="164">
        <v>0</v>
      </c>
      <c r="BB21" s="164">
        <f>'Production Summary'!$N$28</f>
        <v>777</v>
      </c>
      <c r="BC21" s="164">
        <f>'Production Summary'!$M$28</f>
        <v>12.95</v>
      </c>
      <c r="BD21" s="164">
        <v>0</v>
      </c>
      <c r="BE21" s="164">
        <f>'Production Summary'!$N$29</f>
        <v>612</v>
      </c>
      <c r="BF21" s="164">
        <f>'Production Summary'!$M$29</f>
        <v>51</v>
      </c>
      <c r="BG21" s="164">
        <v>0</v>
      </c>
      <c r="BH21" s="164">
        <f>'Production Summary'!$N$30</f>
        <v>500</v>
      </c>
      <c r="BI21" s="164">
        <f>'Production Summary'!$M$30</f>
        <v>250</v>
      </c>
      <c r="BJ21" s="164">
        <v>0</v>
      </c>
      <c r="BK21" s="386"/>
      <c r="BL21" s="164">
        <f>'Production Summary'!$N$32</f>
        <v>875</v>
      </c>
      <c r="BM21" s="164">
        <f>'Production Summary'!$N$34</f>
        <v>360.59999999999997</v>
      </c>
      <c r="BN21" s="164">
        <f>'Production Summary'!$M$34</f>
        <v>6.01</v>
      </c>
      <c r="BO21" s="164">
        <v>0</v>
      </c>
      <c r="BP21" s="164">
        <f>'Production Summary'!$N$36</f>
        <v>717</v>
      </c>
      <c r="BQ21" s="164">
        <f>'Production Summary'!$M$36</f>
        <v>11.95</v>
      </c>
      <c r="BR21" s="164">
        <v>0</v>
      </c>
      <c r="BS21" s="164">
        <f>'Production Summary'!$N$37</f>
        <v>210</v>
      </c>
      <c r="BT21" s="164">
        <f>'Production Summary'!$M$37</f>
        <v>21</v>
      </c>
      <c r="BU21" s="164">
        <v>0</v>
      </c>
      <c r="BV21" s="164">
        <f>'Production Summary'!$N$38</f>
        <v>280</v>
      </c>
      <c r="BW21" s="164">
        <f>'Production Summary'!$M$38</f>
        <v>28</v>
      </c>
      <c r="BX21" s="164">
        <v>0</v>
      </c>
      <c r="BY21" s="165">
        <f>'Production Summary'!$N$39</f>
        <v>300.38406247988502</v>
      </c>
      <c r="BZ21" s="164">
        <f>'Production Summary'!$M$39</f>
        <v>30.038406247988501</v>
      </c>
      <c r="CA21" s="164">
        <v>0</v>
      </c>
      <c r="CB21" s="164">
        <f>'Production Summary'!$N$40</f>
        <v>131.30000000000001</v>
      </c>
      <c r="CC21" s="164">
        <f>'Production Summary'!$M$40</f>
        <v>13.13</v>
      </c>
      <c r="CD21" s="164">
        <v>0</v>
      </c>
      <c r="CE21" s="164">
        <f>'Production Summary'!$N$42</f>
        <v>1136.3519999999996</v>
      </c>
      <c r="CF21" s="164">
        <f>'Production Summary'!$M$42</f>
        <v>81.167999999999978</v>
      </c>
      <c r="CG21" s="164">
        <v>0</v>
      </c>
      <c r="CH21" s="164">
        <v>0</v>
      </c>
      <c r="CI21" s="164">
        <f>'Production Summary'!$N$43</f>
        <v>184</v>
      </c>
      <c r="CJ21" s="164">
        <v>0</v>
      </c>
      <c r="CK21" s="164">
        <f>'Production Summary'!$N$44</f>
        <v>355</v>
      </c>
      <c r="CL21" s="164">
        <v>0</v>
      </c>
      <c r="CM21" s="375">
        <f>'Production Summary'!$N$45</f>
        <v>1650</v>
      </c>
      <c r="CN21" s="164">
        <f>'Production Summary'!$N$46</f>
        <v>270</v>
      </c>
      <c r="CO21" s="164">
        <f>'Production Summary'!$N$47</f>
        <v>1350</v>
      </c>
      <c r="CP21" s="166"/>
      <c r="CQ21" s="164">
        <f>'Production Summary'!$N$49</f>
        <v>8004.1580041580037</v>
      </c>
      <c r="CR21" s="164">
        <f>'Production Summary'!$M$49</f>
        <v>66.701316701316699</v>
      </c>
      <c r="CS21" s="164">
        <f>'Production Summary'!$N$50</f>
        <v>13331.600831600828</v>
      </c>
      <c r="CT21" s="164">
        <f>'Production Summary'!$M$50</f>
        <v>148.1288981288981</v>
      </c>
      <c r="CU21" s="164">
        <f>'Production Summary'!$N$51</f>
        <v>12785.862785862784</v>
      </c>
      <c r="CV21" s="164">
        <f>'Production Summary'!$M$51</f>
        <v>355.16285516285512</v>
      </c>
      <c r="CW21" s="164">
        <f>'Production Summary'!$N$52</f>
        <v>12629.937629937627</v>
      </c>
      <c r="CX21" s="164">
        <f>'Production Summary'!$M$52</f>
        <v>701.66320166320156</v>
      </c>
      <c r="CY21" s="164">
        <f>'Production Summary'!$N$53</f>
        <v>12396.049896049895</v>
      </c>
      <c r="CZ21" s="164">
        <f>'Production Summary'!$M$53</f>
        <v>688.66943866943859</v>
      </c>
      <c r="DA21" s="164">
        <f>'Production Summary'!$N$54</f>
        <v>13799.376299376298</v>
      </c>
      <c r="DB21" s="164">
        <f>'Production Summary'!$M$54</f>
        <v>766.63201663201653</v>
      </c>
      <c r="DC21" s="328">
        <f>'Production Summary'!$N$60</f>
        <v>12863.825363825363</v>
      </c>
      <c r="DD21" s="328">
        <f>'Production Summary'!$M$60</f>
        <v>714.65696465696465</v>
      </c>
      <c r="DE21" s="164">
        <f>'Production Summary'!$N$59</f>
        <v>11148.648648648648</v>
      </c>
      <c r="DF21" s="328">
        <f>'Production Summary'!$M$59</f>
        <v>619.36936936936934</v>
      </c>
      <c r="DG21" s="164">
        <f>'Production Summary'!$N$55</f>
        <v>13842.68884268884</v>
      </c>
      <c r="DH21" s="164">
        <f>'Production Summary'!$M$55</f>
        <v>3460.67221067221</v>
      </c>
      <c r="DI21" s="164">
        <f>'Production Summary'!$N$56</f>
        <v>13097.713097713096</v>
      </c>
      <c r="DJ21" s="164">
        <f>'Production Summary'!$M$56</f>
        <v>163.72141372141371</v>
      </c>
      <c r="DK21" s="164">
        <f>'Production Summary'!$N$57</f>
        <v>14189.189189189186</v>
      </c>
      <c r="DL21" s="164">
        <f>'Production Summary'!$M$57</f>
        <v>394.14414414414409</v>
      </c>
      <c r="DM21" s="164">
        <f>'Production Summary'!$N$58</f>
        <v>14017.671517671517</v>
      </c>
      <c r="DN21" s="164">
        <f>'Production Summary'!$M$58</f>
        <v>778.75952875952873</v>
      </c>
      <c r="DO21" s="164">
        <f>'Production Summary'!$N$61</f>
        <v>4500</v>
      </c>
      <c r="DP21" s="328">
        <f>'Production Summary'!$M$61</f>
        <v>750</v>
      </c>
      <c r="DQ21" s="164">
        <v>0</v>
      </c>
      <c r="DR21" s="164">
        <f>'Production Summary'!$N$62</f>
        <v>8900</v>
      </c>
      <c r="DS21" s="164">
        <f>'Production Summary'!$N$70</f>
        <v>300</v>
      </c>
      <c r="DT21" s="328">
        <f>'Production Summary'!$M$70</f>
        <v>25</v>
      </c>
      <c r="DU21" s="164">
        <v>0</v>
      </c>
      <c r="DV21" s="164">
        <f>'Production Summary'!$N$71</f>
        <v>150</v>
      </c>
      <c r="DW21" s="164">
        <v>0</v>
      </c>
      <c r="DX21" s="164">
        <f>'Production Summary'!$N$64</f>
        <v>192</v>
      </c>
      <c r="DY21" s="164">
        <v>0</v>
      </c>
      <c r="DZ21" s="391">
        <f>'Production Summary'!$N$65</f>
        <v>384</v>
      </c>
      <c r="EA21" s="164">
        <v>0</v>
      </c>
      <c r="EB21" s="391">
        <f>'Production Summary'!$N$66</f>
        <v>192</v>
      </c>
      <c r="EC21" s="164">
        <v>0</v>
      </c>
      <c r="ED21" s="164">
        <f>'Production Summary'!$N$67</f>
        <v>96</v>
      </c>
      <c r="EE21" s="164">
        <v>0</v>
      </c>
      <c r="EF21" s="164">
        <f>'Production Summary'!$N$68</f>
        <v>96</v>
      </c>
      <c r="EG21" s="164">
        <v>0</v>
      </c>
      <c r="EH21" s="164">
        <f>'Production Summary'!$N$69</f>
        <v>340</v>
      </c>
      <c r="EI21" s="101"/>
      <c r="EJ21" s="3"/>
      <c r="EK21" s="3"/>
      <c r="ER21" s="64" t="s">
        <v>37</v>
      </c>
      <c r="ES21" s="61" t="str">
        <f t="shared" si="0"/>
        <v/>
      </c>
      <c r="ET21" s="24">
        <f t="shared" si="1"/>
        <v>0</v>
      </c>
    </row>
    <row r="22" spans="1:150" ht="15" customHeight="1">
      <c r="A22" t="b">
        <f>C22=Rajnandgaon!C22</f>
        <v>1</v>
      </c>
      <c r="B22" s="60">
        <f t="shared" si="2"/>
        <v>17</v>
      </c>
      <c r="C22" s="61" t="str">
        <f>IF(Rajnandgaon!C22="","",Rajnandgaon!C22)</f>
        <v/>
      </c>
      <c r="D22" s="164">
        <f>'Production Summary'!$N$4</f>
        <v>666</v>
      </c>
      <c r="E22" s="164">
        <f>'Production Summary'!$M$4</f>
        <v>27.75</v>
      </c>
      <c r="F22" s="164">
        <v>0</v>
      </c>
      <c r="G22" s="164">
        <f>'Production Summary'!$N$5</f>
        <v>666</v>
      </c>
      <c r="H22" s="164">
        <f>'Production Summary'!$M$5</f>
        <v>27.75</v>
      </c>
      <c r="I22" s="164">
        <v>0</v>
      </c>
      <c r="J22" s="164">
        <f>'Production Summary'!$N$6</f>
        <v>200</v>
      </c>
      <c r="K22" s="328">
        <f>'Production Summary'!$M$6</f>
        <v>7.5</v>
      </c>
      <c r="L22" s="164">
        <v>0</v>
      </c>
      <c r="M22" s="365">
        <f>'Production Summary'!$N$7</f>
        <v>612.72</v>
      </c>
      <c r="N22" s="367">
        <f>'Production Summary'!$M$7</f>
        <v>25.53</v>
      </c>
      <c r="O22" s="164">
        <v>0</v>
      </c>
      <c r="P22" s="164">
        <f>'Production Summary'!$N$8</f>
        <v>780</v>
      </c>
      <c r="Q22" s="164">
        <f>'Production Summary'!$M$8</f>
        <v>65</v>
      </c>
      <c r="R22" s="164">
        <v>0</v>
      </c>
      <c r="S22" s="164">
        <f>'Production Summary'!$N$9</f>
        <v>720</v>
      </c>
      <c r="T22" s="164">
        <f>'Production Summary'!$M$9</f>
        <v>60</v>
      </c>
      <c r="U22" s="164">
        <v>0</v>
      </c>
      <c r="V22" s="164">
        <f>'Production Summary'!$N$10</f>
        <v>876</v>
      </c>
      <c r="W22" s="164">
        <f>'Production Summary'!$M$10</f>
        <v>73</v>
      </c>
      <c r="X22" s="164">
        <v>0</v>
      </c>
      <c r="Y22" s="164">
        <f>'Production Summary'!$N$14</f>
        <v>177</v>
      </c>
      <c r="Z22" s="328">
        <f>'Production Summary'!$M$14</f>
        <v>14.75</v>
      </c>
      <c r="AA22" s="164">
        <v>0</v>
      </c>
      <c r="AB22" s="164">
        <f>'Production Summary'!$N$15</f>
        <v>126</v>
      </c>
      <c r="AC22" s="164">
        <f>'Production Summary'!$M$15</f>
        <v>21</v>
      </c>
      <c r="AD22" s="164">
        <v>0</v>
      </c>
      <c r="AE22" s="164">
        <f>'Production Summary'!$N$16</f>
        <v>252</v>
      </c>
      <c r="AF22" s="164">
        <f>'Production Summary'!$M$16</f>
        <v>21</v>
      </c>
      <c r="AG22" s="164">
        <v>0</v>
      </c>
      <c r="AH22" s="164">
        <f>'Production Summary'!$N$18</f>
        <v>1035</v>
      </c>
      <c r="AI22" s="164">
        <f>'Production Summary'!$M$18</f>
        <v>17.25</v>
      </c>
      <c r="AJ22" s="164">
        <v>0</v>
      </c>
      <c r="AK22" s="164">
        <f>'Production Summary'!$N$19</f>
        <v>870</v>
      </c>
      <c r="AL22" s="164">
        <f>'Production Summary'!$M$19</f>
        <v>29</v>
      </c>
      <c r="AM22" s="164">
        <v>0</v>
      </c>
      <c r="AN22" s="164">
        <f>'Production Summary'!$N$20</f>
        <v>864</v>
      </c>
      <c r="AO22" s="164">
        <f>'Production Summary'!$M$20</f>
        <v>72</v>
      </c>
      <c r="AP22" s="164">
        <v>0</v>
      </c>
      <c r="AQ22" s="164">
        <f>'Production Summary'!$N$21</f>
        <v>670</v>
      </c>
      <c r="AR22" s="164">
        <f>'Production Summary'!$M$21</f>
        <v>335</v>
      </c>
      <c r="AS22" s="164">
        <v>0</v>
      </c>
      <c r="AT22" s="386">
        <f>'Production Summary'!$N$22</f>
        <v>375</v>
      </c>
      <c r="AU22" s="164">
        <f>'Production Summary'!$N$23</f>
        <v>1050</v>
      </c>
      <c r="AV22" s="164">
        <f>'Production Summary'!$N$25</f>
        <v>300</v>
      </c>
      <c r="AW22" s="164">
        <f>'Production Summary'!$M$25</f>
        <v>25</v>
      </c>
      <c r="AX22" s="164">
        <v>0</v>
      </c>
      <c r="AY22" s="164">
        <f>'Production Summary'!$N$26</f>
        <v>300</v>
      </c>
      <c r="AZ22" s="164">
        <f>'Production Summary'!$M$26</f>
        <v>25</v>
      </c>
      <c r="BA22" s="164">
        <v>0</v>
      </c>
      <c r="BB22" s="164">
        <f>'Production Summary'!$N$28</f>
        <v>777</v>
      </c>
      <c r="BC22" s="164">
        <f>'Production Summary'!$M$28</f>
        <v>12.95</v>
      </c>
      <c r="BD22" s="164">
        <v>0</v>
      </c>
      <c r="BE22" s="164">
        <f>'Production Summary'!$N$29</f>
        <v>612</v>
      </c>
      <c r="BF22" s="164">
        <f>'Production Summary'!$M$29</f>
        <v>51</v>
      </c>
      <c r="BG22" s="164">
        <v>0</v>
      </c>
      <c r="BH22" s="164">
        <f>'Production Summary'!$N$30</f>
        <v>500</v>
      </c>
      <c r="BI22" s="164">
        <f>'Production Summary'!$M$30</f>
        <v>250</v>
      </c>
      <c r="BJ22" s="164">
        <v>0</v>
      </c>
      <c r="BK22" s="386"/>
      <c r="BL22" s="164">
        <f>'Production Summary'!$N$32</f>
        <v>875</v>
      </c>
      <c r="BM22" s="164">
        <f>'Production Summary'!$N$34</f>
        <v>360.59999999999997</v>
      </c>
      <c r="BN22" s="164">
        <f>'Production Summary'!$M$34</f>
        <v>6.01</v>
      </c>
      <c r="BO22" s="164">
        <v>0</v>
      </c>
      <c r="BP22" s="164">
        <f>'Production Summary'!$N$36</f>
        <v>717</v>
      </c>
      <c r="BQ22" s="164">
        <f>'Production Summary'!$M$36</f>
        <v>11.95</v>
      </c>
      <c r="BR22" s="164">
        <v>0</v>
      </c>
      <c r="BS22" s="164">
        <f>'Production Summary'!$N$37</f>
        <v>210</v>
      </c>
      <c r="BT22" s="164">
        <f>'Production Summary'!$M$37</f>
        <v>21</v>
      </c>
      <c r="BU22" s="164">
        <v>0</v>
      </c>
      <c r="BV22" s="164">
        <f>'Production Summary'!$N$38</f>
        <v>280</v>
      </c>
      <c r="BW22" s="164">
        <f>'Production Summary'!$M$38</f>
        <v>28</v>
      </c>
      <c r="BX22" s="164">
        <v>0</v>
      </c>
      <c r="BY22" s="165">
        <f>'Production Summary'!$N$39</f>
        <v>300.38406247988502</v>
      </c>
      <c r="BZ22" s="164">
        <f>'Production Summary'!$M$39</f>
        <v>30.038406247988501</v>
      </c>
      <c r="CA22" s="164">
        <v>0</v>
      </c>
      <c r="CB22" s="164">
        <f>'Production Summary'!$N$40</f>
        <v>131.30000000000001</v>
      </c>
      <c r="CC22" s="164">
        <f>'Production Summary'!$M$40</f>
        <v>13.13</v>
      </c>
      <c r="CD22" s="164">
        <v>0</v>
      </c>
      <c r="CE22" s="164">
        <f>'Production Summary'!$N$42</f>
        <v>1136.3519999999996</v>
      </c>
      <c r="CF22" s="164">
        <f>'Production Summary'!$M$42</f>
        <v>81.167999999999978</v>
      </c>
      <c r="CG22" s="164">
        <v>0</v>
      </c>
      <c r="CH22" s="164">
        <v>0</v>
      </c>
      <c r="CI22" s="164">
        <f>'Production Summary'!$N$43</f>
        <v>184</v>
      </c>
      <c r="CJ22" s="164">
        <v>0</v>
      </c>
      <c r="CK22" s="164">
        <f>'Production Summary'!$N$44</f>
        <v>355</v>
      </c>
      <c r="CL22" s="164">
        <v>0</v>
      </c>
      <c r="CM22" s="375">
        <f>'Production Summary'!$N$45</f>
        <v>1650</v>
      </c>
      <c r="CN22" s="164">
        <f>'Production Summary'!$N$46</f>
        <v>270</v>
      </c>
      <c r="CO22" s="164">
        <f>'Production Summary'!$N$47</f>
        <v>1350</v>
      </c>
      <c r="CP22" s="166"/>
      <c r="CQ22" s="164">
        <f>'Production Summary'!$N$49</f>
        <v>8004.1580041580037</v>
      </c>
      <c r="CR22" s="164">
        <f>'Production Summary'!$M$49</f>
        <v>66.701316701316699</v>
      </c>
      <c r="CS22" s="164">
        <f>'Production Summary'!$N$50</f>
        <v>13331.600831600828</v>
      </c>
      <c r="CT22" s="164">
        <f>'Production Summary'!$M$50</f>
        <v>148.1288981288981</v>
      </c>
      <c r="CU22" s="164">
        <f>'Production Summary'!$N$51</f>
        <v>12785.862785862784</v>
      </c>
      <c r="CV22" s="164">
        <f>'Production Summary'!$M$51</f>
        <v>355.16285516285512</v>
      </c>
      <c r="CW22" s="164">
        <f>'Production Summary'!$N$52</f>
        <v>12629.937629937627</v>
      </c>
      <c r="CX22" s="164">
        <f>'Production Summary'!$M$52</f>
        <v>701.66320166320156</v>
      </c>
      <c r="CY22" s="164">
        <f>'Production Summary'!$N$53</f>
        <v>12396.049896049895</v>
      </c>
      <c r="CZ22" s="164">
        <f>'Production Summary'!$M$53</f>
        <v>688.66943866943859</v>
      </c>
      <c r="DA22" s="164">
        <f>'Production Summary'!$N$54</f>
        <v>13799.376299376298</v>
      </c>
      <c r="DB22" s="164">
        <f>'Production Summary'!$M$54</f>
        <v>766.63201663201653</v>
      </c>
      <c r="DC22" s="328">
        <f>'Production Summary'!$N$60</f>
        <v>12863.825363825363</v>
      </c>
      <c r="DD22" s="328">
        <f>'Production Summary'!$M$60</f>
        <v>714.65696465696465</v>
      </c>
      <c r="DE22" s="164">
        <f>'Production Summary'!$N$59</f>
        <v>11148.648648648648</v>
      </c>
      <c r="DF22" s="328">
        <f>'Production Summary'!$M$59</f>
        <v>619.36936936936934</v>
      </c>
      <c r="DG22" s="164">
        <f>'Production Summary'!$N$55</f>
        <v>13842.68884268884</v>
      </c>
      <c r="DH22" s="164">
        <f>'Production Summary'!$M$55</f>
        <v>3460.67221067221</v>
      </c>
      <c r="DI22" s="164">
        <f>'Production Summary'!$N$56</f>
        <v>13097.713097713096</v>
      </c>
      <c r="DJ22" s="164">
        <f>'Production Summary'!$M$56</f>
        <v>163.72141372141371</v>
      </c>
      <c r="DK22" s="164">
        <f>'Production Summary'!$N$57</f>
        <v>14189.189189189186</v>
      </c>
      <c r="DL22" s="164">
        <f>'Production Summary'!$M$57</f>
        <v>394.14414414414409</v>
      </c>
      <c r="DM22" s="164">
        <f>'Production Summary'!$N$58</f>
        <v>14017.671517671517</v>
      </c>
      <c r="DN22" s="164">
        <f>'Production Summary'!$M$58</f>
        <v>778.75952875952873</v>
      </c>
      <c r="DO22" s="164">
        <f>'Production Summary'!$N$61</f>
        <v>4500</v>
      </c>
      <c r="DP22" s="328">
        <f>'Production Summary'!$M$61</f>
        <v>750</v>
      </c>
      <c r="DQ22" s="164">
        <v>0</v>
      </c>
      <c r="DR22" s="164">
        <f>'Production Summary'!$N$62</f>
        <v>8900</v>
      </c>
      <c r="DS22" s="164">
        <f>'Production Summary'!$N$70</f>
        <v>300</v>
      </c>
      <c r="DT22" s="328">
        <f>'Production Summary'!$M$70</f>
        <v>25</v>
      </c>
      <c r="DU22" s="164">
        <v>0</v>
      </c>
      <c r="DV22" s="164">
        <f>'Production Summary'!$N$71</f>
        <v>150</v>
      </c>
      <c r="DW22" s="164">
        <v>0</v>
      </c>
      <c r="DX22" s="164">
        <f>'Production Summary'!$N$64</f>
        <v>192</v>
      </c>
      <c r="DY22" s="164">
        <v>0</v>
      </c>
      <c r="DZ22" s="391">
        <f>'Production Summary'!$N$65</f>
        <v>384</v>
      </c>
      <c r="EA22" s="164">
        <v>0</v>
      </c>
      <c r="EB22" s="391">
        <f>'Production Summary'!$N$66</f>
        <v>192</v>
      </c>
      <c r="EC22" s="164">
        <v>0</v>
      </c>
      <c r="ED22" s="164">
        <f>'Production Summary'!$N$67</f>
        <v>96</v>
      </c>
      <c r="EE22" s="164">
        <v>0</v>
      </c>
      <c r="EF22" s="164">
        <f>'Production Summary'!$N$68</f>
        <v>96</v>
      </c>
      <c r="EG22" s="164">
        <v>0</v>
      </c>
      <c r="EH22" s="164">
        <f>'Production Summary'!$N$69</f>
        <v>340</v>
      </c>
      <c r="EI22" s="101"/>
      <c r="EJ22" s="3"/>
      <c r="EK22" s="3"/>
      <c r="ER22" s="64" t="s">
        <v>38</v>
      </c>
      <c r="ES22" s="61" t="str">
        <f t="shared" si="0"/>
        <v/>
      </c>
      <c r="ET22" s="24">
        <f t="shared" si="1"/>
        <v>0</v>
      </c>
    </row>
    <row r="23" spans="1:150" ht="15" customHeight="1">
      <c r="A23" t="b">
        <f>C23=Rajnandgaon!C23</f>
        <v>1</v>
      </c>
      <c r="B23" s="60">
        <f t="shared" si="2"/>
        <v>18</v>
      </c>
      <c r="C23" s="61" t="str">
        <f>IF(Rajnandgaon!C23="","",Rajnandgaon!C23)</f>
        <v/>
      </c>
      <c r="D23" s="164">
        <f>'Production Summary'!$N$4</f>
        <v>666</v>
      </c>
      <c r="E23" s="164">
        <f>'Production Summary'!$M$4</f>
        <v>27.75</v>
      </c>
      <c r="F23" s="164">
        <v>0</v>
      </c>
      <c r="G23" s="164">
        <f>'Production Summary'!$N$5</f>
        <v>666</v>
      </c>
      <c r="H23" s="164">
        <f>'Production Summary'!$M$5</f>
        <v>27.75</v>
      </c>
      <c r="I23" s="164">
        <v>0</v>
      </c>
      <c r="J23" s="164">
        <f>'Production Summary'!$N$6</f>
        <v>200</v>
      </c>
      <c r="K23" s="328">
        <f>'Production Summary'!$M$6</f>
        <v>7.5</v>
      </c>
      <c r="L23" s="164">
        <v>0</v>
      </c>
      <c r="M23" s="365">
        <f>'Production Summary'!$N$7</f>
        <v>612.72</v>
      </c>
      <c r="N23" s="367">
        <f>'Production Summary'!$M$7</f>
        <v>25.53</v>
      </c>
      <c r="O23" s="164">
        <v>0</v>
      </c>
      <c r="P23" s="164">
        <f>'Production Summary'!$N$8</f>
        <v>780</v>
      </c>
      <c r="Q23" s="164">
        <f>'Production Summary'!$M$8</f>
        <v>65</v>
      </c>
      <c r="R23" s="164">
        <v>0</v>
      </c>
      <c r="S23" s="164">
        <f>'Production Summary'!$N$9</f>
        <v>720</v>
      </c>
      <c r="T23" s="164">
        <f>'Production Summary'!$M$9</f>
        <v>60</v>
      </c>
      <c r="U23" s="164">
        <v>0</v>
      </c>
      <c r="V23" s="164">
        <f>'Production Summary'!$N$10</f>
        <v>876</v>
      </c>
      <c r="W23" s="164">
        <f>'Production Summary'!$M$10</f>
        <v>73</v>
      </c>
      <c r="X23" s="164">
        <v>0</v>
      </c>
      <c r="Y23" s="164">
        <f>'Production Summary'!$N$14</f>
        <v>177</v>
      </c>
      <c r="Z23" s="328">
        <f>'Production Summary'!$M$14</f>
        <v>14.75</v>
      </c>
      <c r="AA23" s="164">
        <v>0</v>
      </c>
      <c r="AB23" s="164">
        <f>'Production Summary'!$N$15</f>
        <v>126</v>
      </c>
      <c r="AC23" s="164">
        <f>'Production Summary'!$M$15</f>
        <v>21</v>
      </c>
      <c r="AD23" s="164">
        <v>0</v>
      </c>
      <c r="AE23" s="164">
        <f>'Production Summary'!$N$16</f>
        <v>252</v>
      </c>
      <c r="AF23" s="164">
        <f>'Production Summary'!$M$16</f>
        <v>21</v>
      </c>
      <c r="AG23" s="164">
        <v>0</v>
      </c>
      <c r="AH23" s="164">
        <f>'Production Summary'!$N$18</f>
        <v>1035</v>
      </c>
      <c r="AI23" s="164">
        <f>'Production Summary'!$M$18</f>
        <v>17.25</v>
      </c>
      <c r="AJ23" s="164">
        <v>0</v>
      </c>
      <c r="AK23" s="164">
        <f>'Production Summary'!$N$19</f>
        <v>870</v>
      </c>
      <c r="AL23" s="164">
        <f>'Production Summary'!$M$19</f>
        <v>29</v>
      </c>
      <c r="AM23" s="164">
        <v>0</v>
      </c>
      <c r="AN23" s="164">
        <f>'Production Summary'!$N$20</f>
        <v>864</v>
      </c>
      <c r="AO23" s="164">
        <f>'Production Summary'!$M$20</f>
        <v>72</v>
      </c>
      <c r="AP23" s="164">
        <v>0</v>
      </c>
      <c r="AQ23" s="164">
        <f>'Production Summary'!$N$21</f>
        <v>670</v>
      </c>
      <c r="AR23" s="164">
        <f>'Production Summary'!$M$21</f>
        <v>335</v>
      </c>
      <c r="AS23" s="164">
        <v>0</v>
      </c>
      <c r="AT23" s="386">
        <f>'Production Summary'!$N$22</f>
        <v>375</v>
      </c>
      <c r="AU23" s="164">
        <f>'Production Summary'!$N$23</f>
        <v>1050</v>
      </c>
      <c r="AV23" s="164">
        <f>'Production Summary'!$N$25</f>
        <v>300</v>
      </c>
      <c r="AW23" s="164">
        <f>'Production Summary'!$M$25</f>
        <v>25</v>
      </c>
      <c r="AX23" s="164">
        <v>0</v>
      </c>
      <c r="AY23" s="164">
        <f>'Production Summary'!$N$26</f>
        <v>300</v>
      </c>
      <c r="AZ23" s="164">
        <f>'Production Summary'!$M$26</f>
        <v>25</v>
      </c>
      <c r="BA23" s="164">
        <v>0</v>
      </c>
      <c r="BB23" s="164">
        <f>'Production Summary'!$N$28</f>
        <v>777</v>
      </c>
      <c r="BC23" s="164">
        <f>'Production Summary'!$M$28</f>
        <v>12.95</v>
      </c>
      <c r="BD23" s="164">
        <v>0</v>
      </c>
      <c r="BE23" s="164">
        <f>'Production Summary'!$N$29</f>
        <v>612</v>
      </c>
      <c r="BF23" s="164">
        <f>'Production Summary'!$M$29</f>
        <v>51</v>
      </c>
      <c r="BG23" s="164">
        <v>0</v>
      </c>
      <c r="BH23" s="164">
        <f>'Production Summary'!$N$30</f>
        <v>500</v>
      </c>
      <c r="BI23" s="164">
        <f>'Production Summary'!$M$30</f>
        <v>250</v>
      </c>
      <c r="BJ23" s="164">
        <v>0</v>
      </c>
      <c r="BK23" s="386"/>
      <c r="BL23" s="164">
        <f>'Production Summary'!$N$32</f>
        <v>875</v>
      </c>
      <c r="BM23" s="164">
        <f>'Production Summary'!$N$34</f>
        <v>360.59999999999997</v>
      </c>
      <c r="BN23" s="164">
        <f>'Production Summary'!$M$34</f>
        <v>6.01</v>
      </c>
      <c r="BO23" s="164">
        <v>0</v>
      </c>
      <c r="BP23" s="164">
        <f>'Production Summary'!$N$36</f>
        <v>717</v>
      </c>
      <c r="BQ23" s="164">
        <f>'Production Summary'!$M$36</f>
        <v>11.95</v>
      </c>
      <c r="BR23" s="164">
        <v>0</v>
      </c>
      <c r="BS23" s="164">
        <f>'Production Summary'!$N$37</f>
        <v>210</v>
      </c>
      <c r="BT23" s="164">
        <f>'Production Summary'!$M$37</f>
        <v>21</v>
      </c>
      <c r="BU23" s="164">
        <v>0</v>
      </c>
      <c r="BV23" s="164">
        <f>'Production Summary'!$N$38</f>
        <v>280</v>
      </c>
      <c r="BW23" s="164">
        <f>'Production Summary'!$M$38</f>
        <v>28</v>
      </c>
      <c r="BX23" s="164">
        <v>0</v>
      </c>
      <c r="BY23" s="165">
        <f>'Production Summary'!$N$39</f>
        <v>300.38406247988502</v>
      </c>
      <c r="BZ23" s="164">
        <f>'Production Summary'!$M$39</f>
        <v>30.038406247988501</v>
      </c>
      <c r="CA23" s="164">
        <v>0</v>
      </c>
      <c r="CB23" s="164">
        <f>'Production Summary'!$N$40</f>
        <v>131.30000000000001</v>
      </c>
      <c r="CC23" s="164">
        <f>'Production Summary'!$M$40</f>
        <v>13.13</v>
      </c>
      <c r="CD23" s="164">
        <v>0</v>
      </c>
      <c r="CE23" s="164">
        <f>'Production Summary'!$N$42</f>
        <v>1136.3519999999996</v>
      </c>
      <c r="CF23" s="164">
        <f>'Production Summary'!$M$42</f>
        <v>81.167999999999978</v>
      </c>
      <c r="CG23" s="164">
        <v>0</v>
      </c>
      <c r="CH23" s="164">
        <v>0</v>
      </c>
      <c r="CI23" s="164">
        <f>'Production Summary'!$N$43</f>
        <v>184</v>
      </c>
      <c r="CJ23" s="164">
        <v>0</v>
      </c>
      <c r="CK23" s="164">
        <f>'Production Summary'!$N$44</f>
        <v>355</v>
      </c>
      <c r="CL23" s="164">
        <v>0</v>
      </c>
      <c r="CM23" s="375">
        <f>'Production Summary'!$N$45</f>
        <v>1650</v>
      </c>
      <c r="CN23" s="164">
        <f>'Production Summary'!$N$46</f>
        <v>270</v>
      </c>
      <c r="CO23" s="164">
        <f>'Production Summary'!$N$47</f>
        <v>1350</v>
      </c>
      <c r="CP23" s="166"/>
      <c r="CQ23" s="164">
        <f>'Production Summary'!$N$49</f>
        <v>8004.1580041580037</v>
      </c>
      <c r="CR23" s="164">
        <f>'Production Summary'!$M$49</f>
        <v>66.701316701316699</v>
      </c>
      <c r="CS23" s="164">
        <f>'Production Summary'!$N$50</f>
        <v>13331.600831600828</v>
      </c>
      <c r="CT23" s="164">
        <f>'Production Summary'!$M$50</f>
        <v>148.1288981288981</v>
      </c>
      <c r="CU23" s="164">
        <f>'Production Summary'!$N$51</f>
        <v>12785.862785862784</v>
      </c>
      <c r="CV23" s="164">
        <f>'Production Summary'!$M$51</f>
        <v>355.16285516285512</v>
      </c>
      <c r="CW23" s="164">
        <f>'Production Summary'!$N$52</f>
        <v>12629.937629937627</v>
      </c>
      <c r="CX23" s="164">
        <f>'Production Summary'!$M$52</f>
        <v>701.66320166320156</v>
      </c>
      <c r="CY23" s="164">
        <f>'Production Summary'!$N$53</f>
        <v>12396.049896049895</v>
      </c>
      <c r="CZ23" s="164">
        <f>'Production Summary'!$M$53</f>
        <v>688.66943866943859</v>
      </c>
      <c r="DA23" s="164">
        <f>'Production Summary'!$N$54</f>
        <v>13799.376299376298</v>
      </c>
      <c r="DB23" s="164">
        <f>'Production Summary'!$M$54</f>
        <v>766.63201663201653</v>
      </c>
      <c r="DC23" s="328">
        <f>'Production Summary'!$N$60</f>
        <v>12863.825363825363</v>
      </c>
      <c r="DD23" s="328">
        <f>'Production Summary'!$M$60</f>
        <v>714.65696465696465</v>
      </c>
      <c r="DE23" s="164">
        <f>'Production Summary'!$N$59</f>
        <v>11148.648648648648</v>
      </c>
      <c r="DF23" s="328">
        <f>'Production Summary'!$M$59</f>
        <v>619.36936936936934</v>
      </c>
      <c r="DG23" s="164">
        <f>'Production Summary'!$N$55</f>
        <v>13842.68884268884</v>
      </c>
      <c r="DH23" s="164">
        <f>'Production Summary'!$M$55</f>
        <v>3460.67221067221</v>
      </c>
      <c r="DI23" s="164">
        <f>'Production Summary'!$N$56</f>
        <v>13097.713097713096</v>
      </c>
      <c r="DJ23" s="164">
        <f>'Production Summary'!$M$56</f>
        <v>163.72141372141371</v>
      </c>
      <c r="DK23" s="164">
        <f>'Production Summary'!$N$57</f>
        <v>14189.189189189186</v>
      </c>
      <c r="DL23" s="164">
        <f>'Production Summary'!$M$57</f>
        <v>394.14414414414409</v>
      </c>
      <c r="DM23" s="164">
        <f>'Production Summary'!$N$58</f>
        <v>14017.671517671517</v>
      </c>
      <c r="DN23" s="164">
        <f>'Production Summary'!$M$58</f>
        <v>778.75952875952873</v>
      </c>
      <c r="DO23" s="164">
        <f>'Production Summary'!$N$61</f>
        <v>4500</v>
      </c>
      <c r="DP23" s="328">
        <f>'Production Summary'!$M$61</f>
        <v>750</v>
      </c>
      <c r="DQ23" s="164">
        <v>0</v>
      </c>
      <c r="DR23" s="164">
        <f>'Production Summary'!$N$62</f>
        <v>8900</v>
      </c>
      <c r="DS23" s="164">
        <f>'Production Summary'!$N$70</f>
        <v>300</v>
      </c>
      <c r="DT23" s="328">
        <f>'Production Summary'!$M$70</f>
        <v>25</v>
      </c>
      <c r="DU23" s="164">
        <v>0</v>
      </c>
      <c r="DV23" s="164">
        <f>'Production Summary'!$N$71</f>
        <v>150</v>
      </c>
      <c r="DW23" s="164">
        <v>0</v>
      </c>
      <c r="DX23" s="164">
        <f>'Production Summary'!$N$64</f>
        <v>192</v>
      </c>
      <c r="DY23" s="164">
        <v>0</v>
      </c>
      <c r="DZ23" s="391">
        <f>'Production Summary'!$N$65</f>
        <v>384</v>
      </c>
      <c r="EA23" s="164">
        <v>0</v>
      </c>
      <c r="EB23" s="391">
        <f>'Production Summary'!$N$66</f>
        <v>192</v>
      </c>
      <c r="EC23" s="164">
        <v>0</v>
      </c>
      <c r="ED23" s="164">
        <f>'Production Summary'!$N$67</f>
        <v>96</v>
      </c>
      <c r="EE23" s="164">
        <v>0</v>
      </c>
      <c r="EF23" s="164">
        <f>'Production Summary'!$N$68</f>
        <v>96</v>
      </c>
      <c r="EG23" s="164">
        <v>0</v>
      </c>
      <c r="EH23" s="164">
        <f>'Production Summary'!$N$69</f>
        <v>340</v>
      </c>
      <c r="EI23" s="101"/>
      <c r="EJ23" s="3"/>
      <c r="EK23" s="3"/>
      <c r="ER23" s="64" t="s">
        <v>39</v>
      </c>
      <c r="ES23" s="61" t="str">
        <f t="shared" si="0"/>
        <v/>
      </c>
      <c r="ET23" s="24">
        <f t="shared" si="1"/>
        <v>0</v>
      </c>
    </row>
    <row r="24" spans="1:150" ht="15" customHeight="1">
      <c r="A24" t="b">
        <f>C24=Rajnandgaon!C24</f>
        <v>1</v>
      </c>
      <c r="B24" s="60">
        <f t="shared" si="2"/>
        <v>19</v>
      </c>
      <c r="C24" s="61" t="str">
        <f>IF(Rajnandgaon!C24="","",Rajnandgaon!C24)</f>
        <v>Labh Shri Suppliers</v>
      </c>
      <c r="D24" s="164">
        <f>'Production Summary'!$N$4</f>
        <v>666</v>
      </c>
      <c r="E24" s="164">
        <f>'Production Summary'!$M$4</f>
        <v>27.75</v>
      </c>
      <c r="F24" s="164">
        <v>0</v>
      </c>
      <c r="G24" s="164">
        <f>'Production Summary'!$N$5</f>
        <v>666</v>
      </c>
      <c r="H24" s="164">
        <f>'Production Summary'!$M$5</f>
        <v>27.75</v>
      </c>
      <c r="I24" s="164">
        <v>0</v>
      </c>
      <c r="J24" s="164">
        <f>'Production Summary'!$N$6</f>
        <v>200</v>
      </c>
      <c r="K24" s="328">
        <f>'Production Summary'!$M$6</f>
        <v>7.5</v>
      </c>
      <c r="L24" s="164">
        <v>0</v>
      </c>
      <c r="M24" s="365">
        <f>'Production Summary'!$N$7</f>
        <v>612.72</v>
      </c>
      <c r="N24" s="367">
        <f>'Production Summary'!$M$7</f>
        <v>25.53</v>
      </c>
      <c r="O24" s="164">
        <v>0</v>
      </c>
      <c r="P24" s="164">
        <f>'Production Summary'!$N$8</f>
        <v>780</v>
      </c>
      <c r="Q24" s="164">
        <f>'Production Summary'!$M$8</f>
        <v>65</v>
      </c>
      <c r="R24" s="164">
        <v>0</v>
      </c>
      <c r="S24" s="164">
        <f>'Production Summary'!$N$9</f>
        <v>720</v>
      </c>
      <c r="T24" s="164">
        <f>'Production Summary'!$M$9</f>
        <v>60</v>
      </c>
      <c r="U24" s="164">
        <v>0</v>
      </c>
      <c r="V24" s="164">
        <f>'Production Summary'!$N$10</f>
        <v>876</v>
      </c>
      <c r="W24" s="164">
        <f>'Production Summary'!$M$10</f>
        <v>73</v>
      </c>
      <c r="X24" s="164">
        <v>0</v>
      </c>
      <c r="Y24" s="164">
        <f>'Production Summary'!$N$14</f>
        <v>177</v>
      </c>
      <c r="Z24" s="328">
        <f>'Production Summary'!$M$14</f>
        <v>14.75</v>
      </c>
      <c r="AA24" s="164">
        <v>0</v>
      </c>
      <c r="AB24" s="164">
        <f>'Production Summary'!$N$15</f>
        <v>126</v>
      </c>
      <c r="AC24" s="164">
        <f>'Production Summary'!$M$15</f>
        <v>21</v>
      </c>
      <c r="AD24" s="164">
        <v>0</v>
      </c>
      <c r="AE24" s="164">
        <f>'Production Summary'!$N$16</f>
        <v>252</v>
      </c>
      <c r="AF24" s="164">
        <f>'Production Summary'!$M$16</f>
        <v>21</v>
      </c>
      <c r="AG24" s="164">
        <v>0</v>
      </c>
      <c r="AH24" s="164">
        <f>'Production Summary'!$N$18</f>
        <v>1035</v>
      </c>
      <c r="AI24" s="164">
        <f>'Production Summary'!$M$18</f>
        <v>17.25</v>
      </c>
      <c r="AJ24" s="164">
        <v>0</v>
      </c>
      <c r="AK24" s="164">
        <f>'Production Summary'!$N$19</f>
        <v>870</v>
      </c>
      <c r="AL24" s="164">
        <f>'Production Summary'!$M$19</f>
        <v>29</v>
      </c>
      <c r="AM24" s="164">
        <v>0</v>
      </c>
      <c r="AN24" s="164">
        <f>'Production Summary'!$N$20</f>
        <v>864</v>
      </c>
      <c r="AO24" s="164">
        <f>'Production Summary'!$M$20</f>
        <v>72</v>
      </c>
      <c r="AP24" s="164">
        <v>0</v>
      </c>
      <c r="AQ24" s="164">
        <f>'Production Summary'!$N$21</f>
        <v>670</v>
      </c>
      <c r="AR24" s="164">
        <f>'Production Summary'!$M$21</f>
        <v>335</v>
      </c>
      <c r="AS24" s="164">
        <v>0</v>
      </c>
      <c r="AT24" s="386">
        <f>'Production Summary'!$N$22</f>
        <v>375</v>
      </c>
      <c r="AU24" s="164">
        <f>'Production Summary'!$N$23</f>
        <v>1050</v>
      </c>
      <c r="AV24" s="164">
        <f>'Production Summary'!$N$25</f>
        <v>300</v>
      </c>
      <c r="AW24" s="164">
        <f>'Production Summary'!$M$25</f>
        <v>25</v>
      </c>
      <c r="AX24" s="164">
        <v>0</v>
      </c>
      <c r="AY24" s="164">
        <f>'Production Summary'!$N$26</f>
        <v>300</v>
      </c>
      <c r="AZ24" s="164">
        <f>'Production Summary'!$M$26</f>
        <v>25</v>
      </c>
      <c r="BA24" s="164">
        <v>0</v>
      </c>
      <c r="BB24" s="164">
        <f>'Production Summary'!$N$28</f>
        <v>777</v>
      </c>
      <c r="BC24" s="164">
        <f>'Production Summary'!$M$28</f>
        <v>12.95</v>
      </c>
      <c r="BD24" s="164">
        <v>0</v>
      </c>
      <c r="BE24" s="164">
        <f>'Production Summary'!$N$29</f>
        <v>612</v>
      </c>
      <c r="BF24" s="164">
        <f>'Production Summary'!$M$29</f>
        <v>51</v>
      </c>
      <c r="BG24" s="164">
        <v>0</v>
      </c>
      <c r="BH24" s="164">
        <f>'Production Summary'!$N$30</f>
        <v>500</v>
      </c>
      <c r="BI24" s="164">
        <f>'Production Summary'!$M$30</f>
        <v>250</v>
      </c>
      <c r="BJ24" s="164">
        <v>0</v>
      </c>
      <c r="BK24" s="386"/>
      <c r="BL24" s="164">
        <f>'Production Summary'!$N$32</f>
        <v>875</v>
      </c>
      <c r="BM24" s="164">
        <f>'Production Summary'!$N$34</f>
        <v>360.59999999999997</v>
      </c>
      <c r="BN24" s="164">
        <f>'Production Summary'!$M$34</f>
        <v>6.01</v>
      </c>
      <c r="BO24" s="164">
        <v>0</v>
      </c>
      <c r="BP24" s="164">
        <f>'Production Summary'!$N$36</f>
        <v>717</v>
      </c>
      <c r="BQ24" s="164">
        <f>'Production Summary'!$M$36</f>
        <v>11.95</v>
      </c>
      <c r="BR24" s="164">
        <v>0</v>
      </c>
      <c r="BS24" s="164">
        <f>'Production Summary'!$N$37</f>
        <v>210</v>
      </c>
      <c r="BT24" s="164">
        <f>'Production Summary'!$M$37</f>
        <v>21</v>
      </c>
      <c r="BU24" s="164">
        <v>0</v>
      </c>
      <c r="BV24" s="164">
        <f>'Production Summary'!$N$38</f>
        <v>280</v>
      </c>
      <c r="BW24" s="164">
        <f>'Production Summary'!$M$38</f>
        <v>28</v>
      </c>
      <c r="BX24" s="164">
        <v>0</v>
      </c>
      <c r="BY24" s="165">
        <f>'Production Summary'!$N$39</f>
        <v>300.38406247988502</v>
      </c>
      <c r="BZ24" s="164">
        <f>'Production Summary'!$M$39</f>
        <v>30.038406247988501</v>
      </c>
      <c r="CA24" s="164">
        <v>0</v>
      </c>
      <c r="CB24" s="164">
        <f>'Production Summary'!$N$40</f>
        <v>131.30000000000001</v>
      </c>
      <c r="CC24" s="164">
        <f>'Production Summary'!$M$40</f>
        <v>13.13</v>
      </c>
      <c r="CD24" s="164">
        <v>0</v>
      </c>
      <c r="CE24" s="164">
        <f>'Production Summary'!$N$42</f>
        <v>1136.3519999999996</v>
      </c>
      <c r="CF24" s="164">
        <f>'Production Summary'!$M$42</f>
        <v>81.167999999999978</v>
      </c>
      <c r="CG24" s="164">
        <v>0</v>
      </c>
      <c r="CH24" s="164">
        <v>0</v>
      </c>
      <c r="CI24" s="164">
        <f>'Production Summary'!$N$43</f>
        <v>184</v>
      </c>
      <c r="CJ24" s="164">
        <v>0</v>
      </c>
      <c r="CK24" s="164">
        <f>'Production Summary'!$N$44</f>
        <v>355</v>
      </c>
      <c r="CL24" s="164">
        <v>0</v>
      </c>
      <c r="CM24" s="375">
        <f>'Production Summary'!$N$45</f>
        <v>1650</v>
      </c>
      <c r="CN24" s="164">
        <f>'Production Summary'!$N$46</f>
        <v>270</v>
      </c>
      <c r="CO24" s="164">
        <f>'Production Summary'!$N$47</f>
        <v>1350</v>
      </c>
      <c r="CP24" s="166"/>
      <c r="CQ24" s="164">
        <f>'Production Summary'!$N$49</f>
        <v>8004.1580041580037</v>
      </c>
      <c r="CR24" s="164">
        <f>'Production Summary'!$M$49</f>
        <v>66.701316701316699</v>
      </c>
      <c r="CS24" s="164">
        <f>'Production Summary'!$N$50</f>
        <v>13331.600831600828</v>
      </c>
      <c r="CT24" s="164">
        <f>'Production Summary'!$M$50</f>
        <v>148.1288981288981</v>
      </c>
      <c r="CU24" s="164">
        <f>'Production Summary'!$N$51</f>
        <v>12785.862785862784</v>
      </c>
      <c r="CV24" s="164">
        <f>'Production Summary'!$M$51</f>
        <v>355.16285516285512</v>
      </c>
      <c r="CW24" s="164">
        <f>'Production Summary'!$N$52</f>
        <v>12629.937629937627</v>
      </c>
      <c r="CX24" s="164">
        <f>'Production Summary'!$M$52</f>
        <v>701.66320166320156</v>
      </c>
      <c r="CY24" s="164">
        <f>'Production Summary'!$N$53</f>
        <v>12396.049896049895</v>
      </c>
      <c r="CZ24" s="164">
        <f>'Production Summary'!$M$53</f>
        <v>688.66943866943859</v>
      </c>
      <c r="DA24" s="164">
        <f>'Production Summary'!$N$54</f>
        <v>13799.376299376298</v>
      </c>
      <c r="DB24" s="164">
        <f>'Production Summary'!$M$54</f>
        <v>766.63201663201653</v>
      </c>
      <c r="DC24" s="328">
        <f>'Production Summary'!$N$60</f>
        <v>12863.825363825363</v>
      </c>
      <c r="DD24" s="328">
        <f>'Production Summary'!$M$60</f>
        <v>714.65696465696465</v>
      </c>
      <c r="DE24" s="164">
        <f>'Production Summary'!$N$59</f>
        <v>11148.648648648648</v>
      </c>
      <c r="DF24" s="328">
        <f>'Production Summary'!$M$59</f>
        <v>619.36936936936934</v>
      </c>
      <c r="DG24" s="164">
        <f>'Production Summary'!$N$55</f>
        <v>13842.68884268884</v>
      </c>
      <c r="DH24" s="164">
        <f>'Production Summary'!$M$55</f>
        <v>3460.67221067221</v>
      </c>
      <c r="DI24" s="164">
        <f>'Production Summary'!$N$56</f>
        <v>13097.713097713096</v>
      </c>
      <c r="DJ24" s="164">
        <f>'Production Summary'!$M$56</f>
        <v>163.72141372141371</v>
      </c>
      <c r="DK24" s="164">
        <f>'Production Summary'!$N$57</f>
        <v>14189.189189189186</v>
      </c>
      <c r="DL24" s="164">
        <f>'Production Summary'!$M$57</f>
        <v>394.14414414414409</v>
      </c>
      <c r="DM24" s="164">
        <f>'Production Summary'!$N$58</f>
        <v>14017.671517671517</v>
      </c>
      <c r="DN24" s="164">
        <f>'Production Summary'!$M$58</f>
        <v>778.75952875952873</v>
      </c>
      <c r="DO24" s="164">
        <f>'Production Summary'!$N$61</f>
        <v>4500</v>
      </c>
      <c r="DP24" s="328">
        <f>'Production Summary'!$M$61</f>
        <v>750</v>
      </c>
      <c r="DQ24" s="164">
        <v>0</v>
      </c>
      <c r="DR24" s="164">
        <f>'Production Summary'!$N$62</f>
        <v>8900</v>
      </c>
      <c r="DS24" s="164">
        <f>'Production Summary'!$N$70</f>
        <v>300</v>
      </c>
      <c r="DT24" s="328">
        <f>'Production Summary'!$M$70</f>
        <v>25</v>
      </c>
      <c r="DU24" s="164">
        <v>0</v>
      </c>
      <c r="DV24" s="164">
        <f>'Production Summary'!$N$71</f>
        <v>150</v>
      </c>
      <c r="DW24" s="164">
        <v>0</v>
      </c>
      <c r="DX24" s="164">
        <f>'Production Summary'!$N$64</f>
        <v>192</v>
      </c>
      <c r="DY24" s="164">
        <v>0</v>
      </c>
      <c r="DZ24" s="391">
        <f>'Production Summary'!$N$65</f>
        <v>384</v>
      </c>
      <c r="EA24" s="164">
        <v>0</v>
      </c>
      <c r="EB24" s="391">
        <f>'Production Summary'!$N$66</f>
        <v>192</v>
      </c>
      <c r="EC24" s="164">
        <v>0</v>
      </c>
      <c r="ED24" s="164">
        <f>'Production Summary'!$N$67</f>
        <v>96</v>
      </c>
      <c r="EE24" s="164">
        <v>0</v>
      </c>
      <c r="EF24" s="164">
        <f>'Production Summary'!$N$68</f>
        <v>96</v>
      </c>
      <c r="EG24" s="164">
        <v>0</v>
      </c>
      <c r="EH24" s="164">
        <f>'Production Summary'!$N$69</f>
        <v>340</v>
      </c>
      <c r="EI24" s="101"/>
      <c r="EJ24" s="3"/>
      <c r="EK24" s="3"/>
      <c r="ER24" s="64" t="s">
        <v>40</v>
      </c>
      <c r="ES24" s="61" t="str">
        <f t="shared" si="0"/>
        <v>Labh Shri Suppliers</v>
      </c>
      <c r="ET24" s="24">
        <f t="shared" si="1"/>
        <v>0</v>
      </c>
    </row>
    <row r="25" spans="1:150" ht="15" customHeight="1">
      <c r="A25" t="b">
        <f>C25=Rajnandgaon!C25</f>
        <v>1</v>
      </c>
      <c r="B25" s="60">
        <f t="shared" si="2"/>
        <v>20</v>
      </c>
      <c r="C25" s="61" t="str">
        <f>IF(Rajnandgaon!C25="","",Rajnandgaon!C25)</f>
        <v>Ramchand Chouthmal</v>
      </c>
      <c r="D25" s="164">
        <f>'Production Summary'!$N$4</f>
        <v>666</v>
      </c>
      <c r="E25" s="164">
        <f>'Production Summary'!$M$4</f>
        <v>27.75</v>
      </c>
      <c r="F25" s="164">
        <v>0</v>
      </c>
      <c r="G25" s="164">
        <f>'Production Summary'!$N$5</f>
        <v>666</v>
      </c>
      <c r="H25" s="164">
        <f>'Production Summary'!$M$5</f>
        <v>27.75</v>
      </c>
      <c r="I25" s="164">
        <v>0</v>
      </c>
      <c r="J25" s="164">
        <f>'Production Summary'!$N$6</f>
        <v>200</v>
      </c>
      <c r="K25" s="328">
        <f>'Production Summary'!$M$6</f>
        <v>7.5</v>
      </c>
      <c r="L25" s="164">
        <v>0</v>
      </c>
      <c r="M25" s="365">
        <f>'Production Summary'!$N$7</f>
        <v>612.72</v>
      </c>
      <c r="N25" s="367">
        <f>'Production Summary'!$M$7</f>
        <v>25.53</v>
      </c>
      <c r="O25" s="164">
        <v>0</v>
      </c>
      <c r="P25" s="164">
        <f>'Production Summary'!$N$8</f>
        <v>780</v>
      </c>
      <c r="Q25" s="164">
        <f>'Production Summary'!$M$8</f>
        <v>65</v>
      </c>
      <c r="R25" s="164">
        <v>0</v>
      </c>
      <c r="S25" s="164">
        <f>'Production Summary'!$N$9</f>
        <v>720</v>
      </c>
      <c r="T25" s="164">
        <f>'Production Summary'!$M$9</f>
        <v>60</v>
      </c>
      <c r="U25" s="164">
        <v>0</v>
      </c>
      <c r="V25" s="164">
        <f>'Production Summary'!$N$10</f>
        <v>876</v>
      </c>
      <c r="W25" s="164">
        <f>'Production Summary'!$M$10</f>
        <v>73</v>
      </c>
      <c r="X25" s="164">
        <v>0</v>
      </c>
      <c r="Y25" s="164">
        <f>'Production Summary'!$N$14</f>
        <v>177</v>
      </c>
      <c r="Z25" s="328">
        <f>'Production Summary'!$M$14</f>
        <v>14.75</v>
      </c>
      <c r="AA25" s="164">
        <v>0</v>
      </c>
      <c r="AB25" s="164">
        <f>'Production Summary'!$N$15</f>
        <v>126</v>
      </c>
      <c r="AC25" s="164">
        <f>'Production Summary'!$M$15</f>
        <v>21</v>
      </c>
      <c r="AD25" s="164">
        <v>0</v>
      </c>
      <c r="AE25" s="164">
        <f>'Production Summary'!$N$16</f>
        <v>252</v>
      </c>
      <c r="AF25" s="164">
        <f>'Production Summary'!$M$16</f>
        <v>21</v>
      </c>
      <c r="AG25" s="164">
        <v>0</v>
      </c>
      <c r="AH25" s="164">
        <f>'Production Summary'!$N$18</f>
        <v>1035</v>
      </c>
      <c r="AI25" s="164">
        <f>'Production Summary'!$M$18</f>
        <v>17.25</v>
      </c>
      <c r="AJ25" s="164">
        <v>0</v>
      </c>
      <c r="AK25" s="164">
        <f>'Production Summary'!$N$19</f>
        <v>870</v>
      </c>
      <c r="AL25" s="164">
        <f>'Production Summary'!$M$19</f>
        <v>29</v>
      </c>
      <c r="AM25" s="164">
        <v>0</v>
      </c>
      <c r="AN25" s="164">
        <f>'Production Summary'!$N$20</f>
        <v>864</v>
      </c>
      <c r="AO25" s="164">
        <f>'Production Summary'!$M$20</f>
        <v>72</v>
      </c>
      <c r="AP25" s="164">
        <v>0</v>
      </c>
      <c r="AQ25" s="164">
        <f>'Production Summary'!$N$21</f>
        <v>670</v>
      </c>
      <c r="AR25" s="164">
        <f>'Production Summary'!$M$21</f>
        <v>335</v>
      </c>
      <c r="AS25" s="164">
        <v>0</v>
      </c>
      <c r="AT25" s="386">
        <f>'Production Summary'!$N$22</f>
        <v>375</v>
      </c>
      <c r="AU25" s="164">
        <f>'Production Summary'!$N$23</f>
        <v>1050</v>
      </c>
      <c r="AV25" s="164">
        <f>'Production Summary'!$N$25</f>
        <v>300</v>
      </c>
      <c r="AW25" s="164">
        <f>'Production Summary'!$M$25</f>
        <v>25</v>
      </c>
      <c r="AX25" s="164">
        <v>0</v>
      </c>
      <c r="AY25" s="164">
        <f>'Production Summary'!$N$26</f>
        <v>300</v>
      </c>
      <c r="AZ25" s="164">
        <f>'Production Summary'!$M$26</f>
        <v>25</v>
      </c>
      <c r="BA25" s="164">
        <v>0</v>
      </c>
      <c r="BB25" s="164">
        <f>'Production Summary'!$N$28</f>
        <v>777</v>
      </c>
      <c r="BC25" s="164">
        <f>'Production Summary'!$M$28</f>
        <v>12.95</v>
      </c>
      <c r="BD25" s="164">
        <v>0</v>
      </c>
      <c r="BE25" s="164">
        <f>'Production Summary'!$N$29</f>
        <v>612</v>
      </c>
      <c r="BF25" s="164">
        <f>'Production Summary'!$M$29</f>
        <v>51</v>
      </c>
      <c r="BG25" s="164">
        <v>0</v>
      </c>
      <c r="BH25" s="164">
        <f>'Production Summary'!$N$30</f>
        <v>500</v>
      </c>
      <c r="BI25" s="164">
        <f>'Production Summary'!$M$30</f>
        <v>250</v>
      </c>
      <c r="BJ25" s="164">
        <v>0</v>
      </c>
      <c r="BK25" s="386"/>
      <c r="BL25" s="164">
        <f>'Production Summary'!$N$32</f>
        <v>875</v>
      </c>
      <c r="BM25" s="164">
        <f>'Production Summary'!$N$34</f>
        <v>360.59999999999997</v>
      </c>
      <c r="BN25" s="164">
        <f>'Production Summary'!$M$34</f>
        <v>6.01</v>
      </c>
      <c r="BO25" s="164">
        <v>0</v>
      </c>
      <c r="BP25" s="164">
        <f>'Production Summary'!$N$36</f>
        <v>717</v>
      </c>
      <c r="BQ25" s="164">
        <f>'Production Summary'!$M$36</f>
        <v>11.95</v>
      </c>
      <c r="BR25" s="164">
        <v>0</v>
      </c>
      <c r="BS25" s="164">
        <f>'Production Summary'!$N$37</f>
        <v>210</v>
      </c>
      <c r="BT25" s="164">
        <f>'Production Summary'!$M$37</f>
        <v>21</v>
      </c>
      <c r="BU25" s="164">
        <v>0</v>
      </c>
      <c r="BV25" s="164">
        <f>'Production Summary'!$N$38</f>
        <v>280</v>
      </c>
      <c r="BW25" s="164">
        <f>'Production Summary'!$M$38</f>
        <v>28</v>
      </c>
      <c r="BX25" s="164">
        <v>0</v>
      </c>
      <c r="BY25" s="165">
        <f>'Production Summary'!$N$39</f>
        <v>300.38406247988502</v>
      </c>
      <c r="BZ25" s="164">
        <f>'Production Summary'!$M$39</f>
        <v>30.038406247988501</v>
      </c>
      <c r="CA25" s="164">
        <v>0</v>
      </c>
      <c r="CB25" s="164">
        <f>'Production Summary'!$N$40</f>
        <v>131.30000000000001</v>
      </c>
      <c r="CC25" s="164">
        <f>'Production Summary'!$M$40</f>
        <v>13.13</v>
      </c>
      <c r="CD25" s="164">
        <v>0</v>
      </c>
      <c r="CE25" s="164">
        <f>'Production Summary'!$N$42</f>
        <v>1136.3519999999996</v>
      </c>
      <c r="CF25" s="164">
        <f>'Production Summary'!$M$42</f>
        <v>81.167999999999978</v>
      </c>
      <c r="CG25" s="164">
        <v>0</v>
      </c>
      <c r="CH25" s="164">
        <v>0</v>
      </c>
      <c r="CI25" s="164">
        <f>'Production Summary'!$N$43</f>
        <v>184</v>
      </c>
      <c r="CJ25" s="164">
        <v>0</v>
      </c>
      <c r="CK25" s="164">
        <f>'Production Summary'!$N$44</f>
        <v>355</v>
      </c>
      <c r="CL25" s="164">
        <v>0</v>
      </c>
      <c r="CM25" s="375">
        <f>'Production Summary'!$N$45</f>
        <v>1650</v>
      </c>
      <c r="CN25" s="164">
        <f>'Production Summary'!$N$46</f>
        <v>270</v>
      </c>
      <c r="CO25" s="164">
        <f>'Production Summary'!$N$47</f>
        <v>1350</v>
      </c>
      <c r="CP25" s="166"/>
      <c r="CQ25" s="164">
        <f>'Production Summary'!$N$49</f>
        <v>8004.1580041580037</v>
      </c>
      <c r="CR25" s="164">
        <f>'Production Summary'!$M$49</f>
        <v>66.701316701316699</v>
      </c>
      <c r="CS25" s="164">
        <f>'Production Summary'!$N$50</f>
        <v>13331.600831600828</v>
      </c>
      <c r="CT25" s="164">
        <f>'Production Summary'!$M$50</f>
        <v>148.1288981288981</v>
      </c>
      <c r="CU25" s="164">
        <f>'Production Summary'!$N$51</f>
        <v>12785.862785862784</v>
      </c>
      <c r="CV25" s="164">
        <f>'Production Summary'!$M$51</f>
        <v>355.16285516285512</v>
      </c>
      <c r="CW25" s="164">
        <f>'Production Summary'!$N$52</f>
        <v>12629.937629937627</v>
      </c>
      <c r="CX25" s="164">
        <f>'Production Summary'!$M$52</f>
        <v>701.66320166320156</v>
      </c>
      <c r="CY25" s="164">
        <f>'Production Summary'!$N$53</f>
        <v>12396.049896049895</v>
      </c>
      <c r="CZ25" s="164">
        <f>'Production Summary'!$M$53</f>
        <v>688.66943866943859</v>
      </c>
      <c r="DA25" s="164">
        <f>'Production Summary'!$N$54</f>
        <v>13799.376299376298</v>
      </c>
      <c r="DB25" s="164">
        <f>'Production Summary'!$M$54</f>
        <v>766.63201663201653</v>
      </c>
      <c r="DC25" s="328">
        <f>'Production Summary'!$N$60</f>
        <v>12863.825363825363</v>
      </c>
      <c r="DD25" s="328">
        <f>'Production Summary'!$M$60</f>
        <v>714.65696465696465</v>
      </c>
      <c r="DE25" s="164">
        <f>'Production Summary'!$N$59</f>
        <v>11148.648648648648</v>
      </c>
      <c r="DF25" s="328">
        <f>'Production Summary'!$M$59</f>
        <v>619.36936936936934</v>
      </c>
      <c r="DG25" s="164">
        <f>'Production Summary'!$N$55</f>
        <v>13842.68884268884</v>
      </c>
      <c r="DH25" s="164">
        <f>'Production Summary'!$M$55</f>
        <v>3460.67221067221</v>
      </c>
      <c r="DI25" s="164">
        <f>'Production Summary'!$N$56</f>
        <v>13097.713097713096</v>
      </c>
      <c r="DJ25" s="164">
        <f>'Production Summary'!$M$56</f>
        <v>163.72141372141371</v>
      </c>
      <c r="DK25" s="164">
        <f>'Production Summary'!$N$57</f>
        <v>14189.189189189186</v>
      </c>
      <c r="DL25" s="164">
        <f>'Production Summary'!$M$57</f>
        <v>394.14414414414409</v>
      </c>
      <c r="DM25" s="164">
        <f>'Production Summary'!$N$58</f>
        <v>14017.671517671517</v>
      </c>
      <c r="DN25" s="164">
        <f>'Production Summary'!$M$58</f>
        <v>778.75952875952873</v>
      </c>
      <c r="DO25" s="164">
        <f>'Production Summary'!$N$61</f>
        <v>4500</v>
      </c>
      <c r="DP25" s="328">
        <f>'Production Summary'!$M$61</f>
        <v>750</v>
      </c>
      <c r="DQ25" s="164">
        <v>0</v>
      </c>
      <c r="DR25" s="164">
        <f>'Production Summary'!$N$62</f>
        <v>8900</v>
      </c>
      <c r="DS25" s="164">
        <f>'Production Summary'!$N$70</f>
        <v>300</v>
      </c>
      <c r="DT25" s="328">
        <f>'Production Summary'!$M$70</f>
        <v>25</v>
      </c>
      <c r="DU25" s="164">
        <v>0</v>
      </c>
      <c r="DV25" s="164">
        <f>'Production Summary'!$N$71</f>
        <v>150</v>
      </c>
      <c r="DW25" s="164">
        <v>0</v>
      </c>
      <c r="DX25" s="164">
        <f>'Production Summary'!$N$64</f>
        <v>192</v>
      </c>
      <c r="DY25" s="164">
        <v>0</v>
      </c>
      <c r="DZ25" s="391">
        <f>'Production Summary'!$N$65</f>
        <v>384</v>
      </c>
      <c r="EA25" s="164">
        <v>0</v>
      </c>
      <c r="EB25" s="391">
        <f>'Production Summary'!$N$66</f>
        <v>192</v>
      </c>
      <c r="EC25" s="164">
        <v>0</v>
      </c>
      <c r="ED25" s="164">
        <f>'Production Summary'!$N$67</f>
        <v>96</v>
      </c>
      <c r="EE25" s="164">
        <v>0</v>
      </c>
      <c r="EF25" s="164">
        <f>'Production Summary'!$N$68</f>
        <v>96</v>
      </c>
      <c r="EG25" s="164">
        <v>0</v>
      </c>
      <c r="EH25" s="164">
        <f>'Production Summary'!$N$69</f>
        <v>340</v>
      </c>
      <c r="EI25" s="101"/>
      <c r="EJ25" s="3"/>
      <c r="EK25" s="3"/>
      <c r="ER25" s="64" t="s">
        <v>41</v>
      </c>
      <c r="ES25" s="61" t="str">
        <f t="shared" si="0"/>
        <v>Ramchand Chouthmal</v>
      </c>
      <c r="ET25" s="24">
        <f t="shared" si="1"/>
        <v>0</v>
      </c>
    </row>
    <row r="26" spans="1:150" ht="15" customHeight="1">
      <c r="A26" t="b">
        <f>C26=Rajnandgaon!C26</f>
        <v>1</v>
      </c>
      <c r="B26" s="60">
        <f t="shared" si="2"/>
        <v>21</v>
      </c>
      <c r="C26" s="61" t="str">
        <f>IF(Rajnandgaon!C26="","",Rajnandgaon!C26)</f>
        <v/>
      </c>
      <c r="D26" s="164">
        <f>'Production Summary'!$N$4</f>
        <v>666</v>
      </c>
      <c r="E26" s="164">
        <f>'Production Summary'!$M$4</f>
        <v>27.75</v>
      </c>
      <c r="F26" s="164">
        <v>0</v>
      </c>
      <c r="G26" s="164">
        <f>'Production Summary'!$N$5</f>
        <v>666</v>
      </c>
      <c r="H26" s="164">
        <f>'Production Summary'!$M$5</f>
        <v>27.75</v>
      </c>
      <c r="I26" s="164">
        <v>0</v>
      </c>
      <c r="J26" s="164">
        <f>'Production Summary'!$N$6</f>
        <v>200</v>
      </c>
      <c r="K26" s="328">
        <f>'Production Summary'!$M$6</f>
        <v>7.5</v>
      </c>
      <c r="L26" s="164">
        <v>0</v>
      </c>
      <c r="M26" s="365">
        <f>'Production Summary'!$N$7</f>
        <v>612.72</v>
      </c>
      <c r="N26" s="367">
        <f>'Production Summary'!$M$7</f>
        <v>25.53</v>
      </c>
      <c r="O26" s="164">
        <v>0</v>
      </c>
      <c r="P26" s="164">
        <f>'Production Summary'!$N$8</f>
        <v>780</v>
      </c>
      <c r="Q26" s="164">
        <f>'Production Summary'!$M$8</f>
        <v>65</v>
      </c>
      <c r="R26" s="164">
        <v>0</v>
      </c>
      <c r="S26" s="164">
        <f>'Production Summary'!$N$9</f>
        <v>720</v>
      </c>
      <c r="T26" s="164">
        <f>'Production Summary'!$M$9</f>
        <v>60</v>
      </c>
      <c r="U26" s="164">
        <v>0</v>
      </c>
      <c r="V26" s="164">
        <f>'Production Summary'!$N$10</f>
        <v>876</v>
      </c>
      <c r="W26" s="164">
        <f>'Production Summary'!$M$10</f>
        <v>73</v>
      </c>
      <c r="X26" s="164">
        <v>0</v>
      </c>
      <c r="Y26" s="164">
        <f>'Production Summary'!$N$14</f>
        <v>177</v>
      </c>
      <c r="Z26" s="328">
        <f>'Production Summary'!$M$14</f>
        <v>14.75</v>
      </c>
      <c r="AA26" s="164">
        <v>0</v>
      </c>
      <c r="AB26" s="164">
        <f>'Production Summary'!$N$15</f>
        <v>126</v>
      </c>
      <c r="AC26" s="164">
        <f>'Production Summary'!$M$15</f>
        <v>21</v>
      </c>
      <c r="AD26" s="164">
        <v>0</v>
      </c>
      <c r="AE26" s="164">
        <f>'Production Summary'!$N$16</f>
        <v>252</v>
      </c>
      <c r="AF26" s="164">
        <f>'Production Summary'!$M$16</f>
        <v>21</v>
      </c>
      <c r="AG26" s="164">
        <v>0</v>
      </c>
      <c r="AH26" s="164">
        <f>'Production Summary'!$N$18</f>
        <v>1035</v>
      </c>
      <c r="AI26" s="164">
        <f>'Production Summary'!$M$18</f>
        <v>17.25</v>
      </c>
      <c r="AJ26" s="164">
        <v>0</v>
      </c>
      <c r="AK26" s="164">
        <f>'Production Summary'!$N$19</f>
        <v>870</v>
      </c>
      <c r="AL26" s="164">
        <f>'Production Summary'!$M$19</f>
        <v>29</v>
      </c>
      <c r="AM26" s="164">
        <v>0</v>
      </c>
      <c r="AN26" s="164">
        <f>'Production Summary'!$N$20</f>
        <v>864</v>
      </c>
      <c r="AO26" s="164">
        <f>'Production Summary'!$M$20</f>
        <v>72</v>
      </c>
      <c r="AP26" s="164">
        <v>0</v>
      </c>
      <c r="AQ26" s="164">
        <f>'Production Summary'!$N$21</f>
        <v>670</v>
      </c>
      <c r="AR26" s="164">
        <f>'Production Summary'!$M$21</f>
        <v>335</v>
      </c>
      <c r="AS26" s="164">
        <v>0</v>
      </c>
      <c r="AT26" s="386">
        <f>'Production Summary'!$N$22</f>
        <v>375</v>
      </c>
      <c r="AU26" s="164">
        <f>'Production Summary'!$N$23</f>
        <v>1050</v>
      </c>
      <c r="AV26" s="164">
        <f>'Production Summary'!$N$25</f>
        <v>300</v>
      </c>
      <c r="AW26" s="164">
        <f>'Production Summary'!$M$25</f>
        <v>25</v>
      </c>
      <c r="AX26" s="164">
        <v>0</v>
      </c>
      <c r="AY26" s="164">
        <f>'Production Summary'!$N$26</f>
        <v>300</v>
      </c>
      <c r="AZ26" s="164">
        <f>'Production Summary'!$M$26</f>
        <v>25</v>
      </c>
      <c r="BA26" s="164">
        <v>0</v>
      </c>
      <c r="BB26" s="164">
        <f>'Production Summary'!$N$28</f>
        <v>777</v>
      </c>
      <c r="BC26" s="164">
        <f>'Production Summary'!$M$28</f>
        <v>12.95</v>
      </c>
      <c r="BD26" s="164">
        <v>0</v>
      </c>
      <c r="BE26" s="164">
        <f>'Production Summary'!$N$29</f>
        <v>612</v>
      </c>
      <c r="BF26" s="164">
        <f>'Production Summary'!$M$29</f>
        <v>51</v>
      </c>
      <c r="BG26" s="164">
        <v>0</v>
      </c>
      <c r="BH26" s="164">
        <f>'Production Summary'!$N$30</f>
        <v>500</v>
      </c>
      <c r="BI26" s="164">
        <f>'Production Summary'!$M$30</f>
        <v>250</v>
      </c>
      <c r="BJ26" s="164">
        <v>0</v>
      </c>
      <c r="BK26" s="386"/>
      <c r="BL26" s="164">
        <f>'Production Summary'!$N$32</f>
        <v>875</v>
      </c>
      <c r="BM26" s="164">
        <f>'Production Summary'!$N$34</f>
        <v>360.59999999999997</v>
      </c>
      <c r="BN26" s="164">
        <f>'Production Summary'!$M$34</f>
        <v>6.01</v>
      </c>
      <c r="BO26" s="164">
        <v>0</v>
      </c>
      <c r="BP26" s="164">
        <f>'Production Summary'!$N$36</f>
        <v>717</v>
      </c>
      <c r="BQ26" s="164">
        <f>'Production Summary'!$M$36</f>
        <v>11.95</v>
      </c>
      <c r="BR26" s="164">
        <v>0</v>
      </c>
      <c r="BS26" s="164">
        <f>'Production Summary'!$N$37</f>
        <v>210</v>
      </c>
      <c r="BT26" s="164">
        <f>'Production Summary'!$M$37</f>
        <v>21</v>
      </c>
      <c r="BU26" s="164">
        <v>0</v>
      </c>
      <c r="BV26" s="164">
        <f>'Production Summary'!$N$38</f>
        <v>280</v>
      </c>
      <c r="BW26" s="164">
        <f>'Production Summary'!$M$38</f>
        <v>28</v>
      </c>
      <c r="BX26" s="164">
        <v>0</v>
      </c>
      <c r="BY26" s="165">
        <f>'Production Summary'!$N$39</f>
        <v>300.38406247988502</v>
      </c>
      <c r="BZ26" s="164">
        <f>'Production Summary'!$M$39</f>
        <v>30.038406247988501</v>
      </c>
      <c r="CA26" s="164">
        <v>0</v>
      </c>
      <c r="CB26" s="164">
        <f>'Production Summary'!$N$40</f>
        <v>131.30000000000001</v>
      </c>
      <c r="CC26" s="164">
        <f>'Production Summary'!$M$40</f>
        <v>13.13</v>
      </c>
      <c r="CD26" s="164">
        <v>0</v>
      </c>
      <c r="CE26" s="164">
        <f>'Production Summary'!$N$42</f>
        <v>1136.3519999999996</v>
      </c>
      <c r="CF26" s="164">
        <f>'Production Summary'!$M$42</f>
        <v>81.167999999999978</v>
      </c>
      <c r="CG26" s="164">
        <v>0</v>
      </c>
      <c r="CH26" s="164">
        <v>0</v>
      </c>
      <c r="CI26" s="164">
        <f>'Production Summary'!$N$43</f>
        <v>184</v>
      </c>
      <c r="CJ26" s="164">
        <v>0</v>
      </c>
      <c r="CK26" s="164">
        <f>'Production Summary'!$N$44</f>
        <v>355</v>
      </c>
      <c r="CL26" s="164">
        <v>0</v>
      </c>
      <c r="CM26" s="375">
        <f>'Production Summary'!$N$45</f>
        <v>1650</v>
      </c>
      <c r="CN26" s="164">
        <f>'Production Summary'!$N$46</f>
        <v>270</v>
      </c>
      <c r="CO26" s="164">
        <f>'Production Summary'!$N$47</f>
        <v>1350</v>
      </c>
      <c r="CP26" s="166"/>
      <c r="CQ26" s="164">
        <f>'Production Summary'!$N$49</f>
        <v>8004.1580041580037</v>
      </c>
      <c r="CR26" s="164">
        <f>'Production Summary'!$M$49</f>
        <v>66.701316701316699</v>
      </c>
      <c r="CS26" s="164">
        <f>'Production Summary'!$N$50</f>
        <v>13331.600831600828</v>
      </c>
      <c r="CT26" s="164">
        <f>'Production Summary'!$M$50</f>
        <v>148.1288981288981</v>
      </c>
      <c r="CU26" s="164">
        <f>'Production Summary'!$N$51</f>
        <v>12785.862785862784</v>
      </c>
      <c r="CV26" s="164">
        <f>'Production Summary'!$M$51</f>
        <v>355.16285516285512</v>
      </c>
      <c r="CW26" s="164">
        <f>'Production Summary'!$N$52</f>
        <v>12629.937629937627</v>
      </c>
      <c r="CX26" s="164">
        <f>'Production Summary'!$M$52</f>
        <v>701.66320166320156</v>
      </c>
      <c r="CY26" s="164">
        <f>'Production Summary'!$N$53</f>
        <v>12396.049896049895</v>
      </c>
      <c r="CZ26" s="164">
        <f>'Production Summary'!$M$53</f>
        <v>688.66943866943859</v>
      </c>
      <c r="DA26" s="164">
        <f>'Production Summary'!$N$54</f>
        <v>13799.376299376298</v>
      </c>
      <c r="DB26" s="164">
        <f>'Production Summary'!$M$54</f>
        <v>766.63201663201653</v>
      </c>
      <c r="DC26" s="328">
        <f>'Production Summary'!$N$60</f>
        <v>12863.825363825363</v>
      </c>
      <c r="DD26" s="328">
        <f>'Production Summary'!$M$60</f>
        <v>714.65696465696465</v>
      </c>
      <c r="DE26" s="164">
        <f>'Production Summary'!$N$59</f>
        <v>11148.648648648648</v>
      </c>
      <c r="DF26" s="328">
        <f>'Production Summary'!$M$59</f>
        <v>619.36936936936934</v>
      </c>
      <c r="DG26" s="164">
        <f>'Production Summary'!$N$55</f>
        <v>13842.68884268884</v>
      </c>
      <c r="DH26" s="164">
        <f>'Production Summary'!$M$55</f>
        <v>3460.67221067221</v>
      </c>
      <c r="DI26" s="164">
        <f>'Production Summary'!$N$56</f>
        <v>13097.713097713096</v>
      </c>
      <c r="DJ26" s="164">
        <f>'Production Summary'!$M$56</f>
        <v>163.72141372141371</v>
      </c>
      <c r="DK26" s="164">
        <f>'Production Summary'!$N$57</f>
        <v>14189.189189189186</v>
      </c>
      <c r="DL26" s="164">
        <f>'Production Summary'!$M$57</f>
        <v>394.14414414414409</v>
      </c>
      <c r="DM26" s="164">
        <f>'Production Summary'!$N$58</f>
        <v>14017.671517671517</v>
      </c>
      <c r="DN26" s="164">
        <f>'Production Summary'!$M$58</f>
        <v>778.75952875952873</v>
      </c>
      <c r="DO26" s="164">
        <f>'Production Summary'!$N$61</f>
        <v>4500</v>
      </c>
      <c r="DP26" s="328">
        <f>'Production Summary'!$M$61</f>
        <v>750</v>
      </c>
      <c r="DQ26" s="164">
        <v>0</v>
      </c>
      <c r="DR26" s="164">
        <f>'Production Summary'!$N$62</f>
        <v>8900</v>
      </c>
      <c r="DS26" s="164">
        <f>'Production Summary'!$N$70</f>
        <v>300</v>
      </c>
      <c r="DT26" s="328">
        <f>'Production Summary'!$M$70</f>
        <v>25</v>
      </c>
      <c r="DU26" s="164">
        <v>0</v>
      </c>
      <c r="DV26" s="164">
        <f>'Production Summary'!$N$71</f>
        <v>150</v>
      </c>
      <c r="DW26" s="164">
        <v>0</v>
      </c>
      <c r="DX26" s="164">
        <f>'Production Summary'!$N$64</f>
        <v>192</v>
      </c>
      <c r="DY26" s="164">
        <v>0</v>
      </c>
      <c r="DZ26" s="391">
        <f>'Production Summary'!$N$65</f>
        <v>384</v>
      </c>
      <c r="EA26" s="164">
        <v>0</v>
      </c>
      <c r="EB26" s="391">
        <f>'Production Summary'!$N$66</f>
        <v>192</v>
      </c>
      <c r="EC26" s="164">
        <v>0</v>
      </c>
      <c r="ED26" s="164">
        <f>'Production Summary'!$N$67</f>
        <v>96</v>
      </c>
      <c r="EE26" s="164">
        <v>0</v>
      </c>
      <c r="EF26" s="164">
        <f>'Production Summary'!$N$68</f>
        <v>96</v>
      </c>
      <c r="EG26" s="164">
        <v>0</v>
      </c>
      <c r="EH26" s="164">
        <f>'Production Summary'!$N$69</f>
        <v>340</v>
      </c>
      <c r="EI26" s="101"/>
      <c r="EJ26" s="3"/>
      <c r="EK26" s="3"/>
      <c r="ER26" s="64" t="s">
        <v>42</v>
      </c>
      <c r="ES26" s="61" t="str">
        <f t="shared" si="0"/>
        <v/>
      </c>
      <c r="ET26" s="24">
        <f t="shared" si="1"/>
        <v>0</v>
      </c>
    </row>
    <row r="27" spans="1:150" ht="15" customHeight="1">
      <c r="A27" t="b">
        <f>C27=Rajnandgaon!C27</f>
        <v>1</v>
      </c>
      <c r="B27" s="60">
        <f t="shared" si="2"/>
        <v>22</v>
      </c>
      <c r="C27" s="61" t="str">
        <f>IF(Rajnandgaon!C27="","",Rajnandgaon!C27)</f>
        <v/>
      </c>
      <c r="D27" s="164">
        <f>'Production Summary'!$N$4</f>
        <v>666</v>
      </c>
      <c r="E27" s="164">
        <f>'Production Summary'!$M$4</f>
        <v>27.75</v>
      </c>
      <c r="F27" s="164">
        <v>0</v>
      </c>
      <c r="G27" s="164">
        <f>'Production Summary'!$N$5</f>
        <v>666</v>
      </c>
      <c r="H27" s="164">
        <f>'Production Summary'!$M$5</f>
        <v>27.75</v>
      </c>
      <c r="I27" s="164">
        <v>0</v>
      </c>
      <c r="J27" s="164">
        <f>'Production Summary'!$N$6</f>
        <v>200</v>
      </c>
      <c r="K27" s="328">
        <f>'Production Summary'!$M$6</f>
        <v>7.5</v>
      </c>
      <c r="L27" s="164">
        <v>0</v>
      </c>
      <c r="M27" s="365">
        <f>'Production Summary'!$N$7</f>
        <v>612.72</v>
      </c>
      <c r="N27" s="367">
        <f>'Production Summary'!$M$7</f>
        <v>25.53</v>
      </c>
      <c r="O27" s="164">
        <v>0</v>
      </c>
      <c r="P27" s="164">
        <f>'Production Summary'!$N$8</f>
        <v>780</v>
      </c>
      <c r="Q27" s="164">
        <f>'Production Summary'!$M$8</f>
        <v>65</v>
      </c>
      <c r="R27" s="164">
        <v>0</v>
      </c>
      <c r="S27" s="164">
        <f>'Production Summary'!$N$9</f>
        <v>720</v>
      </c>
      <c r="T27" s="164">
        <f>'Production Summary'!$M$9</f>
        <v>60</v>
      </c>
      <c r="U27" s="164">
        <v>0</v>
      </c>
      <c r="V27" s="164">
        <f>'Production Summary'!$N$10</f>
        <v>876</v>
      </c>
      <c r="W27" s="164">
        <f>'Production Summary'!$M$10</f>
        <v>73</v>
      </c>
      <c r="X27" s="164">
        <v>0</v>
      </c>
      <c r="Y27" s="164">
        <f>'Production Summary'!$N$14</f>
        <v>177</v>
      </c>
      <c r="Z27" s="328">
        <f>'Production Summary'!$M$14</f>
        <v>14.75</v>
      </c>
      <c r="AA27" s="164">
        <v>0</v>
      </c>
      <c r="AB27" s="164">
        <f>'Production Summary'!$N$15</f>
        <v>126</v>
      </c>
      <c r="AC27" s="164">
        <f>'Production Summary'!$M$15</f>
        <v>21</v>
      </c>
      <c r="AD27" s="164">
        <v>0</v>
      </c>
      <c r="AE27" s="164">
        <f>'Production Summary'!$N$16</f>
        <v>252</v>
      </c>
      <c r="AF27" s="164">
        <f>'Production Summary'!$M$16</f>
        <v>21</v>
      </c>
      <c r="AG27" s="164">
        <v>0</v>
      </c>
      <c r="AH27" s="164">
        <f>'Production Summary'!$N$18</f>
        <v>1035</v>
      </c>
      <c r="AI27" s="164">
        <f>'Production Summary'!$M$18</f>
        <v>17.25</v>
      </c>
      <c r="AJ27" s="164">
        <v>0</v>
      </c>
      <c r="AK27" s="164">
        <f>'Production Summary'!$N$19</f>
        <v>870</v>
      </c>
      <c r="AL27" s="164">
        <f>'Production Summary'!$M$19</f>
        <v>29</v>
      </c>
      <c r="AM27" s="164">
        <v>0</v>
      </c>
      <c r="AN27" s="164">
        <f>'Production Summary'!$N$20</f>
        <v>864</v>
      </c>
      <c r="AO27" s="164">
        <f>'Production Summary'!$M$20</f>
        <v>72</v>
      </c>
      <c r="AP27" s="164">
        <v>0</v>
      </c>
      <c r="AQ27" s="164">
        <f>'Production Summary'!$N$21</f>
        <v>670</v>
      </c>
      <c r="AR27" s="164">
        <f>'Production Summary'!$M$21</f>
        <v>335</v>
      </c>
      <c r="AS27" s="164">
        <v>0</v>
      </c>
      <c r="AT27" s="386">
        <f>'Production Summary'!$N$22</f>
        <v>375</v>
      </c>
      <c r="AU27" s="164">
        <f>'Production Summary'!$N$23</f>
        <v>1050</v>
      </c>
      <c r="AV27" s="164">
        <f>'Production Summary'!$N$25</f>
        <v>300</v>
      </c>
      <c r="AW27" s="164">
        <f>'Production Summary'!$M$25</f>
        <v>25</v>
      </c>
      <c r="AX27" s="164">
        <v>0</v>
      </c>
      <c r="AY27" s="164">
        <f>'Production Summary'!$N$26</f>
        <v>300</v>
      </c>
      <c r="AZ27" s="164">
        <f>'Production Summary'!$M$26</f>
        <v>25</v>
      </c>
      <c r="BA27" s="164">
        <v>0</v>
      </c>
      <c r="BB27" s="164">
        <f>'Production Summary'!$N$28</f>
        <v>777</v>
      </c>
      <c r="BC27" s="164">
        <f>'Production Summary'!$M$28</f>
        <v>12.95</v>
      </c>
      <c r="BD27" s="164">
        <v>0</v>
      </c>
      <c r="BE27" s="164">
        <f>'Production Summary'!$N$29</f>
        <v>612</v>
      </c>
      <c r="BF27" s="164">
        <f>'Production Summary'!$M$29</f>
        <v>51</v>
      </c>
      <c r="BG27" s="164">
        <v>0</v>
      </c>
      <c r="BH27" s="164">
        <f>'Production Summary'!$N$30</f>
        <v>500</v>
      </c>
      <c r="BI27" s="164">
        <f>'Production Summary'!$M$30</f>
        <v>250</v>
      </c>
      <c r="BJ27" s="164">
        <v>0</v>
      </c>
      <c r="BK27" s="386"/>
      <c r="BL27" s="164">
        <f>'Production Summary'!$N$32</f>
        <v>875</v>
      </c>
      <c r="BM27" s="164">
        <f>'Production Summary'!$N$34</f>
        <v>360.59999999999997</v>
      </c>
      <c r="BN27" s="164">
        <f>'Production Summary'!$M$34</f>
        <v>6.01</v>
      </c>
      <c r="BO27" s="164">
        <v>0</v>
      </c>
      <c r="BP27" s="164">
        <f>'Production Summary'!$N$36</f>
        <v>717</v>
      </c>
      <c r="BQ27" s="164">
        <f>'Production Summary'!$M$36</f>
        <v>11.95</v>
      </c>
      <c r="BR27" s="164">
        <v>0</v>
      </c>
      <c r="BS27" s="164">
        <f>'Production Summary'!$N$37</f>
        <v>210</v>
      </c>
      <c r="BT27" s="164">
        <f>'Production Summary'!$M$37</f>
        <v>21</v>
      </c>
      <c r="BU27" s="164">
        <v>0</v>
      </c>
      <c r="BV27" s="164">
        <f>'Production Summary'!$N$38</f>
        <v>280</v>
      </c>
      <c r="BW27" s="164">
        <f>'Production Summary'!$M$38</f>
        <v>28</v>
      </c>
      <c r="BX27" s="164">
        <v>0</v>
      </c>
      <c r="BY27" s="165">
        <f>'Production Summary'!$N$39</f>
        <v>300.38406247988502</v>
      </c>
      <c r="BZ27" s="164">
        <f>'Production Summary'!$M$39</f>
        <v>30.038406247988501</v>
      </c>
      <c r="CA27" s="164">
        <v>0</v>
      </c>
      <c r="CB27" s="164">
        <f>'Production Summary'!$N$40</f>
        <v>131.30000000000001</v>
      </c>
      <c r="CC27" s="164">
        <f>'Production Summary'!$M$40</f>
        <v>13.13</v>
      </c>
      <c r="CD27" s="164">
        <v>0</v>
      </c>
      <c r="CE27" s="164">
        <f>'Production Summary'!$N$42</f>
        <v>1136.3519999999996</v>
      </c>
      <c r="CF27" s="164">
        <f>'Production Summary'!$M$42</f>
        <v>81.167999999999978</v>
      </c>
      <c r="CG27" s="164">
        <v>0</v>
      </c>
      <c r="CH27" s="164">
        <v>0</v>
      </c>
      <c r="CI27" s="164">
        <f>'Production Summary'!$N$43</f>
        <v>184</v>
      </c>
      <c r="CJ27" s="164">
        <v>0</v>
      </c>
      <c r="CK27" s="164">
        <f>'Production Summary'!$N$44</f>
        <v>355</v>
      </c>
      <c r="CL27" s="164">
        <v>0</v>
      </c>
      <c r="CM27" s="375">
        <f>'Production Summary'!$N$45</f>
        <v>1650</v>
      </c>
      <c r="CN27" s="164">
        <f>'Production Summary'!$N$46</f>
        <v>270</v>
      </c>
      <c r="CO27" s="164">
        <f>'Production Summary'!$N$47</f>
        <v>1350</v>
      </c>
      <c r="CP27" s="166"/>
      <c r="CQ27" s="164">
        <f>'Production Summary'!$N$49</f>
        <v>8004.1580041580037</v>
      </c>
      <c r="CR27" s="164">
        <f>'Production Summary'!$M$49</f>
        <v>66.701316701316699</v>
      </c>
      <c r="CS27" s="164">
        <f>'Production Summary'!$N$50</f>
        <v>13331.600831600828</v>
      </c>
      <c r="CT27" s="164">
        <f>'Production Summary'!$M$50</f>
        <v>148.1288981288981</v>
      </c>
      <c r="CU27" s="164">
        <f>'Production Summary'!$N$51</f>
        <v>12785.862785862784</v>
      </c>
      <c r="CV27" s="164">
        <f>'Production Summary'!$M$51</f>
        <v>355.16285516285512</v>
      </c>
      <c r="CW27" s="164">
        <f>'Production Summary'!$N$52</f>
        <v>12629.937629937627</v>
      </c>
      <c r="CX27" s="164">
        <f>'Production Summary'!$M$52</f>
        <v>701.66320166320156</v>
      </c>
      <c r="CY27" s="164">
        <f>'Production Summary'!$N$53</f>
        <v>12396.049896049895</v>
      </c>
      <c r="CZ27" s="164">
        <f>'Production Summary'!$M$53</f>
        <v>688.66943866943859</v>
      </c>
      <c r="DA27" s="164">
        <f>'Production Summary'!$N$54</f>
        <v>13799.376299376298</v>
      </c>
      <c r="DB27" s="164">
        <f>'Production Summary'!$M$54</f>
        <v>766.63201663201653</v>
      </c>
      <c r="DC27" s="328">
        <f>'Production Summary'!$N$60</f>
        <v>12863.825363825363</v>
      </c>
      <c r="DD27" s="328">
        <f>'Production Summary'!$M$60</f>
        <v>714.65696465696465</v>
      </c>
      <c r="DE27" s="164">
        <f>'Production Summary'!$N$59</f>
        <v>11148.648648648648</v>
      </c>
      <c r="DF27" s="328">
        <f>'Production Summary'!$M$59</f>
        <v>619.36936936936934</v>
      </c>
      <c r="DG27" s="164">
        <f>'Production Summary'!$N$55</f>
        <v>13842.68884268884</v>
      </c>
      <c r="DH27" s="164">
        <f>'Production Summary'!$M$55</f>
        <v>3460.67221067221</v>
      </c>
      <c r="DI27" s="164">
        <f>'Production Summary'!$N$56</f>
        <v>13097.713097713096</v>
      </c>
      <c r="DJ27" s="164">
        <f>'Production Summary'!$M$56</f>
        <v>163.72141372141371</v>
      </c>
      <c r="DK27" s="164">
        <f>'Production Summary'!$N$57</f>
        <v>14189.189189189186</v>
      </c>
      <c r="DL27" s="164">
        <f>'Production Summary'!$M$57</f>
        <v>394.14414414414409</v>
      </c>
      <c r="DM27" s="164">
        <f>'Production Summary'!$N$58</f>
        <v>14017.671517671517</v>
      </c>
      <c r="DN27" s="164">
        <f>'Production Summary'!$M$58</f>
        <v>778.75952875952873</v>
      </c>
      <c r="DO27" s="164">
        <f>'Production Summary'!$N$61</f>
        <v>4500</v>
      </c>
      <c r="DP27" s="328">
        <f>'Production Summary'!$M$61</f>
        <v>750</v>
      </c>
      <c r="DQ27" s="164">
        <v>0</v>
      </c>
      <c r="DR27" s="164">
        <f>'Production Summary'!$N$62</f>
        <v>8900</v>
      </c>
      <c r="DS27" s="164">
        <f>'Production Summary'!$N$70</f>
        <v>300</v>
      </c>
      <c r="DT27" s="328">
        <f>'Production Summary'!$M$70</f>
        <v>25</v>
      </c>
      <c r="DU27" s="164">
        <v>0</v>
      </c>
      <c r="DV27" s="164">
        <f>'Production Summary'!$N$71</f>
        <v>150</v>
      </c>
      <c r="DW27" s="164">
        <v>0</v>
      </c>
      <c r="DX27" s="164">
        <f>'Production Summary'!$N$64</f>
        <v>192</v>
      </c>
      <c r="DY27" s="164">
        <v>0</v>
      </c>
      <c r="DZ27" s="391">
        <f>'Production Summary'!$N$65</f>
        <v>384</v>
      </c>
      <c r="EA27" s="164">
        <v>0</v>
      </c>
      <c r="EB27" s="391">
        <f>'Production Summary'!$N$66</f>
        <v>192</v>
      </c>
      <c r="EC27" s="164">
        <v>0</v>
      </c>
      <c r="ED27" s="164">
        <f>'Production Summary'!$N$67</f>
        <v>96</v>
      </c>
      <c r="EE27" s="164">
        <v>0</v>
      </c>
      <c r="EF27" s="164">
        <f>'Production Summary'!$N$68</f>
        <v>96</v>
      </c>
      <c r="EG27" s="164">
        <v>0</v>
      </c>
      <c r="EH27" s="164">
        <f>'Production Summary'!$N$69</f>
        <v>340</v>
      </c>
      <c r="EI27" s="101"/>
      <c r="EJ27" s="3"/>
      <c r="EK27" s="3"/>
      <c r="ER27" s="64" t="s">
        <v>43</v>
      </c>
      <c r="ES27" s="61" t="str">
        <f t="shared" si="0"/>
        <v/>
      </c>
      <c r="ET27" s="24">
        <f t="shared" si="1"/>
        <v>0</v>
      </c>
    </row>
    <row r="28" spans="1:150" ht="15" customHeight="1">
      <c r="A28" t="b">
        <f>C28=Rajnandgaon!C28</f>
        <v>1</v>
      </c>
      <c r="B28" s="60">
        <f t="shared" si="2"/>
        <v>23</v>
      </c>
      <c r="C28" s="61" t="str">
        <f>IF(Rajnandgaon!C28="","",Rajnandgaon!C28)</f>
        <v/>
      </c>
      <c r="D28" s="164">
        <f>'Production Summary'!$N$4</f>
        <v>666</v>
      </c>
      <c r="E28" s="164">
        <f>'Production Summary'!$M$4</f>
        <v>27.75</v>
      </c>
      <c r="F28" s="164">
        <v>0</v>
      </c>
      <c r="G28" s="164">
        <f>'Production Summary'!$N$5</f>
        <v>666</v>
      </c>
      <c r="H28" s="164">
        <f>'Production Summary'!$M$5</f>
        <v>27.75</v>
      </c>
      <c r="I28" s="164">
        <v>0</v>
      </c>
      <c r="J28" s="164">
        <f>'Production Summary'!$N$6</f>
        <v>200</v>
      </c>
      <c r="K28" s="328">
        <f>'Production Summary'!$M$6</f>
        <v>7.5</v>
      </c>
      <c r="L28" s="164">
        <v>0</v>
      </c>
      <c r="M28" s="365">
        <f>'Production Summary'!$N$7</f>
        <v>612.72</v>
      </c>
      <c r="N28" s="367">
        <f>'Production Summary'!$M$7</f>
        <v>25.53</v>
      </c>
      <c r="O28" s="164">
        <v>0</v>
      </c>
      <c r="P28" s="164">
        <f>'Production Summary'!$N$8</f>
        <v>780</v>
      </c>
      <c r="Q28" s="164">
        <f>'Production Summary'!$M$8</f>
        <v>65</v>
      </c>
      <c r="R28" s="164">
        <v>0</v>
      </c>
      <c r="S28" s="164">
        <f>'Production Summary'!$N$9</f>
        <v>720</v>
      </c>
      <c r="T28" s="164">
        <f>'Production Summary'!$M$9</f>
        <v>60</v>
      </c>
      <c r="U28" s="164">
        <v>0</v>
      </c>
      <c r="V28" s="164">
        <f>'Production Summary'!$N$10</f>
        <v>876</v>
      </c>
      <c r="W28" s="164">
        <f>'Production Summary'!$M$10</f>
        <v>73</v>
      </c>
      <c r="X28" s="164">
        <v>0</v>
      </c>
      <c r="Y28" s="164">
        <f>'Production Summary'!$N$14</f>
        <v>177</v>
      </c>
      <c r="Z28" s="328">
        <f>'Production Summary'!$M$14</f>
        <v>14.75</v>
      </c>
      <c r="AA28" s="164">
        <v>0</v>
      </c>
      <c r="AB28" s="164">
        <f>'Production Summary'!$N$15</f>
        <v>126</v>
      </c>
      <c r="AC28" s="164">
        <f>'Production Summary'!$M$15</f>
        <v>21</v>
      </c>
      <c r="AD28" s="164">
        <v>0</v>
      </c>
      <c r="AE28" s="164">
        <f>'Production Summary'!$N$16</f>
        <v>252</v>
      </c>
      <c r="AF28" s="164">
        <f>'Production Summary'!$M$16</f>
        <v>21</v>
      </c>
      <c r="AG28" s="164">
        <v>0</v>
      </c>
      <c r="AH28" s="164">
        <f>'Production Summary'!$N$18</f>
        <v>1035</v>
      </c>
      <c r="AI28" s="164">
        <f>'Production Summary'!$M$18</f>
        <v>17.25</v>
      </c>
      <c r="AJ28" s="164">
        <v>0</v>
      </c>
      <c r="AK28" s="164">
        <f>'Production Summary'!$N$19</f>
        <v>870</v>
      </c>
      <c r="AL28" s="164">
        <f>'Production Summary'!$M$19</f>
        <v>29</v>
      </c>
      <c r="AM28" s="164">
        <v>0</v>
      </c>
      <c r="AN28" s="164">
        <f>'Production Summary'!$N$20</f>
        <v>864</v>
      </c>
      <c r="AO28" s="164">
        <f>'Production Summary'!$M$20</f>
        <v>72</v>
      </c>
      <c r="AP28" s="164">
        <v>0</v>
      </c>
      <c r="AQ28" s="164">
        <f>'Production Summary'!$N$21</f>
        <v>670</v>
      </c>
      <c r="AR28" s="164">
        <f>'Production Summary'!$M$21</f>
        <v>335</v>
      </c>
      <c r="AS28" s="164">
        <v>0</v>
      </c>
      <c r="AT28" s="386">
        <f>'Production Summary'!$N$22</f>
        <v>375</v>
      </c>
      <c r="AU28" s="164">
        <f>'Production Summary'!$N$23</f>
        <v>1050</v>
      </c>
      <c r="AV28" s="164">
        <f>'Production Summary'!$N$25</f>
        <v>300</v>
      </c>
      <c r="AW28" s="164">
        <f>'Production Summary'!$M$25</f>
        <v>25</v>
      </c>
      <c r="AX28" s="164">
        <v>0</v>
      </c>
      <c r="AY28" s="164">
        <f>'Production Summary'!$N$26</f>
        <v>300</v>
      </c>
      <c r="AZ28" s="164">
        <f>'Production Summary'!$M$26</f>
        <v>25</v>
      </c>
      <c r="BA28" s="164">
        <v>0</v>
      </c>
      <c r="BB28" s="164">
        <f>'Production Summary'!$N$28</f>
        <v>777</v>
      </c>
      <c r="BC28" s="164">
        <f>'Production Summary'!$M$28</f>
        <v>12.95</v>
      </c>
      <c r="BD28" s="164">
        <v>0</v>
      </c>
      <c r="BE28" s="164">
        <f>'Production Summary'!$N$29</f>
        <v>612</v>
      </c>
      <c r="BF28" s="164">
        <f>'Production Summary'!$M$29</f>
        <v>51</v>
      </c>
      <c r="BG28" s="164">
        <v>0</v>
      </c>
      <c r="BH28" s="164">
        <f>'Production Summary'!$N$30</f>
        <v>500</v>
      </c>
      <c r="BI28" s="164">
        <f>'Production Summary'!$M$30</f>
        <v>250</v>
      </c>
      <c r="BJ28" s="164">
        <v>0</v>
      </c>
      <c r="BK28" s="386"/>
      <c r="BL28" s="164">
        <f>'Production Summary'!$N$32</f>
        <v>875</v>
      </c>
      <c r="BM28" s="164">
        <f>'Production Summary'!$N$34</f>
        <v>360.59999999999997</v>
      </c>
      <c r="BN28" s="164">
        <f>'Production Summary'!$M$34</f>
        <v>6.01</v>
      </c>
      <c r="BO28" s="164">
        <v>0</v>
      </c>
      <c r="BP28" s="164">
        <f>'Production Summary'!$N$36</f>
        <v>717</v>
      </c>
      <c r="BQ28" s="164">
        <f>'Production Summary'!$M$36</f>
        <v>11.95</v>
      </c>
      <c r="BR28" s="164">
        <v>0</v>
      </c>
      <c r="BS28" s="164">
        <f>'Production Summary'!$N$37</f>
        <v>210</v>
      </c>
      <c r="BT28" s="164">
        <f>'Production Summary'!$M$37</f>
        <v>21</v>
      </c>
      <c r="BU28" s="164">
        <v>0</v>
      </c>
      <c r="BV28" s="164">
        <f>'Production Summary'!$N$38</f>
        <v>280</v>
      </c>
      <c r="BW28" s="164">
        <f>'Production Summary'!$M$38</f>
        <v>28</v>
      </c>
      <c r="BX28" s="164">
        <v>0</v>
      </c>
      <c r="BY28" s="165">
        <f>'Production Summary'!$N$39</f>
        <v>300.38406247988502</v>
      </c>
      <c r="BZ28" s="164">
        <f>'Production Summary'!$M$39</f>
        <v>30.038406247988501</v>
      </c>
      <c r="CA28" s="164">
        <v>0</v>
      </c>
      <c r="CB28" s="164">
        <f>'Production Summary'!$N$40</f>
        <v>131.30000000000001</v>
      </c>
      <c r="CC28" s="164">
        <f>'Production Summary'!$M$40</f>
        <v>13.13</v>
      </c>
      <c r="CD28" s="164">
        <v>0</v>
      </c>
      <c r="CE28" s="164">
        <f>'Production Summary'!$N$42</f>
        <v>1136.3519999999996</v>
      </c>
      <c r="CF28" s="164">
        <f>'Production Summary'!$M$42</f>
        <v>81.167999999999978</v>
      </c>
      <c r="CG28" s="164">
        <v>0</v>
      </c>
      <c r="CH28" s="164">
        <v>0</v>
      </c>
      <c r="CI28" s="164">
        <f>'Production Summary'!$N$43</f>
        <v>184</v>
      </c>
      <c r="CJ28" s="164">
        <v>0</v>
      </c>
      <c r="CK28" s="164">
        <f>'Production Summary'!$N$44</f>
        <v>355</v>
      </c>
      <c r="CL28" s="164">
        <v>0</v>
      </c>
      <c r="CM28" s="375">
        <f>'Production Summary'!$N$45</f>
        <v>1650</v>
      </c>
      <c r="CN28" s="164">
        <f>'Production Summary'!$N$46</f>
        <v>270</v>
      </c>
      <c r="CO28" s="164">
        <f>'Production Summary'!$N$47</f>
        <v>1350</v>
      </c>
      <c r="CP28" s="166"/>
      <c r="CQ28" s="164">
        <f>'Production Summary'!$N$49</f>
        <v>8004.1580041580037</v>
      </c>
      <c r="CR28" s="164">
        <f>'Production Summary'!$M$49</f>
        <v>66.701316701316699</v>
      </c>
      <c r="CS28" s="164">
        <f>'Production Summary'!$N$50</f>
        <v>13331.600831600828</v>
      </c>
      <c r="CT28" s="164">
        <f>'Production Summary'!$M$50</f>
        <v>148.1288981288981</v>
      </c>
      <c r="CU28" s="164">
        <f>'Production Summary'!$N$51</f>
        <v>12785.862785862784</v>
      </c>
      <c r="CV28" s="164">
        <f>'Production Summary'!$M$51</f>
        <v>355.16285516285512</v>
      </c>
      <c r="CW28" s="164">
        <f>'Production Summary'!$N$52</f>
        <v>12629.937629937627</v>
      </c>
      <c r="CX28" s="164">
        <f>'Production Summary'!$M$52</f>
        <v>701.66320166320156</v>
      </c>
      <c r="CY28" s="164">
        <f>'Production Summary'!$N$53</f>
        <v>12396.049896049895</v>
      </c>
      <c r="CZ28" s="164">
        <f>'Production Summary'!$M$53</f>
        <v>688.66943866943859</v>
      </c>
      <c r="DA28" s="164">
        <f>'Production Summary'!$N$54</f>
        <v>13799.376299376298</v>
      </c>
      <c r="DB28" s="164">
        <f>'Production Summary'!$M$54</f>
        <v>766.63201663201653</v>
      </c>
      <c r="DC28" s="328">
        <f>'Production Summary'!$N$60</f>
        <v>12863.825363825363</v>
      </c>
      <c r="DD28" s="328">
        <f>'Production Summary'!$M$60</f>
        <v>714.65696465696465</v>
      </c>
      <c r="DE28" s="164">
        <f>'Production Summary'!$N$59</f>
        <v>11148.648648648648</v>
      </c>
      <c r="DF28" s="328">
        <f>'Production Summary'!$M$59</f>
        <v>619.36936936936934</v>
      </c>
      <c r="DG28" s="164">
        <f>'Production Summary'!$N$55</f>
        <v>13842.68884268884</v>
      </c>
      <c r="DH28" s="164">
        <f>'Production Summary'!$M$55</f>
        <v>3460.67221067221</v>
      </c>
      <c r="DI28" s="164">
        <f>'Production Summary'!$N$56</f>
        <v>13097.713097713096</v>
      </c>
      <c r="DJ28" s="164">
        <f>'Production Summary'!$M$56</f>
        <v>163.72141372141371</v>
      </c>
      <c r="DK28" s="164">
        <f>'Production Summary'!$N$57</f>
        <v>14189.189189189186</v>
      </c>
      <c r="DL28" s="164">
        <f>'Production Summary'!$M$57</f>
        <v>394.14414414414409</v>
      </c>
      <c r="DM28" s="164">
        <f>'Production Summary'!$N$58</f>
        <v>14017.671517671517</v>
      </c>
      <c r="DN28" s="164">
        <f>'Production Summary'!$M$58</f>
        <v>778.75952875952873</v>
      </c>
      <c r="DO28" s="164">
        <f>'Production Summary'!$N$61</f>
        <v>4500</v>
      </c>
      <c r="DP28" s="328">
        <f>'Production Summary'!$M$61</f>
        <v>750</v>
      </c>
      <c r="DQ28" s="164">
        <v>0</v>
      </c>
      <c r="DR28" s="164">
        <f>'Production Summary'!$N$62</f>
        <v>8900</v>
      </c>
      <c r="DS28" s="164">
        <f>'Production Summary'!$N$70</f>
        <v>300</v>
      </c>
      <c r="DT28" s="328">
        <f>'Production Summary'!$M$70</f>
        <v>25</v>
      </c>
      <c r="DU28" s="164">
        <v>0</v>
      </c>
      <c r="DV28" s="164">
        <f>'Production Summary'!$N$71</f>
        <v>150</v>
      </c>
      <c r="DW28" s="164">
        <v>0</v>
      </c>
      <c r="DX28" s="164">
        <f>'Production Summary'!$N$64</f>
        <v>192</v>
      </c>
      <c r="DY28" s="164">
        <v>0</v>
      </c>
      <c r="DZ28" s="391">
        <f>'Production Summary'!$N$65</f>
        <v>384</v>
      </c>
      <c r="EA28" s="164">
        <v>0</v>
      </c>
      <c r="EB28" s="391">
        <f>'Production Summary'!$N$66</f>
        <v>192</v>
      </c>
      <c r="EC28" s="164">
        <v>0</v>
      </c>
      <c r="ED28" s="164">
        <f>'Production Summary'!$N$67</f>
        <v>96</v>
      </c>
      <c r="EE28" s="164">
        <v>0</v>
      </c>
      <c r="EF28" s="164">
        <f>'Production Summary'!$N$68</f>
        <v>96</v>
      </c>
      <c r="EG28" s="164">
        <v>0</v>
      </c>
      <c r="EH28" s="164">
        <f>'Production Summary'!$N$69</f>
        <v>340</v>
      </c>
      <c r="EI28" s="101"/>
      <c r="EJ28" s="3"/>
      <c r="EK28" s="3"/>
      <c r="ER28" s="64" t="s">
        <v>44</v>
      </c>
      <c r="ES28" s="61" t="str">
        <f t="shared" si="0"/>
        <v/>
      </c>
      <c r="ET28" s="24">
        <f t="shared" si="1"/>
        <v>0</v>
      </c>
    </row>
    <row r="29" spans="1:150" ht="15" customHeight="1">
      <c r="A29" t="b">
        <f>C29=Rajnandgaon!C29</f>
        <v>1</v>
      </c>
      <c r="B29" s="60">
        <f t="shared" si="2"/>
        <v>24</v>
      </c>
      <c r="C29" s="61" t="str">
        <f>IF(Rajnandgaon!C29="","",Rajnandgaon!C29)</f>
        <v/>
      </c>
      <c r="D29" s="164">
        <f>'Production Summary'!$N$4</f>
        <v>666</v>
      </c>
      <c r="E29" s="164">
        <f>'Production Summary'!$M$4</f>
        <v>27.75</v>
      </c>
      <c r="F29" s="164">
        <v>0</v>
      </c>
      <c r="G29" s="164">
        <f>'Production Summary'!$N$5</f>
        <v>666</v>
      </c>
      <c r="H29" s="164">
        <f>'Production Summary'!$M$5</f>
        <v>27.75</v>
      </c>
      <c r="I29" s="164">
        <v>0</v>
      </c>
      <c r="J29" s="164">
        <f>'Production Summary'!$N$6</f>
        <v>200</v>
      </c>
      <c r="K29" s="328">
        <f>'Production Summary'!$M$6</f>
        <v>7.5</v>
      </c>
      <c r="L29" s="164">
        <v>0</v>
      </c>
      <c r="M29" s="365">
        <f>'Production Summary'!$N$7</f>
        <v>612.72</v>
      </c>
      <c r="N29" s="367">
        <f>'Production Summary'!$M$7</f>
        <v>25.53</v>
      </c>
      <c r="O29" s="164">
        <v>0</v>
      </c>
      <c r="P29" s="164">
        <f>'Production Summary'!$N$8</f>
        <v>780</v>
      </c>
      <c r="Q29" s="164">
        <f>'Production Summary'!$M$8</f>
        <v>65</v>
      </c>
      <c r="R29" s="164">
        <v>0</v>
      </c>
      <c r="S29" s="164">
        <f>'Production Summary'!$N$9</f>
        <v>720</v>
      </c>
      <c r="T29" s="164">
        <f>'Production Summary'!$M$9</f>
        <v>60</v>
      </c>
      <c r="U29" s="164">
        <v>0</v>
      </c>
      <c r="V29" s="164">
        <f>'Production Summary'!$N$10</f>
        <v>876</v>
      </c>
      <c r="W29" s="164">
        <f>'Production Summary'!$M$10</f>
        <v>73</v>
      </c>
      <c r="X29" s="164">
        <v>0</v>
      </c>
      <c r="Y29" s="164">
        <f>'Production Summary'!$N$14</f>
        <v>177</v>
      </c>
      <c r="Z29" s="328">
        <f>'Production Summary'!$M$14</f>
        <v>14.75</v>
      </c>
      <c r="AA29" s="164">
        <v>0</v>
      </c>
      <c r="AB29" s="164">
        <f>'Production Summary'!$N$15</f>
        <v>126</v>
      </c>
      <c r="AC29" s="164">
        <f>'Production Summary'!$M$15</f>
        <v>21</v>
      </c>
      <c r="AD29" s="164">
        <v>0</v>
      </c>
      <c r="AE29" s="164">
        <f>'Production Summary'!$N$16</f>
        <v>252</v>
      </c>
      <c r="AF29" s="164">
        <f>'Production Summary'!$M$16</f>
        <v>21</v>
      </c>
      <c r="AG29" s="164">
        <v>0</v>
      </c>
      <c r="AH29" s="164">
        <f>'Production Summary'!$N$18</f>
        <v>1035</v>
      </c>
      <c r="AI29" s="164">
        <f>'Production Summary'!$M$18</f>
        <v>17.25</v>
      </c>
      <c r="AJ29" s="164">
        <v>0</v>
      </c>
      <c r="AK29" s="164">
        <f>'Production Summary'!$N$19</f>
        <v>870</v>
      </c>
      <c r="AL29" s="164">
        <f>'Production Summary'!$M$19</f>
        <v>29</v>
      </c>
      <c r="AM29" s="164">
        <v>0</v>
      </c>
      <c r="AN29" s="164">
        <f>'Production Summary'!$N$20</f>
        <v>864</v>
      </c>
      <c r="AO29" s="164">
        <f>'Production Summary'!$M$20</f>
        <v>72</v>
      </c>
      <c r="AP29" s="164">
        <v>0</v>
      </c>
      <c r="AQ29" s="164">
        <f>'Production Summary'!$N$21</f>
        <v>670</v>
      </c>
      <c r="AR29" s="164">
        <f>'Production Summary'!$M$21</f>
        <v>335</v>
      </c>
      <c r="AS29" s="164">
        <v>0</v>
      </c>
      <c r="AT29" s="386">
        <f>'Production Summary'!$N$22</f>
        <v>375</v>
      </c>
      <c r="AU29" s="164">
        <f>'Production Summary'!$N$23</f>
        <v>1050</v>
      </c>
      <c r="AV29" s="164">
        <f>'Production Summary'!$N$25</f>
        <v>300</v>
      </c>
      <c r="AW29" s="164">
        <f>'Production Summary'!$M$25</f>
        <v>25</v>
      </c>
      <c r="AX29" s="164">
        <v>0</v>
      </c>
      <c r="AY29" s="164">
        <f>'Production Summary'!$N$26</f>
        <v>300</v>
      </c>
      <c r="AZ29" s="164">
        <f>'Production Summary'!$M$26</f>
        <v>25</v>
      </c>
      <c r="BA29" s="164">
        <v>0</v>
      </c>
      <c r="BB29" s="164">
        <f>'Production Summary'!$N$28</f>
        <v>777</v>
      </c>
      <c r="BC29" s="164">
        <f>'Production Summary'!$M$28</f>
        <v>12.95</v>
      </c>
      <c r="BD29" s="164">
        <v>0</v>
      </c>
      <c r="BE29" s="164">
        <f>'Production Summary'!$N$29</f>
        <v>612</v>
      </c>
      <c r="BF29" s="164">
        <f>'Production Summary'!$M$29</f>
        <v>51</v>
      </c>
      <c r="BG29" s="164">
        <v>0</v>
      </c>
      <c r="BH29" s="164">
        <f>'Production Summary'!$N$30</f>
        <v>500</v>
      </c>
      <c r="BI29" s="164">
        <f>'Production Summary'!$M$30</f>
        <v>250</v>
      </c>
      <c r="BJ29" s="164">
        <v>0</v>
      </c>
      <c r="BK29" s="386"/>
      <c r="BL29" s="164">
        <f>'Production Summary'!$N$32</f>
        <v>875</v>
      </c>
      <c r="BM29" s="164">
        <f>'Production Summary'!$N$34</f>
        <v>360.59999999999997</v>
      </c>
      <c r="BN29" s="164">
        <f>'Production Summary'!$M$34</f>
        <v>6.01</v>
      </c>
      <c r="BO29" s="164">
        <v>0</v>
      </c>
      <c r="BP29" s="164">
        <f>'Production Summary'!$N$36</f>
        <v>717</v>
      </c>
      <c r="BQ29" s="164">
        <f>'Production Summary'!$M$36</f>
        <v>11.95</v>
      </c>
      <c r="BR29" s="164">
        <v>0</v>
      </c>
      <c r="BS29" s="164">
        <f>'Production Summary'!$N$37</f>
        <v>210</v>
      </c>
      <c r="BT29" s="164">
        <f>'Production Summary'!$M$37</f>
        <v>21</v>
      </c>
      <c r="BU29" s="164">
        <v>0</v>
      </c>
      <c r="BV29" s="164">
        <f>'Production Summary'!$N$38</f>
        <v>280</v>
      </c>
      <c r="BW29" s="164">
        <f>'Production Summary'!$M$38</f>
        <v>28</v>
      </c>
      <c r="BX29" s="164">
        <v>0</v>
      </c>
      <c r="BY29" s="165">
        <f>'Production Summary'!$N$39</f>
        <v>300.38406247988502</v>
      </c>
      <c r="BZ29" s="164">
        <f>'Production Summary'!$M$39</f>
        <v>30.038406247988501</v>
      </c>
      <c r="CA29" s="164">
        <v>0</v>
      </c>
      <c r="CB29" s="164">
        <f>'Production Summary'!$N$40</f>
        <v>131.30000000000001</v>
      </c>
      <c r="CC29" s="164">
        <f>'Production Summary'!$M$40</f>
        <v>13.13</v>
      </c>
      <c r="CD29" s="164">
        <v>0</v>
      </c>
      <c r="CE29" s="164">
        <f>'Production Summary'!$N$42</f>
        <v>1136.3519999999996</v>
      </c>
      <c r="CF29" s="164">
        <f>'Production Summary'!$M$42</f>
        <v>81.167999999999978</v>
      </c>
      <c r="CG29" s="164">
        <v>0</v>
      </c>
      <c r="CH29" s="164">
        <v>0</v>
      </c>
      <c r="CI29" s="164">
        <f>'Production Summary'!$N$43</f>
        <v>184</v>
      </c>
      <c r="CJ29" s="164">
        <v>0</v>
      </c>
      <c r="CK29" s="164">
        <f>'Production Summary'!$N$44</f>
        <v>355</v>
      </c>
      <c r="CL29" s="164">
        <v>0</v>
      </c>
      <c r="CM29" s="375">
        <f>'Production Summary'!$N$45</f>
        <v>1650</v>
      </c>
      <c r="CN29" s="164">
        <f>'Production Summary'!$N$46</f>
        <v>270</v>
      </c>
      <c r="CO29" s="164">
        <f>'Production Summary'!$N$47</f>
        <v>1350</v>
      </c>
      <c r="CP29" s="166"/>
      <c r="CQ29" s="164">
        <f>'Production Summary'!$N$49</f>
        <v>8004.1580041580037</v>
      </c>
      <c r="CR29" s="164">
        <f>'Production Summary'!$M$49</f>
        <v>66.701316701316699</v>
      </c>
      <c r="CS29" s="164">
        <f>'Production Summary'!$N$50</f>
        <v>13331.600831600828</v>
      </c>
      <c r="CT29" s="164">
        <f>'Production Summary'!$M$50</f>
        <v>148.1288981288981</v>
      </c>
      <c r="CU29" s="164">
        <f>'Production Summary'!$N$51</f>
        <v>12785.862785862784</v>
      </c>
      <c r="CV29" s="164">
        <f>'Production Summary'!$M$51</f>
        <v>355.16285516285512</v>
      </c>
      <c r="CW29" s="164">
        <f>'Production Summary'!$N$52</f>
        <v>12629.937629937627</v>
      </c>
      <c r="CX29" s="164">
        <f>'Production Summary'!$M$52</f>
        <v>701.66320166320156</v>
      </c>
      <c r="CY29" s="164">
        <f>'Production Summary'!$N$53</f>
        <v>12396.049896049895</v>
      </c>
      <c r="CZ29" s="164">
        <f>'Production Summary'!$M$53</f>
        <v>688.66943866943859</v>
      </c>
      <c r="DA29" s="164">
        <f>'Production Summary'!$N$54</f>
        <v>13799.376299376298</v>
      </c>
      <c r="DB29" s="164">
        <f>'Production Summary'!$M$54</f>
        <v>766.63201663201653</v>
      </c>
      <c r="DC29" s="328">
        <f>'Production Summary'!$N$60</f>
        <v>12863.825363825363</v>
      </c>
      <c r="DD29" s="328">
        <f>'Production Summary'!$M$60</f>
        <v>714.65696465696465</v>
      </c>
      <c r="DE29" s="164">
        <f>'Production Summary'!$N$59</f>
        <v>11148.648648648648</v>
      </c>
      <c r="DF29" s="328">
        <f>'Production Summary'!$M$59</f>
        <v>619.36936936936934</v>
      </c>
      <c r="DG29" s="164">
        <f>'Production Summary'!$N$55</f>
        <v>13842.68884268884</v>
      </c>
      <c r="DH29" s="164">
        <f>'Production Summary'!$M$55</f>
        <v>3460.67221067221</v>
      </c>
      <c r="DI29" s="164">
        <f>'Production Summary'!$N$56</f>
        <v>13097.713097713096</v>
      </c>
      <c r="DJ29" s="164">
        <f>'Production Summary'!$M$56</f>
        <v>163.72141372141371</v>
      </c>
      <c r="DK29" s="164">
        <f>'Production Summary'!$N$57</f>
        <v>14189.189189189186</v>
      </c>
      <c r="DL29" s="164">
        <f>'Production Summary'!$M$57</f>
        <v>394.14414414414409</v>
      </c>
      <c r="DM29" s="164">
        <f>'Production Summary'!$N$58</f>
        <v>14017.671517671517</v>
      </c>
      <c r="DN29" s="164">
        <f>'Production Summary'!$M$58</f>
        <v>778.75952875952873</v>
      </c>
      <c r="DO29" s="164">
        <f>'Production Summary'!$N$61</f>
        <v>4500</v>
      </c>
      <c r="DP29" s="328">
        <f>'Production Summary'!$M$61</f>
        <v>750</v>
      </c>
      <c r="DQ29" s="164">
        <v>0</v>
      </c>
      <c r="DR29" s="164">
        <f>'Production Summary'!$N$62</f>
        <v>8900</v>
      </c>
      <c r="DS29" s="164">
        <f>'Production Summary'!$N$70</f>
        <v>300</v>
      </c>
      <c r="DT29" s="328">
        <f>'Production Summary'!$M$70</f>
        <v>25</v>
      </c>
      <c r="DU29" s="164">
        <v>0</v>
      </c>
      <c r="DV29" s="164">
        <f>'Production Summary'!$N$71</f>
        <v>150</v>
      </c>
      <c r="DW29" s="164">
        <v>0</v>
      </c>
      <c r="DX29" s="164">
        <f>'Production Summary'!$N$64</f>
        <v>192</v>
      </c>
      <c r="DY29" s="164">
        <v>0</v>
      </c>
      <c r="DZ29" s="391">
        <f>'Production Summary'!$N$65</f>
        <v>384</v>
      </c>
      <c r="EA29" s="164">
        <v>0</v>
      </c>
      <c r="EB29" s="391">
        <f>'Production Summary'!$N$66</f>
        <v>192</v>
      </c>
      <c r="EC29" s="164">
        <v>0</v>
      </c>
      <c r="ED29" s="164">
        <f>'Production Summary'!$N$67</f>
        <v>96</v>
      </c>
      <c r="EE29" s="164">
        <v>0</v>
      </c>
      <c r="EF29" s="164">
        <f>'Production Summary'!$N$68</f>
        <v>96</v>
      </c>
      <c r="EG29" s="164">
        <v>0</v>
      </c>
      <c r="EH29" s="164">
        <f>'Production Summary'!$N$69</f>
        <v>340</v>
      </c>
      <c r="EI29" s="101"/>
      <c r="EJ29" s="3"/>
      <c r="EK29" s="3"/>
      <c r="ER29" s="64" t="s">
        <v>45</v>
      </c>
      <c r="ES29" s="61" t="str">
        <f t="shared" si="0"/>
        <v/>
      </c>
      <c r="ET29" s="24">
        <f t="shared" si="1"/>
        <v>0</v>
      </c>
    </row>
    <row r="30" spans="1:150" ht="15" customHeight="1">
      <c r="A30" t="b">
        <f>C30=Rajnandgaon!C30</f>
        <v>1</v>
      </c>
      <c r="B30" s="60">
        <f t="shared" si="2"/>
        <v>25</v>
      </c>
      <c r="C30" s="61" t="str">
        <f>IF(Rajnandgaon!C30="","",Rajnandgaon!C30)</f>
        <v/>
      </c>
      <c r="D30" s="164">
        <f>'Production Summary'!$N$4</f>
        <v>666</v>
      </c>
      <c r="E30" s="164">
        <f>'Production Summary'!$M$4</f>
        <v>27.75</v>
      </c>
      <c r="F30" s="164">
        <v>0</v>
      </c>
      <c r="G30" s="164">
        <f>'Production Summary'!$N$5</f>
        <v>666</v>
      </c>
      <c r="H30" s="164">
        <f>'Production Summary'!$M$5</f>
        <v>27.75</v>
      </c>
      <c r="I30" s="164">
        <v>0</v>
      </c>
      <c r="J30" s="164">
        <f>'Production Summary'!$N$6</f>
        <v>200</v>
      </c>
      <c r="K30" s="328">
        <f>'Production Summary'!$M$6</f>
        <v>7.5</v>
      </c>
      <c r="L30" s="164">
        <v>0</v>
      </c>
      <c r="M30" s="365">
        <f>'Production Summary'!$N$7</f>
        <v>612.72</v>
      </c>
      <c r="N30" s="367">
        <f>'Production Summary'!$M$7</f>
        <v>25.53</v>
      </c>
      <c r="O30" s="164">
        <v>0</v>
      </c>
      <c r="P30" s="164">
        <f>'Production Summary'!$N$8</f>
        <v>780</v>
      </c>
      <c r="Q30" s="164">
        <f>'Production Summary'!$M$8</f>
        <v>65</v>
      </c>
      <c r="R30" s="164">
        <v>0</v>
      </c>
      <c r="S30" s="164">
        <f>'Production Summary'!$N$9</f>
        <v>720</v>
      </c>
      <c r="T30" s="164">
        <f>'Production Summary'!$M$9</f>
        <v>60</v>
      </c>
      <c r="U30" s="164">
        <v>0</v>
      </c>
      <c r="V30" s="164">
        <f>'Production Summary'!$N$10</f>
        <v>876</v>
      </c>
      <c r="W30" s="164">
        <f>'Production Summary'!$M$10</f>
        <v>73</v>
      </c>
      <c r="X30" s="164">
        <v>0</v>
      </c>
      <c r="Y30" s="164">
        <f>'Production Summary'!$N$14</f>
        <v>177</v>
      </c>
      <c r="Z30" s="328">
        <f>'Production Summary'!$M$14</f>
        <v>14.75</v>
      </c>
      <c r="AA30" s="164">
        <v>0</v>
      </c>
      <c r="AB30" s="164">
        <f>'Production Summary'!$N$15</f>
        <v>126</v>
      </c>
      <c r="AC30" s="164">
        <f>'Production Summary'!$M$15</f>
        <v>21</v>
      </c>
      <c r="AD30" s="164">
        <v>0</v>
      </c>
      <c r="AE30" s="164">
        <f>'Production Summary'!$N$16</f>
        <v>252</v>
      </c>
      <c r="AF30" s="164">
        <f>'Production Summary'!$M$16</f>
        <v>21</v>
      </c>
      <c r="AG30" s="164">
        <v>0</v>
      </c>
      <c r="AH30" s="164">
        <f>'Production Summary'!$N$18</f>
        <v>1035</v>
      </c>
      <c r="AI30" s="164">
        <f>'Production Summary'!$M$18</f>
        <v>17.25</v>
      </c>
      <c r="AJ30" s="164">
        <v>0</v>
      </c>
      <c r="AK30" s="164">
        <f>'Production Summary'!$N$19</f>
        <v>870</v>
      </c>
      <c r="AL30" s="164">
        <f>'Production Summary'!$M$19</f>
        <v>29</v>
      </c>
      <c r="AM30" s="164">
        <v>0</v>
      </c>
      <c r="AN30" s="164">
        <f>'Production Summary'!$N$20</f>
        <v>864</v>
      </c>
      <c r="AO30" s="164">
        <f>'Production Summary'!$M$20</f>
        <v>72</v>
      </c>
      <c r="AP30" s="164">
        <v>0</v>
      </c>
      <c r="AQ30" s="164">
        <f>'Production Summary'!$N$21</f>
        <v>670</v>
      </c>
      <c r="AR30" s="164">
        <f>'Production Summary'!$M$21</f>
        <v>335</v>
      </c>
      <c r="AS30" s="164">
        <v>0</v>
      </c>
      <c r="AT30" s="386">
        <f>'Production Summary'!$N$22</f>
        <v>375</v>
      </c>
      <c r="AU30" s="164">
        <f>'Production Summary'!$N$23</f>
        <v>1050</v>
      </c>
      <c r="AV30" s="164">
        <f>'Production Summary'!$N$25</f>
        <v>300</v>
      </c>
      <c r="AW30" s="164">
        <f>'Production Summary'!$M$25</f>
        <v>25</v>
      </c>
      <c r="AX30" s="164">
        <v>0</v>
      </c>
      <c r="AY30" s="164">
        <f>'Production Summary'!$N$26</f>
        <v>300</v>
      </c>
      <c r="AZ30" s="164">
        <f>'Production Summary'!$M$26</f>
        <v>25</v>
      </c>
      <c r="BA30" s="164">
        <v>0</v>
      </c>
      <c r="BB30" s="164">
        <f>'Production Summary'!$N$28</f>
        <v>777</v>
      </c>
      <c r="BC30" s="164">
        <f>'Production Summary'!$M$28</f>
        <v>12.95</v>
      </c>
      <c r="BD30" s="164">
        <v>0</v>
      </c>
      <c r="BE30" s="164">
        <f>'Production Summary'!$N$29</f>
        <v>612</v>
      </c>
      <c r="BF30" s="164">
        <f>'Production Summary'!$M$29</f>
        <v>51</v>
      </c>
      <c r="BG30" s="164">
        <v>0</v>
      </c>
      <c r="BH30" s="164">
        <f>'Production Summary'!$N$30</f>
        <v>500</v>
      </c>
      <c r="BI30" s="164">
        <f>'Production Summary'!$M$30</f>
        <v>250</v>
      </c>
      <c r="BJ30" s="164">
        <v>0</v>
      </c>
      <c r="BK30" s="386"/>
      <c r="BL30" s="164">
        <f>'Production Summary'!$N$32</f>
        <v>875</v>
      </c>
      <c r="BM30" s="164">
        <f>'Production Summary'!$N$34</f>
        <v>360.59999999999997</v>
      </c>
      <c r="BN30" s="164">
        <f>'Production Summary'!$M$34</f>
        <v>6.01</v>
      </c>
      <c r="BO30" s="164">
        <v>0</v>
      </c>
      <c r="BP30" s="164">
        <f>'Production Summary'!$N$36</f>
        <v>717</v>
      </c>
      <c r="BQ30" s="164">
        <f>'Production Summary'!$M$36</f>
        <v>11.95</v>
      </c>
      <c r="BR30" s="164">
        <v>0</v>
      </c>
      <c r="BS30" s="164">
        <f>'Production Summary'!$N$37</f>
        <v>210</v>
      </c>
      <c r="BT30" s="164">
        <f>'Production Summary'!$M$37</f>
        <v>21</v>
      </c>
      <c r="BU30" s="164">
        <v>0</v>
      </c>
      <c r="BV30" s="164">
        <f>'Production Summary'!$N$38</f>
        <v>280</v>
      </c>
      <c r="BW30" s="164">
        <f>'Production Summary'!$M$38</f>
        <v>28</v>
      </c>
      <c r="BX30" s="164">
        <v>0</v>
      </c>
      <c r="BY30" s="165">
        <f>'Production Summary'!$N$39</f>
        <v>300.38406247988502</v>
      </c>
      <c r="BZ30" s="164">
        <f>'Production Summary'!$M$39</f>
        <v>30.038406247988501</v>
      </c>
      <c r="CA30" s="164">
        <v>0</v>
      </c>
      <c r="CB30" s="164">
        <f>'Production Summary'!$N$40</f>
        <v>131.30000000000001</v>
      </c>
      <c r="CC30" s="164">
        <f>'Production Summary'!$M$40</f>
        <v>13.13</v>
      </c>
      <c r="CD30" s="164">
        <v>0</v>
      </c>
      <c r="CE30" s="164">
        <f>'Production Summary'!$N$42</f>
        <v>1136.3519999999996</v>
      </c>
      <c r="CF30" s="164">
        <f>'Production Summary'!$M$42</f>
        <v>81.167999999999978</v>
      </c>
      <c r="CG30" s="164">
        <v>0</v>
      </c>
      <c r="CH30" s="164">
        <v>0</v>
      </c>
      <c r="CI30" s="164">
        <f>'Production Summary'!$N$43</f>
        <v>184</v>
      </c>
      <c r="CJ30" s="164">
        <v>0</v>
      </c>
      <c r="CK30" s="164">
        <f>'Production Summary'!$N$44</f>
        <v>355</v>
      </c>
      <c r="CL30" s="164">
        <v>0</v>
      </c>
      <c r="CM30" s="375">
        <f>'Production Summary'!$N$45</f>
        <v>1650</v>
      </c>
      <c r="CN30" s="164">
        <f>'Production Summary'!$N$46</f>
        <v>270</v>
      </c>
      <c r="CO30" s="164">
        <f>'Production Summary'!$N$47</f>
        <v>1350</v>
      </c>
      <c r="CP30" s="166"/>
      <c r="CQ30" s="164">
        <f>'Production Summary'!$N$49</f>
        <v>8004.1580041580037</v>
      </c>
      <c r="CR30" s="164">
        <f>'Production Summary'!$M$49</f>
        <v>66.701316701316699</v>
      </c>
      <c r="CS30" s="164">
        <f>'Production Summary'!$N$50</f>
        <v>13331.600831600828</v>
      </c>
      <c r="CT30" s="164">
        <f>'Production Summary'!$M$50</f>
        <v>148.1288981288981</v>
      </c>
      <c r="CU30" s="164">
        <f>'Production Summary'!$N$51</f>
        <v>12785.862785862784</v>
      </c>
      <c r="CV30" s="164">
        <f>'Production Summary'!$M$51</f>
        <v>355.16285516285512</v>
      </c>
      <c r="CW30" s="164">
        <f>'Production Summary'!$N$52</f>
        <v>12629.937629937627</v>
      </c>
      <c r="CX30" s="164">
        <f>'Production Summary'!$M$52</f>
        <v>701.66320166320156</v>
      </c>
      <c r="CY30" s="164">
        <f>'Production Summary'!$N$53</f>
        <v>12396.049896049895</v>
      </c>
      <c r="CZ30" s="164">
        <f>'Production Summary'!$M$53</f>
        <v>688.66943866943859</v>
      </c>
      <c r="DA30" s="164">
        <f>'Production Summary'!$N$54</f>
        <v>13799.376299376298</v>
      </c>
      <c r="DB30" s="164">
        <f>'Production Summary'!$M$54</f>
        <v>766.63201663201653</v>
      </c>
      <c r="DC30" s="328">
        <f>'Production Summary'!$N$60</f>
        <v>12863.825363825363</v>
      </c>
      <c r="DD30" s="328">
        <f>'Production Summary'!$M$60</f>
        <v>714.65696465696465</v>
      </c>
      <c r="DE30" s="164">
        <f>'Production Summary'!$N$59</f>
        <v>11148.648648648648</v>
      </c>
      <c r="DF30" s="328">
        <f>'Production Summary'!$M$59</f>
        <v>619.36936936936934</v>
      </c>
      <c r="DG30" s="164">
        <f>'Production Summary'!$N$55</f>
        <v>13842.68884268884</v>
      </c>
      <c r="DH30" s="164">
        <f>'Production Summary'!$M$55</f>
        <v>3460.67221067221</v>
      </c>
      <c r="DI30" s="164">
        <f>'Production Summary'!$N$56</f>
        <v>13097.713097713096</v>
      </c>
      <c r="DJ30" s="164">
        <f>'Production Summary'!$M$56</f>
        <v>163.72141372141371</v>
      </c>
      <c r="DK30" s="164">
        <f>'Production Summary'!$N$57</f>
        <v>14189.189189189186</v>
      </c>
      <c r="DL30" s="164">
        <f>'Production Summary'!$M$57</f>
        <v>394.14414414414409</v>
      </c>
      <c r="DM30" s="164">
        <f>'Production Summary'!$N$58</f>
        <v>14017.671517671517</v>
      </c>
      <c r="DN30" s="164">
        <f>'Production Summary'!$M$58</f>
        <v>778.75952875952873</v>
      </c>
      <c r="DO30" s="164">
        <f>'Production Summary'!$N$61</f>
        <v>4500</v>
      </c>
      <c r="DP30" s="328">
        <f>'Production Summary'!$M$61</f>
        <v>750</v>
      </c>
      <c r="DQ30" s="164">
        <v>0</v>
      </c>
      <c r="DR30" s="164">
        <f>'Production Summary'!$N$62</f>
        <v>8900</v>
      </c>
      <c r="DS30" s="164">
        <f>'Production Summary'!$N$70</f>
        <v>300</v>
      </c>
      <c r="DT30" s="328">
        <f>'Production Summary'!$M$70</f>
        <v>25</v>
      </c>
      <c r="DU30" s="164">
        <v>0</v>
      </c>
      <c r="DV30" s="164">
        <f>'Production Summary'!$N$71</f>
        <v>150</v>
      </c>
      <c r="DW30" s="164">
        <v>0</v>
      </c>
      <c r="DX30" s="164">
        <f>'Production Summary'!$N$64</f>
        <v>192</v>
      </c>
      <c r="DY30" s="164">
        <v>0</v>
      </c>
      <c r="DZ30" s="391">
        <f>'Production Summary'!$N$65</f>
        <v>384</v>
      </c>
      <c r="EA30" s="164">
        <v>0</v>
      </c>
      <c r="EB30" s="391">
        <f>'Production Summary'!$N$66</f>
        <v>192</v>
      </c>
      <c r="EC30" s="164">
        <v>0</v>
      </c>
      <c r="ED30" s="164">
        <f>'Production Summary'!$N$67</f>
        <v>96</v>
      </c>
      <c r="EE30" s="164">
        <v>0</v>
      </c>
      <c r="EF30" s="164">
        <f>'Production Summary'!$N$68</f>
        <v>96</v>
      </c>
      <c r="EG30" s="164">
        <v>0</v>
      </c>
      <c r="EH30" s="164">
        <f>'Production Summary'!$N$69</f>
        <v>340</v>
      </c>
      <c r="EI30" s="101"/>
      <c r="EJ30" s="3"/>
      <c r="EK30" s="3"/>
      <c r="ER30" s="64" t="s">
        <v>46</v>
      </c>
      <c r="ES30" s="61" t="str">
        <f t="shared" si="0"/>
        <v/>
      </c>
      <c r="ET30" s="24">
        <f t="shared" si="1"/>
        <v>0</v>
      </c>
    </row>
    <row r="31" spans="1:150" ht="15" customHeight="1">
      <c r="A31" t="b">
        <f>C31=Rajnandgaon!C31</f>
        <v>1</v>
      </c>
      <c r="B31" s="60">
        <f t="shared" si="2"/>
        <v>26</v>
      </c>
      <c r="C31" s="61" t="str">
        <f>IF(Rajnandgaon!C31="","",Rajnandgaon!C31)</f>
        <v/>
      </c>
      <c r="D31" s="164">
        <f>'Production Summary'!$N$4</f>
        <v>666</v>
      </c>
      <c r="E31" s="164">
        <f>'Production Summary'!$M$4</f>
        <v>27.75</v>
      </c>
      <c r="F31" s="164">
        <v>0</v>
      </c>
      <c r="G31" s="164">
        <f>'Production Summary'!$N$5</f>
        <v>666</v>
      </c>
      <c r="H31" s="164">
        <f>'Production Summary'!$M$5</f>
        <v>27.75</v>
      </c>
      <c r="I31" s="164">
        <v>0</v>
      </c>
      <c r="J31" s="164">
        <f>'Production Summary'!$N$6</f>
        <v>200</v>
      </c>
      <c r="K31" s="328">
        <f>'Production Summary'!$M$6</f>
        <v>7.5</v>
      </c>
      <c r="L31" s="164">
        <v>0</v>
      </c>
      <c r="M31" s="365">
        <f>'Production Summary'!$N$7</f>
        <v>612.72</v>
      </c>
      <c r="N31" s="367">
        <f>'Production Summary'!$M$7</f>
        <v>25.53</v>
      </c>
      <c r="O31" s="164">
        <v>0</v>
      </c>
      <c r="P31" s="164">
        <f>'Production Summary'!$N$8</f>
        <v>780</v>
      </c>
      <c r="Q31" s="164">
        <f>'Production Summary'!$M$8</f>
        <v>65</v>
      </c>
      <c r="R31" s="164">
        <v>0</v>
      </c>
      <c r="S31" s="164">
        <f>'Production Summary'!$N$9</f>
        <v>720</v>
      </c>
      <c r="T31" s="164">
        <f>'Production Summary'!$M$9</f>
        <v>60</v>
      </c>
      <c r="U31" s="164">
        <v>0</v>
      </c>
      <c r="V31" s="164">
        <f>'Production Summary'!$N$10</f>
        <v>876</v>
      </c>
      <c r="W31" s="164">
        <f>'Production Summary'!$M$10</f>
        <v>73</v>
      </c>
      <c r="X31" s="164">
        <v>0</v>
      </c>
      <c r="Y31" s="164">
        <f>'Production Summary'!$N$14</f>
        <v>177</v>
      </c>
      <c r="Z31" s="328">
        <f>'Production Summary'!$M$14</f>
        <v>14.75</v>
      </c>
      <c r="AA31" s="164">
        <v>0</v>
      </c>
      <c r="AB31" s="164">
        <f>'Production Summary'!$N$15</f>
        <v>126</v>
      </c>
      <c r="AC31" s="164">
        <f>'Production Summary'!$M$15</f>
        <v>21</v>
      </c>
      <c r="AD31" s="164">
        <v>0</v>
      </c>
      <c r="AE31" s="164">
        <f>'Production Summary'!$N$16</f>
        <v>252</v>
      </c>
      <c r="AF31" s="164">
        <f>'Production Summary'!$M$16</f>
        <v>21</v>
      </c>
      <c r="AG31" s="164">
        <v>0</v>
      </c>
      <c r="AH31" s="164">
        <f>'Production Summary'!$N$18</f>
        <v>1035</v>
      </c>
      <c r="AI31" s="164">
        <f>'Production Summary'!$M$18</f>
        <v>17.25</v>
      </c>
      <c r="AJ31" s="164">
        <v>0</v>
      </c>
      <c r="AK31" s="164">
        <f>'Production Summary'!$N$19</f>
        <v>870</v>
      </c>
      <c r="AL31" s="164">
        <f>'Production Summary'!$M$19</f>
        <v>29</v>
      </c>
      <c r="AM31" s="164">
        <v>0</v>
      </c>
      <c r="AN31" s="164">
        <f>'Production Summary'!$N$20</f>
        <v>864</v>
      </c>
      <c r="AO31" s="164">
        <f>'Production Summary'!$M$20</f>
        <v>72</v>
      </c>
      <c r="AP31" s="164">
        <v>0</v>
      </c>
      <c r="AQ31" s="164">
        <f>'Production Summary'!$N$21</f>
        <v>670</v>
      </c>
      <c r="AR31" s="164">
        <f>'Production Summary'!$M$21</f>
        <v>335</v>
      </c>
      <c r="AS31" s="164">
        <v>0</v>
      </c>
      <c r="AT31" s="386">
        <f>'Production Summary'!$N$22</f>
        <v>375</v>
      </c>
      <c r="AU31" s="164">
        <f>'Production Summary'!$N$23</f>
        <v>1050</v>
      </c>
      <c r="AV31" s="164">
        <f>'Production Summary'!$N$25</f>
        <v>300</v>
      </c>
      <c r="AW31" s="164">
        <f>'Production Summary'!$M$25</f>
        <v>25</v>
      </c>
      <c r="AX31" s="164">
        <v>0</v>
      </c>
      <c r="AY31" s="164">
        <f>'Production Summary'!$N$26</f>
        <v>300</v>
      </c>
      <c r="AZ31" s="164">
        <f>'Production Summary'!$M$26</f>
        <v>25</v>
      </c>
      <c r="BA31" s="164">
        <v>0</v>
      </c>
      <c r="BB31" s="164">
        <f>'Production Summary'!$N$28</f>
        <v>777</v>
      </c>
      <c r="BC31" s="164">
        <f>'Production Summary'!$M$28</f>
        <v>12.95</v>
      </c>
      <c r="BD31" s="164">
        <v>0</v>
      </c>
      <c r="BE31" s="164">
        <f>'Production Summary'!$N$29</f>
        <v>612</v>
      </c>
      <c r="BF31" s="164">
        <f>'Production Summary'!$M$29</f>
        <v>51</v>
      </c>
      <c r="BG31" s="164">
        <v>0</v>
      </c>
      <c r="BH31" s="164">
        <f>'Production Summary'!$N$30</f>
        <v>500</v>
      </c>
      <c r="BI31" s="164">
        <f>'Production Summary'!$M$30</f>
        <v>250</v>
      </c>
      <c r="BJ31" s="164">
        <v>0</v>
      </c>
      <c r="BK31" s="386"/>
      <c r="BL31" s="164">
        <f>'Production Summary'!$N$32</f>
        <v>875</v>
      </c>
      <c r="BM31" s="164">
        <f>'Production Summary'!$N$34</f>
        <v>360.59999999999997</v>
      </c>
      <c r="BN31" s="164">
        <f>'Production Summary'!$M$34</f>
        <v>6.01</v>
      </c>
      <c r="BO31" s="164">
        <v>0</v>
      </c>
      <c r="BP31" s="164">
        <f>'Production Summary'!$N$36</f>
        <v>717</v>
      </c>
      <c r="BQ31" s="164">
        <f>'Production Summary'!$M$36</f>
        <v>11.95</v>
      </c>
      <c r="BR31" s="164">
        <v>0</v>
      </c>
      <c r="BS31" s="164">
        <f>'Production Summary'!$N$37</f>
        <v>210</v>
      </c>
      <c r="BT31" s="164">
        <f>'Production Summary'!$M$37</f>
        <v>21</v>
      </c>
      <c r="BU31" s="164">
        <v>0</v>
      </c>
      <c r="BV31" s="164">
        <f>'Production Summary'!$N$38</f>
        <v>280</v>
      </c>
      <c r="BW31" s="164">
        <f>'Production Summary'!$M$38</f>
        <v>28</v>
      </c>
      <c r="BX31" s="164">
        <v>0</v>
      </c>
      <c r="BY31" s="165">
        <f>'Production Summary'!$N$39</f>
        <v>300.38406247988502</v>
      </c>
      <c r="BZ31" s="164">
        <f>'Production Summary'!$M$39</f>
        <v>30.038406247988501</v>
      </c>
      <c r="CA31" s="164">
        <v>0</v>
      </c>
      <c r="CB31" s="164">
        <f>'Production Summary'!$N$40</f>
        <v>131.30000000000001</v>
      </c>
      <c r="CC31" s="164">
        <f>'Production Summary'!$M$40</f>
        <v>13.13</v>
      </c>
      <c r="CD31" s="164">
        <v>0</v>
      </c>
      <c r="CE31" s="164">
        <f>'Production Summary'!$N$42</f>
        <v>1136.3519999999996</v>
      </c>
      <c r="CF31" s="164">
        <f>'Production Summary'!$M$42</f>
        <v>81.167999999999978</v>
      </c>
      <c r="CG31" s="164">
        <v>0</v>
      </c>
      <c r="CH31" s="164">
        <v>0</v>
      </c>
      <c r="CI31" s="164">
        <f>'Production Summary'!$N$43</f>
        <v>184</v>
      </c>
      <c r="CJ31" s="164">
        <v>0</v>
      </c>
      <c r="CK31" s="164">
        <f>'Production Summary'!$N$44</f>
        <v>355</v>
      </c>
      <c r="CL31" s="164">
        <v>0</v>
      </c>
      <c r="CM31" s="375">
        <f>'Production Summary'!$N$45</f>
        <v>1650</v>
      </c>
      <c r="CN31" s="164">
        <f>'Production Summary'!$N$46</f>
        <v>270</v>
      </c>
      <c r="CO31" s="164">
        <f>'Production Summary'!$N$47</f>
        <v>1350</v>
      </c>
      <c r="CP31" s="166"/>
      <c r="CQ31" s="164">
        <f>'Production Summary'!$N$49</f>
        <v>8004.1580041580037</v>
      </c>
      <c r="CR31" s="164">
        <f>'Production Summary'!$M$49</f>
        <v>66.701316701316699</v>
      </c>
      <c r="CS31" s="164">
        <f>'Production Summary'!$N$50</f>
        <v>13331.600831600828</v>
      </c>
      <c r="CT31" s="164">
        <f>'Production Summary'!$M$50</f>
        <v>148.1288981288981</v>
      </c>
      <c r="CU31" s="164">
        <f>'Production Summary'!$N$51</f>
        <v>12785.862785862784</v>
      </c>
      <c r="CV31" s="164">
        <f>'Production Summary'!$M$51</f>
        <v>355.16285516285512</v>
      </c>
      <c r="CW31" s="164">
        <f>'Production Summary'!$N$52</f>
        <v>12629.937629937627</v>
      </c>
      <c r="CX31" s="164">
        <f>'Production Summary'!$M$52</f>
        <v>701.66320166320156</v>
      </c>
      <c r="CY31" s="164">
        <f>'Production Summary'!$N$53</f>
        <v>12396.049896049895</v>
      </c>
      <c r="CZ31" s="164">
        <f>'Production Summary'!$M$53</f>
        <v>688.66943866943859</v>
      </c>
      <c r="DA31" s="164">
        <f>'Production Summary'!$N$54</f>
        <v>13799.376299376298</v>
      </c>
      <c r="DB31" s="164">
        <f>'Production Summary'!$M$54</f>
        <v>766.63201663201653</v>
      </c>
      <c r="DC31" s="328">
        <f>'Production Summary'!$N$60</f>
        <v>12863.825363825363</v>
      </c>
      <c r="DD31" s="328">
        <f>'Production Summary'!$M$60</f>
        <v>714.65696465696465</v>
      </c>
      <c r="DE31" s="164">
        <f>'Production Summary'!$N$59</f>
        <v>11148.648648648648</v>
      </c>
      <c r="DF31" s="328">
        <f>'Production Summary'!$M$59</f>
        <v>619.36936936936934</v>
      </c>
      <c r="DG31" s="164">
        <f>'Production Summary'!$N$55</f>
        <v>13842.68884268884</v>
      </c>
      <c r="DH31" s="164">
        <f>'Production Summary'!$M$55</f>
        <v>3460.67221067221</v>
      </c>
      <c r="DI31" s="164">
        <f>'Production Summary'!$N$56</f>
        <v>13097.713097713096</v>
      </c>
      <c r="DJ31" s="164">
        <f>'Production Summary'!$M$56</f>
        <v>163.72141372141371</v>
      </c>
      <c r="DK31" s="164">
        <f>'Production Summary'!$N$57</f>
        <v>14189.189189189186</v>
      </c>
      <c r="DL31" s="164">
        <f>'Production Summary'!$M$57</f>
        <v>394.14414414414409</v>
      </c>
      <c r="DM31" s="164">
        <f>'Production Summary'!$N$58</f>
        <v>14017.671517671517</v>
      </c>
      <c r="DN31" s="164">
        <f>'Production Summary'!$M$58</f>
        <v>778.75952875952873</v>
      </c>
      <c r="DO31" s="164">
        <f>'Production Summary'!$N$61</f>
        <v>4500</v>
      </c>
      <c r="DP31" s="328">
        <f>'Production Summary'!$M$61</f>
        <v>750</v>
      </c>
      <c r="DQ31" s="164">
        <v>0</v>
      </c>
      <c r="DR31" s="164">
        <f>'Production Summary'!$N$62</f>
        <v>8900</v>
      </c>
      <c r="DS31" s="164">
        <f>'Production Summary'!$N$70</f>
        <v>300</v>
      </c>
      <c r="DT31" s="328">
        <f>'Production Summary'!$M$70</f>
        <v>25</v>
      </c>
      <c r="DU31" s="164">
        <v>0</v>
      </c>
      <c r="DV31" s="164">
        <f>'Production Summary'!$N$71</f>
        <v>150</v>
      </c>
      <c r="DW31" s="164">
        <v>0</v>
      </c>
      <c r="DX31" s="164">
        <f>'Production Summary'!$N$64</f>
        <v>192</v>
      </c>
      <c r="DY31" s="164">
        <v>0</v>
      </c>
      <c r="DZ31" s="391">
        <f>'Production Summary'!$N$65</f>
        <v>384</v>
      </c>
      <c r="EA31" s="164">
        <v>0</v>
      </c>
      <c r="EB31" s="391">
        <f>'Production Summary'!$N$66</f>
        <v>192</v>
      </c>
      <c r="EC31" s="164">
        <v>0</v>
      </c>
      <c r="ED31" s="164">
        <f>'Production Summary'!$N$67</f>
        <v>96</v>
      </c>
      <c r="EE31" s="164">
        <v>0</v>
      </c>
      <c r="EF31" s="164">
        <f>'Production Summary'!$N$68</f>
        <v>96</v>
      </c>
      <c r="EG31" s="164">
        <v>0</v>
      </c>
      <c r="EH31" s="164">
        <f>'Production Summary'!$N$69</f>
        <v>340</v>
      </c>
      <c r="EI31" s="101"/>
      <c r="EJ31" s="3"/>
      <c r="EK31" s="3"/>
      <c r="ER31" s="64" t="s">
        <v>47</v>
      </c>
      <c r="ES31" s="61" t="str">
        <f t="shared" si="0"/>
        <v/>
      </c>
      <c r="ET31" s="24">
        <f t="shared" si="1"/>
        <v>0</v>
      </c>
    </row>
    <row r="32" spans="1:150" ht="15" customHeight="1">
      <c r="A32" t="b">
        <f>C32=Rajnandgaon!C32</f>
        <v>1</v>
      </c>
      <c r="B32" s="60">
        <f t="shared" si="2"/>
        <v>27</v>
      </c>
      <c r="C32" s="61" t="str">
        <f>IF(Rajnandgaon!C32="","",Rajnandgaon!C32)</f>
        <v/>
      </c>
      <c r="D32" s="164">
        <f>'Production Summary'!$N$4</f>
        <v>666</v>
      </c>
      <c r="E32" s="164">
        <f>'Production Summary'!$M$4</f>
        <v>27.75</v>
      </c>
      <c r="F32" s="164">
        <v>0</v>
      </c>
      <c r="G32" s="164">
        <f>'Production Summary'!$N$5</f>
        <v>666</v>
      </c>
      <c r="H32" s="164">
        <f>'Production Summary'!$M$5</f>
        <v>27.75</v>
      </c>
      <c r="I32" s="164">
        <v>0</v>
      </c>
      <c r="J32" s="164">
        <f>'Production Summary'!$N$6</f>
        <v>200</v>
      </c>
      <c r="K32" s="328">
        <f>'Production Summary'!$M$6</f>
        <v>7.5</v>
      </c>
      <c r="L32" s="164">
        <v>0</v>
      </c>
      <c r="M32" s="365">
        <f>'Production Summary'!$N$7</f>
        <v>612.72</v>
      </c>
      <c r="N32" s="367">
        <f>'Production Summary'!$M$7</f>
        <v>25.53</v>
      </c>
      <c r="O32" s="164">
        <v>0</v>
      </c>
      <c r="P32" s="164">
        <f>'Production Summary'!$N$8</f>
        <v>780</v>
      </c>
      <c r="Q32" s="164">
        <f>'Production Summary'!$M$8</f>
        <v>65</v>
      </c>
      <c r="R32" s="164">
        <v>0</v>
      </c>
      <c r="S32" s="164">
        <f>'Production Summary'!$N$9</f>
        <v>720</v>
      </c>
      <c r="T32" s="164">
        <f>'Production Summary'!$M$9</f>
        <v>60</v>
      </c>
      <c r="U32" s="164">
        <v>0</v>
      </c>
      <c r="V32" s="164">
        <f>'Production Summary'!$N$10</f>
        <v>876</v>
      </c>
      <c r="W32" s="164">
        <f>'Production Summary'!$M$10</f>
        <v>73</v>
      </c>
      <c r="X32" s="164">
        <v>0</v>
      </c>
      <c r="Y32" s="164">
        <f>'Production Summary'!$N$14</f>
        <v>177</v>
      </c>
      <c r="Z32" s="328">
        <f>'Production Summary'!$M$14</f>
        <v>14.75</v>
      </c>
      <c r="AA32" s="164">
        <v>0</v>
      </c>
      <c r="AB32" s="164">
        <f>'Production Summary'!$N$15</f>
        <v>126</v>
      </c>
      <c r="AC32" s="164">
        <f>'Production Summary'!$M$15</f>
        <v>21</v>
      </c>
      <c r="AD32" s="164">
        <v>0</v>
      </c>
      <c r="AE32" s="164">
        <f>'Production Summary'!$N$16</f>
        <v>252</v>
      </c>
      <c r="AF32" s="164">
        <f>'Production Summary'!$M$16</f>
        <v>21</v>
      </c>
      <c r="AG32" s="164">
        <v>0</v>
      </c>
      <c r="AH32" s="164">
        <f>'Production Summary'!$N$18</f>
        <v>1035</v>
      </c>
      <c r="AI32" s="164">
        <f>'Production Summary'!$M$18</f>
        <v>17.25</v>
      </c>
      <c r="AJ32" s="164">
        <v>0</v>
      </c>
      <c r="AK32" s="164">
        <f>'Production Summary'!$N$19</f>
        <v>870</v>
      </c>
      <c r="AL32" s="164">
        <f>'Production Summary'!$M$19</f>
        <v>29</v>
      </c>
      <c r="AM32" s="164">
        <v>0</v>
      </c>
      <c r="AN32" s="164">
        <f>'Production Summary'!$N$20</f>
        <v>864</v>
      </c>
      <c r="AO32" s="164">
        <f>'Production Summary'!$M$20</f>
        <v>72</v>
      </c>
      <c r="AP32" s="164">
        <v>0</v>
      </c>
      <c r="AQ32" s="164">
        <f>'Production Summary'!$N$21</f>
        <v>670</v>
      </c>
      <c r="AR32" s="164">
        <f>'Production Summary'!$M$21</f>
        <v>335</v>
      </c>
      <c r="AS32" s="164">
        <v>0</v>
      </c>
      <c r="AT32" s="386">
        <f>'Production Summary'!$N$22</f>
        <v>375</v>
      </c>
      <c r="AU32" s="164">
        <f>'Production Summary'!$N$23</f>
        <v>1050</v>
      </c>
      <c r="AV32" s="164">
        <f>'Production Summary'!$N$25</f>
        <v>300</v>
      </c>
      <c r="AW32" s="164">
        <f>'Production Summary'!$M$25</f>
        <v>25</v>
      </c>
      <c r="AX32" s="164">
        <v>0</v>
      </c>
      <c r="AY32" s="164">
        <f>'Production Summary'!$N$26</f>
        <v>300</v>
      </c>
      <c r="AZ32" s="164">
        <f>'Production Summary'!$M$26</f>
        <v>25</v>
      </c>
      <c r="BA32" s="164">
        <v>0</v>
      </c>
      <c r="BB32" s="164">
        <f>'Production Summary'!$N$28</f>
        <v>777</v>
      </c>
      <c r="BC32" s="164">
        <f>'Production Summary'!$M$28</f>
        <v>12.95</v>
      </c>
      <c r="BD32" s="164">
        <v>0</v>
      </c>
      <c r="BE32" s="164">
        <f>'Production Summary'!$N$29</f>
        <v>612</v>
      </c>
      <c r="BF32" s="164">
        <f>'Production Summary'!$M$29</f>
        <v>51</v>
      </c>
      <c r="BG32" s="164">
        <v>0</v>
      </c>
      <c r="BH32" s="164">
        <f>'Production Summary'!$N$30</f>
        <v>500</v>
      </c>
      <c r="BI32" s="164">
        <f>'Production Summary'!$M$30</f>
        <v>250</v>
      </c>
      <c r="BJ32" s="164">
        <v>0</v>
      </c>
      <c r="BK32" s="386"/>
      <c r="BL32" s="164">
        <f>'Production Summary'!$N$32</f>
        <v>875</v>
      </c>
      <c r="BM32" s="164">
        <f>'Production Summary'!$N$34</f>
        <v>360.59999999999997</v>
      </c>
      <c r="BN32" s="164">
        <f>'Production Summary'!$M$34</f>
        <v>6.01</v>
      </c>
      <c r="BO32" s="164">
        <v>0</v>
      </c>
      <c r="BP32" s="164">
        <f>'Production Summary'!$N$36</f>
        <v>717</v>
      </c>
      <c r="BQ32" s="164">
        <f>'Production Summary'!$M$36</f>
        <v>11.95</v>
      </c>
      <c r="BR32" s="164">
        <v>0</v>
      </c>
      <c r="BS32" s="164">
        <f>'Production Summary'!$N$37</f>
        <v>210</v>
      </c>
      <c r="BT32" s="164">
        <f>'Production Summary'!$M$37</f>
        <v>21</v>
      </c>
      <c r="BU32" s="164">
        <v>0</v>
      </c>
      <c r="BV32" s="164">
        <f>'Production Summary'!$N$38</f>
        <v>280</v>
      </c>
      <c r="BW32" s="164">
        <f>'Production Summary'!$M$38</f>
        <v>28</v>
      </c>
      <c r="BX32" s="164">
        <v>0</v>
      </c>
      <c r="BY32" s="165">
        <f>'Production Summary'!$N$39</f>
        <v>300.38406247988502</v>
      </c>
      <c r="BZ32" s="164">
        <f>'Production Summary'!$M$39</f>
        <v>30.038406247988501</v>
      </c>
      <c r="CA32" s="164">
        <v>0</v>
      </c>
      <c r="CB32" s="164">
        <f>'Production Summary'!$N$40</f>
        <v>131.30000000000001</v>
      </c>
      <c r="CC32" s="164">
        <f>'Production Summary'!$M$40</f>
        <v>13.13</v>
      </c>
      <c r="CD32" s="164">
        <v>0</v>
      </c>
      <c r="CE32" s="164">
        <f>'Production Summary'!$N$42</f>
        <v>1136.3519999999996</v>
      </c>
      <c r="CF32" s="164">
        <f>'Production Summary'!$M$42</f>
        <v>81.167999999999978</v>
      </c>
      <c r="CG32" s="164">
        <v>0</v>
      </c>
      <c r="CH32" s="164">
        <v>0</v>
      </c>
      <c r="CI32" s="164">
        <f>'Production Summary'!$N$43</f>
        <v>184</v>
      </c>
      <c r="CJ32" s="164">
        <v>0</v>
      </c>
      <c r="CK32" s="164">
        <f>'Production Summary'!$N$44</f>
        <v>355</v>
      </c>
      <c r="CL32" s="164">
        <v>0</v>
      </c>
      <c r="CM32" s="375">
        <f>'Production Summary'!$N$45</f>
        <v>1650</v>
      </c>
      <c r="CN32" s="164">
        <f>'Production Summary'!$N$46</f>
        <v>270</v>
      </c>
      <c r="CO32" s="164">
        <f>'Production Summary'!$N$47</f>
        <v>1350</v>
      </c>
      <c r="CP32" s="166"/>
      <c r="CQ32" s="164">
        <f>'Production Summary'!$N$49</f>
        <v>8004.1580041580037</v>
      </c>
      <c r="CR32" s="164">
        <f>'Production Summary'!$M$49</f>
        <v>66.701316701316699</v>
      </c>
      <c r="CS32" s="164">
        <f>'Production Summary'!$N$50</f>
        <v>13331.600831600828</v>
      </c>
      <c r="CT32" s="164">
        <f>'Production Summary'!$M$50</f>
        <v>148.1288981288981</v>
      </c>
      <c r="CU32" s="164">
        <f>'Production Summary'!$N$51</f>
        <v>12785.862785862784</v>
      </c>
      <c r="CV32" s="164">
        <f>'Production Summary'!$M$51</f>
        <v>355.16285516285512</v>
      </c>
      <c r="CW32" s="164">
        <f>'Production Summary'!$N$52</f>
        <v>12629.937629937627</v>
      </c>
      <c r="CX32" s="164">
        <f>'Production Summary'!$M$52</f>
        <v>701.66320166320156</v>
      </c>
      <c r="CY32" s="164">
        <f>'Production Summary'!$N$53</f>
        <v>12396.049896049895</v>
      </c>
      <c r="CZ32" s="164">
        <f>'Production Summary'!$M$53</f>
        <v>688.66943866943859</v>
      </c>
      <c r="DA32" s="164">
        <f>'Production Summary'!$N$54</f>
        <v>13799.376299376298</v>
      </c>
      <c r="DB32" s="164">
        <f>'Production Summary'!$M$54</f>
        <v>766.63201663201653</v>
      </c>
      <c r="DC32" s="328">
        <f>'Production Summary'!$N$60</f>
        <v>12863.825363825363</v>
      </c>
      <c r="DD32" s="328">
        <f>'Production Summary'!$M$60</f>
        <v>714.65696465696465</v>
      </c>
      <c r="DE32" s="164">
        <f>'Production Summary'!$N$59</f>
        <v>11148.648648648648</v>
      </c>
      <c r="DF32" s="328">
        <f>'Production Summary'!$M$59</f>
        <v>619.36936936936934</v>
      </c>
      <c r="DG32" s="164">
        <f>'Production Summary'!$N$55</f>
        <v>13842.68884268884</v>
      </c>
      <c r="DH32" s="164">
        <f>'Production Summary'!$M$55</f>
        <v>3460.67221067221</v>
      </c>
      <c r="DI32" s="164">
        <f>'Production Summary'!$N$56</f>
        <v>13097.713097713096</v>
      </c>
      <c r="DJ32" s="164">
        <f>'Production Summary'!$M$56</f>
        <v>163.72141372141371</v>
      </c>
      <c r="DK32" s="164">
        <f>'Production Summary'!$N$57</f>
        <v>14189.189189189186</v>
      </c>
      <c r="DL32" s="164">
        <f>'Production Summary'!$M$57</f>
        <v>394.14414414414409</v>
      </c>
      <c r="DM32" s="164">
        <f>'Production Summary'!$N$58</f>
        <v>14017.671517671517</v>
      </c>
      <c r="DN32" s="164">
        <f>'Production Summary'!$M$58</f>
        <v>778.75952875952873</v>
      </c>
      <c r="DO32" s="164">
        <f>'Production Summary'!$N$61</f>
        <v>4500</v>
      </c>
      <c r="DP32" s="328">
        <f>'Production Summary'!$M$61</f>
        <v>750</v>
      </c>
      <c r="DQ32" s="164">
        <v>0</v>
      </c>
      <c r="DR32" s="164">
        <f>'Production Summary'!$N$62</f>
        <v>8900</v>
      </c>
      <c r="DS32" s="164">
        <f>'Production Summary'!$N$70</f>
        <v>300</v>
      </c>
      <c r="DT32" s="328">
        <f>'Production Summary'!$M$70</f>
        <v>25</v>
      </c>
      <c r="DU32" s="164">
        <v>0</v>
      </c>
      <c r="DV32" s="164">
        <f>'Production Summary'!$N$71</f>
        <v>150</v>
      </c>
      <c r="DW32" s="164">
        <v>0</v>
      </c>
      <c r="DX32" s="164">
        <f>'Production Summary'!$N$64</f>
        <v>192</v>
      </c>
      <c r="DY32" s="164">
        <v>0</v>
      </c>
      <c r="DZ32" s="391">
        <f>'Production Summary'!$N$65</f>
        <v>384</v>
      </c>
      <c r="EA32" s="164">
        <v>0</v>
      </c>
      <c r="EB32" s="391">
        <f>'Production Summary'!$N$66</f>
        <v>192</v>
      </c>
      <c r="EC32" s="164">
        <v>0</v>
      </c>
      <c r="ED32" s="164">
        <f>'Production Summary'!$N$67</f>
        <v>96</v>
      </c>
      <c r="EE32" s="164">
        <v>0</v>
      </c>
      <c r="EF32" s="164">
        <f>'Production Summary'!$N$68</f>
        <v>96</v>
      </c>
      <c r="EG32" s="164">
        <v>0</v>
      </c>
      <c r="EH32" s="164">
        <f>'Production Summary'!$N$69</f>
        <v>340</v>
      </c>
      <c r="EI32" s="101"/>
      <c r="EJ32" s="3"/>
      <c r="EK32" s="3"/>
      <c r="ER32" s="64" t="s">
        <v>48</v>
      </c>
      <c r="ES32" s="61" t="str">
        <f t="shared" si="0"/>
        <v/>
      </c>
      <c r="ET32" s="24">
        <f t="shared" si="1"/>
        <v>0</v>
      </c>
    </row>
    <row r="33" spans="1:150" ht="15" customHeight="1">
      <c r="A33" t="b">
        <f>C33=Rajnandgaon!C33</f>
        <v>1</v>
      </c>
      <c r="B33" s="60">
        <f t="shared" si="2"/>
        <v>28</v>
      </c>
      <c r="C33" s="61" t="str">
        <f>IF(Rajnandgaon!C33="","",Rajnandgaon!C33)</f>
        <v/>
      </c>
      <c r="D33" s="164">
        <f>'Production Summary'!$N$4</f>
        <v>666</v>
      </c>
      <c r="E33" s="164">
        <f>'Production Summary'!$M$4</f>
        <v>27.75</v>
      </c>
      <c r="F33" s="164">
        <v>0</v>
      </c>
      <c r="G33" s="164">
        <f>'Production Summary'!$N$5</f>
        <v>666</v>
      </c>
      <c r="H33" s="164">
        <f>'Production Summary'!$M$5</f>
        <v>27.75</v>
      </c>
      <c r="I33" s="164">
        <v>0</v>
      </c>
      <c r="J33" s="164">
        <f>'Production Summary'!$N$6</f>
        <v>200</v>
      </c>
      <c r="K33" s="328">
        <f>'Production Summary'!$M$6</f>
        <v>7.5</v>
      </c>
      <c r="L33" s="164">
        <v>0</v>
      </c>
      <c r="M33" s="365">
        <f>'Production Summary'!$N$7</f>
        <v>612.72</v>
      </c>
      <c r="N33" s="367">
        <f>'Production Summary'!$M$7</f>
        <v>25.53</v>
      </c>
      <c r="O33" s="164">
        <v>0</v>
      </c>
      <c r="P33" s="164">
        <f>'Production Summary'!$N$8</f>
        <v>780</v>
      </c>
      <c r="Q33" s="164">
        <f>'Production Summary'!$M$8</f>
        <v>65</v>
      </c>
      <c r="R33" s="164">
        <v>0</v>
      </c>
      <c r="S33" s="164">
        <f>'Production Summary'!$N$9</f>
        <v>720</v>
      </c>
      <c r="T33" s="164">
        <f>'Production Summary'!$M$9</f>
        <v>60</v>
      </c>
      <c r="U33" s="164">
        <v>0</v>
      </c>
      <c r="V33" s="164">
        <f>'Production Summary'!$N$10</f>
        <v>876</v>
      </c>
      <c r="W33" s="164">
        <f>'Production Summary'!$M$10</f>
        <v>73</v>
      </c>
      <c r="X33" s="164">
        <v>0</v>
      </c>
      <c r="Y33" s="164">
        <f>'Production Summary'!$N$14</f>
        <v>177</v>
      </c>
      <c r="Z33" s="328">
        <f>'Production Summary'!$M$14</f>
        <v>14.75</v>
      </c>
      <c r="AA33" s="164">
        <v>0</v>
      </c>
      <c r="AB33" s="164">
        <f>'Production Summary'!$N$15</f>
        <v>126</v>
      </c>
      <c r="AC33" s="164">
        <f>'Production Summary'!$M$15</f>
        <v>21</v>
      </c>
      <c r="AD33" s="164">
        <v>0</v>
      </c>
      <c r="AE33" s="164">
        <f>'Production Summary'!$N$16</f>
        <v>252</v>
      </c>
      <c r="AF33" s="164">
        <f>'Production Summary'!$M$16</f>
        <v>21</v>
      </c>
      <c r="AG33" s="164">
        <v>0</v>
      </c>
      <c r="AH33" s="164">
        <f>'Production Summary'!$N$18</f>
        <v>1035</v>
      </c>
      <c r="AI33" s="164">
        <f>'Production Summary'!$M$18</f>
        <v>17.25</v>
      </c>
      <c r="AJ33" s="164">
        <v>0</v>
      </c>
      <c r="AK33" s="164">
        <f>'Production Summary'!$N$19</f>
        <v>870</v>
      </c>
      <c r="AL33" s="164">
        <f>'Production Summary'!$M$19</f>
        <v>29</v>
      </c>
      <c r="AM33" s="164">
        <v>0</v>
      </c>
      <c r="AN33" s="164">
        <f>'Production Summary'!$N$20</f>
        <v>864</v>
      </c>
      <c r="AO33" s="164">
        <f>'Production Summary'!$M$20</f>
        <v>72</v>
      </c>
      <c r="AP33" s="164">
        <v>0</v>
      </c>
      <c r="AQ33" s="164">
        <f>'Production Summary'!$N$21</f>
        <v>670</v>
      </c>
      <c r="AR33" s="164">
        <f>'Production Summary'!$M$21</f>
        <v>335</v>
      </c>
      <c r="AS33" s="164">
        <v>0</v>
      </c>
      <c r="AT33" s="386">
        <f>'Production Summary'!$N$22</f>
        <v>375</v>
      </c>
      <c r="AU33" s="164">
        <f>'Production Summary'!$N$23</f>
        <v>1050</v>
      </c>
      <c r="AV33" s="164">
        <f>'Production Summary'!$N$25</f>
        <v>300</v>
      </c>
      <c r="AW33" s="164">
        <f>'Production Summary'!$M$25</f>
        <v>25</v>
      </c>
      <c r="AX33" s="164">
        <v>0</v>
      </c>
      <c r="AY33" s="164">
        <f>'Production Summary'!$N$26</f>
        <v>300</v>
      </c>
      <c r="AZ33" s="164">
        <f>'Production Summary'!$M$26</f>
        <v>25</v>
      </c>
      <c r="BA33" s="164">
        <v>0</v>
      </c>
      <c r="BB33" s="164">
        <f>'Production Summary'!$N$28</f>
        <v>777</v>
      </c>
      <c r="BC33" s="164">
        <f>'Production Summary'!$M$28</f>
        <v>12.95</v>
      </c>
      <c r="BD33" s="164">
        <v>0</v>
      </c>
      <c r="BE33" s="164">
        <f>'Production Summary'!$N$29</f>
        <v>612</v>
      </c>
      <c r="BF33" s="164">
        <f>'Production Summary'!$M$29</f>
        <v>51</v>
      </c>
      <c r="BG33" s="164">
        <v>0</v>
      </c>
      <c r="BH33" s="164">
        <f>'Production Summary'!$N$30</f>
        <v>500</v>
      </c>
      <c r="BI33" s="164">
        <f>'Production Summary'!$M$30</f>
        <v>250</v>
      </c>
      <c r="BJ33" s="164">
        <v>0</v>
      </c>
      <c r="BK33" s="386"/>
      <c r="BL33" s="164">
        <f>'Production Summary'!$N$32</f>
        <v>875</v>
      </c>
      <c r="BM33" s="164">
        <f>'Production Summary'!$N$34</f>
        <v>360.59999999999997</v>
      </c>
      <c r="BN33" s="164">
        <f>'Production Summary'!$M$34</f>
        <v>6.01</v>
      </c>
      <c r="BO33" s="164">
        <v>0</v>
      </c>
      <c r="BP33" s="164">
        <f>'Production Summary'!$N$36</f>
        <v>717</v>
      </c>
      <c r="BQ33" s="164">
        <f>'Production Summary'!$M$36</f>
        <v>11.95</v>
      </c>
      <c r="BR33" s="164">
        <v>0</v>
      </c>
      <c r="BS33" s="164">
        <f>'Production Summary'!$N$37</f>
        <v>210</v>
      </c>
      <c r="BT33" s="164">
        <f>'Production Summary'!$M$37</f>
        <v>21</v>
      </c>
      <c r="BU33" s="164">
        <v>0</v>
      </c>
      <c r="BV33" s="164">
        <f>'Production Summary'!$N$38</f>
        <v>280</v>
      </c>
      <c r="BW33" s="164">
        <f>'Production Summary'!$M$38</f>
        <v>28</v>
      </c>
      <c r="BX33" s="164">
        <v>0</v>
      </c>
      <c r="BY33" s="165">
        <f>'Production Summary'!$N$39</f>
        <v>300.38406247988502</v>
      </c>
      <c r="BZ33" s="164">
        <f>'Production Summary'!$M$39</f>
        <v>30.038406247988501</v>
      </c>
      <c r="CA33" s="164">
        <v>0</v>
      </c>
      <c r="CB33" s="164">
        <f>'Production Summary'!$N$40</f>
        <v>131.30000000000001</v>
      </c>
      <c r="CC33" s="164">
        <f>'Production Summary'!$M$40</f>
        <v>13.13</v>
      </c>
      <c r="CD33" s="164">
        <v>0</v>
      </c>
      <c r="CE33" s="164">
        <f>'Production Summary'!$N$42</f>
        <v>1136.3519999999996</v>
      </c>
      <c r="CF33" s="164">
        <f>'Production Summary'!$M$42</f>
        <v>81.167999999999978</v>
      </c>
      <c r="CG33" s="164">
        <v>0</v>
      </c>
      <c r="CH33" s="164">
        <v>0</v>
      </c>
      <c r="CI33" s="164">
        <f>'Production Summary'!$N$43</f>
        <v>184</v>
      </c>
      <c r="CJ33" s="164">
        <v>0</v>
      </c>
      <c r="CK33" s="164">
        <f>'Production Summary'!$N$44</f>
        <v>355</v>
      </c>
      <c r="CL33" s="164">
        <v>0</v>
      </c>
      <c r="CM33" s="375">
        <f>'Production Summary'!$N$45</f>
        <v>1650</v>
      </c>
      <c r="CN33" s="164">
        <f>'Production Summary'!$N$46</f>
        <v>270</v>
      </c>
      <c r="CO33" s="164">
        <f>'Production Summary'!$N$47</f>
        <v>1350</v>
      </c>
      <c r="CP33" s="166"/>
      <c r="CQ33" s="164">
        <f>'Production Summary'!$N$49</f>
        <v>8004.1580041580037</v>
      </c>
      <c r="CR33" s="164">
        <f>'Production Summary'!$M$49</f>
        <v>66.701316701316699</v>
      </c>
      <c r="CS33" s="164">
        <f>'Production Summary'!$N$50</f>
        <v>13331.600831600828</v>
      </c>
      <c r="CT33" s="164">
        <f>'Production Summary'!$M$50</f>
        <v>148.1288981288981</v>
      </c>
      <c r="CU33" s="164">
        <f>'Production Summary'!$N$51</f>
        <v>12785.862785862784</v>
      </c>
      <c r="CV33" s="164">
        <f>'Production Summary'!$M$51</f>
        <v>355.16285516285512</v>
      </c>
      <c r="CW33" s="164">
        <f>'Production Summary'!$N$52</f>
        <v>12629.937629937627</v>
      </c>
      <c r="CX33" s="164">
        <f>'Production Summary'!$M$52</f>
        <v>701.66320166320156</v>
      </c>
      <c r="CY33" s="164">
        <f>'Production Summary'!$N$53</f>
        <v>12396.049896049895</v>
      </c>
      <c r="CZ33" s="164">
        <f>'Production Summary'!$M$53</f>
        <v>688.66943866943859</v>
      </c>
      <c r="DA33" s="164">
        <f>'Production Summary'!$N$54</f>
        <v>13799.376299376298</v>
      </c>
      <c r="DB33" s="164">
        <f>'Production Summary'!$M$54</f>
        <v>766.63201663201653</v>
      </c>
      <c r="DC33" s="328">
        <f>'Production Summary'!$N$60</f>
        <v>12863.825363825363</v>
      </c>
      <c r="DD33" s="328">
        <f>'Production Summary'!$M$60</f>
        <v>714.65696465696465</v>
      </c>
      <c r="DE33" s="164">
        <f>'Production Summary'!$N$59</f>
        <v>11148.648648648648</v>
      </c>
      <c r="DF33" s="328">
        <f>'Production Summary'!$M$59</f>
        <v>619.36936936936934</v>
      </c>
      <c r="DG33" s="164">
        <f>'Production Summary'!$N$55</f>
        <v>13842.68884268884</v>
      </c>
      <c r="DH33" s="164">
        <f>'Production Summary'!$M$55</f>
        <v>3460.67221067221</v>
      </c>
      <c r="DI33" s="164">
        <f>'Production Summary'!$N$56</f>
        <v>13097.713097713096</v>
      </c>
      <c r="DJ33" s="164">
        <f>'Production Summary'!$M$56</f>
        <v>163.72141372141371</v>
      </c>
      <c r="DK33" s="164">
        <f>'Production Summary'!$N$57</f>
        <v>14189.189189189186</v>
      </c>
      <c r="DL33" s="164">
        <f>'Production Summary'!$M$57</f>
        <v>394.14414414414409</v>
      </c>
      <c r="DM33" s="164">
        <f>'Production Summary'!$N$58</f>
        <v>14017.671517671517</v>
      </c>
      <c r="DN33" s="164">
        <f>'Production Summary'!$M$58</f>
        <v>778.75952875952873</v>
      </c>
      <c r="DO33" s="164">
        <f>'Production Summary'!$N$61</f>
        <v>4500</v>
      </c>
      <c r="DP33" s="328">
        <f>'Production Summary'!$M$61</f>
        <v>750</v>
      </c>
      <c r="DQ33" s="164">
        <v>0</v>
      </c>
      <c r="DR33" s="164">
        <f>'Production Summary'!$N$62</f>
        <v>8900</v>
      </c>
      <c r="DS33" s="164">
        <f>'Production Summary'!$N$70</f>
        <v>300</v>
      </c>
      <c r="DT33" s="328">
        <f>'Production Summary'!$M$70</f>
        <v>25</v>
      </c>
      <c r="DU33" s="164">
        <v>0</v>
      </c>
      <c r="DV33" s="164">
        <f>'Production Summary'!$N$71</f>
        <v>150</v>
      </c>
      <c r="DW33" s="164">
        <v>0</v>
      </c>
      <c r="DX33" s="164">
        <f>'Production Summary'!$N$64</f>
        <v>192</v>
      </c>
      <c r="DY33" s="164">
        <v>0</v>
      </c>
      <c r="DZ33" s="391">
        <f>'Production Summary'!$N$65</f>
        <v>384</v>
      </c>
      <c r="EA33" s="164">
        <v>0</v>
      </c>
      <c r="EB33" s="391">
        <f>'Production Summary'!$N$66</f>
        <v>192</v>
      </c>
      <c r="EC33" s="164">
        <v>0</v>
      </c>
      <c r="ED33" s="164">
        <f>'Production Summary'!$N$67</f>
        <v>96</v>
      </c>
      <c r="EE33" s="164">
        <v>0</v>
      </c>
      <c r="EF33" s="164">
        <f>'Production Summary'!$N$68</f>
        <v>96</v>
      </c>
      <c r="EG33" s="164">
        <v>0</v>
      </c>
      <c r="EH33" s="164">
        <f>'Production Summary'!$N$69</f>
        <v>340</v>
      </c>
      <c r="EI33" s="101"/>
      <c r="EJ33" s="3"/>
      <c r="EK33" s="3"/>
      <c r="ER33" s="64" t="s">
        <v>49</v>
      </c>
      <c r="ES33" s="61" t="str">
        <f t="shared" si="0"/>
        <v/>
      </c>
      <c r="ET33" s="24">
        <f t="shared" si="1"/>
        <v>0</v>
      </c>
    </row>
    <row r="34" spans="1:150" ht="15" customHeight="1">
      <c r="A34" t="b">
        <f>C34=Rajnandgaon!C34</f>
        <v>1</v>
      </c>
      <c r="B34" s="60">
        <f t="shared" si="2"/>
        <v>29</v>
      </c>
      <c r="C34" s="61" t="str">
        <f>IF(Rajnandgaon!C34="","",Rajnandgaon!C34)</f>
        <v/>
      </c>
      <c r="D34" s="164">
        <f>'Production Summary'!$N$4</f>
        <v>666</v>
      </c>
      <c r="E34" s="164">
        <f>'Production Summary'!$M$4</f>
        <v>27.75</v>
      </c>
      <c r="F34" s="164">
        <v>0</v>
      </c>
      <c r="G34" s="164">
        <f>'Production Summary'!$N$5</f>
        <v>666</v>
      </c>
      <c r="H34" s="164">
        <f>'Production Summary'!$M$5</f>
        <v>27.75</v>
      </c>
      <c r="I34" s="164">
        <v>0</v>
      </c>
      <c r="J34" s="164">
        <f>'Production Summary'!$N$6</f>
        <v>200</v>
      </c>
      <c r="K34" s="328">
        <f>'Production Summary'!$M$6</f>
        <v>7.5</v>
      </c>
      <c r="L34" s="164">
        <v>0</v>
      </c>
      <c r="M34" s="365">
        <f>'Production Summary'!$N$7</f>
        <v>612.72</v>
      </c>
      <c r="N34" s="367">
        <f>'Production Summary'!$M$7</f>
        <v>25.53</v>
      </c>
      <c r="O34" s="164">
        <v>0</v>
      </c>
      <c r="P34" s="164">
        <f>'Production Summary'!$N$8</f>
        <v>780</v>
      </c>
      <c r="Q34" s="164">
        <f>'Production Summary'!$M$8</f>
        <v>65</v>
      </c>
      <c r="R34" s="164">
        <v>0</v>
      </c>
      <c r="S34" s="164">
        <f>'Production Summary'!$N$9</f>
        <v>720</v>
      </c>
      <c r="T34" s="164">
        <f>'Production Summary'!$M$9</f>
        <v>60</v>
      </c>
      <c r="U34" s="164">
        <v>0</v>
      </c>
      <c r="V34" s="164">
        <f>'Production Summary'!$N$10</f>
        <v>876</v>
      </c>
      <c r="W34" s="164">
        <f>'Production Summary'!$M$10</f>
        <v>73</v>
      </c>
      <c r="X34" s="164">
        <v>0</v>
      </c>
      <c r="Y34" s="164">
        <f>'Production Summary'!$N$14</f>
        <v>177</v>
      </c>
      <c r="Z34" s="328">
        <f>'Production Summary'!$M$14</f>
        <v>14.75</v>
      </c>
      <c r="AA34" s="164">
        <v>0</v>
      </c>
      <c r="AB34" s="164">
        <f>'Production Summary'!$N$15</f>
        <v>126</v>
      </c>
      <c r="AC34" s="164">
        <f>'Production Summary'!$M$15</f>
        <v>21</v>
      </c>
      <c r="AD34" s="164">
        <v>0</v>
      </c>
      <c r="AE34" s="164">
        <f>'Production Summary'!$N$16</f>
        <v>252</v>
      </c>
      <c r="AF34" s="164">
        <f>'Production Summary'!$M$16</f>
        <v>21</v>
      </c>
      <c r="AG34" s="164">
        <v>0</v>
      </c>
      <c r="AH34" s="164">
        <f>'Production Summary'!$N$18</f>
        <v>1035</v>
      </c>
      <c r="AI34" s="164">
        <f>'Production Summary'!$M$18</f>
        <v>17.25</v>
      </c>
      <c r="AJ34" s="164">
        <v>0</v>
      </c>
      <c r="AK34" s="164">
        <f>'Production Summary'!$N$19</f>
        <v>870</v>
      </c>
      <c r="AL34" s="164">
        <f>'Production Summary'!$M$19</f>
        <v>29</v>
      </c>
      <c r="AM34" s="164">
        <v>0</v>
      </c>
      <c r="AN34" s="164">
        <f>'Production Summary'!$N$20</f>
        <v>864</v>
      </c>
      <c r="AO34" s="164">
        <f>'Production Summary'!$M$20</f>
        <v>72</v>
      </c>
      <c r="AP34" s="164">
        <v>0</v>
      </c>
      <c r="AQ34" s="164">
        <f>'Production Summary'!$N$21</f>
        <v>670</v>
      </c>
      <c r="AR34" s="164">
        <f>'Production Summary'!$M$21</f>
        <v>335</v>
      </c>
      <c r="AS34" s="164">
        <v>0</v>
      </c>
      <c r="AT34" s="386">
        <f>'Production Summary'!$N$22</f>
        <v>375</v>
      </c>
      <c r="AU34" s="164">
        <f>'Production Summary'!$N$23</f>
        <v>1050</v>
      </c>
      <c r="AV34" s="164">
        <f>'Production Summary'!$N$25</f>
        <v>300</v>
      </c>
      <c r="AW34" s="164">
        <f>'Production Summary'!$M$25</f>
        <v>25</v>
      </c>
      <c r="AX34" s="164">
        <v>0</v>
      </c>
      <c r="AY34" s="164">
        <f>'Production Summary'!$N$26</f>
        <v>300</v>
      </c>
      <c r="AZ34" s="164">
        <f>'Production Summary'!$M$26</f>
        <v>25</v>
      </c>
      <c r="BA34" s="164">
        <v>0</v>
      </c>
      <c r="BB34" s="164">
        <f>'Production Summary'!$N$28</f>
        <v>777</v>
      </c>
      <c r="BC34" s="164">
        <f>'Production Summary'!$M$28</f>
        <v>12.95</v>
      </c>
      <c r="BD34" s="164">
        <v>0</v>
      </c>
      <c r="BE34" s="164">
        <f>'Production Summary'!$N$29</f>
        <v>612</v>
      </c>
      <c r="BF34" s="164">
        <f>'Production Summary'!$M$29</f>
        <v>51</v>
      </c>
      <c r="BG34" s="164">
        <v>0</v>
      </c>
      <c r="BH34" s="164">
        <f>'Production Summary'!$N$30</f>
        <v>500</v>
      </c>
      <c r="BI34" s="164">
        <f>'Production Summary'!$M$30</f>
        <v>250</v>
      </c>
      <c r="BJ34" s="164">
        <v>0</v>
      </c>
      <c r="BK34" s="386"/>
      <c r="BL34" s="164">
        <f>'Production Summary'!$N$32</f>
        <v>875</v>
      </c>
      <c r="BM34" s="164">
        <f>'Production Summary'!$N$34</f>
        <v>360.59999999999997</v>
      </c>
      <c r="BN34" s="164">
        <f>'Production Summary'!$M$34</f>
        <v>6.01</v>
      </c>
      <c r="BO34" s="164">
        <v>0</v>
      </c>
      <c r="BP34" s="164">
        <f>'Production Summary'!$N$36</f>
        <v>717</v>
      </c>
      <c r="BQ34" s="164">
        <f>'Production Summary'!$M$36</f>
        <v>11.95</v>
      </c>
      <c r="BR34" s="164">
        <v>0</v>
      </c>
      <c r="BS34" s="164">
        <f>'Production Summary'!$N$37</f>
        <v>210</v>
      </c>
      <c r="BT34" s="164">
        <f>'Production Summary'!$M$37</f>
        <v>21</v>
      </c>
      <c r="BU34" s="164">
        <v>0</v>
      </c>
      <c r="BV34" s="164">
        <f>'Production Summary'!$N$38</f>
        <v>280</v>
      </c>
      <c r="BW34" s="164">
        <f>'Production Summary'!$M$38</f>
        <v>28</v>
      </c>
      <c r="BX34" s="164">
        <v>0</v>
      </c>
      <c r="BY34" s="165">
        <f>'Production Summary'!$N$39</f>
        <v>300.38406247988502</v>
      </c>
      <c r="BZ34" s="164">
        <f>'Production Summary'!$M$39</f>
        <v>30.038406247988501</v>
      </c>
      <c r="CA34" s="164">
        <v>0</v>
      </c>
      <c r="CB34" s="164">
        <f>'Production Summary'!$N$40</f>
        <v>131.30000000000001</v>
      </c>
      <c r="CC34" s="164">
        <f>'Production Summary'!$M$40</f>
        <v>13.13</v>
      </c>
      <c r="CD34" s="164">
        <v>0</v>
      </c>
      <c r="CE34" s="164">
        <f>'Production Summary'!$N$42</f>
        <v>1136.3519999999996</v>
      </c>
      <c r="CF34" s="164">
        <f>'Production Summary'!$M$42</f>
        <v>81.167999999999978</v>
      </c>
      <c r="CG34" s="164">
        <v>0</v>
      </c>
      <c r="CH34" s="164">
        <v>0</v>
      </c>
      <c r="CI34" s="164">
        <f>'Production Summary'!$N$43</f>
        <v>184</v>
      </c>
      <c r="CJ34" s="164">
        <v>0</v>
      </c>
      <c r="CK34" s="164">
        <f>'Production Summary'!$N$44</f>
        <v>355</v>
      </c>
      <c r="CL34" s="164">
        <v>0</v>
      </c>
      <c r="CM34" s="375">
        <f>'Production Summary'!$N$45</f>
        <v>1650</v>
      </c>
      <c r="CN34" s="164">
        <f>'Production Summary'!$N$46</f>
        <v>270</v>
      </c>
      <c r="CO34" s="164">
        <f>'Production Summary'!$N$47</f>
        <v>1350</v>
      </c>
      <c r="CP34" s="166"/>
      <c r="CQ34" s="164">
        <f>'Production Summary'!$N$49</f>
        <v>8004.1580041580037</v>
      </c>
      <c r="CR34" s="164">
        <f>'Production Summary'!$M$49</f>
        <v>66.701316701316699</v>
      </c>
      <c r="CS34" s="164">
        <f>'Production Summary'!$N$50</f>
        <v>13331.600831600828</v>
      </c>
      <c r="CT34" s="164">
        <f>'Production Summary'!$M$50</f>
        <v>148.1288981288981</v>
      </c>
      <c r="CU34" s="164">
        <f>'Production Summary'!$N$51</f>
        <v>12785.862785862784</v>
      </c>
      <c r="CV34" s="164">
        <f>'Production Summary'!$M$51</f>
        <v>355.16285516285512</v>
      </c>
      <c r="CW34" s="164">
        <f>'Production Summary'!$N$52</f>
        <v>12629.937629937627</v>
      </c>
      <c r="CX34" s="164">
        <f>'Production Summary'!$M$52</f>
        <v>701.66320166320156</v>
      </c>
      <c r="CY34" s="164">
        <f>'Production Summary'!$N$53</f>
        <v>12396.049896049895</v>
      </c>
      <c r="CZ34" s="164">
        <f>'Production Summary'!$M$53</f>
        <v>688.66943866943859</v>
      </c>
      <c r="DA34" s="164">
        <f>'Production Summary'!$N$54</f>
        <v>13799.376299376298</v>
      </c>
      <c r="DB34" s="164">
        <f>'Production Summary'!$M$54</f>
        <v>766.63201663201653</v>
      </c>
      <c r="DC34" s="328">
        <f>'Production Summary'!$N$60</f>
        <v>12863.825363825363</v>
      </c>
      <c r="DD34" s="328">
        <f>'Production Summary'!$M$60</f>
        <v>714.65696465696465</v>
      </c>
      <c r="DE34" s="164">
        <f>'Production Summary'!$N$59</f>
        <v>11148.648648648648</v>
      </c>
      <c r="DF34" s="328">
        <f>'Production Summary'!$M$59</f>
        <v>619.36936936936934</v>
      </c>
      <c r="DG34" s="164">
        <f>'Production Summary'!$N$55</f>
        <v>13842.68884268884</v>
      </c>
      <c r="DH34" s="164">
        <f>'Production Summary'!$M$55</f>
        <v>3460.67221067221</v>
      </c>
      <c r="DI34" s="164">
        <f>'Production Summary'!$N$56</f>
        <v>13097.713097713096</v>
      </c>
      <c r="DJ34" s="164">
        <f>'Production Summary'!$M$56</f>
        <v>163.72141372141371</v>
      </c>
      <c r="DK34" s="164">
        <f>'Production Summary'!$N$57</f>
        <v>14189.189189189186</v>
      </c>
      <c r="DL34" s="164">
        <f>'Production Summary'!$M$57</f>
        <v>394.14414414414409</v>
      </c>
      <c r="DM34" s="164">
        <f>'Production Summary'!$N$58</f>
        <v>14017.671517671517</v>
      </c>
      <c r="DN34" s="164">
        <f>'Production Summary'!$M$58</f>
        <v>778.75952875952873</v>
      </c>
      <c r="DO34" s="164">
        <f>'Production Summary'!$N$61</f>
        <v>4500</v>
      </c>
      <c r="DP34" s="328">
        <f>'Production Summary'!$M$61</f>
        <v>750</v>
      </c>
      <c r="DQ34" s="164">
        <v>0</v>
      </c>
      <c r="DR34" s="164">
        <f>'Production Summary'!$N$62</f>
        <v>8900</v>
      </c>
      <c r="DS34" s="164">
        <f>'Production Summary'!$N$70</f>
        <v>300</v>
      </c>
      <c r="DT34" s="328">
        <f>'Production Summary'!$M$70</f>
        <v>25</v>
      </c>
      <c r="DU34" s="164">
        <v>0</v>
      </c>
      <c r="DV34" s="164">
        <f>'Production Summary'!$N$71</f>
        <v>150</v>
      </c>
      <c r="DW34" s="164">
        <v>0</v>
      </c>
      <c r="DX34" s="164">
        <f>'Production Summary'!$N$64</f>
        <v>192</v>
      </c>
      <c r="DY34" s="164">
        <v>0</v>
      </c>
      <c r="DZ34" s="391">
        <f>'Production Summary'!$N$65</f>
        <v>384</v>
      </c>
      <c r="EA34" s="164">
        <v>0</v>
      </c>
      <c r="EB34" s="391">
        <f>'Production Summary'!$N$66</f>
        <v>192</v>
      </c>
      <c r="EC34" s="164">
        <v>0</v>
      </c>
      <c r="ED34" s="164">
        <f>'Production Summary'!$N$67</f>
        <v>96</v>
      </c>
      <c r="EE34" s="164">
        <v>0</v>
      </c>
      <c r="EF34" s="164">
        <f>'Production Summary'!$N$68</f>
        <v>96</v>
      </c>
      <c r="EG34" s="164">
        <v>0</v>
      </c>
      <c r="EH34" s="164">
        <f>'Production Summary'!$N$69</f>
        <v>340</v>
      </c>
      <c r="EI34" s="101"/>
      <c r="EJ34" s="3"/>
      <c r="EK34" s="3"/>
      <c r="ER34" s="64" t="s">
        <v>50</v>
      </c>
      <c r="ES34" s="61" t="str">
        <f t="shared" si="0"/>
        <v/>
      </c>
      <c r="ET34" s="24">
        <f t="shared" si="1"/>
        <v>0</v>
      </c>
    </row>
    <row r="35" spans="1:150" ht="15" customHeight="1">
      <c r="A35" t="b">
        <f>C35=Rajnandgaon!C35</f>
        <v>1</v>
      </c>
      <c r="B35" s="60">
        <f t="shared" si="2"/>
        <v>30</v>
      </c>
      <c r="C35" s="61" t="str">
        <f>IF(Rajnandgaon!C35="","",Rajnandgaon!C35)</f>
        <v/>
      </c>
      <c r="D35" s="164">
        <f>'Production Summary'!$N$4</f>
        <v>666</v>
      </c>
      <c r="E35" s="164">
        <f>'Production Summary'!$M$4</f>
        <v>27.75</v>
      </c>
      <c r="F35" s="164">
        <v>0</v>
      </c>
      <c r="G35" s="164">
        <f>'Production Summary'!$N$5</f>
        <v>666</v>
      </c>
      <c r="H35" s="164">
        <f>'Production Summary'!$M$5</f>
        <v>27.75</v>
      </c>
      <c r="I35" s="164">
        <v>0</v>
      </c>
      <c r="J35" s="164">
        <f>'Production Summary'!$N$6</f>
        <v>200</v>
      </c>
      <c r="K35" s="328">
        <f>'Production Summary'!$M$6</f>
        <v>7.5</v>
      </c>
      <c r="L35" s="164">
        <v>0</v>
      </c>
      <c r="M35" s="365">
        <f>'Production Summary'!$N$7</f>
        <v>612.72</v>
      </c>
      <c r="N35" s="367">
        <f>'Production Summary'!$M$7</f>
        <v>25.53</v>
      </c>
      <c r="O35" s="164">
        <v>0</v>
      </c>
      <c r="P35" s="164">
        <f>'Production Summary'!$N$8</f>
        <v>780</v>
      </c>
      <c r="Q35" s="164">
        <f>'Production Summary'!$M$8</f>
        <v>65</v>
      </c>
      <c r="R35" s="164">
        <v>0</v>
      </c>
      <c r="S35" s="164">
        <f>'Production Summary'!$N$9</f>
        <v>720</v>
      </c>
      <c r="T35" s="164">
        <f>'Production Summary'!$M$9</f>
        <v>60</v>
      </c>
      <c r="U35" s="164">
        <v>0</v>
      </c>
      <c r="V35" s="164">
        <f>'Production Summary'!$N$10</f>
        <v>876</v>
      </c>
      <c r="W35" s="164">
        <f>'Production Summary'!$M$10</f>
        <v>73</v>
      </c>
      <c r="X35" s="164">
        <v>0</v>
      </c>
      <c r="Y35" s="164">
        <f>'Production Summary'!$N$14</f>
        <v>177</v>
      </c>
      <c r="Z35" s="328">
        <f>'Production Summary'!$M$14</f>
        <v>14.75</v>
      </c>
      <c r="AA35" s="164">
        <v>0</v>
      </c>
      <c r="AB35" s="164">
        <f>'Production Summary'!$N$15</f>
        <v>126</v>
      </c>
      <c r="AC35" s="164">
        <f>'Production Summary'!$M$15</f>
        <v>21</v>
      </c>
      <c r="AD35" s="164">
        <v>0</v>
      </c>
      <c r="AE35" s="164">
        <f>'Production Summary'!$N$16</f>
        <v>252</v>
      </c>
      <c r="AF35" s="164">
        <f>'Production Summary'!$M$16</f>
        <v>21</v>
      </c>
      <c r="AG35" s="164">
        <v>0</v>
      </c>
      <c r="AH35" s="164">
        <f>'Production Summary'!$N$18</f>
        <v>1035</v>
      </c>
      <c r="AI35" s="164">
        <f>'Production Summary'!$M$18</f>
        <v>17.25</v>
      </c>
      <c r="AJ35" s="164">
        <v>0</v>
      </c>
      <c r="AK35" s="164">
        <f>'Production Summary'!$N$19</f>
        <v>870</v>
      </c>
      <c r="AL35" s="164">
        <f>'Production Summary'!$M$19</f>
        <v>29</v>
      </c>
      <c r="AM35" s="164">
        <v>0</v>
      </c>
      <c r="AN35" s="164">
        <f>'Production Summary'!$N$20</f>
        <v>864</v>
      </c>
      <c r="AO35" s="164">
        <f>'Production Summary'!$M$20</f>
        <v>72</v>
      </c>
      <c r="AP35" s="164">
        <v>0</v>
      </c>
      <c r="AQ35" s="164">
        <f>'Production Summary'!$N$21</f>
        <v>670</v>
      </c>
      <c r="AR35" s="164">
        <f>'Production Summary'!$M$21</f>
        <v>335</v>
      </c>
      <c r="AS35" s="164">
        <v>0</v>
      </c>
      <c r="AT35" s="386">
        <f>'Production Summary'!$N$22</f>
        <v>375</v>
      </c>
      <c r="AU35" s="164">
        <f>'Production Summary'!$N$23</f>
        <v>1050</v>
      </c>
      <c r="AV35" s="164">
        <f>'Production Summary'!$N$25</f>
        <v>300</v>
      </c>
      <c r="AW35" s="164">
        <f>'Production Summary'!$M$25</f>
        <v>25</v>
      </c>
      <c r="AX35" s="164">
        <v>0</v>
      </c>
      <c r="AY35" s="164">
        <f>'Production Summary'!$N$26</f>
        <v>300</v>
      </c>
      <c r="AZ35" s="164">
        <f>'Production Summary'!$M$26</f>
        <v>25</v>
      </c>
      <c r="BA35" s="164">
        <v>0</v>
      </c>
      <c r="BB35" s="164">
        <f>'Production Summary'!$N$28</f>
        <v>777</v>
      </c>
      <c r="BC35" s="164">
        <f>'Production Summary'!$M$28</f>
        <v>12.95</v>
      </c>
      <c r="BD35" s="164">
        <v>0</v>
      </c>
      <c r="BE35" s="164">
        <f>'Production Summary'!$N$29</f>
        <v>612</v>
      </c>
      <c r="BF35" s="164">
        <f>'Production Summary'!$M$29</f>
        <v>51</v>
      </c>
      <c r="BG35" s="164">
        <v>0</v>
      </c>
      <c r="BH35" s="164">
        <f>'Production Summary'!$N$30</f>
        <v>500</v>
      </c>
      <c r="BI35" s="164">
        <f>'Production Summary'!$M$30</f>
        <v>250</v>
      </c>
      <c r="BJ35" s="164">
        <v>0</v>
      </c>
      <c r="BK35" s="386"/>
      <c r="BL35" s="164">
        <f>'Production Summary'!$N$32</f>
        <v>875</v>
      </c>
      <c r="BM35" s="164">
        <f>'Production Summary'!$N$34</f>
        <v>360.59999999999997</v>
      </c>
      <c r="BN35" s="164">
        <f>'Production Summary'!$M$34</f>
        <v>6.01</v>
      </c>
      <c r="BO35" s="164">
        <v>0</v>
      </c>
      <c r="BP35" s="164">
        <f>'Production Summary'!$N$36</f>
        <v>717</v>
      </c>
      <c r="BQ35" s="164">
        <f>'Production Summary'!$M$36</f>
        <v>11.95</v>
      </c>
      <c r="BR35" s="164">
        <v>0</v>
      </c>
      <c r="BS35" s="164">
        <f>'Production Summary'!$N$37</f>
        <v>210</v>
      </c>
      <c r="BT35" s="164">
        <f>'Production Summary'!$M$37</f>
        <v>21</v>
      </c>
      <c r="BU35" s="164">
        <v>0</v>
      </c>
      <c r="BV35" s="164">
        <f>'Production Summary'!$N$38</f>
        <v>280</v>
      </c>
      <c r="BW35" s="164">
        <f>'Production Summary'!$M$38</f>
        <v>28</v>
      </c>
      <c r="BX35" s="164">
        <v>0</v>
      </c>
      <c r="BY35" s="165">
        <f>'Production Summary'!$N$39</f>
        <v>300.38406247988502</v>
      </c>
      <c r="BZ35" s="164">
        <f>'Production Summary'!$M$39</f>
        <v>30.038406247988501</v>
      </c>
      <c r="CA35" s="164">
        <v>0</v>
      </c>
      <c r="CB35" s="164">
        <f>'Production Summary'!$N$40</f>
        <v>131.30000000000001</v>
      </c>
      <c r="CC35" s="164">
        <f>'Production Summary'!$M$40</f>
        <v>13.13</v>
      </c>
      <c r="CD35" s="164">
        <v>0</v>
      </c>
      <c r="CE35" s="164">
        <f>'Production Summary'!$N$42</f>
        <v>1136.3519999999996</v>
      </c>
      <c r="CF35" s="164">
        <f>'Production Summary'!$M$42</f>
        <v>81.167999999999978</v>
      </c>
      <c r="CG35" s="164">
        <v>0</v>
      </c>
      <c r="CH35" s="164">
        <v>0</v>
      </c>
      <c r="CI35" s="164">
        <f>'Production Summary'!$N$43</f>
        <v>184</v>
      </c>
      <c r="CJ35" s="164">
        <v>0</v>
      </c>
      <c r="CK35" s="164">
        <f>'Production Summary'!$N$44</f>
        <v>355</v>
      </c>
      <c r="CL35" s="164">
        <v>0</v>
      </c>
      <c r="CM35" s="375">
        <f>'Production Summary'!$N$45</f>
        <v>1650</v>
      </c>
      <c r="CN35" s="164">
        <f>'Production Summary'!$N$46</f>
        <v>270</v>
      </c>
      <c r="CO35" s="164">
        <f>'Production Summary'!$N$47</f>
        <v>1350</v>
      </c>
      <c r="CP35" s="166"/>
      <c r="CQ35" s="164">
        <f>'Production Summary'!$N$49</f>
        <v>8004.1580041580037</v>
      </c>
      <c r="CR35" s="164">
        <f>'Production Summary'!$M$49</f>
        <v>66.701316701316699</v>
      </c>
      <c r="CS35" s="164">
        <f>'Production Summary'!$N$50</f>
        <v>13331.600831600828</v>
      </c>
      <c r="CT35" s="164">
        <f>'Production Summary'!$M$50</f>
        <v>148.1288981288981</v>
      </c>
      <c r="CU35" s="164">
        <f>'Production Summary'!$N$51</f>
        <v>12785.862785862784</v>
      </c>
      <c r="CV35" s="164">
        <f>'Production Summary'!$M$51</f>
        <v>355.16285516285512</v>
      </c>
      <c r="CW35" s="164">
        <f>'Production Summary'!$N$52</f>
        <v>12629.937629937627</v>
      </c>
      <c r="CX35" s="164">
        <f>'Production Summary'!$M$52</f>
        <v>701.66320166320156</v>
      </c>
      <c r="CY35" s="164">
        <f>'Production Summary'!$N$53</f>
        <v>12396.049896049895</v>
      </c>
      <c r="CZ35" s="164">
        <f>'Production Summary'!$M$53</f>
        <v>688.66943866943859</v>
      </c>
      <c r="DA35" s="164">
        <f>'Production Summary'!$N$54</f>
        <v>13799.376299376298</v>
      </c>
      <c r="DB35" s="164">
        <f>'Production Summary'!$M$54</f>
        <v>766.63201663201653</v>
      </c>
      <c r="DC35" s="328">
        <f>'Production Summary'!$N$60</f>
        <v>12863.825363825363</v>
      </c>
      <c r="DD35" s="328">
        <f>'Production Summary'!$M$60</f>
        <v>714.65696465696465</v>
      </c>
      <c r="DE35" s="164">
        <f>'Production Summary'!$N$59</f>
        <v>11148.648648648648</v>
      </c>
      <c r="DF35" s="328">
        <f>'Production Summary'!$M$59</f>
        <v>619.36936936936934</v>
      </c>
      <c r="DG35" s="164">
        <f>'Production Summary'!$N$55</f>
        <v>13842.68884268884</v>
      </c>
      <c r="DH35" s="164">
        <f>'Production Summary'!$M$55</f>
        <v>3460.67221067221</v>
      </c>
      <c r="DI35" s="164">
        <f>'Production Summary'!$N$56</f>
        <v>13097.713097713096</v>
      </c>
      <c r="DJ35" s="164">
        <f>'Production Summary'!$M$56</f>
        <v>163.72141372141371</v>
      </c>
      <c r="DK35" s="164">
        <f>'Production Summary'!$N$57</f>
        <v>14189.189189189186</v>
      </c>
      <c r="DL35" s="164">
        <f>'Production Summary'!$M$57</f>
        <v>394.14414414414409</v>
      </c>
      <c r="DM35" s="164">
        <f>'Production Summary'!$N$58</f>
        <v>14017.671517671517</v>
      </c>
      <c r="DN35" s="164">
        <f>'Production Summary'!$M$58</f>
        <v>778.75952875952873</v>
      </c>
      <c r="DO35" s="164">
        <f>'Production Summary'!$N$61</f>
        <v>4500</v>
      </c>
      <c r="DP35" s="328">
        <f>'Production Summary'!$M$61</f>
        <v>750</v>
      </c>
      <c r="DQ35" s="164">
        <v>0</v>
      </c>
      <c r="DR35" s="164">
        <f>'Production Summary'!$N$62</f>
        <v>8900</v>
      </c>
      <c r="DS35" s="164">
        <f>'Production Summary'!$N$70</f>
        <v>300</v>
      </c>
      <c r="DT35" s="328">
        <f>'Production Summary'!$M$70</f>
        <v>25</v>
      </c>
      <c r="DU35" s="164">
        <v>0</v>
      </c>
      <c r="DV35" s="164">
        <f>'Production Summary'!$N$71</f>
        <v>150</v>
      </c>
      <c r="DW35" s="164">
        <v>0</v>
      </c>
      <c r="DX35" s="164">
        <f>'Production Summary'!$N$64</f>
        <v>192</v>
      </c>
      <c r="DY35" s="164">
        <v>0</v>
      </c>
      <c r="DZ35" s="391">
        <f>'Production Summary'!$N$65</f>
        <v>384</v>
      </c>
      <c r="EA35" s="164">
        <v>0</v>
      </c>
      <c r="EB35" s="391">
        <f>'Production Summary'!$N$66</f>
        <v>192</v>
      </c>
      <c r="EC35" s="164">
        <v>0</v>
      </c>
      <c r="ED35" s="164">
        <f>'Production Summary'!$N$67</f>
        <v>96</v>
      </c>
      <c r="EE35" s="164">
        <v>0</v>
      </c>
      <c r="EF35" s="164">
        <f>'Production Summary'!$N$68</f>
        <v>96</v>
      </c>
      <c r="EG35" s="164">
        <v>0</v>
      </c>
      <c r="EH35" s="164">
        <f>'Production Summary'!$N$69</f>
        <v>340</v>
      </c>
      <c r="EI35" s="101"/>
      <c r="EJ35" s="3"/>
      <c r="EK35" s="3"/>
      <c r="ER35" s="64" t="s">
        <v>51</v>
      </c>
      <c r="ES35" s="61" t="str">
        <f t="shared" si="0"/>
        <v/>
      </c>
      <c r="ET35" s="24">
        <f t="shared" si="1"/>
        <v>0</v>
      </c>
    </row>
    <row r="36" spans="1:150" ht="15" customHeight="1">
      <c r="A36" t="b">
        <f>C36=Rajnandgaon!C36</f>
        <v>1</v>
      </c>
      <c r="B36" s="60">
        <f t="shared" si="2"/>
        <v>31</v>
      </c>
      <c r="C36" s="61" t="str">
        <f>IF(Rajnandgaon!C36="","",Rajnandgaon!C36)</f>
        <v/>
      </c>
      <c r="D36" s="164">
        <f>'Production Summary'!$N$4</f>
        <v>666</v>
      </c>
      <c r="E36" s="164">
        <f>'Production Summary'!$M$4</f>
        <v>27.75</v>
      </c>
      <c r="F36" s="164">
        <v>0</v>
      </c>
      <c r="G36" s="164">
        <f>'Production Summary'!$N$5</f>
        <v>666</v>
      </c>
      <c r="H36" s="164">
        <f>'Production Summary'!$M$5</f>
        <v>27.75</v>
      </c>
      <c r="I36" s="164">
        <v>0</v>
      </c>
      <c r="J36" s="164">
        <f>'Production Summary'!$N$6</f>
        <v>200</v>
      </c>
      <c r="K36" s="328">
        <f>'Production Summary'!$M$6</f>
        <v>7.5</v>
      </c>
      <c r="L36" s="164">
        <v>0</v>
      </c>
      <c r="M36" s="365">
        <f>'Production Summary'!$N$7</f>
        <v>612.72</v>
      </c>
      <c r="N36" s="367">
        <f>'Production Summary'!$M$7</f>
        <v>25.53</v>
      </c>
      <c r="O36" s="164">
        <v>0</v>
      </c>
      <c r="P36" s="164">
        <f>'Production Summary'!$N$8</f>
        <v>780</v>
      </c>
      <c r="Q36" s="164">
        <f>'Production Summary'!$M$8</f>
        <v>65</v>
      </c>
      <c r="R36" s="164">
        <v>0</v>
      </c>
      <c r="S36" s="164">
        <f>'Production Summary'!$N$9</f>
        <v>720</v>
      </c>
      <c r="T36" s="164">
        <f>'Production Summary'!$M$9</f>
        <v>60</v>
      </c>
      <c r="U36" s="164">
        <v>0</v>
      </c>
      <c r="V36" s="164">
        <f>'Production Summary'!$N$10</f>
        <v>876</v>
      </c>
      <c r="W36" s="164">
        <f>'Production Summary'!$M$10</f>
        <v>73</v>
      </c>
      <c r="X36" s="164">
        <v>0</v>
      </c>
      <c r="Y36" s="164">
        <f>'Production Summary'!$N$14</f>
        <v>177</v>
      </c>
      <c r="Z36" s="328">
        <f>'Production Summary'!$M$14</f>
        <v>14.75</v>
      </c>
      <c r="AA36" s="164">
        <v>0</v>
      </c>
      <c r="AB36" s="164">
        <f>'Production Summary'!$N$15</f>
        <v>126</v>
      </c>
      <c r="AC36" s="164">
        <f>'Production Summary'!$M$15</f>
        <v>21</v>
      </c>
      <c r="AD36" s="164">
        <v>0</v>
      </c>
      <c r="AE36" s="164">
        <f>'Production Summary'!$N$16</f>
        <v>252</v>
      </c>
      <c r="AF36" s="164">
        <f>'Production Summary'!$M$16</f>
        <v>21</v>
      </c>
      <c r="AG36" s="164">
        <v>0</v>
      </c>
      <c r="AH36" s="164">
        <f>'Production Summary'!$N$18</f>
        <v>1035</v>
      </c>
      <c r="AI36" s="164">
        <f>'Production Summary'!$M$18</f>
        <v>17.25</v>
      </c>
      <c r="AJ36" s="164">
        <v>0</v>
      </c>
      <c r="AK36" s="164">
        <f>'Production Summary'!$N$19</f>
        <v>870</v>
      </c>
      <c r="AL36" s="164">
        <f>'Production Summary'!$M$19</f>
        <v>29</v>
      </c>
      <c r="AM36" s="164">
        <v>0</v>
      </c>
      <c r="AN36" s="164">
        <f>'Production Summary'!$N$20</f>
        <v>864</v>
      </c>
      <c r="AO36" s="164">
        <f>'Production Summary'!$M$20</f>
        <v>72</v>
      </c>
      <c r="AP36" s="164">
        <v>0</v>
      </c>
      <c r="AQ36" s="164">
        <f>'Production Summary'!$N$21</f>
        <v>670</v>
      </c>
      <c r="AR36" s="164">
        <f>'Production Summary'!$M$21</f>
        <v>335</v>
      </c>
      <c r="AS36" s="164">
        <v>0</v>
      </c>
      <c r="AT36" s="386">
        <f>'Production Summary'!$N$22</f>
        <v>375</v>
      </c>
      <c r="AU36" s="164">
        <f>'Production Summary'!$N$23</f>
        <v>1050</v>
      </c>
      <c r="AV36" s="164">
        <f>'Production Summary'!$N$25</f>
        <v>300</v>
      </c>
      <c r="AW36" s="164">
        <f>'Production Summary'!$M$25</f>
        <v>25</v>
      </c>
      <c r="AX36" s="164">
        <v>0</v>
      </c>
      <c r="AY36" s="164">
        <f>'Production Summary'!$N$26</f>
        <v>300</v>
      </c>
      <c r="AZ36" s="164">
        <f>'Production Summary'!$M$26</f>
        <v>25</v>
      </c>
      <c r="BA36" s="164">
        <v>0</v>
      </c>
      <c r="BB36" s="164">
        <f>'Production Summary'!$N$28</f>
        <v>777</v>
      </c>
      <c r="BC36" s="164">
        <f>'Production Summary'!$M$28</f>
        <v>12.95</v>
      </c>
      <c r="BD36" s="164">
        <v>0</v>
      </c>
      <c r="BE36" s="164">
        <f>'Production Summary'!$N$29</f>
        <v>612</v>
      </c>
      <c r="BF36" s="164">
        <f>'Production Summary'!$M$29</f>
        <v>51</v>
      </c>
      <c r="BG36" s="164">
        <v>0</v>
      </c>
      <c r="BH36" s="164">
        <f>'Production Summary'!$N$30</f>
        <v>500</v>
      </c>
      <c r="BI36" s="164">
        <f>'Production Summary'!$M$30</f>
        <v>250</v>
      </c>
      <c r="BJ36" s="164">
        <v>0</v>
      </c>
      <c r="BK36" s="386"/>
      <c r="BL36" s="164">
        <f>'Production Summary'!$N$32</f>
        <v>875</v>
      </c>
      <c r="BM36" s="164">
        <f>'Production Summary'!$N$34</f>
        <v>360.59999999999997</v>
      </c>
      <c r="BN36" s="164">
        <f>'Production Summary'!$M$34</f>
        <v>6.01</v>
      </c>
      <c r="BO36" s="164">
        <v>0</v>
      </c>
      <c r="BP36" s="164">
        <f>'Production Summary'!$N$36</f>
        <v>717</v>
      </c>
      <c r="BQ36" s="164">
        <f>'Production Summary'!$M$36</f>
        <v>11.95</v>
      </c>
      <c r="BR36" s="164">
        <v>0</v>
      </c>
      <c r="BS36" s="164">
        <f>'Production Summary'!$N$37</f>
        <v>210</v>
      </c>
      <c r="BT36" s="164">
        <f>'Production Summary'!$M$37</f>
        <v>21</v>
      </c>
      <c r="BU36" s="164">
        <v>0</v>
      </c>
      <c r="BV36" s="164">
        <f>'Production Summary'!$N$38</f>
        <v>280</v>
      </c>
      <c r="BW36" s="164">
        <f>'Production Summary'!$M$38</f>
        <v>28</v>
      </c>
      <c r="BX36" s="164">
        <v>0</v>
      </c>
      <c r="BY36" s="165">
        <f>'Production Summary'!$N$39</f>
        <v>300.38406247988502</v>
      </c>
      <c r="BZ36" s="164">
        <f>'Production Summary'!$M$39</f>
        <v>30.038406247988501</v>
      </c>
      <c r="CA36" s="164">
        <v>0</v>
      </c>
      <c r="CB36" s="164">
        <f>'Production Summary'!$N$40</f>
        <v>131.30000000000001</v>
      </c>
      <c r="CC36" s="164">
        <f>'Production Summary'!$M$40</f>
        <v>13.13</v>
      </c>
      <c r="CD36" s="164">
        <v>0</v>
      </c>
      <c r="CE36" s="164">
        <f>'Production Summary'!$N$42</f>
        <v>1136.3519999999996</v>
      </c>
      <c r="CF36" s="164">
        <f>'Production Summary'!$M$42</f>
        <v>81.167999999999978</v>
      </c>
      <c r="CG36" s="164">
        <v>0</v>
      </c>
      <c r="CH36" s="164">
        <v>0</v>
      </c>
      <c r="CI36" s="164">
        <f>'Production Summary'!$N$43</f>
        <v>184</v>
      </c>
      <c r="CJ36" s="164">
        <v>0</v>
      </c>
      <c r="CK36" s="164">
        <f>'Production Summary'!$N$44</f>
        <v>355</v>
      </c>
      <c r="CL36" s="164">
        <v>0</v>
      </c>
      <c r="CM36" s="375">
        <f>'Production Summary'!$N$45</f>
        <v>1650</v>
      </c>
      <c r="CN36" s="164">
        <f>'Production Summary'!$N$46</f>
        <v>270</v>
      </c>
      <c r="CO36" s="164">
        <f>'Production Summary'!$N$47</f>
        <v>1350</v>
      </c>
      <c r="CP36" s="166"/>
      <c r="CQ36" s="164">
        <f>'Production Summary'!$N$49</f>
        <v>8004.1580041580037</v>
      </c>
      <c r="CR36" s="164">
        <f>'Production Summary'!$M$49</f>
        <v>66.701316701316699</v>
      </c>
      <c r="CS36" s="164">
        <f>'Production Summary'!$N$50</f>
        <v>13331.600831600828</v>
      </c>
      <c r="CT36" s="164">
        <f>'Production Summary'!$M$50</f>
        <v>148.1288981288981</v>
      </c>
      <c r="CU36" s="164">
        <f>'Production Summary'!$N$51</f>
        <v>12785.862785862784</v>
      </c>
      <c r="CV36" s="164">
        <f>'Production Summary'!$M$51</f>
        <v>355.16285516285512</v>
      </c>
      <c r="CW36" s="164">
        <f>'Production Summary'!$N$52</f>
        <v>12629.937629937627</v>
      </c>
      <c r="CX36" s="164">
        <f>'Production Summary'!$M$52</f>
        <v>701.66320166320156</v>
      </c>
      <c r="CY36" s="164">
        <f>'Production Summary'!$N$53</f>
        <v>12396.049896049895</v>
      </c>
      <c r="CZ36" s="164">
        <f>'Production Summary'!$M$53</f>
        <v>688.66943866943859</v>
      </c>
      <c r="DA36" s="164">
        <f>'Production Summary'!$N$54</f>
        <v>13799.376299376298</v>
      </c>
      <c r="DB36" s="164">
        <f>'Production Summary'!$M$54</f>
        <v>766.63201663201653</v>
      </c>
      <c r="DC36" s="328">
        <f>'Production Summary'!$N$60</f>
        <v>12863.825363825363</v>
      </c>
      <c r="DD36" s="328">
        <f>'Production Summary'!$M$60</f>
        <v>714.65696465696465</v>
      </c>
      <c r="DE36" s="164">
        <f>'Production Summary'!$N$59</f>
        <v>11148.648648648648</v>
      </c>
      <c r="DF36" s="328">
        <f>'Production Summary'!$M$59</f>
        <v>619.36936936936934</v>
      </c>
      <c r="DG36" s="164">
        <f>'Production Summary'!$N$55</f>
        <v>13842.68884268884</v>
      </c>
      <c r="DH36" s="164">
        <f>'Production Summary'!$M$55</f>
        <v>3460.67221067221</v>
      </c>
      <c r="DI36" s="164">
        <f>'Production Summary'!$N$56</f>
        <v>13097.713097713096</v>
      </c>
      <c r="DJ36" s="164">
        <f>'Production Summary'!$M$56</f>
        <v>163.72141372141371</v>
      </c>
      <c r="DK36" s="164">
        <f>'Production Summary'!$N$57</f>
        <v>14189.189189189186</v>
      </c>
      <c r="DL36" s="164">
        <f>'Production Summary'!$M$57</f>
        <v>394.14414414414409</v>
      </c>
      <c r="DM36" s="164">
        <f>'Production Summary'!$N$58</f>
        <v>14017.671517671517</v>
      </c>
      <c r="DN36" s="164">
        <f>'Production Summary'!$M$58</f>
        <v>778.75952875952873</v>
      </c>
      <c r="DO36" s="164">
        <f>'Production Summary'!$N$61</f>
        <v>4500</v>
      </c>
      <c r="DP36" s="328">
        <f>'Production Summary'!$M$61</f>
        <v>750</v>
      </c>
      <c r="DQ36" s="164">
        <v>0</v>
      </c>
      <c r="DR36" s="164">
        <f>'Production Summary'!$N$62</f>
        <v>8900</v>
      </c>
      <c r="DS36" s="164">
        <f>'Production Summary'!$N$70</f>
        <v>300</v>
      </c>
      <c r="DT36" s="328">
        <f>'Production Summary'!$M$70</f>
        <v>25</v>
      </c>
      <c r="DU36" s="164">
        <v>0</v>
      </c>
      <c r="DV36" s="164">
        <f>'Production Summary'!$N$71</f>
        <v>150</v>
      </c>
      <c r="DW36" s="164">
        <v>0</v>
      </c>
      <c r="DX36" s="164">
        <f>'Production Summary'!$N$64</f>
        <v>192</v>
      </c>
      <c r="DY36" s="164">
        <v>0</v>
      </c>
      <c r="DZ36" s="391">
        <f>'Production Summary'!$N$65</f>
        <v>384</v>
      </c>
      <c r="EA36" s="164">
        <v>0</v>
      </c>
      <c r="EB36" s="391">
        <f>'Production Summary'!$N$66</f>
        <v>192</v>
      </c>
      <c r="EC36" s="164">
        <v>0</v>
      </c>
      <c r="ED36" s="164">
        <f>'Production Summary'!$N$67</f>
        <v>96</v>
      </c>
      <c r="EE36" s="164">
        <v>0</v>
      </c>
      <c r="EF36" s="164">
        <f>'Production Summary'!$N$68</f>
        <v>96</v>
      </c>
      <c r="EG36" s="164">
        <v>0</v>
      </c>
      <c r="EH36" s="164">
        <f>'Production Summary'!$N$69</f>
        <v>340</v>
      </c>
      <c r="EI36" s="101"/>
      <c r="EJ36" s="3"/>
      <c r="EK36" s="3"/>
      <c r="ER36" s="64" t="s">
        <v>52</v>
      </c>
      <c r="ES36" s="61" t="str">
        <f t="shared" si="0"/>
        <v/>
      </c>
      <c r="ET36" s="24">
        <f t="shared" si="1"/>
        <v>0</v>
      </c>
    </row>
    <row r="37" spans="1:150" ht="15" customHeight="1">
      <c r="A37" t="b">
        <f>C37=Rajnandgaon!C37</f>
        <v>1</v>
      </c>
      <c r="B37" s="65">
        <f t="shared" si="2"/>
        <v>32</v>
      </c>
      <c r="C37" s="61" t="str">
        <f>IF(Rajnandgaon!C37="","",Rajnandgaon!C37)</f>
        <v>SKM-Rajnandgaon</v>
      </c>
      <c r="D37" s="167">
        <f t="shared" ref="D37" si="3">E37*24</f>
        <v>674.40000000000009</v>
      </c>
      <c r="E37" s="167">
        <v>28.1</v>
      </c>
      <c r="F37" s="164">
        <v>0</v>
      </c>
      <c r="G37" s="167">
        <f t="shared" ref="G37" si="4">H37*24</f>
        <v>674.40000000000009</v>
      </c>
      <c r="H37" s="167">
        <v>28.1</v>
      </c>
      <c r="I37" s="164">
        <v>0</v>
      </c>
      <c r="J37" s="164">
        <f>'Production Summary'!$N$6</f>
        <v>200</v>
      </c>
      <c r="K37" s="328">
        <f>'Production Summary'!$M$6</f>
        <v>7.5</v>
      </c>
      <c r="L37" s="164">
        <v>0</v>
      </c>
      <c r="M37" s="365">
        <f>'Production Summary'!$N$7</f>
        <v>612.72</v>
      </c>
      <c r="N37" s="367">
        <f>'Production Summary'!$M$7</f>
        <v>25.53</v>
      </c>
      <c r="O37" s="164">
        <v>0</v>
      </c>
      <c r="P37" s="167">
        <f t="shared" ref="P37" si="5">Q37*12</f>
        <v>780</v>
      </c>
      <c r="Q37" s="167">
        <v>65</v>
      </c>
      <c r="R37" s="164">
        <v>0</v>
      </c>
      <c r="S37" s="167">
        <f t="shared" ref="S37" si="6">T37*12</f>
        <v>696</v>
      </c>
      <c r="T37" s="167">
        <v>58</v>
      </c>
      <c r="U37" s="164">
        <v>0</v>
      </c>
      <c r="V37" s="164">
        <f>'Production Summary'!$N$10</f>
        <v>876</v>
      </c>
      <c r="W37" s="164">
        <f>'Production Summary'!$M$10</f>
        <v>73</v>
      </c>
      <c r="X37" s="164">
        <v>0</v>
      </c>
      <c r="Y37" s="531">
        <f t="shared" ref="Y37" si="7">Z37*12</f>
        <v>204</v>
      </c>
      <c r="Z37" s="531">
        <v>17</v>
      </c>
      <c r="AA37" s="164">
        <v>0</v>
      </c>
      <c r="AB37" s="167">
        <f t="shared" ref="AB37" si="8">AC37*6</f>
        <v>127.5</v>
      </c>
      <c r="AC37" s="167">
        <v>21.25</v>
      </c>
      <c r="AD37" s="164">
        <v>0</v>
      </c>
      <c r="AE37" s="167">
        <f t="shared" ref="AE37" si="9">AF37*12</f>
        <v>255</v>
      </c>
      <c r="AF37" s="167">
        <v>21.25</v>
      </c>
      <c r="AG37" s="164">
        <v>0</v>
      </c>
      <c r="AH37" s="167">
        <f t="shared" ref="AH37" si="10">AI37*60</f>
        <v>1020</v>
      </c>
      <c r="AI37" s="167">
        <v>17</v>
      </c>
      <c r="AJ37" s="164">
        <v>0</v>
      </c>
      <c r="AK37" s="167">
        <f t="shared" ref="AK37" si="11">AL37*30</f>
        <v>892.5</v>
      </c>
      <c r="AL37" s="167">
        <v>29.75</v>
      </c>
      <c r="AM37" s="164">
        <v>0</v>
      </c>
      <c r="AN37" s="167">
        <f t="shared" ref="AN37" si="12">AO37*12</f>
        <v>867</v>
      </c>
      <c r="AO37" s="167">
        <v>72.25</v>
      </c>
      <c r="AP37" s="164">
        <v>0</v>
      </c>
      <c r="AQ37" s="164">
        <f>'Production Summary'!$N$21</f>
        <v>670</v>
      </c>
      <c r="AR37" s="164">
        <f>'Production Summary'!$M$21</f>
        <v>335</v>
      </c>
      <c r="AS37" s="164">
        <v>0</v>
      </c>
      <c r="AT37" s="386">
        <f>'Production Summary'!$N$22</f>
        <v>375</v>
      </c>
      <c r="AU37" s="164">
        <f>'Production Summary'!$N$23</f>
        <v>1050</v>
      </c>
      <c r="AV37" s="167">
        <f t="shared" ref="AV37" si="13">AW37*12</f>
        <v>150</v>
      </c>
      <c r="AW37" s="167">
        <v>12.5</v>
      </c>
      <c r="AX37" s="164">
        <v>0</v>
      </c>
      <c r="AY37" s="167">
        <f t="shared" ref="AY37" si="14">AZ37*12</f>
        <v>150</v>
      </c>
      <c r="AZ37" s="167">
        <v>12.5</v>
      </c>
      <c r="BA37" s="164">
        <v>0</v>
      </c>
      <c r="BB37" s="167">
        <f t="shared" ref="BB37" si="15">BC37*60</f>
        <v>816</v>
      </c>
      <c r="BC37" s="167">
        <v>13.6</v>
      </c>
      <c r="BD37" s="164">
        <v>0</v>
      </c>
      <c r="BE37" s="167">
        <f t="shared" ref="BE37" si="16">BF37*12</f>
        <v>612</v>
      </c>
      <c r="BF37" s="167">
        <v>51</v>
      </c>
      <c r="BG37" s="164">
        <v>0</v>
      </c>
      <c r="BH37" s="164">
        <f>'Production Summary'!$N$30</f>
        <v>500</v>
      </c>
      <c r="BI37" s="164">
        <f>'Production Summary'!$M$30</f>
        <v>250</v>
      </c>
      <c r="BJ37" s="164">
        <v>0</v>
      </c>
      <c r="BK37" s="386"/>
      <c r="BL37" s="164">
        <f>'Production Summary'!$N$32</f>
        <v>875</v>
      </c>
      <c r="BM37" s="164">
        <f>'[4]Production Summary'!$N$34</f>
        <v>360.59999999999997</v>
      </c>
      <c r="BN37" s="164">
        <f>'[4]Production Summary'!$M$34</f>
        <v>6.01</v>
      </c>
      <c r="BO37" s="164">
        <v>0</v>
      </c>
      <c r="BP37" s="164">
        <f>'[4]Production Summary'!$N$36</f>
        <v>717</v>
      </c>
      <c r="BQ37" s="164">
        <f>'[4]Production Summary'!$M$36</f>
        <v>11.95</v>
      </c>
      <c r="BR37" s="164">
        <v>0</v>
      </c>
      <c r="BS37" s="167">
        <f t="shared" ref="BS37" si="17">BT37*10</f>
        <v>224.00000000000003</v>
      </c>
      <c r="BT37" s="167">
        <v>22.400000000000002</v>
      </c>
      <c r="BU37" s="164">
        <v>0</v>
      </c>
      <c r="BV37" s="167">
        <f t="shared" ref="BV37" si="18">BW37*10</f>
        <v>280</v>
      </c>
      <c r="BW37" s="167">
        <v>28</v>
      </c>
      <c r="BX37" s="164">
        <v>0</v>
      </c>
      <c r="BY37" s="165">
        <f>'Production Summary'!$N$39</f>
        <v>300.38406247988502</v>
      </c>
      <c r="BZ37" s="164">
        <f>'Production Summary'!$M$39</f>
        <v>30.038406247988501</v>
      </c>
      <c r="CA37" s="164">
        <v>0</v>
      </c>
      <c r="CB37" s="167">
        <f t="shared" ref="CB37" si="19">CC37*10</f>
        <v>144</v>
      </c>
      <c r="CC37" s="167">
        <v>14.4</v>
      </c>
      <c r="CD37" s="164">
        <v>0</v>
      </c>
      <c r="CE37" s="164">
        <f>'Production Summary'!$N$42</f>
        <v>1136.3519999999996</v>
      </c>
      <c r="CF37" s="164">
        <f>'Production Summary'!$M$42</f>
        <v>81.167999999999978</v>
      </c>
      <c r="CG37" s="164">
        <v>0</v>
      </c>
      <c r="CH37" s="164">
        <v>0</v>
      </c>
      <c r="CI37" s="167">
        <v>184.5</v>
      </c>
      <c r="CJ37" s="164">
        <v>0</v>
      </c>
      <c r="CK37" s="164">
        <f>'Production Summary'!$N$44</f>
        <v>355</v>
      </c>
      <c r="CL37" s="164">
        <v>0</v>
      </c>
      <c r="CM37" s="375">
        <f>'Production Summary'!$N$45</f>
        <v>1650</v>
      </c>
      <c r="CN37" s="164">
        <f>'Production Summary'!$N$46</f>
        <v>270</v>
      </c>
      <c r="CO37" s="164">
        <f>'Production Summary'!$N$47</f>
        <v>1350</v>
      </c>
      <c r="CP37" s="166"/>
      <c r="CQ37" s="167">
        <f t="shared" ref="CQ37" si="20">CR37*120</f>
        <v>7854</v>
      </c>
      <c r="CR37" s="167">
        <v>65.45</v>
      </c>
      <c r="CS37" s="167">
        <f t="shared" ref="CS37" si="21">CT37*90</f>
        <v>13081.5</v>
      </c>
      <c r="CT37" s="167">
        <v>145.35</v>
      </c>
      <c r="CU37" s="167">
        <f t="shared" ref="CU37" si="22">CV37*36</f>
        <v>12546</v>
      </c>
      <c r="CV37" s="167">
        <v>348.5</v>
      </c>
      <c r="CW37" s="167">
        <f t="shared" ref="CW37" si="23">CX37*18</f>
        <v>12393</v>
      </c>
      <c r="CX37" s="167">
        <v>688.5</v>
      </c>
      <c r="CY37" s="167">
        <f t="shared" ref="CY37" si="24">CZ37*18</f>
        <v>12163.5</v>
      </c>
      <c r="CZ37" s="167">
        <v>675.75</v>
      </c>
      <c r="DA37" s="167">
        <f t="shared" ref="DA37" si="25">DB37*18</f>
        <v>12280.5</v>
      </c>
      <c r="DB37" s="167">
        <v>682.25</v>
      </c>
      <c r="DC37" s="531">
        <f t="shared" ref="DC37" si="26">DD37*18</f>
        <v>10939.5</v>
      </c>
      <c r="DD37" s="531">
        <v>607.75</v>
      </c>
      <c r="DE37" s="531">
        <f t="shared" ref="DE37" si="27">DF37*18</f>
        <v>11164.354185418542</v>
      </c>
      <c r="DF37" s="531">
        <v>620.24189918991897</v>
      </c>
      <c r="DG37" s="167">
        <f t="shared" ref="DG37" si="28">DH37*4</f>
        <v>13583</v>
      </c>
      <c r="DH37" s="167">
        <v>3395.75</v>
      </c>
      <c r="DI37" s="167">
        <f t="shared" ref="DI37" si="29">DJ37*80</f>
        <v>11732</v>
      </c>
      <c r="DJ37" s="167">
        <v>146.65</v>
      </c>
      <c r="DK37" s="167">
        <f t="shared" ref="DK37" si="30">DL37*36</f>
        <v>12663</v>
      </c>
      <c r="DL37" s="167">
        <v>351.75</v>
      </c>
      <c r="DM37" s="167">
        <f t="shared" ref="DM37" si="31">DN37*18</f>
        <v>12494.699999999999</v>
      </c>
      <c r="DN37" s="167">
        <v>694.15</v>
      </c>
      <c r="DO37" s="167">
        <f>'Production Summary'!$N$61</f>
        <v>4500</v>
      </c>
      <c r="DP37" s="531">
        <f>'Production Summary'!$M$61</f>
        <v>750</v>
      </c>
      <c r="DQ37" s="164">
        <v>0</v>
      </c>
      <c r="DR37" s="164">
        <f>'Production Summary'!$N$62</f>
        <v>8900</v>
      </c>
      <c r="DS37" s="560">
        <f t="shared" ref="DS37" si="32">DT37*12</f>
        <v>288</v>
      </c>
      <c r="DT37" s="531">
        <v>24</v>
      </c>
      <c r="DU37" s="164">
        <v>0</v>
      </c>
      <c r="DV37" s="164">
        <f t="shared" ref="DV37" si="33">DS37/2</f>
        <v>144</v>
      </c>
      <c r="DW37" s="164">
        <v>0</v>
      </c>
      <c r="DX37" s="167">
        <f t="shared" ref="DX37" si="34">32*6</f>
        <v>192</v>
      </c>
      <c r="DY37" s="164">
        <v>0</v>
      </c>
      <c r="DZ37" s="167">
        <f>'Production Summary'!$N$65</f>
        <v>384</v>
      </c>
      <c r="EA37" s="164">
        <v>0</v>
      </c>
      <c r="EB37" s="167">
        <f>'Production Summary'!$N$66</f>
        <v>192</v>
      </c>
      <c r="EC37" s="164">
        <v>0</v>
      </c>
      <c r="ED37" s="164">
        <f>'Production Summary'!$N$67</f>
        <v>96</v>
      </c>
      <c r="EE37" s="164">
        <v>0</v>
      </c>
      <c r="EF37" s="164">
        <f>'Production Summary'!$N$68</f>
        <v>96</v>
      </c>
      <c r="EG37" s="164">
        <v>0</v>
      </c>
      <c r="EH37" s="164">
        <f>'Production Summary'!$N$69</f>
        <v>340</v>
      </c>
      <c r="EI37" s="101"/>
      <c r="EJ37" s="3"/>
      <c r="EK37" s="3"/>
      <c r="ER37" s="64" t="s">
        <v>53</v>
      </c>
      <c r="ES37" s="61" t="str">
        <f t="shared" si="0"/>
        <v>SKM-Rajnandgaon</v>
      </c>
      <c r="ET37" s="24">
        <f t="shared" si="1"/>
        <v>0</v>
      </c>
    </row>
    <row r="38" spans="1:150" ht="15" customHeight="1">
      <c r="A38" t="b">
        <f>C38=Rajnandgaon!C38</f>
        <v>1</v>
      </c>
      <c r="B38" s="65">
        <f t="shared" si="2"/>
        <v>33</v>
      </c>
      <c r="C38" s="61" t="str">
        <f>IF(Rajnandgaon!C38="","",Rajnandgaon!C38)</f>
        <v/>
      </c>
      <c r="D38" s="164">
        <f>'Production Summary'!$N$4</f>
        <v>666</v>
      </c>
      <c r="E38" s="164">
        <f>'Production Summary'!$M$4</f>
        <v>27.75</v>
      </c>
      <c r="F38" s="164">
        <v>0</v>
      </c>
      <c r="G38" s="164">
        <f>'Production Summary'!$N$5</f>
        <v>666</v>
      </c>
      <c r="H38" s="164">
        <f>'Production Summary'!$M$5</f>
        <v>27.75</v>
      </c>
      <c r="I38" s="164">
        <v>0</v>
      </c>
      <c r="J38" s="164">
        <f>'Production Summary'!$N$6</f>
        <v>200</v>
      </c>
      <c r="K38" s="328">
        <f>'Production Summary'!$M$6</f>
        <v>7.5</v>
      </c>
      <c r="L38" s="164">
        <v>0</v>
      </c>
      <c r="M38" s="365">
        <f>'Production Summary'!$N$7</f>
        <v>612.72</v>
      </c>
      <c r="N38" s="367">
        <f>'Production Summary'!$M$7</f>
        <v>25.53</v>
      </c>
      <c r="O38" s="164">
        <v>0</v>
      </c>
      <c r="P38" s="164">
        <f>'Production Summary'!$N$8</f>
        <v>780</v>
      </c>
      <c r="Q38" s="164">
        <f>'Production Summary'!$M$8</f>
        <v>65</v>
      </c>
      <c r="R38" s="164">
        <v>0</v>
      </c>
      <c r="S38" s="164">
        <f>'Production Summary'!$N$9</f>
        <v>720</v>
      </c>
      <c r="T38" s="164">
        <f>'Production Summary'!$M$9</f>
        <v>60</v>
      </c>
      <c r="U38" s="164">
        <v>0</v>
      </c>
      <c r="V38" s="164">
        <f>'Production Summary'!$N$10</f>
        <v>876</v>
      </c>
      <c r="W38" s="164">
        <f>'Production Summary'!$M$10</f>
        <v>73</v>
      </c>
      <c r="X38" s="164">
        <v>0</v>
      </c>
      <c r="Y38" s="164">
        <f>'Production Summary'!$N$14</f>
        <v>177</v>
      </c>
      <c r="Z38" s="328">
        <f>'Production Summary'!$M$14</f>
        <v>14.75</v>
      </c>
      <c r="AA38" s="164">
        <v>0</v>
      </c>
      <c r="AB38" s="164">
        <f>'Production Summary'!$N$15</f>
        <v>126</v>
      </c>
      <c r="AC38" s="164">
        <f>'Production Summary'!$M$15</f>
        <v>21</v>
      </c>
      <c r="AD38" s="164">
        <v>0</v>
      </c>
      <c r="AE38" s="164">
        <f>'Production Summary'!$N$16</f>
        <v>252</v>
      </c>
      <c r="AF38" s="164">
        <f>'Production Summary'!$M$16</f>
        <v>21</v>
      </c>
      <c r="AG38" s="164">
        <v>0</v>
      </c>
      <c r="AH38" s="164">
        <f>'Production Summary'!$N$18</f>
        <v>1035</v>
      </c>
      <c r="AI38" s="164">
        <f>'Production Summary'!$M$18</f>
        <v>17.25</v>
      </c>
      <c r="AJ38" s="164">
        <v>0</v>
      </c>
      <c r="AK38" s="164">
        <f>'Production Summary'!$N$19</f>
        <v>870</v>
      </c>
      <c r="AL38" s="164">
        <f>'Production Summary'!$M$19</f>
        <v>29</v>
      </c>
      <c r="AM38" s="164">
        <v>0</v>
      </c>
      <c r="AN38" s="164">
        <f>'Production Summary'!$N$20</f>
        <v>864</v>
      </c>
      <c r="AO38" s="164">
        <f>'Production Summary'!$M$20</f>
        <v>72</v>
      </c>
      <c r="AP38" s="164">
        <v>0</v>
      </c>
      <c r="AQ38" s="164">
        <f>'Production Summary'!$N$21</f>
        <v>670</v>
      </c>
      <c r="AR38" s="164">
        <f>'Production Summary'!$M$21</f>
        <v>335</v>
      </c>
      <c r="AS38" s="164">
        <v>0</v>
      </c>
      <c r="AT38" s="386">
        <f>'Production Summary'!$N$22</f>
        <v>375</v>
      </c>
      <c r="AU38" s="164">
        <f>'Production Summary'!$N$23</f>
        <v>1050</v>
      </c>
      <c r="AV38" s="164">
        <f>'Production Summary'!$N$25</f>
        <v>300</v>
      </c>
      <c r="AW38" s="164">
        <f>'Production Summary'!$M$25</f>
        <v>25</v>
      </c>
      <c r="AX38" s="164">
        <v>0</v>
      </c>
      <c r="AY38" s="164">
        <f>'Production Summary'!$N$26</f>
        <v>300</v>
      </c>
      <c r="AZ38" s="164">
        <f>'Production Summary'!$M$26</f>
        <v>25</v>
      </c>
      <c r="BA38" s="164">
        <v>0</v>
      </c>
      <c r="BB38" s="164">
        <f>'Production Summary'!$N$28</f>
        <v>777</v>
      </c>
      <c r="BC38" s="164">
        <f>'Production Summary'!$M$28</f>
        <v>12.95</v>
      </c>
      <c r="BD38" s="164">
        <v>0</v>
      </c>
      <c r="BE38" s="164">
        <f>'Production Summary'!$N$29</f>
        <v>612</v>
      </c>
      <c r="BF38" s="164">
        <f>'Production Summary'!$M$29</f>
        <v>51</v>
      </c>
      <c r="BG38" s="164">
        <v>0</v>
      </c>
      <c r="BH38" s="164">
        <f>'Production Summary'!$N$30</f>
        <v>500</v>
      </c>
      <c r="BI38" s="164">
        <f>'Production Summary'!$M$30</f>
        <v>250</v>
      </c>
      <c r="BJ38" s="164">
        <v>0</v>
      </c>
      <c r="BK38" s="386"/>
      <c r="BL38" s="164">
        <f>'Production Summary'!$N$32</f>
        <v>875</v>
      </c>
      <c r="BM38" s="164">
        <f>'Production Summary'!$N$34</f>
        <v>360.59999999999997</v>
      </c>
      <c r="BN38" s="164">
        <f>'Production Summary'!$M$34</f>
        <v>6.01</v>
      </c>
      <c r="BO38" s="164">
        <v>0</v>
      </c>
      <c r="BP38" s="164">
        <f>'Production Summary'!$N$36</f>
        <v>717</v>
      </c>
      <c r="BQ38" s="164">
        <f>'Production Summary'!$M$36</f>
        <v>11.95</v>
      </c>
      <c r="BR38" s="164">
        <v>0</v>
      </c>
      <c r="BS38" s="164">
        <f>'Production Summary'!$N$37</f>
        <v>210</v>
      </c>
      <c r="BT38" s="164">
        <f>'Production Summary'!$M$37</f>
        <v>21</v>
      </c>
      <c r="BU38" s="164">
        <v>0</v>
      </c>
      <c r="BV38" s="164">
        <f>'Production Summary'!$N$38</f>
        <v>280</v>
      </c>
      <c r="BW38" s="164">
        <f>'Production Summary'!$M$38</f>
        <v>28</v>
      </c>
      <c r="BX38" s="164">
        <v>0</v>
      </c>
      <c r="BY38" s="165">
        <f>'Production Summary'!$N$39</f>
        <v>300.38406247988502</v>
      </c>
      <c r="BZ38" s="164">
        <f>'Production Summary'!$M$39</f>
        <v>30.038406247988501</v>
      </c>
      <c r="CA38" s="164">
        <v>0</v>
      </c>
      <c r="CB38" s="164">
        <f>'Production Summary'!$N$40</f>
        <v>131.30000000000001</v>
      </c>
      <c r="CC38" s="164">
        <f>'Production Summary'!$M$40</f>
        <v>13.13</v>
      </c>
      <c r="CD38" s="164">
        <v>0</v>
      </c>
      <c r="CE38" s="164">
        <f>'Production Summary'!$N$42</f>
        <v>1136.3519999999996</v>
      </c>
      <c r="CF38" s="164">
        <f>'Production Summary'!$M$42</f>
        <v>81.167999999999978</v>
      </c>
      <c r="CG38" s="164">
        <v>0</v>
      </c>
      <c r="CH38" s="164">
        <v>0</v>
      </c>
      <c r="CI38" s="164">
        <f>'Production Summary'!$N$43</f>
        <v>184</v>
      </c>
      <c r="CJ38" s="164">
        <v>0</v>
      </c>
      <c r="CK38" s="164">
        <f>'Production Summary'!$N$44</f>
        <v>355</v>
      </c>
      <c r="CL38" s="164">
        <v>0</v>
      </c>
      <c r="CM38" s="375">
        <f>'Production Summary'!$N$45</f>
        <v>1650</v>
      </c>
      <c r="CN38" s="164">
        <f>'Production Summary'!$N$46</f>
        <v>270</v>
      </c>
      <c r="CO38" s="164">
        <f>'Production Summary'!$N$47</f>
        <v>1350</v>
      </c>
      <c r="CP38" s="166"/>
      <c r="CQ38" s="164">
        <f>'Production Summary'!$N$49</f>
        <v>8004.1580041580037</v>
      </c>
      <c r="CR38" s="164">
        <f>'Production Summary'!$M$49</f>
        <v>66.701316701316699</v>
      </c>
      <c r="CS38" s="164">
        <f>'Production Summary'!$N$50</f>
        <v>13331.600831600828</v>
      </c>
      <c r="CT38" s="164">
        <f>'Production Summary'!$M$50</f>
        <v>148.1288981288981</v>
      </c>
      <c r="CU38" s="164">
        <f>'Production Summary'!$N$51</f>
        <v>12785.862785862784</v>
      </c>
      <c r="CV38" s="164">
        <f>'Production Summary'!$M$51</f>
        <v>355.16285516285512</v>
      </c>
      <c r="CW38" s="164">
        <f>'Production Summary'!$N$52</f>
        <v>12629.937629937627</v>
      </c>
      <c r="CX38" s="164">
        <f>'Production Summary'!$M$52</f>
        <v>701.66320166320156</v>
      </c>
      <c r="CY38" s="164">
        <f>'Production Summary'!$N$53</f>
        <v>12396.049896049895</v>
      </c>
      <c r="CZ38" s="164">
        <f>'Production Summary'!$M$53</f>
        <v>688.66943866943859</v>
      </c>
      <c r="DA38" s="164">
        <f>'Production Summary'!$N$54</f>
        <v>13799.376299376298</v>
      </c>
      <c r="DB38" s="164">
        <f>'Production Summary'!$M$54</f>
        <v>766.63201663201653</v>
      </c>
      <c r="DC38" s="328">
        <f>'Production Summary'!$N$60</f>
        <v>12863.825363825363</v>
      </c>
      <c r="DD38" s="328">
        <f>'Production Summary'!$M$60</f>
        <v>714.65696465696465</v>
      </c>
      <c r="DE38" s="164">
        <f>'Production Summary'!$N$59</f>
        <v>11148.648648648648</v>
      </c>
      <c r="DF38" s="328">
        <f>'Production Summary'!$M$59</f>
        <v>619.36936936936934</v>
      </c>
      <c r="DG38" s="164">
        <f>'Production Summary'!$N$55</f>
        <v>13842.68884268884</v>
      </c>
      <c r="DH38" s="164">
        <f>'Production Summary'!$M$55</f>
        <v>3460.67221067221</v>
      </c>
      <c r="DI38" s="164">
        <f>'Production Summary'!$N$56</f>
        <v>13097.713097713096</v>
      </c>
      <c r="DJ38" s="164">
        <f>'Production Summary'!$M$56</f>
        <v>163.72141372141371</v>
      </c>
      <c r="DK38" s="164">
        <f>'Production Summary'!$N$57</f>
        <v>14189.189189189186</v>
      </c>
      <c r="DL38" s="164">
        <f>'Production Summary'!$M$57</f>
        <v>394.14414414414409</v>
      </c>
      <c r="DM38" s="164">
        <f>'Production Summary'!$N$58</f>
        <v>14017.671517671517</v>
      </c>
      <c r="DN38" s="164">
        <f>'Production Summary'!$M$58</f>
        <v>778.75952875952873</v>
      </c>
      <c r="DO38" s="164">
        <f>'Production Summary'!$N$61</f>
        <v>4500</v>
      </c>
      <c r="DP38" s="328">
        <f>'Production Summary'!$M$61</f>
        <v>750</v>
      </c>
      <c r="DQ38" s="164">
        <v>0</v>
      </c>
      <c r="DR38" s="164">
        <f>'Production Summary'!$N$62</f>
        <v>8900</v>
      </c>
      <c r="DS38" s="164">
        <f>'Production Summary'!$N$70</f>
        <v>300</v>
      </c>
      <c r="DT38" s="328">
        <f>'Production Summary'!$M$70</f>
        <v>25</v>
      </c>
      <c r="DU38" s="164">
        <v>0</v>
      </c>
      <c r="DV38" s="164">
        <f>'Production Summary'!$N$71</f>
        <v>150</v>
      </c>
      <c r="DW38" s="164">
        <v>0</v>
      </c>
      <c r="DX38" s="164">
        <f>'Production Summary'!$N$64</f>
        <v>192</v>
      </c>
      <c r="DY38" s="164">
        <v>0</v>
      </c>
      <c r="DZ38" s="391">
        <f>'Production Summary'!$N$65</f>
        <v>384</v>
      </c>
      <c r="EA38" s="164">
        <v>0</v>
      </c>
      <c r="EB38" s="391">
        <f>'Production Summary'!$N$66</f>
        <v>192</v>
      </c>
      <c r="EC38" s="164">
        <v>0</v>
      </c>
      <c r="ED38" s="164">
        <f>'Production Summary'!$N$67</f>
        <v>96</v>
      </c>
      <c r="EE38" s="164">
        <v>0</v>
      </c>
      <c r="EF38" s="164">
        <f>'Production Summary'!$N$68</f>
        <v>96</v>
      </c>
      <c r="EG38" s="164">
        <v>0</v>
      </c>
      <c r="EH38" s="164">
        <f>'Production Summary'!$N$69</f>
        <v>340</v>
      </c>
      <c r="EI38" s="101"/>
      <c r="EJ38" s="3"/>
      <c r="EK38" s="3"/>
      <c r="ER38" s="64" t="s">
        <v>54</v>
      </c>
      <c r="ES38" s="61" t="str">
        <f t="shared" ref="ES38:ES68" si="35">C38</f>
        <v/>
      </c>
      <c r="ET38" s="24">
        <f t="shared" si="1"/>
        <v>0</v>
      </c>
    </row>
    <row r="39" spans="1:150" ht="15" customHeight="1">
      <c r="A39" t="b">
        <f>C39=Rajnandgaon!C39</f>
        <v>1</v>
      </c>
      <c r="B39" s="65">
        <f t="shared" si="2"/>
        <v>34</v>
      </c>
      <c r="C39" s="61" t="str">
        <f>IF(Rajnandgaon!C39="","",Rajnandgaon!C39)</f>
        <v/>
      </c>
      <c r="D39" s="164">
        <f>'Production Summary'!$N$4</f>
        <v>666</v>
      </c>
      <c r="E39" s="164">
        <f>'Production Summary'!$M$4</f>
        <v>27.75</v>
      </c>
      <c r="F39" s="164">
        <v>0</v>
      </c>
      <c r="G39" s="164">
        <f>'Production Summary'!$N$5</f>
        <v>666</v>
      </c>
      <c r="H39" s="164">
        <f>'Production Summary'!$M$5</f>
        <v>27.75</v>
      </c>
      <c r="I39" s="164">
        <v>0</v>
      </c>
      <c r="J39" s="164">
        <f>'Production Summary'!$N$6</f>
        <v>200</v>
      </c>
      <c r="K39" s="328">
        <f>'Production Summary'!$M$6</f>
        <v>7.5</v>
      </c>
      <c r="L39" s="164">
        <v>0</v>
      </c>
      <c r="M39" s="365">
        <f>'Production Summary'!$N$7</f>
        <v>612.72</v>
      </c>
      <c r="N39" s="367">
        <f>'Production Summary'!$M$7</f>
        <v>25.53</v>
      </c>
      <c r="O39" s="164">
        <v>0</v>
      </c>
      <c r="P39" s="164">
        <f>'Production Summary'!$N$8</f>
        <v>780</v>
      </c>
      <c r="Q39" s="164">
        <f>'Production Summary'!$M$8</f>
        <v>65</v>
      </c>
      <c r="R39" s="164">
        <v>0</v>
      </c>
      <c r="S39" s="164">
        <f>'Production Summary'!$N$9</f>
        <v>720</v>
      </c>
      <c r="T39" s="164">
        <f>'Production Summary'!$M$9</f>
        <v>60</v>
      </c>
      <c r="U39" s="164">
        <v>0</v>
      </c>
      <c r="V39" s="164">
        <f>'Production Summary'!$N$10</f>
        <v>876</v>
      </c>
      <c r="W39" s="164">
        <f>'Production Summary'!$M$10</f>
        <v>73</v>
      </c>
      <c r="X39" s="164">
        <v>0</v>
      </c>
      <c r="Y39" s="164">
        <f>'Production Summary'!$N$14</f>
        <v>177</v>
      </c>
      <c r="Z39" s="328">
        <f>'Production Summary'!$M$14</f>
        <v>14.75</v>
      </c>
      <c r="AA39" s="164">
        <v>0</v>
      </c>
      <c r="AB39" s="164">
        <f>'Production Summary'!$N$15</f>
        <v>126</v>
      </c>
      <c r="AC39" s="164">
        <f>'Production Summary'!$M$15</f>
        <v>21</v>
      </c>
      <c r="AD39" s="164">
        <v>0</v>
      </c>
      <c r="AE39" s="164">
        <f>'Production Summary'!$N$16</f>
        <v>252</v>
      </c>
      <c r="AF39" s="164">
        <f>'Production Summary'!$M$16</f>
        <v>21</v>
      </c>
      <c r="AG39" s="164">
        <v>0</v>
      </c>
      <c r="AH39" s="164">
        <f>'Production Summary'!$N$18</f>
        <v>1035</v>
      </c>
      <c r="AI39" s="164">
        <f>'Production Summary'!$M$18</f>
        <v>17.25</v>
      </c>
      <c r="AJ39" s="164">
        <v>0</v>
      </c>
      <c r="AK39" s="164">
        <f>'Production Summary'!$N$19</f>
        <v>870</v>
      </c>
      <c r="AL39" s="164">
        <f>'Production Summary'!$M$19</f>
        <v>29</v>
      </c>
      <c r="AM39" s="164">
        <v>0</v>
      </c>
      <c r="AN39" s="164">
        <f>'Production Summary'!$N$20</f>
        <v>864</v>
      </c>
      <c r="AO39" s="164">
        <f>'Production Summary'!$M$20</f>
        <v>72</v>
      </c>
      <c r="AP39" s="164">
        <v>0</v>
      </c>
      <c r="AQ39" s="164">
        <f>'Production Summary'!$N$21</f>
        <v>670</v>
      </c>
      <c r="AR39" s="164">
        <f>'Production Summary'!$M$21</f>
        <v>335</v>
      </c>
      <c r="AS39" s="164">
        <v>0</v>
      </c>
      <c r="AT39" s="386">
        <f>'Production Summary'!$N$22</f>
        <v>375</v>
      </c>
      <c r="AU39" s="164">
        <f>'Production Summary'!$N$23</f>
        <v>1050</v>
      </c>
      <c r="AV39" s="164">
        <f>'Production Summary'!$N$25</f>
        <v>300</v>
      </c>
      <c r="AW39" s="164">
        <f>'Production Summary'!$M$25</f>
        <v>25</v>
      </c>
      <c r="AX39" s="164">
        <v>0</v>
      </c>
      <c r="AY39" s="164">
        <f>'Production Summary'!$N$26</f>
        <v>300</v>
      </c>
      <c r="AZ39" s="164">
        <f>'Production Summary'!$M$26</f>
        <v>25</v>
      </c>
      <c r="BA39" s="164">
        <v>0</v>
      </c>
      <c r="BB39" s="164">
        <f>'Production Summary'!$N$28</f>
        <v>777</v>
      </c>
      <c r="BC39" s="164">
        <f>'Production Summary'!$M$28</f>
        <v>12.95</v>
      </c>
      <c r="BD39" s="164">
        <v>0</v>
      </c>
      <c r="BE39" s="164">
        <f>'Production Summary'!$N$29</f>
        <v>612</v>
      </c>
      <c r="BF39" s="164">
        <f>'Production Summary'!$M$29</f>
        <v>51</v>
      </c>
      <c r="BG39" s="164">
        <v>0</v>
      </c>
      <c r="BH39" s="164">
        <f>'Production Summary'!$N$30</f>
        <v>500</v>
      </c>
      <c r="BI39" s="164">
        <f>'Production Summary'!$M$30</f>
        <v>250</v>
      </c>
      <c r="BJ39" s="164">
        <v>0</v>
      </c>
      <c r="BK39" s="386"/>
      <c r="BL39" s="164">
        <f>'Production Summary'!$N$32</f>
        <v>875</v>
      </c>
      <c r="BM39" s="164">
        <f>'Production Summary'!$N$34</f>
        <v>360.59999999999997</v>
      </c>
      <c r="BN39" s="164">
        <f>'Production Summary'!$M$34</f>
        <v>6.01</v>
      </c>
      <c r="BO39" s="164">
        <v>0</v>
      </c>
      <c r="BP39" s="164">
        <f>'Production Summary'!$N$36</f>
        <v>717</v>
      </c>
      <c r="BQ39" s="164">
        <f>'Production Summary'!$M$36</f>
        <v>11.95</v>
      </c>
      <c r="BR39" s="164">
        <v>0</v>
      </c>
      <c r="BS39" s="164">
        <f>'Production Summary'!$N$37</f>
        <v>210</v>
      </c>
      <c r="BT39" s="164">
        <f>'Production Summary'!$M$37</f>
        <v>21</v>
      </c>
      <c r="BU39" s="164">
        <v>0</v>
      </c>
      <c r="BV39" s="164">
        <f>'Production Summary'!$N$38</f>
        <v>280</v>
      </c>
      <c r="BW39" s="164">
        <f>'Production Summary'!$M$38</f>
        <v>28</v>
      </c>
      <c r="BX39" s="164">
        <v>0</v>
      </c>
      <c r="BY39" s="165">
        <f>'Production Summary'!$N$39</f>
        <v>300.38406247988502</v>
      </c>
      <c r="BZ39" s="164">
        <f>'Production Summary'!$M$39</f>
        <v>30.038406247988501</v>
      </c>
      <c r="CA39" s="164">
        <v>0</v>
      </c>
      <c r="CB39" s="164">
        <f>'Production Summary'!$N$40</f>
        <v>131.30000000000001</v>
      </c>
      <c r="CC39" s="164">
        <f>'Production Summary'!$M$40</f>
        <v>13.13</v>
      </c>
      <c r="CD39" s="164">
        <v>0</v>
      </c>
      <c r="CE39" s="164">
        <f>'Production Summary'!$N$42</f>
        <v>1136.3519999999996</v>
      </c>
      <c r="CF39" s="164">
        <f>'Production Summary'!$M$42</f>
        <v>81.167999999999978</v>
      </c>
      <c r="CG39" s="164">
        <v>0</v>
      </c>
      <c r="CH39" s="164">
        <v>0</v>
      </c>
      <c r="CI39" s="164">
        <f>'Production Summary'!$N$43</f>
        <v>184</v>
      </c>
      <c r="CJ39" s="164">
        <v>0</v>
      </c>
      <c r="CK39" s="164">
        <f>'Production Summary'!$N$44</f>
        <v>355</v>
      </c>
      <c r="CL39" s="164">
        <v>0</v>
      </c>
      <c r="CM39" s="375">
        <f>'Production Summary'!$N$45</f>
        <v>1650</v>
      </c>
      <c r="CN39" s="164">
        <f>'Production Summary'!$N$46</f>
        <v>270</v>
      </c>
      <c r="CO39" s="164">
        <f>'Production Summary'!$N$47</f>
        <v>1350</v>
      </c>
      <c r="CP39" s="166"/>
      <c r="CQ39" s="164">
        <f>'Production Summary'!$N$49</f>
        <v>8004.1580041580037</v>
      </c>
      <c r="CR39" s="164">
        <f>'Production Summary'!$M$49</f>
        <v>66.701316701316699</v>
      </c>
      <c r="CS39" s="164">
        <f>'Production Summary'!$N$50</f>
        <v>13331.600831600828</v>
      </c>
      <c r="CT39" s="164">
        <f>'Production Summary'!$M$50</f>
        <v>148.1288981288981</v>
      </c>
      <c r="CU39" s="164">
        <f>'Production Summary'!$N$51</f>
        <v>12785.862785862784</v>
      </c>
      <c r="CV39" s="164">
        <f>'Production Summary'!$M$51</f>
        <v>355.16285516285512</v>
      </c>
      <c r="CW39" s="164">
        <f>'Production Summary'!$N$52</f>
        <v>12629.937629937627</v>
      </c>
      <c r="CX39" s="164">
        <f>'Production Summary'!$M$52</f>
        <v>701.66320166320156</v>
      </c>
      <c r="CY39" s="164">
        <f>'Production Summary'!$N$53</f>
        <v>12396.049896049895</v>
      </c>
      <c r="CZ39" s="164">
        <f>'Production Summary'!$M$53</f>
        <v>688.66943866943859</v>
      </c>
      <c r="DA39" s="164">
        <f>'Production Summary'!$N$54</f>
        <v>13799.376299376298</v>
      </c>
      <c r="DB39" s="164">
        <f>'Production Summary'!$M$54</f>
        <v>766.63201663201653</v>
      </c>
      <c r="DC39" s="328">
        <f>'Production Summary'!$N$60</f>
        <v>12863.825363825363</v>
      </c>
      <c r="DD39" s="328">
        <f>'Production Summary'!$M$60</f>
        <v>714.65696465696465</v>
      </c>
      <c r="DE39" s="164">
        <f>'Production Summary'!$N$59</f>
        <v>11148.648648648648</v>
      </c>
      <c r="DF39" s="328">
        <f>'Production Summary'!$M$59</f>
        <v>619.36936936936934</v>
      </c>
      <c r="DG39" s="164">
        <f>'Production Summary'!$N$55</f>
        <v>13842.68884268884</v>
      </c>
      <c r="DH39" s="164">
        <f>'Production Summary'!$M$55</f>
        <v>3460.67221067221</v>
      </c>
      <c r="DI39" s="164">
        <f>'Production Summary'!$N$56</f>
        <v>13097.713097713096</v>
      </c>
      <c r="DJ39" s="164">
        <f>'Production Summary'!$M$56</f>
        <v>163.72141372141371</v>
      </c>
      <c r="DK39" s="164">
        <f>'Production Summary'!$N$57</f>
        <v>14189.189189189186</v>
      </c>
      <c r="DL39" s="164">
        <f>'Production Summary'!$M$57</f>
        <v>394.14414414414409</v>
      </c>
      <c r="DM39" s="164">
        <f>'Production Summary'!$N$58</f>
        <v>14017.671517671517</v>
      </c>
      <c r="DN39" s="164">
        <f>'Production Summary'!$M$58</f>
        <v>778.75952875952873</v>
      </c>
      <c r="DO39" s="164">
        <f>'Production Summary'!$N$61</f>
        <v>4500</v>
      </c>
      <c r="DP39" s="328">
        <f>'Production Summary'!$M$61</f>
        <v>750</v>
      </c>
      <c r="DQ39" s="164">
        <v>0</v>
      </c>
      <c r="DR39" s="164">
        <f>'Production Summary'!$N$62</f>
        <v>8900</v>
      </c>
      <c r="DS39" s="164">
        <f>'Production Summary'!$N$70</f>
        <v>300</v>
      </c>
      <c r="DT39" s="328">
        <f>'Production Summary'!$M$70</f>
        <v>25</v>
      </c>
      <c r="DU39" s="164">
        <v>0</v>
      </c>
      <c r="DV39" s="164">
        <f>'Production Summary'!$N$71</f>
        <v>150</v>
      </c>
      <c r="DW39" s="164">
        <v>0</v>
      </c>
      <c r="DX39" s="164">
        <f>'Production Summary'!$N$64</f>
        <v>192</v>
      </c>
      <c r="DY39" s="164">
        <v>0</v>
      </c>
      <c r="DZ39" s="391">
        <f>'Production Summary'!$N$65</f>
        <v>384</v>
      </c>
      <c r="EA39" s="164">
        <v>0</v>
      </c>
      <c r="EB39" s="391">
        <f>'Production Summary'!$N$66</f>
        <v>192</v>
      </c>
      <c r="EC39" s="164">
        <v>0</v>
      </c>
      <c r="ED39" s="164">
        <f>'Production Summary'!$N$67</f>
        <v>96</v>
      </c>
      <c r="EE39" s="164">
        <v>0</v>
      </c>
      <c r="EF39" s="164">
        <f>'Production Summary'!$N$68</f>
        <v>96</v>
      </c>
      <c r="EG39" s="164">
        <v>0</v>
      </c>
      <c r="EH39" s="164">
        <f>'Production Summary'!$N$69</f>
        <v>340</v>
      </c>
      <c r="EI39" s="101"/>
      <c r="EJ39" s="3"/>
      <c r="EK39" s="3"/>
      <c r="ER39" s="64" t="s">
        <v>55</v>
      </c>
      <c r="ES39" s="61" t="str">
        <f t="shared" si="35"/>
        <v/>
      </c>
      <c r="ET39" s="24">
        <f t="shared" si="1"/>
        <v>0</v>
      </c>
    </row>
    <row r="40" spans="1:150" ht="15" customHeight="1">
      <c r="A40" t="b">
        <f>C40=Rajnandgaon!C40</f>
        <v>1</v>
      </c>
      <c r="B40" s="65">
        <f t="shared" si="2"/>
        <v>35</v>
      </c>
      <c r="C40" s="61" t="str">
        <f>IF(Rajnandgaon!C40="","",Rajnandgaon!C40)</f>
        <v/>
      </c>
      <c r="D40" s="164">
        <f>'Production Summary'!$N$4</f>
        <v>666</v>
      </c>
      <c r="E40" s="164">
        <f>'Production Summary'!$M$4</f>
        <v>27.75</v>
      </c>
      <c r="F40" s="164">
        <v>0</v>
      </c>
      <c r="G40" s="164">
        <f>'Production Summary'!$N$5</f>
        <v>666</v>
      </c>
      <c r="H40" s="164">
        <f>'Production Summary'!$M$5</f>
        <v>27.75</v>
      </c>
      <c r="I40" s="164">
        <v>0</v>
      </c>
      <c r="J40" s="164">
        <f>'Production Summary'!$N$6</f>
        <v>200</v>
      </c>
      <c r="K40" s="328">
        <f>'Production Summary'!$M$6</f>
        <v>7.5</v>
      </c>
      <c r="L40" s="164">
        <v>0</v>
      </c>
      <c r="M40" s="365">
        <f>'Production Summary'!$N$7</f>
        <v>612.72</v>
      </c>
      <c r="N40" s="367">
        <f>'Production Summary'!$M$7</f>
        <v>25.53</v>
      </c>
      <c r="O40" s="164">
        <v>0</v>
      </c>
      <c r="P40" s="164">
        <f>'Production Summary'!$N$8</f>
        <v>780</v>
      </c>
      <c r="Q40" s="164">
        <f>'Production Summary'!$M$8</f>
        <v>65</v>
      </c>
      <c r="R40" s="164">
        <v>0</v>
      </c>
      <c r="S40" s="164">
        <f>'Production Summary'!$N$9</f>
        <v>720</v>
      </c>
      <c r="T40" s="164">
        <f>'Production Summary'!$M$9</f>
        <v>60</v>
      </c>
      <c r="U40" s="164">
        <v>0</v>
      </c>
      <c r="V40" s="164">
        <f>'Production Summary'!$N$10</f>
        <v>876</v>
      </c>
      <c r="W40" s="164">
        <f>'Production Summary'!$M$10</f>
        <v>73</v>
      </c>
      <c r="X40" s="164">
        <v>0</v>
      </c>
      <c r="Y40" s="164">
        <f>'Production Summary'!$N$14</f>
        <v>177</v>
      </c>
      <c r="Z40" s="328">
        <f>'Production Summary'!$M$14</f>
        <v>14.75</v>
      </c>
      <c r="AA40" s="164">
        <v>0</v>
      </c>
      <c r="AB40" s="164">
        <f>'Production Summary'!$N$15</f>
        <v>126</v>
      </c>
      <c r="AC40" s="164">
        <f>'Production Summary'!$M$15</f>
        <v>21</v>
      </c>
      <c r="AD40" s="164">
        <v>0</v>
      </c>
      <c r="AE40" s="164">
        <f>'Production Summary'!$N$16</f>
        <v>252</v>
      </c>
      <c r="AF40" s="164">
        <f>'Production Summary'!$M$16</f>
        <v>21</v>
      </c>
      <c r="AG40" s="164">
        <v>0</v>
      </c>
      <c r="AH40" s="164">
        <f>'Production Summary'!$N$18</f>
        <v>1035</v>
      </c>
      <c r="AI40" s="164">
        <f>'Production Summary'!$M$18</f>
        <v>17.25</v>
      </c>
      <c r="AJ40" s="164">
        <v>0</v>
      </c>
      <c r="AK40" s="164">
        <f>'Production Summary'!$N$19</f>
        <v>870</v>
      </c>
      <c r="AL40" s="164">
        <f>'Production Summary'!$M$19</f>
        <v>29</v>
      </c>
      <c r="AM40" s="164">
        <v>0</v>
      </c>
      <c r="AN40" s="164">
        <f>'Production Summary'!$N$20</f>
        <v>864</v>
      </c>
      <c r="AO40" s="164">
        <f>'Production Summary'!$M$20</f>
        <v>72</v>
      </c>
      <c r="AP40" s="164">
        <v>0</v>
      </c>
      <c r="AQ40" s="164">
        <f>'Production Summary'!$N$21</f>
        <v>670</v>
      </c>
      <c r="AR40" s="164">
        <f>'Production Summary'!$M$21</f>
        <v>335</v>
      </c>
      <c r="AS40" s="164">
        <v>0</v>
      </c>
      <c r="AT40" s="386">
        <f>'Production Summary'!$N$22</f>
        <v>375</v>
      </c>
      <c r="AU40" s="164">
        <f>'Production Summary'!$N$23</f>
        <v>1050</v>
      </c>
      <c r="AV40" s="164">
        <f>'Production Summary'!$N$25</f>
        <v>300</v>
      </c>
      <c r="AW40" s="164">
        <f>'Production Summary'!$M$25</f>
        <v>25</v>
      </c>
      <c r="AX40" s="164">
        <v>0</v>
      </c>
      <c r="AY40" s="164">
        <f>'Production Summary'!$N$26</f>
        <v>300</v>
      </c>
      <c r="AZ40" s="164">
        <f>'Production Summary'!$M$26</f>
        <v>25</v>
      </c>
      <c r="BA40" s="164">
        <v>0</v>
      </c>
      <c r="BB40" s="164">
        <f>'Production Summary'!$N$28</f>
        <v>777</v>
      </c>
      <c r="BC40" s="164">
        <f>'Production Summary'!$M$28</f>
        <v>12.95</v>
      </c>
      <c r="BD40" s="164">
        <v>0</v>
      </c>
      <c r="BE40" s="164">
        <f>'Production Summary'!$N$29</f>
        <v>612</v>
      </c>
      <c r="BF40" s="164">
        <f>'Production Summary'!$M$29</f>
        <v>51</v>
      </c>
      <c r="BG40" s="164">
        <v>0</v>
      </c>
      <c r="BH40" s="164">
        <f>'Production Summary'!$N$30</f>
        <v>500</v>
      </c>
      <c r="BI40" s="164">
        <f>'Production Summary'!$M$30</f>
        <v>250</v>
      </c>
      <c r="BJ40" s="164">
        <v>0</v>
      </c>
      <c r="BK40" s="386"/>
      <c r="BL40" s="164">
        <f>'Production Summary'!$N$32</f>
        <v>875</v>
      </c>
      <c r="BM40" s="164">
        <f>'Production Summary'!$N$34</f>
        <v>360.59999999999997</v>
      </c>
      <c r="BN40" s="164">
        <f>'Production Summary'!$M$34</f>
        <v>6.01</v>
      </c>
      <c r="BO40" s="164">
        <v>0</v>
      </c>
      <c r="BP40" s="164">
        <f>'Production Summary'!$N$36</f>
        <v>717</v>
      </c>
      <c r="BQ40" s="164">
        <f>'Production Summary'!$M$36</f>
        <v>11.95</v>
      </c>
      <c r="BR40" s="164">
        <v>0</v>
      </c>
      <c r="BS40" s="164">
        <f>'Production Summary'!$N$37</f>
        <v>210</v>
      </c>
      <c r="BT40" s="164">
        <f>'Production Summary'!$M$37</f>
        <v>21</v>
      </c>
      <c r="BU40" s="164">
        <v>0</v>
      </c>
      <c r="BV40" s="164">
        <f>'Production Summary'!$N$38</f>
        <v>280</v>
      </c>
      <c r="BW40" s="164">
        <f>'Production Summary'!$M$38</f>
        <v>28</v>
      </c>
      <c r="BX40" s="164">
        <v>0</v>
      </c>
      <c r="BY40" s="165">
        <f>'Production Summary'!$N$39</f>
        <v>300.38406247988502</v>
      </c>
      <c r="BZ40" s="164">
        <f>'Production Summary'!$M$39</f>
        <v>30.038406247988501</v>
      </c>
      <c r="CA40" s="164">
        <v>0</v>
      </c>
      <c r="CB40" s="164">
        <f>'Production Summary'!$N$40</f>
        <v>131.30000000000001</v>
      </c>
      <c r="CC40" s="164">
        <f>'Production Summary'!$M$40</f>
        <v>13.13</v>
      </c>
      <c r="CD40" s="164">
        <v>0</v>
      </c>
      <c r="CE40" s="164">
        <f>'Production Summary'!$N$42</f>
        <v>1136.3519999999996</v>
      </c>
      <c r="CF40" s="164">
        <f>'Production Summary'!$M$42</f>
        <v>81.167999999999978</v>
      </c>
      <c r="CG40" s="164">
        <v>0</v>
      </c>
      <c r="CH40" s="164">
        <v>0</v>
      </c>
      <c r="CI40" s="164">
        <f>'Production Summary'!$N$43</f>
        <v>184</v>
      </c>
      <c r="CJ40" s="164">
        <v>0</v>
      </c>
      <c r="CK40" s="164">
        <f>'Production Summary'!$N$44</f>
        <v>355</v>
      </c>
      <c r="CL40" s="164">
        <v>0</v>
      </c>
      <c r="CM40" s="375">
        <f>'Production Summary'!$N$45</f>
        <v>1650</v>
      </c>
      <c r="CN40" s="164">
        <f>'Production Summary'!$N$46</f>
        <v>270</v>
      </c>
      <c r="CO40" s="164">
        <f>'Production Summary'!$N$47</f>
        <v>1350</v>
      </c>
      <c r="CP40" s="166"/>
      <c r="CQ40" s="164">
        <f>'Production Summary'!$N$49</f>
        <v>8004.1580041580037</v>
      </c>
      <c r="CR40" s="164">
        <f>'Production Summary'!$M$49</f>
        <v>66.701316701316699</v>
      </c>
      <c r="CS40" s="164">
        <f>'Production Summary'!$N$50</f>
        <v>13331.600831600828</v>
      </c>
      <c r="CT40" s="164">
        <f>'Production Summary'!$M$50</f>
        <v>148.1288981288981</v>
      </c>
      <c r="CU40" s="164">
        <f>'Production Summary'!$N$51</f>
        <v>12785.862785862784</v>
      </c>
      <c r="CV40" s="164">
        <f>'Production Summary'!$M$51</f>
        <v>355.16285516285512</v>
      </c>
      <c r="CW40" s="164">
        <f>'Production Summary'!$N$52</f>
        <v>12629.937629937627</v>
      </c>
      <c r="CX40" s="164">
        <f>'Production Summary'!$M$52</f>
        <v>701.66320166320156</v>
      </c>
      <c r="CY40" s="164">
        <f>'Production Summary'!$N$53</f>
        <v>12396.049896049895</v>
      </c>
      <c r="CZ40" s="164">
        <f>'Production Summary'!$M$53</f>
        <v>688.66943866943859</v>
      </c>
      <c r="DA40" s="164">
        <f>'Production Summary'!$N$54</f>
        <v>13799.376299376298</v>
      </c>
      <c r="DB40" s="164">
        <f>'Production Summary'!$M$54</f>
        <v>766.63201663201653</v>
      </c>
      <c r="DC40" s="328">
        <f>'Production Summary'!$N$60</f>
        <v>12863.825363825363</v>
      </c>
      <c r="DD40" s="328">
        <f>'Production Summary'!$M$60</f>
        <v>714.65696465696465</v>
      </c>
      <c r="DE40" s="164">
        <f>'Production Summary'!$N$59</f>
        <v>11148.648648648648</v>
      </c>
      <c r="DF40" s="328">
        <f>'Production Summary'!$M$59</f>
        <v>619.36936936936934</v>
      </c>
      <c r="DG40" s="164">
        <f>'Production Summary'!$N$55</f>
        <v>13842.68884268884</v>
      </c>
      <c r="DH40" s="164">
        <f>'Production Summary'!$M$55</f>
        <v>3460.67221067221</v>
      </c>
      <c r="DI40" s="164">
        <f>'Production Summary'!$N$56</f>
        <v>13097.713097713096</v>
      </c>
      <c r="DJ40" s="164">
        <f>'Production Summary'!$M$56</f>
        <v>163.72141372141371</v>
      </c>
      <c r="DK40" s="164">
        <f>'Production Summary'!$N$57</f>
        <v>14189.189189189186</v>
      </c>
      <c r="DL40" s="164">
        <f>'Production Summary'!$M$57</f>
        <v>394.14414414414409</v>
      </c>
      <c r="DM40" s="164">
        <f>'Production Summary'!$N$58</f>
        <v>14017.671517671517</v>
      </c>
      <c r="DN40" s="164">
        <f>'Production Summary'!$M$58</f>
        <v>778.75952875952873</v>
      </c>
      <c r="DO40" s="164">
        <f>'Production Summary'!$N$61</f>
        <v>4500</v>
      </c>
      <c r="DP40" s="328">
        <f>'Production Summary'!$M$61</f>
        <v>750</v>
      </c>
      <c r="DQ40" s="164">
        <v>0</v>
      </c>
      <c r="DR40" s="164">
        <f>'Production Summary'!$N$62</f>
        <v>8900</v>
      </c>
      <c r="DS40" s="164">
        <f>'Production Summary'!$N$70</f>
        <v>300</v>
      </c>
      <c r="DT40" s="328">
        <f>'Production Summary'!$M$70</f>
        <v>25</v>
      </c>
      <c r="DU40" s="164">
        <v>0</v>
      </c>
      <c r="DV40" s="164">
        <f>'Production Summary'!$N$71</f>
        <v>150</v>
      </c>
      <c r="DW40" s="164">
        <v>0</v>
      </c>
      <c r="DX40" s="164">
        <f>'Production Summary'!$N$64</f>
        <v>192</v>
      </c>
      <c r="DY40" s="164">
        <v>0</v>
      </c>
      <c r="DZ40" s="391">
        <f>'Production Summary'!$N$65</f>
        <v>384</v>
      </c>
      <c r="EA40" s="164">
        <v>0</v>
      </c>
      <c r="EB40" s="391">
        <f>'Production Summary'!$N$66</f>
        <v>192</v>
      </c>
      <c r="EC40" s="164">
        <v>0</v>
      </c>
      <c r="ED40" s="164">
        <f>'Production Summary'!$N$67</f>
        <v>96</v>
      </c>
      <c r="EE40" s="164">
        <v>0</v>
      </c>
      <c r="EF40" s="164">
        <f>'Production Summary'!$N$68</f>
        <v>96</v>
      </c>
      <c r="EG40" s="164">
        <v>0</v>
      </c>
      <c r="EH40" s="164">
        <f>'Production Summary'!$N$69</f>
        <v>340</v>
      </c>
      <c r="EI40" s="101"/>
      <c r="EJ40" s="3"/>
      <c r="EK40" s="3"/>
      <c r="ER40" s="64" t="s">
        <v>56</v>
      </c>
      <c r="ES40" s="61" t="str">
        <f t="shared" si="35"/>
        <v/>
      </c>
      <c r="ET40" s="24">
        <f t="shared" si="1"/>
        <v>0</v>
      </c>
    </row>
    <row r="41" spans="1:150" ht="15" customHeight="1">
      <c r="A41" t="b">
        <f>C41=Rajnandgaon!C41</f>
        <v>1</v>
      </c>
      <c r="B41" s="65">
        <f t="shared" si="2"/>
        <v>36</v>
      </c>
      <c r="C41" s="61" t="str">
        <f>IF(Rajnandgaon!C41="","",Rajnandgaon!C41)</f>
        <v/>
      </c>
      <c r="D41" s="164">
        <f>'Production Summary'!$N$4</f>
        <v>666</v>
      </c>
      <c r="E41" s="164">
        <f>'Production Summary'!$M$4</f>
        <v>27.75</v>
      </c>
      <c r="F41" s="164">
        <v>0</v>
      </c>
      <c r="G41" s="164">
        <f>'Production Summary'!$N$5</f>
        <v>666</v>
      </c>
      <c r="H41" s="164">
        <f>'Production Summary'!$M$5</f>
        <v>27.75</v>
      </c>
      <c r="I41" s="164">
        <v>0</v>
      </c>
      <c r="J41" s="164">
        <f>'Production Summary'!$N$6</f>
        <v>200</v>
      </c>
      <c r="K41" s="328">
        <f>'Production Summary'!$M$6</f>
        <v>7.5</v>
      </c>
      <c r="L41" s="164">
        <v>0</v>
      </c>
      <c r="M41" s="365">
        <f>'Production Summary'!$N$7</f>
        <v>612.72</v>
      </c>
      <c r="N41" s="367">
        <f>'Production Summary'!$M$7</f>
        <v>25.53</v>
      </c>
      <c r="O41" s="164">
        <v>0</v>
      </c>
      <c r="P41" s="164">
        <f>'Production Summary'!$N$8</f>
        <v>780</v>
      </c>
      <c r="Q41" s="164">
        <f>'Production Summary'!$M$8</f>
        <v>65</v>
      </c>
      <c r="R41" s="164">
        <v>0</v>
      </c>
      <c r="S41" s="164">
        <f>'Production Summary'!$N$9</f>
        <v>720</v>
      </c>
      <c r="T41" s="164">
        <f>'Production Summary'!$M$9</f>
        <v>60</v>
      </c>
      <c r="U41" s="164">
        <v>0</v>
      </c>
      <c r="V41" s="164">
        <f>'Production Summary'!$N$10</f>
        <v>876</v>
      </c>
      <c r="W41" s="164">
        <f>'Production Summary'!$M$10</f>
        <v>73</v>
      </c>
      <c r="X41" s="164">
        <v>0</v>
      </c>
      <c r="Y41" s="164">
        <f>'Production Summary'!$N$14</f>
        <v>177</v>
      </c>
      <c r="Z41" s="328">
        <f>'Production Summary'!$M$14</f>
        <v>14.75</v>
      </c>
      <c r="AA41" s="164">
        <v>0</v>
      </c>
      <c r="AB41" s="164">
        <f>'Production Summary'!$N$15</f>
        <v>126</v>
      </c>
      <c r="AC41" s="164">
        <f>'Production Summary'!$M$15</f>
        <v>21</v>
      </c>
      <c r="AD41" s="164">
        <v>0</v>
      </c>
      <c r="AE41" s="164">
        <f>'Production Summary'!$N$16</f>
        <v>252</v>
      </c>
      <c r="AF41" s="164">
        <f>'Production Summary'!$M$16</f>
        <v>21</v>
      </c>
      <c r="AG41" s="164">
        <v>0</v>
      </c>
      <c r="AH41" s="164">
        <f>'Production Summary'!$N$18</f>
        <v>1035</v>
      </c>
      <c r="AI41" s="164">
        <f>'Production Summary'!$M$18</f>
        <v>17.25</v>
      </c>
      <c r="AJ41" s="164">
        <v>0</v>
      </c>
      <c r="AK41" s="164">
        <f>'Production Summary'!$N$19</f>
        <v>870</v>
      </c>
      <c r="AL41" s="164">
        <f>'Production Summary'!$M$19</f>
        <v>29</v>
      </c>
      <c r="AM41" s="164">
        <v>0</v>
      </c>
      <c r="AN41" s="164">
        <f>'Production Summary'!$N$20</f>
        <v>864</v>
      </c>
      <c r="AO41" s="164">
        <f>'Production Summary'!$M$20</f>
        <v>72</v>
      </c>
      <c r="AP41" s="164">
        <v>0</v>
      </c>
      <c r="AQ41" s="164">
        <f>'Production Summary'!$N$21</f>
        <v>670</v>
      </c>
      <c r="AR41" s="164">
        <f>'Production Summary'!$M$21</f>
        <v>335</v>
      </c>
      <c r="AS41" s="164">
        <v>0</v>
      </c>
      <c r="AT41" s="386">
        <f>'Production Summary'!$N$22</f>
        <v>375</v>
      </c>
      <c r="AU41" s="164">
        <f>'Production Summary'!$N$23</f>
        <v>1050</v>
      </c>
      <c r="AV41" s="164">
        <f>'Production Summary'!$N$25</f>
        <v>300</v>
      </c>
      <c r="AW41" s="164">
        <f>'Production Summary'!$M$25</f>
        <v>25</v>
      </c>
      <c r="AX41" s="164">
        <v>0</v>
      </c>
      <c r="AY41" s="164">
        <f>'Production Summary'!$N$26</f>
        <v>300</v>
      </c>
      <c r="AZ41" s="164">
        <f>'Production Summary'!$M$26</f>
        <v>25</v>
      </c>
      <c r="BA41" s="164">
        <v>0</v>
      </c>
      <c r="BB41" s="164">
        <f>'Production Summary'!$N$28</f>
        <v>777</v>
      </c>
      <c r="BC41" s="164">
        <f>'Production Summary'!$M$28</f>
        <v>12.95</v>
      </c>
      <c r="BD41" s="164">
        <v>0</v>
      </c>
      <c r="BE41" s="164">
        <f>'Production Summary'!$N$29</f>
        <v>612</v>
      </c>
      <c r="BF41" s="164">
        <f>'Production Summary'!$M$29</f>
        <v>51</v>
      </c>
      <c r="BG41" s="164">
        <v>0</v>
      </c>
      <c r="BH41" s="164">
        <f>'Production Summary'!$N$30</f>
        <v>500</v>
      </c>
      <c r="BI41" s="164">
        <f>'Production Summary'!$M$30</f>
        <v>250</v>
      </c>
      <c r="BJ41" s="164">
        <v>0</v>
      </c>
      <c r="BK41" s="386"/>
      <c r="BL41" s="164">
        <f>'Production Summary'!$N$32</f>
        <v>875</v>
      </c>
      <c r="BM41" s="164">
        <f>'Production Summary'!$N$34</f>
        <v>360.59999999999997</v>
      </c>
      <c r="BN41" s="164">
        <f>'Production Summary'!$M$34</f>
        <v>6.01</v>
      </c>
      <c r="BO41" s="164">
        <v>0</v>
      </c>
      <c r="BP41" s="164">
        <f>'Production Summary'!$N$36</f>
        <v>717</v>
      </c>
      <c r="BQ41" s="164">
        <f>'Production Summary'!$M$36</f>
        <v>11.95</v>
      </c>
      <c r="BR41" s="164">
        <v>0</v>
      </c>
      <c r="BS41" s="164">
        <f>'Production Summary'!$N$37</f>
        <v>210</v>
      </c>
      <c r="BT41" s="164">
        <f>'Production Summary'!$M$37</f>
        <v>21</v>
      </c>
      <c r="BU41" s="164">
        <v>0</v>
      </c>
      <c r="BV41" s="164">
        <f>'Production Summary'!$N$38</f>
        <v>280</v>
      </c>
      <c r="BW41" s="164">
        <f>'Production Summary'!$M$38</f>
        <v>28</v>
      </c>
      <c r="BX41" s="164">
        <v>0</v>
      </c>
      <c r="BY41" s="165">
        <f>'Production Summary'!$N$39</f>
        <v>300.38406247988502</v>
      </c>
      <c r="BZ41" s="164">
        <f>'Production Summary'!$M$39</f>
        <v>30.038406247988501</v>
      </c>
      <c r="CA41" s="164">
        <v>0</v>
      </c>
      <c r="CB41" s="164">
        <f>'Production Summary'!$N$40</f>
        <v>131.30000000000001</v>
      </c>
      <c r="CC41" s="164">
        <f>'Production Summary'!$M$40</f>
        <v>13.13</v>
      </c>
      <c r="CD41" s="164">
        <v>0</v>
      </c>
      <c r="CE41" s="164">
        <f>'Production Summary'!$N$42</f>
        <v>1136.3519999999996</v>
      </c>
      <c r="CF41" s="164">
        <f>'Production Summary'!$M$42</f>
        <v>81.167999999999978</v>
      </c>
      <c r="CG41" s="164">
        <v>0</v>
      </c>
      <c r="CH41" s="164">
        <v>0</v>
      </c>
      <c r="CI41" s="164">
        <f>'Production Summary'!$N$43</f>
        <v>184</v>
      </c>
      <c r="CJ41" s="164">
        <v>0</v>
      </c>
      <c r="CK41" s="164">
        <f>'Production Summary'!$N$44</f>
        <v>355</v>
      </c>
      <c r="CL41" s="164">
        <v>0</v>
      </c>
      <c r="CM41" s="375">
        <f>'Production Summary'!$N$45</f>
        <v>1650</v>
      </c>
      <c r="CN41" s="164">
        <f>'Production Summary'!$N$46</f>
        <v>270</v>
      </c>
      <c r="CO41" s="164">
        <f>'Production Summary'!$N$47</f>
        <v>1350</v>
      </c>
      <c r="CP41" s="166"/>
      <c r="CQ41" s="164">
        <f>'Production Summary'!$N$49</f>
        <v>8004.1580041580037</v>
      </c>
      <c r="CR41" s="164">
        <f>'Production Summary'!$M$49</f>
        <v>66.701316701316699</v>
      </c>
      <c r="CS41" s="164">
        <f>'Production Summary'!$N$50</f>
        <v>13331.600831600828</v>
      </c>
      <c r="CT41" s="164">
        <f>'Production Summary'!$M$50</f>
        <v>148.1288981288981</v>
      </c>
      <c r="CU41" s="164">
        <f>'Production Summary'!$N$51</f>
        <v>12785.862785862784</v>
      </c>
      <c r="CV41" s="164">
        <f>'Production Summary'!$M$51</f>
        <v>355.16285516285512</v>
      </c>
      <c r="CW41" s="164">
        <f>'Production Summary'!$N$52</f>
        <v>12629.937629937627</v>
      </c>
      <c r="CX41" s="164">
        <f>'Production Summary'!$M$52</f>
        <v>701.66320166320156</v>
      </c>
      <c r="CY41" s="164">
        <f>'Production Summary'!$N$53</f>
        <v>12396.049896049895</v>
      </c>
      <c r="CZ41" s="164">
        <f>'Production Summary'!$M$53</f>
        <v>688.66943866943859</v>
      </c>
      <c r="DA41" s="164">
        <f>'Production Summary'!$N$54</f>
        <v>13799.376299376298</v>
      </c>
      <c r="DB41" s="164">
        <f>'Production Summary'!$M$54</f>
        <v>766.63201663201653</v>
      </c>
      <c r="DC41" s="328">
        <f>'Production Summary'!$N$60</f>
        <v>12863.825363825363</v>
      </c>
      <c r="DD41" s="328">
        <f>'Production Summary'!$M$60</f>
        <v>714.65696465696465</v>
      </c>
      <c r="DE41" s="164">
        <f>'Production Summary'!$N$59</f>
        <v>11148.648648648648</v>
      </c>
      <c r="DF41" s="328">
        <f>'Production Summary'!$M$59</f>
        <v>619.36936936936934</v>
      </c>
      <c r="DG41" s="164">
        <f>'Production Summary'!$N$55</f>
        <v>13842.68884268884</v>
      </c>
      <c r="DH41" s="164">
        <f>'Production Summary'!$M$55</f>
        <v>3460.67221067221</v>
      </c>
      <c r="DI41" s="164">
        <f>'Production Summary'!$N$56</f>
        <v>13097.713097713096</v>
      </c>
      <c r="DJ41" s="164">
        <f>'Production Summary'!$M$56</f>
        <v>163.72141372141371</v>
      </c>
      <c r="DK41" s="164">
        <f>'Production Summary'!$N$57</f>
        <v>14189.189189189186</v>
      </c>
      <c r="DL41" s="164">
        <f>'Production Summary'!$M$57</f>
        <v>394.14414414414409</v>
      </c>
      <c r="DM41" s="164">
        <f>'Production Summary'!$N$58</f>
        <v>14017.671517671517</v>
      </c>
      <c r="DN41" s="164">
        <f>'Production Summary'!$M$58</f>
        <v>778.75952875952873</v>
      </c>
      <c r="DO41" s="164">
        <f>'Production Summary'!$N$61</f>
        <v>4500</v>
      </c>
      <c r="DP41" s="328">
        <f>'Production Summary'!$M$61</f>
        <v>750</v>
      </c>
      <c r="DQ41" s="164">
        <v>0</v>
      </c>
      <c r="DR41" s="164">
        <f>'Production Summary'!$N$62</f>
        <v>8900</v>
      </c>
      <c r="DS41" s="164">
        <f>'Production Summary'!$N$70</f>
        <v>300</v>
      </c>
      <c r="DT41" s="328">
        <f>'Production Summary'!$M$70</f>
        <v>25</v>
      </c>
      <c r="DU41" s="164">
        <v>0</v>
      </c>
      <c r="DV41" s="164">
        <f>'Production Summary'!$N$71</f>
        <v>150</v>
      </c>
      <c r="DW41" s="164">
        <v>0</v>
      </c>
      <c r="DX41" s="164">
        <f>'Production Summary'!$N$64</f>
        <v>192</v>
      </c>
      <c r="DY41" s="164">
        <v>0</v>
      </c>
      <c r="DZ41" s="391">
        <f>'Production Summary'!$N$65</f>
        <v>384</v>
      </c>
      <c r="EA41" s="164">
        <v>0</v>
      </c>
      <c r="EB41" s="391">
        <f>'Production Summary'!$N$66</f>
        <v>192</v>
      </c>
      <c r="EC41" s="164">
        <v>0</v>
      </c>
      <c r="ED41" s="164">
        <f>'Production Summary'!$N$67</f>
        <v>96</v>
      </c>
      <c r="EE41" s="164">
        <v>0</v>
      </c>
      <c r="EF41" s="164">
        <f>'Production Summary'!$N$68</f>
        <v>96</v>
      </c>
      <c r="EG41" s="164">
        <v>0</v>
      </c>
      <c r="EH41" s="164">
        <f>'Production Summary'!$N$69</f>
        <v>340</v>
      </c>
      <c r="EI41" s="101"/>
      <c r="EJ41" s="3"/>
      <c r="EK41" s="3"/>
      <c r="ER41" s="64" t="s">
        <v>57</v>
      </c>
      <c r="ES41" s="61" t="str">
        <f t="shared" si="35"/>
        <v/>
      </c>
      <c r="ET41" s="24">
        <f t="shared" si="1"/>
        <v>0</v>
      </c>
    </row>
    <row r="42" spans="1:150" ht="15" customHeight="1">
      <c r="A42" t="b">
        <f>C42=Rajnandgaon!C42</f>
        <v>1</v>
      </c>
      <c r="B42" s="65">
        <f t="shared" si="2"/>
        <v>37</v>
      </c>
      <c r="C42" s="61" t="str">
        <f>IF(Rajnandgaon!C42="","",Rajnandgaon!C42)</f>
        <v/>
      </c>
      <c r="D42" s="164">
        <f>'Production Summary'!$N$4</f>
        <v>666</v>
      </c>
      <c r="E42" s="164">
        <f>'Production Summary'!$M$4</f>
        <v>27.75</v>
      </c>
      <c r="F42" s="164">
        <v>0</v>
      </c>
      <c r="G42" s="164">
        <f>'Production Summary'!$N$5</f>
        <v>666</v>
      </c>
      <c r="H42" s="164">
        <f>'Production Summary'!$M$5</f>
        <v>27.75</v>
      </c>
      <c r="I42" s="164">
        <v>0</v>
      </c>
      <c r="J42" s="164">
        <f>'Production Summary'!$N$6</f>
        <v>200</v>
      </c>
      <c r="K42" s="328">
        <f>'Production Summary'!$M$6</f>
        <v>7.5</v>
      </c>
      <c r="L42" s="164">
        <v>0</v>
      </c>
      <c r="M42" s="365">
        <f>'Production Summary'!$N$7</f>
        <v>612.72</v>
      </c>
      <c r="N42" s="367">
        <f>'Production Summary'!$M$7</f>
        <v>25.53</v>
      </c>
      <c r="O42" s="164">
        <v>0</v>
      </c>
      <c r="P42" s="164">
        <f>'Production Summary'!$N$8</f>
        <v>780</v>
      </c>
      <c r="Q42" s="164">
        <f>'Production Summary'!$M$8</f>
        <v>65</v>
      </c>
      <c r="R42" s="164">
        <v>0</v>
      </c>
      <c r="S42" s="164">
        <f>'Production Summary'!$N$9</f>
        <v>720</v>
      </c>
      <c r="T42" s="164">
        <f>'Production Summary'!$M$9</f>
        <v>60</v>
      </c>
      <c r="U42" s="164">
        <v>0</v>
      </c>
      <c r="V42" s="164">
        <f>'Production Summary'!$N$10</f>
        <v>876</v>
      </c>
      <c r="W42" s="164">
        <f>'Production Summary'!$M$10</f>
        <v>73</v>
      </c>
      <c r="X42" s="164">
        <v>0</v>
      </c>
      <c r="Y42" s="164">
        <f>'Production Summary'!$N$14</f>
        <v>177</v>
      </c>
      <c r="Z42" s="328">
        <f>'Production Summary'!$M$14</f>
        <v>14.75</v>
      </c>
      <c r="AA42" s="164">
        <v>0</v>
      </c>
      <c r="AB42" s="164">
        <f>'Production Summary'!$N$15</f>
        <v>126</v>
      </c>
      <c r="AC42" s="164">
        <f>'Production Summary'!$M$15</f>
        <v>21</v>
      </c>
      <c r="AD42" s="164">
        <v>0</v>
      </c>
      <c r="AE42" s="164">
        <f>'Production Summary'!$N$16</f>
        <v>252</v>
      </c>
      <c r="AF42" s="164">
        <f>'Production Summary'!$M$16</f>
        <v>21</v>
      </c>
      <c r="AG42" s="164">
        <v>0</v>
      </c>
      <c r="AH42" s="164">
        <f>'Production Summary'!$N$18</f>
        <v>1035</v>
      </c>
      <c r="AI42" s="164">
        <f>'Production Summary'!$M$18</f>
        <v>17.25</v>
      </c>
      <c r="AJ42" s="164">
        <v>0</v>
      </c>
      <c r="AK42" s="164">
        <f>'Production Summary'!$N$19</f>
        <v>870</v>
      </c>
      <c r="AL42" s="164">
        <f>'Production Summary'!$M$19</f>
        <v>29</v>
      </c>
      <c r="AM42" s="164">
        <v>0</v>
      </c>
      <c r="AN42" s="164">
        <f>'Production Summary'!$N$20</f>
        <v>864</v>
      </c>
      <c r="AO42" s="164">
        <f>'Production Summary'!$M$20</f>
        <v>72</v>
      </c>
      <c r="AP42" s="164">
        <v>0</v>
      </c>
      <c r="AQ42" s="164">
        <f>'Production Summary'!$N$21</f>
        <v>670</v>
      </c>
      <c r="AR42" s="164">
        <f>'Production Summary'!$M$21</f>
        <v>335</v>
      </c>
      <c r="AS42" s="164">
        <v>0</v>
      </c>
      <c r="AT42" s="386">
        <f>'Production Summary'!$N$22</f>
        <v>375</v>
      </c>
      <c r="AU42" s="164">
        <f>'Production Summary'!$N$23</f>
        <v>1050</v>
      </c>
      <c r="AV42" s="164">
        <f>'Production Summary'!$N$25</f>
        <v>300</v>
      </c>
      <c r="AW42" s="164">
        <f>'Production Summary'!$M$25</f>
        <v>25</v>
      </c>
      <c r="AX42" s="164">
        <v>0</v>
      </c>
      <c r="AY42" s="164">
        <f>'Production Summary'!$N$26</f>
        <v>300</v>
      </c>
      <c r="AZ42" s="164">
        <f>'Production Summary'!$M$26</f>
        <v>25</v>
      </c>
      <c r="BA42" s="164">
        <v>0</v>
      </c>
      <c r="BB42" s="164">
        <f>'Production Summary'!$N$28</f>
        <v>777</v>
      </c>
      <c r="BC42" s="164">
        <f>'Production Summary'!$M$28</f>
        <v>12.95</v>
      </c>
      <c r="BD42" s="164">
        <v>0</v>
      </c>
      <c r="BE42" s="164">
        <f>'Production Summary'!$N$29</f>
        <v>612</v>
      </c>
      <c r="BF42" s="164">
        <f>'Production Summary'!$M$29</f>
        <v>51</v>
      </c>
      <c r="BG42" s="164">
        <v>0</v>
      </c>
      <c r="BH42" s="164">
        <f>'Production Summary'!$N$30</f>
        <v>500</v>
      </c>
      <c r="BI42" s="164">
        <f>'Production Summary'!$M$30</f>
        <v>250</v>
      </c>
      <c r="BJ42" s="164">
        <v>0</v>
      </c>
      <c r="BK42" s="386"/>
      <c r="BL42" s="164">
        <f>'Production Summary'!$N$32</f>
        <v>875</v>
      </c>
      <c r="BM42" s="164">
        <f>'Production Summary'!$N$34</f>
        <v>360.59999999999997</v>
      </c>
      <c r="BN42" s="164">
        <f>'Production Summary'!$M$34</f>
        <v>6.01</v>
      </c>
      <c r="BO42" s="164">
        <v>0</v>
      </c>
      <c r="BP42" s="164">
        <f>'Production Summary'!$N$36</f>
        <v>717</v>
      </c>
      <c r="BQ42" s="164">
        <f>'Production Summary'!$M$36</f>
        <v>11.95</v>
      </c>
      <c r="BR42" s="164">
        <v>0</v>
      </c>
      <c r="BS42" s="164">
        <f>'Production Summary'!$N$37</f>
        <v>210</v>
      </c>
      <c r="BT42" s="164">
        <f>'Production Summary'!$M$37</f>
        <v>21</v>
      </c>
      <c r="BU42" s="164">
        <v>0</v>
      </c>
      <c r="BV42" s="164">
        <f>'Production Summary'!$N$38</f>
        <v>280</v>
      </c>
      <c r="BW42" s="164">
        <f>'Production Summary'!$M$38</f>
        <v>28</v>
      </c>
      <c r="BX42" s="164">
        <v>0</v>
      </c>
      <c r="BY42" s="165">
        <f>'Production Summary'!$N$39</f>
        <v>300.38406247988502</v>
      </c>
      <c r="BZ42" s="164">
        <f>'Production Summary'!$M$39</f>
        <v>30.038406247988501</v>
      </c>
      <c r="CA42" s="164">
        <v>0</v>
      </c>
      <c r="CB42" s="164">
        <f>'Production Summary'!$N$40</f>
        <v>131.30000000000001</v>
      </c>
      <c r="CC42" s="164">
        <f>'Production Summary'!$M$40</f>
        <v>13.13</v>
      </c>
      <c r="CD42" s="164">
        <v>0</v>
      </c>
      <c r="CE42" s="164">
        <f>'Production Summary'!$N$42</f>
        <v>1136.3519999999996</v>
      </c>
      <c r="CF42" s="164">
        <f>'Production Summary'!$M$42</f>
        <v>81.167999999999978</v>
      </c>
      <c r="CG42" s="164">
        <v>0</v>
      </c>
      <c r="CH42" s="164">
        <v>0</v>
      </c>
      <c r="CI42" s="164">
        <f>'Production Summary'!$N$43</f>
        <v>184</v>
      </c>
      <c r="CJ42" s="164">
        <v>0</v>
      </c>
      <c r="CK42" s="164">
        <f>'Production Summary'!$N$44</f>
        <v>355</v>
      </c>
      <c r="CL42" s="164">
        <v>0</v>
      </c>
      <c r="CM42" s="375">
        <f>'Production Summary'!$N$45</f>
        <v>1650</v>
      </c>
      <c r="CN42" s="164">
        <f>'Production Summary'!$N$46</f>
        <v>270</v>
      </c>
      <c r="CO42" s="164">
        <f>'Production Summary'!$N$47</f>
        <v>1350</v>
      </c>
      <c r="CP42" s="166"/>
      <c r="CQ42" s="164">
        <f>'Production Summary'!$N$49</f>
        <v>8004.1580041580037</v>
      </c>
      <c r="CR42" s="164">
        <f>'Production Summary'!$M$49</f>
        <v>66.701316701316699</v>
      </c>
      <c r="CS42" s="164">
        <f>'Production Summary'!$N$50</f>
        <v>13331.600831600828</v>
      </c>
      <c r="CT42" s="164">
        <f>'Production Summary'!$M$50</f>
        <v>148.1288981288981</v>
      </c>
      <c r="CU42" s="164">
        <f>'Production Summary'!$N$51</f>
        <v>12785.862785862784</v>
      </c>
      <c r="CV42" s="164">
        <f>'Production Summary'!$M$51</f>
        <v>355.16285516285512</v>
      </c>
      <c r="CW42" s="164">
        <f>'Production Summary'!$N$52</f>
        <v>12629.937629937627</v>
      </c>
      <c r="CX42" s="164">
        <f>'Production Summary'!$M$52</f>
        <v>701.66320166320156</v>
      </c>
      <c r="CY42" s="164">
        <f>'Production Summary'!$N$53</f>
        <v>12396.049896049895</v>
      </c>
      <c r="CZ42" s="164">
        <f>'Production Summary'!$M$53</f>
        <v>688.66943866943859</v>
      </c>
      <c r="DA42" s="164">
        <f>'Production Summary'!$N$54</f>
        <v>13799.376299376298</v>
      </c>
      <c r="DB42" s="164">
        <f>'Production Summary'!$M$54</f>
        <v>766.63201663201653</v>
      </c>
      <c r="DC42" s="328">
        <f>'Production Summary'!$N$60</f>
        <v>12863.825363825363</v>
      </c>
      <c r="DD42" s="328">
        <f>'Production Summary'!$M$60</f>
        <v>714.65696465696465</v>
      </c>
      <c r="DE42" s="164">
        <f>'Production Summary'!$N$59</f>
        <v>11148.648648648648</v>
      </c>
      <c r="DF42" s="328">
        <f>'Production Summary'!$M$59</f>
        <v>619.36936936936934</v>
      </c>
      <c r="DG42" s="164">
        <f>'Production Summary'!$N$55</f>
        <v>13842.68884268884</v>
      </c>
      <c r="DH42" s="164">
        <f>'Production Summary'!$M$55</f>
        <v>3460.67221067221</v>
      </c>
      <c r="DI42" s="164">
        <f>'Production Summary'!$N$56</f>
        <v>13097.713097713096</v>
      </c>
      <c r="DJ42" s="164">
        <f>'Production Summary'!$M$56</f>
        <v>163.72141372141371</v>
      </c>
      <c r="DK42" s="164">
        <f>'Production Summary'!$N$57</f>
        <v>14189.189189189186</v>
      </c>
      <c r="DL42" s="164">
        <f>'Production Summary'!$M$57</f>
        <v>394.14414414414409</v>
      </c>
      <c r="DM42" s="164">
        <f>'Production Summary'!$N$58</f>
        <v>14017.671517671517</v>
      </c>
      <c r="DN42" s="164">
        <f>'Production Summary'!$M$58</f>
        <v>778.75952875952873</v>
      </c>
      <c r="DO42" s="164">
        <f>'Production Summary'!$N$61</f>
        <v>4500</v>
      </c>
      <c r="DP42" s="328">
        <f>'Production Summary'!$M$61</f>
        <v>750</v>
      </c>
      <c r="DQ42" s="164">
        <v>0</v>
      </c>
      <c r="DR42" s="164">
        <f>'Production Summary'!$N$62</f>
        <v>8900</v>
      </c>
      <c r="DS42" s="164">
        <f>'Production Summary'!$N$70</f>
        <v>300</v>
      </c>
      <c r="DT42" s="328">
        <f>'Production Summary'!$M$70</f>
        <v>25</v>
      </c>
      <c r="DU42" s="164">
        <v>0</v>
      </c>
      <c r="DV42" s="164">
        <f>'Production Summary'!$N$71</f>
        <v>150</v>
      </c>
      <c r="DW42" s="164">
        <v>0</v>
      </c>
      <c r="DX42" s="164">
        <f>'Production Summary'!$N$64</f>
        <v>192</v>
      </c>
      <c r="DY42" s="164">
        <v>0</v>
      </c>
      <c r="DZ42" s="391">
        <f>'Production Summary'!$N$65</f>
        <v>384</v>
      </c>
      <c r="EA42" s="164">
        <v>0</v>
      </c>
      <c r="EB42" s="391">
        <f>'Production Summary'!$N$66</f>
        <v>192</v>
      </c>
      <c r="EC42" s="164">
        <v>0</v>
      </c>
      <c r="ED42" s="164">
        <f>'Production Summary'!$N$67</f>
        <v>96</v>
      </c>
      <c r="EE42" s="164">
        <v>0</v>
      </c>
      <c r="EF42" s="164">
        <f>'Production Summary'!$N$68</f>
        <v>96</v>
      </c>
      <c r="EG42" s="164">
        <v>0</v>
      </c>
      <c r="EH42" s="164">
        <f>'Production Summary'!$N$69</f>
        <v>340</v>
      </c>
      <c r="EI42" s="101"/>
      <c r="EJ42" s="3"/>
      <c r="EK42" s="3"/>
      <c r="ER42" s="64" t="s">
        <v>58</v>
      </c>
      <c r="ES42" s="61" t="str">
        <f t="shared" si="35"/>
        <v/>
      </c>
      <c r="ET42" s="24">
        <f t="shared" si="1"/>
        <v>0</v>
      </c>
    </row>
    <row r="43" spans="1:150" ht="15" customHeight="1">
      <c r="A43" t="b">
        <f>C43=Rajnandgaon!C43</f>
        <v>1</v>
      </c>
      <c r="B43" s="65">
        <f t="shared" si="2"/>
        <v>38</v>
      </c>
      <c r="C43" s="61" t="str">
        <f>IF(Rajnandgaon!C43="","",Rajnandgaon!C43)</f>
        <v/>
      </c>
      <c r="D43" s="164">
        <f>'Production Summary'!$N$4</f>
        <v>666</v>
      </c>
      <c r="E43" s="164">
        <f>'Production Summary'!$M$4</f>
        <v>27.75</v>
      </c>
      <c r="F43" s="164">
        <v>0</v>
      </c>
      <c r="G43" s="164">
        <f>'Production Summary'!$N$5</f>
        <v>666</v>
      </c>
      <c r="H43" s="164">
        <f>'Production Summary'!$M$5</f>
        <v>27.75</v>
      </c>
      <c r="I43" s="164">
        <v>0</v>
      </c>
      <c r="J43" s="164">
        <f>'Production Summary'!$N$6</f>
        <v>200</v>
      </c>
      <c r="K43" s="328">
        <f>'Production Summary'!$M$6</f>
        <v>7.5</v>
      </c>
      <c r="L43" s="164">
        <v>0</v>
      </c>
      <c r="M43" s="365">
        <f>'Production Summary'!$N$7</f>
        <v>612.72</v>
      </c>
      <c r="N43" s="367">
        <f>'Production Summary'!$M$7</f>
        <v>25.53</v>
      </c>
      <c r="O43" s="164">
        <v>0</v>
      </c>
      <c r="P43" s="164">
        <f>'Production Summary'!$N$8</f>
        <v>780</v>
      </c>
      <c r="Q43" s="164">
        <f>'Production Summary'!$M$8</f>
        <v>65</v>
      </c>
      <c r="R43" s="164">
        <v>0</v>
      </c>
      <c r="S43" s="164">
        <f>'Production Summary'!$N$9</f>
        <v>720</v>
      </c>
      <c r="T43" s="164">
        <f>'Production Summary'!$M$9</f>
        <v>60</v>
      </c>
      <c r="U43" s="164">
        <v>0</v>
      </c>
      <c r="V43" s="164">
        <f>'Production Summary'!$N$10</f>
        <v>876</v>
      </c>
      <c r="W43" s="164">
        <f>'Production Summary'!$M$10</f>
        <v>73</v>
      </c>
      <c r="X43" s="164">
        <v>0</v>
      </c>
      <c r="Y43" s="164">
        <f>'Production Summary'!$N$14</f>
        <v>177</v>
      </c>
      <c r="Z43" s="328">
        <f>'Production Summary'!$M$14</f>
        <v>14.75</v>
      </c>
      <c r="AA43" s="164">
        <v>0</v>
      </c>
      <c r="AB43" s="164">
        <f>'Production Summary'!$N$15</f>
        <v>126</v>
      </c>
      <c r="AC43" s="164">
        <f>'Production Summary'!$M$15</f>
        <v>21</v>
      </c>
      <c r="AD43" s="164">
        <v>0</v>
      </c>
      <c r="AE43" s="164">
        <f>'Production Summary'!$N$16</f>
        <v>252</v>
      </c>
      <c r="AF43" s="164">
        <f>'Production Summary'!$M$16</f>
        <v>21</v>
      </c>
      <c r="AG43" s="164">
        <v>0</v>
      </c>
      <c r="AH43" s="164">
        <f>'Production Summary'!$N$18</f>
        <v>1035</v>
      </c>
      <c r="AI43" s="164">
        <f>'Production Summary'!$M$18</f>
        <v>17.25</v>
      </c>
      <c r="AJ43" s="164">
        <v>0</v>
      </c>
      <c r="AK43" s="164">
        <f>'Production Summary'!$N$19</f>
        <v>870</v>
      </c>
      <c r="AL43" s="164">
        <f>'Production Summary'!$M$19</f>
        <v>29</v>
      </c>
      <c r="AM43" s="164">
        <v>0</v>
      </c>
      <c r="AN43" s="164">
        <f>'Production Summary'!$N$20</f>
        <v>864</v>
      </c>
      <c r="AO43" s="164">
        <f>'Production Summary'!$M$20</f>
        <v>72</v>
      </c>
      <c r="AP43" s="164">
        <v>0</v>
      </c>
      <c r="AQ43" s="164">
        <f>'Production Summary'!$N$21</f>
        <v>670</v>
      </c>
      <c r="AR43" s="164">
        <f>'Production Summary'!$M$21</f>
        <v>335</v>
      </c>
      <c r="AS43" s="164">
        <v>0</v>
      </c>
      <c r="AT43" s="386">
        <f>'Production Summary'!$N$22</f>
        <v>375</v>
      </c>
      <c r="AU43" s="164">
        <f>'Production Summary'!$N$23</f>
        <v>1050</v>
      </c>
      <c r="AV43" s="164">
        <f>'Production Summary'!$N$25</f>
        <v>300</v>
      </c>
      <c r="AW43" s="164">
        <f>'Production Summary'!$M$25</f>
        <v>25</v>
      </c>
      <c r="AX43" s="164">
        <v>0</v>
      </c>
      <c r="AY43" s="164">
        <f>'Production Summary'!$N$26</f>
        <v>300</v>
      </c>
      <c r="AZ43" s="164">
        <f>'Production Summary'!$M$26</f>
        <v>25</v>
      </c>
      <c r="BA43" s="164">
        <v>0</v>
      </c>
      <c r="BB43" s="164">
        <f>'Production Summary'!$N$28</f>
        <v>777</v>
      </c>
      <c r="BC43" s="164">
        <f>'Production Summary'!$M$28</f>
        <v>12.95</v>
      </c>
      <c r="BD43" s="164">
        <v>0</v>
      </c>
      <c r="BE43" s="164">
        <f>'Production Summary'!$N$29</f>
        <v>612</v>
      </c>
      <c r="BF43" s="164">
        <f>'Production Summary'!$M$29</f>
        <v>51</v>
      </c>
      <c r="BG43" s="164">
        <v>0</v>
      </c>
      <c r="BH43" s="164">
        <f>'Production Summary'!$N$30</f>
        <v>500</v>
      </c>
      <c r="BI43" s="164">
        <f>'Production Summary'!$M$30</f>
        <v>250</v>
      </c>
      <c r="BJ43" s="164">
        <v>0</v>
      </c>
      <c r="BK43" s="386"/>
      <c r="BL43" s="164">
        <f>'Production Summary'!$N$32</f>
        <v>875</v>
      </c>
      <c r="BM43" s="164">
        <f>'Production Summary'!$N$34</f>
        <v>360.59999999999997</v>
      </c>
      <c r="BN43" s="164">
        <f>'Production Summary'!$M$34</f>
        <v>6.01</v>
      </c>
      <c r="BO43" s="164">
        <v>0</v>
      </c>
      <c r="BP43" s="164">
        <f>'Production Summary'!$N$36</f>
        <v>717</v>
      </c>
      <c r="BQ43" s="164">
        <f>'Production Summary'!$M$36</f>
        <v>11.95</v>
      </c>
      <c r="BR43" s="164">
        <v>0</v>
      </c>
      <c r="BS43" s="164">
        <f>'Production Summary'!$N$37</f>
        <v>210</v>
      </c>
      <c r="BT43" s="164">
        <f>'Production Summary'!$M$37</f>
        <v>21</v>
      </c>
      <c r="BU43" s="164">
        <v>0</v>
      </c>
      <c r="BV43" s="164">
        <f>'Production Summary'!$N$38</f>
        <v>280</v>
      </c>
      <c r="BW43" s="164">
        <f>'Production Summary'!$M$38</f>
        <v>28</v>
      </c>
      <c r="BX43" s="164">
        <v>0</v>
      </c>
      <c r="BY43" s="165">
        <f>'Production Summary'!$N$39</f>
        <v>300.38406247988502</v>
      </c>
      <c r="BZ43" s="164">
        <f>'Production Summary'!$M$39</f>
        <v>30.038406247988501</v>
      </c>
      <c r="CA43" s="164">
        <v>0</v>
      </c>
      <c r="CB43" s="164">
        <f>'Production Summary'!$N$40</f>
        <v>131.30000000000001</v>
      </c>
      <c r="CC43" s="164">
        <f>'Production Summary'!$M$40</f>
        <v>13.13</v>
      </c>
      <c r="CD43" s="164">
        <v>0</v>
      </c>
      <c r="CE43" s="164">
        <f>'Production Summary'!$N$42</f>
        <v>1136.3519999999996</v>
      </c>
      <c r="CF43" s="164">
        <f>'Production Summary'!$M$42</f>
        <v>81.167999999999978</v>
      </c>
      <c r="CG43" s="164">
        <v>0</v>
      </c>
      <c r="CH43" s="164">
        <v>0</v>
      </c>
      <c r="CI43" s="164">
        <f>'Production Summary'!$N$43</f>
        <v>184</v>
      </c>
      <c r="CJ43" s="164">
        <v>0</v>
      </c>
      <c r="CK43" s="164">
        <f>'Production Summary'!$N$44</f>
        <v>355</v>
      </c>
      <c r="CL43" s="164">
        <v>0</v>
      </c>
      <c r="CM43" s="375">
        <f>'Production Summary'!$N$45</f>
        <v>1650</v>
      </c>
      <c r="CN43" s="164">
        <f>'Production Summary'!$N$46</f>
        <v>270</v>
      </c>
      <c r="CO43" s="164">
        <f>'Production Summary'!$N$47</f>
        <v>1350</v>
      </c>
      <c r="CP43" s="166"/>
      <c r="CQ43" s="164">
        <f>'Production Summary'!$N$49</f>
        <v>8004.1580041580037</v>
      </c>
      <c r="CR43" s="164">
        <f>'Production Summary'!$M$49</f>
        <v>66.701316701316699</v>
      </c>
      <c r="CS43" s="164">
        <f>'Production Summary'!$N$50</f>
        <v>13331.600831600828</v>
      </c>
      <c r="CT43" s="164">
        <f>'Production Summary'!$M$50</f>
        <v>148.1288981288981</v>
      </c>
      <c r="CU43" s="164">
        <f>'Production Summary'!$N$51</f>
        <v>12785.862785862784</v>
      </c>
      <c r="CV43" s="164">
        <f>'Production Summary'!$M$51</f>
        <v>355.16285516285512</v>
      </c>
      <c r="CW43" s="164">
        <f>'Production Summary'!$N$52</f>
        <v>12629.937629937627</v>
      </c>
      <c r="CX43" s="164">
        <f>'Production Summary'!$M$52</f>
        <v>701.66320166320156</v>
      </c>
      <c r="CY43" s="164">
        <f>'Production Summary'!$N$53</f>
        <v>12396.049896049895</v>
      </c>
      <c r="CZ43" s="164">
        <f>'Production Summary'!$M$53</f>
        <v>688.66943866943859</v>
      </c>
      <c r="DA43" s="164">
        <f>'Production Summary'!$N$54</f>
        <v>13799.376299376298</v>
      </c>
      <c r="DB43" s="164">
        <f>'Production Summary'!$M$54</f>
        <v>766.63201663201653</v>
      </c>
      <c r="DC43" s="328">
        <f>'Production Summary'!$N$60</f>
        <v>12863.825363825363</v>
      </c>
      <c r="DD43" s="328">
        <f>'Production Summary'!$M$60</f>
        <v>714.65696465696465</v>
      </c>
      <c r="DE43" s="164">
        <f>'Production Summary'!$N$59</f>
        <v>11148.648648648648</v>
      </c>
      <c r="DF43" s="328">
        <f>'Production Summary'!$M$59</f>
        <v>619.36936936936934</v>
      </c>
      <c r="DG43" s="164">
        <f>'Production Summary'!$N$55</f>
        <v>13842.68884268884</v>
      </c>
      <c r="DH43" s="164">
        <f>'Production Summary'!$M$55</f>
        <v>3460.67221067221</v>
      </c>
      <c r="DI43" s="164">
        <f>'Production Summary'!$N$56</f>
        <v>13097.713097713096</v>
      </c>
      <c r="DJ43" s="164">
        <f>'Production Summary'!$M$56</f>
        <v>163.72141372141371</v>
      </c>
      <c r="DK43" s="164">
        <f>'Production Summary'!$N$57</f>
        <v>14189.189189189186</v>
      </c>
      <c r="DL43" s="164">
        <f>'Production Summary'!$M$57</f>
        <v>394.14414414414409</v>
      </c>
      <c r="DM43" s="164">
        <f>'Production Summary'!$N$58</f>
        <v>14017.671517671517</v>
      </c>
      <c r="DN43" s="164">
        <f>'Production Summary'!$M$58</f>
        <v>778.75952875952873</v>
      </c>
      <c r="DO43" s="164">
        <f>'Production Summary'!$N$61</f>
        <v>4500</v>
      </c>
      <c r="DP43" s="328">
        <f>'Production Summary'!$M$61</f>
        <v>750</v>
      </c>
      <c r="DQ43" s="164">
        <v>0</v>
      </c>
      <c r="DR43" s="164">
        <f>'Production Summary'!$N$62</f>
        <v>8900</v>
      </c>
      <c r="DS43" s="164">
        <f>'Production Summary'!$N$70</f>
        <v>300</v>
      </c>
      <c r="DT43" s="328">
        <f>'Production Summary'!$M$70</f>
        <v>25</v>
      </c>
      <c r="DU43" s="164">
        <v>0</v>
      </c>
      <c r="DV43" s="164">
        <f>'Production Summary'!$N$71</f>
        <v>150</v>
      </c>
      <c r="DW43" s="164">
        <v>0</v>
      </c>
      <c r="DX43" s="164">
        <f>'Production Summary'!$N$64</f>
        <v>192</v>
      </c>
      <c r="DY43" s="164">
        <v>0</v>
      </c>
      <c r="DZ43" s="391">
        <f>'Production Summary'!$N$65</f>
        <v>384</v>
      </c>
      <c r="EA43" s="164">
        <v>0</v>
      </c>
      <c r="EB43" s="391">
        <f>'Production Summary'!$N$66</f>
        <v>192</v>
      </c>
      <c r="EC43" s="164">
        <v>0</v>
      </c>
      <c r="ED43" s="164">
        <f>'Production Summary'!$N$67</f>
        <v>96</v>
      </c>
      <c r="EE43" s="164">
        <v>0</v>
      </c>
      <c r="EF43" s="164">
        <f>'Production Summary'!$N$68</f>
        <v>96</v>
      </c>
      <c r="EG43" s="164">
        <v>0</v>
      </c>
      <c r="EH43" s="164">
        <f>'Production Summary'!$N$69</f>
        <v>340</v>
      </c>
      <c r="EI43" s="101"/>
      <c r="EJ43" s="3"/>
      <c r="EK43" s="3"/>
      <c r="ER43" s="64" t="s">
        <v>59</v>
      </c>
      <c r="ES43" s="61" t="str">
        <f t="shared" si="35"/>
        <v/>
      </c>
      <c r="ET43" s="24">
        <f t="shared" si="1"/>
        <v>0</v>
      </c>
    </row>
    <row r="44" spans="1:150" ht="15" customHeight="1">
      <c r="A44" t="b">
        <f>C44=Rajnandgaon!C44</f>
        <v>1</v>
      </c>
      <c r="B44" s="65">
        <f t="shared" si="2"/>
        <v>39</v>
      </c>
      <c r="C44" s="61" t="str">
        <f>IF(Rajnandgaon!C44="","",Rajnandgaon!C44)</f>
        <v/>
      </c>
      <c r="D44" s="164">
        <f>'Production Summary'!$N$4</f>
        <v>666</v>
      </c>
      <c r="E44" s="164">
        <f>'Production Summary'!$M$4</f>
        <v>27.75</v>
      </c>
      <c r="F44" s="164">
        <v>0</v>
      </c>
      <c r="G44" s="164">
        <f>'Production Summary'!$N$5</f>
        <v>666</v>
      </c>
      <c r="H44" s="164">
        <f>'Production Summary'!$M$5</f>
        <v>27.75</v>
      </c>
      <c r="I44" s="164">
        <v>0</v>
      </c>
      <c r="J44" s="164">
        <f>'Production Summary'!$N$6</f>
        <v>200</v>
      </c>
      <c r="K44" s="328">
        <f>'Production Summary'!$M$6</f>
        <v>7.5</v>
      </c>
      <c r="L44" s="164">
        <v>0</v>
      </c>
      <c r="M44" s="365">
        <f>'Production Summary'!$N$7</f>
        <v>612.72</v>
      </c>
      <c r="N44" s="367">
        <f>'Production Summary'!$M$7</f>
        <v>25.53</v>
      </c>
      <c r="O44" s="164">
        <v>0</v>
      </c>
      <c r="P44" s="164">
        <f>'Production Summary'!$N$8</f>
        <v>780</v>
      </c>
      <c r="Q44" s="164">
        <f>'Production Summary'!$M$8</f>
        <v>65</v>
      </c>
      <c r="R44" s="164">
        <v>0</v>
      </c>
      <c r="S44" s="164">
        <f>'Production Summary'!$N$9</f>
        <v>720</v>
      </c>
      <c r="T44" s="164">
        <f>'Production Summary'!$M$9</f>
        <v>60</v>
      </c>
      <c r="U44" s="164">
        <v>0</v>
      </c>
      <c r="V44" s="164">
        <f>'Production Summary'!$N$10</f>
        <v>876</v>
      </c>
      <c r="W44" s="164">
        <f>'Production Summary'!$M$10</f>
        <v>73</v>
      </c>
      <c r="X44" s="164">
        <v>0</v>
      </c>
      <c r="Y44" s="164">
        <f>'Production Summary'!$N$14</f>
        <v>177</v>
      </c>
      <c r="Z44" s="328">
        <f>'Production Summary'!$M$14</f>
        <v>14.75</v>
      </c>
      <c r="AA44" s="164">
        <v>0</v>
      </c>
      <c r="AB44" s="164">
        <f>'Production Summary'!$N$15</f>
        <v>126</v>
      </c>
      <c r="AC44" s="164">
        <f>'Production Summary'!$M$15</f>
        <v>21</v>
      </c>
      <c r="AD44" s="164">
        <v>0</v>
      </c>
      <c r="AE44" s="164">
        <f>'Production Summary'!$N$16</f>
        <v>252</v>
      </c>
      <c r="AF44" s="164">
        <f>'Production Summary'!$M$16</f>
        <v>21</v>
      </c>
      <c r="AG44" s="164">
        <v>0</v>
      </c>
      <c r="AH44" s="164">
        <f>'Production Summary'!$N$18</f>
        <v>1035</v>
      </c>
      <c r="AI44" s="164">
        <f>'Production Summary'!$M$18</f>
        <v>17.25</v>
      </c>
      <c r="AJ44" s="164">
        <v>0</v>
      </c>
      <c r="AK44" s="164">
        <f>'Production Summary'!$N$19</f>
        <v>870</v>
      </c>
      <c r="AL44" s="164">
        <f>'Production Summary'!$M$19</f>
        <v>29</v>
      </c>
      <c r="AM44" s="164">
        <v>0</v>
      </c>
      <c r="AN44" s="164">
        <f>'Production Summary'!$N$20</f>
        <v>864</v>
      </c>
      <c r="AO44" s="164">
        <f>'Production Summary'!$M$20</f>
        <v>72</v>
      </c>
      <c r="AP44" s="164">
        <v>0</v>
      </c>
      <c r="AQ44" s="164">
        <f>'Production Summary'!$N$21</f>
        <v>670</v>
      </c>
      <c r="AR44" s="164">
        <f>'Production Summary'!$M$21</f>
        <v>335</v>
      </c>
      <c r="AS44" s="164">
        <v>0</v>
      </c>
      <c r="AT44" s="386">
        <f>'Production Summary'!$N$22</f>
        <v>375</v>
      </c>
      <c r="AU44" s="164">
        <f>'Production Summary'!$N$23</f>
        <v>1050</v>
      </c>
      <c r="AV44" s="164">
        <f>'Production Summary'!$N$25</f>
        <v>300</v>
      </c>
      <c r="AW44" s="164">
        <f>'Production Summary'!$M$25</f>
        <v>25</v>
      </c>
      <c r="AX44" s="164">
        <v>0</v>
      </c>
      <c r="AY44" s="164">
        <f>'Production Summary'!$N$26</f>
        <v>300</v>
      </c>
      <c r="AZ44" s="164">
        <f>'Production Summary'!$M$26</f>
        <v>25</v>
      </c>
      <c r="BA44" s="164">
        <v>0</v>
      </c>
      <c r="BB44" s="164">
        <f>'Production Summary'!$N$28</f>
        <v>777</v>
      </c>
      <c r="BC44" s="164">
        <f>'Production Summary'!$M$28</f>
        <v>12.95</v>
      </c>
      <c r="BD44" s="164">
        <v>0</v>
      </c>
      <c r="BE44" s="164">
        <f>'Production Summary'!$N$29</f>
        <v>612</v>
      </c>
      <c r="BF44" s="164">
        <f>'Production Summary'!$M$29</f>
        <v>51</v>
      </c>
      <c r="BG44" s="164">
        <v>0</v>
      </c>
      <c r="BH44" s="164">
        <f>'Production Summary'!$N$30</f>
        <v>500</v>
      </c>
      <c r="BI44" s="164">
        <f>'Production Summary'!$M$30</f>
        <v>250</v>
      </c>
      <c r="BJ44" s="164">
        <v>0</v>
      </c>
      <c r="BK44" s="386"/>
      <c r="BL44" s="164">
        <f>'Production Summary'!$N$32</f>
        <v>875</v>
      </c>
      <c r="BM44" s="164">
        <f>'Production Summary'!$N$34</f>
        <v>360.59999999999997</v>
      </c>
      <c r="BN44" s="164">
        <f>'Production Summary'!$M$34</f>
        <v>6.01</v>
      </c>
      <c r="BO44" s="164">
        <v>0</v>
      </c>
      <c r="BP44" s="164">
        <f>'Production Summary'!$N$36</f>
        <v>717</v>
      </c>
      <c r="BQ44" s="164">
        <f>'Production Summary'!$M$36</f>
        <v>11.95</v>
      </c>
      <c r="BR44" s="164">
        <v>0</v>
      </c>
      <c r="BS44" s="164">
        <f>'Production Summary'!$N$37</f>
        <v>210</v>
      </c>
      <c r="BT44" s="164">
        <f>'Production Summary'!$M$37</f>
        <v>21</v>
      </c>
      <c r="BU44" s="164">
        <v>0</v>
      </c>
      <c r="BV44" s="164">
        <f>'Production Summary'!$N$38</f>
        <v>280</v>
      </c>
      <c r="BW44" s="164">
        <f>'Production Summary'!$M$38</f>
        <v>28</v>
      </c>
      <c r="BX44" s="164">
        <v>0</v>
      </c>
      <c r="BY44" s="165">
        <f>'Production Summary'!$N$39</f>
        <v>300.38406247988502</v>
      </c>
      <c r="BZ44" s="164">
        <f>'Production Summary'!$M$39</f>
        <v>30.038406247988501</v>
      </c>
      <c r="CA44" s="164">
        <v>0</v>
      </c>
      <c r="CB44" s="164">
        <f>'Production Summary'!$N$40</f>
        <v>131.30000000000001</v>
      </c>
      <c r="CC44" s="164">
        <f>'Production Summary'!$M$40</f>
        <v>13.13</v>
      </c>
      <c r="CD44" s="164">
        <v>0</v>
      </c>
      <c r="CE44" s="164">
        <f>'Production Summary'!$N$42</f>
        <v>1136.3519999999996</v>
      </c>
      <c r="CF44" s="164">
        <f>'Production Summary'!$M$42</f>
        <v>81.167999999999978</v>
      </c>
      <c r="CG44" s="164">
        <v>0</v>
      </c>
      <c r="CH44" s="164">
        <v>0</v>
      </c>
      <c r="CI44" s="164">
        <f>'Production Summary'!$N$43</f>
        <v>184</v>
      </c>
      <c r="CJ44" s="164">
        <v>0</v>
      </c>
      <c r="CK44" s="164">
        <f>'Production Summary'!$N$44</f>
        <v>355</v>
      </c>
      <c r="CL44" s="164">
        <v>0</v>
      </c>
      <c r="CM44" s="375">
        <f>'Production Summary'!$N$45</f>
        <v>1650</v>
      </c>
      <c r="CN44" s="164">
        <f>'Production Summary'!$N$46</f>
        <v>270</v>
      </c>
      <c r="CO44" s="164">
        <f>'Production Summary'!$N$47</f>
        <v>1350</v>
      </c>
      <c r="CP44" s="166"/>
      <c r="CQ44" s="164">
        <f>'Production Summary'!$N$49</f>
        <v>8004.1580041580037</v>
      </c>
      <c r="CR44" s="164">
        <f>'Production Summary'!$M$49</f>
        <v>66.701316701316699</v>
      </c>
      <c r="CS44" s="164">
        <f>'Production Summary'!$N$50</f>
        <v>13331.600831600828</v>
      </c>
      <c r="CT44" s="164">
        <f>'Production Summary'!$M$50</f>
        <v>148.1288981288981</v>
      </c>
      <c r="CU44" s="164">
        <f>'Production Summary'!$N$51</f>
        <v>12785.862785862784</v>
      </c>
      <c r="CV44" s="164">
        <f>'Production Summary'!$M$51</f>
        <v>355.16285516285512</v>
      </c>
      <c r="CW44" s="164">
        <f>'Production Summary'!$N$52</f>
        <v>12629.937629937627</v>
      </c>
      <c r="CX44" s="164">
        <f>'Production Summary'!$M$52</f>
        <v>701.66320166320156</v>
      </c>
      <c r="CY44" s="164">
        <f>'Production Summary'!$N$53</f>
        <v>12396.049896049895</v>
      </c>
      <c r="CZ44" s="164">
        <f>'Production Summary'!$M$53</f>
        <v>688.66943866943859</v>
      </c>
      <c r="DA44" s="164">
        <f>'Production Summary'!$N$54</f>
        <v>13799.376299376298</v>
      </c>
      <c r="DB44" s="164">
        <f>'Production Summary'!$M$54</f>
        <v>766.63201663201653</v>
      </c>
      <c r="DC44" s="328">
        <f>'Production Summary'!$N$60</f>
        <v>12863.825363825363</v>
      </c>
      <c r="DD44" s="328">
        <f>'Production Summary'!$M$60</f>
        <v>714.65696465696465</v>
      </c>
      <c r="DE44" s="164">
        <f>'Production Summary'!$N$59</f>
        <v>11148.648648648648</v>
      </c>
      <c r="DF44" s="328">
        <f>'Production Summary'!$M$59</f>
        <v>619.36936936936934</v>
      </c>
      <c r="DG44" s="164">
        <f>'Production Summary'!$N$55</f>
        <v>13842.68884268884</v>
      </c>
      <c r="DH44" s="164">
        <f>'Production Summary'!$M$55</f>
        <v>3460.67221067221</v>
      </c>
      <c r="DI44" s="164">
        <f>'Production Summary'!$N$56</f>
        <v>13097.713097713096</v>
      </c>
      <c r="DJ44" s="164">
        <f>'Production Summary'!$M$56</f>
        <v>163.72141372141371</v>
      </c>
      <c r="DK44" s="164">
        <f>'Production Summary'!$N$57</f>
        <v>14189.189189189186</v>
      </c>
      <c r="DL44" s="164">
        <f>'Production Summary'!$M$57</f>
        <v>394.14414414414409</v>
      </c>
      <c r="DM44" s="164">
        <f>'Production Summary'!$N$58</f>
        <v>14017.671517671517</v>
      </c>
      <c r="DN44" s="164">
        <f>'Production Summary'!$M$58</f>
        <v>778.75952875952873</v>
      </c>
      <c r="DO44" s="164">
        <f>'Production Summary'!$N$61</f>
        <v>4500</v>
      </c>
      <c r="DP44" s="328">
        <f>'Production Summary'!$M$61</f>
        <v>750</v>
      </c>
      <c r="DQ44" s="164">
        <v>0</v>
      </c>
      <c r="DR44" s="164">
        <f>'Production Summary'!$N$62</f>
        <v>8900</v>
      </c>
      <c r="DS44" s="164">
        <f>'Production Summary'!$N$70</f>
        <v>300</v>
      </c>
      <c r="DT44" s="328">
        <f>'Production Summary'!$M$70</f>
        <v>25</v>
      </c>
      <c r="DU44" s="164">
        <v>0</v>
      </c>
      <c r="DV44" s="164">
        <f>'Production Summary'!$N$71</f>
        <v>150</v>
      </c>
      <c r="DW44" s="164">
        <v>0</v>
      </c>
      <c r="DX44" s="164">
        <f>'Production Summary'!$N$64</f>
        <v>192</v>
      </c>
      <c r="DY44" s="164">
        <v>0</v>
      </c>
      <c r="DZ44" s="391">
        <f>'Production Summary'!$N$65</f>
        <v>384</v>
      </c>
      <c r="EA44" s="164">
        <v>0</v>
      </c>
      <c r="EB44" s="391">
        <f>'Production Summary'!$N$66</f>
        <v>192</v>
      </c>
      <c r="EC44" s="164">
        <v>0</v>
      </c>
      <c r="ED44" s="164">
        <f>'Production Summary'!$N$67</f>
        <v>96</v>
      </c>
      <c r="EE44" s="164">
        <v>0</v>
      </c>
      <c r="EF44" s="164">
        <f>'Production Summary'!$N$68</f>
        <v>96</v>
      </c>
      <c r="EG44" s="164">
        <v>0</v>
      </c>
      <c r="EH44" s="164">
        <f>'Production Summary'!$N$69</f>
        <v>340</v>
      </c>
      <c r="EI44" s="101"/>
      <c r="EJ44" s="3"/>
      <c r="EK44" s="3"/>
      <c r="ER44" s="64" t="s">
        <v>60</v>
      </c>
      <c r="ES44" s="61" t="str">
        <f t="shared" si="35"/>
        <v/>
      </c>
      <c r="ET44" s="24">
        <f t="shared" si="1"/>
        <v>0</v>
      </c>
    </row>
    <row r="45" spans="1:150" ht="15" customHeight="1">
      <c r="A45" t="b">
        <f>C45=Rajnandgaon!C45</f>
        <v>1</v>
      </c>
      <c r="B45" s="65">
        <f t="shared" si="2"/>
        <v>40</v>
      </c>
      <c r="C45" s="61" t="str">
        <f>IF(Rajnandgaon!C45="","",Rajnandgaon!C45)</f>
        <v/>
      </c>
      <c r="D45" s="164">
        <f>'Production Summary'!$N$4</f>
        <v>666</v>
      </c>
      <c r="E45" s="164">
        <f>'Production Summary'!$M$4</f>
        <v>27.75</v>
      </c>
      <c r="F45" s="164">
        <v>0</v>
      </c>
      <c r="G45" s="164">
        <f>'Production Summary'!$N$5</f>
        <v>666</v>
      </c>
      <c r="H45" s="164">
        <f>'Production Summary'!$M$5</f>
        <v>27.75</v>
      </c>
      <c r="I45" s="164">
        <v>0</v>
      </c>
      <c r="J45" s="164">
        <f>'Production Summary'!$N$6</f>
        <v>200</v>
      </c>
      <c r="K45" s="328">
        <f>'Production Summary'!$M$6</f>
        <v>7.5</v>
      </c>
      <c r="L45" s="164">
        <v>0</v>
      </c>
      <c r="M45" s="365">
        <f>'Production Summary'!$N$7</f>
        <v>612.72</v>
      </c>
      <c r="N45" s="367">
        <f>'Production Summary'!$M$7</f>
        <v>25.53</v>
      </c>
      <c r="O45" s="164">
        <v>0</v>
      </c>
      <c r="P45" s="164">
        <f>'Production Summary'!$N$8</f>
        <v>780</v>
      </c>
      <c r="Q45" s="164">
        <f>'Production Summary'!$M$8</f>
        <v>65</v>
      </c>
      <c r="R45" s="164">
        <v>0</v>
      </c>
      <c r="S45" s="164">
        <f>'Production Summary'!$N$9</f>
        <v>720</v>
      </c>
      <c r="T45" s="164">
        <f>'Production Summary'!$M$9</f>
        <v>60</v>
      </c>
      <c r="U45" s="164">
        <v>0</v>
      </c>
      <c r="V45" s="164">
        <f>'Production Summary'!$N$10</f>
        <v>876</v>
      </c>
      <c r="W45" s="164">
        <f>'Production Summary'!$M$10</f>
        <v>73</v>
      </c>
      <c r="X45" s="164">
        <v>0</v>
      </c>
      <c r="Y45" s="164">
        <f>'Production Summary'!$N$14</f>
        <v>177</v>
      </c>
      <c r="Z45" s="328">
        <f>'Production Summary'!$M$14</f>
        <v>14.75</v>
      </c>
      <c r="AA45" s="164">
        <v>0</v>
      </c>
      <c r="AB45" s="164">
        <f>'Production Summary'!$N$15</f>
        <v>126</v>
      </c>
      <c r="AC45" s="164">
        <f>'Production Summary'!$M$15</f>
        <v>21</v>
      </c>
      <c r="AD45" s="164">
        <v>0</v>
      </c>
      <c r="AE45" s="164">
        <f>'Production Summary'!$N$16</f>
        <v>252</v>
      </c>
      <c r="AF45" s="164">
        <f>'Production Summary'!$M$16</f>
        <v>21</v>
      </c>
      <c r="AG45" s="164">
        <v>0</v>
      </c>
      <c r="AH45" s="164">
        <f>'Production Summary'!$N$18</f>
        <v>1035</v>
      </c>
      <c r="AI45" s="164">
        <f>'Production Summary'!$M$18</f>
        <v>17.25</v>
      </c>
      <c r="AJ45" s="164">
        <v>0</v>
      </c>
      <c r="AK45" s="164">
        <f>'Production Summary'!$N$19</f>
        <v>870</v>
      </c>
      <c r="AL45" s="164">
        <f>'Production Summary'!$M$19</f>
        <v>29</v>
      </c>
      <c r="AM45" s="164">
        <v>0</v>
      </c>
      <c r="AN45" s="164">
        <f>'Production Summary'!$N$20</f>
        <v>864</v>
      </c>
      <c r="AO45" s="164">
        <f>'Production Summary'!$M$20</f>
        <v>72</v>
      </c>
      <c r="AP45" s="164">
        <v>0</v>
      </c>
      <c r="AQ45" s="164">
        <f>'Production Summary'!$N$21</f>
        <v>670</v>
      </c>
      <c r="AR45" s="164">
        <f>'Production Summary'!$M$21</f>
        <v>335</v>
      </c>
      <c r="AS45" s="164">
        <v>0</v>
      </c>
      <c r="AT45" s="386">
        <f>'Production Summary'!$N$22</f>
        <v>375</v>
      </c>
      <c r="AU45" s="164">
        <f>'Production Summary'!$N$23</f>
        <v>1050</v>
      </c>
      <c r="AV45" s="164">
        <f>'Production Summary'!$N$25</f>
        <v>300</v>
      </c>
      <c r="AW45" s="164">
        <f>'Production Summary'!$M$25</f>
        <v>25</v>
      </c>
      <c r="AX45" s="164">
        <v>0</v>
      </c>
      <c r="AY45" s="164">
        <f>'Production Summary'!$N$26</f>
        <v>300</v>
      </c>
      <c r="AZ45" s="164">
        <f>'Production Summary'!$M$26</f>
        <v>25</v>
      </c>
      <c r="BA45" s="164">
        <v>0</v>
      </c>
      <c r="BB45" s="164">
        <f>'Production Summary'!$N$28</f>
        <v>777</v>
      </c>
      <c r="BC45" s="164">
        <f>'Production Summary'!$M$28</f>
        <v>12.95</v>
      </c>
      <c r="BD45" s="164">
        <v>0</v>
      </c>
      <c r="BE45" s="164">
        <f>'Production Summary'!$N$29</f>
        <v>612</v>
      </c>
      <c r="BF45" s="164">
        <f>'Production Summary'!$M$29</f>
        <v>51</v>
      </c>
      <c r="BG45" s="164">
        <v>0</v>
      </c>
      <c r="BH45" s="164">
        <f>'Production Summary'!$N$30</f>
        <v>500</v>
      </c>
      <c r="BI45" s="164">
        <f>'Production Summary'!$M$30</f>
        <v>250</v>
      </c>
      <c r="BJ45" s="164">
        <v>0</v>
      </c>
      <c r="BK45" s="386"/>
      <c r="BL45" s="164">
        <f>'Production Summary'!$N$32</f>
        <v>875</v>
      </c>
      <c r="BM45" s="164">
        <f>'Production Summary'!$N$34</f>
        <v>360.59999999999997</v>
      </c>
      <c r="BN45" s="164">
        <f>'Production Summary'!$M$34</f>
        <v>6.01</v>
      </c>
      <c r="BO45" s="164">
        <v>0</v>
      </c>
      <c r="BP45" s="164">
        <f>'Production Summary'!$N$36</f>
        <v>717</v>
      </c>
      <c r="BQ45" s="164">
        <f>'Production Summary'!$M$36</f>
        <v>11.95</v>
      </c>
      <c r="BR45" s="164">
        <v>0</v>
      </c>
      <c r="BS45" s="164">
        <f>'Production Summary'!$N$37</f>
        <v>210</v>
      </c>
      <c r="BT45" s="164">
        <f>'Production Summary'!$M$37</f>
        <v>21</v>
      </c>
      <c r="BU45" s="164">
        <v>0</v>
      </c>
      <c r="BV45" s="164">
        <f>'Production Summary'!$N$38</f>
        <v>280</v>
      </c>
      <c r="BW45" s="164">
        <f>'Production Summary'!$M$38</f>
        <v>28</v>
      </c>
      <c r="BX45" s="164">
        <v>0</v>
      </c>
      <c r="BY45" s="165">
        <f>'Production Summary'!$N$39</f>
        <v>300.38406247988502</v>
      </c>
      <c r="BZ45" s="164">
        <f>'Production Summary'!$M$39</f>
        <v>30.038406247988501</v>
      </c>
      <c r="CA45" s="164">
        <v>0</v>
      </c>
      <c r="CB45" s="164">
        <f>'Production Summary'!$N$40</f>
        <v>131.30000000000001</v>
      </c>
      <c r="CC45" s="164">
        <f>'Production Summary'!$M$40</f>
        <v>13.13</v>
      </c>
      <c r="CD45" s="164">
        <v>0</v>
      </c>
      <c r="CE45" s="164">
        <f>'Production Summary'!$N$42</f>
        <v>1136.3519999999996</v>
      </c>
      <c r="CF45" s="164">
        <f>'Production Summary'!$M$42</f>
        <v>81.167999999999978</v>
      </c>
      <c r="CG45" s="164">
        <v>0</v>
      </c>
      <c r="CH45" s="164">
        <v>0</v>
      </c>
      <c r="CI45" s="164">
        <f>'Production Summary'!$N$43</f>
        <v>184</v>
      </c>
      <c r="CJ45" s="164">
        <v>0</v>
      </c>
      <c r="CK45" s="164">
        <f>'Production Summary'!$N$44</f>
        <v>355</v>
      </c>
      <c r="CL45" s="164">
        <v>0</v>
      </c>
      <c r="CM45" s="375">
        <f>'Production Summary'!$N$45</f>
        <v>1650</v>
      </c>
      <c r="CN45" s="164">
        <f>'Production Summary'!$N$46</f>
        <v>270</v>
      </c>
      <c r="CO45" s="164">
        <f>'Production Summary'!$N$47</f>
        <v>1350</v>
      </c>
      <c r="CP45" s="166"/>
      <c r="CQ45" s="164">
        <f>'Production Summary'!$N$49</f>
        <v>8004.1580041580037</v>
      </c>
      <c r="CR45" s="164">
        <f>'Production Summary'!$M$49</f>
        <v>66.701316701316699</v>
      </c>
      <c r="CS45" s="164">
        <f>'Production Summary'!$N$50</f>
        <v>13331.600831600828</v>
      </c>
      <c r="CT45" s="164">
        <f>'Production Summary'!$M$50</f>
        <v>148.1288981288981</v>
      </c>
      <c r="CU45" s="164">
        <f>'Production Summary'!$N$51</f>
        <v>12785.862785862784</v>
      </c>
      <c r="CV45" s="164">
        <f>'Production Summary'!$M$51</f>
        <v>355.16285516285512</v>
      </c>
      <c r="CW45" s="164">
        <f>'Production Summary'!$N$52</f>
        <v>12629.937629937627</v>
      </c>
      <c r="CX45" s="164">
        <f>'Production Summary'!$M$52</f>
        <v>701.66320166320156</v>
      </c>
      <c r="CY45" s="164">
        <f>'Production Summary'!$N$53</f>
        <v>12396.049896049895</v>
      </c>
      <c r="CZ45" s="164">
        <f>'Production Summary'!$M$53</f>
        <v>688.66943866943859</v>
      </c>
      <c r="DA45" s="164">
        <f>'Production Summary'!$N$54</f>
        <v>13799.376299376298</v>
      </c>
      <c r="DB45" s="164">
        <f>'Production Summary'!$M$54</f>
        <v>766.63201663201653</v>
      </c>
      <c r="DC45" s="328">
        <f>'Production Summary'!$N$60</f>
        <v>12863.825363825363</v>
      </c>
      <c r="DD45" s="328">
        <f>'Production Summary'!$M$60</f>
        <v>714.65696465696465</v>
      </c>
      <c r="DE45" s="164">
        <f>'Production Summary'!$N$59</f>
        <v>11148.648648648648</v>
      </c>
      <c r="DF45" s="328">
        <f>'Production Summary'!$M$59</f>
        <v>619.36936936936934</v>
      </c>
      <c r="DG45" s="164">
        <f>'Production Summary'!$N$55</f>
        <v>13842.68884268884</v>
      </c>
      <c r="DH45" s="164">
        <f>'Production Summary'!$M$55</f>
        <v>3460.67221067221</v>
      </c>
      <c r="DI45" s="164">
        <f>'Production Summary'!$N$56</f>
        <v>13097.713097713096</v>
      </c>
      <c r="DJ45" s="164">
        <f>'Production Summary'!$M$56</f>
        <v>163.72141372141371</v>
      </c>
      <c r="DK45" s="164">
        <f>'Production Summary'!$N$57</f>
        <v>14189.189189189186</v>
      </c>
      <c r="DL45" s="164">
        <f>'Production Summary'!$M$57</f>
        <v>394.14414414414409</v>
      </c>
      <c r="DM45" s="164">
        <f>'Production Summary'!$N$58</f>
        <v>14017.671517671517</v>
      </c>
      <c r="DN45" s="164">
        <f>'Production Summary'!$M$58</f>
        <v>778.75952875952873</v>
      </c>
      <c r="DO45" s="164">
        <f>'Production Summary'!$N$61</f>
        <v>4500</v>
      </c>
      <c r="DP45" s="328">
        <f>'Production Summary'!$M$61</f>
        <v>750</v>
      </c>
      <c r="DQ45" s="164">
        <v>0</v>
      </c>
      <c r="DR45" s="164">
        <f>'Production Summary'!$N$62</f>
        <v>8900</v>
      </c>
      <c r="DS45" s="164">
        <f>'Production Summary'!$N$70</f>
        <v>300</v>
      </c>
      <c r="DT45" s="328">
        <f>'Production Summary'!$M$70</f>
        <v>25</v>
      </c>
      <c r="DU45" s="164">
        <v>0</v>
      </c>
      <c r="DV45" s="164">
        <f>'Production Summary'!$N$71</f>
        <v>150</v>
      </c>
      <c r="DW45" s="164">
        <v>0</v>
      </c>
      <c r="DX45" s="164">
        <f>'Production Summary'!$N$64</f>
        <v>192</v>
      </c>
      <c r="DY45" s="164">
        <v>0</v>
      </c>
      <c r="DZ45" s="391">
        <f>'Production Summary'!$N$65</f>
        <v>384</v>
      </c>
      <c r="EA45" s="164">
        <v>0</v>
      </c>
      <c r="EB45" s="391">
        <f>'Production Summary'!$N$66</f>
        <v>192</v>
      </c>
      <c r="EC45" s="164">
        <v>0</v>
      </c>
      <c r="ED45" s="164">
        <f>'Production Summary'!$N$67</f>
        <v>96</v>
      </c>
      <c r="EE45" s="164">
        <v>0</v>
      </c>
      <c r="EF45" s="164">
        <f>'Production Summary'!$N$68</f>
        <v>96</v>
      </c>
      <c r="EG45" s="164">
        <v>0</v>
      </c>
      <c r="EH45" s="164">
        <f>'Production Summary'!$N$69</f>
        <v>340</v>
      </c>
      <c r="EI45" s="101"/>
      <c r="EJ45" s="3"/>
      <c r="EK45" s="3"/>
      <c r="ER45" s="64" t="s">
        <v>61</v>
      </c>
      <c r="ES45" s="61" t="str">
        <f t="shared" si="35"/>
        <v/>
      </c>
      <c r="ET45" s="24">
        <f t="shared" si="1"/>
        <v>0</v>
      </c>
    </row>
    <row r="46" spans="1:150" ht="15" customHeight="1">
      <c r="A46" t="b">
        <f>C46=Rajnandgaon!C46</f>
        <v>1</v>
      </c>
      <c r="B46" s="65">
        <f t="shared" si="2"/>
        <v>41</v>
      </c>
      <c r="C46" s="61" t="str">
        <f>IF(Rajnandgaon!C46="","",Rajnandgaon!C46)</f>
        <v/>
      </c>
      <c r="D46" s="164">
        <f>'Production Summary'!$N$4</f>
        <v>666</v>
      </c>
      <c r="E46" s="164">
        <f>'Production Summary'!$M$4</f>
        <v>27.75</v>
      </c>
      <c r="F46" s="164">
        <v>0</v>
      </c>
      <c r="G46" s="164">
        <f>'Production Summary'!$N$5</f>
        <v>666</v>
      </c>
      <c r="H46" s="164">
        <f>'Production Summary'!$M$5</f>
        <v>27.75</v>
      </c>
      <c r="I46" s="164">
        <v>0</v>
      </c>
      <c r="J46" s="164">
        <f>'Production Summary'!$N$6</f>
        <v>200</v>
      </c>
      <c r="K46" s="328">
        <f>'Production Summary'!$M$6</f>
        <v>7.5</v>
      </c>
      <c r="L46" s="164">
        <v>0</v>
      </c>
      <c r="M46" s="365">
        <f>'Production Summary'!$N$7</f>
        <v>612.72</v>
      </c>
      <c r="N46" s="367">
        <f>'Production Summary'!$M$7</f>
        <v>25.53</v>
      </c>
      <c r="O46" s="164">
        <v>0</v>
      </c>
      <c r="P46" s="164">
        <f>'Production Summary'!$N$8</f>
        <v>780</v>
      </c>
      <c r="Q46" s="164">
        <f>'Production Summary'!$M$8</f>
        <v>65</v>
      </c>
      <c r="R46" s="164">
        <v>0</v>
      </c>
      <c r="S46" s="164">
        <f>'Production Summary'!$N$9</f>
        <v>720</v>
      </c>
      <c r="T46" s="164">
        <f>'Production Summary'!$M$9</f>
        <v>60</v>
      </c>
      <c r="U46" s="164">
        <v>0</v>
      </c>
      <c r="V46" s="164">
        <f>'Production Summary'!$N$10</f>
        <v>876</v>
      </c>
      <c r="W46" s="164">
        <f>'Production Summary'!$M$10</f>
        <v>73</v>
      </c>
      <c r="X46" s="164">
        <v>0</v>
      </c>
      <c r="Y46" s="164">
        <f>'Production Summary'!$N$14</f>
        <v>177</v>
      </c>
      <c r="Z46" s="328">
        <f>'Production Summary'!$M$14</f>
        <v>14.75</v>
      </c>
      <c r="AA46" s="164">
        <v>0</v>
      </c>
      <c r="AB46" s="164">
        <f>'Production Summary'!$N$15</f>
        <v>126</v>
      </c>
      <c r="AC46" s="164">
        <f>'Production Summary'!$M$15</f>
        <v>21</v>
      </c>
      <c r="AD46" s="164">
        <v>0</v>
      </c>
      <c r="AE46" s="164">
        <f>'Production Summary'!$N$16</f>
        <v>252</v>
      </c>
      <c r="AF46" s="164">
        <f>'Production Summary'!$M$16</f>
        <v>21</v>
      </c>
      <c r="AG46" s="164">
        <v>0</v>
      </c>
      <c r="AH46" s="164">
        <f>'Production Summary'!$N$18</f>
        <v>1035</v>
      </c>
      <c r="AI46" s="164">
        <f>'Production Summary'!$M$18</f>
        <v>17.25</v>
      </c>
      <c r="AJ46" s="164">
        <v>0</v>
      </c>
      <c r="AK46" s="164">
        <f>'Production Summary'!$N$19</f>
        <v>870</v>
      </c>
      <c r="AL46" s="164">
        <f>'Production Summary'!$M$19</f>
        <v>29</v>
      </c>
      <c r="AM46" s="164">
        <v>0</v>
      </c>
      <c r="AN46" s="164">
        <f>'Production Summary'!$N$20</f>
        <v>864</v>
      </c>
      <c r="AO46" s="164">
        <f>'Production Summary'!$M$20</f>
        <v>72</v>
      </c>
      <c r="AP46" s="164">
        <v>0</v>
      </c>
      <c r="AQ46" s="164">
        <f>'Production Summary'!$N$21</f>
        <v>670</v>
      </c>
      <c r="AR46" s="164">
        <f>'Production Summary'!$M$21</f>
        <v>335</v>
      </c>
      <c r="AS46" s="164">
        <v>0</v>
      </c>
      <c r="AT46" s="386">
        <f>'Production Summary'!$N$22</f>
        <v>375</v>
      </c>
      <c r="AU46" s="164">
        <f>'Production Summary'!$N$23</f>
        <v>1050</v>
      </c>
      <c r="AV46" s="164">
        <f>'Production Summary'!$N$25</f>
        <v>300</v>
      </c>
      <c r="AW46" s="164">
        <f>'Production Summary'!$M$25</f>
        <v>25</v>
      </c>
      <c r="AX46" s="164">
        <v>0</v>
      </c>
      <c r="AY46" s="164">
        <f>'Production Summary'!$N$26</f>
        <v>300</v>
      </c>
      <c r="AZ46" s="164">
        <f>'Production Summary'!$M$26</f>
        <v>25</v>
      </c>
      <c r="BA46" s="164">
        <v>0</v>
      </c>
      <c r="BB46" s="164">
        <f>'Production Summary'!$N$28</f>
        <v>777</v>
      </c>
      <c r="BC46" s="164">
        <f>'Production Summary'!$M$28</f>
        <v>12.95</v>
      </c>
      <c r="BD46" s="164">
        <v>0</v>
      </c>
      <c r="BE46" s="164">
        <f>'Production Summary'!$N$29</f>
        <v>612</v>
      </c>
      <c r="BF46" s="164">
        <f>'Production Summary'!$M$29</f>
        <v>51</v>
      </c>
      <c r="BG46" s="164">
        <v>0</v>
      </c>
      <c r="BH46" s="164">
        <f>'Production Summary'!$N$30</f>
        <v>500</v>
      </c>
      <c r="BI46" s="164">
        <f>'Production Summary'!$M$30</f>
        <v>250</v>
      </c>
      <c r="BJ46" s="164">
        <v>0</v>
      </c>
      <c r="BK46" s="386"/>
      <c r="BL46" s="164">
        <f>'Production Summary'!$N$32</f>
        <v>875</v>
      </c>
      <c r="BM46" s="164">
        <f>'Production Summary'!$N$34</f>
        <v>360.59999999999997</v>
      </c>
      <c r="BN46" s="164">
        <f>'Production Summary'!$M$34</f>
        <v>6.01</v>
      </c>
      <c r="BO46" s="164">
        <v>0</v>
      </c>
      <c r="BP46" s="164">
        <f>'Production Summary'!$N$36</f>
        <v>717</v>
      </c>
      <c r="BQ46" s="164">
        <f>'Production Summary'!$M$36</f>
        <v>11.95</v>
      </c>
      <c r="BR46" s="164">
        <v>0</v>
      </c>
      <c r="BS46" s="164">
        <f>'Production Summary'!$N$37</f>
        <v>210</v>
      </c>
      <c r="BT46" s="164">
        <f>'Production Summary'!$M$37</f>
        <v>21</v>
      </c>
      <c r="BU46" s="164">
        <v>0</v>
      </c>
      <c r="BV46" s="164">
        <f>'Production Summary'!$N$38</f>
        <v>280</v>
      </c>
      <c r="BW46" s="164">
        <f>'Production Summary'!$M$38</f>
        <v>28</v>
      </c>
      <c r="BX46" s="164">
        <v>0</v>
      </c>
      <c r="BY46" s="165">
        <f>'Production Summary'!$N$39</f>
        <v>300.38406247988502</v>
      </c>
      <c r="BZ46" s="164">
        <f>'Production Summary'!$M$39</f>
        <v>30.038406247988501</v>
      </c>
      <c r="CA46" s="164">
        <v>0</v>
      </c>
      <c r="CB46" s="164">
        <f>'Production Summary'!$N$40</f>
        <v>131.30000000000001</v>
      </c>
      <c r="CC46" s="164">
        <f>'Production Summary'!$M$40</f>
        <v>13.13</v>
      </c>
      <c r="CD46" s="164">
        <v>0</v>
      </c>
      <c r="CE46" s="164">
        <f>'Production Summary'!$N$42</f>
        <v>1136.3519999999996</v>
      </c>
      <c r="CF46" s="164">
        <f>'Production Summary'!$M$42</f>
        <v>81.167999999999978</v>
      </c>
      <c r="CG46" s="164">
        <v>0</v>
      </c>
      <c r="CH46" s="164">
        <v>0</v>
      </c>
      <c r="CI46" s="164">
        <f>'Production Summary'!$N$43</f>
        <v>184</v>
      </c>
      <c r="CJ46" s="164">
        <v>0</v>
      </c>
      <c r="CK46" s="164">
        <f>'Production Summary'!$N$44</f>
        <v>355</v>
      </c>
      <c r="CL46" s="164">
        <v>0</v>
      </c>
      <c r="CM46" s="375">
        <f>'Production Summary'!$N$45</f>
        <v>1650</v>
      </c>
      <c r="CN46" s="164">
        <f>'Production Summary'!$N$46</f>
        <v>270</v>
      </c>
      <c r="CO46" s="164">
        <f>'Production Summary'!$N$47</f>
        <v>1350</v>
      </c>
      <c r="CP46" s="166"/>
      <c r="CQ46" s="164">
        <f>'Production Summary'!$N$49</f>
        <v>8004.1580041580037</v>
      </c>
      <c r="CR46" s="164">
        <f>'Production Summary'!$M$49</f>
        <v>66.701316701316699</v>
      </c>
      <c r="CS46" s="164">
        <f>'Production Summary'!$N$50</f>
        <v>13331.600831600828</v>
      </c>
      <c r="CT46" s="164">
        <f>'Production Summary'!$M$50</f>
        <v>148.1288981288981</v>
      </c>
      <c r="CU46" s="164">
        <f>'Production Summary'!$N$51</f>
        <v>12785.862785862784</v>
      </c>
      <c r="CV46" s="164">
        <f>'Production Summary'!$M$51</f>
        <v>355.16285516285512</v>
      </c>
      <c r="CW46" s="164">
        <f>'Production Summary'!$N$52</f>
        <v>12629.937629937627</v>
      </c>
      <c r="CX46" s="164">
        <f>'Production Summary'!$M$52</f>
        <v>701.66320166320156</v>
      </c>
      <c r="CY46" s="164">
        <f>'Production Summary'!$N$53</f>
        <v>12396.049896049895</v>
      </c>
      <c r="CZ46" s="164">
        <f>'Production Summary'!$M$53</f>
        <v>688.66943866943859</v>
      </c>
      <c r="DA46" s="164">
        <f>'Production Summary'!$N$54</f>
        <v>13799.376299376298</v>
      </c>
      <c r="DB46" s="164">
        <f>'Production Summary'!$M$54</f>
        <v>766.63201663201653</v>
      </c>
      <c r="DC46" s="328">
        <f>'Production Summary'!$N$60</f>
        <v>12863.825363825363</v>
      </c>
      <c r="DD46" s="328">
        <f>'Production Summary'!$M$60</f>
        <v>714.65696465696465</v>
      </c>
      <c r="DE46" s="164">
        <f>'Production Summary'!$N$59</f>
        <v>11148.648648648648</v>
      </c>
      <c r="DF46" s="328">
        <f>'Production Summary'!$M$59</f>
        <v>619.36936936936934</v>
      </c>
      <c r="DG46" s="164">
        <f>'Production Summary'!$N$55</f>
        <v>13842.68884268884</v>
      </c>
      <c r="DH46" s="164">
        <f>'Production Summary'!$M$55</f>
        <v>3460.67221067221</v>
      </c>
      <c r="DI46" s="164">
        <f>'Production Summary'!$N$56</f>
        <v>13097.713097713096</v>
      </c>
      <c r="DJ46" s="164">
        <f>'Production Summary'!$M$56</f>
        <v>163.72141372141371</v>
      </c>
      <c r="DK46" s="164">
        <f>'Production Summary'!$N$57</f>
        <v>14189.189189189186</v>
      </c>
      <c r="DL46" s="164">
        <f>'Production Summary'!$M$57</f>
        <v>394.14414414414409</v>
      </c>
      <c r="DM46" s="164">
        <f>'Production Summary'!$N$58</f>
        <v>14017.671517671517</v>
      </c>
      <c r="DN46" s="164">
        <f>'Production Summary'!$M$58</f>
        <v>778.75952875952873</v>
      </c>
      <c r="DO46" s="164">
        <f>'Production Summary'!$N$61</f>
        <v>4500</v>
      </c>
      <c r="DP46" s="328">
        <f>'Production Summary'!$M$61</f>
        <v>750</v>
      </c>
      <c r="DQ46" s="164">
        <v>0</v>
      </c>
      <c r="DR46" s="164">
        <f>'Production Summary'!$N$62</f>
        <v>8900</v>
      </c>
      <c r="DS46" s="164">
        <f>'Production Summary'!$N$70</f>
        <v>300</v>
      </c>
      <c r="DT46" s="328">
        <f>'Production Summary'!$M$70</f>
        <v>25</v>
      </c>
      <c r="DU46" s="164">
        <v>0</v>
      </c>
      <c r="DV46" s="164">
        <f>'Production Summary'!$N$71</f>
        <v>150</v>
      </c>
      <c r="DW46" s="164">
        <v>0</v>
      </c>
      <c r="DX46" s="164">
        <f>'Production Summary'!$N$64</f>
        <v>192</v>
      </c>
      <c r="DY46" s="164">
        <v>0</v>
      </c>
      <c r="DZ46" s="391">
        <f>'Production Summary'!$N$65</f>
        <v>384</v>
      </c>
      <c r="EA46" s="164">
        <v>0</v>
      </c>
      <c r="EB46" s="391">
        <f>'Production Summary'!$N$66</f>
        <v>192</v>
      </c>
      <c r="EC46" s="164">
        <v>0</v>
      </c>
      <c r="ED46" s="164">
        <f>'Production Summary'!$N$67</f>
        <v>96</v>
      </c>
      <c r="EE46" s="164">
        <v>0</v>
      </c>
      <c r="EF46" s="164">
        <f>'Production Summary'!$N$68</f>
        <v>96</v>
      </c>
      <c r="EG46" s="164">
        <v>0</v>
      </c>
      <c r="EH46" s="164">
        <f>'Production Summary'!$N$69</f>
        <v>340</v>
      </c>
      <c r="EI46" s="101"/>
      <c r="EJ46" s="3"/>
      <c r="EK46" s="3"/>
      <c r="ER46" s="64" t="s">
        <v>62</v>
      </c>
      <c r="ES46" s="61" t="str">
        <f t="shared" si="35"/>
        <v/>
      </c>
      <c r="ET46" s="24">
        <f t="shared" si="1"/>
        <v>0</v>
      </c>
    </row>
    <row r="47" spans="1:150" ht="15" customHeight="1">
      <c r="A47" t="b">
        <f>C47=Rajnandgaon!C47</f>
        <v>1</v>
      </c>
      <c r="B47" s="65">
        <f t="shared" si="2"/>
        <v>42</v>
      </c>
      <c r="C47" s="61" t="str">
        <f>IF(Rajnandgaon!C47="","",Rajnandgaon!C47)</f>
        <v/>
      </c>
      <c r="D47" s="164">
        <f>'Production Summary'!$N$4</f>
        <v>666</v>
      </c>
      <c r="E47" s="164">
        <f>'Production Summary'!$M$4</f>
        <v>27.75</v>
      </c>
      <c r="F47" s="164">
        <v>0</v>
      </c>
      <c r="G47" s="164">
        <f>'Production Summary'!$N$5</f>
        <v>666</v>
      </c>
      <c r="H47" s="164">
        <f>'Production Summary'!$M$5</f>
        <v>27.75</v>
      </c>
      <c r="I47" s="164">
        <v>0</v>
      </c>
      <c r="J47" s="164">
        <f>'Production Summary'!$N$6</f>
        <v>200</v>
      </c>
      <c r="K47" s="328">
        <f>'Production Summary'!$M$6</f>
        <v>7.5</v>
      </c>
      <c r="L47" s="164">
        <v>0</v>
      </c>
      <c r="M47" s="365">
        <f>'Production Summary'!$N$7</f>
        <v>612.72</v>
      </c>
      <c r="N47" s="367">
        <f>'Production Summary'!$M$7</f>
        <v>25.53</v>
      </c>
      <c r="O47" s="164">
        <v>0</v>
      </c>
      <c r="P47" s="164">
        <f>'Production Summary'!$N$8</f>
        <v>780</v>
      </c>
      <c r="Q47" s="164">
        <f>'Production Summary'!$M$8</f>
        <v>65</v>
      </c>
      <c r="R47" s="164">
        <v>0</v>
      </c>
      <c r="S47" s="164">
        <f>'Production Summary'!$N$9</f>
        <v>720</v>
      </c>
      <c r="T47" s="164">
        <f>'Production Summary'!$M$9</f>
        <v>60</v>
      </c>
      <c r="U47" s="164">
        <v>0</v>
      </c>
      <c r="V47" s="164">
        <f>'Production Summary'!$N$10</f>
        <v>876</v>
      </c>
      <c r="W47" s="164">
        <f>'Production Summary'!$M$10</f>
        <v>73</v>
      </c>
      <c r="X47" s="164">
        <v>0</v>
      </c>
      <c r="Y47" s="164">
        <f>'Production Summary'!$N$14</f>
        <v>177</v>
      </c>
      <c r="Z47" s="328">
        <f>'Production Summary'!$M$14</f>
        <v>14.75</v>
      </c>
      <c r="AA47" s="164">
        <v>0</v>
      </c>
      <c r="AB47" s="164">
        <f>'Production Summary'!$N$15</f>
        <v>126</v>
      </c>
      <c r="AC47" s="164">
        <f>'Production Summary'!$M$15</f>
        <v>21</v>
      </c>
      <c r="AD47" s="164">
        <v>0</v>
      </c>
      <c r="AE47" s="164">
        <f>'Production Summary'!$N$16</f>
        <v>252</v>
      </c>
      <c r="AF47" s="164">
        <f>'Production Summary'!$M$16</f>
        <v>21</v>
      </c>
      <c r="AG47" s="164">
        <v>0</v>
      </c>
      <c r="AH47" s="164">
        <f>'Production Summary'!$N$18</f>
        <v>1035</v>
      </c>
      <c r="AI47" s="164">
        <f>'Production Summary'!$M$18</f>
        <v>17.25</v>
      </c>
      <c r="AJ47" s="164">
        <v>0</v>
      </c>
      <c r="AK47" s="164">
        <f>'Production Summary'!$N$19</f>
        <v>870</v>
      </c>
      <c r="AL47" s="164">
        <f>'Production Summary'!$M$19</f>
        <v>29</v>
      </c>
      <c r="AM47" s="164">
        <v>0</v>
      </c>
      <c r="AN47" s="164">
        <f>'Production Summary'!$N$20</f>
        <v>864</v>
      </c>
      <c r="AO47" s="164">
        <f>'Production Summary'!$M$20</f>
        <v>72</v>
      </c>
      <c r="AP47" s="164">
        <v>0</v>
      </c>
      <c r="AQ47" s="164">
        <f>'Production Summary'!$N$21</f>
        <v>670</v>
      </c>
      <c r="AR47" s="164">
        <f>'Production Summary'!$M$21</f>
        <v>335</v>
      </c>
      <c r="AS47" s="164">
        <v>0</v>
      </c>
      <c r="AT47" s="386">
        <f>'Production Summary'!$N$22</f>
        <v>375</v>
      </c>
      <c r="AU47" s="164">
        <f>'Production Summary'!$N$23</f>
        <v>1050</v>
      </c>
      <c r="AV47" s="164">
        <f>'Production Summary'!$N$25</f>
        <v>300</v>
      </c>
      <c r="AW47" s="164">
        <f>'Production Summary'!$M$25</f>
        <v>25</v>
      </c>
      <c r="AX47" s="164">
        <v>0</v>
      </c>
      <c r="AY47" s="164">
        <f>'Production Summary'!$N$26</f>
        <v>300</v>
      </c>
      <c r="AZ47" s="164">
        <f>'Production Summary'!$M$26</f>
        <v>25</v>
      </c>
      <c r="BA47" s="164">
        <v>0</v>
      </c>
      <c r="BB47" s="164">
        <f>'Production Summary'!$N$28</f>
        <v>777</v>
      </c>
      <c r="BC47" s="164">
        <f>'Production Summary'!$M$28</f>
        <v>12.95</v>
      </c>
      <c r="BD47" s="164">
        <v>0</v>
      </c>
      <c r="BE47" s="164">
        <f>'Production Summary'!$N$29</f>
        <v>612</v>
      </c>
      <c r="BF47" s="164">
        <f>'Production Summary'!$M$29</f>
        <v>51</v>
      </c>
      <c r="BG47" s="164">
        <v>0</v>
      </c>
      <c r="BH47" s="164">
        <f>'Production Summary'!$N$30</f>
        <v>500</v>
      </c>
      <c r="BI47" s="164">
        <f>'Production Summary'!$M$30</f>
        <v>250</v>
      </c>
      <c r="BJ47" s="164">
        <v>0</v>
      </c>
      <c r="BK47" s="386"/>
      <c r="BL47" s="164">
        <f>'Production Summary'!$N$32</f>
        <v>875</v>
      </c>
      <c r="BM47" s="164">
        <f>'Production Summary'!$N$34</f>
        <v>360.59999999999997</v>
      </c>
      <c r="BN47" s="164">
        <f>'Production Summary'!$M$34</f>
        <v>6.01</v>
      </c>
      <c r="BO47" s="164">
        <v>0</v>
      </c>
      <c r="BP47" s="164">
        <f>'Production Summary'!$N$36</f>
        <v>717</v>
      </c>
      <c r="BQ47" s="164">
        <f>'Production Summary'!$M$36</f>
        <v>11.95</v>
      </c>
      <c r="BR47" s="164">
        <v>0</v>
      </c>
      <c r="BS47" s="164">
        <f>'Production Summary'!$N$37</f>
        <v>210</v>
      </c>
      <c r="BT47" s="164">
        <f>'Production Summary'!$M$37</f>
        <v>21</v>
      </c>
      <c r="BU47" s="164">
        <v>0</v>
      </c>
      <c r="BV47" s="164">
        <f>'Production Summary'!$N$38</f>
        <v>280</v>
      </c>
      <c r="BW47" s="164">
        <f>'Production Summary'!$M$38</f>
        <v>28</v>
      </c>
      <c r="BX47" s="164">
        <v>0</v>
      </c>
      <c r="BY47" s="165">
        <f>'Production Summary'!$N$39</f>
        <v>300.38406247988502</v>
      </c>
      <c r="BZ47" s="164">
        <f>'Production Summary'!$M$39</f>
        <v>30.038406247988501</v>
      </c>
      <c r="CA47" s="164">
        <v>0</v>
      </c>
      <c r="CB47" s="164">
        <f>'Production Summary'!$N$40</f>
        <v>131.30000000000001</v>
      </c>
      <c r="CC47" s="164">
        <f>'Production Summary'!$M$40</f>
        <v>13.13</v>
      </c>
      <c r="CD47" s="164">
        <v>0</v>
      </c>
      <c r="CE47" s="164">
        <f>'Production Summary'!$N$42</f>
        <v>1136.3519999999996</v>
      </c>
      <c r="CF47" s="164">
        <f>'Production Summary'!$M$42</f>
        <v>81.167999999999978</v>
      </c>
      <c r="CG47" s="164">
        <v>0</v>
      </c>
      <c r="CH47" s="164">
        <v>0</v>
      </c>
      <c r="CI47" s="164">
        <f>'Production Summary'!$N$43</f>
        <v>184</v>
      </c>
      <c r="CJ47" s="164">
        <v>0</v>
      </c>
      <c r="CK47" s="164">
        <f>'Production Summary'!$N$44</f>
        <v>355</v>
      </c>
      <c r="CL47" s="164">
        <v>0</v>
      </c>
      <c r="CM47" s="375">
        <f>'Production Summary'!$N$45</f>
        <v>1650</v>
      </c>
      <c r="CN47" s="164">
        <f>'Production Summary'!$N$46</f>
        <v>270</v>
      </c>
      <c r="CO47" s="164">
        <f>'Production Summary'!$N$47</f>
        <v>1350</v>
      </c>
      <c r="CP47" s="166"/>
      <c r="CQ47" s="164">
        <f>'Production Summary'!$N$49</f>
        <v>8004.1580041580037</v>
      </c>
      <c r="CR47" s="164">
        <f>'Production Summary'!$M$49</f>
        <v>66.701316701316699</v>
      </c>
      <c r="CS47" s="164">
        <f>'Production Summary'!$N$50</f>
        <v>13331.600831600828</v>
      </c>
      <c r="CT47" s="164">
        <f>'Production Summary'!$M$50</f>
        <v>148.1288981288981</v>
      </c>
      <c r="CU47" s="164">
        <f>'Production Summary'!$N$51</f>
        <v>12785.862785862784</v>
      </c>
      <c r="CV47" s="164">
        <f>'Production Summary'!$M$51</f>
        <v>355.16285516285512</v>
      </c>
      <c r="CW47" s="164">
        <f>'Production Summary'!$N$52</f>
        <v>12629.937629937627</v>
      </c>
      <c r="CX47" s="164">
        <f>'Production Summary'!$M$52</f>
        <v>701.66320166320156</v>
      </c>
      <c r="CY47" s="164">
        <f>'Production Summary'!$N$53</f>
        <v>12396.049896049895</v>
      </c>
      <c r="CZ47" s="164">
        <f>'Production Summary'!$M$53</f>
        <v>688.66943866943859</v>
      </c>
      <c r="DA47" s="164">
        <f>'Production Summary'!$N$54</f>
        <v>13799.376299376298</v>
      </c>
      <c r="DB47" s="164">
        <f>'Production Summary'!$M$54</f>
        <v>766.63201663201653</v>
      </c>
      <c r="DC47" s="328">
        <f>'Production Summary'!$N$60</f>
        <v>12863.825363825363</v>
      </c>
      <c r="DD47" s="328">
        <f>'Production Summary'!$M$60</f>
        <v>714.65696465696465</v>
      </c>
      <c r="DE47" s="164">
        <f>'Production Summary'!$N$59</f>
        <v>11148.648648648648</v>
      </c>
      <c r="DF47" s="328">
        <f>'Production Summary'!$M$59</f>
        <v>619.36936936936934</v>
      </c>
      <c r="DG47" s="164">
        <f>'Production Summary'!$N$55</f>
        <v>13842.68884268884</v>
      </c>
      <c r="DH47" s="164">
        <f>'Production Summary'!$M$55</f>
        <v>3460.67221067221</v>
      </c>
      <c r="DI47" s="164">
        <f>'Production Summary'!$N$56</f>
        <v>13097.713097713096</v>
      </c>
      <c r="DJ47" s="164">
        <f>'Production Summary'!$M$56</f>
        <v>163.72141372141371</v>
      </c>
      <c r="DK47" s="164">
        <f>'Production Summary'!$N$57</f>
        <v>14189.189189189186</v>
      </c>
      <c r="DL47" s="164">
        <f>'Production Summary'!$M$57</f>
        <v>394.14414414414409</v>
      </c>
      <c r="DM47" s="164">
        <f>'Production Summary'!$N$58</f>
        <v>14017.671517671517</v>
      </c>
      <c r="DN47" s="164">
        <f>'Production Summary'!$M$58</f>
        <v>778.75952875952873</v>
      </c>
      <c r="DO47" s="164">
        <f>'Production Summary'!$N$61</f>
        <v>4500</v>
      </c>
      <c r="DP47" s="328">
        <f>'Production Summary'!$M$61</f>
        <v>750</v>
      </c>
      <c r="DQ47" s="164">
        <v>0</v>
      </c>
      <c r="DR47" s="164">
        <f>'Production Summary'!$N$62</f>
        <v>8900</v>
      </c>
      <c r="DS47" s="164">
        <f>'Production Summary'!$N$70</f>
        <v>300</v>
      </c>
      <c r="DT47" s="328">
        <f>'Production Summary'!$M$70</f>
        <v>25</v>
      </c>
      <c r="DU47" s="164">
        <v>0</v>
      </c>
      <c r="DV47" s="164">
        <f>'Production Summary'!$N$71</f>
        <v>150</v>
      </c>
      <c r="DW47" s="164">
        <v>0</v>
      </c>
      <c r="DX47" s="164">
        <f>'Production Summary'!$N$64</f>
        <v>192</v>
      </c>
      <c r="DY47" s="164">
        <v>0</v>
      </c>
      <c r="DZ47" s="391">
        <f>'Production Summary'!$N$65</f>
        <v>384</v>
      </c>
      <c r="EA47" s="164">
        <v>0</v>
      </c>
      <c r="EB47" s="391">
        <f>'Production Summary'!$N$66</f>
        <v>192</v>
      </c>
      <c r="EC47" s="164">
        <v>0</v>
      </c>
      <c r="ED47" s="164">
        <f>'Production Summary'!$N$67</f>
        <v>96</v>
      </c>
      <c r="EE47" s="164">
        <v>0</v>
      </c>
      <c r="EF47" s="164">
        <f>'Production Summary'!$N$68</f>
        <v>96</v>
      </c>
      <c r="EG47" s="164">
        <v>0</v>
      </c>
      <c r="EH47" s="164">
        <f>'Production Summary'!$N$69</f>
        <v>340</v>
      </c>
      <c r="EI47" s="101"/>
      <c r="EJ47" s="3"/>
      <c r="EK47" s="3"/>
      <c r="ER47" s="64" t="s">
        <v>63</v>
      </c>
      <c r="ES47" s="61" t="str">
        <f t="shared" si="35"/>
        <v/>
      </c>
      <c r="ET47" s="24">
        <f t="shared" si="1"/>
        <v>0</v>
      </c>
    </row>
    <row r="48" spans="1:150" ht="15" customHeight="1">
      <c r="A48" t="b">
        <f>C48=Rajnandgaon!C48</f>
        <v>1</v>
      </c>
      <c r="B48" s="65">
        <f>B47+1</f>
        <v>43</v>
      </c>
      <c r="C48" s="61" t="str">
        <f>IF(Rajnandgaon!C48="","",Rajnandgaon!C48)</f>
        <v/>
      </c>
      <c r="D48" s="164">
        <f>'Production Summary'!$N$4</f>
        <v>666</v>
      </c>
      <c r="E48" s="164">
        <f>'Production Summary'!$M$4</f>
        <v>27.75</v>
      </c>
      <c r="F48" s="164">
        <v>0</v>
      </c>
      <c r="G48" s="164">
        <f>'Production Summary'!$N$5</f>
        <v>666</v>
      </c>
      <c r="H48" s="164">
        <f>'Production Summary'!$M$5</f>
        <v>27.75</v>
      </c>
      <c r="I48" s="164">
        <v>0</v>
      </c>
      <c r="J48" s="164">
        <f>'Production Summary'!$N$6</f>
        <v>200</v>
      </c>
      <c r="K48" s="328">
        <f>'Production Summary'!$M$6</f>
        <v>7.5</v>
      </c>
      <c r="L48" s="164">
        <v>0</v>
      </c>
      <c r="M48" s="365">
        <f>'Production Summary'!$N$7</f>
        <v>612.72</v>
      </c>
      <c r="N48" s="367">
        <f>'Production Summary'!$M$7</f>
        <v>25.53</v>
      </c>
      <c r="O48" s="164">
        <v>0</v>
      </c>
      <c r="P48" s="164">
        <f>'Production Summary'!$N$8</f>
        <v>780</v>
      </c>
      <c r="Q48" s="164">
        <f>'Production Summary'!$M$8</f>
        <v>65</v>
      </c>
      <c r="R48" s="164">
        <v>0</v>
      </c>
      <c r="S48" s="164">
        <f>'Production Summary'!$N$9</f>
        <v>720</v>
      </c>
      <c r="T48" s="164">
        <f>'Production Summary'!$M$9</f>
        <v>60</v>
      </c>
      <c r="U48" s="164">
        <v>0</v>
      </c>
      <c r="V48" s="164">
        <f>'Production Summary'!$N$10</f>
        <v>876</v>
      </c>
      <c r="W48" s="164">
        <f>'Production Summary'!$M$10</f>
        <v>73</v>
      </c>
      <c r="X48" s="164">
        <v>0</v>
      </c>
      <c r="Y48" s="164">
        <f>'Production Summary'!$N$14</f>
        <v>177</v>
      </c>
      <c r="Z48" s="328">
        <f>'Production Summary'!$M$14</f>
        <v>14.75</v>
      </c>
      <c r="AA48" s="164">
        <v>0</v>
      </c>
      <c r="AB48" s="164">
        <f>'Production Summary'!$N$15</f>
        <v>126</v>
      </c>
      <c r="AC48" s="164">
        <f>'Production Summary'!$M$15</f>
        <v>21</v>
      </c>
      <c r="AD48" s="164">
        <v>0</v>
      </c>
      <c r="AE48" s="164">
        <f>'Production Summary'!$N$16</f>
        <v>252</v>
      </c>
      <c r="AF48" s="164">
        <f>'Production Summary'!$M$16</f>
        <v>21</v>
      </c>
      <c r="AG48" s="164">
        <v>0</v>
      </c>
      <c r="AH48" s="164">
        <f>'Production Summary'!$N$18</f>
        <v>1035</v>
      </c>
      <c r="AI48" s="164">
        <f>'Production Summary'!$M$18</f>
        <v>17.25</v>
      </c>
      <c r="AJ48" s="164">
        <v>0</v>
      </c>
      <c r="AK48" s="164">
        <f>'Production Summary'!$N$19</f>
        <v>870</v>
      </c>
      <c r="AL48" s="164">
        <f>'Production Summary'!$M$19</f>
        <v>29</v>
      </c>
      <c r="AM48" s="164">
        <v>0</v>
      </c>
      <c r="AN48" s="164">
        <f>'Production Summary'!$N$20</f>
        <v>864</v>
      </c>
      <c r="AO48" s="164">
        <f>'Production Summary'!$M$20</f>
        <v>72</v>
      </c>
      <c r="AP48" s="164">
        <v>0</v>
      </c>
      <c r="AQ48" s="164">
        <f>'Production Summary'!$N$21</f>
        <v>670</v>
      </c>
      <c r="AR48" s="164">
        <f>'Production Summary'!$M$21</f>
        <v>335</v>
      </c>
      <c r="AS48" s="164">
        <v>0</v>
      </c>
      <c r="AT48" s="386">
        <f>'Production Summary'!$N$22</f>
        <v>375</v>
      </c>
      <c r="AU48" s="164">
        <f>'Production Summary'!$N$23</f>
        <v>1050</v>
      </c>
      <c r="AV48" s="164">
        <f>'Production Summary'!$N$25</f>
        <v>300</v>
      </c>
      <c r="AW48" s="164">
        <f>'Production Summary'!$M$25</f>
        <v>25</v>
      </c>
      <c r="AX48" s="164">
        <v>0</v>
      </c>
      <c r="AY48" s="164">
        <f>'Production Summary'!$N$26</f>
        <v>300</v>
      </c>
      <c r="AZ48" s="164">
        <f>'Production Summary'!$M$26</f>
        <v>25</v>
      </c>
      <c r="BA48" s="164">
        <v>0</v>
      </c>
      <c r="BB48" s="164">
        <f>'Production Summary'!$N$28</f>
        <v>777</v>
      </c>
      <c r="BC48" s="164">
        <f>'Production Summary'!$M$28</f>
        <v>12.95</v>
      </c>
      <c r="BD48" s="164">
        <v>0</v>
      </c>
      <c r="BE48" s="164">
        <f>'Production Summary'!$N$29</f>
        <v>612</v>
      </c>
      <c r="BF48" s="164">
        <f>'Production Summary'!$M$29</f>
        <v>51</v>
      </c>
      <c r="BG48" s="164">
        <v>0</v>
      </c>
      <c r="BH48" s="164">
        <f>'Production Summary'!$N$30</f>
        <v>500</v>
      </c>
      <c r="BI48" s="164">
        <f>'Production Summary'!$M$30</f>
        <v>250</v>
      </c>
      <c r="BJ48" s="164">
        <v>0</v>
      </c>
      <c r="BK48" s="386"/>
      <c r="BL48" s="164">
        <f>'Production Summary'!$N$32</f>
        <v>875</v>
      </c>
      <c r="BM48" s="164">
        <f>'Production Summary'!$N$34</f>
        <v>360.59999999999997</v>
      </c>
      <c r="BN48" s="164">
        <f>'Production Summary'!$M$34</f>
        <v>6.01</v>
      </c>
      <c r="BO48" s="164">
        <v>0</v>
      </c>
      <c r="BP48" s="164">
        <f>'Production Summary'!$N$36</f>
        <v>717</v>
      </c>
      <c r="BQ48" s="164">
        <f>'Production Summary'!$M$36</f>
        <v>11.95</v>
      </c>
      <c r="BR48" s="164">
        <v>0</v>
      </c>
      <c r="BS48" s="164">
        <f>'Production Summary'!$N$37</f>
        <v>210</v>
      </c>
      <c r="BT48" s="164">
        <f>'Production Summary'!$M$37</f>
        <v>21</v>
      </c>
      <c r="BU48" s="164">
        <v>0</v>
      </c>
      <c r="BV48" s="164">
        <f>'Production Summary'!$N$38</f>
        <v>280</v>
      </c>
      <c r="BW48" s="164">
        <f>'Production Summary'!$M$38</f>
        <v>28</v>
      </c>
      <c r="BX48" s="164">
        <v>0</v>
      </c>
      <c r="BY48" s="165">
        <f>'Production Summary'!$N$39</f>
        <v>300.38406247988502</v>
      </c>
      <c r="BZ48" s="164">
        <f>'Production Summary'!$M$39</f>
        <v>30.038406247988501</v>
      </c>
      <c r="CA48" s="164">
        <v>0</v>
      </c>
      <c r="CB48" s="164">
        <f>'Production Summary'!$N$40</f>
        <v>131.30000000000001</v>
      </c>
      <c r="CC48" s="164">
        <f>'Production Summary'!$M$40</f>
        <v>13.13</v>
      </c>
      <c r="CD48" s="164">
        <v>0</v>
      </c>
      <c r="CE48" s="164">
        <f>'Production Summary'!$N$42</f>
        <v>1136.3519999999996</v>
      </c>
      <c r="CF48" s="164">
        <f>'Production Summary'!$M$42</f>
        <v>81.167999999999978</v>
      </c>
      <c r="CG48" s="164">
        <v>0</v>
      </c>
      <c r="CH48" s="164">
        <v>0</v>
      </c>
      <c r="CI48" s="164">
        <f>'Production Summary'!$N$43</f>
        <v>184</v>
      </c>
      <c r="CJ48" s="164">
        <v>0</v>
      </c>
      <c r="CK48" s="164">
        <f>'Production Summary'!$N$44</f>
        <v>355</v>
      </c>
      <c r="CL48" s="164">
        <v>0</v>
      </c>
      <c r="CM48" s="375">
        <f>'Production Summary'!$N$45</f>
        <v>1650</v>
      </c>
      <c r="CN48" s="164">
        <f>'Production Summary'!$N$46</f>
        <v>270</v>
      </c>
      <c r="CO48" s="164">
        <f>'Production Summary'!$N$47</f>
        <v>1350</v>
      </c>
      <c r="CP48" s="166"/>
      <c r="CQ48" s="164">
        <f>'Production Summary'!$N$49</f>
        <v>8004.1580041580037</v>
      </c>
      <c r="CR48" s="164">
        <f>'Production Summary'!$M$49</f>
        <v>66.701316701316699</v>
      </c>
      <c r="CS48" s="164">
        <f>'Production Summary'!$N$50</f>
        <v>13331.600831600828</v>
      </c>
      <c r="CT48" s="164">
        <f>'Production Summary'!$M$50</f>
        <v>148.1288981288981</v>
      </c>
      <c r="CU48" s="164">
        <f>'Production Summary'!$N$51</f>
        <v>12785.862785862784</v>
      </c>
      <c r="CV48" s="164">
        <f>'Production Summary'!$M$51</f>
        <v>355.16285516285512</v>
      </c>
      <c r="CW48" s="164">
        <f>'Production Summary'!$N$52</f>
        <v>12629.937629937627</v>
      </c>
      <c r="CX48" s="164">
        <f>'Production Summary'!$M$52</f>
        <v>701.66320166320156</v>
      </c>
      <c r="CY48" s="164">
        <f>'Production Summary'!$N$53</f>
        <v>12396.049896049895</v>
      </c>
      <c r="CZ48" s="164">
        <f>'Production Summary'!$M$53</f>
        <v>688.66943866943859</v>
      </c>
      <c r="DA48" s="164">
        <f>'Production Summary'!$N$54</f>
        <v>13799.376299376298</v>
      </c>
      <c r="DB48" s="164">
        <f>'Production Summary'!$M$54</f>
        <v>766.63201663201653</v>
      </c>
      <c r="DC48" s="328">
        <f>'Production Summary'!$N$60</f>
        <v>12863.825363825363</v>
      </c>
      <c r="DD48" s="328">
        <f>'Production Summary'!$M$60</f>
        <v>714.65696465696465</v>
      </c>
      <c r="DE48" s="164">
        <f>'Production Summary'!$N$59</f>
        <v>11148.648648648648</v>
      </c>
      <c r="DF48" s="328">
        <f>'Production Summary'!$M$59</f>
        <v>619.36936936936934</v>
      </c>
      <c r="DG48" s="164">
        <f>'Production Summary'!$N$55</f>
        <v>13842.68884268884</v>
      </c>
      <c r="DH48" s="164">
        <f>'Production Summary'!$M$55</f>
        <v>3460.67221067221</v>
      </c>
      <c r="DI48" s="164">
        <f>'Production Summary'!$N$56</f>
        <v>13097.713097713096</v>
      </c>
      <c r="DJ48" s="164">
        <f>'Production Summary'!$M$56</f>
        <v>163.72141372141371</v>
      </c>
      <c r="DK48" s="164">
        <f>'Production Summary'!$N$57</f>
        <v>14189.189189189186</v>
      </c>
      <c r="DL48" s="164">
        <f>'Production Summary'!$M$57</f>
        <v>394.14414414414409</v>
      </c>
      <c r="DM48" s="164">
        <f>'Production Summary'!$N$58</f>
        <v>14017.671517671517</v>
      </c>
      <c r="DN48" s="164">
        <f>'Production Summary'!$M$58</f>
        <v>778.75952875952873</v>
      </c>
      <c r="DO48" s="164">
        <f>'Production Summary'!$N$61</f>
        <v>4500</v>
      </c>
      <c r="DP48" s="328">
        <f>'Production Summary'!$M$61</f>
        <v>750</v>
      </c>
      <c r="DQ48" s="164">
        <v>0</v>
      </c>
      <c r="DR48" s="164">
        <f>'Production Summary'!$N$62</f>
        <v>8900</v>
      </c>
      <c r="DS48" s="164">
        <f>'Production Summary'!$N$70</f>
        <v>300</v>
      </c>
      <c r="DT48" s="328">
        <f>'Production Summary'!$M$70</f>
        <v>25</v>
      </c>
      <c r="DU48" s="164">
        <v>0</v>
      </c>
      <c r="DV48" s="164">
        <f>'Production Summary'!$N$71</f>
        <v>150</v>
      </c>
      <c r="DW48" s="164">
        <v>0</v>
      </c>
      <c r="DX48" s="164">
        <f>'Production Summary'!$N$64</f>
        <v>192</v>
      </c>
      <c r="DY48" s="164">
        <v>0</v>
      </c>
      <c r="DZ48" s="391">
        <f>'Production Summary'!$N$65</f>
        <v>384</v>
      </c>
      <c r="EA48" s="164">
        <v>0</v>
      </c>
      <c r="EB48" s="391">
        <f>'Production Summary'!$N$66</f>
        <v>192</v>
      </c>
      <c r="EC48" s="164">
        <v>0</v>
      </c>
      <c r="ED48" s="164">
        <f>'Production Summary'!$N$67</f>
        <v>96</v>
      </c>
      <c r="EE48" s="164">
        <v>0</v>
      </c>
      <c r="EF48" s="164">
        <f>'Production Summary'!$N$68</f>
        <v>96</v>
      </c>
      <c r="EG48" s="164">
        <v>0</v>
      </c>
      <c r="EH48" s="164">
        <f>'Production Summary'!$N$69</f>
        <v>340</v>
      </c>
      <c r="EI48" s="101"/>
      <c r="EJ48" s="3"/>
      <c r="EK48" s="3"/>
      <c r="ER48" s="64" t="s">
        <v>64</v>
      </c>
      <c r="ES48" s="61" t="str">
        <f t="shared" si="35"/>
        <v/>
      </c>
      <c r="ET48" s="24">
        <f t="shared" si="1"/>
        <v>0</v>
      </c>
    </row>
    <row r="49" spans="1:150" ht="15" customHeight="1">
      <c r="A49" t="b">
        <f>C49=Rajnandgaon!C49</f>
        <v>1</v>
      </c>
      <c r="B49" s="65">
        <f t="shared" si="2"/>
        <v>44</v>
      </c>
      <c r="C49" s="61" t="str">
        <f>IF(Rajnandgaon!C49="","",Rajnandgaon!C49)</f>
        <v/>
      </c>
      <c r="D49" s="164">
        <f>'Production Summary'!$N$4</f>
        <v>666</v>
      </c>
      <c r="E49" s="164">
        <f>'Production Summary'!$M$4</f>
        <v>27.75</v>
      </c>
      <c r="F49" s="164">
        <v>0</v>
      </c>
      <c r="G49" s="164">
        <f>'Production Summary'!$N$5</f>
        <v>666</v>
      </c>
      <c r="H49" s="164">
        <f>'Production Summary'!$M$5</f>
        <v>27.75</v>
      </c>
      <c r="I49" s="164">
        <v>0</v>
      </c>
      <c r="J49" s="164">
        <f>'Production Summary'!$N$6</f>
        <v>200</v>
      </c>
      <c r="K49" s="328">
        <f>'Production Summary'!$M$6</f>
        <v>7.5</v>
      </c>
      <c r="L49" s="164">
        <v>0</v>
      </c>
      <c r="M49" s="365">
        <f>'Production Summary'!$N$7</f>
        <v>612.72</v>
      </c>
      <c r="N49" s="367">
        <f>'Production Summary'!$M$7</f>
        <v>25.53</v>
      </c>
      <c r="O49" s="164">
        <v>0</v>
      </c>
      <c r="P49" s="164">
        <f>'Production Summary'!$N$8</f>
        <v>780</v>
      </c>
      <c r="Q49" s="164">
        <f>'Production Summary'!$M$8</f>
        <v>65</v>
      </c>
      <c r="R49" s="164">
        <v>0</v>
      </c>
      <c r="S49" s="164">
        <f>'Production Summary'!$N$9</f>
        <v>720</v>
      </c>
      <c r="T49" s="164">
        <f>'Production Summary'!$M$9</f>
        <v>60</v>
      </c>
      <c r="U49" s="164">
        <v>0</v>
      </c>
      <c r="V49" s="164">
        <f>'Production Summary'!$N$10</f>
        <v>876</v>
      </c>
      <c r="W49" s="164">
        <f>'Production Summary'!$M$10</f>
        <v>73</v>
      </c>
      <c r="X49" s="164">
        <v>0</v>
      </c>
      <c r="Y49" s="164">
        <f>'Production Summary'!$N$14</f>
        <v>177</v>
      </c>
      <c r="Z49" s="328">
        <f>'Production Summary'!$M$14</f>
        <v>14.75</v>
      </c>
      <c r="AA49" s="164">
        <v>0</v>
      </c>
      <c r="AB49" s="164">
        <f>'Production Summary'!$N$15</f>
        <v>126</v>
      </c>
      <c r="AC49" s="164">
        <f>'Production Summary'!$M$15</f>
        <v>21</v>
      </c>
      <c r="AD49" s="164">
        <v>0</v>
      </c>
      <c r="AE49" s="164">
        <f>'Production Summary'!$N$16</f>
        <v>252</v>
      </c>
      <c r="AF49" s="164">
        <f>'Production Summary'!$M$16</f>
        <v>21</v>
      </c>
      <c r="AG49" s="164">
        <v>0</v>
      </c>
      <c r="AH49" s="164">
        <f>'Production Summary'!$N$18</f>
        <v>1035</v>
      </c>
      <c r="AI49" s="164">
        <f>'Production Summary'!$M$18</f>
        <v>17.25</v>
      </c>
      <c r="AJ49" s="164">
        <v>0</v>
      </c>
      <c r="AK49" s="164">
        <f>'Production Summary'!$N$19</f>
        <v>870</v>
      </c>
      <c r="AL49" s="164">
        <f>'Production Summary'!$M$19</f>
        <v>29</v>
      </c>
      <c r="AM49" s="164">
        <v>0</v>
      </c>
      <c r="AN49" s="164">
        <f>'Production Summary'!$N$20</f>
        <v>864</v>
      </c>
      <c r="AO49" s="164">
        <f>'Production Summary'!$M$20</f>
        <v>72</v>
      </c>
      <c r="AP49" s="164">
        <v>0</v>
      </c>
      <c r="AQ49" s="164">
        <f>'Production Summary'!$N$21</f>
        <v>670</v>
      </c>
      <c r="AR49" s="164">
        <f>'Production Summary'!$M$21</f>
        <v>335</v>
      </c>
      <c r="AS49" s="164">
        <v>0</v>
      </c>
      <c r="AT49" s="386">
        <f>'Production Summary'!$N$22</f>
        <v>375</v>
      </c>
      <c r="AU49" s="164">
        <f>'Production Summary'!$N$23</f>
        <v>1050</v>
      </c>
      <c r="AV49" s="164">
        <f>'Production Summary'!$N$25</f>
        <v>300</v>
      </c>
      <c r="AW49" s="164">
        <f>'Production Summary'!$M$25</f>
        <v>25</v>
      </c>
      <c r="AX49" s="164">
        <v>0</v>
      </c>
      <c r="AY49" s="164">
        <f>'Production Summary'!$N$26</f>
        <v>300</v>
      </c>
      <c r="AZ49" s="164">
        <f>'Production Summary'!$M$26</f>
        <v>25</v>
      </c>
      <c r="BA49" s="164">
        <v>0</v>
      </c>
      <c r="BB49" s="164">
        <f>'Production Summary'!$N$28</f>
        <v>777</v>
      </c>
      <c r="BC49" s="164">
        <f>'Production Summary'!$M$28</f>
        <v>12.95</v>
      </c>
      <c r="BD49" s="164">
        <v>0</v>
      </c>
      <c r="BE49" s="164">
        <f>'Production Summary'!$N$29</f>
        <v>612</v>
      </c>
      <c r="BF49" s="164">
        <f>'Production Summary'!$M$29</f>
        <v>51</v>
      </c>
      <c r="BG49" s="164">
        <v>0</v>
      </c>
      <c r="BH49" s="164">
        <f>'Production Summary'!$N$30</f>
        <v>500</v>
      </c>
      <c r="BI49" s="164">
        <f>'Production Summary'!$M$30</f>
        <v>250</v>
      </c>
      <c r="BJ49" s="164">
        <v>0</v>
      </c>
      <c r="BK49" s="386"/>
      <c r="BL49" s="164">
        <f>'Production Summary'!$N$32</f>
        <v>875</v>
      </c>
      <c r="BM49" s="164">
        <f>'Production Summary'!$N$34</f>
        <v>360.59999999999997</v>
      </c>
      <c r="BN49" s="164">
        <f>'Production Summary'!$M$34</f>
        <v>6.01</v>
      </c>
      <c r="BO49" s="164">
        <v>0</v>
      </c>
      <c r="BP49" s="164">
        <f>'Production Summary'!$N$36</f>
        <v>717</v>
      </c>
      <c r="BQ49" s="164">
        <f>'Production Summary'!$M$36</f>
        <v>11.95</v>
      </c>
      <c r="BR49" s="164">
        <v>0</v>
      </c>
      <c r="BS49" s="164">
        <f>'Production Summary'!$N$37</f>
        <v>210</v>
      </c>
      <c r="BT49" s="164">
        <f>'Production Summary'!$M$37</f>
        <v>21</v>
      </c>
      <c r="BU49" s="164">
        <v>0</v>
      </c>
      <c r="BV49" s="164">
        <f>'Production Summary'!$N$38</f>
        <v>280</v>
      </c>
      <c r="BW49" s="164">
        <f>'Production Summary'!$M$38</f>
        <v>28</v>
      </c>
      <c r="BX49" s="164">
        <v>0</v>
      </c>
      <c r="BY49" s="165">
        <f>'Production Summary'!$N$39</f>
        <v>300.38406247988502</v>
      </c>
      <c r="BZ49" s="164">
        <f>'Production Summary'!$M$39</f>
        <v>30.038406247988501</v>
      </c>
      <c r="CA49" s="164">
        <v>0</v>
      </c>
      <c r="CB49" s="164">
        <f>'Production Summary'!$N$40</f>
        <v>131.30000000000001</v>
      </c>
      <c r="CC49" s="164">
        <f>'Production Summary'!$M$40</f>
        <v>13.13</v>
      </c>
      <c r="CD49" s="164">
        <v>0</v>
      </c>
      <c r="CE49" s="164">
        <f>'Production Summary'!$N$42</f>
        <v>1136.3519999999996</v>
      </c>
      <c r="CF49" s="164">
        <f>'Production Summary'!$M$42</f>
        <v>81.167999999999978</v>
      </c>
      <c r="CG49" s="164">
        <v>0</v>
      </c>
      <c r="CH49" s="164">
        <v>0</v>
      </c>
      <c r="CI49" s="164">
        <f>'Production Summary'!$N$43</f>
        <v>184</v>
      </c>
      <c r="CJ49" s="164">
        <v>0</v>
      </c>
      <c r="CK49" s="164">
        <f>'Production Summary'!$N$44</f>
        <v>355</v>
      </c>
      <c r="CL49" s="164">
        <v>0</v>
      </c>
      <c r="CM49" s="375">
        <f>'Production Summary'!$N$45</f>
        <v>1650</v>
      </c>
      <c r="CN49" s="164">
        <f>'Production Summary'!$N$46</f>
        <v>270</v>
      </c>
      <c r="CO49" s="164">
        <f>'Production Summary'!$N$47</f>
        <v>1350</v>
      </c>
      <c r="CP49" s="166"/>
      <c r="CQ49" s="164">
        <f>'Production Summary'!$N$49</f>
        <v>8004.1580041580037</v>
      </c>
      <c r="CR49" s="164">
        <f>'Production Summary'!$M$49</f>
        <v>66.701316701316699</v>
      </c>
      <c r="CS49" s="164">
        <f>'Production Summary'!$N$50</f>
        <v>13331.600831600828</v>
      </c>
      <c r="CT49" s="164">
        <f>'Production Summary'!$M$50</f>
        <v>148.1288981288981</v>
      </c>
      <c r="CU49" s="164">
        <f>'Production Summary'!$N$51</f>
        <v>12785.862785862784</v>
      </c>
      <c r="CV49" s="164">
        <f>'Production Summary'!$M$51</f>
        <v>355.16285516285512</v>
      </c>
      <c r="CW49" s="164">
        <f>'Production Summary'!$N$52</f>
        <v>12629.937629937627</v>
      </c>
      <c r="CX49" s="164">
        <f>'Production Summary'!$M$52</f>
        <v>701.66320166320156</v>
      </c>
      <c r="CY49" s="164">
        <f>'Production Summary'!$N$53</f>
        <v>12396.049896049895</v>
      </c>
      <c r="CZ49" s="164">
        <f>'Production Summary'!$M$53</f>
        <v>688.66943866943859</v>
      </c>
      <c r="DA49" s="164">
        <f>'Production Summary'!$N$54</f>
        <v>13799.376299376298</v>
      </c>
      <c r="DB49" s="164">
        <f>'Production Summary'!$M$54</f>
        <v>766.63201663201653</v>
      </c>
      <c r="DC49" s="328">
        <f>'Production Summary'!$N$60</f>
        <v>12863.825363825363</v>
      </c>
      <c r="DD49" s="328">
        <f>'Production Summary'!$M$60</f>
        <v>714.65696465696465</v>
      </c>
      <c r="DE49" s="164">
        <f>'Production Summary'!$N$59</f>
        <v>11148.648648648648</v>
      </c>
      <c r="DF49" s="328">
        <f>'Production Summary'!$M$59</f>
        <v>619.36936936936934</v>
      </c>
      <c r="DG49" s="164">
        <f>'Production Summary'!$N$55</f>
        <v>13842.68884268884</v>
      </c>
      <c r="DH49" s="164">
        <f>'Production Summary'!$M$55</f>
        <v>3460.67221067221</v>
      </c>
      <c r="DI49" s="164">
        <f>'Production Summary'!$N$56</f>
        <v>13097.713097713096</v>
      </c>
      <c r="DJ49" s="164">
        <f>'Production Summary'!$M$56</f>
        <v>163.72141372141371</v>
      </c>
      <c r="DK49" s="164">
        <f>'Production Summary'!$N$57</f>
        <v>14189.189189189186</v>
      </c>
      <c r="DL49" s="164">
        <f>'Production Summary'!$M$57</f>
        <v>394.14414414414409</v>
      </c>
      <c r="DM49" s="164">
        <f>'Production Summary'!$N$58</f>
        <v>14017.671517671517</v>
      </c>
      <c r="DN49" s="164">
        <f>'Production Summary'!$M$58</f>
        <v>778.75952875952873</v>
      </c>
      <c r="DO49" s="164">
        <f>'Production Summary'!$N$61</f>
        <v>4500</v>
      </c>
      <c r="DP49" s="328">
        <f>'Production Summary'!$M$61</f>
        <v>750</v>
      </c>
      <c r="DQ49" s="164">
        <v>0</v>
      </c>
      <c r="DR49" s="164">
        <f>'Production Summary'!$N$62</f>
        <v>8900</v>
      </c>
      <c r="DS49" s="164">
        <f>'Production Summary'!$N$70</f>
        <v>300</v>
      </c>
      <c r="DT49" s="328">
        <f>'Production Summary'!$M$70</f>
        <v>25</v>
      </c>
      <c r="DU49" s="164">
        <v>0</v>
      </c>
      <c r="DV49" s="164">
        <f>'Production Summary'!$N$71</f>
        <v>150</v>
      </c>
      <c r="DW49" s="164">
        <v>0</v>
      </c>
      <c r="DX49" s="164">
        <f>'Production Summary'!$N$64</f>
        <v>192</v>
      </c>
      <c r="DY49" s="164">
        <v>0</v>
      </c>
      <c r="DZ49" s="391">
        <f>'Production Summary'!$N$65</f>
        <v>384</v>
      </c>
      <c r="EA49" s="164">
        <v>0</v>
      </c>
      <c r="EB49" s="391">
        <f>'Production Summary'!$N$66</f>
        <v>192</v>
      </c>
      <c r="EC49" s="164">
        <v>0</v>
      </c>
      <c r="ED49" s="164">
        <f>'Production Summary'!$N$67</f>
        <v>96</v>
      </c>
      <c r="EE49" s="164">
        <v>0</v>
      </c>
      <c r="EF49" s="164">
        <f>'Production Summary'!$N$68</f>
        <v>96</v>
      </c>
      <c r="EG49" s="164">
        <v>0</v>
      </c>
      <c r="EH49" s="164">
        <f>'Production Summary'!$N$69</f>
        <v>340</v>
      </c>
      <c r="EI49" s="101"/>
      <c r="EJ49" s="3"/>
      <c r="EK49" s="3"/>
      <c r="ER49" s="64" t="s">
        <v>65</v>
      </c>
      <c r="ES49" s="61" t="str">
        <f t="shared" si="35"/>
        <v/>
      </c>
      <c r="ET49" s="24">
        <f t="shared" si="1"/>
        <v>0</v>
      </c>
    </row>
    <row r="50" spans="1:150" ht="15" customHeight="1">
      <c r="A50" t="b">
        <f>C50=Rajnandgaon!C50</f>
        <v>1</v>
      </c>
      <c r="B50" s="65">
        <f t="shared" si="2"/>
        <v>45</v>
      </c>
      <c r="C50" s="61" t="str">
        <f>IF(Rajnandgaon!C50="","",Rajnandgaon!C50)</f>
        <v/>
      </c>
      <c r="D50" s="164">
        <f>'Production Summary'!$N$4</f>
        <v>666</v>
      </c>
      <c r="E50" s="164">
        <f>'Production Summary'!$M$4</f>
        <v>27.75</v>
      </c>
      <c r="F50" s="164">
        <v>0</v>
      </c>
      <c r="G50" s="164">
        <f>'Production Summary'!$N$5</f>
        <v>666</v>
      </c>
      <c r="H50" s="164">
        <f>'Production Summary'!$M$5</f>
        <v>27.75</v>
      </c>
      <c r="I50" s="164">
        <v>0</v>
      </c>
      <c r="J50" s="164">
        <f>'Production Summary'!$N$6</f>
        <v>200</v>
      </c>
      <c r="K50" s="328">
        <f>'Production Summary'!$M$6</f>
        <v>7.5</v>
      </c>
      <c r="L50" s="164">
        <v>0</v>
      </c>
      <c r="M50" s="365">
        <f>'Production Summary'!$N$7</f>
        <v>612.72</v>
      </c>
      <c r="N50" s="367">
        <f>'Production Summary'!$M$7</f>
        <v>25.53</v>
      </c>
      <c r="O50" s="164">
        <v>0</v>
      </c>
      <c r="P50" s="164">
        <f>'Production Summary'!$N$8</f>
        <v>780</v>
      </c>
      <c r="Q50" s="164">
        <f>'Production Summary'!$M$8</f>
        <v>65</v>
      </c>
      <c r="R50" s="164">
        <v>0</v>
      </c>
      <c r="S50" s="164">
        <f>'Production Summary'!$N$9</f>
        <v>720</v>
      </c>
      <c r="T50" s="164">
        <f>'Production Summary'!$M$9</f>
        <v>60</v>
      </c>
      <c r="U50" s="164">
        <v>0</v>
      </c>
      <c r="V50" s="164">
        <f>'Production Summary'!$N$10</f>
        <v>876</v>
      </c>
      <c r="W50" s="164">
        <f>'Production Summary'!$M$10</f>
        <v>73</v>
      </c>
      <c r="X50" s="164">
        <v>0</v>
      </c>
      <c r="Y50" s="164">
        <f>'Production Summary'!$N$14</f>
        <v>177</v>
      </c>
      <c r="Z50" s="328">
        <f>'Production Summary'!$M$14</f>
        <v>14.75</v>
      </c>
      <c r="AA50" s="164">
        <v>0</v>
      </c>
      <c r="AB50" s="164">
        <f>'Production Summary'!$N$15</f>
        <v>126</v>
      </c>
      <c r="AC50" s="164">
        <f>'Production Summary'!$M$15</f>
        <v>21</v>
      </c>
      <c r="AD50" s="164">
        <v>0</v>
      </c>
      <c r="AE50" s="164">
        <f>'Production Summary'!$N$16</f>
        <v>252</v>
      </c>
      <c r="AF50" s="164">
        <f>'Production Summary'!$M$16</f>
        <v>21</v>
      </c>
      <c r="AG50" s="164">
        <v>0</v>
      </c>
      <c r="AH50" s="164">
        <f>'Production Summary'!$N$18</f>
        <v>1035</v>
      </c>
      <c r="AI50" s="164">
        <f>'Production Summary'!$M$18</f>
        <v>17.25</v>
      </c>
      <c r="AJ50" s="164">
        <v>0</v>
      </c>
      <c r="AK50" s="164">
        <f>'Production Summary'!$N$19</f>
        <v>870</v>
      </c>
      <c r="AL50" s="164">
        <f>'Production Summary'!$M$19</f>
        <v>29</v>
      </c>
      <c r="AM50" s="164">
        <v>0</v>
      </c>
      <c r="AN50" s="164">
        <f>'Production Summary'!$N$20</f>
        <v>864</v>
      </c>
      <c r="AO50" s="164">
        <f>'Production Summary'!$M$20</f>
        <v>72</v>
      </c>
      <c r="AP50" s="164">
        <v>0</v>
      </c>
      <c r="AQ50" s="164">
        <f>'Production Summary'!$N$21</f>
        <v>670</v>
      </c>
      <c r="AR50" s="164">
        <f>'Production Summary'!$M$21</f>
        <v>335</v>
      </c>
      <c r="AS50" s="164">
        <v>0</v>
      </c>
      <c r="AT50" s="386">
        <f>'Production Summary'!$N$22</f>
        <v>375</v>
      </c>
      <c r="AU50" s="164">
        <f>'Production Summary'!$N$23</f>
        <v>1050</v>
      </c>
      <c r="AV50" s="164">
        <f>'Production Summary'!$N$25</f>
        <v>300</v>
      </c>
      <c r="AW50" s="164">
        <f>'Production Summary'!$M$25</f>
        <v>25</v>
      </c>
      <c r="AX50" s="164">
        <v>0</v>
      </c>
      <c r="AY50" s="164">
        <f>'Production Summary'!$N$26</f>
        <v>300</v>
      </c>
      <c r="AZ50" s="164">
        <f>'Production Summary'!$M$26</f>
        <v>25</v>
      </c>
      <c r="BA50" s="164">
        <v>0</v>
      </c>
      <c r="BB50" s="164">
        <f>'Production Summary'!$N$28</f>
        <v>777</v>
      </c>
      <c r="BC50" s="164">
        <f>'Production Summary'!$M$28</f>
        <v>12.95</v>
      </c>
      <c r="BD50" s="164">
        <v>0</v>
      </c>
      <c r="BE50" s="164">
        <f>'Production Summary'!$N$29</f>
        <v>612</v>
      </c>
      <c r="BF50" s="164">
        <f>'Production Summary'!$M$29</f>
        <v>51</v>
      </c>
      <c r="BG50" s="164">
        <v>0</v>
      </c>
      <c r="BH50" s="164">
        <f>'Production Summary'!$N$30</f>
        <v>500</v>
      </c>
      <c r="BI50" s="164">
        <f>'Production Summary'!$M$30</f>
        <v>250</v>
      </c>
      <c r="BJ50" s="164">
        <v>0</v>
      </c>
      <c r="BK50" s="386"/>
      <c r="BL50" s="164">
        <f>'Production Summary'!$N$32</f>
        <v>875</v>
      </c>
      <c r="BM50" s="164">
        <f>'Production Summary'!$N$34</f>
        <v>360.59999999999997</v>
      </c>
      <c r="BN50" s="164">
        <f>'Production Summary'!$M$34</f>
        <v>6.01</v>
      </c>
      <c r="BO50" s="164">
        <v>0</v>
      </c>
      <c r="BP50" s="164">
        <f>'Production Summary'!$N$36</f>
        <v>717</v>
      </c>
      <c r="BQ50" s="164">
        <f>'Production Summary'!$M$36</f>
        <v>11.95</v>
      </c>
      <c r="BR50" s="164">
        <v>0</v>
      </c>
      <c r="BS50" s="164">
        <f>'Production Summary'!$N$37</f>
        <v>210</v>
      </c>
      <c r="BT50" s="164">
        <f>'Production Summary'!$M$37</f>
        <v>21</v>
      </c>
      <c r="BU50" s="164">
        <v>0</v>
      </c>
      <c r="BV50" s="164">
        <f>'Production Summary'!$N$38</f>
        <v>280</v>
      </c>
      <c r="BW50" s="164">
        <f>'Production Summary'!$M$38</f>
        <v>28</v>
      </c>
      <c r="BX50" s="164">
        <v>0</v>
      </c>
      <c r="BY50" s="165">
        <f>'Production Summary'!$N$39</f>
        <v>300.38406247988502</v>
      </c>
      <c r="BZ50" s="164">
        <f>'Production Summary'!$M$39</f>
        <v>30.038406247988501</v>
      </c>
      <c r="CA50" s="164">
        <v>0</v>
      </c>
      <c r="CB50" s="164">
        <f>'Production Summary'!$N$40</f>
        <v>131.30000000000001</v>
      </c>
      <c r="CC50" s="164">
        <f>'Production Summary'!$M$40</f>
        <v>13.13</v>
      </c>
      <c r="CD50" s="164">
        <v>0</v>
      </c>
      <c r="CE50" s="164">
        <f>'Production Summary'!$N$42</f>
        <v>1136.3519999999996</v>
      </c>
      <c r="CF50" s="164">
        <f>'Production Summary'!$M$42</f>
        <v>81.167999999999978</v>
      </c>
      <c r="CG50" s="164">
        <v>0</v>
      </c>
      <c r="CH50" s="164">
        <v>0</v>
      </c>
      <c r="CI50" s="164">
        <f>'Production Summary'!$N$43</f>
        <v>184</v>
      </c>
      <c r="CJ50" s="164">
        <v>0</v>
      </c>
      <c r="CK50" s="164">
        <f>'Production Summary'!$N$44</f>
        <v>355</v>
      </c>
      <c r="CL50" s="164">
        <v>0</v>
      </c>
      <c r="CM50" s="375">
        <f>'Production Summary'!$N$45</f>
        <v>1650</v>
      </c>
      <c r="CN50" s="164">
        <f>'Production Summary'!$N$46</f>
        <v>270</v>
      </c>
      <c r="CO50" s="164">
        <f>'Production Summary'!$N$47</f>
        <v>1350</v>
      </c>
      <c r="CP50" s="166"/>
      <c r="CQ50" s="164">
        <f>'Production Summary'!$N$49</f>
        <v>8004.1580041580037</v>
      </c>
      <c r="CR50" s="164">
        <f>'Production Summary'!$M$49</f>
        <v>66.701316701316699</v>
      </c>
      <c r="CS50" s="164">
        <f>'Production Summary'!$N$50</f>
        <v>13331.600831600828</v>
      </c>
      <c r="CT50" s="164">
        <f>'Production Summary'!$M$50</f>
        <v>148.1288981288981</v>
      </c>
      <c r="CU50" s="164">
        <f>'Production Summary'!$N$51</f>
        <v>12785.862785862784</v>
      </c>
      <c r="CV50" s="164">
        <f>'Production Summary'!$M$51</f>
        <v>355.16285516285512</v>
      </c>
      <c r="CW50" s="164">
        <f>'Production Summary'!$N$52</f>
        <v>12629.937629937627</v>
      </c>
      <c r="CX50" s="164">
        <f>'Production Summary'!$M$52</f>
        <v>701.66320166320156</v>
      </c>
      <c r="CY50" s="164">
        <f>'Production Summary'!$N$53</f>
        <v>12396.049896049895</v>
      </c>
      <c r="CZ50" s="164">
        <f>'Production Summary'!$M$53</f>
        <v>688.66943866943859</v>
      </c>
      <c r="DA50" s="164">
        <f>'Production Summary'!$N$54</f>
        <v>13799.376299376298</v>
      </c>
      <c r="DB50" s="164">
        <f>'Production Summary'!$M$54</f>
        <v>766.63201663201653</v>
      </c>
      <c r="DC50" s="328">
        <f>'Production Summary'!$N$60</f>
        <v>12863.825363825363</v>
      </c>
      <c r="DD50" s="328">
        <f>'Production Summary'!$M$60</f>
        <v>714.65696465696465</v>
      </c>
      <c r="DE50" s="164">
        <f>'Production Summary'!$N$59</f>
        <v>11148.648648648648</v>
      </c>
      <c r="DF50" s="328">
        <f>'Production Summary'!$M$59</f>
        <v>619.36936936936934</v>
      </c>
      <c r="DG50" s="164">
        <f>'Production Summary'!$N$55</f>
        <v>13842.68884268884</v>
      </c>
      <c r="DH50" s="164">
        <f>'Production Summary'!$M$55</f>
        <v>3460.67221067221</v>
      </c>
      <c r="DI50" s="164">
        <f>'Production Summary'!$N$56</f>
        <v>13097.713097713096</v>
      </c>
      <c r="DJ50" s="164">
        <f>'Production Summary'!$M$56</f>
        <v>163.72141372141371</v>
      </c>
      <c r="DK50" s="164">
        <f>'Production Summary'!$N$57</f>
        <v>14189.189189189186</v>
      </c>
      <c r="DL50" s="164">
        <f>'Production Summary'!$M$57</f>
        <v>394.14414414414409</v>
      </c>
      <c r="DM50" s="164">
        <f>'Production Summary'!$N$58</f>
        <v>14017.671517671517</v>
      </c>
      <c r="DN50" s="164">
        <f>'Production Summary'!$M$58</f>
        <v>778.75952875952873</v>
      </c>
      <c r="DO50" s="164">
        <f>'Production Summary'!$N$61</f>
        <v>4500</v>
      </c>
      <c r="DP50" s="328">
        <f>'Production Summary'!$M$61</f>
        <v>750</v>
      </c>
      <c r="DQ50" s="164">
        <v>0</v>
      </c>
      <c r="DR50" s="164">
        <f>'Production Summary'!$N$62</f>
        <v>8900</v>
      </c>
      <c r="DS50" s="164">
        <f>'Production Summary'!$N$70</f>
        <v>300</v>
      </c>
      <c r="DT50" s="328">
        <f>'Production Summary'!$M$70</f>
        <v>25</v>
      </c>
      <c r="DU50" s="164">
        <v>0</v>
      </c>
      <c r="DV50" s="164">
        <f>'Production Summary'!$N$71</f>
        <v>150</v>
      </c>
      <c r="DW50" s="164">
        <v>0</v>
      </c>
      <c r="DX50" s="164">
        <f>'Production Summary'!$N$64</f>
        <v>192</v>
      </c>
      <c r="DY50" s="164">
        <v>0</v>
      </c>
      <c r="DZ50" s="391">
        <f>'Production Summary'!$N$65</f>
        <v>384</v>
      </c>
      <c r="EA50" s="164">
        <v>0</v>
      </c>
      <c r="EB50" s="391">
        <f>'Production Summary'!$N$66</f>
        <v>192</v>
      </c>
      <c r="EC50" s="164">
        <v>0</v>
      </c>
      <c r="ED50" s="164">
        <f>'Production Summary'!$N$67</f>
        <v>96</v>
      </c>
      <c r="EE50" s="164">
        <v>0</v>
      </c>
      <c r="EF50" s="164">
        <f>'Production Summary'!$N$68</f>
        <v>96</v>
      </c>
      <c r="EG50" s="164">
        <v>0</v>
      </c>
      <c r="EH50" s="164">
        <f>'Production Summary'!$N$69</f>
        <v>340</v>
      </c>
      <c r="EI50" s="101"/>
      <c r="EJ50" s="3"/>
      <c r="EK50" s="3"/>
      <c r="ER50" s="64" t="s">
        <v>66</v>
      </c>
      <c r="ES50" s="61" t="str">
        <f t="shared" si="35"/>
        <v/>
      </c>
      <c r="ET50" s="24">
        <f t="shared" si="1"/>
        <v>0</v>
      </c>
    </row>
    <row r="51" spans="1:150" ht="15" customHeight="1">
      <c r="A51" t="b">
        <f>C51=Rajnandgaon!C51</f>
        <v>1</v>
      </c>
      <c r="B51" s="65">
        <f t="shared" si="2"/>
        <v>46</v>
      </c>
      <c r="C51" s="61" t="str">
        <f>IF(Rajnandgaon!C51="","",Rajnandgaon!C51)</f>
        <v/>
      </c>
      <c r="D51" s="164">
        <f>'Production Summary'!$N$4</f>
        <v>666</v>
      </c>
      <c r="E51" s="164">
        <f>'Production Summary'!$M$4</f>
        <v>27.75</v>
      </c>
      <c r="F51" s="164">
        <v>0</v>
      </c>
      <c r="G51" s="164">
        <f>'Production Summary'!$N$5</f>
        <v>666</v>
      </c>
      <c r="H51" s="164">
        <f>'Production Summary'!$M$5</f>
        <v>27.75</v>
      </c>
      <c r="I51" s="164">
        <v>0</v>
      </c>
      <c r="J51" s="164">
        <f>'Production Summary'!$N$6</f>
        <v>200</v>
      </c>
      <c r="K51" s="328">
        <f>'Production Summary'!$M$6</f>
        <v>7.5</v>
      </c>
      <c r="L51" s="164">
        <v>0</v>
      </c>
      <c r="M51" s="365">
        <f>'Production Summary'!$N$7</f>
        <v>612.72</v>
      </c>
      <c r="N51" s="367">
        <f>'Production Summary'!$M$7</f>
        <v>25.53</v>
      </c>
      <c r="O51" s="164">
        <v>0</v>
      </c>
      <c r="P51" s="164">
        <f>'Production Summary'!$N$8</f>
        <v>780</v>
      </c>
      <c r="Q51" s="164">
        <f>'Production Summary'!$M$8</f>
        <v>65</v>
      </c>
      <c r="R51" s="164">
        <v>0</v>
      </c>
      <c r="S51" s="164">
        <f>'Production Summary'!$N$9</f>
        <v>720</v>
      </c>
      <c r="T51" s="164">
        <f>'Production Summary'!$M$9</f>
        <v>60</v>
      </c>
      <c r="U51" s="164">
        <v>0</v>
      </c>
      <c r="V51" s="164">
        <f>'Production Summary'!$N$10</f>
        <v>876</v>
      </c>
      <c r="W51" s="164">
        <f>'Production Summary'!$M$10</f>
        <v>73</v>
      </c>
      <c r="X51" s="164">
        <v>0</v>
      </c>
      <c r="Y51" s="164">
        <f>'Production Summary'!$N$14</f>
        <v>177</v>
      </c>
      <c r="Z51" s="328">
        <f>'Production Summary'!$M$14</f>
        <v>14.75</v>
      </c>
      <c r="AA51" s="164">
        <v>0</v>
      </c>
      <c r="AB51" s="164">
        <f>'Production Summary'!$N$15</f>
        <v>126</v>
      </c>
      <c r="AC51" s="164">
        <f>'Production Summary'!$M$15</f>
        <v>21</v>
      </c>
      <c r="AD51" s="164">
        <v>0</v>
      </c>
      <c r="AE51" s="164">
        <f>'Production Summary'!$N$16</f>
        <v>252</v>
      </c>
      <c r="AF51" s="164">
        <f>'Production Summary'!$M$16</f>
        <v>21</v>
      </c>
      <c r="AG51" s="164">
        <v>0</v>
      </c>
      <c r="AH51" s="164">
        <f>'Production Summary'!$N$18</f>
        <v>1035</v>
      </c>
      <c r="AI51" s="164">
        <f>'Production Summary'!$M$18</f>
        <v>17.25</v>
      </c>
      <c r="AJ51" s="164">
        <v>0</v>
      </c>
      <c r="AK51" s="164">
        <f>'Production Summary'!$N$19</f>
        <v>870</v>
      </c>
      <c r="AL51" s="164">
        <f>'Production Summary'!$M$19</f>
        <v>29</v>
      </c>
      <c r="AM51" s="164">
        <v>0</v>
      </c>
      <c r="AN51" s="164">
        <f>'Production Summary'!$N$20</f>
        <v>864</v>
      </c>
      <c r="AO51" s="164">
        <f>'Production Summary'!$M$20</f>
        <v>72</v>
      </c>
      <c r="AP51" s="164">
        <v>0</v>
      </c>
      <c r="AQ51" s="164">
        <f>'Production Summary'!$N$21</f>
        <v>670</v>
      </c>
      <c r="AR51" s="164">
        <f>'Production Summary'!$M$21</f>
        <v>335</v>
      </c>
      <c r="AS51" s="164">
        <v>0</v>
      </c>
      <c r="AT51" s="386">
        <f>'Production Summary'!$N$22</f>
        <v>375</v>
      </c>
      <c r="AU51" s="164">
        <f>'Production Summary'!$N$23</f>
        <v>1050</v>
      </c>
      <c r="AV51" s="164">
        <f>'Production Summary'!$N$25</f>
        <v>300</v>
      </c>
      <c r="AW51" s="164">
        <f>'Production Summary'!$M$25</f>
        <v>25</v>
      </c>
      <c r="AX51" s="164">
        <v>0</v>
      </c>
      <c r="AY51" s="164">
        <f>'Production Summary'!$N$26</f>
        <v>300</v>
      </c>
      <c r="AZ51" s="164">
        <f>'Production Summary'!$M$26</f>
        <v>25</v>
      </c>
      <c r="BA51" s="164">
        <v>0</v>
      </c>
      <c r="BB51" s="164">
        <f>'Production Summary'!$N$28</f>
        <v>777</v>
      </c>
      <c r="BC51" s="164">
        <f>'Production Summary'!$M$28</f>
        <v>12.95</v>
      </c>
      <c r="BD51" s="164">
        <v>0</v>
      </c>
      <c r="BE51" s="164">
        <f>'Production Summary'!$N$29</f>
        <v>612</v>
      </c>
      <c r="BF51" s="164">
        <f>'Production Summary'!$M$29</f>
        <v>51</v>
      </c>
      <c r="BG51" s="164">
        <v>0</v>
      </c>
      <c r="BH51" s="164">
        <f>'Production Summary'!$N$30</f>
        <v>500</v>
      </c>
      <c r="BI51" s="164">
        <f>'Production Summary'!$M$30</f>
        <v>250</v>
      </c>
      <c r="BJ51" s="164">
        <v>0</v>
      </c>
      <c r="BK51" s="386"/>
      <c r="BL51" s="164">
        <f>'Production Summary'!$N$32</f>
        <v>875</v>
      </c>
      <c r="BM51" s="164">
        <f>'Production Summary'!$N$34</f>
        <v>360.59999999999997</v>
      </c>
      <c r="BN51" s="164">
        <f>'Production Summary'!$M$34</f>
        <v>6.01</v>
      </c>
      <c r="BO51" s="164">
        <v>0</v>
      </c>
      <c r="BP51" s="164">
        <f>'Production Summary'!$N$36</f>
        <v>717</v>
      </c>
      <c r="BQ51" s="164">
        <f>'Production Summary'!$M$36</f>
        <v>11.95</v>
      </c>
      <c r="BR51" s="164">
        <v>0</v>
      </c>
      <c r="BS51" s="164">
        <f>'Production Summary'!$N$37</f>
        <v>210</v>
      </c>
      <c r="BT51" s="164">
        <f>'Production Summary'!$M$37</f>
        <v>21</v>
      </c>
      <c r="BU51" s="164">
        <v>0</v>
      </c>
      <c r="BV51" s="164">
        <f>'Production Summary'!$N$38</f>
        <v>280</v>
      </c>
      <c r="BW51" s="164">
        <f>'Production Summary'!$M$38</f>
        <v>28</v>
      </c>
      <c r="BX51" s="164">
        <v>0</v>
      </c>
      <c r="BY51" s="165">
        <f>'Production Summary'!$N$39</f>
        <v>300.38406247988502</v>
      </c>
      <c r="BZ51" s="164">
        <f>'Production Summary'!$M$39</f>
        <v>30.038406247988501</v>
      </c>
      <c r="CA51" s="164">
        <v>0</v>
      </c>
      <c r="CB51" s="164">
        <f>'Production Summary'!$N$40</f>
        <v>131.30000000000001</v>
      </c>
      <c r="CC51" s="164">
        <f>'Production Summary'!$M$40</f>
        <v>13.13</v>
      </c>
      <c r="CD51" s="164">
        <v>0</v>
      </c>
      <c r="CE51" s="164">
        <f>'Production Summary'!$N$42</f>
        <v>1136.3519999999996</v>
      </c>
      <c r="CF51" s="164">
        <f>'Production Summary'!$M$42</f>
        <v>81.167999999999978</v>
      </c>
      <c r="CG51" s="164">
        <v>0</v>
      </c>
      <c r="CH51" s="164">
        <v>0</v>
      </c>
      <c r="CI51" s="164">
        <f>'Production Summary'!$N$43</f>
        <v>184</v>
      </c>
      <c r="CJ51" s="164">
        <v>0</v>
      </c>
      <c r="CK51" s="164">
        <f>'Production Summary'!$N$44</f>
        <v>355</v>
      </c>
      <c r="CL51" s="164">
        <v>0</v>
      </c>
      <c r="CM51" s="375">
        <f>'Production Summary'!$N$45</f>
        <v>1650</v>
      </c>
      <c r="CN51" s="164">
        <f>'Production Summary'!$N$46</f>
        <v>270</v>
      </c>
      <c r="CO51" s="164">
        <f>'Production Summary'!$N$47</f>
        <v>1350</v>
      </c>
      <c r="CP51" s="166"/>
      <c r="CQ51" s="164">
        <f>'Production Summary'!$N$49</f>
        <v>8004.1580041580037</v>
      </c>
      <c r="CR51" s="164">
        <f>'Production Summary'!$M$49</f>
        <v>66.701316701316699</v>
      </c>
      <c r="CS51" s="164">
        <f>'Production Summary'!$N$50</f>
        <v>13331.600831600828</v>
      </c>
      <c r="CT51" s="164">
        <f>'Production Summary'!$M$50</f>
        <v>148.1288981288981</v>
      </c>
      <c r="CU51" s="164">
        <f>'Production Summary'!$N$51</f>
        <v>12785.862785862784</v>
      </c>
      <c r="CV51" s="164">
        <f>'Production Summary'!$M$51</f>
        <v>355.16285516285512</v>
      </c>
      <c r="CW51" s="164">
        <f>'Production Summary'!$N$52</f>
        <v>12629.937629937627</v>
      </c>
      <c r="CX51" s="164">
        <f>'Production Summary'!$M$52</f>
        <v>701.66320166320156</v>
      </c>
      <c r="CY51" s="164">
        <f>'Production Summary'!$N$53</f>
        <v>12396.049896049895</v>
      </c>
      <c r="CZ51" s="164">
        <f>'Production Summary'!$M$53</f>
        <v>688.66943866943859</v>
      </c>
      <c r="DA51" s="164">
        <f>'Production Summary'!$N$54</f>
        <v>13799.376299376298</v>
      </c>
      <c r="DB51" s="164">
        <f>'Production Summary'!$M$54</f>
        <v>766.63201663201653</v>
      </c>
      <c r="DC51" s="328">
        <f>'Production Summary'!$N$60</f>
        <v>12863.825363825363</v>
      </c>
      <c r="DD51" s="328">
        <f>'Production Summary'!$M$60</f>
        <v>714.65696465696465</v>
      </c>
      <c r="DE51" s="164">
        <f>'Production Summary'!$N$59</f>
        <v>11148.648648648648</v>
      </c>
      <c r="DF51" s="328">
        <f>'Production Summary'!$M$59</f>
        <v>619.36936936936934</v>
      </c>
      <c r="DG51" s="164">
        <f>'Production Summary'!$N$55</f>
        <v>13842.68884268884</v>
      </c>
      <c r="DH51" s="164">
        <f>'Production Summary'!$M$55</f>
        <v>3460.67221067221</v>
      </c>
      <c r="DI51" s="164">
        <f>'Production Summary'!$N$56</f>
        <v>13097.713097713096</v>
      </c>
      <c r="DJ51" s="164">
        <f>'Production Summary'!$M$56</f>
        <v>163.72141372141371</v>
      </c>
      <c r="DK51" s="164">
        <f>'Production Summary'!$N$57</f>
        <v>14189.189189189186</v>
      </c>
      <c r="DL51" s="164">
        <f>'Production Summary'!$M$57</f>
        <v>394.14414414414409</v>
      </c>
      <c r="DM51" s="164">
        <f>'Production Summary'!$N$58</f>
        <v>14017.671517671517</v>
      </c>
      <c r="DN51" s="164">
        <f>'Production Summary'!$M$58</f>
        <v>778.75952875952873</v>
      </c>
      <c r="DO51" s="164">
        <f>'Production Summary'!$N$61</f>
        <v>4500</v>
      </c>
      <c r="DP51" s="328">
        <f>'Production Summary'!$M$61</f>
        <v>750</v>
      </c>
      <c r="DQ51" s="164">
        <v>0</v>
      </c>
      <c r="DR51" s="164">
        <f>'Production Summary'!$N$62</f>
        <v>8900</v>
      </c>
      <c r="DS51" s="164">
        <f>'Production Summary'!$N$70</f>
        <v>300</v>
      </c>
      <c r="DT51" s="328">
        <f>'Production Summary'!$M$70</f>
        <v>25</v>
      </c>
      <c r="DU51" s="164">
        <v>0</v>
      </c>
      <c r="DV51" s="164">
        <f>'Production Summary'!$N$71</f>
        <v>150</v>
      </c>
      <c r="DW51" s="164">
        <v>0</v>
      </c>
      <c r="DX51" s="164">
        <f>'Production Summary'!$N$64</f>
        <v>192</v>
      </c>
      <c r="DY51" s="164">
        <v>0</v>
      </c>
      <c r="DZ51" s="391">
        <f>'Production Summary'!$N$65</f>
        <v>384</v>
      </c>
      <c r="EA51" s="164">
        <v>0</v>
      </c>
      <c r="EB51" s="391">
        <f>'Production Summary'!$N$66</f>
        <v>192</v>
      </c>
      <c r="EC51" s="164">
        <v>0</v>
      </c>
      <c r="ED51" s="164">
        <f>'Production Summary'!$N$67</f>
        <v>96</v>
      </c>
      <c r="EE51" s="164">
        <v>0</v>
      </c>
      <c r="EF51" s="164">
        <f>'Production Summary'!$N$68</f>
        <v>96</v>
      </c>
      <c r="EG51" s="164">
        <v>0</v>
      </c>
      <c r="EH51" s="164">
        <f>'Production Summary'!$N$69</f>
        <v>340</v>
      </c>
      <c r="EI51" s="101"/>
      <c r="EJ51" s="3"/>
      <c r="EK51" s="3"/>
      <c r="ER51" s="64" t="s">
        <v>67</v>
      </c>
      <c r="ES51" s="61" t="str">
        <f t="shared" si="35"/>
        <v/>
      </c>
      <c r="ET51" s="24">
        <f t="shared" si="1"/>
        <v>0</v>
      </c>
    </row>
    <row r="52" spans="1:150" ht="15" customHeight="1">
      <c r="A52" t="b">
        <f>C52=Rajnandgaon!C52</f>
        <v>1</v>
      </c>
      <c r="B52" s="65">
        <f t="shared" si="2"/>
        <v>47</v>
      </c>
      <c r="C52" s="61" t="str">
        <f>IF(Rajnandgaon!C52="","",Rajnandgaon!C52)</f>
        <v/>
      </c>
      <c r="D52" s="164">
        <f>'Production Summary'!$N$4</f>
        <v>666</v>
      </c>
      <c r="E52" s="164">
        <f>'Production Summary'!$M$4</f>
        <v>27.75</v>
      </c>
      <c r="F52" s="164">
        <v>0</v>
      </c>
      <c r="G52" s="164">
        <f>'Production Summary'!$N$5</f>
        <v>666</v>
      </c>
      <c r="H52" s="164">
        <f>'Production Summary'!$M$5</f>
        <v>27.75</v>
      </c>
      <c r="I52" s="164">
        <v>0</v>
      </c>
      <c r="J52" s="164">
        <f>'Production Summary'!$N$6</f>
        <v>200</v>
      </c>
      <c r="K52" s="328">
        <f>'Production Summary'!$M$6</f>
        <v>7.5</v>
      </c>
      <c r="L52" s="164">
        <v>0</v>
      </c>
      <c r="M52" s="365">
        <f>'Production Summary'!$N$7</f>
        <v>612.72</v>
      </c>
      <c r="N52" s="367">
        <f>'Production Summary'!$M$7</f>
        <v>25.53</v>
      </c>
      <c r="O52" s="164">
        <v>0</v>
      </c>
      <c r="P52" s="164">
        <f>'Production Summary'!$N$8</f>
        <v>780</v>
      </c>
      <c r="Q52" s="164">
        <f>'Production Summary'!$M$8</f>
        <v>65</v>
      </c>
      <c r="R52" s="164">
        <v>0</v>
      </c>
      <c r="S52" s="164">
        <f>'Production Summary'!$N$9</f>
        <v>720</v>
      </c>
      <c r="T52" s="164">
        <f>'Production Summary'!$M$9</f>
        <v>60</v>
      </c>
      <c r="U52" s="164">
        <v>0</v>
      </c>
      <c r="V52" s="164">
        <f>'Production Summary'!$N$10</f>
        <v>876</v>
      </c>
      <c r="W52" s="164">
        <f>'Production Summary'!$M$10</f>
        <v>73</v>
      </c>
      <c r="X52" s="164">
        <v>0</v>
      </c>
      <c r="Y52" s="164">
        <f>'Production Summary'!$N$14</f>
        <v>177</v>
      </c>
      <c r="Z52" s="328">
        <f>'Production Summary'!$M$14</f>
        <v>14.75</v>
      </c>
      <c r="AA52" s="164">
        <v>0</v>
      </c>
      <c r="AB52" s="164">
        <f>'Production Summary'!$N$15</f>
        <v>126</v>
      </c>
      <c r="AC52" s="164">
        <f>'Production Summary'!$M$15</f>
        <v>21</v>
      </c>
      <c r="AD52" s="164">
        <v>0</v>
      </c>
      <c r="AE52" s="164">
        <f>'Production Summary'!$N$16</f>
        <v>252</v>
      </c>
      <c r="AF52" s="164">
        <f>'Production Summary'!$M$16</f>
        <v>21</v>
      </c>
      <c r="AG52" s="164">
        <v>0</v>
      </c>
      <c r="AH52" s="164">
        <f>'Production Summary'!$N$18</f>
        <v>1035</v>
      </c>
      <c r="AI52" s="164">
        <f>'Production Summary'!$M$18</f>
        <v>17.25</v>
      </c>
      <c r="AJ52" s="164">
        <v>0</v>
      </c>
      <c r="AK52" s="164">
        <f>'Production Summary'!$N$19</f>
        <v>870</v>
      </c>
      <c r="AL52" s="164">
        <f>'Production Summary'!$M$19</f>
        <v>29</v>
      </c>
      <c r="AM52" s="164">
        <v>0</v>
      </c>
      <c r="AN52" s="164">
        <f>'Production Summary'!$N$20</f>
        <v>864</v>
      </c>
      <c r="AO52" s="164">
        <f>'Production Summary'!$M$20</f>
        <v>72</v>
      </c>
      <c r="AP52" s="164">
        <v>0</v>
      </c>
      <c r="AQ52" s="164">
        <f>'Production Summary'!$N$21</f>
        <v>670</v>
      </c>
      <c r="AR52" s="164">
        <f>'Production Summary'!$M$21</f>
        <v>335</v>
      </c>
      <c r="AS52" s="164">
        <v>0</v>
      </c>
      <c r="AT52" s="386">
        <f>'Production Summary'!$N$22</f>
        <v>375</v>
      </c>
      <c r="AU52" s="164">
        <f>'Production Summary'!$N$23</f>
        <v>1050</v>
      </c>
      <c r="AV52" s="164">
        <f>'Production Summary'!$N$25</f>
        <v>300</v>
      </c>
      <c r="AW52" s="164">
        <f>'Production Summary'!$M$25</f>
        <v>25</v>
      </c>
      <c r="AX52" s="164">
        <v>0</v>
      </c>
      <c r="AY52" s="164">
        <f>'Production Summary'!$N$26</f>
        <v>300</v>
      </c>
      <c r="AZ52" s="164">
        <f>'Production Summary'!$M$26</f>
        <v>25</v>
      </c>
      <c r="BA52" s="164">
        <v>0</v>
      </c>
      <c r="BB52" s="164">
        <f>'Production Summary'!$N$28</f>
        <v>777</v>
      </c>
      <c r="BC52" s="164">
        <f>'Production Summary'!$M$28</f>
        <v>12.95</v>
      </c>
      <c r="BD52" s="164">
        <v>0</v>
      </c>
      <c r="BE52" s="164">
        <f>'Production Summary'!$N$29</f>
        <v>612</v>
      </c>
      <c r="BF52" s="164">
        <f>'Production Summary'!$M$29</f>
        <v>51</v>
      </c>
      <c r="BG52" s="164">
        <v>0</v>
      </c>
      <c r="BH52" s="164">
        <f>'Production Summary'!$N$30</f>
        <v>500</v>
      </c>
      <c r="BI52" s="164">
        <f>'Production Summary'!$M$30</f>
        <v>250</v>
      </c>
      <c r="BJ52" s="164">
        <v>0</v>
      </c>
      <c r="BK52" s="386"/>
      <c r="BL52" s="164">
        <f>'Production Summary'!$N$32</f>
        <v>875</v>
      </c>
      <c r="BM52" s="164">
        <f>'Production Summary'!$N$34</f>
        <v>360.59999999999997</v>
      </c>
      <c r="BN52" s="164">
        <f>'Production Summary'!$M$34</f>
        <v>6.01</v>
      </c>
      <c r="BO52" s="164">
        <v>0</v>
      </c>
      <c r="BP52" s="164">
        <f>'Production Summary'!$N$36</f>
        <v>717</v>
      </c>
      <c r="BQ52" s="164">
        <f>'Production Summary'!$M$36</f>
        <v>11.95</v>
      </c>
      <c r="BR52" s="164">
        <v>0</v>
      </c>
      <c r="BS52" s="164">
        <f>'Production Summary'!$N$37</f>
        <v>210</v>
      </c>
      <c r="BT52" s="164">
        <f>'Production Summary'!$M$37</f>
        <v>21</v>
      </c>
      <c r="BU52" s="164">
        <v>0</v>
      </c>
      <c r="BV52" s="164">
        <f>'Production Summary'!$N$38</f>
        <v>280</v>
      </c>
      <c r="BW52" s="164">
        <f>'Production Summary'!$M$38</f>
        <v>28</v>
      </c>
      <c r="BX52" s="164">
        <v>0</v>
      </c>
      <c r="BY52" s="165">
        <f>'Production Summary'!$N$39</f>
        <v>300.38406247988502</v>
      </c>
      <c r="BZ52" s="164">
        <f>'Production Summary'!$M$39</f>
        <v>30.038406247988501</v>
      </c>
      <c r="CA52" s="164">
        <v>0</v>
      </c>
      <c r="CB52" s="164">
        <f>'Production Summary'!$N$40</f>
        <v>131.30000000000001</v>
      </c>
      <c r="CC52" s="164">
        <f>'Production Summary'!$M$40</f>
        <v>13.13</v>
      </c>
      <c r="CD52" s="164">
        <v>0</v>
      </c>
      <c r="CE52" s="164">
        <f>'Production Summary'!$N$42</f>
        <v>1136.3519999999996</v>
      </c>
      <c r="CF52" s="164">
        <f>'Production Summary'!$M$42</f>
        <v>81.167999999999978</v>
      </c>
      <c r="CG52" s="164">
        <v>0</v>
      </c>
      <c r="CH52" s="164">
        <v>0</v>
      </c>
      <c r="CI52" s="164">
        <f>'Production Summary'!$N$43</f>
        <v>184</v>
      </c>
      <c r="CJ52" s="164">
        <v>0</v>
      </c>
      <c r="CK52" s="164">
        <f>'Production Summary'!$N$44</f>
        <v>355</v>
      </c>
      <c r="CL52" s="164">
        <v>0</v>
      </c>
      <c r="CM52" s="375">
        <f>'Production Summary'!$N$45</f>
        <v>1650</v>
      </c>
      <c r="CN52" s="164">
        <f>'Production Summary'!$N$46</f>
        <v>270</v>
      </c>
      <c r="CO52" s="164">
        <f>'Production Summary'!$N$47</f>
        <v>1350</v>
      </c>
      <c r="CP52" s="166"/>
      <c r="CQ52" s="164">
        <f>'Production Summary'!$N$49</f>
        <v>8004.1580041580037</v>
      </c>
      <c r="CR52" s="164">
        <f>'Production Summary'!$M$49</f>
        <v>66.701316701316699</v>
      </c>
      <c r="CS52" s="164">
        <f>'Production Summary'!$N$50</f>
        <v>13331.600831600828</v>
      </c>
      <c r="CT52" s="164">
        <f>'Production Summary'!$M$50</f>
        <v>148.1288981288981</v>
      </c>
      <c r="CU52" s="164">
        <f>'Production Summary'!$N$51</f>
        <v>12785.862785862784</v>
      </c>
      <c r="CV52" s="164">
        <f>'Production Summary'!$M$51</f>
        <v>355.16285516285512</v>
      </c>
      <c r="CW52" s="164">
        <f>'Production Summary'!$N$52</f>
        <v>12629.937629937627</v>
      </c>
      <c r="CX52" s="164">
        <f>'Production Summary'!$M$52</f>
        <v>701.66320166320156</v>
      </c>
      <c r="CY52" s="164">
        <f>'Production Summary'!$N$53</f>
        <v>12396.049896049895</v>
      </c>
      <c r="CZ52" s="164">
        <f>'Production Summary'!$M$53</f>
        <v>688.66943866943859</v>
      </c>
      <c r="DA52" s="164">
        <f>'Production Summary'!$N$54</f>
        <v>13799.376299376298</v>
      </c>
      <c r="DB52" s="164">
        <f>'Production Summary'!$M$54</f>
        <v>766.63201663201653</v>
      </c>
      <c r="DC52" s="328">
        <f>'Production Summary'!$N$60</f>
        <v>12863.825363825363</v>
      </c>
      <c r="DD52" s="328">
        <f>'Production Summary'!$M$60</f>
        <v>714.65696465696465</v>
      </c>
      <c r="DE52" s="164">
        <f>'Production Summary'!$N$59</f>
        <v>11148.648648648648</v>
      </c>
      <c r="DF52" s="328">
        <f>'Production Summary'!$M$59</f>
        <v>619.36936936936934</v>
      </c>
      <c r="DG52" s="164">
        <f>'Production Summary'!$N$55</f>
        <v>13842.68884268884</v>
      </c>
      <c r="DH52" s="164">
        <f>'Production Summary'!$M$55</f>
        <v>3460.67221067221</v>
      </c>
      <c r="DI52" s="164">
        <f>'Production Summary'!$N$56</f>
        <v>13097.713097713096</v>
      </c>
      <c r="DJ52" s="164">
        <f>'Production Summary'!$M$56</f>
        <v>163.72141372141371</v>
      </c>
      <c r="DK52" s="164">
        <f>'Production Summary'!$N$57</f>
        <v>14189.189189189186</v>
      </c>
      <c r="DL52" s="164">
        <f>'Production Summary'!$M$57</f>
        <v>394.14414414414409</v>
      </c>
      <c r="DM52" s="164">
        <f>'Production Summary'!$N$58</f>
        <v>14017.671517671517</v>
      </c>
      <c r="DN52" s="164">
        <f>'Production Summary'!$M$58</f>
        <v>778.75952875952873</v>
      </c>
      <c r="DO52" s="164">
        <f>'Production Summary'!$N$61</f>
        <v>4500</v>
      </c>
      <c r="DP52" s="328">
        <f>'Production Summary'!$M$61</f>
        <v>750</v>
      </c>
      <c r="DQ52" s="164">
        <v>0</v>
      </c>
      <c r="DR52" s="164">
        <f>'Production Summary'!$N$62</f>
        <v>8900</v>
      </c>
      <c r="DS52" s="164">
        <f>'Production Summary'!$N$70</f>
        <v>300</v>
      </c>
      <c r="DT52" s="328">
        <f>'Production Summary'!$M$70</f>
        <v>25</v>
      </c>
      <c r="DU52" s="164">
        <v>0</v>
      </c>
      <c r="DV52" s="164">
        <f>'Production Summary'!$N$71</f>
        <v>150</v>
      </c>
      <c r="DW52" s="164">
        <v>0</v>
      </c>
      <c r="DX52" s="164">
        <f>'Production Summary'!$N$64</f>
        <v>192</v>
      </c>
      <c r="DY52" s="164">
        <v>0</v>
      </c>
      <c r="DZ52" s="391">
        <f>'Production Summary'!$N$65</f>
        <v>384</v>
      </c>
      <c r="EA52" s="164">
        <v>0</v>
      </c>
      <c r="EB52" s="391">
        <f>'Production Summary'!$N$66</f>
        <v>192</v>
      </c>
      <c r="EC52" s="164">
        <v>0</v>
      </c>
      <c r="ED52" s="164">
        <f>'Production Summary'!$N$67</f>
        <v>96</v>
      </c>
      <c r="EE52" s="164">
        <v>0</v>
      </c>
      <c r="EF52" s="164">
        <f>'Production Summary'!$N$68</f>
        <v>96</v>
      </c>
      <c r="EG52" s="164">
        <v>0</v>
      </c>
      <c r="EH52" s="164">
        <f>'Production Summary'!$N$69</f>
        <v>340</v>
      </c>
      <c r="EI52" s="101"/>
      <c r="EJ52" s="3"/>
      <c r="EK52" s="3"/>
      <c r="ER52" s="64" t="s">
        <v>68</v>
      </c>
      <c r="ES52" s="61" t="str">
        <f t="shared" si="35"/>
        <v/>
      </c>
      <c r="ET52" s="24">
        <f t="shared" si="1"/>
        <v>0</v>
      </c>
    </row>
    <row r="53" spans="1:150" ht="15" customHeight="1">
      <c r="A53" t="b">
        <f>C53=Rajnandgaon!C53</f>
        <v>1</v>
      </c>
      <c r="B53" s="65">
        <f t="shared" si="2"/>
        <v>48</v>
      </c>
      <c r="C53" s="61" t="str">
        <f>IF(Rajnandgaon!C53="","",Rajnandgaon!C53)</f>
        <v/>
      </c>
      <c r="D53" s="164">
        <f>'Production Summary'!$N$4</f>
        <v>666</v>
      </c>
      <c r="E53" s="164">
        <f>'Production Summary'!$M$4</f>
        <v>27.75</v>
      </c>
      <c r="F53" s="164">
        <v>0</v>
      </c>
      <c r="G53" s="164">
        <f>'Production Summary'!$N$5</f>
        <v>666</v>
      </c>
      <c r="H53" s="164">
        <f>'Production Summary'!$M$5</f>
        <v>27.75</v>
      </c>
      <c r="I53" s="164">
        <v>0</v>
      </c>
      <c r="J53" s="164">
        <f>'Production Summary'!$N$6</f>
        <v>200</v>
      </c>
      <c r="K53" s="328">
        <f>'Production Summary'!$M$6</f>
        <v>7.5</v>
      </c>
      <c r="L53" s="164">
        <v>0</v>
      </c>
      <c r="M53" s="365">
        <f>'Production Summary'!$N$7</f>
        <v>612.72</v>
      </c>
      <c r="N53" s="367">
        <f>'Production Summary'!$M$7</f>
        <v>25.53</v>
      </c>
      <c r="O53" s="164">
        <v>0</v>
      </c>
      <c r="P53" s="164">
        <f>'Production Summary'!$N$8</f>
        <v>780</v>
      </c>
      <c r="Q53" s="164">
        <f>'Production Summary'!$M$8</f>
        <v>65</v>
      </c>
      <c r="R53" s="164">
        <v>0</v>
      </c>
      <c r="S53" s="164">
        <f>'Production Summary'!$N$9</f>
        <v>720</v>
      </c>
      <c r="T53" s="164">
        <f>'Production Summary'!$M$9</f>
        <v>60</v>
      </c>
      <c r="U53" s="164">
        <v>0</v>
      </c>
      <c r="V53" s="164">
        <f>'Production Summary'!$N$10</f>
        <v>876</v>
      </c>
      <c r="W53" s="164">
        <f>'Production Summary'!$M$10</f>
        <v>73</v>
      </c>
      <c r="X53" s="164">
        <v>0</v>
      </c>
      <c r="Y53" s="164">
        <f>'Production Summary'!$N$14</f>
        <v>177</v>
      </c>
      <c r="Z53" s="328">
        <f>'Production Summary'!$M$14</f>
        <v>14.75</v>
      </c>
      <c r="AA53" s="164">
        <v>0</v>
      </c>
      <c r="AB53" s="164">
        <f>'Production Summary'!$N$15</f>
        <v>126</v>
      </c>
      <c r="AC53" s="164">
        <f>'Production Summary'!$M$15</f>
        <v>21</v>
      </c>
      <c r="AD53" s="164">
        <v>0</v>
      </c>
      <c r="AE53" s="164">
        <f>'Production Summary'!$N$16</f>
        <v>252</v>
      </c>
      <c r="AF53" s="164">
        <f>'Production Summary'!$M$16</f>
        <v>21</v>
      </c>
      <c r="AG53" s="164">
        <v>0</v>
      </c>
      <c r="AH53" s="164">
        <f>'Production Summary'!$N$18</f>
        <v>1035</v>
      </c>
      <c r="AI53" s="164">
        <f>'Production Summary'!$M$18</f>
        <v>17.25</v>
      </c>
      <c r="AJ53" s="164">
        <v>0</v>
      </c>
      <c r="AK53" s="164">
        <f>'Production Summary'!$N$19</f>
        <v>870</v>
      </c>
      <c r="AL53" s="164">
        <f>'Production Summary'!$M$19</f>
        <v>29</v>
      </c>
      <c r="AM53" s="164">
        <v>0</v>
      </c>
      <c r="AN53" s="164">
        <f>'Production Summary'!$N$20</f>
        <v>864</v>
      </c>
      <c r="AO53" s="164">
        <f>'Production Summary'!$M$20</f>
        <v>72</v>
      </c>
      <c r="AP53" s="164">
        <v>0</v>
      </c>
      <c r="AQ53" s="164">
        <f>'Production Summary'!$N$21</f>
        <v>670</v>
      </c>
      <c r="AR53" s="164">
        <f>'Production Summary'!$M$21</f>
        <v>335</v>
      </c>
      <c r="AS53" s="164">
        <v>0</v>
      </c>
      <c r="AT53" s="386">
        <f>'Production Summary'!$N$22</f>
        <v>375</v>
      </c>
      <c r="AU53" s="164">
        <f>'Production Summary'!$N$23</f>
        <v>1050</v>
      </c>
      <c r="AV53" s="164">
        <f>'Production Summary'!$N$25</f>
        <v>300</v>
      </c>
      <c r="AW53" s="164">
        <f>'Production Summary'!$M$25</f>
        <v>25</v>
      </c>
      <c r="AX53" s="164">
        <v>0</v>
      </c>
      <c r="AY53" s="164">
        <f>'Production Summary'!$N$26</f>
        <v>300</v>
      </c>
      <c r="AZ53" s="164">
        <f>'Production Summary'!$M$26</f>
        <v>25</v>
      </c>
      <c r="BA53" s="164">
        <v>0</v>
      </c>
      <c r="BB53" s="164">
        <f>'Production Summary'!$N$28</f>
        <v>777</v>
      </c>
      <c r="BC53" s="164">
        <f>'Production Summary'!$M$28</f>
        <v>12.95</v>
      </c>
      <c r="BD53" s="164">
        <v>0</v>
      </c>
      <c r="BE53" s="164">
        <f>'Production Summary'!$N$29</f>
        <v>612</v>
      </c>
      <c r="BF53" s="164">
        <f>'Production Summary'!$M$29</f>
        <v>51</v>
      </c>
      <c r="BG53" s="164">
        <v>0</v>
      </c>
      <c r="BH53" s="164">
        <f>'Production Summary'!$N$30</f>
        <v>500</v>
      </c>
      <c r="BI53" s="164">
        <f>'Production Summary'!$M$30</f>
        <v>250</v>
      </c>
      <c r="BJ53" s="164">
        <v>0</v>
      </c>
      <c r="BK53" s="386"/>
      <c r="BL53" s="164">
        <f>'Production Summary'!$N$32</f>
        <v>875</v>
      </c>
      <c r="BM53" s="164">
        <f>'Production Summary'!$N$34</f>
        <v>360.59999999999997</v>
      </c>
      <c r="BN53" s="164">
        <f>'Production Summary'!$M$34</f>
        <v>6.01</v>
      </c>
      <c r="BO53" s="164">
        <v>0</v>
      </c>
      <c r="BP53" s="164">
        <f>'Production Summary'!$N$36</f>
        <v>717</v>
      </c>
      <c r="BQ53" s="164">
        <f>'Production Summary'!$M$36</f>
        <v>11.95</v>
      </c>
      <c r="BR53" s="164">
        <v>0</v>
      </c>
      <c r="BS53" s="164">
        <f>'Production Summary'!$N$37</f>
        <v>210</v>
      </c>
      <c r="BT53" s="164">
        <f>'Production Summary'!$M$37</f>
        <v>21</v>
      </c>
      <c r="BU53" s="164">
        <v>0</v>
      </c>
      <c r="BV53" s="164">
        <f>'Production Summary'!$N$38</f>
        <v>280</v>
      </c>
      <c r="BW53" s="164">
        <f>'Production Summary'!$M$38</f>
        <v>28</v>
      </c>
      <c r="BX53" s="164">
        <v>0</v>
      </c>
      <c r="BY53" s="165">
        <f>'Production Summary'!$N$39</f>
        <v>300.38406247988502</v>
      </c>
      <c r="BZ53" s="164">
        <f>'Production Summary'!$M$39</f>
        <v>30.038406247988501</v>
      </c>
      <c r="CA53" s="164">
        <v>0</v>
      </c>
      <c r="CB53" s="164">
        <f>'Production Summary'!$N$40</f>
        <v>131.30000000000001</v>
      </c>
      <c r="CC53" s="164">
        <f>'Production Summary'!$M$40</f>
        <v>13.13</v>
      </c>
      <c r="CD53" s="164">
        <v>0</v>
      </c>
      <c r="CE53" s="164">
        <f>'Production Summary'!$N$42</f>
        <v>1136.3519999999996</v>
      </c>
      <c r="CF53" s="164">
        <f>'Production Summary'!$M$42</f>
        <v>81.167999999999978</v>
      </c>
      <c r="CG53" s="164">
        <v>0</v>
      </c>
      <c r="CH53" s="164">
        <v>0</v>
      </c>
      <c r="CI53" s="164">
        <f>'Production Summary'!$N$43</f>
        <v>184</v>
      </c>
      <c r="CJ53" s="164">
        <v>0</v>
      </c>
      <c r="CK53" s="164">
        <f>'Production Summary'!$N$44</f>
        <v>355</v>
      </c>
      <c r="CL53" s="164">
        <v>0</v>
      </c>
      <c r="CM53" s="375">
        <f>'Production Summary'!$N$45</f>
        <v>1650</v>
      </c>
      <c r="CN53" s="164">
        <f>'Production Summary'!$N$46</f>
        <v>270</v>
      </c>
      <c r="CO53" s="164">
        <f>'Production Summary'!$N$47</f>
        <v>1350</v>
      </c>
      <c r="CP53" s="166"/>
      <c r="CQ53" s="164">
        <f>'Production Summary'!$N$49</f>
        <v>8004.1580041580037</v>
      </c>
      <c r="CR53" s="164">
        <f>'Production Summary'!$M$49</f>
        <v>66.701316701316699</v>
      </c>
      <c r="CS53" s="164">
        <f>'Production Summary'!$N$50</f>
        <v>13331.600831600828</v>
      </c>
      <c r="CT53" s="164">
        <f>'Production Summary'!$M$50</f>
        <v>148.1288981288981</v>
      </c>
      <c r="CU53" s="164">
        <f>'Production Summary'!$N$51</f>
        <v>12785.862785862784</v>
      </c>
      <c r="CV53" s="164">
        <f>'Production Summary'!$M$51</f>
        <v>355.16285516285512</v>
      </c>
      <c r="CW53" s="164">
        <f>'Production Summary'!$N$52</f>
        <v>12629.937629937627</v>
      </c>
      <c r="CX53" s="164">
        <f>'Production Summary'!$M$52</f>
        <v>701.66320166320156</v>
      </c>
      <c r="CY53" s="164">
        <f>'Production Summary'!$N$53</f>
        <v>12396.049896049895</v>
      </c>
      <c r="CZ53" s="164">
        <f>'Production Summary'!$M$53</f>
        <v>688.66943866943859</v>
      </c>
      <c r="DA53" s="164">
        <f>'Production Summary'!$N$54</f>
        <v>13799.376299376298</v>
      </c>
      <c r="DB53" s="164">
        <f>'Production Summary'!$M$54</f>
        <v>766.63201663201653</v>
      </c>
      <c r="DC53" s="328">
        <f>'Production Summary'!$N$60</f>
        <v>12863.825363825363</v>
      </c>
      <c r="DD53" s="328">
        <f>'Production Summary'!$M$60</f>
        <v>714.65696465696465</v>
      </c>
      <c r="DE53" s="164">
        <f>'Production Summary'!$N$59</f>
        <v>11148.648648648648</v>
      </c>
      <c r="DF53" s="328">
        <f>'Production Summary'!$M$59</f>
        <v>619.36936936936934</v>
      </c>
      <c r="DG53" s="164">
        <f>'Production Summary'!$N$55</f>
        <v>13842.68884268884</v>
      </c>
      <c r="DH53" s="164">
        <f>'Production Summary'!$M$55</f>
        <v>3460.67221067221</v>
      </c>
      <c r="DI53" s="164">
        <f>'Production Summary'!$N$56</f>
        <v>13097.713097713096</v>
      </c>
      <c r="DJ53" s="164">
        <f>'Production Summary'!$M$56</f>
        <v>163.72141372141371</v>
      </c>
      <c r="DK53" s="164">
        <f>'Production Summary'!$N$57</f>
        <v>14189.189189189186</v>
      </c>
      <c r="DL53" s="164">
        <f>'Production Summary'!$M$57</f>
        <v>394.14414414414409</v>
      </c>
      <c r="DM53" s="164">
        <f>'Production Summary'!$N$58</f>
        <v>14017.671517671517</v>
      </c>
      <c r="DN53" s="164">
        <f>'Production Summary'!$M$58</f>
        <v>778.75952875952873</v>
      </c>
      <c r="DO53" s="164">
        <f>'Production Summary'!$N$61</f>
        <v>4500</v>
      </c>
      <c r="DP53" s="328">
        <f>'Production Summary'!$M$61</f>
        <v>750</v>
      </c>
      <c r="DQ53" s="164">
        <v>0</v>
      </c>
      <c r="DR53" s="164">
        <f>'Production Summary'!$N$62</f>
        <v>8900</v>
      </c>
      <c r="DS53" s="164">
        <f>'Production Summary'!$N$70</f>
        <v>300</v>
      </c>
      <c r="DT53" s="328">
        <f>'Production Summary'!$M$70</f>
        <v>25</v>
      </c>
      <c r="DU53" s="164">
        <v>0</v>
      </c>
      <c r="DV53" s="164">
        <f>'Production Summary'!$N$71</f>
        <v>150</v>
      </c>
      <c r="DW53" s="164">
        <v>0</v>
      </c>
      <c r="DX53" s="164">
        <f>'Production Summary'!$N$64</f>
        <v>192</v>
      </c>
      <c r="DY53" s="164">
        <v>0</v>
      </c>
      <c r="DZ53" s="391">
        <f>'Production Summary'!$N$65</f>
        <v>384</v>
      </c>
      <c r="EA53" s="164">
        <v>0</v>
      </c>
      <c r="EB53" s="391">
        <f>'Production Summary'!$N$66</f>
        <v>192</v>
      </c>
      <c r="EC53" s="164">
        <v>0</v>
      </c>
      <c r="ED53" s="164">
        <f>'Production Summary'!$N$67</f>
        <v>96</v>
      </c>
      <c r="EE53" s="164">
        <v>0</v>
      </c>
      <c r="EF53" s="164">
        <f>'Production Summary'!$N$68</f>
        <v>96</v>
      </c>
      <c r="EG53" s="164">
        <v>0</v>
      </c>
      <c r="EH53" s="164">
        <f>'Production Summary'!$N$69</f>
        <v>340</v>
      </c>
      <c r="EI53" s="101"/>
      <c r="EJ53" s="3"/>
      <c r="EK53" s="3"/>
      <c r="ER53" s="64" t="s">
        <v>69</v>
      </c>
      <c r="ES53" s="61" t="str">
        <f t="shared" si="35"/>
        <v/>
      </c>
      <c r="ET53" s="24">
        <f t="shared" si="1"/>
        <v>0</v>
      </c>
    </row>
    <row r="54" spans="1:150" ht="15" customHeight="1">
      <c r="A54" t="b">
        <f>C54=Rajnandgaon!C54</f>
        <v>1</v>
      </c>
      <c r="B54" s="65">
        <f t="shared" si="2"/>
        <v>49</v>
      </c>
      <c r="C54" s="61" t="str">
        <f>IF(Rajnandgaon!C54="","",Rajnandgaon!C54)</f>
        <v/>
      </c>
      <c r="D54" s="164">
        <f>'Production Summary'!$N$4</f>
        <v>666</v>
      </c>
      <c r="E54" s="164">
        <f>'Production Summary'!$M$4</f>
        <v>27.75</v>
      </c>
      <c r="F54" s="164">
        <v>0</v>
      </c>
      <c r="G54" s="164">
        <f>'Production Summary'!$N$5</f>
        <v>666</v>
      </c>
      <c r="H54" s="164">
        <f>'Production Summary'!$M$5</f>
        <v>27.75</v>
      </c>
      <c r="I54" s="164">
        <v>0</v>
      </c>
      <c r="J54" s="164">
        <f>'Production Summary'!$N$6</f>
        <v>200</v>
      </c>
      <c r="K54" s="328">
        <f>'Production Summary'!$M$6</f>
        <v>7.5</v>
      </c>
      <c r="L54" s="164">
        <v>0</v>
      </c>
      <c r="M54" s="365">
        <f>'Production Summary'!$N$7</f>
        <v>612.72</v>
      </c>
      <c r="N54" s="367">
        <f>'Production Summary'!$M$7</f>
        <v>25.53</v>
      </c>
      <c r="O54" s="164">
        <v>0</v>
      </c>
      <c r="P54" s="164">
        <f>'Production Summary'!$N$8</f>
        <v>780</v>
      </c>
      <c r="Q54" s="164">
        <f>'Production Summary'!$M$8</f>
        <v>65</v>
      </c>
      <c r="R54" s="164">
        <v>0</v>
      </c>
      <c r="S54" s="164">
        <f>'Production Summary'!$N$9</f>
        <v>720</v>
      </c>
      <c r="T54" s="164">
        <f>'Production Summary'!$M$9</f>
        <v>60</v>
      </c>
      <c r="U54" s="164">
        <v>0</v>
      </c>
      <c r="V54" s="164">
        <f>'Production Summary'!$N$10</f>
        <v>876</v>
      </c>
      <c r="W54" s="164">
        <f>'Production Summary'!$M$10</f>
        <v>73</v>
      </c>
      <c r="X54" s="164">
        <v>0</v>
      </c>
      <c r="Y54" s="164">
        <f>'Production Summary'!$N$14</f>
        <v>177</v>
      </c>
      <c r="Z54" s="328">
        <f>'Production Summary'!$M$14</f>
        <v>14.75</v>
      </c>
      <c r="AA54" s="164">
        <v>0</v>
      </c>
      <c r="AB54" s="164">
        <f>'Production Summary'!$N$15</f>
        <v>126</v>
      </c>
      <c r="AC54" s="164">
        <f>'Production Summary'!$M$15</f>
        <v>21</v>
      </c>
      <c r="AD54" s="164">
        <v>0</v>
      </c>
      <c r="AE54" s="164"/>
      <c r="AF54" s="164">
        <f>'Production Summary'!$M$16</f>
        <v>21</v>
      </c>
      <c r="AG54" s="164">
        <v>0</v>
      </c>
      <c r="AH54" s="164">
        <f>'Production Summary'!$N$18</f>
        <v>1035</v>
      </c>
      <c r="AI54" s="164">
        <f>'Production Summary'!$M$18</f>
        <v>17.25</v>
      </c>
      <c r="AJ54" s="164">
        <v>0</v>
      </c>
      <c r="AK54" s="164">
        <f>'Production Summary'!$N$19</f>
        <v>870</v>
      </c>
      <c r="AL54" s="164">
        <f>'Production Summary'!$M$19</f>
        <v>29</v>
      </c>
      <c r="AM54" s="164">
        <v>0</v>
      </c>
      <c r="AN54" s="164">
        <f>'Production Summary'!$N$20</f>
        <v>864</v>
      </c>
      <c r="AO54" s="164">
        <f>'Production Summary'!$M$20</f>
        <v>72</v>
      </c>
      <c r="AP54" s="164">
        <v>0</v>
      </c>
      <c r="AQ54" s="164">
        <f>'Production Summary'!$N$21</f>
        <v>670</v>
      </c>
      <c r="AR54" s="164">
        <f>'Production Summary'!$M$21</f>
        <v>335</v>
      </c>
      <c r="AS54" s="164">
        <v>0</v>
      </c>
      <c r="AT54" s="386">
        <f>'Production Summary'!$N$22</f>
        <v>375</v>
      </c>
      <c r="AU54" s="164">
        <f>'Production Summary'!$N$23</f>
        <v>1050</v>
      </c>
      <c r="AV54" s="164">
        <f>'Production Summary'!$N$25</f>
        <v>300</v>
      </c>
      <c r="AW54" s="164">
        <f>'Production Summary'!$M$25</f>
        <v>25</v>
      </c>
      <c r="AX54" s="164">
        <v>0</v>
      </c>
      <c r="AY54" s="164">
        <f>'Production Summary'!$N$26</f>
        <v>300</v>
      </c>
      <c r="AZ54" s="164">
        <f>'Production Summary'!$M$26</f>
        <v>25</v>
      </c>
      <c r="BA54" s="164">
        <v>0</v>
      </c>
      <c r="BB54" s="164">
        <f>'Production Summary'!$N$28</f>
        <v>777</v>
      </c>
      <c r="BC54" s="164">
        <f>'Production Summary'!$M$28</f>
        <v>12.95</v>
      </c>
      <c r="BD54" s="164">
        <v>0</v>
      </c>
      <c r="BE54" s="164">
        <f>'Production Summary'!$N$29</f>
        <v>612</v>
      </c>
      <c r="BF54" s="164">
        <f>'Production Summary'!$M$29</f>
        <v>51</v>
      </c>
      <c r="BG54" s="164">
        <v>0</v>
      </c>
      <c r="BH54" s="164">
        <f>'Production Summary'!$N$30</f>
        <v>500</v>
      </c>
      <c r="BI54" s="164">
        <f>'Production Summary'!$M$30</f>
        <v>250</v>
      </c>
      <c r="BJ54" s="164">
        <v>0</v>
      </c>
      <c r="BK54" s="386"/>
      <c r="BL54" s="164">
        <f>'Production Summary'!$N$32</f>
        <v>875</v>
      </c>
      <c r="BM54" s="164">
        <f>'Production Summary'!$N$34</f>
        <v>360.59999999999997</v>
      </c>
      <c r="BN54" s="164">
        <f>'Production Summary'!$M$34</f>
        <v>6.01</v>
      </c>
      <c r="BO54" s="164">
        <v>0</v>
      </c>
      <c r="BP54" s="164">
        <f>'Production Summary'!$N$36</f>
        <v>717</v>
      </c>
      <c r="BQ54" s="164">
        <f>'Production Summary'!$M$36</f>
        <v>11.95</v>
      </c>
      <c r="BR54" s="164">
        <v>0</v>
      </c>
      <c r="BS54" s="164">
        <f>'Production Summary'!$N$37</f>
        <v>210</v>
      </c>
      <c r="BT54" s="164">
        <f>'Production Summary'!$M$37</f>
        <v>21</v>
      </c>
      <c r="BU54" s="164">
        <v>0</v>
      </c>
      <c r="BV54" s="164">
        <f>'Production Summary'!$N$38</f>
        <v>280</v>
      </c>
      <c r="BW54" s="164">
        <f>'Production Summary'!$M$38</f>
        <v>28</v>
      </c>
      <c r="BX54" s="164">
        <v>0</v>
      </c>
      <c r="BY54" s="165">
        <f>'Production Summary'!$N$39</f>
        <v>300.38406247988502</v>
      </c>
      <c r="BZ54" s="164">
        <f>'Production Summary'!$M$39</f>
        <v>30.038406247988501</v>
      </c>
      <c r="CA54" s="164">
        <v>0</v>
      </c>
      <c r="CB54" s="164">
        <f>'Production Summary'!$N$40</f>
        <v>131.30000000000001</v>
      </c>
      <c r="CC54" s="164">
        <f>'Production Summary'!$M$40</f>
        <v>13.13</v>
      </c>
      <c r="CD54" s="164">
        <v>0</v>
      </c>
      <c r="CE54" s="164">
        <f>'Production Summary'!$N$42</f>
        <v>1136.3519999999996</v>
      </c>
      <c r="CF54" s="164">
        <f>'Production Summary'!$M$42</f>
        <v>81.167999999999978</v>
      </c>
      <c r="CG54" s="164">
        <v>0</v>
      </c>
      <c r="CH54" s="164">
        <v>0</v>
      </c>
      <c r="CI54" s="164">
        <f>'Production Summary'!$N$43</f>
        <v>184</v>
      </c>
      <c r="CJ54" s="164">
        <v>0</v>
      </c>
      <c r="CK54" s="164">
        <f>'Production Summary'!$N$44</f>
        <v>355</v>
      </c>
      <c r="CL54" s="164">
        <v>0</v>
      </c>
      <c r="CM54" s="375">
        <f>'Production Summary'!$N$45</f>
        <v>1650</v>
      </c>
      <c r="CN54" s="164">
        <f>'Production Summary'!$N$46</f>
        <v>270</v>
      </c>
      <c r="CO54" s="164">
        <f>'Production Summary'!$N$47</f>
        <v>1350</v>
      </c>
      <c r="CP54" s="166"/>
      <c r="CQ54" s="164">
        <f>'Production Summary'!$N$49</f>
        <v>8004.1580041580037</v>
      </c>
      <c r="CR54" s="164">
        <f>'Production Summary'!$M$49</f>
        <v>66.701316701316699</v>
      </c>
      <c r="CS54" s="164">
        <f>'Production Summary'!$N$50</f>
        <v>13331.600831600828</v>
      </c>
      <c r="CT54" s="164">
        <f>'Production Summary'!$M$50</f>
        <v>148.1288981288981</v>
      </c>
      <c r="CU54" s="164">
        <f>'Production Summary'!$N$51</f>
        <v>12785.862785862784</v>
      </c>
      <c r="CV54" s="164">
        <f>'Production Summary'!$M$51</f>
        <v>355.16285516285512</v>
      </c>
      <c r="CW54" s="164">
        <f>'Production Summary'!$N$52</f>
        <v>12629.937629937627</v>
      </c>
      <c r="CX54" s="164">
        <f>'Production Summary'!$M$52</f>
        <v>701.66320166320156</v>
      </c>
      <c r="CY54" s="164">
        <f>'Production Summary'!$N$53</f>
        <v>12396.049896049895</v>
      </c>
      <c r="CZ54" s="164">
        <f>'Production Summary'!$M$53</f>
        <v>688.66943866943859</v>
      </c>
      <c r="DA54" s="164">
        <f>'Production Summary'!$N$54</f>
        <v>13799.376299376298</v>
      </c>
      <c r="DB54" s="164">
        <f>'Production Summary'!$M$54</f>
        <v>766.63201663201653</v>
      </c>
      <c r="DC54" s="328">
        <f>'Production Summary'!$N$60</f>
        <v>12863.825363825363</v>
      </c>
      <c r="DD54" s="328">
        <f>'Production Summary'!$M$60</f>
        <v>714.65696465696465</v>
      </c>
      <c r="DE54" s="164">
        <f>'Production Summary'!$N$59</f>
        <v>11148.648648648648</v>
      </c>
      <c r="DF54" s="328">
        <f>'Production Summary'!$M$59</f>
        <v>619.36936936936934</v>
      </c>
      <c r="DG54" s="164">
        <f>'Production Summary'!$N$55</f>
        <v>13842.68884268884</v>
      </c>
      <c r="DH54" s="164">
        <f>'Production Summary'!$M$55</f>
        <v>3460.67221067221</v>
      </c>
      <c r="DI54" s="164">
        <f>'Production Summary'!$N$56</f>
        <v>13097.713097713096</v>
      </c>
      <c r="DJ54" s="164">
        <f>'Production Summary'!$M$56</f>
        <v>163.72141372141371</v>
      </c>
      <c r="DK54" s="164">
        <f>'Production Summary'!$N$57</f>
        <v>14189.189189189186</v>
      </c>
      <c r="DL54" s="164">
        <f>'Production Summary'!$M$57</f>
        <v>394.14414414414409</v>
      </c>
      <c r="DM54" s="164">
        <f>'Production Summary'!$N$58</f>
        <v>14017.671517671517</v>
      </c>
      <c r="DN54" s="164">
        <f>'Production Summary'!$M$58</f>
        <v>778.75952875952873</v>
      </c>
      <c r="DO54" s="164">
        <f>'Production Summary'!$N$61</f>
        <v>4500</v>
      </c>
      <c r="DP54" s="328">
        <f>'Production Summary'!$M$61</f>
        <v>750</v>
      </c>
      <c r="DQ54" s="164">
        <v>0</v>
      </c>
      <c r="DR54" s="164">
        <f>'Production Summary'!$N$62</f>
        <v>8900</v>
      </c>
      <c r="DS54" s="164">
        <f>'Production Summary'!$N$70</f>
        <v>300</v>
      </c>
      <c r="DT54" s="328">
        <f>'Production Summary'!$M$70</f>
        <v>25</v>
      </c>
      <c r="DU54" s="164">
        <v>0</v>
      </c>
      <c r="DV54" s="164">
        <f>'Production Summary'!$N$71</f>
        <v>150</v>
      </c>
      <c r="DW54" s="164">
        <v>0</v>
      </c>
      <c r="DX54" s="164">
        <f>'Production Summary'!$N$64</f>
        <v>192</v>
      </c>
      <c r="DY54" s="164">
        <v>0</v>
      </c>
      <c r="DZ54" s="391">
        <f>'Production Summary'!$N$65</f>
        <v>384</v>
      </c>
      <c r="EA54" s="164">
        <v>0</v>
      </c>
      <c r="EB54" s="391">
        <f>'Production Summary'!$N$66</f>
        <v>192</v>
      </c>
      <c r="EC54" s="164">
        <v>0</v>
      </c>
      <c r="ED54" s="164">
        <f>'Production Summary'!$N$67</f>
        <v>96</v>
      </c>
      <c r="EE54" s="164">
        <v>0</v>
      </c>
      <c r="EF54" s="164">
        <f>'Production Summary'!$N$68</f>
        <v>96</v>
      </c>
      <c r="EG54" s="164">
        <v>0</v>
      </c>
      <c r="EH54" s="164">
        <f>'Production Summary'!$N$69</f>
        <v>340</v>
      </c>
      <c r="EI54" s="101"/>
      <c r="EJ54" s="3"/>
      <c r="EK54" s="3"/>
      <c r="ER54" s="64" t="s">
        <v>70</v>
      </c>
      <c r="ES54" s="61" t="str">
        <f t="shared" si="35"/>
        <v/>
      </c>
      <c r="ET54" s="24">
        <f t="shared" si="1"/>
        <v>0</v>
      </c>
    </row>
    <row r="55" spans="1:150" ht="15" customHeight="1">
      <c r="A55" t="b">
        <f>C55=Rajnandgaon!C55</f>
        <v>1</v>
      </c>
      <c r="B55" s="65">
        <f t="shared" si="2"/>
        <v>50</v>
      </c>
      <c r="C55" s="61" t="str">
        <f>IF(Rajnandgaon!C55="","",Rajnandgaon!C55)</f>
        <v/>
      </c>
      <c r="D55" s="164">
        <f>'Production Summary'!$N$4</f>
        <v>666</v>
      </c>
      <c r="E55" s="164">
        <f>'Production Summary'!$M$4</f>
        <v>27.75</v>
      </c>
      <c r="F55" s="164">
        <v>0</v>
      </c>
      <c r="G55" s="164">
        <f>'Production Summary'!$N$5</f>
        <v>666</v>
      </c>
      <c r="H55" s="164">
        <f>'Production Summary'!$M$5</f>
        <v>27.75</v>
      </c>
      <c r="I55" s="164">
        <v>0</v>
      </c>
      <c r="J55" s="164">
        <f>'Production Summary'!$N$6</f>
        <v>200</v>
      </c>
      <c r="K55" s="328">
        <f>'Production Summary'!$M$6</f>
        <v>7.5</v>
      </c>
      <c r="L55" s="164">
        <v>0</v>
      </c>
      <c r="M55" s="365">
        <f>'Production Summary'!$N$7</f>
        <v>612.72</v>
      </c>
      <c r="N55" s="367">
        <f>'Production Summary'!$M$7</f>
        <v>25.53</v>
      </c>
      <c r="O55" s="164">
        <v>0</v>
      </c>
      <c r="P55" s="164">
        <f>'Production Summary'!$N$8</f>
        <v>780</v>
      </c>
      <c r="Q55" s="164">
        <f>'Production Summary'!$M$8</f>
        <v>65</v>
      </c>
      <c r="R55" s="164">
        <v>0</v>
      </c>
      <c r="S55" s="164">
        <f>'Production Summary'!$N$9</f>
        <v>720</v>
      </c>
      <c r="T55" s="164">
        <f>'Production Summary'!$M$9</f>
        <v>60</v>
      </c>
      <c r="U55" s="164">
        <v>0</v>
      </c>
      <c r="V55" s="164">
        <f>'Production Summary'!$N$10</f>
        <v>876</v>
      </c>
      <c r="W55" s="164">
        <f>'Production Summary'!$M$10</f>
        <v>73</v>
      </c>
      <c r="X55" s="164">
        <v>0</v>
      </c>
      <c r="Y55" s="164">
        <f>'Production Summary'!$N$14</f>
        <v>177</v>
      </c>
      <c r="Z55" s="328">
        <f>'Production Summary'!$M$14</f>
        <v>14.75</v>
      </c>
      <c r="AA55" s="164">
        <v>0</v>
      </c>
      <c r="AB55" s="164">
        <f>'Production Summary'!$N$15</f>
        <v>126</v>
      </c>
      <c r="AC55" s="164">
        <f>'Production Summary'!$M$15</f>
        <v>21</v>
      </c>
      <c r="AD55" s="164">
        <v>0</v>
      </c>
      <c r="AE55" s="164">
        <f>'Production Summary'!$N$16</f>
        <v>252</v>
      </c>
      <c r="AF55" s="164">
        <f>'Production Summary'!$M$16</f>
        <v>21</v>
      </c>
      <c r="AG55" s="164">
        <v>0</v>
      </c>
      <c r="AH55" s="164">
        <f>'Production Summary'!$N$18</f>
        <v>1035</v>
      </c>
      <c r="AI55" s="164">
        <f>'Production Summary'!$M$18</f>
        <v>17.25</v>
      </c>
      <c r="AJ55" s="164">
        <v>0</v>
      </c>
      <c r="AK55" s="164">
        <f>'Production Summary'!$N$19</f>
        <v>870</v>
      </c>
      <c r="AL55" s="164">
        <f>'Production Summary'!$M$19</f>
        <v>29</v>
      </c>
      <c r="AM55" s="164">
        <v>0</v>
      </c>
      <c r="AN55" s="164">
        <f>'Production Summary'!$N$20</f>
        <v>864</v>
      </c>
      <c r="AO55" s="164">
        <f>'Production Summary'!$M$20</f>
        <v>72</v>
      </c>
      <c r="AP55" s="164">
        <v>0</v>
      </c>
      <c r="AQ55" s="164">
        <f>'Production Summary'!$N$21</f>
        <v>670</v>
      </c>
      <c r="AR55" s="164">
        <f>'Production Summary'!$M$21</f>
        <v>335</v>
      </c>
      <c r="AS55" s="164">
        <v>0</v>
      </c>
      <c r="AT55" s="386">
        <f>'Production Summary'!$N$22</f>
        <v>375</v>
      </c>
      <c r="AU55" s="164">
        <f>'Production Summary'!$N$23</f>
        <v>1050</v>
      </c>
      <c r="AV55" s="164">
        <f>'Production Summary'!$N$25</f>
        <v>300</v>
      </c>
      <c r="AW55" s="164">
        <f>'Production Summary'!$M$25</f>
        <v>25</v>
      </c>
      <c r="AX55" s="164">
        <v>0</v>
      </c>
      <c r="AY55" s="164">
        <f>'Production Summary'!$N$26</f>
        <v>300</v>
      </c>
      <c r="AZ55" s="164">
        <f>'Production Summary'!$M$26</f>
        <v>25</v>
      </c>
      <c r="BA55" s="164">
        <v>0</v>
      </c>
      <c r="BB55" s="164">
        <f>'Production Summary'!$N$28</f>
        <v>777</v>
      </c>
      <c r="BC55" s="164">
        <f>'Production Summary'!$M$28</f>
        <v>12.95</v>
      </c>
      <c r="BD55" s="164">
        <v>0</v>
      </c>
      <c r="BE55" s="164">
        <f>'Production Summary'!$N$29</f>
        <v>612</v>
      </c>
      <c r="BF55" s="164">
        <f>'Production Summary'!$M$29</f>
        <v>51</v>
      </c>
      <c r="BG55" s="164">
        <v>0</v>
      </c>
      <c r="BH55" s="164">
        <f>'Production Summary'!$N$30</f>
        <v>500</v>
      </c>
      <c r="BI55" s="164">
        <f>'Production Summary'!$M$30</f>
        <v>250</v>
      </c>
      <c r="BJ55" s="164">
        <v>0</v>
      </c>
      <c r="BK55" s="386"/>
      <c r="BL55" s="164">
        <f>'Production Summary'!$N$32</f>
        <v>875</v>
      </c>
      <c r="BM55" s="164">
        <f>'Production Summary'!$N$34</f>
        <v>360.59999999999997</v>
      </c>
      <c r="BN55" s="164">
        <f>'Production Summary'!$M$34</f>
        <v>6.01</v>
      </c>
      <c r="BO55" s="164">
        <v>0</v>
      </c>
      <c r="BP55" s="164">
        <f>'Production Summary'!$N$36</f>
        <v>717</v>
      </c>
      <c r="BQ55" s="164">
        <f>'Production Summary'!$M$36</f>
        <v>11.95</v>
      </c>
      <c r="BR55" s="164">
        <v>0</v>
      </c>
      <c r="BS55" s="164">
        <f>'Production Summary'!$N$37</f>
        <v>210</v>
      </c>
      <c r="BT55" s="164">
        <f>'Production Summary'!$M$37</f>
        <v>21</v>
      </c>
      <c r="BU55" s="164">
        <v>0</v>
      </c>
      <c r="BV55" s="164">
        <f>'Production Summary'!$N$38</f>
        <v>280</v>
      </c>
      <c r="BW55" s="164">
        <f>'Production Summary'!$M$38</f>
        <v>28</v>
      </c>
      <c r="BX55" s="164">
        <v>0</v>
      </c>
      <c r="BY55" s="165">
        <f>'Production Summary'!$N$39</f>
        <v>300.38406247988502</v>
      </c>
      <c r="BZ55" s="164">
        <f>'Production Summary'!$M$39</f>
        <v>30.038406247988501</v>
      </c>
      <c r="CA55" s="164">
        <v>0</v>
      </c>
      <c r="CB55" s="164">
        <f>'Production Summary'!$N$40</f>
        <v>131.30000000000001</v>
      </c>
      <c r="CC55" s="164">
        <f>'Production Summary'!$M$40</f>
        <v>13.13</v>
      </c>
      <c r="CD55" s="164">
        <v>0</v>
      </c>
      <c r="CE55" s="164">
        <f>'Production Summary'!$N$42</f>
        <v>1136.3519999999996</v>
      </c>
      <c r="CF55" s="164">
        <f>'Production Summary'!$M$42</f>
        <v>81.167999999999978</v>
      </c>
      <c r="CG55" s="164">
        <v>0</v>
      </c>
      <c r="CH55" s="164">
        <v>0</v>
      </c>
      <c r="CI55" s="164">
        <f>'Production Summary'!$N$43</f>
        <v>184</v>
      </c>
      <c r="CJ55" s="164">
        <v>0</v>
      </c>
      <c r="CK55" s="164">
        <f>'Production Summary'!$N$44</f>
        <v>355</v>
      </c>
      <c r="CL55" s="164">
        <v>0</v>
      </c>
      <c r="CM55" s="375">
        <f>'Production Summary'!$N$45</f>
        <v>1650</v>
      </c>
      <c r="CN55" s="164">
        <f>'Production Summary'!$N$46</f>
        <v>270</v>
      </c>
      <c r="CO55" s="164">
        <f>'Production Summary'!$N$47</f>
        <v>1350</v>
      </c>
      <c r="CP55" s="166"/>
      <c r="CQ55" s="164">
        <f>'Production Summary'!$N$49</f>
        <v>8004.1580041580037</v>
      </c>
      <c r="CR55" s="164">
        <f>'Production Summary'!$M$49</f>
        <v>66.701316701316699</v>
      </c>
      <c r="CS55" s="164">
        <f>'Production Summary'!$N$50</f>
        <v>13331.600831600828</v>
      </c>
      <c r="CT55" s="164">
        <f>'Production Summary'!$M$50</f>
        <v>148.1288981288981</v>
      </c>
      <c r="CU55" s="164">
        <f>'Production Summary'!$N$51</f>
        <v>12785.862785862784</v>
      </c>
      <c r="CV55" s="164">
        <f>'Production Summary'!$M$51</f>
        <v>355.16285516285512</v>
      </c>
      <c r="CW55" s="164">
        <f>'Production Summary'!$N$52</f>
        <v>12629.937629937627</v>
      </c>
      <c r="CX55" s="164">
        <f>'Production Summary'!$M$52</f>
        <v>701.66320166320156</v>
      </c>
      <c r="CY55" s="164">
        <f>'Production Summary'!$N$53</f>
        <v>12396.049896049895</v>
      </c>
      <c r="CZ55" s="164">
        <f>'Production Summary'!$M$53</f>
        <v>688.66943866943859</v>
      </c>
      <c r="DA55" s="164">
        <f>'Production Summary'!$N$54</f>
        <v>13799.376299376298</v>
      </c>
      <c r="DB55" s="164">
        <f>'Production Summary'!$M$54</f>
        <v>766.63201663201653</v>
      </c>
      <c r="DC55" s="328">
        <f>'Production Summary'!$N$60</f>
        <v>12863.825363825363</v>
      </c>
      <c r="DD55" s="328">
        <f>'Production Summary'!$M$60</f>
        <v>714.65696465696465</v>
      </c>
      <c r="DE55" s="164">
        <f>'Production Summary'!$N$59</f>
        <v>11148.648648648648</v>
      </c>
      <c r="DF55" s="328">
        <f>'Production Summary'!$M$59</f>
        <v>619.36936936936934</v>
      </c>
      <c r="DG55" s="164">
        <f>'Production Summary'!$N$55</f>
        <v>13842.68884268884</v>
      </c>
      <c r="DH55" s="164">
        <f>'Production Summary'!$M$55</f>
        <v>3460.67221067221</v>
      </c>
      <c r="DI55" s="164">
        <f>'Production Summary'!$N$56</f>
        <v>13097.713097713096</v>
      </c>
      <c r="DJ55" s="164">
        <f>'Production Summary'!$M$56</f>
        <v>163.72141372141371</v>
      </c>
      <c r="DK55" s="164">
        <f>'Production Summary'!$N$57</f>
        <v>14189.189189189186</v>
      </c>
      <c r="DL55" s="164">
        <f>'Production Summary'!$M$57</f>
        <v>394.14414414414409</v>
      </c>
      <c r="DM55" s="164">
        <f>'Production Summary'!$N$58</f>
        <v>14017.671517671517</v>
      </c>
      <c r="DN55" s="164">
        <f>'Production Summary'!$M$58</f>
        <v>778.75952875952873</v>
      </c>
      <c r="DO55" s="164">
        <f>'Production Summary'!$N$61</f>
        <v>4500</v>
      </c>
      <c r="DP55" s="328">
        <f>'Production Summary'!$M$61</f>
        <v>750</v>
      </c>
      <c r="DQ55" s="164">
        <v>0</v>
      </c>
      <c r="DR55" s="164">
        <f>'Production Summary'!$N$62</f>
        <v>8900</v>
      </c>
      <c r="DS55" s="164">
        <f>'Production Summary'!$N$70</f>
        <v>300</v>
      </c>
      <c r="DT55" s="328">
        <f>'Production Summary'!$M$70</f>
        <v>25</v>
      </c>
      <c r="DU55" s="164">
        <v>0</v>
      </c>
      <c r="DV55" s="164">
        <f>'Production Summary'!$N$71</f>
        <v>150</v>
      </c>
      <c r="DW55" s="164">
        <v>0</v>
      </c>
      <c r="DX55" s="164">
        <f>'Production Summary'!$N$64</f>
        <v>192</v>
      </c>
      <c r="DY55" s="164">
        <v>0</v>
      </c>
      <c r="DZ55" s="391">
        <f>'Production Summary'!$N$65</f>
        <v>384</v>
      </c>
      <c r="EA55" s="164">
        <v>0</v>
      </c>
      <c r="EB55" s="391">
        <f>'Production Summary'!$N$66</f>
        <v>192</v>
      </c>
      <c r="EC55" s="164">
        <v>0</v>
      </c>
      <c r="ED55" s="164">
        <f>'Production Summary'!$N$67</f>
        <v>96</v>
      </c>
      <c r="EE55" s="164">
        <v>0</v>
      </c>
      <c r="EF55" s="164">
        <f>'Production Summary'!$N$68</f>
        <v>96</v>
      </c>
      <c r="EG55" s="164">
        <v>0</v>
      </c>
      <c r="EH55" s="164">
        <f>'Production Summary'!$N$69</f>
        <v>340</v>
      </c>
      <c r="EI55" s="101"/>
      <c r="EJ55" s="3"/>
      <c r="EK55" s="3"/>
      <c r="ER55" s="64" t="s">
        <v>71</v>
      </c>
      <c r="ES55" s="61" t="str">
        <f t="shared" si="35"/>
        <v/>
      </c>
      <c r="ET55" s="24">
        <f t="shared" si="1"/>
        <v>0</v>
      </c>
    </row>
    <row r="56" spans="1:150" ht="15" customHeight="1">
      <c r="A56" t="b">
        <f>C56=Rajnandgaon!C56</f>
        <v>1</v>
      </c>
      <c r="B56" s="65">
        <f t="shared" si="2"/>
        <v>51</v>
      </c>
      <c r="C56" s="61" t="str">
        <f>IF(Rajnandgaon!C56="","",Rajnandgaon!C56)</f>
        <v/>
      </c>
      <c r="D56" s="164">
        <f>'Production Summary'!$N$4</f>
        <v>666</v>
      </c>
      <c r="E56" s="164">
        <f>'Production Summary'!$M$4</f>
        <v>27.75</v>
      </c>
      <c r="F56" s="164">
        <v>0</v>
      </c>
      <c r="G56" s="164">
        <f>'Production Summary'!$N$5</f>
        <v>666</v>
      </c>
      <c r="H56" s="164">
        <f>'Production Summary'!$M$5</f>
        <v>27.75</v>
      </c>
      <c r="I56" s="164">
        <v>0</v>
      </c>
      <c r="J56" s="164">
        <f>'Production Summary'!$N$6</f>
        <v>200</v>
      </c>
      <c r="K56" s="328">
        <f>'Production Summary'!$M$6</f>
        <v>7.5</v>
      </c>
      <c r="L56" s="164">
        <v>0</v>
      </c>
      <c r="M56" s="365">
        <f>'Production Summary'!$N$7</f>
        <v>612.72</v>
      </c>
      <c r="N56" s="367">
        <f>'Production Summary'!$M$7</f>
        <v>25.53</v>
      </c>
      <c r="O56" s="164">
        <v>0</v>
      </c>
      <c r="P56" s="164">
        <f>'Production Summary'!$N$8</f>
        <v>780</v>
      </c>
      <c r="Q56" s="164">
        <f>'Production Summary'!$M$8</f>
        <v>65</v>
      </c>
      <c r="R56" s="164">
        <v>0</v>
      </c>
      <c r="S56" s="164">
        <f>'Production Summary'!$N$9</f>
        <v>720</v>
      </c>
      <c r="T56" s="164">
        <f>'Production Summary'!$M$9</f>
        <v>60</v>
      </c>
      <c r="U56" s="164">
        <v>0</v>
      </c>
      <c r="V56" s="164">
        <f>'Production Summary'!$N$10</f>
        <v>876</v>
      </c>
      <c r="W56" s="164">
        <f>'Production Summary'!$M$10</f>
        <v>73</v>
      </c>
      <c r="X56" s="164">
        <v>0</v>
      </c>
      <c r="Y56" s="164">
        <f>'Production Summary'!$N$14</f>
        <v>177</v>
      </c>
      <c r="Z56" s="328">
        <f>'Production Summary'!$M$14</f>
        <v>14.75</v>
      </c>
      <c r="AA56" s="164">
        <v>0</v>
      </c>
      <c r="AB56" s="164">
        <f>'Production Summary'!$N$15</f>
        <v>126</v>
      </c>
      <c r="AC56" s="164">
        <f>'Production Summary'!$M$15</f>
        <v>21</v>
      </c>
      <c r="AD56" s="164">
        <v>0</v>
      </c>
      <c r="AE56" s="164"/>
      <c r="AF56" s="164">
        <f>'Production Summary'!$M$16</f>
        <v>21</v>
      </c>
      <c r="AG56" s="164">
        <v>0</v>
      </c>
      <c r="AH56" s="164">
        <f>'Production Summary'!$N$18</f>
        <v>1035</v>
      </c>
      <c r="AI56" s="164">
        <f>'Production Summary'!$M$18</f>
        <v>17.25</v>
      </c>
      <c r="AJ56" s="164">
        <v>0</v>
      </c>
      <c r="AK56" s="164">
        <f>'Production Summary'!$N$19</f>
        <v>870</v>
      </c>
      <c r="AL56" s="164">
        <f>'Production Summary'!$M$19</f>
        <v>29</v>
      </c>
      <c r="AM56" s="164">
        <v>0</v>
      </c>
      <c r="AN56" s="164">
        <f>'Production Summary'!$N$20</f>
        <v>864</v>
      </c>
      <c r="AO56" s="164">
        <f>'Production Summary'!$M$20</f>
        <v>72</v>
      </c>
      <c r="AP56" s="164">
        <v>0</v>
      </c>
      <c r="AQ56" s="164">
        <f>'Production Summary'!$N$21</f>
        <v>670</v>
      </c>
      <c r="AR56" s="164">
        <f>'Production Summary'!$M$21</f>
        <v>335</v>
      </c>
      <c r="AS56" s="164">
        <v>0</v>
      </c>
      <c r="AT56" s="386">
        <f>'Production Summary'!$N$22</f>
        <v>375</v>
      </c>
      <c r="AU56" s="164">
        <f>'Production Summary'!$N$23</f>
        <v>1050</v>
      </c>
      <c r="AV56" s="164">
        <f>'Production Summary'!$N$25</f>
        <v>300</v>
      </c>
      <c r="AW56" s="164">
        <f>'Production Summary'!$M$25</f>
        <v>25</v>
      </c>
      <c r="AX56" s="164">
        <v>0</v>
      </c>
      <c r="AY56" s="164">
        <f>'Production Summary'!$N$26</f>
        <v>300</v>
      </c>
      <c r="AZ56" s="164">
        <f>'Production Summary'!$M$26</f>
        <v>25</v>
      </c>
      <c r="BA56" s="164">
        <v>0</v>
      </c>
      <c r="BB56" s="164">
        <f>'Production Summary'!$N$28</f>
        <v>777</v>
      </c>
      <c r="BC56" s="164">
        <f>'Production Summary'!$M$28</f>
        <v>12.95</v>
      </c>
      <c r="BD56" s="164">
        <v>0</v>
      </c>
      <c r="BE56" s="164">
        <f>'Production Summary'!$N$29</f>
        <v>612</v>
      </c>
      <c r="BF56" s="164">
        <f>'Production Summary'!$M$29</f>
        <v>51</v>
      </c>
      <c r="BG56" s="164">
        <v>0</v>
      </c>
      <c r="BH56" s="164">
        <f>'Production Summary'!$N$30</f>
        <v>500</v>
      </c>
      <c r="BI56" s="164">
        <f>'Production Summary'!$M$30</f>
        <v>250</v>
      </c>
      <c r="BJ56" s="164">
        <v>0</v>
      </c>
      <c r="BK56" s="386"/>
      <c r="BL56" s="164">
        <f>'Production Summary'!$N$32</f>
        <v>875</v>
      </c>
      <c r="BM56" s="164">
        <f>'Production Summary'!$N$34</f>
        <v>360.59999999999997</v>
      </c>
      <c r="BN56" s="164">
        <f>'Production Summary'!$M$34</f>
        <v>6.01</v>
      </c>
      <c r="BO56" s="164">
        <v>0</v>
      </c>
      <c r="BP56" s="164">
        <f>'Production Summary'!$N$36</f>
        <v>717</v>
      </c>
      <c r="BQ56" s="164">
        <f>'Production Summary'!$M$36</f>
        <v>11.95</v>
      </c>
      <c r="BR56" s="164">
        <v>0</v>
      </c>
      <c r="BS56" s="164">
        <f>'Production Summary'!$N$37</f>
        <v>210</v>
      </c>
      <c r="BT56" s="164">
        <f>'Production Summary'!$M$37</f>
        <v>21</v>
      </c>
      <c r="BU56" s="164">
        <v>0</v>
      </c>
      <c r="BV56" s="164">
        <f>'Production Summary'!$N$38</f>
        <v>280</v>
      </c>
      <c r="BW56" s="164">
        <f>'Production Summary'!$M$38</f>
        <v>28</v>
      </c>
      <c r="BX56" s="164">
        <v>0</v>
      </c>
      <c r="BY56" s="165">
        <f>'Production Summary'!$N$39</f>
        <v>300.38406247988502</v>
      </c>
      <c r="BZ56" s="164">
        <f>'Production Summary'!$M$39</f>
        <v>30.038406247988501</v>
      </c>
      <c r="CA56" s="164">
        <v>0</v>
      </c>
      <c r="CB56" s="164">
        <f>'Production Summary'!$N$40</f>
        <v>131.30000000000001</v>
      </c>
      <c r="CC56" s="164">
        <f>'Production Summary'!$M$40</f>
        <v>13.13</v>
      </c>
      <c r="CD56" s="164">
        <v>0</v>
      </c>
      <c r="CE56" s="164">
        <f>'Production Summary'!$N$42</f>
        <v>1136.3519999999996</v>
      </c>
      <c r="CF56" s="164">
        <f>'Production Summary'!$M$42</f>
        <v>81.167999999999978</v>
      </c>
      <c r="CG56" s="164">
        <v>0</v>
      </c>
      <c r="CH56" s="164">
        <v>0</v>
      </c>
      <c r="CI56" s="164">
        <f>'Production Summary'!$N$43</f>
        <v>184</v>
      </c>
      <c r="CJ56" s="164">
        <v>0</v>
      </c>
      <c r="CK56" s="164">
        <f>'Production Summary'!$N$44</f>
        <v>355</v>
      </c>
      <c r="CL56" s="164">
        <v>0</v>
      </c>
      <c r="CM56" s="375">
        <f>'Production Summary'!$N$45</f>
        <v>1650</v>
      </c>
      <c r="CN56" s="164">
        <f>'Production Summary'!$N$46</f>
        <v>270</v>
      </c>
      <c r="CO56" s="164">
        <f>'Production Summary'!$N$47</f>
        <v>1350</v>
      </c>
      <c r="CP56" s="166"/>
      <c r="CQ56" s="164">
        <f>'Production Summary'!$N$49</f>
        <v>8004.1580041580037</v>
      </c>
      <c r="CR56" s="164">
        <f>'Production Summary'!$M$49</f>
        <v>66.701316701316699</v>
      </c>
      <c r="CS56" s="164">
        <f>'Production Summary'!$N$50</f>
        <v>13331.600831600828</v>
      </c>
      <c r="CT56" s="164">
        <f>'Production Summary'!$M$50</f>
        <v>148.1288981288981</v>
      </c>
      <c r="CU56" s="164">
        <f>'Production Summary'!$N$51</f>
        <v>12785.862785862784</v>
      </c>
      <c r="CV56" s="164">
        <f>'Production Summary'!$M$51</f>
        <v>355.16285516285512</v>
      </c>
      <c r="CW56" s="164">
        <f>'Production Summary'!$N$52</f>
        <v>12629.937629937627</v>
      </c>
      <c r="CX56" s="164">
        <f>'Production Summary'!$M$52</f>
        <v>701.66320166320156</v>
      </c>
      <c r="CY56" s="164">
        <f>'Production Summary'!$N$53</f>
        <v>12396.049896049895</v>
      </c>
      <c r="CZ56" s="164">
        <f>'Production Summary'!$M$53</f>
        <v>688.66943866943859</v>
      </c>
      <c r="DA56" s="164">
        <f>'Production Summary'!$N$54</f>
        <v>13799.376299376298</v>
      </c>
      <c r="DB56" s="164">
        <f>'Production Summary'!$M$54</f>
        <v>766.63201663201653</v>
      </c>
      <c r="DC56" s="328">
        <f>'Production Summary'!$N$60</f>
        <v>12863.825363825363</v>
      </c>
      <c r="DD56" s="328">
        <f>'Production Summary'!$M$60</f>
        <v>714.65696465696465</v>
      </c>
      <c r="DE56" s="164">
        <f>'Production Summary'!$N$59</f>
        <v>11148.648648648648</v>
      </c>
      <c r="DF56" s="328">
        <f>'Production Summary'!$M$59</f>
        <v>619.36936936936934</v>
      </c>
      <c r="DG56" s="164">
        <f>'Production Summary'!$N$55</f>
        <v>13842.68884268884</v>
      </c>
      <c r="DH56" s="164">
        <f>'Production Summary'!$M$55</f>
        <v>3460.67221067221</v>
      </c>
      <c r="DI56" s="164">
        <f>'Production Summary'!$N$56</f>
        <v>13097.713097713096</v>
      </c>
      <c r="DJ56" s="164">
        <f>'Production Summary'!$M$56</f>
        <v>163.72141372141371</v>
      </c>
      <c r="DK56" s="164">
        <f>'Production Summary'!$N$57</f>
        <v>14189.189189189186</v>
      </c>
      <c r="DL56" s="164">
        <f>'Production Summary'!$M$57</f>
        <v>394.14414414414409</v>
      </c>
      <c r="DM56" s="164">
        <f>'Production Summary'!$N$58</f>
        <v>14017.671517671517</v>
      </c>
      <c r="DN56" s="164">
        <f>'Production Summary'!$M$58</f>
        <v>778.75952875952873</v>
      </c>
      <c r="DO56" s="164">
        <f>'Production Summary'!$N$61</f>
        <v>4500</v>
      </c>
      <c r="DP56" s="328">
        <f>'Production Summary'!$M$61</f>
        <v>750</v>
      </c>
      <c r="DQ56" s="164">
        <v>0</v>
      </c>
      <c r="DR56" s="164">
        <f>'Production Summary'!$N$62</f>
        <v>8900</v>
      </c>
      <c r="DS56" s="164">
        <f>'Production Summary'!$N$70</f>
        <v>300</v>
      </c>
      <c r="DT56" s="328">
        <f>'Production Summary'!$M$70</f>
        <v>25</v>
      </c>
      <c r="DU56" s="164">
        <v>0</v>
      </c>
      <c r="DV56" s="164">
        <f>'Production Summary'!$N$71</f>
        <v>150</v>
      </c>
      <c r="DW56" s="164">
        <v>0</v>
      </c>
      <c r="DX56" s="164">
        <f>'Production Summary'!$N$64</f>
        <v>192</v>
      </c>
      <c r="DY56" s="164">
        <v>0</v>
      </c>
      <c r="DZ56" s="391">
        <f>'Production Summary'!$N$65</f>
        <v>384</v>
      </c>
      <c r="EA56" s="164">
        <v>0</v>
      </c>
      <c r="EB56" s="391">
        <f>'Production Summary'!$N$66</f>
        <v>192</v>
      </c>
      <c r="EC56" s="164">
        <v>0</v>
      </c>
      <c r="ED56" s="164">
        <f>'Production Summary'!$N$67</f>
        <v>96</v>
      </c>
      <c r="EE56" s="164">
        <v>0</v>
      </c>
      <c r="EF56" s="164">
        <f>'Production Summary'!$N$68</f>
        <v>96</v>
      </c>
      <c r="EG56" s="164">
        <v>0</v>
      </c>
      <c r="EH56" s="164">
        <f>'Production Summary'!$N$69</f>
        <v>340</v>
      </c>
      <c r="EI56" s="101"/>
      <c r="EJ56" s="3"/>
      <c r="EK56" s="3"/>
      <c r="ER56" s="64" t="s">
        <v>72</v>
      </c>
      <c r="ES56" s="61" t="str">
        <f t="shared" si="35"/>
        <v/>
      </c>
      <c r="ET56" s="24">
        <f t="shared" si="1"/>
        <v>0</v>
      </c>
    </row>
    <row r="57" spans="1:150" ht="15" customHeight="1">
      <c r="A57" t="b">
        <f>C57=Rajnandgaon!C57</f>
        <v>1</v>
      </c>
      <c r="B57" s="65">
        <f t="shared" si="2"/>
        <v>52</v>
      </c>
      <c r="C57" s="61" t="str">
        <f>IF(Rajnandgaon!C57="","",Rajnandgaon!C57)</f>
        <v/>
      </c>
      <c r="D57" s="164">
        <f>'Production Summary'!$N$4</f>
        <v>666</v>
      </c>
      <c r="E57" s="164">
        <f>'Production Summary'!$M$4</f>
        <v>27.75</v>
      </c>
      <c r="F57" s="164">
        <v>0</v>
      </c>
      <c r="G57" s="164">
        <f>'Production Summary'!$N$5</f>
        <v>666</v>
      </c>
      <c r="H57" s="164">
        <f>'Production Summary'!$M$5</f>
        <v>27.75</v>
      </c>
      <c r="I57" s="164">
        <v>0</v>
      </c>
      <c r="J57" s="164">
        <f>'Production Summary'!$N$6</f>
        <v>200</v>
      </c>
      <c r="K57" s="328">
        <f>'Production Summary'!$M$6</f>
        <v>7.5</v>
      </c>
      <c r="L57" s="164">
        <v>0</v>
      </c>
      <c r="M57" s="365">
        <f>'Production Summary'!$N$7</f>
        <v>612.72</v>
      </c>
      <c r="N57" s="367">
        <f>'Production Summary'!$M$7</f>
        <v>25.53</v>
      </c>
      <c r="O57" s="164">
        <v>0</v>
      </c>
      <c r="P57" s="164">
        <f>'Production Summary'!$N$8</f>
        <v>780</v>
      </c>
      <c r="Q57" s="164">
        <f>'Production Summary'!$M$8</f>
        <v>65</v>
      </c>
      <c r="R57" s="164">
        <v>0</v>
      </c>
      <c r="S57" s="164">
        <f>'Production Summary'!$N$9</f>
        <v>720</v>
      </c>
      <c r="T57" s="164">
        <f>'Production Summary'!$M$9</f>
        <v>60</v>
      </c>
      <c r="U57" s="164">
        <v>0</v>
      </c>
      <c r="V57" s="164">
        <f>'Production Summary'!$N$10</f>
        <v>876</v>
      </c>
      <c r="W57" s="164">
        <f>'Production Summary'!$M$10</f>
        <v>73</v>
      </c>
      <c r="X57" s="164">
        <v>0</v>
      </c>
      <c r="Y57" s="164">
        <f>'Production Summary'!$N$14</f>
        <v>177</v>
      </c>
      <c r="Z57" s="328">
        <f>'Production Summary'!$M$14</f>
        <v>14.75</v>
      </c>
      <c r="AA57" s="164">
        <v>0</v>
      </c>
      <c r="AB57" s="164">
        <f>'Production Summary'!$N$15</f>
        <v>126</v>
      </c>
      <c r="AC57" s="164">
        <f>'Production Summary'!$M$15</f>
        <v>21</v>
      </c>
      <c r="AD57" s="164">
        <v>0</v>
      </c>
      <c r="AE57" s="164">
        <f>'Production Summary'!$N$16</f>
        <v>252</v>
      </c>
      <c r="AF57" s="164">
        <f>'Production Summary'!$M$16</f>
        <v>21</v>
      </c>
      <c r="AG57" s="164">
        <v>0</v>
      </c>
      <c r="AH57" s="164">
        <f>'Production Summary'!$N$18</f>
        <v>1035</v>
      </c>
      <c r="AI57" s="164">
        <f>'Production Summary'!$M$18</f>
        <v>17.25</v>
      </c>
      <c r="AJ57" s="164">
        <v>0</v>
      </c>
      <c r="AK57" s="164">
        <f>'Production Summary'!$N$19</f>
        <v>870</v>
      </c>
      <c r="AL57" s="164">
        <f>'Production Summary'!$M$19</f>
        <v>29</v>
      </c>
      <c r="AM57" s="164">
        <v>0</v>
      </c>
      <c r="AN57" s="164">
        <f>'Production Summary'!$N$20</f>
        <v>864</v>
      </c>
      <c r="AO57" s="164">
        <f>'Production Summary'!$M$20</f>
        <v>72</v>
      </c>
      <c r="AP57" s="164">
        <v>0</v>
      </c>
      <c r="AQ57" s="164">
        <f>'Production Summary'!$N$21</f>
        <v>670</v>
      </c>
      <c r="AR57" s="164">
        <f>'Production Summary'!$M$21</f>
        <v>335</v>
      </c>
      <c r="AS57" s="164">
        <v>0</v>
      </c>
      <c r="AT57" s="386">
        <f>'Production Summary'!$N$22</f>
        <v>375</v>
      </c>
      <c r="AU57" s="164">
        <f>'Production Summary'!$N$23</f>
        <v>1050</v>
      </c>
      <c r="AV57" s="164">
        <f>'Production Summary'!$N$25</f>
        <v>300</v>
      </c>
      <c r="AW57" s="164">
        <f>'Production Summary'!$M$25</f>
        <v>25</v>
      </c>
      <c r="AX57" s="164">
        <v>0</v>
      </c>
      <c r="AY57" s="164">
        <f>'Production Summary'!$N$26</f>
        <v>300</v>
      </c>
      <c r="AZ57" s="164">
        <f>'Production Summary'!$M$26</f>
        <v>25</v>
      </c>
      <c r="BA57" s="164">
        <v>0</v>
      </c>
      <c r="BB57" s="164">
        <f>'Production Summary'!$N$28</f>
        <v>777</v>
      </c>
      <c r="BC57" s="164">
        <f>'Production Summary'!$M$28</f>
        <v>12.95</v>
      </c>
      <c r="BD57" s="164">
        <v>0</v>
      </c>
      <c r="BE57" s="164">
        <f>'Production Summary'!$N$29</f>
        <v>612</v>
      </c>
      <c r="BF57" s="164">
        <f>'Production Summary'!$M$29</f>
        <v>51</v>
      </c>
      <c r="BG57" s="164">
        <v>0</v>
      </c>
      <c r="BH57" s="164">
        <f>'Production Summary'!$N$30</f>
        <v>500</v>
      </c>
      <c r="BI57" s="164">
        <f>'Production Summary'!$M$30</f>
        <v>250</v>
      </c>
      <c r="BJ57" s="164">
        <v>0</v>
      </c>
      <c r="BK57" s="386"/>
      <c r="BL57" s="164">
        <f>'Production Summary'!$N$32</f>
        <v>875</v>
      </c>
      <c r="BM57" s="164">
        <f>'Production Summary'!$N$34</f>
        <v>360.59999999999997</v>
      </c>
      <c r="BN57" s="164">
        <f>'Production Summary'!$M$34</f>
        <v>6.01</v>
      </c>
      <c r="BO57" s="164">
        <v>0</v>
      </c>
      <c r="BP57" s="164">
        <f>'Production Summary'!$N$36</f>
        <v>717</v>
      </c>
      <c r="BQ57" s="164">
        <f>'Production Summary'!$M$36</f>
        <v>11.95</v>
      </c>
      <c r="BR57" s="164">
        <v>0</v>
      </c>
      <c r="BS57" s="164">
        <f>'Production Summary'!$N$37</f>
        <v>210</v>
      </c>
      <c r="BT57" s="164">
        <f>'Production Summary'!$M$37</f>
        <v>21</v>
      </c>
      <c r="BU57" s="164">
        <v>0</v>
      </c>
      <c r="BV57" s="164">
        <f>'Production Summary'!$N$38</f>
        <v>280</v>
      </c>
      <c r="BW57" s="164">
        <f>'Production Summary'!$M$38</f>
        <v>28</v>
      </c>
      <c r="BX57" s="164">
        <v>0</v>
      </c>
      <c r="BY57" s="165">
        <f>'Production Summary'!$N$39</f>
        <v>300.38406247988502</v>
      </c>
      <c r="BZ57" s="164">
        <f>'Production Summary'!$M$39</f>
        <v>30.038406247988501</v>
      </c>
      <c r="CA57" s="164">
        <v>0</v>
      </c>
      <c r="CB57" s="164">
        <f>'Production Summary'!$N$40</f>
        <v>131.30000000000001</v>
      </c>
      <c r="CC57" s="164">
        <f>'Production Summary'!$M$40</f>
        <v>13.13</v>
      </c>
      <c r="CD57" s="164">
        <v>0</v>
      </c>
      <c r="CE57" s="164">
        <f>'Production Summary'!$N$42</f>
        <v>1136.3519999999996</v>
      </c>
      <c r="CF57" s="164">
        <f>'Production Summary'!$M$42</f>
        <v>81.167999999999978</v>
      </c>
      <c r="CG57" s="164">
        <v>0</v>
      </c>
      <c r="CH57" s="164">
        <v>0</v>
      </c>
      <c r="CI57" s="164">
        <f>'Production Summary'!$N$43</f>
        <v>184</v>
      </c>
      <c r="CJ57" s="164">
        <v>0</v>
      </c>
      <c r="CK57" s="164">
        <f>'Production Summary'!$N$44</f>
        <v>355</v>
      </c>
      <c r="CL57" s="164">
        <v>0</v>
      </c>
      <c r="CM57" s="375">
        <f>'Production Summary'!$N$45</f>
        <v>1650</v>
      </c>
      <c r="CN57" s="164">
        <f>'Production Summary'!$N$46</f>
        <v>270</v>
      </c>
      <c r="CO57" s="164">
        <f>'Production Summary'!$N$47</f>
        <v>1350</v>
      </c>
      <c r="CP57" s="166"/>
      <c r="CQ57" s="164">
        <f>'Production Summary'!$N$49</f>
        <v>8004.1580041580037</v>
      </c>
      <c r="CR57" s="164">
        <f>'Production Summary'!$M$49</f>
        <v>66.701316701316699</v>
      </c>
      <c r="CS57" s="164">
        <f>'Production Summary'!$N$50</f>
        <v>13331.600831600828</v>
      </c>
      <c r="CT57" s="164">
        <f>'Production Summary'!$M$50</f>
        <v>148.1288981288981</v>
      </c>
      <c r="CU57" s="164">
        <f>'Production Summary'!$N$51</f>
        <v>12785.862785862784</v>
      </c>
      <c r="CV57" s="164">
        <f>'Production Summary'!$M$51</f>
        <v>355.16285516285512</v>
      </c>
      <c r="CW57" s="164">
        <f>'Production Summary'!$N$52</f>
        <v>12629.937629937627</v>
      </c>
      <c r="CX57" s="164">
        <f>'Production Summary'!$M$52</f>
        <v>701.66320166320156</v>
      </c>
      <c r="CY57" s="164">
        <f>'Production Summary'!$N$53</f>
        <v>12396.049896049895</v>
      </c>
      <c r="CZ57" s="164">
        <f>'Production Summary'!$M$53</f>
        <v>688.66943866943859</v>
      </c>
      <c r="DA57" s="164">
        <f>'Production Summary'!$N$54</f>
        <v>13799.376299376298</v>
      </c>
      <c r="DB57" s="164">
        <f>'Production Summary'!$M$54</f>
        <v>766.63201663201653</v>
      </c>
      <c r="DC57" s="328">
        <f>'Production Summary'!$N$60</f>
        <v>12863.825363825363</v>
      </c>
      <c r="DD57" s="328">
        <f>'Production Summary'!$M$60</f>
        <v>714.65696465696465</v>
      </c>
      <c r="DE57" s="164">
        <f>'Production Summary'!$N$59</f>
        <v>11148.648648648648</v>
      </c>
      <c r="DF57" s="328">
        <f>'Production Summary'!$M$59</f>
        <v>619.36936936936934</v>
      </c>
      <c r="DG57" s="164">
        <f>'Production Summary'!$N$55</f>
        <v>13842.68884268884</v>
      </c>
      <c r="DH57" s="164">
        <f>'Production Summary'!$M$55</f>
        <v>3460.67221067221</v>
      </c>
      <c r="DI57" s="164">
        <f>'Production Summary'!$N$56</f>
        <v>13097.713097713096</v>
      </c>
      <c r="DJ57" s="164">
        <f>'Production Summary'!$M$56</f>
        <v>163.72141372141371</v>
      </c>
      <c r="DK57" s="164">
        <f>'Production Summary'!$N$57</f>
        <v>14189.189189189186</v>
      </c>
      <c r="DL57" s="164">
        <f>'Production Summary'!$M$57</f>
        <v>394.14414414414409</v>
      </c>
      <c r="DM57" s="164">
        <f>'Production Summary'!$N$58</f>
        <v>14017.671517671517</v>
      </c>
      <c r="DN57" s="164">
        <f>'Production Summary'!$M$58</f>
        <v>778.75952875952873</v>
      </c>
      <c r="DO57" s="164">
        <f>'Production Summary'!$N$61</f>
        <v>4500</v>
      </c>
      <c r="DP57" s="328">
        <f>'Production Summary'!$M$61</f>
        <v>750</v>
      </c>
      <c r="DQ57" s="164">
        <v>0</v>
      </c>
      <c r="DR57" s="164">
        <f>'Production Summary'!$N$62</f>
        <v>8900</v>
      </c>
      <c r="DS57" s="164">
        <f>'Production Summary'!$N$70</f>
        <v>300</v>
      </c>
      <c r="DT57" s="328">
        <f>'Production Summary'!$M$70</f>
        <v>25</v>
      </c>
      <c r="DU57" s="164">
        <v>0</v>
      </c>
      <c r="DV57" s="164">
        <f>'Production Summary'!$N$71</f>
        <v>150</v>
      </c>
      <c r="DW57" s="164">
        <v>0</v>
      </c>
      <c r="DX57" s="164">
        <f>'Production Summary'!$N$64</f>
        <v>192</v>
      </c>
      <c r="DY57" s="164">
        <v>0</v>
      </c>
      <c r="DZ57" s="391">
        <f>'Production Summary'!$N$65</f>
        <v>384</v>
      </c>
      <c r="EA57" s="164">
        <v>0</v>
      </c>
      <c r="EB57" s="391">
        <f>'Production Summary'!$N$66</f>
        <v>192</v>
      </c>
      <c r="EC57" s="164">
        <v>0</v>
      </c>
      <c r="ED57" s="164">
        <f>'Production Summary'!$N$67</f>
        <v>96</v>
      </c>
      <c r="EE57" s="164">
        <v>0</v>
      </c>
      <c r="EF57" s="164">
        <f>'Production Summary'!$N$68</f>
        <v>96</v>
      </c>
      <c r="EG57" s="164">
        <v>0</v>
      </c>
      <c r="EH57" s="164">
        <f>'Production Summary'!$N$69</f>
        <v>340</v>
      </c>
      <c r="EI57" s="101"/>
      <c r="EJ57" s="3"/>
      <c r="EK57" s="3"/>
      <c r="ER57" s="64" t="s">
        <v>73</v>
      </c>
      <c r="ES57" s="61" t="str">
        <f t="shared" si="35"/>
        <v/>
      </c>
      <c r="ET57" s="24">
        <f t="shared" si="1"/>
        <v>0</v>
      </c>
    </row>
    <row r="58" spans="1:150" ht="15" customHeight="1">
      <c r="A58" t="b">
        <f>C58=Rajnandgaon!C58</f>
        <v>1</v>
      </c>
      <c r="B58" s="65">
        <f t="shared" si="2"/>
        <v>53</v>
      </c>
      <c r="C58" s="61" t="str">
        <f>IF(Rajnandgaon!C58="","",Rajnandgaon!C58)</f>
        <v/>
      </c>
      <c r="D58" s="164">
        <f>'Production Summary'!$N$4</f>
        <v>666</v>
      </c>
      <c r="E58" s="164">
        <f>'Production Summary'!$M$4</f>
        <v>27.75</v>
      </c>
      <c r="F58" s="164">
        <v>0</v>
      </c>
      <c r="G58" s="164">
        <f>'Production Summary'!$N$5</f>
        <v>666</v>
      </c>
      <c r="H58" s="164">
        <f>'Production Summary'!$M$5</f>
        <v>27.75</v>
      </c>
      <c r="I58" s="164">
        <v>0</v>
      </c>
      <c r="J58" s="164">
        <f>'Production Summary'!$N$6</f>
        <v>200</v>
      </c>
      <c r="K58" s="328">
        <f>'Production Summary'!$M$6</f>
        <v>7.5</v>
      </c>
      <c r="L58" s="164">
        <v>0</v>
      </c>
      <c r="M58" s="365">
        <f>'Production Summary'!$N$7</f>
        <v>612.72</v>
      </c>
      <c r="N58" s="367">
        <f>'Production Summary'!$M$7</f>
        <v>25.53</v>
      </c>
      <c r="O58" s="164">
        <v>0</v>
      </c>
      <c r="P58" s="164">
        <f>'Production Summary'!$N$8</f>
        <v>780</v>
      </c>
      <c r="Q58" s="164">
        <f>'Production Summary'!$M$8</f>
        <v>65</v>
      </c>
      <c r="R58" s="164">
        <v>0</v>
      </c>
      <c r="S58" s="164">
        <f>'Production Summary'!$N$9</f>
        <v>720</v>
      </c>
      <c r="T58" s="164">
        <f>'Production Summary'!$M$9</f>
        <v>60</v>
      </c>
      <c r="U58" s="164">
        <v>0</v>
      </c>
      <c r="V58" s="164">
        <f>'Production Summary'!$N$10</f>
        <v>876</v>
      </c>
      <c r="W58" s="164">
        <f>'Production Summary'!$M$10</f>
        <v>73</v>
      </c>
      <c r="X58" s="164">
        <v>0</v>
      </c>
      <c r="Y58" s="164">
        <f>'Production Summary'!$N$14</f>
        <v>177</v>
      </c>
      <c r="Z58" s="328">
        <f>'Production Summary'!$M$14</f>
        <v>14.75</v>
      </c>
      <c r="AA58" s="164">
        <v>0</v>
      </c>
      <c r="AB58" s="164">
        <f>'Production Summary'!$N$15</f>
        <v>126</v>
      </c>
      <c r="AC58" s="164">
        <f>'Production Summary'!$M$15</f>
        <v>21</v>
      </c>
      <c r="AD58" s="164">
        <v>0</v>
      </c>
      <c r="AE58" s="164">
        <f>'Production Summary'!$N$16</f>
        <v>252</v>
      </c>
      <c r="AF58" s="164">
        <f>'Production Summary'!$M$16</f>
        <v>21</v>
      </c>
      <c r="AG58" s="164">
        <v>0</v>
      </c>
      <c r="AH58" s="164">
        <f>'Production Summary'!$N$18</f>
        <v>1035</v>
      </c>
      <c r="AI58" s="164">
        <f>'Production Summary'!$M$18</f>
        <v>17.25</v>
      </c>
      <c r="AJ58" s="164">
        <v>0</v>
      </c>
      <c r="AK58" s="164">
        <f>'Production Summary'!$N$19</f>
        <v>870</v>
      </c>
      <c r="AL58" s="164">
        <f>'Production Summary'!$M$19</f>
        <v>29</v>
      </c>
      <c r="AM58" s="164">
        <v>0</v>
      </c>
      <c r="AN58" s="164">
        <f>'Production Summary'!$N$20</f>
        <v>864</v>
      </c>
      <c r="AO58" s="164">
        <f>'Production Summary'!$M$20</f>
        <v>72</v>
      </c>
      <c r="AP58" s="164">
        <v>0</v>
      </c>
      <c r="AQ58" s="164">
        <f>'Production Summary'!$N$21</f>
        <v>670</v>
      </c>
      <c r="AR58" s="164">
        <f>'Production Summary'!$M$21</f>
        <v>335</v>
      </c>
      <c r="AS58" s="164">
        <v>0</v>
      </c>
      <c r="AT58" s="386">
        <f>'Production Summary'!$N$22</f>
        <v>375</v>
      </c>
      <c r="AU58" s="164">
        <f>'Production Summary'!$N$23</f>
        <v>1050</v>
      </c>
      <c r="AV58" s="164">
        <f>'Production Summary'!$N$25</f>
        <v>300</v>
      </c>
      <c r="AW58" s="164">
        <f>'Production Summary'!$M$25</f>
        <v>25</v>
      </c>
      <c r="AX58" s="164">
        <v>0</v>
      </c>
      <c r="AY58" s="164">
        <f>'Production Summary'!$N$26</f>
        <v>300</v>
      </c>
      <c r="AZ58" s="164">
        <f>'Production Summary'!$M$26</f>
        <v>25</v>
      </c>
      <c r="BA58" s="164">
        <v>0</v>
      </c>
      <c r="BB58" s="164">
        <f>'Production Summary'!$N$28</f>
        <v>777</v>
      </c>
      <c r="BC58" s="164">
        <f>'Production Summary'!$M$28</f>
        <v>12.95</v>
      </c>
      <c r="BD58" s="164">
        <v>0</v>
      </c>
      <c r="BE58" s="164">
        <f>'Production Summary'!$N$29</f>
        <v>612</v>
      </c>
      <c r="BF58" s="164">
        <f>'Production Summary'!$M$29</f>
        <v>51</v>
      </c>
      <c r="BG58" s="164">
        <v>0</v>
      </c>
      <c r="BH58" s="164">
        <f>'Production Summary'!$N$30</f>
        <v>500</v>
      </c>
      <c r="BI58" s="164">
        <f>'Production Summary'!$M$30</f>
        <v>250</v>
      </c>
      <c r="BJ58" s="164">
        <v>0</v>
      </c>
      <c r="BK58" s="386"/>
      <c r="BL58" s="164">
        <f>'Production Summary'!$N$32</f>
        <v>875</v>
      </c>
      <c r="BM58" s="164">
        <f>'Production Summary'!$N$34</f>
        <v>360.59999999999997</v>
      </c>
      <c r="BN58" s="164">
        <f>'Production Summary'!$M$34</f>
        <v>6.01</v>
      </c>
      <c r="BO58" s="164">
        <v>0</v>
      </c>
      <c r="BP58" s="164">
        <f>'Production Summary'!$N$36</f>
        <v>717</v>
      </c>
      <c r="BQ58" s="164">
        <f>'Production Summary'!$M$36</f>
        <v>11.95</v>
      </c>
      <c r="BR58" s="164">
        <v>0</v>
      </c>
      <c r="BS58" s="164">
        <f>'Production Summary'!$N$37</f>
        <v>210</v>
      </c>
      <c r="BT58" s="164">
        <f>'Production Summary'!$M$37</f>
        <v>21</v>
      </c>
      <c r="BU58" s="164">
        <v>0</v>
      </c>
      <c r="BV58" s="164">
        <f>'Production Summary'!$N$38</f>
        <v>280</v>
      </c>
      <c r="BW58" s="164">
        <f>'Production Summary'!$M$38</f>
        <v>28</v>
      </c>
      <c r="BX58" s="164">
        <v>0</v>
      </c>
      <c r="BY58" s="165">
        <f>'Production Summary'!$N$39</f>
        <v>300.38406247988502</v>
      </c>
      <c r="BZ58" s="164">
        <f>'Production Summary'!$M$39</f>
        <v>30.038406247988501</v>
      </c>
      <c r="CA58" s="164">
        <v>0</v>
      </c>
      <c r="CB58" s="164">
        <f>'Production Summary'!$N$40</f>
        <v>131.30000000000001</v>
      </c>
      <c r="CC58" s="164">
        <f>'Production Summary'!$M$40</f>
        <v>13.13</v>
      </c>
      <c r="CD58" s="164">
        <v>0</v>
      </c>
      <c r="CE58" s="164">
        <f>'Production Summary'!$N$42</f>
        <v>1136.3519999999996</v>
      </c>
      <c r="CF58" s="164">
        <f>'Production Summary'!$M$42</f>
        <v>81.167999999999978</v>
      </c>
      <c r="CG58" s="164">
        <v>0</v>
      </c>
      <c r="CH58" s="164">
        <v>0</v>
      </c>
      <c r="CI58" s="164">
        <f>'Production Summary'!$N$43</f>
        <v>184</v>
      </c>
      <c r="CJ58" s="164">
        <v>0</v>
      </c>
      <c r="CK58" s="164">
        <f>'Production Summary'!$N$44</f>
        <v>355</v>
      </c>
      <c r="CL58" s="164">
        <v>0</v>
      </c>
      <c r="CM58" s="375">
        <f>'Production Summary'!$N$45</f>
        <v>1650</v>
      </c>
      <c r="CN58" s="164">
        <f>'Production Summary'!$N$46</f>
        <v>270</v>
      </c>
      <c r="CO58" s="164">
        <f>'Production Summary'!$N$47</f>
        <v>1350</v>
      </c>
      <c r="CP58" s="166"/>
      <c r="CQ58" s="164">
        <f>'Production Summary'!$N$49</f>
        <v>8004.1580041580037</v>
      </c>
      <c r="CR58" s="164">
        <f>'Production Summary'!$M$49</f>
        <v>66.701316701316699</v>
      </c>
      <c r="CS58" s="164">
        <f>'Production Summary'!$N$50</f>
        <v>13331.600831600828</v>
      </c>
      <c r="CT58" s="164">
        <f>'Production Summary'!$M$50</f>
        <v>148.1288981288981</v>
      </c>
      <c r="CU58" s="164">
        <f>'Production Summary'!$N$51</f>
        <v>12785.862785862784</v>
      </c>
      <c r="CV58" s="164">
        <f>'Production Summary'!$M$51</f>
        <v>355.16285516285512</v>
      </c>
      <c r="CW58" s="164">
        <f>'Production Summary'!$N$52</f>
        <v>12629.937629937627</v>
      </c>
      <c r="CX58" s="164">
        <f>'Production Summary'!$M$52</f>
        <v>701.66320166320156</v>
      </c>
      <c r="CY58" s="164">
        <f>'Production Summary'!$N$53</f>
        <v>12396.049896049895</v>
      </c>
      <c r="CZ58" s="164">
        <f>'Production Summary'!$M$53</f>
        <v>688.66943866943859</v>
      </c>
      <c r="DA58" s="164">
        <f>'Production Summary'!$N$54</f>
        <v>13799.376299376298</v>
      </c>
      <c r="DB58" s="164">
        <f>'Production Summary'!$M$54</f>
        <v>766.63201663201653</v>
      </c>
      <c r="DC58" s="328">
        <f>'Production Summary'!$N$60</f>
        <v>12863.825363825363</v>
      </c>
      <c r="DD58" s="328">
        <f>'Production Summary'!$M$60</f>
        <v>714.65696465696465</v>
      </c>
      <c r="DE58" s="164">
        <f>'Production Summary'!$N$59</f>
        <v>11148.648648648648</v>
      </c>
      <c r="DF58" s="328">
        <f>'Production Summary'!$M$59</f>
        <v>619.36936936936934</v>
      </c>
      <c r="DG58" s="164">
        <f>'Production Summary'!$N$55</f>
        <v>13842.68884268884</v>
      </c>
      <c r="DH58" s="164">
        <f>'Production Summary'!$M$55</f>
        <v>3460.67221067221</v>
      </c>
      <c r="DI58" s="164">
        <f>'Production Summary'!$N$56</f>
        <v>13097.713097713096</v>
      </c>
      <c r="DJ58" s="164">
        <f>'Production Summary'!$M$56</f>
        <v>163.72141372141371</v>
      </c>
      <c r="DK58" s="164">
        <f>'Production Summary'!$N$57</f>
        <v>14189.189189189186</v>
      </c>
      <c r="DL58" s="164">
        <f>'Production Summary'!$M$57</f>
        <v>394.14414414414409</v>
      </c>
      <c r="DM58" s="164">
        <f>'Production Summary'!$N$58</f>
        <v>14017.671517671517</v>
      </c>
      <c r="DN58" s="164">
        <f>'Production Summary'!$M$58</f>
        <v>778.75952875952873</v>
      </c>
      <c r="DO58" s="164">
        <f>'Production Summary'!$N$61</f>
        <v>4500</v>
      </c>
      <c r="DP58" s="328">
        <f>'Production Summary'!$M$61</f>
        <v>750</v>
      </c>
      <c r="DQ58" s="164">
        <v>0</v>
      </c>
      <c r="DR58" s="164">
        <f>'Production Summary'!$N$62</f>
        <v>8900</v>
      </c>
      <c r="DS58" s="164">
        <f>'Production Summary'!$N$70</f>
        <v>300</v>
      </c>
      <c r="DT58" s="328">
        <f>'Production Summary'!$M$70</f>
        <v>25</v>
      </c>
      <c r="DU58" s="164">
        <v>0</v>
      </c>
      <c r="DV58" s="164">
        <f>'Production Summary'!$N$71</f>
        <v>150</v>
      </c>
      <c r="DW58" s="164">
        <v>0</v>
      </c>
      <c r="DX58" s="164">
        <f>'Production Summary'!$N$64</f>
        <v>192</v>
      </c>
      <c r="DY58" s="164">
        <v>0</v>
      </c>
      <c r="DZ58" s="391">
        <f>'Production Summary'!$N$65</f>
        <v>384</v>
      </c>
      <c r="EA58" s="164">
        <v>0</v>
      </c>
      <c r="EB58" s="391">
        <f>'Production Summary'!$N$66</f>
        <v>192</v>
      </c>
      <c r="EC58" s="164">
        <v>0</v>
      </c>
      <c r="ED58" s="164">
        <f>'Production Summary'!$N$67</f>
        <v>96</v>
      </c>
      <c r="EE58" s="164">
        <v>0</v>
      </c>
      <c r="EF58" s="164">
        <f>'Production Summary'!$N$68</f>
        <v>96</v>
      </c>
      <c r="EG58" s="164">
        <v>0</v>
      </c>
      <c r="EH58" s="164">
        <f>'Production Summary'!$N$69</f>
        <v>340</v>
      </c>
      <c r="EI58" s="101"/>
      <c r="EJ58" s="3"/>
      <c r="EK58" s="3"/>
      <c r="ER58" s="64" t="s">
        <v>74</v>
      </c>
      <c r="ES58" s="61" t="str">
        <f t="shared" si="35"/>
        <v/>
      </c>
      <c r="ET58" s="24">
        <f t="shared" si="1"/>
        <v>0</v>
      </c>
    </row>
    <row r="59" spans="1:150" ht="15" customHeight="1">
      <c r="A59" t="b">
        <f>C59=Rajnandgaon!C59</f>
        <v>1</v>
      </c>
      <c r="B59" s="65">
        <f t="shared" si="2"/>
        <v>54</v>
      </c>
      <c r="C59" s="61" t="str">
        <f>IF(Rajnandgaon!C59="","",Rajnandgaon!C59)</f>
        <v/>
      </c>
      <c r="D59" s="164">
        <f>'Production Summary'!$N$4</f>
        <v>666</v>
      </c>
      <c r="E59" s="164">
        <f>'Production Summary'!$M$4</f>
        <v>27.75</v>
      </c>
      <c r="F59" s="164">
        <v>0</v>
      </c>
      <c r="G59" s="164">
        <f>'Production Summary'!$N$5</f>
        <v>666</v>
      </c>
      <c r="H59" s="164">
        <f>'Production Summary'!$M$5</f>
        <v>27.75</v>
      </c>
      <c r="I59" s="164">
        <v>0</v>
      </c>
      <c r="J59" s="164">
        <f>'Production Summary'!$N$6</f>
        <v>200</v>
      </c>
      <c r="K59" s="328">
        <f>'Production Summary'!$M$6</f>
        <v>7.5</v>
      </c>
      <c r="L59" s="164">
        <v>0</v>
      </c>
      <c r="M59" s="365">
        <f>'Production Summary'!$N$7</f>
        <v>612.72</v>
      </c>
      <c r="N59" s="367">
        <f>'Production Summary'!$M$7</f>
        <v>25.53</v>
      </c>
      <c r="O59" s="164">
        <v>0</v>
      </c>
      <c r="P59" s="164">
        <f>'Production Summary'!$N$8</f>
        <v>780</v>
      </c>
      <c r="Q59" s="164">
        <f>'Production Summary'!$M$8</f>
        <v>65</v>
      </c>
      <c r="R59" s="164">
        <v>0</v>
      </c>
      <c r="S59" s="164">
        <f>'Production Summary'!$N$9</f>
        <v>720</v>
      </c>
      <c r="T59" s="164">
        <f>'Production Summary'!$M$9</f>
        <v>60</v>
      </c>
      <c r="U59" s="164">
        <v>0</v>
      </c>
      <c r="V59" s="164">
        <f>'Production Summary'!$N$10</f>
        <v>876</v>
      </c>
      <c r="W59" s="164">
        <f>'Production Summary'!$M$10</f>
        <v>73</v>
      </c>
      <c r="X59" s="164">
        <v>0</v>
      </c>
      <c r="Y59" s="164">
        <f>'Production Summary'!$N$14</f>
        <v>177</v>
      </c>
      <c r="Z59" s="328">
        <f>'Production Summary'!$M$14</f>
        <v>14.75</v>
      </c>
      <c r="AA59" s="164">
        <v>0</v>
      </c>
      <c r="AB59" s="164">
        <f>'Production Summary'!$N$15</f>
        <v>126</v>
      </c>
      <c r="AC59" s="164">
        <f>'Production Summary'!$M$15</f>
        <v>21</v>
      </c>
      <c r="AD59" s="164">
        <v>0</v>
      </c>
      <c r="AE59" s="164">
        <f>'Production Summary'!$N$16</f>
        <v>252</v>
      </c>
      <c r="AF59" s="164">
        <f>'Production Summary'!$M$16</f>
        <v>21</v>
      </c>
      <c r="AG59" s="164">
        <v>0</v>
      </c>
      <c r="AH59" s="164">
        <f>'Production Summary'!$N$18</f>
        <v>1035</v>
      </c>
      <c r="AI59" s="164">
        <f>'Production Summary'!$M$18</f>
        <v>17.25</v>
      </c>
      <c r="AJ59" s="164">
        <v>0</v>
      </c>
      <c r="AK59" s="164">
        <f>'Production Summary'!$N$19</f>
        <v>870</v>
      </c>
      <c r="AL59" s="164">
        <f>'Production Summary'!$M$19</f>
        <v>29</v>
      </c>
      <c r="AM59" s="164">
        <v>0</v>
      </c>
      <c r="AN59" s="164">
        <f>'Production Summary'!$N$20</f>
        <v>864</v>
      </c>
      <c r="AO59" s="164">
        <f>'Production Summary'!$M$20</f>
        <v>72</v>
      </c>
      <c r="AP59" s="164">
        <v>0</v>
      </c>
      <c r="AQ59" s="164">
        <f>'Production Summary'!$N$21</f>
        <v>670</v>
      </c>
      <c r="AR59" s="164">
        <f>'Production Summary'!$M$21</f>
        <v>335</v>
      </c>
      <c r="AS59" s="164">
        <v>0</v>
      </c>
      <c r="AT59" s="386">
        <f>'Production Summary'!$N$22</f>
        <v>375</v>
      </c>
      <c r="AU59" s="164">
        <f>'Production Summary'!$N$23</f>
        <v>1050</v>
      </c>
      <c r="AV59" s="164">
        <f>'Production Summary'!$N$25</f>
        <v>300</v>
      </c>
      <c r="AW59" s="164">
        <f>'Production Summary'!$M$25</f>
        <v>25</v>
      </c>
      <c r="AX59" s="164">
        <v>0</v>
      </c>
      <c r="AY59" s="164">
        <f>'Production Summary'!$N$26</f>
        <v>300</v>
      </c>
      <c r="AZ59" s="164">
        <f>'Production Summary'!$M$26</f>
        <v>25</v>
      </c>
      <c r="BA59" s="164">
        <v>0</v>
      </c>
      <c r="BB59" s="164">
        <f>'Production Summary'!$N$28</f>
        <v>777</v>
      </c>
      <c r="BC59" s="164">
        <f>'Production Summary'!$M$28</f>
        <v>12.95</v>
      </c>
      <c r="BD59" s="164">
        <v>0</v>
      </c>
      <c r="BE59" s="164">
        <f>'Production Summary'!$N$29</f>
        <v>612</v>
      </c>
      <c r="BF59" s="164">
        <f>'Production Summary'!$M$29</f>
        <v>51</v>
      </c>
      <c r="BG59" s="164">
        <v>0</v>
      </c>
      <c r="BH59" s="164">
        <f>'Production Summary'!$N$30</f>
        <v>500</v>
      </c>
      <c r="BI59" s="164">
        <f>'Production Summary'!$M$30</f>
        <v>250</v>
      </c>
      <c r="BJ59" s="164">
        <v>0</v>
      </c>
      <c r="BK59" s="386"/>
      <c r="BL59" s="164">
        <f>'Production Summary'!$N$32</f>
        <v>875</v>
      </c>
      <c r="BM59" s="164">
        <f>'Production Summary'!$N$34</f>
        <v>360.59999999999997</v>
      </c>
      <c r="BN59" s="164">
        <f>'Production Summary'!$M$34</f>
        <v>6.01</v>
      </c>
      <c r="BO59" s="164">
        <v>0</v>
      </c>
      <c r="BP59" s="164">
        <f>'Production Summary'!$N$36</f>
        <v>717</v>
      </c>
      <c r="BQ59" s="164">
        <f>'Production Summary'!$M$36</f>
        <v>11.95</v>
      </c>
      <c r="BR59" s="164">
        <v>0</v>
      </c>
      <c r="BS59" s="164">
        <f>'Production Summary'!$N$37</f>
        <v>210</v>
      </c>
      <c r="BT59" s="164">
        <f>'Production Summary'!$M$37</f>
        <v>21</v>
      </c>
      <c r="BU59" s="164">
        <v>0</v>
      </c>
      <c r="BV59" s="164">
        <f>'Production Summary'!$N$38</f>
        <v>280</v>
      </c>
      <c r="BW59" s="164">
        <f>'Production Summary'!$M$38</f>
        <v>28</v>
      </c>
      <c r="BX59" s="164">
        <v>0</v>
      </c>
      <c r="BY59" s="165">
        <f>'Production Summary'!$N$39</f>
        <v>300.38406247988502</v>
      </c>
      <c r="BZ59" s="164">
        <f>'Production Summary'!$M$39</f>
        <v>30.038406247988501</v>
      </c>
      <c r="CA59" s="164">
        <v>0</v>
      </c>
      <c r="CB59" s="164">
        <f>'Production Summary'!$N$40</f>
        <v>131.30000000000001</v>
      </c>
      <c r="CC59" s="164">
        <f>'Production Summary'!$M$40</f>
        <v>13.13</v>
      </c>
      <c r="CD59" s="164">
        <v>0</v>
      </c>
      <c r="CE59" s="164">
        <f>'Production Summary'!$N$42</f>
        <v>1136.3519999999996</v>
      </c>
      <c r="CF59" s="164">
        <f>'Production Summary'!$M$42</f>
        <v>81.167999999999978</v>
      </c>
      <c r="CG59" s="164">
        <v>0</v>
      </c>
      <c r="CH59" s="164">
        <v>0</v>
      </c>
      <c r="CI59" s="164">
        <f>'Production Summary'!$N$43</f>
        <v>184</v>
      </c>
      <c r="CJ59" s="164">
        <v>0</v>
      </c>
      <c r="CK59" s="164">
        <f>'Production Summary'!$N$44</f>
        <v>355</v>
      </c>
      <c r="CL59" s="164">
        <v>0</v>
      </c>
      <c r="CM59" s="375">
        <f>'Production Summary'!$N$45</f>
        <v>1650</v>
      </c>
      <c r="CN59" s="164">
        <f>'Production Summary'!$N$46</f>
        <v>270</v>
      </c>
      <c r="CO59" s="164">
        <f>'Production Summary'!$N$47</f>
        <v>1350</v>
      </c>
      <c r="CP59" s="166"/>
      <c r="CQ59" s="164">
        <f>'Production Summary'!$N$49</f>
        <v>8004.1580041580037</v>
      </c>
      <c r="CR59" s="164">
        <f>'Production Summary'!$M$49</f>
        <v>66.701316701316699</v>
      </c>
      <c r="CS59" s="164">
        <f>'Production Summary'!$N$50</f>
        <v>13331.600831600828</v>
      </c>
      <c r="CT59" s="164">
        <f>'Production Summary'!$M$50</f>
        <v>148.1288981288981</v>
      </c>
      <c r="CU59" s="164">
        <f>'Production Summary'!$N$51</f>
        <v>12785.862785862784</v>
      </c>
      <c r="CV59" s="164">
        <f>'Production Summary'!$M$51</f>
        <v>355.16285516285512</v>
      </c>
      <c r="CW59" s="164">
        <f>'Production Summary'!$N$52</f>
        <v>12629.937629937627</v>
      </c>
      <c r="CX59" s="164">
        <f>'Production Summary'!$M$52</f>
        <v>701.66320166320156</v>
      </c>
      <c r="CY59" s="164">
        <f>'Production Summary'!$N$53</f>
        <v>12396.049896049895</v>
      </c>
      <c r="CZ59" s="164">
        <f>'Production Summary'!$M$53</f>
        <v>688.66943866943859</v>
      </c>
      <c r="DA59" s="164">
        <f>'Production Summary'!$N$54</f>
        <v>13799.376299376298</v>
      </c>
      <c r="DB59" s="164">
        <f>'Production Summary'!$M$54</f>
        <v>766.63201663201653</v>
      </c>
      <c r="DC59" s="328">
        <f>'Production Summary'!$N$60</f>
        <v>12863.825363825363</v>
      </c>
      <c r="DD59" s="328">
        <f>'Production Summary'!$M$60</f>
        <v>714.65696465696465</v>
      </c>
      <c r="DE59" s="164">
        <f>'Production Summary'!$N$59</f>
        <v>11148.648648648648</v>
      </c>
      <c r="DF59" s="328">
        <f>'Production Summary'!$M$59</f>
        <v>619.36936936936934</v>
      </c>
      <c r="DG59" s="164">
        <f>'Production Summary'!$N$55</f>
        <v>13842.68884268884</v>
      </c>
      <c r="DH59" s="164">
        <f>'Production Summary'!$M$55</f>
        <v>3460.67221067221</v>
      </c>
      <c r="DI59" s="164">
        <f>'Production Summary'!$N$56</f>
        <v>13097.713097713096</v>
      </c>
      <c r="DJ59" s="164">
        <f>'Production Summary'!$M$56</f>
        <v>163.72141372141371</v>
      </c>
      <c r="DK59" s="164">
        <f>'Production Summary'!$N$57</f>
        <v>14189.189189189186</v>
      </c>
      <c r="DL59" s="164">
        <f>'Production Summary'!$M$57</f>
        <v>394.14414414414409</v>
      </c>
      <c r="DM59" s="164">
        <f>'Production Summary'!$N$58</f>
        <v>14017.671517671517</v>
      </c>
      <c r="DN59" s="164">
        <f>'Production Summary'!$M$58</f>
        <v>778.75952875952873</v>
      </c>
      <c r="DO59" s="164">
        <f>'Production Summary'!$N$61</f>
        <v>4500</v>
      </c>
      <c r="DP59" s="328">
        <f>'Production Summary'!$M$61</f>
        <v>750</v>
      </c>
      <c r="DQ59" s="164">
        <v>0</v>
      </c>
      <c r="DR59" s="164">
        <f>'Production Summary'!$N$62</f>
        <v>8900</v>
      </c>
      <c r="DS59" s="164">
        <f>'Production Summary'!$N$70</f>
        <v>300</v>
      </c>
      <c r="DT59" s="328">
        <f>'Production Summary'!$M$70</f>
        <v>25</v>
      </c>
      <c r="DU59" s="164">
        <v>0</v>
      </c>
      <c r="DV59" s="164">
        <f>'Production Summary'!$N$71</f>
        <v>150</v>
      </c>
      <c r="DW59" s="164">
        <v>0</v>
      </c>
      <c r="DX59" s="164">
        <f>'Production Summary'!$N$64</f>
        <v>192</v>
      </c>
      <c r="DY59" s="164">
        <v>0</v>
      </c>
      <c r="DZ59" s="391">
        <f>'Production Summary'!$N$65</f>
        <v>384</v>
      </c>
      <c r="EA59" s="164">
        <v>0</v>
      </c>
      <c r="EB59" s="391">
        <f>'Production Summary'!$N$66</f>
        <v>192</v>
      </c>
      <c r="EC59" s="164">
        <v>0</v>
      </c>
      <c r="ED59" s="164">
        <f>'Production Summary'!$N$67</f>
        <v>96</v>
      </c>
      <c r="EE59" s="164">
        <v>0</v>
      </c>
      <c r="EF59" s="164">
        <f>'Production Summary'!$N$68</f>
        <v>96</v>
      </c>
      <c r="EG59" s="164">
        <v>0</v>
      </c>
      <c r="EH59" s="164">
        <f>'Production Summary'!$N$69</f>
        <v>340</v>
      </c>
      <c r="EI59" s="101"/>
      <c r="EJ59" s="3"/>
      <c r="EK59" s="3"/>
      <c r="ER59" s="64" t="s">
        <v>75</v>
      </c>
      <c r="ES59" s="61" t="str">
        <f t="shared" si="35"/>
        <v/>
      </c>
      <c r="ET59" s="24">
        <f t="shared" si="1"/>
        <v>0</v>
      </c>
    </row>
    <row r="60" spans="1:150" ht="15" customHeight="1">
      <c r="A60" t="b">
        <f>C60=Rajnandgaon!C60</f>
        <v>1</v>
      </c>
      <c r="B60" s="65">
        <f t="shared" si="2"/>
        <v>55</v>
      </c>
      <c r="C60" s="61" t="str">
        <f>IF(Rajnandgaon!C60="","",Rajnandgaon!C60)</f>
        <v/>
      </c>
      <c r="D60" s="164">
        <f>'Production Summary'!$N$4</f>
        <v>666</v>
      </c>
      <c r="E60" s="164">
        <f>'Production Summary'!$M$4</f>
        <v>27.75</v>
      </c>
      <c r="F60" s="164">
        <v>0</v>
      </c>
      <c r="G60" s="164">
        <f>'Production Summary'!$N$5</f>
        <v>666</v>
      </c>
      <c r="H60" s="164">
        <f>'Production Summary'!$M$5</f>
        <v>27.75</v>
      </c>
      <c r="I60" s="164">
        <v>0</v>
      </c>
      <c r="J60" s="164">
        <f>'Production Summary'!$N$6</f>
        <v>200</v>
      </c>
      <c r="K60" s="328">
        <f>'Production Summary'!$M$6</f>
        <v>7.5</v>
      </c>
      <c r="L60" s="164">
        <v>0</v>
      </c>
      <c r="M60" s="365">
        <f>'Production Summary'!$N$7</f>
        <v>612.72</v>
      </c>
      <c r="N60" s="367">
        <f>'Production Summary'!$M$7</f>
        <v>25.53</v>
      </c>
      <c r="O60" s="164">
        <v>0</v>
      </c>
      <c r="P60" s="164">
        <f>'Production Summary'!$N$8</f>
        <v>780</v>
      </c>
      <c r="Q60" s="164">
        <f>'Production Summary'!$M$8</f>
        <v>65</v>
      </c>
      <c r="R60" s="164">
        <v>0</v>
      </c>
      <c r="S60" s="164">
        <f>'Production Summary'!$N$9</f>
        <v>720</v>
      </c>
      <c r="T60" s="164">
        <f>'Production Summary'!$M$9</f>
        <v>60</v>
      </c>
      <c r="U60" s="164">
        <v>0</v>
      </c>
      <c r="V60" s="164">
        <f>'Production Summary'!$N$10</f>
        <v>876</v>
      </c>
      <c r="W60" s="164">
        <f>'Production Summary'!$M$10</f>
        <v>73</v>
      </c>
      <c r="X60" s="164">
        <v>0</v>
      </c>
      <c r="Y60" s="164">
        <f>'Production Summary'!$N$14</f>
        <v>177</v>
      </c>
      <c r="Z60" s="328">
        <f>'Production Summary'!$M$14</f>
        <v>14.75</v>
      </c>
      <c r="AA60" s="164">
        <v>0</v>
      </c>
      <c r="AB60" s="164">
        <f>'Production Summary'!$N$15</f>
        <v>126</v>
      </c>
      <c r="AC60" s="164">
        <f>'Production Summary'!$M$15</f>
        <v>21</v>
      </c>
      <c r="AD60" s="164">
        <v>0</v>
      </c>
      <c r="AE60" s="164">
        <f>'Production Summary'!$N$16</f>
        <v>252</v>
      </c>
      <c r="AF60" s="164">
        <f>'Production Summary'!$M$16</f>
        <v>21</v>
      </c>
      <c r="AG60" s="164">
        <v>0</v>
      </c>
      <c r="AH60" s="164">
        <f>'Production Summary'!$N$18</f>
        <v>1035</v>
      </c>
      <c r="AI60" s="164">
        <f>'Production Summary'!$M$18</f>
        <v>17.25</v>
      </c>
      <c r="AJ60" s="164">
        <v>0</v>
      </c>
      <c r="AK60" s="164">
        <f>'Production Summary'!$N$19</f>
        <v>870</v>
      </c>
      <c r="AL60" s="164">
        <f>'Production Summary'!$M$19</f>
        <v>29</v>
      </c>
      <c r="AM60" s="164">
        <v>0</v>
      </c>
      <c r="AN60" s="164">
        <f>'Production Summary'!$N$20</f>
        <v>864</v>
      </c>
      <c r="AO60" s="164">
        <f>'Production Summary'!$M$20</f>
        <v>72</v>
      </c>
      <c r="AP60" s="164">
        <v>0</v>
      </c>
      <c r="AQ60" s="164">
        <f>'Production Summary'!$N$21</f>
        <v>670</v>
      </c>
      <c r="AR60" s="164">
        <f>'Production Summary'!$M$21</f>
        <v>335</v>
      </c>
      <c r="AS60" s="164">
        <v>0</v>
      </c>
      <c r="AT60" s="386">
        <f>'Production Summary'!$N$22</f>
        <v>375</v>
      </c>
      <c r="AU60" s="164">
        <f>'Production Summary'!$N$23</f>
        <v>1050</v>
      </c>
      <c r="AV60" s="164">
        <f>'Production Summary'!$N$25</f>
        <v>300</v>
      </c>
      <c r="AW60" s="164">
        <f>'Production Summary'!$M$25</f>
        <v>25</v>
      </c>
      <c r="AX60" s="164">
        <v>0</v>
      </c>
      <c r="AY60" s="164">
        <f>'Production Summary'!$N$26</f>
        <v>300</v>
      </c>
      <c r="AZ60" s="164">
        <f>'Production Summary'!$M$26</f>
        <v>25</v>
      </c>
      <c r="BA60" s="164">
        <v>0</v>
      </c>
      <c r="BB60" s="164">
        <f>'Production Summary'!$N$28</f>
        <v>777</v>
      </c>
      <c r="BC60" s="164">
        <f>'Production Summary'!$M$28</f>
        <v>12.95</v>
      </c>
      <c r="BD60" s="164">
        <v>0</v>
      </c>
      <c r="BE60" s="164">
        <f>'Production Summary'!$N$29</f>
        <v>612</v>
      </c>
      <c r="BF60" s="164">
        <f>'Production Summary'!$M$29</f>
        <v>51</v>
      </c>
      <c r="BG60" s="164">
        <v>0</v>
      </c>
      <c r="BH60" s="164">
        <f>'Production Summary'!$N$30</f>
        <v>500</v>
      </c>
      <c r="BI60" s="164">
        <f>'Production Summary'!$M$30</f>
        <v>250</v>
      </c>
      <c r="BJ60" s="164">
        <v>0</v>
      </c>
      <c r="BK60" s="386"/>
      <c r="BL60" s="164">
        <f>'Production Summary'!$N$32</f>
        <v>875</v>
      </c>
      <c r="BM60" s="164">
        <f>'Production Summary'!$N$34</f>
        <v>360.59999999999997</v>
      </c>
      <c r="BN60" s="164">
        <f>'Production Summary'!$M$34</f>
        <v>6.01</v>
      </c>
      <c r="BO60" s="164">
        <v>0</v>
      </c>
      <c r="BP60" s="164">
        <f>'Production Summary'!$N$36</f>
        <v>717</v>
      </c>
      <c r="BQ60" s="164">
        <f>'Production Summary'!$M$36</f>
        <v>11.95</v>
      </c>
      <c r="BR60" s="164">
        <v>0</v>
      </c>
      <c r="BS60" s="164">
        <f>'Production Summary'!$N$37</f>
        <v>210</v>
      </c>
      <c r="BT60" s="164">
        <f>'Production Summary'!$M$37</f>
        <v>21</v>
      </c>
      <c r="BU60" s="164">
        <v>0</v>
      </c>
      <c r="BV60" s="164">
        <f>'Production Summary'!$N$38</f>
        <v>280</v>
      </c>
      <c r="BW60" s="164">
        <f>'Production Summary'!$M$38</f>
        <v>28</v>
      </c>
      <c r="BX60" s="164">
        <v>0</v>
      </c>
      <c r="BY60" s="165">
        <f>'Production Summary'!$N$39</f>
        <v>300.38406247988502</v>
      </c>
      <c r="BZ60" s="164">
        <f>'Production Summary'!$M$39</f>
        <v>30.038406247988501</v>
      </c>
      <c r="CA60" s="164">
        <v>0</v>
      </c>
      <c r="CB60" s="164">
        <f>'Production Summary'!$N$40</f>
        <v>131.30000000000001</v>
      </c>
      <c r="CC60" s="164">
        <f>'Production Summary'!$M$40</f>
        <v>13.13</v>
      </c>
      <c r="CD60" s="164">
        <v>0</v>
      </c>
      <c r="CE60" s="164">
        <f>'Production Summary'!$N$42</f>
        <v>1136.3519999999996</v>
      </c>
      <c r="CF60" s="164">
        <f>'Production Summary'!$M$42</f>
        <v>81.167999999999978</v>
      </c>
      <c r="CG60" s="164">
        <v>0</v>
      </c>
      <c r="CH60" s="164">
        <v>0</v>
      </c>
      <c r="CI60" s="164">
        <f>'Production Summary'!$N$43</f>
        <v>184</v>
      </c>
      <c r="CJ60" s="164">
        <v>0</v>
      </c>
      <c r="CK60" s="164">
        <f>'Production Summary'!$N$44</f>
        <v>355</v>
      </c>
      <c r="CL60" s="164">
        <v>0</v>
      </c>
      <c r="CM60" s="375">
        <f>'Production Summary'!$N$45</f>
        <v>1650</v>
      </c>
      <c r="CN60" s="164">
        <f>'Production Summary'!$N$46</f>
        <v>270</v>
      </c>
      <c r="CO60" s="164">
        <f>'Production Summary'!$N$47</f>
        <v>1350</v>
      </c>
      <c r="CP60" s="166"/>
      <c r="CQ60" s="164">
        <f>'Production Summary'!$N$49</f>
        <v>8004.1580041580037</v>
      </c>
      <c r="CR60" s="164">
        <f>'Production Summary'!$M$49</f>
        <v>66.701316701316699</v>
      </c>
      <c r="CS60" s="164">
        <f>'Production Summary'!$N$50</f>
        <v>13331.600831600828</v>
      </c>
      <c r="CT60" s="164">
        <f>'Production Summary'!$M$50</f>
        <v>148.1288981288981</v>
      </c>
      <c r="CU60" s="164">
        <f>'Production Summary'!$N$51</f>
        <v>12785.862785862784</v>
      </c>
      <c r="CV60" s="164">
        <f>'Production Summary'!$M$51</f>
        <v>355.16285516285512</v>
      </c>
      <c r="CW60" s="164">
        <f>'Production Summary'!$N$52</f>
        <v>12629.937629937627</v>
      </c>
      <c r="CX60" s="164">
        <f>'Production Summary'!$M$52</f>
        <v>701.66320166320156</v>
      </c>
      <c r="CY60" s="164">
        <f>'Production Summary'!$N$53</f>
        <v>12396.049896049895</v>
      </c>
      <c r="CZ60" s="164">
        <f>'Production Summary'!$M$53</f>
        <v>688.66943866943859</v>
      </c>
      <c r="DA60" s="164">
        <f>'Production Summary'!$N$54</f>
        <v>13799.376299376298</v>
      </c>
      <c r="DB60" s="164">
        <f>'Production Summary'!$M$54</f>
        <v>766.63201663201653</v>
      </c>
      <c r="DC60" s="328">
        <f>'Production Summary'!$N$60</f>
        <v>12863.825363825363</v>
      </c>
      <c r="DD60" s="328">
        <f>'Production Summary'!$M$60</f>
        <v>714.65696465696465</v>
      </c>
      <c r="DE60" s="164">
        <f>'Production Summary'!$N$59</f>
        <v>11148.648648648648</v>
      </c>
      <c r="DF60" s="328">
        <f>'Production Summary'!$M$59</f>
        <v>619.36936936936934</v>
      </c>
      <c r="DG60" s="164">
        <f>'Production Summary'!$N$55</f>
        <v>13842.68884268884</v>
      </c>
      <c r="DH60" s="164">
        <f>'Production Summary'!$M$55</f>
        <v>3460.67221067221</v>
      </c>
      <c r="DI60" s="164">
        <f>'Production Summary'!$N$56</f>
        <v>13097.713097713096</v>
      </c>
      <c r="DJ60" s="164">
        <f>'Production Summary'!$M$56</f>
        <v>163.72141372141371</v>
      </c>
      <c r="DK60" s="164">
        <f>'Production Summary'!$N$57</f>
        <v>14189.189189189186</v>
      </c>
      <c r="DL60" s="164">
        <f>'Production Summary'!$M$57</f>
        <v>394.14414414414409</v>
      </c>
      <c r="DM60" s="164">
        <f>'Production Summary'!$N$58</f>
        <v>14017.671517671517</v>
      </c>
      <c r="DN60" s="164">
        <f>'Production Summary'!$M$58</f>
        <v>778.75952875952873</v>
      </c>
      <c r="DO60" s="164">
        <f>'Production Summary'!$N$61</f>
        <v>4500</v>
      </c>
      <c r="DP60" s="328">
        <f>'Production Summary'!$M$61</f>
        <v>750</v>
      </c>
      <c r="DQ60" s="164">
        <v>0</v>
      </c>
      <c r="DR60" s="164">
        <f>'Production Summary'!$N$62</f>
        <v>8900</v>
      </c>
      <c r="DS60" s="164">
        <f>'Production Summary'!$N$70</f>
        <v>300</v>
      </c>
      <c r="DT60" s="328">
        <f>'Production Summary'!$M$70</f>
        <v>25</v>
      </c>
      <c r="DU60" s="164">
        <v>0</v>
      </c>
      <c r="DV60" s="164">
        <f>'Production Summary'!$N$71</f>
        <v>150</v>
      </c>
      <c r="DW60" s="164">
        <v>0</v>
      </c>
      <c r="DX60" s="164">
        <f>'Production Summary'!$N$64</f>
        <v>192</v>
      </c>
      <c r="DY60" s="164">
        <v>0</v>
      </c>
      <c r="DZ60" s="391">
        <f>'Production Summary'!$N$65</f>
        <v>384</v>
      </c>
      <c r="EA60" s="164">
        <v>0</v>
      </c>
      <c r="EB60" s="391">
        <f>'Production Summary'!$N$66</f>
        <v>192</v>
      </c>
      <c r="EC60" s="164">
        <v>0</v>
      </c>
      <c r="ED60" s="164">
        <f>'Production Summary'!$N$67</f>
        <v>96</v>
      </c>
      <c r="EE60" s="164">
        <v>0</v>
      </c>
      <c r="EF60" s="164">
        <f>'Production Summary'!$N$68</f>
        <v>96</v>
      </c>
      <c r="EG60" s="164">
        <v>0</v>
      </c>
      <c r="EH60" s="164">
        <f>'Production Summary'!$N$69</f>
        <v>340</v>
      </c>
      <c r="EI60" s="101"/>
      <c r="EJ60" s="3"/>
      <c r="EK60" s="3"/>
      <c r="ER60" s="64" t="s">
        <v>76</v>
      </c>
      <c r="ES60" s="61" t="str">
        <f t="shared" si="35"/>
        <v/>
      </c>
      <c r="ET60" s="24">
        <f t="shared" si="1"/>
        <v>0</v>
      </c>
    </row>
    <row r="61" spans="1:150" ht="15" customHeight="1">
      <c r="A61" t="b">
        <f>C61=Rajnandgaon!C61</f>
        <v>1</v>
      </c>
      <c r="B61" s="65">
        <f t="shared" si="2"/>
        <v>56</v>
      </c>
      <c r="C61" s="61" t="str">
        <f>IF(Rajnandgaon!C61="","",Rajnandgaon!C61)</f>
        <v/>
      </c>
      <c r="D61" s="164">
        <f>'Production Summary'!$N$4</f>
        <v>666</v>
      </c>
      <c r="E61" s="164">
        <f>'Production Summary'!$M$4</f>
        <v>27.75</v>
      </c>
      <c r="F61" s="164">
        <v>0</v>
      </c>
      <c r="G61" s="164">
        <f>'Production Summary'!$N$5</f>
        <v>666</v>
      </c>
      <c r="H61" s="164">
        <f>'Production Summary'!$M$5</f>
        <v>27.75</v>
      </c>
      <c r="I61" s="164">
        <v>0</v>
      </c>
      <c r="J61" s="164">
        <f>'Production Summary'!$N$6</f>
        <v>200</v>
      </c>
      <c r="K61" s="328">
        <f>'Production Summary'!$M$6</f>
        <v>7.5</v>
      </c>
      <c r="L61" s="164">
        <v>0</v>
      </c>
      <c r="M61" s="365">
        <f>'Production Summary'!$N$7</f>
        <v>612.72</v>
      </c>
      <c r="N61" s="367">
        <f>'Production Summary'!$M$7</f>
        <v>25.53</v>
      </c>
      <c r="O61" s="164">
        <v>0</v>
      </c>
      <c r="P61" s="164">
        <f>'Production Summary'!$N$8</f>
        <v>780</v>
      </c>
      <c r="Q61" s="164">
        <f>'Production Summary'!$M$8</f>
        <v>65</v>
      </c>
      <c r="R61" s="164">
        <v>0</v>
      </c>
      <c r="S61" s="164">
        <f>'Production Summary'!$N$9</f>
        <v>720</v>
      </c>
      <c r="T61" s="164">
        <f>'Production Summary'!$M$9</f>
        <v>60</v>
      </c>
      <c r="U61" s="164">
        <v>0</v>
      </c>
      <c r="V61" s="164">
        <f>'Production Summary'!$N$10</f>
        <v>876</v>
      </c>
      <c r="W61" s="164">
        <f>'Production Summary'!$M$10</f>
        <v>73</v>
      </c>
      <c r="X61" s="164">
        <v>0</v>
      </c>
      <c r="Y61" s="164">
        <f>'Production Summary'!$N$14</f>
        <v>177</v>
      </c>
      <c r="Z61" s="328">
        <f>'Production Summary'!$M$14</f>
        <v>14.75</v>
      </c>
      <c r="AA61" s="164">
        <v>0</v>
      </c>
      <c r="AB61" s="164">
        <f>'Production Summary'!$N$15</f>
        <v>126</v>
      </c>
      <c r="AC61" s="164">
        <f>'Production Summary'!$M$15</f>
        <v>21</v>
      </c>
      <c r="AD61" s="164">
        <v>0</v>
      </c>
      <c r="AE61" s="164">
        <f>'Production Summary'!$N$16</f>
        <v>252</v>
      </c>
      <c r="AF61" s="164">
        <f>'Production Summary'!$M$16</f>
        <v>21</v>
      </c>
      <c r="AG61" s="164">
        <v>0</v>
      </c>
      <c r="AH61" s="164">
        <f>'Production Summary'!$N$18</f>
        <v>1035</v>
      </c>
      <c r="AI61" s="164">
        <f>'Production Summary'!$M$18</f>
        <v>17.25</v>
      </c>
      <c r="AJ61" s="164">
        <v>0</v>
      </c>
      <c r="AK61" s="164">
        <f>'Production Summary'!$N$19</f>
        <v>870</v>
      </c>
      <c r="AL61" s="164">
        <f>'Production Summary'!$M$19</f>
        <v>29</v>
      </c>
      <c r="AM61" s="164">
        <v>0</v>
      </c>
      <c r="AN61" s="164">
        <f>'Production Summary'!$N$20</f>
        <v>864</v>
      </c>
      <c r="AO61" s="164">
        <f>'Production Summary'!$M$20</f>
        <v>72</v>
      </c>
      <c r="AP61" s="164">
        <v>0</v>
      </c>
      <c r="AQ61" s="164">
        <f>'Production Summary'!$N$21</f>
        <v>670</v>
      </c>
      <c r="AR61" s="164">
        <f>'Production Summary'!$M$21</f>
        <v>335</v>
      </c>
      <c r="AS61" s="164">
        <v>0</v>
      </c>
      <c r="AT61" s="386">
        <f>'Production Summary'!$N$22</f>
        <v>375</v>
      </c>
      <c r="AU61" s="164">
        <f>'Production Summary'!$N$23</f>
        <v>1050</v>
      </c>
      <c r="AV61" s="164">
        <f>'Production Summary'!$N$25</f>
        <v>300</v>
      </c>
      <c r="AW61" s="164">
        <f>'Production Summary'!$M$25</f>
        <v>25</v>
      </c>
      <c r="AX61" s="164">
        <v>0</v>
      </c>
      <c r="AY61" s="164">
        <f>'Production Summary'!$N$26</f>
        <v>300</v>
      </c>
      <c r="AZ61" s="164">
        <f>'Production Summary'!$M$26</f>
        <v>25</v>
      </c>
      <c r="BA61" s="164">
        <v>0</v>
      </c>
      <c r="BB61" s="164">
        <f>'Production Summary'!$N$28</f>
        <v>777</v>
      </c>
      <c r="BC61" s="164">
        <f>'Production Summary'!$M$28</f>
        <v>12.95</v>
      </c>
      <c r="BD61" s="164">
        <v>0</v>
      </c>
      <c r="BE61" s="164">
        <f>'Production Summary'!$N$29</f>
        <v>612</v>
      </c>
      <c r="BF61" s="164">
        <f>'Production Summary'!$M$29</f>
        <v>51</v>
      </c>
      <c r="BG61" s="164">
        <v>0</v>
      </c>
      <c r="BH61" s="164">
        <f>'Production Summary'!$N$30</f>
        <v>500</v>
      </c>
      <c r="BI61" s="164">
        <f>'Production Summary'!$M$30</f>
        <v>250</v>
      </c>
      <c r="BJ61" s="164">
        <v>0</v>
      </c>
      <c r="BK61" s="386"/>
      <c r="BL61" s="164">
        <f>'Production Summary'!$N$32</f>
        <v>875</v>
      </c>
      <c r="BM61" s="164">
        <f>'Production Summary'!$N$34</f>
        <v>360.59999999999997</v>
      </c>
      <c r="BN61" s="164">
        <f>'Production Summary'!$M$34</f>
        <v>6.01</v>
      </c>
      <c r="BO61" s="164">
        <v>0</v>
      </c>
      <c r="BP61" s="164">
        <f>'Production Summary'!$N$36</f>
        <v>717</v>
      </c>
      <c r="BQ61" s="164">
        <f>'Production Summary'!$M$36</f>
        <v>11.95</v>
      </c>
      <c r="BR61" s="164">
        <v>0</v>
      </c>
      <c r="BS61" s="164">
        <f>'Production Summary'!$N$37</f>
        <v>210</v>
      </c>
      <c r="BT61" s="164">
        <f>'Production Summary'!$M$37</f>
        <v>21</v>
      </c>
      <c r="BU61" s="164">
        <v>0</v>
      </c>
      <c r="BV61" s="164">
        <f>'Production Summary'!$N$38</f>
        <v>280</v>
      </c>
      <c r="BW61" s="164">
        <f>'Production Summary'!$M$38</f>
        <v>28</v>
      </c>
      <c r="BX61" s="164">
        <v>0</v>
      </c>
      <c r="BY61" s="165">
        <f>'Production Summary'!$N$39</f>
        <v>300.38406247988502</v>
      </c>
      <c r="BZ61" s="164">
        <f>'Production Summary'!$M$39</f>
        <v>30.038406247988501</v>
      </c>
      <c r="CA61" s="164">
        <v>0</v>
      </c>
      <c r="CB61" s="164">
        <f>'Production Summary'!$N$40</f>
        <v>131.30000000000001</v>
      </c>
      <c r="CC61" s="164">
        <f>'Production Summary'!$M$40</f>
        <v>13.13</v>
      </c>
      <c r="CD61" s="164">
        <v>0</v>
      </c>
      <c r="CE61" s="164">
        <f>'Production Summary'!$N$42</f>
        <v>1136.3519999999996</v>
      </c>
      <c r="CF61" s="164">
        <f>'Production Summary'!$M$42</f>
        <v>81.167999999999978</v>
      </c>
      <c r="CG61" s="164">
        <v>0</v>
      </c>
      <c r="CH61" s="164">
        <v>0</v>
      </c>
      <c r="CI61" s="164">
        <f>'Production Summary'!$N$43</f>
        <v>184</v>
      </c>
      <c r="CJ61" s="164">
        <v>0</v>
      </c>
      <c r="CK61" s="164">
        <f>'Production Summary'!$N$44</f>
        <v>355</v>
      </c>
      <c r="CL61" s="164">
        <v>0</v>
      </c>
      <c r="CM61" s="375">
        <f>'Production Summary'!$N$45</f>
        <v>1650</v>
      </c>
      <c r="CN61" s="164">
        <f>'Production Summary'!$N$46</f>
        <v>270</v>
      </c>
      <c r="CO61" s="164">
        <f>'Production Summary'!$N$47</f>
        <v>1350</v>
      </c>
      <c r="CP61" s="166"/>
      <c r="CQ61" s="164">
        <f>'Production Summary'!$N$49</f>
        <v>8004.1580041580037</v>
      </c>
      <c r="CR61" s="164">
        <f>'Production Summary'!$M$49</f>
        <v>66.701316701316699</v>
      </c>
      <c r="CS61" s="164">
        <f>'Production Summary'!$N$50</f>
        <v>13331.600831600828</v>
      </c>
      <c r="CT61" s="164">
        <f>'Production Summary'!$M$50</f>
        <v>148.1288981288981</v>
      </c>
      <c r="CU61" s="164">
        <f>'Production Summary'!$N$51</f>
        <v>12785.862785862784</v>
      </c>
      <c r="CV61" s="164">
        <f>'Production Summary'!$M$51</f>
        <v>355.16285516285512</v>
      </c>
      <c r="CW61" s="164">
        <f>'Production Summary'!$N$52</f>
        <v>12629.937629937627</v>
      </c>
      <c r="CX61" s="164">
        <f>'Production Summary'!$M$52</f>
        <v>701.66320166320156</v>
      </c>
      <c r="CY61" s="164">
        <f>'Production Summary'!$N$53</f>
        <v>12396.049896049895</v>
      </c>
      <c r="CZ61" s="164">
        <f>'Production Summary'!$M$53</f>
        <v>688.66943866943859</v>
      </c>
      <c r="DA61" s="164">
        <f>'Production Summary'!$N$54</f>
        <v>13799.376299376298</v>
      </c>
      <c r="DB61" s="164">
        <f>'Production Summary'!$M$54</f>
        <v>766.63201663201653</v>
      </c>
      <c r="DC61" s="328">
        <f>'Production Summary'!$N$60</f>
        <v>12863.825363825363</v>
      </c>
      <c r="DD61" s="328">
        <f>'Production Summary'!$M$60</f>
        <v>714.65696465696465</v>
      </c>
      <c r="DE61" s="164">
        <f>'Production Summary'!$N$59</f>
        <v>11148.648648648648</v>
      </c>
      <c r="DF61" s="328">
        <f>'Production Summary'!$M$59</f>
        <v>619.36936936936934</v>
      </c>
      <c r="DG61" s="164">
        <f>'Production Summary'!$N$55</f>
        <v>13842.68884268884</v>
      </c>
      <c r="DH61" s="164">
        <f>'Production Summary'!$M$55</f>
        <v>3460.67221067221</v>
      </c>
      <c r="DI61" s="164">
        <f>'Production Summary'!$N$56</f>
        <v>13097.713097713096</v>
      </c>
      <c r="DJ61" s="164">
        <f>'Production Summary'!$M$56</f>
        <v>163.72141372141371</v>
      </c>
      <c r="DK61" s="164">
        <f>'Production Summary'!$N$57</f>
        <v>14189.189189189186</v>
      </c>
      <c r="DL61" s="164">
        <f>'Production Summary'!$M$57</f>
        <v>394.14414414414409</v>
      </c>
      <c r="DM61" s="164">
        <f>'Production Summary'!$N$58</f>
        <v>14017.671517671517</v>
      </c>
      <c r="DN61" s="164">
        <f>'Production Summary'!$M$58</f>
        <v>778.75952875952873</v>
      </c>
      <c r="DO61" s="164">
        <f>'Production Summary'!$N$61</f>
        <v>4500</v>
      </c>
      <c r="DP61" s="328">
        <f>'Production Summary'!$M$61</f>
        <v>750</v>
      </c>
      <c r="DQ61" s="164">
        <v>0</v>
      </c>
      <c r="DR61" s="164">
        <f>'Production Summary'!$N$62</f>
        <v>8900</v>
      </c>
      <c r="DS61" s="164">
        <f>'Production Summary'!$N$70</f>
        <v>300</v>
      </c>
      <c r="DT61" s="328">
        <f>'Production Summary'!$M$70</f>
        <v>25</v>
      </c>
      <c r="DU61" s="164">
        <v>0</v>
      </c>
      <c r="DV61" s="164">
        <f>'Production Summary'!$N$71</f>
        <v>150</v>
      </c>
      <c r="DW61" s="164">
        <v>0</v>
      </c>
      <c r="DX61" s="164">
        <f>'Production Summary'!$N$64</f>
        <v>192</v>
      </c>
      <c r="DY61" s="164">
        <v>0</v>
      </c>
      <c r="DZ61" s="391">
        <f>'Production Summary'!$N$65</f>
        <v>384</v>
      </c>
      <c r="EA61" s="164">
        <v>0</v>
      </c>
      <c r="EB61" s="391">
        <f>'Production Summary'!$N$66</f>
        <v>192</v>
      </c>
      <c r="EC61" s="164">
        <v>0</v>
      </c>
      <c r="ED61" s="164">
        <f>'Production Summary'!$N$67</f>
        <v>96</v>
      </c>
      <c r="EE61" s="164">
        <v>0</v>
      </c>
      <c r="EF61" s="164">
        <f>'Production Summary'!$N$68</f>
        <v>96</v>
      </c>
      <c r="EG61" s="164">
        <v>0</v>
      </c>
      <c r="EH61" s="164">
        <f>'Production Summary'!$N$69</f>
        <v>340</v>
      </c>
      <c r="EI61" s="101"/>
      <c r="EJ61" s="3"/>
      <c r="EK61" s="3"/>
      <c r="ER61" s="64" t="s">
        <v>77</v>
      </c>
      <c r="ES61" s="61" t="str">
        <f t="shared" si="35"/>
        <v/>
      </c>
      <c r="ET61" s="24">
        <f t="shared" si="1"/>
        <v>0</v>
      </c>
    </row>
    <row r="62" spans="1:150" ht="15" customHeight="1">
      <c r="A62" t="b">
        <f>C62=Rajnandgaon!C62</f>
        <v>1</v>
      </c>
      <c r="B62" s="65">
        <f t="shared" si="2"/>
        <v>57</v>
      </c>
      <c r="C62" s="61" t="str">
        <f>IF(Rajnandgaon!C62="","",Rajnandgaon!C62)</f>
        <v/>
      </c>
      <c r="D62" s="164">
        <f>'Production Summary'!$N$4</f>
        <v>666</v>
      </c>
      <c r="E62" s="164">
        <f>'Production Summary'!$M$4</f>
        <v>27.75</v>
      </c>
      <c r="F62" s="164">
        <v>0</v>
      </c>
      <c r="G62" s="164">
        <f>'Production Summary'!$N$5</f>
        <v>666</v>
      </c>
      <c r="H62" s="164">
        <f>'Production Summary'!$M$5</f>
        <v>27.75</v>
      </c>
      <c r="I62" s="164">
        <v>0</v>
      </c>
      <c r="J62" s="164">
        <f>'Production Summary'!$N$6</f>
        <v>200</v>
      </c>
      <c r="K62" s="328">
        <f>'Production Summary'!$M$6</f>
        <v>7.5</v>
      </c>
      <c r="L62" s="164">
        <v>0</v>
      </c>
      <c r="M62" s="365">
        <f>'Production Summary'!$N$7</f>
        <v>612.72</v>
      </c>
      <c r="N62" s="367">
        <f>'Production Summary'!$M$7</f>
        <v>25.53</v>
      </c>
      <c r="O62" s="164">
        <v>0</v>
      </c>
      <c r="P62" s="164">
        <f>'Production Summary'!$N$8</f>
        <v>780</v>
      </c>
      <c r="Q62" s="164">
        <f>'Production Summary'!$M$8</f>
        <v>65</v>
      </c>
      <c r="R62" s="164">
        <v>0</v>
      </c>
      <c r="S62" s="164">
        <f>'Production Summary'!$N$9</f>
        <v>720</v>
      </c>
      <c r="T62" s="164">
        <f>'Production Summary'!$M$9</f>
        <v>60</v>
      </c>
      <c r="U62" s="164">
        <v>0</v>
      </c>
      <c r="V62" s="164">
        <f>'Production Summary'!$N$10</f>
        <v>876</v>
      </c>
      <c r="W62" s="164">
        <f>'Production Summary'!$M$10</f>
        <v>73</v>
      </c>
      <c r="X62" s="164">
        <v>0</v>
      </c>
      <c r="Y62" s="164">
        <f>'Production Summary'!$N$14</f>
        <v>177</v>
      </c>
      <c r="Z62" s="328">
        <f>'Production Summary'!$M$14</f>
        <v>14.75</v>
      </c>
      <c r="AA62" s="164">
        <v>0</v>
      </c>
      <c r="AB62" s="164">
        <f>'Production Summary'!$N$15</f>
        <v>126</v>
      </c>
      <c r="AC62" s="164">
        <f>'Production Summary'!$M$15</f>
        <v>21</v>
      </c>
      <c r="AD62" s="164">
        <v>0</v>
      </c>
      <c r="AE62" s="164">
        <f>'Production Summary'!$N$16</f>
        <v>252</v>
      </c>
      <c r="AF62" s="164">
        <f>'Production Summary'!$M$16</f>
        <v>21</v>
      </c>
      <c r="AG62" s="164">
        <v>0</v>
      </c>
      <c r="AH62" s="164">
        <f>'Production Summary'!$N$18</f>
        <v>1035</v>
      </c>
      <c r="AI62" s="164">
        <f>'Production Summary'!$M$18</f>
        <v>17.25</v>
      </c>
      <c r="AJ62" s="164">
        <v>0</v>
      </c>
      <c r="AK62" s="164">
        <f>'Production Summary'!$N$19</f>
        <v>870</v>
      </c>
      <c r="AL62" s="164">
        <f>'Production Summary'!$M$19</f>
        <v>29</v>
      </c>
      <c r="AM62" s="164">
        <v>0</v>
      </c>
      <c r="AN62" s="164">
        <f>'Production Summary'!$N$20</f>
        <v>864</v>
      </c>
      <c r="AO62" s="164">
        <f>'Production Summary'!$M$20</f>
        <v>72</v>
      </c>
      <c r="AP62" s="164">
        <v>0</v>
      </c>
      <c r="AQ62" s="164">
        <f>'Production Summary'!$N$21</f>
        <v>670</v>
      </c>
      <c r="AR62" s="164">
        <f>'Production Summary'!$M$21</f>
        <v>335</v>
      </c>
      <c r="AS62" s="164">
        <v>0</v>
      </c>
      <c r="AT62" s="386">
        <f>'Production Summary'!$N$22</f>
        <v>375</v>
      </c>
      <c r="AU62" s="164">
        <f>'Production Summary'!$N$23</f>
        <v>1050</v>
      </c>
      <c r="AV62" s="164">
        <f>'Production Summary'!$N$25</f>
        <v>300</v>
      </c>
      <c r="AW62" s="164">
        <f>'Production Summary'!$M$25</f>
        <v>25</v>
      </c>
      <c r="AX62" s="164">
        <v>0</v>
      </c>
      <c r="AY62" s="164">
        <f>'Production Summary'!$N$26</f>
        <v>300</v>
      </c>
      <c r="AZ62" s="164">
        <f>'Production Summary'!$M$26</f>
        <v>25</v>
      </c>
      <c r="BA62" s="164">
        <v>0</v>
      </c>
      <c r="BB62" s="164">
        <f>'Production Summary'!$N$28</f>
        <v>777</v>
      </c>
      <c r="BC62" s="164">
        <f>'Production Summary'!$M$28</f>
        <v>12.95</v>
      </c>
      <c r="BD62" s="164">
        <v>0</v>
      </c>
      <c r="BE62" s="164">
        <f>'Production Summary'!$N$29</f>
        <v>612</v>
      </c>
      <c r="BF62" s="164">
        <f>'Production Summary'!$M$29</f>
        <v>51</v>
      </c>
      <c r="BG62" s="164">
        <v>0</v>
      </c>
      <c r="BH62" s="164">
        <f>'Production Summary'!$N$30</f>
        <v>500</v>
      </c>
      <c r="BI62" s="164">
        <f>'Production Summary'!$M$30</f>
        <v>250</v>
      </c>
      <c r="BJ62" s="164">
        <v>0</v>
      </c>
      <c r="BK62" s="386"/>
      <c r="BL62" s="164">
        <f>'Production Summary'!$N$32</f>
        <v>875</v>
      </c>
      <c r="BM62" s="164">
        <f>'Production Summary'!$N$34</f>
        <v>360.59999999999997</v>
      </c>
      <c r="BN62" s="164">
        <f>'Production Summary'!$M$34</f>
        <v>6.01</v>
      </c>
      <c r="BO62" s="164">
        <v>0</v>
      </c>
      <c r="BP62" s="164">
        <f>'Production Summary'!$N$36</f>
        <v>717</v>
      </c>
      <c r="BQ62" s="164">
        <f>'Production Summary'!$M$36</f>
        <v>11.95</v>
      </c>
      <c r="BR62" s="164">
        <v>0</v>
      </c>
      <c r="BS62" s="164">
        <f>'Production Summary'!$N$37</f>
        <v>210</v>
      </c>
      <c r="BT62" s="164">
        <f>'Production Summary'!$M$37</f>
        <v>21</v>
      </c>
      <c r="BU62" s="164">
        <v>0</v>
      </c>
      <c r="BV62" s="164">
        <f>'Production Summary'!$N$38</f>
        <v>280</v>
      </c>
      <c r="BW62" s="164">
        <f>'Production Summary'!$M$38</f>
        <v>28</v>
      </c>
      <c r="BX62" s="164">
        <v>0</v>
      </c>
      <c r="BY62" s="165">
        <f>'Production Summary'!$N$39</f>
        <v>300.38406247988502</v>
      </c>
      <c r="BZ62" s="164">
        <f>'Production Summary'!$M$39</f>
        <v>30.038406247988501</v>
      </c>
      <c r="CA62" s="164">
        <v>0</v>
      </c>
      <c r="CB62" s="164">
        <f>'Production Summary'!$N$40</f>
        <v>131.30000000000001</v>
      </c>
      <c r="CC62" s="164">
        <f>'Production Summary'!$M$40</f>
        <v>13.13</v>
      </c>
      <c r="CD62" s="164">
        <v>0</v>
      </c>
      <c r="CE62" s="164">
        <f>'Production Summary'!$N$42</f>
        <v>1136.3519999999996</v>
      </c>
      <c r="CF62" s="164">
        <f>'Production Summary'!$M$42</f>
        <v>81.167999999999978</v>
      </c>
      <c r="CG62" s="164">
        <v>0</v>
      </c>
      <c r="CH62" s="164">
        <v>0</v>
      </c>
      <c r="CI62" s="164">
        <f>'Production Summary'!$N$43</f>
        <v>184</v>
      </c>
      <c r="CJ62" s="164">
        <v>0</v>
      </c>
      <c r="CK62" s="164">
        <f>'Production Summary'!$N$44</f>
        <v>355</v>
      </c>
      <c r="CL62" s="164">
        <v>0</v>
      </c>
      <c r="CM62" s="375">
        <f>'Production Summary'!$N$45</f>
        <v>1650</v>
      </c>
      <c r="CN62" s="164">
        <f>'Production Summary'!$N$46</f>
        <v>270</v>
      </c>
      <c r="CO62" s="164">
        <f>'Production Summary'!$N$47</f>
        <v>1350</v>
      </c>
      <c r="CP62" s="166"/>
      <c r="CQ62" s="164">
        <f>'Production Summary'!$N$49</f>
        <v>8004.1580041580037</v>
      </c>
      <c r="CR62" s="164">
        <f>'Production Summary'!$M$49</f>
        <v>66.701316701316699</v>
      </c>
      <c r="CS62" s="164">
        <f>'Production Summary'!$N$50</f>
        <v>13331.600831600828</v>
      </c>
      <c r="CT62" s="164">
        <f>'Production Summary'!$M$50</f>
        <v>148.1288981288981</v>
      </c>
      <c r="CU62" s="164">
        <f>'Production Summary'!$N$51</f>
        <v>12785.862785862784</v>
      </c>
      <c r="CV62" s="164">
        <f>'Production Summary'!$M$51</f>
        <v>355.16285516285512</v>
      </c>
      <c r="CW62" s="164">
        <f>'Production Summary'!$N$52</f>
        <v>12629.937629937627</v>
      </c>
      <c r="CX62" s="164">
        <f>'Production Summary'!$M$52</f>
        <v>701.66320166320156</v>
      </c>
      <c r="CY62" s="164">
        <f>'Production Summary'!$N$53</f>
        <v>12396.049896049895</v>
      </c>
      <c r="CZ62" s="164">
        <f>'Production Summary'!$M$53</f>
        <v>688.66943866943859</v>
      </c>
      <c r="DA62" s="164">
        <f>'Production Summary'!$N$54</f>
        <v>13799.376299376298</v>
      </c>
      <c r="DB62" s="164">
        <f>'Production Summary'!$M$54</f>
        <v>766.63201663201653</v>
      </c>
      <c r="DC62" s="328">
        <f>'Production Summary'!$N$60</f>
        <v>12863.825363825363</v>
      </c>
      <c r="DD62" s="328">
        <f>'Production Summary'!$M$60</f>
        <v>714.65696465696465</v>
      </c>
      <c r="DE62" s="164">
        <f>'Production Summary'!$N$59</f>
        <v>11148.648648648648</v>
      </c>
      <c r="DF62" s="328">
        <f>'Production Summary'!$M$59</f>
        <v>619.36936936936934</v>
      </c>
      <c r="DG62" s="164">
        <f>'Production Summary'!$N$55</f>
        <v>13842.68884268884</v>
      </c>
      <c r="DH62" s="164">
        <f>'Production Summary'!$M$55</f>
        <v>3460.67221067221</v>
      </c>
      <c r="DI62" s="164">
        <f>'Production Summary'!$N$56</f>
        <v>13097.713097713096</v>
      </c>
      <c r="DJ62" s="164">
        <f>'Production Summary'!$M$56</f>
        <v>163.72141372141371</v>
      </c>
      <c r="DK62" s="164">
        <f>'Production Summary'!$N$57</f>
        <v>14189.189189189186</v>
      </c>
      <c r="DL62" s="164">
        <f>'Production Summary'!$M$57</f>
        <v>394.14414414414409</v>
      </c>
      <c r="DM62" s="164">
        <f>'Production Summary'!$N$58</f>
        <v>14017.671517671517</v>
      </c>
      <c r="DN62" s="164">
        <f>'Production Summary'!$M$58</f>
        <v>778.75952875952873</v>
      </c>
      <c r="DO62" s="164">
        <f>'Production Summary'!$N$61</f>
        <v>4500</v>
      </c>
      <c r="DP62" s="328">
        <f>'Production Summary'!$M$61</f>
        <v>750</v>
      </c>
      <c r="DQ62" s="164">
        <v>0</v>
      </c>
      <c r="DR62" s="164">
        <f>'Production Summary'!$N$62</f>
        <v>8900</v>
      </c>
      <c r="DS62" s="164">
        <f>'Production Summary'!$N$70</f>
        <v>300</v>
      </c>
      <c r="DT62" s="328">
        <f>'Production Summary'!$M$70</f>
        <v>25</v>
      </c>
      <c r="DU62" s="164">
        <v>0</v>
      </c>
      <c r="DV62" s="164">
        <f>'Production Summary'!$N$71</f>
        <v>150</v>
      </c>
      <c r="DW62" s="164">
        <v>0</v>
      </c>
      <c r="DX62" s="164">
        <f>'Production Summary'!$N$64</f>
        <v>192</v>
      </c>
      <c r="DY62" s="164">
        <v>0</v>
      </c>
      <c r="DZ62" s="391">
        <f>'Production Summary'!$N$65</f>
        <v>384</v>
      </c>
      <c r="EA62" s="164">
        <v>0</v>
      </c>
      <c r="EB62" s="391">
        <f>'Production Summary'!$N$66</f>
        <v>192</v>
      </c>
      <c r="EC62" s="164">
        <v>0</v>
      </c>
      <c r="ED62" s="164">
        <f>'Production Summary'!$N$67</f>
        <v>96</v>
      </c>
      <c r="EE62" s="164">
        <v>0</v>
      </c>
      <c r="EF62" s="164">
        <f>'Production Summary'!$N$68</f>
        <v>96</v>
      </c>
      <c r="EG62" s="164">
        <v>0</v>
      </c>
      <c r="EH62" s="164">
        <f>'Production Summary'!$N$69</f>
        <v>340</v>
      </c>
      <c r="EI62" s="101"/>
      <c r="EJ62" s="3"/>
      <c r="EK62" s="3"/>
      <c r="ER62" s="64" t="s">
        <v>78</v>
      </c>
      <c r="ES62" s="61" t="str">
        <f t="shared" si="35"/>
        <v/>
      </c>
      <c r="ET62" s="24">
        <f t="shared" si="1"/>
        <v>0</v>
      </c>
    </row>
    <row r="63" spans="1:150" ht="15" customHeight="1">
      <c r="A63" t="b">
        <f>C63=Rajnandgaon!C63</f>
        <v>1</v>
      </c>
      <c r="B63" s="65">
        <f t="shared" si="2"/>
        <v>58</v>
      </c>
      <c r="C63" s="61" t="str">
        <f>IF(Rajnandgaon!C63="","",Rajnandgaon!C63)</f>
        <v/>
      </c>
      <c r="D63" s="164">
        <f>'Production Summary'!$N$4</f>
        <v>666</v>
      </c>
      <c r="E63" s="164">
        <f>'Production Summary'!$M$4</f>
        <v>27.75</v>
      </c>
      <c r="F63" s="164">
        <v>0</v>
      </c>
      <c r="G63" s="164">
        <f>'Production Summary'!$N$5</f>
        <v>666</v>
      </c>
      <c r="H63" s="164">
        <f>'Production Summary'!$M$5</f>
        <v>27.75</v>
      </c>
      <c r="I63" s="164">
        <v>0</v>
      </c>
      <c r="J63" s="164">
        <f>'Production Summary'!$N$6</f>
        <v>200</v>
      </c>
      <c r="K63" s="328">
        <f>'Production Summary'!$M$6</f>
        <v>7.5</v>
      </c>
      <c r="L63" s="164">
        <v>0</v>
      </c>
      <c r="M63" s="365">
        <f>'Production Summary'!$N$7</f>
        <v>612.72</v>
      </c>
      <c r="N63" s="367">
        <f>'Production Summary'!$M$7</f>
        <v>25.53</v>
      </c>
      <c r="O63" s="164">
        <v>0</v>
      </c>
      <c r="P63" s="164">
        <f>'Production Summary'!$N$8</f>
        <v>780</v>
      </c>
      <c r="Q63" s="164">
        <f>'Production Summary'!$M$8</f>
        <v>65</v>
      </c>
      <c r="R63" s="164">
        <v>0</v>
      </c>
      <c r="S63" s="164">
        <f>'Production Summary'!$N$9</f>
        <v>720</v>
      </c>
      <c r="T63" s="164">
        <f>'Production Summary'!$M$9</f>
        <v>60</v>
      </c>
      <c r="U63" s="164">
        <v>0</v>
      </c>
      <c r="V63" s="164">
        <f>'Production Summary'!$N$10</f>
        <v>876</v>
      </c>
      <c r="W63" s="164">
        <f>'Production Summary'!$M$10</f>
        <v>73</v>
      </c>
      <c r="X63" s="164">
        <v>0</v>
      </c>
      <c r="Y63" s="164">
        <f>'Production Summary'!$N$14</f>
        <v>177</v>
      </c>
      <c r="Z63" s="328">
        <f>'Production Summary'!$M$14</f>
        <v>14.75</v>
      </c>
      <c r="AA63" s="164">
        <v>0</v>
      </c>
      <c r="AB63" s="164">
        <f>'Production Summary'!$N$15</f>
        <v>126</v>
      </c>
      <c r="AC63" s="164">
        <f>'Production Summary'!$M$15</f>
        <v>21</v>
      </c>
      <c r="AD63" s="164">
        <v>0</v>
      </c>
      <c r="AE63" s="164">
        <f>'Production Summary'!$N$16</f>
        <v>252</v>
      </c>
      <c r="AF63" s="164">
        <f>'Production Summary'!$M$16</f>
        <v>21</v>
      </c>
      <c r="AG63" s="164">
        <v>0</v>
      </c>
      <c r="AH63" s="164">
        <f>'Production Summary'!$N$18</f>
        <v>1035</v>
      </c>
      <c r="AI63" s="164">
        <f>'Production Summary'!$M$18</f>
        <v>17.25</v>
      </c>
      <c r="AJ63" s="164">
        <v>0</v>
      </c>
      <c r="AK63" s="164">
        <f>'Production Summary'!$N$19</f>
        <v>870</v>
      </c>
      <c r="AL63" s="164">
        <f>'Production Summary'!$M$19</f>
        <v>29</v>
      </c>
      <c r="AM63" s="164">
        <v>0</v>
      </c>
      <c r="AN63" s="164">
        <f>'Production Summary'!$N$20</f>
        <v>864</v>
      </c>
      <c r="AO63" s="164">
        <f>'Production Summary'!$M$20</f>
        <v>72</v>
      </c>
      <c r="AP63" s="164">
        <v>0</v>
      </c>
      <c r="AQ63" s="164">
        <f>'Production Summary'!$N$21</f>
        <v>670</v>
      </c>
      <c r="AR63" s="164">
        <f>'Production Summary'!$M$21</f>
        <v>335</v>
      </c>
      <c r="AS63" s="164">
        <v>0</v>
      </c>
      <c r="AT63" s="386">
        <f>'Production Summary'!$N$22</f>
        <v>375</v>
      </c>
      <c r="AU63" s="164">
        <f>'Production Summary'!$N$23</f>
        <v>1050</v>
      </c>
      <c r="AV63" s="164">
        <f>'Production Summary'!$N$25</f>
        <v>300</v>
      </c>
      <c r="AW63" s="164">
        <f>'Production Summary'!$M$25</f>
        <v>25</v>
      </c>
      <c r="AX63" s="164">
        <v>0</v>
      </c>
      <c r="AY63" s="164">
        <f>'Production Summary'!$N$26</f>
        <v>300</v>
      </c>
      <c r="AZ63" s="164">
        <f>'Production Summary'!$M$26</f>
        <v>25</v>
      </c>
      <c r="BA63" s="164">
        <v>0</v>
      </c>
      <c r="BB63" s="164">
        <f>'Production Summary'!$N$28</f>
        <v>777</v>
      </c>
      <c r="BC63" s="164">
        <f>'Production Summary'!$M$28</f>
        <v>12.95</v>
      </c>
      <c r="BD63" s="164">
        <v>0</v>
      </c>
      <c r="BE63" s="164">
        <f>'Production Summary'!$N$29</f>
        <v>612</v>
      </c>
      <c r="BF63" s="164">
        <f>'Production Summary'!$M$29</f>
        <v>51</v>
      </c>
      <c r="BG63" s="164">
        <v>0</v>
      </c>
      <c r="BH63" s="164">
        <f>'Production Summary'!$N$30</f>
        <v>500</v>
      </c>
      <c r="BI63" s="164">
        <f>'Production Summary'!$M$30</f>
        <v>250</v>
      </c>
      <c r="BJ63" s="164">
        <v>0</v>
      </c>
      <c r="BK63" s="386"/>
      <c r="BL63" s="164">
        <f>'Production Summary'!$N$32</f>
        <v>875</v>
      </c>
      <c r="BM63" s="164">
        <f>'Production Summary'!$N$34</f>
        <v>360.59999999999997</v>
      </c>
      <c r="BN63" s="164">
        <f>'Production Summary'!$M$34</f>
        <v>6.01</v>
      </c>
      <c r="BO63" s="164">
        <v>0</v>
      </c>
      <c r="BP63" s="164">
        <f>'Production Summary'!$N$36</f>
        <v>717</v>
      </c>
      <c r="BQ63" s="164">
        <f>'Production Summary'!$M$36</f>
        <v>11.95</v>
      </c>
      <c r="BR63" s="164">
        <v>0</v>
      </c>
      <c r="BS63" s="164">
        <f>'Production Summary'!$N$37</f>
        <v>210</v>
      </c>
      <c r="BT63" s="164">
        <f>'Production Summary'!$M$37</f>
        <v>21</v>
      </c>
      <c r="BU63" s="164">
        <v>0</v>
      </c>
      <c r="BV63" s="164">
        <f>'Production Summary'!$N$38</f>
        <v>280</v>
      </c>
      <c r="BW63" s="164">
        <f>'Production Summary'!$M$38</f>
        <v>28</v>
      </c>
      <c r="BX63" s="164">
        <v>0</v>
      </c>
      <c r="BY63" s="165">
        <f>'Production Summary'!$N$39</f>
        <v>300.38406247988502</v>
      </c>
      <c r="BZ63" s="164">
        <f>'Production Summary'!$M$39</f>
        <v>30.038406247988501</v>
      </c>
      <c r="CA63" s="164">
        <v>0</v>
      </c>
      <c r="CB63" s="164">
        <f>'Production Summary'!$N$40</f>
        <v>131.30000000000001</v>
      </c>
      <c r="CC63" s="164">
        <f>'Production Summary'!$M$40</f>
        <v>13.13</v>
      </c>
      <c r="CD63" s="164">
        <v>0</v>
      </c>
      <c r="CE63" s="164">
        <f>'Production Summary'!$N$42</f>
        <v>1136.3519999999996</v>
      </c>
      <c r="CF63" s="164">
        <f>'Production Summary'!$M$42</f>
        <v>81.167999999999978</v>
      </c>
      <c r="CG63" s="164">
        <v>0</v>
      </c>
      <c r="CH63" s="164">
        <v>0</v>
      </c>
      <c r="CI63" s="164">
        <f>'Production Summary'!$N$43</f>
        <v>184</v>
      </c>
      <c r="CJ63" s="164">
        <v>0</v>
      </c>
      <c r="CK63" s="164">
        <f>'Production Summary'!$N$44</f>
        <v>355</v>
      </c>
      <c r="CL63" s="164">
        <v>0</v>
      </c>
      <c r="CM63" s="375">
        <f>'Production Summary'!$N$45</f>
        <v>1650</v>
      </c>
      <c r="CN63" s="164">
        <f>'Production Summary'!$N$46</f>
        <v>270</v>
      </c>
      <c r="CO63" s="164">
        <f>'Production Summary'!$N$47</f>
        <v>1350</v>
      </c>
      <c r="CP63" s="166"/>
      <c r="CQ63" s="164">
        <f>'Production Summary'!$N$49</f>
        <v>8004.1580041580037</v>
      </c>
      <c r="CR63" s="164">
        <f>'Production Summary'!$M$49</f>
        <v>66.701316701316699</v>
      </c>
      <c r="CS63" s="164">
        <f>'Production Summary'!$N$50</f>
        <v>13331.600831600828</v>
      </c>
      <c r="CT63" s="164">
        <f>'Production Summary'!$M$50</f>
        <v>148.1288981288981</v>
      </c>
      <c r="CU63" s="164">
        <f>'Production Summary'!$N$51</f>
        <v>12785.862785862784</v>
      </c>
      <c r="CV63" s="164">
        <f>'Production Summary'!$M$51</f>
        <v>355.16285516285512</v>
      </c>
      <c r="CW63" s="164">
        <f>'Production Summary'!$N$52</f>
        <v>12629.937629937627</v>
      </c>
      <c r="CX63" s="164">
        <f>'Production Summary'!$M$52</f>
        <v>701.66320166320156</v>
      </c>
      <c r="CY63" s="164">
        <f>'Production Summary'!$N$53</f>
        <v>12396.049896049895</v>
      </c>
      <c r="CZ63" s="164">
        <f>'Production Summary'!$M$53</f>
        <v>688.66943866943859</v>
      </c>
      <c r="DA63" s="164">
        <f>'Production Summary'!$N$54</f>
        <v>13799.376299376298</v>
      </c>
      <c r="DB63" s="164">
        <f>'Production Summary'!$M$54</f>
        <v>766.63201663201653</v>
      </c>
      <c r="DC63" s="328">
        <f>'Production Summary'!$N$60</f>
        <v>12863.825363825363</v>
      </c>
      <c r="DD63" s="328">
        <f>'Production Summary'!$M$60</f>
        <v>714.65696465696465</v>
      </c>
      <c r="DE63" s="164">
        <f>'Production Summary'!$N$59</f>
        <v>11148.648648648648</v>
      </c>
      <c r="DF63" s="328">
        <f>'Production Summary'!$M$59</f>
        <v>619.36936936936934</v>
      </c>
      <c r="DG63" s="164">
        <f>'Production Summary'!$N$55</f>
        <v>13842.68884268884</v>
      </c>
      <c r="DH63" s="164">
        <f>'Production Summary'!$M$55</f>
        <v>3460.67221067221</v>
      </c>
      <c r="DI63" s="164">
        <f>'Production Summary'!$N$56</f>
        <v>13097.713097713096</v>
      </c>
      <c r="DJ63" s="164">
        <f>'Production Summary'!$M$56</f>
        <v>163.72141372141371</v>
      </c>
      <c r="DK63" s="164">
        <f>'Production Summary'!$N$57</f>
        <v>14189.189189189186</v>
      </c>
      <c r="DL63" s="164">
        <f>'Production Summary'!$M$57</f>
        <v>394.14414414414409</v>
      </c>
      <c r="DM63" s="164">
        <f>'Production Summary'!$N$58</f>
        <v>14017.671517671517</v>
      </c>
      <c r="DN63" s="164">
        <f>'Production Summary'!$M$58</f>
        <v>778.75952875952873</v>
      </c>
      <c r="DO63" s="164">
        <f>'Production Summary'!$N$61</f>
        <v>4500</v>
      </c>
      <c r="DP63" s="328">
        <f>'Production Summary'!$M$61</f>
        <v>750</v>
      </c>
      <c r="DQ63" s="164">
        <v>0</v>
      </c>
      <c r="DR63" s="164">
        <f>'Production Summary'!$N$62</f>
        <v>8900</v>
      </c>
      <c r="DS63" s="164">
        <f>'Production Summary'!$N$70</f>
        <v>300</v>
      </c>
      <c r="DT63" s="328">
        <f>'Production Summary'!$M$70</f>
        <v>25</v>
      </c>
      <c r="DU63" s="164">
        <v>0</v>
      </c>
      <c r="DV63" s="164">
        <f>'Production Summary'!$N$71</f>
        <v>150</v>
      </c>
      <c r="DW63" s="164">
        <v>0</v>
      </c>
      <c r="DX63" s="164">
        <f>'Production Summary'!$N$64</f>
        <v>192</v>
      </c>
      <c r="DY63" s="164">
        <v>0</v>
      </c>
      <c r="DZ63" s="391">
        <f>'Production Summary'!$N$65</f>
        <v>384</v>
      </c>
      <c r="EA63" s="164">
        <v>0</v>
      </c>
      <c r="EB63" s="391">
        <f>'Production Summary'!$N$66</f>
        <v>192</v>
      </c>
      <c r="EC63" s="164">
        <v>0</v>
      </c>
      <c r="ED63" s="164">
        <f>'Production Summary'!$N$67</f>
        <v>96</v>
      </c>
      <c r="EE63" s="164">
        <v>0</v>
      </c>
      <c r="EF63" s="164">
        <f>'Production Summary'!$N$68</f>
        <v>96</v>
      </c>
      <c r="EG63" s="164">
        <v>0</v>
      </c>
      <c r="EH63" s="164">
        <f>'Production Summary'!$N$69</f>
        <v>340</v>
      </c>
      <c r="EI63" s="101"/>
      <c r="EJ63" s="3"/>
      <c r="EK63" s="3"/>
      <c r="ER63" s="64" t="s">
        <v>79</v>
      </c>
      <c r="ES63" s="61" t="str">
        <f t="shared" si="35"/>
        <v/>
      </c>
      <c r="ET63" s="24">
        <f t="shared" si="1"/>
        <v>0</v>
      </c>
    </row>
    <row r="64" spans="1:150" ht="15" customHeight="1">
      <c r="A64" t="b">
        <f>C64=Rajnandgaon!C64</f>
        <v>1</v>
      </c>
      <c r="B64" s="65">
        <f t="shared" si="2"/>
        <v>59</v>
      </c>
      <c r="C64" s="61" t="str">
        <f>IF(Rajnandgaon!C64="","",Rajnandgaon!C64)</f>
        <v/>
      </c>
      <c r="D64" s="164">
        <f>'Production Summary'!$N$4</f>
        <v>666</v>
      </c>
      <c r="E64" s="164">
        <f>'Production Summary'!$M$4</f>
        <v>27.75</v>
      </c>
      <c r="F64" s="164">
        <v>0</v>
      </c>
      <c r="G64" s="164">
        <f>'Production Summary'!$N$5</f>
        <v>666</v>
      </c>
      <c r="H64" s="164">
        <f>'Production Summary'!$M$5</f>
        <v>27.75</v>
      </c>
      <c r="I64" s="164">
        <v>0</v>
      </c>
      <c r="J64" s="164">
        <f>'Production Summary'!$N$6</f>
        <v>200</v>
      </c>
      <c r="K64" s="328">
        <f>'Production Summary'!$M$6</f>
        <v>7.5</v>
      </c>
      <c r="L64" s="164">
        <v>0</v>
      </c>
      <c r="M64" s="365">
        <f>'Production Summary'!$N$7</f>
        <v>612.72</v>
      </c>
      <c r="N64" s="367">
        <f>'Production Summary'!$M$7</f>
        <v>25.53</v>
      </c>
      <c r="O64" s="164">
        <v>0</v>
      </c>
      <c r="P64" s="164">
        <f>'Production Summary'!$N$8</f>
        <v>780</v>
      </c>
      <c r="Q64" s="164">
        <f>'Production Summary'!$M$8</f>
        <v>65</v>
      </c>
      <c r="R64" s="164">
        <v>0</v>
      </c>
      <c r="S64" s="164">
        <f>'Production Summary'!$N$9</f>
        <v>720</v>
      </c>
      <c r="T64" s="164">
        <f>'Production Summary'!$M$9</f>
        <v>60</v>
      </c>
      <c r="U64" s="164">
        <v>0</v>
      </c>
      <c r="V64" s="164">
        <f>'Production Summary'!$N$10</f>
        <v>876</v>
      </c>
      <c r="W64" s="164">
        <f>'Production Summary'!$M$10</f>
        <v>73</v>
      </c>
      <c r="X64" s="164">
        <v>0</v>
      </c>
      <c r="Y64" s="164">
        <f>'Production Summary'!$N$14</f>
        <v>177</v>
      </c>
      <c r="Z64" s="328">
        <f>'Production Summary'!$M$14</f>
        <v>14.75</v>
      </c>
      <c r="AA64" s="164">
        <v>0</v>
      </c>
      <c r="AB64" s="164">
        <f>'Production Summary'!$N$15</f>
        <v>126</v>
      </c>
      <c r="AC64" s="164">
        <f>'Production Summary'!$M$15</f>
        <v>21</v>
      </c>
      <c r="AD64" s="164">
        <v>0</v>
      </c>
      <c r="AE64" s="164">
        <f>'Production Summary'!$N$16</f>
        <v>252</v>
      </c>
      <c r="AF64" s="164">
        <f>'Production Summary'!$M$16</f>
        <v>21</v>
      </c>
      <c r="AG64" s="164">
        <v>0</v>
      </c>
      <c r="AH64" s="164">
        <f>'Production Summary'!$N$18</f>
        <v>1035</v>
      </c>
      <c r="AI64" s="164">
        <f>'Production Summary'!$M$18</f>
        <v>17.25</v>
      </c>
      <c r="AJ64" s="164">
        <v>0</v>
      </c>
      <c r="AK64" s="164">
        <f>'Production Summary'!$N$19</f>
        <v>870</v>
      </c>
      <c r="AL64" s="164">
        <f>'Production Summary'!$M$19</f>
        <v>29</v>
      </c>
      <c r="AM64" s="164">
        <v>0</v>
      </c>
      <c r="AN64" s="164">
        <f>'Production Summary'!$N$20</f>
        <v>864</v>
      </c>
      <c r="AO64" s="164">
        <f>'Production Summary'!$M$20</f>
        <v>72</v>
      </c>
      <c r="AP64" s="164">
        <v>0</v>
      </c>
      <c r="AQ64" s="164">
        <f>'Production Summary'!$N$21</f>
        <v>670</v>
      </c>
      <c r="AR64" s="164">
        <f>'Production Summary'!$M$21</f>
        <v>335</v>
      </c>
      <c r="AS64" s="164">
        <v>0</v>
      </c>
      <c r="AT64" s="386">
        <f>'Production Summary'!$N$22</f>
        <v>375</v>
      </c>
      <c r="AU64" s="164">
        <f>'Production Summary'!$N$23</f>
        <v>1050</v>
      </c>
      <c r="AV64" s="164">
        <f>'Production Summary'!$N$25</f>
        <v>300</v>
      </c>
      <c r="AW64" s="164">
        <f>'Production Summary'!$M$25</f>
        <v>25</v>
      </c>
      <c r="AX64" s="164">
        <v>0</v>
      </c>
      <c r="AY64" s="164">
        <f>'Production Summary'!$N$26</f>
        <v>300</v>
      </c>
      <c r="AZ64" s="164">
        <f>'Production Summary'!$M$26</f>
        <v>25</v>
      </c>
      <c r="BA64" s="164">
        <v>0</v>
      </c>
      <c r="BB64" s="164">
        <f>'Production Summary'!$N$28</f>
        <v>777</v>
      </c>
      <c r="BC64" s="164">
        <f>'Production Summary'!$M$28</f>
        <v>12.95</v>
      </c>
      <c r="BD64" s="164">
        <v>0</v>
      </c>
      <c r="BE64" s="164">
        <f>'Production Summary'!$N$29</f>
        <v>612</v>
      </c>
      <c r="BF64" s="164">
        <f>'Production Summary'!$M$29</f>
        <v>51</v>
      </c>
      <c r="BG64" s="164">
        <v>0</v>
      </c>
      <c r="BH64" s="164">
        <f>'Production Summary'!$N$30</f>
        <v>500</v>
      </c>
      <c r="BI64" s="164">
        <f>'Production Summary'!$M$30</f>
        <v>250</v>
      </c>
      <c r="BJ64" s="164">
        <v>0</v>
      </c>
      <c r="BK64" s="386"/>
      <c r="BL64" s="164">
        <f>'Production Summary'!$N$32</f>
        <v>875</v>
      </c>
      <c r="BM64" s="164">
        <f>'Production Summary'!$N$34</f>
        <v>360.59999999999997</v>
      </c>
      <c r="BN64" s="164">
        <f>'Production Summary'!$M$34</f>
        <v>6.01</v>
      </c>
      <c r="BO64" s="164">
        <v>0</v>
      </c>
      <c r="BP64" s="164">
        <f>'Production Summary'!$N$36</f>
        <v>717</v>
      </c>
      <c r="BQ64" s="164">
        <f>'Production Summary'!$M$36</f>
        <v>11.95</v>
      </c>
      <c r="BR64" s="164">
        <v>0</v>
      </c>
      <c r="BS64" s="164">
        <f>'Production Summary'!$N$37</f>
        <v>210</v>
      </c>
      <c r="BT64" s="164">
        <f>'Production Summary'!$M$37</f>
        <v>21</v>
      </c>
      <c r="BU64" s="164">
        <v>0</v>
      </c>
      <c r="BV64" s="164">
        <f>'Production Summary'!$N$38</f>
        <v>280</v>
      </c>
      <c r="BW64" s="164">
        <f>'Production Summary'!$M$38</f>
        <v>28</v>
      </c>
      <c r="BX64" s="164">
        <v>0</v>
      </c>
      <c r="BY64" s="165">
        <f>'Production Summary'!$N$39</f>
        <v>300.38406247988502</v>
      </c>
      <c r="BZ64" s="164">
        <f>'Production Summary'!$M$39</f>
        <v>30.038406247988501</v>
      </c>
      <c r="CA64" s="164">
        <v>0</v>
      </c>
      <c r="CB64" s="164">
        <f>'Production Summary'!$N$40</f>
        <v>131.30000000000001</v>
      </c>
      <c r="CC64" s="164">
        <f>'Production Summary'!$M$40</f>
        <v>13.13</v>
      </c>
      <c r="CD64" s="164">
        <v>0</v>
      </c>
      <c r="CE64" s="164">
        <f>'Production Summary'!$N$42</f>
        <v>1136.3519999999996</v>
      </c>
      <c r="CF64" s="164">
        <f>'Production Summary'!$M$42</f>
        <v>81.167999999999978</v>
      </c>
      <c r="CG64" s="164">
        <v>0</v>
      </c>
      <c r="CH64" s="164">
        <v>0</v>
      </c>
      <c r="CI64" s="164">
        <f>'Production Summary'!$N$43</f>
        <v>184</v>
      </c>
      <c r="CJ64" s="164">
        <v>0</v>
      </c>
      <c r="CK64" s="164">
        <f>'Production Summary'!$N$44</f>
        <v>355</v>
      </c>
      <c r="CL64" s="164">
        <v>0</v>
      </c>
      <c r="CM64" s="375">
        <f>'Production Summary'!$N$45</f>
        <v>1650</v>
      </c>
      <c r="CN64" s="164">
        <f>'Production Summary'!$N$46</f>
        <v>270</v>
      </c>
      <c r="CO64" s="164">
        <f>'Production Summary'!$N$47</f>
        <v>1350</v>
      </c>
      <c r="CP64" s="166"/>
      <c r="CQ64" s="164">
        <f>'Production Summary'!$N$49</f>
        <v>8004.1580041580037</v>
      </c>
      <c r="CR64" s="164">
        <f>'Production Summary'!$M$49</f>
        <v>66.701316701316699</v>
      </c>
      <c r="CS64" s="164">
        <f>'Production Summary'!$N$50</f>
        <v>13331.600831600828</v>
      </c>
      <c r="CT64" s="164">
        <f>'Production Summary'!$M$50</f>
        <v>148.1288981288981</v>
      </c>
      <c r="CU64" s="164">
        <f>'Production Summary'!$N$51</f>
        <v>12785.862785862784</v>
      </c>
      <c r="CV64" s="164">
        <f>'Production Summary'!$M$51</f>
        <v>355.16285516285512</v>
      </c>
      <c r="CW64" s="164">
        <f>'Production Summary'!$N$52</f>
        <v>12629.937629937627</v>
      </c>
      <c r="CX64" s="164">
        <f>'Production Summary'!$M$52</f>
        <v>701.66320166320156</v>
      </c>
      <c r="CY64" s="164">
        <f>'Production Summary'!$N$53</f>
        <v>12396.049896049895</v>
      </c>
      <c r="CZ64" s="164">
        <f>'Production Summary'!$M$53</f>
        <v>688.66943866943859</v>
      </c>
      <c r="DA64" s="164">
        <f>'Production Summary'!$N$54</f>
        <v>13799.376299376298</v>
      </c>
      <c r="DB64" s="164">
        <f>'Production Summary'!$M$54</f>
        <v>766.63201663201653</v>
      </c>
      <c r="DC64" s="328">
        <f>'Production Summary'!$N$60</f>
        <v>12863.825363825363</v>
      </c>
      <c r="DD64" s="328">
        <f>'Production Summary'!$M$60</f>
        <v>714.65696465696465</v>
      </c>
      <c r="DE64" s="164">
        <f>'Production Summary'!$N$59</f>
        <v>11148.648648648648</v>
      </c>
      <c r="DF64" s="328">
        <f>'Production Summary'!$M$59</f>
        <v>619.36936936936934</v>
      </c>
      <c r="DG64" s="164">
        <f>'Production Summary'!$N$55</f>
        <v>13842.68884268884</v>
      </c>
      <c r="DH64" s="164">
        <f>'Production Summary'!$M$55</f>
        <v>3460.67221067221</v>
      </c>
      <c r="DI64" s="164">
        <f>'Production Summary'!$N$56</f>
        <v>13097.713097713096</v>
      </c>
      <c r="DJ64" s="164">
        <f>'Production Summary'!$M$56</f>
        <v>163.72141372141371</v>
      </c>
      <c r="DK64" s="164">
        <f>'Production Summary'!$N$57</f>
        <v>14189.189189189186</v>
      </c>
      <c r="DL64" s="164">
        <f>'Production Summary'!$M$57</f>
        <v>394.14414414414409</v>
      </c>
      <c r="DM64" s="164">
        <f>'Production Summary'!$N$58</f>
        <v>14017.671517671517</v>
      </c>
      <c r="DN64" s="164">
        <f>'Production Summary'!$M$58</f>
        <v>778.75952875952873</v>
      </c>
      <c r="DO64" s="164">
        <f>'Production Summary'!$N$61</f>
        <v>4500</v>
      </c>
      <c r="DP64" s="328">
        <f>'Production Summary'!$M$61</f>
        <v>750</v>
      </c>
      <c r="DQ64" s="164">
        <v>0</v>
      </c>
      <c r="DR64" s="164">
        <f>'Production Summary'!$N$62</f>
        <v>8900</v>
      </c>
      <c r="DS64" s="164">
        <f>'Production Summary'!$N$70</f>
        <v>300</v>
      </c>
      <c r="DT64" s="328">
        <f>'Production Summary'!$M$70</f>
        <v>25</v>
      </c>
      <c r="DU64" s="164">
        <v>0</v>
      </c>
      <c r="DV64" s="164">
        <f>'Production Summary'!$N$71</f>
        <v>150</v>
      </c>
      <c r="DW64" s="164">
        <v>0</v>
      </c>
      <c r="DX64" s="164">
        <f>'Production Summary'!$N$64</f>
        <v>192</v>
      </c>
      <c r="DY64" s="164">
        <v>0</v>
      </c>
      <c r="DZ64" s="391">
        <f>'Production Summary'!$N$65</f>
        <v>384</v>
      </c>
      <c r="EA64" s="164">
        <v>0</v>
      </c>
      <c r="EB64" s="391">
        <f>'Production Summary'!$N$66</f>
        <v>192</v>
      </c>
      <c r="EC64" s="164">
        <v>0</v>
      </c>
      <c r="ED64" s="164">
        <f>'Production Summary'!$N$67</f>
        <v>96</v>
      </c>
      <c r="EE64" s="164">
        <v>0</v>
      </c>
      <c r="EF64" s="164">
        <f>'Production Summary'!$N$68</f>
        <v>96</v>
      </c>
      <c r="EG64" s="164">
        <v>0</v>
      </c>
      <c r="EH64" s="164">
        <f>'Production Summary'!$N$69</f>
        <v>340</v>
      </c>
      <c r="EI64" s="101"/>
      <c r="EJ64" s="3"/>
      <c r="EK64" s="3"/>
      <c r="ER64" s="64" t="s">
        <v>80</v>
      </c>
      <c r="ES64" s="61" t="str">
        <f t="shared" si="35"/>
        <v/>
      </c>
      <c r="ET64" s="24">
        <f t="shared" si="1"/>
        <v>0</v>
      </c>
    </row>
    <row r="65" spans="1:150" ht="15" customHeight="1">
      <c r="A65" t="b">
        <f>C65=Rajnandgaon!C65</f>
        <v>1</v>
      </c>
      <c r="B65" s="65">
        <f t="shared" si="2"/>
        <v>60</v>
      </c>
      <c r="C65" s="61" t="str">
        <f>IF(Rajnandgaon!C65="","",Rajnandgaon!C65)</f>
        <v/>
      </c>
      <c r="D65" s="164">
        <f>'Production Summary'!$N$4</f>
        <v>666</v>
      </c>
      <c r="E65" s="164">
        <f>'Production Summary'!$M$4</f>
        <v>27.75</v>
      </c>
      <c r="F65" s="164">
        <v>0</v>
      </c>
      <c r="G65" s="164">
        <f>'Production Summary'!$N$5</f>
        <v>666</v>
      </c>
      <c r="H65" s="164">
        <f>'Production Summary'!$M$5</f>
        <v>27.75</v>
      </c>
      <c r="I65" s="164">
        <v>0</v>
      </c>
      <c r="J65" s="164">
        <f>'Production Summary'!$N$6</f>
        <v>200</v>
      </c>
      <c r="K65" s="328">
        <f>'Production Summary'!$M$6</f>
        <v>7.5</v>
      </c>
      <c r="L65" s="164">
        <v>0</v>
      </c>
      <c r="M65" s="365">
        <f>'Production Summary'!$N$7</f>
        <v>612.72</v>
      </c>
      <c r="N65" s="367">
        <f>'Production Summary'!$M$7</f>
        <v>25.53</v>
      </c>
      <c r="O65" s="164">
        <v>0</v>
      </c>
      <c r="P65" s="164">
        <f>'Production Summary'!$N$8</f>
        <v>780</v>
      </c>
      <c r="Q65" s="164">
        <f>'Production Summary'!$M$8</f>
        <v>65</v>
      </c>
      <c r="R65" s="164">
        <v>0</v>
      </c>
      <c r="S65" s="164">
        <f>'Production Summary'!$N$9</f>
        <v>720</v>
      </c>
      <c r="T65" s="164">
        <f>'Production Summary'!$M$9</f>
        <v>60</v>
      </c>
      <c r="U65" s="164">
        <v>0</v>
      </c>
      <c r="V65" s="164">
        <f>'Production Summary'!$N$10</f>
        <v>876</v>
      </c>
      <c r="W65" s="164">
        <f>'Production Summary'!$M$10</f>
        <v>73</v>
      </c>
      <c r="X65" s="164">
        <v>0</v>
      </c>
      <c r="Y65" s="164">
        <f>'Production Summary'!$N$14</f>
        <v>177</v>
      </c>
      <c r="Z65" s="328">
        <f>'Production Summary'!$M$14</f>
        <v>14.75</v>
      </c>
      <c r="AA65" s="164">
        <v>0</v>
      </c>
      <c r="AB65" s="164">
        <f>'Production Summary'!$N$15</f>
        <v>126</v>
      </c>
      <c r="AC65" s="164">
        <f>'Production Summary'!$M$15</f>
        <v>21</v>
      </c>
      <c r="AD65" s="164">
        <v>0</v>
      </c>
      <c r="AE65" s="164">
        <f>'Production Summary'!$N$16</f>
        <v>252</v>
      </c>
      <c r="AF65" s="164">
        <f>'Production Summary'!$M$16</f>
        <v>21</v>
      </c>
      <c r="AG65" s="164">
        <v>0</v>
      </c>
      <c r="AH65" s="164">
        <f>'Production Summary'!$N$18</f>
        <v>1035</v>
      </c>
      <c r="AI65" s="164">
        <f>'Production Summary'!$M$18</f>
        <v>17.25</v>
      </c>
      <c r="AJ65" s="164">
        <v>0</v>
      </c>
      <c r="AK65" s="164">
        <f>'Production Summary'!$N$19</f>
        <v>870</v>
      </c>
      <c r="AL65" s="164">
        <f>'Production Summary'!$M$19</f>
        <v>29</v>
      </c>
      <c r="AM65" s="164">
        <v>0</v>
      </c>
      <c r="AN65" s="164">
        <f>'Production Summary'!$N$20</f>
        <v>864</v>
      </c>
      <c r="AO65" s="164">
        <f>'Production Summary'!$M$20</f>
        <v>72</v>
      </c>
      <c r="AP65" s="164">
        <v>0</v>
      </c>
      <c r="AQ65" s="164">
        <f>'Production Summary'!$N$21</f>
        <v>670</v>
      </c>
      <c r="AR65" s="164">
        <f>'Production Summary'!$M$21</f>
        <v>335</v>
      </c>
      <c r="AS65" s="164">
        <v>0</v>
      </c>
      <c r="AT65" s="386">
        <f>'Production Summary'!$N$22</f>
        <v>375</v>
      </c>
      <c r="AU65" s="164">
        <f>'Production Summary'!$N$23</f>
        <v>1050</v>
      </c>
      <c r="AV65" s="164">
        <f>'Production Summary'!$N$25</f>
        <v>300</v>
      </c>
      <c r="AW65" s="164">
        <f>'Production Summary'!$M$25</f>
        <v>25</v>
      </c>
      <c r="AX65" s="164">
        <v>0</v>
      </c>
      <c r="AY65" s="164">
        <f>'Production Summary'!$N$26</f>
        <v>300</v>
      </c>
      <c r="AZ65" s="164">
        <f>'Production Summary'!$M$26</f>
        <v>25</v>
      </c>
      <c r="BA65" s="164">
        <v>0</v>
      </c>
      <c r="BB65" s="164">
        <f>'Production Summary'!$N$28</f>
        <v>777</v>
      </c>
      <c r="BC65" s="164">
        <f>'Production Summary'!$M$28</f>
        <v>12.95</v>
      </c>
      <c r="BD65" s="164">
        <v>0</v>
      </c>
      <c r="BE65" s="164">
        <f>'Production Summary'!$N$29</f>
        <v>612</v>
      </c>
      <c r="BF65" s="164">
        <f>'Production Summary'!$M$29</f>
        <v>51</v>
      </c>
      <c r="BG65" s="164">
        <v>0</v>
      </c>
      <c r="BH65" s="164">
        <f>'Production Summary'!$N$30</f>
        <v>500</v>
      </c>
      <c r="BI65" s="164">
        <f>'Production Summary'!$M$30</f>
        <v>250</v>
      </c>
      <c r="BJ65" s="164">
        <v>0</v>
      </c>
      <c r="BK65" s="386"/>
      <c r="BL65" s="164">
        <f>'Production Summary'!$N$32</f>
        <v>875</v>
      </c>
      <c r="BM65" s="164">
        <f>'Production Summary'!$N$34</f>
        <v>360.59999999999997</v>
      </c>
      <c r="BN65" s="164">
        <f>'Production Summary'!$M$34</f>
        <v>6.01</v>
      </c>
      <c r="BO65" s="164">
        <v>0</v>
      </c>
      <c r="BP65" s="164">
        <f>'Production Summary'!$N$36</f>
        <v>717</v>
      </c>
      <c r="BQ65" s="164">
        <f>'Production Summary'!$M$36</f>
        <v>11.95</v>
      </c>
      <c r="BR65" s="164">
        <v>0</v>
      </c>
      <c r="BS65" s="164">
        <f>'Production Summary'!$N$37</f>
        <v>210</v>
      </c>
      <c r="BT65" s="164">
        <f>'Production Summary'!$M$37</f>
        <v>21</v>
      </c>
      <c r="BU65" s="164">
        <v>0</v>
      </c>
      <c r="BV65" s="164">
        <f>'Production Summary'!$N$38</f>
        <v>280</v>
      </c>
      <c r="BW65" s="164">
        <f>'Production Summary'!$M$38</f>
        <v>28</v>
      </c>
      <c r="BX65" s="164">
        <v>0</v>
      </c>
      <c r="BY65" s="165">
        <f>'Production Summary'!$N$39</f>
        <v>300.38406247988502</v>
      </c>
      <c r="BZ65" s="164">
        <f>'Production Summary'!$M$39</f>
        <v>30.038406247988501</v>
      </c>
      <c r="CA65" s="164">
        <v>0</v>
      </c>
      <c r="CB65" s="164">
        <f>'Production Summary'!$N$40</f>
        <v>131.30000000000001</v>
      </c>
      <c r="CC65" s="164">
        <f>'Production Summary'!$M$40</f>
        <v>13.13</v>
      </c>
      <c r="CD65" s="164">
        <v>0</v>
      </c>
      <c r="CE65" s="164">
        <f>'Production Summary'!$N$42</f>
        <v>1136.3519999999996</v>
      </c>
      <c r="CF65" s="164">
        <f>'Production Summary'!$M$42</f>
        <v>81.167999999999978</v>
      </c>
      <c r="CG65" s="164">
        <v>0</v>
      </c>
      <c r="CH65" s="164">
        <v>0</v>
      </c>
      <c r="CI65" s="164">
        <f>'Production Summary'!$N$43</f>
        <v>184</v>
      </c>
      <c r="CJ65" s="164">
        <v>0</v>
      </c>
      <c r="CK65" s="164">
        <f>'Production Summary'!$N$44</f>
        <v>355</v>
      </c>
      <c r="CL65" s="164">
        <v>0</v>
      </c>
      <c r="CM65" s="375">
        <f>'Production Summary'!$N$45</f>
        <v>1650</v>
      </c>
      <c r="CN65" s="164">
        <f>'Production Summary'!$N$46</f>
        <v>270</v>
      </c>
      <c r="CO65" s="164">
        <f>'Production Summary'!$N$47</f>
        <v>1350</v>
      </c>
      <c r="CP65" s="166"/>
      <c r="CQ65" s="164">
        <f>'Production Summary'!$N$49</f>
        <v>8004.1580041580037</v>
      </c>
      <c r="CR65" s="164">
        <f>'Production Summary'!$M$49</f>
        <v>66.701316701316699</v>
      </c>
      <c r="CS65" s="164">
        <f>'Production Summary'!$N$50</f>
        <v>13331.600831600828</v>
      </c>
      <c r="CT65" s="164">
        <f>'Production Summary'!$M$50</f>
        <v>148.1288981288981</v>
      </c>
      <c r="CU65" s="164">
        <f>'Production Summary'!$N$51</f>
        <v>12785.862785862784</v>
      </c>
      <c r="CV65" s="164">
        <f>'Production Summary'!$M$51</f>
        <v>355.16285516285512</v>
      </c>
      <c r="CW65" s="164">
        <f>'Production Summary'!$N$52</f>
        <v>12629.937629937627</v>
      </c>
      <c r="CX65" s="164">
        <f>'Production Summary'!$M$52</f>
        <v>701.66320166320156</v>
      </c>
      <c r="CY65" s="164">
        <f>'Production Summary'!$N$53</f>
        <v>12396.049896049895</v>
      </c>
      <c r="CZ65" s="164">
        <f>'Production Summary'!$M$53</f>
        <v>688.66943866943859</v>
      </c>
      <c r="DA65" s="164">
        <f>'Production Summary'!$N$54</f>
        <v>13799.376299376298</v>
      </c>
      <c r="DB65" s="164">
        <f>'Production Summary'!$M$54</f>
        <v>766.63201663201653</v>
      </c>
      <c r="DC65" s="328">
        <f>'Production Summary'!$N$60</f>
        <v>12863.825363825363</v>
      </c>
      <c r="DD65" s="328">
        <f>'Production Summary'!$M$60</f>
        <v>714.65696465696465</v>
      </c>
      <c r="DE65" s="164">
        <f>'Production Summary'!$N$59</f>
        <v>11148.648648648648</v>
      </c>
      <c r="DF65" s="328">
        <f>'Production Summary'!$M$59</f>
        <v>619.36936936936934</v>
      </c>
      <c r="DG65" s="164">
        <f>'Production Summary'!$N$55</f>
        <v>13842.68884268884</v>
      </c>
      <c r="DH65" s="164">
        <f>'Production Summary'!$M$55</f>
        <v>3460.67221067221</v>
      </c>
      <c r="DI65" s="164">
        <f>'Production Summary'!$N$56</f>
        <v>13097.713097713096</v>
      </c>
      <c r="DJ65" s="164">
        <f>'Production Summary'!$M$56</f>
        <v>163.72141372141371</v>
      </c>
      <c r="DK65" s="164">
        <f>'Production Summary'!$N$57</f>
        <v>14189.189189189186</v>
      </c>
      <c r="DL65" s="164">
        <f>'Production Summary'!$M$57</f>
        <v>394.14414414414409</v>
      </c>
      <c r="DM65" s="164">
        <f>'Production Summary'!$N$58</f>
        <v>14017.671517671517</v>
      </c>
      <c r="DN65" s="164">
        <f>'Production Summary'!$M$58</f>
        <v>778.75952875952873</v>
      </c>
      <c r="DO65" s="164">
        <f>'Production Summary'!$N$61</f>
        <v>4500</v>
      </c>
      <c r="DP65" s="328">
        <f>'Production Summary'!$M$61</f>
        <v>750</v>
      </c>
      <c r="DQ65" s="164">
        <v>0</v>
      </c>
      <c r="DR65" s="164">
        <f>'Production Summary'!$N$62</f>
        <v>8900</v>
      </c>
      <c r="DS65" s="164">
        <f>'Production Summary'!$N$70</f>
        <v>300</v>
      </c>
      <c r="DT65" s="328">
        <f>'Production Summary'!$M$70</f>
        <v>25</v>
      </c>
      <c r="DU65" s="164">
        <v>0</v>
      </c>
      <c r="DV65" s="164">
        <f>'Production Summary'!$N$71</f>
        <v>150</v>
      </c>
      <c r="DW65" s="164">
        <v>0</v>
      </c>
      <c r="DX65" s="164">
        <f>'Production Summary'!$N$64</f>
        <v>192</v>
      </c>
      <c r="DY65" s="164">
        <v>0</v>
      </c>
      <c r="DZ65" s="391">
        <f>'Production Summary'!$N$65</f>
        <v>384</v>
      </c>
      <c r="EA65" s="164">
        <v>0</v>
      </c>
      <c r="EB65" s="391">
        <f>'Production Summary'!$N$66</f>
        <v>192</v>
      </c>
      <c r="EC65" s="164">
        <v>0</v>
      </c>
      <c r="ED65" s="164">
        <f>'Production Summary'!$N$67</f>
        <v>96</v>
      </c>
      <c r="EE65" s="164">
        <v>0</v>
      </c>
      <c r="EF65" s="164">
        <f>'Production Summary'!$N$68</f>
        <v>96</v>
      </c>
      <c r="EG65" s="164">
        <v>0</v>
      </c>
      <c r="EH65" s="164">
        <f>'Production Summary'!$N$69</f>
        <v>340</v>
      </c>
      <c r="EI65" s="101"/>
      <c r="EJ65" s="3"/>
      <c r="EK65" s="3"/>
      <c r="ER65" s="64" t="s">
        <v>81</v>
      </c>
      <c r="ES65" s="61" t="str">
        <f t="shared" si="35"/>
        <v/>
      </c>
      <c r="ET65" s="24">
        <f t="shared" si="1"/>
        <v>0</v>
      </c>
    </row>
    <row r="66" spans="1:150" ht="15" customHeight="1">
      <c r="A66" t="b">
        <f>C66=Rajnandgaon!C66</f>
        <v>1</v>
      </c>
      <c r="B66" s="65">
        <f t="shared" si="2"/>
        <v>61</v>
      </c>
      <c r="C66" s="61" t="str">
        <f>IF(Rajnandgaon!C66="","",Rajnandgaon!C66)</f>
        <v/>
      </c>
      <c r="D66" s="164">
        <f>'Production Summary'!$N$4</f>
        <v>666</v>
      </c>
      <c r="E66" s="164">
        <f>'Production Summary'!$M$4</f>
        <v>27.75</v>
      </c>
      <c r="F66" s="164">
        <v>0</v>
      </c>
      <c r="G66" s="164">
        <f>'Production Summary'!$N$5</f>
        <v>666</v>
      </c>
      <c r="H66" s="164">
        <f>'Production Summary'!$M$5</f>
        <v>27.75</v>
      </c>
      <c r="I66" s="164">
        <v>0</v>
      </c>
      <c r="J66" s="164">
        <f>'Production Summary'!$N$6</f>
        <v>200</v>
      </c>
      <c r="K66" s="328">
        <f>'Production Summary'!$M$6</f>
        <v>7.5</v>
      </c>
      <c r="L66" s="164">
        <v>0</v>
      </c>
      <c r="M66" s="365">
        <f>'Production Summary'!$N$7</f>
        <v>612.72</v>
      </c>
      <c r="N66" s="367">
        <f>'Production Summary'!$M$7</f>
        <v>25.53</v>
      </c>
      <c r="O66" s="164">
        <v>0</v>
      </c>
      <c r="P66" s="164">
        <f>'Production Summary'!$N$8</f>
        <v>780</v>
      </c>
      <c r="Q66" s="164">
        <f>'Production Summary'!$M$8</f>
        <v>65</v>
      </c>
      <c r="R66" s="164">
        <v>0</v>
      </c>
      <c r="S66" s="164">
        <f>'Production Summary'!$N$9</f>
        <v>720</v>
      </c>
      <c r="T66" s="164">
        <f>'Production Summary'!$M$9</f>
        <v>60</v>
      </c>
      <c r="U66" s="164">
        <v>0</v>
      </c>
      <c r="V66" s="164">
        <f>'Production Summary'!$N$10</f>
        <v>876</v>
      </c>
      <c r="W66" s="164">
        <f>'Production Summary'!$M$10</f>
        <v>73</v>
      </c>
      <c r="X66" s="164">
        <v>0</v>
      </c>
      <c r="Y66" s="164">
        <f>'Production Summary'!$N$14</f>
        <v>177</v>
      </c>
      <c r="Z66" s="328">
        <f>'Production Summary'!$M$14</f>
        <v>14.75</v>
      </c>
      <c r="AA66" s="164">
        <v>0</v>
      </c>
      <c r="AB66" s="164">
        <f>'Production Summary'!$N$15</f>
        <v>126</v>
      </c>
      <c r="AC66" s="164">
        <f>'Production Summary'!$M$15</f>
        <v>21</v>
      </c>
      <c r="AD66" s="164">
        <v>0</v>
      </c>
      <c r="AE66" s="164">
        <f>'Production Summary'!$N$16</f>
        <v>252</v>
      </c>
      <c r="AF66" s="164">
        <f>'Production Summary'!$M$16</f>
        <v>21</v>
      </c>
      <c r="AG66" s="164">
        <v>0</v>
      </c>
      <c r="AH66" s="164">
        <f>'Production Summary'!$N$18</f>
        <v>1035</v>
      </c>
      <c r="AI66" s="164">
        <f>'Production Summary'!$M$18</f>
        <v>17.25</v>
      </c>
      <c r="AJ66" s="164">
        <v>0</v>
      </c>
      <c r="AK66" s="164">
        <f>'Production Summary'!$N$19</f>
        <v>870</v>
      </c>
      <c r="AL66" s="164">
        <f>'Production Summary'!$M$19</f>
        <v>29</v>
      </c>
      <c r="AM66" s="164">
        <v>0</v>
      </c>
      <c r="AN66" s="164">
        <f>'Production Summary'!$N$20</f>
        <v>864</v>
      </c>
      <c r="AO66" s="164">
        <f>'Production Summary'!$M$20</f>
        <v>72</v>
      </c>
      <c r="AP66" s="164">
        <v>0</v>
      </c>
      <c r="AQ66" s="164">
        <f>'Production Summary'!$N$21</f>
        <v>670</v>
      </c>
      <c r="AR66" s="164">
        <f>'Production Summary'!$M$21</f>
        <v>335</v>
      </c>
      <c r="AS66" s="164">
        <v>0</v>
      </c>
      <c r="AT66" s="386">
        <f>'Production Summary'!$N$22</f>
        <v>375</v>
      </c>
      <c r="AU66" s="164">
        <f>'Production Summary'!$N$23</f>
        <v>1050</v>
      </c>
      <c r="AV66" s="164">
        <f>'Production Summary'!$N$25</f>
        <v>300</v>
      </c>
      <c r="AW66" s="164">
        <f>'Production Summary'!$M$25</f>
        <v>25</v>
      </c>
      <c r="AX66" s="164">
        <v>0</v>
      </c>
      <c r="AY66" s="164">
        <f>'Production Summary'!$N$26</f>
        <v>300</v>
      </c>
      <c r="AZ66" s="164">
        <f>'Production Summary'!$M$26</f>
        <v>25</v>
      </c>
      <c r="BA66" s="164">
        <v>0</v>
      </c>
      <c r="BB66" s="164">
        <f>'Production Summary'!$N$28</f>
        <v>777</v>
      </c>
      <c r="BC66" s="164">
        <f>'Production Summary'!$M$28</f>
        <v>12.95</v>
      </c>
      <c r="BD66" s="164">
        <v>0</v>
      </c>
      <c r="BE66" s="164">
        <f>'Production Summary'!$N$29</f>
        <v>612</v>
      </c>
      <c r="BF66" s="164">
        <f>'Production Summary'!$M$29</f>
        <v>51</v>
      </c>
      <c r="BG66" s="164">
        <v>0</v>
      </c>
      <c r="BH66" s="164">
        <f>'Production Summary'!$N$30</f>
        <v>500</v>
      </c>
      <c r="BI66" s="164">
        <f>'Production Summary'!$M$30</f>
        <v>250</v>
      </c>
      <c r="BJ66" s="164">
        <v>0</v>
      </c>
      <c r="BK66" s="386"/>
      <c r="BL66" s="164">
        <f>'Production Summary'!$N$32</f>
        <v>875</v>
      </c>
      <c r="BM66" s="164">
        <f>'Production Summary'!$N$34</f>
        <v>360.59999999999997</v>
      </c>
      <c r="BN66" s="164">
        <f>'Production Summary'!$M$34</f>
        <v>6.01</v>
      </c>
      <c r="BO66" s="164">
        <v>0</v>
      </c>
      <c r="BP66" s="164">
        <f>'Production Summary'!$N$36</f>
        <v>717</v>
      </c>
      <c r="BQ66" s="164">
        <f>'Production Summary'!$M$36</f>
        <v>11.95</v>
      </c>
      <c r="BR66" s="164">
        <v>0</v>
      </c>
      <c r="BS66" s="164">
        <f>'Production Summary'!$N$37</f>
        <v>210</v>
      </c>
      <c r="BT66" s="164">
        <f>'Production Summary'!$M$37</f>
        <v>21</v>
      </c>
      <c r="BU66" s="164">
        <v>0</v>
      </c>
      <c r="BV66" s="164">
        <f>'Production Summary'!$N$38</f>
        <v>280</v>
      </c>
      <c r="BW66" s="164">
        <f>'Production Summary'!$M$38</f>
        <v>28</v>
      </c>
      <c r="BX66" s="164">
        <v>0</v>
      </c>
      <c r="BY66" s="165">
        <f>'Production Summary'!$N$39</f>
        <v>300.38406247988502</v>
      </c>
      <c r="BZ66" s="164">
        <f>'Production Summary'!$M$39</f>
        <v>30.038406247988501</v>
      </c>
      <c r="CA66" s="164">
        <v>0</v>
      </c>
      <c r="CB66" s="164">
        <f>'Production Summary'!$N$40</f>
        <v>131.30000000000001</v>
      </c>
      <c r="CC66" s="164">
        <f>'Production Summary'!$M$40</f>
        <v>13.13</v>
      </c>
      <c r="CD66" s="164">
        <v>0</v>
      </c>
      <c r="CE66" s="164">
        <f>'Production Summary'!$N$42</f>
        <v>1136.3519999999996</v>
      </c>
      <c r="CF66" s="164">
        <f>'Production Summary'!$M$42</f>
        <v>81.167999999999978</v>
      </c>
      <c r="CG66" s="164">
        <v>0</v>
      </c>
      <c r="CH66" s="164">
        <v>0</v>
      </c>
      <c r="CI66" s="164">
        <f>'Production Summary'!$N$43</f>
        <v>184</v>
      </c>
      <c r="CJ66" s="164">
        <v>0</v>
      </c>
      <c r="CK66" s="164">
        <f>'Production Summary'!$N$44</f>
        <v>355</v>
      </c>
      <c r="CL66" s="164">
        <v>0</v>
      </c>
      <c r="CM66" s="375">
        <f>'Production Summary'!$N$45</f>
        <v>1650</v>
      </c>
      <c r="CN66" s="164">
        <f>'Production Summary'!$N$46</f>
        <v>270</v>
      </c>
      <c r="CO66" s="164">
        <f>'Production Summary'!$N$47</f>
        <v>1350</v>
      </c>
      <c r="CP66" s="166"/>
      <c r="CQ66" s="164">
        <f>'Production Summary'!$N$49</f>
        <v>8004.1580041580037</v>
      </c>
      <c r="CR66" s="164">
        <f>'Production Summary'!$M$49</f>
        <v>66.701316701316699</v>
      </c>
      <c r="CS66" s="164">
        <f>'Production Summary'!$N$50</f>
        <v>13331.600831600828</v>
      </c>
      <c r="CT66" s="164">
        <f>'Production Summary'!$M$50</f>
        <v>148.1288981288981</v>
      </c>
      <c r="CU66" s="164">
        <f>'Production Summary'!$N$51</f>
        <v>12785.862785862784</v>
      </c>
      <c r="CV66" s="164">
        <f>'Production Summary'!$M$51</f>
        <v>355.16285516285512</v>
      </c>
      <c r="CW66" s="164">
        <f>'Production Summary'!$N$52</f>
        <v>12629.937629937627</v>
      </c>
      <c r="CX66" s="164">
        <f>'Production Summary'!$M$52</f>
        <v>701.66320166320156</v>
      </c>
      <c r="CY66" s="164">
        <f>'Production Summary'!$N$53</f>
        <v>12396.049896049895</v>
      </c>
      <c r="CZ66" s="164">
        <f>'Production Summary'!$M$53</f>
        <v>688.66943866943859</v>
      </c>
      <c r="DA66" s="164">
        <f>'Production Summary'!$N$54</f>
        <v>13799.376299376298</v>
      </c>
      <c r="DB66" s="164">
        <f>'Production Summary'!$M$54</f>
        <v>766.63201663201653</v>
      </c>
      <c r="DC66" s="328">
        <f>'Production Summary'!$N$60</f>
        <v>12863.825363825363</v>
      </c>
      <c r="DD66" s="328">
        <f>'Production Summary'!$M$60</f>
        <v>714.65696465696465</v>
      </c>
      <c r="DE66" s="164">
        <f>'Production Summary'!$N$59</f>
        <v>11148.648648648648</v>
      </c>
      <c r="DF66" s="328">
        <f>'Production Summary'!$M$59</f>
        <v>619.36936936936934</v>
      </c>
      <c r="DG66" s="164">
        <f>'Production Summary'!$N$55</f>
        <v>13842.68884268884</v>
      </c>
      <c r="DH66" s="164">
        <f>'Production Summary'!$M$55</f>
        <v>3460.67221067221</v>
      </c>
      <c r="DI66" s="164">
        <f>'Production Summary'!$N$56</f>
        <v>13097.713097713096</v>
      </c>
      <c r="DJ66" s="164">
        <f>'Production Summary'!$M$56</f>
        <v>163.72141372141371</v>
      </c>
      <c r="DK66" s="164">
        <f>'Production Summary'!$N$57</f>
        <v>14189.189189189186</v>
      </c>
      <c r="DL66" s="164">
        <f>'Production Summary'!$M$57</f>
        <v>394.14414414414409</v>
      </c>
      <c r="DM66" s="164">
        <f>'Production Summary'!$N$58</f>
        <v>14017.671517671517</v>
      </c>
      <c r="DN66" s="164">
        <f>'Production Summary'!$M$58</f>
        <v>778.75952875952873</v>
      </c>
      <c r="DO66" s="164">
        <f>'Production Summary'!$N$61</f>
        <v>4500</v>
      </c>
      <c r="DP66" s="328">
        <f>'Production Summary'!$M$61</f>
        <v>750</v>
      </c>
      <c r="DQ66" s="164">
        <v>0</v>
      </c>
      <c r="DR66" s="164">
        <f>'Production Summary'!$N$62</f>
        <v>8900</v>
      </c>
      <c r="DS66" s="164">
        <f>'Production Summary'!$N$70</f>
        <v>300</v>
      </c>
      <c r="DT66" s="328">
        <f>'Production Summary'!$M$70</f>
        <v>25</v>
      </c>
      <c r="DU66" s="164">
        <v>0</v>
      </c>
      <c r="DV66" s="164">
        <f>'Production Summary'!$N$71</f>
        <v>150</v>
      </c>
      <c r="DW66" s="164">
        <v>0</v>
      </c>
      <c r="DX66" s="164">
        <f>'Production Summary'!$N$64</f>
        <v>192</v>
      </c>
      <c r="DY66" s="164">
        <v>0</v>
      </c>
      <c r="DZ66" s="391">
        <f>'Production Summary'!$N$65</f>
        <v>384</v>
      </c>
      <c r="EA66" s="164">
        <v>0</v>
      </c>
      <c r="EB66" s="391">
        <f>'Production Summary'!$N$66</f>
        <v>192</v>
      </c>
      <c r="EC66" s="164">
        <v>0</v>
      </c>
      <c r="ED66" s="164">
        <f>'Production Summary'!$N$67</f>
        <v>96</v>
      </c>
      <c r="EE66" s="164">
        <v>0</v>
      </c>
      <c r="EF66" s="164">
        <f>'Production Summary'!$N$68</f>
        <v>96</v>
      </c>
      <c r="EG66" s="164">
        <v>0</v>
      </c>
      <c r="EH66" s="164">
        <f>'Production Summary'!$N$69</f>
        <v>340</v>
      </c>
      <c r="EI66" s="101"/>
      <c r="EJ66" s="3"/>
      <c r="EK66" s="3"/>
      <c r="ER66" s="64" t="s">
        <v>82</v>
      </c>
      <c r="ES66" s="61" t="str">
        <f t="shared" si="35"/>
        <v/>
      </c>
      <c r="ET66" s="24">
        <f t="shared" si="1"/>
        <v>0</v>
      </c>
    </row>
    <row r="67" spans="1:150" ht="15" customHeight="1">
      <c r="A67" t="b">
        <f>C67=Rajnandgaon!C67</f>
        <v>1</v>
      </c>
      <c r="B67" s="65">
        <f t="shared" si="2"/>
        <v>62</v>
      </c>
      <c r="C67" s="61" t="str">
        <f>IF(Rajnandgaon!C67="","",Rajnandgaon!C67)</f>
        <v/>
      </c>
      <c r="D67" s="164">
        <f>'Production Summary'!$N$4</f>
        <v>666</v>
      </c>
      <c r="E67" s="164">
        <f>'Production Summary'!$M$4</f>
        <v>27.75</v>
      </c>
      <c r="F67" s="164">
        <v>0</v>
      </c>
      <c r="G67" s="164">
        <f>'Production Summary'!$N$5</f>
        <v>666</v>
      </c>
      <c r="H67" s="164">
        <f>'Production Summary'!$M$5</f>
        <v>27.75</v>
      </c>
      <c r="I67" s="164">
        <v>0</v>
      </c>
      <c r="J67" s="164">
        <f>'Production Summary'!$N$6</f>
        <v>200</v>
      </c>
      <c r="K67" s="328">
        <f>'Production Summary'!$M$6</f>
        <v>7.5</v>
      </c>
      <c r="L67" s="164">
        <v>0</v>
      </c>
      <c r="M67" s="365">
        <f>'Production Summary'!$N$7</f>
        <v>612.72</v>
      </c>
      <c r="N67" s="367">
        <f>'Production Summary'!$M$7</f>
        <v>25.53</v>
      </c>
      <c r="O67" s="164">
        <v>0</v>
      </c>
      <c r="P67" s="164">
        <f>'Production Summary'!$N$8</f>
        <v>780</v>
      </c>
      <c r="Q67" s="164">
        <f>'Production Summary'!$M$8</f>
        <v>65</v>
      </c>
      <c r="R67" s="164">
        <v>0</v>
      </c>
      <c r="S67" s="164">
        <f>'Production Summary'!$N$9</f>
        <v>720</v>
      </c>
      <c r="T67" s="164">
        <f>'Production Summary'!$M$9</f>
        <v>60</v>
      </c>
      <c r="U67" s="164">
        <v>0</v>
      </c>
      <c r="V67" s="164">
        <f>'Production Summary'!$N$10</f>
        <v>876</v>
      </c>
      <c r="W67" s="164">
        <f>'Production Summary'!$M$10</f>
        <v>73</v>
      </c>
      <c r="X67" s="164">
        <v>0</v>
      </c>
      <c r="Y67" s="164">
        <f>'Production Summary'!$N$14</f>
        <v>177</v>
      </c>
      <c r="Z67" s="328">
        <f>'Production Summary'!$M$14</f>
        <v>14.75</v>
      </c>
      <c r="AA67" s="164">
        <v>0</v>
      </c>
      <c r="AB67" s="164">
        <f>'Production Summary'!$N$15</f>
        <v>126</v>
      </c>
      <c r="AC67" s="164">
        <f>'Production Summary'!$M$15</f>
        <v>21</v>
      </c>
      <c r="AD67" s="164">
        <v>0</v>
      </c>
      <c r="AE67" s="164">
        <f>'Production Summary'!$N$16</f>
        <v>252</v>
      </c>
      <c r="AF67" s="164">
        <f>'Production Summary'!$M$16</f>
        <v>21</v>
      </c>
      <c r="AG67" s="164">
        <v>0</v>
      </c>
      <c r="AH67" s="164">
        <f>'Production Summary'!$N$18</f>
        <v>1035</v>
      </c>
      <c r="AI67" s="164">
        <f>'Production Summary'!$M$18</f>
        <v>17.25</v>
      </c>
      <c r="AJ67" s="164">
        <v>0</v>
      </c>
      <c r="AK67" s="164">
        <f>'Production Summary'!$N$19</f>
        <v>870</v>
      </c>
      <c r="AL67" s="164">
        <f>'Production Summary'!$M$19</f>
        <v>29</v>
      </c>
      <c r="AM67" s="164">
        <v>0</v>
      </c>
      <c r="AN67" s="164">
        <f>'Production Summary'!$N$20</f>
        <v>864</v>
      </c>
      <c r="AO67" s="164">
        <f>'Production Summary'!$M$20</f>
        <v>72</v>
      </c>
      <c r="AP67" s="164">
        <v>0</v>
      </c>
      <c r="AQ67" s="164">
        <f>'Production Summary'!$N$21</f>
        <v>670</v>
      </c>
      <c r="AR67" s="164">
        <f>'Production Summary'!$M$21</f>
        <v>335</v>
      </c>
      <c r="AS67" s="164">
        <v>0</v>
      </c>
      <c r="AT67" s="386">
        <f>'Production Summary'!$N$22</f>
        <v>375</v>
      </c>
      <c r="AU67" s="164">
        <f>'Production Summary'!$N$23</f>
        <v>1050</v>
      </c>
      <c r="AV67" s="164">
        <f>'Production Summary'!$N$25</f>
        <v>300</v>
      </c>
      <c r="AW67" s="164">
        <f>'Production Summary'!$M$25</f>
        <v>25</v>
      </c>
      <c r="AX67" s="164">
        <v>0</v>
      </c>
      <c r="AY67" s="164">
        <f>'Production Summary'!$N$26</f>
        <v>300</v>
      </c>
      <c r="AZ67" s="164">
        <f>'Production Summary'!$M$26</f>
        <v>25</v>
      </c>
      <c r="BA67" s="164">
        <v>0</v>
      </c>
      <c r="BB67" s="164">
        <f>'Production Summary'!$N$28</f>
        <v>777</v>
      </c>
      <c r="BC67" s="164">
        <f>'Production Summary'!$M$28</f>
        <v>12.95</v>
      </c>
      <c r="BD67" s="164">
        <v>0</v>
      </c>
      <c r="BE67" s="164">
        <f>'Production Summary'!$N$29</f>
        <v>612</v>
      </c>
      <c r="BF67" s="164">
        <f>'Production Summary'!$M$29</f>
        <v>51</v>
      </c>
      <c r="BG67" s="164">
        <v>0</v>
      </c>
      <c r="BH67" s="164">
        <f>'Production Summary'!$N$30</f>
        <v>500</v>
      </c>
      <c r="BI67" s="164">
        <f>'Production Summary'!$M$30</f>
        <v>250</v>
      </c>
      <c r="BJ67" s="164">
        <v>0</v>
      </c>
      <c r="BK67" s="386"/>
      <c r="BL67" s="164">
        <f>'Production Summary'!$N$32</f>
        <v>875</v>
      </c>
      <c r="BM67" s="164">
        <f>'Production Summary'!$N$34</f>
        <v>360.59999999999997</v>
      </c>
      <c r="BN67" s="164">
        <f>'Production Summary'!$M$34</f>
        <v>6.01</v>
      </c>
      <c r="BO67" s="164">
        <v>0</v>
      </c>
      <c r="BP67" s="164">
        <f>'Production Summary'!$N$36</f>
        <v>717</v>
      </c>
      <c r="BQ67" s="164">
        <f>'Production Summary'!$M$36</f>
        <v>11.95</v>
      </c>
      <c r="BR67" s="164">
        <v>0</v>
      </c>
      <c r="BS67" s="164">
        <f>'Production Summary'!$N$37</f>
        <v>210</v>
      </c>
      <c r="BT67" s="164">
        <f>'Production Summary'!$M$37</f>
        <v>21</v>
      </c>
      <c r="BU67" s="164">
        <v>0</v>
      </c>
      <c r="BV67" s="164">
        <f>'Production Summary'!$N$38</f>
        <v>280</v>
      </c>
      <c r="BW67" s="164">
        <f>'Production Summary'!$M$38</f>
        <v>28</v>
      </c>
      <c r="BX67" s="164">
        <v>0</v>
      </c>
      <c r="BY67" s="165">
        <f>'Production Summary'!$N$39</f>
        <v>300.38406247988502</v>
      </c>
      <c r="BZ67" s="164">
        <f>'Production Summary'!$M$39</f>
        <v>30.038406247988501</v>
      </c>
      <c r="CA67" s="164">
        <v>0</v>
      </c>
      <c r="CB67" s="164">
        <f>'Production Summary'!$N$40</f>
        <v>131.30000000000001</v>
      </c>
      <c r="CC67" s="164">
        <f>'Production Summary'!$M$40</f>
        <v>13.13</v>
      </c>
      <c r="CD67" s="164">
        <v>0</v>
      </c>
      <c r="CE67" s="164">
        <f>'Production Summary'!$N$42</f>
        <v>1136.3519999999996</v>
      </c>
      <c r="CF67" s="164">
        <f>'Production Summary'!$M$42</f>
        <v>81.167999999999978</v>
      </c>
      <c r="CG67" s="164">
        <v>0</v>
      </c>
      <c r="CH67" s="164">
        <v>0</v>
      </c>
      <c r="CI67" s="164">
        <f>'Production Summary'!$N$43</f>
        <v>184</v>
      </c>
      <c r="CJ67" s="164">
        <v>0</v>
      </c>
      <c r="CK67" s="164">
        <f>'Production Summary'!$N$44</f>
        <v>355</v>
      </c>
      <c r="CL67" s="164">
        <v>0</v>
      </c>
      <c r="CM67" s="375">
        <f>'Production Summary'!$N$45</f>
        <v>1650</v>
      </c>
      <c r="CN67" s="164">
        <f>'Production Summary'!$N$46</f>
        <v>270</v>
      </c>
      <c r="CO67" s="164">
        <f>'Production Summary'!$N$47</f>
        <v>1350</v>
      </c>
      <c r="CP67" s="166"/>
      <c r="CQ67" s="164">
        <f>'Production Summary'!$N$49</f>
        <v>8004.1580041580037</v>
      </c>
      <c r="CR67" s="164">
        <f>'Production Summary'!$M$49</f>
        <v>66.701316701316699</v>
      </c>
      <c r="CS67" s="164">
        <f>'Production Summary'!$N$50</f>
        <v>13331.600831600828</v>
      </c>
      <c r="CT67" s="164">
        <f>'Production Summary'!$M$50</f>
        <v>148.1288981288981</v>
      </c>
      <c r="CU67" s="164">
        <f>'Production Summary'!$N$51</f>
        <v>12785.862785862784</v>
      </c>
      <c r="CV67" s="164">
        <f>'Production Summary'!$M$51</f>
        <v>355.16285516285512</v>
      </c>
      <c r="CW67" s="164">
        <f>'Production Summary'!$N$52</f>
        <v>12629.937629937627</v>
      </c>
      <c r="CX67" s="164">
        <f>'Production Summary'!$M$52</f>
        <v>701.66320166320156</v>
      </c>
      <c r="CY67" s="164">
        <f>'Production Summary'!$N$53</f>
        <v>12396.049896049895</v>
      </c>
      <c r="CZ67" s="164">
        <f>'Production Summary'!$M$53</f>
        <v>688.66943866943859</v>
      </c>
      <c r="DA67" s="164">
        <f>'Production Summary'!$N$54</f>
        <v>13799.376299376298</v>
      </c>
      <c r="DB67" s="164">
        <f>'Production Summary'!$M$54</f>
        <v>766.63201663201653</v>
      </c>
      <c r="DC67" s="328">
        <f>'Production Summary'!$N$60</f>
        <v>12863.825363825363</v>
      </c>
      <c r="DD67" s="328">
        <f>'Production Summary'!$M$60</f>
        <v>714.65696465696465</v>
      </c>
      <c r="DE67" s="164">
        <f>'Production Summary'!$N$59</f>
        <v>11148.648648648648</v>
      </c>
      <c r="DF67" s="328">
        <f>'Production Summary'!$M$59</f>
        <v>619.36936936936934</v>
      </c>
      <c r="DG67" s="164">
        <f>'Production Summary'!$N$55</f>
        <v>13842.68884268884</v>
      </c>
      <c r="DH67" s="164">
        <f>'Production Summary'!$M$55</f>
        <v>3460.67221067221</v>
      </c>
      <c r="DI67" s="164">
        <f>'Production Summary'!$N$56</f>
        <v>13097.713097713096</v>
      </c>
      <c r="DJ67" s="164">
        <f>'Production Summary'!$M$56</f>
        <v>163.72141372141371</v>
      </c>
      <c r="DK67" s="164">
        <f>'Production Summary'!$N$57</f>
        <v>14189.189189189186</v>
      </c>
      <c r="DL67" s="164">
        <f>'Production Summary'!$M$57</f>
        <v>394.14414414414409</v>
      </c>
      <c r="DM67" s="164">
        <f>'Production Summary'!$N$58</f>
        <v>14017.671517671517</v>
      </c>
      <c r="DN67" s="164">
        <f>'Production Summary'!$M$58</f>
        <v>778.75952875952873</v>
      </c>
      <c r="DO67" s="164">
        <f>'Production Summary'!$N$61</f>
        <v>4500</v>
      </c>
      <c r="DP67" s="328">
        <f>'Production Summary'!$M$61</f>
        <v>750</v>
      </c>
      <c r="DQ67" s="164">
        <v>0</v>
      </c>
      <c r="DR67" s="164">
        <f>'Production Summary'!$N$62</f>
        <v>8900</v>
      </c>
      <c r="DS67" s="164">
        <f>'Production Summary'!$N$70</f>
        <v>300</v>
      </c>
      <c r="DT67" s="328">
        <f>'Production Summary'!$M$70</f>
        <v>25</v>
      </c>
      <c r="DU67" s="164">
        <v>0</v>
      </c>
      <c r="DV67" s="164">
        <f>'Production Summary'!$N$71</f>
        <v>150</v>
      </c>
      <c r="DW67" s="164">
        <v>0</v>
      </c>
      <c r="DX67" s="164">
        <f>'Production Summary'!$N$64</f>
        <v>192</v>
      </c>
      <c r="DY67" s="164">
        <v>0</v>
      </c>
      <c r="DZ67" s="391">
        <f>'Production Summary'!$N$65</f>
        <v>384</v>
      </c>
      <c r="EA67" s="164">
        <v>0</v>
      </c>
      <c r="EB67" s="391">
        <f>'Production Summary'!$N$66</f>
        <v>192</v>
      </c>
      <c r="EC67" s="164">
        <v>0</v>
      </c>
      <c r="ED67" s="164">
        <f>'Production Summary'!$N$67</f>
        <v>96</v>
      </c>
      <c r="EE67" s="164">
        <v>0</v>
      </c>
      <c r="EF67" s="164">
        <f>'Production Summary'!$N$68</f>
        <v>96</v>
      </c>
      <c r="EG67" s="164">
        <v>0</v>
      </c>
      <c r="EH67" s="164">
        <f>'Production Summary'!$N$69</f>
        <v>340</v>
      </c>
      <c r="EI67" s="101"/>
      <c r="EJ67" s="3"/>
      <c r="EK67" s="3"/>
      <c r="ER67" s="64" t="s">
        <v>84</v>
      </c>
      <c r="ES67" s="61" t="str">
        <f t="shared" si="35"/>
        <v/>
      </c>
      <c r="ET67" s="24">
        <f t="shared" si="1"/>
        <v>0</v>
      </c>
    </row>
    <row r="68" spans="1:150" ht="15" customHeight="1">
      <c r="A68" t="b">
        <f>C68=Rajnandgaon!C68</f>
        <v>1</v>
      </c>
      <c r="B68" s="65">
        <f t="shared" si="2"/>
        <v>63</v>
      </c>
      <c r="C68" s="61" t="str">
        <f>IF(Rajnandgaon!C68="","",Rajnandgaon!C68)</f>
        <v>D-Mart Rajnandgaon Chhattisagarh</v>
      </c>
      <c r="D68" s="167">
        <f t="shared" ref="D68" si="36">E68*24</f>
        <v>624</v>
      </c>
      <c r="E68" s="167">
        <v>26</v>
      </c>
      <c r="F68" s="164">
        <v>0</v>
      </c>
      <c r="G68" s="167">
        <f t="shared" ref="G68" si="37">H68*24</f>
        <v>624</v>
      </c>
      <c r="H68" s="167">
        <v>26</v>
      </c>
      <c r="I68" s="164">
        <v>0</v>
      </c>
      <c r="J68" s="164">
        <f>'Production Summary'!$N$6</f>
        <v>200</v>
      </c>
      <c r="K68" s="328">
        <f>'Production Summary'!$M$6</f>
        <v>7.5</v>
      </c>
      <c r="L68" s="164">
        <v>0</v>
      </c>
      <c r="M68" s="365">
        <f>'Production Summary'!$N$7</f>
        <v>612.72</v>
      </c>
      <c r="N68" s="367">
        <f>'Production Summary'!$M$7</f>
        <v>25.53</v>
      </c>
      <c r="O68" s="164">
        <v>0</v>
      </c>
      <c r="P68" s="164">
        <f>'Production Summary'!$N$8</f>
        <v>780</v>
      </c>
      <c r="Q68" s="164">
        <f>'Production Summary'!$M$8</f>
        <v>65</v>
      </c>
      <c r="R68" s="164">
        <v>0</v>
      </c>
      <c r="S68" s="164">
        <f>'Production Summary'!$N$9</f>
        <v>720</v>
      </c>
      <c r="T68" s="164">
        <f>'Production Summary'!$M$9</f>
        <v>60</v>
      </c>
      <c r="U68" s="164">
        <v>0</v>
      </c>
      <c r="V68" s="164">
        <f>'Production Summary'!$N$10</f>
        <v>876</v>
      </c>
      <c r="W68" s="164">
        <f>'Production Summary'!$M$10</f>
        <v>73</v>
      </c>
      <c r="X68" s="164">
        <v>0</v>
      </c>
      <c r="Y68" s="164">
        <f>'Production Summary'!$N$14</f>
        <v>177</v>
      </c>
      <c r="Z68" s="328">
        <f>'Production Summary'!$M$14</f>
        <v>14.75</v>
      </c>
      <c r="AA68" s="164">
        <v>0</v>
      </c>
      <c r="AB68" s="167">
        <f t="shared" ref="AB68" si="38">AC68*6</f>
        <v>127.5</v>
      </c>
      <c r="AC68" s="167">
        <v>21.25</v>
      </c>
      <c r="AD68" s="164">
        <v>0</v>
      </c>
      <c r="AE68" s="167">
        <f t="shared" ref="AE68" si="39">AF68*12</f>
        <v>255</v>
      </c>
      <c r="AF68" s="167">
        <v>21.25</v>
      </c>
      <c r="AG68" s="164">
        <v>0</v>
      </c>
      <c r="AH68" s="167">
        <f t="shared" ref="AH68" si="40">AI68*60</f>
        <v>1020</v>
      </c>
      <c r="AI68" s="167">
        <v>17</v>
      </c>
      <c r="AJ68" s="164">
        <v>0</v>
      </c>
      <c r="AK68" s="167">
        <f t="shared" ref="AK68" si="41">AL68*30</f>
        <v>892.5</v>
      </c>
      <c r="AL68" s="167">
        <v>29.75</v>
      </c>
      <c r="AM68" s="164">
        <v>0</v>
      </c>
      <c r="AN68" s="167">
        <f t="shared" ref="AN68" si="42">AO68*12</f>
        <v>867</v>
      </c>
      <c r="AO68" s="167">
        <v>72.25</v>
      </c>
      <c r="AP68" s="164">
        <v>0</v>
      </c>
      <c r="AQ68" s="164">
        <f>'Production Summary'!$N$21</f>
        <v>670</v>
      </c>
      <c r="AR68" s="164">
        <f>'Production Summary'!$M$21</f>
        <v>335</v>
      </c>
      <c r="AS68" s="164">
        <v>0</v>
      </c>
      <c r="AT68" s="386">
        <f>'Production Summary'!$N$22</f>
        <v>375</v>
      </c>
      <c r="AU68" s="164">
        <f>'Production Summary'!$N$23</f>
        <v>1050</v>
      </c>
      <c r="AV68" s="167">
        <f t="shared" ref="AV68" si="43">AW68*12</f>
        <v>150</v>
      </c>
      <c r="AW68" s="167">
        <v>12.5</v>
      </c>
      <c r="AX68" s="164">
        <v>0</v>
      </c>
      <c r="AY68" s="167">
        <f t="shared" ref="AY68" si="44">AZ68*12</f>
        <v>150</v>
      </c>
      <c r="AZ68" s="167">
        <v>12.5</v>
      </c>
      <c r="BA68" s="164">
        <v>0</v>
      </c>
      <c r="BB68" s="167">
        <f t="shared" ref="BB68" si="45">BC68*60</f>
        <v>816</v>
      </c>
      <c r="BC68" s="167">
        <v>13.6</v>
      </c>
      <c r="BD68" s="164">
        <v>0</v>
      </c>
      <c r="BE68" s="167">
        <f t="shared" ref="BE68" si="46">BF68*12</f>
        <v>612</v>
      </c>
      <c r="BF68" s="167">
        <v>51</v>
      </c>
      <c r="BG68" s="164">
        <v>0</v>
      </c>
      <c r="BH68" s="164">
        <f>'Production Summary'!$N$30</f>
        <v>500</v>
      </c>
      <c r="BI68" s="164">
        <f>'Production Summary'!$M$30</f>
        <v>250</v>
      </c>
      <c r="BJ68" s="164">
        <v>0</v>
      </c>
      <c r="BK68" s="386"/>
      <c r="BL68" s="164">
        <f>'Production Summary'!$N$32</f>
        <v>875</v>
      </c>
      <c r="BM68" s="167">
        <f t="shared" ref="BM68" si="47">BN68*60</f>
        <v>420</v>
      </c>
      <c r="BN68" s="167">
        <v>7</v>
      </c>
      <c r="BO68" s="164">
        <v>0</v>
      </c>
      <c r="BP68" s="167">
        <f t="shared" ref="BP68" si="48">BQ68*60</f>
        <v>540</v>
      </c>
      <c r="BQ68" s="167">
        <v>9</v>
      </c>
      <c r="BR68" s="164">
        <v>0</v>
      </c>
      <c r="BS68" s="167">
        <f t="shared" ref="BS68" si="49">BT68*10</f>
        <v>224.00000000000003</v>
      </c>
      <c r="BT68" s="167">
        <v>22.400000000000002</v>
      </c>
      <c r="BU68" s="164">
        <v>0</v>
      </c>
      <c r="BV68" s="167">
        <f t="shared" ref="BV68" si="50">BW68*10</f>
        <v>280</v>
      </c>
      <c r="BW68" s="167">
        <v>28</v>
      </c>
      <c r="BX68" s="164">
        <v>0</v>
      </c>
      <c r="BY68" s="167">
        <f t="shared" ref="BY68" si="51">BZ68*10</f>
        <v>280</v>
      </c>
      <c r="BZ68" s="167">
        <v>28</v>
      </c>
      <c r="CA68" s="164">
        <v>0</v>
      </c>
      <c r="CB68" s="167">
        <f t="shared" ref="CB68" si="52">CC68*10</f>
        <v>144</v>
      </c>
      <c r="CC68" s="167">
        <v>14.4</v>
      </c>
      <c r="CD68" s="164">
        <v>0</v>
      </c>
      <c r="CE68" s="164">
        <f>'Production Summary'!$N$42</f>
        <v>1136.3519999999996</v>
      </c>
      <c r="CF68" s="167">
        <v>80.36</v>
      </c>
      <c r="CG68" s="164">
        <v>0</v>
      </c>
      <c r="CH68" s="164">
        <v>0</v>
      </c>
      <c r="CI68" s="167">
        <v>184.5</v>
      </c>
      <c r="CJ68" s="164">
        <v>0</v>
      </c>
      <c r="CK68" s="164">
        <f>'Production Summary'!$N$44</f>
        <v>355</v>
      </c>
      <c r="CL68" s="164">
        <v>0</v>
      </c>
      <c r="CM68" s="375">
        <f>'Production Summary'!$N$45</f>
        <v>1650</v>
      </c>
      <c r="CN68" s="164">
        <f>'Production Summary'!$N$46</f>
        <v>270</v>
      </c>
      <c r="CO68" s="164">
        <f>'Production Summary'!$N$47</f>
        <v>1350</v>
      </c>
      <c r="CP68" s="166"/>
      <c r="CQ68" s="164">
        <f>'Production Summary'!$N$49</f>
        <v>8004.1580041580037</v>
      </c>
      <c r="CR68" s="164">
        <f>'Production Summary'!$M$49</f>
        <v>66.701316701316699</v>
      </c>
      <c r="CS68" s="164">
        <f>'Production Summary'!$N$50</f>
        <v>13331.600831600828</v>
      </c>
      <c r="CT68" s="164">
        <f>'Production Summary'!$M$50</f>
        <v>148.1288981288981</v>
      </c>
      <c r="CU68" s="164">
        <f>'Production Summary'!$N$51</f>
        <v>12785.862785862784</v>
      </c>
      <c r="CV68" s="164">
        <f>'Production Summary'!$M$51</f>
        <v>355.16285516285512</v>
      </c>
      <c r="CW68" s="164">
        <f>'Production Summary'!$N$52</f>
        <v>12629.937629937627</v>
      </c>
      <c r="CX68" s="164">
        <f>'Production Summary'!$M$52</f>
        <v>701.66320166320156</v>
      </c>
      <c r="CY68" s="164">
        <f>'Production Summary'!$N$53</f>
        <v>12396.049896049895</v>
      </c>
      <c r="CZ68" s="164">
        <f>'Production Summary'!$M$53</f>
        <v>688.66943866943859</v>
      </c>
      <c r="DA68" s="164">
        <f>'Production Summary'!$N$54</f>
        <v>13799.376299376298</v>
      </c>
      <c r="DB68" s="164">
        <f>'Production Summary'!$M$54</f>
        <v>766.63201663201653</v>
      </c>
      <c r="DC68" s="328">
        <f>'Production Summary'!$N$60</f>
        <v>12863.825363825363</v>
      </c>
      <c r="DD68" s="328">
        <f>'Production Summary'!$M$60</f>
        <v>714.65696465696465</v>
      </c>
      <c r="DE68" s="164">
        <f>'Production Summary'!$N$59</f>
        <v>11148.648648648648</v>
      </c>
      <c r="DF68" s="328">
        <f>'Production Summary'!$M$59</f>
        <v>619.36936936936934</v>
      </c>
      <c r="DG68" s="164">
        <f>'Production Summary'!$N$55</f>
        <v>13842.68884268884</v>
      </c>
      <c r="DH68" s="164">
        <f>'Production Summary'!$M$55</f>
        <v>3460.67221067221</v>
      </c>
      <c r="DI68" s="164">
        <f>'Production Summary'!$N$56</f>
        <v>13097.713097713096</v>
      </c>
      <c r="DJ68" s="164">
        <f>'Production Summary'!$M$56</f>
        <v>163.72141372141371</v>
      </c>
      <c r="DK68" s="164">
        <f>'Production Summary'!$N$57</f>
        <v>14189.189189189186</v>
      </c>
      <c r="DL68" s="164">
        <f>'Production Summary'!$M$57</f>
        <v>394.14414414414409</v>
      </c>
      <c r="DM68" s="164">
        <f>'Production Summary'!$N$58</f>
        <v>14017.671517671517</v>
      </c>
      <c r="DN68" s="164">
        <f>'Production Summary'!$M$58</f>
        <v>778.75952875952873</v>
      </c>
      <c r="DO68" s="164">
        <f>'Production Summary'!$N$61</f>
        <v>4500</v>
      </c>
      <c r="DP68" s="328">
        <f>'Production Summary'!$M$61</f>
        <v>750</v>
      </c>
      <c r="DQ68" s="164">
        <v>0</v>
      </c>
      <c r="DR68" s="164">
        <f>'Production Summary'!$N$62</f>
        <v>8900</v>
      </c>
      <c r="DS68" s="164">
        <f>'Production Summary'!$N$70</f>
        <v>300</v>
      </c>
      <c r="DT68" s="328">
        <f>'Production Summary'!$M$70</f>
        <v>25</v>
      </c>
      <c r="DU68" s="164">
        <v>0</v>
      </c>
      <c r="DV68" s="164">
        <f>'Production Summary'!$N$71</f>
        <v>150</v>
      </c>
      <c r="DW68" s="164">
        <v>0</v>
      </c>
      <c r="DX68" s="167">
        <f>32*6</f>
        <v>192</v>
      </c>
      <c r="DY68" s="164">
        <v>0</v>
      </c>
      <c r="DZ68" s="167">
        <f>'Production Summary'!$N$65</f>
        <v>384</v>
      </c>
      <c r="EA68" s="164">
        <v>0</v>
      </c>
      <c r="EB68" s="167">
        <f>'Production Summary'!$N$66</f>
        <v>192</v>
      </c>
      <c r="EC68" s="164">
        <v>0</v>
      </c>
      <c r="ED68" s="164">
        <f>'Production Summary'!$N$67</f>
        <v>96</v>
      </c>
      <c r="EE68" s="164">
        <v>0</v>
      </c>
      <c r="EF68" s="164">
        <f>'Production Summary'!$N$68</f>
        <v>96</v>
      </c>
      <c r="EG68" s="164">
        <v>0</v>
      </c>
      <c r="EH68" s="164">
        <f>'Production Summary'!$N$69</f>
        <v>340</v>
      </c>
      <c r="EI68" s="101"/>
      <c r="EJ68" s="3"/>
      <c r="EK68" s="3"/>
      <c r="ER68" s="64" t="s">
        <v>105</v>
      </c>
      <c r="ES68" s="61" t="str">
        <f t="shared" si="35"/>
        <v>D-Mart Rajnandgaon Chhattisagarh</v>
      </c>
      <c r="ET68" s="24">
        <f t="shared" si="1"/>
        <v>0</v>
      </c>
    </row>
    <row r="69" spans="1:150">
      <c r="B69" s="95"/>
      <c r="C69" s="95"/>
      <c r="D69" s="95"/>
      <c r="E69" s="95"/>
      <c r="F69" s="95"/>
      <c r="G69" s="95"/>
      <c r="H69" s="95"/>
      <c r="I69" s="95"/>
      <c r="J69" s="95"/>
      <c r="K69" s="95"/>
      <c r="L69" s="95"/>
      <c r="M69" s="95"/>
      <c r="N69" s="95"/>
      <c r="O69" s="95"/>
      <c r="P69" s="95"/>
      <c r="Q69" s="95"/>
      <c r="R69" s="95"/>
      <c r="S69" s="95"/>
      <c r="T69" s="95"/>
      <c r="U69" s="95"/>
      <c r="V69" s="95"/>
      <c r="W69" s="95"/>
      <c r="X69" s="95"/>
      <c r="Y69" s="95"/>
      <c r="Z69" s="95"/>
      <c r="AA69" s="95"/>
      <c r="AB69" s="95"/>
      <c r="AC69" s="95"/>
      <c r="AD69" s="95"/>
      <c r="AE69" s="95"/>
      <c r="AF69" s="95"/>
      <c r="AG69" s="95"/>
      <c r="AH69" s="95"/>
      <c r="AI69" s="95"/>
      <c r="AJ69" s="95"/>
      <c r="AK69" s="95"/>
      <c r="AL69" s="95"/>
      <c r="AM69" s="95"/>
      <c r="AN69" s="95"/>
      <c r="AO69" s="95"/>
      <c r="AP69" s="95"/>
      <c r="AQ69" s="95"/>
      <c r="AR69" s="95"/>
      <c r="AS69" s="95"/>
      <c r="AT69" s="95"/>
      <c r="AU69" s="95"/>
      <c r="AV69" s="95"/>
      <c r="AW69" s="95"/>
      <c r="AX69" s="95"/>
      <c r="AY69" s="95"/>
      <c r="AZ69" s="95"/>
      <c r="BA69" s="95"/>
      <c r="BB69" s="95"/>
      <c r="BC69" s="95"/>
      <c r="BD69" s="95"/>
      <c r="BE69" s="95"/>
      <c r="BF69" s="95"/>
      <c r="BG69" s="95"/>
      <c r="BH69" s="95"/>
      <c r="BI69" s="95"/>
      <c r="BJ69" s="95"/>
      <c r="BK69" s="95"/>
      <c r="BL69" s="95"/>
      <c r="BM69" s="95"/>
      <c r="BN69" s="95"/>
      <c r="BO69" s="95"/>
      <c r="BP69" s="95"/>
      <c r="BQ69" s="95"/>
      <c r="BR69" s="95"/>
      <c r="BS69" s="95"/>
      <c r="BT69" s="95"/>
      <c r="BU69" s="95"/>
      <c r="BV69" s="95"/>
      <c r="BW69" s="95"/>
      <c r="BX69" s="95"/>
      <c r="BY69" s="95"/>
      <c r="BZ69" s="95"/>
      <c r="CA69" s="95"/>
      <c r="CB69" s="95"/>
      <c r="CC69" s="95"/>
      <c r="CD69" s="95"/>
      <c r="CE69" s="95"/>
      <c r="CF69" s="95"/>
      <c r="CG69" s="95"/>
      <c r="CH69" s="95"/>
      <c r="CI69" s="95"/>
      <c r="CJ69" s="95"/>
      <c r="CK69" s="95"/>
      <c r="CL69" s="95"/>
      <c r="CM69" s="95"/>
      <c r="CN69" s="95"/>
      <c r="CO69" s="95"/>
      <c r="CP69" s="95"/>
      <c r="CQ69" s="95"/>
      <c r="CR69" s="95"/>
      <c r="CS69" s="95"/>
      <c r="CT69" s="95"/>
      <c r="CU69" s="95"/>
      <c r="CV69" s="95"/>
      <c r="CW69" s="95"/>
      <c r="CX69" s="95"/>
      <c r="CY69" s="95"/>
      <c r="CZ69" s="95"/>
      <c r="DA69" s="95"/>
      <c r="DB69" s="95"/>
      <c r="DC69" s="95"/>
      <c r="DD69" s="95"/>
      <c r="DE69" s="95"/>
      <c r="DF69" s="95"/>
      <c r="DG69" s="95"/>
      <c r="DH69" s="95"/>
      <c r="DI69" s="95"/>
      <c r="DJ69" s="95"/>
      <c r="DK69" s="95"/>
      <c r="DL69" s="95"/>
      <c r="DM69" s="95"/>
      <c r="DN69" s="95"/>
      <c r="DO69" s="95"/>
      <c r="DP69" s="95"/>
      <c r="DQ69" s="95"/>
      <c r="DR69" s="95"/>
      <c r="DS69" s="95"/>
      <c r="DT69" s="95"/>
      <c r="DU69" s="95"/>
      <c r="DV69" s="95"/>
      <c r="DW69" s="95"/>
      <c r="DX69" s="95"/>
      <c r="DY69" s="95"/>
      <c r="DZ69" s="95"/>
      <c r="EA69" s="95"/>
      <c r="EB69" s="95"/>
      <c r="EC69" s="95"/>
      <c r="ED69" s="95"/>
      <c r="EE69" s="95"/>
      <c r="EF69" s="95"/>
      <c r="EG69" s="95"/>
      <c r="EH69" s="95"/>
      <c r="EI69" s="95"/>
      <c r="ER69" s="95"/>
      <c r="ES69" s="95"/>
      <c r="ET69" s="95"/>
    </row>
    <row r="70" spans="1:150">
      <c r="B70" s="785" t="s">
        <v>83</v>
      </c>
      <c r="C70" s="785"/>
      <c r="D70" s="105">
        <f t="shared" ref="D70:BZ70" si="53">SUM(D6:D68)</f>
        <v>41924.400000000001</v>
      </c>
      <c r="E70" s="105">
        <f t="shared" si="53"/>
        <v>1746.85</v>
      </c>
      <c r="F70" s="105">
        <f t="shared" si="53"/>
        <v>0</v>
      </c>
      <c r="G70" s="105">
        <f t="shared" si="53"/>
        <v>41924.400000000001</v>
      </c>
      <c r="H70" s="105">
        <f t="shared" si="53"/>
        <v>1746.85</v>
      </c>
      <c r="I70" s="105">
        <f t="shared" si="53"/>
        <v>0</v>
      </c>
      <c r="J70" s="105">
        <f t="shared" ref="J70:K70" si="54">SUM(J6:J68)</f>
        <v>12600</v>
      </c>
      <c r="K70" s="105">
        <f t="shared" si="54"/>
        <v>472.5</v>
      </c>
      <c r="L70" s="105">
        <f t="shared" ref="L70:P70" si="55">SUM(L6:L68)</f>
        <v>0</v>
      </c>
      <c r="M70" s="105">
        <f t="shared" si="55"/>
        <v>38601.360000000037</v>
      </c>
      <c r="N70" s="105">
        <f t="shared" si="55"/>
        <v>1608.3899999999987</v>
      </c>
      <c r="O70" s="105">
        <f t="shared" si="55"/>
        <v>0</v>
      </c>
      <c r="P70" s="105">
        <f t="shared" si="55"/>
        <v>49140</v>
      </c>
      <c r="Q70" s="105">
        <f t="shared" si="53"/>
        <v>4095</v>
      </c>
      <c r="R70" s="105">
        <f t="shared" si="53"/>
        <v>0</v>
      </c>
      <c r="S70" s="105">
        <f t="shared" si="53"/>
        <v>45336</v>
      </c>
      <c r="T70" s="105">
        <f t="shared" si="53"/>
        <v>3778</v>
      </c>
      <c r="U70" s="105">
        <f t="shared" si="53"/>
        <v>0</v>
      </c>
      <c r="V70" s="105">
        <f t="shared" si="53"/>
        <v>55188</v>
      </c>
      <c r="W70" s="105">
        <f t="shared" si="53"/>
        <v>4599</v>
      </c>
      <c r="X70" s="105">
        <f t="shared" si="53"/>
        <v>0</v>
      </c>
      <c r="Y70" s="105">
        <f t="shared" si="53"/>
        <v>11178</v>
      </c>
      <c r="Z70" s="105">
        <f t="shared" si="53"/>
        <v>931.5</v>
      </c>
      <c r="AA70" s="105">
        <f>SUM(AA6:AA68)</f>
        <v>0</v>
      </c>
      <c r="AB70" s="105">
        <f t="shared" si="53"/>
        <v>7941</v>
      </c>
      <c r="AC70" s="105">
        <f t="shared" si="53"/>
        <v>1323.5</v>
      </c>
      <c r="AD70" s="105">
        <f t="shared" si="53"/>
        <v>0</v>
      </c>
      <c r="AE70" s="105">
        <f t="shared" si="53"/>
        <v>15378</v>
      </c>
      <c r="AF70" s="105">
        <f t="shared" si="53"/>
        <v>1323.5</v>
      </c>
      <c r="AG70" s="105">
        <f t="shared" si="53"/>
        <v>0</v>
      </c>
      <c r="AH70" s="105">
        <f t="shared" si="53"/>
        <v>65175</v>
      </c>
      <c r="AI70" s="105">
        <f t="shared" si="53"/>
        <v>1086.25</v>
      </c>
      <c r="AJ70" s="105">
        <f t="shared" si="53"/>
        <v>0</v>
      </c>
      <c r="AK70" s="105">
        <f t="shared" si="53"/>
        <v>54855</v>
      </c>
      <c r="AL70" s="105">
        <f t="shared" si="53"/>
        <v>1828.5</v>
      </c>
      <c r="AM70" s="105">
        <f t="shared" si="53"/>
        <v>0</v>
      </c>
      <c r="AN70" s="105">
        <f t="shared" si="53"/>
        <v>54438</v>
      </c>
      <c r="AO70" s="105">
        <f t="shared" si="53"/>
        <v>4536.5</v>
      </c>
      <c r="AP70" s="105">
        <f t="shared" si="53"/>
        <v>0</v>
      </c>
      <c r="AQ70" s="105">
        <f t="shared" si="53"/>
        <v>42210</v>
      </c>
      <c r="AR70" s="105">
        <f t="shared" si="53"/>
        <v>21105</v>
      </c>
      <c r="AS70" s="105">
        <f t="shared" si="53"/>
        <v>0</v>
      </c>
      <c r="AT70" s="105">
        <f t="shared" ref="AT70" si="56">SUM(AT6:AT68)</f>
        <v>23625</v>
      </c>
      <c r="AU70" s="105">
        <f t="shared" si="53"/>
        <v>66150</v>
      </c>
      <c r="AV70" s="105">
        <f t="shared" si="53"/>
        <v>18600</v>
      </c>
      <c r="AW70" s="105">
        <f t="shared" si="53"/>
        <v>1550</v>
      </c>
      <c r="AX70" s="105">
        <f t="shared" si="53"/>
        <v>0</v>
      </c>
      <c r="AY70" s="105">
        <f t="shared" si="53"/>
        <v>18600</v>
      </c>
      <c r="AZ70" s="105">
        <f t="shared" si="53"/>
        <v>1550</v>
      </c>
      <c r="BA70" s="105">
        <f t="shared" si="53"/>
        <v>0</v>
      </c>
      <c r="BB70" s="105">
        <f t="shared" si="53"/>
        <v>49029</v>
      </c>
      <c r="BC70" s="105">
        <f t="shared" si="53"/>
        <v>817.15000000000077</v>
      </c>
      <c r="BD70" s="105">
        <f t="shared" si="53"/>
        <v>0</v>
      </c>
      <c r="BE70" s="105">
        <f t="shared" si="53"/>
        <v>38556</v>
      </c>
      <c r="BF70" s="105">
        <f t="shared" si="53"/>
        <v>3213</v>
      </c>
      <c r="BG70" s="105">
        <f t="shared" si="53"/>
        <v>0</v>
      </c>
      <c r="BH70" s="105">
        <f t="shared" si="53"/>
        <v>31500</v>
      </c>
      <c r="BI70" s="105">
        <f t="shared" si="53"/>
        <v>15750</v>
      </c>
      <c r="BJ70" s="105">
        <f t="shared" si="53"/>
        <v>0</v>
      </c>
      <c r="BK70" s="105">
        <f t="shared" ref="BK70" si="57">SUM(BK6:BK68)</f>
        <v>0</v>
      </c>
      <c r="BL70" s="105">
        <f t="shared" si="53"/>
        <v>55125</v>
      </c>
      <c r="BM70" s="105">
        <f t="shared" si="53"/>
        <v>22777.199999999986</v>
      </c>
      <c r="BN70" s="105">
        <f t="shared" si="53"/>
        <v>379.61999999999966</v>
      </c>
      <c r="BO70" s="105">
        <f t="shared" si="53"/>
        <v>0</v>
      </c>
      <c r="BP70" s="105">
        <f t="shared" si="53"/>
        <v>44994</v>
      </c>
      <c r="BQ70" s="105">
        <f t="shared" si="53"/>
        <v>749.90000000000055</v>
      </c>
      <c r="BR70" s="105">
        <f t="shared" si="53"/>
        <v>0</v>
      </c>
      <c r="BS70" s="105">
        <f t="shared" si="53"/>
        <v>13258</v>
      </c>
      <c r="BT70" s="105">
        <f t="shared" si="53"/>
        <v>1325.8000000000002</v>
      </c>
      <c r="BU70" s="105">
        <f t="shared" si="53"/>
        <v>0</v>
      </c>
      <c r="BV70" s="105">
        <f t="shared" si="53"/>
        <v>17640</v>
      </c>
      <c r="BW70" s="105">
        <f t="shared" si="53"/>
        <v>1764</v>
      </c>
      <c r="BX70" s="105">
        <f t="shared" si="53"/>
        <v>0</v>
      </c>
      <c r="BY70" s="105">
        <f t="shared" si="53"/>
        <v>18903.811873752882</v>
      </c>
      <c r="BZ70" s="105">
        <f t="shared" si="53"/>
        <v>1890.3811873752848</v>
      </c>
      <c r="CA70" s="105">
        <f t="shared" ref="CA70:EH70" si="58">SUM(CA6:CA68)</f>
        <v>0</v>
      </c>
      <c r="CB70" s="105">
        <f t="shared" si="58"/>
        <v>8297.3000000000084</v>
      </c>
      <c r="CC70" s="105">
        <f t="shared" si="58"/>
        <v>829.72999999999979</v>
      </c>
      <c r="CD70" s="105">
        <f t="shared" si="58"/>
        <v>0</v>
      </c>
      <c r="CE70" s="105">
        <f t="shared" si="58"/>
        <v>71590.175999999949</v>
      </c>
      <c r="CF70" s="105">
        <f t="shared" si="58"/>
        <v>5112.7759999999971</v>
      </c>
      <c r="CG70" s="105">
        <f t="shared" si="58"/>
        <v>0</v>
      </c>
      <c r="CH70" s="105">
        <f t="shared" ref="CH70" si="59">SUM(CH6:CH68)</f>
        <v>0</v>
      </c>
      <c r="CI70" s="105">
        <f t="shared" si="58"/>
        <v>11593</v>
      </c>
      <c r="CJ70" s="105">
        <f t="shared" si="58"/>
        <v>0</v>
      </c>
      <c r="CK70" s="105">
        <f t="shared" si="58"/>
        <v>22345</v>
      </c>
      <c r="CL70" s="105">
        <f t="shared" si="58"/>
        <v>0</v>
      </c>
      <c r="CM70" s="105">
        <f t="shared" si="58"/>
        <v>103950</v>
      </c>
      <c r="CN70" s="105">
        <f t="shared" si="58"/>
        <v>17005</v>
      </c>
      <c r="CO70" s="105">
        <f t="shared" si="58"/>
        <v>85025</v>
      </c>
      <c r="CP70" s="105">
        <f t="shared" si="58"/>
        <v>0</v>
      </c>
      <c r="CQ70" s="105">
        <f t="shared" si="58"/>
        <v>504111.79625779617</v>
      </c>
      <c r="CR70" s="105">
        <f t="shared" si="58"/>
        <v>4200.9316354816301</v>
      </c>
      <c r="CS70" s="105">
        <f t="shared" si="58"/>
        <v>839640.7515592518</v>
      </c>
      <c r="CT70" s="105">
        <f t="shared" si="58"/>
        <v>9329.3416839916827</v>
      </c>
      <c r="CU70" s="105">
        <f t="shared" si="58"/>
        <v>805269.49272349162</v>
      </c>
      <c r="CV70" s="105">
        <f t="shared" si="58"/>
        <v>22368.597020097033</v>
      </c>
      <c r="CW70" s="105">
        <f t="shared" si="58"/>
        <v>795449.13305613317</v>
      </c>
      <c r="CX70" s="105">
        <f t="shared" si="58"/>
        <v>44191.61850311848</v>
      </c>
      <c r="CY70" s="105">
        <f t="shared" si="58"/>
        <v>780718.59355509351</v>
      </c>
      <c r="CZ70" s="105">
        <f t="shared" si="58"/>
        <v>43373.255197505183</v>
      </c>
      <c r="DA70" s="105">
        <f t="shared" si="58"/>
        <v>867841.83056132961</v>
      </c>
      <c r="DB70" s="105">
        <f t="shared" si="58"/>
        <v>48213.435031184956</v>
      </c>
      <c r="DC70" s="105">
        <f t="shared" ref="DC70:DF70" si="60">SUM(DC6:DC68)</f>
        <v>808496.67255717132</v>
      </c>
      <c r="DD70" s="105">
        <f t="shared" si="60"/>
        <v>44916.481808731798</v>
      </c>
      <c r="DE70" s="105">
        <f t="shared" si="60"/>
        <v>702380.57040163432</v>
      </c>
      <c r="DF70" s="105">
        <f t="shared" si="60"/>
        <v>39021.142800090798</v>
      </c>
      <c r="DG70" s="105">
        <f t="shared" si="58"/>
        <v>871829.70824670745</v>
      </c>
      <c r="DH70" s="105">
        <f t="shared" si="58"/>
        <v>217957.42706167686</v>
      </c>
      <c r="DI70" s="105"/>
      <c r="DJ70" s="105"/>
      <c r="DK70" s="105"/>
      <c r="DL70" s="105"/>
      <c r="DM70" s="105"/>
      <c r="DN70" s="105"/>
      <c r="DO70" s="105">
        <f t="shared" ref="DO70:DQ70" si="61">SUM(DO6:DO68)</f>
        <v>283500</v>
      </c>
      <c r="DP70" s="105">
        <f t="shared" si="61"/>
        <v>47250</v>
      </c>
      <c r="DQ70" s="105">
        <f t="shared" si="61"/>
        <v>0</v>
      </c>
      <c r="DR70" s="105">
        <f t="shared" si="58"/>
        <v>560700</v>
      </c>
      <c r="DS70" s="105">
        <f>SUM(DS6:DS68)</f>
        <v>18888</v>
      </c>
      <c r="DT70" s="105">
        <f t="shared" si="58"/>
        <v>1574</v>
      </c>
      <c r="DU70" s="105">
        <f>SUM(DU6:DU68)</f>
        <v>0</v>
      </c>
      <c r="DV70" s="105">
        <f>SUM(DV6:DV68)</f>
        <v>9444</v>
      </c>
      <c r="DW70" s="105">
        <f>SUM(DW6:DW68)</f>
        <v>0</v>
      </c>
      <c r="DX70" s="105">
        <f t="shared" si="58"/>
        <v>12096</v>
      </c>
      <c r="DY70" s="105">
        <f t="shared" si="58"/>
        <v>0</v>
      </c>
      <c r="DZ70" s="105">
        <f t="shared" ref="DZ70:EA70" si="62">SUM(DZ6:DZ68)</f>
        <v>24192</v>
      </c>
      <c r="EA70" s="105">
        <f t="shared" si="62"/>
        <v>0</v>
      </c>
      <c r="EB70" s="105">
        <f t="shared" ref="EB70:EC70" si="63">SUM(EB6:EB68)</f>
        <v>12096</v>
      </c>
      <c r="EC70" s="105">
        <f t="shared" si="63"/>
        <v>0</v>
      </c>
      <c r="ED70" s="105">
        <f t="shared" si="58"/>
        <v>6048</v>
      </c>
      <c r="EE70" s="105">
        <f t="shared" si="58"/>
        <v>0</v>
      </c>
      <c r="EF70" s="105">
        <f t="shared" ref="EF70:EG70" si="64">SUM(EF6:EF68)</f>
        <v>6048</v>
      </c>
      <c r="EG70" s="105">
        <f t="shared" si="64"/>
        <v>0</v>
      </c>
      <c r="EH70" s="105">
        <f t="shared" si="58"/>
        <v>21420</v>
      </c>
      <c r="EI70" s="105"/>
      <c r="EJ70" s="3"/>
      <c r="EK70" s="3"/>
      <c r="ER70" s="785" t="s">
        <v>83</v>
      </c>
      <c r="ES70" s="785"/>
      <c r="ET70" s="104">
        <f>SUM(ET6:ET68)</f>
        <v>0</v>
      </c>
    </row>
    <row r="71" spans="1:150" s="53" customFormat="1">
      <c r="B71" s="872" t="s">
        <v>356</v>
      </c>
      <c r="C71" s="872"/>
      <c r="D71" s="107">
        <f>SUM(D6:D20)</f>
        <v>9990</v>
      </c>
      <c r="E71" s="107">
        <f t="shared" ref="E71:CA71" si="65">SUM(E6:E20)</f>
        <v>416.25</v>
      </c>
      <c r="F71" s="107">
        <f t="shared" si="65"/>
        <v>0</v>
      </c>
      <c r="G71" s="107">
        <f t="shared" si="65"/>
        <v>9990</v>
      </c>
      <c r="H71" s="107">
        <f t="shared" si="65"/>
        <v>416.25</v>
      </c>
      <c r="I71" s="107">
        <f t="shared" si="65"/>
        <v>0</v>
      </c>
      <c r="J71" s="107">
        <f t="shared" ref="J71:Q71" si="66">SUM(J6:J20)</f>
        <v>3000</v>
      </c>
      <c r="K71" s="107">
        <f t="shared" si="66"/>
        <v>112.5</v>
      </c>
      <c r="L71" s="107">
        <f t="shared" si="66"/>
        <v>0</v>
      </c>
      <c r="M71" s="107">
        <f t="shared" si="66"/>
        <v>9190.8000000000011</v>
      </c>
      <c r="N71" s="107">
        <f t="shared" si="66"/>
        <v>382.94999999999993</v>
      </c>
      <c r="O71" s="107">
        <f t="shared" si="66"/>
        <v>0</v>
      </c>
      <c r="P71" s="107">
        <f t="shared" si="66"/>
        <v>11700</v>
      </c>
      <c r="Q71" s="107">
        <f t="shared" si="66"/>
        <v>975</v>
      </c>
      <c r="R71" s="107">
        <f t="shared" si="65"/>
        <v>0</v>
      </c>
      <c r="S71" s="107">
        <f t="shared" si="65"/>
        <v>10800</v>
      </c>
      <c r="T71" s="107">
        <f t="shared" si="65"/>
        <v>900</v>
      </c>
      <c r="U71" s="107">
        <f t="shared" si="65"/>
        <v>0</v>
      </c>
      <c r="V71" s="107">
        <f t="shared" si="65"/>
        <v>13140</v>
      </c>
      <c r="W71" s="107">
        <f t="shared" si="65"/>
        <v>1095</v>
      </c>
      <c r="X71" s="107">
        <f t="shared" si="65"/>
        <v>0</v>
      </c>
      <c r="Y71" s="107">
        <f t="shared" si="65"/>
        <v>2655</v>
      </c>
      <c r="Z71" s="107">
        <f t="shared" si="65"/>
        <v>221.25</v>
      </c>
      <c r="AA71" s="107">
        <f>SUM(AA6:AA20)</f>
        <v>0</v>
      </c>
      <c r="AB71" s="107">
        <f t="shared" si="65"/>
        <v>1890</v>
      </c>
      <c r="AC71" s="107">
        <f t="shared" si="65"/>
        <v>315</v>
      </c>
      <c r="AD71" s="107">
        <f t="shared" si="65"/>
        <v>0</v>
      </c>
      <c r="AE71" s="107">
        <f t="shared" si="65"/>
        <v>3780</v>
      </c>
      <c r="AF71" s="107">
        <f t="shared" si="65"/>
        <v>315</v>
      </c>
      <c r="AG71" s="107">
        <f t="shared" si="65"/>
        <v>0</v>
      </c>
      <c r="AH71" s="107">
        <f t="shared" si="65"/>
        <v>15525</v>
      </c>
      <c r="AI71" s="107">
        <f t="shared" si="65"/>
        <v>258.75</v>
      </c>
      <c r="AJ71" s="107">
        <f t="shared" si="65"/>
        <v>0</v>
      </c>
      <c r="AK71" s="107">
        <f t="shared" si="65"/>
        <v>13050</v>
      </c>
      <c r="AL71" s="107">
        <f t="shared" si="65"/>
        <v>435</v>
      </c>
      <c r="AM71" s="107">
        <f t="shared" si="65"/>
        <v>0</v>
      </c>
      <c r="AN71" s="107">
        <f t="shared" si="65"/>
        <v>12960</v>
      </c>
      <c r="AO71" s="107">
        <f t="shared" si="65"/>
        <v>1080</v>
      </c>
      <c r="AP71" s="107">
        <f t="shared" si="65"/>
        <v>0</v>
      </c>
      <c r="AQ71" s="107">
        <f t="shared" si="65"/>
        <v>10050</v>
      </c>
      <c r="AR71" s="107">
        <f t="shared" si="65"/>
        <v>5025</v>
      </c>
      <c r="AS71" s="107">
        <f t="shared" si="65"/>
        <v>0</v>
      </c>
      <c r="AT71" s="107">
        <f t="shared" ref="AT71" si="67">SUM(AT6:AT20)</f>
        <v>5625</v>
      </c>
      <c r="AU71" s="107">
        <f t="shared" si="65"/>
        <v>15750</v>
      </c>
      <c r="AV71" s="107">
        <f t="shared" si="65"/>
        <v>4500</v>
      </c>
      <c r="AW71" s="107">
        <f t="shared" si="65"/>
        <v>375</v>
      </c>
      <c r="AX71" s="107">
        <f t="shared" si="65"/>
        <v>0</v>
      </c>
      <c r="AY71" s="107">
        <f t="shared" si="65"/>
        <v>4500</v>
      </c>
      <c r="AZ71" s="107">
        <f t="shared" si="65"/>
        <v>375</v>
      </c>
      <c r="BA71" s="107">
        <f t="shared" si="65"/>
        <v>0</v>
      </c>
      <c r="BB71" s="107">
        <f t="shared" si="65"/>
        <v>11655</v>
      </c>
      <c r="BC71" s="107">
        <f t="shared" si="65"/>
        <v>194.24999999999994</v>
      </c>
      <c r="BD71" s="107">
        <f t="shared" si="65"/>
        <v>0</v>
      </c>
      <c r="BE71" s="107">
        <f t="shared" si="65"/>
        <v>9180</v>
      </c>
      <c r="BF71" s="107">
        <f t="shared" si="65"/>
        <v>765</v>
      </c>
      <c r="BG71" s="107">
        <f t="shared" si="65"/>
        <v>0</v>
      </c>
      <c r="BH71" s="107">
        <f t="shared" si="65"/>
        <v>7500</v>
      </c>
      <c r="BI71" s="107">
        <f t="shared" si="65"/>
        <v>3750</v>
      </c>
      <c r="BJ71" s="107">
        <f t="shared" si="65"/>
        <v>0</v>
      </c>
      <c r="BK71" s="107">
        <f t="shared" ref="BK71" si="68">SUM(BK6:BK20)</f>
        <v>0</v>
      </c>
      <c r="BL71" s="107">
        <f t="shared" si="65"/>
        <v>13125</v>
      </c>
      <c r="BM71" s="107">
        <f t="shared" si="65"/>
        <v>5409.0000000000009</v>
      </c>
      <c r="BN71" s="107">
        <f t="shared" si="65"/>
        <v>90.15</v>
      </c>
      <c r="BO71" s="107">
        <f t="shared" si="65"/>
        <v>0</v>
      </c>
      <c r="BP71" s="107">
        <f t="shared" si="65"/>
        <v>10755</v>
      </c>
      <c r="BQ71" s="107">
        <f t="shared" si="65"/>
        <v>179.24999999999997</v>
      </c>
      <c r="BR71" s="107">
        <f t="shared" si="65"/>
        <v>0</v>
      </c>
      <c r="BS71" s="107">
        <f t="shared" si="65"/>
        <v>3150</v>
      </c>
      <c r="BT71" s="107">
        <f t="shared" si="65"/>
        <v>315</v>
      </c>
      <c r="BU71" s="107">
        <f t="shared" si="65"/>
        <v>0</v>
      </c>
      <c r="BV71" s="107">
        <f t="shared" si="65"/>
        <v>4200</v>
      </c>
      <c r="BW71" s="107">
        <f t="shared" si="65"/>
        <v>420</v>
      </c>
      <c r="BX71" s="107">
        <f t="shared" si="65"/>
        <v>0</v>
      </c>
      <c r="BY71" s="107">
        <f t="shared" si="65"/>
        <v>4505.7609371982753</v>
      </c>
      <c r="BZ71" s="107">
        <f t="shared" si="65"/>
        <v>450.57609371982761</v>
      </c>
      <c r="CA71" s="107">
        <f t="shared" si="65"/>
        <v>0</v>
      </c>
      <c r="CB71" s="107">
        <f t="shared" ref="CB71:EI71" si="69">SUM(CB6:CB20)</f>
        <v>1969.4999999999995</v>
      </c>
      <c r="CC71" s="107">
        <f t="shared" si="69"/>
        <v>196.94999999999996</v>
      </c>
      <c r="CD71" s="107">
        <f t="shared" si="69"/>
        <v>0</v>
      </c>
      <c r="CE71" s="107">
        <f t="shared" si="69"/>
        <v>17045.279999999992</v>
      </c>
      <c r="CF71" s="107">
        <f t="shared" si="69"/>
        <v>1217.5199999999998</v>
      </c>
      <c r="CG71" s="107">
        <f t="shared" si="69"/>
        <v>0</v>
      </c>
      <c r="CH71" s="107">
        <f t="shared" ref="CH71" si="70">SUM(CH6:CH20)</f>
        <v>0</v>
      </c>
      <c r="CI71" s="107">
        <f t="shared" si="69"/>
        <v>2760</v>
      </c>
      <c r="CJ71" s="107">
        <f t="shared" si="69"/>
        <v>0</v>
      </c>
      <c r="CK71" s="107">
        <f t="shared" si="69"/>
        <v>5305</v>
      </c>
      <c r="CL71" s="107">
        <f t="shared" si="69"/>
        <v>0</v>
      </c>
      <c r="CM71" s="107"/>
      <c r="CN71" s="107">
        <f t="shared" si="69"/>
        <v>4045</v>
      </c>
      <c r="CO71" s="107">
        <f t="shared" si="69"/>
        <v>20225</v>
      </c>
      <c r="CP71" s="107">
        <f t="shared" si="69"/>
        <v>0</v>
      </c>
      <c r="CQ71" s="107">
        <f t="shared" si="69"/>
        <v>120062.37006237004</v>
      </c>
      <c r="CR71" s="107">
        <f t="shared" si="69"/>
        <v>1000.5197505197508</v>
      </c>
      <c r="CS71" s="107">
        <f t="shared" si="69"/>
        <v>199974.01247401244</v>
      </c>
      <c r="CT71" s="107">
        <f t="shared" si="69"/>
        <v>2221.9334719334715</v>
      </c>
      <c r="CU71" s="107">
        <f t="shared" si="69"/>
        <v>191787.94178794179</v>
      </c>
      <c r="CV71" s="107">
        <f t="shared" si="69"/>
        <v>5327.4428274428283</v>
      </c>
      <c r="CW71" s="107">
        <f t="shared" si="69"/>
        <v>189449.06444906443</v>
      </c>
      <c r="CX71" s="107">
        <f t="shared" si="69"/>
        <v>10524.94802494802</v>
      </c>
      <c r="CY71" s="107">
        <f t="shared" si="69"/>
        <v>185940.74844074843</v>
      </c>
      <c r="CZ71" s="107">
        <f t="shared" si="69"/>
        <v>10330.041580041579</v>
      </c>
      <c r="DA71" s="107">
        <f t="shared" si="69"/>
        <v>206990.64449064451</v>
      </c>
      <c r="DB71" s="107">
        <f t="shared" si="69"/>
        <v>11499.480249480248</v>
      </c>
      <c r="DC71" s="107">
        <f t="shared" ref="DC71:DF71" si="71">SUM(DC6:DC20)</f>
        <v>192957.38045738047</v>
      </c>
      <c r="DD71" s="107">
        <f t="shared" si="71"/>
        <v>10719.854469854467</v>
      </c>
      <c r="DE71" s="107">
        <f t="shared" si="71"/>
        <v>167229.72972972973</v>
      </c>
      <c r="DF71" s="107">
        <f t="shared" si="71"/>
        <v>9290.54054054054</v>
      </c>
      <c r="DG71" s="107">
        <f t="shared" si="69"/>
        <v>207640.33264033252</v>
      </c>
      <c r="DH71" s="107">
        <f t="shared" si="69"/>
        <v>51910.08316008313</v>
      </c>
      <c r="DI71" s="107"/>
      <c r="DJ71" s="107"/>
      <c r="DK71" s="107"/>
      <c r="DL71" s="107"/>
      <c r="DM71" s="107"/>
      <c r="DN71" s="107"/>
      <c r="DO71" s="107">
        <f t="shared" ref="DO71:DQ71" si="72">SUM(DO6:DO20)</f>
        <v>67500</v>
      </c>
      <c r="DP71" s="107">
        <f t="shared" si="72"/>
        <v>11250</v>
      </c>
      <c r="DQ71" s="107">
        <f t="shared" si="72"/>
        <v>0</v>
      </c>
      <c r="DR71" s="107">
        <f t="shared" si="69"/>
        <v>133500</v>
      </c>
      <c r="DS71" s="107">
        <f>SUM(DS6:DS20)</f>
        <v>4500</v>
      </c>
      <c r="DT71" s="107">
        <f>SUM(DT6:DT20)</f>
        <v>375</v>
      </c>
      <c r="DU71" s="107">
        <f>SUM(DU6:DU20)</f>
        <v>0</v>
      </c>
      <c r="DV71" s="107">
        <f>SUM(DV6:DV20)</f>
        <v>2250</v>
      </c>
      <c r="DW71" s="107">
        <f>SUM(DW6:DW20)</f>
        <v>0</v>
      </c>
      <c r="DX71" s="107">
        <f t="shared" si="69"/>
        <v>2880</v>
      </c>
      <c r="DY71" s="107">
        <f t="shared" si="69"/>
        <v>0</v>
      </c>
      <c r="DZ71" s="107">
        <f t="shared" ref="DZ71:EA71" si="73">SUM(DZ6:DZ20)</f>
        <v>5760</v>
      </c>
      <c r="EA71" s="107">
        <f t="shared" si="73"/>
        <v>0</v>
      </c>
      <c r="EB71" s="107">
        <f t="shared" ref="EB71:EC71" si="74">SUM(EB6:EB20)</f>
        <v>2880</v>
      </c>
      <c r="EC71" s="107">
        <f t="shared" si="74"/>
        <v>0</v>
      </c>
      <c r="ED71" s="107">
        <f t="shared" si="69"/>
        <v>1440</v>
      </c>
      <c r="EE71" s="107">
        <f t="shared" si="69"/>
        <v>0</v>
      </c>
      <c r="EF71" s="107">
        <f t="shared" ref="EF71:EG71" si="75">SUM(EF6:EF20)</f>
        <v>1440</v>
      </c>
      <c r="EG71" s="107">
        <f t="shared" si="75"/>
        <v>0</v>
      </c>
      <c r="EH71" s="107">
        <f t="shared" si="69"/>
        <v>5100</v>
      </c>
      <c r="EI71" s="107">
        <f t="shared" si="69"/>
        <v>0</v>
      </c>
      <c r="EJ71" s="61"/>
      <c r="EK71" s="61"/>
    </row>
    <row r="72" spans="1:150" s="53" customFormat="1">
      <c r="B72" s="807" t="s">
        <v>324</v>
      </c>
      <c r="C72" s="807"/>
      <c r="D72" s="124">
        <f>SUM(D21:D36)</f>
        <v>10656</v>
      </c>
      <c r="E72" s="124">
        <f t="shared" ref="E72:CA72" si="76">SUM(E21:E36)</f>
        <v>444</v>
      </c>
      <c r="F72" s="124">
        <f t="shared" si="76"/>
        <v>0</v>
      </c>
      <c r="G72" s="124">
        <f t="shared" si="76"/>
        <v>10656</v>
      </c>
      <c r="H72" s="124">
        <f t="shared" si="76"/>
        <v>444</v>
      </c>
      <c r="I72" s="124">
        <f t="shared" si="76"/>
        <v>0</v>
      </c>
      <c r="J72" s="124">
        <f t="shared" ref="J72:P72" si="77">SUM(J21:J36)</f>
        <v>3200</v>
      </c>
      <c r="K72" s="124">
        <f t="shared" si="77"/>
        <v>120</v>
      </c>
      <c r="L72" s="124">
        <f t="shared" si="77"/>
        <v>0</v>
      </c>
      <c r="M72" s="124">
        <f t="shared" si="77"/>
        <v>9803.52</v>
      </c>
      <c r="N72" s="124">
        <f t="shared" si="77"/>
        <v>408.4799999999999</v>
      </c>
      <c r="O72" s="124">
        <f t="shared" si="77"/>
        <v>0</v>
      </c>
      <c r="P72" s="124">
        <f t="shared" si="77"/>
        <v>12480</v>
      </c>
      <c r="Q72" s="124">
        <f t="shared" si="76"/>
        <v>1040</v>
      </c>
      <c r="R72" s="124">
        <f t="shared" si="76"/>
        <v>0</v>
      </c>
      <c r="S72" s="124">
        <f t="shared" si="76"/>
        <v>11520</v>
      </c>
      <c r="T72" s="124">
        <f t="shared" si="76"/>
        <v>960</v>
      </c>
      <c r="U72" s="124">
        <f t="shared" si="76"/>
        <v>0</v>
      </c>
      <c r="V72" s="124">
        <f t="shared" si="76"/>
        <v>14016</v>
      </c>
      <c r="W72" s="124">
        <f t="shared" si="76"/>
        <v>1168</v>
      </c>
      <c r="X72" s="124">
        <f t="shared" si="76"/>
        <v>0</v>
      </c>
      <c r="Y72" s="124">
        <f t="shared" si="76"/>
        <v>2832</v>
      </c>
      <c r="Z72" s="124">
        <f t="shared" si="76"/>
        <v>236</v>
      </c>
      <c r="AA72" s="124">
        <f>SUM(AA21:AA36)</f>
        <v>0</v>
      </c>
      <c r="AB72" s="124">
        <f t="shared" si="76"/>
        <v>2016</v>
      </c>
      <c r="AC72" s="124">
        <f t="shared" si="76"/>
        <v>336</v>
      </c>
      <c r="AD72" s="124">
        <f t="shared" si="76"/>
        <v>0</v>
      </c>
      <c r="AE72" s="124">
        <f t="shared" si="76"/>
        <v>4032</v>
      </c>
      <c r="AF72" s="124">
        <f t="shared" si="76"/>
        <v>336</v>
      </c>
      <c r="AG72" s="124">
        <f t="shared" si="76"/>
        <v>0</v>
      </c>
      <c r="AH72" s="124">
        <f t="shared" si="76"/>
        <v>16560</v>
      </c>
      <c r="AI72" s="124">
        <f t="shared" si="76"/>
        <v>276</v>
      </c>
      <c r="AJ72" s="124">
        <f t="shared" si="76"/>
        <v>0</v>
      </c>
      <c r="AK72" s="124">
        <f t="shared" si="76"/>
        <v>13920</v>
      </c>
      <c r="AL72" s="124">
        <f t="shared" si="76"/>
        <v>464</v>
      </c>
      <c r="AM72" s="124">
        <f t="shared" si="76"/>
        <v>0</v>
      </c>
      <c r="AN72" s="124">
        <f t="shared" si="76"/>
        <v>13824</v>
      </c>
      <c r="AO72" s="124">
        <f t="shared" si="76"/>
        <v>1152</v>
      </c>
      <c r="AP72" s="124">
        <f t="shared" si="76"/>
        <v>0</v>
      </c>
      <c r="AQ72" s="124">
        <f t="shared" si="76"/>
        <v>10720</v>
      </c>
      <c r="AR72" s="124">
        <f t="shared" si="76"/>
        <v>5360</v>
      </c>
      <c r="AS72" s="124">
        <f t="shared" si="76"/>
        <v>0</v>
      </c>
      <c r="AT72" s="124">
        <f t="shared" ref="AT72" si="78">SUM(AT21:AT36)</f>
        <v>6000</v>
      </c>
      <c r="AU72" s="124">
        <f t="shared" si="76"/>
        <v>16800</v>
      </c>
      <c r="AV72" s="124">
        <f t="shared" si="76"/>
        <v>4800</v>
      </c>
      <c r="AW72" s="124">
        <f t="shared" si="76"/>
        <v>400</v>
      </c>
      <c r="AX72" s="124">
        <f t="shared" si="76"/>
        <v>0</v>
      </c>
      <c r="AY72" s="124">
        <f t="shared" si="76"/>
        <v>4800</v>
      </c>
      <c r="AZ72" s="124">
        <f t="shared" si="76"/>
        <v>400</v>
      </c>
      <c r="BA72" s="124">
        <f t="shared" si="76"/>
        <v>0</v>
      </c>
      <c r="BB72" s="124">
        <f t="shared" si="76"/>
        <v>12432</v>
      </c>
      <c r="BC72" s="124">
        <f t="shared" si="76"/>
        <v>207.19999999999993</v>
      </c>
      <c r="BD72" s="124">
        <f t="shared" si="76"/>
        <v>0</v>
      </c>
      <c r="BE72" s="124">
        <f t="shared" si="76"/>
        <v>9792</v>
      </c>
      <c r="BF72" s="124">
        <f t="shared" si="76"/>
        <v>816</v>
      </c>
      <c r="BG72" s="124">
        <f t="shared" si="76"/>
        <v>0</v>
      </c>
      <c r="BH72" s="124">
        <f t="shared" si="76"/>
        <v>8000</v>
      </c>
      <c r="BI72" s="124">
        <f t="shared" si="76"/>
        <v>4000</v>
      </c>
      <c r="BJ72" s="124">
        <f t="shared" si="76"/>
        <v>0</v>
      </c>
      <c r="BK72" s="124">
        <f t="shared" ref="BK72" si="79">SUM(BK21:BK36)</f>
        <v>0</v>
      </c>
      <c r="BL72" s="124">
        <f t="shared" si="76"/>
        <v>14000</v>
      </c>
      <c r="BM72" s="124">
        <f t="shared" si="76"/>
        <v>5769.6000000000013</v>
      </c>
      <c r="BN72" s="124">
        <f t="shared" si="76"/>
        <v>96.160000000000011</v>
      </c>
      <c r="BO72" s="124">
        <f t="shared" si="76"/>
        <v>0</v>
      </c>
      <c r="BP72" s="124">
        <f t="shared" si="76"/>
        <v>11472</v>
      </c>
      <c r="BQ72" s="124">
        <f t="shared" si="76"/>
        <v>191.19999999999996</v>
      </c>
      <c r="BR72" s="124">
        <f t="shared" si="76"/>
        <v>0</v>
      </c>
      <c r="BS72" s="124">
        <f t="shared" si="76"/>
        <v>3360</v>
      </c>
      <c r="BT72" s="124">
        <f t="shared" si="76"/>
        <v>336</v>
      </c>
      <c r="BU72" s="124">
        <f t="shared" si="76"/>
        <v>0</v>
      </c>
      <c r="BV72" s="124">
        <f t="shared" si="76"/>
        <v>4480</v>
      </c>
      <c r="BW72" s="124">
        <f t="shared" si="76"/>
        <v>448</v>
      </c>
      <c r="BX72" s="124">
        <f t="shared" si="76"/>
        <v>0</v>
      </c>
      <c r="BY72" s="124">
        <f t="shared" si="76"/>
        <v>4806.1449996781603</v>
      </c>
      <c r="BZ72" s="124">
        <f t="shared" si="76"/>
        <v>480.61449996781613</v>
      </c>
      <c r="CA72" s="124">
        <f t="shared" si="76"/>
        <v>0</v>
      </c>
      <c r="CB72" s="124">
        <f t="shared" ref="CB72:EI72" si="80">SUM(CB21:CB36)</f>
        <v>2100.7999999999997</v>
      </c>
      <c r="CC72" s="124">
        <f t="shared" si="80"/>
        <v>210.07999999999996</v>
      </c>
      <c r="CD72" s="124">
        <f t="shared" si="80"/>
        <v>0</v>
      </c>
      <c r="CE72" s="124">
        <f t="shared" si="80"/>
        <v>18181.631999999991</v>
      </c>
      <c r="CF72" s="124">
        <f t="shared" si="80"/>
        <v>1298.6879999999996</v>
      </c>
      <c r="CG72" s="124">
        <f t="shared" si="80"/>
        <v>0</v>
      </c>
      <c r="CH72" s="124">
        <f t="shared" ref="CH72" si="81">SUM(CH21:CH36)</f>
        <v>0</v>
      </c>
      <c r="CI72" s="124">
        <f t="shared" si="80"/>
        <v>2944</v>
      </c>
      <c r="CJ72" s="124">
        <f t="shared" si="80"/>
        <v>0</v>
      </c>
      <c r="CK72" s="124">
        <f t="shared" si="80"/>
        <v>5680</v>
      </c>
      <c r="CL72" s="124">
        <f t="shared" si="80"/>
        <v>0</v>
      </c>
      <c r="CM72" s="124"/>
      <c r="CN72" s="124">
        <f t="shared" si="80"/>
        <v>4320</v>
      </c>
      <c r="CO72" s="124">
        <f t="shared" si="80"/>
        <v>21600</v>
      </c>
      <c r="CP72" s="124">
        <f t="shared" si="80"/>
        <v>0</v>
      </c>
      <c r="CQ72" s="124">
        <f t="shared" si="80"/>
        <v>128066.52806652804</v>
      </c>
      <c r="CR72" s="124">
        <f t="shared" si="80"/>
        <v>1067.2210672210674</v>
      </c>
      <c r="CS72" s="124">
        <f t="shared" si="80"/>
        <v>213305.61330561328</v>
      </c>
      <c r="CT72" s="124">
        <f t="shared" si="80"/>
        <v>2370.0623700623696</v>
      </c>
      <c r="CU72" s="124">
        <f t="shared" si="80"/>
        <v>204573.80457380458</v>
      </c>
      <c r="CV72" s="124">
        <f t="shared" si="80"/>
        <v>5682.6056826056838</v>
      </c>
      <c r="CW72" s="124">
        <f t="shared" si="80"/>
        <v>202079.00207900206</v>
      </c>
      <c r="CX72" s="124">
        <f t="shared" si="80"/>
        <v>11226.611226611221</v>
      </c>
      <c r="CY72" s="124">
        <f t="shared" si="80"/>
        <v>198336.79833679833</v>
      </c>
      <c r="CZ72" s="124">
        <f t="shared" si="80"/>
        <v>11018.711018711017</v>
      </c>
      <c r="DA72" s="124">
        <f t="shared" si="80"/>
        <v>220790.02079002082</v>
      </c>
      <c r="DB72" s="124">
        <f t="shared" si="80"/>
        <v>12266.112266112264</v>
      </c>
      <c r="DC72" s="124">
        <f t="shared" ref="DC72:DF72" si="82">SUM(DC21:DC36)</f>
        <v>205821.20582120583</v>
      </c>
      <c r="DD72" s="124">
        <f t="shared" si="82"/>
        <v>11434.511434511431</v>
      </c>
      <c r="DE72" s="124">
        <f t="shared" si="82"/>
        <v>178378.37837837837</v>
      </c>
      <c r="DF72" s="124">
        <f t="shared" si="82"/>
        <v>9909.9099099099094</v>
      </c>
      <c r="DG72" s="124">
        <f t="shared" si="80"/>
        <v>221483.02148302135</v>
      </c>
      <c r="DH72" s="124">
        <f t="shared" si="80"/>
        <v>55370.755370755338</v>
      </c>
      <c r="DI72" s="124"/>
      <c r="DJ72" s="124"/>
      <c r="DK72" s="124"/>
      <c r="DL72" s="124"/>
      <c r="DM72" s="124"/>
      <c r="DN72" s="124"/>
      <c r="DO72" s="124">
        <f t="shared" ref="DO72:DQ72" si="83">SUM(DO21:DO36)</f>
        <v>72000</v>
      </c>
      <c r="DP72" s="124">
        <f t="shared" si="83"/>
        <v>12000</v>
      </c>
      <c r="DQ72" s="124">
        <f t="shared" si="83"/>
        <v>0</v>
      </c>
      <c r="DR72" s="124">
        <f t="shared" si="80"/>
        <v>142400</v>
      </c>
      <c r="DS72" s="124">
        <f t="shared" si="80"/>
        <v>4800</v>
      </c>
      <c r="DT72" s="124">
        <f t="shared" si="80"/>
        <v>400</v>
      </c>
      <c r="DU72" s="124">
        <f>SUM(DU21:DU36)</f>
        <v>0</v>
      </c>
      <c r="DV72" s="124">
        <f t="shared" ref="DV72" si="84">SUM(DV21:DV36)</f>
        <v>2400</v>
      </c>
      <c r="DW72" s="124">
        <f t="shared" ref="DW72" si="85">SUM(DW21:DW36)</f>
        <v>0</v>
      </c>
      <c r="DX72" s="124">
        <f t="shared" si="80"/>
        <v>3072</v>
      </c>
      <c r="DY72" s="124">
        <f t="shared" si="80"/>
        <v>0</v>
      </c>
      <c r="DZ72" s="124">
        <f t="shared" ref="DZ72:EA72" si="86">SUM(DZ21:DZ36)</f>
        <v>6144</v>
      </c>
      <c r="EA72" s="124">
        <f t="shared" si="86"/>
        <v>0</v>
      </c>
      <c r="EB72" s="124">
        <f t="shared" ref="EB72:EC72" si="87">SUM(EB21:EB36)</f>
        <v>3072</v>
      </c>
      <c r="EC72" s="124">
        <f t="shared" si="87"/>
        <v>0</v>
      </c>
      <c r="ED72" s="124">
        <f t="shared" si="80"/>
        <v>1536</v>
      </c>
      <c r="EE72" s="124">
        <f t="shared" si="80"/>
        <v>0</v>
      </c>
      <c r="EF72" s="124">
        <f t="shared" ref="EF72:EG72" si="88">SUM(EF21:EF36)</f>
        <v>1536</v>
      </c>
      <c r="EG72" s="124">
        <f t="shared" si="88"/>
        <v>0</v>
      </c>
      <c r="EH72" s="124">
        <f t="shared" si="80"/>
        <v>5440</v>
      </c>
      <c r="EI72" s="124">
        <f t="shared" si="80"/>
        <v>0</v>
      </c>
      <c r="EJ72" s="61"/>
      <c r="EK72" s="61"/>
    </row>
    <row r="73" spans="1:150" s="53" customFormat="1">
      <c r="B73" s="845" t="s">
        <v>285</v>
      </c>
      <c r="C73" s="845"/>
      <c r="D73" s="106">
        <f>SUM(D37:D68)</f>
        <v>21278.400000000001</v>
      </c>
      <c r="E73" s="106">
        <f t="shared" ref="E73:CA73" si="89">SUM(E37:E68)</f>
        <v>886.6</v>
      </c>
      <c r="F73" s="106">
        <f t="shared" si="89"/>
        <v>0</v>
      </c>
      <c r="G73" s="106">
        <f t="shared" si="89"/>
        <v>21278.400000000001</v>
      </c>
      <c r="H73" s="106">
        <f t="shared" si="89"/>
        <v>886.6</v>
      </c>
      <c r="I73" s="106">
        <f t="shared" si="89"/>
        <v>0</v>
      </c>
      <c r="J73" s="106">
        <f t="shared" ref="J73:Q73" si="90">SUM(J37:J68)</f>
        <v>6400</v>
      </c>
      <c r="K73" s="106">
        <f t="shared" si="90"/>
        <v>240</v>
      </c>
      <c r="L73" s="106">
        <f t="shared" si="90"/>
        <v>0</v>
      </c>
      <c r="M73" s="106">
        <f t="shared" si="90"/>
        <v>19607.04</v>
      </c>
      <c r="N73" s="106">
        <f t="shared" si="90"/>
        <v>816.95999999999947</v>
      </c>
      <c r="O73" s="106">
        <f t="shared" si="90"/>
        <v>0</v>
      </c>
      <c r="P73" s="106">
        <f t="shared" si="90"/>
        <v>24960</v>
      </c>
      <c r="Q73" s="106">
        <f t="shared" si="90"/>
        <v>2080</v>
      </c>
      <c r="R73" s="106">
        <f t="shared" si="89"/>
        <v>0</v>
      </c>
      <c r="S73" s="106">
        <f t="shared" si="89"/>
        <v>23016</v>
      </c>
      <c r="T73" s="106">
        <f t="shared" si="89"/>
        <v>1918</v>
      </c>
      <c r="U73" s="106">
        <f t="shared" si="89"/>
        <v>0</v>
      </c>
      <c r="V73" s="106">
        <f t="shared" si="89"/>
        <v>28032</v>
      </c>
      <c r="W73" s="106">
        <f t="shared" si="89"/>
        <v>2336</v>
      </c>
      <c r="X73" s="106">
        <f t="shared" si="89"/>
        <v>0</v>
      </c>
      <c r="Y73" s="106">
        <f t="shared" si="89"/>
        <v>5691</v>
      </c>
      <c r="Z73" s="106">
        <f t="shared" si="89"/>
        <v>474.25</v>
      </c>
      <c r="AA73" s="106">
        <f>SUM(AA37:AA68)</f>
        <v>0</v>
      </c>
      <c r="AB73" s="106">
        <f t="shared" si="89"/>
        <v>4035</v>
      </c>
      <c r="AC73" s="106">
        <f t="shared" si="89"/>
        <v>672.5</v>
      </c>
      <c r="AD73" s="106">
        <f t="shared" si="89"/>
        <v>0</v>
      </c>
      <c r="AE73" s="106">
        <f t="shared" si="89"/>
        <v>7566</v>
      </c>
      <c r="AF73" s="106">
        <f t="shared" si="89"/>
        <v>672.5</v>
      </c>
      <c r="AG73" s="106">
        <f t="shared" si="89"/>
        <v>0</v>
      </c>
      <c r="AH73" s="106">
        <f t="shared" si="89"/>
        <v>33090</v>
      </c>
      <c r="AI73" s="106">
        <f t="shared" si="89"/>
        <v>551.5</v>
      </c>
      <c r="AJ73" s="106">
        <f t="shared" si="89"/>
        <v>0</v>
      </c>
      <c r="AK73" s="106">
        <f t="shared" si="89"/>
        <v>27885</v>
      </c>
      <c r="AL73" s="106">
        <f t="shared" si="89"/>
        <v>929.5</v>
      </c>
      <c r="AM73" s="106">
        <f t="shared" si="89"/>
        <v>0</v>
      </c>
      <c r="AN73" s="106">
        <f t="shared" si="89"/>
        <v>27654</v>
      </c>
      <c r="AO73" s="106">
        <f t="shared" si="89"/>
        <v>2304.5</v>
      </c>
      <c r="AP73" s="106">
        <f t="shared" si="89"/>
        <v>0</v>
      </c>
      <c r="AQ73" s="106">
        <f t="shared" si="89"/>
        <v>21440</v>
      </c>
      <c r="AR73" s="106">
        <f t="shared" si="89"/>
        <v>10720</v>
      </c>
      <c r="AS73" s="106">
        <f t="shared" si="89"/>
        <v>0</v>
      </c>
      <c r="AT73" s="106">
        <f t="shared" ref="AT73" si="91">SUM(AT37:AT68)</f>
        <v>12000</v>
      </c>
      <c r="AU73" s="106">
        <f t="shared" si="89"/>
        <v>33600</v>
      </c>
      <c r="AV73" s="106">
        <f t="shared" si="89"/>
        <v>9300</v>
      </c>
      <c r="AW73" s="106">
        <f t="shared" si="89"/>
        <v>775</v>
      </c>
      <c r="AX73" s="106">
        <f t="shared" si="89"/>
        <v>0</v>
      </c>
      <c r="AY73" s="106">
        <f t="shared" si="89"/>
        <v>9300</v>
      </c>
      <c r="AZ73" s="106">
        <f t="shared" si="89"/>
        <v>775</v>
      </c>
      <c r="BA73" s="106">
        <f t="shared" si="89"/>
        <v>0</v>
      </c>
      <c r="BB73" s="106">
        <f t="shared" si="89"/>
        <v>24942</v>
      </c>
      <c r="BC73" s="106">
        <f t="shared" si="89"/>
        <v>415.69999999999982</v>
      </c>
      <c r="BD73" s="106">
        <f t="shared" si="89"/>
        <v>0</v>
      </c>
      <c r="BE73" s="106">
        <f t="shared" si="89"/>
        <v>19584</v>
      </c>
      <c r="BF73" s="106">
        <f t="shared" si="89"/>
        <v>1632</v>
      </c>
      <c r="BG73" s="106">
        <f t="shared" si="89"/>
        <v>0</v>
      </c>
      <c r="BH73" s="106">
        <f t="shared" si="89"/>
        <v>16000</v>
      </c>
      <c r="BI73" s="106">
        <f t="shared" si="89"/>
        <v>8000</v>
      </c>
      <c r="BJ73" s="106">
        <f t="shared" si="89"/>
        <v>0</v>
      </c>
      <c r="BK73" s="106">
        <f t="shared" ref="BK73" si="92">SUM(BK37:BK68)</f>
        <v>0</v>
      </c>
      <c r="BL73" s="106">
        <f t="shared" si="89"/>
        <v>28000</v>
      </c>
      <c r="BM73" s="106">
        <f t="shared" si="89"/>
        <v>11598.600000000006</v>
      </c>
      <c r="BN73" s="106">
        <f t="shared" si="89"/>
        <v>193.30999999999995</v>
      </c>
      <c r="BO73" s="106">
        <f t="shared" si="89"/>
        <v>0</v>
      </c>
      <c r="BP73" s="106">
        <f t="shared" si="89"/>
        <v>22767</v>
      </c>
      <c r="BQ73" s="106">
        <f t="shared" si="89"/>
        <v>379.44999999999982</v>
      </c>
      <c r="BR73" s="106">
        <f t="shared" si="89"/>
        <v>0</v>
      </c>
      <c r="BS73" s="106">
        <f t="shared" si="89"/>
        <v>6748</v>
      </c>
      <c r="BT73" s="106">
        <f t="shared" si="89"/>
        <v>674.8</v>
      </c>
      <c r="BU73" s="106">
        <f t="shared" si="89"/>
        <v>0</v>
      </c>
      <c r="BV73" s="106">
        <f t="shared" si="89"/>
        <v>8960</v>
      </c>
      <c r="BW73" s="106">
        <f t="shared" si="89"/>
        <v>896</v>
      </c>
      <c r="BX73" s="106">
        <f t="shared" si="89"/>
        <v>0</v>
      </c>
      <c r="BY73" s="106">
        <f t="shared" si="89"/>
        <v>9591.9059368764356</v>
      </c>
      <c r="BZ73" s="106">
        <f t="shared" si="89"/>
        <v>959.19059368764385</v>
      </c>
      <c r="CA73" s="106">
        <f t="shared" si="89"/>
        <v>0</v>
      </c>
      <c r="CB73" s="106">
        <f t="shared" ref="CB73:EI73" si="93">SUM(CB37:CB68)</f>
        <v>4227.0000000000018</v>
      </c>
      <c r="CC73" s="106">
        <f t="shared" si="93"/>
        <v>422.69999999999987</v>
      </c>
      <c r="CD73" s="106">
        <f t="shared" si="93"/>
        <v>0</v>
      </c>
      <c r="CE73" s="106">
        <f t="shared" si="93"/>
        <v>36363.263999999974</v>
      </c>
      <c r="CF73" s="106">
        <f t="shared" si="93"/>
        <v>2596.5679999999993</v>
      </c>
      <c r="CG73" s="106">
        <f t="shared" si="93"/>
        <v>0</v>
      </c>
      <c r="CH73" s="106">
        <f t="shared" ref="CH73" si="94">SUM(CH37:CH68)</f>
        <v>0</v>
      </c>
      <c r="CI73" s="106">
        <f t="shared" si="93"/>
        <v>5889</v>
      </c>
      <c r="CJ73" s="106">
        <f t="shared" si="93"/>
        <v>0</v>
      </c>
      <c r="CK73" s="106">
        <f t="shared" si="93"/>
        <v>11360</v>
      </c>
      <c r="CL73" s="106">
        <f t="shared" si="93"/>
        <v>0</v>
      </c>
      <c r="CM73" s="106"/>
      <c r="CN73" s="106">
        <f t="shared" si="93"/>
        <v>8640</v>
      </c>
      <c r="CO73" s="106">
        <f t="shared" si="93"/>
        <v>43200</v>
      </c>
      <c r="CP73" s="106">
        <f t="shared" si="93"/>
        <v>0</v>
      </c>
      <c r="CQ73" s="106">
        <f t="shared" si="93"/>
        <v>255982.89812889809</v>
      </c>
      <c r="CR73" s="106">
        <f t="shared" si="93"/>
        <v>2133.1908177408181</v>
      </c>
      <c r="CS73" s="106">
        <f t="shared" si="93"/>
        <v>426361.12577962584</v>
      </c>
      <c r="CT73" s="106">
        <f t="shared" si="93"/>
        <v>4737.3458419958406</v>
      </c>
      <c r="CU73" s="106">
        <f t="shared" si="93"/>
        <v>408907.74636174605</v>
      </c>
      <c r="CV73" s="106">
        <f t="shared" si="93"/>
        <v>11358.548510048509</v>
      </c>
      <c r="CW73" s="106">
        <f t="shared" si="93"/>
        <v>403921.06652806618</v>
      </c>
      <c r="CX73" s="106">
        <f t="shared" si="93"/>
        <v>22440.059251559251</v>
      </c>
      <c r="CY73" s="106"/>
      <c r="CZ73" s="106"/>
      <c r="DA73" s="106"/>
      <c r="DB73" s="106"/>
      <c r="DC73" s="106"/>
      <c r="DD73" s="106"/>
      <c r="DE73" s="106"/>
      <c r="DF73" s="106"/>
      <c r="DG73" s="106">
        <f t="shared" si="93"/>
        <v>442706.35412335425</v>
      </c>
      <c r="DH73" s="106">
        <f t="shared" si="93"/>
        <v>110676.58853083856</v>
      </c>
      <c r="DI73" s="106"/>
      <c r="DJ73" s="106"/>
      <c r="DK73" s="106"/>
      <c r="DL73" s="106"/>
      <c r="DM73" s="106"/>
      <c r="DN73" s="106"/>
      <c r="DO73" s="106">
        <f t="shared" ref="DO73:DQ73" si="95">SUM(DO37:DO68)</f>
        <v>144000</v>
      </c>
      <c r="DP73" s="106">
        <f t="shared" si="95"/>
        <v>24000</v>
      </c>
      <c r="DQ73" s="106">
        <f t="shared" si="95"/>
        <v>0</v>
      </c>
      <c r="DR73" s="106">
        <f t="shared" si="93"/>
        <v>284800</v>
      </c>
      <c r="DS73" s="106">
        <f>SUM(DS37:DS68)</f>
        <v>9588</v>
      </c>
      <c r="DT73" s="106">
        <f t="shared" si="93"/>
        <v>799</v>
      </c>
      <c r="DU73" s="106">
        <f>SUM(DU37:DU68)</f>
        <v>0</v>
      </c>
      <c r="DV73" s="106">
        <f>SUM(DV37:DV68)</f>
        <v>4794</v>
      </c>
      <c r="DW73" s="106">
        <f>SUM(DW37:DW68)</f>
        <v>0</v>
      </c>
      <c r="DX73" s="106">
        <f t="shared" si="93"/>
        <v>6144</v>
      </c>
      <c r="DY73" s="106">
        <f t="shared" si="93"/>
        <v>0</v>
      </c>
      <c r="DZ73" s="106">
        <f t="shared" ref="DZ73:EA73" si="96">SUM(DZ37:DZ68)</f>
        <v>12288</v>
      </c>
      <c r="EA73" s="106">
        <f t="shared" si="96"/>
        <v>0</v>
      </c>
      <c r="EB73" s="106">
        <f t="shared" ref="EB73:EC73" si="97">SUM(EB37:EB68)</f>
        <v>6144</v>
      </c>
      <c r="EC73" s="106">
        <f t="shared" si="97"/>
        <v>0</v>
      </c>
      <c r="ED73" s="106">
        <f t="shared" si="93"/>
        <v>3072</v>
      </c>
      <c r="EE73" s="106">
        <f t="shared" si="93"/>
        <v>0</v>
      </c>
      <c r="EF73" s="106">
        <f t="shared" ref="EF73:EG73" si="98">SUM(EF37:EF68)</f>
        <v>3072</v>
      </c>
      <c r="EG73" s="106">
        <f t="shared" si="98"/>
        <v>0</v>
      </c>
      <c r="EH73" s="106">
        <f t="shared" si="93"/>
        <v>10880</v>
      </c>
      <c r="EI73" s="106">
        <f t="shared" si="93"/>
        <v>0</v>
      </c>
      <c r="EJ73" s="61"/>
      <c r="EK73" s="61"/>
    </row>
    <row r="74" spans="1:150" s="53" customFormat="1">
      <c r="B74" s="809" t="s">
        <v>156</v>
      </c>
      <c r="C74" s="810"/>
      <c r="D74" s="108">
        <f>D70*D75</f>
        <v>503092.80000000005</v>
      </c>
      <c r="E74" s="108">
        <f t="shared" ref="E74:CA74" si="99">E70*E75</f>
        <v>873.42499999999995</v>
      </c>
      <c r="F74" s="108">
        <f t="shared" si="99"/>
        <v>0</v>
      </c>
      <c r="G74" s="108">
        <f t="shared" si="99"/>
        <v>472907.23200000002</v>
      </c>
      <c r="H74" s="108">
        <f t="shared" si="99"/>
        <v>821.01949999999988</v>
      </c>
      <c r="I74" s="108">
        <f t="shared" si="99"/>
        <v>0</v>
      </c>
      <c r="J74" s="108">
        <f t="shared" ref="J74:Q74" si="100">J70*J75</f>
        <v>45359.999999999993</v>
      </c>
      <c r="K74" s="108">
        <f t="shared" si="100"/>
        <v>56.699999999999996</v>
      </c>
      <c r="L74" s="108">
        <f t="shared" si="100"/>
        <v>0</v>
      </c>
      <c r="M74" s="108">
        <f t="shared" si="100"/>
        <v>370573.05600000039</v>
      </c>
      <c r="N74" s="108">
        <f t="shared" si="100"/>
        <v>643.35599999999954</v>
      </c>
      <c r="O74" s="108">
        <f t="shared" si="100"/>
        <v>0</v>
      </c>
      <c r="P74" s="108">
        <f t="shared" si="100"/>
        <v>589680</v>
      </c>
      <c r="Q74" s="108">
        <f t="shared" si="100"/>
        <v>2047.5</v>
      </c>
      <c r="R74" s="108">
        <f t="shared" si="99"/>
        <v>0</v>
      </c>
      <c r="S74" s="108">
        <f t="shared" si="99"/>
        <v>544032</v>
      </c>
      <c r="T74" s="108">
        <f t="shared" si="99"/>
        <v>1889</v>
      </c>
      <c r="U74" s="108">
        <f t="shared" si="99"/>
        <v>0</v>
      </c>
      <c r="V74" s="108">
        <f t="shared" si="99"/>
        <v>662256</v>
      </c>
      <c r="W74" s="108">
        <f t="shared" si="99"/>
        <v>919.80000000000007</v>
      </c>
      <c r="X74" s="108">
        <f t="shared" si="99"/>
        <v>0</v>
      </c>
      <c r="Y74" s="108">
        <f t="shared" si="99"/>
        <v>10730.88</v>
      </c>
      <c r="Z74" s="108">
        <f t="shared" si="99"/>
        <v>74.52</v>
      </c>
      <c r="AA74" s="108">
        <f>AA70*AA75</f>
        <v>0</v>
      </c>
      <c r="AB74" s="108">
        <f t="shared" si="99"/>
        <v>8576.2800000000007</v>
      </c>
      <c r="AC74" s="108">
        <f t="shared" si="99"/>
        <v>119.11499999999999</v>
      </c>
      <c r="AD74" s="108">
        <f t="shared" si="99"/>
        <v>0</v>
      </c>
      <c r="AE74" s="108">
        <f t="shared" si="99"/>
        <v>22144.32</v>
      </c>
      <c r="AF74" s="108">
        <f t="shared" si="99"/>
        <v>238.23</v>
      </c>
      <c r="AG74" s="108">
        <f t="shared" si="99"/>
        <v>0</v>
      </c>
      <c r="AH74" s="108">
        <f t="shared" si="99"/>
        <v>782100</v>
      </c>
      <c r="AI74" s="108">
        <f t="shared" si="99"/>
        <v>217.25</v>
      </c>
      <c r="AJ74" s="108">
        <f t="shared" si="99"/>
        <v>0</v>
      </c>
      <c r="AK74" s="108">
        <f t="shared" si="99"/>
        <v>658260</v>
      </c>
      <c r="AL74" s="108">
        <f t="shared" si="99"/>
        <v>731.40000000000009</v>
      </c>
      <c r="AM74" s="108">
        <f t="shared" si="99"/>
        <v>0</v>
      </c>
      <c r="AN74" s="108">
        <f t="shared" si="99"/>
        <v>653256</v>
      </c>
      <c r="AO74" s="108">
        <f t="shared" si="99"/>
        <v>4536.5</v>
      </c>
      <c r="AP74" s="108">
        <f t="shared" si="99"/>
        <v>0</v>
      </c>
      <c r="AQ74" s="108">
        <f t="shared" si="99"/>
        <v>422100</v>
      </c>
      <c r="AR74" s="108">
        <f t="shared" si="99"/>
        <v>105525</v>
      </c>
      <c r="AS74" s="108">
        <f t="shared" si="99"/>
        <v>0</v>
      </c>
      <c r="AT74" s="108">
        <f t="shared" ref="AT74" si="101">AT70*AT75</f>
        <v>118125</v>
      </c>
      <c r="AU74" s="108">
        <f t="shared" si="99"/>
        <v>992250</v>
      </c>
      <c r="AV74" s="108">
        <f t="shared" si="99"/>
        <v>20088</v>
      </c>
      <c r="AW74" s="108">
        <f t="shared" si="99"/>
        <v>139.5</v>
      </c>
      <c r="AX74" s="108">
        <f t="shared" si="99"/>
        <v>0</v>
      </c>
      <c r="AY74" s="108">
        <f t="shared" si="99"/>
        <v>20088</v>
      </c>
      <c r="AZ74" s="108">
        <f t="shared" si="99"/>
        <v>139.5</v>
      </c>
      <c r="BA74" s="108">
        <f t="shared" si="99"/>
        <v>0</v>
      </c>
      <c r="BB74" s="108">
        <f t="shared" si="99"/>
        <v>588348</v>
      </c>
      <c r="BC74" s="108">
        <f t="shared" si="99"/>
        <v>163.43000000000018</v>
      </c>
      <c r="BD74" s="108">
        <f t="shared" si="99"/>
        <v>0</v>
      </c>
      <c r="BE74" s="108">
        <f t="shared" si="99"/>
        <v>462672</v>
      </c>
      <c r="BF74" s="108">
        <f t="shared" si="99"/>
        <v>3213</v>
      </c>
      <c r="BG74" s="108">
        <f t="shared" si="99"/>
        <v>0</v>
      </c>
      <c r="BH74" s="108">
        <f t="shared" si="99"/>
        <v>315000</v>
      </c>
      <c r="BI74" s="108">
        <f t="shared" si="99"/>
        <v>78750</v>
      </c>
      <c r="BJ74" s="108">
        <f>BJ70*BJ75</f>
        <v>0</v>
      </c>
      <c r="BK74" s="108">
        <f t="shared" ref="BK74" si="102">BK70*BK75</f>
        <v>0</v>
      </c>
      <c r="BL74" s="108">
        <f t="shared" si="99"/>
        <v>826875</v>
      </c>
      <c r="BM74" s="108">
        <f t="shared" si="99"/>
        <v>273326.39999999985</v>
      </c>
      <c r="BN74" s="108">
        <f t="shared" si="99"/>
        <v>75.923999999999936</v>
      </c>
      <c r="BO74" s="108">
        <f t="shared" si="99"/>
        <v>0</v>
      </c>
      <c r="BP74" s="108">
        <f t="shared" si="99"/>
        <v>539928</v>
      </c>
      <c r="BQ74" s="108">
        <f t="shared" si="99"/>
        <v>149.9800000000001</v>
      </c>
      <c r="BR74" s="108">
        <f t="shared" si="99"/>
        <v>0</v>
      </c>
      <c r="BS74" s="108">
        <f t="shared" si="99"/>
        <v>19091.52</v>
      </c>
      <c r="BT74" s="108">
        <f t="shared" si="99"/>
        <v>238.64400000000003</v>
      </c>
      <c r="BU74" s="108">
        <f t="shared" si="99"/>
        <v>0</v>
      </c>
      <c r="BV74" s="108">
        <f t="shared" si="99"/>
        <v>25401.599999999999</v>
      </c>
      <c r="BW74" s="108">
        <f t="shared" si="99"/>
        <v>317.52</v>
      </c>
      <c r="BX74" s="108">
        <f t="shared" si="99"/>
        <v>0</v>
      </c>
      <c r="BY74" s="108">
        <f t="shared" si="99"/>
        <v>27221.489098204151</v>
      </c>
      <c r="BZ74" s="108">
        <f t="shared" si="99"/>
        <v>340.26861372755127</v>
      </c>
      <c r="CA74" s="108">
        <f t="shared" si="99"/>
        <v>0</v>
      </c>
      <c r="CB74" s="108">
        <f t="shared" ref="CB74:EH74" si="103">CB70*CB75</f>
        <v>11948.112000000012</v>
      </c>
      <c r="CC74" s="108">
        <f t="shared" si="103"/>
        <v>149.35139999999996</v>
      </c>
      <c r="CD74" s="108">
        <f t="shared" si="103"/>
        <v>0</v>
      </c>
      <c r="CE74" s="108">
        <f t="shared" si="103"/>
        <v>859082.11199999938</v>
      </c>
      <c r="CF74" s="108">
        <f t="shared" si="103"/>
        <v>1022.5551999999994</v>
      </c>
      <c r="CG74" s="108">
        <f t="shared" si="103"/>
        <v>0</v>
      </c>
      <c r="CH74" s="108">
        <f t="shared" ref="CH74" si="104">CH70*CH75</f>
        <v>0</v>
      </c>
      <c r="CI74" s="108">
        <f t="shared" si="103"/>
        <v>5796.5</v>
      </c>
      <c r="CJ74" s="108">
        <f t="shared" si="103"/>
        <v>0</v>
      </c>
      <c r="CK74" s="108">
        <f t="shared" si="103"/>
        <v>22345</v>
      </c>
      <c r="CL74" s="108">
        <f t="shared" si="103"/>
        <v>0</v>
      </c>
      <c r="CM74" s="108"/>
      <c r="CN74" s="108">
        <f t="shared" si="103"/>
        <v>17005</v>
      </c>
      <c r="CO74" s="108">
        <f t="shared" si="103"/>
        <v>425125</v>
      </c>
      <c r="CP74" s="108">
        <f t="shared" si="103"/>
        <v>0</v>
      </c>
      <c r="CQ74" s="108">
        <f t="shared" si="103"/>
        <v>6049341.5550935538</v>
      </c>
      <c r="CR74" s="108">
        <f t="shared" si="103"/>
        <v>420.09316354816303</v>
      </c>
      <c r="CS74" s="108">
        <f t="shared" si="103"/>
        <v>13434252.024948029</v>
      </c>
      <c r="CT74" s="108">
        <f t="shared" si="103"/>
        <v>1865.8683367983367</v>
      </c>
      <c r="CU74" s="108">
        <f t="shared" si="103"/>
        <v>12884311.883575866</v>
      </c>
      <c r="CV74" s="108">
        <f t="shared" si="103"/>
        <v>11184.298510048517</v>
      </c>
      <c r="CW74" s="108">
        <f t="shared" si="103"/>
        <v>12727186.128898131</v>
      </c>
      <c r="CX74" s="108">
        <f t="shared" si="103"/>
        <v>44191.61850311848</v>
      </c>
      <c r="CY74" s="108">
        <f t="shared" si="103"/>
        <v>14052934.683991684</v>
      </c>
      <c r="CZ74" s="108">
        <f t="shared" si="103"/>
        <v>43373.255197505183</v>
      </c>
      <c r="DA74" s="108">
        <f t="shared" si="103"/>
        <v>15621152.950103933</v>
      </c>
      <c r="DB74" s="108">
        <f t="shared" si="103"/>
        <v>48213.435031184956</v>
      </c>
      <c r="DC74" s="108">
        <f t="shared" ref="DC74:DF74" si="105">DC70*DC75</f>
        <v>14552940.106029084</v>
      </c>
      <c r="DD74" s="108">
        <f t="shared" si="105"/>
        <v>44916.481808731798</v>
      </c>
      <c r="DE74" s="108">
        <f t="shared" si="105"/>
        <v>12642850.267229417</v>
      </c>
      <c r="DF74" s="108">
        <f t="shared" si="105"/>
        <v>39021.142800090798</v>
      </c>
      <c r="DG74" s="108">
        <f t="shared" si="103"/>
        <v>17436594.164934151</v>
      </c>
      <c r="DH74" s="108">
        <f t="shared" si="103"/>
        <v>1089787.1353083844</v>
      </c>
      <c r="DI74" s="108"/>
      <c r="DJ74" s="108"/>
      <c r="DK74" s="108"/>
      <c r="DL74" s="108"/>
      <c r="DM74" s="108"/>
      <c r="DN74" s="108"/>
      <c r="DO74" s="108">
        <f t="shared" ref="DO74:DQ74" si="106">DO70*DO75</f>
        <v>3402000</v>
      </c>
      <c r="DP74" s="108">
        <f t="shared" si="106"/>
        <v>4725</v>
      </c>
      <c r="DQ74" s="108">
        <f t="shared" si="106"/>
        <v>0</v>
      </c>
      <c r="DR74" s="108">
        <f t="shared" si="103"/>
        <v>8410500</v>
      </c>
      <c r="DS74" s="108">
        <f t="shared" si="103"/>
        <v>18132.48</v>
      </c>
      <c r="DT74" s="108">
        <f>DT70*DT75</f>
        <v>125.92</v>
      </c>
      <c r="DU74" s="108">
        <f>DU70*DU75</f>
        <v>0</v>
      </c>
      <c r="DV74" s="108">
        <f t="shared" ref="DV74:DW74" si="107">DV70*DV75</f>
        <v>652769.28000000003</v>
      </c>
      <c r="DW74" s="108">
        <f t="shared" si="107"/>
        <v>0</v>
      </c>
      <c r="DX74" s="108">
        <f t="shared" si="103"/>
        <v>5806.08</v>
      </c>
      <c r="DY74" s="108">
        <f t="shared" si="103"/>
        <v>0</v>
      </c>
      <c r="DZ74" s="108">
        <f t="shared" ref="DZ74:EA74" si="108">DZ70*DZ75</f>
        <v>23224.32</v>
      </c>
      <c r="EA74" s="108">
        <f t="shared" si="108"/>
        <v>0</v>
      </c>
      <c r="EB74" s="108">
        <f t="shared" ref="EB74:EC74" si="109">EB70*EB75</f>
        <v>967.68000000000006</v>
      </c>
      <c r="EC74" s="108">
        <f t="shared" si="109"/>
        <v>0</v>
      </c>
      <c r="ED74" s="108">
        <f t="shared" si="103"/>
        <v>1209.6000000000001</v>
      </c>
      <c r="EE74" s="108">
        <f t="shared" si="103"/>
        <v>0</v>
      </c>
      <c r="EF74" s="108">
        <f t="shared" ref="EF74:EG74" si="110">EF70*EF75</f>
        <v>1209.6000000000001</v>
      </c>
      <c r="EG74" s="108">
        <f t="shared" si="110"/>
        <v>0</v>
      </c>
      <c r="EH74" s="108">
        <f t="shared" si="103"/>
        <v>21420</v>
      </c>
      <c r="EI74" s="108">
        <f>SUM(D74:EH74)</f>
        <v>144784804.84327519</v>
      </c>
      <c r="EJ74" s="61"/>
      <c r="EK74" s="61"/>
    </row>
    <row r="75" spans="1:150" s="53" customFormat="1">
      <c r="B75" s="809" t="s">
        <v>259</v>
      </c>
      <c r="C75" s="810"/>
      <c r="D75" s="108">
        <f>E75*24</f>
        <v>12</v>
      </c>
      <c r="E75" s="108">
        <v>0.5</v>
      </c>
      <c r="F75" s="108">
        <v>0.5</v>
      </c>
      <c r="G75" s="108">
        <f>H75*24</f>
        <v>11.28</v>
      </c>
      <c r="H75" s="108">
        <v>0.47</v>
      </c>
      <c r="I75" s="108">
        <v>0.47</v>
      </c>
      <c r="J75" s="108">
        <f>K75*30</f>
        <v>3.5999999999999996</v>
      </c>
      <c r="K75" s="108">
        <v>0.12</v>
      </c>
      <c r="L75" s="108">
        <v>0.12</v>
      </c>
      <c r="M75" s="108">
        <f>N75*24</f>
        <v>9.6000000000000014</v>
      </c>
      <c r="N75" s="108">
        <v>0.4</v>
      </c>
      <c r="O75" s="108">
        <v>0.4</v>
      </c>
      <c r="P75" s="108">
        <f>Q75*24</f>
        <v>12</v>
      </c>
      <c r="Q75" s="108">
        <v>0.5</v>
      </c>
      <c r="R75" s="108">
        <v>0.5</v>
      </c>
      <c r="S75" s="108">
        <f>T75*24</f>
        <v>12</v>
      </c>
      <c r="T75" s="108">
        <v>0.5</v>
      </c>
      <c r="U75" s="108">
        <v>0.5</v>
      </c>
      <c r="V75" s="108">
        <f>W75*60</f>
        <v>12</v>
      </c>
      <c r="W75" s="108">
        <v>0.2</v>
      </c>
      <c r="X75" s="108">
        <v>0.2</v>
      </c>
      <c r="Y75" s="108">
        <f>Z75*12</f>
        <v>0.96</v>
      </c>
      <c r="Z75" s="108">
        <v>0.08</v>
      </c>
      <c r="AA75" s="108">
        <v>0.08</v>
      </c>
      <c r="AB75" s="108">
        <f>AC75*12</f>
        <v>1.08</v>
      </c>
      <c r="AC75" s="108">
        <v>0.09</v>
      </c>
      <c r="AD75" s="108">
        <v>0.09</v>
      </c>
      <c r="AE75" s="108">
        <f>AF75*8</f>
        <v>1.44</v>
      </c>
      <c r="AF75" s="108">
        <v>0.18</v>
      </c>
      <c r="AG75" s="108">
        <v>0.18</v>
      </c>
      <c r="AH75" s="108">
        <f>AI75*60</f>
        <v>12</v>
      </c>
      <c r="AI75" s="108">
        <v>0.2</v>
      </c>
      <c r="AJ75" s="108">
        <v>0.2</v>
      </c>
      <c r="AK75" s="108">
        <f>AL75*30</f>
        <v>12</v>
      </c>
      <c r="AL75" s="108">
        <v>0.4</v>
      </c>
      <c r="AM75" s="108">
        <v>0.4</v>
      </c>
      <c r="AN75" s="108">
        <f>AO75*12</f>
        <v>12</v>
      </c>
      <c r="AO75" s="108">
        <v>1</v>
      </c>
      <c r="AP75" s="108">
        <v>1</v>
      </c>
      <c r="AQ75" s="108">
        <f>AR75*2</f>
        <v>10</v>
      </c>
      <c r="AR75" s="108">
        <v>5</v>
      </c>
      <c r="AS75" s="108">
        <v>5</v>
      </c>
      <c r="AT75" s="108">
        <v>5</v>
      </c>
      <c r="AU75" s="108">
        <v>15</v>
      </c>
      <c r="AV75" s="108">
        <f>AW75*12</f>
        <v>1.08</v>
      </c>
      <c r="AW75" s="108">
        <v>0.09</v>
      </c>
      <c r="AX75" s="108">
        <v>0.09</v>
      </c>
      <c r="AY75" s="108">
        <f>AZ75*12</f>
        <v>1.08</v>
      </c>
      <c r="AZ75" s="108">
        <v>0.09</v>
      </c>
      <c r="BA75" s="108">
        <v>0.09</v>
      </c>
      <c r="BB75" s="108">
        <f>BC75*60</f>
        <v>12</v>
      </c>
      <c r="BC75" s="108">
        <v>0.2</v>
      </c>
      <c r="BD75" s="108">
        <v>0.2</v>
      </c>
      <c r="BE75" s="108">
        <f>BF75*12</f>
        <v>12</v>
      </c>
      <c r="BF75" s="108">
        <v>1</v>
      </c>
      <c r="BG75" s="108">
        <v>1</v>
      </c>
      <c r="BH75" s="108">
        <f>BI75*2</f>
        <v>10</v>
      </c>
      <c r="BI75" s="108">
        <v>5</v>
      </c>
      <c r="BJ75" s="108">
        <v>5</v>
      </c>
      <c r="BK75" s="108">
        <v>5</v>
      </c>
      <c r="BL75" s="108">
        <v>15</v>
      </c>
      <c r="BM75" s="108">
        <f>BN75*60</f>
        <v>12</v>
      </c>
      <c r="BN75" s="108">
        <v>0.2</v>
      </c>
      <c r="BO75" s="108">
        <v>0.2</v>
      </c>
      <c r="BP75" s="108">
        <f>BQ75*60</f>
        <v>12</v>
      </c>
      <c r="BQ75" s="108">
        <v>0.2</v>
      </c>
      <c r="BR75" s="108">
        <v>0.2</v>
      </c>
      <c r="BS75" s="108">
        <f>BT75*8</f>
        <v>1.44</v>
      </c>
      <c r="BT75" s="108">
        <v>0.18</v>
      </c>
      <c r="BU75" s="108">
        <v>0.18</v>
      </c>
      <c r="BV75" s="108">
        <f>BW75*8</f>
        <v>1.44</v>
      </c>
      <c r="BW75" s="108">
        <v>0.18</v>
      </c>
      <c r="BX75" s="108">
        <v>0.18</v>
      </c>
      <c r="BY75" s="108">
        <f>BZ75*8</f>
        <v>1.44</v>
      </c>
      <c r="BZ75" s="108">
        <v>0.18</v>
      </c>
      <c r="CA75" s="108">
        <v>0.18</v>
      </c>
      <c r="CB75" s="108">
        <f>CC75*8</f>
        <v>1.44</v>
      </c>
      <c r="CC75" s="108">
        <v>0.18</v>
      </c>
      <c r="CD75" s="108">
        <v>0.18</v>
      </c>
      <c r="CE75" s="108">
        <f>CF75*60</f>
        <v>12</v>
      </c>
      <c r="CF75" s="108">
        <v>0.2</v>
      </c>
      <c r="CG75" s="108">
        <v>0.2</v>
      </c>
      <c r="CH75" s="108">
        <v>0.08</v>
      </c>
      <c r="CI75" s="108">
        <v>0.5</v>
      </c>
      <c r="CJ75" s="108">
        <v>0.5</v>
      </c>
      <c r="CK75" s="108">
        <v>1</v>
      </c>
      <c r="CL75" s="108">
        <v>1</v>
      </c>
      <c r="CM75" s="108"/>
      <c r="CN75" s="108">
        <v>1</v>
      </c>
      <c r="CO75" s="108">
        <v>5</v>
      </c>
      <c r="CP75" s="108">
        <v>0</v>
      </c>
      <c r="CQ75" s="108">
        <f>CR75*120</f>
        <v>12</v>
      </c>
      <c r="CR75" s="108">
        <v>0.1</v>
      </c>
      <c r="CS75" s="108">
        <f>CT75*80</f>
        <v>16</v>
      </c>
      <c r="CT75" s="108">
        <v>0.2</v>
      </c>
      <c r="CU75" s="108">
        <f>CV75*32</f>
        <v>16</v>
      </c>
      <c r="CV75" s="108">
        <v>0.5</v>
      </c>
      <c r="CW75" s="108">
        <f>CX75*16</f>
        <v>16</v>
      </c>
      <c r="CX75" s="108">
        <v>1</v>
      </c>
      <c r="CY75" s="108">
        <v>18</v>
      </c>
      <c r="CZ75" s="108">
        <v>1</v>
      </c>
      <c r="DA75" s="108">
        <v>18</v>
      </c>
      <c r="DB75" s="108">
        <v>1</v>
      </c>
      <c r="DC75" s="108">
        <v>18</v>
      </c>
      <c r="DD75" s="108">
        <v>1</v>
      </c>
      <c r="DE75" s="108">
        <v>18</v>
      </c>
      <c r="DF75" s="108">
        <v>1</v>
      </c>
      <c r="DG75" s="108">
        <f>DH75*4</f>
        <v>20</v>
      </c>
      <c r="DH75" s="108">
        <v>5</v>
      </c>
      <c r="DI75" s="108"/>
      <c r="DJ75" s="108"/>
      <c r="DK75" s="108"/>
      <c r="DL75" s="108"/>
      <c r="DM75" s="108"/>
      <c r="DN75" s="108"/>
      <c r="DO75" s="108">
        <f>DP75*120</f>
        <v>12</v>
      </c>
      <c r="DP75" s="108">
        <v>0.1</v>
      </c>
      <c r="DQ75" s="108">
        <v>0.18</v>
      </c>
      <c r="DR75" s="108">
        <v>15</v>
      </c>
      <c r="DS75" s="108">
        <f>DT75*12</f>
        <v>0.96</v>
      </c>
      <c r="DT75" s="108">
        <v>0.08</v>
      </c>
      <c r="DU75" s="108">
        <v>0.08</v>
      </c>
      <c r="DV75" s="108">
        <f>DW75*12</f>
        <v>69.12</v>
      </c>
      <c r="DW75" s="108">
        <f>DX75*12</f>
        <v>5.76</v>
      </c>
      <c r="DX75" s="108">
        <f>DY75*6</f>
        <v>0.48</v>
      </c>
      <c r="DY75" s="108">
        <v>0.08</v>
      </c>
      <c r="DZ75" s="108">
        <f>EA75*12</f>
        <v>0.96</v>
      </c>
      <c r="EA75" s="108">
        <v>0.08</v>
      </c>
      <c r="EB75" s="108">
        <v>0.08</v>
      </c>
      <c r="EC75" s="108">
        <v>0.08</v>
      </c>
      <c r="ED75" s="108">
        <v>0.2</v>
      </c>
      <c r="EE75" s="108">
        <v>0.2</v>
      </c>
      <c r="EF75" s="108">
        <v>0.2</v>
      </c>
      <c r="EG75" s="108">
        <v>0.2</v>
      </c>
      <c r="EH75" s="108">
        <v>1</v>
      </c>
      <c r="EI75" s="108">
        <v>0</v>
      </c>
      <c r="EJ75" s="61"/>
      <c r="EK75" s="61"/>
    </row>
    <row r="76" spans="1:150">
      <c r="AB76">
        <f>AC76*6</f>
        <v>0</v>
      </c>
      <c r="CP76" s="66"/>
      <c r="CX76" s="66"/>
      <c r="CY76" s="66"/>
      <c r="CZ76" s="66"/>
      <c r="DA76" s="66"/>
      <c r="DB76" s="66"/>
      <c r="DC76" s="66"/>
      <c r="DD76" s="66"/>
      <c r="DE76" s="66"/>
      <c r="DF76" s="66"/>
      <c r="DV76">
        <f>DW76*6</f>
        <v>0</v>
      </c>
      <c r="DW76">
        <f>DX76*6</f>
        <v>0</v>
      </c>
      <c r="EH76" s="66"/>
      <c r="EI76" s="67"/>
    </row>
    <row r="77" spans="1:150">
      <c r="D77" s="792" t="s">
        <v>266</v>
      </c>
      <c r="E77" s="792"/>
      <c r="F77" s="792"/>
      <c r="G77" s="792"/>
      <c r="H77" s="792"/>
      <c r="I77" s="792"/>
      <c r="J77" s="792"/>
      <c r="K77" s="792"/>
      <c r="L77" s="792"/>
      <c r="M77" s="792"/>
      <c r="N77" s="792"/>
      <c r="O77" s="792"/>
      <c r="P77" s="792"/>
      <c r="Q77" s="792"/>
      <c r="R77" s="792"/>
      <c r="S77" s="792"/>
      <c r="T77" s="792"/>
      <c r="U77" s="792"/>
      <c r="V77" s="792"/>
      <c r="W77" s="792"/>
      <c r="X77" s="792"/>
      <c r="Y77" s="792"/>
      <c r="Z77" s="792"/>
      <c r="AA77" s="792"/>
      <c r="AB77" s="792"/>
      <c r="AC77" s="792"/>
      <c r="AD77" s="792"/>
      <c r="AE77" s="792"/>
      <c r="AF77" s="792"/>
      <c r="AG77" s="792"/>
      <c r="AH77" s="792"/>
      <c r="AI77" s="792"/>
      <c r="AJ77" s="792"/>
      <c r="AK77" s="792"/>
      <c r="AL77" s="792"/>
      <c r="AM77" s="792"/>
      <c r="AN77" s="792"/>
      <c r="AO77" s="792"/>
      <c r="AP77" s="792"/>
      <c r="AQ77" s="792"/>
      <c r="AR77" s="792"/>
      <c r="AS77" s="792"/>
      <c r="AT77" s="792"/>
      <c r="AU77" s="792"/>
      <c r="AV77" s="792" t="s">
        <v>267</v>
      </c>
      <c r="AW77" s="792"/>
      <c r="AX77" s="792"/>
      <c r="AY77" s="792"/>
      <c r="AZ77" s="792"/>
      <c r="BA77" s="792"/>
      <c r="BB77" s="792"/>
      <c r="BC77" s="792"/>
      <c r="BD77" s="792"/>
      <c r="BE77" s="792"/>
      <c r="BF77" s="792"/>
      <c r="BG77" s="792"/>
      <c r="BH77" s="792"/>
      <c r="BI77" s="792"/>
      <c r="BJ77" s="792"/>
      <c r="BK77" s="792"/>
      <c r="BL77" s="792"/>
      <c r="BM77" s="792"/>
      <c r="BN77" s="792"/>
      <c r="BO77" s="792"/>
      <c r="BP77" s="792"/>
      <c r="BQ77" s="792"/>
      <c r="BR77" s="792"/>
      <c r="BS77" s="792"/>
      <c r="BT77" s="792"/>
      <c r="BU77" s="792"/>
      <c r="BV77" s="792"/>
      <c r="BW77" s="792"/>
      <c r="BX77" s="792"/>
      <c r="BY77" s="792"/>
      <c r="BZ77" s="792"/>
      <c r="CA77" s="792"/>
      <c r="CB77" s="792"/>
      <c r="CC77" s="792"/>
      <c r="CD77" s="792"/>
      <c r="CE77" s="792" t="s">
        <v>268</v>
      </c>
      <c r="CF77" s="792"/>
      <c r="CG77" s="792"/>
      <c r="CH77" s="792"/>
      <c r="CI77" s="792"/>
      <c r="CJ77" s="792"/>
      <c r="CK77" s="792"/>
      <c r="CL77" s="792"/>
      <c r="CM77" s="792"/>
      <c r="CN77" s="792"/>
      <c r="CO77" s="792"/>
      <c r="CP77" s="792"/>
      <c r="CQ77" s="792"/>
      <c r="CR77" s="792"/>
      <c r="CS77" s="792"/>
      <c r="CT77" s="792"/>
      <c r="CU77" s="792"/>
      <c r="CV77" s="792"/>
      <c r="CW77" s="792"/>
      <c r="CX77" s="792"/>
      <c r="CY77" s="792"/>
      <c r="CZ77" s="792"/>
      <c r="DA77" s="792"/>
      <c r="DB77" s="792"/>
      <c r="DC77" s="792"/>
      <c r="DD77" s="792"/>
      <c r="DE77" s="792"/>
      <c r="DF77" s="792"/>
      <c r="DG77" s="792"/>
      <c r="DH77" s="792"/>
      <c r="DI77" s="792"/>
      <c r="DJ77" s="792"/>
      <c r="DK77" s="792"/>
      <c r="DL77" s="792"/>
      <c r="DM77" s="792"/>
      <c r="DN77" s="792"/>
      <c r="DO77" s="792"/>
      <c r="DP77" s="792"/>
      <c r="DQ77" s="792"/>
      <c r="DR77" s="792"/>
      <c r="DS77" s="792"/>
      <c r="DT77" s="792"/>
      <c r="DU77" s="792"/>
      <c r="DV77" s="792"/>
      <c r="DW77" s="792"/>
      <c r="DX77" s="792"/>
      <c r="DY77" s="792"/>
      <c r="DZ77" s="792"/>
      <c r="EA77" s="792"/>
      <c r="EB77" s="792"/>
      <c r="EC77" s="792"/>
      <c r="ED77" s="792"/>
      <c r="EE77" s="792"/>
      <c r="EF77" s="792"/>
      <c r="EG77" s="792"/>
      <c r="EH77" s="792"/>
      <c r="EI77" s="792"/>
      <c r="EJ77" s="792"/>
      <c r="EK77" s="792"/>
    </row>
    <row r="78" spans="1:150">
      <c r="D78" s="792"/>
      <c r="E78" s="792"/>
      <c r="F78" s="792"/>
      <c r="G78" s="792"/>
      <c r="H78" s="792"/>
      <c r="I78" s="792"/>
      <c r="J78" s="792"/>
      <c r="K78" s="792"/>
      <c r="L78" s="792"/>
      <c r="M78" s="792"/>
      <c r="N78" s="792"/>
      <c r="O78" s="792"/>
      <c r="P78" s="792"/>
      <c r="Q78" s="792"/>
      <c r="R78" s="792"/>
      <c r="S78" s="792"/>
      <c r="T78" s="792"/>
      <c r="U78" s="792"/>
      <c r="V78" s="792"/>
      <c r="W78" s="792"/>
      <c r="X78" s="792"/>
      <c r="Y78" s="792"/>
      <c r="Z78" s="792"/>
      <c r="AA78" s="792"/>
      <c r="AB78" s="792"/>
      <c r="AC78" s="792"/>
      <c r="AD78" s="792"/>
      <c r="AE78" s="792"/>
      <c r="AF78" s="792"/>
      <c r="AG78" s="792"/>
      <c r="AH78" s="792"/>
      <c r="AI78" s="792"/>
      <c r="AJ78" s="792"/>
      <c r="AK78" s="792"/>
      <c r="AL78" s="792"/>
      <c r="AM78" s="792"/>
      <c r="AN78" s="792"/>
      <c r="AO78" s="792"/>
      <c r="AP78" s="792"/>
      <c r="AQ78" s="792"/>
      <c r="AR78" s="792"/>
      <c r="AS78" s="792"/>
      <c r="AT78" s="792"/>
      <c r="AU78" s="792"/>
      <c r="AV78" s="792"/>
      <c r="AW78" s="792"/>
      <c r="AX78" s="792"/>
      <c r="AY78" s="792"/>
      <c r="AZ78" s="792"/>
      <c r="BA78" s="792"/>
      <c r="BB78" s="792"/>
      <c r="BC78" s="792"/>
      <c r="BD78" s="792"/>
      <c r="BE78" s="792"/>
      <c r="BF78" s="792"/>
      <c r="BG78" s="792"/>
      <c r="BH78" s="792"/>
      <c r="BI78" s="792"/>
      <c r="BJ78" s="792"/>
      <c r="BK78" s="792"/>
      <c r="BL78" s="792"/>
      <c r="BM78" s="792"/>
      <c r="BN78" s="792"/>
      <c r="BO78" s="792"/>
      <c r="BP78" s="792"/>
      <c r="BQ78" s="792"/>
      <c r="BR78" s="792"/>
      <c r="BS78" s="792"/>
      <c r="BT78" s="792"/>
      <c r="BU78" s="792"/>
      <c r="BV78" s="792"/>
      <c r="BW78" s="792"/>
      <c r="BX78" s="792"/>
      <c r="BY78" s="792"/>
      <c r="BZ78" s="792"/>
      <c r="CA78" s="792"/>
      <c r="CB78" s="792"/>
      <c r="CC78" s="792"/>
      <c r="CD78" s="792"/>
      <c r="CE78" s="792"/>
      <c r="CF78" s="792"/>
      <c r="CG78" s="792"/>
      <c r="CH78" s="792"/>
      <c r="CI78" s="792"/>
      <c r="CJ78" s="792"/>
      <c r="CK78" s="792"/>
      <c r="CL78" s="792"/>
      <c r="CM78" s="792"/>
      <c r="CN78" s="792"/>
      <c r="CO78" s="792"/>
      <c r="CP78" s="792"/>
      <c r="CQ78" s="792"/>
      <c r="CR78" s="792"/>
      <c r="CS78" s="792"/>
      <c r="CT78" s="792"/>
      <c r="CU78" s="792"/>
      <c r="CV78" s="792"/>
      <c r="CW78" s="792"/>
      <c r="CX78" s="792"/>
      <c r="CY78" s="792"/>
      <c r="CZ78" s="792"/>
      <c r="DA78" s="792"/>
      <c r="DB78" s="792"/>
      <c r="DC78" s="792"/>
      <c r="DD78" s="792"/>
      <c r="DE78" s="792"/>
      <c r="DF78" s="792"/>
      <c r="DG78" s="792"/>
      <c r="DH78" s="792"/>
      <c r="DI78" s="792"/>
      <c r="DJ78" s="792"/>
      <c r="DK78" s="792"/>
      <c r="DL78" s="792"/>
      <c r="DM78" s="792"/>
      <c r="DN78" s="792"/>
      <c r="DO78" s="792"/>
      <c r="DP78" s="792"/>
      <c r="DQ78" s="792"/>
      <c r="DR78" s="792"/>
      <c r="DS78" s="792"/>
      <c r="DT78" s="792"/>
      <c r="DU78" s="792"/>
      <c r="DV78" s="792"/>
      <c r="DW78" s="792"/>
      <c r="DX78" s="792"/>
      <c r="DY78" s="792"/>
      <c r="DZ78" s="792"/>
      <c r="EA78" s="792"/>
      <c r="EB78" s="792"/>
      <c r="EC78" s="792"/>
      <c r="ED78" s="792"/>
      <c r="EE78" s="792"/>
      <c r="EF78" s="792"/>
      <c r="EG78" s="792"/>
      <c r="EH78" s="792"/>
      <c r="EI78" s="792"/>
      <c r="EJ78" s="792"/>
      <c r="EK78" s="792"/>
    </row>
    <row r="79" spans="1:150">
      <c r="D79" s="792"/>
      <c r="E79" s="792"/>
      <c r="F79" s="792"/>
      <c r="G79" s="792"/>
      <c r="H79" s="792"/>
      <c r="I79" s="792"/>
      <c r="J79" s="792"/>
      <c r="K79" s="792"/>
      <c r="L79" s="792"/>
      <c r="M79" s="792"/>
      <c r="N79" s="792"/>
      <c r="O79" s="792"/>
      <c r="P79" s="792"/>
      <c r="Q79" s="792"/>
      <c r="R79" s="792"/>
      <c r="S79" s="792"/>
      <c r="T79" s="792"/>
      <c r="U79" s="792"/>
      <c r="V79" s="792"/>
      <c r="W79" s="792"/>
      <c r="X79" s="792"/>
      <c r="Y79" s="792"/>
      <c r="Z79" s="792"/>
      <c r="AA79" s="792"/>
      <c r="AB79" s="792"/>
      <c r="AC79" s="792"/>
      <c r="AD79" s="792"/>
      <c r="AE79" s="792"/>
      <c r="AF79" s="792"/>
      <c r="AG79" s="792"/>
      <c r="AH79" s="792"/>
      <c r="AI79" s="792"/>
      <c r="AJ79" s="792"/>
      <c r="AK79" s="792"/>
      <c r="AL79" s="792"/>
      <c r="AM79" s="792"/>
      <c r="AN79" s="792"/>
      <c r="AO79" s="792"/>
      <c r="AP79" s="792"/>
      <c r="AQ79" s="792"/>
      <c r="AR79" s="792"/>
      <c r="AS79" s="792"/>
      <c r="AT79" s="792"/>
      <c r="AU79" s="792"/>
      <c r="AV79" s="792"/>
      <c r="AW79" s="792"/>
      <c r="AX79" s="792"/>
      <c r="AY79" s="792"/>
      <c r="AZ79" s="792"/>
      <c r="BA79" s="792"/>
      <c r="BB79" s="792"/>
      <c r="BC79" s="792"/>
      <c r="BD79" s="792"/>
      <c r="BE79" s="792"/>
      <c r="BF79" s="792"/>
      <c r="BG79" s="792"/>
      <c r="BH79" s="792"/>
      <c r="BI79" s="792"/>
      <c r="BJ79" s="792"/>
      <c r="BK79" s="792"/>
      <c r="BL79" s="792"/>
      <c r="BM79" s="792"/>
      <c r="BN79" s="792"/>
      <c r="BO79" s="792"/>
      <c r="BP79" s="792"/>
      <c r="BQ79" s="792"/>
      <c r="BR79" s="792"/>
      <c r="BS79" s="792"/>
      <c r="BT79" s="792"/>
      <c r="BU79" s="792"/>
      <c r="BV79" s="792"/>
      <c r="BW79" s="792"/>
      <c r="BX79" s="792"/>
      <c r="BY79" s="792"/>
      <c r="BZ79" s="792"/>
      <c r="CA79" s="792"/>
      <c r="CB79" s="792"/>
      <c r="CC79" s="792"/>
      <c r="CD79" s="792"/>
      <c r="CE79" s="792"/>
      <c r="CF79" s="792"/>
      <c r="CG79" s="792"/>
      <c r="CH79" s="792"/>
      <c r="CI79" s="792"/>
      <c r="CJ79" s="792"/>
      <c r="CK79" s="792"/>
      <c r="CL79" s="792"/>
      <c r="CM79" s="792"/>
      <c r="CN79" s="792"/>
      <c r="CO79" s="792"/>
      <c r="CP79" s="792"/>
      <c r="CQ79" s="792"/>
      <c r="CR79" s="792"/>
      <c r="CS79" s="792"/>
      <c r="CT79" s="792"/>
      <c r="CU79" s="792"/>
      <c r="CV79" s="792"/>
      <c r="CW79" s="792"/>
      <c r="CX79" s="792"/>
      <c r="CY79" s="792"/>
      <c r="CZ79" s="792"/>
      <c r="DA79" s="792"/>
      <c r="DB79" s="792"/>
      <c r="DC79" s="792"/>
      <c r="DD79" s="792"/>
      <c r="DE79" s="792"/>
      <c r="DF79" s="792"/>
      <c r="DG79" s="792"/>
      <c r="DH79" s="792"/>
      <c r="DI79" s="792"/>
      <c r="DJ79" s="792"/>
      <c r="DK79" s="792"/>
      <c r="DL79" s="792"/>
      <c r="DM79" s="792"/>
      <c r="DN79" s="792"/>
      <c r="DO79" s="792"/>
      <c r="DP79" s="792"/>
      <c r="DQ79" s="792"/>
      <c r="DR79" s="792"/>
      <c r="DS79" s="792"/>
      <c r="DT79" s="792"/>
      <c r="DU79" s="792"/>
      <c r="DV79" s="792"/>
      <c r="DW79" s="792"/>
      <c r="DX79" s="792"/>
      <c r="DY79" s="792"/>
      <c r="DZ79" s="792"/>
      <c r="EA79" s="792"/>
      <c r="EB79" s="792"/>
      <c r="EC79" s="792"/>
      <c r="ED79" s="792"/>
      <c r="EE79" s="792"/>
      <c r="EF79" s="792"/>
      <c r="EG79" s="792"/>
      <c r="EH79" s="792"/>
      <c r="EI79" s="792"/>
      <c r="EJ79" s="792"/>
      <c r="EK79" s="792"/>
    </row>
    <row r="80" spans="1:150">
      <c r="CP80" s="66"/>
      <c r="CX80" s="66"/>
      <c r="CY80" s="66"/>
      <c r="CZ80" s="66"/>
      <c r="DA80" s="66"/>
      <c r="DB80" s="66"/>
      <c r="DC80" s="66"/>
      <c r="DD80" s="66"/>
      <c r="DE80" s="66"/>
      <c r="DF80" s="66"/>
      <c r="EH80" s="66"/>
      <c r="EI80" s="67"/>
    </row>
    <row r="81" spans="3:150">
      <c r="D81" s="53"/>
      <c r="E81" s="53"/>
    </row>
    <row r="82" spans="3:150">
      <c r="D82" s="53"/>
      <c r="E82" s="53"/>
    </row>
    <row r="83" spans="3:150" ht="51">
      <c r="C83" s="73" t="s">
        <v>213</v>
      </c>
      <c r="D83" s="74" t="s">
        <v>239</v>
      </c>
      <c r="E83" s="75" t="s">
        <v>111</v>
      </c>
      <c r="F83" s="76" t="s">
        <v>231</v>
      </c>
      <c r="G83" s="74" t="s">
        <v>239</v>
      </c>
      <c r="H83" s="75" t="s">
        <v>111</v>
      </c>
      <c r="I83" s="76" t="s">
        <v>231</v>
      </c>
      <c r="J83" s="323" t="s">
        <v>443</v>
      </c>
      <c r="K83" s="75" t="s">
        <v>444</v>
      </c>
      <c r="L83" s="76" t="s">
        <v>231</v>
      </c>
      <c r="M83" s="76"/>
      <c r="N83" s="76"/>
      <c r="O83" s="76"/>
      <c r="P83" s="74" t="s">
        <v>239</v>
      </c>
      <c r="Q83" s="75" t="s">
        <v>111</v>
      </c>
      <c r="R83" s="76" t="s">
        <v>231</v>
      </c>
      <c r="S83" s="74" t="s">
        <v>239</v>
      </c>
      <c r="T83" s="75" t="s">
        <v>111</v>
      </c>
      <c r="U83" s="76" t="s">
        <v>231</v>
      </c>
      <c r="V83" s="74" t="s">
        <v>239</v>
      </c>
      <c r="W83" s="75" t="s">
        <v>111</v>
      </c>
      <c r="X83" s="76" t="s">
        <v>231</v>
      </c>
      <c r="Y83" s="76"/>
      <c r="Z83" s="76"/>
      <c r="AA83" s="76"/>
      <c r="AB83" s="77" t="s">
        <v>16</v>
      </c>
      <c r="AC83" s="78" t="s">
        <v>242</v>
      </c>
      <c r="AD83" s="76" t="s">
        <v>263</v>
      </c>
      <c r="AE83" s="77" t="s">
        <v>16</v>
      </c>
      <c r="AF83" s="78" t="s">
        <v>242</v>
      </c>
      <c r="AG83" s="76" t="s">
        <v>263</v>
      </c>
      <c r="AH83" s="74" t="s">
        <v>239</v>
      </c>
      <c r="AI83" s="79" t="s">
        <v>111</v>
      </c>
      <c r="AJ83" s="76" t="s">
        <v>219</v>
      </c>
      <c r="AK83" s="74" t="s">
        <v>239</v>
      </c>
      <c r="AL83" s="79" t="s">
        <v>111</v>
      </c>
      <c r="AM83" s="76" t="s">
        <v>219</v>
      </c>
      <c r="AN83" s="74" t="s">
        <v>239</v>
      </c>
      <c r="AO83" s="79" t="s">
        <v>111</v>
      </c>
      <c r="AP83" s="76" t="s">
        <v>219</v>
      </c>
      <c r="AQ83" s="74" t="s">
        <v>239</v>
      </c>
      <c r="AR83" s="79" t="s">
        <v>111</v>
      </c>
      <c r="AS83" s="76" t="s">
        <v>219</v>
      </c>
      <c r="AT83" s="76"/>
      <c r="AU83" s="80" t="s">
        <v>99</v>
      </c>
      <c r="AV83" s="77" t="s">
        <v>16</v>
      </c>
      <c r="AW83" s="78" t="s">
        <v>242</v>
      </c>
      <c r="AX83" s="76" t="s">
        <v>262</v>
      </c>
      <c r="AY83" s="77" t="s">
        <v>16</v>
      </c>
      <c r="AZ83" s="78" t="s">
        <v>242</v>
      </c>
      <c r="BA83" s="76" t="s">
        <v>262</v>
      </c>
      <c r="BB83" s="74" t="s">
        <v>239</v>
      </c>
      <c r="BC83" s="79" t="s">
        <v>111</v>
      </c>
      <c r="BD83" s="76" t="s">
        <v>219</v>
      </c>
      <c r="BE83" s="74" t="s">
        <v>239</v>
      </c>
      <c r="BF83" s="79" t="s">
        <v>111</v>
      </c>
      <c r="BG83" s="76" t="s">
        <v>219</v>
      </c>
      <c r="BH83" s="74" t="s">
        <v>239</v>
      </c>
      <c r="BI83" s="79" t="s">
        <v>111</v>
      </c>
      <c r="BJ83" s="76" t="s">
        <v>219</v>
      </c>
      <c r="BK83" s="76"/>
      <c r="BL83" s="80" t="s">
        <v>99</v>
      </c>
      <c r="BM83" s="74" t="s">
        <v>239</v>
      </c>
      <c r="BN83" s="79" t="s">
        <v>111</v>
      </c>
      <c r="BO83" s="76" t="s">
        <v>219</v>
      </c>
      <c r="BP83" s="81" t="s">
        <v>239</v>
      </c>
      <c r="BQ83" s="79" t="s">
        <v>111</v>
      </c>
      <c r="BR83" s="76" t="s">
        <v>219</v>
      </c>
      <c r="BS83" s="82" t="s">
        <v>16</v>
      </c>
      <c r="BT83" s="83" t="s">
        <v>234</v>
      </c>
      <c r="BU83" s="76" t="s">
        <v>262</v>
      </c>
      <c r="BV83" s="77" t="s">
        <v>16</v>
      </c>
      <c r="BW83" s="83" t="s">
        <v>234</v>
      </c>
      <c r="BX83" s="76" t="s">
        <v>262</v>
      </c>
      <c r="BY83" s="77" t="s">
        <v>16</v>
      </c>
      <c r="BZ83" s="83" t="s">
        <v>234</v>
      </c>
      <c r="CA83" s="76" t="s">
        <v>262</v>
      </c>
      <c r="CB83" s="77" t="s">
        <v>16</v>
      </c>
      <c r="CC83" s="83" t="s">
        <v>234</v>
      </c>
      <c r="CD83" s="76" t="s">
        <v>262</v>
      </c>
      <c r="CE83" s="77" t="s">
        <v>16</v>
      </c>
      <c r="CF83" s="79" t="s">
        <v>111</v>
      </c>
      <c r="CG83" s="76" t="s">
        <v>219</v>
      </c>
      <c r="CH83" s="76" t="s">
        <v>219</v>
      </c>
      <c r="CI83" s="83" t="s">
        <v>238</v>
      </c>
      <c r="CJ83" s="76" t="s">
        <v>219</v>
      </c>
      <c r="CK83" s="84" t="s">
        <v>238</v>
      </c>
      <c r="CL83" s="76" t="s">
        <v>219</v>
      </c>
      <c r="CM83" s="76"/>
      <c r="CN83" s="85" t="s">
        <v>235</v>
      </c>
      <c r="CO83" s="85" t="s">
        <v>235</v>
      </c>
      <c r="CP83" s="86" t="s">
        <v>17</v>
      </c>
      <c r="CQ83" s="77" t="s">
        <v>16</v>
      </c>
      <c r="CR83" s="87" t="s">
        <v>18</v>
      </c>
      <c r="CS83" s="77" t="s">
        <v>16</v>
      </c>
      <c r="CT83" s="87" t="s">
        <v>18</v>
      </c>
      <c r="CU83" s="77" t="s">
        <v>16</v>
      </c>
      <c r="CV83" s="87" t="s">
        <v>18</v>
      </c>
      <c r="CW83" s="77" t="s">
        <v>16</v>
      </c>
      <c r="CX83" s="87" t="s">
        <v>18</v>
      </c>
      <c r="CY83" s="77" t="s">
        <v>16</v>
      </c>
      <c r="CZ83" s="87" t="s">
        <v>18</v>
      </c>
      <c r="DA83" s="77" t="s">
        <v>16</v>
      </c>
      <c r="DB83" s="87" t="s">
        <v>18</v>
      </c>
      <c r="DC83" s="87"/>
      <c r="DD83" s="87"/>
      <c r="DE83" s="87"/>
      <c r="DF83" s="87"/>
      <c r="DG83" s="77" t="s">
        <v>16</v>
      </c>
      <c r="DH83" s="87" t="s">
        <v>18</v>
      </c>
      <c r="DI83" s="87"/>
      <c r="DJ83" s="87"/>
      <c r="DK83" s="87"/>
      <c r="DL83" s="87"/>
      <c r="DM83" s="87"/>
      <c r="DN83" s="87"/>
      <c r="DO83" s="87"/>
      <c r="DP83" s="87"/>
      <c r="DQ83" s="87"/>
      <c r="DR83" s="85" t="s">
        <v>19</v>
      </c>
      <c r="DS83" s="85"/>
      <c r="DT83" s="85"/>
      <c r="DU83" s="85"/>
      <c r="DV83" s="85"/>
      <c r="DW83" s="85"/>
      <c r="DX83" s="88" t="s">
        <v>159</v>
      </c>
      <c r="DY83" s="76" t="s">
        <v>264</v>
      </c>
      <c r="DZ83" s="76"/>
      <c r="EA83" s="76"/>
      <c r="EB83" s="76"/>
      <c r="EC83" s="76"/>
      <c r="ED83" s="89" t="s">
        <v>16</v>
      </c>
      <c r="EE83" s="76" t="s">
        <v>264</v>
      </c>
      <c r="EF83" s="76"/>
      <c r="EG83" s="76"/>
      <c r="EH83" s="100" t="s">
        <v>20</v>
      </c>
      <c r="ER83" s="91" t="s">
        <v>14</v>
      </c>
      <c r="ES83" s="92" t="s">
        <v>15</v>
      </c>
      <c r="ET83" s="93" t="s">
        <v>109</v>
      </c>
    </row>
    <row r="84" spans="3:150">
      <c r="C84" s="25" t="s">
        <v>87</v>
      </c>
      <c r="D84" s="70">
        <v>598.79999999999995</v>
      </c>
      <c r="E84" s="70">
        <v>24.95</v>
      </c>
      <c r="F84" s="70">
        <v>0</v>
      </c>
      <c r="G84" s="70">
        <v>618</v>
      </c>
      <c r="H84" s="325">
        <v>25.75</v>
      </c>
      <c r="I84" s="70">
        <v>0</v>
      </c>
      <c r="J84" s="70">
        <f>'Production Summary'!$N$6</f>
        <v>200</v>
      </c>
      <c r="K84" s="325">
        <f>'Production Summary'!$M$6</f>
        <v>7.5</v>
      </c>
      <c r="L84" s="325">
        <v>0</v>
      </c>
      <c r="M84" s="325"/>
      <c r="N84" s="325"/>
      <c r="O84" s="325"/>
      <c r="P84" s="70">
        <v>600</v>
      </c>
      <c r="Q84" s="70">
        <v>25</v>
      </c>
      <c r="R84" s="70">
        <v>0</v>
      </c>
      <c r="S84" s="70">
        <v>573.59999999999991</v>
      </c>
      <c r="T84" s="70">
        <v>23.9</v>
      </c>
      <c r="U84" s="70">
        <v>0</v>
      </c>
      <c r="V84" s="70">
        <v>0</v>
      </c>
      <c r="W84" s="70">
        <v>0</v>
      </c>
      <c r="X84" s="70">
        <v>0</v>
      </c>
      <c r="Y84" s="70"/>
      <c r="Z84" s="70"/>
      <c r="AA84" s="70"/>
      <c r="AB84" s="70">
        <v>122.39999999999999</v>
      </c>
      <c r="AC84" s="70">
        <v>10.199999999999999</v>
      </c>
      <c r="AD84" s="70">
        <v>0</v>
      </c>
      <c r="AE84" s="70">
        <v>144</v>
      </c>
      <c r="AF84" s="70">
        <v>18</v>
      </c>
      <c r="AG84" s="70">
        <v>0</v>
      </c>
      <c r="AH84" s="70">
        <v>942</v>
      </c>
      <c r="AI84" s="70">
        <v>15.7</v>
      </c>
      <c r="AJ84" s="70">
        <v>0</v>
      </c>
      <c r="AK84" s="70">
        <v>854.4</v>
      </c>
      <c r="AL84" s="70">
        <v>28.48</v>
      </c>
      <c r="AM84" s="70">
        <v>0</v>
      </c>
      <c r="AN84" s="70">
        <v>783</v>
      </c>
      <c r="AO84" s="70">
        <v>65.25</v>
      </c>
      <c r="AP84" s="70">
        <v>0</v>
      </c>
      <c r="AQ84" s="70">
        <v>630</v>
      </c>
      <c r="AR84" s="70">
        <v>315</v>
      </c>
      <c r="AS84" s="70">
        <v>0</v>
      </c>
      <c r="AT84" s="70"/>
      <c r="AU84" s="70">
        <v>995</v>
      </c>
      <c r="AV84" s="70">
        <v>176.39999999999998</v>
      </c>
      <c r="AW84" s="70">
        <v>14.7</v>
      </c>
      <c r="AX84" s="70">
        <v>0</v>
      </c>
      <c r="AY84" s="70">
        <v>176.39999999999998</v>
      </c>
      <c r="AZ84" s="70">
        <v>14.7</v>
      </c>
      <c r="BA84" s="70">
        <v>0</v>
      </c>
      <c r="BB84" s="70">
        <v>738.6</v>
      </c>
      <c r="BC84" s="70">
        <v>12.31</v>
      </c>
      <c r="BD84" s="70">
        <v>0</v>
      </c>
      <c r="BE84" s="70">
        <v>618</v>
      </c>
      <c r="BF84" s="70">
        <v>51.5</v>
      </c>
      <c r="BG84" s="70">
        <v>0</v>
      </c>
      <c r="BH84" s="70">
        <v>480</v>
      </c>
      <c r="BI84" s="70">
        <v>240</v>
      </c>
      <c r="BJ84" s="70">
        <v>0</v>
      </c>
      <c r="BK84" s="70"/>
      <c r="BL84" s="70">
        <v>860</v>
      </c>
      <c r="BM84" s="70">
        <v>390</v>
      </c>
      <c r="BN84" s="70">
        <v>6.5</v>
      </c>
      <c r="BO84" s="70">
        <v>0</v>
      </c>
      <c r="BP84" s="70">
        <v>600</v>
      </c>
      <c r="BQ84" s="70">
        <v>10</v>
      </c>
      <c r="BR84" s="70">
        <v>0</v>
      </c>
      <c r="BS84" s="70">
        <v>205</v>
      </c>
      <c r="BT84" s="70">
        <v>20.5</v>
      </c>
      <c r="BU84" s="70">
        <v>0</v>
      </c>
      <c r="BV84" s="70">
        <v>191.976</v>
      </c>
      <c r="BW84" s="70">
        <v>23.997</v>
      </c>
      <c r="BX84" s="70">
        <v>0</v>
      </c>
      <c r="BY84" s="70">
        <v>191.976</v>
      </c>
      <c r="BZ84" s="70">
        <v>23.997</v>
      </c>
      <c r="CA84" s="70">
        <v>0</v>
      </c>
      <c r="CB84" s="70">
        <v>191.976</v>
      </c>
      <c r="CC84" s="70">
        <v>23.997</v>
      </c>
      <c r="CD84" s="70">
        <v>0</v>
      </c>
      <c r="CE84" s="70">
        <v>1008</v>
      </c>
      <c r="CF84" s="70">
        <v>72</v>
      </c>
      <c r="CG84" s="70">
        <v>0</v>
      </c>
      <c r="CH84" s="70">
        <v>0</v>
      </c>
      <c r="CI84" s="70">
        <v>155</v>
      </c>
      <c r="CJ84" s="70">
        <v>0</v>
      </c>
      <c r="CK84" s="70">
        <v>300</v>
      </c>
      <c r="CL84" s="70">
        <v>0</v>
      </c>
      <c r="CM84" s="70"/>
      <c r="CN84" s="70">
        <v>260</v>
      </c>
      <c r="CO84" s="70">
        <v>1295</v>
      </c>
      <c r="CP84" s="70"/>
      <c r="CQ84" s="70">
        <v>7894.655999999999</v>
      </c>
      <c r="CR84" s="70">
        <v>65.788799999999995</v>
      </c>
      <c r="CS84" s="70">
        <v>9911.0400000000009</v>
      </c>
      <c r="CT84" s="70">
        <v>123.88800000000001</v>
      </c>
      <c r="CU84" s="70">
        <v>9569.2800000000007</v>
      </c>
      <c r="CV84" s="70">
        <v>299.04000000000002</v>
      </c>
      <c r="CW84" s="70">
        <v>9432.5760000000009</v>
      </c>
      <c r="CX84" s="70">
        <v>589.53600000000006</v>
      </c>
      <c r="CY84" s="70">
        <v>10119.6</v>
      </c>
      <c r="CZ84" s="70">
        <v>562.20000000000005</v>
      </c>
      <c r="DA84" s="70">
        <v>10524.960000000001</v>
      </c>
      <c r="DB84" s="70">
        <v>584.72</v>
      </c>
      <c r="DC84" s="70"/>
      <c r="DD84" s="70"/>
      <c r="DE84" s="70"/>
      <c r="DF84" s="70"/>
      <c r="DG84" s="70">
        <v>11619.84</v>
      </c>
      <c r="DH84" s="70">
        <v>2904.96</v>
      </c>
      <c r="DI84" s="70"/>
      <c r="DJ84" s="70"/>
      <c r="DK84" s="70"/>
      <c r="DL84" s="70"/>
      <c r="DM84" s="70"/>
      <c r="DN84" s="70"/>
      <c r="DO84" s="70"/>
      <c r="DP84" s="70"/>
      <c r="DQ84" s="70"/>
      <c r="DR84" s="70">
        <v>9500</v>
      </c>
      <c r="DS84" s="70"/>
      <c r="DT84" s="70"/>
      <c r="DU84" s="70"/>
      <c r="DV84" s="70"/>
      <c r="DW84" s="70"/>
      <c r="DX84" s="70">
        <v>165</v>
      </c>
      <c r="DY84" s="70">
        <v>0</v>
      </c>
      <c r="DZ84" s="70"/>
      <c r="EA84" s="70"/>
      <c r="EB84" s="70"/>
      <c r="EC84" s="70"/>
      <c r="ED84" s="70">
        <v>79.099999999999994</v>
      </c>
      <c r="EE84" s="70">
        <v>0</v>
      </c>
      <c r="EF84" s="70"/>
      <c r="EG84" s="70"/>
      <c r="EH84" s="70">
        <v>320.25</v>
      </c>
    </row>
    <row r="85" spans="3:150">
      <c r="C85" s="26" t="s">
        <v>88</v>
      </c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  <c r="W85" s="71"/>
      <c r="X85" s="71"/>
      <c r="Y85" s="71"/>
      <c r="Z85" s="71"/>
      <c r="AA85" s="71"/>
      <c r="AB85" s="71"/>
      <c r="AC85" s="71"/>
      <c r="AD85" s="71"/>
      <c r="AE85" s="71"/>
      <c r="AF85" s="71"/>
      <c r="AG85" s="71"/>
      <c r="AH85" s="71"/>
      <c r="AI85" s="71"/>
      <c r="AJ85" s="71"/>
      <c r="AK85" s="71"/>
      <c r="AL85" s="71"/>
      <c r="AM85" s="71"/>
      <c r="AN85" s="71"/>
      <c r="AO85" s="71"/>
      <c r="AP85" s="71"/>
      <c r="AQ85" s="71"/>
      <c r="AR85" s="71"/>
      <c r="AS85" s="71"/>
      <c r="AT85" s="71"/>
      <c r="AU85" s="71"/>
      <c r="AV85" s="71"/>
      <c r="AW85" s="71"/>
      <c r="AX85" s="71"/>
      <c r="AY85" s="71"/>
      <c r="AZ85" s="71"/>
      <c r="BA85" s="71"/>
      <c r="BB85" s="71"/>
      <c r="BC85" s="71"/>
      <c r="BD85" s="71"/>
      <c r="BE85" s="71"/>
      <c r="BF85" s="71"/>
      <c r="BG85" s="71"/>
      <c r="BH85" s="71"/>
      <c r="BI85" s="71"/>
      <c r="BJ85" s="71"/>
      <c r="BK85" s="71"/>
      <c r="BL85" s="71"/>
      <c r="BM85" s="71"/>
      <c r="BN85" s="71"/>
      <c r="BO85" s="71"/>
      <c r="BP85" s="71"/>
      <c r="BQ85" s="71"/>
      <c r="BR85" s="71"/>
      <c r="BS85" s="71"/>
      <c r="BT85" s="71"/>
      <c r="BU85" s="71"/>
      <c r="BV85" s="71"/>
      <c r="BW85" s="71"/>
      <c r="BX85" s="71"/>
      <c r="BY85" s="71"/>
      <c r="BZ85" s="71"/>
      <c r="CA85" s="71"/>
      <c r="CB85" s="71"/>
      <c r="CC85" s="71"/>
      <c r="CD85" s="71"/>
      <c r="CE85" s="71"/>
      <c r="CF85" s="71"/>
      <c r="CG85" s="71"/>
      <c r="CH85" s="71"/>
      <c r="CI85" s="71"/>
      <c r="CJ85" s="71"/>
      <c r="CK85" s="71"/>
      <c r="CL85" s="71"/>
      <c r="CM85" s="71"/>
      <c r="CN85" s="71"/>
      <c r="CO85" s="71"/>
      <c r="CP85" s="71"/>
      <c r="CQ85" s="71"/>
      <c r="CR85" s="71"/>
      <c r="CS85" s="71"/>
      <c r="CT85" s="71"/>
      <c r="CU85" s="71"/>
      <c r="CV85" s="71"/>
      <c r="CW85" s="71"/>
      <c r="CX85" s="71"/>
      <c r="CY85" s="71"/>
      <c r="CZ85" s="71"/>
      <c r="DA85" s="71"/>
      <c r="DB85" s="71"/>
      <c r="DC85" s="71"/>
      <c r="DD85" s="71"/>
      <c r="DE85" s="71"/>
      <c r="DF85" s="71"/>
      <c r="DG85" s="71"/>
      <c r="DH85" s="71"/>
      <c r="DI85" s="71"/>
      <c r="DJ85" s="71"/>
      <c r="DK85" s="71"/>
      <c r="DL85" s="71"/>
      <c r="DM85" s="71"/>
      <c r="DN85" s="71"/>
      <c r="DO85" s="71"/>
      <c r="DP85" s="71"/>
      <c r="DQ85" s="71"/>
      <c r="DR85" s="71"/>
      <c r="DS85" s="71"/>
      <c r="DT85" s="71"/>
      <c r="DU85" s="71"/>
      <c r="DV85" s="71"/>
      <c r="DW85" s="71"/>
      <c r="DX85" s="71"/>
      <c r="DY85" s="71"/>
      <c r="DZ85" s="71"/>
      <c r="EA85" s="71"/>
      <c r="EB85" s="71"/>
      <c r="EC85" s="71"/>
      <c r="ED85" s="71"/>
      <c r="EE85" s="71"/>
      <c r="EF85" s="71"/>
      <c r="EG85" s="71"/>
      <c r="EH85" s="71"/>
    </row>
    <row r="86" spans="3:150">
      <c r="C86" s="27" t="s">
        <v>89</v>
      </c>
      <c r="D86" s="72"/>
      <c r="E86" s="72"/>
      <c r="F86" s="72"/>
      <c r="G86" s="72"/>
      <c r="H86" s="72"/>
      <c r="I86" s="72"/>
      <c r="J86" s="72"/>
      <c r="K86" s="72"/>
      <c r="L86" s="72"/>
      <c r="M86" s="72"/>
      <c r="N86" s="72"/>
      <c r="O86" s="72"/>
      <c r="P86" s="72"/>
      <c r="Q86" s="72"/>
      <c r="R86" s="72"/>
      <c r="S86" s="72"/>
      <c r="T86" s="72"/>
      <c r="U86" s="72"/>
      <c r="V86" s="72"/>
      <c r="W86" s="72"/>
      <c r="X86" s="72"/>
      <c r="Y86" s="72"/>
      <c r="Z86" s="72"/>
      <c r="AA86" s="72"/>
      <c r="AB86" s="72"/>
      <c r="AC86" s="72"/>
      <c r="AD86" s="72"/>
      <c r="AE86" s="72"/>
      <c r="AF86" s="72"/>
      <c r="AG86" s="72"/>
      <c r="AH86" s="72"/>
      <c r="AI86" s="72"/>
      <c r="AJ86" s="72"/>
      <c r="AK86" s="72"/>
      <c r="AL86" s="72"/>
      <c r="AM86" s="72"/>
      <c r="AN86" s="72"/>
      <c r="AO86" s="72"/>
      <c r="AP86" s="72"/>
      <c r="AQ86" s="72"/>
      <c r="AR86" s="72"/>
      <c r="AS86" s="72"/>
      <c r="AT86" s="72"/>
      <c r="AU86" s="72"/>
      <c r="AV86" s="72"/>
      <c r="AW86" s="72"/>
      <c r="AX86" s="72"/>
      <c r="AY86" s="72"/>
      <c r="AZ86" s="72"/>
      <c r="BA86" s="72"/>
      <c r="BB86" s="72"/>
      <c r="BC86" s="72"/>
      <c r="BD86" s="72"/>
      <c r="BE86" s="72"/>
      <c r="BF86" s="72"/>
      <c r="BG86" s="72"/>
      <c r="BH86" s="72"/>
      <c r="BI86" s="72"/>
      <c r="BJ86" s="72"/>
      <c r="BK86" s="72"/>
      <c r="BL86" s="72"/>
      <c r="BM86" s="72"/>
      <c r="BN86" s="72"/>
      <c r="BO86" s="72"/>
      <c r="BP86" s="72"/>
      <c r="BQ86" s="72"/>
      <c r="BR86" s="72"/>
      <c r="BS86" s="72"/>
      <c r="BT86" s="72"/>
      <c r="BU86" s="72"/>
      <c r="BV86" s="72"/>
      <c r="BW86" s="72"/>
      <c r="BX86" s="72"/>
      <c r="BY86" s="72"/>
      <c r="BZ86" s="72"/>
      <c r="CA86" s="72"/>
      <c r="CB86" s="72"/>
      <c r="CC86" s="72"/>
      <c r="CD86" s="72"/>
      <c r="CE86" s="72"/>
      <c r="CF86" s="72"/>
      <c r="CG86" s="72"/>
      <c r="CH86" s="72"/>
      <c r="CI86" s="72"/>
      <c r="CJ86" s="72"/>
      <c r="CK86" s="72"/>
      <c r="CL86" s="72"/>
      <c r="CM86" s="72"/>
      <c r="CN86" s="72"/>
      <c r="CO86" s="72"/>
      <c r="CP86" s="72"/>
      <c r="CQ86" s="72"/>
      <c r="CR86" s="72"/>
      <c r="CS86" s="72"/>
      <c r="CT86" s="72"/>
      <c r="CU86" s="72"/>
      <c r="CV86" s="72"/>
      <c r="CW86" s="72"/>
      <c r="CX86" s="72"/>
      <c r="CY86" s="72"/>
      <c r="CZ86" s="72"/>
      <c r="DA86" s="72"/>
      <c r="DB86" s="72"/>
      <c r="DC86" s="72"/>
      <c r="DD86" s="72"/>
      <c r="DE86" s="72"/>
      <c r="DF86" s="72"/>
      <c r="DG86" s="72"/>
      <c r="DH86" s="72"/>
      <c r="DI86" s="72"/>
      <c r="DJ86" s="72"/>
      <c r="DK86" s="72"/>
      <c r="DL86" s="72"/>
      <c r="DM86" s="72"/>
      <c r="DN86" s="72"/>
      <c r="DO86" s="72"/>
      <c r="DP86" s="72"/>
      <c r="DQ86" s="72"/>
      <c r="DR86" s="72"/>
      <c r="DS86" s="72"/>
      <c r="DT86" s="72"/>
      <c r="DU86" s="72"/>
      <c r="DV86" s="72"/>
      <c r="DW86" s="72"/>
      <c r="DX86" s="72"/>
      <c r="DY86" s="72"/>
      <c r="DZ86" s="72"/>
      <c r="EA86" s="72"/>
      <c r="EB86" s="72"/>
      <c r="EC86" s="72"/>
      <c r="ED86" s="72"/>
      <c r="EE86" s="72"/>
      <c r="EF86" s="72"/>
      <c r="EG86" s="72"/>
      <c r="EH86" s="72"/>
    </row>
    <row r="88" spans="3:150">
      <c r="D88" s="68"/>
      <c r="BV88" s="68"/>
    </row>
  </sheetData>
  <mergeCells count="74">
    <mergeCell ref="CE77:EK79"/>
    <mergeCell ref="B72:C72"/>
    <mergeCell ref="B74:C74"/>
    <mergeCell ref="B75:C75"/>
    <mergeCell ref="B73:C73"/>
    <mergeCell ref="Y2:AG2"/>
    <mergeCell ref="M3:O3"/>
    <mergeCell ref="AH2:AU2"/>
    <mergeCell ref="BM2:BO3"/>
    <mergeCell ref="AK3:AM3"/>
    <mergeCell ref="AN3:AP3"/>
    <mergeCell ref="B71:C71"/>
    <mergeCell ref="D77:AU79"/>
    <mergeCell ref="AV77:CD79"/>
    <mergeCell ref="BE3:BG3"/>
    <mergeCell ref="BH3:BJ3"/>
    <mergeCell ref="B70:C70"/>
    <mergeCell ref="J3:L3"/>
    <mergeCell ref="Y3:AA3"/>
    <mergeCell ref="AQ3:AS3"/>
    <mergeCell ref="EJ3:EK3"/>
    <mergeCell ref="BS3:BU3"/>
    <mergeCell ref="BV3:BX3"/>
    <mergeCell ref="BY3:CA3"/>
    <mergeCell ref="CE3:CG3"/>
    <mergeCell ref="DO3:DQ3"/>
    <mergeCell ref="EI2:EI3"/>
    <mergeCell ref="EJ2:EK2"/>
    <mergeCell ref="EB3:EC3"/>
    <mergeCell ref="CP2:CP3"/>
    <mergeCell ref="CQ2:DR2"/>
    <mergeCell ref="CY3:CZ3"/>
    <mergeCell ref="DA3:DB3"/>
    <mergeCell ref="DG3:DH3"/>
    <mergeCell ref="ED3:EE3"/>
    <mergeCell ref="BP2:CA2"/>
    <mergeCell ref="ES2:ET2"/>
    <mergeCell ref="G3:I3"/>
    <mergeCell ref="P3:R3"/>
    <mergeCell ref="S3:U3"/>
    <mergeCell ref="V3:X3"/>
    <mergeCell ref="AB3:AD3"/>
    <mergeCell ref="AE3:AG3"/>
    <mergeCell ref="AH3:AJ3"/>
    <mergeCell ref="CN2:CO2"/>
    <mergeCell ref="AV3:AX3"/>
    <mergeCell ref="ES3:ET3"/>
    <mergeCell ref="EF3:EG3"/>
    <mergeCell ref="DS2:EH2"/>
    <mergeCell ref="DS3:DU3"/>
    <mergeCell ref="D2:X2"/>
    <mergeCell ref="D3:F3"/>
    <mergeCell ref="ER70:ES70"/>
    <mergeCell ref="BP3:BR3"/>
    <mergeCell ref="DZ3:EA3"/>
    <mergeCell ref="DX3:DY3"/>
    <mergeCell ref="CI3:CJ3"/>
    <mergeCell ref="CK3:CL3"/>
    <mergeCell ref="CQ3:CR3"/>
    <mergeCell ref="CS3:CT3"/>
    <mergeCell ref="CU3:CV3"/>
    <mergeCell ref="CW3:CX3"/>
    <mergeCell ref="DC3:DD3"/>
    <mergeCell ref="DE3:DF3"/>
    <mergeCell ref="DI3:DJ3"/>
    <mergeCell ref="DK3:DL3"/>
    <mergeCell ref="DV3:DW3"/>
    <mergeCell ref="DM3:DN3"/>
    <mergeCell ref="CE2:CM2"/>
    <mergeCell ref="BB2:BL2"/>
    <mergeCell ref="AV2:BA2"/>
    <mergeCell ref="AY3:BA3"/>
    <mergeCell ref="BB3:BD3"/>
    <mergeCell ref="CB2:CD3"/>
  </mergeCells>
  <conditionalFormatting sqref="ES60:ES68">
    <cfRule type="duplicateValues" dxfId="8" priority="26"/>
  </conditionalFormatting>
  <pageMargins left="0.7" right="0.7" top="0.75" bottom="0.75" header="0.3" footer="0.3"/>
  <pageSetup paperSize="9" scale="14" orientation="landscape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2">
    <tabColor theme="8" tint="-0.249977111117893"/>
    <pageSetUpPr fitToPage="1"/>
  </sheetPr>
  <dimension ref="A1:ET88"/>
  <sheetViews>
    <sheetView topLeftCell="A2" zoomScale="85" zoomScaleNormal="85" workbookViewId="0">
      <pane xSplit="3" ySplit="4" topLeftCell="D6" activePane="bottomRight" state="frozen"/>
      <selection activeCell="B1" sqref="B1:G1"/>
      <selection pane="topRight" activeCell="B1" sqref="B1:G1"/>
      <selection pane="bottomLeft" activeCell="B1" sqref="B1:G1"/>
      <selection pane="bottomRight" activeCell="E8" sqref="E8"/>
    </sheetView>
  </sheetViews>
  <sheetFormatPr defaultColWidth="9.140625" defaultRowHeight="15"/>
  <cols>
    <col min="1" max="1" width="5.42578125" bestFit="1" customWidth="1"/>
    <col min="2" max="2" width="6.140625" style="53" bestFit="1" customWidth="1"/>
    <col min="3" max="3" width="31.140625" style="53" bestFit="1" customWidth="1"/>
    <col min="4" max="7" width="5.28515625" customWidth="1"/>
    <col min="8" max="8" width="9.28515625" customWidth="1"/>
    <col min="9" max="10" width="5.28515625" customWidth="1"/>
    <col min="11" max="15" width="8" customWidth="1"/>
    <col min="16" max="16" width="5.28515625" customWidth="1"/>
    <col min="17" max="17" width="6.28515625" customWidth="1"/>
    <col min="18" max="18" width="3.28515625" customWidth="1"/>
    <col min="19" max="19" width="5.28515625" customWidth="1"/>
    <col min="20" max="20" width="5" customWidth="1"/>
    <col min="21" max="22" width="5.28515625" customWidth="1"/>
    <col min="23" max="23" width="7.85546875" customWidth="1"/>
    <col min="24" max="24" width="6" customWidth="1"/>
    <col min="25" max="25" width="8.85546875" customWidth="1"/>
    <col min="26" max="26" width="8.28515625" hidden="1" customWidth="1"/>
    <col min="27" max="27" width="9.85546875" hidden="1" customWidth="1"/>
    <col min="28" max="35" width="5.28515625" customWidth="1"/>
    <col min="36" max="36" width="5.28515625" hidden="1" customWidth="1"/>
    <col min="37" max="37" width="6.28515625" customWidth="1"/>
    <col min="38" max="38" width="5.28515625" customWidth="1"/>
    <col min="39" max="39" width="5.28515625" hidden="1" customWidth="1"/>
    <col min="40" max="40" width="6.42578125" customWidth="1"/>
    <col min="41" max="41" width="5.28515625" customWidth="1"/>
    <col min="42" max="42" width="5.28515625" hidden="1" customWidth="1"/>
    <col min="43" max="44" width="5.28515625" customWidth="1"/>
    <col min="45" max="45" width="5.28515625" hidden="1" customWidth="1"/>
    <col min="46" max="46" width="5.28515625" customWidth="1"/>
    <col min="47" max="47" width="5.7109375" customWidth="1"/>
    <col min="48" max="51" width="5.28515625" customWidth="1"/>
    <col min="52" max="52" width="5.28515625" hidden="1" customWidth="1"/>
    <col min="53" max="55" width="5.28515625" customWidth="1"/>
    <col min="56" max="56" width="5.28515625" hidden="1" customWidth="1"/>
    <col min="57" max="58" width="5.28515625" customWidth="1"/>
    <col min="59" max="59" width="5.28515625" hidden="1" customWidth="1"/>
    <col min="60" max="61" width="5.28515625" customWidth="1"/>
    <col min="62" max="62" width="5.28515625" hidden="1" customWidth="1"/>
    <col min="63" max="64" width="5.28515625" customWidth="1"/>
    <col min="65" max="70" width="5.28515625" hidden="1" customWidth="1"/>
    <col min="71" max="85" width="5.28515625" customWidth="1"/>
    <col min="86" max="86" width="4.5703125" customWidth="1"/>
    <col min="87" max="87" width="5.7109375" customWidth="1"/>
    <col min="88" max="88" width="5.7109375" hidden="1" customWidth="1"/>
    <col min="89" max="90" width="5.7109375" customWidth="1"/>
    <col min="91" max="91" width="10.140625" customWidth="1"/>
    <col min="92" max="93" width="5.7109375" customWidth="1"/>
    <col min="94" max="94" width="7.7109375" customWidth="1"/>
    <col min="95" max="95" width="6.42578125" hidden="1" customWidth="1"/>
    <col min="96" max="96" width="4.5703125" hidden="1" customWidth="1"/>
    <col min="97" max="97" width="6.42578125" hidden="1" customWidth="1"/>
    <col min="98" max="98" width="4.85546875" hidden="1" customWidth="1"/>
    <col min="99" max="99" width="6.5703125" hidden="1" customWidth="1"/>
    <col min="100" max="100" width="5.42578125" hidden="1" customWidth="1"/>
    <col min="101" max="101" width="6.42578125" hidden="1" customWidth="1"/>
    <col min="102" max="102" width="4.85546875" hidden="1" customWidth="1"/>
    <col min="103" max="103" width="9.5703125" hidden="1" customWidth="1"/>
    <col min="104" max="104" width="4.85546875" hidden="1" customWidth="1"/>
    <col min="105" max="105" width="7.5703125" hidden="1" customWidth="1"/>
    <col min="106" max="110" width="4.85546875" hidden="1" customWidth="1"/>
    <col min="111" max="111" width="7.42578125" hidden="1" customWidth="1"/>
    <col min="112" max="121" width="6.42578125" hidden="1" customWidth="1"/>
    <col min="122" max="122" width="43" hidden="1" customWidth="1"/>
    <col min="123" max="125" width="6.42578125" hidden="1" customWidth="1"/>
    <col min="126" max="126" width="6.42578125" customWidth="1"/>
    <col min="127" max="127" width="6.42578125" hidden="1" customWidth="1"/>
    <col min="128" max="137" width="5.7109375" customWidth="1"/>
    <col min="138" max="138" width="8.140625" customWidth="1"/>
    <col min="139" max="139" width="16" bestFit="1" customWidth="1"/>
    <col min="140" max="140" width="10.7109375" customWidth="1"/>
    <col min="141" max="141" width="11.5703125" bestFit="1" customWidth="1"/>
    <col min="147" max="147" width="3.5703125" customWidth="1"/>
    <col min="148" max="148" width="6.85546875" bestFit="1" customWidth="1"/>
    <col min="149" max="149" width="31.140625" bestFit="1" customWidth="1"/>
    <col min="150" max="150" width="20.140625" bestFit="1" customWidth="1"/>
    <col min="151" max="151" width="3.7109375" customWidth="1"/>
  </cols>
  <sheetData>
    <row r="1" spans="1:150" ht="13.5" customHeight="1" thickBot="1"/>
    <row r="2" spans="1:150" ht="15" customHeight="1">
      <c r="B2" s="19" t="s">
        <v>0</v>
      </c>
      <c r="C2" s="54" t="s">
        <v>138</v>
      </c>
      <c r="D2" s="782" t="s">
        <v>2</v>
      </c>
      <c r="E2" s="782"/>
      <c r="F2" s="782"/>
      <c r="G2" s="782"/>
      <c r="H2" s="782"/>
      <c r="I2" s="782"/>
      <c r="J2" s="782"/>
      <c r="K2" s="782"/>
      <c r="L2" s="782"/>
      <c r="M2" s="782"/>
      <c r="N2" s="782"/>
      <c r="O2" s="782"/>
      <c r="P2" s="782"/>
      <c r="Q2" s="782"/>
      <c r="R2" s="782"/>
      <c r="S2" s="782"/>
      <c r="T2" s="782"/>
      <c r="U2" s="782"/>
      <c r="V2" s="782"/>
      <c r="W2" s="782"/>
      <c r="X2" s="782"/>
      <c r="Y2" s="769" t="s">
        <v>3</v>
      </c>
      <c r="Z2" s="770"/>
      <c r="AA2" s="770"/>
      <c r="AB2" s="770"/>
      <c r="AC2" s="770"/>
      <c r="AD2" s="770"/>
      <c r="AE2" s="770"/>
      <c r="AF2" s="770"/>
      <c r="AG2" s="771"/>
      <c r="AH2" s="671" t="s">
        <v>4</v>
      </c>
      <c r="AI2" s="671"/>
      <c r="AJ2" s="671"/>
      <c r="AK2" s="671"/>
      <c r="AL2" s="671"/>
      <c r="AM2" s="671"/>
      <c r="AN2" s="671"/>
      <c r="AO2" s="671"/>
      <c r="AP2" s="671"/>
      <c r="AQ2" s="671"/>
      <c r="AR2" s="671"/>
      <c r="AS2" s="671"/>
      <c r="AT2" s="671"/>
      <c r="AU2" s="671"/>
      <c r="AV2" s="764" t="s">
        <v>5</v>
      </c>
      <c r="AW2" s="764"/>
      <c r="AX2" s="764"/>
      <c r="AY2" s="764"/>
      <c r="AZ2" s="764"/>
      <c r="BA2" s="764"/>
      <c r="BB2" s="765" t="s">
        <v>6</v>
      </c>
      <c r="BC2" s="765"/>
      <c r="BD2" s="765"/>
      <c r="BE2" s="765"/>
      <c r="BF2" s="765"/>
      <c r="BG2" s="765"/>
      <c r="BH2" s="765"/>
      <c r="BI2" s="765"/>
      <c r="BJ2" s="765"/>
      <c r="BK2" s="765"/>
      <c r="BL2" s="765"/>
      <c r="BM2" s="671" t="s">
        <v>7</v>
      </c>
      <c r="BN2" s="671"/>
      <c r="BO2" s="671"/>
      <c r="BP2" s="811" t="s">
        <v>8</v>
      </c>
      <c r="BQ2" s="812"/>
      <c r="BR2" s="812"/>
      <c r="BS2" s="812"/>
      <c r="BT2" s="812"/>
      <c r="BU2" s="812"/>
      <c r="BV2" s="812"/>
      <c r="BW2" s="812"/>
      <c r="BX2" s="812"/>
      <c r="BY2" s="812"/>
      <c r="BZ2" s="812"/>
      <c r="CA2" s="813"/>
      <c r="CB2" s="671" t="s">
        <v>528</v>
      </c>
      <c r="CC2" s="671"/>
      <c r="CD2" s="671"/>
      <c r="CE2" s="739" t="s">
        <v>9</v>
      </c>
      <c r="CF2" s="740"/>
      <c r="CG2" s="740"/>
      <c r="CH2" s="740"/>
      <c r="CI2" s="740"/>
      <c r="CJ2" s="740"/>
      <c r="CK2" s="740"/>
      <c r="CL2" s="740"/>
      <c r="CM2" s="740"/>
      <c r="CN2" s="740" t="s">
        <v>404</v>
      </c>
      <c r="CO2" s="741"/>
      <c r="CP2" s="780" t="s">
        <v>223</v>
      </c>
      <c r="CQ2" s="764" t="s">
        <v>10</v>
      </c>
      <c r="CR2" s="764"/>
      <c r="CS2" s="764"/>
      <c r="CT2" s="764"/>
      <c r="CU2" s="764"/>
      <c r="CV2" s="764"/>
      <c r="CW2" s="764"/>
      <c r="CX2" s="764"/>
      <c r="CY2" s="764"/>
      <c r="CZ2" s="764"/>
      <c r="DA2" s="764"/>
      <c r="DB2" s="764"/>
      <c r="DC2" s="764"/>
      <c r="DD2" s="764"/>
      <c r="DE2" s="764"/>
      <c r="DF2" s="764"/>
      <c r="DG2" s="764"/>
      <c r="DH2" s="764"/>
      <c r="DI2" s="764"/>
      <c r="DJ2" s="764"/>
      <c r="DK2" s="764"/>
      <c r="DL2" s="764"/>
      <c r="DM2" s="764"/>
      <c r="DN2" s="764"/>
      <c r="DO2" s="764"/>
      <c r="DP2" s="764"/>
      <c r="DQ2" s="764"/>
      <c r="DR2" s="764"/>
      <c r="DS2" s="815" t="s">
        <v>256</v>
      </c>
      <c r="DT2" s="817"/>
      <c r="DU2" s="817"/>
      <c r="DV2" s="817"/>
      <c r="DW2" s="817"/>
      <c r="DX2" s="817"/>
      <c r="DY2" s="817"/>
      <c r="DZ2" s="817"/>
      <c r="EA2" s="817"/>
      <c r="EB2" s="817"/>
      <c r="EC2" s="817"/>
      <c r="ED2" s="817"/>
      <c r="EE2" s="817"/>
      <c r="EF2" s="817"/>
      <c r="EG2" s="817"/>
      <c r="EH2" s="816"/>
      <c r="EI2" s="781" t="s">
        <v>257</v>
      </c>
      <c r="EJ2" s="814" t="s">
        <v>236</v>
      </c>
      <c r="EK2" s="814"/>
      <c r="ER2" s="14" t="s">
        <v>0</v>
      </c>
      <c r="ES2" s="772" t="s">
        <v>1</v>
      </c>
      <c r="ET2" s="773"/>
    </row>
    <row r="3" spans="1:150" ht="60" customHeight="1">
      <c r="B3" s="55">
        <f>'Raipur-1'!B3</f>
        <v>46262</v>
      </c>
      <c r="C3" s="51" t="s">
        <v>314</v>
      </c>
      <c r="D3" s="764" t="s">
        <v>333</v>
      </c>
      <c r="E3" s="764"/>
      <c r="F3" s="764"/>
      <c r="G3" s="768" t="s">
        <v>547</v>
      </c>
      <c r="H3" s="768"/>
      <c r="I3" s="768"/>
      <c r="J3" s="795" t="s">
        <v>800</v>
      </c>
      <c r="K3" s="796"/>
      <c r="L3" s="797"/>
      <c r="M3" s="795" t="s">
        <v>512</v>
      </c>
      <c r="N3" s="796"/>
      <c r="O3" s="797"/>
      <c r="P3" s="774" t="s">
        <v>567</v>
      </c>
      <c r="Q3" s="774"/>
      <c r="R3" s="774"/>
      <c r="S3" s="768" t="s">
        <v>568</v>
      </c>
      <c r="T3" s="768"/>
      <c r="U3" s="768"/>
      <c r="V3" s="775" t="s">
        <v>569</v>
      </c>
      <c r="W3" s="776"/>
      <c r="X3" s="776"/>
      <c r="Y3" s="933" t="s">
        <v>456</v>
      </c>
      <c r="Z3" s="934"/>
      <c r="AA3" s="935"/>
      <c r="AB3" s="777" t="s">
        <v>1056</v>
      </c>
      <c r="AC3" s="777"/>
      <c r="AD3" s="777"/>
      <c r="AE3" s="936" t="s">
        <v>501</v>
      </c>
      <c r="AF3" s="936"/>
      <c r="AG3" s="936"/>
      <c r="AH3" s="779" t="s">
        <v>335</v>
      </c>
      <c r="AI3" s="779"/>
      <c r="AJ3" s="779"/>
      <c r="AK3" s="764" t="s">
        <v>336</v>
      </c>
      <c r="AL3" s="764"/>
      <c r="AM3" s="764"/>
      <c r="AN3" s="766" t="s">
        <v>337</v>
      </c>
      <c r="AO3" s="766"/>
      <c r="AP3" s="766"/>
      <c r="AQ3" s="767" t="s">
        <v>338</v>
      </c>
      <c r="AR3" s="767"/>
      <c r="AS3" s="767"/>
      <c r="AT3" s="45" t="s">
        <v>523</v>
      </c>
      <c r="AU3" s="45" t="s">
        <v>339</v>
      </c>
      <c r="AV3" s="768" t="s">
        <v>340</v>
      </c>
      <c r="AW3" s="768"/>
      <c r="AX3" s="768"/>
      <c r="AY3" s="788" t="s">
        <v>12</v>
      </c>
      <c r="AZ3" s="788"/>
      <c r="BA3" s="788"/>
      <c r="BB3" s="789" t="s">
        <v>341</v>
      </c>
      <c r="BC3" s="789"/>
      <c r="BD3" s="789"/>
      <c r="BE3" s="671" t="s">
        <v>342</v>
      </c>
      <c r="BF3" s="671"/>
      <c r="BG3" s="671"/>
      <c r="BH3" s="767" t="s">
        <v>343</v>
      </c>
      <c r="BI3" s="767"/>
      <c r="BJ3" s="767"/>
      <c r="BK3" s="46" t="s">
        <v>254</v>
      </c>
      <c r="BL3" s="46" t="s">
        <v>344</v>
      </c>
      <c r="BM3" s="671"/>
      <c r="BN3" s="671"/>
      <c r="BO3" s="671"/>
      <c r="BP3" s="790" t="s">
        <v>345</v>
      </c>
      <c r="BQ3" s="790"/>
      <c r="BR3" s="790"/>
      <c r="BS3" s="767" t="s">
        <v>255</v>
      </c>
      <c r="BT3" s="767"/>
      <c r="BU3" s="767"/>
      <c r="BV3" s="791" t="s">
        <v>346</v>
      </c>
      <c r="BW3" s="791"/>
      <c r="BX3" s="791"/>
      <c r="BY3" s="719" t="s">
        <v>13</v>
      </c>
      <c r="BZ3" s="719"/>
      <c r="CA3" s="719"/>
      <c r="CB3" s="671"/>
      <c r="CC3" s="671"/>
      <c r="CD3" s="671"/>
      <c r="CE3" s="671" t="s">
        <v>260</v>
      </c>
      <c r="CF3" s="671"/>
      <c r="CG3" s="671"/>
      <c r="CH3" s="314" t="s">
        <v>435</v>
      </c>
      <c r="CI3" s="719" t="s">
        <v>347</v>
      </c>
      <c r="CJ3" s="719"/>
      <c r="CK3" s="672" t="s">
        <v>348</v>
      </c>
      <c r="CL3" s="672"/>
      <c r="CM3" s="47" t="s">
        <v>515</v>
      </c>
      <c r="CN3" s="47" t="s">
        <v>221</v>
      </c>
      <c r="CO3" s="15" t="s">
        <v>222</v>
      </c>
      <c r="CP3" s="780"/>
      <c r="CQ3" s="786" t="s">
        <v>349</v>
      </c>
      <c r="CR3" s="786"/>
      <c r="CS3" s="671" t="s">
        <v>350</v>
      </c>
      <c r="CT3" s="671"/>
      <c r="CU3" s="719" t="s">
        <v>351</v>
      </c>
      <c r="CV3" s="719"/>
      <c r="CW3" s="787" t="s">
        <v>352</v>
      </c>
      <c r="CX3" s="787"/>
      <c r="CY3" s="804" t="s">
        <v>360</v>
      </c>
      <c r="CZ3" s="805"/>
      <c r="DA3" s="804" t="s">
        <v>361</v>
      </c>
      <c r="DB3" s="805"/>
      <c r="DC3" s="769" t="s">
        <v>774</v>
      </c>
      <c r="DD3" s="771"/>
      <c r="DE3" s="769" t="s">
        <v>775</v>
      </c>
      <c r="DF3" s="771"/>
      <c r="DG3" s="768" t="s">
        <v>353</v>
      </c>
      <c r="DH3" s="768"/>
      <c r="DI3" s="815" t="s">
        <v>418</v>
      </c>
      <c r="DJ3" s="816"/>
      <c r="DK3" s="815" t="s">
        <v>419</v>
      </c>
      <c r="DL3" s="816"/>
      <c r="DM3" s="815" t="s">
        <v>420</v>
      </c>
      <c r="DN3" s="816"/>
      <c r="DO3" s="818" t="s">
        <v>776</v>
      </c>
      <c r="DP3" s="819"/>
      <c r="DQ3" s="820"/>
      <c r="DR3" s="56" t="s">
        <v>354</v>
      </c>
      <c r="DS3" s="880" t="s">
        <v>454</v>
      </c>
      <c r="DT3" s="881"/>
      <c r="DU3" s="882"/>
      <c r="DV3" s="821" t="s">
        <v>1064</v>
      </c>
      <c r="DW3" s="822"/>
      <c r="DX3" s="672" t="s">
        <v>245</v>
      </c>
      <c r="DY3" s="672"/>
      <c r="DZ3" s="764" t="s">
        <v>245</v>
      </c>
      <c r="EA3" s="764"/>
      <c r="EB3" s="790" t="s">
        <v>1060</v>
      </c>
      <c r="EC3" s="790"/>
      <c r="ED3" s="793" t="s">
        <v>280</v>
      </c>
      <c r="EE3" s="793"/>
      <c r="EF3" s="793" t="s">
        <v>559</v>
      </c>
      <c r="EG3" s="793"/>
      <c r="EH3" s="57" t="s">
        <v>279</v>
      </c>
      <c r="EI3" s="781"/>
      <c r="EJ3" s="794" t="s">
        <v>265</v>
      </c>
      <c r="EK3" s="794"/>
      <c r="ER3" s="55">
        <f>B3</f>
        <v>46262</v>
      </c>
      <c r="ES3" s="783" t="s">
        <v>11</v>
      </c>
      <c r="ET3" s="784"/>
    </row>
    <row r="4" spans="1:150" ht="51">
      <c r="B4" s="73" t="s">
        <v>14</v>
      </c>
      <c r="C4" s="73" t="s">
        <v>15</v>
      </c>
      <c r="D4" s="74" t="s">
        <v>239</v>
      </c>
      <c r="E4" s="75" t="s">
        <v>111</v>
      </c>
      <c r="F4" s="76" t="s">
        <v>231</v>
      </c>
      <c r="G4" s="74" t="s">
        <v>239</v>
      </c>
      <c r="H4" s="75" t="s">
        <v>111</v>
      </c>
      <c r="I4" s="76" t="s">
        <v>231</v>
      </c>
      <c r="J4" s="323" t="s">
        <v>443</v>
      </c>
      <c r="K4" s="75" t="s">
        <v>444</v>
      </c>
      <c r="L4" s="76" t="s">
        <v>231</v>
      </c>
      <c r="M4" s="323" t="s">
        <v>443</v>
      </c>
      <c r="N4" s="75" t="s">
        <v>444</v>
      </c>
      <c r="O4" s="76" t="s">
        <v>231</v>
      </c>
      <c r="P4" s="323" t="s">
        <v>443</v>
      </c>
      <c r="Q4" s="75" t="s">
        <v>111</v>
      </c>
      <c r="R4" s="76" t="s">
        <v>231</v>
      </c>
      <c r="S4" s="323" t="s">
        <v>443</v>
      </c>
      <c r="T4" s="75" t="s">
        <v>111</v>
      </c>
      <c r="U4" s="76" t="s">
        <v>231</v>
      </c>
      <c r="V4" s="323" t="s">
        <v>443</v>
      </c>
      <c r="W4" s="75" t="s">
        <v>111</v>
      </c>
      <c r="X4" s="76" t="s">
        <v>231</v>
      </c>
      <c r="Y4" s="76" t="s">
        <v>16</v>
      </c>
      <c r="Z4" s="76" t="s">
        <v>242</v>
      </c>
      <c r="AA4" s="76" t="s">
        <v>157</v>
      </c>
      <c r="AB4" s="77" t="s">
        <v>16</v>
      </c>
      <c r="AC4" s="78" t="s">
        <v>242</v>
      </c>
      <c r="AD4" s="76" t="s">
        <v>263</v>
      </c>
      <c r="AE4" s="353" t="s">
        <v>16</v>
      </c>
      <c r="AF4" s="353" t="s">
        <v>242</v>
      </c>
      <c r="AG4" s="353" t="s">
        <v>263</v>
      </c>
      <c r="AH4" s="74" t="s">
        <v>239</v>
      </c>
      <c r="AI4" s="79" t="s">
        <v>111</v>
      </c>
      <c r="AJ4" s="76" t="s">
        <v>219</v>
      </c>
      <c r="AK4" s="74" t="s">
        <v>239</v>
      </c>
      <c r="AL4" s="79" t="s">
        <v>111</v>
      </c>
      <c r="AM4" s="76" t="s">
        <v>219</v>
      </c>
      <c r="AN4" s="74" t="s">
        <v>239</v>
      </c>
      <c r="AO4" s="79" t="s">
        <v>111</v>
      </c>
      <c r="AP4" s="76" t="s">
        <v>219</v>
      </c>
      <c r="AQ4" s="74" t="s">
        <v>239</v>
      </c>
      <c r="AR4" s="79" t="s">
        <v>111</v>
      </c>
      <c r="AS4" s="76" t="s">
        <v>219</v>
      </c>
      <c r="AT4" s="385" t="s">
        <v>99</v>
      </c>
      <c r="AU4" s="80" t="s">
        <v>99</v>
      </c>
      <c r="AV4" s="77" t="s">
        <v>16</v>
      </c>
      <c r="AW4" s="78" t="s">
        <v>242</v>
      </c>
      <c r="AX4" s="76" t="s">
        <v>262</v>
      </c>
      <c r="AY4" s="77" t="s">
        <v>16</v>
      </c>
      <c r="AZ4" s="78" t="s">
        <v>242</v>
      </c>
      <c r="BA4" s="76" t="s">
        <v>262</v>
      </c>
      <c r="BB4" s="74" t="s">
        <v>239</v>
      </c>
      <c r="BC4" s="79" t="s">
        <v>111</v>
      </c>
      <c r="BD4" s="76" t="s">
        <v>219</v>
      </c>
      <c r="BE4" s="74" t="s">
        <v>239</v>
      </c>
      <c r="BF4" s="79" t="s">
        <v>111</v>
      </c>
      <c r="BG4" s="76" t="s">
        <v>219</v>
      </c>
      <c r="BH4" s="74" t="s">
        <v>239</v>
      </c>
      <c r="BI4" s="79" t="s">
        <v>111</v>
      </c>
      <c r="BJ4" s="76" t="s">
        <v>219</v>
      </c>
      <c r="BK4" s="385" t="s">
        <v>99</v>
      </c>
      <c r="BL4" s="80" t="s">
        <v>99</v>
      </c>
      <c r="BM4" s="74" t="s">
        <v>239</v>
      </c>
      <c r="BN4" s="79" t="s">
        <v>111</v>
      </c>
      <c r="BO4" s="76" t="s">
        <v>219</v>
      </c>
      <c r="BP4" s="81" t="s">
        <v>239</v>
      </c>
      <c r="BQ4" s="79" t="s">
        <v>111</v>
      </c>
      <c r="BR4" s="76" t="s">
        <v>219</v>
      </c>
      <c r="BS4" s="82" t="s">
        <v>421</v>
      </c>
      <c r="BT4" s="83" t="s">
        <v>234</v>
      </c>
      <c r="BU4" s="76" t="s">
        <v>262</v>
      </c>
      <c r="BV4" s="156" t="s">
        <v>422</v>
      </c>
      <c r="BW4" s="83" t="s">
        <v>234</v>
      </c>
      <c r="BX4" s="76" t="s">
        <v>262</v>
      </c>
      <c r="BY4" s="77" t="s">
        <v>422</v>
      </c>
      <c r="BZ4" s="83" t="s">
        <v>234</v>
      </c>
      <c r="CA4" s="76" t="s">
        <v>262</v>
      </c>
      <c r="CB4" s="74" t="s">
        <v>522</v>
      </c>
      <c r="CC4" s="79" t="s">
        <v>234</v>
      </c>
      <c r="CD4" s="76" t="s">
        <v>157</v>
      </c>
      <c r="CE4" s="169" t="s">
        <v>16</v>
      </c>
      <c r="CF4" s="169" t="s">
        <v>111</v>
      </c>
      <c r="CG4" s="169" t="s">
        <v>219</v>
      </c>
      <c r="CH4" s="169" t="s">
        <v>219</v>
      </c>
      <c r="CI4" s="169" t="s">
        <v>238</v>
      </c>
      <c r="CJ4" s="169" t="s">
        <v>219</v>
      </c>
      <c r="CK4" s="169" t="s">
        <v>238</v>
      </c>
      <c r="CL4" s="169" t="s">
        <v>219</v>
      </c>
      <c r="CM4" s="370" t="s">
        <v>238</v>
      </c>
      <c r="CN4" s="169" t="s">
        <v>235</v>
      </c>
      <c r="CO4" s="169" t="s">
        <v>235</v>
      </c>
      <c r="CP4" s="86" t="s">
        <v>17</v>
      </c>
      <c r="CQ4" s="77" t="s">
        <v>16</v>
      </c>
      <c r="CR4" s="87" t="s">
        <v>18</v>
      </c>
      <c r="CS4" s="77" t="s">
        <v>16</v>
      </c>
      <c r="CT4" s="87" t="s">
        <v>18</v>
      </c>
      <c r="CU4" s="77" t="s">
        <v>16</v>
      </c>
      <c r="CV4" s="87" t="s">
        <v>18</v>
      </c>
      <c r="CW4" s="77" t="s">
        <v>16</v>
      </c>
      <c r="CX4" s="87" t="s">
        <v>18</v>
      </c>
      <c r="CY4" s="77" t="s">
        <v>16</v>
      </c>
      <c r="CZ4" s="87" t="s">
        <v>18</v>
      </c>
      <c r="DA4" s="77" t="s">
        <v>16</v>
      </c>
      <c r="DB4" s="87" t="s">
        <v>18</v>
      </c>
      <c r="DC4" s="77" t="s">
        <v>16</v>
      </c>
      <c r="DD4" s="87" t="s">
        <v>18</v>
      </c>
      <c r="DE4" s="77" t="s">
        <v>16</v>
      </c>
      <c r="DF4" s="87" t="s">
        <v>18</v>
      </c>
      <c r="DG4" s="77" t="s">
        <v>16</v>
      </c>
      <c r="DH4" s="87" t="s">
        <v>18</v>
      </c>
      <c r="DI4" s="77" t="s">
        <v>16</v>
      </c>
      <c r="DJ4" s="87" t="s">
        <v>18</v>
      </c>
      <c r="DK4" s="77" t="s">
        <v>16</v>
      </c>
      <c r="DL4" s="87" t="s">
        <v>18</v>
      </c>
      <c r="DM4" s="77" t="s">
        <v>16</v>
      </c>
      <c r="DN4" s="87" t="s">
        <v>18</v>
      </c>
      <c r="DO4" s="77" t="s">
        <v>16</v>
      </c>
      <c r="DP4" s="87" t="s">
        <v>277</v>
      </c>
      <c r="DQ4" s="76" t="s">
        <v>278</v>
      </c>
      <c r="DR4" s="85" t="s">
        <v>19</v>
      </c>
      <c r="DS4" s="85" t="s">
        <v>16</v>
      </c>
      <c r="DT4" s="85" t="s">
        <v>160</v>
      </c>
      <c r="DU4" s="85" t="s">
        <v>157</v>
      </c>
      <c r="DV4" s="85" t="s">
        <v>16</v>
      </c>
      <c r="DW4" s="85" t="s">
        <v>157</v>
      </c>
      <c r="DX4" s="88" t="s">
        <v>159</v>
      </c>
      <c r="DY4" s="76" t="s">
        <v>526</v>
      </c>
      <c r="DZ4" s="313" t="s">
        <v>522</v>
      </c>
      <c r="EA4" s="76" t="s">
        <v>527</v>
      </c>
      <c r="EB4" s="313" t="s">
        <v>522</v>
      </c>
      <c r="EC4" s="76" t="s">
        <v>527</v>
      </c>
      <c r="ED4" s="89" t="s">
        <v>16</v>
      </c>
      <c r="EE4" s="76" t="s">
        <v>264</v>
      </c>
      <c r="EF4" s="89" t="s">
        <v>16</v>
      </c>
      <c r="EG4" s="76" t="s">
        <v>264</v>
      </c>
      <c r="EH4" s="100" t="s">
        <v>20</v>
      </c>
      <c r="EI4" s="103" t="s">
        <v>258</v>
      </c>
      <c r="EJ4" s="52" t="s">
        <v>217</v>
      </c>
      <c r="EK4" s="58" t="s">
        <v>218</v>
      </c>
      <c r="ER4" s="91" t="s">
        <v>14</v>
      </c>
      <c r="ES4" s="92" t="s">
        <v>15</v>
      </c>
      <c r="ET4" s="93" t="s">
        <v>109</v>
      </c>
    </row>
    <row r="5" spans="1:150" ht="15" hidden="1" customHeight="1">
      <c r="B5" s="94" t="str">
        <f>B4</f>
        <v>Sr. No.</v>
      </c>
      <c r="C5" s="94" t="str">
        <f>C4</f>
        <v>DISTRIBUTOR NAME</v>
      </c>
      <c r="D5" s="94" t="str">
        <f>$D$2&amp;"//"&amp;$D$3&amp;"//"&amp;D4</f>
        <v>GAIA MILK //TM 500 ML// Crt</v>
      </c>
      <c r="E5" s="94" t="str">
        <f>$D$2&amp;"//"&amp;$D$3&amp;"//"&amp;E4</f>
        <v>GAIA MILK //TM 500 ML//Pkt</v>
      </c>
      <c r="F5" s="94" t="str">
        <f>$D$2&amp;"//"&amp;$D$3&amp;"//"&amp;F4</f>
        <v>GAIA MILK //TM 500 ML//Free
Pkt</v>
      </c>
      <c r="G5" s="94" t="str">
        <f>$D$2&amp;"//"&amp;$G$3&amp;"//"&amp;G4</f>
        <v>GAIA MILK //CM 500 ML// Crt</v>
      </c>
      <c r="H5" s="94" t="str">
        <f>$D$2&amp;"//"&amp;$G$3&amp;"//"&amp;H4</f>
        <v>GAIA MILK //CM 500 ML//Pkt</v>
      </c>
      <c r="I5" s="94" t="str">
        <f>$D$2&amp;"//"&amp;$G$3&amp;"//"&amp;I4</f>
        <v>GAIA MILK //CM 500 ML//Free
Pkt</v>
      </c>
      <c r="J5" s="94" t="str">
        <f>$D$2&amp;"//"&amp;$J$3&amp;"//"&amp;J4</f>
        <v>GAIA MILK //Maxx UHT 110 ml//CBX</v>
      </c>
      <c r="K5" s="94" t="str">
        <f>$D$2&amp;"//"&amp;$J$3&amp;"//"&amp;K4</f>
        <v>GAIA MILK //Maxx UHT 110 ml//Pc</v>
      </c>
      <c r="L5" s="94" t="str">
        <f>$D$2&amp;"//"&amp;$J$3&amp;"//"&amp;L4</f>
        <v>GAIA MILK //Maxx UHT 110 ml//Free
Pkt</v>
      </c>
      <c r="M5" s="94" t="str">
        <f>$D$2&amp;"//"&amp;$M$3&amp;"//"&amp;M4</f>
        <v>GAIA MILK //Gaia Maxx UHT 400ml//CBX</v>
      </c>
      <c r="N5" s="94" t="str">
        <f>$D$2&amp;"//"&amp;$M$3&amp;"//"&amp;N4</f>
        <v>GAIA MILK //Gaia Maxx UHT 400ml//Pc</v>
      </c>
      <c r="O5" s="94" t="str">
        <f>$D$2&amp;"//"&amp;$M$3&amp;"//"&amp;O4</f>
        <v>GAIA MILK //Gaia Maxx UHT 400ml//Free
Pkt</v>
      </c>
      <c r="P5" s="94" t="str">
        <f>$D$2&amp;"//"&amp;$P$3&amp;"//"&amp;P4</f>
        <v>GAIA MILK //Gaia Premium Milk UHT Tetra Pack 1 Ltr//CBX</v>
      </c>
      <c r="Q5" s="94" t="str">
        <f>$D$2&amp;"//"&amp;$P$3&amp;"//"&amp;Q4</f>
        <v>GAIA MILK //Gaia Premium Milk UHT Tetra Pack 1 Ltr//Pkt</v>
      </c>
      <c r="R5" s="94" t="str">
        <f>$D$2&amp;"//"&amp;$P$3&amp;"//"&amp;R4</f>
        <v>GAIA MILK //Gaia Premium Milk UHT Tetra Pack 1 Ltr//Free
Pkt</v>
      </c>
      <c r="S5" s="94" t="str">
        <f>$D$2&amp;"//"&amp;$S$3&amp;"//"&amp;S4</f>
        <v>GAIA MILK //Gaia Lite Milk UHT Tetra Pack 1Ltr//CBX</v>
      </c>
      <c r="T5" s="94" t="str">
        <f>$D$2&amp;"//"&amp;$S$3&amp;"//"&amp;T4</f>
        <v>GAIA MILK //Gaia Lite Milk UHT Tetra Pack 1Ltr//Pkt</v>
      </c>
      <c r="U5" s="94" t="str">
        <f>$D$2&amp;"//"&amp;$S$3&amp;"//"&amp;U4</f>
        <v>GAIA MILK //Gaia Lite Milk UHT Tetra Pack 1Ltr//Free
Pkt</v>
      </c>
      <c r="V5" s="94" t="str">
        <f>$D$2&amp;"//"&amp;$V$3&amp;"//"&amp;V4</f>
        <v>GAIA MILK //Gaia Gold Milk UHT Tetra Pack 1Ltr//CBX</v>
      </c>
      <c r="W5" s="94" t="str">
        <f>$D$2&amp;"//"&amp;$V$3&amp;"//"&amp;W4</f>
        <v>GAIA MILK //Gaia Gold Milk UHT Tetra Pack 1Ltr//Pkt</v>
      </c>
      <c r="X5" s="94" t="str">
        <f>$D$2&amp;"//"&amp;$V$3&amp;"//"&amp;X4</f>
        <v>GAIA MILK //Gaia Gold Milk UHT Tetra Pack 1Ltr//Free
Pkt</v>
      </c>
      <c r="Y5" s="94" t="str">
        <f>$Y$2&amp;"//"&amp;$Y$3&amp;"//"&amp;Y4</f>
        <v>GAIA CUPS DAHI //Gaia Mishti Doi 80g//BOX</v>
      </c>
      <c r="Z5" s="94" t="str">
        <f>$Y$2&amp;"//"&amp;$Y$3&amp;"//"&amp;Z4</f>
        <v>GAIA CUPS DAHI //Gaia Mishti Doi 80g//Cups</v>
      </c>
      <c r="AA5" s="94" t="str">
        <f>$Y$2&amp;"//"&amp;$Y$3&amp;"//"&amp;AA4</f>
        <v>GAIA CUPS DAHI //Gaia Mishti Doi 80g//Free Box</v>
      </c>
      <c r="AB5" s="94" t="str">
        <f>$Y$2&amp;"//"&amp;$AB$3&amp;"//"&amp;AB4</f>
        <v>GAIA CUPS DAHI //DAHI CUP 200 GRMS Box(6Pc) //BOX</v>
      </c>
      <c r="AC5" s="94" t="str">
        <f>$Y$2&amp;"//"&amp;$AB$3&amp;"//"&amp;AC4</f>
        <v>GAIA CUPS DAHI //DAHI CUP 200 GRMS Box(6Pc) //Cups</v>
      </c>
      <c r="AD5" s="94" t="str">
        <f>$Y$2&amp;"//"&amp;$AB$3&amp;"//"&amp;AD4</f>
        <v>GAIA CUPS DAHI //DAHI CUP 200 GRMS Box(6Pc) //Free
Box</v>
      </c>
      <c r="AE5" s="362" t="str">
        <f>$Y$2&amp;"//"&amp;$AE$3&amp;"//"&amp;AE4</f>
        <v>GAIA CUPS DAHI //DAHI CUP 200 GRMS //BOX</v>
      </c>
      <c r="AF5" s="362" t="str">
        <f>$Y$2&amp;"//"&amp;$AE$3&amp;"//"&amp;AF4</f>
        <v>GAIA CUPS DAHI //DAHI CUP 200 GRMS //Cups</v>
      </c>
      <c r="AG5" s="362" t="str">
        <f>$Y$2&amp;"//"&amp;$AE$3&amp;"//"&amp;AG4</f>
        <v>GAIA CUPS DAHI //DAHI CUP 200 GRMS //Free
Box</v>
      </c>
      <c r="AH5" s="94" t="str">
        <f>$AH$2&amp;"//"&amp;$AH$3&amp;"//"&amp;AH4</f>
        <v xml:space="preserve">     GAIA PLAIN DAHI //PD 200 GRMS// Crt</v>
      </c>
      <c r="AI5" s="94" t="str">
        <f>$AH$2&amp;"//"&amp;$AH$3&amp;"//"&amp;AI4</f>
        <v xml:space="preserve">     GAIA PLAIN DAHI //PD 200 GRMS//Pkt</v>
      </c>
      <c r="AJ5" s="94" t="str">
        <f>$AH$2&amp;"//"&amp;$AH$3&amp;"//"&amp;AJ4</f>
        <v xml:space="preserve">     GAIA PLAIN DAHI //PD 200 GRMS//Free 
Pkt</v>
      </c>
      <c r="AK5" s="94" t="str">
        <f>$AH$2&amp;"//"&amp;$AK$3&amp;"//"&amp;AK4</f>
        <v xml:space="preserve">     GAIA PLAIN DAHI //PD 400 GRMS // Crt</v>
      </c>
      <c r="AL5" s="94" t="str">
        <f>$AH$2&amp;"//"&amp;$AK$3&amp;"//"&amp;AL4</f>
        <v xml:space="preserve">     GAIA PLAIN DAHI //PD 400 GRMS //Pkt</v>
      </c>
      <c r="AM5" s="94" t="str">
        <f>$AH$2&amp;"//"&amp;$AK$3&amp;"//"&amp;AM4</f>
        <v xml:space="preserve">     GAIA PLAIN DAHI //PD 400 GRMS //Free 
Pkt</v>
      </c>
      <c r="AN5" s="94" t="str">
        <f>$AH$2&amp;"//"&amp;$AN$3&amp;"//"&amp;AN4</f>
        <v xml:space="preserve">     GAIA PLAIN DAHI //PD 1 KG  // Crt</v>
      </c>
      <c r="AO5" s="94" t="str">
        <f>$AH$2&amp;"//"&amp;$AN$3&amp;"//"&amp;AO4</f>
        <v xml:space="preserve">     GAIA PLAIN DAHI //PD 1 KG  //Pkt</v>
      </c>
      <c r="AP5" s="94" t="str">
        <f>$AH$2&amp;"//"&amp;$AN$3&amp;"//"&amp;AP4</f>
        <v xml:space="preserve">     GAIA PLAIN DAHI //PD 1 KG  //Free 
Pkt</v>
      </c>
      <c r="AQ5" s="94" t="str">
        <f>$AH$2&amp;"//"&amp;$AQ$3&amp;"//"&amp;AQ4</f>
        <v xml:space="preserve">     GAIA PLAIN DAHI //PD 5 KG // Crt</v>
      </c>
      <c r="AR5" s="94" t="str">
        <f>$AH$2&amp;"//"&amp;$AQ$3&amp;"//"&amp;AR4</f>
        <v xml:space="preserve">     GAIA PLAIN DAHI //PD 5 KG //Pkt</v>
      </c>
      <c r="AS5" s="94" t="str">
        <f>$AH$2&amp;"//"&amp;$AQ$3&amp;"//"&amp;AS4</f>
        <v xml:space="preserve">     GAIA PLAIN DAHI //PD 5 KG //Free 
Pkt</v>
      </c>
      <c r="AT5" s="94" t="str">
        <f>$AH$2&amp;"//"&amp;$AT$3&amp;"//"&amp;AT4</f>
        <v xml:space="preserve">     GAIA PLAIN DAHI //PD
5 KG//BKT</v>
      </c>
      <c r="AU5" s="94" t="str">
        <f>$AH$2&amp;"//"&amp;$AU$3&amp;"//"&amp;AU4</f>
        <v xml:space="preserve">     GAIA PLAIN DAHI //PD 15 KG//BKT</v>
      </c>
      <c r="AV5" s="94" t="str">
        <f>$AV$2&amp;"//"&amp;$AV$3&amp;"//"&amp;AV4</f>
        <v>GAIA FLAVOURED DAHI//LYCHEE 90 GRMS//BOX</v>
      </c>
      <c r="AW5" s="94" t="str">
        <f>$AV$2&amp;"//"&amp;$AV$3&amp;"//"&amp;AW4</f>
        <v>GAIA FLAVOURED DAHI//LYCHEE 90 GRMS//Cups</v>
      </c>
      <c r="AX5" s="94" t="str">
        <f>$AV$2&amp;"//"&amp;$AV$3&amp;"//"&amp;AX4</f>
        <v>GAIA FLAVOURED DAHI//LYCHEE 90 GRMS//Free 
Box</v>
      </c>
      <c r="AY5" s="94" t="str">
        <f>$AV$2&amp;"//"&amp;$AY$3&amp;"//"&amp;AY4</f>
        <v>GAIA FLAVOURED DAHI//MUSKMELON   90 GRMS//BOX</v>
      </c>
      <c r="AZ5" s="94" t="str">
        <f>$AV$2&amp;"//"&amp;$AY$3&amp;"//"&amp;AZ4</f>
        <v>GAIA FLAVOURED DAHI//MUSKMELON   90 GRMS//Cups</v>
      </c>
      <c r="BA5" s="94" t="str">
        <f>$AV$2&amp;"//"&amp;$AY$3&amp;"//"&amp;BA4</f>
        <v>GAIA FLAVOURED DAHI//MUSKMELON   90 GRMS//Free 
Box</v>
      </c>
      <c r="BB5" s="94" t="str">
        <f>$BB$2&amp;"//"&amp;$BB$3&amp;"//"&amp;BB4</f>
        <v>GAIA KADHI DAHI//KD 200 GRMS// Crt</v>
      </c>
      <c r="BC5" s="94" t="str">
        <f>$BB$2&amp;"//"&amp;$BB$3&amp;"//"&amp;BC4</f>
        <v>GAIA KADHI DAHI//KD 200 GRMS//Pkt</v>
      </c>
      <c r="BD5" s="94" t="str">
        <f>$BB$2&amp;"//"&amp;$BB$3&amp;"//"&amp;BD4</f>
        <v>GAIA KADHI DAHI//KD 200 GRMS//Free 
Pkt</v>
      </c>
      <c r="BE5" s="94" t="str">
        <f>$BB$2&amp;"//"&amp;$BE$3&amp;"//"&amp;BE4</f>
        <v>GAIA KADHI DAHI//KD 1 KG // Crt</v>
      </c>
      <c r="BF5" s="94" t="str">
        <f>$BB$2&amp;"//"&amp;$BE$3&amp;"//"&amp;BF4</f>
        <v>GAIA KADHI DAHI//KD 1 KG //Pkt</v>
      </c>
      <c r="BG5" s="94" t="str">
        <f>$BB$2&amp;"//"&amp;$BE$3&amp;"//"&amp;BG4</f>
        <v>GAIA KADHI DAHI//KD 1 KG //Free 
Pkt</v>
      </c>
      <c r="BH5" s="94" t="str">
        <f>$BB$2&amp;"//"&amp;$BH$3&amp;"//"&amp;BH4</f>
        <v>GAIA KADHI DAHI//KD 5 KG // Crt</v>
      </c>
      <c r="BI5" s="94" t="str">
        <f>$BB$2&amp;"//"&amp;$BH$3&amp;"//"&amp;BI4</f>
        <v>GAIA KADHI DAHI//KD 5 KG //Pkt</v>
      </c>
      <c r="BJ5" s="94" t="str">
        <f>$BB$2&amp;"//"&amp;$BH$3&amp;"//"&amp;BJ4</f>
        <v>GAIA KADHI DAHI//KD 5 KG //Free 
Pkt</v>
      </c>
      <c r="BK5" s="94" t="str">
        <f>$BB$2&amp;"//"&amp;$BK$3&amp;"//"&amp;BK4</f>
        <v>GAIA KADHI DAHI//KD
5 KG //BKT</v>
      </c>
      <c r="BL5" s="94" t="str">
        <f>$BB$2&amp;"//"&amp;$BL$3&amp;"//"&amp;BL4</f>
        <v>GAIA KADHI DAHI//KD 15KG //BKT</v>
      </c>
      <c r="BM5" s="94" t="str">
        <f>$BM$2&amp;"//"&amp;$BM$3&amp;"//"&amp;BM4</f>
        <v>MASALA CHAAS 200 GRMS//// Crt</v>
      </c>
      <c r="BN5" s="94" t="str">
        <f>$BM$2&amp;"//"&amp;$BM$3&amp;"//"&amp;BN4</f>
        <v>MASALA CHAAS 200 GRMS////Pkt</v>
      </c>
      <c r="BO5" s="94" t="str">
        <f>$BM$2&amp;"//"&amp;$BM$3&amp;"//"&amp;BO4</f>
        <v>MASALA CHAAS 200 GRMS////Free 
Pkt</v>
      </c>
      <c r="BP5" s="94" t="str">
        <f>$BP$2&amp;"//"&amp;$BP$3&amp;"//"&amp;BP4</f>
        <v>GAIA LASSI //SWEET LASSI 180 GRMS// Crt</v>
      </c>
      <c r="BQ5" s="94" t="str">
        <f>$BP$2&amp;"//"&amp;$BP$3&amp;"//"&amp;BQ4</f>
        <v>GAIA LASSI //SWEET LASSI 180 GRMS//Pkt</v>
      </c>
      <c r="BR5" s="94" t="str">
        <f>$BP$2&amp;"//"&amp;$BP$3&amp;"//"&amp;BR4</f>
        <v>GAIA LASSI //SWEET LASSI 180 GRMS//Free 
Pkt</v>
      </c>
      <c r="BS5" s="94" t="str">
        <f>$BP$2&amp;"//"&amp;$BS$3&amp;"//"&amp;BS4</f>
        <v>GAIA LASSI //PLAIN (GLASS) LASSI 180 GRMS//BOX3</v>
      </c>
      <c r="BT5" s="94" t="str">
        <f>$BP$2&amp;"//"&amp;$BS$3&amp;"//"&amp;BT4</f>
        <v>GAIA LASSI //PLAIN (GLASS) LASSI 180 GRMS//Glass</v>
      </c>
      <c r="BU5" s="94" t="str">
        <f>$BP$2&amp;"//"&amp;$BS$3&amp;"//"&amp;BU4</f>
        <v>GAIA LASSI //PLAIN (GLASS) LASSI 180 GRMS//Free 
Box</v>
      </c>
      <c r="BV5" s="157" t="str">
        <f>$BP$2&amp;"//"&amp;$BV$3&amp;"//"&amp;BV4</f>
        <v>GAIA LASSI //MANGO LASSI 180 GRMS//BOX2</v>
      </c>
      <c r="BW5" s="94" t="str">
        <f>$BP$2&amp;"//"&amp;$BV$3&amp;"//"&amp;BW4</f>
        <v>GAIA LASSI //MANGO LASSI 180 GRMS//Glass</v>
      </c>
      <c r="BX5" s="94" t="str">
        <f>$BP$2&amp;"//"&amp;$BV$3&amp;"//"&amp;BX4</f>
        <v>GAIA LASSI //MANGO LASSI 180 GRMS//Free 
Box</v>
      </c>
      <c r="BY5" s="94" t="str">
        <f>$BP$2&amp;"//"&amp;$BY$3&amp;"//"&amp;BY4</f>
        <v>GAIA LASSI //STRAWBERRY LASSI 180 GRMS//BOX2</v>
      </c>
      <c r="BZ5" s="94" t="str">
        <f>$BP$2&amp;"//"&amp;$BY$3&amp;"//"&amp;BZ4</f>
        <v>GAIA LASSI //STRAWBERRY LASSI 180 GRMS//Glass</v>
      </c>
      <c r="CA5" s="94" t="str">
        <f>$BP$2&amp;"//"&amp;$BY$3&amp;"//"&amp;CA4</f>
        <v>GAIA LASSI //STRAWBERRY LASSI 180 GRMS//Free 
Box</v>
      </c>
      <c r="CB5" s="94" t="str">
        <f>$CB$2&amp;"//"&amp;$CB$2&amp;"//"&amp;CB4</f>
        <v>MASALA CHAAS GLAAS 180 GRMS//MASALA CHAAS GLAAS 180 GRMS//Box</v>
      </c>
      <c r="CC5" s="94" t="str">
        <f>$CB$2&amp;"//"&amp;$CB$2&amp;"//"&amp;CC4</f>
        <v>MASALA CHAAS GLAAS 180 GRMS//MASALA CHAAS GLAAS 180 GRMS//Glass</v>
      </c>
      <c r="CD5" s="94" t="str">
        <f>$CB$2&amp;"//"&amp;$CB$2&amp;"//"&amp;CD4</f>
        <v>MASALA CHAAS GLAAS 180 GRMS//MASALA CHAAS GLAAS 180 GRMS//Free Box</v>
      </c>
      <c r="CE5" s="94" t="str">
        <f>$CE$2&amp;"//"&amp;$CE$3&amp;"//"&amp;CE4</f>
        <v>GAIA PANEER//PANEER 
200 GRMS//BOX</v>
      </c>
      <c r="CF5" s="94" t="str">
        <f>$CE$2&amp;"//"&amp;$CE$3&amp;"//"&amp;CF4</f>
        <v>GAIA PANEER//PANEER 
200 GRMS//Pkt</v>
      </c>
      <c r="CG5" s="94" t="str">
        <f>$CE$2&amp;"//"&amp;$CE$3&amp;"//"&amp;CG4</f>
        <v>GAIA PANEER//PANEER 
200 GRMS//Free 
Pkt</v>
      </c>
      <c r="CH5" s="94" t="str">
        <f>"MASALA//"&amp;$CH$3&amp;"//"&amp;$CH$4</f>
        <v>MASALA//Zoff
Garam
Mashala//Free 
Pkt</v>
      </c>
      <c r="CI5" s="94" t="str">
        <f>$CE$2&amp;"//"&amp;$CI$3&amp;"//"&amp;CI4</f>
        <v>GAIA PANEER//PANEER 500 GRMS //Brand</v>
      </c>
      <c r="CJ5" s="94" t="str">
        <f>$CE$2&amp;"//"&amp;$CI$3&amp;"//"&amp;CJ4</f>
        <v>GAIA PANEER//PANEER 500 GRMS //Free 
Pkt</v>
      </c>
      <c r="CK5" s="94" t="str">
        <f>$CE$2&amp;"//"&amp;$CK$3&amp;"//"&amp;CK4</f>
        <v>GAIA PANEER//PANEER 1 KG//Brand</v>
      </c>
      <c r="CL5" s="94" t="str">
        <f>$CE$2&amp;"//"&amp;$CK$3&amp;"//"&amp;CL4</f>
        <v>GAIA PANEER//PANEER 1 KG//Free 
Pkt</v>
      </c>
      <c r="CM5" s="94" t="str">
        <f>$CE$2&amp;"//"&amp;$CM$3&amp;"//"&amp;CM4</f>
        <v>GAIA PANEER//PANEER 5 KG//Brand</v>
      </c>
      <c r="CN5" s="94" t="str">
        <f>$CN$2&amp;"//"&amp;$CN$3&amp;"//"&amp;CN4</f>
        <v>LOOSE PANEER//1 KG//Loose</v>
      </c>
      <c r="CO5" s="94" t="str">
        <f>$CN$2&amp;"//"&amp;$CO$3&amp;"//"&amp;CO4</f>
        <v>LOOSE PANEER//5 KG //Loose</v>
      </c>
      <c r="CP5" s="94" t="str">
        <f>$CP$2&amp;"//"&amp;$CP$2&amp;"//"&amp;CP4</f>
        <v>TOTAL
PANEER //TOTAL
PANEER //(IN KG)</v>
      </c>
      <c r="CQ5" s="94" t="str">
        <f>$CQ$2&amp;"//"&amp;$CQ$3&amp;"//"&amp;CQ4</f>
        <v>GAIA PREMIUM DESI GHEE //GHEE 100 ML//BOX</v>
      </c>
      <c r="CR5" s="94" t="str">
        <f>$CQ$2&amp;"//"&amp;$CQ$3&amp;"//"&amp;CR4</f>
        <v>GAIA PREMIUM DESI GHEE //GHEE 100 ML//JAR</v>
      </c>
      <c r="CS5" s="94" t="str">
        <f>$CQ$2&amp;"//"&amp;$CS$3&amp;"//"&amp;CS4</f>
        <v>GAIA PREMIUM DESI GHEE //GHEE 200 ML//BOX</v>
      </c>
      <c r="CT5" s="94" t="str">
        <f>$CQ$2&amp;"//"&amp;$CS$3&amp;"//"&amp;CT4</f>
        <v>GAIA PREMIUM DESI GHEE //GHEE 200 ML//JAR</v>
      </c>
      <c r="CU5" s="94" t="str">
        <f>$CQ$2&amp;"//"&amp;$CU$3&amp;"//"&amp;CU4</f>
        <v>GAIA PREMIUM DESI GHEE //GHEE 500 ML//BOX</v>
      </c>
      <c r="CV5" s="94" t="str">
        <f>$CQ$2&amp;"//"&amp;$CU$3&amp;"//"&amp;CV4</f>
        <v>GAIA PREMIUM DESI GHEE //GHEE 500 ML//JAR</v>
      </c>
      <c r="CW5" s="94" t="str">
        <f>$CQ$2&amp;"//"&amp;$CW$3&amp;"//"&amp;CW4</f>
        <v>GAIA PREMIUM DESI GHEE //GHEE 1 LTR  //BOX</v>
      </c>
      <c r="CX5" s="94" t="str">
        <f>$CQ$2&amp;"//"&amp;$CW$3&amp;"//"&amp;CX4</f>
        <v>GAIA PREMIUM DESI GHEE //GHEE 1 LTR  //JAR</v>
      </c>
      <c r="CY5" s="94" t="str">
        <f>$CQ$2&amp;"//"&amp;$CY$3&amp;"//"&amp;CY4</f>
        <v>GAIA PREMIUM DESI GHEE //GHEE 1 LTR Ceka Pack//BOX</v>
      </c>
      <c r="CZ5" s="94" t="str">
        <f>$CQ$2&amp;"//"&amp;$CY$3&amp;"//"&amp;CZ4</f>
        <v>GAIA PREMIUM DESI GHEE //GHEE 1 LTR Ceka Pack//JAR</v>
      </c>
      <c r="DA5" s="94" t="str">
        <f>$CQ$2&amp;"//"&amp;$DA$3&amp;"//"&amp;DA4</f>
        <v>GAIA PREMIUM DESI GHEE //Cow GHEE 1 LTR Ceka Pack //BOX</v>
      </c>
      <c r="DB5" s="94" t="str">
        <f>$CQ$2&amp;"//"&amp;$DA$3&amp;"//"&amp;DB4</f>
        <v>GAIA PREMIUM DESI GHEE //Cow GHEE 1 LTR Ceka Pack //JAR</v>
      </c>
      <c r="DC5" s="94" t="str">
        <f>$CQ$2&amp;"//"&amp;$DC$3&amp;"//"&amp;DC4</f>
        <v>GAIA PREMIUM DESI GHEE //GHEE 900 ML Ceka Pack//BOX</v>
      </c>
      <c r="DD5" s="94" t="str">
        <f>$CQ$2&amp;"//"&amp;$DC$3&amp;"//"&amp;DD4</f>
        <v>GAIA PREMIUM DESI GHEE //GHEE 900 ML Ceka Pack//JAR</v>
      </c>
      <c r="DE5" s="94" t="str">
        <f>$CQ$2&amp;"//"&amp;$DE$3&amp;"//"&amp;DE4</f>
        <v>GAIA PREMIUM DESI GHEE //Cow GHEE 900 ML Ceka Pack //BOX</v>
      </c>
      <c r="DF5" s="94" t="str">
        <f>$CQ$2&amp;"//"&amp;$DE$3&amp;"//"&amp;DF4</f>
        <v>GAIA PREMIUM DESI GHEE //Cow GHEE 900 ML Ceka Pack //JAR</v>
      </c>
      <c r="DG5" s="94" t="str">
        <f>$CQ$2&amp;"//"&amp;$DG$3&amp;"//"&amp;DG4</f>
        <v>GAIA PREMIUM DESI GHEE //GHEE 5 LTRS //BOX</v>
      </c>
      <c r="DH5" s="94" t="str">
        <f>$CQ$2&amp;"//"&amp;$DG$3&amp;"//"&amp;DH4</f>
        <v>GAIA PREMIUM DESI GHEE //GHEE 5 LTRS //JAR</v>
      </c>
      <c r="DI5" s="94" t="str">
        <f>$CQ$2&amp;"//"&amp;$DI$3&amp;"//"&amp;DI4</f>
        <v>GAIA PREMIUM DESI GHEE //COW GHEE 200 ML//BOX</v>
      </c>
      <c r="DJ5" s="94" t="str">
        <f>$CQ$2&amp;"//"&amp;$DI$3&amp;"//"&amp;DJ4</f>
        <v>GAIA PREMIUM DESI GHEE //COW GHEE 200 ML//JAR</v>
      </c>
      <c r="DK5" s="94" t="str">
        <f>$CQ$2&amp;"//"&amp;$DK$3&amp;"//"&amp;DK4</f>
        <v>GAIA PREMIUM DESI GHEE //COW GHEE 500 ML//BOX</v>
      </c>
      <c r="DL5" s="94" t="str">
        <f>$CQ$2&amp;"//"&amp;$DK$3&amp;"//"&amp;DL4</f>
        <v>GAIA PREMIUM DESI GHEE //COW GHEE 500 ML//JAR</v>
      </c>
      <c r="DM5" s="94" t="str">
        <f>$CQ$2&amp;"//"&amp;$DM$3&amp;"//"&amp;DM4</f>
        <v>GAIA PREMIUM DESI GHEE //COW GHEE 1LTR//BOX</v>
      </c>
      <c r="DN5" s="94" t="str">
        <f>$CQ$2&amp;"//"&amp;$DM$3&amp;"//"&amp;DN4</f>
        <v>GAIA PREMIUM DESI GHEE //COW GHEE 1LTR//JAR</v>
      </c>
      <c r="DO5" s="94" t="str">
        <f>$CQ$2&amp;"//"&amp;$DO$3&amp;"//"&amp;DO4</f>
        <v>GAIA PREMIUM DESI GHEE //GHEE 20 ML Pouch//BOX</v>
      </c>
      <c r="DP5" s="94" t="str">
        <f>$CQ$2&amp;"//"&amp;$DO$3&amp;"//"&amp;DP4</f>
        <v>GAIA PREMIUM DESI GHEE //GHEE 20 ML Pouch//Jar</v>
      </c>
      <c r="DQ5" s="94" t="str">
        <f>$CQ$2&amp;"//"&amp;$DO$3&amp;"//"&amp;DQ4</f>
        <v>GAIA PREMIUM DESI GHEE //GHEE 20 ML Pouch//Free Jar</v>
      </c>
      <c r="DR5" s="94" t="str">
        <f>$CQ$2&amp;"//"&amp;$DR$3&amp;"//"&amp;DR4</f>
        <v>GAIA PREMIUM DESI GHEE //GHEE 15 KG //TIN</v>
      </c>
      <c r="DS5" s="94" t="str">
        <f>$DS$2&amp;"//"&amp;$DS$3&amp;"//"&amp;DS4</f>
        <v>SWEETS//Shrikhand KE 80g//BOX</v>
      </c>
      <c r="DT5" s="94" t="str">
        <f>$DS$2&amp;"//"&amp;$DS$3&amp;"//"&amp;DT4</f>
        <v>SWEETS//Shrikhand KE 80g//Cup</v>
      </c>
      <c r="DU5" s="94" t="str">
        <f>$DS$2&amp;"//"&amp;$DS$3&amp;"//"&amp;DU4</f>
        <v>SWEETS//Shrikhand KE 80g//Free Box</v>
      </c>
      <c r="DV5" s="94" t="str">
        <f>$DS$2&amp;"//"&amp;$DV$3&amp;"//"&amp;DV4</f>
        <v>SWEETS//Shrikhand KE 80g-Box(6Pc)//BOX</v>
      </c>
      <c r="DW5" s="94" t="str">
        <f>$DS$2&amp;"//"&amp;$DV$3&amp;"//"&amp;DW4</f>
        <v>SWEETS//Shrikhand KE 80g-Box(6Pc)//Free Box</v>
      </c>
      <c r="DX5" s="94" t="str">
        <f>$DS$2&amp;"//"&amp;$DX$3&amp;"//"&amp;DX4</f>
        <v>SWEETS//Shahi Rabdi 80g//Trey</v>
      </c>
      <c r="DY5" s="94" t="str">
        <f>$DS$2&amp;"//"&amp;$DX$3&amp;"//"&amp;DY4</f>
        <v>SWEETS//Shahi Rabdi 80g//Free Tray</v>
      </c>
      <c r="DZ5" s="94" t="str">
        <f>$DS$2&amp;"//"&amp;$DZ$3&amp;"//"&amp;DZ4</f>
        <v>SWEETS//Shahi Rabdi 80g//Box</v>
      </c>
      <c r="EA5" s="94" t="str">
        <f>$DS$2&amp;"//"&amp;$DZ$3&amp;"//"&amp;EA4</f>
        <v>SWEETS//Shahi Rabdi 80g//Free box</v>
      </c>
      <c r="EB5" s="94" t="str">
        <f>$DS$2&amp;"//"&amp;$EB$3&amp;"//"&amp;EB4</f>
        <v>SWEETS//Shahi Rabdi 80g-Box(6Pc)//Box</v>
      </c>
      <c r="EC5" s="94" t="str">
        <f>$DS$2&amp;"//"&amp;$EB$3&amp;"//"&amp;EC4</f>
        <v>SWEETS//Shahi Rabdi 80g-Box(6Pc)//Free box</v>
      </c>
      <c r="ED5" s="94" t="str">
        <f>$DS$2&amp;"//"&amp;$ED$3&amp;"//"&amp;ED4</f>
        <v>SWEETS//Peda 200g//BOX</v>
      </c>
      <c r="EE5" s="94" t="str">
        <f>$DS$2&amp;"//"&amp;$ED$3&amp;"//"&amp;EE4</f>
        <v>SWEETS//Peda 200g//Free 
CBX</v>
      </c>
      <c r="EF5" s="94" t="str">
        <f>$DS$2&amp;"//"&amp;$EF$3&amp;"//"&amp;EF4</f>
        <v>SWEETS//Kesar Peda 200g//BOX</v>
      </c>
      <c r="EG5" s="94" t="str">
        <f>$DS$2&amp;"//"&amp;$EF$3&amp;"//"&amp;EG4</f>
        <v>SWEETS//Kesar Peda 200g//Free 
CBX</v>
      </c>
      <c r="EH5" s="94" t="str">
        <f>$DS$2&amp;"//"&amp;$EH$3&amp;"//"&amp;EH4</f>
        <v xml:space="preserve">SWEETS//BROWN 1KG//KG </v>
      </c>
      <c r="EI5" s="94" t="str">
        <f>$EI$2&amp;"//"&amp;$EI$2&amp;"//"&amp;EI4</f>
        <v>ORDER
AMOUNT //ORDER
AMOUNT //Value in Rs.</v>
      </c>
      <c r="EJ5" s="94" t="str">
        <f>$EI$2&amp;"//"&amp;$EI$2&amp;"//"&amp;EJ4</f>
        <v>ORDER
AMOUNT //ORDER
AMOUNT //Bill NO</v>
      </c>
      <c r="EK5" s="94" t="str">
        <f>$EI$2&amp;"//"&amp;$EI$2&amp;"//"&amp;EK4</f>
        <v>ORDER
AMOUNT //ORDER
AMOUNT //CHALAN NO</v>
      </c>
      <c r="ER5" s="94"/>
      <c r="ES5" s="94"/>
      <c r="ET5" s="94"/>
    </row>
    <row r="6" spans="1:150" ht="15" customHeight="1">
      <c r="A6" t="b">
        <f>C6=Raigarh!C6</f>
        <v>1</v>
      </c>
      <c r="B6" s="69">
        <v>1</v>
      </c>
      <c r="C6" s="61" t="str">
        <f>IF(Raigarh!C6="","",Raigarh!C6)</f>
        <v>Relaince Retail Ltd. Fresh, Grand Mall</v>
      </c>
      <c r="D6" s="167">
        <f t="shared" ref="D6:D8" si="0">E6*24</f>
        <v>674.40000000000009</v>
      </c>
      <c r="E6" s="167">
        <v>28.1</v>
      </c>
      <c r="F6" s="164">
        <v>0</v>
      </c>
      <c r="G6" s="167">
        <f t="shared" ref="G6:G8" si="1">H6*24</f>
        <v>674.40000000000009</v>
      </c>
      <c r="H6" s="167">
        <v>28.1</v>
      </c>
      <c r="I6" s="164">
        <v>0</v>
      </c>
      <c r="J6" s="164">
        <f>'Production Summary'!$N$6</f>
        <v>200</v>
      </c>
      <c r="K6" s="328">
        <f>'Production Summary'!$M$6</f>
        <v>7.5</v>
      </c>
      <c r="L6" s="164">
        <v>0</v>
      </c>
      <c r="M6" s="365">
        <f>'Production Summary'!$N$7</f>
        <v>612.72</v>
      </c>
      <c r="N6" s="367">
        <f>'Production Summary'!$M$7</f>
        <v>25.53</v>
      </c>
      <c r="O6" s="164">
        <v>0</v>
      </c>
      <c r="P6" s="164">
        <f>'Production Summary'!$N$8</f>
        <v>780</v>
      </c>
      <c r="Q6" s="164">
        <f>'Production Summary'!$M$8</f>
        <v>65</v>
      </c>
      <c r="R6" s="164">
        <v>0</v>
      </c>
      <c r="S6" s="164">
        <f>'Production Summary'!$N$9</f>
        <v>720</v>
      </c>
      <c r="T6" s="164">
        <f>'Production Summary'!$M$9</f>
        <v>60</v>
      </c>
      <c r="U6" s="164">
        <v>0</v>
      </c>
      <c r="V6" s="164">
        <f>'Production Summary'!$N$10</f>
        <v>876</v>
      </c>
      <c r="W6" s="164">
        <f>'Production Summary'!$M$10</f>
        <v>73</v>
      </c>
      <c r="X6" s="164">
        <v>0</v>
      </c>
      <c r="Y6" s="164">
        <f>'Production Summary'!$N$14</f>
        <v>177</v>
      </c>
      <c r="Z6" s="328">
        <f>'Production Summary'!$M$14</f>
        <v>14.75</v>
      </c>
      <c r="AA6" s="164">
        <v>0</v>
      </c>
      <c r="AB6" s="167">
        <f t="shared" ref="AB6:AB8" si="2">AC6*6</f>
        <v>127.5</v>
      </c>
      <c r="AC6" s="167">
        <v>21.25</v>
      </c>
      <c r="AD6" s="164">
        <v>0</v>
      </c>
      <c r="AE6" s="167">
        <f t="shared" ref="AE6:AE8" si="3">AF6*12</f>
        <v>255</v>
      </c>
      <c r="AF6" s="167">
        <v>21.25</v>
      </c>
      <c r="AG6" s="164">
        <v>0</v>
      </c>
      <c r="AH6" s="167">
        <f t="shared" ref="AH6:AH8" si="4">AI6*60</f>
        <v>1020</v>
      </c>
      <c r="AI6" s="167">
        <v>17</v>
      </c>
      <c r="AJ6" s="164">
        <v>0</v>
      </c>
      <c r="AK6" s="167">
        <f t="shared" ref="AK6:AK8" si="5">AL6*30</f>
        <v>892.5</v>
      </c>
      <c r="AL6" s="167">
        <v>29.75</v>
      </c>
      <c r="AM6" s="164">
        <v>0</v>
      </c>
      <c r="AN6" s="167">
        <f t="shared" ref="AN6:AN8" si="6">AO6*12</f>
        <v>867</v>
      </c>
      <c r="AO6" s="167">
        <v>72.25</v>
      </c>
      <c r="AP6" s="164">
        <v>0</v>
      </c>
      <c r="AQ6" s="164">
        <f>'Production Summary'!$N$21</f>
        <v>670</v>
      </c>
      <c r="AR6" s="164">
        <f>'Production Summary'!$M$21</f>
        <v>335</v>
      </c>
      <c r="AS6" s="164">
        <v>0</v>
      </c>
      <c r="AT6" s="386">
        <f>'Production Summary'!$N$22</f>
        <v>375</v>
      </c>
      <c r="AU6" s="164">
        <f>'Production Summary'!$N$23</f>
        <v>1050</v>
      </c>
      <c r="AV6" s="167">
        <f t="shared" ref="AV6:AV8" si="7">AW6*12</f>
        <v>150</v>
      </c>
      <c r="AW6" s="167">
        <v>12.5</v>
      </c>
      <c r="AX6" s="164">
        <v>0</v>
      </c>
      <c r="AY6" s="167">
        <f t="shared" ref="AY6:AY8" si="8">AZ6*12</f>
        <v>150</v>
      </c>
      <c r="AZ6" s="167">
        <v>12.5</v>
      </c>
      <c r="BA6" s="164">
        <v>0</v>
      </c>
      <c r="BB6" s="167">
        <f t="shared" ref="BB6:BB8" si="9">BC6*60</f>
        <v>816</v>
      </c>
      <c r="BC6" s="167">
        <v>13.6</v>
      </c>
      <c r="BD6" s="164">
        <v>0</v>
      </c>
      <c r="BE6" s="167">
        <f t="shared" ref="BE6:BE8" si="10">BF6*12</f>
        <v>612</v>
      </c>
      <c r="BF6" s="167">
        <v>51</v>
      </c>
      <c r="BG6" s="164">
        <v>0</v>
      </c>
      <c r="BH6" s="164">
        <f>'Production Summary'!$N$30</f>
        <v>500</v>
      </c>
      <c r="BI6" s="164">
        <f>'Production Summary'!$M$30</f>
        <v>250</v>
      </c>
      <c r="BJ6" s="164">
        <v>0</v>
      </c>
      <c r="BK6" s="386"/>
      <c r="BL6" s="164">
        <f>'Production Summary'!$N$32</f>
        <v>875</v>
      </c>
      <c r="BM6" s="167">
        <f t="shared" ref="BM6:BM8" si="11">BN6*60</f>
        <v>450</v>
      </c>
      <c r="BN6" s="167">
        <v>7.5</v>
      </c>
      <c r="BO6" s="164">
        <v>0</v>
      </c>
      <c r="BP6" s="167">
        <f t="shared" ref="BP6:BP8" si="12">BQ6*60</f>
        <v>540</v>
      </c>
      <c r="BQ6" s="167">
        <v>9</v>
      </c>
      <c r="BR6" s="164">
        <v>0</v>
      </c>
      <c r="BS6" s="167">
        <f t="shared" ref="BS6:BS8" si="13">BT6*10</f>
        <v>224.00000000000003</v>
      </c>
      <c r="BT6" s="167">
        <v>22.400000000000002</v>
      </c>
      <c r="BU6" s="164">
        <v>0</v>
      </c>
      <c r="BV6" s="167">
        <f t="shared" ref="BV6:BV8" si="14">BW6*10</f>
        <v>280</v>
      </c>
      <c r="BW6" s="167">
        <v>28</v>
      </c>
      <c r="BX6" s="164">
        <v>0</v>
      </c>
      <c r="BY6" s="167">
        <f t="shared" ref="BY6:BY8" si="15">BZ6*10</f>
        <v>262.5</v>
      </c>
      <c r="BZ6" s="167">
        <v>26.25</v>
      </c>
      <c r="CA6" s="164">
        <v>0</v>
      </c>
      <c r="CB6" s="167">
        <f t="shared" ref="CB6:CB8" si="16">CC6*10</f>
        <v>144</v>
      </c>
      <c r="CC6" s="167">
        <v>14.4</v>
      </c>
      <c r="CD6" s="164">
        <v>0</v>
      </c>
      <c r="CE6" s="164">
        <f>'Production Summary'!$N$42</f>
        <v>1136.3519999999996</v>
      </c>
      <c r="CF6" s="167">
        <v>82.65</v>
      </c>
      <c r="CG6" s="164">
        <v>0</v>
      </c>
      <c r="CH6" s="164">
        <v>0</v>
      </c>
      <c r="CI6" s="167">
        <v>184.5</v>
      </c>
      <c r="CJ6" s="164">
        <v>0</v>
      </c>
      <c r="CK6" s="164">
        <f>'Production Summary'!$N$44</f>
        <v>355</v>
      </c>
      <c r="CL6" s="164">
        <v>0</v>
      </c>
      <c r="CM6" s="375">
        <f>'Production Summary'!$N$45</f>
        <v>1650</v>
      </c>
      <c r="CN6" s="164">
        <f>'Production Summary'!$N$46</f>
        <v>270</v>
      </c>
      <c r="CO6" s="164">
        <f>'Production Summary'!$N$47</f>
        <v>1350</v>
      </c>
      <c r="CP6" s="166"/>
      <c r="CQ6" s="167">
        <f t="shared" ref="CQ6:CQ8" si="17">CR6*120</f>
        <v>7854</v>
      </c>
      <c r="CR6" s="167">
        <v>65.45</v>
      </c>
      <c r="CS6" s="167">
        <f t="shared" ref="CS6:CS8" si="18">CT6*90</f>
        <v>10863</v>
      </c>
      <c r="CT6" s="167">
        <v>120.7</v>
      </c>
      <c r="CU6" s="167">
        <f t="shared" ref="CU6:CU8" si="19">CV6*36</f>
        <v>10312.199999999999</v>
      </c>
      <c r="CV6" s="167">
        <v>286.45</v>
      </c>
      <c r="CW6" s="167">
        <f t="shared" ref="CW6:CW8" si="20">CX6*18</f>
        <v>12159.169811320757</v>
      </c>
      <c r="CX6" s="167">
        <v>675.50943396226421</v>
      </c>
      <c r="CY6" s="167">
        <f t="shared" ref="CY6:CY8" si="21">CZ6*18</f>
        <v>11933.999999999998</v>
      </c>
      <c r="CZ6" s="167">
        <v>662.99999999999989</v>
      </c>
      <c r="DA6" s="167">
        <f t="shared" ref="DA6:DA8" si="22">DB6*18</f>
        <v>12025.018867924529</v>
      </c>
      <c r="DB6" s="167">
        <v>668.05660377358492</v>
      </c>
      <c r="DC6" s="531">
        <f t="shared" ref="DC6:DC8" si="23">DD6*18</f>
        <v>9164.6999999999989</v>
      </c>
      <c r="DD6" s="531">
        <v>509.15</v>
      </c>
      <c r="DE6" s="531">
        <f t="shared" ref="DE6:DE8" si="24">DF6*18</f>
        <v>9164.6999999999989</v>
      </c>
      <c r="DF6" s="531">
        <v>509.15</v>
      </c>
      <c r="DG6" s="167">
        <f t="shared" ref="DG6:DG8" si="25">DH6*4</f>
        <v>11152</v>
      </c>
      <c r="DH6" s="167">
        <v>2788</v>
      </c>
      <c r="DI6" s="167">
        <f t="shared" ref="DI6:DI8" si="26">DJ6*80</f>
        <v>9656</v>
      </c>
      <c r="DJ6" s="167">
        <v>120.7</v>
      </c>
      <c r="DK6" s="167">
        <f t="shared" ref="DK6:DK8" si="27">DL6*36</f>
        <v>10312.199999999999</v>
      </c>
      <c r="DL6" s="167">
        <v>286.45</v>
      </c>
      <c r="DM6" s="167">
        <f t="shared" ref="DM6:DM8" si="28">DN6*18</f>
        <v>10174.5</v>
      </c>
      <c r="DN6" s="167">
        <v>565.25</v>
      </c>
      <c r="DO6" s="167">
        <f>'Production Summary'!$N$61</f>
        <v>4500</v>
      </c>
      <c r="DP6" s="531">
        <f>'Production Summary'!$M$61</f>
        <v>750</v>
      </c>
      <c r="DQ6" s="164">
        <v>0</v>
      </c>
      <c r="DR6" s="164">
        <f>'Production Summary'!$N$62</f>
        <v>8900</v>
      </c>
      <c r="DS6" s="560">
        <f t="shared" ref="DS6:DS8" si="29">DT6*12</f>
        <v>288</v>
      </c>
      <c r="DT6" s="531">
        <v>24</v>
      </c>
      <c r="DU6" s="164">
        <v>0</v>
      </c>
      <c r="DV6" s="164">
        <f t="shared" ref="DV6:DV8" si="30">DS6/2</f>
        <v>144</v>
      </c>
      <c r="DW6" s="164">
        <v>0</v>
      </c>
      <c r="DX6" s="167">
        <f t="shared" ref="DX6:DX8" si="31">32*6</f>
        <v>192</v>
      </c>
      <c r="DY6" s="164">
        <v>0</v>
      </c>
      <c r="DZ6" s="167">
        <f>'Production Summary'!$N$65</f>
        <v>384</v>
      </c>
      <c r="EA6" s="164">
        <v>0</v>
      </c>
      <c r="EB6" s="167">
        <f>'Production Summary'!$N$66</f>
        <v>192</v>
      </c>
      <c r="EC6" s="164">
        <v>0</v>
      </c>
      <c r="ED6" s="164">
        <f>'Production Summary'!$N$67</f>
        <v>96</v>
      </c>
      <c r="EE6" s="164">
        <v>0</v>
      </c>
      <c r="EF6" s="164">
        <f>'Production Summary'!$N$68</f>
        <v>96</v>
      </c>
      <c r="EG6" s="164">
        <v>0</v>
      </c>
      <c r="EH6" s="164">
        <f>'Production Summary'!$N$69</f>
        <v>340</v>
      </c>
      <c r="EI6" s="101"/>
      <c r="EJ6" s="3"/>
      <c r="EK6" s="3"/>
      <c r="ER6" s="64" t="s">
        <v>22</v>
      </c>
      <c r="ES6" s="61" t="str">
        <f>C6</f>
        <v>Relaince Retail Ltd. Fresh, Grand Mall</v>
      </c>
      <c r="ET6" s="24">
        <f>EI6</f>
        <v>0</v>
      </c>
    </row>
    <row r="7" spans="1:150" ht="15" customHeight="1">
      <c r="A7" t="b">
        <f>C7=Raigarh!C7</f>
        <v>1</v>
      </c>
      <c r="B7" s="69">
        <f>B6+1</f>
        <v>2</v>
      </c>
      <c r="C7" s="61" t="str">
        <f>IF(Raigarh!C7="","",Raigarh!C7)</f>
        <v xml:space="preserve">Relaince Retail Ltd. Fresh,SK Plaza Raigarh </v>
      </c>
      <c r="D7" s="167">
        <f t="shared" si="0"/>
        <v>674.40000000000009</v>
      </c>
      <c r="E7" s="167">
        <v>28.1</v>
      </c>
      <c r="F7" s="164">
        <v>0</v>
      </c>
      <c r="G7" s="167">
        <f t="shared" si="1"/>
        <v>674.40000000000009</v>
      </c>
      <c r="H7" s="167">
        <v>28.1</v>
      </c>
      <c r="I7" s="164">
        <v>0</v>
      </c>
      <c r="J7" s="164">
        <f>'Production Summary'!$N$6</f>
        <v>200</v>
      </c>
      <c r="K7" s="328">
        <f>'Production Summary'!$M$6</f>
        <v>7.5</v>
      </c>
      <c r="L7" s="164">
        <v>0</v>
      </c>
      <c r="M7" s="365">
        <f>'Production Summary'!$N$7</f>
        <v>612.72</v>
      </c>
      <c r="N7" s="367">
        <f>'Production Summary'!$M$7</f>
        <v>25.53</v>
      </c>
      <c r="O7" s="164">
        <v>0</v>
      </c>
      <c r="P7" s="164">
        <f>'Production Summary'!$N$8</f>
        <v>780</v>
      </c>
      <c r="Q7" s="164">
        <f>'Production Summary'!$M$8</f>
        <v>65</v>
      </c>
      <c r="R7" s="164">
        <v>0</v>
      </c>
      <c r="S7" s="164">
        <f>'Production Summary'!$N$9</f>
        <v>720</v>
      </c>
      <c r="T7" s="164">
        <f>'Production Summary'!$M$9</f>
        <v>60</v>
      </c>
      <c r="U7" s="164">
        <v>0</v>
      </c>
      <c r="V7" s="164">
        <f>'Production Summary'!$N$10</f>
        <v>876</v>
      </c>
      <c r="W7" s="164">
        <f>'Production Summary'!$M$10</f>
        <v>73</v>
      </c>
      <c r="X7" s="164">
        <v>0</v>
      </c>
      <c r="Y7" s="164">
        <f>'Production Summary'!$N$14</f>
        <v>177</v>
      </c>
      <c r="Z7" s="328">
        <f>'Production Summary'!$M$14</f>
        <v>14.75</v>
      </c>
      <c r="AA7" s="164">
        <v>0</v>
      </c>
      <c r="AB7" s="167">
        <f t="shared" si="2"/>
        <v>127.5</v>
      </c>
      <c r="AC7" s="167">
        <v>21.25</v>
      </c>
      <c r="AD7" s="164">
        <v>0</v>
      </c>
      <c r="AE7" s="167">
        <f t="shared" si="3"/>
        <v>255</v>
      </c>
      <c r="AF7" s="167">
        <v>21.25</v>
      </c>
      <c r="AG7" s="164">
        <v>0</v>
      </c>
      <c r="AH7" s="167">
        <f t="shared" si="4"/>
        <v>1020</v>
      </c>
      <c r="AI7" s="167">
        <v>17</v>
      </c>
      <c r="AJ7" s="164">
        <v>0</v>
      </c>
      <c r="AK7" s="167">
        <f t="shared" si="5"/>
        <v>892.5</v>
      </c>
      <c r="AL7" s="167">
        <v>29.75</v>
      </c>
      <c r="AM7" s="164">
        <v>0</v>
      </c>
      <c r="AN7" s="167">
        <f t="shared" si="6"/>
        <v>867</v>
      </c>
      <c r="AO7" s="167">
        <v>72.25</v>
      </c>
      <c r="AP7" s="164">
        <v>0</v>
      </c>
      <c r="AQ7" s="164">
        <f>'Production Summary'!$N$21</f>
        <v>670</v>
      </c>
      <c r="AR7" s="164">
        <f>'Production Summary'!$M$21</f>
        <v>335</v>
      </c>
      <c r="AS7" s="164">
        <v>0</v>
      </c>
      <c r="AT7" s="386">
        <f>'Production Summary'!$N$22</f>
        <v>375</v>
      </c>
      <c r="AU7" s="164">
        <f>'Production Summary'!$N$23</f>
        <v>1050</v>
      </c>
      <c r="AV7" s="167">
        <f t="shared" si="7"/>
        <v>150</v>
      </c>
      <c r="AW7" s="167">
        <v>12.5</v>
      </c>
      <c r="AX7" s="164">
        <v>0</v>
      </c>
      <c r="AY7" s="167">
        <f t="shared" si="8"/>
        <v>150</v>
      </c>
      <c r="AZ7" s="167">
        <v>12.5</v>
      </c>
      <c r="BA7" s="164">
        <v>0</v>
      </c>
      <c r="BB7" s="167">
        <f t="shared" si="9"/>
        <v>816</v>
      </c>
      <c r="BC7" s="167">
        <v>13.6</v>
      </c>
      <c r="BD7" s="164">
        <v>0</v>
      </c>
      <c r="BE7" s="167">
        <f t="shared" si="10"/>
        <v>612</v>
      </c>
      <c r="BF7" s="167">
        <v>51</v>
      </c>
      <c r="BG7" s="164">
        <v>0</v>
      </c>
      <c r="BH7" s="164">
        <f>'Production Summary'!$N$30</f>
        <v>500</v>
      </c>
      <c r="BI7" s="164">
        <f>'Production Summary'!$M$30</f>
        <v>250</v>
      </c>
      <c r="BJ7" s="164">
        <v>0</v>
      </c>
      <c r="BK7" s="386"/>
      <c r="BL7" s="164">
        <f>'Production Summary'!$N$32</f>
        <v>875</v>
      </c>
      <c r="BM7" s="167">
        <f t="shared" si="11"/>
        <v>450</v>
      </c>
      <c r="BN7" s="167">
        <v>7.5</v>
      </c>
      <c r="BO7" s="164">
        <v>0</v>
      </c>
      <c r="BP7" s="167">
        <f t="shared" si="12"/>
        <v>540</v>
      </c>
      <c r="BQ7" s="167">
        <v>9</v>
      </c>
      <c r="BR7" s="164">
        <v>0</v>
      </c>
      <c r="BS7" s="167">
        <f t="shared" si="13"/>
        <v>224.00000000000003</v>
      </c>
      <c r="BT7" s="167">
        <v>22.400000000000002</v>
      </c>
      <c r="BU7" s="164">
        <v>0</v>
      </c>
      <c r="BV7" s="167">
        <f t="shared" si="14"/>
        <v>280</v>
      </c>
      <c r="BW7" s="167">
        <v>28</v>
      </c>
      <c r="BX7" s="164">
        <v>0</v>
      </c>
      <c r="BY7" s="167">
        <f t="shared" si="15"/>
        <v>262.5</v>
      </c>
      <c r="BZ7" s="167">
        <v>26.25</v>
      </c>
      <c r="CA7" s="164">
        <v>0</v>
      </c>
      <c r="CB7" s="167">
        <f t="shared" si="16"/>
        <v>144</v>
      </c>
      <c r="CC7" s="167">
        <v>14.4</v>
      </c>
      <c r="CD7" s="164">
        <v>0</v>
      </c>
      <c r="CE7" s="164">
        <f>'Production Summary'!$N$42</f>
        <v>1136.3519999999996</v>
      </c>
      <c r="CF7" s="167">
        <v>82.65</v>
      </c>
      <c r="CG7" s="164">
        <v>0</v>
      </c>
      <c r="CH7" s="164">
        <v>0</v>
      </c>
      <c r="CI7" s="167">
        <v>184.5</v>
      </c>
      <c r="CJ7" s="164">
        <v>0</v>
      </c>
      <c r="CK7" s="164">
        <f>'Production Summary'!$N$44</f>
        <v>355</v>
      </c>
      <c r="CL7" s="164">
        <v>0</v>
      </c>
      <c r="CM7" s="375">
        <f>'Production Summary'!$N$45</f>
        <v>1650</v>
      </c>
      <c r="CN7" s="164">
        <f>'Production Summary'!$N$46</f>
        <v>270</v>
      </c>
      <c r="CO7" s="164">
        <f>'Production Summary'!$N$47</f>
        <v>1350</v>
      </c>
      <c r="CP7" s="166"/>
      <c r="CQ7" s="167">
        <f t="shared" si="17"/>
        <v>7854</v>
      </c>
      <c r="CR7" s="167">
        <v>65.45</v>
      </c>
      <c r="CS7" s="167">
        <f t="shared" si="18"/>
        <v>10863</v>
      </c>
      <c r="CT7" s="167">
        <v>120.7</v>
      </c>
      <c r="CU7" s="167">
        <f t="shared" si="19"/>
        <v>10312.199999999999</v>
      </c>
      <c r="CV7" s="167">
        <v>286.45</v>
      </c>
      <c r="CW7" s="167">
        <f t="shared" si="20"/>
        <v>12159.169811320757</v>
      </c>
      <c r="CX7" s="167">
        <v>675.50943396226421</v>
      </c>
      <c r="CY7" s="167">
        <f t="shared" si="21"/>
        <v>11933.999999999998</v>
      </c>
      <c r="CZ7" s="167">
        <v>662.99999999999989</v>
      </c>
      <c r="DA7" s="167">
        <f t="shared" si="22"/>
        <v>12025.018867924529</v>
      </c>
      <c r="DB7" s="167">
        <v>668.05660377358492</v>
      </c>
      <c r="DC7" s="531">
        <f t="shared" si="23"/>
        <v>9164.6999999999989</v>
      </c>
      <c r="DD7" s="531">
        <v>509.15</v>
      </c>
      <c r="DE7" s="531">
        <f t="shared" si="24"/>
        <v>9164.6999999999989</v>
      </c>
      <c r="DF7" s="531">
        <v>509.15</v>
      </c>
      <c r="DG7" s="167">
        <f t="shared" si="25"/>
        <v>11152</v>
      </c>
      <c r="DH7" s="167">
        <v>2788</v>
      </c>
      <c r="DI7" s="167">
        <f t="shared" si="26"/>
        <v>9656</v>
      </c>
      <c r="DJ7" s="167">
        <v>120.7</v>
      </c>
      <c r="DK7" s="167">
        <f t="shared" si="27"/>
        <v>10312.199999999999</v>
      </c>
      <c r="DL7" s="167">
        <v>286.45</v>
      </c>
      <c r="DM7" s="167">
        <f t="shared" si="28"/>
        <v>10174.5</v>
      </c>
      <c r="DN7" s="167">
        <v>565.25</v>
      </c>
      <c r="DO7" s="167">
        <f>'Production Summary'!$N$61</f>
        <v>4500</v>
      </c>
      <c r="DP7" s="531">
        <f>'Production Summary'!$M$61</f>
        <v>750</v>
      </c>
      <c r="DQ7" s="164">
        <v>0</v>
      </c>
      <c r="DR7" s="164">
        <f>'Production Summary'!$N$62</f>
        <v>8900</v>
      </c>
      <c r="DS7" s="560">
        <f t="shared" si="29"/>
        <v>288</v>
      </c>
      <c r="DT7" s="531">
        <v>24</v>
      </c>
      <c r="DU7" s="164">
        <v>0</v>
      </c>
      <c r="DV7" s="164">
        <f t="shared" si="30"/>
        <v>144</v>
      </c>
      <c r="DW7" s="164">
        <v>0</v>
      </c>
      <c r="DX7" s="167">
        <f t="shared" si="31"/>
        <v>192</v>
      </c>
      <c r="DY7" s="164">
        <v>0</v>
      </c>
      <c r="DZ7" s="167">
        <f>'Production Summary'!$N$65</f>
        <v>384</v>
      </c>
      <c r="EA7" s="164">
        <v>0</v>
      </c>
      <c r="EB7" s="167">
        <f>'Production Summary'!$N$66</f>
        <v>192</v>
      </c>
      <c r="EC7" s="164">
        <v>0</v>
      </c>
      <c r="ED7" s="164">
        <f>'Production Summary'!$N$67</f>
        <v>96</v>
      </c>
      <c r="EE7" s="164">
        <v>0</v>
      </c>
      <c r="EF7" s="164">
        <f>'Production Summary'!$N$68</f>
        <v>96</v>
      </c>
      <c r="EG7" s="164">
        <v>0</v>
      </c>
      <c r="EH7" s="164">
        <f>'Production Summary'!$N$69</f>
        <v>340</v>
      </c>
      <c r="EI7" s="101"/>
      <c r="EJ7" s="3"/>
      <c r="EK7" s="3"/>
      <c r="ER7" s="64" t="s">
        <v>23</v>
      </c>
      <c r="ES7" s="61" t="str">
        <f>C7</f>
        <v xml:space="preserve">Relaince Retail Ltd. Fresh,SK Plaza Raigarh </v>
      </c>
      <c r="ET7" s="24">
        <f t="shared" ref="ET7:ET68" si="32">EI7</f>
        <v>0</v>
      </c>
    </row>
    <row r="8" spans="1:150" ht="15" customHeight="1">
      <c r="A8" t="b">
        <f>C8=Raigarh!C8</f>
        <v>1</v>
      </c>
      <c r="B8" s="69">
        <f t="shared" ref="B8:B68" si="33">B7+1</f>
        <v>3</v>
      </c>
      <c r="C8" s="61" t="str">
        <f>IF(Raigarh!C8="","",Raigarh!C8)</f>
        <v xml:space="preserve">Relaince Retail Ltd. Fresh,Shah Complex Darogapara Raigarh </v>
      </c>
      <c r="D8" s="167">
        <f t="shared" si="0"/>
        <v>674.40000000000009</v>
      </c>
      <c r="E8" s="167">
        <v>28.1</v>
      </c>
      <c r="F8" s="164">
        <v>0</v>
      </c>
      <c r="G8" s="167">
        <f t="shared" si="1"/>
        <v>674.40000000000009</v>
      </c>
      <c r="H8" s="167">
        <v>28.1</v>
      </c>
      <c r="I8" s="164">
        <v>0</v>
      </c>
      <c r="J8" s="164">
        <f>'Production Summary'!$N$6</f>
        <v>200</v>
      </c>
      <c r="K8" s="328">
        <f>'Production Summary'!$M$6</f>
        <v>7.5</v>
      </c>
      <c r="L8" s="164">
        <v>0</v>
      </c>
      <c r="M8" s="365">
        <f>'Production Summary'!$N$7</f>
        <v>612.72</v>
      </c>
      <c r="N8" s="367">
        <f>'Production Summary'!$M$7</f>
        <v>25.53</v>
      </c>
      <c r="O8" s="164">
        <v>0</v>
      </c>
      <c r="P8" s="164">
        <f>'Production Summary'!$N$8</f>
        <v>780</v>
      </c>
      <c r="Q8" s="164">
        <f>'Production Summary'!$M$8</f>
        <v>65</v>
      </c>
      <c r="R8" s="164">
        <v>0</v>
      </c>
      <c r="S8" s="164">
        <f>'Production Summary'!$N$9</f>
        <v>720</v>
      </c>
      <c r="T8" s="164">
        <f>'Production Summary'!$M$9</f>
        <v>60</v>
      </c>
      <c r="U8" s="164">
        <v>0</v>
      </c>
      <c r="V8" s="164">
        <f>'Production Summary'!$N$10</f>
        <v>876</v>
      </c>
      <c r="W8" s="164">
        <f>'Production Summary'!$M$10</f>
        <v>73</v>
      </c>
      <c r="X8" s="164">
        <v>0</v>
      </c>
      <c r="Y8" s="164">
        <f>'Production Summary'!$N$14</f>
        <v>177</v>
      </c>
      <c r="Z8" s="328">
        <f>'Production Summary'!$M$14</f>
        <v>14.75</v>
      </c>
      <c r="AA8" s="164">
        <v>0</v>
      </c>
      <c r="AB8" s="167">
        <f t="shared" si="2"/>
        <v>127.5</v>
      </c>
      <c r="AC8" s="167">
        <v>21.25</v>
      </c>
      <c r="AD8" s="164">
        <v>0</v>
      </c>
      <c r="AE8" s="167">
        <f t="shared" si="3"/>
        <v>255</v>
      </c>
      <c r="AF8" s="167">
        <v>21.25</v>
      </c>
      <c r="AG8" s="164">
        <v>0</v>
      </c>
      <c r="AH8" s="167">
        <f t="shared" si="4"/>
        <v>1020</v>
      </c>
      <c r="AI8" s="167">
        <v>17</v>
      </c>
      <c r="AJ8" s="164">
        <v>0</v>
      </c>
      <c r="AK8" s="167">
        <f t="shared" si="5"/>
        <v>892.5</v>
      </c>
      <c r="AL8" s="167">
        <v>29.75</v>
      </c>
      <c r="AM8" s="164">
        <v>0</v>
      </c>
      <c r="AN8" s="167">
        <f t="shared" si="6"/>
        <v>867</v>
      </c>
      <c r="AO8" s="167">
        <v>72.25</v>
      </c>
      <c r="AP8" s="164">
        <v>0</v>
      </c>
      <c r="AQ8" s="164">
        <f>'Production Summary'!$N$21</f>
        <v>670</v>
      </c>
      <c r="AR8" s="164">
        <f>'Production Summary'!$M$21</f>
        <v>335</v>
      </c>
      <c r="AS8" s="164">
        <v>0</v>
      </c>
      <c r="AT8" s="386">
        <f>'Production Summary'!$N$22</f>
        <v>375</v>
      </c>
      <c r="AU8" s="164">
        <f>'Production Summary'!$N$23</f>
        <v>1050</v>
      </c>
      <c r="AV8" s="167">
        <f t="shared" si="7"/>
        <v>150</v>
      </c>
      <c r="AW8" s="167">
        <v>12.5</v>
      </c>
      <c r="AX8" s="164">
        <v>0</v>
      </c>
      <c r="AY8" s="167">
        <f t="shared" si="8"/>
        <v>150</v>
      </c>
      <c r="AZ8" s="167">
        <v>12.5</v>
      </c>
      <c r="BA8" s="164">
        <v>0</v>
      </c>
      <c r="BB8" s="167">
        <f t="shared" si="9"/>
        <v>816</v>
      </c>
      <c r="BC8" s="167">
        <v>13.6</v>
      </c>
      <c r="BD8" s="164">
        <v>0</v>
      </c>
      <c r="BE8" s="167">
        <f t="shared" si="10"/>
        <v>612</v>
      </c>
      <c r="BF8" s="167">
        <v>51</v>
      </c>
      <c r="BG8" s="164">
        <v>0</v>
      </c>
      <c r="BH8" s="164">
        <f>'Production Summary'!$N$30</f>
        <v>500</v>
      </c>
      <c r="BI8" s="164">
        <f>'Production Summary'!$M$30</f>
        <v>250</v>
      </c>
      <c r="BJ8" s="164">
        <v>0</v>
      </c>
      <c r="BK8" s="386"/>
      <c r="BL8" s="164">
        <f>'Production Summary'!$N$32</f>
        <v>875</v>
      </c>
      <c r="BM8" s="167">
        <f t="shared" si="11"/>
        <v>450</v>
      </c>
      <c r="BN8" s="167">
        <v>7.5</v>
      </c>
      <c r="BO8" s="164">
        <v>0</v>
      </c>
      <c r="BP8" s="167">
        <f t="shared" si="12"/>
        <v>540</v>
      </c>
      <c r="BQ8" s="167">
        <v>9</v>
      </c>
      <c r="BR8" s="164">
        <v>0</v>
      </c>
      <c r="BS8" s="167">
        <f t="shared" si="13"/>
        <v>224.00000000000003</v>
      </c>
      <c r="BT8" s="167">
        <v>22.400000000000002</v>
      </c>
      <c r="BU8" s="164">
        <v>0</v>
      </c>
      <c r="BV8" s="167">
        <f t="shared" si="14"/>
        <v>280</v>
      </c>
      <c r="BW8" s="167">
        <v>28</v>
      </c>
      <c r="BX8" s="164">
        <v>0</v>
      </c>
      <c r="BY8" s="167">
        <f t="shared" si="15"/>
        <v>262.5</v>
      </c>
      <c r="BZ8" s="167">
        <v>26.25</v>
      </c>
      <c r="CA8" s="164">
        <v>0</v>
      </c>
      <c r="CB8" s="167">
        <f t="shared" si="16"/>
        <v>144</v>
      </c>
      <c r="CC8" s="167">
        <v>14.4</v>
      </c>
      <c r="CD8" s="164">
        <v>0</v>
      </c>
      <c r="CE8" s="164">
        <f>'Production Summary'!$N$42</f>
        <v>1136.3519999999996</v>
      </c>
      <c r="CF8" s="167">
        <v>82.65</v>
      </c>
      <c r="CG8" s="164">
        <v>0</v>
      </c>
      <c r="CH8" s="164">
        <v>0</v>
      </c>
      <c r="CI8" s="167">
        <v>184.5</v>
      </c>
      <c r="CJ8" s="164">
        <v>0</v>
      </c>
      <c r="CK8" s="164">
        <f>'Production Summary'!$N$44</f>
        <v>355</v>
      </c>
      <c r="CL8" s="164">
        <v>0</v>
      </c>
      <c r="CM8" s="375">
        <f>'Production Summary'!$N$45</f>
        <v>1650</v>
      </c>
      <c r="CN8" s="164">
        <f>'Production Summary'!$N$46</f>
        <v>270</v>
      </c>
      <c r="CO8" s="164">
        <f>'Production Summary'!$N$47</f>
        <v>1350</v>
      </c>
      <c r="CP8" s="166"/>
      <c r="CQ8" s="167">
        <f t="shared" si="17"/>
        <v>7854</v>
      </c>
      <c r="CR8" s="167">
        <v>65.45</v>
      </c>
      <c r="CS8" s="167">
        <f t="shared" si="18"/>
        <v>10863</v>
      </c>
      <c r="CT8" s="167">
        <v>120.7</v>
      </c>
      <c r="CU8" s="167">
        <f t="shared" si="19"/>
        <v>10312.199999999999</v>
      </c>
      <c r="CV8" s="167">
        <v>286.45</v>
      </c>
      <c r="CW8" s="167">
        <f t="shared" si="20"/>
        <v>12159.169811320757</v>
      </c>
      <c r="CX8" s="167">
        <v>675.50943396226421</v>
      </c>
      <c r="CY8" s="167">
        <f t="shared" si="21"/>
        <v>11933.999999999998</v>
      </c>
      <c r="CZ8" s="167">
        <v>662.99999999999989</v>
      </c>
      <c r="DA8" s="167">
        <f t="shared" si="22"/>
        <v>12025.018867924529</v>
      </c>
      <c r="DB8" s="167">
        <v>668.05660377358492</v>
      </c>
      <c r="DC8" s="531">
        <f t="shared" si="23"/>
        <v>9164.6999999999989</v>
      </c>
      <c r="DD8" s="531">
        <v>509.15</v>
      </c>
      <c r="DE8" s="531">
        <f t="shared" si="24"/>
        <v>9164.6999999999989</v>
      </c>
      <c r="DF8" s="531">
        <v>509.15</v>
      </c>
      <c r="DG8" s="167">
        <f t="shared" si="25"/>
        <v>11152</v>
      </c>
      <c r="DH8" s="167">
        <v>2788</v>
      </c>
      <c r="DI8" s="167">
        <f t="shared" si="26"/>
        <v>9656</v>
      </c>
      <c r="DJ8" s="167">
        <v>120.7</v>
      </c>
      <c r="DK8" s="167">
        <f t="shared" si="27"/>
        <v>10312.199999999999</v>
      </c>
      <c r="DL8" s="167">
        <v>286.45</v>
      </c>
      <c r="DM8" s="167">
        <f t="shared" si="28"/>
        <v>10174.5</v>
      </c>
      <c r="DN8" s="167">
        <v>565.25</v>
      </c>
      <c r="DO8" s="167">
        <f>'Production Summary'!$N$61</f>
        <v>4500</v>
      </c>
      <c r="DP8" s="531">
        <f>'Production Summary'!$M$61</f>
        <v>750</v>
      </c>
      <c r="DQ8" s="164">
        <v>0</v>
      </c>
      <c r="DR8" s="164">
        <f>'Production Summary'!$N$62</f>
        <v>8900</v>
      </c>
      <c r="DS8" s="560">
        <f t="shared" si="29"/>
        <v>288</v>
      </c>
      <c r="DT8" s="531">
        <v>24</v>
      </c>
      <c r="DU8" s="164">
        <v>0</v>
      </c>
      <c r="DV8" s="164">
        <f t="shared" si="30"/>
        <v>144</v>
      </c>
      <c r="DW8" s="164">
        <v>0</v>
      </c>
      <c r="DX8" s="167">
        <f t="shared" si="31"/>
        <v>192</v>
      </c>
      <c r="DY8" s="164">
        <v>0</v>
      </c>
      <c r="DZ8" s="167">
        <f>'Production Summary'!$N$65</f>
        <v>384</v>
      </c>
      <c r="EA8" s="164">
        <v>0</v>
      </c>
      <c r="EB8" s="167">
        <f>'Production Summary'!$N$66</f>
        <v>192</v>
      </c>
      <c r="EC8" s="164">
        <v>0</v>
      </c>
      <c r="ED8" s="164">
        <f>'Production Summary'!$N$67</f>
        <v>96</v>
      </c>
      <c r="EE8" s="164">
        <v>0</v>
      </c>
      <c r="EF8" s="164">
        <f>'Production Summary'!$N$68</f>
        <v>96</v>
      </c>
      <c r="EG8" s="164">
        <v>0</v>
      </c>
      <c r="EH8" s="164">
        <f>'Production Summary'!$N$69</f>
        <v>340</v>
      </c>
      <c r="EI8" s="101"/>
      <c r="EJ8" s="3"/>
      <c r="EK8" s="3"/>
      <c r="ER8" s="64" t="s">
        <v>24</v>
      </c>
      <c r="ES8" s="61" t="str">
        <f>C9</f>
        <v/>
      </c>
      <c r="ET8" s="24">
        <f t="shared" si="32"/>
        <v>0</v>
      </c>
    </row>
    <row r="9" spans="1:150" ht="15" customHeight="1">
      <c r="A9" t="b">
        <f>C9=Raigarh!C9</f>
        <v>1</v>
      </c>
      <c r="B9" s="69">
        <f t="shared" si="33"/>
        <v>4</v>
      </c>
      <c r="C9" s="61" t="str">
        <f>IF(Raigarh!C9="","",Raigarh!C9)</f>
        <v/>
      </c>
      <c r="D9" s="164">
        <f>'Production Summary'!$N$4</f>
        <v>666</v>
      </c>
      <c r="E9" s="434">
        <f>'Production Summary'!$M$4</f>
        <v>27.75</v>
      </c>
      <c r="F9" s="164">
        <v>0</v>
      </c>
      <c r="G9" s="164">
        <f>'Production Summary'!$N$5</f>
        <v>666</v>
      </c>
      <c r="H9" s="164">
        <f>'Production Summary'!$M$5</f>
        <v>27.75</v>
      </c>
      <c r="I9" s="164">
        <v>0</v>
      </c>
      <c r="J9" s="164">
        <f>'Production Summary'!$N$6</f>
        <v>200</v>
      </c>
      <c r="K9" s="328">
        <f>'Production Summary'!$M$6</f>
        <v>7.5</v>
      </c>
      <c r="L9" s="164">
        <v>0</v>
      </c>
      <c r="M9" s="365">
        <f>'Production Summary'!$N$7</f>
        <v>612.72</v>
      </c>
      <c r="N9" s="367">
        <f>'Production Summary'!$M$7</f>
        <v>25.53</v>
      </c>
      <c r="O9" s="164">
        <v>0</v>
      </c>
      <c r="P9" s="164">
        <f>'Production Summary'!$N$8</f>
        <v>780</v>
      </c>
      <c r="Q9" s="164">
        <f>'Production Summary'!$M$8</f>
        <v>65</v>
      </c>
      <c r="R9" s="164">
        <v>0</v>
      </c>
      <c r="S9" s="164">
        <f>'Production Summary'!$N$9</f>
        <v>720</v>
      </c>
      <c r="T9" s="164">
        <f>'Production Summary'!$M$9</f>
        <v>60</v>
      </c>
      <c r="U9" s="164">
        <v>0</v>
      </c>
      <c r="V9" s="164">
        <f>'Production Summary'!$N$10</f>
        <v>876</v>
      </c>
      <c r="W9" s="164">
        <f>'Production Summary'!$M$10</f>
        <v>73</v>
      </c>
      <c r="X9" s="164">
        <v>0</v>
      </c>
      <c r="Y9" s="164">
        <f>'Production Summary'!$N$14</f>
        <v>177</v>
      </c>
      <c r="Z9" s="328">
        <f>'Production Summary'!$M$14</f>
        <v>14.75</v>
      </c>
      <c r="AA9" s="164">
        <v>0</v>
      </c>
      <c r="AB9" s="167">
        <f t="shared" ref="AB9:AB68" si="34">AC9*6</f>
        <v>126</v>
      </c>
      <c r="AC9" s="164">
        <f>'Production Summary'!$M$16</f>
        <v>21</v>
      </c>
      <c r="AD9" s="164">
        <v>0</v>
      </c>
      <c r="AE9" s="164">
        <f>'Production Summary'!$N$16</f>
        <v>252</v>
      </c>
      <c r="AF9" s="164">
        <f>'Production Summary'!$M$16</f>
        <v>21</v>
      </c>
      <c r="AG9" s="164">
        <v>0</v>
      </c>
      <c r="AH9" s="164">
        <f>'Production Summary'!$N$18</f>
        <v>1035</v>
      </c>
      <c r="AI9" s="164">
        <f>'Production Summary'!$M$18</f>
        <v>17.25</v>
      </c>
      <c r="AJ9" s="164">
        <v>0</v>
      </c>
      <c r="AK9" s="164">
        <f>'Production Summary'!$N$19</f>
        <v>870</v>
      </c>
      <c r="AL9" s="164">
        <f>'Production Summary'!$M$19</f>
        <v>29</v>
      </c>
      <c r="AM9" s="164">
        <v>0</v>
      </c>
      <c r="AN9" s="164">
        <f>'Production Summary'!$N$20</f>
        <v>864</v>
      </c>
      <c r="AO9" s="164">
        <f>'Production Summary'!$M$20</f>
        <v>72</v>
      </c>
      <c r="AP9" s="164">
        <v>0</v>
      </c>
      <c r="AQ9" s="164">
        <f>'Production Summary'!$N$21</f>
        <v>670</v>
      </c>
      <c r="AR9" s="164">
        <f>'Production Summary'!$M$21</f>
        <v>335</v>
      </c>
      <c r="AS9" s="164">
        <v>0</v>
      </c>
      <c r="AT9" s="386">
        <f>'Production Summary'!$N$22</f>
        <v>375</v>
      </c>
      <c r="AU9" s="164">
        <f>'Production Summary'!$N$23</f>
        <v>1050</v>
      </c>
      <c r="AV9" s="164">
        <f>'Production Summary'!$N$25</f>
        <v>300</v>
      </c>
      <c r="AW9" s="164">
        <f>'Production Summary'!$M$25</f>
        <v>25</v>
      </c>
      <c r="AX9" s="164">
        <v>0</v>
      </c>
      <c r="AY9" s="164">
        <f>'Production Summary'!$N$26</f>
        <v>300</v>
      </c>
      <c r="AZ9" s="164">
        <f>'Production Summary'!$M$26</f>
        <v>25</v>
      </c>
      <c r="BA9" s="164">
        <v>0</v>
      </c>
      <c r="BB9" s="164">
        <f>'Production Summary'!$N$28</f>
        <v>777</v>
      </c>
      <c r="BC9" s="164">
        <f>'Production Summary'!$M$28</f>
        <v>12.95</v>
      </c>
      <c r="BD9" s="164">
        <v>0</v>
      </c>
      <c r="BE9" s="164">
        <f>'Production Summary'!$N$29</f>
        <v>612</v>
      </c>
      <c r="BF9" s="164">
        <f>'Production Summary'!$M$29</f>
        <v>51</v>
      </c>
      <c r="BG9" s="164">
        <v>0</v>
      </c>
      <c r="BH9" s="164">
        <f>'Production Summary'!$N$30</f>
        <v>500</v>
      </c>
      <c r="BI9" s="164">
        <f>'Production Summary'!$M$30</f>
        <v>250</v>
      </c>
      <c r="BJ9" s="164">
        <v>0</v>
      </c>
      <c r="BK9" s="386"/>
      <c r="BL9" s="164">
        <f>'Production Summary'!$N$32</f>
        <v>875</v>
      </c>
      <c r="BM9" s="164">
        <f>'Production Summary'!$N$34</f>
        <v>360.59999999999997</v>
      </c>
      <c r="BN9" s="164">
        <f>'Production Summary'!$M$34</f>
        <v>6.01</v>
      </c>
      <c r="BO9" s="164">
        <v>0</v>
      </c>
      <c r="BP9" s="164">
        <f>'Production Summary'!$N$36</f>
        <v>717</v>
      </c>
      <c r="BQ9" s="164">
        <f>'Production Summary'!$M$36</f>
        <v>11.95</v>
      </c>
      <c r="BR9" s="164">
        <v>0</v>
      </c>
      <c r="BS9" s="164">
        <f>'Production Summary'!$N$37</f>
        <v>210</v>
      </c>
      <c r="BT9" s="164">
        <f>'Production Summary'!$M$37</f>
        <v>21</v>
      </c>
      <c r="BU9" s="164">
        <v>0</v>
      </c>
      <c r="BV9" s="164">
        <f>'Production Summary'!$N$38</f>
        <v>280</v>
      </c>
      <c r="BW9" s="164">
        <f>'Production Summary'!$M$38</f>
        <v>28</v>
      </c>
      <c r="BX9" s="164">
        <v>0</v>
      </c>
      <c r="BY9" s="165">
        <f>'Production Summary'!$N$39</f>
        <v>300.38406247988502</v>
      </c>
      <c r="BZ9" s="164">
        <f>'Production Summary'!$M$39</f>
        <v>30.038406247988501</v>
      </c>
      <c r="CA9" s="164">
        <v>0</v>
      </c>
      <c r="CB9" s="164">
        <f>'Production Summary'!$N$40</f>
        <v>131.30000000000001</v>
      </c>
      <c r="CC9" s="164">
        <f>'Production Summary'!$M$40</f>
        <v>13.13</v>
      </c>
      <c r="CD9" s="164">
        <v>0</v>
      </c>
      <c r="CE9" s="164">
        <f>'Production Summary'!$N$42</f>
        <v>1136.3519999999996</v>
      </c>
      <c r="CF9" s="167">
        <v>82.65</v>
      </c>
      <c r="CG9" s="164">
        <v>0</v>
      </c>
      <c r="CH9" s="164">
        <v>0</v>
      </c>
      <c r="CI9" s="167">
        <v>184.5</v>
      </c>
      <c r="CJ9" s="164">
        <v>0</v>
      </c>
      <c r="CK9" s="164">
        <f>'Production Summary'!$N$44</f>
        <v>355</v>
      </c>
      <c r="CL9" s="164">
        <v>0</v>
      </c>
      <c r="CM9" s="375">
        <f>'Production Summary'!$N$45</f>
        <v>1650</v>
      </c>
      <c r="CN9" s="164">
        <f>'Production Summary'!$N$46</f>
        <v>270</v>
      </c>
      <c r="CO9" s="164">
        <f>'Production Summary'!$N$47</f>
        <v>1350</v>
      </c>
      <c r="CP9" s="166"/>
      <c r="CQ9" s="167">
        <f t="shared" ref="CQ9:CQ13" si="35">CR9*120</f>
        <v>7854</v>
      </c>
      <c r="CR9" s="167">
        <v>65.45</v>
      </c>
      <c r="CS9" s="167">
        <f t="shared" ref="CS9:CS13" si="36">CT9*90</f>
        <v>10863</v>
      </c>
      <c r="CT9" s="167">
        <v>120.7</v>
      </c>
      <c r="CU9" s="167">
        <f t="shared" ref="CU9:CU13" si="37">CV9*36</f>
        <v>10312.199999999999</v>
      </c>
      <c r="CV9" s="167">
        <v>286.45</v>
      </c>
      <c r="CW9" s="167">
        <f t="shared" ref="CW9:CW13" si="38">CX9*18</f>
        <v>10174.5</v>
      </c>
      <c r="CX9" s="167">
        <v>565.25</v>
      </c>
      <c r="CY9" s="167">
        <f t="shared" ref="CY9:CY13" si="39">CZ9*18</f>
        <v>9929.6999999999989</v>
      </c>
      <c r="CZ9" s="167">
        <v>551.65</v>
      </c>
      <c r="DA9" s="167">
        <f t="shared" ref="DA9:DA13" si="40">DB9*18</f>
        <v>9929.6999999999989</v>
      </c>
      <c r="DB9" s="167">
        <v>551.65</v>
      </c>
      <c r="DC9" s="531">
        <f t="shared" ref="DC9:DC13" si="41">DD9*18</f>
        <v>9164.6999999999989</v>
      </c>
      <c r="DD9" s="531">
        <v>509.15</v>
      </c>
      <c r="DE9" s="531">
        <f t="shared" ref="DE9:DE13" si="42">DF9*18</f>
        <v>9164.6999999999989</v>
      </c>
      <c r="DF9" s="531">
        <v>509.15</v>
      </c>
      <c r="DG9" s="167">
        <f t="shared" ref="DG9:DG13" si="43">DH9*4</f>
        <v>11152</v>
      </c>
      <c r="DH9" s="167">
        <v>2788</v>
      </c>
      <c r="DI9" s="167">
        <f t="shared" ref="DI9:DI13" si="44">DJ9*80</f>
        <v>9656</v>
      </c>
      <c r="DJ9" s="167">
        <v>120.7</v>
      </c>
      <c r="DK9" s="167">
        <f t="shared" ref="DK9:DK13" si="45">DL9*36</f>
        <v>10312.199999999999</v>
      </c>
      <c r="DL9" s="167">
        <v>286.45</v>
      </c>
      <c r="DM9" s="167">
        <f t="shared" ref="DM9:DM13" si="46">DN9*18</f>
        <v>10174.5</v>
      </c>
      <c r="DN9" s="167">
        <v>565.25</v>
      </c>
      <c r="DO9" s="164">
        <f>'Production Summary'!$N$61</f>
        <v>4500</v>
      </c>
      <c r="DP9" s="328">
        <f>'Production Summary'!$M$61</f>
        <v>750</v>
      </c>
      <c r="DQ9" s="164">
        <v>0</v>
      </c>
      <c r="DR9" s="164">
        <f>'Production Summary'!$N$62</f>
        <v>8900</v>
      </c>
      <c r="DS9" s="164">
        <f>'Production Summary'!$N$70</f>
        <v>300</v>
      </c>
      <c r="DT9" s="328">
        <f>'Production Summary'!$M$70</f>
        <v>25</v>
      </c>
      <c r="DU9" s="164">
        <v>0</v>
      </c>
      <c r="DV9" s="164">
        <f>'Production Summary'!$N$71</f>
        <v>150</v>
      </c>
      <c r="DW9" s="164">
        <v>0</v>
      </c>
      <c r="DX9" s="164">
        <f>'Production Summary'!$N$64</f>
        <v>192</v>
      </c>
      <c r="DY9" s="164">
        <v>0</v>
      </c>
      <c r="DZ9" s="164">
        <f>'Production Summary'!$N$65</f>
        <v>384</v>
      </c>
      <c r="EA9" s="164">
        <v>0</v>
      </c>
      <c r="EB9" s="164">
        <f>'Production Summary'!$N$66</f>
        <v>192</v>
      </c>
      <c r="EC9" s="164">
        <v>0</v>
      </c>
      <c r="ED9" s="164">
        <f>'Production Summary'!$N$67</f>
        <v>96</v>
      </c>
      <c r="EE9" s="164">
        <v>0</v>
      </c>
      <c r="EF9" s="164">
        <f>'Production Summary'!$N$68</f>
        <v>96</v>
      </c>
      <c r="EG9" s="164">
        <v>0</v>
      </c>
      <c r="EH9" s="164">
        <f>'Production Summary'!$N$69</f>
        <v>340</v>
      </c>
      <c r="EI9" s="101"/>
      <c r="EJ9" s="3"/>
      <c r="EK9" s="3"/>
      <c r="ER9" s="64" t="s">
        <v>25</v>
      </c>
      <c r="ES9" s="61" t="str">
        <f>C10</f>
        <v/>
      </c>
      <c r="ET9" s="24">
        <f t="shared" si="32"/>
        <v>0</v>
      </c>
    </row>
    <row r="10" spans="1:150" ht="15" customHeight="1">
      <c r="A10" t="b">
        <f>C10=Raigarh!C10</f>
        <v>1</v>
      </c>
      <c r="B10" s="69">
        <f t="shared" si="33"/>
        <v>5</v>
      </c>
      <c r="C10" s="61" t="str">
        <f>IF(Raigarh!C10="","",Raigarh!C10)</f>
        <v/>
      </c>
      <c r="D10" s="164">
        <f>'Production Summary'!$N$4</f>
        <v>666</v>
      </c>
      <c r="E10" s="164">
        <f>'Production Summary'!$M$4</f>
        <v>27.75</v>
      </c>
      <c r="F10" s="164">
        <v>0</v>
      </c>
      <c r="G10" s="164">
        <f>'Production Summary'!$N$5</f>
        <v>666</v>
      </c>
      <c r="H10" s="164">
        <f>'Production Summary'!$M$5</f>
        <v>27.75</v>
      </c>
      <c r="I10" s="164">
        <v>0</v>
      </c>
      <c r="J10" s="164">
        <f>'Production Summary'!$N$6</f>
        <v>200</v>
      </c>
      <c r="K10" s="328">
        <f>'Production Summary'!$M$6</f>
        <v>7.5</v>
      </c>
      <c r="L10" s="164">
        <v>0</v>
      </c>
      <c r="M10" s="365">
        <f>'Production Summary'!$N$7</f>
        <v>612.72</v>
      </c>
      <c r="N10" s="367">
        <f>'Production Summary'!$M$7</f>
        <v>25.53</v>
      </c>
      <c r="O10" s="164">
        <v>0</v>
      </c>
      <c r="P10" s="164">
        <f>'Production Summary'!$N$8</f>
        <v>780</v>
      </c>
      <c r="Q10" s="164">
        <f>'Production Summary'!$M$8</f>
        <v>65</v>
      </c>
      <c r="R10" s="164">
        <v>0</v>
      </c>
      <c r="S10" s="164">
        <f>'Production Summary'!$N$9</f>
        <v>720</v>
      </c>
      <c r="T10" s="164">
        <f>'Production Summary'!$M$9</f>
        <v>60</v>
      </c>
      <c r="U10" s="164">
        <v>0</v>
      </c>
      <c r="V10" s="164">
        <f>'Production Summary'!$N$10</f>
        <v>876</v>
      </c>
      <c r="W10" s="164">
        <f>'Production Summary'!$M$10</f>
        <v>73</v>
      </c>
      <c r="X10" s="164">
        <v>0</v>
      </c>
      <c r="Y10" s="164">
        <f>'Production Summary'!$N$14</f>
        <v>177</v>
      </c>
      <c r="Z10" s="328">
        <f>'Production Summary'!$M$14</f>
        <v>14.75</v>
      </c>
      <c r="AA10" s="164">
        <v>0</v>
      </c>
      <c r="AB10" s="167">
        <f t="shared" si="34"/>
        <v>126</v>
      </c>
      <c r="AC10" s="164">
        <f>'Production Summary'!$M$16</f>
        <v>21</v>
      </c>
      <c r="AD10" s="164">
        <v>0</v>
      </c>
      <c r="AE10" s="164">
        <f>'Production Summary'!$N$16</f>
        <v>252</v>
      </c>
      <c r="AF10" s="164">
        <f>'Production Summary'!$M$16</f>
        <v>21</v>
      </c>
      <c r="AG10" s="164">
        <v>0</v>
      </c>
      <c r="AH10" s="164">
        <f>'Production Summary'!$N$18</f>
        <v>1035</v>
      </c>
      <c r="AI10" s="164">
        <f>'Production Summary'!$M$18</f>
        <v>17.25</v>
      </c>
      <c r="AJ10" s="164">
        <v>0</v>
      </c>
      <c r="AK10" s="164">
        <f>'Production Summary'!$N$19</f>
        <v>870</v>
      </c>
      <c r="AL10" s="164">
        <f>'Production Summary'!$M$19</f>
        <v>29</v>
      </c>
      <c r="AM10" s="164">
        <v>0</v>
      </c>
      <c r="AN10" s="164">
        <f>'Production Summary'!$N$20</f>
        <v>864</v>
      </c>
      <c r="AO10" s="164">
        <f>'Production Summary'!$M$20</f>
        <v>72</v>
      </c>
      <c r="AP10" s="164">
        <v>0</v>
      </c>
      <c r="AQ10" s="164">
        <f>'Production Summary'!$N$21</f>
        <v>670</v>
      </c>
      <c r="AR10" s="164">
        <f>'Production Summary'!$M$21</f>
        <v>335</v>
      </c>
      <c r="AS10" s="164">
        <v>0</v>
      </c>
      <c r="AT10" s="386">
        <f>'Production Summary'!$N$22</f>
        <v>375</v>
      </c>
      <c r="AU10" s="164">
        <f>'Production Summary'!$N$23</f>
        <v>1050</v>
      </c>
      <c r="AV10" s="164">
        <f>'Production Summary'!$N$25</f>
        <v>300</v>
      </c>
      <c r="AW10" s="164">
        <f>'Production Summary'!$M$25</f>
        <v>25</v>
      </c>
      <c r="AX10" s="164">
        <v>0</v>
      </c>
      <c r="AY10" s="164">
        <f>'Production Summary'!$N$26</f>
        <v>300</v>
      </c>
      <c r="AZ10" s="164">
        <f>'Production Summary'!$M$26</f>
        <v>25</v>
      </c>
      <c r="BA10" s="164">
        <v>0</v>
      </c>
      <c r="BB10" s="164">
        <f>'Production Summary'!$N$28</f>
        <v>777</v>
      </c>
      <c r="BC10" s="164">
        <f>'Production Summary'!$M$28</f>
        <v>12.95</v>
      </c>
      <c r="BD10" s="164">
        <v>0</v>
      </c>
      <c r="BE10" s="164">
        <f>'Production Summary'!$N$29</f>
        <v>612</v>
      </c>
      <c r="BF10" s="164">
        <f>'Production Summary'!$M$29</f>
        <v>51</v>
      </c>
      <c r="BG10" s="164">
        <v>0</v>
      </c>
      <c r="BH10" s="164">
        <f>'Production Summary'!$N$30</f>
        <v>500</v>
      </c>
      <c r="BI10" s="164">
        <f>'Production Summary'!$M$30</f>
        <v>250</v>
      </c>
      <c r="BJ10" s="164">
        <v>0</v>
      </c>
      <c r="BK10" s="386"/>
      <c r="BL10" s="164">
        <f>'Production Summary'!$N$32</f>
        <v>875</v>
      </c>
      <c r="BM10" s="164">
        <f>'Production Summary'!$N$34</f>
        <v>360.59999999999997</v>
      </c>
      <c r="BN10" s="164">
        <f>'Production Summary'!$M$34</f>
        <v>6.01</v>
      </c>
      <c r="BO10" s="164">
        <v>0</v>
      </c>
      <c r="BP10" s="164">
        <f>'Production Summary'!$N$36</f>
        <v>717</v>
      </c>
      <c r="BQ10" s="164">
        <f>'Production Summary'!$M$36</f>
        <v>11.95</v>
      </c>
      <c r="BR10" s="164">
        <v>0</v>
      </c>
      <c r="BS10" s="164">
        <f>'Production Summary'!$N$37</f>
        <v>210</v>
      </c>
      <c r="BT10" s="164">
        <f>'Production Summary'!$M$37</f>
        <v>21</v>
      </c>
      <c r="BU10" s="164">
        <v>0</v>
      </c>
      <c r="BV10" s="164">
        <f>'Production Summary'!$N$38</f>
        <v>280</v>
      </c>
      <c r="BW10" s="164">
        <f>'Production Summary'!$M$38</f>
        <v>28</v>
      </c>
      <c r="BX10" s="164">
        <v>0</v>
      </c>
      <c r="BY10" s="165">
        <f>'Production Summary'!$N$39</f>
        <v>300.38406247988502</v>
      </c>
      <c r="BZ10" s="164">
        <f>'Production Summary'!$M$39</f>
        <v>30.038406247988501</v>
      </c>
      <c r="CA10" s="164">
        <v>0</v>
      </c>
      <c r="CB10" s="164">
        <f>'Production Summary'!$N$40</f>
        <v>131.30000000000001</v>
      </c>
      <c r="CC10" s="164">
        <f>'Production Summary'!$M$40</f>
        <v>13.13</v>
      </c>
      <c r="CD10" s="164">
        <v>0</v>
      </c>
      <c r="CE10" s="164">
        <f>'Production Summary'!$N$42</f>
        <v>1136.3519999999996</v>
      </c>
      <c r="CF10" s="167">
        <v>82.65</v>
      </c>
      <c r="CG10" s="164">
        <v>0</v>
      </c>
      <c r="CH10" s="164">
        <v>0</v>
      </c>
      <c r="CI10" s="167">
        <v>184.5</v>
      </c>
      <c r="CJ10" s="164">
        <v>0</v>
      </c>
      <c r="CK10" s="164">
        <f>'Production Summary'!$N$44</f>
        <v>355</v>
      </c>
      <c r="CL10" s="164">
        <v>0</v>
      </c>
      <c r="CM10" s="375">
        <f>'Production Summary'!$N$45</f>
        <v>1650</v>
      </c>
      <c r="CN10" s="164">
        <f>'Production Summary'!$N$46</f>
        <v>270</v>
      </c>
      <c r="CO10" s="164">
        <f>'Production Summary'!$N$47</f>
        <v>1350</v>
      </c>
      <c r="CP10" s="166"/>
      <c r="CQ10" s="167">
        <f t="shared" si="35"/>
        <v>7854</v>
      </c>
      <c r="CR10" s="167">
        <v>65.45</v>
      </c>
      <c r="CS10" s="167">
        <f t="shared" si="36"/>
        <v>10863</v>
      </c>
      <c r="CT10" s="167">
        <v>120.7</v>
      </c>
      <c r="CU10" s="167">
        <f t="shared" si="37"/>
        <v>10312.199999999999</v>
      </c>
      <c r="CV10" s="167">
        <v>286.45</v>
      </c>
      <c r="CW10" s="167">
        <f t="shared" si="38"/>
        <v>10174.5</v>
      </c>
      <c r="CX10" s="167">
        <v>565.25</v>
      </c>
      <c r="CY10" s="167">
        <f t="shared" si="39"/>
        <v>9929.6999999999989</v>
      </c>
      <c r="CZ10" s="167">
        <v>551.65</v>
      </c>
      <c r="DA10" s="167">
        <f t="shared" si="40"/>
        <v>9929.6999999999989</v>
      </c>
      <c r="DB10" s="167">
        <v>551.65</v>
      </c>
      <c r="DC10" s="531">
        <f t="shared" si="41"/>
        <v>9164.6999999999989</v>
      </c>
      <c r="DD10" s="531">
        <v>509.15</v>
      </c>
      <c r="DE10" s="531">
        <f t="shared" si="42"/>
        <v>9164.6999999999989</v>
      </c>
      <c r="DF10" s="531">
        <v>509.15</v>
      </c>
      <c r="DG10" s="167">
        <f t="shared" si="43"/>
        <v>11152</v>
      </c>
      <c r="DH10" s="167">
        <v>2788</v>
      </c>
      <c r="DI10" s="167">
        <f t="shared" si="44"/>
        <v>9656</v>
      </c>
      <c r="DJ10" s="167">
        <v>120.7</v>
      </c>
      <c r="DK10" s="167">
        <f t="shared" si="45"/>
        <v>10312.199999999999</v>
      </c>
      <c r="DL10" s="167">
        <v>286.45</v>
      </c>
      <c r="DM10" s="167">
        <f t="shared" si="46"/>
        <v>10174.5</v>
      </c>
      <c r="DN10" s="167">
        <v>565.25</v>
      </c>
      <c r="DO10" s="164">
        <f>'Production Summary'!$N$61</f>
        <v>4500</v>
      </c>
      <c r="DP10" s="328">
        <f>'Production Summary'!$M$61</f>
        <v>750</v>
      </c>
      <c r="DQ10" s="164">
        <v>0</v>
      </c>
      <c r="DR10" s="164">
        <f>'Production Summary'!$N$62</f>
        <v>8900</v>
      </c>
      <c r="DS10" s="164">
        <f>'Production Summary'!$N$70</f>
        <v>300</v>
      </c>
      <c r="DT10" s="328">
        <f>'Production Summary'!$M$70</f>
        <v>25</v>
      </c>
      <c r="DU10" s="164">
        <v>0</v>
      </c>
      <c r="DV10" s="164">
        <f>'Production Summary'!$N$71</f>
        <v>150</v>
      </c>
      <c r="DW10" s="164">
        <v>0</v>
      </c>
      <c r="DX10" s="164">
        <f>'Production Summary'!$N$64</f>
        <v>192</v>
      </c>
      <c r="DY10" s="164">
        <v>0</v>
      </c>
      <c r="DZ10" s="164">
        <f>'Production Summary'!$N$65</f>
        <v>384</v>
      </c>
      <c r="EA10" s="164">
        <v>0</v>
      </c>
      <c r="EB10" s="164">
        <f>'Production Summary'!$N$66</f>
        <v>192</v>
      </c>
      <c r="EC10" s="164">
        <v>0</v>
      </c>
      <c r="ED10" s="164">
        <f>'Production Summary'!$N$67</f>
        <v>96</v>
      </c>
      <c r="EE10" s="164">
        <v>0</v>
      </c>
      <c r="EF10" s="164">
        <f>'Production Summary'!$N$68</f>
        <v>96</v>
      </c>
      <c r="EG10" s="164">
        <v>0</v>
      </c>
      <c r="EH10" s="164">
        <f>'Production Summary'!$N$69</f>
        <v>340</v>
      </c>
      <c r="EI10" s="101"/>
      <c r="EJ10" s="3"/>
      <c r="EK10" s="3"/>
      <c r="ER10" s="64" t="s">
        <v>26</v>
      </c>
      <c r="ES10" s="61" t="str">
        <f>C11</f>
        <v/>
      </c>
      <c r="ET10" s="24">
        <f t="shared" si="32"/>
        <v>0</v>
      </c>
    </row>
    <row r="11" spans="1:150" ht="15" customHeight="1">
      <c r="A11" t="b">
        <f>C11=Raigarh!C11</f>
        <v>1</v>
      </c>
      <c r="B11" s="69">
        <f t="shared" si="33"/>
        <v>6</v>
      </c>
      <c r="C11" s="61" t="str">
        <f>IF(Raigarh!C11="","",Raigarh!C11)</f>
        <v/>
      </c>
      <c r="D11" s="164">
        <f>'Production Summary'!$N$4</f>
        <v>666</v>
      </c>
      <c r="E11" s="164">
        <f>'Production Summary'!$M$4</f>
        <v>27.75</v>
      </c>
      <c r="F11" s="164">
        <v>0</v>
      </c>
      <c r="G11" s="164">
        <f>'Production Summary'!$N$5</f>
        <v>666</v>
      </c>
      <c r="H11" s="164">
        <f>'Production Summary'!$M$5</f>
        <v>27.75</v>
      </c>
      <c r="I11" s="164">
        <v>0</v>
      </c>
      <c r="J11" s="164">
        <f>'Production Summary'!$N$6</f>
        <v>200</v>
      </c>
      <c r="K11" s="328">
        <f>'Production Summary'!$M$6</f>
        <v>7.5</v>
      </c>
      <c r="L11" s="164">
        <v>0</v>
      </c>
      <c r="M11" s="365">
        <f>'Production Summary'!$N$7</f>
        <v>612.72</v>
      </c>
      <c r="N11" s="367">
        <f>'Production Summary'!$M$7</f>
        <v>25.53</v>
      </c>
      <c r="O11" s="164">
        <v>0</v>
      </c>
      <c r="P11" s="164">
        <f>'Production Summary'!$N$8</f>
        <v>780</v>
      </c>
      <c r="Q11" s="164">
        <f>'Production Summary'!$M$8</f>
        <v>65</v>
      </c>
      <c r="R11" s="164">
        <v>0</v>
      </c>
      <c r="S11" s="164">
        <f>'Production Summary'!$N$9</f>
        <v>720</v>
      </c>
      <c r="T11" s="164">
        <f>'Production Summary'!$M$9</f>
        <v>60</v>
      </c>
      <c r="U11" s="164">
        <v>0</v>
      </c>
      <c r="V11" s="164">
        <f>'Production Summary'!$N$10</f>
        <v>876</v>
      </c>
      <c r="W11" s="164">
        <f>'Production Summary'!$M$10</f>
        <v>73</v>
      </c>
      <c r="X11" s="164">
        <v>0</v>
      </c>
      <c r="Y11" s="164">
        <f>'Production Summary'!$N$14</f>
        <v>177</v>
      </c>
      <c r="Z11" s="328">
        <f>'Production Summary'!$M$14</f>
        <v>14.75</v>
      </c>
      <c r="AA11" s="164">
        <v>0</v>
      </c>
      <c r="AB11" s="167">
        <f t="shared" si="34"/>
        <v>126</v>
      </c>
      <c r="AC11" s="164">
        <f>'Production Summary'!$M$16</f>
        <v>21</v>
      </c>
      <c r="AD11" s="164">
        <v>0</v>
      </c>
      <c r="AE11" s="164">
        <f>'Production Summary'!$N$16</f>
        <v>252</v>
      </c>
      <c r="AF11" s="164">
        <f>'Production Summary'!$M$16</f>
        <v>21</v>
      </c>
      <c r="AG11" s="164">
        <v>0</v>
      </c>
      <c r="AH11" s="164">
        <f>'Production Summary'!$N$18</f>
        <v>1035</v>
      </c>
      <c r="AI11" s="164">
        <f>'Production Summary'!$M$18</f>
        <v>17.25</v>
      </c>
      <c r="AJ11" s="164">
        <v>0</v>
      </c>
      <c r="AK11" s="164">
        <f>'Production Summary'!$N$19</f>
        <v>870</v>
      </c>
      <c r="AL11" s="164">
        <f>'Production Summary'!$M$19</f>
        <v>29</v>
      </c>
      <c r="AM11" s="164">
        <v>0</v>
      </c>
      <c r="AN11" s="164">
        <f>'Production Summary'!$N$20</f>
        <v>864</v>
      </c>
      <c r="AO11" s="164">
        <f>'Production Summary'!$M$20</f>
        <v>72</v>
      </c>
      <c r="AP11" s="164">
        <v>0</v>
      </c>
      <c r="AQ11" s="164">
        <f>'Production Summary'!$N$21</f>
        <v>670</v>
      </c>
      <c r="AR11" s="164">
        <f>'Production Summary'!$M$21</f>
        <v>335</v>
      </c>
      <c r="AS11" s="164">
        <v>0</v>
      </c>
      <c r="AT11" s="386">
        <f>'Production Summary'!$N$22</f>
        <v>375</v>
      </c>
      <c r="AU11" s="164">
        <f>'Production Summary'!$N$23</f>
        <v>1050</v>
      </c>
      <c r="AV11" s="164">
        <f>'Production Summary'!$N$25</f>
        <v>300</v>
      </c>
      <c r="AW11" s="164">
        <f>'Production Summary'!$M$25</f>
        <v>25</v>
      </c>
      <c r="AX11" s="164">
        <v>0</v>
      </c>
      <c r="AY11" s="164">
        <f>'Production Summary'!$N$26</f>
        <v>300</v>
      </c>
      <c r="AZ11" s="164">
        <f>'Production Summary'!$M$26</f>
        <v>25</v>
      </c>
      <c r="BA11" s="164">
        <v>0</v>
      </c>
      <c r="BB11" s="164">
        <f>'Production Summary'!$N$28</f>
        <v>777</v>
      </c>
      <c r="BC11" s="164">
        <f>'Production Summary'!$M$28</f>
        <v>12.95</v>
      </c>
      <c r="BD11" s="164">
        <v>0</v>
      </c>
      <c r="BE11" s="164">
        <f>'Production Summary'!$N$29</f>
        <v>612</v>
      </c>
      <c r="BF11" s="164">
        <f>'Production Summary'!$M$29</f>
        <v>51</v>
      </c>
      <c r="BG11" s="164">
        <v>0</v>
      </c>
      <c r="BH11" s="164">
        <f>'Production Summary'!$N$30</f>
        <v>500</v>
      </c>
      <c r="BI11" s="164">
        <f>'Production Summary'!$M$30</f>
        <v>250</v>
      </c>
      <c r="BJ11" s="164">
        <v>0</v>
      </c>
      <c r="BK11" s="386"/>
      <c r="BL11" s="164">
        <f>'Production Summary'!$N$32</f>
        <v>875</v>
      </c>
      <c r="BM11" s="164">
        <f>'Production Summary'!$N$34</f>
        <v>360.59999999999997</v>
      </c>
      <c r="BN11" s="164">
        <f>'Production Summary'!$M$34</f>
        <v>6.01</v>
      </c>
      <c r="BO11" s="164">
        <v>0</v>
      </c>
      <c r="BP11" s="164">
        <f>'Production Summary'!$N$36</f>
        <v>717</v>
      </c>
      <c r="BQ11" s="164">
        <f>'Production Summary'!$M$36</f>
        <v>11.95</v>
      </c>
      <c r="BR11" s="164">
        <v>0</v>
      </c>
      <c r="BS11" s="164">
        <f>'Production Summary'!$N$37</f>
        <v>210</v>
      </c>
      <c r="BT11" s="164">
        <f>'Production Summary'!$M$37</f>
        <v>21</v>
      </c>
      <c r="BU11" s="164">
        <v>0</v>
      </c>
      <c r="BV11" s="164">
        <f>'Production Summary'!$N$38</f>
        <v>280</v>
      </c>
      <c r="BW11" s="164">
        <f>'Production Summary'!$M$38</f>
        <v>28</v>
      </c>
      <c r="BX11" s="164">
        <v>0</v>
      </c>
      <c r="BY11" s="165">
        <f>'Production Summary'!$N$39</f>
        <v>300.38406247988502</v>
      </c>
      <c r="BZ11" s="164">
        <f>'Production Summary'!$M$39</f>
        <v>30.038406247988501</v>
      </c>
      <c r="CA11" s="164">
        <v>0</v>
      </c>
      <c r="CB11" s="164">
        <f>'Production Summary'!$N$40</f>
        <v>131.30000000000001</v>
      </c>
      <c r="CC11" s="164">
        <f>'Production Summary'!$M$40</f>
        <v>13.13</v>
      </c>
      <c r="CD11" s="164">
        <v>0</v>
      </c>
      <c r="CE11" s="164">
        <f>'Production Summary'!$N$42</f>
        <v>1136.3519999999996</v>
      </c>
      <c r="CF11" s="167">
        <v>82.65</v>
      </c>
      <c r="CG11" s="164">
        <v>0</v>
      </c>
      <c r="CH11" s="164">
        <v>0</v>
      </c>
      <c r="CI11" s="167">
        <v>184.5</v>
      </c>
      <c r="CJ11" s="164">
        <v>0</v>
      </c>
      <c r="CK11" s="164">
        <f>'Production Summary'!$N$44</f>
        <v>355</v>
      </c>
      <c r="CL11" s="164">
        <v>0</v>
      </c>
      <c r="CM11" s="375">
        <f>'Production Summary'!$N$45</f>
        <v>1650</v>
      </c>
      <c r="CN11" s="164">
        <f>'Production Summary'!$N$46</f>
        <v>270</v>
      </c>
      <c r="CO11" s="164">
        <f>'Production Summary'!$N$47</f>
        <v>1350</v>
      </c>
      <c r="CP11" s="166"/>
      <c r="CQ11" s="167">
        <f t="shared" si="35"/>
        <v>7854</v>
      </c>
      <c r="CR11" s="167">
        <v>65.45</v>
      </c>
      <c r="CS11" s="167">
        <f t="shared" si="36"/>
        <v>10863</v>
      </c>
      <c r="CT11" s="167">
        <v>120.7</v>
      </c>
      <c r="CU11" s="167">
        <f t="shared" si="37"/>
        <v>10312.199999999999</v>
      </c>
      <c r="CV11" s="167">
        <v>286.45</v>
      </c>
      <c r="CW11" s="167">
        <f t="shared" si="38"/>
        <v>10174.5</v>
      </c>
      <c r="CX11" s="167">
        <v>565.25</v>
      </c>
      <c r="CY11" s="167">
        <f t="shared" si="39"/>
        <v>9929.6999999999989</v>
      </c>
      <c r="CZ11" s="167">
        <v>551.65</v>
      </c>
      <c r="DA11" s="167">
        <f t="shared" si="40"/>
        <v>9929.6999999999989</v>
      </c>
      <c r="DB11" s="167">
        <v>551.65</v>
      </c>
      <c r="DC11" s="531">
        <f t="shared" si="41"/>
        <v>9164.6999999999989</v>
      </c>
      <c r="DD11" s="531">
        <v>509.15</v>
      </c>
      <c r="DE11" s="531">
        <f t="shared" si="42"/>
        <v>9164.6999999999989</v>
      </c>
      <c r="DF11" s="531">
        <v>509.15</v>
      </c>
      <c r="DG11" s="167">
        <f t="shared" si="43"/>
        <v>11152</v>
      </c>
      <c r="DH11" s="167">
        <v>2788</v>
      </c>
      <c r="DI11" s="167">
        <f t="shared" si="44"/>
        <v>9656</v>
      </c>
      <c r="DJ11" s="167">
        <v>120.7</v>
      </c>
      <c r="DK11" s="167">
        <f t="shared" si="45"/>
        <v>10312.199999999999</v>
      </c>
      <c r="DL11" s="167">
        <v>286.45</v>
      </c>
      <c r="DM11" s="167">
        <f t="shared" si="46"/>
        <v>10174.5</v>
      </c>
      <c r="DN11" s="167">
        <v>565.25</v>
      </c>
      <c r="DO11" s="164">
        <f>'Production Summary'!$N$61</f>
        <v>4500</v>
      </c>
      <c r="DP11" s="328">
        <f>'Production Summary'!$M$61</f>
        <v>750</v>
      </c>
      <c r="DQ11" s="164">
        <v>0</v>
      </c>
      <c r="DR11" s="164">
        <f>'Production Summary'!$N$62</f>
        <v>8900</v>
      </c>
      <c r="DS11" s="164">
        <f>'Production Summary'!$N$70</f>
        <v>300</v>
      </c>
      <c r="DT11" s="328">
        <f>'Production Summary'!$M$70</f>
        <v>25</v>
      </c>
      <c r="DU11" s="164">
        <v>0</v>
      </c>
      <c r="DV11" s="164">
        <f>'Production Summary'!$N$71</f>
        <v>150</v>
      </c>
      <c r="DW11" s="164">
        <v>0</v>
      </c>
      <c r="DX11" s="164">
        <f>'Production Summary'!$N$64</f>
        <v>192</v>
      </c>
      <c r="DY11" s="164">
        <v>0</v>
      </c>
      <c r="DZ11" s="164">
        <f>'Production Summary'!$N$65</f>
        <v>384</v>
      </c>
      <c r="EA11" s="164">
        <v>0</v>
      </c>
      <c r="EB11" s="164">
        <f>'Production Summary'!$N$66</f>
        <v>192</v>
      </c>
      <c r="EC11" s="164">
        <v>0</v>
      </c>
      <c r="ED11" s="164">
        <f>'Production Summary'!$N$67</f>
        <v>96</v>
      </c>
      <c r="EE11" s="164">
        <v>0</v>
      </c>
      <c r="EF11" s="164">
        <f>'Production Summary'!$N$68</f>
        <v>96</v>
      </c>
      <c r="EG11" s="164">
        <v>0</v>
      </c>
      <c r="EH11" s="164">
        <f>'Production Summary'!$N$69</f>
        <v>340</v>
      </c>
      <c r="EI11" s="101"/>
      <c r="EJ11" s="3"/>
      <c r="EK11" s="3"/>
      <c r="ER11" s="64" t="s">
        <v>27</v>
      </c>
      <c r="ES11" s="61" t="e">
        <f>#REF!</f>
        <v>#REF!</v>
      </c>
      <c r="ET11" s="24">
        <f t="shared" si="32"/>
        <v>0</v>
      </c>
    </row>
    <row r="12" spans="1:150" ht="15" customHeight="1">
      <c r="A12" t="b">
        <f>C12=Raigarh!C12</f>
        <v>1</v>
      </c>
      <c r="B12" s="69">
        <f t="shared" si="33"/>
        <v>7</v>
      </c>
      <c r="C12" s="61" t="str">
        <f>IF(Raigarh!C12="","",Raigarh!C12)</f>
        <v/>
      </c>
      <c r="D12" s="164">
        <f>'Production Summary'!$N$4</f>
        <v>666</v>
      </c>
      <c r="E12" s="164">
        <f>'Production Summary'!$M$4</f>
        <v>27.75</v>
      </c>
      <c r="F12" s="164">
        <v>0</v>
      </c>
      <c r="G12" s="164">
        <f>'Production Summary'!$N$5</f>
        <v>666</v>
      </c>
      <c r="H12" s="164">
        <f>'Production Summary'!$M$5</f>
        <v>27.75</v>
      </c>
      <c r="I12" s="164">
        <v>0</v>
      </c>
      <c r="J12" s="164">
        <f>'Production Summary'!$N$6</f>
        <v>200</v>
      </c>
      <c r="K12" s="328">
        <f>'Production Summary'!$M$6</f>
        <v>7.5</v>
      </c>
      <c r="L12" s="164">
        <v>0</v>
      </c>
      <c r="M12" s="365">
        <f>'Production Summary'!$N$7</f>
        <v>612.72</v>
      </c>
      <c r="N12" s="367">
        <f>'Production Summary'!$M$7</f>
        <v>25.53</v>
      </c>
      <c r="O12" s="164">
        <v>0</v>
      </c>
      <c r="P12" s="164">
        <f>'Production Summary'!$N$8</f>
        <v>780</v>
      </c>
      <c r="Q12" s="164">
        <f>'Production Summary'!$M$8</f>
        <v>65</v>
      </c>
      <c r="R12" s="164">
        <v>0</v>
      </c>
      <c r="S12" s="164">
        <f>'Production Summary'!$N$9</f>
        <v>720</v>
      </c>
      <c r="T12" s="164">
        <f>'Production Summary'!$M$9</f>
        <v>60</v>
      </c>
      <c r="U12" s="164">
        <v>0</v>
      </c>
      <c r="V12" s="164">
        <f>'Production Summary'!$N$10</f>
        <v>876</v>
      </c>
      <c r="W12" s="164">
        <f>'Production Summary'!$M$10</f>
        <v>73</v>
      </c>
      <c r="X12" s="164">
        <v>0</v>
      </c>
      <c r="Y12" s="164">
        <f>'Production Summary'!$N$14</f>
        <v>177</v>
      </c>
      <c r="Z12" s="328">
        <f>'Production Summary'!$M$14</f>
        <v>14.75</v>
      </c>
      <c r="AA12" s="164">
        <v>0</v>
      </c>
      <c r="AB12" s="167">
        <f t="shared" si="34"/>
        <v>126</v>
      </c>
      <c r="AC12" s="164">
        <f>'Production Summary'!$M$16</f>
        <v>21</v>
      </c>
      <c r="AD12" s="164">
        <v>0</v>
      </c>
      <c r="AE12" s="164">
        <f>'Production Summary'!$N$16</f>
        <v>252</v>
      </c>
      <c r="AF12" s="164">
        <f>'Production Summary'!$M$16</f>
        <v>21</v>
      </c>
      <c r="AG12" s="164">
        <v>0</v>
      </c>
      <c r="AH12" s="164">
        <f>'Production Summary'!$N$18</f>
        <v>1035</v>
      </c>
      <c r="AI12" s="164">
        <f>'Production Summary'!$M$18</f>
        <v>17.25</v>
      </c>
      <c r="AJ12" s="164">
        <v>0</v>
      </c>
      <c r="AK12" s="164">
        <f>'Production Summary'!$N$19</f>
        <v>870</v>
      </c>
      <c r="AL12" s="164">
        <f>'Production Summary'!$M$19</f>
        <v>29</v>
      </c>
      <c r="AM12" s="164">
        <v>0</v>
      </c>
      <c r="AN12" s="164">
        <f>'Production Summary'!$N$20</f>
        <v>864</v>
      </c>
      <c r="AO12" s="164">
        <f>'Production Summary'!$M$20</f>
        <v>72</v>
      </c>
      <c r="AP12" s="164">
        <v>0</v>
      </c>
      <c r="AQ12" s="164">
        <f>'Production Summary'!$N$21</f>
        <v>670</v>
      </c>
      <c r="AR12" s="164">
        <f>'Production Summary'!$M$21</f>
        <v>335</v>
      </c>
      <c r="AS12" s="164">
        <v>0</v>
      </c>
      <c r="AT12" s="386">
        <f>'Production Summary'!$N$22</f>
        <v>375</v>
      </c>
      <c r="AU12" s="164">
        <f>'Production Summary'!$N$23</f>
        <v>1050</v>
      </c>
      <c r="AV12" s="164">
        <f>'Production Summary'!$N$25</f>
        <v>300</v>
      </c>
      <c r="AW12" s="164">
        <f>'Production Summary'!$M$25</f>
        <v>25</v>
      </c>
      <c r="AX12" s="164">
        <v>0</v>
      </c>
      <c r="AY12" s="164">
        <f>'Production Summary'!$N$26</f>
        <v>300</v>
      </c>
      <c r="AZ12" s="164">
        <f>'Production Summary'!$M$26</f>
        <v>25</v>
      </c>
      <c r="BA12" s="164">
        <v>0</v>
      </c>
      <c r="BB12" s="164">
        <f>'Production Summary'!$N$28</f>
        <v>777</v>
      </c>
      <c r="BC12" s="164">
        <f>'Production Summary'!$M$28</f>
        <v>12.95</v>
      </c>
      <c r="BD12" s="164">
        <v>0</v>
      </c>
      <c r="BE12" s="164">
        <f>'Production Summary'!$N$29</f>
        <v>612</v>
      </c>
      <c r="BF12" s="164">
        <f>'Production Summary'!$M$29</f>
        <v>51</v>
      </c>
      <c r="BG12" s="164">
        <v>0</v>
      </c>
      <c r="BH12" s="164">
        <f>'Production Summary'!$N$30</f>
        <v>500</v>
      </c>
      <c r="BI12" s="164">
        <f>'Production Summary'!$M$30</f>
        <v>250</v>
      </c>
      <c r="BJ12" s="164">
        <v>0</v>
      </c>
      <c r="BK12" s="386"/>
      <c r="BL12" s="164">
        <f>'Production Summary'!$N$32</f>
        <v>875</v>
      </c>
      <c r="BM12" s="164">
        <f>'Production Summary'!$N$34</f>
        <v>360.59999999999997</v>
      </c>
      <c r="BN12" s="164">
        <f>'Production Summary'!$M$34</f>
        <v>6.01</v>
      </c>
      <c r="BO12" s="164">
        <v>0</v>
      </c>
      <c r="BP12" s="164">
        <f>'Production Summary'!$N$36</f>
        <v>717</v>
      </c>
      <c r="BQ12" s="164">
        <f>'Production Summary'!$M$36</f>
        <v>11.95</v>
      </c>
      <c r="BR12" s="164">
        <v>0</v>
      </c>
      <c r="BS12" s="164">
        <f>'Production Summary'!$N$37</f>
        <v>210</v>
      </c>
      <c r="BT12" s="164">
        <f>'Production Summary'!$M$37</f>
        <v>21</v>
      </c>
      <c r="BU12" s="164">
        <v>0</v>
      </c>
      <c r="BV12" s="164">
        <f>'Production Summary'!$N$38</f>
        <v>280</v>
      </c>
      <c r="BW12" s="164">
        <f>'Production Summary'!$M$38</f>
        <v>28</v>
      </c>
      <c r="BX12" s="164">
        <v>0</v>
      </c>
      <c r="BY12" s="165">
        <f>'Production Summary'!$N$39</f>
        <v>300.38406247988502</v>
      </c>
      <c r="BZ12" s="164">
        <f>'Production Summary'!$M$39</f>
        <v>30.038406247988501</v>
      </c>
      <c r="CA12" s="164">
        <v>0</v>
      </c>
      <c r="CB12" s="164">
        <f>'Production Summary'!$N$40</f>
        <v>131.30000000000001</v>
      </c>
      <c r="CC12" s="164">
        <f>'Production Summary'!$M$40</f>
        <v>13.13</v>
      </c>
      <c r="CD12" s="164">
        <v>0</v>
      </c>
      <c r="CE12" s="164">
        <f>'Production Summary'!$N$42</f>
        <v>1136.3519999999996</v>
      </c>
      <c r="CF12" s="167">
        <v>82.65</v>
      </c>
      <c r="CG12" s="164">
        <v>0</v>
      </c>
      <c r="CH12" s="164">
        <v>0</v>
      </c>
      <c r="CI12" s="167">
        <v>184.5</v>
      </c>
      <c r="CJ12" s="164">
        <v>0</v>
      </c>
      <c r="CK12" s="164">
        <f>'Production Summary'!$N$44</f>
        <v>355</v>
      </c>
      <c r="CL12" s="164">
        <v>0</v>
      </c>
      <c r="CM12" s="375">
        <f>'Production Summary'!$N$45</f>
        <v>1650</v>
      </c>
      <c r="CN12" s="164">
        <f>'Production Summary'!$N$46</f>
        <v>270</v>
      </c>
      <c r="CO12" s="164">
        <f>'Production Summary'!$N$47</f>
        <v>1350</v>
      </c>
      <c r="CP12" s="166"/>
      <c r="CQ12" s="167">
        <f t="shared" si="35"/>
        <v>7854</v>
      </c>
      <c r="CR12" s="167">
        <v>65.45</v>
      </c>
      <c r="CS12" s="167">
        <f t="shared" si="36"/>
        <v>10863</v>
      </c>
      <c r="CT12" s="167">
        <v>120.7</v>
      </c>
      <c r="CU12" s="167">
        <f t="shared" si="37"/>
        <v>10312.199999999999</v>
      </c>
      <c r="CV12" s="167">
        <v>286.45</v>
      </c>
      <c r="CW12" s="167">
        <f t="shared" si="38"/>
        <v>10174.5</v>
      </c>
      <c r="CX12" s="167">
        <v>565.25</v>
      </c>
      <c r="CY12" s="167">
        <f t="shared" si="39"/>
        <v>9929.6999999999989</v>
      </c>
      <c r="CZ12" s="167">
        <v>551.65</v>
      </c>
      <c r="DA12" s="167">
        <f t="shared" si="40"/>
        <v>9929.6999999999989</v>
      </c>
      <c r="DB12" s="167">
        <v>551.65</v>
      </c>
      <c r="DC12" s="531">
        <f t="shared" si="41"/>
        <v>9164.6999999999989</v>
      </c>
      <c r="DD12" s="531">
        <v>509.15</v>
      </c>
      <c r="DE12" s="531">
        <f t="shared" si="42"/>
        <v>9164.6999999999989</v>
      </c>
      <c r="DF12" s="531">
        <v>509.15</v>
      </c>
      <c r="DG12" s="167">
        <f t="shared" si="43"/>
        <v>11152</v>
      </c>
      <c r="DH12" s="167">
        <v>2788</v>
      </c>
      <c r="DI12" s="167">
        <f t="shared" si="44"/>
        <v>9656</v>
      </c>
      <c r="DJ12" s="167">
        <v>120.7</v>
      </c>
      <c r="DK12" s="167">
        <f t="shared" si="45"/>
        <v>10312.199999999999</v>
      </c>
      <c r="DL12" s="167">
        <v>286.45</v>
      </c>
      <c r="DM12" s="167">
        <f t="shared" si="46"/>
        <v>10174.5</v>
      </c>
      <c r="DN12" s="167">
        <v>565.25</v>
      </c>
      <c r="DO12" s="164">
        <f>'Production Summary'!$N$61</f>
        <v>4500</v>
      </c>
      <c r="DP12" s="328">
        <f>'Production Summary'!$M$61</f>
        <v>750</v>
      </c>
      <c r="DQ12" s="164">
        <v>0</v>
      </c>
      <c r="DR12" s="164">
        <f>'Production Summary'!$N$62</f>
        <v>8900</v>
      </c>
      <c r="DS12" s="164">
        <f>'Production Summary'!$N$70</f>
        <v>300</v>
      </c>
      <c r="DT12" s="328">
        <f>'Production Summary'!$M$70</f>
        <v>25</v>
      </c>
      <c r="DU12" s="164">
        <v>0</v>
      </c>
      <c r="DV12" s="164">
        <f>'Production Summary'!$N$71</f>
        <v>150</v>
      </c>
      <c r="DW12" s="164">
        <v>0</v>
      </c>
      <c r="DX12" s="164">
        <f>'Production Summary'!$N$64</f>
        <v>192</v>
      </c>
      <c r="DY12" s="164">
        <v>0</v>
      </c>
      <c r="DZ12" s="164">
        <f>'Production Summary'!$N$65</f>
        <v>384</v>
      </c>
      <c r="EA12" s="164">
        <v>0</v>
      </c>
      <c r="EB12" s="164">
        <f>'Production Summary'!$N$66</f>
        <v>192</v>
      </c>
      <c r="EC12" s="164">
        <v>0</v>
      </c>
      <c r="ED12" s="164">
        <f>'Production Summary'!$N$67</f>
        <v>96</v>
      </c>
      <c r="EE12" s="164">
        <v>0</v>
      </c>
      <c r="EF12" s="164">
        <f>'Production Summary'!$N$68</f>
        <v>96</v>
      </c>
      <c r="EG12" s="164">
        <v>0</v>
      </c>
      <c r="EH12" s="164">
        <f>'Production Summary'!$N$69</f>
        <v>340</v>
      </c>
      <c r="EI12" s="101"/>
      <c r="EJ12" s="3"/>
      <c r="EK12" s="3"/>
      <c r="ER12" s="64" t="s">
        <v>28</v>
      </c>
      <c r="ES12" s="61" t="str">
        <f t="shared" ref="ES12:ES43" si="47">C12</f>
        <v/>
      </c>
      <c r="ET12" s="24">
        <f t="shared" si="32"/>
        <v>0</v>
      </c>
    </row>
    <row r="13" spans="1:150" ht="15" customHeight="1">
      <c r="A13" t="b">
        <f>C13=Raigarh!C13</f>
        <v>1</v>
      </c>
      <c r="B13" s="69">
        <f t="shared" si="33"/>
        <v>8</v>
      </c>
      <c r="C13" s="61" t="str">
        <f>IF(Raigarh!C13="","",Raigarh!C13)</f>
        <v/>
      </c>
      <c r="D13" s="164">
        <f>'Production Summary'!$N$4</f>
        <v>666</v>
      </c>
      <c r="E13" s="164">
        <f>'Production Summary'!$M$4</f>
        <v>27.75</v>
      </c>
      <c r="F13" s="164">
        <v>0</v>
      </c>
      <c r="G13" s="164">
        <f>'Production Summary'!$N$5</f>
        <v>666</v>
      </c>
      <c r="H13" s="164">
        <f>'Production Summary'!$M$5</f>
        <v>27.75</v>
      </c>
      <c r="I13" s="164">
        <v>0</v>
      </c>
      <c r="J13" s="164">
        <f>'Production Summary'!$N$6</f>
        <v>200</v>
      </c>
      <c r="K13" s="328">
        <f>'Production Summary'!$M$6</f>
        <v>7.5</v>
      </c>
      <c r="L13" s="164">
        <v>0</v>
      </c>
      <c r="M13" s="365">
        <f>'Production Summary'!$N$7</f>
        <v>612.72</v>
      </c>
      <c r="N13" s="367">
        <f>'Production Summary'!$M$7</f>
        <v>25.53</v>
      </c>
      <c r="O13" s="164">
        <v>0</v>
      </c>
      <c r="P13" s="164">
        <f>'Production Summary'!$N$8</f>
        <v>780</v>
      </c>
      <c r="Q13" s="164">
        <f>'Production Summary'!$M$8</f>
        <v>65</v>
      </c>
      <c r="R13" s="164">
        <v>0</v>
      </c>
      <c r="S13" s="164">
        <f>'Production Summary'!$N$9</f>
        <v>720</v>
      </c>
      <c r="T13" s="164">
        <f>'Production Summary'!$M$9</f>
        <v>60</v>
      </c>
      <c r="U13" s="164">
        <v>0</v>
      </c>
      <c r="V13" s="164">
        <f>'Production Summary'!$N$10</f>
        <v>876</v>
      </c>
      <c r="W13" s="164">
        <f>'Production Summary'!$M$10</f>
        <v>73</v>
      </c>
      <c r="X13" s="164">
        <v>0</v>
      </c>
      <c r="Y13" s="164">
        <f>'Production Summary'!$N$14</f>
        <v>177</v>
      </c>
      <c r="Z13" s="328">
        <f>'Production Summary'!$M$14</f>
        <v>14.75</v>
      </c>
      <c r="AA13" s="164">
        <v>0</v>
      </c>
      <c r="AB13" s="167">
        <f t="shared" si="34"/>
        <v>126</v>
      </c>
      <c r="AC13" s="164">
        <f>'Production Summary'!$M$16</f>
        <v>21</v>
      </c>
      <c r="AD13" s="164">
        <v>0</v>
      </c>
      <c r="AE13" s="164">
        <f>'Production Summary'!$N$16</f>
        <v>252</v>
      </c>
      <c r="AF13" s="164">
        <f>'Production Summary'!$M$16</f>
        <v>21</v>
      </c>
      <c r="AG13" s="164">
        <v>0</v>
      </c>
      <c r="AH13" s="164">
        <f>'Production Summary'!$N$18</f>
        <v>1035</v>
      </c>
      <c r="AI13" s="164">
        <f>'Production Summary'!$M$18</f>
        <v>17.25</v>
      </c>
      <c r="AJ13" s="164">
        <v>0</v>
      </c>
      <c r="AK13" s="164">
        <f>'Production Summary'!$N$19</f>
        <v>870</v>
      </c>
      <c r="AL13" s="164">
        <f>'Production Summary'!$M$19</f>
        <v>29</v>
      </c>
      <c r="AM13" s="164">
        <v>0</v>
      </c>
      <c r="AN13" s="164">
        <f>'Production Summary'!$N$20</f>
        <v>864</v>
      </c>
      <c r="AO13" s="164">
        <f>'Production Summary'!$M$20</f>
        <v>72</v>
      </c>
      <c r="AP13" s="164">
        <v>0</v>
      </c>
      <c r="AQ13" s="164">
        <f>'Production Summary'!$N$21</f>
        <v>670</v>
      </c>
      <c r="AR13" s="164">
        <f>'Production Summary'!$M$21</f>
        <v>335</v>
      </c>
      <c r="AS13" s="164">
        <v>0</v>
      </c>
      <c r="AT13" s="386">
        <f>'Production Summary'!$N$22</f>
        <v>375</v>
      </c>
      <c r="AU13" s="164">
        <f>'Production Summary'!$N$23</f>
        <v>1050</v>
      </c>
      <c r="AV13" s="164">
        <f>'Production Summary'!$N$25</f>
        <v>300</v>
      </c>
      <c r="AW13" s="164">
        <f>'Production Summary'!$M$25</f>
        <v>25</v>
      </c>
      <c r="AX13" s="164">
        <v>0</v>
      </c>
      <c r="AY13" s="164">
        <f>'Production Summary'!$N$26</f>
        <v>300</v>
      </c>
      <c r="AZ13" s="164">
        <f>'Production Summary'!$M$26</f>
        <v>25</v>
      </c>
      <c r="BA13" s="164">
        <v>0</v>
      </c>
      <c r="BB13" s="164">
        <f>'Production Summary'!$N$28</f>
        <v>777</v>
      </c>
      <c r="BC13" s="164">
        <f>'Production Summary'!$M$28</f>
        <v>12.95</v>
      </c>
      <c r="BD13" s="164">
        <v>0</v>
      </c>
      <c r="BE13" s="164">
        <f>'Production Summary'!$N$29</f>
        <v>612</v>
      </c>
      <c r="BF13" s="164">
        <f>'Production Summary'!$M$29</f>
        <v>51</v>
      </c>
      <c r="BG13" s="164">
        <v>0</v>
      </c>
      <c r="BH13" s="164">
        <f>'Production Summary'!$N$30</f>
        <v>500</v>
      </c>
      <c r="BI13" s="164">
        <f>'Production Summary'!$M$30</f>
        <v>250</v>
      </c>
      <c r="BJ13" s="164">
        <v>0</v>
      </c>
      <c r="BK13" s="386"/>
      <c r="BL13" s="164">
        <f>'Production Summary'!$N$32</f>
        <v>875</v>
      </c>
      <c r="BM13" s="164">
        <f>'Production Summary'!$N$34</f>
        <v>360.59999999999997</v>
      </c>
      <c r="BN13" s="164">
        <f>'Production Summary'!$M$34</f>
        <v>6.01</v>
      </c>
      <c r="BO13" s="164">
        <v>0</v>
      </c>
      <c r="BP13" s="164">
        <f>'Production Summary'!$N$36</f>
        <v>717</v>
      </c>
      <c r="BQ13" s="164">
        <f>'Production Summary'!$M$36</f>
        <v>11.95</v>
      </c>
      <c r="BR13" s="164">
        <v>0</v>
      </c>
      <c r="BS13" s="164">
        <f>'Production Summary'!$N$37</f>
        <v>210</v>
      </c>
      <c r="BT13" s="164">
        <f>'Production Summary'!$M$37</f>
        <v>21</v>
      </c>
      <c r="BU13" s="164">
        <v>0</v>
      </c>
      <c r="BV13" s="164">
        <f>'Production Summary'!$N$38</f>
        <v>280</v>
      </c>
      <c r="BW13" s="164">
        <f>'Production Summary'!$M$38</f>
        <v>28</v>
      </c>
      <c r="BX13" s="164">
        <v>0</v>
      </c>
      <c r="BY13" s="165">
        <f>'Production Summary'!$N$39</f>
        <v>300.38406247988502</v>
      </c>
      <c r="BZ13" s="164">
        <f>'Production Summary'!$M$39</f>
        <v>30.038406247988501</v>
      </c>
      <c r="CA13" s="164">
        <v>0</v>
      </c>
      <c r="CB13" s="164">
        <f>'Production Summary'!$N$40</f>
        <v>131.30000000000001</v>
      </c>
      <c r="CC13" s="164">
        <f>'Production Summary'!$M$40</f>
        <v>13.13</v>
      </c>
      <c r="CD13" s="164">
        <v>0</v>
      </c>
      <c r="CE13" s="164">
        <f>'Production Summary'!$N$42</f>
        <v>1136.3519999999996</v>
      </c>
      <c r="CF13" s="167">
        <v>82.65</v>
      </c>
      <c r="CG13" s="164">
        <v>0</v>
      </c>
      <c r="CH13" s="164">
        <v>0</v>
      </c>
      <c r="CI13" s="167">
        <v>184.5</v>
      </c>
      <c r="CJ13" s="164">
        <v>0</v>
      </c>
      <c r="CK13" s="164">
        <f>'Production Summary'!$N$44</f>
        <v>355</v>
      </c>
      <c r="CL13" s="164">
        <v>0</v>
      </c>
      <c r="CM13" s="375">
        <f>'Production Summary'!$N$45</f>
        <v>1650</v>
      </c>
      <c r="CN13" s="164">
        <f>'Production Summary'!$N$46</f>
        <v>270</v>
      </c>
      <c r="CO13" s="164">
        <f>'Production Summary'!$N$47</f>
        <v>1350</v>
      </c>
      <c r="CP13" s="166"/>
      <c r="CQ13" s="167">
        <f t="shared" si="35"/>
        <v>7854</v>
      </c>
      <c r="CR13" s="167">
        <v>65.45</v>
      </c>
      <c r="CS13" s="167">
        <f t="shared" si="36"/>
        <v>10863</v>
      </c>
      <c r="CT13" s="167">
        <v>120.7</v>
      </c>
      <c r="CU13" s="167">
        <f t="shared" si="37"/>
        <v>10312.199999999999</v>
      </c>
      <c r="CV13" s="167">
        <v>286.45</v>
      </c>
      <c r="CW13" s="167">
        <f t="shared" si="38"/>
        <v>10174.5</v>
      </c>
      <c r="CX13" s="167">
        <v>565.25</v>
      </c>
      <c r="CY13" s="167">
        <f t="shared" si="39"/>
        <v>9929.6999999999989</v>
      </c>
      <c r="CZ13" s="167">
        <v>551.65</v>
      </c>
      <c r="DA13" s="167">
        <f t="shared" si="40"/>
        <v>9929.6999999999989</v>
      </c>
      <c r="DB13" s="167">
        <v>551.65</v>
      </c>
      <c r="DC13" s="531">
        <f t="shared" si="41"/>
        <v>9164.6999999999989</v>
      </c>
      <c r="DD13" s="531">
        <v>509.15</v>
      </c>
      <c r="DE13" s="531">
        <f t="shared" si="42"/>
        <v>9164.6999999999989</v>
      </c>
      <c r="DF13" s="531">
        <v>509.15</v>
      </c>
      <c r="DG13" s="167">
        <f t="shared" si="43"/>
        <v>11152</v>
      </c>
      <c r="DH13" s="167">
        <v>2788</v>
      </c>
      <c r="DI13" s="167">
        <f t="shared" si="44"/>
        <v>9656</v>
      </c>
      <c r="DJ13" s="167">
        <v>120.7</v>
      </c>
      <c r="DK13" s="167">
        <f t="shared" si="45"/>
        <v>10312.199999999999</v>
      </c>
      <c r="DL13" s="167">
        <v>286.45</v>
      </c>
      <c r="DM13" s="167">
        <f t="shared" si="46"/>
        <v>10174.5</v>
      </c>
      <c r="DN13" s="167">
        <v>565.25</v>
      </c>
      <c r="DO13" s="164">
        <f>'Production Summary'!$N$61</f>
        <v>4500</v>
      </c>
      <c r="DP13" s="328">
        <f>'Production Summary'!$M$61</f>
        <v>750</v>
      </c>
      <c r="DQ13" s="164">
        <v>0</v>
      </c>
      <c r="DR13" s="164">
        <f>'Production Summary'!$N$62</f>
        <v>8900</v>
      </c>
      <c r="DS13" s="164">
        <f>'Production Summary'!$N$70</f>
        <v>300</v>
      </c>
      <c r="DT13" s="328">
        <f>'Production Summary'!$M$70</f>
        <v>25</v>
      </c>
      <c r="DU13" s="164">
        <v>0</v>
      </c>
      <c r="DV13" s="164">
        <f>'Production Summary'!$N$71</f>
        <v>150</v>
      </c>
      <c r="DW13" s="164">
        <v>0</v>
      </c>
      <c r="DX13" s="164">
        <f>'Production Summary'!$N$64</f>
        <v>192</v>
      </c>
      <c r="DY13" s="164">
        <v>0</v>
      </c>
      <c r="DZ13" s="164">
        <f>'Production Summary'!$N$65</f>
        <v>384</v>
      </c>
      <c r="EA13" s="164">
        <v>0</v>
      </c>
      <c r="EB13" s="164">
        <f>'Production Summary'!$N$66</f>
        <v>192</v>
      </c>
      <c r="EC13" s="164">
        <v>0</v>
      </c>
      <c r="ED13" s="164">
        <f>'Production Summary'!$N$67</f>
        <v>96</v>
      </c>
      <c r="EE13" s="164">
        <v>0</v>
      </c>
      <c r="EF13" s="164">
        <f>'Production Summary'!$N$68</f>
        <v>96</v>
      </c>
      <c r="EG13" s="164">
        <v>0</v>
      </c>
      <c r="EH13" s="164">
        <f>'Production Summary'!$N$69</f>
        <v>340</v>
      </c>
      <c r="EI13" s="101"/>
      <c r="EJ13" s="3"/>
      <c r="EK13" s="3"/>
      <c r="ER13" s="64" t="s">
        <v>29</v>
      </c>
      <c r="ES13" s="61" t="str">
        <f t="shared" si="47"/>
        <v/>
      </c>
      <c r="ET13" s="24">
        <f t="shared" si="32"/>
        <v>0</v>
      </c>
    </row>
    <row r="14" spans="1:150" ht="15" customHeight="1">
      <c r="A14" t="b">
        <f>C14=Raigarh!C14</f>
        <v>1</v>
      </c>
      <c r="B14" s="69">
        <f t="shared" si="33"/>
        <v>9</v>
      </c>
      <c r="C14" s="61" t="str">
        <f>IF(Raigarh!C14="","",Raigarh!C14)</f>
        <v>Krishna Puja Samgri</v>
      </c>
      <c r="D14" s="164">
        <f>'Production Summary'!$N$4</f>
        <v>666</v>
      </c>
      <c r="E14" s="164">
        <f>'Production Summary'!$M$4</f>
        <v>27.75</v>
      </c>
      <c r="F14" s="164">
        <v>0</v>
      </c>
      <c r="G14" s="164">
        <f>'Production Summary'!$N$5</f>
        <v>666</v>
      </c>
      <c r="H14" s="164">
        <f>'Production Summary'!$M$5</f>
        <v>27.75</v>
      </c>
      <c r="I14" s="164">
        <v>0</v>
      </c>
      <c r="J14" s="164">
        <f>'Production Summary'!$N$6</f>
        <v>200</v>
      </c>
      <c r="K14" s="328">
        <f>'Production Summary'!$M$6</f>
        <v>7.5</v>
      </c>
      <c r="L14" s="164">
        <v>0</v>
      </c>
      <c r="M14" s="365">
        <f>'Production Summary'!$N$7</f>
        <v>612.72</v>
      </c>
      <c r="N14" s="367">
        <f>'Production Summary'!$M$7</f>
        <v>25.53</v>
      </c>
      <c r="O14" s="164">
        <v>0</v>
      </c>
      <c r="P14" s="164">
        <f>'Production Summary'!$N$8</f>
        <v>780</v>
      </c>
      <c r="Q14" s="164">
        <f>'Production Summary'!$M$8</f>
        <v>65</v>
      </c>
      <c r="R14" s="164">
        <v>0</v>
      </c>
      <c r="S14" s="164">
        <f>'Production Summary'!$N$9</f>
        <v>720</v>
      </c>
      <c r="T14" s="164">
        <f>'Production Summary'!$M$9</f>
        <v>60</v>
      </c>
      <c r="U14" s="164">
        <v>0</v>
      </c>
      <c r="V14" s="164">
        <f>'Production Summary'!$N$10</f>
        <v>876</v>
      </c>
      <c r="W14" s="164">
        <f>'Production Summary'!$M$10</f>
        <v>73</v>
      </c>
      <c r="X14" s="164">
        <v>0</v>
      </c>
      <c r="Y14" s="164">
        <f>'Production Summary'!$N$14</f>
        <v>177</v>
      </c>
      <c r="Z14" s="328">
        <f>'Production Summary'!$M$14</f>
        <v>14.75</v>
      </c>
      <c r="AA14" s="164">
        <v>0</v>
      </c>
      <c r="AB14" s="167">
        <f t="shared" si="34"/>
        <v>126</v>
      </c>
      <c r="AC14" s="164">
        <f>'Production Summary'!$M$16</f>
        <v>21</v>
      </c>
      <c r="AD14" s="164">
        <v>0</v>
      </c>
      <c r="AE14" s="164">
        <f>'Production Summary'!$N$16</f>
        <v>252</v>
      </c>
      <c r="AF14" s="164">
        <f>'Production Summary'!$M$16</f>
        <v>21</v>
      </c>
      <c r="AG14" s="164">
        <v>0</v>
      </c>
      <c r="AH14" s="164">
        <f>'Production Summary'!$N$18</f>
        <v>1035</v>
      </c>
      <c r="AI14" s="164">
        <f>'Production Summary'!$M$18</f>
        <v>17.25</v>
      </c>
      <c r="AJ14" s="164">
        <v>0</v>
      </c>
      <c r="AK14" s="164">
        <f>'Production Summary'!$N$19</f>
        <v>870</v>
      </c>
      <c r="AL14" s="164">
        <f>'Production Summary'!$M$19</f>
        <v>29</v>
      </c>
      <c r="AM14" s="164">
        <v>0</v>
      </c>
      <c r="AN14" s="164">
        <f>'Production Summary'!$N$20</f>
        <v>864</v>
      </c>
      <c r="AO14" s="164">
        <f>'Production Summary'!$M$20</f>
        <v>72</v>
      </c>
      <c r="AP14" s="164">
        <v>0</v>
      </c>
      <c r="AQ14" s="164">
        <f>'Production Summary'!$N$21</f>
        <v>670</v>
      </c>
      <c r="AR14" s="164">
        <f>'Production Summary'!$M$21</f>
        <v>335</v>
      </c>
      <c r="AS14" s="164">
        <v>0</v>
      </c>
      <c r="AT14" s="386">
        <f>'Production Summary'!$N$22</f>
        <v>375</v>
      </c>
      <c r="AU14" s="164">
        <f>'Production Summary'!$N$23</f>
        <v>1050</v>
      </c>
      <c r="AV14" s="164">
        <f>'Production Summary'!$N$25</f>
        <v>300</v>
      </c>
      <c r="AW14" s="164">
        <f>'Production Summary'!$M$25</f>
        <v>25</v>
      </c>
      <c r="AX14" s="164">
        <v>0</v>
      </c>
      <c r="AY14" s="164">
        <f>'Production Summary'!$N$26</f>
        <v>300</v>
      </c>
      <c r="AZ14" s="164">
        <f>'Production Summary'!$M$26</f>
        <v>25</v>
      </c>
      <c r="BA14" s="164">
        <v>0</v>
      </c>
      <c r="BB14" s="164">
        <f>'Production Summary'!$N$28</f>
        <v>777</v>
      </c>
      <c r="BC14" s="164">
        <f>'Production Summary'!$M$28</f>
        <v>12.95</v>
      </c>
      <c r="BD14" s="164">
        <v>0</v>
      </c>
      <c r="BE14" s="164">
        <f>'Production Summary'!$N$29</f>
        <v>612</v>
      </c>
      <c r="BF14" s="164">
        <f>'Production Summary'!$M$29</f>
        <v>51</v>
      </c>
      <c r="BG14" s="164">
        <v>0</v>
      </c>
      <c r="BH14" s="164">
        <f>'Production Summary'!$N$30</f>
        <v>500</v>
      </c>
      <c r="BI14" s="164">
        <f>'Production Summary'!$M$30</f>
        <v>250</v>
      </c>
      <c r="BJ14" s="164">
        <v>0</v>
      </c>
      <c r="BK14" s="386"/>
      <c r="BL14" s="164">
        <f>'Production Summary'!$N$32</f>
        <v>875</v>
      </c>
      <c r="BM14" s="164">
        <f>'Production Summary'!$N$34</f>
        <v>360.59999999999997</v>
      </c>
      <c r="BN14" s="164">
        <f>'Production Summary'!$M$34</f>
        <v>6.01</v>
      </c>
      <c r="BO14" s="164">
        <v>0</v>
      </c>
      <c r="BP14" s="164">
        <f>'Production Summary'!$N$36</f>
        <v>717</v>
      </c>
      <c r="BQ14" s="164">
        <f>'Production Summary'!$M$36</f>
        <v>11.95</v>
      </c>
      <c r="BR14" s="164">
        <v>0</v>
      </c>
      <c r="BS14" s="164">
        <f>'Production Summary'!$N$37</f>
        <v>210</v>
      </c>
      <c r="BT14" s="164">
        <f>'Production Summary'!$M$37</f>
        <v>21</v>
      </c>
      <c r="BU14" s="164">
        <v>0</v>
      </c>
      <c r="BV14" s="164">
        <f>'Production Summary'!$N$38</f>
        <v>280</v>
      </c>
      <c r="BW14" s="164">
        <f>'Production Summary'!$M$38</f>
        <v>28</v>
      </c>
      <c r="BX14" s="164">
        <v>0</v>
      </c>
      <c r="BY14" s="165">
        <f>'Production Summary'!$N$39</f>
        <v>300.38406247988502</v>
      </c>
      <c r="BZ14" s="164">
        <f>'Production Summary'!$M$39</f>
        <v>30.038406247988501</v>
      </c>
      <c r="CA14" s="164">
        <v>0</v>
      </c>
      <c r="CB14" s="164">
        <f>'Production Summary'!$N$40</f>
        <v>131.30000000000001</v>
      </c>
      <c r="CC14" s="164">
        <f>'Production Summary'!$M$40</f>
        <v>13.13</v>
      </c>
      <c r="CD14" s="164">
        <v>0</v>
      </c>
      <c r="CE14" s="164">
        <f>'Production Summary'!$N$42</f>
        <v>1136.3519999999996</v>
      </c>
      <c r="CF14" s="164">
        <f>'Production Summary'!$M$42</f>
        <v>81.167999999999978</v>
      </c>
      <c r="CG14" s="164">
        <v>0</v>
      </c>
      <c r="CH14" s="164">
        <v>0</v>
      </c>
      <c r="CI14" s="164">
        <f>'Production Summary'!$N$43</f>
        <v>184</v>
      </c>
      <c r="CJ14" s="164">
        <v>0</v>
      </c>
      <c r="CK14" s="164">
        <f>'Production Summary'!$N$44</f>
        <v>355</v>
      </c>
      <c r="CL14" s="164">
        <v>0</v>
      </c>
      <c r="CM14" s="375">
        <f>'Production Summary'!$N$45</f>
        <v>1650</v>
      </c>
      <c r="CN14" s="167">
        <v>265</v>
      </c>
      <c r="CO14" s="167">
        <f>CN14*5</f>
        <v>1325</v>
      </c>
      <c r="CP14" s="166"/>
      <c r="CQ14" s="164">
        <f>'Production Summary'!$N$49</f>
        <v>8004.1580041580037</v>
      </c>
      <c r="CR14" s="164">
        <f>'Production Summary'!$M$49</f>
        <v>66.701316701316699</v>
      </c>
      <c r="CS14" s="164">
        <f>'Production Summary'!$N$50</f>
        <v>13331.600831600828</v>
      </c>
      <c r="CT14" s="164">
        <f>'Production Summary'!$M$50</f>
        <v>148.1288981288981</v>
      </c>
      <c r="CU14" s="164">
        <f>'Production Summary'!$N$51</f>
        <v>12785.862785862784</v>
      </c>
      <c r="CV14" s="164">
        <f>'Production Summary'!$M$51</f>
        <v>355.16285516285512</v>
      </c>
      <c r="CW14" s="164">
        <f>'Production Summary'!$N$52</f>
        <v>12629.937629937627</v>
      </c>
      <c r="CX14" s="164">
        <f>'Production Summary'!$M$52</f>
        <v>701.66320166320156</v>
      </c>
      <c r="CY14" s="164">
        <f>'Production Summary'!$N$53</f>
        <v>12396.049896049895</v>
      </c>
      <c r="CZ14" s="164">
        <f>'Production Summary'!$M$53</f>
        <v>688.66943866943859</v>
      </c>
      <c r="DA14" s="164">
        <f>'Production Summary'!$N$54</f>
        <v>13799.376299376298</v>
      </c>
      <c r="DB14" s="164">
        <f>'Production Summary'!$M$54</f>
        <v>766.63201663201653</v>
      </c>
      <c r="DC14" s="531">
        <f>'Production Summary'!$N$60</f>
        <v>12863.825363825363</v>
      </c>
      <c r="DD14" s="531">
        <f>'Production Summary'!$M$60</f>
        <v>714.65696465696465</v>
      </c>
      <c r="DE14" s="167">
        <f>'Production Summary'!$N$59</f>
        <v>11148.648648648648</v>
      </c>
      <c r="DF14" s="531">
        <f>'Production Summary'!$M$59</f>
        <v>619.36936936936934</v>
      </c>
      <c r="DG14" s="164">
        <f>'Production Summary'!$N$55</f>
        <v>13842.68884268884</v>
      </c>
      <c r="DH14" s="164">
        <f>'Production Summary'!$M$55</f>
        <v>3460.67221067221</v>
      </c>
      <c r="DI14" s="164">
        <f>'Production Summary'!$N$56</f>
        <v>13097.713097713096</v>
      </c>
      <c r="DJ14" s="164">
        <f>'Production Summary'!$M$56</f>
        <v>163.72141372141371</v>
      </c>
      <c r="DK14" s="164">
        <f>'Production Summary'!$N$57</f>
        <v>14189.189189189186</v>
      </c>
      <c r="DL14" s="164">
        <f>'Production Summary'!$M$57</f>
        <v>394.14414414414409</v>
      </c>
      <c r="DM14" s="164">
        <f>'Production Summary'!$N$58</f>
        <v>14017.671517671517</v>
      </c>
      <c r="DN14" s="164">
        <f>'Production Summary'!$M$58</f>
        <v>778.75952875952873</v>
      </c>
      <c r="DO14" s="164">
        <f>'Production Summary'!$N$61</f>
        <v>4500</v>
      </c>
      <c r="DP14" s="328">
        <f>'Production Summary'!$M$61</f>
        <v>750</v>
      </c>
      <c r="DQ14" s="164">
        <v>0</v>
      </c>
      <c r="DR14" s="164">
        <f>'Production Summary'!$N$62</f>
        <v>8900</v>
      </c>
      <c r="DS14" s="164">
        <f>'Production Summary'!$N$70</f>
        <v>300</v>
      </c>
      <c r="DT14" s="328">
        <f>'Production Summary'!$M$70</f>
        <v>25</v>
      </c>
      <c r="DU14" s="164">
        <v>0</v>
      </c>
      <c r="DV14" s="164">
        <f>'Production Summary'!$N$71</f>
        <v>150</v>
      </c>
      <c r="DW14" s="164">
        <v>0</v>
      </c>
      <c r="DX14" s="164">
        <f>'Production Summary'!$N$64</f>
        <v>192</v>
      </c>
      <c r="DY14" s="164">
        <v>0</v>
      </c>
      <c r="DZ14" s="164">
        <f>'Production Summary'!$N$65</f>
        <v>384</v>
      </c>
      <c r="EA14" s="164">
        <v>0</v>
      </c>
      <c r="EB14" s="164">
        <f>'Production Summary'!$N$66</f>
        <v>192</v>
      </c>
      <c r="EC14" s="164">
        <v>0</v>
      </c>
      <c r="ED14" s="164">
        <f>'Production Summary'!$N$67</f>
        <v>96</v>
      </c>
      <c r="EE14" s="164">
        <v>0</v>
      </c>
      <c r="EF14" s="164">
        <f>'Production Summary'!$N$68</f>
        <v>96</v>
      </c>
      <c r="EG14" s="164">
        <v>0</v>
      </c>
      <c r="EH14" s="164">
        <f>'Production Summary'!$N$69</f>
        <v>340</v>
      </c>
      <c r="EI14" s="101"/>
      <c r="EJ14" s="3"/>
      <c r="EK14" s="3"/>
      <c r="ER14" s="64" t="s">
        <v>30</v>
      </c>
      <c r="ES14" s="61" t="str">
        <f t="shared" si="47"/>
        <v>Krishna Puja Samgri</v>
      </c>
      <c r="ET14" s="24">
        <f t="shared" si="32"/>
        <v>0</v>
      </c>
    </row>
    <row r="15" spans="1:150" ht="15" customHeight="1">
      <c r="A15" t="b">
        <f>C15=Raigarh!C15</f>
        <v>1</v>
      </c>
      <c r="B15" s="69">
        <f t="shared" si="33"/>
        <v>10</v>
      </c>
      <c r="C15" s="61" t="str">
        <f>IF(Raigarh!C15="","",Raigarh!C15)</f>
        <v>Gurmukh Das Bharat Lal</v>
      </c>
      <c r="D15" s="164">
        <f>'Production Summary'!$N$4</f>
        <v>666</v>
      </c>
      <c r="E15" s="164">
        <f>'Production Summary'!$M$4</f>
        <v>27.75</v>
      </c>
      <c r="F15" s="164">
        <v>0</v>
      </c>
      <c r="G15" s="164">
        <f>'Production Summary'!$N$5</f>
        <v>666</v>
      </c>
      <c r="H15" s="164">
        <f>'Production Summary'!$M$5</f>
        <v>27.75</v>
      </c>
      <c r="I15" s="164">
        <v>0</v>
      </c>
      <c r="J15" s="164">
        <f>'Production Summary'!$N$6</f>
        <v>200</v>
      </c>
      <c r="K15" s="328">
        <f>'Production Summary'!$M$6</f>
        <v>7.5</v>
      </c>
      <c r="L15" s="164">
        <v>0</v>
      </c>
      <c r="M15" s="365">
        <f>'Production Summary'!$N$7</f>
        <v>612.72</v>
      </c>
      <c r="N15" s="367">
        <f>'Production Summary'!$M$7</f>
        <v>25.53</v>
      </c>
      <c r="O15" s="164">
        <v>0</v>
      </c>
      <c r="P15" s="164">
        <f>'Production Summary'!$N$8</f>
        <v>780</v>
      </c>
      <c r="Q15" s="164">
        <f>'Production Summary'!$M$8</f>
        <v>65</v>
      </c>
      <c r="R15" s="164">
        <v>0</v>
      </c>
      <c r="S15" s="164">
        <f>'Production Summary'!$N$9</f>
        <v>720</v>
      </c>
      <c r="T15" s="164">
        <f>'Production Summary'!$M$9</f>
        <v>60</v>
      </c>
      <c r="U15" s="164">
        <v>0</v>
      </c>
      <c r="V15" s="164">
        <f>'Production Summary'!$N$10</f>
        <v>876</v>
      </c>
      <c r="W15" s="164">
        <f>'Production Summary'!$M$10</f>
        <v>73</v>
      </c>
      <c r="X15" s="164">
        <v>0</v>
      </c>
      <c r="Y15" s="164">
        <f>'Production Summary'!$N$14</f>
        <v>177</v>
      </c>
      <c r="Z15" s="328">
        <f>'Production Summary'!$M$14</f>
        <v>14.75</v>
      </c>
      <c r="AA15" s="164">
        <v>0</v>
      </c>
      <c r="AB15" s="167">
        <f t="shared" si="34"/>
        <v>126</v>
      </c>
      <c r="AC15" s="164">
        <f>'Production Summary'!$M$16</f>
        <v>21</v>
      </c>
      <c r="AD15" s="164">
        <v>0</v>
      </c>
      <c r="AE15" s="164">
        <f>'Production Summary'!$N$16</f>
        <v>252</v>
      </c>
      <c r="AF15" s="164">
        <f>'Production Summary'!$M$16</f>
        <v>21</v>
      </c>
      <c r="AG15" s="164">
        <v>0</v>
      </c>
      <c r="AH15" s="164">
        <f>'Production Summary'!$N$18</f>
        <v>1035</v>
      </c>
      <c r="AI15" s="164">
        <f>'Production Summary'!$M$18</f>
        <v>17.25</v>
      </c>
      <c r="AJ15" s="164">
        <v>0</v>
      </c>
      <c r="AK15" s="164">
        <f>'Production Summary'!$N$19</f>
        <v>870</v>
      </c>
      <c r="AL15" s="164">
        <f>'Production Summary'!$M$19</f>
        <v>29</v>
      </c>
      <c r="AM15" s="164">
        <v>0</v>
      </c>
      <c r="AN15" s="164">
        <f>'Production Summary'!$N$20</f>
        <v>864</v>
      </c>
      <c r="AO15" s="164">
        <f>'Production Summary'!$M$20</f>
        <v>72</v>
      </c>
      <c r="AP15" s="164">
        <v>0</v>
      </c>
      <c r="AQ15" s="164">
        <f>'Production Summary'!$N$21</f>
        <v>670</v>
      </c>
      <c r="AR15" s="164">
        <f>'Production Summary'!$M$21</f>
        <v>335</v>
      </c>
      <c r="AS15" s="164">
        <v>0</v>
      </c>
      <c r="AT15" s="386">
        <f>'Production Summary'!$N$22</f>
        <v>375</v>
      </c>
      <c r="AU15" s="164">
        <f>'Production Summary'!$N$23</f>
        <v>1050</v>
      </c>
      <c r="AV15" s="164">
        <f>'Production Summary'!$N$25</f>
        <v>300</v>
      </c>
      <c r="AW15" s="164">
        <f>'Production Summary'!$M$25</f>
        <v>25</v>
      </c>
      <c r="AX15" s="164">
        <v>0</v>
      </c>
      <c r="AY15" s="164">
        <f>'Production Summary'!$N$26</f>
        <v>300</v>
      </c>
      <c r="AZ15" s="164">
        <f>'Production Summary'!$M$26</f>
        <v>25</v>
      </c>
      <c r="BA15" s="164">
        <v>0</v>
      </c>
      <c r="BB15" s="164">
        <f>'Production Summary'!$N$28</f>
        <v>777</v>
      </c>
      <c r="BC15" s="164">
        <f>'Production Summary'!$M$28</f>
        <v>12.95</v>
      </c>
      <c r="BD15" s="164">
        <v>0</v>
      </c>
      <c r="BE15" s="164">
        <f>'Production Summary'!$N$29</f>
        <v>612</v>
      </c>
      <c r="BF15" s="164">
        <f>'Production Summary'!$M$29</f>
        <v>51</v>
      </c>
      <c r="BG15" s="164">
        <v>0</v>
      </c>
      <c r="BH15" s="164">
        <f>'Production Summary'!$N$30</f>
        <v>500</v>
      </c>
      <c r="BI15" s="164">
        <f>'Production Summary'!$M$30</f>
        <v>250</v>
      </c>
      <c r="BJ15" s="164">
        <v>0</v>
      </c>
      <c r="BK15" s="386"/>
      <c r="BL15" s="164">
        <f>'Production Summary'!$N$32</f>
        <v>875</v>
      </c>
      <c r="BM15" s="164">
        <f>'Production Summary'!$N$34</f>
        <v>360.59999999999997</v>
      </c>
      <c r="BN15" s="164">
        <f>'Production Summary'!$M$34</f>
        <v>6.01</v>
      </c>
      <c r="BO15" s="164">
        <v>0</v>
      </c>
      <c r="BP15" s="164">
        <f>'Production Summary'!$N$36</f>
        <v>717</v>
      </c>
      <c r="BQ15" s="164">
        <f>'Production Summary'!$M$36</f>
        <v>11.95</v>
      </c>
      <c r="BR15" s="164">
        <v>0</v>
      </c>
      <c r="BS15" s="164">
        <f>'Production Summary'!$N$37</f>
        <v>210</v>
      </c>
      <c r="BT15" s="164">
        <f>'Production Summary'!$M$37</f>
        <v>21</v>
      </c>
      <c r="BU15" s="164">
        <v>0</v>
      </c>
      <c r="BV15" s="164">
        <f>'Production Summary'!$N$38</f>
        <v>280</v>
      </c>
      <c r="BW15" s="164">
        <f>'Production Summary'!$M$38</f>
        <v>28</v>
      </c>
      <c r="BX15" s="164">
        <v>0</v>
      </c>
      <c r="BY15" s="165">
        <f>'Production Summary'!$N$39</f>
        <v>300.38406247988502</v>
      </c>
      <c r="BZ15" s="164">
        <f>'Production Summary'!$M$39</f>
        <v>30.038406247988501</v>
      </c>
      <c r="CA15" s="164">
        <v>0</v>
      </c>
      <c r="CB15" s="164">
        <f>'Production Summary'!$N$40</f>
        <v>131.30000000000001</v>
      </c>
      <c r="CC15" s="164">
        <f>'Production Summary'!$M$40</f>
        <v>13.13</v>
      </c>
      <c r="CD15" s="164">
        <v>0</v>
      </c>
      <c r="CE15" s="164">
        <f>'Production Summary'!$N$42</f>
        <v>1136.3519999999996</v>
      </c>
      <c r="CF15" s="164">
        <f>'Production Summary'!$M$42</f>
        <v>81.167999999999978</v>
      </c>
      <c r="CG15" s="164">
        <v>0</v>
      </c>
      <c r="CH15" s="164">
        <v>0</v>
      </c>
      <c r="CI15" s="164">
        <f>'Production Summary'!$N$43</f>
        <v>184</v>
      </c>
      <c r="CJ15" s="164">
        <v>0</v>
      </c>
      <c r="CK15" s="164">
        <f>'Production Summary'!$N$44</f>
        <v>355</v>
      </c>
      <c r="CL15" s="164">
        <v>0</v>
      </c>
      <c r="CM15" s="375">
        <f>'Production Summary'!$N$45</f>
        <v>1650</v>
      </c>
      <c r="CN15" s="164">
        <f>'Production Summary'!$N$46</f>
        <v>270</v>
      </c>
      <c r="CO15" s="164">
        <f>'Production Summary'!$N$47</f>
        <v>1350</v>
      </c>
      <c r="CP15" s="166"/>
      <c r="CQ15" s="164">
        <f>'Production Summary'!$N$49</f>
        <v>8004.1580041580037</v>
      </c>
      <c r="CR15" s="164">
        <f>'Production Summary'!$M$49</f>
        <v>66.701316701316699</v>
      </c>
      <c r="CS15" s="164">
        <f>'Production Summary'!$N$50</f>
        <v>13331.600831600828</v>
      </c>
      <c r="CT15" s="164">
        <f>'Production Summary'!$M$50</f>
        <v>148.1288981288981</v>
      </c>
      <c r="CU15" s="164">
        <f>'Production Summary'!$N$51</f>
        <v>12785.862785862784</v>
      </c>
      <c r="CV15" s="164">
        <f>'Production Summary'!$M$51</f>
        <v>355.16285516285512</v>
      </c>
      <c r="CW15" s="164">
        <f>'Production Summary'!$N$52</f>
        <v>12629.937629937627</v>
      </c>
      <c r="CX15" s="164">
        <f>'Production Summary'!$M$52</f>
        <v>701.66320166320156</v>
      </c>
      <c r="CY15" s="164">
        <f>'Production Summary'!$N$53</f>
        <v>12396.049896049895</v>
      </c>
      <c r="CZ15" s="164">
        <f>'Production Summary'!$M$53</f>
        <v>688.66943866943859</v>
      </c>
      <c r="DA15" s="164">
        <f>'Production Summary'!$N$54</f>
        <v>13799.376299376298</v>
      </c>
      <c r="DB15" s="164">
        <f>'Production Summary'!$M$54</f>
        <v>766.63201663201653</v>
      </c>
      <c r="DC15" s="531">
        <f>'Production Summary'!$N$60</f>
        <v>12863.825363825363</v>
      </c>
      <c r="DD15" s="531">
        <f>'Production Summary'!$M$60</f>
        <v>714.65696465696465</v>
      </c>
      <c r="DE15" s="167">
        <f>'Production Summary'!$N$59</f>
        <v>11148.648648648648</v>
      </c>
      <c r="DF15" s="531">
        <f>'Production Summary'!$M$59</f>
        <v>619.36936936936934</v>
      </c>
      <c r="DG15" s="164">
        <f>'Production Summary'!$N$55</f>
        <v>13842.68884268884</v>
      </c>
      <c r="DH15" s="164">
        <f>'Production Summary'!$M$55</f>
        <v>3460.67221067221</v>
      </c>
      <c r="DI15" s="164">
        <f>'Production Summary'!$N$56</f>
        <v>13097.713097713096</v>
      </c>
      <c r="DJ15" s="164">
        <f>'Production Summary'!$M$56</f>
        <v>163.72141372141371</v>
      </c>
      <c r="DK15" s="164">
        <f>'Production Summary'!$N$57</f>
        <v>14189.189189189186</v>
      </c>
      <c r="DL15" s="164">
        <f>'Production Summary'!$M$57</f>
        <v>394.14414414414409</v>
      </c>
      <c r="DM15" s="164">
        <f>'Production Summary'!$N$58</f>
        <v>14017.671517671517</v>
      </c>
      <c r="DN15" s="164">
        <f>'Production Summary'!$M$58</f>
        <v>778.75952875952873</v>
      </c>
      <c r="DO15" s="164">
        <f>'Production Summary'!$N$61</f>
        <v>4500</v>
      </c>
      <c r="DP15" s="328">
        <f>'Production Summary'!$M$61</f>
        <v>750</v>
      </c>
      <c r="DQ15" s="164">
        <v>0</v>
      </c>
      <c r="DR15" s="164">
        <f>'Production Summary'!$N$62</f>
        <v>8900</v>
      </c>
      <c r="DS15" s="164">
        <f>'Production Summary'!$N$70</f>
        <v>300</v>
      </c>
      <c r="DT15" s="328">
        <f>'Production Summary'!$M$70</f>
        <v>25</v>
      </c>
      <c r="DU15" s="164">
        <v>0</v>
      </c>
      <c r="DV15" s="164">
        <f>'Production Summary'!$N$71</f>
        <v>150</v>
      </c>
      <c r="DW15" s="164">
        <v>0</v>
      </c>
      <c r="DX15" s="164">
        <f>'Production Summary'!$N$64</f>
        <v>192</v>
      </c>
      <c r="DY15" s="164">
        <v>0</v>
      </c>
      <c r="DZ15" s="164">
        <f>'Production Summary'!$N$65</f>
        <v>384</v>
      </c>
      <c r="EA15" s="164">
        <v>0</v>
      </c>
      <c r="EB15" s="164">
        <f>'Production Summary'!$N$66</f>
        <v>192</v>
      </c>
      <c r="EC15" s="164">
        <v>0</v>
      </c>
      <c r="ED15" s="164">
        <f>'Production Summary'!$N$67</f>
        <v>96</v>
      </c>
      <c r="EE15" s="164">
        <v>0</v>
      </c>
      <c r="EF15" s="164">
        <f>'Production Summary'!$N$68</f>
        <v>96</v>
      </c>
      <c r="EG15" s="164">
        <v>0</v>
      </c>
      <c r="EH15" s="164">
        <f>'Production Summary'!$N$69</f>
        <v>340</v>
      </c>
      <c r="EI15" s="101"/>
      <c r="EJ15" s="3"/>
      <c r="EK15" s="3"/>
      <c r="ER15" s="64" t="s">
        <v>31</v>
      </c>
      <c r="ES15" s="61" t="str">
        <f t="shared" si="47"/>
        <v>Gurmukh Das Bharat Lal</v>
      </c>
      <c r="ET15" s="24">
        <f t="shared" si="32"/>
        <v>0</v>
      </c>
    </row>
    <row r="16" spans="1:150" ht="15" customHeight="1">
      <c r="A16" t="b">
        <f>C16=Raigarh!C16</f>
        <v>1</v>
      </c>
      <c r="B16" s="69">
        <f t="shared" si="33"/>
        <v>11</v>
      </c>
      <c r="C16" s="61" t="str">
        <f>IF(Raigarh!C16="","",Raigarh!C16)</f>
        <v>Shree Ganpati Agencies</v>
      </c>
      <c r="D16" s="164">
        <f>'Production Summary'!$N$4</f>
        <v>666</v>
      </c>
      <c r="E16" s="164">
        <f>'Production Summary'!$M$4</f>
        <v>27.75</v>
      </c>
      <c r="F16" s="164">
        <v>0</v>
      </c>
      <c r="G16" s="164">
        <f>'Production Summary'!$N$5</f>
        <v>666</v>
      </c>
      <c r="H16" s="164">
        <f>'Production Summary'!$M$5</f>
        <v>27.75</v>
      </c>
      <c r="I16" s="164">
        <v>0</v>
      </c>
      <c r="J16" s="164">
        <f>'Production Summary'!$N$6</f>
        <v>200</v>
      </c>
      <c r="K16" s="328">
        <f>'Production Summary'!$M$6</f>
        <v>7.5</v>
      </c>
      <c r="L16" s="164">
        <v>0</v>
      </c>
      <c r="M16" s="365">
        <f>'Production Summary'!$N$7</f>
        <v>612.72</v>
      </c>
      <c r="N16" s="367">
        <f>'Production Summary'!$M$7</f>
        <v>25.53</v>
      </c>
      <c r="O16" s="164">
        <v>0</v>
      </c>
      <c r="P16" s="164">
        <f>'Production Summary'!$N$8</f>
        <v>780</v>
      </c>
      <c r="Q16" s="164">
        <f>'Production Summary'!$M$8</f>
        <v>65</v>
      </c>
      <c r="R16" s="164">
        <v>0</v>
      </c>
      <c r="S16" s="164">
        <f>'Production Summary'!$N$9</f>
        <v>720</v>
      </c>
      <c r="T16" s="164">
        <f>'Production Summary'!$M$9</f>
        <v>60</v>
      </c>
      <c r="U16" s="164">
        <v>0</v>
      </c>
      <c r="V16" s="164">
        <f>'Production Summary'!$N$10</f>
        <v>876</v>
      </c>
      <c r="W16" s="164">
        <f>'Production Summary'!$M$10</f>
        <v>73</v>
      </c>
      <c r="X16" s="164">
        <v>0</v>
      </c>
      <c r="Y16" s="164">
        <f>'Production Summary'!$N$14</f>
        <v>177</v>
      </c>
      <c r="Z16" s="328">
        <f>'Production Summary'!$M$14</f>
        <v>14.75</v>
      </c>
      <c r="AA16" s="164">
        <v>0</v>
      </c>
      <c r="AB16" s="167">
        <f t="shared" si="34"/>
        <v>126</v>
      </c>
      <c r="AC16" s="164">
        <f>'Production Summary'!$M$16</f>
        <v>21</v>
      </c>
      <c r="AD16" s="164">
        <v>0</v>
      </c>
      <c r="AE16" s="164">
        <f>'Production Summary'!$N$16</f>
        <v>252</v>
      </c>
      <c r="AF16" s="164">
        <f>'Production Summary'!$M$16</f>
        <v>21</v>
      </c>
      <c r="AG16" s="164">
        <v>0</v>
      </c>
      <c r="AH16" s="164">
        <f>'Production Summary'!$N$18</f>
        <v>1035</v>
      </c>
      <c r="AI16" s="164">
        <f>'Production Summary'!$M$18</f>
        <v>17.25</v>
      </c>
      <c r="AJ16" s="164">
        <v>0</v>
      </c>
      <c r="AK16" s="164">
        <f>'Production Summary'!$N$19</f>
        <v>870</v>
      </c>
      <c r="AL16" s="164">
        <f>'Production Summary'!$M$19</f>
        <v>29</v>
      </c>
      <c r="AM16" s="164">
        <v>0</v>
      </c>
      <c r="AN16" s="164">
        <f>'Production Summary'!$N$20</f>
        <v>864</v>
      </c>
      <c r="AO16" s="164">
        <f>'Production Summary'!$M$20</f>
        <v>72</v>
      </c>
      <c r="AP16" s="164">
        <v>0</v>
      </c>
      <c r="AQ16" s="164">
        <f>'Production Summary'!$N$21</f>
        <v>670</v>
      </c>
      <c r="AR16" s="164">
        <f>'Production Summary'!$M$21</f>
        <v>335</v>
      </c>
      <c r="AS16" s="164">
        <v>0</v>
      </c>
      <c r="AT16" s="386">
        <f>'Production Summary'!$N$22</f>
        <v>375</v>
      </c>
      <c r="AU16" s="164">
        <f>'Production Summary'!$N$23</f>
        <v>1050</v>
      </c>
      <c r="AV16" s="164">
        <f>'Production Summary'!$N$25</f>
        <v>300</v>
      </c>
      <c r="AW16" s="164">
        <f>'Production Summary'!$M$25</f>
        <v>25</v>
      </c>
      <c r="AX16" s="164">
        <v>0</v>
      </c>
      <c r="AY16" s="164">
        <f>'Production Summary'!$N$26</f>
        <v>300</v>
      </c>
      <c r="AZ16" s="164">
        <f>'Production Summary'!$M$26</f>
        <v>25</v>
      </c>
      <c r="BA16" s="164">
        <v>0</v>
      </c>
      <c r="BB16" s="164">
        <f>'Production Summary'!$N$28</f>
        <v>777</v>
      </c>
      <c r="BC16" s="164">
        <f>'Production Summary'!$M$28</f>
        <v>12.95</v>
      </c>
      <c r="BD16" s="164">
        <v>0</v>
      </c>
      <c r="BE16" s="164">
        <f>'Production Summary'!$N$29</f>
        <v>612</v>
      </c>
      <c r="BF16" s="164">
        <f>'Production Summary'!$M$29</f>
        <v>51</v>
      </c>
      <c r="BG16" s="164">
        <v>0</v>
      </c>
      <c r="BH16" s="164">
        <f>'Production Summary'!$N$30</f>
        <v>500</v>
      </c>
      <c r="BI16" s="164">
        <f>'Production Summary'!$M$30</f>
        <v>250</v>
      </c>
      <c r="BJ16" s="164">
        <v>0</v>
      </c>
      <c r="BK16" s="386"/>
      <c r="BL16" s="164">
        <f>'Production Summary'!$N$32</f>
        <v>875</v>
      </c>
      <c r="BM16" s="164">
        <f>'Production Summary'!$N$34</f>
        <v>360.59999999999997</v>
      </c>
      <c r="BN16" s="164">
        <f>'Production Summary'!$M$34</f>
        <v>6.01</v>
      </c>
      <c r="BO16" s="164">
        <v>0</v>
      </c>
      <c r="BP16" s="164">
        <f>'Production Summary'!$N$36</f>
        <v>717</v>
      </c>
      <c r="BQ16" s="164">
        <f>'Production Summary'!$M$36</f>
        <v>11.95</v>
      </c>
      <c r="BR16" s="164">
        <v>0</v>
      </c>
      <c r="BS16" s="164">
        <f>'Production Summary'!$N$37</f>
        <v>210</v>
      </c>
      <c r="BT16" s="164">
        <f>'Production Summary'!$M$37</f>
        <v>21</v>
      </c>
      <c r="BU16" s="164">
        <v>0</v>
      </c>
      <c r="BV16" s="164">
        <f>'Production Summary'!$N$38</f>
        <v>280</v>
      </c>
      <c r="BW16" s="164">
        <f>'Production Summary'!$M$38</f>
        <v>28</v>
      </c>
      <c r="BX16" s="164">
        <v>0</v>
      </c>
      <c r="BY16" s="165">
        <f>'Production Summary'!$N$39</f>
        <v>300.38406247988502</v>
      </c>
      <c r="BZ16" s="164">
        <f>'Production Summary'!$M$39</f>
        <v>30.038406247988501</v>
      </c>
      <c r="CA16" s="164">
        <v>0</v>
      </c>
      <c r="CB16" s="164">
        <f>'Production Summary'!$N$40</f>
        <v>131.30000000000001</v>
      </c>
      <c r="CC16" s="164">
        <f>'Production Summary'!$M$40</f>
        <v>13.13</v>
      </c>
      <c r="CD16" s="164">
        <v>0</v>
      </c>
      <c r="CE16" s="164">
        <f>'Production Summary'!$N$42</f>
        <v>1136.3519999999996</v>
      </c>
      <c r="CF16" s="164">
        <f>'Production Summary'!$M$42</f>
        <v>81.167999999999978</v>
      </c>
      <c r="CG16" s="164">
        <v>0</v>
      </c>
      <c r="CH16" s="164">
        <v>0</v>
      </c>
      <c r="CI16" s="164">
        <f>'Production Summary'!$N$43</f>
        <v>184</v>
      </c>
      <c r="CJ16" s="164">
        <v>0</v>
      </c>
      <c r="CK16" s="164">
        <f>'Production Summary'!$N$44</f>
        <v>355</v>
      </c>
      <c r="CL16" s="164">
        <v>0</v>
      </c>
      <c r="CM16" s="375">
        <f>'Production Summary'!$N$45</f>
        <v>1650</v>
      </c>
      <c r="CN16" s="164">
        <f>'Production Summary'!$N$46</f>
        <v>270</v>
      </c>
      <c r="CO16" s="164">
        <f>'Production Summary'!$N$47</f>
        <v>1350</v>
      </c>
      <c r="CP16" s="166"/>
      <c r="CQ16" s="164">
        <f>'Production Summary'!$N$49</f>
        <v>8004.1580041580037</v>
      </c>
      <c r="CR16" s="164">
        <f>'Production Summary'!$M$49</f>
        <v>66.701316701316699</v>
      </c>
      <c r="CS16" s="164">
        <f>'Production Summary'!$N$50</f>
        <v>13331.600831600828</v>
      </c>
      <c r="CT16" s="164">
        <f>'Production Summary'!$M$50</f>
        <v>148.1288981288981</v>
      </c>
      <c r="CU16" s="164">
        <f>'Production Summary'!$N$51</f>
        <v>12785.862785862784</v>
      </c>
      <c r="CV16" s="164">
        <f>'Production Summary'!$M$51</f>
        <v>355.16285516285512</v>
      </c>
      <c r="CW16" s="164">
        <f>'Production Summary'!$N$52</f>
        <v>12629.937629937627</v>
      </c>
      <c r="CX16" s="164">
        <f>'Production Summary'!$M$52</f>
        <v>701.66320166320156</v>
      </c>
      <c r="CY16" s="164">
        <f>'Production Summary'!$N$53</f>
        <v>12396.049896049895</v>
      </c>
      <c r="CZ16" s="164">
        <f>'Production Summary'!$M$53</f>
        <v>688.66943866943859</v>
      </c>
      <c r="DA16" s="164">
        <f>'Production Summary'!$N$54</f>
        <v>13799.376299376298</v>
      </c>
      <c r="DB16" s="164">
        <f>'Production Summary'!$M$54</f>
        <v>766.63201663201653</v>
      </c>
      <c r="DC16" s="531">
        <f>'Production Summary'!$N$60</f>
        <v>12863.825363825363</v>
      </c>
      <c r="DD16" s="531">
        <f>'Production Summary'!$M$60</f>
        <v>714.65696465696465</v>
      </c>
      <c r="DE16" s="167">
        <f>'Production Summary'!$N$59</f>
        <v>11148.648648648648</v>
      </c>
      <c r="DF16" s="531">
        <f>'Production Summary'!$M$59</f>
        <v>619.36936936936934</v>
      </c>
      <c r="DG16" s="164">
        <f>'Production Summary'!$N$55</f>
        <v>13842.68884268884</v>
      </c>
      <c r="DH16" s="164">
        <f>'Production Summary'!$M$55</f>
        <v>3460.67221067221</v>
      </c>
      <c r="DI16" s="164">
        <f>'Production Summary'!$N$56</f>
        <v>13097.713097713096</v>
      </c>
      <c r="DJ16" s="164">
        <f>'Production Summary'!$M$56</f>
        <v>163.72141372141371</v>
      </c>
      <c r="DK16" s="164">
        <f>'Production Summary'!$N$57</f>
        <v>14189.189189189186</v>
      </c>
      <c r="DL16" s="164">
        <f>'Production Summary'!$M$57</f>
        <v>394.14414414414409</v>
      </c>
      <c r="DM16" s="164">
        <f>'Production Summary'!$N$58</f>
        <v>14017.671517671517</v>
      </c>
      <c r="DN16" s="164">
        <f>'Production Summary'!$M$58</f>
        <v>778.75952875952873</v>
      </c>
      <c r="DO16" s="164">
        <f>'Production Summary'!$N$61</f>
        <v>4500</v>
      </c>
      <c r="DP16" s="328">
        <f>'Production Summary'!$M$61</f>
        <v>750</v>
      </c>
      <c r="DQ16" s="164">
        <v>0</v>
      </c>
      <c r="DR16" s="164">
        <f>'Production Summary'!$N$62</f>
        <v>8900</v>
      </c>
      <c r="DS16" s="164">
        <f>'Production Summary'!$N$70</f>
        <v>300</v>
      </c>
      <c r="DT16" s="328">
        <f>'Production Summary'!$M$70</f>
        <v>25</v>
      </c>
      <c r="DU16" s="164">
        <v>0</v>
      </c>
      <c r="DV16" s="164">
        <f>'Production Summary'!$N$71</f>
        <v>150</v>
      </c>
      <c r="DW16" s="164">
        <v>0</v>
      </c>
      <c r="DX16" s="164">
        <f>'Production Summary'!$N$64</f>
        <v>192</v>
      </c>
      <c r="DY16" s="164">
        <v>0</v>
      </c>
      <c r="DZ16" s="164">
        <f>'Production Summary'!$N$65</f>
        <v>384</v>
      </c>
      <c r="EA16" s="164">
        <v>0</v>
      </c>
      <c r="EB16" s="164">
        <f>'Production Summary'!$N$66</f>
        <v>192</v>
      </c>
      <c r="EC16" s="164">
        <v>0</v>
      </c>
      <c r="ED16" s="164">
        <f>'Production Summary'!$N$67</f>
        <v>96</v>
      </c>
      <c r="EE16" s="164">
        <v>0</v>
      </c>
      <c r="EF16" s="164">
        <f>'Production Summary'!$N$68</f>
        <v>96</v>
      </c>
      <c r="EG16" s="164">
        <v>0</v>
      </c>
      <c r="EH16" s="164">
        <f>'Production Summary'!$N$69</f>
        <v>340</v>
      </c>
      <c r="EI16" s="101"/>
      <c r="EJ16" s="3"/>
      <c r="EK16" s="3"/>
      <c r="ER16" s="64" t="s">
        <v>32</v>
      </c>
      <c r="ES16" s="61" t="str">
        <f t="shared" si="47"/>
        <v>Shree Ganpati Agencies</v>
      </c>
      <c r="ET16" s="24">
        <f t="shared" si="32"/>
        <v>0</v>
      </c>
    </row>
    <row r="17" spans="1:150" ht="15" customHeight="1">
      <c r="A17" t="b">
        <f>C17=Raigarh!C17</f>
        <v>1</v>
      </c>
      <c r="B17" s="69">
        <f t="shared" si="33"/>
        <v>12</v>
      </c>
      <c r="C17" s="61" t="str">
        <f>IF(Raigarh!C17="","",Raigarh!C17)</f>
        <v>Shri Mangalam Traders</v>
      </c>
      <c r="D17" s="164">
        <f>'Production Summary'!$N$4</f>
        <v>666</v>
      </c>
      <c r="E17" s="164">
        <f>'Production Summary'!$M$4</f>
        <v>27.75</v>
      </c>
      <c r="F17" s="164">
        <v>0</v>
      </c>
      <c r="G17" s="164">
        <f>'Production Summary'!$N$5</f>
        <v>666</v>
      </c>
      <c r="H17" s="164">
        <f>'Production Summary'!$M$5</f>
        <v>27.75</v>
      </c>
      <c r="I17" s="164">
        <v>0</v>
      </c>
      <c r="J17" s="167">
        <v>220</v>
      </c>
      <c r="K17" s="328">
        <f>'Production Summary'!$M$6</f>
        <v>7.5</v>
      </c>
      <c r="L17" s="164">
        <v>0</v>
      </c>
      <c r="M17" s="365">
        <f>'Production Summary'!$N$7</f>
        <v>612.72</v>
      </c>
      <c r="N17" s="367">
        <f>'Production Summary'!$M$7</f>
        <v>25.53</v>
      </c>
      <c r="O17" s="164">
        <v>0</v>
      </c>
      <c r="P17" s="164">
        <f>'Production Summary'!$N$8</f>
        <v>780</v>
      </c>
      <c r="Q17" s="164">
        <f>'Production Summary'!$M$8</f>
        <v>65</v>
      </c>
      <c r="R17" s="164">
        <v>0</v>
      </c>
      <c r="S17" s="164">
        <f>'Production Summary'!$N$9</f>
        <v>720</v>
      </c>
      <c r="T17" s="164">
        <f>'Production Summary'!$M$9</f>
        <v>60</v>
      </c>
      <c r="U17" s="164">
        <v>0</v>
      </c>
      <c r="V17" s="164">
        <f>'Production Summary'!$N$10</f>
        <v>876</v>
      </c>
      <c r="W17" s="164">
        <f>'Production Summary'!$M$10</f>
        <v>73</v>
      </c>
      <c r="X17" s="164">
        <v>0</v>
      </c>
      <c r="Y17" s="164">
        <f>'Production Summary'!$N$14</f>
        <v>177</v>
      </c>
      <c r="Z17" s="328">
        <f>'Production Summary'!$M$14</f>
        <v>14.75</v>
      </c>
      <c r="AA17" s="164">
        <v>0</v>
      </c>
      <c r="AB17" s="167">
        <f t="shared" si="34"/>
        <v>126</v>
      </c>
      <c r="AC17" s="164">
        <f>'Production Summary'!$M$16</f>
        <v>21</v>
      </c>
      <c r="AD17" s="164">
        <v>0</v>
      </c>
      <c r="AE17" s="164">
        <f>'Production Summary'!$N$16</f>
        <v>252</v>
      </c>
      <c r="AF17" s="164">
        <f>'Production Summary'!$M$16</f>
        <v>21</v>
      </c>
      <c r="AG17" s="164">
        <v>0</v>
      </c>
      <c r="AH17" s="164">
        <f>'Production Summary'!$N$18</f>
        <v>1035</v>
      </c>
      <c r="AI17" s="164">
        <f>'Production Summary'!$M$18</f>
        <v>17.25</v>
      </c>
      <c r="AJ17" s="164">
        <v>0</v>
      </c>
      <c r="AK17" s="164">
        <f>'Production Summary'!$N$19</f>
        <v>870</v>
      </c>
      <c r="AL17" s="164">
        <f>'Production Summary'!$M$19</f>
        <v>29</v>
      </c>
      <c r="AM17" s="164">
        <v>0</v>
      </c>
      <c r="AN17" s="164">
        <f>'Production Summary'!$N$20</f>
        <v>864</v>
      </c>
      <c r="AO17" s="164">
        <f>'Production Summary'!$M$20</f>
        <v>72</v>
      </c>
      <c r="AP17" s="164">
        <v>0</v>
      </c>
      <c r="AQ17" s="164">
        <f>'Production Summary'!$N$21</f>
        <v>670</v>
      </c>
      <c r="AR17" s="164">
        <f>'Production Summary'!$M$21</f>
        <v>335</v>
      </c>
      <c r="AS17" s="164">
        <v>0</v>
      </c>
      <c r="AT17" s="386">
        <f>'Production Summary'!$N$22</f>
        <v>375</v>
      </c>
      <c r="AU17" s="164">
        <f>'Production Summary'!$N$23</f>
        <v>1050</v>
      </c>
      <c r="AV17" s="164">
        <f>'Production Summary'!$N$25</f>
        <v>300</v>
      </c>
      <c r="AW17" s="164">
        <f>'Production Summary'!$M$25</f>
        <v>25</v>
      </c>
      <c r="AX17" s="164">
        <v>0</v>
      </c>
      <c r="AY17" s="164">
        <f>'Production Summary'!$N$26</f>
        <v>300</v>
      </c>
      <c r="AZ17" s="164">
        <f>'Production Summary'!$M$26</f>
        <v>25</v>
      </c>
      <c r="BA17" s="164">
        <v>0</v>
      </c>
      <c r="BB17" s="164">
        <f>'Production Summary'!$N$28</f>
        <v>777</v>
      </c>
      <c r="BC17" s="164">
        <f>'Production Summary'!$M$28</f>
        <v>12.95</v>
      </c>
      <c r="BD17" s="164">
        <v>0</v>
      </c>
      <c r="BE17" s="164">
        <f>'Production Summary'!$N$29</f>
        <v>612</v>
      </c>
      <c r="BF17" s="164">
        <f>'Production Summary'!$M$29</f>
        <v>51</v>
      </c>
      <c r="BG17" s="164">
        <v>0</v>
      </c>
      <c r="BH17" s="164">
        <f>'Production Summary'!$N$30</f>
        <v>500</v>
      </c>
      <c r="BI17" s="164">
        <f>'Production Summary'!$M$30</f>
        <v>250</v>
      </c>
      <c r="BJ17" s="164">
        <v>0</v>
      </c>
      <c r="BK17" s="386"/>
      <c r="BL17" s="164">
        <f>'Production Summary'!$N$32</f>
        <v>875</v>
      </c>
      <c r="BM17" s="164">
        <f>'Production Summary'!$N$34</f>
        <v>360.59999999999997</v>
      </c>
      <c r="BN17" s="164">
        <f>'Production Summary'!$M$34</f>
        <v>6.01</v>
      </c>
      <c r="BO17" s="164">
        <v>0</v>
      </c>
      <c r="BP17" s="164">
        <f>'Production Summary'!$N$36</f>
        <v>717</v>
      </c>
      <c r="BQ17" s="164">
        <f>'Production Summary'!$M$36</f>
        <v>11.95</v>
      </c>
      <c r="BR17" s="164">
        <v>0</v>
      </c>
      <c r="BS17" s="164">
        <f>'Production Summary'!$N$37</f>
        <v>210</v>
      </c>
      <c r="BT17" s="164">
        <f>'Production Summary'!$M$37</f>
        <v>21</v>
      </c>
      <c r="BU17" s="164">
        <v>0</v>
      </c>
      <c r="BV17" s="164">
        <f>'Production Summary'!$N$38</f>
        <v>280</v>
      </c>
      <c r="BW17" s="164">
        <f>'Production Summary'!$M$38</f>
        <v>28</v>
      </c>
      <c r="BX17" s="164">
        <v>0</v>
      </c>
      <c r="BY17" s="165">
        <f>'Production Summary'!$N$39</f>
        <v>300.38406247988502</v>
      </c>
      <c r="BZ17" s="164">
        <f>'Production Summary'!$M$39</f>
        <v>30.038406247988501</v>
      </c>
      <c r="CA17" s="164">
        <v>0</v>
      </c>
      <c r="CB17" s="164">
        <f>'Production Summary'!$N$40</f>
        <v>131.30000000000001</v>
      </c>
      <c r="CC17" s="164">
        <f>'Production Summary'!$M$40</f>
        <v>13.13</v>
      </c>
      <c r="CD17" s="164">
        <v>0</v>
      </c>
      <c r="CE17" s="164">
        <f>'Production Summary'!$N$42</f>
        <v>1136.3519999999996</v>
      </c>
      <c r="CF17" s="164">
        <f>'Production Summary'!$M$42</f>
        <v>81.167999999999978</v>
      </c>
      <c r="CG17" s="164">
        <v>0</v>
      </c>
      <c r="CH17" s="164">
        <v>0</v>
      </c>
      <c r="CI17" s="164">
        <f>'Production Summary'!$N$43</f>
        <v>184</v>
      </c>
      <c r="CJ17" s="164">
        <v>0</v>
      </c>
      <c r="CK17" s="164">
        <f>'Production Summary'!$N$44</f>
        <v>355</v>
      </c>
      <c r="CL17" s="164">
        <v>0</v>
      </c>
      <c r="CM17" s="375">
        <f>'Production Summary'!$N$45</f>
        <v>1650</v>
      </c>
      <c r="CN17" s="164">
        <f>'Production Summary'!$N$46</f>
        <v>270</v>
      </c>
      <c r="CO17" s="164">
        <f>'Production Summary'!$N$47</f>
        <v>1350</v>
      </c>
      <c r="CP17" s="166"/>
      <c r="CQ17" s="164">
        <f>'Production Summary'!$N$49</f>
        <v>8004.1580041580037</v>
      </c>
      <c r="CR17" s="164">
        <f>'Production Summary'!$M$49</f>
        <v>66.701316701316699</v>
      </c>
      <c r="CS17" s="164">
        <f>'Production Summary'!$N$50</f>
        <v>13331.600831600828</v>
      </c>
      <c r="CT17" s="164">
        <f>'Production Summary'!$M$50</f>
        <v>148.1288981288981</v>
      </c>
      <c r="CU17" s="164">
        <f>'Production Summary'!$N$51</f>
        <v>12785.862785862784</v>
      </c>
      <c r="CV17" s="164">
        <f>'Production Summary'!$M$51</f>
        <v>355.16285516285512</v>
      </c>
      <c r="CW17" s="164">
        <f>'Production Summary'!$N$52</f>
        <v>12629.937629937627</v>
      </c>
      <c r="CX17" s="164">
        <f>'Production Summary'!$M$52</f>
        <v>701.66320166320156</v>
      </c>
      <c r="CY17" s="164">
        <f>'Production Summary'!$N$53</f>
        <v>12396.049896049895</v>
      </c>
      <c r="CZ17" s="164">
        <f>'Production Summary'!$M$53</f>
        <v>688.66943866943859</v>
      </c>
      <c r="DA17" s="164">
        <f>'Production Summary'!$N$54</f>
        <v>13799.376299376298</v>
      </c>
      <c r="DB17" s="164">
        <f>'Production Summary'!$M$54</f>
        <v>766.63201663201653</v>
      </c>
      <c r="DC17" s="328">
        <f>'Production Summary'!$N$60</f>
        <v>12863.825363825363</v>
      </c>
      <c r="DD17" s="328">
        <f>'Production Summary'!$M$60</f>
        <v>714.65696465696465</v>
      </c>
      <c r="DE17" s="164">
        <f>'Production Summary'!$N$59</f>
        <v>11148.648648648648</v>
      </c>
      <c r="DF17" s="328">
        <f>'Production Summary'!$M$59</f>
        <v>619.36936936936934</v>
      </c>
      <c r="DG17" s="164">
        <f>'Production Summary'!$N$55</f>
        <v>13842.68884268884</v>
      </c>
      <c r="DH17" s="164">
        <f>'Production Summary'!$M$55</f>
        <v>3460.67221067221</v>
      </c>
      <c r="DI17" s="164">
        <f>'Production Summary'!$N$56</f>
        <v>13097.713097713096</v>
      </c>
      <c r="DJ17" s="164">
        <f>'Production Summary'!$M$56</f>
        <v>163.72141372141371</v>
      </c>
      <c r="DK17" s="164">
        <f>'Production Summary'!$N$57</f>
        <v>14189.189189189186</v>
      </c>
      <c r="DL17" s="164">
        <f>'Production Summary'!$M$57</f>
        <v>394.14414414414409</v>
      </c>
      <c r="DM17" s="164">
        <f>'Production Summary'!$N$58</f>
        <v>14017.671517671517</v>
      </c>
      <c r="DN17" s="164">
        <f>'Production Summary'!$M$58</f>
        <v>778.75952875952873</v>
      </c>
      <c r="DO17" s="164">
        <f>'Production Summary'!$N$61</f>
        <v>4500</v>
      </c>
      <c r="DP17" s="328">
        <f>'Production Summary'!$M$61</f>
        <v>750</v>
      </c>
      <c r="DQ17" s="164">
        <v>0</v>
      </c>
      <c r="DR17" s="164">
        <f>'Production Summary'!$N$62</f>
        <v>8900</v>
      </c>
      <c r="DS17" s="164">
        <f>'Production Summary'!$N$70</f>
        <v>300</v>
      </c>
      <c r="DT17" s="328">
        <f>'Production Summary'!$M$70</f>
        <v>25</v>
      </c>
      <c r="DU17" s="164">
        <v>0</v>
      </c>
      <c r="DV17" s="164">
        <f>'Production Summary'!$N$71</f>
        <v>150</v>
      </c>
      <c r="DW17" s="164">
        <v>0</v>
      </c>
      <c r="DX17" s="164">
        <f>'Production Summary'!$N$64</f>
        <v>192</v>
      </c>
      <c r="DY17" s="164">
        <v>0</v>
      </c>
      <c r="DZ17" s="164">
        <f>'Production Summary'!$N$65</f>
        <v>384</v>
      </c>
      <c r="EA17" s="164">
        <v>0</v>
      </c>
      <c r="EB17" s="164">
        <f>'Production Summary'!$N$66</f>
        <v>192</v>
      </c>
      <c r="EC17" s="164">
        <v>0</v>
      </c>
      <c r="ED17" s="164">
        <f>'Production Summary'!$N$67</f>
        <v>96</v>
      </c>
      <c r="EE17" s="164">
        <v>0</v>
      </c>
      <c r="EF17" s="164">
        <f>'Production Summary'!$N$68</f>
        <v>96</v>
      </c>
      <c r="EG17" s="164">
        <v>0</v>
      </c>
      <c r="EH17" s="164">
        <f>'Production Summary'!$N$69</f>
        <v>340</v>
      </c>
      <c r="EI17" s="101"/>
      <c r="EJ17" s="3"/>
      <c r="EK17" s="3"/>
      <c r="ER17" s="64" t="s">
        <v>33</v>
      </c>
      <c r="ES17" s="61" t="str">
        <f t="shared" si="47"/>
        <v>Shri Mangalam Traders</v>
      </c>
      <c r="ET17" s="24">
        <f t="shared" si="32"/>
        <v>0</v>
      </c>
    </row>
    <row r="18" spans="1:150" ht="15" customHeight="1">
      <c r="A18" t="b">
        <f>C18=Raigarh!C18</f>
        <v>1</v>
      </c>
      <c r="B18" s="69">
        <f t="shared" si="33"/>
        <v>13</v>
      </c>
      <c r="C18" s="61" t="str">
        <f>IF(Raigarh!C18="","",Raigarh!C18)</f>
        <v/>
      </c>
      <c r="D18" s="164">
        <f>'Production Summary'!$N$4</f>
        <v>666</v>
      </c>
      <c r="E18" s="164">
        <f>'Production Summary'!$M$4</f>
        <v>27.75</v>
      </c>
      <c r="F18" s="164">
        <v>0</v>
      </c>
      <c r="G18" s="164">
        <f>'Production Summary'!$N$5</f>
        <v>666</v>
      </c>
      <c r="H18" s="164">
        <f>'Production Summary'!$M$5</f>
        <v>27.75</v>
      </c>
      <c r="I18" s="164">
        <v>0</v>
      </c>
      <c r="J18" s="164">
        <f>'Production Summary'!$N$6</f>
        <v>200</v>
      </c>
      <c r="K18" s="328">
        <f>'Production Summary'!$M$6</f>
        <v>7.5</v>
      </c>
      <c r="L18" s="164">
        <v>0</v>
      </c>
      <c r="M18" s="365">
        <f>'Production Summary'!$N$7</f>
        <v>612.72</v>
      </c>
      <c r="N18" s="367">
        <f>'Production Summary'!$M$7</f>
        <v>25.53</v>
      </c>
      <c r="O18" s="164">
        <v>0</v>
      </c>
      <c r="P18" s="164">
        <f>'Production Summary'!$N$8</f>
        <v>780</v>
      </c>
      <c r="Q18" s="164">
        <f>'Production Summary'!$M$8</f>
        <v>65</v>
      </c>
      <c r="R18" s="164">
        <v>0</v>
      </c>
      <c r="S18" s="164">
        <f>'Production Summary'!$N$9</f>
        <v>720</v>
      </c>
      <c r="T18" s="164">
        <f>'Production Summary'!$M$9</f>
        <v>60</v>
      </c>
      <c r="U18" s="164">
        <v>0</v>
      </c>
      <c r="V18" s="164">
        <f>'Production Summary'!$N$10</f>
        <v>876</v>
      </c>
      <c r="W18" s="164">
        <f>'Production Summary'!$M$10</f>
        <v>73</v>
      </c>
      <c r="X18" s="164">
        <v>0</v>
      </c>
      <c r="Y18" s="164">
        <f>'Production Summary'!$N$14</f>
        <v>177</v>
      </c>
      <c r="Z18" s="328">
        <f>'Production Summary'!$M$14</f>
        <v>14.75</v>
      </c>
      <c r="AA18" s="164">
        <v>0</v>
      </c>
      <c r="AB18" s="167">
        <f t="shared" si="34"/>
        <v>126</v>
      </c>
      <c r="AC18" s="164">
        <f>'Production Summary'!$M$16</f>
        <v>21</v>
      </c>
      <c r="AD18" s="164">
        <v>0</v>
      </c>
      <c r="AE18" s="164">
        <f>'Production Summary'!$N$16</f>
        <v>252</v>
      </c>
      <c r="AF18" s="164">
        <f>'Production Summary'!$M$16</f>
        <v>21</v>
      </c>
      <c r="AG18" s="164">
        <v>0</v>
      </c>
      <c r="AH18" s="164">
        <f>'Production Summary'!$N$18</f>
        <v>1035</v>
      </c>
      <c r="AI18" s="164">
        <f>'Production Summary'!$M$18</f>
        <v>17.25</v>
      </c>
      <c r="AJ18" s="164">
        <v>0</v>
      </c>
      <c r="AK18" s="164">
        <f>'Production Summary'!$N$19</f>
        <v>870</v>
      </c>
      <c r="AL18" s="164">
        <f>'Production Summary'!$M$19</f>
        <v>29</v>
      </c>
      <c r="AM18" s="164">
        <v>0</v>
      </c>
      <c r="AN18" s="164">
        <f>'Production Summary'!$N$20</f>
        <v>864</v>
      </c>
      <c r="AO18" s="164">
        <f>'Production Summary'!$M$20</f>
        <v>72</v>
      </c>
      <c r="AP18" s="164">
        <v>0</v>
      </c>
      <c r="AQ18" s="164">
        <f>'Production Summary'!$N$21</f>
        <v>670</v>
      </c>
      <c r="AR18" s="164">
        <f>'Production Summary'!$M$21</f>
        <v>335</v>
      </c>
      <c r="AS18" s="164">
        <v>0</v>
      </c>
      <c r="AT18" s="386">
        <f>'Production Summary'!$N$22</f>
        <v>375</v>
      </c>
      <c r="AU18" s="164">
        <f>'Production Summary'!$N$23</f>
        <v>1050</v>
      </c>
      <c r="AV18" s="164">
        <f>'Production Summary'!$N$25</f>
        <v>300</v>
      </c>
      <c r="AW18" s="164">
        <f>'Production Summary'!$M$25</f>
        <v>25</v>
      </c>
      <c r="AX18" s="164">
        <v>0</v>
      </c>
      <c r="AY18" s="164">
        <f>'Production Summary'!$N$26</f>
        <v>300</v>
      </c>
      <c r="AZ18" s="164">
        <f>'Production Summary'!$M$26</f>
        <v>25</v>
      </c>
      <c r="BA18" s="164">
        <v>0</v>
      </c>
      <c r="BB18" s="164">
        <f>'Production Summary'!$N$28</f>
        <v>777</v>
      </c>
      <c r="BC18" s="164">
        <f>'Production Summary'!$M$28</f>
        <v>12.95</v>
      </c>
      <c r="BD18" s="164">
        <v>0</v>
      </c>
      <c r="BE18" s="164">
        <f>'Production Summary'!$N$29</f>
        <v>612</v>
      </c>
      <c r="BF18" s="164">
        <f>'Production Summary'!$M$29</f>
        <v>51</v>
      </c>
      <c r="BG18" s="164">
        <v>0</v>
      </c>
      <c r="BH18" s="164">
        <f>'Production Summary'!$N$30</f>
        <v>500</v>
      </c>
      <c r="BI18" s="164">
        <f>'Production Summary'!$M$30</f>
        <v>250</v>
      </c>
      <c r="BJ18" s="164">
        <v>0</v>
      </c>
      <c r="BK18" s="386"/>
      <c r="BL18" s="164">
        <f>'Production Summary'!$N$32</f>
        <v>875</v>
      </c>
      <c r="BM18" s="164">
        <f>'Production Summary'!$N$34</f>
        <v>360.59999999999997</v>
      </c>
      <c r="BN18" s="164">
        <f>'Production Summary'!$M$34</f>
        <v>6.01</v>
      </c>
      <c r="BO18" s="164">
        <v>0</v>
      </c>
      <c r="BP18" s="164">
        <f>'Production Summary'!$N$36</f>
        <v>717</v>
      </c>
      <c r="BQ18" s="164">
        <f>'Production Summary'!$M$36</f>
        <v>11.95</v>
      </c>
      <c r="BR18" s="164">
        <v>0</v>
      </c>
      <c r="BS18" s="164">
        <f>'Production Summary'!$N$37</f>
        <v>210</v>
      </c>
      <c r="BT18" s="164">
        <f>'Production Summary'!$M$37</f>
        <v>21</v>
      </c>
      <c r="BU18" s="164">
        <v>0</v>
      </c>
      <c r="BV18" s="164">
        <f>'Production Summary'!$N$38</f>
        <v>280</v>
      </c>
      <c r="BW18" s="164">
        <f>'Production Summary'!$M$38</f>
        <v>28</v>
      </c>
      <c r="BX18" s="164">
        <v>0</v>
      </c>
      <c r="BY18" s="165">
        <f>'Production Summary'!$N$39</f>
        <v>300.38406247988502</v>
      </c>
      <c r="BZ18" s="164">
        <f>'Production Summary'!$M$39</f>
        <v>30.038406247988501</v>
      </c>
      <c r="CA18" s="164">
        <v>0</v>
      </c>
      <c r="CB18" s="164">
        <f>'Production Summary'!$N$40</f>
        <v>131.30000000000001</v>
      </c>
      <c r="CC18" s="164">
        <f>'Production Summary'!$M$40</f>
        <v>13.13</v>
      </c>
      <c r="CD18" s="164">
        <v>0</v>
      </c>
      <c r="CE18" s="164">
        <f>'Production Summary'!$N$42</f>
        <v>1136.3519999999996</v>
      </c>
      <c r="CF18" s="164">
        <f>'Production Summary'!$M$42</f>
        <v>81.167999999999978</v>
      </c>
      <c r="CG18" s="164">
        <v>0</v>
      </c>
      <c r="CH18" s="164">
        <v>0</v>
      </c>
      <c r="CI18" s="164">
        <f>'Production Summary'!$N$43</f>
        <v>184</v>
      </c>
      <c r="CJ18" s="164">
        <v>0</v>
      </c>
      <c r="CK18" s="164">
        <f>'Production Summary'!$N$44</f>
        <v>355</v>
      </c>
      <c r="CL18" s="164">
        <v>0</v>
      </c>
      <c r="CM18" s="375">
        <f>'Production Summary'!$N$45</f>
        <v>1650</v>
      </c>
      <c r="CN18" s="164">
        <f>'Production Summary'!$N$46</f>
        <v>270</v>
      </c>
      <c r="CO18" s="164">
        <f>'Production Summary'!$N$47</f>
        <v>1350</v>
      </c>
      <c r="CP18" s="166"/>
      <c r="CQ18" s="164">
        <f>'Production Summary'!$N$49</f>
        <v>8004.1580041580037</v>
      </c>
      <c r="CR18" s="164">
        <f>'Production Summary'!$M$49</f>
        <v>66.701316701316699</v>
      </c>
      <c r="CS18" s="164">
        <f>'Production Summary'!$N$50</f>
        <v>13331.600831600828</v>
      </c>
      <c r="CT18" s="164">
        <f>'Production Summary'!$M$50</f>
        <v>148.1288981288981</v>
      </c>
      <c r="CU18" s="164">
        <f>'Production Summary'!$N$51</f>
        <v>12785.862785862784</v>
      </c>
      <c r="CV18" s="164">
        <f>'Production Summary'!$M$51</f>
        <v>355.16285516285512</v>
      </c>
      <c r="CW18" s="164">
        <f>'Production Summary'!$N$52</f>
        <v>12629.937629937627</v>
      </c>
      <c r="CX18" s="164">
        <f>'Production Summary'!$M$52</f>
        <v>701.66320166320156</v>
      </c>
      <c r="CY18" s="164">
        <f>'Production Summary'!$N$53</f>
        <v>12396.049896049895</v>
      </c>
      <c r="CZ18" s="164">
        <f>'Production Summary'!$M$53</f>
        <v>688.66943866943859</v>
      </c>
      <c r="DA18" s="164">
        <f>'Production Summary'!$N$54</f>
        <v>13799.376299376298</v>
      </c>
      <c r="DB18" s="164">
        <f>'Production Summary'!$M$54</f>
        <v>766.63201663201653</v>
      </c>
      <c r="DC18" s="531">
        <f>'Production Summary'!$N$60</f>
        <v>12863.825363825363</v>
      </c>
      <c r="DD18" s="531">
        <f>'Production Summary'!$M$60</f>
        <v>714.65696465696465</v>
      </c>
      <c r="DE18" s="167">
        <f>'Production Summary'!$N$59</f>
        <v>11148.648648648648</v>
      </c>
      <c r="DF18" s="531">
        <f>'Production Summary'!$M$59</f>
        <v>619.36936936936934</v>
      </c>
      <c r="DG18" s="164">
        <f>'Production Summary'!$N$55</f>
        <v>13842.68884268884</v>
      </c>
      <c r="DH18" s="164">
        <f>'Production Summary'!$M$55</f>
        <v>3460.67221067221</v>
      </c>
      <c r="DI18" s="164">
        <f>'Production Summary'!$N$56</f>
        <v>13097.713097713096</v>
      </c>
      <c r="DJ18" s="164">
        <f>'Production Summary'!$M$56</f>
        <v>163.72141372141371</v>
      </c>
      <c r="DK18" s="164">
        <f>'Production Summary'!$N$57</f>
        <v>14189.189189189186</v>
      </c>
      <c r="DL18" s="164">
        <f>'Production Summary'!$M$57</f>
        <v>394.14414414414409</v>
      </c>
      <c r="DM18" s="164">
        <f>'Production Summary'!$N$58</f>
        <v>14017.671517671517</v>
      </c>
      <c r="DN18" s="164">
        <f>'Production Summary'!$M$58</f>
        <v>778.75952875952873</v>
      </c>
      <c r="DO18" s="164">
        <f>'Production Summary'!$N$61</f>
        <v>4500</v>
      </c>
      <c r="DP18" s="328">
        <f>'Production Summary'!$M$61</f>
        <v>750</v>
      </c>
      <c r="DQ18" s="164">
        <v>0</v>
      </c>
      <c r="DR18" s="164">
        <f>'Production Summary'!$N$62</f>
        <v>8900</v>
      </c>
      <c r="DS18" s="164">
        <f>'Production Summary'!$N$70</f>
        <v>300</v>
      </c>
      <c r="DT18" s="328">
        <f>'Production Summary'!$M$70</f>
        <v>25</v>
      </c>
      <c r="DU18" s="164">
        <v>0</v>
      </c>
      <c r="DV18" s="164">
        <f>'Production Summary'!$N$71</f>
        <v>150</v>
      </c>
      <c r="DW18" s="164">
        <v>0</v>
      </c>
      <c r="DX18" s="164">
        <f>'Production Summary'!$N$64</f>
        <v>192</v>
      </c>
      <c r="DY18" s="164">
        <v>0</v>
      </c>
      <c r="DZ18" s="164">
        <f>'Production Summary'!$N$65</f>
        <v>384</v>
      </c>
      <c r="EA18" s="164">
        <v>0</v>
      </c>
      <c r="EB18" s="164">
        <f>'Production Summary'!$N$66</f>
        <v>192</v>
      </c>
      <c r="EC18" s="164">
        <v>0</v>
      </c>
      <c r="ED18" s="164">
        <f>'Production Summary'!$N$67</f>
        <v>96</v>
      </c>
      <c r="EE18" s="164">
        <v>0</v>
      </c>
      <c r="EF18" s="164">
        <f>'Production Summary'!$N$68</f>
        <v>96</v>
      </c>
      <c r="EG18" s="164">
        <v>0</v>
      </c>
      <c r="EH18" s="164">
        <f>'Production Summary'!$N$69</f>
        <v>340</v>
      </c>
      <c r="EI18" s="101"/>
      <c r="EJ18" s="3"/>
      <c r="EK18" s="3"/>
      <c r="ER18" s="64" t="s">
        <v>34</v>
      </c>
      <c r="ES18" s="61" t="str">
        <f t="shared" si="47"/>
        <v/>
      </c>
      <c r="ET18" s="24">
        <f t="shared" si="32"/>
        <v>0</v>
      </c>
    </row>
    <row r="19" spans="1:150" ht="15" customHeight="1">
      <c r="A19" t="b">
        <f>C19=Raigarh!C19</f>
        <v>1</v>
      </c>
      <c r="B19" s="69">
        <f t="shared" si="33"/>
        <v>14</v>
      </c>
      <c r="C19" s="61" t="str">
        <f>IF(Raigarh!C19="","",Raigarh!C19)</f>
        <v/>
      </c>
      <c r="D19" s="164">
        <f>'Production Summary'!$N$4</f>
        <v>666</v>
      </c>
      <c r="E19" s="164">
        <f>'Production Summary'!$M$4</f>
        <v>27.75</v>
      </c>
      <c r="F19" s="164">
        <v>0</v>
      </c>
      <c r="G19" s="164">
        <f>'Production Summary'!$N$5</f>
        <v>666</v>
      </c>
      <c r="H19" s="164">
        <f>'Production Summary'!$M$5</f>
        <v>27.75</v>
      </c>
      <c r="I19" s="164">
        <v>0</v>
      </c>
      <c r="J19" s="164">
        <f>'Production Summary'!$N$6</f>
        <v>200</v>
      </c>
      <c r="K19" s="328">
        <f>'Production Summary'!$M$6</f>
        <v>7.5</v>
      </c>
      <c r="L19" s="164">
        <v>0</v>
      </c>
      <c r="M19" s="365">
        <f>'Production Summary'!$N$7</f>
        <v>612.72</v>
      </c>
      <c r="N19" s="367">
        <f>'Production Summary'!$M$7</f>
        <v>25.53</v>
      </c>
      <c r="O19" s="164">
        <v>0</v>
      </c>
      <c r="P19" s="164">
        <f>'Production Summary'!$N$8</f>
        <v>780</v>
      </c>
      <c r="Q19" s="164">
        <f>'Production Summary'!$M$8</f>
        <v>65</v>
      </c>
      <c r="R19" s="164">
        <v>0</v>
      </c>
      <c r="S19" s="164">
        <f>'Production Summary'!$N$9</f>
        <v>720</v>
      </c>
      <c r="T19" s="164">
        <f>'Production Summary'!$M$9</f>
        <v>60</v>
      </c>
      <c r="U19" s="164">
        <v>0</v>
      </c>
      <c r="V19" s="164">
        <f>'Production Summary'!$N$10</f>
        <v>876</v>
      </c>
      <c r="W19" s="164">
        <f>'Production Summary'!$M$10</f>
        <v>73</v>
      </c>
      <c r="X19" s="164">
        <v>0</v>
      </c>
      <c r="Y19" s="164">
        <f>'Production Summary'!$N$14</f>
        <v>177</v>
      </c>
      <c r="Z19" s="328">
        <f>'Production Summary'!$M$14</f>
        <v>14.75</v>
      </c>
      <c r="AA19" s="164">
        <v>0</v>
      </c>
      <c r="AB19" s="167">
        <f t="shared" si="34"/>
        <v>126</v>
      </c>
      <c r="AC19" s="164">
        <f>'Production Summary'!$M$16</f>
        <v>21</v>
      </c>
      <c r="AD19" s="164">
        <v>0</v>
      </c>
      <c r="AE19" s="164">
        <f>'Production Summary'!$N$16</f>
        <v>252</v>
      </c>
      <c r="AF19" s="164">
        <f>'Production Summary'!$M$16</f>
        <v>21</v>
      </c>
      <c r="AG19" s="164">
        <v>0</v>
      </c>
      <c r="AH19" s="164">
        <f>'Production Summary'!$N$18</f>
        <v>1035</v>
      </c>
      <c r="AI19" s="164">
        <f>'Production Summary'!$M$18</f>
        <v>17.25</v>
      </c>
      <c r="AJ19" s="164">
        <v>0</v>
      </c>
      <c r="AK19" s="164">
        <f>'Production Summary'!$N$19</f>
        <v>870</v>
      </c>
      <c r="AL19" s="164">
        <f>'Production Summary'!$M$19</f>
        <v>29</v>
      </c>
      <c r="AM19" s="164">
        <v>0</v>
      </c>
      <c r="AN19" s="164">
        <f>'Production Summary'!$N$20</f>
        <v>864</v>
      </c>
      <c r="AO19" s="164">
        <f>'Production Summary'!$M$20</f>
        <v>72</v>
      </c>
      <c r="AP19" s="164">
        <v>0</v>
      </c>
      <c r="AQ19" s="164">
        <f>'Production Summary'!$N$21</f>
        <v>670</v>
      </c>
      <c r="AR19" s="164">
        <f>'Production Summary'!$M$21</f>
        <v>335</v>
      </c>
      <c r="AS19" s="164">
        <v>0</v>
      </c>
      <c r="AT19" s="386">
        <f>'Production Summary'!$N$22</f>
        <v>375</v>
      </c>
      <c r="AU19" s="164">
        <f>'Production Summary'!$N$23</f>
        <v>1050</v>
      </c>
      <c r="AV19" s="164">
        <f>'Production Summary'!$N$25</f>
        <v>300</v>
      </c>
      <c r="AW19" s="164">
        <f>'Production Summary'!$M$25</f>
        <v>25</v>
      </c>
      <c r="AX19" s="164">
        <v>0</v>
      </c>
      <c r="AY19" s="164">
        <f>'Production Summary'!$N$26</f>
        <v>300</v>
      </c>
      <c r="AZ19" s="164">
        <f>'Production Summary'!$M$26</f>
        <v>25</v>
      </c>
      <c r="BA19" s="164">
        <v>0</v>
      </c>
      <c r="BB19" s="164">
        <f>'Production Summary'!$N$28</f>
        <v>777</v>
      </c>
      <c r="BC19" s="164">
        <f>'Production Summary'!$M$28</f>
        <v>12.95</v>
      </c>
      <c r="BD19" s="164">
        <v>0</v>
      </c>
      <c r="BE19" s="164">
        <f>'Production Summary'!$N$29</f>
        <v>612</v>
      </c>
      <c r="BF19" s="164">
        <f>'Production Summary'!$M$29</f>
        <v>51</v>
      </c>
      <c r="BG19" s="164">
        <v>0</v>
      </c>
      <c r="BH19" s="164">
        <f>'Production Summary'!$N$30</f>
        <v>500</v>
      </c>
      <c r="BI19" s="164">
        <f>'Production Summary'!$M$30</f>
        <v>250</v>
      </c>
      <c r="BJ19" s="164">
        <v>0</v>
      </c>
      <c r="BK19" s="386"/>
      <c r="BL19" s="164">
        <f>'Production Summary'!$N$32</f>
        <v>875</v>
      </c>
      <c r="BM19" s="164">
        <f>'Production Summary'!$N$34</f>
        <v>360.59999999999997</v>
      </c>
      <c r="BN19" s="164">
        <f>'Production Summary'!$M$34</f>
        <v>6.01</v>
      </c>
      <c r="BO19" s="164">
        <v>0</v>
      </c>
      <c r="BP19" s="164">
        <f>'Production Summary'!$N$36</f>
        <v>717</v>
      </c>
      <c r="BQ19" s="164">
        <f>'Production Summary'!$M$36</f>
        <v>11.95</v>
      </c>
      <c r="BR19" s="164">
        <v>0</v>
      </c>
      <c r="BS19" s="164">
        <f>'Production Summary'!$N$37</f>
        <v>210</v>
      </c>
      <c r="BT19" s="164">
        <f>'Production Summary'!$M$37</f>
        <v>21</v>
      </c>
      <c r="BU19" s="164">
        <v>0</v>
      </c>
      <c r="BV19" s="164">
        <f>'Production Summary'!$N$38</f>
        <v>280</v>
      </c>
      <c r="BW19" s="164">
        <f>'Production Summary'!$M$38</f>
        <v>28</v>
      </c>
      <c r="BX19" s="164">
        <v>0</v>
      </c>
      <c r="BY19" s="165">
        <f>'Production Summary'!$N$39</f>
        <v>300.38406247988502</v>
      </c>
      <c r="BZ19" s="164">
        <f>'Production Summary'!$M$39</f>
        <v>30.038406247988501</v>
      </c>
      <c r="CA19" s="164">
        <v>0</v>
      </c>
      <c r="CB19" s="164">
        <f>'Production Summary'!$N$40</f>
        <v>131.30000000000001</v>
      </c>
      <c r="CC19" s="164">
        <f>'Production Summary'!$M$40</f>
        <v>13.13</v>
      </c>
      <c r="CD19" s="164">
        <v>0</v>
      </c>
      <c r="CE19" s="164">
        <f>'Production Summary'!$N$42</f>
        <v>1136.3519999999996</v>
      </c>
      <c r="CF19" s="164">
        <f>'Production Summary'!$M$42</f>
        <v>81.167999999999978</v>
      </c>
      <c r="CG19" s="164">
        <v>0</v>
      </c>
      <c r="CH19" s="164">
        <v>0</v>
      </c>
      <c r="CI19" s="164">
        <f>'Production Summary'!$N$43</f>
        <v>184</v>
      </c>
      <c r="CJ19" s="164">
        <v>0</v>
      </c>
      <c r="CK19" s="164">
        <f>'Production Summary'!$N$44</f>
        <v>355</v>
      </c>
      <c r="CL19" s="164">
        <v>0</v>
      </c>
      <c r="CM19" s="375">
        <f>'Production Summary'!$N$45</f>
        <v>1650</v>
      </c>
      <c r="CN19" s="164">
        <f>'Production Summary'!$N$46</f>
        <v>270</v>
      </c>
      <c r="CO19" s="164">
        <f>'Production Summary'!$N$47</f>
        <v>1350</v>
      </c>
      <c r="CP19" s="166"/>
      <c r="CQ19" s="164">
        <f>'Production Summary'!$N$49</f>
        <v>8004.1580041580037</v>
      </c>
      <c r="CR19" s="164">
        <f>'Production Summary'!$M$49</f>
        <v>66.701316701316699</v>
      </c>
      <c r="CS19" s="164">
        <f>'Production Summary'!$N$50</f>
        <v>13331.600831600828</v>
      </c>
      <c r="CT19" s="164">
        <f>'Production Summary'!$M$50</f>
        <v>148.1288981288981</v>
      </c>
      <c r="CU19" s="164">
        <f>'Production Summary'!$N$51</f>
        <v>12785.862785862784</v>
      </c>
      <c r="CV19" s="164">
        <f>'Production Summary'!$M$51</f>
        <v>355.16285516285512</v>
      </c>
      <c r="CW19" s="164">
        <f>'Production Summary'!$N$52</f>
        <v>12629.937629937627</v>
      </c>
      <c r="CX19" s="164">
        <f>'Production Summary'!$M$52</f>
        <v>701.66320166320156</v>
      </c>
      <c r="CY19" s="164">
        <f>'Production Summary'!$N$53</f>
        <v>12396.049896049895</v>
      </c>
      <c r="CZ19" s="164">
        <f>'Production Summary'!$M$53</f>
        <v>688.66943866943859</v>
      </c>
      <c r="DA19" s="164">
        <f>'Production Summary'!$N$54</f>
        <v>13799.376299376298</v>
      </c>
      <c r="DB19" s="164">
        <f>'Production Summary'!$M$54</f>
        <v>766.63201663201653</v>
      </c>
      <c r="DC19" s="531">
        <f>'Production Summary'!$N$60</f>
        <v>12863.825363825363</v>
      </c>
      <c r="DD19" s="531">
        <f>'Production Summary'!$M$60</f>
        <v>714.65696465696465</v>
      </c>
      <c r="DE19" s="167">
        <f>'Production Summary'!$N$59</f>
        <v>11148.648648648648</v>
      </c>
      <c r="DF19" s="531">
        <f>'Production Summary'!$M$59</f>
        <v>619.36936936936934</v>
      </c>
      <c r="DG19" s="164">
        <f>'Production Summary'!$N$55</f>
        <v>13842.68884268884</v>
      </c>
      <c r="DH19" s="164">
        <f>'Production Summary'!$M$55</f>
        <v>3460.67221067221</v>
      </c>
      <c r="DI19" s="164">
        <f>'Production Summary'!$N$56</f>
        <v>13097.713097713096</v>
      </c>
      <c r="DJ19" s="164">
        <f>'Production Summary'!$M$56</f>
        <v>163.72141372141371</v>
      </c>
      <c r="DK19" s="164">
        <f>'Production Summary'!$N$57</f>
        <v>14189.189189189186</v>
      </c>
      <c r="DL19" s="164">
        <f>'Production Summary'!$M$57</f>
        <v>394.14414414414409</v>
      </c>
      <c r="DM19" s="164">
        <f>'Production Summary'!$N$58</f>
        <v>14017.671517671517</v>
      </c>
      <c r="DN19" s="164">
        <f>'Production Summary'!$M$58</f>
        <v>778.75952875952873</v>
      </c>
      <c r="DO19" s="164">
        <f>'Production Summary'!$N$61</f>
        <v>4500</v>
      </c>
      <c r="DP19" s="328">
        <f>'Production Summary'!$M$61</f>
        <v>750</v>
      </c>
      <c r="DQ19" s="164">
        <v>0</v>
      </c>
      <c r="DR19" s="164">
        <f>'Production Summary'!$N$62</f>
        <v>8900</v>
      </c>
      <c r="DS19" s="164">
        <f>'Production Summary'!$N$70</f>
        <v>300</v>
      </c>
      <c r="DT19" s="328">
        <f>'Production Summary'!$M$70</f>
        <v>25</v>
      </c>
      <c r="DU19" s="164">
        <v>0</v>
      </c>
      <c r="DV19" s="164">
        <f>'Production Summary'!$N$71</f>
        <v>150</v>
      </c>
      <c r="DW19" s="164">
        <v>0</v>
      </c>
      <c r="DX19" s="164">
        <f>'Production Summary'!$N$64</f>
        <v>192</v>
      </c>
      <c r="DY19" s="164">
        <v>0</v>
      </c>
      <c r="DZ19" s="164">
        <f>'Production Summary'!$N$65</f>
        <v>384</v>
      </c>
      <c r="EA19" s="164">
        <v>0</v>
      </c>
      <c r="EB19" s="164">
        <f>'Production Summary'!$N$66</f>
        <v>192</v>
      </c>
      <c r="EC19" s="164">
        <v>0</v>
      </c>
      <c r="ED19" s="164">
        <f>'Production Summary'!$N$67</f>
        <v>96</v>
      </c>
      <c r="EE19" s="164">
        <v>0</v>
      </c>
      <c r="EF19" s="164">
        <f>'Production Summary'!$N$68</f>
        <v>96</v>
      </c>
      <c r="EG19" s="164">
        <v>0</v>
      </c>
      <c r="EH19" s="164">
        <f>'Production Summary'!$N$69</f>
        <v>340</v>
      </c>
      <c r="EI19" s="101"/>
      <c r="EJ19" s="3"/>
      <c r="EK19" s="3"/>
      <c r="ER19" s="64" t="s">
        <v>35</v>
      </c>
      <c r="ES19" s="61" t="str">
        <f t="shared" si="47"/>
        <v/>
      </c>
      <c r="ET19" s="24">
        <f t="shared" si="32"/>
        <v>0</v>
      </c>
    </row>
    <row r="20" spans="1:150" ht="15" customHeight="1">
      <c r="A20" t="b">
        <f>C20=Raigarh!C20</f>
        <v>1</v>
      </c>
      <c r="B20" s="69">
        <f t="shared" si="33"/>
        <v>15</v>
      </c>
      <c r="C20" s="61" t="str">
        <f>IF(Raigarh!C20="","",Raigarh!C20)</f>
        <v/>
      </c>
      <c r="D20" s="164">
        <f>'Production Summary'!$N$4</f>
        <v>666</v>
      </c>
      <c r="E20" s="164">
        <f>'Production Summary'!$M$4</f>
        <v>27.75</v>
      </c>
      <c r="F20" s="164">
        <v>0</v>
      </c>
      <c r="G20" s="164">
        <f>'Production Summary'!$N$5</f>
        <v>666</v>
      </c>
      <c r="H20" s="164">
        <f>'Production Summary'!$M$5</f>
        <v>27.75</v>
      </c>
      <c r="I20" s="164">
        <v>0</v>
      </c>
      <c r="J20" s="164">
        <f>'Production Summary'!$N$6</f>
        <v>200</v>
      </c>
      <c r="K20" s="328">
        <f>'Production Summary'!$M$6</f>
        <v>7.5</v>
      </c>
      <c r="L20" s="164">
        <v>0</v>
      </c>
      <c r="M20" s="365">
        <f>'Production Summary'!$N$7</f>
        <v>612.72</v>
      </c>
      <c r="N20" s="367">
        <f>'Production Summary'!$M$7</f>
        <v>25.53</v>
      </c>
      <c r="O20" s="164">
        <v>0</v>
      </c>
      <c r="P20" s="164">
        <f>'Production Summary'!$N$8</f>
        <v>780</v>
      </c>
      <c r="Q20" s="164">
        <f>'Production Summary'!$M$8</f>
        <v>65</v>
      </c>
      <c r="R20" s="164">
        <v>0</v>
      </c>
      <c r="S20" s="164">
        <f>'Production Summary'!$N$9</f>
        <v>720</v>
      </c>
      <c r="T20" s="164">
        <f>'Production Summary'!$M$9</f>
        <v>60</v>
      </c>
      <c r="U20" s="164">
        <v>0</v>
      </c>
      <c r="V20" s="164">
        <f>'Production Summary'!$N$10</f>
        <v>876</v>
      </c>
      <c r="W20" s="164">
        <f>'Production Summary'!$M$10</f>
        <v>73</v>
      </c>
      <c r="X20" s="164">
        <v>0</v>
      </c>
      <c r="Y20" s="164">
        <f>'Production Summary'!$N$14</f>
        <v>177</v>
      </c>
      <c r="Z20" s="328">
        <f>'Production Summary'!$M$14</f>
        <v>14.75</v>
      </c>
      <c r="AA20" s="164">
        <v>0</v>
      </c>
      <c r="AB20" s="167">
        <f t="shared" si="34"/>
        <v>126</v>
      </c>
      <c r="AC20" s="164">
        <f>'Production Summary'!$M$16</f>
        <v>21</v>
      </c>
      <c r="AD20" s="164">
        <v>0</v>
      </c>
      <c r="AE20" s="164">
        <f>'Production Summary'!$N$16</f>
        <v>252</v>
      </c>
      <c r="AF20" s="164">
        <f>'Production Summary'!$M$16</f>
        <v>21</v>
      </c>
      <c r="AG20" s="164">
        <v>0</v>
      </c>
      <c r="AH20" s="164">
        <f>'Production Summary'!$N$18</f>
        <v>1035</v>
      </c>
      <c r="AI20" s="164">
        <f>'Production Summary'!$M$18</f>
        <v>17.25</v>
      </c>
      <c r="AJ20" s="164">
        <v>0</v>
      </c>
      <c r="AK20" s="164">
        <f>'Production Summary'!$N$19</f>
        <v>870</v>
      </c>
      <c r="AL20" s="164">
        <f>'Production Summary'!$M$19</f>
        <v>29</v>
      </c>
      <c r="AM20" s="164">
        <v>0</v>
      </c>
      <c r="AN20" s="164">
        <f>'Production Summary'!$N$20</f>
        <v>864</v>
      </c>
      <c r="AO20" s="164">
        <f>'Production Summary'!$M$20</f>
        <v>72</v>
      </c>
      <c r="AP20" s="164">
        <v>0</v>
      </c>
      <c r="AQ20" s="164">
        <f>'Production Summary'!$N$21</f>
        <v>670</v>
      </c>
      <c r="AR20" s="164">
        <f>'Production Summary'!$M$21</f>
        <v>335</v>
      </c>
      <c r="AS20" s="164">
        <v>0</v>
      </c>
      <c r="AT20" s="386">
        <f>'Production Summary'!$N$22</f>
        <v>375</v>
      </c>
      <c r="AU20" s="164">
        <f>'Production Summary'!$N$23</f>
        <v>1050</v>
      </c>
      <c r="AV20" s="164">
        <f>'Production Summary'!$N$25</f>
        <v>300</v>
      </c>
      <c r="AW20" s="164">
        <f>'Production Summary'!$M$25</f>
        <v>25</v>
      </c>
      <c r="AX20" s="164">
        <v>0</v>
      </c>
      <c r="AY20" s="164">
        <f>'Production Summary'!$N$26</f>
        <v>300</v>
      </c>
      <c r="AZ20" s="164">
        <f>'Production Summary'!$M$26</f>
        <v>25</v>
      </c>
      <c r="BA20" s="164">
        <v>0</v>
      </c>
      <c r="BB20" s="164">
        <f>'Production Summary'!$N$28</f>
        <v>777</v>
      </c>
      <c r="BC20" s="164">
        <f>'Production Summary'!$M$28</f>
        <v>12.95</v>
      </c>
      <c r="BD20" s="164">
        <v>0</v>
      </c>
      <c r="BE20" s="164">
        <f>'Production Summary'!$N$29</f>
        <v>612</v>
      </c>
      <c r="BF20" s="164">
        <f>'Production Summary'!$M$29</f>
        <v>51</v>
      </c>
      <c r="BG20" s="164">
        <v>0</v>
      </c>
      <c r="BH20" s="164">
        <f>'Production Summary'!$N$30</f>
        <v>500</v>
      </c>
      <c r="BI20" s="164">
        <f>'Production Summary'!$M$30</f>
        <v>250</v>
      </c>
      <c r="BJ20" s="164">
        <v>0</v>
      </c>
      <c r="BK20" s="386"/>
      <c r="BL20" s="164">
        <f>'Production Summary'!$N$32</f>
        <v>875</v>
      </c>
      <c r="BM20" s="164">
        <f>'Production Summary'!$N$34</f>
        <v>360.59999999999997</v>
      </c>
      <c r="BN20" s="164">
        <f>'Production Summary'!$M$34</f>
        <v>6.01</v>
      </c>
      <c r="BO20" s="164">
        <v>0</v>
      </c>
      <c r="BP20" s="164">
        <f>'Production Summary'!$N$36</f>
        <v>717</v>
      </c>
      <c r="BQ20" s="164">
        <f>'Production Summary'!$M$36</f>
        <v>11.95</v>
      </c>
      <c r="BR20" s="164">
        <v>0</v>
      </c>
      <c r="BS20" s="164">
        <f>'Production Summary'!$N$37</f>
        <v>210</v>
      </c>
      <c r="BT20" s="164">
        <f>'Production Summary'!$M$37</f>
        <v>21</v>
      </c>
      <c r="BU20" s="164">
        <v>0</v>
      </c>
      <c r="BV20" s="164">
        <f>'Production Summary'!$N$38</f>
        <v>280</v>
      </c>
      <c r="BW20" s="164">
        <f>'Production Summary'!$M$38</f>
        <v>28</v>
      </c>
      <c r="BX20" s="164">
        <v>0</v>
      </c>
      <c r="BY20" s="165">
        <f>'Production Summary'!$N$39</f>
        <v>300.38406247988502</v>
      </c>
      <c r="BZ20" s="164">
        <f>'Production Summary'!$M$39</f>
        <v>30.038406247988501</v>
      </c>
      <c r="CA20" s="164">
        <v>0</v>
      </c>
      <c r="CB20" s="164">
        <f>'Production Summary'!$N$40</f>
        <v>131.30000000000001</v>
      </c>
      <c r="CC20" s="164">
        <f>'Production Summary'!$M$40</f>
        <v>13.13</v>
      </c>
      <c r="CD20" s="164">
        <v>0</v>
      </c>
      <c r="CE20" s="164">
        <f>'Production Summary'!$N$42</f>
        <v>1136.3519999999996</v>
      </c>
      <c r="CF20" s="164">
        <f>'Production Summary'!$M$42</f>
        <v>81.167999999999978</v>
      </c>
      <c r="CG20" s="164">
        <v>0</v>
      </c>
      <c r="CH20" s="164">
        <v>0</v>
      </c>
      <c r="CI20" s="164">
        <f>'Production Summary'!$N$43</f>
        <v>184</v>
      </c>
      <c r="CJ20" s="164">
        <v>0</v>
      </c>
      <c r="CK20" s="164">
        <f>'Production Summary'!$N$44</f>
        <v>355</v>
      </c>
      <c r="CL20" s="164">
        <v>0</v>
      </c>
      <c r="CM20" s="375">
        <f>'Production Summary'!$N$45</f>
        <v>1650</v>
      </c>
      <c r="CN20" s="164">
        <f>'Production Summary'!$N$46</f>
        <v>270</v>
      </c>
      <c r="CO20" s="164">
        <f>'Production Summary'!$N$47</f>
        <v>1350</v>
      </c>
      <c r="CP20" s="166"/>
      <c r="CQ20" s="164">
        <f>'Production Summary'!$N$49</f>
        <v>8004.1580041580037</v>
      </c>
      <c r="CR20" s="164">
        <f>'Production Summary'!$M$49</f>
        <v>66.701316701316699</v>
      </c>
      <c r="CS20" s="164">
        <f>'Production Summary'!$N$50</f>
        <v>13331.600831600828</v>
      </c>
      <c r="CT20" s="164">
        <f>'Production Summary'!$M$50</f>
        <v>148.1288981288981</v>
      </c>
      <c r="CU20" s="164">
        <f>'Production Summary'!$N$51</f>
        <v>12785.862785862784</v>
      </c>
      <c r="CV20" s="164">
        <f>'Production Summary'!$M$51</f>
        <v>355.16285516285512</v>
      </c>
      <c r="CW20" s="164">
        <f>'Production Summary'!$N$52</f>
        <v>12629.937629937627</v>
      </c>
      <c r="CX20" s="164">
        <f>'Production Summary'!$M$52</f>
        <v>701.66320166320156</v>
      </c>
      <c r="CY20" s="164">
        <f>'Production Summary'!$N$53</f>
        <v>12396.049896049895</v>
      </c>
      <c r="CZ20" s="164">
        <f>'Production Summary'!$M$53</f>
        <v>688.66943866943859</v>
      </c>
      <c r="DA20" s="164">
        <f>'Production Summary'!$N$54</f>
        <v>13799.376299376298</v>
      </c>
      <c r="DB20" s="164">
        <f>'Production Summary'!$M$54</f>
        <v>766.63201663201653</v>
      </c>
      <c r="DC20" s="531">
        <f>'Production Summary'!$N$60</f>
        <v>12863.825363825363</v>
      </c>
      <c r="DD20" s="531">
        <f>'Production Summary'!$M$60</f>
        <v>714.65696465696465</v>
      </c>
      <c r="DE20" s="167">
        <f>'Production Summary'!$N$59</f>
        <v>11148.648648648648</v>
      </c>
      <c r="DF20" s="531">
        <f>'Production Summary'!$M$59</f>
        <v>619.36936936936934</v>
      </c>
      <c r="DG20" s="164">
        <f>'Production Summary'!$N$55</f>
        <v>13842.68884268884</v>
      </c>
      <c r="DH20" s="164">
        <f>'Production Summary'!$M$55</f>
        <v>3460.67221067221</v>
      </c>
      <c r="DI20" s="164">
        <f>'Production Summary'!$N$56</f>
        <v>13097.713097713096</v>
      </c>
      <c r="DJ20" s="164">
        <f>'Production Summary'!$M$56</f>
        <v>163.72141372141371</v>
      </c>
      <c r="DK20" s="164">
        <f>'Production Summary'!$N$57</f>
        <v>14189.189189189186</v>
      </c>
      <c r="DL20" s="164">
        <f>'Production Summary'!$M$57</f>
        <v>394.14414414414409</v>
      </c>
      <c r="DM20" s="164">
        <f>'Production Summary'!$N$58</f>
        <v>14017.671517671517</v>
      </c>
      <c r="DN20" s="164">
        <f>'Production Summary'!$M$58</f>
        <v>778.75952875952873</v>
      </c>
      <c r="DO20" s="164">
        <f>'Production Summary'!$N$61</f>
        <v>4500</v>
      </c>
      <c r="DP20" s="328">
        <f>'Production Summary'!$M$61</f>
        <v>750</v>
      </c>
      <c r="DQ20" s="164">
        <v>0</v>
      </c>
      <c r="DR20" s="164">
        <f>'Production Summary'!$N$62</f>
        <v>8900</v>
      </c>
      <c r="DS20" s="164">
        <f>'Production Summary'!$N$70</f>
        <v>300</v>
      </c>
      <c r="DT20" s="328">
        <f>'Production Summary'!$M$70</f>
        <v>25</v>
      </c>
      <c r="DU20" s="164">
        <v>0</v>
      </c>
      <c r="DV20" s="164">
        <f>'Production Summary'!$N$71</f>
        <v>150</v>
      </c>
      <c r="DW20" s="164">
        <v>0</v>
      </c>
      <c r="DX20" s="164">
        <f>'Production Summary'!$N$64</f>
        <v>192</v>
      </c>
      <c r="DY20" s="164">
        <v>0</v>
      </c>
      <c r="DZ20" s="164">
        <f>'Production Summary'!$N$65</f>
        <v>384</v>
      </c>
      <c r="EA20" s="164">
        <v>0</v>
      </c>
      <c r="EB20" s="164">
        <f>'Production Summary'!$N$66</f>
        <v>192</v>
      </c>
      <c r="EC20" s="164">
        <v>0</v>
      </c>
      <c r="ED20" s="164">
        <f>'Production Summary'!$N$67</f>
        <v>96</v>
      </c>
      <c r="EE20" s="164">
        <v>0</v>
      </c>
      <c r="EF20" s="164">
        <f>'Production Summary'!$N$68</f>
        <v>96</v>
      </c>
      <c r="EG20" s="164">
        <v>0</v>
      </c>
      <c r="EH20" s="164">
        <f>'Production Summary'!$N$69</f>
        <v>340</v>
      </c>
      <c r="EI20" s="101"/>
      <c r="EJ20" s="3"/>
      <c r="EK20" s="3"/>
      <c r="ER20" s="64" t="s">
        <v>36</v>
      </c>
      <c r="ES20" s="61" t="str">
        <f t="shared" si="47"/>
        <v/>
      </c>
      <c r="ET20" s="24">
        <f t="shared" si="32"/>
        <v>0</v>
      </c>
    </row>
    <row r="21" spans="1:150" ht="15" customHeight="1">
      <c r="A21" t="b">
        <f>C21=Raigarh!C21</f>
        <v>1</v>
      </c>
      <c r="B21" s="69">
        <f t="shared" si="33"/>
        <v>16</v>
      </c>
      <c r="C21" s="61" t="str">
        <f>IF(Raigarh!C21="","",Raigarh!C21)</f>
        <v/>
      </c>
      <c r="D21" s="164">
        <f>'Production Summary'!$N$4</f>
        <v>666</v>
      </c>
      <c r="E21" s="164">
        <f>'Production Summary'!$M$4</f>
        <v>27.75</v>
      </c>
      <c r="F21" s="164">
        <v>0</v>
      </c>
      <c r="G21" s="164">
        <f>'Production Summary'!$N$5</f>
        <v>666</v>
      </c>
      <c r="H21" s="164">
        <f>'Production Summary'!$M$5</f>
        <v>27.75</v>
      </c>
      <c r="I21" s="164">
        <v>0</v>
      </c>
      <c r="J21" s="164">
        <f>'Production Summary'!$N$6</f>
        <v>200</v>
      </c>
      <c r="K21" s="328">
        <f>'Production Summary'!$M$6</f>
        <v>7.5</v>
      </c>
      <c r="L21" s="164">
        <v>0</v>
      </c>
      <c r="M21" s="365">
        <f>'Production Summary'!$N$7</f>
        <v>612.72</v>
      </c>
      <c r="N21" s="367">
        <f>'Production Summary'!$M$7</f>
        <v>25.53</v>
      </c>
      <c r="O21" s="164">
        <v>0</v>
      </c>
      <c r="P21" s="164">
        <f>'Production Summary'!$N$8</f>
        <v>780</v>
      </c>
      <c r="Q21" s="164">
        <f>'Production Summary'!$M$8</f>
        <v>65</v>
      </c>
      <c r="R21" s="164">
        <v>0</v>
      </c>
      <c r="S21" s="164">
        <f>'Production Summary'!$N$9</f>
        <v>720</v>
      </c>
      <c r="T21" s="164">
        <f>'Production Summary'!$M$9</f>
        <v>60</v>
      </c>
      <c r="U21" s="164">
        <v>0</v>
      </c>
      <c r="V21" s="164">
        <f>'Production Summary'!$N$10</f>
        <v>876</v>
      </c>
      <c r="W21" s="164">
        <f>'Production Summary'!$M$10</f>
        <v>73</v>
      </c>
      <c r="X21" s="164">
        <v>0</v>
      </c>
      <c r="Y21" s="164">
        <f>'Production Summary'!$N$14</f>
        <v>177</v>
      </c>
      <c r="Z21" s="328">
        <f>'Production Summary'!$M$14</f>
        <v>14.75</v>
      </c>
      <c r="AA21" s="164">
        <v>0</v>
      </c>
      <c r="AB21" s="167">
        <f t="shared" si="34"/>
        <v>126</v>
      </c>
      <c r="AC21" s="164">
        <f>'Production Summary'!$M$16</f>
        <v>21</v>
      </c>
      <c r="AD21" s="164">
        <v>0</v>
      </c>
      <c r="AE21" s="164">
        <f>'Production Summary'!$N$16</f>
        <v>252</v>
      </c>
      <c r="AF21" s="164">
        <f>'Production Summary'!$M$16</f>
        <v>21</v>
      </c>
      <c r="AG21" s="164">
        <v>0</v>
      </c>
      <c r="AH21" s="164">
        <f>'Production Summary'!$N$18</f>
        <v>1035</v>
      </c>
      <c r="AI21" s="164">
        <f>'Production Summary'!$M$18</f>
        <v>17.25</v>
      </c>
      <c r="AJ21" s="164">
        <v>0</v>
      </c>
      <c r="AK21" s="164">
        <f>'Production Summary'!$N$19</f>
        <v>870</v>
      </c>
      <c r="AL21" s="164">
        <f>'Production Summary'!$M$19</f>
        <v>29</v>
      </c>
      <c r="AM21" s="164">
        <v>0</v>
      </c>
      <c r="AN21" s="164">
        <f>'Production Summary'!$N$20</f>
        <v>864</v>
      </c>
      <c r="AO21" s="164">
        <f>'Production Summary'!$M$20</f>
        <v>72</v>
      </c>
      <c r="AP21" s="164">
        <v>0</v>
      </c>
      <c r="AQ21" s="164">
        <f>'Production Summary'!$N$21</f>
        <v>670</v>
      </c>
      <c r="AR21" s="164">
        <f>'Production Summary'!$M$21</f>
        <v>335</v>
      </c>
      <c r="AS21" s="164">
        <v>0</v>
      </c>
      <c r="AT21" s="386">
        <f>'Production Summary'!$N$22</f>
        <v>375</v>
      </c>
      <c r="AU21" s="164">
        <f>'Production Summary'!$N$23</f>
        <v>1050</v>
      </c>
      <c r="AV21" s="164">
        <f>'Production Summary'!$N$25</f>
        <v>300</v>
      </c>
      <c r="AW21" s="164">
        <f>'Production Summary'!$M$25</f>
        <v>25</v>
      </c>
      <c r="AX21" s="164">
        <v>0</v>
      </c>
      <c r="AY21" s="164">
        <f>'Production Summary'!$N$26</f>
        <v>300</v>
      </c>
      <c r="AZ21" s="164">
        <f>'Production Summary'!$M$26</f>
        <v>25</v>
      </c>
      <c r="BA21" s="164">
        <v>0</v>
      </c>
      <c r="BB21" s="164">
        <f>'Production Summary'!$N$28</f>
        <v>777</v>
      </c>
      <c r="BC21" s="164">
        <f>'Production Summary'!$M$28</f>
        <v>12.95</v>
      </c>
      <c r="BD21" s="164">
        <v>0</v>
      </c>
      <c r="BE21" s="164">
        <f>'Production Summary'!$N$29</f>
        <v>612</v>
      </c>
      <c r="BF21" s="164">
        <f>'Production Summary'!$M$29</f>
        <v>51</v>
      </c>
      <c r="BG21" s="164">
        <v>0</v>
      </c>
      <c r="BH21" s="164">
        <f>'Production Summary'!$N$30</f>
        <v>500</v>
      </c>
      <c r="BI21" s="164">
        <f>'Production Summary'!$M$30</f>
        <v>250</v>
      </c>
      <c r="BJ21" s="164">
        <v>0</v>
      </c>
      <c r="BK21" s="386"/>
      <c r="BL21" s="164">
        <f>'Production Summary'!$N$32</f>
        <v>875</v>
      </c>
      <c r="BM21" s="164">
        <f>'Production Summary'!$N$34</f>
        <v>360.59999999999997</v>
      </c>
      <c r="BN21" s="164">
        <f>'Production Summary'!$M$34</f>
        <v>6.01</v>
      </c>
      <c r="BO21" s="164">
        <v>0</v>
      </c>
      <c r="BP21" s="164">
        <f>'Production Summary'!$N$36</f>
        <v>717</v>
      </c>
      <c r="BQ21" s="164">
        <f>'Production Summary'!$M$36</f>
        <v>11.95</v>
      </c>
      <c r="BR21" s="164">
        <v>0</v>
      </c>
      <c r="BS21" s="164">
        <f>'Production Summary'!$N$37</f>
        <v>210</v>
      </c>
      <c r="BT21" s="164">
        <f>'Production Summary'!$M$37</f>
        <v>21</v>
      </c>
      <c r="BU21" s="164">
        <v>0</v>
      </c>
      <c r="BV21" s="164">
        <f>'Production Summary'!$N$38</f>
        <v>280</v>
      </c>
      <c r="BW21" s="164">
        <f>'Production Summary'!$M$38</f>
        <v>28</v>
      </c>
      <c r="BX21" s="164">
        <v>0</v>
      </c>
      <c r="BY21" s="165">
        <f>'Production Summary'!$N$39</f>
        <v>300.38406247988502</v>
      </c>
      <c r="BZ21" s="164">
        <f>'Production Summary'!$M$39</f>
        <v>30.038406247988501</v>
      </c>
      <c r="CA21" s="164">
        <v>0</v>
      </c>
      <c r="CB21" s="164">
        <f>'Production Summary'!$N$40</f>
        <v>131.30000000000001</v>
      </c>
      <c r="CC21" s="164">
        <f>'Production Summary'!$M$40</f>
        <v>13.13</v>
      </c>
      <c r="CD21" s="164">
        <v>0</v>
      </c>
      <c r="CE21" s="164">
        <f>'Production Summary'!$N$42</f>
        <v>1136.3519999999996</v>
      </c>
      <c r="CF21" s="164">
        <f>'Production Summary'!$M$42</f>
        <v>81.167999999999978</v>
      </c>
      <c r="CG21" s="164">
        <v>0</v>
      </c>
      <c r="CH21" s="164">
        <v>0</v>
      </c>
      <c r="CI21" s="164">
        <f>'Production Summary'!$N$43</f>
        <v>184</v>
      </c>
      <c r="CJ21" s="164">
        <v>0</v>
      </c>
      <c r="CK21" s="164">
        <f>'Production Summary'!$N$44</f>
        <v>355</v>
      </c>
      <c r="CL21" s="164">
        <v>0</v>
      </c>
      <c r="CM21" s="375">
        <f>'Production Summary'!$N$45</f>
        <v>1650</v>
      </c>
      <c r="CN21" s="164">
        <f>'Production Summary'!$N$46</f>
        <v>270</v>
      </c>
      <c r="CO21" s="164">
        <f>'Production Summary'!$N$47</f>
        <v>1350</v>
      </c>
      <c r="CP21" s="166"/>
      <c r="CQ21" s="164">
        <f>'Production Summary'!$N$49</f>
        <v>8004.1580041580037</v>
      </c>
      <c r="CR21" s="164">
        <f>'Production Summary'!$M$49</f>
        <v>66.701316701316699</v>
      </c>
      <c r="CS21" s="164">
        <f>'Production Summary'!$N$50</f>
        <v>13331.600831600828</v>
      </c>
      <c r="CT21" s="164">
        <f>'Production Summary'!$M$50</f>
        <v>148.1288981288981</v>
      </c>
      <c r="CU21" s="164">
        <f>'Production Summary'!$N$51</f>
        <v>12785.862785862784</v>
      </c>
      <c r="CV21" s="164">
        <f>'Production Summary'!$M$51</f>
        <v>355.16285516285512</v>
      </c>
      <c r="CW21" s="164">
        <f>'Production Summary'!$N$52</f>
        <v>12629.937629937627</v>
      </c>
      <c r="CX21" s="164">
        <f>'Production Summary'!$M$52</f>
        <v>701.66320166320156</v>
      </c>
      <c r="CY21" s="164">
        <f>'Production Summary'!$N$53</f>
        <v>12396.049896049895</v>
      </c>
      <c r="CZ21" s="164">
        <f>'Production Summary'!$M$53</f>
        <v>688.66943866943859</v>
      </c>
      <c r="DA21" s="164">
        <f>'Production Summary'!$N$54</f>
        <v>13799.376299376298</v>
      </c>
      <c r="DB21" s="164">
        <f>'Production Summary'!$M$54</f>
        <v>766.63201663201653</v>
      </c>
      <c r="DC21" s="531">
        <f>'Production Summary'!$N$60</f>
        <v>12863.825363825363</v>
      </c>
      <c r="DD21" s="531">
        <f>'Production Summary'!$M$60</f>
        <v>714.65696465696465</v>
      </c>
      <c r="DE21" s="167">
        <f>'Production Summary'!$N$59</f>
        <v>11148.648648648648</v>
      </c>
      <c r="DF21" s="531">
        <f>'Production Summary'!$M$59</f>
        <v>619.36936936936934</v>
      </c>
      <c r="DG21" s="164">
        <f>'Production Summary'!$N$55</f>
        <v>13842.68884268884</v>
      </c>
      <c r="DH21" s="164">
        <f>'Production Summary'!$M$55</f>
        <v>3460.67221067221</v>
      </c>
      <c r="DI21" s="164">
        <f>'Production Summary'!$N$56</f>
        <v>13097.713097713096</v>
      </c>
      <c r="DJ21" s="164">
        <f>'Production Summary'!$M$56</f>
        <v>163.72141372141371</v>
      </c>
      <c r="DK21" s="164">
        <f>'Production Summary'!$N$57</f>
        <v>14189.189189189186</v>
      </c>
      <c r="DL21" s="164">
        <f>'Production Summary'!$M$57</f>
        <v>394.14414414414409</v>
      </c>
      <c r="DM21" s="164">
        <f>'Production Summary'!$N$58</f>
        <v>14017.671517671517</v>
      </c>
      <c r="DN21" s="164">
        <f>'Production Summary'!$M$58</f>
        <v>778.75952875952873</v>
      </c>
      <c r="DO21" s="164">
        <f>'Production Summary'!$N$61</f>
        <v>4500</v>
      </c>
      <c r="DP21" s="328">
        <f>'Production Summary'!$M$61</f>
        <v>750</v>
      </c>
      <c r="DQ21" s="164">
        <v>0</v>
      </c>
      <c r="DR21" s="164">
        <f>'Production Summary'!$N$62</f>
        <v>8900</v>
      </c>
      <c r="DS21" s="164">
        <f>'Production Summary'!$N$70</f>
        <v>300</v>
      </c>
      <c r="DT21" s="328">
        <f>'Production Summary'!$M$70</f>
        <v>25</v>
      </c>
      <c r="DU21" s="164">
        <v>0</v>
      </c>
      <c r="DV21" s="164">
        <f>'Production Summary'!$N$71</f>
        <v>150</v>
      </c>
      <c r="DW21" s="164">
        <v>0</v>
      </c>
      <c r="DX21" s="164">
        <f>'Production Summary'!$N$64</f>
        <v>192</v>
      </c>
      <c r="DY21" s="164">
        <v>0</v>
      </c>
      <c r="DZ21" s="164">
        <f>'Production Summary'!$N$65</f>
        <v>384</v>
      </c>
      <c r="EA21" s="164">
        <v>0</v>
      </c>
      <c r="EB21" s="164">
        <f>'Production Summary'!$N$66</f>
        <v>192</v>
      </c>
      <c r="EC21" s="164">
        <v>0</v>
      </c>
      <c r="ED21" s="164">
        <f>'Production Summary'!$N$67</f>
        <v>96</v>
      </c>
      <c r="EE21" s="164">
        <v>0</v>
      </c>
      <c r="EF21" s="164">
        <f>'Production Summary'!$N$68</f>
        <v>96</v>
      </c>
      <c r="EG21" s="164">
        <v>0</v>
      </c>
      <c r="EH21" s="164">
        <f>'Production Summary'!$N$69</f>
        <v>340</v>
      </c>
      <c r="EI21" s="101"/>
      <c r="EJ21" s="3"/>
      <c r="EK21" s="3"/>
      <c r="ER21" s="64" t="s">
        <v>37</v>
      </c>
      <c r="ES21" s="61" t="str">
        <f t="shared" si="47"/>
        <v/>
      </c>
      <c r="ET21" s="24">
        <f t="shared" si="32"/>
        <v>0</v>
      </c>
    </row>
    <row r="22" spans="1:150" ht="15" customHeight="1">
      <c r="A22" t="b">
        <f>C22=Raigarh!C22</f>
        <v>1</v>
      </c>
      <c r="B22" s="69">
        <f t="shared" si="33"/>
        <v>17</v>
      </c>
      <c r="C22" s="61" t="str">
        <f>IF(Raigarh!C22="","",Raigarh!C22)</f>
        <v/>
      </c>
      <c r="D22" s="164">
        <f>'Production Summary'!$N$4</f>
        <v>666</v>
      </c>
      <c r="E22" s="164">
        <f>'Production Summary'!$M$4</f>
        <v>27.75</v>
      </c>
      <c r="F22" s="164">
        <v>0</v>
      </c>
      <c r="G22" s="164">
        <f>'Production Summary'!$N$5</f>
        <v>666</v>
      </c>
      <c r="H22" s="164">
        <f>'Production Summary'!$M$5</f>
        <v>27.75</v>
      </c>
      <c r="I22" s="164">
        <v>0</v>
      </c>
      <c r="J22" s="164">
        <f>'Production Summary'!$N$6</f>
        <v>200</v>
      </c>
      <c r="K22" s="328">
        <f>'Production Summary'!$M$6</f>
        <v>7.5</v>
      </c>
      <c r="L22" s="164">
        <v>0</v>
      </c>
      <c r="M22" s="365">
        <f>'Production Summary'!$N$7</f>
        <v>612.72</v>
      </c>
      <c r="N22" s="367">
        <f>'Production Summary'!$M$7</f>
        <v>25.53</v>
      </c>
      <c r="O22" s="164">
        <v>0</v>
      </c>
      <c r="P22" s="164">
        <f>'Production Summary'!$N$8</f>
        <v>780</v>
      </c>
      <c r="Q22" s="164">
        <f>'Production Summary'!$M$8</f>
        <v>65</v>
      </c>
      <c r="R22" s="164">
        <v>0</v>
      </c>
      <c r="S22" s="164">
        <f>'Production Summary'!$N$9</f>
        <v>720</v>
      </c>
      <c r="T22" s="164">
        <f>'Production Summary'!$M$9</f>
        <v>60</v>
      </c>
      <c r="U22" s="164">
        <v>0</v>
      </c>
      <c r="V22" s="164">
        <f>'Production Summary'!$N$10</f>
        <v>876</v>
      </c>
      <c r="W22" s="164">
        <f>'Production Summary'!$M$10</f>
        <v>73</v>
      </c>
      <c r="X22" s="164">
        <v>0</v>
      </c>
      <c r="Y22" s="164">
        <f>'Production Summary'!$N$14</f>
        <v>177</v>
      </c>
      <c r="Z22" s="328">
        <f>'Production Summary'!$M$14</f>
        <v>14.75</v>
      </c>
      <c r="AA22" s="164">
        <v>0</v>
      </c>
      <c r="AB22" s="167">
        <f t="shared" si="34"/>
        <v>126</v>
      </c>
      <c r="AC22" s="164">
        <f>'Production Summary'!$M$16</f>
        <v>21</v>
      </c>
      <c r="AD22" s="164">
        <v>0</v>
      </c>
      <c r="AE22" s="164">
        <f>'Production Summary'!$N$16</f>
        <v>252</v>
      </c>
      <c r="AF22" s="164">
        <f>'Production Summary'!$M$16</f>
        <v>21</v>
      </c>
      <c r="AG22" s="164">
        <v>0</v>
      </c>
      <c r="AH22" s="164">
        <f>'Production Summary'!$N$18</f>
        <v>1035</v>
      </c>
      <c r="AI22" s="164">
        <f>'Production Summary'!$M$18</f>
        <v>17.25</v>
      </c>
      <c r="AJ22" s="164">
        <v>0</v>
      </c>
      <c r="AK22" s="164">
        <f>'Production Summary'!$N$19</f>
        <v>870</v>
      </c>
      <c r="AL22" s="164">
        <f>'Production Summary'!$M$19</f>
        <v>29</v>
      </c>
      <c r="AM22" s="164">
        <v>0</v>
      </c>
      <c r="AN22" s="164">
        <f>'Production Summary'!$N$20</f>
        <v>864</v>
      </c>
      <c r="AO22" s="164">
        <f>'Production Summary'!$M$20</f>
        <v>72</v>
      </c>
      <c r="AP22" s="164">
        <v>0</v>
      </c>
      <c r="AQ22" s="164">
        <f>'Production Summary'!$N$21</f>
        <v>670</v>
      </c>
      <c r="AR22" s="164">
        <f>'Production Summary'!$M$21</f>
        <v>335</v>
      </c>
      <c r="AS22" s="164">
        <v>0</v>
      </c>
      <c r="AT22" s="386">
        <f>'Production Summary'!$N$22</f>
        <v>375</v>
      </c>
      <c r="AU22" s="164">
        <f>'Production Summary'!$N$23</f>
        <v>1050</v>
      </c>
      <c r="AV22" s="164">
        <f>'Production Summary'!$N$25</f>
        <v>300</v>
      </c>
      <c r="AW22" s="164">
        <f>'Production Summary'!$M$25</f>
        <v>25</v>
      </c>
      <c r="AX22" s="164">
        <v>0</v>
      </c>
      <c r="AY22" s="164">
        <f>'Production Summary'!$N$26</f>
        <v>300</v>
      </c>
      <c r="AZ22" s="164">
        <f>'Production Summary'!$M$26</f>
        <v>25</v>
      </c>
      <c r="BA22" s="164">
        <v>0</v>
      </c>
      <c r="BB22" s="164">
        <f>'Production Summary'!$N$28</f>
        <v>777</v>
      </c>
      <c r="BC22" s="164">
        <f>'Production Summary'!$M$28</f>
        <v>12.95</v>
      </c>
      <c r="BD22" s="164">
        <v>0</v>
      </c>
      <c r="BE22" s="164">
        <f>'Production Summary'!$N$29</f>
        <v>612</v>
      </c>
      <c r="BF22" s="164">
        <f>'Production Summary'!$M$29</f>
        <v>51</v>
      </c>
      <c r="BG22" s="164">
        <v>0</v>
      </c>
      <c r="BH22" s="164">
        <f>'Production Summary'!$N$30</f>
        <v>500</v>
      </c>
      <c r="BI22" s="164">
        <f>'Production Summary'!$M$30</f>
        <v>250</v>
      </c>
      <c r="BJ22" s="164">
        <v>0</v>
      </c>
      <c r="BK22" s="386"/>
      <c r="BL22" s="164">
        <f>'Production Summary'!$N$32</f>
        <v>875</v>
      </c>
      <c r="BM22" s="164">
        <f>'Production Summary'!$N$34</f>
        <v>360.59999999999997</v>
      </c>
      <c r="BN22" s="164">
        <f>'Production Summary'!$M$34</f>
        <v>6.01</v>
      </c>
      <c r="BO22" s="164">
        <v>0</v>
      </c>
      <c r="BP22" s="164">
        <f>'Production Summary'!$N$36</f>
        <v>717</v>
      </c>
      <c r="BQ22" s="164">
        <f>'Production Summary'!$M$36</f>
        <v>11.95</v>
      </c>
      <c r="BR22" s="164">
        <v>0</v>
      </c>
      <c r="BS22" s="164">
        <f>'Production Summary'!$N$37</f>
        <v>210</v>
      </c>
      <c r="BT22" s="164">
        <f>'Production Summary'!$M$37</f>
        <v>21</v>
      </c>
      <c r="BU22" s="164">
        <v>0</v>
      </c>
      <c r="BV22" s="164">
        <f>'Production Summary'!$N$38</f>
        <v>280</v>
      </c>
      <c r="BW22" s="164">
        <f>'Production Summary'!$M$38</f>
        <v>28</v>
      </c>
      <c r="BX22" s="164">
        <v>0</v>
      </c>
      <c r="BY22" s="165">
        <f>'Production Summary'!$N$39</f>
        <v>300.38406247988502</v>
      </c>
      <c r="BZ22" s="164">
        <f>'Production Summary'!$M$39</f>
        <v>30.038406247988501</v>
      </c>
      <c r="CA22" s="164">
        <v>0</v>
      </c>
      <c r="CB22" s="164">
        <f>'Production Summary'!$N$40</f>
        <v>131.30000000000001</v>
      </c>
      <c r="CC22" s="164">
        <f>'Production Summary'!$M$40</f>
        <v>13.13</v>
      </c>
      <c r="CD22" s="164">
        <v>0</v>
      </c>
      <c r="CE22" s="164">
        <f>'Production Summary'!$N$42</f>
        <v>1136.3519999999996</v>
      </c>
      <c r="CF22" s="164">
        <f>'Production Summary'!$M$42</f>
        <v>81.167999999999978</v>
      </c>
      <c r="CG22" s="164">
        <v>0</v>
      </c>
      <c r="CH22" s="164">
        <v>0</v>
      </c>
      <c r="CI22" s="164">
        <f>'Production Summary'!$N$43</f>
        <v>184</v>
      </c>
      <c r="CJ22" s="164">
        <v>0</v>
      </c>
      <c r="CK22" s="164">
        <f>'Production Summary'!$N$44</f>
        <v>355</v>
      </c>
      <c r="CL22" s="164">
        <v>0</v>
      </c>
      <c r="CM22" s="375">
        <f>'Production Summary'!$N$45</f>
        <v>1650</v>
      </c>
      <c r="CN22" s="164">
        <f>'Production Summary'!$N$46</f>
        <v>270</v>
      </c>
      <c r="CO22" s="164">
        <f>'Production Summary'!$N$47</f>
        <v>1350</v>
      </c>
      <c r="CP22" s="166"/>
      <c r="CQ22" s="164">
        <f>'Production Summary'!$N$49</f>
        <v>8004.1580041580037</v>
      </c>
      <c r="CR22" s="164">
        <f>'Production Summary'!$M$49</f>
        <v>66.701316701316699</v>
      </c>
      <c r="CS22" s="164">
        <f>'Production Summary'!$N$50</f>
        <v>13331.600831600828</v>
      </c>
      <c r="CT22" s="164">
        <f>'Production Summary'!$M$50</f>
        <v>148.1288981288981</v>
      </c>
      <c r="CU22" s="164">
        <f>'Production Summary'!$N$51</f>
        <v>12785.862785862784</v>
      </c>
      <c r="CV22" s="164">
        <f>'Production Summary'!$M$51</f>
        <v>355.16285516285512</v>
      </c>
      <c r="CW22" s="164">
        <f>'Production Summary'!$N$52</f>
        <v>12629.937629937627</v>
      </c>
      <c r="CX22" s="164">
        <f>'Production Summary'!$M$52</f>
        <v>701.66320166320156</v>
      </c>
      <c r="CY22" s="164">
        <f>'Production Summary'!$N$53</f>
        <v>12396.049896049895</v>
      </c>
      <c r="CZ22" s="164">
        <f>'Production Summary'!$M$53</f>
        <v>688.66943866943859</v>
      </c>
      <c r="DA22" s="164">
        <f>'Production Summary'!$N$54</f>
        <v>13799.376299376298</v>
      </c>
      <c r="DB22" s="164">
        <f>'Production Summary'!$M$54</f>
        <v>766.63201663201653</v>
      </c>
      <c r="DC22" s="531">
        <f>'Production Summary'!$N$60</f>
        <v>12863.825363825363</v>
      </c>
      <c r="DD22" s="531">
        <f>'Production Summary'!$M$60</f>
        <v>714.65696465696465</v>
      </c>
      <c r="DE22" s="167">
        <f>'Production Summary'!$N$59</f>
        <v>11148.648648648648</v>
      </c>
      <c r="DF22" s="531">
        <f>'Production Summary'!$M$59</f>
        <v>619.36936936936934</v>
      </c>
      <c r="DG22" s="164">
        <f>'Production Summary'!$N$55</f>
        <v>13842.68884268884</v>
      </c>
      <c r="DH22" s="164">
        <f>'Production Summary'!$M$55</f>
        <v>3460.67221067221</v>
      </c>
      <c r="DI22" s="164">
        <f>'Production Summary'!$N$56</f>
        <v>13097.713097713096</v>
      </c>
      <c r="DJ22" s="164">
        <f>'Production Summary'!$M$56</f>
        <v>163.72141372141371</v>
      </c>
      <c r="DK22" s="164">
        <f>'Production Summary'!$N$57</f>
        <v>14189.189189189186</v>
      </c>
      <c r="DL22" s="164">
        <f>'Production Summary'!$M$57</f>
        <v>394.14414414414409</v>
      </c>
      <c r="DM22" s="164">
        <f>'Production Summary'!$N$58</f>
        <v>14017.671517671517</v>
      </c>
      <c r="DN22" s="164">
        <f>'Production Summary'!$M$58</f>
        <v>778.75952875952873</v>
      </c>
      <c r="DO22" s="164">
        <f>'Production Summary'!$N$61</f>
        <v>4500</v>
      </c>
      <c r="DP22" s="328">
        <f>'Production Summary'!$M$61</f>
        <v>750</v>
      </c>
      <c r="DQ22" s="164">
        <v>0</v>
      </c>
      <c r="DR22" s="164">
        <f>'Production Summary'!$N$62</f>
        <v>8900</v>
      </c>
      <c r="DS22" s="164">
        <f>'Production Summary'!$N$70</f>
        <v>300</v>
      </c>
      <c r="DT22" s="328">
        <f>'Production Summary'!$M$70</f>
        <v>25</v>
      </c>
      <c r="DU22" s="164">
        <v>0</v>
      </c>
      <c r="DV22" s="164">
        <f>'Production Summary'!$N$71</f>
        <v>150</v>
      </c>
      <c r="DW22" s="164">
        <v>0</v>
      </c>
      <c r="DX22" s="164">
        <f>'Production Summary'!$N$64</f>
        <v>192</v>
      </c>
      <c r="DY22" s="164">
        <v>0</v>
      </c>
      <c r="DZ22" s="164">
        <f>'Production Summary'!$N$65</f>
        <v>384</v>
      </c>
      <c r="EA22" s="164">
        <v>0</v>
      </c>
      <c r="EB22" s="164">
        <f>'Production Summary'!$N$66</f>
        <v>192</v>
      </c>
      <c r="EC22" s="164">
        <v>0</v>
      </c>
      <c r="ED22" s="164">
        <f>'Production Summary'!$N$67</f>
        <v>96</v>
      </c>
      <c r="EE22" s="164">
        <v>0</v>
      </c>
      <c r="EF22" s="164">
        <f>'Production Summary'!$N$68</f>
        <v>96</v>
      </c>
      <c r="EG22" s="164">
        <v>0</v>
      </c>
      <c r="EH22" s="164">
        <f>'Production Summary'!$N$69</f>
        <v>340</v>
      </c>
      <c r="EI22" s="101"/>
      <c r="EJ22" s="3"/>
      <c r="EK22" s="3"/>
      <c r="ER22" s="64" t="s">
        <v>38</v>
      </c>
      <c r="ES22" s="61" t="str">
        <f t="shared" si="47"/>
        <v/>
      </c>
      <c r="ET22" s="24">
        <f t="shared" si="32"/>
        <v>0</v>
      </c>
    </row>
    <row r="23" spans="1:150" ht="15" customHeight="1">
      <c r="A23" t="b">
        <f>C23=Raigarh!C23</f>
        <v>1</v>
      </c>
      <c r="B23" s="69">
        <f t="shared" si="33"/>
        <v>18</v>
      </c>
      <c r="C23" s="61" t="str">
        <f>IF(Raigarh!C23="","",Raigarh!C23)</f>
        <v/>
      </c>
      <c r="D23" s="164">
        <f>'Production Summary'!$N$4</f>
        <v>666</v>
      </c>
      <c r="E23" s="164">
        <f>'Production Summary'!$M$4</f>
        <v>27.75</v>
      </c>
      <c r="F23" s="164">
        <v>0</v>
      </c>
      <c r="G23" s="164">
        <f>'Production Summary'!$N$5</f>
        <v>666</v>
      </c>
      <c r="H23" s="164">
        <f>'Production Summary'!$M$5</f>
        <v>27.75</v>
      </c>
      <c r="I23" s="164">
        <v>0</v>
      </c>
      <c r="J23" s="164">
        <f>'Production Summary'!$N$6</f>
        <v>200</v>
      </c>
      <c r="K23" s="328">
        <f>'Production Summary'!$M$6</f>
        <v>7.5</v>
      </c>
      <c r="L23" s="164">
        <v>0</v>
      </c>
      <c r="M23" s="365">
        <f>'Production Summary'!$N$7</f>
        <v>612.72</v>
      </c>
      <c r="N23" s="367">
        <f>'Production Summary'!$M$7</f>
        <v>25.53</v>
      </c>
      <c r="O23" s="164">
        <v>0</v>
      </c>
      <c r="P23" s="164">
        <f>'Production Summary'!$N$8</f>
        <v>780</v>
      </c>
      <c r="Q23" s="164">
        <f>'Production Summary'!$M$8</f>
        <v>65</v>
      </c>
      <c r="R23" s="164">
        <v>0</v>
      </c>
      <c r="S23" s="164">
        <f>'Production Summary'!$N$9</f>
        <v>720</v>
      </c>
      <c r="T23" s="164">
        <f>'Production Summary'!$M$9</f>
        <v>60</v>
      </c>
      <c r="U23" s="164">
        <v>0</v>
      </c>
      <c r="V23" s="164">
        <f>'Production Summary'!$N$10</f>
        <v>876</v>
      </c>
      <c r="W23" s="164">
        <f>'Production Summary'!$M$10</f>
        <v>73</v>
      </c>
      <c r="X23" s="164">
        <v>0</v>
      </c>
      <c r="Y23" s="164">
        <f>'Production Summary'!$N$14</f>
        <v>177</v>
      </c>
      <c r="Z23" s="328">
        <f>'Production Summary'!$M$14</f>
        <v>14.75</v>
      </c>
      <c r="AA23" s="164">
        <v>0</v>
      </c>
      <c r="AB23" s="167">
        <f t="shared" si="34"/>
        <v>126</v>
      </c>
      <c r="AC23" s="164">
        <f>'Production Summary'!$M$16</f>
        <v>21</v>
      </c>
      <c r="AD23" s="164">
        <v>0</v>
      </c>
      <c r="AE23" s="164">
        <f>'Production Summary'!$N$16</f>
        <v>252</v>
      </c>
      <c r="AF23" s="164">
        <f>'Production Summary'!$M$16</f>
        <v>21</v>
      </c>
      <c r="AG23" s="164">
        <v>0</v>
      </c>
      <c r="AH23" s="164">
        <f>'Production Summary'!$N$18</f>
        <v>1035</v>
      </c>
      <c r="AI23" s="164">
        <f>'Production Summary'!$M$18</f>
        <v>17.25</v>
      </c>
      <c r="AJ23" s="164">
        <v>0</v>
      </c>
      <c r="AK23" s="164">
        <f>'Production Summary'!$N$19</f>
        <v>870</v>
      </c>
      <c r="AL23" s="164">
        <f>'Production Summary'!$M$19</f>
        <v>29</v>
      </c>
      <c r="AM23" s="164">
        <v>0</v>
      </c>
      <c r="AN23" s="164">
        <f>'Production Summary'!$N$20</f>
        <v>864</v>
      </c>
      <c r="AO23" s="164">
        <f>'Production Summary'!$M$20</f>
        <v>72</v>
      </c>
      <c r="AP23" s="164">
        <v>0</v>
      </c>
      <c r="AQ23" s="164">
        <f>'Production Summary'!$N$21</f>
        <v>670</v>
      </c>
      <c r="AR23" s="164">
        <f>'Production Summary'!$M$21</f>
        <v>335</v>
      </c>
      <c r="AS23" s="164">
        <v>0</v>
      </c>
      <c r="AT23" s="386">
        <f>'Production Summary'!$N$22</f>
        <v>375</v>
      </c>
      <c r="AU23" s="164">
        <f>'Production Summary'!$N$23</f>
        <v>1050</v>
      </c>
      <c r="AV23" s="164">
        <f>'Production Summary'!$N$25</f>
        <v>300</v>
      </c>
      <c r="AW23" s="164">
        <f>'Production Summary'!$M$25</f>
        <v>25</v>
      </c>
      <c r="AX23" s="164">
        <v>0</v>
      </c>
      <c r="AY23" s="164">
        <f>'Production Summary'!$N$26</f>
        <v>300</v>
      </c>
      <c r="AZ23" s="164">
        <f>'Production Summary'!$M$26</f>
        <v>25</v>
      </c>
      <c r="BA23" s="164">
        <v>0</v>
      </c>
      <c r="BB23" s="164">
        <f>'Production Summary'!$N$28</f>
        <v>777</v>
      </c>
      <c r="BC23" s="164">
        <f>'Production Summary'!$M$28</f>
        <v>12.95</v>
      </c>
      <c r="BD23" s="164">
        <v>0</v>
      </c>
      <c r="BE23" s="164">
        <f>'Production Summary'!$N$29</f>
        <v>612</v>
      </c>
      <c r="BF23" s="164">
        <f>'Production Summary'!$M$29</f>
        <v>51</v>
      </c>
      <c r="BG23" s="164">
        <v>0</v>
      </c>
      <c r="BH23" s="164">
        <f>'Production Summary'!$N$30</f>
        <v>500</v>
      </c>
      <c r="BI23" s="164">
        <f>'Production Summary'!$M$30</f>
        <v>250</v>
      </c>
      <c r="BJ23" s="164">
        <v>0</v>
      </c>
      <c r="BK23" s="386"/>
      <c r="BL23" s="164">
        <f>'Production Summary'!$N$32</f>
        <v>875</v>
      </c>
      <c r="BM23" s="164">
        <f>'Production Summary'!$N$34</f>
        <v>360.59999999999997</v>
      </c>
      <c r="BN23" s="164">
        <f>'Production Summary'!$M$34</f>
        <v>6.01</v>
      </c>
      <c r="BO23" s="164">
        <v>0</v>
      </c>
      <c r="BP23" s="164">
        <f>'Production Summary'!$N$36</f>
        <v>717</v>
      </c>
      <c r="BQ23" s="164">
        <f>'Production Summary'!$M$36</f>
        <v>11.95</v>
      </c>
      <c r="BR23" s="164">
        <v>0</v>
      </c>
      <c r="BS23" s="164">
        <f>'Production Summary'!$N$37</f>
        <v>210</v>
      </c>
      <c r="BT23" s="164">
        <f>'Production Summary'!$M$37</f>
        <v>21</v>
      </c>
      <c r="BU23" s="164">
        <v>0</v>
      </c>
      <c r="BV23" s="164">
        <f>'Production Summary'!$N$38</f>
        <v>280</v>
      </c>
      <c r="BW23" s="164">
        <f>'Production Summary'!$M$38</f>
        <v>28</v>
      </c>
      <c r="BX23" s="164">
        <v>0</v>
      </c>
      <c r="BY23" s="165">
        <f>'Production Summary'!$N$39</f>
        <v>300.38406247988502</v>
      </c>
      <c r="BZ23" s="164">
        <f>'Production Summary'!$M$39</f>
        <v>30.038406247988501</v>
      </c>
      <c r="CA23" s="164">
        <v>0</v>
      </c>
      <c r="CB23" s="164">
        <f>'Production Summary'!$N$40</f>
        <v>131.30000000000001</v>
      </c>
      <c r="CC23" s="164">
        <f>'Production Summary'!$M$40</f>
        <v>13.13</v>
      </c>
      <c r="CD23" s="164">
        <v>0</v>
      </c>
      <c r="CE23" s="164">
        <f>'Production Summary'!$N$42</f>
        <v>1136.3519999999996</v>
      </c>
      <c r="CF23" s="164">
        <f>'Production Summary'!$M$42</f>
        <v>81.167999999999978</v>
      </c>
      <c r="CG23" s="164">
        <v>0</v>
      </c>
      <c r="CH23" s="164">
        <v>0</v>
      </c>
      <c r="CI23" s="164">
        <f>'Production Summary'!$N$43</f>
        <v>184</v>
      </c>
      <c r="CJ23" s="164">
        <v>0</v>
      </c>
      <c r="CK23" s="164">
        <f>'Production Summary'!$N$44</f>
        <v>355</v>
      </c>
      <c r="CL23" s="164">
        <v>0</v>
      </c>
      <c r="CM23" s="375">
        <f>'Production Summary'!$N$45</f>
        <v>1650</v>
      </c>
      <c r="CN23" s="164">
        <f>'Production Summary'!$N$46</f>
        <v>270</v>
      </c>
      <c r="CO23" s="164">
        <f>'Production Summary'!$N$47</f>
        <v>1350</v>
      </c>
      <c r="CP23" s="166"/>
      <c r="CQ23" s="164">
        <f>'Production Summary'!$N$49</f>
        <v>8004.1580041580037</v>
      </c>
      <c r="CR23" s="164">
        <f>'Production Summary'!$M$49</f>
        <v>66.701316701316699</v>
      </c>
      <c r="CS23" s="164">
        <f>'Production Summary'!$N$50</f>
        <v>13331.600831600828</v>
      </c>
      <c r="CT23" s="164">
        <f>'Production Summary'!$M$50</f>
        <v>148.1288981288981</v>
      </c>
      <c r="CU23" s="164">
        <f>'Production Summary'!$N$51</f>
        <v>12785.862785862784</v>
      </c>
      <c r="CV23" s="164">
        <f>'Production Summary'!$M$51</f>
        <v>355.16285516285512</v>
      </c>
      <c r="CW23" s="164">
        <f>'Production Summary'!$N$52</f>
        <v>12629.937629937627</v>
      </c>
      <c r="CX23" s="164">
        <f>'Production Summary'!$M$52</f>
        <v>701.66320166320156</v>
      </c>
      <c r="CY23" s="164">
        <f>'Production Summary'!$N$53</f>
        <v>12396.049896049895</v>
      </c>
      <c r="CZ23" s="164">
        <f>'Production Summary'!$M$53</f>
        <v>688.66943866943859</v>
      </c>
      <c r="DA23" s="164">
        <f>'Production Summary'!$N$54</f>
        <v>13799.376299376298</v>
      </c>
      <c r="DB23" s="164">
        <f>'Production Summary'!$M$54</f>
        <v>766.63201663201653</v>
      </c>
      <c r="DC23" s="531">
        <f>'Production Summary'!$N$60</f>
        <v>12863.825363825363</v>
      </c>
      <c r="DD23" s="531">
        <f>'Production Summary'!$M$60</f>
        <v>714.65696465696465</v>
      </c>
      <c r="DE23" s="167">
        <f>'Production Summary'!$N$59</f>
        <v>11148.648648648648</v>
      </c>
      <c r="DF23" s="531">
        <f>'Production Summary'!$M$59</f>
        <v>619.36936936936934</v>
      </c>
      <c r="DG23" s="164">
        <f>'Production Summary'!$N$55</f>
        <v>13842.68884268884</v>
      </c>
      <c r="DH23" s="164">
        <f>'Production Summary'!$M$55</f>
        <v>3460.67221067221</v>
      </c>
      <c r="DI23" s="164">
        <f>'Production Summary'!$N$56</f>
        <v>13097.713097713096</v>
      </c>
      <c r="DJ23" s="164">
        <f>'Production Summary'!$M$56</f>
        <v>163.72141372141371</v>
      </c>
      <c r="DK23" s="164">
        <f>'Production Summary'!$N$57</f>
        <v>14189.189189189186</v>
      </c>
      <c r="DL23" s="164">
        <f>'Production Summary'!$M$57</f>
        <v>394.14414414414409</v>
      </c>
      <c r="DM23" s="164">
        <f>'Production Summary'!$N$58</f>
        <v>14017.671517671517</v>
      </c>
      <c r="DN23" s="164">
        <f>'Production Summary'!$M$58</f>
        <v>778.75952875952873</v>
      </c>
      <c r="DO23" s="164">
        <f>'Production Summary'!$N$61</f>
        <v>4500</v>
      </c>
      <c r="DP23" s="328">
        <f>'Production Summary'!$M$61</f>
        <v>750</v>
      </c>
      <c r="DQ23" s="164">
        <v>0</v>
      </c>
      <c r="DR23" s="164">
        <f>'Production Summary'!$N$62</f>
        <v>8900</v>
      </c>
      <c r="DS23" s="164">
        <f>'Production Summary'!$N$70</f>
        <v>300</v>
      </c>
      <c r="DT23" s="328">
        <f>'Production Summary'!$M$70</f>
        <v>25</v>
      </c>
      <c r="DU23" s="164">
        <v>0</v>
      </c>
      <c r="DV23" s="164">
        <f>'Production Summary'!$N$71</f>
        <v>150</v>
      </c>
      <c r="DW23" s="164">
        <v>0</v>
      </c>
      <c r="DX23" s="164">
        <f>'Production Summary'!$N$64</f>
        <v>192</v>
      </c>
      <c r="DY23" s="164">
        <v>0</v>
      </c>
      <c r="DZ23" s="164">
        <f>'Production Summary'!$N$65</f>
        <v>384</v>
      </c>
      <c r="EA23" s="164">
        <v>0</v>
      </c>
      <c r="EB23" s="164">
        <f>'Production Summary'!$N$66</f>
        <v>192</v>
      </c>
      <c r="EC23" s="164">
        <v>0</v>
      </c>
      <c r="ED23" s="164">
        <f>'Production Summary'!$N$67</f>
        <v>96</v>
      </c>
      <c r="EE23" s="164">
        <v>0</v>
      </c>
      <c r="EF23" s="164">
        <f>'Production Summary'!$N$68</f>
        <v>96</v>
      </c>
      <c r="EG23" s="164">
        <v>0</v>
      </c>
      <c r="EH23" s="164">
        <f>'Production Summary'!$N$69</f>
        <v>340</v>
      </c>
      <c r="EI23" s="101"/>
      <c r="EJ23" s="3"/>
      <c r="EK23" s="3"/>
      <c r="ER23" s="64" t="s">
        <v>39</v>
      </c>
      <c r="ES23" s="61" t="str">
        <f t="shared" si="47"/>
        <v/>
      </c>
      <c r="ET23" s="24">
        <f t="shared" si="32"/>
        <v>0</v>
      </c>
    </row>
    <row r="24" spans="1:150" ht="15" customHeight="1">
      <c r="A24" t="b">
        <f>C24=Raigarh!C24</f>
        <v>1</v>
      </c>
      <c r="B24" s="69">
        <f t="shared" si="33"/>
        <v>19</v>
      </c>
      <c r="C24" s="61" t="str">
        <f>IF(Raigarh!C24="","",Raigarh!C24)</f>
        <v/>
      </c>
      <c r="D24" s="164">
        <f>'Production Summary'!$N$4</f>
        <v>666</v>
      </c>
      <c r="E24" s="164">
        <f>'Production Summary'!$M$4</f>
        <v>27.75</v>
      </c>
      <c r="F24" s="164">
        <v>0</v>
      </c>
      <c r="G24" s="164">
        <f>'Production Summary'!$N$5</f>
        <v>666</v>
      </c>
      <c r="H24" s="164">
        <f>'Production Summary'!$M$5</f>
        <v>27.75</v>
      </c>
      <c r="I24" s="164">
        <v>0</v>
      </c>
      <c r="J24" s="164">
        <f>'Production Summary'!$N$6</f>
        <v>200</v>
      </c>
      <c r="K24" s="328">
        <f>'Production Summary'!$M$6</f>
        <v>7.5</v>
      </c>
      <c r="L24" s="164">
        <v>0</v>
      </c>
      <c r="M24" s="365">
        <f>'Production Summary'!$N$7</f>
        <v>612.72</v>
      </c>
      <c r="N24" s="367">
        <f>'Production Summary'!$M$7</f>
        <v>25.53</v>
      </c>
      <c r="O24" s="164">
        <v>0</v>
      </c>
      <c r="P24" s="164">
        <f>'Production Summary'!$N$8</f>
        <v>780</v>
      </c>
      <c r="Q24" s="164">
        <f>'Production Summary'!$M$8</f>
        <v>65</v>
      </c>
      <c r="R24" s="164">
        <v>0</v>
      </c>
      <c r="S24" s="164">
        <f>'Production Summary'!$N$9</f>
        <v>720</v>
      </c>
      <c r="T24" s="164">
        <f>'Production Summary'!$M$9</f>
        <v>60</v>
      </c>
      <c r="U24" s="164">
        <v>0</v>
      </c>
      <c r="V24" s="164">
        <f>'Production Summary'!$N$10</f>
        <v>876</v>
      </c>
      <c r="W24" s="164">
        <f>'Production Summary'!$M$10</f>
        <v>73</v>
      </c>
      <c r="X24" s="164">
        <v>0</v>
      </c>
      <c r="Y24" s="164">
        <f>'Production Summary'!$N$14</f>
        <v>177</v>
      </c>
      <c r="Z24" s="328">
        <f>'Production Summary'!$M$14</f>
        <v>14.75</v>
      </c>
      <c r="AA24" s="164">
        <v>0</v>
      </c>
      <c r="AB24" s="167">
        <f t="shared" si="34"/>
        <v>126</v>
      </c>
      <c r="AC24" s="164">
        <f>'Production Summary'!$M$16</f>
        <v>21</v>
      </c>
      <c r="AD24" s="164">
        <v>0</v>
      </c>
      <c r="AE24" s="164">
        <f>'Production Summary'!$N$16</f>
        <v>252</v>
      </c>
      <c r="AF24" s="164">
        <f>'Production Summary'!$M$16</f>
        <v>21</v>
      </c>
      <c r="AG24" s="164">
        <v>0</v>
      </c>
      <c r="AH24" s="164">
        <f>'Production Summary'!$N$18</f>
        <v>1035</v>
      </c>
      <c r="AI24" s="164">
        <f>'Production Summary'!$M$18</f>
        <v>17.25</v>
      </c>
      <c r="AJ24" s="164">
        <v>0</v>
      </c>
      <c r="AK24" s="164">
        <f>'Production Summary'!$N$19</f>
        <v>870</v>
      </c>
      <c r="AL24" s="164">
        <f>'Production Summary'!$M$19</f>
        <v>29</v>
      </c>
      <c r="AM24" s="164">
        <v>0</v>
      </c>
      <c r="AN24" s="164">
        <f>'Production Summary'!$N$20</f>
        <v>864</v>
      </c>
      <c r="AO24" s="164">
        <f>'Production Summary'!$M$20</f>
        <v>72</v>
      </c>
      <c r="AP24" s="164">
        <v>0</v>
      </c>
      <c r="AQ24" s="164">
        <f>'Production Summary'!$N$21</f>
        <v>670</v>
      </c>
      <c r="AR24" s="164">
        <f>'Production Summary'!$M$21</f>
        <v>335</v>
      </c>
      <c r="AS24" s="164">
        <v>0</v>
      </c>
      <c r="AT24" s="386">
        <f>'Production Summary'!$N$22</f>
        <v>375</v>
      </c>
      <c r="AU24" s="164">
        <f>'Production Summary'!$N$23</f>
        <v>1050</v>
      </c>
      <c r="AV24" s="164">
        <f>'Production Summary'!$N$25</f>
        <v>300</v>
      </c>
      <c r="AW24" s="164">
        <f>'Production Summary'!$M$25</f>
        <v>25</v>
      </c>
      <c r="AX24" s="164">
        <v>0</v>
      </c>
      <c r="AY24" s="164">
        <f>'Production Summary'!$N$26</f>
        <v>300</v>
      </c>
      <c r="AZ24" s="164">
        <f>'Production Summary'!$M$26</f>
        <v>25</v>
      </c>
      <c r="BA24" s="164">
        <v>0</v>
      </c>
      <c r="BB24" s="164">
        <f>'Production Summary'!$N$28</f>
        <v>777</v>
      </c>
      <c r="BC24" s="164">
        <f>'Production Summary'!$M$28</f>
        <v>12.95</v>
      </c>
      <c r="BD24" s="164">
        <v>0</v>
      </c>
      <c r="BE24" s="164">
        <f>'Production Summary'!$N$29</f>
        <v>612</v>
      </c>
      <c r="BF24" s="164">
        <f>'Production Summary'!$M$29</f>
        <v>51</v>
      </c>
      <c r="BG24" s="164">
        <v>0</v>
      </c>
      <c r="BH24" s="164">
        <f>'Production Summary'!$N$30</f>
        <v>500</v>
      </c>
      <c r="BI24" s="164">
        <f>'Production Summary'!$M$30</f>
        <v>250</v>
      </c>
      <c r="BJ24" s="164">
        <v>0</v>
      </c>
      <c r="BK24" s="386"/>
      <c r="BL24" s="164">
        <f>'Production Summary'!$N$32</f>
        <v>875</v>
      </c>
      <c r="BM24" s="164">
        <f>'Production Summary'!$N$34</f>
        <v>360.59999999999997</v>
      </c>
      <c r="BN24" s="164">
        <f>'Production Summary'!$M$34</f>
        <v>6.01</v>
      </c>
      <c r="BO24" s="164">
        <v>0</v>
      </c>
      <c r="BP24" s="164">
        <f>'Production Summary'!$N$36</f>
        <v>717</v>
      </c>
      <c r="BQ24" s="164">
        <f>'Production Summary'!$M$36</f>
        <v>11.95</v>
      </c>
      <c r="BR24" s="164">
        <v>0</v>
      </c>
      <c r="BS24" s="164">
        <f>'Production Summary'!$N$37</f>
        <v>210</v>
      </c>
      <c r="BT24" s="164">
        <f>'Production Summary'!$M$37</f>
        <v>21</v>
      </c>
      <c r="BU24" s="164">
        <v>0</v>
      </c>
      <c r="BV24" s="164">
        <f>'Production Summary'!$N$38</f>
        <v>280</v>
      </c>
      <c r="BW24" s="164">
        <f>'Production Summary'!$M$38</f>
        <v>28</v>
      </c>
      <c r="BX24" s="164">
        <v>0</v>
      </c>
      <c r="BY24" s="165">
        <f>'Production Summary'!$N$39</f>
        <v>300.38406247988502</v>
      </c>
      <c r="BZ24" s="164">
        <f>'Production Summary'!$M$39</f>
        <v>30.038406247988501</v>
      </c>
      <c r="CA24" s="164">
        <v>0</v>
      </c>
      <c r="CB24" s="164">
        <f>'Production Summary'!$N$40</f>
        <v>131.30000000000001</v>
      </c>
      <c r="CC24" s="164">
        <f>'Production Summary'!$M$40</f>
        <v>13.13</v>
      </c>
      <c r="CD24" s="164">
        <v>0</v>
      </c>
      <c r="CE24" s="164">
        <f>'Production Summary'!$N$42</f>
        <v>1136.3519999999996</v>
      </c>
      <c r="CF24" s="164">
        <f>'Production Summary'!$M$42</f>
        <v>81.167999999999978</v>
      </c>
      <c r="CG24" s="164">
        <v>0</v>
      </c>
      <c r="CH24" s="164">
        <v>0</v>
      </c>
      <c r="CI24" s="164">
        <f>'Production Summary'!$N$43</f>
        <v>184</v>
      </c>
      <c r="CJ24" s="164">
        <v>0</v>
      </c>
      <c r="CK24" s="164">
        <f>'Production Summary'!$N$44</f>
        <v>355</v>
      </c>
      <c r="CL24" s="164">
        <v>0</v>
      </c>
      <c r="CM24" s="375">
        <f>'Production Summary'!$N$45</f>
        <v>1650</v>
      </c>
      <c r="CN24" s="164">
        <f>'Production Summary'!$N$46</f>
        <v>270</v>
      </c>
      <c r="CO24" s="164">
        <f>'Production Summary'!$N$47</f>
        <v>1350</v>
      </c>
      <c r="CP24" s="166"/>
      <c r="CQ24" s="164">
        <f>'Production Summary'!$N$49</f>
        <v>8004.1580041580037</v>
      </c>
      <c r="CR24" s="164">
        <f>'Production Summary'!$M$49</f>
        <v>66.701316701316699</v>
      </c>
      <c r="CS24" s="164">
        <f>'Production Summary'!$N$50</f>
        <v>13331.600831600828</v>
      </c>
      <c r="CT24" s="164">
        <f>'Production Summary'!$M$50</f>
        <v>148.1288981288981</v>
      </c>
      <c r="CU24" s="164">
        <f>'Production Summary'!$N$51</f>
        <v>12785.862785862784</v>
      </c>
      <c r="CV24" s="164">
        <f>'Production Summary'!$M$51</f>
        <v>355.16285516285512</v>
      </c>
      <c r="CW24" s="164">
        <f>'Production Summary'!$N$52</f>
        <v>12629.937629937627</v>
      </c>
      <c r="CX24" s="164">
        <f>'Production Summary'!$M$52</f>
        <v>701.66320166320156</v>
      </c>
      <c r="CY24" s="164">
        <f>'Production Summary'!$N$53</f>
        <v>12396.049896049895</v>
      </c>
      <c r="CZ24" s="164">
        <f>'Production Summary'!$M$53</f>
        <v>688.66943866943859</v>
      </c>
      <c r="DA24" s="164">
        <f>'Production Summary'!$N$54</f>
        <v>13799.376299376298</v>
      </c>
      <c r="DB24" s="164">
        <f>'Production Summary'!$M$54</f>
        <v>766.63201663201653</v>
      </c>
      <c r="DC24" s="531">
        <f>'Production Summary'!$N$60</f>
        <v>12863.825363825363</v>
      </c>
      <c r="DD24" s="531">
        <f>'Production Summary'!$M$60</f>
        <v>714.65696465696465</v>
      </c>
      <c r="DE24" s="167">
        <f>'Production Summary'!$N$59</f>
        <v>11148.648648648648</v>
      </c>
      <c r="DF24" s="531">
        <f>'Production Summary'!$M$59</f>
        <v>619.36936936936934</v>
      </c>
      <c r="DG24" s="164">
        <f>'Production Summary'!$N$55</f>
        <v>13842.68884268884</v>
      </c>
      <c r="DH24" s="164">
        <f>'Production Summary'!$M$55</f>
        <v>3460.67221067221</v>
      </c>
      <c r="DI24" s="164">
        <f>'Production Summary'!$N$56</f>
        <v>13097.713097713096</v>
      </c>
      <c r="DJ24" s="164">
        <f>'Production Summary'!$M$56</f>
        <v>163.72141372141371</v>
      </c>
      <c r="DK24" s="164">
        <f>'Production Summary'!$N$57</f>
        <v>14189.189189189186</v>
      </c>
      <c r="DL24" s="164">
        <f>'Production Summary'!$M$57</f>
        <v>394.14414414414409</v>
      </c>
      <c r="DM24" s="164">
        <f>'Production Summary'!$N$58</f>
        <v>14017.671517671517</v>
      </c>
      <c r="DN24" s="164">
        <f>'Production Summary'!$M$58</f>
        <v>778.75952875952873</v>
      </c>
      <c r="DO24" s="164">
        <f>'Production Summary'!$N$61</f>
        <v>4500</v>
      </c>
      <c r="DP24" s="328">
        <f>'Production Summary'!$M$61</f>
        <v>750</v>
      </c>
      <c r="DQ24" s="164">
        <v>0</v>
      </c>
      <c r="DR24" s="164">
        <f>'Production Summary'!$N$62</f>
        <v>8900</v>
      </c>
      <c r="DS24" s="164">
        <f>'Production Summary'!$N$70</f>
        <v>300</v>
      </c>
      <c r="DT24" s="328">
        <f>'Production Summary'!$M$70</f>
        <v>25</v>
      </c>
      <c r="DU24" s="164">
        <v>0</v>
      </c>
      <c r="DV24" s="164">
        <f>'Production Summary'!$N$71</f>
        <v>150</v>
      </c>
      <c r="DW24" s="164">
        <v>0</v>
      </c>
      <c r="DX24" s="164">
        <f>'Production Summary'!$N$64</f>
        <v>192</v>
      </c>
      <c r="DY24" s="164">
        <v>0</v>
      </c>
      <c r="DZ24" s="164">
        <f>'Production Summary'!$N$65</f>
        <v>384</v>
      </c>
      <c r="EA24" s="164">
        <v>0</v>
      </c>
      <c r="EB24" s="164">
        <f>'Production Summary'!$N$66</f>
        <v>192</v>
      </c>
      <c r="EC24" s="164">
        <v>0</v>
      </c>
      <c r="ED24" s="164">
        <f>'Production Summary'!$N$67</f>
        <v>96</v>
      </c>
      <c r="EE24" s="164">
        <v>0</v>
      </c>
      <c r="EF24" s="164">
        <f>'Production Summary'!$N$68</f>
        <v>96</v>
      </c>
      <c r="EG24" s="164">
        <v>0</v>
      </c>
      <c r="EH24" s="164">
        <f>'Production Summary'!$N$69</f>
        <v>340</v>
      </c>
      <c r="EI24" s="101"/>
      <c r="EJ24" s="3"/>
      <c r="EK24" s="3"/>
      <c r="ER24" s="64" t="s">
        <v>40</v>
      </c>
      <c r="ES24" s="61" t="str">
        <f t="shared" si="47"/>
        <v/>
      </c>
      <c r="ET24" s="24">
        <f t="shared" si="32"/>
        <v>0</v>
      </c>
    </row>
    <row r="25" spans="1:150" ht="15" customHeight="1">
      <c r="A25" t="b">
        <f>C25=Raigarh!C25</f>
        <v>1</v>
      </c>
      <c r="B25" s="69">
        <f t="shared" si="33"/>
        <v>20</v>
      </c>
      <c r="C25" s="61" t="str">
        <f>IF(Raigarh!C25="","",Raigarh!C25)</f>
        <v/>
      </c>
      <c r="D25" s="164">
        <f>'Production Summary'!$N$4</f>
        <v>666</v>
      </c>
      <c r="E25" s="164">
        <f>'Production Summary'!$M$4</f>
        <v>27.75</v>
      </c>
      <c r="F25" s="164">
        <v>0</v>
      </c>
      <c r="G25" s="164">
        <f>'Production Summary'!$N$5</f>
        <v>666</v>
      </c>
      <c r="H25" s="164">
        <f>'Production Summary'!$M$5</f>
        <v>27.75</v>
      </c>
      <c r="I25" s="164">
        <v>0</v>
      </c>
      <c r="J25" s="164">
        <f>'Production Summary'!$N$6</f>
        <v>200</v>
      </c>
      <c r="K25" s="328">
        <f>'Production Summary'!$M$6</f>
        <v>7.5</v>
      </c>
      <c r="L25" s="164">
        <v>0</v>
      </c>
      <c r="M25" s="365">
        <f>'Production Summary'!$N$7</f>
        <v>612.72</v>
      </c>
      <c r="N25" s="367">
        <f>'Production Summary'!$M$7</f>
        <v>25.53</v>
      </c>
      <c r="O25" s="164">
        <v>0</v>
      </c>
      <c r="P25" s="164">
        <f>'Production Summary'!$N$8</f>
        <v>780</v>
      </c>
      <c r="Q25" s="164">
        <f>'Production Summary'!$M$8</f>
        <v>65</v>
      </c>
      <c r="R25" s="164">
        <v>0</v>
      </c>
      <c r="S25" s="164">
        <f>'Production Summary'!$N$9</f>
        <v>720</v>
      </c>
      <c r="T25" s="164">
        <f>'Production Summary'!$M$9</f>
        <v>60</v>
      </c>
      <c r="U25" s="164">
        <v>0</v>
      </c>
      <c r="V25" s="164">
        <f>'Production Summary'!$N$10</f>
        <v>876</v>
      </c>
      <c r="W25" s="164">
        <f>'Production Summary'!$M$10</f>
        <v>73</v>
      </c>
      <c r="X25" s="164">
        <v>0</v>
      </c>
      <c r="Y25" s="164">
        <f>'Production Summary'!$N$14</f>
        <v>177</v>
      </c>
      <c r="Z25" s="328">
        <f>'Production Summary'!$M$14</f>
        <v>14.75</v>
      </c>
      <c r="AA25" s="164">
        <v>0</v>
      </c>
      <c r="AB25" s="167">
        <f t="shared" si="34"/>
        <v>126</v>
      </c>
      <c r="AC25" s="164">
        <f>'Production Summary'!$M$16</f>
        <v>21</v>
      </c>
      <c r="AD25" s="164">
        <v>0</v>
      </c>
      <c r="AE25" s="164">
        <f>'Production Summary'!$N$16</f>
        <v>252</v>
      </c>
      <c r="AF25" s="164">
        <f>'Production Summary'!$M$16</f>
        <v>21</v>
      </c>
      <c r="AG25" s="164">
        <v>0</v>
      </c>
      <c r="AH25" s="164">
        <f>'Production Summary'!$N$18</f>
        <v>1035</v>
      </c>
      <c r="AI25" s="164">
        <f>'Production Summary'!$M$18</f>
        <v>17.25</v>
      </c>
      <c r="AJ25" s="164">
        <v>0</v>
      </c>
      <c r="AK25" s="164">
        <f>'Production Summary'!$N$19</f>
        <v>870</v>
      </c>
      <c r="AL25" s="164">
        <f>'Production Summary'!$M$19</f>
        <v>29</v>
      </c>
      <c r="AM25" s="164">
        <v>0</v>
      </c>
      <c r="AN25" s="164">
        <f>'Production Summary'!$N$20</f>
        <v>864</v>
      </c>
      <c r="AO25" s="164">
        <f>'Production Summary'!$M$20</f>
        <v>72</v>
      </c>
      <c r="AP25" s="164">
        <v>0</v>
      </c>
      <c r="AQ25" s="164">
        <f>'Production Summary'!$N$21</f>
        <v>670</v>
      </c>
      <c r="AR25" s="164">
        <f>'Production Summary'!$M$21</f>
        <v>335</v>
      </c>
      <c r="AS25" s="164">
        <v>0</v>
      </c>
      <c r="AT25" s="386">
        <f>'Production Summary'!$N$22</f>
        <v>375</v>
      </c>
      <c r="AU25" s="164">
        <f>'Production Summary'!$N$23</f>
        <v>1050</v>
      </c>
      <c r="AV25" s="164">
        <f>'Production Summary'!$N$25</f>
        <v>300</v>
      </c>
      <c r="AW25" s="164">
        <f>'Production Summary'!$M$25</f>
        <v>25</v>
      </c>
      <c r="AX25" s="164">
        <v>0</v>
      </c>
      <c r="AY25" s="164">
        <f>'Production Summary'!$N$26</f>
        <v>300</v>
      </c>
      <c r="AZ25" s="164">
        <f>'Production Summary'!$M$26</f>
        <v>25</v>
      </c>
      <c r="BA25" s="164">
        <v>0</v>
      </c>
      <c r="BB25" s="164">
        <f>'Production Summary'!$N$28</f>
        <v>777</v>
      </c>
      <c r="BC25" s="164">
        <f>'Production Summary'!$M$28</f>
        <v>12.95</v>
      </c>
      <c r="BD25" s="164">
        <v>0</v>
      </c>
      <c r="BE25" s="164">
        <f>'Production Summary'!$N$29</f>
        <v>612</v>
      </c>
      <c r="BF25" s="164">
        <f>'Production Summary'!$M$29</f>
        <v>51</v>
      </c>
      <c r="BG25" s="164">
        <v>0</v>
      </c>
      <c r="BH25" s="164">
        <f>'Production Summary'!$N$30</f>
        <v>500</v>
      </c>
      <c r="BI25" s="164">
        <f>'Production Summary'!$M$30</f>
        <v>250</v>
      </c>
      <c r="BJ25" s="164">
        <v>0</v>
      </c>
      <c r="BK25" s="386"/>
      <c r="BL25" s="164">
        <f>'Production Summary'!$N$32</f>
        <v>875</v>
      </c>
      <c r="BM25" s="164">
        <f>'Production Summary'!$N$34</f>
        <v>360.59999999999997</v>
      </c>
      <c r="BN25" s="164">
        <f>'Production Summary'!$M$34</f>
        <v>6.01</v>
      </c>
      <c r="BO25" s="164">
        <v>0</v>
      </c>
      <c r="BP25" s="164">
        <f>'Production Summary'!$N$36</f>
        <v>717</v>
      </c>
      <c r="BQ25" s="164">
        <f>'Production Summary'!$M$36</f>
        <v>11.95</v>
      </c>
      <c r="BR25" s="164">
        <v>0</v>
      </c>
      <c r="BS25" s="164">
        <f>'Production Summary'!$N$37</f>
        <v>210</v>
      </c>
      <c r="BT25" s="164">
        <f>'Production Summary'!$M$37</f>
        <v>21</v>
      </c>
      <c r="BU25" s="164">
        <v>0</v>
      </c>
      <c r="BV25" s="164">
        <f>'Production Summary'!$N$38</f>
        <v>280</v>
      </c>
      <c r="BW25" s="164">
        <f>'Production Summary'!$M$38</f>
        <v>28</v>
      </c>
      <c r="BX25" s="164">
        <v>0</v>
      </c>
      <c r="BY25" s="165">
        <f>'Production Summary'!$N$39</f>
        <v>300.38406247988502</v>
      </c>
      <c r="BZ25" s="164">
        <f>'Production Summary'!$M$39</f>
        <v>30.038406247988501</v>
      </c>
      <c r="CA25" s="164">
        <v>0</v>
      </c>
      <c r="CB25" s="164">
        <f>'Production Summary'!$N$40</f>
        <v>131.30000000000001</v>
      </c>
      <c r="CC25" s="164">
        <f>'Production Summary'!$M$40</f>
        <v>13.13</v>
      </c>
      <c r="CD25" s="164">
        <v>0</v>
      </c>
      <c r="CE25" s="164">
        <f>'Production Summary'!$N$42</f>
        <v>1136.3519999999996</v>
      </c>
      <c r="CF25" s="164">
        <f>'Production Summary'!$M$42</f>
        <v>81.167999999999978</v>
      </c>
      <c r="CG25" s="164">
        <v>0</v>
      </c>
      <c r="CH25" s="164">
        <v>0</v>
      </c>
      <c r="CI25" s="164">
        <f>'Production Summary'!$N$43</f>
        <v>184</v>
      </c>
      <c r="CJ25" s="164">
        <v>0</v>
      </c>
      <c r="CK25" s="164">
        <f>'Production Summary'!$N$44</f>
        <v>355</v>
      </c>
      <c r="CL25" s="164">
        <v>0</v>
      </c>
      <c r="CM25" s="375">
        <f>'Production Summary'!$N$45</f>
        <v>1650</v>
      </c>
      <c r="CN25" s="164">
        <f>'Production Summary'!$N$46</f>
        <v>270</v>
      </c>
      <c r="CO25" s="164">
        <f>'Production Summary'!$N$47</f>
        <v>1350</v>
      </c>
      <c r="CP25" s="166"/>
      <c r="CQ25" s="164">
        <f>'Production Summary'!$N$49</f>
        <v>8004.1580041580037</v>
      </c>
      <c r="CR25" s="164">
        <f>'Production Summary'!$M$49</f>
        <v>66.701316701316699</v>
      </c>
      <c r="CS25" s="164">
        <f>'Production Summary'!$N$50</f>
        <v>13331.600831600828</v>
      </c>
      <c r="CT25" s="164">
        <f>'Production Summary'!$M$50</f>
        <v>148.1288981288981</v>
      </c>
      <c r="CU25" s="164">
        <f>'Production Summary'!$N$51</f>
        <v>12785.862785862784</v>
      </c>
      <c r="CV25" s="164">
        <f>'Production Summary'!$M$51</f>
        <v>355.16285516285512</v>
      </c>
      <c r="CW25" s="164">
        <f>'Production Summary'!$N$52</f>
        <v>12629.937629937627</v>
      </c>
      <c r="CX25" s="164">
        <f>'Production Summary'!$M$52</f>
        <v>701.66320166320156</v>
      </c>
      <c r="CY25" s="164">
        <f>'Production Summary'!$N$53</f>
        <v>12396.049896049895</v>
      </c>
      <c r="CZ25" s="164">
        <f>'Production Summary'!$M$53</f>
        <v>688.66943866943859</v>
      </c>
      <c r="DA25" s="164">
        <f>'Production Summary'!$N$54</f>
        <v>13799.376299376298</v>
      </c>
      <c r="DB25" s="164">
        <f>'Production Summary'!$M$54</f>
        <v>766.63201663201653</v>
      </c>
      <c r="DC25" s="531">
        <f>'Production Summary'!$N$60</f>
        <v>12863.825363825363</v>
      </c>
      <c r="DD25" s="531">
        <f>'Production Summary'!$M$60</f>
        <v>714.65696465696465</v>
      </c>
      <c r="DE25" s="167">
        <f>'Production Summary'!$N$59</f>
        <v>11148.648648648648</v>
      </c>
      <c r="DF25" s="531">
        <f>'Production Summary'!$M$59</f>
        <v>619.36936936936934</v>
      </c>
      <c r="DG25" s="164">
        <f>'Production Summary'!$N$55</f>
        <v>13842.68884268884</v>
      </c>
      <c r="DH25" s="164">
        <f>'Production Summary'!$M$55</f>
        <v>3460.67221067221</v>
      </c>
      <c r="DI25" s="164">
        <f>'Production Summary'!$N$56</f>
        <v>13097.713097713096</v>
      </c>
      <c r="DJ25" s="164">
        <f>'Production Summary'!$M$56</f>
        <v>163.72141372141371</v>
      </c>
      <c r="DK25" s="164">
        <f>'Production Summary'!$N$57</f>
        <v>14189.189189189186</v>
      </c>
      <c r="DL25" s="164">
        <f>'Production Summary'!$M$57</f>
        <v>394.14414414414409</v>
      </c>
      <c r="DM25" s="164">
        <f>'Production Summary'!$N$58</f>
        <v>14017.671517671517</v>
      </c>
      <c r="DN25" s="164">
        <f>'Production Summary'!$M$58</f>
        <v>778.75952875952873</v>
      </c>
      <c r="DO25" s="164">
        <f>'Production Summary'!$N$61</f>
        <v>4500</v>
      </c>
      <c r="DP25" s="328">
        <f>'Production Summary'!$M$61</f>
        <v>750</v>
      </c>
      <c r="DQ25" s="164">
        <v>0</v>
      </c>
      <c r="DR25" s="164">
        <f>'Production Summary'!$N$62</f>
        <v>8900</v>
      </c>
      <c r="DS25" s="164">
        <f>'Production Summary'!$N$70</f>
        <v>300</v>
      </c>
      <c r="DT25" s="328">
        <f>'Production Summary'!$M$70</f>
        <v>25</v>
      </c>
      <c r="DU25" s="164">
        <v>0</v>
      </c>
      <c r="DV25" s="164">
        <f>'Production Summary'!$N$71</f>
        <v>150</v>
      </c>
      <c r="DW25" s="164">
        <v>0</v>
      </c>
      <c r="DX25" s="164">
        <f>'Production Summary'!$N$64</f>
        <v>192</v>
      </c>
      <c r="DY25" s="164">
        <v>0</v>
      </c>
      <c r="DZ25" s="164">
        <f>'Production Summary'!$N$65</f>
        <v>384</v>
      </c>
      <c r="EA25" s="164">
        <v>0</v>
      </c>
      <c r="EB25" s="164">
        <f>'Production Summary'!$N$66</f>
        <v>192</v>
      </c>
      <c r="EC25" s="164">
        <v>0</v>
      </c>
      <c r="ED25" s="164">
        <f>'Production Summary'!$N$67</f>
        <v>96</v>
      </c>
      <c r="EE25" s="164">
        <v>0</v>
      </c>
      <c r="EF25" s="164">
        <f>'Production Summary'!$N$68</f>
        <v>96</v>
      </c>
      <c r="EG25" s="164">
        <v>0</v>
      </c>
      <c r="EH25" s="164">
        <f>'Production Summary'!$N$69</f>
        <v>340</v>
      </c>
      <c r="EI25" s="101"/>
      <c r="EJ25" s="3"/>
      <c r="EK25" s="3"/>
      <c r="ER25" s="64" t="s">
        <v>41</v>
      </c>
      <c r="ES25" s="61" t="str">
        <f t="shared" si="47"/>
        <v/>
      </c>
      <c r="ET25" s="24">
        <f t="shared" si="32"/>
        <v>0</v>
      </c>
    </row>
    <row r="26" spans="1:150" ht="15" customHeight="1">
      <c r="A26" t="b">
        <f>C26=Raigarh!C26</f>
        <v>1</v>
      </c>
      <c r="B26" s="60">
        <f t="shared" si="33"/>
        <v>21</v>
      </c>
      <c r="C26" s="61" t="str">
        <f>IF(Raigarh!C26="","",Raigarh!C26)</f>
        <v>Apna Kirana Store</v>
      </c>
      <c r="D26" s="164">
        <f>'Production Summary'!$N$4</f>
        <v>666</v>
      </c>
      <c r="E26" s="164">
        <f>'Production Summary'!$M$4</f>
        <v>27.75</v>
      </c>
      <c r="F26" s="164">
        <v>0</v>
      </c>
      <c r="G26" s="164">
        <f>'Production Summary'!$N$5</f>
        <v>666</v>
      </c>
      <c r="H26" s="164">
        <f>'Production Summary'!$M$5</f>
        <v>27.75</v>
      </c>
      <c r="I26" s="164">
        <v>0</v>
      </c>
      <c r="J26" s="164">
        <f>'Production Summary'!$N$6</f>
        <v>200</v>
      </c>
      <c r="K26" s="328">
        <f>'Production Summary'!$M$6</f>
        <v>7.5</v>
      </c>
      <c r="L26" s="164">
        <v>0</v>
      </c>
      <c r="M26" s="365">
        <f>'Production Summary'!$N$7</f>
        <v>612.72</v>
      </c>
      <c r="N26" s="367">
        <f>'Production Summary'!$M$7</f>
        <v>25.53</v>
      </c>
      <c r="O26" s="164">
        <v>0</v>
      </c>
      <c r="P26" s="164">
        <f>'Production Summary'!$N$8</f>
        <v>780</v>
      </c>
      <c r="Q26" s="164">
        <f>'Production Summary'!$M$8</f>
        <v>65</v>
      </c>
      <c r="R26" s="164">
        <v>0</v>
      </c>
      <c r="S26" s="164">
        <f>'Production Summary'!$N$9</f>
        <v>720</v>
      </c>
      <c r="T26" s="164">
        <f>'Production Summary'!$M$9</f>
        <v>60</v>
      </c>
      <c r="U26" s="164">
        <v>0</v>
      </c>
      <c r="V26" s="164">
        <f>'Production Summary'!$N$10</f>
        <v>876</v>
      </c>
      <c r="W26" s="164">
        <f>'Production Summary'!$M$10</f>
        <v>73</v>
      </c>
      <c r="X26" s="164">
        <v>0</v>
      </c>
      <c r="Y26" s="164">
        <f>'Production Summary'!$N$14</f>
        <v>177</v>
      </c>
      <c r="Z26" s="328">
        <f>'Production Summary'!$M$14</f>
        <v>14.75</v>
      </c>
      <c r="AA26" s="164">
        <v>0</v>
      </c>
      <c r="AB26" s="167">
        <f t="shared" si="34"/>
        <v>126</v>
      </c>
      <c r="AC26" s="164">
        <f>'Production Summary'!$M$16</f>
        <v>21</v>
      </c>
      <c r="AD26" s="164">
        <v>0</v>
      </c>
      <c r="AE26" s="164">
        <f>'Production Summary'!$N$16</f>
        <v>252</v>
      </c>
      <c r="AF26" s="164">
        <f>'Production Summary'!$M$16</f>
        <v>21</v>
      </c>
      <c r="AG26" s="164">
        <v>0</v>
      </c>
      <c r="AH26" s="164">
        <f>'Production Summary'!$N$18</f>
        <v>1035</v>
      </c>
      <c r="AI26" s="164">
        <f>'Production Summary'!$M$18</f>
        <v>17.25</v>
      </c>
      <c r="AJ26" s="164">
        <v>0</v>
      </c>
      <c r="AK26" s="164">
        <f>'Production Summary'!$N$19</f>
        <v>870</v>
      </c>
      <c r="AL26" s="164">
        <f>'Production Summary'!$M$19</f>
        <v>29</v>
      </c>
      <c r="AM26" s="164">
        <v>0</v>
      </c>
      <c r="AN26" s="164">
        <f>'Production Summary'!$N$20</f>
        <v>864</v>
      </c>
      <c r="AO26" s="164">
        <f>'Production Summary'!$M$20</f>
        <v>72</v>
      </c>
      <c r="AP26" s="164">
        <v>0</v>
      </c>
      <c r="AQ26" s="164">
        <f>'Production Summary'!$N$21</f>
        <v>670</v>
      </c>
      <c r="AR26" s="164">
        <f>'Production Summary'!$M$21</f>
        <v>335</v>
      </c>
      <c r="AS26" s="164">
        <v>0</v>
      </c>
      <c r="AT26" s="386">
        <f>'Production Summary'!$N$22</f>
        <v>375</v>
      </c>
      <c r="AU26" s="164">
        <f>'Production Summary'!$N$23</f>
        <v>1050</v>
      </c>
      <c r="AV26" s="164">
        <f>'Production Summary'!$N$25</f>
        <v>300</v>
      </c>
      <c r="AW26" s="164">
        <f>'Production Summary'!$M$25</f>
        <v>25</v>
      </c>
      <c r="AX26" s="164">
        <v>0</v>
      </c>
      <c r="AY26" s="164">
        <f>'Production Summary'!$N$26</f>
        <v>300</v>
      </c>
      <c r="AZ26" s="164">
        <f>'Production Summary'!$M$26</f>
        <v>25</v>
      </c>
      <c r="BA26" s="164">
        <v>0</v>
      </c>
      <c r="BB26" s="164">
        <f>'Production Summary'!$N$28</f>
        <v>777</v>
      </c>
      <c r="BC26" s="164">
        <f>'Production Summary'!$M$28</f>
        <v>12.95</v>
      </c>
      <c r="BD26" s="164">
        <v>0</v>
      </c>
      <c r="BE26" s="164">
        <f>'Production Summary'!$N$29</f>
        <v>612</v>
      </c>
      <c r="BF26" s="164">
        <f>'Production Summary'!$M$29</f>
        <v>51</v>
      </c>
      <c r="BG26" s="164">
        <v>0</v>
      </c>
      <c r="BH26" s="164">
        <f>'Production Summary'!$N$30</f>
        <v>500</v>
      </c>
      <c r="BI26" s="164">
        <f>'Production Summary'!$M$30</f>
        <v>250</v>
      </c>
      <c r="BJ26" s="164">
        <v>0</v>
      </c>
      <c r="BK26" s="386"/>
      <c r="BL26" s="164">
        <f>'Production Summary'!$N$32</f>
        <v>875</v>
      </c>
      <c r="BM26" s="164">
        <f>'Production Summary'!$N$34</f>
        <v>360.59999999999997</v>
      </c>
      <c r="BN26" s="164">
        <f>'Production Summary'!$M$34</f>
        <v>6.01</v>
      </c>
      <c r="BO26" s="164">
        <v>0</v>
      </c>
      <c r="BP26" s="164">
        <f>'Production Summary'!$N$36</f>
        <v>717</v>
      </c>
      <c r="BQ26" s="164">
        <f>'Production Summary'!$M$36</f>
        <v>11.95</v>
      </c>
      <c r="BR26" s="164">
        <v>0</v>
      </c>
      <c r="BS26" s="164">
        <f>'Production Summary'!$N$37</f>
        <v>210</v>
      </c>
      <c r="BT26" s="164">
        <f>'Production Summary'!$M$37</f>
        <v>21</v>
      </c>
      <c r="BU26" s="164">
        <v>0</v>
      </c>
      <c r="BV26" s="164">
        <f>'Production Summary'!$N$38</f>
        <v>280</v>
      </c>
      <c r="BW26" s="164">
        <f>'Production Summary'!$M$38</f>
        <v>28</v>
      </c>
      <c r="BX26" s="164">
        <v>0</v>
      </c>
      <c r="BY26" s="165">
        <f>'Production Summary'!$N$39</f>
        <v>300.38406247988502</v>
      </c>
      <c r="BZ26" s="164">
        <f>'Production Summary'!$M$39</f>
        <v>30.038406247988501</v>
      </c>
      <c r="CA26" s="164">
        <v>0</v>
      </c>
      <c r="CB26" s="164">
        <f>'Production Summary'!$N$40</f>
        <v>131.30000000000001</v>
      </c>
      <c r="CC26" s="164">
        <f>'Production Summary'!$M$40</f>
        <v>13.13</v>
      </c>
      <c r="CD26" s="164">
        <v>0</v>
      </c>
      <c r="CE26" s="164">
        <f>'Production Summary'!$N$42</f>
        <v>1136.3519999999996</v>
      </c>
      <c r="CF26" s="164">
        <f>'Production Summary'!$M$42</f>
        <v>81.167999999999978</v>
      </c>
      <c r="CG26" s="164">
        <v>0</v>
      </c>
      <c r="CH26" s="164">
        <v>0</v>
      </c>
      <c r="CI26" s="164">
        <f>'Production Summary'!$N$43</f>
        <v>184</v>
      </c>
      <c r="CJ26" s="164">
        <v>0</v>
      </c>
      <c r="CK26" s="164">
        <f>'Production Summary'!$N$44</f>
        <v>355</v>
      </c>
      <c r="CL26" s="164">
        <v>0</v>
      </c>
      <c r="CM26" s="375">
        <f>'Production Summary'!$N$45</f>
        <v>1650</v>
      </c>
      <c r="CN26" s="167">
        <v>265</v>
      </c>
      <c r="CO26" s="167">
        <f>CN26*5</f>
        <v>1325</v>
      </c>
      <c r="CP26" s="166"/>
      <c r="CQ26" s="164">
        <f>'Production Summary'!$N$49</f>
        <v>8004.1580041580037</v>
      </c>
      <c r="CR26" s="164">
        <f>'Production Summary'!$M$49</f>
        <v>66.701316701316699</v>
      </c>
      <c r="CS26" s="164">
        <f>'Production Summary'!$N$50</f>
        <v>13331.600831600828</v>
      </c>
      <c r="CT26" s="164">
        <f>'Production Summary'!$M$50</f>
        <v>148.1288981288981</v>
      </c>
      <c r="CU26" s="164">
        <f>'Production Summary'!$N$51</f>
        <v>12785.862785862784</v>
      </c>
      <c r="CV26" s="164">
        <f>'Production Summary'!$M$51</f>
        <v>355.16285516285512</v>
      </c>
      <c r="CW26" s="164">
        <f>'Production Summary'!$N$52</f>
        <v>12629.937629937627</v>
      </c>
      <c r="CX26" s="164">
        <f>'Production Summary'!$M$52</f>
        <v>701.66320166320156</v>
      </c>
      <c r="CY26" s="164">
        <f>'Production Summary'!$N$53</f>
        <v>12396.049896049895</v>
      </c>
      <c r="CZ26" s="164">
        <f>'Production Summary'!$M$53</f>
        <v>688.66943866943859</v>
      </c>
      <c r="DA26" s="164">
        <f>'Production Summary'!$N$54</f>
        <v>13799.376299376298</v>
      </c>
      <c r="DB26" s="164">
        <f>'Production Summary'!$M$54</f>
        <v>766.63201663201653</v>
      </c>
      <c r="DC26" s="531">
        <f>'Production Summary'!$N$60</f>
        <v>12863.825363825363</v>
      </c>
      <c r="DD26" s="531">
        <f>'Production Summary'!$M$60</f>
        <v>714.65696465696465</v>
      </c>
      <c r="DE26" s="167">
        <f>'Production Summary'!$N$59</f>
        <v>11148.648648648648</v>
      </c>
      <c r="DF26" s="531">
        <f>'Production Summary'!$M$59</f>
        <v>619.36936936936934</v>
      </c>
      <c r="DG26" s="164">
        <f>'Production Summary'!$N$55</f>
        <v>13842.68884268884</v>
      </c>
      <c r="DH26" s="164">
        <f>'Production Summary'!$M$55</f>
        <v>3460.67221067221</v>
      </c>
      <c r="DI26" s="164">
        <f>'Production Summary'!$N$56</f>
        <v>13097.713097713096</v>
      </c>
      <c r="DJ26" s="164">
        <f>'Production Summary'!$M$56</f>
        <v>163.72141372141371</v>
      </c>
      <c r="DK26" s="164">
        <f>'Production Summary'!$N$57</f>
        <v>14189.189189189186</v>
      </c>
      <c r="DL26" s="164">
        <f>'Production Summary'!$M$57</f>
        <v>394.14414414414409</v>
      </c>
      <c r="DM26" s="164">
        <f>'Production Summary'!$N$58</f>
        <v>14017.671517671517</v>
      </c>
      <c r="DN26" s="164">
        <f>'Production Summary'!$M$58</f>
        <v>778.75952875952873</v>
      </c>
      <c r="DO26" s="164">
        <f>'Production Summary'!$N$61</f>
        <v>4500</v>
      </c>
      <c r="DP26" s="328">
        <f>'Production Summary'!$M$61</f>
        <v>750</v>
      </c>
      <c r="DQ26" s="164">
        <v>0</v>
      </c>
      <c r="DR26" s="164">
        <f>'Production Summary'!$N$62</f>
        <v>8900</v>
      </c>
      <c r="DS26" s="164">
        <f>'Production Summary'!$N$70</f>
        <v>300</v>
      </c>
      <c r="DT26" s="328">
        <f>'Production Summary'!$M$70</f>
        <v>25</v>
      </c>
      <c r="DU26" s="164">
        <v>0</v>
      </c>
      <c r="DV26" s="164">
        <f>'Production Summary'!$N$71</f>
        <v>150</v>
      </c>
      <c r="DW26" s="164">
        <v>0</v>
      </c>
      <c r="DX26" s="164">
        <f>'Production Summary'!$N$64</f>
        <v>192</v>
      </c>
      <c r="DY26" s="164">
        <v>0</v>
      </c>
      <c r="DZ26" s="164">
        <f>'Production Summary'!$N$65</f>
        <v>384</v>
      </c>
      <c r="EA26" s="164">
        <v>0</v>
      </c>
      <c r="EB26" s="164">
        <f>'Production Summary'!$N$66</f>
        <v>192</v>
      </c>
      <c r="EC26" s="164">
        <v>0</v>
      </c>
      <c r="ED26" s="164">
        <f>'Production Summary'!$N$67</f>
        <v>96</v>
      </c>
      <c r="EE26" s="164">
        <v>0</v>
      </c>
      <c r="EF26" s="164">
        <f>'Production Summary'!$N$68</f>
        <v>96</v>
      </c>
      <c r="EG26" s="164">
        <v>0</v>
      </c>
      <c r="EH26" s="164">
        <f>'Production Summary'!$N$69</f>
        <v>340</v>
      </c>
      <c r="EI26" s="101"/>
      <c r="EJ26" s="3"/>
      <c r="EK26" s="3"/>
      <c r="ER26" s="64" t="s">
        <v>42</v>
      </c>
      <c r="ES26" s="61" t="str">
        <f t="shared" si="47"/>
        <v>Apna Kirana Store</v>
      </c>
      <c r="ET26" s="24">
        <f t="shared" si="32"/>
        <v>0</v>
      </c>
    </row>
    <row r="27" spans="1:150" ht="15" customHeight="1">
      <c r="A27" t="b">
        <f>C27=Raigarh!C27</f>
        <v>1</v>
      </c>
      <c r="B27" s="60">
        <f t="shared" si="33"/>
        <v>22</v>
      </c>
      <c r="C27" s="61" t="str">
        <f>IF(Raigarh!C27="","",Raigarh!C27)</f>
        <v>Agrawal Agency</v>
      </c>
      <c r="D27" s="164">
        <f>'Production Summary'!$N$4</f>
        <v>666</v>
      </c>
      <c r="E27" s="164">
        <f>'Production Summary'!$M$4</f>
        <v>27.75</v>
      </c>
      <c r="F27" s="164">
        <v>0</v>
      </c>
      <c r="G27" s="164">
        <f>'Production Summary'!$N$5</f>
        <v>666</v>
      </c>
      <c r="H27" s="164">
        <f>'Production Summary'!$M$5</f>
        <v>27.75</v>
      </c>
      <c r="I27" s="164">
        <v>0</v>
      </c>
      <c r="J27" s="164">
        <f>'Production Summary'!$N$6</f>
        <v>200</v>
      </c>
      <c r="K27" s="328">
        <f>'Production Summary'!$M$6</f>
        <v>7.5</v>
      </c>
      <c r="L27" s="164">
        <v>0</v>
      </c>
      <c r="M27" s="365">
        <f>'Production Summary'!$N$7</f>
        <v>612.72</v>
      </c>
      <c r="N27" s="367">
        <f>'Production Summary'!$M$7</f>
        <v>25.53</v>
      </c>
      <c r="O27" s="164">
        <v>0</v>
      </c>
      <c r="P27" s="164">
        <f>'Production Summary'!$N$8</f>
        <v>780</v>
      </c>
      <c r="Q27" s="164">
        <f>'Production Summary'!$M$8</f>
        <v>65</v>
      </c>
      <c r="R27" s="164">
        <v>0</v>
      </c>
      <c r="S27" s="164">
        <f>'Production Summary'!$N$9</f>
        <v>720</v>
      </c>
      <c r="T27" s="164">
        <f>'Production Summary'!$M$9</f>
        <v>60</v>
      </c>
      <c r="U27" s="164">
        <v>0</v>
      </c>
      <c r="V27" s="164">
        <f>'Production Summary'!$N$10</f>
        <v>876</v>
      </c>
      <c r="W27" s="164">
        <f>'Production Summary'!$M$10</f>
        <v>73</v>
      </c>
      <c r="X27" s="164">
        <v>0</v>
      </c>
      <c r="Y27" s="164">
        <f>'Production Summary'!$N$14</f>
        <v>177</v>
      </c>
      <c r="Z27" s="328">
        <f>'Production Summary'!$M$14</f>
        <v>14.75</v>
      </c>
      <c r="AA27" s="164">
        <v>0</v>
      </c>
      <c r="AB27" s="167">
        <f t="shared" si="34"/>
        <v>126</v>
      </c>
      <c r="AC27" s="164">
        <f>'Production Summary'!$M$16</f>
        <v>21</v>
      </c>
      <c r="AD27" s="164">
        <v>0</v>
      </c>
      <c r="AE27" s="164">
        <f>'Production Summary'!$N$16</f>
        <v>252</v>
      </c>
      <c r="AF27" s="164">
        <f>'Production Summary'!$M$16</f>
        <v>21</v>
      </c>
      <c r="AG27" s="164">
        <v>0</v>
      </c>
      <c r="AH27" s="164">
        <f>'Production Summary'!$N$18</f>
        <v>1035</v>
      </c>
      <c r="AI27" s="164">
        <f>'Production Summary'!$M$18</f>
        <v>17.25</v>
      </c>
      <c r="AJ27" s="164">
        <v>0</v>
      </c>
      <c r="AK27" s="164">
        <f>'Production Summary'!$N$19</f>
        <v>870</v>
      </c>
      <c r="AL27" s="164">
        <f>'Production Summary'!$M$19</f>
        <v>29</v>
      </c>
      <c r="AM27" s="164">
        <v>0</v>
      </c>
      <c r="AN27" s="164">
        <f>'Production Summary'!$N$20</f>
        <v>864</v>
      </c>
      <c r="AO27" s="164">
        <f>'Production Summary'!$M$20</f>
        <v>72</v>
      </c>
      <c r="AP27" s="164">
        <v>0</v>
      </c>
      <c r="AQ27" s="164">
        <f>'Production Summary'!$N$21</f>
        <v>670</v>
      </c>
      <c r="AR27" s="164">
        <f>'Production Summary'!$M$21</f>
        <v>335</v>
      </c>
      <c r="AS27" s="164">
        <v>0</v>
      </c>
      <c r="AT27" s="386">
        <f>'Production Summary'!$N$22</f>
        <v>375</v>
      </c>
      <c r="AU27" s="164">
        <f>'Production Summary'!$N$23</f>
        <v>1050</v>
      </c>
      <c r="AV27" s="164">
        <f>'Production Summary'!$N$25</f>
        <v>300</v>
      </c>
      <c r="AW27" s="164">
        <f>'Production Summary'!$M$25</f>
        <v>25</v>
      </c>
      <c r="AX27" s="164">
        <v>0</v>
      </c>
      <c r="AY27" s="164">
        <f>'Production Summary'!$N$26</f>
        <v>300</v>
      </c>
      <c r="AZ27" s="164">
        <f>'Production Summary'!$M$26</f>
        <v>25</v>
      </c>
      <c r="BA27" s="164">
        <v>0</v>
      </c>
      <c r="BB27" s="164">
        <f>'Production Summary'!$N$28</f>
        <v>777</v>
      </c>
      <c r="BC27" s="164">
        <f>'Production Summary'!$M$28</f>
        <v>12.95</v>
      </c>
      <c r="BD27" s="164">
        <v>0</v>
      </c>
      <c r="BE27" s="164">
        <f>'Production Summary'!$N$29</f>
        <v>612</v>
      </c>
      <c r="BF27" s="164">
        <f>'Production Summary'!$M$29</f>
        <v>51</v>
      </c>
      <c r="BG27" s="164">
        <v>0</v>
      </c>
      <c r="BH27" s="164">
        <f>'Production Summary'!$N$30</f>
        <v>500</v>
      </c>
      <c r="BI27" s="164">
        <f>'Production Summary'!$M$30</f>
        <v>250</v>
      </c>
      <c r="BJ27" s="164">
        <v>0</v>
      </c>
      <c r="BK27" s="386"/>
      <c r="BL27" s="164">
        <f>'Production Summary'!$N$32</f>
        <v>875</v>
      </c>
      <c r="BM27" s="164">
        <f>'Production Summary'!$N$34</f>
        <v>360.59999999999997</v>
      </c>
      <c r="BN27" s="164">
        <f>'Production Summary'!$M$34</f>
        <v>6.01</v>
      </c>
      <c r="BO27" s="164">
        <v>0</v>
      </c>
      <c r="BP27" s="164">
        <f>'Production Summary'!$N$36</f>
        <v>717</v>
      </c>
      <c r="BQ27" s="164">
        <f>'Production Summary'!$M$36</f>
        <v>11.95</v>
      </c>
      <c r="BR27" s="164">
        <v>0</v>
      </c>
      <c r="BS27" s="164">
        <f>'Production Summary'!$N$37</f>
        <v>210</v>
      </c>
      <c r="BT27" s="164">
        <f>'Production Summary'!$M$37</f>
        <v>21</v>
      </c>
      <c r="BU27" s="164">
        <v>0</v>
      </c>
      <c r="BV27" s="164">
        <f>'Production Summary'!$N$38</f>
        <v>280</v>
      </c>
      <c r="BW27" s="164">
        <f>'Production Summary'!$M$38</f>
        <v>28</v>
      </c>
      <c r="BX27" s="164">
        <v>0</v>
      </c>
      <c r="BY27" s="165">
        <f>'Production Summary'!$N$39</f>
        <v>300.38406247988502</v>
      </c>
      <c r="BZ27" s="164">
        <f>'Production Summary'!$M$39</f>
        <v>30.038406247988501</v>
      </c>
      <c r="CA27" s="164">
        <v>0</v>
      </c>
      <c r="CB27" s="164">
        <f>'Production Summary'!$N$40</f>
        <v>131.30000000000001</v>
      </c>
      <c r="CC27" s="164">
        <f>'Production Summary'!$M$40</f>
        <v>13.13</v>
      </c>
      <c r="CD27" s="164">
        <v>0</v>
      </c>
      <c r="CE27" s="164">
        <f>'Production Summary'!$N$42</f>
        <v>1136.3519999999996</v>
      </c>
      <c r="CF27" s="164">
        <f>'Production Summary'!$M$42</f>
        <v>81.167999999999978</v>
      </c>
      <c r="CG27" s="164">
        <v>0</v>
      </c>
      <c r="CH27" s="164">
        <v>0</v>
      </c>
      <c r="CI27" s="164">
        <f>'Production Summary'!$N$43</f>
        <v>184</v>
      </c>
      <c r="CJ27" s="164">
        <v>0</v>
      </c>
      <c r="CK27" s="164">
        <f>'Production Summary'!$N$44</f>
        <v>355</v>
      </c>
      <c r="CL27" s="164">
        <v>0</v>
      </c>
      <c r="CM27" s="375">
        <f>'Production Summary'!$N$45</f>
        <v>1650</v>
      </c>
      <c r="CN27" s="167">
        <v>265</v>
      </c>
      <c r="CO27" s="167">
        <f>CN27*5</f>
        <v>1325</v>
      </c>
      <c r="CP27" s="166"/>
      <c r="CQ27" s="164">
        <f>'Production Summary'!$N$49</f>
        <v>8004.1580041580037</v>
      </c>
      <c r="CR27" s="164">
        <f>'Production Summary'!$M$49</f>
        <v>66.701316701316699</v>
      </c>
      <c r="CS27" s="164">
        <f>'Production Summary'!$N$50</f>
        <v>13331.600831600828</v>
      </c>
      <c r="CT27" s="164">
        <f>'Production Summary'!$M$50</f>
        <v>148.1288981288981</v>
      </c>
      <c r="CU27" s="164">
        <f>'Production Summary'!$N$51</f>
        <v>12785.862785862784</v>
      </c>
      <c r="CV27" s="164">
        <f>'Production Summary'!$M$51</f>
        <v>355.16285516285512</v>
      </c>
      <c r="CW27" s="164">
        <f>'Production Summary'!$N$52</f>
        <v>12629.937629937627</v>
      </c>
      <c r="CX27" s="164">
        <f>'Production Summary'!$M$52</f>
        <v>701.66320166320156</v>
      </c>
      <c r="CY27" s="164">
        <f>'Production Summary'!$N$53</f>
        <v>12396.049896049895</v>
      </c>
      <c r="CZ27" s="164">
        <f>'Production Summary'!$M$53</f>
        <v>688.66943866943859</v>
      </c>
      <c r="DA27" s="164">
        <f>'Production Summary'!$N$54</f>
        <v>13799.376299376298</v>
      </c>
      <c r="DB27" s="164">
        <f>'Production Summary'!$M$54</f>
        <v>766.63201663201653</v>
      </c>
      <c r="DC27" s="531">
        <f>'Production Summary'!$N$60</f>
        <v>12863.825363825363</v>
      </c>
      <c r="DD27" s="531">
        <f>'Production Summary'!$M$60</f>
        <v>714.65696465696465</v>
      </c>
      <c r="DE27" s="167">
        <f>'Production Summary'!$N$59</f>
        <v>11148.648648648648</v>
      </c>
      <c r="DF27" s="531">
        <f>'Production Summary'!$M$59</f>
        <v>619.36936936936934</v>
      </c>
      <c r="DG27" s="164">
        <f>'Production Summary'!$N$55</f>
        <v>13842.68884268884</v>
      </c>
      <c r="DH27" s="164">
        <f>'Production Summary'!$M$55</f>
        <v>3460.67221067221</v>
      </c>
      <c r="DI27" s="164">
        <f>'Production Summary'!$N$56</f>
        <v>13097.713097713096</v>
      </c>
      <c r="DJ27" s="164">
        <f>'Production Summary'!$M$56</f>
        <v>163.72141372141371</v>
      </c>
      <c r="DK27" s="164">
        <f>'Production Summary'!$N$57</f>
        <v>14189.189189189186</v>
      </c>
      <c r="DL27" s="164">
        <f>'Production Summary'!$M$57</f>
        <v>394.14414414414409</v>
      </c>
      <c r="DM27" s="164">
        <f>'Production Summary'!$N$58</f>
        <v>14017.671517671517</v>
      </c>
      <c r="DN27" s="164">
        <f>'Production Summary'!$M$58</f>
        <v>778.75952875952873</v>
      </c>
      <c r="DO27" s="164">
        <f>'Production Summary'!$N$61</f>
        <v>4500</v>
      </c>
      <c r="DP27" s="328">
        <f>'Production Summary'!$M$61</f>
        <v>750</v>
      </c>
      <c r="DQ27" s="164">
        <v>0</v>
      </c>
      <c r="DR27" s="164">
        <f>'Production Summary'!$N$62</f>
        <v>8900</v>
      </c>
      <c r="DS27" s="164">
        <f>'Production Summary'!$N$70</f>
        <v>300</v>
      </c>
      <c r="DT27" s="328">
        <f>'Production Summary'!$M$70</f>
        <v>25</v>
      </c>
      <c r="DU27" s="164">
        <v>0</v>
      </c>
      <c r="DV27" s="164">
        <f>'Production Summary'!$N$71</f>
        <v>150</v>
      </c>
      <c r="DW27" s="164">
        <v>0</v>
      </c>
      <c r="DX27" s="164">
        <f>'Production Summary'!$N$64</f>
        <v>192</v>
      </c>
      <c r="DY27" s="164">
        <v>0</v>
      </c>
      <c r="DZ27" s="164">
        <f>'Production Summary'!$N$65</f>
        <v>384</v>
      </c>
      <c r="EA27" s="164">
        <v>0</v>
      </c>
      <c r="EB27" s="164">
        <f>'Production Summary'!$N$66</f>
        <v>192</v>
      </c>
      <c r="EC27" s="164">
        <v>0</v>
      </c>
      <c r="ED27" s="164">
        <f>'Production Summary'!$N$67</f>
        <v>96</v>
      </c>
      <c r="EE27" s="164">
        <v>0</v>
      </c>
      <c r="EF27" s="164">
        <f>'Production Summary'!$N$68</f>
        <v>96</v>
      </c>
      <c r="EG27" s="164">
        <v>0</v>
      </c>
      <c r="EH27" s="164">
        <f>'Production Summary'!$N$69</f>
        <v>340</v>
      </c>
      <c r="EI27" s="101"/>
      <c r="EJ27" s="3"/>
      <c r="EK27" s="3"/>
      <c r="ER27" s="64" t="s">
        <v>43</v>
      </c>
      <c r="ES27" s="61" t="str">
        <f t="shared" si="47"/>
        <v>Agrawal Agency</v>
      </c>
      <c r="ET27" s="24">
        <f t="shared" si="32"/>
        <v>0</v>
      </c>
    </row>
    <row r="28" spans="1:150" ht="15" customHeight="1">
      <c r="A28" t="b">
        <f>C28=Raigarh!C28</f>
        <v>1</v>
      </c>
      <c r="B28" s="60">
        <f t="shared" si="33"/>
        <v>23</v>
      </c>
      <c r="C28" s="61" t="str">
        <f>IF(Raigarh!C28="","",Raigarh!C28)</f>
        <v>Ankit Bhojnalay</v>
      </c>
      <c r="D28" s="164">
        <f>'Production Summary'!$N$4</f>
        <v>666</v>
      </c>
      <c r="E28" s="164">
        <f>'Production Summary'!$M$4</f>
        <v>27.75</v>
      </c>
      <c r="F28" s="164">
        <v>0</v>
      </c>
      <c r="G28" s="164">
        <f>'Production Summary'!$N$5</f>
        <v>666</v>
      </c>
      <c r="H28" s="164">
        <f>'Production Summary'!$M$5</f>
        <v>27.75</v>
      </c>
      <c r="I28" s="164">
        <v>0</v>
      </c>
      <c r="J28" s="164">
        <f>'Production Summary'!$N$6</f>
        <v>200</v>
      </c>
      <c r="K28" s="328">
        <f>'Production Summary'!$M$6</f>
        <v>7.5</v>
      </c>
      <c r="L28" s="164">
        <v>0</v>
      </c>
      <c r="M28" s="365">
        <f>'Production Summary'!$N$7</f>
        <v>612.72</v>
      </c>
      <c r="N28" s="367">
        <f>'Production Summary'!$M$7</f>
        <v>25.53</v>
      </c>
      <c r="O28" s="164">
        <v>0</v>
      </c>
      <c r="P28" s="164">
        <f>'Production Summary'!$N$8</f>
        <v>780</v>
      </c>
      <c r="Q28" s="164">
        <f>'Production Summary'!$M$8</f>
        <v>65</v>
      </c>
      <c r="R28" s="164">
        <v>0</v>
      </c>
      <c r="S28" s="164">
        <f>'Production Summary'!$N$9</f>
        <v>720</v>
      </c>
      <c r="T28" s="164">
        <f>'Production Summary'!$M$9</f>
        <v>60</v>
      </c>
      <c r="U28" s="164">
        <v>0</v>
      </c>
      <c r="V28" s="164">
        <f>'Production Summary'!$N$10</f>
        <v>876</v>
      </c>
      <c r="W28" s="164">
        <f>'Production Summary'!$M$10</f>
        <v>73</v>
      </c>
      <c r="X28" s="164">
        <v>0</v>
      </c>
      <c r="Y28" s="164">
        <f>'Production Summary'!$N$14</f>
        <v>177</v>
      </c>
      <c r="Z28" s="328">
        <f>'Production Summary'!$M$14</f>
        <v>14.75</v>
      </c>
      <c r="AA28" s="164">
        <v>0</v>
      </c>
      <c r="AB28" s="167">
        <f t="shared" si="34"/>
        <v>126</v>
      </c>
      <c r="AC28" s="164">
        <f>'Production Summary'!$M$16</f>
        <v>21</v>
      </c>
      <c r="AD28" s="164">
        <v>0</v>
      </c>
      <c r="AE28" s="164">
        <f>'Production Summary'!$N$16</f>
        <v>252</v>
      </c>
      <c r="AF28" s="164">
        <f>'Production Summary'!$M$16</f>
        <v>21</v>
      </c>
      <c r="AG28" s="164">
        <v>0</v>
      </c>
      <c r="AH28" s="164">
        <f>'Production Summary'!$N$18</f>
        <v>1035</v>
      </c>
      <c r="AI28" s="164">
        <f>'Production Summary'!$M$18</f>
        <v>17.25</v>
      </c>
      <c r="AJ28" s="164">
        <v>0</v>
      </c>
      <c r="AK28" s="164">
        <f>'Production Summary'!$N$19</f>
        <v>870</v>
      </c>
      <c r="AL28" s="164">
        <f>'Production Summary'!$M$19</f>
        <v>29</v>
      </c>
      <c r="AM28" s="164">
        <v>0</v>
      </c>
      <c r="AN28" s="164">
        <f>'Production Summary'!$N$20</f>
        <v>864</v>
      </c>
      <c r="AO28" s="164">
        <f>'Production Summary'!$M$20</f>
        <v>72</v>
      </c>
      <c r="AP28" s="164">
        <v>0</v>
      </c>
      <c r="AQ28" s="164">
        <f>'Production Summary'!$N$21</f>
        <v>670</v>
      </c>
      <c r="AR28" s="164">
        <f>'Production Summary'!$M$21</f>
        <v>335</v>
      </c>
      <c r="AS28" s="164">
        <v>0</v>
      </c>
      <c r="AT28" s="386">
        <f>'Production Summary'!$N$22</f>
        <v>375</v>
      </c>
      <c r="AU28" s="164">
        <f>'Production Summary'!$N$23</f>
        <v>1050</v>
      </c>
      <c r="AV28" s="164">
        <f>'Production Summary'!$N$25</f>
        <v>300</v>
      </c>
      <c r="AW28" s="164">
        <f>'Production Summary'!$M$25</f>
        <v>25</v>
      </c>
      <c r="AX28" s="164">
        <v>0</v>
      </c>
      <c r="AY28" s="164">
        <f>'Production Summary'!$N$26</f>
        <v>300</v>
      </c>
      <c r="AZ28" s="164">
        <f>'Production Summary'!$M$26</f>
        <v>25</v>
      </c>
      <c r="BA28" s="164">
        <v>0</v>
      </c>
      <c r="BB28" s="164">
        <f>'Production Summary'!$N$28</f>
        <v>777</v>
      </c>
      <c r="BC28" s="164">
        <f>'Production Summary'!$M$28</f>
        <v>12.95</v>
      </c>
      <c r="BD28" s="164">
        <v>0</v>
      </c>
      <c r="BE28" s="164">
        <f>'Production Summary'!$N$29</f>
        <v>612</v>
      </c>
      <c r="BF28" s="164">
        <f>'Production Summary'!$M$29</f>
        <v>51</v>
      </c>
      <c r="BG28" s="164">
        <v>0</v>
      </c>
      <c r="BH28" s="164">
        <f>'Production Summary'!$N$30</f>
        <v>500</v>
      </c>
      <c r="BI28" s="164">
        <f>'Production Summary'!$M$30</f>
        <v>250</v>
      </c>
      <c r="BJ28" s="164">
        <v>0</v>
      </c>
      <c r="BK28" s="386"/>
      <c r="BL28" s="164">
        <f>'Production Summary'!$N$32</f>
        <v>875</v>
      </c>
      <c r="BM28" s="164">
        <f>'Production Summary'!$N$34</f>
        <v>360.59999999999997</v>
      </c>
      <c r="BN28" s="164">
        <f>'Production Summary'!$M$34</f>
        <v>6.01</v>
      </c>
      <c r="BO28" s="164">
        <v>0</v>
      </c>
      <c r="BP28" s="164">
        <f>'Production Summary'!$N$36</f>
        <v>717</v>
      </c>
      <c r="BQ28" s="164">
        <f>'Production Summary'!$M$36</f>
        <v>11.95</v>
      </c>
      <c r="BR28" s="164">
        <v>0</v>
      </c>
      <c r="BS28" s="164">
        <f>'Production Summary'!$N$37</f>
        <v>210</v>
      </c>
      <c r="BT28" s="164">
        <f>'Production Summary'!$M$37</f>
        <v>21</v>
      </c>
      <c r="BU28" s="164">
        <v>0</v>
      </c>
      <c r="BV28" s="164">
        <f>'Production Summary'!$N$38</f>
        <v>280</v>
      </c>
      <c r="BW28" s="164">
        <f>'Production Summary'!$M$38</f>
        <v>28</v>
      </c>
      <c r="BX28" s="164">
        <v>0</v>
      </c>
      <c r="BY28" s="165">
        <f>'Production Summary'!$N$39</f>
        <v>300.38406247988502</v>
      </c>
      <c r="BZ28" s="164">
        <f>'Production Summary'!$M$39</f>
        <v>30.038406247988501</v>
      </c>
      <c r="CA28" s="164">
        <v>0</v>
      </c>
      <c r="CB28" s="164">
        <f>'Production Summary'!$N$40</f>
        <v>131.30000000000001</v>
      </c>
      <c r="CC28" s="164">
        <f>'Production Summary'!$M$40</f>
        <v>13.13</v>
      </c>
      <c r="CD28" s="164">
        <v>0</v>
      </c>
      <c r="CE28" s="164">
        <f>'Production Summary'!$N$42</f>
        <v>1136.3519999999996</v>
      </c>
      <c r="CF28" s="164">
        <f>'Production Summary'!$M$42</f>
        <v>81.167999999999978</v>
      </c>
      <c r="CG28" s="164">
        <v>0</v>
      </c>
      <c r="CH28" s="164">
        <v>0</v>
      </c>
      <c r="CI28" s="164">
        <f>'Production Summary'!$N$43</f>
        <v>184</v>
      </c>
      <c r="CJ28" s="164">
        <v>0</v>
      </c>
      <c r="CK28" s="164">
        <f>'Production Summary'!$N$44</f>
        <v>355</v>
      </c>
      <c r="CL28" s="164">
        <v>0</v>
      </c>
      <c r="CM28" s="375">
        <f>'Production Summary'!$N$45</f>
        <v>1650</v>
      </c>
      <c r="CN28" s="167">
        <v>265</v>
      </c>
      <c r="CO28" s="167">
        <f>CN28*5</f>
        <v>1325</v>
      </c>
      <c r="CP28" s="166"/>
      <c r="CQ28" s="164">
        <f>'Production Summary'!$N$49</f>
        <v>8004.1580041580037</v>
      </c>
      <c r="CR28" s="164">
        <f>'Production Summary'!$M$49</f>
        <v>66.701316701316699</v>
      </c>
      <c r="CS28" s="164">
        <f>'Production Summary'!$N$50</f>
        <v>13331.600831600828</v>
      </c>
      <c r="CT28" s="164">
        <f>'Production Summary'!$M$50</f>
        <v>148.1288981288981</v>
      </c>
      <c r="CU28" s="164">
        <f>'Production Summary'!$N$51</f>
        <v>12785.862785862784</v>
      </c>
      <c r="CV28" s="164">
        <f>'Production Summary'!$M$51</f>
        <v>355.16285516285512</v>
      </c>
      <c r="CW28" s="164">
        <f>'Production Summary'!$N$52</f>
        <v>12629.937629937627</v>
      </c>
      <c r="CX28" s="164">
        <f>'Production Summary'!$M$52</f>
        <v>701.66320166320156</v>
      </c>
      <c r="CY28" s="164">
        <f>'Production Summary'!$N$53</f>
        <v>12396.049896049895</v>
      </c>
      <c r="CZ28" s="164">
        <f>'Production Summary'!$M$53</f>
        <v>688.66943866943859</v>
      </c>
      <c r="DA28" s="164">
        <f>'Production Summary'!$N$54</f>
        <v>13799.376299376298</v>
      </c>
      <c r="DB28" s="164">
        <f>'Production Summary'!$M$54</f>
        <v>766.63201663201653</v>
      </c>
      <c r="DC28" s="531">
        <f>'Production Summary'!$N$60</f>
        <v>12863.825363825363</v>
      </c>
      <c r="DD28" s="531">
        <f>'Production Summary'!$M$60</f>
        <v>714.65696465696465</v>
      </c>
      <c r="DE28" s="167">
        <f>'Production Summary'!$N$59</f>
        <v>11148.648648648648</v>
      </c>
      <c r="DF28" s="531">
        <f>'Production Summary'!$M$59</f>
        <v>619.36936936936934</v>
      </c>
      <c r="DG28" s="164">
        <f>'Production Summary'!$N$55</f>
        <v>13842.68884268884</v>
      </c>
      <c r="DH28" s="164">
        <f>'Production Summary'!$M$55</f>
        <v>3460.67221067221</v>
      </c>
      <c r="DI28" s="164">
        <f>'Production Summary'!$N$56</f>
        <v>13097.713097713096</v>
      </c>
      <c r="DJ28" s="164">
        <f>'Production Summary'!$M$56</f>
        <v>163.72141372141371</v>
      </c>
      <c r="DK28" s="164">
        <f>'Production Summary'!$N$57</f>
        <v>14189.189189189186</v>
      </c>
      <c r="DL28" s="164">
        <f>'Production Summary'!$M$57</f>
        <v>394.14414414414409</v>
      </c>
      <c r="DM28" s="164">
        <f>'Production Summary'!$N$58</f>
        <v>14017.671517671517</v>
      </c>
      <c r="DN28" s="164">
        <f>'Production Summary'!$M$58</f>
        <v>778.75952875952873</v>
      </c>
      <c r="DO28" s="164">
        <f>'Production Summary'!$N$61</f>
        <v>4500</v>
      </c>
      <c r="DP28" s="328">
        <f>'Production Summary'!$M$61</f>
        <v>750</v>
      </c>
      <c r="DQ28" s="164">
        <v>0</v>
      </c>
      <c r="DR28" s="164">
        <f>'Production Summary'!$N$62</f>
        <v>8900</v>
      </c>
      <c r="DS28" s="164">
        <f>'Production Summary'!$N$70</f>
        <v>300</v>
      </c>
      <c r="DT28" s="328">
        <f>'Production Summary'!$M$70</f>
        <v>25</v>
      </c>
      <c r="DU28" s="164">
        <v>0</v>
      </c>
      <c r="DV28" s="164">
        <f>'Production Summary'!$N$71</f>
        <v>150</v>
      </c>
      <c r="DW28" s="164">
        <v>0</v>
      </c>
      <c r="DX28" s="164">
        <f>'Production Summary'!$N$64</f>
        <v>192</v>
      </c>
      <c r="DY28" s="164">
        <v>0</v>
      </c>
      <c r="DZ28" s="164">
        <f>'Production Summary'!$N$65</f>
        <v>384</v>
      </c>
      <c r="EA28" s="164">
        <v>0</v>
      </c>
      <c r="EB28" s="164">
        <f>'Production Summary'!$N$66</f>
        <v>192</v>
      </c>
      <c r="EC28" s="164">
        <v>0</v>
      </c>
      <c r="ED28" s="164">
        <f>'Production Summary'!$N$67</f>
        <v>96</v>
      </c>
      <c r="EE28" s="164">
        <v>0</v>
      </c>
      <c r="EF28" s="164">
        <f>'Production Summary'!$N$68</f>
        <v>96</v>
      </c>
      <c r="EG28" s="164">
        <v>0</v>
      </c>
      <c r="EH28" s="164">
        <f>'Production Summary'!$N$69</f>
        <v>340</v>
      </c>
      <c r="EI28" s="101"/>
      <c r="EJ28" s="3"/>
      <c r="EK28" s="3"/>
      <c r="ER28" s="64" t="s">
        <v>44</v>
      </c>
      <c r="ES28" s="61" t="str">
        <f t="shared" si="47"/>
        <v>Ankit Bhojnalay</v>
      </c>
      <c r="ET28" s="24">
        <f t="shared" si="32"/>
        <v>0</v>
      </c>
    </row>
    <row r="29" spans="1:150" ht="15" customHeight="1">
      <c r="A29" t="b">
        <f>C29=Raigarh!C29</f>
        <v>1</v>
      </c>
      <c r="B29" s="60">
        <f t="shared" si="33"/>
        <v>24</v>
      </c>
      <c r="C29" s="61" t="str">
        <f>IF(Raigarh!C29="","",Raigarh!C29)</f>
        <v>Ajay Gupta And Sons</v>
      </c>
      <c r="D29" s="164">
        <f>'Production Summary'!$N$4</f>
        <v>666</v>
      </c>
      <c r="E29" s="164">
        <f>'Production Summary'!$M$4</f>
        <v>27.75</v>
      </c>
      <c r="F29" s="164">
        <v>0</v>
      </c>
      <c r="G29" s="164">
        <f>'Production Summary'!$N$5</f>
        <v>666</v>
      </c>
      <c r="H29" s="164">
        <f>'Production Summary'!$M$5</f>
        <v>27.75</v>
      </c>
      <c r="I29" s="164">
        <v>0</v>
      </c>
      <c r="J29" s="164">
        <f>'Production Summary'!$N$6</f>
        <v>200</v>
      </c>
      <c r="K29" s="328">
        <f>'Production Summary'!$M$6</f>
        <v>7.5</v>
      </c>
      <c r="L29" s="164">
        <v>0</v>
      </c>
      <c r="M29" s="365">
        <f>'Production Summary'!$N$7</f>
        <v>612.72</v>
      </c>
      <c r="N29" s="367">
        <f>'Production Summary'!$M$7</f>
        <v>25.53</v>
      </c>
      <c r="O29" s="164">
        <v>0</v>
      </c>
      <c r="P29" s="164">
        <f>'Production Summary'!$N$8</f>
        <v>780</v>
      </c>
      <c r="Q29" s="164">
        <f>'Production Summary'!$M$8</f>
        <v>65</v>
      </c>
      <c r="R29" s="164">
        <v>0</v>
      </c>
      <c r="S29" s="164">
        <f>'Production Summary'!$N$9</f>
        <v>720</v>
      </c>
      <c r="T29" s="164">
        <f>'Production Summary'!$M$9</f>
        <v>60</v>
      </c>
      <c r="U29" s="164">
        <v>0</v>
      </c>
      <c r="V29" s="164">
        <f>'Production Summary'!$N$10</f>
        <v>876</v>
      </c>
      <c r="W29" s="164">
        <f>'Production Summary'!$M$10</f>
        <v>73</v>
      </c>
      <c r="X29" s="164">
        <v>0</v>
      </c>
      <c r="Y29" s="164">
        <f>'Production Summary'!$N$14</f>
        <v>177</v>
      </c>
      <c r="Z29" s="328">
        <f>'Production Summary'!$M$14</f>
        <v>14.75</v>
      </c>
      <c r="AA29" s="164">
        <v>0</v>
      </c>
      <c r="AB29" s="167">
        <f t="shared" si="34"/>
        <v>126</v>
      </c>
      <c r="AC29" s="164">
        <f>'Production Summary'!$M$16</f>
        <v>21</v>
      </c>
      <c r="AD29" s="164">
        <v>0</v>
      </c>
      <c r="AE29" s="164">
        <f>'Production Summary'!$N$16</f>
        <v>252</v>
      </c>
      <c r="AF29" s="164">
        <f>'Production Summary'!$M$16</f>
        <v>21</v>
      </c>
      <c r="AG29" s="164">
        <v>0</v>
      </c>
      <c r="AH29" s="164">
        <f>'Production Summary'!$N$18</f>
        <v>1035</v>
      </c>
      <c r="AI29" s="164">
        <f>'Production Summary'!$M$18</f>
        <v>17.25</v>
      </c>
      <c r="AJ29" s="164">
        <v>0</v>
      </c>
      <c r="AK29" s="164">
        <f>'Production Summary'!$N$19</f>
        <v>870</v>
      </c>
      <c r="AL29" s="164">
        <f>'Production Summary'!$M$19</f>
        <v>29</v>
      </c>
      <c r="AM29" s="164">
        <v>0</v>
      </c>
      <c r="AN29" s="164">
        <f>'Production Summary'!$N$20</f>
        <v>864</v>
      </c>
      <c r="AO29" s="164">
        <f>'Production Summary'!$M$20</f>
        <v>72</v>
      </c>
      <c r="AP29" s="164">
        <v>0</v>
      </c>
      <c r="AQ29" s="164">
        <f>'Production Summary'!$N$21</f>
        <v>670</v>
      </c>
      <c r="AR29" s="164">
        <f>'Production Summary'!$M$21</f>
        <v>335</v>
      </c>
      <c r="AS29" s="164">
        <v>0</v>
      </c>
      <c r="AT29" s="386">
        <f>'Production Summary'!$N$22</f>
        <v>375</v>
      </c>
      <c r="AU29" s="164">
        <f>'Production Summary'!$N$23</f>
        <v>1050</v>
      </c>
      <c r="AV29" s="164">
        <f>'Production Summary'!$N$25</f>
        <v>300</v>
      </c>
      <c r="AW29" s="164">
        <f>'Production Summary'!$M$25</f>
        <v>25</v>
      </c>
      <c r="AX29" s="164">
        <v>0</v>
      </c>
      <c r="AY29" s="164">
        <f>'Production Summary'!$N$26</f>
        <v>300</v>
      </c>
      <c r="AZ29" s="164">
        <f>'Production Summary'!$M$26</f>
        <v>25</v>
      </c>
      <c r="BA29" s="164">
        <v>0</v>
      </c>
      <c r="BB29" s="164">
        <f>'Production Summary'!$N$28</f>
        <v>777</v>
      </c>
      <c r="BC29" s="164">
        <f>'Production Summary'!$M$28</f>
        <v>12.95</v>
      </c>
      <c r="BD29" s="164">
        <v>0</v>
      </c>
      <c r="BE29" s="164">
        <f>'Production Summary'!$N$29</f>
        <v>612</v>
      </c>
      <c r="BF29" s="164">
        <f>'Production Summary'!$M$29</f>
        <v>51</v>
      </c>
      <c r="BG29" s="164">
        <v>0</v>
      </c>
      <c r="BH29" s="164">
        <f>'Production Summary'!$N$30</f>
        <v>500</v>
      </c>
      <c r="BI29" s="164">
        <f>'Production Summary'!$M$30</f>
        <v>250</v>
      </c>
      <c r="BJ29" s="164">
        <v>0</v>
      </c>
      <c r="BK29" s="386"/>
      <c r="BL29" s="164">
        <f>'Production Summary'!$N$32</f>
        <v>875</v>
      </c>
      <c r="BM29" s="164">
        <f>'Production Summary'!$N$34</f>
        <v>360.59999999999997</v>
      </c>
      <c r="BN29" s="164">
        <f>'Production Summary'!$M$34</f>
        <v>6.01</v>
      </c>
      <c r="BO29" s="164">
        <v>0</v>
      </c>
      <c r="BP29" s="164">
        <f>'Production Summary'!$N$36</f>
        <v>717</v>
      </c>
      <c r="BQ29" s="164">
        <f>'Production Summary'!$M$36</f>
        <v>11.95</v>
      </c>
      <c r="BR29" s="164">
        <v>0</v>
      </c>
      <c r="BS29" s="164">
        <f>'Production Summary'!$N$37</f>
        <v>210</v>
      </c>
      <c r="BT29" s="164">
        <f>'Production Summary'!$M$37</f>
        <v>21</v>
      </c>
      <c r="BU29" s="164">
        <v>0</v>
      </c>
      <c r="BV29" s="164">
        <f>'Production Summary'!$N$38</f>
        <v>280</v>
      </c>
      <c r="BW29" s="164">
        <f>'Production Summary'!$M$38</f>
        <v>28</v>
      </c>
      <c r="BX29" s="164">
        <v>0</v>
      </c>
      <c r="BY29" s="165">
        <f>'Production Summary'!$N$39</f>
        <v>300.38406247988502</v>
      </c>
      <c r="BZ29" s="164">
        <f>'Production Summary'!$M$39</f>
        <v>30.038406247988501</v>
      </c>
      <c r="CA29" s="164">
        <v>0</v>
      </c>
      <c r="CB29" s="164">
        <f>'Production Summary'!$N$40</f>
        <v>131.30000000000001</v>
      </c>
      <c r="CC29" s="164">
        <f>'Production Summary'!$M$40</f>
        <v>13.13</v>
      </c>
      <c r="CD29" s="164">
        <v>0</v>
      </c>
      <c r="CE29" s="164">
        <f>'Production Summary'!$N$42</f>
        <v>1136.3519999999996</v>
      </c>
      <c r="CF29" s="164">
        <f>'Production Summary'!$M$42</f>
        <v>81.167999999999978</v>
      </c>
      <c r="CG29" s="164">
        <v>0</v>
      </c>
      <c r="CH29" s="164">
        <v>0</v>
      </c>
      <c r="CI29" s="164">
        <f>'Production Summary'!$N$43</f>
        <v>184</v>
      </c>
      <c r="CJ29" s="164">
        <v>0</v>
      </c>
      <c r="CK29" s="164">
        <f>'Production Summary'!$N$44</f>
        <v>355</v>
      </c>
      <c r="CL29" s="164">
        <v>0</v>
      </c>
      <c r="CM29" s="375">
        <f>'Production Summary'!$N$45</f>
        <v>1650</v>
      </c>
      <c r="CN29" s="164">
        <f>'Production Summary'!$N$46</f>
        <v>270</v>
      </c>
      <c r="CO29" s="164">
        <f>'Production Summary'!$N$47</f>
        <v>1350</v>
      </c>
      <c r="CP29" s="166"/>
      <c r="CQ29" s="164">
        <f>'Production Summary'!$N$49</f>
        <v>8004.1580041580037</v>
      </c>
      <c r="CR29" s="164">
        <f>'Production Summary'!$M$49</f>
        <v>66.701316701316699</v>
      </c>
      <c r="CS29" s="164">
        <f>'Production Summary'!$N$50</f>
        <v>13331.600831600828</v>
      </c>
      <c r="CT29" s="164">
        <f>'Production Summary'!$M$50</f>
        <v>148.1288981288981</v>
      </c>
      <c r="CU29" s="164">
        <f>'Production Summary'!$N$51</f>
        <v>12785.862785862784</v>
      </c>
      <c r="CV29" s="164">
        <f>'Production Summary'!$M$51</f>
        <v>355.16285516285512</v>
      </c>
      <c r="CW29" s="164">
        <f>'Production Summary'!$N$52</f>
        <v>12629.937629937627</v>
      </c>
      <c r="CX29" s="164">
        <f>'Production Summary'!$M$52</f>
        <v>701.66320166320156</v>
      </c>
      <c r="CY29" s="164">
        <f>'Production Summary'!$N$53</f>
        <v>12396.049896049895</v>
      </c>
      <c r="CZ29" s="164">
        <f>'Production Summary'!$M$53</f>
        <v>688.66943866943859</v>
      </c>
      <c r="DA29" s="164">
        <f>'Production Summary'!$N$54</f>
        <v>13799.376299376298</v>
      </c>
      <c r="DB29" s="164">
        <f>'Production Summary'!$M$54</f>
        <v>766.63201663201653</v>
      </c>
      <c r="DC29" s="531">
        <f>'Production Summary'!$N$60</f>
        <v>12863.825363825363</v>
      </c>
      <c r="DD29" s="531">
        <f>'Production Summary'!$M$60</f>
        <v>714.65696465696465</v>
      </c>
      <c r="DE29" s="167">
        <f>'Production Summary'!$N$59</f>
        <v>11148.648648648648</v>
      </c>
      <c r="DF29" s="531">
        <f>'Production Summary'!$M$59</f>
        <v>619.36936936936934</v>
      </c>
      <c r="DG29" s="164">
        <f>'Production Summary'!$N$55</f>
        <v>13842.68884268884</v>
      </c>
      <c r="DH29" s="164">
        <f>'Production Summary'!$M$55</f>
        <v>3460.67221067221</v>
      </c>
      <c r="DI29" s="164">
        <f>'Production Summary'!$N$56</f>
        <v>13097.713097713096</v>
      </c>
      <c r="DJ29" s="164">
        <f>'Production Summary'!$M$56</f>
        <v>163.72141372141371</v>
      </c>
      <c r="DK29" s="164">
        <f>'Production Summary'!$N$57</f>
        <v>14189.189189189186</v>
      </c>
      <c r="DL29" s="164">
        <f>'Production Summary'!$M$57</f>
        <v>394.14414414414409</v>
      </c>
      <c r="DM29" s="164">
        <f>'Production Summary'!$N$58</f>
        <v>14017.671517671517</v>
      </c>
      <c r="DN29" s="164">
        <f>'Production Summary'!$M$58</f>
        <v>778.75952875952873</v>
      </c>
      <c r="DO29" s="164">
        <f>'Production Summary'!$N$61</f>
        <v>4500</v>
      </c>
      <c r="DP29" s="328">
        <f>'Production Summary'!$M$61</f>
        <v>750</v>
      </c>
      <c r="DQ29" s="164">
        <v>0</v>
      </c>
      <c r="DR29" s="164">
        <f>'Production Summary'!$N$62</f>
        <v>8900</v>
      </c>
      <c r="DS29" s="164">
        <f>'Production Summary'!$N$70</f>
        <v>300</v>
      </c>
      <c r="DT29" s="328">
        <f>'Production Summary'!$M$70</f>
        <v>25</v>
      </c>
      <c r="DU29" s="164">
        <v>0</v>
      </c>
      <c r="DV29" s="164">
        <f>'Production Summary'!$N$71</f>
        <v>150</v>
      </c>
      <c r="DW29" s="164">
        <v>0</v>
      </c>
      <c r="DX29" s="164">
        <f>'Production Summary'!$N$64</f>
        <v>192</v>
      </c>
      <c r="DY29" s="164">
        <v>0</v>
      </c>
      <c r="DZ29" s="164">
        <f>'Production Summary'!$N$65</f>
        <v>384</v>
      </c>
      <c r="EA29" s="164">
        <v>0</v>
      </c>
      <c r="EB29" s="164">
        <f>'Production Summary'!$N$66</f>
        <v>192</v>
      </c>
      <c r="EC29" s="164">
        <v>0</v>
      </c>
      <c r="ED29" s="164">
        <f>'Production Summary'!$N$67</f>
        <v>96</v>
      </c>
      <c r="EE29" s="164">
        <v>0</v>
      </c>
      <c r="EF29" s="164">
        <f>'Production Summary'!$N$68</f>
        <v>96</v>
      </c>
      <c r="EG29" s="164">
        <v>0</v>
      </c>
      <c r="EH29" s="164">
        <f>'Production Summary'!$N$69</f>
        <v>340</v>
      </c>
      <c r="EI29" s="101"/>
      <c r="EJ29" s="3"/>
      <c r="EK29" s="3"/>
      <c r="ER29" s="64" t="s">
        <v>45</v>
      </c>
      <c r="ES29" s="61" t="str">
        <f t="shared" si="47"/>
        <v>Ajay Gupta And Sons</v>
      </c>
      <c r="ET29" s="24">
        <f t="shared" si="32"/>
        <v>0</v>
      </c>
    </row>
    <row r="30" spans="1:150" ht="15" customHeight="1">
      <c r="A30" t="b">
        <f>C30=Raigarh!C30</f>
        <v>1</v>
      </c>
      <c r="B30" s="60">
        <f t="shared" si="33"/>
        <v>25</v>
      </c>
      <c r="C30" s="61" t="str">
        <f>IF(Raigarh!C30="","",Raigarh!C30)</f>
        <v>Behra Pujan Samagri ( Basna )</v>
      </c>
      <c r="D30" s="164">
        <f>'Production Summary'!$N$4</f>
        <v>666</v>
      </c>
      <c r="E30" s="164">
        <f>'Production Summary'!$M$4</f>
        <v>27.75</v>
      </c>
      <c r="F30" s="164">
        <v>0</v>
      </c>
      <c r="G30" s="164">
        <f>'Production Summary'!$N$5</f>
        <v>666</v>
      </c>
      <c r="H30" s="164">
        <f>'Production Summary'!$M$5</f>
        <v>27.75</v>
      </c>
      <c r="I30" s="164">
        <v>0</v>
      </c>
      <c r="J30" s="164">
        <f>'Production Summary'!$N$6</f>
        <v>200</v>
      </c>
      <c r="K30" s="328">
        <f>'Production Summary'!$M$6</f>
        <v>7.5</v>
      </c>
      <c r="L30" s="164">
        <v>0</v>
      </c>
      <c r="M30" s="365">
        <f>'Production Summary'!$N$7</f>
        <v>612.72</v>
      </c>
      <c r="N30" s="367">
        <f>'Production Summary'!$M$7</f>
        <v>25.53</v>
      </c>
      <c r="O30" s="164">
        <v>0</v>
      </c>
      <c r="P30" s="164">
        <f>'Production Summary'!$N$8</f>
        <v>780</v>
      </c>
      <c r="Q30" s="164">
        <f>'Production Summary'!$M$8</f>
        <v>65</v>
      </c>
      <c r="R30" s="164">
        <v>0</v>
      </c>
      <c r="S30" s="164">
        <f>'Production Summary'!$N$9</f>
        <v>720</v>
      </c>
      <c r="T30" s="164">
        <f>'Production Summary'!$M$9</f>
        <v>60</v>
      </c>
      <c r="U30" s="164">
        <v>0</v>
      </c>
      <c r="V30" s="164">
        <f>'Production Summary'!$N$10</f>
        <v>876</v>
      </c>
      <c r="W30" s="164">
        <f>'Production Summary'!$M$10</f>
        <v>73</v>
      </c>
      <c r="X30" s="164">
        <v>0</v>
      </c>
      <c r="Y30" s="164">
        <f>'Production Summary'!$N$14</f>
        <v>177</v>
      </c>
      <c r="Z30" s="328">
        <f>'Production Summary'!$M$14</f>
        <v>14.75</v>
      </c>
      <c r="AA30" s="164">
        <v>0</v>
      </c>
      <c r="AB30" s="167">
        <f t="shared" si="34"/>
        <v>126</v>
      </c>
      <c r="AC30" s="164">
        <f>'Production Summary'!$M$16</f>
        <v>21</v>
      </c>
      <c r="AD30" s="164">
        <v>0</v>
      </c>
      <c r="AE30" s="164">
        <f>'Production Summary'!$N$16</f>
        <v>252</v>
      </c>
      <c r="AF30" s="164">
        <f>'Production Summary'!$M$16</f>
        <v>21</v>
      </c>
      <c r="AG30" s="164">
        <v>0</v>
      </c>
      <c r="AH30" s="164">
        <f>'Production Summary'!$N$18</f>
        <v>1035</v>
      </c>
      <c r="AI30" s="164">
        <f>'Production Summary'!$M$18</f>
        <v>17.25</v>
      </c>
      <c r="AJ30" s="164">
        <v>0</v>
      </c>
      <c r="AK30" s="164">
        <f>'Production Summary'!$N$19</f>
        <v>870</v>
      </c>
      <c r="AL30" s="164">
        <f>'Production Summary'!$M$19</f>
        <v>29</v>
      </c>
      <c r="AM30" s="164">
        <v>0</v>
      </c>
      <c r="AN30" s="164">
        <f>'Production Summary'!$N$20</f>
        <v>864</v>
      </c>
      <c r="AO30" s="164">
        <f>'Production Summary'!$M$20</f>
        <v>72</v>
      </c>
      <c r="AP30" s="164">
        <v>0</v>
      </c>
      <c r="AQ30" s="164">
        <f>'Production Summary'!$N$21</f>
        <v>670</v>
      </c>
      <c r="AR30" s="164">
        <f>'Production Summary'!$M$21</f>
        <v>335</v>
      </c>
      <c r="AS30" s="164">
        <v>0</v>
      </c>
      <c r="AT30" s="386">
        <f>'Production Summary'!$N$22</f>
        <v>375</v>
      </c>
      <c r="AU30" s="164">
        <f>'Production Summary'!$N$23</f>
        <v>1050</v>
      </c>
      <c r="AV30" s="164">
        <f>'Production Summary'!$N$25</f>
        <v>300</v>
      </c>
      <c r="AW30" s="164">
        <f>'Production Summary'!$M$25</f>
        <v>25</v>
      </c>
      <c r="AX30" s="164">
        <v>0</v>
      </c>
      <c r="AY30" s="164">
        <f>'Production Summary'!$N$26</f>
        <v>300</v>
      </c>
      <c r="AZ30" s="164">
        <f>'Production Summary'!$M$26</f>
        <v>25</v>
      </c>
      <c r="BA30" s="164">
        <v>0</v>
      </c>
      <c r="BB30" s="164">
        <f>'Production Summary'!$N$28</f>
        <v>777</v>
      </c>
      <c r="BC30" s="164">
        <f>'Production Summary'!$M$28</f>
        <v>12.95</v>
      </c>
      <c r="BD30" s="164">
        <v>0</v>
      </c>
      <c r="BE30" s="164">
        <f>'Production Summary'!$N$29</f>
        <v>612</v>
      </c>
      <c r="BF30" s="164">
        <f>'Production Summary'!$M$29</f>
        <v>51</v>
      </c>
      <c r="BG30" s="164">
        <v>0</v>
      </c>
      <c r="BH30" s="164">
        <f>'Production Summary'!$N$30</f>
        <v>500</v>
      </c>
      <c r="BI30" s="164">
        <f>'Production Summary'!$M$30</f>
        <v>250</v>
      </c>
      <c r="BJ30" s="164">
        <v>0</v>
      </c>
      <c r="BK30" s="386"/>
      <c r="BL30" s="164">
        <f>'Production Summary'!$N$32</f>
        <v>875</v>
      </c>
      <c r="BM30" s="164">
        <f>'Production Summary'!$N$34</f>
        <v>360.59999999999997</v>
      </c>
      <c r="BN30" s="164">
        <f>'Production Summary'!$M$34</f>
        <v>6.01</v>
      </c>
      <c r="BO30" s="164">
        <v>0</v>
      </c>
      <c r="BP30" s="164">
        <f>'Production Summary'!$N$36</f>
        <v>717</v>
      </c>
      <c r="BQ30" s="164">
        <f>'Production Summary'!$M$36</f>
        <v>11.95</v>
      </c>
      <c r="BR30" s="164">
        <v>0</v>
      </c>
      <c r="BS30" s="164">
        <f>'Production Summary'!$N$37</f>
        <v>210</v>
      </c>
      <c r="BT30" s="164">
        <f>'Production Summary'!$M$37</f>
        <v>21</v>
      </c>
      <c r="BU30" s="164">
        <v>0</v>
      </c>
      <c r="BV30" s="164">
        <f>'Production Summary'!$N$38</f>
        <v>280</v>
      </c>
      <c r="BW30" s="164">
        <f>'Production Summary'!$M$38</f>
        <v>28</v>
      </c>
      <c r="BX30" s="164">
        <v>0</v>
      </c>
      <c r="BY30" s="165">
        <f>'Production Summary'!$N$39</f>
        <v>300.38406247988502</v>
      </c>
      <c r="BZ30" s="164">
        <f>'Production Summary'!$M$39</f>
        <v>30.038406247988501</v>
      </c>
      <c r="CA30" s="164">
        <v>0</v>
      </c>
      <c r="CB30" s="164">
        <f>'Production Summary'!$N$40</f>
        <v>131.30000000000001</v>
      </c>
      <c r="CC30" s="164">
        <f>'Production Summary'!$M$40</f>
        <v>13.13</v>
      </c>
      <c r="CD30" s="164">
        <v>0</v>
      </c>
      <c r="CE30" s="164">
        <f>'Production Summary'!$N$42</f>
        <v>1136.3519999999996</v>
      </c>
      <c r="CF30" s="164">
        <f>'Production Summary'!$M$42</f>
        <v>81.167999999999978</v>
      </c>
      <c r="CG30" s="164">
        <v>0</v>
      </c>
      <c r="CH30" s="164">
        <v>0</v>
      </c>
      <c r="CI30" s="164">
        <f>'Production Summary'!$N$43</f>
        <v>184</v>
      </c>
      <c r="CJ30" s="164">
        <v>0</v>
      </c>
      <c r="CK30" s="164">
        <f>'Production Summary'!$N$44</f>
        <v>355</v>
      </c>
      <c r="CL30" s="164">
        <v>0</v>
      </c>
      <c r="CM30" s="375">
        <f>'Production Summary'!$N$45</f>
        <v>1650</v>
      </c>
      <c r="CN30" s="167">
        <v>265</v>
      </c>
      <c r="CO30" s="167">
        <f>CN30*5</f>
        <v>1325</v>
      </c>
      <c r="CP30" s="166"/>
      <c r="CQ30" s="164">
        <f>'Production Summary'!$N$49</f>
        <v>8004.1580041580037</v>
      </c>
      <c r="CR30" s="164">
        <f>'Production Summary'!$M$49</f>
        <v>66.701316701316699</v>
      </c>
      <c r="CS30" s="164">
        <f>'Production Summary'!$N$50</f>
        <v>13331.600831600828</v>
      </c>
      <c r="CT30" s="164">
        <f>'Production Summary'!$M$50</f>
        <v>148.1288981288981</v>
      </c>
      <c r="CU30" s="164">
        <f>'Production Summary'!$N$51</f>
        <v>12785.862785862784</v>
      </c>
      <c r="CV30" s="164">
        <f>'Production Summary'!$M$51</f>
        <v>355.16285516285512</v>
      </c>
      <c r="CW30" s="164">
        <f>'Production Summary'!$N$52</f>
        <v>12629.937629937627</v>
      </c>
      <c r="CX30" s="164">
        <f>'Production Summary'!$M$52</f>
        <v>701.66320166320156</v>
      </c>
      <c r="CY30" s="164">
        <f>'Production Summary'!$N$53</f>
        <v>12396.049896049895</v>
      </c>
      <c r="CZ30" s="164">
        <f>'Production Summary'!$M$53</f>
        <v>688.66943866943859</v>
      </c>
      <c r="DA30" s="164">
        <f>'Production Summary'!$N$54</f>
        <v>13799.376299376298</v>
      </c>
      <c r="DB30" s="164">
        <f>'Production Summary'!$M$54</f>
        <v>766.63201663201653</v>
      </c>
      <c r="DC30" s="531">
        <f>'Production Summary'!$N$60</f>
        <v>12863.825363825363</v>
      </c>
      <c r="DD30" s="531">
        <f>'Production Summary'!$M$60</f>
        <v>714.65696465696465</v>
      </c>
      <c r="DE30" s="167">
        <f>'Production Summary'!$N$59</f>
        <v>11148.648648648648</v>
      </c>
      <c r="DF30" s="531">
        <f>'Production Summary'!$M$59</f>
        <v>619.36936936936934</v>
      </c>
      <c r="DG30" s="164">
        <f>'Production Summary'!$N$55</f>
        <v>13842.68884268884</v>
      </c>
      <c r="DH30" s="164">
        <f>'Production Summary'!$M$55</f>
        <v>3460.67221067221</v>
      </c>
      <c r="DI30" s="164">
        <f>'Production Summary'!$N$56</f>
        <v>13097.713097713096</v>
      </c>
      <c r="DJ30" s="164">
        <f>'Production Summary'!$M$56</f>
        <v>163.72141372141371</v>
      </c>
      <c r="DK30" s="164">
        <f>'Production Summary'!$N$57</f>
        <v>14189.189189189186</v>
      </c>
      <c r="DL30" s="164">
        <f>'Production Summary'!$M$57</f>
        <v>394.14414414414409</v>
      </c>
      <c r="DM30" s="164">
        <f>'Production Summary'!$N$58</f>
        <v>14017.671517671517</v>
      </c>
      <c r="DN30" s="164">
        <f>'Production Summary'!$M$58</f>
        <v>778.75952875952873</v>
      </c>
      <c r="DO30" s="164">
        <f>'Production Summary'!$N$61</f>
        <v>4500</v>
      </c>
      <c r="DP30" s="328">
        <f>'Production Summary'!$M$61</f>
        <v>750</v>
      </c>
      <c r="DQ30" s="164">
        <v>0</v>
      </c>
      <c r="DR30" s="164">
        <f>'Production Summary'!$N$62</f>
        <v>8900</v>
      </c>
      <c r="DS30" s="164">
        <f>'Production Summary'!$N$70</f>
        <v>300</v>
      </c>
      <c r="DT30" s="328">
        <f>'Production Summary'!$M$70</f>
        <v>25</v>
      </c>
      <c r="DU30" s="164">
        <v>0</v>
      </c>
      <c r="DV30" s="164">
        <f>'Production Summary'!$N$71</f>
        <v>150</v>
      </c>
      <c r="DW30" s="164">
        <v>0</v>
      </c>
      <c r="DX30" s="164">
        <f>'Production Summary'!$N$64</f>
        <v>192</v>
      </c>
      <c r="DY30" s="164">
        <v>0</v>
      </c>
      <c r="DZ30" s="164">
        <f>'Production Summary'!$N$65</f>
        <v>384</v>
      </c>
      <c r="EA30" s="164">
        <v>0</v>
      </c>
      <c r="EB30" s="164">
        <f>'Production Summary'!$N$66</f>
        <v>192</v>
      </c>
      <c r="EC30" s="164">
        <v>0</v>
      </c>
      <c r="ED30" s="164">
        <f>'Production Summary'!$N$67</f>
        <v>96</v>
      </c>
      <c r="EE30" s="164">
        <v>0</v>
      </c>
      <c r="EF30" s="164">
        <f>'Production Summary'!$N$68</f>
        <v>96</v>
      </c>
      <c r="EG30" s="164">
        <v>0</v>
      </c>
      <c r="EH30" s="164">
        <f>'Production Summary'!$N$69</f>
        <v>340</v>
      </c>
      <c r="EI30" s="101"/>
      <c r="EJ30" s="3"/>
      <c r="EK30" s="3"/>
      <c r="ER30" s="64" t="s">
        <v>46</v>
      </c>
      <c r="ES30" s="61" t="str">
        <f t="shared" si="47"/>
        <v>Behra Pujan Samagri ( Basna )</v>
      </c>
      <c r="ET30" s="24">
        <f t="shared" si="32"/>
        <v>0</v>
      </c>
    </row>
    <row r="31" spans="1:150" ht="15" customHeight="1">
      <c r="A31" t="b">
        <f>C31=Raigarh!C31</f>
        <v>1</v>
      </c>
      <c r="B31" s="60">
        <f t="shared" si="33"/>
        <v>26</v>
      </c>
      <c r="C31" s="61" t="str">
        <f>IF(Raigarh!C31="","",Raigarh!C31)</f>
        <v>Diksha Enterprises</v>
      </c>
      <c r="D31" s="164">
        <f>'Production Summary'!$N$4</f>
        <v>666</v>
      </c>
      <c r="E31" s="164">
        <f>'Production Summary'!$M$4</f>
        <v>27.75</v>
      </c>
      <c r="F31" s="164">
        <v>0</v>
      </c>
      <c r="G31" s="164">
        <f>'Production Summary'!$N$5</f>
        <v>666</v>
      </c>
      <c r="H31" s="164">
        <f>'Production Summary'!$M$5</f>
        <v>27.75</v>
      </c>
      <c r="I31" s="164">
        <v>0</v>
      </c>
      <c r="J31" s="164">
        <f>'Production Summary'!$N$6</f>
        <v>200</v>
      </c>
      <c r="K31" s="328">
        <f>'Production Summary'!$M$6</f>
        <v>7.5</v>
      </c>
      <c r="L31" s="164">
        <v>0</v>
      </c>
      <c r="M31" s="365">
        <f>'Production Summary'!$N$7</f>
        <v>612.72</v>
      </c>
      <c r="N31" s="367">
        <f>'Production Summary'!$M$7</f>
        <v>25.53</v>
      </c>
      <c r="O31" s="164">
        <v>0</v>
      </c>
      <c r="P31" s="164">
        <f>'Production Summary'!$N$8</f>
        <v>780</v>
      </c>
      <c r="Q31" s="164">
        <f>'Production Summary'!$M$8</f>
        <v>65</v>
      </c>
      <c r="R31" s="164">
        <v>0</v>
      </c>
      <c r="S31" s="164">
        <f>'Production Summary'!$N$9</f>
        <v>720</v>
      </c>
      <c r="T31" s="164">
        <f>'Production Summary'!$M$9</f>
        <v>60</v>
      </c>
      <c r="U31" s="164">
        <v>0</v>
      </c>
      <c r="V31" s="164">
        <f>'Production Summary'!$N$10</f>
        <v>876</v>
      </c>
      <c r="W31" s="164">
        <f>'Production Summary'!$M$10</f>
        <v>73</v>
      </c>
      <c r="X31" s="164">
        <v>0</v>
      </c>
      <c r="Y31" s="164">
        <f>'Production Summary'!$N$14</f>
        <v>177</v>
      </c>
      <c r="Z31" s="328">
        <f>'Production Summary'!$M$14</f>
        <v>14.75</v>
      </c>
      <c r="AA31" s="164">
        <v>0</v>
      </c>
      <c r="AB31" s="167">
        <f t="shared" si="34"/>
        <v>126</v>
      </c>
      <c r="AC31" s="164">
        <f>'Production Summary'!$M$16</f>
        <v>21</v>
      </c>
      <c r="AD31" s="164">
        <v>0</v>
      </c>
      <c r="AE31" s="164">
        <f>'Production Summary'!$N$16</f>
        <v>252</v>
      </c>
      <c r="AF31" s="164">
        <f>'Production Summary'!$M$16</f>
        <v>21</v>
      </c>
      <c r="AG31" s="164">
        <v>0</v>
      </c>
      <c r="AH31" s="164">
        <f>'Production Summary'!$N$18</f>
        <v>1035</v>
      </c>
      <c r="AI31" s="164">
        <f>'Production Summary'!$M$18</f>
        <v>17.25</v>
      </c>
      <c r="AJ31" s="164">
        <v>0</v>
      </c>
      <c r="AK31" s="164">
        <f>'Production Summary'!$N$19</f>
        <v>870</v>
      </c>
      <c r="AL31" s="164">
        <f>'Production Summary'!$M$19</f>
        <v>29</v>
      </c>
      <c r="AM31" s="164">
        <v>0</v>
      </c>
      <c r="AN31" s="164">
        <f>'Production Summary'!$N$20</f>
        <v>864</v>
      </c>
      <c r="AO31" s="164">
        <f>'Production Summary'!$M$20</f>
        <v>72</v>
      </c>
      <c r="AP31" s="164">
        <v>0</v>
      </c>
      <c r="AQ31" s="164">
        <f>'Production Summary'!$N$21</f>
        <v>670</v>
      </c>
      <c r="AR31" s="164">
        <f>'Production Summary'!$M$21</f>
        <v>335</v>
      </c>
      <c r="AS31" s="164">
        <v>0</v>
      </c>
      <c r="AT31" s="386">
        <f>'Production Summary'!$N$22</f>
        <v>375</v>
      </c>
      <c r="AU31" s="164">
        <f>'Production Summary'!$N$23</f>
        <v>1050</v>
      </c>
      <c r="AV31" s="164">
        <f>'Production Summary'!$N$25</f>
        <v>300</v>
      </c>
      <c r="AW31" s="164">
        <f>'Production Summary'!$M$25</f>
        <v>25</v>
      </c>
      <c r="AX31" s="164">
        <v>0</v>
      </c>
      <c r="AY31" s="164">
        <f>'Production Summary'!$N$26</f>
        <v>300</v>
      </c>
      <c r="AZ31" s="164">
        <f>'Production Summary'!$M$26</f>
        <v>25</v>
      </c>
      <c r="BA31" s="164">
        <v>0</v>
      </c>
      <c r="BB31" s="164">
        <f>'Production Summary'!$N$28</f>
        <v>777</v>
      </c>
      <c r="BC31" s="164">
        <f>'Production Summary'!$M$28</f>
        <v>12.95</v>
      </c>
      <c r="BD31" s="164">
        <v>0</v>
      </c>
      <c r="BE31" s="164">
        <f>'Production Summary'!$N$29</f>
        <v>612</v>
      </c>
      <c r="BF31" s="164">
        <f>'Production Summary'!$M$29</f>
        <v>51</v>
      </c>
      <c r="BG31" s="164">
        <v>0</v>
      </c>
      <c r="BH31" s="164">
        <f>'Production Summary'!$N$30</f>
        <v>500</v>
      </c>
      <c r="BI31" s="164">
        <f>'Production Summary'!$M$30</f>
        <v>250</v>
      </c>
      <c r="BJ31" s="164">
        <v>0</v>
      </c>
      <c r="BK31" s="386"/>
      <c r="BL31" s="164">
        <f>'Production Summary'!$N$32</f>
        <v>875</v>
      </c>
      <c r="BM31" s="164">
        <f>'Production Summary'!$N$34</f>
        <v>360.59999999999997</v>
      </c>
      <c r="BN31" s="164">
        <f>'Production Summary'!$M$34</f>
        <v>6.01</v>
      </c>
      <c r="BO31" s="164">
        <v>0</v>
      </c>
      <c r="BP31" s="164">
        <f>'Production Summary'!$N$36</f>
        <v>717</v>
      </c>
      <c r="BQ31" s="164">
        <f>'Production Summary'!$M$36</f>
        <v>11.95</v>
      </c>
      <c r="BR31" s="164">
        <v>0</v>
      </c>
      <c r="BS31" s="164">
        <f>'Production Summary'!$N$37</f>
        <v>210</v>
      </c>
      <c r="BT31" s="164">
        <f>'Production Summary'!$M$37</f>
        <v>21</v>
      </c>
      <c r="BU31" s="164">
        <v>0</v>
      </c>
      <c r="BV31" s="164">
        <f>'Production Summary'!$N$38</f>
        <v>280</v>
      </c>
      <c r="BW31" s="164">
        <f>'Production Summary'!$M$38</f>
        <v>28</v>
      </c>
      <c r="BX31" s="164">
        <v>0</v>
      </c>
      <c r="BY31" s="165">
        <f>'Production Summary'!$N$39</f>
        <v>300.38406247988502</v>
      </c>
      <c r="BZ31" s="164">
        <f>'Production Summary'!$M$39</f>
        <v>30.038406247988501</v>
      </c>
      <c r="CA31" s="164">
        <v>0</v>
      </c>
      <c r="CB31" s="164">
        <f>'Production Summary'!$N$40</f>
        <v>131.30000000000001</v>
      </c>
      <c r="CC31" s="164">
        <f>'Production Summary'!$M$40</f>
        <v>13.13</v>
      </c>
      <c r="CD31" s="164">
        <v>0</v>
      </c>
      <c r="CE31" s="164">
        <f>'Production Summary'!$N$42</f>
        <v>1136.3519999999996</v>
      </c>
      <c r="CF31" s="164">
        <f>'Production Summary'!$M$42</f>
        <v>81.167999999999978</v>
      </c>
      <c r="CG31" s="164">
        <v>0</v>
      </c>
      <c r="CH31" s="164">
        <v>0</v>
      </c>
      <c r="CI31" s="164">
        <f>'Production Summary'!$N$43</f>
        <v>184</v>
      </c>
      <c r="CJ31" s="164">
        <v>0</v>
      </c>
      <c r="CK31" s="164">
        <f>'Production Summary'!$N$44</f>
        <v>355</v>
      </c>
      <c r="CL31" s="164">
        <v>0</v>
      </c>
      <c r="CM31" s="375">
        <f>'Production Summary'!$N$45</f>
        <v>1650</v>
      </c>
      <c r="CN31" s="167">
        <v>265</v>
      </c>
      <c r="CO31" s="167">
        <f>CN31*5</f>
        <v>1325</v>
      </c>
      <c r="CP31" s="166"/>
      <c r="CQ31" s="164">
        <f>'Production Summary'!$N$49</f>
        <v>8004.1580041580037</v>
      </c>
      <c r="CR31" s="164">
        <f>'Production Summary'!$M$49</f>
        <v>66.701316701316699</v>
      </c>
      <c r="CS31" s="164">
        <f>'Production Summary'!$N$50</f>
        <v>13331.600831600828</v>
      </c>
      <c r="CT31" s="164">
        <f>'Production Summary'!$M$50</f>
        <v>148.1288981288981</v>
      </c>
      <c r="CU31" s="164">
        <f>'Production Summary'!$N$51</f>
        <v>12785.862785862784</v>
      </c>
      <c r="CV31" s="164">
        <f>'Production Summary'!$M$51</f>
        <v>355.16285516285512</v>
      </c>
      <c r="CW31" s="164">
        <f>'Production Summary'!$N$52</f>
        <v>12629.937629937627</v>
      </c>
      <c r="CX31" s="164">
        <f>'Production Summary'!$M$52</f>
        <v>701.66320166320156</v>
      </c>
      <c r="CY31" s="164">
        <f>'Production Summary'!$N$53</f>
        <v>12396.049896049895</v>
      </c>
      <c r="CZ31" s="164">
        <f>'Production Summary'!$M$53</f>
        <v>688.66943866943859</v>
      </c>
      <c r="DA31" s="164">
        <f>'Production Summary'!$N$54</f>
        <v>13799.376299376298</v>
      </c>
      <c r="DB31" s="164">
        <f>'Production Summary'!$M$54</f>
        <v>766.63201663201653</v>
      </c>
      <c r="DC31" s="531">
        <f>'Production Summary'!$N$60</f>
        <v>12863.825363825363</v>
      </c>
      <c r="DD31" s="531">
        <f>'Production Summary'!$M$60</f>
        <v>714.65696465696465</v>
      </c>
      <c r="DE31" s="167">
        <f>'Production Summary'!$N$59</f>
        <v>11148.648648648648</v>
      </c>
      <c r="DF31" s="531">
        <f>'Production Summary'!$M$59</f>
        <v>619.36936936936934</v>
      </c>
      <c r="DG31" s="164">
        <f>'Production Summary'!$N$55</f>
        <v>13842.68884268884</v>
      </c>
      <c r="DH31" s="164">
        <f>'Production Summary'!$M$55</f>
        <v>3460.67221067221</v>
      </c>
      <c r="DI31" s="164">
        <f>'Production Summary'!$N$56</f>
        <v>13097.713097713096</v>
      </c>
      <c r="DJ31" s="164">
        <f>'Production Summary'!$M$56</f>
        <v>163.72141372141371</v>
      </c>
      <c r="DK31" s="164">
        <f>'Production Summary'!$N$57</f>
        <v>14189.189189189186</v>
      </c>
      <c r="DL31" s="164">
        <f>'Production Summary'!$M$57</f>
        <v>394.14414414414409</v>
      </c>
      <c r="DM31" s="164">
        <f>'Production Summary'!$N$58</f>
        <v>14017.671517671517</v>
      </c>
      <c r="DN31" s="164">
        <f>'Production Summary'!$M$58</f>
        <v>778.75952875952873</v>
      </c>
      <c r="DO31" s="164">
        <f>'Production Summary'!$N$61</f>
        <v>4500</v>
      </c>
      <c r="DP31" s="328">
        <f>'Production Summary'!$M$61</f>
        <v>750</v>
      </c>
      <c r="DQ31" s="164">
        <v>0</v>
      </c>
      <c r="DR31" s="164">
        <f>'Production Summary'!$N$62</f>
        <v>8900</v>
      </c>
      <c r="DS31" s="164">
        <f>'Production Summary'!$N$70</f>
        <v>300</v>
      </c>
      <c r="DT31" s="328">
        <f>'Production Summary'!$M$70</f>
        <v>25</v>
      </c>
      <c r="DU31" s="164">
        <v>0</v>
      </c>
      <c r="DV31" s="164">
        <f>'Production Summary'!$N$71</f>
        <v>150</v>
      </c>
      <c r="DW31" s="164">
        <v>0</v>
      </c>
      <c r="DX31" s="164">
        <f>'Production Summary'!$N$64</f>
        <v>192</v>
      </c>
      <c r="DY31" s="164">
        <v>0</v>
      </c>
      <c r="DZ31" s="164">
        <f>'Production Summary'!$N$65</f>
        <v>384</v>
      </c>
      <c r="EA31" s="164">
        <v>0</v>
      </c>
      <c r="EB31" s="164">
        <f>'Production Summary'!$N$66</f>
        <v>192</v>
      </c>
      <c r="EC31" s="164">
        <v>0</v>
      </c>
      <c r="ED31" s="164">
        <f>'Production Summary'!$N$67</f>
        <v>96</v>
      </c>
      <c r="EE31" s="164">
        <v>0</v>
      </c>
      <c r="EF31" s="164">
        <f>'Production Summary'!$N$68</f>
        <v>96</v>
      </c>
      <c r="EG31" s="164">
        <v>0</v>
      </c>
      <c r="EH31" s="164">
        <f>'Production Summary'!$N$69</f>
        <v>340</v>
      </c>
      <c r="EI31" s="101"/>
      <c r="EJ31" s="3"/>
      <c r="EK31" s="3"/>
      <c r="ER31" s="64" t="s">
        <v>47</v>
      </c>
      <c r="ES31" s="61" t="str">
        <f t="shared" si="47"/>
        <v>Diksha Enterprises</v>
      </c>
      <c r="ET31" s="24">
        <f t="shared" si="32"/>
        <v>0</v>
      </c>
    </row>
    <row r="32" spans="1:150" ht="15" customHeight="1">
      <c r="A32" t="b">
        <f>C32=Raigarh!C32</f>
        <v>1</v>
      </c>
      <c r="B32" s="60">
        <f t="shared" si="33"/>
        <v>27</v>
      </c>
      <c r="C32" s="61" t="str">
        <f>IF(Raigarh!C32="","",Raigarh!C32)</f>
        <v>Kishna Dairy Raigarh</v>
      </c>
      <c r="D32" s="164">
        <f>'Production Summary'!$N$4</f>
        <v>666</v>
      </c>
      <c r="E32" s="164">
        <f>'Production Summary'!$M$4</f>
        <v>27.75</v>
      </c>
      <c r="F32" s="164">
        <v>0</v>
      </c>
      <c r="G32" s="164">
        <f>'Production Summary'!$N$5</f>
        <v>666</v>
      </c>
      <c r="H32" s="164">
        <f>'Production Summary'!$M$5</f>
        <v>27.75</v>
      </c>
      <c r="I32" s="164">
        <v>0</v>
      </c>
      <c r="J32" s="164">
        <f>'Production Summary'!$N$6</f>
        <v>200</v>
      </c>
      <c r="K32" s="328">
        <f>'Production Summary'!$M$6</f>
        <v>7.5</v>
      </c>
      <c r="L32" s="164">
        <v>0</v>
      </c>
      <c r="M32" s="365">
        <f>'Production Summary'!$N$7</f>
        <v>612.72</v>
      </c>
      <c r="N32" s="367">
        <f>'Production Summary'!$M$7</f>
        <v>25.53</v>
      </c>
      <c r="O32" s="164">
        <v>0</v>
      </c>
      <c r="P32" s="164">
        <f>'Production Summary'!$N$8</f>
        <v>780</v>
      </c>
      <c r="Q32" s="164">
        <f>'Production Summary'!$M$8</f>
        <v>65</v>
      </c>
      <c r="R32" s="164">
        <v>0</v>
      </c>
      <c r="S32" s="164">
        <f>'Production Summary'!$N$9</f>
        <v>720</v>
      </c>
      <c r="T32" s="164">
        <f>'Production Summary'!$M$9</f>
        <v>60</v>
      </c>
      <c r="U32" s="164">
        <v>0</v>
      </c>
      <c r="V32" s="164">
        <f>'Production Summary'!$N$10</f>
        <v>876</v>
      </c>
      <c r="W32" s="164">
        <f>'Production Summary'!$M$10</f>
        <v>73</v>
      </c>
      <c r="X32" s="164">
        <v>0</v>
      </c>
      <c r="Y32" s="164">
        <f>'Production Summary'!$N$14</f>
        <v>177</v>
      </c>
      <c r="Z32" s="328">
        <f>'Production Summary'!$M$14</f>
        <v>14.75</v>
      </c>
      <c r="AA32" s="164">
        <v>0</v>
      </c>
      <c r="AB32" s="167">
        <f t="shared" si="34"/>
        <v>126</v>
      </c>
      <c r="AC32" s="164">
        <f>'Production Summary'!$M$16</f>
        <v>21</v>
      </c>
      <c r="AD32" s="164">
        <v>0</v>
      </c>
      <c r="AE32" s="164">
        <f>'Production Summary'!$N$16</f>
        <v>252</v>
      </c>
      <c r="AF32" s="164">
        <f>'Production Summary'!$M$16</f>
        <v>21</v>
      </c>
      <c r="AG32" s="164">
        <v>0</v>
      </c>
      <c r="AH32" s="164">
        <f>'Production Summary'!$N$18</f>
        <v>1035</v>
      </c>
      <c r="AI32" s="164">
        <f>'Production Summary'!$M$18</f>
        <v>17.25</v>
      </c>
      <c r="AJ32" s="164">
        <v>0</v>
      </c>
      <c r="AK32" s="164">
        <f>'Production Summary'!$N$19</f>
        <v>870</v>
      </c>
      <c r="AL32" s="164">
        <f>'Production Summary'!$M$19</f>
        <v>29</v>
      </c>
      <c r="AM32" s="164">
        <v>0</v>
      </c>
      <c r="AN32" s="164">
        <f>'Production Summary'!$N$20</f>
        <v>864</v>
      </c>
      <c r="AO32" s="164">
        <f>'Production Summary'!$M$20</f>
        <v>72</v>
      </c>
      <c r="AP32" s="164">
        <v>0</v>
      </c>
      <c r="AQ32" s="164">
        <f>'Production Summary'!$N$21</f>
        <v>670</v>
      </c>
      <c r="AR32" s="164">
        <f>'Production Summary'!$M$21</f>
        <v>335</v>
      </c>
      <c r="AS32" s="164">
        <v>0</v>
      </c>
      <c r="AT32" s="386">
        <f>'Production Summary'!$N$22</f>
        <v>375</v>
      </c>
      <c r="AU32" s="164">
        <f>'Production Summary'!$N$23</f>
        <v>1050</v>
      </c>
      <c r="AV32" s="164">
        <f>'Production Summary'!$N$25</f>
        <v>300</v>
      </c>
      <c r="AW32" s="164">
        <f>'Production Summary'!$M$25</f>
        <v>25</v>
      </c>
      <c r="AX32" s="164">
        <v>0</v>
      </c>
      <c r="AY32" s="164">
        <f>'Production Summary'!$N$26</f>
        <v>300</v>
      </c>
      <c r="AZ32" s="164">
        <f>'Production Summary'!$M$26</f>
        <v>25</v>
      </c>
      <c r="BA32" s="164">
        <v>0</v>
      </c>
      <c r="BB32" s="164">
        <f>'Production Summary'!$N$28</f>
        <v>777</v>
      </c>
      <c r="BC32" s="164">
        <f>'Production Summary'!$M$28</f>
        <v>12.95</v>
      </c>
      <c r="BD32" s="164">
        <v>0</v>
      </c>
      <c r="BE32" s="164">
        <f>'Production Summary'!$N$29</f>
        <v>612</v>
      </c>
      <c r="BF32" s="164">
        <f>'Production Summary'!$M$29</f>
        <v>51</v>
      </c>
      <c r="BG32" s="164">
        <v>0</v>
      </c>
      <c r="BH32" s="164">
        <f>'Production Summary'!$N$30</f>
        <v>500</v>
      </c>
      <c r="BI32" s="164">
        <f>'Production Summary'!$M$30</f>
        <v>250</v>
      </c>
      <c r="BJ32" s="164">
        <v>0</v>
      </c>
      <c r="BK32" s="386"/>
      <c r="BL32" s="164">
        <f>'Production Summary'!$N$32</f>
        <v>875</v>
      </c>
      <c r="BM32" s="164">
        <f>'Production Summary'!$N$34</f>
        <v>360.59999999999997</v>
      </c>
      <c r="BN32" s="164">
        <f>'Production Summary'!$M$34</f>
        <v>6.01</v>
      </c>
      <c r="BO32" s="164">
        <v>0</v>
      </c>
      <c r="BP32" s="164">
        <f>'Production Summary'!$N$36</f>
        <v>717</v>
      </c>
      <c r="BQ32" s="164">
        <f>'Production Summary'!$M$36</f>
        <v>11.95</v>
      </c>
      <c r="BR32" s="164">
        <v>0</v>
      </c>
      <c r="BS32" s="164">
        <f>'Production Summary'!$N$37</f>
        <v>210</v>
      </c>
      <c r="BT32" s="164">
        <f>'Production Summary'!$M$37</f>
        <v>21</v>
      </c>
      <c r="BU32" s="164">
        <v>0</v>
      </c>
      <c r="BV32" s="164">
        <f>'Production Summary'!$N$38</f>
        <v>280</v>
      </c>
      <c r="BW32" s="164">
        <f>'Production Summary'!$M$38</f>
        <v>28</v>
      </c>
      <c r="BX32" s="164">
        <v>0</v>
      </c>
      <c r="BY32" s="165">
        <f>'Production Summary'!$N$39</f>
        <v>300.38406247988502</v>
      </c>
      <c r="BZ32" s="164">
        <f>'Production Summary'!$M$39</f>
        <v>30.038406247988501</v>
      </c>
      <c r="CA32" s="164">
        <v>0</v>
      </c>
      <c r="CB32" s="164">
        <f>'Production Summary'!$N$40</f>
        <v>131.30000000000001</v>
      </c>
      <c r="CC32" s="164">
        <f>'Production Summary'!$M$40</f>
        <v>13.13</v>
      </c>
      <c r="CD32" s="164">
        <v>0</v>
      </c>
      <c r="CE32" s="164">
        <f>'Production Summary'!$N$42</f>
        <v>1136.3519999999996</v>
      </c>
      <c r="CF32" s="164">
        <f>'Production Summary'!$M$42</f>
        <v>81.167999999999978</v>
      </c>
      <c r="CG32" s="164">
        <v>0</v>
      </c>
      <c r="CH32" s="164">
        <v>0</v>
      </c>
      <c r="CI32" s="164">
        <f>'Production Summary'!$N$43</f>
        <v>184</v>
      </c>
      <c r="CJ32" s="164">
        <v>0</v>
      </c>
      <c r="CK32" s="164">
        <f>'Production Summary'!$N$44</f>
        <v>355</v>
      </c>
      <c r="CL32" s="164">
        <v>0</v>
      </c>
      <c r="CM32" s="375">
        <f>'Production Summary'!$N$45</f>
        <v>1650</v>
      </c>
      <c r="CN32" s="164">
        <f>'Production Summary'!$N$46</f>
        <v>270</v>
      </c>
      <c r="CO32" s="164">
        <f>'Production Summary'!$N$47</f>
        <v>1350</v>
      </c>
      <c r="CP32" s="166"/>
      <c r="CQ32" s="164">
        <f>'Production Summary'!$N$49</f>
        <v>8004.1580041580037</v>
      </c>
      <c r="CR32" s="164">
        <f>'Production Summary'!$M$49</f>
        <v>66.701316701316699</v>
      </c>
      <c r="CS32" s="164">
        <f>'Production Summary'!$N$50</f>
        <v>13331.600831600828</v>
      </c>
      <c r="CT32" s="164">
        <f>'Production Summary'!$M$50</f>
        <v>148.1288981288981</v>
      </c>
      <c r="CU32" s="164">
        <f>'Production Summary'!$N$51</f>
        <v>12785.862785862784</v>
      </c>
      <c r="CV32" s="164">
        <f>'Production Summary'!$M$51</f>
        <v>355.16285516285512</v>
      </c>
      <c r="CW32" s="164">
        <f>'Production Summary'!$N$52</f>
        <v>12629.937629937627</v>
      </c>
      <c r="CX32" s="164">
        <f>'Production Summary'!$M$52</f>
        <v>701.66320166320156</v>
      </c>
      <c r="CY32" s="164">
        <f>'Production Summary'!$N$53</f>
        <v>12396.049896049895</v>
      </c>
      <c r="CZ32" s="164">
        <f>'Production Summary'!$M$53</f>
        <v>688.66943866943859</v>
      </c>
      <c r="DA32" s="164">
        <f>'Production Summary'!$N$54</f>
        <v>13799.376299376298</v>
      </c>
      <c r="DB32" s="164">
        <f>'Production Summary'!$M$54</f>
        <v>766.63201663201653</v>
      </c>
      <c r="DC32" s="531">
        <f>'Production Summary'!$N$60</f>
        <v>12863.825363825363</v>
      </c>
      <c r="DD32" s="531">
        <f>'Production Summary'!$M$60</f>
        <v>714.65696465696465</v>
      </c>
      <c r="DE32" s="167">
        <f>'Production Summary'!$N$59</f>
        <v>11148.648648648648</v>
      </c>
      <c r="DF32" s="531">
        <f>'Production Summary'!$M$59</f>
        <v>619.36936936936934</v>
      </c>
      <c r="DG32" s="164">
        <f>'Production Summary'!$N$55</f>
        <v>13842.68884268884</v>
      </c>
      <c r="DH32" s="164">
        <f>'Production Summary'!$M$55</f>
        <v>3460.67221067221</v>
      </c>
      <c r="DI32" s="164">
        <f>'Production Summary'!$N$56</f>
        <v>13097.713097713096</v>
      </c>
      <c r="DJ32" s="164">
        <f>'Production Summary'!$M$56</f>
        <v>163.72141372141371</v>
      </c>
      <c r="DK32" s="164">
        <f>'Production Summary'!$N$57</f>
        <v>14189.189189189186</v>
      </c>
      <c r="DL32" s="164">
        <f>'Production Summary'!$M$57</f>
        <v>394.14414414414409</v>
      </c>
      <c r="DM32" s="164">
        <f>'Production Summary'!$N$58</f>
        <v>14017.671517671517</v>
      </c>
      <c r="DN32" s="164">
        <f>'Production Summary'!$M$58</f>
        <v>778.75952875952873</v>
      </c>
      <c r="DO32" s="164">
        <f>'Production Summary'!$N$61</f>
        <v>4500</v>
      </c>
      <c r="DP32" s="328">
        <f>'Production Summary'!$M$61</f>
        <v>750</v>
      </c>
      <c r="DQ32" s="164">
        <v>0</v>
      </c>
      <c r="DR32" s="164">
        <f>'Production Summary'!$N$62</f>
        <v>8900</v>
      </c>
      <c r="DS32" s="164">
        <f>'Production Summary'!$N$70</f>
        <v>300</v>
      </c>
      <c r="DT32" s="328">
        <f>'Production Summary'!$M$70</f>
        <v>25</v>
      </c>
      <c r="DU32" s="164">
        <v>0</v>
      </c>
      <c r="DV32" s="164">
        <f>'Production Summary'!$N$71</f>
        <v>150</v>
      </c>
      <c r="DW32" s="164">
        <v>0</v>
      </c>
      <c r="DX32" s="164">
        <f>'Production Summary'!$N$64</f>
        <v>192</v>
      </c>
      <c r="DY32" s="164">
        <v>0</v>
      </c>
      <c r="DZ32" s="164">
        <f>'Production Summary'!$N$65</f>
        <v>384</v>
      </c>
      <c r="EA32" s="164">
        <v>0</v>
      </c>
      <c r="EB32" s="164">
        <f>'Production Summary'!$N$66</f>
        <v>192</v>
      </c>
      <c r="EC32" s="164">
        <v>0</v>
      </c>
      <c r="ED32" s="164">
        <f>'Production Summary'!$N$67</f>
        <v>96</v>
      </c>
      <c r="EE32" s="164">
        <v>0</v>
      </c>
      <c r="EF32" s="164">
        <f>'Production Summary'!$N$68</f>
        <v>96</v>
      </c>
      <c r="EG32" s="164">
        <v>0</v>
      </c>
      <c r="EH32" s="164">
        <f>'Production Summary'!$N$69</f>
        <v>340</v>
      </c>
      <c r="EI32" s="101"/>
      <c r="EJ32" s="3"/>
      <c r="EK32" s="3"/>
      <c r="ER32" s="64" t="s">
        <v>48</v>
      </c>
      <c r="ES32" s="61" t="str">
        <f t="shared" si="47"/>
        <v>Kishna Dairy Raigarh</v>
      </c>
      <c r="ET32" s="24">
        <f t="shared" si="32"/>
        <v>0</v>
      </c>
    </row>
    <row r="33" spans="1:150" ht="15" customHeight="1">
      <c r="A33" t="b">
        <f>C33=Raigarh!C33</f>
        <v>1</v>
      </c>
      <c r="B33" s="60">
        <f t="shared" si="33"/>
        <v>28</v>
      </c>
      <c r="C33" s="61" t="str">
        <f>IF(Raigarh!C33="","",Raigarh!C33)</f>
        <v>Madhu Hotel</v>
      </c>
      <c r="D33" s="164">
        <f>'Production Summary'!$N$4</f>
        <v>666</v>
      </c>
      <c r="E33" s="164">
        <f>'Production Summary'!$M$4</f>
        <v>27.75</v>
      </c>
      <c r="F33" s="164">
        <v>0</v>
      </c>
      <c r="G33" s="164">
        <f>'Production Summary'!$N$5</f>
        <v>666</v>
      </c>
      <c r="H33" s="164">
        <f>'Production Summary'!$M$5</f>
        <v>27.75</v>
      </c>
      <c r="I33" s="164">
        <v>0</v>
      </c>
      <c r="J33" s="164">
        <f>'Production Summary'!$N$6</f>
        <v>200</v>
      </c>
      <c r="K33" s="328">
        <f>'Production Summary'!$M$6</f>
        <v>7.5</v>
      </c>
      <c r="L33" s="164">
        <v>0</v>
      </c>
      <c r="M33" s="365">
        <f>'Production Summary'!$N$7</f>
        <v>612.72</v>
      </c>
      <c r="N33" s="367">
        <f>'Production Summary'!$M$7</f>
        <v>25.53</v>
      </c>
      <c r="O33" s="164">
        <v>0</v>
      </c>
      <c r="P33" s="164">
        <f>'Production Summary'!$N$8</f>
        <v>780</v>
      </c>
      <c r="Q33" s="164">
        <f>'Production Summary'!$M$8</f>
        <v>65</v>
      </c>
      <c r="R33" s="164">
        <v>0</v>
      </c>
      <c r="S33" s="164">
        <f>'Production Summary'!$N$9</f>
        <v>720</v>
      </c>
      <c r="T33" s="164">
        <f>'Production Summary'!$M$9</f>
        <v>60</v>
      </c>
      <c r="U33" s="164">
        <v>0</v>
      </c>
      <c r="V33" s="164">
        <f>'Production Summary'!$N$10</f>
        <v>876</v>
      </c>
      <c r="W33" s="164">
        <f>'Production Summary'!$M$10</f>
        <v>73</v>
      </c>
      <c r="X33" s="164">
        <v>0</v>
      </c>
      <c r="Y33" s="164">
        <f>'Production Summary'!$N$14</f>
        <v>177</v>
      </c>
      <c r="Z33" s="328">
        <f>'Production Summary'!$M$14</f>
        <v>14.75</v>
      </c>
      <c r="AA33" s="164">
        <v>0</v>
      </c>
      <c r="AB33" s="167">
        <f t="shared" si="34"/>
        <v>126</v>
      </c>
      <c r="AC33" s="164">
        <f>'Production Summary'!$M$16</f>
        <v>21</v>
      </c>
      <c r="AD33" s="164">
        <v>0</v>
      </c>
      <c r="AE33" s="164">
        <f>'Production Summary'!$N$16</f>
        <v>252</v>
      </c>
      <c r="AF33" s="164">
        <f>'Production Summary'!$M$16</f>
        <v>21</v>
      </c>
      <c r="AG33" s="164">
        <v>0</v>
      </c>
      <c r="AH33" s="164">
        <f>'Production Summary'!$N$18</f>
        <v>1035</v>
      </c>
      <c r="AI33" s="164">
        <f>'Production Summary'!$M$18</f>
        <v>17.25</v>
      </c>
      <c r="AJ33" s="164">
        <v>0</v>
      </c>
      <c r="AK33" s="164">
        <f>'Production Summary'!$N$19</f>
        <v>870</v>
      </c>
      <c r="AL33" s="164">
        <f>'Production Summary'!$M$19</f>
        <v>29</v>
      </c>
      <c r="AM33" s="164">
        <v>0</v>
      </c>
      <c r="AN33" s="164">
        <f>'Production Summary'!$N$20</f>
        <v>864</v>
      </c>
      <c r="AO33" s="164">
        <f>'Production Summary'!$M$20</f>
        <v>72</v>
      </c>
      <c r="AP33" s="164">
        <v>0</v>
      </c>
      <c r="AQ33" s="164">
        <f>'Production Summary'!$N$21</f>
        <v>670</v>
      </c>
      <c r="AR33" s="164">
        <f>'Production Summary'!$M$21</f>
        <v>335</v>
      </c>
      <c r="AS33" s="164">
        <v>0</v>
      </c>
      <c r="AT33" s="386">
        <f>'Production Summary'!$N$22</f>
        <v>375</v>
      </c>
      <c r="AU33" s="164">
        <f>'Production Summary'!$N$23</f>
        <v>1050</v>
      </c>
      <c r="AV33" s="164">
        <f>'Production Summary'!$N$25</f>
        <v>300</v>
      </c>
      <c r="AW33" s="164">
        <f>'Production Summary'!$M$25</f>
        <v>25</v>
      </c>
      <c r="AX33" s="164">
        <v>0</v>
      </c>
      <c r="AY33" s="164">
        <f>'Production Summary'!$N$26</f>
        <v>300</v>
      </c>
      <c r="AZ33" s="164">
        <f>'Production Summary'!$M$26</f>
        <v>25</v>
      </c>
      <c r="BA33" s="164">
        <v>0</v>
      </c>
      <c r="BB33" s="164">
        <f>'Production Summary'!$N$28</f>
        <v>777</v>
      </c>
      <c r="BC33" s="164">
        <f>'Production Summary'!$M$28</f>
        <v>12.95</v>
      </c>
      <c r="BD33" s="164">
        <v>0</v>
      </c>
      <c r="BE33" s="164">
        <f>'Production Summary'!$N$29</f>
        <v>612</v>
      </c>
      <c r="BF33" s="164">
        <f>'Production Summary'!$M$29</f>
        <v>51</v>
      </c>
      <c r="BG33" s="164">
        <v>0</v>
      </c>
      <c r="BH33" s="164">
        <f>'Production Summary'!$N$30</f>
        <v>500</v>
      </c>
      <c r="BI33" s="164">
        <f>'Production Summary'!$M$30</f>
        <v>250</v>
      </c>
      <c r="BJ33" s="164">
        <v>0</v>
      </c>
      <c r="BK33" s="386"/>
      <c r="BL33" s="164">
        <f>'Production Summary'!$N$32</f>
        <v>875</v>
      </c>
      <c r="BM33" s="164">
        <f>'Production Summary'!$N$34</f>
        <v>360.59999999999997</v>
      </c>
      <c r="BN33" s="164">
        <f>'Production Summary'!$M$34</f>
        <v>6.01</v>
      </c>
      <c r="BO33" s="164">
        <v>0</v>
      </c>
      <c r="BP33" s="164">
        <f>'Production Summary'!$N$36</f>
        <v>717</v>
      </c>
      <c r="BQ33" s="164">
        <f>'Production Summary'!$M$36</f>
        <v>11.95</v>
      </c>
      <c r="BR33" s="164">
        <v>0</v>
      </c>
      <c r="BS33" s="164">
        <f>'Production Summary'!$N$37</f>
        <v>210</v>
      </c>
      <c r="BT33" s="164">
        <f>'Production Summary'!$M$37</f>
        <v>21</v>
      </c>
      <c r="BU33" s="164">
        <v>0</v>
      </c>
      <c r="BV33" s="164">
        <f>'Production Summary'!$N$38</f>
        <v>280</v>
      </c>
      <c r="BW33" s="164">
        <f>'Production Summary'!$M$38</f>
        <v>28</v>
      </c>
      <c r="BX33" s="164">
        <v>0</v>
      </c>
      <c r="BY33" s="165">
        <f>'Production Summary'!$N$39</f>
        <v>300.38406247988502</v>
      </c>
      <c r="BZ33" s="164">
        <f>'Production Summary'!$M$39</f>
        <v>30.038406247988501</v>
      </c>
      <c r="CA33" s="164">
        <v>0</v>
      </c>
      <c r="CB33" s="164">
        <f>'Production Summary'!$N$40</f>
        <v>131.30000000000001</v>
      </c>
      <c r="CC33" s="164">
        <f>'Production Summary'!$M$40</f>
        <v>13.13</v>
      </c>
      <c r="CD33" s="164">
        <v>0</v>
      </c>
      <c r="CE33" s="164">
        <f>'Production Summary'!$N$42</f>
        <v>1136.3519999999996</v>
      </c>
      <c r="CF33" s="164">
        <f>'Production Summary'!$M$42</f>
        <v>81.167999999999978</v>
      </c>
      <c r="CG33" s="164">
        <v>0</v>
      </c>
      <c r="CH33" s="164">
        <v>0</v>
      </c>
      <c r="CI33" s="164">
        <f>'Production Summary'!$N$43</f>
        <v>184</v>
      </c>
      <c r="CJ33" s="164">
        <v>0</v>
      </c>
      <c r="CK33" s="164">
        <f>'Production Summary'!$N$44</f>
        <v>355</v>
      </c>
      <c r="CL33" s="164">
        <v>0</v>
      </c>
      <c r="CM33" s="375">
        <f>'Production Summary'!$N$45</f>
        <v>1650</v>
      </c>
      <c r="CN33" s="167">
        <v>265</v>
      </c>
      <c r="CO33" s="167">
        <f>CN33*5</f>
        <v>1325</v>
      </c>
      <c r="CP33" s="166"/>
      <c r="CQ33" s="164">
        <f>'Production Summary'!$N$49</f>
        <v>8004.1580041580037</v>
      </c>
      <c r="CR33" s="164">
        <f>'Production Summary'!$M$49</f>
        <v>66.701316701316699</v>
      </c>
      <c r="CS33" s="164">
        <f>'Production Summary'!$N$50</f>
        <v>13331.600831600828</v>
      </c>
      <c r="CT33" s="164">
        <f>'Production Summary'!$M$50</f>
        <v>148.1288981288981</v>
      </c>
      <c r="CU33" s="164">
        <f>'Production Summary'!$N$51</f>
        <v>12785.862785862784</v>
      </c>
      <c r="CV33" s="164">
        <f>'Production Summary'!$M$51</f>
        <v>355.16285516285512</v>
      </c>
      <c r="CW33" s="164">
        <f>'Production Summary'!$N$52</f>
        <v>12629.937629937627</v>
      </c>
      <c r="CX33" s="164">
        <f>'Production Summary'!$M$52</f>
        <v>701.66320166320156</v>
      </c>
      <c r="CY33" s="164">
        <f>'Production Summary'!$N$53</f>
        <v>12396.049896049895</v>
      </c>
      <c r="CZ33" s="164">
        <f>'Production Summary'!$M$53</f>
        <v>688.66943866943859</v>
      </c>
      <c r="DA33" s="164">
        <f>'Production Summary'!$N$54</f>
        <v>13799.376299376298</v>
      </c>
      <c r="DB33" s="164">
        <f>'Production Summary'!$M$54</f>
        <v>766.63201663201653</v>
      </c>
      <c r="DC33" s="531">
        <f>'Production Summary'!$N$60</f>
        <v>12863.825363825363</v>
      </c>
      <c r="DD33" s="531">
        <f>'Production Summary'!$M$60</f>
        <v>714.65696465696465</v>
      </c>
      <c r="DE33" s="167">
        <f>'Production Summary'!$N$59</f>
        <v>11148.648648648648</v>
      </c>
      <c r="DF33" s="531">
        <f>'Production Summary'!$M$59</f>
        <v>619.36936936936934</v>
      </c>
      <c r="DG33" s="164">
        <f>'Production Summary'!$N$55</f>
        <v>13842.68884268884</v>
      </c>
      <c r="DH33" s="164">
        <f>'Production Summary'!$M$55</f>
        <v>3460.67221067221</v>
      </c>
      <c r="DI33" s="164">
        <f>'Production Summary'!$N$56</f>
        <v>13097.713097713096</v>
      </c>
      <c r="DJ33" s="164">
        <f>'Production Summary'!$M$56</f>
        <v>163.72141372141371</v>
      </c>
      <c r="DK33" s="164">
        <f>'Production Summary'!$N$57</f>
        <v>14189.189189189186</v>
      </c>
      <c r="DL33" s="164">
        <f>'Production Summary'!$M$57</f>
        <v>394.14414414414409</v>
      </c>
      <c r="DM33" s="164">
        <f>'Production Summary'!$N$58</f>
        <v>14017.671517671517</v>
      </c>
      <c r="DN33" s="164">
        <f>'Production Summary'!$M$58</f>
        <v>778.75952875952873</v>
      </c>
      <c r="DO33" s="164">
        <f>'Production Summary'!$N$61</f>
        <v>4500</v>
      </c>
      <c r="DP33" s="328">
        <f>'Production Summary'!$M$61</f>
        <v>750</v>
      </c>
      <c r="DQ33" s="164">
        <v>0</v>
      </c>
      <c r="DR33" s="164">
        <f>'Production Summary'!$N$62</f>
        <v>8900</v>
      </c>
      <c r="DS33" s="164">
        <f>'Production Summary'!$N$70</f>
        <v>300</v>
      </c>
      <c r="DT33" s="328">
        <f>'Production Summary'!$M$70</f>
        <v>25</v>
      </c>
      <c r="DU33" s="164">
        <v>0</v>
      </c>
      <c r="DV33" s="164">
        <f>'Production Summary'!$N$71</f>
        <v>150</v>
      </c>
      <c r="DW33" s="164">
        <v>0</v>
      </c>
      <c r="DX33" s="164">
        <f>'Production Summary'!$N$64</f>
        <v>192</v>
      </c>
      <c r="DY33" s="164">
        <v>0</v>
      </c>
      <c r="DZ33" s="164">
        <f>'Production Summary'!$N$65</f>
        <v>384</v>
      </c>
      <c r="EA33" s="164">
        <v>0</v>
      </c>
      <c r="EB33" s="164">
        <f>'Production Summary'!$N$66</f>
        <v>192</v>
      </c>
      <c r="EC33" s="164">
        <v>0</v>
      </c>
      <c r="ED33" s="164">
        <f>'Production Summary'!$N$67</f>
        <v>96</v>
      </c>
      <c r="EE33" s="164">
        <v>0</v>
      </c>
      <c r="EF33" s="164">
        <f>'Production Summary'!$N$68</f>
        <v>96</v>
      </c>
      <c r="EG33" s="164">
        <v>0</v>
      </c>
      <c r="EH33" s="164">
        <f>'Production Summary'!$N$69</f>
        <v>340</v>
      </c>
      <c r="EI33" s="101"/>
      <c r="EJ33" s="3"/>
      <c r="EK33" s="3"/>
      <c r="ER33" s="64" t="s">
        <v>49</v>
      </c>
      <c r="ES33" s="61" t="str">
        <f t="shared" si="47"/>
        <v>Madhu Hotel</v>
      </c>
      <c r="ET33" s="24">
        <f t="shared" si="32"/>
        <v>0</v>
      </c>
    </row>
    <row r="34" spans="1:150" ht="15" customHeight="1">
      <c r="A34" t="b">
        <f>C34=Raigarh!C34</f>
        <v>1</v>
      </c>
      <c r="B34" s="60">
        <f t="shared" si="33"/>
        <v>29</v>
      </c>
      <c r="C34" s="61" t="str">
        <f>IF(Raigarh!C34="","",Raigarh!C34)</f>
        <v>Sun Food Nest</v>
      </c>
      <c r="D34" s="164">
        <f>'Production Summary'!$N$4</f>
        <v>666</v>
      </c>
      <c r="E34" s="164">
        <f>'Production Summary'!$M$4</f>
        <v>27.75</v>
      </c>
      <c r="F34" s="164">
        <v>0</v>
      </c>
      <c r="G34" s="164">
        <f>'Production Summary'!$N$5</f>
        <v>666</v>
      </c>
      <c r="H34" s="164">
        <f>'Production Summary'!$M$5</f>
        <v>27.75</v>
      </c>
      <c r="I34" s="164">
        <v>0</v>
      </c>
      <c r="J34" s="164">
        <f>'Production Summary'!$N$6</f>
        <v>200</v>
      </c>
      <c r="K34" s="328">
        <f>'Production Summary'!$M$6</f>
        <v>7.5</v>
      </c>
      <c r="L34" s="164">
        <v>0</v>
      </c>
      <c r="M34" s="365">
        <f>'Production Summary'!$N$7</f>
        <v>612.72</v>
      </c>
      <c r="N34" s="367">
        <f>'Production Summary'!$M$7</f>
        <v>25.53</v>
      </c>
      <c r="O34" s="164">
        <v>0</v>
      </c>
      <c r="P34" s="164">
        <f>'Production Summary'!$N$8</f>
        <v>780</v>
      </c>
      <c r="Q34" s="164">
        <f>'Production Summary'!$M$8</f>
        <v>65</v>
      </c>
      <c r="R34" s="164">
        <v>0</v>
      </c>
      <c r="S34" s="164">
        <f>'Production Summary'!$N$9</f>
        <v>720</v>
      </c>
      <c r="T34" s="164">
        <f>'Production Summary'!$M$9</f>
        <v>60</v>
      </c>
      <c r="U34" s="164">
        <v>0</v>
      </c>
      <c r="V34" s="164">
        <f>'Production Summary'!$N$10</f>
        <v>876</v>
      </c>
      <c r="W34" s="164">
        <f>'Production Summary'!$M$10</f>
        <v>73</v>
      </c>
      <c r="X34" s="164">
        <v>0</v>
      </c>
      <c r="Y34" s="164">
        <f>'Production Summary'!$N$14</f>
        <v>177</v>
      </c>
      <c r="Z34" s="328">
        <f>'Production Summary'!$M$14</f>
        <v>14.75</v>
      </c>
      <c r="AA34" s="164">
        <v>0</v>
      </c>
      <c r="AB34" s="167">
        <f t="shared" si="34"/>
        <v>126</v>
      </c>
      <c r="AC34" s="164">
        <f>'Production Summary'!$M$16</f>
        <v>21</v>
      </c>
      <c r="AD34" s="164">
        <v>0</v>
      </c>
      <c r="AE34" s="164">
        <f>'Production Summary'!$N$16</f>
        <v>252</v>
      </c>
      <c r="AF34" s="164">
        <f>'Production Summary'!$M$16</f>
        <v>21</v>
      </c>
      <c r="AG34" s="164">
        <v>0</v>
      </c>
      <c r="AH34" s="164">
        <f>'Production Summary'!$N$18</f>
        <v>1035</v>
      </c>
      <c r="AI34" s="164">
        <f>'Production Summary'!$M$18</f>
        <v>17.25</v>
      </c>
      <c r="AJ34" s="164">
        <v>0</v>
      </c>
      <c r="AK34" s="164">
        <f>'Production Summary'!$N$19</f>
        <v>870</v>
      </c>
      <c r="AL34" s="164">
        <f>'Production Summary'!$M$19</f>
        <v>29</v>
      </c>
      <c r="AM34" s="164">
        <v>0</v>
      </c>
      <c r="AN34" s="164">
        <f>'Production Summary'!$N$20</f>
        <v>864</v>
      </c>
      <c r="AO34" s="164">
        <f>'Production Summary'!$M$20</f>
        <v>72</v>
      </c>
      <c r="AP34" s="164">
        <v>0</v>
      </c>
      <c r="AQ34" s="164">
        <f>'Production Summary'!$N$21</f>
        <v>670</v>
      </c>
      <c r="AR34" s="164">
        <f>'Production Summary'!$M$21</f>
        <v>335</v>
      </c>
      <c r="AS34" s="164">
        <v>0</v>
      </c>
      <c r="AT34" s="386">
        <f>'Production Summary'!$N$22</f>
        <v>375</v>
      </c>
      <c r="AU34" s="164">
        <f>'Production Summary'!$N$23</f>
        <v>1050</v>
      </c>
      <c r="AV34" s="164">
        <f>'Production Summary'!$N$25</f>
        <v>300</v>
      </c>
      <c r="AW34" s="164">
        <f>'Production Summary'!$M$25</f>
        <v>25</v>
      </c>
      <c r="AX34" s="164">
        <v>0</v>
      </c>
      <c r="AY34" s="164">
        <f>'Production Summary'!$N$26</f>
        <v>300</v>
      </c>
      <c r="AZ34" s="164">
        <f>'Production Summary'!$M$26</f>
        <v>25</v>
      </c>
      <c r="BA34" s="164">
        <v>0</v>
      </c>
      <c r="BB34" s="164">
        <f>'Production Summary'!$N$28</f>
        <v>777</v>
      </c>
      <c r="BC34" s="164">
        <f>'Production Summary'!$M$28</f>
        <v>12.95</v>
      </c>
      <c r="BD34" s="164">
        <v>0</v>
      </c>
      <c r="BE34" s="164">
        <f>'Production Summary'!$N$29</f>
        <v>612</v>
      </c>
      <c r="BF34" s="164">
        <f>'Production Summary'!$M$29</f>
        <v>51</v>
      </c>
      <c r="BG34" s="164">
        <v>0</v>
      </c>
      <c r="BH34" s="164">
        <f>'Production Summary'!$N$30</f>
        <v>500</v>
      </c>
      <c r="BI34" s="164">
        <f>'Production Summary'!$M$30</f>
        <v>250</v>
      </c>
      <c r="BJ34" s="164">
        <v>0</v>
      </c>
      <c r="BK34" s="386"/>
      <c r="BL34" s="164">
        <f>'Production Summary'!$N$32</f>
        <v>875</v>
      </c>
      <c r="BM34" s="164">
        <f>'Production Summary'!$N$34</f>
        <v>360.59999999999997</v>
      </c>
      <c r="BN34" s="164">
        <f>'Production Summary'!$M$34</f>
        <v>6.01</v>
      </c>
      <c r="BO34" s="164">
        <v>0</v>
      </c>
      <c r="BP34" s="164">
        <f>'Production Summary'!$N$36</f>
        <v>717</v>
      </c>
      <c r="BQ34" s="164">
        <f>'Production Summary'!$M$36</f>
        <v>11.95</v>
      </c>
      <c r="BR34" s="164">
        <v>0</v>
      </c>
      <c r="BS34" s="164">
        <f>'Production Summary'!$N$37</f>
        <v>210</v>
      </c>
      <c r="BT34" s="164">
        <f>'Production Summary'!$M$37</f>
        <v>21</v>
      </c>
      <c r="BU34" s="164">
        <v>0</v>
      </c>
      <c r="BV34" s="164">
        <f>'Production Summary'!$N$38</f>
        <v>280</v>
      </c>
      <c r="BW34" s="164">
        <f>'Production Summary'!$M$38</f>
        <v>28</v>
      </c>
      <c r="BX34" s="164">
        <v>0</v>
      </c>
      <c r="BY34" s="165">
        <f>'Production Summary'!$N$39</f>
        <v>300.38406247988502</v>
      </c>
      <c r="BZ34" s="164">
        <f>'Production Summary'!$M$39</f>
        <v>30.038406247988501</v>
      </c>
      <c r="CA34" s="164">
        <v>0</v>
      </c>
      <c r="CB34" s="164">
        <f>'Production Summary'!$N$40</f>
        <v>131.30000000000001</v>
      </c>
      <c r="CC34" s="164">
        <f>'Production Summary'!$M$40</f>
        <v>13.13</v>
      </c>
      <c r="CD34" s="164">
        <v>0</v>
      </c>
      <c r="CE34" s="164">
        <f>'Production Summary'!$N$42</f>
        <v>1136.3519999999996</v>
      </c>
      <c r="CF34" s="164">
        <f>'Production Summary'!$M$42</f>
        <v>81.167999999999978</v>
      </c>
      <c r="CG34" s="164">
        <v>0</v>
      </c>
      <c r="CH34" s="164">
        <v>0</v>
      </c>
      <c r="CI34" s="164">
        <f>'Production Summary'!$N$43</f>
        <v>184</v>
      </c>
      <c r="CJ34" s="164">
        <v>0</v>
      </c>
      <c r="CK34" s="164">
        <f>'Production Summary'!$N$44</f>
        <v>355</v>
      </c>
      <c r="CL34" s="164">
        <v>0</v>
      </c>
      <c r="CM34" s="375">
        <f>'Production Summary'!$N$45</f>
        <v>1650</v>
      </c>
      <c r="CN34" s="164">
        <f>'Production Summary'!$N$46</f>
        <v>270</v>
      </c>
      <c r="CO34" s="164">
        <f>'Production Summary'!$N$47</f>
        <v>1350</v>
      </c>
      <c r="CP34" s="166"/>
      <c r="CQ34" s="164">
        <f>'Production Summary'!$N$49</f>
        <v>8004.1580041580037</v>
      </c>
      <c r="CR34" s="164">
        <f>'Production Summary'!$M$49</f>
        <v>66.701316701316699</v>
      </c>
      <c r="CS34" s="164">
        <f>'Production Summary'!$N$50</f>
        <v>13331.600831600828</v>
      </c>
      <c r="CT34" s="164">
        <f>'Production Summary'!$M$50</f>
        <v>148.1288981288981</v>
      </c>
      <c r="CU34" s="164">
        <f>'Production Summary'!$N$51</f>
        <v>12785.862785862784</v>
      </c>
      <c r="CV34" s="164">
        <f>'Production Summary'!$M$51</f>
        <v>355.16285516285512</v>
      </c>
      <c r="CW34" s="164">
        <f>'Production Summary'!$N$52</f>
        <v>12629.937629937627</v>
      </c>
      <c r="CX34" s="164">
        <f>'Production Summary'!$M$52</f>
        <v>701.66320166320156</v>
      </c>
      <c r="CY34" s="164">
        <f>'Production Summary'!$N$53</f>
        <v>12396.049896049895</v>
      </c>
      <c r="CZ34" s="164">
        <f>'Production Summary'!$M$53</f>
        <v>688.66943866943859</v>
      </c>
      <c r="DA34" s="164">
        <f>'Production Summary'!$N$54</f>
        <v>13799.376299376298</v>
      </c>
      <c r="DB34" s="164">
        <f>'Production Summary'!$M$54</f>
        <v>766.63201663201653</v>
      </c>
      <c r="DC34" s="531">
        <f>'Production Summary'!$N$60</f>
        <v>12863.825363825363</v>
      </c>
      <c r="DD34" s="531">
        <f>'Production Summary'!$M$60</f>
        <v>714.65696465696465</v>
      </c>
      <c r="DE34" s="167">
        <f>'Production Summary'!$N$59</f>
        <v>11148.648648648648</v>
      </c>
      <c r="DF34" s="531">
        <f>'Production Summary'!$M$59</f>
        <v>619.36936936936934</v>
      </c>
      <c r="DG34" s="164">
        <f>'Production Summary'!$N$55</f>
        <v>13842.68884268884</v>
      </c>
      <c r="DH34" s="164">
        <f>'Production Summary'!$M$55</f>
        <v>3460.67221067221</v>
      </c>
      <c r="DI34" s="164">
        <f>'Production Summary'!$N$56</f>
        <v>13097.713097713096</v>
      </c>
      <c r="DJ34" s="164">
        <f>'Production Summary'!$M$56</f>
        <v>163.72141372141371</v>
      </c>
      <c r="DK34" s="164">
        <f>'Production Summary'!$N$57</f>
        <v>14189.189189189186</v>
      </c>
      <c r="DL34" s="164">
        <f>'Production Summary'!$M$57</f>
        <v>394.14414414414409</v>
      </c>
      <c r="DM34" s="164">
        <f>'Production Summary'!$N$58</f>
        <v>14017.671517671517</v>
      </c>
      <c r="DN34" s="164">
        <f>'Production Summary'!$M$58</f>
        <v>778.75952875952873</v>
      </c>
      <c r="DO34" s="164">
        <f>'Production Summary'!$N$61</f>
        <v>4500</v>
      </c>
      <c r="DP34" s="328">
        <f>'Production Summary'!$M$61</f>
        <v>750</v>
      </c>
      <c r="DQ34" s="164">
        <v>0</v>
      </c>
      <c r="DR34" s="164">
        <f>'Production Summary'!$N$62</f>
        <v>8900</v>
      </c>
      <c r="DS34" s="164">
        <f>'Production Summary'!$N$70</f>
        <v>300</v>
      </c>
      <c r="DT34" s="328">
        <f>'Production Summary'!$M$70</f>
        <v>25</v>
      </c>
      <c r="DU34" s="164">
        <v>0</v>
      </c>
      <c r="DV34" s="164">
        <f>'Production Summary'!$N$71</f>
        <v>150</v>
      </c>
      <c r="DW34" s="164">
        <v>0</v>
      </c>
      <c r="DX34" s="164">
        <f>'Production Summary'!$N$64</f>
        <v>192</v>
      </c>
      <c r="DY34" s="164">
        <v>0</v>
      </c>
      <c r="DZ34" s="164">
        <f>'Production Summary'!$N$65</f>
        <v>384</v>
      </c>
      <c r="EA34" s="164">
        <v>0</v>
      </c>
      <c r="EB34" s="164">
        <f>'Production Summary'!$N$66</f>
        <v>192</v>
      </c>
      <c r="EC34" s="164">
        <v>0</v>
      </c>
      <c r="ED34" s="164">
        <f>'Production Summary'!$N$67</f>
        <v>96</v>
      </c>
      <c r="EE34" s="164">
        <v>0</v>
      </c>
      <c r="EF34" s="164">
        <f>'Production Summary'!$N$68</f>
        <v>96</v>
      </c>
      <c r="EG34" s="164">
        <v>0</v>
      </c>
      <c r="EH34" s="164">
        <f>'Production Summary'!$N$69</f>
        <v>340</v>
      </c>
      <c r="EI34" s="101"/>
      <c r="EJ34" s="3"/>
      <c r="EK34" s="3"/>
      <c r="ER34" s="64" t="s">
        <v>50</v>
      </c>
      <c r="ES34" s="61" t="str">
        <f t="shared" si="47"/>
        <v>Sun Food Nest</v>
      </c>
      <c r="ET34" s="24">
        <f t="shared" si="32"/>
        <v>0</v>
      </c>
    </row>
    <row r="35" spans="1:150" ht="15" customHeight="1">
      <c r="A35" t="b">
        <f>C35=Raigarh!C35</f>
        <v>1</v>
      </c>
      <c r="B35" s="60">
        <f t="shared" si="33"/>
        <v>30</v>
      </c>
      <c r="C35" s="61" t="str">
        <f>IF(Raigarh!C35="","",Raigarh!C35)</f>
        <v>Muskan Ice Cream</v>
      </c>
      <c r="D35" s="164">
        <f>'Production Summary'!$N$4</f>
        <v>666</v>
      </c>
      <c r="E35" s="164">
        <f>'Production Summary'!$M$4</f>
        <v>27.75</v>
      </c>
      <c r="F35" s="164">
        <v>0</v>
      </c>
      <c r="G35" s="164">
        <f>'Production Summary'!$N$5</f>
        <v>666</v>
      </c>
      <c r="H35" s="164">
        <f>'Production Summary'!$M$5</f>
        <v>27.75</v>
      </c>
      <c r="I35" s="164">
        <v>0</v>
      </c>
      <c r="J35" s="164">
        <f>'Production Summary'!$N$6</f>
        <v>200</v>
      </c>
      <c r="K35" s="328">
        <f>'Production Summary'!$M$6</f>
        <v>7.5</v>
      </c>
      <c r="L35" s="164">
        <v>0</v>
      </c>
      <c r="M35" s="365">
        <f>'Production Summary'!$N$7</f>
        <v>612.72</v>
      </c>
      <c r="N35" s="367">
        <f>'Production Summary'!$M$7</f>
        <v>25.53</v>
      </c>
      <c r="O35" s="164">
        <v>0</v>
      </c>
      <c r="P35" s="164">
        <f>'Production Summary'!$N$8</f>
        <v>780</v>
      </c>
      <c r="Q35" s="164">
        <f>'Production Summary'!$M$8</f>
        <v>65</v>
      </c>
      <c r="R35" s="164">
        <v>0</v>
      </c>
      <c r="S35" s="164">
        <f>'Production Summary'!$N$9</f>
        <v>720</v>
      </c>
      <c r="T35" s="164">
        <f>'Production Summary'!$M$9</f>
        <v>60</v>
      </c>
      <c r="U35" s="164">
        <v>0</v>
      </c>
      <c r="V35" s="164">
        <f>'Production Summary'!$N$10</f>
        <v>876</v>
      </c>
      <c r="W35" s="164">
        <f>'Production Summary'!$M$10</f>
        <v>73</v>
      </c>
      <c r="X35" s="164">
        <v>0</v>
      </c>
      <c r="Y35" s="164">
        <f>'Production Summary'!$N$14</f>
        <v>177</v>
      </c>
      <c r="Z35" s="328">
        <f>'Production Summary'!$M$14</f>
        <v>14.75</v>
      </c>
      <c r="AA35" s="164">
        <v>0</v>
      </c>
      <c r="AB35" s="167">
        <f t="shared" si="34"/>
        <v>126</v>
      </c>
      <c r="AC35" s="164">
        <f>'Production Summary'!$M$16</f>
        <v>21</v>
      </c>
      <c r="AD35" s="164">
        <v>0</v>
      </c>
      <c r="AE35" s="164">
        <f>'Production Summary'!$N$16</f>
        <v>252</v>
      </c>
      <c r="AF35" s="164">
        <f>'Production Summary'!$M$16</f>
        <v>21</v>
      </c>
      <c r="AG35" s="164">
        <v>0</v>
      </c>
      <c r="AH35" s="164">
        <f>'Production Summary'!$N$18</f>
        <v>1035</v>
      </c>
      <c r="AI35" s="164">
        <f>'Production Summary'!$M$18</f>
        <v>17.25</v>
      </c>
      <c r="AJ35" s="164">
        <v>0</v>
      </c>
      <c r="AK35" s="164">
        <f>'Production Summary'!$N$19</f>
        <v>870</v>
      </c>
      <c r="AL35" s="164">
        <f>'Production Summary'!$M$19</f>
        <v>29</v>
      </c>
      <c r="AM35" s="164">
        <v>0</v>
      </c>
      <c r="AN35" s="164">
        <f>'Production Summary'!$N$20</f>
        <v>864</v>
      </c>
      <c r="AO35" s="164">
        <f>'Production Summary'!$M$20</f>
        <v>72</v>
      </c>
      <c r="AP35" s="164">
        <v>0</v>
      </c>
      <c r="AQ35" s="164">
        <f>'Production Summary'!$N$21</f>
        <v>670</v>
      </c>
      <c r="AR35" s="164">
        <f>'Production Summary'!$M$21</f>
        <v>335</v>
      </c>
      <c r="AS35" s="164">
        <v>0</v>
      </c>
      <c r="AT35" s="386">
        <f>'Production Summary'!$N$22</f>
        <v>375</v>
      </c>
      <c r="AU35" s="164">
        <f>'Production Summary'!$N$23</f>
        <v>1050</v>
      </c>
      <c r="AV35" s="164">
        <f>'Production Summary'!$N$25</f>
        <v>300</v>
      </c>
      <c r="AW35" s="164">
        <f>'Production Summary'!$M$25</f>
        <v>25</v>
      </c>
      <c r="AX35" s="164">
        <v>0</v>
      </c>
      <c r="AY35" s="164">
        <f>'Production Summary'!$N$26</f>
        <v>300</v>
      </c>
      <c r="AZ35" s="164">
        <f>'Production Summary'!$M$26</f>
        <v>25</v>
      </c>
      <c r="BA35" s="164">
        <v>0</v>
      </c>
      <c r="BB35" s="164">
        <f>'Production Summary'!$N$28</f>
        <v>777</v>
      </c>
      <c r="BC35" s="164">
        <f>'Production Summary'!$M$28</f>
        <v>12.95</v>
      </c>
      <c r="BD35" s="164">
        <v>0</v>
      </c>
      <c r="BE35" s="164">
        <f>'Production Summary'!$N$29</f>
        <v>612</v>
      </c>
      <c r="BF35" s="164">
        <f>'Production Summary'!$M$29</f>
        <v>51</v>
      </c>
      <c r="BG35" s="164">
        <v>0</v>
      </c>
      <c r="BH35" s="164">
        <f>'Production Summary'!$N$30</f>
        <v>500</v>
      </c>
      <c r="BI35" s="164">
        <f>'Production Summary'!$M$30</f>
        <v>250</v>
      </c>
      <c r="BJ35" s="164">
        <v>0</v>
      </c>
      <c r="BK35" s="386"/>
      <c r="BL35" s="164">
        <f>'Production Summary'!$N$32</f>
        <v>875</v>
      </c>
      <c r="BM35" s="164">
        <f>'Production Summary'!$N$34</f>
        <v>360.59999999999997</v>
      </c>
      <c r="BN35" s="164">
        <f>'Production Summary'!$M$34</f>
        <v>6.01</v>
      </c>
      <c r="BO35" s="164">
        <v>0</v>
      </c>
      <c r="BP35" s="164">
        <f>'Production Summary'!$N$36</f>
        <v>717</v>
      </c>
      <c r="BQ35" s="164">
        <f>'Production Summary'!$M$36</f>
        <v>11.95</v>
      </c>
      <c r="BR35" s="164">
        <v>0</v>
      </c>
      <c r="BS35" s="164">
        <f>'Production Summary'!$N$37</f>
        <v>210</v>
      </c>
      <c r="BT35" s="164">
        <f>'Production Summary'!$M$37</f>
        <v>21</v>
      </c>
      <c r="BU35" s="164">
        <v>0</v>
      </c>
      <c r="BV35" s="164">
        <f>'Production Summary'!$N$38</f>
        <v>280</v>
      </c>
      <c r="BW35" s="164">
        <f>'Production Summary'!$M$38</f>
        <v>28</v>
      </c>
      <c r="BX35" s="164">
        <v>0</v>
      </c>
      <c r="BY35" s="165">
        <f>'Production Summary'!$N$39</f>
        <v>300.38406247988502</v>
      </c>
      <c r="BZ35" s="164">
        <f>'Production Summary'!$M$39</f>
        <v>30.038406247988501</v>
      </c>
      <c r="CA35" s="164">
        <v>0</v>
      </c>
      <c r="CB35" s="164">
        <f>'Production Summary'!$N$40</f>
        <v>131.30000000000001</v>
      </c>
      <c r="CC35" s="164">
        <f>'Production Summary'!$M$40</f>
        <v>13.13</v>
      </c>
      <c r="CD35" s="164">
        <v>0</v>
      </c>
      <c r="CE35" s="164">
        <f>'Production Summary'!$N$42</f>
        <v>1136.3519999999996</v>
      </c>
      <c r="CF35" s="164">
        <f>'Production Summary'!$M$42</f>
        <v>81.167999999999978</v>
      </c>
      <c r="CG35" s="164">
        <v>0</v>
      </c>
      <c r="CH35" s="164">
        <v>0</v>
      </c>
      <c r="CI35" s="164">
        <f>'Production Summary'!$N$43</f>
        <v>184</v>
      </c>
      <c r="CJ35" s="164">
        <v>0</v>
      </c>
      <c r="CK35" s="164">
        <f>'Production Summary'!$N$44</f>
        <v>355</v>
      </c>
      <c r="CL35" s="164">
        <v>0</v>
      </c>
      <c r="CM35" s="375">
        <f>'Production Summary'!$N$45</f>
        <v>1650</v>
      </c>
      <c r="CN35" s="164">
        <f>'Production Summary'!$N$46</f>
        <v>270</v>
      </c>
      <c r="CO35" s="164">
        <f>'Production Summary'!$N$47</f>
        <v>1350</v>
      </c>
      <c r="CP35" s="166"/>
      <c r="CQ35" s="164">
        <f>'Production Summary'!$N$49</f>
        <v>8004.1580041580037</v>
      </c>
      <c r="CR35" s="164">
        <f>'Production Summary'!$M$49</f>
        <v>66.701316701316699</v>
      </c>
      <c r="CS35" s="164">
        <f>'Production Summary'!$N$50</f>
        <v>13331.600831600828</v>
      </c>
      <c r="CT35" s="164">
        <f>'Production Summary'!$M$50</f>
        <v>148.1288981288981</v>
      </c>
      <c r="CU35" s="164">
        <f>'Production Summary'!$N$51</f>
        <v>12785.862785862784</v>
      </c>
      <c r="CV35" s="164">
        <f>'Production Summary'!$M$51</f>
        <v>355.16285516285512</v>
      </c>
      <c r="CW35" s="164">
        <f>'Production Summary'!$N$52</f>
        <v>12629.937629937627</v>
      </c>
      <c r="CX35" s="164">
        <f>'Production Summary'!$M$52</f>
        <v>701.66320166320156</v>
      </c>
      <c r="CY35" s="164">
        <f>'Production Summary'!$N$53</f>
        <v>12396.049896049895</v>
      </c>
      <c r="CZ35" s="164">
        <f>'Production Summary'!$M$53</f>
        <v>688.66943866943859</v>
      </c>
      <c r="DA35" s="164">
        <f>'Production Summary'!$N$54</f>
        <v>13799.376299376298</v>
      </c>
      <c r="DB35" s="164">
        <f>'Production Summary'!$M$54</f>
        <v>766.63201663201653</v>
      </c>
      <c r="DC35" s="531">
        <f>'Production Summary'!$N$60</f>
        <v>12863.825363825363</v>
      </c>
      <c r="DD35" s="531">
        <f>'Production Summary'!$M$60</f>
        <v>714.65696465696465</v>
      </c>
      <c r="DE35" s="167">
        <f>'Production Summary'!$N$59</f>
        <v>11148.648648648648</v>
      </c>
      <c r="DF35" s="531">
        <f>'Production Summary'!$M$59</f>
        <v>619.36936936936934</v>
      </c>
      <c r="DG35" s="164">
        <f>'Production Summary'!$N$55</f>
        <v>13842.68884268884</v>
      </c>
      <c r="DH35" s="164">
        <f>'Production Summary'!$M$55</f>
        <v>3460.67221067221</v>
      </c>
      <c r="DI35" s="164">
        <f>'Production Summary'!$N$56</f>
        <v>13097.713097713096</v>
      </c>
      <c r="DJ35" s="164">
        <f>'Production Summary'!$M$56</f>
        <v>163.72141372141371</v>
      </c>
      <c r="DK35" s="164">
        <f>'Production Summary'!$N$57</f>
        <v>14189.189189189186</v>
      </c>
      <c r="DL35" s="164">
        <f>'Production Summary'!$M$57</f>
        <v>394.14414414414409</v>
      </c>
      <c r="DM35" s="164">
        <f>'Production Summary'!$N$58</f>
        <v>14017.671517671517</v>
      </c>
      <c r="DN35" s="164">
        <f>'Production Summary'!$M$58</f>
        <v>778.75952875952873</v>
      </c>
      <c r="DO35" s="164">
        <f>'Production Summary'!$N$61</f>
        <v>4500</v>
      </c>
      <c r="DP35" s="328">
        <f>'Production Summary'!$M$61</f>
        <v>750</v>
      </c>
      <c r="DQ35" s="164">
        <v>0</v>
      </c>
      <c r="DR35" s="164">
        <f>'Production Summary'!$N$62</f>
        <v>8900</v>
      </c>
      <c r="DS35" s="164">
        <f>'Production Summary'!$N$70</f>
        <v>300</v>
      </c>
      <c r="DT35" s="328">
        <f>'Production Summary'!$M$70</f>
        <v>25</v>
      </c>
      <c r="DU35" s="164">
        <v>0</v>
      </c>
      <c r="DV35" s="164">
        <f>'Production Summary'!$N$71</f>
        <v>150</v>
      </c>
      <c r="DW35" s="164">
        <v>0</v>
      </c>
      <c r="DX35" s="164">
        <f>'Production Summary'!$N$64</f>
        <v>192</v>
      </c>
      <c r="DY35" s="164">
        <v>0</v>
      </c>
      <c r="DZ35" s="164">
        <f>'Production Summary'!$N$65</f>
        <v>384</v>
      </c>
      <c r="EA35" s="164">
        <v>0</v>
      </c>
      <c r="EB35" s="164">
        <f>'Production Summary'!$N$66</f>
        <v>192</v>
      </c>
      <c r="EC35" s="164">
        <v>0</v>
      </c>
      <c r="ED35" s="164">
        <f>'Production Summary'!$N$67</f>
        <v>96</v>
      </c>
      <c r="EE35" s="164">
        <v>0</v>
      </c>
      <c r="EF35" s="164">
        <f>'Production Summary'!$N$68</f>
        <v>96</v>
      </c>
      <c r="EG35" s="164">
        <v>0</v>
      </c>
      <c r="EH35" s="164">
        <f>'Production Summary'!$N$69</f>
        <v>340</v>
      </c>
      <c r="EI35" s="101"/>
      <c r="EJ35" s="3"/>
      <c r="EK35" s="3"/>
      <c r="ER35" s="64" t="s">
        <v>51</v>
      </c>
      <c r="ES35" s="61" t="str">
        <f t="shared" si="47"/>
        <v>Muskan Ice Cream</v>
      </c>
      <c r="ET35" s="24">
        <f t="shared" si="32"/>
        <v>0</v>
      </c>
    </row>
    <row r="36" spans="1:150" ht="15" customHeight="1">
      <c r="A36" t="b">
        <f>C36=Raigarh!C36</f>
        <v>1</v>
      </c>
      <c r="B36" s="60">
        <f t="shared" si="33"/>
        <v>31</v>
      </c>
      <c r="C36" s="61" t="str">
        <f>IF(Raigarh!C36="","",Raigarh!C36)</f>
        <v>Nemish Chand Gupta</v>
      </c>
      <c r="D36" s="164">
        <f>'Production Summary'!$N$4</f>
        <v>666</v>
      </c>
      <c r="E36" s="164">
        <f>'Production Summary'!$M$4</f>
        <v>27.75</v>
      </c>
      <c r="F36" s="164">
        <v>0</v>
      </c>
      <c r="G36" s="164">
        <f>'Production Summary'!$N$5</f>
        <v>666</v>
      </c>
      <c r="H36" s="164">
        <f>'Production Summary'!$M$5</f>
        <v>27.75</v>
      </c>
      <c r="I36" s="164">
        <v>0</v>
      </c>
      <c r="J36" s="164">
        <f>'Production Summary'!$N$6</f>
        <v>200</v>
      </c>
      <c r="K36" s="328">
        <f>'Production Summary'!$M$6</f>
        <v>7.5</v>
      </c>
      <c r="L36" s="164">
        <v>0</v>
      </c>
      <c r="M36" s="365">
        <f>'Production Summary'!$N$7</f>
        <v>612.72</v>
      </c>
      <c r="N36" s="367">
        <f>'Production Summary'!$M$7</f>
        <v>25.53</v>
      </c>
      <c r="O36" s="164">
        <v>0</v>
      </c>
      <c r="P36" s="164">
        <f>'Production Summary'!$N$8</f>
        <v>780</v>
      </c>
      <c r="Q36" s="164">
        <f>'Production Summary'!$M$8</f>
        <v>65</v>
      </c>
      <c r="R36" s="164">
        <v>0</v>
      </c>
      <c r="S36" s="164">
        <f>'Production Summary'!$N$9</f>
        <v>720</v>
      </c>
      <c r="T36" s="164">
        <f>'Production Summary'!$M$9</f>
        <v>60</v>
      </c>
      <c r="U36" s="164">
        <v>0</v>
      </c>
      <c r="V36" s="164">
        <f>'Production Summary'!$N$10</f>
        <v>876</v>
      </c>
      <c r="W36" s="164">
        <f>'Production Summary'!$M$10</f>
        <v>73</v>
      </c>
      <c r="X36" s="164">
        <v>0</v>
      </c>
      <c r="Y36" s="164">
        <f>'Production Summary'!$N$14</f>
        <v>177</v>
      </c>
      <c r="Z36" s="328">
        <f>'Production Summary'!$M$14</f>
        <v>14.75</v>
      </c>
      <c r="AA36" s="164">
        <v>0</v>
      </c>
      <c r="AB36" s="167">
        <f t="shared" si="34"/>
        <v>126</v>
      </c>
      <c r="AC36" s="164">
        <f>'Production Summary'!$M$16</f>
        <v>21</v>
      </c>
      <c r="AD36" s="164">
        <v>0</v>
      </c>
      <c r="AE36" s="164">
        <f>'Production Summary'!$N$16</f>
        <v>252</v>
      </c>
      <c r="AF36" s="164">
        <f>'Production Summary'!$M$16</f>
        <v>21</v>
      </c>
      <c r="AG36" s="164">
        <v>0</v>
      </c>
      <c r="AH36" s="164">
        <f>'Production Summary'!$N$18</f>
        <v>1035</v>
      </c>
      <c r="AI36" s="164">
        <f>'Production Summary'!$M$18</f>
        <v>17.25</v>
      </c>
      <c r="AJ36" s="164">
        <v>0</v>
      </c>
      <c r="AK36" s="164">
        <f>'Production Summary'!$N$19</f>
        <v>870</v>
      </c>
      <c r="AL36" s="164">
        <f>'Production Summary'!$M$19</f>
        <v>29</v>
      </c>
      <c r="AM36" s="164">
        <v>0</v>
      </c>
      <c r="AN36" s="164">
        <f>'Production Summary'!$N$20</f>
        <v>864</v>
      </c>
      <c r="AO36" s="164">
        <f>'Production Summary'!$M$20</f>
        <v>72</v>
      </c>
      <c r="AP36" s="164">
        <v>0</v>
      </c>
      <c r="AQ36" s="164">
        <f>'Production Summary'!$N$21</f>
        <v>670</v>
      </c>
      <c r="AR36" s="164">
        <f>'Production Summary'!$M$21</f>
        <v>335</v>
      </c>
      <c r="AS36" s="164">
        <v>0</v>
      </c>
      <c r="AT36" s="386">
        <f>'Production Summary'!$N$22</f>
        <v>375</v>
      </c>
      <c r="AU36" s="164">
        <f>'Production Summary'!$N$23</f>
        <v>1050</v>
      </c>
      <c r="AV36" s="164">
        <f>'Production Summary'!$N$25</f>
        <v>300</v>
      </c>
      <c r="AW36" s="164">
        <f>'Production Summary'!$M$25</f>
        <v>25</v>
      </c>
      <c r="AX36" s="164">
        <v>0</v>
      </c>
      <c r="AY36" s="164">
        <f>'Production Summary'!$N$26</f>
        <v>300</v>
      </c>
      <c r="AZ36" s="164">
        <f>'Production Summary'!$M$26</f>
        <v>25</v>
      </c>
      <c r="BA36" s="164">
        <v>0</v>
      </c>
      <c r="BB36" s="164">
        <f>'Production Summary'!$N$28</f>
        <v>777</v>
      </c>
      <c r="BC36" s="164">
        <f>'Production Summary'!$M$28</f>
        <v>12.95</v>
      </c>
      <c r="BD36" s="164">
        <v>0</v>
      </c>
      <c r="BE36" s="164">
        <f>'Production Summary'!$N$29</f>
        <v>612</v>
      </c>
      <c r="BF36" s="164">
        <f>'Production Summary'!$M$29</f>
        <v>51</v>
      </c>
      <c r="BG36" s="164">
        <v>0</v>
      </c>
      <c r="BH36" s="164">
        <f>'Production Summary'!$N$30</f>
        <v>500</v>
      </c>
      <c r="BI36" s="164">
        <f>'Production Summary'!$M$30</f>
        <v>250</v>
      </c>
      <c r="BJ36" s="164">
        <v>0</v>
      </c>
      <c r="BK36" s="386"/>
      <c r="BL36" s="164">
        <f>'Production Summary'!$N$32</f>
        <v>875</v>
      </c>
      <c r="BM36" s="164">
        <f>'Production Summary'!$N$34</f>
        <v>360.59999999999997</v>
      </c>
      <c r="BN36" s="164">
        <f>'Production Summary'!$M$34</f>
        <v>6.01</v>
      </c>
      <c r="BO36" s="164">
        <v>0</v>
      </c>
      <c r="BP36" s="164">
        <f>'Production Summary'!$N$36</f>
        <v>717</v>
      </c>
      <c r="BQ36" s="164">
        <f>'Production Summary'!$M$36</f>
        <v>11.95</v>
      </c>
      <c r="BR36" s="164">
        <v>0</v>
      </c>
      <c r="BS36" s="164">
        <f>'Production Summary'!$N$37</f>
        <v>210</v>
      </c>
      <c r="BT36" s="164">
        <f>'Production Summary'!$M$37</f>
        <v>21</v>
      </c>
      <c r="BU36" s="164">
        <v>0</v>
      </c>
      <c r="BV36" s="164">
        <f>'Production Summary'!$N$38</f>
        <v>280</v>
      </c>
      <c r="BW36" s="164">
        <f>'Production Summary'!$M$38</f>
        <v>28</v>
      </c>
      <c r="BX36" s="164">
        <v>0</v>
      </c>
      <c r="BY36" s="165">
        <f>'Production Summary'!$N$39</f>
        <v>300.38406247988502</v>
      </c>
      <c r="BZ36" s="164">
        <f>'Production Summary'!$M$39</f>
        <v>30.038406247988501</v>
      </c>
      <c r="CA36" s="164">
        <v>0</v>
      </c>
      <c r="CB36" s="164">
        <f>'Production Summary'!$N$40</f>
        <v>131.30000000000001</v>
      </c>
      <c r="CC36" s="164">
        <f>'Production Summary'!$M$40</f>
        <v>13.13</v>
      </c>
      <c r="CD36" s="164">
        <v>0</v>
      </c>
      <c r="CE36" s="164">
        <f>'Production Summary'!$N$42</f>
        <v>1136.3519999999996</v>
      </c>
      <c r="CF36" s="164">
        <f>'Production Summary'!$M$42</f>
        <v>81.167999999999978</v>
      </c>
      <c r="CG36" s="164">
        <v>0</v>
      </c>
      <c r="CH36" s="164">
        <v>0</v>
      </c>
      <c r="CI36" s="164">
        <f>'Production Summary'!$N$43</f>
        <v>184</v>
      </c>
      <c r="CJ36" s="164">
        <v>0</v>
      </c>
      <c r="CK36" s="164">
        <f>'Production Summary'!$N$44</f>
        <v>355</v>
      </c>
      <c r="CL36" s="164">
        <v>0</v>
      </c>
      <c r="CM36" s="375">
        <f>'Production Summary'!$N$45</f>
        <v>1650</v>
      </c>
      <c r="CN36" s="164">
        <f>'Production Summary'!$N$46</f>
        <v>270</v>
      </c>
      <c r="CO36" s="164">
        <f>'Production Summary'!$N$47</f>
        <v>1350</v>
      </c>
      <c r="CP36" s="166"/>
      <c r="CQ36" s="164">
        <f>'Production Summary'!$N$49</f>
        <v>8004.1580041580037</v>
      </c>
      <c r="CR36" s="164">
        <f>'Production Summary'!$M$49</f>
        <v>66.701316701316699</v>
      </c>
      <c r="CS36" s="164">
        <f>'Production Summary'!$N$50</f>
        <v>13331.600831600828</v>
      </c>
      <c r="CT36" s="164">
        <f>'Production Summary'!$M$50</f>
        <v>148.1288981288981</v>
      </c>
      <c r="CU36" s="164">
        <f>'Production Summary'!$N$51</f>
        <v>12785.862785862784</v>
      </c>
      <c r="CV36" s="164">
        <f>'Production Summary'!$M$51</f>
        <v>355.16285516285512</v>
      </c>
      <c r="CW36" s="164">
        <f>'Production Summary'!$N$52</f>
        <v>12629.937629937627</v>
      </c>
      <c r="CX36" s="164">
        <f>'Production Summary'!$M$52</f>
        <v>701.66320166320156</v>
      </c>
      <c r="CY36" s="164">
        <f>'Production Summary'!$N$53</f>
        <v>12396.049896049895</v>
      </c>
      <c r="CZ36" s="164">
        <f>'Production Summary'!$M$53</f>
        <v>688.66943866943859</v>
      </c>
      <c r="DA36" s="164">
        <f>'Production Summary'!$N$54</f>
        <v>13799.376299376298</v>
      </c>
      <c r="DB36" s="164">
        <f>'Production Summary'!$M$54</f>
        <v>766.63201663201653</v>
      </c>
      <c r="DC36" s="531">
        <f>'Production Summary'!$N$60</f>
        <v>12863.825363825363</v>
      </c>
      <c r="DD36" s="531">
        <f>'Production Summary'!$M$60</f>
        <v>714.65696465696465</v>
      </c>
      <c r="DE36" s="167">
        <f>'Production Summary'!$N$59</f>
        <v>11148.648648648648</v>
      </c>
      <c r="DF36" s="531">
        <f>'Production Summary'!$M$59</f>
        <v>619.36936936936934</v>
      </c>
      <c r="DG36" s="164">
        <f>'Production Summary'!$N$55</f>
        <v>13842.68884268884</v>
      </c>
      <c r="DH36" s="164">
        <f>'Production Summary'!$M$55</f>
        <v>3460.67221067221</v>
      </c>
      <c r="DI36" s="164">
        <f>'Production Summary'!$N$56</f>
        <v>13097.713097713096</v>
      </c>
      <c r="DJ36" s="164">
        <f>'Production Summary'!$M$56</f>
        <v>163.72141372141371</v>
      </c>
      <c r="DK36" s="164">
        <f>'Production Summary'!$N$57</f>
        <v>14189.189189189186</v>
      </c>
      <c r="DL36" s="164">
        <f>'Production Summary'!$M$57</f>
        <v>394.14414414414409</v>
      </c>
      <c r="DM36" s="164">
        <f>'Production Summary'!$N$58</f>
        <v>14017.671517671517</v>
      </c>
      <c r="DN36" s="164">
        <f>'Production Summary'!$M$58</f>
        <v>778.75952875952873</v>
      </c>
      <c r="DO36" s="164">
        <f>'Production Summary'!$N$61</f>
        <v>4500</v>
      </c>
      <c r="DP36" s="328">
        <f>'Production Summary'!$M$61</f>
        <v>750</v>
      </c>
      <c r="DQ36" s="164">
        <v>0</v>
      </c>
      <c r="DR36" s="164">
        <f>'Production Summary'!$N$62</f>
        <v>8900</v>
      </c>
      <c r="DS36" s="164">
        <f>'Production Summary'!$N$70</f>
        <v>300</v>
      </c>
      <c r="DT36" s="328">
        <f>'Production Summary'!$M$70</f>
        <v>25</v>
      </c>
      <c r="DU36" s="164">
        <v>0</v>
      </c>
      <c r="DV36" s="164">
        <f>'Production Summary'!$N$71</f>
        <v>150</v>
      </c>
      <c r="DW36" s="164">
        <v>0</v>
      </c>
      <c r="DX36" s="164">
        <f>'Production Summary'!$N$64</f>
        <v>192</v>
      </c>
      <c r="DY36" s="164">
        <v>0</v>
      </c>
      <c r="DZ36" s="164">
        <f>'Production Summary'!$N$65</f>
        <v>384</v>
      </c>
      <c r="EA36" s="164">
        <v>0</v>
      </c>
      <c r="EB36" s="164">
        <f>'Production Summary'!$N$66</f>
        <v>192</v>
      </c>
      <c r="EC36" s="164">
        <v>0</v>
      </c>
      <c r="ED36" s="164">
        <f>'Production Summary'!$N$67</f>
        <v>96</v>
      </c>
      <c r="EE36" s="164">
        <v>0</v>
      </c>
      <c r="EF36" s="164">
        <f>'Production Summary'!$N$68</f>
        <v>96</v>
      </c>
      <c r="EG36" s="164">
        <v>0</v>
      </c>
      <c r="EH36" s="164">
        <f>'Production Summary'!$N$69</f>
        <v>340</v>
      </c>
      <c r="EI36" s="101"/>
      <c r="EJ36" s="3"/>
      <c r="EK36" s="3"/>
      <c r="ER36" s="64" t="s">
        <v>52</v>
      </c>
      <c r="ES36" s="61" t="str">
        <f t="shared" si="47"/>
        <v>Nemish Chand Gupta</v>
      </c>
      <c r="ET36" s="24">
        <f t="shared" si="32"/>
        <v>0</v>
      </c>
    </row>
    <row r="37" spans="1:150" ht="15" customHeight="1">
      <c r="A37" t="b">
        <f>C37=Raigarh!C37</f>
        <v>1</v>
      </c>
      <c r="B37" s="65">
        <f t="shared" si="33"/>
        <v>32</v>
      </c>
      <c r="C37" s="61" t="str">
        <f>IF(Raigarh!C37="","",Raigarh!C37)</f>
        <v>Rahul Kumar Gupta</v>
      </c>
      <c r="D37" s="164">
        <f>'Production Summary'!$N$4</f>
        <v>666</v>
      </c>
      <c r="E37" s="164">
        <f>'Production Summary'!$M$4</f>
        <v>27.75</v>
      </c>
      <c r="F37" s="164">
        <v>0</v>
      </c>
      <c r="G37" s="164">
        <f>'Production Summary'!$N$5</f>
        <v>666</v>
      </c>
      <c r="H37" s="164">
        <f>'Production Summary'!$M$5</f>
        <v>27.75</v>
      </c>
      <c r="I37" s="164">
        <v>0</v>
      </c>
      <c r="J37" s="164">
        <f>'Production Summary'!$N$6</f>
        <v>200</v>
      </c>
      <c r="K37" s="328">
        <f>'Production Summary'!$M$6</f>
        <v>7.5</v>
      </c>
      <c r="L37" s="164">
        <v>0</v>
      </c>
      <c r="M37" s="365">
        <f>'Production Summary'!$N$7</f>
        <v>612.72</v>
      </c>
      <c r="N37" s="367">
        <f>'Production Summary'!$M$7</f>
        <v>25.53</v>
      </c>
      <c r="O37" s="164">
        <v>0</v>
      </c>
      <c r="P37" s="164">
        <f>'Production Summary'!$N$8</f>
        <v>780</v>
      </c>
      <c r="Q37" s="164">
        <f>'Production Summary'!$M$8</f>
        <v>65</v>
      </c>
      <c r="R37" s="164">
        <v>0</v>
      </c>
      <c r="S37" s="164">
        <f>'Production Summary'!$N$9</f>
        <v>720</v>
      </c>
      <c r="T37" s="164">
        <f>'Production Summary'!$M$9</f>
        <v>60</v>
      </c>
      <c r="U37" s="164">
        <v>0</v>
      </c>
      <c r="V37" s="164">
        <f>'Production Summary'!$N$10</f>
        <v>876</v>
      </c>
      <c r="W37" s="164">
        <f>'Production Summary'!$M$10</f>
        <v>73</v>
      </c>
      <c r="X37" s="164">
        <v>0</v>
      </c>
      <c r="Y37" s="164">
        <f>'Production Summary'!$N$14</f>
        <v>177</v>
      </c>
      <c r="Z37" s="328">
        <f>'Production Summary'!$M$14</f>
        <v>14.75</v>
      </c>
      <c r="AA37" s="164">
        <v>0</v>
      </c>
      <c r="AB37" s="167">
        <f t="shared" si="34"/>
        <v>126</v>
      </c>
      <c r="AC37" s="164">
        <f>'Production Summary'!$M$16</f>
        <v>21</v>
      </c>
      <c r="AD37" s="164">
        <v>0</v>
      </c>
      <c r="AE37" s="164">
        <f>'Production Summary'!$N$16</f>
        <v>252</v>
      </c>
      <c r="AF37" s="164">
        <f>'Production Summary'!$M$16</f>
        <v>21</v>
      </c>
      <c r="AG37" s="164">
        <v>0</v>
      </c>
      <c r="AH37" s="164">
        <f>'Production Summary'!$N$18</f>
        <v>1035</v>
      </c>
      <c r="AI37" s="164">
        <f>'Production Summary'!$M$18</f>
        <v>17.25</v>
      </c>
      <c r="AJ37" s="164">
        <v>0</v>
      </c>
      <c r="AK37" s="164">
        <f>'Production Summary'!$N$19</f>
        <v>870</v>
      </c>
      <c r="AL37" s="164">
        <f>'Production Summary'!$M$19</f>
        <v>29</v>
      </c>
      <c r="AM37" s="164">
        <v>0</v>
      </c>
      <c r="AN37" s="164">
        <f>'Production Summary'!$N$20</f>
        <v>864</v>
      </c>
      <c r="AO37" s="164">
        <f>'Production Summary'!$M$20</f>
        <v>72</v>
      </c>
      <c r="AP37" s="164">
        <v>0</v>
      </c>
      <c r="AQ37" s="164">
        <f>'Production Summary'!$N$21</f>
        <v>670</v>
      </c>
      <c r="AR37" s="164">
        <f>'Production Summary'!$M$21</f>
        <v>335</v>
      </c>
      <c r="AS37" s="164">
        <v>0</v>
      </c>
      <c r="AT37" s="386">
        <f>'Production Summary'!$N$22</f>
        <v>375</v>
      </c>
      <c r="AU37" s="164">
        <f>'Production Summary'!$N$23</f>
        <v>1050</v>
      </c>
      <c r="AV37" s="164">
        <f>'Production Summary'!$N$25</f>
        <v>300</v>
      </c>
      <c r="AW37" s="164">
        <f>'Production Summary'!$M$25</f>
        <v>25</v>
      </c>
      <c r="AX37" s="164">
        <v>0</v>
      </c>
      <c r="AY37" s="164">
        <f>'Production Summary'!$N$26</f>
        <v>300</v>
      </c>
      <c r="AZ37" s="164">
        <f>'Production Summary'!$M$26</f>
        <v>25</v>
      </c>
      <c r="BA37" s="164">
        <v>0</v>
      </c>
      <c r="BB37" s="164">
        <f>'Production Summary'!$N$28</f>
        <v>777</v>
      </c>
      <c r="BC37" s="164">
        <f>'Production Summary'!$M$28</f>
        <v>12.95</v>
      </c>
      <c r="BD37" s="164">
        <v>0</v>
      </c>
      <c r="BE37" s="164">
        <f>'Production Summary'!$N$29</f>
        <v>612</v>
      </c>
      <c r="BF37" s="164">
        <f>'Production Summary'!$M$29</f>
        <v>51</v>
      </c>
      <c r="BG37" s="164">
        <v>0</v>
      </c>
      <c r="BH37" s="164">
        <f>'Production Summary'!$N$30</f>
        <v>500</v>
      </c>
      <c r="BI37" s="164">
        <f>'Production Summary'!$M$30</f>
        <v>250</v>
      </c>
      <c r="BJ37" s="164">
        <v>0</v>
      </c>
      <c r="BK37" s="386"/>
      <c r="BL37" s="164">
        <f>'Production Summary'!$N$32</f>
        <v>875</v>
      </c>
      <c r="BM37" s="164">
        <f>'Production Summary'!$N$34</f>
        <v>360.59999999999997</v>
      </c>
      <c r="BN37" s="164">
        <f>'Production Summary'!$M$34</f>
        <v>6.01</v>
      </c>
      <c r="BO37" s="164">
        <v>0</v>
      </c>
      <c r="BP37" s="164">
        <f>'Production Summary'!$N$36</f>
        <v>717</v>
      </c>
      <c r="BQ37" s="164">
        <f>'Production Summary'!$M$36</f>
        <v>11.95</v>
      </c>
      <c r="BR37" s="164">
        <v>0</v>
      </c>
      <c r="BS37" s="164">
        <f>'Production Summary'!$N$37</f>
        <v>210</v>
      </c>
      <c r="BT37" s="164">
        <f>'Production Summary'!$M$37</f>
        <v>21</v>
      </c>
      <c r="BU37" s="164">
        <v>0</v>
      </c>
      <c r="BV37" s="164">
        <f>'Production Summary'!$N$38</f>
        <v>280</v>
      </c>
      <c r="BW37" s="164">
        <f>'Production Summary'!$M$38</f>
        <v>28</v>
      </c>
      <c r="BX37" s="164">
        <v>0</v>
      </c>
      <c r="BY37" s="165">
        <f>'Production Summary'!$N$39</f>
        <v>300.38406247988502</v>
      </c>
      <c r="BZ37" s="164">
        <f>'Production Summary'!$M$39</f>
        <v>30.038406247988501</v>
      </c>
      <c r="CA37" s="164">
        <v>0</v>
      </c>
      <c r="CB37" s="164">
        <f>'Production Summary'!$N$40</f>
        <v>131.30000000000001</v>
      </c>
      <c r="CC37" s="164">
        <f>'Production Summary'!$M$40</f>
        <v>13.13</v>
      </c>
      <c r="CD37" s="164">
        <v>0</v>
      </c>
      <c r="CE37" s="164">
        <f>'Production Summary'!$N$42</f>
        <v>1136.3519999999996</v>
      </c>
      <c r="CF37" s="164">
        <f>'Production Summary'!$M$42</f>
        <v>81.167999999999978</v>
      </c>
      <c r="CG37" s="164">
        <v>0</v>
      </c>
      <c r="CH37" s="164">
        <v>0</v>
      </c>
      <c r="CI37" s="164">
        <f>'Production Summary'!$N$43</f>
        <v>184</v>
      </c>
      <c r="CJ37" s="164">
        <v>0</v>
      </c>
      <c r="CK37" s="164">
        <f>'Production Summary'!$N$44</f>
        <v>355</v>
      </c>
      <c r="CL37" s="164">
        <v>0</v>
      </c>
      <c r="CM37" s="375">
        <f>'Production Summary'!$N$45</f>
        <v>1650</v>
      </c>
      <c r="CN37" s="164">
        <f>'Production Summary'!$N$46</f>
        <v>270</v>
      </c>
      <c r="CO37" s="164">
        <f>'Production Summary'!$N$47</f>
        <v>1350</v>
      </c>
      <c r="CP37" s="166"/>
      <c r="CQ37" s="164">
        <f>'Production Summary'!$N$49</f>
        <v>8004.1580041580037</v>
      </c>
      <c r="CR37" s="164">
        <f>'Production Summary'!$M$49</f>
        <v>66.701316701316699</v>
      </c>
      <c r="CS37" s="164">
        <f>'Production Summary'!$N$50</f>
        <v>13331.600831600828</v>
      </c>
      <c r="CT37" s="164">
        <f>'Production Summary'!$M$50</f>
        <v>148.1288981288981</v>
      </c>
      <c r="CU37" s="164">
        <f>'Production Summary'!$N$51</f>
        <v>12785.862785862784</v>
      </c>
      <c r="CV37" s="164">
        <f>'Production Summary'!$M$51</f>
        <v>355.16285516285512</v>
      </c>
      <c r="CW37" s="164">
        <f>'Production Summary'!$N$52</f>
        <v>12629.937629937627</v>
      </c>
      <c r="CX37" s="164">
        <f>'Production Summary'!$M$52</f>
        <v>701.66320166320156</v>
      </c>
      <c r="CY37" s="164">
        <f>'Production Summary'!$N$53</f>
        <v>12396.049896049895</v>
      </c>
      <c r="CZ37" s="164">
        <f>'Production Summary'!$M$53</f>
        <v>688.66943866943859</v>
      </c>
      <c r="DA37" s="164">
        <f>'Production Summary'!$N$54</f>
        <v>13799.376299376298</v>
      </c>
      <c r="DB37" s="164">
        <f>'Production Summary'!$M$54</f>
        <v>766.63201663201653</v>
      </c>
      <c r="DC37" s="531">
        <f>'Production Summary'!$N$60</f>
        <v>12863.825363825363</v>
      </c>
      <c r="DD37" s="531">
        <f>'Production Summary'!$M$60</f>
        <v>714.65696465696465</v>
      </c>
      <c r="DE37" s="167">
        <f>'Production Summary'!$N$59</f>
        <v>11148.648648648648</v>
      </c>
      <c r="DF37" s="531">
        <f>'Production Summary'!$M$59</f>
        <v>619.36936936936934</v>
      </c>
      <c r="DG37" s="164">
        <f>'Production Summary'!$N$55</f>
        <v>13842.68884268884</v>
      </c>
      <c r="DH37" s="164">
        <f>'Production Summary'!$M$55</f>
        <v>3460.67221067221</v>
      </c>
      <c r="DI37" s="164">
        <f>'Production Summary'!$N$56</f>
        <v>13097.713097713096</v>
      </c>
      <c r="DJ37" s="164">
        <f>'Production Summary'!$M$56</f>
        <v>163.72141372141371</v>
      </c>
      <c r="DK37" s="164">
        <f>'Production Summary'!$N$57</f>
        <v>14189.189189189186</v>
      </c>
      <c r="DL37" s="164">
        <f>'Production Summary'!$M$57</f>
        <v>394.14414414414409</v>
      </c>
      <c r="DM37" s="164">
        <f>'Production Summary'!$N$58</f>
        <v>14017.671517671517</v>
      </c>
      <c r="DN37" s="164">
        <f>'Production Summary'!$M$58</f>
        <v>778.75952875952873</v>
      </c>
      <c r="DO37" s="164">
        <f>'Production Summary'!$N$61</f>
        <v>4500</v>
      </c>
      <c r="DP37" s="328">
        <f>'Production Summary'!$M$61</f>
        <v>750</v>
      </c>
      <c r="DQ37" s="164">
        <v>0</v>
      </c>
      <c r="DR37" s="164">
        <f>'Production Summary'!$N$62</f>
        <v>8900</v>
      </c>
      <c r="DS37" s="164">
        <f>'Production Summary'!$N$70</f>
        <v>300</v>
      </c>
      <c r="DT37" s="328">
        <f>'Production Summary'!$M$70</f>
        <v>25</v>
      </c>
      <c r="DU37" s="164">
        <v>0</v>
      </c>
      <c r="DV37" s="164">
        <f>'Production Summary'!$N$71</f>
        <v>150</v>
      </c>
      <c r="DW37" s="164">
        <v>0</v>
      </c>
      <c r="DX37" s="164">
        <f>'Production Summary'!$N$64</f>
        <v>192</v>
      </c>
      <c r="DY37" s="164">
        <v>0</v>
      </c>
      <c r="DZ37" s="164">
        <f>'Production Summary'!$N$65</f>
        <v>384</v>
      </c>
      <c r="EA37" s="164">
        <v>0</v>
      </c>
      <c r="EB37" s="164">
        <f>'Production Summary'!$N$66</f>
        <v>192</v>
      </c>
      <c r="EC37" s="164">
        <v>0</v>
      </c>
      <c r="ED37" s="164">
        <f>'Production Summary'!$N$67</f>
        <v>96</v>
      </c>
      <c r="EE37" s="164">
        <v>0</v>
      </c>
      <c r="EF37" s="164">
        <f>'Production Summary'!$N$68</f>
        <v>96</v>
      </c>
      <c r="EG37" s="164">
        <v>0</v>
      </c>
      <c r="EH37" s="164">
        <f>'Production Summary'!$N$69</f>
        <v>340</v>
      </c>
      <c r="EI37" s="101"/>
      <c r="EJ37" s="3"/>
      <c r="EK37" s="3"/>
      <c r="ER37" s="64" t="s">
        <v>53</v>
      </c>
      <c r="ES37" s="61" t="str">
        <f t="shared" si="47"/>
        <v>Rahul Kumar Gupta</v>
      </c>
      <c r="ET37" s="24">
        <f t="shared" si="32"/>
        <v>0</v>
      </c>
    </row>
    <row r="38" spans="1:150" ht="15" customHeight="1">
      <c r="A38" t="b">
        <f>C38=Raigarh!C38</f>
        <v>1</v>
      </c>
      <c r="B38" s="65">
        <f t="shared" si="33"/>
        <v>33</v>
      </c>
      <c r="C38" s="61" t="str">
        <f>IF(Raigarh!C38="","",Raigarh!C38)</f>
        <v>Sahu Icecream &amp; Cold Drink</v>
      </c>
      <c r="D38" s="164">
        <f>'Production Summary'!$N$4</f>
        <v>666</v>
      </c>
      <c r="E38" s="164">
        <f>'Production Summary'!$M$4</f>
        <v>27.75</v>
      </c>
      <c r="F38" s="164">
        <v>0</v>
      </c>
      <c r="G38" s="164">
        <f>'Production Summary'!$N$5</f>
        <v>666</v>
      </c>
      <c r="H38" s="164">
        <f>'Production Summary'!$M$5</f>
        <v>27.75</v>
      </c>
      <c r="I38" s="164">
        <v>0</v>
      </c>
      <c r="J38" s="164">
        <f>'Production Summary'!$N$6</f>
        <v>200</v>
      </c>
      <c r="K38" s="328">
        <f>'Production Summary'!$M$6</f>
        <v>7.5</v>
      </c>
      <c r="L38" s="164">
        <v>0</v>
      </c>
      <c r="M38" s="365">
        <f>'Production Summary'!$N$7</f>
        <v>612.72</v>
      </c>
      <c r="N38" s="367">
        <f>'Production Summary'!$M$7</f>
        <v>25.53</v>
      </c>
      <c r="O38" s="164">
        <v>0</v>
      </c>
      <c r="P38" s="164">
        <f>'Production Summary'!$N$8</f>
        <v>780</v>
      </c>
      <c r="Q38" s="164">
        <f>'Production Summary'!$M$8</f>
        <v>65</v>
      </c>
      <c r="R38" s="164">
        <v>0</v>
      </c>
      <c r="S38" s="164">
        <f>'Production Summary'!$N$9</f>
        <v>720</v>
      </c>
      <c r="T38" s="164">
        <f>'Production Summary'!$M$9</f>
        <v>60</v>
      </c>
      <c r="U38" s="164">
        <v>0</v>
      </c>
      <c r="V38" s="164">
        <f>'Production Summary'!$N$10</f>
        <v>876</v>
      </c>
      <c r="W38" s="164">
        <f>'Production Summary'!$M$10</f>
        <v>73</v>
      </c>
      <c r="X38" s="164">
        <v>0</v>
      </c>
      <c r="Y38" s="164">
        <f>'Production Summary'!$N$14</f>
        <v>177</v>
      </c>
      <c r="Z38" s="328">
        <f>'Production Summary'!$M$14</f>
        <v>14.75</v>
      </c>
      <c r="AA38" s="164">
        <v>0</v>
      </c>
      <c r="AB38" s="167">
        <f t="shared" si="34"/>
        <v>126</v>
      </c>
      <c r="AC38" s="164">
        <f>'Production Summary'!$M$16</f>
        <v>21</v>
      </c>
      <c r="AD38" s="164">
        <v>0</v>
      </c>
      <c r="AE38" s="164">
        <f>'Production Summary'!$N$16</f>
        <v>252</v>
      </c>
      <c r="AF38" s="164">
        <f>'Production Summary'!$M$16</f>
        <v>21</v>
      </c>
      <c r="AG38" s="164">
        <v>0</v>
      </c>
      <c r="AH38" s="164">
        <f>'Production Summary'!$N$18</f>
        <v>1035</v>
      </c>
      <c r="AI38" s="164">
        <f>'Production Summary'!$M$18</f>
        <v>17.25</v>
      </c>
      <c r="AJ38" s="164">
        <v>0</v>
      </c>
      <c r="AK38" s="164">
        <f>'Production Summary'!$N$19</f>
        <v>870</v>
      </c>
      <c r="AL38" s="164">
        <f>'Production Summary'!$M$19</f>
        <v>29</v>
      </c>
      <c r="AM38" s="164">
        <v>0</v>
      </c>
      <c r="AN38" s="164">
        <f>'Production Summary'!$N$20</f>
        <v>864</v>
      </c>
      <c r="AO38" s="164">
        <f>'Production Summary'!$M$20</f>
        <v>72</v>
      </c>
      <c r="AP38" s="164">
        <v>0</v>
      </c>
      <c r="AQ38" s="164">
        <f>'Production Summary'!$N$21</f>
        <v>670</v>
      </c>
      <c r="AR38" s="164">
        <f>'Production Summary'!$M$21</f>
        <v>335</v>
      </c>
      <c r="AS38" s="164">
        <v>0</v>
      </c>
      <c r="AT38" s="386">
        <f>'Production Summary'!$N$22</f>
        <v>375</v>
      </c>
      <c r="AU38" s="164">
        <f>'Production Summary'!$N$23</f>
        <v>1050</v>
      </c>
      <c r="AV38" s="164">
        <f>'Production Summary'!$N$25</f>
        <v>300</v>
      </c>
      <c r="AW38" s="164">
        <f>'Production Summary'!$M$25</f>
        <v>25</v>
      </c>
      <c r="AX38" s="164">
        <v>0</v>
      </c>
      <c r="AY38" s="164">
        <f>'Production Summary'!$N$26</f>
        <v>300</v>
      </c>
      <c r="AZ38" s="164">
        <f>'Production Summary'!$M$26</f>
        <v>25</v>
      </c>
      <c r="BA38" s="164">
        <v>0</v>
      </c>
      <c r="BB38" s="164">
        <f>'Production Summary'!$N$28</f>
        <v>777</v>
      </c>
      <c r="BC38" s="164">
        <f>'Production Summary'!$M$28</f>
        <v>12.95</v>
      </c>
      <c r="BD38" s="164">
        <v>0</v>
      </c>
      <c r="BE38" s="164">
        <f>'Production Summary'!$N$29</f>
        <v>612</v>
      </c>
      <c r="BF38" s="164">
        <f>'Production Summary'!$M$29</f>
        <v>51</v>
      </c>
      <c r="BG38" s="164">
        <v>0</v>
      </c>
      <c r="BH38" s="164">
        <f>'Production Summary'!$N$30</f>
        <v>500</v>
      </c>
      <c r="BI38" s="164">
        <f>'Production Summary'!$M$30</f>
        <v>250</v>
      </c>
      <c r="BJ38" s="164">
        <v>0</v>
      </c>
      <c r="BK38" s="386"/>
      <c r="BL38" s="164">
        <f>'Production Summary'!$N$32</f>
        <v>875</v>
      </c>
      <c r="BM38" s="164">
        <f>'Production Summary'!$N$34</f>
        <v>360.59999999999997</v>
      </c>
      <c r="BN38" s="164">
        <f>'Production Summary'!$M$34</f>
        <v>6.01</v>
      </c>
      <c r="BO38" s="164">
        <v>0</v>
      </c>
      <c r="BP38" s="164">
        <f>'Production Summary'!$N$36</f>
        <v>717</v>
      </c>
      <c r="BQ38" s="164">
        <f>'Production Summary'!$M$36</f>
        <v>11.95</v>
      </c>
      <c r="BR38" s="164">
        <v>0</v>
      </c>
      <c r="BS38" s="164">
        <f>'Production Summary'!$N$37</f>
        <v>210</v>
      </c>
      <c r="BT38" s="164">
        <f>'Production Summary'!$M$37</f>
        <v>21</v>
      </c>
      <c r="BU38" s="164">
        <v>0</v>
      </c>
      <c r="BV38" s="164">
        <f>'Production Summary'!$N$38</f>
        <v>280</v>
      </c>
      <c r="BW38" s="164">
        <f>'Production Summary'!$M$38</f>
        <v>28</v>
      </c>
      <c r="BX38" s="164">
        <v>0</v>
      </c>
      <c r="BY38" s="165">
        <f>'Production Summary'!$N$39</f>
        <v>300.38406247988502</v>
      </c>
      <c r="BZ38" s="164">
        <f>'Production Summary'!$M$39</f>
        <v>30.038406247988501</v>
      </c>
      <c r="CA38" s="164">
        <v>0</v>
      </c>
      <c r="CB38" s="164">
        <f>'Production Summary'!$N$40</f>
        <v>131.30000000000001</v>
      </c>
      <c r="CC38" s="164">
        <f>'Production Summary'!$M$40</f>
        <v>13.13</v>
      </c>
      <c r="CD38" s="164">
        <v>0</v>
      </c>
      <c r="CE38" s="164">
        <f>'Production Summary'!$N$42</f>
        <v>1136.3519999999996</v>
      </c>
      <c r="CF38" s="164">
        <f>'Production Summary'!$M$42</f>
        <v>81.167999999999978</v>
      </c>
      <c r="CG38" s="164">
        <v>0</v>
      </c>
      <c r="CH38" s="164">
        <v>0</v>
      </c>
      <c r="CI38" s="164">
        <f>'Production Summary'!$N$43</f>
        <v>184</v>
      </c>
      <c r="CJ38" s="164">
        <v>0</v>
      </c>
      <c r="CK38" s="164">
        <f>'Production Summary'!$N$44</f>
        <v>355</v>
      </c>
      <c r="CL38" s="164">
        <v>0</v>
      </c>
      <c r="CM38" s="375">
        <f>'Production Summary'!$N$45</f>
        <v>1650</v>
      </c>
      <c r="CN38" s="167">
        <v>265</v>
      </c>
      <c r="CO38" s="167">
        <f>CN38*5</f>
        <v>1325</v>
      </c>
      <c r="CP38" s="166"/>
      <c r="CQ38" s="164">
        <f>'Production Summary'!$N$49</f>
        <v>8004.1580041580037</v>
      </c>
      <c r="CR38" s="164">
        <f>'Production Summary'!$M$49</f>
        <v>66.701316701316699</v>
      </c>
      <c r="CS38" s="164">
        <f>'Production Summary'!$N$50</f>
        <v>13331.600831600828</v>
      </c>
      <c r="CT38" s="164">
        <f>'Production Summary'!$M$50</f>
        <v>148.1288981288981</v>
      </c>
      <c r="CU38" s="164">
        <f>'Production Summary'!$N$51</f>
        <v>12785.862785862784</v>
      </c>
      <c r="CV38" s="164">
        <f>'Production Summary'!$M$51</f>
        <v>355.16285516285512</v>
      </c>
      <c r="CW38" s="164">
        <f>'Production Summary'!$N$52</f>
        <v>12629.937629937627</v>
      </c>
      <c r="CX38" s="164">
        <f>'Production Summary'!$M$52</f>
        <v>701.66320166320156</v>
      </c>
      <c r="CY38" s="164">
        <f>'Production Summary'!$N$53</f>
        <v>12396.049896049895</v>
      </c>
      <c r="CZ38" s="164">
        <f>'Production Summary'!$M$53</f>
        <v>688.66943866943859</v>
      </c>
      <c r="DA38" s="164">
        <f>'Production Summary'!$N$54</f>
        <v>13799.376299376298</v>
      </c>
      <c r="DB38" s="164">
        <f>'Production Summary'!$M$54</f>
        <v>766.63201663201653</v>
      </c>
      <c r="DC38" s="531">
        <f>'Production Summary'!$N$60</f>
        <v>12863.825363825363</v>
      </c>
      <c r="DD38" s="531">
        <f>'Production Summary'!$M$60</f>
        <v>714.65696465696465</v>
      </c>
      <c r="DE38" s="167">
        <f>'Production Summary'!$N$59</f>
        <v>11148.648648648648</v>
      </c>
      <c r="DF38" s="531">
        <f>'Production Summary'!$M$59</f>
        <v>619.36936936936934</v>
      </c>
      <c r="DG38" s="164">
        <f>'Production Summary'!$N$55</f>
        <v>13842.68884268884</v>
      </c>
      <c r="DH38" s="164">
        <f>'Production Summary'!$M$55</f>
        <v>3460.67221067221</v>
      </c>
      <c r="DI38" s="164">
        <f>'Production Summary'!$N$56</f>
        <v>13097.713097713096</v>
      </c>
      <c r="DJ38" s="164">
        <f>'Production Summary'!$M$56</f>
        <v>163.72141372141371</v>
      </c>
      <c r="DK38" s="164">
        <f>'Production Summary'!$N$57</f>
        <v>14189.189189189186</v>
      </c>
      <c r="DL38" s="164">
        <f>'Production Summary'!$M$57</f>
        <v>394.14414414414409</v>
      </c>
      <c r="DM38" s="164">
        <f>'Production Summary'!$N$58</f>
        <v>14017.671517671517</v>
      </c>
      <c r="DN38" s="164">
        <f>'Production Summary'!$M$58</f>
        <v>778.75952875952873</v>
      </c>
      <c r="DO38" s="164">
        <f>'Production Summary'!$N$61</f>
        <v>4500</v>
      </c>
      <c r="DP38" s="328">
        <f>'Production Summary'!$M$61</f>
        <v>750</v>
      </c>
      <c r="DQ38" s="164">
        <v>0</v>
      </c>
      <c r="DR38" s="164">
        <f>'Production Summary'!$N$62</f>
        <v>8900</v>
      </c>
      <c r="DS38" s="164">
        <f>'Production Summary'!$N$70</f>
        <v>300</v>
      </c>
      <c r="DT38" s="328">
        <f>'Production Summary'!$M$70</f>
        <v>25</v>
      </c>
      <c r="DU38" s="164">
        <v>0</v>
      </c>
      <c r="DV38" s="164">
        <f>'Production Summary'!$N$71</f>
        <v>150</v>
      </c>
      <c r="DW38" s="164">
        <v>0</v>
      </c>
      <c r="DX38" s="164">
        <f>'Production Summary'!$N$64</f>
        <v>192</v>
      </c>
      <c r="DY38" s="164">
        <v>0</v>
      </c>
      <c r="DZ38" s="164">
        <f>'Production Summary'!$N$65</f>
        <v>384</v>
      </c>
      <c r="EA38" s="164">
        <v>0</v>
      </c>
      <c r="EB38" s="164">
        <f>'Production Summary'!$N$66</f>
        <v>192</v>
      </c>
      <c r="EC38" s="164">
        <v>0</v>
      </c>
      <c r="ED38" s="164">
        <f>'Production Summary'!$N$67</f>
        <v>96</v>
      </c>
      <c r="EE38" s="164">
        <v>0</v>
      </c>
      <c r="EF38" s="164">
        <f>'Production Summary'!$N$68</f>
        <v>96</v>
      </c>
      <c r="EG38" s="164">
        <v>0</v>
      </c>
      <c r="EH38" s="164">
        <f>'Production Summary'!$N$69</f>
        <v>340</v>
      </c>
      <c r="EI38" s="101"/>
      <c r="EJ38" s="3"/>
      <c r="EK38" s="3"/>
      <c r="ER38" s="64" t="s">
        <v>54</v>
      </c>
      <c r="ES38" s="61" t="str">
        <f t="shared" si="47"/>
        <v>Sahu Icecream &amp; Cold Drink</v>
      </c>
      <c r="ET38" s="24">
        <f t="shared" si="32"/>
        <v>0</v>
      </c>
    </row>
    <row r="39" spans="1:150" ht="15" customHeight="1">
      <c r="A39" t="b">
        <f>C39=Raigarh!C39</f>
        <v>1</v>
      </c>
      <c r="B39" s="65">
        <f t="shared" si="33"/>
        <v>34</v>
      </c>
      <c r="C39" s="61" t="str">
        <f>IF(Raigarh!C39="","",Raigarh!C39)</f>
        <v>Shivani Pooja Samagri</v>
      </c>
      <c r="D39" s="164">
        <f>'Production Summary'!$N$4</f>
        <v>666</v>
      </c>
      <c r="E39" s="164">
        <f>'Production Summary'!$M$4</f>
        <v>27.75</v>
      </c>
      <c r="F39" s="164">
        <v>0</v>
      </c>
      <c r="G39" s="164">
        <f>'Production Summary'!$N$5</f>
        <v>666</v>
      </c>
      <c r="H39" s="164">
        <f>'Production Summary'!$M$5</f>
        <v>27.75</v>
      </c>
      <c r="I39" s="164">
        <v>0</v>
      </c>
      <c r="J39" s="164">
        <f>'Production Summary'!$N$6</f>
        <v>200</v>
      </c>
      <c r="K39" s="328">
        <f>'Production Summary'!$M$6</f>
        <v>7.5</v>
      </c>
      <c r="L39" s="164">
        <v>0</v>
      </c>
      <c r="M39" s="365">
        <f>'Production Summary'!$N$7</f>
        <v>612.72</v>
      </c>
      <c r="N39" s="367">
        <f>'Production Summary'!$M$7</f>
        <v>25.53</v>
      </c>
      <c r="O39" s="164">
        <v>0</v>
      </c>
      <c r="P39" s="164">
        <f>'Production Summary'!$N$8</f>
        <v>780</v>
      </c>
      <c r="Q39" s="164">
        <f>'Production Summary'!$M$8</f>
        <v>65</v>
      </c>
      <c r="R39" s="164">
        <v>0</v>
      </c>
      <c r="S39" s="164">
        <f>'Production Summary'!$N$9</f>
        <v>720</v>
      </c>
      <c r="T39" s="164">
        <f>'Production Summary'!$M$9</f>
        <v>60</v>
      </c>
      <c r="U39" s="164">
        <v>0</v>
      </c>
      <c r="V39" s="164">
        <f>'Production Summary'!$N$10</f>
        <v>876</v>
      </c>
      <c r="W39" s="164">
        <f>'Production Summary'!$M$10</f>
        <v>73</v>
      </c>
      <c r="X39" s="164">
        <v>0</v>
      </c>
      <c r="Y39" s="164">
        <f>'Production Summary'!$N$14</f>
        <v>177</v>
      </c>
      <c r="Z39" s="328">
        <f>'Production Summary'!$M$14</f>
        <v>14.75</v>
      </c>
      <c r="AA39" s="164">
        <v>0</v>
      </c>
      <c r="AB39" s="167">
        <f t="shared" si="34"/>
        <v>126</v>
      </c>
      <c r="AC39" s="164">
        <f>'Production Summary'!$M$16</f>
        <v>21</v>
      </c>
      <c r="AD39" s="164">
        <v>0</v>
      </c>
      <c r="AE39" s="164">
        <f>'Production Summary'!$N$16</f>
        <v>252</v>
      </c>
      <c r="AF39" s="164">
        <f>'Production Summary'!$M$16</f>
        <v>21</v>
      </c>
      <c r="AG39" s="164">
        <v>0</v>
      </c>
      <c r="AH39" s="164">
        <f>'Production Summary'!$N$18</f>
        <v>1035</v>
      </c>
      <c r="AI39" s="164">
        <f>'Production Summary'!$M$18</f>
        <v>17.25</v>
      </c>
      <c r="AJ39" s="164">
        <v>0</v>
      </c>
      <c r="AK39" s="164">
        <f>'Production Summary'!$N$19</f>
        <v>870</v>
      </c>
      <c r="AL39" s="164">
        <f>'Production Summary'!$M$19</f>
        <v>29</v>
      </c>
      <c r="AM39" s="164">
        <v>0</v>
      </c>
      <c r="AN39" s="164">
        <f>'Production Summary'!$N$20</f>
        <v>864</v>
      </c>
      <c r="AO39" s="164">
        <f>'Production Summary'!$M$20</f>
        <v>72</v>
      </c>
      <c r="AP39" s="164">
        <v>0</v>
      </c>
      <c r="AQ39" s="164">
        <f>'Production Summary'!$N$21</f>
        <v>670</v>
      </c>
      <c r="AR39" s="164">
        <f>'Production Summary'!$M$21</f>
        <v>335</v>
      </c>
      <c r="AS39" s="164">
        <v>0</v>
      </c>
      <c r="AT39" s="386">
        <f>'Production Summary'!$N$22</f>
        <v>375</v>
      </c>
      <c r="AU39" s="164">
        <f>'Production Summary'!$N$23</f>
        <v>1050</v>
      </c>
      <c r="AV39" s="164">
        <f>'Production Summary'!$N$25</f>
        <v>300</v>
      </c>
      <c r="AW39" s="164">
        <f>'Production Summary'!$M$25</f>
        <v>25</v>
      </c>
      <c r="AX39" s="164">
        <v>0</v>
      </c>
      <c r="AY39" s="164">
        <f>'Production Summary'!$N$26</f>
        <v>300</v>
      </c>
      <c r="AZ39" s="164">
        <f>'Production Summary'!$M$26</f>
        <v>25</v>
      </c>
      <c r="BA39" s="164">
        <v>0</v>
      </c>
      <c r="BB39" s="164">
        <f>'Production Summary'!$N$28</f>
        <v>777</v>
      </c>
      <c r="BC39" s="164">
        <f>'Production Summary'!$M$28</f>
        <v>12.95</v>
      </c>
      <c r="BD39" s="164">
        <v>0</v>
      </c>
      <c r="BE39" s="164">
        <f>'Production Summary'!$N$29</f>
        <v>612</v>
      </c>
      <c r="BF39" s="164">
        <f>'Production Summary'!$M$29</f>
        <v>51</v>
      </c>
      <c r="BG39" s="164">
        <v>0</v>
      </c>
      <c r="BH39" s="164">
        <f>'Production Summary'!$N$30</f>
        <v>500</v>
      </c>
      <c r="BI39" s="164">
        <f>'Production Summary'!$M$30</f>
        <v>250</v>
      </c>
      <c r="BJ39" s="164">
        <v>0</v>
      </c>
      <c r="BK39" s="386"/>
      <c r="BL39" s="164">
        <f>'Production Summary'!$N$32</f>
        <v>875</v>
      </c>
      <c r="BM39" s="164">
        <f>'Production Summary'!$N$34</f>
        <v>360.59999999999997</v>
      </c>
      <c r="BN39" s="164">
        <f>'Production Summary'!$M$34</f>
        <v>6.01</v>
      </c>
      <c r="BO39" s="164">
        <v>0</v>
      </c>
      <c r="BP39" s="164">
        <f>'Production Summary'!$N$36</f>
        <v>717</v>
      </c>
      <c r="BQ39" s="164">
        <f>'Production Summary'!$M$36</f>
        <v>11.95</v>
      </c>
      <c r="BR39" s="164">
        <v>0</v>
      </c>
      <c r="BS39" s="164">
        <f>'Production Summary'!$N$37</f>
        <v>210</v>
      </c>
      <c r="BT39" s="164">
        <f>'Production Summary'!$M$37</f>
        <v>21</v>
      </c>
      <c r="BU39" s="164">
        <v>0</v>
      </c>
      <c r="BV39" s="164">
        <f>'Production Summary'!$N$38</f>
        <v>280</v>
      </c>
      <c r="BW39" s="164">
        <f>'Production Summary'!$M$38</f>
        <v>28</v>
      </c>
      <c r="BX39" s="164">
        <v>0</v>
      </c>
      <c r="BY39" s="165">
        <f>'Production Summary'!$N$39</f>
        <v>300.38406247988502</v>
      </c>
      <c r="BZ39" s="164">
        <f>'Production Summary'!$M$39</f>
        <v>30.038406247988501</v>
      </c>
      <c r="CA39" s="164">
        <v>0</v>
      </c>
      <c r="CB39" s="164">
        <f>'Production Summary'!$N$40</f>
        <v>131.30000000000001</v>
      </c>
      <c r="CC39" s="164">
        <f>'Production Summary'!$M$40</f>
        <v>13.13</v>
      </c>
      <c r="CD39" s="164">
        <v>0</v>
      </c>
      <c r="CE39" s="164">
        <f>'Production Summary'!$N$42</f>
        <v>1136.3519999999996</v>
      </c>
      <c r="CF39" s="164">
        <f>'Production Summary'!$M$42</f>
        <v>81.167999999999978</v>
      </c>
      <c r="CG39" s="164">
        <v>0</v>
      </c>
      <c r="CH39" s="164">
        <v>0</v>
      </c>
      <c r="CI39" s="164">
        <f>'Production Summary'!$N$43</f>
        <v>184</v>
      </c>
      <c r="CJ39" s="164">
        <v>0</v>
      </c>
      <c r="CK39" s="164">
        <f>'Production Summary'!$N$44</f>
        <v>355</v>
      </c>
      <c r="CL39" s="164">
        <v>0</v>
      </c>
      <c r="CM39" s="375">
        <f>'Production Summary'!$N$45</f>
        <v>1650</v>
      </c>
      <c r="CN39" s="167">
        <v>265</v>
      </c>
      <c r="CO39" s="167">
        <f>CN39*5</f>
        <v>1325</v>
      </c>
      <c r="CP39" s="166"/>
      <c r="CQ39" s="164">
        <f>'Production Summary'!$N$49</f>
        <v>8004.1580041580037</v>
      </c>
      <c r="CR39" s="164">
        <f>'Production Summary'!$M$49</f>
        <v>66.701316701316699</v>
      </c>
      <c r="CS39" s="164">
        <f>'Production Summary'!$N$50</f>
        <v>13331.600831600828</v>
      </c>
      <c r="CT39" s="164">
        <f>'Production Summary'!$M$50</f>
        <v>148.1288981288981</v>
      </c>
      <c r="CU39" s="164">
        <f>'Production Summary'!$N$51</f>
        <v>12785.862785862784</v>
      </c>
      <c r="CV39" s="164">
        <f>'Production Summary'!$M$51</f>
        <v>355.16285516285512</v>
      </c>
      <c r="CW39" s="164">
        <f>'Production Summary'!$N$52</f>
        <v>12629.937629937627</v>
      </c>
      <c r="CX39" s="164">
        <f>'Production Summary'!$M$52</f>
        <v>701.66320166320156</v>
      </c>
      <c r="CY39" s="164">
        <f>'Production Summary'!$N$53</f>
        <v>12396.049896049895</v>
      </c>
      <c r="CZ39" s="164">
        <f>'Production Summary'!$M$53</f>
        <v>688.66943866943859</v>
      </c>
      <c r="DA39" s="164">
        <f>'Production Summary'!$N$54</f>
        <v>13799.376299376298</v>
      </c>
      <c r="DB39" s="164">
        <f>'Production Summary'!$M$54</f>
        <v>766.63201663201653</v>
      </c>
      <c r="DC39" s="531">
        <f>'Production Summary'!$N$60</f>
        <v>12863.825363825363</v>
      </c>
      <c r="DD39" s="531">
        <f>'Production Summary'!$M$60</f>
        <v>714.65696465696465</v>
      </c>
      <c r="DE39" s="167">
        <f>'Production Summary'!$N$59</f>
        <v>11148.648648648648</v>
      </c>
      <c r="DF39" s="531">
        <f>'Production Summary'!$M$59</f>
        <v>619.36936936936934</v>
      </c>
      <c r="DG39" s="164">
        <f>'Production Summary'!$N$55</f>
        <v>13842.68884268884</v>
      </c>
      <c r="DH39" s="164">
        <f>'Production Summary'!$M$55</f>
        <v>3460.67221067221</v>
      </c>
      <c r="DI39" s="164">
        <f>'Production Summary'!$N$56</f>
        <v>13097.713097713096</v>
      </c>
      <c r="DJ39" s="164">
        <f>'Production Summary'!$M$56</f>
        <v>163.72141372141371</v>
      </c>
      <c r="DK39" s="164">
        <f>'Production Summary'!$N$57</f>
        <v>14189.189189189186</v>
      </c>
      <c r="DL39" s="164">
        <f>'Production Summary'!$M$57</f>
        <v>394.14414414414409</v>
      </c>
      <c r="DM39" s="164">
        <f>'Production Summary'!$N$58</f>
        <v>14017.671517671517</v>
      </c>
      <c r="DN39" s="164">
        <f>'Production Summary'!$M$58</f>
        <v>778.75952875952873</v>
      </c>
      <c r="DO39" s="164">
        <f>'Production Summary'!$N$61</f>
        <v>4500</v>
      </c>
      <c r="DP39" s="328">
        <f>'Production Summary'!$M$61</f>
        <v>750</v>
      </c>
      <c r="DQ39" s="164">
        <v>0</v>
      </c>
      <c r="DR39" s="164">
        <f>'Production Summary'!$N$62</f>
        <v>8900</v>
      </c>
      <c r="DS39" s="164">
        <f>'Production Summary'!$N$70</f>
        <v>300</v>
      </c>
      <c r="DT39" s="328">
        <f>'Production Summary'!$M$70</f>
        <v>25</v>
      </c>
      <c r="DU39" s="164">
        <v>0</v>
      </c>
      <c r="DV39" s="164">
        <f>'Production Summary'!$N$71</f>
        <v>150</v>
      </c>
      <c r="DW39" s="164">
        <v>0</v>
      </c>
      <c r="DX39" s="164">
        <f>'Production Summary'!$N$64</f>
        <v>192</v>
      </c>
      <c r="DY39" s="164">
        <v>0</v>
      </c>
      <c r="DZ39" s="164">
        <f>'Production Summary'!$N$65</f>
        <v>384</v>
      </c>
      <c r="EA39" s="164">
        <v>0</v>
      </c>
      <c r="EB39" s="164">
        <f>'Production Summary'!$N$66</f>
        <v>192</v>
      </c>
      <c r="EC39" s="164">
        <v>0</v>
      </c>
      <c r="ED39" s="164">
        <f>'Production Summary'!$N$67</f>
        <v>96</v>
      </c>
      <c r="EE39" s="164">
        <v>0</v>
      </c>
      <c r="EF39" s="164">
        <f>'Production Summary'!$N$68</f>
        <v>96</v>
      </c>
      <c r="EG39" s="164">
        <v>0</v>
      </c>
      <c r="EH39" s="164">
        <f>'Production Summary'!$N$69</f>
        <v>340</v>
      </c>
      <c r="EI39" s="101"/>
      <c r="EJ39" s="3"/>
      <c r="EK39" s="3"/>
      <c r="ER39" s="64" t="s">
        <v>55</v>
      </c>
      <c r="ES39" s="61" t="str">
        <f t="shared" si="47"/>
        <v>Shivani Pooja Samagri</v>
      </c>
      <c r="ET39" s="24">
        <f t="shared" si="32"/>
        <v>0</v>
      </c>
    </row>
    <row r="40" spans="1:150" ht="15" customHeight="1">
      <c r="A40" t="b">
        <f>C40=Raigarh!C40</f>
        <v>1</v>
      </c>
      <c r="B40" s="65">
        <f t="shared" si="33"/>
        <v>35</v>
      </c>
      <c r="C40" s="61" t="str">
        <f>IF(Raigarh!C40="","",Raigarh!C40)</f>
        <v>Sai Dairy &amp; Sweets</v>
      </c>
      <c r="D40" s="164">
        <f>'Production Summary'!$N$4</f>
        <v>666</v>
      </c>
      <c r="E40" s="164">
        <f>'Production Summary'!$M$4</f>
        <v>27.75</v>
      </c>
      <c r="F40" s="164">
        <v>0</v>
      </c>
      <c r="G40" s="164">
        <f>'Production Summary'!$N$5</f>
        <v>666</v>
      </c>
      <c r="H40" s="164">
        <f>'Production Summary'!$M$5</f>
        <v>27.75</v>
      </c>
      <c r="I40" s="164">
        <v>0</v>
      </c>
      <c r="J40" s="164">
        <f>'Production Summary'!$N$6</f>
        <v>200</v>
      </c>
      <c r="K40" s="328">
        <f>'Production Summary'!$M$6</f>
        <v>7.5</v>
      </c>
      <c r="L40" s="164">
        <v>0</v>
      </c>
      <c r="M40" s="365">
        <f>'Production Summary'!$N$7</f>
        <v>612.72</v>
      </c>
      <c r="N40" s="367">
        <f>'Production Summary'!$M$7</f>
        <v>25.53</v>
      </c>
      <c r="O40" s="164">
        <v>0</v>
      </c>
      <c r="P40" s="164">
        <f>'Production Summary'!$N$8</f>
        <v>780</v>
      </c>
      <c r="Q40" s="164">
        <f>'Production Summary'!$M$8</f>
        <v>65</v>
      </c>
      <c r="R40" s="164">
        <v>0</v>
      </c>
      <c r="S40" s="164">
        <f>'Production Summary'!$N$9</f>
        <v>720</v>
      </c>
      <c r="T40" s="164">
        <f>'Production Summary'!$M$9</f>
        <v>60</v>
      </c>
      <c r="U40" s="164">
        <v>0</v>
      </c>
      <c r="V40" s="164">
        <f>'Production Summary'!$N$10</f>
        <v>876</v>
      </c>
      <c r="W40" s="164">
        <f>'Production Summary'!$M$10</f>
        <v>73</v>
      </c>
      <c r="X40" s="164">
        <v>0</v>
      </c>
      <c r="Y40" s="164">
        <f>'Production Summary'!$N$14</f>
        <v>177</v>
      </c>
      <c r="Z40" s="328">
        <f>'Production Summary'!$M$14</f>
        <v>14.75</v>
      </c>
      <c r="AA40" s="164">
        <v>0</v>
      </c>
      <c r="AB40" s="167">
        <f t="shared" si="34"/>
        <v>126</v>
      </c>
      <c r="AC40" s="164">
        <f>'Production Summary'!$M$16</f>
        <v>21</v>
      </c>
      <c r="AD40" s="164">
        <v>0</v>
      </c>
      <c r="AE40" s="164">
        <f>'Production Summary'!$N$16</f>
        <v>252</v>
      </c>
      <c r="AF40" s="164">
        <f>'Production Summary'!$M$16</f>
        <v>21</v>
      </c>
      <c r="AG40" s="164">
        <v>0</v>
      </c>
      <c r="AH40" s="164">
        <f>'Production Summary'!$N$18</f>
        <v>1035</v>
      </c>
      <c r="AI40" s="164">
        <f>'Production Summary'!$M$18</f>
        <v>17.25</v>
      </c>
      <c r="AJ40" s="164">
        <v>0</v>
      </c>
      <c r="AK40" s="164">
        <f>'Production Summary'!$N$19</f>
        <v>870</v>
      </c>
      <c r="AL40" s="164">
        <f>'Production Summary'!$M$19</f>
        <v>29</v>
      </c>
      <c r="AM40" s="164">
        <v>0</v>
      </c>
      <c r="AN40" s="164">
        <f>'Production Summary'!$N$20</f>
        <v>864</v>
      </c>
      <c r="AO40" s="164">
        <f>'Production Summary'!$M$20</f>
        <v>72</v>
      </c>
      <c r="AP40" s="164">
        <v>0</v>
      </c>
      <c r="AQ40" s="164">
        <f>'Production Summary'!$N$21</f>
        <v>670</v>
      </c>
      <c r="AR40" s="164">
        <f>'Production Summary'!$M$21</f>
        <v>335</v>
      </c>
      <c r="AS40" s="164">
        <v>0</v>
      </c>
      <c r="AT40" s="386">
        <f>'Production Summary'!$N$22</f>
        <v>375</v>
      </c>
      <c r="AU40" s="164">
        <f>'Production Summary'!$N$23</f>
        <v>1050</v>
      </c>
      <c r="AV40" s="164">
        <f>'Production Summary'!$N$25</f>
        <v>300</v>
      </c>
      <c r="AW40" s="164">
        <f>'Production Summary'!$M$25</f>
        <v>25</v>
      </c>
      <c r="AX40" s="164">
        <v>0</v>
      </c>
      <c r="AY40" s="164">
        <f>'Production Summary'!$N$26</f>
        <v>300</v>
      </c>
      <c r="AZ40" s="164">
        <f>'Production Summary'!$M$26</f>
        <v>25</v>
      </c>
      <c r="BA40" s="164">
        <v>0</v>
      </c>
      <c r="BB40" s="164">
        <f>'Production Summary'!$N$28</f>
        <v>777</v>
      </c>
      <c r="BC40" s="164">
        <f>'Production Summary'!$M$28</f>
        <v>12.95</v>
      </c>
      <c r="BD40" s="164">
        <v>0</v>
      </c>
      <c r="BE40" s="164">
        <f>'Production Summary'!$N$29</f>
        <v>612</v>
      </c>
      <c r="BF40" s="164">
        <f>'Production Summary'!$M$29</f>
        <v>51</v>
      </c>
      <c r="BG40" s="164">
        <v>0</v>
      </c>
      <c r="BH40" s="164">
        <f>'Production Summary'!$N$30</f>
        <v>500</v>
      </c>
      <c r="BI40" s="164">
        <f>'Production Summary'!$M$30</f>
        <v>250</v>
      </c>
      <c r="BJ40" s="164">
        <v>0</v>
      </c>
      <c r="BK40" s="386"/>
      <c r="BL40" s="164">
        <f>'Production Summary'!$N$32</f>
        <v>875</v>
      </c>
      <c r="BM40" s="164">
        <f>'Production Summary'!$N$34</f>
        <v>360.59999999999997</v>
      </c>
      <c r="BN40" s="164">
        <f>'Production Summary'!$M$34</f>
        <v>6.01</v>
      </c>
      <c r="BO40" s="164">
        <v>0</v>
      </c>
      <c r="BP40" s="164">
        <f>'Production Summary'!$N$36</f>
        <v>717</v>
      </c>
      <c r="BQ40" s="164">
        <f>'Production Summary'!$M$36</f>
        <v>11.95</v>
      </c>
      <c r="BR40" s="164">
        <v>0</v>
      </c>
      <c r="BS40" s="164">
        <f>'Production Summary'!$N$37</f>
        <v>210</v>
      </c>
      <c r="BT40" s="164">
        <f>'Production Summary'!$M$37</f>
        <v>21</v>
      </c>
      <c r="BU40" s="164">
        <v>0</v>
      </c>
      <c r="BV40" s="164">
        <f>'Production Summary'!$N$38</f>
        <v>280</v>
      </c>
      <c r="BW40" s="164">
        <f>'Production Summary'!$M$38</f>
        <v>28</v>
      </c>
      <c r="BX40" s="164">
        <v>0</v>
      </c>
      <c r="BY40" s="165">
        <f>'Production Summary'!$N$39</f>
        <v>300.38406247988502</v>
      </c>
      <c r="BZ40" s="164">
        <f>'Production Summary'!$M$39</f>
        <v>30.038406247988501</v>
      </c>
      <c r="CA40" s="164">
        <v>0</v>
      </c>
      <c r="CB40" s="164">
        <f>'Production Summary'!$N$40</f>
        <v>131.30000000000001</v>
      </c>
      <c r="CC40" s="164">
        <f>'Production Summary'!$M$40</f>
        <v>13.13</v>
      </c>
      <c r="CD40" s="164">
        <v>0</v>
      </c>
      <c r="CE40" s="164">
        <f>'Production Summary'!$N$42</f>
        <v>1136.3519999999996</v>
      </c>
      <c r="CF40" s="164">
        <f>'Production Summary'!$M$42</f>
        <v>81.167999999999978</v>
      </c>
      <c r="CG40" s="164">
        <v>0</v>
      </c>
      <c r="CH40" s="164">
        <v>0</v>
      </c>
      <c r="CI40" s="164">
        <f>'Production Summary'!$N$43</f>
        <v>184</v>
      </c>
      <c r="CJ40" s="164">
        <v>0</v>
      </c>
      <c r="CK40" s="164">
        <f>'Production Summary'!$N$44</f>
        <v>355</v>
      </c>
      <c r="CL40" s="164">
        <v>0</v>
      </c>
      <c r="CM40" s="375">
        <f>'Production Summary'!$N$45</f>
        <v>1650</v>
      </c>
      <c r="CN40" s="167">
        <v>265</v>
      </c>
      <c r="CO40" s="167">
        <f>CN40*5</f>
        <v>1325</v>
      </c>
      <c r="CP40" s="166"/>
      <c r="CQ40" s="164">
        <f>'Production Summary'!$N$49</f>
        <v>8004.1580041580037</v>
      </c>
      <c r="CR40" s="164">
        <f>'Production Summary'!$M$49</f>
        <v>66.701316701316699</v>
      </c>
      <c r="CS40" s="164">
        <f>'Production Summary'!$N$50</f>
        <v>13331.600831600828</v>
      </c>
      <c r="CT40" s="164">
        <f>'Production Summary'!$M$50</f>
        <v>148.1288981288981</v>
      </c>
      <c r="CU40" s="164">
        <f>'Production Summary'!$N$51</f>
        <v>12785.862785862784</v>
      </c>
      <c r="CV40" s="164">
        <f>'Production Summary'!$M$51</f>
        <v>355.16285516285512</v>
      </c>
      <c r="CW40" s="164">
        <f>'Production Summary'!$N$52</f>
        <v>12629.937629937627</v>
      </c>
      <c r="CX40" s="164">
        <f>'Production Summary'!$M$52</f>
        <v>701.66320166320156</v>
      </c>
      <c r="CY40" s="164">
        <f>'Production Summary'!$N$53</f>
        <v>12396.049896049895</v>
      </c>
      <c r="CZ40" s="164">
        <f>'Production Summary'!$M$53</f>
        <v>688.66943866943859</v>
      </c>
      <c r="DA40" s="164">
        <f>'Production Summary'!$N$54</f>
        <v>13799.376299376298</v>
      </c>
      <c r="DB40" s="164">
        <f>'Production Summary'!$M$54</f>
        <v>766.63201663201653</v>
      </c>
      <c r="DC40" s="531">
        <f>'Production Summary'!$N$60</f>
        <v>12863.825363825363</v>
      </c>
      <c r="DD40" s="531">
        <f>'Production Summary'!$M$60</f>
        <v>714.65696465696465</v>
      </c>
      <c r="DE40" s="167">
        <f>'Production Summary'!$N$59</f>
        <v>11148.648648648648</v>
      </c>
      <c r="DF40" s="531">
        <f>'Production Summary'!$M$59</f>
        <v>619.36936936936934</v>
      </c>
      <c r="DG40" s="164">
        <f>'Production Summary'!$N$55</f>
        <v>13842.68884268884</v>
      </c>
      <c r="DH40" s="164">
        <f>'Production Summary'!$M$55</f>
        <v>3460.67221067221</v>
      </c>
      <c r="DI40" s="164">
        <f>'Production Summary'!$N$56</f>
        <v>13097.713097713096</v>
      </c>
      <c r="DJ40" s="164">
        <f>'Production Summary'!$M$56</f>
        <v>163.72141372141371</v>
      </c>
      <c r="DK40" s="164">
        <f>'Production Summary'!$N$57</f>
        <v>14189.189189189186</v>
      </c>
      <c r="DL40" s="164">
        <f>'Production Summary'!$M$57</f>
        <v>394.14414414414409</v>
      </c>
      <c r="DM40" s="164">
        <f>'Production Summary'!$N$58</f>
        <v>14017.671517671517</v>
      </c>
      <c r="DN40" s="164">
        <f>'Production Summary'!$M$58</f>
        <v>778.75952875952873</v>
      </c>
      <c r="DO40" s="164">
        <f>'Production Summary'!$N$61</f>
        <v>4500</v>
      </c>
      <c r="DP40" s="328">
        <f>'Production Summary'!$M$61</f>
        <v>750</v>
      </c>
      <c r="DQ40" s="164">
        <v>0</v>
      </c>
      <c r="DR40" s="164">
        <f>'Production Summary'!$N$62</f>
        <v>8900</v>
      </c>
      <c r="DS40" s="164">
        <f>'Production Summary'!$N$70</f>
        <v>300</v>
      </c>
      <c r="DT40" s="328">
        <f>'Production Summary'!$M$70</f>
        <v>25</v>
      </c>
      <c r="DU40" s="164">
        <v>0</v>
      </c>
      <c r="DV40" s="164">
        <f>'Production Summary'!$N$71</f>
        <v>150</v>
      </c>
      <c r="DW40" s="164">
        <v>0</v>
      </c>
      <c r="DX40" s="164">
        <f>'Production Summary'!$N$64</f>
        <v>192</v>
      </c>
      <c r="DY40" s="164">
        <v>0</v>
      </c>
      <c r="DZ40" s="164">
        <f>'Production Summary'!$N$65</f>
        <v>384</v>
      </c>
      <c r="EA40" s="164">
        <v>0</v>
      </c>
      <c r="EB40" s="164">
        <f>'Production Summary'!$N$66</f>
        <v>192</v>
      </c>
      <c r="EC40" s="164">
        <v>0</v>
      </c>
      <c r="ED40" s="164">
        <f>'Production Summary'!$N$67</f>
        <v>96</v>
      </c>
      <c r="EE40" s="164">
        <v>0</v>
      </c>
      <c r="EF40" s="164">
        <f>'Production Summary'!$N$68</f>
        <v>96</v>
      </c>
      <c r="EG40" s="164">
        <v>0</v>
      </c>
      <c r="EH40" s="164">
        <f>'Production Summary'!$N$69</f>
        <v>340</v>
      </c>
      <c r="EI40" s="101"/>
      <c r="EJ40" s="3"/>
      <c r="EK40" s="3"/>
      <c r="ER40" s="64" t="s">
        <v>56</v>
      </c>
      <c r="ES40" s="61" t="str">
        <f t="shared" si="47"/>
        <v>Sai Dairy &amp; Sweets</v>
      </c>
      <c r="ET40" s="24">
        <f t="shared" si="32"/>
        <v>0</v>
      </c>
    </row>
    <row r="41" spans="1:150" ht="15" customHeight="1">
      <c r="A41" t="b">
        <f>C41=Raigarh!C41</f>
        <v>1</v>
      </c>
      <c r="B41" s="65">
        <f t="shared" si="33"/>
        <v>36</v>
      </c>
      <c r="C41" s="61" t="str">
        <f>IF(Raigarh!C41="","",Raigarh!C41)</f>
        <v>New Munna Dairy</v>
      </c>
      <c r="D41" s="164">
        <f>'Production Summary'!$N$4</f>
        <v>666</v>
      </c>
      <c r="E41" s="164">
        <f>'Production Summary'!$M$4</f>
        <v>27.75</v>
      </c>
      <c r="F41" s="164">
        <v>0</v>
      </c>
      <c r="G41" s="164">
        <f>'Production Summary'!$N$5</f>
        <v>666</v>
      </c>
      <c r="H41" s="164">
        <f>'Production Summary'!$M$5</f>
        <v>27.75</v>
      </c>
      <c r="I41" s="164">
        <v>0</v>
      </c>
      <c r="J41" s="164">
        <f>'Production Summary'!$N$6</f>
        <v>200</v>
      </c>
      <c r="K41" s="328">
        <f>'Production Summary'!$M$6</f>
        <v>7.5</v>
      </c>
      <c r="L41" s="164">
        <v>0</v>
      </c>
      <c r="M41" s="365">
        <f>'Production Summary'!$N$7</f>
        <v>612.72</v>
      </c>
      <c r="N41" s="367">
        <f>'Production Summary'!$M$7</f>
        <v>25.53</v>
      </c>
      <c r="O41" s="164">
        <v>0</v>
      </c>
      <c r="P41" s="164">
        <f>'Production Summary'!$N$8</f>
        <v>780</v>
      </c>
      <c r="Q41" s="164">
        <f>'Production Summary'!$M$8</f>
        <v>65</v>
      </c>
      <c r="R41" s="164">
        <v>0</v>
      </c>
      <c r="S41" s="164">
        <f>'Production Summary'!$N$9</f>
        <v>720</v>
      </c>
      <c r="T41" s="164">
        <f>'Production Summary'!$M$9</f>
        <v>60</v>
      </c>
      <c r="U41" s="164">
        <v>0</v>
      </c>
      <c r="V41" s="164">
        <f>'Production Summary'!$N$10</f>
        <v>876</v>
      </c>
      <c r="W41" s="164">
        <f>'Production Summary'!$M$10</f>
        <v>73</v>
      </c>
      <c r="X41" s="164">
        <v>0</v>
      </c>
      <c r="Y41" s="164">
        <f>'Production Summary'!$N$14</f>
        <v>177</v>
      </c>
      <c r="Z41" s="328">
        <f>'Production Summary'!$M$14</f>
        <v>14.75</v>
      </c>
      <c r="AA41" s="164">
        <v>0</v>
      </c>
      <c r="AB41" s="167">
        <f t="shared" si="34"/>
        <v>126</v>
      </c>
      <c r="AC41" s="164">
        <f>'Production Summary'!$M$16</f>
        <v>21</v>
      </c>
      <c r="AD41" s="164">
        <v>0</v>
      </c>
      <c r="AE41" s="164">
        <f>'Production Summary'!$N$16</f>
        <v>252</v>
      </c>
      <c r="AF41" s="164">
        <f>'Production Summary'!$M$16</f>
        <v>21</v>
      </c>
      <c r="AG41" s="164">
        <v>0</v>
      </c>
      <c r="AH41" s="164">
        <f>'Production Summary'!$N$18</f>
        <v>1035</v>
      </c>
      <c r="AI41" s="164">
        <f>'Production Summary'!$M$18</f>
        <v>17.25</v>
      </c>
      <c r="AJ41" s="164">
        <v>0</v>
      </c>
      <c r="AK41" s="164">
        <f>'Production Summary'!$N$19</f>
        <v>870</v>
      </c>
      <c r="AL41" s="164">
        <f>'Production Summary'!$M$19</f>
        <v>29</v>
      </c>
      <c r="AM41" s="164">
        <v>0</v>
      </c>
      <c r="AN41" s="164">
        <f>'Production Summary'!$N$20</f>
        <v>864</v>
      </c>
      <c r="AO41" s="164">
        <f>'Production Summary'!$M$20</f>
        <v>72</v>
      </c>
      <c r="AP41" s="164">
        <v>0</v>
      </c>
      <c r="AQ41" s="164">
        <f>'Production Summary'!$N$21</f>
        <v>670</v>
      </c>
      <c r="AR41" s="164">
        <f>'Production Summary'!$M$21</f>
        <v>335</v>
      </c>
      <c r="AS41" s="164">
        <v>0</v>
      </c>
      <c r="AT41" s="386">
        <f>'Production Summary'!$N$22</f>
        <v>375</v>
      </c>
      <c r="AU41" s="164">
        <f>'Production Summary'!$N$23</f>
        <v>1050</v>
      </c>
      <c r="AV41" s="164">
        <f>'Production Summary'!$N$25</f>
        <v>300</v>
      </c>
      <c r="AW41" s="164">
        <f>'Production Summary'!$M$25</f>
        <v>25</v>
      </c>
      <c r="AX41" s="164">
        <v>0</v>
      </c>
      <c r="AY41" s="164">
        <f>'Production Summary'!$N$26</f>
        <v>300</v>
      </c>
      <c r="AZ41" s="164">
        <f>'Production Summary'!$M$26</f>
        <v>25</v>
      </c>
      <c r="BA41" s="164">
        <v>0</v>
      </c>
      <c r="BB41" s="164">
        <f>'Production Summary'!$N$28</f>
        <v>777</v>
      </c>
      <c r="BC41" s="164">
        <f>'Production Summary'!$M$28</f>
        <v>12.95</v>
      </c>
      <c r="BD41" s="164">
        <v>0</v>
      </c>
      <c r="BE41" s="164">
        <f>'Production Summary'!$N$29</f>
        <v>612</v>
      </c>
      <c r="BF41" s="164">
        <f>'Production Summary'!$M$29</f>
        <v>51</v>
      </c>
      <c r="BG41" s="164">
        <v>0</v>
      </c>
      <c r="BH41" s="164">
        <f>'Production Summary'!$N$30</f>
        <v>500</v>
      </c>
      <c r="BI41" s="164">
        <f>'Production Summary'!$M$30</f>
        <v>250</v>
      </c>
      <c r="BJ41" s="164">
        <v>0</v>
      </c>
      <c r="BK41" s="386"/>
      <c r="BL41" s="164">
        <f>'Production Summary'!$N$32</f>
        <v>875</v>
      </c>
      <c r="BM41" s="164">
        <f>'Production Summary'!$N$34</f>
        <v>360.59999999999997</v>
      </c>
      <c r="BN41" s="164">
        <f>'Production Summary'!$M$34</f>
        <v>6.01</v>
      </c>
      <c r="BO41" s="164">
        <v>0</v>
      </c>
      <c r="BP41" s="164">
        <f>'Production Summary'!$N$36</f>
        <v>717</v>
      </c>
      <c r="BQ41" s="164">
        <f>'Production Summary'!$M$36</f>
        <v>11.95</v>
      </c>
      <c r="BR41" s="164">
        <v>0</v>
      </c>
      <c r="BS41" s="164">
        <f>'Production Summary'!$N$37</f>
        <v>210</v>
      </c>
      <c r="BT41" s="164">
        <f>'Production Summary'!$M$37</f>
        <v>21</v>
      </c>
      <c r="BU41" s="164">
        <v>0</v>
      </c>
      <c r="BV41" s="164">
        <f>'Production Summary'!$N$38</f>
        <v>280</v>
      </c>
      <c r="BW41" s="164">
        <f>'Production Summary'!$M$38</f>
        <v>28</v>
      </c>
      <c r="BX41" s="164">
        <v>0</v>
      </c>
      <c r="BY41" s="165">
        <f>'Production Summary'!$N$39</f>
        <v>300.38406247988502</v>
      </c>
      <c r="BZ41" s="164">
        <f>'Production Summary'!$M$39</f>
        <v>30.038406247988501</v>
      </c>
      <c r="CA41" s="164">
        <v>0</v>
      </c>
      <c r="CB41" s="164">
        <f>'Production Summary'!$N$40</f>
        <v>131.30000000000001</v>
      </c>
      <c r="CC41" s="164">
        <f>'Production Summary'!$M$40</f>
        <v>13.13</v>
      </c>
      <c r="CD41" s="164">
        <v>0</v>
      </c>
      <c r="CE41" s="164">
        <f>'Production Summary'!$N$42</f>
        <v>1136.3519999999996</v>
      </c>
      <c r="CF41" s="164">
        <f>'Production Summary'!$M$42</f>
        <v>81.167999999999978</v>
      </c>
      <c r="CG41" s="164">
        <v>0</v>
      </c>
      <c r="CH41" s="164">
        <v>0</v>
      </c>
      <c r="CI41" s="164">
        <f>'Production Summary'!$N$43</f>
        <v>184</v>
      </c>
      <c r="CJ41" s="164">
        <v>0</v>
      </c>
      <c r="CK41" s="164">
        <f>'Production Summary'!$N$44</f>
        <v>355</v>
      </c>
      <c r="CL41" s="164">
        <v>0</v>
      </c>
      <c r="CM41" s="375">
        <f>'Production Summary'!$N$45</f>
        <v>1650</v>
      </c>
      <c r="CN41" s="164">
        <f>'Production Summary'!$N$46</f>
        <v>270</v>
      </c>
      <c r="CO41" s="164">
        <f>'Production Summary'!$N$47</f>
        <v>1350</v>
      </c>
      <c r="CP41" s="166"/>
      <c r="CQ41" s="164">
        <f>'Production Summary'!$N$49</f>
        <v>8004.1580041580037</v>
      </c>
      <c r="CR41" s="164">
        <f>'Production Summary'!$M$49</f>
        <v>66.701316701316699</v>
      </c>
      <c r="CS41" s="164">
        <f>'Production Summary'!$N$50</f>
        <v>13331.600831600828</v>
      </c>
      <c r="CT41" s="164">
        <f>'Production Summary'!$M$50</f>
        <v>148.1288981288981</v>
      </c>
      <c r="CU41" s="164">
        <f>'Production Summary'!$N$51</f>
        <v>12785.862785862784</v>
      </c>
      <c r="CV41" s="164">
        <f>'Production Summary'!$M$51</f>
        <v>355.16285516285512</v>
      </c>
      <c r="CW41" s="164">
        <f>'Production Summary'!$N$52</f>
        <v>12629.937629937627</v>
      </c>
      <c r="CX41" s="164">
        <f>'Production Summary'!$M$52</f>
        <v>701.66320166320156</v>
      </c>
      <c r="CY41" s="164">
        <f>'Production Summary'!$N$53</f>
        <v>12396.049896049895</v>
      </c>
      <c r="CZ41" s="164">
        <f>'Production Summary'!$M$53</f>
        <v>688.66943866943859</v>
      </c>
      <c r="DA41" s="164">
        <f>'Production Summary'!$N$54</f>
        <v>13799.376299376298</v>
      </c>
      <c r="DB41" s="164">
        <f>'Production Summary'!$M$54</f>
        <v>766.63201663201653</v>
      </c>
      <c r="DC41" s="531">
        <f>'Production Summary'!$N$60</f>
        <v>12863.825363825363</v>
      </c>
      <c r="DD41" s="531">
        <f>'Production Summary'!$M$60</f>
        <v>714.65696465696465</v>
      </c>
      <c r="DE41" s="167">
        <f>'Production Summary'!$N$59</f>
        <v>11148.648648648648</v>
      </c>
      <c r="DF41" s="531">
        <f>'Production Summary'!$M$59</f>
        <v>619.36936936936934</v>
      </c>
      <c r="DG41" s="164">
        <f>'Production Summary'!$N$55</f>
        <v>13842.68884268884</v>
      </c>
      <c r="DH41" s="164">
        <f>'Production Summary'!$M$55</f>
        <v>3460.67221067221</v>
      </c>
      <c r="DI41" s="164">
        <f>'Production Summary'!$N$56</f>
        <v>13097.713097713096</v>
      </c>
      <c r="DJ41" s="164">
        <f>'Production Summary'!$M$56</f>
        <v>163.72141372141371</v>
      </c>
      <c r="DK41" s="164">
        <f>'Production Summary'!$N$57</f>
        <v>14189.189189189186</v>
      </c>
      <c r="DL41" s="164">
        <f>'Production Summary'!$M$57</f>
        <v>394.14414414414409</v>
      </c>
      <c r="DM41" s="164">
        <f>'Production Summary'!$N$58</f>
        <v>14017.671517671517</v>
      </c>
      <c r="DN41" s="164">
        <f>'Production Summary'!$M$58</f>
        <v>778.75952875952873</v>
      </c>
      <c r="DO41" s="164">
        <f>'Production Summary'!$N$61</f>
        <v>4500</v>
      </c>
      <c r="DP41" s="328">
        <f>'Production Summary'!$M$61</f>
        <v>750</v>
      </c>
      <c r="DQ41" s="164">
        <v>0</v>
      </c>
      <c r="DR41" s="164">
        <f>'Production Summary'!$N$62</f>
        <v>8900</v>
      </c>
      <c r="DS41" s="164">
        <f>'Production Summary'!$N$70</f>
        <v>300</v>
      </c>
      <c r="DT41" s="328">
        <f>'Production Summary'!$M$70</f>
        <v>25</v>
      </c>
      <c r="DU41" s="164">
        <v>0</v>
      </c>
      <c r="DV41" s="164">
        <f>'Production Summary'!$N$71</f>
        <v>150</v>
      </c>
      <c r="DW41" s="164">
        <v>0</v>
      </c>
      <c r="DX41" s="164">
        <f>'Production Summary'!$N$64</f>
        <v>192</v>
      </c>
      <c r="DY41" s="164">
        <v>0</v>
      </c>
      <c r="DZ41" s="164">
        <f>'Production Summary'!$N$65</f>
        <v>384</v>
      </c>
      <c r="EA41" s="164">
        <v>0</v>
      </c>
      <c r="EB41" s="164">
        <f>'Production Summary'!$N$66</f>
        <v>192</v>
      </c>
      <c r="EC41" s="164">
        <v>0</v>
      </c>
      <c r="ED41" s="164">
        <f>'Production Summary'!$N$67</f>
        <v>96</v>
      </c>
      <c r="EE41" s="164">
        <v>0</v>
      </c>
      <c r="EF41" s="164">
        <f>'Production Summary'!$N$68</f>
        <v>96</v>
      </c>
      <c r="EG41" s="164">
        <v>0</v>
      </c>
      <c r="EH41" s="164">
        <f>'Production Summary'!$N$69</f>
        <v>340</v>
      </c>
      <c r="EI41" s="101"/>
      <c r="EJ41" s="3"/>
      <c r="EK41" s="3"/>
      <c r="ER41" s="64" t="s">
        <v>57</v>
      </c>
      <c r="ES41" s="61" t="str">
        <f t="shared" si="47"/>
        <v>New Munna Dairy</v>
      </c>
      <c r="ET41" s="24">
        <f t="shared" si="32"/>
        <v>0</v>
      </c>
    </row>
    <row r="42" spans="1:150" ht="15" customHeight="1">
      <c r="A42" t="b">
        <f>C42=Raigarh!C42</f>
        <v>1</v>
      </c>
      <c r="B42" s="65">
        <f t="shared" si="33"/>
        <v>37</v>
      </c>
      <c r="C42" s="61" t="str">
        <f>IF(Raigarh!C42="","",Raigarh!C42)</f>
        <v>Kavya Dairy</v>
      </c>
      <c r="D42" s="164">
        <f>'Production Summary'!$N$4</f>
        <v>666</v>
      </c>
      <c r="E42" s="164">
        <f>'Production Summary'!$M$4</f>
        <v>27.75</v>
      </c>
      <c r="F42" s="164">
        <v>0</v>
      </c>
      <c r="G42" s="164">
        <f>'Production Summary'!$N$5</f>
        <v>666</v>
      </c>
      <c r="H42" s="164">
        <f>'Production Summary'!$M$5</f>
        <v>27.75</v>
      </c>
      <c r="I42" s="164">
        <v>0</v>
      </c>
      <c r="J42" s="164">
        <f>'Production Summary'!$N$6</f>
        <v>200</v>
      </c>
      <c r="K42" s="328">
        <f>'Production Summary'!$M$6</f>
        <v>7.5</v>
      </c>
      <c r="L42" s="164">
        <v>0</v>
      </c>
      <c r="M42" s="365">
        <f>'Production Summary'!$N$7</f>
        <v>612.72</v>
      </c>
      <c r="N42" s="367">
        <f>'Production Summary'!$M$7</f>
        <v>25.53</v>
      </c>
      <c r="O42" s="164">
        <v>0</v>
      </c>
      <c r="P42" s="164">
        <f>'Production Summary'!$N$8</f>
        <v>780</v>
      </c>
      <c r="Q42" s="164">
        <f>'Production Summary'!$M$8</f>
        <v>65</v>
      </c>
      <c r="R42" s="164">
        <v>0</v>
      </c>
      <c r="S42" s="164">
        <f>'Production Summary'!$N$9</f>
        <v>720</v>
      </c>
      <c r="T42" s="164">
        <f>'Production Summary'!$M$9</f>
        <v>60</v>
      </c>
      <c r="U42" s="164">
        <v>0</v>
      </c>
      <c r="V42" s="164">
        <f>'Production Summary'!$N$10</f>
        <v>876</v>
      </c>
      <c r="W42" s="164">
        <f>'Production Summary'!$M$10</f>
        <v>73</v>
      </c>
      <c r="X42" s="164">
        <v>0</v>
      </c>
      <c r="Y42" s="164">
        <f>'Production Summary'!$N$14</f>
        <v>177</v>
      </c>
      <c r="Z42" s="328">
        <f>'Production Summary'!$M$14</f>
        <v>14.75</v>
      </c>
      <c r="AA42" s="164">
        <v>0</v>
      </c>
      <c r="AB42" s="167">
        <f t="shared" si="34"/>
        <v>126</v>
      </c>
      <c r="AC42" s="164">
        <f>'Production Summary'!$M$16</f>
        <v>21</v>
      </c>
      <c r="AD42" s="164">
        <v>0</v>
      </c>
      <c r="AE42" s="164">
        <f>'Production Summary'!$N$16</f>
        <v>252</v>
      </c>
      <c r="AF42" s="164">
        <f>'Production Summary'!$M$16</f>
        <v>21</v>
      </c>
      <c r="AG42" s="164">
        <v>0</v>
      </c>
      <c r="AH42" s="164">
        <f>'Production Summary'!$N$18</f>
        <v>1035</v>
      </c>
      <c r="AI42" s="164">
        <f>'Production Summary'!$M$18</f>
        <v>17.25</v>
      </c>
      <c r="AJ42" s="164">
        <v>0</v>
      </c>
      <c r="AK42" s="164">
        <f>'Production Summary'!$N$19</f>
        <v>870</v>
      </c>
      <c r="AL42" s="164">
        <f>'Production Summary'!$M$19</f>
        <v>29</v>
      </c>
      <c r="AM42" s="164">
        <v>0</v>
      </c>
      <c r="AN42" s="164">
        <f>'Production Summary'!$N$20</f>
        <v>864</v>
      </c>
      <c r="AO42" s="164">
        <f>'Production Summary'!$M$20</f>
        <v>72</v>
      </c>
      <c r="AP42" s="164">
        <v>0</v>
      </c>
      <c r="AQ42" s="164">
        <f>'Production Summary'!$N$21</f>
        <v>670</v>
      </c>
      <c r="AR42" s="164">
        <f>'Production Summary'!$M$21</f>
        <v>335</v>
      </c>
      <c r="AS42" s="164">
        <v>0</v>
      </c>
      <c r="AT42" s="386">
        <f>'Production Summary'!$N$22</f>
        <v>375</v>
      </c>
      <c r="AU42" s="164">
        <f>'Production Summary'!$N$23</f>
        <v>1050</v>
      </c>
      <c r="AV42" s="164">
        <f>'Production Summary'!$N$25</f>
        <v>300</v>
      </c>
      <c r="AW42" s="164">
        <f>'Production Summary'!$M$25</f>
        <v>25</v>
      </c>
      <c r="AX42" s="164">
        <v>0</v>
      </c>
      <c r="AY42" s="164">
        <f>'Production Summary'!$N$26</f>
        <v>300</v>
      </c>
      <c r="AZ42" s="164">
        <f>'Production Summary'!$M$26</f>
        <v>25</v>
      </c>
      <c r="BA42" s="164">
        <v>0</v>
      </c>
      <c r="BB42" s="164">
        <f>'Production Summary'!$N$28</f>
        <v>777</v>
      </c>
      <c r="BC42" s="164">
        <f>'Production Summary'!$M$28</f>
        <v>12.95</v>
      </c>
      <c r="BD42" s="164">
        <v>0</v>
      </c>
      <c r="BE42" s="164">
        <f>'Production Summary'!$N$29</f>
        <v>612</v>
      </c>
      <c r="BF42" s="164">
        <f>'Production Summary'!$M$29</f>
        <v>51</v>
      </c>
      <c r="BG42" s="164">
        <v>0</v>
      </c>
      <c r="BH42" s="164">
        <f>'Production Summary'!$N$30</f>
        <v>500</v>
      </c>
      <c r="BI42" s="164">
        <f>'Production Summary'!$M$30</f>
        <v>250</v>
      </c>
      <c r="BJ42" s="164">
        <v>0</v>
      </c>
      <c r="BK42" s="386"/>
      <c r="BL42" s="164">
        <f>'Production Summary'!$N$32</f>
        <v>875</v>
      </c>
      <c r="BM42" s="164">
        <f>'Production Summary'!$N$34</f>
        <v>360.59999999999997</v>
      </c>
      <c r="BN42" s="164">
        <f>'Production Summary'!$M$34</f>
        <v>6.01</v>
      </c>
      <c r="BO42" s="164">
        <v>0</v>
      </c>
      <c r="BP42" s="164">
        <f>'Production Summary'!$N$36</f>
        <v>717</v>
      </c>
      <c r="BQ42" s="164">
        <f>'Production Summary'!$M$36</f>
        <v>11.95</v>
      </c>
      <c r="BR42" s="164">
        <v>0</v>
      </c>
      <c r="BS42" s="164">
        <f>'Production Summary'!$N$37</f>
        <v>210</v>
      </c>
      <c r="BT42" s="164">
        <f>'Production Summary'!$M$37</f>
        <v>21</v>
      </c>
      <c r="BU42" s="164">
        <v>0</v>
      </c>
      <c r="BV42" s="164">
        <f>'Production Summary'!$N$38</f>
        <v>280</v>
      </c>
      <c r="BW42" s="164">
        <f>'Production Summary'!$M$38</f>
        <v>28</v>
      </c>
      <c r="BX42" s="164">
        <v>0</v>
      </c>
      <c r="BY42" s="165">
        <f>'Production Summary'!$N$39</f>
        <v>300.38406247988502</v>
      </c>
      <c r="BZ42" s="164">
        <f>'Production Summary'!$M$39</f>
        <v>30.038406247988501</v>
      </c>
      <c r="CA42" s="164">
        <v>0</v>
      </c>
      <c r="CB42" s="164">
        <f>'Production Summary'!$N$40</f>
        <v>131.30000000000001</v>
      </c>
      <c r="CC42" s="164">
        <f>'Production Summary'!$M$40</f>
        <v>13.13</v>
      </c>
      <c r="CD42" s="164">
        <v>0</v>
      </c>
      <c r="CE42" s="164">
        <f>'Production Summary'!$N$42</f>
        <v>1136.3519999999996</v>
      </c>
      <c r="CF42" s="164">
        <f>'Production Summary'!$M$42</f>
        <v>81.167999999999978</v>
      </c>
      <c r="CG42" s="164">
        <v>0</v>
      </c>
      <c r="CH42" s="164">
        <v>0</v>
      </c>
      <c r="CI42" s="164">
        <f>'Production Summary'!$N$43</f>
        <v>184</v>
      </c>
      <c r="CJ42" s="164">
        <v>0</v>
      </c>
      <c r="CK42" s="164">
        <f>'Production Summary'!$N$44</f>
        <v>355</v>
      </c>
      <c r="CL42" s="164">
        <v>0</v>
      </c>
      <c r="CM42" s="375">
        <f>'Production Summary'!$N$45</f>
        <v>1650</v>
      </c>
      <c r="CN42" s="167">
        <v>265</v>
      </c>
      <c r="CO42" s="167">
        <f>CN42*5</f>
        <v>1325</v>
      </c>
      <c r="CP42" s="166"/>
      <c r="CQ42" s="164">
        <f>'Production Summary'!$N$49</f>
        <v>8004.1580041580037</v>
      </c>
      <c r="CR42" s="164">
        <f>'Production Summary'!$M$49</f>
        <v>66.701316701316699</v>
      </c>
      <c r="CS42" s="164">
        <f>'Production Summary'!$N$50</f>
        <v>13331.600831600828</v>
      </c>
      <c r="CT42" s="164">
        <f>'Production Summary'!$M$50</f>
        <v>148.1288981288981</v>
      </c>
      <c r="CU42" s="164">
        <f>'Production Summary'!$N$51</f>
        <v>12785.862785862784</v>
      </c>
      <c r="CV42" s="164">
        <f>'Production Summary'!$M$51</f>
        <v>355.16285516285512</v>
      </c>
      <c r="CW42" s="164">
        <f>'Production Summary'!$N$52</f>
        <v>12629.937629937627</v>
      </c>
      <c r="CX42" s="164">
        <f>'Production Summary'!$M$52</f>
        <v>701.66320166320156</v>
      </c>
      <c r="CY42" s="164">
        <f>'Production Summary'!$N$53</f>
        <v>12396.049896049895</v>
      </c>
      <c r="CZ42" s="164">
        <f>'Production Summary'!$M$53</f>
        <v>688.66943866943859</v>
      </c>
      <c r="DA42" s="164">
        <f>'Production Summary'!$N$54</f>
        <v>13799.376299376298</v>
      </c>
      <c r="DB42" s="164">
        <f>'Production Summary'!$M$54</f>
        <v>766.63201663201653</v>
      </c>
      <c r="DC42" s="531">
        <f>'Production Summary'!$N$60</f>
        <v>12863.825363825363</v>
      </c>
      <c r="DD42" s="531">
        <f>'Production Summary'!$M$60</f>
        <v>714.65696465696465</v>
      </c>
      <c r="DE42" s="167">
        <f>'Production Summary'!$N$59</f>
        <v>11148.648648648648</v>
      </c>
      <c r="DF42" s="531">
        <f>'Production Summary'!$M$59</f>
        <v>619.36936936936934</v>
      </c>
      <c r="DG42" s="164">
        <f>'Production Summary'!$N$55</f>
        <v>13842.68884268884</v>
      </c>
      <c r="DH42" s="164">
        <f>'Production Summary'!$M$55</f>
        <v>3460.67221067221</v>
      </c>
      <c r="DI42" s="164">
        <f>'Production Summary'!$N$56</f>
        <v>13097.713097713096</v>
      </c>
      <c r="DJ42" s="164">
        <f>'Production Summary'!$M$56</f>
        <v>163.72141372141371</v>
      </c>
      <c r="DK42" s="164">
        <f>'Production Summary'!$N$57</f>
        <v>14189.189189189186</v>
      </c>
      <c r="DL42" s="164">
        <f>'Production Summary'!$M$57</f>
        <v>394.14414414414409</v>
      </c>
      <c r="DM42" s="164">
        <f>'Production Summary'!$N$58</f>
        <v>14017.671517671517</v>
      </c>
      <c r="DN42" s="164">
        <f>'Production Summary'!$M$58</f>
        <v>778.75952875952873</v>
      </c>
      <c r="DO42" s="164">
        <f>'Production Summary'!$N$61</f>
        <v>4500</v>
      </c>
      <c r="DP42" s="328">
        <f>'Production Summary'!$M$61</f>
        <v>750</v>
      </c>
      <c r="DQ42" s="164">
        <v>0</v>
      </c>
      <c r="DR42" s="164">
        <f>'Production Summary'!$N$62</f>
        <v>8900</v>
      </c>
      <c r="DS42" s="164">
        <f>'Production Summary'!$N$70</f>
        <v>300</v>
      </c>
      <c r="DT42" s="328">
        <f>'Production Summary'!$M$70</f>
        <v>25</v>
      </c>
      <c r="DU42" s="164">
        <v>0</v>
      </c>
      <c r="DV42" s="164">
        <f>'Production Summary'!$N$71</f>
        <v>150</v>
      </c>
      <c r="DW42" s="164">
        <v>0</v>
      </c>
      <c r="DX42" s="164">
        <f>'Production Summary'!$N$64</f>
        <v>192</v>
      </c>
      <c r="DY42" s="164">
        <v>0</v>
      </c>
      <c r="DZ42" s="164">
        <f>'Production Summary'!$N$65</f>
        <v>384</v>
      </c>
      <c r="EA42" s="164">
        <v>0</v>
      </c>
      <c r="EB42" s="164">
        <f>'Production Summary'!$N$66</f>
        <v>192</v>
      </c>
      <c r="EC42" s="164">
        <v>0</v>
      </c>
      <c r="ED42" s="164">
        <f>'Production Summary'!$N$67</f>
        <v>96</v>
      </c>
      <c r="EE42" s="164">
        <v>0</v>
      </c>
      <c r="EF42" s="164">
        <f>'Production Summary'!$N$68</f>
        <v>96</v>
      </c>
      <c r="EG42" s="164">
        <v>0</v>
      </c>
      <c r="EH42" s="164">
        <f>'Production Summary'!$N$69</f>
        <v>340</v>
      </c>
      <c r="EI42" s="101"/>
      <c r="EJ42" s="3"/>
      <c r="EK42" s="3"/>
      <c r="ER42" s="64" t="s">
        <v>58</v>
      </c>
      <c r="ES42" s="61" t="str">
        <f t="shared" si="47"/>
        <v>Kavya Dairy</v>
      </c>
      <c r="ET42" s="24">
        <f t="shared" si="32"/>
        <v>0</v>
      </c>
    </row>
    <row r="43" spans="1:150" ht="15" customHeight="1">
      <c r="A43" t="b">
        <f>C43=Raigarh!C43</f>
        <v>1</v>
      </c>
      <c r="B43" s="65">
        <f t="shared" si="33"/>
        <v>38</v>
      </c>
      <c r="C43" s="61" t="str">
        <f>IF(Raigarh!C43="","",Raigarh!C43)</f>
        <v>Behra Jalpan Grih</v>
      </c>
      <c r="D43" s="164">
        <f>'Production Summary'!$N$4</f>
        <v>666</v>
      </c>
      <c r="E43" s="164">
        <f>'Production Summary'!$M$4</f>
        <v>27.75</v>
      </c>
      <c r="F43" s="164">
        <v>0</v>
      </c>
      <c r="G43" s="164">
        <f>'Production Summary'!$N$5</f>
        <v>666</v>
      </c>
      <c r="H43" s="164">
        <f>'Production Summary'!$M$5</f>
        <v>27.75</v>
      </c>
      <c r="I43" s="164">
        <v>0</v>
      </c>
      <c r="J43" s="164">
        <f>'Production Summary'!$N$6</f>
        <v>200</v>
      </c>
      <c r="K43" s="328">
        <f>'Production Summary'!$M$6</f>
        <v>7.5</v>
      </c>
      <c r="L43" s="164">
        <v>0</v>
      </c>
      <c r="M43" s="365">
        <f>'Production Summary'!$N$7</f>
        <v>612.72</v>
      </c>
      <c r="N43" s="367">
        <f>'Production Summary'!$M$7</f>
        <v>25.53</v>
      </c>
      <c r="O43" s="164">
        <v>0</v>
      </c>
      <c r="P43" s="164">
        <f>'Production Summary'!$N$8</f>
        <v>780</v>
      </c>
      <c r="Q43" s="164">
        <f>'Production Summary'!$M$8</f>
        <v>65</v>
      </c>
      <c r="R43" s="164">
        <v>0</v>
      </c>
      <c r="S43" s="164">
        <f>'Production Summary'!$N$9</f>
        <v>720</v>
      </c>
      <c r="T43" s="164">
        <f>'Production Summary'!$M$9</f>
        <v>60</v>
      </c>
      <c r="U43" s="164">
        <v>0</v>
      </c>
      <c r="V43" s="164">
        <f>'Production Summary'!$N$10</f>
        <v>876</v>
      </c>
      <c r="W43" s="164">
        <f>'Production Summary'!$M$10</f>
        <v>73</v>
      </c>
      <c r="X43" s="164">
        <v>0</v>
      </c>
      <c r="Y43" s="164">
        <f>'Production Summary'!$N$14</f>
        <v>177</v>
      </c>
      <c r="Z43" s="328">
        <f>'Production Summary'!$M$14</f>
        <v>14.75</v>
      </c>
      <c r="AA43" s="164">
        <v>0</v>
      </c>
      <c r="AB43" s="167">
        <f t="shared" si="34"/>
        <v>126</v>
      </c>
      <c r="AC43" s="164">
        <f>'Production Summary'!$M$16</f>
        <v>21</v>
      </c>
      <c r="AD43" s="164">
        <v>0</v>
      </c>
      <c r="AE43" s="164">
        <f>'Production Summary'!$N$16</f>
        <v>252</v>
      </c>
      <c r="AF43" s="164">
        <f>'Production Summary'!$M$16</f>
        <v>21</v>
      </c>
      <c r="AG43" s="164">
        <v>0</v>
      </c>
      <c r="AH43" s="164">
        <f>'Production Summary'!$N$18</f>
        <v>1035</v>
      </c>
      <c r="AI43" s="164">
        <f>'Production Summary'!$M$18</f>
        <v>17.25</v>
      </c>
      <c r="AJ43" s="164">
        <v>0</v>
      </c>
      <c r="AK43" s="164">
        <f>'Production Summary'!$N$19</f>
        <v>870</v>
      </c>
      <c r="AL43" s="164">
        <f>'Production Summary'!$M$19</f>
        <v>29</v>
      </c>
      <c r="AM43" s="164">
        <v>0</v>
      </c>
      <c r="AN43" s="164">
        <f>'Production Summary'!$N$20</f>
        <v>864</v>
      </c>
      <c r="AO43" s="164">
        <f>'Production Summary'!$M$20</f>
        <v>72</v>
      </c>
      <c r="AP43" s="164">
        <v>0</v>
      </c>
      <c r="AQ43" s="164">
        <f>'Production Summary'!$N$21</f>
        <v>670</v>
      </c>
      <c r="AR43" s="164">
        <f>'Production Summary'!$M$21</f>
        <v>335</v>
      </c>
      <c r="AS43" s="164">
        <v>0</v>
      </c>
      <c r="AT43" s="386">
        <f>'Production Summary'!$N$22</f>
        <v>375</v>
      </c>
      <c r="AU43" s="164">
        <f>'Production Summary'!$N$23</f>
        <v>1050</v>
      </c>
      <c r="AV43" s="164">
        <f>'Production Summary'!$N$25</f>
        <v>300</v>
      </c>
      <c r="AW43" s="164">
        <f>'Production Summary'!$M$25</f>
        <v>25</v>
      </c>
      <c r="AX43" s="164">
        <v>0</v>
      </c>
      <c r="AY43" s="164">
        <f>'Production Summary'!$N$26</f>
        <v>300</v>
      </c>
      <c r="AZ43" s="164">
        <f>'Production Summary'!$M$26</f>
        <v>25</v>
      </c>
      <c r="BA43" s="164">
        <v>0</v>
      </c>
      <c r="BB43" s="164">
        <f>'Production Summary'!$N$28</f>
        <v>777</v>
      </c>
      <c r="BC43" s="164">
        <f>'Production Summary'!$M$28</f>
        <v>12.95</v>
      </c>
      <c r="BD43" s="164">
        <v>0</v>
      </c>
      <c r="BE43" s="164">
        <f>'Production Summary'!$N$29</f>
        <v>612</v>
      </c>
      <c r="BF43" s="164">
        <f>'Production Summary'!$M$29</f>
        <v>51</v>
      </c>
      <c r="BG43" s="164">
        <v>0</v>
      </c>
      <c r="BH43" s="164">
        <f>'Production Summary'!$N$30</f>
        <v>500</v>
      </c>
      <c r="BI43" s="164">
        <f>'Production Summary'!$M$30</f>
        <v>250</v>
      </c>
      <c r="BJ43" s="164">
        <v>0</v>
      </c>
      <c r="BK43" s="386"/>
      <c r="BL43" s="164">
        <f>'Production Summary'!$N$32</f>
        <v>875</v>
      </c>
      <c r="BM43" s="164">
        <f>'Production Summary'!$N$34</f>
        <v>360.59999999999997</v>
      </c>
      <c r="BN43" s="164">
        <f>'Production Summary'!$M$34</f>
        <v>6.01</v>
      </c>
      <c r="BO43" s="164">
        <v>0</v>
      </c>
      <c r="BP43" s="164">
        <f>'Production Summary'!$N$36</f>
        <v>717</v>
      </c>
      <c r="BQ43" s="164">
        <f>'Production Summary'!$M$36</f>
        <v>11.95</v>
      </c>
      <c r="BR43" s="164">
        <v>0</v>
      </c>
      <c r="BS43" s="164">
        <f>'Production Summary'!$N$37</f>
        <v>210</v>
      </c>
      <c r="BT43" s="164">
        <f>'Production Summary'!$M$37</f>
        <v>21</v>
      </c>
      <c r="BU43" s="164">
        <v>0</v>
      </c>
      <c r="BV43" s="164">
        <f>'Production Summary'!$N$38</f>
        <v>280</v>
      </c>
      <c r="BW43" s="164">
        <f>'Production Summary'!$M$38</f>
        <v>28</v>
      </c>
      <c r="BX43" s="164">
        <v>0</v>
      </c>
      <c r="BY43" s="165">
        <f>'Production Summary'!$N$39</f>
        <v>300.38406247988502</v>
      </c>
      <c r="BZ43" s="164">
        <f>'Production Summary'!$M$39</f>
        <v>30.038406247988501</v>
      </c>
      <c r="CA43" s="164">
        <v>0</v>
      </c>
      <c r="CB43" s="164">
        <f>'Production Summary'!$N$40</f>
        <v>131.30000000000001</v>
      </c>
      <c r="CC43" s="164">
        <f>'Production Summary'!$M$40</f>
        <v>13.13</v>
      </c>
      <c r="CD43" s="164">
        <v>0</v>
      </c>
      <c r="CE43" s="164">
        <f>'Production Summary'!$N$42</f>
        <v>1136.3519999999996</v>
      </c>
      <c r="CF43" s="164">
        <f>'Production Summary'!$M$42</f>
        <v>81.167999999999978</v>
      </c>
      <c r="CG43" s="164">
        <v>0</v>
      </c>
      <c r="CH43" s="164">
        <v>0</v>
      </c>
      <c r="CI43" s="164">
        <f>'Production Summary'!$N$43</f>
        <v>184</v>
      </c>
      <c r="CJ43" s="164">
        <v>0</v>
      </c>
      <c r="CK43" s="164">
        <f>'Production Summary'!$N$44</f>
        <v>355</v>
      </c>
      <c r="CL43" s="164">
        <v>0</v>
      </c>
      <c r="CM43" s="375">
        <f>'Production Summary'!$N$45</f>
        <v>1650</v>
      </c>
      <c r="CN43" s="167">
        <v>265</v>
      </c>
      <c r="CO43" s="167">
        <f>CN43*5</f>
        <v>1325</v>
      </c>
      <c r="CP43" s="166"/>
      <c r="CQ43" s="164">
        <f>'Production Summary'!$N$49</f>
        <v>8004.1580041580037</v>
      </c>
      <c r="CR43" s="164">
        <f>'Production Summary'!$M$49</f>
        <v>66.701316701316699</v>
      </c>
      <c r="CS43" s="164">
        <f>'Production Summary'!$N$50</f>
        <v>13331.600831600828</v>
      </c>
      <c r="CT43" s="164">
        <f>'Production Summary'!$M$50</f>
        <v>148.1288981288981</v>
      </c>
      <c r="CU43" s="164">
        <f>'Production Summary'!$N$51</f>
        <v>12785.862785862784</v>
      </c>
      <c r="CV43" s="164">
        <f>'Production Summary'!$M$51</f>
        <v>355.16285516285512</v>
      </c>
      <c r="CW43" s="164">
        <f>'Production Summary'!$N$52</f>
        <v>12629.937629937627</v>
      </c>
      <c r="CX43" s="164">
        <f>'Production Summary'!$M$52</f>
        <v>701.66320166320156</v>
      </c>
      <c r="CY43" s="164">
        <f>'Production Summary'!$N$53</f>
        <v>12396.049896049895</v>
      </c>
      <c r="CZ43" s="164">
        <f>'Production Summary'!$M$53</f>
        <v>688.66943866943859</v>
      </c>
      <c r="DA43" s="164">
        <f>'Production Summary'!$N$54</f>
        <v>13799.376299376298</v>
      </c>
      <c r="DB43" s="164">
        <f>'Production Summary'!$M$54</f>
        <v>766.63201663201653</v>
      </c>
      <c r="DC43" s="531">
        <f>'Production Summary'!$N$60</f>
        <v>12863.825363825363</v>
      </c>
      <c r="DD43" s="531">
        <f>'Production Summary'!$M$60</f>
        <v>714.65696465696465</v>
      </c>
      <c r="DE43" s="167">
        <f>'Production Summary'!$N$59</f>
        <v>11148.648648648648</v>
      </c>
      <c r="DF43" s="531">
        <f>'Production Summary'!$M$59</f>
        <v>619.36936936936934</v>
      </c>
      <c r="DG43" s="164">
        <f>'Production Summary'!$N$55</f>
        <v>13842.68884268884</v>
      </c>
      <c r="DH43" s="164">
        <f>'Production Summary'!$M$55</f>
        <v>3460.67221067221</v>
      </c>
      <c r="DI43" s="164">
        <f>'Production Summary'!$N$56</f>
        <v>13097.713097713096</v>
      </c>
      <c r="DJ43" s="164">
        <f>'Production Summary'!$M$56</f>
        <v>163.72141372141371</v>
      </c>
      <c r="DK43" s="164">
        <f>'Production Summary'!$N$57</f>
        <v>14189.189189189186</v>
      </c>
      <c r="DL43" s="164">
        <f>'Production Summary'!$M$57</f>
        <v>394.14414414414409</v>
      </c>
      <c r="DM43" s="164">
        <f>'Production Summary'!$N$58</f>
        <v>14017.671517671517</v>
      </c>
      <c r="DN43" s="164">
        <f>'Production Summary'!$M$58</f>
        <v>778.75952875952873</v>
      </c>
      <c r="DO43" s="164">
        <f>'Production Summary'!$N$61</f>
        <v>4500</v>
      </c>
      <c r="DP43" s="328">
        <f>'Production Summary'!$M$61</f>
        <v>750</v>
      </c>
      <c r="DQ43" s="164">
        <v>0</v>
      </c>
      <c r="DR43" s="164">
        <f>'Production Summary'!$N$62</f>
        <v>8900</v>
      </c>
      <c r="DS43" s="164">
        <f>'Production Summary'!$N$70</f>
        <v>300</v>
      </c>
      <c r="DT43" s="328">
        <f>'Production Summary'!$M$70</f>
        <v>25</v>
      </c>
      <c r="DU43" s="164">
        <v>0</v>
      </c>
      <c r="DV43" s="164">
        <f>'Production Summary'!$N$71</f>
        <v>150</v>
      </c>
      <c r="DW43" s="164">
        <v>0</v>
      </c>
      <c r="DX43" s="164">
        <f>'Production Summary'!$N$64</f>
        <v>192</v>
      </c>
      <c r="DY43" s="164">
        <v>0</v>
      </c>
      <c r="DZ43" s="164">
        <f>'Production Summary'!$N$65</f>
        <v>384</v>
      </c>
      <c r="EA43" s="164">
        <v>0</v>
      </c>
      <c r="EB43" s="164">
        <f>'Production Summary'!$N$66</f>
        <v>192</v>
      </c>
      <c r="EC43" s="164">
        <v>0</v>
      </c>
      <c r="ED43" s="164">
        <f>'Production Summary'!$N$67</f>
        <v>96</v>
      </c>
      <c r="EE43" s="164">
        <v>0</v>
      </c>
      <c r="EF43" s="164">
        <f>'Production Summary'!$N$68</f>
        <v>96</v>
      </c>
      <c r="EG43" s="164">
        <v>0</v>
      </c>
      <c r="EH43" s="164">
        <f>'Production Summary'!$N$69</f>
        <v>340</v>
      </c>
      <c r="EI43" s="101"/>
      <c r="EJ43" s="3"/>
      <c r="EK43" s="3"/>
      <c r="ER43" s="64" t="s">
        <v>59</v>
      </c>
      <c r="ES43" s="61" t="str">
        <f t="shared" si="47"/>
        <v>Behra Jalpan Grih</v>
      </c>
      <c r="ET43" s="24">
        <f t="shared" si="32"/>
        <v>0</v>
      </c>
    </row>
    <row r="44" spans="1:150" ht="15" customHeight="1">
      <c r="A44" t="b">
        <f>C44=Raigarh!C44</f>
        <v>1</v>
      </c>
      <c r="B44" s="65">
        <f t="shared" si="33"/>
        <v>39</v>
      </c>
      <c r="C44" s="61" t="str">
        <f>IF(Raigarh!C44="","",Raigarh!C44)</f>
        <v>Golu Fotwani</v>
      </c>
      <c r="D44" s="164">
        <f>'Production Summary'!$N$4</f>
        <v>666</v>
      </c>
      <c r="E44" s="164">
        <f>'Production Summary'!$M$4</f>
        <v>27.75</v>
      </c>
      <c r="F44" s="164">
        <v>0</v>
      </c>
      <c r="G44" s="164">
        <f>'Production Summary'!$N$5</f>
        <v>666</v>
      </c>
      <c r="H44" s="164">
        <f>'Production Summary'!$M$5</f>
        <v>27.75</v>
      </c>
      <c r="I44" s="164">
        <v>0</v>
      </c>
      <c r="J44" s="164">
        <f>'Production Summary'!$N$6</f>
        <v>200</v>
      </c>
      <c r="K44" s="328">
        <f>'Production Summary'!$M$6</f>
        <v>7.5</v>
      </c>
      <c r="L44" s="164">
        <v>0</v>
      </c>
      <c r="M44" s="365">
        <f>'Production Summary'!$N$7</f>
        <v>612.72</v>
      </c>
      <c r="N44" s="367">
        <f>'Production Summary'!$M$7</f>
        <v>25.53</v>
      </c>
      <c r="O44" s="164">
        <v>0</v>
      </c>
      <c r="P44" s="164">
        <f>'Production Summary'!$N$8</f>
        <v>780</v>
      </c>
      <c r="Q44" s="164">
        <f>'Production Summary'!$M$8</f>
        <v>65</v>
      </c>
      <c r="R44" s="164">
        <v>0</v>
      </c>
      <c r="S44" s="164">
        <f>'Production Summary'!$N$9</f>
        <v>720</v>
      </c>
      <c r="T44" s="164">
        <f>'Production Summary'!$M$9</f>
        <v>60</v>
      </c>
      <c r="U44" s="164">
        <v>0</v>
      </c>
      <c r="V44" s="164">
        <f>'Production Summary'!$N$10</f>
        <v>876</v>
      </c>
      <c r="W44" s="164">
        <f>'Production Summary'!$M$10</f>
        <v>73</v>
      </c>
      <c r="X44" s="164">
        <v>0</v>
      </c>
      <c r="Y44" s="164">
        <f>'Production Summary'!$N$14</f>
        <v>177</v>
      </c>
      <c r="Z44" s="328">
        <f>'Production Summary'!$M$14</f>
        <v>14.75</v>
      </c>
      <c r="AA44" s="164">
        <v>0</v>
      </c>
      <c r="AB44" s="167">
        <f t="shared" si="34"/>
        <v>126</v>
      </c>
      <c r="AC44" s="164">
        <f>'Production Summary'!$M$16</f>
        <v>21</v>
      </c>
      <c r="AD44" s="164">
        <v>0</v>
      </c>
      <c r="AE44" s="164">
        <f>'Production Summary'!$N$16</f>
        <v>252</v>
      </c>
      <c r="AF44" s="164">
        <f>'Production Summary'!$M$16</f>
        <v>21</v>
      </c>
      <c r="AG44" s="164">
        <v>0</v>
      </c>
      <c r="AH44" s="164">
        <f>'Production Summary'!$N$18</f>
        <v>1035</v>
      </c>
      <c r="AI44" s="164">
        <f>'Production Summary'!$M$18</f>
        <v>17.25</v>
      </c>
      <c r="AJ44" s="164">
        <v>0</v>
      </c>
      <c r="AK44" s="164">
        <f>'Production Summary'!$N$19</f>
        <v>870</v>
      </c>
      <c r="AL44" s="164">
        <f>'Production Summary'!$M$19</f>
        <v>29</v>
      </c>
      <c r="AM44" s="164">
        <v>0</v>
      </c>
      <c r="AN44" s="164">
        <f>'Production Summary'!$N$20</f>
        <v>864</v>
      </c>
      <c r="AO44" s="164">
        <f>'Production Summary'!$M$20</f>
        <v>72</v>
      </c>
      <c r="AP44" s="164">
        <v>0</v>
      </c>
      <c r="AQ44" s="164">
        <f>'Production Summary'!$N$21</f>
        <v>670</v>
      </c>
      <c r="AR44" s="164">
        <f>'Production Summary'!$M$21</f>
        <v>335</v>
      </c>
      <c r="AS44" s="164">
        <v>0</v>
      </c>
      <c r="AT44" s="386">
        <f>'Production Summary'!$N$22</f>
        <v>375</v>
      </c>
      <c r="AU44" s="164">
        <f>'Production Summary'!$N$23</f>
        <v>1050</v>
      </c>
      <c r="AV44" s="164">
        <f>'Production Summary'!$N$25</f>
        <v>300</v>
      </c>
      <c r="AW44" s="164">
        <f>'Production Summary'!$M$25</f>
        <v>25</v>
      </c>
      <c r="AX44" s="164">
        <v>0</v>
      </c>
      <c r="AY44" s="164">
        <f>'Production Summary'!$N$26</f>
        <v>300</v>
      </c>
      <c r="AZ44" s="164">
        <f>'Production Summary'!$M$26</f>
        <v>25</v>
      </c>
      <c r="BA44" s="164">
        <v>0</v>
      </c>
      <c r="BB44" s="164">
        <f>'Production Summary'!$N$28</f>
        <v>777</v>
      </c>
      <c r="BC44" s="164">
        <f>'Production Summary'!$M$28</f>
        <v>12.95</v>
      </c>
      <c r="BD44" s="164">
        <v>0</v>
      </c>
      <c r="BE44" s="164">
        <f>'Production Summary'!$N$29</f>
        <v>612</v>
      </c>
      <c r="BF44" s="164">
        <f>'Production Summary'!$M$29</f>
        <v>51</v>
      </c>
      <c r="BG44" s="164">
        <v>0</v>
      </c>
      <c r="BH44" s="164">
        <f>'Production Summary'!$N$30</f>
        <v>500</v>
      </c>
      <c r="BI44" s="164">
        <f>'Production Summary'!$M$30</f>
        <v>250</v>
      </c>
      <c r="BJ44" s="164">
        <v>0</v>
      </c>
      <c r="BK44" s="386"/>
      <c r="BL44" s="164">
        <f>'Production Summary'!$N$32</f>
        <v>875</v>
      </c>
      <c r="BM44" s="164">
        <f>'Production Summary'!$N$34</f>
        <v>360.59999999999997</v>
      </c>
      <c r="BN44" s="164">
        <f>'Production Summary'!$M$34</f>
        <v>6.01</v>
      </c>
      <c r="BO44" s="164">
        <v>0</v>
      </c>
      <c r="BP44" s="164">
        <f>'Production Summary'!$N$36</f>
        <v>717</v>
      </c>
      <c r="BQ44" s="164">
        <f>'Production Summary'!$M$36</f>
        <v>11.95</v>
      </c>
      <c r="BR44" s="164">
        <v>0</v>
      </c>
      <c r="BS44" s="164">
        <f>'Production Summary'!$N$37</f>
        <v>210</v>
      </c>
      <c r="BT44" s="164">
        <f>'Production Summary'!$M$37</f>
        <v>21</v>
      </c>
      <c r="BU44" s="164">
        <v>0</v>
      </c>
      <c r="BV44" s="164">
        <f>'Production Summary'!$N$38</f>
        <v>280</v>
      </c>
      <c r="BW44" s="164">
        <f>'Production Summary'!$M$38</f>
        <v>28</v>
      </c>
      <c r="BX44" s="164">
        <v>0</v>
      </c>
      <c r="BY44" s="165">
        <f>'Production Summary'!$N$39</f>
        <v>300.38406247988502</v>
      </c>
      <c r="BZ44" s="164">
        <f>'Production Summary'!$M$39</f>
        <v>30.038406247988501</v>
      </c>
      <c r="CA44" s="164">
        <v>0</v>
      </c>
      <c r="CB44" s="164">
        <f>'Production Summary'!$N$40</f>
        <v>131.30000000000001</v>
      </c>
      <c r="CC44" s="164">
        <f>'Production Summary'!$M$40</f>
        <v>13.13</v>
      </c>
      <c r="CD44" s="164">
        <v>0</v>
      </c>
      <c r="CE44" s="164">
        <f>'Production Summary'!$N$42</f>
        <v>1136.3519999999996</v>
      </c>
      <c r="CF44" s="164">
        <f>'Production Summary'!$M$42</f>
        <v>81.167999999999978</v>
      </c>
      <c r="CG44" s="164">
        <v>0</v>
      </c>
      <c r="CH44" s="164">
        <v>0</v>
      </c>
      <c r="CI44" s="164">
        <f>'Production Summary'!$N$43</f>
        <v>184</v>
      </c>
      <c r="CJ44" s="164">
        <v>0</v>
      </c>
      <c r="CK44" s="164">
        <f>'Production Summary'!$N$44</f>
        <v>355</v>
      </c>
      <c r="CL44" s="164">
        <v>0</v>
      </c>
      <c r="CM44" s="375">
        <f>'Production Summary'!$N$45</f>
        <v>1650</v>
      </c>
      <c r="CN44" s="164">
        <f>'Production Summary'!$N$46</f>
        <v>270</v>
      </c>
      <c r="CO44" s="164">
        <f>'Production Summary'!$N$47</f>
        <v>1350</v>
      </c>
      <c r="CP44" s="166"/>
      <c r="CQ44" s="164">
        <f>'Production Summary'!$N$49</f>
        <v>8004.1580041580037</v>
      </c>
      <c r="CR44" s="164">
        <f>'Production Summary'!$M$49</f>
        <v>66.701316701316699</v>
      </c>
      <c r="CS44" s="164">
        <f>'Production Summary'!$N$50</f>
        <v>13331.600831600828</v>
      </c>
      <c r="CT44" s="164">
        <f>'Production Summary'!$M$50</f>
        <v>148.1288981288981</v>
      </c>
      <c r="CU44" s="164">
        <f>'Production Summary'!$N$51</f>
        <v>12785.862785862784</v>
      </c>
      <c r="CV44" s="164">
        <f>'Production Summary'!$M$51</f>
        <v>355.16285516285512</v>
      </c>
      <c r="CW44" s="164">
        <f>'Production Summary'!$N$52</f>
        <v>12629.937629937627</v>
      </c>
      <c r="CX44" s="164">
        <f>'Production Summary'!$M$52</f>
        <v>701.66320166320156</v>
      </c>
      <c r="CY44" s="164">
        <f>'Production Summary'!$N$53</f>
        <v>12396.049896049895</v>
      </c>
      <c r="CZ44" s="164">
        <f>'Production Summary'!$M$53</f>
        <v>688.66943866943859</v>
      </c>
      <c r="DA44" s="164">
        <f>'Production Summary'!$N$54</f>
        <v>13799.376299376298</v>
      </c>
      <c r="DB44" s="164">
        <f>'Production Summary'!$M$54</f>
        <v>766.63201663201653</v>
      </c>
      <c r="DC44" s="531">
        <f>'Production Summary'!$N$60</f>
        <v>12863.825363825363</v>
      </c>
      <c r="DD44" s="531">
        <f>'Production Summary'!$M$60</f>
        <v>714.65696465696465</v>
      </c>
      <c r="DE44" s="167">
        <f>'Production Summary'!$N$59</f>
        <v>11148.648648648648</v>
      </c>
      <c r="DF44" s="531">
        <f>'Production Summary'!$M$59</f>
        <v>619.36936936936934</v>
      </c>
      <c r="DG44" s="164">
        <f>'Production Summary'!$N$55</f>
        <v>13842.68884268884</v>
      </c>
      <c r="DH44" s="164">
        <f>'Production Summary'!$M$55</f>
        <v>3460.67221067221</v>
      </c>
      <c r="DI44" s="164">
        <f>'Production Summary'!$N$56</f>
        <v>13097.713097713096</v>
      </c>
      <c r="DJ44" s="164">
        <f>'Production Summary'!$M$56</f>
        <v>163.72141372141371</v>
      </c>
      <c r="DK44" s="164">
        <f>'Production Summary'!$N$57</f>
        <v>14189.189189189186</v>
      </c>
      <c r="DL44" s="164">
        <f>'Production Summary'!$M$57</f>
        <v>394.14414414414409</v>
      </c>
      <c r="DM44" s="164">
        <f>'Production Summary'!$N$58</f>
        <v>14017.671517671517</v>
      </c>
      <c r="DN44" s="164">
        <f>'Production Summary'!$M$58</f>
        <v>778.75952875952873</v>
      </c>
      <c r="DO44" s="164">
        <f>'Production Summary'!$N$61</f>
        <v>4500</v>
      </c>
      <c r="DP44" s="328">
        <f>'Production Summary'!$M$61</f>
        <v>750</v>
      </c>
      <c r="DQ44" s="164">
        <v>0</v>
      </c>
      <c r="DR44" s="164">
        <f>'Production Summary'!$N$62</f>
        <v>8900</v>
      </c>
      <c r="DS44" s="164">
        <f>'Production Summary'!$N$70</f>
        <v>300</v>
      </c>
      <c r="DT44" s="328">
        <f>'Production Summary'!$M$70</f>
        <v>25</v>
      </c>
      <c r="DU44" s="164">
        <v>0</v>
      </c>
      <c r="DV44" s="164">
        <f>'Production Summary'!$N$71</f>
        <v>150</v>
      </c>
      <c r="DW44" s="164">
        <v>0</v>
      </c>
      <c r="DX44" s="164">
        <f>'Production Summary'!$N$64</f>
        <v>192</v>
      </c>
      <c r="DY44" s="164">
        <v>0</v>
      </c>
      <c r="DZ44" s="164">
        <f>'Production Summary'!$N$65</f>
        <v>384</v>
      </c>
      <c r="EA44" s="164">
        <v>0</v>
      </c>
      <c r="EB44" s="164">
        <f>'Production Summary'!$N$66</f>
        <v>192</v>
      </c>
      <c r="EC44" s="164">
        <v>0</v>
      </c>
      <c r="ED44" s="164">
        <f>'Production Summary'!$N$67</f>
        <v>96</v>
      </c>
      <c r="EE44" s="164">
        <v>0</v>
      </c>
      <c r="EF44" s="164">
        <f>'Production Summary'!$N$68</f>
        <v>96</v>
      </c>
      <c r="EG44" s="164">
        <v>0</v>
      </c>
      <c r="EH44" s="164">
        <f>'Production Summary'!$N$69</f>
        <v>340</v>
      </c>
      <c r="EI44" s="101"/>
      <c r="EJ44" s="3"/>
      <c r="EK44" s="3"/>
      <c r="ER44" s="64" t="s">
        <v>60</v>
      </c>
      <c r="ES44" s="61" t="str">
        <f t="shared" ref="ES44:ES68" si="48">C44</f>
        <v>Golu Fotwani</v>
      </c>
      <c r="ET44" s="24">
        <f t="shared" si="32"/>
        <v>0</v>
      </c>
    </row>
    <row r="45" spans="1:150" ht="15" customHeight="1">
      <c r="A45" t="b">
        <f>C45=Raigarh!C45</f>
        <v>1</v>
      </c>
      <c r="B45" s="65">
        <f t="shared" si="33"/>
        <v>40</v>
      </c>
      <c r="C45" s="61" t="str">
        <f>IF(Raigarh!C45="","",Raigarh!C45)</f>
        <v xml:space="preserve">Satguru Dairy </v>
      </c>
      <c r="D45" s="164">
        <f>'Production Summary'!$N$4</f>
        <v>666</v>
      </c>
      <c r="E45" s="164">
        <f>'Production Summary'!$M$4</f>
        <v>27.75</v>
      </c>
      <c r="F45" s="164">
        <v>0</v>
      </c>
      <c r="G45" s="164">
        <f>'Production Summary'!$N$5</f>
        <v>666</v>
      </c>
      <c r="H45" s="164">
        <f>'Production Summary'!$M$5</f>
        <v>27.75</v>
      </c>
      <c r="I45" s="164">
        <v>0</v>
      </c>
      <c r="J45" s="164">
        <f>'Production Summary'!$N$6</f>
        <v>200</v>
      </c>
      <c r="K45" s="328">
        <f>'Production Summary'!$M$6</f>
        <v>7.5</v>
      </c>
      <c r="L45" s="164">
        <v>0</v>
      </c>
      <c r="M45" s="365">
        <f>'Production Summary'!$N$7</f>
        <v>612.72</v>
      </c>
      <c r="N45" s="367">
        <f>'Production Summary'!$M$7</f>
        <v>25.53</v>
      </c>
      <c r="O45" s="164">
        <v>0</v>
      </c>
      <c r="P45" s="164">
        <f>'Production Summary'!$N$8</f>
        <v>780</v>
      </c>
      <c r="Q45" s="164">
        <f>'Production Summary'!$M$8</f>
        <v>65</v>
      </c>
      <c r="R45" s="164">
        <v>0</v>
      </c>
      <c r="S45" s="164">
        <f>'Production Summary'!$N$9</f>
        <v>720</v>
      </c>
      <c r="T45" s="164">
        <f>'Production Summary'!$M$9</f>
        <v>60</v>
      </c>
      <c r="U45" s="164">
        <v>0</v>
      </c>
      <c r="V45" s="164">
        <f>'Production Summary'!$N$10</f>
        <v>876</v>
      </c>
      <c r="W45" s="164">
        <f>'Production Summary'!$M$10</f>
        <v>73</v>
      </c>
      <c r="X45" s="164">
        <v>0</v>
      </c>
      <c r="Y45" s="164">
        <f>'Production Summary'!$N$14</f>
        <v>177</v>
      </c>
      <c r="Z45" s="328">
        <f>'Production Summary'!$M$14</f>
        <v>14.75</v>
      </c>
      <c r="AA45" s="164">
        <v>0</v>
      </c>
      <c r="AB45" s="167">
        <f t="shared" si="34"/>
        <v>126</v>
      </c>
      <c r="AC45" s="164">
        <f>'Production Summary'!$M$16</f>
        <v>21</v>
      </c>
      <c r="AD45" s="164">
        <v>0</v>
      </c>
      <c r="AE45" s="164">
        <f>'Production Summary'!$N$16</f>
        <v>252</v>
      </c>
      <c r="AF45" s="164">
        <f>'Production Summary'!$M$16</f>
        <v>21</v>
      </c>
      <c r="AG45" s="164">
        <v>0</v>
      </c>
      <c r="AH45" s="164">
        <f>'Production Summary'!$N$18</f>
        <v>1035</v>
      </c>
      <c r="AI45" s="164">
        <f>'Production Summary'!$M$18</f>
        <v>17.25</v>
      </c>
      <c r="AJ45" s="164">
        <v>0</v>
      </c>
      <c r="AK45" s="164">
        <f>'Production Summary'!$N$19</f>
        <v>870</v>
      </c>
      <c r="AL45" s="164">
        <f>'Production Summary'!$M$19</f>
        <v>29</v>
      </c>
      <c r="AM45" s="164">
        <v>0</v>
      </c>
      <c r="AN45" s="164">
        <f>'Production Summary'!$N$20</f>
        <v>864</v>
      </c>
      <c r="AO45" s="164">
        <f>'Production Summary'!$M$20</f>
        <v>72</v>
      </c>
      <c r="AP45" s="164">
        <v>0</v>
      </c>
      <c r="AQ45" s="164">
        <f>'Production Summary'!$N$21</f>
        <v>670</v>
      </c>
      <c r="AR45" s="164">
        <f>'Production Summary'!$M$21</f>
        <v>335</v>
      </c>
      <c r="AS45" s="164">
        <v>0</v>
      </c>
      <c r="AT45" s="386">
        <f>'Production Summary'!$N$22</f>
        <v>375</v>
      </c>
      <c r="AU45" s="164">
        <f>'Production Summary'!$N$23</f>
        <v>1050</v>
      </c>
      <c r="AV45" s="164">
        <f>'Production Summary'!$N$25</f>
        <v>300</v>
      </c>
      <c r="AW45" s="164">
        <f>'Production Summary'!$M$25</f>
        <v>25</v>
      </c>
      <c r="AX45" s="164">
        <v>0</v>
      </c>
      <c r="AY45" s="164">
        <f>'Production Summary'!$N$26</f>
        <v>300</v>
      </c>
      <c r="AZ45" s="164">
        <f>'Production Summary'!$M$26</f>
        <v>25</v>
      </c>
      <c r="BA45" s="164">
        <v>0</v>
      </c>
      <c r="BB45" s="164">
        <f>'Production Summary'!$N$28</f>
        <v>777</v>
      </c>
      <c r="BC45" s="164">
        <f>'Production Summary'!$M$28</f>
        <v>12.95</v>
      </c>
      <c r="BD45" s="164">
        <v>0</v>
      </c>
      <c r="BE45" s="164">
        <f>'Production Summary'!$N$29</f>
        <v>612</v>
      </c>
      <c r="BF45" s="164">
        <f>'Production Summary'!$M$29</f>
        <v>51</v>
      </c>
      <c r="BG45" s="164">
        <v>0</v>
      </c>
      <c r="BH45" s="164">
        <f>'Production Summary'!$N$30</f>
        <v>500</v>
      </c>
      <c r="BI45" s="164">
        <f>'Production Summary'!$M$30</f>
        <v>250</v>
      </c>
      <c r="BJ45" s="164">
        <v>0</v>
      </c>
      <c r="BK45" s="386"/>
      <c r="BL45" s="164">
        <f>'Production Summary'!$N$32</f>
        <v>875</v>
      </c>
      <c r="BM45" s="164">
        <f>'Production Summary'!$N$34</f>
        <v>360.59999999999997</v>
      </c>
      <c r="BN45" s="164">
        <f>'Production Summary'!$M$34</f>
        <v>6.01</v>
      </c>
      <c r="BO45" s="164">
        <v>0</v>
      </c>
      <c r="BP45" s="164">
        <f>'Production Summary'!$N$36</f>
        <v>717</v>
      </c>
      <c r="BQ45" s="164">
        <f>'Production Summary'!$M$36</f>
        <v>11.95</v>
      </c>
      <c r="BR45" s="164">
        <v>0</v>
      </c>
      <c r="BS45" s="164">
        <f>'Production Summary'!$N$37</f>
        <v>210</v>
      </c>
      <c r="BT45" s="164">
        <f>'Production Summary'!$M$37</f>
        <v>21</v>
      </c>
      <c r="BU45" s="164">
        <v>0</v>
      </c>
      <c r="BV45" s="164">
        <f>'Production Summary'!$N$38</f>
        <v>280</v>
      </c>
      <c r="BW45" s="164">
        <f>'Production Summary'!$M$38</f>
        <v>28</v>
      </c>
      <c r="BX45" s="164">
        <v>0</v>
      </c>
      <c r="BY45" s="165">
        <f>'Production Summary'!$N$39</f>
        <v>300.38406247988502</v>
      </c>
      <c r="BZ45" s="164">
        <f>'Production Summary'!$M$39</f>
        <v>30.038406247988501</v>
      </c>
      <c r="CA45" s="164">
        <v>0</v>
      </c>
      <c r="CB45" s="164">
        <f>'Production Summary'!$N$40</f>
        <v>131.30000000000001</v>
      </c>
      <c r="CC45" s="164">
        <f>'Production Summary'!$M$40</f>
        <v>13.13</v>
      </c>
      <c r="CD45" s="164">
        <v>0</v>
      </c>
      <c r="CE45" s="164">
        <f>'Production Summary'!$N$42</f>
        <v>1136.3519999999996</v>
      </c>
      <c r="CF45" s="164">
        <f>'Production Summary'!$M$42</f>
        <v>81.167999999999978</v>
      </c>
      <c r="CG45" s="164">
        <v>0</v>
      </c>
      <c r="CH45" s="164">
        <v>0</v>
      </c>
      <c r="CI45" s="164">
        <f>'Production Summary'!$N$43</f>
        <v>184</v>
      </c>
      <c r="CJ45" s="164">
        <v>0</v>
      </c>
      <c r="CK45" s="164">
        <f>'Production Summary'!$N$44</f>
        <v>355</v>
      </c>
      <c r="CL45" s="164">
        <v>0</v>
      </c>
      <c r="CM45" s="375">
        <f>'Production Summary'!$N$45</f>
        <v>1650</v>
      </c>
      <c r="CN45" s="164">
        <f>'Production Summary'!$N$46</f>
        <v>270</v>
      </c>
      <c r="CO45" s="164">
        <f>'Production Summary'!$N$47</f>
        <v>1350</v>
      </c>
      <c r="CP45" s="166"/>
      <c r="CQ45" s="164">
        <f>'Production Summary'!$N$49</f>
        <v>8004.1580041580037</v>
      </c>
      <c r="CR45" s="164">
        <f>'Production Summary'!$M$49</f>
        <v>66.701316701316699</v>
      </c>
      <c r="CS45" s="164">
        <f>'Production Summary'!$N$50</f>
        <v>13331.600831600828</v>
      </c>
      <c r="CT45" s="164">
        <f>'Production Summary'!$M$50</f>
        <v>148.1288981288981</v>
      </c>
      <c r="CU45" s="164">
        <f>'Production Summary'!$N$51</f>
        <v>12785.862785862784</v>
      </c>
      <c r="CV45" s="164">
        <f>'Production Summary'!$M$51</f>
        <v>355.16285516285512</v>
      </c>
      <c r="CW45" s="164">
        <f>'Production Summary'!$N$52</f>
        <v>12629.937629937627</v>
      </c>
      <c r="CX45" s="164">
        <f>'Production Summary'!$M$52</f>
        <v>701.66320166320156</v>
      </c>
      <c r="CY45" s="164">
        <f>'Production Summary'!$N$53</f>
        <v>12396.049896049895</v>
      </c>
      <c r="CZ45" s="164">
        <f>'Production Summary'!$M$53</f>
        <v>688.66943866943859</v>
      </c>
      <c r="DA45" s="164">
        <f>'Production Summary'!$N$54</f>
        <v>13799.376299376298</v>
      </c>
      <c r="DB45" s="164">
        <f>'Production Summary'!$M$54</f>
        <v>766.63201663201653</v>
      </c>
      <c r="DC45" s="531">
        <f>'Production Summary'!$N$60</f>
        <v>12863.825363825363</v>
      </c>
      <c r="DD45" s="531">
        <f>'Production Summary'!$M$60</f>
        <v>714.65696465696465</v>
      </c>
      <c r="DE45" s="167">
        <f>'Production Summary'!$N$59</f>
        <v>11148.648648648648</v>
      </c>
      <c r="DF45" s="531">
        <f>'Production Summary'!$M$59</f>
        <v>619.36936936936934</v>
      </c>
      <c r="DG45" s="164">
        <f>'Production Summary'!$N$55</f>
        <v>13842.68884268884</v>
      </c>
      <c r="DH45" s="164">
        <f>'Production Summary'!$M$55</f>
        <v>3460.67221067221</v>
      </c>
      <c r="DI45" s="164">
        <f>'Production Summary'!$N$56</f>
        <v>13097.713097713096</v>
      </c>
      <c r="DJ45" s="164">
        <f>'Production Summary'!$M$56</f>
        <v>163.72141372141371</v>
      </c>
      <c r="DK45" s="164">
        <f>'Production Summary'!$N$57</f>
        <v>14189.189189189186</v>
      </c>
      <c r="DL45" s="164">
        <f>'Production Summary'!$M$57</f>
        <v>394.14414414414409</v>
      </c>
      <c r="DM45" s="164">
        <f>'Production Summary'!$N$58</f>
        <v>14017.671517671517</v>
      </c>
      <c r="DN45" s="164">
        <f>'Production Summary'!$M$58</f>
        <v>778.75952875952873</v>
      </c>
      <c r="DO45" s="164">
        <f>'Production Summary'!$N$61</f>
        <v>4500</v>
      </c>
      <c r="DP45" s="328">
        <f>'Production Summary'!$M$61</f>
        <v>750</v>
      </c>
      <c r="DQ45" s="164">
        <v>0</v>
      </c>
      <c r="DR45" s="164">
        <f>'Production Summary'!$N$62</f>
        <v>8900</v>
      </c>
      <c r="DS45" s="164">
        <f>'Production Summary'!$N$70</f>
        <v>300</v>
      </c>
      <c r="DT45" s="328">
        <f>'Production Summary'!$M$70</f>
        <v>25</v>
      </c>
      <c r="DU45" s="164">
        <v>0</v>
      </c>
      <c r="DV45" s="164">
        <f>'Production Summary'!$N$71</f>
        <v>150</v>
      </c>
      <c r="DW45" s="164">
        <v>0</v>
      </c>
      <c r="DX45" s="164">
        <f>'Production Summary'!$N$64</f>
        <v>192</v>
      </c>
      <c r="DY45" s="164">
        <v>0</v>
      </c>
      <c r="DZ45" s="164">
        <f>'Production Summary'!$N$65</f>
        <v>384</v>
      </c>
      <c r="EA45" s="164">
        <v>0</v>
      </c>
      <c r="EB45" s="164">
        <f>'Production Summary'!$N$66</f>
        <v>192</v>
      </c>
      <c r="EC45" s="164">
        <v>0</v>
      </c>
      <c r="ED45" s="164">
        <f>'Production Summary'!$N$67</f>
        <v>96</v>
      </c>
      <c r="EE45" s="164">
        <v>0</v>
      </c>
      <c r="EF45" s="164">
        <f>'Production Summary'!$N$68</f>
        <v>96</v>
      </c>
      <c r="EG45" s="164">
        <v>0</v>
      </c>
      <c r="EH45" s="164">
        <f>'Production Summary'!$N$69</f>
        <v>340</v>
      </c>
      <c r="EI45" s="101"/>
      <c r="EJ45" s="3"/>
      <c r="EK45" s="3"/>
      <c r="ER45" s="64" t="s">
        <v>61</v>
      </c>
      <c r="ES45" s="61" t="str">
        <f t="shared" si="48"/>
        <v xml:space="preserve">Satguru Dairy </v>
      </c>
      <c r="ET45" s="24">
        <f t="shared" si="32"/>
        <v>0</v>
      </c>
    </row>
    <row r="46" spans="1:150" ht="15" customHeight="1">
      <c r="A46" t="b">
        <f>C46=Raigarh!C46</f>
        <v>1</v>
      </c>
      <c r="B46" s="65">
        <f t="shared" si="33"/>
        <v>41</v>
      </c>
      <c r="C46" s="61" t="str">
        <f>IF(Raigarh!C46="","",Raigarh!C46)</f>
        <v>Sun Food Nest Saraipali</v>
      </c>
      <c r="D46" s="164">
        <f>'Production Summary'!$N$4</f>
        <v>666</v>
      </c>
      <c r="E46" s="164">
        <f>'Production Summary'!$M$4</f>
        <v>27.75</v>
      </c>
      <c r="F46" s="164">
        <v>0</v>
      </c>
      <c r="G46" s="164">
        <f>'Production Summary'!$N$5</f>
        <v>666</v>
      </c>
      <c r="H46" s="164">
        <f>'Production Summary'!$M$5</f>
        <v>27.75</v>
      </c>
      <c r="I46" s="164">
        <v>0</v>
      </c>
      <c r="J46" s="164">
        <f>'Production Summary'!$N$6</f>
        <v>200</v>
      </c>
      <c r="K46" s="328">
        <f>'Production Summary'!$M$6</f>
        <v>7.5</v>
      </c>
      <c r="L46" s="164">
        <v>0</v>
      </c>
      <c r="M46" s="365">
        <f>'Production Summary'!$N$7</f>
        <v>612.72</v>
      </c>
      <c r="N46" s="367">
        <f>'Production Summary'!$M$7</f>
        <v>25.53</v>
      </c>
      <c r="O46" s="164">
        <v>0</v>
      </c>
      <c r="P46" s="164">
        <f>'Production Summary'!$N$8</f>
        <v>780</v>
      </c>
      <c r="Q46" s="164">
        <f>'Production Summary'!$M$8</f>
        <v>65</v>
      </c>
      <c r="R46" s="164">
        <v>0</v>
      </c>
      <c r="S46" s="164">
        <f>'Production Summary'!$N$9</f>
        <v>720</v>
      </c>
      <c r="T46" s="164">
        <f>'Production Summary'!$M$9</f>
        <v>60</v>
      </c>
      <c r="U46" s="164">
        <v>0</v>
      </c>
      <c r="V46" s="164">
        <f>'Production Summary'!$N$10</f>
        <v>876</v>
      </c>
      <c r="W46" s="164">
        <f>'Production Summary'!$M$10</f>
        <v>73</v>
      </c>
      <c r="X46" s="164">
        <v>0</v>
      </c>
      <c r="Y46" s="164">
        <f>'Production Summary'!$N$14</f>
        <v>177</v>
      </c>
      <c r="Z46" s="328">
        <f>'Production Summary'!$M$14</f>
        <v>14.75</v>
      </c>
      <c r="AA46" s="164">
        <v>0</v>
      </c>
      <c r="AB46" s="167">
        <f t="shared" si="34"/>
        <v>126</v>
      </c>
      <c r="AC46" s="164">
        <f>'Production Summary'!$M$16</f>
        <v>21</v>
      </c>
      <c r="AD46" s="164">
        <v>0</v>
      </c>
      <c r="AE46" s="164">
        <f>'Production Summary'!$N$16</f>
        <v>252</v>
      </c>
      <c r="AF46" s="164">
        <f>'Production Summary'!$M$16</f>
        <v>21</v>
      </c>
      <c r="AG46" s="164">
        <v>0</v>
      </c>
      <c r="AH46" s="164">
        <f>'Production Summary'!$N$18</f>
        <v>1035</v>
      </c>
      <c r="AI46" s="164">
        <f>'Production Summary'!$M$18</f>
        <v>17.25</v>
      </c>
      <c r="AJ46" s="164">
        <v>0</v>
      </c>
      <c r="AK46" s="164">
        <f>'Production Summary'!$N$19</f>
        <v>870</v>
      </c>
      <c r="AL46" s="164">
        <f>'Production Summary'!$M$19</f>
        <v>29</v>
      </c>
      <c r="AM46" s="164">
        <v>0</v>
      </c>
      <c r="AN46" s="164">
        <f>'Production Summary'!$N$20</f>
        <v>864</v>
      </c>
      <c r="AO46" s="164">
        <f>'Production Summary'!$M$20</f>
        <v>72</v>
      </c>
      <c r="AP46" s="164">
        <v>0</v>
      </c>
      <c r="AQ46" s="164">
        <f>'Production Summary'!$N$21</f>
        <v>670</v>
      </c>
      <c r="AR46" s="164">
        <f>'Production Summary'!$M$21</f>
        <v>335</v>
      </c>
      <c r="AS46" s="164">
        <v>0</v>
      </c>
      <c r="AT46" s="386">
        <f>'Production Summary'!$N$22</f>
        <v>375</v>
      </c>
      <c r="AU46" s="164">
        <f>'Production Summary'!$N$23</f>
        <v>1050</v>
      </c>
      <c r="AV46" s="164">
        <f>'Production Summary'!$N$25</f>
        <v>300</v>
      </c>
      <c r="AW46" s="164">
        <f>'Production Summary'!$M$25</f>
        <v>25</v>
      </c>
      <c r="AX46" s="164">
        <v>0</v>
      </c>
      <c r="AY46" s="164">
        <f>'Production Summary'!$N$26</f>
        <v>300</v>
      </c>
      <c r="AZ46" s="164">
        <f>'Production Summary'!$M$26</f>
        <v>25</v>
      </c>
      <c r="BA46" s="164">
        <v>0</v>
      </c>
      <c r="BB46" s="164">
        <f>'Production Summary'!$N$28</f>
        <v>777</v>
      </c>
      <c r="BC46" s="164">
        <f>'Production Summary'!$M$28</f>
        <v>12.95</v>
      </c>
      <c r="BD46" s="164">
        <v>0</v>
      </c>
      <c r="BE46" s="164">
        <f>'Production Summary'!$N$29</f>
        <v>612</v>
      </c>
      <c r="BF46" s="164">
        <f>'Production Summary'!$M$29</f>
        <v>51</v>
      </c>
      <c r="BG46" s="164">
        <v>0</v>
      </c>
      <c r="BH46" s="164">
        <f>'Production Summary'!$N$30</f>
        <v>500</v>
      </c>
      <c r="BI46" s="164">
        <f>'Production Summary'!$M$30</f>
        <v>250</v>
      </c>
      <c r="BJ46" s="164">
        <v>0</v>
      </c>
      <c r="BK46" s="386"/>
      <c r="BL46" s="164">
        <f>'Production Summary'!$N$32</f>
        <v>875</v>
      </c>
      <c r="BM46" s="164">
        <f>'Production Summary'!$N$34</f>
        <v>360.59999999999997</v>
      </c>
      <c r="BN46" s="164">
        <f>'Production Summary'!$M$34</f>
        <v>6.01</v>
      </c>
      <c r="BO46" s="164">
        <v>0</v>
      </c>
      <c r="BP46" s="164">
        <f>'Production Summary'!$N$36</f>
        <v>717</v>
      </c>
      <c r="BQ46" s="164">
        <f>'Production Summary'!$M$36</f>
        <v>11.95</v>
      </c>
      <c r="BR46" s="164">
        <v>0</v>
      </c>
      <c r="BS46" s="164">
        <f>'Production Summary'!$N$37</f>
        <v>210</v>
      </c>
      <c r="BT46" s="164">
        <f>'Production Summary'!$M$37</f>
        <v>21</v>
      </c>
      <c r="BU46" s="164">
        <v>0</v>
      </c>
      <c r="BV46" s="164">
        <f>'Production Summary'!$N$38</f>
        <v>280</v>
      </c>
      <c r="BW46" s="164">
        <f>'Production Summary'!$M$38</f>
        <v>28</v>
      </c>
      <c r="BX46" s="164">
        <v>0</v>
      </c>
      <c r="BY46" s="165">
        <f>'Production Summary'!$N$39</f>
        <v>300.38406247988502</v>
      </c>
      <c r="BZ46" s="164">
        <f>'Production Summary'!$M$39</f>
        <v>30.038406247988501</v>
      </c>
      <c r="CA46" s="164">
        <v>0</v>
      </c>
      <c r="CB46" s="164">
        <f>'Production Summary'!$N$40</f>
        <v>131.30000000000001</v>
      </c>
      <c r="CC46" s="164">
        <f>'Production Summary'!$M$40</f>
        <v>13.13</v>
      </c>
      <c r="CD46" s="164">
        <v>0</v>
      </c>
      <c r="CE46" s="164">
        <f>'Production Summary'!$N$42</f>
        <v>1136.3519999999996</v>
      </c>
      <c r="CF46" s="164">
        <f>'Production Summary'!$M$42</f>
        <v>81.167999999999978</v>
      </c>
      <c r="CG46" s="164">
        <v>0</v>
      </c>
      <c r="CH46" s="164">
        <v>0</v>
      </c>
      <c r="CI46" s="164">
        <f>'Production Summary'!$N$43</f>
        <v>184</v>
      </c>
      <c r="CJ46" s="164">
        <v>0</v>
      </c>
      <c r="CK46" s="164">
        <f>'Production Summary'!$N$44</f>
        <v>355</v>
      </c>
      <c r="CL46" s="164">
        <v>0</v>
      </c>
      <c r="CM46" s="375">
        <f>'Production Summary'!$N$45</f>
        <v>1650</v>
      </c>
      <c r="CN46" s="164">
        <f>'Production Summary'!$N$46</f>
        <v>270</v>
      </c>
      <c r="CO46" s="164">
        <f>'Production Summary'!$N$47</f>
        <v>1350</v>
      </c>
      <c r="CP46" s="166"/>
      <c r="CQ46" s="164">
        <f>'Production Summary'!$N$49</f>
        <v>8004.1580041580037</v>
      </c>
      <c r="CR46" s="164">
        <f>'Production Summary'!$M$49</f>
        <v>66.701316701316699</v>
      </c>
      <c r="CS46" s="164">
        <f>'Production Summary'!$N$50</f>
        <v>13331.600831600828</v>
      </c>
      <c r="CT46" s="164">
        <f>'Production Summary'!$M$50</f>
        <v>148.1288981288981</v>
      </c>
      <c r="CU46" s="164">
        <f>'Production Summary'!$N$51</f>
        <v>12785.862785862784</v>
      </c>
      <c r="CV46" s="164">
        <f>'Production Summary'!$M$51</f>
        <v>355.16285516285512</v>
      </c>
      <c r="CW46" s="164">
        <f>'Production Summary'!$N$52</f>
        <v>12629.937629937627</v>
      </c>
      <c r="CX46" s="164">
        <f>'Production Summary'!$M$52</f>
        <v>701.66320166320156</v>
      </c>
      <c r="CY46" s="164">
        <f>'Production Summary'!$N$53</f>
        <v>12396.049896049895</v>
      </c>
      <c r="CZ46" s="164">
        <f>'Production Summary'!$M$53</f>
        <v>688.66943866943859</v>
      </c>
      <c r="DA46" s="164">
        <f>'Production Summary'!$N$54</f>
        <v>13799.376299376298</v>
      </c>
      <c r="DB46" s="164">
        <f>'Production Summary'!$M$54</f>
        <v>766.63201663201653</v>
      </c>
      <c r="DC46" s="531">
        <f>'Production Summary'!$N$60</f>
        <v>12863.825363825363</v>
      </c>
      <c r="DD46" s="531">
        <f>'Production Summary'!$M$60</f>
        <v>714.65696465696465</v>
      </c>
      <c r="DE46" s="167">
        <f>'Production Summary'!$N$59</f>
        <v>11148.648648648648</v>
      </c>
      <c r="DF46" s="531">
        <f>'Production Summary'!$M$59</f>
        <v>619.36936936936934</v>
      </c>
      <c r="DG46" s="164">
        <f>'Production Summary'!$N$55</f>
        <v>13842.68884268884</v>
      </c>
      <c r="DH46" s="164">
        <f>'Production Summary'!$M$55</f>
        <v>3460.67221067221</v>
      </c>
      <c r="DI46" s="164">
        <f>'Production Summary'!$N$56</f>
        <v>13097.713097713096</v>
      </c>
      <c r="DJ46" s="164">
        <f>'Production Summary'!$M$56</f>
        <v>163.72141372141371</v>
      </c>
      <c r="DK46" s="164">
        <f>'Production Summary'!$N$57</f>
        <v>14189.189189189186</v>
      </c>
      <c r="DL46" s="164">
        <f>'Production Summary'!$M$57</f>
        <v>394.14414414414409</v>
      </c>
      <c r="DM46" s="164">
        <f>'Production Summary'!$N$58</f>
        <v>14017.671517671517</v>
      </c>
      <c r="DN46" s="164">
        <f>'Production Summary'!$M$58</f>
        <v>778.75952875952873</v>
      </c>
      <c r="DO46" s="164">
        <f>'Production Summary'!$N$61</f>
        <v>4500</v>
      </c>
      <c r="DP46" s="328">
        <f>'Production Summary'!$M$61</f>
        <v>750</v>
      </c>
      <c r="DQ46" s="164">
        <v>0</v>
      </c>
      <c r="DR46" s="164">
        <f>'Production Summary'!$N$62</f>
        <v>8900</v>
      </c>
      <c r="DS46" s="164">
        <f>'Production Summary'!$N$70</f>
        <v>300</v>
      </c>
      <c r="DT46" s="328">
        <f>'Production Summary'!$M$70</f>
        <v>25</v>
      </c>
      <c r="DU46" s="164">
        <v>0</v>
      </c>
      <c r="DV46" s="164">
        <f>'Production Summary'!$N$71</f>
        <v>150</v>
      </c>
      <c r="DW46" s="164">
        <v>0</v>
      </c>
      <c r="DX46" s="164">
        <f>'Production Summary'!$N$64</f>
        <v>192</v>
      </c>
      <c r="DY46" s="164">
        <v>0</v>
      </c>
      <c r="DZ46" s="164">
        <f>'Production Summary'!$N$65</f>
        <v>384</v>
      </c>
      <c r="EA46" s="164">
        <v>0</v>
      </c>
      <c r="EB46" s="164">
        <f>'Production Summary'!$N$66</f>
        <v>192</v>
      </c>
      <c r="EC46" s="164">
        <v>0</v>
      </c>
      <c r="ED46" s="164">
        <f>'Production Summary'!$N$67</f>
        <v>96</v>
      </c>
      <c r="EE46" s="164">
        <v>0</v>
      </c>
      <c r="EF46" s="164">
        <f>'Production Summary'!$N$68</f>
        <v>96</v>
      </c>
      <c r="EG46" s="164">
        <v>0</v>
      </c>
      <c r="EH46" s="164">
        <f>'Production Summary'!$N$69</f>
        <v>340</v>
      </c>
      <c r="EI46" s="101"/>
      <c r="EJ46" s="3"/>
      <c r="EK46" s="3"/>
      <c r="ER46" s="64" t="s">
        <v>62</v>
      </c>
      <c r="ES46" s="61" t="str">
        <f t="shared" si="48"/>
        <v>Sun Food Nest Saraipali</v>
      </c>
      <c r="ET46" s="24">
        <f t="shared" si="32"/>
        <v>0</v>
      </c>
    </row>
    <row r="47" spans="1:150" ht="15" customHeight="1">
      <c r="A47" t="b">
        <f>C47=Raigarh!C47</f>
        <v>1</v>
      </c>
      <c r="B47" s="65">
        <f t="shared" si="33"/>
        <v>42</v>
      </c>
      <c r="C47" s="61" t="str">
        <f>IF(Raigarh!C47="","",Raigarh!C47)</f>
        <v>Shivani Sweets</v>
      </c>
      <c r="D47" s="164">
        <f>'Production Summary'!$N$4</f>
        <v>666</v>
      </c>
      <c r="E47" s="164">
        <f>'Production Summary'!$M$4</f>
        <v>27.75</v>
      </c>
      <c r="F47" s="164">
        <v>0</v>
      </c>
      <c r="G47" s="164">
        <f>'Production Summary'!$N$5</f>
        <v>666</v>
      </c>
      <c r="H47" s="164">
        <f>'Production Summary'!$M$5</f>
        <v>27.75</v>
      </c>
      <c r="I47" s="164">
        <v>0</v>
      </c>
      <c r="J47" s="164">
        <f>'Production Summary'!$N$6</f>
        <v>200</v>
      </c>
      <c r="K47" s="328">
        <f>'Production Summary'!$M$6</f>
        <v>7.5</v>
      </c>
      <c r="L47" s="164">
        <v>0</v>
      </c>
      <c r="M47" s="365">
        <f>'Production Summary'!$N$7</f>
        <v>612.72</v>
      </c>
      <c r="N47" s="367">
        <f>'Production Summary'!$M$7</f>
        <v>25.53</v>
      </c>
      <c r="O47" s="164">
        <v>0</v>
      </c>
      <c r="P47" s="164">
        <f>'Production Summary'!$N$8</f>
        <v>780</v>
      </c>
      <c r="Q47" s="164">
        <f>'Production Summary'!$M$8</f>
        <v>65</v>
      </c>
      <c r="R47" s="164">
        <v>0</v>
      </c>
      <c r="S47" s="164">
        <f>'Production Summary'!$N$9</f>
        <v>720</v>
      </c>
      <c r="T47" s="164">
        <f>'Production Summary'!$M$9</f>
        <v>60</v>
      </c>
      <c r="U47" s="164">
        <v>0</v>
      </c>
      <c r="V47" s="164">
        <f>'Production Summary'!$N$10</f>
        <v>876</v>
      </c>
      <c r="W47" s="164">
        <f>'Production Summary'!$M$10</f>
        <v>73</v>
      </c>
      <c r="X47" s="164">
        <v>0</v>
      </c>
      <c r="Y47" s="164">
        <f>'Production Summary'!$N$14</f>
        <v>177</v>
      </c>
      <c r="Z47" s="328">
        <f>'Production Summary'!$M$14</f>
        <v>14.75</v>
      </c>
      <c r="AA47" s="164">
        <v>0</v>
      </c>
      <c r="AB47" s="167">
        <f t="shared" si="34"/>
        <v>126</v>
      </c>
      <c r="AC47" s="164">
        <f>'Production Summary'!$M$16</f>
        <v>21</v>
      </c>
      <c r="AD47" s="164">
        <v>0</v>
      </c>
      <c r="AE47" s="164">
        <f>'Production Summary'!$N$16</f>
        <v>252</v>
      </c>
      <c r="AF47" s="164">
        <f>'Production Summary'!$M$16</f>
        <v>21</v>
      </c>
      <c r="AG47" s="164">
        <v>0</v>
      </c>
      <c r="AH47" s="164">
        <f>'Production Summary'!$N$18</f>
        <v>1035</v>
      </c>
      <c r="AI47" s="164">
        <f>'Production Summary'!$M$18</f>
        <v>17.25</v>
      </c>
      <c r="AJ47" s="164">
        <v>0</v>
      </c>
      <c r="AK47" s="164">
        <f>'Production Summary'!$N$19</f>
        <v>870</v>
      </c>
      <c r="AL47" s="164">
        <f>'Production Summary'!$M$19</f>
        <v>29</v>
      </c>
      <c r="AM47" s="164">
        <v>0</v>
      </c>
      <c r="AN47" s="164">
        <f>'Production Summary'!$N$20</f>
        <v>864</v>
      </c>
      <c r="AO47" s="164">
        <f>'Production Summary'!$M$20</f>
        <v>72</v>
      </c>
      <c r="AP47" s="164">
        <v>0</v>
      </c>
      <c r="AQ47" s="164">
        <f>'Production Summary'!$N$21</f>
        <v>670</v>
      </c>
      <c r="AR47" s="164">
        <f>'Production Summary'!$M$21</f>
        <v>335</v>
      </c>
      <c r="AS47" s="164">
        <v>0</v>
      </c>
      <c r="AT47" s="386">
        <f>'Production Summary'!$N$22</f>
        <v>375</v>
      </c>
      <c r="AU47" s="164">
        <f>'Production Summary'!$N$23</f>
        <v>1050</v>
      </c>
      <c r="AV47" s="164">
        <f>'Production Summary'!$N$25</f>
        <v>300</v>
      </c>
      <c r="AW47" s="164">
        <f>'Production Summary'!$M$25</f>
        <v>25</v>
      </c>
      <c r="AX47" s="164">
        <v>0</v>
      </c>
      <c r="AY47" s="164">
        <f>'Production Summary'!$N$26</f>
        <v>300</v>
      </c>
      <c r="AZ47" s="164">
        <f>'Production Summary'!$M$26</f>
        <v>25</v>
      </c>
      <c r="BA47" s="164">
        <v>0</v>
      </c>
      <c r="BB47" s="164">
        <f>'Production Summary'!$N$28</f>
        <v>777</v>
      </c>
      <c r="BC47" s="164">
        <f>'Production Summary'!$M$28</f>
        <v>12.95</v>
      </c>
      <c r="BD47" s="164">
        <v>0</v>
      </c>
      <c r="BE47" s="164">
        <f>'Production Summary'!$N$29</f>
        <v>612</v>
      </c>
      <c r="BF47" s="164">
        <f>'Production Summary'!$M$29</f>
        <v>51</v>
      </c>
      <c r="BG47" s="164">
        <v>0</v>
      </c>
      <c r="BH47" s="164">
        <f>'Production Summary'!$N$30</f>
        <v>500</v>
      </c>
      <c r="BI47" s="164">
        <f>'Production Summary'!$M$30</f>
        <v>250</v>
      </c>
      <c r="BJ47" s="164">
        <v>0</v>
      </c>
      <c r="BK47" s="386"/>
      <c r="BL47" s="164">
        <f>'Production Summary'!$N$32</f>
        <v>875</v>
      </c>
      <c r="BM47" s="164">
        <f>'Production Summary'!$N$34</f>
        <v>360.59999999999997</v>
      </c>
      <c r="BN47" s="164">
        <f>'Production Summary'!$M$34</f>
        <v>6.01</v>
      </c>
      <c r="BO47" s="164">
        <v>0</v>
      </c>
      <c r="BP47" s="164">
        <f>'Production Summary'!$N$36</f>
        <v>717</v>
      </c>
      <c r="BQ47" s="164">
        <f>'Production Summary'!$M$36</f>
        <v>11.95</v>
      </c>
      <c r="BR47" s="164">
        <v>0</v>
      </c>
      <c r="BS47" s="164">
        <f>'Production Summary'!$N$37</f>
        <v>210</v>
      </c>
      <c r="BT47" s="164">
        <f>'Production Summary'!$M$37</f>
        <v>21</v>
      </c>
      <c r="BU47" s="164">
        <v>0</v>
      </c>
      <c r="BV47" s="164">
        <f>'Production Summary'!$N$38</f>
        <v>280</v>
      </c>
      <c r="BW47" s="164">
        <f>'Production Summary'!$M$38</f>
        <v>28</v>
      </c>
      <c r="BX47" s="164">
        <v>0</v>
      </c>
      <c r="BY47" s="165">
        <f>'Production Summary'!$N$39</f>
        <v>300.38406247988502</v>
      </c>
      <c r="BZ47" s="164">
        <f>'Production Summary'!$M$39</f>
        <v>30.038406247988501</v>
      </c>
      <c r="CA47" s="164">
        <v>0</v>
      </c>
      <c r="CB47" s="164">
        <f>'Production Summary'!$N$40</f>
        <v>131.30000000000001</v>
      </c>
      <c r="CC47" s="164">
        <f>'Production Summary'!$M$40</f>
        <v>13.13</v>
      </c>
      <c r="CD47" s="164">
        <v>0</v>
      </c>
      <c r="CE47" s="164">
        <f>'Production Summary'!$N$42</f>
        <v>1136.3519999999996</v>
      </c>
      <c r="CF47" s="164">
        <f>'Production Summary'!$M$42</f>
        <v>81.167999999999978</v>
      </c>
      <c r="CG47" s="164">
        <v>0</v>
      </c>
      <c r="CH47" s="164">
        <v>0</v>
      </c>
      <c r="CI47" s="164">
        <f>'Production Summary'!$N$43</f>
        <v>184</v>
      </c>
      <c r="CJ47" s="164">
        <v>0</v>
      </c>
      <c r="CK47" s="164">
        <f>'Production Summary'!$N$44</f>
        <v>355</v>
      </c>
      <c r="CL47" s="164">
        <v>0</v>
      </c>
      <c r="CM47" s="375">
        <f>'Production Summary'!$N$45</f>
        <v>1650</v>
      </c>
      <c r="CN47" s="167">
        <v>265</v>
      </c>
      <c r="CO47" s="167">
        <f>CN47*5</f>
        <v>1325</v>
      </c>
      <c r="CP47" s="166"/>
      <c r="CQ47" s="164">
        <f>'Production Summary'!$N$49</f>
        <v>8004.1580041580037</v>
      </c>
      <c r="CR47" s="164">
        <f>'Production Summary'!$M$49</f>
        <v>66.701316701316699</v>
      </c>
      <c r="CS47" s="164">
        <f>'Production Summary'!$N$50</f>
        <v>13331.600831600828</v>
      </c>
      <c r="CT47" s="164">
        <f>'Production Summary'!$M$50</f>
        <v>148.1288981288981</v>
      </c>
      <c r="CU47" s="164">
        <f>'Production Summary'!$N$51</f>
        <v>12785.862785862784</v>
      </c>
      <c r="CV47" s="164">
        <f>'Production Summary'!$M$51</f>
        <v>355.16285516285512</v>
      </c>
      <c r="CW47" s="164">
        <f>'Production Summary'!$N$52</f>
        <v>12629.937629937627</v>
      </c>
      <c r="CX47" s="164">
        <f>'Production Summary'!$M$52</f>
        <v>701.66320166320156</v>
      </c>
      <c r="CY47" s="164">
        <f>'Production Summary'!$N$53</f>
        <v>12396.049896049895</v>
      </c>
      <c r="CZ47" s="164">
        <f>'Production Summary'!$M$53</f>
        <v>688.66943866943859</v>
      </c>
      <c r="DA47" s="164">
        <f>'Production Summary'!$N$54</f>
        <v>13799.376299376298</v>
      </c>
      <c r="DB47" s="164">
        <f>'Production Summary'!$M$54</f>
        <v>766.63201663201653</v>
      </c>
      <c r="DC47" s="531">
        <f>'Production Summary'!$N$60</f>
        <v>12863.825363825363</v>
      </c>
      <c r="DD47" s="531">
        <f>'Production Summary'!$M$60</f>
        <v>714.65696465696465</v>
      </c>
      <c r="DE47" s="167">
        <f>'Production Summary'!$N$59</f>
        <v>11148.648648648648</v>
      </c>
      <c r="DF47" s="531">
        <f>'Production Summary'!$M$59</f>
        <v>619.36936936936934</v>
      </c>
      <c r="DG47" s="164">
        <f>'Production Summary'!$N$55</f>
        <v>13842.68884268884</v>
      </c>
      <c r="DH47" s="164">
        <f>'Production Summary'!$M$55</f>
        <v>3460.67221067221</v>
      </c>
      <c r="DI47" s="164">
        <f>'Production Summary'!$N$56</f>
        <v>13097.713097713096</v>
      </c>
      <c r="DJ47" s="164">
        <f>'Production Summary'!$M$56</f>
        <v>163.72141372141371</v>
      </c>
      <c r="DK47" s="164">
        <f>'Production Summary'!$N$57</f>
        <v>14189.189189189186</v>
      </c>
      <c r="DL47" s="164">
        <f>'Production Summary'!$M$57</f>
        <v>394.14414414414409</v>
      </c>
      <c r="DM47" s="164">
        <f>'Production Summary'!$N$58</f>
        <v>14017.671517671517</v>
      </c>
      <c r="DN47" s="164">
        <f>'Production Summary'!$M$58</f>
        <v>778.75952875952873</v>
      </c>
      <c r="DO47" s="164">
        <f>'Production Summary'!$N$61</f>
        <v>4500</v>
      </c>
      <c r="DP47" s="328">
        <f>'Production Summary'!$M$61</f>
        <v>750</v>
      </c>
      <c r="DQ47" s="164">
        <v>0</v>
      </c>
      <c r="DR47" s="164">
        <f>'Production Summary'!$N$62</f>
        <v>8900</v>
      </c>
      <c r="DS47" s="164">
        <f>'Production Summary'!$N$70</f>
        <v>300</v>
      </c>
      <c r="DT47" s="328">
        <f>'Production Summary'!$M$70</f>
        <v>25</v>
      </c>
      <c r="DU47" s="164">
        <v>0</v>
      </c>
      <c r="DV47" s="164">
        <f>'Production Summary'!$N$71</f>
        <v>150</v>
      </c>
      <c r="DW47" s="164">
        <v>0</v>
      </c>
      <c r="DX47" s="164">
        <f>'Production Summary'!$N$64</f>
        <v>192</v>
      </c>
      <c r="DY47" s="164">
        <v>0</v>
      </c>
      <c r="DZ47" s="164">
        <f>'Production Summary'!$N$65</f>
        <v>384</v>
      </c>
      <c r="EA47" s="164">
        <v>0</v>
      </c>
      <c r="EB47" s="164">
        <f>'Production Summary'!$N$66</f>
        <v>192</v>
      </c>
      <c r="EC47" s="164">
        <v>0</v>
      </c>
      <c r="ED47" s="164">
        <f>'Production Summary'!$N$67</f>
        <v>96</v>
      </c>
      <c r="EE47" s="164">
        <v>0</v>
      </c>
      <c r="EF47" s="164">
        <f>'Production Summary'!$N$68</f>
        <v>96</v>
      </c>
      <c r="EG47" s="164">
        <v>0</v>
      </c>
      <c r="EH47" s="164">
        <f>'Production Summary'!$N$69</f>
        <v>340</v>
      </c>
      <c r="EI47" s="101"/>
      <c r="EJ47" s="3"/>
      <c r="EK47" s="3"/>
      <c r="ER47" s="64" t="s">
        <v>63</v>
      </c>
      <c r="ES47" s="61" t="str">
        <f t="shared" si="48"/>
        <v>Shivani Sweets</v>
      </c>
      <c r="ET47" s="24">
        <f t="shared" si="32"/>
        <v>0</v>
      </c>
    </row>
    <row r="48" spans="1:150" ht="15" customHeight="1">
      <c r="A48" t="b">
        <f>C48=Raigarh!C48</f>
        <v>1</v>
      </c>
      <c r="B48" s="65">
        <f>B47+1</f>
        <v>43</v>
      </c>
      <c r="C48" s="61" t="str">
        <f>IF(Raigarh!C48="","",Raigarh!C48)</f>
        <v/>
      </c>
      <c r="D48" s="164">
        <f>'Production Summary'!$N$4</f>
        <v>666</v>
      </c>
      <c r="E48" s="164">
        <f>'Production Summary'!$M$4</f>
        <v>27.75</v>
      </c>
      <c r="F48" s="164">
        <v>0</v>
      </c>
      <c r="G48" s="164">
        <f>'Production Summary'!$N$5</f>
        <v>666</v>
      </c>
      <c r="H48" s="164">
        <f>'Production Summary'!$M$5</f>
        <v>27.75</v>
      </c>
      <c r="I48" s="164">
        <v>0</v>
      </c>
      <c r="J48" s="164">
        <f>'Production Summary'!$N$6</f>
        <v>200</v>
      </c>
      <c r="K48" s="328">
        <f>'Production Summary'!$M$6</f>
        <v>7.5</v>
      </c>
      <c r="L48" s="164">
        <v>0</v>
      </c>
      <c r="M48" s="365">
        <f>'Production Summary'!$N$7</f>
        <v>612.72</v>
      </c>
      <c r="N48" s="367">
        <f>'Production Summary'!$M$7</f>
        <v>25.53</v>
      </c>
      <c r="O48" s="164">
        <v>0</v>
      </c>
      <c r="P48" s="164">
        <f>'Production Summary'!$N$8</f>
        <v>780</v>
      </c>
      <c r="Q48" s="164">
        <f>'Production Summary'!$M$8</f>
        <v>65</v>
      </c>
      <c r="R48" s="164">
        <v>0</v>
      </c>
      <c r="S48" s="164">
        <f>'Production Summary'!$N$9</f>
        <v>720</v>
      </c>
      <c r="T48" s="164">
        <f>'Production Summary'!$M$9</f>
        <v>60</v>
      </c>
      <c r="U48" s="164">
        <v>0</v>
      </c>
      <c r="V48" s="164">
        <f>'Production Summary'!$N$10</f>
        <v>876</v>
      </c>
      <c r="W48" s="164">
        <f>'Production Summary'!$M$10</f>
        <v>73</v>
      </c>
      <c r="X48" s="164">
        <v>0</v>
      </c>
      <c r="Y48" s="164">
        <f>'Production Summary'!$N$14</f>
        <v>177</v>
      </c>
      <c r="Z48" s="328">
        <f>'Production Summary'!$M$14</f>
        <v>14.75</v>
      </c>
      <c r="AA48" s="164">
        <v>0</v>
      </c>
      <c r="AB48" s="167">
        <f t="shared" si="34"/>
        <v>126</v>
      </c>
      <c r="AC48" s="164">
        <f>'Production Summary'!$M$16</f>
        <v>21</v>
      </c>
      <c r="AD48" s="164">
        <v>0</v>
      </c>
      <c r="AE48" s="164">
        <f>'Production Summary'!$N$16</f>
        <v>252</v>
      </c>
      <c r="AF48" s="164">
        <f>'Production Summary'!$M$16</f>
        <v>21</v>
      </c>
      <c r="AG48" s="164">
        <v>0</v>
      </c>
      <c r="AH48" s="164">
        <f>'Production Summary'!$N$18</f>
        <v>1035</v>
      </c>
      <c r="AI48" s="164">
        <f>'Production Summary'!$M$18</f>
        <v>17.25</v>
      </c>
      <c r="AJ48" s="164">
        <v>0</v>
      </c>
      <c r="AK48" s="164">
        <f>'Production Summary'!$N$19</f>
        <v>870</v>
      </c>
      <c r="AL48" s="164">
        <f>'Production Summary'!$M$19</f>
        <v>29</v>
      </c>
      <c r="AM48" s="164">
        <v>0</v>
      </c>
      <c r="AN48" s="164">
        <f>'Production Summary'!$N$20</f>
        <v>864</v>
      </c>
      <c r="AO48" s="164">
        <f>'Production Summary'!$M$20</f>
        <v>72</v>
      </c>
      <c r="AP48" s="164">
        <v>0</v>
      </c>
      <c r="AQ48" s="164">
        <f>'Production Summary'!$N$21</f>
        <v>670</v>
      </c>
      <c r="AR48" s="164">
        <f>'Production Summary'!$M$21</f>
        <v>335</v>
      </c>
      <c r="AS48" s="164">
        <v>0</v>
      </c>
      <c r="AT48" s="386">
        <f>'Production Summary'!$N$22</f>
        <v>375</v>
      </c>
      <c r="AU48" s="164">
        <f>'Production Summary'!$N$23</f>
        <v>1050</v>
      </c>
      <c r="AV48" s="164">
        <f>'Production Summary'!$N$25</f>
        <v>300</v>
      </c>
      <c r="AW48" s="164">
        <f>'Production Summary'!$M$25</f>
        <v>25</v>
      </c>
      <c r="AX48" s="164">
        <v>0</v>
      </c>
      <c r="AY48" s="164">
        <f>'Production Summary'!$N$26</f>
        <v>300</v>
      </c>
      <c r="AZ48" s="164">
        <f>'Production Summary'!$M$26</f>
        <v>25</v>
      </c>
      <c r="BA48" s="164">
        <v>0</v>
      </c>
      <c r="BB48" s="164">
        <f>'Production Summary'!$N$28</f>
        <v>777</v>
      </c>
      <c r="BC48" s="164">
        <f>'Production Summary'!$M$28</f>
        <v>12.95</v>
      </c>
      <c r="BD48" s="164">
        <v>0</v>
      </c>
      <c r="BE48" s="164">
        <f>'Production Summary'!$N$29</f>
        <v>612</v>
      </c>
      <c r="BF48" s="164">
        <f>'Production Summary'!$M$29</f>
        <v>51</v>
      </c>
      <c r="BG48" s="164">
        <v>0</v>
      </c>
      <c r="BH48" s="164">
        <f>'Production Summary'!$N$30</f>
        <v>500</v>
      </c>
      <c r="BI48" s="164">
        <f>'Production Summary'!$M$30</f>
        <v>250</v>
      </c>
      <c r="BJ48" s="164">
        <v>0</v>
      </c>
      <c r="BK48" s="386"/>
      <c r="BL48" s="164">
        <f>'Production Summary'!$N$32</f>
        <v>875</v>
      </c>
      <c r="BM48" s="164">
        <f>'Production Summary'!$N$34</f>
        <v>360.59999999999997</v>
      </c>
      <c r="BN48" s="164">
        <f>'Production Summary'!$M$34</f>
        <v>6.01</v>
      </c>
      <c r="BO48" s="164">
        <v>0</v>
      </c>
      <c r="BP48" s="164">
        <f>'Production Summary'!$N$36</f>
        <v>717</v>
      </c>
      <c r="BQ48" s="164">
        <f>'Production Summary'!$M$36</f>
        <v>11.95</v>
      </c>
      <c r="BR48" s="164">
        <v>0</v>
      </c>
      <c r="BS48" s="164">
        <f>'Production Summary'!$N$37</f>
        <v>210</v>
      </c>
      <c r="BT48" s="164">
        <f>'Production Summary'!$M$37</f>
        <v>21</v>
      </c>
      <c r="BU48" s="164">
        <v>0</v>
      </c>
      <c r="BV48" s="164">
        <f>'Production Summary'!$N$38</f>
        <v>280</v>
      </c>
      <c r="BW48" s="164">
        <f>'Production Summary'!$M$38</f>
        <v>28</v>
      </c>
      <c r="BX48" s="164">
        <v>0</v>
      </c>
      <c r="BY48" s="165">
        <f>'Production Summary'!$N$39</f>
        <v>300.38406247988502</v>
      </c>
      <c r="BZ48" s="164">
        <f>'Production Summary'!$M$39</f>
        <v>30.038406247988501</v>
      </c>
      <c r="CA48" s="164">
        <v>0</v>
      </c>
      <c r="CB48" s="164">
        <f>'Production Summary'!$N$40</f>
        <v>131.30000000000001</v>
      </c>
      <c r="CC48" s="164">
        <f>'Production Summary'!$M$40</f>
        <v>13.13</v>
      </c>
      <c r="CD48" s="164">
        <v>0</v>
      </c>
      <c r="CE48" s="164">
        <f>'Production Summary'!$N$42</f>
        <v>1136.3519999999996</v>
      </c>
      <c r="CF48" s="164">
        <f>'Production Summary'!$M$42</f>
        <v>81.167999999999978</v>
      </c>
      <c r="CG48" s="164">
        <v>0</v>
      </c>
      <c r="CH48" s="164">
        <v>0</v>
      </c>
      <c r="CI48" s="164">
        <f>'Production Summary'!$N$43</f>
        <v>184</v>
      </c>
      <c r="CJ48" s="164">
        <v>0</v>
      </c>
      <c r="CK48" s="164">
        <f>'Production Summary'!$N$44</f>
        <v>355</v>
      </c>
      <c r="CL48" s="164">
        <v>0</v>
      </c>
      <c r="CM48" s="375">
        <f>'Production Summary'!$N$45</f>
        <v>1650</v>
      </c>
      <c r="CN48" s="164">
        <f>'Production Summary'!$N$46</f>
        <v>270</v>
      </c>
      <c r="CO48" s="164">
        <f>'Production Summary'!$N$47</f>
        <v>1350</v>
      </c>
      <c r="CP48" s="166"/>
      <c r="CQ48" s="164">
        <f>'Production Summary'!$N$49</f>
        <v>8004.1580041580037</v>
      </c>
      <c r="CR48" s="164">
        <f>'Production Summary'!$M$49</f>
        <v>66.701316701316699</v>
      </c>
      <c r="CS48" s="164">
        <f>'Production Summary'!$N$50</f>
        <v>13331.600831600828</v>
      </c>
      <c r="CT48" s="164">
        <f>'Production Summary'!$M$50</f>
        <v>148.1288981288981</v>
      </c>
      <c r="CU48" s="164">
        <f>'Production Summary'!$N$51</f>
        <v>12785.862785862784</v>
      </c>
      <c r="CV48" s="164">
        <f>'Production Summary'!$M$51</f>
        <v>355.16285516285512</v>
      </c>
      <c r="CW48" s="164">
        <f>'Production Summary'!$N$52</f>
        <v>12629.937629937627</v>
      </c>
      <c r="CX48" s="164">
        <f>'Production Summary'!$M$52</f>
        <v>701.66320166320156</v>
      </c>
      <c r="CY48" s="164">
        <f>'Production Summary'!$N$53</f>
        <v>12396.049896049895</v>
      </c>
      <c r="CZ48" s="164">
        <f>'Production Summary'!$M$53</f>
        <v>688.66943866943859</v>
      </c>
      <c r="DA48" s="164">
        <f>'Production Summary'!$N$54</f>
        <v>13799.376299376298</v>
      </c>
      <c r="DB48" s="164">
        <f>'Production Summary'!$M$54</f>
        <v>766.63201663201653</v>
      </c>
      <c r="DC48" s="531">
        <f>'Production Summary'!$N$60</f>
        <v>12863.825363825363</v>
      </c>
      <c r="DD48" s="531">
        <f>'Production Summary'!$M$60</f>
        <v>714.65696465696465</v>
      </c>
      <c r="DE48" s="167">
        <f>'Production Summary'!$N$59</f>
        <v>11148.648648648648</v>
      </c>
      <c r="DF48" s="531">
        <f>'Production Summary'!$M$59</f>
        <v>619.36936936936934</v>
      </c>
      <c r="DG48" s="164">
        <f>'Production Summary'!$N$55</f>
        <v>13842.68884268884</v>
      </c>
      <c r="DH48" s="164">
        <f>'Production Summary'!$M$55</f>
        <v>3460.67221067221</v>
      </c>
      <c r="DI48" s="164">
        <f>'Production Summary'!$N$56</f>
        <v>13097.713097713096</v>
      </c>
      <c r="DJ48" s="164">
        <f>'Production Summary'!$M$56</f>
        <v>163.72141372141371</v>
      </c>
      <c r="DK48" s="164">
        <f>'Production Summary'!$N$57</f>
        <v>14189.189189189186</v>
      </c>
      <c r="DL48" s="164">
        <f>'Production Summary'!$M$57</f>
        <v>394.14414414414409</v>
      </c>
      <c r="DM48" s="164">
        <f>'Production Summary'!$N$58</f>
        <v>14017.671517671517</v>
      </c>
      <c r="DN48" s="164">
        <f>'Production Summary'!$M$58</f>
        <v>778.75952875952873</v>
      </c>
      <c r="DO48" s="164">
        <f>'Production Summary'!$N$61</f>
        <v>4500</v>
      </c>
      <c r="DP48" s="328">
        <f>'Production Summary'!$M$61</f>
        <v>750</v>
      </c>
      <c r="DQ48" s="164">
        <v>0</v>
      </c>
      <c r="DR48" s="164">
        <f>'Production Summary'!$N$62</f>
        <v>8900</v>
      </c>
      <c r="DS48" s="164">
        <f>'Production Summary'!$N$70</f>
        <v>300</v>
      </c>
      <c r="DT48" s="328">
        <f>'Production Summary'!$M$70</f>
        <v>25</v>
      </c>
      <c r="DU48" s="164">
        <v>0</v>
      </c>
      <c r="DV48" s="164">
        <f>'Production Summary'!$N$71</f>
        <v>150</v>
      </c>
      <c r="DW48" s="164">
        <v>0</v>
      </c>
      <c r="DX48" s="164">
        <f>'Production Summary'!$N$64</f>
        <v>192</v>
      </c>
      <c r="DY48" s="164">
        <v>0</v>
      </c>
      <c r="DZ48" s="164">
        <f>'Production Summary'!$N$65</f>
        <v>384</v>
      </c>
      <c r="EA48" s="164">
        <v>0</v>
      </c>
      <c r="EB48" s="164">
        <f>'Production Summary'!$N$66</f>
        <v>192</v>
      </c>
      <c r="EC48" s="164">
        <v>0</v>
      </c>
      <c r="ED48" s="164">
        <f>'Production Summary'!$N$67</f>
        <v>96</v>
      </c>
      <c r="EE48" s="164">
        <v>0</v>
      </c>
      <c r="EF48" s="164">
        <f>'Production Summary'!$N$68</f>
        <v>96</v>
      </c>
      <c r="EG48" s="164">
        <v>0</v>
      </c>
      <c r="EH48" s="164">
        <f>'Production Summary'!$N$69</f>
        <v>340</v>
      </c>
      <c r="EI48" s="101"/>
      <c r="EJ48" s="3"/>
      <c r="EK48" s="3"/>
      <c r="ER48" s="64" t="s">
        <v>64</v>
      </c>
      <c r="ES48" s="61" t="str">
        <f t="shared" si="48"/>
        <v/>
      </c>
      <c r="ET48" s="24">
        <f t="shared" si="32"/>
        <v>0</v>
      </c>
    </row>
    <row r="49" spans="1:150" ht="15" customHeight="1">
      <c r="A49" t="b">
        <f>C49=Raigarh!C49</f>
        <v>1</v>
      </c>
      <c r="B49" s="65">
        <f t="shared" si="33"/>
        <v>44</v>
      </c>
      <c r="C49" s="61" t="str">
        <f>IF(Raigarh!C49="","",Raigarh!C49)</f>
        <v/>
      </c>
      <c r="D49" s="164">
        <f>'Production Summary'!$N$4</f>
        <v>666</v>
      </c>
      <c r="E49" s="164">
        <f>'Production Summary'!$M$4</f>
        <v>27.75</v>
      </c>
      <c r="F49" s="164">
        <v>0</v>
      </c>
      <c r="G49" s="164">
        <f>'Production Summary'!$N$5</f>
        <v>666</v>
      </c>
      <c r="H49" s="164">
        <f>'Production Summary'!$M$5</f>
        <v>27.75</v>
      </c>
      <c r="I49" s="164">
        <v>0</v>
      </c>
      <c r="J49" s="164">
        <f>'Production Summary'!$N$6</f>
        <v>200</v>
      </c>
      <c r="K49" s="328">
        <f>'Production Summary'!$M$6</f>
        <v>7.5</v>
      </c>
      <c r="L49" s="164">
        <v>0</v>
      </c>
      <c r="M49" s="365">
        <f>'Production Summary'!$N$7</f>
        <v>612.72</v>
      </c>
      <c r="N49" s="367">
        <f>'Production Summary'!$M$7</f>
        <v>25.53</v>
      </c>
      <c r="O49" s="164">
        <v>0</v>
      </c>
      <c r="P49" s="164">
        <f>'Production Summary'!$N$8</f>
        <v>780</v>
      </c>
      <c r="Q49" s="164">
        <f>'Production Summary'!$M$8</f>
        <v>65</v>
      </c>
      <c r="R49" s="164">
        <v>0</v>
      </c>
      <c r="S49" s="164">
        <f>'Production Summary'!$N$9</f>
        <v>720</v>
      </c>
      <c r="T49" s="164">
        <f>'Production Summary'!$M$9</f>
        <v>60</v>
      </c>
      <c r="U49" s="164">
        <v>0</v>
      </c>
      <c r="V49" s="164">
        <f>'Production Summary'!$N$10</f>
        <v>876</v>
      </c>
      <c r="W49" s="164">
        <f>'Production Summary'!$M$10</f>
        <v>73</v>
      </c>
      <c r="X49" s="164">
        <v>0</v>
      </c>
      <c r="Y49" s="164">
        <f>'Production Summary'!$N$14</f>
        <v>177</v>
      </c>
      <c r="Z49" s="328">
        <f>'Production Summary'!$M$14</f>
        <v>14.75</v>
      </c>
      <c r="AA49" s="164">
        <v>0</v>
      </c>
      <c r="AB49" s="167">
        <f t="shared" si="34"/>
        <v>126</v>
      </c>
      <c r="AC49" s="164">
        <f>'Production Summary'!$M$16</f>
        <v>21</v>
      </c>
      <c r="AD49" s="164">
        <v>0</v>
      </c>
      <c r="AE49" s="164">
        <f>'Production Summary'!$N$16</f>
        <v>252</v>
      </c>
      <c r="AF49" s="164">
        <f>'Production Summary'!$M$16</f>
        <v>21</v>
      </c>
      <c r="AG49" s="164">
        <v>0</v>
      </c>
      <c r="AH49" s="164">
        <f>'Production Summary'!$N$18</f>
        <v>1035</v>
      </c>
      <c r="AI49" s="164">
        <f>'Production Summary'!$M$18</f>
        <v>17.25</v>
      </c>
      <c r="AJ49" s="164">
        <v>0</v>
      </c>
      <c r="AK49" s="164">
        <f>'Production Summary'!$N$19</f>
        <v>870</v>
      </c>
      <c r="AL49" s="164">
        <f>'Production Summary'!$M$19</f>
        <v>29</v>
      </c>
      <c r="AM49" s="164">
        <v>0</v>
      </c>
      <c r="AN49" s="164">
        <f>'Production Summary'!$N$20</f>
        <v>864</v>
      </c>
      <c r="AO49" s="164">
        <f>'Production Summary'!$M$20</f>
        <v>72</v>
      </c>
      <c r="AP49" s="164">
        <v>0</v>
      </c>
      <c r="AQ49" s="164">
        <f>'Production Summary'!$N$21</f>
        <v>670</v>
      </c>
      <c r="AR49" s="164">
        <f>'Production Summary'!$M$21</f>
        <v>335</v>
      </c>
      <c r="AS49" s="164">
        <v>0</v>
      </c>
      <c r="AT49" s="386">
        <f>'Production Summary'!$N$22</f>
        <v>375</v>
      </c>
      <c r="AU49" s="164">
        <f>'Production Summary'!$N$23</f>
        <v>1050</v>
      </c>
      <c r="AV49" s="164">
        <f>'Production Summary'!$N$25</f>
        <v>300</v>
      </c>
      <c r="AW49" s="164">
        <f>'Production Summary'!$M$25</f>
        <v>25</v>
      </c>
      <c r="AX49" s="164">
        <v>0</v>
      </c>
      <c r="AY49" s="164">
        <f>'Production Summary'!$N$26</f>
        <v>300</v>
      </c>
      <c r="AZ49" s="164">
        <f>'Production Summary'!$M$26</f>
        <v>25</v>
      </c>
      <c r="BA49" s="164">
        <v>0</v>
      </c>
      <c r="BB49" s="164">
        <f>'Production Summary'!$N$28</f>
        <v>777</v>
      </c>
      <c r="BC49" s="164">
        <f>'Production Summary'!$M$28</f>
        <v>12.95</v>
      </c>
      <c r="BD49" s="164">
        <v>0</v>
      </c>
      <c r="BE49" s="164">
        <f>'Production Summary'!$N$29</f>
        <v>612</v>
      </c>
      <c r="BF49" s="164">
        <f>'Production Summary'!$M$29</f>
        <v>51</v>
      </c>
      <c r="BG49" s="164">
        <v>0</v>
      </c>
      <c r="BH49" s="164">
        <f>'Production Summary'!$N$30</f>
        <v>500</v>
      </c>
      <c r="BI49" s="164">
        <f>'Production Summary'!$M$30</f>
        <v>250</v>
      </c>
      <c r="BJ49" s="164">
        <v>0</v>
      </c>
      <c r="BK49" s="386"/>
      <c r="BL49" s="164">
        <f>'Production Summary'!$N$32</f>
        <v>875</v>
      </c>
      <c r="BM49" s="164">
        <f>'Production Summary'!$N$34</f>
        <v>360.59999999999997</v>
      </c>
      <c r="BN49" s="164">
        <f>'Production Summary'!$M$34</f>
        <v>6.01</v>
      </c>
      <c r="BO49" s="164">
        <v>0</v>
      </c>
      <c r="BP49" s="164">
        <f>'Production Summary'!$N$36</f>
        <v>717</v>
      </c>
      <c r="BQ49" s="164">
        <f>'Production Summary'!$M$36</f>
        <v>11.95</v>
      </c>
      <c r="BR49" s="164">
        <v>0</v>
      </c>
      <c r="BS49" s="164">
        <f>'Production Summary'!$N$37</f>
        <v>210</v>
      </c>
      <c r="BT49" s="164">
        <f>'Production Summary'!$M$37</f>
        <v>21</v>
      </c>
      <c r="BU49" s="164">
        <v>0</v>
      </c>
      <c r="BV49" s="164">
        <f>'Production Summary'!$N$38</f>
        <v>280</v>
      </c>
      <c r="BW49" s="164">
        <f>'Production Summary'!$M$38</f>
        <v>28</v>
      </c>
      <c r="BX49" s="164">
        <v>0</v>
      </c>
      <c r="BY49" s="165">
        <f>'Production Summary'!$N$39</f>
        <v>300.38406247988502</v>
      </c>
      <c r="BZ49" s="164">
        <f>'Production Summary'!$M$39</f>
        <v>30.038406247988501</v>
      </c>
      <c r="CA49" s="164">
        <v>0</v>
      </c>
      <c r="CB49" s="164">
        <f>'Production Summary'!$N$40</f>
        <v>131.30000000000001</v>
      </c>
      <c r="CC49" s="164">
        <f>'Production Summary'!$M$40</f>
        <v>13.13</v>
      </c>
      <c r="CD49" s="164">
        <v>0</v>
      </c>
      <c r="CE49" s="164">
        <f>'Production Summary'!$N$42</f>
        <v>1136.3519999999996</v>
      </c>
      <c r="CF49" s="164">
        <f>'Production Summary'!$M$42</f>
        <v>81.167999999999978</v>
      </c>
      <c r="CG49" s="164">
        <v>0</v>
      </c>
      <c r="CH49" s="164">
        <v>0</v>
      </c>
      <c r="CI49" s="164">
        <f>'Production Summary'!$N$43</f>
        <v>184</v>
      </c>
      <c r="CJ49" s="164">
        <v>0</v>
      </c>
      <c r="CK49" s="164">
        <f>'Production Summary'!$N$44</f>
        <v>355</v>
      </c>
      <c r="CL49" s="164">
        <v>0</v>
      </c>
      <c r="CM49" s="375">
        <f>'Production Summary'!$N$45</f>
        <v>1650</v>
      </c>
      <c r="CN49" s="164">
        <f>'Production Summary'!$N$46</f>
        <v>270</v>
      </c>
      <c r="CO49" s="164">
        <f>'Production Summary'!$N$47</f>
        <v>1350</v>
      </c>
      <c r="CP49" s="166"/>
      <c r="CQ49" s="164">
        <f>'Production Summary'!$N$49</f>
        <v>8004.1580041580037</v>
      </c>
      <c r="CR49" s="164">
        <f>'Production Summary'!$M$49</f>
        <v>66.701316701316699</v>
      </c>
      <c r="CS49" s="164">
        <f>'Production Summary'!$N$50</f>
        <v>13331.600831600828</v>
      </c>
      <c r="CT49" s="164">
        <f>'Production Summary'!$M$50</f>
        <v>148.1288981288981</v>
      </c>
      <c r="CU49" s="164">
        <f>'Production Summary'!$N$51</f>
        <v>12785.862785862784</v>
      </c>
      <c r="CV49" s="164">
        <f>'Production Summary'!$M$51</f>
        <v>355.16285516285512</v>
      </c>
      <c r="CW49" s="164">
        <f>'Production Summary'!$N$52</f>
        <v>12629.937629937627</v>
      </c>
      <c r="CX49" s="164">
        <f>'Production Summary'!$M$52</f>
        <v>701.66320166320156</v>
      </c>
      <c r="CY49" s="164">
        <f>'Production Summary'!$N$53</f>
        <v>12396.049896049895</v>
      </c>
      <c r="CZ49" s="164">
        <f>'Production Summary'!$M$53</f>
        <v>688.66943866943859</v>
      </c>
      <c r="DA49" s="164">
        <f>'Production Summary'!$N$54</f>
        <v>13799.376299376298</v>
      </c>
      <c r="DB49" s="164">
        <f>'Production Summary'!$M$54</f>
        <v>766.63201663201653</v>
      </c>
      <c r="DC49" s="531">
        <f>'Production Summary'!$N$60</f>
        <v>12863.825363825363</v>
      </c>
      <c r="DD49" s="531">
        <f>'Production Summary'!$M$60</f>
        <v>714.65696465696465</v>
      </c>
      <c r="DE49" s="167">
        <f>'Production Summary'!$N$59</f>
        <v>11148.648648648648</v>
      </c>
      <c r="DF49" s="531">
        <f>'Production Summary'!$M$59</f>
        <v>619.36936936936934</v>
      </c>
      <c r="DG49" s="164">
        <f>'Production Summary'!$N$55</f>
        <v>13842.68884268884</v>
      </c>
      <c r="DH49" s="164">
        <f>'Production Summary'!$M$55</f>
        <v>3460.67221067221</v>
      </c>
      <c r="DI49" s="164">
        <f>'Production Summary'!$N$56</f>
        <v>13097.713097713096</v>
      </c>
      <c r="DJ49" s="164">
        <f>'Production Summary'!$M$56</f>
        <v>163.72141372141371</v>
      </c>
      <c r="DK49" s="164">
        <f>'Production Summary'!$N$57</f>
        <v>14189.189189189186</v>
      </c>
      <c r="DL49" s="164">
        <f>'Production Summary'!$M$57</f>
        <v>394.14414414414409</v>
      </c>
      <c r="DM49" s="164">
        <f>'Production Summary'!$N$58</f>
        <v>14017.671517671517</v>
      </c>
      <c r="DN49" s="164">
        <f>'Production Summary'!$M$58</f>
        <v>778.75952875952873</v>
      </c>
      <c r="DO49" s="164">
        <f>'Production Summary'!$N$61</f>
        <v>4500</v>
      </c>
      <c r="DP49" s="328">
        <f>'Production Summary'!$M$61</f>
        <v>750</v>
      </c>
      <c r="DQ49" s="164">
        <v>0</v>
      </c>
      <c r="DR49" s="164">
        <f>'Production Summary'!$N$62</f>
        <v>8900</v>
      </c>
      <c r="DS49" s="164">
        <f>'Production Summary'!$N$70</f>
        <v>300</v>
      </c>
      <c r="DT49" s="328">
        <f>'Production Summary'!$M$70</f>
        <v>25</v>
      </c>
      <c r="DU49" s="164">
        <v>0</v>
      </c>
      <c r="DV49" s="164">
        <f>'Production Summary'!$N$71</f>
        <v>150</v>
      </c>
      <c r="DW49" s="164">
        <v>0</v>
      </c>
      <c r="DX49" s="164">
        <f>'Production Summary'!$N$64</f>
        <v>192</v>
      </c>
      <c r="DY49" s="164">
        <v>0</v>
      </c>
      <c r="DZ49" s="164">
        <f>'Production Summary'!$N$65</f>
        <v>384</v>
      </c>
      <c r="EA49" s="164">
        <v>0</v>
      </c>
      <c r="EB49" s="164">
        <f>'Production Summary'!$N$66</f>
        <v>192</v>
      </c>
      <c r="EC49" s="164">
        <v>0</v>
      </c>
      <c r="ED49" s="164">
        <f>'Production Summary'!$N$67</f>
        <v>96</v>
      </c>
      <c r="EE49" s="164">
        <v>0</v>
      </c>
      <c r="EF49" s="164">
        <f>'Production Summary'!$N$68</f>
        <v>96</v>
      </c>
      <c r="EG49" s="164">
        <v>0</v>
      </c>
      <c r="EH49" s="164">
        <f>'Production Summary'!$N$69</f>
        <v>340</v>
      </c>
      <c r="EI49" s="101"/>
      <c r="EJ49" s="3"/>
      <c r="EK49" s="3"/>
      <c r="ER49" s="64" t="s">
        <v>65</v>
      </c>
      <c r="ES49" s="61" t="str">
        <f t="shared" si="48"/>
        <v/>
      </c>
      <c r="ET49" s="24">
        <f t="shared" si="32"/>
        <v>0</v>
      </c>
    </row>
    <row r="50" spans="1:150" ht="15" customHeight="1">
      <c r="A50" t="b">
        <f>C50=Raigarh!C50</f>
        <v>1</v>
      </c>
      <c r="B50" s="65">
        <f t="shared" si="33"/>
        <v>45</v>
      </c>
      <c r="C50" s="61" t="str">
        <f>IF(Raigarh!C50="","",Raigarh!C50)</f>
        <v/>
      </c>
      <c r="D50" s="164">
        <f>'Production Summary'!$N$4</f>
        <v>666</v>
      </c>
      <c r="E50" s="164">
        <f>'Production Summary'!$M$4</f>
        <v>27.75</v>
      </c>
      <c r="F50" s="164">
        <v>0</v>
      </c>
      <c r="G50" s="164">
        <f>'Production Summary'!$N$5</f>
        <v>666</v>
      </c>
      <c r="H50" s="164">
        <f>'Production Summary'!$M$5</f>
        <v>27.75</v>
      </c>
      <c r="I50" s="164">
        <v>0</v>
      </c>
      <c r="J50" s="164">
        <f>'Production Summary'!$N$6</f>
        <v>200</v>
      </c>
      <c r="K50" s="328">
        <f>'Production Summary'!$M$6</f>
        <v>7.5</v>
      </c>
      <c r="L50" s="164">
        <v>0</v>
      </c>
      <c r="M50" s="365">
        <f>'Production Summary'!$N$7</f>
        <v>612.72</v>
      </c>
      <c r="N50" s="367">
        <f>'Production Summary'!$M$7</f>
        <v>25.53</v>
      </c>
      <c r="O50" s="164">
        <v>0</v>
      </c>
      <c r="P50" s="164">
        <f>'Production Summary'!$N$8</f>
        <v>780</v>
      </c>
      <c r="Q50" s="164">
        <f>'Production Summary'!$M$8</f>
        <v>65</v>
      </c>
      <c r="R50" s="164">
        <v>0</v>
      </c>
      <c r="S50" s="164">
        <f>'Production Summary'!$N$9</f>
        <v>720</v>
      </c>
      <c r="T50" s="164">
        <f>'Production Summary'!$M$9</f>
        <v>60</v>
      </c>
      <c r="U50" s="164">
        <v>0</v>
      </c>
      <c r="V50" s="164">
        <f>'Production Summary'!$N$10</f>
        <v>876</v>
      </c>
      <c r="W50" s="164">
        <f>'Production Summary'!$M$10</f>
        <v>73</v>
      </c>
      <c r="X50" s="164">
        <v>0</v>
      </c>
      <c r="Y50" s="164">
        <f>'Production Summary'!$N$14</f>
        <v>177</v>
      </c>
      <c r="Z50" s="328">
        <f>'Production Summary'!$M$14</f>
        <v>14.75</v>
      </c>
      <c r="AA50" s="164">
        <v>0</v>
      </c>
      <c r="AB50" s="167">
        <f t="shared" si="34"/>
        <v>126</v>
      </c>
      <c r="AC50" s="164">
        <f>'Production Summary'!$M$16</f>
        <v>21</v>
      </c>
      <c r="AD50" s="164">
        <v>0</v>
      </c>
      <c r="AE50" s="164">
        <f>'Production Summary'!$N$16</f>
        <v>252</v>
      </c>
      <c r="AF50" s="164">
        <f>'Production Summary'!$M$16</f>
        <v>21</v>
      </c>
      <c r="AG50" s="164">
        <v>0</v>
      </c>
      <c r="AH50" s="164">
        <f>'Production Summary'!$N$18</f>
        <v>1035</v>
      </c>
      <c r="AI50" s="164">
        <f>'Production Summary'!$M$18</f>
        <v>17.25</v>
      </c>
      <c r="AJ50" s="164">
        <v>0</v>
      </c>
      <c r="AK50" s="164">
        <f>'Production Summary'!$N$19</f>
        <v>870</v>
      </c>
      <c r="AL50" s="164">
        <f>'Production Summary'!$M$19</f>
        <v>29</v>
      </c>
      <c r="AM50" s="164">
        <v>0</v>
      </c>
      <c r="AN50" s="164">
        <f>'Production Summary'!$N$20</f>
        <v>864</v>
      </c>
      <c r="AO50" s="164">
        <f>'Production Summary'!$M$20</f>
        <v>72</v>
      </c>
      <c r="AP50" s="164">
        <v>0</v>
      </c>
      <c r="AQ50" s="164">
        <f>'Production Summary'!$N$21</f>
        <v>670</v>
      </c>
      <c r="AR50" s="164">
        <f>'Production Summary'!$M$21</f>
        <v>335</v>
      </c>
      <c r="AS50" s="164">
        <v>0</v>
      </c>
      <c r="AT50" s="386">
        <f>'Production Summary'!$N$22</f>
        <v>375</v>
      </c>
      <c r="AU50" s="164">
        <f>'Production Summary'!$N$23</f>
        <v>1050</v>
      </c>
      <c r="AV50" s="164">
        <f>'Production Summary'!$N$25</f>
        <v>300</v>
      </c>
      <c r="AW50" s="164">
        <f>'Production Summary'!$M$25</f>
        <v>25</v>
      </c>
      <c r="AX50" s="164">
        <v>0</v>
      </c>
      <c r="AY50" s="164">
        <f>'Production Summary'!$N$26</f>
        <v>300</v>
      </c>
      <c r="AZ50" s="164">
        <f>'Production Summary'!$M$26</f>
        <v>25</v>
      </c>
      <c r="BA50" s="164">
        <v>0</v>
      </c>
      <c r="BB50" s="164">
        <f>'Production Summary'!$N$28</f>
        <v>777</v>
      </c>
      <c r="BC50" s="164">
        <f>'Production Summary'!$M$28</f>
        <v>12.95</v>
      </c>
      <c r="BD50" s="164">
        <v>0</v>
      </c>
      <c r="BE50" s="164">
        <f>'Production Summary'!$N$29</f>
        <v>612</v>
      </c>
      <c r="BF50" s="164">
        <f>'Production Summary'!$M$29</f>
        <v>51</v>
      </c>
      <c r="BG50" s="164">
        <v>0</v>
      </c>
      <c r="BH50" s="164">
        <f>'Production Summary'!$N$30</f>
        <v>500</v>
      </c>
      <c r="BI50" s="164">
        <f>'Production Summary'!$M$30</f>
        <v>250</v>
      </c>
      <c r="BJ50" s="164">
        <v>0</v>
      </c>
      <c r="BK50" s="386"/>
      <c r="BL50" s="164">
        <f>'Production Summary'!$N$32</f>
        <v>875</v>
      </c>
      <c r="BM50" s="164">
        <f>'Production Summary'!$N$34</f>
        <v>360.59999999999997</v>
      </c>
      <c r="BN50" s="164">
        <f>'Production Summary'!$M$34</f>
        <v>6.01</v>
      </c>
      <c r="BO50" s="164">
        <v>0</v>
      </c>
      <c r="BP50" s="164">
        <f>'Production Summary'!$N$36</f>
        <v>717</v>
      </c>
      <c r="BQ50" s="164">
        <f>'Production Summary'!$M$36</f>
        <v>11.95</v>
      </c>
      <c r="BR50" s="164">
        <v>0</v>
      </c>
      <c r="BS50" s="164">
        <f>'Production Summary'!$N$37</f>
        <v>210</v>
      </c>
      <c r="BT50" s="164">
        <f>'Production Summary'!$M$37</f>
        <v>21</v>
      </c>
      <c r="BU50" s="164">
        <v>0</v>
      </c>
      <c r="BV50" s="164">
        <f>'Production Summary'!$N$38</f>
        <v>280</v>
      </c>
      <c r="BW50" s="164">
        <f>'Production Summary'!$M$38</f>
        <v>28</v>
      </c>
      <c r="BX50" s="164">
        <v>0</v>
      </c>
      <c r="BY50" s="165">
        <f>'Production Summary'!$N$39</f>
        <v>300.38406247988502</v>
      </c>
      <c r="BZ50" s="164">
        <f>'Production Summary'!$M$39</f>
        <v>30.038406247988501</v>
      </c>
      <c r="CA50" s="164">
        <v>0</v>
      </c>
      <c r="CB50" s="164">
        <f>'Production Summary'!$N$40</f>
        <v>131.30000000000001</v>
      </c>
      <c r="CC50" s="164">
        <f>'Production Summary'!$M$40</f>
        <v>13.13</v>
      </c>
      <c r="CD50" s="164">
        <v>0</v>
      </c>
      <c r="CE50" s="164">
        <f>'Production Summary'!$N$42</f>
        <v>1136.3519999999996</v>
      </c>
      <c r="CF50" s="164">
        <f>'Production Summary'!$M$42</f>
        <v>81.167999999999978</v>
      </c>
      <c r="CG50" s="164">
        <v>0</v>
      </c>
      <c r="CH50" s="164">
        <v>0</v>
      </c>
      <c r="CI50" s="164">
        <f>'Production Summary'!$N$43</f>
        <v>184</v>
      </c>
      <c r="CJ50" s="164">
        <v>0</v>
      </c>
      <c r="CK50" s="164">
        <f>'Production Summary'!$N$44</f>
        <v>355</v>
      </c>
      <c r="CL50" s="164">
        <v>0</v>
      </c>
      <c r="CM50" s="375">
        <f>'Production Summary'!$N$45</f>
        <v>1650</v>
      </c>
      <c r="CN50" s="164">
        <f>'Production Summary'!$N$46</f>
        <v>270</v>
      </c>
      <c r="CO50" s="164">
        <f>'Production Summary'!$N$47</f>
        <v>1350</v>
      </c>
      <c r="CP50" s="166"/>
      <c r="CQ50" s="164">
        <f>'Production Summary'!$N$49</f>
        <v>8004.1580041580037</v>
      </c>
      <c r="CR50" s="164">
        <f>'Production Summary'!$M$49</f>
        <v>66.701316701316699</v>
      </c>
      <c r="CS50" s="164">
        <f>'Production Summary'!$N$50</f>
        <v>13331.600831600828</v>
      </c>
      <c r="CT50" s="164">
        <f>'Production Summary'!$M$50</f>
        <v>148.1288981288981</v>
      </c>
      <c r="CU50" s="164">
        <f>'Production Summary'!$N$51</f>
        <v>12785.862785862784</v>
      </c>
      <c r="CV50" s="164">
        <f>'Production Summary'!$M$51</f>
        <v>355.16285516285512</v>
      </c>
      <c r="CW50" s="164">
        <f>'Production Summary'!$N$52</f>
        <v>12629.937629937627</v>
      </c>
      <c r="CX50" s="164">
        <f>'Production Summary'!$M$52</f>
        <v>701.66320166320156</v>
      </c>
      <c r="CY50" s="164">
        <f>'Production Summary'!$N$53</f>
        <v>12396.049896049895</v>
      </c>
      <c r="CZ50" s="164">
        <f>'Production Summary'!$M$53</f>
        <v>688.66943866943859</v>
      </c>
      <c r="DA50" s="164">
        <f>'Production Summary'!$N$54</f>
        <v>13799.376299376298</v>
      </c>
      <c r="DB50" s="164">
        <f>'Production Summary'!$M$54</f>
        <v>766.63201663201653</v>
      </c>
      <c r="DC50" s="531">
        <f>'Production Summary'!$N$60</f>
        <v>12863.825363825363</v>
      </c>
      <c r="DD50" s="531">
        <f>'Production Summary'!$M$60</f>
        <v>714.65696465696465</v>
      </c>
      <c r="DE50" s="167">
        <f>'Production Summary'!$N$59</f>
        <v>11148.648648648648</v>
      </c>
      <c r="DF50" s="531">
        <f>'Production Summary'!$M$59</f>
        <v>619.36936936936934</v>
      </c>
      <c r="DG50" s="164">
        <f>'Production Summary'!$N$55</f>
        <v>13842.68884268884</v>
      </c>
      <c r="DH50" s="164">
        <f>'Production Summary'!$M$55</f>
        <v>3460.67221067221</v>
      </c>
      <c r="DI50" s="164">
        <f>'Production Summary'!$N$56</f>
        <v>13097.713097713096</v>
      </c>
      <c r="DJ50" s="164">
        <f>'Production Summary'!$M$56</f>
        <v>163.72141372141371</v>
      </c>
      <c r="DK50" s="164">
        <f>'Production Summary'!$N$57</f>
        <v>14189.189189189186</v>
      </c>
      <c r="DL50" s="164">
        <f>'Production Summary'!$M$57</f>
        <v>394.14414414414409</v>
      </c>
      <c r="DM50" s="164">
        <f>'Production Summary'!$N$58</f>
        <v>14017.671517671517</v>
      </c>
      <c r="DN50" s="164">
        <f>'Production Summary'!$M$58</f>
        <v>778.75952875952873</v>
      </c>
      <c r="DO50" s="164">
        <f>'Production Summary'!$N$61</f>
        <v>4500</v>
      </c>
      <c r="DP50" s="328">
        <f>'Production Summary'!$M$61</f>
        <v>750</v>
      </c>
      <c r="DQ50" s="164">
        <v>0</v>
      </c>
      <c r="DR50" s="164">
        <f>'Production Summary'!$N$62</f>
        <v>8900</v>
      </c>
      <c r="DS50" s="164">
        <f>'Production Summary'!$N$70</f>
        <v>300</v>
      </c>
      <c r="DT50" s="328">
        <f>'Production Summary'!$M$70</f>
        <v>25</v>
      </c>
      <c r="DU50" s="164">
        <v>0</v>
      </c>
      <c r="DV50" s="164">
        <f>'Production Summary'!$N$71</f>
        <v>150</v>
      </c>
      <c r="DW50" s="164">
        <v>0</v>
      </c>
      <c r="DX50" s="164">
        <f>'Production Summary'!$N$64</f>
        <v>192</v>
      </c>
      <c r="DY50" s="164">
        <v>0</v>
      </c>
      <c r="DZ50" s="164">
        <f>'Production Summary'!$N$65</f>
        <v>384</v>
      </c>
      <c r="EA50" s="164">
        <v>0</v>
      </c>
      <c r="EB50" s="164">
        <f>'Production Summary'!$N$66</f>
        <v>192</v>
      </c>
      <c r="EC50" s="164">
        <v>0</v>
      </c>
      <c r="ED50" s="164">
        <f>'Production Summary'!$N$67</f>
        <v>96</v>
      </c>
      <c r="EE50" s="164">
        <v>0</v>
      </c>
      <c r="EF50" s="164">
        <f>'Production Summary'!$N$68</f>
        <v>96</v>
      </c>
      <c r="EG50" s="164">
        <v>0</v>
      </c>
      <c r="EH50" s="164">
        <f>'Production Summary'!$N$69</f>
        <v>340</v>
      </c>
      <c r="EI50" s="101"/>
      <c r="EJ50" s="3"/>
      <c r="EK50" s="3"/>
      <c r="ER50" s="64" t="s">
        <v>66</v>
      </c>
      <c r="ES50" s="61" t="str">
        <f t="shared" si="48"/>
        <v/>
      </c>
      <c r="ET50" s="24">
        <f t="shared" si="32"/>
        <v>0</v>
      </c>
    </row>
    <row r="51" spans="1:150" ht="15" customHeight="1">
      <c r="A51" t="b">
        <f>C51=Raigarh!C51</f>
        <v>1</v>
      </c>
      <c r="B51" s="65">
        <f t="shared" si="33"/>
        <v>46</v>
      </c>
      <c r="C51" s="61" t="str">
        <f>IF(Raigarh!C51="","",Raigarh!C51)</f>
        <v/>
      </c>
      <c r="D51" s="164">
        <f>'Production Summary'!$N$4</f>
        <v>666</v>
      </c>
      <c r="E51" s="164">
        <f>'Production Summary'!$M$4</f>
        <v>27.75</v>
      </c>
      <c r="F51" s="164">
        <v>0</v>
      </c>
      <c r="G51" s="164">
        <f>'Production Summary'!$N$5</f>
        <v>666</v>
      </c>
      <c r="H51" s="164">
        <f>'Production Summary'!$M$5</f>
        <v>27.75</v>
      </c>
      <c r="I51" s="164">
        <v>0</v>
      </c>
      <c r="J51" s="164">
        <f>'Production Summary'!$N$6</f>
        <v>200</v>
      </c>
      <c r="K51" s="328">
        <f>'Production Summary'!$M$6</f>
        <v>7.5</v>
      </c>
      <c r="L51" s="164">
        <v>0</v>
      </c>
      <c r="M51" s="365">
        <f>'Production Summary'!$N$7</f>
        <v>612.72</v>
      </c>
      <c r="N51" s="367">
        <f>'Production Summary'!$M$7</f>
        <v>25.53</v>
      </c>
      <c r="O51" s="164">
        <v>0</v>
      </c>
      <c r="P51" s="164">
        <f>'Production Summary'!$N$8</f>
        <v>780</v>
      </c>
      <c r="Q51" s="164">
        <f>'Production Summary'!$M$8</f>
        <v>65</v>
      </c>
      <c r="R51" s="164">
        <v>0</v>
      </c>
      <c r="S51" s="164">
        <f>'Production Summary'!$N$9</f>
        <v>720</v>
      </c>
      <c r="T51" s="164">
        <f>'Production Summary'!$M$9</f>
        <v>60</v>
      </c>
      <c r="U51" s="164">
        <v>0</v>
      </c>
      <c r="V51" s="164">
        <f>'Production Summary'!$N$10</f>
        <v>876</v>
      </c>
      <c r="W51" s="164">
        <f>'Production Summary'!$M$10</f>
        <v>73</v>
      </c>
      <c r="X51" s="164">
        <v>0</v>
      </c>
      <c r="Y51" s="164">
        <f>'Production Summary'!$N$14</f>
        <v>177</v>
      </c>
      <c r="Z51" s="328">
        <f>'Production Summary'!$M$14</f>
        <v>14.75</v>
      </c>
      <c r="AA51" s="164">
        <v>0</v>
      </c>
      <c r="AB51" s="167">
        <f t="shared" si="34"/>
        <v>126</v>
      </c>
      <c r="AC51" s="164">
        <f>'Production Summary'!$M$16</f>
        <v>21</v>
      </c>
      <c r="AD51" s="164">
        <v>0</v>
      </c>
      <c r="AE51" s="164">
        <f>'Production Summary'!$N$16</f>
        <v>252</v>
      </c>
      <c r="AF51" s="164">
        <f>'Production Summary'!$M$16</f>
        <v>21</v>
      </c>
      <c r="AG51" s="164">
        <v>0</v>
      </c>
      <c r="AH51" s="164">
        <f>'Production Summary'!$N$18</f>
        <v>1035</v>
      </c>
      <c r="AI51" s="164">
        <f>'Production Summary'!$M$18</f>
        <v>17.25</v>
      </c>
      <c r="AJ51" s="164">
        <v>0</v>
      </c>
      <c r="AK51" s="164">
        <f>'Production Summary'!$N$19</f>
        <v>870</v>
      </c>
      <c r="AL51" s="164">
        <f>'Production Summary'!$M$19</f>
        <v>29</v>
      </c>
      <c r="AM51" s="164">
        <v>0</v>
      </c>
      <c r="AN51" s="164">
        <f>'Production Summary'!$N$20</f>
        <v>864</v>
      </c>
      <c r="AO51" s="164">
        <f>'Production Summary'!$M$20</f>
        <v>72</v>
      </c>
      <c r="AP51" s="164">
        <v>0</v>
      </c>
      <c r="AQ51" s="164">
        <f>'Production Summary'!$N$21</f>
        <v>670</v>
      </c>
      <c r="AR51" s="164">
        <f>'Production Summary'!$M$21</f>
        <v>335</v>
      </c>
      <c r="AS51" s="164">
        <v>0</v>
      </c>
      <c r="AT51" s="386">
        <f>'Production Summary'!$N$22</f>
        <v>375</v>
      </c>
      <c r="AU51" s="164">
        <f>'Production Summary'!$N$23</f>
        <v>1050</v>
      </c>
      <c r="AV51" s="164">
        <f>'Production Summary'!$N$25</f>
        <v>300</v>
      </c>
      <c r="AW51" s="164">
        <f>'Production Summary'!$M$25</f>
        <v>25</v>
      </c>
      <c r="AX51" s="164">
        <v>0</v>
      </c>
      <c r="AY51" s="164">
        <f>'Production Summary'!$N$26</f>
        <v>300</v>
      </c>
      <c r="AZ51" s="164">
        <f>'Production Summary'!$M$26</f>
        <v>25</v>
      </c>
      <c r="BA51" s="164">
        <v>0</v>
      </c>
      <c r="BB51" s="164">
        <f>'Production Summary'!$N$28</f>
        <v>777</v>
      </c>
      <c r="BC51" s="164">
        <f>'Production Summary'!$M$28</f>
        <v>12.95</v>
      </c>
      <c r="BD51" s="164">
        <v>0</v>
      </c>
      <c r="BE51" s="164">
        <f>'Production Summary'!$N$29</f>
        <v>612</v>
      </c>
      <c r="BF51" s="164">
        <f>'Production Summary'!$M$29</f>
        <v>51</v>
      </c>
      <c r="BG51" s="164">
        <v>0</v>
      </c>
      <c r="BH51" s="164">
        <f>'Production Summary'!$N$30</f>
        <v>500</v>
      </c>
      <c r="BI51" s="164">
        <f>'Production Summary'!$M$30</f>
        <v>250</v>
      </c>
      <c r="BJ51" s="164">
        <v>0</v>
      </c>
      <c r="BK51" s="386"/>
      <c r="BL51" s="164">
        <f>'Production Summary'!$N$32</f>
        <v>875</v>
      </c>
      <c r="BM51" s="164">
        <f>'Production Summary'!$N$34</f>
        <v>360.59999999999997</v>
      </c>
      <c r="BN51" s="164">
        <f>'Production Summary'!$M$34</f>
        <v>6.01</v>
      </c>
      <c r="BO51" s="164">
        <v>0</v>
      </c>
      <c r="BP51" s="164">
        <f>'Production Summary'!$N$36</f>
        <v>717</v>
      </c>
      <c r="BQ51" s="164">
        <f>'Production Summary'!$M$36</f>
        <v>11.95</v>
      </c>
      <c r="BR51" s="164">
        <v>0</v>
      </c>
      <c r="BS51" s="164">
        <f>'Production Summary'!$N$37</f>
        <v>210</v>
      </c>
      <c r="BT51" s="164">
        <f>'Production Summary'!$M$37</f>
        <v>21</v>
      </c>
      <c r="BU51" s="164">
        <v>0</v>
      </c>
      <c r="BV51" s="164">
        <f>'Production Summary'!$N$38</f>
        <v>280</v>
      </c>
      <c r="BW51" s="164">
        <f>'Production Summary'!$M$38</f>
        <v>28</v>
      </c>
      <c r="BX51" s="164">
        <v>0</v>
      </c>
      <c r="BY51" s="165">
        <f>'Production Summary'!$N$39</f>
        <v>300.38406247988502</v>
      </c>
      <c r="BZ51" s="164">
        <f>'Production Summary'!$M$39</f>
        <v>30.038406247988501</v>
      </c>
      <c r="CA51" s="164">
        <v>0</v>
      </c>
      <c r="CB51" s="164">
        <f>'Production Summary'!$N$40</f>
        <v>131.30000000000001</v>
      </c>
      <c r="CC51" s="164">
        <f>'Production Summary'!$M$40</f>
        <v>13.13</v>
      </c>
      <c r="CD51" s="164">
        <v>0</v>
      </c>
      <c r="CE51" s="164">
        <f>'Production Summary'!$N$42</f>
        <v>1136.3519999999996</v>
      </c>
      <c r="CF51" s="164">
        <f>'Production Summary'!$M$42</f>
        <v>81.167999999999978</v>
      </c>
      <c r="CG51" s="164">
        <v>0</v>
      </c>
      <c r="CH51" s="164">
        <v>0</v>
      </c>
      <c r="CI51" s="164">
        <f>'Production Summary'!$N$43</f>
        <v>184</v>
      </c>
      <c r="CJ51" s="164">
        <v>0</v>
      </c>
      <c r="CK51" s="164">
        <f>'Production Summary'!$N$44</f>
        <v>355</v>
      </c>
      <c r="CL51" s="164">
        <v>0</v>
      </c>
      <c r="CM51" s="375">
        <f>'Production Summary'!$N$45</f>
        <v>1650</v>
      </c>
      <c r="CN51" s="164">
        <f>'Production Summary'!$N$46</f>
        <v>270</v>
      </c>
      <c r="CO51" s="164">
        <f>'Production Summary'!$N$47</f>
        <v>1350</v>
      </c>
      <c r="CP51" s="166"/>
      <c r="CQ51" s="164">
        <f>'Production Summary'!$N$49</f>
        <v>8004.1580041580037</v>
      </c>
      <c r="CR51" s="164">
        <f>'Production Summary'!$M$49</f>
        <v>66.701316701316699</v>
      </c>
      <c r="CS51" s="164">
        <f>'Production Summary'!$N$50</f>
        <v>13331.600831600828</v>
      </c>
      <c r="CT51" s="164">
        <f>'Production Summary'!$M$50</f>
        <v>148.1288981288981</v>
      </c>
      <c r="CU51" s="164">
        <f>'Production Summary'!$N$51</f>
        <v>12785.862785862784</v>
      </c>
      <c r="CV51" s="164">
        <f>'Production Summary'!$M$51</f>
        <v>355.16285516285512</v>
      </c>
      <c r="CW51" s="164">
        <f>'Production Summary'!$N$52</f>
        <v>12629.937629937627</v>
      </c>
      <c r="CX51" s="164">
        <f>'Production Summary'!$M$52</f>
        <v>701.66320166320156</v>
      </c>
      <c r="CY51" s="164">
        <f>'Production Summary'!$N$53</f>
        <v>12396.049896049895</v>
      </c>
      <c r="CZ51" s="164">
        <f>'Production Summary'!$M$53</f>
        <v>688.66943866943859</v>
      </c>
      <c r="DA51" s="164">
        <f>'Production Summary'!$N$54</f>
        <v>13799.376299376298</v>
      </c>
      <c r="DB51" s="164">
        <f>'Production Summary'!$M$54</f>
        <v>766.63201663201653</v>
      </c>
      <c r="DC51" s="531">
        <f>'Production Summary'!$N$60</f>
        <v>12863.825363825363</v>
      </c>
      <c r="DD51" s="531">
        <f>'Production Summary'!$M$60</f>
        <v>714.65696465696465</v>
      </c>
      <c r="DE51" s="167">
        <f>'Production Summary'!$N$59</f>
        <v>11148.648648648648</v>
      </c>
      <c r="DF51" s="531">
        <f>'Production Summary'!$M$59</f>
        <v>619.36936936936934</v>
      </c>
      <c r="DG51" s="164">
        <f>'Production Summary'!$N$55</f>
        <v>13842.68884268884</v>
      </c>
      <c r="DH51" s="164">
        <f>'Production Summary'!$M$55</f>
        <v>3460.67221067221</v>
      </c>
      <c r="DI51" s="164">
        <f>'Production Summary'!$N$56</f>
        <v>13097.713097713096</v>
      </c>
      <c r="DJ51" s="164">
        <f>'Production Summary'!$M$56</f>
        <v>163.72141372141371</v>
      </c>
      <c r="DK51" s="164">
        <f>'Production Summary'!$N$57</f>
        <v>14189.189189189186</v>
      </c>
      <c r="DL51" s="164">
        <f>'Production Summary'!$M$57</f>
        <v>394.14414414414409</v>
      </c>
      <c r="DM51" s="164">
        <f>'Production Summary'!$N$58</f>
        <v>14017.671517671517</v>
      </c>
      <c r="DN51" s="164">
        <f>'Production Summary'!$M$58</f>
        <v>778.75952875952873</v>
      </c>
      <c r="DO51" s="164">
        <f>'Production Summary'!$N$61</f>
        <v>4500</v>
      </c>
      <c r="DP51" s="328">
        <f>'Production Summary'!$M$61</f>
        <v>750</v>
      </c>
      <c r="DQ51" s="164">
        <v>0</v>
      </c>
      <c r="DR51" s="164">
        <f>'Production Summary'!$N$62</f>
        <v>8900</v>
      </c>
      <c r="DS51" s="164">
        <f>'Production Summary'!$N$70</f>
        <v>300</v>
      </c>
      <c r="DT51" s="328">
        <f>'Production Summary'!$M$70</f>
        <v>25</v>
      </c>
      <c r="DU51" s="164">
        <v>0</v>
      </c>
      <c r="DV51" s="164">
        <f>'Production Summary'!$N$71</f>
        <v>150</v>
      </c>
      <c r="DW51" s="164">
        <v>0</v>
      </c>
      <c r="DX51" s="164">
        <f>'Production Summary'!$N$64</f>
        <v>192</v>
      </c>
      <c r="DY51" s="164">
        <v>0</v>
      </c>
      <c r="DZ51" s="164">
        <f>'Production Summary'!$N$65</f>
        <v>384</v>
      </c>
      <c r="EA51" s="164">
        <v>0</v>
      </c>
      <c r="EB51" s="164">
        <f>'Production Summary'!$N$66</f>
        <v>192</v>
      </c>
      <c r="EC51" s="164">
        <v>0</v>
      </c>
      <c r="ED51" s="164">
        <f>'Production Summary'!$N$67</f>
        <v>96</v>
      </c>
      <c r="EE51" s="164">
        <v>0</v>
      </c>
      <c r="EF51" s="164">
        <f>'Production Summary'!$N$68</f>
        <v>96</v>
      </c>
      <c r="EG51" s="164">
        <v>0</v>
      </c>
      <c r="EH51" s="164">
        <f>'Production Summary'!$N$69</f>
        <v>340</v>
      </c>
      <c r="EI51" s="101"/>
      <c r="EJ51" s="3"/>
      <c r="EK51" s="3"/>
      <c r="ER51" s="64" t="s">
        <v>67</v>
      </c>
      <c r="ES51" s="61" t="str">
        <f t="shared" si="48"/>
        <v/>
      </c>
      <c r="ET51" s="24">
        <f t="shared" si="32"/>
        <v>0</v>
      </c>
    </row>
    <row r="52" spans="1:150" ht="15" customHeight="1">
      <c r="A52" t="b">
        <f>C52=Raigarh!C52</f>
        <v>1</v>
      </c>
      <c r="B52" s="65">
        <f t="shared" si="33"/>
        <v>47</v>
      </c>
      <c r="C52" s="61" t="str">
        <f>IF(Raigarh!C52="","",Raigarh!C52)</f>
        <v/>
      </c>
      <c r="D52" s="164">
        <f>'Production Summary'!$N$4</f>
        <v>666</v>
      </c>
      <c r="E52" s="164">
        <f>'Production Summary'!$M$4</f>
        <v>27.75</v>
      </c>
      <c r="F52" s="164">
        <v>0</v>
      </c>
      <c r="G52" s="164">
        <f>'Production Summary'!$N$5</f>
        <v>666</v>
      </c>
      <c r="H52" s="164">
        <f>'Production Summary'!$M$5</f>
        <v>27.75</v>
      </c>
      <c r="I52" s="164">
        <v>0</v>
      </c>
      <c r="J52" s="164">
        <f>'Production Summary'!$N$6</f>
        <v>200</v>
      </c>
      <c r="K52" s="328">
        <f>'Production Summary'!$M$6</f>
        <v>7.5</v>
      </c>
      <c r="L52" s="164">
        <v>0</v>
      </c>
      <c r="M52" s="365">
        <f>'Production Summary'!$N$7</f>
        <v>612.72</v>
      </c>
      <c r="N52" s="367">
        <f>'Production Summary'!$M$7</f>
        <v>25.53</v>
      </c>
      <c r="O52" s="164">
        <v>0</v>
      </c>
      <c r="P52" s="164">
        <f>'Production Summary'!$N$8</f>
        <v>780</v>
      </c>
      <c r="Q52" s="164">
        <f>'Production Summary'!$M$8</f>
        <v>65</v>
      </c>
      <c r="R52" s="164">
        <v>0</v>
      </c>
      <c r="S52" s="164">
        <f>'Production Summary'!$N$9</f>
        <v>720</v>
      </c>
      <c r="T52" s="164">
        <f>'Production Summary'!$M$9</f>
        <v>60</v>
      </c>
      <c r="U52" s="164">
        <v>0</v>
      </c>
      <c r="V52" s="164">
        <f>'Production Summary'!$N$10</f>
        <v>876</v>
      </c>
      <c r="W52" s="164">
        <f>'Production Summary'!$M$10</f>
        <v>73</v>
      </c>
      <c r="X52" s="164">
        <v>0</v>
      </c>
      <c r="Y52" s="164">
        <f>'Production Summary'!$N$14</f>
        <v>177</v>
      </c>
      <c r="Z52" s="328">
        <f>'Production Summary'!$M$14</f>
        <v>14.75</v>
      </c>
      <c r="AA52" s="164">
        <v>0</v>
      </c>
      <c r="AB52" s="167">
        <f t="shared" si="34"/>
        <v>126</v>
      </c>
      <c r="AC52" s="164">
        <f>'Production Summary'!$M$16</f>
        <v>21</v>
      </c>
      <c r="AD52" s="164">
        <v>0</v>
      </c>
      <c r="AE52" s="164">
        <f>'Production Summary'!$N$16</f>
        <v>252</v>
      </c>
      <c r="AF52" s="164">
        <f>'Production Summary'!$M$16</f>
        <v>21</v>
      </c>
      <c r="AG52" s="164">
        <v>0</v>
      </c>
      <c r="AH52" s="164">
        <f>'Production Summary'!$N$18</f>
        <v>1035</v>
      </c>
      <c r="AI52" s="164">
        <f>'Production Summary'!$M$18</f>
        <v>17.25</v>
      </c>
      <c r="AJ52" s="164">
        <v>0</v>
      </c>
      <c r="AK52" s="164">
        <f>'Production Summary'!$N$19</f>
        <v>870</v>
      </c>
      <c r="AL52" s="164">
        <f>'Production Summary'!$M$19</f>
        <v>29</v>
      </c>
      <c r="AM52" s="164">
        <v>0</v>
      </c>
      <c r="AN52" s="164">
        <f>'Production Summary'!$N$20</f>
        <v>864</v>
      </c>
      <c r="AO52" s="164">
        <f>'Production Summary'!$M$20</f>
        <v>72</v>
      </c>
      <c r="AP52" s="164">
        <v>0</v>
      </c>
      <c r="AQ52" s="164">
        <f>'Production Summary'!$N$21</f>
        <v>670</v>
      </c>
      <c r="AR52" s="164">
        <f>'Production Summary'!$M$21</f>
        <v>335</v>
      </c>
      <c r="AS52" s="164">
        <v>0</v>
      </c>
      <c r="AT52" s="386">
        <f>'Production Summary'!$N$22</f>
        <v>375</v>
      </c>
      <c r="AU52" s="164">
        <f>'Production Summary'!$N$23</f>
        <v>1050</v>
      </c>
      <c r="AV52" s="164">
        <f>'Production Summary'!$N$25</f>
        <v>300</v>
      </c>
      <c r="AW52" s="164">
        <f>'Production Summary'!$M$25</f>
        <v>25</v>
      </c>
      <c r="AX52" s="164">
        <v>0</v>
      </c>
      <c r="AY52" s="164">
        <f>'Production Summary'!$N$26</f>
        <v>300</v>
      </c>
      <c r="AZ52" s="164">
        <f>'Production Summary'!$M$26</f>
        <v>25</v>
      </c>
      <c r="BA52" s="164">
        <v>0</v>
      </c>
      <c r="BB52" s="164">
        <f>'Production Summary'!$N$28</f>
        <v>777</v>
      </c>
      <c r="BC52" s="164">
        <f>'Production Summary'!$M$28</f>
        <v>12.95</v>
      </c>
      <c r="BD52" s="164">
        <v>0</v>
      </c>
      <c r="BE52" s="164">
        <f>'Production Summary'!$N$29</f>
        <v>612</v>
      </c>
      <c r="BF52" s="164">
        <f>'Production Summary'!$M$29</f>
        <v>51</v>
      </c>
      <c r="BG52" s="164">
        <v>0</v>
      </c>
      <c r="BH52" s="164">
        <f>'Production Summary'!$N$30</f>
        <v>500</v>
      </c>
      <c r="BI52" s="164">
        <f>'Production Summary'!$M$30</f>
        <v>250</v>
      </c>
      <c r="BJ52" s="164">
        <v>0</v>
      </c>
      <c r="BK52" s="386"/>
      <c r="BL52" s="164">
        <f>'Production Summary'!$N$32</f>
        <v>875</v>
      </c>
      <c r="BM52" s="164">
        <f>'Production Summary'!$N$34</f>
        <v>360.59999999999997</v>
      </c>
      <c r="BN52" s="164">
        <f>'Production Summary'!$M$34</f>
        <v>6.01</v>
      </c>
      <c r="BO52" s="164">
        <v>0</v>
      </c>
      <c r="BP52" s="164">
        <f>'Production Summary'!$N$36</f>
        <v>717</v>
      </c>
      <c r="BQ52" s="164">
        <f>'Production Summary'!$M$36</f>
        <v>11.95</v>
      </c>
      <c r="BR52" s="164">
        <v>0</v>
      </c>
      <c r="BS52" s="164">
        <f>'Production Summary'!$N$37</f>
        <v>210</v>
      </c>
      <c r="BT52" s="164">
        <f>'Production Summary'!$M$37</f>
        <v>21</v>
      </c>
      <c r="BU52" s="164">
        <v>0</v>
      </c>
      <c r="BV52" s="164">
        <f>'Production Summary'!$N$38</f>
        <v>280</v>
      </c>
      <c r="BW52" s="164">
        <f>'Production Summary'!$M$38</f>
        <v>28</v>
      </c>
      <c r="BX52" s="164">
        <v>0</v>
      </c>
      <c r="BY52" s="165">
        <f>'Production Summary'!$N$39</f>
        <v>300.38406247988502</v>
      </c>
      <c r="BZ52" s="164">
        <f>'Production Summary'!$M$39</f>
        <v>30.038406247988501</v>
      </c>
      <c r="CA52" s="164">
        <v>0</v>
      </c>
      <c r="CB52" s="164">
        <f>'Production Summary'!$N$40</f>
        <v>131.30000000000001</v>
      </c>
      <c r="CC52" s="164">
        <f>'Production Summary'!$M$40</f>
        <v>13.13</v>
      </c>
      <c r="CD52" s="164">
        <v>0</v>
      </c>
      <c r="CE52" s="164">
        <f>'Production Summary'!$N$42</f>
        <v>1136.3519999999996</v>
      </c>
      <c r="CF52" s="164">
        <f>'Production Summary'!$M$42</f>
        <v>81.167999999999978</v>
      </c>
      <c r="CG52" s="164">
        <v>0</v>
      </c>
      <c r="CH52" s="164">
        <v>0</v>
      </c>
      <c r="CI52" s="164">
        <f>'Production Summary'!$N$43</f>
        <v>184</v>
      </c>
      <c r="CJ52" s="164">
        <v>0</v>
      </c>
      <c r="CK52" s="164">
        <f>'Production Summary'!$N$44</f>
        <v>355</v>
      </c>
      <c r="CL52" s="164">
        <v>0</v>
      </c>
      <c r="CM52" s="375">
        <f>'Production Summary'!$N$45</f>
        <v>1650</v>
      </c>
      <c r="CN52" s="164">
        <f>'Production Summary'!$N$46</f>
        <v>270</v>
      </c>
      <c r="CO52" s="164">
        <f>'Production Summary'!$N$47</f>
        <v>1350</v>
      </c>
      <c r="CP52" s="166"/>
      <c r="CQ52" s="164">
        <f>'Production Summary'!$N$49</f>
        <v>8004.1580041580037</v>
      </c>
      <c r="CR52" s="164">
        <f>'Production Summary'!$M$49</f>
        <v>66.701316701316699</v>
      </c>
      <c r="CS52" s="164">
        <f>'Production Summary'!$N$50</f>
        <v>13331.600831600828</v>
      </c>
      <c r="CT52" s="164">
        <f>'Production Summary'!$M$50</f>
        <v>148.1288981288981</v>
      </c>
      <c r="CU52" s="164">
        <f>'Production Summary'!$N$51</f>
        <v>12785.862785862784</v>
      </c>
      <c r="CV52" s="164">
        <f>'Production Summary'!$M$51</f>
        <v>355.16285516285512</v>
      </c>
      <c r="CW52" s="164">
        <f>'Production Summary'!$N$52</f>
        <v>12629.937629937627</v>
      </c>
      <c r="CX52" s="164">
        <f>'Production Summary'!$M$52</f>
        <v>701.66320166320156</v>
      </c>
      <c r="CY52" s="164">
        <f>'Production Summary'!$N$53</f>
        <v>12396.049896049895</v>
      </c>
      <c r="CZ52" s="164">
        <f>'Production Summary'!$M$53</f>
        <v>688.66943866943859</v>
      </c>
      <c r="DA52" s="164">
        <f>'Production Summary'!$N$54</f>
        <v>13799.376299376298</v>
      </c>
      <c r="DB52" s="164">
        <f>'Production Summary'!$M$54</f>
        <v>766.63201663201653</v>
      </c>
      <c r="DC52" s="531">
        <f>'Production Summary'!$N$60</f>
        <v>12863.825363825363</v>
      </c>
      <c r="DD52" s="531">
        <f>'Production Summary'!$M$60</f>
        <v>714.65696465696465</v>
      </c>
      <c r="DE52" s="167">
        <f>'Production Summary'!$N$59</f>
        <v>11148.648648648648</v>
      </c>
      <c r="DF52" s="531">
        <f>'Production Summary'!$M$59</f>
        <v>619.36936936936934</v>
      </c>
      <c r="DG52" s="164">
        <f>'Production Summary'!$N$55</f>
        <v>13842.68884268884</v>
      </c>
      <c r="DH52" s="164">
        <f>'Production Summary'!$M$55</f>
        <v>3460.67221067221</v>
      </c>
      <c r="DI52" s="164">
        <f>'Production Summary'!$N$56</f>
        <v>13097.713097713096</v>
      </c>
      <c r="DJ52" s="164">
        <f>'Production Summary'!$M$56</f>
        <v>163.72141372141371</v>
      </c>
      <c r="DK52" s="164">
        <f>'Production Summary'!$N$57</f>
        <v>14189.189189189186</v>
      </c>
      <c r="DL52" s="164">
        <f>'Production Summary'!$M$57</f>
        <v>394.14414414414409</v>
      </c>
      <c r="DM52" s="164">
        <f>'Production Summary'!$N$58</f>
        <v>14017.671517671517</v>
      </c>
      <c r="DN52" s="164">
        <f>'Production Summary'!$M$58</f>
        <v>778.75952875952873</v>
      </c>
      <c r="DO52" s="164">
        <f>'Production Summary'!$N$61</f>
        <v>4500</v>
      </c>
      <c r="DP52" s="328">
        <f>'Production Summary'!$M$61</f>
        <v>750</v>
      </c>
      <c r="DQ52" s="164">
        <v>0</v>
      </c>
      <c r="DR52" s="164">
        <f>'Production Summary'!$N$62</f>
        <v>8900</v>
      </c>
      <c r="DS52" s="164">
        <f>'Production Summary'!$N$70</f>
        <v>300</v>
      </c>
      <c r="DT52" s="328">
        <f>'Production Summary'!$M$70</f>
        <v>25</v>
      </c>
      <c r="DU52" s="164">
        <v>0</v>
      </c>
      <c r="DV52" s="164">
        <f>'Production Summary'!$N$71</f>
        <v>150</v>
      </c>
      <c r="DW52" s="164">
        <v>0</v>
      </c>
      <c r="DX52" s="164">
        <f>'Production Summary'!$N$64</f>
        <v>192</v>
      </c>
      <c r="DY52" s="164">
        <v>0</v>
      </c>
      <c r="DZ52" s="164">
        <f>'Production Summary'!$N$65</f>
        <v>384</v>
      </c>
      <c r="EA52" s="164">
        <v>0</v>
      </c>
      <c r="EB52" s="164">
        <f>'Production Summary'!$N$66</f>
        <v>192</v>
      </c>
      <c r="EC52" s="164">
        <v>0</v>
      </c>
      <c r="ED52" s="164">
        <f>'Production Summary'!$N$67</f>
        <v>96</v>
      </c>
      <c r="EE52" s="164">
        <v>0</v>
      </c>
      <c r="EF52" s="164">
        <f>'Production Summary'!$N$68</f>
        <v>96</v>
      </c>
      <c r="EG52" s="164">
        <v>0</v>
      </c>
      <c r="EH52" s="164">
        <f>'Production Summary'!$N$69</f>
        <v>340</v>
      </c>
      <c r="EI52" s="101"/>
      <c r="EJ52" s="3"/>
      <c r="EK52" s="3"/>
      <c r="ER52" s="64" t="s">
        <v>68</v>
      </c>
      <c r="ES52" s="61" t="str">
        <f t="shared" si="48"/>
        <v/>
      </c>
      <c r="ET52" s="24">
        <f t="shared" si="32"/>
        <v>0</v>
      </c>
    </row>
    <row r="53" spans="1:150" ht="15" customHeight="1">
      <c r="A53" t="b">
        <f>C53=Raigarh!C53</f>
        <v>1</v>
      </c>
      <c r="B53" s="65">
        <f t="shared" si="33"/>
        <v>48</v>
      </c>
      <c r="C53" s="61" t="str">
        <f>IF(Raigarh!C53="","",Raigarh!C53)</f>
        <v/>
      </c>
      <c r="D53" s="164">
        <f>'Production Summary'!$N$4</f>
        <v>666</v>
      </c>
      <c r="E53" s="164">
        <f>'Production Summary'!$M$4</f>
        <v>27.75</v>
      </c>
      <c r="F53" s="164">
        <v>0</v>
      </c>
      <c r="G53" s="164">
        <f>'Production Summary'!$N$5</f>
        <v>666</v>
      </c>
      <c r="H53" s="164">
        <f>'Production Summary'!$M$5</f>
        <v>27.75</v>
      </c>
      <c r="I53" s="164">
        <v>0</v>
      </c>
      <c r="J53" s="164">
        <f>'Production Summary'!$N$6</f>
        <v>200</v>
      </c>
      <c r="K53" s="328">
        <f>'Production Summary'!$M$6</f>
        <v>7.5</v>
      </c>
      <c r="L53" s="164">
        <v>0</v>
      </c>
      <c r="M53" s="365">
        <f>'Production Summary'!$N$7</f>
        <v>612.72</v>
      </c>
      <c r="N53" s="367">
        <f>'Production Summary'!$M$7</f>
        <v>25.53</v>
      </c>
      <c r="O53" s="164">
        <v>0</v>
      </c>
      <c r="P53" s="164">
        <f>'Production Summary'!$N$8</f>
        <v>780</v>
      </c>
      <c r="Q53" s="164">
        <f>'Production Summary'!$M$8</f>
        <v>65</v>
      </c>
      <c r="R53" s="164">
        <v>0</v>
      </c>
      <c r="S53" s="164">
        <f>'Production Summary'!$N$9</f>
        <v>720</v>
      </c>
      <c r="T53" s="164">
        <f>'Production Summary'!$M$9</f>
        <v>60</v>
      </c>
      <c r="U53" s="164">
        <v>0</v>
      </c>
      <c r="V53" s="164">
        <f>'Production Summary'!$N$10</f>
        <v>876</v>
      </c>
      <c r="W53" s="164">
        <f>'Production Summary'!$M$10</f>
        <v>73</v>
      </c>
      <c r="X53" s="164">
        <v>0</v>
      </c>
      <c r="Y53" s="164">
        <f>'Production Summary'!$N$14</f>
        <v>177</v>
      </c>
      <c r="Z53" s="328">
        <f>'Production Summary'!$M$14</f>
        <v>14.75</v>
      </c>
      <c r="AA53" s="164">
        <v>0</v>
      </c>
      <c r="AB53" s="167">
        <f t="shared" si="34"/>
        <v>126</v>
      </c>
      <c r="AC53" s="164">
        <f>'Production Summary'!$M$16</f>
        <v>21</v>
      </c>
      <c r="AD53" s="164">
        <v>0</v>
      </c>
      <c r="AE53" s="164">
        <f>'Production Summary'!$N$16</f>
        <v>252</v>
      </c>
      <c r="AF53" s="164">
        <f>'Production Summary'!$M$16</f>
        <v>21</v>
      </c>
      <c r="AG53" s="164">
        <v>0</v>
      </c>
      <c r="AH53" s="164">
        <f>'Production Summary'!$N$18</f>
        <v>1035</v>
      </c>
      <c r="AI53" s="164">
        <f>'Production Summary'!$M$18</f>
        <v>17.25</v>
      </c>
      <c r="AJ53" s="164">
        <v>0</v>
      </c>
      <c r="AK53" s="164">
        <f>'Production Summary'!$N$19</f>
        <v>870</v>
      </c>
      <c r="AL53" s="164">
        <f>'Production Summary'!$M$19</f>
        <v>29</v>
      </c>
      <c r="AM53" s="164">
        <v>0</v>
      </c>
      <c r="AN53" s="164">
        <f>'Production Summary'!$N$20</f>
        <v>864</v>
      </c>
      <c r="AO53" s="164">
        <f>'Production Summary'!$M$20</f>
        <v>72</v>
      </c>
      <c r="AP53" s="164">
        <v>0</v>
      </c>
      <c r="AQ53" s="164">
        <f>'Production Summary'!$N$21</f>
        <v>670</v>
      </c>
      <c r="AR53" s="164">
        <f>'Production Summary'!$M$21</f>
        <v>335</v>
      </c>
      <c r="AS53" s="164">
        <v>0</v>
      </c>
      <c r="AT53" s="386">
        <f>'Production Summary'!$N$22</f>
        <v>375</v>
      </c>
      <c r="AU53" s="164">
        <f>'Production Summary'!$N$23</f>
        <v>1050</v>
      </c>
      <c r="AV53" s="164">
        <f>'Production Summary'!$N$25</f>
        <v>300</v>
      </c>
      <c r="AW53" s="164">
        <f>'Production Summary'!$M$25</f>
        <v>25</v>
      </c>
      <c r="AX53" s="164">
        <v>0</v>
      </c>
      <c r="AY53" s="164">
        <f>'Production Summary'!$N$26</f>
        <v>300</v>
      </c>
      <c r="AZ53" s="164">
        <f>'Production Summary'!$M$26</f>
        <v>25</v>
      </c>
      <c r="BA53" s="164">
        <v>0</v>
      </c>
      <c r="BB53" s="164">
        <f>'Production Summary'!$N$28</f>
        <v>777</v>
      </c>
      <c r="BC53" s="164">
        <f>'Production Summary'!$M$28</f>
        <v>12.95</v>
      </c>
      <c r="BD53" s="164">
        <v>0</v>
      </c>
      <c r="BE53" s="164">
        <f>'Production Summary'!$N$29</f>
        <v>612</v>
      </c>
      <c r="BF53" s="164">
        <f>'Production Summary'!$M$29</f>
        <v>51</v>
      </c>
      <c r="BG53" s="164">
        <v>0</v>
      </c>
      <c r="BH53" s="164">
        <f>'Production Summary'!$N$30</f>
        <v>500</v>
      </c>
      <c r="BI53" s="164">
        <f>'Production Summary'!$M$30</f>
        <v>250</v>
      </c>
      <c r="BJ53" s="164">
        <v>0</v>
      </c>
      <c r="BK53" s="386"/>
      <c r="BL53" s="164">
        <f>'Production Summary'!$N$32</f>
        <v>875</v>
      </c>
      <c r="BM53" s="164">
        <f>'Production Summary'!$N$34</f>
        <v>360.59999999999997</v>
      </c>
      <c r="BN53" s="164">
        <f>'Production Summary'!$M$34</f>
        <v>6.01</v>
      </c>
      <c r="BO53" s="164">
        <v>0</v>
      </c>
      <c r="BP53" s="164">
        <f>'Production Summary'!$N$36</f>
        <v>717</v>
      </c>
      <c r="BQ53" s="164">
        <f>'Production Summary'!$M$36</f>
        <v>11.95</v>
      </c>
      <c r="BR53" s="164">
        <v>0</v>
      </c>
      <c r="BS53" s="164">
        <f>'Production Summary'!$N$37</f>
        <v>210</v>
      </c>
      <c r="BT53" s="164">
        <f>'Production Summary'!$M$37</f>
        <v>21</v>
      </c>
      <c r="BU53" s="164">
        <v>0</v>
      </c>
      <c r="BV53" s="164">
        <f>'Production Summary'!$N$38</f>
        <v>280</v>
      </c>
      <c r="BW53" s="164">
        <f>'Production Summary'!$M$38</f>
        <v>28</v>
      </c>
      <c r="BX53" s="164">
        <v>0</v>
      </c>
      <c r="BY53" s="165">
        <f>'Production Summary'!$N$39</f>
        <v>300.38406247988502</v>
      </c>
      <c r="BZ53" s="164">
        <f>'Production Summary'!$M$39</f>
        <v>30.038406247988501</v>
      </c>
      <c r="CA53" s="164">
        <v>0</v>
      </c>
      <c r="CB53" s="164">
        <f>'Production Summary'!$N$40</f>
        <v>131.30000000000001</v>
      </c>
      <c r="CC53" s="164">
        <f>'Production Summary'!$M$40</f>
        <v>13.13</v>
      </c>
      <c r="CD53" s="164">
        <v>0</v>
      </c>
      <c r="CE53" s="164">
        <f>'Production Summary'!$N$42</f>
        <v>1136.3519999999996</v>
      </c>
      <c r="CF53" s="164">
        <f>'Production Summary'!$M$42</f>
        <v>81.167999999999978</v>
      </c>
      <c r="CG53" s="164">
        <v>0</v>
      </c>
      <c r="CH53" s="164">
        <v>0</v>
      </c>
      <c r="CI53" s="164">
        <f>'Production Summary'!$N$43</f>
        <v>184</v>
      </c>
      <c r="CJ53" s="164">
        <v>0</v>
      </c>
      <c r="CK53" s="164">
        <f>'Production Summary'!$N$44</f>
        <v>355</v>
      </c>
      <c r="CL53" s="164">
        <v>0</v>
      </c>
      <c r="CM53" s="375">
        <f>'Production Summary'!$N$45</f>
        <v>1650</v>
      </c>
      <c r="CN53" s="164">
        <f>'Production Summary'!$N$46</f>
        <v>270</v>
      </c>
      <c r="CO53" s="164">
        <f>'Production Summary'!$N$47</f>
        <v>1350</v>
      </c>
      <c r="CP53" s="166"/>
      <c r="CQ53" s="164">
        <f>'Production Summary'!$N$49</f>
        <v>8004.1580041580037</v>
      </c>
      <c r="CR53" s="164">
        <f>'Production Summary'!$M$49</f>
        <v>66.701316701316699</v>
      </c>
      <c r="CS53" s="164">
        <f>'Production Summary'!$N$50</f>
        <v>13331.600831600828</v>
      </c>
      <c r="CT53" s="164">
        <f>'Production Summary'!$M$50</f>
        <v>148.1288981288981</v>
      </c>
      <c r="CU53" s="164">
        <f>'Production Summary'!$N$51</f>
        <v>12785.862785862784</v>
      </c>
      <c r="CV53" s="164">
        <f>'Production Summary'!$M$51</f>
        <v>355.16285516285512</v>
      </c>
      <c r="CW53" s="164">
        <f>'Production Summary'!$N$52</f>
        <v>12629.937629937627</v>
      </c>
      <c r="CX53" s="164">
        <f>'Production Summary'!$M$52</f>
        <v>701.66320166320156</v>
      </c>
      <c r="CY53" s="164">
        <f>'Production Summary'!$N$53</f>
        <v>12396.049896049895</v>
      </c>
      <c r="CZ53" s="164">
        <f>'Production Summary'!$M$53</f>
        <v>688.66943866943859</v>
      </c>
      <c r="DA53" s="164">
        <f>'Production Summary'!$N$54</f>
        <v>13799.376299376298</v>
      </c>
      <c r="DB53" s="164">
        <f>'Production Summary'!$M$54</f>
        <v>766.63201663201653</v>
      </c>
      <c r="DC53" s="531">
        <f>'Production Summary'!$N$60</f>
        <v>12863.825363825363</v>
      </c>
      <c r="DD53" s="531">
        <f>'Production Summary'!$M$60</f>
        <v>714.65696465696465</v>
      </c>
      <c r="DE53" s="167">
        <f>'Production Summary'!$N$59</f>
        <v>11148.648648648648</v>
      </c>
      <c r="DF53" s="531">
        <f>'Production Summary'!$M$59</f>
        <v>619.36936936936934</v>
      </c>
      <c r="DG53" s="164">
        <f>'Production Summary'!$N$55</f>
        <v>13842.68884268884</v>
      </c>
      <c r="DH53" s="164">
        <f>'Production Summary'!$M$55</f>
        <v>3460.67221067221</v>
      </c>
      <c r="DI53" s="164">
        <f>'Production Summary'!$N$56</f>
        <v>13097.713097713096</v>
      </c>
      <c r="DJ53" s="164">
        <f>'Production Summary'!$M$56</f>
        <v>163.72141372141371</v>
      </c>
      <c r="DK53" s="164">
        <f>'Production Summary'!$N$57</f>
        <v>14189.189189189186</v>
      </c>
      <c r="DL53" s="164">
        <f>'Production Summary'!$M$57</f>
        <v>394.14414414414409</v>
      </c>
      <c r="DM53" s="164">
        <f>'Production Summary'!$N$58</f>
        <v>14017.671517671517</v>
      </c>
      <c r="DN53" s="164">
        <f>'Production Summary'!$M$58</f>
        <v>778.75952875952873</v>
      </c>
      <c r="DO53" s="164">
        <f>'Production Summary'!$N$61</f>
        <v>4500</v>
      </c>
      <c r="DP53" s="328">
        <f>'Production Summary'!$M$61</f>
        <v>750</v>
      </c>
      <c r="DQ53" s="164">
        <v>0</v>
      </c>
      <c r="DR53" s="164">
        <f>'Production Summary'!$N$62</f>
        <v>8900</v>
      </c>
      <c r="DS53" s="164">
        <f>'Production Summary'!$N$70</f>
        <v>300</v>
      </c>
      <c r="DT53" s="328">
        <f>'Production Summary'!$M$70</f>
        <v>25</v>
      </c>
      <c r="DU53" s="164">
        <v>0</v>
      </c>
      <c r="DV53" s="164">
        <f>'Production Summary'!$N$71</f>
        <v>150</v>
      </c>
      <c r="DW53" s="164">
        <v>0</v>
      </c>
      <c r="DX53" s="164">
        <f>'Production Summary'!$N$64</f>
        <v>192</v>
      </c>
      <c r="DY53" s="164">
        <v>0</v>
      </c>
      <c r="DZ53" s="164">
        <f>'Production Summary'!$N$65</f>
        <v>384</v>
      </c>
      <c r="EA53" s="164">
        <v>0</v>
      </c>
      <c r="EB53" s="164">
        <f>'Production Summary'!$N$66</f>
        <v>192</v>
      </c>
      <c r="EC53" s="164">
        <v>0</v>
      </c>
      <c r="ED53" s="164">
        <f>'Production Summary'!$N$67</f>
        <v>96</v>
      </c>
      <c r="EE53" s="164">
        <v>0</v>
      </c>
      <c r="EF53" s="164">
        <f>'Production Summary'!$N$68</f>
        <v>96</v>
      </c>
      <c r="EG53" s="164">
        <v>0</v>
      </c>
      <c r="EH53" s="164">
        <f>'Production Summary'!$N$69</f>
        <v>340</v>
      </c>
      <c r="EI53" s="101"/>
      <c r="EJ53" s="3"/>
      <c r="EK53" s="3"/>
      <c r="ER53" s="64" t="s">
        <v>69</v>
      </c>
      <c r="ES53" s="61" t="str">
        <f t="shared" si="48"/>
        <v/>
      </c>
      <c r="ET53" s="24">
        <f t="shared" si="32"/>
        <v>0</v>
      </c>
    </row>
    <row r="54" spans="1:150" ht="15" customHeight="1">
      <c r="A54" t="b">
        <f>C54=Raigarh!C54</f>
        <v>1</v>
      </c>
      <c r="B54" s="65">
        <f t="shared" si="33"/>
        <v>49</v>
      </c>
      <c r="C54" s="61" t="str">
        <f>IF(Raigarh!C54="","",Raigarh!C54)</f>
        <v/>
      </c>
      <c r="D54" s="164">
        <f>'Production Summary'!$N$4</f>
        <v>666</v>
      </c>
      <c r="E54" s="164">
        <f>'Production Summary'!$M$4</f>
        <v>27.75</v>
      </c>
      <c r="F54" s="164">
        <v>0</v>
      </c>
      <c r="G54" s="164">
        <f>'Production Summary'!$N$5</f>
        <v>666</v>
      </c>
      <c r="H54" s="164">
        <f>'Production Summary'!$M$5</f>
        <v>27.75</v>
      </c>
      <c r="I54" s="164">
        <v>0</v>
      </c>
      <c r="J54" s="164">
        <f>'Production Summary'!$N$6</f>
        <v>200</v>
      </c>
      <c r="K54" s="328">
        <f>'Production Summary'!$M$6</f>
        <v>7.5</v>
      </c>
      <c r="L54" s="164">
        <v>0</v>
      </c>
      <c r="M54" s="365">
        <f>'Production Summary'!$N$7</f>
        <v>612.72</v>
      </c>
      <c r="N54" s="367">
        <f>'Production Summary'!$M$7</f>
        <v>25.53</v>
      </c>
      <c r="O54" s="164">
        <v>0</v>
      </c>
      <c r="P54" s="164">
        <f>'Production Summary'!$N$8</f>
        <v>780</v>
      </c>
      <c r="Q54" s="164">
        <f>'Production Summary'!$M$8</f>
        <v>65</v>
      </c>
      <c r="R54" s="164">
        <v>0</v>
      </c>
      <c r="S54" s="164">
        <f>'Production Summary'!$N$9</f>
        <v>720</v>
      </c>
      <c r="T54" s="164">
        <f>'Production Summary'!$M$9</f>
        <v>60</v>
      </c>
      <c r="U54" s="164">
        <v>0</v>
      </c>
      <c r="V54" s="164">
        <f>'Production Summary'!$N$10</f>
        <v>876</v>
      </c>
      <c r="W54" s="164">
        <f>'Production Summary'!$M$10</f>
        <v>73</v>
      </c>
      <c r="X54" s="164">
        <v>0</v>
      </c>
      <c r="Y54" s="164">
        <f>'Production Summary'!$N$14</f>
        <v>177</v>
      </c>
      <c r="Z54" s="328">
        <f>'Production Summary'!$M$14</f>
        <v>14.75</v>
      </c>
      <c r="AA54" s="164">
        <v>0</v>
      </c>
      <c r="AB54" s="167">
        <f t="shared" si="34"/>
        <v>126</v>
      </c>
      <c r="AC54" s="164">
        <f>'Production Summary'!$M$16</f>
        <v>21</v>
      </c>
      <c r="AD54" s="164">
        <v>0</v>
      </c>
      <c r="AE54" s="164">
        <f>'Production Summary'!$N$16</f>
        <v>252</v>
      </c>
      <c r="AF54" s="164">
        <f>'Production Summary'!$M$16</f>
        <v>21</v>
      </c>
      <c r="AG54" s="164">
        <v>0</v>
      </c>
      <c r="AH54" s="164">
        <f>'Production Summary'!$N$18</f>
        <v>1035</v>
      </c>
      <c r="AI54" s="164">
        <f>'Production Summary'!$M$18</f>
        <v>17.25</v>
      </c>
      <c r="AJ54" s="164">
        <v>0</v>
      </c>
      <c r="AK54" s="164">
        <f>'Production Summary'!$N$19</f>
        <v>870</v>
      </c>
      <c r="AL54" s="164">
        <f>'Production Summary'!$M$19</f>
        <v>29</v>
      </c>
      <c r="AM54" s="164">
        <v>0</v>
      </c>
      <c r="AN54" s="164">
        <f>'Production Summary'!$N$20</f>
        <v>864</v>
      </c>
      <c r="AO54" s="164">
        <f>'Production Summary'!$M$20</f>
        <v>72</v>
      </c>
      <c r="AP54" s="164">
        <v>0</v>
      </c>
      <c r="AQ54" s="164">
        <f>'Production Summary'!$N$21</f>
        <v>670</v>
      </c>
      <c r="AR54" s="164">
        <f>'Production Summary'!$M$21</f>
        <v>335</v>
      </c>
      <c r="AS54" s="164">
        <v>0</v>
      </c>
      <c r="AT54" s="386">
        <f>'Production Summary'!$N$22</f>
        <v>375</v>
      </c>
      <c r="AU54" s="164">
        <f>'Production Summary'!$N$23</f>
        <v>1050</v>
      </c>
      <c r="AV54" s="164">
        <f>'Production Summary'!$N$25</f>
        <v>300</v>
      </c>
      <c r="AW54" s="164">
        <f>'Production Summary'!$M$25</f>
        <v>25</v>
      </c>
      <c r="AX54" s="164">
        <v>0</v>
      </c>
      <c r="AY54" s="164">
        <f>'Production Summary'!$N$26</f>
        <v>300</v>
      </c>
      <c r="AZ54" s="164">
        <f>'Production Summary'!$M$26</f>
        <v>25</v>
      </c>
      <c r="BA54" s="164">
        <v>0</v>
      </c>
      <c r="BB54" s="164">
        <f>'Production Summary'!$N$28</f>
        <v>777</v>
      </c>
      <c r="BC54" s="164">
        <f>'Production Summary'!$M$28</f>
        <v>12.95</v>
      </c>
      <c r="BD54" s="164">
        <v>0</v>
      </c>
      <c r="BE54" s="164">
        <f>'Production Summary'!$N$29</f>
        <v>612</v>
      </c>
      <c r="BF54" s="164">
        <f>'Production Summary'!$M$29</f>
        <v>51</v>
      </c>
      <c r="BG54" s="164">
        <v>0</v>
      </c>
      <c r="BH54" s="164">
        <f>'Production Summary'!$N$30</f>
        <v>500</v>
      </c>
      <c r="BI54" s="164">
        <f>'Production Summary'!$M$30</f>
        <v>250</v>
      </c>
      <c r="BJ54" s="164">
        <v>0</v>
      </c>
      <c r="BK54" s="386"/>
      <c r="BL54" s="164">
        <f>'Production Summary'!$N$32</f>
        <v>875</v>
      </c>
      <c r="BM54" s="164">
        <f>'Production Summary'!$N$34</f>
        <v>360.59999999999997</v>
      </c>
      <c r="BN54" s="164">
        <f>'Production Summary'!$M$34</f>
        <v>6.01</v>
      </c>
      <c r="BO54" s="164">
        <v>0</v>
      </c>
      <c r="BP54" s="164">
        <f>'Production Summary'!$N$36</f>
        <v>717</v>
      </c>
      <c r="BQ54" s="164">
        <f>'Production Summary'!$M$36</f>
        <v>11.95</v>
      </c>
      <c r="BR54" s="164">
        <v>0</v>
      </c>
      <c r="BS54" s="164">
        <f>'Production Summary'!$N$37</f>
        <v>210</v>
      </c>
      <c r="BT54" s="164">
        <f>'Production Summary'!$M$37</f>
        <v>21</v>
      </c>
      <c r="BU54" s="164">
        <v>0</v>
      </c>
      <c r="BV54" s="164">
        <f>'Production Summary'!$N$38</f>
        <v>280</v>
      </c>
      <c r="BW54" s="164">
        <f>'Production Summary'!$M$38</f>
        <v>28</v>
      </c>
      <c r="BX54" s="164">
        <v>0</v>
      </c>
      <c r="BY54" s="165">
        <f>'Production Summary'!$N$39</f>
        <v>300.38406247988502</v>
      </c>
      <c r="BZ54" s="164">
        <f>'Production Summary'!$M$39</f>
        <v>30.038406247988501</v>
      </c>
      <c r="CA54" s="164">
        <v>0</v>
      </c>
      <c r="CB54" s="164">
        <f>'Production Summary'!$N$40</f>
        <v>131.30000000000001</v>
      </c>
      <c r="CC54" s="164">
        <f>'Production Summary'!$M$40</f>
        <v>13.13</v>
      </c>
      <c r="CD54" s="164">
        <v>0</v>
      </c>
      <c r="CE54" s="164">
        <f>'Production Summary'!$N$42</f>
        <v>1136.3519999999996</v>
      </c>
      <c r="CF54" s="164">
        <f>'Production Summary'!$M$42</f>
        <v>81.167999999999978</v>
      </c>
      <c r="CG54" s="164">
        <v>0</v>
      </c>
      <c r="CH54" s="164">
        <v>0</v>
      </c>
      <c r="CI54" s="164">
        <f>'Production Summary'!$N$43</f>
        <v>184</v>
      </c>
      <c r="CJ54" s="164">
        <v>0</v>
      </c>
      <c r="CK54" s="164">
        <f>'Production Summary'!$N$44</f>
        <v>355</v>
      </c>
      <c r="CL54" s="164">
        <v>0</v>
      </c>
      <c r="CM54" s="375">
        <f>'Production Summary'!$N$45</f>
        <v>1650</v>
      </c>
      <c r="CN54" s="164">
        <f>'Production Summary'!$N$46</f>
        <v>270</v>
      </c>
      <c r="CO54" s="164">
        <f>'Production Summary'!$N$47</f>
        <v>1350</v>
      </c>
      <c r="CP54" s="166"/>
      <c r="CQ54" s="164">
        <f>'Production Summary'!$N$49</f>
        <v>8004.1580041580037</v>
      </c>
      <c r="CR54" s="164">
        <f>'Production Summary'!$M$49</f>
        <v>66.701316701316699</v>
      </c>
      <c r="CS54" s="164">
        <f>'Production Summary'!$N$50</f>
        <v>13331.600831600828</v>
      </c>
      <c r="CT54" s="164">
        <f>'Production Summary'!$M$50</f>
        <v>148.1288981288981</v>
      </c>
      <c r="CU54" s="164">
        <f>'Production Summary'!$N$51</f>
        <v>12785.862785862784</v>
      </c>
      <c r="CV54" s="164">
        <f>'Production Summary'!$M$51</f>
        <v>355.16285516285512</v>
      </c>
      <c r="CW54" s="164">
        <f>'Production Summary'!$N$52</f>
        <v>12629.937629937627</v>
      </c>
      <c r="CX54" s="164">
        <f>'Production Summary'!$M$52</f>
        <v>701.66320166320156</v>
      </c>
      <c r="CY54" s="164">
        <f>'Production Summary'!$N$53</f>
        <v>12396.049896049895</v>
      </c>
      <c r="CZ54" s="164">
        <f>'Production Summary'!$M$53</f>
        <v>688.66943866943859</v>
      </c>
      <c r="DA54" s="164">
        <f>'Production Summary'!$N$54</f>
        <v>13799.376299376298</v>
      </c>
      <c r="DB54" s="164">
        <f>'Production Summary'!$M$54</f>
        <v>766.63201663201653</v>
      </c>
      <c r="DC54" s="531">
        <f>'Production Summary'!$N$60</f>
        <v>12863.825363825363</v>
      </c>
      <c r="DD54" s="531">
        <f>'Production Summary'!$M$60</f>
        <v>714.65696465696465</v>
      </c>
      <c r="DE54" s="167">
        <f>'Production Summary'!$N$59</f>
        <v>11148.648648648648</v>
      </c>
      <c r="DF54" s="531">
        <f>'Production Summary'!$M$59</f>
        <v>619.36936936936934</v>
      </c>
      <c r="DG54" s="164">
        <f>'Production Summary'!$N$55</f>
        <v>13842.68884268884</v>
      </c>
      <c r="DH54" s="164">
        <f>'Production Summary'!$M$55</f>
        <v>3460.67221067221</v>
      </c>
      <c r="DI54" s="164">
        <f>'Production Summary'!$N$56</f>
        <v>13097.713097713096</v>
      </c>
      <c r="DJ54" s="164">
        <f>'Production Summary'!$M$56</f>
        <v>163.72141372141371</v>
      </c>
      <c r="DK54" s="164">
        <f>'Production Summary'!$N$57</f>
        <v>14189.189189189186</v>
      </c>
      <c r="DL54" s="164">
        <f>'Production Summary'!$M$57</f>
        <v>394.14414414414409</v>
      </c>
      <c r="DM54" s="164">
        <f>'Production Summary'!$N$58</f>
        <v>14017.671517671517</v>
      </c>
      <c r="DN54" s="164">
        <f>'Production Summary'!$M$58</f>
        <v>778.75952875952873</v>
      </c>
      <c r="DO54" s="164">
        <f>'Production Summary'!$N$61</f>
        <v>4500</v>
      </c>
      <c r="DP54" s="328">
        <f>'Production Summary'!$M$61</f>
        <v>750</v>
      </c>
      <c r="DQ54" s="164">
        <v>0</v>
      </c>
      <c r="DR54" s="164">
        <f>'Production Summary'!$N$62</f>
        <v>8900</v>
      </c>
      <c r="DS54" s="164">
        <f>'Production Summary'!$N$70</f>
        <v>300</v>
      </c>
      <c r="DT54" s="328">
        <f>'Production Summary'!$M$70</f>
        <v>25</v>
      </c>
      <c r="DU54" s="164">
        <v>0</v>
      </c>
      <c r="DV54" s="164">
        <f>'Production Summary'!$N$71</f>
        <v>150</v>
      </c>
      <c r="DW54" s="164">
        <v>0</v>
      </c>
      <c r="DX54" s="164">
        <f>'Production Summary'!$N$64</f>
        <v>192</v>
      </c>
      <c r="DY54" s="164">
        <v>0</v>
      </c>
      <c r="DZ54" s="164">
        <f>'Production Summary'!$N$65</f>
        <v>384</v>
      </c>
      <c r="EA54" s="164">
        <v>0</v>
      </c>
      <c r="EB54" s="164">
        <f>'Production Summary'!$N$66</f>
        <v>192</v>
      </c>
      <c r="EC54" s="164">
        <v>0</v>
      </c>
      <c r="ED54" s="164">
        <f>'Production Summary'!$N$67</f>
        <v>96</v>
      </c>
      <c r="EE54" s="164">
        <v>0</v>
      </c>
      <c r="EF54" s="164">
        <f>'Production Summary'!$N$68</f>
        <v>96</v>
      </c>
      <c r="EG54" s="164">
        <v>0</v>
      </c>
      <c r="EH54" s="164">
        <f>'Production Summary'!$N$69</f>
        <v>340</v>
      </c>
      <c r="EI54" s="101"/>
      <c r="EJ54" s="3"/>
      <c r="EK54" s="3"/>
      <c r="ER54" s="64" t="s">
        <v>70</v>
      </c>
      <c r="ES54" s="61" t="str">
        <f t="shared" si="48"/>
        <v/>
      </c>
      <c r="ET54" s="24">
        <f t="shared" si="32"/>
        <v>0</v>
      </c>
    </row>
    <row r="55" spans="1:150" ht="15" customHeight="1">
      <c r="A55" t="b">
        <f>C55=Raigarh!C55</f>
        <v>1</v>
      </c>
      <c r="B55" s="65">
        <f t="shared" si="33"/>
        <v>50</v>
      </c>
      <c r="C55" s="61" t="str">
        <f>IF(Raigarh!C55="","",Raigarh!C55)</f>
        <v/>
      </c>
      <c r="D55" s="164">
        <f>'Production Summary'!$N$4</f>
        <v>666</v>
      </c>
      <c r="E55" s="164">
        <f>'Production Summary'!$M$4</f>
        <v>27.75</v>
      </c>
      <c r="F55" s="164">
        <v>0</v>
      </c>
      <c r="G55" s="164">
        <f>'Production Summary'!$N$5</f>
        <v>666</v>
      </c>
      <c r="H55" s="164">
        <f>'Production Summary'!$M$5</f>
        <v>27.75</v>
      </c>
      <c r="I55" s="164">
        <v>0</v>
      </c>
      <c r="J55" s="164">
        <f>'Production Summary'!$N$6</f>
        <v>200</v>
      </c>
      <c r="K55" s="328">
        <f>'Production Summary'!$M$6</f>
        <v>7.5</v>
      </c>
      <c r="L55" s="164">
        <v>0</v>
      </c>
      <c r="M55" s="365">
        <f>'Production Summary'!$N$7</f>
        <v>612.72</v>
      </c>
      <c r="N55" s="367">
        <f>'Production Summary'!$M$7</f>
        <v>25.53</v>
      </c>
      <c r="O55" s="164">
        <v>0</v>
      </c>
      <c r="P55" s="164">
        <f>'Production Summary'!$N$8</f>
        <v>780</v>
      </c>
      <c r="Q55" s="164">
        <f>'Production Summary'!$M$8</f>
        <v>65</v>
      </c>
      <c r="R55" s="164">
        <v>0</v>
      </c>
      <c r="S55" s="164">
        <f>'Production Summary'!$N$9</f>
        <v>720</v>
      </c>
      <c r="T55" s="164">
        <f>'Production Summary'!$M$9</f>
        <v>60</v>
      </c>
      <c r="U55" s="164">
        <v>0</v>
      </c>
      <c r="V55" s="164">
        <f>'Production Summary'!$N$10</f>
        <v>876</v>
      </c>
      <c r="W55" s="164">
        <f>'Production Summary'!$M$10</f>
        <v>73</v>
      </c>
      <c r="X55" s="164">
        <v>0</v>
      </c>
      <c r="Y55" s="164">
        <f>'Production Summary'!$N$14</f>
        <v>177</v>
      </c>
      <c r="Z55" s="328">
        <f>'Production Summary'!$M$14</f>
        <v>14.75</v>
      </c>
      <c r="AA55" s="164">
        <v>0</v>
      </c>
      <c r="AB55" s="167">
        <f t="shared" si="34"/>
        <v>126</v>
      </c>
      <c r="AC55" s="164">
        <f>'Production Summary'!$M$16</f>
        <v>21</v>
      </c>
      <c r="AD55" s="164">
        <v>0</v>
      </c>
      <c r="AE55" s="164">
        <f>'Production Summary'!$N$16</f>
        <v>252</v>
      </c>
      <c r="AF55" s="164">
        <f>'Production Summary'!$M$16</f>
        <v>21</v>
      </c>
      <c r="AG55" s="164">
        <v>0</v>
      </c>
      <c r="AH55" s="164">
        <f>'Production Summary'!$N$18</f>
        <v>1035</v>
      </c>
      <c r="AI55" s="164">
        <f>'Production Summary'!$M$18</f>
        <v>17.25</v>
      </c>
      <c r="AJ55" s="164">
        <v>0</v>
      </c>
      <c r="AK55" s="164">
        <f>'Production Summary'!$N$19</f>
        <v>870</v>
      </c>
      <c r="AL55" s="164">
        <f>'Production Summary'!$M$19</f>
        <v>29</v>
      </c>
      <c r="AM55" s="164">
        <v>0</v>
      </c>
      <c r="AN55" s="164">
        <f>'Production Summary'!$N$20</f>
        <v>864</v>
      </c>
      <c r="AO55" s="164">
        <f>'Production Summary'!$M$20</f>
        <v>72</v>
      </c>
      <c r="AP55" s="164">
        <v>0</v>
      </c>
      <c r="AQ55" s="164">
        <f>'Production Summary'!$N$21</f>
        <v>670</v>
      </c>
      <c r="AR55" s="164">
        <f>'Production Summary'!$M$21</f>
        <v>335</v>
      </c>
      <c r="AS55" s="164">
        <v>0</v>
      </c>
      <c r="AT55" s="386">
        <f>'Production Summary'!$N$22</f>
        <v>375</v>
      </c>
      <c r="AU55" s="164">
        <f>'Production Summary'!$N$23</f>
        <v>1050</v>
      </c>
      <c r="AV55" s="164">
        <f>'Production Summary'!$N$25</f>
        <v>300</v>
      </c>
      <c r="AW55" s="164">
        <f>'Production Summary'!$M$25</f>
        <v>25</v>
      </c>
      <c r="AX55" s="164">
        <v>0</v>
      </c>
      <c r="AY55" s="164">
        <f>'Production Summary'!$N$26</f>
        <v>300</v>
      </c>
      <c r="AZ55" s="164">
        <f>'Production Summary'!$M$26</f>
        <v>25</v>
      </c>
      <c r="BA55" s="164">
        <v>0</v>
      </c>
      <c r="BB55" s="164">
        <f>'Production Summary'!$N$28</f>
        <v>777</v>
      </c>
      <c r="BC55" s="164">
        <f>'Production Summary'!$M$28</f>
        <v>12.95</v>
      </c>
      <c r="BD55" s="164">
        <v>0</v>
      </c>
      <c r="BE55" s="164">
        <f>'Production Summary'!$N$29</f>
        <v>612</v>
      </c>
      <c r="BF55" s="164">
        <f>'Production Summary'!$M$29</f>
        <v>51</v>
      </c>
      <c r="BG55" s="164">
        <v>0</v>
      </c>
      <c r="BH55" s="164">
        <f>'Production Summary'!$N$30</f>
        <v>500</v>
      </c>
      <c r="BI55" s="164">
        <f>'Production Summary'!$M$30</f>
        <v>250</v>
      </c>
      <c r="BJ55" s="164">
        <v>0</v>
      </c>
      <c r="BK55" s="386"/>
      <c r="BL55" s="164">
        <f>'Production Summary'!$N$32</f>
        <v>875</v>
      </c>
      <c r="BM55" s="164">
        <f>'Production Summary'!$N$34</f>
        <v>360.59999999999997</v>
      </c>
      <c r="BN55" s="164">
        <f>'Production Summary'!$M$34</f>
        <v>6.01</v>
      </c>
      <c r="BO55" s="164">
        <v>0</v>
      </c>
      <c r="BP55" s="164">
        <f>'Production Summary'!$N$36</f>
        <v>717</v>
      </c>
      <c r="BQ55" s="164">
        <f>'Production Summary'!$M$36</f>
        <v>11.95</v>
      </c>
      <c r="BR55" s="164">
        <v>0</v>
      </c>
      <c r="BS55" s="164">
        <f>'Production Summary'!$N$37</f>
        <v>210</v>
      </c>
      <c r="BT55" s="164">
        <f>'Production Summary'!$M$37</f>
        <v>21</v>
      </c>
      <c r="BU55" s="164">
        <v>0</v>
      </c>
      <c r="BV55" s="164">
        <f>'Production Summary'!$N$38</f>
        <v>280</v>
      </c>
      <c r="BW55" s="164">
        <f>'Production Summary'!$M$38</f>
        <v>28</v>
      </c>
      <c r="BX55" s="164">
        <v>0</v>
      </c>
      <c r="BY55" s="165">
        <f>'Production Summary'!$N$39</f>
        <v>300.38406247988502</v>
      </c>
      <c r="BZ55" s="164">
        <f>'Production Summary'!$M$39</f>
        <v>30.038406247988501</v>
      </c>
      <c r="CA55" s="164">
        <v>0</v>
      </c>
      <c r="CB55" s="164">
        <f>'Production Summary'!$N$40</f>
        <v>131.30000000000001</v>
      </c>
      <c r="CC55" s="164">
        <f>'Production Summary'!$M$40</f>
        <v>13.13</v>
      </c>
      <c r="CD55" s="164">
        <v>0</v>
      </c>
      <c r="CE55" s="164">
        <f>'Production Summary'!$N$42</f>
        <v>1136.3519999999996</v>
      </c>
      <c r="CF55" s="164">
        <f>'Production Summary'!$M$42</f>
        <v>81.167999999999978</v>
      </c>
      <c r="CG55" s="164">
        <v>0</v>
      </c>
      <c r="CH55" s="164">
        <v>0</v>
      </c>
      <c r="CI55" s="164">
        <f>'Production Summary'!$N$43</f>
        <v>184</v>
      </c>
      <c r="CJ55" s="164">
        <v>0</v>
      </c>
      <c r="CK55" s="164">
        <f>'Production Summary'!$N$44</f>
        <v>355</v>
      </c>
      <c r="CL55" s="164">
        <v>0</v>
      </c>
      <c r="CM55" s="375">
        <f>'Production Summary'!$N$45</f>
        <v>1650</v>
      </c>
      <c r="CN55" s="164">
        <f>'Production Summary'!$N$46</f>
        <v>270</v>
      </c>
      <c r="CO55" s="164">
        <f>'Production Summary'!$N$47</f>
        <v>1350</v>
      </c>
      <c r="CP55" s="166"/>
      <c r="CQ55" s="164">
        <f>'Production Summary'!$N$49</f>
        <v>8004.1580041580037</v>
      </c>
      <c r="CR55" s="164">
        <f>'Production Summary'!$M$49</f>
        <v>66.701316701316699</v>
      </c>
      <c r="CS55" s="164">
        <f>'Production Summary'!$N$50</f>
        <v>13331.600831600828</v>
      </c>
      <c r="CT55" s="164">
        <f>'Production Summary'!$M$50</f>
        <v>148.1288981288981</v>
      </c>
      <c r="CU55" s="164">
        <f>'Production Summary'!$N$51</f>
        <v>12785.862785862784</v>
      </c>
      <c r="CV55" s="164">
        <f>'Production Summary'!$M$51</f>
        <v>355.16285516285512</v>
      </c>
      <c r="CW55" s="164">
        <f>'Production Summary'!$N$52</f>
        <v>12629.937629937627</v>
      </c>
      <c r="CX55" s="164">
        <f>'Production Summary'!$M$52</f>
        <v>701.66320166320156</v>
      </c>
      <c r="CY55" s="164">
        <f>'Production Summary'!$N$53</f>
        <v>12396.049896049895</v>
      </c>
      <c r="CZ55" s="164">
        <f>'Production Summary'!$M$53</f>
        <v>688.66943866943859</v>
      </c>
      <c r="DA55" s="164">
        <f>'Production Summary'!$N$54</f>
        <v>13799.376299376298</v>
      </c>
      <c r="DB55" s="164">
        <f>'Production Summary'!$M$54</f>
        <v>766.63201663201653</v>
      </c>
      <c r="DC55" s="531">
        <f>'Production Summary'!$N$60</f>
        <v>12863.825363825363</v>
      </c>
      <c r="DD55" s="531">
        <f>'Production Summary'!$M$60</f>
        <v>714.65696465696465</v>
      </c>
      <c r="DE55" s="167">
        <f>'Production Summary'!$N$59</f>
        <v>11148.648648648648</v>
      </c>
      <c r="DF55" s="531">
        <f>'Production Summary'!$M$59</f>
        <v>619.36936936936934</v>
      </c>
      <c r="DG55" s="164">
        <f>'Production Summary'!$N$55</f>
        <v>13842.68884268884</v>
      </c>
      <c r="DH55" s="164">
        <f>'Production Summary'!$M$55</f>
        <v>3460.67221067221</v>
      </c>
      <c r="DI55" s="164">
        <f>'Production Summary'!$N$56</f>
        <v>13097.713097713096</v>
      </c>
      <c r="DJ55" s="164">
        <f>'Production Summary'!$M$56</f>
        <v>163.72141372141371</v>
      </c>
      <c r="DK55" s="164">
        <f>'Production Summary'!$N$57</f>
        <v>14189.189189189186</v>
      </c>
      <c r="DL55" s="164">
        <f>'Production Summary'!$M$57</f>
        <v>394.14414414414409</v>
      </c>
      <c r="DM55" s="164">
        <f>'Production Summary'!$N$58</f>
        <v>14017.671517671517</v>
      </c>
      <c r="DN55" s="164">
        <f>'Production Summary'!$M$58</f>
        <v>778.75952875952873</v>
      </c>
      <c r="DO55" s="164">
        <f>'Production Summary'!$N$61</f>
        <v>4500</v>
      </c>
      <c r="DP55" s="328">
        <f>'Production Summary'!$M$61</f>
        <v>750</v>
      </c>
      <c r="DQ55" s="164">
        <v>0</v>
      </c>
      <c r="DR55" s="164">
        <f>'Production Summary'!$N$62</f>
        <v>8900</v>
      </c>
      <c r="DS55" s="164">
        <f>'Production Summary'!$N$70</f>
        <v>300</v>
      </c>
      <c r="DT55" s="328">
        <f>'Production Summary'!$M$70</f>
        <v>25</v>
      </c>
      <c r="DU55" s="164">
        <v>0</v>
      </c>
      <c r="DV55" s="164">
        <f>'Production Summary'!$N$71</f>
        <v>150</v>
      </c>
      <c r="DW55" s="164">
        <v>0</v>
      </c>
      <c r="DX55" s="164">
        <f>'Production Summary'!$N$64</f>
        <v>192</v>
      </c>
      <c r="DY55" s="164">
        <v>0</v>
      </c>
      <c r="DZ55" s="164">
        <f>'Production Summary'!$N$65</f>
        <v>384</v>
      </c>
      <c r="EA55" s="164">
        <v>0</v>
      </c>
      <c r="EB55" s="164">
        <f>'Production Summary'!$N$66</f>
        <v>192</v>
      </c>
      <c r="EC55" s="164">
        <v>0</v>
      </c>
      <c r="ED55" s="164">
        <f>'Production Summary'!$N$67</f>
        <v>96</v>
      </c>
      <c r="EE55" s="164">
        <v>0</v>
      </c>
      <c r="EF55" s="164">
        <f>'Production Summary'!$N$68</f>
        <v>96</v>
      </c>
      <c r="EG55" s="164">
        <v>0</v>
      </c>
      <c r="EH55" s="164">
        <f>'Production Summary'!$N$69</f>
        <v>340</v>
      </c>
      <c r="EI55" s="101"/>
      <c r="EJ55" s="3"/>
      <c r="EK55" s="3"/>
      <c r="ER55" s="64" t="s">
        <v>71</v>
      </c>
      <c r="ES55" s="61" t="str">
        <f t="shared" si="48"/>
        <v/>
      </c>
      <c r="ET55" s="24">
        <f t="shared" si="32"/>
        <v>0</v>
      </c>
    </row>
    <row r="56" spans="1:150" ht="15" customHeight="1">
      <c r="A56" t="b">
        <f>C56=Raigarh!C56</f>
        <v>1</v>
      </c>
      <c r="B56" s="65">
        <f t="shared" si="33"/>
        <v>51</v>
      </c>
      <c r="C56" s="61" t="str">
        <f>IF(Raigarh!C56="","",Raigarh!C56)</f>
        <v/>
      </c>
      <c r="D56" s="164">
        <f>'Production Summary'!$N$4</f>
        <v>666</v>
      </c>
      <c r="E56" s="164">
        <f>'Production Summary'!$M$4</f>
        <v>27.75</v>
      </c>
      <c r="F56" s="164">
        <v>0</v>
      </c>
      <c r="G56" s="164">
        <f>'Production Summary'!$N$5</f>
        <v>666</v>
      </c>
      <c r="H56" s="164">
        <f>'Production Summary'!$M$5</f>
        <v>27.75</v>
      </c>
      <c r="I56" s="164">
        <v>0</v>
      </c>
      <c r="J56" s="164">
        <f>'Production Summary'!$N$6</f>
        <v>200</v>
      </c>
      <c r="K56" s="328">
        <f>'Production Summary'!$M$6</f>
        <v>7.5</v>
      </c>
      <c r="L56" s="164">
        <v>0</v>
      </c>
      <c r="M56" s="365">
        <f>'Production Summary'!$N$7</f>
        <v>612.72</v>
      </c>
      <c r="N56" s="367">
        <f>'Production Summary'!$M$7</f>
        <v>25.53</v>
      </c>
      <c r="O56" s="164">
        <v>0</v>
      </c>
      <c r="P56" s="164">
        <f>'Production Summary'!$N$8</f>
        <v>780</v>
      </c>
      <c r="Q56" s="164">
        <f>'Production Summary'!$M$8</f>
        <v>65</v>
      </c>
      <c r="R56" s="164">
        <v>0</v>
      </c>
      <c r="S56" s="164">
        <f>'Production Summary'!$N$9</f>
        <v>720</v>
      </c>
      <c r="T56" s="164">
        <f>'Production Summary'!$M$9</f>
        <v>60</v>
      </c>
      <c r="U56" s="164">
        <v>0</v>
      </c>
      <c r="V56" s="164">
        <f>'Production Summary'!$N$10</f>
        <v>876</v>
      </c>
      <c r="W56" s="164">
        <f>'Production Summary'!$M$10</f>
        <v>73</v>
      </c>
      <c r="X56" s="164">
        <v>0</v>
      </c>
      <c r="Y56" s="164">
        <f>'Production Summary'!$N$14</f>
        <v>177</v>
      </c>
      <c r="Z56" s="328">
        <f>'Production Summary'!$M$14</f>
        <v>14.75</v>
      </c>
      <c r="AA56" s="164">
        <v>0</v>
      </c>
      <c r="AB56" s="167">
        <f t="shared" si="34"/>
        <v>126</v>
      </c>
      <c r="AC56" s="164">
        <f>'Production Summary'!$M$16</f>
        <v>21</v>
      </c>
      <c r="AD56" s="164">
        <v>0</v>
      </c>
      <c r="AE56" s="164">
        <f>'Production Summary'!$N$16</f>
        <v>252</v>
      </c>
      <c r="AF56" s="164">
        <f>'Production Summary'!$M$16</f>
        <v>21</v>
      </c>
      <c r="AG56" s="164">
        <v>0</v>
      </c>
      <c r="AH56" s="164">
        <f>'Production Summary'!$N$18</f>
        <v>1035</v>
      </c>
      <c r="AI56" s="164">
        <f>'Production Summary'!$M$18</f>
        <v>17.25</v>
      </c>
      <c r="AJ56" s="164">
        <v>0</v>
      </c>
      <c r="AK56" s="164">
        <f>'Production Summary'!$N$19</f>
        <v>870</v>
      </c>
      <c r="AL56" s="164">
        <f>'Production Summary'!$M$19</f>
        <v>29</v>
      </c>
      <c r="AM56" s="164">
        <v>0</v>
      </c>
      <c r="AN56" s="164">
        <f>'Production Summary'!$N$20</f>
        <v>864</v>
      </c>
      <c r="AO56" s="164">
        <f>'Production Summary'!$M$20</f>
        <v>72</v>
      </c>
      <c r="AP56" s="164">
        <v>0</v>
      </c>
      <c r="AQ56" s="164">
        <f>'Production Summary'!$N$21</f>
        <v>670</v>
      </c>
      <c r="AR56" s="164">
        <f>'Production Summary'!$M$21</f>
        <v>335</v>
      </c>
      <c r="AS56" s="164">
        <v>0</v>
      </c>
      <c r="AT56" s="386">
        <f>'Production Summary'!$N$22</f>
        <v>375</v>
      </c>
      <c r="AU56" s="164">
        <f>'Production Summary'!$N$23</f>
        <v>1050</v>
      </c>
      <c r="AV56" s="164">
        <f>'Production Summary'!$N$25</f>
        <v>300</v>
      </c>
      <c r="AW56" s="164">
        <f>'Production Summary'!$M$25</f>
        <v>25</v>
      </c>
      <c r="AX56" s="164">
        <v>0</v>
      </c>
      <c r="AY56" s="164">
        <f>'Production Summary'!$N$26</f>
        <v>300</v>
      </c>
      <c r="AZ56" s="164">
        <f>'Production Summary'!$M$26</f>
        <v>25</v>
      </c>
      <c r="BA56" s="164">
        <v>0</v>
      </c>
      <c r="BB56" s="164">
        <f>'Production Summary'!$N$28</f>
        <v>777</v>
      </c>
      <c r="BC56" s="164">
        <f>'Production Summary'!$M$28</f>
        <v>12.95</v>
      </c>
      <c r="BD56" s="164">
        <v>0</v>
      </c>
      <c r="BE56" s="164">
        <f>'Production Summary'!$N$29</f>
        <v>612</v>
      </c>
      <c r="BF56" s="164">
        <f>'Production Summary'!$M$29</f>
        <v>51</v>
      </c>
      <c r="BG56" s="164">
        <v>0</v>
      </c>
      <c r="BH56" s="164">
        <f>'Production Summary'!$N$30</f>
        <v>500</v>
      </c>
      <c r="BI56" s="164">
        <f>'Production Summary'!$M$30</f>
        <v>250</v>
      </c>
      <c r="BJ56" s="164">
        <v>0</v>
      </c>
      <c r="BK56" s="386"/>
      <c r="BL56" s="164">
        <f>'Production Summary'!$N$32</f>
        <v>875</v>
      </c>
      <c r="BM56" s="164">
        <f>'Production Summary'!$N$34</f>
        <v>360.59999999999997</v>
      </c>
      <c r="BN56" s="164">
        <f>'Production Summary'!$M$34</f>
        <v>6.01</v>
      </c>
      <c r="BO56" s="164">
        <v>0</v>
      </c>
      <c r="BP56" s="164">
        <f>'Production Summary'!$N$36</f>
        <v>717</v>
      </c>
      <c r="BQ56" s="164">
        <f>'Production Summary'!$M$36</f>
        <v>11.95</v>
      </c>
      <c r="BR56" s="164">
        <v>0</v>
      </c>
      <c r="BS56" s="164">
        <f>'Production Summary'!$N$37</f>
        <v>210</v>
      </c>
      <c r="BT56" s="164">
        <f>'Production Summary'!$M$37</f>
        <v>21</v>
      </c>
      <c r="BU56" s="164">
        <v>0</v>
      </c>
      <c r="BV56" s="164">
        <f>'Production Summary'!$N$38</f>
        <v>280</v>
      </c>
      <c r="BW56" s="164">
        <f>'Production Summary'!$M$38</f>
        <v>28</v>
      </c>
      <c r="BX56" s="164">
        <v>0</v>
      </c>
      <c r="BY56" s="165">
        <f>'Production Summary'!$N$39</f>
        <v>300.38406247988502</v>
      </c>
      <c r="BZ56" s="164">
        <f>'Production Summary'!$M$39</f>
        <v>30.038406247988501</v>
      </c>
      <c r="CA56" s="164">
        <v>0</v>
      </c>
      <c r="CB56" s="164">
        <f>'Production Summary'!$N$40</f>
        <v>131.30000000000001</v>
      </c>
      <c r="CC56" s="164">
        <f>'Production Summary'!$M$40</f>
        <v>13.13</v>
      </c>
      <c r="CD56" s="164">
        <v>0</v>
      </c>
      <c r="CE56" s="164">
        <f>'Production Summary'!$N$42</f>
        <v>1136.3519999999996</v>
      </c>
      <c r="CF56" s="164">
        <f>'Production Summary'!$M$42</f>
        <v>81.167999999999978</v>
      </c>
      <c r="CG56" s="164">
        <v>0</v>
      </c>
      <c r="CH56" s="164">
        <v>0</v>
      </c>
      <c r="CI56" s="164">
        <f>'Production Summary'!$N$43</f>
        <v>184</v>
      </c>
      <c r="CJ56" s="164">
        <v>0</v>
      </c>
      <c r="CK56" s="164">
        <f>'Production Summary'!$N$44</f>
        <v>355</v>
      </c>
      <c r="CL56" s="164">
        <v>0</v>
      </c>
      <c r="CM56" s="375">
        <f>'Production Summary'!$N$45</f>
        <v>1650</v>
      </c>
      <c r="CN56" s="164">
        <f>'Production Summary'!$N$46</f>
        <v>270</v>
      </c>
      <c r="CO56" s="164">
        <f>'Production Summary'!$N$47</f>
        <v>1350</v>
      </c>
      <c r="CP56" s="166"/>
      <c r="CQ56" s="164">
        <f>'Production Summary'!$N$49</f>
        <v>8004.1580041580037</v>
      </c>
      <c r="CR56" s="164">
        <f>'Production Summary'!$M$49</f>
        <v>66.701316701316699</v>
      </c>
      <c r="CS56" s="164">
        <f>'Production Summary'!$N$50</f>
        <v>13331.600831600828</v>
      </c>
      <c r="CT56" s="164">
        <f>'Production Summary'!$M$50</f>
        <v>148.1288981288981</v>
      </c>
      <c r="CU56" s="164">
        <f>'Production Summary'!$N$51</f>
        <v>12785.862785862784</v>
      </c>
      <c r="CV56" s="164">
        <f>'Production Summary'!$M$51</f>
        <v>355.16285516285512</v>
      </c>
      <c r="CW56" s="164">
        <f>'Production Summary'!$N$52</f>
        <v>12629.937629937627</v>
      </c>
      <c r="CX56" s="164">
        <f>'Production Summary'!$M$52</f>
        <v>701.66320166320156</v>
      </c>
      <c r="CY56" s="164">
        <f>'Production Summary'!$N$53</f>
        <v>12396.049896049895</v>
      </c>
      <c r="CZ56" s="164">
        <f>'Production Summary'!$M$53</f>
        <v>688.66943866943859</v>
      </c>
      <c r="DA56" s="164">
        <f>'Production Summary'!$N$54</f>
        <v>13799.376299376298</v>
      </c>
      <c r="DB56" s="164">
        <f>'Production Summary'!$M$54</f>
        <v>766.63201663201653</v>
      </c>
      <c r="DC56" s="531">
        <f>'Production Summary'!$N$60</f>
        <v>12863.825363825363</v>
      </c>
      <c r="DD56" s="531">
        <f>'Production Summary'!$M$60</f>
        <v>714.65696465696465</v>
      </c>
      <c r="DE56" s="167">
        <f>'Production Summary'!$N$59</f>
        <v>11148.648648648648</v>
      </c>
      <c r="DF56" s="531">
        <f>'Production Summary'!$M$59</f>
        <v>619.36936936936934</v>
      </c>
      <c r="DG56" s="164">
        <f>'Production Summary'!$N$55</f>
        <v>13842.68884268884</v>
      </c>
      <c r="DH56" s="164">
        <f>'Production Summary'!$M$55</f>
        <v>3460.67221067221</v>
      </c>
      <c r="DI56" s="164">
        <f>'Production Summary'!$N$56</f>
        <v>13097.713097713096</v>
      </c>
      <c r="DJ56" s="164">
        <f>'Production Summary'!$M$56</f>
        <v>163.72141372141371</v>
      </c>
      <c r="DK56" s="164">
        <f>'Production Summary'!$N$57</f>
        <v>14189.189189189186</v>
      </c>
      <c r="DL56" s="164">
        <f>'Production Summary'!$M$57</f>
        <v>394.14414414414409</v>
      </c>
      <c r="DM56" s="164">
        <f>'Production Summary'!$N$58</f>
        <v>14017.671517671517</v>
      </c>
      <c r="DN56" s="164">
        <f>'Production Summary'!$M$58</f>
        <v>778.75952875952873</v>
      </c>
      <c r="DO56" s="164">
        <f>'Production Summary'!$N$61</f>
        <v>4500</v>
      </c>
      <c r="DP56" s="328">
        <f>'Production Summary'!$M$61</f>
        <v>750</v>
      </c>
      <c r="DQ56" s="164">
        <v>0</v>
      </c>
      <c r="DR56" s="164">
        <f>'Production Summary'!$N$62</f>
        <v>8900</v>
      </c>
      <c r="DS56" s="164">
        <f>'Production Summary'!$N$70</f>
        <v>300</v>
      </c>
      <c r="DT56" s="328">
        <f>'Production Summary'!$M$70</f>
        <v>25</v>
      </c>
      <c r="DU56" s="164">
        <v>0</v>
      </c>
      <c r="DV56" s="164">
        <f>'Production Summary'!$N$71</f>
        <v>150</v>
      </c>
      <c r="DW56" s="164">
        <v>0</v>
      </c>
      <c r="DX56" s="164">
        <f>'Production Summary'!$N$64</f>
        <v>192</v>
      </c>
      <c r="DY56" s="164">
        <v>0</v>
      </c>
      <c r="DZ56" s="164">
        <f>'Production Summary'!$N$65</f>
        <v>384</v>
      </c>
      <c r="EA56" s="164">
        <v>0</v>
      </c>
      <c r="EB56" s="164">
        <f>'Production Summary'!$N$66</f>
        <v>192</v>
      </c>
      <c r="EC56" s="164">
        <v>0</v>
      </c>
      <c r="ED56" s="164">
        <f>'Production Summary'!$N$67</f>
        <v>96</v>
      </c>
      <c r="EE56" s="164">
        <v>0</v>
      </c>
      <c r="EF56" s="164">
        <f>'Production Summary'!$N$68</f>
        <v>96</v>
      </c>
      <c r="EG56" s="164">
        <v>0</v>
      </c>
      <c r="EH56" s="164">
        <f>'Production Summary'!$N$69</f>
        <v>340</v>
      </c>
      <c r="EI56" s="101"/>
      <c r="EJ56" s="3"/>
      <c r="EK56" s="3"/>
      <c r="ER56" s="64" t="s">
        <v>72</v>
      </c>
      <c r="ES56" s="61" t="str">
        <f t="shared" si="48"/>
        <v/>
      </c>
      <c r="ET56" s="24">
        <f t="shared" si="32"/>
        <v>0</v>
      </c>
    </row>
    <row r="57" spans="1:150" ht="15" customHeight="1">
      <c r="A57" t="b">
        <f>C57=Raigarh!C57</f>
        <v>1</v>
      </c>
      <c r="B57" s="65">
        <f t="shared" si="33"/>
        <v>52</v>
      </c>
      <c r="C57" s="61" t="str">
        <f>IF(Raigarh!C57="","",Raigarh!C57)</f>
        <v/>
      </c>
      <c r="D57" s="164">
        <f>'Production Summary'!$N$4</f>
        <v>666</v>
      </c>
      <c r="E57" s="164">
        <f>'Production Summary'!$M$4</f>
        <v>27.75</v>
      </c>
      <c r="F57" s="164">
        <v>0</v>
      </c>
      <c r="G57" s="164">
        <f>'Production Summary'!$N$5</f>
        <v>666</v>
      </c>
      <c r="H57" s="164">
        <f>'Production Summary'!$M$5</f>
        <v>27.75</v>
      </c>
      <c r="I57" s="164">
        <v>0</v>
      </c>
      <c r="J57" s="164">
        <f>'Production Summary'!$N$6</f>
        <v>200</v>
      </c>
      <c r="K57" s="328">
        <f>'Production Summary'!$M$6</f>
        <v>7.5</v>
      </c>
      <c r="L57" s="164">
        <v>0</v>
      </c>
      <c r="M57" s="365">
        <f>'Production Summary'!$N$7</f>
        <v>612.72</v>
      </c>
      <c r="N57" s="367">
        <f>'Production Summary'!$M$7</f>
        <v>25.53</v>
      </c>
      <c r="O57" s="164">
        <v>0</v>
      </c>
      <c r="P57" s="164">
        <f>'Production Summary'!$N$8</f>
        <v>780</v>
      </c>
      <c r="Q57" s="164">
        <f>'Production Summary'!$M$8</f>
        <v>65</v>
      </c>
      <c r="R57" s="164">
        <v>0</v>
      </c>
      <c r="S57" s="164">
        <f>'Production Summary'!$N$9</f>
        <v>720</v>
      </c>
      <c r="T57" s="164">
        <f>'Production Summary'!$M$9</f>
        <v>60</v>
      </c>
      <c r="U57" s="164">
        <v>0</v>
      </c>
      <c r="V57" s="164">
        <f>'Production Summary'!$N$10</f>
        <v>876</v>
      </c>
      <c r="W57" s="164">
        <f>'Production Summary'!$M$10</f>
        <v>73</v>
      </c>
      <c r="X57" s="164">
        <v>0</v>
      </c>
      <c r="Y57" s="164">
        <f>'Production Summary'!$N$14</f>
        <v>177</v>
      </c>
      <c r="Z57" s="328">
        <f>'Production Summary'!$M$14</f>
        <v>14.75</v>
      </c>
      <c r="AA57" s="164">
        <v>0</v>
      </c>
      <c r="AB57" s="167">
        <f t="shared" si="34"/>
        <v>126</v>
      </c>
      <c r="AC57" s="164">
        <f>'Production Summary'!$M$16</f>
        <v>21</v>
      </c>
      <c r="AD57" s="164">
        <v>0</v>
      </c>
      <c r="AE57" s="164">
        <f>'Production Summary'!$N$16</f>
        <v>252</v>
      </c>
      <c r="AF57" s="164">
        <f>'Production Summary'!$M$16</f>
        <v>21</v>
      </c>
      <c r="AG57" s="164">
        <v>0</v>
      </c>
      <c r="AH57" s="164">
        <f>'Production Summary'!$N$18</f>
        <v>1035</v>
      </c>
      <c r="AI57" s="164">
        <f>'Production Summary'!$M$18</f>
        <v>17.25</v>
      </c>
      <c r="AJ57" s="164">
        <v>0</v>
      </c>
      <c r="AK57" s="164">
        <f>'Production Summary'!$N$19</f>
        <v>870</v>
      </c>
      <c r="AL57" s="164">
        <f>'Production Summary'!$M$19</f>
        <v>29</v>
      </c>
      <c r="AM57" s="164">
        <v>0</v>
      </c>
      <c r="AN57" s="164">
        <f>'Production Summary'!$N$20</f>
        <v>864</v>
      </c>
      <c r="AO57" s="164">
        <f>'Production Summary'!$M$20</f>
        <v>72</v>
      </c>
      <c r="AP57" s="164">
        <v>0</v>
      </c>
      <c r="AQ57" s="164">
        <f>'Production Summary'!$N$21</f>
        <v>670</v>
      </c>
      <c r="AR57" s="164">
        <f>'Production Summary'!$M$21</f>
        <v>335</v>
      </c>
      <c r="AS57" s="164">
        <v>0</v>
      </c>
      <c r="AT57" s="386">
        <f>'Production Summary'!$N$22</f>
        <v>375</v>
      </c>
      <c r="AU57" s="164">
        <f>'Production Summary'!$N$23</f>
        <v>1050</v>
      </c>
      <c r="AV57" s="164">
        <f>'Production Summary'!$N$25</f>
        <v>300</v>
      </c>
      <c r="AW57" s="164">
        <f>'Production Summary'!$M$25</f>
        <v>25</v>
      </c>
      <c r="AX57" s="164">
        <v>0</v>
      </c>
      <c r="AY57" s="164">
        <f>'Production Summary'!$N$26</f>
        <v>300</v>
      </c>
      <c r="AZ57" s="164">
        <f>'Production Summary'!$M$26</f>
        <v>25</v>
      </c>
      <c r="BA57" s="164">
        <v>0</v>
      </c>
      <c r="BB57" s="164">
        <f>'Production Summary'!$N$28</f>
        <v>777</v>
      </c>
      <c r="BC57" s="164">
        <f>'Production Summary'!$M$28</f>
        <v>12.95</v>
      </c>
      <c r="BD57" s="164">
        <v>0</v>
      </c>
      <c r="BE57" s="164">
        <f>'Production Summary'!$N$29</f>
        <v>612</v>
      </c>
      <c r="BF57" s="164">
        <f>'Production Summary'!$M$29</f>
        <v>51</v>
      </c>
      <c r="BG57" s="164">
        <v>0</v>
      </c>
      <c r="BH57" s="164">
        <f>'Production Summary'!$N$30</f>
        <v>500</v>
      </c>
      <c r="BI57" s="164">
        <f>'Production Summary'!$M$30</f>
        <v>250</v>
      </c>
      <c r="BJ57" s="164">
        <v>0</v>
      </c>
      <c r="BK57" s="386"/>
      <c r="BL57" s="164">
        <f>'Production Summary'!$N$32</f>
        <v>875</v>
      </c>
      <c r="BM57" s="164">
        <f>'Production Summary'!$N$34</f>
        <v>360.59999999999997</v>
      </c>
      <c r="BN57" s="164">
        <f>'Production Summary'!$M$34</f>
        <v>6.01</v>
      </c>
      <c r="BO57" s="164">
        <v>0</v>
      </c>
      <c r="BP57" s="164">
        <f>'Production Summary'!$N$36</f>
        <v>717</v>
      </c>
      <c r="BQ57" s="164">
        <f>'Production Summary'!$M$36</f>
        <v>11.95</v>
      </c>
      <c r="BR57" s="164">
        <v>0</v>
      </c>
      <c r="BS57" s="164">
        <f>'Production Summary'!$N$37</f>
        <v>210</v>
      </c>
      <c r="BT57" s="164">
        <f>'Production Summary'!$M$37</f>
        <v>21</v>
      </c>
      <c r="BU57" s="164">
        <v>0</v>
      </c>
      <c r="BV57" s="164">
        <f>'Production Summary'!$N$38</f>
        <v>280</v>
      </c>
      <c r="BW57" s="164">
        <f>'Production Summary'!$M$38</f>
        <v>28</v>
      </c>
      <c r="BX57" s="164">
        <v>0</v>
      </c>
      <c r="BY57" s="165">
        <f>'Production Summary'!$N$39</f>
        <v>300.38406247988502</v>
      </c>
      <c r="BZ57" s="164">
        <f>'Production Summary'!$M$39</f>
        <v>30.038406247988501</v>
      </c>
      <c r="CA57" s="164">
        <v>0</v>
      </c>
      <c r="CB57" s="164">
        <f>'Production Summary'!$N$40</f>
        <v>131.30000000000001</v>
      </c>
      <c r="CC57" s="164">
        <f>'Production Summary'!$M$40</f>
        <v>13.13</v>
      </c>
      <c r="CD57" s="164">
        <v>0</v>
      </c>
      <c r="CE57" s="164">
        <f>'Production Summary'!$N$42</f>
        <v>1136.3519999999996</v>
      </c>
      <c r="CF57" s="164">
        <f>'Production Summary'!$M$42</f>
        <v>81.167999999999978</v>
      </c>
      <c r="CG57" s="164">
        <v>0</v>
      </c>
      <c r="CH57" s="164">
        <v>0</v>
      </c>
      <c r="CI57" s="164">
        <f>'Production Summary'!$N$43</f>
        <v>184</v>
      </c>
      <c r="CJ57" s="164">
        <v>0</v>
      </c>
      <c r="CK57" s="164">
        <f>'Production Summary'!$N$44</f>
        <v>355</v>
      </c>
      <c r="CL57" s="164">
        <v>0</v>
      </c>
      <c r="CM57" s="375">
        <f>'Production Summary'!$N$45</f>
        <v>1650</v>
      </c>
      <c r="CN57" s="164">
        <f>'Production Summary'!$N$46</f>
        <v>270</v>
      </c>
      <c r="CO57" s="164">
        <f>'Production Summary'!$N$47</f>
        <v>1350</v>
      </c>
      <c r="CP57" s="166"/>
      <c r="CQ57" s="164">
        <f>'Production Summary'!$N$49</f>
        <v>8004.1580041580037</v>
      </c>
      <c r="CR57" s="164">
        <f>'Production Summary'!$M$49</f>
        <v>66.701316701316699</v>
      </c>
      <c r="CS57" s="164">
        <f>'Production Summary'!$N$50</f>
        <v>13331.600831600828</v>
      </c>
      <c r="CT57" s="164">
        <f>'Production Summary'!$M$50</f>
        <v>148.1288981288981</v>
      </c>
      <c r="CU57" s="164">
        <f>'Production Summary'!$N$51</f>
        <v>12785.862785862784</v>
      </c>
      <c r="CV57" s="164">
        <f>'Production Summary'!$M$51</f>
        <v>355.16285516285512</v>
      </c>
      <c r="CW57" s="164">
        <f>'Production Summary'!$N$52</f>
        <v>12629.937629937627</v>
      </c>
      <c r="CX57" s="164">
        <f>'Production Summary'!$M$52</f>
        <v>701.66320166320156</v>
      </c>
      <c r="CY57" s="164">
        <f>'Production Summary'!$N$53</f>
        <v>12396.049896049895</v>
      </c>
      <c r="CZ57" s="164">
        <f>'Production Summary'!$M$53</f>
        <v>688.66943866943859</v>
      </c>
      <c r="DA57" s="164">
        <f>'Production Summary'!$N$54</f>
        <v>13799.376299376298</v>
      </c>
      <c r="DB57" s="164">
        <f>'Production Summary'!$M$54</f>
        <v>766.63201663201653</v>
      </c>
      <c r="DC57" s="531">
        <f>'Production Summary'!$N$60</f>
        <v>12863.825363825363</v>
      </c>
      <c r="DD57" s="531">
        <f>'Production Summary'!$M$60</f>
        <v>714.65696465696465</v>
      </c>
      <c r="DE57" s="167">
        <f>'Production Summary'!$N$59</f>
        <v>11148.648648648648</v>
      </c>
      <c r="DF57" s="531">
        <f>'Production Summary'!$M$59</f>
        <v>619.36936936936934</v>
      </c>
      <c r="DG57" s="164">
        <f>'Production Summary'!$N$55</f>
        <v>13842.68884268884</v>
      </c>
      <c r="DH57" s="164">
        <f>'Production Summary'!$M$55</f>
        <v>3460.67221067221</v>
      </c>
      <c r="DI57" s="164">
        <f>'Production Summary'!$N$56</f>
        <v>13097.713097713096</v>
      </c>
      <c r="DJ57" s="164">
        <f>'Production Summary'!$M$56</f>
        <v>163.72141372141371</v>
      </c>
      <c r="DK57" s="164">
        <f>'Production Summary'!$N$57</f>
        <v>14189.189189189186</v>
      </c>
      <c r="DL57" s="164">
        <f>'Production Summary'!$M$57</f>
        <v>394.14414414414409</v>
      </c>
      <c r="DM57" s="164">
        <f>'Production Summary'!$N$58</f>
        <v>14017.671517671517</v>
      </c>
      <c r="DN57" s="164">
        <f>'Production Summary'!$M$58</f>
        <v>778.75952875952873</v>
      </c>
      <c r="DO57" s="164">
        <f>'Production Summary'!$N$61</f>
        <v>4500</v>
      </c>
      <c r="DP57" s="328">
        <f>'Production Summary'!$M$61</f>
        <v>750</v>
      </c>
      <c r="DQ57" s="164">
        <v>0</v>
      </c>
      <c r="DR57" s="164">
        <f>'Production Summary'!$N$62</f>
        <v>8900</v>
      </c>
      <c r="DS57" s="164">
        <f>'Production Summary'!$N$70</f>
        <v>300</v>
      </c>
      <c r="DT57" s="328">
        <f>'Production Summary'!$M$70</f>
        <v>25</v>
      </c>
      <c r="DU57" s="164">
        <v>0</v>
      </c>
      <c r="DV57" s="164">
        <f>'Production Summary'!$N$71</f>
        <v>150</v>
      </c>
      <c r="DW57" s="164">
        <v>0</v>
      </c>
      <c r="DX57" s="164">
        <f>'Production Summary'!$N$64</f>
        <v>192</v>
      </c>
      <c r="DY57" s="164">
        <v>0</v>
      </c>
      <c r="DZ57" s="164">
        <f>'Production Summary'!$N$65</f>
        <v>384</v>
      </c>
      <c r="EA57" s="164">
        <v>0</v>
      </c>
      <c r="EB57" s="164">
        <f>'Production Summary'!$N$66</f>
        <v>192</v>
      </c>
      <c r="EC57" s="164">
        <v>0</v>
      </c>
      <c r="ED57" s="164">
        <f>'Production Summary'!$N$67</f>
        <v>96</v>
      </c>
      <c r="EE57" s="164">
        <v>0</v>
      </c>
      <c r="EF57" s="164">
        <f>'Production Summary'!$N$68</f>
        <v>96</v>
      </c>
      <c r="EG57" s="164">
        <v>0</v>
      </c>
      <c r="EH57" s="164">
        <f>'Production Summary'!$N$69</f>
        <v>340</v>
      </c>
      <c r="EI57" s="101"/>
      <c r="EJ57" s="3"/>
      <c r="EK57" s="3"/>
      <c r="ER57" s="64" t="s">
        <v>73</v>
      </c>
      <c r="ES57" s="61" t="str">
        <f t="shared" si="48"/>
        <v/>
      </c>
      <c r="ET57" s="24">
        <f t="shared" si="32"/>
        <v>0</v>
      </c>
    </row>
    <row r="58" spans="1:150" ht="15" customHeight="1">
      <c r="A58" t="b">
        <f>C58=Raigarh!C58</f>
        <v>1</v>
      </c>
      <c r="B58" s="65">
        <f t="shared" si="33"/>
        <v>53</v>
      </c>
      <c r="C58" s="61" t="str">
        <f>IF(Raigarh!C58="","",Raigarh!C58)</f>
        <v/>
      </c>
      <c r="D58" s="164">
        <f>'Production Summary'!$N$4</f>
        <v>666</v>
      </c>
      <c r="E58" s="164">
        <f>'Production Summary'!$M$4</f>
        <v>27.75</v>
      </c>
      <c r="F58" s="164">
        <v>0</v>
      </c>
      <c r="G58" s="164">
        <f>'Production Summary'!$N$5</f>
        <v>666</v>
      </c>
      <c r="H58" s="164">
        <f>'Production Summary'!$M$5</f>
        <v>27.75</v>
      </c>
      <c r="I58" s="164">
        <v>0</v>
      </c>
      <c r="J58" s="164">
        <f>'Production Summary'!$N$6</f>
        <v>200</v>
      </c>
      <c r="K58" s="328">
        <f>'Production Summary'!$M$6</f>
        <v>7.5</v>
      </c>
      <c r="L58" s="164">
        <v>0</v>
      </c>
      <c r="M58" s="365">
        <f>'Production Summary'!$N$7</f>
        <v>612.72</v>
      </c>
      <c r="N58" s="367">
        <f>'Production Summary'!$M$7</f>
        <v>25.53</v>
      </c>
      <c r="O58" s="164">
        <v>0</v>
      </c>
      <c r="P58" s="164">
        <f>'Production Summary'!$N$8</f>
        <v>780</v>
      </c>
      <c r="Q58" s="164">
        <f>'Production Summary'!$M$8</f>
        <v>65</v>
      </c>
      <c r="R58" s="164">
        <v>0</v>
      </c>
      <c r="S58" s="164">
        <f>'Production Summary'!$N$9</f>
        <v>720</v>
      </c>
      <c r="T58" s="164">
        <f>'Production Summary'!$M$9</f>
        <v>60</v>
      </c>
      <c r="U58" s="164">
        <v>0</v>
      </c>
      <c r="V58" s="164">
        <f>'Production Summary'!$N$10</f>
        <v>876</v>
      </c>
      <c r="W58" s="164">
        <f>'Production Summary'!$M$10</f>
        <v>73</v>
      </c>
      <c r="X58" s="164">
        <v>0</v>
      </c>
      <c r="Y58" s="164">
        <f>'Production Summary'!$N$14</f>
        <v>177</v>
      </c>
      <c r="Z58" s="328">
        <f>'Production Summary'!$M$14</f>
        <v>14.75</v>
      </c>
      <c r="AA58" s="164">
        <v>0</v>
      </c>
      <c r="AB58" s="167">
        <f t="shared" si="34"/>
        <v>126</v>
      </c>
      <c r="AC58" s="164">
        <f>'Production Summary'!$M$16</f>
        <v>21</v>
      </c>
      <c r="AD58" s="164">
        <v>0</v>
      </c>
      <c r="AE58" s="164">
        <f>'Production Summary'!$N$16</f>
        <v>252</v>
      </c>
      <c r="AF58" s="164">
        <f>'Production Summary'!$M$16</f>
        <v>21</v>
      </c>
      <c r="AG58" s="164">
        <v>0</v>
      </c>
      <c r="AH58" s="164">
        <f>'Production Summary'!$N$18</f>
        <v>1035</v>
      </c>
      <c r="AI58" s="164">
        <f>'Production Summary'!$M$18</f>
        <v>17.25</v>
      </c>
      <c r="AJ58" s="164">
        <v>0</v>
      </c>
      <c r="AK58" s="164">
        <f>'Production Summary'!$N$19</f>
        <v>870</v>
      </c>
      <c r="AL58" s="164">
        <f>'Production Summary'!$M$19</f>
        <v>29</v>
      </c>
      <c r="AM58" s="164">
        <v>0</v>
      </c>
      <c r="AN58" s="164">
        <f>'Production Summary'!$N$20</f>
        <v>864</v>
      </c>
      <c r="AO58" s="164">
        <f>'Production Summary'!$M$20</f>
        <v>72</v>
      </c>
      <c r="AP58" s="164">
        <v>0</v>
      </c>
      <c r="AQ58" s="164">
        <f>'Production Summary'!$N$21</f>
        <v>670</v>
      </c>
      <c r="AR58" s="164">
        <f>'Production Summary'!$M$21</f>
        <v>335</v>
      </c>
      <c r="AS58" s="164">
        <v>0</v>
      </c>
      <c r="AT58" s="386">
        <f>'Production Summary'!$N$22</f>
        <v>375</v>
      </c>
      <c r="AU58" s="164">
        <f>'Production Summary'!$N$23</f>
        <v>1050</v>
      </c>
      <c r="AV58" s="164">
        <f>'Production Summary'!$N$25</f>
        <v>300</v>
      </c>
      <c r="AW58" s="164">
        <f>'Production Summary'!$M$25</f>
        <v>25</v>
      </c>
      <c r="AX58" s="164">
        <v>0</v>
      </c>
      <c r="AY58" s="164">
        <f>'Production Summary'!$N$26</f>
        <v>300</v>
      </c>
      <c r="AZ58" s="164">
        <f>'Production Summary'!$M$26</f>
        <v>25</v>
      </c>
      <c r="BA58" s="164">
        <v>0</v>
      </c>
      <c r="BB58" s="164">
        <f>'Production Summary'!$N$28</f>
        <v>777</v>
      </c>
      <c r="BC58" s="164">
        <f>'Production Summary'!$M$28</f>
        <v>12.95</v>
      </c>
      <c r="BD58" s="164">
        <v>0</v>
      </c>
      <c r="BE58" s="164">
        <f>'Production Summary'!$N$29</f>
        <v>612</v>
      </c>
      <c r="BF58" s="164">
        <f>'Production Summary'!$M$29</f>
        <v>51</v>
      </c>
      <c r="BG58" s="164">
        <v>0</v>
      </c>
      <c r="BH58" s="164">
        <f>'Production Summary'!$N$30</f>
        <v>500</v>
      </c>
      <c r="BI58" s="164">
        <f>'Production Summary'!$M$30</f>
        <v>250</v>
      </c>
      <c r="BJ58" s="164">
        <v>0</v>
      </c>
      <c r="BK58" s="386"/>
      <c r="BL58" s="164">
        <f>'Production Summary'!$N$32</f>
        <v>875</v>
      </c>
      <c r="BM58" s="164">
        <f>'Production Summary'!$N$34</f>
        <v>360.59999999999997</v>
      </c>
      <c r="BN58" s="164">
        <f>'Production Summary'!$M$34</f>
        <v>6.01</v>
      </c>
      <c r="BO58" s="164">
        <v>0</v>
      </c>
      <c r="BP58" s="164">
        <f>'Production Summary'!$N$36</f>
        <v>717</v>
      </c>
      <c r="BQ58" s="164">
        <f>'Production Summary'!$M$36</f>
        <v>11.95</v>
      </c>
      <c r="BR58" s="164">
        <v>0</v>
      </c>
      <c r="BS58" s="164">
        <f>'Production Summary'!$N$37</f>
        <v>210</v>
      </c>
      <c r="BT58" s="164">
        <f>'Production Summary'!$M$37</f>
        <v>21</v>
      </c>
      <c r="BU58" s="164">
        <v>0</v>
      </c>
      <c r="BV58" s="164">
        <f>'Production Summary'!$N$38</f>
        <v>280</v>
      </c>
      <c r="BW58" s="164">
        <f>'Production Summary'!$M$38</f>
        <v>28</v>
      </c>
      <c r="BX58" s="164">
        <v>0</v>
      </c>
      <c r="BY58" s="165">
        <f>'Production Summary'!$N$39</f>
        <v>300.38406247988502</v>
      </c>
      <c r="BZ58" s="164">
        <f>'Production Summary'!$M$39</f>
        <v>30.038406247988501</v>
      </c>
      <c r="CA58" s="164">
        <v>0</v>
      </c>
      <c r="CB58" s="164">
        <f>'Production Summary'!$N$40</f>
        <v>131.30000000000001</v>
      </c>
      <c r="CC58" s="164">
        <f>'Production Summary'!$M$40</f>
        <v>13.13</v>
      </c>
      <c r="CD58" s="164">
        <v>0</v>
      </c>
      <c r="CE58" s="164">
        <f>'Production Summary'!$N$42</f>
        <v>1136.3519999999996</v>
      </c>
      <c r="CF58" s="164">
        <f>'Production Summary'!$M$42</f>
        <v>81.167999999999978</v>
      </c>
      <c r="CG58" s="164">
        <v>0</v>
      </c>
      <c r="CH58" s="164">
        <v>0</v>
      </c>
      <c r="CI58" s="164">
        <f>'Production Summary'!$N$43</f>
        <v>184</v>
      </c>
      <c r="CJ58" s="164">
        <v>0</v>
      </c>
      <c r="CK58" s="164">
        <f>'Production Summary'!$N$44</f>
        <v>355</v>
      </c>
      <c r="CL58" s="164">
        <v>0</v>
      </c>
      <c r="CM58" s="375">
        <f>'Production Summary'!$N$45</f>
        <v>1650</v>
      </c>
      <c r="CN58" s="164">
        <f>'Production Summary'!$N$46</f>
        <v>270</v>
      </c>
      <c r="CO58" s="164">
        <f>'Production Summary'!$N$47</f>
        <v>1350</v>
      </c>
      <c r="CP58" s="166"/>
      <c r="CQ58" s="164">
        <f>'Production Summary'!$N$49</f>
        <v>8004.1580041580037</v>
      </c>
      <c r="CR58" s="164">
        <f>'Production Summary'!$M$49</f>
        <v>66.701316701316699</v>
      </c>
      <c r="CS58" s="164">
        <f>'Production Summary'!$N$50</f>
        <v>13331.600831600828</v>
      </c>
      <c r="CT58" s="164">
        <f>'Production Summary'!$M$50</f>
        <v>148.1288981288981</v>
      </c>
      <c r="CU58" s="164">
        <f>'Production Summary'!$N$51</f>
        <v>12785.862785862784</v>
      </c>
      <c r="CV58" s="164">
        <f>'Production Summary'!$M$51</f>
        <v>355.16285516285512</v>
      </c>
      <c r="CW58" s="164">
        <f>'Production Summary'!$N$52</f>
        <v>12629.937629937627</v>
      </c>
      <c r="CX58" s="164">
        <f>'Production Summary'!$M$52</f>
        <v>701.66320166320156</v>
      </c>
      <c r="CY58" s="164">
        <f>'Production Summary'!$N$53</f>
        <v>12396.049896049895</v>
      </c>
      <c r="CZ58" s="164">
        <f>'Production Summary'!$M$53</f>
        <v>688.66943866943859</v>
      </c>
      <c r="DA58" s="164">
        <f>'Production Summary'!$N$54</f>
        <v>13799.376299376298</v>
      </c>
      <c r="DB58" s="164">
        <f>'Production Summary'!$M$54</f>
        <v>766.63201663201653</v>
      </c>
      <c r="DC58" s="531">
        <f>'Production Summary'!$N$60</f>
        <v>12863.825363825363</v>
      </c>
      <c r="DD58" s="531">
        <f>'Production Summary'!$M$60</f>
        <v>714.65696465696465</v>
      </c>
      <c r="DE58" s="167">
        <f>'Production Summary'!$N$59</f>
        <v>11148.648648648648</v>
      </c>
      <c r="DF58" s="531">
        <f>'Production Summary'!$M$59</f>
        <v>619.36936936936934</v>
      </c>
      <c r="DG58" s="164">
        <f>'Production Summary'!$N$55</f>
        <v>13842.68884268884</v>
      </c>
      <c r="DH58" s="164">
        <f>'Production Summary'!$M$55</f>
        <v>3460.67221067221</v>
      </c>
      <c r="DI58" s="164">
        <f>'Production Summary'!$N$56</f>
        <v>13097.713097713096</v>
      </c>
      <c r="DJ58" s="164">
        <f>'Production Summary'!$M$56</f>
        <v>163.72141372141371</v>
      </c>
      <c r="DK58" s="164">
        <f>'Production Summary'!$N$57</f>
        <v>14189.189189189186</v>
      </c>
      <c r="DL58" s="164">
        <f>'Production Summary'!$M$57</f>
        <v>394.14414414414409</v>
      </c>
      <c r="DM58" s="164">
        <f>'Production Summary'!$N$58</f>
        <v>14017.671517671517</v>
      </c>
      <c r="DN58" s="164">
        <f>'Production Summary'!$M$58</f>
        <v>778.75952875952873</v>
      </c>
      <c r="DO58" s="164">
        <f>'Production Summary'!$N$61</f>
        <v>4500</v>
      </c>
      <c r="DP58" s="328">
        <f>'Production Summary'!$M$61</f>
        <v>750</v>
      </c>
      <c r="DQ58" s="164">
        <v>0</v>
      </c>
      <c r="DR58" s="164">
        <f>'Production Summary'!$N$62</f>
        <v>8900</v>
      </c>
      <c r="DS58" s="164">
        <f>'Production Summary'!$N$70</f>
        <v>300</v>
      </c>
      <c r="DT58" s="328">
        <f>'Production Summary'!$M$70</f>
        <v>25</v>
      </c>
      <c r="DU58" s="164">
        <v>0</v>
      </c>
      <c r="DV58" s="164">
        <f>'Production Summary'!$N$71</f>
        <v>150</v>
      </c>
      <c r="DW58" s="164">
        <v>0</v>
      </c>
      <c r="DX58" s="164">
        <f>'Production Summary'!$N$64</f>
        <v>192</v>
      </c>
      <c r="DY58" s="164">
        <v>0</v>
      </c>
      <c r="DZ58" s="164">
        <f>'Production Summary'!$N$65</f>
        <v>384</v>
      </c>
      <c r="EA58" s="164">
        <v>0</v>
      </c>
      <c r="EB58" s="164">
        <f>'Production Summary'!$N$66</f>
        <v>192</v>
      </c>
      <c r="EC58" s="164">
        <v>0</v>
      </c>
      <c r="ED58" s="164">
        <f>'Production Summary'!$N$67</f>
        <v>96</v>
      </c>
      <c r="EE58" s="164">
        <v>0</v>
      </c>
      <c r="EF58" s="164">
        <f>'Production Summary'!$N$68</f>
        <v>96</v>
      </c>
      <c r="EG58" s="164">
        <v>0</v>
      </c>
      <c r="EH58" s="164">
        <f>'Production Summary'!$N$69</f>
        <v>340</v>
      </c>
      <c r="EI58" s="101"/>
      <c r="EJ58" s="3"/>
      <c r="EK58" s="3"/>
      <c r="ER58" s="64" t="s">
        <v>74</v>
      </c>
      <c r="ES58" s="61" t="str">
        <f t="shared" si="48"/>
        <v/>
      </c>
      <c r="ET58" s="24">
        <f t="shared" si="32"/>
        <v>0</v>
      </c>
    </row>
    <row r="59" spans="1:150" ht="15" customHeight="1">
      <c r="A59" t="b">
        <f>C59=Raigarh!C59</f>
        <v>1</v>
      </c>
      <c r="B59" s="65">
        <f t="shared" si="33"/>
        <v>54</v>
      </c>
      <c r="C59" s="61" t="str">
        <f>IF(Raigarh!C59="","",Raigarh!C59)</f>
        <v/>
      </c>
      <c r="D59" s="164">
        <f>'Production Summary'!$N$4</f>
        <v>666</v>
      </c>
      <c r="E59" s="164">
        <f>'Production Summary'!$M$4</f>
        <v>27.75</v>
      </c>
      <c r="F59" s="164">
        <v>0</v>
      </c>
      <c r="G59" s="164">
        <f>'Production Summary'!$N$5</f>
        <v>666</v>
      </c>
      <c r="H59" s="164">
        <f>'Production Summary'!$M$5</f>
        <v>27.75</v>
      </c>
      <c r="I59" s="164">
        <v>0</v>
      </c>
      <c r="J59" s="164">
        <f>'Production Summary'!$N$6</f>
        <v>200</v>
      </c>
      <c r="K59" s="328">
        <f>'Production Summary'!$M$6</f>
        <v>7.5</v>
      </c>
      <c r="L59" s="164">
        <v>0</v>
      </c>
      <c r="M59" s="365">
        <f>'Production Summary'!$N$7</f>
        <v>612.72</v>
      </c>
      <c r="N59" s="367">
        <f>'Production Summary'!$M$7</f>
        <v>25.53</v>
      </c>
      <c r="O59" s="164">
        <v>0</v>
      </c>
      <c r="P59" s="164">
        <f>'Production Summary'!$N$8</f>
        <v>780</v>
      </c>
      <c r="Q59" s="164">
        <f>'Production Summary'!$M$8</f>
        <v>65</v>
      </c>
      <c r="R59" s="164">
        <v>0</v>
      </c>
      <c r="S59" s="164">
        <f>'Production Summary'!$N$9</f>
        <v>720</v>
      </c>
      <c r="T59" s="164">
        <f>'Production Summary'!$M$9</f>
        <v>60</v>
      </c>
      <c r="U59" s="164">
        <v>0</v>
      </c>
      <c r="V59" s="164">
        <f>'Production Summary'!$N$10</f>
        <v>876</v>
      </c>
      <c r="W59" s="164">
        <f>'Production Summary'!$M$10</f>
        <v>73</v>
      </c>
      <c r="X59" s="164">
        <v>0</v>
      </c>
      <c r="Y59" s="164">
        <f>'Production Summary'!$N$14</f>
        <v>177</v>
      </c>
      <c r="Z59" s="328">
        <f>'Production Summary'!$M$14</f>
        <v>14.75</v>
      </c>
      <c r="AA59" s="164">
        <v>0</v>
      </c>
      <c r="AB59" s="167">
        <f t="shared" si="34"/>
        <v>126</v>
      </c>
      <c r="AC59" s="164">
        <f>'Production Summary'!$M$16</f>
        <v>21</v>
      </c>
      <c r="AD59" s="164">
        <v>0</v>
      </c>
      <c r="AE59" s="164">
        <f>'Production Summary'!$N$16</f>
        <v>252</v>
      </c>
      <c r="AF59" s="164">
        <f>'Production Summary'!$M$16</f>
        <v>21</v>
      </c>
      <c r="AG59" s="164">
        <v>0</v>
      </c>
      <c r="AH59" s="164">
        <f>'Production Summary'!$N$18</f>
        <v>1035</v>
      </c>
      <c r="AI59" s="164">
        <f>'Production Summary'!$M$18</f>
        <v>17.25</v>
      </c>
      <c r="AJ59" s="164">
        <v>0</v>
      </c>
      <c r="AK59" s="164">
        <f>'Production Summary'!$N$19</f>
        <v>870</v>
      </c>
      <c r="AL59" s="164">
        <f>'Production Summary'!$M$19</f>
        <v>29</v>
      </c>
      <c r="AM59" s="164">
        <v>0</v>
      </c>
      <c r="AN59" s="164">
        <f>'Production Summary'!$N$20</f>
        <v>864</v>
      </c>
      <c r="AO59" s="164">
        <f>'Production Summary'!$M$20</f>
        <v>72</v>
      </c>
      <c r="AP59" s="164">
        <v>0</v>
      </c>
      <c r="AQ59" s="164">
        <f>'Production Summary'!$N$21</f>
        <v>670</v>
      </c>
      <c r="AR59" s="164">
        <f>'Production Summary'!$M$21</f>
        <v>335</v>
      </c>
      <c r="AS59" s="164">
        <v>0</v>
      </c>
      <c r="AT59" s="386">
        <f>'Production Summary'!$N$22</f>
        <v>375</v>
      </c>
      <c r="AU59" s="164">
        <f>'Production Summary'!$N$23</f>
        <v>1050</v>
      </c>
      <c r="AV59" s="164">
        <f>'Production Summary'!$N$25</f>
        <v>300</v>
      </c>
      <c r="AW59" s="164">
        <f>'Production Summary'!$M$25</f>
        <v>25</v>
      </c>
      <c r="AX59" s="164">
        <v>0</v>
      </c>
      <c r="AY59" s="164">
        <f>'Production Summary'!$N$26</f>
        <v>300</v>
      </c>
      <c r="AZ59" s="164">
        <f>'Production Summary'!$M$26</f>
        <v>25</v>
      </c>
      <c r="BA59" s="164">
        <v>0</v>
      </c>
      <c r="BB59" s="164">
        <f>'Production Summary'!$N$28</f>
        <v>777</v>
      </c>
      <c r="BC59" s="164">
        <f>'Production Summary'!$M$28</f>
        <v>12.95</v>
      </c>
      <c r="BD59" s="164">
        <v>0</v>
      </c>
      <c r="BE59" s="164">
        <f>'Production Summary'!$N$29</f>
        <v>612</v>
      </c>
      <c r="BF59" s="164">
        <f>'Production Summary'!$M$29</f>
        <v>51</v>
      </c>
      <c r="BG59" s="164">
        <v>0</v>
      </c>
      <c r="BH59" s="164">
        <f>'Production Summary'!$N$30</f>
        <v>500</v>
      </c>
      <c r="BI59" s="164">
        <f>'Production Summary'!$M$30</f>
        <v>250</v>
      </c>
      <c r="BJ59" s="164">
        <v>0</v>
      </c>
      <c r="BK59" s="386"/>
      <c r="BL59" s="164">
        <f>'Production Summary'!$N$32</f>
        <v>875</v>
      </c>
      <c r="BM59" s="164">
        <f>'Production Summary'!$N$34</f>
        <v>360.59999999999997</v>
      </c>
      <c r="BN59" s="164">
        <f>'Production Summary'!$M$34</f>
        <v>6.01</v>
      </c>
      <c r="BO59" s="164">
        <v>0</v>
      </c>
      <c r="BP59" s="164">
        <f>'Production Summary'!$N$36</f>
        <v>717</v>
      </c>
      <c r="BQ59" s="164">
        <f>'Production Summary'!$M$36</f>
        <v>11.95</v>
      </c>
      <c r="BR59" s="164">
        <v>0</v>
      </c>
      <c r="BS59" s="164">
        <f>'Production Summary'!$N$37</f>
        <v>210</v>
      </c>
      <c r="BT59" s="164">
        <f>'Production Summary'!$M$37</f>
        <v>21</v>
      </c>
      <c r="BU59" s="164">
        <v>0</v>
      </c>
      <c r="BV59" s="164">
        <f>'Production Summary'!$N$38</f>
        <v>280</v>
      </c>
      <c r="BW59" s="164">
        <f>'Production Summary'!$M$38</f>
        <v>28</v>
      </c>
      <c r="BX59" s="164">
        <v>0</v>
      </c>
      <c r="BY59" s="165">
        <f>'Production Summary'!$N$39</f>
        <v>300.38406247988502</v>
      </c>
      <c r="BZ59" s="164">
        <f>'Production Summary'!$M$39</f>
        <v>30.038406247988501</v>
      </c>
      <c r="CA59" s="164">
        <v>0</v>
      </c>
      <c r="CB59" s="164">
        <f>'Production Summary'!$N$40</f>
        <v>131.30000000000001</v>
      </c>
      <c r="CC59" s="164">
        <f>'Production Summary'!$M$40</f>
        <v>13.13</v>
      </c>
      <c r="CD59" s="164">
        <v>0</v>
      </c>
      <c r="CE59" s="164">
        <f>'Production Summary'!$N$42</f>
        <v>1136.3519999999996</v>
      </c>
      <c r="CF59" s="164">
        <f>'Production Summary'!$M$42</f>
        <v>81.167999999999978</v>
      </c>
      <c r="CG59" s="164">
        <v>0</v>
      </c>
      <c r="CH59" s="164">
        <v>0</v>
      </c>
      <c r="CI59" s="164">
        <f>'Production Summary'!$N$43</f>
        <v>184</v>
      </c>
      <c r="CJ59" s="164">
        <v>0</v>
      </c>
      <c r="CK59" s="164">
        <f>'Production Summary'!$N$44</f>
        <v>355</v>
      </c>
      <c r="CL59" s="164">
        <v>0</v>
      </c>
      <c r="CM59" s="375">
        <f>'Production Summary'!$N$45</f>
        <v>1650</v>
      </c>
      <c r="CN59" s="164">
        <f>'Production Summary'!$N$46</f>
        <v>270</v>
      </c>
      <c r="CO59" s="164">
        <f>'Production Summary'!$N$47</f>
        <v>1350</v>
      </c>
      <c r="CP59" s="166"/>
      <c r="CQ59" s="164">
        <f>'Production Summary'!$N$49</f>
        <v>8004.1580041580037</v>
      </c>
      <c r="CR59" s="164">
        <f>'Production Summary'!$M$49</f>
        <v>66.701316701316699</v>
      </c>
      <c r="CS59" s="164">
        <f>'Production Summary'!$N$50</f>
        <v>13331.600831600828</v>
      </c>
      <c r="CT59" s="164">
        <f>'Production Summary'!$M$50</f>
        <v>148.1288981288981</v>
      </c>
      <c r="CU59" s="164">
        <f>'Production Summary'!$N$51</f>
        <v>12785.862785862784</v>
      </c>
      <c r="CV59" s="164">
        <f>'Production Summary'!$M$51</f>
        <v>355.16285516285512</v>
      </c>
      <c r="CW59" s="164">
        <f>'Production Summary'!$N$52</f>
        <v>12629.937629937627</v>
      </c>
      <c r="CX59" s="164">
        <f>'Production Summary'!$M$52</f>
        <v>701.66320166320156</v>
      </c>
      <c r="CY59" s="164">
        <f>'Production Summary'!$N$53</f>
        <v>12396.049896049895</v>
      </c>
      <c r="CZ59" s="164">
        <f>'Production Summary'!$M$53</f>
        <v>688.66943866943859</v>
      </c>
      <c r="DA59" s="164">
        <f>'Production Summary'!$N$54</f>
        <v>13799.376299376298</v>
      </c>
      <c r="DB59" s="164">
        <f>'Production Summary'!$M$54</f>
        <v>766.63201663201653</v>
      </c>
      <c r="DC59" s="531">
        <f>'Production Summary'!$N$60</f>
        <v>12863.825363825363</v>
      </c>
      <c r="DD59" s="531">
        <f>'Production Summary'!$M$60</f>
        <v>714.65696465696465</v>
      </c>
      <c r="DE59" s="167">
        <f>'Production Summary'!$N$59</f>
        <v>11148.648648648648</v>
      </c>
      <c r="DF59" s="531">
        <f>'Production Summary'!$M$59</f>
        <v>619.36936936936934</v>
      </c>
      <c r="DG59" s="164">
        <f>'Production Summary'!$N$55</f>
        <v>13842.68884268884</v>
      </c>
      <c r="DH59" s="164">
        <f>'Production Summary'!$M$55</f>
        <v>3460.67221067221</v>
      </c>
      <c r="DI59" s="164">
        <f>'Production Summary'!$N$56</f>
        <v>13097.713097713096</v>
      </c>
      <c r="DJ59" s="164">
        <f>'Production Summary'!$M$56</f>
        <v>163.72141372141371</v>
      </c>
      <c r="DK59" s="164">
        <f>'Production Summary'!$N$57</f>
        <v>14189.189189189186</v>
      </c>
      <c r="DL59" s="164">
        <f>'Production Summary'!$M$57</f>
        <v>394.14414414414409</v>
      </c>
      <c r="DM59" s="164">
        <f>'Production Summary'!$N$58</f>
        <v>14017.671517671517</v>
      </c>
      <c r="DN59" s="164">
        <f>'Production Summary'!$M$58</f>
        <v>778.75952875952873</v>
      </c>
      <c r="DO59" s="164">
        <f>'Production Summary'!$N$61</f>
        <v>4500</v>
      </c>
      <c r="DP59" s="328">
        <f>'Production Summary'!$M$61</f>
        <v>750</v>
      </c>
      <c r="DQ59" s="164">
        <v>0</v>
      </c>
      <c r="DR59" s="164">
        <f>'Production Summary'!$N$62</f>
        <v>8900</v>
      </c>
      <c r="DS59" s="164">
        <f>'Production Summary'!$N$70</f>
        <v>300</v>
      </c>
      <c r="DT59" s="328">
        <f>'Production Summary'!$M$70</f>
        <v>25</v>
      </c>
      <c r="DU59" s="164">
        <v>0</v>
      </c>
      <c r="DV59" s="164">
        <f>'Production Summary'!$N$71</f>
        <v>150</v>
      </c>
      <c r="DW59" s="164">
        <v>0</v>
      </c>
      <c r="DX59" s="164">
        <f>'Production Summary'!$N$64</f>
        <v>192</v>
      </c>
      <c r="DY59" s="164">
        <v>0</v>
      </c>
      <c r="DZ59" s="164">
        <f>'Production Summary'!$N$65</f>
        <v>384</v>
      </c>
      <c r="EA59" s="164">
        <v>0</v>
      </c>
      <c r="EB59" s="164">
        <f>'Production Summary'!$N$66</f>
        <v>192</v>
      </c>
      <c r="EC59" s="164">
        <v>0</v>
      </c>
      <c r="ED59" s="164">
        <f>'Production Summary'!$N$67</f>
        <v>96</v>
      </c>
      <c r="EE59" s="164">
        <v>0</v>
      </c>
      <c r="EF59" s="164">
        <f>'Production Summary'!$N$68</f>
        <v>96</v>
      </c>
      <c r="EG59" s="164">
        <v>0</v>
      </c>
      <c r="EH59" s="164">
        <f>'Production Summary'!$N$69</f>
        <v>340</v>
      </c>
      <c r="EI59" s="101"/>
      <c r="EJ59" s="3"/>
      <c r="EK59" s="3"/>
      <c r="ER59" s="64" t="s">
        <v>75</v>
      </c>
      <c r="ES59" s="61" t="str">
        <f t="shared" si="48"/>
        <v/>
      </c>
      <c r="ET59" s="24">
        <f t="shared" si="32"/>
        <v>0</v>
      </c>
    </row>
    <row r="60" spans="1:150" ht="15" customHeight="1">
      <c r="A60" t="b">
        <f>C60=Raigarh!C60</f>
        <v>1</v>
      </c>
      <c r="B60" s="65">
        <f t="shared" si="33"/>
        <v>55</v>
      </c>
      <c r="C60" s="61" t="str">
        <f>IF(Raigarh!C60="","",Raigarh!C60)</f>
        <v/>
      </c>
      <c r="D60" s="164">
        <f>'Production Summary'!$N$4</f>
        <v>666</v>
      </c>
      <c r="E60" s="164">
        <f>'Production Summary'!$M$4</f>
        <v>27.75</v>
      </c>
      <c r="F60" s="164">
        <v>0</v>
      </c>
      <c r="G60" s="164">
        <f>'Production Summary'!$N$5</f>
        <v>666</v>
      </c>
      <c r="H60" s="164">
        <f>'Production Summary'!$M$5</f>
        <v>27.75</v>
      </c>
      <c r="I60" s="164">
        <v>0</v>
      </c>
      <c r="J60" s="164">
        <f>'Production Summary'!$N$6</f>
        <v>200</v>
      </c>
      <c r="K60" s="328">
        <f>'Production Summary'!$M$6</f>
        <v>7.5</v>
      </c>
      <c r="L60" s="164">
        <v>0</v>
      </c>
      <c r="M60" s="365">
        <f>'Production Summary'!$N$7</f>
        <v>612.72</v>
      </c>
      <c r="N60" s="367">
        <f>'Production Summary'!$M$7</f>
        <v>25.53</v>
      </c>
      <c r="O60" s="164">
        <v>0</v>
      </c>
      <c r="P60" s="164">
        <f>'Production Summary'!$N$8</f>
        <v>780</v>
      </c>
      <c r="Q60" s="164">
        <f>'Production Summary'!$M$8</f>
        <v>65</v>
      </c>
      <c r="R60" s="164">
        <v>0</v>
      </c>
      <c r="S60" s="164">
        <f>'Production Summary'!$N$9</f>
        <v>720</v>
      </c>
      <c r="T60" s="164">
        <f>'Production Summary'!$M$9</f>
        <v>60</v>
      </c>
      <c r="U60" s="164">
        <v>0</v>
      </c>
      <c r="V60" s="164">
        <f>'Production Summary'!$N$10</f>
        <v>876</v>
      </c>
      <c r="W60" s="164">
        <f>'Production Summary'!$M$10</f>
        <v>73</v>
      </c>
      <c r="X60" s="164">
        <v>0</v>
      </c>
      <c r="Y60" s="164">
        <f>'Production Summary'!$N$14</f>
        <v>177</v>
      </c>
      <c r="Z60" s="328">
        <f>'Production Summary'!$M$14</f>
        <v>14.75</v>
      </c>
      <c r="AA60" s="164">
        <v>0</v>
      </c>
      <c r="AB60" s="167">
        <f t="shared" si="34"/>
        <v>126</v>
      </c>
      <c r="AC60" s="164">
        <f>'Production Summary'!$M$16</f>
        <v>21</v>
      </c>
      <c r="AD60" s="164">
        <v>0</v>
      </c>
      <c r="AE60" s="164">
        <f>'Production Summary'!$N$16</f>
        <v>252</v>
      </c>
      <c r="AF60" s="164">
        <f>'Production Summary'!$M$16</f>
        <v>21</v>
      </c>
      <c r="AG60" s="164">
        <v>0</v>
      </c>
      <c r="AH60" s="164">
        <f>'Production Summary'!$N$18</f>
        <v>1035</v>
      </c>
      <c r="AI60" s="164">
        <f>'Production Summary'!$M$18</f>
        <v>17.25</v>
      </c>
      <c r="AJ60" s="164">
        <v>0</v>
      </c>
      <c r="AK60" s="164">
        <f>'Production Summary'!$N$19</f>
        <v>870</v>
      </c>
      <c r="AL60" s="164">
        <f>'Production Summary'!$M$19</f>
        <v>29</v>
      </c>
      <c r="AM60" s="164">
        <v>0</v>
      </c>
      <c r="AN60" s="164">
        <f>'Production Summary'!$N$20</f>
        <v>864</v>
      </c>
      <c r="AO60" s="164">
        <f>'Production Summary'!$M$20</f>
        <v>72</v>
      </c>
      <c r="AP60" s="164">
        <v>0</v>
      </c>
      <c r="AQ60" s="164">
        <f>'Production Summary'!$N$21</f>
        <v>670</v>
      </c>
      <c r="AR60" s="164">
        <f>'Production Summary'!$M$21</f>
        <v>335</v>
      </c>
      <c r="AS60" s="164">
        <v>0</v>
      </c>
      <c r="AT60" s="386">
        <f>'Production Summary'!$N$22</f>
        <v>375</v>
      </c>
      <c r="AU60" s="164">
        <f>'Production Summary'!$N$23</f>
        <v>1050</v>
      </c>
      <c r="AV60" s="164">
        <f>'Production Summary'!$N$25</f>
        <v>300</v>
      </c>
      <c r="AW60" s="164">
        <f>'Production Summary'!$M$25</f>
        <v>25</v>
      </c>
      <c r="AX60" s="164">
        <v>0</v>
      </c>
      <c r="AY60" s="164">
        <f>'Production Summary'!$N$26</f>
        <v>300</v>
      </c>
      <c r="AZ60" s="164">
        <f>'Production Summary'!$M$26</f>
        <v>25</v>
      </c>
      <c r="BA60" s="164">
        <v>0</v>
      </c>
      <c r="BB60" s="164">
        <f>'Production Summary'!$N$28</f>
        <v>777</v>
      </c>
      <c r="BC60" s="164">
        <f>'Production Summary'!$M$28</f>
        <v>12.95</v>
      </c>
      <c r="BD60" s="164">
        <v>0</v>
      </c>
      <c r="BE60" s="164">
        <f>'Production Summary'!$N$29</f>
        <v>612</v>
      </c>
      <c r="BF60" s="164">
        <f>'Production Summary'!$M$29</f>
        <v>51</v>
      </c>
      <c r="BG60" s="164">
        <v>0</v>
      </c>
      <c r="BH60" s="164">
        <f>'Production Summary'!$N$30</f>
        <v>500</v>
      </c>
      <c r="BI60" s="164">
        <f>'Production Summary'!$M$30</f>
        <v>250</v>
      </c>
      <c r="BJ60" s="164">
        <v>0</v>
      </c>
      <c r="BK60" s="386"/>
      <c r="BL60" s="164">
        <f>'Production Summary'!$N$32</f>
        <v>875</v>
      </c>
      <c r="BM60" s="164">
        <f>'Production Summary'!$N$34</f>
        <v>360.59999999999997</v>
      </c>
      <c r="BN60" s="164">
        <f>'Production Summary'!$M$34</f>
        <v>6.01</v>
      </c>
      <c r="BO60" s="164">
        <v>0</v>
      </c>
      <c r="BP60" s="164">
        <f>'Production Summary'!$N$36</f>
        <v>717</v>
      </c>
      <c r="BQ60" s="164">
        <f>'Production Summary'!$M$36</f>
        <v>11.95</v>
      </c>
      <c r="BR60" s="164">
        <v>0</v>
      </c>
      <c r="BS60" s="164">
        <f>'Production Summary'!$N$37</f>
        <v>210</v>
      </c>
      <c r="BT60" s="164">
        <f>'Production Summary'!$M$37</f>
        <v>21</v>
      </c>
      <c r="BU60" s="164">
        <v>0</v>
      </c>
      <c r="BV60" s="164">
        <f>'Production Summary'!$N$38</f>
        <v>280</v>
      </c>
      <c r="BW60" s="164">
        <f>'Production Summary'!$M$38</f>
        <v>28</v>
      </c>
      <c r="BX60" s="164">
        <v>0</v>
      </c>
      <c r="BY60" s="165">
        <f>'Production Summary'!$N$39</f>
        <v>300.38406247988502</v>
      </c>
      <c r="BZ60" s="164">
        <f>'Production Summary'!$M$39</f>
        <v>30.038406247988501</v>
      </c>
      <c r="CA60" s="164">
        <v>0</v>
      </c>
      <c r="CB60" s="164">
        <f>'Production Summary'!$N$40</f>
        <v>131.30000000000001</v>
      </c>
      <c r="CC60" s="164">
        <f>'Production Summary'!$M$40</f>
        <v>13.13</v>
      </c>
      <c r="CD60" s="164">
        <v>0</v>
      </c>
      <c r="CE60" s="164">
        <f>'Production Summary'!$N$42</f>
        <v>1136.3519999999996</v>
      </c>
      <c r="CF60" s="164">
        <f>'Production Summary'!$M$42</f>
        <v>81.167999999999978</v>
      </c>
      <c r="CG60" s="164">
        <v>0</v>
      </c>
      <c r="CH60" s="164">
        <v>0</v>
      </c>
      <c r="CI60" s="164">
        <f>'Production Summary'!$N$43</f>
        <v>184</v>
      </c>
      <c r="CJ60" s="164">
        <v>0</v>
      </c>
      <c r="CK60" s="164">
        <f>'Production Summary'!$N$44</f>
        <v>355</v>
      </c>
      <c r="CL60" s="164">
        <v>0</v>
      </c>
      <c r="CM60" s="375">
        <f>'Production Summary'!$N$45</f>
        <v>1650</v>
      </c>
      <c r="CN60" s="164">
        <f>'Production Summary'!$N$46</f>
        <v>270</v>
      </c>
      <c r="CO60" s="164">
        <f>'Production Summary'!$N$47</f>
        <v>1350</v>
      </c>
      <c r="CP60" s="166"/>
      <c r="CQ60" s="164">
        <f>'Production Summary'!$N$49</f>
        <v>8004.1580041580037</v>
      </c>
      <c r="CR60" s="164">
        <f>'Production Summary'!$M$49</f>
        <v>66.701316701316699</v>
      </c>
      <c r="CS60" s="164">
        <f>'Production Summary'!$N$50</f>
        <v>13331.600831600828</v>
      </c>
      <c r="CT60" s="164">
        <f>'Production Summary'!$M$50</f>
        <v>148.1288981288981</v>
      </c>
      <c r="CU60" s="164">
        <f>'Production Summary'!$N$51</f>
        <v>12785.862785862784</v>
      </c>
      <c r="CV60" s="164">
        <f>'Production Summary'!$M$51</f>
        <v>355.16285516285512</v>
      </c>
      <c r="CW60" s="164">
        <f>'Production Summary'!$N$52</f>
        <v>12629.937629937627</v>
      </c>
      <c r="CX60" s="164">
        <f>'Production Summary'!$M$52</f>
        <v>701.66320166320156</v>
      </c>
      <c r="CY60" s="164">
        <f>'Production Summary'!$N$53</f>
        <v>12396.049896049895</v>
      </c>
      <c r="CZ60" s="164">
        <f>'Production Summary'!$M$53</f>
        <v>688.66943866943859</v>
      </c>
      <c r="DA60" s="164">
        <f>'Production Summary'!$N$54</f>
        <v>13799.376299376298</v>
      </c>
      <c r="DB60" s="164">
        <f>'Production Summary'!$M$54</f>
        <v>766.63201663201653</v>
      </c>
      <c r="DC60" s="531">
        <f>'Production Summary'!$N$60</f>
        <v>12863.825363825363</v>
      </c>
      <c r="DD60" s="531">
        <f>'Production Summary'!$M$60</f>
        <v>714.65696465696465</v>
      </c>
      <c r="DE60" s="167">
        <f>'Production Summary'!$N$59</f>
        <v>11148.648648648648</v>
      </c>
      <c r="DF60" s="531">
        <f>'Production Summary'!$M$59</f>
        <v>619.36936936936934</v>
      </c>
      <c r="DG60" s="164">
        <f>'Production Summary'!$N$55</f>
        <v>13842.68884268884</v>
      </c>
      <c r="DH60" s="164">
        <f>'Production Summary'!$M$55</f>
        <v>3460.67221067221</v>
      </c>
      <c r="DI60" s="164">
        <f>'Production Summary'!$N$56</f>
        <v>13097.713097713096</v>
      </c>
      <c r="DJ60" s="164">
        <f>'Production Summary'!$M$56</f>
        <v>163.72141372141371</v>
      </c>
      <c r="DK60" s="164">
        <f>'Production Summary'!$N$57</f>
        <v>14189.189189189186</v>
      </c>
      <c r="DL60" s="164">
        <f>'Production Summary'!$M$57</f>
        <v>394.14414414414409</v>
      </c>
      <c r="DM60" s="164">
        <f>'Production Summary'!$N$58</f>
        <v>14017.671517671517</v>
      </c>
      <c r="DN60" s="164">
        <f>'Production Summary'!$M$58</f>
        <v>778.75952875952873</v>
      </c>
      <c r="DO60" s="164">
        <f>'Production Summary'!$N$61</f>
        <v>4500</v>
      </c>
      <c r="DP60" s="328">
        <f>'Production Summary'!$M$61</f>
        <v>750</v>
      </c>
      <c r="DQ60" s="164">
        <v>0</v>
      </c>
      <c r="DR60" s="164">
        <f>'Production Summary'!$N$62</f>
        <v>8900</v>
      </c>
      <c r="DS60" s="164">
        <f>'Production Summary'!$N$70</f>
        <v>300</v>
      </c>
      <c r="DT60" s="328">
        <f>'Production Summary'!$M$70</f>
        <v>25</v>
      </c>
      <c r="DU60" s="164">
        <v>0</v>
      </c>
      <c r="DV60" s="164">
        <f>'Production Summary'!$N$71</f>
        <v>150</v>
      </c>
      <c r="DW60" s="164">
        <v>0</v>
      </c>
      <c r="DX60" s="164">
        <f>'Production Summary'!$N$64</f>
        <v>192</v>
      </c>
      <c r="DY60" s="164">
        <v>0</v>
      </c>
      <c r="DZ60" s="164">
        <f>'Production Summary'!$N$65</f>
        <v>384</v>
      </c>
      <c r="EA60" s="164">
        <v>0</v>
      </c>
      <c r="EB60" s="164">
        <f>'Production Summary'!$N$66</f>
        <v>192</v>
      </c>
      <c r="EC60" s="164">
        <v>0</v>
      </c>
      <c r="ED60" s="164">
        <f>'Production Summary'!$N$67</f>
        <v>96</v>
      </c>
      <c r="EE60" s="164">
        <v>0</v>
      </c>
      <c r="EF60" s="164">
        <f>'Production Summary'!$N$68</f>
        <v>96</v>
      </c>
      <c r="EG60" s="164">
        <v>0</v>
      </c>
      <c r="EH60" s="164">
        <f>'Production Summary'!$N$69</f>
        <v>340</v>
      </c>
      <c r="EI60" s="101"/>
      <c r="EJ60" s="3"/>
      <c r="EK60" s="3"/>
      <c r="ER60" s="64" t="s">
        <v>76</v>
      </c>
      <c r="ES60" s="61" t="str">
        <f t="shared" si="48"/>
        <v/>
      </c>
      <c r="ET60" s="24">
        <f t="shared" si="32"/>
        <v>0</v>
      </c>
    </row>
    <row r="61" spans="1:150" ht="15" customHeight="1">
      <c r="A61" t="b">
        <f>C61=Raigarh!C61</f>
        <v>1</v>
      </c>
      <c r="B61" s="65">
        <f t="shared" si="33"/>
        <v>56</v>
      </c>
      <c r="C61" s="61" t="str">
        <f>IF(Raigarh!C61="","",Raigarh!C61)</f>
        <v/>
      </c>
      <c r="D61" s="164">
        <f>'Production Summary'!$N$4</f>
        <v>666</v>
      </c>
      <c r="E61" s="164">
        <f>'Production Summary'!$M$4</f>
        <v>27.75</v>
      </c>
      <c r="F61" s="164">
        <v>0</v>
      </c>
      <c r="G61" s="164">
        <f>'Production Summary'!$N$5</f>
        <v>666</v>
      </c>
      <c r="H61" s="164">
        <f>'Production Summary'!$M$5</f>
        <v>27.75</v>
      </c>
      <c r="I61" s="164">
        <v>0</v>
      </c>
      <c r="J61" s="164">
        <f>'Production Summary'!$N$6</f>
        <v>200</v>
      </c>
      <c r="K61" s="328">
        <f>'Production Summary'!$M$6</f>
        <v>7.5</v>
      </c>
      <c r="L61" s="164">
        <v>0</v>
      </c>
      <c r="M61" s="365">
        <f>'Production Summary'!$N$7</f>
        <v>612.72</v>
      </c>
      <c r="N61" s="367">
        <f>'Production Summary'!$M$7</f>
        <v>25.53</v>
      </c>
      <c r="O61" s="164">
        <v>0</v>
      </c>
      <c r="P61" s="164">
        <f>'Production Summary'!$N$8</f>
        <v>780</v>
      </c>
      <c r="Q61" s="164">
        <f>'Production Summary'!$M$8</f>
        <v>65</v>
      </c>
      <c r="R61" s="164">
        <v>0</v>
      </c>
      <c r="S61" s="164">
        <f>'Production Summary'!$N$9</f>
        <v>720</v>
      </c>
      <c r="T61" s="164">
        <f>'Production Summary'!$M$9</f>
        <v>60</v>
      </c>
      <c r="U61" s="164">
        <v>0</v>
      </c>
      <c r="V61" s="164">
        <f>'Production Summary'!$N$10</f>
        <v>876</v>
      </c>
      <c r="W61" s="164">
        <f>'Production Summary'!$M$10</f>
        <v>73</v>
      </c>
      <c r="X61" s="164">
        <v>0</v>
      </c>
      <c r="Y61" s="164">
        <f>'Production Summary'!$N$14</f>
        <v>177</v>
      </c>
      <c r="Z61" s="328">
        <f>'Production Summary'!$M$14</f>
        <v>14.75</v>
      </c>
      <c r="AA61" s="164">
        <v>0</v>
      </c>
      <c r="AB61" s="167">
        <f t="shared" si="34"/>
        <v>126</v>
      </c>
      <c r="AC61" s="164">
        <f>'Production Summary'!$M$16</f>
        <v>21</v>
      </c>
      <c r="AD61" s="164">
        <v>0</v>
      </c>
      <c r="AE61" s="164">
        <f>'Production Summary'!$N$16</f>
        <v>252</v>
      </c>
      <c r="AF61" s="164">
        <f>'Production Summary'!$M$16</f>
        <v>21</v>
      </c>
      <c r="AG61" s="164">
        <v>0</v>
      </c>
      <c r="AH61" s="164">
        <f>'Production Summary'!$N$18</f>
        <v>1035</v>
      </c>
      <c r="AI61" s="164">
        <f>'Production Summary'!$M$18</f>
        <v>17.25</v>
      </c>
      <c r="AJ61" s="164">
        <v>0</v>
      </c>
      <c r="AK61" s="164">
        <f>'Production Summary'!$N$19</f>
        <v>870</v>
      </c>
      <c r="AL61" s="164">
        <f>'Production Summary'!$M$19</f>
        <v>29</v>
      </c>
      <c r="AM61" s="164">
        <v>0</v>
      </c>
      <c r="AN61" s="164">
        <f>'Production Summary'!$N$20</f>
        <v>864</v>
      </c>
      <c r="AO61" s="164">
        <f>'Production Summary'!$M$20</f>
        <v>72</v>
      </c>
      <c r="AP61" s="164">
        <v>0</v>
      </c>
      <c r="AQ61" s="164">
        <f>'Production Summary'!$N$21</f>
        <v>670</v>
      </c>
      <c r="AR61" s="164">
        <f>'Production Summary'!$M$21</f>
        <v>335</v>
      </c>
      <c r="AS61" s="164">
        <v>0</v>
      </c>
      <c r="AT61" s="386">
        <f>'Production Summary'!$N$22</f>
        <v>375</v>
      </c>
      <c r="AU61" s="164">
        <f>'Production Summary'!$N$23</f>
        <v>1050</v>
      </c>
      <c r="AV61" s="164">
        <f>'Production Summary'!$N$25</f>
        <v>300</v>
      </c>
      <c r="AW61" s="164">
        <f>'Production Summary'!$M$25</f>
        <v>25</v>
      </c>
      <c r="AX61" s="164">
        <v>0</v>
      </c>
      <c r="AY61" s="164">
        <f>'Production Summary'!$N$26</f>
        <v>300</v>
      </c>
      <c r="AZ61" s="164">
        <f>'Production Summary'!$M$26</f>
        <v>25</v>
      </c>
      <c r="BA61" s="164">
        <v>0</v>
      </c>
      <c r="BB61" s="164">
        <f>'Production Summary'!$N$28</f>
        <v>777</v>
      </c>
      <c r="BC61" s="164">
        <f>'Production Summary'!$M$28</f>
        <v>12.95</v>
      </c>
      <c r="BD61" s="164">
        <v>0</v>
      </c>
      <c r="BE61" s="164">
        <f>'Production Summary'!$N$29</f>
        <v>612</v>
      </c>
      <c r="BF61" s="164">
        <f>'Production Summary'!$M$29</f>
        <v>51</v>
      </c>
      <c r="BG61" s="164">
        <v>0</v>
      </c>
      <c r="BH61" s="164">
        <f>'Production Summary'!$N$30</f>
        <v>500</v>
      </c>
      <c r="BI61" s="164">
        <f>'Production Summary'!$M$30</f>
        <v>250</v>
      </c>
      <c r="BJ61" s="164">
        <v>0</v>
      </c>
      <c r="BK61" s="386"/>
      <c r="BL61" s="164">
        <f>'Production Summary'!$N$32</f>
        <v>875</v>
      </c>
      <c r="BM61" s="164">
        <f>'Production Summary'!$N$34</f>
        <v>360.59999999999997</v>
      </c>
      <c r="BN61" s="164">
        <f>'Production Summary'!$M$34</f>
        <v>6.01</v>
      </c>
      <c r="BO61" s="164">
        <v>0</v>
      </c>
      <c r="BP61" s="164">
        <f>'Production Summary'!$N$36</f>
        <v>717</v>
      </c>
      <c r="BQ61" s="164">
        <f>'Production Summary'!$M$36</f>
        <v>11.95</v>
      </c>
      <c r="BR61" s="164">
        <v>0</v>
      </c>
      <c r="BS61" s="164">
        <f>'Production Summary'!$N$37</f>
        <v>210</v>
      </c>
      <c r="BT61" s="164">
        <f>'Production Summary'!$M$37</f>
        <v>21</v>
      </c>
      <c r="BU61" s="164">
        <v>0</v>
      </c>
      <c r="BV61" s="164">
        <f>'Production Summary'!$N$38</f>
        <v>280</v>
      </c>
      <c r="BW61" s="164">
        <f>'Production Summary'!$M$38</f>
        <v>28</v>
      </c>
      <c r="BX61" s="164">
        <v>0</v>
      </c>
      <c r="BY61" s="165">
        <f>'Production Summary'!$N$39</f>
        <v>300.38406247988502</v>
      </c>
      <c r="BZ61" s="164">
        <f>'Production Summary'!$M$39</f>
        <v>30.038406247988501</v>
      </c>
      <c r="CA61" s="164">
        <v>0</v>
      </c>
      <c r="CB61" s="164">
        <f>'Production Summary'!$N$40</f>
        <v>131.30000000000001</v>
      </c>
      <c r="CC61" s="164">
        <f>'Production Summary'!$M$40</f>
        <v>13.13</v>
      </c>
      <c r="CD61" s="164">
        <v>0</v>
      </c>
      <c r="CE61" s="164">
        <f>'Production Summary'!$N$42</f>
        <v>1136.3519999999996</v>
      </c>
      <c r="CF61" s="164">
        <f>'Production Summary'!$M$42</f>
        <v>81.167999999999978</v>
      </c>
      <c r="CG61" s="164">
        <v>0</v>
      </c>
      <c r="CH61" s="164">
        <v>0</v>
      </c>
      <c r="CI61" s="164">
        <f>'Production Summary'!$N$43</f>
        <v>184</v>
      </c>
      <c r="CJ61" s="164">
        <v>0</v>
      </c>
      <c r="CK61" s="164">
        <f>'Production Summary'!$N$44</f>
        <v>355</v>
      </c>
      <c r="CL61" s="164">
        <v>0</v>
      </c>
      <c r="CM61" s="375">
        <f>'Production Summary'!$N$45</f>
        <v>1650</v>
      </c>
      <c r="CN61" s="164">
        <f>'Production Summary'!$N$46</f>
        <v>270</v>
      </c>
      <c r="CO61" s="164">
        <f>'Production Summary'!$N$47</f>
        <v>1350</v>
      </c>
      <c r="CP61" s="166"/>
      <c r="CQ61" s="164">
        <f>'Production Summary'!$N$49</f>
        <v>8004.1580041580037</v>
      </c>
      <c r="CR61" s="164">
        <f>'Production Summary'!$M$49</f>
        <v>66.701316701316699</v>
      </c>
      <c r="CS61" s="164">
        <f>'Production Summary'!$N$50</f>
        <v>13331.600831600828</v>
      </c>
      <c r="CT61" s="164">
        <f>'Production Summary'!$M$50</f>
        <v>148.1288981288981</v>
      </c>
      <c r="CU61" s="164">
        <f>'Production Summary'!$N$51</f>
        <v>12785.862785862784</v>
      </c>
      <c r="CV61" s="164">
        <f>'Production Summary'!$M$51</f>
        <v>355.16285516285512</v>
      </c>
      <c r="CW61" s="164">
        <f>'Production Summary'!$N$52</f>
        <v>12629.937629937627</v>
      </c>
      <c r="CX61" s="164">
        <f>'Production Summary'!$M$52</f>
        <v>701.66320166320156</v>
      </c>
      <c r="CY61" s="164">
        <f>'Production Summary'!$N$53</f>
        <v>12396.049896049895</v>
      </c>
      <c r="CZ61" s="164">
        <f>'Production Summary'!$M$53</f>
        <v>688.66943866943859</v>
      </c>
      <c r="DA61" s="164">
        <f>'Production Summary'!$N$54</f>
        <v>13799.376299376298</v>
      </c>
      <c r="DB61" s="164">
        <f>'Production Summary'!$M$54</f>
        <v>766.63201663201653</v>
      </c>
      <c r="DC61" s="531">
        <f>'Production Summary'!$N$60</f>
        <v>12863.825363825363</v>
      </c>
      <c r="DD61" s="531">
        <f>'Production Summary'!$M$60</f>
        <v>714.65696465696465</v>
      </c>
      <c r="DE61" s="167">
        <f>'Production Summary'!$N$59</f>
        <v>11148.648648648648</v>
      </c>
      <c r="DF61" s="531">
        <f>'Production Summary'!$M$59</f>
        <v>619.36936936936934</v>
      </c>
      <c r="DG61" s="164">
        <f>'Production Summary'!$N$55</f>
        <v>13842.68884268884</v>
      </c>
      <c r="DH61" s="164">
        <f>'Production Summary'!$M$55</f>
        <v>3460.67221067221</v>
      </c>
      <c r="DI61" s="164">
        <f>'Production Summary'!$N$56</f>
        <v>13097.713097713096</v>
      </c>
      <c r="DJ61" s="164">
        <f>'Production Summary'!$M$56</f>
        <v>163.72141372141371</v>
      </c>
      <c r="DK61" s="164">
        <f>'Production Summary'!$N$57</f>
        <v>14189.189189189186</v>
      </c>
      <c r="DL61" s="164">
        <f>'Production Summary'!$M$57</f>
        <v>394.14414414414409</v>
      </c>
      <c r="DM61" s="164">
        <f>'Production Summary'!$N$58</f>
        <v>14017.671517671517</v>
      </c>
      <c r="DN61" s="164">
        <f>'Production Summary'!$M$58</f>
        <v>778.75952875952873</v>
      </c>
      <c r="DO61" s="164">
        <f>'Production Summary'!$N$61</f>
        <v>4500</v>
      </c>
      <c r="DP61" s="328">
        <f>'Production Summary'!$M$61</f>
        <v>750</v>
      </c>
      <c r="DQ61" s="164">
        <v>0</v>
      </c>
      <c r="DR61" s="164">
        <f>'Production Summary'!$N$62</f>
        <v>8900</v>
      </c>
      <c r="DS61" s="164">
        <f>'Production Summary'!$N$70</f>
        <v>300</v>
      </c>
      <c r="DT61" s="328">
        <f>'Production Summary'!$M$70</f>
        <v>25</v>
      </c>
      <c r="DU61" s="164">
        <v>0</v>
      </c>
      <c r="DV61" s="164">
        <f>'Production Summary'!$N$71</f>
        <v>150</v>
      </c>
      <c r="DW61" s="164">
        <v>0</v>
      </c>
      <c r="DX61" s="164">
        <f>'Production Summary'!$N$64</f>
        <v>192</v>
      </c>
      <c r="DY61" s="164">
        <v>0</v>
      </c>
      <c r="DZ61" s="164">
        <f>'Production Summary'!$N$65</f>
        <v>384</v>
      </c>
      <c r="EA61" s="164">
        <v>0</v>
      </c>
      <c r="EB61" s="164">
        <f>'Production Summary'!$N$66</f>
        <v>192</v>
      </c>
      <c r="EC61" s="164">
        <v>0</v>
      </c>
      <c r="ED61" s="164">
        <f>'Production Summary'!$N$67</f>
        <v>96</v>
      </c>
      <c r="EE61" s="164">
        <v>0</v>
      </c>
      <c r="EF61" s="164">
        <f>'Production Summary'!$N$68</f>
        <v>96</v>
      </c>
      <c r="EG61" s="164">
        <v>0</v>
      </c>
      <c r="EH61" s="164">
        <f>'Production Summary'!$N$69</f>
        <v>340</v>
      </c>
      <c r="EI61" s="101"/>
      <c r="EJ61" s="3"/>
      <c r="EK61" s="3"/>
      <c r="ER61" s="64" t="s">
        <v>77</v>
      </c>
      <c r="ES61" s="61" t="str">
        <f t="shared" si="48"/>
        <v/>
      </c>
      <c r="ET61" s="24">
        <f t="shared" si="32"/>
        <v>0</v>
      </c>
    </row>
    <row r="62" spans="1:150" ht="15" customHeight="1">
      <c r="A62" t="b">
        <f>C62=Raigarh!C62</f>
        <v>1</v>
      </c>
      <c r="B62" s="65">
        <f t="shared" si="33"/>
        <v>57</v>
      </c>
      <c r="C62" s="61" t="str">
        <f>IF(Raigarh!C62="","",Raigarh!C62)</f>
        <v/>
      </c>
      <c r="D62" s="164">
        <f>'Production Summary'!$N$4</f>
        <v>666</v>
      </c>
      <c r="E62" s="164">
        <f>'Production Summary'!$M$4</f>
        <v>27.75</v>
      </c>
      <c r="F62" s="164">
        <v>0</v>
      </c>
      <c r="G62" s="164">
        <f>'Production Summary'!$N$5</f>
        <v>666</v>
      </c>
      <c r="H62" s="164">
        <f>'Production Summary'!$M$5</f>
        <v>27.75</v>
      </c>
      <c r="I62" s="164">
        <v>0</v>
      </c>
      <c r="J62" s="164">
        <f>'Production Summary'!$N$6</f>
        <v>200</v>
      </c>
      <c r="K62" s="328">
        <f>'Production Summary'!$M$6</f>
        <v>7.5</v>
      </c>
      <c r="L62" s="164">
        <v>0</v>
      </c>
      <c r="M62" s="365">
        <f>'Production Summary'!$N$7</f>
        <v>612.72</v>
      </c>
      <c r="N62" s="367">
        <f>'Production Summary'!$M$7</f>
        <v>25.53</v>
      </c>
      <c r="O62" s="164">
        <v>0</v>
      </c>
      <c r="P62" s="164">
        <f>'Production Summary'!$N$8</f>
        <v>780</v>
      </c>
      <c r="Q62" s="164">
        <f>'Production Summary'!$M$8</f>
        <v>65</v>
      </c>
      <c r="R62" s="164">
        <v>0</v>
      </c>
      <c r="S62" s="164">
        <f>'Production Summary'!$N$9</f>
        <v>720</v>
      </c>
      <c r="T62" s="164">
        <f>'Production Summary'!$M$9</f>
        <v>60</v>
      </c>
      <c r="U62" s="164">
        <v>0</v>
      </c>
      <c r="V62" s="164">
        <f>'Production Summary'!$N$10</f>
        <v>876</v>
      </c>
      <c r="W62" s="164">
        <f>'Production Summary'!$M$10</f>
        <v>73</v>
      </c>
      <c r="X62" s="164">
        <v>0</v>
      </c>
      <c r="Y62" s="164">
        <f>'Production Summary'!$N$14</f>
        <v>177</v>
      </c>
      <c r="Z62" s="328">
        <f>'Production Summary'!$M$14</f>
        <v>14.75</v>
      </c>
      <c r="AA62" s="164">
        <v>0</v>
      </c>
      <c r="AB62" s="167">
        <f t="shared" si="34"/>
        <v>126</v>
      </c>
      <c r="AC62" s="164">
        <f>'Production Summary'!$M$16</f>
        <v>21</v>
      </c>
      <c r="AD62" s="164">
        <v>0</v>
      </c>
      <c r="AE62" s="164">
        <f>'Production Summary'!$N$16</f>
        <v>252</v>
      </c>
      <c r="AF62" s="164">
        <f>'Production Summary'!$M$16</f>
        <v>21</v>
      </c>
      <c r="AG62" s="164">
        <v>0</v>
      </c>
      <c r="AH62" s="164">
        <f>'Production Summary'!$N$18</f>
        <v>1035</v>
      </c>
      <c r="AI62" s="164">
        <f>'Production Summary'!$M$18</f>
        <v>17.25</v>
      </c>
      <c r="AJ62" s="164">
        <v>0</v>
      </c>
      <c r="AK62" s="164">
        <f>'Production Summary'!$N$19</f>
        <v>870</v>
      </c>
      <c r="AL62" s="164">
        <f>'Production Summary'!$M$19</f>
        <v>29</v>
      </c>
      <c r="AM62" s="164">
        <v>0</v>
      </c>
      <c r="AN62" s="164">
        <f>'Production Summary'!$N$20</f>
        <v>864</v>
      </c>
      <c r="AO62" s="164">
        <f>'Production Summary'!$M$20</f>
        <v>72</v>
      </c>
      <c r="AP62" s="164">
        <v>0</v>
      </c>
      <c r="AQ62" s="164">
        <f>'Production Summary'!$N$21</f>
        <v>670</v>
      </c>
      <c r="AR62" s="164">
        <f>'Production Summary'!$M$21</f>
        <v>335</v>
      </c>
      <c r="AS62" s="164">
        <v>0</v>
      </c>
      <c r="AT62" s="386">
        <f>'Production Summary'!$N$22</f>
        <v>375</v>
      </c>
      <c r="AU62" s="164">
        <f>'Production Summary'!$N$23</f>
        <v>1050</v>
      </c>
      <c r="AV62" s="164">
        <f>'Production Summary'!$N$25</f>
        <v>300</v>
      </c>
      <c r="AW62" s="164">
        <f>'Production Summary'!$M$25</f>
        <v>25</v>
      </c>
      <c r="AX62" s="164">
        <v>0</v>
      </c>
      <c r="AY62" s="164">
        <f>'Production Summary'!$N$26</f>
        <v>300</v>
      </c>
      <c r="AZ62" s="164">
        <f>'Production Summary'!$M$26</f>
        <v>25</v>
      </c>
      <c r="BA62" s="164">
        <v>0</v>
      </c>
      <c r="BB62" s="164">
        <f>'Production Summary'!$N$28</f>
        <v>777</v>
      </c>
      <c r="BC62" s="164">
        <f>'Production Summary'!$M$28</f>
        <v>12.95</v>
      </c>
      <c r="BD62" s="164">
        <v>0</v>
      </c>
      <c r="BE62" s="164">
        <f>'Production Summary'!$N$29</f>
        <v>612</v>
      </c>
      <c r="BF62" s="164">
        <f>'Production Summary'!$M$29</f>
        <v>51</v>
      </c>
      <c r="BG62" s="164">
        <v>0</v>
      </c>
      <c r="BH62" s="164">
        <f>'Production Summary'!$N$30</f>
        <v>500</v>
      </c>
      <c r="BI62" s="164">
        <f>'Production Summary'!$M$30</f>
        <v>250</v>
      </c>
      <c r="BJ62" s="164">
        <v>0</v>
      </c>
      <c r="BK62" s="386"/>
      <c r="BL62" s="164">
        <f>'Production Summary'!$N$32</f>
        <v>875</v>
      </c>
      <c r="BM62" s="164">
        <f>'Production Summary'!$N$34</f>
        <v>360.59999999999997</v>
      </c>
      <c r="BN62" s="164">
        <f>'Production Summary'!$M$34</f>
        <v>6.01</v>
      </c>
      <c r="BO62" s="164">
        <v>0</v>
      </c>
      <c r="BP62" s="164">
        <f>'Production Summary'!$N$36</f>
        <v>717</v>
      </c>
      <c r="BQ62" s="164">
        <f>'Production Summary'!$M$36</f>
        <v>11.95</v>
      </c>
      <c r="BR62" s="164">
        <v>0</v>
      </c>
      <c r="BS62" s="164">
        <f>'Production Summary'!$N$37</f>
        <v>210</v>
      </c>
      <c r="BT62" s="164">
        <f>'Production Summary'!$M$37</f>
        <v>21</v>
      </c>
      <c r="BU62" s="164">
        <v>0</v>
      </c>
      <c r="BV62" s="164">
        <f>'Production Summary'!$N$38</f>
        <v>280</v>
      </c>
      <c r="BW62" s="164">
        <f>'Production Summary'!$M$38</f>
        <v>28</v>
      </c>
      <c r="BX62" s="164">
        <v>0</v>
      </c>
      <c r="BY62" s="165">
        <f>'Production Summary'!$N$39</f>
        <v>300.38406247988502</v>
      </c>
      <c r="BZ62" s="164">
        <f>'Production Summary'!$M$39</f>
        <v>30.038406247988501</v>
      </c>
      <c r="CA62" s="164">
        <v>0</v>
      </c>
      <c r="CB62" s="164">
        <f>'Production Summary'!$N$40</f>
        <v>131.30000000000001</v>
      </c>
      <c r="CC62" s="164">
        <f>'Production Summary'!$M$40</f>
        <v>13.13</v>
      </c>
      <c r="CD62" s="164">
        <v>0</v>
      </c>
      <c r="CE62" s="164">
        <f>'Production Summary'!$N$42</f>
        <v>1136.3519999999996</v>
      </c>
      <c r="CF62" s="164">
        <f>'Production Summary'!$M$42</f>
        <v>81.167999999999978</v>
      </c>
      <c r="CG62" s="164">
        <v>0</v>
      </c>
      <c r="CH62" s="164">
        <v>0</v>
      </c>
      <c r="CI62" s="164">
        <f>'Production Summary'!$N$43</f>
        <v>184</v>
      </c>
      <c r="CJ62" s="164">
        <v>0</v>
      </c>
      <c r="CK62" s="164">
        <f>'Production Summary'!$N$44</f>
        <v>355</v>
      </c>
      <c r="CL62" s="164">
        <v>0</v>
      </c>
      <c r="CM62" s="375">
        <f>'Production Summary'!$N$45</f>
        <v>1650</v>
      </c>
      <c r="CN62" s="164">
        <f>'Production Summary'!$N$46</f>
        <v>270</v>
      </c>
      <c r="CO62" s="164">
        <f>'Production Summary'!$N$47</f>
        <v>1350</v>
      </c>
      <c r="CP62" s="166"/>
      <c r="CQ62" s="164">
        <f>'Production Summary'!$N$49</f>
        <v>8004.1580041580037</v>
      </c>
      <c r="CR62" s="164">
        <f>'Production Summary'!$M$49</f>
        <v>66.701316701316699</v>
      </c>
      <c r="CS62" s="164">
        <f>'Production Summary'!$N$50</f>
        <v>13331.600831600828</v>
      </c>
      <c r="CT62" s="164">
        <f>'Production Summary'!$M$50</f>
        <v>148.1288981288981</v>
      </c>
      <c r="CU62" s="164">
        <f>'Production Summary'!$N$51</f>
        <v>12785.862785862784</v>
      </c>
      <c r="CV62" s="164">
        <f>'Production Summary'!$M$51</f>
        <v>355.16285516285512</v>
      </c>
      <c r="CW62" s="164">
        <f>'Production Summary'!$N$52</f>
        <v>12629.937629937627</v>
      </c>
      <c r="CX62" s="164">
        <f>'Production Summary'!$M$52</f>
        <v>701.66320166320156</v>
      </c>
      <c r="CY62" s="164">
        <f>'Production Summary'!$N$53</f>
        <v>12396.049896049895</v>
      </c>
      <c r="CZ62" s="164">
        <f>'Production Summary'!$M$53</f>
        <v>688.66943866943859</v>
      </c>
      <c r="DA62" s="164">
        <f>'Production Summary'!$N$54</f>
        <v>13799.376299376298</v>
      </c>
      <c r="DB62" s="164">
        <f>'Production Summary'!$M$54</f>
        <v>766.63201663201653</v>
      </c>
      <c r="DC62" s="531">
        <f>'Production Summary'!$N$60</f>
        <v>12863.825363825363</v>
      </c>
      <c r="DD62" s="531">
        <f>'Production Summary'!$M$60</f>
        <v>714.65696465696465</v>
      </c>
      <c r="DE62" s="167">
        <f>'Production Summary'!$N$59</f>
        <v>11148.648648648648</v>
      </c>
      <c r="DF62" s="531">
        <f>'Production Summary'!$M$59</f>
        <v>619.36936936936934</v>
      </c>
      <c r="DG62" s="164">
        <f>'Production Summary'!$N$55</f>
        <v>13842.68884268884</v>
      </c>
      <c r="DH62" s="164">
        <f>'Production Summary'!$M$55</f>
        <v>3460.67221067221</v>
      </c>
      <c r="DI62" s="164">
        <f>'Production Summary'!$N$56</f>
        <v>13097.713097713096</v>
      </c>
      <c r="DJ62" s="164">
        <f>'Production Summary'!$M$56</f>
        <v>163.72141372141371</v>
      </c>
      <c r="DK62" s="164">
        <f>'Production Summary'!$N$57</f>
        <v>14189.189189189186</v>
      </c>
      <c r="DL62" s="164">
        <f>'Production Summary'!$M$57</f>
        <v>394.14414414414409</v>
      </c>
      <c r="DM62" s="164">
        <f>'Production Summary'!$N$58</f>
        <v>14017.671517671517</v>
      </c>
      <c r="DN62" s="164">
        <f>'Production Summary'!$M$58</f>
        <v>778.75952875952873</v>
      </c>
      <c r="DO62" s="164">
        <f>'Production Summary'!$N$61</f>
        <v>4500</v>
      </c>
      <c r="DP62" s="328">
        <f>'Production Summary'!$M$61</f>
        <v>750</v>
      </c>
      <c r="DQ62" s="164">
        <v>0</v>
      </c>
      <c r="DR62" s="164">
        <f>'Production Summary'!$N$62</f>
        <v>8900</v>
      </c>
      <c r="DS62" s="164">
        <f>'Production Summary'!$N$70</f>
        <v>300</v>
      </c>
      <c r="DT62" s="328">
        <f>'Production Summary'!$M$70</f>
        <v>25</v>
      </c>
      <c r="DU62" s="164">
        <v>0</v>
      </c>
      <c r="DV62" s="164">
        <f>'Production Summary'!$N$71</f>
        <v>150</v>
      </c>
      <c r="DW62" s="164">
        <v>0</v>
      </c>
      <c r="DX62" s="164">
        <f>'Production Summary'!$N$64</f>
        <v>192</v>
      </c>
      <c r="DY62" s="164">
        <v>0</v>
      </c>
      <c r="DZ62" s="164">
        <f>'Production Summary'!$N$65</f>
        <v>384</v>
      </c>
      <c r="EA62" s="164">
        <v>0</v>
      </c>
      <c r="EB62" s="164">
        <f>'Production Summary'!$N$66</f>
        <v>192</v>
      </c>
      <c r="EC62" s="164">
        <v>0</v>
      </c>
      <c r="ED62" s="164">
        <f>'Production Summary'!$N$67</f>
        <v>96</v>
      </c>
      <c r="EE62" s="164">
        <v>0</v>
      </c>
      <c r="EF62" s="164">
        <f>'Production Summary'!$N$68</f>
        <v>96</v>
      </c>
      <c r="EG62" s="164">
        <v>0</v>
      </c>
      <c r="EH62" s="164">
        <f>'Production Summary'!$N$69</f>
        <v>340</v>
      </c>
      <c r="EI62" s="101"/>
      <c r="EJ62" s="3"/>
      <c r="EK62" s="3"/>
      <c r="ER62" s="64" t="s">
        <v>78</v>
      </c>
      <c r="ES62" s="61" t="str">
        <f t="shared" si="48"/>
        <v/>
      </c>
      <c r="ET62" s="24">
        <f t="shared" si="32"/>
        <v>0</v>
      </c>
    </row>
    <row r="63" spans="1:150" ht="15" customHeight="1">
      <c r="A63" t="b">
        <f>C63=Raigarh!C63</f>
        <v>1</v>
      </c>
      <c r="B63" s="65">
        <f t="shared" si="33"/>
        <v>58</v>
      </c>
      <c r="C63" s="61" t="str">
        <f>IF(Raigarh!C63="","",Raigarh!C63)</f>
        <v/>
      </c>
      <c r="D63" s="164">
        <f>'Production Summary'!$N$4</f>
        <v>666</v>
      </c>
      <c r="E63" s="164">
        <f>'Production Summary'!$M$4</f>
        <v>27.75</v>
      </c>
      <c r="F63" s="164">
        <v>0</v>
      </c>
      <c r="G63" s="164">
        <f>'Production Summary'!$N$5</f>
        <v>666</v>
      </c>
      <c r="H63" s="164">
        <f>'Production Summary'!$M$5</f>
        <v>27.75</v>
      </c>
      <c r="I63" s="164">
        <v>0</v>
      </c>
      <c r="J63" s="164">
        <f>'Production Summary'!$N$6</f>
        <v>200</v>
      </c>
      <c r="K63" s="328">
        <f>'Production Summary'!$M$6</f>
        <v>7.5</v>
      </c>
      <c r="L63" s="164">
        <v>0</v>
      </c>
      <c r="M63" s="365">
        <f>'Production Summary'!$N$7</f>
        <v>612.72</v>
      </c>
      <c r="N63" s="367">
        <f>'Production Summary'!$M$7</f>
        <v>25.53</v>
      </c>
      <c r="O63" s="164">
        <v>0</v>
      </c>
      <c r="P63" s="164">
        <f>'Production Summary'!$N$8</f>
        <v>780</v>
      </c>
      <c r="Q63" s="164">
        <f>'Production Summary'!$M$8</f>
        <v>65</v>
      </c>
      <c r="R63" s="164">
        <v>0</v>
      </c>
      <c r="S63" s="164">
        <f>'Production Summary'!$N$9</f>
        <v>720</v>
      </c>
      <c r="T63" s="164">
        <f>'Production Summary'!$M$9</f>
        <v>60</v>
      </c>
      <c r="U63" s="164">
        <v>0</v>
      </c>
      <c r="V63" s="164">
        <f>'Production Summary'!$N$10</f>
        <v>876</v>
      </c>
      <c r="W63" s="164">
        <f>'Production Summary'!$M$10</f>
        <v>73</v>
      </c>
      <c r="X63" s="164">
        <v>0</v>
      </c>
      <c r="Y63" s="164">
        <f>'Production Summary'!$N$14</f>
        <v>177</v>
      </c>
      <c r="Z63" s="328">
        <f>'Production Summary'!$M$14</f>
        <v>14.75</v>
      </c>
      <c r="AA63" s="164">
        <v>0</v>
      </c>
      <c r="AB63" s="167">
        <f t="shared" si="34"/>
        <v>126</v>
      </c>
      <c r="AC63" s="164">
        <f>'Production Summary'!$M$16</f>
        <v>21</v>
      </c>
      <c r="AD63" s="164">
        <v>0</v>
      </c>
      <c r="AE63" s="164">
        <f>'Production Summary'!$N$16</f>
        <v>252</v>
      </c>
      <c r="AF63" s="164">
        <f>'Production Summary'!$M$16</f>
        <v>21</v>
      </c>
      <c r="AG63" s="164">
        <v>0</v>
      </c>
      <c r="AH63" s="164">
        <f>'Production Summary'!$N$18</f>
        <v>1035</v>
      </c>
      <c r="AI63" s="164">
        <f>'Production Summary'!$M$18</f>
        <v>17.25</v>
      </c>
      <c r="AJ63" s="164">
        <v>0</v>
      </c>
      <c r="AK63" s="164">
        <f>'Production Summary'!$N$19</f>
        <v>870</v>
      </c>
      <c r="AL63" s="164">
        <f>'Production Summary'!$M$19</f>
        <v>29</v>
      </c>
      <c r="AM63" s="164">
        <v>0</v>
      </c>
      <c r="AN63" s="164">
        <f>'Production Summary'!$N$20</f>
        <v>864</v>
      </c>
      <c r="AO63" s="164">
        <f>'Production Summary'!$M$20</f>
        <v>72</v>
      </c>
      <c r="AP63" s="164">
        <v>0</v>
      </c>
      <c r="AQ63" s="164">
        <f>'Production Summary'!$N$21</f>
        <v>670</v>
      </c>
      <c r="AR63" s="164">
        <f>'Production Summary'!$M$21</f>
        <v>335</v>
      </c>
      <c r="AS63" s="164">
        <v>0</v>
      </c>
      <c r="AT63" s="386">
        <f>'Production Summary'!$N$22</f>
        <v>375</v>
      </c>
      <c r="AU63" s="164">
        <f>'Production Summary'!$N$23</f>
        <v>1050</v>
      </c>
      <c r="AV63" s="164">
        <f>'Production Summary'!$N$25</f>
        <v>300</v>
      </c>
      <c r="AW63" s="164">
        <f>'Production Summary'!$M$25</f>
        <v>25</v>
      </c>
      <c r="AX63" s="164">
        <v>0</v>
      </c>
      <c r="AY63" s="164">
        <f>'Production Summary'!$N$26</f>
        <v>300</v>
      </c>
      <c r="AZ63" s="164">
        <f>'Production Summary'!$M$26</f>
        <v>25</v>
      </c>
      <c r="BA63" s="164">
        <v>0</v>
      </c>
      <c r="BB63" s="164">
        <f>'Production Summary'!$N$28</f>
        <v>777</v>
      </c>
      <c r="BC63" s="164">
        <f>'Production Summary'!$M$28</f>
        <v>12.95</v>
      </c>
      <c r="BD63" s="164">
        <v>0</v>
      </c>
      <c r="BE63" s="164">
        <f>'Production Summary'!$N$29</f>
        <v>612</v>
      </c>
      <c r="BF63" s="164">
        <f>'Production Summary'!$M$29</f>
        <v>51</v>
      </c>
      <c r="BG63" s="164">
        <v>0</v>
      </c>
      <c r="BH63" s="164">
        <f>'Production Summary'!$N$30</f>
        <v>500</v>
      </c>
      <c r="BI63" s="164">
        <f>'Production Summary'!$M$30</f>
        <v>250</v>
      </c>
      <c r="BJ63" s="164">
        <v>0</v>
      </c>
      <c r="BK63" s="386"/>
      <c r="BL63" s="164">
        <f>'Production Summary'!$N$32</f>
        <v>875</v>
      </c>
      <c r="BM63" s="164">
        <f>'Production Summary'!$N$34</f>
        <v>360.59999999999997</v>
      </c>
      <c r="BN63" s="164">
        <f>'Production Summary'!$M$34</f>
        <v>6.01</v>
      </c>
      <c r="BO63" s="164">
        <v>0</v>
      </c>
      <c r="BP63" s="164">
        <f>'Production Summary'!$N$36</f>
        <v>717</v>
      </c>
      <c r="BQ63" s="164">
        <f>'Production Summary'!$M$36</f>
        <v>11.95</v>
      </c>
      <c r="BR63" s="164">
        <v>0</v>
      </c>
      <c r="BS63" s="164">
        <f>'Production Summary'!$N$37</f>
        <v>210</v>
      </c>
      <c r="BT63" s="164">
        <f>'Production Summary'!$M$37</f>
        <v>21</v>
      </c>
      <c r="BU63" s="164">
        <v>0</v>
      </c>
      <c r="BV63" s="164">
        <f>'Production Summary'!$N$38</f>
        <v>280</v>
      </c>
      <c r="BW63" s="164">
        <f>'Production Summary'!$M$38</f>
        <v>28</v>
      </c>
      <c r="BX63" s="164">
        <v>0</v>
      </c>
      <c r="BY63" s="165">
        <f>'Production Summary'!$N$39</f>
        <v>300.38406247988502</v>
      </c>
      <c r="BZ63" s="164">
        <f>'Production Summary'!$M$39</f>
        <v>30.038406247988501</v>
      </c>
      <c r="CA63" s="164">
        <v>0</v>
      </c>
      <c r="CB63" s="164">
        <f>'Production Summary'!$N$40</f>
        <v>131.30000000000001</v>
      </c>
      <c r="CC63" s="164">
        <f>'Production Summary'!$M$40</f>
        <v>13.13</v>
      </c>
      <c r="CD63" s="164">
        <v>0</v>
      </c>
      <c r="CE63" s="164">
        <f>'Production Summary'!$N$42</f>
        <v>1136.3519999999996</v>
      </c>
      <c r="CF63" s="164">
        <f>'Production Summary'!$M$42</f>
        <v>81.167999999999978</v>
      </c>
      <c r="CG63" s="164">
        <v>0</v>
      </c>
      <c r="CH63" s="164">
        <v>0</v>
      </c>
      <c r="CI63" s="164">
        <f>'Production Summary'!$N$43</f>
        <v>184</v>
      </c>
      <c r="CJ63" s="164">
        <v>0</v>
      </c>
      <c r="CK63" s="164">
        <f>'Production Summary'!$N$44</f>
        <v>355</v>
      </c>
      <c r="CL63" s="164">
        <v>0</v>
      </c>
      <c r="CM63" s="375">
        <f>'Production Summary'!$N$45</f>
        <v>1650</v>
      </c>
      <c r="CN63" s="164">
        <f>'Production Summary'!$N$46</f>
        <v>270</v>
      </c>
      <c r="CO63" s="164">
        <f>'Production Summary'!$N$47</f>
        <v>1350</v>
      </c>
      <c r="CP63" s="166"/>
      <c r="CQ63" s="164">
        <f>'Production Summary'!$N$49</f>
        <v>8004.1580041580037</v>
      </c>
      <c r="CR63" s="164">
        <f>'Production Summary'!$M$49</f>
        <v>66.701316701316699</v>
      </c>
      <c r="CS63" s="164">
        <f>'Production Summary'!$N$50</f>
        <v>13331.600831600828</v>
      </c>
      <c r="CT63" s="164">
        <f>'Production Summary'!$M$50</f>
        <v>148.1288981288981</v>
      </c>
      <c r="CU63" s="164">
        <f>'Production Summary'!$N$51</f>
        <v>12785.862785862784</v>
      </c>
      <c r="CV63" s="164">
        <f>'Production Summary'!$M$51</f>
        <v>355.16285516285512</v>
      </c>
      <c r="CW63" s="164">
        <f>'Production Summary'!$N$52</f>
        <v>12629.937629937627</v>
      </c>
      <c r="CX63" s="164">
        <f>'Production Summary'!$M$52</f>
        <v>701.66320166320156</v>
      </c>
      <c r="CY63" s="164">
        <f>'Production Summary'!$N$53</f>
        <v>12396.049896049895</v>
      </c>
      <c r="CZ63" s="164">
        <f>'Production Summary'!$M$53</f>
        <v>688.66943866943859</v>
      </c>
      <c r="DA63" s="164">
        <f>'Production Summary'!$N$54</f>
        <v>13799.376299376298</v>
      </c>
      <c r="DB63" s="164">
        <f>'Production Summary'!$M$54</f>
        <v>766.63201663201653</v>
      </c>
      <c r="DC63" s="531">
        <f>'Production Summary'!$N$60</f>
        <v>12863.825363825363</v>
      </c>
      <c r="DD63" s="531">
        <f>'Production Summary'!$M$60</f>
        <v>714.65696465696465</v>
      </c>
      <c r="DE63" s="167">
        <f>'Production Summary'!$N$59</f>
        <v>11148.648648648648</v>
      </c>
      <c r="DF63" s="531">
        <f>'Production Summary'!$M$59</f>
        <v>619.36936936936934</v>
      </c>
      <c r="DG63" s="164">
        <f>'Production Summary'!$N$55</f>
        <v>13842.68884268884</v>
      </c>
      <c r="DH63" s="164">
        <f>'Production Summary'!$M$55</f>
        <v>3460.67221067221</v>
      </c>
      <c r="DI63" s="164">
        <f>'Production Summary'!$N$56</f>
        <v>13097.713097713096</v>
      </c>
      <c r="DJ63" s="164">
        <f>'Production Summary'!$M$56</f>
        <v>163.72141372141371</v>
      </c>
      <c r="DK63" s="164">
        <f>'Production Summary'!$N$57</f>
        <v>14189.189189189186</v>
      </c>
      <c r="DL63" s="164">
        <f>'Production Summary'!$M$57</f>
        <v>394.14414414414409</v>
      </c>
      <c r="DM63" s="164">
        <f>'Production Summary'!$N$58</f>
        <v>14017.671517671517</v>
      </c>
      <c r="DN63" s="164">
        <f>'Production Summary'!$M$58</f>
        <v>778.75952875952873</v>
      </c>
      <c r="DO63" s="164">
        <f>'Production Summary'!$N$61</f>
        <v>4500</v>
      </c>
      <c r="DP63" s="328">
        <f>'Production Summary'!$M$61</f>
        <v>750</v>
      </c>
      <c r="DQ63" s="164">
        <v>0</v>
      </c>
      <c r="DR63" s="164">
        <f>'Production Summary'!$N$62</f>
        <v>8900</v>
      </c>
      <c r="DS63" s="164">
        <f>'Production Summary'!$N$70</f>
        <v>300</v>
      </c>
      <c r="DT63" s="328">
        <f>'Production Summary'!$M$70</f>
        <v>25</v>
      </c>
      <c r="DU63" s="164">
        <v>0</v>
      </c>
      <c r="DV63" s="164">
        <f>'Production Summary'!$N$71</f>
        <v>150</v>
      </c>
      <c r="DW63" s="164">
        <v>0</v>
      </c>
      <c r="DX63" s="164">
        <f>'Production Summary'!$N$64</f>
        <v>192</v>
      </c>
      <c r="DY63" s="164">
        <v>0</v>
      </c>
      <c r="DZ63" s="164">
        <f>'Production Summary'!$N$65</f>
        <v>384</v>
      </c>
      <c r="EA63" s="164">
        <v>0</v>
      </c>
      <c r="EB63" s="164">
        <f>'Production Summary'!$N$66</f>
        <v>192</v>
      </c>
      <c r="EC63" s="164">
        <v>0</v>
      </c>
      <c r="ED63" s="164">
        <f>'Production Summary'!$N$67</f>
        <v>96</v>
      </c>
      <c r="EE63" s="164">
        <v>0</v>
      </c>
      <c r="EF63" s="164">
        <f>'Production Summary'!$N$68</f>
        <v>96</v>
      </c>
      <c r="EG63" s="164">
        <v>0</v>
      </c>
      <c r="EH63" s="164">
        <f>'Production Summary'!$N$69</f>
        <v>340</v>
      </c>
      <c r="EI63" s="101"/>
      <c r="EJ63" s="3"/>
      <c r="EK63" s="3"/>
      <c r="ER63" s="64" t="s">
        <v>79</v>
      </c>
      <c r="ES63" s="61" t="str">
        <f t="shared" si="48"/>
        <v/>
      </c>
      <c r="ET63" s="24">
        <f t="shared" si="32"/>
        <v>0</v>
      </c>
    </row>
    <row r="64" spans="1:150" ht="15" customHeight="1">
      <c r="A64" t="b">
        <f>C64=Raigarh!C64</f>
        <v>1</v>
      </c>
      <c r="B64" s="65">
        <f t="shared" si="33"/>
        <v>59</v>
      </c>
      <c r="C64" s="61" t="str">
        <f>IF(Raigarh!C64="","",Raigarh!C64)</f>
        <v/>
      </c>
      <c r="D64" s="164">
        <f>'Production Summary'!$N$4</f>
        <v>666</v>
      </c>
      <c r="E64" s="164">
        <f>'Production Summary'!$M$4</f>
        <v>27.75</v>
      </c>
      <c r="F64" s="164">
        <v>0</v>
      </c>
      <c r="G64" s="164">
        <f>'Production Summary'!$N$5</f>
        <v>666</v>
      </c>
      <c r="H64" s="164">
        <f>'Production Summary'!$M$5</f>
        <v>27.75</v>
      </c>
      <c r="I64" s="164">
        <v>0</v>
      </c>
      <c r="J64" s="164">
        <f>'Production Summary'!$N$6</f>
        <v>200</v>
      </c>
      <c r="K64" s="328">
        <f>'Production Summary'!$M$6</f>
        <v>7.5</v>
      </c>
      <c r="L64" s="164">
        <v>0</v>
      </c>
      <c r="M64" s="365">
        <f>'Production Summary'!$N$7</f>
        <v>612.72</v>
      </c>
      <c r="N64" s="367">
        <f>'Production Summary'!$M$7</f>
        <v>25.53</v>
      </c>
      <c r="O64" s="164">
        <v>0</v>
      </c>
      <c r="P64" s="164">
        <f>'Production Summary'!$N$8</f>
        <v>780</v>
      </c>
      <c r="Q64" s="164">
        <f>'Production Summary'!$M$8</f>
        <v>65</v>
      </c>
      <c r="R64" s="164">
        <v>0</v>
      </c>
      <c r="S64" s="164">
        <f>'Production Summary'!$N$9</f>
        <v>720</v>
      </c>
      <c r="T64" s="164">
        <f>'Production Summary'!$M$9</f>
        <v>60</v>
      </c>
      <c r="U64" s="164">
        <v>0</v>
      </c>
      <c r="V64" s="164">
        <f>'Production Summary'!$N$10</f>
        <v>876</v>
      </c>
      <c r="W64" s="164">
        <f>'Production Summary'!$M$10</f>
        <v>73</v>
      </c>
      <c r="X64" s="164">
        <v>0</v>
      </c>
      <c r="Y64" s="164">
        <f>'Production Summary'!$N$14</f>
        <v>177</v>
      </c>
      <c r="Z64" s="328">
        <f>'Production Summary'!$M$14</f>
        <v>14.75</v>
      </c>
      <c r="AA64" s="164">
        <v>0</v>
      </c>
      <c r="AB64" s="167">
        <f t="shared" si="34"/>
        <v>126</v>
      </c>
      <c r="AC64" s="164">
        <f>'Production Summary'!$M$16</f>
        <v>21</v>
      </c>
      <c r="AD64" s="164">
        <v>0</v>
      </c>
      <c r="AE64" s="164">
        <f>'Production Summary'!$N$16</f>
        <v>252</v>
      </c>
      <c r="AF64" s="164">
        <f>'Production Summary'!$M$16</f>
        <v>21</v>
      </c>
      <c r="AG64" s="164">
        <v>0</v>
      </c>
      <c r="AH64" s="164">
        <f>'Production Summary'!$N$18</f>
        <v>1035</v>
      </c>
      <c r="AI64" s="164">
        <f>'Production Summary'!$M$18</f>
        <v>17.25</v>
      </c>
      <c r="AJ64" s="164">
        <v>0</v>
      </c>
      <c r="AK64" s="164">
        <f>'Production Summary'!$N$19</f>
        <v>870</v>
      </c>
      <c r="AL64" s="164">
        <f>'Production Summary'!$M$19</f>
        <v>29</v>
      </c>
      <c r="AM64" s="164">
        <v>0</v>
      </c>
      <c r="AN64" s="164">
        <f>'Production Summary'!$N$20</f>
        <v>864</v>
      </c>
      <c r="AO64" s="164">
        <f>'Production Summary'!$M$20</f>
        <v>72</v>
      </c>
      <c r="AP64" s="164">
        <v>0</v>
      </c>
      <c r="AQ64" s="164">
        <f>'Production Summary'!$N$21</f>
        <v>670</v>
      </c>
      <c r="AR64" s="164">
        <f>'Production Summary'!$M$21</f>
        <v>335</v>
      </c>
      <c r="AS64" s="164">
        <v>0</v>
      </c>
      <c r="AT64" s="386">
        <f>'Production Summary'!$N$22</f>
        <v>375</v>
      </c>
      <c r="AU64" s="164">
        <f>'Production Summary'!$N$23</f>
        <v>1050</v>
      </c>
      <c r="AV64" s="164">
        <f>'Production Summary'!$N$25</f>
        <v>300</v>
      </c>
      <c r="AW64" s="164">
        <f>'Production Summary'!$M$25</f>
        <v>25</v>
      </c>
      <c r="AX64" s="164">
        <v>0</v>
      </c>
      <c r="AY64" s="164">
        <f>'Production Summary'!$N$26</f>
        <v>300</v>
      </c>
      <c r="AZ64" s="164">
        <f>'Production Summary'!$M$26</f>
        <v>25</v>
      </c>
      <c r="BA64" s="164">
        <v>0</v>
      </c>
      <c r="BB64" s="164">
        <f>'Production Summary'!$N$28</f>
        <v>777</v>
      </c>
      <c r="BC64" s="164">
        <f>'Production Summary'!$M$28</f>
        <v>12.95</v>
      </c>
      <c r="BD64" s="164">
        <v>0</v>
      </c>
      <c r="BE64" s="164">
        <f>'Production Summary'!$N$29</f>
        <v>612</v>
      </c>
      <c r="BF64" s="164">
        <f>'Production Summary'!$M$29</f>
        <v>51</v>
      </c>
      <c r="BG64" s="164">
        <v>0</v>
      </c>
      <c r="BH64" s="164">
        <f>'Production Summary'!$N$30</f>
        <v>500</v>
      </c>
      <c r="BI64" s="164">
        <f>'Production Summary'!$M$30</f>
        <v>250</v>
      </c>
      <c r="BJ64" s="164">
        <v>0</v>
      </c>
      <c r="BK64" s="386"/>
      <c r="BL64" s="164">
        <f>'Production Summary'!$N$32</f>
        <v>875</v>
      </c>
      <c r="BM64" s="164">
        <f>'Production Summary'!$N$34</f>
        <v>360.59999999999997</v>
      </c>
      <c r="BN64" s="164">
        <f>'Production Summary'!$M$34</f>
        <v>6.01</v>
      </c>
      <c r="BO64" s="164">
        <v>0</v>
      </c>
      <c r="BP64" s="164">
        <f>'Production Summary'!$N$36</f>
        <v>717</v>
      </c>
      <c r="BQ64" s="164">
        <f>'Production Summary'!$M$36</f>
        <v>11.95</v>
      </c>
      <c r="BR64" s="164">
        <v>0</v>
      </c>
      <c r="BS64" s="164">
        <f>'Production Summary'!$N$37</f>
        <v>210</v>
      </c>
      <c r="BT64" s="164">
        <f>'Production Summary'!$M$37</f>
        <v>21</v>
      </c>
      <c r="BU64" s="164">
        <v>0</v>
      </c>
      <c r="BV64" s="164">
        <f>'Production Summary'!$N$38</f>
        <v>280</v>
      </c>
      <c r="BW64" s="164">
        <f>'Production Summary'!$M$38</f>
        <v>28</v>
      </c>
      <c r="BX64" s="164">
        <v>0</v>
      </c>
      <c r="BY64" s="165">
        <f>'Production Summary'!$N$39</f>
        <v>300.38406247988502</v>
      </c>
      <c r="BZ64" s="164">
        <f>'Production Summary'!$M$39</f>
        <v>30.038406247988501</v>
      </c>
      <c r="CA64" s="164">
        <v>0</v>
      </c>
      <c r="CB64" s="164">
        <f>'Production Summary'!$N$40</f>
        <v>131.30000000000001</v>
      </c>
      <c r="CC64" s="164">
        <f>'Production Summary'!$M$40</f>
        <v>13.13</v>
      </c>
      <c r="CD64" s="164">
        <v>0</v>
      </c>
      <c r="CE64" s="164">
        <f>'Production Summary'!$N$42</f>
        <v>1136.3519999999996</v>
      </c>
      <c r="CF64" s="164">
        <f>'Production Summary'!$M$42</f>
        <v>81.167999999999978</v>
      </c>
      <c r="CG64" s="164">
        <v>0</v>
      </c>
      <c r="CH64" s="164">
        <v>0</v>
      </c>
      <c r="CI64" s="164">
        <f>'Production Summary'!$N$43</f>
        <v>184</v>
      </c>
      <c r="CJ64" s="164">
        <v>0</v>
      </c>
      <c r="CK64" s="164">
        <f>'Production Summary'!$N$44</f>
        <v>355</v>
      </c>
      <c r="CL64" s="164">
        <v>0</v>
      </c>
      <c r="CM64" s="375">
        <f>'Production Summary'!$N$45</f>
        <v>1650</v>
      </c>
      <c r="CN64" s="164">
        <f>'Production Summary'!$N$46</f>
        <v>270</v>
      </c>
      <c r="CO64" s="164">
        <f>'Production Summary'!$N$47</f>
        <v>1350</v>
      </c>
      <c r="CP64" s="166"/>
      <c r="CQ64" s="164">
        <f>'Production Summary'!$N$49</f>
        <v>8004.1580041580037</v>
      </c>
      <c r="CR64" s="164">
        <f>'Production Summary'!$M$49</f>
        <v>66.701316701316699</v>
      </c>
      <c r="CS64" s="164">
        <f>'Production Summary'!$N$50</f>
        <v>13331.600831600828</v>
      </c>
      <c r="CT64" s="164">
        <f>'Production Summary'!$M$50</f>
        <v>148.1288981288981</v>
      </c>
      <c r="CU64" s="164">
        <f>'Production Summary'!$N$51</f>
        <v>12785.862785862784</v>
      </c>
      <c r="CV64" s="164">
        <f>'Production Summary'!$M$51</f>
        <v>355.16285516285512</v>
      </c>
      <c r="CW64" s="164">
        <f>'Production Summary'!$N$52</f>
        <v>12629.937629937627</v>
      </c>
      <c r="CX64" s="164">
        <f>'Production Summary'!$M$52</f>
        <v>701.66320166320156</v>
      </c>
      <c r="CY64" s="164">
        <f>'Production Summary'!$N$53</f>
        <v>12396.049896049895</v>
      </c>
      <c r="CZ64" s="164">
        <f>'Production Summary'!$M$53</f>
        <v>688.66943866943859</v>
      </c>
      <c r="DA64" s="164">
        <f>'Production Summary'!$N$54</f>
        <v>13799.376299376298</v>
      </c>
      <c r="DB64" s="164">
        <f>'Production Summary'!$M$54</f>
        <v>766.63201663201653</v>
      </c>
      <c r="DC64" s="531">
        <f>'Production Summary'!$N$60</f>
        <v>12863.825363825363</v>
      </c>
      <c r="DD64" s="531">
        <f>'Production Summary'!$M$60</f>
        <v>714.65696465696465</v>
      </c>
      <c r="DE64" s="167">
        <f>'Production Summary'!$N$59</f>
        <v>11148.648648648648</v>
      </c>
      <c r="DF64" s="531">
        <f>'Production Summary'!$M$59</f>
        <v>619.36936936936934</v>
      </c>
      <c r="DG64" s="164">
        <f>'Production Summary'!$N$55</f>
        <v>13842.68884268884</v>
      </c>
      <c r="DH64" s="164">
        <f>'Production Summary'!$M$55</f>
        <v>3460.67221067221</v>
      </c>
      <c r="DI64" s="164">
        <f>'Production Summary'!$N$56</f>
        <v>13097.713097713096</v>
      </c>
      <c r="DJ64" s="164">
        <f>'Production Summary'!$M$56</f>
        <v>163.72141372141371</v>
      </c>
      <c r="DK64" s="164">
        <f>'Production Summary'!$N$57</f>
        <v>14189.189189189186</v>
      </c>
      <c r="DL64" s="164">
        <f>'Production Summary'!$M$57</f>
        <v>394.14414414414409</v>
      </c>
      <c r="DM64" s="164">
        <f>'Production Summary'!$N$58</f>
        <v>14017.671517671517</v>
      </c>
      <c r="DN64" s="164">
        <f>'Production Summary'!$M$58</f>
        <v>778.75952875952873</v>
      </c>
      <c r="DO64" s="164">
        <f>'Production Summary'!$N$61</f>
        <v>4500</v>
      </c>
      <c r="DP64" s="328">
        <f>'Production Summary'!$M$61</f>
        <v>750</v>
      </c>
      <c r="DQ64" s="164">
        <v>0</v>
      </c>
      <c r="DR64" s="164">
        <f>'Production Summary'!$N$62</f>
        <v>8900</v>
      </c>
      <c r="DS64" s="164">
        <f>'Production Summary'!$N$70</f>
        <v>300</v>
      </c>
      <c r="DT64" s="328">
        <f>'Production Summary'!$M$70</f>
        <v>25</v>
      </c>
      <c r="DU64" s="164">
        <v>0</v>
      </c>
      <c r="DV64" s="164">
        <f>'Production Summary'!$N$71</f>
        <v>150</v>
      </c>
      <c r="DW64" s="164">
        <v>0</v>
      </c>
      <c r="DX64" s="164">
        <f>'Production Summary'!$N$64</f>
        <v>192</v>
      </c>
      <c r="DY64" s="164">
        <v>0</v>
      </c>
      <c r="DZ64" s="164">
        <f>'Production Summary'!$N$65</f>
        <v>384</v>
      </c>
      <c r="EA64" s="164">
        <v>0</v>
      </c>
      <c r="EB64" s="164">
        <f>'Production Summary'!$N$66</f>
        <v>192</v>
      </c>
      <c r="EC64" s="164">
        <v>0</v>
      </c>
      <c r="ED64" s="164">
        <f>'Production Summary'!$N$67</f>
        <v>96</v>
      </c>
      <c r="EE64" s="164">
        <v>0</v>
      </c>
      <c r="EF64" s="164">
        <f>'Production Summary'!$N$68</f>
        <v>96</v>
      </c>
      <c r="EG64" s="164">
        <v>0</v>
      </c>
      <c r="EH64" s="164">
        <f>'Production Summary'!$N$69</f>
        <v>340</v>
      </c>
      <c r="EI64" s="101"/>
      <c r="EJ64" s="3"/>
      <c r="EK64" s="3"/>
      <c r="ER64" s="64" t="s">
        <v>80</v>
      </c>
      <c r="ES64" s="61" t="str">
        <f t="shared" si="48"/>
        <v/>
      </c>
      <c r="ET64" s="24">
        <f t="shared" si="32"/>
        <v>0</v>
      </c>
    </row>
    <row r="65" spans="1:150" ht="15" customHeight="1">
      <c r="A65" t="b">
        <f>C65=Raigarh!C65</f>
        <v>1</v>
      </c>
      <c r="B65" s="65">
        <f t="shared" si="33"/>
        <v>60</v>
      </c>
      <c r="C65" s="61" t="str">
        <f>IF(Raigarh!C65="","",Raigarh!C65)</f>
        <v/>
      </c>
      <c r="D65" s="164">
        <f>'Production Summary'!$N$4</f>
        <v>666</v>
      </c>
      <c r="E65" s="164">
        <f>'Production Summary'!$M$4</f>
        <v>27.75</v>
      </c>
      <c r="F65" s="164">
        <v>0</v>
      </c>
      <c r="G65" s="164">
        <f>'Production Summary'!$N$5</f>
        <v>666</v>
      </c>
      <c r="H65" s="164">
        <f>'Production Summary'!$M$5</f>
        <v>27.75</v>
      </c>
      <c r="I65" s="164">
        <v>0</v>
      </c>
      <c r="J65" s="164">
        <f>'Production Summary'!$N$6</f>
        <v>200</v>
      </c>
      <c r="K65" s="328">
        <f>'Production Summary'!$M$6</f>
        <v>7.5</v>
      </c>
      <c r="L65" s="164">
        <v>0</v>
      </c>
      <c r="M65" s="365">
        <f>'Production Summary'!$N$7</f>
        <v>612.72</v>
      </c>
      <c r="N65" s="367">
        <f>'Production Summary'!$M$7</f>
        <v>25.53</v>
      </c>
      <c r="O65" s="164">
        <v>0</v>
      </c>
      <c r="P65" s="164">
        <f>'Production Summary'!$N$8</f>
        <v>780</v>
      </c>
      <c r="Q65" s="164">
        <f>'Production Summary'!$M$8</f>
        <v>65</v>
      </c>
      <c r="R65" s="164">
        <v>0</v>
      </c>
      <c r="S65" s="164">
        <f>'Production Summary'!$N$9</f>
        <v>720</v>
      </c>
      <c r="T65" s="164">
        <f>'Production Summary'!$M$9</f>
        <v>60</v>
      </c>
      <c r="U65" s="164">
        <v>0</v>
      </c>
      <c r="V65" s="164">
        <f>'Production Summary'!$N$10</f>
        <v>876</v>
      </c>
      <c r="W65" s="164">
        <f>'Production Summary'!$M$10</f>
        <v>73</v>
      </c>
      <c r="X65" s="164">
        <v>0</v>
      </c>
      <c r="Y65" s="164">
        <f>'Production Summary'!$N$14</f>
        <v>177</v>
      </c>
      <c r="Z65" s="328">
        <f>'Production Summary'!$M$14</f>
        <v>14.75</v>
      </c>
      <c r="AA65" s="164">
        <v>0</v>
      </c>
      <c r="AB65" s="167">
        <f t="shared" si="34"/>
        <v>126</v>
      </c>
      <c r="AC65" s="164">
        <f>'Production Summary'!$M$16</f>
        <v>21</v>
      </c>
      <c r="AD65" s="164">
        <v>0</v>
      </c>
      <c r="AE65" s="164">
        <f>'Production Summary'!$N$16</f>
        <v>252</v>
      </c>
      <c r="AF65" s="164">
        <f>'Production Summary'!$M$16</f>
        <v>21</v>
      </c>
      <c r="AG65" s="164">
        <v>0</v>
      </c>
      <c r="AH65" s="164">
        <f>'Production Summary'!$N$18</f>
        <v>1035</v>
      </c>
      <c r="AI65" s="164">
        <f>'Production Summary'!$M$18</f>
        <v>17.25</v>
      </c>
      <c r="AJ65" s="164">
        <v>0</v>
      </c>
      <c r="AK65" s="164">
        <f>'Production Summary'!$N$19</f>
        <v>870</v>
      </c>
      <c r="AL65" s="164">
        <f>'Production Summary'!$M$19</f>
        <v>29</v>
      </c>
      <c r="AM65" s="164">
        <v>0</v>
      </c>
      <c r="AN65" s="164">
        <f>'Production Summary'!$N$20</f>
        <v>864</v>
      </c>
      <c r="AO65" s="164">
        <f>'Production Summary'!$M$20</f>
        <v>72</v>
      </c>
      <c r="AP65" s="164">
        <v>0</v>
      </c>
      <c r="AQ65" s="164">
        <f>'Production Summary'!$N$21</f>
        <v>670</v>
      </c>
      <c r="AR65" s="164">
        <f>'Production Summary'!$M$21</f>
        <v>335</v>
      </c>
      <c r="AS65" s="164">
        <v>0</v>
      </c>
      <c r="AT65" s="386">
        <f>'Production Summary'!$N$22</f>
        <v>375</v>
      </c>
      <c r="AU65" s="164">
        <f>'Production Summary'!$N$23</f>
        <v>1050</v>
      </c>
      <c r="AV65" s="164">
        <f>'Production Summary'!$N$25</f>
        <v>300</v>
      </c>
      <c r="AW65" s="164">
        <f>'Production Summary'!$M$25</f>
        <v>25</v>
      </c>
      <c r="AX65" s="164">
        <v>0</v>
      </c>
      <c r="AY65" s="164">
        <f>'Production Summary'!$N$26</f>
        <v>300</v>
      </c>
      <c r="AZ65" s="164">
        <f>'Production Summary'!$M$26</f>
        <v>25</v>
      </c>
      <c r="BA65" s="164">
        <v>0</v>
      </c>
      <c r="BB65" s="164">
        <f>'Production Summary'!$N$28</f>
        <v>777</v>
      </c>
      <c r="BC65" s="164">
        <f>'Production Summary'!$M$28</f>
        <v>12.95</v>
      </c>
      <c r="BD65" s="164">
        <v>0</v>
      </c>
      <c r="BE65" s="164">
        <f>'Production Summary'!$N$29</f>
        <v>612</v>
      </c>
      <c r="BF65" s="164">
        <f>'Production Summary'!$M$29</f>
        <v>51</v>
      </c>
      <c r="BG65" s="164">
        <v>0</v>
      </c>
      <c r="BH65" s="164">
        <f>'Production Summary'!$N$30</f>
        <v>500</v>
      </c>
      <c r="BI65" s="164">
        <f>'Production Summary'!$M$30</f>
        <v>250</v>
      </c>
      <c r="BJ65" s="164">
        <v>0</v>
      </c>
      <c r="BK65" s="386"/>
      <c r="BL65" s="164">
        <f>'Production Summary'!$N$32</f>
        <v>875</v>
      </c>
      <c r="BM65" s="164">
        <f>'Production Summary'!$N$34</f>
        <v>360.59999999999997</v>
      </c>
      <c r="BN65" s="164">
        <f>'Production Summary'!$M$34</f>
        <v>6.01</v>
      </c>
      <c r="BO65" s="164">
        <v>0</v>
      </c>
      <c r="BP65" s="164">
        <f>'Production Summary'!$N$36</f>
        <v>717</v>
      </c>
      <c r="BQ65" s="164">
        <f>'Production Summary'!$M$36</f>
        <v>11.95</v>
      </c>
      <c r="BR65" s="164">
        <v>0</v>
      </c>
      <c r="BS65" s="164">
        <f>'Production Summary'!$N$37</f>
        <v>210</v>
      </c>
      <c r="BT65" s="164">
        <f>'Production Summary'!$M$37</f>
        <v>21</v>
      </c>
      <c r="BU65" s="164">
        <v>0</v>
      </c>
      <c r="BV65" s="164">
        <f>'Production Summary'!$N$38</f>
        <v>280</v>
      </c>
      <c r="BW65" s="164">
        <f>'Production Summary'!$M$38</f>
        <v>28</v>
      </c>
      <c r="BX65" s="164">
        <v>0</v>
      </c>
      <c r="BY65" s="165">
        <f>'Production Summary'!$N$39</f>
        <v>300.38406247988502</v>
      </c>
      <c r="BZ65" s="164">
        <f>'Production Summary'!$M$39</f>
        <v>30.038406247988501</v>
      </c>
      <c r="CA65" s="164">
        <v>0</v>
      </c>
      <c r="CB65" s="164">
        <f>'Production Summary'!$N$40</f>
        <v>131.30000000000001</v>
      </c>
      <c r="CC65" s="164">
        <f>'Production Summary'!$M$40</f>
        <v>13.13</v>
      </c>
      <c r="CD65" s="164">
        <v>0</v>
      </c>
      <c r="CE65" s="164">
        <f>'Production Summary'!$N$42</f>
        <v>1136.3519999999996</v>
      </c>
      <c r="CF65" s="164">
        <f>'Production Summary'!$M$42</f>
        <v>81.167999999999978</v>
      </c>
      <c r="CG65" s="164">
        <v>0</v>
      </c>
      <c r="CH65" s="164">
        <v>0</v>
      </c>
      <c r="CI65" s="164">
        <f>'Production Summary'!$N$43</f>
        <v>184</v>
      </c>
      <c r="CJ65" s="164">
        <v>0</v>
      </c>
      <c r="CK65" s="164">
        <f>'Production Summary'!$N$44</f>
        <v>355</v>
      </c>
      <c r="CL65" s="164">
        <v>0</v>
      </c>
      <c r="CM65" s="375">
        <f>'Production Summary'!$N$45</f>
        <v>1650</v>
      </c>
      <c r="CN65" s="164">
        <f>'Production Summary'!$N$46</f>
        <v>270</v>
      </c>
      <c r="CO65" s="164">
        <f>'Production Summary'!$N$47</f>
        <v>1350</v>
      </c>
      <c r="CP65" s="166"/>
      <c r="CQ65" s="164">
        <f>'Production Summary'!$N$49</f>
        <v>8004.1580041580037</v>
      </c>
      <c r="CR65" s="164">
        <f>'Production Summary'!$M$49</f>
        <v>66.701316701316699</v>
      </c>
      <c r="CS65" s="164">
        <f>'Production Summary'!$N$50</f>
        <v>13331.600831600828</v>
      </c>
      <c r="CT65" s="164">
        <f>'Production Summary'!$M$50</f>
        <v>148.1288981288981</v>
      </c>
      <c r="CU65" s="164">
        <f>'Production Summary'!$N$51</f>
        <v>12785.862785862784</v>
      </c>
      <c r="CV65" s="164">
        <f>'Production Summary'!$M$51</f>
        <v>355.16285516285512</v>
      </c>
      <c r="CW65" s="164">
        <f>'Production Summary'!$N$52</f>
        <v>12629.937629937627</v>
      </c>
      <c r="CX65" s="164">
        <f>'Production Summary'!$M$52</f>
        <v>701.66320166320156</v>
      </c>
      <c r="CY65" s="164">
        <f>'Production Summary'!$N$53</f>
        <v>12396.049896049895</v>
      </c>
      <c r="CZ65" s="164">
        <f>'Production Summary'!$M$53</f>
        <v>688.66943866943859</v>
      </c>
      <c r="DA65" s="164">
        <f>'Production Summary'!$N$54</f>
        <v>13799.376299376298</v>
      </c>
      <c r="DB65" s="164">
        <f>'Production Summary'!$M$54</f>
        <v>766.63201663201653</v>
      </c>
      <c r="DC65" s="531">
        <f>'Production Summary'!$N$60</f>
        <v>12863.825363825363</v>
      </c>
      <c r="DD65" s="531">
        <f>'Production Summary'!$M$60</f>
        <v>714.65696465696465</v>
      </c>
      <c r="DE65" s="167">
        <f>'Production Summary'!$N$59</f>
        <v>11148.648648648648</v>
      </c>
      <c r="DF65" s="531">
        <f>'Production Summary'!$M$59</f>
        <v>619.36936936936934</v>
      </c>
      <c r="DG65" s="164">
        <f>'Production Summary'!$N$55</f>
        <v>13842.68884268884</v>
      </c>
      <c r="DH65" s="164">
        <f>'Production Summary'!$M$55</f>
        <v>3460.67221067221</v>
      </c>
      <c r="DI65" s="164">
        <f>'Production Summary'!$N$56</f>
        <v>13097.713097713096</v>
      </c>
      <c r="DJ65" s="164">
        <f>'Production Summary'!$M$56</f>
        <v>163.72141372141371</v>
      </c>
      <c r="DK65" s="164">
        <f>'Production Summary'!$N$57</f>
        <v>14189.189189189186</v>
      </c>
      <c r="DL65" s="164">
        <f>'Production Summary'!$M$57</f>
        <v>394.14414414414409</v>
      </c>
      <c r="DM65" s="164">
        <f>'Production Summary'!$N$58</f>
        <v>14017.671517671517</v>
      </c>
      <c r="DN65" s="164">
        <f>'Production Summary'!$M$58</f>
        <v>778.75952875952873</v>
      </c>
      <c r="DO65" s="164">
        <f>'Production Summary'!$N$61</f>
        <v>4500</v>
      </c>
      <c r="DP65" s="328">
        <f>'Production Summary'!$M$61</f>
        <v>750</v>
      </c>
      <c r="DQ65" s="164">
        <v>0</v>
      </c>
      <c r="DR65" s="164">
        <f>'Production Summary'!$N$62</f>
        <v>8900</v>
      </c>
      <c r="DS65" s="164">
        <f>'Production Summary'!$N$70</f>
        <v>300</v>
      </c>
      <c r="DT65" s="328">
        <f>'Production Summary'!$M$70</f>
        <v>25</v>
      </c>
      <c r="DU65" s="164">
        <v>0</v>
      </c>
      <c r="DV65" s="164">
        <f>'Production Summary'!$N$71</f>
        <v>150</v>
      </c>
      <c r="DW65" s="164">
        <v>0</v>
      </c>
      <c r="DX65" s="164">
        <f>'Production Summary'!$N$64</f>
        <v>192</v>
      </c>
      <c r="DY65" s="164">
        <v>0</v>
      </c>
      <c r="DZ65" s="164">
        <f>'Production Summary'!$N$65</f>
        <v>384</v>
      </c>
      <c r="EA65" s="164">
        <v>0</v>
      </c>
      <c r="EB65" s="164">
        <f>'Production Summary'!$N$66</f>
        <v>192</v>
      </c>
      <c r="EC65" s="164">
        <v>0</v>
      </c>
      <c r="ED65" s="164">
        <f>'Production Summary'!$N$67</f>
        <v>96</v>
      </c>
      <c r="EE65" s="164">
        <v>0</v>
      </c>
      <c r="EF65" s="164">
        <f>'Production Summary'!$N$68</f>
        <v>96</v>
      </c>
      <c r="EG65" s="164">
        <v>0</v>
      </c>
      <c r="EH65" s="164">
        <f>'Production Summary'!$N$69</f>
        <v>340</v>
      </c>
      <c r="EI65" s="101"/>
      <c r="EJ65" s="3"/>
      <c r="EK65" s="3"/>
      <c r="ER65" s="64" t="s">
        <v>81</v>
      </c>
      <c r="ES65" s="61" t="str">
        <f t="shared" si="48"/>
        <v/>
      </c>
      <c r="ET65" s="24">
        <f t="shared" si="32"/>
        <v>0</v>
      </c>
    </row>
    <row r="66" spans="1:150" ht="15" customHeight="1">
      <c r="A66" t="b">
        <f>C66=Raigarh!C66</f>
        <v>1</v>
      </c>
      <c r="B66" s="65">
        <f t="shared" si="33"/>
        <v>61</v>
      </c>
      <c r="C66" s="61" t="str">
        <f>IF(Raigarh!C66="","",Raigarh!C66)</f>
        <v/>
      </c>
      <c r="D66" s="164">
        <f>'Production Summary'!$N$4</f>
        <v>666</v>
      </c>
      <c r="E66" s="164">
        <f>'Production Summary'!$M$4</f>
        <v>27.75</v>
      </c>
      <c r="F66" s="164">
        <v>0</v>
      </c>
      <c r="G66" s="164">
        <f>'Production Summary'!$N$5</f>
        <v>666</v>
      </c>
      <c r="H66" s="164">
        <f>'Production Summary'!$M$5</f>
        <v>27.75</v>
      </c>
      <c r="I66" s="164">
        <v>0</v>
      </c>
      <c r="J66" s="164">
        <f>'Production Summary'!$N$6</f>
        <v>200</v>
      </c>
      <c r="K66" s="328">
        <f>'Production Summary'!$M$6</f>
        <v>7.5</v>
      </c>
      <c r="L66" s="164">
        <v>0</v>
      </c>
      <c r="M66" s="365">
        <f>'Production Summary'!$N$7</f>
        <v>612.72</v>
      </c>
      <c r="N66" s="367">
        <f>'Production Summary'!$M$7</f>
        <v>25.53</v>
      </c>
      <c r="O66" s="164">
        <v>0</v>
      </c>
      <c r="P66" s="164">
        <f>'Production Summary'!$N$8</f>
        <v>780</v>
      </c>
      <c r="Q66" s="164">
        <f>'Production Summary'!$M$8</f>
        <v>65</v>
      </c>
      <c r="R66" s="164">
        <v>0</v>
      </c>
      <c r="S66" s="164">
        <f>'Production Summary'!$N$9</f>
        <v>720</v>
      </c>
      <c r="T66" s="164">
        <f>'Production Summary'!$M$9</f>
        <v>60</v>
      </c>
      <c r="U66" s="164">
        <v>0</v>
      </c>
      <c r="V66" s="164">
        <f>'Production Summary'!$N$10</f>
        <v>876</v>
      </c>
      <c r="W66" s="164">
        <f>'Production Summary'!$M$10</f>
        <v>73</v>
      </c>
      <c r="X66" s="164">
        <v>0</v>
      </c>
      <c r="Y66" s="164">
        <f>'Production Summary'!$N$14</f>
        <v>177</v>
      </c>
      <c r="Z66" s="328">
        <f>'Production Summary'!$M$14</f>
        <v>14.75</v>
      </c>
      <c r="AA66" s="164">
        <v>0</v>
      </c>
      <c r="AB66" s="167">
        <f t="shared" si="34"/>
        <v>126</v>
      </c>
      <c r="AC66" s="164">
        <f>'Production Summary'!$M$16</f>
        <v>21</v>
      </c>
      <c r="AD66" s="164">
        <v>0</v>
      </c>
      <c r="AE66" s="164">
        <f>'Production Summary'!$N$16</f>
        <v>252</v>
      </c>
      <c r="AF66" s="164">
        <f>'Production Summary'!$M$16</f>
        <v>21</v>
      </c>
      <c r="AG66" s="164">
        <v>0</v>
      </c>
      <c r="AH66" s="164">
        <f>'Production Summary'!$N$18</f>
        <v>1035</v>
      </c>
      <c r="AI66" s="164">
        <f>'Production Summary'!$M$18</f>
        <v>17.25</v>
      </c>
      <c r="AJ66" s="164">
        <v>0</v>
      </c>
      <c r="AK66" s="164">
        <f>'Production Summary'!$N$19</f>
        <v>870</v>
      </c>
      <c r="AL66" s="164">
        <f>'Production Summary'!$M$19</f>
        <v>29</v>
      </c>
      <c r="AM66" s="164">
        <v>0</v>
      </c>
      <c r="AN66" s="164">
        <f>'Production Summary'!$N$20</f>
        <v>864</v>
      </c>
      <c r="AO66" s="164">
        <f>'Production Summary'!$M$20</f>
        <v>72</v>
      </c>
      <c r="AP66" s="164">
        <v>0</v>
      </c>
      <c r="AQ66" s="164">
        <f>'Production Summary'!$N$21</f>
        <v>670</v>
      </c>
      <c r="AR66" s="164">
        <f>'Production Summary'!$M$21</f>
        <v>335</v>
      </c>
      <c r="AS66" s="164">
        <v>0</v>
      </c>
      <c r="AT66" s="386">
        <f>'Production Summary'!$N$22</f>
        <v>375</v>
      </c>
      <c r="AU66" s="164">
        <f>'Production Summary'!$N$23</f>
        <v>1050</v>
      </c>
      <c r="AV66" s="164">
        <f>'Production Summary'!$N$25</f>
        <v>300</v>
      </c>
      <c r="AW66" s="164">
        <f>'Production Summary'!$M$25</f>
        <v>25</v>
      </c>
      <c r="AX66" s="164">
        <v>0</v>
      </c>
      <c r="AY66" s="164">
        <f>'Production Summary'!$N$26</f>
        <v>300</v>
      </c>
      <c r="AZ66" s="164">
        <f>'Production Summary'!$M$26</f>
        <v>25</v>
      </c>
      <c r="BA66" s="164">
        <v>0</v>
      </c>
      <c r="BB66" s="164">
        <f>'Production Summary'!$N$28</f>
        <v>777</v>
      </c>
      <c r="BC66" s="164">
        <f>'Production Summary'!$M$28</f>
        <v>12.95</v>
      </c>
      <c r="BD66" s="164">
        <v>0</v>
      </c>
      <c r="BE66" s="164">
        <f>'Production Summary'!$N$29</f>
        <v>612</v>
      </c>
      <c r="BF66" s="164">
        <f>'Production Summary'!$M$29</f>
        <v>51</v>
      </c>
      <c r="BG66" s="164">
        <v>0</v>
      </c>
      <c r="BH66" s="164">
        <f>'Production Summary'!$N$30</f>
        <v>500</v>
      </c>
      <c r="BI66" s="164">
        <f>'Production Summary'!$M$30</f>
        <v>250</v>
      </c>
      <c r="BJ66" s="164">
        <v>0</v>
      </c>
      <c r="BK66" s="386"/>
      <c r="BL66" s="164">
        <f>'Production Summary'!$N$32</f>
        <v>875</v>
      </c>
      <c r="BM66" s="164">
        <f>'Production Summary'!$N$34</f>
        <v>360.59999999999997</v>
      </c>
      <c r="BN66" s="164">
        <f>'Production Summary'!$M$34</f>
        <v>6.01</v>
      </c>
      <c r="BO66" s="164">
        <v>0</v>
      </c>
      <c r="BP66" s="164">
        <f>'Production Summary'!$N$36</f>
        <v>717</v>
      </c>
      <c r="BQ66" s="164">
        <f>'Production Summary'!$M$36</f>
        <v>11.95</v>
      </c>
      <c r="BR66" s="164">
        <v>0</v>
      </c>
      <c r="BS66" s="164">
        <f>'Production Summary'!$N$37</f>
        <v>210</v>
      </c>
      <c r="BT66" s="164">
        <f>'Production Summary'!$M$37</f>
        <v>21</v>
      </c>
      <c r="BU66" s="164">
        <v>0</v>
      </c>
      <c r="BV66" s="164">
        <f>'Production Summary'!$N$38</f>
        <v>280</v>
      </c>
      <c r="BW66" s="164">
        <f>'Production Summary'!$M$38</f>
        <v>28</v>
      </c>
      <c r="BX66" s="164">
        <v>0</v>
      </c>
      <c r="BY66" s="165">
        <f>'Production Summary'!$N$39</f>
        <v>300.38406247988502</v>
      </c>
      <c r="BZ66" s="164">
        <f>'Production Summary'!$M$39</f>
        <v>30.038406247988501</v>
      </c>
      <c r="CA66" s="164">
        <v>0</v>
      </c>
      <c r="CB66" s="164">
        <f>'Production Summary'!$N$40</f>
        <v>131.30000000000001</v>
      </c>
      <c r="CC66" s="164">
        <f>'Production Summary'!$M$40</f>
        <v>13.13</v>
      </c>
      <c r="CD66" s="164">
        <v>0</v>
      </c>
      <c r="CE66" s="164">
        <f>'Production Summary'!$N$42</f>
        <v>1136.3519999999996</v>
      </c>
      <c r="CF66" s="164">
        <f>'Production Summary'!$M$42</f>
        <v>81.167999999999978</v>
      </c>
      <c r="CG66" s="164">
        <v>0</v>
      </c>
      <c r="CH66" s="164">
        <v>0</v>
      </c>
      <c r="CI66" s="164">
        <f>'Production Summary'!$N$43</f>
        <v>184</v>
      </c>
      <c r="CJ66" s="164">
        <v>0</v>
      </c>
      <c r="CK66" s="164">
        <f>'Production Summary'!$N$44</f>
        <v>355</v>
      </c>
      <c r="CL66" s="164">
        <v>0</v>
      </c>
      <c r="CM66" s="375">
        <f>'Production Summary'!$N$45</f>
        <v>1650</v>
      </c>
      <c r="CN66" s="164">
        <f>'Production Summary'!$N$46</f>
        <v>270</v>
      </c>
      <c r="CO66" s="164">
        <f>'Production Summary'!$N$47</f>
        <v>1350</v>
      </c>
      <c r="CP66" s="166"/>
      <c r="CQ66" s="164">
        <f>'Production Summary'!$N$49</f>
        <v>8004.1580041580037</v>
      </c>
      <c r="CR66" s="164">
        <f>'Production Summary'!$M$49</f>
        <v>66.701316701316699</v>
      </c>
      <c r="CS66" s="164">
        <f>'Production Summary'!$N$50</f>
        <v>13331.600831600828</v>
      </c>
      <c r="CT66" s="164">
        <f>'Production Summary'!$M$50</f>
        <v>148.1288981288981</v>
      </c>
      <c r="CU66" s="164">
        <f>'Production Summary'!$N$51</f>
        <v>12785.862785862784</v>
      </c>
      <c r="CV66" s="164">
        <f>'Production Summary'!$M$51</f>
        <v>355.16285516285512</v>
      </c>
      <c r="CW66" s="164">
        <f>'Production Summary'!$N$52</f>
        <v>12629.937629937627</v>
      </c>
      <c r="CX66" s="164">
        <f>'Production Summary'!$M$52</f>
        <v>701.66320166320156</v>
      </c>
      <c r="CY66" s="164">
        <f>'Production Summary'!$N$53</f>
        <v>12396.049896049895</v>
      </c>
      <c r="CZ66" s="164">
        <f>'Production Summary'!$M$53</f>
        <v>688.66943866943859</v>
      </c>
      <c r="DA66" s="164">
        <f>'Production Summary'!$N$54</f>
        <v>13799.376299376298</v>
      </c>
      <c r="DB66" s="164">
        <f>'Production Summary'!$M$54</f>
        <v>766.63201663201653</v>
      </c>
      <c r="DC66" s="531">
        <f>'Production Summary'!$N$60</f>
        <v>12863.825363825363</v>
      </c>
      <c r="DD66" s="531">
        <f>'Production Summary'!$M$60</f>
        <v>714.65696465696465</v>
      </c>
      <c r="DE66" s="167">
        <f>'Production Summary'!$N$59</f>
        <v>11148.648648648648</v>
      </c>
      <c r="DF66" s="531">
        <f>'Production Summary'!$M$59</f>
        <v>619.36936936936934</v>
      </c>
      <c r="DG66" s="164">
        <f>'Production Summary'!$N$55</f>
        <v>13842.68884268884</v>
      </c>
      <c r="DH66" s="164">
        <f>'Production Summary'!$M$55</f>
        <v>3460.67221067221</v>
      </c>
      <c r="DI66" s="164">
        <f>'Production Summary'!$N$56</f>
        <v>13097.713097713096</v>
      </c>
      <c r="DJ66" s="164">
        <f>'Production Summary'!$M$56</f>
        <v>163.72141372141371</v>
      </c>
      <c r="DK66" s="164">
        <f>'Production Summary'!$N$57</f>
        <v>14189.189189189186</v>
      </c>
      <c r="DL66" s="164">
        <f>'Production Summary'!$M$57</f>
        <v>394.14414414414409</v>
      </c>
      <c r="DM66" s="164">
        <f>'Production Summary'!$N$58</f>
        <v>14017.671517671517</v>
      </c>
      <c r="DN66" s="164">
        <f>'Production Summary'!$M$58</f>
        <v>778.75952875952873</v>
      </c>
      <c r="DO66" s="164">
        <f>'Production Summary'!$N$61</f>
        <v>4500</v>
      </c>
      <c r="DP66" s="328">
        <f>'Production Summary'!$M$61</f>
        <v>750</v>
      </c>
      <c r="DQ66" s="164">
        <v>0</v>
      </c>
      <c r="DR66" s="164">
        <f>'Production Summary'!$N$62</f>
        <v>8900</v>
      </c>
      <c r="DS66" s="164">
        <f>'Production Summary'!$N$70</f>
        <v>300</v>
      </c>
      <c r="DT66" s="328">
        <f>'Production Summary'!$M$70</f>
        <v>25</v>
      </c>
      <c r="DU66" s="164">
        <v>0</v>
      </c>
      <c r="DV66" s="164">
        <f>'Production Summary'!$N$71</f>
        <v>150</v>
      </c>
      <c r="DW66" s="164">
        <v>0</v>
      </c>
      <c r="DX66" s="164">
        <f>'Production Summary'!$N$64</f>
        <v>192</v>
      </c>
      <c r="DY66" s="164">
        <v>0</v>
      </c>
      <c r="DZ66" s="164">
        <f>'Production Summary'!$N$65</f>
        <v>384</v>
      </c>
      <c r="EA66" s="164">
        <v>0</v>
      </c>
      <c r="EB66" s="164">
        <f>'Production Summary'!$N$66</f>
        <v>192</v>
      </c>
      <c r="EC66" s="164">
        <v>0</v>
      </c>
      <c r="ED66" s="164">
        <f>'Production Summary'!$N$67</f>
        <v>96</v>
      </c>
      <c r="EE66" s="164">
        <v>0</v>
      </c>
      <c r="EF66" s="164">
        <f>'Production Summary'!$N$68</f>
        <v>96</v>
      </c>
      <c r="EG66" s="164">
        <v>0</v>
      </c>
      <c r="EH66" s="164">
        <f>'Production Summary'!$N$69</f>
        <v>340</v>
      </c>
      <c r="EI66" s="101"/>
      <c r="EJ66" s="3"/>
      <c r="EK66" s="3"/>
      <c r="ER66" s="64" t="s">
        <v>82</v>
      </c>
      <c r="ES66" s="61" t="str">
        <f t="shared" si="48"/>
        <v/>
      </c>
      <c r="ET66" s="24">
        <f t="shared" si="32"/>
        <v>0</v>
      </c>
    </row>
    <row r="67" spans="1:150" ht="15" customHeight="1">
      <c r="A67" t="b">
        <f>C67=Raigarh!C67</f>
        <v>1</v>
      </c>
      <c r="B67" s="65">
        <f t="shared" si="33"/>
        <v>62</v>
      </c>
      <c r="C67" s="61" t="str">
        <f>IF(Raigarh!C67="","",Raigarh!C67)</f>
        <v/>
      </c>
      <c r="D67" s="164">
        <f>'Production Summary'!$N$4</f>
        <v>666</v>
      </c>
      <c r="E67" s="164">
        <f>'Production Summary'!$M$4</f>
        <v>27.75</v>
      </c>
      <c r="F67" s="164">
        <v>0</v>
      </c>
      <c r="G67" s="164">
        <f>'Production Summary'!$N$5</f>
        <v>666</v>
      </c>
      <c r="H67" s="164">
        <f>'Production Summary'!$M$5</f>
        <v>27.75</v>
      </c>
      <c r="I67" s="164">
        <v>0</v>
      </c>
      <c r="J67" s="164">
        <f>'Production Summary'!$N$6</f>
        <v>200</v>
      </c>
      <c r="K67" s="328">
        <f>'Production Summary'!$M$6</f>
        <v>7.5</v>
      </c>
      <c r="L67" s="164">
        <v>0</v>
      </c>
      <c r="M67" s="365">
        <f>'Production Summary'!$N$7</f>
        <v>612.72</v>
      </c>
      <c r="N67" s="367">
        <f>'Production Summary'!$M$7</f>
        <v>25.53</v>
      </c>
      <c r="O67" s="164">
        <v>0</v>
      </c>
      <c r="P67" s="164">
        <f>'Production Summary'!$N$8</f>
        <v>780</v>
      </c>
      <c r="Q67" s="164">
        <f>'Production Summary'!$M$8</f>
        <v>65</v>
      </c>
      <c r="R67" s="164">
        <v>0</v>
      </c>
      <c r="S67" s="164">
        <f>'Production Summary'!$N$9</f>
        <v>720</v>
      </c>
      <c r="T67" s="164">
        <f>'Production Summary'!$M$9</f>
        <v>60</v>
      </c>
      <c r="U67" s="164">
        <v>0</v>
      </c>
      <c r="V67" s="164">
        <f>'Production Summary'!$N$10</f>
        <v>876</v>
      </c>
      <c r="W67" s="164">
        <f>'Production Summary'!$M$10</f>
        <v>73</v>
      </c>
      <c r="X67" s="164">
        <v>0</v>
      </c>
      <c r="Y67" s="164">
        <f>'Production Summary'!$N$14</f>
        <v>177</v>
      </c>
      <c r="Z67" s="328">
        <f>'Production Summary'!$M$14</f>
        <v>14.75</v>
      </c>
      <c r="AA67" s="164">
        <v>0</v>
      </c>
      <c r="AB67" s="167">
        <f t="shared" si="34"/>
        <v>126</v>
      </c>
      <c r="AC67" s="164">
        <f>'Production Summary'!$M$16</f>
        <v>21</v>
      </c>
      <c r="AD67" s="164">
        <v>0</v>
      </c>
      <c r="AE67" s="164">
        <f>'Production Summary'!$N$16</f>
        <v>252</v>
      </c>
      <c r="AF67" s="164">
        <f>'Production Summary'!$M$16</f>
        <v>21</v>
      </c>
      <c r="AG67" s="164">
        <v>0</v>
      </c>
      <c r="AH67" s="164">
        <f>'Production Summary'!$N$18</f>
        <v>1035</v>
      </c>
      <c r="AI67" s="164">
        <f>'Production Summary'!$M$18</f>
        <v>17.25</v>
      </c>
      <c r="AJ67" s="164">
        <v>0</v>
      </c>
      <c r="AK67" s="164">
        <f>'Production Summary'!$N$19</f>
        <v>870</v>
      </c>
      <c r="AL67" s="164">
        <f>'Production Summary'!$M$19</f>
        <v>29</v>
      </c>
      <c r="AM67" s="164">
        <v>0</v>
      </c>
      <c r="AN67" s="164">
        <f>'Production Summary'!$N$20</f>
        <v>864</v>
      </c>
      <c r="AO67" s="164">
        <f>'Production Summary'!$M$20</f>
        <v>72</v>
      </c>
      <c r="AP67" s="164">
        <v>0</v>
      </c>
      <c r="AQ67" s="164">
        <f>'Production Summary'!$N$21</f>
        <v>670</v>
      </c>
      <c r="AR67" s="164">
        <f>'Production Summary'!$M$21</f>
        <v>335</v>
      </c>
      <c r="AS67" s="164">
        <v>0</v>
      </c>
      <c r="AT67" s="386">
        <f>'Production Summary'!$N$22</f>
        <v>375</v>
      </c>
      <c r="AU67" s="164">
        <f>'Production Summary'!$N$23</f>
        <v>1050</v>
      </c>
      <c r="AV67" s="164">
        <f>'Production Summary'!$N$25</f>
        <v>300</v>
      </c>
      <c r="AW67" s="164">
        <f>'Production Summary'!$M$25</f>
        <v>25</v>
      </c>
      <c r="AX67" s="164">
        <v>0</v>
      </c>
      <c r="AY67" s="164">
        <f>'Production Summary'!$N$26</f>
        <v>300</v>
      </c>
      <c r="AZ67" s="164">
        <f>'Production Summary'!$M$26</f>
        <v>25</v>
      </c>
      <c r="BA67" s="164">
        <v>0</v>
      </c>
      <c r="BB67" s="164">
        <f>'Production Summary'!$N$28</f>
        <v>777</v>
      </c>
      <c r="BC67" s="164">
        <f>'Production Summary'!$M$28</f>
        <v>12.95</v>
      </c>
      <c r="BD67" s="164">
        <v>0</v>
      </c>
      <c r="BE67" s="164">
        <f>'Production Summary'!$N$29</f>
        <v>612</v>
      </c>
      <c r="BF67" s="164">
        <f>'Production Summary'!$M$29</f>
        <v>51</v>
      </c>
      <c r="BG67" s="164">
        <v>0</v>
      </c>
      <c r="BH67" s="164">
        <f>'Production Summary'!$N$30</f>
        <v>500</v>
      </c>
      <c r="BI67" s="164">
        <f>'Production Summary'!$M$30</f>
        <v>250</v>
      </c>
      <c r="BJ67" s="164">
        <v>0</v>
      </c>
      <c r="BK67" s="386"/>
      <c r="BL67" s="164">
        <f>'Production Summary'!$N$32</f>
        <v>875</v>
      </c>
      <c r="BM67" s="164">
        <f>'Production Summary'!$N$34</f>
        <v>360.59999999999997</v>
      </c>
      <c r="BN67" s="164">
        <f>'Production Summary'!$M$34</f>
        <v>6.01</v>
      </c>
      <c r="BO67" s="164">
        <v>0</v>
      </c>
      <c r="BP67" s="164">
        <f>'Production Summary'!$N$36</f>
        <v>717</v>
      </c>
      <c r="BQ67" s="164">
        <f>'Production Summary'!$M$36</f>
        <v>11.95</v>
      </c>
      <c r="BR67" s="164">
        <v>0</v>
      </c>
      <c r="BS67" s="164">
        <f>'Production Summary'!$N$37</f>
        <v>210</v>
      </c>
      <c r="BT67" s="164">
        <f>'Production Summary'!$M$37</f>
        <v>21</v>
      </c>
      <c r="BU67" s="164">
        <v>0</v>
      </c>
      <c r="BV67" s="164">
        <f>'Production Summary'!$N$38</f>
        <v>280</v>
      </c>
      <c r="BW67" s="164">
        <f>'Production Summary'!$M$38</f>
        <v>28</v>
      </c>
      <c r="BX67" s="164">
        <v>0</v>
      </c>
      <c r="BY67" s="165">
        <f>'Production Summary'!$N$39</f>
        <v>300.38406247988502</v>
      </c>
      <c r="BZ67" s="164">
        <f>'Production Summary'!$M$39</f>
        <v>30.038406247988501</v>
      </c>
      <c r="CA67" s="164">
        <v>0</v>
      </c>
      <c r="CB67" s="164">
        <f>'Production Summary'!$N$40</f>
        <v>131.30000000000001</v>
      </c>
      <c r="CC67" s="164">
        <f>'Production Summary'!$M$40</f>
        <v>13.13</v>
      </c>
      <c r="CD67" s="164">
        <v>0</v>
      </c>
      <c r="CE67" s="164">
        <f>'Production Summary'!$N$42</f>
        <v>1136.3519999999996</v>
      </c>
      <c r="CF67" s="164">
        <f>'Production Summary'!$M$42</f>
        <v>81.167999999999978</v>
      </c>
      <c r="CG67" s="164">
        <v>0</v>
      </c>
      <c r="CH67" s="164">
        <v>0</v>
      </c>
      <c r="CI67" s="164">
        <f>'Production Summary'!$N$43</f>
        <v>184</v>
      </c>
      <c r="CJ67" s="164">
        <v>0</v>
      </c>
      <c r="CK67" s="164">
        <f>'Production Summary'!$N$44</f>
        <v>355</v>
      </c>
      <c r="CL67" s="164">
        <v>0</v>
      </c>
      <c r="CM67" s="375">
        <f>'Production Summary'!$N$45</f>
        <v>1650</v>
      </c>
      <c r="CN67" s="164">
        <f>'Production Summary'!$N$46</f>
        <v>270</v>
      </c>
      <c r="CO67" s="164">
        <f>'Production Summary'!$N$47</f>
        <v>1350</v>
      </c>
      <c r="CP67" s="166"/>
      <c r="CQ67" s="164">
        <f>'Production Summary'!$N$49</f>
        <v>8004.1580041580037</v>
      </c>
      <c r="CR67" s="164">
        <f>'Production Summary'!$M$49</f>
        <v>66.701316701316699</v>
      </c>
      <c r="CS67" s="164">
        <f>'Production Summary'!$N$50</f>
        <v>13331.600831600828</v>
      </c>
      <c r="CT67" s="164">
        <f>'Production Summary'!$M$50</f>
        <v>148.1288981288981</v>
      </c>
      <c r="CU67" s="164">
        <f>'Production Summary'!$N$51</f>
        <v>12785.862785862784</v>
      </c>
      <c r="CV67" s="164">
        <f>'Production Summary'!$M$51</f>
        <v>355.16285516285512</v>
      </c>
      <c r="CW67" s="164">
        <f>'Production Summary'!$N$52</f>
        <v>12629.937629937627</v>
      </c>
      <c r="CX67" s="164">
        <f>'Production Summary'!$M$52</f>
        <v>701.66320166320156</v>
      </c>
      <c r="CY67" s="164">
        <f>'Production Summary'!$N$53</f>
        <v>12396.049896049895</v>
      </c>
      <c r="CZ67" s="164">
        <f>'Production Summary'!$M$53</f>
        <v>688.66943866943859</v>
      </c>
      <c r="DA67" s="164">
        <f>'Production Summary'!$N$54</f>
        <v>13799.376299376298</v>
      </c>
      <c r="DB67" s="164">
        <f>'Production Summary'!$M$54</f>
        <v>766.63201663201653</v>
      </c>
      <c r="DC67" s="531">
        <f>'Production Summary'!$N$60</f>
        <v>12863.825363825363</v>
      </c>
      <c r="DD67" s="531">
        <f>'Production Summary'!$M$60</f>
        <v>714.65696465696465</v>
      </c>
      <c r="DE67" s="167">
        <f>'Production Summary'!$N$59</f>
        <v>11148.648648648648</v>
      </c>
      <c r="DF67" s="531">
        <f>'Production Summary'!$M$59</f>
        <v>619.36936936936934</v>
      </c>
      <c r="DG67" s="164">
        <f>'Production Summary'!$N$55</f>
        <v>13842.68884268884</v>
      </c>
      <c r="DH67" s="164">
        <f>'Production Summary'!$M$55</f>
        <v>3460.67221067221</v>
      </c>
      <c r="DI67" s="164">
        <f>'Production Summary'!$N$56</f>
        <v>13097.713097713096</v>
      </c>
      <c r="DJ67" s="164">
        <f>'Production Summary'!$M$56</f>
        <v>163.72141372141371</v>
      </c>
      <c r="DK67" s="164">
        <f>'Production Summary'!$N$57</f>
        <v>14189.189189189186</v>
      </c>
      <c r="DL67" s="164">
        <f>'Production Summary'!$M$57</f>
        <v>394.14414414414409</v>
      </c>
      <c r="DM67" s="164">
        <f>'Production Summary'!$N$58</f>
        <v>14017.671517671517</v>
      </c>
      <c r="DN67" s="164">
        <f>'Production Summary'!$M$58</f>
        <v>778.75952875952873</v>
      </c>
      <c r="DO67" s="164">
        <f>'Production Summary'!$N$61</f>
        <v>4500</v>
      </c>
      <c r="DP67" s="328">
        <f>'Production Summary'!$M$61</f>
        <v>750</v>
      </c>
      <c r="DQ67" s="164">
        <v>0</v>
      </c>
      <c r="DR67" s="164">
        <f>'Production Summary'!$N$62</f>
        <v>8900</v>
      </c>
      <c r="DS67" s="164">
        <f>'Production Summary'!$N$70</f>
        <v>300</v>
      </c>
      <c r="DT67" s="328">
        <f>'Production Summary'!$M$70</f>
        <v>25</v>
      </c>
      <c r="DU67" s="164">
        <v>0</v>
      </c>
      <c r="DV67" s="164">
        <f>'Production Summary'!$N$71</f>
        <v>150</v>
      </c>
      <c r="DW67" s="164">
        <v>0</v>
      </c>
      <c r="DX67" s="164">
        <f>'Production Summary'!$N$64</f>
        <v>192</v>
      </c>
      <c r="DY67" s="164">
        <v>0</v>
      </c>
      <c r="DZ67" s="164">
        <f>'Production Summary'!$N$65</f>
        <v>384</v>
      </c>
      <c r="EA67" s="164">
        <v>0</v>
      </c>
      <c r="EB67" s="164">
        <f>'Production Summary'!$N$66</f>
        <v>192</v>
      </c>
      <c r="EC67" s="164">
        <v>0</v>
      </c>
      <c r="ED67" s="164">
        <f>'Production Summary'!$N$67</f>
        <v>96</v>
      </c>
      <c r="EE67" s="164">
        <v>0</v>
      </c>
      <c r="EF67" s="164">
        <f>'Production Summary'!$N$68</f>
        <v>96</v>
      </c>
      <c r="EG67" s="164">
        <v>0</v>
      </c>
      <c r="EH67" s="164">
        <f>'Production Summary'!$N$69</f>
        <v>340</v>
      </c>
      <c r="EI67" s="101"/>
      <c r="EJ67" s="3"/>
      <c r="EK67" s="3"/>
      <c r="ER67" s="64" t="s">
        <v>84</v>
      </c>
      <c r="ES67" s="61" t="str">
        <f t="shared" si="48"/>
        <v/>
      </c>
      <c r="ET67" s="24">
        <f t="shared" si="32"/>
        <v>0</v>
      </c>
    </row>
    <row r="68" spans="1:150" ht="15" customHeight="1">
      <c r="A68" t="b">
        <f>C68=Raigarh!C68</f>
        <v>1</v>
      </c>
      <c r="B68" s="65">
        <f t="shared" si="33"/>
        <v>63</v>
      </c>
      <c r="C68" s="61" t="str">
        <f>IF(Raigarh!C68="","",Raigarh!C68)</f>
        <v/>
      </c>
      <c r="D68" s="164">
        <f>'Production Summary'!$N$4</f>
        <v>666</v>
      </c>
      <c r="E68" s="164">
        <f>'Production Summary'!$M$4</f>
        <v>27.75</v>
      </c>
      <c r="F68" s="164">
        <v>0</v>
      </c>
      <c r="G68" s="164">
        <f>'Production Summary'!$N$5</f>
        <v>666</v>
      </c>
      <c r="H68" s="164">
        <f>'Production Summary'!$M$5</f>
        <v>27.75</v>
      </c>
      <c r="I68" s="164">
        <v>0</v>
      </c>
      <c r="J68" s="164">
        <f>'Production Summary'!$N$6</f>
        <v>200</v>
      </c>
      <c r="K68" s="328">
        <f>'Production Summary'!$M$6</f>
        <v>7.5</v>
      </c>
      <c r="L68" s="164">
        <v>0</v>
      </c>
      <c r="M68" s="365">
        <f>'Production Summary'!$N$7</f>
        <v>612.72</v>
      </c>
      <c r="N68" s="367">
        <f>'Production Summary'!$M$7</f>
        <v>25.53</v>
      </c>
      <c r="O68" s="164">
        <v>0</v>
      </c>
      <c r="P68" s="164">
        <f>'Production Summary'!$N$8</f>
        <v>780</v>
      </c>
      <c r="Q68" s="164">
        <f>'Production Summary'!$M$8</f>
        <v>65</v>
      </c>
      <c r="R68" s="164">
        <v>0</v>
      </c>
      <c r="S68" s="164">
        <f>'Production Summary'!$N$9</f>
        <v>720</v>
      </c>
      <c r="T68" s="164">
        <f>'Production Summary'!$M$9</f>
        <v>60</v>
      </c>
      <c r="U68" s="164">
        <v>0</v>
      </c>
      <c r="V68" s="164">
        <f>'Production Summary'!$N$10</f>
        <v>876</v>
      </c>
      <c r="W68" s="164">
        <f>'Production Summary'!$M$10</f>
        <v>73</v>
      </c>
      <c r="X68" s="164">
        <v>0</v>
      </c>
      <c r="Y68" s="164">
        <f>'Production Summary'!$N$14</f>
        <v>177</v>
      </c>
      <c r="Z68" s="328">
        <f>'Production Summary'!$M$14</f>
        <v>14.75</v>
      </c>
      <c r="AA68" s="164">
        <v>0</v>
      </c>
      <c r="AB68" s="167">
        <f t="shared" si="34"/>
        <v>126</v>
      </c>
      <c r="AC68" s="164">
        <f>'Production Summary'!$M$16</f>
        <v>21</v>
      </c>
      <c r="AD68" s="164">
        <v>0</v>
      </c>
      <c r="AE68" s="164">
        <f>'Production Summary'!$N$16</f>
        <v>252</v>
      </c>
      <c r="AF68" s="164">
        <f>'Production Summary'!$M$16</f>
        <v>21</v>
      </c>
      <c r="AG68" s="164">
        <v>0</v>
      </c>
      <c r="AH68" s="164">
        <f>'Production Summary'!$N$18</f>
        <v>1035</v>
      </c>
      <c r="AI68" s="164">
        <f>'Production Summary'!$M$18</f>
        <v>17.25</v>
      </c>
      <c r="AJ68" s="164">
        <v>0</v>
      </c>
      <c r="AK68" s="164">
        <f>'Production Summary'!$N$19</f>
        <v>870</v>
      </c>
      <c r="AL68" s="164">
        <f>'Production Summary'!$M$19</f>
        <v>29</v>
      </c>
      <c r="AM68" s="164">
        <v>0</v>
      </c>
      <c r="AN68" s="164">
        <f>'Production Summary'!$N$20</f>
        <v>864</v>
      </c>
      <c r="AO68" s="164">
        <f>'Production Summary'!$M$20</f>
        <v>72</v>
      </c>
      <c r="AP68" s="164">
        <v>0</v>
      </c>
      <c r="AQ68" s="164">
        <f>'Production Summary'!$N$21</f>
        <v>670</v>
      </c>
      <c r="AR68" s="164">
        <f>'Production Summary'!$M$21</f>
        <v>335</v>
      </c>
      <c r="AS68" s="164">
        <v>0</v>
      </c>
      <c r="AT68" s="386">
        <f>'Production Summary'!$N$22</f>
        <v>375</v>
      </c>
      <c r="AU68" s="164">
        <f>'Production Summary'!$N$23</f>
        <v>1050</v>
      </c>
      <c r="AV68" s="164">
        <f>'Production Summary'!$N$25</f>
        <v>300</v>
      </c>
      <c r="AW68" s="164">
        <f>'Production Summary'!$M$25</f>
        <v>25</v>
      </c>
      <c r="AX68" s="164">
        <v>0</v>
      </c>
      <c r="AY68" s="164">
        <f>'Production Summary'!$N$26</f>
        <v>300</v>
      </c>
      <c r="AZ68" s="164">
        <f>'Production Summary'!$M$26</f>
        <v>25</v>
      </c>
      <c r="BA68" s="164">
        <v>0</v>
      </c>
      <c r="BB68" s="164">
        <f>'Production Summary'!$N$28</f>
        <v>777</v>
      </c>
      <c r="BC68" s="164">
        <f>'Production Summary'!$M$28</f>
        <v>12.95</v>
      </c>
      <c r="BD68" s="164">
        <v>0</v>
      </c>
      <c r="BE68" s="164">
        <f>'Production Summary'!$N$29</f>
        <v>612</v>
      </c>
      <c r="BF68" s="164">
        <f>'Production Summary'!$M$29</f>
        <v>51</v>
      </c>
      <c r="BG68" s="164">
        <v>0</v>
      </c>
      <c r="BH68" s="164">
        <f>'Production Summary'!$N$30</f>
        <v>500</v>
      </c>
      <c r="BI68" s="164">
        <f>'Production Summary'!$M$30</f>
        <v>250</v>
      </c>
      <c r="BJ68" s="164">
        <v>0</v>
      </c>
      <c r="BK68" s="386"/>
      <c r="BL68" s="164">
        <f>'Production Summary'!$N$32</f>
        <v>875</v>
      </c>
      <c r="BM68" s="164">
        <f>'Production Summary'!$N$34</f>
        <v>360.59999999999997</v>
      </c>
      <c r="BN68" s="164">
        <f>'Production Summary'!$M$34</f>
        <v>6.01</v>
      </c>
      <c r="BO68" s="164">
        <v>0</v>
      </c>
      <c r="BP68" s="164">
        <f>'Production Summary'!$N$36</f>
        <v>717</v>
      </c>
      <c r="BQ68" s="164">
        <f>'Production Summary'!$M$36</f>
        <v>11.95</v>
      </c>
      <c r="BR68" s="164">
        <v>0</v>
      </c>
      <c r="BS68" s="164">
        <f>'Production Summary'!$N$37</f>
        <v>210</v>
      </c>
      <c r="BT68" s="164">
        <f>'Production Summary'!$M$37</f>
        <v>21</v>
      </c>
      <c r="BU68" s="164">
        <v>0</v>
      </c>
      <c r="BV68" s="164">
        <f>'Production Summary'!$N$38</f>
        <v>280</v>
      </c>
      <c r="BW68" s="164">
        <f>'Production Summary'!$M$38</f>
        <v>28</v>
      </c>
      <c r="BX68" s="164">
        <v>0</v>
      </c>
      <c r="BY68" s="165">
        <f>'Production Summary'!$N$39</f>
        <v>300.38406247988502</v>
      </c>
      <c r="BZ68" s="164">
        <f>'Production Summary'!$M$39</f>
        <v>30.038406247988501</v>
      </c>
      <c r="CA68" s="164">
        <v>0</v>
      </c>
      <c r="CB68" s="164">
        <f>'Production Summary'!$N$40</f>
        <v>131.30000000000001</v>
      </c>
      <c r="CC68" s="164">
        <f>'Production Summary'!$M$40</f>
        <v>13.13</v>
      </c>
      <c r="CD68" s="164">
        <v>0</v>
      </c>
      <c r="CE68" s="164">
        <f>'Production Summary'!$N$42</f>
        <v>1136.3519999999996</v>
      </c>
      <c r="CF68" s="164">
        <f>'Production Summary'!$M$42</f>
        <v>81.167999999999978</v>
      </c>
      <c r="CG68" s="164">
        <v>0</v>
      </c>
      <c r="CH68" s="164">
        <v>0</v>
      </c>
      <c r="CI68" s="164">
        <f>'Production Summary'!$N$43</f>
        <v>184</v>
      </c>
      <c r="CJ68" s="164">
        <v>0</v>
      </c>
      <c r="CK68" s="164">
        <f>'Production Summary'!$N$44</f>
        <v>355</v>
      </c>
      <c r="CL68" s="164">
        <v>0</v>
      </c>
      <c r="CM68" s="375">
        <f>'Production Summary'!$N$45</f>
        <v>1650</v>
      </c>
      <c r="CN68" s="164">
        <f>'Production Summary'!$N$46</f>
        <v>270</v>
      </c>
      <c r="CO68" s="164">
        <f>'Production Summary'!$N$47</f>
        <v>1350</v>
      </c>
      <c r="CP68" s="166"/>
      <c r="CQ68" s="164">
        <f>'Production Summary'!$N$49</f>
        <v>8004.1580041580037</v>
      </c>
      <c r="CR68" s="164">
        <f>'Production Summary'!$M$49</f>
        <v>66.701316701316699</v>
      </c>
      <c r="CS68" s="164">
        <f>'Production Summary'!$N$50</f>
        <v>13331.600831600828</v>
      </c>
      <c r="CT68" s="164">
        <f>'Production Summary'!$M$50</f>
        <v>148.1288981288981</v>
      </c>
      <c r="CU68" s="164">
        <f>'Production Summary'!$N$51</f>
        <v>12785.862785862784</v>
      </c>
      <c r="CV68" s="164">
        <f>'Production Summary'!$M$51</f>
        <v>355.16285516285512</v>
      </c>
      <c r="CW68" s="164">
        <f>'Production Summary'!$N$52</f>
        <v>12629.937629937627</v>
      </c>
      <c r="CX68" s="164">
        <f>'Production Summary'!$M$52</f>
        <v>701.66320166320156</v>
      </c>
      <c r="CY68" s="164">
        <f>'Production Summary'!$N$53</f>
        <v>12396.049896049895</v>
      </c>
      <c r="CZ68" s="164">
        <f>'Production Summary'!$M$53</f>
        <v>688.66943866943859</v>
      </c>
      <c r="DA68" s="164">
        <f>'Production Summary'!$N$54</f>
        <v>13799.376299376298</v>
      </c>
      <c r="DB68" s="164">
        <f>'Production Summary'!$M$54</f>
        <v>766.63201663201653</v>
      </c>
      <c r="DC68" s="531">
        <f>'Production Summary'!$N$60</f>
        <v>12863.825363825363</v>
      </c>
      <c r="DD68" s="531">
        <f>'Production Summary'!$M$60</f>
        <v>714.65696465696465</v>
      </c>
      <c r="DE68" s="167">
        <f>'Production Summary'!$N$59</f>
        <v>11148.648648648648</v>
      </c>
      <c r="DF68" s="531">
        <f>'Production Summary'!$M$59</f>
        <v>619.36936936936934</v>
      </c>
      <c r="DG68" s="164">
        <f>'Production Summary'!$N$55</f>
        <v>13842.68884268884</v>
      </c>
      <c r="DH68" s="164">
        <f>'Production Summary'!$M$55</f>
        <v>3460.67221067221</v>
      </c>
      <c r="DI68" s="164">
        <f>'Production Summary'!$N$56</f>
        <v>13097.713097713096</v>
      </c>
      <c r="DJ68" s="164">
        <f>'Production Summary'!$M$56</f>
        <v>163.72141372141371</v>
      </c>
      <c r="DK68" s="164">
        <f>'Production Summary'!$N$57</f>
        <v>14189.189189189186</v>
      </c>
      <c r="DL68" s="164">
        <f>'Production Summary'!$M$57</f>
        <v>394.14414414414409</v>
      </c>
      <c r="DM68" s="164">
        <f>'Production Summary'!$N$58</f>
        <v>14017.671517671517</v>
      </c>
      <c r="DN68" s="164">
        <f>'Production Summary'!$M$58</f>
        <v>778.75952875952873</v>
      </c>
      <c r="DO68" s="164">
        <f>'Production Summary'!$N$61</f>
        <v>4500</v>
      </c>
      <c r="DP68" s="328">
        <f>'Production Summary'!$M$61</f>
        <v>750</v>
      </c>
      <c r="DQ68" s="164">
        <v>0</v>
      </c>
      <c r="DR68" s="164">
        <f>'Production Summary'!$N$62</f>
        <v>8900</v>
      </c>
      <c r="DS68" s="164">
        <f>'Production Summary'!$N$70</f>
        <v>300</v>
      </c>
      <c r="DT68" s="328">
        <f>'Production Summary'!$M$70</f>
        <v>25</v>
      </c>
      <c r="DU68" s="164">
        <v>0</v>
      </c>
      <c r="DV68" s="164">
        <f>'Production Summary'!$N$71</f>
        <v>150</v>
      </c>
      <c r="DW68" s="164">
        <v>0</v>
      </c>
      <c r="DX68" s="164">
        <f>'Production Summary'!$N$64</f>
        <v>192</v>
      </c>
      <c r="DY68" s="164">
        <v>0</v>
      </c>
      <c r="DZ68" s="164">
        <f>'Production Summary'!$N$65</f>
        <v>384</v>
      </c>
      <c r="EA68" s="164">
        <v>0</v>
      </c>
      <c r="EB68" s="164">
        <f>'Production Summary'!$N$66</f>
        <v>192</v>
      </c>
      <c r="EC68" s="164">
        <v>0</v>
      </c>
      <c r="ED68" s="164">
        <f>'Production Summary'!$N$67</f>
        <v>96</v>
      </c>
      <c r="EE68" s="164">
        <v>0</v>
      </c>
      <c r="EF68" s="164">
        <f>'Production Summary'!$N$68</f>
        <v>96</v>
      </c>
      <c r="EG68" s="164">
        <v>0</v>
      </c>
      <c r="EH68" s="164">
        <f>'Production Summary'!$N$69</f>
        <v>340</v>
      </c>
      <c r="EI68" s="101"/>
      <c r="EJ68" s="3"/>
      <c r="EK68" s="3"/>
      <c r="ER68" s="64" t="s">
        <v>105</v>
      </c>
      <c r="ES68" s="61" t="str">
        <f t="shared" si="48"/>
        <v/>
      </c>
      <c r="ET68" s="24">
        <f t="shared" si="32"/>
        <v>0</v>
      </c>
    </row>
    <row r="69" spans="1:150">
      <c r="B69" s="95"/>
      <c r="C69" s="95"/>
      <c r="D69" s="95"/>
      <c r="E69" s="95"/>
      <c r="F69" s="95"/>
      <c r="G69" s="95"/>
      <c r="H69" s="95"/>
      <c r="I69" s="95"/>
      <c r="J69" s="95"/>
      <c r="K69" s="95"/>
      <c r="L69" s="95"/>
      <c r="M69" s="95"/>
      <c r="N69" s="95"/>
      <c r="O69" s="95"/>
      <c r="P69" s="95"/>
      <c r="Q69" s="95"/>
      <c r="R69" s="95"/>
      <c r="S69" s="95"/>
      <c r="T69" s="95"/>
      <c r="U69" s="95"/>
      <c r="V69" s="95"/>
      <c r="W69" s="95"/>
      <c r="X69" s="95"/>
      <c r="Y69" s="95"/>
      <c r="Z69" s="95"/>
      <c r="AA69" s="95"/>
      <c r="AB69" s="95"/>
      <c r="AC69" s="95"/>
      <c r="AD69" s="95"/>
      <c r="AE69" s="95"/>
      <c r="AF69" s="95"/>
      <c r="AG69" s="95"/>
      <c r="AH69" s="95"/>
      <c r="AI69" s="95"/>
      <c r="AJ69" s="95"/>
      <c r="AK69" s="95"/>
      <c r="AL69" s="95"/>
      <c r="AM69" s="95"/>
      <c r="AN69" s="95"/>
      <c r="AO69" s="95"/>
      <c r="AP69" s="95"/>
      <c r="AQ69" s="95"/>
      <c r="AR69" s="95"/>
      <c r="AS69" s="95"/>
      <c r="AT69" s="95"/>
      <c r="AU69" s="95"/>
      <c r="AV69" s="95"/>
      <c r="AW69" s="95"/>
      <c r="AX69" s="95"/>
      <c r="AY69" s="95"/>
      <c r="AZ69" s="95"/>
      <c r="BA69" s="95"/>
      <c r="BB69" s="95"/>
      <c r="BC69" s="95"/>
      <c r="BD69" s="95"/>
      <c r="BE69" s="95"/>
      <c r="BF69" s="95"/>
      <c r="BG69" s="95"/>
      <c r="BH69" s="95"/>
      <c r="BI69" s="95"/>
      <c r="BJ69" s="95"/>
      <c r="BK69" s="95"/>
      <c r="BL69" s="95"/>
      <c r="BM69" s="95"/>
      <c r="BN69" s="95"/>
      <c r="BO69" s="95"/>
      <c r="BP69" s="95"/>
      <c r="BQ69" s="95"/>
      <c r="BR69" s="95"/>
      <c r="BS69" s="95"/>
      <c r="BT69" s="95"/>
      <c r="BU69" s="95"/>
      <c r="BV69" s="95"/>
      <c r="BW69" s="95"/>
      <c r="BX69" s="95"/>
      <c r="BY69" s="95"/>
      <c r="BZ69" s="95"/>
      <c r="CA69" s="95"/>
      <c r="CB69" s="95"/>
      <c r="CC69" s="95"/>
      <c r="CD69" s="95"/>
      <c r="CE69" s="95"/>
      <c r="CF69" s="95"/>
      <c r="CG69" s="95"/>
      <c r="CH69" s="95"/>
      <c r="CI69" s="95"/>
      <c r="CJ69" s="95"/>
      <c r="CK69" s="95"/>
      <c r="CL69" s="95"/>
      <c r="CM69" s="95"/>
      <c r="CN69" s="95"/>
      <c r="CO69" s="95"/>
      <c r="CP69" s="95"/>
      <c r="CQ69" s="95"/>
      <c r="CR69" s="95"/>
      <c r="CS69" s="95"/>
      <c r="CT69" s="95"/>
      <c r="CU69" s="95"/>
      <c r="CV69" s="95"/>
      <c r="CW69" s="95"/>
      <c r="CX69" s="95"/>
      <c r="CY69" s="77"/>
      <c r="CZ69" s="95"/>
      <c r="DA69" s="95"/>
      <c r="DB69" s="95"/>
      <c r="DC69" s="95"/>
      <c r="DD69" s="95"/>
      <c r="DE69" s="95"/>
      <c r="DF69" s="95"/>
      <c r="DG69" s="95"/>
      <c r="DH69" s="95"/>
      <c r="DI69" s="95"/>
      <c r="DJ69" s="95"/>
      <c r="DK69" s="95"/>
      <c r="DL69" s="95"/>
      <c r="DM69" s="95"/>
      <c r="DN69" s="95"/>
      <c r="DO69" s="95"/>
      <c r="DP69" s="95"/>
      <c r="DQ69" s="95"/>
      <c r="DR69" s="95"/>
      <c r="DS69" s="95"/>
      <c r="DT69" s="95"/>
      <c r="DU69" s="95"/>
      <c r="DV69" s="95"/>
      <c r="DW69" s="95"/>
      <c r="DX69" s="95"/>
      <c r="DY69" s="95"/>
      <c r="DZ69" s="95"/>
      <c r="EA69" s="95"/>
      <c r="EB69" s="95"/>
      <c r="EC69" s="95"/>
      <c r="ED69" s="95"/>
      <c r="EE69" s="95"/>
      <c r="EF69" s="95"/>
      <c r="EG69" s="95"/>
      <c r="EH69" s="95"/>
      <c r="EI69" s="95"/>
      <c r="ER69" s="95"/>
      <c r="ES69" s="95"/>
      <c r="ET69" s="95"/>
    </row>
    <row r="70" spans="1:150">
      <c r="B70" s="785" t="s">
        <v>83</v>
      </c>
      <c r="C70" s="785"/>
      <c r="D70" s="105">
        <f t="shared" ref="D70:BZ70" si="49">SUM(D6:D68)</f>
        <v>41983.199999999997</v>
      </c>
      <c r="E70" s="105">
        <f t="shared" si="49"/>
        <v>1749.3</v>
      </c>
      <c r="F70" s="105">
        <f t="shared" si="49"/>
        <v>0</v>
      </c>
      <c r="G70" s="105">
        <f t="shared" si="49"/>
        <v>41983.199999999997</v>
      </c>
      <c r="H70" s="105">
        <f t="shared" si="49"/>
        <v>1749.3</v>
      </c>
      <c r="I70" s="105">
        <f t="shared" si="49"/>
        <v>0</v>
      </c>
      <c r="J70" s="105">
        <f t="shared" ref="J70:K70" si="50">SUM(J6:J68)</f>
        <v>12620</v>
      </c>
      <c r="K70" s="105">
        <f t="shared" si="50"/>
        <v>472.5</v>
      </c>
      <c r="L70" s="105">
        <f t="shared" ref="L70:P70" si="51">SUM(L6:L68)</f>
        <v>0</v>
      </c>
      <c r="M70" s="105">
        <f t="shared" si="51"/>
        <v>38601.360000000037</v>
      </c>
      <c r="N70" s="105">
        <f t="shared" si="51"/>
        <v>1608.3899999999987</v>
      </c>
      <c r="O70" s="105">
        <f t="shared" si="51"/>
        <v>0</v>
      </c>
      <c r="P70" s="105">
        <f t="shared" si="51"/>
        <v>49140</v>
      </c>
      <c r="Q70" s="105">
        <f t="shared" si="49"/>
        <v>4095</v>
      </c>
      <c r="R70" s="105">
        <f t="shared" si="49"/>
        <v>0</v>
      </c>
      <c r="S70" s="105">
        <f t="shared" si="49"/>
        <v>45360</v>
      </c>
      <c r="T70" s="105">
        <f t="shared" si="49"/>
        <v>3780</v>
      </c>
      <c r="U70" s="105">
        <f t="shared" si="49"/>
        <v>0</v>
      </c>
      <c r="V70" s="105">
        <f t="shared" si="49"/>
        <v>55188</v>
      </c>
      <c r="W70" s="105">
        <f t="shared" si="49"/>
        <v>4599</v>
      </c>
      <c r="X70" s="105">
        <f t="shared" si="49"/>
        <v>0</v>
      </c>
      <c r="Y70" s="105">
        <f t="shared" si="49"/>
        <v>11151</v>
      </c>
      <c r="Z70" s="105">
        <f t="shared" si="49"/>
        <v>929.25</v>
      </c>
      <c r="AA70" s="105">
        <f>SUM(AA6:AA68)</f>
        <v>0</v>
      </c>
      <c r="AB70" s="105">
        <f t="shared" si="49"/>
        <v>7942.5</v>
      </c>
      <c r="AC70" s="105">
        <f t="shared" si="49"/>
        <v>1323.75</v>
      </c>
      <c r="AD70" s="105">
        <f t="shared" si="49"/>
        <v>0</v>
      </c>
      <c r="AE70" s="105">
        <f t="shared" si="49"/>
        <v>15885</v>
      </c>
      <c r="AF70" s="105">
        <f t="shared" si="49"/>
        <v>1323.75</v>
      </c>
      <c r="AG70" s="105">
        <f t="shared" si="49"/>
        <v>0</v>
      </c>
      <c r="AH70" s="105">
        <f t="shared" si="49"/>
        <v>65160</v>
      </c>
      <c r="AI70" s="105">
        <f t="shared" si="49"/>
        <v>1086</v>
      </c>
      <c r="AJ70" s="105">
        <f t="shared" si="49"/>
        <v>0</v>
      </c>
      <c r="AK70" s="105">
        <f t="shared" si="49"/>
        <v>54877.5</v>
      </c>
      <c r="AL70" s="105">
        <f t="shared" si="49"/>
        <v>1829.25</v>
      </c>
      <c r="AM70" s="105">
        <f t="shared" si="49"/>
        <v>0</v>
      </c>
      <c r="AN70" s="105">
        <f t="shared" si="49"/>
        <v>54441</v>
      </c>
      <c r="AO70" s="105">
        <f t="shared" si="49"/>
        <v>4536.75</v>
      </c>
      <c r="AP70" s="105">
        <f t="shared" si="49"/>
        <v>0</v>
      </c>
      <c r="AQ70" s="105">
        <f t="shared" si="49"/>
        <v>42210</v>
      </c>
      <c r="AR70" s="105">
        <f t="shared" si="49"/>
        <v>21105</v>
      </c>
      <c r="AS70" s="105">
        <f t="shared" si="49"/>
        <v>0</v>
      </c>
      <c r="AT70" s="105">
        <f t="shared" ref="AT70" si="52">SUM(AT6:AT68)</f>
        <v>23625</v>
      </c>
      <c r="AU70" s="105">
        <f t="shared" si="49"/>
        <v>66150</v>
      </c>
      <c r="AV70" s="105">
        <f t="shared" si="49"/>
        <v>18450</v>
      </c>
      <c r="AW70" s="105">
        <f t="shared" si="49"/>
        <v>1537.5</v>
      </c>
      <c r="AX70" s="105">
        <f t="shared" si="49"/>
        <v>0</v>
      </c>
      <c r="AY70" s="105">
        <f t="shared" si="49"/>
        <v>18450</v>
      </c>
      <c r="AZ70" s="105">
        <f t="shared" si="49"/>
        <v>1537.5</v>
      </c>
      <c r="BA70" s="105">
        <f t="shared" si="49"/>
        <v>0</v>
      </c>
      <c r="BB70" s="105">
        <f t="shared" si="49"/>
        <v>49068</v>
      </c>
      <c r="BC70" s="105">
        <f t="shared" si="49"/>
        <v>817.80000000000075</v>
      </c>
      <c r="BD70" s="105">
        <f t="shared" si="49"/>
        <v>0</v>
      </c>
      <c r="BE70" s="105">
        <f t="shared" si="49"/>
        <v>38556</v>
      </c>
      <c r="BF70" s="105">
        <f t="shared" si="49"/>
        <v>3213</v>
      </c>
      <c r="BG70" s="105">
        <f t="shared" si="49"/>
        <v>0</v>
      </c>
      <c r="BH70" s="105">
        <f t="shared" si="49"/>
        <v>31500</v>
      </c>
      <c r="BI70" s="105">
        <f t="shared" si="49"/>
        <v>15750</v>
      </c>
      <c r="BJ70" s="105">
        <f t="shared" si="49"/>
        <v>0</v>
      </c>
      <c r="BK70" s="105">
        <f t="shared" ref="BK70" si="53">SUM(BK6:BK68)</f>
        <v>0</v>
      </c>
      <c r="BL70" s="105">
        <f t="shared" si="49"/>
        <v>55125</v>
      </c>
      <c r="BM70" s="105">
        <f t="shared" si="49"/>
        <v>22985.999999999985</v>
      </c>
      <c r="BN70" s="105">
        <f t="shared" si="49"/>
        <v>383.09999999999968</v>
      </c>
      <c r="BO70" s="105">
        <f t="shared" si="49"/>
        <v>0</v>
      </c>
      <c r="BP70" s="105">
        <f t="shared" si="49"/>
        <v>44640</v>
      </c>
      <c r="BQ70" s="105">
        <f t="shared" si="49"/>
        <v>744.00000000000057</v>
      </c>
      <c r="BR70" s="105">
        <f t="shared" si="49"/>
        <v>0</v>
      </c>
      <c r="BS70" s="105">
        <f t="shared" si="49"/>
        <v>13272</v>
      </c>
      <c r="BT70" s="105">
        <f t="shared" si="49"/>
        <v>1327.2</v>
      </c>
      <c r="BU70" s="105">
        <f t="shared" si="49"/>
        <v>0</v>
      </c>
      <c r="BV70" s="105">
        <f t="shared" si="49"/>
        <v>17640</v>
      </c>
      <c r="BW70" s="105">
        <f t="shared" si="49"/>
        <v>1764</v>
      </c>
      <c r="BX70" s="105">
        <f t="shared" si="49"/>
        <v>0</v>
      </c>
      <c r="BY70" s="105">
        <f t="shared" si="49"/>
        <v>18810.543748793112</v>
      </c>
      <c r="BZ70" s="105">
        <f t="shared" si="49"/>
        <v>1881.0543748793077</v>
      </c>
      <c r="CA70" s="105">
        <f t="shared" ref="CA70:EH70" si="54">SUM(CA6:CA68)</f>
        <v>0</v>
      </c>
      <c r="CB70" s="105">
        <f t="shared" si="54"/>
        <v>8310.0000000000073</v>
      </c>
      <c r="CC70" s="105">
        <f t="shared" si="54"/>
        <v>830.99999999999977</v>
      </c>
      <c r="CD70" s="105">
        <f t="shared" si="54"/>
        <v>0</v>
      </c>
      <c r="CE70" s="105">
        <f t="shared" si="54"/>
        <v>71590.175999999949</v>
      </c>
      <c r="CF70" s="105">
        <f t="shared" si="54"/>
        <v>5125.4399999999978</v>
      </c>
      <c r="CG70" s="105">
        <f t="shared" si="54"/>
        <v>0</v>
      </c>
      <c r="CH70" s="105">
        <f t="shared" ref="CH70" si="55">SUM(CH6:CH68)</f>
        <v>0</v>
      </c>
      <c r="CI70" s="105">
        <f t="shared" si="54"/>
        <v>11596</v>
      </c>
      <c r="CJ70" s="105">
        <f t="shared" si="54"/>
        <v>0</v>
      </c>
      <c r="CK70" s="105">
        <f t="shared" si="54"/>
        <v>22365</v>
      </c>
      <c r="CL70" s="105">
        <f t="shared" si="54"/>
        <v>0</v>
      </c>
      <c r="CM70" s="105">
        <f t="shared" si="54"/>
        <v>103950</v>
      </c>
      <c r="CN70" s="105">
        <f t="shared" si="54"/>
        <v>16945</v>
      </c>
      <c r="CO70" s="105">
        <f t="shared" si="54"/>
        <v>84725</v>
      </c>
      <c r="CP70" s="105">
        <f t="shared" si="54"/>
        <v>0</v>
      </c>
      <c r="CQ70" s="105">
        <f t="shared" si="54"/>
        <v>503060.6902286901</v>
      </c>
      <c r="CR70" s="105">
        <f t="shared" si="54"/>
        <v>4192.1724185724124</v>
      </c>
      <c r="CS70" s="105">
        <f t="shared" si="54"/>
        <v>820142.04573804594</v>
      </c>
      <c r="CT70" s="105">
        <f t="shared" si="54"/>
        <v>9112.6893970893943</v>
      </c>
      <c r="CU70" s="105">
        <f t="shared" si="54"/>
        <v>785720.05322245217</v>
      </c>
      <c r="CV70" s="105">
        <f t="shared" si="54"/>
        <v>21825.557033957044</v>
      </c>
      <c r="CW70" s="105">
        <f t="shared" si="54"/>
        <v>781996.57908053196</v>
      </c>
      <c r="CX70" s="105">
        <f t="shared" si="54"/>
        <v>43444.254393362869</v>
      </c>
      <c r="CY70" s="105">
        <f t="shared" si="54"/>
        <v>767233.24428274424</v>
      </c>
      <c r="CZ70" s="105">
        <f t="shared" si="54"/>
        <v>42624.069126819115</v>
      </c>
      <c r="DA70" s="105">
        <f t="shared" si="54"/>
        <v>844689.25306946912</v>
      </c>
      <c r="DB70" s="105">
        <f t="shared" si="54"/>
        <v>46927.180726081591</v>
      </c>
      <c r="DC70" s="105">
        <f t="shared" ref="DC70:DF70" si="56">SUM(DC6:DC68)</f>
        <v>780827.99501039402</v>
      </c>
      <c r="DD70" s="105">
        <f t="shared" si="56"/>
        <v>43379.333056133044</v>
      </c>
      <c r="DE70" s="105">
        <f t="shared" si="56"/>
        <v>686493.27567567525</v>
      </c>
      <c r="DF70" s="105">
        <f t="shared" si="56"/>
        <v>38138.515315315286</v>
      </c>
      <c r="DG70" s="105">
        <f t="shared" si="54"/>
        <v>850563.88634788571</v>
      </c>
      <c r="DH70" s="105">
        <f t="shared" si="54"/>
        <v>212640.97158697143</v>
      </c>
      <c r="DI70" s="105"/>
      <c r="DJ70" s="105"/>
      <c r="DK70" s="105"/>
      <c r="DL70" s="105"/>
      <c r="DM70" s="105"/>
      <c r="DN70" s="105"/>
      <c r="DO70" s="105">
        <f t="shared" ref="DO70:DQ70" si="57">SUM(DO6:DO68)</f>
        <v>283500</v>
      </c>
      <c r="DP70" s="105">
        <f t="shared" si="57"/>
        <v>47250</v>
      </c>
      <c r="DQ70" s="105">
        <f t="shared" si="57"/>
        <v>0</v>
      </c>
      <c r="DR70" s="105">
        <f t="shared" si="54"/>
        <v>560700</v>
      </c>
      <c r="DS70" s="105">
        <f>SUM(DS6:DS68)</f>
        <v>18864</v>
      </c>
      <c r="DT70" s="105">
        <f t="shared" si="54"/>
        <v>1572</v>
      </c>
      <c r="DU70" s="105">
        <f>SUM(DU6:DU68)</f>
        <v>0</v>
      </c>
      <c r="DV70" s="105">
        <f>SUM(DV6:DV68)</f>
        <v>9432</v>
      </c>
      <c r="DW70" s="105">
        <f>SUM(DW6:DW68)</f>
        <v>0</v>
      </c>
      <c r="DX70" s="105">
        <f t="shared" si="54"/>
        <v>12096</v>
      </c>
      <c r="DY70" s="105">
        <f t="shared" si="54"/>
        <v>0</v>
      </c>
      <c r="DZ70" s="105">
        <f t="shared" ref="DZ70:EA70" si="58">SUM(DZ6:DZ68)</f>
        <v>24192</v>
      </c>
      <c r="EA70" s="105">
        <f t="shared" si="58"/>
        <v>0</v>
      </c>
      <c r="EB70" s="105">
        <f t="shared" ref="EB70:EC70" si="59">SUM(EB6:EB68)</f>
        <v>12096</v>
      </c>
      <c r="EC70" s="105">
        <f t="shared" si="59"/>
        <v>0</v>
      </c>
      <c r="ED70" s="105">
        <f t="shared" si="54"/>
        <v>6048</v>
      </c>
      <c r="EE70" s="105">
        <f t="shared" si="54"/>
        <v>0</v>
      </c>
      <c r="EF70" s="105">
        <f t="shared" ref="EF70:EG70" si="60">SUM(EF6:EF68)</f>
        <v>6048</v>
      </c>
      <c r="EG70" s="105">
        <f t="shared" si="60"/>
        <v>0</v>
      </c>
      <c r="EH70" s="105">
        <f t="shared" si="54"/>
        <v>21420</v>
      </c>
      <c r="EI70" s="105"/>
      <c r="EJ70" s="3"/>
      <c r="EK70" s="3"/>
      <c r="ER70" s="785" t="s">
        <v>83</v>
      </c>
      <c r="ES70" s="785"/>
      <c r="ET70" s="104">
        <f>SUM(ET6:ET68)</f>
        <v>0</v>
      </c>
    </row>
    <row r="71" spans="1:150" s="53" customFormat="1">
      <c r="B71" s="872" t="s">
        <v>229</v>
      </c>
      <c r="C71" s="872"/>
      <c r="D71" s="107">
        <f>SUM(D6:D25)</f>
        <v>13345.2</v>
      </c>
      <c r="E71" s="107">
        <f t="shared" ref="E71:CA71" si="61">SUM(E6:E25)</f>
        <v>556.04999999999995</v>
      </c>
      <c r="F71" s="107">
        <f t="shared" si="61"/>
        <v>0</v>
      </c>
      <c r="G71" s="107">
        <f t="shared" si="61"/>
        <v>13345.2</v>
      </c>
      <c r="H71" s="107">
        <f t="shared" si="61"/>
        <v>556.04999999999995</v>
      </c>
      <c r="I71" s="107">
        <f t="shared" si="61"/>
        <v>0</v>
      </c>
      <c r="J71" s="107">
        <f t="shared" ref="J71:Q71" si="62">SUM(J6:J25)</f>
        <v>4020</v>
      </c>
      <c r="K71" s="107">
        <f t="shared" si="62"/>
        <v>150</v>
      </c>
      <c r="L71" s="107">
        <f t="shared" si="62"/>
        <v>0</v>
      </c>
      <c r="M71" s="107">
        <f t="shared" si="62"/>
        <v>12254.399999999998</v>
      </c>
      <c r="N71" s="107">
        <f t="shared" si="62"/>
        <v>510.5999999999998</v>
      </c>
      <c r="O71" s="107">
        <f t="shared" si="62"/>
        <v>0</v>
      </c>
      <c r="P71" s="107">
        <f t="shared" si="62"/>
        <v>15600</v>
      </c>
      <c r="Q71" s="107">
        <f t="shared" si="62"/>
        <v>1300</v>
      </c>
      <c r="R71" s="107">
        <f t="shared" si="61"/>
        <v>0</v>
      </c>
      <c r="S71" s="107">
        <f t="shared" si="61"/>
        <v>14400</v>
      </c>
      <c r="T71" s="107">
        <f t="shared" si="61"/>
        <v>1200</v>
      </c>
      <c r="U71" s="107">
        <f t="shared" si="61"/>
        <v>0</v>
      </c>
      <c r="V71" s="107">
        <f t="shared" si="61"/>
        <v>17520</v>
      </c>
      <c r="W71" s="107">
        <f t="shared" si="61"/>
        <v>1460</v>
      </c>
      <c r="X71" s="107">
        <f t="shared" si="61"/>
        <v>0</v>
      </c>
      <c r="Y71" s="107">
        <f t="shared" ref="Y71:Z71" si="63">SUM(Y6:Y20)</f>
        <v>2655</v>
      </c>
      <c r="Z71" s="107">
        <f t="shared" si="63"/>
        <v>221.25</v>
      </c>
      <c r="AA71" s="107">
        <f>SUM(AA6:AA20)</f>
        <v>0</v>
      </c>
      <c r="AB71" s="107">
        <f t="shared" si="61"/>
        <v>2524.5</v>
      </c>
      <c r="AC71" s="107">
        <f t="shared" si="61"/>
        <v>420.75</v>
      </c>
      <c r="AD71" s="107">
        <f t="shared" si="61"/>
        <v>0</v>
      </c>
      <c r="AE71" s="107">
        <f t="shared" si="61"/>
        <v>5049</v>
      </c>
      <c r="AF71" s="107">
        <f t="shared" si="61"/>
        <v>420.75</v>
      </c>
      <c r="AG71" s="107">
        <f t="shared" si="61"/>
        <v>0</v>
      </c>
      <c r="AH71" s="107">
        <f t="shared" si="61"/>
        <v>20655</v>
      </c>
      <c r="AI71" s="107">
        <f t="shared" si="61"/>
        <v>344.25</v>
      </c>
      <c r="AJ71" s="107">
        <f t="shared" si="61"/>
        <v>0</v>
      </c>
      <c r="AK71" s="107">
        <f t="shared" si="61"/>
        <v>17467.5</v>
      </c>
      <c r="AL71" s="107">
        <f t="shared" si="61"/>
        <v>582.25</v>
      </c>
      <c r="AM71" s="107">
        <f t="shared" si="61"/>
        <v>0</v>
      </c>
      <c r="AN71" s="107">
        <f t="shared" si="61"/>
        <v>17289</v>
      </c>
      <c r="AO71" s="107">
        <f t="shared" si="61"/>
        <v>1440.75</v>
      </c>
      <c r="AP71" s="107">
        <f t="shared" si="61"/>
        <v>0</v>
      </c>
      <c r="AQ71" s="107">
        <f t="shared" si="61"/>
        <v>13400</v>
      </c>
      <c r="AR71" s="107">
        <f t="shared" si="61"/>
        <v>6700</v>
      </c>
      <c r="AS71" s="107">
        <f t="shared" si="61"/>
        <v>0</v>
      </c>
      <c r="AT71" s="107">
        <f t="shared" ref="AT71" si="64">SUM(AT6:AT25)</f>
        <v>7500</v>
      </c>
      <c r="AU71" s="107">
        <f t="shared" si="61"/>
        <v>21000</v>
      </c>
      <c r="AV71" s="107">
        <f t="shared" si="61"/>
        <v>5550</v>
      </c>
      <c r="AW71" s="107">
        <f t="shared" si="61"/>
        <v>462.5</v>
      </c>
      <c r="AX71" s="107">
        <f t="shared" si="61"/>
        <v>0</v>
      </c>
      <c r="AY71" s="107">
        <f t="shared" si="61"/>
        <v>5550</v>
      </c>
      <c r="AZ71" s="107">
        <f t="shared" si="61"/>
        <v>462.5</v>
      </c>
      <c r="BA71" s="107">
        <f t="shared" si="61"/>
        <v>0</v>
      </c>
      <c r="BB71" s="107">
        <f t="shared" si="61"/>
        <v>15657</v>
      </c>
      <c r="BC71" s="107">
        <f t="shared" si="61"/>
        <v>260.94999999999993</v>
      </c>
      <c r="BD71" s="107">
        <f t="shared" si="61"/>
        <v>0</v>
      </c>
      <c r="BE71" s="107">
        <f t="shared" si="61"/>
        <v>12240</v>
      </c>
      <c r="BF71" s="107">
        <f t="shared" si="61"/>
        <v>1020</v>
      </c>
      <c r="BG71" s="107">
        <f t="shared" si="61"/>
        <v>0</v>
      </c>
      <c r="BH71" s="107">
        <f t="shared" si="61"/>
        <v>10000</v>
      </c>
      <c r="BI71" s="107">
        <f t="shared" si="61"/>
        <v>5000</v>
      </c>
      <c r="BJ71" s="107">
        <f t="shared" si="61"/>
        <v>0</v>
      </c>
      <c r="BK71" s="107">
        <f t="shared" ref="BK71" si="65">SUM(BK6:BK25)</f>
        <v>0</v>
      </c>
      <c r="BL71" s="107">
        <f t="shared" si="61"/>
        <v>17500</v>
      </c>
      <c r="BM71" s="107">
        <f t="shared" si="61"/>
        <v>7480.2000000000025</v>
      </c>
      <c r="BN71" s="107">
        <f t="shared" si="61"/>
        <v>124.67000000000004</v>
      </c>
      <c r="BO71" s="107">
        <f t="shared" si="61"/>
        <v>0</v>
      </c>
      <c r="BP71" s="107">
        <f t="shared" si="61"/>
        <v>13809</v>
      </c>
      <c r="BQ71" s="107">
        <f t="shared" si="61"/>
        <v>230.14999999999992</v>
      </c>
      <c r="BR71" s="107">
        <f t="shared" si="61"/>
        <v>0</v>
      </c>
      <c r="BS71" s="107">
        <f t="shared" si="61"/>
        <v>4242</v>
      </c>
      <c r="BT71" s="107">
        <f t="shared" si="61"/>
        <v>424.2</v>
      </c>
      <c r="BU71" s="107">
        <f t="shared" si="61"/>
        <v>0</v>
      </c>
      <c r="BV71" s="107">
        <f t="shared" si="61"/>
        <v>5600</v>
      </c>
      <c r="BW71" s="107">
        <f t="shared" si="61"/>
        <v>560</v>
      </c>
      <c r="BX71" s="107">
        <f t="shared" si="61"/>
        <v>0</v>
      </c>
      <c r="BY71" s="107">
        <f t="shared" si="61"/>
        <v>5894.0290621580443</v>
      </c>
      <c r="BZ71" s="107">
        <f t="shared" si="61"/>
        <v>589.40290621580471</v>
      </c>
      <c r="CA71" s="107">
        <f t="shared" si="61"/>
        <v>0</v>
      </c>
      <c r="CB71" s="107">
        <f t="shared" ref="CB71:EI71" si="66">SUM(CB6:CB25)</f>
        <v>2664.1000000000004</v>
      </c>
      <c r="CC71" s="107">
        <f t="shared" si="66"/>
        <v>266.40999999999997</v>
      </c>
      <c r="CD71" s="107">
        <f t="shared" si="66"/>
        <v>0</v>
      </c>
      <c r="CE71" s="107">
        <f t="shared" si="66"/>
        <v>22727.039999999986</v>
      </c>
      <c r="CF71" s="107">
        <f t="shared" si="66"/>
        <v>1635.2159999999992</v>
      </c>
      <c r="CG71" s="107">
        <f t="shared" si="66"/>
        <v>0</v>
      </c>
      <c r="CH71" s="107">
        <f t="shared" ref="CH71" si="67">SUM(CH6:CH25)</f>
        <v>0</v>
      </c>
      <c r="CI71" s="107">
        <f t="shared" si="66"/>
        <v>3684</v>
      </c>
      <c r="CJ71" s="107">
        <f t="shared" si="66"/>
        <v>0</v>
      </c>
      <c r="CK71" s="107">
        <f t="shared" si="66"/>
        <v>7100</v>
      </c>
      <c r="CL71" s="107">
        <f t="shared" si="66"/>
        <v>0</v>
      </c>
      <c r="CM71" s="107"/>
      <c r="CN71" s="107">
        <f t="shared" si="66"/>
        <v>5395</v>
      </c>
      <c r="CO71" s="107">
        <f t="shared" si="66"/>
        <v>26975</v>
      </c>
      <c r="CP71" s="107">
        <f t="shared" si="66"/>
        <v>0</v>
      </c>
      <c r="CQ71" s="107">
        <f t="shared" si="66"/>
        <v>158881.89604989602</v>
      </c>
      <c r="CR71" s="107">
        <f t="shared" si="66"/>
        <v>1324.0158004158006</v>
      </c>
      <c r="CS71" s="107">
        <f t="shared" si="66"/>
        <v>246883.20997920999</v>
      </c>
      <c r="CT71" s="107">
        <f t="shared" si="66"/>
        <v>2743.1467775467772</v>
      </c>
      <c r="CU71" s="107">
        <f t="shared" si="66"/>
        <v>235927.95343035343</v>
      </c>
      <c r="CV71" s="107">
        <f t="shared" si="66"/>
        <v>6553.5542619542639</v>
      </c>
      <c r="CW71" s="107">
        <f t="shared" si="66"/>
        <v>238909.26099321383</v>
      </c>
      <c r="CX71" s="107">
        <f t="shared" si="66"/>
        <v>13272.736721845205</v>
      </c>
      <c r="CY71" s="107"/>
      <c r="CZ71" s="107"/>
      <c r="DA71" s="107"/>
      <c r="DB71" s="107"/>
      <c r="DC71" s="107"/>
      <c r="DD71" s="107"/>
      <c r="DE71" s="107"/>
      <c r="DF71" s="107"/>
      <c r="DG71" s="107">
        <f t="shared" si="66"/>
        <v>255328.26611226599</v>
      </c>
      <c r="DH71" s="107">
        <f t="shared" si="66"/>
        <v>63832.066528066498</v>
      </c>
      <c r="DI71" s="107"/>
      <c r="DJ71" s="107"/>
      <c r="DK71" s="107"/>
      <c r="DL71" s="107"/>
      <c r="DM71" s="107"/>
      <c r="DN71" s="107"/>
      <c r="DO71" s="107">
        <f t="shared" ref="DO71:DQ71" si="68">SUM(DO6:DO25)</f>
        <v>90000</v>
      </c>
      <c r="DP71" s="107">
        <f t="shared" si="68"/>
        <v>15000</v>
      </c>
      <c r="DQ71" s="107">
        <f t="shared" si="68"/>
        <v>0</v>
      </c>
      <c r="DR71" s="107">
        <f t="shared" si="66"/>
        <v>178000</v>
      </c>
      <c r="DS71" s="107">
        <f>SUM(DS6:DS20)</f>
        <v>4464</v>
      </c>
      <c r="DT71" s="107">
        <f>SUM(DT6:DT20)</f>
        <v>372</v>
      </c>
      <c r="DU71" s="107">
        <f>SUM(DU6:DU20)</f>
        <v>0</v>
      </c>
      <c r="DV71" s="107">
        <f>SUM(DV6:DV20)</f>
        <v>2232</v>
      </c>
      <c r="DW71" s="107">
        <f>SUM(DW6:DW20)</f>
        <v>0</v>
      </c>
      <c r="DX71" s="107">
        <f t="shared" si="66"/>
        <v>3840</v>
      </c>
      <c r="DY71" s="107">
        <f t="shared" si="66"/>
        <v>0</v>
      </c>
      <c r="DZ71" s="107">
        <f t="shared" ref="DZ71:EA71" si="69">SUM(DZ6:DZ25)</f>
        <v>7680</v>
      </c>
      <c r="EA71" s="107">
        <f t="shared" si="69"/>
        <v>0</v>
      </c>
      <c r="EB71" s="107">
        <f t="shared" ref="EB71:EC71" si="70">SUM(EB6:EB25)</f>
        <v>3840</v>
      </c>
      <c r="EC71" s="107">
        <f t="shared" si="70"/>
        <v>0</v>
      </c>
      <c r="ED71" s="107">
        <f t="shared" si="66"/>
        <v>1920</v>
      </c>
      <c r="EE71" s="107">
        <f t="shared" si="66"/>
        <v>0</v>
      </c>
      <c r="EF71" s="107">
        <f t="shared" ref="EF71:EG71" si="71">SUM(EF6:EF25)</f>
        <v>1920</v>
      </c>
      <c r="EG71" s="107">
        <f t="shared" si="71"/>
        <v>0</v>
      </c>
      <c r="EH71" s="107">
        <f t="shared" si="66"/>
        <v>6800</v>
      </c>
      <c r="EI71" s="107">
        <f t="shared" si="66"/>
        <v>0</v>
      </c>
      <c r="EJ71" s="61"/>
      <c r="EK71" s="61"/>
    </row>
    <row r="72" spans="1:150" s="53" customFormat="1">
      <c r="B72" s="807" t="s">
        <v>230</v>
      </c>
      <c r="C72" s="807"/>
      <c r="D72" s="124">
        <f>SUM(D26:D36)</f>
        <v>7326</v>
      </c>
      <c r="E72" s="124">
        <f t="shared" ref="E72:CA72" si="72">SUM(E26:E36)</f>
        <v>305.25</v>
      </c>
      <c r="F72" s="124">
        <f t="shared" si="72"/>
        <v>0</v>
      </c>
      <c r="G72" s="124">
        <f t="shared" si="72"/>
        <v>7326</v>
      </c>
      <c r="H72" s="124">
        <f t="shared" si="72"/>
        <v>305.25</v>
      </c>
      <c r="I72" s="124">
        <f t="shared" si="72"/>
        <v>0</v>
      </c>
      <c r="J72" s="124">
        <f t="shared" ref="J72:P72" si="73">SUM(J26:J36)</f>
        <v>2200</v>
      </c>
      <c r="K72" s="124">
        <f t="shared" si="73"/>
        <v>82.5</v>
      </c>
      <c r="L72" s="124">
        <f t="shared" si="73"/>
        <v>0</v>
      </c>
      <c r="M72" s="124">
        <f t="shared" si="73"/>
        <v>6739.9200000000019</v>
      </c>
      <c r="N72" s="124">
        <f t="shared" si="73"/>
        <v>280.83000000000004</v>
      </c>
      <c r="O72" s="124">
        <f t="shared" si="73"/>
        <v>0</v>
      </c>
      <c r="P72" s="124">
        <f t="shared" si="73"/>
        <v>8580</v>
      </c>
      <c r="Q72" s="124">
        <f t="shared" si="72"/>
        <v>715</v>
      </c>
      <c r="R72" s="124">
        <f t="shared" si="72"/>
        <v>0</v>
      </c>
      <c r="S72" s="124">
        <f t="shared" si="72"/>
        <v>7920</v>
      </c>
      <c r="T72" s="124">
        <f t="shared" si="72"/>
        <v>660</v>
      </c>
      <c r="U72" s="124">
        <f t="shared" si="72"/>
        <v>0</v>
      </c>
      <c r="V72" s="124">
        <f t="shared" si="72"/>
        <v>9636</v>
      </c>
      <c r="W72" s="124">
        <f t="shared" si="72"/>
        <v>803</v>
      </c>
      <c r="X72" s="124">
        <f t="shared" si="72"/>
        <v>0</v>
      </c>
      <c r="Y72" s="124">
        <f t="shared" ref="Y72:Z72" si="74">SUM(Y21:Y36)</f>
        <v>2832</v>
      </c>
      <c r="Z72" s="124">
        <f t="shared" si="74"/>
        <v>236</v>
      </c>
      <c r="AA72" s="124">
        <f>SUM(AA21:AA36)</f>
        <v>0</v>
      </c>
      <c r="AB72" s="124">
        <f t="shared" si="72"/>
        <v>1386</v>
      </c>
      <c r="AC72" s="124">
        <f t="shared" si="72"/>
        <v>231</v>
      </c>
      <c r="AD72" s="124">
        <f t="shared" si="72"/>
        <v>0</v>
      </c>
      <c r="AE72" s="124">
        <f t="shared" si="72"/>
        <v>2772</v>
      </c>
      <c r="AF72" s="124">
        <f t="shared" si="72"/>
        <v>231</v>
      </c>
      <c r="AG72" s="124">
        <f t="shared" si="72"/>
        <v>0</v>
      </c>
      <c r="AH72" s="124">
        <f t="shared" si="72"/>
        <v>11385</v>
      </c>
      <c r="AI72" s="124">
        <f t="shared" si="72"/>
        <v>189.75</v>
      </c>
      <c r="AJ72" s="124">
        <f t="shared" si="72"/>
        <v>0</v>
      </c>
      <c r="AK72" s="124">
        <f t="shared" si="72"/>
        <v>9570</v>
      </c>
      <c r="AL72" s="124">
        <f t="shared" si="72"/>
        <v>319</v>
      </c>
      <c r="AM72" s="124">
        <f t="shared" si="72"/>
        <v>0</v>
      </c>
      <c r="AN72" s="124">
        <f t="shared" si="72"/>
        <v>9504</v>
      </c>
      <c r="AO72" s="124">
        <f t="shared" si="72"/>
        <v>792</v>
      </c>
      <c r="AP72" s="124">
        <f t="shared" si="72"/>
        <v>0</v>
      </c>
      <c r="AQ72" s="124">
        <f t="shared" si="72"/>
        <v>7370</v>
      </c>
      <c r="AR72" s="124">
        <f t="shared" si="72"/>
        <v>3685</v>
      </c>
      <c r="AS72" s="124">
        <f t="shared" si="72"/>
        <v>0</v>
      </c>
      <c r="AT72" s="124">
        <f t="shared" ref="AT72" si="75">SUM(AT26:AT36)</f>
        <v>4125</v>
      </c>
      <c r="AU72" s="124">
        <f t="shared" si="72"/>
        <v>11550</v>
      </c>
      <c r="AV72" s="124">
        <f t="shared" si="72"/>
        <v>3300</v>
      </c>
      <c r="AW72" s="124">
        <f t="shared" si="72"/>
        <v>275</v>
      </c>
      <c r="AX72" s="124">
        <f t="shared" si="72"/>
        <v>0</v>
      </c>
      <c r="AY72" s="124">
        <f t="shared" si="72"/>
        <v>3300</v>
      </c>
      <c r="AZ72" s="124">
        <f t="shared" si="72"/>
        <v>275</v>
      </c>
      <c r="BA72" s="124">
        <f t="shared" si="72"/>
        <v>0</v>
      </c>
      <c r="BB72" s="124">
        <f t="shared" si="72"/>
        <v>8547</v>
      </c>
      <c r="BC72" s="124">
        <f t="shared" si="72"/>
        <v>142.44999999999999</v>
      </c>
      <c r="BD72" s="124">
        <f t="shared" si="72"/>
        <v>0</v>
      </c>
      <c r="BE72" s="124">
        <f t="shared" si="72"/>
        <v>6732</v>
      </c>
      <c r="BF72" s="124">
        <f t="shared" si="72"/>
        <v>561</v>
      </c>
      <c r="BG72" s="124">
        <f t="shared" si="72"/>
        <v>0</v>
      </c>
      <c r="BH72" s="124">
        <f t="shared" si="72"/>
        <v>5500</v>
      </c>
      <c r="BI72" s="124">
        <f t="shared" si="72"/>
        <v>2750</v>
      </c>
      <c r="BJ72" s="124">
        <f t="shared" si="72"/>
        <v>0</v>
      </c>
      <c r="BK72" s="124">
        <f t="shared" ref="BK72" si="76">SUM(BK26:BK36)</f>
        <v>0</v>
      </c>
      <c r="BL72" s="124">
        <f t="shared" si="72"/>
        <v>9625</v>
      </c>
      <c r="BM72" s="124">
        <f t="shared" si="72"/>
        <v>3966.5999999999995</v>
      </c>
      <c r="BN72" s="124">
        <f t="shared" si="72"/>
        <v>66.109999999999985</v>
      </c>
      <c r="BO72" s="124">
        <f t="shared" si="72"/>
        <v>0</v>
      </c>
      <c r="BP72" s="124">
        <f t="shared" si="72"/>
        <v>7887</v>
      </c>
      <c r="BQ72" s="124">
        <f t="shared" si="72"/>
        <v>131.45000000000002</v>
      </c>
      <c r="BR72" s="124">
        <f t="shared" si="72"/>
        <v>0</v>
      </c>
      <c r="BS72" s="124">
        <f t="shared" si="72"/>
        <v>2310</v>
      </c>
      <c r="BT72" s="124">
        <f t="shared" si="72"/>
        <v>231</v>
      </c>
      <c r="BU72" s="124">
        <f t="shared" si="72"/>
        <v>0</v>
      </c>
      <c r="BV72" s="124">
        <f t="shared" si="72"/>
        <v>3080</v>
      </c>
      <c r="BW72" s="124">
        <f t="shared" si="72"/>
        <v>308</v>
      </c>
      <c r="BX72" s="124">
        <f t="shared" si="72"/>
        <v>0</v>
      </c>
      <c r="BY72" s="124">
        <f t="shared" si="72"/>
        <v>3304.224687278735</v>
      </c>
      <c r="BZ72" s="124">
        <f t="shared" si="72"/>
        <v>330.42246872787354</v>
      </c>
      <c r="CA72" s="124">
        <f t="shared" si="72"/>
        <v>0</v>
      </c>
      <c r="CB72" s="124">
        <f t="shared" ref="CB72:EI72" si="77">SUM(CB26:CB36)</f>
        <v>1444.2999999999997</v>
      </c>
      <c r="CC72" s="124">
        <f t="shared" si="77"/>
        <v>144.42999999999998</v>
      </c>
      <c r="CD72" s="124">
        <f t="shared" si="77"/>
        <v>0</v>
      </c>
      <c r="CE72" s="124">
        <f t="shared" si="77"/>
        <v>12499.871999999994</v>
      </c>
      <c r="CF72" s="124">
        <f t="shared" si="77"/>
        <v>892.84799999999996</v>
      </c>
      <c r="CG72" s="124">
        <f t="shared" si="77"/>
        <v>0</v>
      </c>
      <c r="CH72" s="124">
        <f t="shared" ref="CH72" si="78">SUM(CH26:CH36)</f>
        <v>0</v>
      </c>
      <c r="CI72" s="124">
        <f t="shared" si="77"/>
        <v>2024</v>
      </c>
      <c r="CJ72" s="124">
        <f t="shared" si="77"/>
        <v>0</v>
      </c>
      <c r="CK72" s="124">
        <f t="shared" si="77"/>
        <v>3905</v>
      </c>
      <c r="CL72" s="124">
        <f t="shared" si="77"/>
        <v>0</v>
      </c>
      <c r="CM72" s="124"/>
      <c r="CN72" s="124">
        <f t="shared" si="77"/>
        <v>2940</v>
      </c>
      <c r="CO72" s="124">
        <f t="shared" si="77"/>
        <v>14700</v>
      </c>
      <c r="CP72" s="124">
        <f t="shared" si="77"/>
        <v>0</v>
      </c>
      <c r="CQ72" s="124">
        <f t="shared" si="77"/>
        <v>88045.738045738035</v>
      </c>
      <c r="CR72" s="124">
        <f t="shared" si="77"/>
        <v>733.71448371448389</v>
      </c>
      <c r="CS72" s="124">
        <f t="shared" si="77"/>
        <v>146647.6091476091</v>
      </c>
      <c r="CT72" s="124">
        <f t="shared" si="77"/>
        <v>1629.417879417879</v>
      </c>
      <c r="CU72" s="124">
        <f t="shared" si="77"/>
        <v>140644.49064449064</v>
      </c>
      <c r="CV72" s="124">
        <f t="shared" si="77"/>
        <v>3906.7914067914062</v>
      </c>
      <c r="CW72" s="124">
        <f t="shared" si="77"/>
        <v>138929.31392931391</v>
      </c>
      <c r="CX72" s="124">
        <f t="shared" si="77"/>
        <v>7718.2952182952158</v>
      </c>
      <c r="CY72" s="124"/>
      <c r="CZ72" s="124"/>
      <c r="DA72" s="124"/>
      <c r="DB72" s="124"/>
      <c r="DC72" s="124"/>
      <c r="DD72" s="124"/>
      <c r="DE72" s="124"/>
      <c r="DF72" s="124"/>
      <c r="DG72" s="124">
        <f t="shared" si="77"/>
        <v>152269.57726957719</v>
      </c>
      <c r="DH72" s="124">
        <f t="shared" si="77"/>
        <v>38067.394317394297</v>
      </c>
      <c r="DI72" s="124"/>
      <c r="DJ72" s="124"/>
      <c r="DK72" s="124"/>
      <c r="DL72" s="124"/>
      <c r="DM72" s="124"/>
      <c r="DN72" s="124"/>
      <c r="DO72" s="124">
        <f t="shared" ref="DO72:DQ72" si="79">SUM(DO26:DO36)</f>
        <v>49500</v>
      </c>
      <c r="DP72" s="124">
        <f t="shared" si="79"/>
        <v>8250</v>
      </c>
      <c r="DQ72" s="124">
        <f t="shared" si="79"/>
        <v>0</v>
      </c>
      <c r="DR72" s="124">
        <f t="shared" si="77"/>
        <v>97900</v>
      </c>
      <c r="DS72" s="124">
        <f t="shared" ref="DS72:DT72" si="80">SUM(DS21:DS36)</f>
        <v>4800</v>
      </c>
      <c r="DT72" s="124">
        <f t="shared" si="80"/>
        <v>400</v>
      </c>
      <c r="DU72" s="124">
        <f>SUM(DU21:DU36)</f>
        <v>0</v>
      </c>
      <c r="DV72" s="124">
        <f t="shared" ref="DV72" si="81">SUM(DV21:DV36)</f>
        <v>2400</v>
      </c>
      <c r="DW72" s="124">
        <f t="shared" ref="DW72" si="82">SUM(DW21:DW36)</f>
        <v>0</v>
      </c>
      <c r="DX72" s="124">
        <f t="shared" si="77"/>
        <v>2112</v>
      </c>
      <c r="DY72" s="124">
        <f t="shared" si="77"/>
        <v>0</v>
      </c>
      <c r="DZ72" s="124">
        <f t="shared" ref="DZ72:EA72" si="83">SUM(DZ26:DZ36)</f>
        <v>4224</v>
      </c>
      <c r="EA72" s="124">
        <f t="shared" si="83"/>
        <v>0</v>
      </c>
      <c r="EB72" s="124">
        <f t="shared" ref="EB72:EC72" si="84">SUM(EB26:EB36)</f>
        <v>2112</v>
      </c>
      <c r="EC72" s="124">
        <f t="shared" si="84"/>
        <v>0</v>
      </c>
      <c r="ED72" s="124">
        <f t="shared" si="77"/>
        <v>1056</v>
      </c>
      <c r="EE72" s="124">
        <f t="shared" si="77"/>
        <v>0</v>
      </c>
      <c r="EF72" s="124">
        <f t="shared" ref="EF72:EG72" si="85">SUM(EF26:EF36)</f>
        <v>1056</v>
      </c>
      <c r="EG72" s="124">
        <f t="shared" si="85"/>
        <v>0</v>
      </c>
      <c r="EH72" s="124">
        <f t="shared" si="77"/>
        <v>3740</v>
      </c>
      <c r="EI72" s="124">
        <f t="shared" si="77"/>
        <v>0</v>
      </c>
      <c r="EJ72" s="61"/>
      <c r="EK72" s="61"/>
    </row>
    <row r="73" spans="1:150" s="53" customFormat="1">
      <c r="B73" s="845" t="s">
        <v>285</v>
      </c>
      <c r="C73" s="845"/>
      <c r="D73" s="106">
        <f>SUM(D37:D68)</f>
        <v>21312</v>
      </c>
      <c r="E73" s="106">
        <f t="shared" ref="E73:CA73" si="86">SUM(E37:E68)</f>
        <v>888</v>
      </c>
      <c r="F73" s="106">
        <f t="shared" si="86"/>
        <v>0</v>
      </c>
      <c r="G73" s="106">
        <f t="shared" si="86"/>
        <v>21312</v>
      </c>
      <c r="H73" s="106">
        <f t="shared" si="86"/>
        <v>888</v>
      </c>
      <c r="I73" s="106">
        <f t="shared" si="86"/>
        <v>0</v>
      </c>
      <c r="J73" s="106">
        <f t="shared" ref="J73:Q73" si="87">SUM(J37:J68)</f>
        <v>6400</v>
      </c>
      <c r="K73" s="106">
        <f t="shared" si="87"/>
        <v>240</v>
      </c>
      <c r="L73" s="106">
        <f t="shared" si="87"/>
        <v>0</v>
      </c>
      <c r="M73" s="106">
        <f t="shared" si="87"/>
        <v>19607.04</v>
      </c>
      <c r="N73" s="106">
        <f t="shared" si="87"/>
        <v>816.95999999999947</v>
      </c>
      <c r="O73" s="106">
        <f t="shared" si="87"/>
        <v>0</v>
      </c>
      <c r="P73" s="106">
        <f t="shared" si="87"/>
        <v>24960</v>
      </c>
      <c r="Q73" s="106">
        <f t="shared" si="87"/>
        <v>2080</v>
      </c>
      <c r="R73" s="106">
        <f t="shared" si="86"/>
        <v>0</v>
      </c>
      <c r="S73" s="106">
        <f t="shared" si="86"/>
        <v>23040</v>
      </c>
      <c r="T73" s="106">
        <f t="shared" si="86"/>
        <v>1920</v>
      </c>
      <c r="U73" s="106">
        <f t="shared" si="86"/>
        <v>0</v>
      </c>
      <c r="V73" s="106">
        <f t="shared" si="86"/>
        <v>28032</v>
      </c>
      <c r="W73" s="106">
        <f t="shared" si="86"/>
        <v>2336</v>
      </c>
      <c r="X73" s="106">
        <f t="shared" si="86"/>
        <v>0</v>
      </c>
      <c r="Y73" s="106">
        <f t="shared" si="86"/>
        <v>5664</v>
      </c>
      <c r="Z73" s="106">
        <f t="shared" si="86"/>
        <v>472</v>
      </c>
      <c r="AA73" s="106">
        <f>SUM(AA37:AA68)</f>
        <v>0</v>
      </c>
      <c r="AB73" s="106">
        <f t="shared" si="86"/>
        <v>4032</v>
      </c>
      <c r="AC73" s="106">
        <f t="shared" si="86"/>
        <v>672</v>
      </c>
      <c r="AD73" s="106">
        <f t="shared" si="86"/>
        <v>0</v>
      </c>
      <c r="AE73" s="106">
        <f t="shared" si="86"/>
        <v>8064</v>
      </c>
      <c r="AF73" s="106">
        <f t="shared" si="86"/>
        <v>672</v>
      </c>
      <c r="AG73" s="106">
        <f t="shared" si="86"/>
        <v>0</v>
      </c>
      <c r="AH73" s="106">
        <f t="shared" si="86"/>
        <v>33120</v>
      </c>
      <c r="AI73" s="106">
        <f t="shared" si="86"/>
        <v>552</v>
      </c>
      <c r="AJ73" s="106">
        <f t="shared" si="86"/>
        <v>0</v>
      </c>
      <c r="AK73" s="106">
        <f t="shared" si="86"/>
        <v>27840</v>
      </c>
      <c r="AL73" s="106">
        <f t="shared" si="86"/>
        <v>928</v>
      </c>
      <c r="AM73" s="106">
        <f t="shared" si="86"/>
        <v>0</v>
      </c>
      <c r="AN73" s="106">
        <f t="shared" si="86"/>
        <v>27648</v>
      </c>
      <c r="AO73" s="106">
        <f t="shared" si="86"/>
        <v>2304</v>
      </c>
      <c r="AP73" s="106">
        <f t="shared" si="86"/>
        <v>0</v>
      </c>
      <c r="AQ73" s="106">
        <f t="shared" si="86"/>
        <v>21440</v>
      </c>
      <c r="AR73" s="106">
        <f t="shared" si="86"/>
        <v>10720</v>
      </c>
      <c r="AS73" s="106">
        <f t="shared" si="86"/>
        <v>0</v>
      </c>
      <c r="AT73" s="106">
        <f t="shared" ref="AT73" si="88">SUM(AT37:AT68)</f>
        <v>12000</v>
      </c>
      <c r="AU73" s="106">
        <f t="shared" si="86"/>
        <v>33600</v>
      </c>
      <c r="AV73" s="106">
        <f t="shared" si="86"/>
        <v>9600</v>
      </c>
      <c r="AW73" s="106">
        <f t="shared" si="86"/>
        <v>800</v>
      </c>
      <c r="AX73" s="106">
        <f t="shared" si="86"/>
        <v>0</v>
      </c>
      <c r="AY73" s="106">
        <f t="shared" si="86"/>
        <v>9600</v>
      </c>
      <c r="AZ73" s="106">
        <f t="shared" si="86"/>
        <v>800</v>
      </c>
      <c r="BA73" s="106">
        <f t="shared" si="86"/>
        <v>0</v>
      </c>
      <c r="BB73" s="106">
        <f t="shared" si="86"/>
        <v>24864</v>
      </c>
      <c r="BC73" s="106">
        <f t="shared" si="86"/>
        <v>414.39999999999975</v>
      </c>
      <c r="BD73" s="106">
        <f t="shared" si="86"/>
        <v>0</v>
      </c>
      <c r="BE73" s="106">
        <f t="shared" si="86"/>
        <v>19584</v>
      </c>
      <c r="BF73" s="106">
        <f t="shared" si="86"/>
        <v>1632</v>
      </c>
      <c r="BG73" s="106">
        <f t="shared" si="86"/>
        <v>0</v>
      </c>
      <c r="BH73" s="106">
        <f t="shared" si="86"/>
        <v>16000</v>
      </c>
      <c r="BI73" s="106">
        <f t="shared" si="86"/>
        <v>8000</v>
      </c>
      <c r="BJ73" s="106">
        <f t="shared" si="86"/>
        <v>0</v>
      </c>
      <c r="BK73" s="106">
        <f t="shared" ref="BK73" si="89">SUM(BK37:BK68)</f>
        <v>0</v>
      </c>
      <c r="BL73" s="106">
        <f t="shared" si="86"/>
        <v>28000</v>
      </c>
      <c r="BM73" s="106">
        <f t="shared" si="86"/>
        <v>11539.200000000006</v>
      </c>
      <c r="BN73" s="106">
        <f t="shared" si="86"/>
        <v>192.31999999999994</v>
      </c>
      <c r="BO73" s="106">
        <f t="shared" si="86"/>
        <v>0</v>
      </c>
      <c r="BP73" s="106">
        <f t="shared" si="86"/>
        <v>22944</v>
      </c>
      <c r="BQ73" s="106">
        <f t="shared" si="86"/>
        <v>382.39999999999981</v>
      </c>
      <c r="BR73" s="106">
        <f t="shared" si="86"/>
        <v>0</v>
      </c>
      <c r="BS73" s="106">
        <f t="shared" si="86"/>
        <v>6720</v>
      </c>
      <c r="BT73" s="106">
        <f t="shared" si="86"/>
        <v>672</v>
      </c>
      <c r="BU73" s="106">
        <f t="shared" si="86"/>
        <v>0</v>
      </c>
      <c r="BV73" s="106">
        <f t="shared" si="86"/>
        <v>8960</v>
      </c>
      <c r="BW73" s="106">
        <f t="shared" si="86"/>
        <v>896</v>
      </c>
      <c r="BX73" s="106">
        <f t="shared" si="86"/>
        <v>0</v>
      </c>
      <c r="BY73" s="106">
        <f t="shared" si="86"/>
        <v>9612.2899993563205</v>
      </c>
      <c r="BZ73" s="106">
        <f t="shared" si="86"/>
        <v>961.22899993563237</v>
      </c>
      <c r="CA73" s="106">
        <f t="shared" si="86"/>
        <v>0</v>
      </c>
      <c r="CB73" s="106">
        <f t="shared" ref="CB73:EI73" si="90">SUM(CB37:CB68)</f>
        <v>4201.6000000000022</v>
      </c>
      <c r="CC73" s="106">
        <f t="shared" si="90"/>
        <v>420.15999999999991</v>
      </c>
      <c r="CD73" s="106">
        <f t="shared" si="90"/>
        <v>0</v>
      </c>
      <c r="CE73" s="106">
        <f t="shared" si="90"/>
        <v>36363.263999999974</v>
      </c>
      <c r="CF73" s="106">
        <f t="shared" si="90"/>
        <v>2597.3759999999993</v>
      </c>
      <c r="CG73" s="106">
        <f t="shared" si="90"/>
        <v>0</v>
      </c>
      <c r="CH73" s="106">
        <f t="shared" ref="CH73" si="91">SUM(CH37:CH68)</f>
        <v>0</v>
      </c>
      <c r="CI73" s="106">
        <f t="shared" si="90"/>
        <v>5888</v>
      </c>
      <c r="CJ73" s="106">
        <f t="shared" si="90"/>
        <v>0</v>
      </c>
      <c r="CK73" s="106">
        <f t="shared" si="90"/>
        <v>11360</v>
      </c>
      <c r="CL73" s="106">
        <f t="shared" si="90"/>
        <v>0</v>
      </c>
      <c r="CM73" s="106"/>
      <c r="CN73" s="106">
        <f t="shared" si="90"/>
        <v>8610</v>
      </c>
      <c r="CO73" s="106">
        <f t="shared" si="90"/>
        <v>43050</v>
      </c>
      <c r="CP73" s="106">
        <f t="shared" si="90"/>
        <v>0</v>
      </c>
      <c r="CQ73" s="106">
        <f t="shared" si="90"/>
        <v>256133.05613305609</v>
      </c>
      <c r="CR73" s="106">
        <f t="shared" si="90"/>
        <v>2134.4421344421348</v>
      </c>
      <c r="CS73" s="106">
        <f t="shared" si="90"/>
        <v>426611.22661122668</v>
      </c>
      <c r="CT73" s="106">
        <f t="shared" si="90"/>
        <v>4740.1247401247392</v>
      </c>
      <c r="CU73" s="106">
        <f t="shared" si="90"/>
        <v>409147.60914760886</v>
      </c>
      <c r="CV73" s="106">
        <f t="shared" si="90"/>
        <v>11365.211365211364</v>
      </c>
      <c r="CW73" s="106">
        <f t="shared" si="90"/>
        <v>404158.00415800384</v>
      </c>
      <c r="CX73" s="106">
        <f t="shared" si="90"/>
        <v>22453.222453222454</v>
      </c>
      <c r="CY73" s="106"/>
      <c r="CZ73" s="106"/>
      <c r="DA73" s="106"/>
      <c r="DB73" s="106"/>
      <c r="DC73" s="106"/>
      <c r="DD73" s="106"/>
      <c r="DE73" s="106"/>
      <c r="DF73" s="106"/>
      <c r="DG73" s="106">
        <f t="shared" si="90"/>
        <v>442966.04296604305</v>
      </c>
      <c r="DH73" s="106">
        <f t="shared" si="90"/>
        <v>110741.51074151076</v>
      </c>
      <c r="DI73" s="106"/>
      <c r="DJ73" s="106"/>
      <c r="DK73" s="106"/>
      <c r="DL73" s="106"/>
      <c r="DM73" s="106"/>
      <c r="DN73" s="106"/>
      <c r="DO73" s="106">
        <f t="shared" ref="DO73:DQ73" si="92">SUM(DO37:DO68)</f>
        <v>144000</v>
      </c>
      <c r="DP73" s="106">
        <f t="shared" si="92"/>
        <v>24000</v>
      </c>
      <c r="DQ73" s="106">
        <f t="shared" si="92"/>
        <v>0</v>
      </c>
      <c r="DR73" s="106">
        <f t="shared" si="90"/>
        <v>284800</v>
      </c>
      <c r="DS73" s="106">
        <f>SUM(DS37:DS68)</f>
        <v>9600</v>
      </c>
      <c r="DT73" s="106">
        <f t="shared" si="90"/>
        <v>800</v>
      </c>
      <c r="DU73" s="106">
        <f>SUM(DU37:DU68)</f>
        <v>0</v>
      </c>
      <c r="DV73" s="106">
        <f>SUM(DV37:DV68)</f>
        <v>4800</v>
      </c>
      <c r="DW73" s="106">
        <f>SUM(DW37:DW68)</f>
        <v>0</v>
      </c>
      <c r="DX73" s="106">
        <f t="shared" si="90"/>
        <v>6144</v>
      </c>
      <c r="DY73" s="106">
        <f t="shared" si="90"/>
        <v>0</v>
      </c>
      <c r="DZ73" s="106">
        <f t="shared" ref="DZ73:EA73" si="93">SUM(DZ37:DZ68)</f>
        <v>12288</v>
      </c>
      <c r="EA73" s="106">
        <f t="shared" si="93"/>
        <v>0</v>
      </c>
      <c r="EB73" s="106">
        <f t="shared" ref="EB73:EC73" si="94">SUM(EB37:EB68)</f>
        <v>6144</v>
      </c>
      <c r="EC73" s="106">
        <f t="shared" si="94"/>
        <v>0</v>
      </c>
      <c r="ED73" s="106">
        <f t="shared" si="90"/>
        <v>3072</v>
      </c>
      <c r="EE73" s="106">
        <f t="shared" si="90"/>
        <v>0</v>
      </c>
      <c r="EF73" s="106">
        <f t="shared" ref="EF73:EG73" si="95">SUM(EF37:EF68)</f>
        <v>3072</v>
      </c>
      <c r="EG73" s="106">
        <f t="shared" si="95"/>
        <v>0</v>
      </c>
      <c r="EH73" s="106">
        <f t="shared" si="90"/>
        <v>10880</v>
      </c>
      <c r="EI73" s="106">
        <f t="shared" si="90"/>
        <v>0</v>
      </c>
      <c r="EJ73" s="61"/>
      <c r="EK73" s="61"/>
    </row>
    <row r="74" spans="1:150" s="53" customFormat="1">
      <c r="B74" s="809" t="s">
        <v>156</v>
      </c>
      <c r="C74" s="810"/>
      <c r="D74" s="108">
        <f>D70*D75</f>
        <v>503798.39999999997</v>
      </c>
      <c r="E74" s="108">
        <f t="shared" ref="E74:CA74" si="96">E70*E75</f>
        <v>874.65</v>
      </c>
      <c r="F74" s="108">
        <f t="shared" si="96"/>
        <v>0</v>
      </c>
      <c r="G74" s="108">
        <f t="shared" si="96"/>
        <v>473570.49599999993</v>
      </c>
      <c r="H74" s="108">
        <f t="shared" si="96"/>
        <v>822.17099999999994</v>
      </c>
      <c r="I74" s="108">
        <f t="shared" si="96"/>
        <v>0</v>
      </c>
      <c r="J74" s="108">
        <f t="shared" ref="J74:Q74" si="97">J70*J75</f>
        <v>45431.999999999993</v>
      </c>
      <c r="K74" s="108">
        <f t="shared" si="97"/>
        <v>56.699999999999996</v>
      </c>
      <c r="L74" s="108">
        <f t="shared" si="97"/>
        <v>0</v>
      </c>
      <c r="M74" s="108">
        <f t="shared" si="97"/>
        <v>370573.05600000039</v>
      </c>
      <c r="N74" s="108">
        <f t="shared" si="97"/>
        <v>643.35599999999954</v>
      </c>
      <c r="O74" s="108">
        <f t="shared" si="97"/>
        <v>0</v>
      </c>
      <c r="P74" s="108">
        <f t="shared" si="97"/>
        <v>589680</v>
      </c>
      <c r="Q74" s="108">
        <f t="shared" si="97"/>
        <v>2047.5</v>
      </c>
      <c r="R74" s="108">
        <f t="shared" si="96"/>
        <v>0</v>
      </c>
      <c r="S74" s="108">
        <f t="shared" si="96"/>
        <v>544320</v>
      </c>
      <c r="T74" s="108">
        <f t="shared" si="96"/>
        <v>1890</v>
      </c>
      <c r="U74" s="108">
        <f t="shared" si="96"/>
        <v>0</v>
      </c>
      <c r="V74" s="108">
        <f t="shared" si="96"/>
        <v>662256</v>
      </c>
      <c r="W74" s="108">
        <f t="shared" si="96"/>
        <v>919.80000000000007</v>
      </c>
      <c r="X74" s="108">
        <f t="shared" si="96"/>
        <v>0</v>
      </c>
      <c r="Y74" s="108">
        <f t="shared" si="96"/>
        <v>10704.96</v>
      </c>
      <c r="Z74" s="108">
        <f t="shared" si="96"/>
        <v>74.34</v>
      </c>
      <c r="AA74" s="108">
        <f>AA70*AA75</f>
        <v>0</v>
      </c>
      <c r="AB74" s="108">
        <f t="shared" si="96"/>
        <v>8577.9000000000015</v>
      </c>
      <c r="AC74" s="108">
        <f t="shared" si="96"/>
        <v>119.13749999999999</v>
      </c>
      <c r="AD74" s="108">
        <f t="shared" si="96"/>
        <v>0</v>
      </c>
      <c r="AE74" s="108">
        <f t="shared" si="96"/>
        <v>22874.399999999998</v>
      </c>
      <c r="AF74" s="108">
        <f t="shared" si="96"/>
        <v>238.27499999999998</v>
      </c>
      <c r="AG74" s="108">
        <f t="shared" si="96"/>
        <v>0</v>
      </c>
      <c r="AH74" s="108">
        <f t="shared" si="96"/>
        <v>781920</v>
      </c>
      <c r="AI74" s="108">
        <f t="shared" si="96"/>
        <v>217.20000000000002</v>
      </c>
      <c r="AJ74" s="108">
        <f t="shared" si="96"/>
        <v>0</v>
      </c>
      <c r="AK74" s="108">
        <f t="shared" si="96"/>
        <v>658530</v>
      </c>
      <c r="AL74" s="108">
        <f t="shared" si="96"/>
        <v>731.7</v>
      </c>
      <c r="AM74" s="108">
        <f t="shared" si="96"/>
        <v>0</v>
      </c>
      <c r="AN74" s="108">
        <f t="shared" si="96"/>
        <v>653292</v>
      </c>
      <c r="AO74" s="108">
        <f t="shared" si="96"/>
        <v>4536.75</v>
      </c>
      <c r="AP74" s="108">
        <f t="shared" si="96"/>
        <v>0</v>
      </c>
      <c r="AQ74" s="108">
        <f t="shared" si="96"/>
        <v>422100</v>
      </c>
      <c r="AR74" s="108">
        <f t="shared" si="96"/>
        <v>105525</v>
      </c>
      <c r="AS74" s="108">
        <f t="shared" si="96"/>
        <v>0</v>
      </c>
      <c r="AT74" s="108">
        <f t="shared" ref="AT74" si="98">AT70*AT75</f>
        <v>118125</v>
      </c>
      <c r="AU74" s="108">
        <f t="shared" si="96"/>
        <v>992250</v>
      </c>
      <c r="AV74" s="108">
        <f t="shared" si="96"/>
        <v>19926</v>
      </c>
      <c r="AW74" s="108">
        <f t="shared" si="96"/>
        <v>138.375</v>
      </c>
      <c r="AX74" s="108">
        <f t="shared" si="96"/>
        <v>0</v>
      </c>
      <c r="AY74" s="108">
        <f t="shared" si="96"/>
        <v>19926</v>
      </c>
      <c r="AZ74" s="108">
        <f t="shared" si="96"/>
        <v>138.375</v>
      </c>
      <c r="BA74" s="108">
        <f t="shared" si="96"/>
        <v>0</v>
      </c>
      <c r="BB74" s="108">
        <f t="shared" si="96"/>
        <v>588816</v>
      </c>
      <c r="BC74" s="108">
        <f t="shared" si="96"/>
        <v>163.56000000000017</v>
      </c>
      <c r="BD74" s="108">
        <f t="shared" si="96"/>
        <v>0</v>
      </c>
      <c r="BE74" s="108">
        <f t="shared" si="96"/>
        <v>462672</v>
      </c>
      <c r="BF74" s="108">
        <f t="shared" si="96"/>
        <v>3213</v>
      </c>
      <c r="BG74" s="108">
        <f t="shared" si="96"/>
        <v>0</v>
      </c>
      <c r="BH74" s="108">
        <f t="shared" si="96"/>
        <v>315000</v>
      </c>
      <c r="BI74" s="108">
        <f t="shared" si="96"/>
        <v>78750</v>
      </c>
      <c r="BJ74" s="108">
        <f>BJ70*BJ75</f>
        <v>0</v>
      </c>
      <c r="BK74" s="108">
        <f t="shared" ref="BK74" si="99">BK70*BK75</f>
        <v>0</v>
      </c>
      <c r="BL74" s="108">
        <f t="shared" si="96"/>
        <v>826875</v>
      </c>
      <c r="BM74" s="108">
        <f t="shared" si="96"/>
        <v>275831.99999999983</v>
      </c>
      <c r="BN74" s="108">
        <f t="shared" si="96"/>
        <v>76.619999999999933</v>
      </c>
      <c r="BO74" s="108">
        <f t="shared" si="96"/>
        <v>0</v>
      </c>
      <c r="BP74" s="108">
        <f t="shared" si="96"/>
        <v>535680</v>
      </c>
      <c r="BQ74" s="108">
        <f t="shared" si="96"/>
        <v>148.80000000000013</v>
      </c>
      <c r="BR74" s="108">
        <f t="shared" si="96"/>
        <v>0</v>
      </c>
      <c r="BS74" s="108">
        <f t="shared" si="96"/>
        <v>19111.68</v>
      </c>
      <c r="BT74" s="108">
        <f t="shared" si="96"/>
        <v>238.89599999999999</v>
      </c>
      <c r="BU74" s="108">
        <f t="shared" si="96"/>
        <v>0</v>
      </c>
      <c r="BV74" s="108">
        <f t="shared" si="96"/>
        <v>25401.599999999999</v>
      </c>
      <c r="BW74" s="108">
        <f t="shared" si="96"/>
        <v>317.52</v>
      </c>
      <c r="BX74" s="108">
        <f t="shared" si="96"/>
        <v>0</v>
      </c>
      <c r="BY74" s="108">
        <f t="shared" si="96"/>
        <v>27087.18299826208</v>
      </c>
      <c r="BZ74" s="108">
        <f t="shared" si="96"/>
        <v>338.58978747827535</v>
      </c>
      <c r="CA74" s="108">
        <f t="shared" si="96"/>
        <v>0</v>
      </c>
      <c r="CB74" s="108">
        <f t="shared" ref="CB74:EH74" si="100">CB70*CB75</f>
        <v>11966.400000000011</v>
      </c>
      <c r="CC74" s="108">
        <f t="shared" si="100"/>
        <v>149.57999999999996</v>
      </c>
      <c r="CD74" s="108">
        <f t="shared" si="100"/>
        <v>0</v>
      </c>
      <c r="CE74" s="108">
        <f t="shared" si="100"/>
        <v>859082.11199999938</v>
      </c>
      <c r="CF74" s="108">
        <f t="shared" si="100"/>
        <v>1025.0879999999995</v>
      </c>
      <c r="CG74" s="108">
        <f t="shared" si="100"/>
        <v>0</v>
      </c>
      <c r="CH74" s="108">
        <f t="shared" ref="CH74" si="101">CH70*CH75</f>
        <v>0</v>
      </c>
      <c r="CI74" s="108">
        <f t="shared" si="100"/>
        <v>5798</v>
      </c>
      <c r="CJ74" s="108">
        <f t="shared" si="100"/>
        <v>0</v>
      </c>
      <c r="CK74" s="108">
        <f t="shared" si="100"/>
        <v>22365</v>
      </c>
      <c r="CL74" s="108">
        <f t="shared" si="100"/>
        <v>0</v>
      </c>
      <c r="CM74" s="108"/>
      <c r="CN74" s="108">
        <f t="shared" si="100"/>
        <v>16945</v>
      </c>
      <c r="CO74" s="108">
        <f t="shared" si="100"/>
        <v>423625</v>
      </c>
      <c r="CP74" s="108">
        <f t="shared" si="100"/>
        <v>0</v>
      </c>
      <c r="CQ74" s="108">
        <f t="shared" si="100"/>
        <v>6036728.282744281</v>
      </c>
      <c r="CR74" s="108">
        <f t="shared" si="100"/>
        <v>419.21724185724128</v>
      </c>
      <c r="CS74" s="108">
        <f t="shared" si="100"/>
        <v>13122272.731808735</v>
      </c>
      <c r="CT74" s="108">
        <f t="shared" si="100"/>
        <v>1822.5378794178789</v>
      </c>
      <c r="CU74" s="108">
        <f t="shared" si="100"/>
        <v>12571520.851559235</v>
      </c>
      <c r="CV74" s="108">
        <f t="shared" si="100"/>
        <v>10912.778516978522</v>
      </c>
      <c r="CW74" s="108">
        <f t="shared" si="100"/>
        <v>12511945.265288511</v>
      </c>
      <c r="CX74" s="108">
        <f t="shared" si="100"/>
        <v>43444.254393362869</v>
      </c>
      <c r="CY74" s="108">
        <f t="shared" si="100"/>
        <v>13810198.397089396</v>
      </c>
      <c r="CZ74" s="108">
        <f t="shared" si="100"/>
        <v>42624.069126819115</v>
      </c>
      <c r="DA74" s="108">
        <f t="shared" si="100"/>
        <v>15204406.555250444</v>
      </c>
      <c r="DB74" s="108">
        <f t="shared" si="100"/>
        <v>46927.180726081591</v>
      </c>
      <c r="DC74" s="108">
        <f t="shared" ref="DC74:DF74" si="102">DC70*DC75</f>
        <v>14054903.910187092</v>
      </c>
      <c r="DD74" s="108">
        <f t="shared" si="102"/>
        <v>43379.333056133044</v>
      </c>
      <c r="DE74" s="108">
        <f t="shared" si="102"/>
        <v>12356878.962162154</v>
      </c>
      <c r="DF74" s="108">
        <f t="shared" si="102"/>
        <v>38138.515315315286</v>
      </c>
      <c r="DG74" s="108">
        <f t="shared" si="100"/>
        <v>17011277.726957716</v>
      </c>
      <c r="DH74" s="108">
        <f t="shared" si="100"/>
        <v>1063204.8579348573</v>
      </c>
      <c r="DI74" s="108"/>
      <c r="DJ74" s="108"/>
      <c r="DK74" s="108"/>
      <c r="DL74" s="108"/>
      <c r="DM74" s="108"/>
      <c r="DN74" s="108"/>
      <c r="DO74" s="108">
        <f t="shared" ref="DO74:DQ74" si="103">DO70*DO75</f>
        <v>3402000</v>
      </c>
      <c r="DP74" s="108">
        <f t="shared" si="103"/>
        <v>4725</v>
      </c>
      <c r="DQ74" s="108">
        <f t="shared" si="103"/>
        <v>0</v>
      </c>
      <c r="DR74" s="108">
        <f t="shared" si="100"/>
        <v>8410500</v>
      </c>
      <c r="DS74" s="108">
        <f t="shared" si="100"/>
        <v>18109.439999999999</v>
      </c>
      <c r="DT74" s="108">
        <f>DT70*DT75</f>
        <v>125.76</v>
      </c>
      <c r="DU74" s="108">
        <f>DU70*DU75</f>
        <v>0</v>
      </c>
      <c r="DV74" s="108">
        <f t="shared" ref="DV74:DW74" si="104">DV70*DV75</f>
        <v>651939.84000000008</v>
      </c>
      <c r="DW74" s="108">
        <f t="shared" si="104"/>
        <v>0</v>
      </c>
      <c r="DX74" s="108">
        <f t="shared" si="100"/>
        <v>5806.08</v>
      </c>
      <c r="DY74" s="108">
        <f t="shared" si="100"/>
        <v>0</v>
      </c>
      <c r="DZ74" s="108">
        <f t="shared" ref="DZ74:EA74" si="105">DZ70*DZ75</f>
        <v>23224.32</v>
      </c>
      <c r="EA74" s="108">
        <f t="shared" si="105"/>
        <v>0</v>
      </c>
      <c r="EB74" s="108">
        <f t="shared" ref="EB74:EC74" si="106">EB70*EB75</f>
        <v>967.68000000000006</v>
      </c>
      <c r="EC74" s="108">
        <f t="shared" si="106"/>
        <v>0</v>
      </c>
      <c r="ED74" s="108">
        <f t="shared" si="100"/>
        <v>1209.6000000000001</v>
      </c>
      <c r="EE74" s="108">
        <f t="shared" si="100"/>
        <v>0</v>
      </c>
      <c r="EF74" s="108">
        <f t="shared" ref="EF74:EG74" si="107">EF70*EF75</f>
        <v>1209.6000000000001</v>
      </c>
      <c r="EG74" s="108">
        <f t="shared" si="107"/>
        <v>0</v>
      </c>
      <c r="EH74" s="108">
        <f t="shared" si="100"/>
        <v>21420</v>
      </c>
      <c r="EI74" s="108">
        <f>SUM(D74:EH74)</f>
        <v>142029750.91752413</v>
      </c>
      <c r="EJ74" s="61"/>
      <c r="EK74" s="61"/>
    </row>
    <row r="75" spans="1:150" s="53" customFormat="1">
      <c r="B75" s="809" t="s">
        <v>259</v>
      </c>
      <c r="C75" s="810"/>
      <c r="D75" s="108">
        <f>E75*24</f>
        <v>12</v>
      </c>
      <c r="E75" s="108">
        <v>0.5</v>
      </c>
      <c r="F75" s="108">
        <v>0.5</v>
      </c>
      <c r="G75" s="108">
        <f>H75*24</f>
        <v>11.28</v>
      </c>
      <c r="H75" s="108">
        <v>0.47</v>
      </c>
      <c r="I75" s="108">
        <v>0.47</v>
      </c>
      <c r="J75" s="108">
        <f>K75*30</f>
        <v>3.5999999999999996</v>
      </c>
      <c r="K75" s="108">
        <v>0.12</v>
      </c>
      <c r="L75" s="108">
        <v>0.12</v>
      </c>
      <c r="M75" s="108">
        <f>N75*24</f>
        <v>9.6000000000000014</v>
      </c>
      <c r="N75" s="108">
        <v>0.4</v>
      </c>
      <c r="O75" s="108">
        <v>0.4</v>
      </c>
      <c r="P75" s="108">
        <f>Q75*24</f>
        <v>12</v>
      </c>
      <c r="Q75" s="108">
        <v>0.5</v>
      </c>
      <c r="R75" s="108">
        <v>0.5</v>
      </c>
      <c r="S75" s="108">
        <f>T75*24</f>
        <v>12</v>
      </c>
      <c r="T75" s="108">
        <v>0.5</v>
      </c>
      <c r="U75" s="108">
        <v>0.5</v>
      </c>
      <c r="V75" s="108">
        <f>W75*60</f>
        <v>12</v>
      </c>
      <c r="W75" s="108">
        <v>0.2</v>
      </c>
      <c r="X75" s="108">
        <v>0.2</v>
      </c>
      <c r="Y75" s="108">
        <f>Z75*12</f>
        <v>0.96</v>
      </c>
      <c r="Z75" s="108">
        <v>0.08</v>
      </c>
      <c r="AA75" s="108">
        <v>0.08</v>
      </c>
      <c r="AB75" s="108">
        <f>AC75*12</f>
        <v>1.08</v>
      </c>
      <c r="AC75" s="108">
        <v>0.09</v>
      </c>
      <c r="AD75" s="108">
        <v>0.09</v>
      </c>
      <c r="AE75" s="108">
        <f>AF75*8</f>
        <v>1.44</v>
      </c>
      <c r="AF75" s="108">
        <v>0.18</v>
      </c>
      <c r="AG75" s="108">
        <v>0.18</v>
      </c>
      <c r="AH75" s="108">
        <f>AI75*60</f>
        <v>12</v>
      </c>
      <c r="AI75" s="108">
        <v>0.2</v>
      </c>
      <c r="AJ75" s="108">
        <v>0.2</v>
      </c>
      <c r="AK75" s="108">
        <f>AL75*30</f>
        <v>12</v>
      </c>
      <c r="AL75" s="108">
        <v>0.4</v>
      </c>
      <c r="AM75" s="108">
        <v>0.4</v>
      </c>
      <c r="AN75" s="108">
        <f>AO75*12</f>
        <v>12</v>
      </c>
      <c r="AO75" s="108">
        <v>1</v>
      </c>
      <c r="AP75" s="108">
        <v>1</v>
      </c>
      <c r="AQ75" s="108">
        <f>AR75*2</f>
        <v>10</v>
      </c>
      <c r="AR75" s="108">
        <v>5</v>
      </c>
      <c r="AS75" s="108">
        <v>5</v>
      </c>
      <c r="AT75" s="108">
        <v>5</v>
      </c>
      <c r="AU75" s="108">
        <v>15</v>
      </c>
      <c r="AV75" s="108">
        <f>AW75*12</f>
        <v>1.08</v>
      </c>
      <c r="AW75" s="108">
        <v>0.09</v>
      </c>
      <c r="AX75" s="108">
        <v>0.09</v>
      </c>
      <c r="AY75" s="108">
        <f>AZ75*12</f>
        <v>1.08</v>
      </c>
      <c r="AZ75" s="108">
        <v>0.09</v>
      </c>
      <c r="BA75" s="108">
        <v>0.09</v>
      </c>
      <c r="BB75" s="108">
        <f>BC75*60</f>
        <v>12</v>
      </c>
      <c r="BC75" s="108">
        <v>0.2</v>
      </c>
      <c r="BD75" s="108">
        <v>0.2</v>
      </c>
      <c r="BE75" s="108">
        <f>BF75*12</f>
        <v>12</v>
      </c>
      <c r="BF75" s="108">
        <v>1</v>
      </c>
      <c r="BG75" s="108">
        <v>1</v>
      </c>
      <c r="BH75" s="108">
        <f>BI75*2</f>
        <v>10</v>
      </c>
      <c r="BI75" s="108">
        <v>5</v>
      </c>
      <c r="BJ75" s="108">
        <v>5</v>
      </c>
      <c r="BK75" s="108">
        <v>5</v>
      </c>
      <c r="BL75" s="108">
        <v>15</v>
      </c>
      <c r="BM75" s="108">
        <f>BN75*60</f>
        <v>12</v>
      </c>
      <c r="BN75" s="108">
        <v>0.2</v>
      </c>
      <c r="BO75" s="108">
        <v>0.2</v>
      </c>
      <c r="BP75" s="108">
        <f>BQ75*60</f>
        <v>12</v>
      </c>
      <c r="BQ75" s="108">
        <v>0.2</v>
      </c>
      <c r="BR75" s="108">
        <v>0.2</v>
      </c>
      <c r="BS75" s="108">
        <f>BT75*8</f>
        <v>1.44</v>
      </c>
      <c r="BT75" s="108">
        <v>0.18</v>
      </c>
      <c r="BU75" s="108">
        <v>0.18</v>
      </c>
      <c r="BV75" s="108">
        <f>BW75*8</f>
        <v>1.44</v>
      </c>
      <c r="BW75" s="108">
        <v>0.18</v>
      </c>
      <c r="BX75" s="108">
        <v>0.18</v>
      </c>
      <c r="BY75" s="108">
        <f>BZ75*8</f>
        <v>1.44</v>
      </c>
      <c r="BZ75" s="108">
        <v>0.18</v>
      </c>
      <c r="CA75" s="108">
        <v>0.18</v>
      </c>
      <c r="CB75" s="108">
        <f>CC75*8</f>
        <v>1.44</v>
      </c>
      <c r="CC75" s="108">
        <v>0.18</v>
      </c>
      <c r="CD75" s="108">
        <v>0.18</v>
      </c>
      <c r="CE75" s="108">
        <f>CF75*60</f>
        <v>12</v>
      </c>
      <c r="CF75" s="108">
        <v>0.2</v>
      </c>
      <c r="CG75" s="108">
        <v>0.2</v>
      </c>
      <c r="CH75" s="108">
        <v>0.08</v>
      </c>
      <c r="CI75" s="108">
        <v>0.5</v>
      </c>
      <c r="CJ75" s="108">
        <v>0.5</v>
      </c>
      <c r="CK75" s="108">
        <v>1</v>
      </c>
      <c r="CL75" s="108">
        <v>1</v>
      </c>
      <c r="CM75" s="108"/>
      <c r="CN75" s="108">
        <v>1</v>
      </c>
      <c r="CO75" s="108">
        <v>5</v>
      </c>
      <c r="CP75" s="108">
        <v>0</v>
      </c>
      <c r="CQ75" s="108">
        <f>CR75*120</f>
        <v>12</v>
      </c>
      <c r="CR75" s="108">
        <v>0.1</v>
      </c>
      <c r="CS75" s="108">
        <f>CT75*80</f>
        <v>16</v>
      </c>
      <c r="CT75" s="108">
        <v>0.2</v>
      </c>
      <c r="CU75" s="108">
        <f>CV75*32</f>
        <v>16</v>
      </c>
      <c r="CV75" s="108">
        <v>0.5</v>
      </c>
      <c r="CW75" s="108">
        <f>CX75*16</f>
        <v>16</v>
      </c>
      <c r="CX75" s="108">
        <v>1</v>
      </c>
      <c r="CY75" s="108">
        <v>18</v>
      </c>
      <c r="CZ75" s="108">
        <v>1</v>
      </c>
      <c r="DA75" s="108">
        <v>18</v>
      </c>
      <c r="DB75" s="108">
        <v>1</v>
      </c>
      <c r="DC75" s="108">
        <v>18</v>
      </c>
      <c r="DD75" s="108">
        <v>1</v>
      </c>
      <c r="DE75" s="108">
        <v>18</v>
      </c>
      <c r="DF75" s="108">
        <v>1</v>
      </c>
      <c r="DG75" s="108">
        <f>DH75*4</f>
        <v>20</v>
      </c>
      <c r="DH75" s="108">
        <v>5</v>
      </c>
      <c r="DI75" s="108"/>
      <c r="DJ75" s="108"/>
      <c r="DK75" s="108"/>
      <c r="DL75" s="108"/>
      <c r="DM75" s="108"/>
      <c r="DN75" s="108"/>
      <c r="DO75" s="108">
        <f>DP75*120</f>
        <v>12</v>
      </c>
      <c r="DP75" s="108">
        <v>0.1</v>
      </c>
      <c r="DQ75" s="108">
        <v>0.18</v>
      </c>
      <c r="DR75" s="108">
        <v>15</v>
      </c>
      <c r="DS75" s="108">
        <f>DT75*12</f>
        <v>0.96</v>
      </c>
      <c r="DT75" s="108">
        <v>0.08</v>
      </c>
      <c r="DU75" s="108">
        <v>0.08</v>
      </c>
      <c r="DV75" s="108">
        <f>DW75*12</f>
        <v>69.12</v>
      </c>
      <c r="DW75" s="108">
        <f>DX75*12</f>
        <v>5.76</v>
      </c>
      <c r="DX75" s="108">
        <f>DY75*6</f>
        <v>0.48</v>
      </c>
      <c r="DY75" s="108">
        <v>0.08</v>
      </c>
      <c r="DZ75" s="108">
        <f>EA75*12</f>
        <v>0.96</v>
      </c>
      <c r="EA75" s="108">
        <v>0.08</v>
      </c>
      <c r="EB75" s="108">
        <v>0.08</v>
      </c>
      <c r="EC75" s="108">
        <v>0.08</v>
      </c>
      <c r="ED75" s="108">
        <v>0.2</v>
      </c>
      <c r="EE75" s="108">
        <v>0.2</v>
      </c>
      <c r="EF75" s="108">
        <v>0.2</v>
      </c>
      <c r="EG75" s="108">
        <v>0.2</v>
      </c>
      <c r="EH75" s="108">
        <v>1</v>
      </c>
      <c r="EI75" s="108">
        <v>0</v>
      </c>
      <c r="EJ75" s="61"/>
      <c r="EK75" s="61"/>
    </row>
    <row r="76" spans="1:150">
      <c r="AB76">
        <f>AC76*6</f>
        <v>0</v>
      </c>
      <c r="CP76" s="66"/>
      <c r="CX76" s="66"/>
      <c r="CY76" s="66"/>
      <c r="CZ76" s="66"/>
      <c r="DA76" s="66"/>
      <c r="DB76" s="66"/>
      <c r="DC76" s="66"/>
      <c r="DD76" s="66"/>
      <c r="DE76" s="66"/>
      <c r="DF76" s="66"/>
      <c r="DV76">
        <f>DW76*6</f>
        <v>0</v>
      </c>
      <c r="DW76">
        <f>DX76*6</f>
        <v>0</v>
      </c>
      <c r="EH76" s="66"/>
      <c r="EI76" s="67"/>
    </row>
    <row r="77" spans="1:150">
      <c r="D77" s="792" t="s">
        <v>266</v>
      </c>
      <c r="E77" s="792"/>
      <c r="F77" s="792"/>
      <c r="G77" s="792"/>
      <c r="H77" s="792"/>
      <c r="I77" s="792"/>
      <c r="J77" s="792"/>
      <c r="K77" s="792"/>
      <c r="L77" s="792"/>
      <c r="M77" s="792"/>
      <c r="N77" s="792"/>
      <c r="O77" s="792"/>
      <c r="P77" s="792"/>
      <c r="Q77" s="792"/>
      <c r="R77" s="792"/>
      <c r="S77" s="792"/>
      <c r="T77" s="792"/>
      <c r="U77" s="792"/>
      <c r="V77" s="792"/>
      <c r="W77" s="792"/>
      <c r="X77" s="792"/>
      <c r="Y77" s="792"/>
      <c r="Z77" s="792"/>
      <c r="AA77" s="792"/>
      <c r="AB77" s="792"/>
      <c r="AC77" s="792"/>
      <c r="AD77" s="792"/>
      <c r="AE77" s="792"/>
      <c r="AF77" s="792"/>
      <c r="AG77" s="792"/>
      <c r="AH77" s="792"/>
      <c r="AI77" s="792"/>
      <c r="AJ77" s="792"/>
      <c r="AK77" s="792"/>
      <c r="AL77" s="792"/>
      <c r="AM77" s="792"/>
      <c r="AN77" s="792"/>
      <c r="AO77" s="792"/>
      <c r="AP77" s="792"/>
      <c r="AQ77" s="792"/>
      <c r="AR77" s="792"/>
      <c r="AS77" s="792"/>
      <c r="AT77" s="792"/>
      <c r="AU77" s="792"/>
      <c r="AV77" s="792" t="s">
        <v>267</v>
      </c>
      <c r="AW77" s="792"/>
      <c r="AX77" s="792"/>
      <c r="AY77" s="792"/>
      <c r="AZ77" s="792"/>
      <c r="BA77" s="792"/>
      <c r="BB77" s="792"/>
      <c r="BC77" s="792"/>
      <c r="BD77" s="792"/>
      <c r="BE77" s="792"/>
      <c r="BF77" s="792"/>
      <c r="BG77" s="792"/>
      <c r="BH77" s="792"/>
      <c r="BI77" s="792"/>
      <c r="BJ77" s="792"/>
      <c r="BK77" s="792"/>
      <c r="BL77" s="792"/>
      <c r="BM77" s="792"/>
      <c r="BN77" s="792"/>
      <c r="BO77" s="792"/>
      <c r="BP77" s="792"/>
      <c r="BQ77" s="792"/>
      <c r="BR77" s="792"/>
      <c r="BS77" s="792"/>
      <c r="BT77" s="792"/>
      <c r="BU77" s="792"/>
      <c r="BV77" s="792"/>
      <c r="BW77" s="792"/>
      <c r="BX77" s="792"/>
      <c r="BY77" s="792"/>
      <c r="BZ77" s="792"/>
      <c r="CA77" s="792"/>
      <c r="CB77" s="792"/>
      <c r="CC77" s="792"/>
      <c r="CD77" s="792"/>
      <c r="CE77" s="792" t="s">
        <v>268</v>
      </c>
      <c r="CF77" s="792"/>
      <c r="CG77" s="792"/>
      <c r="CH77" s="792"/>
      <c r="CI77" s="792"/>
      <c r="CJ77" s="792"/>
      <c r="CK77" s="792"/>
      <c r="CL77" s="792"/>
      <c r="CM77" s="792"/>
      <c r="CN77" s="792"/>
      <c r="CO77" s="792"/>
      <c r="CP77" s="792"/>
      <c r="CQ77" s="792"/>
      <c r="CR77" s="792"/>
      <c r="CS77" s="792"/>
      <c r="CT77" s="792"/>
      <c r="CU77" s="792"/>
      <c r="CV77" s="792"/>
      <c r="CW77" s="792"/>
      <c r="CX77" s="792"/>
      <c r="CY77" s="792"/>
      <c r="CZ77" s="792"/>
      <c r="DA77" s="792"/>
      <c r="DB77" s="792"/>
      <c r="DC77" s="792"/>
      <c r="DD77" s="792"/>
      <c r="DE77" s="792"/>
      <c r="DF77" s="792"/>
      <c r="DG77" s="792"/>
      <c r="DH77" s="792"/>
      <c r="DI77" s="792"/>
      <c r="DJ77" s="792"/>
      <c r="DK77" s="792"/>
      <c r="DL77" s="792"/>
      <c r="DM77" s="792"/>
      <c r="DN77" s="792"/>
      <c r="DO77" s="792"/>
      <c r="DP77" s="792"/>
      <c r="DQ77" s="792"/>
      <c r="DR77" s="792"/>
      <c r="DS77" s="792"/>
      <c r="DT77" s="792"/>
      <c r="DU77" s="792"/>
      <c r="DV77" s="792"/>
      <c r="DW77" s="792"/>
      <c r="DX77" s="792"/>
      <c r="DY77" s="792"/>
      <c r="DZ77" s="792"/>
      <c r="EA77" s="792"/>
      <c r="EB77" s="792"/>
      <c r="EC77" s="792"/>
      <c r="ED77" s="792"/>
      <c r="EE77" s="792"/>
      <c r="EF77" s="792"/>
      <c r="EG77" s="792"/>
      <c r="EH77" s="792"/>
      <c r="EI77" s="792"/>
      <c r="EJ77" s="792"/>
      <c r="EK77" s="792"/>
    </row>
    <row r="78" spans="1:150">
      <c r="D78" s="792"/>
      <c r="E78" s="792"/>
      <c r="F78" s="792"/>
      <c r="G78" s="792"/>
      <c r="H78" s="792"/>
      <c r="I78" s="792"/>
      <c r="J78" s="792"/>
      <c r="K78" s="792"/>
      <c r="L78" s="792"/>
      <c r="M78" s="792"/>
      <c r="N78" s="792"/>
      <c r="O78" s="792"/>
      <c r="P78" s="792"/>
      <c r="Q78" s="792"/>
      <c r="R78" s="792"/>
      <c r="S78" s="792"/>
      <c r="T78" s="792"/>
      <c r="U78" s="792"/>
      <c r="V78" s="792"/>
      <c r="W78" s="792"/>
      <c r="X78" s="792"/>
      <c r="Y78" s="792"/>
      <c r="Z78" s="792"/>
      <c r="AA78" s="792"/>
      <c r="AB78" s="792"/>
      <c r="AC78" s="792"/>
      <c r="AD78" s="792"/>
      <c r="AE78" s="792"/>
      <c r="AF78" s="792"/>
      <c r="AG78" s="792"/>
      <c r="AH78" s="792"/>
      <c r="AI78" s="792"/>
      <c r="AJ78" s="792"/>
      <c r="AK78" s="792"/>
      <c r="AL78" s="792"/>
      <c r="AM78" s="792"/>
      <c r="AN78" s="792"/>
      <c r="AO78" s="792"/>
      <c r="AP78" s="792"/>
      <c r="AQ78" s="792"/>
      <c r="AR78" s="792"/>
      <c r="AS78" s="792"/>
      <c r="AT78" s="792"/>
      <c r="AU78" s="792"/>
      <c r="AV78" s="792"/>
      <c r="AW78" s="792"/>
      <c r="AX78" s="792"/>
      <c r="AY78" s="792"/>
      <c r="AZ78" s="792"/>
      <c r="BA78" s="792"/>
      <c r="BB78" s="792"/>
      <c r="BC78" s="792"/>
      <c r="BD78" s="792"/>
      <c r="BE78" s="792"/>
      <c r="BF78" s="792"/>
      <c r="BG78" s="792"/>
      <c r="BH78" s="792"/>
      <c r="BI78" s="792"/>
      <c r="BJ78" s="792"/>
      <c r="BK78" s="792"/>
      <c r="BL78" s="792"/>
      <c r="BM78" s="792"/>
      <c r="BN78" s="792"/>
      <c r="BO78" s="792"/>
      <c r="BP78" s="792"/>
      <c r="BQ78" s="792"/>
      <c r="BR78" s="792"/>
      <c r="BS78" s="792"/>
      <c r="BT78" s="792"/>
      <c r="BU78" s="792"/>
      <c r="BV78" s="792"/>
      <c r="BW78" s="792"/>
      <c r="BX78" s="792"/>
      <c r="BY78" s="792"/>
      <c r="BZ78" s="792"/>
      <c r="CA78" s="792"/>
      <c r="CB78" s="792"/>
      <c r="CC78" s="792"/>
      <c r="CD78" s="792"/>
      <c r="CE78" s="792"/>
      <c r="CF78" s="792"/>
      <c r="CG78" s="792"/>
      <c r="CH78" s="792"/>
      <c r="CI78" s="792"/>
      <c r="CJ78" s="792"/>
      <c r="CK78" s="792"/>
      <c r="CL78" s="792"/>
      <c r="CM78" s="792"/>
      <c r="CN78" s="792"/>
      <c r="CO78" s="792"/>
      <c r="CP78" s="792"/>
      <c r="CQ78" s="792"/>
      <c r="CR78" s="792"/>
      <c r="CS78" s="792"/>
      <c r="CT78" s="792"/>
      <c r="CU78" s="792"/>
      <c r="CV78" s="792"/>
      <c r="CW78" s="792"/>
      <c r="CX78" s="792"/>
      <c r="CY78" s="792"/>
      <c r="CZ78" s="792"/>
      <c r="DA78" s="792"/>
      <c r="DB78" s="792"/>
      <c r="DC78" s="792"/>
      <c r="DD78" s="792"/>
      <c r="DE78" s="792"/>
      <c r="DF78" s="792"/>
      <c r="DG78" s="792"/>
      <c r="DH78" s="792"/>
      <c r="DI78" s="792"/>
      <c r="DJ78" s="792"/>
      <c r="DK78" s="792"/>
      <c r="DL78" s="792"/>
      <c r="DM78" s="792"/>
      <c r="DN78" s="792"/>
      <c r="DO78" s="792"/>
      <c r="DP78" s="792"/>
      <c r="DQ78" s="792"/>
      <c r="DR78" s="792"/>
      <c r="DS78" s="792"/>
      <c r="DT78" s="792"/>
      <c r="DU78" s="792"/>
      <c r="DV78" s="792"/>
      <c r="DW78" s="792"/>
      <c r="DX78" s="792"/>
      <c r="DY78" s="792"/>
      <c r="DZ78" s="792"/>
      <c r="EA78" s="792"/>
      <c r="EB78" s="792"/>
      <c r="EC78" s="792"/>
      <c r="ED78" s="792"/>
      <c r="EE78" s="792"/>
      <c r="EF78" s="792"/>
      <c r="EG78" s="792"/>
      <c r="EH78" s="792"/>
      <c r="EI78" s="792"/>
      <c r="EJ78" s="792"/>
      <c r="EK78" s="792"/>
    </row>
    <row r="79" spans="1:150">
      <c r="D79" s="792"/>
      <c r="E79" s="792"/>
      <c r="F79" s="792"/>
      <c r="G79" s="792"/>
      <c r="H79" s="792"/>
      <c r="I79" s="792"/>
      <c r="J79" s="792"/>
      <c r="K79" s="792"/>
      <c r="L79" s="792"/>
      <c r="M79" s="792"/>
      <c r="N79" s="792"/>
      <c r="O79" s="792"/>
      <c r="P79" s="792"/>
      <c r="Q79" s="792"/>
      <c r="R79" s="792"/>
      <c r="S79" s="792"/>
      <c r="T79" s="792"/>
      <c r="U79" s="792"/>
      <c r="V79" s="792"/>
      <c r="W79" s="792"/>
      <c r="X79" s="792"/>
      <c r="Y79" s="792"/>
      <c r="Z79" s="792"/>
      <c r="AA79" s="792"/>
      <c r="AB79" s="792"/>
      <c r="AC79" s="792"/>
      <c r="AD79" s="792"/>
      <c r="AE79" s="792"/>
      <c r="AF79" s="792"/>
      <c r="AG79" s="792"/>
      <c r="AH79" s="792"/>
      <c r="AI79" s="792"/>
      <c r="AJ79" s="792"/>
      <c r="AK79" s="792"/>
      <c r="AL79" s="792"/>
      <c r="AM79" s="792"/>
      <c r="AN79" s="792"/>
      <c r="AO79" s="792"/>
      <c r="AP79" s="792"/>
      <c r="AQ79" s="792"/>
      <c r="AR79" s="792"/>
      <c r="AS79" s="792"/>
      <c r="AT79" s="792"/>
      <c r="AU79" s="792"/>
      <c r="AV79" s="792"/>
      <c r="AW79" s="792"/>
      <c r="AX79" s="792"/>
      <c r="AY79" s="792"/>
      <c r="AZ79" s="792"/>
      <c r="BA79" s="792"/>
      <c r="BB79" s="792"/>
      <c r="BC79" s="792"/>
      <c r="BD79" s="792"/>
      <c r="BE79" s="792"/>
      <c r="BF79" s="792"/>
      <c r="BG79" s="792"/>
      <c r="BH79" s="792"/>
      <c r="BI79" s="792"/>
      <c r="BJ79" s="792"/>
      <c r="BK79" s="792"/>
      <c r="BL79" s="792"/>
      <c r="BM79" s="792"/>
      <c r="BN79" s="792"/>
      <c r="BO79" s="792"/>
      <c r="BP79" s="792"/>
      <c r="BQ79" s="792"/>
      <c r="BR79" s="792"/>
      <c r="BS79" s="792"/>
      <c r="BT79" s="792"/>
      <c r="BU79" s="792"/>
      <c r="BV79" s="792"/>
      <c r="BW79" s="792"/>
      <c r="BX79" s="792"/>
      <c r="BY79" s="792"/>
      <c r="BZ79" s="792"/>
      <c r="CA79" s="792"/>
      <c r="CB79" s="792"/>
      <c r="CC79" s="792"/>
      <c r="CD79" s="792"/>
      <c r="CE79" s="792"/>
      <c r="CF79" s="792"/>
      <c r="CG79" s="792"/>
      <c r="CH79" s="792"/>
      <c r="CI79" s="792"/>
      <c r="CJ79" s="792"/>
      <c r="CK79" s="792"/>
      <c r="CL79" s="792"/>
      <c r="CM79" s="792"/>
      <c r="CN79" s="792"/>
      <c r="CO79" s="792"/>
      <c r="CP79" s="792"/>
      <c r="CQ79" s="792"/>
      <c r="CR79" s="792"/>
      <c r="CS79" s="792"/>
      <c r="CT79" s="792"/>
      <c r="CU79" s="792"/>
      <c r="CV79" s="792"/>
      <c r="CW79" s="792"/>
      <c r="CX79" s="792"/>
      <c r="CY79" s="792"/>
      <c r="CZ79" s="792"/>
      <c r="DA79" s="792"/>
      <c r="DB79" s="792"/>
      <c r="DC79" s="792"/>
      <c r="DD79" s="792"/>
      <c r="DE79" s="792"/>
      <c r="DF79" s="792"/>
      <c r="DG79" s="792"/>
      <c r="DH79" s="792"/>
      <c r="DI79" s="792"/>
      <c r="DJ79" s="792"/>
      <c r="DK79" s="792"/>
      <c r="DL79" s="792"/>
      <c r="DM79" s="792"/>
      <c r="DN79" s="792"/>
      <c r="DO79" s="792"/>
      <c r="DP79" s="792"/>
      <c r="DQ79" s="792"/>
      <c r="DR79" s="792"/>
      <c r="DS79" s="792"/>
      <c r="DT79" s="792"/>
      <c r="DU79" s="792"/>
      <c r="DV79" s="792"/>
      <c r="DW79" s="792"/>
      <c r="DX79" s="792"/>
      <c r="DY79" s="792"/>
      <c r="DZ79" s="792"/>
      <c r="EA79" s="792"/>
      <c r="EB79" s="792"/>
      <c r="EC79" s="792"/>
      <c r="ED79" s="792"/>
      <c r="EE79" s="792"/>
      <c r="EF79" s="792"/>
      <c r="EG79" s="792"/>
      <c r="EH79" s="792"/>
      <c r="EI79" s="792"/>
      <c r="EJ79" s="792"/>
      <c r="EK79" s="792"/>
    </row>
    <row r="80" spans="1:150">
      <c r="CP80" s="66"/>
      <c r="CX80" s="66"/>
      <c r="CY80" s="66"/>
      <c r="CZ80" s="66"/>
      <c r="DA80" s="66"/>
      <c r="DB80" s="66"/>
      <c r="DC80" s="66"/>
      <c r="DD80" s="66"/>
      <c r="DE80" s="66"/>
      <c r="DF80" s="66"/>
      <c r="EH80" s="66"/>
      <c r="EI80" s="67"/>
    </row>
    <row r="81" spans="3:150">
      <c r="D81" s="53"/>
      <c r="E81" s="53"/>
    </row>
    <row r="82" spans="3:150">
      <c r="D82" s="53"/>
      <c r="E82" s="53"/>
    </row>
    <row r="83" spans="3:150" ht="51">
      <c r="C83" s="73" t="s">
        <v>213</v>
      </c>
      <c r="D83" s="74" t="s">
        <v>239</v>
      </c>
      <c r="E83" s="75" t="s">
        <v>111</v>
      </c>
      <c r="F83" s="76" t="s">
        <v>231</v>
      </c>
      <c r="G83" s="74" t="s">
        <v>239</v>
      </c>
      <c r="H83" s="75" t="s">
        <v>111</v>
      </c>
      <c r="I83" s="76" t="s">
        <v>231</v>
      </c>
      <c r="J83" s="323" t="s">
        <v>443</v>
      </c>
      <c r="K83" s="75" t="s">
        <v>444</v>
      </c>
      <c r="L83" s="76" t="s">
        <v>231</v>
      </c>
      <c r="M83" s="76"/>
      <c r="N83" s="76"/>
      <c r="O83" s="76"/>
      <c r="P83" s="74" t="s">
        <v>239</v>
      </c>
      <c r="Q83" s="75" t="s">
        <v>111</v>
      </c>
      <c r="R83" s="76" t="s">
        <v>231</v>
      </c>
      <c r="S83" s="74" t="s">
        <v>239</v>
      </c>
      <c r="T83" s="75" t="s">
        <v>111</v>
      </c>
      <c r="U83" s="76" t="s">
        <v>231</v>
      </c>
      <c r="V83" s="74" t="s">
        <v>239</v>
      </c>
      <c r="W83" s="75" t="s">
        <v>111</v>
      </c>
      <c r="X83" s="76" t="s">
        <v>231</v>
      </c>
      <c r="Y83" s="76"/>
      <c r="Z83" s="76"/>
      <c r="AA83" s="76"/>
      <c r="AB83" s="77" t="s">
        <v>16</v>
      </c>
      <c r="AC83" s="78" t="s">
        <v>242</v>
      </c>
      <c r="AD83" s="76" t="s">
        <v>263</v>
      </c>
      <c r="AE83" s="77" t="s">
        <v>16</v>
      </c>
      <c r="AF83" s="78" t="s">
        <v>242</v>
      </c>
      <c r="AG83" s="76" t="s">
        <v>263</v>
      </c>
      <c r="AH83" s="74" t="s">
        <v>239</v>
      </c>
      <c r="AI83" s="79" t="s">
        <v>111</v>
      </c>
      <c r="AJ83" s="76" t="s">
        <v>219</v>
      </c>
      <c r="AK83" s="74" t="s">
        <v>239</v>
      </c>
      <c r="AL83" s="79" t="s">
        <v>111</v>
      </c>
      <c r="AM83" s="76" t="s">
        <v>219</v>
      </c>
      <c r="AN83" s="74" t="s">
        <v>239</v>
      </c>
      <c r="AO83" s="79" t="s">
        <v>111</v>
      </c>
      <c r="AP83" s="76" t="s">
        <v>219</v>
      </c>
      <c r="AQ83" s="74" t="s">
        <v>239</v>
      </c>
      <c r="AR83" s="79" t="s">
        <v>111</v>
      </c>
      <c r="AS83" s="76" t="s">
        <v>219</v>
      </c>
      <c r="AT83" s="76"/>
      <c r="AU83" s="80" t="s">
        <v>99</v>
      </c>
      <c r="AV83" s="77" t="s">
        <v>16</v>
      </c>
      <c r="AW83" s="78" t="s">
        <v>242</v>
      </c>
      <c r="AX83" s="76" t="s">
        <v>262</v>
      </c>
      <c r="AY83" s="77" t="s">
        <v>16</v>
      </c>
      <c r="AZ83" s="78" t="s">
        <v>242</v>
      </c>
      <c r="BA83" s="76" t="s">
        <v>262</v>
      </c>
      <c r="BB83" s="74" t="s">
        <v>239</v>
      </c>
      <c r="BC83" s="79" t="s">
        <v>111</v>
      </c>
      <c r="BD83" s="76" t="s">
        <v>219</v>
      </c>
      <c r="BE83" s="74" t="s">
        <v>239</v>
      </c>
      <c r="BF83" s="79" t="s">
        <v>111</v>
      </c>
      <c r="BG83" s="76" t="s">
        <v>219</v>
      </c>
      <c r="BH83" s="74" t="s">
        <v>239</v>
      </c>
      <c r="BI83" s="79" t="s">
        <v>111</v>
      </c>
      <c r="BJ83" s="76" t="s">
        <v>219</v>
      </c>
      <c r="BK83" s="76"/>
      <c r="BL83" s="80" t="s">
        <v>99</v>
      </c>
      <c r="BM83" s="74" t="s">
        <v>239</v>
      </c>
      <c r="BN83" s="79" t="s">
        <v>111</v>
      </c>
      <c r="BO83" s="76" t="s">
        <v>219</v>
      </c>
      <c r="BP83" s="81" t="s">
        <v>239</v>
      </c>
      <c r="BQ83" s="79" t="s">
        <v>111</v>
      </c>
      <c r="BR83" s="76" t="s">
        <v>219</v>
      </c>
      <c r="BS83" s="82" t="s">
        <v>16</v>
      </c>
      <c r="BT83" s="83" t="s">
        <v>234</v>
      </c>
      <c r="BU83" s="76" t="s">
        <v>262</v>
      </c>
      <c r="BV83" s="77" t="s">
        <v>16</v>
      </c>
      <c r="BW83" s="83" t="s">
        <v>234</v>
      </c>
      <c r="BX83" s="76" t="s">
        <v>262</v>
      </c>
      <c r="BY83" s="77" t="s">
        <v>16</v>
      </c>
      <c r="BZ83" s="83" t="s">
        <v>234</v>
      </c>
      <c r="CA83" s="76" t="s">
        <v>262</v>
      </c>
      <c r="CB83" s="77" t="s">
        <v>16</v>
      </c>
      <c r="CC83" s="83" t="s">
        <v>234</v>
      </c>
      <c r="CD83" s="76" t="s">
        <v>262</v>
      </c>
      <c r="CE83" s="77" t="s">
        <v>16</v>
      </c>
      <c r="CF83" s="79" t="s">
        <v>111</v>
      </c>
      <c r="CG83" s="76" t="s">
        <v>219</v>
      </c>
      <c r="CH83" s="76" t="s">
        <v>219</v>
      </c>
      <c r="CI83" s="83" t="s">
        <v>238</v>
      </c>
      <c r="CJ83" s="76" t="s">
        <v>219</v>
      </c>
      <c r="CK83" s="84" t="s">
        <v>238</v>
      </c>
      <c r="CL83" s="76" t="s">
        <v>219</v>
      </c>
      <c r="CM83" s="76"/>
      <c r="CN83" s="85" t="s">
        <v>235</v>
      </c>
      <c r="CO83" s="85" t="s">
        <v>235</v>
      </c>
      <c r="CP83" s="86" t="s">
        <v>17</v>
      </c>
      <c r="CQ83" s="77" t="s">
        <v>16</v>
      </c>
      <c r="CR83" s="87" t="s">
        <v>18</v>
      </c>
      <c r="CS83" s="77" t="s">
        <v>16</v>
      </c>
      <c r="CT83" s="87" t="s">
        <v>18</v>
      </c>
      <c r="CU83" s="77" t="s">
        <v>16</v>
      </c>
      <c r="CV83" s="87" t="s">
        <v>18</v>
      </c>
      <c r="CW83" s="77" t="s">
        <v>16</v>
      </c>
      <c r="CX83" s="87" t="s">
        <v>18</v>
      </c>
      <c r="CY83" s="77" t="s">
        <v>16</v>
      </c>
      <c r="CZ83" s="87" t="s">
        <v>18</v>
      </c>
      <c r="DA83" s="77" t="s">
        <v>16</v>
      </c>
      <c r="DB83" s="87" t="s">
        <v>18</v>
      </c>
      <c r="DC83" s="87"/>
      <c r="DD83" s="87"/>
      <c r="DE83" s="87"/>
      <c r="DF83" s="87"/>
      <c r="DG83" s="77" t="s">
        <v>16</v>
      </c>
      <c r="DH83" s="87" t="s">
        <v>18</v>
      </c>
      <c r="DI83" s="87"/>
      <c r="DJ83" s="87"/>
      <c r="DK83" s="87"/>
      <c r="DL83" s="87"/>
      <c r="DM83" s="87"/>
      <c r="DN83" s="87"/>
      <c r="DO83" s="87"/>
      <c r="DP83" s="87"/>
      <c r="DQ83" s="87"/>
      <c r="DR83" s="85" t="s">
        <v>19</v>
      </c>
      <c r="DS83" s="85"/>
      <c r="DT83" s="85"/>
      <c r="DU83" s="85"/>
      <c r="DV83" s="85"/>
      <c r="DW83" s="85"/>
      <c r="DX83" s="88" t="s">
        <v>159</v>
      </c>
      <c r="DY83" s="76" t="s">
        <v>264</v>
      </c>
      <c r="DZ83" s="76"/>
      <c r="EA83" s="76"/>
      <c r="EB83" s="76"/>
      <c r="EC83" s="76"/>
      <c r="ED83" s="89" t="s">
        <v>16</v>
      </c>
      <c r="EE83" s="76" t="s">
        <v>264</v>
      </c>
      <c r="EF83" s="76"/>
      <c r="EG83" s="76"/>
      <c r="EH83" s="100" t="s">
        <v>20</v>
      </c>
      <c r="ER83" s="91" t="s">
        <v>14</v>
      </c>
      <c r="ES83" s="92" t="s">
        <v>15</v>
      </c>
      <c r="ET83" s="93" t="s">
        <v>109</v>
      </c>
    </row>
    <row r="84" spans="3:150">
      <c r="C84" s="25" t="s">
        <v>87</v>
      </c>
      <c r="D84" s="70">
        <v>598.79999999999995</v>
      </c>
      <c r="E84" s="70">
        <v>24.95</v>
      </c>
      <c r="F84" s="70">
        <v>0</v>
      </c>
      <c r="G84" s="70">
        <v>618</v>
      </c>
      <c r="H84" s="325">
        <v>25.75</v>
      </c>
      <c r="I84" s="70">
        <v>0</v>
      </c>
      <c r="J84" s="70">
        <f>'Production Summary'!$N$6</f>
        <v>200</v>
      </c>
      <c r="K84" s="325">
        <f>'Production Summary'!$M$6</f>
        <v>7.5</v>
      </c>
      <c r="L84" s="325">
        <v>0</v>
      </c>
      <c r="M84" s="325"/>
      <c r="N84" s="325"/>
      <c r="O84" s="325"/>
      <c r="P84" s="70">
        <v>600</v>
      </c>
      <c r="Q84" s="70">
        <v>25</v>
      </c>
      <c r="R84" s="70">
        <v>0</v>
      </c>
      <c r="S84" s="70">
        <v>573.59999999999991</v>
      </c>
      <c r="T84" s="70">
        <v>23.9</v>
      </c>
      <c r="U84" s="70">
        <v>0</v>
      </c>
      <c r="V84" s="70">
        <v>0</v>
      </c>
      <c r="W84" s="70">
        <v>0</v>
      </c>
      <c r="X84" s="70">
        <v>0</v>
      </c>
      <c r="Y84" s="70"/>
      <c r="Z84" s="70"/>
      <c r="AA84" s="70"/>
      <c r="AB84" s="70">
        <v>122.39999999999999</v>
      </c>
      <c r="AC84" s="70">
        <v>10.199999999999999</v>
      </c>
      <c r="AD84" s="70">
        <v>0</v>
      </c>
      <c r="AE84" s="70">
        <v>144</v>
      </c>
      <c r="AF84" s="70">
        <v>18</v>
      </c>
      <c r="AG84" s="70">
        <v>0</v>
      </c>
      <c r="AH84" s="70">
        <v>942</v>
      </c>
      <c r="AI84" s="70">
        <v>15.7</v>
      </c>
      <c r="AJ84" s="70">
        <v>0</v>
      </c>
      <c r="AK84" s="70">
        <v>854.4</v>
      </c>
      <c r="AL84" s="70">
        <v>28.48</v>
      </c>
      <c r="AM84" s="70">
        <v>0</v>
      </c>
      <c r="AN84" s="70">
        <v>783</v>
      </c>
      <c r="AO84" s="70">
        <v>65.25</v>
      </c>
      <c r="AP84" s="70">
        <v>0</v>
      </c>
      <c r="AQ84" s="70">
        <v>630</v>
      </c>
      <c r="AR84" s="70">
        <v>315</v>
      </c>
      <c r="AS84" s="70">
        <v>0</v>
      </c>
      <c r="AT84" s="70"/>
      <c r="AU84" s="70">
        <v>995</v>
      </c>
      <c r="AV84" s="70">
        <v>176.39999999999998</v>
      </c>
      <c r="AW84" s="70">
        <v>14.7</v>
      </c>
      <c r="AX84" s="70">
        <v>0</v>
      </c>
      <c r="AY84" s="70">
        <v>176.39999999999998</v>
      </c>
      <c r="AZ84" s="70">
        <v>14.7</v>
      </c>
      <c r="BA84" s="70">
        <v>0</v>
      </c>
      <c r="BB84" s="70">
        <v>738.6</v>
      </c>
      <c r="BC84" s="70">
        <v>12.31</v>
      </c>
      <c r="BD84" s="70">
        <v>0</v>
      </c>
      <c r="BE84" s="70">
        <v>618</v>
      </c>
      <c r="BF84" s="70">
        <v>51.5</v>
      </c>
      <c r="BG84" s="70">
        <v>0</v>
      </c>
      <c r="BH84" s="70">
        <v>480</v>
      </c>
      <c r="BI84" s="70">
        <v>240</v>
      </c>
      <c r="BJ84" s="70">
        <v>0</v>
      </c>
      <c r="BK84" s="70"/>
      <c r="BL84" s="70">
        <v>860</v>
      </c>
      <c r="BM84" s="70">
        <v>390</v>
      </c>
      <c r="BN84" s="70">
        <v>6.5</v>
      </c>
      <c r="BO84" s="70">
        <v>0</v>
      </c>
      <c r="BP84" s="70">
        <v>600</v>
      </c>
      <c r="BQ84" s="70">
        <v>10</v>
      </c>
      <c r="BR84" s="70">
        <v>0</v>
      </c>
      <c r="BS84" s="70">
        <v>205</v>
      </c>
      <c r="BT84" s="70">
        <v>20.5</v>
      </c>
      <c r="BU84" s="70">
        <v>0</v>
      </c>
      <c r="BV84" s="70">
        <v>191.976</v>
      </c>
      <c r="BW84" s="70">
        <v>23.997</v>
      </c>
      <c r="BX84" s="70">
        <v>0</v>
      </c>
      <c r="BY84" s="70">
        <v>191.976</v>
      </c>
      <c r="BZ84" s="70">
        <v>23.997</v>
      </c>
      <c r="CA84" s="70">
        <v>0</v>
      </c>
      <c r="CB84" s="70">
        <v>191.976</v>
      </c>
      <c r="CC84" s="70">
        <v>23.997</v>
      </c>
      <c r="CD84" s="70">
        <v>0</v>
      </c>
      <c r="CE84" s="70">
        <v>1008</v>
      </c>
      <c r="CF84" s="70">
        <v>72</v>
      </c>
      <c r="CG84" s="70">
        <v>0</v>
      </c>
      <c r="CH84" s="70">
        <v>0</v>
      </c>
      <c r="CI84" s="70">
        <v>155</v>
      </c>
      <c r="CJ84" s="70">
        <v>0</v>
      </c>
      <c r="CK84" s="70">
        <v>300</v>
      </c>
      <c r="CL84" s="70">
        <v>0</v>
      </c>
      <c r="CM84" s="70"/>
      <c r="CN84" s="70">
        <v>260</v>
      </c>
      <c r="CO84" s="70">
        <v>1295</v>
      </c>
      <c r="CP84" s="70"/>
      <c r="CQ84" s="70">
        <v>7894.655999999999</v>
      </c>
      <c r="CR84" s="70">
        <v>65.788799999999995</v>
      </c>
      <c r="CS84" s="70">
        <v>9911.0400000000009</v>
      </c>
      <c r="CT84" s="70">
        <v>123.88800000000001</v>
      </c>
      <c r="CU84" s="70">
        <v>9569.2800000000007</v>
      </c>
      <c r="CV84" s="70">
        <v>299.04000000000002</v>
      </c>
      <c r="CW84" s="70">
        <v>9432.5760000000009</v>
      </c>
      <c r="CX84" s="70">
        <v>589.53600000000006</v>
      </c>
      <c r="CY84" s="70">
        <v>10119.6</v>
      </c>
      <c r="CZ84" s="70">
        <v>562.20000000000005</v>
      </c>
      <c r="DA84" s="70">
        <v>10524.960000000001</v>
      </c>
      <c r="DB84" s="70">
        <v>584.72</v>
      </c>
      <c r="DC84" s="70"/>
      <c r="DD84" s="70"/>
      <c r="DE84" s="70"/>
      <c r="DF84" s="70"/>
      <c r="DG84" s="70">
        <v>11619.84</v>
      </c>
      <c r="DH84" s="70">
        <v>2904.96</v>
      </c>
      <c r="DI84" s="70"/>
      <c r="DJ84" s="70"/>
      <c r="DK84" s="70"/>
      <c r="DL84" s="70"/>
      <c r="DM84" s="70"/>
      <c r="DN84" s="70"/>
      <c r="DO84" s="70"/>
      <c r="DP84" s="70"/>
      <c r="DQ84" s="70"/>
      <c r="DR84" s="70">
        <v>9500</v>
      </c>
      <c r="DS84" s="70"/>
      <c r="DT84" s="70"/>
      <c r="DU84" s="70"/>
      <c r="DV84" s="70"/>
      <c r="DW84" s="70"/>
      <c r="DX84" s="70">
        <v>165</v>
      </c>
      <c r="DY84" s="70">
        <v>0</v>
      </c>
      <c r="DZ84" s="70"/>
      <c r="EA84" s="70"/>
      <c r="EB84" s="70"/>
      <c r="EC84" s="70"/>
      <c r="ED84" s="70">
        <v>79.099999999999994</v>
      </c>
      <c r="EE84" s="70">
        <v>0</v>
      </c>
      <c r="EF84" s="70"/>
      <c r="EG84" s="70"/>
      <c r="EH84" s="70">
        <v>320.25</v>
      </c>
    </row>
    <row r="85" spans="3:150">
      <c r="C85" s="26" t="s">
        <v>88</v>
      </c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  <c r="W85" s="71"/>
      <c r="X85" s="71"/>
      <c r="Y85" s="71"/>
      <c r="Z85" s="71"/>
      <c r="AA85" s="71"/>
      <c r="AB85" s="71"/>
      <c r="AC85" s="71"/>
      <c r="AD85" s="71"/>
      <c r="AE85" s="71"/>
      <c r="AF85" s="71"/>
      <c r="AG85" s="71"/>
      <c r="AH85" s="71"/>
      <c r="AI85" s="71"/>
      <c r="AJ85" s="71"/>
      <c r="AK85" s="71"/>
      <c r="AL85" s="71"/>
      <c r="AM85" s="71"/>
      <c r="AN85" s="71"/>
      <c r="AO85" s="71"/>
      <c r="AP85" s="71"/>
      <c r="AQ85" s="71"/>
      <c r="AR85" s="71"/>
      <c r="AS85" s="71"/>
      <c r="AT85" s="71"/>
      <c r="AU85" s="71"/>
      <c r="AV85" s="71"/>
      <c r="AW85" s="71"/>
      <c r="AX85" s="71"/>
      <c r="AY85" s="71"/>
      <c r="AZ85" s="71"/>
      <c r="BA85" s="71"/>
      <c r="BB85" s="71"/>
      <c r="BC85" s="71"/>
      <c r="BD85" s="71"/>
      <c r="BE85" s="71"/>
      <c r="BF85" s="71"/>
      <c r="BG85" s="71"/>
      <c r="BH85" s="71"/>
      <c r="BI85" s="71"/>
      <c r="BJ85" s="71"/>
      <c r="BK85" s="71"/>
      <c r="BL85" s="71"/>
      <c r="BM85" s="71"/>
      <c r="BN85" s="71"/>
      <c r="BO85" s="71"/>
      <c r="BP85" s="71"/>
      <c r="BQ85" s="71"/>
      <c r="BR85" s="71"/>
      <c r="BS85" s="71"/>
      <c r="BT85" s="71"/>
      <c r="BU85" s="71"/>
      <c r="BV85" s="71"/>
      <c r="BW85" s="71"/>
      <c r="BX85" s="71"/>
      <c r="BY85" s="71"/>
      <c r="BZ85" s="71"/>
      <c r="CA85" s="71"/>
      <c r="CB85" s="71"/>
      <c r="CC85" s="71"/>
      <c r="CD85" s="71"/>
      <c r="CE85" s="71"/>
      <c r="CF85" s="71"/>
      <c r="CG85" s="71"/>
      <c r="CH85" s="71"/>
      <c r="CI85" s="71"/>
      <c r="CJ85" s="71"/>
      <c r="CK85" s="71"/>
      <c r="CL85" s="71"/>
      <c r="CM85" s="71"/>
      <c r="CN85" s="71"/>
      <c r="CO85" s="71"/>
      <c r="CP85" s="71"/>
      <c r="CQ85" s="71"/>
      <c r="CR85" s="71"/>
      <c r="CS85" s="71"/>
      <c r="CT85" s="71"/>
      <c r="CU85" s="71"/>
      <c r="CV85" s="71"/>
      <c r="CW85" s="71"/>
      <c r="CX85" s="71"/>
      <c r="CY85" s="71"/>
      <c r="CZ85" s="71"/>
      <c r="DA85" s="71"/>
      <c r="DB85" s="71"/>
      <c r="DC85" s="71"/>
      <c r="DD85" s="71"/>
      <c r="DE85" s="71"/>
      <c r="DF85" s="71"/>
      <c r="DG85" s="71"/>
      <c r="DH85" s="71"/>
      <c r="DI85" s="71"/>
      <c r="DJ85" s="71"/>
      <c r="DK85" s="71"/>
      <c r="DL85" s="71"/>
      <c r="DM85" s="71"/>
      <c r="DN85" s="71"/>
      <c r="DO85" s="71"/>
      <c r="DP85" s="71"/>
      <c r="DQ85" s="71"/>
      <c r="DR85" s="71"/>
      <c r="DS85" s="71"/>
      <c r="DT85" s="71"/>
      <c r="DU85" s="71"/>
      <c r="DV85" s="71"/>
      <c r="DW85" s="71"/>
      <c r="DX85" s="71"/>
      <c r="DY85" s="71"/>
      <c r="DZ85" s="71"/>
      <c r="EA85" s="71"/>
      <c r="EB85" s="71"/>
      <c r="EC85" s="71"/>
      <c r="ED85" s="71"/>
      <c r="EE85" s="71"/>
      <c r="EF85" s="71"/>
      <c r="EG85" s="71"/>
      <c r="EH85" s="71"/>
    </row>
    <row r="86" spans="3:150">
      <c r="C86" s="27" t="s">
        <v>89</v>
      </c>
      <c r="D86" s="72"/>
      <c r="E86" s="72"/>
      <c r="F86" s="72"/>
      <c r="G86" s="72"/>
      <c r="H86" s="72"/>
      <c r="I86" s="72"/>
      <c r="J86" s="72"/>
      <c r="K86" s="72"/>
      <c r="L86" s="72"/>
      <c r="M86" s="72"/>
      <c r="N86" s="72"/>
      <c r="O86" s="72"/>
      <c r="P86" s="72"/>
      <c r="Q86" s="72"/>
      <c r="R86" s="72"/>
      <c r="S86" s="72"/>
      <c r="T86" s="72"/>
      <c r="U86" s="72"/>
      <c r="V86" s="72"/>
      <c r="W86" s="72"/>
      <c r="X86" s="72"/>
      <c r="Y86" s="72"/>
      <c r="Z86" s="72"/>
      <c r="AA86" s="72"/>
      <c r="AB86" s="72"/>
      <c r="AC86" s="72"/>
      <c r="AD86" s="72"/>
      <c r="AE86" s="72"/>
      <c r="AF86" s="72"/>
      <c r="AG86" s="72"/>
      <c r="AH86" s="72"/>
      <c r="AI86" s="72"/>
      <c r="AJ86" s="72"/>
      <c r="AK86" s="72"/>
      <c r="AL86" s="72"/>
      <c r="AM86" s="72"/>
      <c r="AN86" s="72"/>
      <c r="AO86" s="72"/>
      <c r="AP86" s="72"/>
      <c r="AQ86" s="72"/>
      <c r="AR86" s="72"/>
      <c r="AS86" s="72"/>
      <c r="AT86" s="72"/>
      <c r="AU86" s="72"/>
      <c r="AV86" s="72"/>
      <c r="AW86" s="72"/>
      <c r="AX86" s="72"/>
      <c r="AY86" s="72"/>
      <c r="AZ86" s="72"/>
      <c r="BA86" s="72"/>
      <c r="BB86" s="72"/>
      <c r="BC86" s="72"/>
      <c r="BD86" s="72"/>
      <c r="BE86" s="72"/>
      <c r="BF86" s="72"/>
      <c r="BG86" s="72"/>
      <c r="BH86" s="72"/>
      <c r="BI86" s="72"/>
      <c r="BJ86" s="72"/>
      <c r="BK86" s="72"/>
      <c r="BL86" s="72"/>
      <c r="BM86" s="72"/>
      <c r="BN86" s="72"/>
      <c r="BO86" s="72"/>
      <c r="BP86" s="72"/>
      <c r="BQ86" s="72"/>
      <c r="BR86" s="72"/>
      <c r="BS86" s="72"/>
      <c r="BT86" s="72"/>
      <c r="BU86" s="72"/>
      <c r="BV86" s="72"/>
      <c r="BW86" s="72"/>
      <c r="BX86" s="72"/>
      <c r="BY86" s="72"/>
      <c r="BZ86" s="72"/>
      <c r="CA86" s="72"/>
      <c r="CB86" s="72"/>
      <c r="CC86" s="72"/>
      <c r="CD86" s="72"/>
      <c r="CE86" s="72"/>
      <c r="CF86" s="72"/>
      <c r="CG86" s="72"/>
      <c r="CH86" s="72"/>
      <c r="CI86" s="72"/>
      <c r="CJ86" s="72"/>
      <c r="CK86" s="72"/>
      <c r="CL86" s="72"/>
      <c r="CM86" s="72"/>
      <c r="CN86" s="72"/>
      <c r="CO86" s="72"/>
      <c r="CP86" s="72"/>
      <c r="CQ86" s="72"/>
      <c r="CR86" s="72"/>
      <c r="CS86" s="72"/>
      <c r="CT86" s="72"/>
      <c r="CU86" s="72"/>
      <c r="CV86" s="72"/>
      <c r="CW86" s="72"/>
      <c r="CX86" s="72"/>
      <c r="CY86" s="72"/>
      <c r="CZ86" s="72"/>
      <c r="DA86" s="72"/>
      <c r="DB86" s="72"/>
      <c r="DC86" s="72"/>
      <c r="DD86" s="72"/>
      <c r="DE86" s="72"/>
      <c r="DF86" s="72"/>
      <c r="DG86" s="72"/>
      <c r="DH86" s="72"/>
      <c r="DI86" s="72"/>
      <c r="DJ86" s="72"/>
      <c r="DK86" s="72"/>
      <c r="DL86" s="72"/>
      <c r="DM86" s="72"/>
      <c r="DN86" s="72"/>
      <c r="DO86" s="72"/>
      <c r="DP86" s="72"/>
      <c r="DQ86" s="72"/>
      <c r="DR86" s="72"/>
      <c r="DS86" s="72"/>
      <c r="DT86" s="72"/>
      <c r="DU86" s="72"/>
      <c r="DV86" s="72"/>
      <c r="DW86" s="72"/>
      <c r="DX86" s="72"/>
      <c r="DY86" s="72"/>
      <c r="DZ86" s="72"/>
      <c r="EA86" s="72"/>
      <c r="EB86" s="72"/>
      <c r="EC86" s="72"/>
      <c r="ED86" s="72"/>
      <c r="EE86" s="72"/>
      <c r="EF86" s="72"/>
      <c r="EG86" s="72"/>
      <c r="EH86" s="72"/>
    </row>
    <row r="88" spans="3:150">
      <c r="D88" s="68"/>
      <c r="BV88" s="68"/>
    </row>
  </sheetData>
  <mergeCells count="74">
    <mergeCell ref="CE77:EK79"/>
    <mergeCell ref="B72:C72"/>
    <mergeCell ref="B74:C74"/>
    <mergeCell ref="B75:C75"/>
    <mergeCell ref="B73:C73"/>
    <mergeCell ref="Y2:AG2"/>
    <mergeCell ref="M3:O3"/>
    <mergeCell ref="AH2:AU2"/>
    <mergeCell ref="BM2:BO3"/>
    <mergeCell ref="AK3:AM3"/>
    <mergeCell ref="AN3:AP3"/>
    <mergeCell ref="B71:C71"/>
    <mergeCell ref="D77:AU79"/>
    <mergeCell ref="AV77:CD79"/>
    <mergeCell ref="BE3:BG3"/>
    <mergeCell ref="BH3:BJ3"/>
    <mergeCell ref="B70:C70"/>
    <mergeCell ref="J3:L3"/>
    <mergeCell ref="Y3:AA3"/>
    <mergeCell ref="AQ3:AS3"/>
    <mergeCell ref="EJ3:EK3"/>
    <mergeCell ref="BS3:BU3"/>
    <mergeCell ref="BV3:BX3"/>
    <mergeCell ref="BY3:CA3"/>
    <mergeCell ref="CE3:CG3"/>
    <mergeCell ref="DO3:DQ3"/>
    <mergeCell ref="EI2:EI3"/>
    <mergeCell ref="EJ2:EK2"/>
    <mergeCell ref="EB3:EC3"/>
    <mergeCell ref="CP2:CP3"/>
    <mergeCell ref="CQ2:DR2"/>
    <mergeCell ref="CY3:CZ3"/>
    <mergeCell ref="DA3:DB3"/>
    <mergeCell ref="DG3:DH3"/>
    <mergeCell ref="ED3:EE3"/>
    <mergeCell ref="BP2:CA2"/>
    <mergeCell ref="ES2:ET2"/>
    <mergeCell ref="G3:I3"/>
    <mergeCell ref="P3:R3"/>
    <mergeCell ref="S3:U3"/>
    <mergeCell ref="V3:X3"/>
    <mergeCell ref="AB3:AD3"/>
    <mergeCell ref="AE3:AG3"/>
    <mergeCell ref="AH3:AJ3"/>
    <mergeCell ref="CN2:CO2"/>
    <mergeCell ref="AV3:AX3"/>
    <mergeCell ref="ES3:ET3"/>
    <mergeCell ref="EF3:EG3"/>
    <mergeCell ref="DS2:EH2"/>
    <mergeCell ref="DS3:DU3"/>
    <mergeCell ref="D2:X2"/>
    <mergeCell ref="D3:F3"/>
    <mergeCell ref="ER70:ES70"/>
    <mergeCell ref="BP3:BR3"/>
    <mergeCell ref="DZ3:EA3"/>
    <mergeCell ref="DX3:DY3"/>
    <mergeCell ref="CI3:CJ3"/>
    <mergeCell ref="CK3:CL3"/>
    <mergeCell ref="CQ3:CR3"/>
    <mergeCell ref="CS3:CT3"/>
    <mergeCell ref="CU3:CV3"/>
    <mergeCell ref="CW3:CX3"/>
    <mergeCell ref="DC3:DD3"/>
    <mergeCell ref="DE3:DF3"/>
    <mergeCell ref="DI3:DJ3"/>
    <mergeCell ref="DK3:DL3"/>
    <mergeCell ref="DV3:DW3"/>
    <mergeCell ref="DM3:DN3"/>
    <mergeCell ref="CE2:CM2"/>
    <mergeCell ref="BB2:BL2"/>
    <mergeCell ref="AV2:BA2"/>
    <mergeCell ref="AY3:BA3"/>
    <mergeCell ref="BB3:BD3"/>
    <mergeCell ref="CB2:CD3"/>
  </mergeCells>
  <conditionalFormatting sqref="ES60:ES68">
    <cfRule type="duplicateValues" dxfId="7" priority="30"/>
  </conditionalFormatting>
  <pageMargins left="0.7" right="0.7" top="0.75" bottom="0.75" header="0.3" footer="0.3"/>
  <pageSetup paperSize="9" scale="14" orientation="landscape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3">
    <tabColor theme="8" tint="-0.249977111117893"/>
    <pageSetUpPr fitToPage="1"/>
  </sheetPr>
  <dimension ref="A1:ET88"/>
  <sheetViews>
    <sheetView zoomScale="85" zoomScaleNormal="85" workbookViewId="0">
      <pane xSplit="3" ySplit="5" topLeftCell="BI6" activePane="bottomRight" state="frozen"/>
      <selection activeCell="B1" sqref="B1:G1"/>
      <selection pane="topRight" activeCell="B1" sqref="B1:G1"/>
      <selection pane="bottomLeft" activeCell="B1" sqref="B1:G1"/>
      <selection pane="bottomRight" activeCell="BI7" sqref="BI7"/>
    </sheetView>
  </sheetViews>
  <sheetFormatPr defaultColWidth="9.140625" defaultRowHeight="15"/>
  <cols>
    <col min="1" max="1" width="5.42578125" bestFit="1" customWidth="1"/>
    <col min="2" max="2" width="6.140625" style="53" bestFit="1" customWidth="1"/>
    <col min="3" max="3" width="31.140625" style="53" bestFit="1" customWidth="1"/>
    <col min="4" max="7" width="5.28515625" customWidth="1"/>
    <col min="8" max="8" width="9.28515625" customWidth="1"/>
    <col min="9" max="10" width="5.28515625" customWidth="1"/>
    <col min="11" max="15" width="8" customWidth="1"/>
    <col min="16" max="16" width="5.28515625" customWidth="1"/>
    <col min="17" max="17" width="6.28515625" customWidth="1"/>
    <col min="18" max="18" width="3.28515625" customWidth="1"/>
    <col min="19" max="19" width="5.28515625" customWidth="1"/>
    <col min="20" max="20" width="5.42578125" customWidth="1"/>
    <col min="21" max="22" width="5.28515625" customWidth="1"/>
    <col min="23" max="23" width="7.85546875" customWidth="1"/>
    <col min="24" max="24" width="27.85546875" customWidth="1"/>
    <col min="25" max="25" width="8.85546875" customWidth="1"/>
    <col min="26" max="26" width="8.28515625" hidden="1" customWidth="1"/>
    <col min="27" max="27" width="9.85546875" hidden="1" customWidth="1"/>
    <col min="28" max="28" width="5.28515625" customWidth="1"/>
    <col min="29" max="30" width="5.28515625" hidden="1" customWidth="1"/>
    <col min="31" max="31" width="5.28515625" customWidth="1"/>
    <col min="32" max="33" width="5.28515625" hidden="1" customWidth="1"/>
    <col min="34" max="35" width="5.28515625" customWidth="1"/>
    <col min="36" max="36" width="5.28515625" hidden="1" customWidth="1"/>
    <col min="37" max="37" width="6.28515625" customWidth="1"/>
    <col min="38" max="38" width="5.28515625" customWidth="1"/>
    <col min="39" max="39" width="5.28515625" hidden="1" customWidth="1"/>
    <col min="40" max="40" width="6.42578125" customWidth="1"/>
    <col min="41" max="41" width="5.28515625" customWidth="1"/>
    <col min="42" max="42" width="5.28515625" hidden="1" customWidth="1"/>
    <col min="43" max="44" width="5.28515625" customWidth="1"/>
    <col min="45" max="45" width="5.28515625" hidden="1" customWidth="1"/>
    <col min="46" max="46" width="5.28515625" customWidth="1"/>
    <col min="47" max="47" width="5.7109375" customWidth="1"/>
    <col min="48" max="55" width="5.28515625" customWidth="1"/>
    <col min="56" max="56" width="5.28515625" hidden="1" customWidth="1"/>
    <col min="57" max="58" width="5.28515625" customWidth="1"/>
    <col min="59" max="59" width="5.28515625" hidden="1" customWidth="1"/>
    <col min="60" max="61" width="5.28515625" customWidth="1"/>
    <col min="62" max="62" width="5.28515625" hidden="1" customWidth="1"/>
    <col min="63" max="64" width="5.28515625" customWidth="1"/>
    <col min="65" max="70" width="5.28515625" hidden="1" customWidth="1"/>
    <col min="71" max="84" width="5.28515625" customWidth="1"/>
    <col min="85" max="85" width="5.28515625" hidden="1" customWidth="1"/>
    <col min="86" max="86" width="32" hidden="1" customWidth="1"/>
    <col min="87" max="87" width="5.7109375" customWidth="1"/>
    <col min="88" max="88" width="5.7109375" hidden="1" customWidth="1"/>
    <col min="89" max="90" width="5.7109375" customWidth="1"/>
    <col min="91" max="91" width="10.140625" customWidth="1"/>
    <col min="92" max="93" width="5.7109375" customWidth="1"/>
    <col min="94" max="94" width="7.7109375" customWidth="1"/>
    <col min="95" max="95" width="6.42578125" customWidth="1"/>
    <col min="96" max="96" width="4.5703125" customWidth="1"/>
    <col min="97" max="97" width="6.42578125" customWidth="1"/>
    <col min="98" max="98" width="4.85546875" customWidth="1"/>
    <col min="99" max="99" width="6.5703125" customWidth="1"/>
    <col min="100" max="100" width="5.42578125" customWidth="1"/>
    <col min="101" max="101" width="6.42578125" customWidth="1"/>
    <col min="102" max="104" width="4.85546875" customWidth="1"/>
    <col min="105" max="105" width="9.28515625" customWidth="1"/>
    <col min="106" max="110" width="4.85546875" customWidth="1"/>
    <col min="111" max="111" width="7.42578125" customWidth="1"/>
    <col min="112" max="121" width="6.42578125" customWidth="1"/>
    <col min="122" max="122" width="47.28515625" customWidth="1"/>
    <col min="123" max="127" width="6.42578125" customWidth="1"/>
    <col min="128" max="137" width="5.7109375" customWidth="1"/>
    <col min="138" max="138" width="8.140625" customWidth="1"/>
    <col min="139" max="139" width="16" bestFit="1" customWidth="1"/>
    <col min="140" max="140" width="10.7109375" customWidth="1"/>
    <col min="141" max="141" width="11.5703125" bestFit="1" customWidth="1"/>
    <col min="147" max="147" width="3.5703125" customWidth="1"/>
    <col min="148" max="148" width="6.85546875" bestFit="1" customWidth="1"/>
    <col min="149" max="149" width="31.140625" bestFit="1" customWidth="1"/>
    <col min="150" max="150" width="20.140625" bestFit="1" customWidth="1"/>
    <col min="151" max="151" width="3.7109375" customWidth="1"/>
  </cols>
  <sheetData>
    <row r="1" spans="1:150" ht="13.5" customHeight="1" thickBot="1"/>
    <row r="2" spans="1:150" ht="15" customHeight="1">
      <c r="B2" s="19" t="s">
        <v>0</v>
      </c>
      <c r="C2" s="54" t="s">
        <v>139</v>
      </c>
      <c r="D2" s="782" t="s">
        <v>2</v>
      </c>
      <c r="E2" s="782"/>
      <c r="F2" s="782"/>
      <c r="G2" s="782"/>
      <c r="H2" s="782"/>
      <c r="I2" s="782"/>
      <c r="J2" s="782"/>
      <c r="K2" s="782"/>
      <c r="L2" s="782"/>
      <c r="M2" s="782"/>
      <c r="N2" s="782"/>
      <c r="O2" s="782"/>
      <c r="P2" s="782"/>
      <c r="Q2" s="782"/>
      <c r="R2" s="782"/>
      <c r="S2" s="782"/>
      <c r="T2" s="782"/>
      <c r="U2" s="782"/>
      <c r="V2" s="782"/>
      <c r="W2" s="782"/>
      <c r="X2" s="782"/>
      <c r="Y2" s="769" t="s">
        <v>3</v>
      </c>
      <c r="Z2" s="770"/>
      <c r="AA2" s="770"/>
      <c r="AB2" s="770"/>
      <c r="AC2" s="770"/>
      <c r="AD2" s="770"/>
      <c r="AE2" s="770"/>
      <c r="AF2" s="770"/>
      <c r="AG2" s="771"/>
      <c r="AH2" s="671" t="s">
        <v>4</v>
      </c>
      <c r="AI2" s="671"/>
      <c r="AJ2" s="671"/>
      <c r="AK2" s="671"/>
      <c r="AL2" s="671"/>
      <c r="AM2" s="671"/>
      <c r="AN2" s="671"/>
      <c r="AO2" s="671"/>
      <c r="AP2" s="671"/>
      <c r="AQ2" s="671"/>
      <c r="AR2" s="671"/>
      <c r="AS2" s="671"/>
      <c r="AT2" s="671"/>
      <c r="AU2" s="671"/>
      <c r="AV2" s="764" t="s">
        <v>5</v>
      </c>
      <c r="AW2" s="764"/>
      <c r="AX2" s="764"/>
      <c r="AY2" s="764"/>
      <c r="AZ2" s="764"/>
      <c r="BA2" s="764"/>
      <c r="BB2" s="765" t="s">
        <v>6</v>
      </c>
      <c r="BC2" s="765"/>
      <c r="BD2" s="765"/>
      <c r="BE2" s="765"/>
      <c r="BF2" s="765"/>
      <c r="BG2" s="765"/>
      <c r="BH2" s="765"/>
      <c r="BI2" s="765"/>
      <c r="BJ2" s="765"/>
      <c r="BK2" s="765"/>
      <c r="BL2" s="765"/>
      <c r="BM2" s="671" t="s">
        <v>7</v>
      </c>
      <c r="BN2" s="671"/>
      <c r="BO2" s="671"/>
      <c r="BP2" s="811" t="s">
        <v>8</v>
      </c>
      <c r="BQ2" s="812"/>
      <c r="BR2" s="812"/>
      <c r="BS2" s="812"/>
      <c r="BT2" s="812"/>
      <c r="BU2" s="812"/>
      <c r="BV2" s="812"/>
      <c r="BW2" s="812"/>
      <c r="BX2" s="812"/>
      <c r="BY2" s="812"/>
      <c r="BZ2" s="812"/>
      <c r="CA2" s="813"/>
      <c r="CB2" s="671" t="s">
        <v>528</v>
      </c>
      <c r="CC2" s="671"/>
      <c r="CD2" s="671"/>
      <c r="CE2" s="739" t="s">
        <v>9</v>
      </c>
      <c r="CF2" s="740"/>
      <c r="CG2" s="740"/>
      <c r="CH2" s="740"/>
      <c r="CI2" s="740"/>
      <c r="CJ2" s="740"/>
      <c r="CK2" s="740"/>
      <c r="CL2" s="740"/>
      <c r="CM2" s="740"/>
      <c r="CN2" s="740" t="s">
        <v>404</v>
      </c>
      <c r="CO2" s="741"/>
      <c r="CP2" s="780" t="s">
        <v>223</v>
      </c>
      <c r="CQ2" s="764" t="s">
        <v>10</v>
      </c>
      <c r="CR2" s="764"/>
      <c r="CS2" s="764"/>
      <c r="CT2" s="764"/>
      <c r="CU2" s="764"/>
      <c r="CV2" s="764"/>
      <c r="CW2" s="764"/>
      <c r="CX2" s="764"/>
      <c r="CY2" s="764"/>
      <c r="CZ2" s="764"/>
      <c r="DA2" s="764"/>
      <c r="DB2" s="764"/>
      <c r="DC2" s="764"/>
      <c r="DD2" s="764"/>
      <c r="DE2" s="764"/>
      <c r="DF2" s="764"/>
      <c r="DG2" s="764"/>
      <c r="DH2" s="764"/>
      <c r="DI2" s="764"/>
      <c r="DJ2" s="764"/>
      <c r="DK2" s="764"/>
      <c r="DL2" s="764"/>
      <c r="DM2" s="764"/>
      <c r="DN2" s="764"/>
      <c r="DO2" s="764"/>
      <c r="DP2" s="764"/>
      <c r="DQ2" s="764"/>
      <c r="DR2" s="764"/>
      <c r="DS2" s="815" t="s">
        <v>256</v>
      </c>
      <c r="DT2" s="817"/>
      <c r="DU2" s="817"/>
      <c r="DV2" s="817"/>
      <c r="DW2" s="817"/>
      <c r="DX2" s="817"/>
      <c r="DY2" s="817"/>
      <c r="DZ2" s="817"/>
      <c r="EA2" s="817"/>
      <c r="EB2" s="817"/>
      <c r="EC2" s="817"/>
      <c r="ED2" s="817"/>
      <c r="EE2" s="817"/>
      <c r="EF2" s="817"/>
      <c r="EG2" s="817"/>
      <c r="EH2" s="816"/>
      <c r="EI2" s="781" t="s">
        <v>257</v>
      </c>
      <c r="EJ2" s="814" t="s">
        <v>236</v>
      </c>
      <c r="EK2" s="814"/>
      <c r="ER2" s="14" t="s">
        <v>0</v>
      </c>
      <c r="ES2" s="772" t="s">
        <v>1</v>
      </c>
      <c r="ET2" s="773"/>
    </row>
    <row r="3" spans="1:150" ht="60" customHeight="1">
      <c r="B3" s="55">
        <f>'Raipur-1'!B3</f>
        <v>46262</v>
      </c>
      <c r="C3" s="51" t="s">
        <v>314</v>
      </c>
      <c r="D3" s="764" t="s">
        <v>333</v>
      </c>
      <c r="E3" s="764"/>
      <c r="F3" s="764"/>
      <c r="G3" s="768" t="s">
        <v>547</v>
      </c>
      <c r="H3" s="768"/>
      <c r="I3" s="768"/>
      <c r="J3" s="795" t="s">
        <v>800</v>
      </c>
      <c r="K3" s="796"/>
      <c r="L3" s="797"/>
      <c r="M3" s="795" t="s">
        <v>512</v>
      </c>
      <c r="N3" s="796"/>
      <c r="O3" s="797"/>
      <c r="P3" s="774" t="s">
        <v>567</v>
      </c>
      <c r="Q3" s="774"/>
      <c r="R3" s="774"/>
      <c r="S3" s="768" t="s">
        <v>568</v>
      </c>
      <c r="T3" s="768"/>
      <c r="U3" s="768"/>
      <c r="V3" s="775" t="s">
        <v>569</v>
      </c>
      <c r="W3" s="776"/>
      <c r="X3" s="776"/>
      <c r="Y3" s="933" t="s">
        <v>456</v>
      </c>
      <c r="Z3" s="934"/>
      <c r="AA3" s="935"/>
      <c r="AB3" s="777" t="s">
        <v>1056</v>
      </c>
      <c r="AC3" s="777"/>
      <c r="AD3" s="777"/>
      <c r="AE3" s="936" t="s">
        <v>501</v>
      </c>
      <c r="AF3" s="936"/>
      <c r="AG3" s="936"/>
      <c r="AH3" s="779" t="s">
        <v>335</v>
      </c>
      <c r="AI3" s="779"/>
      <c r="AJ3" s="779"/>
      <c r="AK3" s="764" t="s">
        <v>336</v>
      </c>
      <c r="AL3" s="764"/>
      <c r="AM3" s="764"/>
      <c r="AN3" s="766" t="s">
        <v>337</v>
      </c>
      <c r="AO3" s="766"/>
      <c r="AP3" s="766"/>
      <c r="AQ3" s="767" t="s">
        <v>338</v>
      </c>
      <c r="AR3" s="767"/>
      <c r="AS3" s="767"/>
      <c r="AT3" s="45" t="s">
        <v>523</v>
      </c>
      <c r="AU3" s="45" t="s">
        <v>339</v>
      </c>
      <c r="AV3" s="768" t="s">
        <v>340</v>
      </c>
      <c r="AW3" s="768"/>
      <c r="AX3" s="768"/>
      <c r="AY3" s="788" t="s">
        <v>12</v>
      </c>
      <c r="AZ3" s="788"/>
      <c r="BA3" s="788"/>
      <c r="BB3" s="789" t="s">
        <v>341</v>
      </c>
      <c r="BC3" s="789"/>
      <c r="BD3" s="789"/>
      <c r="BE3" s="671" t="s">
        <v>342</v>
      </c>
      <c r="BF3" s="671"/>
      <c r="BG3" s="671"/>
      <c r="BH3" s="767" t="s">
        <v>343</v>
      </c>
      <c r="BI3" s="767"/>
      <c r="BJ3" s="767"/>
      <c r="BK3" s="46" t="s">
        <v>254</v>
      </c>
      <c r="BL3" s="46" t="s">
        <v>344</v>
      </c>
      <c r="BM3" s="671"/>
      <c r="BN3" s="671"/>
      <c r="BO3" s="671"/>
      <c r="BP3" s="790" t="s">
        <v>345</v>
      </c>
      <c r="BQ3" s="790"/>
      <c r="BR3" s="790"/>
      <c r="BS3" s="767" t="s">
        <v>255</v>
      </c>
      <c r="BT3" s="767"/>
      <c r="BU3" s="767"/>
      <c r="BV3" s="791" t="s">
        <v>346</v>
      </c>
      <c r="BW3" s="791"/>
      <c r="BX3" s="791"/>
      <c r="BY3" s="719" t="s">
        <v>13</v>
      </c>
      <c r="BZ3" s="719"/>
      <c r="CA3" s="719"/>
      <c r="CB3" s="671"/>
      <c r="CC3" s="671"/>
      <c r="CD3" s="671"/>
      <c r="CE3" s="671" t="s">
        <v>260</v>
      </c>
      <c r="CF3" s="671"/>
      <c r="CG3" s="671"/>
      <c r="CH3" s="314" t="s">
        <v>435</v>
      </c>
      <c r="CI3" s="719" t="s">
        <v>347</v>
      </c>
      <c r="CJ3" s="719"/>
      <c r="CK3" s="672" t="s">
        <v>348</v>
      </c>
      <c r="CL3" s="672"/>
      <c r="CM3" s="47" t="s">
        <v>515</v>
      </c>
      <c r="CN3" s="47" t="s">
        <v>221</v>
      </c>
      <c r="CO3" s="15" t="s">
        <v>222</v>
      </c>
      <c r="CP3" s="780"/>
      <c r="CQ3" s="786" t="s">
        <v>349</v>
      </c>
      <c r="CR3" s="786"/>
      <c r="CS3" s="671" t="s">
        <v>350</v>
      </c>
      <c r="CT3" s="671"/>
      <c r="CU3" s="719" t="s">
        <v>351</v>
      </c>
      <c r="CV3" s="719"/>
      <c r="CW3" s="787" t="s">
        <v>352</v>
      </c>
      <c r="CX3" s="787"/>
      <c r="CY3" s="804" t="s">
        <v>360</v>
      </c>
      <c r="CZ3" s="805"/>
      <c r="DA3" s="804" t="s">
        <v>361</v>
      </c>
      <c r="DB3" s="805"/>
      <c r="DC3" s="769" t="s">
        <v>774</v>
      </c>
      <c r="DD3" s="771"/>
      <c r="DE3" s="769" t="s">
        <v>775</v>
      </c>
      <c r="DF3" s="771"/>
      <c r="DG3" s="768" t="s">
        <v>353</v>
      </c>
      <c r="DH3" s="768"/>
      <c r="DI3" s="815" t="s">
        <v>418</v>
      </c>
      <c r="DJ3" s="816"/>
      <c r="DK3" s="815" t="s">
        <v>419</v>
      </c>
      <c r="DL3" s="816"/>
      <c r="DM3" s="815" t="s">
        <v>420</v>
      </c>
      <c r="DN3" s="816"/>
      <c r="DO3" s="818" t="s">
        <v>776</v>
      </c>
      <c r="DP3" s="819"/>
      <c r="DQ3" s="820"/>
      <c r="DR3" s="56" t="s">
        <v>354</v>
      </c>
      <c r="DS3" s="880" t="s">
        <v>454</v>
      </c>
      <c r="DT3" s="881"/>
      <c r="DU3" s="882"/>
      <c r="DV3" s="821" t="s">
        <v>1064</v>
      </c>
      <c r="DW3" s="822"/>
      <c r="DX3" s="672" t="s">
        <v>245</v>
      </c>
      <c r="DY3" s="672"/>
      <c r="DZ3" s="764" t="s">
        <v>245</v>
      </c>
      <c r="EA3" s="764"/>
      <c r="EB3" s="790" t="s">
        <v>1060</v>
      </c>
      <c r="EC3" s="790"/>
      <c r="ED3" s="793" t="s">
        <v>280</v>
      </c>
      <c r="EE3" s="793"/>
      <c r="EF3" s="793" t="s">
        <v>559</v>
      </c>
      <c r="EG3" s="793"/>
      <c r="EH3" s="57" t="s">
        <v>279</v>
      </c>
      <c r="EI3" s="781"/>
      <c r="EJ3" s="794" t="s">
        <v>265</v>
      </c>
      <c r="EK3" s="794"/>
      <c r="ER3" s="55">
        <f>B3</f>
        <v>46262</v>
      </c>
      <c r="ES3" s="783" t="s">
        <v>11</v>
      </c>
      <c r="ET3" s="784"/>
    </row>
    <row r="4" spans="1:150" ht="51">
      <c r="B4" s="73" t="s">
        <v>14</v>
      </c>
      <c r="C4" s="73" t="s">
        <v>15</v>
      </c>
      <c r="D4" s="74" t="s">
        <v>239</v>
      </c>
      <c r="E4" s="75" t="s">
        <v>111</v>
      </c>
      <c r="F4" s="76" t="s">
        <v>231</v>
      </c>
      <c r="G4" s="74" t="s">
        <v>239</v>
      </c>
      <c r="H4" s="75" t="s">
        <v>111</v>
      </c>
      <c r="I4" s="76" t="s">
        <v>231</v>
      </c>
      <c r="J4" s="323" t="s">
        <v>443</v>
      </c>
      <c r="K4" s="75" t="s">
        <v>444</v>
      </c>
      <c r="L4" s="76" t="s">
        <v>231</v>
      </c>
      <c r="M4" s="323" t="s">
        <v>443</v>
      </c>
      <c r="N4" s="75" t="s">
        <v>444</v>
      </c>
      <c r="O4" s="76" t="s">
        <v>231</v>
      </c>
      <c r="P4" s="323" t="s">
        <v>443</v>
      </c>
      <c r="Q4" s="75" t="s">
        <v>111</v>
      </c>
      <c r="R4" s="76" t="s">
        <v>231</v>
      </c>
      <c r="S4" s="323" t="s">
        <v>443</v>
      </c>
      <c r="T4" s="75" t="s">
        <v>111</v>
      </c>
      <c r="U4" s="76" t="s">
        <v>231</v>
      </c>
      <c r="V4" s="323" t="s">
        <v>443</v>
      </c>
      <c r="W4" s="75" t="s">
        <v>111</v>
      </c>
      <c r="X4" s="76" t="s">
        <v>231</v>
      </c>
      <c r="Y4" s="76" t="s">
        <v>16</v>
      </c>
      <c r="Z4" s="76" t="s">
        <v>242</v>
      </c>
      <c r="AA4" s="76" t="s">
        <v>157</v>
      </c>
      <c r="AB4" s="77" t="s">
        <v>16</v>
      </c>
      <c r="AC4" s="78" t="s">
        <v>242</v>
      </c>
      <c r="AD4" s="76" t="s">
        <v>263</v>
      </c>
      <c r="AE4" s="353" t="s">
        <v>16</v>
      </c>
      <c r="AF4" s="353" t="s">
        <v>242</v>
      </c>
      <c r="AG4" s="353" t="s">
        <v>263</v>
      </c>
      <c r="AH4" s="74" t="s">
        <v>239</v>
      </c>
      <c r="AI4" s="79" t="s">
        <v>111</v>
      </c>
      <c r="AJ4" s="76" t="s">
        <v>219</v>
      </c>
      <c r="AK4" s="74" t="s">
        <v>239</v>
      </c>
      <c r="AL4" s="79" t="s">
        <v>111</v>
      </c>
      <c r="AM4" s="76" t="s">
        <v>219</v>
      </c>
      <c r="AN4" s="74" t="s">
        <v>239</v>
      </c>
      <c r="AO4" s="79" t="s">
        <v>111</v>
      </c>
      <c r="AP4" s="76" t="s">
        <v>219</v>
      </c>
      <c r="AQ4" s="74" t="s">
        <v>239</v>
      </c>
      <c r="AR4" s="79" t="s">
        <v>111</v>
      </c>
      <c r="AS4" s="76" t="s">
        <v>219</v>
      </c>
      <c r="AT4" s="385" t="s">
        <v>99</v>
      </c>
      <c r="AU4" s="80" t="s">
        <v>99</v>
      </c>
      <c r="AV4" s="77" t="s">
        <v>16</v>
      </c>
      <c r="AW4" s="78" t="s">
        <v>242</v>
      </c>
      <c r="AX4" s="76" t="s">
        <v>262</v>
      </c>
      <c r="AY4" s="77" t="s">
        <v>16</v>
      </c>
      <c r="AZ4" s="78" t="s">
        <v>242</v>
      </c>
      <c r="BA4" s="76" t="s">
        <v>262</v>
      </c>
      <c r="BB4" s="74" t="s">
        <v>239</v>
      </c>
      <c r="BC4" s="79" t="s">
        <v>111</v>
      </c>
      <c r="BD4" s="76" t="s">
        <v>219</v>
      </c>
      <c r="BE4" s="74" t="s">
        <v>239</v>
      </c>
      <c r="BF4" s="79" t="s">
        <v>111</v>
      </c>
      <c r="BG4" s="76" t="s">
        <v>219</v>
      </c>
      <c r="BH4" s="74" t="s">
        <v>239</v>
      </c>
      <c r="BI4" s="79" t="s">
        <v>111</v>
      </c>
      <c r="BJ4" s="76" t="s">
        <v>219</v>
      </c>
      <c r="BK4" s="385" t="s">
        <v>99</v>
      </c>
      <c r="BL4" s="80" t="s">
        <v>99</v>
      </c>
      <c r="BM4" s="74" t="s">
        <v>239</v>
      </c>
      <c r="BN4" s="79" t="s">
        <v>111</v>
      </c>
      <c r="BO4" s="76" t="s">
        <v>219</v>
      </c>
      <c r="BP4" s="81" t="s">
        <v>239</v>
      </c>
      <c r="BQ4" s="79" t="s">
        <v>111</v>
      </c>
      <c r="BR4" s="76" t="s">
        <v>219</v>
      </c>
      <c r="BS4" s="82" t="s">
        <v>421</v>
      </c>
      <c r="BT4" s="83" t="s">
        <v>234</v>
      </c>
      <c r="BU4" s="76" t="s">
        <v>262</v>
      </c>
      <c r="BV4" s="156" t="s">
        <v>422</v>
      </c>
      <c r="BW4" s="83" t="s">
        <v>234</v>
      </c>
      <c r="BX4" s="76" t="s">
        <v>262</v>
      </c>
      <c r="BY4" s="77" t="s">
        <v>422</v>
      </c>
      <c r="BZ4" s="83" t="s">
        <v>234</v>
      </c>
      <c r="CA4" s="76" t="s">
        <v>262</v>
      </c>
      <c r="CB4" s="74" t="s">
        <v>522</v>
      </c>
      <c r="CC4" s="79" t="s">
        <v>234</v>
      </c>
      <c r="CD4" s="76" t="s">
        <v>157</v>
      </c>
      <c r="CE4" s="169" t="s">
        <v>16</v>
      </c>
      <c r="CF4" s="169" t="s">
        <v>111</v>
      </c>
      <c r="CG4" s="169" t="s">
        <v>219</v>
      </c>
      <c r="CH4" s="169" t="s">
        <v>219</v>
      </c>
      <c r="CI4" s="169" t="s">
        <v>238</v>
      </c>
      <c r="CJ4" s="169" t="s">
        <v>219</v>
      </c>
      <c r="CK4" s="169" t="s">
        <v>238</v>
      </c>
      <c r="CL4" s="169" t="s">
        <v>219</v>
      </c>
      <c r="CM4" s="370" t="s">
        <v>238</v>
      </c>
      <c r="CN4" s="169" t="s">
        <v>235</v>
      </c>
      <c r="CO4" s="169" t="s">
        <v>235</v>
      </c>
      <c r="CP4" s="86" t="s">
        <v>17</v>
      </c>
      <c r="CQ4" s="77" t="s">
        <v>16</v>
      </c>
      <c r="CR4" s="87" t="s">
        <v>18</v>
      </c>
      <c r="CS4" s="77" t="s">
        <v>16</v>
      </c>
      <c r="CT4" s="87" t="s">
        <v>18</v>
      </c>
      <c r="CU4" s="77" t="s">
        <v>16</v>
      </c>
      <c r="CV4" s="87" t="s">
        <v>18</v>
      </c>
      <c r="CW4" s="77" t="s">
        <v>16</v>
      </c>
      <c r="CX4" s="87" t="s">
        <v>18</v>
      </c>
      <c r="CY4" s="77" t="s">
        <v>16</v>
      </c>
      <c r="CZ4" s="87" t="s">
        <v>18</v>
      </c>
      <c r="DA4" s="77" t="s">
        <v>16</v>
      </c>
      <c r="DB4" s="87" t="s">
        <v>18</v>
      </c>
      <c r="DC4" s="77" t="s">
        <v>16</v>
      </c>
      <c r="DD4" s="87" t="s">
        <v>18</v>
      </c>
      <c r="DE4" s="77" t="s">
        <v>16</v>
      </c>
      <c r="DF4" s="87" t="s">
        <v>18</v>
      </c>
      <c r="DG4" s="77" t="s">
        <v>16</v>
      </c>
      <c r="DH4" s="87" t="s">
        <v>18</v>
      </c>
      <c r="DI4" s="77" t="s">
        <v>16</v>
      </c>
      <c r="DJ4" s="87" t="s">
        <v>18</v>
      </c>
      <c r="DK4" s="77" t="s">
        <v>16</v>
      </c>
      <c r="DL4" s="87" t="s">
        <v>18</v>
      </c>
      <c r="DM4" s="77" t="s">
        <v>16</v>
      </c>
      <c r="DN4" s="87" t="s">
        <v>18</v>
      </c>
      <c r="DO4" s="77" t="s">
        <v>16</v>
      </c>
      <c r="DP4" s="87" t="s">
        <v>277</v>
      </c>
      <c r="DQ4" s="76" t="s">
        <v>278</v>
      </c>
      <c r="DR4" s="85" t="s">
        <v>19</v>
      </c>
      <c r="DS4" s="85" t="s">
        <v>16</v>
      </c>
      <c r="DT4" s="85" t="s">
        <v>160</v>
      </c>
      <c r="DU4" s="85" t="s">
        <v>157</v>
      </c>
      <c r="DV4" s="85" t="s">
        <v>16</v>
      </c>
      <c r="DW4" s="85" t="s">
        <v>157</v>
      </c>
      <c r="DX4" s="88" t="s">
        <v>159</v>
      </c>
      <c r="DY4" s="76" t="s">
        <v>526</v>
      </c>
      <c r="DZ4" s="313" t="s">
        <v>522</v>
      </c>
      <c r="EA4" s="76" t="s">
        <v>527</v>
      </c>
      <c r="EB4" s="313" t="s">
        <v>522</v>
      </c>
      <c r="EC4" s="76" t="s">
        <v>527</v>
      </c>
      <c r="ED4" s="89" t="s">
        <v>16</v>
      </c>
      <c r="EE4" s="76" t="s">
        <v>264</v>
      </c>
      <c r="EF4" s="89" t="s">
        <v>16</v>
      </c>
      <c r="EG4" s="76" t="s">
        <v>264</v>
      </c>
      <c r="EH4" s="100" t="s">
        <v>20</v>
      </c>
      <c r="EI4" s="103" t="s">
        <v>258</v>
      </c>
      <c r="EJ4" s="52" t="s">
        <v>217</v>
      </c>
      <c r="EK4" s="58" t="s">
        <v>218</v>
      </c>
      <c r="ER4" s="91" t="s">
        <v>14</v>
      </c>
      <c r="ES4" s="92" t="s">
        <v>15</v>
      </c>
      <c r="ET4" s="93" t="s">
        <v>109</v>
      </c>
    </row>
    <row r="5" spans="1:150" ht="15" hidden="1" customHeight="1">
      <c r="B5" s="94" t="str">
        <f>B4</f>
        <v>Sr. No.</v>
      </c>
      <c r="C5" s="94" t="str">
        <f>C4</f>
        <v>DISTRIBUTOR NAME</v>
      </c>
      <c r="D5" s="94" t="str">
        <f>$D$2&amp;"//"&amp;$D$3&amp;"//"&amp;D4</f>
        <v>GAIA MILK //TM 500 ML// Crt</v>
      </c>
      <c r="E5" s="94" t="str">
        <f>$D$2&amp;"//"&amp;$D$3&amp;"//"&amp;E4</f>
        <v>GAIA MILK //TM 500 ML//Pkt</v>
      </c>
      <c r="F5" s="94" t="str">
        <f>$D$2&amp;"//"&amp;$D$3&amp;"//"&amp;F4</f>
        <v>GAIA MILK //TM 500 ML//Free
Pkt</v>
      </c>
      <c r="G5" s="94" t="str">
        <f>$D$2&amp;"//"&amp;$G$3&amp;"//"&amp;G4</f>
        <v>GAIA MILK //CM 500 ML// Crt</v>
      </c>
      <c r="H5" s="94" t="str">
        <f>$D$2&amp;"//"&amp;$G$3&amp;"//"&amp;H4</f>
        <v>GAIA MILK //CM 500 ML//Pkt</v>
      </c>
      <c r="I5" s="94" t="str">
        <f>$D$2&amp;"//"&amp;$G$3&amp;"//"&amp;I4</f>
        <v>GAIA MILK //CM 500 ML//Free
Pkt</v>
      </c>
      <c r="J5" s="94" t="str">
        <f>$D$2&amp;"//"&amp;$J$3&amp;"//"&amp;J4</f>
        <v>GAIA MILK //Maxx UHT 110 ml//CBX</v>
      </c>
      <c r="K5" s="94" t="str">
        <f>$D$2&amp;"//"&amp;$J$3&amp;"//"&amp;K4</f>
        <v>GAIA MILK //Maxx UHT 110 ml//Pc</v>
      </c>
      <c r="L5" s="94" t="str">
        <f>$D$2&amp;"//"&amp;$J$3&amp;"//"&amp;L4</f>
        <v>GAIA MILK //Maxx UHT 110 ml//Free
Pkt</v>
      </c>
      <c r="M5" s="94" t="str">
        <f>$D$2&amp;"//"&amp;$M$3&amp;"//"&amp;M4</f>
        <v>GAIA MILK //Gaia Maxx UHT 400ml//CBX</v>
      </c>
      <c r="N5" s="94" t="str">
        <f>$D$2&amp;"//"&amp;$M$3&amp;"//"&amp;N4</f>
        <v>GAIA MILK //Gaia Maxx UHT 400ml//Pc</v>
      </c>
      <c r="O5" s="94" t="str">
        <f>$D$2&amp;"//"&amp;$M$3&amp;"//"&amp;O4</f>
        <v>GAIA MILK //Gaia Maxx UHT 400ml//Free
Pkt</v>
      </c>
      <c r="P5" s="94" t="str">
        <f>$D$2&amp;"//"&amp;$P$3&amp;"//"&amp;P4</f>
        <v>GAIA MILK //Gaia Premium Milk UHT Tetra Pack 1 Ltr//CBX</v>
      </c>
      <c r="Q5" s="94" t="str">
        <f>$D$2&amp;"//"&amp;$P$3&amp;"//"&amp;Q4</f>
        <v>GAIA MILK //Gaia Premium Milk UHT Tetra Pack 1 Ltr//Pkt</v>
      </c>
      <c r="R5" s="94" t="str">
        <f>$D$2&amp;"//"&amp;$P$3&amp;"//"&amp;R4</f>
        <v>GAIA MILK //Gaia Premium Milk UHT Tetra Pack 1 Ltr//Free
Pkt</v>
      </c>
      <c r="S5" s="94" t="str">
        <f>$D$2&amp;"//"&amp;$S$3&amp;"//"&amp;S4</f>
        <v>GAIA MILK //Gaia Lite Milk UHT Tetra Pack 1Ltr//CBX</v>
      </c>
      <c r="T5" s="94" t="str">
        <f>$D$2&amp;"//"&amp;$S$3&amp;"//"&amp;T4</f>
        <v>GAIA MILK //Gaia Lite Milk UHT Tetra Pack 1Ltr//Pkt</v>
      </c>
      <c r="U5" s="94" t="str">
        <f>$D$2&amp;"//"&amp;$S$3&amp;"//"&amp;U4</f>
        <v>GAIA MILK //Gaia Lite Milk UHT Tetra Pack 1Ltr//Free
Pkt</v>
      </c>
      <c r="V5" s="94" t="str">
        <f>$D$2&amp;"//"&amp;$V$3&amp;"//"&amp;V4</f>
        <v>GAIA MILK //Gaia Gold Milk UHT Tetra Pack 1Ltr//CBX</v>
      </c>
      <c r="W5" s="94" t="str">
        <f>$D$2&amp;"//"&amp;$V$3&amp;"//"&amp;W4</f>
        <v>GAIA MILK //Gaia Gold Milk UHT Tetra Pack 1Ltr//Pkt</v>
      </c>
      <c r="X5" s="94" t="str">
        <f>$D$2&amp;"//"&amp;$V$3&amp;"//"&amp;X4</f>
        <v>GAIA MILK //Gaia Gold Milk UHT Tetra Pack 1Ltr//Free
Pkt</v>
      </c>
      <c r="Y5" s="94" t="str">
        <f>$Y$2&amp;"//"&amp;$Y$3&amp;"//"&amp;Y4</f>
        <v>GAIA CUPS DAHI //Gaia Mishti Doi 80g//BOX</v>
      </c>
      <c r="Z5" s="94" t="str">
        <f>$Y$2&amp;"//"&amp;$Y$3&amp;"//"&amp;Z4</f>
        <v>GAIA CUPS DAHI //Gaia Mishti Doi 80g//Cups</v>
      </c>
      <c r="AA5" s="94" t="str">
        <f>$Y$2&amp;"//"&amp;$Y$3&amp;"//"&amp;AA4</f>
        <v>GAIA CUPS DAHI //Gaia Mishti Doi 80g//Free Box</v>
      </c>
      <c r="AB5" s="94" t="str">
        <f>$Y$2&amp;"//"&amp;$AB$3&amp;"//"&amp;AB4</f>
        <v>GAIA CUPS DAHI //DAHI CUP 200 GRMS Box(6Pc) //BOX</v>
      </c>
      <c r="AC5" s="94" t="str">
        <f>$Y$2&amp;"//"&amp;$AB$3&amp;"//"&amp;AC4</f>
        <v>GAIA CUPS DAHI //DAHI CUP 200 GRMS Box(6Pc) //Cups</v>
      </c>
      <c r="AD5" s="94" t="str">
        <f>$Y$2&amp;"//"&amp;$AB$3&amp;"//"&amp;AD4</f>
        <v>GAIA CUPS DAHI //DAHI CUP 200 GRMS Box(6Pc) //Free
Box</v>
      </c>
      <c r="AE5" s="362" t="str">
        <f>$Y$2&amp;"//"&amp;$AE$3&amp;"//"&amp;AE4</f>
        <v>GAIA CUPS DAHI //DAHI CUP 200 GRMS //BOX</v>
      </c>
      <c r="AF5" s="362" t="str">
        <f>$Y$2&amp;"//"&amp;$AE$3&amp;"//"&amp;AF4</f>
        <v>GAIA CUPS DAHI //DAHI CUP 200 GRMS //Cups</v>
      </c>
      <c r="AG5" s="362" t="str">
        <f>$Y$2&amp;"//"&amp;$AE$3&amp;"//"&amp;AG4</f>
        <v>GAIA CUPS DAHI //DAHI CUP 200 GRMS //Free
Box</v>
      </c>
      <c r="AH5" s="94" t="str">
        <f>$AH$2&amp;"//"&amp;$AH$3&amp;"//"&amp;AH4</f>
        <v xml:space="preserve">     GAIA PLAIN DAHI //PD 200 GRMS// Crt</v>
      </c>
      <c r="AI5" s="94" t="str">
        <f>$AH$2&amp;"//"&amp;$AH$3&amp;"//"&amp;AI4</f>
        <v xml:space="preserve">     GAIA PLAIN DAHI //PD 200 GRMS//Pkt</v>
      </c>
      <c r="AJ5" s="94" t="str">
        <f>$AH$2&amp;"//"&amp;$AH$3&amp;"//"&amp;AJ4</f>
        <v xml:space="preserve">     GAIA PLAIN DAHI //PD 200 GRMS//Free 
Pkt</v>
      </c>
      <c r="AK5" s="94" t="str">
        <f>$AH$2&amp;"//"&amp;$AK$3&amp;"//"&amp;AK4</f>
        <v xml:space="preserve">     GAIA PLAIN DAHI //PD 400 GRMS // Crt</v>
      </c>
      <c r="AL5" s="94" t="str">
        <f>$AH$2&amp;"//"&amp;$AK$3&amp;"//"&amp;AL4</f>
        <v xml:space="preserve">     GAIA PLAIN DAHI //PD 400 GRMS //Pkt</v>
      </c>
      <c r="AM5" s="94" t="str">
        <f>$AH$2&amp;"//"&amp;$AK$3&amp;"//"&amp;AM4</f>
        <v xml:space="preserve">     GAIA PLAIN DAHI //PD 400 GRMS //Free 
Pkt</v>
      </c>
      <c r="AN5" s="94" t="str">
        <f>$AH$2&amp;"//"&amp;$AN$3&amp;"//"&amp;AN4</f>
        <v xml:space="preserve">     GAIA PLAIN DAHI //PD 1 KG  // Crt</v>
      </c>
      <c r="AO5" s="94" t="str">
        <f>$AH$2&amp;"//"&amp;$AN$3&amp;"//"&amp;AO4</f>
        <v xml:space="preserve">     GAIA PLAIN DAHI //PD 1 KG  //Pkt</v>
      </c>
      <c r="AP5" s="94" t="str">
        <f>$AH$2&amp;"//"&amp;$AN$3&amp;"//"&amp;AP4</f>
        <v xml:space="preserve">     GAIA PLAIN DAHI //PD 1 KG  //Free 
Pkt</v>
      </c>
      <c r="AQ5" s="94" t="str">
        <f>$AH$2&amp;"//"&amp;$AQ$3&amp;"//"&amp;AQ4</f>
        <v xml:space="preserve">     GAIA PLAIN DAHI //PD 5 KG // Crt</v>
      </c>
      <c r="AR5" s="94" t="str">
        <f>$AH$2&amp;"//"&amp;$AQ$3&amp;"//"&amp;AR4</f>
        <v xml:space="preserve">     GAIA PLAIN DAHI //PD 5 KG //Pkt</v>
      </c>
      <c r="AS5" s="94" t="str">
        <f>$AH$2&amp;"//"&amp;$AQ$3&amp;"//"&amp;AS4</f>
        <v xml:space="preserve">     GAIA PLAIN DAHI //PD 5 KG //Free 
Pkt</v>
      </c>
      <c r="AT5" s="94" t="str">
        <f>$AH$2&amp;"//"&amp;$AT$3&amp;"//"&amp;AT4</f>
        <v xml:space="preserve">     GAIA PLAIN DAHI //PD
5 KG//BKT</v>
      </c>
      <c r="AU5" s="94" t="str">
        <f>$AH$2&amp;"//"&amp;$AU$3&amp;"//"&amp;AU4</f>
        <v xml:space="preserve">     GAIA PLAIN DAHI //PD 15 KG//BKT</v>
      </c>
      <c r="AV5" s="94" t="str">
        <f>$AV$2&amp;"//"&amp;$AV$3&amp;"//"&amp;AV4</f>
        <v>GAIA FLAVOURED DAHI//LYCHEE 90 GRMS//BOX</v>
      </c>
      <c r="AW5" s="94" t="str">
        <f>$AV$2&amp;"//"&amp;$AV$3&amp;"//"&amp;AW4</f>
        <v>GAIA FLAVOURED DAHI//LYCHEE 90 GRMS//Cups</v>
      </c>
      <c r="AX5" s="94" t="str">
        <f>$AV$2&amp;"//"&amp;$AV$3&amp;"//"&amp;AX4</f>
        <v>GAIA FLAVOURED DAHI//LYCHEE 90 GRMS//Free 
Box</v>
      </c>
      <c r="AY5" s="94" t="str">
        <f>$AV$2&amp;"//"&amp;$AY$3&amp;"//"&amp;AY4</f>
        <v>GAIA FLAVOURED DAHI//MUSKMELON   90 GRMS//BOX</v>
      </c>
      <c r="AZ5" s="94" t="str">
        <f>$AV$2&amp;"//"&amp;$AY$3&amp;"//"&amp;AZ4</f>
        <v>GAIA FLAVOURED DAHI//MUSKMELON   90 GRMS//Cups</v>
      </c>
      <c r="BA5" s="94" t="str">
        <f>$AV$2&amp;"//"&amp;$AY$3&amp;"//"&amp;BA4</f>
        <v>GAIA FLAVOURED DAHI//MUSKMELON   90 GRMS//Free 
Box</v>
      </c>
      <c r="BB5" s="94" t="str">
        <f>$BB$2&amp;"//"&amp;$BB$3&amp;"//"&amp;BB4</f>
        <v>GAIA KADHI DAHI//KD 200 GRMS// Crt</v>
      </c>
      <c r="BC5" s="94" t="str">
        <f>$BB$2&amp;"//"&amp;$BB$3&amp;"//"&amp;BC4</f>
        <v>GAIA KADHI DAHI//KD 200 GRMS//Pkt</v>
      </c>
      <c r="BD5" s="94" t="str">
        <f>$BB$2&amp;"//"&amp;$BB$3&amp;"//"&amp;BD4</f>
        <v>GAIA KADHI DAHI//KD 200 GRMS//Free 
Pkt</v>
      </c>
      <c r="BE5" s="94" t="str">
        <f>$BB$2&amp;"//"&amp;$BE$3&amp;"//"&amp;BE4</f>
        <v>GAIA KADHI DAHI//KD 1 KG // Crt</v>
      </c>
      <c r="BF5" s="94" t="str">
        <f>$BB$2&amp;"//"&amp;$BE$3&amp;"//"&amp;BF4</f>
        <v>GAIA KADHI DAHI//KD 1 KG //Pkt</v>
      </c>
      <c r="BG5" s="94" t="str">
        <f>$BB$2&amp;"//"&amp;$BE$3&amp;"//"&amp;BG4</f>
        <v>GAIA KADHI DAHI//KD 1 KG //Free 
Pkt</v>
      </c>
      <c r="BH5" s="94" t="str">
        <f>$BB$2&amp;"//"&amp;$BH$3&amp;"//"&amp;BH4</f>
        <v>GAIA KADHI DAHI//KD 5 KG // Crt</v>
      </c>
      <c r="BI5" s="94" t="str">
        <f>$BB$2&amp;"//"&amp;$BH$3&amp;"//"&amp;BI4</f>
        <v>GAIA KADHI DAHI//KD 5 KG //Pkt</v>
      </c>
      <c r="BJ5" s="94" t="str">
        <f>$BB$2&amp;"//"&amp;$BH$3&amp;"//"&amp;BJ4</f>
        <v>GAIA KADHI DAHI//KD 5 KG //Free 
Pkt</v>
      </c>
      <c r="BK5" s="94" t="str">
        <f>$BB$2&amp;"//"&amp;$BK$3&amp;"//"&amp;BK4</f>
        <v>GAIA KADHI DAHI//KD
5 KG //BKT</v>
      </c>
      <c r="BL5" s="94" t="str">
        <f>$BB$2&amp;"//"&amp;$BL$3&amp;"//"&amp;BL4</f>
        <v>GAIA KADHI DAHI//KD 15KG //BKT</v>
      </c>
      <c r="BM5" s="94" t="str">
        <f>$BM$2&amp;"//"&amp;$BM$3&amp;"//"&amp;BM4</f>
        <v>MASALA CHAAS 200 GRMS//// Crt</v>
      </c>
      <c r="BN5" s="94" t="str">
        <f>$BM$2&amp;"//"&amp;$BM$3&amp;"//"&amp;BN4</f>
        <v>MASALA CHAAS 200 GRMS////Pkt</v>
      </c>
      <c r="BO5" s="94" t="str">
        <f>$BM$2&amp;"//"&amp;$BM$3&amp;"//"&amp;BO4</f>
        <v>MASALA CHAAS 200 GRMS////Free 
Pkt</v>
      </c>
      <c r="BP5" s="94" t="str">
        <f>$BP$2&amp;"//"&amp;$BP$3&amp;"//"&amp;BP4</f>
        <v>GAIA LASSI //SWEET LASSI 180 GRMS// Crt</v>
      </c>
      <c r="BQ5" s="94" t="str">
        <f>$BP$2&amp;"//"&amp;$BP$3&amp;"//"&amp;BQ4</f>
        <v>GAIA LASSI //SWEET LASSI 180 GRMS//Pkt</v>
      </c>
      <c r="BR5" s="94" t="str">
        <f>$BP$2&amp;"//"&amp;$BP$3&amp;"//"&amp;BR4</f>
        <v>GAIA LASSI //SWEET LASSI 180 GRMS//Free 
Pkt</v>
      </c>
      <c r="BS5" s="94" t="str">
        <f>$BP$2&amp;"//"&amp;$BS$3&amp;"//"&amp;BS4</f>
        <v>GAIA LASSI //PLAIN (GLASS) LASSI 180 GRMS//BOX3</v>
      </c>
      <c r="BT5" s="94" t="str">
        <f>$BP$2&amp;"//"&amp;$BS$3&amp;"//"&amp;BT4</f>
        <v>GAIA LASSI //PLAIN (GLASS) LASSI 180 GRMS//Glass</v>
      </c>
      <c r="BU5" s="94" t="str">
        <f>$BP$2&amp;"//"&amp;$BS$3&amp;"//"&amp;BU4</f>
        <v>GAIA LASSI //PLAIN (GLASS) LASSI 180 GRMS//Free 
Box</v>
      </c>
      <c r="BV5" s="157" t="str">
        <f>$BP$2&amp;"//"&amp;$BV$3&amp;"//"&amp;BV4</f>
        <v>GAIA LASSI //MANGO LASSI 180 GRMS//BOX2</v>
      </c>
      <c r="BW5" s="94" t="str">
        <f>$BP$2&amp;"//"&amp;$BV$3&amp;"//"&amp;BW4</f>
        <v>GAIA LASSI //MANGO LASSI 180 GRMS//Glass</v>
      </c>
      <c r="BX5" s="94" t="str">
        <f>$BP$2&amp;"//"&amp;$BV$3&amp;"//"&amp;BX4</f>
        <v>GAIA LASSI //MANGO LASSI 180 GRMS//Free 
Box</v>
      </c>
      <c r="BY5" s="94" t="str">
        <f>$BP$2&amp;"//"&amp;$BY$3&amp;"//"&amp;BY4</f>
        <v>GAIA LASSI //STRAWBERRY LASSI 180 GRMS//BOX2</v>
      </c>
      <c r="BZ5" s="94" t="str">
        <f>$BP$2&amp;"//"&amp;$BY$3&amp;"//"&amp;BZ4</f>
        <v>GAIA LASSI //STRAWBERRY LASSI 180 GRMS//Glass</v>
      </c>
      <c r="CA5" s="94" t="str">
        <f>$BP$2&amp;"//"&amp;$BY$3&amp;"//"&amp;CA4</f>
        <v>GAIA LASSI //STRAWBERRY LASSI 180 GRMS//Free 
Box</v>
      </c>
      <c r="CB5" s="94" t="str">
        <f>$CB$2&amp;"//"&amp;$CB$2&amp;"//"&amp;CB4</f>
        <v>MASALA CHAAS GLAAS 180 GRMS//MASALA CHAAS GLAAS 180 GRMS//Box</v>
      </c>
      <c r="CC5" s="94" t="str">
        <f>$CB$2&amp;"//"&amp;$CB$2&amp;"//"&amp;CC4</f>
        <v>MASALA CHAAS GLAAS 180 GRMS//MASALA CHAAS GLAAS 180 GRMS//Glass</v>
      </c>
      <c r="CD5" s="94" t="str">
        <f>$CB$2&amp;"//"&amp;$CB$2&amp;"//"&amp;CD4</f>
        <v>MASALA CHAAS GLAAS 180 GRMS//MASALA CHAAS GLAAS 180 GRMS//Free Box</v>
      </c>
      <c r="CE5" s="94" t="str">
        <f>$CE$2&amp;"//"&amp;$CE$3&amp;"//"&amp;CE4</f>
        <v>GAIA PANEER//PANEER 
200 GRMS//BOX</v>
      </c>
      <c r="CF5" s="94" t="str">
        <f>$CE$2&amp;"//"&amp;$CE$3&amp;"//"&amp;CF4</f>
        <v>GAIA PANEER//PANEER 
200 GRMS//Pkt</v>
      </c>
      <c r="CG5" s="94" t="str">
        <f>$CE$2&amp;"//"&amp;$CE$3&amp;"//"&amp;CG4</f>
        <v>GAIA PANEER//PANEER 
200 GRMS//Free 
Pkt</v>
      </c>
      <c r="CH5" s="94" t="str">
        <f>"MASALA//"&amp;$CH$3&amp;"//"&amp;$CH$4</f>
        <v>MASALA//Zoff
Garam
Mashala//Free 
Pkt</v>
      </c>
      <c r="CI5" s="94" t="str">
        <f>$CE$2&amp;"//"&amp;$CI$3&amp;"//"&amp;CI4</f>
        <v>GAIA PANEER//PANEER 500 GRMS //Brand</v>
      </c>
      <c r="CJ5" s="94" t="str">
        <f>$CE$2&amp;"//"&amp;$CI$3&amp;"//"&amp;CJ4</f>
        <v>GAIA PANEER//PANEER 500 GRMS //Free 
Pkt</v>
      </c>
      <c r="CK5" s="94" t="str">
        <f>$CE$2&amp;"//"&amp;$CK$3&amp;"//"&amp;CK4</f>
        <v>GAIA PANEER//PANEER 1 KG//Brand</v>
      </c>
      <c r="CL5" s="94" t="str">
        <f>$CE$2&amp;"//"&amp;$CK$3&amp;"//"&amp;CL4</f>
        <v>GAIA PANEER//PANEER 1 KG//Free 
Pkt</v>
      </c>
      <c r="CM5" s="94" t="str">
        <f>$CE$2&amp;"//"&amp;$CM$3&amp;"//"&amp;CM4</f>
        <v>GAIA PANEER//PANEER 5 KG//Brand</v>
      </c>
      <c r="CN5" s="94" t="str">
        <f>$CN$2&amp;"//"&amp;$CN$3&amp;"//"&amp;CN4</f>
        <v>LOOSE PANEER//1 KG//Loose</v>
      </c>
      <c r="CO5" s="94" t="str">
        <f>$CN$2&amp;"//"&amp;$CO$3&amp;"//"&amp;CO4</f>
        <v>LOOSE PANEER//5 KG //Loose</v>
      </c>
      <c r="CP5" s="94" t="str">
        <f>$CP$2&amp;"//"&amp;$CP$2&amp;"//"&amp;CP4</f>
        <v>TOTAL
PANEER //TOTAL
PANEER //(IN KG)</v>
      </c>
      <c r="CQ5" s="94" t="str">
        <f>$CQ$2&amp;"//"&amp;$CQ$3&amp;"//"&amp;CQ4</f>
        <v>GAIA PREMIUM DESI GHEE //GHEE 100 ML//BOX</v>
      </c>
      <c r="CR5" s="94" t="str">
        <f>$CQ$2&amp;"//"&amp;$CQ$3&amp;"//"&amp;CR4</f>
        <v>GAIA PREMIUM DESI GHEE //GHEE 100 ML//JAR</v>
      </c>
      <c r="CS5" s="94" t="str">
        <f>$CQ$2&amp;"//"&amp;$CS$3&amp;"//"&amp;CS4</f>
        <v>GAIA PREMIUM DESI GHEE //GHEE 200 ML//BOX</v>
      </c>
      <c r="CT5" s="94" t="str">
        <f>$CQ$2&amp;"//"&amp;$CS$3&amp;"//"&amp;CT4</f>
        <v>GAIA PREMIUM DESI GHEE //GHEE 200 ML//JAR</v>
      </c>
      <c r="CU5" s="94" t="str">
        <f>$CQ$2&amp;"//"&amp;$CU$3&amp;"//"&amp;CU4</f>
        <v>GAIA PREMIUM DESI GHEE //GHEE 500 ML//BOX</v>
      </c>
      <c r="CV5" s="94" t="str">
        <f>$CQ$2&amp;"//"&amp;$CU$3&amp;"//"&amp;CV4</f>
        <v>GAIA PREMIUM DESI GHEE //GHEE 500 ML//JAR</v>
      </c>
      <c r="CW5" s="94" t="str">
        <f>$CQ$2&amp;"//"&amp;$CW$3&amp;"//"&amp;CW4</f>
        <v>GAIA PREMIUM DESI GHEE //GHEE 1 LTR  //BOX</v>
      </c>
      <c r="CX5" s="94" t="str">
        <f>$CQ$2&amp;"//"&amp;$CW$3&amp;"//"&amp;CX4</f>
        <v>GAIA PREMIUM DESI GHEE //GHEE 1 LTR  //JAR</v>
      </c>
      <c r="CY5" s="94" t="str">
        <f>$CQ$2&amp;"//"&amp;$CY$3&amp;"//"&amp;CY4</f>
        <v>GAIA PREMIUM DESI GHEE //GHEE 1 LTR Ceka Pack//BOX</v>
      </c>
      <c r="CZ5" s="94" t="str">
        <f>$CQ$2&amp;"//"&amp;$CY$3&amp;"//"&amp;CZ4</f>
        <v>GAIA PREMIUM DESI GHEE //GHEE 1 LTR Ceka Pack//JAR</v>
      </c>
      <c r="DA5" s="94" t="str">
        <f>$CQ$2&amp;"//"&amp;$DA$3&amp;"//"&amp;DA4</f>
        <v>GAIA PREMIUM DESI GHEE //Cow GHEE 1 LTR Ceka Pack //BOX</v>
      </c>
      <c r="DB5" s="94" t="str">
        <f>$CQ$2&amp;"//"&amp;$DA$3&amp;"//"&amp;DB4</f>
        <v>GAIA PREMIUM DESI GHEE //Cow GHEE 1 LTR Ceka Pack //JAR</v>
      </c>
      <c r="DC5" s="94" t="str">
        <f>$CQ$2&amp;"//"&amp;$DC$3&amp;"//"&amp;DC4</f>
        <v>GAIA PREMIUM DESI GHEE //GHEE 900 ML Ceka Pack//BOX</v>
      </c>
      <c r="DD5" s="94" t="str">
        <f>$CQ$2&amp;"//"&amp;$DC$3&amp;"//"&amp;DD4</f>
        <v>GAIA PREMIUM DESI GHEE //GHEE 900 ML Ceka Pack//JAR</v>
      </c>
      <c r="DE5" s="94" t="str">
        <f>$CQ$2&amp;"//"&amp;$DE$3&amp;"//"&amp;DE4</f>
        <v>GAIA PREMIUM DESI GHEE //Cow GHEE 900 ML Ceka Pack //BOX</v>
      </c>
      <c r="DF5" s="94" t="str">
        <f>$CQ$2&amp;"//"&amp;$DE$3&amp;"//"&amp;DF4</f>
        <v>GAIA PREMIUM DESI GHEE //Cow GHEE 900 ML Ceka Pack //JAR</v>
      </c>
      <c r="DG5" s="94" t="str">
        <f>$CQ$2&amp;"//"&amp;$DG$3&amp;"//"&amp;DG4</f>
        <v>GAIA PREMIUM DESI GHEE //GHEE 5 LTRS //BOX</v>
      </c>
      <c r="DH5" s="94" t="str">
        <f>$CQ$2&amp;"//"&amp;$DG$3&amp;"//"&amp;DH4</f>
        <v>GAIA PREMIUM DESI GHEE //GHEE 5 LTRS //JAR</v>
      </c>
      <c r="DI5" s="94" t="str">
        <f>$CQ$2&amp;"//"&amp;$DI$3&amp;"//"&amp;DI4</f>
        <v>GAIA PREMIUM DESI GHEE //COW GHEE 200 ML//BOX</v>
      </c>
      <c r="DJ5" s="94" t="str">
        <f>$CQ$2&amp;"//"&amp;$DI$3&amp;"//"&amp;DJ4</f>
        <v>GAIA PREMIUM DESI GHEE //COW GHEE 200 ML//JAR</v>
      </c>
      <c r="DK5" s="94" t="str">
        <f>$CQ$2&amp;"//"&amp;$DK$3&amp;"//"&amp;DK4</f>
        <v>GAIA PREMIUM DESI GHEE //COW GHEE 500 ML//BOX</v>
      </c>
      <c r="DL5" s="94" t="str">
        <f>$CQ$2&amp;"//"&amp;$DK$3&amp;"//"&amp;DL4</f>
        <v>GAIA PREMIUM DESI GHEE //COW GHEE 500 ML//JAR</v>
      </c>
      <c r="DM5" s="94" t="str">
        <f>$CQ$2&amp;"//"&amp;$DM$3&amp;"//"&amp;DM4</f>
        <v>GAIA PREMIUM DESI GHEE //COW GHEE 1LTR//BOX</v>
      </c>
      <c r="DN5" s="94" t="str">
        <f>$CQ$2&amp;"//"&amp;$DM$3&amp;"//"&amp;DN4</f>
        <v>GAIA PREMIUM DESI GHEE //COW GHEE 1LTR//JAR</v>
      </c>
      <c r="DO5" s="94" t="str">
        <f>$CQ$2&amp;"//"&amp;$DO$3&amp;"//"&amp;DO4</f>
        <v>GAIA PREMIUM DESI GHEE //GHEE 20 ML Pouch//BOX</v>
      </c>
      <c r="DP5" s="94" t="str">
        <f>$CQ$2&amp;"//"&amp;$DO$3&amp;"//"&amp;DP4</f>
        <v>GAIA PREMIUM DESI GHEE //GHEE 20 ML Pouch//Jar</v>
      </c>
      <c r="DQ5" s="94" t="str">
        <f>$CQ$2&amp;"//"&amp;$DO$3&amp;"//"&amp;DQ4</f>
        <v>GAIA PREMIUM DESI GHEE //GHEE 20 ML Pouch//Free Jar</v>
      </c>
      <c r="DR5" s="94" t="str">
        <f>$CQ$2&amp;"//"&amp;$DR$3&amp;"//"&amp;DR4</f>
        <v>GAIA PREMIUM DESI GHEE //GHEE 15 KG //TIN</v>
      </c>
      <c r="DS5" s="94" t="str">
        <f>$DS$2&amp;"//"&amp;$DS$3&amp;"//"&amp;DS4</f>
        <v>SWEETS//Shrikhand KE 80g//BOX</v>
      </c>
      <c r="DT5" s="94" t="str">
        <f>$DS$2&amp;"//"&amp;$DS$3&amp;"//"&amp;DT4</f>
        <v>SWEETS//Shrikhand KE 80g//Cup</v>
      </c>
      <c r="DU5" s="94" t="str">
        <f>$DS$2&amp;"//"&amp;$DS$3&amp;"//"&amp;DU4</f>
        <v>SWEETS//Shrikhand KE 80g//Free Box</v>
      </c>
      <c r="DV5" s="94" t="str">
        <f>$DS$2&amp;"//"&amp;$DV$3&amp;"//"&amp;DV4</f>
        <v>SWEETS//Shrikhand KE 80g-Box(6Pc)//BOX</v>
      </c>
      <c r="DW5" s="94" t="str">
        <f>$DS$2&amp;"//"&amp;$DV$3&amp;"//"&amp;DW4</f>
        <v>SWEETS//Shrikhand KE 80g-Box(6Pc)//Free Box</v>
      </c>
      <c r="DX5" s="94" t="str">
        <f>$DS$2&amp;"//"&amp;$DX$3&amp;"//"&amp;DX4</f>
        <v>SWEETS//Shahi Rabdi 80g//Trey</v>
      </c>
      <c r="DY5" s="94" t="str">
        <f>$DS$2&amp;"//"&amp;$DX$3&amp;"//"&amp;DY4</f>
        <v>SWEETS//Shahi Rabdi 80g//Free Tray</v>
      </c>
      <c r="DZ5" s="94" t="str">
        <f>$DS$2&amp;"//"&amp;$DZ$3&amp;"//"&amp;DZ4</f>
        <v>SWEETS//Shahi Rabdi 80g//Box</v>
      </c>
      <c r="EA5" s="94" t="str">
        <f>$DS$2&amp;"//"&amp;$DZ$3&amp;"//"&amp;EA4</f>
        <v>SWEETS//Shahi Rabdi 80g//Free box</v>
      </c>
      <c r="EB5" s="94" t="str">
        <f>$DS$2&amp;"//"&amp;$EB$3&amp;"//"&amp;EB4</f>
        <v>SWEETS//Shahi Rabdi 80g-Box(6Pc)//Box</v>
      </c>
      <c r="EC5" s="94" t="str">
        <f>$DS$2&amp;"//"&amp;$EB$3&amp;"//"&amp;EC4</f>
        <v>SWEETS//Shahi Rabdi 80g-Box(6Pc)//Free box</v>
      </c>
      <c r="ED5" s="94" t="str">
        <f>$DS$2&amp;"//"&amp;$ED$3&amp;"//"&amp;ED4</f>
        <v>SWEETS//Peda 200g//BOX</v>
      </c>
      <c r="EE5" s="94" t="str">
        <f>$DS$2&amp;"//"&amp;$ED$3&amp;"//"&amp;EE4</f>
        <v>SWEETS//Peda 200g//Free 
CBX</v>
      </c>
      <c r="EF5" s="94" t="str">
        <f>$DS$2&amp;"//"&amp;$EF$3&amp;"//"&amp;EF4</f>
        <v>SWEETS//Kesar Peda 200g//BOX</v>
      </c>
      <c r="EG5" s="94" t="str">
        <f>$DS$2&amp;"//"&amp;$EF$3&amp;"//"&amp;EG4</f>
        <v>SWEETS//Kesar Peda 200g//Free 
CBX</v>
      </c>
      <c r="EH5" s="94" t="str">
        <f>$DS$2&amp;"//"&amp;$EH$3&amp;"//"&amp;EH4</f>
        <v xml:space="preserve">SWEETS//BROWN 1KG//KG </v>
      </c>
      <c r="EI5" s="94" t="str">
        <f>$EI$2&amp;"//"&amp;$EI$2&amp;"//"&amp;EI4</f>
        <v>ORDER
AMOUNT //ORDER
AMOUNT //Value in Rs.</v>
      </c>
      <c r="EJ5" s="94" t="str">
        <f>$EI$2&amp;"//"&amp;$EI$2&amp;"//"&amp;EJ4</f>
        <v>ORDER
AMOUNT //ORDER
AMOUNT //Bill NO</v>
      </c>
      <c r="EK5" s="94" t="str">
        <f>$EI$2&amp;"//"&amp;$EI$2&amp;"//"&amp;EK4</f>
        <v>ORDER
AMOUNT //ORDER
AMOUNT //CHALAN NO</v>
      </c>
      <c r="ER5" s="94"/>
      <c r="ES5" s="94"/>
      <c r="ET5" s="94"/>
    </row>
    <row r="6" spans="1:150" ht="15" customHeight="1">
      <c r="A6" t="b">
        <f>C6=Korba!C6</f>
        <v>1</v>
      </c>
      <c r="B6" s="69">
        <v>1</v>
      </c>
      <c r="C6" s="61" t="str">
        <f>IF(Korba!C6="","",Korba!C6)</f>
        <v>Natraj Traders</v>
      </c>
      <c r="D6" s="164">
        <f>'Production Summary'!$N$4</f>
        <v>666</v>
      </c>
      <c r="E6" s="164">
        <f>'Production Summary'!$M$4</f>
        <v>27.75</v>
      </c>
      <c r="F6" s="164">
        <v>0</v>
      </c>
      <c r="G6" s="164">
        <f>'Production Summary'!$N$5</f>
        <v>666</v>
      </c>
      <c r="H6" s="164">
        <f>'Production Summary'!$M$5</f>
        <v>27.75</v>
      </c>
      <c r="I6" s="164">
        <v>0</v>
      </c>
      <c r="J6" s="164">
        <f>'Production Summary'!$N$6</f>
        <v>200</v>
      </c>
      <c r="K6" s="328">
        <f>'Production Summary'!$M$6</f>
        <v>7.5</v>
      </c>
      <c r="L6" s="164">
        <v>0</v>
      </c>
      <c r="M6" s="365">
        <f>'Production Summary'!$N$7</f>
        <v>612.72</v>
      </c>
      <c r="N6" s="367">
        <f>'Production Summary'!$M$7</f>
        <v>25.53</v>
      </c>
      <c r="O6" s="164">
        <v>0</v>
      </c>
      <c r="P6" s="164">
        <f>'Production Summary'!$N$8</f>
        <v>780</v>
      </c>
      <c r="Q6" s="164">
        <f>'Production Summary'!$M$8</f>
        <v>65</v>
      </c>
      <c r="R6" s="164">
        <v>0</v>
      </c>
      <c r="S6" s="164">
        <f>'Production Summary'!$N$9</f>
        <v>720</v>
      </c>
      <c r="T6" s="164">
        <f>'Production Summary'!$M$9</f>
        <v>60</v>
      </c>
      <c r="U6" s="164">
        <v>0</v>
      </c>
      <c r="V6" s="164">
        <f>'Production Summary'!$N$10</f>
        <v>876</v>
      </c>
      <c r="W6" s="164">
        <f>'Production Summary'!$M$10</f>
        <v>73</v>
      </c>
      <c r="X6" s="164">
        <v>0</v>
      </c>
      <c r="Y6" s="164">
        <f>'Production Summary'!$N$14</f>
        <v>177</v>
      </c>
      <c r="Z6" s="328">
        <f>'Production Summary'!$M$14</f>
        <v>14.75</v>
      </c>
      <c r="AA6" s="164">
        <v>0</v>
      </c>
      <c r="AB6" s="164">
        <f>'Production Summary'!$N$15</f>
        <v>126</v>
      </c>
      <c r="AC6" s="164">
        <f>'Production Summary'!$M$15</f>
        <v>21</v>
      </c>
      <c r="AD6" s="164">
        <v>0</v>
      </c>
      <c r="AE6" s="164">
        <f>'Production Summary'!$N$16</f>
        <v>252</v>
      </c>
      <c r="AF6" s="164">
        <f>'Production Summary'!$M$16</f>
        <v>21</v>
      </c>
      <c r="AG6" s="164">
        <v>0</v>
      </c>
      <c r="AH6" s="164">
        <f>'Production Summary'!$N$18</f>
        <v>1035</v>
      </c>
      <c r="AI6" s="164">
        <f>'Production Summary'!$M$18</f>
        <v>17.25</v>
      </c>
      <c r="AJ6" s="164">
        <v>0</v>
      </c>
      <c r="AK6" s="164">
        <f>'Production Summary'!$N$19</f>
        <v>870</v>
      </c>
      <c r="AL6" s="164">
        <f>'Production Summary'!$M$19</f>
        <v>29</v>
      </c>
      <c r="AM6" s="164">
        <v>0</v>
      </c>
      <c r="AN6" s="164">
        <f>'Production Summary'!$N$20</f>
        <v>864</v>
      </c>
      <c r="AO6" s="164">
        <f>'Production Summary'!$M$20</f>
        <v>72</v>
      </c>
      <c r="AP6" s="164">
        <v>0</v>
      </c>
      <c r="AQ6" s="164">
        <f>'Production Summary'!$N$21</f>
        <v>670</v>
      </c>
      <c r="AR6" s="164">
        <f>'Production Summary'!$M$21</f>
        <v>335</v>
      </c>
      <c r="AS6" s="164">
        <v>0</v>
      </c>
      <c r="AT6" s="167">
        <v>390</v>
      </c>
      <c r="AU6" s="164">
        <f>'Production Summary'!$N$23</f>
        <v>1050</v>
      </c>
      <c r="AV6" s="164">
        <f>'Production Summary'!$N$25</f>
        <v>300</v>
      </c>
      <c r="AW6" s="164">
        <f>'Production Summary'!$M$25</f>
        <v>25</v>
      </c>
      <c r="AX6" s="164">
        <v>0</v>
      </c>
      <c r="AY6" s="164">
        <f>'Production Summary'!$N$26</f>
        <v>300</v>
      </c>
      <c r="AZ6" s="164">
        <f>'Production Summary'!$M$26</f>
        <v>25</v>
      </c>
      <c r="BA6" s="164">
        <v>0</v>
      </c>
      <c r="BB6" s="164">
        <f>'Production Summary'!$N$28</f>
        <v>777</v>
      </c>
      <c r="BC6" s="164">
        <f>'Production Summary'!$M$28</f>
        <v>12.95</v>
      </c>
      <c r="BD6" s="164">
        <v>0</v>
      </c>
      <c r="BE6" s="167">
        <f>BF6*12</f>
        <v>720</v>
      </c>
      <c r="BF6" s="167">
        <v>60</v>
      </c>
      <c r="BG6" s="164">
        <v>0</v>
      </c>
      <c r="BH6" s="167">
        <f>BI6*2</f>
        <v>520</v>
      </c>
      <c r="BI6" s="167">
        <v>260</v>
      </c>
      <c r="BJ6" s="164">
        <v>0</v>
      </c>
      <c r="BK6" s="386"/>
      <c r="BL6" s="167">
        <v>920</v>
      </c>
      <c r="BM6" s="164">
        <f>'Production Summary'!$N$34</f>
        <v>360.59999999999997</v>
      </c>
      <c r="BN6" s="164">
        <f>'Production Summary'!$M$34</f>
        <v>6.01</v>
      </c>
      <c r="BO6" s="164">
        <v>0</v>
      </c>
      <c r="BP6" s="164">
        <f>'Production Summary'!$N$36</f>
        <v>717</v>
      </c>
      <c r="BQ6" s="164">
        <f>'Production Summary'!$M$36</f>
        <v>11.95</v>
      </c>
      <c r="BR6" s="164">
        <v>0</v>
      </c>
      <c r="BS6" s="164">
        <f>'Production Summary'!$N$37</f>
        <v>210</v>
      </c>
      <c r="BT6" s="164">
        <f>'Production Summary'!$M$37</f>
        <v>21</v>
      </c>
      <c r="BU6" s="164">
        <v>0</v>
      </c>
      <c r="BV6" s="164">
        <f>'Production Summary'!$N$38</f>
        <v>280</v>
      </c>
      <c r="BW6" s="164">
        <f>'Production Summary'!$M$38</f>
        <v>28</v>
      </c>
      <c r="BX6" s="164">
        <v>0</v>
      </c>
      <c r="BY6" s="165">
        <f>'Production Summary'!$N$39</f>
        <v>300.38406247988502</v>
      </c>
      <c r="BZ6" s="164">
        <f>'Production Summary'!$M$39</f>
        <v>30.038406247988501</v>
      </c>
      <c r="CA6" s="164">
        <v>0</v>
      </c>
      <c r="CB6" s="164">
        <f>'Production Summary'!$N$40</f>
        <v>131.30000000000001</v>
      </c>
      <c r="CC6" s="164">
        <f>'Production Summary'!$M$40</f>
        <v>13.13</v>
      </c>
      <c r="CD6" s="164">
        <v>0</v>
      </c>
      <c r="CE6" s="164">
        <f>'Production Summary'!$N$42</f>
        <v>1136.3519999999996</v>
      </c>
      <c r="CF6" s="164">
        <f>'Production Summary'!$M$42</f>
        <v>81.167999999999978</v>
      </c>
      <c r="CG6" s="164">
        <v>0</v>
      </c>
      <c r="CH6" s="164">
        <v>0</v>
      </c>
      <c r="CI6" s="164">
        <f>'Production Summary'!$N$43</f>
        <v>184</v>
      </c>
      <c r="CJ6" s="164">
        <v>0</v>
      </c>
      <c r="CK6" s="167">
        <v>335</v>
      </c>
      <c r="CL6" s="164">
        <v>0</v>
      </c>
      <c r="CM6" s="375">
        <f>'Production Summary'!$N$45</f>
        <v>1650</v>
      </c>
      <c r="CN6" s="164">
        <f>'Production Summary'!$N$46</f>
        <v>270</v>
      </c>
      <c r="CO6" s="164">
        <f>'Production Summary'!$N$47</f>
        <v>1350</v>
      </c>
      <c r="CP6" s="166"/>
      <c r="CQ6" s="164">
        <f>'Production Summary'!$N$49</f>
        <v>8004.1580041580037</v>
      </c>
      <c r="CR6" s="164">
        <f>'Production Summary'!$M$49</f>
        <v>66.701316701316699</v>
      </c>
      <c r="CS6" s="164">
        <f>'Production Summary'!$N$50</f>
        <v>13331.600831600828</v>
      </c>
      <c r="CT6" s="164">
        <f>'Production Summary'!$M$50</f>
        <v>148.1288981288981</v>
      </c>
      <c r="CU6" s="164">
        <f>'Production Summary'!$N$51</f>
        <v>12785.862785862784</v>
      </c>
      <c r="CV6" s="164">
        <f>'Production Summary'!$M$51</f>
        <v>355.16285516285512</v>
      </c>
      <c r="CW6" s="164">
        <f>'Production Summary'!$N$52</f>
        <v>12629.937629937627</v>
      </c>
      <c r="CX6" s="164">
        <f>'Production Summary'!$M$52</f>
        <v>701.66320166320156</v>
      </c>
      <c r="CY6" s="164">
        <f>'Production Summary'!$N$53</f>
        <v>12396.049896049895</v>
      </c>
      <c r="CZ6" s="164">
        <f>'Production Summary'!$M$53</f>
        <v>688.66943866943859</v>
      </c>
      <c r="DA6" s="164">
        <f>'Production Summary'!$N$54</f>
        <v>13799.376299376298</v>
      </c>
      <c r="DB6" s="164">
        <f>'Production Summary'!$M$54</f>
        <v>766.63201663201653</v>
      </c>
      <c r="DC6" s="328">
        <f>'Production Summary'!$N$60</f>
        <v>12863.825363825363</v>
      </c>
      <c r="DD6" s="328">
        <f>'Production Summary'!$M$60</f>
        <v>714.65696465696465</v>
      </c>
      <c r="DE6" s="164">
        <f>'Production Summary'!$N$59</f>
        <v>11148.648648648648</v>
      </c>
      <c r="DF6" s="328">
        <f>'Production Summary'!$M$59</f>
        <v>619.36936936936934</v>
      </c>
      <c r="DG6" s="164">
        <f>'Production Summary'!$N$55</f>
        <v>13842.68884268884</v>
      </c>
      <c r="DH6" s="164">
        <f>'Production Summary'!$M$55</f>
        <v>3460.67221067221</v>
      </c>
      <c r="DI6" s="164">
        <f>'Production Summary'!$N$56</f>
        <v>13097.713097713096</v>
      </c>
      <c r="DJ6" s="164">
        <f>'Production Summary'!$M$56</f>
        <v>163.72141372141371</v>
      </c>
      <c r="DK6" s="164">
        <f>'Production Summary'!$N$57</f>
        <v>14189.189189189186</v>
      </c>
      <c r="DL6" s="164">
        <f>'Production Summary'!$M$57</f>
        <v>394.14414414414409</v>
      </c>
      <c r="DM6" s="164">
        <f>'Production Summary'!$N$58</f>
        <v>14017.671517671517</v>
      </c>
      <c r="DN6" s="164">
        <f>'Production Summary'!$M$58</f>
        <v>778.75952875952873</v>
      </c>
      <c r="DO6" s="164">
        <f>'Production Summary'!$N$61</f>
        <v>4500</v>
      </c>
      <c r="DP6" s="328">
        <f>'Production Summary'!$M$61</f>
        <v>750</v>
      </c>
      <c r="DQ6" s="164">
        <v>0</v>
      </c>
      <c r="DR6" s="164">
        <f>'Production Summary'!$N$62</f>
        <v>8900</v>
      </c>
      <c r="DS6" s="164">
        <f>'Production Summary'!$N$70</f>
        <v>300</v>
      </c>
      <c r="DT6" s="328">
        <f>'Production Summary'!$M$70</f>
        <v>25</v>
      </c>
      <c r="DU6" s="164">
        <v>0</v>
      </c>
      <c r="DV6" s="164">
        <f>'Production Summary'!$N$71</f>
        <v>150</v>
      </c>
      <c r="DW6" s="164">
        <v>0</v>
      </c>
      <c r="DX6" s="164">
        <f>'Production Summary'!$N$64</f>
        <v>192</v>
      </c>
      <c r="DY6" s="164">
        <v>0</v>
      </c>
      <c r="DZ6" s="391">
        <f>'Production Summary'!$N$65</f>
        <v>384</v>
      </c>
      <c r="EA6" s="164">
        <v>0</v>
      </c>
      <c r="EB6" s="391">
        <f>'Production Summary'!$N$66</f>
        <v>192</v>
      </c>
      <c r="EC6" s="164">
        <v>0</v>
      </c>
      <c r="ED6" s="164">
        <f>'Production Summary'!$N$67</f>
        <v>96</v>
      </c>
      <c r="EE6" s="164">
        <v>0</v>
      </c>
      <c r="EF6" s="164">
        <f>'Production Summary'!$N$68</f>
        <v>96</v>
      </c>
      <c r="EG6" s="164">
        <v>0</v>
      </c>
      <c r="EH6" s="164">
        <f>'Production Summary'!$N$69</f>
        <v>340</v>
      </c>
      <c r="EI6" s="101"/>
      <c r="EJ6" s="3"/>
      <c r="EK6" s="3"/>
      <c r="ER6" s="64" t="s">
        <v>22</v>
      </c>
      <c r="ES6" s="61" t="str">
        <f t="shared" ref="ES6:ES37" si="0">C6</f>
        <v>Natraj Traders</v>
      </c>
      <c r="ET6" s="24">
        <f>EI6</f>
        <v>0</v>
      </c>
    </row>
    <row r="7" spans="1:150" ht="15" customHeight="1">
      <c r="A7" t="b">
        <f>C7=Korba!C7</f>
        <v>1</v>
      </c>
      <c r="B7" s="69">
        <f>B6+1</f>
        <v>2</v>
      </c>
      <c r="C7" s="61" t="str">
        <f>IF(Korba!C7="","",Korba!C7)</f>
        <v>Vikash Milk</v>
      </c>
      <c r="D7" s="164">
        <f>'Production Summary'!$N$4</f>
        <v>666</v>
      </c>
      <c r="E7" s="164">
        <f>'Production Summary'!$M$4</f>
        <v>27.75</v>
      </c>
      <c r="F7" s="164">
        <v>0</v>
      </c>
      <c r="G7" s="164">
        <f>'Production Summary'!$N$5</f>
        <v>666</v>
      </c>
      <c r="H7" s="164">
        <f>'Production Summary'!$M$5</f>
        <v>27.75</v>
      </c>
      <c r="I7" s="164">
        <v>0</v>
      </c>
      <c r="J7" s="164">
        <f>'Production Summary'!$N$6</f>
        <v>200</v>
      </c>
      <c r="K7" s="328">
        <f>'Production Summary'!$M$6</f>
        <v>7.5</v>
      </c>
      <c r="L7" s="164">
        <v>0</v>
      </c>
      <c r="M7" s="365">
        <f>'Production Summary'!$N$7</f>
        <v>612.72</v>
      </c>
      <c r="N7" s="367">
        <f>'Production Summary'!$M$7</f>
        <v>25.53</v>
      </c>
      <c r="O7" s="164">
        <v>0</v>
      </c>
      <c r="P7" s="164">
        <f>'Production Summary'!$N$8</f>
        <v>780</v>
      </c>
      <c r="Q7" s="164">
        <f>'Production Summary'!$M$8</f>
        <v>65</v>
      </c>
      <c r="R7" s="164">
        <v>0</v>
      </c>
      <c r="S7" s="164">
        <f>'Production Summary'!$N$9</f>
        <v>720</v>
      </c>
      <c r="T7" s="164">
        <f>'Production Summary'!$M$9</f>
        <v>60</v>
      </c>
      <c r="U7" s="164">
        <v>0</v>
      </c>
      <c r="V7" s="164">
        <f>'Production Summary'!$N$10</f>
        <v>876</v>
      </c>
      <c r="W7" s="164">
        <f>'Production Summary'!$M$10</f>
        <v>73</v>
      </c>
      <c r="X7" s="164">
        <v>0</v>
      </c>
      <c r="Y7" s="164">
        <f>'Production Summary'!$N$14</f>
        <v>177</v>
      </c>
      <c r="Z7" s="328">
        <f>'Production Summary'!$M$14</f>
        <v>14.75</v>
      </c>
      <c r="AA7" s="164">
        <v>0</v>
      </c>
      <c r="AB7" s="164">
        <f>'Production Summary'!$N$15</f>
        <v>126</v>
      </c>
      <c r="AC7" s="164">
        <f>'Production Summary'!$M$15</f>
        <v>21</v>
      </c>
      <c r="AD7" s="164">
        <v>0</v>
      </c>
      <c r="AE7" s="164">
        <f>'Production Summary'!$N$16</f>
        <v>252</v>
      </c>
      <c r="AF7" s="164">
        <f>'Production Summary'!$M$16</f>
        <v>21</v>
      </c>
      <c r="AG7" s="164">
        <v>0</v>
      </c>
      <c r="AH7" s="164">
        <f>'Production Summary'!$N$18</f>
        <v>1035</v>
      </c>
      <c r="AI7" s="164">
        <f>'Production Summary'!$M$18</f>
        <v>17.25</v>
      </c>
      <c r="AJ7" s="164">
        <v>0</v>
      </c>
      <c r="AK7" s="164">
        <f>'Production Summary'!$N$19</f>
        <v>870</v>
      </c>
      <c r="AL7" s="164">
        <f>'Production Summary'!$M$19</f>
        <v>29</v>
      </c>
      <c r="AM7" s="164">
        <v>0</v>
      </c>
      <c r="AN7" s="164">
        <f>'Production Summary'!$N$20</f>
        <v>864</v>
      </c>
      <c r="AO7" s="164">
        <f>'Production Summary'!$M$20</f>
        <v>72</v>
      </c>
      <c r="AP7" s="164">
        <v>0</v>
      </c>
      <c r="AQ7" s="164">
        <f>'Production Summary'!$N$21</f>
        <v>670</v>
      </c>
      <c r="AR7" s="164">
        <f>'Production Summary'!$M$21</f>
        <v>335</v>
      </c>
      <c r="AS7" s="164">
        <v>0</v>
      </c>
      <c r="AT7" s="386">
        <f>'Production Summary'!$N$22</f>
        <v>375</v>
      </c>
      <c r="AU7" s="164">
        <f>'Production Summary'!$N$23</f>
        <v>1050</v>
      </c>
      <c r="AV7" s="164">
        <f>'Production Summary'!$N$25</f>
        <v>300</v>
      </c>
      <c r="AW7" s="164">
        <f>'Production Summary'!$M$25</f>
        <v>25</v>
      </c>
      <c r="AX7" s="164">
        <v>0</v>
      </c>
      <c r="AY7" s="164">
        <f>'Production Summary'!$N$26</f>
        <v>300</v>
      </c>
      <c r="AZ7" s="164">
        <f>'Production Summary'!$M$26</f>
        <v>25</v>
      </c>
      <c r="BA7" s="164">
        <v>0</v>
      </c>
      <c r="BB7" s="164">
        <f>'Production Summary'!$N$28</f>
        <v>777</v>
      </c>
      <c r="BC7" s="164">
        <f>'Production Summary'!$M$28</f>
        <v>12.95</v>
      </c>
      <c r="BD7" s="164">
        <v>0</v>
      </c>
      <c r="BE7" s="164">
        <f>'Production Summary'!$N$29</f>
        <v>612</v>
      </c>
      <c r="BF7" s="164">
        <f>'Production Summary'!$M$29</f>
        <v>51</v>
      </c>
      <c r="BG7" s="164">
        <v>0</v>
      </c>
      <c r="BH7" s="164">
        <f>'Production Summary'!$N$30</f>
        <v>500</v>
      </c>
      <c r="BI7" s="164">
        <f>'Production Summary'!$M$30</f>
        <v>250</v>
      </c>
      <c r="BJ7" s="164">
        <v>0</v>
      </c>
      <c r="BK7" s="386"/>
      <c r="BL7" s="164">
        <f>'Production Summary'!$N$32</f>
        <v>875</v>
      </c>
      <c r="BM7" s="164">
        <f>'Production Summary'!$N$34</f>
        <v>360.59999999999997</v>
      </c>
      <c r="BN7" s="164">
        <f>'Production Summary'!$M$34</f>
        <v>6.01</v>
      </c>
      <c r="BO7" s="164">
        <v>0</v>
      </c>
      <c r="BP7" s="164">
        <f>'Production Summary'!$N$36</f>
        <v>717</v>
      </c>
      <c r="BQ7" s="164">
        <f>'Production Summary'!$M$36</f>
        <v>11.95</v>
      </c>
      <c r="BR7" s="164">
        <v>0</v>
      </c>
      <c r="BS7" s="164">
        <f>'Production Summary'!$N$37</f>
        <v>210</v>
      </c>
      <c r="BT7" s="164">
        <f>'Production Summary'!$M$37</f>
        <v>21</v>
      </c>
      <c r="BU7" s="164">
        <v>0</v>
      </c>
      <c r="BV7" s="164">
        <f>'Production Summary'!$N$38</f>
        <v>280</v>
      </c>
      <c r="BW7" s="164">
        <f>'Production Summary'!$M$38</f>
        <v>28</v>
      </c>
      <c r="BX7" s="164">
        <v>0</v>
      </c>
      <c r="BY7" s="165">
        <f>'Production Summary'!$N$39</f>
        <v>300.38406247988502</v>
      </c>
      <c r="BZ7" s="164">
        <f>'Production Summary'!$M$39</f>
        <v>30.038406247988501</v>
      </c>
      <c r="CA7" s="164">
        <v>0</v>
      </c>
      <c r="CB7" s="164">
        <f>'Production Summary'!$N$40</f>
        <v>131.30000000000001</v>
      </c>
      <c r="CC7" s="164">
        <f>'Production Summary'!$M$40</f>
        <v>13.13</v>
      </c>
      <c r="CD7" s="164">
        <v>0</v>
      </c>
      <c r="CE7" s="164">
        <f>'Production Summary'!$N$42</f>
        <v>1136.3519999999996</v>
      </c>
      <c r="CF7" s="164">
        <f>'Production Summary'!$M$42</f>
        <v>81.167999999999978</v>
      </c>
      <c r="CG7" s="164">
        <v>0</v>
      </c>
      <c r="CH7" s="164">
        <v>0</v>
      </c>
      <c r="CI7" s="164">
        <f>'Production Summary'!$N$43</f>
        <v>184</v>
      </c>
      <c r="CJ7" s="164">
        <v>0</v>
      </c>
      <c r="CK7" s="164">
        <f>'Production Summary'!$N$44</f>
        <v>355</v>
      </c>
      <c r="CL7" s="164">
        <v>0</v>
      </c>
      <c r="CM7" s="375">
        <f>'Production Summary'!$N$45</f>
        <v>1650</v>
      </c>
      <c r="CN7" s="164">
        <f>'Production Summary'!$N$46</f>
        <v>270</v>
      </c>
      <c r="CO7" s="164">
        <f>'Production Summary'!$N$47</f>
        <v>1350</v>
      </c>
      <c r="CP7" s="166"/>
      <c r="CQ7" s="164">
        <f>'Production Summary'!$N$49</f>
        <v>8004.1580041580037</v>
      </c>
      <c r="CR7" s="164">
        <f>'Production Summary'!$M$49</f>
        <v>66.701316701316699</v>
      </c>
      <c r="CS7" s="164">
        <f>'Production Summary'!$N$50</f>
        <v>13331.600831600828</v>
      </c>
      <c r="CT7" s="164">
        <f>'Production Summary'!$M$50</f>
        <v>148.1288981288981</v>
      </c>
      <c r="CU7" s="164">
        <f>'Production Summary'!$N$51</f>
        <v>12785.862785862784</v>
      </c>
      <c r="CV7" s="164">
        <f>'Production Summary'!$M$51</f>
        <v>355.16285516285512</v>
      </c>
      <c r="CW7" s="164">
        <f>'Production Summary'!$N$52</f>
        <v>12629.937629937627</v>
      </c>
      <c r="CX7" s="164">
        <f>'Production Summary'!$M$52</f>
        <v>701.66320166320156</v>
      </c>
      <c r="CY7" s="164">
        <f>'Production Summary'!$N$53</f>
        <v>12396.049896049895</v>
      </c>
      <c r="CZ7" s="164">
        <f>'Production Summary'!$M$53</f>
        <v>688.66943866943859</v>
      </c>
      <c r="DA7" s="164">
        <f>'Production Summary'!$N$54</f>
        <v>13799.376299376298</v>
      </c>
      <c r="DB7" s="164">
        <f>'Production Summary'!$M$54</f>
        <v>766.63201663201653</v>
      </c>
      <c r="DC7" s="328">
        <f>'Production Summary'!$N$60</f>
        <v>12863.825363825363</v>
      </c>
      <c r="DD7" s="328">
        <f>'Production Summary'!$M$60</f>
        <v>714.65696465696465</v>
      </c>
      <c r="DE7" s="164">
        <f>'Production Summary'!$N$59</f>
        <v>11148.648648648648</v>
      </c>
      <c r="DF7" s="328">
        <f>'Production Summary'!$M$59</f>
        <v>619.36936936936934</v>
      </c>
      <c r="DG7" s="164">
        <f>'Production Summary'!$N$55</f>
        <v>13842.68884268884</v>
      </c>
      <c r="DH7" s="164">
        <f>'Production Summary'!$M$55</f>
        <v>3460.67221067221</v>
      </c>
      <c r="DI7" s="164">
        <f>'Production Summary'!$N$56</f>
        <v>13097.713097713096</v>
      </c>
      <c r="DJ7" s="164">
        <f>'Production Summary'!$M$56</f>
        <v>163.72141372141371</v>
      </c>
      <c r="DK7" s="164">
        <f>'Production Summary'!$N$57</f>
        <v>14189.189189189186</v>
      </c>
      <c r="DL7" s="164">
        <f>'Production Summary'!$M$57</f>
        <v>394.14414414414409</v>
      </c>
      <c r="DM7" s="164">
        <f>'Production Summary'!$N$58</f>
        <v>14017.671517671517</v>
      </c>
      <c r="DN7" s="164">
        <f>'Production Summary'!$M$58</f>
        <v>778.75952875952873</v>
      </c>
      <c r="DO7" s="164">
        <f>'Production Summary'!$N$61</f>
        <v>4500</v>
      </c>
      <c r="DP7" s="328">
        <f>'Production Summary'!$M$61</f>
        <v>750</v>
      </c>
      <c r="DQ7" s="164">
        <v>0</v>
      </c>
      <c r="DR7" s="164">
        <f>'Production Summary'!$N$62</f>
        <v>8900</v>
      </c>
      <c r="DS7" s="164">
        <f>'Production Summary'!$N$70</f>
        <v>300</v>
      </c>
      <c r="DT7" s="328">
        <f>'Production Summary'!$M$70</f>
        <v>25</v>
      </c>
      <c r="DU7" s="164">
        <v>0</v>
      </c>
      <c r="DV7" s="164">
        <f>'Production Summary'!$N$71</f>
        <v>150</v>
      </c>
      <c r="DW7" s="164">
        <v>0</v>
      </c>
      <c r="DX7" s="164">
        <f>'Production Summary'!$N$64</f>
        <v>192</v>
      </c>
      <c r="DY7" s="164">
        <v>0</v>
      </c>
      <c r="DZ7" s="391">
        <f>'Production Summary'!$N$65</f>
        <v>384</v>
      </c>
      <c r="EA7" s="164">
        <v>0</v>
      </c>
      <c r="EB7" s="391">
        <f>'Production Summary'!$N$66</f>
        <v>192</v>
      </c>
      <c r="EC7" s="164">
        <v>0</v>
      </c>
      <c r="ED7" s="164">
        <f>'Production Summary'!$N$67</f>
        <v>96</v>
      </c>
      <c r="EE7" s="164">
        <v>0</v>
      </c>
      <c r="EF7" s="164">
        <f>'Production Summary'!$N$68</f>
        <v>96</v>
      </c>
      <c r="EG7" s="164">
        <v>0</v>
      </c>
      <c r="EH7" s="164">
        <f>'Production Summary'!$N$69</f>
        <v>340</v>
      </c>
      <c r="EI7" s="101"/>
      <c r="EJ7" s="3"/>
      <c r="EK7" s="3"/>
      <c r="ER7" s="64" t="s">
        <v>23</v>
      </c>
      <c r="ES7" s="61" t="str">
        <f t="shared" si="0"/>
        <v>Vikash Milk</v>
      </c>
      <c r="ET7" s="24">
        <f t="shared" ref="ET7:ET68" si="1">EI7</f>
        <v>0</v>
      </c>
    </row>
    <row r="8" spans="1:150" ht="15" customHeight="1">
      <c r="A8" t="b">
        <f>C8=Korba!C8</f>
        <v>1</v>
      </c>
      <c r="B8" s="69">
        <f t="shared" ref="B8:B68" si="2">B7+1</f>
        <v>3</v>
      </c>
      <c r="C8" s="61" t="str">
        <f>IF(Korba!C8="","",Korba!C8)</f>
        <v>Shaifu Dairy</v>
      </c>
      <c r="D8" s="164">
        <f>'Production Summary'!$N$4</f>
        <v>666</v>
      </c>
      <c r="E8" s="164">
        <f>'Production Summary'!$M$4</f>
        <v>27.75</v>
      </c>
      <c r="F8" s="164">
        <v>0</v>
      </c>
      <c r="G8" s="164">
        <f>'Production Summary'!$N$5</f>
        <v>666</v>
      </c>
      <c r="H8" s="164">
        <f>'Production Summary'!$M$5</f>
        <v>27.75</v>
      </c>
      <c r="I8" s="164">
        <v>0</v>
      </c>
      <c r="J8" s="164">
        <f>'Production Summary'!$N$6</f>
        <v>200</v>
      </c>
      <c r="K8" s="328">
        <f>'Production Summary'!$M$6</f>
        <v>7.5</v>
      </c>
      <c r="L8" s="164">
        <v>0</v>
      </c>
      <c r="M8" s="365">
        <f>'Production Summary'!$N$7</f>
        <v>612.72</v>
      </c>
      <c r="N8" s="367">
        <f>'Production Summary'!$M$7</f>
        <v>25.53</v>
      </c>
      <c r="O8" s="164">
        <v>0</v>
      </c>
      <c r="P8" s="164">
        <f>'Production Summary'!$N$8</f>
        <v>780</v>
      </c>
      <c r="Q8" s="164">
        <f>'Production Summary'!$M$8</f>
        <v>65</v>
      </c>
      <c r="R8" s="164">
        <v>0</v>
      </c>
      <c r="S8" s="164">
        <f>'Production Summary'!$N$9</f>
        <v>720</v>
      </c>
      <c r="T8" s="164">
        <f>'Production Summary'!$M$9</f>
        <v>60</v>
      </c>
      <c r="U8" s="164">
        <v>0</v>
      </c>
      <c r="V8" s="164">
        <f>'Production Summary'!$N$10</f>
        <v>876</v>
      </c>
      <c r="W8" s="164">
        <f>'Production Summary'!$M$10</f>
        <v>73</v>
      </c>
      <c r="X8" s="164">
        <v>0</v>
      </c>
      <c r="Y8" s="164">
        <f>'Production Summary'!$N$14</f>
        <v>177</v>
      </c>
      <c r="Z8" s="328">
        <f>'Production Summary'!$M$14</f>
        <v>14.75</v>
      </c>
      <c r="AA8" s="164">
        <v>0</v>
      </c>
      <c r="AB8" s="164">
        <f>'Production Summary'!$N$15</f>
        <v>126</v>
      </c>
      <c r="AC8" s="164">
        <f>'Production Summary'!$M$15</f>
        <v>21</v>
      </c>
      <c r="AD8" s="164">
        <v>0</v>
      </c>
      <c r="AE8" s="164">
        <f>'Production Summary'!$N$16</f>
        <v>252</v>
      </c>
      <c r="AF8" s="164">
        <f>'Production Summary'!$M$16</f>
        <v>21</v>
      </c>
      <c r="AG8" s="164">
        <v>0</v>
      </c>
      <c r="AH8" s="164">
        <f>'Production Summary'!$N$18</f>
        <v>1035</v>
      </c>
      <c r="AI8" s="164">
        <f>'Production Summary'!$M$18</f>
        <v>17.25</v>
      </c>
      <c r="AJ8" s="164">
        <v>0</v>
      </c>
      <c r="AK8" s="164">
        <f>'Production Summary'!$N$19</f>
        <v>870</v>
      </c>
      <c r="AL8" s="164">
        <f>'Production Summary'!$M$19</f>
        <v>29</v>
      </c>
      <c r="AM8" s="164">
        <v>0</v>
      </c>
      <c r="AN8" s="164">
        <f>'Production Summary'!$N$20</f>
        <v>864</v>
      </c>
      <c r="AO8" s="164">
        <f>'Production Summary'!$M$20</f>
        <v>72</v>
      </c>
      <c r="AP8" s="164">
        <v>0</v>
      </c>
      <c r="AQ8" s="164">
        <f>'Production Summary'!$N$21</f>
        <v>670</v>
      </c>
      <c r="AR8" s="164">
        <f>'Production Summary'!$M$21</f>
        <v>335</v>
      </c>
      <c r="AS8" s="164">
        <v>0</v>
      </c>
      <c r="AT8" s="386">
        <f>'Production Summary'!$N$22</f>
        <v>375</v>
      </c>
      <c r="AU8" s="164">
        <f>'Production Summary'!$N$23</f>
        <v>1050</v>
      </c>
      <c r="AV8" s="164">
        <f>'Production Summary'!$N$25</f>
        <v>300</v>
      </c>
      <c r="AW8" s="164">
        <f>'Production Summary'!$M$25</f>
        <v>25</v>
      </c>
      <c r="AX8" s="164">
        <v>0</v>
      </c>
      <c r="AY8" s="164">
        <f>'Production Summary'!$N$26</f>
        <v>300</v>
      </c>
      <c r="AZ8" s="164">
        <f>'Production Summary'!$M$26</f>
        <v>25</v>
      </c>
      <c r="BA8" s="164">
        <v>0</v>
      </c>
      <c r="BB8" s="164">
        <f>'Production Summary'!$N$28</f>
        <v>777</v>
      </c>
      <c r="BC8" s="164">
        <f>'Production Summary'!$M$28</f>
        <v>12.95</v>
      </c>
      <c r="BD8" s="164">
        <v>0</v>
      </c>
      <c r="BE8" s="164">
        <f>'Production Summary'!$N$29</f>
        <v>612</v>
      </c>
      <c r="BF8" s="164">
        <f>'Production Summary'!$M$29</f>
        <v>51</v>
      </c>
      <c r="BG8" s="164">
        <v>0</v>
      </c>
      <c r="BH8" s="164">
        <f>'Production Summary'!$N$30</f>
        <v>500</v>
      </c>
      <c r="BI8" s="164">
        <f>'Production Summary'!$M$30</f>
        <v>250</v>
      </c>
      <c r="BJ8" s="164">
        <v>0</v>
      </c>
      <c r="BK8" s="386"/>
      <c r="BL8" s="164">
        <f>'Production Summary'!$N$32</f>
        <v>875</v>
      </c>
      <c r="BM8" s="164">
        <f>'Production Summary'!$N$34</f>
        <v>360.59999999999997</v>
      </c>
      <c r="BN8" s="164">
        <f>'Production Summary'!$M$34</f>
        <v>6.01</v>
      </c>
      <c r="BO8" s="164">
        <v>0</v>
      </c>
      <c r="BP8" s="164">
        <f>'Production Summary'!$N$36</f>
        <v>717</v>
      </c>
      <c r="BQ8" s="164">
        <f>'Production Summary'!$M$36</f>
        <v>11.95</v>
      </c>
      <c r="BR8" s="164">
        <v>0</v>
      </c>
      <c r="BS8" s="164">
        <f>'Production Summary'!$N$37</f>
        <v>210</v>
      </c>
      <c r="BT8" s="164">
        <f>'Production Summary'!$M$37</f>
        <v>21</v>
      </c>
      <c r="BU8" s="164">
        <v>0</v>
      </c>
      <c r="BV8" s="164">
        <f>'Production Summary'!$N$38</f>
        <v>280</v>
      </c>
      <c r="BW8" s="164">
        <f>'Production Summary'!$M$38</f>
        <v>28</v>
      </c>
      <c r="BX8" s="164">
        <v>0</v>
      </c>
      <c r="BY8" s="165">
        <f>'Production Summary'!$N$39</f>
        <v>300.38406247988502</v>
      </c>
      <c r="BZ8" s="164">
        <f>'Production Summary'!$M$39</f>
        <v>30.038406247988501</v>
      </c>
      <c r="CA8" s="164">
        <v>0</v>
      </c>
      <c r="CB8" s="164">
        <f>'Production Summary'!$N$40</f>
        <v>131.30000000000001</v>
      </c>
      <c r="CC8" s="164">
        <f>'Production Summary'!$M$40</f>
        <v>13.13</v>
      </c>
      <c r="CD8" s="164">
        <v>0</v>
      </c>
      <c r="CE8" s="164">
        <f>'Production Summary'!$N$42</f>
        <v>1136.3519999999996</v>
      </c>
      <c r="CF8" s="164">
        <f>'Production Summary'!$M$42</f>
        <v>81.167999999999978</v>
      </c>
      <c r="CG8" s="164">
        <v>0</v>
      </c>
      <c r="CH8" s="164">
        <v>0</v>
      </c>
      <c r="CI8" s="164">
        <f>'Production Summary'!$N$43</f>
        <v>184</v>
      </c>
      <c r="CJ8" s="164">
        <v>0</v>
      </c>
      <c r="CK8" s="164">
        <f>'Production Summary'!$N$44</f>
        <v>355</v>
      </c>
      <c r="CL8" s="164">
        <v>0</v>
      </c>
      <c r="CM8" s="375">
        <f>'Production Summary'!$N$45</f>
        <v>1650</v>
      </c>
      <c r="CN8" s="164">
        <f>'Production Summary'!$N$46</f>
        <v>270</v>
      </c>
      <c r="CO8" s="164">
        <f>'Production Summary'!$N$47</f>
        <v>1350</v>
      </c>
      <c r="CP8" s="166"/>
      <c r="CQ8" s="164">
        <f>'Production Summary'!$N$49</f>
        <v>8004.1580041580037</v>
      </c>
      <c r="CR8" s="164">
        <f>'Production Summary'!$M$49</f>
        <v>66.701316701316699</v>
      </c>
      <c r="CS8" s="164">
        <f>'Production Summary'!$N$50</f>
        <v>13331.600831600828</v>
      </c>
      <c r="CT8" s="164">
        <f>'Production Summary'!$M$50</f>
        <v>148.1288981288981</v>
      </c>
      <c r="CU8" s="164">
        <f>'Production Summary'!$N$51</f>
        <v>12785.862785862784</v>
      </c>
      <c r="CV8" s="164">
        <f>'Production Summary'!$M$51</f>
        <v>355.16285516285512</v>
      </c>
      <c r="CW8" s="164">
        <f>'Production Summary'!$N$52</f>
        <v>12629.937629937627</v>
      </c>
      <c r="CX8" s="164">
        <f>'Production Summary'!$M$52</f>
        <v>701.66320166320156</v>
      </c>
      <c r="CY8" s="164">
        <f>'Production Summary'!$N$53</f>
        <v>12396.049896049895</v>
      </c>
      <c r="CZ8" s="164">
        <f>'Production Summary'!$M$53</f>
        <v>688.66943866943859</v>
      </c>
      <c r="DA8" s="164">
        <f>'Production Summary'!$N$54</f>
        <v>13799.376299376298</v>
      </c>
      <c r="DB8" s="164">
        <f>'Production Summary'!$M$54</f>
        <v>766.63201663201653</v>
      </c>
      <c r="DC8" s="328">
        <f>'Production Summary'!$N$60</f>
        <v>12863.825363825363</v>
      </c>
      <c r="DD8" s="328">
        <f>'Production Summary'!$M$60</f>
        <v>714.65696465696465</v>
      </c>
      <c r="DE8" s="164">
        <f>'Production Summary'!$N$59</f>
        <v>11148.648648648648</v>
      </c>
      <c r="DF8" s="328">
        <f>'Production Summary'!$M$59</f>
        <v>619.36936936936934</v>
      </c>
      <c r="DG8" s="164">
        <f>'Production Summary'!$N$55</f>
        <v>13842.68884268884</v>
      </c>
      <c r="DH8" s="164">
        <f>'Production Summary'!$M$55</f>
        <v>3460.67221067221</v>
      </c>
      <c r="DI8" s="164">
        <f>'Production Summary'!$N$56</f>
        <v>13097.713097713096</v>
      </c>
      <c r="DJ8" s="164">
        <f>'Production Summary'!$M$56</f>
        <v>163.72141372141371</v>
      </c>
      <c r="DK8" s="164">
        <f>'Production Summary'!$N$57</f>
        <v>14189.189189189186</v>
      </c>
      <c r="DL8" s="164">
        <f>'Production Summary'!$M$57</f>
        <v>394.14414414414409</v>
      </c>
      <c r="DM8" s="164">
        <f>'Production Summary'!$N$58</f>
        <v>14017.671517671517</v>
      </c>
      <c r="DN8" s="164">
        <f>'Production Summary'!$M$58</f>
        <v>778.75952875952873</v>
      </c>
      <c r="DO8" s="164">
        <f>'Production Summary'!$N$61</f>
        <v>4500</v>
      </c>
      <c r="DP8" s="328">
        <f>'Production Summary'!$M$61</f>
        <v>750</v>
      </c>
      <c r="DQ8" s="164">
        <v>0</v>
      </c>
      <c r="DR8" s="164">
        <f>'Production Summary'!$N$62</f>
        <v>8900</v>
      </c>
      <c r="DS8" s="164">
        <f>'Production Summary'!$N$70</f>
        <v>300</v>
      </c>
      <c r="DT8" s="328">
        <f>'Production Summary'!$M$70</f>
        <v>25</v>
      </c>
      <c r="DU8" s="164">
        <v>0</v>
      </c>
      <c r="DV8" s="164">
        <f>'Production Summary'!$N$71</f>
        <v>150</v>
      </c>
      <c r="DW8" s="164">
        <v>0</v>
      </c>
      <c r="DX8" s="164">
        <f>'Production Summary'!$N$64</f>
        <v>192</v>
      </c>
      <c r="DY8" s="164">
        <v>0</v>
      </c>
      <c r="DZ8" s="391">
        <f>'Production Summary'!$N$65</f>
        <v>384</v>
      </c>
      <c r="EA8" s="164">
        <v>0</v>
      </c>
      <c r="EB8" s="391">
        <f>'Production Summary'!$N$66</f>
        <v>192</v>
      </c>
      <c r="EC8" s="164">
        <v>0</v>
      </c>
      <c r="ED8" s="164">
        <f>'Production Summary'!$N$67</f>
        <v>96</v>
      </c>
      <c r="EE8" s="164">
        <v>0</v>
      </c>
      <c r="EF8" s="164">
        <f>'Production Summary'!$N$68</f>
        <v>96</v>
      </c>
      <c r="EG8" s="164">
        <v>0</v>
      </c>
      <c r="EH8" s="164">
        <f>'Production Summary'!$N$69</f>
        <v>340</v>
      </c>
      <c r="EI8" s="101"/>
      <c r="EJ8" s="3"/>
      <c r="EK8" s="3"/>
      <c r="ER8" s="64" t="s">
        <v>24</v>
      </c>
      <c r="ES8" s="61" t="str">
        <f t="shared" si="0"/>
        <v>Shaifu Dairy</v>
      </c>
      <c r="ET8" s="24">
        <f t="shared" si="1"/>
        <v>0</v>
      </c>
    </row>
    <row r="9" spans="1:150" ht="15" customHeight="1">
      <c r="A9" t="b">
        <f>C9=Korba!C9</f>
        <v>1</v>
      </c>
      <c r="B9" s="69">
        <f t="shared" si="2"/>
        <v>4</v>
      </c>
      <c r="C9" s="61" t="str">
        <f>IF(Korba!C9="","",Korba!C9)</f>
        <v/>
      </c>
      <c r="D9" s="164">
        <f>'Production Summary'!$N$4</f>
        <v>666</v>
      </c>
      <c r="E9" s="164">
        <f>'Production Summary'!$M$4</f>
        <v>27.75</v>
      </c>
      <c r="F9" s="164">
        <v>0</v>
      </c>
      <c r="G9" s="164">
        <f>'Production Summary'!$N$5</f>
        <v>666</v>
      </c>
      <c r="H9" s="164">
        <f>'Production Summary'!$M$5</f>
        <v>27.75</v>
      </c>
      <c r="I9" s="164">
        <v>0</v>
      </c>
      <c r="J9" s="164">
        <f>'Production Summary'!$N$6</f>
        <v>200</v>
      </c>
      <c r="K9" s="328">
        <f>'Production Summary'!$M$6</f>
        <v>7.5</v>
      </c>
      <c r="L9" s="164">
        <v>0</v>
      </c>
      <c r="M9" s="365">
        <f>'Production Summary'!$N$7</f>
        <v>612.72</v>
      </c>
      <c r="N9" s="367">
        <f>'Production Summary'!$M$7</f>
        <v>25.53</v>
      </c>
      <c r="O9" s="164">
        <v>0</v>
      </c>
      <c r="P9" s="164">
        <f>'Production Summary'!$N$8</f>
        <v>780</v>
      </c>
      <c r="Q9" s="164">
        <f>'Production Summary'!$M$8</f>
        <v>65</v>
      </c>
      <c r="R9" s="164">
        <v>0</v>
      </c>
      <c r="S9" s="164">
        <f>'Production Summary'!$N$9</f>
        <v>720</v>
      </c>
      <c r="T9" s="164">
        <f>'Production Summary'!$M$9</f>
        <v>60</v>
      </c>
      <c r="U9" s="164">
        <v>0</v>
      </c>
      <c r="V9" s="164">
        <f>'Production Summary'!$N$10</f>
        <v>876</v>
      </c>
      <c r="W9" s="164">
        <f>'Production Summary'!$M$10</f>
        <v>73</v>
      </c>
      <c r="X9" s="164">
        <v>0</v>
      </c>
      <c r="Y9" s="164">
        <f>'Production Summary'!$N$14</f>
        <v>177</v>
      </c>
      <c r="Z9" s="328">
        <f>'Production Summary'!$M$14</f>
        <v>14.75</v>
      </c>
      <c r="AA9" s="164">
        <v>0</v>
      </c>
      <c r="AB9" s="164">
        <f>'Production Summary'!$N$15</f>
        <v>126</v>
      </c>
      <c r="AC9" s="164">
        <f>'Production Summary'!$M$15</f>
        <v>21</v>
      </c>
      <c r="AD9" s="164">
        <v>0</v>
      </c>
      <c r="AE9" s="164">
        <f>'Production Summary'!$N$16</f>
        <v>252</v>
      </c>
      <c r="AF9" s="164">
        <f>'Production Summary'!$M$16</f>
        <v>21</v>
      </c>
      <c r="AG9" s="164">
        <v>0</v>
      </c>
      <c r="AH9" s="164">
        <f>'Production Summary'!$N$18</f>
        <v>1035</v>
      </c>
      <c r="AI9" s="164">
        <f>'Production Summary'!$M$18</f>
        <v>17.25</v>
      </c>
      <c r="AJ9" s="164">
        <v>0</v>
      </c>
      <c r="AK9" s="164">
        <f>'Production Summary'!$N$19</f>
        <v>870</v>
      </c>
      <c r="AL9" s="164">
        <f>'Production Summary'!$M$19</f>
        <v>29</v>
      </c>
      <c r="AM9" s="164">
        <v>0</v>
      </c>
      <c r="AN9" s="164">
        <f>'Production Summary'!$N$20</f>
        <v>864</v>
      </c>
      <c r="AO9" s="164">
        <f>'Production Summary'!$M$20</f>
        <v>72</v>
      </c>
      <c r="AP9" s="164">
        <v>0</v>
      </c>
      <c r="AQ9" s="164">
        <f>'Production Summary'!$N$21</f>
        <v>670</v>
      </c>
      <c r="AR9" s="164">
        <f>'Production Summary'!$M$21</f>
        <v>335</v>
      </c>
      <c r="AS9" s="164">
        <v>0</v>
      </c>
      <c r="AT9" s="386">
        <f>'Production Summary'!$N$22</f>
        <v>375</v>
      </c>
      <c r="AU9" s="164">
        <f>'Production Summary'!$N$23</f>
        <v>1050</v>
      </c>
      <c r="AV9" s="164">
        <f>'Production Summary'!$N$25</f>
        <v>300</v>
      </c>
      <c r="AW9" s="164">
        <f>'Production Summary'!$M$25</f>
        <v>25</v>
      </c>
      <c r="AX9" s="164">
        <v>0</v>
      </c>
      <c r="AY9" s="164">
        <f>'Production Summary'!$N$26</f>
        <v>300</v>
      </c>
      <c r="AZ9" s="164">
        <f>'Production Summary'!$M$26</f>
        <v>25</v>
      </c>
      <c r="BA9" s="164">
        <v>0</v>
      </c>
      <c r="BB9" s="164">
        <f>'Production Summary'!$N$28</f>
        <v>777</v>
      </c>
      <c r="BC9" s="164">
        <f>'Production Summary'!$M$28</f>
        <v>12.95</v>
      </c>
      <c r="BD9" s="164">
        <v>0</v>
      </c>
      <c r="BE9" s="164">
        <f>'Production Summary'!$N$29</f>
        <v>612</v>
      </c>
      <c r="BF9" s="164">
        <f>'Production Summary'!$M$29</f>
        <v>51</v>
      </c>
      <c r="BG9" s="164">
        <v>0</v>
      </c>
      <c r="BH9" s="164">
        <f>'Production Summary'!$N$30</f>
        <v>500</v>
      </c>
      <c r="BI9" s="164">
        <f>'Production Summary'!$M$30</f>
        <v>250</v>
      </c>
      <c r="BJ9" s="164">
        <v>0</v>
      </c>
      <c r="BK9" s="386"/>
      <c r="BL9" s="164">
        <f>'Production Summary'!$N$32</f>
        <v>875</v>
      </c>
      <c r="BM9" s="164">
        <f>'Production Summary'!$N$34</f>
        <v>360.59999999999997</v>
      </c>
      <c r="BN9" s="164">
        <f>'Production Summary'!$M$34</f>
        <v>6.01</v>
      </c>
      <c r="BO9" s="164">
        <v>0</v>
      </c>
      <c r="BP9" s="164">
        <f>'Production Summary'!$N$36</f>
        <v>717</v>
      </c>
      <c r="BQ9" s="164">
        <f>'Production Summary'!$M$36</f>
        <v>11.95</v>
      </c>
      <c r="BR9" s="164">
        <v>0</v>
      </c>
      <c r="BS9" s="164">
        <f>'Production Summary'!$N$37</f>
        <v>210</v>
      </c>
      <c r="BT9" s="164">
        <f>'Production Summary'!$M$37</f>
        <v>21</v>
      </c>
      <c r="BU9" s="164">
        <v>0</v>
      </c>
      <c r="BV9" s="164">
        <f>'Production Summary'!$N$38</f>
        <v>280</v>
      </c>
      <c r="BW9" s="164">
        <f>'Production Summary'!$M$38</f>
        <v>28</v>
      </c>
      <c r="BX9" s="164">
        <v>0</v>
      </c>
      <c r="BY9" s="165">
        <f>'Production Summary'!$N$39</f>
        <v>300.38406247988502</v>
      </c>
      <c r="BZ9" s="164">
        <f>'Production Summary'!$M$39</f>
        <v>30.038406247988501</v>
      </c>
      <c r="CA9" s="164">
        <v>0</v>
      </c>
      <c r="CB9" s="164">
        <f>'Production Summary'!$N$40</f>
        <v>131.30000000000001</v>
      </c>
      <c r="CC9" s="164">
        <f>'Production Summary'!$M$40</f>
        <v>13.13</v>
      </c>
      <c r="CD9" s="164">
        <v>0</v>
      </c>
      <c r="CE9" s="164">
        <f>'Production Summary'!$N$42</f>
        <v>1136.3519999999996</v>
      </c>
      <c r="CF9" s="164">
        <f>'Production Summary'!$M$42</f>
        <v>81.167999999999978</v>
      </c>
      <c r="CG9" s="164">
        <v>0</v>
      </c>
      <c r="CH9" s="164">
        <v>0</v>
      </c>
      <c r="CI9" s="164">
        <f>'Production Summary'!$N$43</f>
        <v>184</v>
      </c>
      <c r="CJ9" s="164">
        <v>0</v>
      </c>
      <c r="CK9" s="164">
        <f>'Production Summary'!$N$44</f>
        <v>355</v>
      </c>
      <c r="CL9" s="164">
        <v>0</v>
      </c>
      <c r="CM9" s="375">
        <f>'Production Summary'!$N$45</f>
        <v>1650</v>
      </c>
      <c r="CN9" s="164">
        <f>'Production Summary'!$N$46</f>
        <v>270</v>
      </c>
      <c r="CO9" s="164">
        <f>'Production Summary'!$N$47</f>
        <v>1350</v>
      </c>
      <c r="CP9" s="166"/>
      <c r="CQ9" s="164">
        <f>'Production Summary'!$N$49</f>
        <v>8004.1580041580037</v>
      </c>
      <c r="CR9" s="164">
        <f>'Production Summary'!$M$49</f>
        <v>66.701316701316699</v>
      </c>
      <c r="CS9" s="164">
        <f>'Production Summary'!$N$50</f>
        <v>13331.600831600828</v>
      </c>
      <c r="CT9" s="164">
        <f>'Production Summary'!$M$50</f>
        <v>148.1288981288981</v>
      </c>
      <c r="CU9" s="164">
        <f>'Production Summary'!$N$51</f>
        <v>12785.862785862784</v>
      </c>
      <c r="CV9" s="164">
        <f>'Production Summary'!$M$51</f>
        <v>355.16285516285512</v>
      </c>
      <c r="CW9" s="164">
        <f>'Production Summary'!$N$52</f>
        <v>12629.937629937627</v>
      </c>
      <c r="CX9" s="164">
        <f>'Production Summary'!$M$52</f>
        <v>701.66320166320156</v>
      </c>
      <c r="CY9" s="164">
        <f>'Production Summary'!$N$53</f>
        <v>12396.049896049895</v>
      </c>
      <c r="CZ9" s="164">
        <f>'Production Summary'!$M$53</f>
        <v>688.66943866943859</v>
      </c>
      <c r="DA9" s="164">
        <f>'Production Summary'!$N$54</f>
        <v>13799.376299376298</v>
      </c>
      <c r="DB9" s="164">
        <f>'Production Summary'!$M$54</f>
        <v>766.63201663201653</v>
      </c>
      <c r="DC9" s="328">
        <f>'Production Summary'!$N$60</f>
        <v>12863.825363825363</v>
      </c>
      <c r="DD9" s="328">
        <f>'Production Summary'!$M$60</f>
        <v>714.65696465696465</v>
      </c>
      <c r="DE9" s="164">
        <f>'Production Summary'!$N$59</f>
        <v>11148.648648648648</v>
      </c>
      <c r="DF9" s="328">
        <f>'Production Summary'!$M$59</f>
        <v>619.36936936936934</v>
      </c>
      <c r="DG9" s="164">
        <f>'Production Summary'!$N$55</f>
        <v>13842.68884268884</v>
      </c>
      <c r="DH9" s="164">
        <f>'Production Summary'!$M$55</f>
        <v>3460.67221067221</v>
      </c>
      <c r="DI9" s="164">
        <f>'Production Summary'!$N$56</f>
        <v>13097.713097713096</v>
      </c>
      <c r="DJ9" s="164">
        <f>'Production Summary'!$M$56</f>
        <v>163.72141372141371</v>
      </c>
      <c r="DK9" s="164">
        <f>'Production Summary'!$N$57</f>
        <v>14189.189189189186</v>
      </c>
      <c r="DL9" s="164">
        <f>'Production Summary'!$M$57</f>
        <v>394.14414414414409</v>
      </c>
      <c r="DM9" s="164">
        <f>'Production Summary'!$N$58</f>
        <v>14017.671517671517</v>
      </c>
      <c r="DN9" s="164">
        <f>'Production Summary'!$M$58</f>
        <v>778.75952875952873</v>
      </c>
      <c r="DO9" s="164">
        <f>'Production Summary'!$N$61</f>
        <v>4500</v>
      </c>
      <c r="DP9" s="328">
        <f>'Production Summary'!$M$61</f>
        <v>750</v>
      </c>
      <c r="DQ9" s="164">
        <v>0</v>
      </c>
      <c r="DR9" s="164">
        <f>'Production Summary'!$N$62</f>
        <v>8900</v>
      </c>
      <c r="DS9" s="164">
        <f>'Production Summary'!$N$70</f>
        <v>300</v>
      </c>
      <c r="DT9" s="328">
        <f>'Production Summary'!$M$70</f>
        <v>25</v>
      </c>
      <c r="DU9" s="164">
        <v>0</v>
      </c>
      <c r="DV9" s="164">
        <f>'Production Summary'!$N$71</f>
        <v>150</v>
      </c>
      <c r="DW9" s="164">
        <v>0</v>
      </c>
      <c r="DX9" s="164">
        <f>'Production Summary'!$N$64</f>
        <v>192</v>
      </c>
      <c r="DY9" s="164">
        <v>0</v>
      </c>
      <c r="DZ9" s="391">
        <f>'Production Summary'!$N$65</f>
        <v>384</v>
      </c>
      <c r="EA9" s="164">
        <v>0</v>
      </c>
      <c r="EB9" s="391">
        <f>'Production Summary'!$N$66</f>
        <v>192</v>
      </c>
      <c r="EC9" s="164">
        <v>0</v>
      </c>
      <c r="ED9" s="164">
        <f>'Production Summary'!$N$67</f>
        <v>96</v>
      </c>
      <c r="EE9" s="164">
        <v>0</v>
      </c>
      <c r="EF9" s="164">
        <f>'Production Summary'!$N$68</f>
        <v>96</v>
      </c>
      <c r="EG9" s="164">
        <v>0</v>
      </c>
      <c r="EH9" s="164">
        <f>'Production Summary'!$N$69</f>
        <v>340</v>
      </c>
      <c r="EI9" s="101"/>
      <c r="EJ9" s="3"/>
      <c r="EK9" s="3"/>
      <c r="ER9" s="64" t="s">
        <v>25</v>
      </c>
      <c r="ES9" s="61" t="str">
        <f t="shared" si="0"/>
        <v/>
      </c>
      <c r="ET9" s="24">
        <f t="shared" si="1"/>
        <v>0</v>
      </c>
    </row>
    <row r="10" spans="1:150" ht="15" customHeight="1">
      <c r="A10" t="b">
        <f>C10=Korba!C10</f>
        <v>1</v>
      </c>
      <c r="B10" s="69">
        <f t="shared" si="2"/>
        <v>5</v>
      </c>
      <c r="C10" s="61" t="str">
        <f>IF(Korba!C10="","",Korba!C10)</f>
        <v/>
      </c>
      <c r="D10" s="164">
        <f>'Production Summary'!$N$4</f>
        <v>666</v>
      </c>
      <c r="E10" s="164">
        <f>'Production Summary'!$M$4</f>
        <v>27.75</v>
      </c>
      <c r="F10" s="164">
        <v>0</v>
      </c>
      <c r="G10" s="164">
        <f>'Production Summary'!$N$5</f>
        <v>666</v>
      </c>
      <c r="H10" s="164">
        <f>'Production Summary'!$M$5</f>
        <v>27.75</v>
      </c>
      <c r="I10" s="164">
        <v>0</v>
      </c>
      <c r="J10" s="164">
        <f>'Production Summary'!$N$6</f>
        <v>200</v>
      </c>
      <c r="K10" s="328">
        <f>'Production Summary'!$M$6</f>
        <v>7.5</v>
      </c>
      <c r="L10" s="164">
        <v>0</v>
      </c>
      <c r="M10" s="365">
        <f>'Production Summary'!$N$7</f>
        <v>612.72</v>
      </c>
      <c r="N10" s="367">
        <f>'Production Summary'!$M$7</f>
        <v>25.53</v>
      </c>
      <c r="O10" s="164">
        <v>0</v>
      </c>
      <c r="P10" s="164">
        <f>'Production Summary'!$N$8</f>
        <v>780</v>
      </c>
      <c r="Q10" s="164">
        <f>'Production Summary'!$M$8</f>
        <v>65</v>
      </c>
      <c r="R10" s="164">
        <v>0</v>
      </c>
      <c r="S10" s="164">
        <f>'Production Summary'!$N$9</f>
        <v>720</v>
      </c>
      <c r="T10" s="164">
        <f>'Production Summary'!$M$9</f>
        <v>60</v>
      </c>
      <c r="U10" s="164">
        <v>0</v>
      </c>
      <c r="V10" s="164">
        <f>'Production Summary'!$N$10</f>
        <v>876</v>
      </c>
      <c r="W10" s="164">
        <f>'Production Summary'!$M$10</f>
        <v>73</v>
      </c>
      <c r="X10" s="164">
        <v>0</v>
      </c>
      <c r="Y10" s="164">
        <f>'Production Summary'!$N$14</f>
        <v>177</v>
      </c>
      <c r="Z10" s="328">
        <f>'Production Summary'!$M$14</f>
        <v>14.75</v>
      </c>
      <c r="AA10" s="164">
        <v>0</v>
      </c>
      <c r="AB10" s="164">
        <f>'Production Summary'!$N$15</f>
        <v>126</v>
      </c>
      <c r="AC10" s="164">
        <f>'Production Summary'!$M$15</f>
        <v>21</v>
      </c>
      <c r="AD10" s="164">
        <v>0</v>
      </c>
      <c r="AE10" s="164">
        <f>'Production Summary'!$N$16</f>
        <v>252</v>
      </c>
      <c r="AF10" s="164">
        <f>'Production Summary'!$M$16</f>
        <v>21</v>
      </c>
      <c r="AG10" s="164">
        <v>0</v>
      </c>
      <c r="AH10" s="164">
        <f>'Production Summary'!$N$18</f>
        <v>1035</v>
      </c>
      <c r="AI10" s="164">
        <f>'Production Summary'!$M$18</f>
        <v>17.25</v>
      </c>
      <c r="AJ10" s="164">
        <v>0</v>
      </c>
      <c r="AK10" s="164">
        <f>'Production Summary'!$N$19</f>
        <v>870</v>
      </c>
      <c r="AL10" s="164">
        <f>'Production Summary'!$M$19</f>
        <v>29</v>
      </c>
      <c r="AM10" s="164">
        <v>0</v>
      </c>
      <c r="AN10" s="164">
        <f>'Production Summary'!$N$20</f>
        <v>864</v>
      </c>
      <c r="AO10" s="164">
        <f>'Production Summary'!$M$20</f>
        <v>72</v>
      </c>
      <c r="AP10" s="164">
        <v>0</v>
      </c>
      <c r="AQ10" s="164">
        <f>'Production Summary'!$N$21</f>
        <v>670</v>
      </c>
      <c r="AR10" s="164">
        <f>'Production Summary'!$M$21</f>
        <v>335</v>
      </c>
      <c r="AS10" s="164">
        <v>0</v>
      </c>
      <c r="AT10" s="386">
        <f>'Production Summary'!$N$22</f>
        <v>375</v>
      </c>
      <c r="AU10" s="164">
        <f>'Production Summary'!$N$23</f>
        <v>1050</v>
      </c>
      <c r="AV10" s="164">
        <f>'Production Summary'!$N$25</f>
        <v>300</v>
      </c>
      <c r="AW10" s="164">
        <f>'Production Summary'!$M$25</f>
        <v>25</v>
      </c>
      <c r="AX10" s="164">
        <v>0</v>
      </c>
      <c r="AY10" s="164">
        <f>'Production Summary'!$N$26</f>
        <v>300</v>
      </c>
      <c r="AZ10" s="164">
        <f>'Production Summary'!$M$26</f>
        <v>25</v>
      </c>
      <c r="BA10" s="164">
        <v>0</v>
      </c>
      <c r="BB10" s="164">
        <f>'Production Summary'!$N$28</f>
        <v>777</v>
      </c>
      <c r="BC10" s="164">
        <f>'Production Summary'!$M$28</f>
        <v>12.95</v>
      </c>
      <c r="BD10" s="164">
        <v>0</v>
      </c>
      <c r="BE10" s="164">
        <f>'Production Summary'!$N$29</f>
        <v>612</v>
      </c>
      <c r="BF10" s="164">
        <f>'Production Summary'!$M$29</f>
        <v>51</v>
      </c>
      <c r="BG10" s="164">
        <v>0</v>
      </c>
      <c r="BH10" s="164">
        <f>'Production Summary'!$N$30</f>
        <v>500</v>
      </c>
      <c r="BI10" s="164">
        <f>'Production Summary'!$M$30</f>
        <v>250</v>
      </c>
      <c r="BJ10" s="164">
        <v>0</v>
      </c>
      <c r="BK10" s="386"/>
      <c r="BL10" s="164">
        <f>'Production Summary'!$N$32</f>
        <v>875</v>
      </c>
      <c r="BM10" s="164">
        <f>'Production Summary'!$N$34</f>
        <v>360.59999999999997</v>
      </c>
      <c r="BN10" s="164">
        <f>'Production Summary'!$M$34</f>
        <v>6.01</v>
      </c>
      <c r="BO10" s="164">
        <v>0</v>
      </c>
      <c r="BP10" s="164">
        <f>'Production Summary'!$N$36</f>
        <v>717</v>
      </c>
      <c r="BQ10" s="164">
        <f>'Production Summary'!$M$36</f>
        <v>11.95</v>
      </c>
      <c r="BR10" s="164">
        <v>0</v>
      </c>
      <c r="BS10" s="164">
        <f>'Production Summary'!$N$37</f>
        <v>210</v>
      </c>
      <c r="BT10" s="164">
        <f>'Production Summary'!$M$37</f>
        <v>21</v>
      </c>
      <c r="BU10" s="164">
        <v>0</v>
      </c>
      <c r="BV10" s="164">
        <f>'Production Summary'!$N$38</f>
        <v>280</v>
      </c>
      <c r="BW10" s="164">
        <f>'Production Summary'!$M$38</f>
        <v>28</v>
      </c>
      <c r="BX10" s="164">
        <v>0</v>
      </c>
      <c r="BY10" s="165">
        <f>'Production Summary'!$N$39</f>
        <v>300.38406247988502</v>
      </c>
      <c r="BZ10" s="164">
        <f>'Production Summary'!$M$39</f>
        <v>30.038406247988501</v>
      </c>
      <c r="CA10" s="164">
        <v>0</v>
      </c>
      <c r="CB10" s="164">
        <f>'Production Summary'!$N$40</f>
        <v>131.30000000000001</v>
      </c>
      <c r="CC10" s="164">
        <f>'Production Summary'!$M$40</f>
        <v>13.13</v>
      </c>
      <c r="CD10" s="164">
        <v>0</v>
      </c>
      <c r="CE10" s="164">
        <f>'Production Summary'!$N$42</f>
        <v>1136.3519999999996</v>
      </c>
      <c r="CF10" s="164">
        <f>'Production Summary'!$M$42</f>
        <v>81.167999999999978</v>
      </c>
      <c r="CG10" s="164">
        <v>0</v>
      </c>
      <c r="CH10" s="164">
        <v>0</v>
      </c>
      <c r="CI10" s="164">
        <f>'Production Summary'!$N$43</f>
        <v>184</v>
      </c>
      <c r="CJ10" s="164">
        <v>0</v>
      </c>
      <c r="CK10" s="164">
        <f>'Production Summary'!$N$44</f>
        <v>355</v>
      </c>
      <c r="CL10" s="164">
        <v>0</v>
      </c>
      <c r="CM10" s="375">
        <f>'Production Summary'!$N$45</f>
        <v>1650</v>
      </c>
      <c r="CN10" s="164">
        <f>'Production Summary'!$N$46</f>
        <v>270</v>
      </c>
      <c r="CO10" s="164">
        <f>'Production Summary'!$N$47</f>
        <v>1350</v>
      </c>
      <c r="CP10" s="166"/>
      <c r="CQ10" s="164">
        <f>'Production Summary'!$N$49</f>
        <v>8004.1580041580037</v>
      </c>
      <c r="CR10" s="164">
        <f>'Production Summary'!$M$49</f>
        <v>66.701316701316699</v>
      </c>
      <c r="CS10" s="164">
        <f>'Production Summary'!$N$50</f>
        <v>13331.600831600828</v>
      </c>
      <c r="CT10" s="164">
        <f>'Production Summary'!$M$50</f>
        <v>148.1288981288981</v>
      </c>
      <c r="CU10" s="164">
        <f>'Production Summary'!$N$51</f>
        <v>12785.862785862784</v>
      </c>
      <c r="CV10" s="164">
        <f>'Production Summary'!$M$51</f>
        <v>355.16285516285512</v>
      </c>
      <c r="CW10" s="164">
        <f>'Production Summary'!$N$52</f>
        <v>12629.937629937627</v>
      </c>
      <c r="CX10" s="164">
        <f>'Production Summary'!$M$52</f>
        <v>701.66320166320156</v>
      </c>
      <c r="CY10" s="164">
        <f>'Production Summary'!$N$53</f>
        <v>12396.049896049895</v>
      </c>
      <c r="CZ10" s="164">
        <f>'Production Summary'!$M$53</f>
        <v>688.66943866943859</v>
      </c>
      <c r="DA10" s="164">
        <f>'Production Summary'!$N$54</f>
        <v>13799.376299376298</v>
      </c>
      <c r="DB10" s="164">
        <f>'Production Summary'!$M$54</f>
        <v>766.63201663201653</v>
      </c>
      <c r="DC10" s="328">
        <f>'Production Summary'!$N$60</f>
        <v>12863.825363825363</v>
      </c>
      <c r="DD10" s="328">
        <f>'Production Summary'!$M$60</f>
        <v>714.65696465696465</v>
      </c>
      <c r="DE10" s="164">
        <f>'Production Summary'!$N$59</f>
        <v>11148.648648648648</v>
      </c>
      <c r="DF10" s="328">
        <f>'Production Summary'!$M$59</f>
        <v>619.36936936936934</v>
      </c>
      <c r="DG10" s="164">
        <f>'Production Summary'!$N$55</f>
        <v>13842.68884268884</v>
      </c>
      <c r="DH10" s="164">
        <f>'Production Summary'!$M$55</f>
        <v>3460.67221067221</v>
      </c>
      <c r="DI10" s="164">
        <f>'Production Summary'!$N$56</f>
        <v>13097.713097713096</v>
      </c>
      <c r="DJ10" s="164">
        <f>'Production Summary'!$M$56</f>
        <v>163.72141372141371</v>
      </c>
      <c r="DK10" s="164">
        <f>'Production Summary'!$N$57</f>
        <v>14189.189189189186</v>
      </c>
      <c r="DL10" s="164">
        <f>'Production Summary'!$M$57</f>
        <v>394.14414414414409</v>
      </c>
      <c r="DM10" s="164">
        <f>'Production Summary'!$N$58</f>
        <v>14017.671517671517</v>
      </c>
      <c r="DN10" s="164">
        <f>'Production Summary'!$M$58</f>
        <v>778.75952875952873</v>
      </c>
      <c r="DO10" s="164">
        <f>'Production Summary'!$N$61</f>
        <v>4500</v>
      </c>
      <c r="DP10" s="328">
        <f>'Production Summary'!$M$61</f>
        <v>750</v>
      </c>
      <c r="DQ10" s="164">
        <v>0</v>
      </c>
      <c r="DR10" s="164">
        <f>'Production Summary'!$N$62</f>
        <v>8900</v>
      </c>
      <c r="DS10" s="164">
        <f>'Production Summary'!$N$70</f>
        <v>300</v>
      </c>
      <c r="DT10" s="328">
        <f>'Production Summary'!$M$70</f>
        <v>25</v>
      </c>
      <c r="DU10" s="164">
        <v>0</v>
      </c>
      <c r="DV10" s="164">
        <f>'Production Summary'!$N$71</f>
        <v>150</v>
      </c>
      <c r="DW10" s="164">
        <v>0</v>
      </c>
      <c r="DX10" s="164">
        <f>'Production Summary'!$N$64</f>
        <v>192</v>
      </c>
      <c r="DY10" s="164">
        <v>0</v>
      </c>
      <c r="DZ10" s="391">
        <f>'Production Summary'!$N$65</f>
        <v>384</v>
      </c>
      <c r="EA10" s="164">
        <v>0</v>
      </c>
      <c r="EB10" s="391">
        <f>'Production Summary'!$N$66</f>
        <v>192</v>
      </c>
      <c r="EC10" s="164">
        <v>0</v>
      </c>
      <c r="ED10" s="164">
        <f>'Production Summary'!$N$67</f>
        <v>96</v>
      </c>
      <c r="EE10" s="164">
        <v>0</v>
      </c>
      <c r="EF10" s="164">
        <f>'Production Summary'!$N$68</f>
        <v>96</v>
      </c>
      <c r="EG10" s="164">
        <v>0</v>
      </c>
      <c r="EH10" s="164">
        <f>'Production Summary'!$N$69</f>
        <v>340</v>
      </c>
      <c r="EI10" s="101"/>
      <c r="EJ10" s="3"/>
      <c r="EK10" s="3"/>
      <c r="ER10" s="64" t="s">
        <v>26</v>
      </c>
      <c r="ES10" s="61" t="str">
        <f t="shared" si="0"/>
        <v/>
      </c>
      <c r="ET10" s="24">
        <f t="shared" si="1"/>
        <v>0</v>
      </c>
    </row>
    <row r="11" spans="1:150" ht="15" customHeight="1">
      <c r="A11" t="b">
        <f>C11=Korba!C11</f>
        <v>1</v>
      </c>
      <c r="B11" s="69">
        <f t="shared" si="2"/>
        <v>6</v>
      </c>
      <c r="C11" s="61" t="str">
        <f>IF(Korba!C11="","",Korba!C11)</f>
        <v/>
      </c>
      <c r="D11" s="164">
        <f>'Production Summary'!$N$4</f>
        <v>666</v>
      </c>
      <c r="E11" s="164">
        <f>'Production Summary'!$M$4</f>
        <v>27.75</v>
      </c>
      <c r="F11" s="164">
        <v>0</v>
      </c>
      <c r="G11" s="164">
        <f>'Production Summary'!$N$5</f>
        <v>666</v>
      </c>
      <c r="H11" s="164">
        <f>'Production Summary'!$M$5</f>
        <v>27.75</v>
      </c>
      <c r="I11" s="164">
        <v>0</v>
      </c>
      <c r="J11" s="164">
        <f>'Production Summary'!$N$6</f>
        <v>200</v>
      </c>
      <c r="K11" s="328">
        <f>'Production Summary'!$M$6</f>
        <v>7.5</v>
      </c>
      <c r="L11" s="164">
        <v>0</v>
      </c>
      <c r="M11" s="365">
        <f>'Production Summary'!$N$7</f>
        <v>612.72</v>
      </c>
      <c r="N11" s="367">
        <f>'Production Summary'!$M$7</f>
        <v>25.53</v>
      </c>
      <c r="O11" s="164">
        <v>0</v>
      </c>
      <c r="P11" s="164">
        <f>'Production Summary'!$N$8</f>
        <v>780</v>
      </c>
      <c r="Q11" s="164">
        <f>'Production Summary'!$M$8</f>
        <v>65</v>
      </c>
      <c r="R11" s="164">
        <v>0</v>
      </c>
      <c r="S11" s="164">
        <f>'Production Summary'!$N$9</f>
        <v>720</v>
      </c>
      <c r="T11" s="164">
        <f>'Production Summary'!$M$9</f>
        <v>60</v>
      </c>
      <c r="U11" s="164">
        <v>0</v>
      </c>
      <c r="V11" s="164">
        <f>'Production Summary'!$N$10</f>
        <v>876</v>
      </c>
      <c r="W11" s="164">
        <f>'Production Summary'!$M$10</f>
        <v>73</v>
      </c>
      <c r="X11" s="164">
        <v>0</v>
      </c>
      <c r="Y11" s="164">
        <f>'Production Summary'!$N$14</f>
        <v>177</v>
      </c>
      <c r="Z11" s="328">
        <f>'Production Summary'!$M$14</f>
        <v>14.75</v>
      </c>
      <c r="AA11" s="164">
        <v>0</v>
      </c>
      <c r="AB11" s="164">
        <f>'Production Summary'!$N$15</f>
        <v>126</v>
      </c>
      <c r="AC11" s="164">
        <f>'Production Summary'!$M$15</f>
        <v>21</v>
      </c>
      <c r="AD11" s="164">
        <v>0</v>
      </c>
      <c r="AE11" s="164">
        <f>'Production Summary'!$N$16</f>
        <v>252</v>
      </c>
      <c r="AF11" s="164">
        <f>'Production Summary'!$M$16</f>
        <v>21</v>
      </c>
      <c r="AG11" s="164">
        <v>0</v>
      </c>
      <c r="AH11" s="164">
        <f>'Production Summary'!$N$18</f>
        <v>1035</v>
      </c>
      <c r="AI11" s="164">
        <f>'Production Summary'!$M$18</f>
        <v>17.25</v>
      </c>
      <c r="AJ11" s="164">
        <v>0</v>
      </c>
      <c r="AK11" s="164">
        <f>'Production Summary'!$N$19</f>
        <v>870</v>
      </c>
      <c r="AL11" s="164">
        <f>'Production Summary'!$M$19</f>
        <v>29</v>
      </c>
      <c r="AM11" s="164">
        <v>0</v>
      </c>
      <c r="AN11" s="164">
        <f>'Production Summary'!$N$20</f>
        <v>864</v>
      </c>
      <c r="AO11" s="164">
        <f>'Production Summary'!$M$20</f>
        <v>72</v>
      </c>
      <c r="AP11" s="164">
        <v>0</v>
      </c>
      <c r="AQ11" s="164">
        <f>'Production Summary'!$N$21</f>
        <v>670</v>
      </c>
      <c r="AR11" s="164">
        <f>'Production Summary'!$M$21</f>
        <v>335</v>
      </c>
      <c r="AS11" s="164">
        <v>0</v>
      </c>
      <c r="AT11" s="386">
        <f>'Production Summary'!$N$22</f>
        <v>375</v>
      </c>
      <c r="AU11" s="164">
        <f>'Production Summary'!$N$23</f>
        <v>1050</v>
      </c>
      <c r="AV11" s="164">
        <f>'Production Summary'!$N$25</f>
        <v>300</v>
      </c>
      <c r="AW11" s="164">
        <f>'Production Summary'!$M$25</f>
        <v>25</v>
      </c>
      <c r="AX11" s="164">
        <v>0</v>
      </c>
      <c r="AY11" s="164">
        <f>'Production Summary'!$N$26</f>
        <v>300</v>
      </c>
      <c r="AZ11" s="164">
        <f>'Production Summary'!$M$26</f>
        <v>25</v>
      </c>
      <c r="BA11" s="164">
        <v>0</v>
      </c>
      <c r="BB11" s="164">
        <f>'Production Summary'!$N$28</f>
        <v>777</v>
      </c>
      <c r="BC11" s="164">
        <f>'Production Summary'!$M$28</f>
        <v>12.95</v>
      </c>
      <c r="BD11" s="164">
        <v>0</v>
      </c>
      <c r="BE11" s="164">
        <f>'Production Summary'!$N$29</f>
        <v>612</v>
      </c>
      <c r="BF11" s="164">
        <f>'Production Summary'!$M$29</f>
        <v>51</v>
      </c>
      <c r="BG11" s="164">
        <v>0</v>
      </c>
      <c r="BH11" s="164">
        <f>'Production Summary'!$N$30</f>
        <v>500</v>
      </c>
      <c r="BI11" s="164">
        <f>'Production Summary'!$M$30</f>
        <v>250</v>
      </c>
      <c r="BJ11" s="164">
        <v>0</v>
      </c>
      <c r="BK11" s="386"/>
      <c r="BL11" s="164">
        <f>'Production Summary'!$N$32</f>
        <v>875</v>
      </c>
      <c r="BM11" s="164">
        <f>'Production Summary'!$N$34</f>
        <v>360.59999999999997</v>
      </c>
      <c r="BN11" s="164">
        <f>'Production Summary'!$M$34</f>
        <v>6.01</v>
      </c>
      <c r="BO11" s="164">
        <v>0</v>
      </c>
      <c r="BP11" s="164">
        <f>'Production Summary'!$N$36</f>
        <v>717</v>
      </c>
      <c r="BQ11" s="164">
        <f>'Production Summary'!$M$36</f>
        <v>11.95</v>
      </c>
      <c r="BR11" s="164">
        <v>0</v>
      </c>
      <c r="BS11" s="164">
        <f>'Production Summary'!$N$37</f>
        <v>210</v>
      </c>
      <c r="BT11" s="164">
        <f>'Production Summary'!$M$37</f>
        <v>21</v>
      </c>
      <c r="BU11" s="164">
        <v>0</v>
      </c>
      <c r="BV11" s="164">
        <f>'Production Summary'!$N$38</f>
        <v>280</v>
      </c>
      <c r="BW11" s="164">
        <f>'Production Summary'!$M$38</f>
        <v>28</v>
      </c>
      <c r="BX11" s="164">
        <v>0</v>
      </c>
      <c r="BY11" s="165">
        <f>'Production Summary'!$N$39</f>
        <v>300.38406247988502</v>
      </c>
      <c r="BZ11" s="164">
        <f>'Production Summary'!$M$39</f>
        <v>30.038406247988501</v>
      </c>
      <c r="CA11" s="164">
        <v>0</v>
      </c>
      <c r="CB11" s="164">
        <f>'Production Summary'!$N$40</f>
        <v>131.30000000000001</v>
      </c>
      <c r="CC11" s="164">
        <f>'Production Summary'!$M$40</f>
        <v>13.13</v>
      </c>
      <c r="CD11" s="164">
        <v>0</v>
      </c>
      <c r="CE11" s="164">
        <f>'Production Summary'!$N$42</f>
        <v>1136.3519999999996</v>
      </c>
      <c r="CF11" s="164">
        <f>'Production Summary'!$M$42</f>
        <v>81.167999999999978</v>
      </c>
      <c r="CG11" s="164">
        <v>0</v>
      </c>
      <c r="CH11" s="164">
        <v>0</v>
      </c>
      <c r="CI11" s="164">
        <f>'Production Summary'!$N$43</f>
        <v>184</v>
      </c>
      <c r="CJ11" s="164">
        <v>0</v>
      </c>
      <c r="CK11" s="164">
        <f>'Production Summary'!$N$44</f>
        <v>355</v>
      </c>
      <c r="CL11" s="164">
        <v>0</v>
      </c>
      <c r="CM11" s="375">
        <f>'Production Summary'!$N$45</f>
        <v>1650</v>
      </c>
      <c r="CN11" s="164">
        <f>'Production Summary'!$N$46</f>
        <v>270</v>
      </c>
      <c r="CO11" s="164">
        <f>'Production Summary'!$N$47</f>
        <v>1350</v>
      </c>
      <c r="CP11" s="166"/>
      <c r="CQ11" s="164">
        <f>'Production Summary'!$N$49</f>
        <v>8004.1580041580037</v>
      </c>
      <c r="CR11" s="164">
        <f>'Production Summary'!$M$49</f>
        <v>66.701316701316699</v>
      </c>
      <c r="CS11" s="164">
        <f>'Production Summary'!$N$50</f>
        <v>13331.600831600828</v>
      </c>
      <c r="CT11" s="164">
        <f>'Production Summary'!$M$50</f>
        <v>148.1288981288981</v>
      </c>
      <c r="CU11" s="164">
        <f>'Production Summary'!$N$51</f>
        <v>12785.862785862784</v>
      </c>
      <c r="CV11" s="164">
        <f>'Production Summary'!$M$51</f>
        <v>355.16285516285512</v>
      </c>
      <c r="CW11" s="164">
        <f>'Production Summary'!$N$52</f>
        <v>12629.937629937627</v>
      </c>
      <c r="CX11" s="164">
        <f>'Production Summary'!$M$52</f>
        <v>701.66320166320156</v>
      </c>
      <c r="CY11" s="164">
        <f>'Production Summary'!$N$53</f>
        <v>12396.049896049895</v>
      </c>
      <c r="CZ11" s="164">
        <f>'Production Summary'!$M$53</f>
        <v>688.66943866943859</v>
      </c>
      <c r="DA11" s="164">
        <f>'Production Summary'!$N$54</f>
        <v>13799.376299376298</v>
      </c>
      <c r="DB11" s="164">
        <f>'Production Summary'!$M$54</f>
        <v>766.63201663201653</v>
      </c>
      <c r="DC11" s="328">
        <f>'Production Summary'!$N$60</f>
        <v>12863.825363825363</v>
      </c>
      <c r="DD11" s="328">
        <f>'Production Summary'!$M$60</f>
        <v>714.65696465696465</v>
      </c>
      <c r="DE11" s="164">
        <f>'Production Summary'!$N$59</f>
        <v>11148.648648648648</v>
      </c>
      <c r="DF11" s="328">
        <f>'Production Summary'!$M$59</f>
        <v>619.36936936936934</v>
      </c>
      <c r="DG11" s="164">
        <f>'Production Summary'!$N$55</f>
        <v>13842.68884268884</v>
      </c>
      <c r="DH11" s="164">
        <f>'Production Summary'!$M$55</f>
        <v>3460.67221067221</v>
      </c>
      <c r="DI11" s="164">
        <f>'Production Summary'!$N$56</f>
        <v>13097.713097713096</v>
      </c>
      <c r="DJ11" s="164">
        <f>'Production Summary'!$M$56</f>
        <v>163.72141372141371</v>
      </c>
      <c r="DK11" s="164">
        <f>'Production Summary'!$N$57</f>
        <v>14189.189189189186</v>
      </c>
      <c r="DL11" s="164">
        <f>'Production Summary'!$M$57</f>
        <v>394.14414414414409</v>
      </c>
      <c r="DM11" s="164">
        <f>'Production Summary'!$N$58</f>
        <v>14017.671517671517</v>
      </c>
      <c r="DN11" s="164">
        <f>'Production Summary'!$M$58</f>
        <v>778.75952875952873</v>
      </c>
      <c r="DO11" s="164">
        <f>'Production Summary'!$N$61</f>
        <v>4500</v>
      </c>
      <c r="DP11" s="328">
        <f>'Production Summary'!$M$61</f>
        <v>750</v>
      </c>
      <c r="DQ11" s="164">
        <v>0</v>
      </c>
      <c r="DR11" s="164">
        <f>'Production Summary'!$N$62</f>
        <v>8900</v>
      </c>
      <c r="DS11" s="164">
        <f>'Production Summary'!$N$70</f>
        <v>300</v>
      </c>
      <c r="DT11" s="328">
        <f>'Production Summary'!$M$70</f>
        <v>25</v>
      </c>
      <c r="DU11" s="164">
        <v>0</v>
      </c>
      <c r="DV11" s="164">
        <f>'Production Summary'!$N$71</f>
        <v>150</v>
      </c>
      <c r="DW11" s="164">
        <v>0</v>
      </c>
      <c r="DX11" s="164">
        <f>'Production Summary'!$N$64</f>
        <v>192</v>
      </c>
      <c r="DY11" s="164">
        <v>0</v>
      </c>
      <c r="DZ11" s="391">
        <f>'Production Summary'!$N$65</f>
        <v>384</v>
      </c>
      <c r="EA11" s="164">
        <v>0</v>
      </c>
      <c r="EB11" s="391">
        <f>'Production Summary'!$N$66</f>
        <v>192</v>
      </c>
      <c r="EC11" s="164">
        <v>0</v>
      </c>
      <c r="ED11" s="164">
        <f>'Production Summary'!$N$67</f>
        <v>96</v>
      </c>
      <c r="EE11" s="164">
        <v>0</v>
      </c>
      <c r="EF11" s="164">
        <f>'Production Summary'!$N$68</f>
        <v>96</v>
      </c>
      <c r="EG11" s="164">
        <v>0</v>
      </c>
      <c r="EH11" s="164">
        <f>'Production Summary'!$N$69</f>
        <v>340</v>
      </c>
      <c r="EI11" s="101"/>
      <c r="EJ11" s="3"/>
      <c r="EK11" s="3"/>
      <c r="ER11" s="64" t="s">
        <v>27</v>
      </c>
      <c r="ES11" s="61" t="str">
        <f t="shared" si="0"/>
        <v/>
      </c>
      <c r="ET11" s="24">
        <f t="shared" si="1"/>
        <v>0</v>
      </c>
    </row>
    <row r="12" spans="1:150" ht="15" customHeight="1">
      <c r="A12" t="b">
        <f>C12=Korba!C12</f>
        <v>1</v>
      </c>
      <c r="B12" s="69">
        <f t="shared" si="2"/>
        <v>7</v>
      </c>
      <c r="C12" s="61" t="str">
        <f>IF(Korba!C12="","",Korba!C12)</f>
        <v/>
      </c>
      <c r="D12" s="164">
        <f>'Production Summary'!$N$4</f>
        <v>666</v>
      </c>
      <c r="E12" s="164">
        <f>'Production Summary'!$M$4</f>
        <v>27.75</v>
      </c>
      <c r="F12" s="164">
        <v>0</v>
      </c>
      <c r="G12" s="164">
        <f>'Production Summary'!$N$5</f>
        <v>666</v>
      </c>
      <c r="H12" s="164">
        <f>'Production Summary'!$M$5</f>
        <v>27.75</v>
      </c>
      <c r="I12" s="164">
        <v>0</v>
      </c>
      <c r="J12" s="164">
        <f>'Production Summary'!$N$6</f>
        <v>200</v>
      </c>
      <c r="K12" s="328">
        <f>'Production Summary'!$M$6</f>
        <v>7.5</v>
      </c>
      <c r="L12" s="164">
        <v>0</v>
      </c>
      <c r="M12" s="365">
        <f>'Production Summary'!$N$7</f>
        <v>612.72</v>
      </c>
      <c r="N12" s="367">
        <f>'Production Summary'!$M$7</f>
        <v>25.53</v>
      </c>
      <c r="O12" s="164">
        <v>0</v>
      </c>
      <c r="P12" s="164">
        <f>'Production Summary'!$N$8</f>
        <v>780</v>
      </c>
      <c r="Q12" s="164">
        <f>'Production Summary'!$M$8</f>
        <v>65</v>
      </c>
      <c r="R12" s="164">
        <v>0</v>
      </c>
      <c r="S12" s="164">
        <f>'Production Summary'!$N$9</f>
        <v>720</v>
      </c>
      <c r="T12" s="164">
        <f>'Production Summary'!$M$9</f>
        <v>60</v>
      </c>
      <c r="U12" s="164">
        <v>0</v>
      </c>
      <c r="V12" s="164">
        <f>'Production Summary'!$N$10</f>
        <v>876</v>
      </c>
      <c r="W12" s="164">
        <f>'Production Summary'!$M$10</f>
        <v>73</v>
      </c>
      <c r="X12" s="164">
        <v>0</v>
      </c>
      <c r="Y12" s="164">
        <f>'Production Summary'!$N$14</f>
        <v>177</v>
      </c>
      <c r="Z12" s="328">
        <f>'Production Summary'!$M$14</f>
        <v>14.75</v>
      </c>
      <c r="AA12" s="164">
        <v>0</v>
      </c>
      <c r="AB12" s="164">
        <f>'Production Summary'!$N$15</f>
        <v>126</v>
      </c>
      <c r="AC12" s="164">
        <f>'Production Summary'!$M$15</f>
        <v>21</v>
      </c>
      <c r="AD12" s="164">
        <v>0</v>
      </c>
      <c r="AE12" s="164">
        <f>'Production Summary'!$N$16</f>
        <v>252</v>
      </c>
      <c r="AF12" s="164">
        <f>'Production Summary'!$M$16</f>
        <v>21</v>
      </c>
      <c r="AG12" s="164">
        <v>0</v>
      </c>
      <c r="AH12" s="164">
        <f>'Production Summary'!$N$18</f>
        <v>1035</v>
      </c>
      <c r="AI12" s="164">
        <f>'Production Summary'!$M$18</f>
        <v>17.25</v>
      </c>
      <c r="AJ12" s="164">
        <v>0</v>
      </c>
      <c r="AK12" s="164">
        <f>'Production Summary'!$N$19</f>
        <v>870</v>
      </c>
      <c r="AL12" s="164">
        <f>'Production Summary'!$M$19</f>
        <v>29</v>
      </c>
      <c r="AM12" s="164">
        <v>0</v>
      </c>
      <c r="AN12" s="164">
        <f>'Production Summary'!$N$20</f>
        <v>864</v>
      </c>
      <c r="AO12" s="164">
        <f>'Production Summary'!$M$20</f>
        <v>72</v>
      </c>
      <c r="AP12" s="164">
        <v>0</v>
      </c>
      <c r="AQ12" s="164">
        <f>'Production Summary'!$N$21</f>
        <v>670</v>
      </c>
      <c r="AR12" s="164">
        <f>'Production Summary'!$M$21</f>
        <v>335</v>
      </c>
      <c r="AS12" s="164">
        <v>0</v>
      </c>
      <c r="AT12" s="386">
        <f>'Production Summary'!$N$22</f>
        <v>375</v>
      </c>
      <c r="AU12" s="164">
        <f>'Production Summary'!$N$23</f>
        <v>1050</v>
      </c>
      <c r="AV12" s="164">
        <f>'Production Summary'!$N$25</f>
        <v>300</v>
      </c>
      <c r="AW12" s="164">
        <f>'Production Summary'!$M$25</f>
        <v>25</v>
      </c>
      <c r="AX12" s="164">
        <v>0</v>
      </c>
      <c r="AY12" s="164">
        <f>'Production Summary'!$N$26</f>
        <v>300</v>
      </c>
      <c r="AZ12" s="164">
        <f>'Production Summary'!$M$26</f>
        <v>25</v>
      </c>
      <c r="BA12" s="164">
        <v>0</v>
      </c>
      <c r="BB12" s="164">
        <f>'Production Summary'!$N$28</f>
        <v>777</v>
      </c>
      <c r="BC12" s="164">
        <f>'Production Summary'!$M$28</f>
        <v>12.95</v>
      </c>
      <c r="BD12" s="164">
        <v>0</v>
      </c>
      <c r="BE12" s="164">
        <f>'Production Summary'!$N$29</f>
        <v>612</v>
      </c>
      <c r="BF12" s="164">
        <f>'Production Summary'!$M$29</f>
        <v>51</v>
      </c>
      <c r="BG12" s="164">
        <v>0</v>
      </c>
      <c r="BH12" s="164">
        <f>'Production Summary'!$N$30</f>
        <v>500</v>
      </c>
      <c r="BI12" s="164">
        <f>'Production Summary'!$M$30</f>
        <v>250</v>
      </c>
      <c r="BJ12" s="164">
        <v>0</v>
      </c>
      <c r="BK12" s="386"/>
      <c r="BL12" s="164">
        <f>'Production Summary'!$N$32</f>
        <v>875</v>
      </c>
      <c r="BM12" s="164">
        <f>'Production Summary'!$N$34</f>
        <v>360.59999999999997</v>
      </c>
      <c r="BN12" s="164">
        <f>'Production Summary'!$M$34</f>
        <v>6.01</v>
      </c>
      <c r="BO12" s="164">
        <v>0</v>
      </c>
      <c r="BP12" s="164">
        <f>'Production Summary'!$N$36</f>
        <v>717</v>
      </c>
      <c r="BQ12" s="164">
        <f>'Production Summary'!$M$36</f>
        <v>11.95</v>
      </c>
      <c r="BR12" s="164">
        <v>0</v>
      </c>
      <c r="BS12" s="164">
        <f>'Production Summary'!$N$37</f>
        <v>210</v>
      </c>
      <c r="BT12" s="164">
        <f>'Production Summary'!$M$37</f>
        <v>21</v>
      </c>
      <c r="BU12" s="164">
        <v>0</v>
      </c>
      <c r="BV12" s="164">
        <f>'Production Summary'!$N$38</f>
        <v>280</v>
      </c>
      <c r="BW12" s="164">
        <f>'Production Summary'!$M$38</f>
        <v>28</v>
      </c>
      <c r="BX12" s="164">
        <v>0</v>
      </c>
      <c r="BY12" s="165">
        <f>'Production Summary'!$N$39</f>
        <v>300.38406247988502</v>
      </c>
      <c r="BZ12" s="164">
        <f>'Production Summary'!$M$39</f>
        <v>30.038406247988501</v>
      </c>
      <c r="CA12" s="164">
        <v>0</v>
      </c>
      <c r="CB12" s="164">
        <f>'Production Summary'!$N$40</f>
        <v>131.30000000000001</v>
      </c>
      <c r="CC12" s="164">
        <f>'Production Summary'!$M$40</f>
        <v>13.13</v>
      </c>
      <c r="CD12" s="164">
        <v>0</v>
      </c>
      <c r="CE12" s="164">
        <f>'Production Summary'!$N$42</f>
        <v>1136.3519999999996</v>
      </c>
      <c r="CF12" s="164">
        <f>'Production Summary'!$M$42</f>
        <v>81.167999999999978</v>
      </c>
      <c r="CG12" s="164">
        <v>0</v>
      </c>
      <c r="CH12" s="164">
        <v>0</v>
      </c>
      <c r="CI12" s="164">
        <f>'Production Summary'!$N$43</f>
        <v>184</v>
      </c>
      <c r="CJ12" s="164">
        <v>0</v>
      </c>
      <c r="CK12" s="164">
        <f>'Production Summary'!$N$44</f>
        <v>355</v>
      </c>
      <c r="CL12" s="164">
        <v>0</v>
      </c>
      <c r="CM12" s="375">
        <f>'Production Summary'!$N$45</f>
        <v>1650</v>
      </c>
      <c r="CN12" s="164">
        <f>'Production Summary'!$N$46</f>
        <v>270</v>
      </c>
      <c r="CO12" s="164">
        <f>'Production Summary'!$N$47</f>
        <v>1350</v>
      </c>
      <c r="CP12" s="166"/>
      <c r="CQ12" s="164">
        <f>'Production Summary'!$N$49</f>
        <v>8004.1580041580037</v>
      </c>
      <c r="CR12" s="164">
        <f>'Production Summary'!$M$49</f>
        <v>66.701316701316699</v>
      </c>
      <c r="CS12" s="164">
        <f>'Production Summary'!$N$50</f>
        <v>13331.600831600828</v>
      </c>
      <c r="CT12" s="164">
        <f>'Production Summary'!$M$50</f>
        <v>148.1288981288981</v>
      </c>
      <c r="CU12" s="164">
        <f>'Production Summary'!$N$51</f>
        <v>12785.862785862784</v>
      </c>
      <c r="CV12" s="164">
        <f>'Production Summary'!$M$51</f>
        <v>355.16285516285512</v>
      </c>
      <c r="CW12" s="164">
        <f>'Production Summary'!$N$52</f>
        <v>12629.937629937627</v>
      </c>
      <c r="CX12" s="164">
        <f>'Production Summary'!$M$52</f>
        <v>701.66320166320156</v>
      </c>
      <c r="CY12" s="164">
        <f>'Production Summary'!$N$53</f>
        <v>12396.049896049895</v>
      </c>
      <c r="CZ12" s="164">
        <f>'Production Summary'!$M$53</f>
        <v>688.66943866943859</v>
      </c>
      <c r="DA12" s="164">
        <f>'Production Summary'!$N$54</f>
        <v>13799.376299376298</v>
      </c>
      <c r="DB12" s="164">
        <f>'Production Summary'!$M$54</f>
        <v>766.63201663201653</v>
      </c>
      <c r="DC12" s="328">
        <f>'Production Summary'!$N$60</f>
        <v>12863.825363825363</v>
      </c>
      <c r="DD12" s="328">
        <f>'Production Summary'!$M$60</f>
        <v>714.65696465696465</v>
      </c>
      <c r="DE12" s="164">
        <f>'Production Summary'!$N$59</f>
        <v>11148.648648648648</v>
      </c>
      <c r="DF12" s="328">
        <f>'Production Summary'!$M$59</f>
        <v>619.36936936936934</v>
      </c>
      <c r="DG12" s="164">
        <f>'Production Summary'!$N$55</f>
        <v>13842.68884268884</v>
      </c>
      <c r="DH12" s="164">
        <f>'Production Summary'!$M$55</f>
        <v>3460.67221067221</v>
      </c>
      <c r="DI12" s="164">
        <f>'Production Summary'!$N$56</f>
        <v>13097.713097713096</v>
      </c>
      <c r="DJ12" s="164">
        <f>'Production Summary'!$M$56</f>
        <v>163.72141372141371</v>
      </c>
      <c r="DK12" s="164">
        <f>'Production Summary'!$N$57</f>
        <v>14189.189189189186</v>
      </c>
      <c r="DL12" s="164">
        <f>'Production Summary'!$M$57</f>
        <v>394.14414414414409</v>
      </c>
      <c r="DM12" s="164">
        <f>'Production Summary'!$N$58</f>
        <v>14017.671517671517</v>
      </c>
      <c r="DN12" s="164">
        <f>'Production Summary'!$M$58</f>
        <v>778.75952875952873</v>
      </c>
      <c r="DO12" s="164">
        <f>'Production Summary'!$N$61</f>
        <v>4500</v>
      </c>
      <c r="DP12" s="328">
        <f>'Production Summary'!$M$61</f>
        <v>750</v>
      </c>
      <c r="DQ12" s="164">
        <v>0</v>
      </c>
      <c r="DR12" s="164">
        <f>'Production Summary'!$N$62</f>
        <v>8900</v>
      </c>
      <c r="DS12" s="164">
        <f>'Production Summary'!$N$70</f>
        <v>300</v>
      </c>
      <c r="DT12" s="328">
        <f>'Production Summary'!$M$70</f>
        <v>25</v>
      </c>
      <c r="DU12" s="164">
        <v>0</v>
      </c>
      <c r="DV12" s="164">
        <f>'Production Summary'!$N$71</f>
        <v>150</v>
      </c>
      <c r="DW12" s="164">
        <v>0</v>
      </c>
      <c r="DX12" s="164">
        <f>'Production Summary'!$N$64</f>
        <v>192</v>
      </c>
      <c r="DY12" s="164">
        <v>0</v>
      </c>
      <c r="DZ12" s="391">
        <f>'Production Summary'!$N$65</f>
        <v>384</v>
      </c>
      <c r="EA12" s="164">
        <v>0</v>
      </c>
      <c r="EB12" s="391">
        <f>'Production Summary'!$N$66</f>
        <v>192</v>
      </c>
      <c r="EC12" s="164">
        <v>0</v>
      </c>
      <c r="ED12" s="164">
        <f>'Production Summary'!$N$67</f>
        <v>96</v>
      </c>
      <c r="EE12" s="164">
        <v>0</v>
      </c>
      <c r="EF12" s="164">
        <f>'Production Summary'!$N$68</f>
        <v>96</v>
      </c>
      <c r="EG12" s="164">
        <v>0</v>
      </c>
      <c r="EH12" s="164">
        <f>'Production Summary'!$N$69</f>
        <v>340</v>
      </c>
      <c r="EI12" s="101"/>
      <c r="EJ12" s="3"/>
      <c r="EK12" s="3"/>
      <c r="ER12" s="64" t="s">
        <v>28</v>
      </c>
      <c r="ES12" s="61" t="str">
        <f t="shared" si="0"/>
        <v/>
      </c>
      <c r="ET12" s="24">
        <f t="shared" si="1"/>
        <v>0</v>
      </c>
    </row>
    <row r="13" spans="1:150" ht="15" customHeight="1">
      <c r="A13" t="b">
        <f>C13=Korba!C13</f>
        <v>1</v>
      </c>
      <c r="B13" s="69">
        <f t="shared" si="2"/>
        <v>8</v>
      </c>
      <c r="C13" s="61" t="str">
        <f>IF(Korba!C13="","",Korba!C13)</f>
        <v/>
      </c>
      <c r="D13" s="164">
        <f>'Production Summary'!$N$4</f>
        <v>666</v>
      </c>
      <c r="E13" s="164">
        <f>'Production Summary'!$M$4</f>
        <v>27.75</v>
      </c>
      <c r="F13" s="164">
        <v>0</v>
      </c>
      <c r="G13" s="164">
        <f>'Production Summary'!$N$5</f>
        <v>666</v>
      </c>
      <c r="H13" s="164">
        <f>'Production Summary'!$M$5</f>
        <v>27.75</v>
      </c>
      <c r="I13" s="164">
        <v>0</v>
      </c>
      <c r="J13" s="164">
        <f>'Production Summary'!$N$6</f>
        <v>200</v>
      </c>
      <c r="K13" s="328">
        <f>'Production Summary'!$M$6</f>
        <v>7.5</v>
      </c>
      <c r="L13" s="164">
        <v>0</v>
      </c>
      <c r="M13" s="365">
        <f>'Production Summary'!$N$7</f>
        <v>612.72</v>
      </c>
      <c r="N13" s="367">
        <f>'Production Summary'!$M$7</f>
        <v>25.53</v>
      </c>
      <c r="O13" s="164">
        <v>0</v>
      </c>
      <c r="P13" s="164">
        <f>'Production Summary'!$N$8</f>
        <v>780</v>
      </c>
      <c r="Q13" s="164">
        <f>'Production Summary'!$M$8</f>
        <v>65</v>
      </c>
      <c r="R13" s="164">
        <v>0</v>
      </c>
      <c r="S13" s="164">
        <f>'Production Summary'!$N$9</f>
        <v>720</v>
      </c>
      <c r="T13" s="164">
        <f>'Production Summary'!$M$9</f>
        <v>60</v>
      </c>
      <c r="U13" s="164">
        <v>0</v>
      </c>
      <c r="V13" s="164">
        <f>'Production Summary'!$N$10</f>
        <v>876</v>
      </c>
      <c r="W13" s="164">
        <f>'Production Summary'!$M$10</f>
        <v>73</v>
      </c>
      <c r="X13" s="164">
        <v>0</v>
      </c>
      <c r="Y13" s="164">
        <f>'Production Summary'!$N$14</f>
        <v>177</v>
      </c>
      <c r="Z13" s="328">
        <f>'Production Summary'!$M$14</f>
        <v>14.75</v>
      </c>
      <c r="AA13" s="164">
        <v>0</v>
      </c>
      <c r="AB13" s="164">
        <f>'Production Summary'!$N$15</f>
        <v>126</v>
      </c>
      <c r="AC13" s="164">
        <f>'Production Summary'!$M$15</f>
        <v>21</v>
      </c>
      <c r="AD13" s="164">
        <v>0</v>
      </c>
      <c r="AE13" s="164">
        <f>'Production Summary'!$N$16</f>
        <v>252</v>
      </c>
      <c r="AF13" s="164">
        <f>'Production Summary'!$M$16</f>
        <v>21</v>
      </c>
      <c r="AG13" s="164">
        <v>0</v>
      </c>
      <c r="AH13" s="164">
        <f>'Production Summary'!$N$18</f>
        <v>1035</v>
      </c>
      <c r="AI13" s="164">
        <f>'Production Summary'!$M$18</f>
        <v>17.25</v>
      </c>
      <c r="AJ13" s="164">
        <v>0</v>
      </c>
      <c r="AK13" s="164">
        <f>'Production Summary'!$N$19</f>
        <v>870</v>
      </c>
      <c r="AL13" s="164">
        <f>'Production Summary'!$M$19</f>
        <v>29</v>
      </c>
      <c r="AM13" s="164">
        <v>0</v>
      </c>
      <c r="AN13" s="164">
        <f>'Production Summary'!$N$20</f>
        <v>864</v>
      </c>
      <c r="AO13" s="164">
        <f>'Production Summary'!$M$20</f>
        <v>72</v>
      </c>
      <c r="AP13" s="164">
        <v>0</v>
      </c>
      <c r="AQ13" s="164">
        <f>'Production Summary'!$N$21</f>
        <v>670</v>
      </c>
      <c r="AR13" s="164">
        <f>'Production Summary'!$M$21</f>
        <v>335</v>
      </c>
      <c r="AS13" s="164">
        <v>0</v>
      </c>
      <c r="AT13" s="386">
        <f>'Production Summary'!$N$22</f>
        <v>375</v>
      </c>
      <c r="AU13" s="164">
        <f>'Production Summary'!$N$23</f>
        <v>1050</v>
      </c>
      <c r="AV13" s="164">
        <f>'Production Summary'!$N$25</f>
        <v>300</v>
      </c>
      <c r="AW13" s="164">
        <f>'Production Summary'!$M$25</f>
        <v>25</v>
      </c>
      <c r="AX13" s="164">
        <v>0</v>
      </c>
      <c r="AY13" s="164">
        <f>'Production Summary'!$N$26</f>
        <v>300</v>
      </c>
      <c r="AZ13" s="164">
        <f>'Production Summary'!$M$26</f>
        <v>25</v>
      </c>
      <c r="BA13" s="164">
        <v>0</v>
      </c>
      <c r="BB13" s="164">
        <f>'Production Summary'!$N$28</f>
        <v>777</v>
      </c>
      <c r="BC13" s="164">
        <f>'Production Summary'!$M$28</f>
        <v>12.95</v>
      </c>
      <c r="BD13" s="164">
        <v>0</v>
      </c>
      <c r="BE13" s="164">
        <f>'Production Summary'!$N$29</f>
        <v>612</v>
      </c>
      <c r="BF13" s="164">
        <f>'Production Summary'!$M$29</f>
        <v>51</v>
      </c>
      <c r="BG13" s="164">
        <v>0</v>
      </c>
      <c r="BH13" s="164">
        <f>'Production Summary'!$N$30</f>
        <v>500</v>
      </c>
      <c r="BI13" s="164">
        <f>'Production Summary'!$M$30</f>
        <v>250</v>
      </c>
      <c r="BJ13" s="164">
        <v>0</v>
      </c>
      <c r="BK13" s="386"/>
      <c r="BL13" s="164">
        <f>'Production Summary'!$N$32</f>
        <v>875</v>
      </c>
      <c r="BM13" s="164">
        <f>'Production Summary'!$N$34</f>
        <v>360.59999999999997</v>
      </c>
      <c r="BN13" s="164">
        <f>'Production Summary'!$M$34</f>
        <v>6.01</v>
      </c>
      <c r="BO13" s="164">
        <v>0</v>
      </c>
      <c r="BP13" s="164">
        <f>'Production Summary'!$N$36</f>
        <v>717</v>
      </c>
      <c r="BQ13" s="164">
        <f>'Production Summary'!$M$36</f>
        <v>11.95</v>
      </c>
      <c r="BR13" s="164">
        <v>0</v>
      </c>
      <c r="BS13" s="164">
        <f>'Production Summary'!$N$37</f>
        <v>210</v>
      </c>
      <c r="BT13" s="164">
        <f>'Production Summary'!$M$37</f>
        <v>21</v>
      </c>
      <c r="BU13" s="164">
        <v>0</v>
      </c>
      <c r="BV13" s="164">
        <f>'Production Summary'!$N$38</f>
        <v>280</v>
      </c>
      <c r="BW13" s="164">
        <f>'Production Summary'!$M$38</f>
        <v>28</v>
      </c>
      <c r="BX13" s="164">
        <v>0</v>
      </c>
      <c r="BY13" s="165">
        <f>'Production Summary'!$N$39</f>
        <v>300.38406247988502</v>
      </c>
      <c r="BZ13" s="164">
        <f>'Production Summary'!$M$39</f>
        <v>30.038406247988501</v>
      </c>
      <c r="CA13" s="164">
        <v>0</v>
      </c>
      <c r="CB13" s="164">
        <f>'Production Summary'!$N$40</f>
        <v>131.30000000000001</v>
      </c>
      <c r="CC13" s="164">
        <f>'Production Summary'!$M$40</f>
        <v>13.13</v>
      </c>
      <c r="CD13" s="164">
        <v>0</v>
      </c>
      <c r="CE13" s="164">
        <f>'Production Summary'!$N$42</f>
        <v>1136.3519999999996</v>
      </c>
      <c r="CF13" s="164">
        <f>'Production Summary'!$M$42</f>
        <v>81.167999999999978</v>
      </c>
      <c r="CG13" s="164">
        <v>0</v>
      </c>
      <c r="CH13" s="164">
        <v>0</v>
      </c>
      <c r="CI13" s="164">
        <f>'Production Summary'!$N$43</f>
        <v>184</v>
      </c>
      <c r="CJ13" s="164">
        <v>0</v>
      </c>
      <c r="CK13" s="164">
        <f>'Production Summary'!$N$44</f>
        <v>355</v>
      </c>
      <c r="CL13" s="164">
        <v>0</v>
      </c>
      <c r="CM13" s="375">
        <f>'Production Summary'!$N$45</f>
        <v>1650</v>
      </c>
      <c r="CN13" s="164">
        <f>'Production Summary'!$N$46</f>
        <v>270</v>
      </c>
      <c r="CO13" s="164">
        <f>'Production Summary'!$N$47</f>
        <v>1350</v>
      </c>
      <c r="CP13" s="166"/>
      <c r="CQ13" s="164">
        <f>'Production Summary'!$N$49</f>
        <v>8004.1580041580037</v>
      </c>
      <c r="CR13" s="164">
        <f>'Production Summary'!$M$49</f>
        <v>66.701316701316699</v>
      </c>
      <c r="CS13" s="164">
        <f>'Production Summary'!$N$50</f>
        <v>13331.600831600828</v>
      </c>
      <c r="CT13" s="164">
        <f>'Production Summary'!$M$50</f>
        <v>148.1288981288981</v>
      </c>
      <c r="CU13" s="164">
        <f>'Production Summary'!$N$51</f>
        <v>12785.862785862784</v>
      </c>
      <c r="CV13" s="164">
        <f>'Production Summary'!$M$51</f>
        <v>355.16285516285512</v>
      </c>
      <c r="CW13" s="164">
        <f>'Production Summary'!$N$52</f>
        <v>12629.937629937627</v>
      </c>
      <c r="CX13" s="164">
        <f>'Production Summary'!$M$52</f>
        <v>701.66320166320156</v>
      </c>
      <c r="CY13" s="164">
        <f>'Production Summary'!$N$53</f>
        <v>12396.049896049895</v>
      </c>
      <c r="CZ13" s="164">
        <f>'Production Summary'!$M$53</f>
        <v>688.66943866943859</v>
      </c>
      <c r="DA13" s="164">
        <f>'Production Summary'!$N$54</f>
        <v>13799.376299376298</v>
      </c>
      <c r="DB13" s="164">
        <f>'Production Summary'!$M$54</f>
        <v>766.63201663201653</v>
      </c>
      <c r="DC13" s="328">
        <f>'Production Summary'!$N$60</f>
        <v>12863.825363825363</v>
      </c>
      <c r="DD13" s="328">
        <f>'Production Summary'!$M$60</f>
        <v>714.65696465696465</v>
      </c>
      <c r="DE13" s="164">
        <f>'Production Summary'!$N$59</f>
        <v>11148.648648648648</v>
      </c>
      <c r="DF13" s="328">
        <f>'Production Summary'!$M$59</f>
        <v>619.36936936936934</v>
      </c>
      <c r="DG13" s="164">
        <f>'Production Summary'!$N$55</f>
        <v>13842.68884268884</v>
      </c>
      <c r="DH13" s="164">
        <f>'Production Summary'!$M$55</f>
        <v>3460.67221067221</v>
      </c>
      <c r="DI13" s="164">
        <f>'Production Summary'!$N$56</f>
        <v>13097.713097713096</v>
      </c>
      <c r="DJ13" s="164">
        <f>'Production Summary'!$M$56</f>
        <v>163.72141372141371</v>
      </c>
      <c r="DK13" s="164">
        <f>'Production Summary'!$N$57</f>
        <v>14189.189189189186</v>
      </c>
      <c r="DL13" s="164">
        <f>'Production Summary'!$M$57</f>
        <v>394.14414414414409</v>
      </c>
      <c r="DM13" s="164">
        <f>'Production Summary'!$N$58</f>
        <v>14017.671517671517</v>
      </c>
      <c r="DN13" s="164">
        <f>'Production Summary'!$M$58</f>
        <v>778.75952875952873</v>
      </c>
      <c r="DO13" s="164">
        <f>'Production Summary'!$N$61</f>
        <v>4500</v>
      </c>
      <c r="DP13" s="328">
        <f>'Production Summary'!$M$61</f>
        <v>750</v>
      </c>
      <c r="DQ13" s="164">
        <v>0</v>
      </c>
      <c r="DR13" s="164">
        <f>'Production Summary'!$N$62</f>
        <v>8900</v>
      </c>
      <c r="DS13" s="164">
        <f>'Production Summary'!$N$70</f>
        <v>300</v>
      </c>
      <c r="DT13" s="328">
        <f>'Production Summary'!$M$70</f>
        <v>25</v>
      </c>
      <c r="DU13" s="164">
        <v>0</v>
      </c>
      <c r="DV13" s="164">
        <f>'Production Summary'!$N$71</f>
        <v>150</v>
      </c>
      <c r="DW13" s="164">
        <v>0</v>
      </c>
      <c r="DX13" s="164">
        <f>'Production Summary'!$N$64</f>
        <v>192</v>
      </c>
      <c r="DY13" s="164">
        <v>0</v>
      </c>
      <c r="DZ13" s="391">
        <f>'Production Summary'!$N$65</f>
        <v>384</v>
      </c>
      <c r="EA13" s="164">
        <v>0</v>
      </c>
      <c r="EB13" s="391">
        <f>'Production Summary'!$N$66</f>
        <v>192</v>
      </c>
      <c r="EC13" s="164">
        <v>0</v>
      </c>
      <c r="ED13" s="164">
        <f>'Production Summary'!$N$67</f>
        <v>96</v>
      </c>
      <c r="EE13" s="164">
        <v>0</v>
      </c>
      <c r="EF13" s="164">
        <f>'Production Summary'!$N$68</f>
        <v>96</v>
      </c>
      <c r="EG13" s="164">
        <v>0</v>
      </c>
      <c r="EH13" s="164">
        <f>'Production Summary'!$N$69</f>
        <v>340</v>
      </c>
      <c r="EI13" s="101"/>
      <c r="EJ13" s="3"/>
      <c r="EK13" s="3"/>
      <c r="ER13" s="64" t="s">
        <v>29</v>
      </c>
      <c r="ES13" s="61" t="str">
        <f t="shared" si="0"/>
        <v/>
      </c>
      <c r="ET13" s="24">
        <f t="shared" si="1"/>
        <v>0</v>
      </c>
    </row>
    <row r="14" spans="1:150" ht="15" customHeight="1">
      <c r="A14" t="b">
        <f>C14=Korba!C14</f>
        <v>1</v>
      </c>
      <c r="B14" s="69">
        <f t="shared" si="2"/>
        <v>9</v>
      </c>
      <c r="C14" s="61" t="str">
        <f>IF(Korba!C14="","",Korba!C14)</f>
        <v/>
      </c>
      <c r="D14" s="164">
        <f>'Production Summary'!$N$4</f>
        <v>666</v>
      </c>
      <c r="E14" s="164">
        <f>'Production Summary'!$M$4</f>
        <v>27.75</v>
      </c>
      <c r="F14" s="164">
        <v>0</v>
      </c>
      <c r="G14" s="164">
        <f>'Production Summary'!$N$5</f>
        <v>666</v>
      </c>
      <c r="H14" s="164">
        <f>'Production Summary'!$M$5</f>
        <v>27.75</v>
      </c>
      <c r="I14" s="164">
        <v>0</v>
      </c>
      <c r="J14" s="164">
        <f>'Production Summary'!$N$6</f>
        <v>200</v>
      </c>
      <c r="K14" s="328">
        <f>'Production Summary'!$M$6</f>
        <v>7.5</v>
      </c>
      <c r="L14" s="164">
        <v>0</v>
      </c>
      <c r="M14" s="365">
        <f>'Production Summary'!$N$7</f>
        <v>612.72</v>
      </c>
      <c r="N14" s="367">
        <f>'Production Summary'!$M$7</f>
        <v>25.53</v>
      </c>
      <c r="O14" s="164">
        <v>0</v>
      </c>
      <c r="P14" s="164">
        <f>'Production Summary'!$N$8</f>
        <v>780</v>
      </c>
      <c r="Q14" s="164">
        <f>'Production Summary'!$M$8</f>
        <v>65</v>
      </c>
      <c r="R14" s="164">
        <v>0</v>
      </c>
      <c r="S14" s="164">
        <f>'Production Summary'!$N$9</f>
        <v>720</v>
      </c>
      <c r="T14" s="164">
        <f>'Production Summary'!$M$9</f>
        <v>60</v>
      </c>
      <c r="U14" s="164">
        <v>0</v>
      </c>
      <c r="V14" s="164">
        <f>'Production Summary'!$N$10</f>
        <v>876</v>
      </c>
      <c r="W14" s="164">
        <f>'Production Summary'!$M$10</f>
        <v>73</v>
      </c>
      <c r="X14" s="164">
        <v>0</v>
      </c>
      <c r="Y14" s="164">
        <f>'Production Summary'!$N$14</f>
        <v>177</v>
      </c>
      <c r="Z14" s="328">
        <f>'Production Summary'!$M$14</f>
        <v>14.75</v>
      </c>
      <c r="AA14" s="164">
        <v>0</v>
      </c>
      <c r="AB14" s="164">
        <f>'Production Summary'!$N$15</f>
        <v>126</v>
      </c>
      <c r="AC14" s="164">
        <f>'Production Summary'!$M$15</f>
        <v>21</v>
      </c>
      <c r="AD14" s="164">
        <v>0</v>
      </c>
      <c r="AE14" s="164">
        <f>'Production Summary'!$N$16</f>
        <v>252</v>
      </c>
      <c r="AF14" s="164">
        <f>'Production Summary'!$M$16</f>
        <v>21</v>
      </c>
      <c r="AG14" s="164">
        <v>0</v>
      </c>
      <c r="AH14" s="164">
        <f>'Production Summary'!$N$18</f>
        <v>1035</v>
      </c>
      <c r="AI14" s="164">
        <f>'Production Summary'!$M$18</f>
        <v>17.25</v>
      </c>
      <c r="AJ14" s="164">
        <v>0</v>
      </c>
      <c r="AK14" s="164">
        <f>'Production Summary'!$N$19</f>
        <v>870</v>
      </c>
      <c r="AL14" s="164">
        <f>'Production Summary'!$M$19</f>
        <v>29</v>
      </c>
      <c r="AM14" s="164">
        <v>0</v>
      </c>
      <c r="AN14" s="164">
        <f>'Production Summary'!$N$20</f>
        <v>864</v>
      </c>
      <c r="AO14" s="164">
        <f>'Production Summary'!$M$20</f>
        <v>72</v>
      </c>
      <c r="AP14" s="164">
        <v>0</v>
      </c>
      <c r="AQ14" s="164">
        <f>'Production Summary'!$N$21</f>
        <v>670</v>
      </c>
      <c r="AR14" s="164">
        <f>'Production Summary'!$M$21</f>
        <v>335</v>
      </c>
      <c r="AS14" s="164">
        <v>0</v>
      </c>
      <c r="AT14" s="386">
        <f>'Production Summary'!$N$22</f>
        <v>375</v>
      </c>
      <c r="AU14" s="164">
        <f>'Production Summary'!$N$23</f>
        <v>1050</v>
      </c>
      <c r="AV14" s="164">
        <f>'Production Summary'!$N$25</f>
        <v>300</v>
      </c>
      <c r="AW14" s="164">
        <f>'Production Summary'!$M$25</f>
        <v>25</v>
      </c>
      <c r="AX14" s="164">
        <v>0</v>
      </c>
      <c r="AY14" s="164">
        <f>'Production Summary'!$N$26</f>
        <v>300</v>
      </c>
      <c r="AZ14" s="164">
        <f>'Production Summary'!$M$26</f>
        <v>25</v>
      </c>
      <c r="BA14" s="164">
        <v>0</v>
      </c>
      <c r="BB14" s="164">
        <f>'Production Summary'!$N$28</f>
        <v>777</v>
      </c>
      <c r="BC14" s="164">
        <f>'Production Summary'!$M$28</f>
        <v>12.95</v>
      </c>
      <c r="BD14" s="164">
        <v>0</v>
      </c>
      <c r="BE14" s="164">
        <f>'Production Summary'!$N$29</f>
        <v>612</v>
      </c>
      <c r="BF14" s="164">
        <f>'Production Summary'!$M$29</f>
        <v>51</v>
      </c>
      <c r="BG14" s="164">
        <v>0</v>
      </c>
      <c r="BH14" s="164">
        <f>'Production Summary'!$N$30</f>
        <v>500</v>
      </c>
      <c r="BI14" s="164">
        <f>'Production Summary'!$M$30</f>
        <v>250</v>
      </c>
      <c r="BJ14" s="164">
        <v>0</v>
      </c>
      <c r="BK14" s="386"/>
      <c r="BL14" s="164">
        <f>'Production Summary'!$N$32</f>
        <v>875</v>
      </c>
      <c r="BM14" s="164">
        <f>'Production Summary'!$N$34</f>
        <v>360.59999999999997</v>
      </c>
      <c r="BN14" s="164">
        <f>'Production Summary'!$M$34</f>
        <v>6.01</v>
      </c>
      <c r="BO14" s="164">
        <v>0</v>
      </c>
      <c r="BP14" s="164">
        <f>'Production Summary'!$N$36</f>
        <v>717</v>
      </c>
      <c r="BQ14" s="164">
        <f>'Production Summary'!$M$36</f>
        <v>11.95</v>
      </c>
      <c r="BR14" s="164">
        <v>0</v>
      </c>
      <c r="BS14" s="164">
        <f>'Production Summary'!$N$37</f>
        <v>210</v>
      </c>
      <c r="BT14" s="164">
        <f>'Production Summary'!$M$37</f>
        <v>21</v>
      </c>
      <c r="BU14" s="164">
        <v>0</v>
      </c>
      <c r="BV14" s="164">
        <f>'Production Summary'!$N$38</f>
        <v>280</v>
      </c>
      <c r="BW14" s="164">
        <f>'Production Summary'!$M$38</f>
        <v>28</v>
      </c>
      <c r="BX14" s="164">
        <v>0</v>
      </c>
      <c r="BY14" s="165">
        <f>'Production Summary'!$N$39</f>
        <v>300.38406247988502</v>
      </c>
      <c r="BZ14" s="164">
        <f>'Production Summary'!$M$39</f>
        <v>30.038406247988501</v>
      </c>
      <c r="CA14" s="164">
        <v>0</v>
      </c>
      <c r="CB14" s="164">
        <f>'Production Summary'!$N$40</f>
        <v>131.30000000000001</v>
      </c>
      <c r="CC14" s="164">
        <f>'Production Summary'!$M$40</f>
        <v>13.13</v>
      </c>
      <c r="CD14" s="164">
        <v>0</v>
      </c>
      <c r="CE14" s="164">
        <f>'Production Summary'!$N$42</f>
        <v>1136.3519999999996</v>
      </c>
      <c r="CF14" s="164">
        <f>'Production Summary'!$M$42</f>
        <v>81.167999999999978</v>
      </c>
      <c r="CG14" s="164">
        <v>0</v>
      </c>
      <c r="CH14" s="164">
        <v>0</v>
      </c>
      <c r="CI14" s="164">
        <f>'Production Summary'!$N$43</f>
        <v>184</v>
      </c>
      <c r="CJ14" s="164">
        <v>0</v>
      </c>
      <c r="CK14" s="164">
        <f>'Production Summary'!$N$44</f>
        <v>355</v>
      </c>
      <c r="CL14" s="164">
        <v>0</v>
      </c>
      <c r="CM14" s="375">
        <f>'Production Summary'!$N$45</f>
        <v>1650</v>
      </c>
      <c r="CN14" s="164">
        <f>'Production Summary'!$N$46</f>
        <v>270</v>
      </c>
      <c r="CO14" s="164">
        <f>'Production Summary'!$N$47</f>
        <v>1350</v>
      </c>
      <c r="CP14" s="166"/>
      <c r="CQ14" s="164">
        <f>'Production Summary'!$N$49</f>
        <v>8004.1580041580037</v>
      </c>
      <c r="CR14" s="164">
        <f>'Production Summary'!$M$49</f>
        <v>66.701316701316699</v>
      </c>
      <c r="CS14" s="164">
        <f>'Production Summary'!$N$50</f>
        <v>13331.600831600828</v>
      </c>
      <c r="CT14" s="164">
        <f>'Production Summary'!$M$50</f>
        <v>148.1288981288981</v>
      </c>
      <c r="CU14" s="164">
        <f>'Production Summary'!$N$51</f>
        <v>12785.862785862784</v>
      </c>
      <c r="CV14" s="164">
        <f>'Production Summary'!$M$51</f>
        <v>355.16285516285512</v>
      </c>
      <c r="CW14" s="164">
        <f>'Production Summary'!$N$52</f>
        <v>12629.937629937627</v>
      </c>
      <c r="CX14" s="164">
        <f>'Production Summary'!$M$52</f>
        <v>701.66320166320156</v>
      </c>
      <c r="CY14" s="164">
        <f>'Production Summary'!$N$53</f>
        <v>12396.049896049895</v>
      </c>
      <c r="CZ14" s="164">
        <f>'Production Summary'!$M$53</f>
        <v>688.66943866943859</v>
      </c>
      <c r="DA14" s="164">
        <f>'Production Summary'!$N$54</f>
        <v>13799.376299376298</v>
      </c>
      <c r="DB14" s="164">
        <f>'Production Summary'!$M$54</f>
        <v>766.63201663201653</v>
      </c>
      <c r="DC14" s="328">
        <f>'Production Summary'!$N$60</f>
        <v>12863.825363825363</v>
      </c>
      <c r="DD14" s="328">
        <f>'Production Summary'!$M$60</f>
        <v>714.65696465696465</v>
      </c>
      <c r="DE14" s="164">
        <f>'Production Summary'!$N$59</f>
        <v>11148.648648648648</v>
      </c>
      <c r="DF14" s="328">
        <f>'Production Summary'!$M$59</f>
        <v>619.36936936936934</v>
      </c>
      <c r="DG14" s="164">
        <f>'Production Summary'!$N$55</f>
        <v>13842.68884268884</v>
      </c>
      <c r="DH14" s="164">
        <f>'Production Summary'!$M$55</f>
        <v>3460.67221067221</v>
      </c>
      <c r="DI14" s="164">
        <f>'Production Summary'!$N$56</f>
        <v>13097.713097713096</v>
      </c>
      <c r="DJ14" s="164">
        <f>'Production Summary'!$M$56</f>
        <v>163.72141372141371</v>
      </c>
      <c r="DK14" s="164">
        <f>'Production Summary'!$N$57</f>
        <v>14189.189189189186</v>
      </c>
      <c r="DL14" s="164">
        <f>'Production Summary'!$M$57</f>
        <v>394.14414414414409</v>
      </c>
      <c r="DM14" s="164">
        <f>'Production Summary'!$N$58</f>
        <v>14017.671517671517</v>
      </c>
      <c r="DN14" s="164">
        <f>'Production Summary'!$M$58</f>
        <v>778.75952875952873</v>
      </c>
      <c r="DO14" s="164">
        <f>'Production Summary'!$N$61</f>
        <v>4500</v>
      </c>
      <c r="DP14" s="328">
        <f>'Production Summary'!$M$61</f>
        <v>750</v>
      </c>
      <c r="DQ14" s="164">
        <v>0</v>
      </c>
      <c r="DR14" s="164">
        <f>'Production Summary'!$N$62</f>
        <v>8900</v>
      </c>
      <c r="DS14" s="164">
        <f>'Production Summary'!$N$70</f>
        <v>300</v>
      </c>
      <c r="DT14" s="328">
        <f>'Production Summary'!$M$70</f>
        <v>25</v>
      </c>
      <c r="DU14" s="164">
        <v>0</v>
      </c>
      <c r="DV14" s="164">
        <f>'Production Summary'!$N$71</f>
        <v>150</v>
      </c>
      <c r="DW14" s="164">
        <v>0</v>
      </c>
      <c r="DX14" s="164">
        <f>'Production Summary'!$N$64</f>
        <v>192</v>
      </c>
      <c r="DY14" s="164">
        <v>0</v>
      </c>
      <c r="DZ14" s="391">
        <f>'Production Summary'!$N$65</f>
        <v>384</v>
      </c>
      <c r="EA14" s="164">
        <v>0</v>
      </c>
      <c r="EB14" s="391">
        <f>'Production Summary'!$N$66</f>
        <v>192</v>
      </c>
      <c r="EC14" s="164">
        <v>0</v>
      </c>
      <c r="ED14" s="164">
        <f>'Production Summary'!$N$67</f>
        <v>96</v>
      </c>
      <c r="EE14" s="164">
        <v>0</v>
      </c>
      <c r="EF14" s="164">
        <f>'Production Summary'!$N$68</f>
        <v>96</v>
      </c>
      <c r="EG14" s="164">
        <v>0</v>
      </c>
      <c r="EH14" s="164">
        <f>'Production Summary'!$N$69</f>
        <v>340</v>
      </c>
      <c r="EI14" s="101"/>
      <c r="EJ14" s="3"/>
      <c r="EK14" s="3"/>
      <c r="ER14" s="64" t="s">
        <v>30</v>
      </c>
      <c r="ES14" s="61" t="str">
        <f t="shared" si="0"/>
        <v/>
      </c>
      <c r="ET14" s="24">
        <f t="shared" si="1"/>
        <v>0</v>
      </c>
    </row>
    <row r="15" spans="1:150" ht="15" customHeight="1">
      <c r="A15" t="b">
        <f>C15=Korba!C15</f>
        <v>1</v>
      </c>
      <c r="B15" s="69">
        <f t="shared" si="2"/>
        <v>10</v>
      </c>
      <c r="C15" s="61" t="str">
        <f>IF(Korba!C15="","",Korba!C15)</f>
        <v/>
      </c>
      <c r="D15" s="164">
        <f>'Production Summary'!$N$4</f>
        <v>666</v>
      </c>
      <c r="E15" s="164">
        <f>'Production Summary'!$M$4</f>
        <v>27.75</v>
      </c>
      <c r="F15" s="164">
        <v>0</v>
      </c>
      <c r="G15" s="164">
        <f>'Production Summary'!$N$5</f>
        <v>666</v>
      </c>
      <c r="H15" s="164">
        <f>'Production Summary'!$M$5</f>
        <v>27.75</v>
      </c>
      <c r="I15" s="164">
        <v>0</v>
      </c>
      <c r="J15" s="164">
        <f>'Production Summary'!$N$6</f>
        <v>200</v>
      </c>
      <c r="K15" s="328">
        <f>'Production Summary'!$M$6</f>
        <v>7.5</v>
      </c>
      <c r="L15" s="164">
        <v>0</v>
      </c>
      <c r="M15" s="365">
        <f>'Production Summary'!$N$7</f>
        <v>612.72</v>
      </c>
      <c r="N15" s="367">
        <f>'Production Summary'!$M$7</f>
        <v>25.53</v>
      </c>
      <c r="O15" s="164">
        <v>0</v>
      </c>
      <c r="P15" s="164">
        <f>'Production Summary'!$N$8</f>
        <v>780</v>
      </c>
      <c r="Q15" s="164">
        <f>'Production Summary'!$M$8</f>
        <v>65</v>
      </c>
      <c r="R15" s="164">
        <v>0</v>
      </c>
      <c r="S15" s="164">
        <f>'Production Summary'!$N$9</f>
        <v>720</v>
      </c>
      <c r="T15" s="164">
        <f>'Production Summary'!$M$9</f>
        <v>60</v>
      </c>
      <c r="U15" s="164">
        <v>0</v>
      </c>
      <c r="V15" s="164">
        <f>'Production Summary'!$N$10</f>
        <v>876</v>
      </c>
      <c r="W15" s="164">
        <f>'Production Summary'!$M$10</f>
        <v>73</v>
      </c>
      <c r="X15" s="164">
        <v>0</v>
      </c>
      <c r="Y15" s="164">
        <f>'Production Summary'!$N$14</f>
        <v>177</v>
      </c>
      <c r="Z15" s="328">
        <f>'Production Summary'!$M$14</f>
        <v>14.75</v>
      </c>
      <c r="AA15" s="164">
        <v>0</v>
      </c>
      <c r="AB15" s="164">
        <f>'Production Summary'!$N$15</f>
        <v>126</v>
      </c>
      <c r="AC15" s="164">
        <f>'Production Summary'!$M$15</f>
        <v>21</v>
      </c>
      <c r="AD15" s="164">
        <v>0</v>
      </c>
      <c r="AE15" s="164">
        <f>'Production Summary'!$N$16</f>
        <v>252</v>
      </c>
      <c r="AF15" s="164">
        <f>'Production Summary'!$M$16</f>
        <v>21</v>
      </c>
      <c r="AG15" s="164">
        <v>0</v>
      </c>
      <c r="AH15" s="164">
        <f>'Production Summary'!$N$18</f>
        <v>1035</v>
      </c>
      <c r="AI15" s="164">
        <f>'Production Summary'!$M$18</f>
        <v>17.25</v>
      </c>
      <c r="AJ15" s="164">
        <v>0</v>
      </c>
      <c r="AK15" s="164">
        <f>'Production Summary'!$N$19</f>
        <v>870</v>
      </c>
      <c r="AL15" s="164">
        <f>'Production Summary'!$M$19</f>
        <v>29</v>
      </c>
      <c r="AM15" s="164">
        <v>0</v>
      </c>
      <c r="AN15" s="164">
        <f>'Production Summary'!$N$20</f>
        <v>864</v>
      </c>
      <c r="AO15" s="164">
        <f>'Production Summary'!$M$20</f>
        <v>72</v>
      </c>
      <c r="AP15" s="164">
        <v>0</v>
      </c>
      <c r="AQ15" s="164">
        <f>'Production Summary'!$N$21</f>
        <v>670</v>
      </c>
      <c r="AR15" s="164">
        <f>'Production Summary'!$M$21</f>
        <v>335</v>
      </c>
      <c r="AS15" s="164">
        <v>0</v>
      </c>
      <c r="AT15" s="386">
        <f>'Production Summary'!$N$22</f>
        <v>375</v>
      </c>
      <c r="AU15" s="164">
        <f>'Production Summary'!$N$23</f>
        <v>1050</v>
      </c>
      <c r="AV15" s="164">
        <f>'Production Summary'!$N$25</f>
        <v>300</v>
      </c>
      <c r="AW15" s="164">
        <f>'Production Summary'!$M$25</f>
        <v>25</v>
      </c>
      <c r="AX15" s="164">
        <v>0</v>
      </c>
      <c r="AY15" s="164">
        <f>'Production Summary'!$N$26</f>
        <v>300</v>
      </c>
      <c r="AZ15" s="164">
        <f>'Production Summary'!$M$26</f>
        <v>25</v>
      </c>
      <c r="BA15" s="164">
        <v>0</v>
      </c>
      <c r="BB15" s="164">
        <f>'Production Summary'!$N$28</f>
        <v>777</v>
      </c>
      <c r="BC15" s="164">
        <f>'Production Summary'!$M$28</f>
        <v>12.95</v>
      </c>
      <c r="BD15" s="164">
        <v>0</v>
      </c>
      <c r="BE15" s="164">
        <f>'Production Summary'!$N$29</f>
        <v>612</v>
      </c>
      <c r="BF15" s="164">
        <f>'Production Summary'!$M$29</f>
        <v>51</v>
      </c>
      <c r="BG15" s="164">
        <v>0</v>
      </c>
      <c r="BH15" s="164">
        <f>'Production Summary'!$N$30</f>
        <v>500</v>
      </c>
      <c r="BI15" s="164">
        <f>'Production Summary'!$M$30</f>
        <v>250</v>
      </c>
      <c r="BJ15" s="164">
        <v>0</v>
      </c>
      <c r="BK15" s="386"/>
      <c r="BL15" s="164">
        <f>'Production Summary'!$N$32</f>
        <v>875</v>
      </c>
      <c r="BM15" s="164">
        <f>'Production Summary'!$N$34</f>
        <v>360.59999999999997</v>
      </c>
      <c r="BN15" s="164">
        <f>'Production Summary'!$M$34</f>
        <v>6.01</v>
      </c>
      <c r="BO15" s="164">
        <v>0</v>
      </c>
      <c r="BP15" s="164">
        <f>'Production Summary'!$N$36</f>
        <v>717</v>
      </c>
      <c r="BQ15" s="164">
        <f>'Production Summary'!$M$36</f>
        <v>11.95</v>
      </c>
      <c r="BR15" s="164">
        <v>0</v>
      </c>
      <c r="BS15" s="164">
        <f>'Production Summary'!$N$37</f>
        <v>210</v>
      </c>
      <c r="BT15" s="164">
        <f>'Production Summary'!$M$37</f>
        <v>21</v>
      </c>
      <c r="BU15" s="164">
        <v>0</v>
      </c>
      <c r="BV15" s="164">
        <f>'Production Summary'!$N$38</f>
        <v>280</v>
      </c>
      <c r="BW15" s="164">
        <f>'Production Summary'!$M$38</f>
        <v>28</v>
      </c>
      <c r="BX15" s="164">
        <v>0</v>
      </c>
      <c r="BY15" s="165">
        <f>'Production Summary'!$N$39</f>
        <v>300.38406247988502</v>
      </c>
      <c r="BZ15" s="164">
        <f>'Production Summary'!$M$39</f>
        <v>30.038406247988501</v>
      </c>
      <c r="CA15" s="164">
        <v>0</v>
      </c>
      <c r="CB15" s="164">
        <f>'Production Summary'!$N$40</f>
        <v>131.30000000000001</v>
      </c>
      <c r="CC15" s="164">
        <f>'Production Summary'!$M$40</f>
        <v>13.13</v>
      </c>
      <c r="CD15" s="164">
        <v>0</v>
      </c>
      <c r="CE15" s="164">
        <f>'Production Summary'!$N$42</f>
        <v>1136.3519999999996</v>
      </c>
      <c r="CF15" s="164">
        <f>'Production Summary'!$M$42</f>
        <v>81.167999999999978</v>
      </c>
      <c r="CG15" s="164">
        <v>0</v>
      </c>
      <c r="CH15" s="164">
        <v>0</v>
      </c>
      <c r="CI15" s="164">
        <f>'Production Summary'!$N$43</f>
        <v>184</v>
      </c>
      <c r="CJ15" s="164">
        <v>0</v>
      </c>
      <c r="CK15" s="164">
        <f>'Production Summary'!$N$44</f>
        <v>355</v>
      </c>
      <c r="CL15" s="164">
        <v>0</v>
      </c>
      <c r="CM15" s="375">
        <f>'Production Summary'!$N$45</f>
        <v>1650</v>
      </c>
      <c r="CN15" s="164">
        <f>'Production Summary'!$N$46</f>
        <v>270</v>
      </c>
      <c r="CO15" s="164">
        <f>'Production Summary'!$N$47</f>
        <v>1350</v>
      </c>
      <c r="CP15" s="166"/>
      <c r="CQ15" s="164">
        <f>'Production Summary'!$N$49</f>
        <v>8004.1580041580037</v>
      </c>
      <c r="CR15" s="164">
        <f>'Production Summary'!$M$49</f>
        <v>66.701316701316699</v>
      </c>
      <c r="CS15" s="164">
        <f>'Production Summary'!$N$50</f>
        <v>13331.600831600828</v>
      </c>
      <c r="CT15" s="164">
        <f>'Production Summary'!$M$50</f>
        <v>148.1288981288981</v>
      </c>
      <c r="CU15" s="164">
        <f>'Production Summary'!$N$51</f>
        <v>12785.862785862784</v>
      </c>
      <c r="CV15" s="164">
        <f>'Production Summary'!$M$51</f>
        <v>355.16285516285512</v>
      </c>
      <c r="CW15" s="164">
        <f>'Production Summary'!$N$52</f>
        <v>12629.937629937627</v>
      </c>
      <c r="CX15" s="164">
        <f>'Production Summary'!$M$52</f>
        <v>701.66320166320156</v>
      </c>
      <c r="CY15" s="164">
        <f>'Production Summary'!$N$53</f>
        <v>12396.049896049895</v>
      </c>
      <c r="CZ15" s="164">
        <f>'Production Summary'!$M$53</f>
        <v>688.66943866943859</v>
      </c>
      <c r="DA15" s="164">
        <f>'Production Summary'!$N$54</f>
        <v>13799.376299376298</v>
      </c>
      <c r="DB15" s="164">
        <f>'Production Summary'!$M$54</f>
        <v>766.63201663201653</v>
      </c>
      <c r="DC15" s="328">
        <f>'Production Summary'!$N$60</f>
        <v>12863.825363825363</v>
      </c>
      <c r="DD15" s="328">
        <f>'Production Summary'!$M$60</f>
        <v>714.65696465696465</v>
      </c>
      <c r="DE15" s="164">
        <f>'Production Summary'!$N$59</f>
        <v>11148.648648648648</v>
      </c>
      <c r="DF15" s="328">
        <f>'Production Summary'!$M$59</f>
        <v>619.36936936936934</v>
      </c>
      <c r="DG15" s="164">
        <f>'Production Summary'!$N$55</f>
        <v>13842.68884268884</v>
      </c>
      <c r="DH15" s="164">
        <f>'Production Summary'!$M$55</f>
        <v>3460.67221067221</v>
      </c>
      <c r="DI15" s="164">
        <f>'Production Summary'!$N$56</f>
        <v>13097.713097713096</v>
      </c>
      <c r="DJ15" s="164">
        <f>'Production Summary'!$M$56</f>
        <v>163.72141372141371</v>
      </c>
      <c r="DK15" s="164">
        <f>'Production Summary'!$N$57</f>
        <v>14189.189189189186</v>
      </c>
      <c r="DL15" s="164">
        <f>'Production Summary'!$M$57</f>
        <v>394.14414414414409</v>
      </c>
      <c r="DM15" s="164">
        <f>'Production Summary'!$N$58</f>
        <v>14017.671517671517</v>
      </c>
      <c r="DN15" s="164">
        <f>'Production Summary'!$M$58</f>
        <v>778.75952875952873</v>
      </c>
      <c r="DO15" s="164">
        <f>'Production Summary'!$N$61</f>
        <v>4500</v>
      </c>
      <c r="DP15" s="328">
        <f>'Production Summary'!$M$61</f>
        <v>750</v>
      </c>
      <c r="DQ15" s="164">
        <v>0</v>
      </c>
      <c r="DR15" s="164">
        <f>'Production Summary'!$N$62</f>
        <v>8900</v>
      </c>
      <c r="DS15" s="164">
        <f>'Production Summary'!$N$70</f>
        <v>300</v>
      </c>
      <c r="DT15" s="328">
        <f>'Production Summary'!$M$70</f>
        <v>25</v>
      </c>
      <c r="DU15" s="164">
        <v>0</v>
      </c>
      <c r="DV15" s="164">
        <f>'Production Summary'!$N$71</f>
        <v>150</v>
      </c>
      <c r="DW15" s="164">
        <v>0</v>
      </c>
      <c r="DX15" s="164">
        <f>'Production Summary'!$N$64</f>
        <v>192</v>
      </c>
      <c r="DY15" s="164">
        <v>0</v>
      </c>
      <c r="DZ15" s="391">
        <f>'Production Summary'!$N$65</f>
        <v>384</v>
      </c>
      <c r="EA15" s="164">
        <v>0</v>
      </c>
      <c r="EB15" s="391">
        <f>'Production Summary'!$N$66</f>
        <v>192</v>
      </c>
      <c r="EC15" s="164">
        <v>0</v>
      </c>
      <c r="ED15" s="164">
        <f>'Production Summary'!$N$67</f>
        <v>96</v>
      </c>
      <c r="EE15" s="164">
        <v>0</v>
      </c>
      <c r="EF15" s="164">
        <f>'Production Summary'!$N$68</f>
        <v>96</v>
      </c>
      <c r="EG15" s="164">
        <v>0</v>
      </c>
      <c r="EH15" s="164">
        <f>'Production Summary'!$N$69</f>
        <v>340</v>
      </c>
      <c r="EI15" s="101"/>
      <c r="EJ15" s="3"/>
      <c r="EK15" s="3"/>
      <c r="ER15" s="64" t="s">
        <v>31</v>
      </c>
      <c r="ES15" s="61" t="str">
        <f t="shared" si="0"/>
        <v/>
      </c>
      <c r="ET15" s="24">
        <f t="shared" si="1"/>
        <v>0</v>
      </c>
    </row>
    <row r="16" spans="1:150" ht="15" customHeight="1">
      <c r="A16" t="b">
        <f>C16=Korba!C16</f>
        <v>1</v>
      </c>
      <c r="B16" s="69">
        <f t="shared" si="2"/>
        <v>11</v>
      </c>
      <c r="C16" s="61" t="str">
        <f>IF(Korba!C16="","",Korba!C16)</f>
        <v/>
      </c>
      <c r="D16" s="164">
        <f>'Production Summary'!$N$4</f>
        <v>666</v>
      </c>
      <c r="E16" s="164">
        <f>'Production Summary'!$M$4</f>
        <v>27.75</v>
      </c>
      <c r="F16" s="164">
        <v>0</v>
      </c>
      <c r="G16" s="164">
        <f>'Production Summary'!$N$5</f>
        <v>666</v>
      </c>
      <c r="H16" s="164">
        <f>'Production Summary'!$M$5</f>
        <v>27.75</v>
      </c>
      <c r="I16" s="164">
        <v>0</v>
      </c>
      <c r="J16" s="164">
        <f>'Production Summary'!$N$6</f>
        <v>200</v>
      </c>
      <c r="K16" s="328">
        <f>'Production Summary'!$M$6</f>
        <v>7.5</v>
      </c>
      <c r="L16" s="164">
        <v>0</v>
      </c>
      <c r="M16" s="365">
        <f>'Production Summary'!$N$7</f>
        <v>612.72</v>
      </c>
      <c r="N16" s="367">
        <f>'Production Summary'!$M$7</f>
        <v>25.53</v>
      </c>
      <c r="O16" s="164">
        <v>0</v>
      </c>
      <c r="P16" s="164">
        <f>'Production Summary'!$N$8</f>
        <v>780</v>
      </c>
      <c r="Q16" s="164">
        <f>'Production Summary'!$M$8</f>
        <v>65</v>
      </c>
      <c r="R16" s="164">
        <v>0</v>
      </c>
      <c r="S16" s="164">
        <f>'Production Summary'!$N$9</f>
        <v>720</v>
      </c>
      <c r="T16" s="164">
        <f>'Production Summary'!$M$9</f>
        <v>60</v>
      </c>
      <c r="U16" s="164">
        <v>0</v>
      </c>
      <c r="V16" s="164">
        <f>'Production Summary'!$N$10</f>
        <v>876</v>
      </c>
      <c r="W16" s="164">
        <f>'Production Summary'!$M$10</f>
        <v>73</v>
      </c>
      <c r="X16" s="164">
        <v>0</v>
      </c>
      <c r="Y16" s="164">
        <f>'Production Summary'!$N$14</f>
        <v>177</v>
      </c>
      <c r="Z16" s="328">
        <f>'Production Summary'!$M$14</f>
        <v>14.75</v>
      </c>
      <c r="AA16" s="164">
        <v>0</v>
      </c>
      <c r="AB16" s="164">
        <f>'Production Summary'!$N$15</f>
        <v>126</v>
      </c>
      <c r="AC16" s="164">
        <f>'Production Summary'!$M$15</f>
        <v>21</v>
      </c>
      <c r="AD16" s="164">
        <v>0</v>
      </c>
      <c r="AE16" s="164">
        <f>'Production Summary'!$N$16</f>
        <v>252</v>
      </c>
      <c r="AF16" s="164">
        <f>'Production Summary'!$M$16</f>
        <v>21</v>
      </c>
      <c r="AG16" s="164">
        <v>0</v>
      </c>
      <c r="AH16" s="164">
        <f>'Production Summary'!$N$18</f>
        <v>1035</v>
      </c>
      <c r="AI16" s="164">
        <f>'Production Summary'!$M$18</f>
        <v>17.25</v>
      </c>
      <c r="AJ16" s="164">
        <v>0</v>
      </c>
      <c r="AK16" s="164">
        <f>'Production Summary'!$N$19</f>
        <v>870</v>
      </c>
      <c r="AL16" s="164">
        <f>'Production Summary'!$M$19</f>
        <v>29</v>
      </c>
      <c r="AM16" s="164">
        <v>0</v>
      </c>
      <c r="AN16" s="164">
        <f>'Production Summary'!$N$20</f>
        <v>864</v>
      </c>
      <c r="AO16" s="164">
        <f>'Production Summary'!$M$20</f>
        <v>72</v>
      </c>
      <c r="AP16" s="164">
        <v>0</v>
      </c>
      <c r="AQ16" s="164">
        <f>'Production Summary'!$N$21</f>
        <v>670</v>
      </c>
      <c r="AR16" s="164">
        <f>'Production Summary'!$M$21</f>
        <v>335</v>
      </c>
      <c r="AS16" s="164">
        <v>0</v>
      </c>
      <c r="AT16" s="386">
        <f>'Production Summary'!$N$22</f>
        <v>375</v>
      </c>
      <c r="AU16" s="164">
        <f>'Production Summary'!$N$23</f>
        <v>1050</v>
      </c>
      <c r="AV16" s="164">
        <f>'Production Summary'!$N$25</f>
        <v>300</v>
      </c>
      <c r="AW16" s="164">
        <f>'Production Summary'!$M$25</f>
        <v>25</v>
      </c>
      <c r="AX16" s="164">
        <v>0</v>
      </c>
      <c r="AY16" s="164">
        <f>'Production Summary'!$N$26</f>
        <v>300</v>
      </c>
      <c r="AZ16" s="164">
        <f>'Production Summary'!$M$26</f>
        <v>25</v>
      </c>
      <c r="BA16" s="164">
        <v>0</v>
      </c>
      <c r="BB16" s="164">
        <f>'Production Summary'!$N$28</f>
        <v>777</v>
      </c>
      <c r="BC16" s="164">
        <f>'Production Summary'!$M$28</f>
        <v>12.95</v>
      </c>
      <c r="BD16" s="164">
        <v>0</v>
      </c>
      <c r="BE16" s="164">
        <f>'Production Summary'!$N$29</f>
        <v>612</v>
      </c>
      <c r="BF16" s="164">
        <f>'Production Summary'!$M$29</f>
        <v>51</v>
      </c>
      <c r="BG16" s="164">
        <v>0</v>
      </c>
      <c r="BH16" s="164">
        <f>'Production Summary'!$N$30</f>
        <v>500</v>
      </c>
      <c r="BI16" s="164">
        <f>'Production Summary'!$M$30</f>
        <v>250</v>
      </c>
      <c r="BJ16" s="164">
        <v>0</v>
      </c>
      <c r="BK16" s="386"/>
      <c r="BL16" s="164">
        <f>'Production Summary'!$N$32</f>
        <v>875</v>
      </c>
      <c r="BM16" s="164">
        <f>'Production Summary'!$N$34</f>
        <v>360.59999999999997</v>
      </c>
      <c r="BN16" s="164">
        <f>'Production Summary'!$M$34</f>
        <v>6.01</v>
      </c>
      <c r="BO16" s="164">
        <v>0</v>
      </c>
      <c r="BP16" s="164">
        <f>'Production Summary'!$N$36</f>
        <v>717</v>
      </c>
      <c r="BQ16" s="164">
        <f>'Production Summary'!$M$36</f>
        <v>11.95</v>
      </c>
      <c r="BR16" s="164">
        <v>0</v>
      </c>
      <c r="BS16" s="164">
        <f>'Production Summary'!$N$37</f>
        <v>210</v>
      </c>
      <c r="BT16" s="164">
        <f>'Production Summary'!$M$37</f>
        <v>21</v>
      </c>
      <c r="BU16" s="164">
        <v>0</v>
      </c>
      <c r="BV16" s="164">
        <f>'Production Summary'!$N$38</f>
        <v>280</v>
      </c>
      <c r="BW16" s="164">
        <f>'Production Summary'!$M$38</f>
        <v>28</v>
      </c>
      <c r="BX16" s="164">
        <v>0</v>
      </c>
      <c r="BY16" s="165">
        <f>'Production Summary'!$N$39</f>
        <v>300.38406247988502</v>
      </c>
      <c r="BZ16" s="164">
        <f>'Production Summary'!$M$39</f>
        <v>30.038406247988501</v>
      </c>
      <c r="CA16" s="164">
        <v>0</v>
      </c>
      <c r="CB16" s="164">
        <f>'Production Summary'!$N$40</f>
        <v>131.30000000000001</v>
      </c>
      <c r="CC16" s="164">
        <f>'Production Summary'!$M$40</f>
        <v>13.13</v>
      </c>
      <c r="CD16" s="164">
        <v>0</v>
      </c>
      <c r="CE16" s="164">
        <f>'Production Summary'!$N$42</f>
        <v>1136.3519999999996</v>
      </c>
      <c r="CF16" s="164">
        <f>'Production Summary'!$M$42</f>
        <v>81.167999999999978</v>
      </c>
      <c r="CG16" s="164">
        <v>0</v>
      </c>
      <c r="CH16" s="164">
        <v>0</v>
      </c>
      <c r="CI16" s="164">
        <f>'Production Summary'!$N$43</f>
        <v>184</v>
      </c>
      <c r="CJ16" s="164">
        <v>0</v>
      </c>
      <c r="CK16" s="164">
        <f>'Production Summary'!$N$44</f>
        <v>355</v>
      </c>
      <c r="CL16" s="164">
        <v>0</v>
      </c>
      <c r="CM16" s="375">
        <f>'Production Summary'!$N$45</f>
        <v>1650</v>
      </c>
      <c r="CN16" s="164">
        <f>'Production Summary'!$N$46</f>
        <v>270</v>
      </c>
      <c r="CO16" s="164">
        <f>'Production Summary'!$N$47</f>
        <v>1350</v>
      </c>
      <c r="CP16" s="166"/>
      <c r="CQ16" s="164">
        <f>'Production Summary'!$N$49</f>
        <v>8004.1580041580037</v>
      </c>
      <c r="CR16" s="164">
        <f>'Production Summary'!$M$49</f>
        <v>66.701316701316699</v>
      </c>
      <c r="CS16" s="164">
        <f>'Production Summary'!$N$50</f>
        <v>13331.600831600828</v>
      </c>
      <c r="CT16" s="164">
        <f>'Production Summary'!$M$50</f>
        <v>148.1288981288981</v>
      </c>
      <c r="CU16" s="164">
        <f>'Production Summary'!$N$51</f>
        <v>12785.862785862784</v>
      </c>
      <c r="CV16" s="164">
        <f>'Production Summary'!$M$51</f>
        <v>355.16285516285512</v>
      </c>
      <c r="CW16" s="164">
        <f>'Production Summary'!$N$52</f>
        <v>12629.937629937627</v>
      </c>
      <c r="CX16" s="164">
        <f>'Production Summary'!$M$52</f>
        <v>701.66320166320156</v>
      </c>
      <c r="CY16" s="164">
        <f>'Production Summary'!$N$53</f>
        <v>12396.049896049895</v>
      </c>
      <c r="CZ16" s="164">
        <f>'Production Summary'!$M$53</f>
        <v>688.66943866943859</v>
      </c>
      <c r="DA16" s="164">
        <f>'Production Summary'!$N$54</f>
        <v>13799.376299376298</v>
      </c>
      <c r="DB16" s="164">
        <f>'Production Summary'!$M$54</f>
        <v>766.63201663201653</v>
      </c>
      <c r="DC16" s="328">
        <f>'Production Summary'!$N$60</f>
        <v>12863.825363825363</v>
      </c>
      <c r="DD16" s="328">
        <f>'Production Summary'!$M$60</f>
        <v>714.65696465696465</v>
      </c>
      <c r="DE16" s="164">
        <f>'Production Summary'!$N$59</f>
        <v>11148.648648648648</v>
      </c>
      <c r="DF16" s="328">
        <f>'Production Summary'!$M$59</f>
        <v>619.36936936936934</v>
      </c>
      <c r="DG16" s="164">
        <f>'Production Summary'!$N$55</f>
        <v>13842.68884268884</v>
      </c>
      <c r="DH16" s="164">
        <f>'Production Summary'!$M$55</f>
        <v>3460.67221067221</v>
      </c>
      <c r="DI16" s="164">
        <f>'Production Summary'!$N$56</f>
        <v>13097.713097713096</v>
      </c>
      <c r="DJ16" s="164">
        <f>'Production Summary'!$M$56</f>
        <v>163.72141372141371</v>
      </c>
      <c r="DK16" s="164">
        <f>'Production Summary'!$N$57</f>
        <v>14189.189189189186</v>
      </c>
      <c r="DL16" s="164">
        <f>'Production Summary'!$M$57</f>
        <v>394.14414414414409</v>
      </c>
      <c r="DM16" s="164">
        <f>'Production Summary'!$N$58</f>
        <v>14017.671517671517</v>
      </c>
      <c r="DN16" s="164">
        <f>'Production Summary'!$M$58</f>
        <v>778.75952875952873</v>
      </c>
      <c r="DO16" s="164">
        <f>'Production Summary'!$N$61</f>
        <v>4500</v>
      </c>
      <c r="DP16" s="328">
        <f>'Production Summary'!$M$61</f>
        <v>750</v>
      </c>
      <c r="DQ16" s="164">
        <v>0</v>
      </c>
      <c r="DR16" s="164">
        <f>'Production Summary'!$N$62</f>
        <v>8900</v>
      </c>
      <c r="DS16" s="164">
        <f>'Production Summary'!$N$70</f>
        <v>300</v>
      </c>
      <c r="DT16" s="328">
        <f>'Production Summary'!$M$70</f>
        <v>25</v>
      </c>
      <c r="DU16" s="164">
        <v>0</v>
      </c>
      <c r="DV16" s="164">
        <f>'Production Summary'!$N$71</f>
        <v>150</v>
      </c>
      <c r="DW16" s="164">
        <v>0</v>
      </c>
      <c r="DX16" s="164">
        <f>'Production Summary'!$N$64</f>
        <v>192</v>
      </c>
      <c r="DY16" s="164">
        <v>0</v>
      </c>
      <c r="DZ16" s="391">
        <f>'Production Summary'!$N$65</f>
        <v>384</v>
      </c>
      <c r="EA16" s="164">
        <v>0</v>
      </c>
      <c r="EB16" s="391">
        <f>'Production Summary'!$N$66</f>
        <v>192</v>
      </c>
      <c r="EC16" s="164">
        <v>0</v>
      </c>
      <c r="ED16" s="164">
        <f>'Production Summary'!$N$67</f>
        <v>96</v>
      </c>
      <c r="EE16" s="164">
        <v>0</v>
      </c>
      <c r="EF16" s="164">
        <f>'Production Summary'!$N$68</f>
        <v>96</v>
      </c>
      <c r="EG16" s="164">
        <v>0</v>
      </c>
      <c r="EH16" s="164">
        <f>'Production Summary'!$N$69</f>
        <v>340</v>
      </c>
      <c r="EI16" s="101"/>
      <c r="EJ16" s="3"/>
      <c r="EK16" s="3"/>
      <c r="ER16" s="64" t="s">
        <v>32</v>
      </c>
      <c r="ES16" s="61" t="str">
        <f t="shared" si="0"/>
        <v/>
      </c>
      <c r="ET16" s="24">
        <f t="shared" si="1"/>
        <v>0</v>
      </c>
    </row>
    <row r="17" spans="1:150" ht="15" customHeight="1">
      <c r="A17" t="b">
        <f>C17=Korba!C17</f>
        <v>1</v>
      </c>
      <c r="B17" s="69">
        <f t="shared" si="2"/>
        <v>12</v>
      </c>
      <c r="C17" s="61" t="str">
        <f>IF(Korba!C17="","",Korba!C17)</f>
        <v/>
      </c>
      <c r="D17" s="164">
        <f>'Production Summary'!$N$4</f>
        <v>666</v>
      </c>
      <c r="E17" s="164">
        <f>'Production Summary'!$M$4</f>
        <v>27.75</v>
      </c>
      <c r="F17" s="164">
        <v>0</v>
      </c>
      <c r="G17" s="164">
        <f>'Production Summary'!$N$5</f>
        <v>666</v>
      </c>
      <c r="H17" s="164">
        <f>'Production Summary'!$M$5</f>
        <v>27.75</v>
      </c>
      <c r="I17" s="164">
        <v>0</v>
      </c>
      <c r="J17" s="164">
        <f>'Production Summary'!$N$6</f>
        <v>200</v>
      </c>
      <c r="K17" s="328">
        <f>'Production Summary'!$M$6</f>
        <v>7.5</v>
      </c>
      <c r="L17" s="164">
        <v>0</v>
      </c>
      <c r="M17" s="365">
        <f>'Production Summary'!$N$7</f>
        <v>612.72</v>
      </c>
      <c r="N17" s="367">
        <f>'Production Summary'!$M$7</f>
        <v>25.53</v>
      </c>
      <c r="O17" s="164">
        <v>0</v>
      </c>
      <c r="P17" s="164">
        <f>'Production Summary'!$N$8</f>
        <v>780</v>
      </c>
      <c r="Q17" s="164">
        <f>'Production Summary'!$M$8</f>
        <v>65</v>
      </c>
      <c r="R17" s="164">
        <v>0</v>
      </c>
      <c r="S17" s="164">
        <f>'Production Summary'!$N$9</f>
        <v>720</v>
      </c>
      <c r="T17" s="164">
        <f>'Production Summary'!$M$9</f>
        <v>60</v>
      </c>
      <c r="U17" s="164">
        <v>0</v>
      </c>
      <c r="V17" s="164">
        <f>'Production Summary'!$N$10</f>
        <v>876</v>
      </c>
      <c r="W17" s="164">
        <f>'Production Summary'!$M$10</f>
        <v>73</v>
      </c>
      <c r="X17" s="164">
        <v>0</v>
      </c>
      <c r="Y17" s="164">
        <f>'Production Summary'!$N$14</f>
        <v>177</v>
      </c>
      <c r="Z17" s="328">
        <f>'Production Summary'!$M$14</f>
        <v>14.75</v>
      </c>
      <c r="AA17" s="164">
        <v>0</v>
      </c>
      <c r="AB17" s="164">
        <f>'Production Summary'!$N$15</f>
        <v>126</v>
      </c>
      <c r="AC17" s="164">
        <f>'Production Summary'!$M$15</f>
        <v>21</v>
      </c>
      <c r="AD17" s="164">
        <v>0</v>
      </c>
      <c r="AE17" s="164">
        <f>'Production Summary'!$N$16</f>
        <v>252</v>
      </c>
      <c r="AF17" s="164">
        <f>'Production Summary'!$M$16</f>
        <v>21</v>
      </c>
      <c r="AG17" s="164">
        <v>0</v>
      </c>
      <c r="AH17" s="164">
        <f>'Production Summary'!$N$18</f>
        <v>1035</v>
      </c>
      <c r="AI17" s="164">
        <f>'Production Summary'!$M$18</f>
        <v>17.25</v>
      </c>
      <c r="AJ17" s="164">
        <v>0</v>
      </c>
      <c r="AK17" s="164">
        <f>'Production Summary'!$N$19</f>
        <v>870</v>
      </c>
      <c r="AL17" s="164">
        <f>'Production Summary'!$M$19</f>
        <v>29</v>
      </c>
      <c r="AM17" s="164">
        <v>0</v>
      </c>
      <c r="AN17" s="164">
        <f>'Production Summary'!$N$20</f>
        <v>864</v>
      </c>
      <c r="AO17" s="164">
        <f>'Production Summary'!$M$20</f>
        <v>72</v>
      </c>
      <c r="AP17" s="164">
        <v>0</v>
      </c>
      <c r="AQ17" s="164">
        <f>'Production Summary'!$N$21</f>
        <v>670</v>
      </c>
      <c r="AR17" s="164">
        <f>'Production Summary'!$M$21</f>
        <v>335</v>
      </c>
      <c r="AS17" s="164">
        <v>0</v>
      </c>
      <c r="AT17" s="386">
        <f>'Production Summary'!$N$22</f>
        <v>375</v>
      </c>
      <c r="AU17" s="164">
        <f>'Production Summary'!$N$23</f>
        <v>1050</v>
      </c>
      <c r="AV17" s="164">
        <f>'Production Summary'!$N$25</f>
        <v>300</v>
      </c>
      <c r="AW17" s="164">
        <f>'Production Summary'!$M$25</f>
        <v>25</v>
      </c>
      <c r="AX17" s="164">
        <v>0</v>
      </c>
      <c r="AY17" s="164">
        <f>'Production Summary'!$N$26</f>
        <v>300</v>
      </c>
      <c r="AZ17" s="164">
        <f>'Production Summary'!$M$26</f>
        <v>25</v>
      </c>
      <c r="BA17" s="164">
        <v>0</v>
      </c>
      <c r="BB17" s="164">
        <f>'Production Summary'!$N$28</f>
        <v>777</v>
      </c>
      <c r="BC17" s="164">
        <f>'Production Summary'!$M$28</f>
        <v>12.95</v>
      </c>
      <c r="BD17" s="164">
        <v>0</v>
      </c>
      <c r="BE17" s="164">
        <f>'Production Summary'!$N$29</f>
        <v>612</v>
      </c>
      <c r="BF17" s="164">
        <f>'Production Summary'!$M$29</f>
        <v>51</v>
      </c>
      <c r="BG17" s="164">
        <v>0</v>
      </c>
      <c r="BH17" s="164">
        <f>'Production Summary'!$N$30</f>
        <v>500</v>
      </c>
      <c r="BI17" s="164">
        <f>'Production Summary'!$M$30</f>
        <v>250</v>
      </c>
      <c r="BJ17" s="164">
        <v>0</v>
      </c>
      <c r="BK17" s="386"/>
      <c r="BL17" s="164">
        <f>'Production Summary'!$N$32</f>
        <v>875</v>
      </c>
      <c r="BM17" s="164">
        <f>'Production Summary'!$N$34</f>
        <v>360.59999999999997</v>
      </c>
      <c r="BN17" s="164">
        <f>'Production Summary'!$M$34</f>
        <v>6.01</v>
      </c>
      <c r="BO17" s="164">
        <v>0</v>
      </c>
      <c r="BP17" s="164">
        <f>'Production Summary'!$N$36</f>
        <v>717</v>
      </c>
      <c r="BQ17" s="164">
        <f>'Production Summary'!$M$36</f>
        <v>11.95</v>
      </c>
      <c r="BR17" s="164">
        <v>0</v>
      </c>
      <c r="BS17" s="164">
        <f>'Production Summary'!$N$37</f>
        <v>210</v>
      </c>
      <c r="BT17" s="164">
        <f>'Production Summary'!$M$37</f>
        <v>21</v>
      </c>
      <c r="BU17" s="164">
        <v>0</v>
      </c>
      <c r="BV17" s="164">
        <f>'Production Summary'!$N$38</f>
        <v>280</v>
      </c>
      <c r="BW17" s="164">
        <f>'Production Summary'!$M$38</f>
        <v>28</v>
      </c>
      <c r="BX17" s="164">
        <v>0</v>
      </c>
      <c r="BY17" s="165">
        <f>'Production Summary'!$N$39</f>
        <v>300.38406247988502</v>
      </c>
      <c r="BZ17" s="164">
        <f>'Production Summary'!$M$39</f>
        <v>30.038406247988501</v>
      </c>
      <c r="CA17" s="164">
        <v>0</v>
      </c>
      <c r="CB17" s="164">
        <f>'Production Summary'!$N$40</f>
        <v>131.30000000000001</v>
      </c>
      <c r="CC17" s="164">
        <f>'Production Summary'!$M$40</f>
        <v>13.13</v>
      </c>
      <c r="CD17" s="164">
        <v>0</v>
      </c>
      <c r="CE17" s="164">
        <f>'Production Summary'!$N$42</f>
        <v>1136.3519999999996</v>
      </c>
      <c r="CF17" s="164">
        <f>'Production Summary'!$M$42</f>
        <v>81.167999999999978</v>
      </c>
      <c r="CG17" s="164">
        <v>0</v>
      </c>
      <c r="CH17" s="164">
        <v>0</v>
      </c>
      <c r="CI17" s="164">
        <f>'Production Summary'!$N$43</f>
        <v>184</v>
      </c>
      <c r="CJ17" s="164">
        <v>0</v>
      </c>
      <c r="CK17" s="164">
        <f>'Production Summary'!$N$44</f>
        <v>355</v>
      </c>
      <c r="CL17" s="164">
        <v>0</v>
      </c>
      <c r="CM17" s="375">
        <f>'Production Summary'!$N$45</f>
        <v>1650</v>
      </c>
      <c r="CN17" s="164">
        <f>'Production Summary'!$N$46</f>
        <v>270</v>
      </c>
      <c r="CO17" s="164">
        <f>'Production Summary'!$N$47</f>
        <v>1350</v>
      </c>
      <c r="CP17" s="166"/>
      <c r="CQ17" s="164">
        <f>'Production Summary'!$N$49</f>
        <v>8004.1580041580037</v>
      </c>
      <c r="CR17" s="164">
        <f>'Production Summary'!$M$49</f>
        <v>66.701316701316699</v>
      </c>
      <c r="CS17" s="164">
        <f>'Production Summary'!$N$50</f>
        <v>13331.600831600828</v>
      </c>
      <c r="CT17" s="164">
        <f>'Production Summary'!$M$50</f>
        <v>148.1288981288981</v>
      </c>
      <c r="CU17" s="164">
        <f>'Production Summary'!$N$51</f>
        <v>12785.862785862784</v>
      </c>
      <c r="CV17" s="164">
        <f>'Production Summary'!$M$51</f>
        <v>355.16285516285512</v>
      </c>
      <c r="CW17" s="164">
        <f>'Production Summary'!$N$52</f>
        <v>12629.937629937627</v>
      </c>
      <c r="CX17" s="164">
        <f>'Production Summary'!$M$52</f>
        <v>701.66320166320156</v>
      </c>
      <c r="CY17" s="164">
        <f>'Production Summary'!$N$53</f>
        <v>12396.049896049895</v>
      </c>
      <c r="CZ17" s="164">
        <f>'Production Summary'!$M$53</f>
        <v>688.66943866943859</v>
      </c>
      <c r="DA17" s="164">
        <f>'Production Summary'!$N$54</f>
        <v>13799.376299376298</v>
      </c>
      <c r="DB17" s="164">
        <f>'Production Summary'!$M$54</f>
        <v>766.63201663201653</v>
      </c>
      <c r="DC17" s="328">
        <f>'Production Summary'!$N$60</f>
        <v>12863.825363825363</v>
      </c>
      <c r="DD17" s="328">
        <f>'Production Summary'!$M$60</f>
        <v>714.65696465696465</v>
      </c>
      <c r="DE17" s="164">
        <f>'Production Summary'!$N$59</f>
        <v>11148.648648648648</v>
      </c>
      <c r="DF17" s="328">
        <f>'Production Summary'!$M$59</f>
        <v>619.36936936936934</v>
      </c>
      <c r="DG17" s="164">
        <f>'Production Summary'!$N$55</f>
        <v>13842.68884268884</v>
      </c>
      <c r="DH17" s="164">
        <f>'Production Summary'!$M$55</f>
        <v>3460.67221067221</v>
      </c>
      <c r="DI17" s="164">
        <f>'Production Summary'!$N$56</f>
        <v>13097.713097713096</v>
      </c>
      <c r="DJ17" s="164">
        <f>'Production Summary'!$M$56</f>
        <v>163.72141372141371</v>
      </c>
      <c r="DK17" s="164">
        <f>'Production Summary'!$N$57</f>
        <v>14189.189189189186</v>
      </c>
      <c r="DL17" s="164">
        <f>'Production Summary'!$M$57</f>
        <v>394.14414414414409</v>
      </c>
      <c r="DM17" s="164">
        <f>'Production Summary'!$N$58</f>
        <v>14017.671517671517</v>
      </c>
      <c r="DN17" s="164">
        <f>'Production Summary'!$M$58</f>
        <v>778.75952875952873</v>
      </c>
      <c r="DO17" s="164">
        <f>'Production Summary'!$N$61</f>
        <v>4500</v>
      </c>
      <c r="DP17" s="328">
        <f>'Production Summary'!$M$61</f>
        <v>750</v>
      </c>
      <c r="DQ17" s="164">
        <v>0</v>
      </c>
      <c r="DR17" s="164">
        <f>'Production Summary'!$N$62</f>
        <v>8900</v>
      </c>
      <c r="DS17" s="164">
        <f>'Production Summary'!$N$70</f>
        <v>300</v>
      </c>
      <c r="DT17" s="328">
        <f>'Production Summary'!$M$70</f>
        <v>25</v>
      </c>
      <c r="DU17" s="164">
        <v>0</v>
      </c>
      <c r="DV17" s="164">
        <f>'Production Summary'!$N$71</f>
        <v>150</v>
      </c>
      <c r="DW17" s="164">
        <v>0</v>
      </c>
      <c r="DX17" s="164">
        <f>'Production Summary'!$N$64</f>
        <v>192</v>
      </c>
      <c r="DY17" s="164">
        <v>0</v>
      </c>
      <c r="DZ17" s="391">
        <f>'Production Summary'!$N$65</f>
        <v>384</v>
      </c>
      <c r="EA17" s="164">
        <v>0</v>
      </c>
      <c r="EB17" s="391">
        <f>'Production Summary'!$N$66</f>
        <v>192</v>
      </c>
      <c r="EC17" s="164">
        <v>0</v>
      </c>
      <c r="ED17" s="164">
        <f>'Production Summary'!$N$67</f>
        <v>96</v>
      </c>
      <c r="EE17" s="164">
        <v>0</v>
      </c>
      <c r="EF17" s="164">
        <f>'Production Summary'!$N$68</f>
        <v>96</v>
      </c>
      <c r="EG17" s="164">
        <v>0</v>
      </c>
      <c r="EH17" s="164">
        <f>'Production Summary'!$N$69</f>
        <v>340</v>
      </c>
      <c r="EI17" s="101"/>
      <c r="EJ17" s="3"/>
      <c r="EK17" s="3"/>
      <c r="ER17" s="64" t="s">
        <v>33</v>
      </c>
      <c r="ES17" s="61" t="str">
        <f t="shared" si="0"/>
        <v/>
      </c>
      <c r="ET17" s="24">
        <f t="shared" si="1"/>
        <v>0</v>
      </c>
    </row>
    <row r="18" spans="1:150" ht="15" customHeight="1">
      <c r="A18" t="b">
        <f>C18=Korba!C18</f>
        <v>1</v>
      </c>
      <c r="B18" s="69">
        <f t="shared" si="2"/>
        <v>13</v>
      </c>
      <c r="C18" s="61" t="str">
        <f>IF(Korba!C18="","",Korba!C18)</f>
        <v/>
      </c>
      <c r="D18" s="164">
        <f>'Production Summary'!$N$4</f>
        <v>666</v>
      </c>
      <c r="E18" s="164">
        <f>'Production Summary'!$M$4</f>
        <v>27.75</v>
      </c>
      <c r="F18" s="164">
        <v>0</v>
      </c>
      <c r="G18" s="164">
        <f>'Production Summary'!$N$5</f>
        <v>666</v>
      </c>
      <c r="H18" s="164">
        <f>'Production Summary'!$M$5</f>
        <v>27.75</v>
      </c>
      <c r="I18" s="164">
        <v>0</v>
      </c>
      <c r="J18" s="164">
        <f>'Production Summary'!$N$6</f>
        <v>200</v>
      </c>
      <c r="K18" s="328">
        <f>'Production Summary'!$M$6</f>
        <v>7.5</v>
      </c>
      <c r="L18" s="164">
        <v>0</v>
      </c>
      <c r="M18" s="365">
        <f>'Production Summary'!$N$7</f>
        <v>612.72</v>
      </c>
      <c r="N18" s="367">
        <f>'Production Summary'!$M$7</f>
        <v>25.53</v>
      </c>
      <c r="O18" s="164">
        <v>0</v>
      </c>
      <c r="P18" s="164">
        <f>'Production Summary'!$N$8</f>
        <v>780</v>
      </c>
      <c r="Q18" s="164">
        <f>'Production Summary'!$M$8</f>
        <v>65</v>
      </c>
      <c r="R18" s="164">
        <v>0</v>
      </c>
      <c r="S18" s="164">
        <f>'Production Summary'!$N$9</f>
        <v>720</v>
      </c>
      <c r="T18" s="164">
        <f>'Production Summary'!$M$9</f>
        <v>60</v>
      </c>
      <c r="U18" s="164">
        <v>0</v>
      </c>
      <c r="V18" s="164">
        <f>'Production Summary'!$N$10</f>
        <v>876</v>
      </c>
      <c r="W18" s="164">
        <f>'Production Summary'!$M$10</f>
        <v>73</v>
      </c>
      <c r="X18" s="164">
        <v>0</v>
      </c>
      <c r="Y18" s="164">
        <f>'Production Summary'!$N$14</f>
        <v>177</v>
      </c>
      <c r="Z18" s="328">
        <f>'Production Summary'!$M$14</f>
        <v>14.75</v>
      </c>
      <c r="AA18" s="164">
        <v>0</v>
      </c>
      <c r="AB18" s="164">
        <f>'Production Summary'!$N$15</f>
        <v>126</v>
      </c>
      <c r="AC18" s="164">
        <f>'Production Summary'!$M$15</f>
        <v>21</v>
      </c>
      <c r="AD18" s="164">
        <v>0</v>
      </c>
      <c r="AE18" s="164">
        <f>'Production Summary'!$N$16</f>
        <v>252</v>
      </c>
      <c r="AF18" s="164">
        <f>'Production Summary'!$M$16</f>
        <v>21</v>
      </c>
      <c r="AG18" s="164">
        <v>0</v>
      </c>
      <c r="AH18" s="164">
        <f>'Production Summary'!$N$18</f>
        <v>1035</v>
      </c>
      <c r="AI18" s="164">
        <f>'Production Summary'!$M$18</f>
        <v>17.25</v>
      </c>
      <c r="AJ18" s="164">
        <v>0</v>
      </c>
      <c r="AK18" s="164">
        <f>'Production Summary'!$N$19</f>
        <v>870</v>
      </c>
      <c r="AL18" s="164">
        <f>'Production Summary'!$M$19</f>
        <v>29</v>
      </c>
      <c r="AM18" s="164">
        <v>0</v>
      </c>
      <c r="AN18" s="164">
        <f>'Production Summary'!$N$20</f>
        <v>864</v>
      </c>
      <c r="AO18" s="164">
        <f>'Production Summary'!$M$20</f>
        <v>72</v>
      </c>
      <c r="AP18" s="164">
        <v>0</v>
      </c>
      <c r="AQ18" s="164">
        <f>'Production Summary'!$N$21</f>
        <v>670</v>
      </c>
      <c r="AR18" s="164">
        <f>'Production Summary'!$M$21</f>
        <v>335</v>
      </c>
      <c r="AS18" s="164">
        <v>0</v>
      </c>
      <c r="AT18" s="386">
        <f>'Production Summary'!$N$22</f>
        <v>375</v>
      </c>
      <c r="AU18" s="164">
        <f>'Production Summary'!$N$23</f>
        <v>1050</v>
      </c>
      <c r="AV18" s="164">
        <f>'Production Summary'!$N$25</f>
        <v>300</v>
      </c>
      <c r="AW18" s="164">
        <f>'Production Summary'!$M$25</f>
        <v>25</v>
      </c>
      <c r="AX18" s="164">
        <v>0</v>
      </c>
      <c r="AY18" s="164">
        <f>'Production Summary'!$N$26</f>
        <v>300</v>
      </c>
      <c r="AZ18" s="164">
        <f>'Production Summary'!$M$26</f>
        <v>25</v>
      </c>
      <c r="BA18" s="164">
        <v>0</v>
      </c>
      <c r="BB18" s="164">
        <f>'Production Summary'!$N$28</f>
        <v>777</v>
      </c>
      <c r="BC18" s="164">
        <f>'Production Summary'!$M$28</f>
        <v>12.95</v>
      </c>
      <c r="BD18" s="164">
        <v>0</v>
      </c>
      <c r="BE18" s="164">
        <f>'Production Summary'!$N$29</f>
        <v>612</v>
      </c>
      <c r="BF18" s="164">
        <f>'Production Summary'!$M$29</f>
        <v>51</v>
      </c>
      <c r="BG18" s="164">
        <v>0</v>
      </c>
      <c r="BH18" s="164">
        <f>'Production Summary'!$N$30</f>
        <v>500</v>
      </c>
      <c r="BI18" s="164">
        <f>'Production Summary'!$M$30</f>
        <v>250</v>
      </c>
      <c r="BJ18" s="164">
        <v>0</v>
      </c>
      <c r="BK18" s="386"/>
      <c r="BL18" s="164">
        <f>'Production Summary'!$N$32</f>
        <v>875</v>
      </c>
      <c r="BM18" s="164">
        <f>'Production Summary'!$N$34</f>
        <v>360.59999999999997</v>
      </c>
      <c r="BN18" s="164">
        <f>'Production Summary'!$M$34</f>
        <v>6.01</v>
      </c>
      <c r="BO18" s="164">
        <v>0</v>
      </c>
      <c r="BP18" s="164">
        <f>'Production Summary'!$N$36</f>
        <v>717</v>
      </c>
      <c r="BQ18" s="164">
        <f>'Production Summary'!$M$36</f>
        <v>11.95</v>
      </c>
      <c r="BR18" s="164">
        <v>0</v>
      </c>
      <c r="BS18" s="164">
        <f>'Production Summary'!$N$37</f>
        <v>210</v>
      </c>
      <c r="BT18" s="164">
        <f>'Production Summary'!$M$37</f>
        <v>21</v>
      </c>
      <c r="BU18" s="164">
        <v>0</v>
      </c>
      <c r="BV18" s="164">
        <f>'Production Summary'!$N$38</f>
        <v>280</v>
      </c>
      <c r="BW18" s="164">
        <f>'Production Summary'!$M$38</f>
        <v>28</v>
      </c>
      <c r="BX18" s="164">
        <v>0</v>
      </c>
      <c r="BY18" s="165">
        <f>'Production Summary'!$N$39</f>
        <v>300.38406247988502</v>
      </c>
      <c r="BZ18" s="164">
        <f>'Production Summary'!$M$39</f>
        <v>30.038406247988501</v>
      </c>
      <c r="CA18" s="164">
        <v>0</v>
      </c>
      <c r="CB18" s="164">
        <f>'Production Summary'!$N$40</f>
        <v>131.30000000000001</v>
      </c>
      <c r="CC18" s="164">
        <f>'Production Summary'!$M$40</f>
        <v>13.13</v>
      </c>
      <c r="CD18" s="164">
        <v>0</v>
      </c>
      <c r="CE18" s="164">
        <f>'Production Summary'!$N$42</f>
        <v>1136.3519999999996</v>
      </c>
      <c r="CF18" s="164">
        <f>'Production Summary'!$M$42</f>
        <v>81.167999999999978</v>
      </c>
      <c r="CG18" s="164">
        <v>0</v>
      </c>
      <c r="CH18" s="164">
        <v>0</v>
      </c>
      <c r="CI18" s="164">
        <f>'Production Summary'!$N$43</f>
        <v>184</v>
      </c>
      <c r="CJ18" s="164">
        <v>0</v>
      </c>
      <c r="CK18" s="164">
        <f>'Production Summary'!$N$44</f>
        <v>355</v>
      </c>
      <c r="CL18" s="164">
        <v>0</v>
      </c>
      <c r="CM18" s="375">
        <f>'Production Summary'!$N$45</f>
        <v>1650</v>
      </c>
      <c r="CN18" s="164">
        <f>'Production Summary'!$N$46</f>
        <v>270</v>
      </c>
      <c r="CO18" s="164">
        <f>'Production Summary'!$N$47</f>
        <v>1350</v>
      </c>
      <c r="CP18" s="166"/>
      <c r="CQ18" s="164">
        <f>'Production Summary'!$N$49</f>
        <v>8004.1580041580037</v>
      </c>
      <c r="CR18" s="164">
        <f>'Production Summary'!$M$49</f>
        <v>66.701316701316699</v>
      </c>
      <c r="CS18" s="164">
        <f>'Production Summary'!$N$50</f>
        <v>13331.600831600828</v>
      </c>
      <c r="CT18" s="164">
        <f>'Production Summary'!$M$50</f>
        <v>148.1288981288981</v>
      </c>
      <c r="CU18" s="164">
        <f>'Production Summary'!$N$51</f>
        <v>12785.862785862784</v>
      </c>
      <c r="CV18" s="164">
        <f>'Production Summary'!$M$51</f>
        <v>355.16285516285512</v>
      </c>
      <c r="CW18" s="164">
        <f>'Production Summary'!$N$52</f>
        <v>12629.937629937627</v>
      </c>
      <c r="CX18" s="164">
        <f>'Production Summary'!$M$52</f>
        <v>701.66320166320156</v>
      </c>
      <c r="CY18" s="164">
        <f>'Production Summary'!$N$53</f>
        <v>12396.049896049895</v>
      </c>
      <c r="CZ18" s="164">
        <f>'Production Summary'!$M$53</f>
        <v>688.66943866943859</v>
      </c>
      <c r="DA18" s="164">
        <f>'Production Summary'!$N$54</f>
        <v>13799.376299376298</v>
      </c>
      <c r="DB18" s="164">
        <f>'Production Summary'!$M$54</f>
        <v>766.63201663201653</v>
      </c>
      <c r="DC18" s="328">
        <f>'Production Summary'!$N$60</f>
        <v>12863.825363825363</v>
      </c>
      <c r="DD18" s="328">
        <f>'Production Summary'!$M$60</f>
        <v>714.65696465696465</v>
      </c>
      <c r="DE18" s="164">
        <f>'Production Summary'!$N$59</f>
        <v>11148.648648648648</v>
      </c>
      <c r="DF18" s="328">
        <f>'Production Summary'!$M$59</f>
        <v>619.36936936936934</v>
      </c>
      <c r="DG18" s="164">
        <f>'Production Summary'!$N$55</f>
        <v>13842.68884268884</v>
      </c>
      <c r="DH18" s="164">
        <f>'Production Summary'!$M$55</f>
        <v>3460.67221067221</v>
      </c>
      <c r="DI18" s="164">
        <f>'Production Summary'!$N$56</f>
        <v>13097.713097713096</v>
      </c>
      <c r="DJ18" s="164">
        <f>'Production Summary'!$M$56</f>
        <v>163.72141372141371</v>
      </c>
      <c r="DK18" s="164">
        <f>'Production Summary'!$N$57</f>
        <v>14189.189189189186</v>
      </c>
      <c r="DL18" s="164">
        <f>'Production Summary'!$M$57</f>
        <v>394.14414414414409</v>
      </c>
      <c r="DM18" s="164">
        <f>'Production Summary'!$N$58</f>
        <v>14017.671517671517</v>
      </c>
      <c r="DN18" s="164">
        <f>'Production Summary'!$M$58</f>
        <v>778.75952875952873</v>
      </c>
      <c r="DO18" s="164">
        <f>'Production Summary'!$N$61</f>
        <v>4500</v>
      </c>
      <c r="DP18" s="328">
        <f>'Production Summary'!$M$61</f>
        <v>750</v>
      </c>
      <c r="DQ18" s="164">
        <v>0</v>
      </c>
      <c r="DR18" s="164">
        <f>'Production Summary'!$N$62</f>
        <v>8900</v>
      </c>
      <c r="DS18" s="164">
        <f>'Production Summary'!$N$70</f>
        <v>300</v>
      </c>
      <c r="DT18" s="328">
        <f>'Production Summary'!$M$70</f>
        <v>25</v>
      </c>
      <c r="DU18" s="164">
        <v>0</v>
      </c>
      <c r="DV18" s="164">
        <f>'Production Summary'!$N$71</f>
        <v>150</v>
      </c>
      <c r="DW18" s="164">
        <v>0</v>
      </c>
      <c r="DX18" s="164">
        <f>'Production Summary'!$N$64</f>
        <v>192</v>
      </c>
      <c r="DY18" s="164">
        <v>0</v>
      </c>
      <c r="DZ18" s="391">
        <f>'Production Summary'!$N$65</f>
        <v>384</v>
      </c>
      <c r="EA18" s="164">
        <v>0</v>
      </c>
      <c r="EB18" s="391">
        <f>'Production Summary'!$N$66</f>
        <v>192</v>
      </c>
      <c r="EC18" s="164">
        <v>0</v>
      </c>
      <c r="ED18" s="164">
        <f>'Production Summary'!$N$67</f>
        <v>96</v>
      </c>
      <c r="EE18" s="164">
        <v>0</v>
      </c>
      <c r="EF18" s="164">
        <f>'Production Summary'!$N$68</f>
        <v>96</v>
      </c>
      <c r="EG18" s="164">
        <v>0</v>
      </c>
      <c r="EH18" s="164">
        <f>'Production Summary'!$N$69</f>
        <v>340</v>
      </c>
      <c r="EI18" s="101"/>
      <c r="EJ18" s="3"/>
      <c r="EK18" s="3"/>
      <c r="ER18" s="64" t="s">
        <v>34</v>
      </c>
      <c r="ES18" s="61" t="str">
        <f t="shared" si="0"/>
        <v/>
      </c>
      <c r="ET18" s="24">
        <f t="shared" si="1"/>
        <v>0</v>
      </c>
    </row>
    <row r="19" spans="1:150" ht="15" customHeight="1">
      <c r="A19" t="b">
        <f>C19=Korba!C19</f>
        <v>1</v>
      </c>
      <c r="B19" s="69">
        <f t="shared" si="2"/>
        <v>14</v>
      </c>
      <c r="C19" s="61" t="str">
        <f>IF(Korba!C19="","",Korba!C19)</f>
        <v/>
      </c>
      <c r="D19" s="164">
        <f>'Production Summary'!$N$4</f>
        <v>666</v>
      </c>
      <c r="E19" s="164">
        <f>'Production Summary'!$M$4</f>
        <v>27.75</v>
      </c>
      <c r="F19" s="164">
        <v>0</v>
      </c>
      <c r="G19" s="164">
        <f>'Production Summary'!$N$5</f>
        <v>666</v>
      </c>
      <c r="H19" s="164">
        <f>'Production Summary'!$M$5</f>
        <v>27.75</v>
      </c>
      <c r="I19" s="164">
        <v>0</v>
      </c>
      <c r="J19" s="164">
        <f>'Production Summary'!$N$6</f>
        <v>200</v>
      </c>
      <c r="K19" s="328">
        <f>'Production Summary'!$M$6</f>
        <v>7.5</v>
      </c>
      <c r="L19" s="164">
        <v>0</v>
      </c>
      <c r="M19" s="365">
        <f>'Production Summary'!$N$7</f>
        <v>612.72</v>
      </c>
      <c r="N19" s="367">
        <f>'Production Summary'!$M$7</f>
        <v>25.53</v>
      </c>
      <c r="O19" s="164">
        <v>0</v>
      </c>
      <c r="P19" s="164">
        <f>'Production Summary'!$N$8</f>
        <v>780</v>
      </c>
      <c r="Q19" s="164">
        <f>'Production Summary'!$M$8</f>
        <v>65</v>
      </c>
      <c r="R19" s="164">
        <v>0</v>
      </c>
      <c r="S19" s="164">
        <f>'Production Summary'!$N$9</f>
        <v>720</v>
      </c>
      <c r="T19" s="164">
        <f>'Production Summary'!$M$9</f>
        <v>60</v>
      </c>
      <c r="U19" s="164">
        <v>0</v>
      </c>
      <c r="V19" s="164">
        <f>'Production Summary'!$N$10</f>
        <v>876</v>
      </c>
      <c r="W19" s="164">
        <f>'Production Summary'!$M$10</f>
        <v>73</v>
      </c>
      <c r="X19" s="164">
        <v>0</v>
      </c>
      <c r="Y19" s="164">
        <f>'Production Summary'!$N$14</f>
        <v>177</v>
      </c>
      <c r="Z19" s="328">
        <f>'Production Summary'!$M$14</f>
        <v>14.75</v>
      </c>
      <c r="AA19" s="164">
        <v>0</v>
      </c>
      <c r="AB19" s="164">
        <f>'Production Summary'!$N$15</f>
        <v>126</v>
      </c>
      <c r="AC19" s="164">
        <f>'Production Summary'!$M$15</f>
        <v>21</v>
      </c>
      <c r="AD19" s="164">
        <v>0</v>
      </c>
      <c r="AE19" s="164">
        <f>'Production Summary'!$N$16</f>
        <v>252</v>
      </c>
      <c r="AF19" s="164">
        <f>'Production Summary'!$M$16</f>
        <v>21</v>
      </c>
      <c r="AG19" s="164">
        <v>0</v>
      </c>
      <c r="AH19" s="164">
        <f>'Production Summary'!$N$18</f>
        <v>1035</v>
      </c>
      <c r="AI19" s="164">
        <f>'Production Summary'!$M$18</f>
        <v>17.25</v>
      </c>
      <c r="AJ19" s="164">
        <v>0</v>
      </c>
      <c r="AK19" s="164">
        <f>'Production Summary'!$N$19</f>
        <v>870</v>
      </c>
      <c r="AL19" s="164">
        <f>'Production Summary'!$M$19</f>
        <v>29</v>
      </c>
      <c r="AM19" s="164">
        <v>0</v>
      </c>
      <c r="AN19" s="164">
        <f>'Production Summary'!$N$20</f>
        <v>864</v>
      </c>
      <c r="AO19" s="164">
        <f>'Production Summary'!$M$20</f>
        <v>72</v>
      </c>
      <c r="AP19" s="164">
        <v>0</v>
      </c>
      <c r="AQ19" s="164">
        <f>'Production Summary'!$N$21</f>
        <v>670</v>
      </c>
      <c r="AR19" s="164">
        <f>'Production Summary'!$M$21</f>
        <v>335</v>
      </c>
      <c r="AS19" s="164">
        <v>0</v>
      </c>
      <c r="AT19" s="386">
        <f>'Production Summary'!$N$22</f>
        <v>375</v>
      </c>
      <c r="AU19" s="164">
        <f>'Production Summary'!$N$23</f>
        <v>1050</v>
      </c>
      <c r="AV19" s="164">
        <f>'Production Summary'!$N$25</f>
        <v>300</v>
      </c>
      <c r="AW19" s="164">
        <f>'Production Summary'!$M$25</f>
        <v>25</v>
      </c>
      <c r="AX19" s="164">
        <v>0</v>
      </c>
      <c r="AY19" s="164">
        <f>'Production Summary'!$N$26</f>
        <v>300</v>
      </c>
      <c r="AZ19" s="164">
        <f>'Production Summary'!$M$26</f>
        <v>25</v>
      </c>
      <c r="BA19" s="164">
        <v>0</v>
      </c>
      <c r="BB19" s="164">
        <f>'Production Summary'!$N$28</f>
        <v>777</v>
      </c>
      <c r="BC19" s="164">
        <f>'Production Summary'!$M$28</f>
        <v>12.95</v>
      </c>
      <c r="BD19" s="164">
        <v>0</v>
      </c>
      <c r="BE19" s="164">
        <f>'Production Summary'!$N$29</f>
        <v>612</v>
      </c>
      <c r="BF19" s="164">
        <f>'Production Summary'!$M$29</f>
        <v>51</v>
      </c>
      <c r="BG19" s="164">
        <v>0</v>
      </c>
      <c r="BH19" s="164">
        <f>'Production Summary'!$N$30</f>
        <v>500</v>
      </c>
      <c r="BI19" s="164">
        <f>'Production Summary'!$M$30</f>
        <v>250</v>
      </c>
      <c r="BJ19" s="164">
        <v>0</v>
      </c>
      <c r="BK19" s="386"/>
      <c r="BL19" s="164">
        <f>'Production Summary'!$N$32</f>
        <v>875</v>
      </c>
      <c r="BM19" s="164">
        <f>'Production Summary'!$N$34</f>
        <v>360.59999999999997</v>
      </c>
      <c r="BN19" s="164">
        <f>'Production Summary'!$M$34</f>
        <v>6.01</v>
      </c>
      <c r="BO19" s="164">
        <v>0</v>
      </c>
      <c r="BP19" s="164">
        <f>'Production Summary'!$N$36</f>
        <v>717</v>
      </c>
      <c r="BQ19" s="164">
        <f>'Production Summary'!$M$36</f>
        <v>11.95</v>
      </c>
      <c r="BR19" s="164">
        <v>0</v>
      </c>
      <c r="BS19" s="164">
        <f>'Production Summary'!$N$37</f>
        <v>210</v>
      </c>
      <c r="BT19" s="164">
        <f>'Production Summary'!$M$37</f>
        <v>21</v>
      </c>
      <c r="BU19" s="164">
        <v>0</v>
      </c>
      <c r="BV19" s="164">
        <f>'Production Summary'!$N$38</f>
        <v>280</v>
      </c>
      <c r="BW19" s="164">
        <f>'Production Summary'!$M$38</f>
        <v>28</v>
      </c>
      <c r="BX19" s="164">
        <v>0</v>
      </c>
      <c r="BY19" s="165">
        <f>'Production Summary'!$N$39</f>
        <v>300.38406247988502</v>
      </c>
      <c r="BZ19" s="164">
        <f>'Production Summary'!$M$39</f>
        <v>30.038406247988501</v>
      </c>
      <c r="CA19" s="164">
        <v>0</v>
      </c>
      <c r="CB19" s="164">
        <f>'Production Summary'!$N$40</f>
        <v>131.30000000000001</v>
      </c>
      <c r="CC19" s="164">
        <f>'Production Summary'!$M$40</f>
        <v>13.13</v>
      </c>
      <c r="CD19" s="164">
        <v>0</v>
      </c>
      <c r="CE19" s="164">
        <f>'Production Summary'!$N$42</f>
        <v>1136.3519999999996</v>
      </c>
      <c r="CF19" s="164">
        <f>'Production Summary'!$M$42</f>
        <v>81.167999999999978</v>
      </c>
      <c r="CG19" s="164">
        <v>0</v>
      </c>
      <c r="CH19" s="164">
        <v>0</v>
      </c>
      <c r="CI19" s="164">
        <f>'Production Summary'!$N$43</f>
        <v>184</v>
      </c>
      <c r="CJ19" s="164">
        <v>0</v>
      </c>
      <c r="CK19" s="164">
        <f>'Production Summary'!$N$44</f>
        <v>355</v>
      </c>
      <c r="CL19" s="164">
        <v>0</v>
      </c>
      <c r="CM19" s="375">
        <f>'Production Summary'!$N$45</f>
        <v>1650</v>
      </c>
      <c r="CN19" s="164">
        <f>'Production Summary'!$N$46</f>
        <v>270</v>
      </c>
      <c r="CO19" s="164">
        <f>'Production Summary'!$N$47</f>
        <v>1350</v>
      </c>
      <c r="CP19" s="166"/>
      <c r="CQ19" s="164">
        <f>'Production Summary'!$N$49</f>
        <v>8004.1580041580037</v>
      </c>
      <c r="CR19" s="164">
        <f>'Production Summary'!$M$49</f>
        <v>66.701316701316699</v>
      </c>
      <c r="CS19" s="164">
        <f>'Production Summary'!$N$50</f>
        <v>13331.600831600828</v>
      </c>
      <c r="CT19" s="164">
        <f>'Production Summary'!$M$50</f>
        <v>148.1288981288981</v>
      </c>
      <c r="CU19" s="164">
        <f>'Production Summary'!$N$51</f>
        <v>12785.862785862784</v>
      </c>
      <c r="CV19" s="164">
        <f>'Production Summary'!$M$51</f>
        <v>355.16285516285512</v>
      </c>
      <c r="CW19" s="164">
        <f>'Production Summary'!$N$52</f>
        <v>12629.937629937627</v>
      </c>
      <c r="CX19" s="164">
        <f>'Production Summary'!$M$52</f>
        <v>701.66320166320156</v>
      </c>
      <c r="CY19" s="164">
        <f>'Production Summary'!$N$53</f>
        <v>12396.049896049895</v>
      </c>
      <c r="CZ19" s="164">
        <f>'Production Summary'!$M$53</f>
        <v>688.66943866943859</v>
      </c>
      <c r="DA19" s="164">
        <f>'Production Summary'!$N$54</f>
        <v>13799.376299376298</v>
      </c>
      <c r="DB19" s="164">
        <f>'Production Summary'!$M$54</f>
        <v>766.63201663201653</v>
      </c>
      <c r="DC19" s="328">
        <f>'Production Summary'!$N$60</f>
        <v>12863.825363825363</v>
      </c>
      <c r="DD19" s="328">
        <f>'Production Summary'!$M$60</f>
        <v>714.65696465696465</v>
      </c>
      <c r="DE19" s="164">
        <f>'Production Summary'!$N$59</f>
        <v>11148.648648648648</v>
      </c>
      <c r="DF19" s="328">
        <f>'Production Summary'!$M$59</f>
        <v>619.36936936936934</v>
      </c>
      <c r="DG19" s="164">
        <f>'Production Summary'!$N$55</f>
        <v>13842.68884268884</v>
      </c>
      <c r="DH19" s="164">
        <f>'Production Summary'!$M$55</f>
        <v>3460.67221067221</v>
      </c>
      <c r="DI19" s="164">
        <f>'Production Summary'!$N$56</f>
        <v>13097.713097713096</v>
      </c>
      <c r="DJ19" s="164">
        <f>'Production Summary'!$M$56</f>
        <v>163.72141372141371</v>
      </c>
      <c r="DK19" s="164">
        <f>'Production Summary'!$N$57</f>
        <v>14189.189189189186</v>
      </c>
      <c r="DL19" s="164">
        <f>'Production Summary'!$M$57</f>
        <v>394.14414414414409</v>
      </c>
      <c r="DM19" s="164">
        <f>'Production Summary'!$N$58</f>
        <v>14017.671517671517</v>
      </c>
      <c r="DN19" s="164">
        <f>'Production Summary'!$M$58</f>
        <v>778.75952875952873</v>
      </c>
      <c r="DO19" s="164">
        <f>'Production Summary'!$N$61</f>
        <v>4500</v>
      </c>
      <c r="DP19" s="328">
        <f>'Production Summary'!$M$61</f>
        <v>750</v>
      </c>
      <c r="DQ19" s="164">
        <v>0</v>
      </c>
      <c r="DR19" s="164">
        <f>'Production Summary'!$N$62</f>
        <v>8900</v>
      </c>
      <c r="DS19" s="164">
        <f>'Production Summary'!$N$70</f>
        <v>300</v>
      </c>
      <c r="DT19" s="328">
        <f>'Production Summary'!$M$70</f>
        <v>25</v>
      </c>
      <c r="DU19" s="164">
        <v>0</v>
      </c>
      <c r="DV19" s="164">
        <f>'Production Summary'!$N$71</f>
        <v>150</v>
      </c>
      <c r="DW19" s="164">
        <v>0</v>
      </c>
      <c r="DX19" s="164">
        <f>'Production Summary'!$N$64</f>
        <v>192</v>
      </c>
      <c r="DY19" s="164">
        <v>0</v>
      </c>
      <c r="DZ19" s="391">
        <f>'Production Summary'!$N$65</f>
        <v>384</v>
      </c>
      <c r="EA19" s="164">
        <v>0</v>
      </c>
      <c r="EB19" s="391">
        <f>'Production Summary'!$N$66</f>
        <v>192</v>
      </c>
      <c r="EC19" s="164">
        <v>0</v>
      </c>
      <c r="ED19" s="164">
        <f>'Production Summary'!$N$67</f>
        <v>96</v>
      </c>
      <c r="EE19" s="164">
        <v>0</v>
      </c>
      <c r="EF19" s="164">
        <f>'Production Summary'!$N$68</f>
        <v>96</v>
      </c>
      <c r="EG19" s="164">
        <v>0</v>
      </c>
      <c r="EH19" s="164">
        <f>'Production Summary'!$N$69</f>
        <v>340</v>
      </c>
      <c r="EI19" s="101"/>
      <c r="EJ19" s="3"/>
      <c r="EK19" s="3"/>
      <c r="ER19" s="64" t="s">
        <v>35</v>
      </c>
      <c r="ES19" s="61" t="str">
        <f t="shared" si="0"/>
        <v/>
      </c>
      <c r="ET19" s="24">
        <f t="shared" si="1"/>
        <v>0</v>
      </c>
    </row>
    <row r="20" spans="1:150" ht="15" customHeight="1">
      <c r="A20" t="b">
        <f>C20=Korba!C20</f>
        <v>1</v>
      </c>
      <c r="B20" s="69">
        <f t="shared" si="2"/>
        <v>15</v>
      </c>
      <c r="C20" s="61" t="str">
        <f>IF(Korba!C20="","",Korba!C20)</f>
        <v/>
      </c>
      <c r="D20" s="164">
        <f>'Production Summary'!$N$4</f>
        <v>666</v>
      </c>
      <c r="E20" s="164">
        <f>'Production Summary'!$M$4</f>
        <v>27.75</v>
      </c>
      <c r="F20" s="164">
        <v>0</v>
      </c>
      <c r="G20" s="164">
        <f>'Production Summary'!$N$5</f>
        <v>666</v>
      </c>
      <c r="H20" s="164">
        <f>'Production Summary'!$M$5</f>
        <v>27.75</v>
      </c>
      <c r="I20" s="164">
        <v>0</v>
      </c>
      <c r="J20" s="164">
        <f>'Production Summary'!$N$6</f>
        <v>200</v>
      </c>
      <c r="K20" s="328">
        <f>'Production Summary'!$M$6</f>
        <v>7.5</v>
      </c>
      <c r="L20" s="164">
        <v>0</v>
      </c>
      <c r="M20" s="365">
        <f>'Production Summary'!$N$7</f>
        <v>612.72</v>
      </c>
      <c r="N20" s="367">
        <f>'Production Summary'!$M$7</f>
        <v>25.53</v>
      </c>
      <c r="O20" s="164">
        <v>0</v>
      </c>
      <c r="P20" s="164">
        <f>'Production Summary'!$N$8</f>
        <v>780</v>
      </c>
      <c r="Q20" s="164">
        <f>'Production Summary'!$M$8</f>
        <v>65</v>
      </c>
      <c r="R20" s="164">
        <v>0</v>
      </c>
      <c r="S20" s="164">
        <f>'Production Summary'!$N$9</f>
        <v>720</v>
      </c>
      <c r="T20" s="164">
        <f>'Production Summary'!$M$9</f>
        <v>60</v>
      </c>
      <c r="U20" s="164">
        <v>0</v>
      </c>
      <c r="V20" s="164">
        <f>'Production Summary'!$N$10</f>
        <v>876</v>
      </c>
      <c r="W20" s="164">
        <f>'Production Summary'!$M$10</f>
        <v>73</v>
      </c>
      <c r="X20" s="164">
        <v>0</v>
      </c>
      <c r="Y20" s="164">
        <f>'Production Summary'!$N$14</f>
        <v>177</v>
      </c>
      <c r="Z20" s="328">
        <f>'Production Summary'!$M$14</f>
        <v>14.75</v>
      </c>
      <c r="AA20" s="164">
        <v>0</v>
      </c>
      <c r="AB20" s="164">
        <f>'Production Summary'!$N$15</f>
        <v>126</v>
      </c>
      <c r="AC20" s="164">
        <f>'Production Summary'!$M$15</f>
        <v>21</v>
      </c>
      <c r="AD20" s="164">
        <v>0</v>
      </c>
      <c r="AE20" s="164">
        <f>'Production Summary'!$N$16</f>
        <v>252</v>
      </c>
      <c r="AF20" s="164">
        <f>'Production Summary'!$M$16</f>
        <v>21</v>
      </c>
      <c r="AG20" s="164">
        <v>0</v>
      </c>
      <c r="AH20" s="164">
        <f>'Production Summary'!$N$18</f>
        <v>1035</v>
      </c>
      <c r="AI20" s="164">
        <f>'Production Summary'!$M$18</f>
        <v>17.25</v>
      </c>
      <c r="AJ20" s="164">
        <v>0</v>
      </c>
      <c r="AK20" s="164">
        <f>'Production Summary'!$N$19</f>
        <v>870</v>
      </c>
      <c r="AL20" s="164">
        <f>'Production Summary'!$M$19</f>
        <v>29</v>
      </c>
      <c r="AM20" s="164">
        <v>0</v>
      </c>
      <c r="AN20" s="164">
        <f>'Production Summary'!$N$20</f>
        <v>864</v>
      </c>
      <c r="AO20" s="164">
        <f>'Production Summary'!$M$20</f>
        <v>72</v>
      </c>
      <c r="AP20" s="164">
        <v>0</v>
      </c>
      <c r="AQ20" s="164">
        <f>'Production Summary'!$N$21</f>
        <v>670</v>
      </c>
      <c r="AR20" s="164">
        <f>'Production Summary'!$M$21</f>
        <v>335</v>
      </c>
      <c r="AS20" s="164">
        <v>0</v>
      </c>
      <c r="AT20" s="386">
        <f>'Production Summary'!$N$22</f>
        <v>375</v>
      </c>
      <c r="AU20" s="164">
        <f>'Production Summary'!$N$23</f>
        <v>1050</v>
      </c>
      <c r="AV20" s="164">
        <f>'Production Summary'!$N$25</f>
        <v>300</v>
      </c>
      <c r="AW20" s="164">
        <f>'Production Summary'!$M$25</f>
        <v>25</v>
      </c>
      <c r="AX20" s="164">
        <v>0</v>
      </c>
      <c r="AY20" s="164">
        <f>'Production Summary'!$N$26</f>
        <v>300</v>
      </c>
      <c r="AZ20" s="164">
        <f>'Production Summary'!$M$26</f>
        <v>25</v>
      </c>
      <c r="BA20" s="164">
        <v>0</v>
      </c>
      <c r="BB20" s="164">
        <f>'Production Summary'!$N$28</f>
        <v>777</v>
      </c>
      <c r="BC20" s="164">
        <f>'Production Summary'!$M$28</f>
        <v>12.95</v>
      </c>
      <c r="BD20" s="164">
        <v>0</v>
      </c>
      <c r="BE20" s="164">
        <f>'Production Summary'!$N$29</f>
        <v>612</v>
      </c>
      <c r="BF20" s="164">
        <f>'Production Summary'!$M$29</f>
        <v>51</v>
      </c>
      <c r="BG20" s="164">
        <v>0</v>
      </c>
      <c r="BH20" s="164">
        <f>'Production Summary'!$N$30</f>
        <v>500</v>
      </c>
      <c r="BI20" s="164">
        <f>'Production Summary'!$M$30</f>
        <v>250</v>
      </c>
      <c r="BJ20" s="164">
        <v>0</v>
      </c>
      <c r="BK20" s="386"/>
      <c r="BL20" s="164">
        <f>'Production Summary'!$N$32</f>
        <v>875</v>
      </c>
      <c r="BM20" s="164">
        <f>'Production Summary'!$N$34</f>
        <v>360.59999999999997</v>
      </c>
      <c r="BN20" s="164">
        <f>'Production Summary'!$M$34</f>
        <v>6.01</v>
      </c>
      <c r="BO20" s="164">
        <v>0</v>
      </c>
      <c r="BP20" s="164">
        <f>'Production Summary'!$N$36</f>
        <v>717</v>
      </c>
      <c r="BQ20" s="164">
        <f>'Production Summary'!$M$36</f>
        <v>11.95</v>
      </c>
      <c r="BR20" s="164">
        <v>0</v>
      </c>
      <c r="BS20" s="164">
        <f>'Production Summary'!$N$37</f>
        <v>210</v>
      </c>
      <c r="BT20" s="164">
        <f>'Production Summary'!$M$37</f>
        <v>21</v>
      </c>
      <c r="BU20" s="164">
        <v>0</v>
      </c>
      <c r="BV20" s="164">
        <f>'Production Summary'!$N$38</f>
        <v>280</v>
      </c>
      <c r="BW20" s="164">
        <f>'Production Summary'!$M$38</f>
        <v>28</v>
      </c>
      <c r="BX20" s="164">
        <v>0</v>
      </c>
      <c r="BY20" s="165">
        <f>'Production Summary'!$N$39</f>
        <v>300.38406247988502</v>
      </c>
      <c r="BZ20" s="164">
        <f>'Production Summary'!$M$39</f>
        <v>30.038406247988501</v>
      </c>
      <c r="CA20" s="164">
        <v>0</v>
      </c>
      <c r="CB20" s="164">
        <f>'Production Summary'!$N$40</f>
        <v>131.30000000000001</v>
      </c>
      <c r="CC20" s="164">
        <f>'Production Summary'!$M$40</f>
        <v>13.13</v>
      </c>
      <c r="CD20" s="164">
        <v>0</v>
      </c>
      <c r="CE20" s="164">
        <f>'Production Summary'!$N$42</f>
        <v>1136.3519999999996</v>
      </c>
      <c r="CF20" s="164">
        <f>'Production Summary'!$M$42</f>
        <v>81.167999999999978</v>
      </c>
      <c r="CG20" s="164">
        <v>0</v>
      </c>
      <c r="CH20" s="164">
        <v>0</v>
      </c>
      <c r="CI20" s="164">
        <f>'Production Summary'!$N$43</f>
        <v>184</v>
      </c>
      <c r="CJ20" s="164">
        <v>0</v>
      </c>
      <c r="CK20" s="164">
        <f>'Production Summary'!$N$44</f>
        <v>355</v>
      </c>
      <c r="CL20" s="164">
        <v>0</v>
      </c>
      <c r="CM20" s="375">
        <f>'Production Summary'!$N$45</f>
        <v>1650</v>
      </c>
      <c r="CN20" s="164">
        <f>'Production Summary'!$N$46</f>
        <v>270</v>
      </c>
      <c r="CO20" s="164">
        <f>'Production Summary'!$N$47</f>
        <v>1350</v>
      </c>
      <c r="CP20" s="166"/>
      <c r="CQ20" s="164">
        <f>'Production Summary'!$N$49</f>
        <v>8004.1580041580037</v>
      </c>
      <c r="CR20" s="164">
        <f>'Production Summary'!$M$49</f>
        <v>66.701316701316699</v>
      </c>
      <c r="CS20" s="164">
        <f>'Production Summary'!$N$50</f>
        <v>13331.600831600828</v>
      </c>
      <c r="CT20" s="164">
        <f>'Production Summary'!$M$50</f>
        <v>148.1288981288981</v>
      </c>
      <c r="CU20" s="164">
        <f>'Production Summary'!$N$51</f>
        <v>12785.862785862784</v>
      </c>
      <c r="CV20" s="164">
        <f>'Production Summary'!$M$51</f>
        <v>355.16285516285512</v>
      </c>
      <c r="CW20" s="164">
        <f>'Production Summary'!$N$52</f>
        <v>12629.937629937627</v>
      </c>
      <c r="CX20" s="164">
        <f>'Production Summary'!$M$52</f>
        <v>701.66320166320156</v>
      </c>
      <c r="CY20" s="164">
        <f>'Production Summary'!$N$53</f>
        <v>12396.049896049895</v>
      </c>
      <c r="CZ20" s="164">
        <f>'Production Summary'!$M$53</f>
        <v>688.66943866943859</v>
      </c>
      <c r="DA20" s="164">
        <f>'Production Summary'!$N$54</f>
        <v>13799.376299376298</v>
      </c>
      <c r="DB20" s="164">
        <f>'Production Summary'!$M$54</f>
        <v>766.63201663201653</v>
      </c>
      <c r="DC20" s="328">
        <f>'Production Summary'!$N$60</f>
        <v>12863.825363825363</v>
      </c>
      <c r="DD20" s="328">
        <f>'Production Summary'!$M$60</f>
        <v>714.65696465696465</v>
      </c>
      <c r="DE20" s="164">
        <f>'Production Summary'!$N$59</f>
        <v>11148.648648648648</v>
      </c>
      <c r="DF20" s="328">
        <f>'Production Summary'!$M$59</f>
        <v>619.36936936936934</v>
      </c>
      <c r="DG20" s="164">
        <f>'Production Summary'!$N$55</f>
        <v>13842.68884268884</v>
      </c>
      <c r="DH20" s="164">
        <f>'Production Summary'!$M$55</f>
        <v>3460.67221067221</v>
      </c>
      <c r="DI20" s="164">
        <f>'Production Summary'!$N$56</f>
        <v>13097.713097713096</v>
      </c>
      <c r="DJ20" s="164">
        <f>'Production Summary'!$M$56</f>
        <v>163.72141372141371</v>
      </c>
      <c r="DK20" s="164">
        <f>'Production Summary'!$N$57</f>
        <v>14189.189189189186</v>
      </c>
      <c r="DL20" s="164">
        <f>'Production Summary'!$M$57</f>
        <v>394.14414414414409</v>
      </c>
      <c r="DM20" s="164">
        <f>'Production Summary'!$N$58</f>
        <v>14017.671517671517</v>
      </c>
      <c r="DN20" s="164">
        <f>'Production Summary'!$M$58</f>
        <v>778.75952875952873</v>
      </c>
      <c r="DO20" s="164">
        <f>'Production Summary'!$N$61</f>
        <v>4500</v>
      </c>
      <c r="DP20" s="328">
        <f>'Production Summary'!$M$61</f>
        <v>750</v>
      </c>
      <c r="DQ20" s="164">
        <v>0</v>
      </c>
      <c r="DR20" s="164">
        <f>'Production Summary'!$N$62</f>
        <v>8900</v>
      </c>
      <c r="DS20" s="164">
        <f>'Production Summary'!$N$70</f>
        <v>300</v>
      </c>
      <c r="DT20" s="328">
        <f>'Production Summary'!$M$70</f>
        <v>25</v>
      </c>
      <c r="DU20" s="164">
        <v>0</v>
      </c>
      <c r="DV20" s="164">
        <f>'Production Summary'!$N$71</f>
        <v>150</v>
      </c>
      <c r="DW20" s="164">
        <v>0</v>
      </c>
      <c r="DX20" s="164">
        <f>'Production Summary'!$N$64</f>
        <v>192</v>
      </c>
      <c r="DY20" s="164">
        <v>0</v>
      </c>
      <c r="DZ20" s="391">
        <f>'Production Summary'!$N$65</f>
        <v>384</v>
      </c>
      <c r="EA20" s="164">
        <v>0</v>
      </c>
      <c r="EB20" s="391">
        <f>'Production Summary'!$N$66</f>
        <v>192</v>
      </c>
      <c r="EC20" s="164">
        <v>0</v>
      </c>
      <c r="ED20" s="164">
        <f>'Production Summary'!$N$67</f>
        <v>96</v>
      </c>
      <c r="EE20" s="164">
        <v>0</v>
      </c>
      <c r="EF20" s="164">
        <f>'Production Summary'!$N$68</f>
        <v>96</v>
      </c>
      <c r="EG20" s="164">
        <v>0</v>
      </c>
      <c r="EH20" s="164">
        <f>'Production Summary'!$N$69</f>
        <v>340</v>
      </c>
      <c r="EI20" s="101"/>
      <c r="EJ20" s="3"/>
      <c r="EK20" s="3"/>
      <c r="ER20" s="64" t="s">
        <v>36</v>
      </c>
      <c r="ES20" s="61" t="str">
        <f t="shared" si="0"/>
        <v/>
      </c>
      <c r="ET20" s="24">
        <f t="shared" si="1"/>
        <v>0</v>
      </c>
    </row>
    <row r="21" spans="1:150" ht="15" customHeight="1">
      <c r="A21" t="b">
        <f>C21=Korba!C21</f>
        <v>1</v>
      </c>
      <c r="B21" s="60">
        <f t="shared" si="2"/>
        <v>16</v>
      </c>
      <c r="C21" s="61" t="str">
        <f>IF(Korba!C21="","",Korba!C21)</f>
        <v>Gulsan Traders</v>
      </c>
      <c r="D21" s="164">
        <f>'Production Summary'!$N$4</f>
        <v>666</v>
      </c>
      <c r="E21" s="164">
        <f>'Production Summary'!$M$4</f>
        <v>27.75</v>
      </c>
      <c r="F21" s="164">
        <v>0</v>
      </c>
      <c r="G21" s="164">
        <f>'Production Summary'!$N$5</f>
        <v>666</v>
      </c>
      <c r="H21" s="164">
        <f>'Production Summary'!$M$5</f>
        <v>27.75</v>
      </c>
      <c r="I21" s="164">
        <v>0</v>
      </c>
      <c r="J21" s="164">
        <f>'Production Summary'!$N$6</f>
        <v>200</v>
      </c>
      <c r="K21" s="328">
        <f>'Production Summary'!$M$6</f>
        <v>7.5</v>
      </c>
      <c r="L21" s="164">
        <v>0</v>
      </c>
      <c r="M21" s="365">
        <f>'Production Summary'!$N$7</f>
        <v>612.72</v>
      </c>
      <c r="N21" s="367">
        <f>'Production Summary'!$M$7</f>
        <v>25.53</v>
      </c>
      <c r="O21" s="164">
        <v>0</v>
      </c>
      <c r="P21" s="164">
        <f>'Production Summary'!$N$8</f>
        <v>780</v>
      </c>
      <c r="Q21" s="164">
        <f>'Production Summary'!$M$8</f>
        <v>65</v>
      </c>
      <c r="R21" s="164">
        <v>0</v>
      </c>
      <c r="S21" s="164">
        <f>'Production Summary'!$N$9</f>
        <v>720</v>
      </c>
      <c r="T21" s="164">
        <f>'Production Summary'!$M$9</f>
        <v>60</v>
      </c>
      <c r="U21" s="164">
        <v>0</v>
      </c>
      <c r="V21" s="164">
        <f>'Production Summary'!$N$10</f>
        <v>876</v>
      </c>
      <c r="W21" s="164">
        <f>'Production Summary'!$M$10</f>
        <v>73</v>
      </c>
      <c r="X21" s="164">
        <v>0</v>
      </c>
      <c r="Y21" s="164">
        <f>'Production Summary'!$N$14</f>
        <v>177</v>
      </c>
      <c r="Z21" s="328">
        <f>'Production Summary'!$M$14</f>
        <v>14.75</v>
      </c>
      <c r="AA21" s="164">
        <v>0</v>
      </c>
      <c r="AB21" s="164">
        <f>'Production Summary'!$N$15</f>
        <v>126</v>
      </c>
      <c r="AC21" s="164">
        <f>'Production Summary'!$M$15</f>
        <v>21</v>
      </c>
      <c r="AD21" s="164">
        <v>0</v>
      </c>
      <c r="AE21" s="164">
        <f>'Production Summary'!$N$16</f>
        <v>252</v>
      </c>
      <c r="AF21" s="164">
        <f>'Production Summary'!$M$16</f>
        <v>21</v>
      </c>
      <c r="AG21" s="164">
        <v>0</v>
      </c>
      <c r="AH21" s="164">
        <f>'Production Summary'!$N$18</f>
        <v>1035</v>
      </c>
      <c r="AI21" s="164">
        <f>'Production Summary'!$M$18</f>
        <v>17.25</v>
      </c>
      <c r="AJ21" s="164">
        <v>0</v>
      </c>
      <c r="AK21" s="164">
        <f>'Production Summary'!$N$19</f>
        <v>870</v>
      </c>
      <c r="AL21" s="164">
        <f>'Production Summary'!$M$19</f>
        <v>29</v>
      </c>
      <c r="AM21" s="164">
        <v>0</v>
      </c>
      <c r="AN21" s="164">
        <f>'Production Summary'!$N$20</f>
        <v>864</v>
      </c>
      <c r="AO21" s="164">
        <f>'Production Summary'!$M$20</f>
        <v>72</v>
      </c>
      <c r="AP21" s="164">
        <v>0</v>
      </c>
      <c r="AQ21" s="164">
        <f>'Production Summary'!$N$21</f>
        <v>670</v>
      </c>
      <c r="AR21" s="164">
        <f>'Production Summary'!$M$21</f>
        <v>335</v>
      </c>
      <c r="AS21" s="164">
        <v>0</v>
      </c>
      <c r="AT21" s="386">
        <f>'Production Summary'!$N$22</f>
        <v>375</v>
      </c>
      <c r="AU21" s="164">
        <f>'Production Summary'!$N$23</f>
        <v>1050</v>
      </c>
      <c r="AV21" s="164">
        <f>'Production Summary'!$N$25</f>
        <v>300</v>
      </c>
      <c r="AW21" s="164">
        <f>'Production Summary'!$M$25</f>
        <v>25</v>
      </c>
      <c r="AX21" s="164">
        <v>0</v>
      </c>
      <c r="AY21" s="164">
        <f>'Production Summary'!$N$26</f>
        <v>300</v>
      </c>
      <c r="AZ21" s="164">
        <f>'Production Summary'!$M$26</f>
        <v>25</v>
      </c>
      <c r="BA21" s="164">
        <v>0</v>
      </c>
      <c r="BB21" s="164">
        <f>'Production Summary'!$N$28</f>
        <v>777</v>
      </c>
      <c r="BC21" s="164">
        <f>'Production Summary'!$M$28</f>
        <v>12.95</v>
      </c>
      <c r="BD21" s="164">
        <v>0</v>
      </c>
      <c r="BE21" s="164">
        <f>'Production Summary'!$N$29</f>
        <v>612</v>
      </c>
      <c r="BF21" s="164">
        <f>'Production Summary'!$M$29</f>
        <v>51</v>
      </c>
      <c r="BG21" s="164">
        <v>0</v>
      </c>
      <c r="BH21" s="164">
        <f>'Production Summary'!$N$30</f>
        <v>500</v>
      </c>
      <c r="BI21" s="164">
        <f>'Production Summary'!$M$30</f>
        <v>250</v>
      </c>
      <c r="BJ21" s="164">
        <v>0</v>
      </c>
      <c r="BK21" s="386"/>
      <c r="BL21" s="164">
        <f>'Production Summary'!$N$32</f>
        <v>875</v>
      </c>
      <c r="BM21" s="164">
        <f>'Production Summary'!$N$34</f>
        <v>360.59999999999997</v>
      </c>
      <c r="BN21" s="164">
        <f>'Production Summary'!$M$34</f>
        <v>6.01</v>
      </c>
      <c r="BO21" s="164">
        <v>0</v>
      </c>
      <c r="BP21" s="164">
        <f>'Production Summary'!$N$36</f>
        <v>717</v>
      </c>
      <c r="BQ21" s="164">
        <f>'Production Summary'!$M$36</f>
        <v>11.95</v>
      </c>
      <c r="BR21" s="164">
        <v>0</v>
      </c>
      <c r="BS21" s="164">
        <f>'Production Summary'!$N$37</f>
        <v>210</v>
      </c>
      <c r="BT21" s="164">
        <f>'Production Summary'!$M$37</f>
        <v>21</v>
      </c>
      <c r="BU21" s="164">
        <v>0</v>
      </c>
      <c r="BV21" s="164">
        <f>'Production Summary'!$N$38</f>
        <v>280</v>
      </c>
      <c r="BW21" s="164">
        <f>'Production Summary'!$M$38</f>
        <v>28</v>
      </c>
      <c r="BX21" s="164">
        <v>0</v>
      </c>
      <c r="BY21" s="165">
        <f>'Production Summary'!$N$39</f>
        <v>300.38406247988502</v>
      </c>
      <c r="BZ21" s="164">
        <f>'Production Summary'!$M$39</f>
        <v>30.038406247988501</v>
      </c>
      <c r="CA21" s="164">
        <v>0</v>
      </c>
      <c r="CB21" s="164">
        <f>'Production Summary'!$N$40</f>
        <v>131.30000000000001</v>
      </c>
      <c r="CC21" s="164">
        <f>'Production Summary'!$M$40</f>
        <v>13.13</v>
      </c>
      <c r="CD21" s="164">
        <v>0</v>
      </c>
      <c r="CE21" s="164">
        <f>'Production Summary'!$N$42</f>
        <v>1136.3519999999996</v>
      </c>
      <c r="CF21" s="164">
        <f>'Production Summary'!$M$42</f>
        <v>81.167999999999978</v>
      </c>
      <c r="CG21" s="164">
        <v>0</v>
      </c>
      <c r="CH21" s="164">
        <v>0</v>
      </c>
      <c r="CI21" s="164">
        <f>'Production Summary'!$N$43</f>
        <v>184</v>
      </c>
      <c r="CJ21" s="164">
        <v>0</v>
      </c>
      <c r="CK21" s="164">
        <f>'Production Summary'!$N$44</f>
        <v>355</v>
      </c>
      <c r="CL21" s="164">
        <v>0</v>
      </c>
      <c r="CM21" s="375">
        <f>'Production Summary'!$N$45</f>
        <v>1650</v>
      </c>
      <c r="CN21" s="164">
        <f>'Production Summary'!$N$46</f>
        <v>270</v>
      </c>
      <c r="CO21" s="164">
        <f>'Production Summary'!$N$47</f>
        <v>1350</v>
      </c>
      <c r="CP21" s="166"/>
      <c r="CQ21" s="164">
        <f>'Production Summary'!$N$49</f>
        <v>8004.1580041580037</v>
      </c>
      <c r="CR21" s="164">
        <f>'Production Summary'!$M$49</f>
        <v>66.701316701316699</v>
      </c>
      <c r="CS21" s="164">
        <f>'Production Summary'!$N$50</f>
        <v>13331.600831600828</v>
      </c>
      <c r="CT21" s="164">
        <f>'Production Summary'!$M$50</f>
        <v>148.1288981288981</v>
      </c>
      <c r="CU21" s="164">
        <f>'Production Summary'!$N$51</f>
        <v>12785.862785862784</v>
      </c>
      <c r="CV21" s="164">
        <f>'Production Summary'!$M$51</f>
        <v>355.16285516285512</v>
      </c>
      <c r="CW21" s="164">
        <f>'Production Summary'!$N$52</f>
        <v>12629.937629937627</v>
      </c>
      <c r="CX21" s="164">
        <f>'Production Summary'!$M$52</f>
        <v>701.66320166320156</v>
      </c>
      <c r="CY21" s="164">
        <f>'Production Summary'!$N$53</f>
        <v>12396.049896049895</v>
      </c>
      <c r="CZ21" s="164">
        <f>'Production Summary'!$M$53</f>
        <v>688.66943866943859</v>
      </c>
      <c r="DA21" s="164">
        <f>'Production Summary'!$N$54</f>
        <v>13799.376299376298</v>
      </c>
      <c r="DB21" s="164">
        <f>'Production Summary'!$M$54</f>
        <v>766.63201663201653</v>
      </c>
      <c r="DC21" s="328">
        <f>'Production Summary'!$N$60</f>
        <v>12863.825363825363</v>
      </c>
      <c r="DD21" s="328">
        <f>'Production Summary'!$M$60</f>
        <v>714.65696465696465</v>
      </c>
      <c r="DE21" s="164">
        <f>'Production Summary'!$N$59</f>
        <v>11148.648648648648</v>
      </c>
      <c r="DF21" s="328">
        <f>'Production Summary'!$M$59</f>
        <v>619.36936936936934</v>
      </c>
      <c r="DG21" s="164">
        <f>'Production Summary'!$N$55</f>
        <v>13842.68884268884</v>
      </c>
      <c r="DH21" s="164">
        <f>'Production Summary'!$M$55</f>
        <v>3460.67221067221</v>
      </c>
      <c r="DI21" s="164">
        <f>'Production Summary'!$N$56</f>
        <v>13097.713097713096</v>
      </c>
      <c r="DJ21" s="164">
        <f>'Production Summary'!$M$56</f>
        <v>163.72141372141371</v>
      </c>
      <c r="DK21" s="164">
        <f>'Production Summary'!$N$57</f>
        <v>14189.189189189186</v>
      </c>
      <c r="DL21" s="164">
        <f>'Production Summary'!$M$57</f>
        <v>394.14414414414409</v>
      </c>
      <c r="DM21" s="164">
        <f>'Production Summary'!$N$58</f>
        <v>14017.671517671517</v>
      </c>
      <c r="DN21" s="164">
        <f>'Production Summary'!$M$58</f>
        <v>778.75952875952873</v>
      </c>
      <c r="DO21" s="164">
        <f>'Production Summary'!$N$61</f>
        <v>4500</v>
      </c>
      <c r="DP21" s="328">
        <f>'Production Summary'!$M$61</f>
        <v>750</v>
      </c>
      <c r="DQ21" s="164">
        <v>0</v>
      </c>
      <c r="DR21" s="164">
        <f>'Production Summary'!$N$62</f>
        <v>8900</v>
      </c>
      <c r="DS21" s="164">
        <f>'Production Summary'!$N$70</f>
        <v>300</v>
      </c>
      <c r="DT21" s="328">
        <f>'Production Summary'!$M$70</f>
        <v>25</v>
      </c>
      <c r="DU21" s="164">
        <v>0</v>
      </c>
      <c r="DV21" s="164">
        <f>'Production Summary'!$N$71</f>
        <v>150</v>
      </c>
      <c r="DW21" s="164">
        <v>0</v>
      </c>
      <c r="DX21" s="164">
        <f>'Production Summary'!$N$64</f>
        <v>192</v>
      </c>
      <c r="DY21" s="164">
        <v>0</v>
      </c>
      <c r="DZ21" s="391">
        <f>'Production Summary'!$N$65</f>
        <v>384</v>
      </c>
      <c r="EA21" s="164">
        <v>0</v>
      </c>
      <c r="EB21" s="391">
        <f>'Production Summary'!$N$66</f>
        <v>192</v>
      </c>
      <c r="EC21" s="164">
        <v>0</v>
      </c>
      <c r="ED21" s="164">
        <f>'Production Summary'!$N$67</f>
        <v>96</v>
      </c>
      <c r="EE21" s="164">
        <v>0</v>
      </c>
      <c r="EF21" s="164">
        <f>'Production Summary'!$N$68</f>
        <v>96</v>
      </c>
      <c r="EG21" s="164">
        <v>0</v>
      </c>
      <c r="EH21" s="164">
        <f>'Production Summary'!$N$69</f>
        <v>340</v>
      </c>
      <c r="EI21" s="101"/>
      <c r="EJ21" s="3"/>
      <c r="EK21" s="3"/>
      <c r="ER21" s="64" t="s">
        <v>37</v>
      </c>
      <c r="ES21" s="61" t="str">
        <f t="shared" si="0"/>
        <v>Gulsan Traders</v>
      </c>
      <c r="ET21" s="24">
        <f t="shared" si="1"/>
        <v>0</v>
      </c>
    </row>
    <row r="22" spans="1:150" ht="15" customHeight="1">
      <c r="A22" t="b">
        <f>C22=Korba!C22</f>
        <v>1</v>
      </c>
      <c r="B22" s="60">
        <f t="shared" si="2"/>
        <v>17</v>
      </c>
      <c r="C22" s="61" t="str">
        <f>IF(Korba!C22="","",Korba!C22)</f>
        <v/>
      </c>
      <c r="D22" s="164">
        <f>'Production Summary'!$N$4</f>
        <v>666</v>
      </c>
      <c r="E22" s="164">
        <f>'Production Summary'!$M$4</f>
        <v>27.75</v>
      </c>
      <c r="F22" s="164">
        <v>0</v>
      </c>
      <c r="G22" s="164">
        <f>'Production Summary'!$N$5</f>
        <v>666</v>
      </c>
      <c r="H22" s="164">
        <f>'Production Summary'!$M$5</f>
        <v>27.75</v>
      </c>
      <c r="I22" s="164">
        <v>0</v>
      </c>
      <c r="J22" s="164">
        <f>'Production Summary'!$N$6</f>
        <v>200</v>
      </c>
      <c r="K22" s="328">
        <f>'Production Summary'!$M$6</f>
        <v>7.5</v>
      </c>
      <c r="L22" s="164">
        <v>0</v>
      </c>
      <c r="M22" s="365">
        <f>'Production Summary'!$N$7</f>
        <v>612.72</v>
      </c>
      <c r="N22" s="367">
        <f>'Production Summary'!$M$7</f>
        <v>25.53</v>
      </c>
      <c r="O22" s="164">
        <v>0</v>
      </c>
      <c r="P22" s="164">
        <f>'Production Summary'!$N$8</f>
        <v>780</v>
      </c>
      <c r="Q22" s="164">
        <f>'Production Summary'!$M$8</f>
        <v>65</v>
      </c>
      <c r="R22" s="164">
        <v>0</v>
      </c>
      <c r="S22" s="164">
        <f>'Production Summary'!$N$9</f>
        <v>720</v>
      </c>
      <c r="T22" s="164">
        <f>'Production Summary'!$M$9</f>
        <v>60</v>
      </c>
      <c r="U22" s="164">
        <v>0</v>
      </c>
      <c r="V22" s="164">
        <f>'Production Summary'!$N$10</f>
        <v>876</v>
      </c>
      <c r="W22" s="164">
        <f>'Production Summary'!$M$10</f>
        <v>73</v>
      </c>
      <c r="X22" s="164">
        <v>0</v>
      </c>
      <c r="Y22" s="164">
        <f>'Production Summary'!$N$14</f>
        <v>177</v>
      </c>
      <c r="Z22" s="328">
        <f>'Production Summary'!$M$14</f>
        <v>14.75</v>
      </c>
      <c r="AA22" s="164">
        <v>0</v>
      </c>
      <c r="AB22" s="164">
        <f>'Production Summary'!$N$15</f>
        <v>126</v>
      </c>
      <c r="AC22" s="164">
        <f>'Production Summary'!$M$15</f>
        <v>21</v>
      </c>
      <c r="AD22" s="164">
        <v>0</v>
      </c>
      <c r="AE22" s="164">
        <f>'Production Summary'!$N$16</f>
        <v>252</v>
      </c>
      <c r="AF22" s="164">
        <f>'Production Summary'!$M$16</f>
        <v>21</v>
      </c>
      <c r="AG22" s="164">
        <v>0</v>
      </c>
      <c r="AH22" s="164">
        <f>'Production Summary'!$N$18</f>
        <v>1035</v>
      </c>
      <c r="AI22" s="164">
        <f>'Production Summary'!$M$18</f>
        <v>17.25</v>
      </c>
      <c r="AJ22" s="164">
        <v>0</v>
      </c>
      <c r="AK22" s="164">
        <f>'Production Summary'!$N$19</f>
        <v>870</v>
      </c>
      <c r="AL22" s="164">
        <f>'Production Summary'!$M$19</f>
        <v>29</v>
      </c>
      <c r="AM22" s="164">
        <v>0</v>
      </c>
      <c r="AN22" s="164">
        <f>'Production Summary'!$N$20</f>
        <v>864</v>
      </c>
      <c r="AO22" s="164">
        <f>'Production Summary'!$M$20</f>
        <v>72</v>
      </c>
      <c r="AP22" s="164">
        <v>0</v>
      </c>
      <c r="AQ22" s="164">
        <f>'Production Summary'!$N$21</f>
        <v>670</v>
      </c>
      <c r="AR22" s="164">
        <f>'Production Summary'!$M$21</f>
        <v>335</v>
      </c>
      <c r="AS22" s="164">
        <v>0</v>
      </c>
      <c r="AT22" s="386">
        <f>'Production Summary'!$N$22</f>
        <v>375</v>
      </c>
      <c r="AU22" s="164">
        <f>'Production Summary'!$N$23</f>
        <v>1050</v>
      </c>
      <c r="AV22" s="164">
        <f>'Production Summary'!$N$25</f>
        <v>300</v>
      </c>
      <c r="AW22" s="164">
        <f>'Production Summary'!$M$25</f>
        <v>25</v>
      </c>
      <c r="AX22" s="164">
        <v>0</v>
      </c>
      <c r="AY22" s="164">
        <f>'Production Summary'!$N$26</f>
        <v>300</v>
      </c>
      <c r="AZ22" s="164">
        <f>'Production Summary'!$M$26</f>
        <v>25</v>
      </c>
      <c r="BA22" s="164">
        <v>0</v>
      </c>
      <c r="BB22" s="164">
        <f>'Production Summary'!$N$28</f>
        <v>777</v>
      </c>
      <c r="BC22" s="164">
        <f>'Production Summary'!$M$28</f>
        <v>12.95</v>
      </c>
      <c r="BD22" s="164">
        <v>0</v>
      </c>
      <c r="BE22" s="164">
        <f>'Production Summary'!$N$29</f>
        <v>612</v>
      </c>
      <c r="BF22" s="164">
        <f>'Production Summary'!$M$29</f>
        <v>51</v>
      </c>
      <c r="BG22" s="164">
        <v>0</v>
      </c>
      <c r="BH22" s="164">
        <f>'Production Summary'!$N$30</f>
        <v>500</v>
      </c>
      <c r="BI22" s="164">
        <f>'Production Summary'!$M$30</f>
        <v>250</v>
      </c>
      <c r="BJ22" s="164">
        <v>0</v>
      </c>
      <c r="BK22" s="386"/>
      <c r="BL22" s="164">
        <f>'Production Summary'!$N$32</f>
        <v>875</v>
      </c>
      <c r="BM22" s="164">
        <f>'Production Summary'!$N$34</f>
        <v>360.59999999999997</v>
      </c>
      <c r="BN22" s="164">
        <f>'Production Summary'!$M$34</f>
        <v>6.01</v>
      </c>
      <c r="BO22" s="164">
        <v>0</v>
      </c>
      <c r="BP22" s="164">
        <f>'Production Summary'!$N$36</f>
        <v>717</v>
      </c>
      <c r="BQ22" s="164">
        <f>'Production Summary'!$M$36</f>
        <v>11.95</v>
      </c>
      <c r="BR22" s="164">
        <v>0</v>
      </c>
      <c r="BS22" s="164">
        <f>'Production Summary'!$N$37</f>
        <v>210</v>
      </c>
      <c r="BT22" s="164">
        <f>'Production Summary'!$M$37</f>
        <v>21</v>
      </c>
      <c r="BU22" s="164">
        <v>0</v>
      </c>
      <c r="BV22" s="164">
        <f>'Production Summary'!$N$38</f>
        <v>280</v>
      </c>
      <c r="BW22" s="164">
        <f>'Production Summary'!$M$38</f>
        <v>28</v>
      </c>
      <c r="BX22" s="164">
        <v>0</v>
      </c>
      <c r="BY22" s="165">
        <f>'Production Summary'!$N$39</f>
        <v>300.38406247988502</v>
      </c>
      <c r="BZ22" s="164">
        <f>'Production Summary'!$M$39</f>
        <v>30.038406247988501</v>
      </c>
      <c r="CA22" s="164">
        <v>0</v>
      </c>
      <c r="CB22" s="164">
        <f>'Production Summary'!$N$40</f>
        <v>131.30000000000001</v>
      </c>
      <c r="CC22" s="164">
        <f>'Production Summary'!$M$40</f>
        <v>13.13</v>
      </c>
      <c r="CD22" s="164">
        <v>0</v>
      </c>
      <c r="CE22" s="164">
        <f>'Production Summary'!$N$42</f>
        <v>1136.3519999999996</v>
      </c>
      <c r="CF22" s="164">
        <f>'Production Summary'!$M$42</f>
        <v>81.167999999999978</v>
      </c>
      <c r="CG22" s="164">
        <v>0</v>
      </c>
      <c r="CH22" s="164">
        <v>0</v>
      </c>
      <c r="CI22" s="164">
        <f>'Production Summary'!$N$43</f>
        <v>184</v>
      </c>
      <c r="CJ22" s="164">
        <v>0</v>
      </c>
      <c r="CK22" s="164">
        <f>'Production Summary'!$N$44</f>
        <v>355</v>
      </c>
      <c r="CL22" s="164">
        <v>0</v>
      </c>
      <c r="CM22" s="375">
        <f>'Production Summary'!$N$45</f>
        <v>1650</v>
      </c>
      <c r="CN22" s="164">
        <f>'Production Summary'!$N$46</f>
        <v>270</v>
      </c>
      <c r="CO22" s="164">
        <f>'Production Summary'!$N$47</f>
        <v>1350</v>
      </c>
      <c r="CP22" s="166"/>
      <c r="CQ22" s="164">
        <f>'Production Summary'!$N$49</f>
        <v>8004.1580041580037</v>
      </c>
      <c r="CR22" s="164">
        <f>'Production Summary'!$M$49</f>
        <v>66.701316701316699</v>
      </c>
      <c r="CS22" s="164">
        <f>'Production Summary'!$N$50</f>
        <v>13331.600831600828</v>
      </c>
      <c r="CT22" s="164">
        <f>'Production Summary'!$M$50</f>
        <v>148.1288981288981</v>
      </c>
      <c r="CU22" s="164">
        <f>'Production Summary'!$N$51</f>
        <v>12785.862785862784</v>
      </c>
      <c r="CV22" s="164">
        <f>'Production Summary'!$M$51</f>
        <v>355.16285516285512</v>
      </c>
      <c r="CW22" s="164">
        <f>'Production Summary'!$N$52</f>
        <v>12629.937629937627</v>
      </c>
      <c r="CX22" s="164">
        <f>'Production Summary'!$M$52</f>
        <v>701.66320166320156</v>
      </c>
      <c r="CY22" s="164">
        <f>'Production Summary'!$N$53</f>
        <v>12396.049896049895</v>
      </c>
      <c r="CZ22" s="164">
        <f>'Production Summary'!$M$53</f>
        <v>688.66943866943859</v>
      </c>
      <c r="DA22" s="164">
        <f>'Production Summary'!$N$54</f>
        <v>13799.376299376298</v>
      </c>
      <c r="DB22" s="164">
        <f>'Production Summary'!$M$54</f>
        <v>766.63201663201653</v>
      </c>
      <c r="DC22" s="328">
        <f>'Production Summary'!$N$60</f>
        <v>12863.825363825363</v>
      </c>
      <c r="DD22" s="328">
        <f>'Production Summary'!$M$60</f>
        <v>714.65696465696465</v>
      </c>
      <c r="DE22" s="164">
        <f>'Production Summary'!$N$59</f>
        <v>11148.648648648648</v>
      </c>
      <c r="DF22" s="328">
        <f>'Production Summary'!$M$59</f>
        <v>619.36936936936934</v>
      </c>
      <c r="DG22" s="164">
        <f>'Production Summary'!$N$55</f>
        <v>13842.68884268884</v>
      </c>
      <c r="DH22" s="164">
        <f>'Production Summary'!$M$55</f>
        <v>3460.67221067221</v>
      </c>
      <c r="DI22" s="164">
        <f>'Production Summary'!$N$56</f>
        <v>13097.713097713096</v>
      </c>
      <c r="DJ22" s="164">
        <f>'Production Summary'!$M$56</f>
        <v>163.72141372141371</v>
      </c>
      <c r="DK22" s="164">
        <f>'Production Summary'!$N$57</f>
        <v>14189.189189189186</v>
      </c>
      <c r="DL22" s="164">
        <f>'Production Summary'!$M$57</f>
        <v>394.14414414414409</v>
      </c>
      <c r="DM22" s="164">
        <f>'Production Summary'!$N$58</f>
        <v>14017.671517671517</v>
      </c>
      <c r="DN22" s="164">
        <f>'Production Summary'!$M$58</f>
        <v>778.75952875952873</v>
      </c>
      <c r="DO22" s="164">
        <f>'Production Summary'!$N$61</f>
        <v>4500</v>
      </c>
      <c r="DP22" s="328">
        <f>'Production Summary'!$M$61</f>
        <v>750</v>
      </c>
      <c r="DQ22" s="164">
        <v>0</v>
      </c>
      <c r="DR22" s="164">
        <f>'Production Summary'!$N$62</f>
        <v>8900</v>
      </c>
      <c r="DS22" s="164">
        <f>'Production Summary'!$N$70</f>
        <v>300</v>
      </c>
      <c r="DT22" s="328">
        <f>'Production Summary'!$M$70</f>
        <v>25</v>
      </c>
      <c r="DU22" s="164">
        <v>0</v>
      </c>
      <c r="DV22" s="164">
        <f>'Production Summary'!$N$71</f>
        <v>150</v>
      </c>
      <c r="DW22" s="164">
        <v>0</v>
      </c>
      <c r="DX22" s="164">
        <f>'Production Summary'!$N$64</f>
        <v>192</v>
      </c>
      <c r="DY22" s="164">
        <v>0</v>
      </c>
      <c r="DZ22" s="391">
        <f>'Production Summary'!$N$65</f>
        <v>384</v>
      </c>
      <c r="EA22" s="164">
        <v>0</v>
      </c>
      <c r="EB22" s="391">
        <f>'Production Summary'!$N$66</f>
        <v>192</v>
      </c>
      <c r="EC22" s="164">
        <v>0</v>
      </c>
      <c r="ED22" s="164">
        <f>'Production Summary'!$N$67</f>
        <v>96</v>
      </c>
      <c r="EE22" s="164">
        <v>0</v>
      </c>
      <c r="EF22" s="164">
        <f>'Production Summary'!$N$68</f>
        <v>96</v>
      </c>
      <c r="EG22" s="164">
        <v>0</v>
      </c>
      <c r="EH22" s="164">
        <f>'Production Summary'!$N$69</f>
        <v>340</v>
      </c>
      <c r="EI22" s="101"/>
      <c r="EJ22" s="3"/>
      <c r="EK22" s="3"/>
      <c r="ER22" s="64" t="s">
        <v>38</v>
      </c>
      <c r="ES22" s="61" t="str">
        <f t="shared" si="0"/>
        <v/>
      </c>
      <c r="ET22" s="24">
        <f t="shared" si="1"/>
        <v>0</v>
      </c>
    </row>
    <row r="23" spans="1:150" ht="15" customHeight="1">
      <c r="A23" t="b">
        <f>C23=Korba!C23</f>
        <v>1</v>
      </c>
      <c r="B23" s="60">
        <f t="shared" si="2"/>
        <v>18</v>
      </c>
      <c r="C23" s="61" t="str">
        <f>IF(Korba!C23="","",Korba!C23)</f>
        <v>Babla Dairy</v>
      </c>
      <c r="D23" s="164">
        <f>'Production Summary'!$N$4</f>
        <v>666</v>
      </c>
      <c r="E23" s="164">
        <f>'Production Summary'!$M$4</f>
        <v>27.75</v>
      </c>
      <c r="F23" s="164">
        <v>0</v>
      </c>
      <c r="G23" s="164">
        <f>'Production Summary'!$N$5</f>
        <v>666</v>
      </c>
      <c r="H23" s="164">
        <f>'Production Summary'!$M$5</f>
        <v>27.75</v>
      </c>
      <c r="I23" s="164">
        <v>0</v>
      </c>
      <c r="J23" s="164">
        <f>'Production Summary'!$N$6</f>
        <v>200</v>
      </c>
      <c r="K23" s="328">
        <f>'Production Summary'!$M$6</f>
        <v>7.5</v>
      </c>
      <c r="L23" s="164">
        <v>0</v>
      </c>
      <c r="M23" s="365">
        <f>'Production Summary'!$N$7</f>
        <v>612.72</v>
      </c>
      <c r="N23" s="367">
        <f>'Production Summary'!$M$7</f>
        <v>25.53</v>
      </c>
      <c r="O23" s="164">
        <v>0</v>
      </c>
      <c r="P23" s="164">
        <f>'Production Summary'!$N$8</f>
        <v>780</v>
      </c>
      <c r="Q23" s="164">
        <f>'Production Summary'!$M$8</f>
        <v>65</v>
      </c>
      <c r="R23" s="164">
        <v>0</v>
      </c>
      <c r="S23" s="164">
        <f>'Production Summary'!$N$9</f>
        <v>720</v>
      </c>
      <c r="T23" s="164">
        <f>'Production Summary'!$M$9</f>
        <v>60</v>
      </c>
      <c r="U23" s="164">
        <v>0</v>
      </c>
      <c r="V23" s="164">
        <f>'Production Summary'!$N$10</f>
        <v>876</v>
      </c>
      <c r="W23" s="164">
        <f>'Production Summary'!$M$10</f>
        <v>73</v>
      </c>
      <c r="X23" s="164">
        <v>0</v>
      </c>
      <c r="Y23" s="164">
        <f>'Production Summary'!$N$14</f>
        <v>177</v>
      </c>
      <c r="Z23" s="328">
        <f>'Production Summary'!$M$14</f>
        <v>14.75</v>
      </c>
      <c r="AA23" s="164">
        <v>0</v>
      </c>
      <c r="AB23" s="164">
        <f>'Production Summary'!$N$15</f>
        <v>126</v>
      </c>
      <c r="AC23" s="164">
        <f>'Production Summary'!$M$15</f>
        <v>21</v>
      </c>
      <c r="AD23" s="164">
        <v>0</v>
      </c>
      <c r="AE23" s="164">
        <f>'Production Summary'!$N$16</f>
        <v>252</v>
      </c>
      <c r="AF23" s="164">
        <f>'Production Summary'!$M$16</f>
        <v>21</v>
      </c>
      <c r="AG23" s="164">
        <v>0</v>
      </c>
      <c r="AH23" s="164">
        <f>'Production Summary'!$N$18</f>
        <v>1035</v>
      </c>
      <c r="AI23" s="164">
        <f>'Production Summary'!$M$18</f>
        <v>17.25</v>
      </c>
      <c r="AJ23" s="164">
        <v>0</v>
      </c>
      <c r="AK23" s="164">
        <f>'Production Summary'!$N$19</f>
        <v>870</v>
      </c>
      <c r="AL23" s="164">
        <f>'Production Summary'!$M$19</f>
        <v>29</v>
      </c>
      <c r="AM23" s="164">
        <v>0</v>
      </c>
      <c r="AN23" s="164">
        <f>'Production Summary'!$N$20</f>
        <v>864</v>
      </c>
      <c r="AO23" s="164">
        <f>'Production Summary'!$M$20</f>
        <v>72</v>
      </c>
      <c r="AP23" s="164">
        <v>0</v>
      </c>
      <c r="AQ23" s="164">
        <f>'Production Summary'!$N$21</f>
        <v>670</v>
      </c>
      <c r="AR23" s="164">
        <f>'Production Summary'!$M$21</f>
        <v>335</v>
      </c>
      <c r="AS23" s="164">
        <v>0</v>
      </c>
      <c r="AT23" s="386">
        <f>'Production Summary'!$N$22</f>
        <v>375</v>
      </c>
      <c r="AU23" s="164">
        <f>'Production Summary'!$N$23</f>
        <v>1050</v>
      </c>
      <c r="AV23" s="164">
        <f>'Production Summary'!$N$25</f>
        <v>300</v>
      </c>
      <c r="AW23" s="164">
        <f>'Production Summary'!$M$25</f>
        <v>25</v>
      </c>
      <c r="AX23" s="164">
        <v>0</v>
      </c>
      <c r="AY23" s="164">
        <f>'Production Summary'!$N$26</f>
        <v>300</v>
      </c>
      <c r="AZ23" s="164">
        <f>'Production Summary'!$M$26</f>
        <v>25</v>
      </c>
      <c r="BA23" s="164">
        <v>0</v>
      </c>
      <c r="BB23" s="164">
        <f>'Production Summary'!$N$28</f>
        <v>777</v>
      </c>
      <c r="BC23" s="164">
        <f>'Production Summary'!$M$28</f>
        <v>12.95</v>
      </c>
      <c r="BD23" s="164">
        <v>0</v>
      </c>
      <c r="BE23" s="164">
        <f>'Production Summary'!$N$29</f>
        <v>612</v>
      </c>
      <c r="BF23" s="164">
        <f>'Production Summary'!$M$29</f>
        <v>51</v>
      </c>
      <c r="BG23" s="164">
        <v>0</v>
      </c>
      <c r="BH23" s="164">
        <f>'Production Summary'!$N$30</f>
        <v>500</v>
      </c>
      <c r="BI23" s="164">
        <f>'Production Summary'!$M$30</f>
        <v>250</v>
      </c>
      <c r="BJ23" s="164">
        <v>0</v>
      </c>
      <c r="BK23" s="386"/>
      <c r="BL23" s="164">
        <f>'Production Summary'!$N$32</f>
        <v>875</v>
      </c>
      <c r="BM23" s="164">
        <f>'Production Summary'!$N$34</f>
        <v>360.59999999999997</v>
      </c>
      <c r="BN23" s="164">
        <f>'Production Summary'!$M$34</f>
        <v>6.01</v>
      </c>
      <c r="BO23" s="164">
        <v>0</v>
      </c>
      <c r="BP23" s="164">
        <f>'Production Summary'!$N$36</f>
        <v>717</v>
      </c>
      <c r="BQ23" s="164">
        <f>'Production Summary'!$M$36</f>
        <v>11.95</v>
      </c>
      <c r="BR23" s="164">
        <v>0</v>
      </c>
      <c r="BS23" s="164">
        <f>'Production Summary'!$N$37</f>
        <v>210</v>
      </c>
      <c r="BT23" s="164">
        <f>'Production Summary'!$M$37</f>
        <v>21</v>
      </c>
      <c r="BU23" s="164">
        <v>0</v>
      </c>
      <c r="BV23" s="164">
        <f>'Production Summary'!$N$38</f>
        <v>280</v>
      </c>
      <c r="BW23" s="164">
        <f>'Production Summary'!$M$38</f>
        <v>28</v>
      </c>
      <c r="BX23" s="164">
        <v>0</v>
      </c>
      <c r="BY23" s="165">
        <f>'Production Summary'!$N$39</f>
        <v>300.38406247988502</v>
      </c>
      <c r="BZ23" s="164">
        <f>'Production Summary'!$M$39</f>
        <v>30.038406247988501</v>
      </c>
      <c r="CA23" s="164">
        <v>0</v>
      </c>
      <c r="CB23" s="164">
        <f>'Production Summary'!$N$40</f>
        <v>131.30000000000001</v>
      </c>
      <c r="CC23" s="164">
        <f>'Production Summary'!$M$40</f>
        <v>13.13</v>
      </c>
      <c r="CD23" s="164">
        <v>0</v>
      </c>
      <c r="CE23" s="164">
        <f>'Production Summary'!$N$42</f>
        <v>1136.3519999999996</v>
      </c>
      <c r="CF23" s="164">
        <f>'Production Summary'!$M$42</f>
        <v>81.167999999999978</v>
      </c>
      <c r="CG23" s="164">
        <v>0</v>
      </c>
      <c r="CH23" s="164">
        <v>0</v>
      </c>
      <c r="CI23" s="164">
        <f>'Production Summary'!$N$43</f>
        <v>184</v>
      </c>
      <c r="CJ23" s="164">
        <v>0</v>
      </c>
      <c r="CK23" s="164">
        <f>'Production Summary'!$N$44</f>
        <v>355</v>
      </c>
      <c r="CL23" s="164">
        <v>0</v>
      </c>
      <c r="CM23" s="375">
        <f>'Production Summary'!$N$45</f>
        <v>1650</v>
      </c>
      <c r="CN23" s="164">
        <f>'Production Summary'!$N$46</f>
        <v>270</v>
      </c>
      <c r="CO23" s="164">
        <f>'Production Summary'!$N$47</f>
        <v>1350</v>
      </c>
      <c r="CP23" s="166"/>
      <c r="CQ23" s="164">
        <f>'Production Summary'!$N$49</f>
        <v>8004.1580041580037</v>
      </c>
      <c r="CR23" s="164">
        <f>'Production Summary'!$M$49</f>
        <v>66.701316701316699</v>
      </c>
      <c r="CS23" s="164">
        <f>'Production Summary'!$N$50</f>
        <v>13331.600831600828</v>
      </c>
      <c r="CT23" s="164">
        <f>'Production Summary'!$M$50</f>
        <v>148.1288981288981</v>
      </c>
      <c r="CU23" s="164">
        <f>'Production Summary'!$N$51</f>
        <v>12785.862785862784</v>
      </c>
      <c r="CV23" s="164">
        <f>'Production Summary'!$M$51</f>
        <v>355.16285516285512</v>
      </c>
      <c r="CW23" s="164">
        <f>'Production Summary'!$N$52</f>
        <v>12629.937629937627</v>
      </c>
      <c r="CX23" s="164">
        <f>'Production Summary'!$M$52</f>
        <v>701.66320166320156</v>
      </c>
      <c r="CY23" s="164">
        <f>'Production Summary'!$N$53</f>
        <v>12396.049896049895</v>
      </c>
      <c r="CZ23" s="164">
        <f>'Production Summary'!$M$53</f>
        <v>688.66943866943859</v>
      </c>
      <c r="DA23" s="164">
        <f>'Production Summary'!$N$54</f>
        <v>13799.376299376298</v>
      </c>
      <c r="DB23" s="164">
        <f>'Production Summary'!$M$54</f>
        <v>766.63201663201653</v>
      </c>
      <c r="DC23" s="328">
        <f>'Production Summary'!$N$60</f>
        <v>12863.825363825363</v>
      </c>
      <c r="DD23" s="328">
        <f>'Production Summary'!$M$60</f>
        <v>714.65696465696465</v>
      </c>
      <c r="DE23" s="164">
        <f>'Production Summary'!$N$59</f>
        <v>11148.648648648648</v>
      </c>
      <c r="DF23" s="328">
        <f>'Production Summary'!$M$59</f>
        <v>619.36936936936934</v>
      </c>
      <c r="DG23" s="164">
        <f>'Production Summary'!$N$55</f>
        <v>13842.68884268884</v>
      </c>
      <c r="DH23" s="164">
        <f>'Production Summary'!$M$55</f>
        <v>3460.67221067221</v>
      </c>
      <c r="DI23" s="164">
        <f>'Production Summary'!$N$56</f>
        <v>13097.713097713096</v>
      </c>
      <c r="DJ23" s="164">
        <f>'Production Summary'!$M$56</f>
        <v>163.72141372141371</v>
      </c>
      <c r="DK23" s="164">
        <f>'Production Summary'!$N$57</f>
        <v>14189.189189189186</v>
      </c>
      <c r="DL23" s="164">
        <f>'Production Summary'!$M$57</f>
        <v>394.14414414414409</v>
      </c>
      <c r="DM23" s="164">
        <f>'Production Summary'!$N$58</f>
        <v>14017.671517671517</v>
      </c>
      <c r="DN23" s="164">
        <f>'Production Summary'!$M$58</f>
        <v>778.75952875952873</v>
      </c>
      <c r="DO23" s="164">
        <f>'Production Summary'!$N$61</f>
        <v>4500</v>
      </c>
      <c r="DP23" s="328">
        <f>'Production Summary'!$M$61</f>
        <v>750</v>
      </c>
      <c r="DQ23" s="164">
        <v>0</v>
      </c>
      <c r="DR23" s="164">
        <f>'Production Summary'!$N$62</f>
        <v>8900</v>
      </c>
      <c r="DS23" s="164">
        <f>'Production Summary'!$N$70</f>
        <v>300</v>
      </c>
      <c r="DT23" s="328">
        <f>'Production Summary'!$M$70</f>
        <v>25</v>
      </c>
      <c r="DU23" s="164">
        <v>0</v>
      </c>
      <c r="DV23" s="164">
        <f>'Production Summary'!$N$71</f>
        <v>150</v>
      </c>
      <c r="DW23" s="164">
        <v>0</v>
      </c>
      <c r="DX23" s="164">
        <f>'Production Summary'!$N$64</f>
        <v>192</v>
      </c>
      <c r="DY23" s="164">
        <v>0</v>
      </c>
      <c r="DZ23" s="391">
        <f>'Production Summary'!$N$65</f>
        <v>384</v>
      </c>
      <c r="EA23" s="164">
        <v>0</v>
      </c>
      <c r="EB23" s="391">
        <f>'Production Summary'!$N$66</f>
        <v>192</v>
      </c>
      <c r="EC23" s="164">
        <v>0</v>
      </c>
      <c r="ED23" s="164">
        <f>'Production Summary'!$N$67</f>
        <v>96</v>
      </c>
      <c r="EE23" s="164">
        <v>0</v>
      </c>
      <c r="EF23" s="164">
        <f>'Production Summary'!$N$68</f>
        <v>96</v>
      </c>
      <c r="EG23" s="164">
        <v>0</v>
      </c>
      <c r="EH23" s="164">
        <f>'Production Summary'!$N$69</f>
        <v>340</v>
      </c>
      <c r="EI23" s="101"/>
      <c r="EJ23" s="3"/>
      <c r="EK23" s="3"/>
      <c r="ER23" s="64" t="s">
        <v>39</v>
      </c>
      <c r="ES23" s="61" t="str">
        <f t="shared" si="0"/>
        <v>Babla Dairy</v>
      </c>
      <c r="ET23" s="24">
        <f t="shared" si="1"/>
        <v>0</v>
      </c>
    </row>
    <row r="24" spans="1:150" ht="15" customHeight="1">
      <c r="A24" t="b">
        <f>C24=Korba!C24</f>
        <v>1</v>
      </c>
      <c r="B24" s="60">
        <f t="shared" si="2"/>
        <v>19</v>
      </c>
      <c r="C24" s="61" t="str">
        <f>IF(Korba!C24="","",Korba!C24)</f>
        <v/>
      </c>
      <c r="D24" s="164">
        <f>'Production Summary'!$N$4</f>
        <v>666</v>
      </c>
      <c r="E24" s="164">
        <f>'Production Summary'!$M$4</f>
        <v>27.75</v>
      </c>
      <c r="F24" s="164">
        <v>0</v>
      </c>
      <c r="G24" s="164">
        <f>'Production Summary'!$N$5</f>
        <v>666</v>
      </c>
      <c r="H24" s="164">
        <f>'Production Summary'!$M$5</f>
        <v>27.75</v>
      </c>
      <c r="I24" s="164">
        <v>0</v>
      </c>
      <c r="J24" s="164">
        <f>'Production Summary'!$N$6</f>
        <v>200</v>
      </c>
      <c r="K24" s="328">
        <f>'Production Summary'!$M$6</f>
        <v>7.5</v>
      </c>
      <c r="L24" s="164">
        <v>0</v>
      </c>
      <c r="M24" s="365">
        <f>'Production Summary'!$N$7</f>
        <v>612.72</v>
      </c>
      <c r="N24" s="367">
        <f>'Production Summary'!$M$7</f>
        <v>25.53</v>
      </c>
      <c r="O24" s="164">
        <v>0</v>
      </c>
      <c r="P24" s="164">
        <f>'Production Summary'!$N$8</f>
        <v>780</v>
      </c>
      <c r="Q24" s="164">
        <f>'Production Summary'!$M$8</f>
        <v>65</v>
      </c>
      <c r="R24" s="164">
        <v>0</v>
      </c>
      <c r="S24" s="164">
        <f>'Production Summary'!$N$9</f>
        <v>720</v>
      </c>
      <c r="T24" s="164">
        <f>'Production Summary'!$M$9</f>
        <v>60</v>
      </c>
      <c r="U24" s="164">
        <v>0</v>
      </c>
      <c r="V24" s="164">
        <f>'Production Summary'!$N$10</f>
        <v>876</v>
      </c>
      <c r="W24" s="164">
        <f>'Production Summary'!$M$10</f>
        <v>73</v>
      </c>
      <c r="X24" s="164">
        <v>0</v>
      </c>
      <c r="Y24" s="164">
        <f>'Production Summary'!$N$14</f>
        <v>177</v>
      </c>
      <c r="Z24" s="328">
        <f>'Production Summary'!$M$14</f>
        <v>14.75</v>
      </c>
      <c r="AA24" s="164">
        <v>0</v>
      </c>
      <c r="AB24" s="164">
        <f>'Production Summary'!$N$15</f>
        <v>126</v>
      </c>
      <c r="AC24" s="164">
        <f>'Production Summary'!$M$15</f>
        <v>21</v>
      </c>
      <c r="AD24" s="164">
        <v>0</v>
      </c>
      <c r="AE24" s="164">
        <f>'Production Summary'!$N$16</f>
        <v>252</v>
      </c>
      <c r="AF24" s="164">
        <f>'Production Summary'!$M$16</f>
        <v>21</v>
      </c>
      <c r="AG24" s="164">
        <v>0</v>
      </c>
      <c r="AH24" s="164">
        <f>'Production Summary'!$N$18</f>
        <v>1035</v>
      </c>
      <c r="AI24" s="164">
        <f>'Production Summary'!$M$18</f>
        <v>17.25</v>
      </c>
      <c r="AJ24" s="164">
        <v>0</v>
      </c>
      <c r="AK24" s="164">
        <f>'Production Summary'!$N$19</f>
        <v>870</v>
      </c>
      <c r="AL24" s="164">
        <f>'Production Summary'!$M$19</f>
        <v>29</v>
      </c>
      <c r="AM24" s="164">
        <v>0</v>
      </c>
      <c r="AN24" s="164">
        <f>'Production Summary'!$N$20</f>
        <v>864</v>
      </c>
      <c r="AO24" s="164">
        <f>'Production Summary'!$M$20</f>
        <v>72</v>
      </c>
      <c r="AP24" s="164">
        <v>0</v>
      </c>
      <c r="AQ24" s="164">
        <f>'Production Summary'!$N$21</f>
        <v>670</v>
      </c>
      <c r="AR24" s="164">
        <f>'Production Summary'!$M$21</f>
        <v>335</v>
      </c>
      <c r="AS24" s="164">
        <v>0</v>
      </c>
      <c r="AT24" s="386">
        <f>'Production Summary'!$N$22</f>
        <v>375</v>
      </c>
      <c r="AU24" s="164">
        <f>'Production Summary'!$N$23</f>
        <v>1050</v>
      </c>
      <c r="AV24" s="164">
        <f>'Production Summary'!$N$25</f>
        <v>300</v>
      </c>
      <c r="AW24" s="164">
        <f>'Production Summary'!$M$25</f>
        <v>25</v>
      </c>
      <c r="AX24" s="164">
        <v>0</v>
      </c>
      <c r="AY24" s="164">
        <f>'Production Summary'!$N$26</f>
        <v>300</v>
      </c>
      <c r="AZ24" s="164">
        <f>'Production Summary'!$M$26</f>
        <v>25</v>
      </c>
      <c r="BA24" s="164">
        <v>0</v>
      </c>
      <c r="BB24" s="164">
        <f>'Production Summary'!$N$28</f>
        <v>777</v>
      </c>
      <c r="BC24" s="164">
        <f>'Production Summary'!$M$28</f>
        <v>12.95</v>
      </c>
      <c r="BD24" s="164">
        <v>0</v>
      </c>
      <c r="BE24" s="164">
        <f>'Production Summary'!$N$29</f>
        <v>612</v>
      </c>
      <c r="BF24" s="164">
        <f>'Production Summary'!$M$29</f>
        <v>51</v>
      </c>
      <c r="BG24" s="164">
        <v>0</v>
      </c>
      <c r="BH24" s="164">
        <f>'Production Summary'!$N$30</f>
        <v>500</v>
      </c>
      <c r="BI24" s="164">
        <f>'Production Summary'!$M$30</f>
        <v>250</v>
      </c>
      <c r="BJ24" s="164">
        <v>0</v>
      </c>
      <c r="BK24" s="386"/>
      <c r="BL24" s="164">
        <f>'Production Summary'!$N$32</f>
        <v>875</v>
      </c>
      <c r="BM24" s="164">
        <f>'Production Summary'!$N$34</f>
        <v>360.59999999999997</v>
      </c>
      <c r="BN24" s="164">
        <f>'Production Summary'!$M$34</f>
        <v>6.01</v>
      </c>
      <c r="BO24" s="164">
        <v>0</v>
      </c>
      <c r="BP24" s="164">
        <f>'Production Summary'!$N$36</f>
        <v>717</v>
      </c>
      <c r="BQ24" s="164">
        <f>'Production Summary'!$M$36</f>
        <v>11.95</v>
      </c>
      <c r="BR24" s="164">
        <v>0</v>
      </c>
      <c r="BS24" s="164">
        <f>'Production Summary'!$N$37</f>
        <v>210</v>
      </c>
      <c r="BT24" s="164">
        <f>'Production Summary'!$M$37</f>
        <v>21</v>
      </c>
      <c r="BU24" s="164">
        <v>0</v>
      </c>
      <c r="BV24" s="164">
        <f>'Production Summary'!$N$38</f>
        <v>280</v>
      </c>
      <c r="BW24" s="164">
        <f>'Production Summary'!$M$38</f>
        <v>28</v>
      </c>
      <c r="BX24" s="164">
        <v>0</v>
      </c>
      <c r="BY24" s="165">
        <f>'Production Summary'!$N$39</f>
        <v>300.38406247988502</v>
      </c>
      <c r="BZ24" s="164">
        <f>'Production Summary'!$M$39</f>
        <v>30.038406247988501</v>
      </c>
      <c r="CA24" s="164">
        <v>0</v>
      </c>
      <c r="CB24" s="164">
        <f>'Production Summary'!$N$40</f>
        <v>131.30000000000001</v>
      </c>
      <c r="CC24" s="164">
        <f>'Production Summary'!$M$40</f>
        <v>13.13</v>
      </c>
      <c r="CD24" s="164">
        <v>0</v>
      </c>
      <c r="CE24" s="164">
        <f>'Production Summary'!$N$42</f>
        <v>1136.3519999999996</v>
      </c>
      <c r="CF24" s="164">
        <f>'Production Summary'!$M$42</f>
        <v>81.167999999999978</v>
      </c>
      <c r="CG24" s="164">
        <v>0</v>
      </c>
      <c r="CH24" s="164">
        <v>0</v>
      </c>
      <c r="CI24" s="164">
        <f>'Production Summary'!$N$43</f>
        <v>184</v>
      </c>
      <c r="CJ24" s="164">
        <v>0</v>
      </c>
      <c r="CK24" s="164">
        <f>'Production Summary'!$N$44</f>
        <v>355</v>
      </c>
      <c r="CL24" s="164">
        <v>0</v>
      </c>
      <c r="CM24" s="375">
        <f>'Production Summary'!$N$45</f>
        <v>1650</v>
      </c>
      <c r="CN24" s="164">
        <f>'Production Summary'!$N$46</f>
        <v>270</v>
      </c>
      <c r="CO24" s="164">
        <f>'Production Summary'!$N$47</f>
        <v>1350</v>
      </c>
      <c r="CP24" s="166"/>
      <c r="CQ24" s="164">
        <f>'Production Summary'!$N$49</f>
        <v>8004.1580041580037</v>
      </c>
      <c r="CR24" s="164">
        <f>'Production Summary'!$M$49</f>
        <v>66.701316701316699</v>
      </c>
      <c r="CS24" s="164">
        <f>'Production Summary'!$N$50</f>
        <v>13331.600831600828</v>
      </c>
      <c r="CT24" s="164">
        <f>'Production Summary'!$M$50</f>
        <v>148.1288981288981</v>
      </c>
      <c r="CU24" s="164">
        <f>'Production Summary'!$N$51</f>
        <v>12785.862785862784</v>
      </c>
      <c r="CV24" s="164">
        <f>'Production Summary'!$M$51</f>
        <v>355.16285516285512</v>
      </c>
      <c r="CW24" s="164">
        <f>'Production Summary'!$N$52</f>
        <v>12629.937629937627</v>
      </c>
      <c r="CX24" s="164">
        <f>'Production Summary'!$M$52</f>
        <v>701.66320166320156</v>
      </c>
      <c r="CY24" s="164">
        <f>'Production Summary'!$N$53</f>
        <v>12396.049896049895</v>
      </c>
      <c r="CZ24" s="164">
        <f>'Production Summary'!$M$53</f>
        <v>688.66943866943859</v>
      </c>
      <c r="DA24" s="164">
        <f>'Production Summary'!$N$54</f>
        <v>13799.376299376298</v>
      </c>
      <c r="DB24" s="164">
        <f>'Production Summary'!$M$54</f>
        <v>766.63201663201653</v>
      </c>
      <c r="DC24" s="328">
        <f>'Production Summary'!$N$60</f>
        <v>12863.825363825363</v>
      </c>
      <c r="DD24" s="328">
        <f>'Production Summary'!$M$60</f>
        <v>714.65696465696465</v>
      </c>
      <c r="DE24" s="164">
        <f>'Production Summary'!$N$59</f>
        <v>11148.648648648648</v>
      </c>
      <c r="DF24" s="328">
        <f>'Production Summary'!$M$59</f>
        <v>619.36936936936934</v>
      </c>
      <c r="DG24" s="164">
        <f>'Production Summary'!$N$55</f>
        <v>13842.68884268884</v>
      </c>
      <c r="DH24" s="164">
        <f>'Production Summary'!$M$55</f>
        <v>3460.67221067221</v>
      </c>
      <c r="DI24" s="164">
        <f>'Production Summary'!$N$56</f>
        <v>13097.713097713096</v>
      </c>
      <c r="DJ24" s="164">
        <f>'Production Summary'!$M$56</f>
        <v>163.72141372141371</v>
      </c>
      <c r="DK24" s="164">
        <f>'Production Summary'!$N$57</f>
        <v>14189.189189189186</v>
      </c>
      <c r="DL24" s="164">
        <f>'Production Summary'!$M$57</f>
        <v>394.14414414414409</v>
      </c>
      <c r="DM24" s="164">
        <f>'Production Summary'!$N$58</f>
        <v>14017.671517671517</v>
      </c>
      <c r="DN24" s="164">
        <f>'Production Summary'!$M$58</f>
        <v>778.75952875952873</v>
      </c>
      <c r="DO24" s="164">
        <f>'Production Summary'!$N$61</f>
        <v>4500</v>
      </c>
      <c r="DP24" s="328">
        <f>'Production Summary'!$M$61</f>
        <v>750</v>
      </c>
      <c r="DQ24" s="164">
        <v>0</v>
      </c>
      <c r="DR24" s="164">
        <f>'Production Summary'!$N$62</f>
        <v>8900</v>
      </c>
      <c r="DS24" s="164">
        <f>'Production Summary'!$N$70</f>
        <v>300</v>
      </c>
      <c r="DT24" s="328">
        <f>'Production Summary'!$M$70</f>
        <v>25</v>
      </c>
      <c r="DU24" s="164">
        <v>0</v>
      </c>
      <c r="DV24" s="164">
        <f>'Production Summary'!$N$71</f>
        <v>150</v>
      </c>
      <c r="DW24" s="164">
        <v>0</v>
      </c>
      <c r="DX24" s="164">
        <f>'Production Summary'!$N$64</f>
        <v>192</v>
      </c>
      <c r="DY24" s="164">
        <v>0</v>
      </c>
      <c r="DZ24" s="391">
        <f>'Production Summary'!$N$65</f>
        <v>384</v>
      </c>
      <c r="EA24" s="164">
        <v>0</v>
      </c>
      <c r="EB24" s="391">
        <f>'Production Summary'!$N$66</f>
        <v>192</v>
      </c>
      <c r="EC24" s="164">
        <v>0</v>
      </c>
      <c r="ED24" s="164">
        <f>'Production Summary'!$N$67</f>
        <v>96</v>
      </c>
      <c r="EE24" s="164">
        <v>0</v>
      </c>
      <c r="EF24" s="164">
        <f>'Production Summary'!$N$68</f>
        <v>96</v>
      </c>
      <c r="EG24" s="164">
        <v>0</v>
      </c>
      <c r="EH24" s="164">
        <f>'Production Summary'!$N$69</f>
        <v>340</v>
      </c>
      <c r="EI24" s="101"/>
      <c r="EJ24" s="3"/>
      <c r="EK24" s="3"/>
      <c r="ER24" s="64" t="s">
        <v>40</v>
      </c>
      <c r="ES24" s="61" t="str">
        <f t="shared" si="0"/>
        <v/>
      </c>
      <c r="ET24" s="24">
        <f t="shared" si="1"/>
        <v>0</v>
      </c>
    </row>
    <row r="25" spans="1:150" ht="15" customHeight="1">
      <c r="A25" t="b">
        <f>C25=Korba!C25</f>
        <v>1</v>
      </c>
      <c r="B25" s="60">
        <f t="shared" si="2"/>
        <v>20</v>
      </c>
      <c r="C25" s="61" t="str">
        <f>IF(Korba!C25="","",Korba!C25)</f>
        <v/>
      </c>
      <c r="D25" s="164">
        <f>'Production Summary'!$N$4</f>
        <v>666</v>
      </c>
      <c r="E25" s="164">
        <f>'Production Summary'!$M$4</f>
        <v>27.75</v>
      </c>
      <c r="F25" s="164">
        <v>0</v>
      </c>
      <c r="G25" s="164">
        <f>'Production Summary'!$N$5</f>
        <v>666</v>
      </c>
      <c r="H25" s="164">
        <f>'Production Summary'!$M$5</f>
        <v>27.75</v>
      </c>
      <c r="I25" s="164">
        <v>0</v>
      </c>
      <c r="J25" s="164">
        <f>'Production Summary'!$N$6</f>
        <v>200</v>
      </c>
      <c r="K25" s="328">
        <f>'Production Summary'!$M$6</f>
        <v>7.5</v>
      </c>
      <c r="L25" s="164">
        <v>0</v>
      </c>
      <c r="M25" s="365">
        <f>'Production Summary'!$N$7</f>
        <v>612.72</v>
      </c>
      <c r="N25" s="367">
        <f>'Production Summary'!$M$7</f>
        <v>25.53</v>
      </c>
      <c r="O25" s="164">
        <v>0</v>
      </c>
      <c r="P25" s="164">
        <f>'Production Summary'!$N$8</f>
        <v>780</v>
      </c>
      <c r="Q25" s="164">
        <f>'Production Summary'!$M$8</f>
        <v>65</v>
      </c>
      <c r="R25" s="164">
        <v>0</v>
      </c>
      <c r="S25" s="164">
        <f>'Production Summary'!$N$9</f>
        <v>720</v>
      </c>
      <c r="T25" s="164">
        <f>'Production Summary'!$M$9</f>
        <v>60</v>
      </c>
      <c r="U25" s="164">
        <v>0</v>
      </c>
      <c r="V25" s="164">
        <f>'Production Summary'!$N$10</f>
        <v>876</v>
      </c>
      <c r="W25" s="164">
        <f>'Production Summary'!$M$10</f>
        <v>73</v>
      </c>
      <c r="X25" s="164">
        <v>0</v>
      </c>
      <c r="Y25" s="164">
        <f>'Production Summary'!$N$14</f>
        <v>177</v>
      </c>
      <c r="Z25" s="328">
        <f>'Production Summary'!$M$14</f>
        <v>14.75</v>
      </c>
      <c r="AA25" s="164">
        <v>0</v>
      </c>
      <c r="AB25" s="164">
        <f>'Production Summary'!$N$15</f>
        <v>126</v>
      </c>
      <c r="AC25" s="164">
        <f>'Production Summary'!$M$15</f>
        <v>21</v>
      </c>
      <c r="AD25" s="164">
        <v>0</v>
      </c>
      <c r="AE25" s="164">
        <f>'Production Summary'!$N$16</f>
        <v>252</v>
      </c>
      <c r="AF25" s="164">
        <f>'Production Summary'!$M$16</f>
        <v>21</v>
      </c>
      <c r="AG25" s="164">
        <v>0</v>
      </c>
      <c r="AH25" s="164">
        <f>'Production Summary'!$N$18</f>
        <v>1035</v>
      </c>
      <c r="AI25" s="164">
        <f>'Production Summary'!$M$18</f>
        <v>17.25</v>
      </c>
      <c r="AJ25" s="164">
        <v>0</v>
      </c>
      <c r="AK25" s="164">
        <f>'Production Summary'!$N$19</f>
        <v>870</v>
      </c>
      <c r="AL25" s="164">
        <f>'Production Summary'!$M$19</f>
        <v>29</v>
      </c>
      <c r="AM25" s="164">
        <v>0</v>
      </c>
      <c r="AN25" s="164">
        <f>'Production Summary'!$N$20</f>
        <v>864</v>
      </c>
      <c r="AO25" s="164">
        <f>'Production Summary'!$M$20</f>
        <v>72</v>
      </c>
      <c r="AP25" s="164">
        <v>0</v>
      </c>
      <c r="AQ25" s="164">
        <f>'Production Summary'!$N$21</f>
        <v>670</v>
      </c>
      <c r="AR25" s="164">
        <f>'Production Summary'!$M$21</f>
        <v>335</v>
      </c>
      <c r="AS25" s="164">
        <v>0</v>
      </c>
      <c r="AT25" s="386">
        <f>'Production Summary'!$N$22</f>
        <v>375</v>
      </c>
      <c r="AU25" s="164">
        <f>'Production Summary'!$N$23</f>
        <v>1050</v>
      </c>
      <c r="AV25" s="164">
        <f>'Production Summary'!$N$25</f>
        <v>300</v>
      </c>
      <c r="AW25" s="164">
        <f>'Production Summary'!$M$25</f>
        <v>25</v>
      </c>
      <c r="AX25" s="164">
        <v>0</v>
      </c>
      <c r="AY25" s="164">
        <f>'Production Summary'!$N$26</f>
        <v>300</v>
      </c>
      <c r="AZ25" s="164">
        <f>'Production Summary'!$M$26</f>
        <v>25</v>
      </c>
      <c r="BA25" s="164">
        <v>0</v>
      </c>
      <c r="BB25" s="164">
        <f>'Production Summary'!$N$28</f>
        <v>777</v>
      </c>
      <c r="BC25" s="164">
        <f>'Production Summary'!$M$28</f>
        <v>12.95</v>
      </c>
      <c r="BD25" s="164">
        <v>0</v>
      </c>
      <c r="BE25" s="164">
        <f>'Production Summary'!$N$29</f>
        <v>612</v>
      </c>
      <c r="BF25" s="164">
        <f>'Production Summary'!$M$29</f>
        <v>51</v>
      </c>
      <c r="BG25" s="164">
        <v>0</v>
      </c>
      <c r="BH25" s="164">
        <f>'Production Summary'!$N$30</f>
        <v>500</v>
      </c>
      <c r="BI25" s="164">
        <f>'Production Summary'!$M$30</f>
        <v>250</v>
      </c>
      <c r="BJ25" s="164">
        <v>0</v>
      </c>
      <c r="BK25" s="386"/>
      <c r="BL25" s="164">
        <f>'Production Summary'!$N$32</f>
        <v>875</v>
      </c>
      <c r="BM25" s="164">
        <f>'Production Summary'!$N$34</f>
        <v>360.59999999999997</v>
      </c>
      <c r="BN25" s="164">
        <f>'Production Summary'!$M$34</f>
        <v>6.01</v>
      </c>
      <c r="BO25" s="164">
        <v>0</v>
      </c>
      <c r="BP25" s="164">
        <f>'Production Summary'!$N$36</f>
        <v>717</v>
      </c>
      <c r="BQ25" s="164">
        <f>'Production Summary'!$M$36</f>
        <v>11.95</v>
      </c>
      <c r="BR25" s="164">
        <v>0</v>
      </c>
      <c r="BS25" s="164">
        <f>'Production Summary'!$N$37</f>
        <v>210</v>
      </c>
      <c r="BT25" s="164">
        <f>'Production Summary'!$M$37</f>
        <v>21</v>
      </c>
      <c r="BU25" s="164">
        <v>0</v>
      </c>
      <c r="BV25" s="164">
        <f>'Production Summary'!$N$38</f>
        <v>280</v>
      </c>
      <c r="BW25" s="164">
        <f>'Production Summary'!$M$38</f>
        <v>28</v>
      </c>
      <c r="BX25" s="164">
        <v>0</v>
      </c>
      <c r="BY25" s="165">
        <f>'Production Summary'!$N$39</f>
        <v>300.38406247988502</v>
      </c>
      <c r="BZ25" s="164">
        <f>'Production Summary'!$M$39</f>
        <v>30.038406247988501</v>
      </c>
      <c r="CA25" s="164">
        <v>0</v>
      </c>
      <c r="CB25" s="164">
        <f>'Production Summary'!$N$40</f>
        <v>131.30000000000001</v>
      </c>
      <c r="CC25" s="164">
        <f>'Production Summary'!$M$40</f>
        <v>13.13</v>
      </c>
      <c r="CD25" s="164">
        <v>0</v>
      </c>
      <c r="CE25" s="164">
        <f>'Production Summary'!$N$42</f>
        <v>1136.3519999999996</v>
      </c>
      <c r="CF25" s="164">
        <f>'Production Summary'!$M$42</f>
        <v>81.167999999999978</v>
      </c>
      <c r="CG25" s="164">
        <v>0</v>
      </c>
      <c r="CH25" s="164">
        <v>0</v>
      </c>
      <c r="CI25" s="164">
        <f>'Production Summary'!$N$43</f>
        <v>184</v>
      </c>
      <c r="CJ25" s="164">
        <v>0</v>
      </c>
      <c r="CK25" s="164">
        <f>'Production Summary'!$N$44</f>
        <v>355</v>
      </c>
      <c r="CL25" s="164">
        <v>0</v>
      </c>
      <c r="CM25" s="375">
        <f>'Production Summary'!$N$45</f>
        <v>1650</v>
      </c>
      <c r="CN25" s="164">
        <f>'Production Summary'!$N$46</f>
        <v>270</v>
      </c>
      <c r="CO25" s="164">
        <f>'Production Summary'!$N$47</f>
        <v>1350</v>
      </c>
      <c r="CP25" s="166"/>
      <c r="CQ25" s="164">
        <f>'Production Summary'!$N$49</f>
        <v>8004.1580041580037</v>
      </c>
      <c r="CR25" s="164">
        <f>'Production Summary'!$M$49</f>
        <v>66.701316701316699</v>
      </c>
      <c r="CS25" s="164">
        <f>'Production Summary'!$N$50</f>
        <v>13331.600831600828</v>
      </c>
      <c r="CT25" s="164">
        <f>'Production Summary'!$M$50</f>
        <v>148.1288981288981</v>
      </c>
      <c r="CU25" s="164">
        <f>'Production Summary'!$N$51</f>
        <v>12785.862785862784</v>
      </c>
      <c r="CV25" s="164">
        <f>'Production Summary'!$M$51</f>
        <v>355.16285516285512</v>
      </c>
      <c r="CW25" s="164">
        <f>'Production Summary'!$N$52</f>
        <v>12629.937629937627</v>
      </c>
      <c r="CX25" s="164">
        <f>'Production Summary'!$M$52</f>
        <v>701.66320166320156</v>
      </c>
      <c r="CY25" s="164">
        <f>'Production Summary'!$N$53</f>
        <v>12396.049896049895</v>
      </c>
      <c r="CZ25" s="164">
        <f>'Production Summary'!$M$53</f>
        <v>688.66943866943859</v>
      </c>
      <c r="DA25" s="164">
        <f>'Production Summary'!$N$54</f>
        <v>13799.376299376298</v>
      </c>
      <c r="DB25" s="164">
        <f>'Production Summary'!$M$54</f>
        <v>766.63201663201653</v>
      </c>
      <c r="DC25" s="328">
        <f>'Production Summary'!$N$60</f>
        <v>12863.825363825363</v>
      </c>
      <c r="DD25" s="328">
        <f>'Production Summary'!$M$60</f>
        <v>714.65696465696465</v>
      </c>
      <c r="DE25" s="164">
        <f>'Production Summary'!$N$59</f>
        <v>11148.648648648648</v>
      </c>
      <c r="DF25" s="328">
        <f>'Production Summary'!$M$59</f>
        <v>619.36936936936934</v>
      </c>
      <c r="DG25" s="164">
        <f>'Production Summary'!$N$55</f>
        <v>13842.68884268884</v>
      </c>
      <c r="DH25" s="164">
        <f>'Production Summary'!$M$55</f>
        <v>3460.67221067221</v>
      </c>
      <c r="DI25" s="164">
        <f>'Production Summary'!$N$56</f>
        <v>13097.713097713096</v>
      </c>
      <c r="DJ25" s="164">
        <f>'Production Summary'!$M$56</f>
        <v>163.72141372141371</v>
      </c>
      <c r="DK25" s="164">
        <f>'Production Summary'!$N$57</f>
        <v>14189.189189189186</v>
      </c>
      <c r="DL25" s="164">
        <f>'Production Summary'!$M$57</f>
        <v>394.14414414414409</v>
      </c>
      <c r="DM25" s="164">
        <f>'Production Summary'!$N$58</f>
        <v>14017.671517671517</v>
      </c>
      <c r="DN25" s="164">
        <f>'Production Summary'!$M$58</f>
        <v>778.75952875952873</v>
      </c>
      <c r="DO25" s="164">
        <f>'Production Summary'!$N$61</f>
        <v>4500</v>
      </c>
      <c r="DP25" s="328">
        <f>'Production Summary'!$M$61</f>
        <v>750</v>
      </c>
      <c r="DQ25" s="164">
        <v>0</v>
      </c>
      <c r="DR25" s="164">
        <f>'Production Summary'!$N$62</f>
        <v>8900</v>
      </c>
      <c r="DS25" s="164">
        <f>'Production Summary'!$N$70</f>
        <v>300</v>
      </c>
      <c r="DT25" s="328">
        <f>'Production Summary'!$M$70</f>
        <v>25</v>
      </c>
      <c r="DU25" s="164">
        <v>0</v>
      </c>
      <c r="DV25" s="164">
        <f>'Production Summary'!$N$71</f>
        <v>150</v>
      </c>
      <c r="DW25" s="164">
        <v>0</v>
      </c>
      <c r="DX25" s="164">
        <f>'Production Summary'!$N$64</f>
        <v>192</v>
      </c>
      <c r="DY25" s="164">
        <v>0</v>
      </c>
      <c r="DZ25" s="391">
        <f>'Production Summary'!$N$65</f>
        <v>384</v>
      </c>
      <c r="EA25" s="164">
        <v>0</v>
      </c>
      <c r="EB25" s="391">
        <f>'Production Summary'!$N$66</f>
        <v>192</v>
      </c>
      <c r="EC25" s="164">
        <v>0</v>
      </c>
      <c r="ED25" s="164">
        <f>'Production Summary'!$N$67</f>
        <v>96</v>
      </c>
      <c r="EE25" s="164">
        <v>0</v>
      </c>
      <c r="EF25" s="164">
        <f>'Production Summary'!$N$68</f>
        <v>96</v>
      </c>
      <c r="EG25" s="164">
        <v>0</v>
      </c>
      <c r="EH25" s="164">
        <f>'Production Summary'!$N$69</f>
        <v>340</v>
      </c>
      <c r="EI25" s="101"/>
      <c r="EJ25" s="3"/>
      <c r="EK25" s="3"/>
      <c r="ER25" s="64" t="s">
        <v>41</v>
      </c>
      <c r="ES25" s="61" t="str">
        <f t="shared" si="0"/>
        <v/>
      </c>
      <c r="ET25" s="24">
        <f t="shared" si="1"/>
        <v>0</v>
      </c>
    </row>
    <row r="26" spans="1:150" ht="15" customHeight="1">
      <c r="A26" t="b">
        <f>C26=Korba!C26</f>
        <v>1</v>
      </c>
      <c r="B26" s="60">
        <f t="shared" si="2"/>
        <v>21</v>
      </c>
      <c r="C26" s="61" t="str">
        <f>IF(Korba!C26="","",Korba!C26)</f>
        <v/>
      </c>
      <c r="D26" s="164">
        <f>'Production Summary'!$N$4</f>
        <v>666</v>
      </c>
      <c r="E26" s="164">
        <f>'Production Summary'!$M$4</f>
        <v>27.75</v>
      </c>
      <c r="F26" s="164">
        <v>0</v>
      </c>
      <c r="G26" s="164">
        <f>'Production Summary'!$N$5</f>
        <v>666</v>
      </c>
      <c r="H26" s="164">
        <f>'Production Summary'!$M$5</f>
        <v>27.75</v>
      </c>
      <c r="I26" s="164">
        <v>0</v>
      </c>
      <c r="J26" s="164">
        <f>'Production Summary'!$N$6</f>
        <v>200</v>
      </c>
      <c r="K26" s="328">
        <f>'Production Summary'!$M$6</f>
        <v>7.5</v>
      </c>
      <c r="L26" s="164">
        <v>0</v>
      </c>
      <c r="M26" s="365">
        <f>'Production Summary'!$N$7</f>
        <v>612.72</v>
      </c>
      <c r="N26" s="367">
        <f>'Production Summary'!$M$7</f>
        <v>25.53</v>
      </c>
      <c r="O26" s="164">
        <v>0</v>
      </c>
      <c r="P26" s="164">
        <f>'Production Summary'!$N$8</f>
        <v>780</v>
      </c>
      <c r="Q26" s="164">
        <f>'Production Summary'!$M$8</f>
        <v>65</v>
      </c>
      <c r="R26" s="164">
        <v>0</v>
      </c>
      <c r="S26" s="164">
        <f>'Production Summary'!$N$9</f>
        <v>720</v>
      </c>
      <c r="T26" s="164">
        <f>'Production Summary'!$M$9</f>
        <v>60</v>
      </c>
      <c r="U26" s="164">
        <v>0</v>
      </c>
      <c r="V26" s="164">
        <f>'Production Summary'!$N$10</f>
        <v>876</v>
      </c>
      <c r="W26" s="164">
        <f>'Production Summary'!$M$10</f>
        <v>73</v>
      </c>
      <c r="X26" s="164">
        <v>0</v>
      </c>
      <c r="Y26" s="164">
        <f>'Production Summary'!$N$14</f>
        <v>177</v>
      </c>
      <c r="Z26" s="328">
        <f>'Production Summary'!$M$14</f>
        <v>14.75</v>
      </c>
      <c r="AA26" s="164">
        <v>0</v>
      </c>
      <c r="AB26" s="164">
        <f>'Production Summary'!$N$15</f>
        <v>126</v>
      </c>
      <c r="AC26" s="164">
        <f>'Production Summary'!$M$15</f>
        <v>21</v>
      </c>
      <c r="AD26" s="164">
        <v>0</v>
      </c>
      <c r="AE26" s="164">
        <f>'Production Summary'!$N$16</f>
        <v>252</v>
      </c>
      <c r="AF26" s="164">
        <f>'Production Summary'!$M$16</f>
        <v>21</v>
      </c>
      <c r="AG26" s="164">
        <v>0</v>
      </c>
      <c r="AH26" s="164">
        <f>'Production Summary'!$N$18</f>
        <v>1035</v>
      </c>
      <c r="AI26" s="164">
        <f>'Production Summary'!$M$18</f>
        <v>17.25</v>
      </c>
      <c r="AJ26" s="164">
        <v>0</v>
      </c>
      <c r="AK26" s="164">
        <f>'Production Summary'!$N$19</f>
        <v>870</v>
      </c>
      <c r="AL26" s="164">
        <f>'Production Summary'!$M$19</f>
        <v>29</v>
      </c>
      <c r="AM26" s="164">
        <v>0</v>
      </c>
      <c r="AN26" s="164">
        <f>'Production Summary'!$N$20</f>
        <v>864</v>
      </c>
      <c r="AO26" s="164">
        <f>'Production Summary'!$M$20</f>
        <v>72</v>
      </c>
      <c r="AP26" s="164">
        <v>0</v>
      </c>
      <c r="AQ26" s="164">
        <f>'Production Summary'!$N$21</f>
        <v>670</v>
      </c>
      <c r="AR26" s="164">
        <f>'Production Summary'!$M$21</f>
        <v>335</v>
      </c>
      <c r="AS26" s="164">
        <v>0</v>
      </c>
      <c r="AT26" s="386">
        <f>'Production Summary'!$N$22</f>
        <v>375</v>
      </c>
      <c r="AU26" s="164">
        <f>'Production Summary'!$N$23</f>
        <v>1050</v>
      </c>
      <c r="AV26" s="164">
        <f>'Production Summary'!$N$25</f>
        <v>300</v>
      </c>
      <c r="AW26" s="164">
        <f>'Production Summary'!$M$25</f>
        <v>25</v>
      </c>
      <c r="AX26" s="164">
        <v>0</v>
      </c>
      <c r="AY26" s="164">
        <f>'Production Summary'!$N$26</f>
        <v>300</v>
      </c>
      <c r="AZ26" s="164">
        <f>'Production Summary'!$M$26</f>
        <v>25</v>
      </c>
      <c r="BA26" s="164">
        <v>0</v>
      </c>
      <c r="BB26" s="164">
        <f>'Production Summary'!$N$28</f>
        <v>777</v>
      </c>
      <c r="BC26" s="164">
        <f>'Production Summary'!$M$28</f>
        <v>12.95</v>
      </c>
      <c r="BD26" s="164">
        <v>0</v>
      </c>
      <c r="BE26" s="164">
        <f>'Production Summary'!$N$29</f>
        <v>612</v>
      </c>
      <c r="BF26" s="164">
        <f>'Production Summary'!$M$29</f>
        <v>51</v>
      </c>
      <c r="BG26" s="164">
        <v>0</v>
      </c>
      <c r="BH26" s="164">
        <f>'Production Summary'!$N$30</f>
        <v>500</v>
      </c>
      <c r="BI26" s="164">
        <f>'Production Summary'!$M$30</f>
        <v>250</v>
      </c>
      <c r="BJ26" s="164">
        <v>0</v>
      </c>
      <c r="BK26" s="386"/>
      <c r="BL26" s="164">
        <f>'Production Summary'!$N$32</f>
        <v>875</v>
      </c>
      <c r="BM26" s="164">
        <f>'Production Summary'!$N$34</f>
        <v>360.59999999999997</v>
      </c>
      <c r="BN26" s="164">
        <f>'Production Summary'!$M$34</f>
        <v>6.01</v>
      </c>
      <c r="BO26" s="164">
        <v>0</v>
      </c>
      <c r="BP26" s="164">
        <f>'Production Summary'!$N$36</f>
        <v>717</v>
      </c>
      <c r="BQ26" s="164">
        <f>'Production Summary'!$M$36</f>
        <v>11.95</v>
      </c>
      <c r="BR26" s="164">
        <v>0</v>
      </c>
      <c r="BS26" s="164">
        <f>'Production Summary'!$N$37</f>
        <v>210</v>
      </c>
      <c r="BT26" s="164">
        <f>'Production Summary'!$M$37</f>
        <v>21</v>
      </c>
      <c r="BU26" s="164">
        <v>0</v>
      </c>
      <c r="BV26" s="164">
        <f>'Production Summary'!$N$38</f>
        <v>280</v>
      </c>
      <c r="BW26" s="164">
        <f>'Production Summary'!$M$38</f>
        <v>28</v>
      </c>
      <c r="BX26" s="164">
        <v>0</v>
      </c>
      <c r="BY26" s="165">
        <f>'Production Summary'!$N$39</f>
        <v>300.38406247988502</v>
      </c>
      <c r="BZ26" s="164">
        <f>'Production Summary'!$M$39</f>
        <v>30.038406247988501</v>
      </c>
      <c r="CA26" s="164">
        <v>0</v>
      </c>
      <c r="CB26" s="164">
        <f>'Production Summary'!$N$40</f>
        <v>131.30000000000001</v>
      </c>
      <c r="CC26" s="164">
        <f>'Production Summary'!$M$40</f>
        <v>13.13</v>
      </c>
      <c r="CD26" s="164">
        <v>0</v>
      </c>
      <c r="CE26" s="164">
        <f>'Production Summary'!$N$42</f>
        <v>1136.3519999999996</v>
      </c>
      <c r="CF26" s="164">
        <f>'Production Summary'!$M$42</f>
        <v>81.167999999999978</v>
      </c>
      <c r="CG26" s="164">
        <v>0</v>
      </c>
      <c r="CH26" s="164">
        <v>0</v>
      </c>
      <c r="CI26" s="164">
        <f>'Production Summary'!$N$43</f>
        <v>184</v>
      </c>
      <c r="CJ26" s="164">
        <v>0</v>
      </c>
      <c r="CK26" s="164">
        <f>'Production Summary'!$N$44</f>
        <v>355</v>
      </c>
      <c r="CL26" s="164">
        <v>0</v>
      </c>
      <c r="CM26" s="375">
        <f>'Production Summary'!$N$45</f>
        <v>1650</v>
      </c>
      <c r="CN26" s="164">
        <f>'Production Summary'!$N$46</f>
        <v>270</v>
      </c>
      <c r="CO26" s="164">
        <f>'Production Summary'!$N$47</f>
        <v>1350</v>
      </c>
      <c r="CP26" s="166"/>
      <c r="CQ26" s="164">
        <f>'Production Summary'!$N$49</f>
        <v>8004.1580041580037</v>
      </c>
      <c r="CR26" s="164">
        <f>'Production Summary'!$M$49</f>
        <v>66.701316701316699</v>
      </c>
      <c r="CS26" s="164">
        <f>'Production Summary'!$N$50</f>
        <v>13331.600831600828</v>
      </c>
      <c r="CT26" s="164">
        <f>'Production Summary'!$M$50</f>
        <v>148.1288981288981</v>
      </c>
      <c r="CU26" s="164">
        <f>'Production Summary'!$N$51</f>
        <v>12785.862785862784</v>
      </c>
      <c r="CV26" s="164">
        <f>'Production Summary'!$M$51</f>
        <v>355.16285516285512</v>
      </c>
      <c r="CW26" s="164">
        <f>'Production Summary'!$N$52</f>
        <v>12629.937629937627</v>
      </c>
      <c r="CX26" s="164">
        <f>'Production Summary'!$M$52</f>
        <v>701.66320166320156</v>
      </c>
      <c r="CY26" s="164">
        <f>'Production Summary'!$N$53</f>
        <v>12396.049896049895</v>
      </c>
      <c r="CZ26" s="164">
        <f>'Production Summary'!$M$53</f>
        <v>688.66943866943859</v>
      </c>
      <c r="DA26" s="164">
        <f>'Production Summary'!$N$54</f>
        <v>13799.376299376298</v>
      </c>
      <c r="DB26" s="164">
        <f>'Production Summary'!$M$54</f>
        <v>766.63201663201653</v>
      </c>
      <c r="DC26" s="328">
        <f>'Production Summary'!$N$60</f>
        <v>12863.825363825363</v>
      </c>
      <c r="DD26" s="328">
        <f>'Production Summary'!$M$60</f>
        <v>714.65696465696465</v>
      </c>
      <c r="DE26" s="164">
        <f>'Production Summary'!$N$59</f>
        <v>11148.648648648648</v>
      </c>
      <c r="DF26" s="328">
        <f>'Production Summary'!$M$59</f>
        <v>619.36936936936934</v>
      </c>
      <c r="DG26" s="164">
        <f>'Production Summary'!$N$55</f>
        <v>13842.68884268884</v>
      </c>
      <c r="DH26" s="164">
        <f>'Production Summary'!$M$55</f>
        <v>3460.67221067221</v>
      </c>
      <c r="DI26" s="164">
        <f>'Production Summary'!$N$56</f>
        <v>13097.713097713096</v>
      </c>
      <c r="DJ26" s="164">
        <f>'Production Summary'!$M$56</f>
        <v>163.72141372141371</v>
      </c>
      <c r="DK26" s="164">
        <f>'Production Summary'!$N$57</f>
        <v>14189.189189189186</v>
      </c>
      <c r="DL26" s="164">
        <f>'Production Summary'!$M$57</f>
        <v>394.14414414414409</v>
      </c>
      <c r="DM26" s="164">
        <f>'Production Summary'!$N$58</f>
        <v>14017.671517671517</v>
      </c>
      <c r="DN26" s="164">
        <f>'Production Summary'!$M$58</f>
        <v>778.75952875952873</v>
      </c>
      <c r="DO26" s="164">
        <f>'Production Summary'!$N$61</f>
        <v>4500</v>
      </c>
      <c r="DP26" s="328">
        <f>'Production Summary'!$M$61</f>
        <v>750</v>
      </c>
      <c r="DQ26" s="164">
        <v>0</v>
      </c>
      <c r="DR26" s="164">
        <f>'Production Summary'!$N$62</f>
        <v>8900</v>
      </c>
      <c r="DS26" s="164">
        <f>'Production Summary'!$N$70</f>
        <v>300</v>
      </c>
      <c r="DT26" s="328">
        <f>'Production Summary'!$M$70</f>
        <v>25</v>
      </c>
      <c r="DU26" s="164">
        <v>0</v>
      </c>
      <c r="DV26" s="164">
        <f>'Production Summary'!$N$71</f>
        <v>150</v>
      </c>
      <c r="DW26" s="164">
        <v>0</v>
      </c>
      <c r="DX26" s="164">
        <f>'Production Summary'!$N$64</f>
        <v>192</v>
      </c>
      <c r="DY26" s="164">
        <v>0</v>
      </c>
      <c r="DZ26" s="391">
        <f>'Production Summary'!$N$65</f>
        <v>384</v>
      </c>
      <c r="EA26" s="164">
        <v>0</v>
      </c>
      <c r="EB26" s="391">
        <f>'Production Summary'!$N$66</f>
        <v>192</v>
      </c>
      <c r="EC26" s="164">
        <v>0</v>
      </c>
      <c r="ED26" s="164">
        <f>'Production Summary'!$N$67</f>
        <v>96</v>
      </c>
      <c r="EE26" s="164">
        <v>0</v>
      </c>
      <c r="EF26" s="164">
        <f>'Production Summary'!$N$68</f>
        <v>96</v>
      </c>
      <c r="EG26" s="164">
        <v>0</v>
      </c>
      <c r="EH26" s="164">
        <f>'Production Summary'!$N$69</f>
        <v>340</v>
      </c>
      <c r="EI26" s="101"/>
      <c r="EJ26" s="3"/>
      <c r="EK26" s="3"/>
      <c r="ER26" s="64" t="s">
        <v>42</v>
      </c>
      <c r="ES26" s="61" t="str">
        <f t="shared" si="0"/>
        <v/>
      </c>
      <c r="ET26" s="24">
        <f t="shared" si="1"/>
        <v>0</v>
      </c>
    </row>
    <row r="27" spans="1:150" ht="15" customHeight="1">
      <c r="A27" t="b">
        <f>C27=Korba!C27</f>
        <v>1</v>
      </c>
      <c r="B27" s="60">
        <f t="shared" si="2"/>
        <v>22</v>
      </c>
      <c r="C27" s="61" t="str">
        <f>IF(Korba!C27="","",Korba!C27)</f>
        <v/>
      </c>
      <c r="D27" s="164">
        <f>'Production Summary'!$N$4</f>
        <v>666</v>
      </c>
      <c r="E27" s="164">
        <f>'Production Summary'!$M$4</f>
        <v>27.75</v>
      </c>
      <c r="F27" s="164">
        <v>0</v>
      </c>
      <c r="G27" s="164">
        <f>'Production Summary'!$N$5</f>
        <v>666</v>
      </c>
      <c r="H27" s="164">
        <f>'Production Summary'!$M$5</f>
        <v>27.75</v>
      </c>
      <c r="I27" s="164">
        <v>0</v>
      </c>
      <c r="J27" s="164">
        <f>'Production Summary'!$N$6</f>
        <v>200</v>
      </c>
      <c r="K27" s="328">
        <f>'Production Summary'!$M$6</f>
        <v>7.5</v>
      </c>
      <c r="L27" s="164">
        <v>0</v>
      </c>
      <c r="M27" s="365">
        <f>'Production Summary'!$N$7</f>
        <v>612.72</v>
      </c>
      <c r="N27" s="367">
        <f>'Production Summary'!$M$7</f>
        <v>25.53</v>
      </c>
      <c r="O27" s="164">
        <v>0</v>
      </c>
      <c r="P27" s="164">
        <f>'Production Summary'!$N$8</f>
        <v>780</v>
      </c>
      <c r="Q27" s="164">
        <f>'Production Summary'!$M$8</f>
        <v>65</v>
      </c>
      <c r="R27" s="164">
        <v>0</v>
      </c>
      <c r="S27" s="164">
        <f>'Production Summary'!$N$9</f>
        <v>720</v>
      </c>
      <c r="T27" s="164">
        <f>'Production Summary'!$M$9</f>
        <v>60</v>
      </c>
      <c r="U27" s="164">
        <v>0</v>
      </c>
      <c r="V27" s="164">
        <f>'Production Summary'!$N$10</f>
        <v>876</v>
      </c>
      <c r="W27" s="164">
        <f>'Production Summary'!$M$10</f>
        <v>73</v>
      </c>
      <c r="X27" s="164">
        <v>0</v>
      </c>
      <c r="Y27" s="164">
        <f>'Production Summary'!$N$14</f>
        <v>177</v>
      </c>
      <c r="Z27" s="328">
        <f>'Production Summary'!$M$14</f>
        <v>14.75</v>
      </c>
      <c r="AA27" s="164">
        <v>0</v>
      </c>
      <c r="AB27" s="164">
        <f>'Production Summary'!$N$15</f>
        <v>126</v>
      </c>
      <c r="AC27" s="164">
        <f>'Production Summary'!$M$15</f>
        <v>21</v>
      </c>
      <c r="AD27" s="164">
        <v>0</v>
      </c>
      <c r="AE27" s="164">
        <f>'Production Summary'!$N$16</f>
        <v>252</v>
      </c>
      <c r="AF27" s="164">
        <f>'Production Summary'!$M$16</f>
        <v>21</v>
      </c>
      <c r="AG27" s="164">
        <v>0</v>
      </c>
      <c r="AH27" s="164">
        <f>'Production Summary'!$N$18</f>
        <v>1035</v>
      </c>
      <c r="AI27" s="164">
        <f>'Production Summary'!$M$18</f>
        <v>17.25</v>
      </c>
      <c r="AJ27" s="164">
        <v>0</v>
      </c>
      <c r="AK27" s="164">
        <f>'Production Summary'!$N$19</f>
        <v>870</v>
      </c>
      <c r="AL27" s="164">
        <f>'Production Summary'!$M$19</f>
        <v>29</v>
      </c>
      <c r="AM27" s="164">
        <v>0</v>
      </c>
      <c r="AN27" s="164">
        <f>'Production Summary'!$N$20</f>
        <v>864</v>
      </c>
      <c r="AO27" s="164">
        <f>'Production Summary'!$M$20</f>
        <v>72</v>
      </c>
      <c r="AP27" s="164">
        <v>0</v>
      </c>
      <c r="AQ27" s="164">
        <f>'Production Summary'!$N$21</f>
        <v>670</v>
      </c>
      <c r="AR27" s="164">
        <f>'Production Summary'!$M$21</f>
        <v>335</v>
      </c>
      <c r="AS27" s="164">
        <v>0</v>
      </c>
      <c r="AT27" s="386">
        <f>'Production Summary'!$N$22</f>
        <v>375</v>
      </c>
      <c r="AU27" s="164">
        <f>'Production Summary'!$N$23</f>
        <v>1050</v>
      </c>
      <c r="AV27" s="164">
        <f>'Production Summary'!$N$25</f>
        <v>300</v>
      </c>
      <c r="AW27" s="164">
        <f>'Production Summary'!$M$25</f>
        <v>25</v>
      </c>
      <c r="AX27" s="164">
        <v>0</v>
      </c>
      <c r="AY27" s="164">
        <f>'Production Summary'!$N$26</f>
        <v>300</v>
      </c>
      <c r="AZ27" s="164">
        <f>'Production Summary'!$M$26</f>
        <v>25</v>
      </c>
      <c r="BA27" s="164">
        <v>0</v>
      </c>
      <c r="BB27" s="164">
        <f>'Production Summary'!$N$28</f>
        <v>777</v>
      </c>
      <c r="BC27" s="164">
        <f>'Production Summary'!$M$28</f>
        <v>12.95</v>
      </c>
      <c r="BD27" s="164">
        <v>0</v>
      </c>
      <c r="BE27" s="164">
        <f>'Production Summary'!$N$29</f>
        <v>612</v>
      </c>
      <c r="BF27" s="164">
        <f>'Production Summary'!$M$29</f>
        <v>51</v>
      </c>
      <c r="BG27" s="164">
        <v>0</v>
      </c>
      <c r="BH27" s="164">
        <f>'Production Summary'!$N$30</f>
        <v>500</v>
      </c>
      <c r="BI27" s="164">
        <f>'Production Summary'!$M$30</f>
        <v>250</v>
      </c>
      <c r="BJ27" s="164">
        <v>0</v>
      </c>
      <c r="BK27" s="386"/>
      <c r="BL27" s="164">
        <f>'Production Summary'!$N$32</f>
        <v>875</v>
      </c>
      <c r="BM27" s="164">
        <f>'Production Summary'!$N$34</f>
        <v>360.59999999999997</v>
      </c>
      <c r="BN27" s="164">
        <f>'Production Summary'!$M$34</f>
        <v>6.01</v>
      </c>
      <c r="BO27" s="164">
        <v>0</v>
      </c>
      <c r="BP27" s="164">
        <f>'Production Summary'!$N$36</f>
        <v>717</v>
      </c>
      <c r="BQ27" s="164">
        <f>'Production Summary'!$M$36</f>
        <v>11.95</v>
      </c>
      <c r="BR27" s="164">
        <v>0</v>
      </c>
      <c r="BS27" s="164">
        <f>'Production Summary'!$N$37</f>
        <v>210</v>
      </c>
      <c r="BT27" s="164">
        <f>'Production Summary'!$M$37</f>
        <v>21</v>
      </c>
      <c r="BU27" s="164">
        <v>0</v>
      </c>
      <c r="BV27" s="164">
        <f>'Production Summary'!$N$38</f>
        <v>280</v>
      </c>
      <c r="BW27" s="164">
        <f>'Production Summary'!$M$38</f>
        <v>28</v>
      </c>
      <c r="BX27" s="164">
        <v>0</v>
      </c>
      <c r="BY27" s="165">
        <f>'Production Summary'!$N$39</f>
        <v>300.38406247988502</v>
      </c>
      <c r="BZ27" s="164">
        <f>'Production Summary'!$M$39</f>
        <v>30.038406247988501</v>
      </c>
      <c r="CA27" s="164">
        <v>0</v>
      </c>
      <c r="CB27" s="164">
        <f>'Production Summary'!$N$40</f>
        <v>131.30000000000001</v>
      </c>
      <c r="CC27" s="164">
        <f>'Production Summary'!$M$40</f>
        <v>13.13</v>
      </c>
      <c r="CD27" s="164">
        <v>0</v>
      </c>
      <c r="CE27" s="164">
        <f>'Production Summary'!$N$42</f>
        <v>1136.3519999999996</v>
      </c>
      <c r="CF27" s="164">
        <f>'Production Summary'!$M$42</f>
        <v>81.167999999999978</v>
      </c>
      <c r="CG27" s="164">
        <v>0</v>
      </c>
      <c r="CH27" s="164">
        <v>0</v>
      </c>
      <c r="CI27" s="164">
        <f>'Production Summary'!$N$43</f>
        <v>184</v>
      </c>
      <c r="CJ27" s="164">
        <v>0</v>
      </c>
      <c r="CK27" s="164">
        <f>'Production Summary'!$N$44</f>
        <v>355</v>
      </c>
      <c r="CL27" s="164">
        <v>0</v>
      </c>
      <c r="CM27" s="375">
        <f>'Production Summary'!$N$45</f>
        <v>1650</v>
      </c>
      <c r="CN27" s="164">
        <f>'Production Summary'!$N$46</f>
        <v>270</v>
      </c>
      <c r="CO27" s="164">
        <f>'Production Summary'!$N$47</f>
        <v>1350</v>
      </c>
      <c r="CP27" s="166"/>
      <c r="CQ27" s="164">
        <f>'Production Summary'!$N$49</f>
        <v>8004.1580041580037</v>
      </c>
      <c r="CR27" s="164">
        <f>'Production Summary'!$M$49</f>
        <v>66.701316701316699</v>
      </c>
      <c r="CS27" s="164">
        <f>'Production Summary'!$N$50</f>
        <v>13331.600831600828</v>
      </c>
      <c r="CT27" s="164">
        <f>'Production Summary'!$M$50</f>
        <v>148.1288981288981</v>
      </c>
      <c r="CU27" s="164">
        <f>'Production Summary'!$N$51</f>
        <v>12785.862785862784</v>
      </c>
      <c r="CV27" s="164">
        <f>'Production Summary'!$M$51</f>
        <v>355.16285516285512</v>
      </c>
      <c r="CW27" s="164">
        <f>'Production Summary'!$N$52</f>
        <v>12629.937629937627</v>
      </c>
      <c r="CX27" s="164">
        <f>'Production Summary'!$M$52</f>
        <v>701.66320166320156</v>
      </c>
      <c r="CY27" s="164">
        <f>'Production Summary'!$N$53</f>
        <v>12396.049896049895</v>
      </c>
      <c r="CZ27" s="164">
        <f>'Production Summary'!$M$53</f>
        <v>688.66943866943859</v>
      </c>
      <c r="DA27" s="164">
        <f>'Production Summary'!$N$54</f>
        <v>13799.376299376298</v>
      </c>
      <c r="DB27" s="164">
        <f>'Production Summary'!$M$54</f>
        <v>766.63201663201653</v>
      </c>
      <c r="DC27" s="328">
        <f>'Production Summary'!$N$60</f>
        <v>12863.825363825363</v>
      </c>
      <c r="DD27" s="328">
        <f>'Production Summary'!$M$60</f>
        <v>714.65696465696465</v>
      </c>
      <c r="DE27" s="164">
        <f>'Production Summary'!$N$59</f>
        <v>11148.648648648648</v>
      </c>
      <c r="DF27" s="328">
        <f>'Production Summary'!$M$59</f>
        <v>619.36936936936934</v>
      </c>
      <c r="DG27" s="164">
        <f>'Production Summary'!$N$55</f>
        <v>13842.68884268884</v>
      </c>
      <c r="DH27" s="164">
        <f>'Production Summary'!$M$55</f>
        <v>3460.67221067221</v>
      </c>
      <c r="DI27" s="164">
        <f>'Production Summary'!$N$56</f>
        <v>13097.713097713096</v>
      </c>
      <c r="DJ27" s="164">
        <f>'Production Summary'!$M$56</f>
        <v>163.72141372141371</v>
      </c>
      <c r="DK27" s="164">
        <f>'Production Summary'!$N$57</f>
        <v>14189.189189189186</v>
      </c>
      <c r="DL27" s="164">
        <f>'Production Summary'!$M$57</f>
        <v>394.14414414414409</v>
      </c>
      <c r="DM27" s="164">
        <f>'Production Summary'!$N$58</f>
        <v>14017.671517671517</v>
      </c>
      <c r="DN27" s="164">
        <f>'Production Summary'!$M$58</f>
        <v>778.75952875952873</v>
      </c>
      <c r="DO27" s="164">
        <f>'Production Summary'!$N$61</f>
        <v>4500</v>
      </c>
      <c r="DP27" s="328">
        <f>'Production Summary'!$M$61</f>
        <v>750</v>
      </c>
      <c r="DQ27" s="164">
        <v>0</v>
      </c>
      <c r="DR27" s="164">
        <f>'Production Summary'!$N$62</f>
        <v>8900</v>
      </c>
      <c r="DS27" s="164">
        <f>'Production Summary'!$N$70</f>
        <v>300</v>
      </c>
      <c r="DT27" s="328">
        <f>'Production Summary'!$M$70</f>
        <v>25</v>
      </c>
      <c r="DU27" s="164">
        <v>0</v>
      </c>
      <c r="DV27" s="164">
        <f>'Production Summary'!$N$71</f>
        <v>150</v>
      </c>
      <c r="DW27" s="164">
        <v>0</v>
      </c>
      <c r="DX27" s="164">
        <f>'Production Summary'!$N$64</f>
        <v>192</v>
      </c>
      <c r="DY27" s="164">
        <v>0</v>
      </c>
      <c r="DZ27" s="391">
        <f>'Production Summary'!$N$65</f>
        <v>384</v>
      </c>
      <c r="EA27" s="164">
        <v>0</v>
      </c>
      <c r="EB27" s="391">
        <f>'Production Summary'!$N$66</f>
        <v>192</v>
      </c>
      <c r="EC27" s="164">
        <v>0</v>
      </c>
      <c r="ED27" s="164">
        <f>'Production Summary'!$N$67</f>
        <v>96</v>
      </c>
      <c r="EE27" s="164">
        <v>0</v>
      </c>
      <c r="EF27" s="164">
        <f>'Production Summary'!$N$68</f>
        <v>96</v>
      </c>
      <c r="EG27" s="164">
        <v>0</v>
      </c>
      <c r="EH27" s="164">
        <f>'Production Summary'!$N$69</f>
        <v>340</v>
      </c>
      <c r="EI27" s="101"/>
      <c r="EJ27" s="3"/>
      <c r="EK27" s="3"/>
      <c r="ER27" s="64" t="s">
        <v>43</v>
      </c>
      <c r="ES27" s="61" t="str">
        <f t="shared" si="0"/>
        <v/>
      </c>
      <c r="ET27" s="24">
        <f t="shared" si="1"/>
        <v>0</v>
      </c>
    </row>
    <row r="28" spans="1:150" ht="15" customHeight="1">
      <c r="A28" t="b">
        <f>C28=Korba!C28</f>
        <v>1</v>
      </c>
      <c r="B28" s="60">
        <f t="shared" si="2"/>
        <v>23</v>
      </c>
      <c r="C28" s="61" t="str">
        <f>IF(Korba!C28="","",Korba!C28)</f>
        <v/>
      </c>
      <c r="D28" s="164">
        <f>'Production Summary'!$N$4</f>
        <v>666</v>
      </c>
      <c r="E28" s="164">
        <f>'Production Summary'!$M$4</f>
        <v>27.75</v>
      </c>
      <c r="F28" s="164">
        <v>0</v>
      </c>
      <c r="G28" s="164">
        <f>'Production Summary'!$N$5</f>
        <v>666</v>
      </c>
      <c r="H28" s="164">
        <f>'Production Summary'!$M$5</f>
        <v>27.75</v>
      </c>
      <c r="I28" s="164">
        <v>0</v>
      </c>
      <c r="J28" s="164">
        <f>'Production Summary'!$N$6</f>
        <v>200</v>
      </c>
      <c r="K28" s="328">
        <f>'Production Summary'!$M$6</f>
        <v>7.5</v>
      </c>
      <c r="L28" s="164">
        <v>0</v>
      </c>
      <c r="M28" s="365">
        <f>'Production Summary'!$N$7</f>
        <v>612.72</v>
      </c>
      <c r="N28" s="367">
        <f>'Production Summary'!$M$7</f>
        <v>25.53</v>
      </c>
      <c r="O28" s="164">
        <v>0</v>
      </c>
      <c r="P28" s="164">
        <f>'Production Summary'!$N$8</f>
        <v>780</v>
      </c>
      <c r="Q28" s="164">
        <f>'Production Summary'!$M$8</f>
        <v>65</v>
      </c>
      <c r="R28" s="164">
        <v>0</v>
      </c>
      <c r="S28" s="164">
        <f>'Production Summary'!$N$9</f>
        <v>720</v>
      </c>
      <c r="T28" s="164">
        <f>'Production Summary'!$M$9</f>
        <v>60</v>
      </c>
      <c r="U28" s="164">
        <v>0</v>
      </c>
      <c r="V28" s="164">
        <f>'Production Summary'!$N$10</f>
        <v>876</v>
      </c>
      <c r="W28" s="164">
        <f>'Production Summary'!$M$10</f>
        <v>73</v>
      </c>
      <c r="X28" s="164">
        <v>0</v>
      </c>
      <c r="Y28" s="164">
        <f>'Production Summary'!$N$14</f>
        <v>177</v>
      </c>
      <c r="Z28" s="328">
        <f>'Production Summary'!$M$14</f>
        <v>14.75</v>
      </c>
      <c r="AA28" s="164">
        <v>0</v>
      </c>
      <c r="AB28" s="164">
        <f>'Production Summary'!$N$15</f>
        <v>126</v>
      </c>
      <c r="AC28" s="164">
        <f>'Production Summary'!$M$15</f>
        <v>21</v>
      </c>
      <c r="AD28" s="164">
        <v>0</v>
      </c>
      <c r="AE28" s="164">
        <f>'Production Summary'!$N$16</f>
        <v>252</v>
      </c>
      <c r="AF28" s="164">
        <f>'Production Summary'!$M$16</f>
        <v>21</v>
      </c>
      <c r="AG28" s="164">
        <v>0</v>
      </c>
      <c r="AH28" s="164">
        <f>'Production Summary'!$N$18</f>
        <v>1035</v>
      </c>
      <c r="AI28" s="164">
        <f>'Production Summary'!$M$18</f>
        <v>17.25</v>
      </c>
      <c r="AJ28" s="164">
        <v>0</v>
      </c>
      <c r="AK28" s="164">
        <f>'Production Summary'!$N$19</f>
        <v>870</v>
      </c>
      <c r="AL28" s="164">
        <f>'Production Summary'!$M$19</f>
        <v>29</v>
      </c>
      <c r="AM28" s="164">
        <v>0</v>
      </c>
      <c r="AN28" s="164">
        <f>'Production Summary'!$N$20</f>
        <v>864</v>
      </c>
      <c r="AO28" s="164">
        <f>'Production Summary'!$M$20</f>
        <v>72</v>
      </c>
      <c r="AP28" s="164">
        <v>0</v>
      </c>
      <c r="AQ28" s="164">
        <f>'Production Summary'!$N$21</f>
        <v>670</v>
      </c>
      <c r="AR28" s="164">
        <f>'Production Summary'!$M$21</f>
        <v>335</v>
      </c>
      <c r="AS28" s="164">
        <v>0</v>
      </c>
      <c r="AT28" s="386">
        <f>'Production Summary'!$N$22</f>
        <v>375</v>
      </c>
      <c r="AU28" s="164">
        <f>'Production Summary'!$N$23</f>
        <v>1050</v>
      </c>
      <c r="AV28" s="164">
        <f>'Production Summary'!$N$25</f>
        <v>300</v>
      </c>
      <c r="AW28" s="164">
        <f>'Production Summary'!$M$25</f>
        <v>25</v>
      </c>
      <c r="AX28" s="164">
        <v>0</v>
      </c>
      <c r="AY28" s="164">
        <f>'Production Summary'!$N$26</f>
        <v>300</v>
      </c>
      <c r="AZ28" s="164">
        <f>'Production Summary'!$M$26</f>
        <v>25</v>
      </c>
      <c r="BA28" s="164">
        <v>0</v>
      </c>
      <c r="BB28" s="164">
        <f>'Production Summary'!$N$28</f>
        <v>777</v>
      </c>
      <c r="BC28" s="164">
        <f>'Production Summary'!$M$28</f>
        <v>12.95</v>
      </c>
      <c r="BD28" s="164">
        <v>0</v>
      </c>
      <c r="BE28" s="164">
        <f>'Production Summary'!$N$29</f>
        <v>612</v>
      </c>
      <c r="BF28" s="164">
        <f>'Production Summary'!$M$29</f>
        <v>51</v>
      </c>
      <c r="BG28" s="164">
        <v>0</v>
      </c>
      <c r="BH28" s="164">
        <f>'Production Summary'!$N$30</f>
        <v>500</v>
      </c>
      <c r="BI28" s="164">
        <f>'Production Summary'!$M$30</f>
        <v>250</v>
      </c>
      <c r="BJ28" s="164">
        <v>0</v>
      </c>
      <c r="BK28" s="386"/>
      <c r="BL28" s="164">
        <f>'Production Summary'!$N$32</f>
        <v>875</v>
      </c>
      <c r="BM28" s="164">
        <f>'Production Summary'!$N$34</f>
        <v>360.59999999999997</v>
      </c>
      <c r="BN28" s="164">
        <f>'Production Summary'!$M$34</f>
        <v>6.01</v>
      </c>
      <c r="BO28" s="164">
        <v>0</v>
      </c>
      <c r="BP28" s="164">
        <f>'Production Summary'!$N$36</f>
        <v>717</v>
      </c>
      <c r="BQ28" s="164">
        <f>'Production Summary'!$M$36</f>
        <v>11.95</v>
      </c>
      <c r="BR28" s="164">
        <v>0</v>
      </c>
      <c r="BS28" s="164">
        <f>'Production Summary'!$N$37</f>
        <v>210</v>
      </c>
      <c r="BT28" s="164">
        <f>'Production Summary'!$M$37</f>
        <v>21</v>
      </c>
      <c r="BU28" s="164">
        <v>0</v>
      </c>
      <c r="BV28" s="164">
        <f>'Production Summary'!$N$38</f>
        <v>280</v>
      </c>
      <c r="BW28" s="164">
        <f>'Production Summary'!$M$38</f>
        <v>28</v>
      </c>
      <c r="BX28" s="164">
        <v>0</v>
      </c>
      <c r="BY28" s="165">
        <f>'Production Summary'!$N$39</f>
        <v>300.38406247988502</v>
      </c>
      <c r="BZ28" s="164">
        <f>'Production Summary'!$M$39</f>
        <v>30.038406247988501</v>
      </c>
      <c r="CA28" s="164">
        <v>0</v>
      </c>
      <c r="CB28" s="164">
        <f>'Production Summary'!$N$40</f>
        <v>131.30000000000001</v>
      </c>
      <c r="CC28" s="164">
        <f>'Production Summary'!$M$40</f>
        <v>13.13</v>
      </c>
      <c r="CD28" s="164">
        <v>0</v>
      </c>
      <c r="CE28" s="164">
        <f>'Production Summary'!$N$42</f>
        <v>1136.3519999999996</v>
      </c>
      <c r="CF28" s="164">
        <f>'Production Summary'!$M$42</f>
        <v>81.167999999999978</v>
      </c>
      <c r="CG28" s="164">
        <v>0</v>
      </c>
      <c r="CH28" s="164">
        <v>0</v>
      </c>
      <c r="CI28" s="164">
        <f>'Production Summary'!$N$43</f>
        <v>184</v>
      </c>
      <c r="CJ28" s="164">
        <v>0</v>
      </c>
      <c r="CK28" s="164">
        <f>'Production Summary'!$N$44</f>
        <v>355</v>
      </c>
      <c r="CL28" s="164">
        <v>0</v>
      </c>
      <c r="CM28" s="375">
        <f>'Production Summary'!$N$45</f>
        <v>1650</v>
      </c>
      <c r="CN28" s="164">
        <f>'Production Summary'!$N$46</f>
        <v>270</v>
      </c>
      <c r="CO28" s="164">
        <f>'Production Summary'!$N$47</f>
        <v>1350</v>
      </c>
      <c r="CP28" s="166"/>
      <c r="CQ28" s="164">
        <f>'Production Summary'!$N$49</f>
        <v>8004.1580041580037</v>
      </c>
      <c r="CR28" s="164">
        <f>'Production Summary'!$M$49</f>
        <v>66.701316701316699</v>
      </c>
      <c r="CS28" s="164">
        <f>'Production Summary'!$N$50</f>
        <v>13331.600831600828</v>
      </c>
      <c r="CT28" s="164">
        <f>'Production Summary'!$M$50</f>
        <v>148.1288981288981</v>
      </c>
      <c r="CU28" s="164">
        <f>'Production Summary'!$N$51</f>
        <v>12785.862785862784</v>
      </c>
      <c r="CV28" s="164">
        <f>'Production Summary'!$M$51</f>
        <v>355.16285516285512</v>
      </c>
      <c r="CW28" s="164">
        <f>'Production Summary'!$N$52</f>
        <v>12629.937629937627</v>
      </c>
      <c r="CX28" s="164">
        <f>'Production Summary'!$M$52</f>
        <v>701.66320166320156</v>
      </c>
      <c r="CY28" s="164">
        <f>'Production Summary'!$N$53</f>
        <v>12396.049896049895</v>
      </c>
      <c r="CZ28" s="164">
        <f>'Production Summary'!$M$53</f>
        <v>688.66943866943859</v>
      </c>
      <c r="DA28" s="164">
        <f>'Production Summary'!$N$54</f>
        <v>13799.376299376298</v>
      </c>
      <c r="DB28" s="164">
        <f>'Production Summary'!$M$54</f>
        <v>766.63201663201653</v>
      </c>
      <c r="DC28" s="328">
        <f>'Production Summary'!$N$60</f>
        <v>12863.825363825363</v>
      </c>
      <c r="DD28" s="328">
        <f>'Production Summary'!$M$60</f>
        <v>714.65696465696465</v>
      </c>
      <c r="DE28" s="164">
        <f>'Production Summary'!$N$59</f>
        <v>11148.648648648648</v>
      </c>
      <c r="DF28" s="328">
        <f>'Production Summary'!$M$59</f>
        <v>619.36936936936934</v>
      </c>
      <c r="DG28" s="164">
        <f>'Production Summary'!$N$55</f>
        <v>13842.68884268884</v>
      </c>
      <c r="DH28" s="164">
        <f>'Production Summary'!$M$55</f>
        <v>3460.67221067221</v>
      </c>
      <c r="DI28" s="164">
        <f>'Production Summary'!$N$56</f>
        <v>13097.713097713096</v>
      </c>
      <c r="DJ28" s="164">
        <f>'Production Summary'!$M$56</f>
        <v>163.72141372141371</v>
      </c>
      <c r="DK28" s="164">
        <f>'Production Summary'!$N$57</f>
        <v>14189.189189189186</v>
      </c>
      <c r="DL28" s="164">
        <f>'Production Summary'!$M$57</f>
        <v>394.14414414414409</v>
      </c>
      <c r="DM28" s="164">
        <f>'Production Summary'!$N$58</f>
        <v>14017.671517671517</v>
      </c>
      <c r="DN28" s="164">
        <f>'Production Summary'!$M$58</f>
        <v>778.75952875952873</v>
      </c>
      <c r="DO28" s="164">
        <f>'Production Summary'!$N$61</f>
        <v>4500</v>
      </c>
      <c r="DP28" s="328">
        <f>'Production Summary'!$M$61</f>
        <v>750</v>
      </c>
      <c r="DQ28" s="164">
        <v>0</v>
      </c>
      <c r="DR28" s="164">
        <f>'Production Summary'!$N$62</f>
        <v>8900</v>
      </c>
      <c r="DS28" s="164">
        <f>'Production Summary'!$N$70</f>
        <v>300</v>
      </c>
      <c r="DT28" s="328">
        <f>'Production Summary'!$M$70</f>
        <v>25</v>
      </c>
      <c r="DU28" s="164">
        <v>0</v>
      </c>
      <c r="DV28" s="164">
        <f>'Production Summary'!$N$71</f>
        <v>150</v>
      </c>
      <c r="DW28" s="164">
        <v>0</v>
      </c>
      <c r="DX28" s="164">
        <f>'Production Summary'!$N$64</f>
        <v>192</v>
      </c>
      <c r="DY28" s="164">
        <v>0</v>
      </c>
      <c r="DZ28" s="391">
        <f>'Production Summary'!$N$65</f>
        <v>384</v>
      </c>
      <c r="EA28" s="164">
        <v>0</v>
      </c>
      <c r="EB28" s="391">
        <f>'Production Summary'!$N$66</f>
        <v>192</v>
      </c>
      <c r="EC28" s="164">
        <v>0</v>
      </c>
      <c r="ED28" s="164">
        <f>'Production Summary'!$N$67</f>
        <v>96</v>
      </c>
      <c r="EE28" s="164">
        <v>0</v>
      </c>
      <c r="EF28" s="164">
        <f>'Production Summary'!$N$68</f>
        <v>96</v>
      </c>
      <c r="EG28" s="164">
        <v>0</v>
      </c>
      <c r="EH28" s="164">
        <f>'Production Summary'!$N$69</f>
        <v>340</v>
      </c>
      <c r="EI28" s="101"/>
      <c r="EJ28" s="3"/>
      <c r="EK28" s="3"/>
      <c r="ER28" s="64" t="s">
        <v>44</v>
      </c>
      <c r="ES28" s="61" t="str">
        <f t="shared" si="0"/>
        <v/>
      </c>
      <c r="ET28" s="24">
        <f t="shared" si="1"/>
        <v>0</v>
      </c>
    </row>
    <row r="29" spans="1:150" ht="15" customHeight="1">
      <c r="A29" t="b">
        <f>C29=Korba!C29</f>
        <v>1</v>
      </c>
      <c r="B29" s="60">
        <f t="shared" si="2"/>
        <v>24</v>
      </c>
      <c r="C29" s="61" t="str">
        <f>IF(Korba!C29="","",Korba!C29)</f>
        <v/>
      </c>
      <c r="D29" s="164">
        <f>'Production Summary'!$N$4</f>
        <v>666</v>
      </c>
      <c r="E29" s="164">
        <f>'Production Summary'!$M$4</f>
        <v>27.75</v>
      </c>
      <c r="F29" s="164">
        <v>0</v>
      </c>
      <c r="G29" s="164">
        <f>'Production Summary'!$N$5</f>
        <v>666</v>
      </c>
      <c r="H29" s="164">
        <f>'Production Summary'!$M$5</f>
        <v>27.75</v>
      </c>
      <c r="I29" s="164">
        <v>0</v>
      </c>
      <c r="J29" s="164">
        <f>'Production Summary'!$N$6</f>
        <v>200</v>
      </c>
      <c r="K29" s="328">
        <f>'Production Summary'!$M$6</f>
        <v>7.5</v>
      </c>
      <c r="L29" s="164">
        <v>0</v>
      </c>
      <c r="M29" s="365">
        <f>'Production Summary'!$N$7</f>
        <v>612.72</v>
      </c>
      <c r="N29" s="367">
        <f>'Production Summary'!$M$7</f>
        <v>25.53</v>
      </c>
      <c r="O29" s="164">
        <v>0</v>
      </c>
      <c r="P29" s="164">
        <f>'Production Summary'!$N$8</f>
        <v>780</v>
      </c>
      <c r="Q29" s="164">
        <f>'Production Summary'!$M$8</f>
        <v>65</v>
      </c>
      <c r="R29" s="164">
        <v>0</v>
      </c>
      <c r="S29" s="164">
        <f>'Production Summary'!$N$9</f>
        <v>720</v>
      </c>
      <c r="T29" s="164">
        <f>'Production Summary'!$M$9</f>
        <v>60</v>
      </c>
      <c r="U29" s="164">
        <v>0</v>
      </c>
      <c r="V29" s="164">
        <f>'Production Summary'!$N$10</f>
        <v>876</v>
      </c>
      <c r="W29" s="164">
        <f>'Production Summary'!$M$10</f>
        <v>73</v>
      </c>
      <c r="X29" s="164">
        <v>0</v>
      </c>
      <c r="Y29" s="164">
        <f>'Production Summary'!$N$14</f>
        <v>177</v>
      </c>
      <c r="Z29" s="328">
        <f>'Production Summary'!$M$14</f>
        <v>14.75</v>
      </c>
      <c r="AA29" s="164">
        <v>0</v>
      </c>
      <c r="AB29" s="164">
        <f>'Production Summary'!$N$15</f>
        <v>126</v>
      </c>
      <c r="AC29" s="164">
        <f>'Production Summary'!$M$15</f>
        <v>21</v>
      </c>
      <c r="AD29" s="164">
        <v>0</v>
      </c>
      <c r="AE29" s="164">
        <f>'Production Summary'!$N$16</f>
        <v>252</v>
      </c>
      <c r="AF29" s="164">
        <f>'Production Summary'!$M$16</f>
        <v>21</v>
      </c>
      <c r="AG29" s="164">
        <v>0</v>
      </c>
      <c r="AH29" s="164">
        <f>'Production Summary'!$N$18</f>
        <v>1035</v>
      </c>
      <c r="AI29" s="164">
        <f>'Production Summary'!$M$18</f>
        <v>17.25</v>
      </c>
      <c r="AJ29" s="164">
        <v>0</v>
      </c>
      <c r="AK29" s="164">
        <f>'Production Summary'!$N$19</f>
        <v>870</v>
      </c>
      <c r="AL29" s="164">
        <f>'Production Summary'!$M$19</f>
        <v>29</v>
      </c>
      <c r="AM29" s="164">
        <v>0</v>
      </c>
      <c r="AN29" s="164">
        <f>'Production Summary'!$N$20</f>
        <v>864</v>
      </c>
      <c r="AO29" s="164">
        <f>'Production Summary'!$M$20</f>
        <v>72</v>
      </c>
      <c r="AP29" s="164">
        <v>0</v>
      </c>
      <c r="AQ29" s="164">
        <f>'Production Summary'!$N$21</f>
        <v>670</v>
      </c>
      <c r="AR29" s="164">
        <f>'Production Summary'!$M$21</f>
        <v>335</v>
      </c>
      <c r="AS29" s="164">
        <v>0</v>
      </c>
      <c r="AT29" s="386">
        <f>'Production Summary'!$N$22</f>
        <v>375</v>
      </c>
      <c r="AU29" s="164">
        <f>'Production Summary'!$N$23</f>
        <v>1050</v>
      </c>
      <c r="AV29" s="164">
        <f>'Production Summary'!$N$25</f>
        <v>300</v>
      </c>
      <c r="AW29" s="164">
        <f>'Production Summary'!$M$25</f>
        <v>25</v>
      </c>
      <c r="AX29" s="164">
        <v>0</v>
      </c>
      <c r="AY29" s="164">
        <f>'Production Summary'!$N$26</f>
        <v>300</v>
      </c>
      <c r="AZ29" s="164">
        <f>'Production Summary'!$M$26</f>
        <v>25</v>
      </c>
      <c r="BA29" s="164">
        <v>0</v>
      </c>
      <c r="BB29" s="164">
        <f>'Production Summary'!$N$28</f>
        <v>777</v>
      </c>
      <c r="BC29" s="164">
        <f>'Production Summary'!$M$28</f>
        <v>12.95</v>
      </c>
      <c r="BD29" s="164">
        <v>0</v>
      </c>
      <c r="BE29" s="164">
        <f>'Production Summary'!$N$29</f>
        <v>612</v>
      </c>
      <c r="BF29" s="164">
        <f>'Production Summary'!$M$29</f>
        <v>51</v>
      </c>
      <c r="BG29" s="164">
        <v>0</v>
      </c>
      <c r="BH29" s="164">
        <f>'Production Summary'!$N$30</f>
        <v>500</v>
      </c>
      <c r="BI29" s="164">
        <f>'Production Summary'!$M$30</f>
        <v>250</v>
      </c>
      <c r="BJ29" s="164">
        <v>0</v>
      </c>
      <c r="BK29" s="386"/>
      <c r="BL29" s="164">
        <f>'Production Summary'!$N$32</f>
        <v>875</v>
      </c>
      <c r="BM29" s="164">
        <f>'Production Summary'!$N$34</f>
        <v>360.59999999999997</v>
      </c>
      <c r="BN29" s="164">
        <f>'Production Summary'!$M$34</f>
        <v>6.01</v>
      </c>
      <c r="BO29" s="164">
        <v>0</v>
      </c>
      <c r="BP29" s="164">
        <f>'Production Summary'!$N$36</f>
        <v>717</v>
      </c>
      <c r="BQ29" s="164">
        <f>'Production Summary'!$M$36</f>
        <v>11.95</v>
      </c>
      <c r="BR29" s="164">
        <v>0</v>
      </c>
      <c r="BS29" s="164">
        <f>'Production Summary'!$N$37</f>
        <v>210</v>
      </c>
      <c r="BT29" s="164">
        <f>'Production Summary'!$M$37</f>
        <v>21</v>
      </c>
      <c r="BU29" s="164">
        <v>0</v>
      </c>
      <c r="BV29" s="164">
        <f>'Production Summary'!$N$38</f>
        <v>280</v>
      </c>
      <c r="BW29" s="164">
        <f>'Production Summary'!$M$38</f>
        <v>28</v>
      </c>
      <c r="BX29" s="164">
        <v>0</v>
      </c>
      <c r="BY29" s="165">
        <f>'Production Summary'!$N$39</f>
        <v>300.38406247988502</v>
      </c>
      <c r="BZ29" s="164">
        <f>'Production Summary'!$M$39</f>
        <v>30.038406247988501</v>
      </c>
      <c r="CA29" s="164">
        <v>0</v>
      </c>
      <c r="CB29" s="164">
        <f>'Production Summary'!$N$40</f>
        <v>131.30000000000001</v>
      </c>
      <c r="CC29" s="164">
        <f>'Production Summary'!$M$40</f>
        <v>13.13</v>
      </c>
      <c r="CD29" s="164">
        <v>0</v>
      </c>
      <c r="CE29" s="164">
        <f>'Production Summary'!$N$42</f>
        <v>1136.3519999999996</v>
      </c>
      <c r="CF29" s="164">
        <f>'Production Summary'!$M$42</f>
        <v>81.167999999999978</v>
      </c>
      <c r="CG29" s="164">
        <v>0</v>
      </c>
      <c r="CH29" s="164">
        <v>0</v>
      </c>
      <c r="CI29" s="164">
        <f>'Production Summary'!$N$43</f>
        <v>184</v>
      </c>
      <c r="CJ29" s="164">
        <v>0</v>
      </c>
      <c r="CK29" s="164">
        <f>'Production Summary'!$N$44</f>
        <v>355</v>
      </c>
      <c r="CL29" s="164">
        <v>0</v>
      </c>
      <c r="CM29" s="375">
        <f>'Production Summary'!$N$45</f>
        <v>1650</v>
      </c>
      <c r="CN29" s="164">
        <f>'Production Summary'!$N$46</f>
        <v>270</v>
      </c>
      <c r="CO29" s="164">
        <f>'Production Summary'!$N$47</f>
        <v>1350</v>
      </c>
      <c r="CP29" s="166"/>
      <c r="CQ29" s="164">
        <f>'Production Summary'!$N$49</f>
        <v>8004.1580041580037</v>
      </c>
      <c r="CR29" s="164">
        <f>'Production Summary'!$M$49</f>
        <v>66.701316701316699</v>
      </c>
      <c r="CS29" s="164">
        <f>'Production Summary'!$N$50</f>
        <v>13331.600831600828</v>
      </c>
      <c r="CT29" s="164">
        <f>'Production Summary'!$M$50</f>
        <v>148.1288981288981</v>
      </c>
      <c r="CU29" s="164">
        <f>'Production Summary'!$N$51</f>
        <v>12785.862785862784</v>
      </c>
      <c r="CV29" s="164">
        <f>'Production Summary'!$M$51</f>
        <v>355.16285516285512</v>
      </c>
      <c r="CW29" s="164">
        <f>'Production Summary'!$N$52</f>
        <v>12629.937629937627</v>
      </c>
      <c r="CX29" s="164">
        <f>'Production Summary'!$M$52</f>
        <v>701.66320166320156</v>
      </c>
      <c r="CY29" s="164">
        <f>'Production Summary'!$N$53</f>
        <v>12396.049896049895</v>
      </c>
      <c r="CZ29" s="164">
        <f>'Production Summary'!$M$53</f>
        <v>688.66943866943859</v>
      </c>
      <c r="DA29" s="164">
        <f>'Production Summary'!$N$54</f>
        <v>13799.376299376298</v>
      </c>
      <c r="DB29" s="164">
        <f>'Production Summary'!$M$54</f>
        <v>766.63201663201653</v>
      </c>
      <c r="DC29" s="328">
        <f>'Production Summary'!$N$60</f>
        <v>12863.825363825363</v>
      </c>
      <c r="DD29" s="328">
        <f>'Production Summary'!$M$60</f>
        <v>714.65696465696465</v>
      </c>
      <c r="DE29" s="164">
        <f>'Production Summary'!$N$59</f>
        <v>11148.648648648648</v>
      </c>
      <c r="DF29" s="328">
        <f>'Production Summary'!$M$59</f>
        <v>619.36936936936934</v>
      </c>
      <c r="DG29" s="164">
        <f>'Production Summary'!$N$55</f>
        <v>13842.68884268884</v>
      </c>
      <c r="DH29" s="164">
        <f>'Production Summary'!$M$55</f>
        <v>3460.67221067221</v>
      </c>
      <c r="DI29" s="164">
        <f>'Production Summary'!$N$56</f>
        <v>13097.713097713096</v>
      </c>
      <c r="DJ29" s="164">
        <f>'Production Summary'!$M$56</f>
        <v>163.72141372141371</v>
      </c>
      <c r="DK29" s="164">
        <f>'Production Summary'!$N$57</f>
        <v>14189.189189189186</v>
      </c>
      <c r="DL29" s="164">
        <f>'Production Summary'!$M$57</f>
        <v>394.14414414414409</v>
      </c>
      <c r="DM29" s="164">
        <f>'Production Summary'!$N$58</f>
        <v>14017.671517671517</v>
      </c>
      <c r="DN29" s="164">
        <f>'Production Summary'!$M$58</f>
        <v>778.75952875952873</v>
      </c>
      <c r="DO29" s="164">
        <f>'Production Summary'!$N$61</f>
        <v>4500</v>
      </c>
      <c r="DP29" s="328">
        <f>'Production Summary'!$M$61</f>
        <v>750</v>
      </c>
      <c r="DQ29" s="164">
        <v>0</v>
      </c>
      <c r="DR29" s="164">
        <f>'Production Summary'!$N$62</f>
        <v>8900</v>
      </c>
      <c r="DS29" s="164">
        <f>'Production Summary'!$N$70</f>
        <v>300</v>
      </c>
      <c r="DT29" s="328">
        <f>'Production Summary'!$M$70</f>
        <v>25</v>
      </c>
      <c r="DU29" s="164">
        <v>0</v>
      </c>
      <c r="DV29" s="164">
        <f>'Production Summary'!$N$71</f>
        <v>150</v>
      </c>
      <c r="DW29" s="164">
        <v>0</v>
      </c>
      <c r="DX29" s="164">
        <f>'Production Summary'!$N$64</f>
        <v>192</v>
      </c>
      <c r="DY29" s="164">
        <v>0</v>
      </c>
      <c r="DZ29" s="391">
        <f>'Production Summary'!$N$65</f>
        <v>384</v>
      </c>
      <c r="EA29" s="164">
        <v>0</v>
      </c>
      <c r="EB29" s="391">
        <f>'Production Summary'!$N$66</f>
        <v>192</v>
      </c>
      <c r="EC29" s="164">
        <v>0</v>
      </c>
      <c r="ED29" s="164">
        <f>'Production Summary'!$N$67</f>
        <v>96</v>
      </c>
      <c r="EE29" s="164">
        <v>0</v>
      </c>
      <c r="EF29" s="164">
        <f>'Production Summary'!$N$68</f>
        <v>96</v>
      </c>
      <c r="EG29" s="164">
        <v>0</v>
      </c>
      <c r="EH29" s="164">
        <f>'Production Summary'!$N$69</f>
        <v>340</v>
      </c>
      <c r="EI29" s="101"/>
      <c r="EJ29" s="3"/>
      <c r="EK29" s="3"/>
      <c r="ER29" s="64" t="s">
        <v>45</v>
      </c>
      <c r="ES29" s="61" t="str">
        <f t="shared" si="0"/>
        <v/>
      </c>
      <c r="ET29" s="24">
        <f t="shared" si="1"/>
        <v>0</v>
      </c>
    </row>
    <row r="30" spans="1:150" ht="15" customHeight="1">
      <c r="A30" t="b">
        <f>C30=Korba!C30</f>
        <v>1</v>
      </c>
      <c r="B30" s="60">
        <f t="shared" si="2"/>
        <v>25</v>
      </c>
      <c r="C30" s="61" t="str">
        <f>IF(Korba!C30="","",Korba!C30)</f>
        <v/>
      </c>
      <c r="D30" s="164">
        <f>'Production Summary'!$N$4</f>
        <v>666</v>
      </c>
      <c r="E30" s="164">
        <f>'Production Summary'!$M$4</f>
        <v>27.75</v>
      </c>
      <c r="F30" s="164">
        <v>0</v>
      </c>
      <c r="G30" s="164">
        <f>'Production Summary'!$N$5</f>
        <v>666</v>
      </c>
      <c r="H30" s="164">
        <f>'Production Summary'!$M$5</f>
        <v>27.75</v>
      </c>
      <c r="I30" s="164">
        <v>0</v>
      </c>
      <c r="J30" s="164">
        <f>'Production Summary'!$N$6</f>
        <v>200</v>
      </c>
      <c r="K30" s="328">
        <f>'Production Summary'!$M$6</f>
        <v>7.5</v>
      </c>
      <c r="L30" s="164">
        <v>0</v>
      </c>
      <c r="M30" s="365">
        <f>'Production Summary'!$N$7</f>
        <v>612.72</v>
      </c>
      <c r="N30" s="367">
        <f>'Production Summary'!$M$7</f>
        <v>25.53</v>
      </c>
      <c r="O30" s="164">
        <v>0</v>
      </c>
      <c r="P30" s="164">
        <f>'Production Summary'!$N$8</f>
        <v>780</v>
      </c>
      <c r="Q30" s="164">
        <f>'Production Summary'!$M$8</f>
        <v>65</v>
      </c>
      <c r="R30" s="164">
        <v>0</v>
      </c>
      <c r="S30" s="164">
        <f>'Production Summary'!$N$9</f>
        <v>720</v>
      </c>
      <c r="T30" s="164">
        <f>'Production Summary'!$M$9</f>
        <v>60</v>
      </c>
      <c r="U30" s="164">
        <v>0</v>
      </c>
      <c r="V30" s="164">
        <f>'Production Summary'!$N$10</f>
        <v>876</v>
      </c>
      <c r="W30" s="164">
        <f>'Production Summary'!$M$10</f>
        <v>73</v>
      </c>
      <c r="X30" s="164">
        <v>0</v>
      </c>
      <c r="Y30" s="164">
        <f>'Production Summary'!$N$14</f>
        <v>177</v>
      </c>
      <c r="Z30" s="328">
        <f>'Production Summary'!$M$14</f>
        <v>14.75</v>
      </c>
      <c r="AA30" s="164">
        <v>0</v>
      </c>
      <c r="AB30" s="164">
        <f>'Production Summary'!$N$15</f>
        <v>126</v>
      </c>
      <c r="AC30" s="164">
        <f>'Production Summary'!$M$15</f>
        <v>21</v>
      </c>
      <c r="AD30" s="164">
        <v>0</v>
      </c>
      <c r="AE30" s="164">
        <f>'Production Summary'!$N$16</f>
        <v>252</v>
      </c>
      <c r="AF30" s="164">
        <f>'Production Summary'!$M$16</f>
        <v>21</v>
      </c>
      <c r="AG30" s="164">
        <v>0</v>
      </c>
      <c r="AH30" s="164">
        <f>'Production Summary'!$N$18</f>
        <v>1035</v>
      </c>
      <c r="AI30" s="164">
        <f>'Production Summary'!$M$18</f>
        <v>17.25</v>
      </c>
      <c r="AJ30" s="164">
        <v>0</v>
      </c>
      <c r="AK30" s="164">
        <f>'Production Summary'!$N$19</f>
        <v>870</v>
      </c>
      <c r="AL30" s="164">
        <f>'Production Summary'!$M$19</f>
        <v>29</v>
      </c>
      <c r="AM30" s="164">
        <v>0</v>
      </c>
      <c r="AN30" s="164">
        <f>'Production Summary'!$N$20</f>
        <v>864</v>
      </c>
      <c r="AO30" s="164">
        <f>'Production Summary'!$M$20</f>
        <v>72</v>
      </c>
      <c r="AP30" s="164">
        <v>0</v>
      </c>
      <c r="AQ30" s="164">
        <f>'Production Summary'!$N$21</f>
        <v>670</v>
      </c>
      <c r="AR30" s="164">
        <f>'Production Summary'!$M$21</f>
        <v>335</v>
      </c>
      <c r="AS30" s="164">
        <v>0</v>
      </c>
      <c r="AT30" s="386">
        <f>'Production Summary'!$N$22</f>
        <v>375</v>
      </c>
      <c r="AU30" s="164">
        <f>'Production Summary'!$N$23</f>
        <v>1050</v>
      </c>
      <c r="AV30" s="164">
        <f>'Production Summary'!$N$25</f>
        <v>300</v>
      </c>
      <c r="AW30" s="164">
        <f>'Production Summary'!$M$25</f>
        <v>25</v>
      </c>
      <c r="AX30" s="164">
        <v>0</v>
      </c>
      <c r="AY30" s="164">
        <f>'Production Summary'!$N$26</f>
        <v>300</v>
      </c>
      <c r="AZ30" s="164">
        <f>'Production Summary'!$M$26</f>
        <v>25</v>
      </c>
      <c r="BA30" s="164">
        <v>0</v>
      </c>
      <c r="BB30" s="164">
        <f>'Production Summary'!$N$28</f>
        <v>777</v>
      </c>
      <c r="BC30" s="164">
        <f>'Production Summary'!$M$28</f>
        <v>12.95</v>
      </c>
      <c r="BD30" s="164">
        <v>0</v>
      </c>
      <c r="BE30" s="164">
        <f>'Production Summary'!$N$29</f>
        <v>612</v>
      </c>
      <c r="BF30" s="164">
        <f>'Production Summary'!$M$29</f>
        <v>51</v>
      </c>
      <c r="BG30" s="164">
        <v>0</v>
      </c>
      <c r="BH30" s="164">
        <f>'Production Summary'!$N$30</f>
        <v>500</v>
      </c>
      <c r="BI30" s="164">
        <f>'Production Summary'!$M$30</f>
        <v>250</v>
      </c>
      <c r="BJ30" s="164">
        <v>0</v>
      </c>
      <c r="BK30" s="386"/>
      <c r="BL30" s="164">
        <f>'Production Summary'!$N$32</f>
        <v>875</v>
      </c>
      <c r="BM30" s="164">
        <f>'Production Summary'!$N$34</f>
        <v>360.59999999999997</v>
      </c>
      <c r="BN30" s="164">
        <f>'Production Summary'!$M$34</f>
        <v>6.01</v>
      </c>
      <c r="BO30" s="164">
        <v>0</v>
      </c>
      <c r="BP30" s="164">
        <f>'Production Summary'!$N$36</f>
        <v>717</v>
      </c>
      <c r="BQ30" s="164">
        <f>'Production Summary'!$M$36</f>
        <v>11.95</v>
      </c>
      <c r="BR30" s="164">
        <v>0</v>
      </c>
      <c r="BS30" s="164">
        <f>'Production Summary'!$N$37</f>
        <v>210</v>
      </c>
      <c r="BT30" s="164">
        <f>'Production Summary'!$M$37</f>
        <v>21</v>
      </c>
      <c r="BU30" s="164">
        <v>0</v>
      </c>
      <c r="BV30" s="164">
        <f>'Production Summary'!$N$38</f>
        <v>280</v>
      </c>
      <c r="BW30" s="164">
        <f>'Production Summary'!$M$38</f>
        <v>28</v>
      </c>
      <c r="BX30" s="164">
        <v>0</v>
      </c>
      <c r="BY30" s="165">
        <f>'Production Summary'!$N$39</f>
        <v>300.38406247988502</v>
      </c>
      <c r="BZ30" s="164">
        <f>'Production Summary'!$M$39</f>
        <v>30.038406247988501</v>
      </c>
      <c r="CA30" s="164">
        <v>0</v>
      </c>
      <c r="CB30" s="164">
        <f>'Production Summary'!$N$40</f>
        <v>131.30000000000001</v>
      </c>
      <c r="CC30" s="164">
        <f>'Production Summary'!$M$40</f>
        <v>13.13</v>
      </c>
      <c r="CD30" s="164">
        <v>0</v>
      </c>
      <c r="CE30" s="164">
        <f>'Production Summary'!$N$42</f>
        <v>1136.3519999999996</v>
      </c>
      <c r="CF30" s="164">
        <f>'Production Summary'!$M$42</f>
        <v>81.167999999999978</v>
      </c>
      <c r="CG30" s="164">
        <v>0</v>
      </c>
      <c r="CH30" s="164">
        <v>0</v>
      </c>
      <c r="CI30" s="164">
        <f>'Production Summary'!$N$43</f>
        <v>184</v>
      </c>
      <c r="CJ30" s="164">
        <v>0</v>
      </c>
      <c r="CK30" s="164">
        <f>'Production Summary'!$N$44</f>
        <v>355</v>
      </c>
      <c r="CL30" s="164">
        <v>0</v>
      </c>
      <c r="CM30" s="375">
        <f>'Production Summary'!$N$45</f>
        <v>1650</v>
      </c>
      <c r="CN30" s="164">
        <f>'Production Summary'!$N$46</f>
        <v>270</v>
      </c>
      <c r="CO30" s="164">
        <f>'Production Summary'!$N$47</f>
        <v>1350</v>
      </c>
      <c r="CP30" s="166"/>
      <c r="CQ30" s="164">
        <f>'Production Summary'!$N$49</f>
        <v>8004.1580041580037</v>
      </c>
      <c r="CR30" s="164">
        <f>'Production Summary'!$M$49</f>
        <v>66.701316701316699</v>
      </c>
      <c r="CS30" s="164">
        <f>'Production Summary'!$N$50</f>
        <v>13331.600831600828</v>
      </c>
      <c r="CT30" s="164">
        <f>'Production Summary'!$M$50</f>
        <v>148.1288981288981</v>
      </c>
      <c r="CU30" s="164">
        <f>'Production Summary'!$N$51</f>
        <v>12785.862785862784</v>
      </c>
      <c r="CV30" s="164">
        <f>'Production Summary'!$M$51</f>
        <v>355.16285516285512</v>
      </c>
      <c r="CW30" s="164">
        <f>'Production Summary'!$N$52</f>
        <v>12629.937629937627</v>
      </c>
      <c r="CX30" s="164">
        <f>'Production Summary'!$M$52</f>
        <v>701.66320166320156</v>
      </c>
      <c r="CY30" s="164">
        <f>'Production Summary'!$N$53</f>
        <v>12396.049896049895</v>
      </c>
      <c r="CZ30" s="164">
        <f>'Production Summary'!$M$53</f>
        <v>688.66943866943859</v>
      </c>
      <c r="DA30" s="164">
        <f>'Production Summary'!$N$54</f>
        <v>13799.376299376298</v>
      </c>
      <c r="DB30" s="164">
        <f>'Production Summary'!$M$54</f>
        <v>766.63201663201653</v>
      </c>
      <c r="DC30" s="328">
        <f>'Production Summary'!$N$60</f>
        <v>12863.825363825363</v>
      </c>
      <c r="DD30" s="328">
        <f>'Production Summary'!$M$60</f>
        <v>714.65696465696465</v>
      </c>
      <c r="DE30" s="164">
        <f>'Production Summary'!$N$59</f>
        <v>11148.648648648648</v>
      </c>
      <c r="DF30" s="328">
        <f>'Production Summary'!$M$59</f>
        <v>619.36936936936934</v>
      </c>
      <c r="DG30" s="164">
        <f>'Production Summary'!$N$55</f>
        <v>13842.68884268884</v>
      </c>
      <c r="DH30" s="164">
        <f>'Production Summary'!$M$55</f>
        <v>3460.67221067221</v>
      </c>
      <c r="DI30" s="164">
        <f>'Production Summary'!$N$56</f>
        <v>13097.713097713096</v>
      </c>
      <c r="DJ30" s="164">
        <f>'Production Summary'!$M$56</f>
        <v>163.72141372141371</v>
      </c>
      <c r="DK30" s="164">
        <f>'Production Summary'!$N$57</f>
        <v>14189.189189189186</v>
      </c>
      <c r="DL30" s="164">
        <f>'Production Summary'!$M$57</f>
        <v>394.14414414414409</v>
      </c>
      <c r="DM30" s="164">
        <f>'Production Summary'!$N$58</f>
        <v>14017.671517671517</v>
      </c>
      <c r="DN30" s="164">
        <f>'Production Summary'!$M$58</f>
        <v>778.75952875952873</v>
      </c>
      <c r="DO30" s="164">
        <f>'Production Summary'!$N$61</f>
        <v>4500</v>
      </c>
      <c r="DP30" s="328">
        <f>'Production Summary'!$M$61</f>
        <v>750</v>
      </c>
      <c r="DQ30" s="164">
        <v>0</v>
      </c>
      <c r="DR30" s="164">
        <f>'Production Summary'!$N$62</f>
        <v>8900</v>
      </c>
      <c r="DS30" s="164">
        <f>'Production Summary'!$N$70</f>
        <v>300</v>
      </c>
      <c r="DT30" s="328">
        <f>'Production Summary'!$M$70</f>
        <v>25</v>
      </c>
      <c r="DU30" s="164">
        <v>0</v>
      </c>
      <c r="DV30" s="164">
        <f>'Production Summary'!$N$71</f>
        <v>150</v>
      </c>
      <c r="DW30" s="164">
        <v>0</v>
      </c>
      <c r="DX30" s="164">
        <f>'Production Summary'!$N$64</f>
        <v>192</v>
      </c>
      <c r="DY30" s="164">
        <v>0</v>
      </c>
      <c r="DZ30" s="391">
        <f>'Production Summary'!$N$65</f>
        <v>384</v>
      </c>
      <c r="EA30" s="164">
        <v>0</v>
      </c>
      <c r="EB30" s="391">
        <f>'Production Summary'!$N$66</f>
        <v>192</v>
      </c>
      <c r="EC30" s="164">
        <v>0</v>
      </c>
      <c r="ED30" s="164">
        <f>'Production Summary'!$N$67</f>
        <v>96</v>
      </c>
      <c r="EE30" s="164">
        <v>0</v>
      </c>
      <c r="EF30" s="164">
        <f>'Production Summary'!$N$68</f>
        <v>96</v>
      </c>
      <c r="EG30" s="164">
        <v>0</v>
      </c>
      <c r="EH30" s="164">
        <f>'Production Summary'!$N$69</f>
        <v>340</v>
      </c>
      <c r="EI30" s="101"/>
      <c r="EJ30" s="3"/>
      <c r="EK30" s="3"/>
      <c r="ER30" s="64" t="s">
        <v>46</v>
      </c>
      <c r="ES30" s="61" t="str">
        <f t="shared" si="0"/>
        <v/>
      </c>
      <c r="ET30" s="24">
        <f t="shared" si="1"/>
        <v>0</v>
      </c>
    </row>
    <row r="31" spans="1:150" ht="15" customHeight="1">
      <c r="A31" t="b">
        <f>C31=Korba!C31</f>
        <v>1</v>
      </c>
      <c r="B31" s="60">
        <f t="shared" si="2"/>
        <v>26</v>
      </c>
      <c r="C31" s="61" t="str">
        <f>IF(Korba!C31="","",Korba!C31)</f>
        <v/>
      </c>
      <c r="D31" s="164">
        <f>'Production Summary'!$N$4</f>
        <v>666</v>
      </c>
      <c r="E31" s="164">
        <f>'Production Summary'!$M$4</f>
        <v>27.75</v>
      </c>
      <c r="F31" s="164">
        <v>0</v>
      </c>
      <c r="G31" s="164">
        <f>'Production Summary'!$N$5</f>
        <v>666</v>
      </c>
      <c r="H31" s="164">
        <f>'Production Summary'!$M$5</f>
        <v>27.75</v>
      </c>
      <c r="I31" s="164">
        <v>0</v>
      </c>
      <c r="J31" s="164">
        <f>'Production Summary'!$N$6</f>
        <v>200</v>
      </c>
      <c r="K31" s="328">
        <f>'Production Summary'!$M$6</f>
        <v>7.5</v>
      </c>
      <c r="L31" s="164">
        <v>0</v>
      </c>
      <c r="M31" s="365">
        <f>'Production Summary'!$N$7</f>
        <v>612.72</v>
      </c>
      <c r="N31" s="367">
        <f>'Production Summary'!$M$7</f>
        <v>25.53</v>
      </c>
      <c r="O31" s="164">
        <v>0</v>
      </c>
      <c r="P31" s="164">
        <f>'Production Summary'!$N$8</f>
        <v>780</v>
      </c>
      <c r="Q31" s="164">
        <f>'Production Summary'!$M$8</f>
        <v>65</v>
      </c>
      <c r="R31" s="164">
        <v>0</v>
      </c>
      <c r="S31" s="164">
        <f>'Production Summary'!$N$9</f>
        <v>720</v>
      </c>
      <c r="T31" s="164">
        <f>'Production Summary'!$M$9</f>
        <v>60</v>
      </c>
      <c r="U31" s="164">
        <v>0</v>
      </c>
      <c r="V31" s="164">
        <f>'Production Summary'!$N$10</f>
        <v>876</v>
      </c>
      <c r="W31" s="164">
        <f>'Production Summary'!$M$10</f>
        <v>73</v>
      </c>
      <c r="X31" s="164">
        <v>0</v>
      </c>
      <c r="Y31" s="164">
        <f>'Production Summary'!$N$14</f>
        <v>177</v>
      </c>
      <c r="Z31" s="328">
        <f>'Production Summary'!$M$14</f>
        <v>14.75</v>
      </c>
      <c r="AA31" s="164">
        <v>0</v>
      </c>
      <c r="AB31" s="164">
        <f>'Production Summary'!$N$15</f>
        <v>126</v>
      </c>
      <c r="AC31" s="164">
        <f>'Production Summary'!$M$15</f>
        <v>21</v>
      </c>
      <c r="AD31" s="164">
        <v>0</v>
      </c>
      <c r="AE31" s="164">
        <f>'Production Summary'!$N$16</f>
        <v>252</v>
      </c>
      <c r="AF31" s="164">
        <f>'Production Summary'!$M$16</f>
        <v>21</v>
      </c>
      <c r="AG31" s="164">
        <v>0</v>
      </c>
      <c r="AH31" s="164">
        <f>'Production Summary'!$N$18</f>
        <v>1035</v>
      </c>
      <c r="AI31" s="164">
        <f>'Production Summary'!$M$18</f>
        <v>17.25</v>
      </c>
      <c r="AJ31" s="164">
        <v>0</v>
      </c>
      <c r="AK31" s="164">
        <f>'Production Summary'!$N$19</f>
        <v>870</v>
      </c>
      <c r="AL31" s="164">
        <f>'Production Summary'!$M$19</f>
        <v>29</v>
      </c>
      <c r="AM31" s="164">
        <v>0</v>
      </c>
      <c r="AN31" s="164">
        <f>'Production Summary'!$N$20</f>
        <v>864</v>
      </c>
      <c r="AO31" s="164">
        <f>'Production Summary'!$M$20</f>
        <v>72</v>
      </c>
      <c r="AP31" s="164">
        <v>0</v>
      </c>
      <c r="AQ31" s="164">
        <f>'Production Summary'!$N$21</f>
        <v>670</v>
      </c>
      <c r="AR31" s="164">
        <f>'Production Summary'!$M$21</f>
        <v>335</v>
      </c>
      <c r="AS31" s="164">
        <v>0</v>
      </c>
      <c r="AT31" s="386">
        <f>'Production Summary'!$N$22</f>
        <v>375</v>
      </c>
      <c r="AU31" s="164">
        <f>'Production Summary'!$N$23</f>
        <v>1050</v>
      </c>
      <c r="AV31" s="164">
        <f>'Production Summary'!$N$25</f>
        <v>300</v>
      </c>
      <c r="AW31" s="164">
        <f>'Production Summary'!$M$25</f>
        <v>25</v>
      </c>
      <c r="AX31" s="164">
        <v>0</v>
      </c>
      <c r="AY31" s="164">
        <f>'Production Summary'!$N$26</f>
        <v>300</v>
      </c>
      <c r="AZ31" s="164">
        <f>'Production Summary'!$M$26</f>
        <v>25</v>
      </c>
      <c r="BA31" s="164">
        <v>0</v>
      </c>
      <c r="BB31" s="164">
        <f>'Production Summary'!$N$28</f>
        <v>777</v>
      </c>
      <c r="BC31" s="164">
        <f>'Production Summary'!$M$28</f>
        <v>12.95</v>
      </c>
      <c r="BD31" s="164">
        <v>0</v>
      </c>
      <c r="BE31" s="164">
        <f>'Production Summary'!$N$29</f>
        <v>612</v>
      </c>
      <c r="BF31" s="164">
        <f>'Production Summary'!$M$29</f>
        <v>51</v>
      </c>
      <c r="BG31" s="164">
        <v>0</v>
      </c>
      <c r="BH31" s="164">
        <f>'Production Summary'!$N$30</f>
        <v>500</v>
      </c>
      <c r="BI31" s="164">
        <f>'Production Summary'!$M$30</f>
        <v>250</v>
      </c>
      <c r="BJ31" s="164">
        <v>0</v>
      </c>
      <c r="BK31" s="386"/>
      <c r="BL31" s="164">
        <f>'Production Summary'!$N$32</f>
        <v>875</v>
      </c>
      <c r="BM31" s="164">
        <f>'Production Summary'!$N$34</f>
        <v>360.59999999999997</v>
      </c>
      <c r="BN31" s="164">
        <f>'Production Summary'!$M$34</f>
        <v>6.01</v>
      </c>
      <c r="BO31" s="164">
        <v>0</v>
      </c>
      <c r="BP31" s="164">
        <f>'Production Summary'!$N$36</f>
        <v>717</v>
      </c>
      <c r="BQ31" s="164">
        <f>'Production Summary'!$M$36</f>
        <v>11.95</v>
      </c>
      <c r="BR31" s="164">
        <v>0</v>
      </c>
      <c r="BS31" s="164">
        <f>'Production Summary'!$N$37</f>
        <v>210</v>
      </c>
      <c r="BT31" s="164">
        <f>'Production Summary'!$M$37</f>
        <v>21</v>
      </c>
      <c r="BU31" s="164">
        <v>0</v>
      </c>
      <c r="BV31" s="164">
        <f>'Production Summary'!$N$38</f>
        <v>280</v>
      </c>
      <c r="BW31" s="164">
        <f>'Production Summary'!$M$38</f>
        <v>28</v>
      </c>
      <c r="BX31" s="164">
        <v>0</v>
      </c>
      <c r="BY31" s="165">
        <f>'Production Summary'!$N$39</f>
        <v>300.38406247988502</v>
      </c>
      <c r="BZ31" s="164">
        <f>'Production Summary'!$M$39</f>
        <v>30.038406247988501</v>
      </c>
      <c r="CA31" s="164">
        <v>0</v>
      </c>
      <c r="CB31" s="164">
        <f>'Production Summary'!$N$40</f>
        <v>131.30000000000001</v>
      </c>
      <c r="CC31" s="164">
        <f>'Production Summary'!$M$40</f>
        <v>13.13</v>
      </c>
      <c r="CD31" s="164">
        <v>0</v>
      </c>
      <c r="CE31" s="164">
        <f>'Production Summary'!$N$42</f>
        <v>1136.3519999999996</v>
      </c>
      <c r="CF31" s="164">
        <f>'Production Summary'!$M$42</f>
        <v>81.167999999999978</v>
      </c>
      <c r="CG31" s="164">
        <v>0</v>
      </c>
      <c r="CH31" s="164">
        <v>0</v>
      </c>
      <c r="CI31" s="164">
        <f>'Production Summary'!$N$43</f>
        <v>184</v>
      </c>
      <c r="CJ31" s="164">
        <v>0</v>
      </c>
      <c r="CK31" s="164">
        <f>'Production Summary'!$N$44</f>
        <v>355</v>
      </c>
      <c r="CL31" s="164">
        <v>0</v>
      </c>
      <c r="CM31" s="375">
        <f>'Production Summary'!$N$45</f>
        <v>1650</v>
      </c>
      <c r="CN31" s="164">
        <f>'Production Summary'!$N$46</f>
        <v>270</v>
      </c>
      <c r="CO31" s="164">
        <f>'Production Summary'!$N$47</f>
        <v>1350</v>
      </c>
      <c r="CP31" s="166"/>
      <c r="CQ31" s="164">
        <f>'Production Summary'!$N$49</f>
        <v>8004.1580041580037</v>
      </c>
      <c r="CR31" s="164">
        <f>'Production Summary'!$M$49</f>
        <v>66.701316701316699</v>
      </c>
      <c r="CS31" s="164">
        <f>'Production Summary'!$N$50</f>
        <v>13331.600831600828</v>
      </c>
      <c r="CT31" s="164">
        <f>'Production Summary'!$M$50</f>
        <v>148.1288981288981</v>
      </c>
      <c r="CU31" s="164">
        <f>'Production Summary'!$N$51</f>
        <v>12785.862785862784</v>
      </c>
      <c r="CV31" s="164">
        <f>'Production Summary'!$M$51</f>
        <v>355.16285516285512</v>
      </c>
      <c r="CW31" s="164">
        <f>'Production Summary'!$N$52</f>
        <v>12629.937629937627</v>
      </c>
      <c r="CX31" s="164">
        <f>'Production Summary'!$M$52</f>
        <v>701.66320166320156</v>
      </c>
      <c r="CY31" s="164">
        <f>'Production Summary'!$N$53</f>
        <v>12396.049896049895</v>
      </c>
      <c r="CZ31" s="164">
        <f>'Production Summary'!$M$53</f>
        <v>688.66943866943859</v>
      </c>
      <c r="DA31" s="164">
        <f>'Production Summary'!$N$54</f>
        <v>13799.376299376298</v>
      </c>
      <c r="DB31" s="164">
        <f>'Production Summary'!$M$54</f>
        <v>766.63201663201653</v>
      </c>
      <c r="DC31" s="328">
        <f>'Production Summary'!$N$60</f>
        <v>12863.825363825363</v>
      </c>
      <c r="DD31" s="328">
        <f>'Production Summary'!$M$60</f>
        <v>714.65696465696465</v>
      </c>
      <c r="DE31" s="164">
        <f>'Production Summary'!$N$59</f>
        <v>11148.648648648648</v>
      </c>
      <c r="DF31" s="328">
        <f>'Production Summary'!$M$59</f>
        <v>619.36936936936934</v>
      </c>
      <c r="DG31" s="164">
        <f>'Production Summary'!$N$55</f>
        <v>13842.68884268884</v>
      </c>
      <c r="DH31" s="164">
        <f>'Production Summary'!$M$55</f>
        <v>3460.67221067221</v>
      </c>
      <c r="DI31" s="164">
        <f>'Production Summary'!$N$56</f>
        <v>13097.713097713096</v>
      </c>
      <c r="DJ31" s="164">
        <f>'Production Summary'!$M$56</f>
        <v>163.72141372141371</v>
      </c>
      <c r="DK31" s="164">
        <f>'Production Summary'!$N$57</f>
        <v>14189.189189189186</v>
      </c>
      <c r="DL31" s="164">
        <f>'Production Summary'!$M$57</f>
        <v>394.14414414414409</v>
      </c>
      <c r="DM31" s="164">
        <f>'Production Summary'!$N$58</f>
        <v>14017.671517671517</v>
      </c>
      <c r="DN31" s="164">
        <f>'Production Summary'!$M$58</f>
        <v>778.75952875952873</v>
      </c>
      <c r="DO31" s="164">
        <f>'Production Summary'!$N$61</f>
        <v>4500</v>
      </c>
      <c r="DP31" s="328">
        <f>'Production Summary'!$M$61</f>
        <v>750</v>
      </c>
      <c r="DQ31" s="164">
        <v>0</v>
      </c>
      <c r="DR31" s="164">
        <f>'Production Summary'!$N$62</f>
        <v>8900</v>
      </c>
      <c r="DS31" s="164">
        <f>'Production Summary'!$N$70</f>
        <v>300</v>
      </c>
      <c r="DT31" s="328">
        <f>'Production Summary'!$M$70</f>
        <v>25</v>
      </c>
      <c r="DU31" s="164">
        <v>0</v>
      </c>
      <c r="DV31" s="164">
        <f>'Production Summary'!$N$71</f>
        <v>150</v>
      </c>
      <c r="DW31" s="164">
        <v>0</v>
      </c>
      <c r="DX31" s="164">
        <f>'Production Summary'!$N$64</f>
        <v>192</v>
      </c>
      <c r="DY31" s="164">
        <v>0</v>
      </c>
      <c r="DZ31" s="391">
        <f>'Production Summary'!$N$65</f>
        <v>384</v>
      </c>
      <c r="EA31" s="164">
        <v>0</v>
      </c>
      <c r="EB31" s="391">
        <f>'Production Summary'!$N$66</f>
        <v>192</v>
      </c>
      <c r="EC31" s="164">
        <v>0</v>
      </c>
      <c r="ED31" s="164">
        <f>'Production Summary'!$N$67</f>
        <v>96</v>
      </c>
      <c r="EE31" s="164">
        <v>0</v>
      </c>
      <c r="EF31" s="164">
        <f>'Production Summary'!$N$68</f>
        <v>96</v>
      </c>
      <c r="EG31" s="164">
        <v>0</v>
      </c>
      <c r="EH31" s="164">
        <f>'Production Summary'!$N$69</f>
        <v>340</v>
      </c>
      <c r="EI31" s="101"/>
      <c r="EJ31" s="3"/>
      <c r="EK31" s="3"/>
      <c r="ER31" s="64" t="s">
        <v>47</v>
      </c>
      <c r="ES31" s="61" t="str">
        <f t="shared" si="0"/>
        <v/>
      </c>
      <c r="ET31" s="24">
        <f t="shared" si="1"/>
        <v>0</v>
      </c>
    </row>
    <row r="32" spans="1:150" ht="15" customHeight="1">
      <c r="A32" t="b">
        <f>C32=Korba!C32</f>
        <v>1</v>
      </c>
      <c r="B32" s="60">
        <f t="shared" si="2"/>
        <v>27</v>
      </c>
      <c r="C32" s="61" t="str">
        <f>IF(Korba!C32="","",Korba!C32)</f>
        <v>Rakesh Traders</v>
      </c>
      <c r="D32" s="164">
        <f>'Production Summary'!$N$4</f>
        <v>666</v>
      </c>
      <c r="E32" s="164">
        <f>'Production Summary'!$M$4</f>
        <v>27.75</v>
      </c>
      <c r="F32" s="164">
        <v>0</v>
      </c>
      <c r="G32" s="164">
        <f>'Production Summary'!$N$5</f>
        <v>666</v>
      </c>
      <c r="H32" s="164">
        <f>'Production Summary'!$M$5</f>
        <v>27.75</v>
      </c>
      <c r="I32" s="164">
        <v>0</v>
      </c>
      <c r="J32" s="164">
        <f>'Production Summary'!$N$6</f>
        <v>200</v>
      </c>
      <c r="K32" s="328">
        <f>'Production Summary'!$M$6</f>
        <v>7.5</v>
      </c>
      <c r="L32" s="164">
        <v>0</v>
      </c>
      <c r="M32" s="365">
        <f>'Production Summary'!$N$7</f>
        <v>612.72</v>
      </c>
      <c r="N32" s="367">
        <f>'Production Summary'!$M$7</f>
        <v>25.53</v>
      </c>
      <c r="O32" s="164">
        <v>0</v>
      </c>
      <c r="P32" s="164">
        <f>'Production Summary'!$N$8</f>
        <v>780</v>
      </c>
      <c r="Q32" s="164">
        <f>'Production Summary'!$M$8</f>
        <v>65</v>
      </c>
      <c r="R32" s="164">
        <v>0</v>
      </c>
      <c r="S32" s="164">
        <f>'Production Summary'!$N$9</f>
        <v>720</v>
      </c>
      <c r="T32" s="164">
        <f>'Production Summary'!$M$9</f>
        <v>60</v>
      </c>
      <c r="U32" s="164">
        <v>0</v>
      </c>
      <c r="V32" s="164">
        <f>'Production Summary'!$N$10</f>
        <v>876</v>
      </c>
      <c r="W32" s="164">
        <f>'Production Summary'!$M$10</f>
        <v>73</v>
      </c>
      <c r="X32" s="164">
        <v>0</v>
      </c>
      <c r="Y32" s="164">
        <f>'Production Summary'!$N$14</f>
        <v>177</v>
      </c>
      <c r="Z32" s="328">
        <f>'Production Summary'!$M$14</f>
        <v>14.75</v>
      </c>
      <c r="AA32" s="164">
        <v>0</v>
      </c>
      <c r="AB32" s="164">
        <f>'Production Summary'!$N$15</f>
        <v>126</v>
      </c>
      <c r="AC32" s="164">
        <f>'Production Summary'!$M$15</f>
        <v>21</v>
      </c>
      <c r="AD32" s="164">
        <v>0</v>
      </c>
      <c r="AE32" s="164">
        <f>'Production Summary'!$N$16</f>
        <v>252</v>
      </c>
      <c r="AF32" s="164">
        <f>'Production Summary'!$M$16</f>
        <v>21</v>
      </c>
      <c r="AG32" s="164">
        <v>0</v>
      </c>
      <c r="AH32" s="164">
        <f>'Production Summary'!$N$18</f>
        <v>1035</v>
      </c>
      <c r="AI32" s="164">
        <f>'Production Summary'!$M$18</f>
        <v>17.25</v>
      </c>
      <c r="AJ32" s="164">
        <v>0</v>
      </c>
      <c r="AK32" s="164">
        <f>'Production Summary'!$N$19</f>
        <v>870</v>
      </c>
      <c r="AL32" s="164">
        <f>'Production Summary'!$M$19</f>
        <v>29</v>
      </c>
      <c r="AM32" s="164">
        <v>0</v>
      </c>
      <c r="AN32" s="164">
        <f>'Production Summary'!$N$20</f>
        <v>864</v>
      </c>
      <c r="AO32" s="164">
        <f>'Production Summary'!$M$20</f>
        <v>72</v>
      </c>
      <c r="AP32" s="164">
        <v>0</v>
      </c>
      <c r="AQ32" s="164">
        <f>'Production Summary'!$N$21</f>
        <v>670</v>
      </c>
      <c r="AR32" s="164">
        <f>'Production Summary'!$M$21</f>
        <v>335</v>
      </c>
      <c r="AS32" s="164">
        <v>0</v>
      </c>
      <c r="AT32" s="386">
        <f>'Production Summary'!$N$22</f>
        <v>375</v>
      </c>
      <c r="AU32" s="164">
        <f>'Production Summary'!$N$23</f>
        <v>1050</v>
      </c>
      <c r="AV32" s="164">
        <f>'Production Summary'!$N$25</f>
        <v>300</v>
      </c>
      <c r="AW32" s="164">
        <f>'Production Summary'!$M$25</f>
        <v>25</v>
      </c>
      <c r="AX32" s="164">
        <v>0</v>
      </c>
      <c r="AY32" s="164">
        <f>'Production Summary'!$N$26</f>
        <v>300</v>
      </c>
      <c r="AZ32" s="164">
        <f>'Production Summary'!$M$26</f>
        <v>25</v>
      </c>
      <c r="BA32" s="164">
        <v>0</v>
      </c>
      <c r="BB32" s="164">
        <f>'Production Summary'!$N$28</f>
        <v>777</v>
      </c>
      <c r="BC32" s="164">
        <f>'Production Summary'!$M$28</f>
        <v>12.95</v>
      </c>
      <c r="BD32" s="164">
        <v>0</v>
      </c>
      <c r="BE32" s="164">
        <f>'Production Summary'!$N$29</f>
        <v>612</v>
      </c>
      <c r="BF32" s="164">
        <f>'Production Summary'!$M$29</f>
        <v>51</v>
      </c>
      <c r="BG32" s="164">
        <v>0</v>
      </c>
      <c r="BH32" s="164">
        <f>'Production Summary'!$N$30</f>
        <v>500</v>
      </c>
      <c r="BI32" s="164">
        <f>'Production Summary'!$M$30</f>
        <v>250</v>
      </c>
      <c r="BJ32" s="164">
        <v>0</v>
      </c>
      <c r="BK32" s="386"/>
      <c r="BL32" s="164">
        <f>'Production Summary'!$N$32</f>
        <v>875</v>
      </c>
      <c r="BM32" s="164">
        <f>'Production Summary'!$N$34</f>
        <v>360.59999999999997</v>
      </c>
      <c r="BN32" s="164">
        <f>'Production Summary'!$M$34</f>
        <v>6.01</v>
      </c>
      <c r="BO32" s="164">
        <v>0</v>
      </c>
      <c r="BP32" s="164">
        <f>'Production Summary'!$N$36</f>
        <v>717</v>
      </c>
      <c r="BQ32" s="164">
        <f>'Production Summary'!$M$36</f>
        <v>11.95</v>
      </c>
      <c r="BR32" s="164">
        <v>0</v>
      </c>
      <c r="BS32" s="164">
        <f>'Production Summary'!$N$37</f>
        <v>210</v>
      </c>
      <c r="BT32" s="164">
        <f>'Production Summary'!$M$37</f>
        <v>21</v>
      </c>
      <c r="BU32" s="164">
        <v>0</v>
      </c>
      <c r="BV32" s="164">
        <f>'Production Summary'!$N$38</f>
        <v>280</v>
      </c>
      <c r="BW32" s="164">
        <f>'Production Summary'!$M$38</f>
        <v>28</v>
      </c>
      <c r="BX32" s="164">
        <v>0</v>
      </c>
      <c r="BY32" s="165">
        <f>'Production Summary'!$N$39</f>
        <v>300.38406247988502</v>
      </c>
      <c r="BZ32" s="164">
        <f>'Production Summary'!$M$39</f>
        <v>30.038406247988501</v>
      </c>
      <c r="CA32" s="164">
        <v>0</v>
      </c>
      <c r="CB32" s="164">
        <f>'Production Summary'!$N$40</f>
        <v>131.30000000000001</v>
      </c>
      <c r="CC32" s="164">
        <f>'Production Summary'!$M$40</f>
        <v>13.13</v>
      </c>
      <c r="CD32" s="164">
        <v>0</v>
      </c>
      <c r="CE32" s="164">
        <f>'Production Summary'!$N$42</f>
        <v>1136.3519999999996</v>
      </c>
      <c r="CF32" s="164">
        <f>'Production Summary'!$M$42</f>
        <v>81.167999999999978</v>
      </c>
      <c r="CG32" s="164">
        <v>0</v>
      </c>
      <c r="CH32" s="164">
        <v>0</v>
      </c>
      <c r="CI32" s="164">
        <f>'Production Summary'!$N$43</f>
        <v>184</v>
      </c>
      <c r="CJ32" s="164">
        <v>0</v>
      </c>
      <c r="CK32" s="164">
        <f>'Production Summary'!$N$44</f>
        <v>355</v>
      </c>
      <c r="CL32" s="164">
        <v>0</v>
      </c>
      <c r="CM32" s="375">
        <f>'Production Summary'!$N$45</f>
        <v>1650</v>
      </c>
      <c r="CN32" s="164">
        <f>'Production Summary'!$N$46</f>
        <v>270</v>
      </c>
      <c r="CO32" s="164">
        <f>'Production Summary'!$N$47</f>
        <v>1350</v>
      </c>
      <c r="CP32" s="166"/>
      <c r="CQ32" s="164">
        <f>'Production Summary'!$N$49</f>
        <v>8004.1580041580037</v>
      </c>
      <c r="CR32" s="164">
        <f>'Production Summary'!$M$49</f>
        <v>66.701316701316699</v>
      </c>
      <c r="CS32" s="164">
        <f>'Production Summary'!$N$50</f>
        <v>13331.600831600828</v>
      </c>
      <c r="CT32" s="164">
        <f>'Production Summary'!$M$50</f>
        <v>148.1288981288981</v>
      </c>
      <c r="CU32" s="164">
        <f>'Production Summary'!$N$51</f>
        <v>12785.862785862784</v>
      </c>
      <c r="CV32" s="164">
        <f>'Production Summary'!$M$51</f>
        <v>355.16285516285512</v>
      </c>
      <c r="CW32" s="164">
        <f>'Production Summary'!$N$52</f>
        <v>12629.937629937627</v>
      </c>
      <c r="CX32" s="164">
        <f>'Production Summary'!$M$52</f>
        <v>701.66320166320156</v>
      </c>
      <c r="CY32" s="164">
        <f>'Production Summary'!$N$53</f>
        <v>12396.049896049895</v>
      </c>
      <c r="CZ32" s="164">
        <f>'Production Summary'!$M$53</f>
        <v>688.66943866943859</v>
      </c>
      <c r="DA32" s="164">
        <f>'Production Summary'!$N$54</f>
        <v>13799.376299376298</v>
      </c>
      <c r="DB32" s="164">
        <f>'Production Summary'!$M$54</f>
        <v>766.63201663201653</v>
      </c>
      <c r="DC32" s="328">
        <f>'Production Summary'!$N$60</f>
        <v>12863.825363825363</v>
      </c>
      <c r="DD32" s="328">
        <f>'Production Summary'!$M$60</f>
        <v>714.65696465696465</v>
      </c>
      <c r="DE32" s="164">
        <f>'Production Summary'!$N$59</f>
        <v>11148.648648648648</v>
      </c>
      <c r="DF32" s="328">
        <f>'Production Summary'!$M$59</f>
        <v>619.36936936936934</v>
      </c>
      <c r="DG32" s="164">
        <f>'Production Summary'!$N$55</f>
        <v>13842.68884268884</v>
      </c>
      <c r="DH32" s="164">
        <f>'Production Summary'!$M$55</f>
        <v>3460.67221067221</v>
      </c>
      <c r="DI32" s="164">
        <f>'Production Summary'!$N$56</f>
        <v>13097.713097713096</v>
      </c>
      <c r="DJ32" s="164">
        <f>'Production Summary'!$M$56</f>
        <v>163.72141372141371</v>
      </c>
      <c r="DK32" s="164">
        <f>'Production Summary'!$N$57</f>
        <v>14189.189189189186</v>
      </c>
      <c r="DL32" s="164">
        <f>'Production Summary'!$M$57</f>
        <v>394.14414414414409</v>
      </c>
      <c r="DM32" s="164">
        <f>'Production Summary'!$N$58</f>
        <v>14017.671517671517</v>
      </c>
      <c r="DN32" s="164">
        <f>'Production Summary'!$M$58</f>
        <v>778.75952875952873</v>
      </c>
      <c r="DO32" s="164">
        <f>'Production Summary'!$N$61</f>
        <v>4500</v>
      </c>
      <c r="DP32" s="328">
        <f>'Production Summary'!$M$61</f>
        <v>750</v>
      </c>
      <c r="DQ32" s="164">
        <v>0</v>
      </c>
      <c r="DR32" s="164">
        <f>'Production Summary'!$N$62</f>
        <v>8900</v>
      </c>
      <c r="DS32" s="164">
        <f>'Production Summary'!$N$70</f>
        <v>300</v>
      </c>
      <c r="DT32" s="328">
        <f>'Production Summary'!$M$70</f>
        <v>25</v>
      </c>
      <c r="DU32" s="164">
        <v>0</v>
      </c>
      <c r="DV32" s="164">
        <f>'Production Summary'!$N$71</f>
        <v>150</v>
      </c>
      <c r="DW32" s="164">
        <v>0</v>
      </c>
      <c r="DX32" s="164">
        <f>'Production Summary'!$N$64</f>
        <v>192</v>
      </c>
      <c r="DY32" s="164">
        <v>0</v>
      </c>
      <c r="DZ32" s="391">
        <f>'Production Summary'!$N$65</f>
        <v>384</v>
      </c>
      <c r="EA32" s="164">
        <v>0</v>
      </c>
      <c r="EB32" s="391">
        <f>'Production Summary'!$N$66</f>
        <v>192</v>
      </c>
      <c r="EC32" s="164">
        <v>0</v>
      </c>
      <c r="ED32" s="164">
        <f>'Production Summary'!$N$67</f>
        <v>96</v>
      </c>
      <c r="EE32" s="164">
        <v>0</v>
      </c>
      <c r="EF32" s="164">
        <f>'Production Summary'!$N$68</f>
        <v>96</v>
      </c>
      <c r="EG32" s="164">
        <v>0</v>
      </c>
      <c r="EH32" s="164">
        <f>'Production Summary'!$N$69</f>
        <v>340</v>
      </c>
      <c r="EI32" s="101"/>
      <c r="EJ32" s="3"/>
      <c r="EK32" s="3"/>
      <c r="ER32" s="64" t="s">
        <v>48</v>
      </c>
      <c r="ES32" s="61" t="str">
        <f t="shared" si="0"/>
        <v>Rakesh Traders</v>
      </c>
      <c r="ET32" s="24">
        <f t="shared" si="1"/>
        <v>0</v>
      </c>
    </row>
    <row r="33" spans="1:150" ht="15" customHeight="1">
      <c r="A33" t="b">
        <f>C33=Korba!C33</f>
        <v>1</v>
      </c>
      <c r="B33" s="60">
        <f t="shared" si="2"/>
        <v>28</v>
      </c>
      <c r="C33" s="61" t="str">
        <f>IF(Korba!C33="","",Korba!C33)</f>
        <v>Jaiswal Kirana And General Srores</v>
      </c>
      <c r="D33" s="164">
        <f>'Production Summary'!$N$4</f>
        <v>666</v>
      </c>
      <c r="E33" s="164">
        <f>'Production Summary'!$M$4</f>
        <v>27.75</v>
      </c>
      <c r="F33" s="164">
        <v>0</v>
      </c>
      <c r="G33" s="164">
        <f>'Production Summary'!$N$5</f>
        <v>666</v>
      </c>
      <c r="H33" s="164">
        <f>'Production Summary'!$M$5</f>
        <v>27.75</v>
      </c>
      <c r="I33" s="164">
        <v>0</v>
      </c>
      <c r="J33" s="164">
        <f>'Production Summary'!$N$6</f>
        <v>200</v>
      </c>
      <c r="K33" s="328">
        <f>'Production Summary'!$M$6</f>
        <v>7.5</v>
      </c>
      <c r="L33" s="164">
        <v>0</v>
      </c>
      <c r="M33" s="365">
        <f>'Production Summary'!$N$7</f>
        <v>612.72</v>
      </c>
      <c r="N33" s="367">
        <f>'Production Summary'!$M$7</f>
        <v>25.53</v>
      </c>
      <c r="O33" s="164">
        <v>0</v>
      </c>
      <c r="P33" s="164">
        <f>'Production Summary'!$N$8</f>
        <v>780</v>
      </c>
      <c r="Q33" s="164">
        <f>'Production Summary'!$M$8</f>
        <v>65</v>
      </c>
      <c r="R33" s="164">
        <v>0</v>
      </c>
      <c r="S33" s="164">
        <f>'Production Summary'!$N$9</f>
        <v>720</v>
      </c>
      <c r="T33" s="164">
        <f>'Production Summary'!$M$9</f>
        <v>60</v>
      </c>
      <c r="U33" s="164">
        <v>0</v>
      </c>
      <c r="V33" s="164">
        <f>'Production Summary'!$N$10</f>
        <v>876</v>
      </c>
      <c r="W33" s="164">
        <f>'Production Summary'!$M$10</f>
        <v>73</v>
      </c>
      <c r="X33" s="164">
        <v>0</v>
      </c>
      <c r="Y33" s="164">
        <f>'Production Summary'!$N$14</f>
        <v>177</v>
      </c>
      <c r="Z33" s="328">
        <f>'Production Summary'!$M$14</f>
        <v>14.75</v>
      </c>
      <c r="AA33" s="164">
        <v>0</v>
      </c>
      <c r="AB33" s="164">
        <f>'Production Summary'!$N$15</f>
        <v>126</v>
      </c>
      <c r="AC33" s="164">
        <f>'Production Summary'!$M$15</f>
        <v>21</v>
      </c>
      <c r="AD33" s="164">
        <v>0</v>
      </c>
      <c r="AE33" s="164">
        <f>'Production Summary'!$N$16</f>
        <v>252</v>
      </c>
      <c r="AF33" s="164">
        <f>'Production Summary'!$M$16</f>
        <v>21</v>
      </c>
      <c r="AG33" s="164">
        <v>0</v>
      </c>
      <c r="AH33" s="164">
        <f>'Production Summary'!$N$18</f>
        <v>1035</v>
      </c>
      <c r="AI33" s="164">
        <f>'Production Summary'!$M$18</f>
        <v>17.25</v>
      </c>
      <c r="AJ33" s="164">
        <v>0</v>
      </c>
      <c r="AK33" s="164">
        <f>'Production Summary'!$N$19</f>
        <v>870</v>
      </c>
      <c r="AL33" s="164">
        <f>'Production Summary'!$M$19</f>
        <v>29</v>
      </c>
      <c r="AM33" s="164">
        <v>0</v>
      </c>
      <c r="AN33" s="164">
        <f>'Production Summary'!$N$20</f>
        <v>864</v>
      </c>
      <c r="AO33" s="164">
        <f>'Production Summary'!$M$20</f>
        <v>72</v>
      </c>
      <c r="AP33" s="164">
        <v>0</v>
      </c>
      <c r="AQ33" s="164">
        <f>'Production Summary'!$N$21</f>
        <v>670</v>
      </c>
      <c r="AR33" s="164">
        <f>'Production Summary'!$M$21</f>
        <v>335</v>
      </c>
      <c r="AS33" s="164">
        <v>0</v>
      </c>
      <c r="AT33" s="386">
        <f>'Production Summary'!$N$22</f>
        <v>375</v>
      </c>
      <c r="AU33" s="164">
        <f>'Production Summary'!$N$23</f>
        <v>1050</v>
      </c>
      <c r="AV33" s="164">
        <f>'Production Summary'!$N$25</f>
        <v>300</v>
      </c>
      <c r="AW33" s="164">
        <f>'Production Summary'!$M$25</f>
        <v>25</v>
      </c>
      <c r="AX33" s="164">
        <v>0</v>
      </c>
      <c r="AY33" s="164">
        <f>'Production Summary'!$N$26</f>
        <v>300</v>
      </c>
      <c r="AZ33" s="164">
        <f>'Production Summary'!$M$26</f>
        <v>25</v>
      </c>
      <c r="BA33" s="164">
        <v>0</v>
      </c>
      <c r="BB33" s="164">
        <f>'Production Summary'!$N$28</f>
        <v>777</v>
      </c>
      <c r="BC33" s="164">
        <f>'Production Summary'!$M$28</f>
        <v>12.95</v>
      </c>
      <c r="BD33" s="164">
        <v>0</v>
      </c>
      <c r="BE33" s="164">
        <f>'Production Summary'!$N$29</f>
        <v>612</v>
      </c>
      <c r="BF33" s="164">
        <f>'Production Summary'!$M$29</f>
        <v>51</v>
      </c>
      <c r="BG33" s="164">
        <v>0</v>
      </c>
      <c r="BH33" s="164">
        <f>'Production Summary'!$N$30</f>
        <v>500</v>
      </c>
      <c r="BI33" s="164">
        <f>'Production Summary'!$M$30</f>
        <v>250</v>
      </c>
      <c r="BJ33" s="164">
        <v>0</v>
      </c>
      <c r="BK33" s="386"/>
      <c r="BL33" s="164">
        <f>'Production Summary'!$N$32</f>
        <v>875</v>
      </c>
      <c r="BM33" s="164">
        <f>'Production Summary'!$N$34</f>
        <v>360.59999999999997</v>
      </c>
      <c r="BN33" s="164">
        <f>'Production Summary'!$M$34</f>
        <v>6.01</v>
      </c>
      <c r="BO33" s="164">
        <v>0</v>
      </c>
      <c r="BP33" s="164">
        <f>'Production Summary'!$N$36</f>
        <v>717</v>
      </c>
      <c r="BQ33" s="164">
        <f>'Production Summary'!$M$36</f>
        <v>11.95</v>
      </c>
      <c r="BR33" s="164">
        <v>0</v>
      </c>
      <c r="BS33" s="164">
        <f>'Production Summary'!$N$37</f>
        <v>210</v>
      </c>
      <c r="BT33" s="164">
        <f>'Production Summary'!$M$37</f>
        <v>21</v>
      </c>
      <c r="BU33" s="164">
        <v>0</v>
      </c>
      <c r="BV33" s="164">
        <f>'Production Summary'!$N$38</f>
        <v>280</v>
      </c>
      <c r="BW33" s="164">
        <f>'Production Summary'!$M$38</f>
        <v>28</v>
      </c>
      <c r="BX33" s="164">
        <v>0</v>
      </c>
      <c r="BY33" s="165">
        <f>'Production Summary'!$N$39</f>
        <v>300.38406247988502</v>
      </c>
      <c r="BZ33" s="164">
        <f>'Production Summary'!$M$39</f>
        <v>30.038406247988501</v>
      </c>
      <c r="CA33" s="164">
        <v>0</v>
      </c>
      <c r="CB33" s="164">
        <f>'Production Summary'!$N$40</f>
        <v>131.30000000000001</v>
      </c>
      <c r="CC33" s="164">
        <f>'Production Summary'!$M$40</f>
        <v>13.13</v>
      </c>
      <c r="CD33" s="164">
        <v>0</v>
      </c>
      <c r="CE33" s="164">
        <f>'Production Summary'!$N$42</f>
        <v>1136.3519999999996</v>
      </c>
      <c r="CF33" s="164">
        <f>'Production Summary'!$M$42</f>
        <v>81.167999999999978</v>
      </c>
      <c r="CG33" s="164">
        <v>0</v>
      </c>
      <c r="CH33" s="164">
        <v>0</v>
      </c>
      <c r="CI33" s="164">
        <f>'Production Summary'!$N$43</f>
        <v>184</v>
      </c>
      <c r="CJ33" s="164">
        <v>0</v>
      </c>
      <c r="CK33" s="164">
        <f>'Production Summary'!$N$44</f>
        <v>355</v>
      </c>
      <c r="CL33" s="164">
        <v>0</v>
      </c>
      <c r="CM33" s="375">
        <f>'Production Summary'!$N$45</f>
        <v>1650</v>
      </c>
      <c r="CN33" s="164">
        <f>'Production Summary'!$N$46</f>
        <v>270</v>
      </c>
      <c r="CO33" s="164">
        <f>'Production Summary'!$N$47</f>
        <v>1350</v>
      </c>
      <c r="CP33" s="166"/>
      <c r="CQ33" s="164">
        <f>'Production Summary'!$N$49</f>
        <v>8004.1580041580037</v>
      </c>
      <c r="CR33" s="164">
        <f>'Production Summary'!$M$49</f>
        <v>66.701316701316699</v>
      </c>
      <c r="CS33" s="164">
        <f>'Production Summary'!$N$50</f>
        <v>13331.600831600828</v>
      </c>
      <c r="CT33" s="164">
        <f>'Production Summary'!$M$50</f>
        <v>148.1288981288981</v>
      </c>
      <c r="CU33" s="164">
        <f>'Production Summary'!$N$51</f>
        <v>12785.862785862784</v>
      </c>
      <c r="CV33" s="164">
        <f>'Production Summary'!$M$51</f>
        <v>355.16285516285512</v>
      </c>
      <c r="CW33" s="164">
        <f>'Production Summary'!$N$52</f>
        <v>12629.937629937627</v>
      </c>
      <c r="CX33" s="164">
        <f>'Production Summary'!$M$52</f>
        <v>701.66320166320156</v>
      </c>
      <c r="CY33" s="164">
        <f>'Production Summary'!$N$53</f>
        <v>12396.049896049895</v>
      </c>
      <c r="CZ33" s="164">
        <f>'Production Summary'!$M$53</f>
        <v>688.66943866943859</v>
      </c>
      <c r="DA33" s="164">
        <f>'Production Summary'!$N$54</f>
        <v>13799.376299376298</v>
      </c>
      <c r="DB33" s="164">
        <f>'Production Summary'!$M$54</f>
        <v>766.63201663201653</v>
      </c>
      <c r="DC33" s="328">
        <f>'Production Summary'!$N$60</f>
        <v>12863.825363825363</v>
      </c>
      <c r="DD33" s="328">
        <f>'Production Summary'!$M$60</f>
        <v>714.65696465696465</v>
      </c>
      <c r="DE33" s="164">
        <f>'Production Summary'!$N$59</f>
        <v>11148.648648648648</v>
      </c>
      <c r="DF33" s="328">
        <f>'Production Summary'!$M$59</f>
        <v>619.36936936936934</v>
      </c>
      <c r="DG33" s="164">
        <f>'Production Summary'!$N$55</f>
        <v>13842.68884268884</v>
      </c>
      <c r="DH33" s="164">
        <f>'Production Summary'!$M$55</f>
        <v>3460.67221067221</v>
      </c>
      <c r="DI33" s="164">
        <f>'Production Summary'!$N$56</f>
        <v>13097.713097713096</v>
      </c>
      <c r="DJ33" s="164">
        <f>'Production Summary'!$M$56</f>
        <v>163.72141372141371</v>
      </c>
      <c r="DK33" s="164">
        <f>'Production Summary'!$N$57</f>
        <v>14189.189189189186</v>
      </c>
      <c r="DL33" s="164">
        <f>'Production Summary'!$M$57</f>
        <v>394.14414414414409</v>
      </c>
      <c r="DM33" s="164">
        <f>'Production Summary'!$N$58</f>
        <v>14017.671517671517</v>
      </c>
      <c r="DN33" s="164">
        <f>'Production Summary'!$M$58</f>
        <v>778.75952875952873</v>
      </c>
      <c r="DO33" s="164">
        <f>'Production Summary'!$N$61</f>
        <v>4500</v>
      </c>
      <c r="DP33" s="328">
        <f>'Production Summary'!$M$61</f>
        <v>750</v>
      </c>
      <c r="DQ33" s="164">
        <v>0</v>
      </c>
      <c r="DR33" s="164">
        <f>'Production Summary'!$N$62</f>
        <v>8900</v>
      </c>
      <c r="DS33" s="164">
        <f>'Production Summary'!$N$70</f>
        <v>300</v>
      </c>
      <c r="DT33" s="328">
        <f>'Production Summary'!$M$70</f>
        <v>25</v>
      </c>
      <c r="DU33" s="164">
        <v>0</v>
      </c>
      <c r="DV33" s="164">
        <f>'Production Summary'!$N$71</f>
        <v>150</v>
      </c>
      <c r="DW33" s="164">
        <v>0</v>
      </c>
      <c r="DX33" s="164">
        <f>'Production Summary'!$N$64</f>
        <v>192</v>
      </c>
      <c r="DY33" s="164">
        <v>0</v>
      </c>
      <c r="DZ33" s="391">
        <f>'Production Summary'!$N$65</f>
        <v>384</v>
      </c>
      <c r="EA33" s="164">
        <v>0</v>
      </c>
      <c r="EB33" s="391">
        <f>'Production Summary'!$N$66</f>
        <v>192</v>
      </c>
      <c r="EC33" s="164">
        <v>0</v>
      </c>
      <c r="ED33" s="164">
        <f>'Production Summary'!$N$67</f>
        <v>96</v>
      </c>
      <c r="EE33" s="164">
        <v>0</v>
      </c>
      <c r="EF33" s="164">
        <f>'Production Summary'!$N$68</f>
        <v>96</v>
      </c>
      <c r="EG33" s="164">
        <v>0</v>
      </c>
      <c r="EH33" s="164">
        <f>'Production Summary'!$N$69</f>
        <v>340</v>
      </c>
      <c r="EI33" s="101"/>
      <c r="EJ33" s="3"/>
      <c r="EK33" s="3"/>
      <c r="ER33" s="64" t="s">
        <v>49</v>
      </c>
      <c r="ES33" s="61" t="str">
        <f t="shared" si="0"/>
        <v>Jaiswal Kirana And General Srores</v>
      </c>
      <c r="ET33" s="24">
        <f t="shared" si="1"/>
        <v>0</v>
      </c>
    </row>
    <row r="34" spans="1:150" ht="15" customHeight="1">
      <c r="A34" t="b">
        <f>C34=Korba!C34</f>
        <v>1</v>
      </c>
      <c r="B34" s="60">
        <f t="shared" si="2"/>
        <v>29</v>
      </c>
      <c r="C34" s="61" t="str">
        <f>IF(Korba!C34="","",Korba!C34)</f>
        <v>Anmol Egg and coldrink</v>
      </c>
      <c r="D34" s="164">
        <f>'Production Summary'!$N$4</f>
        <v>666</v>
      </c>
      <c r="E34" s="164">
        <f>'Production Summary'!$M$4</f>
        <v>27.75</v>
      </c>
      <c r="F34" s="164">
        <v>0</v>
      </c>
      <c r="G34" s="164">
        <f>'Production Summary'!$N$5</f>
        <v>666</v>
      </c>
      <c r="H34" s="164">
        <f>'Production Summary'!$M$5</f>
        <v>27.75</v>
      </c>
      <c r="I34" s="164">
        <v>0</v>
      </c>
      <c r="J34" s="164">
        <f>'Production Summary'!$N$6</f>
        <v>200</v>
      </c>
      <c r="K34" s="328">
        <f>'Production Summary'!$M$6</f>
        <v>7.5</v>
      </c>
      <c r="L34" s="164">
        <v>0</v>
      </c>
      <c r="M34" s="365">
        <f>'Production Summary'!$N$7</f>
        <v>612.72</v>
      </c>
      <c r="N34" s="367">
        <f>'Production Summary'!$M$7</f>
        <v>25.53</v>
      </c>
      <c r="O34" s="164">
        <v>0</v>
      </c>
      <c r="P34" s="164">
        <f>'Production Summary'!$N$8</f>
        <v>780</v>
      </c>
      <c r="Q34" s="164">
        <f>'Production Summary'!$M$8</f>
        <v>65</v>
      </c>
      <c r="R34" s="164">
        <v>0</v>
      </c>
      <c r="S34" s="164">
        <f>'Production Summary'!$N$9</f>
        <v>720</v>
      </c>
      <c r="T34" s="164">
        <f>'Production Summary'!$M$9</f>
        <v>60</v>
      </c>
      <c r="U34" s="164">
        <v>0</v>
      </c>
      <c r="V34" s="164">
        <f>'Production Summary'!$N$10</f>
        <v>876</v>
      </c>
      <c r="W34" s="164">
        <f>'Production Summary'!$M$10</f>
        <v>73</v>
      </c>
      <c r="X34" s="164">
        <v>0</v>
      </c>
      <c r="Y34" s="164">
        <f>'Production Summary'!$N$14</f>
        <v>177</v>
      </c>
      <c r="Z34" s="328">
        <f>'Production Summary'!$M$14</f>
        <v>14.75</v>
      </c>
      <c r="AA34" s="164">
        <v>0</v>
      </c>
      <c r="AB34" s="164">
        <f>'Production Summary'!$N$15</f>
        <v>126</v>
      </c>
      <c r="AC34" s="164">
        <f>'Production Summary'!$M$15</f>
        <v>21</v>
      </c>
      <c r="AD34" s="164">
        <v>0</v>
      </c>
      <c r="AE34" s="164">
        <f>'Production Summary'!$N$16</f>
        <v>252</v>
      </c>
      <c r="AF34" s="164">
        <f>'Production Summary'!$M$16</f>
        <v>21</v>
      </c>
      <c r="AG34" s="164">
        <v>0</v>
      </c>
      <c r="AH34" s="164">
        <f>'Production Summary'!$N$18</f>
        <v>1035</v>
      </c>
      <c r="AI34" s="164">
        <f>'Production Summary'!$M$18</f>
        <v>17.25</v>
      </c>
      <c r="AJ34" s="164">
        <v>0</v>
      </c>
      <c r="AK34" s="164">
        <f>'Production Summary'!$N$19</f>
        <v>870</v>
      </c>
      <c r="AL34" s="164">
        <f>'Production Summary'!$M$19</f>
        <v>29</v>
      </c>
      <c r="AM34" s="164">
        <v>0</v>
      </c>
      <c r="AN34" s="164">
        <f>'Production Summary'!$N$20</f>
        <v>864</v>
      </c>
      <c r="AO34" s="164">
        <f>'Production Summary'!$M$20</f>
        <v>72</v>
      </c>
      <c r="AP34" s="164">
        <v>0</v>
      </c>
      <c r="AQ34" s="164">
        <f>'Production Summary'!$N$21</f>
        <v>670</v>
      </c>
      <c r="AR34" s="164">
        <f>'Production Summary'!$M$21</f>
        <v>335</v>
      </c>
      <c r="AS34" s="164">
        <v>0</v>
      </c>
      <c r="AT34" s="386">
        <f>'Production Summary'!$N$22</f>
        <v>375</v>
      </c>
      <c r="AU34" s="164">
        <f>'Production Summary'!$N$23</f>
        <v>1050</v>
      </c>
      <c r="AV34" s="164">
        <f>'Production Summary'!$N$25</f>
        <v>300</v>
      </c>
      <c r="AW34" s="164">
        <f>'Production Summary'!$M$25</f>
        <v>25</v>
      </c>
      <c r="AX34" s="164">
        <v>0</v>
      </c>
      <c r="AY34" s="164">
        <f>'Production Summary'!$N$26</f>
        <v>300</v>
      </c>
      <c r="AZ34" s="164">
        <f>'Production Summary'!$M$26</f>
        <v>25</v>
      </c>
      <c r="BA34" s="164">
        <v>0</v>
      </c>
      <c r="BB34" s="164">
        <f>'Production Summary'!$N$28</f>
        <v>777</v>
      </c>
      <c r="BC34" s="164">
        <f>'Production Summary'!$M$28</f>
        <v>12.95</v>
      </c>
      <c r="BD34" s="164">
        <v>0</v>
      </c>
      <c r="BE34" s="164">
        <f>'Production Summary'!$N$29</f>
        <v>612</v>
      </c>
      <c r="BF34" s="164">
        <f>'Production Summary'!$M$29</f>
        <v>51</v>
      </c>
      <c r="BG34" s="164">
        <v>0</v>
      </c>
      <c r="BH34" s="164">
        <f>'Production Summary'!$N$30</f>
        <v>500</v>
      </c>
      <c r="BI34" s="164">
        <f>'Production Summary'!$M$30</f>
        <v>250</v>
      </c>
      <c r="BJ34" s="164">
        <v>0</v>
      </c>
      <c r="BK34" s="386"/>
      <c r="BL34" s="164">
        <f>'Production Summary'!$N$32</f>
        <v>875</v>
      </c>
      <c r="BM34" s="164">
        <f>'Production Summary'!$N$34</f>
        <v>360.59999999999997</v>
      </c>
      <c r="BN34" s="164">
        <f>'Production Summary'!$M$34</f>
        <v>6.01</v>
      </c>
      <c r="BO34" s="164">
        <v>0</v>
      </c>
      <c r="BP34" s="164">
        <f>'Production Summary'!$N$36</f>
        <v>717</v>
      </c>
      <c r="BQ34" s="164">
        <f>'Production Summary'!$M$36</f>
        <v>11.95</v>
      </c>
      <c r="BR34" s="164">
        <v>0</v>
      </c>
      <c r="BS34" s="164">
        <f>'Production Summary'!$N$37</f>
        <v>210</v>
      </c>
      <c r="BT34" s="164">
        <f>'Production Summary'!$M$37</f>
        <v>21</v>
      </c>
      <c r="BU34" s="164">
        <v>0</v>
      </c>
      <c r="BV34" s="164">
        <f>'Production Summary'!$N$38</f>
        <v>280</v>
      </c>
      <c r="BW34" s="164">
        <f>'Production Summary'!$M$38</f>
        <v>28</v>
      </c>
      <c r="BX34" s="164">
        <v>0</v>
      </c>
      <c r="BY34" s="165">
        <f>'Production Summary'!$N$39</f>
        <v>300.38406247988502</v>
      </c>
      <c r="BZ34" s="164">
        <f>'Production Summary'!$M$39</f>
        <v>30.038406247988501</v>
      </c>
      <c r="CA34" s="164">
        <v>0</v>
      </c>
      <c r="CB34" s="164">
        <f>'Production Summary'!$N$40</f>
        <v>131.30000000000001</v>
      </c>
      <c r="CC34" s="164">
        <f>'Production Summary'!$M$40</f>
        <v>13.13</v>
      </c>
      <c r="CD34" s="164">
        <v>0</v>
      </c>
      <c r="CE34" s="164">
        <f>'Production Summary'!$N$42</f>
        <v>1136.3519999999996</v>
      </c>
      <c r="CF34" s="164">
        <f>'Production Summary'!$M$42</f>
        <v>81.167999999999978</v>
      </c>
      <c r="CG34" s="164">
        <v>0</v>
      </c>
      <c r="CH34" s="164">
        <v>0</v>
      </c>
      <c r="CI34" s="164">
        <f>'Production Summary'!$N$43</f>
        <v>184</v>
      </c>
      <c r="CJ34" s="164">
        <v>0</v>
      </c>
      <c r="CK34" s="164">
        <f>'Production Summary'!$N$44</f>
        <v>355</v>
      </c>
      <c r="CL34" s="164">
        <v>0</v>
      </c>
      <c r="CM34" s="375">
        <f>'Production Summary'!$N$45</f>
        <v>1650</v>
      </c>
      <c r="CN34" s="164">
        <f>'Production Summary'!$N$46</f>
        <v>270</v>
      </c>
      <c r="CO34" s="164">
        <f>'Production Summary'!$N$47</f>
        <v>1350</v>
      </c>
      <c r="CP34" s="166"/>
      <c r="CQ34" s="164">
        <f>'Production Summary'!$N$49</f>
        <v>8004.1580041580037</v>
      </c>
      <c r="CR34" s="164">
        <f>'Production Summary'!$M$49</f>
        <v>66.701316701316699</v>
      </c>
      <c r="CS34" s="164">
        <f>'Production Summary'!$N$50</f>
        <v>13331.600831600828</v>
      </c>
      <c r="CT34" s="164">
        <f>'Production Summary'!$M$50</f>
        <v>148.1288981288981</v>
      </c>
      <c r="CU34" s="164">
        <f>'Production Summary'!$N$51</f>
        <v>12785.862785862784</v>
      </c>
      <c r="CV34" s="164">
        <f>'Production Summary'!$M$51</f>
        <v>355.16285516285512</v>
      </c>
      <c r="CW34" s="164">
        <f>'Production Summary'!$N$52</f>
        <v>12629.937629937627</v>
      </c>
      <c r="CX34" s="164">
        <f>'Production Summary'!$M$52</f>
        <v>701.66320166320156</v>
      </c>
      <c r="CY34" s="164">
        <f>'Production Summary'!$N$53</f>
        <v>12396.049896049895</v>
      </c>
      <c r="CZ34" s="164">
        <f>'Production Summary'!$M$53</f>
        <v>688.66943866943859</v>
      </c>
      <c r="DA34" s="164">
        <f>'Production Summary'!$N$54</f>
        <v>13799.376299376298</v>
      </c>
      <c r="DB34" s="164">
        <f>'Production Summary'!$M$54</f>
        <v>766.63201663201653</v>
      </c>
      <c r="DC34" s="328">
        <f>'Production Summary'!$N$60</f>
        <v>12863.825363825363</v>
      </c>
      <c r="DD34" s="328">
        <f>'Production Summary'!$M$60</f>
        <v>714.65696465696465</v>
      </c>
      <c r="DE34" s="164">
        <f>'Production Summary'!$N$59</f>
        <v>11148.648648648648</v>
      </c>
      <c r="DF34" s="328">
        <f>'Production Summary'!$M$59</f>
        <v>619.36936936936934</v>
      </c>
      <c r="DG34" s="164">
        <f>'Production Summary'!$N$55</f>
        <v>13842.68884268884</v>
      </c>
      <c r="DH34" s="164">
        <f>'Production Summary'!$M$55</f>
        <v>3460.67221067221</v>
      </c>
      <c r="DI34" s="164">
        <f>'Production Summary'!$N$56</f>
        <v>13097.713097713096</v>
      </c>
      <c r="DJ34" s="164">
        <f>'Production Summary'!$M$56</f>
        <v>163.72141372141371</v>
      </c>
      <c r="DK34" s="164">
        <f>'Production Summary'!$N$57</f>
        <v>14189.189189189186</v>
      </c>
      <c r="DL34" s="164">
        <f>'Production Summary'!$M$57</f>
        <v>394.14414414414409</v>
      </c>
      <c r="DM34" s="164">
        <f>'Production Summary'!$N$58</f>
        <v>14017.671517671517</v>
      </c>
      <c r="DN34" s="164">
        <f>'Production Summary'!$M$58</f>
        <v>778.75952875952873</v>
      </c>
      <c r="DO34" s="164">
        <f>'Production Summary'!$N$61</f>
        <v>4500</v>
      </c>
      <c r="DP34" s="328">
        <f>'Production Summary'!$M$61</f>
        <v>750</v>
      </c>
      <c r="DQ34" s="164">
        <v>0</v>
      </c>
      <c r="DR34" s="164">
        <f>'Production Summary'!$N$62</f>
        <v>8900</v>
      </c>
      <c r="DS34" s="164">
        <f>'Production Summary'!$N$70</f>
        <v>300</v>
      </c>
      <c r="DT34" s="328">
        <f>'Production Summary'!$M$70</f>
        <v>25</v>
      </c>
      <c r="DU34" s="164">
        <v>0</v>
      </c>
      <c r="DV34" s="164">
        <f>'Production Summary'!$N$71</f>
        <v>150</v>
      </c>
      <c r="DW34" s="164">
        <v>0</v>
      </c>
      <c r="DX34" s="164">
        <f>'Production Summary'!$N$64</f>
        <v>192</v>
      </c>
      <c r="DY34" s="164">
        <v>0</v>
      </c>
      <c r="DZ34" s="391">
        <f>'Production Summary'!$N$65</f>
        <v>384</v>
      </c>
      <c r="EA34" s="164">
        <v>0</v>
      </c>
      <c r="EB34" s="391">
        <f>'Production Summary'!$N$66</f>
        <v>192</v>
      </c>
      <c r="EC34" s="164">
        <v>0</v>
      </c>
      <c r="ED34" s="164">
        <f>'Production Summary'!$N$67</f>
        <v>96</v>
      </c>
      <c r="EE34" s="164">
        <v>0</v>
      </c>
      <c r="EF34" s="164">
        <f>'Production Summary'!$N$68</f>
        <v>96</v>
      </c>
      <c r="EG34" s="164">
        <v>0</v>
      </c>
      <c r="EH34" s="164">
        <f>'Production Summary'!$N$69</f>
        <v>340</v>
      </c>
      <c r="EI34" s="101"/>
      <c r="EJ34" s="3"/>
      <c r="EK34" s="3"/>
      <c r="ER34" s="64" t="s">
        <v>50</v>
      </c>
      <c r="ES34" s="61" t="str">
        <f t="shared" si="0"/>
        <v>Anmol Egg and coldrink</v>
      </c>
      <c r="ET34" s="24">
        <f t="shared" si="1"/>
        <v>0</v>
      </c>
    </row>
    <row r="35" spans="1:150" ht="15" customHeight="1">
      <c r="A35" t="b">
        <f>C35=Korba!C35</f>
        <v>1</v>
      </c>
      <c r="B35" s="60">
        <f t="shared" si="2"/>
        <v>30</v>
      </c>
      <c r="C35" s="61" t="str">
        <f>IF(Korba!C35="","",Korba!C35)</f>
        <v>Kalyan Enterprises</v>
      </c>
      <c r="D35" s="164">
        <f>'Production Summary'!$N$4</f>
        <v>666</v>
      </c>
      <c r="E35" s="164">
        <f>'Production Summary'!$M$4</f>
        <v>27.75</v>
      </c>
      <c r="F35" s="164">
        <v>0</v>
      </c>
      <c r="G35" s="164">
        <f>'Production Summary'!$N$5</f>
        <v>666</v>
      </c>
      <c r="H35" s="164">
        <f>'Production Summary'!$M$5</f>
        <v>27.75</v>
      </c>
      <c r="I35" s="164">
        <v>0</v>
      </c>
      <c r="J35" s="164">
        <f>'Production Summary'!$N$6</f>
        <v>200</v>
      </c>
      <c r="K35" s="328">
        <f>'Production Summary'!$M$6</f>
        <v>7.5</v>
      </c>
      <c r="L35" s="164">
        <v>0</v>
      </c>
      <c r="M35" s="365">
        <f>'Production Summary'!$N$7</f>
        <v>612.72</v>
      </c>
      <c r="N35" s="367">
        <f>'Production Summary'!$M$7</f>
        <v>25.53</v>
      </c>
      <c r="O35" s="164">
        <v>0</v>
      </c>
      <c r="P35" s="164">
        <f>'Production Summary'!$N$8</f>
        <v>780</v>
      </c>
      <c r="Q35" s="164">
        <f>'Production Summary'!$M$8</f>
        <v>65</v>
      </c>
      <c r="R35" s="164">
        <v>0</v>
      </c>
      <c r="S35" s="164">
        <f>'Production Summary'!$N$9</f>
        <v>720</v>
      </c>
      <c r="T35" s="164">
        <f>'Production Summary'!$M$9</f>
        <v>60</v>
      </c>
      <c r="U35" s="164">
        <v>0</v>
      </c>
      <c r="V35" s="164">
        <f>'Production Summary'!$N$10</f>
        <v>876</v>
      </c>
      <c r="W35" s="164">
        <f>'Production Summary'!$M$10</f>
        <v>73</v>
      </c>
      <c r="X35" s="164">
        <v>0</v>
      </c>
      <c r="Y35" s="164">
        <f>'Production Summary'!$N$14</f>
        <v>177</v>
      </c>
      <c r="Z35" s="328">
        <f>'Production Summary'!$M$14</f>
        <v>14.75</v>
      </c>
      <c r="AA35" s="164">
        <v>0</v>
      </c>
      <c r="AB35" s="164">
        <f>'Production Summary'!$N$15</f>
        <v>126</v>
      </c>
      <c r="AC35" s="164">
        <f>'Production Summary'!$M$15</f>
        <v>21</v>
      </c>
      <c r="AD35" s="164">
        <v>0</v>
      </c>
      <c r="AE35" s="164">
        <f>'Production Summary'!$N$16</f>
        <v>252</v>
      </c>
      <c r="AF35" s="164">
        <f>'Production Summary'!$M$16</f>
        <v>21</v>
      </c>
      <c r="AG35" s="164">
        <v>0</v>
      </c>
      <c r="AH35" s="164">
        <f>'Production Summary'!$N$18</f>
        <v>1035</v>
      </c>
      <c r="AI35" s="164">
        <f>'Production Summary'!$M$18</f>
        <v>17.25</v>
      </c>
      <c r="AJ35" s="164">
        <v>0</v>
      </c>
      <c r="AK35" s="164">
        <f>'Production Summary'!$N$19</f>
        <v>870</v>
      </c>
      <c r="AL35" s="164">
        <f>'Production Summary'!$M$19</f>
        <v>29</v>
      </c>
      <c r="AM35" s="164">
        <v>0</v>
      </c>
      <c r="AN35" s="164">
        <f>'Production Summary'!$N$20</f>
        <v>864</v>
      </c>
      <c r="AO35" s="164">
        <f>'Production Summary'!$M$20</f>
        <v>72</v>
      </c>
      <c r="AP35" s="164">
        <v>0</v>
      </c>
      <c r="AQ35" s="164">
        <f>'Production Summary'!$N$21</f>
        <v>670</v>
      </c>
      <c r="AR35" s="164">
        <f>'Production Summary'!$M$21</f>
        <v>335</v>
      </c>
      <c r="AS35" s="164">
        <v>0</v>
      </c>
      <c r="AT35" s="386">
        <f>'Production Summary'!$N$22</f>
        <v>375</v>
      </c>
      <c r="AU35" s="164">
        <f>'Production Summary'!$N$23</f>
        <v>1050</v>
      </c>
      <c r="AV35" s="164">
        <f>'Production Summary'!$N$25</f>
        <v>300</v>
      </c>
      <c r="AW35" s="164">
        <f>'Production Summary'!$M$25</f>
        <v>25</v>
      </c>
      <c r="AX35" s="164">
        <v>0</v>
      </c>
      <c r="AY35" s="164">
        <f>'Production Summary'!$N$26</f>
        <v>300</v>
      </c>
      <c r="AZ35" s="164">
        <f>'Production Summary'!$M$26</f>
        <v>25</v>
      </c>
      <c r="BA35" s="164">
        <v>0</v>
      </c>
      <c r="BB35" s="164">
        <f>'Production Summary'!$N$28</f>
        <v>777</v>
      </c>
      <c r="BC35" s="164">
        <f>'Production Summary'!$M$28</f>
        <v>12.95</v>
      </c>
      <c r="BD35" s="164">
        <v>0</v>
      </c>
      <c r="BE35" s="164">
        <f>'Production Summary'!$N$29</f>
        <v>612</v>
      </c>
      <c r="BF35" s="164">
        <f>'Production Summary'!$M$29</f>
        <v>51</v>
      </c>
      <c r="BG35" s="164">
        <v>0</v>
      </c>
      <c r="BH35" s="164">
        <f>'Production Summary'!$N$30</f>
        <v>500</v>
      </c>
      <c r="BI35" s="164">
        <f>'Production Summary'!$M$30</f>
        <v>250</v>
      </c>
      <c r="BJ35" s="164">
        <v>0</v>
      </c>
      <c r="BK35" s="386"/>
      <c r="BL35" s="164">
        <f>'Production Summary'!$N$32</f>
        <v>875</v>
      </c>
      <c r="BM35" s="164">
        <f>'Production Summary'!$N$34</f>
        <v>360.59999999999997</v>
      </c>
      <c r="BN35" s="164">
        <f>'Production Summary'!$M$34</f>
        <v>6.01</v>
      </c>
      <c r="BO35" s="164">
        <v>0</v>
      </c>
      <c r="BP35" s="164">
        <f>'Production Summary'!$N$36</f>
        <v>717</v>
      </c>
      <c r="BQ35" s="164">
        <f>'Production Summary'!$M$36</f>
        <v>11.95</v>
      </c>
      <c r="BR35" s="164">
        <v>0</v>
      </c>
      <c r="BS35" s="164">
        <f>'Production Summary'!$N$37</f>
        <v>210</v>
      </c>
      <c r="BT35" s="164">
        <f>'Production Summary'!$M$37</f>
        <v>21</v>
      </c>
      <c r="BU35" s="164">
        <v>0</v>
      </c>
      <c r="BV35" s="164">
        <f>'Production Summary'!$N$38</f>
        <v>280</v>
      </c>
      <c r="BW35" s="164">
        <f>'Production Summary'!$M$38</f>
        <v>28</v>
      </c>
      <c r="BX35" s="164">
        <v>0</v>
      </c>
      <c r="BY35" s="165">
        <f>'Production Summary'!$N$39</f>
        <v>300.38406247988502</v>
      </c>
      <c r="BZ35" s="164">
        <f>'Production Summary'!$M$39</f>
        <v>30.038406247988501</v>
      </c>
      <c r="CA35" s="164">
        <v>0</v>
      </c>
      <c r="CB35" s="164">
        <f>'Production Summary'!$N$40</f>
        <v>131.30000000000001</v>
      </c>
      <c r="CC35" s="164">
        <f>'Production Summary'!$M$40</f>
        <v>13.13</v>
      </c>
      <c r="CD35" s="164">
        <v>0</v>
      </c>
      <c r="CE35" s="164">
        <f>'Production Summary'!$N$42</f>
        <v>1136.3519999999996</v>
      </c>
      <c r="CF35" s="164">
        <f>'Production Summary'!$M$42</f>
        <v>81.167999999999978</v>
      </c>
      <c r="CG35" s="164">
        <v>0</v>
      </c>
      <c r="CH35" s="164">
        <v>0</v>
      </c>
      <c r="CI35" s="164">
        <f>'Production Summary'!$N$43</f>
        <v>184</v>
      </c>
      <c r="CJ35" s="164">
        <v>0</v>
      </c>
      <c r="CK35" s="164">
        <f>'Production Summary'!$N$44</f>
        <v>355</v>
      </c>
      <c r="CL35" s="164">
        <v>0</v>
      </c>
      <c r="CM35" s="375">
        <f>'Production Summary'!$N$45</f>
        <v>1650</v>
      </c>
      <c r="CN35" s="164">
        <f>'Production Summary'!$N$46</f>
        <v>270</v>
      </c>
      <c r="CO35" s="164">
        <f>'Production Summary'!$N$47</f>
        <v>1350</v>
      </c>
      <c r="CP35" s="166"/>
      <c r="CQ35" s="164">
        <f>'Production Summary'!$N$49</f>
        <v>8004.1580041580037</v>
      </c>
      <c r="CR35" s="164">
        <f>'Production Summary'!$M$49</f>
        <v>66.701316701316699</v>
      </c>
      <c r="CS35" s="164">
        <f>'Production Summary'!$N$50</f>
        <v>13331.600831600828</v>
      </c>
      <c r="CT35" s="164">
        <f>'Production Summary'!$M$50</f>
        <v>148.1288981288981</v>
      </c>
      <c r="CU35" s="164">
        <f>'Production Summary'!$N$51</f>
        <v>12785.862785862784</v>
      </c>
      <c r="CV35" s="164">
        <f>'Production Summary'!$M$51</f>
        <v>355.16285516285512</v>
      </c>
      <c r="CW35" s="164">
        <f>'Production Summary'!$N$52</f>
        <v>12629.937629937627</v>
      </c>
      <c r="CX35" s="164">
        <f>'Production Summary'!$M$52</f>
        <v>701.66320166320156</v>
      </c>
      <c r="CY35" s="164">
        <f>'Production Summary'!$N$53</f>
        <v>12396.049896049895</v>
      </c>
      <c r="CZ35" s="164">
        <f>'Production Summary'!$M$53</f>
        <v>688.66943866943859</v>
      </c>
      <c r="DA35" s="164">
        <f>'Production Summary'!$N$54</f>
        <v>13799.376299376298</v>
      </c>
      <c r="DB35" s="164">
        <f>'Production Summary'!$M$54</f>
        <v>766.63201663201653</v>
      </c>
      <c r="DC35" s="328">
        <f>'Production Summary'!$N$60</f>
        <v>12863.825363825363</v>
      </c>
      <c r="DD35" s="328">
        <f>'Production Summary'!$M$60</f>
        <v>714.65696465696465</v>
      </c>
      <c r="DE35" s="164">
        <f>'Production Summary'!$N$59</f>
        <v>11148.648648648648</v>
      </c>
      <c r="DF35" s="328">
        <f>'Production Summary'!$M$59</f>
        <v>619.36936936936934</v>
      </c>
      <c r="DG35" s="164">
        <f>'Production Summary'!$N$55</f>
        <v>13842.68884268884</v>
      </c>
      <c r="DH35" s="164">
        <f>'Production Summary'!$M$55</f>
        <v>3460.67221067221</v>
      </c>
      <c r="DI35" s="164">
        <f>'Production Summary'!$N$56</f>
        <v>13097.713097713096</v>
      </c>
      <c r="DJ35" s="164">
        <f>'Production Summary'!$M$56</f>
        <v>163.72141372141371</v>
      </c>
      <c r="DK35" s="164">
        <f>'Production Summary'!$N$57</f>
        <v>14189.189189189186</v>
      </c>
      <c r="DL35" s="164">
        <f>'Production Summary'!$M$57</f>
        <v>394.14414414414409</v>
      </c>
      <c r="DM35" s="164">
        <f>'Production Summary'!$N$58</f>
        <v>14017.671517671517</v>
      </c>
      <c r="DN35" s="164">
        <f>'Production Summary'!$M$58</f>
        <v>778.75952875952873</v>
      </c>
      <c r="DO35" s="164">
        <f>'Production Summary'!$N$61</f>
        <v>4500</v>
      </c>
      <c r="DP35" s="328">
        <f>'Production Summary'!$M$61</f>
        <v>750</v>
      </c>
      <c r="DQ35" s="164">
        <v>0</v>
      </c>
      <c r="DR35" s="164">
        <f>'Production Summary'!$N$62</f>
        <v>8900</v>
      </c>
      <c r="DS35" s="164">
        <f>'Production Summary'!$N$70</f>
        <v>300</v>
      </c>
      <c r="DT35" s="328">
        <f>'Production Summary'!$M$70</f>
        <v>25</v>
      </c>
      <c r="DU35" s="164">
        <v>0</v>
      </c>
      <c r="DV35" s="164">
        <f>'Production Summary'!$N$71</f>
        <v>150</v>
      </c>
      <c r="DW35" s="164">
        <v>0</v>
      </c>
      <c r="DX35" s="164">
        <f>'Production Summary'!$N$64</f>
        <v>192</v>
      </c>
      <c r="DY35" s="164">
        <v>0</v>
      </c>
      <c r="DZ35" s="391">
        <f>'Production Summary'!$N$65</f>
        <v>384</v>
      </c>
      <c r="EA35" s="164">
        <v>0</v>
      </c>
      <c r="EB35" s="391">
        <f>'Production Summary'!$N$66</f>
        <v>192</v>
      </c>
      <c r="EC35" s="164">
        <v>0</v>
      </c>
      <c r="ED35" s="164">
        <f>'Production Summary'!$N$67</f>
        <v>96</v>
      </c>
      <c r="EE35" s="164">
        <v>0</v>
      </c>
      <c r="EF35" s="164">
        <f>'Production Summary'!$N$68</f>
        <v>96</v>
      </c>
      <c r="EG35" s="164">
        <v>0</v>
      </c>
      <c r="EH35" s="164">
        <f>'Production Summary'!$N$69</f>
        <v>340</v>
      </c>
      <c r="EI35" s="101"/>
      <c r="EJ35" s="3"/>
      <c r="EK35" s="3"/>
      <c r="ER35" s="64" t="s">
        <v>51</v>
      </c>
      <c r="ES35" s="61" t="str">
        <f t="shared" si="0"/>
        <v>Kalyan Enterprises</v>
      </c>
      <c r="ET35" s="24">
        <f t="shared" si="1"/>
        <v>0</v>
      </c>
    </row>
    <row r="36" spans="1:150" ht="15" customHeight="1">
      <c r="A36" t="b">
        <f>C36=Korba!C36</f>
        <v>1</v>
      </c>
      <c r="B36" s="60">
        <f t="shared" si="2"/>
        <v>31</v>
      </c>
      <c r="C36" s="61" t="str">
        <f>IF(Korba!C36="","",Korba!C36)</f>
        <v/>
      </c>
      <c r="D36" s="164">
        <f>'Production Summary'!$N$4</f>
        <v>666</v>
      </c>
      <c r="E36" s="164">
        <f>'Production Summary'!$M$4</f>
        <v>27.75</v>
      </c>
      <c r="F36" s="164">
        <v>0</v>
      </c>
      <c r="G36" s="164">
        <f>'Production Summary'!$N$5</f>
        <v>666</v>
      </c>
      <c r="H36" s="164">
        <f>'Production Summary'!$M$5</f>
        <v>27.75</v>
      </c>
      <c r="I36" s="164">
        <v>0</v>
      </c>
      <c r="J36" s="164">
        <f>'Production Summary'!$N$6</f>
        <v>200</v>
      </c>
      <c r="K36" s="328">
        <f>'Production Summary'!$M$6</f>
        <v>7.5</v>
      </c>
      <c r="L36" s="164">
        <v>0</v>
      </c>
      <c r="M36" s="365">
        <f>'Production Summary'!$N$7</f>
        <v>612.72</v>
      </c>
      <c r="N36" s="367">
        <f>'Production Summary'!$M$7</f>
        <v>25.53</v>
      </c>
      <c r="O36" s="164">
        <v>0</v>
      </c>
      <c r="P36" s="164">
        <f>'Production Summary'!$N$8</f>
        <v>780</v>
      </c>
      <c r="Q36" s="164">
        <f>'Production Summary'!$M$8</f>
        <v>65</v>
      </c>
      <c r="R36" s="164">
        <v>0</v>
      </c>
      <c r="S36" s="164">
        <f>'Production Summary'!$N$9</f>
        <v>720</v>
      </c>
      <c r="T36" s="164">
        <f>'Production Summary'!$M$9</f>
        <v>60</v>
      </c>
      <c r="U36" s="164">
        <v>0</v>
      </c>
      <c r="V36" s="164">
        <f>'Production Summary'!$N$10</f>
        <v>876</v>
      </c>
      <c r="W36" s="164">
        <f>'Production Summary'!$M$10</f>
        <v>73</v>
      </c>
      <c r="X36" s="164">
        <v>0</v>
      </c>
      <c r="Y36" s="164">
        <f>'Production Summary'!$N$14</f>
        <v>177</v>
      </c>
      <c r="Z36" s="328">
        <f>'Production Summary'!$M$14</f>
        <v>14.75</v>
      </c>
      <c r="AA36" s="164">
        <v>0</v>
      </c>
      <c r="AB36" s="164">
        <f>'Production Summary'!$N$15</f>
        <v>126</v>
      </c>
      <c r="AC36" s="164">
        <f>'Production Summary'!$M$15</f>
        <v>21</v>
      </c>
      <c r="AD36" s="164">
        <v>0</v>
      </c>
      <c r="AE36" s="164">
        <f>'Production Summary'!$N$16</f>
        <v>252</v>
      </c>
      <c r="AF36" s="164">
        <f>'Production Summary'!$M$16</f>
        <v>21</v>
      </c>
      <c r="AG36" s="164">
        <v>0</v>
      </c>
      <c r="AH36" s="164">
        <f>'Production Summary'!$N$18</f>
        <v>1035</v>
      </c>
      <c r="AI36" s="164">
        <f>'Production Summary'!$M$18</f>
        <v>17.25</v>
      </c>
      <c r="AJ36" s="164">
        <v>0</v>
      </c>
      <c r="AK36" s="164">
        <f>'Production Summary'!$N$19</f>
        <v>870</v>
      </c>
      <c r="AL36" s="164">
        <f>'Production Summary'!$M$19</f>
        <v>29</v>
      </c>
      <c r="AM36" s="164">
        <v>0</v>
      </c>
      <c r="AN36" s="164">
        <f>'Production Summary'!$N$20</f>
        <v>864</v>
      </c>
      <c r="AO36" s="164">
        <f>'Production Summary'!$M$20</f>
        <v>72</v>
      </c>
      <c r="AP36" s="164">
        <v>0</v>
      </c>
      <c r="AQ36" s="164">
        <f>'Production Summary'!$N$21</f>
        <v>670</v>
      </c>
      <c r="AR36" s="164">
        <f>'Production Summary'!$M$21</f>
        <v>335</v>
      </c>
      <c r="AS36" s="164">
        <v>0</v>
      </c>
      <c r="AT36" s="386">
        <f>'Production Summary'!$N$22</f>
        <v>375</v>
      </c>
      <c r="AU36" s="164">
        <f>'Production Summary'!$N$23</f>
        <v>1050</v>
      </c>
      <c r="AV36" s="164">
        <f>'Production Summary'!$N$25</f>
        <v>300</v>
      </c>
      <c r="AW36" s="164">
        <f>'Production Summary'!$M$25</f>
        <v>25</v>
      </c>
      <c r="AX36" s="164">
        <v>0</v>
      </c>
      <c r="AY36" s="164">
        <f>'Production Summary'!$N$26</f>
        <v>300</v>
      </c>
      <c r="AZ36" s="164">
        <f>'Production Summary'!$M$26</f>
        <v>25</v>
      </c>
      <c r="BA36" s="164">
        <v>0</v>
      </c>
      <c r="BB36" s="164">
        <f>'Production Summary'!$N$28</f>
        <v>777</v>
      </c>
      <c r="BC36" s="164">
        <f>'Production Summary'!$M$28</f>
        <v>12.95</v>
      </c>
      <c r="BD36" s="164">
        <v>0</v>
      </c>
      <c r="BE36" s="164">
        <f>'Production Summary'!$N$29</f>
        <v>612</v>
      </c>
      <c r="BF36" s="164">
        <f>'Production Summary'!$M$29</f>
        <v>51</v>
      </c>
      <c r="BG36" s="164">
        <v>0</v>
      </c>
      <c r="BH36" s="164">
        <f>'Production Summary'!$N$30</f>
        <v>500</v>
      </c>
      <c r="BI36" s="164">
        <f>'Production Summary'!$M$30</f>
        <v>250</v>
      </c>
      <c r="BJ36" s="164">
        <v>0</v>
      </c>
      <c r="BK36" s="386"/>
      <c r="BL36" s="164">
        <f>'Production Summary'!$N$32</f>
        <v>875</v>
      </c>
      <c r="BM36" s="164">
        <f>'Production Summary'!$N$34</f>
        <v>360.59999999999997</v>
      </c>
      <c r="BN36" s="164">
        <f>'Production Summary'!$M$34</f>
        <v>6.01</v>
      </c>
      <c r="BO36" s="164">
        <v>0</v>
      </c>
      <c r="BP36" s="164">
        <f>'Production Summary'!$N$36</f>
        <v>717</v>
      </c>
      <c r="BQ36" s="164">
        <f>'Production Summary'!$M$36</f>
        <v>11.95</v>
      </c>
      <c r="BR36" s="164">
        <v>0</v>
      </c>
      <c r="BS36" s="164">
        <f>'Production Summary'!$N$37</f>
        <v>210</v>
      </c>
      <c r="BT36" s="164">
        <f>'Production Summary'!$M$37</f>
        <v>21</v>
      </c>
      <c r="BU36" s="164">
        <v>0</v>
      </c>
      <c r="BV36" s="164">
        <f>'Production Summary'!$N$38</f>
        <v>280</v>
      </c>
      <c r="BW36" s="164">
        <f>'Production Summary'!$M$38</f>
        <v>28</v>
      </c>
      <c r="BX36" s="164">
        <v>0</v>
      </c>
      <c r="BY36" s="165">
        <f>'Production Summary'!$N$39</f>
        <v>300.38406247988502</v>
      </c>
      <c r="BZ36" s="164">
        <f>'Production Summary'!$M$39</f>
        <v>30.038406247988501</v>
      </c>
      <c r="CA36" s="164">
        <v>0</v>
      </c>
      <c r="CB36" s="164">
        <f>'Production Summary'!$N$40</f>
        <v>131.30000000000001</v>
      </c>
      <c r="CC36" s="164">
        <f>'Production Summary'!$M$40</f>
        <v>13.13</v>
      </c>
      <c r="CD36" s="164">
        <v>0</v>
      </c>
      <c r="CE36" s="164">
        <f>'Production Summary'!$N$42</f>
        <v>1136.3519999999996</v>
      </c>
      <c r="CF36" s="164">
        <f>'Production Summary'!$M$42</f>
        <v>81.167999999999978</v>
      </c>
      <c r="CG36" s="164">
        <v>0</v>
      </c>
      <c r="CH36" s="164">
        <v>0</v>
      </c>
      <c r="CI36" s="164">
        <f>'Production Summary'!$N$43</f>
        <v>184</v>
      </c>
      <c r="CJ36" s="164">
        <v>0</v>
      </c>
      <c r="CK36" s="164">
        <f>'Production Summary'!$N$44</f>
        <v>355</v>
      </c>
      <c r="CL36" s="164">
        <v>0</v>
      </c>
      <c r="CM36" s="375">
        <f>'Production Summary'!$N$45</f>
        <v>1650</v>
      </c>
      <c r="CN36" s="164">
        <f>'Production Summary'!$N$46</f>
        <v>270</v>
      </c>
      <c r="CO36" s="164">
        <f>'Production Summary'!$N$47</f>
        <v>1350</v>
      </c>
      <c r="CP36" s="166"/>
      <c r="CQ36" s="164">
        <f>'Production Summary'!$N$49</f>
        <v>8004.1580041580037</v>
      </c>
      <c r="CR36" s="164">
        <f>'Production Summary'!$M$49</f>
        <v>66.701316701316699</v>
      </c>
      <c r="CS36" s="164">
        <f>'Production Summary'!$N$50</f>
        <v>13331.600831600828</v>
      </c>
      <c r="CT36" s="164">
        <f>'Production Summary'!$M$50</f>
        <v>148.1288981288981</v>
      </c>
      <c r="CU36" s="164">
        <f>'Production Summary'!$N$51</f>
        <v>12785.862785862784</v>
      </c>
      <c r="CV36" s="164">
        <f>'Production Summary'!$M$51</f>
        <v>355.16285516285512</v>
      </c>
      <c r="CW36" s="164">
        <f>'Production Summary'!$N$52</f>
        <v>12629.937629937627</v>
      </c>
      <c r="CX36" s="164">
        <f>'Production Summary'!$M$52</f>
        <v>701.66320166320156</v>
      </c>
      <c r="CY36" s="164">
        <f>'Production Summary'!$N$53</f>
        <v>12396.049896049895</v>
      </c>
      <c r="CZ36" s="164">
        <f>'Production Summary'!$M$53</f>
        <v>688.66943866943859</v>
      </c>
      <c r="DA36" s="164">
        <f>'Production Summary'!$N$54</f>
        <v>13799.376299376298</v>
      </c>
      <c r="DB36" s="164">
        <f>'Production Summary'!$M$54</f>
        <v>766.63201663201653</v>
      </c>
      <c r="DC36" s="328">
        <f>'Production Summary'!$N$60</f>
        <v>12863.825363825363</v>
      </c>
      <c r="DD36" s="328">
        <f>'Production Summary'!$M$60</f>
        <v>714.65696465696465</v>
      </c>
      <c r="DE36" s="164">
        <f>'Production Summary'!$N$59</f>
        <v>11148.648648648648</v>
      </c>
      <c r="DF36" s="328">
        <f>'Production Summary'!$M$59</f>
        <v>619.36936936936934</v>
      </c>
      <c r="DG36" s="164">
        <f>'Production Summary'!$N$55</f>
        <v>13842.68884268884</v>
      </c>
      <c r="DH36" s="164">
        <f>'Production Summary'!$M$55</f>
        <v>3460.67221067221</v>
      </c>
      <c r="DI36" s="164">
        <f>'Production Summary'!$N$56</f>
        <v>13097.713097713096</v>
      </c>
      <c r="DJ36" s="164">
        <f>'Production Summary'!$M$56</f>
        <v>163.72141372141371</v>
      </c>
      <c r="DK36" s="164">
        <f>'Production Summary'!$N$57</f>
        <v>14189.189189189186</v>
      </c>
      <c r="DL36" s="164">
        <f>'Production Summary'!$M$57</f>
        <v>394.14414414414409</v>
      </c>
      <c r="DM36" s="164">
        <f>'Production Summary'!$N$58</f>
        <v>14017.671517671517</v>
      </c>
      <c r="DN36" s="164">
        <f>'Production Summary'!$M$58</f>
        <v>778.75952875952873</v>
      </c>
      <c r="DO36" s="164">
        <f>'Production Summary'!$N$61</f>
        <v>4500</v>
      </c>
      <c r="DP36" s="328">
        <f>'Production Summary'!$M$61</f>
        <v>750</v>
      </c>
      <c r="DQ36" s="164">
        <v>0</v>
      </c>
      <c r="DR36" s="164">
        <f>'Production Summary'!$N$62</f>
        <v>8900</v>
      </c>
      <c r="DS36" s="164">
        <f>'Production Summary'!$N$70</f>
        <v>300</v>
      </c>
      <c r="DT36" s="328">
        <f>'Production Summary'!$M$70</f>
        <v>25</v>
      </c>
      <c r="DU36" s="164">
        <v>0</v>
      </c>
      <c r="DV36" s="164">
        <f>'Production Summary'!$N$71</f>
        <v>150</v>
      </c>
      <c r="DW36" s="164">
        <v>0</v>
      </c>
      <c r="DX36" s="164">
        <f>'Production Summary'!$N$64</f>
        <v>192</v>
      </c>
      <c r="DY36" s="164">
        <v>0</v>
      </c>
      <c r="DZ36" s="391">
        <f>'Production Summary'!$N$65</f>
        <v>384</v>
      </c>
      <c r="EA36" s="164">
        <v>0</v>
      </c>
      <c r="EB36" s="391">
        <f>'Production Summary'!$N$66</f>
        <v>192</v>
      </c>
      <c r="EC36" s="164">
        <v>0</v>
      </c>
      <c r="ED36" s="164">
        <f>'Production Summary'!$N$67</f>
        <v>96</v>
      </c>
      <c r="EE36" s="164">
        <v>0</v>
      </c>
      <c r="EF36" s="164">
        <f>'Production Summary'!$N$68</f>
        <v>96</v>
      </c>
      <c r="EG36" s="164">
        <v>0</v>
      </c>
      <c r="EH36" s="164">
        <f>'Production Summary'!$N$69</f>
        <v>340</v>
      </c>
      <c r="EI36" s="101"/>
      <c r="EJ36" s="3"/>
      <c r="EK36" s="3"/>
      <c r="ER36" s="64" t="s">
        <v>52</v>
      </c>
      <c r="ES36" s="61" t="str">
        <f t="shared" si="0"/>
        <v/>
      </c>
      <c r="ET36" s="24">
        <f t="shared" si="1"/>
        <v>0</v>
      </c>
    </row>
    <row r="37" spans="1:150" ht="15" customHeight="1">
      <c r="A37" t="b">
        <f>C37=Korba!C37</f>
        <v>1</v>
      </c>
      <c r="B37" s="65">
        <f t="shared" si="2"/>
        <v>32</v>
      </c>
      <c r="C37" s="61" t="str">
        <f>IF(Korba!C37="","",Korba!C37)</f>
        <v>RRL-palm mall</v>
      </c>
      <c r="D37" s="167">
        <f t="shared" ref="D37:D38" si="3">E37*24</f>
        <v>674.40000000000009</v>
      </c>
      <c r="E37" s="167">
        <v>28.1</v>
      </c>
      <c r="F37" s="164">
        <v>0</v>
      </c>
      <c r="G37" s="167">
        <f t="shared" ref="G37:G38" si="4">H37*24</f>
        <v>674.40000000000009</v>
      </c>
      <c r="H37" s="167">
        <v>28.1</v>
      </c>
      <c r="I37" s="164">
        <v>0</v>
      </c>
      <c r="J37" s="164">
        <f>'Production Summary'!$N$6</f>
        <v>200</v>
      </c>
      <c r="K37" s="328">
        <f>'Production Summary'!$M$6</f>
        <v>7.5</v>
      </c>
      <c r="L37" s="164">
        <v>0</v>
      </c>
      <c r="M37" s="365">
        <f>'Production Summary'!$N$7</f>
        <v>612.72</v>
      </c>
      <c r="N37" s="367">
        <f>'Production Summary'!$M$7</f>
        <v>25.53</v>
      </c>
      <c r="O37" s="164">
        <v>0</v>
      </c>
      <c r="P37" s="164">
        <f>'Production Summary'!$N$8</f>
        <v>780</v>
      </c>
      <c r="Q37" s="164">
        <f>'Production Summary'!$M$8</f>
        <v>65</v>
      </c>
      <c r="R37" s="164">
        <v>0</v>
      </c>
      <c r="S37" s="164">
        <f>'Production Summary'!$N$9</f>
        <v>720</v>
      </c>
      <c r="T37" s="164">
        <f>'Production Summary'!$M$9</f>
        <v>60</v>
      </c>
      <c r="U37" s="164">
        <v>0</v>
      </c>
      <c r="V37" s="164">
        <f>'Production Summary'!$N$10</f>
        <v>876</v>
      </c>
      <c r="W37" s="164">
        <f>'Production Summary'!$M$10</f>
        <v>73</v>
      </c>
      <c r="X37" s="164">
        <v>0</v>
      </c>
      <c r="Y37" s="164">
        <f>'Production Summary'!$N$14</f>
        <v>177</v>
      </c>
      <c r="Z37" s="328">
        <f>'Production Summary'!$M$14</f>
        <v>14.75</v>
      </c>
      <c r="AA37" s="164">
        <v>0</v>
      </c>
      <c r="AB37" s="167">
        <f t="shared" ref="AB37:AB38" si="5">AC37*6</f>
        <v>127.5</v>
      </c>
      <c r="AC37" s="167">
        <v>21.25</v>
      </c>
      <c r="AD37" s="164">
        <v>0</v>
      </c>
      <c r="AE37" s="167">
        <f t="shared" ref="AE37:AE38" si="6">AF37*12</f>
        <v>255</v>
      </c>
      <c r="AF37" s="167">
        <v>21.25</v>
      </c>
      <c r="AG37" s="164">
        <v>0</v>
      </c>
      <c r="AH37" s="167">
        <f t="shared" ref="AH37:AH38" si="7">AI37*60</f>
        <v>1020</v>
      </c>
      <c r="AI37" s="167">
        <v>17</v>
      </c>
      <c r="AJ37" s="164">
        <v>0</v>
      </c>
      <c r="AK37" s="167">
        <f t="shared" ref="AK37:AK38" si="8">AL37*30</f>
        <v>892.5</v>
      </c>
      <c r="AL37" s="167">
        <v>29.75</v>
      </c>
      <c r="AM37" s="164">
        <v>0</v>
      </c>
      <c r="AN37" s="167">
        <f t="shared" ref="AN37:AN38" si="9">AO37*12</f>
        <v>867</v>
      </c>
      <c r="AO37" s="167">
        <v>72.25</v>
      </c>
      <c r="AP37" s="164">
        <v>0</v>
      </c>
      <c r="AQ37" s="164">
        <f>'Production Summary'!$N$21</f>
        <v>670</v>
      </c>
      <c r="AR37" s="164">
        <f>'Production Summary'!$M$21</f>
        <v>335</v>
      </c>
      <c r="AS37" s="164">
        <v>0</v>
      </c>
      <c r="AT37" s="386">
        <f>'Production Summary'!$N$22</f>
        <v>375</v>
      </c>
      <c r="AU37" s="164">
        <f>'Production Summary'!$N$23</f>
        <v>1050</v>
      </c>
      <c r="AV37" s="167">
        <f t="shared" ref="AV37:AV38" si="10">AW37*12</f>
        <v>150</v>
      </c>
      <c r="AW37" s="167">
        <v>12.5</v>
      </c>
      <c r="AX37" s="164">
        <v>0</v>
      </c>
      <c r="AY37" s="167">
        <f t="shared" ref="AY37:AY38" si="11">AZ37*12</f>
        <v>150</v>
      </c>
      <c r="AZ37" s="167">
        <v>12.5</v>
      </c>
      <c r="BA37" s="164">
        <v>0</v>
      </c>
      <c r="BB37" s="167">
        <f t="shared" ref="BB37:BB38" si="12">BC37*60</f>
        <v>816</v>
      </c>
      <c r="BC37" s="167">
        <v>13.6</v>
      </c>
      <c r="BD37" s="164">
        <v>0</v>
      </c>
      <c r="BE37" s="167">
        <f t="shared" ref="BE37:BE38" si="13">BF37*12</f>
        <v>612</v>
      </c>
      <c r="BF37" s="167">
        <v>51</v>
      </c>
      <c r="BG37" s="164">
        <v>0</v>
      </c>
      <c r="BH37" s="164">
        <f>'Production Summary'!$N$30</f>
        <v>500</v>
      </c>
      <c r="BI37" s="164">
        <f>'Production Summary'!$M$30</f>
        <v>250</v>
      </c>
      <c r="BJ37" s="164">
        <v>0</v>
      </c>
      <c r="BK37" s="386"/>
      <c r="BL37" s="164">
        <f>'Production Summary'!$N$32</f>
        <v>875</v>
      </c>
      <c r="BM37" s="167">
        <f t="shared" ref="BM37:BM38" si="14">BN37*60</f>
        <v>450</v>
      </c>
      <c r="BN37" s="167">
        <v>7.5</v>
      </c>
      <c r="BO37" s="164">
        <v>0</v>
      </c>
      <c r="BP37" s="167">
        <f t="shared" ref="BP37:BP38" si="15">BQ37*60</f>
        <v>540</v>
      </c>
      <c r="BQ37" s="167">
        <v>9</v>
      </c>
      <c r="BR37" s="164">
        <v>0</v>
      </c>
      <c r="BS37" s="167">
        <f t="shared" ref="BS37:BS38" si="16">BT37*10</f>
        <v>224.00000000000003</v>
      </c>
      <c r="BT37" s="167">
        <v>22.400000000000002</v>
      </c>
      <c r="BU37" s="164">
        <v>0</v>
      </c>
      <c r="BV37" s="167">
        <f t="shared" ref="BV37:BV38" si="17">BW37*10</f>
        <v>280</v>
      </c>
      <c r="BW37" s="167">
        <v>28</v>
      </c>
      <c r="BX37" s="164">
        <v>0</v>
      </c>
      <c r="BY37" s="167">
        <f t="shared" ref="BY37:BY38" si="18">BZ37*10</f>
        <v>262.5</v>
      </c>
      <c r="BZ37" s="167">
        <v>26.25</v>
      </c>
      <c r="CA37" s="164">
        <v>0</v>
      </c>
      <c r="CB37" s="167">
        <f t="shared" ref="CB37:CB38" si="19">CC37*10</f>
        <v>144</v>
      </c>
      <c r="CC37" s="167">
        <v>14.4</v>
      </c>
      <c r="CD37" s="164">
        <v>0</v>
      </c>
      <c r="CE37" s="164">
        <f>'Production Summary'!$N$42</f>
        <v>1136.3519999999996</v>
      </c>
      <c r="CF37" s="167">
        <v>82.65</v>
      </c>
      <c r="CG37" s="164">
        <v>0</v>
      </c>
      <c r="CH37" s="164">
        <v>0</v>
      </c>
      <c r="CI37" s="167">
        <v>184.5</v>
      </c>
      <c r="CJ37" s="164">
        <v>0</v>
      </c>
      <c r="CK37" s="164">
        <f>'Production Summary'!$N$44</f>
        <v>355</v>
      </c>
      <c r="CL37" s="164">
        <v>0</v>
      </c>
      <c r="CM37" s="375">
        <f>'Production Summary'!$N$45</f>
        <v>1650</v>
      </c>
      <c r="CN37" s="164">
        <f>'Production Summary'!$N$46</f>
        <v>270</v>
      </c>
      <c r="CO37" s="164">
        <f>'Production Summary'!$N$47</f>
        <v>1350</v>
      </c>
      <c r="CP37" s="166"/>
      <c r="CQ37" s="167">
        <f t="shared" ref="CQ37:CQ38" si="20">CR37*120</f>
        <v>7854</v>
      </c>
      <c r="CR37" s="167">
        <v>65.45</v>
      </c>
      <c r="CS37" s="167">
        <f t="shared" ref="CS37:CS38" si="21">CT37*90</f>
        <v>10863</v>
      </c>
      <c r="CT37" s="167">
        <v>120.7</v>
      </c>
      <c r="CU37" s="167">
        <f t="shared" ref="CU37:CU38" si="22">CV37*36</f>
        <v>10312.199999999999</v>
      </c>
      <c r="CV37" s="167">
        <v>286.45</v>
      </c>
      <c r="CW37" s="167">
        <f t="shared" ref="CW37:CW38" si="23">CX37*18</f>
        <v>12159.169811320757</v>
      </c>
      <c r="CX37" s="167">
        <v>675.50943396226421</v>
      </c>
      <c r="CY37" s="167">
        <f t="shared" ref="CY37:CY38" si="24">CZ37*18</f>
        <v>11933.999999999998</v>
      </c>
      <c r="CZ37" s="167">
        <v>662.99999999999989</v>
      </c>
      <c r="DA37" s="167">
        <f t="shared" ref="DA37:DA38" si="25">DB37*18</f>
        <v>12025.018867924529</v>
      </c>
      <c r="DB37" s="167">
        <v>668.05660377358492</v>
      </c>
      <c r="DC37" s="531">
        <f t="shared" ref="DC37:DC38" si="26">DD37*18</f>
        <v>9164.6999999999989</v>
      </c>
      <c r="DD37" s="531">
        <v>509.15</v>
      </c>
      <c r="DE37" s="531">
        <f t="shared" ref="DE37:DE38" si="27">DF37*18</f>
        <v>9164.6999999999989</v>
      </c>
      <c r="DF37" s="531">
        <v>509.15</v>
      </c>
      <c r="DG37" s="167">
        <f t="shared" ref="DG37:DG38" si="28">DH37*4</f>
        <v>11152</v>
      </c>
      <c r="DH37" s="167">
        <v>2788</v>
      </c>
      <c r="DI37" s="167">
        <f t="shared" ref="DI37:DI38" si="29">DJ37*80</f>
        <v>9656</v>
      </c>
      <c r="DJ37" s="167">
        <v>120.7</v>
      </c>
      <c r="DK37" s="167">
        <f t="shared" ref="DK37:DK38" si="30">DL37*36</f>
        <v>10312.199999999999</v>
      </c>
      <c r="DL37" s="167">
        <v>286.45</v>
      </c>
      <c r="DM37" s="167">
        <f t="shared" ref="DM37:DM38" si="31">DN37*18</f>
        <v>10174.5</v>
      </c>
      <c r="DN37" s="167">
        <v>565.25</v>
      </c>
      <c r="DO37" s="167">
        <f>'Production Summary'!$N$61</f>
        <v>4500</v>
      </c>
      <c r="DP37" s="531">
        <f>'Production Summary'!$M$61</f>
        <v>750</v>
      </c>
      <c r="DQ37" s="164">
        <v>0</v>
      </c>
      <c r="DR37" s="164">
        <f>'Production Summary'!$N$62</f>
        <v>8900</v>
      </c>
      <c r="DS37" s="560">
        <f t="shared" ref="DS37:DS38" si="32">DT37*12</f>
        <v>288</v>
      </c>
      <c r="DT37" s="531">
        <v>24</v>
      </c>
      <c r="DU37" s="164">
        <v>0</v>
      </c>
      <c r="DV37" s="164">
        <f t="shared" ref="DV37:DV38" si="33">DS37/2</f>
        <v>144</v>
      </c>
      <c r="DW37" s="164">
        <v>0</v>
      </c>
      <c r="DX37" s="167">
        <f t="shared" ref="DX37:DX38" si="34">32*6</f>
        <v>192</v>
      </c>
      <c r="DY37" s="164">
        <v>0</v>
      </c>
      <c r="DZ37" s="167">
        <f>'Production Summary'!$N$65</f>
        <v>384</v>
      </c>
      <c r="EA37" s="164">
        <v>0</v>
      </c>
      <c r="EB37" s="167">
        <f>'Production Summary'!$N$66</f>
        <v>192</v>
      </c>
      <c r="EC37" s="164">
        <v>0</v>
      </c>
      <c r="ED37" s="164">
        <f>'Production Summary'!$N$67</f>
        <v>96</v>
      </c>
      <c r="EE37" s="164">
        <v>0</v>
      </c>
      <c r="EF37" s="164">
        <f>'Production Summary'!$N$68</f>
        <v>96</v>
      </c>
      <c r="EG37" s="164">
        <v>0</v>
      </c>
      <c r="EH37" s="164">
        <f>'Production Summary'!$N$69</f>
        <v>340</v>
      </c>
      <c r="EI37" s="101"/>
      <c r="EJ37" s="3"/>
      <c r="EK37" s="3"/>
      <c r="ER37" s="64" t="s">
        <v>53</v>
      </c>
      <c r="ES37" s="61" t="str">
        <f t="shared" si="0"/>
        <v>RRL-palm mall</v>
      </c>
      <c r="ET37" s="24">
        <f t="shared" si="1"/>
        <v>0</v>
      </c>
    </row>
    <row r="38" spans="1:150" ht="15" customHeight="1">
      <c r="A38" t="b">
        <f>C38=Korba!C38</f>
        <v>1</v>
      </c>
      <c r="B38" s="65">
        <f t="shared" si="2"/>
        <v>33</v>
      </c>
      <c r="C38" s="61" t="str">
        <f>IF(Korba!C38="","",Korba!C38)</f>
        <v>RRL-indra Complex</v>
      </c>
      <c r="D38" s="167">
        <f t="shared" si="3"/>
        <v>674.40000000000009</v>
      </c>
      <c r="E38" s="167">
        <v>28.1</v>
      </c>
      <c r="F38" s="164">
        <v>0</v>
      </c>
      <c r="G38" s="167">
        <f t="shared" si="4"/>
        <v>674.40000000000009</v>
      </c>
      <c r="H38" s="167">
        <v>28.1</v>
      </c>
      <c r="I38" s="164">
        <v>0</v>
      </c>
      <c r="J38" s="164">
        <f>'Production Summary'!$N$6</f>
        <v>200</v>
      </c>
      <c r="K38" s="328">
        <f>'Production Summary'!$M$6</f>
        <v>7.5</v>
      </c>
      <c r="L38" s="164">
        <v>0</v>
      </c>
      <c r="M38" s="365">
        <f>'Production Summary'!$N$7</f>
        <v>612.72</v>
      </c>
      <c r="N38" s="367">
        <f>'Production Summary'!$M$7</f>
        <v>25.53</v>
      </c>
      <c r="O38" s="164">
        <v>0</v>
      </c>
      <c r="P38" s="164">
        <f>'Production Summary'!$N$8</f>
        <v>780</v>
      </c>
      <c r="Q38" s="164">
        <f>'Production Summary'!$M$8</f>
        <v>65</v>
      </c>
      <c r="R38" s="164">
        <v>0</v>
      </c>
      <c r="S38" s="164">
        <f>'Production Summary'!$N$9</f>
        <v>720</v>
      </c>
      <c r="T38" s="164">
        <f>'Production Summary'!$M$9</f>
        <v>60</v>
      </c>
      <c r="U38" s="164">
        <v>0</v>
      </c>
      <c r="V38" s="164">
        <f>'Production Summary'!$N$10</f>
        <v>876</v>
      </c>
      <c r="W38" s="164">
        <f>'Production Summary'!$M$10</f>
        <v>73</v>
      </c>
      <c r="X38" s="164">
        <v>0</v>
      </c>
      <c r="Y38" s="164">
        <f>'Production Summary'!$N$14</f>
        <v>177</v>
      </c>
      <c r="Z38" s="328">
        <f>'Production Summary'!$M$14</f>
        <v>14.75</v>
      </c>
      <c r="AA38" s="164">
        <v>0</v>
      </c>
      <c r="AB38" s="167">
        <f t="shared" si="5"/>
        <v>127.5</v>
      </c>
      <c r="AC38" s="167">
        <v>21.25</v>
      </c>
      <c r="AD38" s="164">
        <v>0</v>
      </c>
      <c r="AE38" s="167">
        <f t="shared" si="6"/>
        <v>255</v>
      </c>
      <c r="AF38" s="167">
        <v>21.25</v>
      </c>
      <c r="AG38" s="164">
        <v>0</v>
      </c>
      <c r="AH38" s="167">
        <f t="shared" si="7"/>
        <v>1020</v>
      </c>
      <c r="AI38" s="167">
        <v>17</v>
      </c>
      <c r="AJ38" s="164">
        <v>0</v>
      </c>
      <c r="AK38" s="167">
        <f t="shared" si="8"/>
        <v>892.5</v>
      </c>
      <c r="AL38" s="167">
        <v>29.75</v>
      </c>
      <c r="AM38" s="164">
        <v>0</v>
      </c>
      <c r="AN38" s="167">
        <f t="shared" si="9"/>
        <v>867</v>
      </c>
      <c r="AO38" s="167">
        <v>72.25</v>
      </c>
      <c r="AP38" s="164">
        <v>0</v>
      </c>
      <c r="AQ38" s="164">
        <f>'Production Summary'!$N$21</f>
        <v>670</v>
      </c>
      <c r="AR38" s="164">
        <f>'Production Summary'!$M$21</f>
        <v>335</v>
      </c>
      <c r="AS38" s="164">
        <v>0</v>
      </c>
      <c r="AT38" s="386">
        <f>'Production Summary'!$N$22</f>
        <v>375</v>
      </c>
      <c r="AU38" s="164">
        <f>'Production Summary'!$N$23</f>
        <v>1050</v>
      </c>
      <c r="AV38" s="167">
        <f t="shared" si="10"/>
        <v>150</v>
      </c>
      <c r="AW38" s="167">
        <v>12.5</v>
      </c>
      <c r="AX38" s="164">
        <v>0</v>
      </c>
      <c r="AY38" s="167">
        <f t="shared" si="11"/>
        <v>150</v>
      </c>
      <c r="AZ38" s="167">
        <v>12.5</v>
      </c>
      <c r="BA38" s="164">
        <v>0</v>
      </c>
      <c r="BB38" s="167">
        <f t="shared" si="12"/>
        <v>816</v>
      </c>
      <c r="BC38" s="167">
        <v>13.6</v>
      </c>
      <c r="BD38" s="164">
        <v>0</v>
      </c>
      <c r="BE38" s="167">
        <f t="shared" si="13"/>
        <v>612</v>
      </c>
      <c r="BF38" s="167">
        <v>51</v>
      </c>
      <c r="BG38" s="164">
        <v>0</v>
      </c>
      <c r="BH38" s="164">
        <f>'Production Summary'!$N$30</f>
        <v>500</v>
      </c>
      <c r="BI38" s="164">
        <f>'Production Summary'!$M$30</f>
        <v>250</v>
      </c>
      <c r="BJ38" s="164">
        <v>0</v>
      </c>
      <c r="BK38" s="386"/>
      <c r="BL38" s="164">
        <f>'Production Summary'!$N$32</f>
        <v>875</v>
      </c>
      <c r="BM38" s="167">
        <f t="shared" si="14"/>
        <v>450</v>
      </c>
      <c r="BN38" s="167">
        <v>7.5</v>
      </c>
      <c r="BO38" s="164">
        <v>0</v>
      </c>
      <c r="BP38" s="167">
        <f t="shared" si="15"/>
        <v>540</v>
      </c>
      <c r="BQ38" s="167">
        <v>9</v>
      </c>
      <c r="BR38" s="164">
        <v>0</v>
      </c>
      <c r="BS38" s="167">
        <f t="shared" si="16"/>
        <v>224.00000000000003</v>
      </c>
      <c r="BT38" s="167">
        <v>22.400000000000002</v>
      </c>
      <c r="BU38" s="164">
        <v>0</v>
      </c>
      <c r="BV38" s="167">
        <f t="shared" si="17"/>
        <v>280</v>
      </c>
      <c r="BW38" s="167">
        <v>28</v>
      </c>
      <c r="BX38" s="164">
        <v>0</v>
      </c>
      <c r="BY38" s="167">
        <f t="shared" si="18"/>
        <v>262.5</v>
      </c>
      <c r="BZ38" s="167">
        <v>26.25</v>
      </c>
      <c r="CA38" s="164">
        <v>0</v>
      </c>
      <c r="CB38" s="167">
        <f t="shared" si="19"/>
        <v>144</v>
      </c>
      <c r="CC38" s="167">
        <v>14.4</v>
      </c>
      <c r="CD38" s="164">
        <v>0</v>
      </c>
      <c r="CE38" s="164">
        <f>'Production Summary'!$N$42</f>
        <v>1136.3519999999996</v>
      </c>
      <c r="CF38" s="167">
        <v>82.65</v>
      </c>
      <c r="CG38" s="164">
        <v>0</v>
      </c>
      <c r="CH38" s="164">
        <v>0</v>
      </c>
      <c r="CI38" s="167">
        <v>184.5</v>
      </c>
      <c r="CJ38" s="164">
        <v>0</v>
      </c>
      <c r="CK38" s="164">
        <f>'Production Summary'!$N$44</f>
        <v>355</v>
      </c>
      <c r="CL38" s="164">
        <v>0</v>
      </c>
      <c r="CM38" s="375">
        <f>'Production Summary'!$N$45</f>
        <v>1650</v>
      </c>
      <c r="CN38" s="164">
        <f>'Production Summary'!$N$46</f>
        <v>270</v>
      </c>
      <c r="CO38" s="164">
        <f>'Production Summary'!$N$47</f>
        <v>1350</v>
      </c>
      <c r="CP38" s="166"/>
      <c r="CQ38" s="167">
        <f t="shared" si="20"/>
        <v>7854</v>
      </c>
      <c r="CR38" s="167">
        <v>65.45</v>
      </c>
      <c r="CS38" s="167">
        <f t="shared" si="21"/>
        <v>10863</v>
      </c>
      <c r="CT38" s="167">
        <v>120.7</v>
      </c>
      <c r="CU38" s="167">
        <f t="shared" si="22"/>
        <v>10312.199999999999</v>
      </c>
      <c r="CV38" s="167">
        <v>286.45</v>
      </c>
      <c r="CW38" s="167">
        <f t="shared" si="23"/>
        <v>12159.169811320757</v>
      </c>
      <c r="CX38" s="167">
        <v>675.50943396226421</v>
      </c>
      <c r="CY38" s="167">
        <f t="shared" si="24"/>
        <v>11933.999999999998</v>
      </c>
      <c r="CZ38" s="167">
        <v>662.99999999999989</v>
      </c>
      <c r="DA38" s="167">
        <f t="shared" si="25"/>
        <v>12025.018867924529</v>
      </c>
      <c r="DB38" s="167">
        <v>668.05660377358492</v>
      </c>
      <c r="DC38" s="531">
        <f t="shared" si="26"/>
        <v>9164.6999999999989</v>
      </c>
      <c r="DD38" s="531">
        <v>509.15</v>
      </c>
      <c r="DE38" s="531">
        <f t="shared" si="27"/>
        <v>9164.6999999999989</v>
      </c>
      <c r="DF38" s="531">
        <v>509.15</v>
      </c>
      <c r="DG38" s="167">
        <f t="shared" si="28"/>
        <v>11152</v>
      </c>
      <c r="DH38" s="167">
        <v>2788</v>
      </c>
      <c r="DI38" s="167">
        <f t="shared" si="29"/>
        <v>9656</v>
      </c>
      <c r="DJ38" s="167">
        <v>120.7</v>
      </c>
      <c r="DK38" s="167">
        <f t="shared" si="30"/>
        <v>10312.199999999999</v>
      </c>
      <c r="DL38" s="167">
        <v>286.45</v>
      </c>
      <c r="DM38" s="167">
        <f t="shared" si="31"/>
        <v>10174.5</v>
      </c>
      <c r="DN38" s="167">
        <v>565.25</v>
      </c>
      <c r="DO38" s="167">
        <f>'Production Summary'!$N$61</f>
        <v>4500</v>
      </c>
      <c r="DP38" s="531">
        <f>'Production Summary'!$M$61</f>
        <v>750</v>
      </c>
      <c r="DQ38" s="164">
        <v>0</v>
      </c>
      <c r="DR38" s="164">
        <f>'Production Summary'!$N$62</f>
        <v>8900</v>
      </c>
      <c r="DS38" s="560">
        <f t="shared" si="32"/>
        <v>288</v>
      </c>
      <c r="DT38" s="531">
        <v>24</v>
      </c>
      <c r="DU38" s="164">
        <v>0</v>
      </c>
      <c r="DV38" s="164">
        <f t="shared" si="33"/>
        <v>144</v>
      </c>
      <c r="DW38" s="164">
        <v>0</v>
      </c>
      <c r="DX38" s="167">
        <f t="shared" si="34"/>
        <v>192</v>
      </c>
      <c r="DY38" s="164">
        <v>0</v>
      </c>
      <c r="DZ38" s="167">
        <f>'Production Summary'!$N$65</f>
        <v>384</v>
      </c>
      <c r="EA38" s="164">
        <v>0</v>
      </c>
      <c r="EB38" s="167">
        <f>'Production Summary'!$N$66</f>
        <v>192</v>
      </c>
      <c r="EC38" s="164">
        <v>0</v>
      </c>
      <c r="ED38" s="164">
        <f>'Production Summary'!$N$67</f>
        <v>96</v>
      </c>
      <c r="EE38" s="164">
        <v>0</v>
      </c>
      <c r="EF38" s="164">
        <f>'Production Summary'!$N$68</f>
        <v>96</v>
      </c>
      <c r="EG38" s="164">
        <v>0</v>
      </c>
      <c r="EH38" s="164">
        <f>'Production Summary'!$N$69</f>
        <v>340</v>
      </c>
      <c r="EI38" s="101"/>
      <c r="EJ38" s="3"/>
      <c r="EK38" s="3"/>
      <c r="ER38" s="64" t="s">
        <v>54</v>
      </c>
      <c r="ES38" s="61" t="str">
        <f t="shared" ref="ES38:ES68" si="35">C38</f>
        <v>RRL-indra Complex</v>
      </c>
      <c r="ET38" s="24">
        <f t="shared" si="1"/>
        <v>0</v>
      </c>
    </row>
    <row r="39" spans="1:150" ht="15" customHeight="1">
      <c r="A39" t="b">
        <f>C39=Korba!C39</f>
        <v>1</v>
      </c>
      <c r="B39" s="65">
        <f t="shared" si="2"/>
        <v>34</v>
      </c>
      <c r="C39" s="61" t="str">
        <f>IF(Korba!C39="","",Korba!C39)</f>
        <v>SKM-Shivrinarayan</v>
      </c>
      <c r="D39" s="167">
        <f t="shared" ref="D39" si="36">E39*24</f>
        <v>674.40000000000009</v>
      </c>
      <c r="E39" s="167">
        <v>28.1</v>
      </c>
      <c r="F39" s="164">
        <v>0</v>
      </c>
      <c r="G39" s="167">
        <f t="shared" ref="G39" si="37">H39*24</f>
        <v>674.40000000000009</v>
      </c>
      <c r="H39" s="167">
        <v>28.1</v>
      </c>
      <c r="I39" s="164">
        <v>0</v>
      </c>
      <c r="J39" s="164">
        <f>'Production Summary'!$N$6</f>
        <v>200</v>
      </c>
      <c r="K39" s="328">
        <f>'Production Summary'!$M$6</f>
        <v>7.5</v>
      </c>
      <c r="L39" s="164">
        <v>0</v>
      </c>
      <c r="M39" s="365">
        <f>'Production Summary'!$N$7</f>
        <v>612.72</v>
      </c>
      <c r="N39" s="367">
        <f>'Production Summary'!$M$7</f>
        <v>25.53</v>
      </c>
      <c r="O39" s="164">
        <v>0</v>
      </c>
      <c r="P39" s="167">
        <f t="shared" ref="P39" si="38">Q39*12</f>
        <v>780</v>
      </c>
      <c r="Q39" s="167">
        <v>65</v>
      </c>
      <c r="R39" s="164">
        <v>0</v>
      </c>
      <c r="S39" s="167">
        <f t="shared" ref="S39" si="39">T39*12</f>
        <v>696</v>
      </c>
      <c r="T39" s="167">
        <v>58</v>
      </c>
      <c r="U39" s="164">
        <v>0</v>
      </c>
      <c r="V39" s="164">
        <f>'Production Summary'!$N$10</f>
        <v>876</v>
      </c>
      <c r="W39" s="164">
        <f>'Production Summary'!$M$10</f>
        <v>73</v>
      </c>
      <c r="X39" s="164">
        <v>0</v>
      </c>
      <c r="Y39" s="531">
        <f t="shared" ref="Y39" si="40">Z39*12</f>
        <v>204</v>
      </c>
      <c r="Z39" s="531">
        <v>17</v>
      </c>
      <c r="AA39" s="164">
        <v>0</v>
      </c>
      <c r="AB39" s="167">
        <f t="shared" ref="AB39" si="41">AC39*6</f>
        <v>127.5</v>
      </c>
      <c r="AC39" s="167">
        <v>21.25</v>
      </c>
      <c r="AD39" s="164">
        <v>0</v>
      </c>
      <c r="AE39" s="167">
        <f t="shared" ref="AE39" si="42">AF39*12</f>
        <v>255</v>
      </c>
      <c r="AF39" s="167">
        <v>21.25</v>
      </c>
      <c r="AG39" s="164">
        <v>0</v>
      </c>
      <c r="AH39" s="167">
        <f t="shared" ref="AH39" si="43">AI39*60</f>
        <v>1020</v>
      </c>
      <c r="AI39" s="167">
        <v>17</v>
      </c>
      <c r="AJ39" s="164">
        <v>0</v>
      </c>
      <c r="AK39" s="167">
        <f t="shared" ref="AK39" si="44">AL39*30</f>
        <v>892.5</v>
      </c>
      <c r="AL39" s="167">
        <v>29.75</v>
      </c>
      <c r="AM39" s="164">
        <v>0</v>
      </c>
      <c r="AN39" s="167">
        <f t="shared" ref="AN39" si="45">AO39*12</f>
        <v>867</v>
      </c>
      <c r="AO39" s="167">
        <v>72.25</v>
      </c>
      <c r="AP39" s="164">
        <v>0</v>
      </c>
      <c r="AQ39" s="164">
        <f>'Production Summary'!$N$21</f>
        <v>670</v>
      </c>
      <c r="AR39" s="164">
        <f>'Production Summary'!$M$21</f>
        <v>335</v>
      </c>
      <c r="AS39" s="164">
        <v>0</v>
      </c>
      <c r="AT39" s="386">
        <f>'Production Summary'!$N$22</f>
        <v>375</v>
      </c>
      <c r="AU39" s="164">
        <f>'Production Summary'!$N$23</f>
        <v>1050</v>
      </c>
      <c r="AV39" s="167">
        <f t="shared" ref="AV39" si="46">AW39*12</f>
        <v>150</v>
      </c>
      <c r="AW39" s="167">
        <v>12.5</v>
      </c>
      <c r="AX39" s="164">
        <v>0</v>
      </c>
      <c r="AY39" s="167">
        <f t="shared" ref="AY39" si="47">AZ39*12</f>
        <v>150</v>
      </c>
      <c r="AZ39" s="167">
        <v>12.5</v>
      </c>
      <c r="BA39" s="164">
        <v>0</v>
      </c>
      <c r="BB39" s="167">
        <f t="shared" ref="BB39" si="48">BC39*60</f>
        <v>816</v>
      </c>
      <c r="BC39" s="167">
        <v>13.6</v>
      </c>
      <c r="BD39" s="164">
        <v>0</v>
      </c>
      <c r="BE39" s="167">
        <f t="shared" ref="BE39" si="49">BF39*12</f>
        <v>612</v>
      </c>
      <c r="BF39" s="167">
        <v>51</v>
      </c>
      <c r="BG39" s="164">
        <v>0</v>
      </c>
      <c r="BH39" s="164">
        <f>'Production Summary'!$N$30</f>
        <v>500</v>
      </c>
      <c r="BI39" s="164">
        <f>'Production Summary'!$M$30</f>
        <v>250</v>
      </c>
      <c r="BJ39" s="164">
        <v>0</v>
      </c>
      <c r="BK39" s="386"/>
      <c r="BL39" s="164">
        <f>'Production Summary'!$N$32</f>
        <v>875</v>
      </c>
      <c r="BM39" s="164">
        <f>'[4]Production Summary'!$N$34</f>
        <v>360.59999999999997</v>
      </c>
      <c r="BN39" s="164">
        <f>'[4]Production Summary'!$M$34</f>
        <v>6.01</v>
      </c>
      <c r="BO39" s="164">
        <v>0</v>
      </c>
      <c r="BP39" s="164">
        <f>'[4]Production Summary'!$N$36</f>
        <v>717</v>
      </c>
      <c r="BQ39" s="164">
        <f>'[4]Production Summary'!$M$36</f>
        <v>11.95</v>
      </c>
      <c r="BR39" s="164">
        <v>0</v>
      </c>
      <c r="BS39" s="167">
        <f t="shared" ref="BS39" si="50">BT39*10</f>
        <v>224.00000000000003</v>
      </c>
      <c r="BT39" s="167">
        <v>22.400000000000002</v>
      </c>
      <c r="BU39" s="164">
        <v>0</v>
      </c>
      <c r="BV39" s="167">
        <f t="shared" ref="BV39" si="51">BW39*10</f>
        <v>280</v>
      </c>
      <c r="BW39" s="167">
        <v>28</v>
      </c>
      <c r="BX39" s="164">
        <v>0</v>
      </c>
      <c r="BY39" s="165">
        <f>'Production Summary'!$N$39</f>
        <v>300.38406247988502</v>
      </c>
      <c r="BZ39" s="164">
        <f>'Production Summary'!$M$39</f>
        <v>30.038406247988501</v>
      </c>
      <c r="CA39" s="164">
        <v>0</v>
      </c>
      <c r="CB39" s="167">
        <f t="shared" ref="CB39" si="52">CC39*10</f>
        <v>144</v>
      </c>
      <c r="CC39" s="167">
        <v>14.4</v>
      </c>
      <c r="CD39" s="164">
        <v>0</v>
      </c>
      <c r="CE39" s="164">
        <f>'Production Summary'!$N$42</f>
        <v>1136.3519999999996</v>
      </c>
      <c r="CF39" s="164">
        <f>'Production Summary'!$M$42</f>
        <v>81.167999999999978</v>
      </c>
      <c r="CG39" s="164">
        <v>0</v>
      </c>
      <c r="CH39" s="164">
        <v>0</v>
      </c>
      <c r="CI39" s="167">
        <v>184.5</v>
      </c>
      <c r="CJ39" s="164">
        <v>0</v>
      </c>
      <c r="CK39" s="164">
        <f>'Production Summary'!$N$44</f>
        <v>355</v>
      </c>
      <c r="CL39" s="164">
        <v>0</v>
      </c>
      <c r="CM39" s="375">
        <f>'Production Summary'!$N$45</f>
        <v>1650</v>
      </c>
      <c r="CN39" s="164">
        <f>'Production Summary'!$N$46</f>
        <v>270</v>
      </c>
      <c r="CO39" s="164">
        <f>'Production Summary'!$N$47</f>
        <v>1350</v>
      </c>
      <c r="CP39" s="166"/>
      <c r="CQ39" s="167">
        <f t="shared" ref="CQ39" si="53">CR39*120</f>
        <v>7854</v>
      </c>
      <c r="CR39" s="167">
        <v>65.45</v>
      </c>
      <c r="CS39" s="167">
        <f t="shared" ref="CS39" si="54">CT39*90</f>
        <v>13081.5</v>
      </c>
      <c r="CT39" s="167">
        <v>145.35</v>
      </c>
      <c r="CU39" s="167">
        <f t="shared" ref="CU39" si="55">CV39*36</f>
        <v>12546</v>
      </c>
      <c r="CV39" s="167">
        <v>348.5</v>
      </c>
      <c r="CW39" s="167">
        <f t="shared" ref="CW39" si="56">CX39*18</f>
        <v>12393</v>
      </c>
      <c r="CX39" s="167">
        <v>688.5</v>
      </c>
      <c r="CY39" s="167">
        <f t="shared" ref="CY39" si="57">CZ39*18</f>
        <v>12163.5</v>
      </c>
      <c r="CZ39" s="167">
        <v>675.75</v>
      </c>
      <c r="DA39" s="167">
        <f t="shared" ref="DA39" si="58">DB39*18</f>
        <v>12280.5</v>
      </c>
      <c r="DB39" s="167">
        <v>682.25</v>
      </c>
      <c r="DC39" s="531">
        <f t="shared" ref="DC39" si="59">DD39*18</f>
        <v>10939.5</v>
      </c>
      <c r="DD39" s="531">
        <v>607.75</v>
      </c>
      <c r="DE39" s="531">
        <f t="shared" ref="DE39" si="60">DF39*18</f>
        <v>11164.354185418542</v>
      </c>
      <c r="DF39" s="531">
        <v>620.24189918991897</v>
      </c>
      <c r="DG39" s="167">
        <f t="shared" ref="DG39" si="61">DH39*4</f>
        <v>13583</v>
      </c>
      <c r="DH39" s="167">
        <v>3395.75</v>
      </c>
      <c r="DI39" s="167">
        <f t="shared" ref="DI39" si="62">DJ39*80</f>
        <v>11732</v>
      </c>
      <c r="DJ39" s="167">
        <v>146.65</v>
      </c>
      <c r="DK39" s="167">
        <f t="shared" ref="DK39" si="63">DL39*36</f>
        <v>12663</v>
      </c>
      <c r="DL39" s="167">
        <v>351.75</v>
      </c>
      <c r="DM39" s="167">
        <f t="shared" ref="DM39" si="64">DN39*18</f>
        <v>12494.699999999999</v>
      </c>
      <c r="DN39" s="167">
        <v>694.15</v>
      </c>
      <c r="DO39" s="167">
        <f>'Production Summary'!$N$61</f>
        <v>4500</v>
      </c>
      <c r="DP39" s="531">
        <f>'Production Summary'!$M$61</f>
        <v>750</v>
      </c>
      <c r="DQ39" s="164">
        <v>0</v>
      </c>
      <c r="DR39" s="164">
        <f>'Production Summary'!$N$62</f>
        <v>8900</v>
      </c>
      <c r="DS39" s="560">
        <f t="shared" ref="DS39" si="65">DT39*12</f>
        <v>288</v>
      </c>
      <c r="DT39" s="531">
        <v>24</v>
      </c>
      <c r="DU39" s="164">
        <v>0</v>
      </c>
      <c r="DV39" s="164">
        <f t="shared" ref="DV39" si="66">DS39/2</f>
        <v>144</v>
      </c>
      <c r="DW39" s="164">
        <v>0</v>
      </c>
      <c r="DX39" s="167">
        <f t="shared" ref="DX39" si="67">32*6</f>
        <v>192</v>
      </c>
      <c r="DY39" s="164">
        <v>0</v>
      </c>
      <c r="DZ39" s="167">
        <f>'Production Summary'!$N$65</f>
        <v>384</v>
      </c>
      <c r="EA39" s="164">
        <v>0</v>
      </c>
      <c r="EB39" s="167">
        <f>'Production Summary'!$N$66</f>
        <v>192</v>
      </c>
      <c r="EC39" s="164">
        <v>0</v>
      </c>
      <c r="ED39" s="164">
        <f>'Production Summary'!$N$67</f>
        <v>96</v>
      </c>
      <c r="EE39" s="164">
        <v>0</v>
      </c>
      <c r="EF39" s="164">
        <f>'Production Summary'!$N$68</f>
        <v>96</v>
      </c>
      <c r="EG39" s="164">
        <v>0</v>
      </c>
      <c r="EH39" s="164">
        <f>'Production Summary'!$N$69</f>
        <v>340</v>
      </c>
      <c r="EI39" s="101"/>
      <c r="EJ39" s="3"/>
      <c r="EK39" s="3"/>
      <c r="ER39" s="64" t="s">
        <v>55</v>
      </c>
      <c r="ES39" s="61" t="str">
        <f t="shared" si="35"/>
        <v>SKM-Shivrinarayan</v>
      </c>
      <c r="ET39" s="24">
        <f t="shared" si="1"/>
        <v>0</v>
      </c>
    </row>
    <row r="40" spans="1:150" ht="15" customHeight="1">
      <c r="A40" t="b">
        <f>C40=Korba!C40</f>
        <v>1</v>
      </c>
      <c r="B40" s="65">
        <f t="shared" si="2"/>
        <v>35</v>
      </c>
      <c r="C40" s="61" t="str">
        <f>IF(Korba!C40="","",Korba!C40)</f>
        <v/>
      </c>
      <c r="D40" s="164">
        <f>'Production Summary'!$N$4</f>
        <v>666</v>
      </c>
      <c r="E40" s="164">
        <f>'Production Summary'!$M$4</f>
        <v>27.75</v>
      </c>
      <c r="F40" s="164">
        <v>0</v>
      </c>
      <c r="G40" s="164">
        <f>'Production Summary'!$N$5</f>
        <v>666</v>
      </c>
      <c r="H40" s="164">
        <f>'Production Summary'!$M$5</f>
        <v>27.75</v>
      </c>
      <c r="I40" s="164">
        <v>0</v>
      </c>
      <c r="J40" s="164">
        <f>'Production Summary'!$N$6</f>
        <v>200</v>
      </c>
      <c r="K40" s="328">
        <f>'Production Summary'!$M$6</f>
        <v>7.5</v>
      </c>
      <c r="L40" s="164">
        <v>0</v>
      </c>
      <c r="M40" s="365">
        <f>'Production Summary'!$N$7</f>
        <v>612.72</v>
      </c>
      <c r="N40" s="367">
        <f>'Production Summary'!$M$7</f>
        <v>25.53</v>
      </c>
      <c r="O40" s="164">
        <v>0</v>
      </c>
      <c r="P40" s="164">
        <f>'Production Summary'!$N$8</f>
        <v>780</v>
      </c>
      <c r="Q40" s="164">
        <f>'Production Summary'!$M$8</f>
        <v>65</v>
      </c>
      <c r="R40" s="164">
        <v>0</v>
      </c>
      <c r="S40" s="164">
        <f>'Production Summary'!$N$9</f>
        <v>720</v>
      </c>
      <c r="T40" s="164">
        <f>'Production Summary'!$M$9</f>
        <v>60</v>
      </c>
      <c r="U40" s="164">
        <v>0</v>
      </c>
      <c r="V40" s="164">
        <f>'Production Summary'!$N$10</f>
        <v>876</v>
      </c>
      <c r="W40" s="164">
        <f>'Production Summary'!$M$10</f>
        <v>73</v>
      </c>
      <c r="X40" s="164">
        <v>0</v>
      </c>
      <c r="Y40" s="164">
        <f>'Production Summary'!$N$14</f>
        <v>177</v>
      </c>
      <c r="Z40" s="328">
        <f>'Production Summary'!$M$14</f>
        <v>14.75</v>
      </c>
      <c r="AA40" s="164">
        <v>0</v>
      </c>
      <c r="AB40" s="164">
        <f>'Production Summary'!$N$15</f>
        <v>126</v>
      </c>
      <c r="AC40" s="164">
        <f>'Production Summary'!$M$15</f>
        <v>21</v>
      </c>
      <c r="AD40" s="164">
        <v>0</v>
      </c>
      <c r="AE40" s="164">
        <f>'Production Summary'!$N$16</f>
        <v>252</v>
      </c>
      <c r="AF40" s="164">
        <f>'Production Summary'!$M$16</f>
        <v>21</v>
      </c>
      <c r="AG40" s="164">
        <v>0</v>
      </c>
      <c r="AH40" s="164">
        <f>'Production Summary'!$N$18</f>
        <v>1035</v>
      </c>
      <c r="AI40" s="164">
        <f>'Production Summary'!$M$18</f>
        <v>17.25</v>
      </c>
      <c r="AJ40" s="164">
        <v>0</v>
      </c>
      <c r="AK40" s="164">
        <f>'Production Summary'!$N$19</f>
        <v>870</v>
      </c>
      <c r="AL40" s="164">
        <f>'Production Summary'!$M$19</f>
        <v>29</v>
      </c>
      <c r="AM40" s="164">
        <v>0</v>
      </c>
      <c r="AN40" s="164">
        <f>'Production Summary'!$N$20</f>
        <v>864</v>
      </c>
      <c r="AO40" s="164">
        <f>'Production Summary'!$M$20</f>
        <v>72</v>
      </c>
      <c r="AP40" s="164">
        <v>0</v>
      </c>
      <c r="AQ40" s="164">
        <f>'Production Summary'!$N$21</f>
        <v>670</v>
      </c>
      <c r="AR40" s="164">
        <f>'Production Summary'!$M$21</f>
        <v>335</v>
      </c>
      <c r="AS40" s="164">
        <v>0</v>
      </c>
      <c r="AT40" s="386">
        <f>'Production Summary'!$N$22</f>
        <v>375</v>
      </c>
      <c r="AU40" s="164">
        <f>'Production Summary'!$N$23</f>
        <v>1050</v>
      </c>
      <c r="AV40" s="164">
        <f>'Production Summary'!$N$25</f>
        <v>300</v>
      </c>
      <c r="AW40" s="164">
        <f>'Production Summary'!$M$25</f>
        <v>25</v>
      </c>
      <c r="AX40" s="164">
        <v>0</v>
      </c>
      <c r="AY40" s="164">
        <f>'Production Summary'!$N$26</f>
        <v>300</v>
      </c>
      <c r="AZ40" s="164">
        <f>'Production Summary'!$M$26</f>
        <v>25</v>
      </c>
      <c r="BA40" s="164">
        <v>0</v>
      </c>
      <c r="BB40" s="164">
        <f>'Production Summary'!$N$28</f>
        <v>777</v>
      </c>
      <c r="BC40" s="164">
        <f>'Production Summary'!$M$28</f>
        <v>12.95</v>
      </c>
      <c r="BD40" s="164">
        <v>0</v>
      </c>
      <c r="BE40" s="164">
        <f>'Production Summary'!$N$29</f>
        <v>612</v>
      </c>
      <c r="BF40" s="164">
        <f>'Production Summary'!$M$29</f>
        <v>51</v>
      </c>
      <c r="BG40" s="164">
        <v>0</v>
      </c>
      <c r="BH40" s="164">
        <f>'Production Summary'!$N$30</f>
        <v>500</v>
      </c>
      <c r="BI40" s="164">
        <f>'Production Summary'!$M$30</f>
        <v>250</v>
      </c>
      <c r="BJ40" s="164">
        <v>0</v>
      </c>
      <c r="BK40" s="386"/>
      <c r="BL40" s="164">
        <f>'Production Summary'!$N$32</f>
        <v>875</v>
      </c>
      <c r="BM40" s="164">
        <f>'Production Summary'!$N$34</f>
        <v>360.59999999999997</v>
      </c>
      <c r="BN40" s="164">
        <f>'Production Summary'!$M$34</f>
        <v>6.01</v>
      </c>
      <c r="BO40" s="164">
        <v>0</v>
      </c>
      <c r="BP40" s="164">
        <f>'Production Summary'!$N$36</f>
        <v>717</v>
      </c>
      <c r="BQ40" s="164">
        <f>'Production Summary'!$M$36</f>
        <v>11.95</v>
      </c>
      <c r="BR40" s="164">
        <v>0</v>
      </c>
      <c r="BS40" s="164">
        <f>'Production Summary'!$N$37</f>
        <v>210</v>
      </c>
      <c r="BT40" s="164">
        <f>'Production Summary'!$M$37</f>
        <v>21</v>
      </c>
      <c r="BU40" s="164">
        <v>0</v>
      </c>
      <c r="BV40" s="164">
        <f>'Production Summary'!$N$38</f>
        <v>280</v>
      </c>
      <c r="BW40" s="164">
        <f>'Production Summary'!$M$38</f>
        <v>28</v>
      </c>
      <c r="BX40" s="164">
        <v>0</v>
      </c>
      <c r="BY40" s="165">
        <f>'Production Summary'!$N$39</f>
        <v>300.38406247988502</v>
      </c>
      <c r="BZ40" s="164">
        <f>'Production Summary'!$M$39</f>
        <v>30.038406247988501</v>
      </c>
      <c r="CA40" s="164">
        <v>0</v>
      </c>
      <c r="CB40" s="164">
        <f>'Production Summary'!$N$40</f>
        <v>131.30000000000001</v>
      </c>
      <c r="CC40" s="164">
        <f>'Production Summary'!$M$40</f>
        <v>13.13</v>
      </c>
      <c r="CD40" s="164">
        <v>0</v>
      </c>
      <c r="CE40" s="164">
        <f>'Production Summary'!$N$42</f>
        <v>1136.3519999999996</v>
      </c>
      <c r="CF40" s="164">
        <f>'Production Summary'!$M$42</f>
        <v>81.167999999999978</v>
      </c>
      <c r="CG40" s="164">
        <v>0</v>
      </c>
      <c r="CH40" s="164">
        <v>0</v>
      </c>
      <c r="CI40" s="164">
        <f>'Production Summary'!$N$43</f>
        <v>184</v>
      </c>
      <c r="CJ40" s="164">
        <v>0</v>
      </c>
      <c r="CK40" s="164">
        <f>'Production Summary'!$N$44</f>
        <v>355</v>
      </c>
      <c r="CL40" s="164">
        <v>0</v>
      </c>
      <c r="CM40" s="375">
        <f>'Production Summary'!$N$45</f>
        <v>1650</v>
      </c>
      <c r="CN40" s="164">
        <f>'Production Summary'!$N$46</f>
        <v>270</v>
      </c>
      <c r="CO40" s="164">
        <f>'Production Summary'!$N$47</f>
        <v>1350</v>
      </c>
      <c r="CP40" s="166"/>
      <c r="CQ40" s="164">
        <f>'Production Summary'!$N$49</f>
        <v>8004.1580041580037</v>
      </c>
      <c r="CR40" s="164">
        <f>'Production Summary'!$M$49</f>
        <v>66.701316701316699</v>
      </c>
      <c r="CS40" s="164">
        <f>'Production Summary'!$N$50</f>
        <v>13331.600831600828</v>
      </c>
      <c r="CT40" s="164">
        <f>'Production Summary'!$M$50</f>
        <v>148.1288981288981</v>
      </c>
      <c r="CU40" s="164">
        <f>'Production Summary'!$N$51</f>
        <v>12785.862785862784</v>
      </c>
      <c r="CV40" s="164">
        <f>'Production Summary'!$M$51</f>
        <v>355.16285516285512</v>
      </c>
      <c r="CW40" s="164">
        <f>'Production Summary'!$N$52</f>
        <v>12629.937629937627</v>
      </c>
      <c r="CX40" s="164">
        <f>'Production Summary'!$M$52</f>
        <v>701.66320166320156</v>
      </c>
      <c r="CY40" s="164">
        <f>'Production Summary'!$N$53</f>
        <v>12396.049896049895</v>
      </c>
      <c r="CZ40" s="164">
        <f>'Production Summary'!$M$53</f>
        <v>688.66943866943859</v>
      </c>
      <c r="DA40" s="164">
        <f>'Production Summary'!$N$54</f>
        <v>13799.376299376298</v>
      </c>
      <c r="DB40" s="164">
        <f>'Production Summary'!$M$54</f>
        <v>766.63201663201653</v>
      </c>
      <c r="DC40" s="328">
        <f>'Production Summary'!$N$60</f>
        <v>12863.825363825363</v>
      </c>
      <c r="DD40" s="328">
        <f>'Production Summary'!$M$60</f>
        <v>714.65696465696465</v>
      </c>
      <c r="DE40" s="164">
        <f>'Production Summary'!$N$59</f>
        <v>11148.648648648648</v>
      </c>
      <c r="DF40" s="328">
        <f>'Production Summary'!$M$59</f>
        <v>619.36936936936934</v>
      </c>
      <c r="DG40" s="164">
        <f>'Production Summary'!$N$55</f>
        <v>13842.68884268884</v>
      </c>
      <c r="DH40" s="164">
        <f>'Production Summary'!$M$55</f>
        <v>3460.67221067221</v>
      </c>
      <c r="DI40" s="164">
        <f>'Production Summary'!$N$56</f>
        <v>13097.713097713096</v>
      </c>
      <c r="DJ40" s="164">
        <f>'Production Summary'!$M$56</f>
        <v>163.72141372141371</v>
      </c>
      <c r="DK40" s="164">
        <f>'Production Summary'!$N$57</f>
        <v>14189.189189189186</v>
      </c>
      <c r="DL40" s="164">
        <f>'Production Summary'!$M$57</f>
        <v>394.14414414414409</v>
      </c>
      <c r="DM40" s="164">
        <f>'Production Summary'!$N$58</f>
        <v>14017.671517671517</v>
      </c>
      <c r="DN40" s="164">
        <f>'Production Summary'!$M$58</f>
        <v>778.75952875952873</v>
      </c>
      <c r="DO40" s="164">
        <f>'Production Summary'!$N$61</f>
        <v>4500</v>
      </c>
      <c r="DP40" s="328">
        <f>'Production Summary'!$M$61</f>
        <v>750</v>
      </c>
      <c r="DQ40" s="164">
        <v>0</v>
      </c>
      <c r="DR40" s="164">
        <f>'Production Summary'!$N$62</f>
        <v>8900</v>
      </c>
      <c r="DS40" s="164">
        <f>'Production Summary'!$N$70</f>
        <v>300</v>
      </c>
      <c r="DT40" s="328">
        <f>'Production Summary'!$M$70</f>
        <v>25</v>
      </c>
      <c r="DU40" s="164">
        <v>0</v>
      </c>
      <c r="DV40" s="164">
        <f>'Production Summary'!$N$71</f>
        <v>150</v>
      </c>
      <c r="DW40" s="164">
        <v>0</v>
      </c>
      <c r="DX40" s="164">
        <f>'Production Summary'!$N$64</f>
        <v>192</v>
      </c>
      <c r="DY40" s="164">
        <v>0</v>
      </c>
      <c r="DZ40" s="391">
        <f>'Production Summary'!$N$65</f>
        <v>384</v>
      </c>
      <c r="EA40" s="164">
        <v>0</v>
      </c>
      <c r="EB40" s="391">
        <f>'Production Summary'!$N$66</f>
        <v>192</v>
      </c>
      <c r="EC40" s="164">
        <v>0</v>
      </c>
      <c r="ED40" s="164">
        <f>'Production Summary'!$N$67</f>
        <v>96</v>
      </c>
      <c r="EE40" s="164">
        <v>0</v>
      </c>
      <c r="EF40" s="164">
        <f>'Production Summary'!$N$68</f>
        <v>96</v>
      </c>
      <c r="EG40" s="164">
        <v>0</v>
      </c>
      <c r="EH40" s="164">
        <f>'Production Summary'!$N$69</f>
        <v>340</v>
      </c>
      <c r="EI40" s="101"/>
      <c r="EJ40" s="3"/>
      <c r="EK40" s="3"/>
      <c r="ER40" s="64" t="s">
        <v>56</v>
      </c>
      <c r="ES40" s="61" t="str">
        <f t="shared" si="35"/>
        <v/>
      </c>
      <c r="ET40" s="24">
        <f t="shared" si="1"/>
        <v>0</v>
      </c>
    </row>
    <row r="41" spans="1:150" ht="15" customHeight="1">
      <c r="A41" t="b">
        <f>C41=Korba!C41</f>
        <v>1</v>
      </c>
      <c r="B41" s="65">
        <f t="shared" si="2"/>
        <v>36</v>
      </c>
      <c r="C41" s="61" t="str">
        <f>IF(Korba!C41="","",Korba!C41)</f>
        <v/>
      </c>
      <c r="D41" s="164">
        <f>'Production Summary'!$N$4</f>
        <v>666</v>
      </c>
      <c r="E41" s="164">
        <f>'Production Summary'!$M$4</f>
        <v>27.75</v>
      </c>
      <c r="F41" s="164">
        <v>0</v>
      </c>
      <c r="G41" s="164">
        <f>'Production Summary'!$N$5</f>
        <v>666</v>
      </c>
      <c r="H41" s="164">
        <f>'Production Summary'!$M$5</f>
        <v>27.75</v>
      </c>
      <c r="I41" s="164">
        <v>0</v>
      </c>
      <c r="J41" s="164">
        <f>'Production Summary'!$N$6</f>
        <v>200</v>
      </c>
      <c r="K41" s="328">
        <f>'Production Summary'!$M$6</f>
        <v>7.5</v>
      </c>
      <c r="L41" s="164">
        <v>0</v>
      </c>
      <c r="M41" s="365">
        <f>'Production Summary'!$N$7</f>
        <v>612.72</v>
      </c>
      <c r="N41" s="367">
        <f>'Production Summary'!$M$7</f>
        <v>25.53</v>
      </c>
      <c r="O41" s="164">
        <v>0</v>
      </c>
      <c r="P41" s="164">
        <f>'Production Summary'!$N$8</f>
        <v>780</v>
      </c>
      <c r="Q41" s="164">
        <f>'Production Summary'!$M$8</f>
        <v>65</v>
      </c>
      <c r="R41" s="164">
        <v>0</v>
      </c>
      <c r="S41" s="164">
        <f>'Production Summary'!$N$9</f>
        <v>720</v>
      </c>
      <c r="T41" s="164">
        <f>'Production Summary'!$M$9</f>
        <v>60</v>
      </c>
      <c r="U41" s="164">
        <v>0</v>
      </c>
      <c r="V41" s="164">
        <f>'Production Summary'!$N$10</f>
        <v>876</v>
      </c>
      <c r="W41" s="164">
        <f>'Production Summary'!$M$10</f>
        <v>73</v>
      </c>
      <c r="X41" s="164">
        <v>0</v>
      </c>
      <c r="Y41" s="164">
        <f>'Production Summary'!$N$14</f>
        <v>177</v>
      </c>
      <c r="Z41" s="328">
        <f>'Production Summary'!$M$14</f>
        <v>14.75</v>
      </c>
      <c r="AA41" s="164">
        <v>0</v>
      </c>
      <c r="AB41" s="164">
        <f>'Production Summary'!$N$15</f>
        <v>126</v>
      </c>
      <c r="AC41" s="164">
        <f>'Production Summary'!$M$15</f>
        <v>21</v>
      </c>
      <c r="AD41" s="164">
        <v>0</v>
      </c>
      <c r="AE41" s="164">
        <f>'Production Summary'!$N$16</f>
        <v>252</v>
      </c>
      <c r="AF41" s="164">
        <f>'Production Summary'!$M$16</f>
        <v>21</v>
      </c>
      <c r="AG41" s="164">
        <v>0</v>
      </c>
      <c r="AH41" s="164">
        <f>'Production Summary'!$N$18</f>
        <v>1035</v>
      </c>
      <c r="AI41" s="164">
        <f>'Production Summary'!$M$18</f>
        <v>17.25</v>
      </c>
      <c r="AJ41" s="164">
        <v>0</v>
      </c>
      <c r="AK41" s="164">
        <f>'Production Summary'!$N$19</f>
        <v>870</v>
      </c>
      <c r="AL41" s="164">
        <f>'Production Summary'!$M$19</f>
        <v>29</v>
      </c>
      <c r="AM41" s="164">
        <v>0</v>
      </c>
      <c r="AN41" s="164">
        <f>'Production Summary'!$N$20</f>
        <v>864</v>
      </c>
      <c r="AO41" s="164">
        <f>'Production Summary'!$M$20</f>
        <v>72</v>
      </c>
      <c r="AP41" s="164">
        <v>0</v>
      </c>
      <c r="AQ41" s="164">
        <f>'Production Summary'!$N$21</f>
        <v>670</v>
      </c>
      <c r="AR41" s="164">
        <f>'Production Summary'!$M$21</f>
        <v>335</v>
      </c>
      <c r="AS41" s="164">
        <v>0</v>
      </c>
      <c r="AT41" s="386">
        <f>'Production Summary'!$N$22</f>
        <v>375</v>
      </c>
      <c r="AU41" s="164">
        <f>'Production Summary'!$N$23</f>
        <v>1050</v>
      </c>
      <c r="AV41" s="164">
        <f>'Production Summary'!$N$25</f>
        <v>300</v>
      </c>
      <c r="AW41" s="164">
        <f>'Production Summary'!$M$25</f>
        <v>25</v>
      </c>
      <c r="AX41" s="164">
        <v>0</v>
      </c>
      <c r="AY41" s="164">
        <f>'Production Summary'!$N$26</f>
        <v>300</v>
      </c>
      <c r="AZ41" s="164">
        <f>'Production Summary'!$M$26</f>
        <v>25</v>
      </c>
      <c r="BA41" s="164">
        <v>0</v>
      </c>
      <c r="BB41" s="164">
        <f>'Production Summary'!$N$28</f>
        <v>777</v>
      </c>
      <c r="BC41" s="164">
        <f>'Production Summary'!$M$28</f>
        <v>12.95</v>
      </c>
      <c r="BD41" s="164">
        <v>0</v>
      </c>
      <c r="BE41" s="164">
        <f>'Production Summary'!$N$29</f>
        <v>612</v>
      </c>
      <c r="BF41" s="164">
        <f>'Production Summary'!$M$29</f>
        <v>51</v>
      </c>
      <c r="BG41" s="164">
        <v>0</v>
      </c>
      <c r="BH41" s="164">
        <f>'Production Summary'!$N$30</f>
        <v>500</v>
      </c>
      <c r="BI41" s="164">
        <f>'Production Summary'!$M$30</f>
        <v>250</v>
      </c>
      <c r="BJ41" s="164">
        <v>0</v>
      </c>
      <c r="BK41" s="386"/>
      <c r="BL41" s="164">
        <f>'Production Summary'!$N$32</f>
        <v>875</v>
      </c>
      <c r="BM41" s="164">
        <f>'Production Summary'!$N$34</f>
        <v>360.59999999999997</v>
      </c>
      <c r="BN41" s="164">
        <f>'Production Summary'!$M$34</f>
        <v>6.01</v>
      </c>
      <c r="BO41" s="164">
        <v>0</v>
      </c>
      <c r="BP41" s="164">
        <f>'Production Summary'!$N$36</f>
        <v>717</v>
      </c>
      <c r="BQ41" s="164">
        <f>'Production Summary'!$M$36</f>
        <v>11.95</v>
      </c>
      <c r="BR41" s="164">
        <v>0</v>
      </c>
      <c r="BS41" s="164">
        <f>'Production Summary'!$N$37</f>
        <v>210</v>
      </c>
      <c r="BT41" s="164">
        <f>'Production Summary'!$M$37</f>
        <v>21</v>
      </c>
      <c r="BU41" s="164">
        <v>0</v>
      </c>
      <c r="BV41" s="164">
        <f>'Production Summary'!$N$38</f>
        <v>280</v>
      </c>
      <c r="BW41" s="164">
        <f>'Production Summary'!$M$38</f>
        <v>28</v>
      </c>
      <c r="BX41" s="164">
        <v>0</v>
      </c>
      <c r="BY41" s="165">
        <f>'Production Summary'!$N$39</f>
        <v>300.38406247988502</v>
      </c>
      <c r="BZ41" s="164">
        <f>'Production Summary'!$M$39</f>
        <v>30.038406247988501</v>
      </c>
      <c r="CA41" s="164">
        <v>0</v>
      </c>
      <c r="CB41" s="164">
        <f>'Production Summary'!$N$40</f>
        <v>131.30000000000001</v>
      </c>
      <c r="CC41" s="164">
        <f>'Production Summary'!$M$40</f>
        <v>13.13</v>
      </c>
      <c r="CD41" s="164">
        <v>0</v>
      </c>
      <c r="CE41" s="164">
        <f>'Production Summary'!$N$42</f>
        <v>1136.3519999999996</v>
      </c>
      <c r="CF41" s="164">
        <f>'Production Summary'!$M$42</f>
        <v>81.167999999999978</v>
      </c>
      <c r="CG41" s="164">
        <v>0</v>
      </c>
      <c r="CH41" s="164">
        <v>0</v>
      </c>
      <c r="CI41" s="164">
        <f>'Production Summary'!$N$43</f>
        <v>184</v>
      </c>
      <c r="CJ41" s="164">
        <v>0</v>
      </c>
      <c r="CK41" s="164">
        <f>'Production Summary'!$N$44</f>
        <v>355</v>
      </c>
      <c r="CL41" s="164">
        <v>0</v>
      </c>
      <c r="CM41" s="375">
        <f>'Production Summary'!$N$45</f>
        <v>1650</v>
      </c>
      <c r="CN41" s="164">
        <f>'Production Summary'!$N$46</f>
        <v>270</v>
      </c>
      <c r="CO41" s="164">
        <f>'Production Summary'!$N$47</f>
        <v>1350</v>
      </c>
      <c r="CP41" s="166"/>
      <c r="CQ41" s="164">
        <f>'Production Summary'!$N$49</f>
        <v>8004.1580041580037</v>
      </c>
      <c r="CR41" s="164">
        <f>'Production Summary'!$M$49</f>
        <v>66.701316701316699</v>
      </c>
      <c r="CS41" s="164">
        <f>'Production Summary'!$N$50</f>
        <v>13331.600831600828</v>
      </c>
      <c r="CT41" s="164">
        <f>'Production Summary'!$M$50</f>
        <v>148.1288981288981</v>
      </c>
      <c r="CU41" s="164">
        <f>'Production Summary'!$N$51</f>
        <v>12785.862785862784</v>
      </c>
      <c r="CV41" s="164">
        <f>'Production Summary'!$M$51</f>
        <v>355.16285516285512</v>
      </c>
      <c r="CW41" s="164">
        <f>'Production Summary'!$N$52</f>
        <v>12629.937629937627</v>
      </c>
      <c r="CX41" s="164">
        <f>'Production Summary'!$M$52</f>
        <v>701.66320166320156</v>
      </c>
      <c r="CY41" s="164">
        <f>'Production Summary'!$N$53</f>
        <v>12396.049896049895</v>
      </c>
      <c r="CZ41" s="164">
        <f>'Production Summary'!$M$53</f>
        <v>688.66943866943859</v>
      </c>
      <c r="DA41" s="164">
        <f>'Production Summary'!$N$54</f>
        <v>13799.376299376298</v>
      </c>
      <c r="DB41" s="164">
        <f>'Production Summary'!$M$54</f>
        <v>766.63201663201653</v>
      </c>
      <c r="DC41" s="328">
        <f>'Production Summary'!$N$60</f>
        <v>12863.825363825363</v>
      </c>
      <c r="DD41" s="328">
        <f>'Production Summary'!$M$60</f>
        <v>714.65696465696465</v>
      </c>
      <c r="DE41" s="164">
        <f>'Production Summary'!$N$59</f>
        <v>11148.648648648648</v>
      </c>
      <c r="DF41" s="328">
        <f>'Production Summary'!$M$59</f>
        <v>619.36936936936934</v>
      </c>
      <c r="DG41" s="164">
        <f>'Production Summary'!$N$55</f>
        <v>13842.68884268884</v>
      </c>
      <c r="DH41" s="164">
        <f>'Production Summary'!$M$55</f>
        <v>3460.67221067221</v>
      </c>
      <c r="DI41" s="164">
        <f>'Production Summary'!$N$56</f>
        <v>13097.713097713096</v>
      </c>
      <c r="DJ41" s="164">
        <f>'Production Summary'!$M$56</f>
        <v>163.72141372141371</v>
      </c>
      <c r="DK41" s="164">
        <f>'Production Summary'!$N$57</f>
        <v>14189.189189189186</v>
      </c>
      <c r="DL41" s="164">
        <f>'Production Summary'!$M$57</f>
        <v>394.14414414414409</v>
      </c>
      <c r="DM41" s="164">
        <f>'Production Summary'!$N$58</f>
        <v>14017.671517671517</v>
      </c>
      <c r="DN41" s="164">
        <f>'Production Summary'!$M$58</f>
        <v>778.75952875952873</v>
      </c>
      <c r="DO41" s="164">
        <f>'Production Summary'!$N$61</f>
        <v>4500</v>
      </c>
      <c r="DP41" s="328">
        <f>'Production Summary'!$M$61</f>
        <v>750</v>
      </c>
      <c r="DQ41" s="164">
        <v>0</v>
      </c>
      <c r="DR41" s="164">
        <f>'Production Summary'!$N$62</f>
        <v>8900</v>
      </c>
      <c r="DS41" s="164">
        <f>'Production Summary'!$N$70</f>
        <v>300</v>
      </c>
      <c r="DT41" s="328">
        <f>'Production Summary'!$M$70</f>
        <v>25</v>
      </c>
      <c r="DU41" s="164">
        <v>0</v>
      </c>
      <c r="DV41" s="164">
        <f>'Production Summary'!$N$71</f>
        <v>150</v>
      </c>
      <c r="DW41" s="164">
        <v>0</v>
      </c>
      <c r="DX41" s="164">
        <f>'Production Summary'!$N$64</f>
        <v>192</v>
      </c>
      <c r="DY41" s="164">
        <v>0</v>
      </c>
      <c r="DZ41" s="391">
        <f>'Production Summary'!$N$65</f>
        <v>384</v>
      </c>
      <c r="EA41" s="164">
        <v>0</v>
      </c>
      <c r="EB41" s="391">
        <f>'Production Summary'!$N$66</f>
        <v>192</v>
      </c>
      <c r="EC41" s="164">
        <v>0</v>
      </c>
      <c r="ED41" s="164">
        <f>'Production Summary'!$N$67</f>
        <v>96</v>
      </c>
      <c r="EE41" s="164">
        <v>0</v>
      </c>
      <c r="EF41" s="164">
        <f>'Production Summary'!$N$68</f>
        <v>96</v>
      </c>
      <c r="EG41" s="164">
        <v>0</v>
      </c>
      <c r="EH41" s="164">
        <f>'Production Summary'!$N$69</f>
        <v>340</v>
      </c>
      <c r="EI41" s="101"/>
      <c r="EJ41" s="3"/>
      <c r="EK41" s="3"/>
      <c r="ER41" s="64" t="s">
        <v>57</v>
      </c>
      <c r="ES41" s="61" t="str">
        <f t="shared" si="35"/>
        <v/>
      </c>
      <c r="ET41" s="24">
        <f t="shared" si="1"/>
        <v>0</v>
      </c>
    </row>
    <row r="42" spans="1:150" ht="15" customHeight="1">
      <c r="A42" t="b">
        <f>C42=Korba!C42</f>
        <v>1</v>
      </c>
      <c r="B42" s="65">
        <f t="shared" si="2"/>
        <v>37</v>
      </c>
      <c r="C42" s="61" t="str">
        <f>IF(Korba!C42="","",Korba!C42)</f>
        <v/>
      </c>
      <c r="D42" s="164">
        <f>'Production Summary'!$N$4</f>
        <v>666</v>
      </c>
      <c r="E42" s="164">
        <f>'Production Summary'!$M$4</f>
        <v>27.75</v>
      </c>
      <c r="F42" s="164">
        <v>0</v>
      </c>
      <c r="G42" s="164">
        <f>'Production Summary'!$N$5</f>
        <v>666</v>
      </c>
      <c r="H42" s="164">
        <f>'Production Summary'!$M$5</f>
        <v>27.75</v>
      </c>
      <c r="I42" s="164">
        <v>0</v>
      </c>
      <c r="J42" s="164">
        <f>'Production Summary'!$N$6</f>
        <v>200</v>
      </c>
      <c r="K42" s="328">
        <f>'Production Summary'!$M$6</f>
        <v>7.5</v>
      </c>
      <c r="L42" s="164">
        <v>0</v>
      </c>
      <c r="M42" s="365">
        <f>'Production Summary'!$N$7</f>
        <v>612.72</v>
      </c>
      <c r="N42" s="367">
        <f>'Production Summary'!$M$7</f>
        <v>25.53</v>
      </c>
      <c r="O42" s="164">
        <v>0</v>
      </c>
      <c r="P42" s="164">
        <f>'Production Summary'!$N$8</f>
        <v>780</v>
      </c>
      <c r="Q42" s="164">
        <f>'Production Summary'!$M$8</f>
        <v>65</v>
      </c>
      <c r="R42" s="164">
        <v>0</v>
      </c>
      <c r="S42" s="164">
        <f>'Production Summary'!$N$9</f>
        <v>720</v>
      </c>
      <c r="T42" s="164">
        <f>'Production Summary'!$M$9</f>
        <v>60</v>
      </c>
      <c r="U42" s="164">
        <v>0</v>
      </c>
      <c r="V42" s="164">
        <f>'Production Summary'!$N$10</f>
        <v>876</v>
      </c>
      <c r="W42" s="164">
        <f>'Production Summary'!$M$10</f>
        <v>73</v>
      </c>
      <c r="X42" s="164">
        <v>0</v>
      </c>
      <c r="Y42" s="164">
        <f>'Production Summary'!$N$14</f>
        <v>177</v>
      </c>
      <c r="Z42" s="328">
        <f>'Production Summary'!$M$14</f>
        <v>14.75</v>
      </c>
      <c r="AA42" s="164">
        <v>0</v>
      </c>
      <c r="AB42" s="164">
        <f>'Production Summary'!$N$15</f>
        <v>126</v>
      </c>
      <c r="AC42" s="164">
        <f>'Production Summary'!$M$15</f>
        <v>21</v>
      </c>
      <c r="AD42" s="164">
        <v>0</v>
      </c>
      <c r="AE42" s="164">
        <f>'Production Summary'!$N$16</f>
        <v>252</v>
      </c>
      <c r="AF42" s="164">
        <f>'Production Summary'!$M$16</f>
        <v>21</v>
      </c>
      <c r="AG42" s="164">
        <v>0</v>
      </c>
      <c r="AH42" s="164">
        <f>'Production Summary'!$N$18</f>
        <v>1035</v>
      </c>
      <c r="AI42" s="164">
        <f>'Production Summary'!$M$18</f>
        <v>17.25</v>
      </c>
      <c r="AJ42" s="164">
        <v>0</v>
      </c>
      <c r="AK42" s="164">
        <f>'Production Summary'!$N$19</f>
        <v>870</v>
      </c>
      <c r="AL42" s="164">
        <f>'Production Summary'!$M$19</f>
        <v>29</v>
      </c>
      <c r="AM42" s="164">
        <v>0</v>
      </c>
      <c r="AN42" s="164">
        <f>'Production Summary'!$N$20</f>
        <v>864</v>
      </c>
      <c r="AO42" s="164">
        <f>'Production Summary'!$M$20</f>
        <v>72</v>
      </c>
      <c r="AP42" s="164">
        <v>0</v>
      </c>
      <c r="AQ42" s="164">
        <f>'Production Summary'!$N$21</f>
        <v>670</v>
      </c>
      <c r="AR42" s="164">
        <f>'Production Summary'!$M$21</f>
        <v>335</v>
      </c>
      <c r="AS42" s="164">
        <v>0</v>
      </c>
      <c r="AT42" s="386">
        <f>'Production Summary'!$N$22</f>
        <v>375</v>
      </c>
      <c r="AU42" s="164">
        <f>'Production Summary'!$N$23</f>
        <v>1050</v>
      </c>
      <c r="AV42" s="164">
        <f>'Production Summary'!$N$25</f>
        <v>300</v>
      </c>
      <c r="AW42" s="164">
        <f>'Production Summary'!$M$25</f>
        <v>25</v>
      </c>
      <c r="AX42" s="164">
        <v>0</v>
      </c>
      <c r="AY42" s="164">
        <f>'Production Summary'!$N$26</f>
        <v>300</v>
      </c>
      <c r="AZ42" s="164">
        <f>'Production Summary'!$M$26</f>
        <v>25</v>
      </c>
      <c r="BA42" s="164">
        <v>0</v>
      </c>
      <c r="BB42" s="164">
        <f>'Production Summary'!$N$28</f>
        <v>777</v>
      </c>
      <c r="BC42" s="164">
        <f>'Production Summary'!$M$28</f>
        <v>12.95</v>
      </c>
      <c r="BD42" s="164">
        <v>0</v>
      </c>
      <c r="BE42" s="164">
        <f>'Production Summary'!$N$29</f>
        <v>612</v>
      </c>
      <c r="BF42" s="164">
        <f>'Production Summary'!$M$29</f>
        <v>51</v>
      </c>
      <c r="BG42" s="164">
        <v>0</v>
      </c>
      <c r="BH42" s="164">
        <f>'Production Summary'!$N$30</f>
        <v>500</v>
      </c>
      <c r="BI42" s="164">
        <f>'Production Summary'!$M$30</f>
        <v>250</v>
      </c>
      <c r="BJ42" s="164">
        <v>0</v>
      </c>
      <c r="BK42" s="386"/>
      <c r="BL42" s="164">
        <f>'Production Summary'!$N$32</f>
        <v>875</v>
      </c>
      <c r="BM42" s="164">
        <f>'Production Summary'!$N$34</f>
        <v>360.59999999999997</v>
      </c>
      <c r="BN42" s="164">
        <f>'Production Summary'!$M$34</f>
        <v>6.01</v>
      </c>
      <c r="BO42" s="164">
        <v>0</v>
      </c>
      <c r="BP42" s="164">
        <f>'Production Summary'!$N$36</f>
        <v>717</v>
      </c>
      <c r="BQ42" s="164">
        <f>'Production Summary'!$M$36</f>
        <v>11.95</v>
      </c>
      <c r="BR42" s="164">
        <v>0</v>
      </c>
      <c r="BS42" s="164">
        <f>'Production Summary'!$N$37</f>
        <v>210</v>
      </c>
      <c r="BT42" s="164">
        <f>'Production Summary'!$M$37</f>
        <v>21</v>
      </c>
      <c r="BU42" s="164">
        <v>0</v>
      </c>
      <c r="BV42" s="164">
        <f>'Production Summary'!$N$38</f>
        <v>280</v>
      </c>
      <c r="BW42" s="164">
        <f>'Production Summary'!$M$38</f>
        <v>28</v>
      </c>
      <c r="BX42" s="164">
        <v>0</v>
      </c>
      <c r="BY42" s="165">
        <f>'Production Summary'!$N$39</f>
        <v>300.38406247988502</v>
      </c>
      <c r="BZ42" s="164">
        <f>'Production Summary'!$M$39</f>
        <v>30.038406247988501</v>
      </c>
      <c r="CA42" s="164">
        <v>0</v>
      </c>
      <c r="CB42" s="164">
        <f>'Production Summary'!$N$40</f>
        <v>131.30000000000001</v>
      </c>
      <c r="CC42" s="164">
        <f>'Production Summary'!$M$40</f>
        <v>13.13</v>
      </c>
      <c r="CD42" s="164">
        <v>0</v>
      </c>
      <c r="CE42" s="164">
        <f>'Production Summary'!$N$42</f>
        <v>1136.3519999999996</v>
      </c>
      <c r="CF42" s="164">
        <f>'Production Summary'!$M$42</f>
        <v>81.167999999999978</v>
      </c>
      <c r="CG42" s="164">
        <v>0</v>
      </c>
      <c r="CH42" s="164">
        <v>0</v>
      </c>
      <c r="CI42" s="164">
        <f>'Production Summary'!$N$43</f>
        <v>184</v>
      </c>
      <c r="CJ42" s="164">
        <v>0</v>
      </c>
      <c r="CK42" s="164">
        <f>'Production Summary'!$N$44</f>
        <v>355</v>
      </c>
      <c r="CL42" s="164">
        <v>0</v>
      </c>
      <c r="CM42" s="375">
        <f>'Production Summary'!$N$45</f>
        <v>1650</v>
      </c>
      <c r="CN42" s="164">
        <f>'Production Summary'!$N$46</f>
        <v>270</v>
      </c>
      <c r="CO42" s="164">
        <f>'Production Summary'!$N$47</f>
        <v>1350</v>
      </c>
      <c r="CP42" s="166"/>
      <c r="CQ42" s="164">
        <f>'Production Summary'!$N$49</f>
        <v>8004.1580041580037</v>
      </c>
      <c r="CR42" s="164">
        <f>'Production Summary'!$M$49</f>
        <v>66.701316701316699</v>
      </c>
      <c r="CS42" s="164">
        <f>'Production Summary'!$N$50</f>
        <v>13331.600831600828</v>
      </c>
      <c r="CT42" s="164">
        <f>'Production Summary'!$M$50</f>
        <v>148.1288981288981</v>
      </c>
      <c r="CU42" s="164">
        <f>'Production Summary'!$N$51</f>
        <v>12785.862785862784</v>
      </c>
      <c r="CV42" s="164">
        <f>'Production Summary'!$M$51</f>
        <v>355.16285516285512</v>
      </c>
      <c r="CW42" s="164">
        <f>'Production Summary'!$N$52</f>
        <v>12629.937629937627</v>
      </c>
      <c r="CX42" s="164">
        <f>'Production Summary'!$M$52</f>
        <v>701.66320166320156</v>
      </c>
      <c r="CY42" s="164">
        <f>'Production Summary'!$N$53</f>
        <v>12396.049896049895</v>
      </c>
      <c r="CZ42" s="164">
        <f>'Production Summary'!$M$53</f>
        <v>688.66943866943859</v>
      </c>
      <c r="DA42" s="164">
        <f>'Production Summary'!$N$54</f>
        <v>13799.376299376298</v>
      </c>
      <c r="DB42" s="164">
        <f>'Production Summary'!$M$54</f>
        <v>766.63201663201653</v>
      </c>
      <c r="DC42" s="328">
        <f>'Production Summary'!$N$60</f>
        <v>12863.825363825363</v>
      </c>
      <c r="DD42" s="328">
        <f>'Production Summary'!$M$60</f>
        <v>714.65696465696465</v>
      </c>
      <c r="DE42" s="164">
        <f>'Production Summary'!$N$59</f>
        <v>11148.648648648648</v>
      </c>
      <c r="DF42" s="328">
        <f>'Production Summary'!$M$59</f>
        <v>619.36936936936934</v>
      </c>
      <c r="DG42" s="164">
        <f>'Production Summary'!$N$55</f>
        <v>13842.68884268884</v>
      </c>
      <c r="DH42" s="164">
        <f>'Production Summary'!$M$55</f>
        <v>3460.67221067221</v>
      </c>
      <c r="DI42" s="164">
        <f>'Production Summary'!$N$56</f>
        <v>13097.713097713096</v>
      </c>
      <c r="DJ42" s="164">
        <f>'Production Summary'!$M$56</f>
        <v>163.72141372141371</v>
      </c>
      <c r="DK42" s="164">
        <f>'Production Summary'!$N$57</f>
        <v>14189.189189189186</v>
      </c>
      <c r="DL42" s="164">
        <f>'Production Summary'!$M$57</f>
        <v>394.14414414414409</v>
      </c>
      <c r="DM42" s="164">
        <f>'Production Summary'!$N$58</f>
        <v>14017.671517671517</v>
      </c>
      <c r="DN42" s="164">
        <f>'Production Summary'!$M$58</f>
        <v>778.75952875952873</v>
      </c>
      <c r="DO42" s="164">
        <f>'Production Summary'!$N$61</f>
        <v>4500</v>
      </c>
      <c r="DP42" s="328">
        <f>'Production Summary'!$M$61</f>
        <v>750</v>
      </c>
      <c r="DQ42" s="164">
        <v>0</v>
      </c>
      <c r="DR42" s="164">
        <f>'Production Summary'!$N$62</f>
        <v>8900</v>
      </c>
      <c r="DS42" s="164">
        <f>'Production Summary'!$N$70</f>
        <v>300</v>
      </c>
      <c r="DT42" s="328">
        <f>'Production Summary'!$M$70</f>
        <v>25</v>
      </c>
      <c r="DU42" s="164">
        <v>0</v>
      </c>
      <c r="DV42" s="164">
        <f>'Production Summary'!$N$71</f>
        <v>150</v>
      </c>
      <c r="DW42" s="164">
        <v>0</v>
      </c>
      <c r="DX42" s="164">
        <f>'Production Summary'!$N$64</f>
        <v>192</v>
      </c>
      <c r="DY42" s="164">
        <v>0</v>
      </c>
      <c r="DZ42" s="391">
        <f>'Production Summary'!$N$65</f>
        <v>384</v>
      </c>
      <c r="EA42" s="164">
        <v>0</v>
      </c>
      <c r="EB42" s="391">
        <f>'Production Summary'!$N$66</f>
        <v>192</v>
      </c>
      <c r="EC42" s="164">
        <v>0</v>
      </c>
      <c r="ED42" s="164">
        <f>'Production Summary'!$N$67</f>
        <v>96</v>
      </c>
      <c r="EE42" s="164">
        <v>0</v>
      </c>
      <c r="EF42" s="164">
        <f>'Production Summary'!$N$68</f>
        <v>96</v>
      </c>
      <c r="EG42" s="164">
        <v>0</v>
      </c>
      <c r="EH42" s="164">
        <f>'Production Summary'!$N$69</f>
        <v>340</v>
      </c>
      <c r="EI42" s="101"/>
      <c r="EJ42" s="3"/>
      <c r="EK42" s="3"/>
      <c r="ER42" s="64" t="s">
        <v>58</v>
      </c>
      <c r="ES42" s="61" t="str">
        <f t="shared" si="35"/>
        <v/>
      </c>
      <c r="ET42" s="24">
        <f t="shared" si="1"/>
        <v>0</v>
      </c>
    </row>
    <row r="43" spans="1:150" ht="15" customHeight="1">
      <c r="A43" t="b">
        <f>C43=Korba!C43</f>
        <v>1</v>
      </c>
      <c r="B43" s="65">
        <f t="shared" si="2"/>
        <v>38</v>
      </c>
      <c r="C43" s="61" t="str">
        <f>IF(Korba!C43="","",Korba!C43)</f>
        <v/>
      </c>
      <c r="D43" s="164">
        <f>'Production Summary'!$N$4</f>
        <v>666</v>
      </c>
      <c r="E43" s="164">
        <f>'Production Summary'!$M$4</f>
        <v>27.75</v>
      </c>
      <c r="F43" s="164">
        <v>0</v>
      </c>
      <c r="G43" s="164">
        <f>'Production Summary'!$N$5</f>
        <v>666</v>
      </c>
      <c r="H43" s="164">
        <f>'Production Summary'!$M$5</f>
        <v>27.75</v>
      </c>
      <c r="I43" s="164">
        <v>0</v>
      </c>
      <c r="J43" s="164">
        <f>'Production Summary'!$N$6</f>
        <v>200</v>
      </c>
      <c r="K43" s="328">
        <f>'Production Summary'!$M$6</f>
        <v>7.5</v>
      </c>
      <c r="L43" s="164">
        <v>0</v>
      </c>
      <c r="M43" s="365">
        <f>'Production Summary'!$N$7</f>
        <v>612.72</v>
      </c>
      <c r="N43" s="367">
        <f>'Production Summary'!$M$7</f>
        <v>25.53</v>
      </c>
      <c r="O43" s="164">
        <v>0</v>
      </c>
      <c r="P43" s="164">
        <f>'Production Summary'!$N$8</f>
        <v>780</v>
      </c>
      <c r="Q43" s="164">
        <f>'Production Summary'!$M$8</f>
        <v>65</v>
      </c>
      <c r="R43" s="164">
        <v>0</v>
      </c>
      <c r="S43" s="164">
        <f>'Production Summary'!$N$9</f>
        <v>720</v>
      </c>
      <c r="T43" s="164">
        <f>'Production Summary'!$M$9</f>
        <v>60</v>
      </c>
      <c r="U43" s="164">
        <v>0</v>
      </c>
      <c r="V43" s="164">
        <f>'Production Summary'!$N$10</f>
        <v>876</v>
      </c>
      <c r="W43" s="164">
        <f>'Production Summary'!$M$10</f>
        <v>73</v>
      </c>
      <c r="X43" s="164">
        <v>0</v>
      </c>
      <c r="Y43" s="164">
        <f>'Production Summary'!$N$14</f>
        <v>177</v>
      </c>
      <c r="Z43" s="328">
        <f>'Production Summary'!$M$14</f>
        <v>14.75</v>
      </c>
      <c r="AA43" s="164">
        <v>0</v>
      </c>
      <c r="AB43" s="164">
        <f>'Production Summary'!$N$15</f>
        <v>126</v>
      </c>
      <c r="AC43" s="164">
        <f>'Production Summary'!$M$15</f>
        <v>21</v>
      </c>
      <c r="AD43" s="164">
        <v>0</v>
      </c>
      <c r="AE43" s="164">
        <f>'Production Summary'!$N$16</f>
        <v>252</v>
      </c>
      <c r="AF43" s="164">
        <f>'Production Summary'!$M$16</f>
        <v>21</v>
      </c>
      <c r="AG43" s="164">
        <v>0</v>
      </c>
      <c r="AH43" s="164">
        <f>'Production Summary'!$N$18</f>
        <v>1035</v>
      </c>
      <c r="AI43" s="164">
        <f>'Production Summary'!$M$18</f>
        <v>17.25</v>
      </c>
      <c r="AJ43" s="164">
        <v>0</v>
      </c>
      <c r="AK43" s="164">
        <f>'Production Summary'!$N$19</f>
        <v>870</v>
      </c>
      <c r="AL43" s="164">
        <f>'Production Summary'!$M$19</f>
        <v>29</v>
      </c>
      <c r="AM43" s="164">
        <v>0</v>
      </c>
      <c r="AN43" s="164">
        <f>'Production Summary'!$N$20</f>
        <v>864</v>
      </c>
      <c r="AO43" s="164">
        <f>'Production Summary'!$M$20</f>
        <v>72</v>
      </c>
      <c r="AP43" s="164">
        <v>0</v>
      </c>
      <c r="AQ43" s="164">
        <f>'Production Summary'!$N$21</f>
        <v>670</v>
      </c>
      <c r="AR43" s="164">
        <f>'Production Summary'!$M$21</f>
        <v>335</v>
      </c>
      <c r="AS43" s="164">
        <v>0</v>
      </c>
      <c r="AT43" s="386">
        <f>'Production Summary'!$N$22</f>
        <v>375</v>
      </c>
      <c r="AU43" s="164">
        <f>'Production Summary'!$N$23</f>
        <v>1050</v>
      </c>
      <c r="AV43" s="164">
        <f>'Production Summary'!$N$25</f>
        <v>300</v>
      </c>
      <c r="AW43" s="164">
        <f>'Production Summary'!$M$25</f>
        <v>25</v>
      </c>
      <c r="AX43" s="164">
        <v>0</v>
      </c>
      <c r="AY43" s="164">
        <f>'Production Summary'!$N$26</f>
        <v>300</v>
      </c>
      <c r="AZ43" s="164">
        <f>'Production Summary'!$M$26</f>
        <v>25</v>
      </c>
      <c r="BA43" s="164">
        <v>0</v>
      </c>
      <c r="BB43" s="164">
        <f>'Production Summary'!$N$28</f>
        <v>777</v>
      </c>
      <c r="BC43" s="164">
        <f>'Production Summary'!$M$28</f>
        <v>12.95</v>
      </c>
      <c r="BD43" s="164">
        <v>0</v>
      </c>
      <c r="BE43" s="164">
        <f>'Production Summary'!$N$29</f>
        <v>612</v>
      </c>
      <c r="BF43" s="164">
        <f>'Production Summary'!$M$29</f>
        <v>51</v>
      </c>
      <c r="BG43" s="164">
        <v>0</v>
      </c>
      <c r="BH43" s="164">
        <f>'Production Summary'!$N$30</f>
        <v>500</v>
      </c>
      <c r="BI43" s="164">
        <f>'Production Summary'!$M$30</f>
        <v>250</v>
      </c>
      <c r="BJ43" s="164">
        <v>0</v>
      </c>
      <c r="BK43" s="386"/>
      <c r="BL43" s="164">
        <f>'Production Summary'!$N$32</f>
        <v>875</v>
      </c>
      <c r="BM43" s="164">
        <f>'Production Summary'!$N$34</f>
        <v>360.59999999999997</v>
      </c>
      <c r="BN43" s="164">
        <f>'Production Summary'!$M$34</f>
        <v>6.01</v>
      </c>
      <c r="BO43" s="164">
        <v>0</v>
      </c>
      <c r="BP43" s="164">
        <f>'Production Summary'!$N$36</f>
        <v>717</v>
      </c>
      <c r="BQ43" s="164">
        <f>'Production Summary'!$M$36</f>
        <v>11.95</v>
      </c>
      <c r="BR43" s="164">
        <v>0</v>
      </c>
      <c r="BS43" s="164">
        <f>'Production Summary'!$N$37</f>
        <v>210</v>
      </c>
      <c r="BT43" s="164">
        <f>'Production Summary'!$M$37</f>
        <v>21</v>
      </c>
      <c r="BU43" s="164">
        <v>0</v>
      </c>
      <c r="BV43" s="164">
        <f>'Production Summary'!$N$38</f>
        <v>280</v>
      </c>
      <c r="BW43" s="164">
        <f>'Production Summary'!$M$38</f>
        <v>28</v>
      </c>
      <c r="BX43" s="164">
        <v>0</v>
      </c>
      <c r="BY43" s="165">
        <f>'Production Summary'!$N$39</f>
        <v>300.38406247988502</v>
      </c>
      <c r="BZ43" s="164">
        <f>'Production Summary'!$M$39</f>
        <v>30.038406247988501</v>
      </c>
      <c r="CA43" s="164">
        <v>0</v>
      </c>
      <c r="CB43" s="164">
        <f>'Production Summary'!$N$40</f>
        <v>131.30000000000001</v>
      </c>
      <c r="CC43" s="164">
        <f>'Production Summary'!$M$40</f>
        <v>13.13</v>
      </c>
      <c r="CD43" s="164">
        <v>0</v>
      </c>
      <c r="CE43" s="164">
        <f>'Production Summary'!$N$42</f>
        <v>1136.3519999999996</v>
      </c>
      <c r="CF43" s="164">
        <f>'Production Summary'!$M$42</f>
        <v>81.167999999999978</v>
      </c>
      <c r="CG43" s="164">
        <v>0</v>
      </c>
      <c r="CH43" s="164">
        <v>0</v>
      </c>
      <c r="CI43" s="164">
        <f>'Production Summary'!$N$43</f>
        <v>184</v>
      </c>
      <c r="CJ43" s="164">
        <v>0</v>
      </c>
      <c r="CK43" s="164">
        <f>'Production Summary'!$N$44</f>
        <v>355</v>
      </c>
      <c r="CL43" s="164">
        <v>0</v>
      </c>
      <c r="CM43" s="375">
        <f>'Production Summary'!$N$45</f>
        <v>1650</v>
      </c>
      <c r="CN43" s="164">
        <f>'Production Summary'!$N$46</f>
        <v>270</v>
      </c>
      <c r="CO43" s="164">
        <f>'Production Summary'!$N$47</f>
        <v>1350</v>
      </c>
      <c r="CP43" s="166"/>
      <c r="CQ43" s="164">
        <f>'Production Summary'!$N$49</f>
        <v>8004.1580041580037</v>
      </c>
      <c r="CR43" s="164">
        <f>'Production Summary'!$M$49</f>
        <v>66.701316701316699</v>
      </c>
      <c r="CS43" s="164">
        <f>'Production Summary'!$N$50</f>
        <v>13331.600831600828</v>
      </c>
      <c r="CT43" s="164">
        <f>'Production Summary'!$M$50</f>
        <v>148.1288981288981</v>
      </c>
      <c r="CU43" s="164">
        <f>'Production Summary'!$N$51</f>
        <v>12785.862785862784</v>
      </c>
      <c r="CV43" s="164">
        <f>'Production Summary'!$M$51</f>
        <v>355.16285516285512</v>
      </c>
      <c r="CW43" s="164">
        <f>'Production Summary'!$N$52</f>
        <v>12629.937629937627</v>
      </c>
      <c r="CX43" s="164">
        <f>'Production Summary'!$M$52</f>
        <v>701.66320166320156</v>
      </c>
      <c r="CY43" s="164">
        <f>'Production Summary'!$N$53</f>
        <v>12396.049896049895</v>
      </c>
      <c r="CZ43" s="164">
        <f>'Production Summary'!$M$53</f>
        <v>688.66943866943859</v>
      </c>
      <c r="DA43" s="164">
        <f>'Production Summary'!$N$54</f>
        <v>13799.376299376298</v>
      </c>
      <c r="DB43" s="164">
        <f>'Production Summary'!$M$54</f>
        <v>766.63201663201653</v>
      </c>
      <c r="DC43" s="328">
        <f>'Production Summary'!$N$60</f>
        <v>12863.825363825363</v>
      </c>
      <c r="DD43" s="328">
        <f>'Production Summary'!$M$60</f>
        <v>714.65696465696465</v>
      </c>
      <c r="DE43" s="164">
        <f>'Production Summary'!$N$59</f>
        <v>11148.648648648648</v>
      </c>
      <c r="DF43" s="328">
        <f>'Production Summary'!$M$59</f>
        <v>619.36936936936934</v>
      </c>
      <c r="DG43" s="164">
        <f>'Production Summary'!$N$55</f>
        <v>13842.68884268884</v>
      </c>
      <c r="DH43" s="164">
        <f>'Production Summary'!$M$55</f>
        <v>3460.67221067221</v>
      </c>
      <c r="DI43" s="164">
        <f>'Production Summary'!$N$56</f>
        <v>13097.713097713096</v>
      </c>
      <c r="DJ43" s="164">
        <f>'Production Summary'!$M$56</f>
        <v>163.72141372141371</v>
      </c>
      <c r="DK43" s="164">
        <f>'Production Summary'!$N$57</f>
        <v>14189.189189189186</v>
      </c>
      <c r="DL43" s="164">
        <f>'Production Summary'!$M$57</f>
        <v>394.14414414414409</v>
      </c>
      <c r="DM43" s="164">
        <f>'Production Summary'!$N$58</f>
        <v>14017.671517671517</v>
      </c>
      <c r="DN43" s="164">
        <f>'Production Summary'!$M$58</f>
        <v>778.75952875952873</v>
      </c>
      <c r="DO43" s="164">
        <f>'Production Summary'!$N$61</f>
        <v>4500</v>
      </c>
      <c r="DP43" s="328">
        <f>'Production Summary'!$M$61</f>
        <v>750</v>
      </c>
      <c r="DQ43" s="164">
        <v>0</v>
      </c>
      <c r="DR43" s="164">
        <f>'Production Summary'!$N$62</f>
        <v>8900</v>
      </c>
      <c r="DS43" s="164">
        <f>'Production Summary'!$N$70</f>
        <v>300</v>
      </c>
      <c r="DT43" s="328">
        <f>'Production Summary'!$M$70</f>
        <v>25</v>
      </c>
      <c r="DU43" s="164">
        <v>0</v>
      </c>
      <c r="DV43" s="164">
        <f>'Production Summary'!$N$71</f>
        <v>150</v>
      </c>
      <c r="DW43" s="164">
        <v>0</v>
      </c>
      <c r="DX43" s="164">
        <f>'Production Summary'!$N$64</f>
        <v>192</v>
      </c>
      <c r="DY43" s="164">
        <v>0</v>
      </c>
      <c r="DZ43" s="391">
        <f>'Production Summary'!$N$65</f>
        <v>384</v>
      </c>
      <c r="EA43" s="164">
        <v>0</v>
      </c>
      <c r="EB43" s="391">
        <f>'Production Summary'!$N$66</f>
        <v>192</v>
      </c>
      <c r="EC43" s="164">
        <v>0</v>
      </c>
      <c r="ED43" s="164">
        <f>'Production Summary'!$N$67</f>
        <v>96</v>
      </c>
      <c r="EE43" s="164">
        <v>0</v>
      </c>
      <c r="EF43" s="164">
        <f>'Production Summary'!$N$68</f>
        <v>96</v>
      </c>
      <c r="EG43" s="164">
        <v>0</v>
      </c>
      <c r="EH43" s="164">
        <f>'Production Summary'!$N$69</f>
        <v>340</v>
      </c>
      <c r="EI43" s="101"/>
      <c r="EJ43" s="3"/>
      <c r="EK43" s="3"/>
      <c r="ER43" s="64" t="s">
        <v>59</v>
      </c>
      <c r="ES43" s="61" t="str">
        <f t="shared" si="35"/>
        <v/>
      </c>
      <c r="ET43" s="24">
        <f t="shared" si="1"/>
        <v>0</v>
      </c>
    </row>
    <row r="44" spans="1:150" ht="15" customHeight="1">
      <c r="A44" t="b">
        <f>C44=Korba!C44</f>
        <v>1</v>
      </c>
      <c r="B44" s="65">
        <f t="shared" si="2"/>
        <v>39</v>
      </c>
      <c r="C44" s="61" t="str">
        <f>IF(Korba!C44="","",Korba!C44)</f>
        <v/>
      </c>
      <c r="D44" s="164">
        <f>'Production Summary'!$N$4</f>
        <v>666</v>
      </c>
      <c r="E44" s="164">
        <f>'Production Summary'!$M$4</f>
        <v>27.75</v>
      </c>
      <c r="F44" s="164">
        <v>0</v>
      </c>
      <c r="G44" s="164">
        <f>'Production Summary'!$N$5</f>
        <v>666</v>
      </c>
      <c r="H44" s="164">
        <f>'Production Summary'!$M$5</f>
        <v>27.75</v>
      </c>
      <c r="I44" s="164">
        <v>0</v>
      </c>
      <c r="J44" s="164">
        <f>'Production Summary'!$N$6</f>
        <v>200</v>
      </c>
      <c r="K44" s="328">
        <f>'Production Summary'!$M$6</f>
        <v>7.5</v>
      </c>
      <c r="L44" s="164">
        <v>0</v>
      </c>
      <c r="M44" s="365">
        <f>'Production Summary'!$N$7</f>
        <v>612.72</v>
      </c>
      <c r="N44" s="367">
        <f>'Production Summary'!$M$7</f>
        <v>25.53</v>
      </c>
      <c r="O44" s="164">
        <v>0</v>
      </c>
      <c r="P44" s="164">
        <f>'Production Summary'!$N$8</f>
        <v>780</v>
      </c>
      <c r="Q44" s="164">
        <f>'Production Summary'!$M$8</f>
        <v>65</v>
      </c>
      <c r="R44" s="164">
        <v>0</v>
      </c>
      <c r="S44" s="164">
        <f>'Production Summary'!$N$9</f>
        <v>720</v>
      </c>
      <c r="T44" s="164">
        <f>'Production Summary'!$M$9</f>
        <v>60</v>
      </c>
      <c r="U44" s="164">
        <v>0</v>
      </c>
      <c r="V44" s="164">
        <f>'Production Summary'!$N$10</f>
        <v>876</v>
      </c>
      <c r="W44" s="164">
        <f>'Production Summary'!$M$10</f>
        <v>73</v>
      </c>
      <c r="X44" s="164">
        <v>0</v>
      </c>
      <c r="Y44" s="164">
        <f>'Production Summary'!$N$14</f>
        <v>177</v>
      </c>
      <c r="Z44" s="328">
        <f>'Production Summary'!$M$14</f>
        <v>14.75</v>
      </c>
      <c r="AA44" s="164">
        <v>0</v>
      </c>
      <c r="AB44" s="164">
        <f>'Production Summary'!$N$15</f>
        <v>126</v>
      </c>
      <c r="AC44" s="164">
        <f>'Production Summary'!$M$15</f>
        <v>21</v>
      </c>
      <c r="AD44" s="164">
        <v>0</v>
      </c>
      <c r="AE44" s="164">
        <f>'Production Summary'!$N$16</f>
        <v>252</v>
      </c>
      <c r="AF44" s="164">
        <f>'Production Summary'!$M$16</f>
        <v>21</v>
      </c>
      <c r="AG44" s="164">
        <v>0</v>
      </c>
      <c r="AH44" s="164">
        <f>'Production Summary'!$N$18</f>
        <v>1035</v>
      </c>
      <c r="AI44" s="164">
        <f>'Production Summary'!$M$18</f>
        <v>17.25</v>
      </c>
      <c r="AJ44" s="164">
        <v>0</v>
      </c>
      <c r="AK44" s="164">
        <f>'Production Summary'!$N$19</f>
        <v>870</v>
      </c>
      <c r="AL44" s="164">
        <f>'Production Summary'!$M$19</f>
        <v>29</v>
      </c>
      <c r="AM44" s="164">
        <v>0</v>
      </c>
      <c r="AN44" s="164">
        <f>'Production Summary'!$N$20</f>
        <v>864</v>
      </c>
      <c r="AO44" s="164">
        <f>'Production Summary'!$M$20</f>
        <v>72</v>
      </c>
      <c r="AP44" s="164">
        <v>0</v>
      </c>
      <c r="AQ44" s="164">
        <f>'Production Summary'!$N$21</f>
        <v>670</v>
      </c>
      <c r="AR44" s="164">
        <f>'Production Summary'!$M$21</f>
        <v>335</v>
      </c>
      <c r="AS44" s="164">
        <v>0</v>
      </c>
      <c r="AT44" s="386">
        <f>'Production Summary'!$N$22</f>
        <v>375</v>
      </c>
      <c r="AU44" s="164">
        <f>'Production Summary'!$N$23</f>
        <v>1050</v>
      </c>
      <c r="AV44" s="164">
        <f>'Production Summary'!$N$25</f>
        <v>300</v>
      </c>
      <c r="AW44" s="164">
        <f>'Production Summary'!$M$25</f>
        <v>25</v>
      </c>
      <c r="AX44" s="164">
        <v>0</v>
      </c>
      <c r="AY44" s="164">
        <f>'Production Summary'!$N$26</f>
        <v>300</v>
      </c>
      <c r="AZ44" s="164">
        <f>'Production Summary'!$M$26</f>
        <v>25</v>
      </c>
      <c r="BA44" s="164">
        <v>0</v>
      </c>
      <c r="BB44" s="164">
        <f>'Production Summary'!$N$28</f>
        <v>777</v>
      </c>
      <c r="BC44" s="164">
        <f>'Production Summary'!$M$28</f>
        <v>12.95</v>
      </c>
      <c r="BD44" s="164">
        <v>0</v>
      </c>
      <c r="BE44" s="164">
        <f>'Production Summary'!$N$29</f>
        <v>612</v>
      </c>
      <c r="BF44" s="164">
        <f>'Production Summary'!$M$29</f>
        <v>51</v>
      </c>
      <c r="BG44" s="164">
        <v>0</v>
      </c>
      <c r="BH44" s="164">
        <f>'Production Summary'!$N$30</f>
        <v>500</v>
      </c>
      <c r="BI44" s="164">
        <f>'Production Summary'!$M$30</f>
        <v>250</v>
      </c>
      <c r="BJ44" s="164">
        <v>0</v>
      </c>
      <c r="BK44" s="386"/>
      <c r="BL44" s="164">
        <f>'Production Summary'!$N$32</f>
        <v>875</v>
      </c>
      <c r="BM44" s="164">
        <f>'Production Summary'!$N$34</f>
        <v>360.59999999999997</v>
      </c>
      <c r="BN44" s="164">
        <f>'Production Summary'!$M$34</f>
        <v>6.01</v>
      </c>
      <c r="BO44" s="164">
        <v>0</v>
      </c>
      <c r="BP44" s="164">
        <f>'Production Summary'!$N$36</f>
        <v>717</v>
      </c>
      <c r="BQ44" s="164">
        <f>'Production Summary'!$M$36</f>
        <v>11.95</v>
      </c>
      <c r="BR44" s="164">
        <v>0</v>
      </c>
      <c r="BS44" s="164">
        <f>'Production Summary'!$N$37</f>
        <v>210</v>
      </c>
      <c r="BT44" s="164">
        <f>'Production Summary'!$M$37</f>
        <v>21</v>
      </c>
      <c r="BU44" s="164">
        <v>0</v>
      </c>
      <c r="BV44" s="164">
        <f>'Production Summary'!$N$38</f>
        <v>280</v>
      </c>
      <c r="BW44" s="164">
        <f>'Production Summary'!$M$38</f>
        <v>28</v>
      </c>
      <c r="BX44" s="164">
        <v>0</v>
      </c>
      <c r="BY44" s="165">
        <f>'Production Summary'!$N$39</f>
        <v>300.38406247988502</v>
      </c>
      <c r="BZ44" s="164">
        <f>'Production Summary'!$M$39</f>
        <v>30.038406247988501</v>
      </c>
      <c r="CA44" s="164">
        <v>0</v>
      </c>
      <c r="CB44" s="164">
        <f>'Production Summary'!$N$40</f>
        <v>131.30000000000001</v>
      </c>
      <c r="CC44" s="164">
        <f>'Production Summary'!$M$40</f>
        <v>13.13</v>
      </c>
      <c r="CD44" s="164">
        <v>0</v>
      </c>
      <c r="CE44" s="164">
        <f>'Production Summary'!$N$42</f>
        <v>1136.3519999999996</v>
      </c>
      <c r="CF44" s="164">
        <f>'Production Summary'!$M$42</f>
        <v>81.167999999999978</v>
      </c>
      <c r="CG44" s="164">
        <v>0</v>
      </c>
      <c r="CH44" s="164">
        <v>0</v>
      </c>
      <c r="CI44" s="164">
        <f>'Production Summary'!$N$43</f>
        <v>184</v>
      </c>
      <c r="CJ44" s="164">
        <v>0</v>
      </c>
      <c r="CK44" s="164">
        <f>'Production Summary'!$N$44</f>
        <v>355</v>
      </c>
      <c r="CL44" s="164">
        <v>0</v>
      </c>
      <c r="CM44" s="375">
        <f>'Production Summary'!$N$45</f>
        <v>1650</v>
      </c>
      <c r="CN44" s="164">
        <f>'Production Summary'!$N$46</f>
        <v>270</v>
      </c>
      <c r="CO44" s="164">
        <f>'Production Summary'!$N$47</f>
        <v>1350</v>
      </c>
      <c r="CP44" s="166"/>
      <c r="CQ44" s="164">
        <f>'Production Summary'!$N$49</f>
        <v>8004.1580041580037</v>
      </c>
      <c r="CR44" s="164">
        <f>'Production Summary'!$M$49</f>
        <v>66.701316701316699</v>
      </c>
      <c r="CS44" s="164">
        <f>'Production Summary'!$N$50</f>
        <v>13331.600831600828</v>
      </c>
      <c r="CT44" s="164">
        <f>'Production Summary'!$M$50</f>
        <v>148.1288981288981</v>
      </c>
      <c r="CU44" s="164">
        <f>'Production Summary'!$N$51</f>
        <v>12785.862785862784</v>
      </c>
      <c r="CV44" s="164">
        <f>'Production Summary'!$M$51</f>
        <v>355.16285516285512</v>
      </c>
      <c r="CW44" s="164">
        <f>'Production Summary'!$N$52</f>
        <v>12629.937629937627</v>
      </c>
      <c r="CX44" s="164">
        <f>'Production Summary'!$M$52</f>
        <v>701.66320166320156</v>
      </c>
      <c r="CY44" s="164">
        <f>'Production Summary'!$N$53</f>
        <v>12396.049896049895</v>
      </c>
      <c r="CZ44" s="164">
        <f>'Production Summary'!$M$53</f>
        <v>688.66943866943859</v>
      </c>
      <c r="DA44" s="164">
        <f>'Production Summary'!$N$54</f>
        <v>13799.376299376298</v>
      </c>
      <c r="DB44" s="164">
        <f>'Production Summary'!$M$54</f>
        <v>766.63201663201653</v>
      </c>
      <c r="DC44" s="328">
        <f>'Production Summary'!$N$60</f>
        <v>12863.825363825363</v>
      </c>
      <c r="DD44" s="328">
        <f>'Production Summary'!$M$60</f>
        <v>714.65696465696465</v>
      </c>
      <c r="DE44" s="164">
        <f>'Production Summary'!$N$59</f>
        <v>11148.648648648648</v>
      </c>
      <c r="DF44" s="328">
        <f>'Production Summary'!$M$59</f>
        <v>619.36936936936934</v>
      </c>
      <c r="DG44" s="164">
        <f>'Production Summary'!$N$55</f>
        <v>13842.68884268884</v>
      </c>
      <c r="DH44" s="164">
        <f>'Production Summary'!$M$55</f>
        <v>3460.67221067221</v>
      </c>
      <c r="DI44" s="164">
        <f>'Production Summary'!$N$56</f>
        <v>13097.713097713096</v>
      </c>
      <c r="DJ44" s="164">
        <f>'Production Summary'!$M$56</f>
        <v>163.72141372141371</v>
      </c>
      <c r="DK44" s="164">
        <f>'Production Summary'!$N$57</f>
        <v>14189.189189189186</v>
      </c>
      <c r="DL44" s="164">
        <f>'Production Summary'!$M$57</f>
        <v>394.14414414414409</v>
      </c>
      <c r="DM44" s="164">
        <f>'Production Summary'!$N$58</f>
        <v>14017.671517671517</v>
      </c>
      <c r="DN44" s="164">
        <f>'Production Summary'!$M$58</f>
        <v>778.75952875952873</v>
      </c>
      <c r="DO44" s="164">
        <f>'Production Summary'!$N$61</f>
        <v>4500</v>
      </c>
      <c r="DP44" s="328">
        <f>'Production Summary'!$M$61</f>
        <v>750</v>
      </c>
      <c r="DQ44" s="164">
        <v>0</v>
      </c>
      <c r="DR44" s="164">
        <f>'Production Summary'!$N$62</f>
        <v>8900</v>
      </c>
      <c r="DS44" s="164">
        <f>'Production Summary'!$N$70</f>
        <v>300</v>
      </c>
      <c r="DT44" s="328">
        <f>'Production Summary'!$M$70</f>
        <v>25</v>
      </c>
      <c r="DU44" s="164">
        <v>0</v>
      </c>
      <c r="DV44" s="164">
        <f>'Production Summary'!$N$71</f>
        <v>150</v>
      </c>
      <c r="DW44" s="164">
        <v>0</v>
      </c>
      <c r="DX44" s="164">
        <f>'Production Summary'!$N$64</f>
        <v>192</v>
      </c>
      <c r="DY44" s="164">
        <v>0</v>
      </c>
      <c r="DZ44" s="391">
        <f>'Production Summary'!$N$65</f>
        <v>384</v>
      </c>
      <c r="EA44" s="164">
        <v>0</v>
      </c>
      <c r="EB44" s="391">
        <f>'Production Summary'!$N$66</f>
        <v>192</v>
      </c>
      <c r="EC44" s="164">
        <v>0</v>
      </c>
      <c r="ED44" s="164">
        <f>'Production Summary'!$N$67</f>
        <v>96</v>
      </c>
      <c r="EE44" s="164">
        <v>0</v>
      </c>
      <c r="EF44" s="164">
        <f>'Production Summary'!$N$68</f>
        <v>96</v>
      </c>
      <c r="EG44" s="164">
        <v>0</v>
      </c>
      <c r="EH44" s="164">
        <f>'Production Summary'!$N$69</f>
        <v>340</v>
      </c>
      <c r="EI44" s="101"/>
      <c r="EJ44" s="3"/>
      <c r="EK44" s="3"/>
      <c r="ER44" s="64" t="s">
        <v>60</v>
      </c>
      <c r="ES44" s="61" t="str">
        <f t="shared" si="35"/>
        <v/>
      </c>
      <c r="ET44" s="24">
        <f t="shared" si="1"/>
        <v>0</v>
      </c>
    </row>
    <row r="45" spans="1:150" ht="15" customHeight="1">
      <c r="A45" t="b">
        <f>C45=Korba!C45</f>
        <v>1</v>
      </c>
      <c r="B45" s="65">
        <f t="shared" si="2"/>
        <v>40</v>
      </c>
      <c r="C45" s="61" t="str">
        <f>IF(Korba!C45="","",Korba!C45)</f>
        <v/>
      </c>
      <c r="D45" s="164">
        <f>'Production Summary'!$N$4</f>
        <v>666</v>
      </c>
      <c r="E45" s="164">
        <f>'Production Summary'!$M$4</f>
        <v>27.75</v>
      </c>
      <c r="F45" s="164">
        <v>0</v>
      </c>
      <c r="G45" s="164">
        <f>'Production Summary'!$N$5</f>
        <v>666</v>
      </c>
      <c r="H45" s="164">
        <f>'Production Summary'!$M$5</f>
        <v>27.75</v>
      </c>
      <c r="I45" s="164">
        <v>0</v>
      </c>
      <c r="J45" s="164">
        <f>'Production Summary'!$N$6</f>
        <v>200</v>
      </c>
      <c r="K45" s="328">
        <f>'Production Summary'!$M$6</f>
        <v>7.5</v>
      </c>
      <c r="L45" s="164">
        <v>0</v>
      </c>
      <c r="M45" s="365">
        <f>'Production Summary'!$N$7</f>
        <v>612.72</v>
      </c>
      <c r="N45" s="367">
        <f>'Production Summary'!$M$7</f>
        <v>25.53</v>
      </c>
      <c r="O45" s="164">
        <v>0</v>
      </c>
      <c r="P45" s="164">
        <f>'Production Summary'!$N$8</f>
        <v>780</v>
      </c>
      <c r="Q45" s="164">
        <f>'Production Summary'!$M$8</f>
        <v>65</v>
      </c>
      <c r="R45" s="164">
        <v>0</v>
      </c>
      <c r="S45" s="164">
        <f>'Production Summary'!$N$9</f>
        <v>720</v>
      </c>
      <c r="T45" s="164">
        <f>'Production Summary'!$M$9</f>
        <v>60</v>
      </c>
      <c r="U45" s="164">
        <v>0</v>
      </c>
      <c r="V45" s="164">
        <f>'Production Summary'!$N$10</f>
        <v>876</v>
      </c>
      <c r="W45" s="164">
        <f>'Production Summary'!$M$10</f>
        <v>73</v>
      </c>
      <c r="X45" s="164">
        <v>0</v>
      </c>
      <c r="Y45" s="164">
        <f>'Production Summary'!$N$14</f>
        <v>177</v>
      </c>
      <c r="Z45" s="328">
        <f>'Production Summary'!$M$14</f>
        <v>14.75</v>
      </c>
      <c r="AA45" s="164">
        <v>0</v>
      </c>
      <c r="AB45" s="164">
        <f>'Production Summary'!$N$15</f>
        <v>126</v>
      </c>
      <c r="AC45" s="164">
        <f>'Production Summary'!$M$15</f>
        <v>21</v>
      </c>
      <c r="AD45" s="164">
        <v>0</v>
      </c>
      <c r="AE45" s="164">
        <f>'Production Summary'!$N$16</f>
        <v>252</v>
      </c>
      <c r="AF45" s="164">
        <f>'Production Summary'!$M$16</f>
        <v>21</v>
      </c>
      <c r="AG45" s="164">
        <v>0</v>
      </c>
      <c r="AH45" s="164">
        <f>'Production Summary'!$N$18</f>
        <v>1035</v>
      </c>
      <c r="AI45" s="164">
        <f>'Production Summary'!$M$18</f>
        <v>17.25</v>
      </c>
      <c r="AJ45" s="164">
        <v>0</v>
      </c>
      <c r="AK45" s="164">
        <f>'Production Summary'!$N$19</f>
        <v>870</v>
      </c>
      <c r="AL45" s="164">
        <f>'Production Summary'!$M$19</f>
        <v>29</v>
      </c>
      <c r="AM45" s="164">
        <v>0</v>
      </c>
      <c r="AN45" s="164">
        <f>'Production Summary'!$N$20</f>
        <v>864</v>
      </c>
      <c r="AO45" s="164">
        <f>'Production Summary'!$M$20</f>
        <v>72</v>
      </c>
      <c r="AP45" s="164">
        <v>0</v>
      </c>
      <c r="AQ45" s="164">
        <f>'Production Summary'!$N$21</f>
        <v>670</v>
      </c>
      <c r="AR45" s="164">
        <f>'Production Summary'!$M$21</f>
        <v>335</v>
      </c>
      <c r="AS45" s="164">
        <v>0</v>
      </c>
      <c r="AT45" s="386">
        <f>'Production Summary'!$N$22</f>
        <v>375</v>
      </c>
      <c r="AU45" s="164">
        <f>'Production Summary'!$N$23</f>
        <v>1050</v>
      </c>
      <c r="AV45" s="164">
        <f>'Production Summary'!$N$25</f>
        <v>300</v>
      </c>
      <c r="AW45" s="164">
        <f>'Production Summary'!$M$25</f>
        <v>25</v>
      </c>
      <c r="AX45" s="164">
        <v>0</v>
      </c>
      <c r="AY45" s="164">
        <f>'Production Summary'!$N$26</f>
        <v>300</v>
      </c>
      <c r="AZ45" s="164">
        <f>'Production Summary'!$M$26</f>
        <v>25</v>
      </c>
      <c r="BA45" s="164">
        <v>0</v>
      </c>
      <c r="BB45" s="164">
        <f>'Production Summary'!$N$28</f>
        <v>777</v>
      </c>
      <c r="BC45" s="164">
        <f>'Production Summary'!$M$28</f>
        <v>12.95</v>
      </c>
      <c r="BD45" s="164">
        <v>0</v>
      </c>
      <c r="BE45" s="164">
        <f>'Production Summary'!$N$29</f>
        <v>612</v>
      </c>
      <c r="BF45" s="164">
        <f>'Production Summary'!$M$29</f>
        <v>51</v>
      </c>
      <c r="BG45" s="164">
        <v>0</v>
      </c>
      <c r="BH45" s="164">
        <f>'Production Summary'!$N$30</f>
        <v>500</v>
      </c>
      <c r="BI45" s="164">
        <f>'Production Summary'!$M$30</f>
        <v>250</v>
      </c>
      <c r="BJ45" s="164">
        <v>0</v>
      </c>
      <c r="BK45" s="386"/>
      <c r="BL45" s="164">
        <f>'Production Summary'!$N$32</f>
        <v>875</v>
      </c>
      <c r="BM45" s="164">
        <f>'Production Summary'!$N$34</f>
        <v>360.59999999999997</v>
      </c>
      <c r="BN45" s="164">
        <f>'Production Summary'!$M$34</f>
        <v>6.01</v>
      </c>
      <c r="BO45" s="164">
        <v>0</v>
      </c>
      <c r="BP45" s="164">
        <f>'Production Summary'!$N$36</f>
        <v>717</v>
      </c>
      <c r="BQ45" s="164">
        <f>'Production Summary'!$M$36</f>
        <v>11.95</v>
      </c>
      <c r="BR45" s="164">
        <v>0</v>
      </c>
      <c r="BS45" s="164">
        <f>'Production Summary'!$N$37</f>
        <v>210</v>
      </c>
      <c r="BT45" s="164">
        <f>'Production Summary'!$M$37</f>
        <v>21</v>
      </c>
      <c r="BU45" s="164">
        <v>0</v>
      </c>
      <c r="BV45" s="164">
        <f>'Production Summary'!$N$38</f>
        <v>280</v>
      </c>
      <c r="BW45" s="164">
        <f>'Production Summary'!$M$38</f>
        <v>28</v>
      </c>
      <c r="BX45" s="164">
        <v>0</v>
      </c>
      <c r="BY45" s="165">
        <f>'Production Summary'!$N$39</f>
        <v>300.38406247988502</v>
      </c>
      <c r="BZ45" s="164">
        <f>'Production Summary'!$M$39</f>
        <v>30.038406247988501</v>
      </c>
      <c r="CA45" s="164">
        <v>0</v>
      </c>
      <c r="CB45" s="164">
        <f>'Production Summary'!$N$40</f>
        <v>131.30000000000001</v>
      </c>
      <c r="CC45" s="164">
        <f>'Production Summary'!$M$40</f>
        <v>13.13</v>
      </c>
      <c r="CD45" s="164">
        <v>0</v>
      </c>
      <c r="CE45" s="164">
        <f>'Production Summary'!$N$42</f>
        <v>1136.3519999999996</v>
      </c>
      <c r="CF45" s="164">
        <f>'Production Summary'!$M$42</f>
        <v>81.167999999999978</v>
      </c>
      <c r="CG45" s="164">
        <v>0</v>
      </c>
      <c r="CH45" s="164">
        <v>0</v>
      </c>
      <c r="CI45" s="164">
        <f>'Production Summary'!$N$43</f>
        <v>184</v>
      </c>
      <c r="CJ45" s="164">
        <v>0</v>
      </c>
      <c r="CK45" s="164">
        <f>'Production Summary'!$N$44</f>
        <v>355</v>
      </c>
      <c r="CL45" s="164">
        <v>0</v>
      </c>
      <c r="CM45" s="375">
        <f>'Production Summary'!$N$45</f>
        <v>1650</v>
      </c>
      <c r="CN45" s="164">
        <f>'Production Summary'!$N$46</f>
        <v>270</v>
      </c>
      <c r="CO45" s="164">
        <f>'Production Summary'!$N$47</f>
        <v>1350</v>
      </c>
      <c r="CP45" s="166"/>
      <c r="CQ45" s="164">
        <f>'Production Summary'!$N$49</f>
        <v>8004.1580041580037</v>
      </c>
      <c r="CR45" s="164">
        <f>'Production Summary'!$M$49</f>
        <v>66.701316701316699</v>
      </c>
      <c r="CS45" s="164">
        <f>'Production Summary'!$N$50</f>
        <v>13331.600831600828</v>
      </c>
      <c r="CT45" s="164">
        <f>'Production Summary'!$M$50</f>
        <v>148.1288981288981</v>
      </c>
      <c r="CU45" s="164">
        <f>'Production Summary'!$N$51</f>
        <v>12785.862785862784</v>
      </c>
      <c r="CV45" s="164">
        <f>'Production Summary'!$M$51</f>
        <v>355.16285516285512</v>
      </c>
      <c r="CW45" s="164">
        <f>'Production Summary'!$N$52</f>
        <v>12629.937629937627</v>
      </c>
      <c r="CX45" s="164">
        <f>'Production Summary'!$M$52</f>
        <v>701.66320166320156</v>
      </c>
      <c r="CY45" s="164">
        <f>'Production Summary'!$N$53</f>
        <v>12396.049896049895</v>
      </c>
      <c r="CZ45" s="164">
        <f>'Production Summary'!$M$53</f>
        <v>688.66943866943859</v>
      </c>
      <c r="DA45" s="164">
        <f>'Production Summary'!$N$54</f>
        <v>13799.376299376298</v>
      </c>
      <c r="DB45" s="164">
        <f>'Production Summary'!$M$54</f>
        <v>766.63201663201653</v>
      </c>
      <c r="DC45" s="328">
        <f>'Production Summary'!$N$60</f>
        <v>12863.825363825363</v>
      </c>
      <c r="DD45" s="328">
        <f>'Production Summary'!$M$60</f>
        <v>714.65696465696465</v>
      </c>
      <c r="DE45" s="164">
        <f>'Production Summary'!$N$59</f>
        <v>11148.648648648648</v>
      </c>
      <c r="DF45" s="328">
        <f>'Production Summary'!$M$59</f>
        <v>619.36936936936934</v>
      </c>
      <c r="DG45" s="164">
        <f>'Production Summary'!$N$55</f>
        <v>13842.68884268884</v>
      </c>
      <c r="DH45" s="164">
        <f>'Production Summary'!$M$55</f>
        <v>3460.67221067221</v>
      </c>
      <c r="DI45" s="164">
        <f>'Production Summary'!$N$56</f>
        <v>13097.713097713096</v>
      </c>
      <c r="DJ45" s="164">
        <f>'Production Summary'!$M$56</f>
        <v>163.72141372141371</v>
      </c>
      <c r="DK45" s="164">
        <f>'Production Summary'!$N$57</f>
        <v>14189.189189189186</v>
      </c>
      <c r="DL45" s="164">
        <f>'Production Summary'!$M$57</f>
        <v>394.14414414414409</v>
      </c>
      <c r="DM45" s="164">
        <f>'Production Summary'!$N$58</f>
        <v>14017.671517671517</v>
      </c>
      <c r="DN45" s="164">
        <f>'Production Summary'!$M$58</f>
        <v>778.75952875952873</v>
      </c>
      <c r="DO45" s="164">
        <f>'Production Summary'!$N$61</f>
        <v>4500</v>
      </c>
      <c r="DP45" s="328">
        <f>'Production Summary'!$M$61</f>
        <v>750</v>
      </c>
      <c r="DQ45" s="164">
        <v>0</v>
      </c>
      <c r="DR45" s="164">
        <f>'Production Summary'!$N$62</f>
        <v>8900</v>
      </c>
      <c r="DS45" s="164">
        <f>'Production Summary'!$N$70</f>
        <v>300</v>
      </c>
      <c r="DT45" s="328">
        <f>'Production Summary'!$M$70</f>
        <v>25</v>
      </c>
      <c r="DU45" s="164">
        <v>0</v>
      </c>
      <c r="DV45" s="164">
        <f>'Production Summary'!$N$71</f>
        <v>150</v>
      </c>
      <c r="DW45" s="164">
        <v>0</v>
      </c>
      <c r="DX45" s="164">
        <f>'Production Summary'!$N$64</f>
        <v>192</v>
      </c>
      <c r="DY45" s="164">
        <v>0</v>
      </c>
      <c r="DZ45" s="391">
        <f>'Production Summary'!$N$65</f>
        <v>384</v>
      </c>
      <c r="EA45" s="164">
        <v>0</v>
      </c>
      <c r="EB45" s="391">
        <f>'Production Summary'!$N$66</f>
        <v>192</v>
      </c>
      <c r="EC45" s="164">
        <v>0</v>
      </c>
      <c r="ED45" s="164">
        <f>'Production Summary'!$N$67</f>
        <v>96</v>
      </c>
      <c r="EE45" s="164">
        <v>0</v>
      </c>
      <c r="EF45" s="164">
        <f>'Production Summary'!$N$68</f>
        <v>96</v>
      </c>
      <c r="EG45" s="164">
        <v>0</v>
      </c>
      <c r="EH45" s="164">
        <f>'Production Summary'!$N$69</f>
        <v>340</v>
      </c>
      <c r="EI45" s="101"/>
      <c r="EJ45" s="3"/>
      <c r="EK45" s="3"/>
      <c r="ER45" s="64" t="s">
        <v>61</v>
      </c>
      <c r="ES45" s="61" t="str">
        <f t="shared" si="35"/>
        <v/>
      </c>
      <c r="ET45" s="24">
        <f t="shared" si="1"/>
        <v>0</v>
      </c>
    </row>
    <row r="46" spans="1:150" ht="15" customHeight="1">
      <c r="A46" t="b">
        <f>C46=Korba!C46</f>
        <v>1</v>
      </c>
      <c r="B46" s="65">
        <f t="shared" si="2"/>
        <v>41</v>
      </c>
      <c r="C46" s="61" t="str">
        <f>IF(Korba!C46="","",Korba!C46)</f>
        <v/>
      </c>
      <c r="D46" s="164">
        <f>'Production Summary'!$N$4</f>
        <v>666</v>
      </c>
      <c r="E46" s="164">
        <f>'Production Summary'!$M$4</f>
        <v>27.75</v>
      </c>
      <c r="F46" s="164">
        <v>0</v>
      </c>
      <c r="G46" s="164">
        <f>'Production Summary'!$N$5</f>
        <v>666</v>
      </c>
      <c r="H46" s="164">
        <f>'Production Summary'!$M$5</f>
        <v>27.75</v>
      </c>
      <c r="I46" s="164">
        <v>0</v>
      </c>
      <c r="J46" s="164">
        <f>'Production Summary'!$N$6</f>
        <v>200</v>
      </c>
      <c r="K46" s="328">
        <f>'Production Summary'!$M$6</f>
        <v>7.5</v>
      </c>
      <c r="L46" s="164">
        <v>0</v>
      </c>
      <c r="M46" s="365">
        <f>'Production Summary'!$N$7</f>
        <v>612.72</v>
      </c>
      <c r="N46" s="367">
        <f>'Production Summary'!$M$7</f>
        <v>25.53</v>
      </c>
      <c r="O46" s="164">
        <v>0</v>
      </c>
      <c r="P46" s="164">
        <f>'Production Summary'!$N$8</f>
        <v>780</v>
      </c>
      <c r="Q46" s="164">
        <f>'Production Summary'!$M$8</f>
        <v>65</v>
      </c>
      <c r="R46" s="164">
        <v>0</v>
      </c>
      <c r="S46" s="164">
        <f>'Production Summary'!$N$9</f>
        <v>720</v>
      </c>
      <c r="T46" s="164">
        <f>'Production Summary'!$M$9</f>
        <v>60</v>
      </c>
      <c r="U46" s="164">
        <v>0</v>
      </c>
      <c r="V46" s="164">
        <f>'Production Summary'!$N$10</f>
        <v>876</v>
      </c>
      <c r="W46" s="164">
        <f>'Production Summary'!$M$10</f>
        <v>73</v>
      </c>
      <c r="X46" s="164">
        <v>0</v>
      </c>
      <c r="Y46" s="164">
        <f>'Production Summary'!$N$14</f>
        <v>177</v>
      </c>
      <c r="Z46" s="328">
        <f>'Production Summary'!$M$14</f>
        <v>14.75</v>
      </c>
      <c r="AA46" s="164">
        <v>0</v>
      </c>
      <c r="AB46" s="164">
        <f>'Production Summary'!$N$15</f>
        <v>126</v>
      </c>
      <c r="AC46" s="164">
        <f>'Production Summary'!$M$15</f>
        <v>21</v>
      </c>
      <c r="AD46" s="164">
        <v>0</v>
      </c>
      <c r="AE46" s="164">
        <f>'Production Summary'!$N$16</f>
        <v>252</v>
      </c>
      <c r="AF46" s="164">
        <f>'Production Summary'!$M$16</f>
        <v>21</v>
      </c>
      <c r="AG46" s="164">
        <v>0</v>
      </c>
      <c r="AH46" s="164">
        <f>'Production Summary'!$N$18</f>
        <v>1035</v>
      </c>
      <c r="AI46" s="164">
        <f>'Production Summary'!$M$18</f>
        <v>17.25</v>
      </c>
      <c r="AJ46" s="164">
        <v>0</v>
      </c>
      <c r="AK46" s="164">
        <f>'Production Summary'!$N$19</f>
        <v>870</v>
      </c>
      <c r="AL46" s="164">
        <f>'Production Summary'!$M$19</f>
        <v>29</v>
      </c>
      <c r="AM46" s="164">
        <v>0</v>
      </c>
      <c r="AN46" s="164">
        <f>'Production Summary'!$N$20</f>
        <v>864</v>
      </c>
      <c r="AO46" s="164">
        <f>'Production Summary'!$M$20</f>
        <v>72</v>
      </c>
      <c r="AP46" s="164">
        <v>0</v>
      </c>
      <c r="AQ46" s="164">
        <f>'Production Summary'!$N$21</f>
        <v>670</v>
      </c>
      <c r="AR46" s="164">
        <f>'Production Summary'!$M$21</f>
        <v>335</v>
      </c>
      <c r="AS46" s="164">
        <v>0</v>
      </c>
      <c r="AT46" s="386">
        <f>'Production Summary'!$N$22</f>
        <v>375</v>
      </c>
      <c r="AU46" s="164">
        <f>'Production Summary'!$N$23</f>
        <v>1050</v>
      </c>
      <c r="AV46" s="164">
        <f>'Production Summary'!$N$25</f>
        <v>300</v>
      </c>
      <c r="AW46" s="164">
        <f>'Production Summary'!$M$25</f>
        <v>25</v>
      </c>
      <c r="AX46" s="164">
        <v>0</v>
      </c>
      <c r="AY46" s="164">
        <f>'Production Summary'!$N$26</f>
        <v>300</v>
      </c>
      <c r="AZ46" s="164">
        <f>'Production Summary'!$M$26</f>
        <v>25</v>
      </c>
      <c r="BA46" s="164">
        <v>0</v>
      </c>
      <c r="BB46" s="164">
        <f>'Production Summary'!$N$28</f>
        <v>777</v>
      </c>
      <c r="BC46" s="164">
        <f>'Production Summary'!$M$28</f>
        <v>12.95</v>
      </c>
      <c r="BD46" s="164">
        <v>0</v>
      </c>
      <c r="BE46" s="164">
        <f>'Production Summary'!$N$29</f>
        <v>612</v>
      </c>
      <c r="BF46" s="164">
        <f>'Production Summary'!$M$29</f>
        <v>51</v>
      </c>
      <c r="BG46" s="164">
        <v>0</v>
      </c>
      <c r="BH46" s="164">
        <f>'Production Summary'!$N$30</f>
        <v>500</v>
      </c>
      <c r="BI46" s="164">
        <f>'Production Summary'!$M$30</f>
        <v>250</v>
      </c>
      <c r="BJ46" s="164">
        <v>0</v>
      </c>
      <c r="BK46" s="386"/>
      <c r="BL46" s="164">
        <f>'Production Summary'!$N$32</f>
        <v>875</v>
      </c>
      <c r="BM46" s="164">
        <f>'Production Summary'!$N$34</f>
        <v>360.59999999999997</v>
      </c>
      <c r="BN46" s="164">
        <f>'Production Summary'!$M$34</f>
        <v>6.01</v>
      </c>
      <c r="BO46" s="164">
        <v>0</v>
      </c>
      <c r="BP46" s="164">
        <f>'Production Summary'!$N$36</f>
        <v>717</v>
      </c>
      <c r="BQ46" s="164">
        <f>'Production Summary'!$M$36</f>
        <v>11.95</v>
      </c>
      <c r="BR46" s="164">
        <v>0</v>
      </c>
      <c r="BS46" s="164">
        <f>'Production Summary'!$N$37</f>
        <v>210</v>
      </c>
      <c r="BT46" s="164">
        <f>'Production Summary'!$M$37</f>
        <v>21</v>
      </c>
      <c r="BU46" s="164">
        <v>0</v>
      </c>
      <c r="BV46" s="164">
        <f>'Production Summary'!$N$38</f>
        <v>280</v>
      </c>
      <c r="BW46" s="164">
        <f>'Production Summary'!$M$38</f>
        <v>28</v>
      </c>
      <c r="BX46" s="164">
        <v>0</v>
      </c>
      <c r="BY46" s="165">
        <f>'Production Summary'!$N$39</f>
        <v>300.38406247988502</v>
      </c>
      <c r="BZ46" s="164">
        <f>'Production Summary'!$M$39</f>
        <v>30.038406247988501</v>
      </c>
      <c r="CA46" s="164">
        <v>0</v>
      </c>
      <c r="CB46" s="164">
        <f>'Production Summary'!$N$40</f>
        <v>131.30000000000001</v>
      </c>
      <c r="CC46" s="164">
        <f>'Production Summary'!$M$40</f>
        <v>13.13</v>
      </c>
      <c r="CD46" s="164">
        <v>0</v>
      </c>
      <c r="CE46" s="164">
        <f>'Production Summary'!$N$42</f>
        <v>1136.3519999999996</v>
      </c>
      <c r="CF46" s="164">
        <f>'Production Summary'!$M$42</f>
        <v>81.167999999999978</v>
      </c>
      <c r="CG46" s="164">
        <v>0</v>
      </c>
      <c r="CH46" s="164">
        <v>0</v>
      </c>
      <c r="CI46" s="164">
        <f>'Production Summary'!$N$43</f>
        <v>184</v>
      </c>
      <c r="CJ46" s="164">
        <v>0</v>
      </c>
      <c r="CK46" s="164">
        <f>'Production Summary'!$N$44</f>
        <v>355</v>
      </c>
      <c r="CL46" s="164">
        <v>0</v>
      </c>
      <c r="CM46" s="375">
        <f>'Production Summary'!$N$45</f>
        <v>1650</v>
      </c>
      <c r="CN46" s="164">
        <f>'Production Summary'!$N$46</f>
        <v>270</v>
      </c>
      <c r="CO46" s="164">
        <f>'Production Summary'!$N$47</f>
        <v>1350</v>
      </c>
      <c r="CP46" s="166"/>
      <c r="CQ46" s="164">
        <f>'Production Summary'!$N$49</f>
        <v>8004.1580041580037</v>
      </c>
      <c r="CR46" s="164">
        <f>'Production Summary'!$M$49</f>
        <v>66.701316701316699</v>
      </c>
      <c r="CS46" s="164">
        <f>'Production Summary'!$N$50</f>
        <v>13331.600831600828</v>
      </c>
      <c r="CT46" s="164">
        <f>'Production Summary'!$M$50</f>
        <v>148.1288981288981</v>
      </c>
      <c r="CU46" s="164">
        <f>'Production Summary'!$N$51</f>
        <v>12785.862785862784</v>
      </c>
      <c r="CV46" s="164">
        <f>'Production Summary'!$M$51</f>
        <v>355.16285516285512</v>
      </c>
      <c r="CW46" s="164">
        <f>'Production Summary'!$N$52</f>
        <v>12629.937629937627</v>
      </c>
      <c r="CX46" s="164">
        <f>'Production Summary'!$M$52</f>
        <v>701.66320166320156</v>
      </c>
      <c r="CY46" s="164">
        <f>'Production Summary'!$N$53</f>
        <v>12396.049896049895</v>
      </c>
      <c r="CZ46" s="164">
        <f>'Production Summary'!$M$53</f>
        <v>688.66943866943859</v>
      </c>
      <c r="DA46" s="164">
        <f>'Production Summary'!$N$54</f>
        <v>13799.376299376298</v>
      </c>
      <c r="DB46" s="164">
        <f>'Production Summary'!$M$54</f>
        <v>766.63201663201653</v>
      </c>
      <c r="DC46" s="328">
        <f>'Production Summary'!$N$60</f>
        <v>12863.825363825363</v>
      </c>
      <c r="DD46" s="328">
        <f>'Production Summary'!$M$60</f>
        <v>714.65696465696465</v>
      </c>
      <c r="DE46" s="164">
        <f>'Production Summary'!$N$59</f>
        <v>11148.648648648648</v>
      </c>
      <c r="DF46" s="328">
        <f>'Production Summary'!$M$59</f>
        <v>619.36936936936934</v>
      </c>
      <c r="DG46" s="164">
        <f>'Production Summary'!$N$55</f>
        <v>13842.68884268884</v>
      </c>
      <c r="DH46" s="164">
        <f>'Production Summary'!$M$55</f>
        <v>3460.67221067221</v>
      </c>
      <c r="DI46" s="164">
        <f>'Production Summary'!$N$56</f>
        <v>13097.713097713096</v>
      </c>
      <c r="DJ46" s="164">
        <f>'Production Summary'!$M$56</f>
        <v>163.72141372141371</v>
      </c>
      <c r="DK46" s="164">
        <f>'Production Summary'!$N$57</f>
        <v>14189.189189189186</v>
      </c>
      <c r="DL46" s="164">
        <f>'Production Summary'!$M$57</f>
        <v>394.14414414414409</v>
      </c>
      <c r="DM46" s="164">
        <f>'Production Summary'!$N$58</f>
        <v>14017.671517671517</v>
      </c>
      <c r="DN46" s="164">
        <f>'Production Summary'!$M$58</f>
        <v>778.75952875952873</v>
      </c>
      <c r="DO46" s="164">
        <f>'Production Summary'!$N$61</f>
        <v>4500</v>
      </c>
      <c r="DP46" s="328">
        <f>'Production Summary'!$M$61</f>
        <v>750</v>
      </c>
      <c r="DQ46" s="164">
        <v>0</v>
      </c>
      <c r="DR46" s="164">
        <f>'Production Summary'!$N$62</f>
        <v>8900</v>
      </c>
      <c r="DS46" s="164">
        <f>'Production Summary'!$N$70</f>
        <v>300</v>
      </c>
      <c r="DT46" s="328">
        <f>'Production Summary'!$M$70</f>
        <v>25</v>
      </c>
      <c r="DU46" s="164">
        <v>0</v>
      </c>
      <c r="DV46" s="164">
        <f>'Production Summary'!$N$71</f>
        <v>150</v>
      </c>
      <c r="DW46" s="164">
        <v>0</v>
      </c>
      <c r="DX46" s="164">
        <f>'Production Summary'!$N$64</f>
        <v>192</v>
      </c>
      <c r="DY46" s="164">
        <v>0</v>
      </c>
      <c r="DZ46" s="391">
        <f>'Production Summary'!$N$65</f>
        <v>384</v>
      </c>
      <c r="EA46" s="164">
        <v>0</v>
      </c>
      <c r="EB46" s="391">
        <f>'Production Summary'!$N$66</f>
        <v>192</v>
      </c>
      <c r="EC46" s="164">
        <v>0</v>
      </c>
      <c r="ED46" s="164">
        <f>'Production Summary'!$N$67</f>
        <v>96</v>
      </c>
      <c r="EE46" s="164">
        <v>0</v>
      </c>
      <c r="EF46" s="164">
        <f>'Production Summary'!$N$68</f>
        <v>96</v>
      </c>
      <c r="EG46" s="164">
        <v>0</v>
      </c>
      <c r="EH46" s="164">
        <f>'Production Summary'!$N$69</f>
        <v>340</v>
      </c>
      <c r="EI46" s="101"/>
      <c r="EJ46" s="3"/>
      <c r="EK46" s="3"/>
      <c r="ER46" s="64" t="s">
        <v>62</v>
      </c>
      <c r="ES46" s="61" t="str">
        <f t="shared" si="35"/>
        <v/>
      </c>
      <c r="ET46" s="24">
        <f t="shared" si="1"/>
        <v>0</v>
      </c>
    </row>
    <row r="47" spans="1:150" ht="15" customHeight="1">
      <c r="A47" t="b">
        <f>C47=Korba!C47</f>
        <v>1</v>
      </c>
      <c r="B47" s="65">
        <f t="shared" si="2"/>
        <v>42</v>
      </c>
      <c r="C47" s="61" t="str">
        <f>IF(Korba!C47="","",Korba!C47)</f>
        <v/>
      </c>
      <c r="D47" s="164">
        <f>'Production Summary'!$N$4</f>
        <v>666</v>
      </c>
      <c r="E47" s="164">
        <f>'Production Summary'!$M$4</f>
        <v>27.75</v>
      </c>
      <c r="F47" s="164">
        <v>0</v>
      </c>
      <c r="G47" s="164">
        <f>'Production Summary'!$N$5</f>
        <v>666</v>
      </c>
      <c r="H47" s="164">
        <f>'Production Summary'!$M$5</f>
        <v>27.75</v>
      </c>
      <c r="I47" s="164">
        <v>0</v>
      </c>
      <c r="J47" s="164">
        <f>'Production Summary'!$N$6</f>
        <v>200</v>
      </c>
      <c r="K47" s="328">
        <f>'Production Summary'!$M$6</f>
        <v>7.5</v>
      </c>
      <c r="L47" s="164">
        <v>0</v>
      </c>
      <c r="M47" s="365">
        <f>'Production Summary'!$N$7</f>
        <v>612.72</v>
      </c>
      <c r="N47" s="367">
        <f>'Production Summary'!$M$7</f>
        <v>25.53</v>
      </c>
      <c r="O47" s="164">
        <v>0</v>
      </c>
      <c r="P47" s="164">
        <f>'Production Summary'!$N$8</f>
        <v>780</v>
      </c>
      <c r="Q47" s="164">
        <f>'Production Summary'!$M$8</f>
        <v>65</v>
      </c>
      <c r="R47" s="164">
        <v>0</v>
      </c>
      <c r="S47" s="164">
        <f>'Production Summary'!$N$9</f>
        <v>720</v>
      </c>
      <c r="T47" s="164">
        <f>'Production Summary'!$M$9</f>
        <v>60</v>
      </c>
      <c r="U47" s="164">
        <v>0</v>
      </c>
      <c r="V47" s="164">
        <f>'Production Summary'!$N$10</f>
        <v>876</v>
      </c>
      <c r="W47" s="164">
        <f>'Production Summary'!$M$10</f>
        <v>73</v>
      </c>
      <c r="X47" s="164">
        <v>0</v>
      </c>
      <c r="Y47" s="164">
        <f>'Production Summary'!$N$14</f>
        <v>177</v>
      </c>
      <c r="Z47" s="328">
        <f>'Production Summary'!$M$14</f>
        <v>14.75</v>
      </c>
      <c r="AA47" s="164">
        <v>0</v>
      </c>
      <c r="AB47" s="164">
        <f>'Production Summary'!$N$15</f>
        <v>126</v>
      </c>
      <c r="AC47" s="164">
        <f>'Production Summary'!$M$15</f>
        <v>21</v>
      </c>
      <c r="AD47" s="164">
        <v>0</v>
      </c>
      <c r="AE47" s="164">
        <f>'Production Summary'!$N$16</f>
        <v>252</v>
      </c>
      <c r="AF47" s="164">
        <f>'Production Summary'!$M$16</f>
        <v>21</v>
      </c>
      <c r="AG47" s="164">
        <v>0</v>
      </c>
      <c r="AH47" s="164">
        <f>'Production Summary'!$N$18</f>
        <v>1035</v>
      </c>
      <c r="AI47" s="164">
        <f>'Production Summary'!$M$18</f>
        <v>17.25</v>
      </c>
      <c r="AJ47" s="164">
        <v>0</v>
      </c>
      <c r="AK47" s="164">
        <f>'Production Summary'!$N$19</f>
        <v>870</v>
      </c>
      <c r="AL47" s="164">
        <f>'Production Summary'!$M$19</f>
        <v>29</v>
      </c>
      <c r="AM47" s="164">
        <v>0</v>
      </c>
      <c r="AN47" s="164">
        <f>'Production Summary'!$N$20</f>
        <v>864</v>
      </c>
      <c r="AO47" s="164">
        <f>'Production Summary'!$M$20</f>
        <v>72</v>
      </c>
      <c r="AP47" s="164">
        <v>0</v>
      </c>
      <c r="AQ47" s="164">
        <f>'Production Summary'!$N$21</f>
        <v>670</v>
      </c>
      <c r="AR47" s="164">
        <f>'Production Summary'!$M$21</f>
        <v>335</v>
      </c>
      <c r="AS47" s="164">
        <v>0</v>
      </c>
      <c r="AT47" s="386">
        <f>'Production Summary'!$N$22</f>
        <v>375</v>
      </c>
      <c r="AU47" s="164">
        <f>'Production Summary'!$N$23</f>
        <v>1050</v>
      </c>
      <c r="AV47" s="164">
        <f>'Production Summary'!$N$25</f>
        <v>300</v>
      </c>
      <c r="AW47" s="164">
        <f>'Production Summary'!$M$25</f>
        <v>25</v>
      </c>
      <c r="AX47" s="164">
        <v>0</v>
      </c>
      <c r="AY47" s="164">
        <f>'Production Summary'!$N$26</f>
        <v>300</v>
      </c>
      <c r="AZ47" s="164">
        <f>'Production Summary'!$M$26</f>
        <v>25</v>
      </c>
      <c r="BA47" s="164">
        <v>0</v>
      </c>
      <c r="BB47" s="164">
        <f>'Production Summary'!$N$28</f>
        <v>777</v>
      </c>
      <c r="BC47" s="164">
        <f>'Production Summary'!$M$28</f>
        <v>12.95</v>
      </c>
      <c r="BD47" s="164">
        <v>0</v>
      </c>
      <c r="BE47" s="164">
        <f>'Production Summary'!$N$29</f>
        <v>612</v>
      </c>
      <c r="BF47" s="164">
        <f>'Production Summary'!$M$29</f>
        <v>51</v>
      </c>
      <c r="BG47" s="164">
        <v>0</v>
      </c>
      <c r="BH47" s="164">
        <f>'Production Summary'!$N$30</f>
        <v>500</v>
      </c>
      <c r="BI47" s="164">
        <f>'Production Summary'!$M$30</f>
        <v>250</v>
      </c>
      <c r="BJ47" s="164">
        <v>0</v>
      </c>
      <c r="BK47" s="386"/>
      <c r="BL47" s="164">
        <f>'Production Summary'!$N$32</f>
        <v>875</v>
      </c>
      <c r="BM47" s="164">
        <f>'Production Summary'!$N$34</f>
        <v>360.59999999999997</v>
      </c>
      <c r="BN47" s="164">
        <f>'Production Summary'!$M$34</f>
        <v>6.01</v>
      </c>
      <c r="BO47" s="164">
        <v>0</v>
      </c>
      <c r="BP47" s="164">
        <f>'Production Summary'!$N$36</f>
        <v>717</v>
      </c>
      <c r="BQ47" s="164">
        <f>'Production Summary'!$M$36</f>
        <v>11.95</v>
      </c>
      <c r="BR47" s="164">
        <v>0</v>
      </c>
      <c r="BS47" s="164">
        <f>'Production Summary'!$N$37</f>
        <v>210</v>
      </c>
      <c r="BT47" s="164">
        <f>'Production Summary'!$M$37</f>
        <v>21</v>
      </c>
      <c r="BU47" s="164">
        <v>0</v>
      </c>
      <c r="BV47" s="164">
        <f>'Production Summary'!$N$38</f>
        <v>280</v>
      </c>
      <c r="BW47" s="164">
        <f>'Production Summary'!$M$38</f>
        <v>28</v>
      </c>
      <c r="BX47" s="164">
        <v>0</v>
      </c>
      <c r="BY47" s="165">
        <f>'Production Summary'!$N$39</f>
        <v>300.38406247988502</v>
      </c>
      <c r="BZ47" s="164">
        <f>'Production Summary'!$M$39</f>
        <v>30.038406247988501</v>
      </c>
      <c r="CA47" s="164">
        <v>0</v>
      </c>
      <c r="CB47" s="164">
        <f>'Production Summary'!$N$40</f>
        <v>131.30000000000001</v>
      </c>
      <c r="CC47" s="164">
        <f>'Production Summary'!$M$40</f>
        <v>13.13</v>
      </c>
      <c r="CD47" s="164">
        <v>0</v>
      </c>
      <c r="CE47" s="164">
        <f>'Production Summary'!$N$42</f>
        <v>1136.3519999999996</v>
      </c>
      <c r="CF47" s="164">
        <f>'Production Summary'!$M$42</f>
        <v>81.167999999999978</v>
      </c>
      <c r="CG47" s="164">
        <v>0</v>
      </c>
      <c r="CH47" s="164">
        <v>0</v>
      </c>
      <c r="CI47" s="164">
        <f>'Production Summary'!$N$43</f>
        <v>184</v>
      </c>
      <c r="CJ47" s="164">
        <v>0</v>
      </c>
      <c r="CK47" s="164">
        <f>'Production Summary'!$N$44</f>
        <v>355</v>
      </c>
      <c r="CL47" s="164">
        <v>0</v>
      </c>
      <c r="CM47" s="375">
        <f>'Production Summary'!$N$45</f>
        <v>1650</v>
      </c>
      <c r="CN47" s="164">
        <f>'Production Summary'!$N$46</f>
        <v>270</v>
      </c>
      <c r="CO47" s="164">
        <f>'Production Summary'!$N$47</f>
        <v>1350</v>
      </c>
      <c r="CP47" s="166"/>
      <c r="CQ47" s="164">
        <f>'Production Summary'!$N$49</f>
        <v>8004.1580041580037</v>
      </c>
      <c r="CR47" s="164">
        <f>'Production Summary'!$M$49</f>
        <v>66.701316701316699</v>
      </c>
      <c r="CS47" s="164">
        <f>'Production Summary'!$N$50</f>
        <v>13331.600831600828</v>
      </c>
      <c r="CT47" s="164">
        <f>'Production Summary'!$M$50</f>
        <v>148.1288981288981</v>
      </c>
      <c r="CU47" s="164">
        <f>'Production Summary'!$N$51</f>
        <v>12785.862785862784</v>
      </c>
      <c r="CV47" s="164">
        <f>'Production Summary'!$M$51</f>
        <v>355.16285516285512</v>
      </c>
      <c r="CW47" s="164">
        <f>'Production Summary'!$N$52</f>
        <v>12629.937629937627</v>
      </c>
      <c r="CX47" s="164">
        <f>'Production Summary'!$M$52</f>
        <v>701.66320166320156</v>
      </c>
      <c r="CY47" s="164">
        <f>'Production Summary'!$N$53</f>
        <v>12396.049896049895</v>
      </c>
      <c r="CZ47" s="164">
        <f>'Production Summary'!$M$53</f>
        <v>688.66943866943859</v>
      </c>
      <c r="DA47" s="164">
        <f>'Production Summary'!$N$54</f>
        <v>13799.376299376298</v>
      </c>
      <c r="DB47" s="164">
        <f>'Production Summary'!$M$54</f>
        <v>766.63201663201653</v>
      </c>
      <c r="DC47" s="328">
        <f>'Production Summary'!$N$60</f>
        <v>12863.825363825363</v>
      </c>
      <c r="DD47" s="328">
        <f>'Production Summary'!$M$60</f>
        <v>714.65696465696465</v>
      </c>
      <c r="DE47" s="164">
        <f>'Production Summary'!$N$59</f>
        <v>11148.648648648648</v>
      </c>
      <c r="DF47" s="328">
        <f>'Production Summary'!$M$59</f>
        <v>619.36936936936934</v>
      </c>
      <c r="DG47" s="164">
        <f>'Production Summary'!$N$55</f>
        <v>13842.68884268884</v>
      </c>
      <c r="DH47" s="164">
        <f>'Production Summary'!$M$55</f>
        <v>3460.67221067221</v>
      </c>
      <c r="DI47" s="164">
        <f>'Production Summary'!$N$56</f>
        <v>13097.713097713096</v>
      </c>
      <c r="DJ47" s="164">
        <f>'Production Summary'!$M$56</f>
        <v>163.72141372141371</v>
      </c>
      <c r="DK47" s="164">
        <f>'Production Summary'!$N$57</f>
        <v>14189.189189189186</v>
      </c>
      <c r="DL47" s="164">
        <f>'Production Summary'!$M$57</f>
        <v>394.14414414414409</v>
      </c>
      <c r="DM47" s="164">
        <f>'Production Summary'!$N$58</f>
        <v>14017.671517671517</v>
      </c>
      <c r="DN47" s="164">
        <f>'Production Summary'!$M$58</f>
        <v>778.75952875952873</v>
      </c>
      <c r="DO47" s="164">
        <f>'Production Summary'!$N$61</f>
        <v>4500</v>
      </c>
      <c r="DP47" s="328">
        <f>'Production Summary'!$M$61</f>
        <v>750</v>
      </c>
      <c r="DQ47" s="164">
        <v>0</v>
      </c>
      <c r="DR47" s="164">
        <f>'Production Summary'!$N$62</f>
        <v>8900</v>
      </c>
      <c r="DS47" s="164">
        <f>'Production Summary'!$N$70</f>
        <v>300</v>
      </c>
      <c r="DT47" s="328">
        <f>'Production Summary'!$M$70</f>
        <v>25</v>
      </c>
      <c r="DU47" s="164">
        <v>0</v>
      </c>
      <c r="DV47" s="164">
        <f>'Production Summary'!$N$71</f>
        <v>150</v>
      </c>
      <c r="DW47" s="164">
        <v>0</v>
      </c>
      <c r="DX47" s="164">
        <f>'Production Summary'!$N$64</f>
        <v>192</v>
      </c>
      <c r="DY47" s="164">
        <v>0</v>
      </c>
      <c r="DZ47" s="391">
        <f>'Production Summary'!$N$65</f>
        <v>384</v>
      </c>
      <c r="EA47" s="164">
        <v>0</v>
      </c>
      <c r="EB47" s="391">
        <f>'Production Summary'!$N$66</f>
        <v>192</v>
      </c>
      <c r="EC47" s="164">
        <v>0</v>
      </c>
      <c r="ED47" s="164">
        <f>'Production Summary'!$N$67</f>
        <v>96</v>
      </c>
      <c r="EE47" s="164">
        <v>0</v>
      </c>
      <c r="EF47" s="164">
        <f>'Production Summary'!$N$68</f>
        <v>96</v>
      </c>
      <c r="EG47" s="164">
        <v>0</v>
      </c>
      <c r="EH47" s="164">
        <f>'Production Summary'!$N$69</f>
        <v>340</v>
      </c>
      <c r="EI47" s="101"/>
      <c r="EJ47" s="3"/>
      <c r="EK47" s="3"/>
      <c r="ER47" s="64" t="s">
        <v>63</v>
      </c>
      <c r="ES47" s="61" t="str">
        <f t="shared" si="35"/>
        <v/>
      </c>
      <c r="ET47" s="24">
        <f t="shared" si="1"/>
        <v>0</v>
      </c>
    </row>
    <row r="48" spans="1:150" ht="15" customHeight="1">
      <c r="A48" t="b">
        <f>C48=Korba!C48</f>
        <v>1</v>
      </c>
      <c r="B48" s="65">
        <f>B47+1</f>
        <v>43</v>
      </c>
      <c r="C48" s="61" t="str">
        <f>IF(Korba!C48="","",Korba!C48)</f>
        <v/>
      </c>
      <c r="D48" s="164">
        <f>'Production Summary'!$N$4</f>
        <v>666</v>
      </c>
      <c r="E48" s="164">
        <f>'Production Summary'!$M$4</f>
        <v>27.75</v>
      </c>
      <c r="F48" s="164">
        <v>0</v>
      </c>
      <c r="G48" s="164">
        <f>'Production Summary'!$N$5</f>
        <v>666</v>
      </c>
      <c r="H48" s="164">
        <f>'Production Summary'!$M$5</f>
        <v>27.75</v>
      </c>
      <c r="I48" s="164">
        <v>0</v>
      </c>
      <c r="J48" s="164">
        <f>'Production Summary'!$N$6</f>
        <v>200</v>
      </c>
      <c r="K48" s="328">
        <f>'Production Summary'!$M$6</f>
        <v>7.5</v>
      </c>
      <c r="L48" s="164">
        <v>0</v>
      </c>
      <c r="M48" s="365">
        <f>'Production Summary'!$N$7</f>
        <v>612.72</v>
      </c>
      <c r="N48" s="367">
        <f>'Production Summary'!$M$7</f>
        <v>25.53</v>
      </c>
      <c r="O48" s="164">
        <v>0</v>
      </c>
      <c r="P48" s="164">
        <f>'Production Summary'!$N$8</f>
        <v>780</v>
      </c>
      <c r="Q48" s="164">
        <f>'Production Summary'!$M$8</f>
        <v>65</v>
      </c>
      <c r="R48" s="164">
        <v>0</v>
      </c>
      <c r="S48" s="164">
        <f>'Production Summary'!$N$9</f>
        <v>720</v>
      </c>
      <c r="T48" s="164">
        <f>'Production Summary'!$M$9</f>
        <v>60</v>
      </c>
      <c r="U48" s="164">
        <v>0</v>
      </c>
      <c r="V48" s="164">
        <f>'Production Summary'!$N$10</f>
        <v>876</v>
      </c>
      <c r="W48" s="164">
        <f>'Production Summary'!$M$10</f>
        <v>73</v>
      </c>
      <c r="X48" s="164">
        <v>0</v>
      </c>
      <c r="Y48" s="164">
        <f>'Production Summary'!$N$14</f>
        <v>177</v>
      </c>
      <c r="Z48" s="328">
        <f>'Production Summary'!$M$14</f>
        <v>14.75</v>
      </c>
      <c r="AA48" s="164">
        <v>0</v>
      </c>
      <c r="AB48" s="164">
        <f>'Production Summary'!$N$15</f>
        <v>126</v>
      </c>
      <c r="AC48" s="164">
        <f>'Production Summary'!$M$15</f>
        <v>21</v>
      </c>
      <c r="AD48" s="164">
        <v>0</v>
      </c>
      <c r="AE48" s="164">
        <f>'Production Summary'!$N$16</f>
        <v>252</v>
      </c>
      <c r="AF48" s="164">
        <f>'Production Summary'!$M$16</f>
        <v>21</v>
      </c>
      <c r="AG48" s="164">
        <v>0</v>
      </c>
      <c r="AH48" s="164">
        <f>'Production Summary'!$N$18</f>
        <v>1035</v>
      </c>
      <c r="AI48" s="164">
        <f>'Production Summary'!$M$18</f>
        <v>17.25</v>
      </c>
      <c r="AJ48" s="164">
        <v>0</v>
      </c>
      <c r="AK48" s="164">
        <f>'Production Summary'!$N$19</f>
        <v>870</v>
      </c>
      <c r="AL48" s="164">
        <f>'Production Summary'!$M$19</f>
        <v>29</v>
      </c>
      <c r="AM48" s="164">
        <v>0</v>
      </c>
      <c r="AN48" s="164">
        <f>'Production Summary'!$N$20</f>
        <v>864</v>
      </c>
      <c r="AO48" s="164">
        <f>'Production Summary'!$M$20</f>
        <v>72</v>
      </c>
      <c r="AP48" s="164">
        <v>0</v>
      </c>
      <c r="AQ48" s="164">
        <f>'Production Summary'!$N$21</f>
        <v>670</v>
      </c>
      <c r="AR48" s="164">
        <f>'Production Summary'!$M$21</f>
        <v>335</v>
      </c>
      <c r="AS48" s="164">
        <v>0</v>
      </c>
      <c r="AT48" s="386">
        <f>'Production Summary'!$N$22</f>
        <v>375</v>
      </c>
      <c r="AU48" s="164">
        <f>'Production Summary'!$N$23</f>
        <v>1050</v>
      </c>
      <c r="AV48" s="164">
        <f>'Production Summary'!$N$25</f>
        <v>300</v>
      </c>
      <c r="AW48" s="164">
        <f>'Production Summary'!$M$25</f>
        <v>25</v>
      </c>
      <c r="AX48" s="164">
        <v>0</v>
      </c>
      <c r="AY48" s="164">
        <f>'Production Summary'!$N$26</f>
        <v>300</v>
      </c>
      <c r="AZ48" s="164">
        <f>'Production Summary'!$M$26</f>
        <v>25</v>
      </c>
      <c r="BA48" s="164">
        <v>0</v>
      </c>
      <c r="BB48" s="164">
        <f>'Production Summary'!$N$28</f>
        <v>777</v>
      </c>
      <c r="BC48" s="164">
        <f>'Production Summary'!$M$28</f>
        <v>12.95</v>
      </c>
      <c r="BD48" s="164">
        <v>0</v>
      </c>
      <c r="BE48" s="164">
        <f>'Production Summary'!$N$29</f>
        <v>612</v>
      </c>
      <c r="BF48" s="164">
        <f>'Production Summary'!$M$29</f>
        <v>51</v>
      </c>
      <c r="BG48" s="164">
        <v>0</v>
      </c>
      <c r="BH48" s="164">
        <f>'Production Summary'!$N$30</f>
        <v>500</v>
      </c>
      <c r="BI48" s="164">
        <f>'Production Summary'!$M$30</f>
        <v>250</v>
      </c>
      <c r="BJ48" s="164">
        <v>0</v>
      </c>
      <c r="BK48" s="386"/>
      <c r="BL48" s="164">
        <f>'Production Summary'!$N$32</f>
        <v>875</v>
      </c>
      <c r="BM48" s="164">
        <f>'Production Summary'!$N$34</f>
        <v>360.59999999999997</v>
      </c>
      <c r="BN48" s="164">
        <f>'Production Summary'!$M$34</f>
        <v>6.01</v>
      </c>
      <c r="BO48" s="164">
        <v>0</v>
      </c>
      <c r="BP48" s="164">
        <f>'Production Summary'!$N$36</f>
        <v>717</v>
      </c>
      <c r="BQ48" s="164">
        <f>'Production Summary'!$M$36</f>
        <v>11.95</v>
      </c>
      <c r="BR48" s="164">
        <v>0</v>
      </c>
      <c r="BS48" s="164">
        <f>'Production Summary'!$N$37</f>
        <v>210</v>
      </c>
      <c r="BT48" s="164">
        <f>'Production Summary'!$M$37</f>
        <v>21</v>
      </c>
      <c r="BU48" s="164">
        <v>0</v>
      </c>
      <c r="BV48" s="164">
        <f>'Production Summary'!$N$38</f>
        <v>280</v>
      </c>
      <c r="BW48" s="164">
        <f>'Production Summary'!$M$38</f>
        <v>28</v>
      </c>
      <c r="BX48" s="164">
        <v>0</v>
      </c>
      <c r="BY48" s="165">
        <f>'Production Summary'!$N$39</f>
        <v>300.38406247988502</v>
      </c>
      <c r="BZ48" s="164">
        <f>'Production Summary'!$M$39</f>
        <v>30.038406247988501</v>
      </c>
      <c r="CA48" s="164">
        <v>0</v>
      </c>
      <c r="CB48" s="164">
        <f>'Production Summary'!$N$40</f>
        <v>131.30000000000001</v>
      </c>
      <c r="CC48" s="164">
        <f>'Production Summary'!$M$40</f>
        <v>13.13</v>
      </c>
      <c r="CD48" s="164">
        <v>0</v>
      </c>
      <c r="CE48" s="164">
        <f>'Production Summary'!$N$42</f>
        <v>1136.3519999999996</v>
      </c>
      <c r="CF48" s="164">
        <f>'Production Summary'!$M$42</f>
        <v>81.167999999999978</v>
      </c>
      <c r="CG48" s="164">
        <v>0</v>
      </c>
      <c r="CH48" s="164">
        <v>0</v>
      </c>
      <c r="CI48" s="164">
        <f>'Production Summary'!$N$43</f>
        <v>184</v>
      </c>
      <c r="CJ48" s="164">
        <v>0</v>
      </c>
      <c r="CK48" s="164">
        <f>'Production Summary'!$N$44</f>
        <v>355</v>
      </c>
      <c r="CL48" s="164">
        <v>0</v>
      </c>
      <c r="CM48" s="375">
        <f>'Production Summary'!$N$45</f>
        <v>1650</v>
      </c>
      <c r="CN48" s="164">
        <f>'Production Summary'!$N$46</f>
        <v>270</v>
      </c>
      <c r="CO48" s="164">
        <f>'Production Summary'!$N$47</f>
        <v>1350</v>
      </c>
      <c r="CP48" s="166"/>
      <c r="CQ48" s="164">
        <f>'Production Summary'!$N$49</f>
        <v>8004.1580041580037</v>
      </c>
      <c r="CR48" s="164">
        <f>'Production Summary'!$M$49</f>
        <v>66.701316701316699</v>
      </c>
      <c r="CS48" s="164">
        <f>'Production Summary'!$N$50</f>
        <v>13331.600831600828</v>
      </c>
      <c r="CT48" s="164">
        <f>'Production Summary'!$M$50</f>
        <v>148.1288981288981</v>
      </c>
      <c r="CU48" s="164">
        <f>'Production Summary'!$N$51</f>
        <v>12785.862785862784</v>
      </c>
      <c r="CV48" s="164">
        <f>'Production Summary'!$M$51</f>
        <v>355.16285516285512</v>
      </c>
      <c r="CW48" s="164">
        <f>'Production Summary'!$N$52</f>
        <v>12629.937629937627</v>
      </c>
      <c r="CX48" s="164">
        <f>'Production Summary'!$M$52</f>
        <v>701.66320166320156</v>
      </c>
      <c r="CY48" s="164">
        <f>'Production Summary'!$N$53</f>
        <v>12396.049896049895</v>
      </c>
      <c r="CZ48" s="164">
        <f>'Production Summary'!$M$53</f>
        <v>688.66943866943859</v>
      </c>
      <c r="DA48" s="164">
        <f>'Production Summary'!$N$54</f>
        <v>13799.376299376298</v>
      </c>
      <c r="DB48" s="164">
        <f>'Production Summary'!$M$54</f>
        <v>766.63201663201653</v>
      </c>
      <c r="DC48" s="328">
        <f>'Production Summary'!$N$60</f>
        <v>12863.825363825363</v>
      </c>
      <c r="DD48" s="328">
        <f>'Production Summary'!$M$60</f>
        <v>714.65696465696465</v>
      </c>
      <c r="DE48" s="164">
        <f>'Production Summary'!$N$59</f>
        <v>11148.648648648648</v>
      </c>
      <c r="DF48" s="328">
        <f>'Production Summary'!$M$59</f>
        <v>619.36936936936934</v>
      </c>
      <c r="DG48" s="164">
        <f>'Production Summary'!$N$55</f>
        <v>13842.68884268884</v>
      </c>
      <c r="DH48" s="164">
        <f>'Production Summary'!$M$55</f>
        <v>3460.67221067221</v>
      </c>
      <c r="DI48" s="164">
        <f>'Production Summary'!$N$56</f>
        <v>13097.713097713096</v>
      </c>
      <c r="DJ48" s="164">
        <f>'Production Summary'!$M$56</f>
        <v>163.72141372141371</v>
      </c>
      <c r="DK48" s="164">
        <f>'Production Summary'!$N$57</f>
        <v>14189.189189189186</v>
      </c>
      <c r="DL48" s="164">
        <f>'Production Summary'!$M$57</f>
        <v>394.14414414414409</v>
      </c>
      <c r="DM48" s="164">
        <f>'Production Summary'!$N$58</f>
        <v>14017.671517671517</v>
      </c>
      <c r="DN48" s="164">
        <f>'Production Summary'!$M$58</f>
        <v>778.75952875952873</v>
      </c>
      <c r="DO48" s="164">
        <f>'Production Summary'!$N$61</f>
        <v>4500</v>
      </c>
      <c r="DP48" s="328">
        <f>'Production Summary'!$M$61</f>
        <v>750</v>
      </c>
      <c r="DQ48" s="164">
        <v>0</v>
      </c>
      <c r="DR48" s="164">
        <f>'Production Summary'!$N$62</f>
        <v>8900</v>
      </c>
      <c r="DS48" s="164">
        <f>'Production Summary'!$N$70</f>
        <v>300</v>
      </c>
      <c r="DT48" s="328">
        <f>'Production Summary'!$M$70</f>
        <v>25</v>
      </c>
      <c r="DU48" s="164">
        <v>0</v>
      </c>
      <c r="DV48" s="164">
        <f>'Production Summary'!$N$71</f>
        <v>150</v>
      </c>
      <c r="DW48" s="164">
        <v>0</v>
      </c>
      <c r="DX48" s="164">
        <f>'Production Summary'!$N$64</f>
        <v>192</v>
      </c>
      <c r="DY48" s="164">
        <v>0</v>
      </c>
      <c r="DZ48" s="391">
        <f>'Production Summary'!$N$65</f>
        <v>384</v>
      </c>
      <c r="EA48" s="164">
        <v>0</v>
      </c>
      <c r="EB48" s="391">
        <f>'Production Summary'!$N$66</f>
        <v>192</v>
      </c>
      <c r="EC48" s="164">
        <v>0</v>
      </c>
      <c r="ED48" s="164">
        <f>'Production Summary'!$N$67</f>
        <v>96</v>
      </c>
      <c r="EE48" s="164">
        <v>0</v>
      </c>
      <c r="EF48" s="164">
        <f>'Production Summary'!$N$68</f>
        <v>96</v>
      </c>
      <c r="EG48" s="164">
        <v>0</v>
      </c>
      <c r="EH48" s="164">
        <f>'Production Summary'!$N$69</f>
        <v>340</v>
      </c>
      <c r="EI48" s="101"/>
      <c r="EJ48" s="3"/>
      <c r="EK48" s="3"/>
      <c r="ER48" s="64" t="s">
        <v>64</v>
      </c>
      <c r="ES48" s="61" t="str">
        <f t="shared" si="35"/>
        <v/>
      </c>
      <c r="ET48" s="24">
        <f t="shared" si="1"/>
        <v>0</v>
      </c>
    </row>
    <row r="49" spans="1:150" ht="15" customHeight="1">
      <c r="A49" t="b">
        <f>C49=Korba!C49</f>
        <v>1</v>
      </c>
      <c r="B49" s="65">
        <f t="shared" si="2"/>
        <v>44</v>
      </c>
      <c r="C49" s="61" t="str">
        <f>IF(Korba!C49="","",Korba!C49)</f>
        <v/>
      </c>
      <c r="D49" s="164">
        <f>'Production Summary'!$N$4</f>
        <v>666</v>
      </c>
      <c r="E49" s="164">
        <f>'Production Summary'!$M$4</f>
        <v>27.75</v>
      </c>
      <c r="F49" s="164">
        <v>0</v>
      </c>
      <c r="G49" s="164">
        <f>'Production Summary'!$N$5</f>
        <v>666</v>
      </c>
      <c r="H49" s="164">
        <f>'Production Summary'!$M$5</f>
        <v>27.75</v>
      </c>
      <c r="I49" s="164">
        <v>0</v>
      </c>
      <c r="J49" s="164">
        <f>'Production Summary'!$N$6</f>
        <v>200</v>
      </c>
      <c r="K49" s="328">
        <f>'Production Summary'!$M$6</f>
        <v>7.5</v>
      </c>
      <c r="L49" s="164">
        <v>0</v>
      </c>
      <c r="M49" s="365">
        <f>'Production Summary'!$N$7</f>
        <v>612.72</v>
      </c>
      <c r="N49" s="367">
        <f>'Production Summary'!$M$7</f>
        <v>25.53</v>
      </c>
      <c r="O49" s="164">
        <v>0</v>
      </c>
      <c r="P49" s="164">
        <f>'Production Summary'!$N$8</f>
        <v>780</v>
      </c>
      <c r="Q49" s="164">
        <f>'Production Summary'!$M$8</f>
        <v>65</v>
      </c>
      <c r="R49" s="164">
        <v>0</v>
      </c>
      <c r="S49" s="164">
        <f>'Production Summary'!$N$9</f>
        <v>720</v>
      </c>
      <c r="T49" s="164">
        <f>'Production Summary'!$M$9</f>
        <v>60</v>
      </c>
      <c r="U49" s="164">
        <v>0</v>
      </c>
      <c r="V49" s="164">
        <f>'Production Summary'!$N$10</f>
        <v>876</v>
      </c>
      <c r="W49" s="164">
        <f>'Production Summary'!$M$10</f>
        <v>73</v>
      </c>
      <c r="X49" s="164">
        <v>0</v>
      </c>
      <c r="Y49" s="164">
        <f>'Production Summary'!$N$14</f>
        <v>177</v>
      </c>
      <c r="Z49" s="328">
        <f>'Production Summary'!$M$14</f>
        <v>14.75</v>
      </c>
      <c r="AA49" s="164">
        <v>0</v>
      </c>
      <c r="AB49" s="164">
        <f>'Production Summary'!$N$15</f>
        <v>126</v>
      </c>
      <c r="AC49" s="164">
        <f>'Production Summary'!$M$15</f>
        <v>21</v>
      </c>
      <c r="AD49" s="164">
        <v>0</v>
      </c>
      <c r="AE49" s="164">
        <f>'Production Summary'!$N$16</f>
        <v>252</v>
      </c>
      <c r="AF49" s="164">
        <f>'Production Summary'!$M$16</f>
        <v>21</v>
      </c>
      <c r="AG49" s="164">
        <v>0</v>
      </c>
      <c r="AH49" s="164">
        <f>'Production Summary'!$N$18</f>
        <v>1035</v>
      </c>
      <c r="AI49" s="164">
        <f>'Production Summary'!$M$18</f>
        <v>17.25</v>
      </c>
      <c r="AJ49" s="164">
        <v>0</v>
      </c>
      <c r="AK49" s="164">
        <f>'Production Summary'!$N$19</f>
        <v>870</v>
      </c>
      <c r="AL49" s="164">
        <f>'Production Summary'!$M$19</f>
        <v>29</v>
      </c>
      <c r="AM49" s="164">
        <v>0</v>
      </c>
      <c r="AN49" s="164">
        <f>'Production Summary'!$N$20</f>
        <v>864</v>
      </c>
      <c r="AO49" s="164">
        <f>'Production Summary'!$M$20</f>
        <v>72</v>
      </c>
      <c r="AP49" s="164">
        <v>0</v>
      </c>
      <c r="AQ49" s="164">
        <f>'Production Summary'!$N$21</f>
        <v>670</v>
      </c>
      <c r="AR49" s="164">
        <f>'Production Summary'!$M$21</f>
        <v>335</v>
      </c>
      <c r="AS49" s="164">
        <v>0</v>
      </c>
      <c r="AT49" s="386">
        <f>'Production Summary'!$N$22</f>
        <v>375</v>
      </c>
      <c r="AU49" s="164">
        <f>'Production Summary'!$N$23</f>
        <v>1050</v>
      </c>
      <c r="AV49" s="164">
        <f>'Production Summary'!$N$25</f>
        <v>300</v>
      </c>
      <c r="AW49" s="164">
        <f>'Production Summary'!$M$25</f>
        <v>25</v>
      </c>
      <c r="AX49" s="164">
        <v>0</v>
      </c>
      <c r="AY49" s="164">
        <f>'Production Summary'!$N$26</f>
        <v>300</v>
      </c>
      <c r="AZ49" s="164">
        <f>'Production Summary'!$M$26</f>
        <v>25</v>
      </c>
      <c r="BA49" s="164">
        <v>0</v>
      </c>
      <c r="BB49" s="164">
        <f>'Production Summary'!$N$28</f>
        <v>777</v>
      </c>
      <c r="BC49" s="164">
        <f>'Production Summary'!$M$28</f>
        <v>12.95</v>
      </c>
      <c r="BD49" s="164">
        <v>0</v>
      </c>
      <c r="BE49" s="164">
        <f>'Production Summary'!$N$29</f>
        <v>612</v>
      </c>
      <c r="BF49" s="164">
        <f>'Production Summary'!$M$29</f>
        <v>51</v>
      </c>
      <c r="BG49" s="164">
        <v>0</v>
      </c>
      <c r="BH49" s="164">
        <f>'Production Summary'!$N$30</f>
        <v>500</v>
      </c>
      <c r="BI49" s="164">
        <f>'Production Summary'!$M$30</f>
        <v>250</v>
      </c>
      <c r="BJ49" s="164">
        <v>0</v>
      </c>
      <c r="BK49" s="386"/>
      <c r="BL49" s="164">
        <f>'Production Summary'!$N$32</f>
        <v>875</v>
      </c>
      <c r="BM49" s="164">
        <f>'Production Summary'!$N$34</f>
        <v>360.59999999999997</v>
      </c>
      <c r="BN49" s="164">
        <f>'Production Summary'!$M$34</f>
        <v>6.01</v>
      </c>
      <c r="BO49" s="164">
        <v>0</v>
      </c>
      <c r="BP49" s="164">
        <f>'Production Summary'!$N$36</f>
        <v>717</v>
      </c>
      <c r="BQ49" s="164">
        <f>'Production Summary'!$M$36</f>
        <v>11.95</v>
      </c>
      <c r="BR49" s="164">
        <v>0</v>
      </c>
      <c r="BS49" s="164">
        <f>'Production Summary'!$N$37</f>
        <v>210</v>
      </c>
      <c r="BT49" s="164">
        <f>'Production Summary'!$M$37</f>
        <v>21</v>
      </c>
      <c r="BU49" s="164">
        <v>0</v>
      </c>
      <c r="BV49" s="164">
        <f>'Production Summary'!$N$38</f>
        <v>280</v>
      </c>
      <c r="BW49" s="164">
        <f>'Production Summary'!$M$38</f>
        <v>28</v>
      </c>
      <c r="BX49" s="164">
        <v>0</v>
      </c>
      <c r="BY49" s="165">
        <f>'Production Summary'!$N$39</f>
        <v>300.38406247988502</v>
      </c>
      <c r="BZ49" s="164">
        <f>'Production Summary'!$M$39</f>
        <v>30.038406247988501</v>
      </c>
      <c r="CA49" s="164">
        <v>0</v>
      </c>
      <c r="CB49" s="164">
        <f>'Production Summary'!$N$40</f>
        <v>131.30000000000001</v>
      </c>
      <c r="CC49" s="164">
        <f>'Production Summary'!$M$40</f>
        <v>13.13</v>
      </c>
      <c r="CD49" s="164">
        <v>0</v>
      </c>
      <c r="CE49" s="164">
        <f>'Production Summary'!$N$42</f>
        <v>1136.3519999999996</v>
      </c>
      <c r="CF49" s="164">
        <f>'Production Summary'!$M$42</f>
        <v>81.167999999999978</v>
      </c>
      <c r="CG49" s="164">
        <v>0</v>
      </c>
      <c r="CH49" s="164">
        <v>0</v>
      </c>
      <c r="CI49" s="164">
        <f>'Production Summary'!$N$43</f>
        <v>184</v>
      </c>
      <c r="CJ49" s="164">
        <v>0</v>
      </c>
      <c r="CK49" s="164">
        <f>'Production Summary'!$N$44</f>
        <v>355</v>
      </c>
      <c r="CL49" s="164">
        <v>0</v>
      </c>
      <c r="CM49" s="375">
        <f>'Production Summary'!$N$45</f>
        <v>1650</v>
      </c>
      <c r="CN49" s="164">
        <f>'Production Summary'!$N$46</f>
        <v>270</v>
      </c>
      <c r="CO49" s="164">
        <f>'Production Summary'!$N$47</f>
        <v>1350</v>
      </c>
      <c r="CP49" s="166"/>
      <c r="CQ49" s="164">
        <f>'Production Summary'!$N$49</f>
        <v>8004.1580041580037</v>
      </c>
      <c r="CR49" s="164">
        <f>'Production Summary'!$M$49</f>
        <v>66.701316701316699</v>
      </c>
      <c r="CS49" s="164">
        <f>'Production Summary'!$N$50</f>
        <v>13331.600831600828</v>
      </c>
      <c r="CT49" s="164">
        <f>'Production Summary'!$M$50</f>
        <v>148.1288981288981</v>
      </c>
      <c r="CU49" s="164">
        <f>'Production Summary'!$N$51</f>
        <v>12785.862785862784</v>
      </c>
      <c r="CV49" s="164">
        <f>'Production Summary'!$M$51</f>
        <v>355.16285516285512</v>
      </c>
      <c r="CW49" s="164">
        <f>'Production Summary'!$N$52</f>
        <v>12629.937629937627</v>
      </c>
      <c r="CX49" s="164">
        <f>'Production Summary'!$M$52</f>
        <v>701.66320166320156</v>
      </c>
      <c r="CY49" s="164">
        <f>'Production Summary'!$N$53</f>
        <v>12396.049896049895</v>
      </c>
      <c r="CZ49" s="164">
        <f>'Production Summary'!$M$53</f>
        <v>688.66943866943859</v>
      </c>
      <c r="DA49" s="164">
        <f>'Production Summary'!$N$54</f>
        <v>13799.376299376298</v>
      </c>
      <c r="DB49" s="164">
        <f>'Production Summary'!$M$54</f>
        <v>766.63201663201653</v>
      </c>
      <c r="DC49" s="328">
        <f>'Production Summary'!$N$60</f>
        <v>12863.825363825363</v>
      </c>
      <c r="DD49" s="328">
        <f>'Production Summary'!$M$60</f>
        <v>714.65696465696465</v>
      </c>
      <c r="DE49" s="164">
        <f>'Production Summary'!$N$59</f>
        <v>11148.648648648648</v>
      </c>
      <c r="DF49" s="328">
        <f>'Production Summary'!$M$59</f>
        <v>619.36936936936934</v>
      </c>
      <c r="DG49" s="164">
        <f>'Production Summary'!$N$55</f>
        <v>13842.68884268884</v>
      </c>
      <c r="DH49" s="164">
        <f>'Production Summary'!$M$55</f>
        <v>3460.67221067221</v>
      </c>
      <c r="DI49" s="164">
        <f>'Production Summary'!$N$56</f>
        <v>13097.713097713096</v>
      </c>
      <c r="DJ49" s="164">
        <f>'Production Summary'!$M$56</f>
        <v>163.72141372141371</v>
      </c>
      <c r="DK49" s="164">
        <f>'Production Summary'!$N$57</f>
        <v>14189.189189189186</v>
      </c>
      <c r="DL49" s="164">
        <f>'Production Summary'!$M$57</f>
        <v>394.14414414414409</v>
      </c>
      <c r="DM49" s="164">
        <f>'Production Summary'!$N$58</f>
        <v>14017.671517671517</v>
      </c>
      <c r="DN49" s="164">
        <f>'Production Summary'!$M$58</f>
        <v>778.75952875952873</v>
      </c>
      <c r="DO49" s="164">
        <f>'Production Summary'!$N$61</f>
        <v>4500</v>
      </c>
      <c r="DP49" s="328">
        <f>'Production Summary'!$M$61</f>
        <v>750</v>
      </c>
      <c r="DQ49" s="164">
        <v>0</v>
      </c>
      <c r="DR49" s="164">
        <f>'Production Summary'!$N$62</f>
        <v>8900</v>
      </c>
      <c r="DS49" s="164">
        <f>'Production Summary'!$N$70</f>
        <v>300</v>
      </c>
      <c r="DT49" s="328">
        <f>'Production Summary'!$M$70</f>
        <v>25</v>
      </c>
      <c r="DU49" s="164">
        <v>0</v>
      </c>
      <c r="DV49" s="164">
        <f>'Production Summary'!$N$71</f>
        <v>150</v>
      </c>
      <c r="DW49" s="164">
        <v>0</v>
      </c>
      <c r="DX49" s="164">
        <f>'Production Summary'!$N$64</f>
        <v>192</v>
      </c>
      <c r="DY49" s="164">
        <v>0</v>
      </c>
      <c r="DZ49" s="391">
        <f>'Production Summary'!$N$65</f>
        <v>384</v>
      </c>
      <c r="EA49" s="164">
        <v>0</v>
      </c>
      <c r="EB49" s="391">
        <f>'Production Summary'!$N$66</f>
        <v>192</v>
      </c>
      <c r="EC49" s="164">
        <v>0</v>
      </c>
      <c r="ED49" s="164">
        <f>'Production Summary'!$N$67</f>
        <v>96</v>
      </c>
      <c r="EE49" s="164">
        <v>0</v>
      </c>
      <c r="EF49" s="164">
        <f>'Production Summary'!$N$68</f>
        <v>96</v>
      </c>
      <c r="EG49" s="164">
        <v>0</v>
      </c>
      <c r="EH49" s="164">
        <f>'Production Summary'!$N$69</f>
        <v>340</v>
      </c>
      <c r="EI49" s="101"/>
      <c r="EJ49" s="3"/>
      <c r="EK49" s="3"/>
      <c r="ER49" s="64" t="s">
        <v>65</v>
      </c>
      <c r="ES49" s="61" t="str">
        <f t="shared" si="35"/>
        <v/>
      </c>
      <c r="ET49" s="24">
        <f t="shared" si="1"/>
        <v>0</v>
      </c>
    </row>
    <row r="50" spans="1:150" ht="15" customHeight="1">
      <c r="A50" t="b">
        <f>C50=Korba!C50</f>
        <v>1</v>
      </c>
      <c r="B50" s="65">
        <f t="shared" si="2"/>
        <v>45</v>
      </c>
      <c r="C50" s="61" t="str">
        <f>IF(Korba!C50="","",Korba!C50)</f>
        <v/>
      </c>
      <c r="D50" s="164">
        <f>'Production Summary'!$N$4</f>
        <v>666</v>
      </c>
      <c r="E50" s="164">
        <f>'Production Summary'!$M$4</f>
        <v>27.75</v>
      </c>
      <c r="F50" s="164">
        <v>0</v>
      </c>
      <c r="G50" s="164">
        <f>'Production Summary'!$N$5</f>
        <v>666</v>
      </c>
      <c r="H50" s="164">
        <f>'Production Summary'!$M$5</f>
        <v>27.75</v>
      </c>
      <c r="I50" s="164">
        <v>0</v>
      </c>
      <c r="J50" s="164">
        <f>'Production Summary'!$N$6</f>
        <v>200</v>
      </c>
      <c r="K50" s="328">
        <f>'Production Summary'!$M$6</f>
        <v>7.5</v>
      </c>
      <c r="L50" s="164">
        <v>0</v>
      </c>
      <c r="M50" s="365">
        <f>'Production Summary'!$N$7</f>
        <v>612.72</v>
      </c>
      <c r="N50" s="367">
        <f>'Production Summary'!$M$7</f>
        <v>25.53</v>
      </c>
      <c r="O50" s="164">
        <v>0</v>
      </c>
      <c r="P50" s="164">
        <f>'Production Summary'!$N$8</f>
        <v>780</v>
      </c>
      <c r="Q50" s="164">
        <f>'Production Summary'!$M$8</f>
        <v>65</v>
      </c>
      <c r="R50" s="164">
        <v>0</v>
      </c>
      <c r="S50" s="164">
        <f>'Production Summary'!$N$9</f>
        <v>720</v>
      </c>
      <c r="T50" s="164">
        <f>'Production Summary'!$M$9</f>
        <v>60</v>
      </c>
      <c r="U50" s="164">
        <v>0</v>
      </c>
      <c r="V50" s="164">
        <f>'Production Summary'!$N$10</f>
        <v>876</v>
      </c>
      <c r="W50" s="164">
        <f>'Production Summary'!$M$10</f>
        <v>73</v>
      </c>
      <c r="X50" s="164">
        <v>0</v>
      </c>
      <c r="Y50" s="164">
        <f>'Production Summary'!$N$14</f>
        <v>177</v>
      </c>
      <c r="Z50" s="328">
        <f>'Production Summary'!$M$14</f>
        <v>14.75</v>
      </c>
      <c r="AA50" s="164">
        <v>0</v>
      </c>
      <c r="AB50" s="164">
        <f>'Production Summary'!$N$15</f>
        <v>126</v>
      </c>
      <c r="AC50" s="164">
        <f>'Production Summary'!$M$15</f>
        <v>21</v>
      </c>
      <c r="AD50" s="164">
        <v>0</v>
      </c>
      <c r="AE50" s="164">
        <f>'Production Summary'!$N$16</f>
        <v>252</v>
      </c>
      <c r="AF50" s="164">
        <f>'Production Summary'!$M$16</f>
        <v>21</v>
      </c>
      <c r="AG50" s="164">
        <v>0</v>
      </c>
      <c r="AH50" s="164">
        <f>'Production Summary'!$N$18</f>
        <v>1035</v>
      </c>
      <c r="AI50" s="164">
        <f>'Production Summary'!$M$18</f>
        <v>17.25</v>
      </c>
      <c r="AJ50" s="164">
        <v>0</v>
      </c>
      <c r="AK50" s="164">
        <f>'Production Summary'!$N$19</f>
        <v>870</v>
      </c>
      <c r="AL50" s="164">
        <f>'Production Summary'!$M$19</f>
        <v>29</v>
      </c>
      <c r="AM50" s="164">
        <v>0</v>
      </c>
      <c r="AN50" s="164">
        <f>'Production Summary'!$N$20</f>
        <v>864</v>
      </c>
      <c r="AO50" s="164">
        <f>'Production Summary'!$M$20</f>
        <v>72</v>
      </c>
      <c r="AP50" s="164">
        <v>0</v>
      </c>
      <c r="AQ50" s="164">
        <f>'Production Summary'!$N$21</f>
        <v>670</v>
      </c>
      <c r="AR50" s="164">
        <f>'Production Summary'!$M$21</f>
        <v>335</v>
      </c>
      <c r="AS50" s="164">
        <v>0</v>
      </c>
      <c r="AT50" s="386">
        <f>'Production Summary'!$N$22</f>
        <v>375</v>
      </c>
      <c r="AU50" s="164">
        <f>'Production Summary'!$N$23</f>
        <v>1050</v>
      </c>
      <c r="AV50" s="164">
        <f>'Production Summary'!$N$25</f>
        <v>300</v>
      </c>
      <c r="AW50" s="164">
        <f>'Production Summary'!$M$25</f>
        <v>25</v>
      </c>
      <c r="AX50" s="164">
        <v>0</v>
      </c>
      <c r="AY50" s="164">
        <f>'Production Summary'!$N$26</f>
        <v>300</v>
      </c>
      <c r="AZ50" s="164">
        <f>'Production Summary'!$M$26</f>
        <v>25</v>
      </c>
      <c r="BA50" s="164">
        <v>0</v>
      </c>
      <c r="BB50" s="164">
        <f>'Production Summary'!$N$28</f>
        <v>777</v>
      </c>
      <c r="BC50" s="164">
        <f>'Production Summary'!$M$28</f>
        <v>12.95</v>
      </c>
      <c r="BD50" s="164">
        <v>0</v>
      </c>
      <c r="BE50" s="164">
        <f>'Production Summary'!$N$29</f>
        <v>612</v>
      </c>
      <c r="BF50" s="164">
        <f>'Production Summary'!$M$29</f>
        <v>51</v>
      </c>
      <c r="BG50" s="164">
        <v>0</v>
      </c>
      <c r="BH50" s="164">
        <f>'Production Summary'!$N$30</f>
        <v>500</v>
      </c>
      <c r="BI50" s="164">
        <f>'Production Summary'!$M$30</f>
        <v>250</v>
      </c>
      <c r="BJ50" s="164">
        <v>0</v>
      </c>
      <c r="BK50" s="386"/>
      <c r="BL50" s="164">
        <f>'Production Summary'!$N$32</f>
        <v>875</v>
      </c>
      <c r="BM50" s="164">
        <f>'Production Summary'!$N$34</f>
        <v>360.59999999999997</v>
      </c>
      <c r="BN50" s="164">
        <f>'Production Summary'!$M$34</f>
        <v>6.01</v>
      </c>
      <c r="BO50" s="164">
        <v>0</v>
      </c>
      <c r="BP50" s="164">
        <f>'Production Summary'!$N$36</f>
        <v>717</v>
      </c>
      <c r="BQ50" s="164">
        <f>'Production Summary'!$M$36</f>
        <v>11.95</v>
      </c>
      <c r="BR50" s="164">
        <v>0</v>
      </c>
      <c r="BS50" s="164">
        <f>'Production Summary'!$N$37</f>
        <v>210</v>
      </c>
      <c r="BT50" s="164">
        <f>'Production Summary'!$M$37</f>
        <v>21</v>
      </c>
      <c r="BU50" s="164">
        <v>0</v>
      </c>
      <c r="BV50" s="164">
        <f>'Production Summary'!$N$38</f>
        <v>280</v>
      </c>
      <c r="BW50" s="164">
        <f>'Production Summary'!$M$38</f>
        <v>28</v>
      </c>
      <c r="BX50" s="164">
        <v>0</v>
      </c>
      <c r="BY50" s="165">
        <f>'Production Summary'!$N$39</f>
        <v>300.38406247988502</v>
      </c>
      <c r="BZ50" s="164">
        <f>'Production Summary'!$M$39</f>
        <v>30.038406247988501</v>
      </c>
      <c r="CA50" s="164">
        <v>0</v>
      </c>
      <c r="CB50" s="164">
        <f>'Production Summary'!$N$40</f>
        <v>131.30000000000001</v>
      </c>
      <c r="CC50" s="164">
        <f>'Production Summary'!$M$40</f>
        <v>13.13</v>
      </c>
      <c r="CD50" s="164">
        <v>0</v>
      </c>
      <c r="CE50" s="164">
        <f>'Production Summary'!$N$42</f>
        <v>1136.3519999999996</v>
      </c>
      <c r="CF50" s="164">
        <f>'Production Summary'!$M$42</f>
        <v>81.167999999999978</v>
      </c>
      <c r="CG50" s="164">
        <v>0</v>
      </c>
      <c r="CH50" s="164">
        <v>0</v>
      </c>
      <c r="CI50" s="164">
        <f>'Production Summary'!$N$43</f>
        <v>184</v>
      </c>
      <c r="CJ50" s="164">
        <v>0</v>
      </c>
      <c r="CK50" s="164">
        <f>'Production Summary'!$N$44</f>
        <v>355</v>
      </c>
      <c r="CL50" s="164">
        <v>0</v>
      </c>
      <c r="CM50" s="375">
        <f>'Production Summary'!$N$45</f>
        <v>1650</v>
      </c>
      <c r="CN50" s="164">
        <f>'Production Summary'!$N$46</f>
        <v>270</v>
      </c>
      <c r="CO50" s="164">
        <f>'Production Summary'!$N$47</f>
        <v>1350</v>
      </c>
      <c r="CP50" s="166"/>
      <c r="CQ50" s="164">
        <f>'Production Summary'!$N$49</f>
        <v>8004.1580041580037</v>
      </c>
      <c r="CR50" s="164">
        <f>'Production Summary'!$M$49</f>
        <v>66.701316701316699</v>
      </c>
      <c r="CS50" s="164">
        <f>'Production Summary'!$N$50</f>
        <v>13331.600831600828</v>
      </c>
      <c r="CT50" s="164">
        <f>'Production Summary'!$M$50</f>
        <v>148.1288981288981</v>
      </c>
      <c r="CU50" s="164">
        <f>'Production Summary'!$N$51</f>
        <v>12785.862785862784</v>
      </c>
      <c r="CV50" s="164">
        <f>'Production Summary'!$M$51</f>
        <v>355.16285516285512</v>
      </c>
      <c r="CW50" s="164">
        <f>'Production Summary'!$N$52</f>
        <v>12629.937629937627</v>
      </c>
      <c r="CX50" s="164">
        <f>'Production Summary'!$M$52</f>
        <v>701.66320166320156</v>
      </c>
      <c r="CY50" s="164">
        <f>'Production Summary'!$N$53</f>
        <v>12396.049896049895</v>
      </c>
      <c r="CZ50" s="164">
        <f>'Production Summary'!$M$53</f>
        <v>688.66943866943859</v>
      </c>
      <c r="DA50" s="164">
        <f>'Production Summary'!$N$54</f>
        <v>13799.376299376298</v>
      </c>
      <c r="DB50" s="164">
        <f>'Production Summary'!$M$54</f>
        <v>766.63201663201653</v>
      </c>
      <c r="DC50" s="328">
        <f>'Production Summary'!$N$60</f>
        <v>12863.825363825363</v>
      </c>
      <c r="DD50" s="328">
        <f>'Production Summary'!$M$60</f>
        <v>714.65696465696465</v>
      </c>
      <c r="DE50" s="164">
        <f>'Production Summary'!$N$59</f>
        <v>11148.648648648648</v>
      </c>
      <c r="DF50" s="328">
        <f>'Production Summary'!$M$59</f>
        <v>619.36936936936934</v>
      </c>
      <c r="DG50" s="164">
        <f>'Production Summary'!$N$55</f>
        <v>13842.68884268884</v>
      </c>
      <c r="DH50" s="164">
        <f>'Production Summary'!$M$55</f>
        <v>3460.67221067221</v>
      </c>
      <c r="DI50" s="164">
        <f>'Production Summary'!$N$56</f>
        <v>13097.713097713096</v>
      </c>
      <c r="DJ50" s="164">
        <f>'Production Summary'!$M$56</f>
        <v>163.72141372141371</v>
      </c>
      <c r="DK50" s="164">
        <f>'Production Summary'!$N$57</f>
        <v>14189.189189189186</v>
      </c>
      <c r="DL50" s="164">
        <f>'Production Summary'!$M$57</f>
        <v>394.14414414414409</v>
      </c>
      <c r="DM50" s="164">
        <f>'Production Summary'!$N$58</f>
        <v>14017.671517671517</v>
      </c>
      <c r="DN50" s="164">
        <f>'Production Summary'!$M$58</f>
        <v>778.75952875952873</v>
      </c>
      <c r="DO50" s="164">
        <f>'Production Summary'!$N$61</f>
        <v>4500</v>
      </c>
      <c r="DP50" s="328">
        <f>'Production Summary'!$M$61</f>
        <v>750</v>
      </c>
      <c r="DQ50" s="164">
        <v>0</v>
      </c>
      <c r="DR50" s="164">
        <f>'Production Summary'!$N$62</f>
        <v>8900</v>
      </c>
      <c r="DS50" s="164">
        <f>'Production Summary'!$N$70</f>
        <v>300</v>
      </c>
      <c r="DT50" s="328">
        <f>'Production Summary'!$M$70</f>
        <v>25</v>
      </c>
      <c r="DU50" s="164">
        <v>0</v>
      </c>
      <c r="DV50" s="164">
        <f>'Production Summary'!$N$71</f>
        <v>150</v>
      </c>
      <c r="DW50" s="164">
        <v>0</v>
      </c>
      <c r="DX50" s="164">
        <f>'Production Summary'!$N$64</f>
        <v>192</v>
      </c>
      <c r="DY50" s="164">
        <v>0</v>
      </c>
      <c r="DZ50" s="391">
        <f>'Production Summary'!$N$65</f>
        <v>384</v>
      </c>
      <c r="EA50" s="164">
        <v>0</v>
      </c>
      <c r="EB50" s="391">
        <f>'Production Summary'!$N$66</f>
        <v>192</v>
      </c>
      <c r="EC50" s="164">
        <v>0</v>
      </c>
      <c r="ED50" s="164">
        <f>'Production Summary'!$N$67</f>
        <v>96</v>
      </c>
      <c r="EE50" s="164">
        <v>0</v>
      </c>
      <c r="EF50" s="164">
        <f>'Production Summary'!$N$68</f>
        <v>96</v>
      </c>
      <c r="EG50" s="164">
        <v>0</v>
      </c>
      <c r="EH50" s="164">
        <f>'Production Summary'!$N$69</f>
        <v>340</v>
      </c>
      <c r="EI50" s="101"/>
      <c r="EJ50" s="3"/>
      <c r="EK50" s="3"/>
      <c r="ER50" s="64" t="s">
        <v>66</v>
      </c>
      <c r="ES50" s="61" t="str">
        <f t="shared" si="35"/>
        <v/>
      </c>
      <c r="ET50" s="24">
        <f t="shared" si="1"/>
        <v>0</v>
      </c>
    </row>
    <row r="51" spans="1:150" ht="15" customHeight="1">
      <c r="A51" t="b">
        <f>C51=Korba!C51</f>
        <v>1</v>
      </c>
      <c r="B51" s="65">
        <f t="shared" si="2"/>
        <v>46</v>
      </c>
      <c r="C51" s="61" t="str">
        <f>IF(Korba!C51="","",Korba!C51)</f>
        <v/>
      </c>
      <c r="D51" s="164">
        <f>'Production Summary'!$N$4</f>
        <v>666</v>
      </c>
      <c r="E51" s="164">
        <f>'Production Summary'!$M$4</f>
        <v>27.75</v>
      </c>
      <c r="F51" s="164">
        <v>0</v>
      </c>
      <c r="G51" s="164">
        <f>'Production Summary'!$N$5</f>
        <v>666</v>
      </c>
      <c r="H51" s="164">
        <f>'Production Summary'!$M$5</f>
        <v>27.75</v>
      </c>
      <c r="I51" s="164">
        <v>0</v>
      </c>
      <c r="J51" s="164">
        <f>'Production Summary'!$N$6</f>
        <v>200</v>
      </c>
      <c r="K51" s="328">
        <f>'Production Summary'!$M$6</f>
        <v>7.5</v>
      </c>
      <c r="L51" s="164">
        <v>0</v>
      </c>
      <c r="M51" s="365">
        <f>'Production Summary'!$N$7</f>
        <v>612.72</v>
      </c>
      <c r="N51" s="367">
        <f>'Production Summary'!$M$7</f>
        <v>25.53</v>
      </c>
      <c r="O51" s="164">
        <v>0</v>
      </c>
      <c r="P51" s="164">
        <f>'Production Summary'!$N$8</f>
        <v>780</v>
      </c>
      <c r="Q51" s="164">
        <f>'Production Summary'!$M$8</f>
        <v>65</v>
      </c>
      <c r="R51" s="164">
        <v>0</v>
      </c>
      <c r="S51" s="164">
        <f>'Production Summary'!$N$9</f>
        <v>720</v>
      </c>
      <c r="T51" s="164">
        <f>'Production Summary'!$M$9</f>
        <v>60</v>
      </c>
      <c r="U51" s="164">
        <v>0</v>
      </c>
      <c r="V51" s="164">
        <f>'Production Summary'!$N$10</f>
        <v>876</v>
      </c>
      <c r="W51" s="164">
        <f>'Production Summary'!$M$10</f>
        <v>73</v>
      </c>
      <c r="X51" s="164">
        <v>0</v>
      </c>
      <c r="Y51" s="164">
        <f>'Production Summary'!$N$14</f>
        <v>177</v>
      </c>
      <c r="Z51" s="328">
        <f>'Production Summary'!$M$14</f>
        <v>14.75</v>
      </c>
      <c r="AA51" s="164">
        <v>0</v>
      </c>
      <c r="AB51" s="164">
        <f>'Production Summary'!$N$15</f>
        <v>126</v>
      </c>
      <c r="AC51" s="164">
        <f>'Production Summary'!$M$15</f>
        <v>21</v>
      </c>
      <c r="AD51" s="164">
        <v>0</v>
      </c>
      <c r="AE51" s="164">
        <f>'Production Summary'!$N$16</f>
        <v>252</v>
      </c>
      <c r="AF51" s="164">
        <f>'Production Summary'!$M$16</f>
        <v>21</v>
      </c>
      <c r="AG51" s="164">
        <v>0</v>
      </c>
      <c r="AH51" s="164">
        <f>'Production Summary'!$N$18</f>
        <v>1035</v>
      </c>
      <c r="AI51" s="164">
        <f>'Production Summary'!$M$18</f>
        <v>17.25</v>
      </c>
      <c r="AJ51" s="164">
        <v>0</v>
      </c>
      <c r="AK51" s="164">
        <f>'Production Summary'!$N$19</f>
        <v>870</v>
      </c>
      <c r="AL51" s="164">
        <f>'Production Summary'!$M$19</f>
        <v>29</v>
      </c>
      <c r="AM51" s="164">
        <v>0</v>
      </c>
      <c r="AN51" s="164">
        <f>'Production Summary'!$N$20</f>
        <v>864</v>
      </c>
      <c r="AO51" s="164">
        <f>'Production Summary'!$M$20</f>
        <v>72</v>
      </c>
      <c r="AP51" s="164">
        <v>0</v>
      </c>
      <c r="AQ51" s="164">
        <f>'Production Summary'!$N$21</f>
        <v>670</v>
      </c>
      <c r="AR51" s="164">
        <f>'Production Summary'!$M$21</f>
        <v>335</v>
      </c>
      <c r="AS51" s="164">
        <v>0</v>
      </c>
      <c r="AT51" s="386">
        <f>'Production Summary'!$N$22</f>
        <v>375</v>
      </c>
      <c r="AU51" s="164">
        <f>'Production Summary'!$N$23</f>
        <v>1050</v>
      </c>
      <c r="AV51" s="164">
        <f>'Production Summary'!$N$25</f>
        <v>300</v>
      </c>
      <c r="AW51" s="164">
        <f>'Production Summary'!$M$25</f>
        <v>25</v>
      </c>
      <c r="AX51" s="164">
        <v>0</v>
      </c>
      <c r="AY51" s="164">
        <f>'Production Summary'!$N$26</f>
        <v>300</v>
      </c>
      <c r="AZ51" s="164">
        <f>'Production Summary'!$M$26</f>
        <v>25</v>
      </c>
      <c r="BA51" s="164">
        <v>0</v>
      </c>
      <c r="BB51" s="164">
        <f>'Production Summary'!$N$28</f>
        <v>777</v>
      </c>
      <c r="BC51" s="164">
        <f>'Production Summary'!$M$28</f>
        <v>12.95</v>
      </c>
      <c r="BD51" s="164">
        <v>0</v>
      </c>
      <c r="BE51" s="164">
        <f>'Production Summary'!$N$29</f>
        <v>612</v>
      </c>
      <c r="BF51" s="164">
        <f>'Production Summary'!$M$29</f>
        <v>51</v>
      </c>
      <c r="BG51" s="164">
        <v>0</v>
      </c>
      <c r="BH51" s="164">
        <f>'Production Summary'!$N$30</f>
        <v>500</v>
      </c>
      <c r="BI51" s="164">
        <f>'Production Summary'!$M$30</f>
        <v>250</v>
      </c>
      <c r="BJ51" s="164">
        <v>0</v>
      </c>
      <c r="BK51" s="386"/>
      <c r="BL51" s="164">
        <f>'Production Summary'!$N$32</f>
        <v>875</v>
      </c>
      <c r="BM51" s="164">
        <f>'Production Summary'!$N$34</f>
        <v>360.59999999999997</v>
      </c>
      <c r="BN51" s="164">
        <f>'Production Summary'!$M$34</f>
        <v>6.01</v>
      </c>
      <c r="BO51" s="164">
        <v>0</v>
      </c>
      <c r="BP51" s="164">
        <f>'Production Summary'!$N$36</f>
        <v>717</v>
      </c>
      <c r="BQ51" s="164">
        <f>'Production Summary'!$M$36</f>
        <v>11.95</v>
      </c>
      <c r="BR51" s="164">
        <v>0</v>
      </c>
      <c r="BS51" s="164">
        <f>'Production Summary'!$N$37</f>
        <v>210</v>
      </c>
      <c r="BT51" s="164">
        <f>'Production Summary'!$M$37</f>
        <v>21</v>
      </c>
      <c r="BU51" s="164">
        <v>0</v>
      </c>
      <c r="BV51" s="164">
        <f>'Production Summary'!$N$38</f>
        <v>280</v>
      </c>
      <c r="BW51" s="164">
        <f>'Production Summary'!$M$38</f>
        <v>28</v>
      </c>
      <c r="BX51" s="164">
        <v>0</v>
      </c>
      <c r="BY51" s="165">
        <f>'Production Summary'!$N$39</f>
        <v>300.38406247988502</v>
      </c>
      <c r="BZ51" s="164">
        <f>'Production Summary'!$M$39</f>
        <v>30.038406247988501</v>
      </c>
      <c r="CA51" s="164">
        <v>0</v>
      </c>
      <c r="CB51" s="164">
        <f>'Production Summary'!$N$40</f>
        <v>131.30000000000001</v>
      </c>
      <c r="CC51" s="164">
        <f>'Production Summary'!$M$40</f>
        <v>13.13</v>
      </c>
      <c r="CD51" s="164">
        <v>0</v>
      </c>
      <c r="CE51" s="164">
        <f>'Production Summary'!$N$42</f>
        <v>1136.3519999999996</v>
      </c>
      <c r="CF51" s="164">
        <f>'Production Summary'!$M$42</f>
        <v>81.167999999999978</v>
      </c>
      <c r="CG51" s="164">
        <v>0</v>
      </c>
      <c r="CH51" s="164">
        <v>0</v>
      </c>
      <c r="CI51" s="164">
        <f>'Production Summary'!$N$43</f>
        <v>184</v>
      </c>
      <c r="CJ51" s="164">
        <v>0</v>
      </c>
      <c r="CK51" s="164">
        <f>'Production Summary'!$N$44</f>
        <v>355</v>
      </c>
      <c r="CL51" s="164">
        <v>0</v>
      </c>
      <c r="CM51" s="375">
        <f>'Production Summary'!$N$45</f>
        <v>1650</v>
      </c>
      <c r="CN51" s="164">
        <f>'Production Summary'!$N$46</f>
        <v>270</v>
      </c>
      <c r="CO51" s="164">
        <f>'Production Summary'!$N$47</f>
        <v>1350</v>
      </c>
      <c r="CP51" s="166"/>
      <c r="CQ51" s="164">
        <f>'Production Summary'!$N$49</f>
        <v>8004.1580041580037</v>
      </c>
      <c r="CR51" s="164">
        <f>'Production Summary'!$M$49</f>
        <v>66.701316701316699</v>
      </c>
      <c r="CS51" s="164">
        <f>'Production Summary'!$N$50</f>
        <v>13331.600831600828</v>
      </c>
      <c r="CT51" s="164">
        <f>'Production Summary'!$M$50</f>
        <v>148.1288981288981</v>
      </c>
      <c r="CU51" s="164">
        <f>'Production Summary'!$N$51</f>
        <v>12785.862785862784</v>
      </c>
      <c r="CV51" s="164">
        <f>'Production Summary'!$M$51</f>
        <v>355.16285516285512</v>
      </c>
      <c r="CW51" s="164">
        <f>'Production Summary'!$N$52</f>
        <v>12629.937629937627</v>
      </c>
      <c r="CX51" s="164">
        <f>'Production Summary'!$M$52</f>
        <v>701.66320166320156</v>
      </c>
      <c r="CY51" s="164">
        <f>'Production Summary'!$N$53</f>
        <v>12396.049896049895</v>
      </c>
      <c r="CZ51" s="164">
        <f>'Production Summary'!$M$53</f>
        <v>688.66943866943859</v>
      </c>
      <c r="DA51" s="164">
        <f>'Production Summary'!$N$54</f>
        <v>13799.376299376298</v>
      </c>
      <c r="DB51" s="164">
        <f>'Production Summary'!$M$54</f>
        <v>766.63201663201653</v>
      </c>
      <c r="DC51" s="328">
        <f>'Production Summary'!$N$60</f>
        <v>12863.825363825363</v>
      </c>
      <c r="DD51" s="328">
        <f>'Production Summary'!$M$60</f>
        <v>714.65696465696465</v>
      </c>
      <c r="DE51" s="164">
        <f>'Production Summary'!$N$59</f>
        <v>11148.648648648648</v>
      </c>
      <c r="DF51" s="328">
        <f>'Production Summary'!$M$59</f>
        <v>619.36936936936934</v>
      </c>
      <c r="DG51" s="164">
        <f>'Production Summary'!$N$55</f>
        <v>13842.68884268884</v>
      </c>
      <c r="DH51" s="164">
        <f>'Production Summary'!$M$55</f>
        <v>3460.67221067221</v>
      </c>
      <c r="DI51" s="164">
        <f>'Production Summary'!$N$56</f>
        <v>13097.713097713096</v>
      </c>
      <c r="DJ51" s="164">
        <f>'Production Summary'!$M$56</f>
        <v>163.72141372141371</v>
      </c>
      <c r="DK51" s="164">
        <f>'Production Summary'!$N$57</f>
        <v>14189.189189189186</v>
      </c>
      <c r="DL51" s="164">
        <f>'Production Summary'!$M$57</f>
        <v>394.14414414414409</v>
      </c>
      <c r="DM51" s="164">
        <f>'Production Summary'!$N$58</f>
        <v>14017.671517671517</v>
      </c>
      <c r="DN51" s="164">
        <f>'Production Summary'!$M$58</f>
        <v>778.75952875952873</v>
      </c>
      <c r="DO51" s="164">
        <f>'Production Summary'!$N$61</f>
        <v>4500</v>
      </c>
      <c r="DP51" s="328">
        <f>'Production Summary'!$M$61</f>
        <v>750</v>
      </c>
      <c r="DQ51" s="164">
        <v>0</v>
      </c>
      <c r="DR51" s="164">
        <f>'Production Summary'!$N$62</f>
        <v>8900</v>
      </c>
      <c r="DS51" s="164">
        <f>'Production Summary'!$N$70</f>
        <v>300</v>
      </c>
      <c r="DT51" s="328">
        <f>'Production Summary'!$M$70</f>
        <v>25</v>
      </c>
      <c r="DU51" s="164">
        <v>0</v>
      </c>
      <c r="DV51" s="164">
        <f>'Production Summary'!$N$71</f>
        <v>150</v>
      </c>
      <c r="DW51" s="164">
        <v>0</v>
      </c>
      <c r="DX51" s="164">
        <f>'Production Summary'!$N$64</f>
        <v>192</v>
      </c>
      <c r="DY51" s="164">
        <v>0</v>
      </c>
      <c r="DZ51" s="391">
        <f>'Production Summary'!$N$65</f>
        <v>384</v>
      </c>
      <c r="EA51" s="164">
        <v>0</v>
      </c>
      <c r="EB51" s="391">
        <f>'Production Summary'!$N$66</f>
        <v>192</v>
      </c>
      <c r="EC51" s="164">
        <v>0</v>
      </c>
      <c r="ED51" s="164">
        <f>'Production Summary'!$N$67</f>
        <v>96</v>
      </c>
      <c r="EE51" s="164">
        <v>0</v>
      </c>
      <c r="EF51" s="164">
        <f>'Production Summary'!$N$68</f>
        <v>96</v>
      </c>
      <c r="EG51" s="164">
        <v>0</v>
      </c>
      <c r="EH51" s="164">
        <f>'Production Summary'!$N$69</f>
        <v>340</v>
      </c>
      <c r="EI51" s="101"/>
      <c r="EJ51" s="3"/>
      <c r="EK51" s="3"/>
      <c r="ER51" s="64" t="s">
        <v>67</v>
      </c>
      <c r="ES51" s="61" t="str">
        <f t="shared" si="35"/>
        <v/>
      </c>
      <c r="ET51" s="24">
        <f t="shared" si="1"/>
        <v>0</v>
      </c>
    </row>
    <row r="52" spans="1:150" ht="15" customHeight="1">
      <c r="A52" t="b">
        <f>C52=Korba!C52</f>
        <v>1</v>
      </c>
      <c r="B52" s="65">
        <f t="shared" si="2"/>
        <v>47</v>
      </c>
      <c r="C52" s="61" t="str">
        <f>IF(Korba!C52="","",Korba!C52)</f>
        <v/>
      </c>
      <c r="D52" s="164">
        <f>'Production Summary'!$N$4</f>
        <v>666</v>
      </c>
      <c r="E52" s="164">
        <f>'Production Summary'!$M$4</f>
        <v>27.75</v>
      </c>
      <c r="F52" s="164">
        <v>0</v>
      </c>
      <c r="G52" s="164">
        <f>'Production Summary'!$N$5</f>
        <v>666</v>
      </c>
      <c r="H52" s="164">
        <f>'Production Summary'!$M$5</f>
        <v>27.75</v>
      </c>
      <c r="I52" s="164">
        <v>0</v>
      </c>
      <c r="J52" s="164">
        <f>'Production Summary'!$N$6</f>
        <v>200</v>
      </c>
      <c r="K52" s="328">
        <f>'Production Summary'!$M$6</f>
        <v>7.5</v>
      </c>
      <c r="L52" s="164">
        <v>0</v>
      </c>
      <c r="M52" s="365">
        <f>'Production Summary'!$N$7</f>
        <v>612.72</v>
      </c>
      <c r="N52" s="367">
        <f>'Production Summary'!$M$7</f>
        <v>25.53</v>
      </c>
      <c r="O52" s="164">
        <v>0</v>
      </c>
      <c r="P52" s="164">
        <f>'Production Summary'!$N$8</f>
        <v>780</v>
      </c>
      <c r="Q52" s="164">
        <f>'Production Summary'!$M$8</f>
        <v>65</v>
      </c>
      <c r="R52" s="164">
        <v>0</v>
      </c>
      <c r="S52" s="164">
        <f>'Production Summary'!$N$9</f>
        <v>720</v>
      </c>
      <c r="T52" s="164">
        <f>'Production Summary'!$M$9</f>
        <v>60</v>
      </c>
      <c r="U52" s="164">
        <v>0</v>
      </c>
      <c r="V52" s="164">
        <f>'Production Summary'!$N$10</f>
        <v>876</v>
      </c>
      <c r="W52" s="164">
        <f>'Production Summary'!$M$10</f>
        <v>73</v>
      </c>
      <c r="X52" s="164">
        <v>0</v>
      </c>
      <c r="Y52" s="164">
        <f>'Production Summary'!$N$14</f>
        <v>177</v>
      </c>
      <c r="Z52" s="328">
        <f>'Production Summary'!$M$14</f>
        <v>14.75</v>
      </c>
      <c r="AA52" s="164">
        <v>0</v>
      </c>
      <c r="AB52" s="164">
        <f>'Production Summary'!$N$15</f>
        <v>126</v>
      </c>
      <c r="AC52" s="164">
        <f>'Production Summary'!$M$15</f>
        <v>21</v>
      </c>
      <c r="AD52" s="164">
        <v>0</v>
      </c>
      <c r="AE52" s="164">
        <f>'Production Summary'!$N$16</f>
        <v>252</v>
      </c>
      <c r="AF52" s="164">
        <f>'Production Summary'!$M$16</f>
        <v>21</v>
      </c>
      <c r="AG52" s="164">
        <v>0</v>
      </c>
      <c r="AH52" s="164">
        <f>'Production Summary'!$N$18</f>
        <v>1035</v>
      </c>
      <c r="AI52" s="164">
        <f>'Production Summary'!$M$18</f>
        <v>17.25</v>
      </c>
      <c r="AJ52" s="164">
        <v>0</v>
      </c>
      <c r="AK52" s="164">
        <f>'Production Summary'!$N$19</f>
        <v>870</v>
      </c>
      <c r="AL52" s="164">
        <f>'Production Summary'!$M$19</f>
        <v>29</v>
      </c>
      <c r="AM52" s="164">
        <v>0</v>
      </c>
      <c r="AN52" s="164">
        <f>'Production Summary'!$N$20</f>
        <v>864</v>
      </c>
      <c r="AO52" s="164">
        <f>'Production Summary'!$M$20</f>
        <v>72</v>
      </c>
      <c r="AP52" s="164">
        <v>0</v>
      </c>
      <c r="AQ52" s="164">
        <f>'Production Summary'!$N$21</f>
        <v>670</v>
      </c>
      <c r="AR52" s="164">
        <f>'Production Summary'!$M$21</f>
        <v>335</v>
      </c>
      <c r="AS52" s="164">
        <v>0</v>
      </c>
      <c r="AT52" s="386">
        <f>'Production Summary'!$N$22</f>
        <v>375</v>
      </c>
      <c r="AU52" s="164">
        <f>'Production Summary'!$N$23</f>
        <v>1050</v>
      </c>
      <c r="AV52" s="164">
        <f>'Production Summary'!$N$25</f>
        <v>300</v>
      </c>
      <c r="AW52" s="164">
        <f>'Production Summary'!$M$25</f>
        <v>25</v>
      </c>
      <c r="AX52" s="164">
        <v>0</v>
      </c>
      <c r="AY52" s="164">
        <f>'Production Summary'!$N$26</f>
        <v>300</v>
      </c>
      <c r="AZ52" s="164">
        <f>'Production Summary'!$M$26</f>
        <v>25</v>
      </c>
      <c r="BA52" s="164">
        <v>0</v>
      </c>
      <c r="BB52" s="164">
        <f>'Production Summary'!$N$28</f>
        <v>777</v>
      </c>
      <c r="BC52" s="164">
        <f>'Production Summary'!$M$28</f>
        <v>12.95</v>
      </c>
      <c r="BD52" s="164">
        <v>0</v>
      </c>
      <c r="BE52" s="164">
        <f>'Production Summary'!$N$29</f>
        <v>612</v>
      </c>
      <c r="BF52" s="164">
        <f>'Production Summary'!$M$29</f>
        <v>51</v>
      </c>
      <c r="BG52" s="164">
        <v>0</v>
      </c>
      <c r="BH52" s="164">
        <f>'Production Summary'!$N$30</f>
        <v>500</v>
      </c>
      <c r="BI52" s="164">
        <f>'Production Summary'!$M$30</f>
        <v>250</v>
      </c>
      <c r="BJ52" s="164">
        <v>0</v>
      </c>
      <c r="BK52" s="386"/>
      <c r="BL52" s="164">
        <f>'Production Summary'!$N$32</f>
        <v>875</v>
      </c>
      <c r="BM52" s="164">
        <f>'Production Summary'!$N$34</f>
        <v>360.59999999999997</v>
      </c>
      <c r="BN52" s="164">
        <f>'Production Summary'!$M$34</f>
        <v>6.01</v>
      </c>
      <c r="BO52" s="164">
        <v>0</v>
      </c>
      <c r="BP52" s="164">
        <f>'Production Summary'!$N$36</f>
        <v>717</v>
      </c>
      <c r="BQ52" s="164">
        <f>'Production Summary'!$M$36</f>
        <v>11.95</v>
      </c>
      <c r="BR52" s="164">
        <v>0</v>
      </c>
      <c r="BS52" s="164">
        <f>'Production Summary'!$N$37</f>
        <v>210</v>
      </c>
      <c r="BT52" s="164">
        <f>'Production Summary'!$M$37</f>
        <v>21</v>
      </c>
      <c r="BU52" s="164">
        <v>0</v>
      </c>
      <c r="BV52" s="164">
        <f>'Production Summary'!$N$38</f>
        <v>280</v>
      </c>
      <c r="BW52" s="164">
        <f>'Production Summary'!$M$38</f>
        <v>28</v>
      </c>
      <c r="BX52" s="164">
        <v>0</v>
      </c>
      <c r="BY52" s="165">
        <f>'Production Summary'!$N$39</f>
        <v>300.38406247988502</v>
      </c>
      <c r="BZ52" s="164">
        <f>'Production Summary'!$M$39</f>
        <v>30.038406247988501</v>
      </c>
      <c r="CA52" s="164">
        <v>0</v>
      </c>
      <c r="CB52" s="164">
        <f>'Production Summary'!$N$40</f>
        <v>131.30000000000001</v>
      </c>
      <c r="CC52" s="164">
        <f>'Production Summary'!$M$40</f>
        <v>13.13</v>
      </c>
      <c r="CD52" s="164">
        <v>0</v>
      </c>
      <c r="CE52" s="164">
        <f>'Production Summary'!$N$42</f>
        <v>1136.3519999999996</v>
      </c>
      <c r="CF52" s="164">
        <f>'Production Summary'!$M$42</f>
        <v>81.167999999999978</v>
      </c>
      <c r="CG52" s="164">
        <v>0</v>
      </c>
      <c r="CH52" s="164">
        <v>0</v>
      </c>
      <c r="CI52" s="164">
        <f>'Production Summary'!$N$43</f>
        <v>184</v>
      </c>
      <c r="CJ52" s="164">
        <v>0</v>
      </c>
      <c r="CK52" s="164">
        <f>'Production Summary'!$N$44</f>
        <v>355</v>
      </c>
      <c r="CL52" s="164">
        <v>0</v>
      </c>
      <c r="CM52" s="375">
        <f>'Production Summary'!$N$45</f>
        <v>1650</v>
      </c>
      <c r="CN52" s="164">
        <f>'Production Summary'!$N$46</f>
        <v>270</v>
      </c>
      <c r="CO52" s="164">
        <f>'Production Summary'!$N$47</f>
        <v>1350</v>
      </c>
      <c r="CP52" s="166"/>
      <c r="CQ52" s="164">
        <f>'Production Summary'!$N$49</f>
        <v>8004.1580041580037</v>
      </c>
      <c r="CR52" s="164">
        <f>'Production Summary'!$M$49</f>
        <v>66.701316701316699</v>
      </c>
      <c r="CS52" s="164">
        <f>'Production Summary'!$N$50</f>
        <v>13331.600831600828</v>
      </c>
      <c r="CT52" s="164">
        <f>'Production Summary'!$M$50</f>
        <v>148.1288981288981</v>
      </c>
      <c r="CU52" s="164">
        <f>'Production Summary'!$N$51</f>
        <v>12785.862785862784</v>
      </c>
      <c r="CV52" s="164">
        <f>'Production Summary'!$M$51</f>
        <v>355.16285516285512</v>
      </c>
      <c r="CW52" s="164">
        <f>'Production Summary'!$N$52</f>
        <v>12629.937629937627</v>
      </c>
      <c r="CX52" s="164">
        <f>'Production Summary'!$M$52</f>
        <v>701.66320166320156</v>
      </c>
      <c r="CY52" s="164">
        <f>'Production Summary'!$N$53</f>
        <v>12396.049896049895</v>
      </c>
      <c r="CZ52" s="164">
        <f>'Production Summary'!$M$53</f>
        <v>688.66943866943859</v>
      </c>
      <c r="DA52" s="164">
        <f>'Production Summary'!$N$54</f>
        <v>13799.376299376298</v>
      </c>
      <c r="DB52" s="164">
        <f>'Production Summary'!$M$54</f>
        <v>766.63201663201653</v>
      </c>
      <c r="DC52" s="328">
        <f>'Production Summary'!$N$60</f>
        <v>12863.825363825363</v>
      </c>
      <c r="DD52" s="328">
        <f>'Production Summary'!$M$60</f>
        <v>714.65696465696465</v>
      </c>
      <c r="DE52" s="164">
        <f>'Production Summary'!$N$59</f>
        <v>11148.648648648648</v>
      </c>
      <c r="DF52" s="328">
        <f>'Production Summary'!$M$59</f>
        <v>619.36936936936934</v>
      </c>
      <c r="DG52" s="164">
        <f>'Production Summary'!$N$55</f>
        <v>13842.68884268884</v>
      </c>
      <c r="DH52" s="164">
        <f>'Production Summary'!$M$55</f>
        <v>3460.67221067221</v>
      </c>
      <c r="DI52" s="164">
        <f>'Production Summary'!$N$56</f>
        <v>13097.713097713096</v>
      </c>
      <c r="DJ52" s="164">
        <f>'Production Summary'!$M$56</f>
        <v>163.72141372141371</v>
      </c>
      <c r="DK52" s="164">
        <f>'Production Summary'!$N$57</f>
        <v>14189.189189189186</v>
      </c>
      <c r="DL52" s="164">
        <f>'Production Summary'!$M$57</f>
        <v>394.14414414414409</v>
      </c>
      <c r="DM52" s="164">
        <f>'Production Summary'!$N$58</f>
        <v>14017.671517671517</v>
      </c>
      <c r="DN52" s="164">
        <f>'Production Summary'!$M$58</f>
        <v>778.75952875952873</v>
      </c>
      <c r="DO52" s="164">
        <f>'Production Summary'!$N$61</f>
        <v>4500</v>
      </c>
      <c r="DP52" s="328">
        <f>'Production Summary'!$M$61</f>
        <v>750</v>
      </c>
      <c r="DQ52" s="164">
        <v>0</v>
      </c>
      <c r="DR52" s="164">
        <f>'Production Summary'!$N$62</f>
        <v>8900</v>
      </c>
      <c r="DS52" s="164">
        <f>'Production Summary'!$N$70</f>
        <v>300</v>
      </c>
      <c r="DT52" s="328">
        <f>'Production Summary'!$M$70</f>
        <v>25</v>
      </c>
      <c r="DU52" s="164">
        <v>0</v>
      </c>
      <c r="DV52" s="164">
        <f>'Production Summary'!$N$71</f>
        <v>150</v>
      </c>
      <c r="DW52" s="164">
        <v>0</v>
      </c>
      <c r="DX52" s="164">
        <f>'Production Summary'!$N$64</f>
        <v>192</v>
      </c>
      <c r="DY52" s="164">
        <v>0</v>
      </c>
      <c r="DZ52" s="391">
        <f>'Production Summary'!$N$65</f>
        <v>384</v>
      </c>
      <c r="EA52" s="164">
        <v>0</v>
      </c>
      <c r="EB52" s="391">
        <f>'Production Summary'!$N$66</f>
        <v>192</v>
      </c>
      <c r="EC52" s="164">
        <v>0</v>
      </c>
      <c r="ED52" s="164">
        <f>'Production Summary'!$N$67</f>
        <v>96</v>
      </c>
      <c r="EE52" s="164">
        <v>0</v>
      </c>
      <c r="EF52" s="164">
        <f>'Production Summary'!$N$68</f>
        <v>96</v>
      </c>
      <c r="EG52" s="164">
        <v>0</v>
      </c>
      <c r="EH52" s="164">
        <f>'Production Summary'!$N$69</f>
        <v>340</v>
      </c>
      <c r="EI52" s="101"/>
      <c r="EJ52" s="3"/>
      <c r="EK52" s="3"/>
      <c r="ER52" s="64" t="s">
        <v>68</v>
      </c>
      <c r="ES52" s="61" t="str">
        <f t="shared" si="35"/>
        <v/>
      </c>
      <c r="ET52" s="24">
        <f t="shared" si="1"/>
        <v>0</v>
      </c>
    </row>
    <row r="53" spans="1:150" ht="15" customHeight="1">
      <c r="A53" t="b">
        <f>C53=Korba!C53</f>
        <v>1</v>
      </c>
      <c r="B53" s="65">
        <f t="shared" si="2"/>
        <v>48</v>
      </c>
      <c r="C53" s="61" t="str">
        <f>IF(Korba!C53="","",Korba!C53)</f>
        <v/>
      </c>
      <c r="D53" s="164">
        <f>'Production Summary'!$N$4</f>
        <v>666</v>
      </c>
      <c r="E53" s="164">
        <f>'Production Summary'!$M$4</f>
        <v>27.75</v>
      </c>
      <c r="F53" s="164">
        <v>0</v>
      </c>
      <c r="G53" s="164">
        <f>'Production Summary'!$N$5</f>
        <v>666</v>
      </c>
      <c r="H53" s="164">
        <f>'Production Summary'!$M$5</f>
        <v>27.75</v>
      </c>
      <c r="I53" s="164">
        <v>0</v>
      </c>
      <c r="J53" s="164">
        <f>'Production Summary'!$N$6</f>
        <v>200</v>
      </c>
      <c r="K53" s="328">
        <f>'Production Summary'!$M$6</f>
        <v>7.5</v>
      </c>
      <c r="L53" s="164">
        <v>0</v>
      </c>
      <c r="M53" s="365">
        <f>'Production Summary'!$N$7</f>
        <v>612.72</v>
      </c>
      <c r="N53" s="367">
        <f>'Production Summary'!$M$7</f>
        <v>25.53</v>
      </c>
      <c r="O53" s="164">
        <v>0</v>
      </c>
      <c r="P53" s="164">
        <f>'Production Summary'!$N$8</f>
        <v>780</v>
      </c>
      <c r="Q53" s="164">
        <f>'Production Summary'!$M$8</f>
        <v>65</v>
      </c>
      <c r="R53" s="164">
        <v>0</v>
      </c>
      <c r="S53" s="164">
        <f>'Production Summary'!$N$9</f>
        <v>720</v>
      </c>
      <c r="T53" s="164">
        <f>'Production Summary'!$M$9</f>
        <v>60</v>
      </c>
      <c r="U53" s="164">
        <v>0</v>
      </c>
      <c r="V53" s="164">
        <f>'Production Summary'!$N$10</f>
        <v>876</v>
      </c>
      <c r="W53" s="164">
        <f>'Production Summary'!$M$10</f>
        <v>73</v>
      </c>
      <c r="X53" s="164">
        <v>0</v>
      </c>
      <c r="Y53" s="164">
        <f>'Production Summary'!$N$14</f>
        <v>177</v>
      </c>
      <c r="Z53" s="328">
        <f>'Production Summary'!$M$14</f>
        <v>14.75</v>
      </c>
      <c r="AA53" s="164">
        <v>0</v>
      </c>
      <c r="AB53" s="164">
        <f>'Production Summary'!$N$15</f>
        <v>126</v>
      </c>
      <c r="AC53" s="164">
        <f>'Production Summary'!$M$15</f>
        <v>21</v>
      </c>
      <c r="AD53" s="164">
        <v>0</v>
      </c>
      <c r="AE53" s="164">
        <f>'Production Summary'!$N$16</f>
        <v>252</v>
      </c>
      <c r="AF53" s="164">
        <f>'Production Summary'!$M$16</f>
        <v>21</v>
      </c>
      <c r="AG53" s="164">
        <v>0</v>
      </c>
      <c r="AH53" s="164">
        <f>'Production Summary'!$N$18</f>
        <v>1035</v>
      </c>
      <c r="AI53" s="164">
        <f>'Production Summary'!$M$18</f>
        <v>17.25</v>
      </c>
      <c r="AJ53" s="164">
        <v>0</v>
      </c>
      <c r="AK53" s="164">
        <f>'Production Summary'!$N$19</f>
        <v>870</v>
      </c>
      <c r="AL53" s="164">
        <f>'Production Summary'!$M$19</f>
        <v>29</v>
      </c>
      <c r="AM53" s="164">
        <v>0</v>
      </c>
      <c r="AN53" s="164">
        <f>'Production Summary'!$N$20</f>
        <v>864</v>
      </c>
      <c r="AO53" s="164">
        <f>'Production Summary'!$M$20</f>
        <v>72</v>
      </c>
      <c r="AP53" s="164">
        <v>0</v>
      </c>
      <c r="AQ53" s="164">
        <f>'Production Summary'!$N$21</f>
        <v>670</v>
      </c>
      <c r="AR53" s="164">
        <f>'Production Summary'!$M$21</f>
        <v>335</v>
      </c>
      <c r="AS53" s="164">
        <v>0</v>
      </c>
      <c r="AT53" s="386">
        <f>'Production Summary'!$N$22</f>
        <v>375</v>
      </c>
      <c r="AU53" s="164">
        <f>'Production Summary'!$N$23</f>
        <v>1050</v>
      </c>
      <c r="AV53" s="164">
        <f>'Production Summary'!$N$25</f>
        <v>300</v>
      </c>
      <c r="AW53" s="164">
        <f>'Production Summary'!$M$25</f>
        <v>25</v>
      </c>
      <c r="AX53" s="164">
        <v>0</v>
      </c>
      <c r="AY53" s="164">
        <f>'Production Summary'!$N$26</f>
        <v>300</v>
      </c>
      <c r="AZ53" s="164">
        <f>'Production Summary'!$M$26</f>
        <v>25</v>
      </c>
      <c r="BA53" s="164">
        <v>0</v>
      </c>
      <c r="BB53" s="164">
        <f>'Production Summary'!$N$28</f>
        <v>777</v>
      </c>
      <c r="BC53" s="164">
        <f>'Production Summary'!$M$28</f>
        <v>12.95</v>
      </c>
      <c r="BD53" s="164">
        <v>0</v>
      </c>
      <c r="BE53" s="164">
        <f>'Production Summary'!$N$29</f>
        <v>612</v>
      </c>
      <c r="BF53" s="164">
        <f>'Production Summary'!$M$29</f>
        <v>51</v>
      </c>
      <c r="BG53" s="164">
        <v>0</v>
      </c>
      <c r="BH53" s="164">
        <f>'Production Summary'!$N$30</f>
        <v>500</v>
      </c>
      <c r="BI53" s="164">
        <f>'Production Summary'!$M$30</f>
        <v>250</v>
      </c>
      <c r="BJ53" s="164">
        <v>0</v>
      </c>
      <c r="BK53" s="386"/>
      <c r="BL53" s="164">
        <f>'Production Summary'!$N$32</f>
        <v>875</v>
      </c>
      <c r="BM53" s="164">
        <f>'Production Summary'!$N$34</f>
        <v>360.59999999999997</v>
      </c>
      <c r="BN53" s="164">
        <f>'Production Summary'!$M$34</f>
        <v>6.01</v>
      </c>
      <c r="BO53" s="164">
        <v>0</v>
      </c>
      <c r="BP53" s="164">
        <f>'Production Summary'!$N$36</f>
        <v>717</v>
      </c>
      <c r="BQ53" s="164">
        <f>'Production Summary'!$M$36</f>
        <v>11.95</v>
      </c>
      <c r="BR53" s="164">
        <v>0</v>
      </c>
      <c r="BS53" s="164">
        <f>'Production Summary'!$N$37</f>
        <v>210</v>
      </c>
      <c r="BT53" s="164">
        <f>'Production Summary'!$M$37</f>
        <v>21</v>
      </c>
      <c r="BU53" s="164">
        <v>0</v>
      </c>
      <c r="BV53" s="164">
        <f>'Production Summary'!$N$38</f>
        <v>280</v>
      </c>
      <c r="BW53" s="164">
        <f>'Production Summary'!$M$38</f>
        <v>28</v>
      </c>
      <c r="BX53" s="164">
        <v>0</v>
      </c>
      <c r="BY53" s="165">
        <f>'Production Summary'!$N$39</f>
        <v>300.38406247988502</v>
      </c>
      <c r="BZ53" s="164">
        <f>'Production Summary'!$M$39</f>
        <v>30.038406247988501</v>
      </c>
      <c r="CA53" s="164">
        <v>0</v>
      </c>
      <c r="CB53" s="164">
        <f>'Production Summary'!$N$40</f>
        <v>131.30000000000001</v>
      </c>
      <c r="CC53" s="164">
        <f>'Production Summary'!$M$40</f>
        <v>13.13</v>
      </c>
      <c r="CD53" s="164">
        <v>0</v>
      </c>
      <c r="CE53" s="164">
        <f>'Production Summary'!$N$42</f>
        <v>1136.3519999999996</v>
      </c>
      <c r="CF53" s="164">
        <f>'Production Summary'!$M$42</f>
        <v>81.167999999999978</v>
      </c>
      <c r="CG53" s="164">
        <v>0</v>
      </c>
      <c r="CH53" s="164">
        <v>0</v>
      </c>
      <c r="CI53" s="164">
        <f>'Production Summary'!$N$43</f>
        <v>184</v>
      </c>
      <c r="CJ53" s="164">
        <v>0</v>
      </c>
      <c r="CK53" s="164">
        <f>'Production Summary'!$N$44</f>
        <v>355</v>
      </c>
      <c r="CL53" s="164">
        <v>0</v>
      </c>
      <c r="CM53" s="375">
        <f>'Production Summary'!$N$45</f>
        <v>1650</v>
      </c>
      <c r="CN53" s="164">
        <f>'Production Summary'!$N$46</f>
        <v>270</v>
      </c>
      <c r="CO53" s="164">
        <f>'Production Summary'!$N$47</f>
        <v>1350</v>
      </c>
      <c r="CP53" s="166"/>
      <c r="CQ53" s="164">
        <f>'Production Summary'!$N$49</f>
        <v>8004.1580041580037</v>
      </c>
      <c r="CR53" s="164">
        <f>'Production Summary'!$M$49</f>
        <v>66.701316701316699</v>
      </c>
      <c r="CS53" s="164">
        <f>'Production Summary'!$N$50</f>
        <v>13331.600831600828</v>
      </c>
      <c r="CT53" s="164">
        <f>'Production Summary'!$M$50</f>
        <v>148.1288981288981</v>
      </c>
      <c r="CU53" s="164">
        <f>'Production Summary'!$N$51</f>
        <v>12785.862785862784</v>
      </c>
      <c r="CV53" s="164">
        <f>'Production Summary'!$M$51</f>
        <v>355.16285516285512</v>
      </c>
      <c r="CW53" s="164">
        <f>'Production Summary'!$N$52</f>
        <v>12629.937629937627</v>
      </c>
      <c r="CX53" s="164">
        <f>'Production Summary'!$M$52</f>
        <v>701.66320166320156</v>
      </c>
      <c r="CY53" s="164">
        <f>'Production Summary'!$N$53</f>
        <v>12396.049896049895</v>
      </c>
      <c r="CZ53" s="164">
        <f>'Production Summary'!$M$53</f>
        <v>688.66943866943859</v>
      </c>
      <c r="DA53" s="164">
        <f>'Production Summary'!$N$54</f>
        <v>13799.376299376298</v>
      </c>
      <c r="DB53" s="164">
        <f>'Production Summary'!$M$54</f>
        <v>766.63201663201653</v>
      </c>
      <c r="DC53" s="328">
        <f>'Production Summary'!$N$60</f>
        <v>12863.825363825363</v>
      </c>
      <c r="DD53" s="328">
        <f>'Production Summary'!$M$60</f>
        <v>714.65696465696465</v>
      </c>
      <c r="DE53" s="164">
        <f>'Production Summary'!$N$59</f>
        <v>11148.648648648648</v>
      </c>
      <c r="DF53" s="328">
        <f>'Production Summary'!$M$59</f>
        <v>619.36936936936934</v>
      </c>
      <c r="DG53" s="164">
        <f>'Production Summary'!$N$55</f>
        <v>13842.68884268884</v>
      </c>
      <c r="DH53" s="164">
        <f>'Production Summary'!$M$55</f>
        <v>3460.67221067221</v>
      </c>
      <c r="DI53" s="164">
        <f>'Production Summary'!$N$56</f>
        <v>13097.713097713096</v>
      </c>
      <c r="DJ53" s="164">
        <f>'Production Summary'!$M$56</f>
        <v>163.72141372141371</v>
      </c>
      <c r="DK53" s="164">
        <f>'Production Summary'!$N$57</f>
        <v>14189.189189189186</v>
      </c>
      <c r="DL53" s="164">
        <f>'Production Summary'!$M$57</f>
        <v>394.14414414414409</v>
      </c>
      <c r="DM53" s="164">
        <f>'Production Summary'!$N$58</f>
        <v>14017.671517671517</v>
      </c>
      <c r="DN53" s="164">
        <f>'Production Summary'!$M$58</f>
        <v>778.75952875952873</v>
      </c>
      <c r="DO53" s="164">
        <f>'Production Summary'!$N$61</f>
        <v>4500</v>
      </c>
      <c r="DP53" s="328">
        <f>'Production Summary'!$M$61</f>
        <v>750</v>
      </c>
      <c r="DQ53" s="164">
        <v>0</v>
      </c>
      <c r="DR53" s="164">
        <f>'Production Summary'!$N$62</f>
        <v>8900</v>
      </c>
      <c r="DS53" s="164">
        <f>'Production Summary'!$N$70</f>
        <v>300</v>
      </c>
      <c r="DT53" s="328">
        <f>'Production Summary'!$M$70</f>
        <v>25</v>
      </c>
      <c r="DU53" s="164">
        <v>0</v>
      </c>
      <c r="DV53" s="164">
        <f>'Production Summary'!$N$71</f>
        <v>150</v>
      </c>
      <c r="DW53" s="164">
        <v>0</v>
      </c>
      <c r="DX53" s="164">
        <f>'Production Summary'!$N$64</f>
        <v>192</v>
      </c>
      <c r="DY53" s="164">
        <v>0</v>
      </c>
      <c r="DZ53" s="391">
        <f>'Production Summary'!$N$65</f>
        <v>384</v>
      </c>
      <c r="EA53" s="164">
        <v>0</v>
      </c>
      <c r="EB53" s="391">
        <f>'Production Summary'!$N$66</f>
        <v>192</v>
      </c>
      <c r="EC53" s="164">
        <v>0</v>
      </c>
      <c r="ED53" s="164">
        <f>'Production Summary'!$N$67</f>
        <v>96</v>
      </c>
      <c r="EE53" s="164">
        <v>0</v>
      </c>
      <c r="EF53" s="164">
        <f>'Production Summary'!$N$68</f>
        <v>96</v>
      </c>
      <c r="EG53" s="164">
        <v>0</v>
      </c>
      <c r="EH53" s="164">
        <f>'Production Summary'!$N$69</f>
        <v>340</v>
      </c>
      <c r="EI53" s="101"/>
      <c r="EJ53" s="3"/>
      <c r="EK53" s="3"/>
      <c r="ER53" s="64" t="s">
        <v>69</v>
      </c>
      <c r="ES53" s="61" t="str">
        <f t="shared" si="35"/>
        <v/>
      </c>
      <c r="ET53" s="24">
        <f t="shared" si="1"/>
        <v>0</v>
      </c>
    </row>
    <row r="54" spans="1:150" ht="15" customHeight="1">
      <c r="A54" t="b">
        <f>C54=Korba!C54</f>
        <v>1</v>
      </c>
      <c r="B54" s="65">
        <f t="shared" si="2"/>
        <v>49</v>
      </c>
      <c r="C54" s="61" t="str">
        <f>IF(Korba!C54="","",Korba!C54)</f>
        <v/>
      </c>
      <c r="D54" s="164">
        <f>'Production Summary'!$N$4</f>
        <v>666</v>
      </c>
      <c r="E54" s="164">
        <f>'Production Summary'!$M$4</f>
        <v>27.75</v>
      </c>
      <c r="F54" s="164">
        <v>0</v>
      </c>
      <c r="G54" s="164">
        <f>'Production Summary'!$N$5</f>
        <v>666</v>
      </c>
      <c r="H54" s="164">
        <f>'Production Summary'!$M$5</f>
        <v>27.75</v>
      </c>
      <c r="I54" s="164">
        <v>0</v>
      </c>
      <c r="J54" s="164">
        <f>'Production Summary'!$N$6</f>
        <v>200</v>
      </c>
      <c r="K54" s="328">
        <f>'Production Summary'!$M$6</f>
        <v>7.5</v>
      </c>
      <c r="L54" s="164">
        <v>0</v>
      </c>
      <c r="M54" s="365">
        <f>'Production Summary'!$N$7</f>
        <v>612.72</v>
      </c>
      <c r="N54" s="367">
        <f>'Production Summary'!$M$7</f>
        <v>25.53</v>
      </c>
      <c r="O54" s="164">
        <v>0</v>
      </c>
      <c r="P54" s="164">
        <f>'Production Summary'!$N$8</f>
        <v>780</v>
      </c>
      <c r="Q54" s="164">
        <f>'Production Summary'!$M$8</f>
        <v>65</v>
      </c>
      <c r="R54" s="164">
        <v>0</v>
      </c>
      <c r="S54" s="164">
        <f>'Production Summary'!$N$9</f>
        <v>720</v>
      </c>
      <c r="T54" s="164">
        <f>'Production Summary'!$M$9</f>
        <v>60</v>
      </c>
      <c r="U54" s="164">
        <v>0</v>
      </c>
      <c r="V54" s="164">
        <f>'Production Summary'!$N$10</f>
        <v>876</v>
      </c>
      <c r="W54" s="164">
        <f>'Production Summary'!$M$10</f>
        <v>73</v>
      </c>
      <c r="X54" s="164">
        <v>0</v>
      </c>
      <c r="Y54" s="164">
        <f>'Production Summary'!$N$14</f>
        <v>177</v>
      </c>
      <c r="Z54" s="328">
        <f>'Production Summary'!$M$14</f>
        <v>14.75</v>
      </c>
      <c r="AA54" s="164">
        <v>0</v>
      </c>
      <c r="AB54" s="164">
        <f>'Production Summary'!$N$15</f>
        <v>126</v>
      </c>
      <c r="AC54" s="164">
        <f>'Production Summary'!$M$15</f>
        <v>21</v>
      </c>
      <c r="AD54" s="164">
        <v>0</v>
      </c>
      <c r="AE54" s="164">
        <f>'Production Summary'!$N$16</f>
        <v>252</v>
      </c>
      <c r="AF54" s="164">
        <f>'Production Summary'!$M$16</f>
        <v>21</v>
      </c>
      <c r="AG54" s="164">
        <v>0</v>
      </c>
      <c r="AH54" s="164">
        <f>'Production Summary'!$N$18</f>
        <v>1035</v>
      </c>
      <c r="AI54" s="164">
        <f>'Production Summary'!$M$18</f>
        <v>17.25</v>
      </c>
      <c r="AJ54" s="164">
        <v>0</v>
      </c>
      <c r="AK54" s="164">
        <f>'Production Summary'!$N$19</f>
        <v>870</v>
      </c>
      <c r="AL54" s="164">
        <f>'Production Summary'!$M$19</f>
        <v>29</v>
      </c>
      <c r="AM54" s="164">
        <v>0</v>
      </c>
      <c r="AN54" s="164">
        <f>'Production Summary'!$N$20</f>
        <v>864</v>
      </c>
      <c r="AO54" s="164">
        <f>'Production Summary'!$M$20</f>
        <v>72</v>
      </c>
      <c r="AP54" s="164">
        <v>0</v>
      </c>
      <c r="AQ54" s="164">
        <f>'Production Summary'!$N$21</f>
        <v>670</v>
      </c>
      <c r="AR54" s="164">
        <f>'Production Summary'!$M$21</f>
        <v>335</v>
      </c>
      <c r="AS54" s="164">
        <v>0</v>
      </c>
      <c r="AT54" s="386">
        <f>'Production Summary'!$N$22</f>
        <v>375</v>
      </c>
      <c r="AU54" s="164">
        <f>'Production Summary'!$N$23</f>
        <v>1050</v>
      </c>
      <c r="AV54" s="164">
        <f>'Production Summary'!$N$25</f>
        <v>300</v>
      </c>
      <c r="AW54" s="164">
        <f>'Production Summary'!$M$25</f>
        <v>25</v>
      </c>
      <c r="AX54" s="164">
        <v>0</v>
      </c>
      <c r="AY54" s="164">
        <f>'Production Summary'!$N$26</f>
        <v>300</v>
      </c>
      <c r="AZ54" s="164">
        <f>'Production Summary'!$M$26</f>
        <v>25</v>
      </c>
      <c r="BA54" s="164">
        <v>0</v>
      </c>
      <c r="BB54" s="164">
        <f>'Production Summary'!$N$28</f>
        <v>777</v>
      </c>
      <c r="BC54" s="164">
        <f>'Production Summary'!$M$28</f>
        <v>12.95</v>
      </c>
      <c r="BD54" s="164">
        <v>0</v>
      </c>
      <c r="BE54" s="164">
        <f>'Production Summary'!$N$29</f>
        <v>612</v>
      </c>
      <c r="BF54" s="164">
        <f>'Production Summary'!$M$29</f>
        <v>51</v>
      </c>
      <c r="BG54" s="164">
        <v>0</v>
      </c>
      <c r="BH54" s="164">
        <f>'Production Summary'!$N$30</f>
        <v>500</v>
      </c>
      <c r="BI54" s="164">
        <f>'Production Summary'!$M$30</f>
        <v>250</v>
      </c>
      <c r="BJ54" s="164">
        <v>0</v>
      </c>
      <c r="BK54" s="386"/>
      <c r="BL54" s="164">
        <f>'Production Summary'!$N$32</f>
        <v>875</v>
      </c>
      <c r="BM54" s="164">
        <f>'Production Summary'!$N$34</f>
        <v>360.59999999999997</v>
      </c>
      <c r="BN54" s="164">
        <f>'Production Summary'!$M$34</f>
        <v>6.01</v>
      </c>
      <c r="BO54" s="164">
        <v>0</v>
      </c>
      <c r="BP54" s="164">
        <f>'Production Summary'!$N$36</f>
        <v>717</v>
      </c>
      <c r="BQ54" s="164">
        <f>'Production Summary'!$M$36</f>
        <v>11.95</v>
      </c>
      <c r="BR54" s="164">
        <v>0</v>
      </c>
      <c r="BS54" s="164">
        <f>'Production Summary'!$N$37</f>
        <v>210</v>
      </c>
      <c r="BT54" s="164">
        <f>'Production Summary'!$M$37</f>
        <v>21</v>
      </c>
      <c r="BU54" s="164">
        <v>0</v>
      </c>
      <c r="BV54" s="164">
        <f>'Production Summary'!$N$38</f>
        <v>280</v>
      </c>
      <c r="BW54" s="164">
        <f>'Production Summary'!$M$38</f>
        <v>28</v>
      </c>
      <c r="BX54" s="164">
        <v>0</v>
      </c>
      <c r="BY54" s="165">
        <f>'Production Summary'!$N$39</f>
        <v>300.38406247988502</v>
      </c>
      <c r="BZ54" s="164">
        <f>'Production Summary'!$M$39</f>
        <v>30.038406247988501</v>
      </c>
      <c r="CA54" s="164">
        <v>0</v>
      </c>
      <c r="CB54" s="164">
        <f>'Production Summary'!$N$40</f>
        <v>131.30000000000001</v>
      </c>
      <c r="CC54" s="164">
        <f>'Production Summary'!$M$40</f>
        <v>13.13</v>
      </c>
      <c r="CD54" s="164">
        <v>0</v>
      </c>
      <c r="CE54" s="164">
        <f>'Production Summary'!$N$42</f>
        <v>1136.3519999999996</v>
      </c>
      <c r="CF54" s="164">
        <f>'Production Summary'!$M$42</f>
        <v>81.167999999999978</v>
      </c>
      <c r="CG54" s="164">
        <v>0</v>
      </c>
      <c r="CH54" s="164">
        <v>0</v>
      </c>
      <c r="CI54" s="164">
        <f>'Production Summary'!$N$43</f>
        <v>184</v>
      </c>
      <c r="CJ54" s="164">
        <v>0</v>
      </c>
      <c r="CK54" s="164">
        <f>'Production Summary'!$N$44</f>
        <v>355</v>
      </c>
      <c r="CL54" s="164">
        <v>0</v>
      </c>
      <c r="CM54" s="375">
        <f>'Production Summary'!$N$45</f>
        <v>1650</v>
      </c>
      <c r="CN54" s="164">
        <f>'Production Summary'!$N$46</f>
        <v>270</v>
      </c>
      <c r="CO54" s="164">
        <f>'Production Summary'!$N$47</f>
        <v>1350</v>
      </c>
      <c r="CP54" s="166"/>
      <c r="CQ54" s="164">
        <f>'Production Summary'!$N$49</f>
        <v>8004.1580041580037</v>
      </c>
      <c r="CR54" s="164">
        <f>'Production Summary'!$M$49</f>
        <v>66.701316701316699</v>
      </c>
      <c r="CS54" s="164">
        <f>'Production Summary'!$N$50</f>
        <v>13331.600831600828</v>
      </c>
      <c r="CT54" s="164">
        <f>'Production Summary'!$M$50</f>
        <v>148.1288981288981</v>
      </c>
      <c r="CU54" s="164">
        <f>'Production Summary'!$N$51</f>
        <v>12785.862785862784</v>
      </c>
      <c r="CV54" s="164">
        <f>'Production Summary'!$M$51</f>
        <v>355.16285516285512</v>
      </c>
      <c r="CW54" s="164">
        <f>'Production Summary'!$N$52</f>
        <v>12629.937629937627</v>
      </c>
      <c r="CX54" s="164">
        <f>'Production Summary'!$M$52</f>
        <v>701.66320166320156</v>
      </c>
      <c r="CY54" s="164">
        <f>'Production Summary'!$N$53</f>
        <v>12396.049896049895</v>
      </c>
      <c r="CZ54" s="164">
        <f>'Production Summary'!$M$53</f>
        <v>688.66943866943859</v>
      </c>
      <c r="DA54" s="164">
        <f>'Production Summary'!$N$54</f>
        <v>13799.376299376298</v>
      </c>
      <c r="DB54" s="164">
        <f>'Production Summary'!$M$54</f>
        <v>766.63201663201653</v>
      </c>
      <c r="DC54" s="328">
        <f>'Production Summary'!$N$60</f>
        <v>12863.825363825363</v>
      </c>
      <c r="DD54" s="328">
        <f>'Production Summary'!$M$60</f>
        <v>714.65696465696465</v>
      </c>
      <c r="DE54" s="164">
        <f>'Production Summary'!$N$59</f>
        <v>11148.648648648648</v>
      </c>
      <c r="DF54" s="328">
        <f>'Production Summary'!$M$59</f>
        <v>619.36936936936934</v>
      </c>
      <c r="DG54" s="164">
        <f>'Production Summary'!$N$55</f>
        <v>13842.68884268884</v>
      </c>
      <c r="DH54" s="164">
        <f>'Production Summary'!$M$55</f>
        <v>3460.67221067221</v>
      </c>
      <c r="DI54" s="164">
        <f>'Production Summary'!$N$56</f>
        <v>13097.713097713096</v>
      </c>
      <c r="DJ54" s="164">
        <f>'Production Summary'!$M$56</f>
        <v>163.72141372141371</v>
      </c>
      <c r="DK54" s="164">
        <f>'Production Summary'!$N$57</f>
        <v>14189.189189189186</v>
      </c>
      <c r="DL54" s="164">
        <f>'Production Summary'!$M$57</f>
        <v>394.14414414414409</v>
      </c>
      <c r="DM54" s="164">
        <f>'Production Summary'!$N$58</f>
        <v>14017.671517671517</v>
      </c>
      <c r="DN54" s="164">
        <f>'Production Summary'!$M$58</f>
        <v>778.75952875952873</v>
      </c>
      <c r="DO54" s="164">
        <f>'Production Summary'!$N$61</f>
        <v>4500</v>
      </c>
      <c r="DP54" s="328">
        <f>'Production Summary'!$M$61</f>
        <v>750</v>
      </c>
      <c r="DQ54" s="164">
        <v>0</v>
      </c>
      <c r="DR54" s="164">
        <f>'Production Summary'!$N$62</f>
        <v>8900</v>
      </c>
      <c r="DS54" s="164">
        <f>'Production Summary'!$N$70</f>
        <v>300</v>
      </c>
      <c r="DT54" s="328">
        <f>'Production Summary'!$M$70</f>
        <v>25</v>
      </c>
      <c r="DU54" s="164">
        <v>0</v>
      </c>
      <c r="DV54" s="164">
        <f>'Production Summary'!$N$71</f>
        <v>150</v>
      </c>
      <c r="DW54" s="164">
        <v>0</v>
      </c>
      <c r="DX54" s="164">
        <f>'Production Summary'!$N$64</f>
        <v>192</v>
      </c>
      <c r="DY54" s="164">
        <v>0</v>
      </c>
      <c r="DZ54" s="391">
        <f>'Production Summary'!$N$65</f>
        <v>384</v>
      </c>
      <c r="EA54" s="164">
        <v>0</v>
      </c>
      <c r="EB54" s="391">
        <f>'Production Summary'!$N$66</f>
        <v>192</v>
      </c>
      <c r="EC54" s="164">
        <v>0</v>
      </c>
      <c r="ED54" s="164">
        <f>'Production Summary'!$N$67</f>
        <v>96</v>
      </c>
      <c r="EE54" s="164">
        <v>0</v>
      </c>
      <c r="EF54" s="164">
        <f>'Production Summary'!$N$68</f>
        <v>96</v>
      </c>
      <c r="EG54" s="164">
        <v>0</v>
      </c>
      <c r="EH54" s="164">
        <f>'Production Summary'!$N$69</f>
        <v>340</v>
      </c>
      <c r="EI54" s="101"/>
      <c r="EJ54" s="3"/>
      <c r="EK54" s="3"/>
      <c r="ER54" s="64" t="s">
        <v>70</v>
      </c>
      <c r="ES54" s="61" t="str">
        <f t="shared" si="35"/>
        <v/>
      </c>
      <c r="ET54" s="24">
        <f t="shared" si="1"/>
        <v>0</v>
      </c>
    </row>
    <row r="55" spans="1:150" ht="15" customHeight="1">
      <c r="A55" t="b">
        <f>C55=Korba!C55</f>
        <v>1</v>
      </c>
      <c r="B55" s="65">
        <f t="shared" si="2"/>
        <v>50</v>
      </c>
      <c r="C55" s="61" t="str">
        <f>IF(Korba!C55="","",Korba!C55)</f>
        <v/>
      </c>
      <c r="D55" s="164">
        <f>'Production Summary'!$N$4</f>
        <v>666</v>
      </c>
      <c r="E55" s="164">
        <f>'Production Summary'!$M$4</f>
        <v>27.75</v>
      </c>
      <c r="F55" s="164">
        <v>0</v>
      </c>
      <c r="G55" s="164">
        <f>'Production Summary'!$N$5</f>
        <v>666</v>
      </c>
      <c r="H55" s="164">
        <f>'Production Summary'!$M$5</f>
        <v>27.75</v>
      </c>
      <c r="I55" s="164">
        <v>0</v>
      </c>
      <c r="J55" s="164">
        <f>'Production Summary'!$N$6</f>
        <v>200</v>
      </c>
      <c r="K55" s="328">
        <f>'Production Summary'!$M$6</f>
        <v>7.5</v>
      </c>
      <c r="L55" s="164">
        <v>0</v>
      </c>
      <c r="M55" s="365">
        <f>'Production Summary'!$N$7</f>
        <v>612.72</v>
      </c>
      <c r="N55" s="367">
        <f>'Production Summary'!$M$7</f>
        <v>25.53</v>
      </c>
      <c r="O55" s="164">
        <v>0</v>
      </c>
      <c r="P55" s="164">
        <f>'Production Summary'!$N$8</f>
        <v>780</v>
      </c>
      <c r="Q55" s="164">
        <f>'Production Summary'!$M$8</f>
        <v>65</v>
      </c>
      <c r="R55" s="164">
        <v>0</v>
      </c>
      <c r="S55" s="164">
        <f>'Production Summary'!$N$9</f>
        <v>720</v>
      </c>
      <c r="T55" s="164">
        <f>'Production Summary'!$M$9</f>
        <v>60</v>
      </c>
      <c r="U55" s="164">
        <v>0</v>
      </c>
      <c r="V55" s="164">
        <f>'Production Summary'!$N$10</f>
        <v>876</v>
      </c>
      <c r="W55" s="164">
        <f>'Production Summary'!$M$10</f>
        <v>73</v>
      </c>
      <c r="X55" s="164">
        <v>0</v>
      </c>
      <c r="Y55" s="164">
        <f>'Production Summary'!$N$14</f>
        <v>177</v>
      </c>
      <c r="Z55" s="328">
        <f>'Production Summary'!$M$14</f>
        <v>14.75</v>
      </c>
      <c r="AA55" s="164">
        <v>0</v>
      </c>
      <c r="AB55" s="164">
        <f>'Production Summary'!$N$15</f>
        <v>126</v>
      </c>
      <c r="AC55" s="164">
        <f>'Production Summary'!$M$15</f>
        <v>21</v>
      </c>
      <c r="AD55" s="164">
        <v>0</v>
      </c>
      <c r="AE55" s="164">
        <f>'Production Summary'!$N$16</f>
        <v>252</v>
      </c>
      <c r="AF55" s="164">
        <f>'Production Summary'!$M$16</f>
        <v>21</v>
      </c>
      <c r="AG55" s="164">
        <v>0</v>
      </c>
      <c r="AH55" s="164">
        <f>'Production Summary'!$N$18</f>
        <v>1035</v>
      </c>
      <c r="AI55" s="164">
        <f>'Production Summary'!$M$18</f>
        <v>17.25</v>
      </c>
      <c r="AJ55" s="164">
        <v>0</v>
      </c>
      <c r="AK55" s="164">
        <f>'Production Summary'!$N$19</f>
        <v>870</v>
      </c>
      <c r="AL55" s="164">
        <f>'Production Summary'!$M$19</f>
        <v>29</v>
      </c>
      <c r="AM55" s="164">
        <v>0</v>
      </c>
      <c r="AN55" s="164">
        <f>'Production Summary'!$N$20</f>
        <v>864</v>
      </c>
      <c r="AO55" s="164">
        <f>'Production Summary'!$M$20</f>
        <v>72</v>
      </c>
      <c r="AP55" s="164">
        <v>0</v>
      </c>
      <c r="AQ55" s="164">
        <f>'Production Summary'!$N$21</f>
        <v>670</v>
      </c>
      <c r="AR55" s="164">
        <f>'Production Summary'!$M$21</f>
        <v>335</v>
      </c>
      <c r="AS55" s="164">
        <v>0</v>
      </c>
      <c r="AT55" s="386">
        <f>'Production Summary'!$N$22</f>
        <v>375</v>
      </c>
      <c r="AU55" s="164">
        <f>'Production Summary'!$N$23</f>
        <v>1050</v>
      </c>
      <c r="AV55" s="164">
        <f>'Production Summary'!$N$25</f>
        <v>300</v>
      </c>
      <c r="AW55" s="164">
        <f>'Production Summary'!$M$25</f>
        <v>25</v>
      </c>
      <c r="AX55" s="164">
        <v>0</v>
      </c>
      <c r="AY55" s="164">
        <f>'Production Summary'!$N$26</f>
        <v>300</v>
      </c>
      <c r="AZ55" s="164">
        <f>'Production Summary'!$M$26</f>
        <v>25</v>
      </c>
      <c r="BA55" s="164">
        <v>0</v>
      </c>
      <c r="BB55" s="164">
        <f>'Production Summary'!$N$28</f>
        <v>777</v>
      </c>
      <c r="BC55" s="164">
        <f>'Production Summary'!$M$28</f>
        <v>12.95</v>
      </c>
      <c r="BD55" s="164">
        <v>0</v>
      </c>
      <c r="BE55" s="164">
        <f>'Production Summary'!$N$29</f>
        <v>612</v>
      </c>
      <c r="BF55" s="164">
        <f>'Production Summary'!$M$29</f>
        <v>51</v>
      </c>
      <c r="BG55" s="164">
        <v>0</v>
      </c>
      <c r="BH55" s="164">
        <f>'Production Summary'!$N$30</f>
        <v>500</v>
      </c>
      <c r="BI55" s="164">
        <f>'Production Summary'!$M$30</f>
        <v>250</v>
      </c>
      <c r="BJ55" s="164">
        <v>0</v>
      </c>
      <c r="BK55" s="386"/>
      <c r="BL55" s="164">
        <f>'Production Summary'!$N$32</f>
        <v>875</v>
      </c>
      <c r="BM55" s="164">
        <f>'Production Summary'!$N$34</f>
        <v>360.59999999999997</v>
      </c>
      <c r="BN55" s="164">
        <f>'Production Summary'!$M$34</f>
        <v>6.01</v>
      </c>
      <c r="BO55" s="164">
        <v>0</v>
      </c>
      <c r="BP55" s="164">
        <f>'Production Summary'!$N$36</f>
        <v>717</v>
      </c>
      <c r="BQ55" s="164">
        <f>'Production Summary'!$M$36</f>
        <v>11.95</v>
      </c>
      <c r="BR55" s="164">
        <v>0</v>
      </c>
      <c r="BS55" s="164">
        <f>'Production Summary'!$N$37</f>
        <v>210</v>
      </c>
      <c r="BT55" s="164">
        <f>'Production Summary'!$M$37</f>
        <v>21</v>
      </c>
      <c r="BU55" s="164">
        <v>0</v>
      </c>
      <c r="BV55" s="164">
        <f>'Production Summary'!$N$38</f>
        <v>280</v>
      </c>
      <c r="BW55" s="164">
        <f>'Production Summary'!$M$38</f>
        <v>28</v>
      </c>
      <c r="BX55" s="164">
        <v>0</v>
      </c>
      <c r="BY55" s="165">
        <f>'Production Summary'!$N$39</f>
        <v>300.38406247988502</v>
      </c>
      <c r="BZ55" s="164">
        <f>'Production Summary'!$M$39</f>
        <v>30.038406247988501</v>
      </c>
      <c r="CA55" s="164">
        <v>0</v>
      </c>
      <c r="CB55" s="164">
        <f>'Production Summary'!$N$40</f>
        <v>131.30000000000001</v>
      </c>
      <c r="CC55" s="164">
        <f>'Production Summary'!$M$40</f>
        <v>13.13</v>
      </c>
      <c r="CD55" s="164">
        <v>0</v>
      </c>
      <c r="CE55" s="164">
        <f>'Production Summary'!$N$42</f>
        <v>1136.3519999999996</v>
      </c>
      <c r="CF55" s="164">
        <f>'Production Summary'!$M$42</f>
        <v>81.167999999999978</v>
      </c>
      <c r="CG55" s="164">
        <v>0</v>
      </c>
      <c r="CH55" s="164">
        <v>0</v>
      </c>
      <c r="CI55" s="164">
        <f>'Production Summary'!$N$43</f>
        <v>184</v>
      </c>
      <c r="CJ55" s="164">
        <v>0</v>
      </c>
      <c r="CK55" s="164">
        <f>'Production Summary'!$N$44</f>
        <v>355</v>
      </c>
      <c r="CL55" s="164">
        <v>0</v>
      </c>
      <c r="CM55" s="375">
        <f>'Production Summary'!$N$45</f>
        <v>1650</v>
      </c>
      <c r="CN55" s="164">
        <f>'Production Summary'!$N$46</f>
        <v>270</v>
      </c>
      <c r="CO55" s="164">
        <f>'Production Summary'!$N$47</f>
        <v>1350</v>
      </c>
      <c r="CP55" s="166"/>
      <c r="CQ55" s="164">
        <f>'Production Summary'!$N$49</f>
        <v>8004.1580041580037</v>
      </c>
      <c r="CR55" s="164">
        <f>'Production Summary'!$M$49</f>
        <v>66.701316701316699</v>
      </c>
      <c r="CS55" s="164">
        <f>'Production Summary'!$N$50</f>
        <v>13331.600831600828</v>
      </c>
      <c r="CT55" s="164">
        <f>'Production Summary'!$M$50</f>
        <v>148.1288981288981</v>
      </c>
      <c r="CU55" s="164">
        <f>'Production Summary'!$N$51</f>
        <v>12785.862785862784</v>
      </c>
      <c r="CV55" s="164">
        <f>'Production Summary'!$M$51</f>
        <v>355.16285516285512</v>
      </c>
      <c r="CW55" s="164">
        <f>'Production Summary'!$N$52</f>
        <v>12629.937629937627</v>
      </c>
      <c r="CX55" s="164">
        <f>'Production Summary'!$M$52</f>
        <v>701.66320166320156</v>
      </c>
      <c r="CY55" s="164">
        <f>'Production Summary'!$N$53</f>
        <v>12396.049896049895</v>
      </c>
      <c r="CZ55" s="164">
        <f>'Production Summary'!$M$53</f>
        <v>688.66943866943859</v>
      </c>
      <c r="DA55" s="164">
        <f>'Production Summary'!$N$54</f>
        <v>13799.376299376298</v>
      </c>
      <c r="DB55" s="164">
        <f>'Production Summary'!$M$54</f>
        <v>766.63201663201653</v>
      </c>
      <c r="DC55" s="328">
        <f>'Production Summary'!$N$60</f>
        <v>12863.825363825363</v>
      </c>
      <c r="DD55" s="328">
        <f>'Production Summary'!$M$60</f>
        <v>714.65696465696465</v>
      </c>
      <c r="DE55" s="164">
        <f>'Production Summary'!$N$59</f>
        <v>11148.648648648648</v>
      </c>
      <c r="DF55" s="328">
        <f>'Production Summary'!$M$59</f>
        <v>619.36936936936934</v>
      </c>
      <c r="DG55" s="164">
        <f>'Production Summary'!$N$55</f>
        <v>13842.68884268884</v>
      </c>
      <c r="DH55" s="164">
        <f>'Production Summary'!$M$55</f>
        <v>3460.67221067221</v>
      </c>
      <c r="DI55" s="164">
        <f>'Production Summary'!$N$56</f>
        <v>13097.713097713096</v>
      </c>
      <c r="DJ55" s="164">
        <f>'Production Summary'!$M$56</f>
        <v>163.72141372141371</v>
      </c>
      <c r="DK55" s="164">
        <f>'Production Summary'!$N$57</f>
        <v>14189.189189189186</v>
      </c>
      <c r="DL55" s="164">
        <f>'Production Summary'!$M$57</f>
        <v>394.14414414414409</v>
      </c>
      <c r="DM55" s="164">
        <f>'Production Summary'!$N$58</f>
        <v>14017.671517671517</v>
      </c>
      <c r="DN55" s="164">
        <f>'Production Summary'!$M$58</f>
        <v>778.75952875952873</v>
      </c>
      <c r="DO55" s="164">
        <f>'Production Summary'!$N$61</f>
        <v>4500</v>
      </c>
      <c r="DP55" s="328">
        <f>'Production Summary'!$M$61</f>
        <v>750</v>
      </c>
      <c r="DQ55" s="164">
        <v>0</v>
      </c>
      <c r="DR55" s="164">
        <f>'Production Summary'!$N$62</f>
        <v>8900</v>
      </c>
      <c r="DS55" s="164">
        <f>'Production Summary'!$N$70</f>
        <v>300</v>
      </c>
      <c r="DT55" s="328">
        <f>'Production Summary'!$M$70</f>
        <v>25</v>
      </c>
      <c r="DU55" s="164">
        <v>0</v>
      </c>
      <c r="DV55" s="164">
        <f>'Production Summary'!$N$71</f>
        <v>150</v>
      </c>
      <c r="DW55" s="164">
        <v>0</v>
      </c>
      <c r="DX55" s="164">
        <f>'Production Summary'!$N$64</f>
        <v>192</v>
      </c>
      <c r="DY55" s="164">
        <v>0</v>
      </c>
      <c r="DZ55" s="391">
        <f>'Production Summary'!$N$65</f>
        <v>384</v>
      </c>
      <c r="EA55" s="164">
        <v>0</v>
      </c>
      <c r="EB55" s="391">
        <f>'Production Summary'!$N$66</f>
        <v>192</v>
      </c>
      <c r="EC55" s="164">
        <v>0</v>
      </c>
      <c r="ED55" s="164">
        <f>'Production Summary'!$N$67</f>
        <v>96</v>
      </c>
      <c r="EE55" s="164">
        <v>0</v>
      </c>
      <c r="EF55" s="164">
        <f>'Production Summary'!$N$68</f>
        <v>96</v>
      </c>
      <c r="EG55" s="164">
        <v>0</v>
      </c>
      <c r="EH55" s="164">
        <f>'Production Summary'!$N$69</f>
        <v>340</v>
      </c>
      <c r="EI55" s="101"/>
      <c r="EJ55" s="3"/>
      <c r="EK55" s="3"/>
      <c r="ER55" s="64" t="s">
        <v>71</v>
      </c>
      <c r="ES55" s="61" t="str">
        <f t="shared" si="35"/>
        <v/>
      </c>
      <c r="ET55" s="24">
        <f t="shared" si="1"/>
        <v>0</v>
      </c>
    </row>
    <row r="56" spans="1:150" ht="15" customHeight="1">
      <c r="A56" t="b">
        <f>C56=Korba!C56</f>
        <v>1</v>
      </c>
      <c r="B56" s="65">
        <f t="shared" si="2"/>
        <v>51</v>
      </c>
      <c r="C56" s="61" t="str">
        <f>IF(Korba!C56="","",Korba!C56)</f>
        <v/>
      </c>
      <c r="D56" s="164">
        <f>'Production Summary'!$N$4</f>
        <v>666</v>
      </c>
      <c r="E56" s="164">
        <f>'Production Summary'!$M$4</f>
        <v>27.75</v>
      </c>
      <c r="F56" s="164">
        <v>0</v>
      </c>
      <c r="G56" s="164">
        <f>'Production Summary'!$N$5</f>
        <v>666</v>
      </c>
      <c r="H56" s="164">
        <f>'Production Summary'!$M$5</f>
        <v>27.75</v>
      </c>
      <c r="I56" s="164">
        <v>0</v>
      </c>
      <c r="J56" s="164">
        <f>'Production Summary'!$N$6</f>
        <v>200</v>
      </c>
      <c r="K56" s="328">
        <f>'Production Summary'!$M$6</f>
        <v>7.5</v>
      </c>
      <c r="L56" s="164">
        <v>0</v>
      </c>
      <c r="M56" s="365">
        <f>'Production Summary'!$N$7</f>
        <v>612.72</v>
      </c>
      <c r="N56" s="367">
        <f>'Production Summary'!$M$7</f>
        <v>25.53</v>
      </c>
      <c r="O56" s="164">
        <v>0</v>
      </c>
      <c r="P56" s="164">
        <f>'Production Summary'!$N$8</f>
        <v>780</v>
      </c>
      <c r="Q56" s="164">
        <f>'Production Summary'!$M$8</f>
        <v>65</v>
      </c>
      <c r="R56" s="164">
        <v>0</v>
      </c>
      <c r="S56" s="164">
        <f>'Production Summary'!$N$9</f>
        <v>720</v>
      </c>
      <c r="T56" s="164">
        <f>'Production Summary'!$M$9</f>
        <v>60</v>
      </c>
      <c r="U56" s="164">
        <v>0</v>
      </c>
      <c r="V56" s="164">
        <f>'Production Summary'!$N$10</f>
        <v>876</v>
      </c>
      <c r="W56" s="164">
        <f>'Production Summary'!$M$10</f>
        <v>73</v>
      </c>
      <c r="X56" s="164">
        <v>0</v>
      </c>
      <c r="Y56" s="164">
        <f>'Production Summary'!$N$14</f>
        <v>177</v>
      </c>
      <c r="Z56" s="328">
        <f>'Production Summary'!$M$14</f>
        <v>14.75</v>
      </c>
      <c r="AA56" s="164">
        <v>0</v>
      </c>
      <c r="AB56" s="164">
        <f>'Production Summary'!$N$15</f>
        <v>126</v>
      </c>
      <c r="AC56" s="164">
        <f>'Production Summary'!$M$15</f>
        <v>21</v>
      </c>
      <c r="AD56" s="164">
        <v>0</v>
      </c>
      <c r="AE56" s="164">
        <f>'Production Summary'!$N$16</f>
        <v>252</v>
      </c>
      <c r="AF56" s="164">
        <f>'Production Summary'!$M$16</f>
        <v>21</v>
      </c>
      <c r="AG56" s="164">
        <v>0</v>
      </c>
      <c r="AH56" s="164">
        <f>'Production Summary'!$N$18</f>
        <v>1035</v>
      </c>
      <c r="AI56" s="164">
        <f>'Production Summary'!$M$18</f>
        <v>17.25</v>
      </c>
      <c r="AJ56" s="164">
        <v>0</v>
      </c>
      <c r="AK56" s="164">
        <f>'Production Summary'!$N$19</f>
        <v>870</v>
      </c>
      <c r="AL56" s="164">
        <f>'Production Summary'!$M$19</f>
        <v>29</v>
      </c>
      <c r="AM56" s="164">
        <v>0</v>
      </c>
      <c r="AN56" s="164">
        <f>'Production Summary'!$N$20</f>
        <v>864</v>
      </c>
      <c r="AO56" s="164">
        <f>'Production Summary'!$M$20</f>
        <v>72</v>
      </c>
      <c r="AP56" s="164">
        <v>0</v>
      </c>
      <c r="AQ56" s="164">
        <f>'Production Summary'!$N$21</f>
        <v>670</v>
      </c>
      <c r="AR56" s="164">
        <f>'Production Summary'!$M$21</f>
        <v>335</v>
      </c>
      <c r="AS56" s="164">
        <v>0</v>
      </c>
      <c r="AT56" s="386">
        <f>'Production Summary'!$N$22</f>
        <v>375</v>
      </c>
      <c r="AU56" s="164">
        <f>'Production Summary'!$N$23</f>
        <v>1050</v>
      </c>
      <c r="AV56" s="164">
        <f>'Production Summary'!$N$25</f>
        <v>300</v>
      </c>
      <c r="AW56" s="164">
        <f>'Production Summary'!$M$25</f>
        <v>25</v>
      </c>
      <c r="AX56" s="164">
        <v>0</v>
      </c>
      <c r="AY56" s="164">
        <f>'Production Summary'!$N$26</f>
        <v>300</v>
      </c>
      <c r="AZ56" s="164">
        <f>'Production Summary'!$M$26</f>
        <v>25</v>
      </c>
      <c r="BA56" s="164">
        <v>0</v>
      </c>
      <c r="BB56" s="164">
        <f>'Production Summary'!$N$28</f>
        <v>777</v>
      </c>
      <c r="BC56" s="164">
        <f>'Production Summary'!$M$28</f>
        <v>12.95</v>
      </c>
      <c r="BD56" s="164">
        <v>0</v>
      </c>
      <c r="BE56" s="164">
        <f>'Production Summary'!$N$29</f>
        <v>612</v>
      </c>
      <c r="BF56" s="164">
        <f>'Production Summary'!$M$29</f>
        <v>51</v>
      </c>
      <c r="BG56" s="164">
        <v>0</v>
      </c>
      <c r="BH56" s="164">
        <f>'Production Summary'!$N$30</f>
        <v>500</v>
      </c>
      <c r="BI56" s="164">
        <f>'Production Summary'!$M$30</f>
        <v>250</v>
      </c>
      <c r="BJ56" s="164">
        <v>0</v>
      </c>
      <c r="BK56" s="386"/>
      <c r="BL56" s="164">
        <f>'Production Summary'!$N$32</f>
        <v>875</v>
      </c>
      <c r="BM56" s="164">
        <f>'Production Summary'!$N$34</f>
        <v>360.59999999999997</v>
      </c>
      <c r="BN56" s="164">
        <f>'Production Summary'!$M$34</f>
        <v>6.01</v>
      </c>
      <c r="BO56" s="164">
        <v>0</v>
      </c>
      <c r="BP56" s="164">
        <f>'Production Summary'!$N$36</f>
        <v>717</v>
      </c>
      <c r="BQ56" s="164">
        <f>'Production Summary'!$M$36</f>
        <v>11.95</v>
      </c>
      <c r="BR56" s="164">
        <v>0</v>
      </c>
      <c r="BS56" s="164">
        <f>'Production Summary'!$N$37</f>
        <v>210</v>
      </c>
      <c r="BT56" s="164">
        <f>'Production Summary'!$M$37</f>
        <v>21</v>
      </c>
      <c r="BU56" s="164">
        <v>0</v>
      </c>
      <c r="BV56" s="164">
        <f>'Production Summary'!$N$38</f>
        <v>280</v>
      </c>
      <c r="BW56" s="164">
        <f>'Production Summary'!$M$38</f>
        <v>28</v>
      </c>
      <c r="BX56" s="164">
        <v>0</v>
      </c>
      <c r="BY56" s="165">
        <f>'Production Summary'!$N$39</f>
        <v>300.38406247988502</v>
      </c>
      <c r="BZ56" s="164">
        <f>'Production Summary'!$M$39</f>
        <v>30.038406247988501</v>
      </c>
      <c r="CA56" s="164">
        <v>0</v>
      </c>
      <c r="CB56" s="164">
        <f>'Production Summary'!$N$40</f>
        <v>131.30000000000001</v>
      </c>
      <c r="CC56" s="164">
        <f>'Production Summary'!$M$40</f>
        <v>13.13</v>
      </c>
      <c r="CD56" s="164">
        <v>0</v>
      </c>
      <c r="CE56" s="164">
        <f>'Production Summary'!$N$42</f>
        <v>1136.3519999999996</v>
      </c>
      <c r="CF56" s="164">
        <f>'Production Summary'!$M$42</f>
        <v>81.167999999999978</v>
      </c>
      <c r="CG56" s="164">
        <v>0</v>
      </c>
      <c r="CH56" s="164">
        <v>0</v>
      </c>
      <c r="CI56" s="164">
        <f>'Production Summary'!$N$43</f>
        <v>184</v>
      </c>
      <c r="CJ56" s="164">
        <v>0</v>
      </c>
      <c r="CK56" s="164">
        <f>'Production Summary'!$N$44</f>
        <v>355</v>
      </c>
      <c r="CL56" s="164">
        <v>0</v>
      </c>
      <c r="CM56" s="375">
        <f>'Production Summary'!$N$45</f>
        <v>1650</v>
      </c>
      <c r="CN56" s="164">
        <f>'Production Summary'!$N$46</f>
        <v>270</v>
      </c>
      <c r="CO56" s="164">
        <f>'Production Summary'!$N$47</f>
        <v>1350</v>
      </c>
      <c r="CP56" s="166"/>
      <c r="CQ56" s="164">
        <f>'Production Summary'!$N$49</f>
        <v>8004.1580041580037</v>
      </c>
      <c r="CR56" s="164">
        <f>'Production Summary'!$M$49</f>
        <v>66.701316701316699</v>
      </c>
      <c r="CS56" s="164">
        <f>'Production Summary'!$N$50</f>
        <v>13331.600831600828</v>
      </c>
      <c r="CT56" s="164">
        <f>'Production Summary'!$M$50</f>
        <v>148.1288981288981</v>
      </c>
      <c r="CU56" s="164">
        <f>'Production Summary'!$N$51</f>
        <v>12785.862785862784</v>
      </c>
      <c r="CV56" s="164">
        <f>'Production Summary'!$M$51</f>
        <v>355.16285516285512</v>
      </c>
      <c r="CW56" s="164">
        <f>'Production Summary'!$N$52</f>
        <v>12629.937629937627</v>
      </c>
      <c r="CX56" s="164">
        <f>'Production Summary'!$M$52</f>
        <v>701.66320166320156</v>
      </c>
      <c r="CY56" s="164">
        <f>'Production Summary'!$N$53</f>
        <v>12396.049896049895</v>
      </c>
      <c r="CZ56" s="164">
        <f>'Production Summary'!$M$53</f>
        <v>688.66943866943859</v>
      </c>
      <c r="DA56" s="164">
        <f>'Production Summary'!$N$54</f>
        <v>13799.376299376298</v>
      </c>
      <c r="DB56" s="164">
        <f>'Production Summary'!$M$54</f>
        <v>766.63201663201653</v>
      </c>
      <c r="DC56" s="328">
        <f>'Production Summary'!$N$60</f>
        <v>12863.825363825363</v>
      </c>
      <c r="DD56" s="328">
        <f>'Production Summary'!$M$60</f>
        <v>714.65696465696465</v>
      </c>
      <c r="DE56" s="164">
        <f>'Production Summary'!$N$59</f>
        <v>11148.648648648648</v>
      </c>
      <c r="DF56" s="328">
        <f>'Production Summary'!$M$59</f>
        <v>619.36936936936934</v>
      </c>
      <c r="DG56" s="164">
        <f>'Production Summary'!$N$55</f>
        <v>13842.68884268884</v>
      </c>
      <c r="DH56" s="164">
        <f>'Production Summary'!$M$55</f>
        <v>3460.67221067221</v>
      </c>
      <c r="DI56" s="164">
        <f>'Production Summary'!$N$56</f>
        <v>13097.713097713096</v>
      </c>
      <c r="DJ56" s="164">
        <f>'Production Summary'!$M$56</f>
        <v>163.72141372141371</v>
      </c>
      <c r="DK56" s="164">
        <f>'Production Summary'!$N$57</f>
        <v>14189.189189189186</v>
      </c>
      <c r="DL56" s="164">
        <f>'Production Summary'!$M$57</f>
        <v>394.14414414414409</v>
      </c>
      <c r="DM56" s="164">
        <f>'Production Summary'!$N$58</f>
        <v>14017.671517671517</v>
      </c>
      <c r="DN56" s="164">
        <f>'Production Summary'!$M$58</f>
        <v>778.75952875952873</v>
      </c>
      <c r="DO56" s="164">
        <f>'Production Summary'!$N$61</f>
        <v>4500</v>
      </c>
      <c r="DP56" s="328">
        <f>'Production Summary'!$M$61</f>
        <v>750</v>
      </c>
      <c r="DQ56" s="164">
        <v>0</v>
      </c>
      <c r="DR56" s="164">
        <f>'Production Summary'!$N$62</f>
        <v>8900</v>
      </c>
      <c r="DS56" s="164">
        <f>'Production Summary'!$N$70</f>
        <v>300</v>
      </c>
      <c r="DT56" s="328">
        <f>'Production Summary'!$M$70</f>
        <v>25</v>
      </c>
      <c r="DU56" s="164">
        <v>0</v>
      </c>
      <c r="DV56" s="164">
        <f>'Production Summary'!$N$71</f>
        <v>150</v>
      </c>
      <c r="DW56" s="164">
        <v>0</v>
      </c>
      <c r="DX56" s="164">
        <f>'Production Summary'!$N$64</f>
        <v>192</v>
      </c>
      <c r="DY56" s="164">
        <v>0</v>
      </c>
      <c r="DZ56" s="391">
        <f>'Production Summary'!$N$65</f>
        <v>384</v>
      </c>
      <c r="EA56" s="164">
        <v>0</v>
      </c>
      <c r="EB56" s="391">
        <f>'Production Summary'!$N$66</f>
        <v>192</v>
      </c>
      <c r="EC56" s="164">
        <v>0</v>
      </c>
      <c r="ED56" s="164">
        <f>'Production Summary'!$N$67</f>
        <v>96</v>
      </c>
      <c r="EE56" s="164">
        <v>0</v>
      </c>
      <c r="EF56" s="164">
        <f>'Production Summary'!$N$68</f>
        <v>96</v>
      </c>
      <c r="EG56" s="164">
        <v>0</v>
      </c>
      <c r="EH56" s="164">
        <f>'Production Summary'!$N$69</f>
        <v>340</v>
      </c>
      <c r="EI56" s="101"/>
      <c r="EJ56" s="3"/>
      <c r="EK56" s="3"/>
      <c r="ER56" s="64" t="s">
        <v>72</v>
      </c>
      <c r="ES56" s="61" t="str">
        <f t="shared" si="35"/>
        <v/>
      </c>
      <c r="ET56" s="24">
        <f t="shared" si="1"/>
        <v>0</v>
      </c>
    </row>
    <row r="57" spans="1:150" ht="15" customHeight="1">
      <c r="A57" t="b">
        <f>C57=Korba!C57</f>
        <v>1</v>
      </c>
      <c r="B57" s="65">
        <f t="shared" si="2"/>
        <v>52</v>
      </c>
      <c r="C57" s="61" t="str">
        <f>IF(Korba!C57="","",Korba!C57)</f>
        <v/>
      </c>
      <c r="D57" s="164">
        <f>'Production Summary'!$N$4</f>
        <v>666</v>
      </c>
      <c r="E57" s="164">
        <f>'Production Summary'!$M$4</f>
        <v>27.75</v>
      </c>
      <c r="F57" s="164">
        <v>0</v>
      </c>
      <c r="G57" s="164">
        <f>'Production Summary'!$N$5</f>
        <v>666</v>
      </c>
      <c r="H57" s="164">
        <f>'Production Summary'!$M$5</f>
        <v>27.75</v>
      </c>
      <c r="I57" s="164">
        <v>0</v>
      </c>
      <c r="J57" s="164">
        <f>'Production Summary'!$N$6</f>
        <v>200</v>
      </c>
      <c r="K57" s="328">
        <f>'Production Summary'!$M$6</f>
        <v>7.5</v>
      </c>
      <c r="L57" s="164">
        <v>0</v>
      </c>
      <c r="M57" s="365">
        <f>'Production Summary'!$N$7</f>
        <v>612.72</v>
      </c>
      <c r="N57" s="367">
        <f>'Production Summary'!$M$7</f>
        <v>25.53</v>
      </c>
      <c r="O57" s="164">
        <v>0</v>
      </c>
      <c r="P57" s="164">
        <f>'Production Summary'!$N$8</f>
        <v>780</v>
      </c>
      <c r="Q57" s="164">
        <f>'Production Summary'!$M$8</f>
        <v>65</v>
      </c>
      <c r="R57" s="164">
        <v>0</v>
      </c>
      <c r="S57" s="164">
        <f>'Production Summary'!$N$9</f>
        <v>720</v>
      </c>
      <c r="T57" s="164">
        <f>'Production Summary'!$M$9</f>
        <v>60</v>
      </c>
      <c r="U57" s="164">
        <v>0</v>
      </c>
      <c r="V57" s="164">
        <f>'Production Summary'!$N$10</f>
        <v>876</v>
      </c>
      <c r="W57" s="164">
        <f>'Production Summary'!$M$10</f>
        <v>73</v>
      </c>
      <c r="X57" s="164">
        <v>0</v>
      </c>
      <c r="Y57" s="164">
        <f>'Production Summary'!$N$14</f>
        <v>177</v>
      </c>
      <c r="Z57" s="328">
        <f>'Production Summary'!$M$14</f>
        <v>14.75</v>
      </c>
      <c r="AA57" s="164">
        <v>0</v>
      </c>
      <c r="AB57" s="164">
        <f>'Production Summary'!$N$15</f>
        <v>126</v>
      </c>
      <c r="AC57" s="164">
        <f>'Production Summary'!$M$15</f>
        <v>21</v>
      </c>
      <c r="AD57" s="164">
        <v>0</v>
      </c>
      <c r="AE57" s="164">
        <f>'Production Summary'!$N$16</f>
        <v>252</v>
      </c>
      <c r="AF57" s="164">
        <f>'Production Summary'!$M$16</f>
        <v>21</v>
      </c>
      <c r="AG57" s="164">
        <v>0</v>
      </c>
      <c r="AH57" s="164">
        <f>'Production Summary'!$N$18</f>
        <v>1035</v>
      </c>
      <c r="AI57" s="164">
        <f>'Production Summary'!$M$18</f>
        <v>17.25</v>
      </c>
      <c r="AJ57" s="164">
        <v>0</v>
      </c>
      <c r="AK57" s="164">
        <f>'Production Summary'!$N$19</f>
        <v>870</v>
      </c>
      <c r="AL57" s="164">
        <f>'Production Summary'!$M$19</f>
        <v>29</v>
      </c>
      <c r="AM57" s="164">
        <v>0</v>
      </c>
      <c r="AN57" s="164">
        <f>'Production Summary'!$N$20</f>
        <v>864</v>
      </c>
      <c r="AO57" s="164">
        <f>'Production Summary'!$M$20</f>
        <v>72</v>
      </c>
      <c r="AP57" s="164">
        <v>0</v>
      </c>
      <c r="AQ57" s="164">
        <f>'Production Summary'!$N$21</f>
        <v>670</v>
      </c>
      <c r="AR57" s="164">
        <f>'Production Summary'!$M$21</f>
        <v>335</v>
      </c>
      <c r="AS57" s="164">
        <v>0</v>
      </c>
      <c r="AT57" s="386">
        <f>'Production Summary'!$N$22</f>
        <v>375</v>
      </c>
      <c r="AU57" s="164">
        <f>'Production Summary'!$N$23</f>
        <v>1050</v>
      </c>
      <c r="AV57" s="164">
        <f>'Production Summary'!$N$25</f>
        <v>300</v>
      </c>
      <c r="AW57" s="164">
        <f>'Production Summary'!$M$25</f>
        <v>25</v>
      </c>
      <c r="AX57" s="164">
        <v>0</v>
      </c>
      <c r="AY57" s="164">
        <f>'Production Summary'!$N$26</f>
        <v>300</v>
      </c>
      <c r="AZ57" s="164">
        <f>'Production Summary'!$M$26</f>
        <v>25</v>
      </c>
      <c r="BA57" s="164">
        <v>0</v>
      </c>
      <c r="BB57" s="164">
        <f>'Production Summary'!$N$28</f>
        <v>777</v>
      </c>
      <c r="BC57" s="164">
        <f>'Production Summary'!$M$28</f>
        <v>12.95</v>
      </c>
      <c r="BD57" s="164">
        <v>0</v>
      </c>
      <c r="BE57" s="164">
        <f>'Production Summary'!$N$29</f>
        <v>612</v>
      </c>
      <c r="BF57" s="164">
        <f>'Production Summary'!$M$29</f>
        <v>51</v>
      </c>
      <c r="BG57" s="164">
        <v>0</v>
      </c>
      <c r="BH57" s="164">
        <f>'Production Summary'!$N$30</f>
        <v>500</v>
      </c>
      <c r="BI57" s="164">
        <f>'Production Summary'!$M$30</f>
        <v>250</v>
      </c>
      <c r="BJ57" s="164">
        <v>0</v>
      </c>
      <c r="BK57" s="386"/>
      <c r="BL57" s="164">
        <f>'Production Summary'!$N$32</f>
        <v>875</v>
      </c>
      <c r="BM57" s="164">
        <f>'Production Summary'!$N$34</f>
        <v>360.59999999999997</v>
      </c>
      <c r="BN57" s="164">
        <f>'Production Summary'!$M$34</f>
        <v>6.01</v>
      </c>
      <c r="BO57" s="164">
        <v>0</v>
      </c>
      <c r="BP57" s="164">
        <f>'Production Summary'!$N$36</f>
        <v>717</v>
      </c>
      <c r="BQ57" s="164">
        <f>'Production Summary'!$M$36</f>
        <v>11.95</v>
      </c>
      <c r="BR57" s="164">
        <v>0</v>
      </c>
      <c r="BS57" s="164">
        <f>'Production Summary'!$N$37</f>
        <v>210</v>
      </c>
      <c r="BT57" s="164">
        <f>'Production Summary'!$M$37</f>
        <v>21</v>
      </c>
      <c r="BU57" s="164">
        <v>0</v>
      </c>
      <c r="BV57" s="164">
        <f>'Production Summary'!$N$38</f>
        <v>280</v>
      </c>
      <c r="BW57" s="164">
        <f>'Production Summary'!$M$38</f>
        <v>28</v>
      </c>
      <c r="BX57" s="164">
        <v>0</v>
      </c>
      <c r="BY57" s="165">
        <f>'Production Summary'!$N$39</f>
        <v>300.38406247988502</v>
      </c>
      <c r="BZ57" s="164">
        <f>'Production Summary'!$M$39</f>
        <v>30.038406247988501</v>
      </c>
      <c r="CA57" s="164">
        <v>0</v>
      </c>
      <c r="CB57" s="164">
        <f>'Production Summary'!$N$40</f>
        <v>131.30000000000001</v>
      </c>
      <c r="CC57" s="164">
        <f>'Production Summary'!$M$40</f>
        <v>13.13</v>
      </c>
      <c r="CD57" s="164">
        <v>0</v>
      </c>
      <c r="CE57" s="164">
        <f>'Production Summary'!$N$42</f>
        <v>1136.3519999999996</v>
      </c>
      <c r="CF57" s="164">
        <f>'Production Summary'!$M$42</f>
        <v>81.167999999999978</v>
      </c>
      <c r="CG57" s="164">
        <v>0</v>
      </c>
      <c r="CH57" s="164">
        <v>0</v>
      </c>
      <c r="CI57" s="164">
        <f>'Production Summary'!$N$43</f>
        <v>184</v>
      </c>
      <c r="CJ57" s="164">
        <v>0</v>
      </c>
      <c r="CK57" s="164">
        <f>'Production Summary'!$N$44</f>
        <v>355</v>
      </c>
      <c r="CL57" s="164">
        <v>0</v>
      </c>
      <c r="CM57" s="375">
        <f>'Production Summary'!$N$45</f>
        <v>1650</v>
      </c>
      <c r="CN57" s="164">
        <f>'Production Summary'!$N$46</f>
        <v>270</v>
      </c>
      <c r="CO57" s="164">
        <f>'Production Summary'!$N$47</f>
        <v>1350</v>
      </c>
      <c r="CP57" s="166"/>
      <c r="CQ57" s="164">
        <f>'Production Summary'!$N$49</f>
        <v>8004.1580041580037</v>
      </c>
      <c r="CR57" s="164">
        <f>'Production Summary'!$M$49</f>
        <v>66.701316701316699</v>
      </c>
      <c r="CS57" s="164">
        <f>'Production Summary'!$N$50</f>
        <v>13331.600831600828</v>
      </c>
      <c r="CT57" s="164">
        <f>'Production Summary'!$M$50</f>
        <v>148.1288981288981</v>
      </c>
      <c r="CU57" s="164">
        <f>'Production Summary'!$N$51</f>
        <v>12785.862785862784</v>
      </c>
      <c r="CV57" s="164">
        <f>'Production Summary'!$M$51</f>
        <v>355.16285516285512</v>
      </c>
      <c r="CW57" s="164">
        <f>'Production Summary'!$N$52</f>
        <v>12629.937629937627</v>
      </c>
      <c r="CX57" s="164">
        <f>'Production Summary'!$M$52</f>
        <v>701.66320166320156</v>
      </c>
      <c r="CY57" s="164">
        <f>'Production Summary'!$N$53</f>
        <v>12396.049896049895</v>
      </c>
      <c r="CZ57" s="164">
        <f>'Production Summary'!$M$53</f>
        <v>688.66943866943859</v>
      </c>
      <c r="DA57" s="164">
        <f>'Production Summary'!$N$54</f>
        <v>13799.376299376298</v>
      </c>
      <c r="DB57" s="164">
        <f>'Production Summary'!$M$54</f>
        <v>766.63201663201653</v>
      </c>
      <c r="DC57" s="328">
        <f>'Production Summary'!$N$60</f>
        <v>12863.825363825363</v>
      </c>
      <c r="DD57" s="328">
        <f>'Production Summary'!$M$60</f>
        <v>714.65696465696465</v>
      </c>
      <c r="DE57" s="164">
        <f>'Production Summary'!$N$59</f>
        <v>11148.648648648648</v>
      </c>
      <c r="DF57" s="328">
        <f>'Production Summary'!$M$59</f>
        <v>619.36936936936934</v>
      </c>
      <c r="DG57" s="164">
        <f>'Production Summary'!$N$55</f>
        <v>13842.68884268884</v>
      </c>
      <c r="DH57" s="164">
        <f>'Production Summary'!$M$55</f>
        <v>3460.67221067221</v>
      </c>
      <c r="DI57" s="164">
        <f>'Production Summary'!$N$56</f>
        <v>13097.713097713096</v>
      </c>
      <c r="DJ57" s="164">
        <f>'Production Summary'!$M$56</f>
        <v>163.72141372141371</v>
      </c>
      <c r="DK57" s="164">
        <f>'Production Summary'!$N$57</f>
        <v>14189.189189189186</v>
      </c>
      <c r="DL57" s="164">
        <f>'Production Summary'!$M$57</f>
        <v>394.14414414414409</v>
      </c>
      <c r="DM57" s="164">
        <f>'Production Summary'!$N$58</f>
        <v>14017.671517671517</v>
      </c>
      <c r="DN57" s="164">
        <f>'Production Summary'!$M$58</f>
        <v>778.75952875952873</v>
      </c>
      <c r="DO57" s="164">
        <f>'Production Summary'!$N$61</f>
        <v>4500</v>
      </c>
      <c r="DP57" s="328">
        <f>'Production Summary'!$M$61</f>
        <v>750</v>
      </c>
      <c r="DQ57" s="164">
        <v>0</v>
      </c>
      <c r="DR57" s="164">
        <f>'Production Summary'!$N$62</f>
        <v>8900</v>
      </c>
      <c r="DS57" s="164">
        <f>'Production Summary'!$N$70</f>
        <v>300</v>
      </c>
      <c r="DT57" s="328">
        <f>'Production Summary'!$M$70</f>
        <v>25</v>
      </c>
      <c r="DU57" s="164">
        <v>0</v>
      </c>
      <c r="DV57" s="164">
        <f>'Production Summary'!$N$71</f>
        <v>150</v>
      </c>
      <c r="DW57" s="164">
        <v>0</v>
      </c>
      <c r="DX57" s="164">
        <f>'Production Summary'!$N$64</f>
        <v>192</v>
      </c>
      <c r="DY57" s="164">
        <v>0</v>
      </c>
      <c r="DZ57" s="391">
        <f>'Production Summary'!$N$65</f>
        <v>384</v>
      </c>
      <c r="EA57" s="164">
        <v>0</v>
      </c>
      <c r="EB57" s="391">
        <f>'Production Summary'!$N$66</f>
        <v>192</v>
      </c>
      <c r="EC57" s="164">
        <v>0</v>
      </c>
      <c r="ED57" s="164">
        <f>'Production Summary'!$N$67</f>
        <v>96</v>
      </c>
      <c r="EE57" s="164">
        <v>0</v>
      </c>
      <c r="EF57" s="164">
        <f>'Production Summary'!$N$68</f>
        <v>96</v>
      </c>
      <c r="EG57" s="164">
        <v>0</v>
      </c>
      <c r="EH57" s="164">
        <f>'Production Summary'!$N$69</f>
        <v>340</v>
      </c>
      <c r="EI57" s="101"/>
      <c r="EJ57" s="3"/>
      <c r="EK57" s="3"/>
      <c r="ER57" s="64" t="s">
        <v>73</v>
      </c>
      <c r="ES57" s="61" t="str">
        <f t="shared" si="35"/>
        <v/>
      </c>
      <c r="ET57" s="24">
        <f t="shared" si="1"/>
        <v>0</v>
      </c>
    </row>
    <row r="58" spans="1:150" ht="15" customHeight="1">
      <c r="A58" t="b">
        <f>C58=Korba!C58</f>
        <v>1</v>
      </c>
      <c r="B58" s="65">
        <f t="shared" si="2"/>
        <v>53</v>
      </c>
      <c r="C58" s="61" t="str">
        <f>IF(Korba!C58="","",Korba!C58)</f>
        <v/>
      </c>
      <c r="D58" s="164">
        <f>'Production Summary'!$N$4</f>
        <v>666</v>
      </c>
      <c r="E58" s="164">
        <f>'Production Summary'!$M$4</f>
        <v>27.75</v>
      </c>
      <c r="F58" s="164">
        <v>0</v>
      </c>
      <c r="G58" s="164">
        <f>'Production Summary'!$N$5</f>
        <v>666</v>
      </c>
      <c r="H58" s="164">
        <f>'Production Summary'!$M$5</f>
        <v>27.75</v>
      </c>
      <c r="I58" s="164">
        <v>0</v>
      </c>
      <c r="J58" s="164">
        <f>'Production Summary'!$N$6</f>
        <v>200</v>
      </c>
      <c r="K58" s="328">
        <f>'Production Summary'!$M$6</f>
        <v>7.5</v>
      </c>
      <c r="L58" s="164">
        <v>0</v>
      </c>
      <c r="M58" s="365">
        <f>'Production Summary'!$N$7</f>
        <v>612.72</v>
      </c>
      <c r="N58" s="367">
        <f>'Production Summary'!$M$7</f>
        <v>25.53</v>
      </c>
      <c r="O58" s="164">
        <v>0</v>
      </c>
      <c r="P58" s="164">
        <f>'Production Summary'!$N$8</f>
        <v>780</v>
      </c>
      <c r="Q58" s="164">
        <f>'Production Summary'!$M$8</f>
        <v>65</v>
      </c>
      <c r="R58" s="164">
        <v>0</v>
      </c>
      <c r="S58" s="164">
        <f>'Production Summary'!$N$9</f>
        <v>720</v>
      </c>
      <c r="T58" s="164">
        <f>'Production Summary'!$M$9</f>
        <v>60</v>
      </c>
      <c r="U58" s="164">
        <v>0</v>
      </c>
      <c r="V58" s="164">
        <f>'Production Summary'!$N$10</f>
        <v>876</v>
      </c>
      <c r="W58" s="164">
        <f>'Production Summary'!$M$10</f>
        <v>73</v>
      </c>
      <c r="X58" s="164">
        <v>0</v>
      </c>
      <c r="Y58" s="164">
        <f>'Production Summary'!$N$14</f>
        <v>177</v>
      </c>
      <c r="Z58" s="328">
        <f>'Production Summary'!$M$14</f>
        <v>14.75</v>
      </c>
      <c r="AA58" s="164">
        <v>0</v>
      </c>
      <c r="AB58" s="164">
        <f>'Production Summary'!$N$15</f>
        <v>126</v>
      </c>
      <c r="AC58" s="164">
        <f>'Production Summary'!$M$15</f>
        <v>21</v>
      </c>
      <c r="AD58" s="164">
        <v>0</v>
      </c>
      <c r="AE58" s="164">
        <f>'Production Summary'!$N$16</f>
        <v>252</v>
      </c>
      <c r="AF58" s="164">
        <f>'Production Summary'!$M$16</f>
        <v>21</v>
      </c>
      <c r="AG58" s="164">
        <v>0</v>
      </c>
      <c r="AH58" s="164">
        <f>'Production Summary'!$N$18</f>
        <v>1035</v>
      </c>
      <c r="AI58" s="164">
        <f>'Production Summary'!$M$18</f>
        <v>17.25</v>
      </c>
      <c r="AJ58" s="164">
        <v>0</v>
      </c>
      <c r="AK58" s="164">
        <f>'Production Summary'!$N$19</f>
        <v>870</v>
      </c>
      <c r="AL58" s="164">
        <f>'Production Summary'!$M$19</f>
        <v>29</v>
      </c>
      <c r="AM58" s="164">
        <v>0</v>
      </c>
      <c r="AN58" s="164">
        <f>'Production Summary'!$N$20</f>
        <v>864</v>
      </c>
      <c r="AO58" s="164">
        <f>'Production Summary'!$M$20</f>
        <v>72</v>
      </c>
      <c r="AP58" s="164">
        <v>0</v>
      </c>
      <c r="AQ58" s="164">
        <f>'Production Summary'!$N$21</f>
        <v>670</v>
      </c>
      <c r="AR58" s="164">
        <f>'Production Summary'!$M$21</f>
        <v>335</v>
      </c>
      <c r="AS58" s="164">
        <v>0</v>
      </c>
      <c r="AT58" s="386">
        <f>'Production Summary'!$N$22</f>
        <v>375</v>
      </c>
      <c r="AU58" s="164">
        <f>'Production Summary'!$N$23</f>
        <v>1050</v>
      </c>
      <c r="AV58" s="164">
        <f>'Production Summary'!$N$25</f>
        <v>300</v>
      </c>
      <c r="AW58" s="164">
        <f>'Production Summary'!$M$25</f>
        <v>25</v>
      </c>
      <c r="AX58" s="164">
        <v>0</v>
      </c>
      <c r="AY58" s="164">
        <f>'Production Summary'!$N$26</f>
        <v>300</v>
      </c>
      <c r="AZ58" s="164">
        <f>'Production Summary'!$M$26</f>
        <v>25</v>
      </c>
      <c r="BA58" s="164">
        <v>0</v>
      </c>
      <c r="BB58" s="164">
        <f>'Production Summary'!$N$28</f>
        <v>777</v>
      </c>
      <c r="BC58" s="164">
        <f>'Production Summary'!$M$28</f>
        <v>12.95</v>
      </c>
      <c r="BD58" s="164">
        <v>0</v>
      </c>
      <c r="BE58" s="164">
        <f>'Production Summary'!$N$29</f>
        <v>612</v>
      </c>
      <c r="BF58" s="164">
        <f>'Production Summary'!$M$29</f>
        <v>51</v>
      </c>
      <c r="BG58" s="164">
        <v>0</v>
      </c>
      <c r="BH58" s="164">
        <f>'Production Summary'!$N$30</f>
        <v>500</v>
      </c>
      <c r="BI58" s="164">
        <f>'Production Summary'!$M$30</f>
        <v>250</v>
      </c>
      <c r="BJ58" s="164">
        <v>0</v>
      </c>
      <c r="BK58" s="386"/>
      <c r="BL58" s="164">
        <f>'Production Summary'!$N$32</f>
        <v>875</v>
      </c>
      <c r="BM58" s="164">
        <f>'Production Summary'!$N$34</f>
        <v>360.59999999999997</v>
      </c>
      <c r="BN58" s="164">
        <f>'Production Summary'!$M$34</f>
        <v>6.01</v>
      </c>
      <c r="BO58" s="164">
        <v>0</v>
      </c>
      <c r="BP58" s="164">
        <f>'Production Summary'!$N$36</f>
        <v>717</v>
      </c>
      <c r="BQ58" s="164">
        <f>'Production Summary'!$M$36</f>
        <v>11.95</v>
      </c>
      <c r="BR58" s="164">
        <v>0</v>
      </c>
      <c r="BS58" s="164">
        <f>'Production Summary'!$N$37</f>
        <v>210</v>
      </c>
      <c r="BT58" s="164">
        <f>'Production Summary'!$M$37</f>
        <v>21</v>
      </c>
      <c r="BU58" s="164">
        <v>0</v>
      </c>
      <c r="BV58" s="164">
        <f>'Production Summary'!$N$38</f>
        <v>280</v>
      </c>
      <c r="BW58" s="164">
        <f>'Production Summary'!$M$38</f>
        <v>28</v>
      </c>
      <c r="BX58" s="164">
        <v>0</v>
      </c>
      <c r="BY58" s="165">
        <f>'Production Summary'!$N$39</f>
        <v>300.38406247988502</v>
      </c>
      <c r="BZ58" s="164">
        <f>'Production Summary'!$M$39</f>
        <v>30.038406247988501</v>
      </c>
      <c r="CA58" s="164">
        <v>0</v>
      </c>
      <c r="CB58" s="164">
        <f>'Production Summary'!$N$40</f>
        <v>131.30000000000001</v>
      </c>
      <c r="CC58" s="164">
        <f>'Production Summary'!$M$40</f>
        <v>13.13</v>
      </c>
      <c r="CD58" s="164">
        <v>0</v>
      </c>
      <c r="CE58" s="164">
        <f>'Production Summary'!$N$42</f>
        <v>1136.3519999999996</v>
      </c>
      <c r="CF58" s="164">
        <f>'Production Summary'!$M$42</f>
        <v>81.167999999999978</v>
      </c>
      <c r="CG58" s="164">
        <v>0</v>
      </c>
      <c r="CH58" s="164">
        <v>0</v>
      </c>
      <c r="CI58" s="164">
        <f>'Production Summary'!$N$43</f>
        <v>184</v>
      </c>
      <c r="CJ58" s="164">
        <v>0</v>
      </c>
      <c r="CK58" s="164">
        <f>'Production Summary'!$N$44</f>
        <v>355</v>
      </c>
      <c r="CL58" s="164">
        <v>0</v>
      </c>
      <c r="CM58" s="375">
        <f>'Production Summary'!$N$45</f>
        <v>1650</v>
      </c>
      <c r="CN58" s="164">
        <f>'Production Summary'!$N$46</f>
        <v>270</v>
      </c>
      <c r="CO58" s="164">
        <f>'Production Summary'!$N$47</f>
        <v>1350</v>
      </c>
      <c r="CP58" s="166"/>
      <c r="CQ58" s="164">
        <f>'Production Summary'!$N$49</f>
        <v>8004.1580041580037</v>
      </c>
      <c r="CR58" s="164">
        <f>'Production Summary'!$M$49</f>
        <v>66.701316701316699</v>
      </c>
      <c r="CS58" s="164">
        <f>'Production Summary'!$N$50</f>
        <v>13331.600831600828</v>
      </c>
      <c r="CT58" s="164">
        <f>'Production Summary'!$M$50</f>
        <v>148.1288981288981</v>
      </c>
      <c r="CU58" s="164">
        <f>'Production Summary'!$N$51</f>
        <v>12785.862785862784</v>
      </c>
      <c r="CV58" s="164">
        <f>'Production Summary'!$M$51</f>
        <v>355.16285516285512</v>
      </c>
      <c r="CW58" s="164">
        <f>'Production Summary'!$N$52</f>
        <v>12629.937629937627</v>
      </c>
      <c r="CX58" s="164">
        <f>'Production Summary'!$M$52</f>
        <v>701.66320166320156</v>
      </c>
      <c r="CY58" s="164">
        <f>'Production Summary'!$N$53</f>
        <v>12396.049896049895</v>
      </c>
      <c r="CZ58" s="164">
        <f>'Production Summary'!$M$53</f>
        <v>688.66943866943859</v>
      </c>
      <c r="DA58" s="164">
        <f>'Production Summary'!$N$54</f>
        <v>13799.376299376298</v>
      </c>
      <c r="DB58" s="164">
        <f>'Production Summary'!$M$54</f>
        <v>766.63201663201653</v>
      </c>
      <c r="DC58" s="328">
        <f>'Production Summary'!$N$60</f>
        <v>12863.825363825363</v>
      </c>
      <c r="DD58" s="328">
        <f>'Production Summary'!$M$60</f>
        <v>714.65696465696465</v>
      </c>
      <c r="DE58" s="164">
        <f>'Production Summary'!$N$59</f>
        <v>11148.648648648648</v>
      </c>
      <c r="DF58" s="328">
        <f>'Production Summary'!$M$59</f>
        <v>619.36936936936934</v>
      </c>
      <c r="DG58" s="164">
        <f>'Production Summary'!$N$55</f>
        <v>13842.68884268884</v>
      </c>
      <c r="DH58" s="164">
        <f>'Production Summary'!$M$55</f>
        <v>3460.67221067221</v>
      </c>
      <c r="DI58" s="164">
        <f>'Production Summary'!$N$56</f>
        <v>13097.713097713096</v>
      </c>
      <c r="DJ58" s="164">
        <f>'Production Summary'!$M$56</f>
        <v>163.72141372141371</v>
      </c>
      <c r="DK58" s="164">
        <f>'Production Summary'!$N$57</f>
        <v>14189.189189189186</v>
      </c>
      <c r="DL58" s="164">
        <f>'Production Summary'!$M$57</f>
        <v>394.14414414414409</v>
      </c>
      <c r="DM58" s="164">
        <f>'Production Summary'!$N$58</f>
        <v>14017.671517671517</v>
      </c>
      <c r="DN58" s="164">
        <f>'Production Summary'!$M$58</f>
        <v>778.75952875952873</v>
      </c>
      <c r="DO58" s="164">
        <f>'Production Summary'!$N$61</f>
        <v>4500</v>
      </c>
      <c r="DP58" s="328">
        <f>'Production Summary'!$M$61</f>
        <v>750</v>
      </c>
      <c r="DQ58" s="164">
        <v>0</v>
      </c>
      <c r="DR58" s="164">
        <f>'Production Summary'!$N$62</f>
        <v>8900</v>
      </c>
      <c r="DS58" s="164">
        <f>'Production Summary'!$N$70</f>
        <v>300</v>
      </c>
      <c r="DT58" s="328">
        <f>'Production Summary'!$M$70</f>
        <v>25</v>
      </c>
      <c r="DU58" s="164">
        <v>0</v>
      </c>
      <c r="DV58" s="164">
        <f>'Production Summary'!$N$71</f>
        <v>150</v>
      </c>
      <c r="DW58" s="164">
        <v>0</v>
      </c>
      <c r="DX58" s="164">
        <f>'Production Summary'!$N$64</f>
        <v>192</v>
      </c>
      <c r="DY58" s="164">
        <v>0</v>
      </c>
      <c r="DZ58" s="391">
        <f>'Production Summary'!$N$65</f>
        <v>384</v>
      </c>
      <c r="EA58" s="164">
        <v>0</v>
      </c>
      <c r="EB58" s="391">
        <f>'Production Summary'!$N$66</f>
        <v>192</v>
      </c>
      <c r="EC58" s="164">
        <v>0</v>
      </c>
      <c r="ED58" s="164">
        <f>'Production Summary'!$N$67</f>
        <v>96</v>
      </c>
      <c r="EE58" s="164">
        <v>0</v>
      </c>
      <c r="EF58" s="164">
        <f>'Production Summary'!$N$68</f>
        <v>96</v>
      </c>
      <c r="EG58" s="164">
        <v>0</v>
      </c>
      <c r="EH58" s="164">
        <f>'Production Summary'!$N$69</f>
        <v>340</v>
      </c>
      <c r="EI58" s="101"/>
      <c r="EJ58" s="3"/>
      <c r="EK58" s="3"/>
      <c r="ER58" s="64" t="s">
        <v>74</v>
      </c>
      <c r="ES58" s="61" t="str">
        <f t="shared" si="35"/>
        <v/>
      </c>
      <c r="ET58" s="24">
        <f t="shared" si="1"/>
        <v>0</v>
      </c>
    </row>
    <row r="59" spans="1:150" ht="15" customHeight="1">
      <c r="A59" t="b">
        <f>C59=Korba!C59</f>
        <v>1</v>
      </c>
      <c r="B59" s="65">
        <f t="shared" si="2"/>
        <v>54</v>
      </c>
      <c r="C59" s="61" t="str">
        <f>IF(Korba!C59="","",Korba!C59)</f>
        <v/>
      </c>
      <c r="D59" s="164">
        <f>'Production Summary'!$N$4</f>
        <v>666</v>
      </c>
      <c r="E59" s="164">
        <f>'Production Summary'!$M$4</f>
        <v>27.75</v>
      </c>
      <c r="F59" s="164">
        <v>0</v>
      </c>
      <c r="G59" s="164">
        <f>'Production Summary'!$N$5</f>
        <v>666</v>
      </c>
      <c r="H59" s="164">
        <f>'Production Summary'!$M$5</f>
        <v>27.75</v>
      </c>
      <c r="I59" s="164">
        <v>0</v>
      </c>
      <c r="J59" s="164">
        <f>'Production Summary'!$N$6</f>
        <v>200</v>
      </c>
      <c r="K59" s="328">
        <f>'Production Summary'!$M$6</f>
        <v>7.5</v>
      </c>
      <c r="L59" s="164">
        <v>0</v>
      </c>
      <c r="M59" s="365">
        <f>'Production Summary'!$N$7</f>
        <v>612.72</v>
      </c>
      <c r="N59" s="367">
        <f>'Production Summary'!$M$7</f>
        <v>25.53</v>
      </c>
      <c r="O59" s="164">
        <v>0</v>
      </c>
      <c r="P59" s="164">
        <f>'Production Summary'!$N$8</f>
        <v>780</v>
      </c>
      <c r="Q59" s="164">
        <f>'Production Summary'!$M$8</f>
        <v>65</v>
      </c>
      <c r="R59" s="164">
        <v>0</v>
      </c>
      <c r="S59" s="164">
        <f>'Production Summary'!$N$9</f>
        <v>720</v>
      </c>
      <c r="T59" s="164">
        <f>'Production Summary'!$M$9</f>
        <v>60</v>
      </c>
      <c r="U59" s="164">
        <v>0</v>
      </c>
      <c r="V59" s="164">
        <f>'Production Summary'!$N$10</f>
        <v>876</v>
      </c>
      <c r="W59" s="164">
        <f>'Production Summary'!$M$10</f>
        <v>73</v>
      </c>
      <c r="X59" s="164">
        <v>0</v>
      </c>
      <c r="Y59" s="164">
        <f>'Production Summary'!$N$14</f>
        <v>177</v>
      </c>
      <c r="Z59" s="328">
        <f>'Production Summary'!$M$14</f>
        <v>14.75</v>
      </c>
      <c r="AA59" s="164">
        <v>0</v>
      </c>
      <c r="AB59" s="164">
        <f>'Production Summary'!$N$15</f>
        <v>126</v>
      </c>
      <c r="AC59" s="164">
        <f>'Production Summary'!$M$15</f>
        <v>21</v>
      </c>
      <c r="AD59" s="164">
        <v>0</v>
      </c>
      <c r="AE59" s="164">
        <f>'Production Summary'!$N$16</f>
        <v>252</v>
      </c>
      <c r="AF59" s="164">
        <f>'Production Summary'!$M$16</f>
        <v>21</v>
      </c>
      <c r="AG59" s="164">
        <v>0</v>
      </c>
      <c r="AH59" s="164">
        <f>'Production Summary'!$N$18</f>
        <v>1035</v>
      </c>
      <c r="AI59" s="164">
        <f>'Production Summary'!$M$18</f>
        <v>17.25</v>
      </c>
      <c r="AJ59" s="164">
        <v>0</v>
      </c>
      <c r="AK59" s="164">
        <f>'Production Summary'!$N$19</f>
        <v>870</v>
      </c>
      <c r="AL59" s="164">
        <f>'Production Summary'!$M$19</f>
        <v>29</v>
      </c>
      <c r="AM59" s="164">
        <v>0</v>
      </c>
      <c r="AN59" s="164">
        <f>'Production Summary'!$N$20</f>
        <v>864</v>
      </c>
      <c r="AO59" s="164">
        <f>'Production Summary'!$M$20</f>
        <v>72</v>
      </c>
      <c r="AP59" s="164">
        <v>0</v>
      </c>
      <c r="AQ59" s="164">
        <f>'Production Summary'!$N$21</f>
        <v>670</v>
      </c>
      <c r="AR59" s="164">
        <f>'Production Summary'!$M$21</f>
        <v>335</v>
      </c>
      <c r="AS59" s="164">
        <v>0</v>
      </c>
      <c r="AT59" s="386">
        <f>'Production Summary'!$N$22</f>
        <v>375</v>
      </c>
      <c r="AU59" s="164">
        <f>'Production Summary'!$N$23</f>
        <v>1050</v>
      </c>
      <c r="AV59" s="164">
        <f>'Production Summary'!$N$25</f>
        <v>300</v>
      </c>
      <c r="AW59" s="164">
        <f>'Production Summary'!$M$25</f>
        <v>25</v>
      </c>
      <c r="AX59" s="164">
        <v>0</v>
      </c>
      <c r="AY59" s="164">
        <f>'Production Summary'!$N$26</f>
        <v>300</v>
      </c>
      <c r="AZ59" s="164">
        <f>'Production Summary'!$M$26</f>
        <v>25</v>
      </c>
      <c r="BA59" s="164">
        <v>0</v>
      </c>
      <c r="BB59" s="164">
        <f>'Production Summary'!$N$28</f>
        <v>777</v>
      </c>
      <c r="BC59" s="164">
        <f>'Production Summary'!$M$28</f>
        <v>12.95</v>
      </c>
      <c r="BD59" s="164">
        <v>0</v>
      </c>
      <c r="BE59" s="164">
        <f>'Production Summary'!$N$29</f>
        <v>612</v>
      </c>
      <c r="BF59" s="164">
        <f>'Production Summary'!$M$29</f>
        <v>51</v>
      </c>
      <c r="BG59" s="164">
        <v>0</v>
      </c>
      <c r="BH59" s="164">
        <f>'Production Summary'!$N$30</f>
        <v>500</v>
      </c>
      <c r="BI59" s="164">
        <f>'Production Summary'!$M$30</f>
        <v>250</v>
      </c>
      <c r="BJ59" s="164">
        <v>0</v>
      </c>
      <c r="BK59" s="386"/>
      <c r="BL59" s="164">
        <f>'Production Summary'!$N$32</f>
        <v>875</v>
      </c>
      <c r="BM59" s="164">
        <f>'Production Summary'!$N$34</f>
        <v>360.59999999999997</v>
      </c>
      <c r="BN59" s="164">
        <f>'Production Summary'!$M$34</f>
        <v>6.01</v>
      </c>
      <c r="BO59" s="164">
        <v>0</v>
      </c>
      <c r="BP59" s="164">
        <f>'Production Summary'!$N$36</f>
        <v>717</v>
      </c>
      <c r="BQ59" s="164">
        <f>'Production Summary'!$M$36</f>
        <v>11.95</v>
      </c>
      <c r="BR59" s="164">
        <v>0</v>
      </c>
      <c r="BS59" s="164">
        <f>'Production Summary'!$N$37</f>
        <v>210</v>
      </c>
      <c r="BT59" s="164">
        <f>'Production Summary'!$M$37</f>
        <v>21</v>
      </c>
      <c r="BU59" s="164">
        <v>0</v>
      </c>
      <c r="BV59" s="164">
        <f>'Production Summary'!$N$38</f>
        <v>280</v>
      </c>
      <c r="BW59" s="164">
        <f>'Production Summary'!$M$38</f>
        <v>28</v>
      </c>
      <c r="BX59" s="164">
        <v>0</v>
      </c>
      <c r="BY59" s="165">
        <f>'Production Summary'!$N$39</f>
        <v>300.38406247988502</v>
      </c>
      <c r="BZ59" s="164">
        <f>'Production Summary'!$M$39</f>
        <v>30.038406247988501</v>
      </c>
      <c r="CA59" s="164">
        <v>0</v>
      </c>
      <c r="CB59" s="164">
        <f>'Production Summary'!$N$40</f>
        <v>131.30000000000001</v>
      </c>
      <c r="CC59" s="164">
        <f>'Production Summary'!$M$40</f>
        <v>13.13</v>
      </c>
      <c r="CD59" s="164">
        <v>0</v>
      </c>
      <c r="CE59" s="164">
        <f>'Production Summary'!$N$42</f>
        <v>1136.3519999999996</v>
      </c>
      <c r="CF59" s="164">
        <f>'Production Summary'!$M$42</f>
        <v>81.167999999999978</v>
      </c>
      <c r="CG59" s="164">
        <v>0</v>
      </c>
      <c r="CH59" s="164">
        <v>0</v>
      </c>
      <c r="CI59" s="164">
        <f>'Production Summary'!$N$43</f>
        <v>184</v>
      </c>
      <c r="CJ59" s="164">
        <v>0</v>
      </c>
      <c r="CK59" s="164">
        <f>'Production Summary'!$N$44</f>
        <v>355</v>
      </c>
      <c r="CL59" s="164">
        <v>0</v>
      </c>
      <c r="CM59" s="375">
        <f>'Production Summary'!$N$45</f>
        <v>1650</v>
      </c>
      <c r="CN59" s="164">
        <f>'Production Summary'!$N$46</f>
        <v>270</v>
      </c>
      <c r="CO59" s="164">
        <f>'Production Summary'!$N$47</f>
        <v>1350</v>
      </c>
      <c r="CP59" s="166"/>
      <c r="CQ59" s="164">
        <f>'Production Summary'!$N$49</f>
        <v>8004.1580041580037</v>
      </c>
      <c r="CR59" s="164">
        <f>'Production Summary'!$M$49</f>
        <v>66.701316701316699</v>
      </c>
      <c r="CS59" s="164">
        <f>'Production Summary'!$N$50</f>
        <v>13331.600831600828</v>
      </c>
      <c r="CT59" s="164">
        <f>'Production Summary'!$M$50</f>
        <v>148.1288981288981</v>
      </c>
      <c r="CU59" s="164">
        <f>'Production Summary'!$N$51</f>
        <v>12785.862785862784</v>
      </c>
      <c r="CV59" s="164">
        <f>'Production Summary'!$M$51</f>
        <v>355.16285516285512</v>
      </c>
      <c r="CW59" s="164">
        <f>'Production Summary'!$N$52</f>
        <v>12629.937629937627</v>
      </c>
      <c r="CX59" s="164">
        <f>'Production Summary'!$M$52</f>
        <v>701.66320166320156</v>
      </c>
      <c r="CY59" s="164">
        <f>'Production Summary'!$N$53</f>
        <v>12396.049896049895</v>
      </c>
      <c r="CZ59" s="164">
        <f>'Production Summary'!$M$53</f>
        <v>688.66943866943859</v>
      </c>
      <c r="DA59" s="164">
        <f>'Production Summary'!$N$54</f>
        <v>13799.376299376298</v>
      </c>
      <c r="DB59" s="164">
        <f>'Production Summary'!$M$54</f>
        <v>766.63201663201653</v>
      </c>
      <c r="DC59" s="328">
        <f>'Production Summary'!$N$60</f>
        <v>12863.825363825363</v>
      </c>
      <c r="DD59" s="328">
        <f>'Production Summary'!$M$60</f>
        <v>714.65696465696465</v>
      </c>
      <c r="DE59" s="164">
        <f>'Production Summary'!$N$59</f>
        <v>11148.648648648648</v>
      </c>
      <c r="DF59" s="328">
        <f>'Production Summary'!$M$59</f>
        <v>619.36936936936934</v>
      </c>
      <c r="DG59" s="164">
        <f>'Production Summary'!$N$55</f>
        <v>13842.68884268884</v>
      </c>
      <c r="DH59" s="164">
        <f>'Production Summary'!$M$55</f>
        <v>3460.67221067221</v>
      </c>
      <c r="DI59" s="164">
        <f>'Production Summary'!$N$56</f>
        <v>13097.713097713096</v>
      </c>
      <c r="DJ59" s="164">
        <f>'Production Summary'!$M$56</f>
        <v>163.72141372141371</v>
      </c>
      <c r="DK59" s="164">
        <f>'Production Summary'!$N$57</f>
        <v>14189.189189189186</v>
      </c>
      <c r="DL59" s="164">
        <f>'Production Summary'!$M$57</f>
        <v>394.14414414414409</v>
      </c>
      <c r="DM59" s="164">
        <f>'Production Summary'!$N$58</f>
        <v>14017.671517671517</v>
      </c>
      <c r="DN59" s="164">
        <f>'Production Summary'!$M$58</f>
        <v>778.75952875952873</v>
      </c>
      <c r="DO59" s="164">
        <f>'Production Summary'!$N$61</f>
        <v>4500</v>
      </c>
      <c r="DP59" s="328">
        <f>'Production Summary'!$M$61</f>
        <v>750</v>
      </c>
      <c r="DQ59" s="164">
        <v>0</v>
      </c>
      <c r="DR59" s="164">
        <f>'Production Summary'!$N$62</f>
        <v>8900</v>
      </c>
      <c r="DS59" s="164">
        <f>'Production Summary'!$N$70</f>
        <v>300</v>
      </c>
      <c r="DT59" s="328">
        <f>'Production Summary'!$M$70</f>
        <v>25</v>
      </c>
      <c r="DU59" s="164">
        <v>0</v>
      </c>
      <c r="DV59" s="164">
        <f>'Production Summary'!$N$71</f>
        <v>150</v>
      </c>
      <c r="DW59" s="164">
        <v>0</v>
      </c>
      <c r="DX59" s="164">
        <f>'Production Summary'!$N$64</f>
        <v>192</v>
      </c>
      <c r="DY59" s="164">
        <v>0</v>
      </c>
      <c r="DZ59" s="391">
        <f>'Production Summary'!$N$65</f>
        <v>384</v>
      </c>
      <c r="EA59" s="164">
        <v>0</v>
      </c>
      <c r="EB59" s="391">
        <f>'Production Summary'!$N$66</f>
        <v>192</v>
      </c>
      <c r="EC59" s="164">
        <v>0</v>
      </c>
      <c r="ED59" s="164">
        <f>'Production Summary'!$N$67</f>
        <v>96</v>
      </c>
      <c r="EE59" s="164">
        <v>0</v>
      </c>
      <c r="EF59" s="164">
        <f>'Production Summary'!$N$68</f>
        <v>96</v>
      </c>
      <c r="EG59" s="164">
        <v>0</v>
      </c>
      <c r="EH59" s="164">
        <f>'Production Summary'!$N$69</f>
        <v>340</v>
      </c>
      <c r="EI59" s="101"/>
      <c r="EJ59" s="3"/>
      <c r="EK59" s="3"/>
      <c r="ER59" s="64" t="s">
        <v>75</v>
      </c>
      <c r="ES59" s="61" t="str">
        <f t="shared" si="35"/>
        <v/>
      </c>
      <c r="ET59" s="24">
        <f t="shared" si="1"/>
        <v>0</v>
      </c>
    </row>
    <row r="60" spans="1:150" ht="15" customHeight="1">
      <c r="A60" t="b">
        <f>C60=Korba!C60</f>
        <v>1</v>
      </c>
      <c r="B60" s="65">
        <f t="shared" si="2"/>
        <v>55</v>
      </c>
      <c r="C60" s="61" t="str">
        <f>IF(Korba!C60="","",Korba!C60)</f>
        <v/>
      </c>
      <c r="D60" s="164">
        <f>'Production Summary'!$N$4</f>
        <v>666</v>
      </c>
      <c r="E60" s="164">
        <f>'Production Summary'!$M$4</f>
        <v>27.75</v>
      </c>
      <c r="F60" s="164">
        <v>0</v>
      </c>
      <c r="G60" s="164">
        <f>'Production Summary'!$N$5</f>
        <v>666</v>
      </c>
      <c r="H60" s="164">
        <f>'Production Summary'!$M$5</f>
        <v>27.75</v>
      </c>
      <c r="I60" s="164">
        <v>0</v>
      </c>
      <c r="J60" s="164">
        <f>'Production Summary'!$N$6</f>
        <v>200</v>
      </c>
      <c r="K60" s="328">
        <f>'Production Summary'!$M$6</f>
        <v>7.5</v>
      </c>
      <c r="L60" s="164">
        <v>0</v>
      </c>
      <c r="M60" s="365">
        <f>'Production Summary'!$N$7</f>
        <v>612.72</v>
      </c>
      <c r="N60" s="367">
        <f>'Production Summary'!$M$7</f>
        <v>25.53</v>
      </c>
      <c r="O60" s="164">
        <v>0</v>
      </c>
      <c r="P60" s="164">
        <f>'Production Summary'!$N$8</f>
        <v>780</v>
      </c>
      <c r="Q60" s="164">
        <f>'Production Summary'!$M$8</f>
        <v>65</v>
      </c>
      <c r="R60" s="164">
        <v>0</v>
      </c>
      <c r="S60" s="164">
        <f>'Production Summary'!$N$9</f>
        <v>720</v>
      </c>
      <c r="T60" s="164">
        <f>'Production Summary'!$M$9</f>
        <v>60</v>
      </c>
      <c r="U60" s="164">
        <v>0</v>
      </c>
      <c r="V60" s="164">
        <f>'Production Summary'!$N$10</f>
        <v>876</v>
      </c>
      <c r="W60" s="164">
        <f>'Production Summary'!$M$10</f>
        <v>73</v>
      </c>
      <c r="X60" s="164">
        <v>0</v>
      </c>
      <c r="Y60" s="164">
        <f>'Production Summary'!$N$14</f>
        <v>177</v>
      </c>
      <c r="Z60" s="328">
        <f>'Production Summary'!$M$14</f>
        <v>14.75</v>
      </c>
      <c r="AA60" s="164">
        <v>0</v>
      </c>
      <c r="AB60" s="164">
        <f>'Production Summary'!$N$15</f>
        <v>126</v>
      </c>
      <c r="AC60" s="164">
        <f>'Production Summary'!$M$15</f>
        <v>21</v>
      </c>
      <c r="AD60" s="164">
        <v>0</v>
      </c>
      <c r="AE60" s="164">
        <f>'Production Summary'!$N$16</f>
        <v>252</v>
      </c>
      <c r="AF60" s="164">
        <f>'Production Summary'!$M$16</f>
        <v>21</v>
      </c>
      <c r="AG60" s="164">
        <v>0</v>
      </c>
      <c r="AH60" s="164">
        <f>'Production Summary'!$N$18</f>
        <v>1035</v>
      </c>
      <c r="AI60" s="164">
        <f>'Production Summary'!$M$18</f>
        <v>17.25</v>
      </c>
      <c r="AJ60" s="164">
        <v>0</v>
      </c>
      <c r="AK60" s="164">
        <f>'Production Summary'!$N$19</f>
        <v>870</v>
      </c>
      <c r="AL60" s="164">
        <f>'Production Summary'!$M$19</f>
        <v>29</v>
      </c>
      <c r="AM60" s="164">
        <v>0</v>
      </c>
      <c r="AN60" s="164">
        <f>'Production Summary'!$N$20</f>
        <v>864</v>
      </c>
      <c r="AO60" s="164">
        <f>'Production Summary'!$M$20</f>
        <v>72</v>
      </c>
      <c r="AP60" s="164">
        <v>0</v>
      </c>
      <c r="AQ60" s="164">
        <f>'Production Summary'!$N$21</f>
        <v>670</v>
      </c>
      <c r="AR60" s="164">
        <f>'Production Summary'!$M$21</f>
        <v>335</v>
      </c>
      <c r="AS60" s="164">
        <v>0</v>
      </c>
      <c r="AT60" s="386">
        <f>'Production Summary'!$N$22</f>
        <v>375</v>
      </c>
      <c r="AU60" s="164">
        <f>'Production Summary'!$N$23</f>
        <v>1050</v>
      </c>
      <c r="AV60" s="164">
        <f>'Production Summary'!$N$25</f>
        <v>300</v>
      </c>
      <c r="AW60" s="164">
        <f>'Production Summary'!$M$25</f>
        <v>25</v>
      </c>
      <c r="AX60" s="164">
        <v>0</v>
      </c>
      <c r="AY60" s="164">
        <f>'Production Summary'!$N$26</f>
        <v>300</v>
      </c>
      <c r="AZ60" s="164">
        <f>'Production Summary'!$M$26</f>
        <v>25</v>
      </c>
      <c r="BA60" s="164">
        <v>0</v>
      </c>
      <c r="BB60" s="164">
        <f>'Production Summary'!$N$28</f>
        <v>777</v>
      </c>
      <c r="BC60" s="164">
        <f>'Production Summary'!$M$28</f>
        <v>12.95</v>
      </c>
      <c r="BD60" s="164">
        <v>0</v>
      </c>
      <c r="BE60" s="164">
        <f>'Production Summary'!$N$29</f>
        <v>612</v>
      </c>
      <c r="BF60" s="164">
        <f>'Production Summary'!$M$29</f>
        <v>51</v>
      </c>
      <c r="BG60" s="164">
        <v>0</v>
      </c>
      <c r="BH60" s="164">
        <f>'Production Summary'!$N$30</f>
        <v>500</v>
      </c>
      <c r="BI60" s="164">
        <f>'Production Summary'!$M$30</f>
        <v>250</v>
      </c>
      <c r="BJ60" s="164">
        <v>0</v>
      </c>
      <c r="BK60" s="386"/>
      <c r="BL60" s="164">
        <f>'Production Summary'!$N$32</f>
        <v>875</v>
      </c>
      <c r="BM60" s="164">
        <f>'Production Summary'!$N$34</f>
        <v>360.59999999999997</v>
      </c>
      <c r="BN60" s="164">
        <f>'Production Summary'!$M$34</f>
        <v>6.01</v>
      </c>
      <c r="BO60" s="164">
        <v>0</v>
      </c>
      <c r="BP60" s="164">
        <f>'Production Summary'!$N$36</f>
        <v>717</v>
      </c>
      <c r="BQ60" s="164">
        <f>'Production Summary'!$M$36</f>
        <v>11.95</v>
      </c>
      <c r="BR60" s="164">
        <v>0</v>
      </c>
      <c r="BS60" s="164">
        <f>'Production Summary'!$N$37</f>
        <v>210</v>
      </c>
      <c r="BT60" s="164">
        <f>'Production Summary'!$M$37</f>
        <v>21</v>
      </c>
      <c r="BU60" s="164">
        <v>0</v>
      </c>
      <c r="BV60" s="164">
        <f>'Production Summary'!$N$38</f>
        <v>280</v>
      </c>
      <c r="BW60" s="164">
        <f>'Production Summary'!$M$38</f>
        <v>28</v>
      </c>
      <c r="BX60" s="164">
        <v>0</v>
      </c>
      <c r="BY60" s="165">
        <f>'Production Summary'!$N$39</f>
        <v>300.38406247988502</v>
      </c>
      <c r="BZ60" s="164">
        <f>'Production Summary'!$M$39</f>
        <v>30.038406247988501</v>
      </c>
      <c r="CA60" s="164">
        <v>0</v>
      </c>
      <c r="CB60" s="164">
        <f>'Production Summary'!$N$40</f>
        <v>131.30000000000001</v>
      </c>
      <c r="CC60" s="164">
        <f>'Production Summary'!$M$40</f>
        <v>13.13</v>
      </c>
      <c r="CD60" s="164">
        <v>0</v>
      </c>
      <c r="CE60" s="164">
        <f>'Production Summary'!$N$42</f>
        <v>1136.3519999999996</v>
      </c>
      <c r="CF60" s="164">
        <f>'Production Summary'!$M$42</f>
        <v>81.167999999999978</v>
      </c>
      <c r="CG60" s="164">
        <v>0</v>
      </c>
      <c r="CH60" s="164">
        <v>0</v>
      </c>
      <c r="CI60" s="164">
        <f>'Production Summary'!$N$43</f>
        <v>184</v>
      </c>
      <c r="CJ60" s="164">
        <v>0</v>
      </c>
      <c r="CK60" s="164">
        <f>'Production Summary'!$N$44</f>
        <v>355</v>
      </c>
      <c r="CL60" s="164">
        <v>0</v>
      </c>
      <c r="CM60" s="375">
        <f>'Production Summary'!$N$45</f>
        <v>1650</v>
      </c>
      <c r="CN60" s="164">
        <f>'Production Summary'!$N$46</f>
        <v>270</v>
      </c>
      <c r="CO60" s="164">
        <f>'Production Summary'!$N$47</f>
        <v>1350</v>
      </c>
      <c r="CP60" s="166"/>
      <c r="CQ60" s="164">
        <f>'Production Summary'!$N$49</f>
        <v>8004.1580041580037</v>
      </c>
      <c r="CR60" s="164">
        <f>'Production Summary'!$M$49</f>
        <v>66.701316701316699</v>
      </c>
      <c r="CS60" s="164">
        <f>'Production Summary'!$N$50</f>
        <v>13331.600831600828</v>
      </c>
      <c r="CT60" s="164">
        <f>'Production Summary'!$M$50</f>
        <v>148.1288981288981</v>
      </c>
      <c r="CU60" s="164">
        <f>'Production Summary'!$N$51</f>
        <v>12785.862785862784</v>
      </c>
      <c r="CV60" s="164">
        <f>'Production Summary'!$M$51</f>
        <v>355.16285516285512</v>
      </c>
      <c r="CW60" s="164">
        <f>'Production Summary'!$N$52</f>
        <v>12629.937629937627</v>
      </c>
      <c r="CX60" s="164">
        <f>'Production Summary'!$M$52</f>
        <v>701.66320166320156</v>
      </c>
      <c r="CY60" s="164">
        <f>'Production Summary'!$N$53</f>
        <v>12396.049896049895</v>
      </c>
      <c r="CZ60" s="164">
        <f>'Production Summary'!$M$53</f>
        <v>688.66943866943859</v>
      </c>
      <c r="DA60" s="164">
        <f>'Production Summary'!$N$54</f>
        <v>13799.376299376298</v>
      </c>
      <c r="DB60" s="164">
        <f>'Production Summary'!$M$54</f>
        <v>766.63201663201653</v>
      </c>
      <c r="DC60" s="328">
        <f>'Production Summary'!$N$60</f>
        <v>12863.825363825363</v>
      </c>
      <c r="DD60" s="328">
        <f>'Production Summary'!$M$60</f>
        <v>714.65696465696465</v>
      </c>
      <c r="DE60" s="164">
        <f>'Production Summary'!$N$59</f>
        <v>11148.648648648648</v>
      </c>
      <c r="DF60" s="328">
        <f>'Production Summary'!$M$59</f>
        <v>619.36936936936934</v>
      </c>
      <c r="DG60" s="164">
        <f>'Production Summary'!$N$55</f>
        <v>13842.68884268884</v>
      </c>
      <c r="DH60" s="164">
        <f>'Production Summary'!$M$55</f>
        <v>3460.67221067221</v>
      </c>
      <c r="DI60" s="164">
        <f>'Production Summary'!$N$56</f>
        <v>13097.713097713096</v>
      </c>
      <c r="DJ60" s="164">
        <f>'Production Summary'!$M$56</f>
        <v>163.72141372141371</v>
      </c>
      <c r="DK60" s="164">
        <f>'Production Summary'!$N$57</f>
        <v>14189.189189189186</v>
      </c>
      <c r="DL60" s="164">
        <f>'Production Summary'!$M$57</f>
        <v>394.14414414414409</v>
      </c>
      <c r="DM60" s="164">
        <f>'Production Summary'!$N$58</f>
        <v>14017.671517671517</v>
      </c>
      <c r="DN60" s="164">
        <f>'Production Summary'!$M$58</f>
        <v>778.75952875952873</v>
      </c>
      <c r="DO60" s="164">
        <f>'Production Summary'!$N$61</f>
        <v>4500</v>
      </c>
      <c r="DP60" s="328">
        <f>'Production Summary'!$M$61</f>
        <v>750</v>
      </c>
      <c r="DQ60" s="164">
        <v>0</v>
      </c>
      <c r="DR60" s="164">
        <f>'Production Summary'!$N$62</f>
        <v>8900</v>
      </c>
      <c r="DS60" s="164">
        <f>'Production Summary'!$N$70</f>
        <v>300</v>
      </c>
      <c r="DT60" s="328">
        <f>'Production Summary'!$M$70</f>
        <v>25</v>
      </c>
      <c r="DU60" s="164">
        <v>0</v>
      </c>
      <c r="DV60" s="164">
        <f>'Production Summary'!$N$71</f>
        <v>150</v>
      </c>
      <c r="DW60" s="164">
        <v>0</v>
      </c>
      <c r="DX60" s="164">
        <f>'Production Summary'!$N$64</f>
        <v>192</v>
      </c>
      <c r="DY60" s="164">
        <v>0</v>
      </c>
      <c r="DZ60" s="391">
        <f>'Production Summary'!$N$65</f>
        <v>384</v>
      </c>
      <c r="EA60" s="164">
        <v>0</v>
      </c>
      <c r="EB60" s="391">
        <f>'Production Summary'!$N$66</f>
        <v>192</v>
      </c>
      <c r="EC60" s="164">
        <v>0</v>
      </c>
      <c r="ED60" s="164">
        <f>'Production Summary'!$N$67</f>
        <v>96</v>
      </c>
      <c r="EE60" s="164">
        <v>0</v>
      </c>
      <c r="EF60" s="164">
        <f>'Production Summary'!$N$68</f>
        <v>96</v>
      </c>
      <c r="EG60" s="164">
        <v>0</v>
      </c>
      <c r="EH60" s="164">
        <f>'Production Summary'!$N$69</f>
        <v>340</v>
      </c>
      <c r="EI60" s="101"/>
      <c r="EJ60" s="3"/>
      <c r="EK60" s="3"/>
      <c r="ER60" s="64" t="s">
        <v>76</v>
      </c>
      <c r="ES60" s="61" t="str">
        <f t="shared" si="35"/>
        <v/>
      </c>
      <c r="ET60" s="24">
        <f t="shared" si="1"/>
        <v>0</v>
      </c>
    </row>
    <row r="61" spans="1:150" ht="15" customHeight="1">
      <c r="A61" t="b">
        <f>C61=Korba!C61</f>
        <v>1</v>
      </c>
      <c r="B61" s="65">
        <f t="shared" si="2"/>
        <v>56</v>
      </c>
      <c r="C61" s="61" t="str">
        <f>IF(Korba!C61="","",Korba!C61)</f>
        <v/>
      </c>
      <c r="D61" s="164">
        <f>'Production Summary'!$N$4</f>
        <v>666</v>
      </c>
      <c r="E61" s="164">
        <f>'Production Summary'!$M$4</f>
        <v>27.75</v>
      </c>
      <c r="F61" s="164">
        <v>0</v>
      </c>
      <c r="G61" s="164">
        <f>'Production Summary'!$N$5</f>
        <v>666</v>
      </c>
      <c r="H61" s="164">
        <f>'Production Summary'!$M$5</f>
        <v>27.75</v>
      </c>
      <c r="I61" s="164">
        <v>0</v>
      </c>
      <c r="J61" s="164">
        <f>'Production Summary'!$N$6</f>
        <v>200</v>
      </c>
      <c r="K61" s="328">
        <f>'Production Summary'!$M$6</f>
        <v>7.5</v>
      </c>
      <c r="L61" s="164">
        <v>0</v>
      </c>
      <c r="M61" s="365">
        <f>'Production Summary'!$N$7</f>
        <v>612.72</v>
      </c>
      <c r="N61" s="367">
        <f>'Production Summary'!$M$7</f>
        <v>25.53</v>
      </c>
      <c r="O61" s="164">
        <v>0</v>
      </c>
      <c r="P61" s="164">
        <f>'Production Summary'!$N$8</f>
        <v>780</v>
      </c>
      <c r="Q61" s="164">
        <f>'Production Summary'!$M$8</f>
        <v>65</v>
      </c>
      <c r="R61" s="164">
        <v>0</v>
      </c>
      <c r="S61" s="164">
        <f>'Production Summary'!$N$9</f>
        <v>720</v>
      </c>
      <c r="T61" s="164">
        <f>'Production Summary'!$M$9</f>
        <v>60</v>
      </c>
      <c r="U61" s="164">
        <v>0</v>
      </c>
      <c r="V61" s="164">
        <f>'Production Summary'!$N$10</f>
        <v>876</v>
      </c>
      <c r="W61" s="164">
        <f>'Production Summary'!$M$10</f>
        <v>73</v>
      </c>
      <c r="X61" s="164">
        <v>0</v>
      </c>
      <c r="Y61" s="164">
        <f>'Production Summary'!$N$14</f>
        <v>177</v>
      </c>
      <c r="Z61" s="328">
        <f>'Production Summary'!$M$14</f>
        <v>14.75</v>
      </c>
      <c r="AA61" s="164">
        <v>0</v>
      </c>
      <c r="AB61" s="164">
        <f>'Production Summary'!$N$15</f>
        <v>126</v>
      </c>
      <c r="AC61" s="164">
        <f>'Production Summary'!$M$15</f>
        <v>21</v>
      </c>
      <c r="AD61" s="164">
        <v>0</v>
      </c>
      <c r="AE61" s="164">
        <f>'Production Summary'!$N$16</f>
        <v>252</v>
      </c>
      <c r="AF61" s="164">
        <f>'Production Summary'!$M$16</f>
        <v>21</v>
      </c>
      <c r="AG61" s="164">
        <v>0</v>
      </c>
      <c r="AH61" s="164">
        <f>'Production Summary'!$N$18</f>
        <v>1035</v>
      </c>
      <c r="AI61" s="164">
        <f>'Production Summary'!$M$18</f>
        <v>17.25</v>
      </c>
      <c r="AJ61" s="164">
        <v>0</v>
      </c>
      <c r="AK61" s="164">
        <f>'Production Summary'!$N$19</f>
        <v>870</v>
      </c>
      <c r="AL61" s="164">
        <f>'Production Summary'!$M$19</f>
        <v>29</v>
      </c>
      <c r="AM61" s="164">
        <v>0</v>
      </c>
      <c r="AN61" s="164">
        <f>'Production Summary'!$N$20</f>
        <v>864</v>
      </c>
      <c r="AO61" s="164">
        <f>'Production Summary'!$M$20</f>
        <v>72</v>
      </c>
      <c r="AP61" s="164">
        <v>0</v>
      </c>
      <c r="AQ61" s="164">
        <f>'Production Summary'!$N$21</f>
        <v>670</v>
      </c>
      <c r="AR61" s="164">
        <f>'Production Summary'!$M$21</f>
        <v>335</v>
      </c>
      <c r="AS61" s="164">
        <v>0</v>
      </c>
      <c r="AT61" s="386">
        <f>'Production Summary'!$N$22</f>
        <v>375</v>
      </c>
      <c r="AU61" s="164">
        <f>'Production Summary'!$N$23</f>
        <v>1050</v>
      </c>
      <c r="AV61" s="164">
        <f>'Production Summary'!$N$25</f>
        <v>300</v>
      </c>
      <c r="AW61" s="164">
        <f>'Production Summary'!$M$25</f>
        <v>25</v>
      </c>
      <c r="AX61" s="164">
        <v>0</v>
      </c>
      <c r="AY61" s="164">
        <f>'Production Summary'!$N$26</f>
        <v>300</v>
      </c>
      <c r="AZ61" s="164">
        <f>'Production Summary'!$M$26</f>
        <v>25</v>
      </c>
      <c r="BA61" s="164">
        <v>0</v>
      </c>
      <c r="BB61" s="164">
        <f>'Production Summary'!$N$28</f>
        <v>777</v>
      </c>
      <c r="BC61" s="164">
        <f>'Production Summary'!$M$28</f>
        <v>12.95</v>
      </c>
      <c r="BD61" s="164">
        <v>0</v>
      </c>
      <c r="BE61" s="164">
        <f>'Production Summary'!$N$29</f>
        <v>612</v>
      </c>
      <c r="BF61" s="164">
        <f>'Production Summary'!$M$29</f>
        <v>51</v>
      </c>
      <c r="BG61" s="164">
        <v>0</v>
      </c>
      <c r="BH61" s="164">
        <f>'Production Summary'!$N$30</f>
        <v>500</v>
      </c>
      <c r="BI61" s="164">
        <f>'Production Summary'!$M$30</f>
        <v>250</v>
      </c>
      <c r="BJ61" s="164">
        <v>0</v>
      </c>
      <c r="BK61" s="386"/>
      <c r="BL61" s="164">
        <f>'Production Summary'!$N$32</f>
        <v>875</v>
      </c>
      <c r="BM61" s="164">
        <f>'Production Summary'!$N$34</f>
        <v>360.59999999999997</v>
      </c>
      <c r="BN61" s="164">
        <f>'Production Summary'!$M$34</f>
        <v>6.01</v>
      </c>
      <c r="BO61" s="164">
        <v>0</v>
      </c>
      <c r="BP61" s="164">
        <f>'Production Summary'!$N$36</f>
        <v>717</v>
      </c>
      <c r="BQ61" s="164">
        <f>'Production Summary'!$M$36</f>
        <v>11.95</v>
      </c>
      <c r="BR61" s="164">
        <v>0</v>
      </c>
      <c r="BS61" s="164">
        <f>'Production Summary'!$N$37</f>
        <v>210</v>
      </c>
      <c r="BT61" s="164">
        <f>'Production Summary'!$M$37</f>
        <v>21</v>
      </c>
      <c r="BU61" s="164">
        <v>0</v>
      </c>
      <c r="BV61" s="164">
        <f>'Production Summary'!$N$38</f>
        <v>280</v>
      </c>
      <c r="BW61" s="164">
        <f>'Production Summary'!$M$38</f>
        <v>28</v>
      </c>
      <c r="BX61" s="164">
        <v>0</v>
      </c>
      <c r="BY61" s="165">
        <f>'Production Summary'!$N$39</f>
        <v>300.38406247988502</v>
      </c>
      <c r="BZ61" s="164">
        <f>'Production Summary'!$M$39</f>
        <v>30.038406247988501</v>
      </c>
      <c r="CA61" s="164">
        <v>0</v>
      </c>
      <c r="CB61" s="164">
        <f>'Production Summary'!$N$40</f>
        <v>131.30000000000001</v>
      </c>
      <c r="CC61" s="164">
        <f>'Production Summary'!$M$40</f>
        <v>13.13</v>
      </c>
      <c r="CD61" s="164">
        <v>0</v>
      </c>
      <c r="CE61" s="164">
        <f>'Production Summary'!$N$42</f>
        <v>1136.3519999999996</v>
      </c>
      <c r="CF61" s="164">
        <f>'Production Summary'!$M$42</f>
        <v>81.167999999999978</v>
      </c>
      <c r="CG61" s="164">
        <v>0</v>
      </c>
      <c r="CH61" s="164">
        <v>0</v>
      </c>
      <c r="CI61" s="164">
        <f>'Production Summary'!$N$43</f>
        <v>184</v>
      </c>
      <c r="CJ61" s="164">
        <v>0</v>
      </c>
      <c r="CK61" s="164">
        <f>'Production Summary'!$N$44</f>
        <v>355</v>
      </c>
      <c r="CL61" s="164">
        <v>0</v>
      </c>
      <c r="CM61" s="375">
        <f>'Production Summary'!$N$45</f>
        <v>1650</v>
      </c>
      <c r="CN61" s="164">
        <f>'Production Summary'!$N$46</f>
        <v>270</v>
      </c>
      <c r="CO61" s="164">
        <f>'Production Summary'!$N$47</f>
        <v>1350</v>
      </c>
      <c r="CP61" s="166"/>
      <c r="CQ61" s="164">
        <f>'Production Summary'!$N$49</f>
        <v>8004.1580041580037</v>
      </c>
      <c r="CR61" s="164">
        <f>'Production Summary'!$M$49</f>
        <v>66.701316701316699</v>
      </c>
      <c r="CS61" s="164">
        <f>'Production Summary'!$N$50</f>
        <v>13331.600831600828</v>
      </c>
      <c r="CT61" s="164">
        <f>'Production Summary'!$M$50</f>
        <v>148.1288981288981</v>
      </c>
      <c r="CU61" s="164">
        <f>'Production Summary'!$N$51</f>
        <v>12785.862785862784</v>
      </c>
      <c r="CV61" s="164">
        <f>'Production Summary'!$M$51</f>
        <v>355.16285516285512</v>
      </c>
      <c r="CW61" s="164">
        <f>'Production Summary'!$N$52</f>
        <v>12629.937629937627</v>
      </c>
      <c r="CX61" s="164">
        <f>'Production Summary'!$M$52</f>
        <v>701.66320166320156</v>
      </c>
      <c r="CY61" s="164">
        <f>'Production Summary'!$N$53</f>
        <v>12396.049896049895</v>
      </c>
      <c r="CZ61" s="164">
        <f>'Production Summary'!$M$53</f>
        <v>688.66943866943859</v>
      </c>
      <c r="DA61" s="164">
        <f>'Production Summary'!$N$54</f>
        <v>13799.376299376298</v>
      </c>
      <c r="DB61" s="164">
        <f>'Production Summary'!$M$54</f>
        <v>766.63201663201653</v>
      </c>
      <c r="DC61" s="328">
        <f>'Production Summary'!$N$60</f>
        <v>12863.825363825363</v>
      </c>
      <c r="DD61" s="328">
        <f>'Production Summary'!$M$60</f>
        <v>714.65696465696465</v>
      </c>
      <c r="DE61" s="164">
        <f>'Production Summary'!$N$59</f>
        <v>11148.648648648648</v>
      </c>
      <c r="DF61" s="328">
        <f>'Production Summary'!$M$59</f>
        <v>619.36936936936934</v>
      </c>
      <c r="DG61" s="164">
        <f>'Production Summary'!$N$55</f>
        <v>13842.68884268884</v>
      </c>
      <c r="DH61" s="164">
        <f>'Production Summary'!$M$55</f>
        <v>3460.67221067221</v>
      </c>
      <c r="DI61" s="164">
        <f>'Production Summary'!$N$56</f>
        <v>13097.713097713096</v>
      </c>
      <c r="DJ61" s="164">
        <f>'Production Summary'!$M$56</f>
        <v>163.72141372141371</v>
      </c>
      <c r="DK61" s="164">
        <f>'Production Summary'!$N$57</f>
        <v>14189.189189189186</v>
      </c>
      <c r="DL61" s="164">
        <f>'Production Summary'!$M$57</f>
        <v>394.14414414414409</v>
      </c>
      <c r="DM61" s="164">
        <f>'Production Summary'!$N$58</f>
        <v>14017.671517671517</v>
      </c>
      <c r="DN61" s="164">
        <f>'Production Summary'!$M$58</f>
        <v>778.75952875952873</v>
      </c>
      <c r="DO61" s="164">
        <f>'Production Summary'!$N$61</f>
        <v>4500</v>
      </c>
      <c r="DP61" s="328">
        <f>'Production Summary'!$M$61</f>
        <v>750</v>
      </c>
      <c r="DQ61" s="164">
        <v>0</v>
      </c>
      <c r="DR61" s="164">
        <f>'Production Summary'!$N$62</f>
        <v>8900</v>
      </c>
      <c r="DS61" s="164">
        <f>'Production Summary'!$N$70</f>
        <v>300</v>
      </c>
      <c r="DT61" s="328">
        <f>'Production Summary'!$M$70</f>
        <v>25</v>
      </c>
      <c r="DU61" s="164">
        <v>0</v>
      </c>
      <c r="DV61" s="164">
        <f>'Production Summary'!$N$71</f>
        <v>150</v>
      </c>
      <c r="DW61" s="164">
        <v>0</v>
      </c>
      <c r="DX61" s="164">
        <f>'Production Summary'!$N$64</f>
        <v>192</v>
      </c>
      <c r="DY61" s="164">
        <v>0</v>
      </c>
      <c r="DZ61" s="391">
        <f>'Production Summary'!$N$65</f>
        <v>384</v>
      </c>
      <c r="EA61" s="164">
        <v>0</v>
      </c>
      <c r="EB61" s="391">
        <f>'Production Summary'!$N$66</f>
        <v>192</v>
      </c>
      <c r="EC61" s="164">
        <v>0</v>
      </c>
      <c r="ED61" s="164">
        <f>'Production Summary'!$N$67</f>
        <v>96</v>
      </c>
      <c r="EE61" s="164">
        <v>0</v>
      </c>
      <c r="EF61" s="164">
        <f>'Production Summary'!$N$68</f>
        <v>96</v>
      </c>
      <c r="EG61" s="164">
        <v>0</v>
      </c>
      <c r="EH61" s="164">
        <f>'Production Summary'!$N$69</f>
        <v>340</v>
      </c>
      <c r="EI61" s="101"/>
      <c r="EJ61" s="3"/>
      <c r="EK61" s="3"/>
      <c r="ER61" s="64" t="s">
        <v>77</v>
      </c>
      <c r="ES61" s="61" t="str">
        <f t="shared" si="35"/>
        <v/>
      </c>
      <c r="ET61" s="24">
        <f t="shared" si="1"/>
        <v>0</v>
      </c>
    </row>
    <row r="62" spans="1:150" ht="15" customHeight="1">
      <c r="A62" t="b">
        <f>C62=Korba!C62</f>
        <v>1</v>
      </c>
      <c r="B62" s="65">
        <f t="shared" si="2"/>
        <v>57</v>
      </c>
      <c r="C62" s="61" t="str">
        <f>IF(Korba!C62="","",Korba!C62)</f>
        <v/>
      </c>
      <c r="D62" s="164">
        <f>'Production Summary'!$N$4</f>
        <v>666</v>
      </c>
      <c r="E62" s="164">
        <f>'Production Summary'!$M$4</f>
        <v>27.75</v>
      </c>
      <c r="F62" s="164">
        <v>0</v>
      </c>
      <c r="G62" s="164">
        <f>'Production Summary'!$N$5</f>
        <v>666</v>
      </c>
      <c r="H62" s="164">
        <f>'Production Summary'!$M$5</f>
        <v>27.75</v>
      </c>
      <c r="I62" s="164">
        <v>0</v>
      </c>
      <c r="J62" s="164">
        <f>'Production Summary'!$N$6</f>
        <v>200</v>
      </c>
      <c r="K62" s="328">
        <f>'Production Summary'!$M$6</f>
        <v>7.5</v>
      </c>
      <c r="L62" s="164">
        <v>0</v>
      </c>
      <c r="M62" s="365">
        <f>'Production Summary'!$N$7</f>
        <v>612.72</v>
      </c>
      <c r="N62" s="367">
        <f>'Production Summary'!$M$7</f>
        <v>25.53</v>
      </c>
      <c r="O62" s="164">
        <v>0</v>
      </c>
      <c r="P62" s="164">
        <f>'Production Summary'!$N$8</f>
        <v>780</v>
      </c>
      <c r="Q62" s="164">
        <f>'Production Summary'!$M$8</f>
        <v>65</v>
      </c>
      <c r="R62" s="164">
        <v>0</v>
      </c>
      <c r="S62" s="164">
        <f>'Production Summary'!$N$9</f>
        <v>720</v>
      </c>
      <c r="T62" s="164">
        <f>'Production Summary'!$M$9</f>
        <v>60</v>
      </c>
      <c r="U62" s="164">
        <v>0</v>
      </c>
      <c r="V62" s="164">
        <f>'Production Summary'!$N$10</f>
        <v>876</v>
      </c>
      <c r="W62" s="164">
        <f>'Production Summary'!$M$10</f>
        <v>73</v>
      </c>
      <c r="X62" s="164">
        <v>0</v>
      </c>
      <c r="Y62" s="164">
        <f>'Production Summary'!$N$14</f>
        <v>177</v>
      </c>
      <c r="Z62" s="328">
        <f>'Production Summary'!$M$14</f>
        <v>14.75</v>
      </c>
      <c r="AA62" s="164">
        <v>0</v>
      </c>
      <c r="AB62" s="164">
        <f>'Production Summary'!$N$15</f>
        <v>126</v>
      </c>
      <c r="AC62" s="164">
        <f>'Production Summary'!$M$15</f>
        <v>21</v>
      </c>
      <c r="AD62" s="164">
        <v>0</v>
      </c>
      <c r="AE62" s="164">
        <f>'Production Summary'!$N$16</f>
        <v>252</v>
      </c>
      <c r="AF62" s="164">
        <f>'Production Summary'!$M$16</f>
        <v>21</v>
      </c>
      <c r="AG62" s="164">
        <v>0</v>
      </c>
      <c r="AH62" s="164">
        <f>'Production Summary'!$N$18</f>
        <v>1035</v>
      </c>
      <c r="AI62" s="164">
        <f>'Production Summary'!$M$18</f>
        <v>17.25</v>
      </c>
      <c r="AJ62" s="164">
        <v>0</v>
      </c>
      <c r="AK62" s="164">
        <f>'Production Summary'!$N$19</f>
        <v>870</v>
      </c>
      <c r="AL62" s="164">
        <f>'Production Summary'!$M$19</f>
        <v>29</v>
      </c>
      <c r="AM62" s="164">
        <v>0</v>
      </c>
      <c r="AN62" s="164">
        <f>'Production Summary'!$N$20</f>
        <v>864</v>
      </c>
      <c r="AO62" s="164">
        <f>'Production Summary'!$M$20</f>
        <v>72</v>
      </c>
      <c r="AP62" s="164">
        <v>0</v>
      </c>
      <c r="AQ62" s="164">
        <f>'Production Summary'!$N$21</f>
        <v>670</v>
      </c>
      <c r="AR62" s="164">
        <f>'Production Summary'!$M$21</f>
        <v>335</v>
      </c>
      <c r="AS62" s="164">
        <v>0</v>
      </c>
      <c r="AT62" s="386">
        <f>'Production Summary'!$N$22</f>
        <v>375</v>
      </c>
      <c r="AU62" s="164">
        <f>'Production Summary'!$N$23</f>
        <v>1050</v>
      </c>
      <c r="AV62" s="164">
        <f>'Production Summary'!$N$25</f>
        <v>300</v>
      </c>
      <c r="AW62" s="164">
        <f>'Production Summary'!$M$25</f>
        <v>25</v>
      </c>
      <c r="AX62" s="164">
        <v>0</v>
      </c>
      <c r="AY62" s="164">
        <f>'Production Summary'!$N$26</f>
        <v>300</v>
      </c>
      <c r="AZ62" s="164">
        <f>'Production Summary'!$M$26</f>
        <v>25</v>
      </c>
      <c r="BA62" s="164">
        <v>0</v>
      </c>
      <c r="BB62" s="164">
        <f>'Production Summary'!$N$28</f>
        <v>777</v>
      </c>
      <c r="BC62" s="164">
        <f>'Production Summary'!$M$28</f>
        <v>12.95</v>
      </c>
      <c r="BD62" s="164">
        <v>0</v>
      </c>
      <c r="BE62" s="164">
        <f>'Production Summary'!$N$29</f>
        <v>612</v>
      </c>
      <c r="BF62" s="164">
        <f>'Production Summary'!$M$29</f>
        <v>51</v>
      </c>
      <c r="BG62" s="164">
        <v>0</v>
      </c>
      <c r="BH62" s="164">
        <f>'Production Summary'!$N$30</f>
        <v>500</v>
      </c>
      <c r="BI62" s="164">
        <f>'Production Summary'!$M$30</f>
        <v>250</v>
      </c>
      <c r="BJ62" s="164">
        <v>0</v>
      </c>
      <c r="BK62" s="386"/>
      <c r="BL62" s="164">
        <f>'Production Summary'!$N$32</f>
        <v>875</v>
      </c>
      <c r="BM62" s="164">
        <f>'Production Summary'!$N$34</f>
        <v>360.59999999999997</v>
      </c>
      <c r="BN62" s="164">
        <f>'Production Summary'!$M$34</f>
        <v>6.01</v>
      </c>
      <c r="BO62" s="164">
        <v>0</v>
      </c>
      <c r="BP62" s="164">
        <f>'Production Summary'!$N$36</f>
        <v>717</v>
      </c>
      <c r="BQ62" s="164">
        <f>'Production Summary'!$M$36</f>
        <v>11.95</v>
      </c>
      <c r="BR62" s="164">
        <v>0</v>
      </c>
      <c r="BS62" s="164">
        <f>'Production Summary'!$N$37</f>
        <v>210</v>
      </c>
      <c r="BT62" s="164">
        <f>'Production Summary'!$M$37</f>
        <v>21</v>
      </c>
      <c r="BU62" s="164">
        <v>0</v>
      </c>
      <c r="BV62" s="164">
        <f>'Production Summary'!$N$38</f>
        <v>280</v>
      </c>
      <c r="BW62" s="164">
        <f>'Production Summary'!$M$38</f>
        <v>28</v>
      </c>
      <c r="BX62" s="164">
        <v>0</v>
      </c>
      <c r="BY62" s="165">
        <f>'Production Summary'!$N$39</f>
        <v>300.38406247988502</v>
      </c>
      <c r="BZ62" s="164">
        <f>'Production Summary'!$M$39</f>
        <v>30.038406247988501</v>
      </c>
      <c r="CA62" s="164">
        <v>0</v>
      </c>
      <c r="CB62" s="164">
        <f>'Production Summary'!$N$40</f>
        <v>131.30000000000001</v>
      </c>
      <c r="CC62" s="164">
        <f>'Production Summary'!$M$40</f>
        <v>13.13</v>
      </c>
      <c r="CD62" s="164">
        <v>0</v>
      </c>
      <c r="CE62" s="164">
        <f>'Production Summary'!$N$42</f>
        <v>1136.3519999999996</v>
      </c>
      <c r="CF62" s="164">
        <f>'Production Summary'!$M$42</f>
        <v>81.167999999999978</v>
      </c>
      <c r="CG62" s="164">
        <v>0</v>
      </c>
      <c r="CH62" s="164">
        <v>0</v>
      </c>
      <c r="CI62" s="164">
        <f>'Production Summary'!$N$43</f>
        <v>184</v>
      </c>
      <c r="CJ62" s="164">
        <v>0</v>
      </c>
      <c r="CK62" s="164">
        <f>'Production Summary'!$N$44</f>
        <v>355</v>
      </c>
      <c r="CL62" s="164">
        <v>0</v>
      </c>
      <c r="CM62" s="375">
        <f>'Production Summary'!$N$45</f>
        <v>1650</v>
      </c>
      <c r="CN62" s="164">
        <f>'Production Summary'!$N$46</f>
        <v>270</v>
      </c>
      <c r="CO62" s="164">
        <f>'Production Summary'!$N$47</f>
        <v>1350</v>
      </c>
      <c r="CP62" s="166"/>
      <c r="CQ62" s="164">
        <f>'Production Summary'!$N$49</f>
        <v>8004.1580041580037</v>
      </c>
      <c r="CR62" s="164">
        <f>'Production Summary'!$M$49</f>
        <v>66.701316701316699</v>
      </c>
      <c r="CS62" s="164">
        <f>'Production Summary'!$N$50</f>
        <v>13331.600831600828</v>
      </c>
      <c r="CT62" s="164">
        <f>'Production Summary'!$M$50</f>
        <v>148.1288981288981</v>
      </c>
      <c r="CU62" s="164">
        <f>'Production Summary'!$N$51</f>
        <v>12785.862785862784</v>
      </c>
      <c r="CV62" s="164">
        <f>'Production Summary'!$M$51</f>
        <v>355.16285516285512</v>
      </c>
      <c r="CW62" s="164">
        <f>'Production Summary'!$N$52</f>
        <v>12629.937629937627</v>
      </c>
      <c r="CX62" s="164">
        <f>'Production Summary'!$M$52</f>
        <v>701.66320166320156</v>
      </c>
      <c r="CY62" s="164">
        <f>'Production Summary'!$N$53</f>
        <v>12396.049896049895</v>
      </c>
      <c r="CZ62" s="164">
        <f>'Production Summary'!$M$53</f>
        <v>688.66943866943859</v>
      </c>
      <c r="DA62" s="164">
        <f>'Production Summary'!$N$54</f>
        <v>13799.376299376298</v>
      </c>
      <c r="DB62" s="164">
        <f>'Production Summary'!$M$54</f>
        <v>766.63201663201653</v>
      </c>
      <c r="DC62" s="328">
        <f>'Production Summary'!$N$60</f>
        <v>12863.825363825363</v>
      </c>
      <c r="DD62" s="328">
        <f>'Production Summary'!$M$60</f>
        <v>714.65696465696465</v>
      </c>
      <c r="DE62" s="164">
        <f>'Production Summary'!$N$59</f>
        <v>11148.648648648648</v>
      </c>
      <c r="DF62" s="328">
        <f>'Production Summary'!$M$59</f>
        <v>619.36936936936934</v>
      </c>
      <c r="DG62" s="164">
        <f>'Production Summary'!$N$55</f>
        <v>13842.68884268884</v>
      </c>
      <c r="DH62" s="164">
        <f>'Production Summary'!$M$55</f>
        <v>3460.67221067221</v>
      </c>
      <c r="DI62" s="164">
        <f>'Production Summary'!$N$56</f>
        <v>13097.713097713096</v>
      </c>
      <c r="DJ62" s="164">
        <f>'Production Summary'!$M$56</f>
        <v>163.72141372141371</v>
      </c>
      <c r="DK62" s="164">
        <f>'Production Summary'!$N$57</f>
        <v>14189.189189189186</v>
      </c>
      <c r="DL62" s="164">
        <f>'Production Summary'!$M$57</f>
        <v>394.14414414414409</v>
      </c>
      <c r="DM62" s="164">
        <f>'Production Summary'!$N$58</f>
        <v>14017.671517671517</v>
      </c>
      <c r="DN62" s="164">
        <f>'Production Summary'!$M$58</f>
        <v>778.75952875952873</v>
      </c>
      <c r="DO62" s="164">
        <f>'Production Summary'!$N$61</f>
        <v>4500</v>
      </c>
      <c r="DP62" s="328">
        <f>'Production Summary'!$M$61</f>
        <v>750</v>
      </c>
      <c r="DQ62" s="164">
        <v>0</v>
      </c>
      <c r="DR62" s="164">
        <f>'Production Summary'!$N$62</f>
        <v>8900</v>
      </c>
      <c r="DS62" s="164">
        <f>'Production Summary'!$N$70</f>
        <v>300</v>
      </c>
      <c r="DT62" s="328">
        <f>'Production Summary'!$M$70</f>
        <v>25</v>
      </c>
      <c r="DU62" s="164">
        <v>0</v>
      </c>
      <c r="DV62" s="164">
        <f>'Production Summary'!$N$71</f>
        <v>150</v>
      </c>
      <c r="DW62" s="164">
        <v>0</v>
      </c>
      <c r="DX62" s="164">
        <f>'Production Summary'!$N$64</f>
        <v>192</v>
      </c>
      <c r="DY62" s="164">
        <v>0</v>
      </c>
      <c r="DZ62" s="391">
        <f>'Production Summary'!$N$65</f>
        <v>384</v>
      </c>
      <c r="EA62" s="164">
        <v>0</v>
      </c>
      <c r="EB62" s="391">
        <f>'Production Summary'!$N$66</f>
        <v>192</v>
      </c>
      <c r="EC62" s="164">
        <v>0</v>
      </c>
      <c r="ED62" s="164">
        <f>'Production Summary'!$N$67</f>
        <v>96</v>
      </c>
      <c r="EE62" s="164">
        <v>0</v>
      </c>
      <c r="EF62" s="164">
        <f>'Production Summary'!$N$68</f>
        <v>96</v>
      </c>
      <c r="EG62" s="164">
        <v>0</v>
      </c>
      <c r="EH62" s="164">
        <f>'Production Summary'!$N$69</f>
        <v>340</v>
      </c>
      <c r="EI62" s="101"/>
      <c r="EJ62" s="3"/>
      <c r="EK62" s="3"/>
      <c r="ER62" s="64" t="s">
        <v>78</v>
      </c>
      <c r="ES62" s="61" t="str">
        <f t="shared" si="35"/>
        <v/>
      </c>
      <c r="ET62" s="24">
        <f t="shared" si="1"/>
        <v>0</v>
      </c>
    </row>
    <row r="63" spans="1:150" ht="15" customHeight="1">
      <c r="A63" t="b">
        <f>C63=Korba!C63</f>
        <v>1</v>
      </c>
      <c r="B63" s="65">
        <f t="shared" si="2"/>
        <v>58</v>
      </c>
      <c r="C63" s="61" t="str">
        <f>IF(Korba!C63="","",Korba!C63)</f>
        <v/>
      </c>
      <c r="D63" s="164">
        <f>'Production Summary'!$N$4</f>
        <v>666</v>
      </c>
      <c r="E63" s="164">
        <f>'Production Summary'!$M$4</f>
        <v>27.75</v>
      </c>
      <c r="F63" s="164">
        <v>0</v>
      </c>
      <c r="G63" s="164">
        <f>'Production Summary'!$N$5</f>
        <v>666</v>
      </c>
      <c r="H63" s="164">
        <f>'Production Summary'!$M$5</f>
        <v>27.75</v>
      </c>
      <c r="I63" s="164">
        <v>0</v>
      </c>
      <c r="J63" s="164">
        <f>'Production Summary'!$N$6</f>
        <v>200</v>
      </c>
      <c r="K63" s="328">
        <f>'Production Summary'!$M$6</f>
        <v>7.5</v>
      </c>
      <c r="L63" s="164">
        <v>0</v>
      </c>
      <c r="M63" s="365">
        <f>'Production Summary'!$N$7</f>
        <v>612.72</v>
      </c>
      <c r="N63" s="367">
        <f>'Production Summary'!$M$7</f>
        <v>25.53</v>
      </c>
      <c r="O63" s="164">
        <v>0</v>
      </c>
      <c r="P63" s="164">
        <f>'Production Summary'!$N$8</f>
        <v>780</v>
      </c>
      <c r="Q63" s="164">
        <f>'Production Summary'!$M$8</f>
        <v>65</v>
      </c>
      <c r="R63" s="164">
        <v>0</v>
      </c>
      <c r="S63" s="164">
        <f>'Production Summary'!$N$9</f>
        <v>720</v>
      </c>
      <c r="T63" s="164">
        <f>'Production Summary'!$M$9</f>
        <v>60</v>
      </c>
      <c r="U63" s="164">
        <v>0</v>
      </c>
      <c r="V63" s="164">
        <f>'Production Summary'!$N$10</f>
        <v>876</v>
      </c>
      <c r="W63" s="164">
        <f>'Production Summary'!$M$10</f>
        <v>73</v>
      </c>
      <c r="X63" s="164">
        <v>0</v>
      </c>
      <c r="Y63" s="164">
        <f>'Production Summary'!$N$14</f>
        <v>177</v>
      </c>
      <c r="Z63" s="328">
        <f>'Production Summary'!$M$14</f>
        <v>14.75</v>
      </c>
      <c r="AA63" s="164">
        <v>0</v>
      </c>
      <c r="AB63" s="164">
        <f>'Production Summary'!$N$15</f>
        <v>126</v>
      </c>
      <c r="AC63" s="164">
        <f>'Production Summary'!$M$15</f>
        <v>21</v>
      </c>
      <c r="AD63" s="164">
        <v>0</v>
      </c>
      <c r="AE63" s="164">
        <f>'Production Summary'!$N$16</f>
        <v>252</v>
      </c>
      <c r="AF63" s="164">
        <f>'Production Summary'!$M$16</f>
        <v>21</v>
      </c>
      <c r="AG63" s="164">
        <v>0</v>
      </c>
      <c r="AH63" s="164">
        <f>'Production Summary'!$N$18</f>
        <v>1035</v>
      </c>
      <c r="AI63" s="164">
        <f>'Production Summary'!$M$18</f>
        <v>17.25</v>
      </c>
      <c r="AJ63" s="164">
        <v>0</v>
      </c>
      <c r="AK63" s="164">
        <f>'Production Summary'!$N$19</f>
        <v>870</v>
      </c>
      <c r="AL63" s="164">
        <f>'Production Summary'!$M$19</f>
        <v>29</v>
      </c>
      <c r="AM63" s="164">
        <v>0</v>
      </c>
      <c r="AN63" s="164">
        <f>'Production Summary'!$N$20</f>
        <v>864</v>
      </c>
      <c r="AO63" s="164">
        <f>'Production Summary'!$M$20</f>
        <v>72</v>
      </c>
      <c r="AP63" s="164">
        <v>0</v>
      </c>
      <c r="AQ63" s="164">
        <f>'Production Summary'!$N$21</f>
        <v>670</v>
      </c>
      <c r="AR63" s="164">
        <f>'Production Summary'!$M$21</f>
        <v>335</v>
      </c>
      <c r="AS63" s="164">
        <v>0</v>
      </c>
      <c r="AT63" s="386">
        <f>'Production Summary'!$N$22</f>
        <v>375</v>
      </c>
      <c r="AU63" s="164">
        <f>'Production Summary'!$N$23</f>
        <v>1050</v>
      </c>
      <c r="AV63" s="164">
        <f>'Production Summary'!$N$25</f>
        <v>300</v>
      </c>
      <c r="AW63" s="164">
        <f>'Production Summary'!$M$25</f>
        <v>25</v>
      </c>
      <c r="AX63" s="164">
        <v>0</v>
      </c>
      <c r="AY63" s="164">
        <f>'Production Summary'!$N$26</f>
        <v>300</v>
      </c>
      <c r="AZ63" s="164">
        <f>'Production Summary'!$M$26</f>
        <v>25</v>
      </c>
      <c r="BA63" s="164">
        <v>0</v>
      </c>
      <c r="BB63" s="164">
        <f>'Production Summary'!$N$28</f>
        <v>777</v>
      </c>
      <c r="BC63" s="164">
        <f>'Production Summary'!$M$28</f>
        <v>12.95</v>
      </c>
      <c r="BD63" s="164">
        <v>0</v>
      </c>
      <c r="BE63" s="164">
        <f>'Production Summary'!$N$29</f>
        <v>612</v>
      </c>
      <c r="BF63" s="164">
        <f>'Production Summary'!$M$29</f>
        <v>51</v>
      </c>
      <c r="BG63" s="164">
        <v>0</v>
      </c>
      <c r="BH63" s="164">
        <f>'Production Summary'!$N$30</f>
        <v>500</v>
      </c>
      <c r="BI63" s="164">
        <f>'Production Summary'!$M$30</f>
        <v>250</v>
      </c>
      <c r="BJ63" s="164">
        <v>0</v>
      </c>
      <c r="BK63" s="386"/>
      <c r="BL63" s="164">
        <f>'Production Summary'!$N$32</f>
        <v>875</v>
      </c>
      <c r="BM63" s="164">
        <f>'Production Summary'!$N$34</f>
        <v>360.59999999999997</v>
      </c>
      <c r="BN63" s="164">
        <f>'Production Summary'!$M$34</f>
        <v>6.01</v>
      </c>
      <c r="BO63" s="164">
        <v>0</v>
      </c>
      <c r="BP63" s="164">
        <f>'Production Summary'!$N$36</f>
        <v>717</v>
      </c>
      <c r="BQ63" s="164">
        <f>'Production Summary'!$M$36</f>
        <v>11.95</v>
      </c>
      <c r="BR63" s="164">
        <v>0</v>
      </c>
      <c r="BS63" s="164">
        <f>'Production Summary'!$N$37</f>
        <v>210</v>
      </c>
      <c r="BT63" s="164">
        <f>'Production Summary'!$M$37</f>
        <v>21</v>
      </c>
      <c r="BU63" s="164">
        <v>0</v>
      </c>
      <c r="BV63" s="164">
        <f>'Production Summary'!$N$38</f>
        <v>280</v>
      </c>
      <c r="BW63" s="164">
        <f>'Production Summary'!$M$38</f>
        <v>28</v>
      </c>
      <c r="BX63" s="164">
        <v>0</v>
      </c>
      <c r="BY63" s="165">
        <f>'Production Summary'!$N$39</f>
        <v>300.38406247988502</v>
      </c>
      <c r="BZ63" s="164">
        <f>'Production Summary'!$M$39</f>
        <v>30.038406247988501</v>
      </c>
      <c r="CA63" s="164">
        <v>0</v>
      </c>
      <c r="CB63" s="164">
        <f>'Production Summary'!$N$40</f>
        <v>131.30000000000001</v>
      </c>
      <c r="CC63" s="164">
        <f>'Production Summary'!$M$40</f>
        <v>13.13</v>
      </c>
      <c r="CD63" s="164">
        <v>0</v>
      </c>
      <c r="CE63" s="164">
        <f>'Production Summary'!$N$42</f>
        <v>1136.3519999999996</v>
      </c>
      <c r="CF63" s="164">
        <f>'Production Summary'!$M$42</f>
        <v>81.167999999999978</v>
      </c>
      <c r="CG63" s="164">
        <v>0</v>
      </c>
      <c r="CH63" s="164">
        <v>0</v>
      </c>
      <c r="CI63" s="164">
        <f>'Production Summary'!$N$43</f>
        <v>184</v>
      </c>
      <c r="CJ63" s="164">
        <v>0</v>
      </c>
      <c r="CK63" s="164">
        <f>'Production Summary'!$N$44</f>
        <v>355</v>
      </c>
      <c r="CL63" s="164">
        <v>0</v>
      </c>
      <c r="CM63" s="375">
        <f>'Production Summary'!$N$45</f>
        <v>1650</v>
      </c>
      <c r="CN63" s="164">
        <f>'Production Summary'!$N$46</f>
        <v>270</v>
      </c>
      <c r="CO63" s="164">
        <f>'Production Summary'!$N$47</f>
        <v>1350</v>
      </c>
      <c r="CP63" s="166"/>
      <c r="CQ63" s="164">
        <f>'Production Summary'!$N$49</f>
        <v>8004.1580041580037</v>
      </c>
      <c r="CR63" s="164">
        <f>'Production Summary'!$M$49</f>
        <v>66.701316701316699</v>
      </c>
      <c r="CS63" s="164">
        <f>'Production Summary'!$N$50</f>
        <v>13331.600831600828</v>
      </c>
      <c r="CT63" s="164">
        <f>'Production Summary'!$M$50</f>
        <v>148.1288981288981</v>
      </c>
      <c r="CU63" s="164">
        <f>'Production Summary'!$N$51</f>
        <v>12785.862785862784</v>
      </c>
      <c r="CV63" s="164">
        <f>'Production Summary'!$M$51</f>
        <v>355.16285516285512</v>
      </c>
      <c r="CW63" s="164">
        <f>'Production Summary'!$N$52</f>
        <v>12629.937629937627</v>
      </c>
      <c r="CX63" s="164">
        <f>'Production Summary'!$M$52</f>
        <v>701.66320166320156</v>
      </c>
      <c r="CY63" s="164">
        <f>'Production Summary'!$N$53</f>
        <v>12396.049896049895</v>
      </c>
      <c r="CZ63" s="164">
        <f>'Production Summary'!$M$53</f>
        <v>688.66943866943859</v>
      </c>
      <c r="DA63" s="164">
        <f>'Production Summary'!$N$54</f>
        <v>13799.376299376298</v>
      </c>
      <c r="DB63" s="164">
        <f>'Production Summary'!$M$54</f>
        <v>766.63201663201653</v>
      </c>
      <c r="DC63" s="328">
        <f>'Production Summary'!$N$60</f>
        <v>12863.825363825363</v>
      </c>
      <c r="DD63" s="328">
        <f>'Production Summary'!$M$60</f>
        <v>714.65696465696465</v>
      </c>
      <c r="DE63" s="164">
        <f>'Production Summary'!$N$59</f>
        <v>11148.648648648648</v>
      </c>
      <c r="DF63" s="328">
        <f>'Production Summary'!$M$59</f>
        <v>619.36936936936934</v>
      </c>
      <c r="DG63" s="164">
        <f>'Production Summary'!$N$55</f>
        <v>13842.68884268884</v>
      </c>
      <c r="DH63" s="164">
        <f>'Production Summary'!$M$55</f>
        <v>3460.67221067221</v>
      </c>
      <c r="DI63" s="164">
        <f>'Production Summary'!$N$56</f>
        <v>13097.713097713096</v>
      </c>
      <c r="DJ63" s="164">
        <f>'Production Summary'!$M$56</f>
        <v>163.72141372141371</v>
      </c>
      <c r="DK63" s="164">
        <f>'Production Summary'!$N$57</f>
        <v>14189.189189189186</v>
      </c>
      <c r="DL63" s="164">
        <f>'Production Summary'!$M$57</f>
        <v>394.14414414414409</v>
      </c>
      <c r="DM63" s="164">
        <f>'Production Summary'!$N$58</f>
        <v>14017.671517671517</v>
      </c>
      <c r="DN63" s="164">
        <f>'Production Summary'!$M$58</f>
        <v>778.75952875952873</v>
      </c>
      <c r="DO63" s="164">
        <f>'Production Summary'!$N$61</f>
        <v>4500</v>
      </c>
      <c r="DP63" s="328">
        <f>'Production Summary'!$M$61</f>
        <v>750</v>
      </c>
      <c r="DQ63" s="164">
        <v>0</v>
      </c>
      <c r="DR63" s="164">
        <f>'Production Summary'!$N$62</f>
        <v>8900</v>
      </c>
      <c r="DS63" s="164">
        <f>'Production Summary'!$N$70</f>
        <v>300</v>
      </c>
      <c r="DT63" s="328">
        <f>'Production Summary'!$M$70</f>
        <v>25</v>
      </c>
      <c r="DU63" s="164">
        <v>0</v>
      </c>
      <c r="DV63" s="164">
        <f>'Production Summary'!$N$71</f>
        <v>150</v>
      </c>
      <c r="DW63" s="164">
        <v>0</v>
      </c>
      <c r="DX63" s="164">
        <f>'Production Summary'!$N$64</f>
        <v>192</v>
      </c>
      <c r="DY63" s="164">
        <v>0</v>
      </c>
      <c r="DZ63" s="391">
        <f>'Production Summary'!$N$65</f>
        <v>384</v>
      </c>
      <c r="EA63" s="164">
        <v>0</v>
      </c>
      <c r="EB63" s="391">
        <f>'Production Summary'!$N$66</f>
        <v>192</v>
      </c>
      <c r="EC63" s="164">
        <v>0</v>
      </c>
      <c r="ED63" s="164">
        <f>'Production Summary'!$N$67</f>
        <v>96</v>
      </c>
      <c r="EE63" s="164">
        <v>0</v>
      </c>
      <c r="EF63" s="164">
        <f>'Production Summary'!$N$68</f>
        <v>96</v>
      </c>
      <c r="EG63" s="164">
        <v>0</v>
      </c>
      <c r="EH63" s="164">
        <f>'Production Summary'!$N$69</f>
        <v>340</v>
      </c>
      <c r="EI63" s="101"/>
      <c r="EJ63" s="3"/>
      <c r="EK63" s="3"/>
      <c r="ER63" s="64" t="s">
        <v>79</v>
      </c>
      <c r="ES63" s="61" t="str">
        <f t="shared" si="35"/>
        <v/>
      </c>
      <c r="ET63" s="24">
        <f t="shared" si="1"/>
        <v>0</v>
      </c>
    </row>
    <row r="64" spans="1:150" ht="15" customHeight="1">
      <c r="A64" t="b">
        <f>C64=Korba!C64</f>
        <v>1</v>
      </c>
      <c r="B64" s="65">
        <f t="shared" si="2"/>
        <v>59</v>
      </c>
      <c r="C64" s="61" t="str">
        <f>IF(Korba!C64="","",Korba!C64)</f>
        <v/>
      </c>
      <c r="D64" s="164">
        <f>'Production Summary'!$N$4</f>
        <v>666</v>
      </c>
      <c r="E64" s="164">
        <f>'Production Summary'!$M$4</f>
        <v>27.75</v>
      </c>
      <c r="F64" s="164">
        <v>0</v>
      </c>
      <c r="G64" s="164">
        <f>'Production Summary'!$N$5</f>
        <v>666</v>
      </c>
      <c r="H64" s="164">
        <f>'Production Summary'!$M$5</f>
        <v>27.75</v>
      </c>
      <c r="I64" s="164">
        <v>0</v>
      </c>
      <c r="J64" s="164">
        <f>'Production Summary'!$N$6</f>
        <v>200</v>
      </c>
      <c r="K64" s="328">
        <f>'Production Summary'!$M$6</f>
        <v>7.5</v>
      </c>
      <c r="L64" s="164">
        <v>0</v>
      </c>
      <c r="M64" s="365">
        <f>'Production Summary'!$N$7</f>
        <v>612.72</v>
      </c>
      <c r="N64" s="367">
        <f>'Production Summary'!$M$7</f>
        <v>25.53</v>
      </c>
      <c r="O64" s="164">
        <v>0</v>
      </c>
      <c r="P64" s="164">
        <f>'Production Summary'!$N$8</f>
        <v>780</v>
      </c>
      <c r="Q64" s="164">
        <f>'Production Summary'!$M$8</f>
        <v>65</v>
      </c>
      <c r="R64" s="164">
        <v>0</v>
      </c>
      <c r="S64" s="164">
        <f>'Production Summary'!$N$9</f>
        <v>720</v>
      </c>
      <c r="T64" s="164">
        <f>'Production Summary'!$M$9</f>
        <v>60</v>
      </c>
      <c r="U64" s="164">
        <v>0</v>
      </c>
      <c r="V64" s="164">
        <f>'Production Summary'!$N$10</f>
        <v>876</v>
      </c>
      <c r="W64" s="164">
        <f>'Production Summary'!$M$10</f>
        <v>73</v>
      </c>
      <c r="X64" s="164">
        <v>0</v>
      </c>
      <c r="Y64" s="164">
        <f>'Production Summary'!$N$14</f>
        <v>177</v>
      </c>
      <c r="Z64" s="328">
        <f>'Production Summary'!$M$14</f>
        <v>14.75</v>
      </c>
      <c r="AA64" s="164">
        <v>0</v>
      </c>
      <c r="AB64" s="164">
        <f>'Production Summary'!$N$15</f>
        <v>126</v>
      </c>
      <c r="AC64" s="164">
        <f>'Production Summary'!$M$15</f>
        <v>21</v>
      </c>
      <c r="AD64" s="164">
        <v>0</v>
      </c>
      <c r="AE64" s="164">
        <f>'Production Summary'!$N$16</f>
        <v>252</v>
      </c>
      <c r="AF64" s="164">
        <f>'Production Summary'!$M$16</f>
        <v>21</v>
      </c>
      <c r="AG64" s="164">
        <v>0</v>
      </c>
      <c r="AH64" s="164">
        <f>'Production Summary'!$N$18</f>
        <v>1035</v>
      </c>
      <c r="AI64" s="164">
        <f>'Production Summary'!$M$18</f>
        <v>17.25</v>
      </c>
      <c r="AJ64" s="164">
        <v>0</v>
      </c>
      <c r="AK64" s="164">
        <f>'Production Summary'!$N$19</f>
        <v>870</v>
      </c>
      <c r="AL64" s="164">
        <f>'Production Summary'!$M$19</f>
        <v>29</v>
      </c>
      <c r="AM64" s="164">
        <v>0</v>
      </c>
      <c r="AN64" s="164">
        <f>'Production Summary'!$N$20</f>
        <v>864</v>
      </c>
      <c r="AO64" s="164">
        <f>'Production Summary'!$M$20</f>
        <v>72</v>
      </c>
      <c r="AP64" s="164">
        <v>0</v>
      </c>
      <c r="AQ64" s="164">
        <f>'Production Summary'!$N$21</f>
        <v>670</v>
      </c>
      <c r="AR64" s="164">
        <f>'Production Summary'!$M$21</f>
        <v>335</v>
      </c>
      <c r="AS64" s="164">
        <v>0</v>
      </c>
      <c r="AT64" s="386">
        <f>'Production Summary'!$N$22</f>
        <v>375</v>
      </c>
      <c r="AU64" s="164">
        <f>'Production Summary'!$N$23</f>
        <v>1050</v>
      </c>
      <c r="AV64" s="164">
        <f>'Production Summary'!$N$25</f>
        <v>300</v>
      </c>
      <c r="AW64" s="164">
        <f>'Production Summary'!$M$25</f>
        <v>25</v>
      </c>
      <c r="AX64" s="164">
        <v>0</v>
      </c>
      <c r="AY64" s="164">
        <f>'Production Summary'!$N$26</f>
        <v>300</v>
      </c>
      <c r="AZ64" s="164">
        <f>'Production Summary'!$M$26</f>
        <v>25</v>
      </c>
      <c r="BA64" s="164">
        <v>0</v>
      </c>
      <c r="BB64" s="164">
        <f>'Production Summary'!$N$28</f>
        <v>777</v>
      </c>
      <c r="BC64" s="164">
        <f>'Production Summary'!$M$28</f>
        <v>12.95</v>
      </c>
      <c r="BD64" s="164">
        <v>0</v>
      </c>
      <c r="BE64" s="164">
        <f>'Production Summary'!$N$29</f>
        <v>612</v>
      </c>
      <c r="BF64" s="164">
        <f>'Production Summary'!$M$29</f>
        <v>51</v>
      </c>
      <c r="BG64" s="164">
        <v>0</v>
      </c>
      <c r="BH64" s="164">
        <f>'Production Summary'!$N$30</f>
        <v>500</v>
      </c>
      <c r="BI64" s="164">
        <f>'Production Summary'!$M$30</f>
        <v>250</v>
      </c>
      <c r="BJ64" s="164">
        <v>0</v>
      </c>
      <c r="BK64" s="386"/>
      <c r="BL64" s="164">
        <f>'Production Summary'!$N$32</f>
        <v>875</v>
      </c>
      <c r="BM64" s="164">
        <f>'Production Summary'!$N$34</f>
        <v>360.59999999999997</v>
      </c>
      <c r="BN64" s="164">
        <f>'Production Summary'!$M$34</f>
        <v>6.01</v>
      </c>
      <c r="BO64" s="164">
        <v>0</v>
      </c>
      <c r="BP64" s="164">
        <f>'Production Summary'!$N$36</f>
        <v>717</v>
      </c>
      <c r="BQ64" s="164">
        <f>'Production Summary'!$M$36</f>
        <v>11.95</v>
      </c>
      <c r="BR64" s="164">
        <v>0</v>
      </c>
      <c r="BS64" s="164">
        <f>'Production Summary'!$N$37</f>
        <v>210</v>
      </c>
      <c r="BT64" s="164">
        <f>'Production Summary'!$M$37</f>
        <v>21</v>
      </c>
      <c r="BU64" s="164">
        <v>0</v>
      </c>
      <c r="BV64" s="164">
        <f>'Production Summary'!$N$38</f>
        <v>280</v>
      </c>
      <c r="BW64" s="164">
        <f>'Production Summary'!$M$38</f>
        <v>28</v>
      </c>
      <c r="BX64" s="164">
        <v>0</v>
      </c>
      <c r="BY64" s="165">
        <f>'Production Summary'!$N$39</f>
        <v>300.38406247988502</v>
      </c>
      <c r="BZ64" s="164">
        <f>'Production Summary'!$M$39</f>
        <v>30.038406247988501</v>
      </c>
      <c r="CA64" s="164">
        <v>0</v>
      </c>
      <c r="CB64" s="164">
        <f>'Production Summary'!$N$40</f>
        <v>131.30000000000001</v>
      </c>
      <c r="CC64" s="164">
        <f>'Production Summary'!$M$40</f>
        <v>13.13</v>
      </c>
      <c r="CD64" s="164">
        <v>0</v>
      </c>
      <c r="CE64" s="164">
        <f>'Production Summary'!$N$42</f>
        <v>1136.3519999999996</v>
      </c>
      <c r="CF64" s="164">
        <f>'Production Summary'!$M$42</f>
        <v>81.167999999999978</v>
      </c>
      <c r="CG64" s="164">
        <v>0</v>
      </c>
      <c r="CH64" s="164">
        <v>0</v>
      </c>
      <c r="CI64" s="164">
        <f>'Production Summary'!$N$43</f>
        <v>184</v>
      </c>
      <c r="CJ64" s="164">
        <v>0</v>
      </c>
      <c r="CK64" s="164">
        <f>'Production Summary'!$N$44</f>
        <v>355</v>
      </c>
      <c r="CL64" s="164">
        <v>0</v>
      </c>
      <c r="CM64" s="375">
        <f>'Production Summary'!$N$45</f>
        <v>1650</v>
      </c>
      <c r="CN64" s="164">
        <f>'Production Summary'!$N$46</f>
        <v>270</v>
      </c>
      <c r="CO64" s="164">
        <f>'Production Summary'!$N$47</f>
        <v>1350</v>
      </c>
      <c r="CP64" s="166"/>
      <c r="CQ64" s="164">
        <f>'Production Summary'!$N$49</f>
        <v>8004.1580041580037</v>
      </c>
      <c r="CR64" s="164">
        <f>'Production Summary'!$M$49</f>
        <v>66.701316701316699</v>
      </c>
      <c r="CS64" s="164">
        <f>'Production Summary'!$N$50</f>
        <v>13331.600831600828</v>
      </c>
      <c r="CT64" s="164">
        <f>'Production Summary'!$M$50</f>
        <v>148.1288981288981</v>
      </c>
      <c r="CU64" s="164">
        <f>'Production Summary'!$N$51</f>
        <v>12785.862785862784</v>
      </c>
      <c r="CV64" s="164">
        <f>'Production Summary'!$M$51</f>
        <v>355.16285516285512</v>
      </c>
      <c r="CW64" s="164">
        <f>'Production Summary'!$N$52</f>
        <v>12629.937629937627</v>
      </c>
      <c r="CX64" s="164">
        <f>'Production Summary'!$M$52</f>
        <v>701.66320166320156</v>
      </c>
      <c r="CY64" s="164">
        <f>'Production Summary'!$N$53</f>
        <v>12396.049896049895</v>
      </c>
      <c r="CZ64" s="164">
        <f>'Production Summary'!$M$53</f>
        <v>688.66943866943859</v>
      </c>
      <c r="DA64" s="164">
        <f>'Production Summary'!$N$54</f>
        <v>13799.376299376298</v>
      </c>
      <c r="DB64" s="164">
        <f>'Production Summary'!$M$54</f>
        <v>766.63201663201653</v>
      </c>
      <c r="DC64" s="328">
        <f>'Production Summary'!$N$60</f>
        <v>12863.825363825363</v>
      </c>
      <c r="DD64" s="328">
        <f>'Production Summary'!$M$60</f>
        <v>714.65696465696465</v>
      </c>
      <c r="DE64" s="164">
        <f>'Production Summary'!$N$59</f>
        <v>11148.648648648648</v>
      </c>
      <c r="DF64" s="328">
        <f>'Production Summary'!$M$59</f>
        <v>619.36936936936934</v>
      </c>
      <c r="DG64" s="164">
        <f>'Production Summary'!$N$55</f>
        <v>13842.68884268884</v>
      </c>
      <c r="DH64" s="164">
        <f>'Production Summary'!$M$55</f>
        <v>3460.67221067221</v>
      </c>
      <c r="DI64" s="164">
        <f>'Production Summary'!$N$56</f>
        <v>13097.713097713096</v>
      </c>
      <c r="DJ64" s="164">
        <f>'Production Summary'!$M$56</f>
        <v>163.72141372141371</v>
      </c>
      <c r="DK64" s="164">
        <f>'Production Summary'!$N$57</f>
        <v>14189.189189189186</v>
      </c>
      <c r="DL64" s="164">
        <f>'Production Summary'!$M$57</f>
        <v>394.14414414414409</v>
      </c>
      <c r="DM64" s="164">
        <f>'Production Summary'!$N$58</f>
        <v>14017.671517671517</v>
      </c>
      <c r="DN64" s="164">
        <f>'Production Summary'!$M$58</f>
        <v>778.75952875952873</v>
      </c>
      <c r="DO64" s="164">
        <f>'Production Summary'!$N$61</f>
        <v>4500</v>
      </c>
      <c r="DP64" s="328">
        <f>'Production Summary'!$M$61</f>
        <v>750</v>
      </c>
      <c r="DQ64" s="164">
        <v>0</v>
      </c>
      <c r="DR64" s="164">
        <f>'Production Summary'!$N$62</f>
        <v>8900</v>
      </c>
      <c r="DS64" s="164">
        <f>'Production Summary'!$N$70</f>
        <v>300</v>
      </c>
      <c r="DT64" s="328">
        <f>'Production Summary'!$M$70</f>
        <v>25</v>
      </c>
      <c r="DU64" s="164">
        <v>0</v>
      </c>
      <c r="DV64" s="164">
        <f>'Production Summary'!$N$71</f>
        <v>150</v>
      </c>
      <c r="DW64" s="164">
        <v>0</v>
      </c>
      <c r="DX64" s="164">
        <f>'Production Summary'!$N$64</f>
        <v>192</v>
      </c>
      <c r="DY64" s="164">
        <v>0</v>
      </c>
      <c r="DZ64" s="391">
        <f>'Production Summary'!$N$65</f>
        <v>384</v>
      </c>
      <c r="EA64" s="164">
        <v>0</v>
      </c>
      <c r="EB64" s="391">
        <f>'Production Summary'!$N$66</f>
        <v>192</v>
      </c>
      <c r="EC64" s="164">
        <v>0</v>
      </c>
      <c r="ED64" s="164">
        <f>'Production Summary'!$N$67</f>
        <v>96</v>
      </c>
      <c r="EE64" s="164">
        <v>0</v>
      </c>
      <c r="EF64" s="164">
        <f>'Production Summary'!$N$68</f>
        <v>96</v>
      </c>
      <c r="EG64" s="164">
        <v>0</v>
      </c>
      <c r="EH64" s="164">
        <f>'Production Summary'!$N$69</f>
        <v>340</v>
      </c>
      <c r="EI64" s="101"/>
      <c r="EJ64" s="3"/>
      <c r="EK64" s="3"/>
      <c r="ER64" s="64" t="s">
        <v>80</v>
      </c>
      <c r="ES64" s="61" t="str">
        <f t="shared" si="35"/>
        <v/>
      </c>
      <c r="ET64" s="24">
        <f t="shared" si="1"/>
        <v>0</v>
      </c>
    </row>
    <row r="65" spans="1:150" ht="15" customHeight="1">
      <c r="A65" t="b">
        <f>C65=Korba!C65</f>
        <v>1</v>
      </c>
      <c r="B65" s="65">
        <f t="shared" si="2"/>
        <v>60</v>
      </c>
      <c r="C65" s="61" t="str">
        <f>IF(Korba!C65="","",Korba!C65)</f>
        <v/>
      </c>
      <c r="D65" s="164">
        <f>'Production Summary'!$N$4</f>
        <v>666</v>
      </c>
      <c r="E65" s="164">
        <f>'Production Summary'!$M$4</f>
        <v>27.75</v>
      </c>
      <c r="F65" s="164">
        <v>0</v>
      </c>
      <c r="G65" s="164">
        <f>'Production Summary'!$N$5</f>
        <v>666</v>
      </c>
      <c r="H65" s="164">
        <f>'Production Summary'!$M$5</f>
        <v>27.75</v>
      </c>
      <c r="I65" s="164">
        <v>0</v>
      </c>
      <c r="J65" s="164">
        <f>'Production Summary'!$N$6</f>
        <v>200</v>
      </c>
      <c r="K65" s="328">
        <f>'Production Summary'!$M$6</f>
        <v>7.5</v>
      </c>
      <c r="L65" s="164">
        <v>0</v>
      </c>
      <c r="M65" s="365">
        <f>'Production Summary'!$N$7</f>
        <v>612.72</v>
      </c>
      <c r="N65" s="367">
        <f>'Production Summary'!$M$7</f>
        <v>25.53</v>
      </c>
      <c r="O65" s="164">
        <v>0</v>
      </c>
      <c r="P65" s="164">
        <f>'Production Summary'!$N$8</f>
        <v>780</v>
      </c>
      <c r="Q65" s="164">
        <f>'Production Summary'!$M$8</f>
        <v>65</v>
      </c>
      <c r="R65" s="164">
        <v>0</v>
      </c>
      <c r="S65" s="164">
        <f>'Production Summary'!$N$9</f>
        <v>720</v>
      </c>
      <c r="T65" s="164">
        <f>'Production Summary'!$M$9</f>
        <v>60</v>
      </c>
      <c r="U65" s="164">
        <v>0</v>
      </c>
      <c r="V65" s="164">
        <f>'Production Summary'!$N$10</f>
        <v>876</v>
      </c>
      <c r="W65" s="164">
        <f>'Production Summary'!$M$10</f>
        <v>73</v>
      </c>
      <c r="X65" s="164">
        <v>0</v>
      </c>
      <c r="Y65" s="164">
        <f>'Production Summary'!$N$14</f>
        <v>177</v>
      </c>
      <c r="Z65" s="328">
        <f>'Production Summary'!$M$14</f>
        <v>14.75</v>
      </c>
      <c r="AA65" s="164">
        <v>0</v>
      </c>
      <c r="AB65" s="164">
        <f>'Production Summary'!$N$15</f>
        <v>126</v>
      </c>
      <c r="AC65" s="164">
        <f>'Production Summary'!$M$15</f>
        <v>21</v>
      </c>
      <c r="AD65" s="164">
        <v>0</v>
      </c>
      <c r="AE65" s="164">
        <f>'Production Summary'!$N$16</f>
        <v>252</v>
      </c>
      <c r="AF65" s="164">
        <f>'Production Summary'!$M$16</f>
        <v>21</v>
      </c>
      <c r="AG65" s="164">
        <v>0</v>
      </c>
      <c r="AH65" s="164">
        <f>'Production Summary'!$N$18</f>
        <v>1035</v>
      </c>
      <c r="AI65" s="164">
        <f>'Production Summary'!$M$18</f>
        <v>17.25</v>
      </c>
      <c r="AJ65" s="164">
        <v>0</v>
      </c>
      <c r="AK65" s="164">
        <f>'Production Summary'!$N$19</f>
        <v>870</v>
      </c>
      <c r="AL65" s="164">
        <f>'Production Summary'!$M$19</f>
        <v>29</v>
      </c>
      <c r="AM65" s="164">
        <v>0</v>
      </c>
      <c r="AN65" s="164">
        <f>'Production Summary'!$N$20</f>
        <v>864</v>
      </c>
      <c r="AO65" s="164">
        <f>'Production Summary'!$M$20</f>
        <v>72</v>
      </c>
      <c r="AP65" s="164">
        <v>0</v>
      </c>
      <c r="AQ65" s="164">
        <f>'Production Summary'!$N$21</f>
        <v>670</v>
      </c>
      <c r="AR65" s="164">
        <f>'Production Summary'!$M$21</f>
        <v>335</v>
      </c>
      <c r="AS65" s="164">
        <v>0</v>
      </c>
      <c r="AT65" s="386">
        <f>'Production Summary'!$N$22</f>
        <v>375</v>
      </c>
      <c r="AU65" s="164">
        <f>'Production Summary'!$N$23</f>
        <v>1050</v>
      </c>
      <c r="AV65" s="164">
        <f>'Production Summary'!$N$25</f>
        <v>300</v>
      </c>
      <c r="AW65" s="164">
        <f>'Production Summary'!$M$25</f>
        <v>25</v>
      </c>
      <c r="AX65" s="164">
        <v>0</v>
      </c>
      <c r="AY65" s="164">
        <f>'Production Summary'!$N$26</f>
        <v>300</v>
      </c>
      <c r="AZ65" s="164">
        <f>'Production Summary'!$M$26</f>
        <v>25</v>
      </c>
      <c r="BA65" s="164">
        <v>0</v>
      </c>
      <c r="BB65" s="164">
        <f>'Production Summary'!$N$28</f>
        <v>777</v>
      </c>
      <c r="BC65" s="164">
        <f>'Production Summary'!$M$28</f>
        <v>12.95</v>
      </c>
      <c r="BD65" s="164">
        <v>0</v>
      </c>
      <c r="BE65" s="164">
        <f>'Production Summary'!$N$29</f>
        <v>612</v>
      </c>
      <c r="BF65" s="164">
        <f>'Production Summary'!$M$29</f>
        <v>51</v>
      </c>
      <c r="BG65" s="164">
        <v>0</v>
      </c>
      <c r="BH65" s="164">
        <f>'Production Summary'!$N$30</f>
        <v>500</v>
      </c>
      <c r="BI65" s="164">
        <f>'Production Summary'!$M$30</f>
        <v>250</v>
      </c>
      <c r="BJ65" s="164">
        <v>0</v>
      </c>
      <c r="BK65" s="386"/>
      <c r="BL65" s="164">
        <f>'Production Summary'!$N$32</f>
        <v>875</v>
      </c>
      <c r="BM65" s="164">
        <f>'Production Summary'!$N$34</f>
        <v>360.59999999999997</v>
      </c>
      <c r="BN65" s="164">
        <f>'Production Summary'!$M$34</f>
        <v>6.01</v>
      </c>
      <c r="BO65" s="164">
        <v>0</v>
      </c>
      <c r="BP65" s="164">
        <f>'Production Summary'!$N$36</f>
        <v>717</v>
      </c>
      <c r="BQ65" s="164">
        <f>'Production Summary'!$M$36</f>
        <v>11.95</v>
      </c>
      <c r="BR65" s="164">
        <v>0</v>
      </c>
      <c r="BS65" s="164">
        <f>'Production Summary'!$N$37</f>
        <v>210</v>
      </c>
      <c r="BT65" s="164">
        <f>'Production Summary'!$M$37</f>
        <v>21</v>
      </c>
      <c r="BU65" s="164">
        <v>0</v>
      </c>
      <c r="BV65" s="164">
        <f>'Production Summary'!$N$38</f>
        <v>280</v>
      </c>
      <c r="BW65" s="164">
        <f>'Production Summary'!$M$38</f>
        <v>28</v>
      </c>
      <c r="BX65" s="164">
        <v>0</v>
      </c>
      <c r="BY65" s="165">
        <f>'Production Summary'!$N$39</f>
        <v>300.38406247988502</v>
      </c>
      <c r="BZ65" s="164">
        <f>'Production Summary'!$M$39</f>
        <v>30.038406247988501</v>
      </c>
      <c r="CA65" s="164">
        <v>0</v>
      </c>
      <c r="CB65" s="164">
        <f>'Production Summary'!$N$40</f>
        <v>131.30000000000001</v>
      </c>
      <c r="CC65" s="164">
        <f>'Production Summary'!$M$40</f>
        <v>13.13</v>
      </c>
      <c r="CD65" s="164">
        <v>0</v>
      </c>
      <c r="CE65" s="164">
        <f>'Production Summary'!$N$42</f>
        <v>1136.3519999999996</v>
      </c>
      <c r="CF65" s="164">
        <f>'Production Summary'!$M$42</f>
        <v>81.167999999999978</v>
      </c>
      <c r="CG65" s="164">
        <v>0</v>
      </c>
      <c r="CH65" s="164">
        <v>0</v>
      </c>
      <c r="CI65" s="164">
        <f>'Production Summary'!$N$43</f>
        <v>184</v>
      </c>
      <c r="CJ65" s="164">
        <v>0</v>
      </c>
      <c r="CK65" s="164">
        <f>'Production Summary'!$N$44</f>
        <v>355</v>
      </c>
      <c r="CL65" s="164">
        <v>0</v>
      </c>
      <c r="CM65" s="375">
        <f>'Production Summary'!$N$45</f>
        <v>1650</v>
      </c>
      <c r="CN65" s="164">
        <f>'Production Summary'!$N$46</f>
        <v>270</v>
      </c>
      <c r="CO65" s="164">
        <f>'Production Summary'!$N$47</f>
        <v>1350</v>
      </c>
      <c r="CP65" s="166"/>
      <c r="CQ65" s="164">
        <f>'Production Summary'!$N$49</f>
        <v>8004.1580041580037</v>
      </c>
      <c r="CR65" s="164">
        <f>'Production Summary'!$M$49</f>
        <v>66.701316701316699</v>
      </c>
      <c r="CS65" s="164">
        <f>'Production Summary'!$N$50</f>
        <v>13331.600831600828</v>
      </c>
      <c r="CT65" s="164">
        <f>'Production Summary'!$M$50</f>
        <v>148.1288981288981</v>
      </c>
      <c r="CU65" s="164">
        <f>'Production Summary'!$N$51</f>
        <v>12785.862785862784</v>
      </c>
      <c r="CV65" s="164">
        <f>'Production Summary'!$M$51</f>
        <v>355.16285516285512</v>
      </c>
      <c r="CW65" s="164">
        <f>'Production Summary'!$N$52</f>
        <v>12629.937629937627</v>
      </c>
      <c r="CX65" s="164">
        <f>'Production Summary'!$M$52</f>
        <v>701.66320166320156</v>
      </c>
      <c r="CY65" s="164">
        <f>'Production Summary'!$N$53</f>
        <v>12396.049896049895</v>
      </c>
      <c r="CZ65" s="164">
        <f>'Production Summary'!$M$53</f>
        <v>688.66943866943859</v>
      </c>
      <c r="DA65" s="164">
        <f>'Production Summary'!$N$54</f>
        <v>13799.376299376298</v>
      </c>
      <c r="DB65" s="164">
        <f>'Production Summary'!$M$54</f>
        <v>766.63201663201653</v>
      </c>
      <c r="DC65" s="328">
        <f>'Production Summary'!$N$60</f>
        <v>12863.825363825363</v>
      </c>
      <c r="DD65" s="328">
        <f>'Production Summary'!$M$60</f>
        <v>714.65696465696465</v>
      </c>
      <c r="DE65" s="164">
        <f>'Production Summary'!$N$59</f>
        <v>11148.648648648648</v>
      </c>
      <c r="DF65" s="328">
        <f>'Production Summary'!$M$59</f>
        <v>619.36936936936934</v>
      </c>
      <c r="DG65" s="164">
        <f>'Production Summary'!$N$55</f>
        <v>13842.68884268884</v>
      </c>
      <c r="DH65" s="164">
        <f>'Production Summary'!$M$55</f>
        <v>3460.67221067221</v>
      </c>
      <c r="DI65" s="164">
        <f>'Production Summary'!$N$56</f>
        <v>13097.713097713096</v>
      </c>
      <c r="DJ65" s="164">
        <f>'Production Summary'!$M$56</f>
        <v>163.72141372141371</v>
      </c>
      <c r="DK65" s="164">
        <f>'Production Summary'!$N$57</f>
        <v>14189.189189189186</v>
      </c>
      <c r="DL65" s="164">
        <f>'Production Summary'!$M$57</f>
        <v>394.14414414414409</v>
      </c>
      <c r="DM65" s="164">
        <f>'Production Summary'!$N$58</f>
        <v>14017.671517671517</v>
      </c>
      <c r="DN65" s="164">
        <f>'Production Summary'!$M$58</f>
        <v>778.75952875952873</v>
      </c>
      <c r="DO65" s="164">
        <f>'Production Summary'!$N$61</f>
        <v>4500</v>
      </c>
      <c r="DP65" s="328">
        <f>'Production Summary'!$M$61</f>
        <v>750</v>
      </c>
      <c r="DQ65" s="164">
        <v>0</v>
      </c>
      <c r="DR65" s="164">
        <f>'Production Summary'!$N$62</f>
        <v>8900</v>
      </c>
      <c r="DS65" s="164">
        <f>'Production Summary'!$N$70</f>
        <v>300</v>
      </c>
      <c r="DT65" s="328">
        <f>'Production Summary'!$M$70</f>
        <v>25</v>
      </c>
      <c r="DU65" s="164">
        <v>0</v>
      </c>
      <c r="DV65" s="164">
        <f>'Production Summary'!$N$71</f>
        <v>150</v>
      </c>
      <c r="DW65" s="164">
        <v>0</v>
      </c>
      <c r="DX65" s="164">
        <f>'Production Summary'!$N$64</f>
        <v>192</v>
      </c>
      <c r="DY65" s="164">
        <v>0</v>
      </c>
      <c r="DZ65" s="391">
        <f>'Production Summary'!$N$65</f>
        <v>384</v>
      </c>
      <c r="EA65" s="164">
        <v>0</v>
      </c>
      <c r="EB65" s="391">
        <f>'Production Summary'!$N$66</f>
        <v>192</v>
      </c>
      <c r="EC65" s="164">
        <v>0</v>
      </c>
      <c r="ED65" s="164">
        <f>'Production Summary'!$N$67</f>
        <v>96</v>
      </c>
      <c r="EE65" s="164">
        <v>0</v>
      </c>
      <c r="EF65" s="164">
        <f>'Production Summary'!$N$68</f>
        <v>96</v>
      </c>
      <c r="EG65" s="164">
        <v>0</v>
      </c>
      <c r="EH65" s="164">
        <f>'Production Summary'!$N$69</f>
        <v>340</v>
      </c>
      <c r="EI65" s="101"/>
      <c r="EJ65" s="3"/>
      <c r="EK65" s="3"/>
      <c r="ER65" s="64" t="s">
        <v>81</v>
      </c>
      <c r="ES65" s="61" t="str">
        <f t="shared" si="35"/>
        <v/>
      </c>
      <c r="ET65" s="24">
        <f t="shared" si="1"/>
        <v>0</v>
      </c>
    </row>
    <row r="66" spans="1:150" ht="15" customHeight="1">
      <c r="A66" t="b">
        <f>C66=Korba!C66</f>
        <v>1</v>
      </c>
      <c r="B66" s="65">
        <f t="shared" si="2"/>
        <v>61</v>
      </c>
      <c r="C66" s="61" t="str">
        <f>IF(Korba!C66="","",Korba!C66)</f>
        <v/>
      </c>
      <c r="D66" s="164">
        <f>'Production Summary'!$N$4</f>
        <v>666</v>
      </c>
      <c r="E66" s="164">
        <f>'Production Summary'!$M$4</f>
        <v>27.75</v>
      </c>
      <c r="F66" s="164">
        <v>0</v>
      </c>
      <c r="G66" s="164">
        <f>'Production Summary'!$N$5</f>
        <v>666</v>
      </c>
      <c r="H66" s="164">
        <f>'Production Summary'!$M$5</f>
        <v>27.75</v>
      </c>
      <c r="I66" s="164">
        <v>0</v>
      </c>
      <c r="J66" s="164">
        <f>'Production Summary'!$N$6</f>
        <v>200</v>
      </c>
      <c r="K66" s="328">
        <f>'Production Summary'!$M$6</f>
        <v>7.5</v>
      </c>
      <c r="L66" s="164">
        <v>0</v>
      </c>
      <c r="M66" s="365">
        <f>'Production Summary'!$N$7</f>
        <v>612.72</v>
      </c>
      <c r="N66" s="367">
        <f>'Production Summary'!$M$7</f>
        <v>25.53</v>
      </c>
      <c r="O66" s="164">
        <v>0</v>
      </c>
      <c r="P66" s="164">
        <f>'Production Summary'!$N$8</f>
        <v>780</v>
      </c>
      <c r="Q66" s="164">
        <f>'Production Summary'!$M$8</f>
        <v>65</v>
      </c>
      <c r="R66" s="164">
        <v>0</v>
      </c>
      <c r="S66" s="164">
        <f>'Production Summary'!$N$9</f>
        <v>720</v>
      </c>
      <c r="T66" s="164">
        <f>'Production Summary'!$M$9</f>
        <v>60</v>
      </c>
      <c r="U66" s="164">
        <v>0</v>
      </c>
      <c r="V66" s="164">
        <f>'Production Summary'!$N$10</f>
        <v>876</v>
      </c>
      <c r="W66" s="164">
        <f>'Production Summary'!$M$10</f>
        <v>73</v>
      </c>
      <c r="X66" s="164">
        <v>0</v>
      </c>
      <c r="Y66" s="164">
        <f>'Production Summary'!$N$14</f>
        <v>177</v>
      </c>
      <c r="Z66" s="328">
        <f>'Production Summary'!$M$14</f>
        <v>14.75</v>
      </c>
      <c r="AA66" s="164">
        <v>0</v>
      </c>
      <c r="AB66" s="164">
        <f>'Production Summary'!$N$15</f>
        <v>126</v>
      </c>
      <c r="AC66" s="164">
        <f>'Production Summary'!$M$15</f>
        <v>21</v>
      </c>
      <c r="AD66" s="164">
        <v>0</v>
      </c>
      <c r="AE66" s="164">
        <f>'Production Summary'!$N$16</f>
        <v>252</v>
      </c>
      <c r="AF66" s="164">
        <f>'Production Summary'!$M$16</f>
        <v>21</v>
      </c>
      <c r="AG66" s="164">
        <v>0</v>
      </c>
      <c r="AH66" s="164">
        <f>'Production Summary'!$N$18</f>
        <v>1035</v>
      </c>
      <c r="AI66" s="164">
        <f>'Production Summary'!$M$18</f>
        <v>17.25</v>
      </c>
      <c r="AJ66" s="164">
        <v>0</v>
      </c>
      <c r="AK66" s="164">
        <f>'Production Summary'!$N$19</f>
        <v>870</v>
      </c>
      <c r="AL66" s="164">
        <f>'Production Summary'!$M$19</f>
        <v>29</v>
      </c>
      <c r="AM66" s="164">
        <v>0</v>
      </c>
      <c r="AN66" s="164">
        <f>'Production Summary'!$N$20</f>
        <v>864</v>
      </c>
      <c r="AO66" s="164">
        <f>'Production Summary'!$M$20</f>
        <v>72</v>
      </c>
      <c r="AP66" s="164">
        <v>0</v>
      </c>
      <c r="AQ66" s="164">
        <f>'Production Summary'!$N$21</f>
        <v>670</v>
      </c>
      <c r="AR66" s="164">
        <f>'Production Summary'!$M$21</f>
        <v>335</v>
      </c>
      <c r="AS66" s="164">
        <v>0</v>
      </c>
      <c r="AT66" s="386">
        <f>'Production Summary'!$N$22</f>
        <v>375</v>
      </c>
      <c r="AU66" s="164">
        <f>'Production Summary'!$N$23</f>
        <v>1050</v>
      </c>
      <c r="AV66" s="164">
        <f>'Production Summary'!$N$25</f>
        <v>300</v>
      </c>
      <c r="AW66" s="164">
        <f>'Production Summary'!$M$25</f>
        <v>25</v>
      </c>
      <c r="AX66" s="164">
        <v>0</v>
      </c>
      <c r="AY66" s="164">
        <f>'Production Summary'!$N$26</f>
        <v>300</v>
      </c>
      <c r="AZ66" s="164">
        <f>'Production Summary'!$M$26</f>
        <v>25</v>
      </c>
      <c r="BA66" s="164">
        <v>0</v>
      </c>
      <c r="BB66" s="164">
        <f>'Production Summary'!$N$28</f>
        <v>777</v>
      </c>
      <c r="BC66" s="164">
        <f>'Production Summary'!$M$28</f>
        <v>12.95</v>
      </c>
      <c r="BD66" s="164">
        <v>0</v>
      </c>
      <c r="BE66" s="164">
        <f>'Production Summary'!$N$29</f>
        <v>612</v>
      </c>
      <c r="BF66" s="164">
        <f>'Production Summary'!$M$29</f>
        <v>51</v>
      </c>
      <c r="BG66" s="164">
        <v>0</v>
      </c>
      <c r="BH66" s="164">
        <f>'Production Summary'!$N$30</f>
        <v>500</v>
      </c>
      <c r="BI66" s="164">
        <f>'Production Summary'!$M$30</f>
        <v>250</v>
      </c>
      <c r="BJ66" s="164">
        <v>0</v>
      </c>
      <c r="BK66" s="386"/>
      <c r="BL66" s="164">
        <f>'Production Summary'!$N$32</f>
        <v>875</v>
      </c>
      <c r="BM66" s="164">
        <f>'Production Summary'!$N$34</f>
        <v>360.59999999999997</v>
      </c>
      <c r="BN66" s="164">
        <f>'Production Summary'!$M$34</f>
        <v>6.01</v>
      </c>
      <c r="BO66" s="164">
        <v>0</v>
      </c>
      <c r="BP66" s="164">
        <f>'Production Summary'!$N$36</f>
        <v>717</v>
      </c>
      <c r="BQ66" s="164">
        <f>'Production Summary'!$M$36</f>
        <v>11.95</v>
      </c>
      <c r="BR66" s="164">
        <v>0</v>
      </c>
      <c r="BS66" s="164">
        <f>'Production Summary'!$N$37</f>
        <v>210</v>
      </c>
      <c r="BT66" s="164">
        <f>'Production Summary'!$M$37</f>
        <v>21</v>
      </c>
      <c r="BU66" s="164">
        <v>0</v>
      </c>
      <c r="BV66" s="164">
        <f>'Production Summary'!$N$38</f>
        <v>280</v>
      </c>
      <c r="BW66" s="164">
        <f>'Production Summary'!$M$38</f>
        <v>28</v>
      </c>
      <c r="BX66" s="164">
        <v>0</v>
      </c>
      <c r="BY66" s="165">
        <f>'Production Summary'!$N$39</f>
        <v>300.38406247988502</v>
      </c>
      <c r="BZ66" s="164">
        <f>'Production Summary'!$M$39</f>
        <v>30.038406247988501</v>
      </c>
      <c r="CA66" s="164">
        <v>0</v>
      </c>
      <c r="CB66" s="164">
        <f>'Production Summary'!$N$40</f>
        <v>131.30000000000001</v>
      </c>
      <c r="CC66" s="164">
        <f>'Production Summary'!$M$40</f>
        <v>13.13</v>
      </c>
      <c r="CD66" s="164">
        <v>0</v>
      </c>
      <c r="CE66" s="164">
        <f>'Production Summary'!$N$42</f>
        <v>1136.3519999999996</v>
      </c>
      <c r="CF66" s="164">
        <f>'Production Summary'!$M$42</f>
        <v>81.167999999999978</v>
      </c>
      <c r="CG66" s="164">
        <v>0</v>
      </c>
      <c r="CH66" s="164">
        <v>0</v>
      </c>
      <c r="CI66" s="164">
        <f>'Production Summary'!$N$43</f>
        <v>184</v>
      </c>
      <c r="CJ66" s="164">
        <v>0</v>
      </c>
      <c r="CK66" s="164">
        <f>'Production Summary'!$N$44</f>
        <v>355</v>
      </c>
      <c r="CL66" s="164">
        <v>0</v>
      </c>
      <c r="CM66" s="375">
        <f>'Production Summary'!$N$45</f>
        <v>1650</v>
      </c>
      <c r="CN66" s="164">
        <f>'Production Summary'!$N$46</f>
        <v>270</v>
      </c>
      <c r="CO66" s="164">
        <f>'Production Summary'!$N$47</f>
        <v>1350</v>
      </c>
      <c r="CP66" s="166"/>
      <c r="CQ66" s="164">
        <f>'Production Summary'!$N$49</f>
        <v>8004.1580041580037</v>
      </c>
      <c r="CR66" s="164">
        <f>'Production Summary'!$M$49</f>
        <v>66.701316701316699</v>
      </c>
      <c r="CS66" s="164">
        <f>'Production Summary'!$N$50</f>
        <v>13331.600831600828</v>
      </c>
      <c r="CT66" s="164">
        <f>'Production Summary'!$M$50</f>
        <v>148.1288981288981</v>
      </c>
      <c r="CU66" s="164">
        <f>'Production Summary'!$N$51</f>
        <v>12785.862785862784</v>
      </c>
      <c r="CV66" s="164">
        <f>'Production Summary'!$M$51</f>
        <v>355.16285516285512</v>
      </c>
      <c r="CW66" s="164">
        <f>'Production Summary'!$N$52</f>
        <v>12629.937629937627</v>
      </c>
      <c r="CX66" s="164">
        <f>'Production Summary'!$M$52</f>
        <v>701.66320166320156</v>
      </c>
      <c r="CY66" s="164">
        <f>'Production Summary'!$N$53</f>
        <v>12396.049896049895</v>
      </c>
      <c r="CZ66" s="164">
        <f>'Production Summary'!$M$53</f>
        <v>688.66943866943859</v>
      </c>
      <c r="DA66" s="164">
        <f>'Production Summary'!$N$54</f>
        <v>13799.376299376298</v>
      </c>
      <c r="DB66" s="164">
        <f>'Production Summary'!$M$54</f>
        <v>766.63201663201653</v>
      </c>
      <c r="DC66" s="328">
        <f>'Production Summary'!$N$60</f>
        <v>12863.825363825363</v>
      </c>
      <c r="DD66" s="328">
        <f>'Production Summary'!$M$60</f>
        <v>714.65696465696465</v>
      </c>
      <c r="DE66" s="164">
        <f>'Production Summary'!$N$59</f>
        <v>11148.648648648648</v>
      </c>
      <c r="DF66" s="328">
        <f>'Production Summary'!$M$59</f>
        <v>619.36936936936934</v>
      </c>
      <c r="DG66" s="164">
        <f>'Production Summary'!$N$55</f>
        <v>13842.68884268884</v>
      </c>
      <c r="DH66" s="164">
        <f>'Production Summary'!$M$55</f>
        <v>3460.67221067221</v>
      </c>
      <c r="DI66" s="164">
        <f>'Production Summary'!$N$56</f>
        <v>13097.713097713096</v>
      </c>
      <c r="DJ66" s="164">
        <f>'Production Summary'!$M$56</f>
        <v>163.72141372141371</v>
      </c>
      <c r="DK66" s="164">
        <f>'Production Summary'!$N$57</f>
        <v>14189.189189189186</v>
      </c>
      <c r="DL66" s="164">
        <f>'Production Summary'!$M$57</f>
        <v>394.14414414414409</v>
      </c>
      <c r="DM66" s="164">
        <f>'Production Summary'!$N$58</f>
        <v>14017.671517671517</v>
      </c>
      <c r="DN66" s="164">
        <f>'Production Summary'!$M$58</f>
        <v>778.75952875952873</v>
      </c>
      <c r="DO66" s="164">
        <f>'Production Summary'!$N$61</f>
        <v>4500</v>
      </c>
      <c r="DP66" s="328">
        <f>'Production Summary'!$M$61</f>
        <v>750</v>
      </c>
      <c r="DQ66" s="164">
        <v>0</v>
      </c>
      <c r="DR66" s="164">
        <f>'Production Summary'!$N$62</f>
        <v>8900</v>
      </c>
      <c r="DS66" s="164">
        <f>'Production Summary'!$N$70</f>
        <v>300</v>
      </c>
      <c r="DT66" s="328">
        <f>'Production Summary'!$M$70</f>
        <v>25</v>
      </c>
      <c r="DU66" s="164">
        <v>0</v>
      </c>
      <c r="DV66" s="164">
        <f>'Production Summary'!$N$71</f>
        <v>150</v>
      </c>
      <c r="DW66" s="164">
        <v>0</v>
      </c>
      <c r="DX66" s="164">
        <f>'Production Summary'!$N$64</f>
        <v>192</v>
      </c>
      <c r="DY66" s="164">
        <v>0</v>
      </c>
      <c r="DZ66" s="391">
        <f>'Production Summary'!$N$65</f>
        <v>384</v>
      </c>
      <c r="EA66" s="164">
        <v>0</v>
      </c>
      <c r="EB66" s="391">
        <f>'Production Summary'!$N$66</f>
        <v>192</v>
      </c>
      <c r="EC66" s="164">
        <v>0</v>
      </c>
      <c r="ED66" s="164">
        <f>'Production Summary'!$N$67</f>
        <v>96</v>
      </c>
      <c r="EE66" s="164">
        <v>0</v>
      </c>
      <c r="EF66" s="164">
        <f>'Production Summary'!$N$68</f>
        <v>96</v>
      </c>
      <c r="EG66" s="164">
        <v>0</v>
      </c>
      <c r="EH66" s="164">
        <f>'Production Summary'!$N$69</f>
        <v>340</v>
      </c>
      <c r="EI66" s="101"/>
      <c r="EJ66" s="3"/>
      <c r="EK66" s="3"/>
      <c r="ER66" s="64" t="s">
        <v>82</v>
      </c>
      <c r="ES66" s="61" t="str">
        <f t="shared" si="35"/>
        <v/>
      </c>
      <c r="ET66" s="24">
        <f t="shared" si="1"/>
        <v>0</v>
      </c>
    </row>
    <row r="67" spans="1:150" ht="15" customHeight="1">
      <c r="A67" t="b">
        <f>C67=Korba!C67</f>
        <v>1</v>
      </c>
      <c r="B67" s="65">
        <f t="shared" si="2"/>
        <v>62</v>
      </c>
      <c r="C67" s="61" t="str">
        <f>IF(Korba!C67="","",Korba!C67)</f>
        <v/>
      </c>
      <c r="D67" s="164">
        <f>'Production Summary'!$N$4</f>
        <v>666</v>
      </c>
      <c r="E67" s="164">
        <f>'Production Summary'!$M$4</f>
        <v>27.75</v>
      </c>
      <c r="F67" s="164">
        <v>0</v>
      </c>
      <c r="G67" s="164">
        <f>'Production Summary'!$N$5</f>
        <v>666</v>
      </c>
      <c r="H67" s="164">
        <f>'Production Summary'!$M$5</f>
        <v>27.75</v>
      </c>
      <c r="I67" s="164">
        <v>0</v>
      </c>
      <c r="J67" s="164">
        <f>'Production Summary'!$N$6</f>
        <v>200</v>
      </c>
      <c r="K67" s="328">
        <f>'Production Summary'!$M$6</f>
        <v>7.5</v>
      </c>
      <c r="L67" s="164">
        <v>0</v>
      </c>
      <c r="M67" s="365">
        <f>'Production Summary'!$N$7</f>
        <v>612.72</v>
      </c>
      <c r="N67" s="367">
        <f>'Production Summary'!$M$7</f>
        <v>25.53</v>
      </c>
      <c r="O67" s="164">
        <v>0</v>
      </c>
      <c r="P67" s="164">
        <f>'Production Summary'!$N$8</f>
        <v>780</v>
      </c>
      <c r="Q67" s="164">
        <f>'Production Summary'!$M$8</f>
        <v>65</v>
      </c>
      <c r="R67" s="164">
        <v>0</v>
      </c>
      <c r="S67" s="164">
        <f>'Production Summary'!$N$9</f>
        <v>720</v>
      </c>
      <c r="T67" s="164">
        <f>'Production Summary'!$M$9</f>
        <v>60</v>
      </c>
      <c r="U67" s="164">
        <v>0</v>
      </c>
      <c r="V67" s="164">
        <f>'Production Summary'!$N$10</f>
        <v>876</v>
      </c>
      <c r="W67" s="164">
        <f>'Production Summary'!$M$10</f>
        <v>73</v>
      </c>
      <c r="X67" s="164">
        <v>0</v>
      </c>
      <c r="Y67" s="164">
        <f>'Production Summary'!$N$14</f>
        <v>177</v>
      </c>
      <c r="Z67" s="328">
        <f>'Production Summary'!$M$14</f>
        <v>14.75</v>
      </c>
      <c r="AA67" s="164">
        <v>0</v>
      </c>
      <c r="AB67" s="164">
        <f>'Production Summary'!$N$15</f>
        <v>126</v>
      </c>
      <c r="AC67" s="164">
        <f>'Production Summary'!$M$15</f>
        <v>21</v>
      </c>
      <c r="AD67" s="164">
        <v>0</v>
      </c>
      <c r="AE67" s="164">
        <f>'Production Summary'!$N$16</f>
        <v>252</v>
      </c>
      <c r="AF67" s="164">
        <f>'Production Summary'!$M$16</f>
        <v>21</v>
      </c>
      <c r="AG67" s="164">
        <v>0</v>
      </c>
      <c r="AH67" s="164">
        <f>'Production Summary'!$N$18</f>
        <v>1035</v>
      </c>
      <c r="AI67" s="164">
        <f>'Production Summary'!$M$18</f>
        <v>17.25</v>
      </c>
      <c r="AJ67" s="164">
        <v>0</v>
      </c>
      <c r="AK67" s="164">
        <f>'Production Summary'!$N$19</f>
        <v>870</v>
      </c>
      <c r="AL67" s="164">
        <f>'Production Summary'!$M$19</f>
        <v>29</v>
      </c>
      <c r="AM67" s="164">
        <v>0</v>
      </c>
      <c r="AN67" s="164">
        <f>'Production Summary'!$N$20</f>
        <v>864</v>
      </c>
      <c r="AO67" s="164">
        <f>'Production Summary'!$M$20</f>
        <v>72</v>
      </c>
      <c r="AP67" s="164">
        <v>0</v>
      </c>
      <c r="AQ67" s="164">
        <f>'Production Summary'!$N$21</f>
        <v>670</v>
      </c>
      <c r="AR67" s="164">
        <f>'Production Summary'!$M$21</f>
        <v>335</v>
      </c>
      <c r="AS67" s="164">
        <v>0</v>
      </c>
      <c r="AT67" s="386">
        <f>'Production Summary'!$N$22</f>
        <v>375</v>
      </c>
      <c r="AU67" s="164">
        <f>'Production Summary'!$N$23</f>
        <v>1050</v>
      </c>
      <c r="AV67" s="164">
        <f>'Production Summary'!$N$25</f>
        <v>300</v>
      </c>
      <c r="AW67" s="164">
        <f>'Production Summary'!$M$25</f>
        <v>25</v>
      </c>
      <c r="AX67" s="164">
        <v>0</v>
      </c>
      <c r="AY67" s="164">
        <f>'Production Summary'!$N$26</f>
        <v>300</v>
      </c>
      <c r="AZ67" s="164">
        <f>'Production Summary'!$M$26</f>
        <v>25</v>
      </c>
      <c r="BA67" s="164">
        <v>0</v>
      </c>
      <c r="BB67" s="164">
        <f>'Production Summary'!$N$28</f>
        <v>777</v>
      </c>
      <c r="BC67" s="164">
        <f>'Production Summary'!$M$28</f>
        <v>12.95</v>
      </c>
      <c r="BD67" s="164">
        <v>0</v>
      </c>
      <c r="BE67" s="164">
        <f>'Production Summary'!$N$29</f>
        <v>612</v>
      </c>
      <c r="BF67" s="164">
        <f>'Production Summary'!$M$29</f>
        <v>51</v>
      </c>
      <c r="BG67" s="164">
        <v>0</v>
      </c>
      <c r="BH67" s="164">
        <f>'Production Summary'!$N$30</f>
        <v>500</v>
      </c>
      <c r="BI67" s="164">
        <f>'Production Summary'!$M$30</f>
        <v>250</v>
      </c>
      <c r="BJ67" s="164">
        <v>0</v>
      </c>
      <c r="BK67" s="386"/>
      <c r="BL67" s="164">
        <f>'Production Summary'!$N$32</f>
        <v>875</v>
      </c>
      <c r="BM67" s="164">
        <f>'Production Summary'!$N$34</f>
        <v>360.59999999999997</v>
      </c>
      <c r="BN67" s="164">
        <f>'Production Summary'!$M$34</f>
        <v>6.01</v>
      </c>
      <c r="BO67" s="164">
        <v>0</v>
      </c>
      <c r="BP67" s="164">
        <f>'Production Summary'!$N$36</f>
        <v>717</v>
      </c>
      <c r="BQ67" s="164">
        <f>'Production Summary'!$M$36</f>
        <v>11.95</v>
      </c>
      <c r="BR67" s="164">
        <v>0</v>
      </c>
      <c r="BS67" s="164">
        <f>'Production Summary'!$N$37</f>
        <v>210</v>
      </c>
      <c r="BT67" s="164">
        <f>'Production Summary'!$M$37</f>
        <v>21</v>
      </c>
      <c r="BU67" s="164">
        <v>0</v>
      </c>
      <c r="BV67" s="164">
        <f>'Production Summary'!$N$38</f>
        <v>280</v>
      </c>
      <c r="BW67" s="164">
        <f>'Production Summary'!$M$38</f>
        <v>28</v>
      </c>
      <c r="BX67" s="164">
        <v>0</v>
      </c>
      <c r="BY67" s="165">
        <f>'Production Summary'!$N$39</f>
        <v>300.38406247988502</v>
      </c>
      <c r="BZ67" s="164">
        <f>'Production Summary'!$M$39</f>
        <v>30.038406247988501</v>
      </c>
      <c r="CA67" s="164">
        <v>0</v>
      </c>
      <c r="CB67" s="164">
        <f>'Production Summary'!$N$40</f>
        <v>131.30000000000001</v>
      </c>
      <c r="CC67" s="164">
        <f>'Production Summary'!$M$40</f>
        <v>13.13</v>
      </c>
      <c r="CD67" s="164">
        <v>0</v>
      </c>
      <c r="CE67" s="164">
        <f>'Production Summary'!$N$42</f>
        <v>1136.3519999999996</v>
      </c>
      <c r="CF67" s="164">
        <f>'Production Summary'!$M$42</f>
        <v>81.167999999999978</v>
      </c>
      <c r="CG67" s="164">
        <v>0</v>
      </c>
      <c r="CH67" s="164">
        <v>0</v>
      </c>
      <c r="CI67" s="164">
        <f>'Production Summary'!$N$43</f>
        <v>184</v>
      </c>
      <c r="CJ67" s="164">
        <v>0</v>
      </c>
      <c r="CK67" s="164">
        <f>'Production Summary'!$N$44</f>
        <v>355</v>
      </c>
      <c r="CL67" s="164">
        <v>0</v>
      </c>
      <c r="CM67" s="375">
        <f>'Production Summary'!$N$45</f>
        <v>1650</v>
      </c>
      <c r="CN67" s="164">
        <f>'Production Summary'!$N$46</f>
        <v>270</v>
      </c>
      <c r="CO67" s="164">
        <f>'Production Summary'!$N$47</f>
        <v>1350</v>
      </c>
      <c r="CP67" s="166"/>
      <c r="CQ67" s="164">
        <f>'Production Summary'!$N$49</f>
        <v>8004.1580041580037</v>
      </c>
      <c r="CR67" s="164">
        <f>'Production Summary'!$M$49</f>
        <v>66.701316701316699</v>
      </c>
      <c r="CS67" s="164">
        <f>'Production Summary'!$N$50</f>
        <v>13331.600831600828</v>
      </c>
      <c r="CT67" s="164">
        <f>'Production Summary'!$M$50</f>
        <v>148.1288981288981</v>
      </c>
      <c r="CU67" s="164">
        <f>'Production Summary'!$N$51</f>
        <v>12785.862785862784</v>
      </c>
      <c r="CV67" s="164">
        <f>'Production Summary'!$M$51</f>
        <v>355.16285516285512</v>
      </c>
      <c r="CW67" s="164">
        <f>'Production Summary'!$N$52</f>
        <v>12629.937629937627</v>
      </c>
      <c r="CX67" s="164">
        <f>'Production Summary'!$M$52</f>
        <v>701.66320166320156</v>
      </c>
      <c r="CY67" s="164">
        <f>'Production Summary'!$N$53</f>
        <v>12396.049896049895</v>
      </c>
      <c r="CZ67" s="164">
        <f>'Production Summary'!$M$53</f>
        <v>688.66943866943859</v>
      </c>
      <c r="DA67" s="164">
        <f>'Production Summary'!$N$54</f>
        <v>13799.376299376298</v>
      </c>
      <c r="DB67" s="164">
        <f>'Production Summary'!$M$54</f>
        <v>766.63201663201653</v>
      </c>
      <c r="DC67" s="328">
        <f>'Production Summary'!$N$60</f>
        <v>12863.825363825363</v>
      </c>
      <c r="DD67" s="328">
        <f>'Production Summary'!$M$60</f>
        <v>714.65696465696465</v>
      </c>
      <c r="DE67" s="164">
        <f>'Production Summary'!$N$59</f>
        <v>11148.648648648648</v>
      </c>
      <c r="DF67" s="328">
        <f>'Production Summary'!$M$59</f>
        <v>619.36936936936934</v>
      </c>
      <c r="DG67" s="164">
        <f>'Production Summary'!$N$55</f>
        <v>13842.68884268884</v>
      </c>
      <c r="DH67" s="164">
        <f>'Production Summary'!$M$55</f>
        <v>3460.67221067221</v>
      </c>
      <c r="DI67" s="164">
        <f>'Production Summary'!$N$56</f>
        <v>13097.713097713096</v>
      </c>
      <c r="DJ67" s="164">
        <f>'Production Summary'!$M$56</f>
        <v>163.72141372141371</v>
      </c>
      <c r="DK67" s="164">
        <f>'Production Summary'!$N$57</f>
        <v>14189.189189189186</v>
      </c>
      <c r="DL67" s="164">
        <f>'Production Summary'!$M$57</f>
        <v>394.14414414414409</v>
      </c>
      <c r="DM67" s="164">
        <f>'Production Summary'!$N$58</f>
        <v>14017.671517671517</v>
      </c>
      <c r="DN67" s="164">
        <f>'Production Summary'!$M$58</f>
        <v>778.75952875952873</v>
      </c>
      <c r="DO67" s="164">
        <f>'Production Summary'!$N$61</f>
        <v>4500</v>
      </c>
      <c r="DP67" s="328">
        <f>'Production Summary'!$M$61</f>
        <v>750</v>
      </c>
      <c r="DQ67" s="164">
        <v>0</v>
      </c>
      <c r="DR67" s="164">
        <f>'Production Summary'!$N$62</f>
        <v>8900</v>
      </c>
      <c r="DS67" s="164">
        <f>'Production Summary'!$N$70</f>
        <v>300</v>
      </c>
      <c r="DT67" s="328">
        <f>'Production Summary'!$M$70</f>
        <v>25</v>
      </c>
      <c r="DU67" s="164">
        <v>0</v>
      </c>
      <c r="DV67" s="164">
        <f>'Production Summary'!$N$71</f>
        <v>150</v>
      </c>
      <c r="DW67" s="164">
        <v>0</v>
      </c>
      <c r="DX67" s="164">
        <f>'Production Summary'!$N$64</f>
        <v>192</v>
      </c>
      <c r="DY67" s="164">
        <v>0</v>
      </c>
      <c r="DZ67" s="391">
        <f>'Production Summary'!$N$65</f>
        <v>384</v>
      </c>
      <c r="EA67" s="164">
        <v>0</v>
      </c>
      <c r="EB67" s="391">
        <f>'Production Summary'!$N$66</f>
        <v>192</v>
      </c>
      <c r="EC67" s="164">
        <v>0</v>
      </c>
      <c r="ED67" s="164">
        <f>'Production Summary'!$N$67</f>
        <v>96</v>
      </c>
      <c r="EE67" s="164">
        <v>0</v>
      </c>
      <c r="EF67" s="164">
        <f>'Production Summary'!$N$68</f>
        <v>96</v>
      </c>
      <c r="EG67" s="164">
        <v>0</v>
      </c>
      <c r="EH67" s="164">
        <f>'Production Summary'!$N$69</f>
        <v>340</v>
      </c>
      <c r="EI67" s="101"/>
      <c r="EJ67" s="3"/>
      <c r="EK67" s="3"/>
      <c r="ER67" s="64" t="s">
        <v>84</v>
      </c>
      <c r="ES67" s="61" t="str">
        <f t="shared" si="35"/>
        <v/>
      </c>
      <c r="ET67" s="24">
        <f t="shared" si="1"/>
        <v>0</v>
      </c>
    </row>
    <row r="68" spans="1:150" ht="15" customHeight="1">
      <c r="A68" t="b">
        <f>C68=Korba!C68</f>
        <v>1</v>
      </c>
      <c r="B68" s="65">
        <f t="shared" si="2"/>
        <v>63</v>
      </c>
      <c r="C68" s="61" t="str">
        <f>IF(Korba!C68="","",Korba!C68)</f>
        <v/>
      </c>
      <c r="D68" s="164">
        <f>'Production Summary'!$N$4</f>
        <v>666</v>
      </c>
      <c r="E68" s="164">
        <f>'Production Summary'!$M$4</f>
        <v>27.75</v>
      </c>
      <c r="F68" s="164">
        <v>0</v>
      </c>
      <c r="G68" s="164">
        <f>'Production Summary'!$N$5</f>
        <v>666</v>
      </c>
      <c r="H68" s="164">
        <f>'Production Summary'!$M$5</f>
        <v>27.75</v>
      </c>
      <c r="I68" s="164">
        <v>0</v>
      </c>
      <c r="J68" s="164">
        <f>'Production Summary'!$N$6</f>
        <v>200</v>
      </c>
      <c r="K68" s="328">
        <f>'Production Summary'!$M$6</f>
        <v>7.5</v>
      </c>
      <c r="L68" s="164">
        <v>0</v>
      </c>
      <c r="M68" s="365">
        <f>'Production Summary'!$N$7</f>
        <v>612.72</v>
      </c>
      <c r="N68" s="367">
        <f>'Production Summary'!$M$7</f>
        <v>25.53</v>
      </c>
      <c r="O68" s="164">
        <v>0</v>
      </c>
      <c r="P68" s="164">
        <f>'Production Summary'!$N$8</f>
        <v>780</v>
      </c>
      <c r="Q68" s="164">
        <f>'Production Summary'!$M$8</f>
        <v>65</v>
      </c>
      <c r="R68" s="164">
        <v>0</v>
      </c>
      <c r="S68" s="164">
        <f>'Production Summary'!$N$9</f>
        <v>720</v>
      </c>
      <c r="T68" s="164">
        <f>'Production Summary'!$M$9</f>
        <v>60</v>
      </c>
      <c r="U68" s="164">
        <v>0</v>
      </c>
      <c r="V68" s="164">
        <f>'Production Summary'!$N$10</f>
        <v>876</v>
      </c>
      <c r="W68" s="164">
        <f>'Production Summary'!$M$10</f>
        <v>73</v>
      </c>
      <c r="X68" s="164">
        <v>0</v>
      </c>
      <c r="Y68" s="164">
        <f>'Production Summary'!$N$14</f>
        <v>177</v>
      </c>
      <c r="Z68" s="328">
        <f>'Production Summary'!$M$14</f>
        <v>14.75</v>
      </c>
      <c r="AA68" s="164">
        <v>0</v>
      </c>
      <c r="AB68" s="164">
        <f>'Production Summary'!$N$15</f>
        <v>126</v>
      </c>
      <c r="AC68" s="164">
        <f>'Production Summary'!$M$15</f>
        <v>21</v>
      </c>
      <c r="AD68" s="164">
        <v>0</v>
      </c>
      <c r="AE68" s="164">
        <f>'Production Summary'!$N$16</f>
        <v>252</v>
      </c>
      <c r="AF68" s="164">
        <f>'Production Summary'!$M$16</f>
        <v>21</v>
      </c>
      <c r="AG68" s="164">
        <v>0</v>
      </c>
      <c r="AH68" s="164">
        <f>'Production Summary'!$N$18</f>
        <v>1035</v>
      </c>
      <c r="AI68" s="164">
        <f>'Production Summary'!$M$18</f>
        <v>17.25</v>
      </c>
      <c r="AJ68" s="164">
        <v>0</v>
      </c>
      <c r="AK68" s="164">
        <f>'Production Summary'!$N$19</f>
        <v>870</v>
      </c>
      <c r="AL68" s="164">
        <f>'Production Summary'!$M$19</f>
        <v>29</v>
      </c>
      <c r="AM68" s="164">
        <v>0</v>
      </c>
      <c r="AN68" s="164">
        <f>'Production Summary'!$N$20</f>
        <v>864</v>
      </c>
      <c r="AO68" s="164">
        <f>'Production Summary'!$M$20</f>
        <v>72</v>
      </c>
      <c r="AP68" s="164">
        <v>0</v>
      </c>
      <c r="AQ68" s="164">
        <f>'Production Summary'!$N$21</f>
        <v>670</v>
      </c>
      <c r="AR68" s="164">
        <f>'Production Summary'!$M$21</f>
        <v>335</v>
      </c>
      <c r="AS68" s="164">
        <v>0</v>
      </c>
      <c r="AT68" s="386">
        <f>'Production Summary'!$N$22</f>
        <v>375</v>
      </c>
      <c r="AU68" s="164">
        <f>'Production Summary'!$N$23</f>
        <v>1050</v>
      </c>
      <c r="AV68" s="164">
        <f>'Production Summary'!$N$25</f>
        <v>300</v>
      </c>
      <c r="AW68" s="164">
        <f>'Production Summary'!$M$25</f>
        <v>25</v>
      </c>
      <c r="AX68" s="164">
        <v>0</v>
      </c>
      <c r="AY68" s="164">
        <f>'Production Summary'!$N$26</f>
        <v>300</v>
      </c>
      <c r="AZ68" s="164">
        <f>'Production Summary'!$M$26</f>
        <v>25</v>
      </c>
      <c r="BA68" s="164">
        <v>0</v>
      </c>
      <c r="BB68" s="164">
        <f>'Production Summary'!$N$28</f>
        <v>777</v>
      </c>
      <c r="BC68" s="164">
        <f>'Production Summary'!$M$28</f>
        <v>12.95</v>
      </c>
      <c r="BD68" s="164">
        <v>0</v>
      </c>
      <c r="BE68" s="164">
        <f>'Production Summary'!$N$29</f>
        <v>612</v>
      </c>
      <c r="BF68" s="164">
        <f>'Production Summary'!$M$29</f>
        <v>51</v>
      </c>
      <c r="BG68" s="164">
        <v>0</v>
      </c>
      <c r="BH68" s="164">
        <f>'Production Summary'!$N$30</f>
        <v>500</v>
      </c>
      <c r="BI68" s="164">
        <f>'Production Summary'!$M$30</f>
        <v>250</v>
      </c>
      <c r="BJ68" s="164">
        <v>0</v>
      </c>
      <c r="BK68" s="386"/>
      <c r="BL68" s="164">
        <f>'Production Summary'!$N$32</f>
        <v>875</v>
      </c>
      <c r="BM68" s="164">
        <f>'Production Summary'!$N$34</f>
        <v>360.59999999999997</v>
      </c>
      <c r="BN68" s="164">
        <f>'Production Summary'!$M$34</f>
        <v>6.01</v>
      </c>
      <c r="BO68" s="164">
        <v>0</v>
      </c>
      <c r="BP68" s="164">
        <f>'Production Summary'!$N$36</f>
        <v>717</v>
      </c>
      <c r="BQ68" s="164">
        <f>'Production Summary'!$M$36</f>
        <v>11.95</v>
      </c>
      <c r="BR68" s="164">
        <v>0</v>
      </c>
      <c r="BS68" s="164">
        <f>'Production Summary'!$N$37</f>
        <v>210</v>
      </c>
      <c r="BT68" s="164">
        <f>'Production Summary'!$M$37</f>
        <v>21</v>
      </c>
      <c r="BU68" s="164">
        <v>0</v>
      </c>
      <c r="BV68" s="164">
        <f>'Production Summary'!$N$38</f>
        <v>280</v>
      </c>
      <c r="BW68" s="164">
        <f>'Production Summary'!$M$38</f>
        <v>28</v>
      </c>
      <c r="BX68" s="164">
        <v>0</v>
      </c>
      <c r="BY68" s="165">
        <f>'Production Summary'!$N$39</f>
        <v>300.38406247988502</v>
      </c>
      <c r="BZ68" s="164">
        <f>'Production Summary'!$M$39</f>
        <v>30.038406247988501</v>
      </c>
      <c r="CA68" s="164">
        <v>0</v>
      </c>
      <c r="CB68" s="164">
        <f>'Production Summary'!$N$40</f>
        <v>131.30000000000001</v>
      </c>
      <c r="CC68" s="164">
        <f>'Production Summary'!$M$40</f>
        <v>13.13</v>
      </c>
      <c r="CD68" s="164">
        <v>0</v>
      </c>
      <c r="CE68" s="164">
        <f>'Production Summary'!$N$42</f>
        <v>1136.3519999999996</v>
      </c>
      <c r="CF68" s="164">
        <f>'Production Summary'!$M$42</f>
        <v>81.167999999999978</v>
      </c>
      <c r="CG68" s="164">
        <v>0</v>
      </c>
      <c r="CH68" s="164">
        <v>0</v>
      </c>
      <c r="CI68" s="164">
        <f>'Production Summary'!$N$43</f>
        <v>184</v>
      </c>
      <c r="CJ68" s="164">
        <v>0</v>
      </c>
      <c r="CK68" s="164">
        <f>'Production Summary'!$N$44</f>
        <v>355</v>
      </c>
      <c r="CL68" s="164">
        <v>0</v>
      </c>
      <c r="CM68" s="375">
        <f>'Production Summary'!$N$45</f>
        <v>1650</v>
      </c>
      <c r="CN68" s="164">
        <f>'Production Summary'!$N$46</f>
        <v>270</v>
      </c>
      <c r="CO68" s="164">
        <f>'Production Summary'!$N$47</f>
        <v>1350</v>
      </c>
      <c r="CP68" s="166"/>
      <c r="CQ68" s="164">
        <f>'Production Summary'!$N$49</f>
        <v>8004.1580041580037</v>
      </c>
      <c r="CR68" s="164">
        <f>'Production Summary'!$M$49</f>
        <v>66.701316701316699</v>
      </c>
      <c r="CS68" s="164">
        <f>'Production Summary'!$N$50</f>
        <v>13331.600831600828</v>
      </c>
      <c r="CT68" s="164">
        <f>'Production Summary'!$M$50</f>
        <v>148.1288981288981</v>
      </c>
      <c r="CU68" s="164">
        <f>'Production Summary'!$N$51</f>
        <v>12785.862785862784</v>
      </c>
      <c r="CV68" s="164">
        <f>'Production Summary'!$M$51</f>
        <v>355.16285516285512</v>
      </c>
      <c r="CW68" s="164">
        <f>'Production Summary'!$N$52</f>
        <v>12629.937629937627</v>
      </c>
      <c r="CX68" s="164">
        <f>'Production Summary'!$M$52</f>
        <v>701.66320166320156</v>
      </c>
      <c r="CY68" s="164">
        <f>'Production Summary'!$N$53</f>
        <v>12396.049896049895</v>
      </c>
      <c r="CZ68" s="164">
        <f>'Production Summary'!$M$53</f>
        <v>688.66943866943859</v>
      </c>
      <c r="DA68" s="164">
        <f>'Production Summary'!$N$54</f>
        <v>13799.376299376298</v>
      </c>
      <c r="DB68" s="164">
        <f>'Production Summary'!$M$54</f>
        <v>766.63201663201653</v>
      </c>
      <c r="DC68" s="328">
        <f>'Production Summary'!$N$60</f>
        <v>12863.825363825363</v>
      </c>
      <c r="DD68" s="328">
        <f>'Production Summary'!$M$60</f>
        <v>714.65696465696465</v>
      </c>
      <c r="DE68" s="164">
        <f>'Production Summary'!$N$59</f>
        <v>11148.648648648648</v>
      </c>
      <c r="DF68" s="328">
        <f>'Production Summary'!$M$59</f>
        <v>619.36936936936934</v>
      </c>
      <c r="DG68" s="164">
        <f>'Production Summary'!$N$55</f>
        <v>13842.68884268884</v>
      </c>
      <c r="DH68" s="164">
        <f>'Production Summary'!$M$55</f>
        <v>3460.67221067221</v>
      </c>
      <c r="DI68" s="164">
        <f>'Production Summary'!$N$56</f>
        <v>13097.713097713096</v>
      </c>
      <c r="DJ68" s="164">
        <f>'Production Summary'!$M$56</f>
        <v>163.72141372141371</v>
      </c>
      <c r="DK68" s="164">
        <f>'Production Summary'!$N$57</f>
        <v>14189.189189189186</v>
      </c>
      <c r="DL68" s="164">
        <f>'Production Summary'!$M$57</f>
        <v>394.14414414414409</v>
      </c>
      <c r="DM68" s="164">
        <f>'Production Summary'!$N$58</f>
        <v>14017.671517671517</v>
      </c>
      <c r="DN68" s="164">
        <f>'Production Summary'!$M$58</f>
        <v>778.75952875952873</v>
      </c>
      <c r="DO68" s="164">
        <f>'Production Summary'!$N$61</f>
        <v>4500</v>
      </c>
      <c r="DP68" s="328">
        <f>'Production Summary'!$M$61</f>
        <v>750</v>
      </c>
      <c r="DQ68" s="164">
        <v>0</v>
      </c>
      <c r="DR68" s="164">
        <f>'Production Summary'!$N$62</f>
        <v>8900</v>
      </c>
      <c r="DS68" s="164">
        <f>'Production Summary'!$N$70</f>
        <v>300</v>
      </c>
      <c r="DT68" s="328">
        <f>'Production Summary'!$M$70</f>
        <v>25</v>
      </c>
      <c r="DU68" s="164">
        <v>0</v>
      </c>
      <c r="DV68" s="164">
        <f>'Production Summary'!$N$71</f>
        <v>150</v>
      </c>
      <c r="DW68" s="164">
        <v>0</v>
      </c>
      <c r="DX68" s="164">
        <f>'Production Summary'!$N$64</f>
        <v>192</v>
      </c>
      <c r="DY68" s="164">
        <v>0</v>
      </c>
      <c r="DZ68" s="391">
        <f>'Production Summary'!$N$65</f>
        <v>384</v>
      </c>
      <c r="EA68" s="164">
        <v>0</v>
      </c>
      <c r="EB68" s="391">
        <f>'Production Summary'!$N$66</f>
        <v>192</v>
      </c>
      <c r="EC68" s="164">
        <v>0</v>
      </c>
      <c r="ED68" s="164">
        <f>'Production Summary'!$N$67</f>
        <v>96</v>
      </c>
      <c r="EE68" s="164">
        <v>0</v>
      </c>
      <c r="EF68" s="164">
        <f>'Production Summary'!$N$68</f>
        <v>96</v>
      </c>
      <c r="EG68" s="164">
        <v>0</v>
      </c>
      <c r="EH68" s="164">
        <f>'Production Summary'!$N$69</f>
        <v>340</v>
      </c>
      <c r="EI68" s="101"/>
      <c r="EJ68" s="3"/>
      <c r="EK68" s="3"/>
      <c r="ER68" s="64" t="s">
        <v>105</v>
      </c>
      <c r="ES68" s="61" t="str">
        <f t="shared" si="35"/>
        <v/>
      </c>
      <c r="ET68" s="24">
        <f t="shared" si="1"/>
        <v>0</v>
      </c>
    </row>
    <row r="69" spans="1:150">
      <c r="B69" s="95"/>
      <c r="C69" s="95"/>
      <c r="D69" s="95"/>
      <c r="E69" s="95"/>
      <c r="F69" s="95"/>
      <c r="G69" s="95"/>
      <c r="H69" s="95"/>
      <c r="I69" s="95"/>
      <c r="J69" s="95"/>
      <c r="K69" s="95"/>
      <c r="L69" s="95"/>
      <c r="M69" s="95"/>
      <c r="N69" s="95"/>
      <c r="O69" s="95"/>
      <c r="P69" s="95"/>
      <c r="Q69" s="95"/>
      <c r="R69" s="95"/>
      <c r="S69" s="95"/>
      <c r="T69" s="95"/>
      <c r="U69" s="95"/>
      <c r="V69" s="95"/>
      <c r="W69" s="95"/>
      <c r="X69" s="95"/>
      <c r="Y69" s="95"/>
      <c r="Z69" s="95"/>
      <c r="AA69" s="95"/>
      <c r="AB69" s="95"/>
      <c r="AC69" s="95"/>
      <c r="AD69" s="95"/>
      <c r="AE69" s="95"/>
      <c r="AF69" s="95"/>
      <c r="AG69" s="95"/>
      <c r="AH69" s="95"/>
      <c r="AI69" s="95"/>
      <c r="AJ69" s="95"/>
      <c r="AK69" s="95"/>
      <c r="AL69" s="95"/>
      <c r="AM69" s="95"/>
      <c r="AN69" s="95"/>
      <c r="AO69" s="95"/>
      <c r="AP69" s="95"/>
      <c r="AQ69" s="95"/>
      <c r="AR69" s="95"/>
      <c r="AS69" s="95"/>
      <c r="AT69" s="95"/>
      <c r="AU69" s="95"/>
      <c r="AV69" s="95"/>
      <c r="AW69" s="95"/>
      <c r="AX69" s="95"/>
      <c r="AY69" s="95"/>
      <c r="AZ69" s="95"/>
      <c r="BA69" s="95"/>
      <c r="BB69" s="95"/>
      <c r="BC69" s="95"/>
      <c r="BD69" s="95"/>
      <c r="BE69" s="95"/>
      <c r="BF69" s="95"/>
      <c r="BG69" s="95"/>
      <c r="BH69" s="95"/>
      <c r="BI69" s="95"/>
      <c r="BJ69" s="95"/>
      <c r="BK69" s="95"/>
      <c r="BL69" s="95"/>
      <c r="BM69" s="95"/>
      <c r="BN69" s="95"/>
      <c r="BO69" s="95"/>
      <c r="BP69" s="95"/>
      <c r="BQ69" s="95"/>
      <c r="BR69" s="95"/>
      <c r="BS69" s="95"/>
      <c r="BT69" s="95"/>
      <c r="BU69" s="95"/>
      <c r="BV69" s="95"/>
      <c r="BW69" s="95"/>
      <c r="BX69" s="95"/>
      <c r="BY69" s="95"/>
      <c r="BZ69" s="95"/>
      <c r="CA69" s="95"/>
      <c r="CB69" s="95"/>
      <c r="CC69" s="95"/>
      <c r="CD69" s="95"/>
      <c r="CE69" s="95"/>
      <c r="CF69" s="95"/>
      <c r="CG69" s="95"/>
      <c r="CH69" s="95"/>
      <c r="CI69" s="95"/>
      <c r="CJ69" s="95"/>
      <c r="CK69" s="95"/>
      <c r="CL69" s="95"/>
      <c r="CM69" s="95"/>
      <c r="CN69" s="95"/>
      <c r="CO69" s="95"/>
      <c r="CP69" s="95"/>
      <c r="CQ69" s="95"/>
      <c r="CR69" s="95"/>
      <c r="CS69" s="95"/>
      <c r="CT69" s="95"/>
      <c r="CU69" s="95"/>
      <c r="CV69" s="95"/>
      <c r="CW69" s="95"/>
      <c r="CX69" s="95"/>
      <c r="CY69" s="95"/>
      <c r="CZ69" s="95"/>
      <c r="DA69" s="95"/>
      <c r="DB69" s="95"/>
      <c r="DC69" s="95"/>
      <c r="DD69" s="95"/>
      <c r="DE69" s="95"/>
      <c r="DF69" s="95"/>
      <c r="DG69" s="95"/>
      <c r="DH69" s="95"/>
      <c r="DI69" s="95"/>
      <c r="DJ69" s="95"/>
      <c r="DK69" s="95"/>
      <c r="DL69" s="95"/>
      <c r="DM69" s="95"/>
      <c r="DN69" s="95"/>
      <c r="DO69" s="95"/>
      <c r="DP69" s="95"/>
      <c r="DQ69" s="95"/>
      <c r="DR69" s="95"/>
      <c r="DS69" s="95"/>
      <c r="DT69" s="95"/>
      <c r="DU69" s="95"/>
      <c r="DV69" s="95"/>
      <c r="DW69" s="95"/>
      <c r="DX69" s="95"/>
      <c r="DY69" s="95"/>
      <c r="DZ69" s="95"/>
      <c r="EA69" s="95"/>
      <c r="EB69" s="95"/>
      <c r="EC69" s="95"/>
      <c r="ED69" s="95"/>
      <c r="EE69" s="95"/>
      <c r="EF69" s="95"/>
      <c r="EG69" s="95"/>
      <c r="EH69" s="95"/>
      <c r="EI69" s="95"/>
      <c r="ER69" s="95"/>
      <c r="ES69" s="95"/>
      <c r="ET69" s="95"/>
    </row>
    <row r="70" spans="1:150">
      <c r="B70" s="785" t="s">
        <v>83</v>
      </c>
      <c r="C70" s="785"/>
      <c r="D70" s="105">
        <f t="shared" ref="D70:BZ70" si="68">SUM(D6:D68)</f>
        <v>41983.200000000004</v>
      </c>
      <c r="E70" s="105">
        <f t="shared" si="68"/>
        <v>1749.3000000000002</v>
      </c>
      <c r="F70" s="105">
        <f t="shared" si="68"/>
        <v>0</v>
      </c>
      <c r="G70" s="105">
        <f t="shared" si="68"/>
        <v>41983.200000000004</v>
      </c>
      <c r="H70" s="105">
        <f t="shared" si="68"/>
        <v>1749.3000000000002</v>
      </c>
      <c r="I70" s="105">
        <f t="shared" si="68"/>
        <v>0</v>
      </c>
      <c r="J70" s="105">
        <f t="shared" ref="J70:K70" si="69">SUM(J6:J68)</f>
        <v>12600</v>
      </c>
      <c r="K70" s="105">
        <f t="shared" si="69"/>
        <v>472.5</v>
      </c>
      <c r="L70" s="105">
        <f t="shared" ref="L70:P70" si="70">SUM(L6:L68)</f>
        <v>0</v>
      </c>
      <c r="M70" s="105">
        <f t="shared" si="70"/>
        <v>38601.360000000037</v>
      </c>
      <c r="N70" s="105">
        <f t="shared" si="70"/>
        <v>1608.3899999999987</v>
      </c>
      <c r="O70" s="105">
        <f t="shared" si="70"/>
        <v>0</v>
      </c>
      <c r="P70" s="105">
        <f t="shared" si="70"/>
        <v>49140</v>
      </c>
      <c r="Q70" s="105">
        <f t="shared" si="68"/>
        <v>4095</v>
      </c>
      <c r="R70" s="105">
        <f t="shared" si="68"/>
        <v>0</v>
      </c>
      <c r="S70" s="105">
        <f t="shared" si="68"/>
        <v>45336</v>
      </c>
      <c r="T70" s="105">
        <f t="shared" si="68"/>
        <v>3778</v>
      </c>
      <c r="U70" s="105">
        <f t="shared" si="68"/>
        <v>0</v>
      </c>
      <c r="V70" s="105">
        <f t="shared" si="68"/>
        <v>55188</v>
      </c>
      <c r="W70" s="105">
        <f t="shared" si="68"/>
        <v>4599</v>
      </c>
      <c r="X70" s="105">
        <f t="shared" si="68"/>
        <v>0</v>
      </c>
      <c r="Y70" s="105">
        <f t="shared" si="68"/>
        <v>11178</v>
      </c>
      <c r="Z70" s="105">
        <f t="shared" si="68"/>
        <v>931.5</v>
      </c>
      <c r="AA70" s="105">
        <f>SUM(AA6:AA68)</f>
        <v>0</v>
      </c>
      <c r="AB70" s="105">
        <f t="shared" si="68"/>
        <v>7942.5</v>
      </c>
      <c r="AC70" s="105">
        <f t="shared" si="68"/>
        <v>1323.75</v>
      </c>
      <c r="AD70" s="105">
        <f t="shared" si="68"/>
        <v>0</v>
      </c>
      <c r="AE70" s="105">
        <f t="shared" si="68"/>
        <v>15885</v>
      </c>
      <c r="AF70" s="105">
        <f t="shared" si="68"/>
        <v>1323.75</v>
      </c>
      <c r="AG70" s="105">
        <f t="shared" si="68"/>
        <v>0</v>
      </c>
      <c r="AH70" s="105">
        <f t="shared" si="68"/>
        <v>65160</v>
      </c>
      <c r="AI70" s="105">
        <f t="shared" si="68"/>
        <v>1086</v>
      </c>
      <c r="AJ70" s="105">
        <f t="shared" si="68"/>
        <v>0</v>
      </c>
      <c r="AK70" s="105">
        <f t="shared" si="68"/>
        <v>54877.5</v>
      </c>
      <c r="AL70" s="105">
        <f t="shared" si="68"/>
        <v>1829.25</v>
      </c>
      <c r="AM70" s="105">
        <f t="shared" si="68"/>
        <v>0</v>
      </c>
      <c r="AN70" s="105">
        <f t="shared" si="68"/>
        <v>54441</v>
      </c>
      <c r="AO70" s="105">
        <f t="shared" si="68"/>
        <v>4536.75</v>
      </c>
      <c r="AP70" s="105">
        <f t="shared" si="68"/>
        <v>0</v>
      </c>
      <c r="AQ70" s="105">
        <f t="shared" si="68"/>
        <v>42210</v>
      </c>
      <c r="AR70" s="105">
        <f t="shared" si="68"/>
        <v>21105</v>
      </c>
      <c r="AS70" s="105">
        <f t="shared" si="68"/>
        <v>0</v>
      </c>
      <c r="AT70" s="105">
        <f t="shared" ref="AT70" si="71">SUM(AT6:AT68)</f>
        <v>23640</v>
      </c>
      <c r="AU70" s="105">
        <f t="shared" si="68"/>
        <v>66150</v>
      </c>
      <c r="AV70" s="105">
        <f t="shared" si="68"/>
        <v>18450</v>
      </c>
      <c r="AW70" s="105">
        <f t="shared" si="68"/>
        <v>1537.5</v>
      </c>
      <c r="AX70" s="105">
        <f t="shared" si="68"/>
        <v>0</v>
      </c>
      <c r="AY70" s="105">
        <f t="shared" si="68"/>
        <v>18450</v>
      </c>
      <c r="AZ70" s="105">
        <f t="shared" si="68"/>
        <v>1537.5</v>
      </c>
      <c r="BA70" s="105">
        <f t="shared" si="68"/>
        <v>0</v>
      </c>
      <c r="BB70" s="105">
        <f t="shared" si="68"/>
        <v>49068</v>
      </c>
      <c r="BC70" s="105">
        <f t="shared" si="68"/>
        <v>817.80000000000086</v>
      </c>
      <c r="BD70" s="105">
        <f t="shared" si="68"/>
        <v>0</v>
      </c>
      <c r="BE70" s="105">
        <f t="shared" si="68"/>
        <v>38664</v>
      </c>
      <c r="BF70" s="105">
        <f t="shared" si="68"/>
        <v>3222</v>
      </c>
      <c r="BG70" s="105">
        <f t="shared" si="68"/>
        <v>0</v>
      </c>
      <c r="BH70" s="105">
        <f t="shared" si="68"/>
        <v>31520</v>
      </c>
      <c r="BI70" s="105">
        <f t="shared" si="68"/>
        <v>15760</v>
      </c>
      <c r="BJ70" s="105">
        <f t="shared" si="68"/>
        <v>0</v>
      </c>
      <c r="BK70" s="105">
        <f t="shared" ref="BK70" si="72">SUM(BK6:BK68)</f>
        <v>0</v>
      </c>
      <c r="BL70" s="105">
        <f t="shared" si="68"/>
        <v>55170</v>
      </c>
      <c r="BM70" s="105">
        <f t="shared" si="68"/>
        <v>22896.599999999984</v>
      </c>
      <c r="BN70" s="105">
        <f t="shared" si="68"/>
        <v>381.60999999999967</v>
      </c>
      <c r="BO70" s="105">
        <f t="shared" si="68"/>
        <v>0</v>
      </c>
      <c r="BP70" s="105">
        <f t="shared" si="68"/>
        <v>44817</v>
      </c>
      <c r="BQ70" s="105">
        <f t="shared" si="68"/>
        <v>746.95000000000061</v>
      </c>
      <c r="BR70" s="105">
        <f t="shared" si="68"/>
        <v>0</v>
      </c>
      <c r="BS70" s="105">
        <f t="shared" si="68"/>
        <v>13272</v>
      </c>
      <c r="BT70" s="105">
        <f t="shared" si="68"/>
        <v>1327.1999999999998</v>
      </c>
      <c r="BU70" s="105">
        <f t="shared" si="68"/>
        <v>0</v>
      </c>
      <c r="BV70" s="105">
        <f t="shared" si="68"/>
        <v>17640</v>
      </c>
      <c r="BW70" s="105">
        <f t="shared" si="68"/>
        <v>1764</v>
      </c>
      <c r="BX70" s="105">
        <f t="shared" si="68"/>
        <v>0</v>
      </c>
      <c r="BY70" s="105">
        <f t="shared" si="68"/>
        <v>18848.427811272999</v>
      </c>
      <c r="BZ70" s="105">
        <f t="shared" si="68"/>
        <v>1884.8427811272961</v>
      </c>
      <c r="CA70" s="105">
        <f t="shared" ref="CA70:EH70" si="73">SUM(CA6:CA68)</f>
        <v>0</v>
      </c>
      <c r="CB70" s="105">
        <f t="shared" si="73"/>
        <v>8310.0000000000073</v>
      </c>
      <c r="CC70" s="105">
        <f t="shared" si="73"/>
        <v>830.99999999999977</v>
      </c>
      <c r="CD70" s="105">
        <f t="shared" si="73"/>
        <v>0</v>
      </c>
      <c r="CE70" s="105">
        <f t="shared" si="73"/>
        <v>71590.175999999949</v>
      </c>
      <c r="CF70" s="105">
        <f t="shared" si="73"/>
        <v>5116.547999999997</v>
      </c>
      <c r="CG70" s="105">
        <f t="shared" si="73"/>
        <v>0</v>
      </c>
      <c r="CH70" s="105">
        <f t="shared" ref="CH70" si="74">SUM(CH6:CH68)</f>
        <v>0</v>
      </c>
      <c r="CI70" s="105">
        <f t="shared" si="73"/>
        <v>11593.5</v>
      </c>
      <c r="CJ70" s="105">
        <f t="shared" si="73"/>
        <v>0</v>
      </c>
      <c r="CK70" s="105">
        <f t="shared" si="73"/>
        <v>22345</v>
      </c>
      <c r="CL70" s="105">
        <f t="shared" si="73"/>
        <v>0</v>
      </c>
      <c r="CM70" s="105">
        <f t="shared" si="73"/>
        <v>103950</v>
      </c>
      <c r="CN70" s="105">
        <f t="shared" si="73"/>
        <v>17010</v>
      </c>
      <c r="CO70" s="105">
        <f t="shared" si="73"/>
        <v>85050</v>
      </c>
      <c r="CP70" s="105">
        <f t="shared" si="73"/>
        <v>0</v>
      </c>
      <c r="CQ70" s="105">
        <f t="shared" si="73"/>
        <v>503811.48024948017</v>
      </c>
      <c r="CR70" s="105">
        <f t="shared" si="73"/>
        <v>4198.4290020789967</v>
      </c>
      <c r="CS70" s="105">
        <f t="shared" si="73"/>
        <v>834703.54989605013</v>
      </c>
      <c r="CT70" s="105">
        <f t="shared" si="73"/>
        <v>9274.4838877338861</v>
      </c>
      <c r="CU70" s="105">
        <f t="shared" si="73"/>
        <v>800322.16715176613</v>
      </c>
      <c r="CV70" s="105">
        <f t="shared" si="73"/>
        <v>22231.171309771325</v>
      </c>
      <c r="CW70" s="105">
        <f t="shared" si="73"/>
        <v>794507.59741889953</v>
      </c>
      <c r="CX70" s="105">
        <f t="shared" si="73"/>
        <v>44139.310967716599</v>
      </c>
      <c r="CY70" s="105">
        <f t="shared" si="73"/>
        <v>779794.49376299372</v>
      </c>
      <c r="CZ70" s="105">
        <f t="shared" si="73"/>
        <v>43321.916320166303</v>
      </c>
      <c r="DA70" s="105">
        <f t="shared" si="73"/>
        <v>864293.11569842603</v>
      </c>
      <c r="DB70" s="105">
        <f t="shared" si="73"/>
        <v>48016.284205468095</v>
      </c>
      <c r="DC70" s="105">
        <f t="shared" ref="DC70:DF70" si="75">SUM(DC6:DC68)</f>
        <v>801098.42182952072</v>
      </c>
      <c r="DD70" s="105">
        <f t="shared" si="75"/>
        <v>44505.467879417869</v>
      </c>
      <c r="DE70" s="105">
        <f t="shared" si="75"/>
        <v>698412.67310433707</v>
      </c>
      <c r="DF70" s="105">
        <f t="shared" si="75"/>
        <v>38800.704061352058</v>
      </c>
      <c r="DG70" s="105">
        <f t="shared" si="73"/>
        <v>866448.33056132973</v>
      </c>
      <c r="DH70" s="105">
        <f t="shared" si="73"/>
        <v>216612.08264033243</v>
      </c>
      <c r="DI70" s="105"/>
      <c r="DJ70" s="105"/>
      <c r="DK70" s="105"/>
      <c r="DL70" s="105"/>
      <c r="DM70" s="105"/>
      <c r="DN70" s="105"/>
      <c r="DO70" s="105">
        <f t="shared" ref="DO70:DQ70" si="76">SUM(DO6:DO68)</f>
        <v>283500</v>
      </c>
      <c r="DP70" s="105">
        <f t="shared" si="76"/>
        <v>47250</v>
      </c>
      <c r="DQ70" s="105">
        <f t="shared" si="76"/>
        <v>0</v>
      </c>
      <c r="DR70" s="105">
        <f t="shared" si="73"/>
        <v>560700</v>
      </c>
      <c r="DS70" s="105">
        <f>SUM(DS6:DS68)</f>
        <v>18864</v>
      </c>
      <c r="DT70" s="105">
        <f t="shared" si="73"/>
        <v>1572</v>
      </c>
      <c r="DU70" s="105">
        <f>SUM(DU6:DU68)</f>
        <v>0</v>
      </c>
      <c r="DV70" s="105">
        <f>SUM(DV6:DV68)</f>
        <v>9432</v>
      </c>
      <c r="DW70" s="105">
        <f>SUM(DW6:DW68)</f>
        <v>0</v>
      </c>
      <c r="DX70" s="105">
        <f t="shared" si="73"/>
        <v>12096</v>
      </c>
      <c r="DY70" s="105">
        <f t="shared" si="73"/>
        <v>0</v>
      </c>
      <c r="DZ70" s="105">
        <f t="shared" ref="DZ70:EA70" si="77">SUM(DZ6:DZ68)</f>
        <v>24192</v>
      </c>
      <c r="EA70" s="105">
        <f t="shared" si="77"/>
        <v>0</v>
      </c>
      <c r="EB70" s="105">
        <f t="shared" ref="EB70:EC70" si="78">SUM(EB6:EB68)</f>
        <v>12096</v>
      </c>
      <c r="EC70" s="105">
        <f t="shared" si="78"/>
        <v>0</v>
      </c>
      <c r="ED70" s="105">
        <f t="shared" si="73"/>
        <v>6048</v>
      </c>
      <c r="EE70" s="105">
        <f t="shared" si="73"/>
        <v>0</v>
      </c>
      <c r="EF70" s="105">
        <f t="shared" ref="EF70:EG70" si="79">SUM(EF6:EF68)</f>
        <v>6048</v>
      </c>
      <c r="EG70" s="105">
        <f t="shared" si="79"/>
        <v>0</v>
      </c>
      <c r="EH70" s="105">
        <f t="shared" si="73"/>
        <v>21420</v>
      </c>
      <c r="EI70" s="105"/>
      <c r="EJ70" s="3"/>
      <c r="EK70" s="3"/>
      <c r="ER70" s="785" t="s">
        <v>83</v>
      </c>
      <c r="ES70" s="785"/>
      <c r="ET70" s="104">
        <f>SUM(ET6:ET68)</f>
        <v>0</v>
      </c>
    </row>
    <row r="71" spans="1:150" s="53" customFormat="1">
      <c r="B71" s="872" t="s">
        <v>90</v>
      </c>
      <c r="C71" s="872"/>
      <c r="D71" s="107">
        <f>SUM(D6:D20)</f>
        <v>9990</v>
      </c>
      <c r="E71" s="107">
        <f t="shared" ref="E71:CA71" si="80">SUM(E6:E20)</f>
        <v>416.25</v>
      </c>
      <c r="F71" s="107">
        <f t="shared" si="80"/>
        <v>0</v>
      </c>
      <c r="G71" s="107">
        <f t="shared" si="80"/>
        <v>9990</v>
      </c>
      <c r="H71" s="107">
        <f t="shared" si="80"/>
        <v>416.25</v>
      </c>
      <c r="I71" s="107">
        <f t="shared" si="80"/>
        <v>0</v>
      </c>
      <c r="J71" s="107">
        <f t="shared" ref="J71:Q71" si="81">SUM(J6:J20)</f>
        <v>3000</v>
      </c>
      <c r="K71" s="107">
        <f t="shared" si="81"/>
        <v>112.5</v>
      </c>
      <c r="L71" s="107">
        <f t="shared" si="81"/>
        <v>0</v>
      </c>
      <c r="M71" s="107">
        <f t="shared" si="81"/>
        <v>9190.8000000000011</v>
      </c>
      <c r="N71" s="107">
        <f t="shared" si="81"/>
        <v>382.94999999999993</v>
      </c>
      <c r="O71" s="107">
        <f t="shared" si="81"/>
        <v>0</v>
      </c>
      <c r="P71" s="107">
        <f t="shared" si="81"/>
        <v>11700</v>
      </c>
      <c r="Q71" s="107">
        <f t="shared" si="81"/>
        <v>975</v>
      </c>
      <c r="R71" s="107">
        <f t="shared" si="80"/>
        <v>0</v>
      </c>
      <c r="S71" s="107">
        <f t="shared" si="80"/>
        <v>10800</v>
      </c>
      <c r="T71" s="107">
        <f t="shared" si="80"/>
        <v>900</v>
      </c>
      <c r="U71" s="107">
        <f t="shared" si="80"/>
        <v>0</v>
      </c>
      <c r="V71" s="107">
        <f t="shared" si="80"/>
        <v>13140</v>
      </c>
      <c r="W71" s="107">
        <f t="shared" si="80"/>
        <v>1095</v>
      </c>
      <c r="X71" s="107">
        <f t="shared" si="80"/>
        <v>0</v>
      </c>
      <c r="Y71" s="107">
        <f t="shared" si="80"/>
        <v>2655</v>
      </c>
      <c r="Z71" s="107">
        <f t="shared" si="80"/>
        <v>221.25</v>
      </c>
      <c r="AA71" s="107">
        <f>SUM(AA6:AA20)</f>
        <v>0</v>
      </c>
      <c r="AB71" s="107">
        <f t="shared" si="80"/>
        <v>1890</v>
      </c>
      <c r="AC71" s="107">
        <f t="shared" si="80"/>
        <v>315</v>
      </c>
      <c r="AD71" s="107">
        <f t="shared" si="80"/>
        <v>0</v>
      </c>
      <c r="AE71" s="107">
        <f t="shared" si="80"/>
        <v>3780</v>
      </c>
      <c r="AF71" s="107">
        <f t="shared" si="80"/>
        <v>315</v>
      </c>
      <c r="AG71" s="107">
        <f t="shared" si="80"/>
        <v>0</v>
      </c>
      <c r="AH71" s="107">
        <f t="shared" si="80"/>
        <v>15525</v>
      </c>
      <c r="AI71" s="107">
        <f t="shared" si="80"/>
        <v>258.75</v>
      </c>
      <c r="AJ71" s="107">
        <f t="shared" si="80"/>
        <v>0</v>
      </c>
      <c r="AK71" s="107">
        <f t="shared" si="80"/>
        <v>13050</v>
      </c>
      <c r="AL71" s="107">
        <f t="shared" si="80"/>
        <v>435</v>
      </c>
      <c r="AM71" s="107">
        <f t="shared" si="80"/>
        <v>0</v>
      </c>
      <c r="AN71" s="107">
        <f t="shared" si="80"/>
        <v>12960</v>
      </c>
      <c r="AO71" s="107">
        <f t="shared" si="80"/>
        <v>1080</v>
      </c>
      <c r="AP71" s="107">
        <f t="shared" si="80"/>
        <v>0</v>
      </c>
      <c r="AQ71" s="107">
        <f t="shared" si="80"/>
        <v>10050</v>
      </c>
      <c r="AR71" s="107">
        <f t="shared" si="80"/>
        <v>5025</v>
      </c>
      <c r="AS71" s="107">
        <f t="shared" si="80"/>
        <v>0</v>
      </c>
      <c r="AT71" s="107">
        <f t="shared" ref="AT71" si="82">SUM(AT6:AT20)</f>
        <v>5640</v>
      </c>
      <c r="AU71" s="107">
        <f t="shared" si="80"/>
        <v>15750</v>
      </c>
      <c r="AV71" s="107">
        <f t="shared" si="80"/>
        <v>4500</v>
      </c>
      <c r="AW71" s="107">
        <f t="shared" si="80"/>
        <v>375</v>
      </c>
      <c r="AX71" s="107">
        <f t="shared" si="80"/>
        <v>0</v>
      </c>
      <c r="AY71" s="107">
        <f t="shared" si="80"/>
        <v>4500</v>
      </c>
      <c r="AZ71" s="107">
        <f t="shared" si="80"/>
        <v>375</v>
      </c>
      <c r="BA71" s="107">
        <f t="shared" si="80"/>
        <v>0</v>
      </c>
      <c r="BB71" s="107">
        <f t="shared" si="80"/>
        <v>11655</v>
      </c>
      <c r="BC71" s="107">
        <f t="shared" si="80"/>
        <v>194.24999999999994</v>
      </c>
      <c r="BD71" s="107">
        <f t="shared" si="80"/>
        <v>0</v>
      </c>
      <c r="BE71" s="107">
        <f t="shared" si="80"/>
        <v>9288</v>
      </c>
      <c r="BF71" s="107">
        <f t="shared" si="80"/>
        <v>774</v>
      </c>
      <c r="BG71" s="107">
        <f t="shared" si="80"/>
        <v>0</v>
      </c>
      <c r="BH71" s="107">
        <f t="shared" si="80"/>
        <v>7520</v>
      </c>
      <c r="BI71" s="107">
        <f t="shared" si="80"/>
        <v>3760</v>
      </c>
      <c r="BJ71" s="107">
        <f t="shared" si="80"/>
        <v>0</v>
      </c>
      <c r="BK71" s="107">
        <f t="shared" ref="BK71" si="83">SUM(BK6:BK20)</f>
        <v>0</v>
      </c>
      <c r="BL71" s="107">
        <f t="shared" si="80"/>
        <v>13170</v>
      </c>
      <c r="BM71" s="107">
        <f t="shared" si="80"/>
        <v>5409.0000000000009</v>
      </c>
      <c r="BN71" s="107">
        <f t="shared" si="80"/>
        <v>90.15</v>
      </c>
      <c r="BO71" s="107">
        <f t="shared" si="80"/>
        <v>0</v>
      </c>
      <c r="BP71" s="107">
        <f t="shared" si="80"/>
        <v>10755</v>
      </c>
      <c r="BQ71" s="107">
        <f t="shared" si="80"/>
        <v>179.24999999999997</v>
      </c>
      <c r="BR71" s="107">
        <f t="shared" si="80"/>
        <v>0</v>
      </c>
      <c r="BS71" s="107">
        <f t="shared" si="80"/>
        <v>3150</v>
      </c>
      <c r="BT71" s="107">
        <f t="shared" si="80"/>
        <v>315</v>
      </c>
      <c r="BU71" s="107">
        <f t="shared" si="80"/>
        <v>0</v>
      </c>
      <c r="BV71" s="107">
        <f t="shared" si="80"/>
        <v>4200</v>
      </c>
      <c r="BW71" s="107">
        <f t="shared" si="80"/>
        <v>420</v>
      </c>
      <c r="BX71" s="107">
        <f t="shared" si="80"/>
        <v>0</v>
      </c>
      <c r="BY71" s="107">
        <f t="shared" si="80"/>
        <v>4505.7609371982753</v>
      </c>
      <c r="BZ71" s="107">
        <f t="shared" si="80"/>
        <v>450.57609371982761</v>
      </c>
      <c r="CA71" s="107">
        <f t="shared" si="80"/>
        <v>0</v>
      </c>
      <c r="CB71" s="107">
        <f t="shared" ref="CB71:EI71" si="84">SUM(CB6:CB20)</f>
        <v>1969.4999999999995</v>
      </c>
      <c r="CC71" s="107">
        <f t="shared" si="84"/>
        <v>196.94999999999996</v>
      </c>
      <c r="CD71" s="107">
        <f t="shared" si="84"/>
        <v>0</v>
      </c>
      <c r="CE71" s="107">
        <f t="shared" si="84"/>
        <v>17045.279999999992</v>
      </c>
      <c r="CF71" s="107">
        <f t="shared" si="84"/>
        <v>1217.5199999999998</v>
      </c>
      <c r="CG71" s="107">
        <f t="shared" si="84"/>
        <v>0</v>
      </c>
      <c r="CH71" s="107">
        <f t="shared" ref="CH71" si="85">SUM(CH6:CH20)</f>
        <v>0</v>
      </c>
      <c r="CI71" s="107">
        <f t="shared" si="84"/>
        <v>2760</v>
      </c>
      <c r="CJ71" s="107">
        <f t="shared" si="84"/>
        <v>0</v>
      </c>
      <c r="CK71" s="107">
        <f t="shared" si="84"/>
        <v>5305</v>
      </c>
      <c r="CL71" s="107">
        <f t="shared" si="84"/>
        <v>0</v>
      </c>
      <c r="CM71" s="107"/>
      <c r="CN71" s="107">
        <f t="shared" si="84"/>
        <v>4050</v>
      </c>
      <c r="CO71" s="107">
        <f t="shared" si="84"/>
        <v>20250</v>
      </c>
      <c r="CP71" s="107">
        <f t="shared" si="84"/>
        <v>0</v>
      </c>
      <c r="CQ71" s="107">
        <f t="shared" si="84"/>
        <v>120062.37006237004</v>
      </c>
      <c r="CR71" s="107">
        <f t="shared" si="84"/>
        <v>1000.5197505197508</v>
      </c>
      <c r="CS71" s="107">
        <f t="shared" si="84"/>
        <v>199974.01247401244</v>
      </c>
      <c r="CT71" s="107">
        <f t="shared" si="84"/>
        <v>2221.9334719334715</v>
      </c>
      <c r="CU71" s="107">
        <f t="shared" si="84"/>
        <v>191787.94178794179</v>
      </c>
      <c r="CV71" s="107">
        <f t="shared" si="84"/>
        <v>5327.4428274428283</v>
      </c>
      <c r="CW71" s="107">
        <f t="shared" si="84"/>
        <v>189449.06444906443</v>
      </c>
      <c r="CX71" s="107">
        <f t="shared" si="84"/>
        <v>10524.94802494802</v>
      </c>
      <c r="CY71" s="107">
        <f t="shared" si="84"/>
        <v>185940.74844074843</v>
      </c>
      <c r="CZ71" s="107">
        <f t="shared" si="84"/>
        <v>10330.041580041579</v>
      </c>
      <c r="DA71" s="107">
        <f t="shared" si="84"/>
        <v>206990.64449064451</v>
      </c>
      <c r="DB71" s="107">
        <f t="shared" si="84"/>
        <v>11499.480249480248</v>
      </c>
      <c r="DC71" s="107">
        <f t="shared" ref="DC71:DF71" si="86">SUM(DC6:DC20)</f>
        <v>192957.38045738047</v>
      </c>
      <c r="DD71" s="107">
        <f t="shared" si="86"/>
        <v>10719.854469854467</v>
      </c>
      <c r="DE71" s="107">
        <f t="shared" si="86"/>
        <v>167229.72972972973</v>
      </c>
      <c r="DF71" s="107">
        <f t="shared" si="86"/>
        <v>9290.54054054054</v>
      </c>
      <c r="DG71" s="107">
        <f t="shared" si="84"/>
        <v>207640.33264033252</v>
      </c>
      <c r="DH71" s="107">
        <f t="shared" si="84"/>
        <v>51910.08316008313</v>
      </c>
      <c r="DI71" s="107"/>
      <c r="DJ71" s="107"/>
      <c r="DK71" s="107"/>
      <c r="DL71" s="107"/>
      <c r="DM71" s="107"/>
      <c r="DN71" s="107"/>
      <c r="DO71" s="107">
        <f t="shared" ref="DO71:DQ71" si="87">SUM(DO6:DO20)</f>
        <v>67500</v>
      </c>
      <c r="DP71" s="107">
        <f t="shared" si="87"/>
        <v>11250</v>
      </c>
      <c r="DQ71" s="107">
        <f t="shared" si="87"/>
        <v>0</v>
      </c>
      <c r="DR71" s="107">
        <f t="shared" si="84"/>
        <v>133500</v>
      </c>
      <c r="DS71" s="107">
        <f>SUM(DS6:DS20)</f>
        <v>4500</v>
      </c>
      <c r="DT71" s="107">
        <f>SUM(DT6:DT20)</f>
        <v>375</v>
      </c>
      <c r="DU71" s="107">
        <f>SUM(DU6:DU20)</f>
        <v>0</v>
      </c>
      <c r="DV71" s="107">
        <f>SUM(DV6:DV20)</f>
        <v>2250</v>
      </c>
      <c r="DW71" s="107">
        <f>SUM(DW6:DW20)</f>
        <v>0</v>
      </c>
      <c r="DX71" s="107">
        <f t="shared" si="84"/>
        <v>2880</v>
      </c>
      <c r="DY71" s="107">
        <f t="shared" si="84"/>
        <v>0</v>
      </c>
      <c r="DZ71" s="107">
        <f t="shared" ref="DZ71:EA71" si="88">SUM(DZ6:DZ20)</f>
        <v>5760</v>
      </c>
      <c r="EA71" s="107">
        <f t="shared" si="88"/>
        <v>0</v>
      </c>
      <c r="EB71" s="107">
        <f t="shared" ref="EB71:EC71" si="89">SUM(EB6:EB20)</f>
        <v>2880</v>
      </c>
      <c r="EC71" s="107">
        <f t="shared" si="89"/>
        <v>0</v>
      </c>
      <c r="ED71" s="107">
        <f t="shared" si="84"/>
        <v>1440</v>
      </c>
      <c r="EE71" s="107">
        <f t="shared" si="84"/>
        <v>0</v>
      </c>
      <c r="EF71" s="107">
        <f t="shared" ref="EF71:EG71" si="90">SUM(EF6:EF20)</f>
        <v>1440</v>
      </c>
      <c r="EG71" s="107">
        <f t="shared" si="90"/>
        <v>0</v>
      </c>
      <c r="EH71" s="107">
        <f t="shared" si="84"/>
        <v>5100</v>
      </c>
      <c r="EI71" s="107">
        <f t="shared" si="84"/>
        <v>0</v>
      </c>
      <c r="EJ71" s="61"/>
      <c r="EK71" s="61"/>
    </row>
    <row r="72" spans="1:150" s="53" customFormat="1">
      <c r="B72" s="807" t="s">
        <v>230</v>
      </c>
      <c r="C72" s="807"/>
      <c r="D72" s="124">
        <f>SUM(D21:D36)</f>
        <v>10656</v>
      </c>
      <c r="E72" s="124">
        <f t="shared" ref="E72:CA72" si="91">SUM(E21:E36)</f>
        <v>444</v>
      </c>
      <c r="F72" s="124">
        <f t="shared" si="91"/>
        <v>0</v>
      </c>
      <c r="G72" s="124">
        <f t="shared" si="91"/>
        <v>10656</v>
      </c>
      <c r="H72" s="124">
        <f t="shared" si="91"/>
        <v>444</v>
      </c>
      <c r="I72" s="124">
        <f t="shared" si="91"/>
        <v>0</v>
      </c>
      <c r="J72" s="124">
        <f t="shared" ref="J72:P72" si="92">SUM(J21:J36)</f>
        <v>3200</v>
      </c>
      <c r="K72" s="124">
        <f t="shared" si="92"/>
        <v>120</v>
      </c>
      <c r="L72" s="124">
        <f t="shared" si="92"/>
        <v>0</v>
      </c>
      <c r="M72" s="124">
        <f t="shared" si="92"/>
        <v>9803.52</v>
      </c>
      <c r="N72" s="124">
        <f t="shared" si="92"/>
        <v>408.4799999999999</v>
      </c>
      <c r="O72" s="124">
        <f t="shared" si="92"/>
        <v>0</v>
      </c>
      <c r="P72" s="124">
        <f t="shared" si="92"/>
        <v>12480</v>
      </c>
      <c r="Q72" s="124">
        <f t="shared" si="91"/>
        <v>1040</v>
      </c>
      <c r="R72" s="124">
        <f t="shared" si="91"/>
        <v>0</v>
      </c>
      <c r="S72" s="124">
        <f t="shared" si="91"/>
        <v>11520</v>
      </c>
      <c r="T72" s="124">
        <f t="shared" si="91"/>
        <v>960</v>
      </c>
      <c r="U72" s="124">
        <f t="shared" si="91"/>
        <v>0</v>
      </c>
      <c r="V72" s="124">
        <f t="shared" si="91"/>
        <v>14016</v>
      </c>
      <c r="W72" s="124">
        <f t="shared" si="91"/>
        <v>1168</v>
      </c>
      <c r="X72" s="124">
        <f t="shared" si="91"/>
        <v>0</v>
      </c>
      <c r="Y72" s="124">
        <f t="shared" si="91"/>
        <v>2832</v>
      </c>
      <c r="Z72" s="124">
        <f t="shared" si="91"/>
        <v>236</v>
      </c>
      <c r="AA72" s="124">
        <f>SUM(AA21:AA36)</f>
        <v>0</v>
      </c>
      <c r="AB72" s="124">
        <f t="shared" si="91"/>
        <v>2016</v>
      </c>
      <c r="AC72" s="124">
        <f t="shared" si="91"/>
        <v>336</v>
      </c>
      <c r="AD72" s="124">
        <f t="shared" si="91"/>
        <v>0</v>
      </c>
      <c r="AE72" s="124">
        <f t="shared" si="91"/>
        <v>4032</v>
      </c>
      <c r="AF72" s="124">
        <f t="shared" si="91"/>
        <v>336</v>
      </c>
      <c r="AG72" s="124">
        <f t="shared" si="91"/>
        <v>0</v>
      </c>
      <c r="AH72" s="124">
        <f t="shared" si="91"/>
        <v>16560</v>
      </c>
      <c r="AI72" s="124">
        <f t="shared" si="91"/>
        <v>276</v>
      </c>
      <c r="AJ72" s="124">
        <f t="shared" si="91"/>
        <v>0</v>
      </c>
      <c r="AK72" s="124">
        <f t="shared" si="91"/>
        <v>13920</v>
      </c>
      <c r="AL72" s="124">
        <f t="shared" si="91"/>
        <v>464</v>
      </c>
      <c r="AM72" s="124">
        <f t="shared" si="91"/>
        <v>0</v>
      </c>
      <c r="AN72" s="124">
        <f t="shared" si="91"/>
        <v>13824</v>
      </c>
      <c r="AO72" s="124">
        <f t="shared" si="91"/>
        <v>1152</v>
      </c>
      <c r="AP72" s="124">
        <f t="shared" si="91"/>
        <v>0</v>
      </c>
      <c r="AQ72" s="124">
        <f t="shared" si="91"/>
        <v>10720</v>
      </c>
      <c r="AR72" s="124">
        <f t="shared" si="91"/>
        <v>5360</v>
      </c>
      <c r="AS72" s="124">
        <f t="shared" si="91"/>
        <v>0</v>
      </c>
      <c r="AT72" s="124">
        <f t="shared" ref="AT72" si="93">SUM(AT21:AT36)</f>
        <v>6000</v>
      </c>
      <c r="AU72" s="124">
        <f t="shared" si="91"/>
        <v>16800</v>
      </c>
      <c r="AV72" s="124">
        <f t="shared" si="91"/>
        <v>4800</v>
      </c>
      <c r="AW72" s="124">
        <f t="shared" si="91"/>
        <v>400</v>
      </c>
      <c r="AX72" s="124">
        <f t="shared" si="91"/>
        <v>0</v>
      </c>
      <c r="AY72" s="124">
        <f t="shared" si="91"/>
        <v>4800</v>
      </c>
      <c r="AZ72" s="124">
        <f t="shared" si="91"/>
        <v>400</v>
      </c>
      <c r="BA72" s="124">
        <f t="shared" si="91"/>
        <v>0</v>
      </c>
      <c r="BB72" s="124">
        <f t="shared" si="91"/>
        <v>12432</v>
      </c>
      <c r="BC72" s="124">
        <f t="shared" si="91"/>
        <v>207.19999999999993</v>
      </c>
      <c r="BD72" s="124">
        <f t="shared" si="91"/>
        <v>0</v>
      </c>
      <c r="BE72" s="124">
        <f t="shared" si="91"/>
        <v>9792</v>
      </c>
      <c r="BF72" s="124">
        <f t="shared" si="91"/>
        <v>816</v>
      </c>
      <c r="BG72" s="124">
        <f t="shared" si="91"/>
        <v>0</v>
      </c>
      <c r="BH72" s="124">
        <f t="shared" si="91"/>
        <v>8000</v>
      </c>
      <c r="BI72" s="124">
        <f t="shared" si="91"/>
        <v>4000</v>
      </c>
      <c r="BJ72" s="124">
        <f t="shared" si="91"/>
        <v>0</v>
      </c>
      <c r="BK72" s="124">
        <f t="shared" ref="BK72" si="94">SUM(BK21:BK36)</f>
        <v>0</v>
      </c>
      <c r="BL72" s="124">
        <f t="shared" si="91"/>
        <v>14000</v>
      </c>
      <c r="BM72" s="124">
        <f t="shared" si="91"/>
        <v>5769.6000000000013</v>
      </c>
      <c r="BN72" s="124">
        <f t="shared" si="91"/>
        <v>96.160000000000011</v>
      </c>
      <c r="BO72" s="124">
        <f t="shared" si="91"/>
        <v>0</v>
      </c>
      <c r="BP72" s="124">
        <f t="shared" si="91"/>
        <v>11472</v>
      </c>
      <c r="BQ72" s="124">
        <f t="shared" si="91"/>
        <v>191.19999999999996</v>
      </c>
      <c r="BR72" s="124">
        <f t="shared" si="91"/>
        <v>0</v>
      </c>
      <c r="BS72" s="124">
        <f t="shared" si="91"/>
        <v>3360</v>
      </c>
      <c r="BT72" s="124">
        <f t="shared" si="91"/>
        <v>336</v>
      </c>
      <c r="BU72" s="124">
        <f t="shared" si="91"/>
        <v>0</v>
      </c>
      <c r="BV72" s="124">
        <f t="shared" si="91"/>
        <v>4480</v>
      </c>
      <c r="BW72" s="124">
        <f t="shared" si="91"/>
        <v>448</v>
      </c>
      <c r="BX72" s="124">
        <f t="shared" si="91"/>
        <v>0</v>
      </c>
      <c r="BY72" s="124">
        <f t="shared" si="91"/>
        <v>4806.1449996781603</v>
      </c>
      <c r="BZ72" s="124">
        <f t="shared" si="91"/>
        <v>480.61449996781613</v>
      </c>
      <c r="CA72" s="124">
        <f t="shared" si="91"/>
        <v>0</v>
      </c>
      <c r="CB72" s="124">
        <f t="shared" ref="CB72:EI72" si="95">SUM(CB21:CB36)</f>
        <v>2100.7999999999997</v>
      </c>
      <c r="CC72" s="124">
        <f t="shared" si="95"/>
        <v>210.07999999999996</v>
      </c>
      <c r="CD72" s="124">
        <f t="shared" si="95"/>
        <v>0</v>
      </c>
      <c r="CE72" s="124">
        <f t="shared" si="95"/>
        <v>18181.631999999991</v>
      </c>
      <c r="CF72" s="124">
        <f t="shared" si="95"/>
        <v>1298.6879999999996</v>
      </c>
      <c r="CG72" s="124">
        <f t="shared" si="95"/>
        <v>0</v>
      </c>
      <c r="CH72" s="124">
        <f t="shared" ref="CH72" si="96">SUM(CH21:CH36)</f>
        <v>0</v>
      </c>
      <c r="CI72" s="124">
        <f t="shared" si="95"/>
        <v>2944</v>
      </c>
      <c r="CJ72" s="124">
        <f t="shared" si="95"/>
        <v>0</v>
      </c>
      <c r="CK72" s="124">
        <f t="shared" si="95"/>
        <v>5680</v>
      </c>
      <c r="CL72" s="124">
        <f t="shared" si="95"/>
        <v>0</v>
      </c>
      <c r="CM72" s="124"/>
      <c r="CN72" s="124">
        <f t="shared" si="95"/>
        <v>4320</v>
      </c>
      <c r="CO72" s="124">
        <f t="shared" si="95"/>
        <v>21600</v>
      </c>
      <c r="CP72" s="124">
        <f t="shared" si="95"/>
        <v>0</v>
      </c>
      <c r="CQ72" s="124">
        <f t="shared" si="95"/>
        <v>128066.52806652804</v>
      </c>
      <c r="CR72" s="124">
        <f t="shared" si="95"/>
        <v>1067.2210672210674</v>
      </c>
      <c r="CS72" s="124">
        <f t="shared" si="95"/>
        <v>213305.61330561328</v>
      </c>
      <c r="CT72" s="124">
        <f t="shared" si="95"/>
        <v>2370.0623700623696</v>
      </c>
      <c r="CU72" s="124">
        <f t="shared" si="95"/>
        <v>204573.80457380458</v>
      </c>
      <c r="CV72" s="124">
        <f t="shared" si="95"/>
        <v>5682.6056826056838</v>
      </c>
      <c r="CW72" s="124">
        <f t="shared" si="95"/>
        <v>202079.00207900206</v>
      </c>
      <c r="CX72" s="124">
        <f t="shared" si="95"/>
        <v>11226.611226611221</v>
      </c>
      <c r="CY72" s="124"/>
      <c r="CZ72" s="124"/>
      <c r="DA72" s="124"/>
      <c r="DB72" s="124"/>
      <c r="DC72" s="124"/>
      <c r="DD72" s="124"/>
      <c r="DE72" s="124"/>
      <c r="DF72" s="124"/>
      <c r="DG72" s="124">
        <f t="shared" si="95"/>
        <v>221483.02148302135</v>
      </c>
      <c r="DH72" s="124">
        <f t="shared" si="95"/>
        <v>55370.755370755338</v>
      </c>
      <c r="DI72" s="124"/>
      <c r="DJ72" s="124"/>
      <c r="DK72" s="124"/>
      <c r="DL72" s="124"/>
      <c r="DM72" s="124"/>
      <c r="DN72" s="124"/>
      <c r="DO72" s="124">
        <f t="shared" ref="DO72:DQ72" si="97">SUM(DO21:DO36)</f>
        <v>72000</v>
      </c>
      <c r="DP72" s="124">
        <f t="shared" si="97"/>
        <v>12000</v>
      </c>
      <c r="DQ72" s="124">
        <f t="shared" si="97"/>
        <v>0</v>
      </c>
      <c r="DR72" s="124">
        <f t="shared" si="95"/>
        <v>142400</v>
      </c>
      <c r="DS72" s="124">
        <f t="shared" si="95"/>
        <v>4800</v>
      </c>
      <c r="DT72" s="124">
        <f t="shared" si="95"/>
        <v>400</v>
      </c>
      <c r="DU72" s="124">
        <f>SUM(DU21:DU36)</f>
        <v>0</v>
      </c>
      <c r="DV72" s="124">
        <f t="shared" ref="DV72" si="98">SUM(DV21:DV36)</f>
        <v>2400</v>
      </c>
      <c r="DW72" s="124">
        <f t="shared" ref="DW72" si="99">SUM(DW21:DW36)</f>
        <v>0</v>
      </c>
      <c r="DX72" s="124">
        <f t="shared" si="95"/>
        <v>3072</v>
      </c>
      <c r="DY72" s="124">
        <f t="shared" si="95"/>
        <v>0</v>
      </c>
      <c r="DZ72" s="124">
        <f t="shared" ref="DZ72:EA72" si="100">SUM(DZ21:DZ36)</f>
        <v>6144</v>
      </c>
      <c r="EA72" s="124">
        <f t="shared" si="100"/>
        <v>0</v>
      </c>
      <c r="EB72" s="124">
        <f t="shared" ref="EB72:EC72" si="101">SUM(EB21:EB36)</f>
        <v>3072</v>
      </c>
      <c r="EC72" s="124">
        <f t="shared" si="101"/>
        <v>0</v>
      </c>
      <c r="ED72" s="124">
        <f t="shared" si="95"/>
        <v>1536</v>
      </c>
      <c r="EE72" s="124">
        <f t="shared" si="95"/>
        <v>0</v>
      </c>
      <c r="EF72" s="124">
        <f t="shared" ref="EF72:EG72" si="102">SUM(EF21:EF36)</f>
        <v>1536</v>
      </c>
      <c r="EG72" s="124">
        <f t="shared" si="102"/>
        <v>0</v>
      </c>
      <c r="EH72" s="124">
        <f t="shared" si="95"/>
        <v>5440</v>
      </c>
      <c r="EI72" s="124">
        <f t="shared" si="95"/>
        <v>0</v>
      </c>
      <c r="EJ72" s="61"/>
      <c r="EK72" s="61"/>
    </row>
    <row r="73" spans="1:150" s="53" customFormat="1">
      <c r="B73" s="845" t="s">
        <v>285</v>
      </c>
      <c r="C73" s="845"/>
      <c r="D73" s="106">
        <f>SUM(D37:D68)</f>
        <v>21337.200000000001</v>
      </c>
      <c r="E73" s="106">
        <f t="shared" ref="E73:CA73" si="103">SUM(E37:E68)</f>
        <v>889.05</v>
      </c>
      <c r="F73" s="106">
        <f t="shared" si="103"/>
        <v>0</v>
      </c>
      <c r="G73" s="106">
        <f t="shared" si="103"/>
        <v>21337.200000000001</v>
      </c>
      <c r="H73" s="106">
        <f t="shared" si="103"/>
        <v>889.05</v>
      </c>
      <c r="I73" s="106">
        <f t="shared" si="103"/>
        <v>0</v>
      </c>
      <c r="J73" s="106">
        <f t="shared" ref="J73:Q73" si="104">SUM(J37:J68)</f>
        <v>6400</v>
      </c>
      <c r="K73" s="106">
        <f t="shared" si="104"/>
        <v>240</v>
      </c>
      <c r="L73" s="106">
        <f t="shared" si="104"/>
        <v>0</v>
      </c>
      <c r="M73" s="106">
        <f t="shared" si="104"/>
        <v>19607.04</v>
      </c>
      <c r="N73" s="106">
        <f t="shared" si="104"/>
        <v>816.95999999999947</v>
      </c>
      <c r="O73" s="106">
        <f t="shared" si="104"/>
        <v>0</v>
      </c>
      <c r="P73" s="106">
        <f t="shared" si="104"/>
        <v>24960</v>
      </c>
      <c r="Q73" s="106">
        <f t="shared" si="104"/>
        <v>2080</v>
      </c>
      <c r="R73" s="106">
        <f t="shared" si="103"/>
        <v>0</v>
      </c>
      <c r="S73" s="106">
        <f t="shared" si="103"/>
        <v>23016</v>
      </c>
      <c r="T73" s="106">
        <f t="shared" si="103"/>
        <v>1918</v>
      </c>
      <c r="U73" s="106">
        <f t="shared" si="103"/>
        <v>0</v>
      </c>
      <c r="V73" s="106">
        <f t="shared" si="103"/>
        <v>28032</v>
      </c>
      <c r="W73" s="106">
        <f t="shared" si="103"/>
        <v>2336</v>
      </c>
      <c r="X73" s="106">
        <f t="shared" si="103"/>
        <v>0</v>
      </c>
      <c r="Y73" s="106">
        <f t="shared" si="103"/>
        <v>5691</v>
      </c>
      <c r="Z73" s="106">
        <f t="shared" si="103"/>
        <v>474.25</v>
      </c>
      <c r="AA73" s="106">
        <f>SUM(AA37:AA68)</f>
        <v>0</v>
      </c>
      <c r="AB73" s="106">
        <f t="shared" si="103"/>
        <v>4036.5</v>
      </c>
      <c r="AC73" s="106">
        <f t="shared" si="103"/>
        <v>672.75</v>
      </c>
      <c r="AD73" s="106">
        <f t="shared" si="103"/>
        <v>0</v>
      </c>
      <c r="AE73" s="106">
        <f t="shared" si="103"/>
        <v>8073</v>
      </c>
      <c r="AF73" s="106">
        <f t="shared" si="103"/>
        <v>672.75</v>
      </c>
      <c r="AG73" s="106">
        <f t="shared" si="103"/>
        <v>0</v>
      </c>
      <c r="AH73" s="106">
        <f t="shared" si="103"/>
        <v>33075</v>
      </c>
      <c r="AI73" s="106">
        <f t="shared" si="103"/>
        <v>551.25</v>
      </c>
      <c r="AJ73" s="106">
        <f t="shared" si="103"/>
        <v>0</v>
      </c>
      <c r="AK73" s="106">
        <f t="shared" si="103"/>
        <v>27907.5</v>
      </c>
      <c r="AL73" s="106">
        <f t="shared" si="103"/>
        <v>930.25</v>
      </c>
      <c r="AM73" s="106">
        <f t="shared" si="103"/>
        <v>0</v>
      </c>
      <c r="AN73" s="106">
        <f t="shared" si="103"/>
        <v>27657</v>
      </c>
      <c r="AO73" s="106">
        <f t="shared" si="103"/>
        <v>2304.75</v>
      </c>
      <c r="AP73" s="106">
        <f t="shared" si="103"/>
        <v>0</v>
      </c>
      <c r="AQ73" s="106">
        <f t="shared" si="103"/>
        <v>21440</v>
      </c>
      <c r="AR73" s="106">
        <f t="shared" si="103"/>
        <v>10720</v>
      </c>
      <c r="AS73" s="106">
        <f t="shared" si="103"/>
        <v>0</v>
      </c>
      <c r="AT73" s="106">
        <f t="shared" ref="AT73" si="105">SUM(AT37:AT68)</f>
        <v>12000</v>
      </c>
      <c r="AU73" s="106">
        <f t="shared" si="103"/>
        <v>33600</v>
      </c>
      <c r="AV73" s="106">
        <f t="shared" si="103"/>
        <v>9150</v>
      </c>
      <c r="AW73" s="106">
        <f t="shared" si="103"/>
        <v>762.5</v>
      </c>
      <c r="AX73" s="106">
        <f t="shared" si="103"/>
        <v>0</v>
      </c>
      <c r="AY73" s="106">
        <f t="shared" si="103"/>
        <v>9150</v>
      </c>
      <c r="AZ73" s="106">
        <f t="shared" si="103"/>
        <v>762.5</v>
      </c>
      <c r="BA73" s="106">
        <f t="shared" si="103"/>
        <v>0</v>
      </c>
      <c r="BB73" s="106">
        <f t="shared" si="103"/>
        <v>24981</v>
      </c>
      <c r="BC73" s="106">
        <f t="shared" si="103"/>
        <v>416.3499999999998</v>
      </c>
      <c r="BD73" s="106">
        <f t="shared" si="103"/>
        <v>0</v>
      </c>
      <c r="BE73" s="106">
        <f t="shared" si="103"/>
        <v>19584</v>
      </c>
      <c r="BF73" s="106">
        <f t="shared" si="103"/>
        <v>1632</v>
      </c>
      <c r="BG73" s="106">
        <f t="shared" si="103"/>
        <v>0</v>
      </c>
      <c r="BH73" s="106">
        <f t="shared" si="103"/>
        <v>16000</v>
      </c>
      <c r="BI73" s="106">
        <f t="shared" si="103"/>
        <v>8000</v>
      </c>
      <c r="BJ73" s="106">
        <f t="shared" si="103"/>
        <v>0</v>
      </c>
      <c r="BK73" s="106">
        <f t="shared" ref="BK73" si="106">SUM(BK37:BK68)</f>
        <v>0</v>
      </c>
      <c r="BL73" s="106">
        <f t="shared" si="103"/>
        <v>28000</v>
      </c>
      <c r="BM73" s="106">
        <f t="shared" si="103"/>
        <v>11718.000000000007</v>
      </c>
      <c r="BN73" s="106">
        <f t="shared" si="103"/>
        <v>195.29999999999993</v>
      </c>
      <c r="BO73" s="106">
        <f t="shared" si="103"/>
        <v>0</v>
      </c>
      <c r="BP73" s="106">
        <f t="shared" si="103"/>
        <v>22590</v>
      </c>
      <c r="BQ73" s="106">
        <f t="shared" si="103"/>
        <v>376.49999999999977</v>
      </c>
      <c r="BR73" s="106">
        <f t="shared" si="103"/>
        <v>0</v>
      </c>
      <c r="BS73" s="106">
        <f t="shared" si="103"/>
        <v>6762</v>
      </c>
      <c r="BT73" s="106">
        <f t="shared" si="103"/>
        <v>676.2</v>
      </c>
      <c r="BU73" s="106">
        <f t="shared" si="103"/>
        <v>0</v>
      </c>
      <c r="BV73" s="106">
        <f t="shared" si="103"/>
        <v>8960</v>
      </c>
      <c r="BW73" s="106">
        <f t="shared" si="103"/>
        <v>896</v>
      </c>
      <c r="BX73" s="106">
        <f t="shared" si="103"/>
        <v>0</v>
      </c>
      <c r="BY73" s="106">
        <f t="shared" si="103"/>
        <v>9536.5218743965488</v>
      </c>
      <c r="BZ73" s="106">
        <f t="shared" si="103"/>
        <v>953.65218743965534</v>
      </c>
      <c r="CA73" s="106">
        <f t="shared" si="103"/>
        <v>0</v>
      </c>
      <c r="CB73" s="106">
        <f t="shared" ref="CB73:EI73" si="107">SUM(CB37:CB68)</f>
        <v>4239.7000000000025</v>
      </c>
      <c r="CC73" s="106">
        <f t="shared" si="107"/>
        <v>423.96999999999991</v>
      </c>
      <c r="CD73" s="106">
        <f t="shared" si="107"/>
        <v>0</v>
      </c>
      <c r="CE73" s="106">
        <f t="shared" si="107"/>
        <v>36363.263999999974</v>
      </c>
      <c r="CF73" s="106">
        <f t="shared" si="107"/>
        <v>2600.3399999999992</v>
      </c>
      <c r="CG73" s="106">
        <f t="shared" si="107"/>
        <v>0</v>
      </c>
      <c r="CH73" s="106">
        <f t="shared" ref="CH73" si="108">SUM(CH37:CH68)</f>
        <v>0</v>
      </c>
      <c r="CI73" s="106">
        <f t="shared" si="107"/>
        <v>5889.5</v>
      </c>
      <c r="CJ73" s="106">
        <f t="shared" si="107"/>
        <v>0</v>
      </c>
      <c r="CK73" s="106">
        <f t="shared" si="107"/>
        <v>11360</v>
      </c>
      <c r="CL73" s="106">
        <f t="shared" si="107"/>
        <v>0</v>
      </c>
      <c r="CM73" s="106"/>
      <c r="CN73" s="106">
        <f t="shared" si="107"/>
        <v>8640</v>
      </c>
      <c r="CO73" s="106">
        <f t="shared" si="107"/>
        <v>43200</v>
      </c>
      <c r="CP73" s="106">
        <f t="shared" si="107"/>
        <v>0</v>
      </c>
      <c r="CQ73" s="106">
        <f t="shared" si="107"/>
        <v>255682.58212058205</v>
      </c>
      <c r="CR73" s="106">
        <f t="shared" si="107"/>
        <v>2130.6881843381848</v>
      </c>
      <c r="CS73" s="106">
        <f t="shared" si="107"/>
        <v>421423.92411642417</v>
      </c>
      <c r="CT73" s="106">
        <f t="shared" si="107"/>
        <v>4682.4880457380441</v>
      </c>
      <c r="CU73" s="106">
        <f t="shared" si="107"/>
        <v>403960.42079002049</v>
      </c>
      <c r="CV73" s="106">
        <f t="shared" si="107"/>
        <v>11221.122799722798</v>
      </c>
      <c r="CW73" s="106">
        <f t="shared" si="107"/>
        <v>402979.53089083248</v>
      </c>
      <c r="CX73" s="106">
        <f t="shared" si="107"/>
        <v>22387.751716157378</v>
      </c>
      <c r="CY73" s="106"/>
      <c r="CZ73" s="106"/>
      <c r="DA73" s="106"/>
      <c r="DB73" s="106"/>
      <c r="DC73" s="106"/>
      <c r="DD73" s="106"/>
      <c r="DE73" s="106"/>
      <c r="DF73" s="106"/>
      <c r="DG73" s="106">
        <f t="shared" si="107"/>
        <v>437324.97643797653</v>
      </c>
      <c r="DH73" s="106">
        <f t="shared" si="107"/>
        <v>109331.24410949413</v>
      </c>
      <c r="DI73" s="106"/>
      <c r="DJ73" s="106"/>
      <c r="DK73" s="106"/>
      <c r="DL73" s="106"/>
      <c r="DM73" s="106"/>
      <c r="DN73" s="106"/>
      <c r="DO73" s="106">
        <f t="shared" ref="DO73:DQ73" si="109">SUM(DO37:DO68)</f>
        <v>144000</v>
      </c>
      <c r="DP73" s="106">
        <f t="shared" si="109"/>
        <v>24000</v>
      </c>
      <c r="DQ73" s="106">
        <f t="shared" si="109"/>
        <v>0</v>
      </c>
      <c r="DR73" s="106">
        <f t="shared" si="107"/>
        <v>284800</v>
      </c>
      <c r="DS73" s="106">
        <f>SUM(DS37:DS68)</f>
        <v>9564</v>
      </c>
      <c r="DT73" s="106">
        <f t="shared" si="107"/>
        <v>797</v>
      </c>
      <c r="DU73" s="106">
        <f>SUM(DU37:DU68)</f>
        <v>0</v>
      </c>
      <c r="DV73" s="106">
        <f>SUM(DV37:DV68)</f>
        <v>4782</v>
      </c>
      <c r="DW73" s="106">
        <f>SUM(DW37:DW68)</f>
        <v>0</v>
      </c>
      <c r="DX73" s="106">
        <f t="shared" si="107"/>
        <v>6144</v>
      </c>
      <c r="DY73" s="106">
        <f t="shared" si="107"/>
        <v>0</v>
      </c>
      <c r="DZ73" s="106">
        <f t="shared" ref="DZ73:EA73" si="110">SUM(DZ37:DZ68)</f>
        <v>12288</v>
      </c>
      <c r="EA73" s="106">
        <f t="shared" si="110"/>
        <v>0</v>
      </c>
      <c r="EB73" s="106">
        <f t="shared" ref="EB73:EC73" si="111">SUM(EB37:EB68)</f>
        <v>6144</v>
      </c>
      <c r="EC73" s="106">
        <f t="shared" si="111"/>
        <v>0</v>
      </c>
      <c r="ED73" s="106">
        <f>SUM(ED37:ED68)</f>
        <v>3072</v>
      </c>
      <c r="EE73" s="106">
        <f t="shared" si="107"/>
        <v>0</v>
      </c>
      <c r="EF73" s="106">
        <f t="shared" ref="EF73:EG73" si="112">SUM(EF37:EF68)</f>
        <v>3072</v>
      </c>
      <c r="EG73" s="106">
        <f t="shared" si="112"/>
        <v>0</v>
      </c>
      <c r="EH73" s="106">
        <f t="shared" si="107"/>
        <v>10880</v>
      </c>
      <c r="EI73" s="106">
        <f t="shared" si="107"/>
        <v>0</v>
      </c>
      <c r="EJ73" s="61"/>
      <c r="EK73" s="61"/>
    </row>
    <row r="74" spans="1:150" s="53" customFormat="1">
      <c r="B74" s="809" t="s">
        <v>156</v>
      </c>
      <c r="C74" s="810"/>
      <c r="D74" s="108">
        <f>D70*D75</f>
        <v>503798.4</v>
      </c>
      <c r="E74" s="108">
        <f t="shared" ref="E74:CA74" si="113">E70*E75</f>
        <v>874.65000000000009</v>
      </c>
      <c r="F74" s="108">
        <f t="shared" si="113"/>
        <v>0</v>
      </c>
      <c r="G74" s="108">
        <f t="shared" si="113"/>
        <v>473570.49600000004</v>
      </c>
      <c r="H74" s="108">
        <f t="shared" si="113"/>
        <v>822.17100000000005</v>
      </c>
      <c r="I74" s="108">
        <f t="shared" si="113"/>
        <v>0</v>
      </c>
      <c r="J74" s="108">
        <f t="shared" ref="J74:Q74" si="114">J70*J75</f>
        <v>45359.999999999993</v>
      </c>
      <c r="K74" s="108">
        <f t="shared" si="114"/>
        <v>56.699999999999996</v>
      </c>
      <c r="L74" s="108">
        <f t="shared" si="114"/>
        <v>0</v>
      </c>
      <c r="M74" s="108">
        <f t="shared" si="114"/>
        <v>370573.05600000039</v>
      </c>
      <c r="N74" s="108">
        <f t="shared" si="114"/>
        <v>643.35599999999954</v>
      </c>
      <c r="O74" s="108">
        <f t="shared" si="114"/>
        <v>0</v>
      </c>
      <c r="P74" s="108">
        <f t="shared" si="114"/>
        <v>589680</v>
      </c>
      <c r="Q74" s="108">
        <f t="shared" si="114"/>
        <v>2047.5</v>
      </c>
      <c r="R74" s="108">
        <f t="shared" si="113"/>
        <v>0</v>
      </c>
      <c r="S74" s="108">
        <f t="shared" si="113"/>
        <v>544032</v>
      </c>
      <c r="T74" s="108">
        <f t="shared" si="113"/>
        <v>1889</v>
      </c>
      <c r="U74" s="108">
        <f t="shared" si="113"/>
        <v>0</v>
      </c>
      <c r="V74" s="108">
        <f t="shared" si="113"/>
        <v>662256</v>
      </c>
      <c r="W74" s="108">
        <f t="shared" si="113"/>
        <v>919.80000000000007</v>
      </c>
      <c r="X74" s="108">
        <f t="shared" si="113"/>
        <v>0</v>
      </c>
      <c r="Y74" s="108">
        <f t="shared" si="113"/>
        <v>10730.88</v>
      </c>
      <c r="Z74" s="108">
        <f t="shared" si="113"/>
        <v>74.52</v>
      </c>
      <c r="AA74" s="108">
        <f>AA70*AA75</f>
        <v>0</v>
      </c>
      <c r="AB74" s="108">
        <f t="shared" si="113"/>
        <v>8577.9000000000015</v>
      </c>
      <c r="AC74" s="108">
        <f t="shared" si="113"/>
        <v>119.13749999999999</v>
      </c>
      <c r="AD74" s="108">
        <f t="shared" si="113"/>
        <v>0</v>
      </c>
      <c r="AE74" s="108">
        <f t="shared" si="113"/>
        <v>22874.399999999998</v>
      </c>
      <c r="AF74" s="108">
        <f t="shared" si="113"/>
        <v>238.27499999999998</v>
      </c>
      <c r="AG74" s="108">
        <f t="shared" si="113"/>
        <v>0</v>
      </c>
      <c r="AH74" s="108">
        <f t="shared" si="113"/>
        <v>781920</v>
      </c>
      <c r="AI74" s="108">
        <f t="shared" si="113"/>
        <v>217.20000000000002</v>
      </c>
      <c r="AJ74" s="108">
        <f t="shared" si="113"/>
        <v>0</v>
      </c>
      <c r="AK74" s="108">
        <f t="shared" si="113"/>
        <v>658530</v>
      </c>
      <c r="AL74" s="108">
        <f t="shared" si="113"/>
        <v>731.7</v>
      </c>
      <c r="AM74" s="108">
        <f t="shared" si="113"/>
        <v>0</v>
      </c>
      <c r="AN74" s="108">
        <f t="shared" si="113"/>
        <v>653292</v>
      </c>
      <c r="AO74" s="108">
        <f t="shared" si="113"/>
        <v>4536.75</v>
      </c>
      <c r="AP74" s="108">
        <f t="shared" si="113"/>
        <v>0</v>
      </c>
      <c r="AQ74" s="108">
        <f t="shared" si="113"/>
        <v>422100</v>
      </c>
      <c r="AR74" s="108">
        <f t="shared" si="113"/>
        <v>105525</v>
      </c>
      <c r="AS74" s="108">
        <f t="shared" si="113"/>
        <v>0</v>
      </c>
      <c r="AT74" s="108">
        <f t="shared" ref="AT74" si="115">AT70*AT75</f>
        <v>118200</v>
      </c>
      <c r="AU74" s="108">
        <f t="shared" si="113"/>
        <v>992250</v>
      </c>
      <c r="AV74" s="108">
        <f t="shared" si="113"/>
        <v>19926</v>
      </c>
      <c r="AW74" s="108">
        <f t="shared" si="113"/>
        <v>138.375</v>
      </c>
      <c r="AX74" s="108">
        <f t="shared" si="113"/>
        <v>0</v>
      </c>
      <c r="AY74" s="108">
        <f t="shared" si="113"/>
        <v>19926</v>
      </c>
      <c r="AZ74" s="108">
        <f t="shared" si="113"/>
        <v>138.375</v>
      </c>
      <c r="BA74" s="108">
        <f t="shared" si="113"/>
        <v>0</v>
      </c>
      <c r="BB74" s="108">
        <f t="shared" si="113"/>
        <v>588816</v>
      </c>
      <c r="BC74" s="108">
        <f t="shared" si="113"/>
        <v>163.56000000000017</v>
      </c>
      <c r="BD74" s="108">
        <f t="shared" si="113"/>
        <v>0</v>
      </c>
      <c r="BE74" s="108">
        <f t="shared" si="113"/>
        <v>463968</v>
      </c>
      <c r="BF74" s="108">
        <f t="shared" si="113"/>
        <v>3222</v>
      </c>
      <c r="BG74" s="108">
        <f t="shared" si="113"/>
        <v>0</v>
      </c>
      <c r="BH74" s="108">
        <f t="shared" si="113"/>
        <v>315200</v>
      </c>
      <c r="BI74" s="108">
        <f t="shared" si="113"/>
        <v>78800</v>
      </c>
      <c r="BJ74" s="108">
        <f>BJ70*BJ75</f>
        <v>0</v>
      </c>
      <c r="BK74" s="108">
        <f t="shared" ref="BK74" si="116">BK70*BK75</f>
        <v>0</v>
      </c>
      <c r="BL74" s="108">
        <f t="shared" si="113"/>
        <v>827550</v>
      </c>
      <c r="BM74" s="108">
        <f t="shared" si="113"/>
        <v>274759.19999999984</v>
      </c>
      <c r="BN74" s="108">
        <f t="shared" si="113"/>
        <v>76.321999999999932</v>
      </c>
      <c r="BO74" s="108">
        <f t="shared" si="113"/>
        <v>0</v>
      </c>
      <c r="BP74" s="108">
        <f t="shared" si="113"/>
        <v>537804</v>
      </c>
      <c r="BQ74" s="108">
        <f t="shared" si="113"/>
        <v>149.39000000000013</v>
      </c>
      <c r="BR74" s="108">
        <f t="shared" si="113"/>
        <v>0</v>
      </c>
      <c r="BS74" s="108">
        <f t="shared" si="113"/>
        <v>19111.68</v>
      </c>
      <c r="BT74" s="108">
        <f t="shared" si="113"/>
        <v>238.89599999999996</v>
      </c>
      <c r="BU74" s="108">
        <f t="shared" si="113"/>
        <v>0</v>
      </c>
      <c r="BV74" s="108">
        <f t="shared" si="113"/>
        <v>25401.599999999999</v>
      </c>
      <c r="BW74" s="108">
        <f t="shared" si="113"/>
        <v>317.52</v>
      </c>
      <c r="BX74" s="108">
        <f t="shared" si="113"/>
        <v>0</v>
      </c>
      <c r="BY74" s="108">
        <f t="shared" si="113"/>
        <v>27141.736048233117</v>
      </c>
      <c r="BZ74" s="108">
        <f t="shared" si="113"/>
        <v>339.27170060291331</v>
      </c>
      <c r="CA74" s="108">
        <f t="shared" si="113"/>
        <v>0</v>
      </c>
      <c r="CB74" s="108">
        <f t="shared" ref="CB74:EH74" si="117">CB70*CB75</f>
        <v>11966.400000000011</v>
      </c>
      <c r="CC74" s="108">
        <f t="shared" si="117"/>
        <v>149.57999999999996</v>
      </c>
      <c r="CD74" s="108">
        <f t="shared" si="117"/>
        <v>0</v>
      </c>
      <c r="CE74" s="108">
        <f t="shared" si="117"/>
        <v>859082.11199999938</v>
      </c>
      <c r="CF74" s="108">
        <f t="shared" si="117"/>
        <v>1023.3095999999995</v>
      </c>
      <c r="CG74" s="108">
        <f t="shared" si="117"/>
        <v>0</v>
      </c>
      <c r="CH74" s="108">
        <f t="shared" ref="CH74" si="118">CH70*CH75</f>
        <v>0</v>
      </c>
      <c r="CI74" s="108">
        <f t="shared" si="117"/>
        <v>5796.75</v>
      </c>
      <c r="CJ74" s="108">
        <f t="shared" si="117"/>
        <v>0</v>
      </c>
      <c r="CK74" s="108">
        <f t="shared" si="117"/>
        <v>22345</v>
      </c>
      <c r="CL74" s="108">
        <f t="shared" si="117"/>
        <v>0</v>
      </c>
      <c r="CM74" s="108"/>
      <c r="CN74" s="108">
        <f t="shared" si="117"/>
        <v>17010</v>
      </c>
      <c r="CO74" s="108">
        <f t="shared" si="117"/>
        <v>425250</v>
      </c>
      <c r="CP74" s="108">
        <f t="shared" si="117"/>
        <v>0</v>
      </c>
      <c r="CQ74" s="108">
        <f t="shared" si="117"/>
        <v>6045737.7629937623</v>
      </c>
      <c r="CR74" s="108">
        <f t="shared" si="117"/>
        <v>419.84290020789967</v>
      </c>
      <c r="CS74" s="108">
        <f t="shared" si="117"/>
        <v>13355256.798336802</v>
      </c>
      <c r="CT74" s="108">
        <f t="shared" si="117"/>
        <v>1854.8967775467772</v>
      </c>
      <c r="CU74" s="108">
        <f t="shared" si="117"/>
        <v>12805154.674428258</v>
      </c>
      <c r="CV74" s="108">
        <f t="shared" si="117"/>
        <v>11115.585654885663</v>
      </c>
      <c r="CW74" s="108">
        <f t="shared" si="117"/>
        <v>12712121.558702393</v>
      </c>
      <c r="CX74" s="108">
        <f t="shared" si="117"/>
        <v>44139.310967716599</v>
      </c>
      <c r="CY74" s="108">
        <f t="shared" si="117"/>
        <v>14036300.887733888</v>
      </c>
      <c r="CZ74" s="108">
        <f t="shared" si="117"/>
        <v>43321.916320166303</v>
      </c>
      <c r="DA74" s="108">
        <f t="shared" si="117"/>
        <v>15557276.082571669</v>
      </c>
      <c r="DB74" s="108">
        <f t="shared" si="117"/>
        <v>48016.284205468095</v>
      </c>
      <c r="DC74" s="108">
        <f t="shared" ref="DC74:DF74" si="119">DC70*DC75</f>
        <v>14419771.592931373</v>
      </c>
      <c r="DD74" s="108">
        <f t="shared" si="119"/>
        <v>44505.467879417869</v>
      </c>
      <c r="DE74" s="108">
        <f t="shared" si="119"/>
        <v>12571428.115878068</v>
      </c>
      <c r="DF74" s="108">
        <f t="shared" si="119"/>
        <v>38800.704061352058</v>
      </c>
      <c r="DG74" s="108">
        <f t="shared" si="117"/>
        <v>17328966.611226596</v>
      </c>
      <c r="DH74" s="108">
        <f t="shared" si="117"/>
        <v>1083060.4132016622</v>
      </c>
      <c r="DI74" s="108"/>
      <c r="DJ74" s="108"/>
      <c r="DK74" s="108"/>
      <c r="DL74" s="108"/>
      <c r="DM74" s="108"/>
      <c r="DN74" s="108"/>
      <c r="DO74" s="108">
        <f t="shared" ref="DO74:DQ74" si="120">DO70*DO75</f>
        <v>3402000</v>
      </c>
      <c r="DP74" s="108">
        <f t="shared" si="120"/>
        <v>4725</v>
      </c>
      <c r="DQ74" s="108">
        <f t="shared" si="120"/>
        <v>0</v>
      </c>
      <c r="DR74" s="108">
        <f t="shared" si="117"/>
        <v>8410500</v>
      </c>
      <c r="DS74" s="108">
        <f t="shared" si="117"/>
        <v>18109.439999999999</v>
      </c>
      <c r="DT74" s="108">
        <f>DT70*DT75</f>
        <v>125.76</v>
      </c>
      <c r="DU74" s="108">
        <f>DU70*DU75</f>
        <v>0</v>
      </c>
      <c r="DV74" s="108">
        <f t="shared" ref="DV74:DW74" si="121">DV70*DV75</f>
        <v>651939.84000000008</v>
      </c>
      <c r="DW74" s="108">
        <f t="shared" si="121"/>
        <v>0</v>
      </c>
      <c r="DX74" s="108">
        <f t="shared" si="117"/>
        <v>5806.08</v>
      </c>
      <c r="DY74" s="108">
        <f t="shared" si="117"/>
        <v>0</v>
      </c>
      <c r="DZ74" s="108">
        <f t="shared" ref="DZ74:EA74" si="122">DZ70*DZ75</f>
        <v>23224.32</v>
      </c>
      <c r="EA74" s="108">
        <f t="shared" si="122"/>
        <v>0</v>
      </c>
      <c r="EB74" s="108">
        <f t="shared" ref="EB74:EC74" si="123">EB70*EB75</f>
        <v>967.68000000000006</v>
      </c>
      <c r="EC74" s="108">
        <f t="shared" si="123"/>
        <v>0</v>
      </c>
      <c r="ED74" s="108">
        <f t="shared" si="117"/>
        <v>1209.6000000000001</v>
      </c>
      <c r="EE74" s="108">
        <f t="shared" si="117"/>
        <v>0</v>
      </c>
      <c r="EF74" s="108">
        <f t="shared" ref="EF74:EG74" si="124">EF70*EF75</f>
        <v>1209.6000000000001</v>
      </c>
      <c r="EG74" s="108">
        <f t="shared" si="124"/>
        <v>0</v>
      </c>
      <c r="EH74" s="108">
        <f t="shared" si="117"/>
        <v>21420</v>
      </c>
      <c r="EI74" s="108">
        <f>SUM(D74:EH74)</f>
        <v>144210737.79562005</v>
      </c>
      <c r="EJ74" s="61"/>
      <c r="EK74" s="61"/>
    </row>
    <row r="75" spans="1:150" s="53" customFormat="1">
      <c r="B75" s="809" t="s">
        <v>259</v>
      </c>
      <c r="C75" s="810"/>
      <c r="D75" s="108">
        <f>E75*24</f>
        <v>12</v>
      </c>
      <c r="E75" s="108">
        <v>0.5</v>
      </c>
      <c r="F75" s="108">
        <v>0.5</v>
      </c>
      <c r="G75" s="108">
        <f>H75*24</f>
        <v>11.28</v>
      </c>
      <c r="H75" s="108">
        <v>0.47</v>
      </c>
      <c r="I75" s="108">
        <v>0.47</v>
      </c>
      <c r="J75" s="108">
        <f>K75*30</f>
        <v>3.5999999999999996</v>
      </c>
      <c r="K75" s="108">
        <v>0.12</v>
      </c>
      <c r="L75" s="108">
        <v>0.12</v>
      </c>
      <c r="M75" s="108">
        <f>N75*24</f>
        <v>9.6000000000000014</v>
      </c>
      <c r="N75" s="108">
        <v>0.4</v>
      </c>
      <c r="O75" s="108">
        <v>0.4</v>
      </c>
      <c r="P75" s="108">
        <f>Q75*24</f>
        <v>12</v>
      </c>
      <c r="Q75" s="108">
        <v>0.5</v>
      </c>
      <c r="R75" s="108">
        <v>0.5</v>
      </c>
      <c r="S75" s="108">
        <f>T75*24</f>
        <v>12</v>
      </c>
      <c r="T75" s="108">
        <v>0.5</v>
      </c>
      <c r="U75" s="108">
        <v>0.5</v>
      </c>
      <c r="V75" s="108">
        <f>W75*60</f>
        <v>12</v>
      </c>
      <c r="W75" s="108">
        <v>0.2</v>
      </c>
      <c r="X75" s="108">
        <v>0.2</v>
      </c>
      <c r="Y75" s="108">
        <f>Z75*12</f>
        <v>0.96</v>
      </c>
      <c r="Z75" s="108">
        <v>0.08</v>
      </c>
      <c r="AA75" s="108">
        <v>0.08</v>
      </c>
      <c r="AB75" s="108">
        <f>AC75*12</f>
        <v>1.08</v>
      </c>
      <c r="AC75" s="108">
        <v>0.09</v>
      </c>
      <c r="AD75" s="108">
        <v>0.09</v>
      </c>
      <c r="AE75" s="108">
        <f>AF75*8</f>
        <v>1.44</v>
      </c>
      <c r="AF75" s="108">
        <v>0.18</v>
      </c>
      <c r="AG75" s="108">
        <v>0.18</v>
      </c>
      <c r="AH75" s="108">
        <f>AI75*60</f>
        <v>12</v>
      </c>
      <c r="AI75" s="108">
        <v>0.2</v>
      </c>
      <c r="AJ75" s="108">
        <v>0.2</v>
      </c>
      <c r="AK75" s="108">
        <f>AL75*30</f>
        <v>12</v>
      </c>
      <c r="AL75" s="108">
        <v>0.4</v>
      </c>
      <c r="AM75" s="108">
        <v>0.4</v>
      </c>
      <c r="AN75" s="108">
        <f>AO75*12</f>
        <v>12</v>
      </c>
      <c r="AO75" s="108">
        <v>1</v>
      </c>
      <c r="AP75" s="108">
        <v>1</v>
      </c>
      <c r="AQ75" s="108">
        <f>AR75*2</f>
        <v>10</v>
      </c>
      <c r="AR75" s="108">
        <v>5</v>
      </c>
      <c r="AS75" s="108">
        <v>5</v>
      </c>
      <c r="AT75" s="108">
        <v>5</v>
      </c>
      <c r="AU75" s="108">
        <v>15</v>
      </c>
      <c r="AV75" s="108">
        <f>AW75*12</f>
        <v>1.08</v>
      </c>
      <c r="AW75" s="108">
        <v>0.09</v>
      </c>
      <c r="AX75" s="108">
        <v>0.09</v>
      </c>
      <c r="AY75" s="108">
        <f>AZ75*12</f>
        <v>1.08</v>
      </c>
      <c r="AZ75" s="108">
        <v>0.09</v>
      </c>
      <c r="BA75" s="108">
        <v>0.09</v>
      </c>
      <c r="BB75" s="108">
        <f>BC75*60</f>
        <v>12</v>
      </c>
      <c r="BC75" s="108">
        <v>0.2</v>
      </c>
      <c r="BD75" s="108">
        <v>0.2</v>
      </c>
      <c r="BE75" s="108">
        <f>BF75*12</f>
        <v>12</v>
      </c>
      <c r="BF75" s="108">
        <v>1</v>
      </c>
      <c r="BG75" s="108">
        <v>1</v>
      </c>
      <c r="BH75" s="108">
        <f>BI75*2</f>
        <v>10</v>
      </c>
      <c r="BI75" s="108">
        <v>5</v>
      </c>
      <c r="BJ75" s="108">
        <v>5</v>
      </c>
      <c r="BK75" s="108">
        <v>5</v>
      </c>
      <c r="BL75" s="108">
        <v>15</v>
      </c>
      <c r="BM75" s="108">
        <f>BN75*60</f>
        <v>12</v>
      </c>
      <c r="BN75" s="108">
        <v>0.2</v>
      </c>
      <c r="BO75" s="108">
        <v>0.2</v>
      </c>
      <c r="BP75" s="108">
        <f>BQ75*60</f>
        <v>12</v>
      </c>
      <c r="BQ75" s="108">
        <v>0.2</v>
      </c>
      <c r="BR75" s="108">
        <v>0.2</v>
      </c>
      <c r="BS75" s="108">
        <f>BT75*8</f>
        <v>1.44</v>
      </c>
      <c r="BT75" s="108">
        <v>0.18</v>
      </c>
      <c r="BU75" s="108">
        <v>0.18</v>
      </c>
      <c r="BV75" s="108">
        <f>BW75*8</f>
        <v>1.44</v>
      </c>
      <c r="BW75" s="108">
        <v>0.18</v>
      </c>
      <c r="BX75" s="108">
        <v>0.18</v>
      </c>
      <c r="BY75" s="108">
        <f>BZ75*8</f>
        <v>1.44</v>
      </c>
      <c r="BZ75" s="108">
        <v>0.18</v>
      </c>
      <c r="CA75" s="108">
        <v>0.18</v>
      </c>
      <c r="CB75" s="108">
        <f>CC75*8</f>
        <v>1.44</v>
      </c>
      <c r="CC75" s="108">
        <v>0.18</v>
      </c>
      <c r="CD75" s="108">
        <v>0.18</v>
      </c>
      <c r="CE75" s="108">
        <f>CF75*60</f>
        <v>12</v>
      </c>
      <c r="CF75" s="108">
        <v>0.2</v>
      </c>
      <c r="CG75" s="108">
        <v>0.2</v>
      </c>
      <c r="CH75" s="108">
        <v>0.08</v>
      </c>
      <c r="CI75" s="108">
        <v>0.5</v>
      </c>
      <c r="CJ75" s="108">
        <v>0.5</v>
      </c>
      <c r="CK75" s="108">
        <v>1</v>
      </c>
      <c r="CL75" s="108">
        <v>1</v>
      </c>
      <c r="CM75" s="108"/>
      <c r="CN75" s="108">
        <v>1</v>
      </c>
      <c r="CO75" s="108">
        <v>5</v>
      </c>
      <c r="CP75" s="108">
        <v>0</v>
      </c>
      <c r="CQ75" s="108">
        <f>CR75*120</f>
        <v>12</v>
      </c>
      <c r="CR75" s="108">
        <v>0.1</v>
      </c>
      <c r="CS75" s="108">
        <f>CT75*80</f>
        <v>16</v>
      </c>
      <c r="CT75" s="108">
        <v>0.2</v>
      </c>
      <c r="CU75" s="108">
        <f>CV75*32</f>
        <v>16</v>
      </c>
      <c r="CV75" s="108">
        <v>0.5</v>
      </c>
      <c r="CW75" s="108">
        <f>CX75*16</f>
        <v>16</v>
      </c>
      <c r="CX75" s="108">
        <v>1</v>
      </c>
      <c r="CY75" s="108">
        <v>18</v>
      </c>
      <c r="CZ75" s="108">
        <v>1</v>
      </c>
      <c r="DA75" s="108">
        <v>18</v>
      </c>
      <c r="DB75" s="108">
        <v>1</v>
      </c>
      <c r="DC75" s="108">
        <v>18</v>
      </c>
      <c r="DD75" s="108">
        <v>1</v>
      </c>
      <c r="DE75" s="108">
        <v>18</v>
      </c>
      <c r="DF75" s="108">
        <v>1</v>
      </c>
      <c r="DG75" s="108">
        <f>DH75*4</f>
        <v>20</v>
      </c>
      <c r="DH75" s="108">
        <v>5</v>
      </c>
      <c r="DI75" s="108"/>
      <c r="DJ75" s="108"/>
      <c r="DK75" s="108"/>
      <c r="DL75" s="108"/>
      <c r="DM75" s="108"/>
      <c r="DN75" s="108"/>
      <c r="DO75" s="108">
        <f>DP75*120</f>
        <v>12</v>
      </c>
      <c r="DP75" s="108">
        <v>0.1</v>
      </c>
      <c r="DQ75" s="108">
        <v>0.18</v>
      </c>
      <c r="DR75" s="108">
        <v>15</v>
      </c>
      <c r="DS75" s="108">
        <f>DT75*12</f>
        <v>0.96</v>
      </c>
      <c r="DT75" s="108">
        <v>0.08</v>
      </c>
      <c r="DU75" s="108">
        <v>0.08</v>
      </c>
      <c r="DV75" s="108">
        <f>DW75*12</f>
        <v>69.12</v>
      </c>
      <c r="DW75" s="108">
        <f>DX75*12</f>
        <v>5.76</v>
      </c>
      <c r="DX75" s="108">
        <f>DY75*6</f>
        <v>0.48</v>
      </c>
      <c r="DY75" s="108">
        <v>0.08</v>
      </c>
      <c r="DZ75" s="108">
        <f>EA75*12</f>
        <v>0.96</v>
      </c>
      <c r="EA75" s="108">
        <v>0.08</v>
      </c>
      <c r="EB75" s="108">
        <v>0.08</v>
      </c>
      <c r="EC75" s="108">
        <v>0.08</v>
      </c>
      <c r="ED75" s="108">
        <v>0.2</v>
      </c>
      <c r="EE75" s="108">
        <v>0.2</v>
      </c>
      <c r="EF75" s="108">
        <v>0.2</v>
      </c>
      <c r="EG75" s="108">
        <v>0.2</v>
      </c>
      <c r="EH75" s="108">
        <v>1</v>
      </c>
      <c r="EI75" s="108">
        <v>0</v>
      </c>
      <c r="EJ75" s="61"/>
      <c r="EK75" s="61"/>
    </row>
    <row r="76" spans="1:150">
      <c r="AB76">
        <f>AC76*6</f>
        <v>0</v>
      </c>
      <c r="CP76" s="66"/>
      <c r="CX76" s="66"/>
      <c r="CY76" s="66"/>
      <c r="CZ76" s="66"/>
      <c r="DA76" s="66"/>
      <c r="DB76" s="66"/>
      <c r="DC76" s="66"/>
      <c r="DD76" s="66"/>
      <c r="DE76" s="66"/>
      <c r="DF76" s="66"/>
      <c r="DV76">
        <f>DW76*6</f>
        <v>0</v>
      </c>
      <c r="DW76">
        <f>DX76*6</f>
        <v>0</v>
      </c>
      <c r="EH76" s="66"/>
      <c r="EI76" s="67"/>
    </row>
    <row r="77" spans="1:150">
      <c r="D77" s="792" t="s">
        <v>266</v>
      </c>
      <c r="E77" s="792"/>
      <c r="F77" s="792"/>
      <c r="G77" s="792"/>
      <c r="H77" s="792"/>
      <c r="I77" s="792"/>
      <c r="J77" s="792"/>
      <c r="K77" s="792"/>
      <c r="L77" s="792"/>
      <c r="M77" s="792"/>
      <c r="N77" s="792"/>
      <c r="O77" s="792"/>
      <c r="P77" s="792"/>
      <c r="Q77" s="792"/>
      <c r="R77" s="792"/>
      <c r="S77" s="792"/>
      <c r="T77" s="792"/>
      <c r="U77" s="792"/>
      <c r="V77" s="792"/>
      <c r="W77" s="792"/>
      <c r="X77" s="792"/>
      <c r="Y77" s="792"/>
      <c r="Z77" s="792"/>
      <c r="AA77" s="792"/>
      <c r="AB77" s="792"/>
      <c r="AC77" s="792"/>
      <c r="AD77" s="792"/>
      <c r="AE77" s="792"/>
      <c r="AF77" s="792"/>
      <c r="AG77" s="792"/>
      <c r="AH77" s="792"/>
      <c r="AI77" s="792"/>
      <c r="AJ77" s="792"/>
      <c r="AK77" s="792"/>
      <c r="AL77" s="792"/>
      <c r="AM77" s="792"/>
      <c r="AN77" s="792"/>
      <c r="AO77" s="792"/>
      <c r="AP77" s="792"/>
      <c r="AQ77" s="792"/>
      <c r="AR77" s="792"/>
      <c r="AS77" s="792"/>
      <c r="AT77" s="792"/>
      <c r="AU77" s="792"/>
      <c r="AV77" s="792" t="s">
        <v>267</v>
      </c>
      <c r="AW77" s="792"/>
      <c r="AX77" s="792"/>
      <c r="AY77" s="792"/>
      <c r="AZ77" s="792"/>
      <c r="BA77" s="792"/>
      <c r="BB77" s="792"/>
      <c r="BC77" s="792"/>
      <c r="BD77" s="792"/>
      <c r="BE77" s="792"/>
      <c r="BF77" s="792"/>
      <c r="BG77" s="792"/>
      <c r="BH77" s="792"/>
      <c r="BI77" s="792"/>
      <c r="BJ77" s="792"/>
      <c r="BK77" s="792"/>
      <c r="BL77" s="792"/>
      <c r="BM77" s="792"/>
      <c r="BN77" s="792"/>
      <c r="BO77" s="792"/>
      <c r="BP77" s="792"/>
      <c r="BQ77" s="792"/>
      <c r="BR77" s="792"/>
      <c r="BS77" s="792"/>
      <c r="BT77" s="792"/>
      <c r="BU77" s="792"/>
      <c r="BV77" s="792"/>
      <c r="BW77" s="792"/>
      <c r="BX77" s="792"/>
      <c r="BY77" s="792"/>
      <c r="BZ77" s="792"/>
      <c r="CA77" s="792"/>
      <c r="CB77" s="792"/>
      <c r="CC77" s="792"/>
      <c r="CD77" s="792"/>
      <c r="CE77" s="792" t="s">
        <v>268</v>
      </c>
      <c r="CF77" s="792"/>
      <c r="CG77" s="792"/>
      <c r="CH77" s="792"/>
      <c r="CI77" s="792"/>
      <c r="CJ77" s="792"/>
      <c r="CK77" s="792"/>
      <c r="CL77" s="792"/>
      <c r="CM77" s="792"/>
      <c r="CN77" s="792"/>
      <c r="CO77" s="792"/>
      <c r="CP77" s="792"/>
      <c r="CQ77" s="792"/>
      <c r="CR77" s="792"/>
      <c r="CS77" s="792"/>
      <c r="CT77" s="792"/>
      <c r="CU77" s="792"/>
      <c r="CV77" s="792"/>
      <c r="CW77" s="792"/>
      <c r="CX77" s="792"/>
      <c r="CY77" s="792"/>
      <c r="CZ77" s="792"/>
      <c r="DA77" s="792"/>
      <c r="DB77" s="792"/>
      <c r="DC77" s="792"/>
      <c r="DD77" s="792"/>
      <c r="DE77" s="792"/>
      <c r="DF77" s="792"/>
      <c r="DG77" s="792"/>
      <c r="DH77" s="792"/>
      <c r="DI77" s="792"/>
      <c r="DJ77" s="792"/>
      <c r="DK77" s="792"/>
      <c r="DL77" s="792"/>
      <c r="DM77" s="792"/>
      <c r="DN77" s="792"/>
      <c r="DO77" s="792"/>
      <c r="DP77" s="792"/>
      <c r="DQ77" s="792"/>
      <c r="DR77" s="792"/>
      <c r="DS77" s="792"/>
      <c r="DT77" s="792"/>
      <c r="DU77" s="792"/>
      <c r="DV77" s="792"/>
      <c r="DW77" s="792"/>
      <c r="DX77" s="792"/>
      <c r="DY77" s="792"/>
      <c r="DZ77" s="792"/>
      <c r="EA77" s="792"/>
      <c r="EB77" s="792"/>
      <c r="EC77" s="792"/>
      <c r="ED77" s="792"/>
      <c r="EE77" s="792"/>
      <c r="EF77" s="792"/>
      <c r="EG77" s="792"/>
      <c r="EH77" s="792"/>
      <c r="EI77" s="792"/>
      <c r="EJ77" s="792"/>
      <c r="EK77" s="792"/>
    </row>
    <row r="78" spans="1:150">
      <c r="D78" s="792"/>
      <c r="E78" s="792"/>
      <c r="F78" s="792"/>
      <c r="G78" s="792"/>
      <c r="H78" s="792"/>
      <c r="I78" s="792"/>
      <c r="J78" s="792"/>
      <c r="K78" s="792"/>
      <c r="L78" s="792"/>
      <c r="M78" s="792"/>
      <c r="N78" s="792"/>
      <c r="O78" s="792"/>
      <c r="P78" s="792"/>
      <c r="Q78" s="792"/>
      <c r="R78" s="792"/>
      <c r="S78" s="792"/>
      <c r="T78" s="792"/>
      <c r="U78" s="792"/>
      <c r="V78" s="792"/>
      <c r="W78" s="792"/>
      <c r="X78" s="792"/>
      <c r="Y78" s="792"/>
      <c r="Z78" s="792"/>
      <c r="AA78" s="792"/>
      <c r="AB78" s="792"/>
      <c r="AC78" s="792"/>
      <c r="AD78" s="792"/>
      <c r="AE78" s="792"/>
      <c r="AF78" s="792"/>
      <c r="AG78" s="792"/>
      <c r="AH78" s="792"/>
      <c r="AI78" s="792"/>
      <c r="AJ78" s="792"/>
      <c r="AK78" s="792"/>
      <c r="AL78" s="792"/>
      <c r="AM78" s="792"/>
      <c r="AN78" s="792"/>
      <c r="AO78" s="792"/>
      <c r="AP78" s="792"/>
      <c r="AQ78" s="792"/>
      <c r="AR78" s="792"/>
      <c r="AS78" s="792"/>
      <c r="AT78" s="792"/>
      <c r="AU78" s="792"/>
      <c r="AV78" s="792"/>
      <c r="AW78" s="792"/>
      <c r="AX78" s="792"/>
      <c r="AY78" s="792"/>
      <c r="AZ78" s="792"/>
      <c r="BA78" s="792"/>
      <c r="BB78" s="792"/>
      <c r="BC78" s="792"/>
      <c r="BD78" s="792"/>
      <c r="BE78" s="792"/>
      <c r="BF78" s="792"/>
      <c r="BG78" s="792"/>
      <c r="BH78" s="792"/>
      <c r="BI78" s="792"/>
      <c r="BJ78" s="792"/>
      <c r="BK78" s="792"/>
      <c r="BL78" s="792"/>
      <c r="BM78" s="792"/>
      <c r="BN78" s="792"/>
      <c r="BO78" s="792"/>
      <c r="BP78" s="792"/>
      <c r="BQ78" s="792"/>
      <c r="BR78" s="792"/>
      <c r="BS78" s="792"/>
      <c r="BT78" s="792"/>
      <c r="BU78" s="792"/>
      <c r="BV78" s="792"/>
      <c r="BW78" s="792"/>
      <c r="BX78" s="792"/>
      <c r="BY78" s="792"/>
      <c r="BZ78" s="792"/>
      <c r="CA78" s="792"/>
      <c r="CB78" s="792"/>
      <c r="CC78" s="792"/>
      <c r="CD78" s="792"/>
      <c r="CE78" s="792"/>
      <c r="CF78" s="792"/>
      <c r="CG78" s="792"/>
      <c r="CH78" s="792"/>
      <c r="CI78" s="792"/>
      <c r="CJ78" s="792"/>
      <c r="CK78" s="792"/>
      <c r="CL78" s="792"/>
      <c r="CM78" s="792"/>
      <c r="CN78" s="792"/>
      <c r="CO78" s="792"/>
      <c r="CP78" s="792"/>
      <c r="CQ78" s="792"/>
      <c r="CR78" s="792"/>
      <c r="CS78" s="792"/>
      <c r="CT78" s="792"/>
      <c r="CU78" s="792"/>
      <c r="CV78" s="792"/>
      <c r="CW78" s="792"/>
      <c r="CX78" s="792"/>
      <c r="CY78" s="792"/>
      <c r="CZ78" s="792"/>
      <c r="DA78" s="792"/>
      <c r="DB78" s="792"/>
      <c r="DC78" s="792"/>
      <c r="DD78" s="792"/>
      <c r="DE78" s="792"/>
      <c r="DF78" s="792"/>
      <c r="DG78" s="792"/>
      <c r="DH78" s="792"/>
      <c r="DI78" s="792"/>
      <c r="DJ78" s="792"/>
      <c r="DK78" s="792"/>
      <c r="DL78" s="792"/>
      <c r="DM78" s="792"/>
      <c r="DN78" s="792"/>
      <c r="DO78" s="792"/>
      <c r="DP78" s="792"/>
      <c r="DQ78" s="792"/>
      <c r="DR78" s="792"/>
      <c r="DS78" s="792"/>
      <c r="DT78" s="792"/>
      <c r="DU78" s="792"/>
      <c r="DV78" s="792"/>
      <c r="DW78" s="792"/>
      <c r="DX78" s="792"/>
      <c r="DY78" s="792"/>
      <c r="DZ78" s="792"/>
      <c r="EA78" s="792"/>
      <c r="EB78" s="792"/>
      <c r="EC78" s="792"/>
      <c r="ED78" s="792"/>
      <c r="EE78" s="792"/>
      <c r="EF78" s="792"/>
      <c r="EG78" s="792"/>
      <c r="EH78" s="792"/>
      <c r="EI78" s="792"/>
      <c r="EJ78" s="792"/>
      <c r="EK78" s="792"/>
    </row>
    <row r="79" spans="1:150">
      <c r="D79" s="792"/>
      <c r="E79" s="792"/>
      <c r="F79" s="792"/>
      <c r="G79" s="792"/>
      <c r="H79" s="792"/>
      <c r="I79" s="792"/>
      <c r="J79" s="792"/>
      <c r="K79" s="792"/>
      <c r="L79" s="792"/>
      <c r="M79" s="792"/>
      <c r="N79" s="792"/>
      <c r="O79" s="792"/>
      <c r="P79" s="792"/>
      <c r="Q79" s="792"/>
      <c r="R79" s="792"/>
      <c r="S79" s="792"/>
      <c r="T79" s="792"/>
      <c r="U79" s="792"/>
      <c r="V79" s="792"/>
      <c r="W79" s="792"/>
      <c r="X79" s="792"/>
      <c r="Y79" s="792"/>
      <c r="Z79" s="792"/>
      <c r="AA79" s="792"/>
      <c r="AB79" s="792"/>
      <c r="AC79" s="792"/>
      <c r="AD79" s="792"/>
      <c r="AE79" s="792"/>
      <c r="AF79" s="792"/>
      <c r="AG79" s="792"/>
      <c r="AH79" s="792"/>
      <c r="AI79" s="792"/>
      <c r="AJ79" s="792"/>
      <c r="AK79" s="792"/>
      <c r="AL79" s="792"/>
      <c r="AM79" s="792"/>
      <c r="AN79" s="792"/>
      <c r="AO79" s="792"/>
      <c r="AP79" s="792"/>
      <c r="AQ79" s="792"/>
      <c r="AR79" s="792"/>
      <c r="AS79" s="792"/>
      <c r="AT79" s="792"/>
      <c r="AU79" s="792"/>
      <c r="AV79" s="792"/>
      <c r="AW79" s="792"/>
      <c r="AX79" s="792"/>
      <c r="AY79" s="792"/>
      <c r="AZ79" s="792"/>
      <c r="BA79" s="792"/>
      <c r="BB79" s="792"/>
      <c r="BC79" s="792"/>
      <c r="BD79" s="792"/>
      <c r="BE79" s="792"/>
      <c r="BF79" s="792"/>
      <c r="BG79" s="792"/>
      <c r="BH79" s="792"/>
      <c r="BI79" s="792"/>
      <c r="BJ79" s="792"/>
      <c r="BK79" s="792"/>
      <c r="BL79" s="792"/>
      <c r="BM79" s="792"/>
      <c r="BN79" s="792"/>
      <c r="BO79" s="792"/>
      <c r="BP79" s="792"/>
      <c r="BQ79" s="792"/>
      <c r="BR79" s="792"/>
      <c r="BS79" s="792"/>
      <c r="BT79" s="792"/>
      <c r="BU79" s="792"/>
      <c r="BV79" s="792"/>
      <c r="BW79" s="792"/>
      <c r="BX79" s="792"/>
      <c r="BY79" s="792"/>
      <c r="BZ79" s="792"/>
      <c r="CA79" s="792"/>
      <c r="CB79" s="792"/>
      <c r="CC79" s="792"/>
      <c r="CD79" s="792"/>
      <c r="CE79" s="792"/>
      <c r="CF79" s="792"/>
      <c r="CG79" s="792"/>
      <c r="CH79" s="792"/>
      <c r="CI79" s="792"/>
      <c r="CJ79" s="792"/>
      <c r="CK79" s="792"/>
      <c r="CL79" s="792"/>
      <c r="CM79" s="792"/>
      <c r="CN79" s="792"/>
      <c r="CO79" s="792"/>
      <c r="CP79" s="792"/>
      <c r="CQ79" s="792"/>
      <c r="CR79" s="792"/>
      <c r="CS79" s="792"/>
      <c r="CT79" s="792"/>
      <c r="CU79" s="792"/>
      <c r="CV79" s="792"/>
      <c r="CW79" s="792"/>
      <c r="CX79" s="792"/>
      <c r="CY79" s="792"/>
      <c r="CZ79" s="792"/>
      <c r="DA79" s="792"/>
      <c r="DB79" s="792"/>
      <c r="DC79" s="792"/>
      <c r="DD79" s="792"/>
      <c r="DE79" s="792"/>
      <c r="DF79" s="792"/>
      <c r="DG79" s="792"/>
      <c r="DH79" s="792"/>
      <c r="DI79" s="792"/>
      <c r="DJ79" s="792"/>
      <c r="DK79" s="792"/>
      <c r="DL79" s="792"/>
      <c r="DM79" s="792"/>
      <c r="DN79" s="792"/>
      <c r="DO79" s="792"/>
      <c r="DP79" s="792"/>
      <c r="DQ79" s="792"/>
      <c r="DR79" s="792"/>
      <c r="DS79" s="792"/>
      <c r="DT79" s="792"/>
      <c r="DU79" s="792"/>
      <c r="DV79" s="792"/>
      <c r="DW79" s="792"/>
      <c r="DX79" s="792"/>
      <c r="DY79" s="792"/>
      <c r="DZ79" s="792"/>
      <c r="EA79" s="792"/>
      <c r="EB79" s="792"/>
      <c r="EC79" s="792"/>
      <c r="ED79" s="792"/>
      <c r="EE79" s="792"/>
      <c r="EF79" s="792"/>
      <c r="EG79" s="792"/>
      <c r="EH79" s="792"/>
      <c r="EI79" s="792"/>
      <c r="EJ79" s="792"/>
      <c r="EK79" s="792"/>
    </row>
    <row r="80" spans="1:150">
      <c r="CP80" s="66"/>
      <c r="CX80" s="66"/>
      <c r="CY80" s="66"/>
      <c r="CZ80" s="66"/>
      <c r="DA80" s="66"/>
      <c r="DB80" s="66"/>
      <c r="DC80" s="66"/>
      <c r="DD80" s="66"/>
      <c r="DE80" s="66"/>
      <c r="DF80" s="66"/>
      <c r="EH80" s="66"/>
      <c r="EI80" s="67"/>
    </row>
    <row r="81" spans="3:150">
      <c r="D81" s="53"/>
      <c r="E81" s="53"/>
    </row>
    <row r="82" spans="3:150">
      <c r="D82" s="53"/>
      <c r="E82" s="53"/>
    </row>
    <row r="83" spans="3:150" ht="51">
      <c r="C83" s="73" t="s">
        <v>213</v>
      </c>
      <c r="D83" s="74" t="s">
        <v>239</v>
      </c>
      <c r="E83" s="75" t="s">
        <v>111</v>
      </c>
      <c r="F83" s="76" t="s">
        <v>231</v>
      </c>
      <c r="G83" s="74" t="s">
        <v>239</v>
      </c>
      <c r="H83" s="75" t="s">
        <v>111</v>
      </c>
      <c r="I83" s="76" t="s">
        <v>231</v>
      </c>
      <c r="J83" s="323" t="s">
        <v>443</v>
      </c>
      <c r="K83" s="75" t="s">
        <v>444</v>
      </c>
      <c r="L83" s="76" t="s">
        <v>231</v>
      </c>
      <c r="M83" s="76"/>
      <c r="N83" s="76"/>
      <c r="O83" s="76"/>
      <c r="P83" s="74" t="s">
        <v>239</v>
      </c>
      <c r="Q83" s="75" t="s">
        <v>111</v>
      </c>
      <c r="R83" s="76" t="s">
        <v>231</v>
      </c>
      <c r="S83" s="74" t="s">
        <v>239</v>
      </c>
      <c r="T83" s="75" t="s">
        <v>111</v>
      </c>
      <c r="U83" s="76" t="s">
        <v>231</v>
      </c>
      <c r="V83" s="74" t="s">
        <v>239</v>
      </c>
      <c r="W83" s="75" t="s">
        <v>111</v>
      </c>
      <c r="X83" s="76" t="s">
        <v>231</v>
      </c>
      <c r="Y83" s="76"/>
      <c r="Z83" s="76"/>
      <c r="AA83" s="76"/>
      <c r="AB83" s="77" t="s">
        <v>16</v>
      </c>
      <c r="AC83" s="78" t="s">
        <v>242</v>
      </c>
      <c r="AD83" s="76" t="s">
        <v>263</v>
      </c>
      <c r="AE83" s="77" t="s">
        <v>16</v>
      </c>
      <c r="AF83" s="78" t="s">
        <v>242</v>
      </c>
      <c r="AG83" s="76" t="s">
        <v>263</v>
      </c>
      <c r="AH83" s="74" t="s">
        <v>239</v>
      </c>
      <c r="AI83" s="79" t="s">
        <v>111</v>
      </c>
      <c r="AJ83" s="76" t="s">
        <v>219</v>
      </c>
      <c r="AK83" s="74" t="s">
        <v>239</v>
      </c>
      <c r="AL83" s="79" t="s">
        <v>111</v>
      </c>
      <c r="AM83" s="76" t="s">
        <v>219</v>
      </c>
      <c r="AN83" s="74" t="s">
        <v>239</v>
      </c>
      <c r="AO83" s="79" t="s">
        <v>111</v>
      </c>
      <c r="AP83" s="76" t="s">
        <v>219</v>
      </c>
      <c r="AQ83" s="74" t="s">
        <v>239</v>
      </c>
      <c r="AR83" s="79" t="s">
        <v>111</v>
      </c>
      <c r="AS83" s="76" t="s">
        <v>219</v>
      </c>
      <c r="AT83" s="76"/>
      <c r="AU83" s="80" t="s">
        <v>99</v>
      </c>
      <c r="AV83" s="77" t="s">
        <v>16</v>
      </c>
      <c r="AW83" s="78" t="s">
        <v>242</v>
      </c>
      <c r="AX83" s="76" t="s">
        <v>262</v>
      </c>
      <c r="AY83" s="77" t="s">
        <v>16</v>
      </c>
      <c r="AZ83" s="78" t="s">
        <v>242</v>
      </c>
      <c r="BA83" s="76" t="s">
        <v>262</v>
      </c>
      <c r="BB83" s="74" t="s">
        <v>239</v>
      </c>
      <c r="BC83" s="79" t="s">
        <v>111</v>
      </c>
      <c r="BD83" s="76" t="s">
        <v>219</v>
      </c>
      <c r="BE83" s="74" t="s">
        <v>239</v>
      </c>
      <c r="BF83" s="79" t="s">
        <v>111</v>
      </c>
      <c r="BG83" s="76" t="s">
        <v>219</v>
      </c>
      <c r="BH83" s="74" t="s">
        <v>239</v>
      </c>
      <c r="BI83" s="79" t="s">
        <v>111</v>
      </c>
      <c r="BJ83" s="76" t="s">
        <v>219</v>
      </c>
      <c r="BK83" s="76"/>
      <c r="BL83" s="80" t="s">
        <v>99</v>
      </c>
      <c r="BM83" s="74" t="s">
        <v>239</v>
      </c>
      <c r="BN83" s="79" t="s">
        <v>111</v>
      </c>
      <c r="BO83" s="76" t="s">
        <v>219</v>
      </c>
      <c r="BP83" s="81" t="s">
        <v>239</v>
      </c>
      <c r="BQ83" s="79" t="s">
        <v>111</v>
      </c>
      <c r="BR83" s="76" t="s">
        <v>219</v>
      </c>
      <c r="BS83" s="82" t="s">
        <v>16</v>
      </c>
      <c r="BT83" s="83" t="s">
        <v>234</v>
      </c>
      <c r="BU83" s="76" t="s">
        <v>262</v>
      </c>
      <c r="BV83" s="77" t="s">
        <v>16</v>
      </c>
      <c r="BW83" s="83" t="s">
        <v>234</v>
      </c>
      <c r="BX83" s="76" t="s">
        <v>262</v>
      </c>
      <c r="BY83" s="77" t="s">
        <v>16</v>
      </c>
      <c r="BZ83" s="83" t="s">
        <v>234</v>
      </c>
      <c r="CA83" s="76" t="s">
        <v>262</v>
      </c>
      <c r="CB83" s="77" t="s">
        <v>16</v>
      </c>
      <c r="CC83" s="83" t="s">
        <v>234</v>
      </c>
      <c r="CD83" s="76" t="s">
        <v>262</v>
      </c>
      <c r="CE83" s="77" t="s">
        <v>16</v>
      </c>
      <c r="CF83" s="79" t="s">
        <v>111</v>
      </c>
      <c r="CG83" s="76" t="s">
        <v>219</v>
      </c>
      <c r="CH83" s="76" t="s">
        <v>219</v>
      </c>
      <c r="CI83" s="83" t="s">
        <v>238</v>
      </c>
      <c r="CJ83" s="76" t="s">
        <v>219</v>
      </c>
      <c r="CK83" s="84" t="s">
        <v>238</v>
      </c>
      <c r="CL83" s="76" t="s">
        <v>219</v>
      </c>
      <c r="CM83" s="76"/>
      <c r="CN83" s="85" t="s">
        <v>235</v>
      </c>
      <c r="CO83" s="85" t="s">
        <v>235</v>
      </c>
      <c r="CP83" s="86" t="s">
        <v>17</v>
      </c>
      <c r="CQ83" s="77" t="s">
        <v>16</v>
      </c>
      <c r="CR83" s="87" t="s">
        <v>18</v>
      </c>
      <c r="CS83" s="77" t="s">
        <v>16</v>
      </c>
      <c r="CT83" s="87" t="s">
        <v>18</v>
      </c>
      <c r="CU83" s="77" t="s">
        <v>16</v>
      </c>
      <c r="CV83" s="87" t="s">
        <v>18</v>
      </c>
      <c r="CW83" s="77" t="s">
        <v>16</v>
      </c>
      <c r="CX83" s="87" t="s">
        <v>18</v>
      </c>
      <c r="CY83" s="77" t="s">
        <v>16</v>
      </c>
      <c r="CZ83" s="87" t="s">
        <v>18</v>
      </c>
      <c r="DA83" s="77" t="s">
        <v>16</v>
      </c>
      <c r="DB83" s="87" t="s">
        <v>18</v>
      </c>
      <c r="DC83" s="87"/>
      <c r="DD83" s="87"/>
      <c r="DE83" s="87"/>
      <c r="DF83" s="87"/>
      <c r="DG83" s="77" t="s">
        <v>16</v>
      </c>
      <c r="DH83" s="87" t="s">
        <v>18</v>
      </c>
      <c r="DI83" s="87"/>
      <c r="DJ83" s="87"/>
      <c r="DK83" s="87"/>
      <c r="DL83" s="87"/>
      <c r="DM83" s="87"/>
      <c r="DN83" s="87"/>
      <c r="DO83" s="87"/>
      <c r="DP83" s="87"/>
      <c r="DQ83" s="87"/>
      <c r="DR83" s="85" t="s">
        <v>19</v>
      </c>
      <c r="DS83" s="85"/>
      <c r="DT83" s="85"/>
      <c r="DU83" s="85"/>
      <c r="DV83" s="85"/>
      <c r="DW83" s="85"/>
      <c r="DX83" s="88" t="s">
        <v>159</v>
      </c>
      <c r="DY83" s="76" t="s">
        <v>264</v>
      </c>
      <c r="DZ83" s="76"/>
      <c r="EA83" s="76"/>
      <c r="EB83" s="76"/>
      <c r="EC83" s="76"/>
      <c r="ED83" s="89" t="s">
        <v>16</v>
      </c>
      <c r="EE83" s="76" t="s">
        <v>264</v>
      </c>
      <c r="EF83" s="76"/>
      <c r="EG83" s="76"/>
      <c r="EH83" s="100" t="s">
        <v>20</v>
      </c>
      <c r="ER83" s="91" t="s">
        <v>14</v>
      </c>
      <c r="ES83" s="92" t="s">
        <v>15</v>
      </c>
      <c r="ET83" s="93" t="s">
        <v>109</v>
      </c>
    </row>
    <row r="84" spans="3:150">
      <c r="C84" s="25" t="s">
        <v>87</v>
      </c>
      <c r="D84" s="70">
        <v>598.79999999999995</v>
      </c>
      <c r="E84" s="70">
        <v>24.95</v>
      </c>
      <c r="F84" s="70">
        <v>0</v>
      </c>
      <c r="G84" s="70">
        <v>618</v>
      </c>
      <c r="H84" s="325">
        <v>25.75</v>
      </c>
      <c r="I84" s="70">
        <v>0</v>
      </c>
      <c r="J84" s="70">
        <f>'Production Summary'!$N$6</f>
        <v>200</v>
      </c>
      <c r="K84" s="325">
        <f>'Production Summary'!$M$6</f>
        <v>7.5</v>
      </c>
      <c r="L84" s="325">
        <v>0</v>
      </c>
      <c r="M84" s="325"/>
      <c r="N84" s="325"/>
      <c r="O84" s="325"/>
      <c r="P84" s="70">
        <v>600</v>
      </c>
      <c r="Q84" s="70">
        <v>25</v>
      </c>
      <c r="R84" s="70">
        <v>0</v>
      </c>
      <c r="S84" s="70">
        <v>573.59999999999991</v>
      </c>
      <c r="T84" s="70">
        <v>23.9</v>
      </c>
      <c r="U84" s="70">
        <v>0</v>
      </c>
      <c r="V84" s="70">
        <v>0</v>
      </c>
      <c r="W84" s="70">
        <v>0</v>
      </c>
      <c r="X84" s="70">
        <v>0</v>
      </c>
      <c r="Y84" s="70"/>
      <c r="Z84" s="70"/>
      <c r="AA84" s="70"/>
      <c r="AB84" s="70">
        <v>122.39999999999999</v>
      </c>
      <c r="AC84" s="70">
        <v>10.199999999999999</v>
      </c>
      <c r="AD84" s="70">
        <v>0</v>
      </c>
      <c r="AE84" s="70">
        <v>144</v>
      </c>
      <c r="AF84" s="70">
        <v>18</v>
      </c>
      <c r="AG84" s="70">
        <v>0</v>
      </c>
      <c r="AH84" s="70">
        <v>942</v>
      </c>
      <c r="AI84" s="70">
        <v>15.7</v>
      </c>
      <c r="AJ84" s="70">
        <v>0</v>
      </c>
      <c r="AK84" s="70">
        <v>854.4</v>
      </c>
      <c r="AL84" s="70">
        <v>28.48</v>
      </c>
      <c r="AM84" s="70">
        <v>0</v>
      </c>
      <c r="AN84" s="70">
        <v>783</v>
      </c>
      <c r="AO84" s="70">
        <v>65.25</v>
      </c>
      <c r="AP84" s="70">
        <v>0</v>
      </c>
      <c r="AQ84" s="70">
        <v>630</v>
      </c>
      <c r="AR84" s="70">
        <v>315</v>
      </c>
      <c r="AS84" s="70">
        <v>0</v>
      </c>
      <c r="AT84" s="70"/>
      <c r="AU84" s="70">
        <v>995</v>
      </c>
      <c r="AV84" s="70">
        <v>176.39999999999998</v>
      </c>
      <c r="AW84" s="70">
        <v>14.7</v>
      </c>
      <c r="AX84" s="70">
        <v>0</v>
      </c>
      <c r="AY84" s="70">
        <v>176.39999999999998</v>
      </c>
      <c r="AZ84" s="70">
        <v>14.7</v>
      </c>
      <c r="BA84" s="70">
        <v>0</v>
      </c>
      <c r="BB84" s="70">
        <v>738.6</v>
      </c>
      <c r="BC84" s="70">
        <v>12.31</v>
      </c>
      <c r="BD84" s="70">
        <v>0</v>
      </c>
      <c r="BE84" s="70">
        <v>618</v>
      </c>
      <c r="BF84" s="70">
        <v>51.5</v>
      </c>
      <c r="BG84" s="70">
        <v>0</v>
      </c>
      <c r="BH84" s="70">
        <v>480</v>
      </c>
      <c r="BI84" s="70">
        <v>240</v>
      </c>
      <c r="BJ84" s="70">
        <v>0</v>
      </c>
      <c r="BK84" s="70"/>
      <c r="BL84" s="70">
        <v>860</v>
      </c>
      <c r="BM84" s="70">
        <v>390</v>
      </c>
      <c r="BN84" s="70">
        <v>6.5</v>
      </c>
      <c r="BO84" s="70">
        <v>0</v>
      </c>
      <c r="BP84" s="70">
        <v>600</v>
      </c>
      <c r="BQ84" s="70">
        <v>10</v>
      </c>
      <c r="BR84" s="70">
        <v>0</v>
      </c>
      <c r="BS84" s="70">
        <v>205</v>
      </c>
      <c r="BT84" s="70">
        <v>20.5</v>
      </c>
      <c r="BU84" s="70">
        <v>0</v>
      </c>
      <c r="BV84" s="70">
        <v>191.976</v>
      </c>
      <c r="BW84" s="70">
        <v>23.997</v>
      </c>
      <c r="BX84" s="70">
        <v>0</v>
      </c>
      <c r="BY84" s="70">
        <v>191.976</v>
      </c>
      <c r="BZ84" s="70">
        <v>23.997</v>
      </c>
      <c r="CA84" s="70">
        <v>0</v>
      </c>
      <c r="CB84" s="70">
        <v>191.976</v>
      </c>
      <c r="CC84" s="70">
        <v>23.997</v>
      </c>
      <c r="CD84" s="70">
        <v>0</v>
      </c>
      <c r="CE84" s="70">
        <v>1008</v>
      </c>
      <c r="CF84" s="70">
        <v>72</v>
      </c>
      <c r="CG84" s="70">
        <v>0</v>
      </c>
      <c r="CH84" s="70">
        <v>0</v>
      </c>
      <c r="CI84" s="70">
        <v>155</v>
      </c>
      <c r="CJ84" s="70">
        <v>0</v>
      </c>
      <c r="CK84" s="70">
        <v>300</v>
      </c>
      <c r="CL84" s="70">
        <v>0</v>
      </c>
      <c r="CM84" s="70"/>
      <c r="CN84" s="70">
        <v>260</v>
      </c>
      <c r="CO84" s="70">
        <v>1295</v>
      </c>
      <c r="CP84" s="70"/>
      <c r="CQ84" s="70">
        <v>7894.655999999999</v>
      </c>
      <c r="CR84" s="70">
        <v>65.788799999999995</v>
      </c>
      <c r="CS84" s="70">
        <v>9911.0400000000009</v>
      </c>
      <c r="CT84" s="70">
        <v>123.88800000000001</v>
      </c>
      <c r="CU84" s="70">
        <v>9569.2800000000007</v>
      </c>
      <c r="CV84" s="70">
        <v>299.04000000000002</v>
      </c>
      <c r="CW84" s="70">
        <v>9432.5760000000009</v>
      </c>
      <c r="CX84" s="70">
        <v>589.53600000000006</v>
      </c>
      <c r="CY84" s="70">
        <v>10119.6</v>
      </c>
      <c r="CZ84" s="70">
        <v>562.20000000000005</v>
      </c>
      <c r="DA84" s="70">
        <v>10119.6</v>
      </c>
      <c r="DB84" s="70">
        <v>584.72</v>
      </c>
      <c r="DC84" s="70"/>
      <c r="DD84" s="70"/>
      <c r="DE84" s="70"/>
      <c r="DF84" s="70"/>
      <c r="DG84" s="70">
        <v>11619.84</v>
      </c>
      <c r="DH84" s="70">
        <v>2904.96</v>
      </c>
      <c r="DI84" s="70"/>
      <c r="DJ84" s="70"/>
      <c r="DK84" s="70"/>
      <c r="DL84" s="70"/>
      <c r="DM84" s="70"/>
      <c r="DN84" s="70"/>
      <c r="DO84" s="70"/>
      <c r="DP84" s="70"/>
      <c r="DQ84" s="70"/>
      <c r="DR84" s="70">
        <v>9500</v>
      </c>
      <c r="DS84" s="70"/>
      <c r="DT84" s="70"/>
      <c r="DU84" s="70"/>
      <c r="DV84" s="70"/>
      <c r="DW84" s="70"/>
      <c r="DX84" s="70">
        <v>165</v>
      </c>
      <c r="DY84" s="70">
        <v>0</v>
      </c>
      <c r="DZ84" s="70"/>
      <c r="EA84" s="70"/>
      <c r="EB84" s="70"/>
      <c r="EC84" s="70"/>
      <c r="ED84" s="70">
        <v>79.099999999999994</v>
      </c>
      <c r="EE84" s="70">
        <v>0</v>
      </c>
      <c r="EF84" s="70"/>
      <c r="EG84" s="70"/>
      <c r="EH84" s="70">
        <v>320.25</v>
      </c>
    </row>
    <row r="85" spans="3:150">
      <c r="C85" s="26" t="s">
        <v>88</v>
      </c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  <c r="W85" s="71"/>
      <c r="X85" s="71"/>
      <c r="Y85" s="71"/>
      <c r="Z85" s="71"/>
      <c r="AA85" s="71"/>
      <c r="AB85" s="71"/>
      <c r="AC85" s="71"/>
      <c r="AD85" s="71"/>
      <c r="AE85" s="71"/>
      <c r="AF85" s="71"/>
      <c r="AG85" s="71"/>
      <c r="AH85" s="71"/>
      <c r="AI85" s="71"/>
      <c r="AJ85" s="71"/>
      <c r="AK85" s="71"/>
      <c r="AL85" s="71"/>
      <c r="AM85" s="71"/>
      <c r="AN85" s="71"/>
      <c r="AO85" s="71"/>
      <c r="AP85" s="71"/>
      <c r="AQ85" s="71"/>
      <c r="AR85" s="71"/>
      <c r="AS85" s="71"/>
      <c r="AT85" s="71"/>
      <c r="AU85" s="71"/>
      <c r="AV85" s="71"/>
      <c r="AW85" s="71"/>
      <c r="AX85" s="71"/>
      <c r="AY85" s="71"/>
      <c r="AZ85" s="71"/>
      <c r="BA85" s="71"/>
      <c r="BB85" s="71"/>
      <c r="BC85" s="71"/>
      <c r="BD85" s="71"/>
      <c r="BE85" s="71"/>
      <c r="BF85" s="71"/>
      <c r="BG85" s="71"/>
      <c r="BH85" s="71"/>
      <c r="BI85" s="71"/>
      <c r="BJ85" s="71"/>
      <c r="BK85" s="71"/>
      <c r="BL85" s="71"/>
      <c r="BM85" s="71"/>
      <c r="BN85" s="71"/>
      <c r="BO85" s="71"/>
      <c r="BP85" s="71"/>
      <c r="BQ85" s="71"/>
      <c r="BR85" s="71"/>
      <c r="BS85" s="71"/>
      <c r="BT85" s="71"/>
      <c r="BU85" s="71"/>
      <c r="BV85" s="71"/>
      <c r="BW85" s="71"/>
      <c r="BX85" s="71"/>
      <c r="BY85" s="71"/>
      <c r="BZ85" s="71"/>
      <c r="CA85" s="71"/>
      <c r="CB85" s="71"/>
      <c r="CC85" s="71"/>
      <c r="CD85" s="71"/>
      <c r="CE85" s="71"/>
      <c r="CF85" s="71"/>
      <c r="CG85" s="71"/>
      <c r="CH85" s="71"/>
      <c r="CI85" s="71"/>
      <c r="CJ85" s="71"/>
      <c r="CK85" s="71"/>
      <c r="CL85" s="71"/>
      <c r="CM85" s="71"/>
      <c r="CN85" s="71"/>
      <c r="CO85" s="71"/>
      <c r="CP85" s="71"/>
      <c r="CQ85" s="71"/>
      <c r="CR85" s="71"/>
      <c r="CS85" s="71"/>
      <c r="CT85" s="71"/>
      <c r="CU85" s="71"/>
      <c r="CV85" s="71"/>
      <c r="CW85" s="71"/>
      <c r="CX85" s="71"/>
      <c r="CY85" s="71"/>
      <c r="CZ85" s="71"/>
      <c r="DA85" s="71"/>
      <c r="DB85" s="71"/>
      <c r="DC85" s="71"/>
      <c r="DD85" s="71"/>
      <c r="DE85" s="71"/>
      <c r="DF85" s="71"/>
      <c r="DG85" s="71"/>
      <c r="DH85" s="71"/>
      <c r="DI85" s="71"/>
      <c r="DJ85" s="71"/>
      <c r="DK85" s="71"/>
      <c r="DL85" s="71"/>
      <c r="DM85" s="71"/>
      <c r="DN85" s="71"/>
      <c r="DO85" s="71"/>
      <c r="DP85" s="71"/>
      <c r="DQ85" s="71"/>
      <c r="DR85" s="71"/>
      <c r="DS85" s="71"/>
      <c r="DT85" s="71"/>
      <c r="DU85" s="71"/>
      <c r="DV85" s="71"/>
      <c r="DW85" s="71"/>
      <c r="DX85" s="71"/>
      <c r="DY85" s="71"/>
      <c r="DZ85" s="71"/>
      <c r="EA85" s="71"/>
      <c r="EB85" s="71"/>
      <c r="EC85" s="71"/>
      <c r="ED85" s="71"/>
      <c r="EE85" s="71"/>
      <c r="EF85" s="71"/>
      <c r="EG85" s="71"/>
      <c r="EH85" s="71"/>
    </row>
    <row r="86" spans="3:150">
      <c r="C86" s="27" t="s">
        <v>89</v>
      </c>
      <c r="D86" s="72"/>
      <c r="E86" s="72"/>
      <c r="F86" s="72"/>
      <c r="G86" s="72"/>
      <c r="H86" s="72"/>
      <c r="I86" s="72"/>
      <c r="J86" s="72"/>
      <c r="K86" s="72"/>
      <c r="L86" s="72"/>
      <c r="M86" s="72"/>
      <c r="N86" s="72"/>
      <c r="O86" s="72"/>
      <c r="P86" s="72"/>
      <c r="Q86" s="72"/>
      <c r="R86" s="72"/>
      <c r="S86" s="72"/>
      <c r="T86" s="72"/>
      <c r="U86" s="72"/>
      <c r="V86" s="72"/>
      <c r="W86" s="72"/>
      <c r="X86" s="72"/>
      <c r="Y86" s="72"/>
      <c r="Z86" s="72"/>
      <c r="AA86" s="72"/>
      <c r="AB86" s="72"/>
      <c r="AC86" s="72"/>
      <c r="AD86" s="72"/>
      <c r="AE86" s="72"/>
      <c r="AF86" s="72"/>
      <c r="AG86" s="72"/>
      <c r="AH86" s="72"/>
      <c r="AI86" s="72"/>
      <c r="AJ86" s="72"/>
      <c r="AK86" s="72"/>
      <c r="AL86" s="72"/>
      <c r="AM86" s="72"/>
      <c r="AN86" s="72"/>
      <c r="AO86" s="72"/>
      <c r="AP86" s="72"/>
      <c r="AQ86" s="72"/>
      <c r="AR86" s="72"/>
      <c r="AS86" s="72"/>
      <c r="AT86" s="72"/>
      <c r="AU86" s="72"/>
      <c r="AV86" s="72"/>
      <c r="AW86" s="72"/>
      <c r="AX86" s="72"/>
      <c r="AY86" s="72"/>
      <c r="AZ86" s="72"/>
      <c r="BA86" s="72"/>
      <c r="BB86" s="72"/>
      <c r="BC86" s="72"/>
      <c r="BD86" s="72"/>
      <c r="BE86" s="72"/>
      <c r="BF86" s="72"/>
      <c r="BG86" s="72"/>
      <c r="BH86" s="72"/>
      <c r="BI86" s="72"/>
      <c r="BJ86" s="72"/>
      <c r="BK86" s="72"/>
      <c r="BL86" s="72"/>
      <c r="BM86" s="72"/>
      <c r="BN86" s="72"/>
      <c r="BO86" s="72"/>
      <c r="BP86" s="72"/>
      <c r="BQ86" s="72"/>
      <c r="BR86" s="72"/>
      <c r="BS86" s="72"/>
      <c r="BT86" s="72"/>
      <c r="BU86" s="72"/>
      <c r="BV86" s="72"/>
      <c r="BW86" s="72"/>
      <c r="BX86" s="72"/>
      <c r="BY86" s="72"/>
      <c r="BZ86" s="72"/>
      <c r="CA86" s="72"/>
      <c r="CB86" s="72"/>
      <c r="CC86" s="72"/>
      <c r="CD86" s="72"/>
      <c r="CE86" s="72"/>
      <c r="CF86" s="72"/>
      <c r="CG86" s="72"/>
      <c r="CH86" s="72"/>
      <c r="CI86" s="72"/>
      <c r="CJ86" s="72"/>
      <c r="CK86" s="72"/>
      <c r="CL86" s="72"/>
      <c r="CM86" s="72"/>
      <c r="CN86" s="72"/>
      <c r="CO86" s="72"/>
      <c r="CP86" s="72"/>
      <c r="CQ86" s="72"/>
      <c r="CR86" s="72"/>
      <c r="CS86" s="72"/>
      <c r="CT86" s="72"/>
      <c r="CU86" s="72"/>
      <c r="CV86" s="72"/>
      <c r="CW86" s="72"/>
      <c r="CX86" s="72"/>
      <c r="CY86" s="72"/>
      <c r="CZ86" s="72"/>
      <c r="DA86" s="72"/>
      <c r="DB86" s="72"/>
      <c r="DC86" s="72"/>
      <c r="DD86" s="72"/>
      <c r="DE86" s="72"/>
      <c r="DF86" s="72"/>
      <c r="DG86" s="72"/>
      <c r="DH86" s="72"/>
      <c r="DI86" s="72"/>
      <c r="DJ86" s="72"/>
      <c r="DK86" s="72"/>
      <c r="DL86" s="72"/>
      <c r="DM86" s="72"/>
      <c r="DN86" s="72"/>
      <c r="DO86" s="72"/>
      <c r="DP86" s="72"/>
      <c r="DQ86" s="72"/>
      <c r="DR86" s="72"/>
      <c r="DS86" s="72"/>
      <c r="DT86" s="72"/>
      <c r="DU86" s="72"/>
      <c r="DV86" s="72"/>
      <c r="DW86" s="72"/>
      <c r="DX86" s="72"/>
      <c r="DY86" s="72"/>
      <c r="DZ86" s="72"/>
      <c r="EA86" s="72"/>
      <c r="EB86" s="72"/>
      <c r="EC86" s="72"/>
      <c r="ED86" s="72"/>
      <c r="EE86" s="72"/>
      <c r="EF86" s="72"/>
      <c r="EG86" s="72"/>
      <c r="EH86" s="72"/>
    </row>
    <row r="88" spans="3:150">
      <c r="D88" s="68"/>
      <c r="BV88" s="68"/>
    </row>
  </sheetData>
  <mergeCells count="74">
    <mergeCell ref="CE77:EK79"/>
    <mergeCell ref="B72:C72"/>
    <mergeCell ref="B74:C74"/>
    <mergeCell ref="B75:C75"/>
    <mergeCell ref="B73:C73"/>
    <mergeCell ref="Y2:AG2"/>
    <mergeCell ref="M3:O3"/>
    <mergeCell ref="AH2:AU2"/>
    <mergeCell ref="BM2:BO3"/>
    <mergeCell ref="AK3:AM3"/>
    <mergeCell ref="AN3:AP3"/>
    <mergeCell ref="B71:C71"/>
    <mergeCell ref="D77:AU79"/>
    <mergeCell ref="AV77:CD79"/>
    <mergeCell ref="BE3:BG3"/>
    <mergeCell ref="BH3:BJ3"/>
    <mergeCell ref="B70:C70"/>
    <mergeCell ref="J3:L3"/>
    <mergeCell ref="Y3:AA3"/>
    <mergeCell ref="AQ3:AS3"/>
    <mergeCell ref="EJ3:EK3"/>
    <mergeCell ref="BS3:BU3"/>
    <mergeCell ref="BV3:BX3"/>
    <mergeCell ref="BY3:CA3"/>
    <mergeCell ref="CE3:CG3"/>
    <mergeCell ref="DO3:DQ3"/>
    <mergeCell ref="EI2:EI3"/>
    <mergeCell ref="EJ2:EK2"/>
    <mergeCell ref="EB3:EC3"/>
    <mergeCell ref="CP2:CP3"/>
    <mergeCell ref="CQ2:DR2"/>
    <mergeCell ref="CY3:CZ3"/>
    <mergeCell ref="DA3:DB3"/>
    <mergeCell ref="DG3:DH3"/>
    <mergeCell ref="ED3:EE3"/>
    <mergeCell ref="BP2:CA2"/>
    <mergeCell ref="ES2:ET2"/>
    <mergeCell ref="G3:I3"/>
    <mergeCell ref="P3:R3"/>
    <mergeCell ref="S3:U3"/>
    <mergeCell ref="V3:X3"/>
    <mergeCell ref="AB3:AD3"/>
    <mergeCell ref="AE3:AG3"/>
    <mergeCell ref="AH3:AJ3"/>
    <mergeCell ref="CN2:CO2"/>
    <mergeCell ref="AV3:AX3"/>
    <mergeCell ref="ES3:ET3"/>
    <mergeCell ref="EF3:EG3"/>
    <mergeCell ref="DS2:EH2"/>
    <mergeCell ref="DS3:DU3"/>
    <mergeCell ref="D2:X2"/>
    <mergeCell ref="D3:F3"/>
    <mergeCell ref="ER70:ES70"/>
    <mergeCell ref="BP3:BR3"/>
    <mergeCell ref="DZ3:EA3"/>
    <mergeCell ref="DX3:DY3"/>
    <mergeCell ref="CI3:CJ3"/>
    <mergeCell ref="CK3:CL3"/>
    <mergeCell ref="CQ3:CR3"/>
    <mergeCell ref="CS3:CT3"/>
    <mergeCell ref="CU3:CV3"/>
    <mergeCell ref="CW3:CX3"/>
    <mergeCell ref="DC3:DD3"/>
    <mergeCell ref="DE3:DF3"/>
    <mergeCell ref="DI3:DJ3"/>
    <mergeCell ref="DK3:DL3"/>
    <mergeCell ref="DV3:DW3"/>
    <mergeCell ref="DM3:DN3"/>
    <mergeCell ref="CE2:CM2"/>
    <mergeCell ref="BB2:BL2"/>
    <mergeCell ref="AV2:BA2"/>
    <mergeCell ref="AY3:BA3"/>
    <mergeCell ref="BB3:BD3"/>
    <mergeCell ref="CB2:CD3"/>
  </mergeCells>
  <conditionalFormatting sqref="ES60:ES68">
    <cfRule type="duplicateValues" dxfId="6" priority="29"/>
  </conditionalFormatting>
  <pageMargins left="0.7" right="0.7" top="0.75" bottom="0.75" header="0.3" footer="0.3"/>
  <pageSetup paperSize="9" scale="14" orientation="landscape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4">
    <tabColor theme="8" tint="-0.249977111117893"/>
    <pageSetUpPr fitToPage="1"/>
  </sheetPr>
  <dimension ref="A1:ET88"/>
  <sheetViews>
    <sheetView topLeftCell="A2" zoomScale="85" zoomScaleNormal="85" workbookViewId="0">
      <pane xSplit="3" ySplit="4" topLeftCell="J52" activePane="bottomRight" state="frozen"/>
      <selection activeCell="B1" sqref="B1:G1"/>
      <selection pane="topRight" activeCell="B1" sqref="B1:G1"/>
      <selection pane="bottomLeft" activeCell="B1" sqref="B1:G1"/>
      <selection pane="bottomRight" activeCell="BE68" sqref="BE68"/>
    </sheetView>
  </sheetViews>
  <sheetFormatPr defaultColWidth="9.140625" defaultRowHeight="15"/>
  <cols>
    <col min="1" max="1" width="5.42578125" bestFit="1" customWidth="1"/>
    <col min="2" max="2" width="6.140625" style="53" bestFit="1" customWidth="1"/>
    <col min="3" max="3" width="31.140625" style="53" bestFit="1" customWidth="1"/>
    <col min="4" max="4" width="5.28515625" customWidth="1"/>
    <col min="5" max="5" width="4.85546875" customWidth="1"/>
    <col min="6" max="7" width="5.28515625" customWidth="1"/>
    <col min="8" max="8" width="9.28515625" customWidth="1"/>
    <col min="9" max="10" width="5.28515625" customWidth="1"/>
    <col min="11" max="15" width="8" customWidth="1"/>
    <col min="16" max="16" width="5.28515625" customWidth="1"/>
    <col min="17" max="17" width="6.28515625" customWidth="1"/>
    <col min="18" max="18" width="3.28515625" customWidth="1"/>
    <col min="19" max="19" width="5.28515625" customWidth="1"/>
    <col min="20" max="20" width="6.42578125" customWidth="1"/>
    <col min="21" max="22" width="5.28515625" customWidth="1"/>
    <col min="23" max="23" width="7.85546875" customWidth="1"/>
    <col min="24" max="24" width="5.85546875" customWidth="1"/>
    <col min="25" max="25" width="8.85546875" customWidth="1"/>
    <col min="26" max="26" width="8.28515625" hidden="1" customWidth="1"/>
    <col min="27" max="27" width="9.85546875" hidden="1" customWidth="1"/>
    <col min="28" max="28" width="5.28515625" customWidth="1"/>
    <col min="29" max="30" width="5.28515625" hidden="1" customWidth="1"/>
    <col min="31" max="31" width="5.28515625" customWidth="1"/>
    <col min="32" max="33" width="5.28515625" hidden="1" customWidth="1"/>
    <col min="34" max="35" width="5.28515625" customWidth="1"/>
    <col min="36" max="36" width="5.28515625" hidden="1" customWidth="1"/>
    <col min="37" max="37" width="6.28515625" customWidth="1"/>
    <col min="38" max="38" width="5.28515625" customWidth="1"/>
    <col min="39" max="39" width="5.28515625" hidden="1" customWidth="1"/>
    <col min="40" max="40" width="6.42578125" customWidth="1"/>
    <col min="41" max="41" width="5.28515625" customWidth="1"/>
    <col min="42" max="42" width="5.28515625" hidden="1" customWidth="1"/>
    <col min="43" max="44" width="5.28515625" customWidth="1"/>
    <col min="45" max="45" width="5.28515625" hidden="1" customWidth="1"/>
    <col min="46" max="46" width="5.28515625" customWidth="1"/>
    <col min="47" max="47" width="5.7109375" customWidth="1"/>
    <col min="48" max="51" width="5.28515625" customWidth="1"/>
    <col min="52" max="52" width="5.28515625" hidden="1" customWidth="1"/>
    <col min="53" max="55" width="5.28515625" customWidth="1"/>
    <col min="56" max="56" width="5.28515625" hidden="1" customWidth="1"/>
    <col min="57" max="58" width="5.28515625" customWidth="1"/>
    <col min="59" max="59" width="5.28515625" hidden="1" customWidth="1"/>
    <col min="60" max="61" width="5.28515625" customWidth="1"/>
    <col min="62" max="62" width="5.28515625" hidden="1" customWidth="1"/>
    <col min="63" max="64" width="5.28515625" customWidth="1"/>
    <col min="65" max="70" width="5.28515625" hidden="1" customWidth="1"/>
    <col min="71" max="85" width="5.28515625" customWidth="1"/>
    <col min="86" max="86" width="32" customWidth="1"/>
    <col min="87" max="87" width="5.7109375" customWidth="1"/>
    <col min="88" max="88" width="5.7109375" hidden="1" customWidth="1"/>
    <col min="89" max="90" width="5.7109375" customWidth="1"/>
    <col min="91" max="91" width="10.140625" customWidth="1"/>
    <col min="92" max="93" width="5.7109375" customWidth="1"/>
    <col min="94" max="94" width="7.7109375" customWidth="1"/>
    <col min="95" max="95" width="6.42578125" hidden="1" customWidth="1"/>
    <col min="96" max="96" width="4.5703125" hidden="1" customWidth="1"/>
    <col min="97" max="97" width="6.42578125" hidden="1" customWidth="1"/>
    <col min="98" max="98" width="4.85546875" hidden="1" customWidth="1"/>
    <col min="99" max="99" width="6.5703125" hidden="1" customWidth="1"/>
    <col min="100" max="100" width="5.42578125" hidden="1" customWidth="1"/>
    <col min="101" max="101" width="6.42578125" hidden="1" customWidth="1"/>
    <col min="102" max="110" width="4.85546875" hidden="1" customWidth="1"/>
    <col min="111" max="111" width="7.42578125" hidden="1" customWidth="1"/>
    <col min="112" max="121" width="6.42578125" hidden="1" customWidth="1"/>
    <col min="122" max="122" width="47.28515625" hidden="1" customWidth="1"/>
    <col min="123" max="125" width="6.42578125" hidden="1" customWidth="1"/>
    <col min="126" max="126" width="6.42578125" customWidth="1"/>
    <col min="127" max="127" width="6.42578125" hidden="1" customWidth="1"/>
    <col min="128" max="137" width="5.7109375" customWidth="1"/>
    <col min="138" max="138" width="8.140625" customWidth="1"/>
    <col min="139" max="139" width="16" bestFit="1" customWidth="1"/>
    <col min="140" max="140" width="10.7109375" customWidth="1"/>
    <col min="141" max="141" width="11.5703125" bestFit="1" customWidth="1"/>
    <col min="147" max="147" width="3.5703125" customWidth="1"/>
    <col min="148" max="148" width="6.85546875" bestFit="1" customWidth="1"/>
    <col min="149" max="149" width="31.140625" bestFit="1" customWidth="1"/>
    <col min="150" max="150" width="20.140625" bestFit="1" customWidth="1"/>
    <col min="151" max="151" width="3.7109375" customWidth="1"/>
  </cols>
  <sheetData>
    <row r="1" spans="1:150" ht="13.5" customHeight="1" thickBot="1"/>
    <row r="2" spans="1:150" ht="15" customHeight="1">
      <c r="B2" s="19" t="s">
        <v>0</v>
      </c>
      <c r="C2" s="54" t="s">
        <v>140</v>
      </c>
      <c r="D2" s="782" t="s">
        <v>2</v>
      </c>
      <c r="E2" s="782"/>
      <c r="F2" s="782"/>
      <c r="G2" s="782"/>
      <c r="H2" s="782"/>
      <c r="I2" s="782"/>
      <c r="J2" s="782"/>
      <c r="K2" s="782"/>
      <c r="L2" s="782"/>
      <c r="M2" s="782"/>
      <c r="N2" s="782"/>
      <c r="O2" s="782"/>
      <c r="P2" s="782"/>
      <c r="Q2" s="782"/>
      <c r="R2" s="782"/>
      <c r="S2" s="782"/>
      <c r="T2" s="782"/>
      <c r="U2" s="782"/>
      <c r="V2" s="782"/>
      <c r="W2" s="782"/>
      <c r="X2" s="782"/>
      <c r="Y2" s="769" t="s">
        <v>3</v>
      </c>
      <c r="Z2" s="770"/>
      <c r="AA2" s="770"/>
      <c r="AB2" s="770"/>
      <c r="AC2" s="770"/>
      <c r="AD2" s="770"/>
      <c r="AE2" s="770"/>
      <c r="AF2" s="770"/>
      <c r="AG2" s="771"/>
      <c r="AH2" s="671" t="s">
        <v>4</v>
      </c>
      <c r="AI2" s="671"/>
      <c r="AJ2" s="671"/>
      <c r="AK2" s="671"/>
      <c r="AL2" s="671"/>
      <c r="AM2" s="671"/>
      <c r="AN2" s="671"/>
      <c r="AO2" s="671"/>
      <c r="AP2" s="671"/>
      <c r="AQ2" s="671"/>
      <c r="AR2" s="671"/>
      <c r="AS2" s="671"/>
      <c r="AT2" s="671"/>
      <c r="AU2" s="671"/>
      <c r="AV2" s="764" t="s">
        <v>5</v>
      </c>
      <c r="AW2" s="764"/>
      <c r="AX2" s="764"/>
      <c r="AY2" s="764"/>
      <c r="AZ2" s="764"/>
      <c r="BA2" s="764"/>
      <c r="BB2" s="765" t="s">
        <v>6</v>
      </c>
      <c r="BC2" s="765"/>
      <c r="BD2" s="765"/>
      <c r="BE2" s="765"/>
      <c r="BF2" s="765"/>
      <c r="BG2" s="765"/>
      <c r="BH2" s="765"/>
      <c r="BI2" s="765"/>
      <c r="BJ2" s="765"/>
      <c r="BK2" s="765"/>
      <c r="BL2" s="765"/>
      <c r="BM2" s="671" t="s">
        <v>7</v>
      </c>
      <c r="BN2" s="671"/>
      <c r="BO2" s="671"/>
      <c r="BP2" s="811" t="s">
        <v>8</v>
      </c>
      <c r="BQ2" s="812"/>
      <c r="BR2" s="812"/>
      <c r="BS2" s="812"/>
      <c r="BT2" s="812"/>
      <c r="BU2" s="812"/>
      <c r="BV2" s="812"/>
      <c r="BW2" s="812"/>
      <c r="BX2" s="812"/>
      <c r="BY2" s="812"/>
      <c r="BZ2" s="812"/>
      <c r="CA2" s="813"/>
      <c r="CB2" s="671" t="s">
        <v>528</v>
      </c>
      <c r="CC2" s="671"/>
      <c r="CD2" s="671"/>
      <c r="CE2" s="739" t="s">
        <v>9</v>
      </c>
      <c r="CF2" s="740"/>
      <c r="CG2" s="740"/>
      <c r="CH2" s="740"/>
      <c r="CI2" s="740"/>
      <c r="CJ2" s="740"/>
      <c r="CK2" s="740"/>
      <c r="CL2" s="740"/>
      <c r="CM2" s="740"/>
      <c r="CN2" s="740" t="s">
        <v>404</v>
      </c>
      <c r="CO2" s="741"/>
      <c r="CP2" s="780" t="s">
        <v>223</v>
      </c>
      <c r="CQ2" s="764" t="s">
        <v>10</v>
      </c>
      <c r="CR2" s="764"/>
      <c r="CS2" s="764"/>
      <c r="CT2" s="764"/>
      <c r="CU2" s="764"/>
      <c r="CV2" s="764"/>
      <c r="CW2" s="764"/>
      <c r="CX2" s="764"/>
      <c r="CY2" s="764"/>
      <c r="CZ2" s="764"/>
      <c r="DA2" s="764"/>
      <c r="DB2" s="764"/>
      <c r="DC2" s="764"/>
      <c r="DD2" s="764"/>
      <c r="DE2" s="764"/>
      <c r="DF2" s="764"/>
      <c r="DG2" s="764"/>
      <c r="DH2" s="764"/>
      <c r="DI2" s="764"/>
      <c r="DJ2" s="764"/>
      <c r="DK2" s="764"/>
      <c r="DL2" s="764"/>
      <c r="DM2" s="764"/>
      <c r="DN2" s="764"/>
      <c r="DO2" s="764"/>
      <c r="DP2" s="764"/>
      <c r="DQ2" s="764"/>
      <c r="DR2" s="764"/>
      <c r="DS2" s="815" t="s">
        <v>256</v>
      </c>
      <c r="DT2" s="817"/>
      <c r="DU2" s="817"/>
      <c r="DV2" s="817"/>
      <c r="DW2" s="817"/>
      <c r="DX2" s="817"/>
      <c r="DY2" s="817"/>
      <c r="DZ2" s="817"/>
      <c r="EA2" s="817"/>
      <c r="EB2" s="817"/>
      <c r="EC2" s="817"/>
      <c r="ED2" s="817"/>
      <c r="EE2" s="817"/>
      <c r="EF2" s="817"/>
      <c r="EG2" s="817"/>
      <c r="EH2" s="816"/>
      <c r="EI2" s="781" t="s">
        <v>257</v>
      </c>
      <c r="EJ2" s="814" t="s">
        <v>236</v>
      </c>
      <c r="EK2" s="814"/>
      <c r="ER2" s="14" t="s">
        <v>0</v>
      </c>
      <c r="ES2" s="772" t="s">
        <v>1</v>
      </c>
      <c r="ET2" s="773"/>
    </row>
    <row r="3" spans="1:150" ht="60" customHeight="1">
      <c r="B3" s="55">
        <f>'Raipur-1'!B3</f>
        <v>46262</v>
      </c>
      <c r="C3" s="51" t="s">
        <v>314</v>
      </c>
      <c r="D3" s="764" t="s">
        <v>333</v>
      </c>
      <c r="E3" s="764"/>
      <c r="F3" s="764"/>
      <c r="G3" s="768" t="s">
        <v>547</v>
      </c>
      <c r="H3" s="768"/>
      <c r="I3" s="768"/>
      <c r="J3" s="795" t="s">
        <v>800</v>
      </c>
      <c r="K3" s="796"/>
      <c r="L3" s="797"/>
      <c r="M3" s="795" t="s">
        <v>512</v>
      </c>
      <c r="N3" s="796"/>
      <c r="O3" s="797"/>
      <c r="P3" s="774" t="s">
        <v>567</v>
      </c>
      <c r="Q3" s="774"/>
      <c r="R3" s="774"/>
      <c r="S3" s="768" t="s">
        <v>568</v>
      </c>
      <c r="T3" s="768"/>
      <c r="U3" s="768"/>
      <c r="V3" s="775" t="s">
        <v>569</v>
      </c>
      <c r="W3" s="776"/>
      <c r="X3" s="776"/>
      <c r="Y3" s="933" t="s">
        <v>456</v>
      </c>
      <c r="Z3" s="934"/>
      <c r="AA3" s="935"/>
      <c r="AB3" s="777" t="s">
        <v>1056</v>
      </c>
      <c r="AC3" s="777"/>
      <c r="AD3" s="777"/>
      <c r="AE3" s="936" t="s">
        <v>501</v>
      </c>
      <c r="AF3" s="936"/>
      <c r="AG3" s="936"/>
      <c r="AH3" s="779" t="s">
        <v>335</v>
      </c>
      <c r="AI3" s="779"/>
      <c r="AJ3" s="779"/>
      <c r="AK3" s="764" t="s">
        <v>336</v>
      </c>
      <c r="AL3" s="764"/>
      <c r="AM3" s="764"/>
      <c r="AN3" s="766" t="s">
        <v>337</v>
      </c>
      <c r="AO3" s="766"/>
      <c r="AP3" s="766"/>
      <c r="AQ3" s="767" t="s">
        <v>338</v>
      </c>
      <c r="AR3" s="767"/>
      <c r="AS3" s="767"/>
      <c r="AT3" s="45" t="s">
        <v>523</v>
      </c>
      <c r="AU3" s="45" t="s">
        <v>339</v>
      </c>
      <c r="AV3" s="768" t="s">
        <v>340</v>
      </c>
      <c r="AW3" s="768"/>
      <c r="AX3" s="768"/>
      <c r="AY3" s="788" t="s">
        <v>12</v>
      </c>
      <c r="AZ3" s="788"/>
      <c r="BA3" s="788"/>
      <c r="BB3" s="789" t="s">
        <v>341</v>
      </c>
      <c r="BC3" s="789"/>
      <c r="BD3" s="789"/>
      <c r="BE3" s="671" t="s">
        <v>342</v>
      </c>
      <c r="BF3" s="671"/>
      <c r="BG3" s="671"/>
      <c r="BH3" s="767" t="s">
        <v>343</v>
      </c>
      <c r="BI3" s="767"/>
      <c r="BJ3" s="767"/>
      <c r="BK3" s="46" t="s">
        <v>254</v>
      </c>
      <c r="BL3" s="46" t="s">
        <v>344</v>
      </c>
      <c r="BM3" s="671"/>
      <c r="BN3" s="671"/>
      <c r="BO3" s="671"/>
      <c r="BP3" s="790" t="s">
        <v>345</v>
      </c>
      <c r="BQ3" s="790"/>
      <c r="BR3" s="790"/>
      <c r="BS3" s="767" t="s">
        <v>255</v>
      </c>
      <c r="BT3" s="767"/>
      <c r="BU3" s="767"/>
      <c r="BV3" s="791" t="s">
        <v>346</v>
      </c>
      <c r="BW3" s="791"/>
      <c r="BX3" s="791"/>
      <c r="BY3" s="719" t="s">
        <v>13</v>
      </c>
      <c r="BZ3" s="719"/>
      <c r="CA3" s="719"/>
      <c r="CB3" s="671"/>
      <c r="CC3" s="671"/>
      <c r="CD3" s="671"/>
      <c r="CE3" s="671" t="s">
        <v>260</v>
      </c>
      <c r="CF3" s="671"/>
      <c r="CG3" s="671"/>
      <c r="CH3" s="314" t="s">
        <v>435</v>
      </c>
      <c r="CI3" s="719" t="s">
        <v>347</v>
      </c>
      <c r="CJ3" s="719"/>
      <c r="CK3" s="672" t="s">
        <v>348</v>
      </c>
      <c r="CL3" s="672"/>
      <c r="CM3" s="47" t="s">
        <v>515</v>
      </c>
      <c r="CN3" s="47" t="s">
        <v>221</v>
      </c>
      <c r="CO3" s="15" t="s">
        <v>222</v>
      </c>
      <c r="CP3" s="780"/>
      <c r="CQ3" s="786" t="s">
        <v>349</v>
      </c>
      <c r="CR3" s="786"/>
      <c r="CS3" s="671" t="s">
        <v>350</v>
      </c>
      <c r="CT3" s="671"/>
      <c r="CU3" s="719" t="s">
        <v>351</v>
      </c>
      <c r="CV3" s="719"/>
      <c r="CW3" s="787" t="s">
        <v>352</v>
      </c>
      <c r="CX3" s="787"/>
      <c r="CY3" s="804" t="s">
        <v>360</v>
      </c>
      <c r="CZ3" s="805"/>
      <c r="DA3" s="804" t="s">
        <v>361</v>
      </c>
      <c r="DB3" s="805"/>
      <c r="DC3" s="769" t="s">
        <v>774</v>
      </c>
      <c r="DD3" s="771"/>
      <c r="DE3" s="769" t="s">
        <v>775</v>
      </c>
      <c r="DF3" s="771"/>
      <c r="DG3" s="768" t="s">
        <v>353</v>
      </c>
      <c r="DH3" s="768"/>
      <c r="DI3" s="815" t="s">
        <v>418</v>
      </c>
      <c r="DJ3" s="816"/>
      <c r="DK3" s="815" t="s">
        <v>419</v>
      </c>
      <c r="DL3" s="816"/>
      <c r="DM3" s="815" t="s">
        <v>420</v>
      </c>
      <c r="DN3" s="816"/>
      <c r="DO3" s="818" t="s">
        <v>776</v>
      </c>
      <c r="DP3" s="819"/>
      <c r="DQ3" s="820"/>
      <c r="DR3" s="56" t="s">
        <v>354</v>
      </c>
      <c r="DS3" s="880" t="s">
        <v>454</v>
      </c>
      <c r="DT3" s="881"/>
      <c r="DU3" s="882"/>
      <c r="DV3" s="821" t="s">
        <v>1064</v>
      </c>
      <c r="DW3" s="822"/>
      <c r="DX3" s="672" t="s">
        <v>245</v>
      </c>
      <c r="DY3" s="672"/>
      <c r="DZ3" s="764" t="s">
        <v>245</v>
      </c>
      <c r="EA3" s="764"/>
      <c r="EB3" s="790" t="s">
        <v>1060</v>
      </c>
      <c r="EC3" s="790"/>
      <c r="ED3" s="793" t="s">
        <v>280</v>
      </c>
      <c r="EE3" s="793"/>
      <c r="EF3" s="793" t="s">
        <v>559</v>
      </c>
      <c r="EG3" s="793"/>
      <c r="EH3" s="57" t="s">
        <v>279</v>
      </c>
      <c r="EI3" s="781"/>
      <c r="EJ3" s="794" t="s">
        <v>265</v>
      </c>
      <c r="EK3" s="794"/>
      <c r="ER3" s="55">
        <f>B3</f>
        <v>46262</v>
      </c>
      <c r="ES3" s="783" t="s">
        <v>11</v>
      </c>
      <c r="ET3" s="784"/>
    </row>
    <row r="4" spans="1:150" ht="51">
      <c r="B4" s="73" t="s">
        <v>14</v>
      </c>
      <c r="C4" s="73" t="s">
        <v>15</v>
      </c>
      <c r="D4" s="74" t="s">
        <v>239</v>
      </c>
      <c r="E4" s="75" t="s">
        <v>111</v>
      </c>
      <c r="F4" s="76" t="s">
        <v>231</v>
      </c>
      <c r="G4" s="74" t="s">
        <v>239</v>
      </c>
      <c r="H4" s="75" t="s">
        <v>111</v>
      </c>
      <c r="I4" s="76" t="s">
        <v>231</v>
      </c>
      <c r="J4" s="323" t="s">
        <v>443</v>
      </c>
      <c r="K4" s="75" t="s">
        <v>444</v>
      </c>
      <c r="L4" s="76" t="s">
        <v>231</v>
      </c>
      <c r="M4" s="323" t="s">
        <v>443</v>
      </c>
      <c r="N4" s="75" t="s">
        <v>444</v>
      </c>
      <c r="O4" s="76" t="s">
        <v>231</v>
      </c>
      <c r="P4" s="323" t="s">
        <v>443</v>
      </c>
      <c r="Q4" s="75" t="s">
        <v>111</v>
      </c>
      <c r="R4" s="76" t="s">
        <v>231</v>
      </c>
      <c r="S4" s="323" t="s">
        <v>443</v>
      </c>
      <c r="T4" s="75" t="s">
        <v>111</v>
      </c>
      <c r="U4" s="76" t="s">
        <v>231</v>
      </c>
      <c r="V4" s="323" t="s">
        <v>443</v>
      </c>
      <c r="W4" s="75" t="s">
        <v>111</v>
      </c>
      <c r="X4" s="76" t="s">
        <v>231</v>
      </c>
      <c r="Y4" s="76" t="s">
        <v>16</v>
      </c>
      <c r="Z4" s="76" t="s">
        <v>242</v>
      </c>
      <c r="AA4" s="76" t="s">
        <v>157</v>
      </c>
      <c r="AB4" s="77" t="s">
        <v>16</v>
      </c>
      <c r="AC4" s="78" t="s">
        <v>242</v>
      </c>
      <c r="AD4" s="76" t="s">
        <v>263</v>
      </c>
      <c r="AE4" s="353" t="s">
        <v>16</v>
      </c>
      <c r="AF4" s="353" t="s">
        <v>242</v>
      </c>
      <c r="AG4" s="353" t="s">
        <v>263</v>
      </c>
      <c r="AH4" s="74" t="s">
        <v>239</v>
      </c>
      <c r="AI4" s="79" t="s">
        <v>111</v>
      </c>
      <c r="AJ4" s="76" t="s">
        <v>219</v>
      </c>
      <c r="AK4" s="74" t="s">
        <v>239</v>
      </c>
      <c r="AL4" s="79" t="s">
        <v>111</v>
      </c>
      <c r="AM4" s="76" t="s">
        <v>219</v>
      </c>
      <c r="AN4" s="74" t="s">
        <v>239</v>
      </c>
      <c r="AO4" s="79" t="s">
        <v>111</v>
      </c>
      <c r="AP4" s="76" t="s">
        <v>219</v>
      </c>
      <c r="AQ4" s="74" t="s">
        <v>239</v>
      </c>
      <c r="AR4" s="79" t="s">
        <v>111</v>
      </c>
      <c r="AS4" s="76" t="s">
        <v>219</v>
      </c>
      <c r="AT4" s="385" t="s">
        <v>99</v>
      </c>
      <c r="AU4" s="80" t="s">
        <v>99</v>
      </c>
      <c r="AV4" s="77" t="s">
        <v>16</v>
      </c>
      <c r="AW4" s="78" t="s">
        <v>242</v>
      </c>
      <c r="AX4" s="76" t="s">
        <v>262</v>
      </c>
      <c r="AY4" s="77" t="s">
        <v>16</v>
      </c>
      <c r="AZ4" s="78" t="s">
        <v>242</v>
      </c>
      <c r="BA4" s="76" t="s">
        <v>262</v>
      </c>
      <c r="BB4" s="74" t="s">
        <v>239</v>
      </c>
      <c r="BC4" s="79" t="s">
        <v>111</v>
      </c>
      <c r="BD4" s="76" t="s">
        <v>219</v>
      </c>
      <c r="BE4" s="74" t="s">
        <v>239</v>
      </c>
      <c r="BF4" s="79" t="s">
        <v>111</v>
      </c>
      <c r="BG4" s="76" t="s">
        <v>219</v>
      </c>
      <c r="BH4" s="74" t="s">
        <v>239</v>
      </c>
      <c r="BI4" s="79" t="s">
        <v>111</v>
      </c>
      <c r="BJ4" s="76" t="s">
        <v>219</v>
      </c>
      <c r="BK4" s="385" t="s">
        <v>99</v>
      </c>
      <c r="BL4" s="80" t="s">
        <v>99</v>
      </c>
      <c r="BM4" s="74" t="s">
        <v>239</v>
      </c>
      <c r="BN4" s="79" t="s">
        <v>111</v>
      </c>
      <c r="BO4" s="76" t="s">
        <v>219</v>
      </c>
      <c r="BP4" s="81" t="s">
        <v>239</v>
      </c>
      <c r="BQ4" s="79" t="s">
        <v>111</v>
      </c>
      <c r="BR4" s="76" t="s">
        <v>219</v>
      </c>
      <c r="BS4" s="82" t="s">
        <v>421</v>
      </c>
      <c r="BT4" s="83" t="s">
        <v>234</v>
      </c>
      <c r="BU4" s="76" t="s">
        <v>262</v>
      </c>
      <c r="BV4" s="156" t="s">
        <v>422</v>
      </c>
      <c r="BW4" s="83" t="s">
        <v>234</v>
      </c>
      <c r="BX4" s="76" t="s">
        <v>262</v>
      </c>
      <c r="BY4" s="77" t="s">
        <v>422</v>
      </c>
      <c r="BZ4" s="83" t="s">
        <v>234</v>
      </c>
      <c r="CA4" s="76" t="s">
        <v>262</v>
      </c>
      <c r="CB4" s="74" t="s">
        <v>522</v>
      </c>
      <c r="CC4" s="79" t="s">
        <v>234</v>
      </c>
      <c r="CD4" s="76" t="s">
        <v>157</v>
      </c>
      <c r="CE4" s="169" t="s">
        <v>16</v>
      </c>
      <c r="CF4" s="169" t="s">
        <v>111</v>
      </c>
      <c r="CG4" s="169" t="s">
        <v>219</v>
      </c>
      <c r="CH4" s="169" t="s">
        <v>219</v>
      </c>
      <c r="CI4" s="169" t="s">
        <v>238</v>
      </c>
      <c r="CJ4" s="169" t="s">
        <v>219</v>
      </c>
      <c r="CK4" s="169" t="s">
        <v>238</v>
      </c>
      <c r="CL4" s="169" t="s">
        <v>219</v>
      </c>
      <c r="CM4" s="370" t="s">
        <v>238</v>
      </c>
      <c r="CN4" s="169" t="s">
        <v>235</v>
      </c>
      <c r="CO4" s="169" t="s">
        <v>235</v>
      </c>
      <c r="CP4" s="86" t="s">
        <v>17</v>
      </c>
      <c r="CQ4" s="77" t="s">
        <v>16</v>
      </c>
      <c r="CR4" s="87" t="s">
        <v>18</v>
      </c>
      <c r="CS4" s="77" t="s">
        <v>16</v>
      </c>
      <c r="CT4" s="87" t="s">
        <v>18</v>
      </c>
      <c r="CU4" s="77" t="s">
        <v>16</v>
      </c>
      <c r="CV4" s="87" t="s">
        <v>18</v>
      </c>
      <c r="CW4" s="77" t="s">
        <v>16</v>
      </c>
      <c r="CX4" s="87" t="s">
        <v>18</v>
      </c>
      <c r="CY4" s="77" t="s">
        <v>16</v>
      </c>
      <c r="CZ4" s="87" t="s">
        <v>18</v>
      </c>
      <c r="DA4" s="77" t="s">
        <v>16</v>
      </c>
      <c r="DB4" s="87" t="s">
        <v>18</v>
      </c>
      <c r="DC4" s="77" t="s">
        <v>16</v>
      </c>
      <c r="DD4" s="87" t="s">
        <v>18</v>
      </c>
      <c r="DE4" s="77" t="s">
        <v>16</v>
      </c>
      <c r="DF4" s="87" t="s">
        <v>18</v>
      </c>
      <c r="DG4" s="77" t="s">
        <v>16</v>
      </c>
      <c r="DH4" s="87" t="s">
        <v>18</v>
      </c>
      <c r="DI4" s="77" t="s">
        <v>16</v>
      </c>
      <c r="DJ4" s="87" t="s">
        <v>18</v>
      </c>
      <c r="DK4" s="77" t="s">
        <v>16</v>
      </c>
      <c r="DL4" s="87" t="s">
        <v>18</v>
      </c>
      <c r="DM4" s="77" t="s">
        <v>16</v>
      </c>
      <c r="DN4" s="87" t="s">
        <v>18</v>
      </c>
      <c r="DO4" s="77" t="s">
        <v>16</v>
      </c>
      <c r="DP4" s="87" t="s">
        <v>277</v>
      </c>
      <c r="DQ4" s="76" t="s">
        <v>278</v>
      </c>
      <c r="DR4" s="85" t="s">
        <v>19</v>
      </c>
      <c r="DS4" s="85" t="s">
        <v>16</v>
      </c>
      <c r="DT4" s="85" t="s">
        <v>160</v>
      </c>
      <c r="DU4" s="85" t="s">
        <v>157</v>
      </c>
      <c r="DV4" s="85" t="s">
        <v>16</v>
      </c>
      <c r="DW4" s="85" t="s">
        <v>157</v>
      </c>
      <c r="DX4" s="88" t="s">
        <v>159</v>
      </c>
      <c r="DY4" s="76" t="s">
        <v>526</v>
      </c>
      <c r="DZ4" s="313" t="s">
        <v>522</v>
      </c>
      <c r="EA4" s="76" t="s">
        <v>527</v>
      </c>
      <c r="EB4" s="313" t="s">
        <v>522</v>
      </c>
      <c r="EC4" s="76" t="s">
        <v>527</v>
      </c>
      <c r="ED4" s="89" t="s">
        <v>16</v>
      </c>
      <c r="EE4" s="76" t="s">
        <v>264</v>
      </c>
      <c r="EF4" s="89" t="s">
        <v>16</v>
      </c>
      <c r="EG4" s="76" t="s">
        <v>264</v>
      </c>
      <c r="EH4" s="100" t="s">
        <v>20</v>
      </c>
      <c r="EI4" s="103" t="s">
        <v>258</v>
      </c>
      <c r="EJ4" s="52" t="s">
        <v>217</v>
      </c>
      <c r="EK4" s="58" t="s">
        <v>218</v>
      </c>
      <c r="ER4" s="91" t="s">
        <v>14</v>
      </c>
      <c r="ES4" s="92" t="s">
        <v>15</v>
      </c>
      <c r="ET4" s="93" t="s">
        <v>109</v>
      </c>
    </row>
    <row r="5" spans="1:150" ht="15" hidden="1" customHeight="1">
      <c r="B5" s="94" t="str">
        <f>B4</f>
        <v>Sr. No.</v>
      </c>
      <c r="C5" s="94" t="str">
        <f>C4</f>
        <v>DISTRIBUTOR NAME</v>
      </c>
      <c r="D5" s="94" t="str">
        <f>$D$2&amp;"//"&amp;$D$3&amp;"//"&amp;D4</f>
        <v>GAIA MILK //TM 500 ML// Crt</v>
      </c>
      <c r="E5" s="94" t="str">
        <f>$D$2&amp;"//"&amp;$D$3&amp;"//"&amp;E4</f>
        <v>GAIA MILK //TM 500 ML//Pkt</v>
      </c>
      <c r="F5" s="94" t="str">
        <f>$D$2&amp;"//"&amp;$D$3&amp;"//"&amp;F4</f>
        <v>GAIA MILK //TM 500 ML//Free
Pkt</v>
      </c>
      <c r="G5" s="94" t="str">
        <f>$D$2&amp;"//"&amp;$G$3&amp;"//"&amp;G4</f>
        <v>GAIA MILK //CM 500 ML// Crt</v>
      </c>
      <c r="H5" s="94" t="str">
        <f>$D$2&amp;"//"&amp;$G$3&amp;"//"&amp;H4</f>
        <v>GAIA MILK //CM 500 ML//Pkt</v>
      </c>
      <c r="I5" s="94" t="str">
        <f>$D$2&amp;"//"&amp;$G$3&amp;"//"&amp;I4</f>
        <v>GAIA MILK //CM 500 ML//Free
Pkt</v>
      </c>
      <c r="J5" s="94" t="str">
        <f>$D$2&amp;"//"&amp;$J$3&amp;"//"&amp;J4</f>
        <v>GAIA MILK //Maxx UHT 110 ml//CBX</v>
      </c>
      <c r="K5" s="94" t="str">
        <f>$D$2&amp;"//"&amp;$J$3&amp;"//"&amp;K4</f>
        <v>GAIA MILK //Maxx UHT 110 ml//Pc</v>
      </c>
      <c r="L5" s="94" t="str">
        <f>$D$2&amp;"//"&amp;$J$3&amp;"//"&amp;L4</f>
        <v>GAIA MILK //Maxx UHT 110 ml//Free
Pkt</v>
      </c>
      <c r="M5" s="94" t="str">
        <f>$D$2&amp;"//"&amp;$M$3&amp;"//"&amp;M4</f>
        <v>GAIA MILK //Gaia Maxx UHT 400ml//CBX</v>
      </c>
      <c r="N5" s="94" t="str">
        <f>$D$2&amp;"//"&amp;$M$3&amp;"//"&amp;N4</f>
        <v>GAIA MILK //Gaia Maxx UHT 400ml//Pc</v>
      </c>
      <c r="O5" s="94" t="str">
        <f>$D$2&amp;"//"&amp;$M$3&amp;"//"&amp;O4</f>
        <v>GAIA MILK //Gaia Maxx UHT 400ml//Free
Pkt</v>
      </c>
      <c r="P5" s="94" t="str">
        <f>$D$2&amp;"//"&amp;$P$3&amp;"//"&amp;P4</f>
        <v>GAIA MILK //Gaia Premium Milk UHT Tetra Pack 1 Ltr//CBX</v>
      </c>
      <c r="Q5" s="94" t="str">
        <f>$D$2&amp;"//"&amp;$P$3&amp;"//"&amp;Q4</f>
        <v>GAIA MILK //Gaia Premium Milk UHT Tetra Pack 1 Ltr//Pkt</v>
      </c>
      <c r="R5" s="94" t="str">
        <f>$D$2&amp;"//"&amp;$P$3&amp;"//"&amp;R4</f>
        <v>GAIA MILK //Gaia Premium Milk UHT Tetra Pack 1 Ltr//Free
Pkt</v>
      </c>
      <c r="S5" s="94" t="str">
        <f>$D$2&amp;"//"&amp;$S$3&amp;"//"&amp;S4</f>
        <v>GAIA MILK //Gaia Lite Milk UHT Tetra Pack 1Ltr//CBX</v>
      </c>
      <c r="T5" s="94" t="str">
        <f>$D$2&amp;"//"&amp;$S$3&amp;"//"&amp;T4</f>
        <v>GAIA MILK //Gaia Lite Milk UHT Tetra Pack 1Ltr//Pkt</v>
      </c>
      <c r="U5" s="94" t="str">
        <f>$D$2&amp;"//"&amp;$S$3&amp;"//"&amp;U4</f>
        <v>GAIA MILK //Gaia Lite Milk UHT Tetra Pack 1Ltr//Free
Pkt</v>
      </c>
      <c r="V5" s="94" t="str">
        <f>$D$2&amp;"//"&amp;$V$3&amp;"//"&amp;V4</f>
        <v>GAIA MILK //Gaia Gold Milk UHT Tetra Pack 1Ltr//CBX</v>
      </c>
      <c r="W5" s="94" t="str">
        <f>$D$2&amp;"//"&amp;$V$3&amp;"//"&amp;W4</f>
        <v>GAIA MILK //Gaia Gold Milk UHT Tetra Pack 1Ltr//Pkt</v>
      </c>
      <c r="X5" s="94" t="str">
        <f>$D$2&amp;"//"&amp;$V$3&amp;"//"&amp;X4</f>
        <v>GAIA MILK //Gaia Gold Milk UHT Tetra Pack 1Ltr//Free
Pkt</v>
      </c>
      <c r="Y5" s="94" t="str">
        <f>$Y$2&amp;"//"&amp;$Y$3&amp;"//"&amp;Y4</f>
        <v>GAIA CUPS DAHI //Gaia Mishti Doi 80g//BOX</v>
      </c>
      <c r="Z5" s="94" t="str">
        <f>$Y$2&amp;"//"&amp;$Y$3&amp;"//"&amp;Z4</f>
        <v>GAIA CUPS DAHI //Gaia Mishti Doi 80g//Cups</v>
      </c>
      <c r="AA5" s="94" t="str">
        <f>$Y$2&amp;"//"&amp;$Y$3&amp;"//"&amp;AA4</f>
        <v>GAIA CUPS DAHI //Gaia Mishti Doi 80g//Free Box</v>
      </c>
      <c r="AB5" s="94" t="str">
        <f>$Y$2&amp;"//"&amp;$AB$3&amp;"//"&amp;AB4</f>
        <v>GAIA CUPS DAHI //DAHI CUP 200 GRMS Box(6Pc) //BOX</v>
      </c>
      <c r="AC5" s="94" t="str">
        <f>$Y$2&amp;"//"&amp;$AB$3&amp;"//"&amp;AC4</f>
        <v>GAIA CUPS DAHI //DAHI CUP 200 GRMS Box(6Pc) //Cups</v>
      </c>
      <c r="AD5" s="94" t="str">
        <f>$Y$2&amp;"//"&amp;$AB$3&amp;"//"&amp;AD4</f>
        <v>GAIA CUPS DAHI //DAHI CUP 200 GRMS Box(6Pc) //Free
Box</v>
      </c>
      <c r="AE5" s="362" t="str">
        <f>$Y$2&amp;"//"&amp;$AE$3&amp;"//"&amp;AE4</f>
        <v>GAIA CUPS DAHI //DAHI CUP 200 GRMS //BOX</v>
      </c>
      <c r="AF5" s="362" t="str">
        <f>$Y$2&amp;"//"&amp;$AE$3&amp;"//"&amp;AF4</f>
        <v>GAIA CUPS DAHI //DAHI CUP 200 GRMS //Cups</v>
      </c>
      <c r="AG5" s="362" t="str">
        <f>$Y$2&amp;"//"&amp;$AE$3&amp;"//"&amp;AG4</f>
        <v>GAIA CUPS DAHI //DAHI CUP 200 GRMS //Free
Box</v>
      </c>
      <c r="AH5" s="94" t="str">
        <f>$AH$2&amp;"//"&amp;$AH$3&amp;"//"&amp;AH4</f>
        <v xml:space="preserve">     GAIA PLAIN DAHI //PD 200 GRMS// Crt</v>
      </c>
      <c r="AI5" s="94" t="str">
        <f>$AH$2&amp;"//"&amp;$AH$3&amp;"//"&amp;AI4</f>
        <v xml:space="preserve">     GAIA PLAIN DAHI //PD 200 GRMS//Pkt</v>
      </c>
      <c r="AJ5" s="94" t="str">
        <f>$AH$2&amp;"//"&amp;$AH$3&amp;"//"&amp;AJ4</f>
        <v xml:space="preserve">     GAIA PLAIN DAHI //PD 200 GRMS//Free 
Pkt</v>
      </c>
      <c r="AK5" s="94" t="str">
        <f>$AH$2&amp;"//"&amp;$AK$3&amp;"//"&amp;AK4</f>
        <v xml:space="preserve">     GAIA PLAIN DAHI //PD 400 GRMS // Crt</v>
      </c>
      <c r="AL5" s="94" t="str">
        <f>$AH$2&amp;"//"&amp;$AK$3&amp;"//"&amp;AL4</f>
        <v xml:space="preserve">     GAIA PLAIN DAHI //PD 400 GRMS //Pkt</v>
      </c>
      <c r="AM5" s="94" t="str">
        <f>$AH$2&amp;"//"&amp;$AK$3&amp;"//"&amp;AM4</f>
        <v xml:space="preserve">     GAIA PLAIN DAHI //PD 400 GRMS //Free 
Pkt</v>
      </c>
      <c r="AN5" s="94" t="str">
        <f>$AH$2&amp;"//"&amp;$AN$3&amp;"//"&amp;AN4</f>
        <v xml:space="preserve">     GAIA PLAIN DAHI //PD 1 KG  // Crt</v>
      </c>
      <c r="AO5" s="94" t="str">
        <f>$AH$2&amp;"//"&amp;$AN$3&amp;"//"&amp;AO4</f>
        <v xml:space="preserve">     GAIA PLAIN DAHI //PD 1 KG  //Pkt</v>
      </c>
      <c r="AP5" s="94" t="str">
        <f>$AH$2&amp;"//"&amp;$AN$3&amp;"//"&amp;AP4</f>
        <v xml:space="preserve">     GAIA PLAIN DAHI //PD 1 KG  //Free 
Pkt</v>
      </c>
      <c r="AQ5" s="94" t="str">
        <f>$AH$2&amp;"//"&amp;$AQ$3&amp;"//"&amp;AQ4</f>
        <v xml:space="preserve">     GAIA PLAIN DAHI //PD 5 KG // Crt</v>
      </c>
      <c r="AR5" s="94" t="str">
        <f>$AH$2&amp;"//"&amp;$AQ$3&amp;"//"&amp;AR4</f>
        <v xml:space="preserve">     GAIA PLAIN DAHI //PD 5 KG //Pkt</v>
      </c>
      <c r="AS5" s="94" t="str">
        <f>$AH$2&amp;"//"&amp;$AQ$3&amp;"//"&amp;AS4</f>
        <v xml:space="preserve">     GAIA PLAIN DAHI //PD 5 KG //Free 
Pkt</v>
      </c>
      <c r="AT5" s="94" t="str">
        <f>$AH$2&amp;"//"&amp;$AT$3&amp;"//"&amp;AT4</f>
        <v xml:space="preserve">     GAIA PLAIN DAHI //PD
5 KG//BKT</v>
      </c>
      <c r="AU5" s="94" t="str">
        <f>$AH$2&amp;"//"&amp;$AU$3&amp;"//"&amp;AU4</f>
        <v xml:space="preserve">     GAIA PLAIN DAHI //PD 15 KG//BKT</v>
      </c>
      <c r="AV5" s="94" t="str">
        <f>$AV$2&amp;"//"&amp;$AV$3&amp;"//"&amp;AV4</f>
        <v>GAIA FLAVOURED DAHI//LYCHEE 90 GRMS//BOX</v>
      </c>
      <c r="AW5" s="94" t="str">
        <f>$AV$2&amp;"//"&amp;$AV$3&amp;"//"&amp;AW4</f>
        <v>GAIA FLAVOURED DAHI//LYCHEE 90 GRMS//Cups</v>
      </c>
      <c r="AX5" s="94" t="str">
        <f>$AV$2&amp;"//"&amp;$AV$3&amp;"//"&amp;AX4</f>
        <v>GAIA FLAVOURED DAHI//LYCHEE 90 GRMS//Free 
Box</v>
      </c>
      <c r="AY5" s="94" t="str">
        <f>$AV$2&amp;"//"&amp;$AY$3&amp;"//"&amp;AY4</f>
        <v>GAIA FLAVOURED DAHI//MUSKMELON   90 GRMS//BOX</v>
      </c>
      <c r="AZ5" s="94" t="str">
        <f>$AV$2&amp;"//"&amp;$AY$3&amp;"//"&amp;AZ4</f>
        <v>GAIA FLAVOURED DAHI//MUSKMELON   90 GRMS//Cups</v>
      </c>
      <c r="BA5" s="94" t="str">
        <f>$AV$2&amp;"//"&amp;$AY$3&amp;"//"&amp;BA4</f>
        <v>GAIA FLAVOURED DAHI//MUSKMELON   90 GRMS//Free 
Box</v>
      </c>
      <c r="BB5" s="94" t="str">
        <f>$BB$2&amp;"//"&amp;$BB$3&amp;"//"&amp;BB4</f>
        <v>GAIA KADHI DAHI//KD 200 GRMS// Crt</v>
      </c>
      <c r="BC5" s="94" t="str">
        <f>$BB$2&amp;"//"&amp;$BB$3&amp;"//"&amp;BC4</f>
        <v>GAIA KADHI DAHI//KD 200 GRMS//Pkt</v>
      </c>
      <c r="BD5" s="94" t="str">
        <f>$BB$2&amp;"//"&amp;$BB$3&amp;"//"&amp;BD4</f>
        <v>GAIA KADHI DAHI//KD 200 GRMS//Free 
Pkt</v>
      </c>
      <c r="BE5" s="94" t="str">
        <f>$BB$2&amp;"//"&amp;$BE$3&amp;"//"&amp;BE4</f>
        <v>GAIA KADHI DAHI//KD 1 KG // Crt</v>
      </c>
      <c r="BF5" s="94" t="str">
        <f>$BB$2&amp;"//"&amp;$BE$3&amp;"//"&amp;BF4</f>
        <v>GAIA KADHI DAHI//KD 1 KG //Pkt</v>
      </c>
      <c r="BG5" s="94" t="str">
        <f>$BB$2&amp;"//"&amp;$BE$3&amp;"//"&amp;BG4</f>
        <v>GAIA KADHI DAHI//KD 1 KG //Free 
Pkt</v>
      </c>
      <c r="BH5" s="94" t="str">
        <f>$BB$2&amp;"//"&amp;$BH$3&amp;"//"&amp;BH4</f>
        <v>GAIA KADHI DAHI//KD 5 KG // Crt</v>
      </c>
      <c r="BI5" s="94" t="str">
        <f>$BB$2&amp;"//"&amp;$BH$3&amp;"//"&amp;BI4</f>
        <v>GAIA KADHI DAHI//KD 5 KG //Pkt</v>
      </c>
      <c r="BJ5" s="94" t="str">
        <f>$BB$2&amp;"//"&amp;$BH$3&amp;"//"&amp;BJ4</f>
        <v>GAIA KADHI DAHI//KD 5 KG //Free 
Pkt</v>
      </c>
      <c r="BK5" s="94" t="str">
        <f>$BB$2&amp;"//"&amp;$BK$3&amp;"//"&amp;BK4</f>
        <v>GAIA KADHI DAHI//KD
5 KG //BKT</v>
      </c>
      <c r="BL5" s="94" t="str">
        <f>$BB$2&amp;"//"&amp;$BL$3&amp;"//"&amp;BL4</f>
        <v>GAIA KADHI DAHI//KD 15KG //BKT</v>
      </c>
      <c r="BM5" s="94" t="str">
        <f>$BM$2&amp;"//"&amp;$BM$3&amp;"//"&amp;BM4</f>
        <v>MASALA CHAAS 200 GRMS//// Crt</v>
      </c>
      <c r="BN5" s="94" t="str">
        <f>$BM$2&amp;"//"&amp;$BM$3&amp;"//"&amp;BN4</f>
        <v>MASALA CHAAS 200 GRMS////Pkt</v>
      </c>
      <c r="BO5" s="94" t="str">
        <f>$BM$2&amp;"//"&amp;$BM$3&amp;"//"&amp;BO4</f>
        <v>MASALA CHAAS 200 GRMS////Free 
Pkt</v>
      </c>
      <c r="BP5" s="94" t="str">
        <f>$BP$2&amp;"//"&amp;$BP$3&amp;"//"&amp;BP4</f>
        <v>GAIA LASSI //SWEET LASSI 180 GRMS// Crt</v>
      </c>
      <c r="BQ5" s="94" t="str">
        <f>$BP$2&amp;"//"&amp;$BP$3&amp;"//"&amp;BQ4</f>
        <v>GAIA LASSI //SWEET LASSI 180 GRMS//Pkt</v>
      </c>
      <c r="BR5" s="94" t="str">
        <f>$BP$2&amp;"//"&amp;$BP$3&amp;"//"&amp;BR4</f>
        <v>GAIA LASSI //SWEET LASSI 180 GRMS//Free 
Pkt</v>
      </c>
      <c r="BS5" s="94" t="str">
        <f>$BP$2&amp;"//"&amp;$BS$3&amp;"//"&amp;BS4</f>
        <v>GAIA LASSI //PLAIN (GLASS) LASSI 180 GRMS//BOX3</v>
      </c>
      <c r="BT5" s="94" t="str">
        <f>$BP$2&amp;"//"&amp;$BS$3&amp;"//"&amp;BT4</f>
        <v>GAIA LASSI //PLAIN (GLASS) LASSI 180 GRMS//Glass</v>
      </c>
      <c r="BU5" s="94" t="str">
        <f>$BP$2&amp;"//"&amp;$BS$3&amp;"//"&amp;BU4</f>
        <v>GAIA LASSI //PLAIN (GLASS) LASSI 180 GRMS//Free 
Box</v>
      </c>
      <c r="BV5" s="157" t="str">
        <f>$BP$2&amp;"//"&amp;$BV$3&amp;"//"&amp;BV4</f>
        <v>GAIA LASSI //MANGO LASSI 180 GRMS//BOX2</v>
      </c>
      <c r="BW5" s="94" t="str">
        <f>$BP$2&amp;"//"&amp;$BV$3&amp;"//"&amp;BW4</f>
        <v>GAIA LASSI //MANGO LASSI 180 GRMS//Glass</v>
      </c>
      <c r="BX5" s="94" t="str">
        <f>$BP$2&amp;"//"&amp;$BV$3&amp;"//"&amp;BX4</f>
        <v>GAIA LASSI //MANGO LASSI 180 GRMS//Free 
Box</v>
      </c>
      <c r="BY5" s="94" t="str">
        <f>$BP$2&amp;"//"&amp;$BY$3&amp;"//"&amp;BY4</f>
        <v>GAIA LASSI //STRAWBERRY LASSI 180 GRMS//BOX2</v>
      </c>
      <c r="BZ5" s="94" t="str">
        <f>$BP$2&amp;"//"&amp;$BY$3&amp;"//"&amp;BZ4</f>
        <v>GAIA LASSI //STRAWBERRY LASSI 180 GRMS//Glass</v>
      </c>
      <c r="CA5" s="94" t="str">
        <f>$BP$2&amp;"//"&amp;$BY$3&amp;"//"&amp;CA4</f>
        <v>GAIA LASSI //STRAWBERRY LASSI 180 GRMS//Free 
Box</v>
      </c>
      <c r="CB5" s="94" t="str">
        <f>$CB$2&amp;"//"&amp;$CB$2&amp;"//"&amp;CB4</f>
        <v>MASALA CHAAS GLAAS 180 GRMS//MASALA CHAAS GLAAS 180 GRMS//Box</v>
      </c>
      <c r="CC5" s="94" t="str">
        <f>$CB$2&amp;"//"&amp;$CB$2&amp;"//"&amp;CC4</f>
        <v>MASALA CHAAS GLAAS 180 GRMS//MASALA CHAAS GLAAS 180 GRMS//Glass</v>
      </c>
      <c r="CD5" s="94" t="str">
        <f>$CB$2&amp;"//"&amp;$CB$2&amp;"//"&amp;CD4</f>
        <v>MASALA CHAAS GLAAS 180 GRMS//MASALA CHAAS GLAAS 180 GRMS//Free Box</v>
      </c>
      <c r="CE5" s="94" t="str">
        <f>$CE$2&amp;"//"&amp;$CE$3&amp;"//"&amp;CE4</f>
        <v>GAIA PANEER//PANEER 
200 GRMS//BOX</v>
      </c>
      <c r="CF5" s="94" t="str">
        <f>$CE$2&amp;"//"&amp;$CE$3&amp;"//"&amp;CF4</f>
        <v>GAIA PANEER//PANEER 
200 GRMS//Pkt</v>
      </c>
      <c r="CG5" s="94" t="str">
        <f>$CE$2&amp;"//"&amp;$CE$3&amp;"//"&amp;CG4</f>
        <v>GAIA PANEER//PANEER 
200 GRMS//Free 
Pkt</v>
      </c>
      <c r="CH5" s="94" t="str">
        <f>"MASALA//"&amp;$CH$3&amp;"//"&amp;$CH$4</f>
        <v>MASALA//Zoff
Garam
Mashala//Free 
Pkt</v>
      </c>
      <c r="CI5" s="94" t="str">
        <f>$CE$2&amp;"//"&amp;$CI$3&amp;"//"&amp;CI4</f>
        <v>GAIA PANEER//PANEER 500 GRMS //Brand</v>
      </c>
      <c r="CJ5" s="94" t="str">
        <f>$CE$2&amp;"//"&amp;$CI$3&amp;"//"&amp;CJ4</f>
        <v>GAIA PANEER//PANEER 500 GRMS //Free 
Pkt</v>
      </c>
      <c r="CK5" s="94" t="str">
        <f>$CE$2&amp;"//"&amp;$CK$3&amp;"//"&amp;CK4</f>
        <v>GAIA PANEER//PANEER 1 KG//Brand</v>
      </c>
      <c r="CL5" s="94" t="str">
        <f>$CE$2&amp;"//"&amp;$CK$3&amp;"//"&amp;CL4</f>
        <v>GAIA PANEER//PANEER 1 KG//Free 
Pkt</v>
      </c>
      <c r="CM5" s="94" t="str">
        <f>$CE$2&amp;"//"&amp;$CM$3&amp;"//"&amp;CM4</f>
        <v>GAIA PANEER//PANEER 5 KG//Brand</v>
      </c>
      <c r="CN5" s="94" t="str">
        <f>$CN$2&amp;"//"&amp;$CN$3&amp;"//"&amp;CN4</f>
        <v>LOOSE PANEER//1 KG//Loose</v>
      </c>
      <c r="CO5" s="94" t="str">
        <f>$CN$2&amp;"//"&amp;$CO$3&amp;"//"&amp;CO4</f>
        <v>LOOSE PANEER//5 KG //Loose</v>
      </c>
      <c r="CP5" s="94" t="str">
        <f>$CP$2&amp;"//"&amp;$CP$2&amp;"//"&amp;CP4</f>
        <v>TOTAL
PANEER //TOTAL
PANEER //(IN KG)</v>
      </c>
      <c r="CQ5" s="94" t="str">
        <f>$CQ$2&amp;"//"&amp;$CQ$3&amp;"//"&amp;CQ4</f>
        <v>GAIA PREMIUM DESI GHEE //GHEE 100 ML//BOX</v>
      </c>
      <c r="CR5" s="94" t="str">
        <f>$CQ$2&amp;"//"&amp;$CQ$3&amp;"//"&amp;CR4</f>
        <v>GAIA PREMIUM DESI GHEE //GHEE 100 ML//JAR</v>
      </c>
      <c r="CS5" s="94" t="str">
        <f>$CQ$2&amp;"//"&amp;$CS$3&amp;"//"&amp;CS4</f>
        <v>GAIA PREMIUM DESI GHEE //GHEE 200 ML//BOX</v>
      </c>
      <c r="CT5" s="94" t="str">
        <f>$CQ$2&amp;"//"&amp;$CS$3&amp;"//"&amp;CT4</f>
        <v>GAIA PREMIUM DESI GHEE //GHEE 200 ML//JAR</v>
      </c>
      <c r="CU5" s="94" t="str">
        <f>$CQ$2&amp;"//"&amp;$CU$3&amp;"//"&amp;CU4</f>
        <v>GAIA PREMIUM DESI GHEE //GHEE 500 ML//BOX</v>
      </c>
      <c r="CV5" s="94" t="str">
        <f>$CQ$2&amp;"//"&amp;$CU$3&amp;"//"&amp;CV4</f>
        <v>GAIA PREMIUM DESI GHEE //GHEE 500 ML//JAR</v>
      </c>
      <c r="CW5" s="94" t="str">
        <f>$CQ$2&amp;"//"&amp;$CW$3&amp;"//"&amp;CW4</f>
        <v>GAIA PREMIUM DESI GHEE //GHEE 1 LTR  //BOX</v>
      </c>
      <c r="CX5" s="94" t="str">
        <f>$CQ$2&amp;"//"&amp;$CW$3&amp;"//"&amp;CX4</f>
        <v>GAIA PREMIUM DESI GHEE //GHEE 1 LTR  //JAR</v>
      </c>
      <c r="CY5" s="94" t="str">
        <f>$CQ$2&amp;"//"&amp;$CY$3&amp;"//"&amp;CY4</f>
        <v>GAIA PREMIUM DESI GHEE //GHEE 1 LTR Ceka Pack//BOX</v>
      </c>
      <c r="CZ5" s="94" t="str">
        <f>$CQ$2&amp;"//"&amp;$CY$3&amp;"//"&amp;CZ4</f>
        <v>GAIA PREMIUM DESI GHEE //GHEE 1 LTR Ceka Pack//JAR</v>
      </c>
      <c r="DA5" s="94" t="str">
        <f>$CQ$2&amp;"//"&amp;$DA$3&amp;"//"&amp;DA4</f>
        <v>GAIA PREMIUM DESI GHEE //Cow GHEE 1 LTR Ceka Pack //BOX</v>
      </c>
      <c r="DB5" s="94" t="str">
        <f>$CQ$2&amp;"//"&amp;$DA$3&amp;"//"&amp;DB4</f>
        <v>GAIA PREMIUM DESI GHEE //Cow GHEE 1 LTR Ceka Pack //JAR</v>
      </c>
      <c r="DC5" s="94" t="str">
        <f>$CQ$2&amp;"//"&amp;$DC$3&amp;"//"&amp;DC4</f>
        <v>GAIA PREMIUM DESI GHEE //GHEE 900 ML Ceka Pack//BOX</v>
      </c>
      <c r="DD5" s="94" t="str">
        <f>$CQ$2&amp;"//"&amp;$DC$3&amp;"//"&amp;DD4</f>
        <v>GAIA PREMIUM DESI GHEE //GHEE 900 ML Ceka Pack//JAR</v>
      </c>
      <c r="DE5" s="94" t="str">
        <f>$CQ$2&amp;"//"&amp;$DE$3&amp;"//"&amp;DE4</f>
        <v>GAIA PREMIUM DESI GHEE //Cow GHEE 900 ML Ceka Pack //BOX</v>
      </c>
      <c r="DF5" s="94" t="str">
        <f>$CQ$2&amp;"//"&amp;$DE$3&amp;"//"&amp;DF4</f>
        <v>GAIA PREMIUM DESI GHEE //Cow GHEE 900 ML Ceka Pack //JAR</v>
      </c>
      <c r="DG5" s="94" t="str">
        <f>$CQ$2&amp;"//"&amp;$DG$3&amp;"//"&amp;DG4</f>
        <v>GAIA PREMIUM DESI GHEE //GHEE 5 LTRS //BOX</v>
      </c>
      <c r="DH5" s="94" t="str">
        <f>$CQ$2&amp;"//"&amp;$DG$3&amp;"//"&amp;DH4</f>
        <v>GAIA PREMIUM DESI GHEE //GHEE 5 LTRS //JAR</v>
      </c>
      <c r="DI5" s="94" t="str">
        <f>$CQ$2&amp;"//"&amp;$DI$3&amp;"//"&amp;DI4</f>
        <v>GAIA PREMIUM DESI GHEE //COW GHEE 200 ML//BOX</v>
      </c>
      <c r="DJ5" s="94" t="str">
        <f>$CQ$2&amp;"//"&amp;$DI$3&amp;"//"&amp;DJ4</f>
        <v>GAIA PREMIUM DESI GHEE //COW GHEE 200 ML//JAR</v>
      </c>
      <c r="DK5" s="94" t="str">
        <f>$CQ$2&amp;"//"&amp;$DK$3&amp;"//"&amp;DK4</f>
        <v>GAIA PREMIUM DESI GHEE //COW GHEE 500 ML//BOX</v>
      </c>
      <c r="DL5" s="94" t="str">
        <f>$CQ$2&amp;"//"&amp;$DK$3&amp;"//"&amp;DL4</f>
        <v>GAIA PREMIUM DESI GHEE //COW GHEE 500 ML//JAR</v>
      </c>
      <c r="DM5" s="94" t="str">
        <f>$CQ$2&amp;"//"&amp;$DM$3&amp;"//"&amp;DM4</f>
        <v>GAIA PREMIUM DESI GHEE //COW GHEE 1LTR//BOX</v>
      </c>
      <c r="DN5" s="94" t="str">
        <f>$CQ$2&amp;"//"&amp;$DM$3&amp;"//"&amp;DN4</f>
        <v>GAIA PREMIUM DESI GHEE //COW GHEE 1LTR//JAR</v>
      </c>
      <c r="DO5" s="94" t="str">
        <f>$CQ$2&amp;"//"&amp;$DO$3&amp;"//"&amp;DO4</f>
        <v>GAIA PREMIUM DESI GHEE //GHEE 20 ML Pouch//BOX</v>
      </c>
      <c r="DP5" s="94" t="str">
        <f>$CQ$2&amp;"//"&amp;$DO$3&amp;"//"&amp;DP4</f>
        <v>GAIA PREMIUM DESI GHEE //GHEE 20 ML Pouch//Jar</v>
      </c>
      <c r="DQ5" s="94" t="str">
        <f>$CQ$2&amp;"//"&amp;$DO$3&amp;"//"&amp;DQ4</f>
        <v>GAIA PREMIUM DESI GHEE //GHEE 20 ML Pouch//Free Jar</v>
      </c>
      <c r="DR5" s="94" t="str">
        <f>$CQ$2&amp;"//"&amp;$DR$3&amp;"//"&amp;DR4</f>
        <v>GAIA PREMIUM DESI GHEE //GHEE 15 KG //TIN</v>
      </c>
      <c r="DS5" s="94" t="str">
        <f>$DS$2&amp;"//"&amp;$DS$3&amp;"//"&amp;DS4</f>
        <v>SWEETS//Shrikhand KE 80g//BOX</v>
      </c>
      <c r="DT5" s="94" t="str">
        <f>$DS$2&amp;"//"&amp;$DS$3&amp;"//"&amp;DT4</f>
        <v>SWEETS//Shrikhand KE 80g//Cup</v>
      </c>
      <c r="DU5" s="94" t="str">
        <f>$DS$2&amp;"//"&amp;$DS$3&amp;"//"&amp;DU4</f>
        <v>SWEETS//Shrikhand KE 80g//Free Box</v>
      </c>
      <c r="DV5" s="94" t="str">
        <f>$DS$2&amp;"//"&amp;$DV$3&amp;"//"&amp;DV4</f>
        <v>SWEETS//Shrikhand KE 80g-Box(6Pc)//BOX</v>
      </c>
      <c r="DW5" s="94" t="str">
        <f>$DS$2&amp;"//"&amp;$DV$3&amp;"//"&amp;DW4</f>
        <v>SWEETS//Shrikhand KE 80g-Box(6Pc)//Free Box</v>
      </c>
      <c r="DX5" s="94" t="str">
        <f>$DS$2&amp;"//"&amp;$DX$3&amp;"//"&amp;DX4</f>
        <v>SWEETS//Shahi Rabdi 80g//Trey</v>
      </c>
      <c r="DY5" s="94" t="str">
        <f>$DS$2&amp;"//"&amp;$DX$3&amp;"//"&amp;DY4</f>
        <v>SWEETS//Shahi Rabdi 80g//Free Tray</v>
      </c>
      <c r="DZ5" s="94" t="str">
        <f>$DS$2&amp;"//"&amp;$DZ$3&amp;"//"&amp;DZ4</f>
        <v>SWEETS//Shahi Rabdi 80g//Box</v>
      </c>
      <c r="EA5" s="94" t="str">
        <f>$DS$2&amp;"//"&amp;$DZ$3&amp;"//"&amp;EA4</f>
        <v>SWEETS//Shahi Rabdi 80g//Free box</v>
      </c>
      <c r="EB5" s="94" t="str">
        <f>$DS$2&amp;"//"&amp;$EB$3&amp;"//"&amp;EB4</f>
        <v>SWEETS//Shahi Rabdi 80g-Box(6Pc)//Box</v>
      </c>
      <c r="EC5" s="94" t="str">
        <f>$DS$2&amp;"//"&amp;$EB$3&amp;"//"&amp;EC4</f>
        <v>SWEETS//Shahi Rabdi 80g-Box(6Pc)//Free box</v>
      </c>
      <c r="ED5" s="94" t="str">
        <f>$DS$2&amp;"//"&amp;$ED$3&amp;"//"&amp;ED4</f>
        <v>SWEETS//Peda 200g//BOX</v>
      </c>
      <c r="EE5" s="94" t="str">
        <f>$DS$2&amp;"//"&amp;$ED$3&amp;"//"&amp;EE4</f>
        <v>SWEETS//Peda 200g//Free 
CBX</v>
      </c>
      <c r="EF5" s="94" t="str">
        <f>$DS$2&amp;"//"&amp;$EF$3&amp;"//"&amp;EF4</f>
        <v>SWEETS//Kesar Peda 200g//BOX</v>
      </c>
      <c r="EG5" s="94" t="str">
        <f>$DS$2&amp;"//"&amp;$EF$3&amp;"//"&amp;EG4</f>
        <v>SWEETS//Kesar Peda 200g//Free 
CBX</v>
      </c>
      <c r="EH5" s="94" t="str">
        <f>$DS$2&amp;"//"&amp;$EH$3&amp;"//"&amp;EH4</f>
        <v xml:space="preserve">SWEETS//BROWN 1KG//KG </v>
      </c>
      <c r="EI5" s="94" t="str">
        <f>$EI$2&amp;"//"&amp;$EI$2&amp;"//"&amp;EI4</f>
        <v>ORDER
AMOUNT //ORDER
AMOUNT //Value in Rs.</v>
      </c>
      <c r="EJ5" s="94" t="str">
        <f>$EI$2&amp;"//"&amp;$EI$2&amp;"//"&amp;EJ4</f>
        <v>ORDER
AMOUNT //ORDER
AMOUNT //Bill NO</v>
      </c>
      <c r="EK5" s="94" t="str">
        <f>$EI$2&amp;"//"&amp;$EI$2&amp;"//"&amp;EK4</f>
        <v>ORDER
AMOUNT //ORDER
AMOUNT //CHALAN NO</v>
      </c>
      <c r="ER5" s="94"/>
      <c r="ES5" s="94"/>
      <c r="ET5" s="94"/>
    </row>
    <row r="6" spans="1:150" ht="15" customHeight="1">
      <c r="A6" t="b">
        <f>C6=Bilaspur!C6</f>
        <v>1</v>
      </c>
      <c r="B6" s="69">
        <v>1</v>
      </c>
      <c r="C6" s="61" t="str">
        <f>IF(Bilaspur!C6="","",Bilaspur!C6)</f>
        <v>R J</v>
      </c>
      <c r="D6" s="167">
        <f>E6*24</f>
        <v>627.84</v>
      </c>
      <c r="E6" s="167">
        <v>26.16</v>
      </c>
      <c r="F6" s="164">
        <v>0</v>
      </c>
      <c r="G6" s="164">
        <f>'Production Summary'!$N$5</f>
        <v>666</v>
      </c>
      <c r="H6" s="164">
        <f>'Production Summary'!$M$5</f>
        <v>27.75</v>
      </c>
      <c r="I6" s="164">
        <v>0</v>
      </c>
      <c r="J6" s="164">
        <f>'Production Summary'!$N$6</f>
        <v>200</v>
      </c>
      <c r="K6" s="328">
        <f>'Production Summary'!$M$6</f>
        <v>7.5</v>
      </c>
      <c r="L6" s="164">
        <v>0</v>
      </c>
      <c r="M6" s="365">
        <f>'Production Summary'!$N$7</f>
        <v>612.72</v>
      </c>
      <c r="N6" s="367">
        <f>'Production Summary'!$M$7</f>
        <v>25.53</v>
      </c>
      <c r="O6" s="164">
        <v>0</v>
      </c>
      <c r="P6" s="164">
        <f>'Production Summary'!$N$8</f>
        <v>780</v>
      </c>
      <c r="Q6" s="164">
        <f>'Production Summary'!$M$8</f>
        <v>65</v>
      </c>
      <c r="R6" s="164">
        <v>0</v>
      </c>
      <c r="S6" s="164">
        <f>'Production Summary'!$N$9</f>
        <v>720</v>
      </c>
      <c r="T6" s="164">
        <f>'Production Summary'!$M$9</f>
        <v>60</v>
      </c>
      <c r="U6" s="164">
        <v>0</v>
      </c>
      <c r="V6" s="164">
        <f>'Production Summary'!$N$10</f>
        <v>876</v>
      </c>
      <c r="W6" s="164">
        <f>'Production Summary'!$M$10</f>
        <v>73</v>
      </c>
      <c r="X6" s="164">
        <v>0</v>
      </c>
      <c r="Y6" s="164">
        <f>'Production Summary'!$N$14</f>
        <v>177</v>
      </c>
      <c r="Z6" s="328">
        <f>'Production Summary'!$M$14</f>
        <v>14.75</v>
      </c>
      <c r="AA6" s="164">
        <v>0</v>
      </c>
      <c r="AB6" s="164">
        <f>'Production Summary'!$N$15</f>
        <v>126</v>
      </c>
      <c r="AC6" s="164">
        <f>'Production Summary'!$M$15</f>
        <v>21</v>
      </c>
      <c r="AD6" s="164">
        <v>0</v>
      </c>
      <c r="AE6" s="164">
        <f>'Production Summary'!$N$16</f>
        <v>252</v>
      </c>
      <c r="AF6" s="164">
        <f>'Production Summary'!$M$16</f>
        <v>21</v>
      </c>
      <c r="AG6" s="164">
        <v>0</v>
      </c>
      <c r="AH6" s="164">
        <f>'Production Summary'!$N$18</f>
        <v>1035</v>
      </c>
      <c r="AI6" s="164">
        <f>'Production Summary'!$M$18</f>
        <v>17.25</v>
      </c>
      <c r="AJ6" s="164">
        <v>0</v>
      </c>
      <c r="AK6" s="164">
        <f>'Production Summary'!$N$19</f>
        <v>870</v>
      </c>
      <c r="AL6" s="164">
        <f>'Production Summary'!$M$19</f>
        <v>29</v>
      </c>
      <c r="AM6" s="164">
        <v>0</v>
      </c>
      <c r="AN6" s="164">
        <f>'Production Summary'!$N$20</f>
        <v>864</v>
      </c>
      <c r="AO6" s="164">
        <f>'Production Summary'!$M$20</f>
        <v>72</v>
      </c>
      <c r="AP6" s="164">
        <v>0</v>
      </c>
      <c r="AQ6" s="164">
        <f>'Production Summary'!$N$21</f>
        <v>670</v>
      </c>
      <c r="AR6" s="164">
        <f>'Production Summary'!$M$21</f>
        <v>335</v>
      </c>
      <c r="AS6" s="164">
        <v>0</v>
      </c>
      <c r="AT6" s="386">
        <f>'Production Summary'!$N$22</f>
        <v>375</v>
      </c>
      <c r="AU6" s="164">
        <f>'Production Summary'!$N$23</f>
        <v>1050</v>
      </c>
      <c r="AV6" s="164">
        <f>'Production Summary'!$N$25</f>
        <v>300</v>
      </c>
      <c r="AW6" s="164">
        <f>'Production Summary'!$M$25</f>
        <v>25</v>
      </c>
      <c r="AX6" s="164">
        <v>0</v>
      </c>
      <c r="AY6" s="164">
        <f>'Production Summary'!$N$26</f>
        <v>300</v>
      </c>
      <c r="AZ6" s="164">
        <f>'Production Summary'!$M$26</f>
        <v>25</v>
      </c>
      <c r="BA6" s="164">
        <v>0</v>
      </c>
      <c r="BB6" s="164">
        <f>'Production Summary'!$N$28</f>
        <v>777</v>
      </c>
      <c r="BC6" s="164">
        <f>'Production Summary'!$M$28</f>
        <v>12.95</v>
      </c>
      <c r="BD6" s="164">
        <v>0</v>
      </c>
      <c r="BE6" s="164">
        <f>'Production Summary'!$N$29</f>
        <v>612</v>
      </c>
      <c r="BF6" s="164">
        <f>'Production Summary'!$M$29</f>
        <v>51</v>
      </c>
      <c r="BG6" s="164">
        <v>0</v>
      </c>
      <c r="BH6" s="164">
        <f>'Production Summary'!$N$30</f>
        <v>500</v>
      </c>
      <c r="BI6" s="164">
        <f>'Production Summary'!$M$30</f>
        <v>250</v>
      </c>
      <c r="BJ6" s="164">
        <v>0</v>
      </c>
      <c r="BK6" s="386"/>
      <c r="BL6" s="164">
        <f>'Production Summary'!$N$32</f>
        <v>875</v>
      </c>
      <c r="BM6" s="164">
        <f>'Production Summary'!$N$34</f>
        <v>360.59999999999997</v>
      </c>
      <c r="BN6" s="164">
        <f>'Production Summary'!$M$34</f>
        <v>6.01</v>
      </c>
      <c r="BO6" s="164">
        <v>0</v>
      </c>
      <c r="BP6" s="164">
        <f>'Production Summary'!$N$36</f>
        <v>717</v>
      </c>
      <c r="BQ6" s="164">
        <f>'Production Summary'!$M$36</f>
        <v>11.95</v>
      </c>
      <c r="BR6" s="164">
        <v>0</v>
      </c>
      <c r="BS6" s="164">
        <f>'Production Summary'!$N$37</f>
        <v>210</v>
      </c>
      <c r="BT6" s="164">
        <f>'Production Summary'!$M$37</f>
        <v>21</v>
      </c>
      <c r="BU6" s="164">
        <v>0</v>
      </c>
      <c r="BV6" s="164">
        <f>'Production Summary'!$N$38</f>
        <v>280</v>
      </c>
      <c r="BW6" s="164">
        <f>'Production Summary'!$M$38</f>
        <v>28</v>
      </c>
      <c r="BX6" s="164">
        <v>0</v>
      </c>
      <c r="BY6" s="165">
        <f>'Production Summary'!$N$39</f>
        <v>300.38406247988502</v>
      </c>
      <c r="BZ6" s="164">
        <f>'Production Summary'!$M$39</f>
        <v>30.038406247988501</v>
      </c>
      <c r="CA6" s="164">
        <v>0</v>
      </c>
      <c r="CB6" s="164">
        <f>'Production Summary'!$N$40</f>
        <v>131.30000000000001</v>
      </c>
      <c r="CC6" s="164">
        <f>'Production Summary'!$M$40</f>
        <v>13.13</v>
      </c>
      <c r="CD6" s="164">
        <v>0</v>
      </c>
      <c r="CE6" s="164">
        <f>'Production Summary'!$N$42</f>
        <v>1136.3519999999996</v>
      </c>
      <c r="CF6" s="164">
        <f>'Production Summary'!$M$42</f>
        <v>81.167999999999978</v>
      </c>
      <c r="CG6" s="164">
        <v>0</v>
      </c>
      <c r="CH6" s="164">
        <v>0</v>
      </c>
      <c r="CI6" s="164">
        <f>'Production Summary'!$N$43</f>
        <v>184</v>
      </c>
      <c r="CJ6" s="164">
        <v>0</v>
      </c>
      <c r="CK6" s="164">
        <f>'Production Summary'!$N$44</f>
        <v>355</v>
      </c>
      <c r="CL6" s="164">
        <v>0</v>
      </c>
      <c r="CM6" s="375">
        <f>'Production Summary'!$N$45</f>
        <v>1650</v>
      </c>
      <c r="CN6" s="164">
        <f>'Production Summary'!$N$46</f>
        <v>270</v>
      </c>
      <c r="CO6" s="164">
        <f>'Production Summary'!$N$47</f>
        <v>1350</v>
      </c>
      <c r="CP6" s="166"/>
      <c r="CQ6" s="164">
        <f>'Production Summary'!$N$49</f>
        <v>8004.1580041580037</v>
      </c>
      <c r="CR6" s="164">
        <f>'Production Summary'!$M$49</f>
        <v>66.701316701316699</v>
      </c>
      <c r="CS6" s="164">
        <f>'Production Summary'!$N$50</f>
        <v>13331.600831600828</v>
      </c>
      <c r="CT6" s="164">
        <f>'Production Summary'!$M$50</f>
        <v>148.1288981288981</v>
      </c>
      <c r="CU6" s="164">
        <f>'Production Summary'!$N$51</f>
        <v>12785.862785862784</v>
      </c>
      <c r="CV6" s="164">
        <f>'Production Summary'!$M$51</f>
        <v>355.16285516285512</v>
      </c>
      <c r="CW6" s="164">
        <f>'Production Summary'!$N$52</f>
        <v>12629.937629937627</v>
      </c>
      <c r="CX6" s="164">
        <f>'Production Summary'!$M$52</f>
        <v>701.66320166320156</v>
      </c>
      <c r="CY6" s="164">
        <f>'Production Summary'!$N$53</f>
        <v>12396.049896049895</v>
      </c>
      <c r="CZ6" s="164">
        <f>'Production Summary'!$M$53</f>
        <v>688.66943866943859</v>
      </c>
      <c r="DA6" s="164">
        <f>'Production Summary'!$N$54</f>
        <v>13799.376299376298</v>
      </c>
      <c r="DB6" s="164">
        <f>'Production Summary'!$M$54</f>
        <v>766.63201663201653</v>
      </c>
      <c r="DC6" s="328">
        <f>'Production Summary'!$N$60</f>
        <v>12863.825363825363</v>
      </c>
      <c r="DD6" s="328">
        <f>'Production Summary'!$M$60</f>
        <v>714.65696465696465</v>
      </c>
      <c r="DE6" s="164">
        <f>'Production Summary'!$N$59</f>
        <v>11148.648648648648</v>
      </c>
      <c r="DF6" s="328">
        <f>'Production Summary'!$M$59</f>
        <v>619.36936936936934</v>
      </c>
      <c r="DG6" s="164">
        <f>'Production Summary'!$N$55</f>
        <v>13842.68884268884</v>
      </c>
      <c r="DH6" s="164">
        <f>'Production Summary'!$M$55</f>
        <v>3460.67221067221</v>
      </c>
      <c r="DI6" s="164">
        <f>'Production Summary'!$N$56</f>
        <v>13097.713097713096</v>
      </c>
      <c r="DJ6" s="164">
        <f>'Production Summary'!$M$56</f>
        <v>163.72141372141371</v>
      </c>
      <c r="DK6" s="164">
        <f>'Production Summary'!$N$57</f>
        <v>14189.189189189186</v>
      </c>
      <c r="DL6" s="164">
        <f>'Production Summary'!$M$57</f>
        <v>394.14414414414409</v>
      </c>
      <c r="DM6" s="164">
        <f>'Production Summary'!$N$58</f>
        <v>14017.671517671517</v>
      </c>
      <c r="DN6" s="164">
        <f>'Production Summary'!$M$58</f>
        <v>778.75952875952873</v>
      </c>
      <c r="DO6" s="164">
        <f>'Production Summary'!$N$61</f>
        <v>4500</v>
      </c>
      <c r="DP6" s="328">
        <f>'Production Summary'!$M$61</f>
        <v>750</v>
      </c>
      <c r="DQ6" s="164">
        <v>0</v>
      </c>
      <c r="DR6" s="164">
        <f>'Production Summary'!$N$62</f>
        <v>8900</v>
      </c>
      <c r="DS6" s="164">
        <f>'Production Summary'!$N$70</f>
        <v>300</v>
      </c>
      <c r="DT6" s="328">
        <f>'Production Summary'!$M$70</f>
        <v>25</v>
      </c>
      <c r="DU6" s="164">
        <v>0</v>
      </c>
      <c r="DV6" s="164">
        <f>'Production Summary'!$N$71</f>
        <v>150</v>
      </c>
      <c r="DW6" s="164">
        <v>0</v>
      </c>
      <c r="DX6" s="164">
        <f>'Production Summary'!$N$64</f>
        <v>192</v>
      </c>
      <c r="DY6" s="164">
        <v>0</v>
      </c>
      <c r="DZ6" s="391">
        <f>'Production Summary'!$N$65</f>
        <v>384</v>
      </c>
      <c r="EA6" s="164">
        <v>0</v>
      </c>
      <c r="EB6" s="391">
        <f>'Production Summary'!$N$66</f>
        <v>192</v>
      </c>
      <c r="EC6" s="164">
        <v>0</v>
      </c>
      <c r="ED6" s="164">
        <f>'Production Summary'!$N$67</f>
        <v>96</v>
      </c>
      <c r="EE6" s="164">
        <v>0</v>
      </c>
      <c r="EF6" s="164">
        <f>'Production Summary'!$N$68</f>
        <v>96</v>
      </c>
      <c r="EG6" s="164">
        <v>0</v>
      </c>
      <c r="EH6" s="164">
        <f>'Production Summary'!$N$69</f>
        <v>340</v>
      </c>
      <c r="EI6" s="101">
        <f t="shared" ref="EI6:EI39" si="0">(D$84*D6)+(E$84*E6)+(F$84*F6)+(G$84*G6)+(H$84*H6)+(I$84*I6)+(P$84*P6)+(Q$84*Q6)+(R$84*R6)+(S$84*S6)+(T$84*T6)+(U$84*U6)+(V$84*V6)+(W$84*W6)+(X$84*X6)+(AB$84*AB6)+(AC$84*AC6)+(AE$84*AE6)+(AF$84*AF6)+(AH$84*AH6)+(AI$84*AI6)+(AK$84*AK6)+(AL$84*AL6)+(AN$84*AN6)+(AO$84*AO6)+(AQ$84*AQ6)+(AR$84*AR6)+(AU$84*AU6)+(AV$84*AV6)+(AW$84*AW6)+(AY$84*AY6)+(AZ$84*AZ6)+(BB$84*BB6)+(BC$84*BC6)+(BE$84*BE6)+(BF$84*BF6)+(BH$84*BH6)+(BI$84*BI6)+(BL$84*BL6)+(BM$84*BM6)+(BN$84*BN6)+(BP$84*BP6)+(BQ$84*BQ6)+(BS$84*BS6)+(BT$84*BT6)+(BV$84*BV6)+(BW$84*BW6)+(BY$84*BY6)+(BZ$84*BZ6)+(CE$84*CE6)+(CF$84*CF6)+(CI$84*CI6)+(CJ$84*CJ6)+(CK$84*CK6)+(CN$84*CN6)+(CO$84*CO6)+(CS$84*CS6)+(CT$84*CT6)+(CU$84*CU6)+(CV$84*CV6)+(CW$84*CW6)+(CX$84*CX6)+(CY$84*CY6)+(CZ$84*CZ6)+(DA$84*DA6)+(DB$84*DB6)+(DG$84*DG6)+(DH$84*DH6)+(DR$84*DR6)+(DX$84*DX6)+(ED$84*ED6)+(EH$84*EH6)+(CQ$84*CQ6)+(CR$84*CR6)+(CB$84*CB6)+(CC$84*CC6)</f>
        <v>976113936.57853234</v>
      </c>
      <c r="EJ6" s="3"/>
      <c r="EK6" s="3"/>
      <c r="ER6" s="64" t="s">
        <v>22</v>
      </c>
      <c r="ES6" s="61" t="str">
        <f t="shared" ref="ES6:ES37" si="1">C6</f>
        <v>R J</v>
      </c>
      <c r="ET6" s="24">
        <f>EI6</f>
        <v>976113936.57853234</v>
      </c>
    </row>
    <row r="7" spans="1:150" ht="15" customHeight="1">
      <c r="A7" t="b">
        <f>C7=Bilaspur!C7</f>
        <v>1</v>
      </c>
      <c r="B7" s="69">
        <f>B6+1</f>
        <v>2</v>
      </c>
      <c r="C7" s="61" t="str">
        <f>IF(Bilaspur!C7="","",Bilaspur!C7)</f>
        <v>Ayan</v>
      </c>
      <c r="D7" s="167">
        <f t="shared" ref="D7:D39" si="2">E7*24</f>
        <v>627.84</v>
      </c>
      <c r="E7" s="167">
        <v>26.16</v>
      </c>
      <c r="F7" s="164">
        <v>0</v>
      </c>
      <c r="G7" s="164">
        <f>'Production Summary'!$N$5</f>
        <v>666</v>
      </c>
      <c r="H7" s="164">
        <f>'Production Summary'!$M$5</f>
        <v>27.75</v>
      </c>
      <c r="I7" s="164">
        <v>0</v>
      </c>
      <c r="J7" s="164">
        <f>'Production Summary'!$N$6</f>
        <v>200</v>
      </c>
      <c r="K7" s="328">
        <f>'Production Summary'!$M$6</f>
        <v>7.5</v>
      </c>
      <c r="L7" s="164">
        <v>0</v>
      </c>
      <c r="M7" s="365">
        <f>'Production Summary'!$N$7</f>
        <v>612.72</v>
      </c>
      <c r="N7" s="367">
        <f>'Production Summary'!$M$7</f>
        <v>25.53</v>
      </c>
      <c r="O7" s="164">
        <v>0</v>
      </c>
      <c r="P7" s="164">
        <f>'Production Summary'!$N$8</f>
        <v>780</v>
      </c>
      <c r="Q7" s="164">
        <f>'Production Summary'!$M$8</f>
        <v>65</v>
      </c>
      <c r="R7" s="164">
        <v>0</v>
      </c>
      <c r="S7" s="164">
        <f>'Production Summary'!$N$9</f>
        <v>720</v>
      </c>
      <c r="T7" s="164">
        <f>'Production Summary'!$M$9</f>
        <v>60</v>
      </c>
      <c r="U7" s="164">
        <v>0</v>
      </c>
      <c r="V7" s="164">
        <f>'Production Summary'!$N$10</f>
        <v>876</v>
      </c>
      <c r="W7" s="164">
        <f>'Production Summary'!$M$10</f>
        <v>73</v>
      </c>
      <c r="X7" s="164">
        <v>0</v>
      </c>
      <c r="Y7" s="164">
        <f>'Production Summary'!$N$14</f>
        <v>177</v>
      </c>
      <c r="Z7" s="328">
        <f>'Production Summary'!$M$14</f>
        <v>14.75</v>
      </c>
      <c r="AA7" s="164">
        <v>0</v>
      </c>
      <c r="AB7" s="164">
        <f>'Production Summary'!$N$15</f>
        <v>126</v>
      </c>
      <c r="AC7" s="164">
        <f>'Production Summary'!$M$15</f>
        <v>21</v>
      </c>
      <c r="AD7" s="164">
        <v>0</v>
      </c>
      <c r="AE7" s="164">
        <f>'Production Summary'!$N$16</f>
        <v>252</v>
      </c>
      <c r="AF7" s="164">
        <f>'Production Summary'!$M$16</f>
        <v>21</v>
      </c>
      <c r="AG7" s="164">
        <v>0</v>
      </c>
      <c r="AH7" s="164">
        <f>'Production Summary'!$N$18</f>
        <v>1035</v>
      </c>
      <c r="AI7" s="164">
        <f>'Production Summary'!$M$18</f>
        <v>17.25</v>
      </c>
      <c r="AJ7" s="164">
        <v>0</v>
      </c>
      <c r="AK7" s="164">
        <f>'Production Summary'!$N$19</f>
        <v>870</v>
      </c>
      <c r="AL7" s="164">
        <f>'Production Summary'!$M$19</f>
        <v>29</v>
      </c>
      <c r="AM7" s="164">
        <v>0</v>
      </c>
      <c r="AN7" s="164">
        <f>'Production Summary'!$N$20</f>
        <v>864</v>
      </c>
      <c r="AO7" s="164">
        <f>'Production Summary'!$M$20</f>
        <v>72</v>
      </c>
      <c r="AP7" s="164">
        <v>0</v>
      </c>
      <c r="AQ7" s="164">
        <f>'Production Summary'!$N$21</f>
        <v>670</v>
      </c>
      <c r="AR7" s="164">
        <f>'Production Summary'!$M$21</f>
        <v>335</v>
      </c>
      <c r="AS7" s="164">
        <v>0</v>
      </c>
      <c r="AT7" s="386">
        <f>'Production Summary'!$N$22</f>
        <v>375</v>
      </c>
      <c r="AU7" s="164">
        <f>'Production Summary'!$N$23</f>
        <v>1050</v>
      </c>
      <c r="AV7" s="164">
        <f>'Production Summary'!$N$25</f>
        <v>300</v>
      </c>
      <c r="AW7" s="164">
        <f>'Production Summary'!$M$25</f>
        <v>25</v>
      </c>
      <c r="AX7" s="164">
        <v>0</v>
      </c>
      <c r="AY7" s="164">
        <f>'Production Summary'!$N$26</f>
        <v>300</v>
      </c>
      <c r="AZ7" s="164">
        <f>'Production Summary'!$M$26</f>
        <v>25</v>
      </c>
      <c r="BA7" s="164">
        <v>0</v>
      </c>
      <c r="BB7" s="164">
        <f>'Production Summary'!$N$28</f>
        <v>777</v>
      </c>
      <c r="BC7" s="164">
        <f>'Production Summary'!$M$28</f>
        <v>12.95</v>
      </c>
      <c r="BD7" s="164">
        <v>0</v>
      </c>
      <c r="BE7" s="164">
        <f>'Production Summary'!$N$29</f>
        <v>612</v>
      </c>
      <c r="BF7" s="164">
        <f>'Production Summary'!$M$29</f>
        <v>51</v>
      </c>
      <c r="BG7" s="164">
        <v>0</v>
      </c>
      <c r="BH7" s="164">
        <f>'Production Summary'!$N$30</f>
        <v>500</v>
      </c>
      <c r="BI7" s="164">
        <f>'Production Summary'!$M$30</f>
        <v>250</v>
      </c>
      <c r="BJ7" s="164">
        <v>0</v>
      </c>
      <c r="BK7" s="386"/>
      <c r="BL7" s="164">
        <f>'Production Summary'!$N$32</f>
        <v>875</v>
      </c>
      <c r="BM7" s="164">
        <f>'Production Summary'!$N$34</f>
        <v>360.59999999999997</v>
      </c>
      <c r="BN7" s="164">
        <f>'Production Summary'!$M$34</f>
        <v>6.01</v>
      </c>
      <c r="BO7" s="164">
        <v>0</v>
      </c>
      <c r="BP7" s="164">
        <f>'Production Summary'!$N$36</f>
        <v>717</v>
      </c>
      <c r="BQ7" s="164">
        <f>'Production Summary'!$M$36</f>
        <v>11.95</v>
      </c>
      <c r="BR7" s="164">
        <v>0</v>
      </c>
      <c r="BS7" s="164">
        <f>'Production Summary'!$N$37</f>
        <v>210</v>
      </c>
      <c r="BT7" s="164">
        <f>'Production Summary'!$M$37</f>
        <v>21</v>
      </c>
      <c r="BU7" s="164">
        <v>0</v>
      </c>
      <c r="BV7" s="164">
        <f>'Production Summary'!$N$38</f>
        <v>280</v>
      </c>
      <c r="BW7" s="164">
        <f>'Production Summary'!$M$38</f>
        <v>28</v>
      </c>
      <c r="BX7" s="164">
        <v>0</v>
      </c>
      <c r="BY7" s="165">
        <f>'Production Summary'!$N$39</f>
        <v>300.38406247988502</v>
      </c>
      <c r="BZ7" s="164">
        <f>'Production Summary'!$M$39</f>
        <v>30.038406247988501</v>
      </c>
      <c r="CA7" s="164">
        <v>0</v>
      </c>
      <c r="CB7" s="164">
        <f>'Production Summary'!$N$40</f>
        <v>131.30000000000001</v>
      </c>
      <c r="CC7" s="164">
        <f>'Production Summary'!$M$40</f>
        <v>13.13</v>
      </c>
      <c r="CD7" s="164">
        <v>0</v>
      </c>
      <c r="CE7" s="164">
        <f>'Production Summary'!$N$42</f>
        <v>1136.3519999999996</v>
      </c>
      <c r="CF7" s="164">
        <f>'Production Summary'!$M$42</f>
        <v>81.167999999999978</v>
      </c>
      <c r="CG7" s="164">
        <v>0</v>
      </c>
      <c r="CH7" s="164">
        <v>0</v>
      </c>
      <c r="CI7" s="164">
        <f>'Production Summary'!$N$43</f>
        <v>184</v>
      </c>
      <c r="CJ7" s="164">
        <v>0</v>
      </c>
      <c r="CK7" s="164">
        <f>'Production Summary'!$N$44</f>
        <v>355</v>
      </c>
      <c r="CL7" s="164">
        <v>0</v>
      </c>
      <c r="CM7" s="375">
        <f>'Production Summary'!$N$45</f>
        <v>1650</v>
      </c>
      <c r="CN7" s="164">
        <f>'Production Summary'!$N$46</f>
        <v>270</v>
      </c>
      <c r="CO7" s="164">
        <f>'Production Summary'!$N$47</f>
        <v>1350</v>
      </c>
      <c r="CP7" s="166"/>
      <c r="CQ7" s="164">
        <f>'Production Summary'!$N$49</f>
        <v>8004.1580041580037</v>
      </c>
      <c r="CR7" s="164">
        <f>'Production Summary'!$M$49</f>
        <v>66.701316701316699</v>
      </c>
      <c r="CS7" s="164">
        <f>'Production Summary'!$N$50</f>
        <v>13331.600831600828</v>
      </c>
      <c r="CT7" s="164">
        <f>'Production Summary'!$M$50</f>
        <v>148.1288981288981</v>
      </c>
      <c r="CU7" s="164">
        <f>'Production Summary'!$N$51</f>
        <v>12785.862785862784</v>
      </c>
      <c r="CV7" s="164">
        <f>'Production Summary'!$M$51</f>
        <v>355.16285516285512</v>
      </c>
      <c r="CW7" s="164">
        <f>'Production Summary'!$N$52</f>
        <v>12629.937629937627</v>
      </c>
      <c r="CX7" s="164">
        <f>'Production Summary'!$M$52</f>
        <v>701.66320166320156</v>
      </c>
      <c r="CY7" s="164">
        <f>'Production Summary'!$N$53</f>
        <v>12396.049896049895</v>
      </c>
      <c r="CZ7" s="164">
        <f>'Production Summary'!$M$53</f>
        <v>688.66943866943859</v>
      </c>
      <c r="DA7" s="164">
        <f>'Production Summary'!$N$54</f>
        <v>13799.376299376298</v>
      </c>
      <c r="DB7" s="164">
        <f>'Production Summary'!$M$54</f>
        <v>766.63201663201653</v>
      </c>
      <c r="DC7" s="328">
        <f>'Production Summary'!$N$60</f>
        <v>12863.825363825363</v>
      </c>
      <c r="DD7" s="328">
        <f>'Production Summary'!$M$60</f>
        <v>714.65696465696465</v>
      </c>
      <c r="DE7" s="164">
        <f>'Production Summary'!$N$59</f>
        <v>11148.648648648648</v>
      </c>
      <c r="DF7" s="328">
        <f>'Production Summary'!$M$59</f>
        <v>619.36936936936934</v>
      </c>
      <c r="DG7" s="164">
        <f>'Production Summary'!$N$55</f>
        <v>13842.68884268884</v>
      </c>
      <c r="DH7" s="164">
        <f>'Production Summary'!$M$55</f>
        <v>3460.67221067221</v>
      </c>
      <c r="DI7" s="164">
        <f>'Production Summary'!$N$56</f>
        <v>13097.713097713096</v>
      </c>
      <c r="DJ7" s="164">
        <f>'Production Summary'!$M$56</f>
        <v>163.72141372141371</v>
      </c>
      <c r="DK7" s="164">
        <f>'Production Summary'!$N$57</f>
        <v>14189.189189189186</v>
      </c>
      <c r="DL7" s="164">
        <f>'Production Summary'!$M$57</f>
        <v>394.14414414414409</v>
      </c>
      <c r="DM7" s="164">
        <f>'Production Summary'!$N$58</f>
        <v>14017.671517671517</v>
      </c>
      <c r="DN7" s="164">
        <f>'Production Summary'!$M$58</f>
        <v>778.75952875952873</v>
      </c>
      <c r="DO7" s="164">
        <f>'Production Summary'!$N$61</f>
        <v>4500</v>
      </c>
      <c r="DP7" s="328">
        <f>'Production Summary'!$M$61</f>
        <v>750</v>
      </c>
      <c r="DQ7" s="164">
        <v>0</v>
      </c>
      <c r="DR7" s="164">
        <f>'Production Summary'!$N$62</f>
        <v>8900</v>
      </c>
      <c r="DS7" s="164">
        <f>'Production Summary'!$N$70</f>
        <v>300</v>
      </c>
      <c r="DT7" s="328">
        <f>'Production Summary'!$M$70</f>
        <v>25</v>
      </c>
      <c r="DU7" s="164">
        <v>0</v>
      </c>
      <c r="DV7" s="164">
        <f>'Production Summary'!$N$71</f>
        <v>150</v>
      </c>
      <c r="DW7" s="164">
        <v>0</v>
      </c>
      <c r="DX7" s="164">
        <f>'Production Summary'!$N$64</f>
        <v>192</v>
      </c>
      <c r="DY7" s="164">
        <v>0</v>
      </c>
      <c r="DZ7" s="391">
        <f>'Production Summary'!$N$65</f>
        <v>384</v>
      </c>
      <c r="EA7" s="164">
        <v>0</v>
      </c>
      <c r="EB7" s="391">
        <f>'Production Summary'!$N$66</f>
        <v>192</v>
      </c>
      <c r="EC7" s="164">
        <v>0</v>
      </c>
      <c r="ED7" s="164">
        <f>'Production Summary'!$N$67</f>
        <v>96</v>
      </c>
      <c r="EE7" s="164">
        <v>0</v>
      </c>
      <c r="EF7" s="164">
        <f>'Production Summary'!$N$68</f>
        <v>96</v>
      </c>
      <c r="EG7" s="164">
        <v>0</v>
      </c>
      <c r="EH7" s="164">
        <f>'Production Summary'!$N$69</f>
        <v>340</v>
      </c>
      <c r="EI7" s="101">
        <f t="shared" si="0"/>
        <v>976113936.57853234</v>
      </c>
      <c r="EJ7" s="3"/>
      <c r="EK7" s="3"/>
      <c r="ER7" s="64" t="s">
        <v>23</v>
      </c>
      <c r="ES7" s="61" t="str">
        <f t="shared" si="1"/>
        <v>Ayan</v>
      </c>
      <c r="ET7" s="24">
        <f t="shared" ref="ET7:ET68" si="3">EI7</f>
        <v>976113936.57853234</v>
      </c>
    </row>
    <row r="8" spans="1:150" ht="15" customHeight="1">
      <c r="A8" t="b">
        <f>C8=Bilaspur!C8</f>
        <v>1</v>
      </c>
      <c r="B8" s="69">
        <f t="shared" ref="B8:B68" si="4">B7+1</f>
        <v>3</v>
      </c>
      <c r="C8" s="61" t="str">
        <f>IF(Bilaspur!C8="","",Bilaspur!C8)</f>
        <v xml:space="preserve">Dheeraj </v>
      </c>
      <c r="D8" s="167">
        <f t="shared" si="2"/>
        <v>627.84</v>
      </c>
      <c r="E8" s="167">
        <v>26.16</v>
      </c>
      <c r="F8" s="164">
        <v>0</v>
      </c>
      <c r="G8" s="164">
        <f>'Production Summary'!$N$5</f>
        <v>666</v>
      </c>
      <c r="H8" s="164">
        <f>'Production Summary'!$M$5</f>
        <v>27.75</v>
      </c>
      <c r="I8" s="164">
        <v>0</v>
      </c>
      <c r="J8" s="164">
        <f>'Production Summary'!$N$6</f>
        <v>200</v>
      </c>
      <c r="K8" s="328">
        <f>'Production Summary'!$M$6</f>
        <v>7.5</v>
      </c>
      <c r="L8" s="164">
        <v>0</v>
      </c>
      <c r="M8" s="365">
        <f>'Production Summary'!$N$7</f>
        <v>612.72</v>
      </c>
      <c r="N8" s="367">
        <f>'Production Summary'!$M$7</f>
        <v>25.53</v>
      </c>
      <c r="O8" s="164">
        <v>0</v>
      </c>
      <c r="P8" s="164">
        <f>'Production Summary'!$N$8</f>
        <v>780</v>
      </c>
      <c r="Q8" s="164">
        <f>'Production Summary'!$M$8</f>
        <v>65</v>
      </c>
      <c r="R8" s="164">
        <v>0</v>
      </c>
      <c r="S8" s="164">
        <f>'Production Summary'!$N$9</f>
        <v>720</v>
      </c>
      <c r="T8" s="164">
        <f>'Production Summary'!$M$9</f>
        <v>60</v>
      </c>
      <c r="U8" s="164">
        <v>0</v>
      </c>
      <c r="V8" s="164">
        <f>'Production Summary'!$N$10</f>
        <v>876</v>
      </c>
      <c r="W8" s="164">
        <f>'Production Summary'!$M$10</f>
        <v>73</v>
      </c>
      <c r="X8" s="164">
        <v>0</v>
      </c>
      <c r="Y8" s="164">
        <f>'Production Summary'!$N$14</f>
        <v>177</v>
      </c>
      <c r="Z8" s="328">
        <f>'Production Summary'!$M$14</f>
        <v>14.75</v>
      </c>
      <c r="AA8" s="164">
        <v>0</v>
      </c>
      <c r="AB8" s="164">
        <f>'Production Summary'!$N$15</f>
        <v>126</v>
      </c>
      <c r="AC8" s="164">
        <f>'Production Summary'!$M$15</f>
        <v>21</v>
      </c>
      <c r="AD8" s="164">
        <v>0</v>
      </c>
      <c r="AE8" s="164">
        <f>'Production Summary'!$N$16</f>
        <v>252</v>
      </c>
      <c r="AF8" s="164">
        <f>'Production Summary'!$M$16</f>
        <v>21</v>
      </c>
      <c r="AG8" s="164">
        <v>0</v>
      </c>
      <c r="AH8" s="164">
        <f>'Production Summary'!$N$18</f>
        <v>1035</v>
      </c>
      <c r="AI8" s="164">
        <f>'Production Summary'!$M$18</f>
        <v>17.25</v>
      </c>
      <c r="AJ8" s="164">
        <v>0</v>
      </c>
      <c r="AK8" s="164">
        <f>'Production Summary'!$N$19</f>
        <v>870</v>
      </c>
      <c r="AL8" s="164">
        <f>'Production Summary'!$M$19</f>
        <v>29</v>
      </c>
      <c r="AM8" s="164">
        <v>0</v>
      </c>
      <c r="AN8" s="164">
        <f>'Production Summary'!$N$20</f>
        <v>864</v>
      </c>
      <c r="AO8" s="164">
        <f>'Production Summary'!$M$20</f>
        <v>72</v>
      </c>
      <c r="AP8" s="164">
        <v>0</v>
      </c>
      <c r="AQ8" s="164">
        <f>'Production Summary'!$N$21</f>
        <v>670</v>
      </c>
      <c r="AR8" s="164">
        <f>'Production Summary'!$M$21</f>
        <v>335</v>
      </c>
      <c r="AS8" s="164">
        <v>0</v>
      </c>
      <c r="AT8" s="386">
        <f>'Production Summary'!$N$22</f>
        <v>375</v>
      </c>
      <c r="AU8" s="164">
        <f>'Production Summary'!$N$23</f>
        <v>1050</v>
      </c>
      <c r="AV8" s="164">
        <f>'Production Summary'!$N$25</f>
        <v>300</v>
      </c>
      <c r="AW8" s="164">
        <f>'Production Summary'!$M$25</f>
        <v>25</v>
      </c>
      <c r="AX8" s="164">
        <v>0</v>
      </c>
      <c r="AY8" s="164">
        <f>'Production Summary'!$N$26</f>
        <v>300</v>
      </c>
      <c r="AZ8" s="164">
        <f>'Production Summary'!$M$26</f>
        <v>25</v>
      </c>
      <c r="BA8" s="164">
        <v>0</v>
      </c>
      <c r="BB8" s="164">
        <f>'Production Summary'!$N$28</f>
        <v>777</v>
      </c>
      <c r="BC8" s="164">
        <f>'Production Summary'!$M$28</f>
        <v>12.95</v>
      </c>
      <c r="BD8" s="164">
        <v>0</v>
      </c>
      <c r="BE8" s="164">
        <f>'Production Summary'!$N$29</f>
        <v>612</v>
      </c>
      <c r="BF8" s="164">
        <f>'Production Summary'!$M$29</f>
        <v>51</v>
      </c>
      <c r="BG8" s="164">
        <v>0</v>
      </c>
      <c r="BH8" s="164">
        <f>'Production Summary'!$N$30</f>
        <v>500</v>
      </c>
      <c r="BI8" s="164">
        <f>'Production Summary'!$M$30</f>
        <v>250</v>
      </c>
      <c r="BJ8" s="164">
        <v>0</v>
      </c>
      <c r="BK8" s="386"/>
      <c r="BL8" s="164">
        <f>'Production Summary'!$N$32</f>
        <v>875</v>
      </c>
      <c r="BM8" s="164">
        <f>'Production Summary'!$N$34</f>
        <v>360.59999999999997</v>
      </c>
      <c r="BN8" s="164">
        <f>'Production Summary'!$M$34</f>
        <v>6.01</v>
      </c>
      <c r="BO8" s="164">
        <v>0</v>
      </c>
      <c r="BP8" s="164">
        <f>'Production Summary'!$N$36</f>
        <v>717</v>
      </c>
      <c r="BQ8" s="164">
        <f>'Production Summary'!$M$36</f>
        <v>11.95</v>
      </c>
      <c r="BR8" s="164">
        <v>0</v>
      </c>
      <c r="BS8" s="164">
        <f>'Production Summary'!$N$37</f>
        <v>210</v>
      </c>
      <c r="BT8" s="164">
        <f>'Production Summary'!$M$37</f>
        <v>21</v>
      </c>
      <c r="BU8" s="164">
        <v>0</v>
      </c>
      <c r="BV8" s="164">
        <f>'Production Summary'!$N$38</f>
        <v>280</v>
      </c>
      <c r="BW8" s="164">
        <f>'Production Summary'!$M$38</f>
        <v>28</v>
      </c>
      <c r="BX8" s="164">
        <v>0</v>
      </c>
      <c r="BY8" s="165">
        <f>'Production Summary'!$N$39</f>
        <v>300.38406247988502</v>
      </c>
      <c r="BZ8" s="164">
        <f>'Production Summary'!$M$39</f>
        <v>30.038406247988501</v>
      </c>
      <c r="CA8" s="164">
        <v>0</v>
      </c>
      <c r="CB8" s="164">
        <f>'Production Summary'!$N$40</f>
        <v>131.30000000000001</v>
      </c>
      <c r="CC8" s="164">
        <f>'Production Summary'!$M$40</f>
        <v>13.13</v>
      </c>
      <c r="CD8" s="164">
        <v>0</v>
      </c>
      <c r="CE8" s="164">
        <f>'Production Summary'!$N$42</f>
        <v>1136.3519999999996</v>
      </c>
      <c r="CF8" s="164">
        <f>'Production Summary'!$M$42</f>
        <v>81.167999999999978</v>
      </c>
      <c r="CG8" s="164">
        <v>0</v>
      </c>
      <c r="CH8" s="164">
        <v>0</v>
      </c>
      <c r="CI8" s="164">
        <f>'Production Summary'!$N$43</f>
        <v>184</v>
      </c>
      <c r="CJ8" s="164">
        <v>0</v>
      </c>
      <c r="CK8" s="164">
        <f>'Production Summary'!$N$44</f>
        <v>355</v>
      </c>
      <c r="CL8" s="164">
        <v>0</v>
      </c>
      <c r="CM8" s="375">
        <f>'Production Summary'!$N$45</f>
        <v>1650</v>
      </c>
      <c r="CN8" s="164">
        <f>'Production Summary'!$N$46</f>
        <v>270</v>
      </c>
      <c r="CO8" s="164">
        <f>'Production Summary'!$N$47</f>
        <v>1350</v>
      </c>
      <c r="CP8" s="166"/>
      <c r="CQ8" s="164">
        <f>'Production Summary'!$N$49</f>
        <v>8004.1580041580037</v>
      </c>
      <c r="CR8" s="164">
        <f>'Production Summary'!$M$49</f>
        <v>66.701316701316699</v>
      </c>
      <c r="CS8" s="164">
        <f>'Production Summary'!$N$50</f>
        <v>13331.600831600828</v>
      </c>
      <c r="CT8" s="164">
        <f>'Production Summary'!$M$50</f>
        <v>148.1288981288981</v>
      </c>
      <c r="CU8" s="164">
        <f>'Production Summary'!$N$51</f>
        <v>12785.862785862784</v>
      </c>
      <c r="CV8" s="164">
        <f>'Production Summary'!$M$51</f>
        <v>355.16285516285512</v>
      </c>
      <c r="CW8" s="164">
        <f>'Production Summary'!$N$52</f>
        <v>12629.937629937627</v>
      </c>
      <c r="CX8" s="164">
        <f>'Production Summary'!$M$52</f>
        <v>701.66320166320156</v>
      </c>
      <c r="CY8" s="164">
        <f>'Production Summary'!$N$53</f>
        <v>12396.049896049895</v>
      </c>
      <c r="CZ8" s="164">
        <f>'Production Summary'!$M$53</f>
        <v>688.66943866943859</v>
      </c>
      <c r="DA8" s="164">
        <f>'Production Summary'!$N$54</f>
        <v>13799.376299376298</v>
      </c>
      <c r="DB8" s="164">
        <f>'Production Summary'!$M$54</f>
        <v>766.63201663201653</v>
      </c>
      <c r="DC8" s="328">
        <f>'Production Summary'!$N$60</f>
        <v>12863.825363825363</v>
      </c>
      <c r="DD8" s="328">
        <f>'Production Summary'!$M$60</f>
        <v>714.65696465696465</v>
      </c>
      <c r="DE8" s="164">
        <f>'Production Summary'!$N$59</f>
        <v>11148.648648648648</v>
      </c>
      <c r="DF8" s="328">
        <f>'Production Summary'!$M$59</f>
        <v>619.36936936936934</v>
      </c>
      <c r="DG8" s="164">
        <f>'Production Summary'!$N$55</f>
        <v>13842.68884268884</v>
      </c>
      <c r="DH8" s="164">
        <f>'Production Summary'!$M$55</f>
        <v>3460.67221067221</v>
      </c>
      <c r="DI8" s="164">
        <f>'Production Summary'!$N$56</f>
        <v>13097.713097713096</v>
      </c>
      <c r="DJ8" s="164">
        <f>'Production Summary'!$M$56</f>
        <v>163.72141372141371</v>
      </c>
      <c r="DK8" s="164">
        <f>'Production Summary'!$N$57</f>
        <v>14189.189189189186</v>
      </c>
      <c r="DL8" s="164">
        <f>'Production Summary'!$M$57</f>
        <v>394.14414414414409</v>
      </c>
      <c r="DM8" s="164">
        <f>'Production Summary'!$N$58</f>
        <v>14017.671517671517</v>
      </c>
      <c r="DN8" s="164">
        <f>'Production Summary'!$M$58</f>
        <v>778.75952875952873</v>
      </c>
      <c r="DO8" s="164">
        <f>'Production Summary'!$N$61</f>
        <v>4500</v>
      </c>
      <c r="DP8" s="328">
        <f>'Production Summary'!$M$61</f>
        <v>750</v>
      </c>
      <c r="DQ8" s="164">
        <v>0</v>
      </c>
      <c r="DR8" s="164">
        <f>'Production Summary'!$N$62</f>
        <v>8900</v>
      </c>
      <c r="DS8" s="164">
        <f>'Production Summary'!$N$70</f>
        <v>300</v>
      </c>
      <c r="DT8" s="328">
        <f>'Production Summary'!$M$70</f>
        <v>25</v>
      </c>
      <c r="DU8" s="164">
        <v>0</v>
      </c>
      <c r="DV8" s="164">
        <f>'Production Summary'!$N$71</f>
        <v>150</v>
      </c>
      <c r="DW8" s="164">
        <v>0</v>
      </c>
      <c r="DX8" s="164">
        <f>'Production Summary'!$N$64</f>
        <v>192</v>
      </c>
      <c r="DY8" s="164">
        <v>0</v>
      </c>
      <c r="DZ8" s="391">
        <f>'Production Summary'!$N$65</f>
        <v>384</v>
      </c>
      <c r="EA8" s="164">
        <v>0</v>
      </c>
      <c r="EB8" s="391">
        <f>'Production Summary'!$N$66</f>
        <v>192</v>
      </c>
      <c r="EC8" s="164">
        <v>0</v>
      </c>
      <c r="ED8" s="164">
        <f>'Production Summary'!$N$67</f>
        <v>96</v>
      </c>
      <c r="EE8" s="164">
        <v>0</v>
      </c>
      <c r="EF8" s="164">
        <f>'Production Summary'!$N$68</f>
        <v>96</v>
      </c>
      <c r="EG8" s="164">
        <v>0</v>
      </c>
      <c r="EH8" s="164">
        <f>'Production Summary'!$N$69</f>
        <v>340</v>
      </c>
      <c r="EI8" s="101">
        <f t="shared" si="0"/>
        <v>976113936.57853234</v>
      </c>
      <c r="EJ8" s="3"/>
      <c r="EK8" s="3"/>
      <c r="ER8" s="64" t="s">
        <v>24</v>
      </c>
      <c r="ES8" s="61" t="str">
        <f t="shared" si="1"/>
        <v xml:space="preserve">Dheeraj </v>
      </c>
      <c r="ET8" s="24">
        <f t="shared" si="3"/>
        <v>976113936.57853234</v>
      </c>
    </row>
    <row r="9" spans="1:150" ht="15" customHeight="1">
      <c r="A9" t="b">
        <f>C9=Bilaspur!C9</f>
        <v>1</v>
      </c>
      <c r="B9" s="69">
        <f t="shared" si="4"/>
        <v>4</v>
      </c>
      <c r="C9" s="61" t="str">
        <f>IF(Bilaspur!C9="","",Bilaspur!C9)</f>
        <v>Durgesh Gupta</v>
      </c>
      <c r="D9" s="167">
        <f t="shared" si="2"/>
        <v>627.84</v>
      </c>
      <c r="E9" s="167">
        <v>26.16</v>
      </c>
      <c r="F9" s="164">
        <v>0</v>
      </c>
      <c r="G9" s="164">
        <f>'Production Summary'!$N$5</f>
        <v>666</v>
      </c>
      <c r="H9" s="164">
        <f>'Production Summary'!$M$5</f>
        <v>27.75</v>
      </c>
      <c r="I9" s="164">
        <v>0</v>
      </c>
      <c r="J9" s="164">
        <f>'Production Summary'!$N$6</f>
        <v>200</v>
      </c>
      <c r="K9" s="328">
        <f>'Production Summary'!$M$6</f>
        <v>7.5</v>
      </c>
      <c r="L9" s="164">
        <v>0</v>
      </c>
      <c r="M9" s="365">
        <f>'Production Summary'!$N$7</f>
        <v>612.72</v>
      </c>
      <c r="N9" s="367">
        <f>'Production Summary'!$M$7</f>
        <v>25.53</v>
      </c>
      <c r="O9" s="164">
        <v>0</v>
      </c>
      <c r="P9" s="164">
        <f>'Production Summary'!$N$8</f>
        <v>780</v>
      </c>
      <c r="Q9" s="164">
        <f>'Production Summary'!$M$8</f>
        <v>65</v>
      </c>
      <c r="R9" s="164">
        <v>0</v>
      </c>
      <c r="S9" s="164">
        <f>'Production Summary'!$N$9</f>
        <v>720</v>
      </c>
      <c r="T9" s="164">
        <f>'Production Summary'!$M$9</f>
        <v>60</v>
      </c>
      <c r="U9" s="164">
        <v>0</v>
      </c>
      <c r="V9" s="164">
        <f>'Production Summary'!$N$10</f>
        <v>876</v>
      </c>
      <c r="W9" s="164">
        <f>'Production Summary'!$M$10</f>
        <v>73</v>
      </c>
      <c r="X9" s="164">
        <v>0</v>
      </c>
      <c r="Y9" s="164">
        <f>'Production Summary'!$N$14</f>
        <v>177</v>
      </c>
      <c r="Z9" s="328">
        <f>'Production Summary'!$M$14</f>
        <v>14.75</v>
      </c>
      <c r="AA9" s="164">
        <v>0</v>
      </c>
      <c r="AB9" s="164">
        <f>'Production Summary'!$N$15</f>
        <v>126</v>
      </c>
      <c r="AC9" s="164">
        <f>'Production Summary'!$M$15</f>
        <v>21</v>
      </c>
      <c r="AD9" s="164">
        <v>0</v>
      </c>
      <c r="AE9" s="164">
        <f>'Production Summary'!$N$16</f>
        <v>252</v>
      </c>
      <c r="AF9" s="164">
        <f>'Production Summary'!$M$16</f>
        <v>21</v>
      </c>
      <c r="AG9" s="164">
        <v>0</v>
      </c>
      <c r="AH9" s="164">
        <f>'Production Summary'!$N$18</f>
        <v>1035</v>
      </c>
      <c r="AI9" s="164">
        <f>'Production Summary'!$M$18</f>
        <v>17.25</v>
      </c>
      <c r="AJ9" s="164">
        <v>0</v>
      </c>
      <c r="AK9" s="164">
        <f>'Production Summary'!$N$19</f>
        <v>870</v>
      </c>
      <c r="AL9" s="164">
        <f>'Production Summary'!$M$19</f>
        <v>29</v>
      </c>
      <c r="AM9" s="164">
        <v>0</v>
      </c>
      <c r="AN9" s="164">
        <f>'Production Summary'!$N$20</f>
        <v>864</v>
      </c>
      <c r="AO9" s="164">
        <f>'Production Summary'!$M$20</f>
        <v>72</v>
      </c>
      <c r="AP9" s="164">
        <v>0</v>
      </c>
      <c r="AQ9" s="164">
        <f>'Production Summary'!$N$21</f>
        <v>670</v>
      </c>
      <c r="AR9" s="164">
        <f>'Production Summary'!$M$21</f>
        <v>335</v>
      </c>
      <c r="AS9" s="164">
        <v>0</v>
      </c>
      <c r="AT9" s="386">
        <f>'Production Summary'!$N$22</f>
        <v>375</v>
      </c>
      <c r="AU9" s="164">
        <f>'Production Summary'!$N$23</f>
        <v>1050</v>
      </c>
      <c r="AV9" s="164">
        <f>'Production Summary'!$N$25</f>
        <v>300</v>
      </c>
      <c r="AW9" s="164">
        <f>'Production Summary'!$M$25</f>
        <v>25</v>
      </c>
      <c r="AX9" s="164">
        <v>0</v>
      </c>
      <c r="AY9" s="164">
        <f>'Production Summary'!$N$26</f>
        <v>300</v>
      </c>
      <c r="AZ9" s="164">
        <f>'Production Summary'!$M$26</f>
        <v>25</v>
      </c>
      <c r="BA9" s="164">
        <v>0</v>
      </c>
      <c r="BB9" s="164">
        <f>'Production Summary'!$N$28</f>
        <v>777</v>
      </c>
      <c r="BC9" s="164">
        <f>'Production Summary'!$M$28</f>
        <v>12.95</v>
      </c>
      <c r="BD9" s="164">
        <v>0</v>
      </c>
      <c r="BE9" s="164">
        <f>'Production Summary'!$N$29</f>
        <v>612</v>
      </c>
      <c r="BF9" s="164">
        <f>'Production Summary'!$M$29</f>
        <v>51</v>
      </c>
      <c r="BG9" s="164">
        <v>0</v>
      </c>
      <c r="BH9" s="164">
        <f>'Production Summary'!$N$30</f>
        <v>500</v>
      </c>
      <c r="BI9" s="164">
        <f>'Production Summary'!$M$30</f>
        <v>250</v>
      </c>
      <c r="BJ9" s="164">
        <v>0</v>
      </c>
      <c r="BK9" s="386"/>
      <c r="BL9" s="164">
        <f>'Production Summary'!$N$32</f>
        <v>875</v>
      </c>
      <c r="BM9" s="164">
        <f>'Production Summary'!$N$34</f>
        <v>360.59999999999997</v>
      </c>
      <c r="BN9" s="164">
        <f>'Production Summary'!$M$34</f>
        <v>6.01</v>
      </c>
      <c r="BO9" s="164">
        <v>0</v>
      </c>
      <c r="BP9" s="164">
        <f>'Production Summary'!$N$36</f>
        <v>717</v>
      </c>
      <c r="BQ9" s="164">
        <f>'Production Summary'!$M$36</f>
        <v>11.95</v>
      </c>
      <c r="BR9" s="164">
        <v>0</v>
      </c>
      <c r="BS9" s="164">
        <f>'Production Summary'!$N$37</f>
        <v>210</v>
      </c>
      <c r="BT9" s="164">
        <f>'Production Summary'!$M$37</f>
        <v>21</v>
      </c>
      <c r="BU9" s="164">
        <v>0</v>
      </c>
      <c r="BV9" s="164">
        <f>'Production Summary'!$N$38</f>
        <v>280</v>
      </c>
      <c r="BW9" s="164">
        <f>'Production Summary'!$M$38</f>
        <v>28</v>
      </c>
      <c r="BX9" s="164">
        <v>0</v>
      </c>
      <c r="BY9" s="165">
        <f>'Production Summary'!$N$39</f>
        <v>300.38406247988502</v>
      </c>
      <c r="BZ9" s="164">
        <f>'Production Summary'!$M$39</f>
        <v>30.038406247988501</v>
      </c>
      <c r="CA9" s="164">
        <v>0</v>
      </c>
      <c r="CB9" s="164">
        <f>'Production Summary'!$N$40</f>
        <v>131.30000000000001</v>
      </c>
      <c r="CC9" s="164">
        <f>'Production Summary'!$M$40</f>
        <v>13.13</v>
      </c>
      <c r="CD9" s="164">
        <v>0</v>
      </c>
      <c r="CE9" s="164">
        <f>'Production Summary'!$N$42</f>
        <v>1136.3519999999996</v>
      </c>
      <c r="CF9" s="164">
        <f>'Production Summary'!$M$42</f>
        <v>81.167999999999978</v>
      </c>
      <c r="CG9" s="164">
        <v>0</v>
      </c>
      <c r="CH9" s="164">
        <v>0</v>
      </c>
      <c r="CI9" s="164">
        <f>'Production Summary'!$N$43</f>
        <v>184</v>
      </c>
      <c r="CJ9" s="164">
        <v>0</v>
      </c>
      <c r="CK9" s="164">
        <f>'Production Summary'!$N$44</f>
        <v>355</v>
      </c>
      <c r="CL9" s="164">
        <v>0</v>
      </c>
      <c r="CM9" s="375">
        <f>'Production Summary'!$N$45</f>
        <v>1650</v>
      </c>
      <c r="CN9" s="164">
        <f>'Production Summary'!$N$46</f>
        <v>270</v>
      </c>
      <c r="CO9" s="164">
        <f>'Production Summary'!$N$47</f>
        <v>1350</v>
      </c>
      <c r="CP9" s="166"/>
      <c r="CQ9" s="164">
        <f>'Production Summary'!$N$49</f>
        <v>8004.1580041580037</v>
      </c>
      <c r="CR9" s="164">
        <f>'Production Summary'!$M$49</f>
        <v>66.701316701316699</v>
      </c>
      <c r="CS9" s="164">
        <f>'Production Summary'!$N$50</f>
        <v>13331.600831600828</v>
      </c>
      <c r="CT9" s="164">
        <f>'Production Summary'!$M$50</f>
        <v>148.1288981288981</v>
      </c>
      <c r="CU9" s="164">
        <f>'Production Summary'!$N$51</f>
        <v>12785.862785862784</v>
      </c>
      <c r="CV9" s="164">
        <f>'Production Summary'!$M$51</f>
        <v>355.16285516285512</v>
      </c>
      <c r="CW9" s="164">
        <f>'Production Summary'!$N$52</f>
        <v>12629.937629937627</v>
      </c>
      <c r="CX9" s="164">
        <f>'Production Summary'!$M$52</f>
        <v>701.66320166320156</v>
      </c>
      <c r="CY9" s="164">
        <f>'Production Summary'!$N$53</f>
        <v>12396.049896049895</v>
      </c>
      <c r="CZ9" s="164">
        <f>'Production Summary'!$M$53</f>
        <v>688.66943866943859</v>
      </c>
      <c r="DA9" s="164">
        <f>'Production Summary'!$N$54</f>
        <v>13799.376299376298</v>
      </c>
      <c r="DB9" s="164">
        <f>'Production Summary'!$M$54</f>
        <v>766.63201663201653</v>
      </c>
      <c r="DC9" s="328">
        <f>'Production Summary'!$N$60</f>
        <v>12863.825363825363</v>
      </c>
      <c r="DD9" s="328">
        <f>'Production Summary'!$M$60</f>
        <v>714.65696465696465</v>
      </c>
      <c r="DE9" s="164">
        <f>'Production Summary'!$N$59</f>
        <v>11148.648648648648</v>
      </c>
      <c r="DF9" s="328">
        <f>'Production Summary'!$M$59</f>
        <v>619.36936936936934</v>
      </c>
      <c r="DG9" s="164">
        <f>'Production Summary'!$N$55</f>
        <v>13842.68884268884</v>
      </c>
      <c r="DH9" s="164">
        <f>'Production Summary'!$M$55</f>
        <v>3460.67221067221</v>
      </c>
      <c r="DI9" s="164">
        <f>'Production Summary'!$N$56</f>
        <v>13097.713097713096</v>
      </c>
      <c r="DJ9" s="164">
        <f>'Production Summary'!$M$56</f>
        <v>163.72141372141371</v>
      </c>
      <c r="DK9" s="164">
        <f>'Production Summary'!$N$57</f>
        <v>14189.189189189186</v>
      </c>
      <c r="DL9" s="164">
        <f>'Production Summary'!$M$57</f>
        <v>394.14414414414409</v>
      </c>
      <c r="DM9" s="164">
        <f>'Production Summary'!$N$58</f>
        <v>14017.671517671517</v>
      </c>
      <c r="DN9" s="164">
        <f>'Production Summary'!$M$58</f>
        <v>778.75952875952873</v>
      </c>
      <c r="DO9" s="164">
        <f>'Production Summary'!$N$61</f>
        <v>4500</v>
      </c>
      <c r="DP9" s="328">
        <f>'Production Summary'!$M$61</f>
        <v>750</v>
      </c>
      <c r="DQ9" s="164">
        <v>0</v>
      </c>
      <c r="DR9" s="164">
        <f>'Production Summary'!$N$62</f>
        <v>8900</v>
      </c>
      <c r="DS9" s="164">
        <f>'Production Summary'!$N$70</f>
        <v>300</v>
      </c>
      <c r="DT9" s="328">
        <f>'Production Summary'!$M$70</f>
        <v>25</v>
      </c>
      <c r="DU9" s="164">
        <v>0</v>
      </c>
      <c r="DV9" s="164">
        <f>'Production Summary'!$N$71</f>
        <v>150</v>
      </c>
      <c r="DW9" s="164">
        <v>0</v>
      </c>
      <c r="DX9" s="164">
        <f>'Production Summary'!$N$64</f>
        <v>192</v>
      </c>
      <c r="DY9" s="164">
        <v>0</v>
      </c>
      <c r="DZ9" s="391">
        <f>'Production Summary'!$N$65</f>
        <v>384</v>
      </c>
      <c r="EA9" s="164">
        <v>0</v>
      </c>
      <c r="EB9" s="391">
        <f>'Production Summary'!$N$66</f>
        <v>192</v>
      </c>
      <c r="EC9" s="164">
        <v>0</v>
      </c>
      <c r="ED9" s="164">
        <f>'Production Summary'!$N$67</f>
        <v>96</v>
      </c>
      <c r="EE9" s="164">
        <v>0</v>
      </c>
      <c r="EF9" s="164">
        <f>'Production Summary'!$N$68</f>
        <v>96</v>
      </c>
      <c r="EG9" s="164">
        <v>0</v>
      </c>
      <c r="EH9" s="164">
        <f>'Production Summary'!$N$69</f>
        <v>340</v>
      </c>
      <c r="EI9" s="101">
        <f t="shared" si="0"/>
        <v>976113936.57853234</v>
      </c>
      <c r="EJ9" s="3"/>
      <c r="EK9" s="3"/>
      <c r="ER9" s="64" t="s">
        <v>25</v>
      </c>
      <c r="ES9" s="61" t="str">
        <f t="shared" si="1"/>
        <v>Durgesh Gupta</v>
      </c>
      <c r="ET9" s="24">
        <f t="shared" si="3"/>
        <v>976113936.57853234</v>
      </c>
    </row>
    <row r="10" spans="1:150" ht="15" customHeight="1">
      <c r="A10" t="b">
        <f>C10=Bilaspur!C10</f>
        <v>1</v>
      </c>
      <c r="B10" s="69">
        <f t="shared" si="4"/>
        <v>5</v>
      </c>
      <c r="C10" s="61" t="str">
        <f>IF(Bilaspur!C10="","",Bilaspur!C10)</f>
        <v>Ganesh Milk</v>
      </c>
      <c r="D10" s="167">
        <f t="shared" si="2"/>
        <v>627.84</v>
      </c>
      <c r="E10" s="167">
        <v>26.16</v>
      </c>
      <c r="F10" s="164">
        <v>0</v>
      </c>
      <c r="G10" s="164">
        <f>'Production Summary'!$N$5</f>
        <v>666</v>
      </c>
      <c r="H10" s="164">
        <f>'Production Summary'!$M$5</f>
        <v>27.75</v>
      </c>
      <c r="I10" s="164">
        <v>0</v>
      </c>
      <c r="J10" s="164">
        <f>'Production Summary'!$N$6</f>
        <v>200</v>
      </c>
      <c r="K10" s="328">
        <f>'Production Summary'!$M$6</f>
        <v>7.5</v>
      </c>
      <c r="L10" s="164">
        <v>0</v>
      </c>
      <c r="M10" s="365">
        <f>'Production Summary'!$N$7</f>
        <v>612.72</v>
      </c>
      <c r="N10" s="367">
        <f>'Production Summary'!$M$7</f>
        <v>25.53</v>
      </c>
      <c r="O10" s="164">
        <v>0</v>
      </c>
      <c r="P10" s="164">
        <f>'Production Summary'!$N$8</f>
        <v>780</v>
      </c>
      <c r="Q10" s="164">
        <f>'Production Summary'!$M$8</f>
        <v>65</v>
      </c>
      <c r="R10" s="164">
        <v>0</v>
      </c>
      <c r="S10" s="164">
        <f>'Production Summary'!$N$9</f>
        <v>720</v>
      </c>
      <c r="T10" s="164">
        <f>'Production Summary'!$M$9</f>
        <v>60</v>
      </c>
      <c r="U10" s="164">
        <v>0</v>
      </c>
      <c r="V10" s="164">
        <f>'Production Summary'!$N$10</f>
        <v>876</v>
      </c>
      <c r="W10" s="164">
        <f>'Production Summary'!$M$10</f>
        <v>73</v>
      </c>
      <c r="X10" s="164">
        <v>0</v>
      </c>
      <c r="Y10" s="164">
        <f>'Production Summary'!$N$14</f>
        <v>177</v>
      </c>
      <c r="Z10" s="328">
        <f>'Production Summary'!$M$14</f>
        <v>14.75</v>
      </c>
      <c r="AA10" s="164">
        <v>0</v>
      </c>
      <c r="AB10" s="164">
        <f>'Production Summary'!$N$15</f>
        <v>126</v>
      </c>
      <c r="AC10" s="164">
        <f>'Production Summary'!$M$15</f>
        <v>21</v>
      </c>
      <c r="AD10" s="164">
        <v>0</v>
      </c>
      <c r="AE10" s="164">
        <f>'Production Summary'!$N$16</f>
        <v>252</v>
      </c>
      <c r="AF10" s="164">
        <f>'Production Summary'!$M$16</f>
        <v>21</v>
      </c>
      <c r="AG10" s="164">
        <v>0</v>
      </c>
      <c r="AH10" s="164">
        <f>'Production Summary'!$N$18</f>
        <v>1035</v>
      </c>
      <c r="AI10" s="164">
        <f>'Production Summary'!$M$18</f>
        <v>17.25</v>
      </c>
      <c r="AJ10" s="164">
        <v>0</v>
      </c>
      <c r="AK10" s="164">
        <f>'Production Summary'!$N$19</f>
        <v>870</v>
      </c>
      <c r="AL10" s="164">
        <f>'Production Summary'!$M$19</f>
        <v>29</v>
      </c>
      <c r="AM10" s="164">
        <v>0</v>
      </c>
      <c r="AN10" s="164">
        <f>'Production Summary'!$N$20</f>
        <v>864</v>
      </c>
      <c r="AO10" s="164">
        <f>'Production Summary'!$M$20</f>
        <v>72</v>
      </c>
      <c r="AP10" s="164">
        <v>0</v>
      </c>
      <c r="AQ10" s="164">
        <f>'Production Summary'!$N$21</f>
        <v>670</v>
      </c>
      <c r="AR10" s="164">
        <f>'Production Summary'!$M$21</f>
        <v>335</v>
      </c>
      <c r="AS10" s="164">
        <v>0</v>
      </c>
      <c r="AT10" s="386">
        <f>'Production Summary'!$N$22</f>
        <v>375</v>
      </c>
      <c r="AU10" s="164">
        <f>'Production Summary'!$N$23</f>
        <v>1050</v>
      </c>
      <c r="AV10" s="164">
        <f>'Production Summary'!$N$25</f>
        <v>300</v>
      </c>
      <c r="AW10" s="164">
        <f>'Production Summary'!$M$25</f>
        <v>25</v>
      </c>
      <c r="AX10" s="164">
        <v>0</v>
      </c>
      <c r="AY10" s="164">
        <f>'Production Summary'!$N$26</f>
        <v>300</v>
      </c>
      <c r="AZ10" s="164">
        <f>'Production Summary'!$M$26</f>
        <v>25</v>
      </c>
      <c r="BA10" s="164">
        <v>0</v>
      </c>
      <c r="BB10" s="164">
        <f>'Production Summary'!$N$28</f>
        <v>777</v>
      </c>
      <c r="BC10" s="164">
        <f>'Production Summary'!$M$28</f>
        <v>12.95</v>
      </c>
      <c r="BD10" s="164">
        <v>0</v>
      </c>
      <c r="BE10" s="164">
        <f>'Production Summary'!$N$29</f>
        <v>612</v>
      </c>
      <c r="BF10" s="164">
        <f>'Production Summary'!$M$29</f>
        <v>51</v>
      </c>
      <c r="BG10" s="164">
        <v>0</v>
      </c>
      <c r="BH10" s="164">
        <f>'Production Summary'!$N$30</f>
        <v>500</v>
      </c>
      <c r="BI10" s="164">
        <f>'Production Summary'!$M$30</f>
        <v>250</v>
      </c>
      <c r="BJ10" s="164">
        <v>0</v>
      </c>
      <c r="BK10" s="386"/>
      <c r="BL10" s="164">
        <f>'Production Summary'!$N$32</f>
        <v>875</v>
      </c>
      <c r="BM10" s="164">
        <f>'Production Summary'!$N$34</f>
        <v>360.59999999999997</v>
      </c>
      <c r="BN10" s="164">
        <f>'Production Summary'!$M$34</f>
        <v>6.01</v>
      </c>
      <c r="BO10" s="164">
        <v>0</v>
      </c>
      <c r="BP10" s="164">
        <f>'Production Summary'!$N$36</f>
        <v>717</v>
      </c>
      <c r="BQ10" s="164">
        <f>'Production Summary'!$M$36</f>
        <v>11.95</v>
      </c>
      <c r="BR10" s="164">
        <v>0</v>
      </c>
      <c r="BS10" s="164">
        <f>'Production Summary'!$N$37</f>
        <v>210</v>
      </c>
      <c r="BT10" s="164">
        <f>'Production Summary'!$M$37</f>
        <v>21</v>
      </c>
      <c r="BU10" s="164">
        <v>0</v>
      </c>
      <c r="BV10" s="164">
        <f>'Production Summary'!$N$38</f>
        <v>280</v>
      </c>
      <c r="BW10" s="164">
        <f>'Production Summary'!$M$38</f>
        <v>28</v>
      </c>
      <c r="BX10" s="164">
        <v>0</v>
      </c>
      <c r="BY10" s="165">
        <f>'Production Summary'!$N$39</f>
        <v>300.38406247988502</v>
      </c>
      <c r="BZ10" s="164">
        <f>'Production Summary'!$M$39</f>
        <v>30.038406247988501</v>
      </c>
      <c r="CA10" s="164">
        <v>0</v>
      </c>
      <c r="CB10" s="164">
        <f>'Production Summary'!$N$40</f>
        <v>131.30000000000001</v>
      </c>
      <c r="CC10" s="164">
        <f>'Production Summary'!$M$40</f>
        <v>13.13</v>
      </c>
      <c r="CD10" s="164">
        <v>0</v>
      </c>
      <c r="CE10" s="164">
        <f>'Production Summary'!$N$42</f>
        <v>1136.3519999999996</v>
      </c>
      <c r="CF10" s="164">
        <f>'Production Summary'!$M$42</f>
        <v>81.167999999999978</v>
      </c>
      <c r="CG10" s="164">
        <v>0</v>
      </c>
      <c r="CH10" s="164">
        <v>0</v>
      </c>
      <c r="CI10" s="164">
        <f>'Production Summary'!$N$43</f>
        <v>184</v>
      </c>
      <c r="CJ10" s="164">
        <v>0</v>
      </c>
      <c r="CK10" s="164">
        <f>'Production Summary'!$N$44</f>
        <v>355</v>
      </c>
      <c r="CL10" s="164">
        <v>0</v>
      </c>
      <c r="CM10" s="375">
        <f>'Production Summary'!$N$45</f>
        <v>1650</v>
      </c>
      <c r="CN10" s="164">
        <f>'Production Summary'!$N$46</f>
        <v>270</v>
      </c>
      <c r="CO10" s="164">
        <f>'Production Summary'!$N$47</f>
        <v>1350</v>
      </c>
      <c r="CP10" s="166"/>
      <c r="CQ10" s="164">
        <f>'Production Summary'!$N$49</f>
        <v>8004.1580041580037</v>
      </c>
      <c r="CR10" s="164">
        <f>'Production Summary'!$M$49</f>
        <v>66.701316701316699</v>
      </c>
      <c r="CS10" s="164">
        <f>'Production Summary'!$N$50</f>
        <v>13331.600831600828</v>
      </c>
      <c r="CT10" s="164">
        <f>'Production Summary'!$M$50</f>
        <v>148.1288981288981</v>
      </c>
      <c r="CU10" s="164">
        <f>'Production Summary'!$N$51</f>
        <v>12785.862785862784</v>
      </c>
      <c r="CV10" s="164">
        <f>'Production Summary'!$M$51</f>
        <v>355.16285516285512</v>
      </c>
      <c r="CW10" s="164">
        <f>'Production Summary'!$N$52</f>
        <v>12629.937629937627</v>
      </c>
      <c r="CX10" s="164">
        <f>'Production Summary'!$M$52</f>
        <v>701.66320166320156</v>
      </c>
      <c r="CY10" s="164">
        <f>'Production Summary'!$N$53</f>
        <v>12396.049896049895</v>
      </c>
      <c r="CZ10" s="164">
        <f>'Production Summary'!$M$53</f>
        <v>688.66943866943859</v>
      </c>
      <c r="DA10" s="164">
        <f>'Production Summary'!$N$54</f>
        <v>13799.376299376298</v>
      </c>
      <c r="DB10" s="164">
        <f>'Production Summary'!$M$54</f>
        <v>766.63201663201653</v>
      </c>
      <c r="DC10" s="328">
        <f>'Production Summary'!$N$60</f>
        <v>12863.825363825363</v>
      </c>
      <c r="DD10" s="328">
        <f>'Production Summary'!$M$60</f>
        <v>714.65696465696465</v>
      </c>
      <c r="DE10" s="164">
        <f>'Production Summary'!$N$59</f>
        <v>11148.648648648648</v>
      </c>
      <c r="DF10" s="328">
        <f>'Production Summary'!$M$59</f>
        <v>619.36936936936934</v>
      </c>
      <c r="DG10" s="164">
        <f>'Production Summary'!$N$55</f>
        <v>13842.68884268884</v>
      </c>
      <c r="DH10" s="164">
        <f>'Production Summary'!$M$55</f>
        <v>3460.67221067221</v>
      </c>
      <c r="DI10" s="164">
        <f>'Production Summary'!$N$56</f>
        <v>13097.713097713096</v>
      </c>
      <c r="DJ10" s="164">
        <f>'Production Summary'!$M$56</f>
        <v>163.72141372141371</v>
      </c>
      <c r="DK10" s="164">
        <f>'Production Summary'!$N$57</f>
        <v>14189.189189189186</v>
      </c>
      <c r="DL10" s="164">
        <f>'Production Summary'!$M$57</f>
        <v>394.14414414414409</v>
      </c>
      <c r="DM10" s="164">
        <f>'Production Summary'!$N$58</f>
        <v>14017.671517671517</v>
      </c>
      <c r="DN10" s="164">
        <f>'Production Summary'!$M$58</f>
        <v>778.75952875952873</v>
      </c>
      <c r="DO10" s="164">
        <f>'Production Summary'!$N$61</f>
        <v>4500</v>
      </c>
      <c r="DP10" s="328">
        <f>'Production Summary'!$M$61</f>
        <v>750</v>
      </c>
      <c r="DQ10" s="164">
        <v>0</v>
      </c>
      <c r="DR10" s="164">
        <f>'Production Summary'!$N$62</f>
        <v>8900</v>
      </c>
      <c r="DS10" s="164">
        <f>'Production Summary'!$N$70</f>
        <v>300</v>
      </c>
      <c r="DT10" s="328">
        <f>'Production Summary'!$M$70</f>
        <v>25</v>
      </c>
      <c r="DU10" s="164">
        <v>0</v>
      </c>
      <c r="DV10" s="164">
        <f>'Production Summary'!$N$71</f>
        <v>150</v>
      </c>
      <c r="DW10" s="164">
        <v>0</v>
      </c>
      <c r="DX10" s="164">
        <f>'Production Summary'!$N$64</f>
        <v>192</v>
      </c>
      <c r="DY10" s="164">
        <v>0</v>
      </c>
      <c r="DZ10" s="391">
        <f>'Production Summary'!$N$65</f>
        <v>384</v>
      </c>
      <c r="EA10" s="164">
        <v>0</v>
      </c>
      <c r="EB10" s="391">
        <f>'Production Summary'!$N$66</f>
        <v>192</v>
      </c>
      <c r="EC10" s="164">
        <v>0</v>
      </c>
      <c r="ED10" s="164">
        <f>'Production Summary'!$N$67</f>
        <v>96</v>
      </c>
      <c r="EE10" s="164">
        <v>0</v>
      </c>
      <c r="EF10" s="164">
        <f>'Production Summary'!$N$68</f>
        <v>96</v>
      </c>
      <c r="EG10" s="164">
        <v>0</v>
      </c>
      <c r="EH10" s="164">
        <f>'Production Summary'!$N$69</f>
        <v>340</v>
      </c>
      <c r="EI10" s="101">
        <f t="shared" si="0"/>
        <v>976113936.57853234</v>
      </c>
      <c r="EJ10" s="3"/>
      <c r="EK10" s="3"/>
      <c r="ER10" s="64" t="s">
        <v>26</v>
      </c>
      <c r="ES10" s="61" t="str">
        <f t="shared" si="1"/>
        <v>Ganesh Milk</v>
      </c>
      <c r="ET10" s="24">
        <f t="shared" si="3"/>
        <v>976113936.57853234</v>
      </c>
    </row>
    <row r="11" spans="1:150" ht="15" customHeight="1">
      <c r="A11" t="b">
        <f>C11=Bilaspur!C11</f>
        <v>1</v>
      </c>
      <c r="B11" s="69">
        <f t="shared" si="4"/>
        <v>6</v>
      </c>
      <c r="C11" s="61" t="str">
        <f>IF(Bilaspur!C11="","",Bilaspur!C11)</f>
        <v>Gauri</v>
      </c>
      <c r="D11" s="167">
        <f t="shared" si="2"/>
        <v>627.84</v>
      </c>
      <c r="E11" s="167">
        <v>26.16</v>
      </c>
      <c r="F11" s="164">
        <v>0</v>
      </c>
      <c r="G11" s="164">
        <f>'Production Summary'!$N$5</f>
        <v>666</v>
      </c>
      <c r="H11" s="164">
        <f>'Production Summary'!$M$5</f>
        <v>27.75</v>
      </c>
      <c r="I11" s="164">
        <v>0</v>
      </c>
      <c r="J11" s="164">
        <f>'Production Summary'!$N$6</f>
        <v>200</v>
      </c>
      <c r="K11" s="328">
        <f>'Production Summary'!$M$6</f>
        <v>7.5</v>
      </c>
      <c r="L11" s="164">
        <v>0</v>
      </c>
      <c r="M11" s="365">
        <f>'Production Summary'!$N$7</f>
        <v>612.72</v>
      </c>
      <c r="N11" s="367">
        <f>'Production Summary'!$M$7</f>
        <v>25.53</v>
      </c>
      <c r="O11" s="164">
        <v>0</v>
      </c>
      <c r="P11" s="164">
        <f>'Production Summary'!$N$8</f>
        <v>780</v>
      </c>
      <c r="Q11" s="164">
        <f>'Production Summary'!$M$8</f>
        <v>65</v>
      </c>
      <c r="R11" s="164">
        <v>0</v>
      </c>
      <c r="S11" s="164">
        <f>'Production Summary'!$N$9</f>
        <v>720</v>
      </c>
      <c r="T11" s="164">
        <f>'Production Summary'!$M$9</f>
        <v>60</v>
      </c>
      <c r="U11" s="164">
        <v>0</v>
      </c>
      <c r="V11" s="164">
        <f>'Production Summary'!$N$10</f>
        <v>876</v>
      </c>
      <c r="W11" s="164">
        <f>'Production Summary'!$M$10</f>
        <v>73</v>
      </c>
      <c r="X11" s="164">
        <v>0</v>
      </c>
      <c r="Y11" s="164">
        <f>'Production Summary'!$N$14</f>
        <v>177</v>
      </c>
      <c r="Z11" s="328">
        <f>'Production Summary'!$M$14</f>
        <v>14.75</v>
      </c>
      <c r="AA11" s="164">
        <v>0</v>
      </c>
      <c r="AB11" s="164">
        <f>'Production Summary'!$N$15</f>
        <v>126</v>
      </c>
      <c r="AC11" s="164">
        <f>'Production Summary'!$M$15</f>
        <v>21</v>
      </c>
      <c r="AD11" s="164">
        <v>0</v>
      </c>
      <c r="AE11" s="164">
        <f>'Production Summary'!$N$16</f>
        <v>252</v>
      </c>
      <c r="AF11" s="164">
        <f>'Production Summary'!$M$16</f>
        <v>21</v>
      </c>
      <c r="AG11" s="164">
        <v>0</v>
      </c>
      <c r="AH11" s="164">
        <f>'Production Summary'!$N$18</f>
        <v>1035</v>
      </c>
      <c r="AI11" s="164">
        <f>'Production Summary'!$M$18</f>
        <v>17.25</v>
      </c>
      <c r="AJ11" s="164">
        <v>0</v>
      </c>
      <c r="AK11" s="164">
        <f>'Production Summary'!$N$19</f>
        <v>870</v>
      </c>
      <c r="AL11" s="164">
        <f>'Production Summary'!$M$19</f>
        <v>29</v>
      </c>
      <c r="AM11" s="164">
        <v>0</v>
      </c>
      <c r="AN11" s="164">
        <f>'Production Summary'!$N$20</f>
        <v>864</v>
      </c>
      <c r="AO11" s="164">
        <f>'Production Summary'!$M$20</f>
        <v>72</v>
      </c>
      <c r="AP11" s="164">
        <v>0</v>
      </c>
      <c r="AQ11" s="164">
        <f>'Production Summary'!$N$21</f>
        <v>670</v>
      </c>
      <c r="AR11" s="164">
        <f>'Production Summary'!$M$21</f>
        <v>335</v>
      </c>
      <c r="AS11" s="164">
        <v>0</v>
      </c>
      <c r="AT11" s="386">
        <f>'Production Summary'!$N$22</f>
        <v>375</v>
      </c>
      <c r="AU11" s="164">
        <f>'Production Summary'!$N$23</f>
        <v>1050</v>
      </c>
      <c r="AV11" s="164">
        <f>'Production Summary'!$N$25</f>
        <v>300</v>
      </c>
      <c r="AW11" s="164">
        <f>'Production Summary'!$M$25</f>
        <v>25</v>
      </c>
      <c r="AX11" s="164">
        <v>0</v>
      </c>
      <c r="AY11" s="164">
        <f>'Production Summary'!$N$26</f>
        <v>300</v>
      </c>
      <c r="AZ11" s="164">
        <f>'Production Summary'!$M$26</f>
        <v>25</v>
      </c>
      <c r="BA11" s="164">
        <v>0</v>
      </c>
      <c r="BB11" s="164">
        <f>'Production Summary'!$N$28</f>
        <v>777</v>
      </c>
      <c r="BC11" s="164">
        <f>'Production Summary'!$M$28</f>
        <v>12.95</v>
      </c>
      <c r="BD11" s="164">
        <v>0</v>
      </c>
      <c r="BE11" s="164">
        <f>'Production Summary'!$N$29</f>
        <v>612</v>
      </c>
      <c r="BF11" s="164">
        <f>'Production Summary'!$M$29</f>
        <v>51</v>
      </c>
      <c r="BG11" s="164">
        <v>0</v>
      </c>
      <c r="BH11" s="164">
        <f>'Production Summary'!$N$30</f>
        <v>500</v>
      </c>
      <c r="BI11" s="164">
        <f>'Production Summary'!$M$30</f>
        <v>250</v>
      </c>
      <c r="BJ11" s="164">
        <v>0</v>
      </c>
      <c r="BK11" s="386"/>
      <c r="BL11" s="164">
        <f>'Production Summary'!$N$32</f>
        <v>875</v>
      </c>
      <c r="BM11" s="164">
        <f>'Production Summary'!$N$34</f>
        <v>360.59999999999997</v>
      </c>
      <c r="BN11" s="164">
        <f>'Production Summary'!$M$34</f>
        <v>6.01</v>
      </c>
      <c r="BO11" s="164">
        <v>0</v>
      </c>
      <c r="BP11" s="164">
        <f>'Production Summary'!$N$36</f>
        <v>717</v>
      </c>
      <c r="BQ11" s="164">
        <f>'Production Summary'!$M$36</f>
        <v>11.95</v>
      </c>
      <c r="BR11" s="164">
        <v>0</v>
      </c>
      <c r="BS11" s="164">
        <f>'Production Summary'!$N$37</f>
        <v>210</v>
      </c>
      <c r="BT11" s="164">
        <f>'Production Summary'!$M$37</f>
        <v>21</v>
      </c>
      <c r="BU11" s="164">
        <v>0</v>
      </c>
      <c r="BV11" s="164">
        <f>'Production Summary'!$N$38</f>
        <v>280</v>
      </c>
      <c r="BW11" s="164">
        <f>'Production Summary'!$M$38</f>
        <v>28</v>
      </c>
      <c r="BX11" s="164">
        <v>0</v>
      </c>
      <c r="BY11" s="165">
        <f>'Production Summary'!$N$39</f>
        <v>300.38406247988502</v>
      </c>
      <c r="BZ11" s="164">
        <f>'Production Summary'!$M$39</f>
        <v>30.038406247988501</v>
      </c>
      <c r="CA11" s="164">
        <v>0</v>
      </c>
      <c r="CB11" s="164">
        <f>'Production Summary'!$N$40</f>
        <v>131.30000000000001</v>
      </c>
      <c r="CC11" s="164">
        <f>'Production Summary'!$M$40</f>
        <v>13.13</v>
      </c>
      <c r="CD11" s="164">
        <v>0</v>
      </c>
      <c r="CE11" s="164">
        <f>'Production Summary'!$N$42</f>
        <v>1136.3519999999996</v>
      </c>
      <c r="CF11" s="164">
        <f>'Production Summary'!$M$42</f>
        <v>81.167999999999978</v>
      </c>
      <c r="CG11" s="164">
        <v>0</v>
      </c>
      <c r="CH11" s="164">
        <v>0</v>
      </c>
      <c r="CI11" s="164">
        <f>'Production Summary'!$N$43</f>
        <v>184</v>
      </c>
      <c r="CJ11" s="164">
        <v>0</v>
      </c>
      <c r="CK11" s="164">
        <f>'Production Summary'!$N$44</f>
        <v>355</v>
      </c>
      <c r="CL11" s="164">
        <v>0</v>
      </c>
      <c r="CM11" s="375">
        <f>'Production Summary'!$N$45</f>
        <v>1650</v>
      </c>
      <c r="CN11" s="164">
        <f>'Production Summary'!$N$46</f>
        <v>270</v>
      </c>
      <c r="CO11" s="164">
        <f>'Production Summary'!$N$47</f>
        <v>1350</v>
      </c>
      <c r="CP11" s="166"/>
      <c r="CQ11" s="164">
        <f>'Production Summary'!$N$49</f>
        <v>8004.1580041580037</v>
      </c>
      <c r="CR11" s="164">
        <f>'Production Summary'!$M$49</f>
        <v>66.701316701316699</v>
      </c>
      <c r="CS11" s="164">
        <f>'Production Summary'!$N$50</f>
        <v>13331.600831600828</v>
      </c>
      <c r="CT11" s="164">
        <f>'Production Summary'!$M$50</f>
        <v>148.1288981288981</v>
      </c>
      <c r="CU11" s="164">
        <f>'Production Summary'!$N$51</f>
        <v>12785.862785862784</v>
      </c>
      <c r="CV11" s="164">
        <f>'Production Summary'!$M$51</f>
        <v>355.16285516285512</v>
      </c>
      <c r="CW11" s="164">
        <f>'Production Summary'!$N$52</f>
        <v>12629.937629937627</v>
      </c>
      <c r="CX11" s="164">
        <f>'Production Summary'!$M$52</f>
        <v>701.66320166320156</v>
      </c>
      <c r="CY11" s="164">
        <f>'Production Summary'!$N$53</f>
        <v>12396.049896049895</v>
      </c>
      <c r="CZ11" s="164">
        <f>'Production Summary'!$M$53</f>
        <v>688.66943866943859</v>
      </c>
      <c r="DA11" s="164">
        <f>'Production Summary'!$N$54</f>
        <v>13799.376299376298</v>
      </c>
      <c r="DB11" s="164">
        <f>'Production Summary'!$M$54</f>
        <v>766.63201663201653</v>
      </c>
      <c r="DC11" s="328">
        <f>'Production Summary'!$N$60</f>
        <v>12863.825363825363</v>
      </c>
      <c r="DD11" s="328">
        <f>'Production Summary'!$M$60</f>
        <v>714.65696465696465</v>
      </c>
      <c r="DE11" s="164">
        <f>'Production Summary'!$N$59</f>
        <v>11148.648648648648</v>
      </c>
      <c r="DF11" s="328">
        <f>'Production Summary'!$M$59</f>
        <v>619.36936936936934</v>
      </c>
      <c r="DG11" s="164">
        <f>'Production Summary'!$N$55</f>
        <v>13842.68884268884</v>
      </c>
      <c r="DH11" s="164">
        <f>'Production Summary'!$M$55</f>
        <v>3460.67221067221</v>
      </c>
      <c r="DI11" s="164">
        <f>'Production Summary'!$N$56</f>
        <v>13097.713097713096</v>
      </c>
      <c r="DJ11" s="164">
        <f>'Production Summary'!$M$56</f>
        <v>163.72141372141371</v>
      </c>
      <c r="DK11" s="164">
        <f>'Production Summary'!$N$57</f>
        <v>14189.189189189186</v>
      </c>
      <c r="DL11" s="164">
        <f>'Production Summary'!$M$57</f>
        <v>394.14414414414409</v>
      </c>
      <c r="DM11" s="164">
        <f>'Production Summary'!$N$58</f>
        <v>14017.671517671517</v>
      </c>
      <c r="DN11" s="164">
        <f>'Production Summary'!$M$58</f>
        <v>778.75952875952873</v>
      </c>
      <c r="DO11" s="164">
        <f>'Production Summary'!$N$61</f>
        <v>4500</v>
      </c>
      <c r="DP11" s="328">
        <f>'Production Summary'!$M$61</f>
        <v>750</v>
      </c>
      <c r="DQ11" s="164">
        <v>0</v>
      </c>
      <c r="DR11" s="164">
        <f>'Production Summary'!$N$62</f>
        <v>8900</v>
      </c>
      <c r="DS11" s="164">
        <f>'Production Summary'!$N$70</f>
        <v>300</v>
      </c>
      <c r="DT11" s="328">
        <f>'Production Summary'!$M$70</f>
        <v>25</v>
      </c>
      <c r="DU11" s="164">
        <v>0</v>
      </c>
      <c r="DV11" s="164">
        <f>'Production Summary'!$N$71</f>
        <v>150</v>
      </c>
      <c r="DW11" s="164">
        <v>0</v>
      </c>
      <c r="DX11" s="164">
        <f>'Production Summary'!$N$64</f>
        <v>192</v>
      </c>
      <c r="DY11" s="164">
        <v>0</v>
      </c>
      <c r="DZ11" s="391">
        <f>'Production Summary'!$N$65</f>
        <v>384</v>
      </c>
      <c r="EA11" s="164">
        <v>0</v>
      </c>
      <c r="EB11" s="391">
        <f>'Production Summary'!$N$66</f>
        <v>192</v>
      </c>
      <c r="EC11" s="164">
        <v>0</v>
      </c>
      <c r="ED11" s="164">
        <f>'Production Summary'!$N$67</f>
        <v>96</v>
      </c>
      <c r="EE11" s="164">
        <v>0</v>
      </c>
      <c r="EF11" s="164">
        <f>'Production Summary'!$N$68</f>
        <v>96</v>
      </c>
      <c r="EG11" s="164">
        <v>0</v>
      </c>
      <c r="EH11" s="164">
        <f>'Production Summary'!$N$69</f>
        <v>340</v>
      </c>
      <c r="EI11" s="101">
        <f t="shared" si="0"/>
        <v>976113936.57853234</v>
      </c>
      <c r="EJ11" s="3"/>
      <c r="EK11" s="3"/>
      <c r="ER11" s="64" t="s">
        <v>27</v>
      </c>
      <c r="ES11" s="61" t="str">
        <f t="shared" si="1"/>
        <v>Gauri</v>
      </c>
      <c r="ET11" s="24">
        <f t="shared" si="3"/>
        <v>976113936.57853234</v>
      </c>
    </row>
    <row r="12" spans="1:150" ht="15" customHeight="1">
      <c r="A12" t="b">
        <f>C12=Bilaspur!C12</f>
        <v>1</v>
      </c>
      <c r="B12" s="69">
        <f t="shared" si="4"/>
        <v>7</v>
      </c>
      <c r="C12" s="61" t="str">
        <f>IF(Bilaspur!C12="","",Bilaspur!C12)</f>
        <v>Rohra</v>
      </c>
      <c r="D12" s="167">
        <f t="shared" si="2"/>
        <v>627.84</v>
      </c>
      <c r="E12" s="167">
        <v>26.16</v>
      </c>
      <c r="F12" s="164">
        <v>0</v>
      </c>
      <c r="G12" s="164">
        <f>'Production Summary'!$N$5</f>
        <v>666</v>
      </c>
      <c r="H12" s="164">
        <f>'Production Summary'!$M$5</f>
        <v>27.75</v>
      </c>
      <c r="I12" s="164">
        <v>0</v>
      </c>
      <c r="J12" s="164">
        <f>'Production Summary'!$N$6</f>
        <v>200</v>
      </c>
      <c r="K12" s="328">
        <f>'Production Summary'!$M$6</f>
        <v>7.5</v>
      </c>
      <c r="L12" s="164">
        <v>0</v>
      </c>
      <c r="M12" s="365">
        <f>'Production Summary'!$N$7</f>
        <v>612.72</v>
      </c>
      <c r="N12" s="367">
        <f>'Production Summary'!$M$7</f>
        <v>25.53</v>
      </c>
      <c r="O12" s="164">
        <v>0</v>
      </c>
      <c r="P12" s="164">
        <f>'Production Summary'!$N$8</f>
        <v>780</v>
      </c>
      <c r="Q12" s="164">
        <f>'Production Summary'!$M$8</f>
        <v>65</v>
      </c>
      <c r="R12" s="164">
        <v>0</v>
      </c>
      <c r="S12" s="164">
        <f>'Production Summary'!$N$9</f>
        <v>720</v>
      </c>
      <c r="T12" s="164">
        <f>'Production Summary'!$M$9</f>
        <v>60</v>
      </c>
      <c r="U12" s="164">
        <v>0</v>
      </c>
      <c r="V12" s="164">
        <f>'Production Summary'!$N$10</f>
        <v>876</v>
      </c>
      <c r="W12" s="164">
        <f>'Production Summary'!$M$10</f>
        <v>73</v>
      </c>
      <c r="X12" s="164">
        <v>0</v>
      </c>
      <c r="Y12" s="164">
        <f>'Production Summary'!$N$14</f>
        <v>177</v>
      </c>
      <c r="Z12" s="328">
        <f>'Production Summary'!$M$14</f>
        <v>14.75</v>
      </c>
      <c r="AA12" s="164">
        <v>0</v>
      </c>
      <c r="AB12" s="164">
        <f>'Production Summary'!$N$15</f>
        <v>126</v>
      </c>
      <c r="AC12" s="164">
        <f>'Production Summary'!$M$15</f>
        <v>21</v>
      </c>
      <c r="AD12" s="164">
        <v>0</v>
      </c>
      <c r="AE12" s="164">
        <f>'Production Summary'!$N$16</f>
        <v>252</v>
      </c>
      <c r="AF12" s="164">
        <f>'Production Summary'!$M$16</f>
        <v>21</v>
      </c>
      <c r="AG12" s="164">
        <v>0</v>
      </c>
      <c r="AH12" s="164">
        <f>'Production Summary'!$N$18</f>
        <v>1035</v>
      </c>
      <c r="AI12" s="164">
        <f>'Production Summary'!$M$18</f>
        <v>17.25</v>
      </c>
      <c r="AJ12" s="164">
        <v>0</v>
      </c>
      <c r="AK12" s="164">
        <f>'Production Summary'!$N$19</f>
        <v>870</v>
      </c>
      <c r="AL12" s="164">
        <f>'Production Summary'!$M$19</f>
        <v>29</v>
      </c>
      <c r="AM12" s="164">
        <v>0</v>
      </c>
      <c r="AN12" s="164">
        <f>'Production Summary'!$N$20</f>
        <v>864</v>
      </c>
      <c r="AO12" s="164">
        <f>'Production Summary'!$M$20</f>
        <v>72</v>
      </c>
      <c r="AP12" s="164">
        <v>0</v>
      </c>
      <c r="AQ12" s="164">
        <f>'Production Summary'!$N$21</f>
        <v>670</v>
      </c>
      <c r="AR12" s="164">
        <f>'Production Summary'!$M$21</f>
        <v>335</v>
      </c>
      <c r="AS12" s="164">
        <v>0</v>
      </c>
      <c r="AT12" s="386">
        <f>'Production Summary'!$N$22</f>
        <v>375</v>
      </c>
      <c r="AU12" s="164">
        <f>'Production Summary'!$N$23</f>
        <v>1050</v>
      </c>
      <c r="AV12" s="164">
        <f>'Production Summary'!$N$25</f>
        <v>300</v>
      </c>
      <c r="AW12" s="164">
        <f>'Production Summary'!$M$25</f>
        <v>25</v>
      </c>
      <c r="AX12" s="164">
        <v>0</v>
      </c>
      <c r="AY12" s="164">
        <f>'Production Summary'!$N$26</f>
        <v>300</v>
      </c>
      <c r="AZ12" s="164">
        <f>'Production Summary'!$M$26</f>
        <v>25</v>
      </c>
      <c r="BA12" s="164">
        <v>0</v>
      </c>
      <c r="BB12" s="164">
        <f>'Production Summary'!$N$28</f>
        <v>777</v>
      </c>
      <c r="BC12" s="164">
        <f>'Production Summary'!$M$28</f>
        <v>12.95</v>
      </c>
      <c r="BD12" s="164">
        <v>0</v>
      </c>
      <c r="BE12" s="164">
        <f>'Production Summary'!$N$29</f>
        <v>612</v>
      </c>
      <c r="BF12" s="164">
        <f>'Production Summary'!$M$29</f>
        <v>51</v>
      </c>
      <c r="BG12" s="164">
        <v>0</v>
      </c>
      <c r="BH12" s="164">
        <f>'Production Summary'!$N$30</f>
        <v>500</v>
      </c>
      <c r="BI12" s="164">
        <f>'Production Summary'!$M$30</f>
        <v>250</v>
      </c>
      <c r="BJ12" s="164">
        <v>0</v>
      </c>
      <c r="BK12" s="386"/>
      <c r="BL12" s="164">
        <f>'Production Summary'!$N$32</f>
        <v>875</v>
      </c>
      <c r="BM12" s="164">
        <f>'Production Summary'!$N$34</f>
        <v>360.59999999999997</v>
      </c>
      <c r="BN12" s="164">
        <f>'Production Summary'!$M$34</f>
        <v>6.01</v>
      </c>
      <c r="BO12" s="164">
        <v>0</v>
      </c>
      <c r="BP12" s="164">
        <f>'Production Summary'!$N$36</f>
        <v>717</v>
      </c>
      <c r="BQ12" s="164">
        <f>'Production Summary'!$M$36</f>
        <v>11.95</v>
      </c>
      <c r="BR12" s="164">
        <v>0</v>
      </c>
      <c r="BS12" s="164">
        <f>'Production Summary'!$N$37</f>
        <v>210</v>
      </c>
      <c r="BT12" s="164">
        <f>'Production Summary'!$M$37</f>
        <v>21</v>
      </c>
      <c r="BU12" s="164">
        <v>0</v>
      </c>
      <c r="BV12" s="164">
        <f>'Production Summary'!$N$38</f>
        <v>280</v>
      </c>
      <c r="BW12" s="164">
        <f>'Production Summary'!$M$38</f>
        <v>28</v>
      </c>
      <c r="BX12" s="164">
        <v>0</v>
      </c>
      <c r="BY12" s="165">
        <f>'Production Summary'!$N$39</f>
        <v>300.38406247988502</v>
      </c>
      <c r="BZ12" s="164">
        <f>'Production Summary'!$M$39</f>
        <v>30.038406247988501</v>
      </c>
      <c r="CA12" s="164">
        <v>0</v>
      </c>
      <c r="CB12" s="164">
        <f>'Production Summary'!$N$40</f>
        <v>131.30000000000001</v>
      </c>
      <c r="CC12" s="164">
        <f>'Production Summary'!$M$40</f>
        <v>13.13</v>
      </c>
      <c r="CD12" s="164">
        <v>0</v>
      </c>
      <c r="CE12" s="164">
        <f>'Production Summary'!$N$42</f>
        <v>1136.3519999999996</v>
      </c>
      <c r="CF12" s="164">
        <f>'Production Summary'!$M$42</f>
        <v>81.167999999999978</v>
      </c>
      <c r="CG12" s="164">
        <v>0</v>
      </c>
      <c r="CH12" s="164">
        <v>0</v>
      </c>
      <c r="CI12" s="164">
        <f>'Production Summary'!$N$43</f>
        <v>184</v>
      </c>
      <c r="CJ12" s="164">
        <v>0</v>
      </c>
      <c r="CK12" s="164">
        <f>'Production Summary'!$N$44</f>
        <v>355</v>
      </c>
      <c r="CL12" s="164">
        <v>0</v>
      </c>
      <c r="CM12" s="375">
        <f>'Production Summary'!$N$45</f>
        <v>1650</v>
      </c>
      <c r="CN12" s="164">
        <f>'Production Summary'!$N$46</f>
        <v>270</v>
      </c>
      <c r="CO12" s="164">
        <f>'Production Summary'!$N$47</f>
        <v>1350</v>
      </c>
      <c r="CP12" s="166"/>
      <c r="CQ12" s="164">
        <f>'Production Summary'!$N$49</f>
        <v>8004.1580041580037</v>
      </c>
      <c r="CR12" s="164">
        <f>'Production Summary'!$M$49</f>
        <v>66.701316701316699</v>
      </c>
      <c r="CS12" s="164">
        <f>'Production Summary'!$N$50</f>
        <v>13331.600831600828</v>
      </c>
      <c r="CT12" s="164">
        <f>'Production Summary'!$M$50</f>
        <v>148.1288981288981</v>
      </c>
      <c r="CU12" s="164">
        <f>'Production Summary'!$N$51</f>
        <v>12785.862785862784</v>
      </c>
      <c r="CV12" s="164">
        <f>'Production Summary'!$M$51</f>
        <v>355.16285516285512</v>
      </c>
      <c r="CW12" s="164">
        <f>'Production Summary'!$N$52</f>
        <v>12629.937629937627</v>
      </c>
      <c r="CX12" s="164">
        <f>'Production Summary'!$M$52</f>
        <v>701.66320166320156</v>
      </c>
      <c r="CY12" s="164">
        <f>'Production Summary'!$N$53</f>
        <v>12396.049896049895</v>
      </c>
      <c r="CZ12" s="164">
        <f>'Production Summary'!$M$53</f>
        <v>688.66943866943859</v>
      </c>
      <c r="DA12" s="164">
        <f>'Production Summary'!$N$54</f>
        <v>13799.376299376298</v>
      </c>
      <c r="DB12" s="164">
        <f>'Production Summary'!$M$54</f>
        <v>766.63201663201653</v>
      </c>
      <c r="DC12" s="328">
        <f>'Production Summary'!$N$60</f>
        <v>12863.825363825363</v>
      </c>
      <c r="DD12" s="328">
        <f>'Production Summary'!$M$60</f>
        <v>714.65696465696465</v>
      </c>
      <c r="DE12" s="164">
        <f>'Production Summary'!$N$59</f>
        <v>11148.648648648648</v>
      </c>
      <c r="DF12" s="328">
        <f>'Production Summary'!$M$59</f>
        <v>619.36936936936934</v>
      </c>
      <c r="DG12" s="164">
        <f>'Production Summary'!$N$55</f>
        <v>13842.68884268884</v>
      </c>
      <c r="DH12" s="164">
        <f>'Production Summary'!$M$55</f>
        <v>3460.67221067221</v>
      </c>
      <c r="DI12" s="164">
        <f>'Production Summary'!$N$56</f>
        <v>13097.713097713096</v>
      </c>
      <c r="DJ12" s="164">
        <f>'Production Summary'!$M$56</f>
        <v>163.72141372141371</v>
      </c>
      <c r="DK12" s="164">
        <f>'Production Summary'!$N$57</f>
        <v>14189.189189189186</v>
      </c>
      <c r="DL12" s="164">
        <f>'Production Summary'!$M$57</f>
        <v>394.14414414414409</v>
      </c>
      <c r="DM12" s="164">
        <f>'Production Summary'!$N$58</f>
        <v>14017.671517671517</v>
      </c>
      <c r="DN12" s="164">
        <f>'Production Summary'!$M$58</f>
        <v>778.75952875952873</v>
      </c>
      <c r="DO12" s="164">
        <f>'Production Summary'!$N$61</f>
        <v>4500</v>
      </c>
      <c r="DP12" s="328">
        <f>'Production Summary'!$M$61</f>
        <v>750</v>
      </c>
      <c r="DQ12" s="164">
        <v>0</v>
      </c>
      <c r="DR12" s="164">
        <f>'Production Summary'!$N$62</f>
        <v>8900</v>
      </c>
      <c r="DS12" s="164">
        <f>'Production Summary'!$N$70</f>
        <v>300</v>
      </c>
      <c r="DT12" s="328">
        <f>'Production Summary'!$M$70</f>
        <v>25</v>
      </c>
      <c r="DU12" s="164">
        <v>0</v>
      </c>
      <c r="DV12" s="164">
        <f>'Production Summary'!$N$71</f>
        <v>150</v>
      </c>
      <c r="DW12" s="164">
        <v>0</v>
      </c>
      <c r="DX12" s="164">
        <f>'Production Summary'!$N$64</f>
        <v>192</v>
      </c>
      <c r="DY12" s="164">
        <v>0</v>
      </c>
      <c r="DZ12" s="391">
        <f>'Production Summary'!$N$65</f>
        <v>384</v>
      </c>
      <c r="EA12" s="164">
        <v>0</v>
      </c>
      <c r="EB12" s="391">
        <f>'Production Summary'!$N$66</f>
        <v>192</v>
      </c>
      <c r="EC12" s="164">
        <v>0</v>
      </c>
      <c r="ED12" s="164">
        <f>'Production Summary'!$N$67</f>
        <v>96</v>
      </c>
      <c r="EE12" s="164">
        <v>0</v>
      </c>
      <c r="EF12" s="164">
        <f>'Production Summary'!$N$68</f>
        <v>96</v>
      </c>
      <c r="EG12" s="164">
        <v>0</v>
      </c>
      <c r="EH12" s="164">
        <f>'Production Summary'!$N$69</f>
        <v>340</v>
      </c>
      <c r="EI12" s="101">
        <f t="shared" si="0"/>
        <v>976113936.57853234</v>
      </c>
      <c r="EJ12" s="3"/>
      <c r="EK12" s="3"/>
      <c r="ER12" s="64" t="s">
        <v>28</v>
      </c>
      <c r="ES12" s="61" t="str">
        <f t="shared" si="1"/>
        <v>Rohra</v>
      </c>
      <c r="ET12" s="24">
        <f t="shared" si="3"/>
        <v>976113936.57853234</v>
      </c>
    </row>
    <row r="13" spans="1:150" ht="15" customHeight="1">
      <c r="A13" t="b">
        <f>C13=Bilaspur!C13</f>
        <v>1</v>
      </c>
      <c r="B13" s="69">
        <f t="shared" si="4"/>
        <v>8</v>
      </c>
      <c r="C13" s="61" t="str">
        <f>IF(Bilaspur!C13="","",Bilaspur!C13)</f>
        <v>Harend</v>
      </c>
      <c r="D13" s="167">
        <f t="shared" si="2"/>
        <v>627.84</v>
      </c>
      <c r="E13" s="167">
        <v>26.16</v>
      </c>
      <c r="F13" s="164">
        <v>0</v>
      </c>
      <c r="G13" s="164">
        <f>'Production Summary'!$N$5</f>
        <v>666</v>
      </c>
      <c r="H13" s="164">
        <f>'Production Summary'!$M$5</f>
        <v>27.75</v>
      </c>
      <c r="I13" s="164">
        <v>0</v>
      </c>
      <c r="J13" s="164">
        <f>'Production Summary'!$N$6</f>
        <v>200</v>
      </c>
      <c r="K13" s="328">
        <f>'Production Summary'!$M$6</f>
        <v>7.5</v>
      </c>
      <c r="L13" s="164">
        <v>0</v>
      </c>
      <c r="M13" s="365">
        <f>'Production Summary'!$N$7</f>
        <v>612.72</v>
      </c>
      <c r="N13" s="367">
        <f>'Production Summary'!$M$7</f>
        <v>25.53</v>
      </c>
      <c r="O13" s="164">
        <v>0</v>
      </c>
      <c r="P13" s="164">
        <f>'Production Summary'!$N$8</f>
        <v>780</v>
      </c>
      <c r="Q13" s="164">
        <f>'Production Summary'!$M$8</f>
        <v>65</v>
      </c>
      <c r="R13" s="164">
        <v>0</v>
      </c>
      <c r="S13" s="164">
        <f>'Production Summary'!$N$9</f>
        <v>720</v>
      </c>
      <c r="T13" s="164">
        <f>'Production Summary'!$M$9</f>
        <v>60</v>
      </c>
      <c r="U13" s="164">
        <v>0</v>
      </c>
      <c r="V13" s="164">
        <f>'Production Summary'!$N$10</f>
        <v>876</v>
      </c>
      <c r="W13" s="164">
        <f>'Production Summary'!$M$10</f>
        <v>73</v>
      </c>
      <c r="X13" s="164">
        <v>0</v>
      </c>
      <c r="Y13" s="164">
        <f>'Production Summary'!$N$14</f>
        <v>177</v>
      </c>
      <c r="Z13" s="328">
        <f>'Production Summary'!$M$14</f>
        <v>14.75</v>
      </c>
      <c r="AA13" s="164">
        <v>0</v>
      </c>
      <c r="AB13" s="164">
        <f>'Production Summary'!$N$15</f>
        <v>126</v>
      </c>
      <c r="AC13" s="164">
        <f>'Production Summary'!$M$15</f>
        <v>21</v>
      </c>
      <c r="AD13" s="164">
        <v>0</v>
      </c>
      <c r="AE13" s="164">
        <f>'Production Summary'!$N$16</f>
        <v>252</v>
      </c>
      <c r="AF13" s="164">
        <f>'Production Summary'!$M$16</f>
        <v>21</v>
      </c>
      <c r="AG13" s="164">
        <v>0</v>
      </c>
      <c r="AH13" s="164">
        <f>'Production Summary'!$N$18</f>
        <v>1035</v>
      </c>
      <c r="AI13" s="164">
        <f>'Production Summary'!$M$18</f>
        <v>17.25</v>
      </c>
      <c r="AJ13" s="164">
        <v>0</v>
      </c>
      <c r="AK13" s="164">
        <f>'Production Summary'!$N$19</f>
        <v>870</v>
      </c>
      <c r="AL13" s="164">
        <f>'Production Summary'!$M$19</f>
        <v>29</v>
      </c>
      <c r="AM13" s="164">
        <v>0</v>
      </c>
      <c r="AN13" s="164">
        <f>'Production Summary'!$N$20</f>
        <v>864</v>
      </c>
      <c r="AO13" s="164">
        <f>'Production Summary'!$M$20</f>
        <v>72</v>
      </c>
      <c r="AP13" s="164">
        <v>0</v>
      </c>
      <c r="AQ13" s="164">
        <f>'Production Summary'!$N$21</f>
        <v>670</v>
      </c>
      <c r="AR13" s="164">
        <f>'Production Summary'!$M$21</f>
        <v>335</v>
      </c>
      <c r="AS13" s="164">
        <v>0</v>
      </c>
      <c r="AT13" s="386">
        <f>'Production Summary'!$N$22</f>
        <v>375</v>
      </c>
      <c r="AU13" s="164">
        <f>'Production Summary'!$N$23</f>
        <v>1050</v>
      </c>
      <c r="AV13" s="164">
        <f>'Production Summary'!$N$25</f>
        <v>300</v>
      </c>
      <c r="AW13" s="164">
        <f>'Production Summary'!$M$25</f>
        <v>25</v>
      </c>
      <c r="AX13" s="164">
        <v>0</v>
      </c>
      <c r="AY13" s="164">
        <f>'Production Summary'!$N$26</f>
        <v>300</v>
      </c>
      <c r="AZ13" s="164">
        <f>'Production Summary'!$M$26</f>
        <v>25</v>
      </c>
      <c r="BA13" s="164">
        <v>0</v>
      </c>
      <c r="BB13" s="164">
        <f>'Production Summary'!$N$28</f>
        <v>777</v>
      </c>
      <c r="BC13" s="164">
        <f>'Production Summary'!$M$28</f>
        <v>12.95</v>
      </c>
      <c r="BD13" s="164">
        <v>0</v>
      </c>
      <c r="BE13" s="164">
        <f>'Production Summary'!$N$29</f>
        <v>612</v>
      </c>
      <c r="BF13" s="164">
        <f>'Production Summary'!$M$29</f>
        <v>51</v>
      </c>
      <c r="BG13" s="164">
        <v>0</v>
      </c>
      <c r="BH13" s="164">
        <f>'Production Summary'!$N$30</f>
        <v>500</v>
      </c>
      <c r="BI13" s="164">
        <f>'Production Summary'!$M$30</f>
        <v>250</v>
      </c>
      <c r="BJ13" s="164">
        <v>0</v>
      </c>
      <c r="BK13" s="386"/>
      <c r="BL13" s="164">
        <f>'Production Summary'!$N$32</f>
        <v>875</v>
      </c>
      <c r="BM13" s="164">
        <f>'Production Summary'!$N$34</f>
        <v>360.59999999999997</v>
      </c>
      <c r="BN13" s="164">
        <f>'Production Summary'!$M$34</f>
        <v>6.01</v>
      </c>
      <c r="BO13" s="164">
        <v>0</v>
      </c>
      <c r="BP13" s="164">
        <f>'Production Summary'!$N$36</f>
        <v>717</v>
      </c>
      <c r="BQ13" s="164">
        <f>'Production Summary'!$M$36</f>
        <v>11.95</v>
      </c>
      <c r="BR13" s="164">
        <v>0</v>
      </c>
      <c r="BS13" s="164">
        <f>'Production Summary'!$N$37</f>
        <v>210</v>
      </c>
      <c r="BT13" s="164">
        <f>'Production Summary'!$M$37</f>
        <v>21</v>
      </c>
      <c r="BU13" s="164">
        <v>0</v>
      </c>
      <c r="BV13" s="164">
        <f>'Production Summary'!$N$38</f>
        <v>280</v>
      </c>
      <c r="BW13" s="164">
        <f>'Production Summary'!$M$38</f>
        <v>28</v>
      </c>
      <c r="BX13" s="164">
        <v>0</v>
      </c>
      <c r="BY13" s="165">
        <f>'Production Summary'!$N$39</f>
        <v>300.38406247988502</v>
      </c>
      <c r="BZ13" s="164">
        <f>'Production Summary'!$M$39</f>
        <v>30.038406247988501</v>
      </c>
      <c r="CA13" s="164">
        <v>0</v>
      </c>
      <c r="CB13" s="164">
        <f>'Production Summary'!$N$40</f>
        <v>131.30000000000001</v>
      </c>
      <c r="CC13" s="164">
        <f>'Production Summary'!$M$40</f>
        <v>13.13</v>
      </c>
      <c r="CD13" s="164">
        <v>0</v>
      </c>
      <c r="CE13" s="164">
        <f>'Production Summary'!$N$42</f>
        <v>1136.3519999999996</v>
      </c>
      <c r="CF13" s="164">
        <f>'Production Summary'!$M$42</f>
        <v>81.167999999999978</v>
      </c>
      <c r="CG13" s="164">
        <v>0</v>
      </c>
      <c r="CH13" s="164">
        <v>0</v>
      </c>
      <c r="CI13" s="164">
        <f>'Production Summary'!$N$43</f>
        <v>184</v>
      </c>
      <c r="CJ13" s="164">
        <v>0</v>
      </c>
      <c r="CK13" s="164">
        <f>'Production Summary'!$N$44</f>
        <v>355</v>
      </c>
      <c r="CL13" s="164">
        <v>0</v>
      </c>
      <c r="CM13" s="375">
        <f>'Production Summary'!$N$45</f>
        <v>1650</v>
      </c>
      <c r="CN13" s="164">
        <f>'Production Summary'!$N$46</f>
        <v>270</v>
      </c>
      <c r="CO13" s="164">
        <f>'Production Summary'!$N$47</f>
        <v>1350</v>
      </c>
      <c r="CP13" s="166"/>
      <c r="CQ13" s="164">
        <f>'Production Summary'!$N$49</f>
        <v>8004.1580041580037</v>
      </c>
      <c r="CR13" s="164">
        <f>'Production Summary'!$M$49</f>
        <v>66.701316701316699</v>
      </c>
      <c r="CS13" s="164">
        <f>'Production Summary'!$N$50</f>
        <v>13331.600831600828</v>
      </c>
      <c r="CT13" s="164">
        <f>'Production Summary'!$M$50</f>
        <v>148.1288981288981</v>
      </c>
      <c r="CU13" s="164">
        <f>'Production Summary'!$N$51</f>
        <v>12785.862785862784</v>
      </c>
      <c r="CV13" s="164">
        <f>'Production Summary'!$M$51</f>
        <v>355.16285516285512</v>
      </c>
      <c r="CW13" s="164">
        <f>'Production Summary'!$N$52</f>
        <v>12629.937629937627</v>
      </c>
      <c r="CX13" s="164">
        <f>'Production Summary'!$M$52</f>
        <v>701.66320166320156</v>
      </c>
      <c r="CY13" s="164">
        <f>'Production Summary'!$N$53</f>
        <v>12396.049896049895</v>
      </c>
      <c r="CZ13" s="164">
        <f>'Production Summary'!$M$53</f>
        <v>688.66943866943859</v>
      </c>
      <c r="DA13" s="164">
        <f>'Production Summary'!$N$54</f>
        <v>13799.376299376298</v>
      </c>
      <c r="DB13" s="164">
        <f>'Production Summary'!$M$54</f>
        <v>766.63201663201653</v>
      </c>
      <c r="DC13" s="328">
        <f>'Production Summary'!$N$60</f>
        <v>12863.825363825363</v>
      </c>
      <c r="DD13" s="328">
        <f>'Production Summary'!$M$60</f>
        <v>714.65696465696465</v>
      </c>
      <c r="DE13" s="164">
        <f>'Production Summary'!$N$59</f>
        <v>11148.648648648648</v>
      </c>
      <c r="DF13" s="328">
        <f>'Production Summary'!$M$59</f>
        <v>619.36936936936934</v>
      </c>
      <c r="DG13" s="164">
        <f>'Production Summary'!$N$55</f>
        <v>13842.68884268884</v>
      </c>
      <c r="DH13" s="164">
        <f>'Production Summary'!$M$55</f>
        <v>3460.67221067221</v>
      </c>
      <c r="DI13" s="164">
        <f>'Production Summary'!$N$56</f>
        <v>13097.713097713096</v>
      </c>
      <c r="DJ13" s="164">
        <f>'Production Summary'!$M$56</f>
        <v>163.72141372141371</v>
      </c>
      <c r="DK13" s="164">
        <f>'Production Summary'!$N$57</f>
        <v>14189.189189189186</v>
      </c>
      <c r="DL13" s="164">
        <f>'Production Summary'!$M$57</f>
        <v>394.14414414414409</v>
      </c>
      <c r="DM13" s="164">
        <f>'Production Summary'!$N$58</f>
        <v>14017.671517671517</v>
      </c>
      <c r="DN13" s="164">
        <f>'Production Summary'!$M$58</f>
        <v>778.75952875952873</v>
      </c>
      <c r="DO13" s="164">
        <f>'Production Summary'!$N$61</f>
        <v>4500</v>
      </c>
      <c r="DP13" s="328">
        <f>'Production Summary'!$M$61</f>
        <v>750</v>
      </c>
      <c r="DQ13" s="164">
        <v>0</v>
      </c>
      <c r="DR13" s="164">
        <f>'Production Summary'!$N$62</f>
        <v>8900</v>
      </c>
      <c r="DS13" s="164">
        <f>'Production Summary'!$N$70</f>
        <v>300</v>
      </c>
      <c r="DT13" s="328">
        <f>'Production Summary'!$M$70</f>
        <v>25</v>
      </c>
      <c r="DU13" s="164">
        <v>0</v>
      </c>
      <c r="DV13" s="164">
        <f>'Production Summary'!$N$71</f>
        <v>150</v>
      </c>
      <c r="DW13" s="164">
        <v>0</v>
      </c>
      <c r="DX13" s="164">
        <f>'Production Summary'!$N$64</f>
        <v>192</v>
      </c>
      <c r="DY13" s="164">
        <v>0</v>
      </c>
      <c r="DZ13" s="391">
        <f>'Production Summary'!$N$65</f>
        <v>384</v>
      </c>
      <c r="EA13" s="164">
        <v>0</v>
      </c>
      <c r="EB13" s="391">
        <f>'Production Summary'!$N$66</f>
        <v>192</v>
      </c>
      <c r="EC13" s="164">
        <v>0</v>
      </c>
      <c r="ED13" s="164">
        <f>'Production Summary'!$N$67</f>
        <v>96</v>
      </c>
      <c r="EE13" s="164">
        <v>0</v>
      </c>
      <c r="EF13" s="164">
        <f>'Production Summary'!$N$68</f>
        <v>96</v>
      </c>
      <c r="EG13" s="164">
        <v>0</v>
      </c>
      <c r="EH13" s="164">
        <f>'Production Summary'!$N$69</f>
        <v>340</v>
      </c>
      <c r="EI13" s="101">
        <f t="shared" si="0"/>
        <v>976113936.57853234</v>
      </c>
      <c r="EJ13" s="3"/>
      <c r="EK13" s="3"/>
      <c r="ER13" s="64" t="s">
        <v>29</v>
      </c>
      <c r="ES13" s="61" t="str">
        <f t="shared" si="1"/>
        <v>Harend</v>
      </c>
      <c r="ET13" s="24">
        <f t="shared" si="3"/>
        <v>976113936.57853234</v>
      </c>
    </row>
    <row r="14" spans="1:150" ht="15" customHeight="1">
      <c r="A14" t="b">
        <f>C14=Bilaspur!C14</f>
        <v>1</v>
      </c>
      <c r="B14" s="69">
        <f t="shared" si="4"/>
        <v>9</v>
      </c>
      <c r="C14" s="61" t="str">
        <f>IF(Bilaspur!C14="","",Bilaspur!C14)</f>
        <v>Hari Dairy</v>
      </c>
      <c r="D14" s="167">
        <f t="shared" si="2"/>
        <v>627.84</v>
      </c>
      <c r="E14" s="167">
        <v>26.16</v>
      </c>
      <c r="F14" s="164">
        <v>0</v>
      </c>
      <c r="G14" s="164">
        <f>'Production Summary'!$N$5</f>
        <v>666</v>
      </c>
      <c r="H14" s="164">
        <f>'Production Summary'!$M$5</f>
        <v>27.75</v>
      </c>
      <c r="I14" s="164">
        <v>0</v>
      </c>
      <c r="J14" s="164">
        <f>'Production Summary'!$N$6</f>
        <v>200</v>
      </c>
      <c r="K14" s="328">
        <f>'Production Summary'!$M$6</f>
        <v>7.5</v>
      </c>
      <c r="L14" s="164">
        <v>0</v>
      </c>
      <c r="M14" s="365">
        <f>'Production Summary'!$N$7</f>
        <v>612.72</v>
      </c>
      <c r="N14" s="367">
        <f>'Production Summary'!$M$7</f>
        <v>25.53</v>
      </c>
      <c r="O14" s="164">
        <v>0</v>
      </c>
      <c r="P14" s="164">
        <f>'Production Summary'!$N$8</f>
        <v>780</v>
      </c>
      <c r="Q14" s="164">
        <f>'Production Summary'!$M$8</f>
        <v>65</v>
      </c>
      <c r="R14" s="164">
        <v>0</v>
      </c>
      <c r="S14" s="164">
        <f>'Production Summary'!$N$9</f>
        <v>720</v>
      </c>
      <c r="T14" s="164">
        <f>'Production Summary'!$M$9</f>
        <v>60</v>
      </c>
      <c r="U14" s="164">
        <v>0</v>
      </c>
      <c r="V14" s="164">
        <f>'Production Summary'!$N$10</f>
        <v>876</v>
      </c>
      <c r="W14" s="164">
        <f>'Production Summary'!$M$10</f>
        <v>73</v>
      </c>
      <c r="X14" s="164">
        <v>0</v>
      </c>
      <c r="Y14" s="164">
        <f>'Production Summary'!$N$14</f>
        <v>177</v>
      </c>
      <c r="Z14" s="328">
        <f>'Production Summary'!$M$14</f>
        <v>14.75</v>
      </c>
      <c r="AA14" s="164">
        <v>0</v>
      </c>
      <c r="AB14" s="164">
        <f>'Production Summary'!$N$15</f>
        <v>126</v>
      </c>
      <c r="AC14" s="164">
        <f>'Production Summary'!$M$15</f>
        <v>21</v>
      </c>
      <c r="AD14" s="164">
        <v>0</v>
      </c>
      <c r="AE14" s="164">
        <f>'Production Summary'!$N$16</f>
        <v>252</v>
      </c>
      <c r="AF14" s="164">
        <f>'Production Summary'!$M$16</f>
        <v>21</v>
      </c>
      <c r="AG14" s="164">
        <v>0</v>
      </c>
      <c r="AH14" s="164">
        <f>'Production Summary'!$N$18</f>
        <v>1035</v>
      </c>
      <c r="AI14" s="164">
        <f>'Production Summary'!$M$18</f>
        <v>17.25</v>
      </c>
      <c r="AJ14" s="164">
        <v>0</v>
      </c>
      <c r="AK14" s="164">
        <f>'Production Summary'!$N$19</f>
        <v>870</v>
      </c>
      <c r="AL14" s="164">
        <f>'Production Summary'!$M$19</f>
        <v>29</v>
      </c>
      <c r="AM14" s="164">
        <v>0</v>
      </c>
      <c r="AN14" s="164">
        <f>'Production Summary'!$N$20</f>
        <v>864</v>
      </c>
      <c r="AO14" s="164">
        <f>'Production Summary'!$M$20</f>
        <v>72</v>
      </c>
      <c r="AP14" s="164">
        <v>0</v>
      </c>
      <c r="AQ14" s="164">
        <f>'Production Summary'!$N$21</f>
        <v>670</v>
      </c>
      <c r="AR14" s="164">
        <f>'Production Summary'!$M$21</f>
        <v>335</v>
      </c>
      <c r="AS14" s="164">
        <v>0</v>
      </c>
      <c r="AT14" s="386">
        <f>'Production Summary'!$N$22</f>
        <v>375</v>
      </c>
      <c r="AU14" s="164">
        <f>'Production Summary'!$N$23</f>
        <v>1050</v>
      </c>
      <c r="AV14" s="164">
        <f>'Production Summary'!$N$25</f>
        <v>300</v>
      </c>
      <c r="AW14" s="164">
        <f>'Production Summary'!$M$25</f>
        <v>25</v>
      </c>
      <c r="AX14" s="164">
        <v>0</v>
      </c>
      <c r="AY14" s="164">
        <f>'Production Summary'!$N$26</f>
        <v>300</v>
      </c>
      <c r="AZ14" s="164">
        <f>'Production Summary'!$M$26</f>
        <v>25</v>
      </c>
      <c r="BA14" s="164">
        <v>0</v>
      </c>
      <c r="BB14" s="164">
        <f>'Production Summary'!$N$28</f>
        <v>777</v>
      </c>
      <c r="BC14" s="164">
        <f>'Production Summary'!$M$28</f>
        <v>12.95</v>
      </c>
      <c r="BD14" s="164">
        <v>0</v>
      </c>
      <c r="BE14" s="164">
        <f>'Production Summary'!$N$29</f>
        <v>612</v>
      </c>
      <c r="BF14" s="164">
        <f>'Production Summary'!$M$29</f>
        <v>51</v>
      </c>
      <c r="BG14" s="164">
        <v>0</v>
      </c>
      <c r="BH14" s="164">
        <f>'Production Summary'!$N$30</f>
        <v>500</v>
      </c>
      <c r="BI14" s="164">
        <f>'Production Summary'!$M$30</f>
        <v>250</v>
      </c>
      <c r="BJ14" s="164">
        <v>0</v>
      </c>
      <c r="BK14" s="386"/>
      <c r="BL14" s="164">
        <f>'Production Summary'!$N$32</f>
        <v>875</v>
      </c>
      <c r="BM14" s="164">
        <f>'Production Summary'!$N$34</f>
        <v>360.59999999999997</v>
      </c>
      <c r="BN14" s="164">
        <f>'Production Summary'!$M$34</f>
        <v>6.01</v>
      </c>
      <c r="BO14" s="164">
        <v>0</v>
      </c>
      <c r="BP14" s="164">
        <f>'Production Summary'!$N$36</f>
        <v>717</v>
      </c>
      <c r="BQ14" s="164">
        <f>'Production Summary'!$M$36</f>
        <v>11.95</v>
      </c>
      <c r="BR14" s="164">
        <v>0</v>
      </c>
      <c r="BS14" s="164">
        <f>'Production Summary'!$N$37</f>
        <v>210</v>
      </c>
      <c r="BT14" s="164">
        <f>'Production Summary'!$M$37</f>
        <v>21</v>
      </c>
      <c r="BU14" s="164">
        <v>0</v>
      </c>
      <c r="BV14" s="164">
        <f>'Production Summary'!$N$38</f>
        <v>280</v>
      </c>
      <c r="BW14" s="164">
        <f>'Production Summary'!$M$38</f>
        <v>28</v>
      </c>
      <c r="BX14" s="164">
        <v>0</v>
      </c>
      <c r="BY14" s="165">
        <f>'Production Summary'!$N$39</f>
        <v>300.38406247988502</v>
      </c>
      <c r="BZ14" s="164">
        <f>'Production Summary'!$M$39</f>
        <v>30.038406247988501</v>
      </c>
      <c r="CA14" s="164">
        <v>0</v>
      </c>
      <c r="CB14" s="164">
        <f>'Production Summary'!$N$40</f>
        <v>131.30000000000001</v>
      </c>
      <c r="CC14" s="164">
        <f>'Production Summary'!$M$40</f>
        <v>13.13</v>
      </c>
      <c r="CD14" s="164">
        <v>0</v>
      </c>
      <c r="CE14" s="164">
        <f>'Production Summary'!$N$42</f>
        <v>1136.3519999999996</v>
      </c>
      <c r="CF14" s="164">
        <f>'Production Summary'!$M$42</f>
        <v>81.167999999999978</v>
      </c>
      <c r="CG14" s="164">
        <v>0</v>
      </c>
      <c r="CH14" s="164">
        <v>0</v>
      </c>
      <c r="CI14" s="164">
        <f>'Production Summary'!$N$43</f>
        <v>184</v>
      </c>
      <c r="CJ14" s="164">
        <v>0</v>
      </c>
      <c r="CK14" s="164">
        <f>'Production Summary'!$N$44</f>
        <v>355</v>
      </c>
      <c r="CL14" s="164">
        <v>0</v>
      </c>
      <c r="CM14" s="375">
        <f>'Production Summary'!$N$45</f>
        <v>1650</v>
      </c>
      <c r="CN14" s="164">
        <f>'Production Summary'!$N$46</f>
        <v>270</v>
      </c>
      <c r="CO14" s="164">
        <f>'Production Summary'!$N$47</f>
        <v>1350</v>
      </c>
      <c r="CP14" s="166"/>
      <c r="CQ14" s="164">
        <f>'Production Summary'!$N$49</f>
        <v>8004.1580041580037</v>
      </c>
      <c r="CR14" s="164">
        <f>'Production Summary'!$M$49</f>
        <v>66.701316701316699</v>
      </c>
      <c r="CS14" s="164">
        <f>'Production Summary'!$N$50</f>
        <v>13331.600831600828</v>
      </c>
      <c r="CT14" s="164">
        <f>'Production Summary'!$M$50</f>
        <v>148.1288981288981</v>
      </c>
      <c r="CU14" s="164">
        <f>'Production Summary'!$N$51</f>
        <v>12785.862785862784</v>
      </c>
      <c r="CV14" s="164">
        <f>'Production Summary'!$M$51</f>
        <v>355.16285516285512</v>
      </c>
      <c r="CW14" s="164">
        <f>'Production Summary'!$N$52</f>
        <v>12629.937629937627</v>
      </c>
      <c r="CX14" s="164">
        <f>'Production Summary'!$M$52</f>
        <v>701.66320166320156</v>
      </c>
      <c r="CY14" s="164">
        <f>'Production Summary'!$N$53</f>
        <v>12396.049896049895</v>
      </c>
      <c r="CZ14" s="164">
        <f>'Production Summary'!$M$53</f>
        <v>688.66943866943859</v>
      </c>
      <c r="DA14" s="164">
        <f>'Production Summary'!$N$54</f>
        <v>13799.376299376298</v>
      </c>
      <c r="DB14" s="164">
        <f>'Production Summary'!$M$54</f>
        <v>766.63201663201653</v>
      </c>
      <c r="DC14" s="328">
        <f>'Production Summary'!$N$60</f>
        <v>12863.825363825363</v>
      </c>
      <c r="DD14" s="328">
        <f>'Production Summary'!$M$60</f>
        <v>714.65696465696465</v>
      </c>
      <c r="DE14" s="164">
        <f>'Production Summary'!$N$59</f>
        <v>11148.648648648648</v>
      </c>
      <c r="DF14" s="328">
        <f>'Production Summary'!$M$59</f>
        <v>619.36936936936934</v>
      </c>
      <c r="DG14" s="164">
        <f>'Production Summary'!$N$55</f>
        <v>13842.68884268884</v>
      </c>
      <c r="DH14" s="164">
        <f>'Production Summary'!$M$55</f>
        <v>3460.67221067221</v>
      </c>
      <c r="DI14" s="164">
        <f>'Production Summary'!$N$56</f>
        <v>13097.713097713096</v>
      </c>
      <c r="DJ14" s="164">
        <f>'Production Summary'!$M$56</f>
        <v>163.72141372141371</v>
      </c>
      <c r="DK14" s="164">
        <f>'Production Summary'!$N$57</f>
        <v>14189.189189189186</v>
      </c>
      <c r="DL14" s="164">
        <f>'Production Summary'!$M$57</f>
        <v>394.14414414414409</v>
      </c>
      <c r="DM14" s="164">
        <f>'Production Summary'!$N$58</f>
        <v>14017.671517671517</v>
      </c>
      <c r="DN14" s="164">
        <f>'Production Summary'!$M$58</f>
        <v>778.75952875952873</v>
      </c>
      <c r="DO14" s="164">
        <f>'Production Summary'!$N$61</f>
        <v>4500</v>
      </c>
      <c r="DP14" s="328">
        <f>'Production Summary'!$M$61</f>
        <v>750</v>
      </c>
      <c r="DQ14" s="164">
        <v>0</v>
      </c>
      <c r="DR14" s="164">
        <f>'Production Summary'!$N$62</f>
        <v>8900</v>
      </c>
      <c r="DS14" s="164">
        <f>'Production Summary'!$N$70</f>
        <v>300</v>
      </c>
      <c r="DT14" s="328">
        <f>'Production Summary'!$M$70</f>
        <v>25</v>
      </c>
      <c r="DU14" s="164">
        <v>0</v>
      </c>
      <c r="DV14" s="164">
        <f>'Production Summary'!$N$71</f>
        <v>150</v>
      </c>
      <c r="DW14" s="164">
        <v>0</v>
      </c>
      <c r="DX14" s="164">
        <f>'Production Summary'!$N$64</f>
        <v>192</v>
      </c>
      <c r="DY14" s="164">
        <v>0</v>
      </c>
      <c r="DZ14" s="391">
        <f>'Production Summary'!$N$65</f>
        <v>384</v>
      </c>
      <c r="EA14" s="164">
        <v>0</v>
      </c>
      <c r="EB14" s="391">
        <f>'Production Summary'!$N$66</f>
        <v>192</v>
      </c>
      <c r="EC14" s="164">
        <v>0</v>
      </c>
      <c r="ED14" s="164">
        <f>'Production Summary'!$N$67</f>
        <v>96</v>
      </c>
      <c r="EE14" s="164">
        <v>0</v>
      </c>
      <c r="EF14" s="164">
        <f>'Production Summary'!$N$68</f>
        <v>96</v>
      </c>
      <c r="EG14" s="164">
        <v>0</v>
      </c>
      <c r="EH14" s="164">
        <f>'Production Summary'!$N$69</f>
        <v>340</v>
      </c>
      <c r="EI14" s="101">
        <f t="shared" si="0"/>
        <v>976113936.57853234</v>
      </c>
      <c r="EJ14" s="3"/>
      <c r="EK14" s="3"/>
      <c r="ER14" s="64" t="s">
        <v>30</v>
      </c>
      <c r="ES14" s="61" t="str">
        <f t="shared" si="1"/>
        <v>Hari Dairy</v>
      </c>
      <c r="ET14" s="24">
        <f t="shared" si="3"/>
        <v>976113936.57853234</v>
      </c>
    </row>
    <row r="15" spans="1:150" ht="15" customHeight="1">
      <c r="A15" t="b">
        <f>C15=Bilaspur!C15</f>
        <v>1</v>
      </c>
      <c r="B15" s="69">
        <f t="shared" si="4"/>
        <v>10</v>
      </c>
      <c r="C15" s="61" t="str">
        <f>IF(Bilaspur!C15="","",Bilaspur!C15)</f>
        <v>Dilip</v>
      </c>
      <c r="D15" s="167">
        <f t="shared" si="2"/>
        <v>627.84</v>
      </c>
      <c r="E15" s="167">
        <v>26.16</v>
      </c>
      <c r="F15" s="164">
        <v>0</v>
      </c>
      <c r="G15" s="164">
        <f>'Production Summary'!$N$5</f>
        <v>666</v>
      </c>
      <c r="H15" s="164">
        <f>'Production Summary'!$M$5</f>
        <v>27.75</v>
      </c>
      <c r="I15" s="164">
        <v>0</v>
      </c>
      <c r="J15" s="164">
        <f>'Production Summary'!$N$6</f>
        <v>200</v>
      </c>
      <c r="K15" s="328">
        <f>'Production Summary'!$M$6</f>
        <v>7.5</v>
      </c>
      <c r="L15" s="164">
        <v>0</v>
      </c>
      <c r="M15" s="365">
        <f>'Production Summary'!$N$7</f>
        <v>612.72</v>
      </c>
      <c r="N15" s="367">
        <f>'Production Summary'!$M$7</f>
        <v>25.53</v>
      </c>
      <c r="O15" s="164">
        <v>0</v>
      </c>
      <c r="P15" s="164">
        <f>'Production Summary'!$N$8</f>
        <v>780</v>
      </c>
      <c r="Q15" s="164">
        <f>'Production Summary'!$M$8</f>
        <v>65</v>
      </c>
      <c r="R15" s="164">
        <v>0</v>
      </c>
      <c r="S15" s="164">
        <f>'Production Summary'!$N$9</f>
        <v>720</v>
      </c>
      <c r="T15" s="164">
        <f>'Production Summary'!$M$9</f>
        <v>60</v>
      </c>
      <c r="U15" s="164">
        <v>0</v>
      </c>
      <c r="V15" s="164">
        <f>'Production Summary'!$N$10</f>
        <v>876</v>
      </c>
      <c r="W15" s="164">
        <f>'Production Summary'!$M$10</f>
        <v>73</v>
      </c>
      <c r="X15" s="164">
        <v>0</v>
      </c>
      <c r="Y15" s="164">
        <f>'Production Summary'!$N$14</f>
        <v>177</v>
      </c>
      <c r="Z15" s="328">
        <f>'Production Summary'!$M$14</f>
        <v>14.75</v>
      </c>
      <c r="AA15" s="164">
        <v>0</v>
      </c>
      <c r="AB15" s="164">
        <f>'Production Summary'!$N$15</f>
        <v>126</v>
      </c>
      <c r="AC15" s="164">
        <f>'Production Summary'!$M$15</f>
        <v>21</v>
      </c>
      <c r="AD15" s="164">
        <v>0</v>
      </c>
      <c r="AE15" s="164">
        <f>'Production Summary'!$N$16</f>
        <v>252</v>
      </c>
      <c r="AF15" s="164">
        <f>'Production Summary'!$M$16</f>
        <v>21</v>
      </c>
      <c r="AG15" s="164">
        <v>0</v>
      </c>
      <c r="AH15" s="164">
        <f>'Production Summary'!$N$18</f>
        <v>1035</v>
      </c>
      <c r="AI15" s="164">
        <f>'Production Summary'!$M$18</f>
        <v>17.25</v>
      </c>
      <c r="AJ15" s="164">
        <v>0</v>
      </c>
      <c r="AK15" s="164">
        <f>'Production Summary'!$N$19</f>
        <v>870</v>
      </c>
      <c r="AL15" s="164">
        <f>'Production Summary'!$M$19</f>
        <v>29</v>
      </c>
      <c r="AM15" s="164">
        <v>0</v>
      </c>
      <c r="AN15" s="164">
        <f>'Production Summary'!$N$20</f>
        <v>864</v>
      </c>
      <c r="AO15" s="164">
        <f>'Production Summary'!$M$20</f>
        <v>72</v>
      </c>
      <c r="AP15" s="164">
        <v>0</v>
      </c>
      <c r="AQ15" s="164">
        <f>'Production Summary'!$N$21</f>
        <v>670</v>
      </c>
      <c r="AR15" s="164">
        <f>'Production Summary'!$M$21</f>
        <v>335</v>
      </c>
      <c r="AS15" s="164">
        <v>0</v>
      </c>
      <c r="AT15" s="386">
        <f>'Production Summary'!$N$22</f>
        <v>375</v>
      </c>
      <c r="AU15" s="164">
        <f>'Production Summary'!$N$23</f>
        <v>1050</v>
      </c>
      <c r="AV15" s="164">
        <f>'Production Summary'!$N$25</f>
        <v>300</v>
      </c>
      <c r="AW15" s="164">
        <f>'Production Summary'!$M$25</f>
        <v>25</v>
      </c>
      <c r="AX15" s="164">
        <v>0</v>
      </c>
      <c r="AY15" s="164">
        <f>'Production Summary'!$N$26</f>
        <v>300</v>
      </c>
      <c r="AZ15" s="164">
        <f>'Production Summary'!$M$26</f>
        <v>25</v>
      </c>
      <c r="BA15" s="164">
        <v>0</v>
      </c>
      <c r="BB15" s="164">
        <f>'Production Summary'!$N$28</f>
        <v>777</v>
      </c>
      <c r="BC15" s="164">
        <f>'Production Summary'!$M$28</f>
        <v>12.95</v>
      </c>
      <c r="BD15" s="164">
        <v>0</v>
      </c>
      <c r="BE15" s="164">
        <f>'Production Summary'!$N$29</f>
        <v>612</v>
      </c>
      <c r="BF15" s="164">
        <f>'Production Summary'!$M$29</f>
        <v>51</v>
      </c>
      <c r="BG15" s="164">
        <v>0</v>
      </c>
      <c r="BH15" s="164">
        <f>'Production Summary'!$N$30</f>
        <v>500</v>
      </c>
      <c r="BI15" s="164">
        <f>'Production Summary'!$M$30</f>
        <v>250</v>
      </c>
      <c r="BJ15" s="164">
        <v>0</v>
      </c>
      <c r="BK15" s="386"/>
      <c r="BL15" s="164">
        <f>'Production Summary'!$N$32</f>
        <v>875</v>
      </c>
      <c r="BM15" s="164">
        <f>'Production Summary'!$N$34</f>
        <v>360.59999999999997</v>
      </c>
      <c r="BN15" s="164">
        <f>'Production Summary'!$M$34</f>
        <v>6.01</v>
      </c>
      <c r="BO15" s="164">
        <v>0</v>
      </c>
      <c r="BP15" s="164">
        <f>'Production Summary'!$N$36</f>
        <v>717</v>
      </c>
      <c r="BQ15" s="164">
        <f>'Production Summary'!$M$36</f>
        <v>11.95</v>
      </c>
      <c r="BR15" s="164">
        <v>0</v>
      </c>
      <c r="BS15" s="164">
        <f>'Production Summary'!$N$37</f>
        <v>210</v>
      </c>
      <c r="BT15" s="164">
        <f>'Production Summary'!$M$37</f>
        <v>21</v>
      </c>
      <c r="BU15" s="164">
        <v>0</v>
      </c>
      <c r="BV15" s="164">
        <f>'Production Summary'!$N$38</f>
        <v>280</v>
      </c>
      <c r="BW15" s="164">
        <f>'Production Summary'!$M$38</f>
        <v>28</v>
      </c>
      <c r="BX15" s="164">
        <v>0</v>
      </c>
      <c r="BY15" s="165">
        <f>'Production Summary'!$N$39</f>
        <v>300.38406247988502</v>
      </c>
      <c r="BZ15" s="164">
        <f>'Production Summary'!$M$39</f>
        <v>30.038406247988501</v>
      </c>
      <c r="CA15" s="164">
        <v>0</v>
      </c>
      <c r="CB15" s="164">
        <f>'Production Summary'!$N$40</f>
        <v>131.30000000000001</v>
      </c>
      <c r="CC15" s="164">
        <f>'Production Summary'!$M$40</f>
        <v>13.13</v>
      </c>
      <c r="CD15" s="164">
        <v>0</v>
      </c>
      <c r="CE15" s="164">
        <f>'Production Summary'!$N$42</f>
        <v>1136.3519999999996</v>
      </c>
      <c r="CF15" s="164">
        <f>'Production Summary'!$M$42</f>
        <v>81.167999999999978</v>
      </c>
      <c r="CG15" s="164">
        <v>0</v>
      </c>
      <c r="CH15" s="164">
        <v>0</v>
      </c>
      <c r="CI15" s="164">
        <f>'Production Summary'!$N$43</f>
        <v>184</v>
      </c>
      <c r="CJ15" s="164">
        <v>0</v>
      </c>
      <c r="CK15" s="164">
        <f>'Production Summary'!$N$44</f>
        <v>355</v>
      </c>
      <c r="CL15" s="164">
        <v>0</v>
      </c>
      <c r="CM15" s="375">
        <f>'Production Summary'!$N$45</f>
        <v>1650</v>
      </c>
      <c r="CN15" s="164">
        <f>'Production Summary'!$N$46</f>
        <v>270</v>
      </c>
      <c r="CO15" s="164">
        <f>'Production Summary'!$N$47</f>
        <v>1350</v>
      </c>
      <c r="CP15" s="166"/>
      <c r="CQ15" s="164">
        <f>'Production Summary'!$N$49</f>
        <v>8004.1580041580037</v>
      </c>
      <c r="CR15" s="164">
        <f>'Production Summary'!$M$49</f>
        <v>66.701316701316699</v>
      </c>
      <c r="CS15" s="164">
        <f>'Production Summary'!$N$50</f>
        <v>13331.600831600828</v>
      </c>
      <c r="CT15" s="164">
        <f>'Production Summary'!$M$50</f>
        <v>148.1288981288981</v>
      </c>
      <c r="CU15" s="164">
        <f>'Production Summary'!$N$51</f>
        <v>12785.862785862784</v>
      </c>
      <c r="CV15" s="164">
        <f>'Production Summary'!$M$51</f>
        <v>355.16285516285512</v>
      </c>
      <c r="CW15" s="164">
        <f>'Production Summary'!$N$52</f>
        <v>12629.937629937627</v>
      </c>
      <c r="CX15" s="164">
        <f>'Production Summary'!$M$52</f>
        <v>701.66320166320156</v>
      </c>
      <c r="CY15" s="164">
        <f>'Production Summary'!$N$53</f>
        <v>12396.049896049895</v>
      </c>
      <c r="CZ15" s="164">
        <f>'Production Summary'!$M$53</f>
        <v>688.66943866943859</v>
      </c>
      <c r="DA15" s="164">
        <f>'Production Summary'!$N$54</f>
        <v>13799.376299376298</v>
      </c>
      <c r="DB15" s="164">
        <f>'Production Summary'!$M$54</f>
        <v>766.63201663201653</v>
      </c>
      <c r="DC15" s="328">
        <f>'Production Summary'!$N$60</f>
        <v>12863.825363825363</v>
      </c>
      <c r="DD15" s="328">
        <f>'Production Summary'!$M$60</f>
        <v>714.65696465696465</v>
      </c>
      <c r="DE15" s="164">
        <f>'Production Summary'!$N$59</f>
        <v>11148.648648648648</v>
      </c>
      <c r="DF15" s="328">
        <f>'Production Summary'!$M$59</f>
        <v>619.36936936936934</v>
      </c>
      <c r="DG15" s="164">
        <f>'Production Summary'!$N$55</f>
        <v>13842.68884268884</v>
      </c>
      <c r="DH15" s="164">
        <f>'Production Summary'!$M$55</f>
        <v>3460.67221067221</v>
      </c>
      <c r="DI15" s="164">
        <f>'Production Summary'!$N$56</f>
        <v>13097.713097713096</v>
      </c>
      <c r="DJ15" s="164">
        <f>'Production Summary'!$M$56</f>
        <v>163.72141372141371</v>
      </c>
      <c r="DK15" s="164">
        <f>'Production Summary'!$N$57</f>
        <v>14189.189189189186</v>
      </c>
      <c r="DL15" s="164">
        <f>'Production Summary'!$M$57</f>
        <v>394.14414414414409</v>
      </c>
      <c r="DM15" s="164">
        <f>'Production Summary'!$N$58</f>
        <v>14017.671517671517</v>
      </c>
      <c r="DN15" s="164">
        <f>'Production Summary'!$M$58</f>
        <v>778.75952875952873</v>
      </c>
      <c r="DO15" s="164">
        <f>'Production Summary'!$N$61</f>
        <v>4500</v>
      </c>
      <c r="DP15" s="328">
        <f>'Production Summary'!$M$61</f>
        <v>750</v>
      </c>
      <c r="DQ15" s="164">
        <v>0</v>
      </c>
      <c r="DR15" s="164">
        <f>'Production Summary'!$N$62</f>
        <v>8900</v>
      </c>
      <c r="DS15" s="164">
        <f>'Production Summary'!$N$70</f>
        <v>300</v>
      </c>
      <c r="DT15" s="328">
        <f>'Production Summary'!$M$70</f>
        <v>25</v>
      </c>
      <c r="DU15" s="164">
        <v>0</v>
      </c>
      <c r="DV15" s="164">
        <f>'Production Summary'!$N$71</f>
        <v>150</v>
      </c>
      <c r="DW15" s="164">
        <v>0</v>
      </c>
      <c r="DX15" s="164">
        <f>'Production Summary'!$N$64</f>
        <v>192</v>
      </c>
      <c r="DY15" s="164">
        <v>0</v>
      </c>
      <c r="DZ15" s="391">
        <f>'Production Summary'!$N$65</f>
        <v>384</v>
      </c>
      <c r="EA15" s="164">
        <v>0</v>
      </c>
      <c r="EB15" s="391">
        <f>'Production Summary'!$N$66</f>
        <v>192</v>
      </c>
      <c r="EC15" s="164">
        <v>0</v>
      </c>
      <c r="ED15" s="164">
        <f>'Production Summary'!$N$67</f>
        <v>96</v>
      </c>
      <c r="EE15" s="164">
        <v>0</v>
      </c>
      <c r="EF15" s="164">
        <f>'Production Summary'!$N$68</f>
        <v>96</v>
      </c>
      <c r="EG15" s="164">
        <v>0</v>
      </c>
      <c r="EH15" s="164">
        <f>'Production Summary'!$N$69</f>
        <v>340</v>
      </c>
      <c r="EI15" s="101">
        <f t="shared" si="0"/>
        <v>976113936.57853234</v>
      </c>
      <c r="EJ15" s="3"/>
      <c r="EK15" s="3"/>
      <c r="ER15" s="64" t="s">
        <v>31</v>
      </c>
      <c r="ES15" s="61" t="str">
        <f t="shared" si="1"/>
        <v>Dilip</v>
      </c>
      <c r="ET15" s="24">
        <f t="shared" si="3"/>
        <v>976113936.57853234</v>
      </c>
    </row>
    <row r="16" spans="1:150" ht="15" customHeight="1">
      <c r="A16" t="b">
        <f>C16=Bilaspur!C16</f>
        <v>1</v>
      </c>
      <c r="B16" s="69">
        <f t="shared" si="4"/>
        <v>11</v>
      </c>
      <c r="C16" s="61" t="str">
        <f>IF(Bilaspur!C16="","",Bilaspur!C16)</f>
        <v>Vinay Milk</v>
      </c>
      <c r="D16" s="167">
        <f t="shared" si="2"/>
        <v>627.84</v>
      </c>
      <c r="E16" s="167">
        <v>26.16</v>
      </c>
      <c r="F16" s="164">
        <v>0</v>
      </c>
      <c r="G16" s="164">
        <f>'Production Summary'!$N$5</f>
        <v>666</v>
      </c>
      <c r="H16" s="164">
        <f>'Production Summary'!$M$5</f>
        <v>27.75</v>
      </c>
      <c r="I16" s="164">
        <v>0</v>
      </c>
      <c r="J16" s="164">
        <f>'Production Summary'!$N$6</f>
        <v>200</v>
      </c>
      <c r="K16" s="328">
        <f>'Production Summary'!$M$6</f>
        <v>7.5</v>
      </c>
      <c r="L16" s="164">
        <v>0</v>
      </c>
      <c r="M16" s="365">
        <f>'Production Summary'!$N$7</f>
        <v>612.72</v>
      </c>
      <c r="N16" s="367">
        <f>'Production Summary'!$M$7</f>
        <v>25.53</v>
      </c>
      <c r="O16" s="164">
        <v>0</v>
      </c>
      <c r="P16" s="164">
        <f>'Production Summary'!$N$8</f>
        <v>780</v>
      </c>
      <c r="Q16" s="164">
        <f>'Production Summary'!$M$8</f>
        <v>65</v>
      </c>
      <c r="R16" s="164">
        <v>0</v>
      </c>
      <c r="S16" s="164">
        <f>'Production Summary'!$N$9</f>
        <v>720</v>
      </c>
      <c r="T16" s="164">
        <f>'Production Summary'!$M$9</f>
        <v>60</v>
      </c>
      <c r="U16" s="164">
        <v>0</v>
      </c>
      <c r="V16" s="164">
        <f>'Production Summary'!$N$10</f>
        <v>876</v>
      </c>
      <c r="W16" s="164">
        <f>'Production Summary'!$M$10</f>
        <v>73</v>
      </c>
      <c r="X16" s="164">
        <v>0</v>
      </c>
      <c r="Y16" s="164">
        <f>'Production Summary'!$N$14</f>
        <v>177</v>
      </c>
      <c r="Z16" s="328">
        <f>'Production Summary'!$M$14</f>
        <v>14.75</v>
      </c>
      <c r="AA16" s="164">
        <v>0</v>
      </c>
      <c r="AB16" s="164">
        <f>'Production Summary'!$N$15</f>
        <v>126</v>
      </c>
      <c r="AC16" s="164">
        <f>'Production Summary'!$M$15</f>
        <v>21</v>
      </c>
      <c r="AD16" s="164">
        <v>0</v>
      </c>
      <c r="AE16" s="164">
        <f>'Production Summary'!$N$16</f>
        <v>252</v>
      </c>
      <c r="AF16" s="164">
        <f>'Production Summary'!$M$16</f>
        <v>21</v>
      </c>
      <c r="AG16" s="164">
        <v>0</v>
      </c>
      <c r="AH16" s="164">
        <f>'Production Summary'!$N$18</f>
        <v>1035</v>
      </c>
      <c r="AI16" s="164">
        <f>'Production Summary'!$M$18</f>
        <v>17.25</v>
      </c>
      <c r="AJ16" s="164">
        <v>0</v>
      </c>
      <c r="AK16" s="164">
        <f>'Production Summary'!$N$19</f>
        <v>870</v>
      </c>
      <c r="AL16" s="164">
        <f>'Production Summary'!$M$19</f>
        <v>29</v>
      </c>
      <c r="AM16" s="164">
        <v>0</v>
      </c>
      <c r="AN16" s="164">
        <f>'Production Summary'!$N$20</f>
        <v>864</v>
      </c>
      <c r="AO16" s="164">
        <f>'Production Summary'!$M$20</f>
        <v>72</v>
      </c>
      <c r="AP16" s="164">
        <v>0</v>
      </c>
      <c r="AQ16" s="164">
        <f>'Production Summary'!$N$21</f>
        <v>670</v>
      </c>
      <c r="AR16" s="164">
        <f>'Production Summary'!$M$21</f>
        <v>335</v>
      </c>
      <c r="AS16" s="164">
        <v>0</v>
      </c>
      <c r="AT16" s="386">
        <f>'Production Summary'!$N$22</f>
        <v>375</v>
      </c>
      <c r="AU16" s="164">
        <f>'Production Summary'!$N$23</f>
        <v>1050</v>
      </c>
      <c r="AV16" s="164">
        <f>'Production Summary'!$N$25</f>
        <v>300</v>
      </c>
      <c r="AW16" s="164">
        <f>'Production Summary'!$M$25</f>
        <v>25</v>
      </c>
      <c r="AX16" s="164">
        <v>0</v>
      </c>
      <c r="AY16" s="164">
        <f>'Production Summary'!$N$26</f>
        <v>300</v>
      </c>
      <c r="AZ16" s="164">
        <f>'Production Summary'!$M$26</f>
        <v>25</v>
      </c>
      <c r="BA16" s="164">
        <v>0</v>
      </c>
      <c r="BB16" s="164">
        <f>'Production Summary'!$N$28</f>
        <v>777</v>
      </c>
      <c r="BC16" s="164">
        <f>'Production Summary'!$M$28</f>
        <v>12.95</v>
      </c>
      <c r="BD16" s="164">
        <v>0</v>
      </c>
      <c r="BE16" s="164">
        <f>'Production Summary'!$N$29</f>
        <v>612</v>
      </c>
      <c r="BF16" s="164">
        <f>'Production Summary'!$M$29</f>
        <v>51</v>
      </c>
      <c r="BG16" s="164">
        <v>0</v>
      </c>
      <c r="BH16" s="164">
        <f>'Production Summary'!$N$30</f>
        <v>500</v>
      </c>
      <c r="BI16" s="164">
        <f>'Production Summary'!$M$30</f>
        <v>250</v>
      </c>
      <c r="BJ16" s="164">
        <v>0</v>
      </c>
      <c r="BK16" s="386"/>
      <c r="BL16" s="164">
        <f>'Production Summary'!$N$32</f>
        <v>875</v>
      </c>
      <c r="BM16" s="164">
        <f>'Production Summary'!$N$34</f>
        <v>360.59999999999997</v>
      </c>
      <c r="BN16" s="164">
        <f>'Production Summary'!$M$34</f>
        <v>6.01</v>
      </c>
      <c r="BO16" s="164">
        <v>0</v>
      </c>
      <c r="BP16" s="164">
        <f>'Production Summary'!$N$36</f>
        <v>717</v>
      </c>
      <c r="BQ16" s="164">
        <f>'Production Summary'!$M$36</f>
        <v>11.95</v>
      </c>
      <c r="BR16" s="164">
        <v>0</v>
      </c>
      <c r="BS16" s="164">
        <f>'Production Summary'!$N$37</f>
        <v>210</v>
      </c>
      <c r="BT16" s="164">
        <f>'Production Summary'!$M$37</f>
        <v>21</v>
      </c>
      <c r="BU16" s="164">
        <v>0</v>
      </c>
      <c r="BV16" s="164">
        <f>'Production Summary'!$N$38</f>
        <v>280</v>
      </c>
      <c r="BW16" s="164">
        <f>'Production Summary'!$M$38</f>
        <v>28</v>
      </c>
      <c r="BX16" s="164">
        <v>0</v>
      </c>
      <c r="BY16" s="165">
        <f>'Production Summary'!$N$39</f>
        <v>300.38406247988502</v>
      </c>
      <c r="BZ16" s="164">
        <f>'Production Summary'!$M$39</f>
        <v>30.038406247988501</v>
      </c>
      <c r="CA16" s="164">
        <v>0</v>
      </c>
      <c r="CB16" s="164">
        <f>'Production Summary'!$N$40</f>
        <v>131.30000000000001</v>
      </c>
      <c r="CC16" s="164">
        <f>'Production Summary'!$M$40</f>
        <v>13.13</v>
      </c>
      <c r="CD16" s="164">
        <v>0</v>
      </c>
      <c r="CE16" s="164">
        <f>'Production Summary'!$N$42</f>
        <v>1136.3519999999996</v>
      </c>
      <c r="CF16" s="164">
        <f>'Production Summary'!$M$42</f>
        <v>81.167999999999978</v>
      </c>
      <c r="CG16" s="164">
        <v>0</v>
      </c>
      <c r="CH16" s="164">
        <v>0</v>
      </c>
      <c r="CI16" s="164">
        <f>'Production Summary'!$N$43</f>
        <v>184</v>
      </c>
      <c r="CJ16" s="164">
        <v>0</v>
      </c>
      <c r="CK16" s="164">
        <f>'Production Summary'!$N$44</f>
        <v>355</v>
      </c>
      <c r="CL16" s="164">
        <v>0</v>
      </c>
      <c r="CM16" s="375">
        <f>'Production Summary'!$N$45</f>
        <v>1650</v>
      </c>
      <c r="CN16" s="164">
        <f>'Production Summary'!$N$46</f>
        <v>270</v>
      </c>
      <c r="CO16" s="164">
        <f>'Production Summary'!$N$47</f>
        <v>1350</v>
      </c>
      <c r="CP16" s="166"/>
      <c r="CQ16" s="164">
        <f>'Production Summary'!$N$49</f>
        <v>8004.1580041580037</v>
      </c>
      <c r="CR16" s="164">
        <f>'Production Summary'!$M$49</f>
        <v>66.701316701316699</v>
      </c>
      <c r="CS16" s="164">
        <f>'Production Summary'!$N$50</f>
        <v>13331.600831600828</v>
      </c>
      <c r="CT16" s="164">
        <f>'Production Summary'!$M$50</f>
        <v>148.1288981288981</v>
      </c>
      <c r="CU16" s="164">
        <f>'Production Summary'!$N$51</f>
        <v>12785.862785862784</v>
      </c>
      <c r="CV16" s="164">
        <f>'Production Summary'!$M$51</f>
        <v>355.16285516285512</v>
      </c>
      <c r="CW16" s="164">
        <f>'Production Summary'!$N$52</f>
        <v>12629.937629937627</v>
      </c>
      <c r="CX16" s="164">
        <f>'Production Summary'!$M$52</f>
        <v>701.66320166320156</v>
      </c>
      <c r="CY16" s="164">
        <f>'Production Summary'!$N$53</f>
        <v>12396.049896049895</v>
      </c>
      <c r="CZ16" s="164">
        <f>'Production Summary'!$M$53</f>
        <v>688.66943866943859</v>
      </c>
      <c r="DA16" s="164">
        <f>'Production Summary'!$N$54</f>
        <v>13799.376299376298</v>
      </c>
      <c r="DB16" s="164">
        <f>'Production Summary'!$M$54</f>
        <v>766.63201663201653</v>
      </c>
      <c r="DC16" s="328">
        <f>'Production Summary'!$N$60</f>
        <v>12863.825363825363</v>
      </c>
      <c r="DD16" s="328">
        <f>'Production Summary'!$M$60</f>
        <v>714.65696465696465</v>
      </c>
      <c r="DE16" s="164">
        <f>'Production Summary'!$N$59</f>
        <v>11148.648648648648</v>
      </c>
      <c r="DF16" s="328">
        <f>'Production Summary'!$M$59</f>
        <v>619.36936936936934</v>
      </c>
      <c r="DG16" s="164">
        <f>'Production Summary'!$N$55</f>
        <v>13842.68884268884</v>
      </c>
      <c r="DH16" s="164">
        <f>'Production Summary'!$M$55</f>
        <v>3460.67221067221</v>
      </c>
      <c r="DI16" s="164">
        <f>'Production Summary'!$N$56</f>
        <v>13097.713097713096</v>
      </c>
      <c r="DJ16" s="164">
        <f>'Production Summary'!$M$56</f>
        <v>163.72141372141371</v>
      </c>
      <c r="DK16" s="164">
        <f>'Production Summary'!$N$57</f>
        <v>14189.189189189186</v>
      </c>
      <c r="DL16" s="164">
        <f>'Production Summary'!$M$57</f>
        <v>394.14414414414409</v>
      </c>
      <c r="DM16" s="164">
        <f>'Production Summary'!$N$58</f>
        <v>14017.671517671517</v>
      </c>
      <c r="DN16" s="164">
        <f>'Production Summary'!$M$58</f>
        <v>778.75952875952873</v>
      </c>
      <c r="DO16" s="164">
        <f>'Production Summary'!$N$61</f>
        <v>4500</v>
      </c>
      <c r="DP16" s="328">
        <f>'Production Summary'!$M$61</f>
        <v>750</v>
      </c>
      <c r="DQ16" s="164">
        <v>0</v>
      </c>
      <c r="DR16" s="164">
        <f>'Production Summary'!$N$62</f>
        <v>8900</v>
      </c>
      <c r="DS16" s="164">
        <f>'Production Summary'!$N$70</f>
        <v>300</v>
      </c>
      <c r="DT16" s="328">
        <f>'Production Summary'!$M$70</f>
        <v>25</v>
      </c>
      <c r="DU16" s="164">
        <v>0</v>
      </c>
      <c r="DV16" s="164">
        <f>'Production Summary'!$N$71</f>
        <v>150</v>
      </c>
      <c r="DW16" s="164">
        <v>0</v>
      </c>
      <c r="DX16" s="164">
        <f>'Production Summary'!$N$64</f>
        <v>192</v>
      </c>
      <c r="DY16" s="164">
        <v>0</v>
      </c>
      <c r="DZ16" s="391">
        <f>'Production Summary'!$N$65</f>
        <v>384</v>
      </c>
      <c r="EA16" s="164">
        <v>0</v>
      </c>
      <c r="EB16" s="391">
        <f>'Production Summary'!$N$66</f>
        <v>192</v>
      </c>
      <c r="EC16" s="164">
        <v>0</v>
      </c>
      <c r="ED16" s="164">
        <f>'Production Summary'!$N$67</f>
        <v>96</v>
      </c>
      <c r="EE16" s="164">
        <v>0</v>
      </c>
      <c r="EF16" s="164">
        <f>'Production Summary'!$N$68</f>
        <v>96</v>
      </c>
      <c r="EG16" s="164">
        <v>0</v>
      </c>
      <c r="EH16" s="164">
        <f>'Production Summary'!$N$69</f>
        <v>340</v>
      </c>
      <c r="EI16" s="101">
        <f t="shared" si="0"/>
        <v>976113936.57853234</v>
      </c>
      <c r="EJ16" s="3"/>
      <c r="EK16" s="3"/>
      <c r="ER16" s="64" t="s">
        <v>32</v>
      </c>
      <c r="ES16" s="61" t="str">
        <f t="shared" si="1"/>
        <v>Vinay Milk</v>
      </c>
      <c r="ET16" s="24">
        <f t="shared" si="3"/>
        <v>976113936.57853234</v>
      </c>
    </row>
    <row r="17" spans="1:150" ht="15" customHeight="1">
      <c r="A17" t="b">
        <f>C17=Bilaspur!C17</f>
        <v>1</v>
      </c>
      <c r="B17" s="69">
        <f t="shared" si="4"/>
        <v>12</v>
      </c>
      <c r="C17" s="61" t="str">
        <f>IF(Bilaspur!C17="","",Bilaspur!C17)</f>
        <v>Kaushal</v>
      </c>
      <c r="D17" s="167">
        <f t="shared" si="2"/>
        <v>627.84</v>
      </c>
      <c r="E17" s="167">
        <v>26.16</v>
      </c>
      <c r="F17" s="164">
        <v>0</v>
      </c>
      <c r="G17" s="164">
        <f>'Production Summary'!$N$5</f>
        <v>666</v>
      </c>
      <c r="H17" s="164">
        <f>'Production Summary'!$M$5</f>
        <v>27.75</v>
      </c>
      <c r="I17" s="164">
        <v>0</v>
      </c>
      <c r="J17" s="164">
        <f>'Production Summary'!$N$6</f>
        <v>200</v>
      </c>
      <c r="K17" s="328">
        <f>'Production Summary'!$M$6</f>
        <v>7.5</v>
      </c>
      <c r="L17" s="164">
        <v>0</v>
      </c>
      <c r="M17" s="365">
        <f>'Production Summary'!$N$7</f>
        <v>612.72</v>
      </c>
      <c r="N17" s="367">
        <f>'Production Summary'!$M$7</f>
        <v>25.53</v>
      </c>
      <c r="O17" s="164">
        <v>0</v>
      </c>
      <c r="P17" s="164">
        <f>'Production Summary'!$N$8</f>
        <v>780</v>
      </c>
      <c r="Q17" s="164">
        <f>'Production Summary'!$M$8</f>
        <v>65</v>
      </c>
      <c r="R17" s="164">
        <v>0</v>
      </c>
      <c r="S17" s="164">
        <f>'Production Summary'!$N$9</f>
        <v>720</v>
      </c>
      <c r="T17" s="164">
        <f>'Production Summary'!$M$9</f>
        <v>60</v>
      </c>
      <c r="U17" s="164">
        <v>0</v>
      </c>
      <c r="V17" s="164">
        <f>'Production Summary'!$N$10</f>
        <v>876</v>
      </c>
      <c r="W17" s="164">
        <f>'Production Summary'!$M$10</f>
        <v>73</v>
      </c>
      <c r="X17" s="164">
        <v>0</v>
      </c>
      <c r="Y17" s="164">
        <f>'Production Summary'!$N$14</f>
        <v>177</v>
      </c>
      <c r="Z17" s="328">
        <f>'Production Summary'!$M$14</f>
        <v>14.75</v>
      </c>
      <c r="AA17" s="164">
        <v>0</v>
      </c>
      <c r="AB17" s="164">
        <f>'Production Summary'!$N$15</f>
        <v>126</v>
      </c>
      <c r="AC17" s="164">
        <f>'Production Summary'!$M$15</f>
        <v>21</v>
      </c>
      <c r="AD17" s="164">
        <v>0</v>
      </c>
      <c r="AE17" s="164">
        <f>'Production Summary'!$N$16</f>
        <v>252</v>
      </c>
      <c r="AF17" s="164">
        <f>'Production Summary'!$M$16</f>
        <v>21</v>
      </c>
      <c r="AG17" s="164">
        <v>0</v>
      </c>
      <c r="AH17" s="164">
        <f>'Production Summary'!$N$18</f>
        <v>1035</v>
      </c>
      <c r="AI17" s="164">
        <f>'Production Summary'!$M$18</f>
        <v>17.25</v>
      </c>
      <c r="AJ17" s="164">
        <v>0</v>
      </c>
      <c r="AK17" s="164">
        <f>'Production Summary'!$N$19</f>
        <v>870</v>
      </c>
      <c r="AL17" s="164">
        <f>'Production Summary'!$M$19</f>
        <v>29</v>
      </c>
      <c r="AM17" s="164">
        <v>0</v>
      </c>
      <c r="AN17" s="164">
        <f>'Production Summary'!$N$20</f>
        <v>864</v>
      </c>
      <c r="AO17" s="164">
        <f>'Production Summary'!$M$20</f>
        <v>72</v>
      </c>
      <c r="AP17" s="164">
        <v>0</v>
      </c>
      <c r="AQ17" s="164">
        <f>'Production Summary'!$N$21</f>
        <v>670</v>
      </c>
      <c r="AR17" s="164">
        <f>'Production Summary'!$M$21</f>
        <v>335</v>
      </c>
      <c r="AS17" s="164">
        <v>0</v>
      </c>
      <c r="AT17" s="386">
        <f>'Production Summary'!$N$22</f>
        <v>375</v>
      </c>
      <c r="AU17" s="164">
        <f>'Production Summary'!$N$23</f>
        <v>1050</v>
      </c>
      <c r="AV17" s="164">
        <f>'Production Summary'!$N$25</f>
        <v>300</v>
      </c>
      <c r="AW17" s="164">
        <f>'Production Summary'!$M$25</f>
        <v>25</v>
      </c>
      <c r="AX17" s="164">
        <v>0</v>
      </c>
      <c r="AY17" s="164">
        <f>'Production Summary'!$N$26</f>
        <v>300</v>
      </c>
      <c r="AZ17" s="164">
        <f>'Production Summary'!$M$26</f>
        <v>25</v>
      </c>
      <c r="BA17" s="164">
        <v>0</v>
      </c>
      <c r="BB17" s="164">
        <f>'Production Summary'!$N$28</f>
        <v>777</v>
      </c>
      <c r="BC17" s="164">
        <f>'Production Summary'!$M$28</f>
        <v>12.95</v>
      </c>
      <c r="BD17" s="164">
        <v>0</v>
      </c>
      <c r="BE17" s="164">
        <f>'Production Summary'!$N$29</f>
        <v>612</v>
      </c>
      <c r="BF17" s="164">
        <f>'Production Summary'!$M$29</f>
        <v>51</v>
      </c>
      <c r="BG17" s="164">
        <v>0</v>
      </c>
      <c r="BH17" s="164">
        <f>'Production Summary'!$N$30</f>
        <v>500</v>
      </c>
      <c r="BI17" s="164">
        <f>'Production Summary'!$M$30</f>
        <v>250</v>
      </c>
      <c r="BJ17" s="164">
        <v>0</v>
      </c>
      <c r="BK17" s="386"/>
      <c r="BL17" s="164">
        <f>'Production Summary'!$N$32</f>
        <v>875</v>
      </c>
      <c r="BM17" s="164">
        <f>'Production Summary'!$N$34</f>
        <v>360.59999999999997</v>
      </c>
      <c r="BN17" s="164">
        <f>'Production Summary'!$M$34</f>
        <v>6.01</v>
      </c>
      <c r="BO17" s="164">
        <v>0</v>
      </c>
      <c r="BP17" s="164">
        <f>'Production Summary'!$N$36</f>
        <v>717</v>
      </c>
      <c r="BQ17" s="164">
        <f>'Production Summary'!$M$36</f>
        <v>11.95</v>
      </c>
      <c r="BR17" s="164">
        <v>0</v>
      </c>
      <c r="BS17" s="164">
        <f>'Production Summary'!$N$37</f>
        <v>210</v>
      </c>
      <c r="BT17" s="164">
        <f>'Production Summary'!$M$37</f>
        <v>21</v>
      </c>
      <c r="BU17" s="164">
        <v>0</v>
      </c>
      <c r="BV17" s="164">
        <f>'Production Summary'!$N$38</f>
        <v>280</v>
      </c>
      <c r="BW17" s="164">
        <f>'Production Summary'!$M$38</f>
        <v>28</v>
      </c>
      <c r="BX17" s="164">
        <v>0</v>
      </c>
      <c r="BY17" s="165">
        <f>'Production Summary'!$N$39</f>
        <v>300.38406247988502</v>
      </c>
      <c r="BZ17" s="164">
        <f>'Production Summary'!$M$39</f>
        <v>30.038406247988501</v>
      </c>
      <c r="CA17" s="164">
        <v>0</v>
      </c>
      <c r="CB17" s="164">
        <f>'Production Summary'!$N$40</f>
        <v>131.30000000000001</v>
      </c>
      <c r="CC17" s="164">
        <f>'Production Summary'!$M$40</f>
        <v>13.13</v>
      </c>
      <c r="CD17" s="164">
        <v>0</v>
      </c>
      <c r="CE17" s="164">
        <f>'Production Summary'!$N$42</f>
        <v>1136.3519999999996</v>
      </c>
      <c r="CF17" s="164">
        <f>'Production Summary'!$M$42</f>
        <v>81.167999999999978</v>
      </c>
      <c r="CG17" s="164">
        <v>0</v>
      </c>
      <c r="CH17" s="164">
        <v>0</v>
      </c>
      <c r="CI17" s="164">
        <f>'Production Summary'!$N$43</f>
        <v>184</v>
      </c>
      <c r="CJ17" s="164">
        <v>0</v>
      </c>
      <c r="CK17" s="164">
        <f>'Production Summary'!$N$44</f>
        <v>355</v>
      </c>
      <c r="CL17" s="164">
        <v>0</v>
      </c>
      <c r="CM17" s="375">
        <f>'Production Summary'!$N$45</f>
        <v>1650</v>
      </c>
      <c r="CN17" s="164">
        <f>'Production Summary'!$N$46</f>
        <v>270</v>
      </c>
      <c r="CO17" s="164">
        <f>'Production Summary'!$N$47</f>
        <v>1350</v>
      </c>
      <c r="CP17" s="166"/>
      <c r="CQ17" s="164">
        <f>'Production Summary'!$N$49</f>
        <v>8004.1580041580037</v>
      </c>
      <c r="CR17" s="164">
        <f>'Production Summary'!$M$49</f>
        <v>66.701316701316699</v>
      </c>
      <c r="CS17" s="164">
        <f>'Production Summary'!$N$50</f>
        <v>13331.600831600828</v>
      </c>
      <c r="CT17" s="164">
        <f>'Production Summary'!$M$50</f>
        <v>148.1288981288981</v>
      </c>
      <c r="CU17" s="164">
        <f>'Production Summary'!$N$51</f>
        <v>12785.862785862784</v>
      </c>
      <c r="CV17" s="164">
        <f>'Production Summary'!$M$51</f>
        <v>355.16285516285512</v>
      </c>
      <c r="CW17" s="164">
        <f>'Production Summary'!$N$52</f>
        <v>12629.937629937627</v>
      </c>
      <c r="CX17" s="164">
        <f>'Production Summary'!$M$52</f>
        <v>701.66320166320156</v>
      </c>
      <c r="CY17" s="164">
        <f>'Production Summary'!$N$53</f>
        <v>12396.049896049895</v>
      </c>
      <c r="CZ17" s="164">
        <f>'Production Summary'!$M$53</f>
        <v>688.66943866943859</v>
      </c>
      <c r="DA17" s="164">
        <f>'Production Summary'!$N$54</f>
        <v>13799.376299376298</v>
      </c>
      <c r="DB17" s="164">
        <f>'Production Summary'!$M$54</f>
        <v>766.63201663201653</v>
      </c>
      <c r="DC17" s="328">
        <f>'Production Summary'!$N$60</f>
        <v>12863.825363825363</v>
      </c>
      <c r="DD17" s="328">
        <f>'Production Summary'!$M$60</f>
        <v>714.65696465696465</v>
      </c>
      <c r="DE17" s="164">
        <f>'Production Summary'!$N$59</f>
        <v>11148.648648648648</v>
      </c>
      <c r="DF17" s="328">
        <f>'Production Summary'!$M$59</f>
        <v>619.36936936936934</v>
      </c>
      <c r="DG17" s="164">
        <f>'Production Summary'!$N$55</f>
        <v>13842.68884268884</v>
      </c>
      <c r="DH17" s="164">
        <f>'Production Summary'!$M$55</f>
        <v>3460.67221067221</v>
      </c>
      <c r="DI17" s="164">
        <f>'Production Summary'!$N$56</f>
        <v>13097.713097713096</v>
      </c>
      <c r="DJ17" s="164">
        <f>'Production Summary'!$M$56</f>
        <v>163.72141372141371</v>
      </c>
      <c r="DK17" s="164">
        <f>'Production Summary'!$N$57</f>
        <v>14189.189189189186</v>
      </c>
      <c r="DL17" s="164">
        <f>'Production Summary'!$M$57</f>
        <v>394.14414414414409</v>
      </c>
      <c r="DM17" s="164">
        <f>'Production Summary'!$N$58</f>
        <v>14017.671517671517</v>
      </c>
      <c r="DN17" s="164">
        <f>'Production Summary'!$M$58</f>
        <v>778.75952875952873</v>
      </c>
      <c r="DO17" s="164">
        <f>'Production Summary'!$N$61</f>
        <v>4500</v>
      </c>
      <c r="DP17" s="328">
        <f>'Production Summary'!$M$61</f>
        <v>750</v>
      </c>
      <c r="DQ17" s="164">
        <v>0</v>
      </c>
      <c r="DR17" s="164">
        <f>'Production Summary'!$N$62</f>
        <v>8900</v>
      </c>
      <c r="DS17" s="164">
        <f>'Production Summary'!$N$70</f>
        <v>300</v>
      </c>
      <c r="DT17" s="328">
        <f>'Production Summary'!$M$70</f>
        <v>25</v>
      </c>
      <c r="DU17" s="164">
        <v>0</v>
      </c>
      <c r="DV17" s="164">
        <f>'Production Summary'!$N$71</f>
        <v>150</v>
      </c>
      <c r="DW17" s="164">
        <v>0</v>
      </c>
      <c r="DX17" s="164">
        <f>'Production Summary'!$N$64</f>
        <v>192</v>
      </c>
      <c r="DY17" s="164">
        <v>0</v>
      </c>
      <c r="DZ17" s="391">
        <f>'Production Summary'!$N$65</f>
        <v>384</v>
      </c>
      <c r="EA17" s="164">
        <v>0</v>
      </c>
      <c r="EB17" s="391">
        <f>'Production Summary'!$N$66</f>
        <v>192</v>
      </c>
      <c r="EC17" s="164">
        <v>0</v>
      </c>
      <c r="ED17" s="164">
        <f>'Production Summary'!$N$67</f>
        <v>96</v>
      </c>
      <c r="EE17" s="164">
        <v>0</v>
      </c>
      <c r="EF17" s="164">
        <f>'Production Summary'!$N$68</f>
        <v>96</v>
      </c>
      <c r="EG17" s="164">
        <v>0</v>
      </c>
      <c r="EH17" s="164">
        <f>'Production Summary'!$N$69</f>
        <v>340</v>
      </c>
      <c r="EI17" s="101">
        <f t="shared" si="0"/>
        <v>976113936.57853234</v>
      </c>
      <c r="EJ17" s="3"/>
      <c r="EK17" s="3"/>
      <c r="ER17" s="64" t="s">
        <v>33</v>
      </c>
      <c r="ES17" s="61" t="str">
        <f t="shared" si="1"/>
        <v>Kaushal</v>
      </c>
      <c r="ET17" s="24">
        <f t="shared" si="3"/>
        <v>976113936.57853234</v>
      </c>
    </row>
    <row r="18" spans="1:150" ht="15" customHeight="1">
      <c r="A18" t="b">
        <f>C18=Bilaspur!C18</f>
        <v>1</v>
      </c>
      <c r="B18" s="69">
        <f t="shared" si="4"/>
        <v>13</v>
      </c>
      <c r="C18" s="61" t="str">
        <f>IF(Bilaspur!C18="","",Bilaspur!C18)</f>
        <v>Mahamaya Dairy</v>
      </c>
      <c r="D18" s="167">
        <f t="shared" si="2"/>
        <v>627.84</v>
      </c>
      <c r="E18" s="167">
        <v>26.16</v>
      </c>
      <c r="F18" s="164">
        <v>0</v>
      </c>
      <c r="G18" s="164">
        <f>'Production Summary'!$N$5</f>
        <v>666</v>
      </c>
      <c r="H18" s="164">
        <f>'Production Summary'!$M$5</f>
        <v>27.75</v>
      </c>
      <c r="I18" s="164">
        <v>0</v>
      </c>
      <c r="J18" s="164">
        <f>'Production Summary'!$N$6</f>
        <v>200</v>
      </c>
      <c r="K18" s="328">
        <f>'Production Summary'!$M$6</f>
        <v>7.5</v>
      </c>
      <c r="L18" s="164">
        <v>0</v>
      </c>
      <c r="M18" s="365">
        <f>'Production Summary'!$N$7</f>
        <v>612.72</v>
      </c>
      <c r="N18" s="367">
        <f>'Production Summary'!$M$7</f>
        <v>25.53</v>
      </c>
      <c r="O18" s="164">
        <v>0</v>
      </c>
      <c r="P18" s="164">
        <f>'Production Summary'!$N$8</f>
        <v>780</v>
      </c>
      <c r="Q18" s="164">
        <f>'Production Summary'!$M$8</f>
        <v>65</v>
      </c>
      <c r="R18" s="164">
        <v>0</v>
      </c>
      <c r="S18" s="164">
        <f>'Production Summary'!$N$9</f>
        <v>720</v>
      </c>
      <c r="T18" s="164">
        <f>'Production Summary'!$M$9</f>
        <v>60</v>
      </c>
      <c r="U18" s="164">
        <v>0</v>
      </c>
      <c r="V18" s="164">
        <f>'Production Summary'!$N$10</f>
        <v>876</v>
      </c>
      <c r="W18" s="164">
        <f>'Production Summary'!$M$10</f>
        <v>73</v>
      </c>
      <c r="X18" s="164">
        <v>0</v>
      </c>
      <c r="Y18" s="164">
        <f>'Production Summary'!$N$14</f>
        <v>177</v>
      </c>
      <c r="Z18" s="328">
        <f>'Production Summary'!$M$14</f>
        <v>14.75</v>
      </c>
      <c r="AA18" s="164">
        <v>0</v>
      </c>
      <c r="AB18" s="164">
        <f>'Production Summary'!$N$15</f>
        <v>126</v>
      </c>
      <c r="AC18" s="164">
        <f>'Production Summary'!$M$15</f>
        <v>21</v>
      </c>
      <c r="AD18" s="164">
        <v>0</v>
      </c>
      <c r="AE18" s="164">
        <f>'Production Summary'!$N$16</f>
        <v>252</v>
      </c>
      <c r="AF18" s="164">
        <f>'Production Summary'!$M$16</f>
        <v>21</v>
      </c>
      <c r="AG18" s="164">
        <v>0</v>
      </c>
      <c r="AH18" s="164">
        <f>'Production Summary'!$N$18</f>
        <v>1035</v>
      </c>
      <c r="AI18" s="164">
        <f>'Production Summary'!$M$18</f>
        <v>17.25</v>
      </c>
      <c r="AJ18" s="164">
        <v>0</v>
      </c>
      <c r="AK18" s="164">
        <f>'Production Summary'!$N$19</f>
        <v>870</v>
      </c>
      <c r="AL18" s="164">
        <f>'Production Summary'!$M$19</f>
        <v>29</v>
      </c>
      <c r="AM18" s="164">
        <v>0</v>
      </c>
      <c r="AN18" s="164">
        <f>'Production Summary'!$N$20</f>
        <v>864</v>
      </c>
      <c r="AO18" s="164">
        <f>'Production Summary'!$M$20</f>
        <v>72</v>
      </c>
      <c r="AP18" s="164">
        <v>0</v>
      </c>
      <c r="AQ18" s="164">
        <f>'Production Summary'!$N$21</f>
        <v>670</v>
      </c>
      <c r="AR18" s="164">
        <f>'Production Summary'!$M$21</f>
        <v>335</v>
      </c>
      <c r="AS18" s="164">
        <v>0</v>
      </c>
      <c r="AT18" s="386">
        <f>'Production Summary'!$N$22</f>
        <v>375</v>
      </c>
      <c r="AU18" s="164">
        <f>'Production Summary'!$N$23</f>
        <v>1050</v>
      </c>
      <c r="AV18" s="164">
        <f>'Production Summary'!$N$25</f>
        <v>300</v>
      </c>
      <c r="AW18" s="164">
        <f>'Production Summary'!$M$25</f>
        <v>25</v>
      </c>
      <c r="AX18" s="164">
        <v>0</v>
      </c>
      <c r="AY18" s="164">
        <f>'Production Summary'!$N$26</f>
        <v>300</v>
      </c>
      <c r="AZ18" s="164">
        <f>'Production Summary'!$M$26</f>
        <v>25</v>
      </c>
      <c r="BA18" s="164">
        <v>0</v>
      </c>
      <c r="BB18" s="164">
        <f>'Production Summary'!$N$28</f>
        <v>777</v>
      </c>
      <c r="BC18" s="164">
        <f>'Production Summary'!$M$28</f>
        <v>12.95</v>
      </c>
      <c r="BD18" s="164">
        <v>0</v>
      </c>
      <c r="BE18" s="164">
        <f>'Production Summary'!$N$29</f>
        <v>612</v>
      </c>
      <c r="BF18" s="164">
        <f>'Production Summary'!$M$29</f>
        <v>51</v>
      </c>
      <c r="BG18" s="164">
        <v>0</v>
      </c>
      <c r="BH18" s="164">
        <f>'Production Summary'!$N$30</f>
        <v>500</v>
      </c>
      <c r="BI18" s="164">
        <f>'Production Summary'!$M$30</f>
        <v>250</v>
      </c>
      <c r="BJ18" s="164">
        <v>0</v>
      </c>
      <c r="BK18" s="386"/>
      <c r="BL18" s="164">
        <f>'Production Summary'!$N$32</f>
        <v>875</v>
      </c>
      <c r="BM18" s="164">
        <f>'Production Summary'!$N$34</f>
        <v>360.59999999999997</v>
      </c>
      <c r="BN18" s="164">
        <f>'Production Summary'!$M$34</f>
        <v>6.01</v>
      </c>
      <c r="BO18" s="164">
        <v>0</v>
      </c>
      <c r="BP18" s="164">
        <f>'Production Summary'!$N$36</f>
        <v>717</v>
      </c>
      <c r="BQ18" s="164">
        <f>'Production Summary'!$M$36</f>
        <v>11.95</v>
      </c>
      <c r="BR18" s="164">
        <v>0</v>
      </c>
      <c r="BS18" s="164">
        <f>'Production Summary'!$N$37</f>
        <v>210</v>
      </c>
      <c r="BT18" s="164">
        <f>'Production Summary'!$M$37</f>
        <v>21</v>
      </c>
      <c r="BU18" s="164">
        <v>0</v>
      </c>
      <c r="BV18" s="164">
        <f>'Production Summary'!$N$38</f>
        <v>280</v>
      </c>
      <c r="BW18" s="164">
        <f>'Production Summary'!$M$38</f>
        <v>28</v>
      </c>
      <c r="BX18" s="164">
        <v>0</v>
      </c>
      <c r="BY18" s="165">
        <f>'Production Summary'!$N$39</f>
        <v>300.38406247988502</v>
      </c>
      <c r="BZ18" s="164">
        <f>'Production Summary'!$M$39</f>
        <v>30.038406247988501</v>
      </c>
      <c r="CA18" s="164">
        <v>0</v>
      </c>
      <c r="CB18" s="164">
        <f>'Production Summary'!$N$40</f>
        <v>131.30000000000001</v>
      </c>
      <c r="CC18" s="164">
        <f>'Production Summary'!$M$40</f>
        <v>13.13</v>
      </c>
      <c r="CD18" s="164">
        <v>0</v>
      </c>
      <c r="CE18" s="164">
        <f>'Production Summary'!$N$42</f>
        <v>1136.3519999999996</v>
      </c>
      <c r="CF18" s="164">
        <f>'Production Summary'!$M$42</f>
        <v>81.167999999999978</v>
      </c>
      <c r="CG18" s="164">
        <v>0</v>
      </c>
      <c r="CH18" s="164">
        <v>0</v>
      </c>
      <c r="CI18" s="164">
        <f>'Production Summary'!$N$43</f>
        <v>184</v>
      </c>
      <c r="CJ18" s="164">
        <v>0</v>
      </c>
      <c r="CK18" s="164">
        <f>'Production Summary'!$N$44</f>
        <v>355</v>
      </c>
      <c r="CL18" s="164">
        <v>0</v>
      </c>
      <c r="CM18" s="375">
        <f>'Production Summary'!$N$45</f>
        <v>1650</v>
      </c>
      <c r="CN18" s="164">
        <f>'Production Summary'!$N$46</f>
        <v>270</v>
      </c>
      <c r="CO18" s="164">
        <f>'Production Summary'!$N$47</f>
        <v>1350</v>
      </c>
      <c r="CP18" s="166"/>
      <c r="CQ18" s="164">
        <f>'Production Summary'!$N$49</f>
        <v>8004.1580041580037</v>
      </c>
      <c r="CR18" s="164">
        <f>'Production Summary'!$M$49</f>
        <v>66.701316701316699</v>
      </c>
      <c r="CS18" s="164">
        <f>'Production Summary'!$N$50</f>
        <v>13331.600831600828</v>
      </c>
      <c r="CT18" s="164">
        <f>'Production Summary'!$M$50</f>
        <v>148.1288981288981</v>
      </c>
      <c r="CU18" s="164">
        <f>'Production Summary'!$N$51</f>
        <v>12785.862785862784</v>
      </c>
      <c r="CV18" s="164">
        <f>'Production Summary'!$M$51</f>
        <v>355.16285516285512</v>
      </c>
      <c r="CW18" s="164">
        <f>'Production Summary'!$N$52</f>
        <v>12629.937629937627</v>
      </c>
      <c r="CX18" s="164">
        <f>'Production Summary'!$M$52</f>
        <v>701.66320166320156</v>
      </c>
      <c r="CY18" s="164">
        <f>'Production Summary'!$N$53</f>
        <v>12396.049896049895</v>
      </c>
      <c r="CZ18" s="164">
        <f>'Production Summary'!$M$53</f>
        <v>688.66943866943859</v>
      </c>
      <c r="DA18" s="164">
        <f>'Production Summary'!$N$54</f>
        <v>13799.376299376298</v>
      </c>
      <c r="DB18" s="164">
        <f>'Production Summary'!$M$54</f>
        <v>766.63201663201653</v>
      </c>
      <c r="DC18" s="328">
        <f>'Production Summary'!$N$60</f>
        <v>12863.825363825363</v>
      </c>
      <c r="DD18" s="328">
        <f>'Production Summary'!$M$60</f>
        <v>714.65696465696465</v>
      </c>
      <c r="DE18" s="164">
        <f>'Production Summary'!$N$59</f>
        <v>11148.648648648648</v>
      </c>
      <c r="DF18" s="328">
        <f>'Production Summary'!$M$59</f>
        <v>619.36936936936934</v>
      </c>
      <c r="DG18" s="164">
        <f>'Production Summary'!$N$55</f>
        <v>13842.68884268884</v>
      </c>
      <c r="DH18" s="164">
        <f>'Production Summary'!$M$55</f>
        <v>3460.67221067221</v>
      </c>
      <c r="DI18" s="164">
        <f>'Production Summary'!$N$56</f>
        <v>13097.713097713096</v>
      </c>
      <c r="DJ18" s="164">
        <f>'Production Summary'!$M$56</f>
        <v>163.72141372141371</v>
      </c>
      <c r="DK18" s="164">
        <f>'Production Summary'!$N$57</f>
        <v>14189.189189189186</v>
      </c>
      <c r="DL18" s="164">
        <f>'Production Summary'!$M$57</f>
        <v>394.14414414414409</v>
      </c>
      <c r="DM18" s="164">
        <f>'Production Summary'!$N$58</f>
        <v>14017.671517671517</v>
      </c>
      <c r="DN18" s="164">
        <f>'Production Summary'!$M$58</f>
        <v>778.75952875952873</v>
      </c>
      <c r="DO18" s="164">
        <f>'Production Summary'!$N$61</f>
        <v>4500</v>
      </c>
      <c r="DP18" s="328">
        <f>'Production Summary'!$M$61</f>
        <v>750</v>
      </c>
      <c r="DQ18" s="164">
        <v>0</v>
      </c>
      <c r="DR18" s="164">
        <f>'Production Summary'!$N$62</f>
        <v>8900</v>
      </c>
      <c r="DS18" s="164">
        <f>'Production Summary'!$N$70</f>
        <v>300</v>
      </c>
      <c r="DT18" s="328">
        <f>'Production Summary'!$M$70</f>
        <v>25</v>
      </c>
      <c r="DU18" s="164">
        <v>0</v>
      </c>
      <c r="DV18" s="164">
        <f>'Production Summary'!$N$71</f>
        <v>150</v>
      </c>
      <c r="DW18" s="164">
        <v>0</v>
      </c>
      <c r="DX18" s="164">
        <f>'Production Summary'!$N$64</f>
        <v>192</v>
      </c>
      <c r="DY18" s="164">
        <v>0</v>
      </c>
      <c r="DZ18" s="391">
        <f>'Production Summary'!$N$65</f>
        <v>384</v>
      </c>
      <c r="EA18" s="164">
        <v>0</v>
      </c>
      <c r="EB18" s="391">
        <f>'Production Summary'!$N$66</f>
        <v>192</v>
      </c>
      <c r="EC18" s="164">
        <v>0</v>
      </c>
      <c r="ED18" s="164">
        <f>'Production Summary'!$N$67</f>
        <v>96</v>
      </c>
      <c r="EE18" s="164">
        <v>0</v>
      </c>
      <c r="EF18" s="164">
        <f>'Production Summary'!$N$68</f>
        <v>96</v>
      </c>
      <c r="EG18" s="164">
        <v>0</v>
      </c>
      <c r="EH18" s="164">
        <f>'Production Summary'!$N$69</f>
        <v>340</v>
      </c>
      <c r="EI18" s="101">
        <f t="shared" si="0"/>
        <v>976113936.57853234</v>
      </c>
      <c r="EJ18" s="3"/>
      <c r="EK18" s="3"/>
      <c r="ER18" s="64" t="s">
        <v>34</v>
      </c>
      <c r="ES18" s="61" t="str">
        <f t="shared" si="1"/>
        <v>Mahamaya Dairy</v>
      </c>
      <c r="ET18" s="24">
        <f t="shared" si="3"/>
        <v>976113936.57853234</v>
      </c>
    </row>
    <row r="19" spans="1:150" ht="15" customHeight="1">
      <c r="A19" t="b">
        <f>C19=Bilaspur!C19</f>
        <v>1</v>
      </c>
      <c r="B19" s="69">
        <f t="shared" si="4"/>
        <v>14</v>
      </c>
      <c r="C19" s="61" t="str">
        <f>IF(Bilaspur!C19="","",Bilaspur!C19)</f>
        <v>Manish Milk</v>
      </c>
      <c r="D19" s="167">
        <f t="shared" si="2"/>
        <v>627.84</v>
      </c>
      <c r="E19" s="167">
        <v>26.16</v>
      </c>
      <c r="F19" s="164">
        <v>0</v>
      </c>
      <c r="G19" s="164">
        <f>'Production Summary'!$N$5</f>
        <v>666</v>
      </c>
      <c r="H19" s="164">
        <f>'Production Summary'!$M$5</f>
        <v>27.75</v>
      </c>
      <c r="I19" s="164">
        <v>0</v>
      </c>
      <c r="J19" s="164">
        <f>'Production Summary'!$N$6</f>
        <v>200</v>
      </c>
      <c r="K19" s="328">
        <f>'Production Summary'!$M$6</f>
        <v>7.5</v>
      </c>
      <c r="L19" s="164">
        <v>0</v>
      </c>
      <c r="M19" s="365">
        <f>'Production Summary'!$N$7</f>
        <v>612.72</v>
      </c>
      <c r="N19" s="367">
        <f>'Production Summary'!$M$7</f>
        <v>25.53</v>
      </c>
      <c r="O19" s="164">
        <v>0</v>
      </c>
      <c r="P19" s="164">
        <f>'Production Summary'!$N$8</f>
        <v>780</v>
      </c>
      <c r="Q19" s="164">
        <f>'Production Summary'!$M$8</f>
        <v>65</v>
      </c>
      <c r="R19" s="164">
        <v>0</v>
      </c>
      <c r="S19" s="164">
        <f>'Production Summary'!$N$9</f>
        <v>720</v>
      </c>
      <c r="T19" s="164">
        <f>'Production Summary'!$M$9</f>
        <v>60</v>
      </c>
      <c r="U19" s="164">
        <v>0</v>
      </c>
      <c r="V19" s="164">
        <f>'Production Summary'!$N$10</f>
        <v>876</v>
      </c>
      <c r="W19" s="164">
        <f>'Production Summary'!$M$10</f>
        <v>73</v>
      </c>
      <c r="X19" s="164">
        <v>0</v>
      </c>
      <c r="Y19" s="164">
        <f>'Production Summary'!$N$14</f>
        <v>177</v>
      </c>
      <c r="Z19" s="328">
        <f>'Production Summary'!$M$14</f>
        <v>14.75</v>
      </c>
      <c r="AA19" s="164">
        <v>0</v>
      </c>
      <c r="AB19" s="164">
        <f>'Production Summary'!$N$15</f>
        <v>126</v>
      </c>
      <c r="AC19" s="164">
        <f>'Production Summary'!$M$15</f>
        <v>21</v>
      </c>
      <c r="AD19" s="164">
        <v>0</v>
      </c>
      <c r="AE19" s="164">
        <f>'Production Summary'!$N$16</f>
        <v>252</v>
      </c>
      <c r="AF19" s="164">
        <f>'Production Summary'!$M$16</f>
        <v>21</v>
      </c>
      <c r="AG19" s="164">
        <v>0</v>
      </c>
      <c r="AH19" s="164">
        <f>'Production Summary'!$N$18</f>
        <v>1035</v>
      </c>
      <c r="AI19" s="164">
        <f>'Production Summary'!$M$18</f>
        <v>17.25</v>
      </c>
      <c r="AJ19" s="164">
        <v>0</v>
      </c>
      <c r="AK19" s="164">
        <f>'Production Summary'!$N$19</f>
        <v>870</v>
      </c>
      <c r="AL19" s="164">
        <f>'Production Summary'!$M$19</f>
        <v>29</v>
      </c>
      <c r="AM19" s="164">
        <v>0</v>
      </c>
      <c r="AN19" s="164">
        <f>'Production Summary'!$N$20</f>
        <v>864</v>
      </c>
      <c r="AO19" s="164">
        <f>'Production Summary'!$M$20</f>
        <v>72</v>
      </c>
      <c r="AP19" s="164">
        <v>0</v>
      </c>
      <c r="AQ19" s="164">
        <f>'Production Summary'!$N$21</f>
        <v>670</v>
      </c>
      <c r="AR19" s="164">
        <f>'Production Summary'!$M$21</f>
        <v>335</v>
      </c>
      <c r="AS19" s="164">
        <v>0</v>
      </c>
      <c r="AT19" s="386">
        <f>'Production Summary'!$N$22</f>
        <v>375</v>
      </c>
      <c r="AU19" s="164">
        <f>'Production Summary'!$N$23</f>
        <v>1050</v>
      </c>
      <c r="AV19" s="164">
        <f>'Production Summary'!$N$25</f>
        <v>300</v>
      </c>
      <c r="AW19" s="164">
        <f>'Production Summary'!$M$25</f>
        <v>25</v>
      </c>
      <c r="AX19" s="164">
        <v>0</v>
      </c>
      <c r="AY19" s="164">
        <f>'Production Summary'!$N$26</f>
        <v>300</v>
      </c>
      <c r="AZ19" s="164">
        <f>'Production Summary'!$M$26</f>
        <v>25</v>
      </c>
      <c r="BA19" s="164">
        <v>0</v>
      </c>
      <c r="BB19" s="164">
        <f>'Production Summary'!$N$28</f>
        <v>777</v>
      </c>
      <c r="BC19" s="164">
        <f>'Production Summary'!$M$28</f>
        <v>12.95</v>
      </c>
      <c r="BD19" s="164">
        <v>0</v>
      </c>
      <c r="BE19" s="164">
        <f>'Production Summary'!$N$29</f>
        <v>612</v>
      </c>
      <c r="BF19" s="164">
        <f>'Production Summary'!$M$29</f>
        <v>51</v>
      </c>
      <c r="BG19" s="164">
        <v>0</v>
      </c>
      <c r="BH19" s="164">
        <f>'Production Summary'!$N$30</f>
        <v>500</v>
      </c>
      <c r="BI19" s="164">
        <f>'Production Summary'!$M$30</f>
        <v>250</v>
      </c>
      <c r="BJ19" s="164">
        <v>0</v>
      </c>
      <c r="BK19" s="386"/>
      <c r="BL19" s="164">
        <f>'Production Summary'!$N$32</f>
        <v>875</v>
      </c>
      <c r="BM19" s="164">
        <f>'Production Summary'!$N$34</f>
        <v>360.59999999999997</v>
      </c>
      <c r="BN19" s="164">
        <f>'Production Summary'!$M$34</f>
        <v>6.01</v>
      </c>
      <c r="BO19" s="164">
        <v>0</v>
      </c>
      <c r="BP19" s="164">
        <f>'Production Summary'!$N$36</f>
        <v>717</v>
      </c>
      <c r="BQ19" s="164">
        <f>'Production Summary'!$M$36</f>
        <v>11.95</v>
      </c>
      <c r="BR19" s="164">
        <v>0</v>
      </c>
      <c r="BS19" s="164">
        <f>'Production Summary'!$N$37</f>
        <v>210</v>
      </c>
      <c r="BT19" s="164">
        <f>'Production Summary'!$M$37</f>
        <v>21</v>
      </c>
      <c r="BU19" s="164">
        <v>0</v>
      </c>
      <c r="BV19" s="164">
        <f>'Production Summary'!$N$38</f>
        <v>280</v>
      </c>
      <c r="BW19" s="164">
        <f>'Production Summary'!$M$38</f>
        <v>28</v>
      </c>
      <c r="BX19" s="164">
        <v>0</v>
      </c>
      <c r="BY19" s="165">
        <f>'Production Summary'!$N$39</f>
        <v>300.38406247988502</v>
      </c>
      <c r="BZ19" s="164">
        <f>'Production Summary'!$M$39</f>
        <v>30.038406247988501</v>
      </c>
      <c r="CA19" s="164">
        <v>0</v>
      </c>
      <c r="CB19" s="164">
        <f>'Production Summary'!$N$40</f>
        <v>131.30000000000001</v>
      </c>
      <c r="CC19" s="164">
        <f>'Production Summary'!$M$40</f>
        <v>13.13</v>
      </c>
      <c r="CD19" s="164">
        <v>0</v>
      </c>
      <c r="CE19" s="164">
        <f>'Production Summary'!$N$42</f>
        <v>1136.3519999999996</v>
      </c>
      <c r="CF19" s="164">
        <f>'Production Summary'!$M$42</f>
        <v>81.167999999999978</v>
      </c>
      <c r="CG19" s="164">
        <v>0</v>
      </c>
      <c r="CH19" s="164">
        <v>0</v>
      </c>
      <c r="CI19" s="164">
        <f>'Production Summary'!$N$43</f>
        <v>184</v>
      </c>
      <c r="CJ19" s="164">
        <v>0</v>
      </c>
      <c r="CK19" s="164">
        <f>'Production Summary'!$N$44</f>
        <v>355</v>
      </c>
      <c r="CL19" s="164">
        <v>0</v>
      </c>
      <c r="CM19" s="375">
        <f>'Production Summary'!$N$45</f>
        <v>1650</v>
      </c>
      <c r="CN19" s="164">
        <f>'Production Summary'!$N$46</f>
        <v>270</v>
      </c>
      <c r="CO19" s="164">
        <f>'Production Summary'!$N$47</f>
        <v>1350</v>
      </c>
      <c r="CP19" s="166"/>
      <c r="CQ19" s="164">
        <f>'Production Summary'!$N$49</f>
        <v>8004.1580041580037</v>
      </c>
      <c r="CR19" s="164">
        <f>'Production Summary'!$M$49</f>
        <v>66.701316701316699</v>
      </c>
      <c r="CS19" s="164">
        <f>'Production Summary'!$N$50</f>
        <v>13331.600831600828</v>
      </c>
      <c r="CT19" s="164">
        <f>'Production Summary'!$M$50</f>
        <v>148.1288981288981</v>
      </c>
      <c r="CU19" s="164">
        <f>'Production Summary'!$N$51</f>
        <v>12785.862785862784</v>
      </c>
      <c r="CV19" s="164">
        <f>'Production Summary'!$M$51</f>
        <v>355.16285516285512</v>
      </c>
      <c r="CW19" s="164">
        <f>'Production Summary'!$N$52</f>
        <v>12629.937629937627</v>
      </c>
      <c r="CX19" s="164">
        <f>'Production Summary'!$M$52</f>
        <v>701.66320166320156</v>
      </c>
      <c r="CY19" s="164">
        <f>'Production Summary'!$N$53</f>
        <v>12396.049896049895</v>
      </c>
      <c r="CZ19" s="164">
        <f>'Production Summary'!$M$53</f>
        <v>688.66943866943859</v>
      </c>
      <c r="DA19" s="164">
        <f>'Production Summary'!$N$54</f>
        <v>13799.376299376298</v>
      </c>
      <c r="DB19" s="164">
        <f>'Production Summary'!$M$54</f>
        <v>766.63201663201653</v>
      </c>
      <c r="DC19" s="328">
        <f>'Production Summary'!$N$60</f>
        <v>12863.825363825363</v>
      </c>
      <c r="DD19" s="328">
        <f>'Production Summary'!$M$60</f>
        <v>714.65696465696465</v>
      </c>
      <c r="DE19" s="164">
        <f>'Production Summary'!$N$59</f>
        <v>11148.648648648648</v>
      </c>
      <c r="DF19" s="328">
        <f>'Production Summary'!$M$59</f>
        <v>619.36936936936934</v>
      </c>
      <c r="DG19" s="164">
        <f>'Production Summary'!$N$55</f>
        <v>13842.68884268884</v>
      </c>
      <c r="DH19" s="164">
        <f>'Production Summary'!$M$55</f>
        <v>3460.67221067221</v>
      </c>
      <c r="DI19" s="164">
        <f>'Production Summary'!$N$56</f>
        <v>13097.713097713096</v>
      </c>
      <c r="DJ19" s="164">
        <f>'Production Summary'!$M$56</f>
        <v>163.72141372141371</v>
      </c>
      <c r="DK19" s="164">
        <f>'Production Summary'!$N$57</f>
        <v>14189.189189189186</v>
      </c>
      <c r="DL19" s="164">
        <f>'Production Summary'!$M$57</f>
        <v>394.14414414414409</v>
      </c>
      <c r="DM19" s="164">
        <f>'Production Summary'!$N$58</f>
        <v>14017.671517671517</v>
      </c>
      <c r="DN19" s="164">
        <f>'Production Summary'!$M$58</f>
        <v>778.75952875952873</v>
      </c>
      <c r="DO19" s="164">
        <f>'Production Summary'!$N$61</f>
        <v>4500</v>
      </c>
      <c r="DP19" s="328">
        <f>'Production Summary'!$M$61</f>
        <v>750</v>
      </c>
      <c r="DQ19" s="164">
        <v>0</v>
      </c>
      <c r="DR19" s="164">
        <f>'Production Summary'!$N$62</f>
        <v>8900</v>
      </c>
      <c r="DS19" s="164">
        <f>'Production Summary'!$N$70</f>
        <v>300</v>
      </c>
      <c r="DT19" s="328">
        <f>'Production Summary'!$M$70</f>
        <v>25</v>
      </c>
      <c r="DU19" s="164">
        <v>0</v>
      </c>
      <c r="DV19" s="164">
        <f>'Production Summary'!$N$71</f>
        <v>150</v>
      </c>
      <c r="DW19" s="164">
        <v>0</v>
      </c>
      <c r="DX19" s="164">
        <f>'Production Summary'!$N$64</f>
        <v>192</v>
      </c>
      <c r="DY19" s="164">
        <v>0</v>
      </c>
      <c r="DZ19" s="391">
        <f>'Production Summary'!$N$65</f>
        <v>384</v>
      </c>
      <c r="EA19" s="164">
        <v>0</v>
      </c>
      <c r="EB19" s="391">
        <f>'Production Summary'!$N$66</f>
        <v>192</v>
      </c>
      <c r="EC19" s="164">
        <v>0</v>
      </c>
      <c r="ED19" s="164">
        <f>'Production Summary'!$N$67</f>
        <v>96</v>
      </c>
      <c r="EE19" s="164">
        <v>0</v>
      </c>
      <c r="EF19" s="164">
        <f>'Production Summary'!$N$68</f>
        <v>96</v>
      </c>
      <c r="EG19" s="164">
        <v>0</v>
      </c>
      <c r="EH19" s="164">
        <f>'Production Summary'!$N$69</f>
        <v>340</v>
      </c>
      <c r="EI19" s="101">
        <f t="shared" si="0"/>
        <v>976113936.57853234</v>
      </c>
      <c r="EJ19" s="3"/>
      <c r="EK19" s="3"/>
      <c r="ER19" s="64" t="s">
        <v>35</v>
      </c>
      <c r="ES19" s="61" t="str">
        <f t="shared" si="1"/>
        <v>Manish Milk</v>
      </c>
      <c r="ET19" s="24">
        <f t="shared" si="3"/>
        <v>976113936.57853234</v>
      </c>
    </row>
    <row r="20" spans="1:150" ht="15" customHeight="1">
      <c r="A20" t="b">
        <f>C20=Bilaspur!C20</f>
        <v>1</v>
      </c>
      <c r="B20" s="69">
        <f t="shared" si="4"/>
        <v>15</v>
      </c>
      <c r="C20" s="61" t="str">
        <f>IF(Bilaspur!C20="","",Bilaspur!C20)</f>
        <v>Rahman Milk</v>
      </c>
      <c r="D20" s="167">
        <f t="shared" si="2"/>
        <v>627.84</v>
      </c>
      <c r="E20" s="167">
        <v>26.16</v>
      </c>
      <c r="F20" s="164">
        <v>0</v>
      </c>
      <c r="G20" s="164">
        <f>'Production Summary'!$N$5</f>
        <v>666</v>
      </c>
      <c r="H20" s="164">
        <f>'Production Summary'!$M$5</f>
        <v>27.75</v>
      </c>
      <c r="I20" s="164">
        <v>0</v>
      </c>
      <c r="J20" s="164">
        <f>'Production Summary'!$N$6</f>
        <v>200</v>
      </c>
      <c r="K20" s="328">
        <f>'Production Summary'!$M$6</f>
        <v>7.5</v>
      </c>
      <c r="L20" s="164">
        <v>0</v>
      </c>
      <c r="M20" s="365">
        <f>'Production Summary'!$N$7</f>
        <v>612.72</v>
      </c>
      <c r="N20" s="367">
        <f>'Production Summary'!$M$7</f>
        <v>25.53</v>
      </c>
      <c r="O20" s="164">
        <v>0</v>
      </c>
      <c r="P20" s="164">
        <f>'Production Summary'!$N$8</f>
        <v>780</v>
      </c>
      <c r="Q20" s="164">
        <f>'Production Summary'!$M$8</f>
        <v>65</v>
      </c>
      <c r="R20" s="164">
        <v>0</v>
      </c>
      <c r="S20" s="164">
        <f>'Production Summary'!$N$9</f>
        <v>720</v>
      </c>
      <c r="T20" s="164">
        <f>'Production Summary'!$M$9</f>
        <v>60</v>
      </c>
      <c r="U20" s="164">
        <v>0</v>
      </c>
      <c r="V20" s="164">
        <f>'Production Summary'!$N$10</f>
        <v>876</v>
      </c>
      <c r="W20" s="164">
        <f>'Production Summary'!$M$10</f>
        <v>73</v>
      </c>
      <c r="X20" s="164">
        <v>0</v>
      </c>
      <c r="Y20" s="164">
        <f>'Production Summary'!$N$14</f>
        <v>177</v>
      </c>
      <c r="Z20" s="328">
        <f>'Production Summary'!$M$14</f>
        <v>14.75</v>
      </c>
      <c r="AA20" s="164">
        <v>0</v>
      </c>
      <c r="AB20" s="164">
        <f>'Production Summary'!$N$15</f>
        <v>126</v>
      </c>
      <c r="AC20" s="164">
        <f>'Production Summary'!$M$15</f>
        <v>21</v>
      </c>
      <c r="AD20" s="164">
        <v>0</v>
      </c>
      <c r="AE20" s="164">
        <f>'Production Summary'!$N$16</f>
        <v>252</v>
      </c>
      <c r="AF20" s="164">
        <f>'Production Summary'!$M$16</f>
        <v>21</v>
      </c>
      <c r="AG20" s="164">
        <v>0</v>
      </c>
      <c r="AH20" s="164">
        <f>'Production Summary'!$N$18</f>
        <v>1035</v>
      </c>
      <c r="AI20" s="164">
        <f>'Production Summary'!$M$18</f>
        <v>17.25</v>
      </c>
      <c r="AJ20" s="164">
        <v>0</v>
      </c>
      <c r="AK20" s="164">
        <f>'Production Summary'!$N$19</f>
        <v>870</v>
      </c>
      <c r="AL20" s="164">
        <f>'Production Summary'!$M$19</f>
        <v>29</v>
      </c>
      <c r="AM20" s="164">
        <v>0</v>
      </c>
      <c r="AN20" s="164">
        <f>'Production Summary'!$N$20</f>
        <v>864</v>
      </c>
      <c r="AO20" s="164">
        <f>'Production Summary'!$M$20</f>
        <v>72</v>
      </c>
      <c r="AP20" s="164">
        <v>0</v>
      </c>
      <c r="AQ20" s="164">
        <f>'Production Summary'!$N$21</f>
        <v>670</v>
      </c>
      <c r="AR20" s="164">
        <f>'Production Summary'!$M$21</f>
        <v>335</v>
      </c>
      <c r="AS20" s="164">
        <v>0</v>
      </c>
      <c r="AT20" s="386">
        <f>'Production Summary'!$N$22</f>
        <v>375</v>
      </c>
      <c r="AU20" s="164">
        <f>'Production Summary'!$N$23</f>
        <v>1050</v>
      </c>
      <c r="AV20" s="164">
        <f>'Production Summary'!$N$25</f>
        <v>300</v>
      </c>
      <c r="AW20" s="164">
        <f>'Production Summary'!$M$25</f>
        <v>25</v>
      </c>
      <c r="AX20" s="164">
        <v>0</v>
      </c>
      <c r="AY20" s="164">
        <f>'Production Summary'!$N$26</f>
        <v>300</v>
      </c>
      <c r="AZ20" s="164">
        <f>'Production Summary'!$M$26</f>
        <v>25</v>
      </c>
      <c r="BA20" s="164">
        <v>0</v>
      </c>
      <c r="BB20" s="164">
        <f>'Production Summary'!$N$28</f>
        <v>777</v>
      </c>
      <c r="BC20" s="164">
        <f>'Production Summary'!$M$28</f>
        <v>12.95</v>
      </c>
      <c r="BD20" s="164">
        <v>0</v>
      </c>
      <c r="BE20" s="164">
        <f>'Production Summary'!$N$29</f>
        <v>612</v>
      </c>
      <c r="BF20" s="164">
        <f>'Production Summary'!$M$29</f>
        <v>51</v>
      </c>
      <c r="BG20" s="164">
        <v>0</v>
      </c>
      <c r="BH20" s="164">
        <f>'Production Summary'!$N$30</f>
        <v>500</v>
      </c>
      <c r="BI20" s="164">
        <f>'Production Summary'!$M$30</f>
        <v>250</v>
      </c>
      <c r="BJ20" s="164">
        <v>0</v>
      </c>
      <c r="BK20" s="386"/>
      <c r="BL20" s="164">
        <f>'Production Summary'!$N$32</f>
        <v>875</v>
      </c>
      <c r="BM20" s="164">
        <f>'Production Summary'!$N$34</f>
        <v>360.59999999999997</v>
      </c>
      <c r="BN20" s="164">
        <f>'Production Summary'!$M$34</f>
        <v>6.01</v>
      </c>
      <c r="BO20" s="164">
        <v>0</v>
      </c>
      <c r="BP20" s="164">
        <f>'Production Summary'!$N$36</f>
        <v>717</v>
      </c>
      <c r="BQ20" s="164">
        <f>'Production Summary'!$M$36</f>
        <v>11.95</v>
      </c>
      <c r="BR20" s="164">
        <v>0</v>
      </c>
      <c r="BS20" s="164">
        <f>'Production Summary'!$N$37</f>
        <v>210</v>
      </c>
      <c r="BT20" s="164">
        <f>'Production Summary'!$M$37</f>
        <v>21</v>
      </c>
      <c r="BU20" s="164">
        <v>0</v>
      </c>
      <c r="BV20" s="164">
        <f>'Production Summary'!$N$38</f>
        <v>280</v>
      </c>
      <c r="BW20" s="164">
        <f>'Production Summary'!$M$38</f>
        <v>28</v>
      </c>
      <c r="BX20" s="164">
        <v>0</v>
      </c>
      <c r="BY20" s="165">
        <f>'Production Summary'!$N$39</f>
        <v>300.38406247988502</v>
      </c>
      <c r="BZ20" s="164">
        <f>'Production Summary'!$M$39</f>
        <v>30.038406247988501</v>
      </c>
      <c r="CA20" s="164">
        <v>0</v>
      </c>
      <c r="CB20" s="164">
        <f>'Production Summary'!$N$40</f>
        <v>131.30000000000001</v>
      </c>
      <c r="CC20" s="164">
        <f>'Production Summary'!$M$40</f>
        <v>13.13</v>
      </c>
      <c r="CD20" s="164">
        <v>0</v>
      </c>
      <c r="CE20" s="164">
        <f>'Production Summary'!$N$42</f>
        <v>1136.3519999999996</v>
      </c>
      <c r="CF20" s="164">
        <f>'Production Summary'!$M$42</f>
        <v>81.167999999999978</v>
      </c>
      <c r="CG20" s="164">
        <v>0</v>
      </c>
      <c r="CH20" s="164">
        <v>0</v>
      </c>
      <c r="CI20" s="164">
        <f>'Production Summary'!$N$43</f>
        <v>184</v>
      </c>
      <c r="CJ20" s="164">
        <v>0</v>
      </c>
      <c r="CK20" s="164">
        <f>'Production Summary'!$N$44</f>
        <v>355</v>
      </c>
      <c r="CL20" s="164">
        <v>0</v>
      </c>
      <c r="CM20" s="375">
        <f>'Production Summary'!$N$45</f>
        <v>1650</v>
      </c>
      <c r="CN20" s="164">
        <f>'Production Summary'!$N$46</f>
        <v>270</v>
      </c>
      <c r="CO20" s="164">
        <f>'Production Summary'!$N$47</f>
        <v>1350</v>
      </c>
      <c r="CP20" s="166"/>
      <c r="CQ20" s="164">
        <f>'Production Summary'!$N$49</f>
        <v>8004.1580041580037</v>
      </c>
      <c r="CR20" s="164">
        <f>'Production Summary'!$M$49</f>
        <v>66.701316701316699</v>
      </c>
      <c r="CS20" s="164">
        <f>'Production Summary'!$N$50</f>
        <v>13331.600831600828</v>
      </c>
      <c r="CT20" s="164">
        <f>'Production Summary'!$M$50</f>
        <v>148.1288981288981</v>
      </c>
      <c r="CU20" s="164">
        <f>'Production Summary'!$N$51</f>
        <v>12785.862785862784</v>
      </c>
      <c r="CV20" s="164">
        <f>'Production Summary'!$M$51</f>
        <v>355.16285516285512</v>
      </c>
      <c r="CW20" s="164">
        <f>'Production Summary'!$N$52</f>
        <v>12629.937629937627</v>
      </c>
      <c r="CX20" s="164">
        <f>'Production Summary'!$M$52</f>
        <v>701.66320166320156</v>
      </c>
      <c r="CY20" s="164">
        <f>'Production Summary'!$N$53</f>
        <v>12396.049896049895</v>
      </c>
      <c r="CZ20" s="164">
        <f>'Production Summary'!$M$53</f>
        <v>688.66943866943859</v>
      </c>
      <c r="DA20" s="164">
        <f>'Production Summary'!$N$54</f>
        <v>13799.376299376298</v>
      </c>
      <c r="DB20" s="164">
        <f>'Production Summary'!$M$54</f>
        <v>766.63201663201653</v>
      </c>
      <c r="DC20" s="328">
        <f>'Production Summary'!$N$60</f>
        <v>12863.825363825363</v>
      </c>
      <c r="DD20" s="328">
        <f>'Production Summary'!$M$60</f>
        <v>714.65696465696465</v>
      </c>
      <c r="DE20" s="164">
        <f>'Production Summary'!$N$59</f>
        <v>11148.648648648648</v>
      </c>
      <c r="DF20" s="328">
        <f>'Production Summary'!$M$59</f>
        <v>619.36936936936934</v>
      </c>
      <c r="DG20" s="164">
        <f>'Production Summary'!$N$55</f>
        <v>13842.68884268884</v>
      </c>
      <c r="DH20" s="164">
        <f>'Production Summary'!$M$55</f>
        <v>3460.67221067221</v>
      </c>
      <c r="DI20" s="164">
        <f>'Production Summary'!$N$56</f>
        <v>13097.713097713096</v>
      </c>
      <c r="DJ20" s="164">
        <f>'Production Summary'!$M$56</f>
        <v>163.72141372141371</v>
      </c>
      <c r="DK20" s="164">
        <f>'Production Summary'!$N$57</f>
        <v>14189.189189189186</v>
      </c>
      <c r="DL20" s="164">
        <f>'Production Summary'!$M$57</f>
        <v>394.14414414414409</v>
      </c>
      <c r="DM20" s="164">
        <f>'Production Summary'!$N$58</f>
        <v>14017.671517671517</v>
      </c>
      <c r="DN20" s="164">
        <f>'Production Summary'!$M$58</f>
        <v>778.75952875952873</v>
      </c>
      <c r="DO20" s="164">
        <f>'Production Summary'!$N$61</f>
        <v>4500</v>
      </c>
      <c r="DP20" s="328">
        <f>'Production Summary'!$M$61</f>
        <v>750</v>
      </c>
      <c r="DQ20" s="164">
        <v>0</v>
      </c>
      <c r="DR20" s="164">
        <f>'Production Summary'!$N$62</f>
        <v>8900</v>
      </c>
      <c r="DS20" s="164">
        <f>'Production Summary'!$N$70</f>
        <v>300</v>
      </c>
      <c r="DT20" s="328">
        <f>'Production Summary'!$M$70</f>
        <v>25</v>
      </c>
      <c r="DU20" s="164">
        <v>0</v>
      </c>
      <c r="DV20" s="164">
        <f>'Production Summary'!$N$71</f>
        <v>150</v>
      </c>
      <c r="DW20" s="164">
        <v>0</v>
      </c>
      <c r="DX20" s="164">
        <f>'Production Summary'!$N$64</f>
        <v>192</v>
      </c>
      <c r="DY20" s="164">
        <v>0</v>
      </c>
      <c r="DZ20" s="391">
        <f>'Production Summary'!$N$65</f>
        <v>384</v>
      </c>
      <c r="EA20" s="164">
        <v>0</v>
      </c>
      <c r="EB20" s="391">
        <f>'Production Summary'!$N$66</f>
        <v>192</v>
      </c>
      <c r="EC20" s="164">
        <v>0</v>
      </c>
      <c r="ED20" s="164">
        <f>'Production Summary'!$N$67</f>
        <v>96</v>
      </c>
      <c r="EE20" s="164">
        <v>0</v>
      </c>
      <c r="EF20" s="164">
        <f>'Production Summary'!$N$68</f>
        <v>96</v>
      </c>
      <c r="EG20" s="164">
        <v>0</v>
      </c>
      <c r="EH20" s="164">
        <f>'Production Summary'!$N$69</f>
        <v>340</v>
      </c>
      <c r="EI20" s="101">
        <f t="shared" si="0"/>
        <v>976113936.57853234</v>
      </c>
      <c r="EJ20" s="3"/>
      <c r="EK20" s="3"/>
      <c r="ER20" s="64" t="s">
        <v>36</v>
      </c>
      <c r="ES20" s="61" t="str">
        <f t="shared" si="1"/>
        <v>Rahman Milk</v>
      </c>
      <c r="ET20" s="24">
        <f t="shared" si="3"/>
        <v>976113936.57853234</v>
      </c>
    </row>
    <row r="21" spans="1:150" ht="15" customHeight="1">
      <c r="A21" t="b">
        <f>C21=Bilaspur!C21</f>
        <v>1</v>
      </c>
      <c r="B21" s="69">
        <f t="shared" si="4"/>
        <v>16</v>
      </c>
      <c r="C21" s="61" t="str">
        <f>IF(Bilaspur!C21="","",Bilaspur!C21)</f>
        <v>Raju Milk</v>
      </c>
      <c r="D21" s="167">
        <f t="shared" si="2"/>
        <v>627.84</v>
      </c>
      <c r="E21" s="167">
        <v>26.16</v>
      </c>
      <c r="F21" s="164">
        <v>0</v>
      </c>
      <c r="G21" s="164">
        <f>'Production Summary'!$N$5</f>
        <v>666</v>
      </c>
      <c r="H21" s="164">
        <f>'Production Summary'!$M$5</f>
        <v>27.75</v>
      </c>
      <c r="I21" s="164">
        <v>0</v>
      </c>
      <c r="J21" s="164">
        <f>'Production Summary'!$N$6</f>
        <v>200</v>
      </c>
      <c r="K21" s="328">
        <f>'Production Summary'!$M$6</f>
        <v>7.5</v>
      </c>
      <c r="L21" s="164">
        <v>0</v>
      </c>
      <c r="M21" s="365">
        <f>'Production Summary'!$N$7</f>
        <v>612.72</v>
      </c>
      <c r="N21" s="367">
        <f>'Production Summary'!$M$7</f>
        <v>25.53</v>
      </c>
      <c r="O21" s="164">
        <v>0</v>
      </c>
      <c r="P21" s="164">
        <f>'Production Summary'!$N$8</f>
        <v>780</v>
      </c>
      <c r="Q21" s="164">
        <f>'Production Summary'!$M$8</f>
        <v>65</v>
      </c>
      <c r="R21" s="164">
        <v>0</v>
      </c>
      <c r="S21" s="164">
        <f>'Production Summary'!$N$9</f>
        <v>720</v>
      </c>
      <c r="T21" s="164">
        <f>'Production Summary'!$M$9</f>
        <v>60</v>
      </c>
      <c r="U21" s="164">
        <v>0</v>
      </c>
      <c r="V21" s="164">
        <f>'Production Summary'!$N$10</f>
        <v>876</v>
      </c>
      <c r="W21" s="164">
        <f>'Production Summary'!$M$10</f>
        <v>73</v>
      </c>
      <c r="X21" s="164">
        <v>0</v>
      </c>
      <c r="Y21" s="164">
        <f>'Production Summary'!$N$14</f>
        <v>177</v>
      </c>
      <c r="Z21" s="328">
        <f>'Production Summary'!$M$14</f>
        <v>14.75</v>
      </c>
      <c r="AA21" s="164">
        <v>0</v>
      </c>
      <c r="AB21" s="164">
        <f>'Production Summary'!$N$15</f>
        <v>126</v>
      </c>
      <c r="AC21" s="164">
        <f>'Production Summary'!$M$15</f>
        <v>21</v>
      </c>
      <c r="AD21" s="164">
        <v>0</v>
      </c>
      <c r="AE21" s="164">
        <f>'Production Summary'!$N$16</f>
        <v>252</v>
      </c>
      <c r="AF21" s="164">
        <f>'Production Summary'!$M$16</f>
        <v>21</v>
      </c>
      <c r="AG21" s="164">
        <v>0</v>
      </c>
      <c r="AH21" s="164">
        <f>'Production Summary'!$N$18</f>
        <v>1035</v>
      </c>
      <c r="AI21" s="164">
        <f>'Production Summary'!$M$18</f>
        <v>17.25</v>
      </c>
      <c r="AJ21" s="164">
        <v>0</v>
      </c>
      <c r="AK21" s="164">
        <f>'Production Summary'!$N$19</f>
        <v>870</v>
      </c>
      <c r="AL21" s="164">
        <f>'Production Summary'!$M$19</f>
        <v>29</v>
      </c>
      <c r="AM21" s="164">
        <v>0</v>
      </c>
      <c r="AN21" s="164">
        <f>'Production Summary'!$N$20</f>
        <v>864</v>
      </c>
      <c r="AO21" s="164">
        <f>'Production Summary'!$M$20</f>
        <v>72</v>
      </c>
      <c r="AP21" s="164">
        <v>0</v>
      </c>
      <c r="AQ21" s="164">
        <f>'Production Summary'!$N$21</f>
        <v>670</v>
      </c>
      <c r="AR21" s="164">
        <f>'Production Summary'!$M$21</f>
        <v>335</v>
      </c>
      <c r="AS21" s="164">
        <v>0</v>
      </c>
      <c r="AT21" s="386">
        <f>'Production Summary'!$N$22</f>
        <v>375</v>
      </c>
      <c r="AU21" s="164">
        <f>'Production Summary'!$N$23</f>
        <v>1050</v>
      </c>
      <c r="AV21" s="164">
        <f>'Production Summary'!$N$25</f>
        <v>300</v>
      </c>
      <c r="AW21" s="164">
        <f>'Production Summary'!$M$25</f>
        <v>25</v>
      </c>
      <c r="AX21" s="164">
        <v>0</v>
      </c>
      <c r="AY21" s="164">
        <f>'Production Summary'!$N$26</f>
        <v>300</v>
      </c>
      <c r="AZ21" s="164">
        <f>'Production Summary'!$M$26</f>
        <v>25</v>
      </c>
      <c r="BA21" s="164">
        <v>0</v>
      </c>
      <c r="BB21" s="164">
        <f>'Production Summary'!$N$28</f>
        <v>777</v>
      </c>
      <c r="BC21" s="164">
        <f>'Production Summary'!$M$28</f>
        <v>12.95</v>
      </c>
      <c r="BD21" s="164">
        <v>0</v>
      </c>
      <c r="BE21" s="164">
        <f>'Production Summary'!$N$29</f>
        <v>612</v>
      </c>
      <c r="BF21" s="164">
        <f>'Production Summary'!$M$29</f>
        <v>51</v>
      </c>
      <c r="BG21" s="164">
        <v>0</v>
      </c>
      <c r="BH21" s="164">
        <f>'Production Summary'!$N$30</f>
        <v>500</v>
      </c>
      <c r="BI21" s="164">
        <f>'Production Summary'!$M$30</f>
        <v>250</v>
      </c>
      <c r="BJ21" s="164">
        <v>0</v>
      </c>
      <c r="BK21" s="386"/>
      <c r="BL21" s="164">
        <f>'Production Summary'!$N$32</f>
        <v>875</v>
      </c>
      <c r="BM21" s="164">
        <f>'Production Summary'!$N$34</f>
        <v>360.59999999999997</v>
      </c>
      <c r="BN21" s="164">
        <f>'Production Summary'!$M$34</f>
        <v>6.01</v>
      </c>
      <c r="BO21" s="164">
        <v>0</v>
      </c>
      <c r="BP21" s="164">
        <f>'Production Summary'!$N$36</f>
        <v>717</v>
      </c>
      <c r="BQ21" s="164">
        <f>'Production Summary'!$M$36</f>
        <v>11.95</v>
      </c>
      <c r="BR21" s="164">
        <v>0</v>
      </c>
      <c r="BS21" s="164">
        <f>'Production Summary'!$N$37</f>
        <v>210</v>
      </c>
      <c r="BT21" s="164">
        <f>'Production Summary'!$M$37</f>
        <v>21</v>
      </c>
      <c r="BU21" s="164">
        <v>0</v>
      </c>
      <c r="BV21" s="164">
        <f>'Production Summary'!$N$38</f>
        <v>280</v>
      </c>
      <c r="BW21" s="164">
        <f>'Production Summary'!$M$38</f>
        <v>28</v>
      </c>
      <c r="BX21" s="164">
        <v>0</v>
      </c>
      <c r="BY21" s="165">
        <f>'Production Summary'!$N$39</f>
        <v>300.38406247988502</v>
      </c>
      <c r="BZ21" s="164">
        <f>'Production Summary'!$M$39</f>
        <v>30.038406247988501</v>
      </c>
      <c r="CA21" s="164">
        <v>0</v>
      </c>
      <c r="CB21" s="164">
        <f>'Production Summary'!$N$40</f>
        <v>131.30000000000001</v>
      </c>
      <c r="CC21" s="164">
        <f>'Production Summary'!$M$40</f>
        <v>13.13</v>
      </c>
      <c r="CD21" s="164">
        <v>0</v>
      </c>
      <c r="CE21" s="164">
        <f>'Production Summary'!$N$42</f>
        <v>1136.3519999999996</v>
      </c>
      <c r="CF21" s="164">
        <f>'Production Summary'!$M$42</f>
        <v>81.167999999999978</v>
      </c>
      <c r="CG21" s="164">
        <v>0</v>
      </c>
      <c r="CH21" s="164">
        <v>0</v>
      </c>
      <c r="CI21" s="164">
        <f>'Production Summary'!$N$43</f>
        <v>184</v>
      </c>
      <c r="CJ21" s="164">
        <v>0</v>
      </c>
      <c r="CK21" s="164">
        <f>'Production Summary'!$N$44</f>
        <v>355</v>
      </c>
      <c r="CL21" s="164">
        <v>0</v>
      </c>
      <c r="CM21" s="375">
        <f>'Production Summary'!$N$45</f>
        <v>1650</v>
      </c>
      <c r="CN21" s="164">
        <f>'Production Summary'!$N$46</f>
        <v>270</v>
      </c>
      <c r="CO21" s="164">
        <f>'Production Summary'!$N$47</f>
        <v>1350</v>
      </c>
      <c r="CP21" s="166"/>
      <c r="CQ21" s="164">
        <f>'Production Summary'!$N$49</f>
        <v>8004.1580041580037</v>
      </c>
      <c r="CR21" s="164">
        <f>'Production Summary'!$M$49</f>
        <v>66.701316701316699</v>
      </c>
      <c r="CS21" s="164">
        <f>'Production Summary'!$N$50</f>
        <v>13331.600831600828</v>
      </c>
      <c r="CT21" s="164">
        <f>'Production Summary'!$M$50</f>
        <v>148.1288981288981</v>
      </c>
      <c r="CU21" s="164">
        <f>'Production Summary'!$N$51</f>
        <v>12785.862785862784</v>
      </c>
      <c r="CV21" s="164">
        <f>'Production Summary'!$M$51</f>
        <v>355.16285516285512</v>
      </c>
      <c r="CW21" s="164">
        <f>'Production Summary'!$N$52</f>
        <v>12629.937629937627</v>
      </c>
      <c r="CX21" s="164">
        <f>'Production Summary'!$M$52</f>
        <v>701.66320166320156</v>
      </c>
      <c r="CY21" s="164">
        <f>'Production Summary'!$N$53</f>
        <v>12396.049896049895</v>
      </c>
      <c r="CZ21" s="164">
        <f>'Production Summary'!$M$53</f>
        <v>688.66943866943859</v>
      </c>
      <c r="DA21" s="164">
        <f>'Production Summary'!$N$54</f>
        <v>13799.376299376298</v>
      </c>
      <c r="DB21" s="164">
        <f>'Production Summary'!$M$54</f>
        <v>766.63201663201653</v>
      </c>
      <c r="DC21" s="328">
        <f>'Production Summary'!$N$60</f>
        <v>12863.825363825363</v>
      </c>
      <c r="DD21" s="328">
        <f>'Production Summary'!$M$60</f>
        <v>714.65696465696465</v>
      </c>
      <c r="DE21" s="164">
        <f>'Production Summary'!$N$59</f>
        <v>11148.648648648648</v>
      </c>
      <c r="DF21" s="328">
        <f>'Production Summary'!$M$59</f>
        <v>619.36936936936934</v>
      </c>
      <c r="DG21" s="164">
        <f>'Production Summary'!$N$55</f>
        <v>13842.68884268884</v>
      </c>
      <c r="DH21" s="164">
        <f>'Production Summary'!$M$55</f>
        <v>3460.67221067221</v>
      </c>
      <c r="DI21" s="164">
        <f>'Production Summary'!$N$56</f>
        <v>13097.713097713096</v>
      </c>
      <c r="DJ21" s="164">
        <f>'Production Summary'!$M$56</f>
        <v>163.72141372141371</v>
      </c>
      <c r="DK21" s="164">
        <f>'Production Summary'!$N$57</f>
        <v>14189.189189189186</v>
      </c>
      <c r="DL21" s="164">
        <f>'Production Summary'!$M$57</f>
        <v>394.14414414414409</v>
      </c>
      <c r="DM21" s="164">
        <f>'Production Summary'!$N$58</f>
        <v>14017.671517671517</v>
      </c>
      <c r="DN21" s="164">
        <f>'Production Summary'!$M$58</f>
        <v>778.75952875952873</v>
      </c>
      <c r="DO21" s="164">
        <f>'Production Summary'!$N$61</f>
        <v>4500</v>
      </c>
      <c r="DP21" s="328">
        <f>'Production Summary'!$M$61</f>
        <v>750</v>
      </c>
      <c r="DQ21" s="164">
        <v>0</v>
      </c>
      <c r="DR21" s="164">
        <f>'Production Summary'!$N$62</f>
        <v>8900</v>
      </c>
      <c r="DS21" s="164">
        <f>'Production Summary'!$N$70</f>
        <v>300</v>
      </c>
      <c r="DT21" s="328">
        <f>'Production Summary'!$M$70</f>
        <v>25</v>
      </c>
      <c r="DU21" s="164">
        <v>0</v>
      </c>
      <c r="DV21" s="164">
        <f>'Production Summary'!$N$71</f>
        <v>150</v>
      </c>
      <c r="DW21" s="164">
        <v>0</v>
      </c>
      <c r="DX21" s="164">
        <f>'Production Summary'!$N$64</f>
        <v>192</v>
      </c>
      <c r="DY21" s="164">
        <v>0</v>
      </c>
      <c r="DZ21" s="391">
        <f>'Production Summary'!$N$65</f>
        <v>384</v>
      </c>
      <c r="EA21" s="164">
        <v>0</v>
      </c>
      <c r="EB21" s="391">
        <f>'Production Summary'!$N$66</f>
        <v>192</v>
      </c>
      <c r="EC21" s="164">
        <v>0</v>
      </c>
      <c r="ED21" s="164">
        <f>'Production Summary'!$N$67</f>
        <v>96</v>
      </c>
      <c r="EE21" s="164">
        <v>0</v>
      </c>
      <c r="EF21" s="164">
        <f>'Production Summary'!$N$68</f>
        <v>96</v>
      </c>
      <c r="EG21" s="164">
        <v>0</v>
      </c>
      <c r="EH21" s="164">
        <f>'Production Summary'!$N$69</f>
        <v>340</v>
      </c>
      <c r="EI21" s="101">
        <f t="shared" si="0"/>
        <v>976113936.57853234</v>
      </c>
      <c r="EJ21" s="3"/>
      <c r="EK21" s="3"/>
      <c r="ER21" s="64" t="s">
        <v>37</v>
      </c>
      <c r="ES21" s="61" t="str">
        <f t="shared" si="1"/>
        <v>Raju Milk</v>
      </c>
      <c r="ET21" s="24">
        <f t="shared" si="3"/>
        <v>976113936.57853234</v>
      </c>
    </row>
    <row r="22" spans="1:150" ht="15" customHeight="1">
      <c r="A22" t="b">
        <f>C22=Bilaspur!C22</f>
        <v>1</v>
      </c>
      <c r="B22" s="69">
        <f t="shared" si="4"/>
        <v>17</v>
      </c>
      <c r="C22" s="61" t="str">
        <f>IF(Bilaspur!C22="","",Bilaspur!C22)</f>
        <v>Maa Ambey</v>
      </c>
      <c r="D22" s="167">
        <f t="shared" si="2"/>
        <v>627.84</v>
      </c>
      <c r="E22" s="167">
        <v>26.16</v>
      </c>
      <c r="F22" s="164">
        <v>0</v>
      </c>
      <c r="G22" s="164">
        <f>'Production Summary'!$N$5</f>
        <v>666</v>
      </c>
      <c r="H22" s="164">
        <f>'Production Summary'!$M$5</f>
        <v>27.75</v>
      </c>
      <c r="I22" s="164">
        <v>0</v>
      </c>
      <c r="J22" s="164">
        <f>'Production Summary'!$N$6</f>
        <v>200</v>
      </c>
      <c r="K22" s="328">
        <f>'Production Summary'!$M$6</f>
        <v>7.5</v>
      </c>
      <c r="L22" s="164">
        <v>0</v>
      </c>
      <c r="M22" s="365">
        <f>'Production Summary'!$N$7</f>
        <v>612.72</v>
      </c>
      <c r="N22" s="367">
        <f>'Production Summary'!$M$7</f>
        <v>25.53</v>
      </c>
      <c r="O22" s="164">
        <v>0</v>
      </c>
      <c r="P22" s="164">
        <f>'Production Summary'!$N$8</f>
        <v>780</v>
      </c>
      <c r="Q22" s="164">
        <f>'Production Summary'!$M$8</f>
        <v>65</v>
      </c>
      <c r="R22" s="164">
        <v>0</v>
      </c>
      <c r="S22" s="164">
        <f>'Production Summary'!$N$9</f>
        <v>720</v>
      </c>
      <c r="T22" s="164">
        <f>'Production Summary'!$M$9</f>
        <v>60</v>
      </c>
      <c r="U22" s="164">
        <v>0</v>
      </c>
      <c r="V22" s="164">
        <f>'Production Summary'!$N$10</f>
        <v>876</v>
      </c>
      <c r="W22" s="164">
        <f>'Production Summary'!$M$10</f>
        <v>73</v>
      </c>
      <c r="X22" s="164">
        <v>0</v>
      </c>
      <c r="Y22" s="164">
        <f>'Production Summary'!$N$14</f>
        <v>177</v>
      </c>
      <c r="Z22" s="328">
        <f>'Production Summary'!$M$14</f>
        <v>14.75</v>
      </c>
      <c r="AA22" s="164">
        <v>0</v>
      </c>
      <c r="AB22" s="164">
        <f>'Production Summary'!$N$15</f>
        <v>126</v>
      </c>
      <c r="AC22" s="164">
        <f>'Production Summary'!$M$15</f>
        <v>21</v>
      </c>
      <c r="AD22" s="164">
        <v>0</v>
      </c>
      <c r="AE22" s="164">
        <f>'Production Summary'!$N$16</f>
        <v>252</v>
      </c>
      <c r="AF22" s="164">
        <f>'Production Summary'!$M$16</f>
        <v>21</v>
      </c>
      <c r="AG22" s="164">
        <v>0</v>
      </c>
      <c r="AH22" s="164">
        <f>'Production Summary'!$N$18</f>
        <v>1035</v>
      </c>
      <c r="AI22" s="164">
        <f>'Production Summary'!$M$18</f>
        <v>17.25</v>
      </c>
      <c r="AJ22" s="164">
        <v>0</v>
      </c>
      <c r="AK22" s="164">
        <f>'Production Summary'!$N$19</f>
        <v>870</v>
      </c>
      <c r="AL22" s="164">
        <f>'Production Summary'!$M$19</f>
        <v>29</v>
      </c>
      <c r="AM22" s="164">
        <v>0</v>
      </c>
      <c r="AN22" s="164">
        <f>'Production Summary'!$N$20</f>
        <v>864</v>
      </c>
      <c r="AO22" s="164">
        <f>'Production Summary'!$M$20</f>
        <v>72</v>
      </c>
      <c r="AP22" s="164">
        <v>0</v>
      </c>
      <c r="AQ22" s="164">
        <f>'Production Summary'!$N$21</f>
        <v>670</v>
      </c>
      <c r="AR22" s="164">
        <f>'Production Summary'!$M$21</f>
        <v>335</v>
      </c>
      <c r="AS22" s="164">
        <v>0</v>
      </c>
      <c r="AT22" s="386">
        <f>'Production Summary'!$N$22</f>
        <v>375</v>
      </c>
      <c r="AU22" s="164">
        <f>'Production Summary'!$N$23</f>
        <v>1050</v>
      </c>
      <c r="AV22" s="164">
        <f>'Production Summary'!$N$25</f>
        <v>300</v>
      </c>
      <c r="AW22" s="164">
        <f>'Production Summary'!$M$25</f>
        <v>25</v>
      </c>
      <c r="AX22" s="164">
        <v>0</v>
      </c>
      <c r="AY22" s="164">
        <f>'Production Summary'!$N$26</f>
        <v>300</v>
      </c>
      <c r="AZ22" s="164">
        <f>'Production Summary'!$M$26</f>
        <v>25</v>
      </c>
      <c r="BA22" s="164">
        <v>0</v>
      </c>
      <c r="BB22" s="164">
        <f>'Production Summary'!$N$28</f>
        <v>777</v>
      </c>
      <c r="BC22" s="164">
        <f>'Production Summary'!$M$28</f>
        <v>12.95</v>
      </c>
      <c r="BD22" s="164">
        <v>0</v>
      </c>
      <c r="BE22" s="164">
        <f>'Production Summary'!$N$29</f>
        <v>612</v>
      </c>
      <c r="BF22" s="164">
        <f>'Production Summary'!$M$29</f>
        <v>51</v>
      </c>
      <c r="BG22" s="164">
        <v>0</v>
      </c>
      <c r="BH22" s="164">
        <f>'Production Summary'!$N$30</f>
        <v>500</v>
      </c>
      <c r="BI22" s="164">
        <f>'Production Summary'!$M$30</f>
        <v>250</v>
      </c>
      <c r="BJ22" s="164">
        <v>0</v>
      </c>
      <c r="BK22" s="386"/>
      <c r="BL22" s="164">
        <f>'Production Summary'!$N$32</f>
        <v>875</v>
      </c>
      <c r="BM22" s="164">
        <f>'Production Summary'!$N$34</f>
        <v>360.59999999999997</v>
      </c>
      <c r="BN22" s="164">
        <f>'Production Summary'!$M$34</f>
        <v>6.01</v>
      </c>
      <c r="BO22" s="164">
        <v>0</v>
      </c>
      <c r="BP22" s="164">
        <f>'Production Summary'!$N$36</f>
        <v>717</v>
      </c>
      <c r="BQ22" s="164">
        <f>'Production Summary'!$M$36</f>
        <v>11.95</v>
      </c>
      <c r="BR22" s="164">
        <v>0</v>
      </c>
      <c r="BS22" s="164">
        <f>'Production Summary'!$N$37</f>
        <v>210</v>
      </c>
      <c r="BT22" s="164">
        <f>'Production Summary'!$M$37</f>
        <v>21</v>
      </c>
      <c r="BU22" s="164">
        <v>0</v>
      </c>
      <c r="BV22" s="164">
        <f>'Production Summary'!$N$38</f>
        <v>280</v>
      </c>
      <c r="BW22" s="164">
        <f>'Production Summary'!$M$38</f>
        <v>28</v>
      </c>
      <c r="BX22" s="164">
        <v>0</v>
      </c>
      <c r="BY22" s="165">
        <f>'Production Summary'!$N$39</f>
        <v>300.38406247988502</v>
      </c>
      <c r="BZ22" s="164">
        <f>'Production Summary'!$M$39</f>
        <v>30.038406247988501</v>
      </c>
      <c r="CA22" s="164">
        <v>0</v>
      </c>
      <c r="CB22" s="164">
        <f>'Production Summary'!$N$40</f>
        <v>131.30000000000001</v>
      </c>
      <c r="CC22" s="164">
        <f>'Production Summary'!$M$40</f>
        <v>13.13</v>
      </c>
      <c r="CD22" s="164">
        <v>0</v>
      </c>
      <c r="CE22" s="164">
        <f>'Production Summary'!$N$42</f>
        <v>1136.3519999999996</v>
      </c>
      <c r="CF22" s="164">
        <f>'Production Summary'!$M$42</f>
        <v>81.167999999999978</v>
      </c>
      <c r="CG22" s="164">
        <v>0</v>
      </c>
      <c r="CH22" s="164">
        <v>0</v>
      </c>
      <c r="CI22" s="164">
        <f>'Production Summary'!$N$43</f>
        <v>184</v>
      </c>
      <c r="CJ22" s="164">
        <v>0</v>
      </c>
      <c r="CK22" s="164">
        <f>'Production Summary'!$N$44</f>
        <v>355</v>
      </c>
      <c r="CL22" s="164">
        <v>0</v>
      </c>
      <c r="CM22" s="375">
        <f>'Production Summary'!$N$45</f>
        <v>1650</v>
      </c>
      <c r="CN22" s="164">
        <f>'Production Summary'!$N$46</f>
        <v>270</v>
      </c>
      <c r="CO22" s="164">
        <f>'Production Summary'!$N$47</f>
        <v>1350</v>
      </c>
      <c r="CP22" s="166"/>
      <c r="CQ22" s="164">
        <f>'Production Summary'!$N$49</f>
        <v>8004.1580041580037</v>
      </c>
      <c r="CR22" s="164">
        <f>'Production Summary'!$M$49</f>
        <v>66.701316701316699</v>
      </c>
      <c r="CS22" s="164">
        <f>'Production Summary'!$N$50</f>
        <v>13331.600831600828</v>
      </c>
      <c r="CT22" s="164">
        <f>'Production Summary'!$M$50</f>
        <v>148.1288981288981</v>
      </c>
      <c r="CU22" s="164">
        <f>'Production Summary'!$N$51</f>
        <v>12785.862785862784</v>
      </c>
      <c r="CV22" s="164">
        <f>'Production Summary'!$M$51</f>
        <v>355.16285516285512</v>
      </c>
      <c r="CW22" s="164">
        <f>'Production Summary'!$N$52</f>
        <v>12629.937629937627</v>
      </c>
      <c r="CX22" s="164">
        <f>'Production Summary'!$M$52</f>
        <v>701.66320166320156</v>
      </c>
      <c r="CY22" s="164">
        <f>'Production Summary'!$N$53</f>
        <v>12396.049896049895</v>
      </c>
      <c r="CZ22" s="164">
        <f>'Production Summary'!$M$53</f>
        <v>688.66943866943859</v>
      </c>
      <c r="DA22" s="164">
        <f>'Production Summary'!$N$54</f>
        <v>13799.376299376298</v>
      </c>
      <c r="DB22" s="164">
        <f>'Production Summary'!$M$54</f>
        <v>766.63201663201653</v>
      </c>
      <c r="DC22" s="328">
        <f>'Production Summary'!$N$60</f>
        <v>12863.825363825363</v>
      </c>
      <c r="DD22" s="328">
        <f>'Production Summary'!$M$60</f>
        <v>714.65696465696465</v>
      </c>
      <c r="DE22" s="164">
        <f>'Production Summary'!$N$59</f>
        <v>11148.648648648648</v>
      </c>
      <c r="DF22" s="328">
        <f>'Production Summary'!$M$59</f>
        <v>619.36936936936934</v>
      </c>
      <c r="DG22" s="164">
        <f>'Production Summary'!$N$55</f>
        <v>13842.68884268884</v>
      </c>
      <c r="DH22" s="164">
        <f>'Production Summary'!$M$55</f>
        <v>3460.67221067221</v>
      </c>
      <c r="DI22" s="164">
        <f>'Production Summary'!$N$56</f>
        <v>13097.713097713096</v>
      </c>
      <c r="DJ22" s="164">
        <f>'Production Summary'!$M$56</f>
        <v>163.72141372141371</v>
      </c>
      <c r="DK22" s="164">
        <f>'Production Summary'!$N$57</f>
        <v>14189.189189189186</v>
      </c>
      <c r="DL22" s="164">
        <f>'Production Summary'!$M$57</f>
        <v>394.14414414414409</v>
      </c>
      <c r="DM22" s="164">
        <f>'Production Summary'!$N$58</f>
        <v>14017.671517671517</v>
      </c>
      <c r="DN22" s="164">
        <f>'Production Summary'!$M$58</f>
        <v>778.75952875952873</v>
      </c>
      <c r="DO22" s="164">
        <f>'Production Summary'!$N$61</f>
        <v>4500</v>
      </c>
      <c r="DP22" s="328">
        <f>'Production Summary'!$M$61</f>
        <v>750</v>
      </c>
      <c r="DQ22" s="164">
        <v>0</v>
      </c>
      <c r="DR22" s="164">
        <f>'Production Summary'!$N$62</f>
        <v>8900</v>
      </c>
      <c r="DS22" s="164">
        <f>'Production Summary'!$N$70</f>
        <v>300</v>
      </c>
      <c r="DT22" s="328">
        <f>'Production Summary'!$M$70</f>
        <v>25</v>
      </c>
      <c r="DU22" s="164">
        <v>0</v>
      </c>
      <c r="DV22" s="164">
        <f>'Production Summary'!$N$71</f>
        <v>150</v>
      </c>
      <c r="DW22" s="164">
        <v>0</v>
      </c>
      <c r="DX22" s="164">
        <f>'Production Summary'!$N$64</f>
        <v>192</v>
      </c>
      <c r="DY22" s="164">
        <v>0</v>
      </c>
      <c r="DZ22" s="391">
        <f>'Production Summary'!$N$65</f>
        <v>384</v>
      </c>
      <c r="EA22" s="164">
        <v>0</v>
      </c>
      <c r="EB22" s="391">
        <f>'Production Summary'!$N$66</f>
        <v>192</v>
      </c>
      <c r="EC22" s="164">
        <v>0</v>
      </c>
      <c r="ED22" s="164">
        <f>'Production Summary'!$N$67</f>
        <v>96</v>
      </c>
      <c r="EE22" s="164">
        <v>0</v>
      </c>
      <c r="EF22" s="164">
        <f>'Production Summary'!$N$68</f>
        <v>96</v>
      </c>
      <c r="EG22" s="164">
        <v>0</v>
      </c>
      <c r="EH22" s="164">
        <f>'Production Summary'!$N$69</f>
        <v>340</v>
      </c>
      <c r="EI22" s="101">
        <f t="shared" si="0"/>
        <v>976113936.57853234</v>
      </c>
      <c r="EJ22" s="3"/>
      <c r="EK22" s="3"/>
      <c r="ER22" s="64" t="s">
        <v>38</v>
      </c>
      <c r="ES22" s="61" t="str">
        <f t="shared" si="1"/>
        <v>Maa Ambey</v>
      </c>
      <c r="ET22" s="24">
        <f t="shared" si="3"/>
        <v>976113936.57853234</v>
      </c>
    </row>
    <row r="23" spans="1:150" ht="15" customHeight="1">
      <c r="A23" t="b">
        <f>C23=Bilaspur!C23</f>
        <v>1</v>
      </c>
      <c r="B23" s="69">
        <f t="shared" si="4"/>
        <v>18</v>
      </c>
      <c r="C23" s="61" t="str">
        <f>IF(Bilaspur!C23="","",Bilaspur!C23)</f>
        <v>Sapan Das</v>
      </c>
      <c r="D23" s="167">
        <f t="shared" si="2"/>
        <v>627.84</v>
      </c>
      <c r="E23" s="167">
        <v>26.16</v>
      </c>
      <c r="F23" s="164">
        <v>0</v>
      </c>
      <c r="G23" s="164">
        <f>'Production Summary'!$N$5</f>
        <v>666</v>
      </c>
      <c r="H23" s="164">
        <f>'Production Summary'!$M$5</f>
        <v>27.75</v>
      </c>
      <c r="I23" s="164">
        <v>0</v>
      </c>
      <c r="J23" s="164">
        <f>'Production Summary'!$N$6</f>
        <v>200</v>
      </c>
      <c r="K23" s="328">
        <f>'Production Summary'!$M$6</f>
        <v>7.5</v>
      </c>
      <c r="L23" s="164">
        <v>0</v>
      </c>
      <c r="M23" s="365">
        <f>'Production Summary'!$N$7</f>
        <v>612.72</v>
      </c>
      <c r="N23" s="367">
        <f>'Production Summary'!$M$7</f>
        <v>25.53</v>
      </c>
      <c r="O23" s="164">
        <v>0</v>
      </c>
      <c r="P23" s="164">
        <f>'Production Summary'!$N$8</f>
        <v>780</v>
      </c>
      <c r="Q23" s="164">
        <f>'Production Summary'!$M$8</f>
        <v>65</v>
      </c>
      <c r="R23" s="164">
        <v>0</v>
      </c>
      <c r="S23" s="164">
        <f>'Production Summary'!$N$9</f>
        <v>720</v>
      </c>
      <c r="T23" s="164">
        <f>'Production Summary'!$M$9</f>
        <v>60</v>
      </c>
      <c r="U23" s="164">
        <v>0</v>
      </c>
      <c r="V23" s="164">
        <f>'Production Summary'!$N$10</f>
        <v>876</v>
      </c>
      <c r="W23" s="164">
        <f>'Production Summary'!$M$10</f>
        <v>73</v>
      </c>
      <c r="X23" s="164">
        <v>0</v>
      </c>
      <c r="Y23" s="164">
        <f>'Production Summary'!$N$14</f>
        <v>177</v>
      </c>
      <c r="Z23" s="328">
        <f>'Production Summary'!$M$14</f>
        <v>14.75</v>
      </c>
      <c r="AA23" s="164">
        <v>0</v>
      </c>
      <c r="AB23" s="164">
        <f>'Production Summary'!$N$15</f>
        <v>126</v>
      </c>
      <c r="AC23" s="164">
        <f>'Production Summary'!$M$15</f>
        <v>21</v>
      </c>
      <c r="AD23" s="164">
        <v>0</v>
      </c>
      <c r="AE23" s="164">
        <f>'Production Summary'!$N$16</f>
        <v>252</v>
      </c>
      <c r="AF23" s="164">
        <f>'Production Summary'!$M$16</f>
        <v>21</v>
      </c>
      <c r="AG23" s="164">
        <v>0</v>
      </c>
      <c r="AH23" s="164">
        <f>'Production Summary'!$N$18</f>
        <v>1035</v>
      </c>
      <c r="AI23" s="164">
        <f>'Production Summary'!$M$18</f>
        <v>17.25</v>
      </c>
      <c r="AJ23" s="164">
        <v>0</v>
      </c>
      <c r="AK23" s="164">
        <f>'Production Summary'!$N$19</f>
        <v>870</v>
      </c>
      <c r="AL23" s="164">
        <f>'Production Summary'!$M$19</f>
        <v>29</v>
      </c>
      <c r="AM23" s="164">
        <v>0</v>
      </c>
      <c r="AN23" s="164">
        <f>'Production Summary'!$N$20</f>
        <v>864</v>
      </c>
      <c r="AO23" s="164">
        <f>'Production Summary'!$M$20</f>
        <v>72</v>
      </c>
      <c r="AP23" s="164">
        <v>0</v>
      </c>
      <c r="AQ23" s="164">
        <f>'Production Summary'!$N$21</f>
        <v>670</v>
      </c>
      <c r="AR23" s="164">
        <f>'Production Summary'!$M$21</f>
        <v>335</v>
      </c>
      <c r="AS23" s="164">
        <v>0</v>
      </c>
      <c r="AT23" s="386">
        <f>'Production Summary'!$N$22</f>
        <v>375</v>
      </c>
      <c r="AU23" s="164">
        <f>'Production Summary'!$N$23</f>
        <v>1050</v>
      </c>
      <c r="AV23" s="164">
        <f>'Production Summary'!$N$25</f>
        <v>300</v>
      </c>
      <c r="AW23" s="164">
        <f>'Production Summary'!$M$25</f>
        <v>25</v>
      </c>
      <c r="AX23" s="164">
        <v>0</v>
      </c>
      <c r="AY23" s="164">
        <f>'Production Summary'!$N$26</f>
        <v>300</v>
      </c>
      <c r="AZ23" s="164">
        <f>'Production Summary'!$M$26</f>
        <v>25</v>
      </c>
      <c r="BA23" s="164">
        <v>0</v>
      </c>
      <c r="BB23" s="164">
        <f>'Production Summary'!$N$28</f>
        <v>777</v>
      </c>
      <c r="BC23" s="164">
        <f>'Production Summary'!$M$28</f>
        <v>12.95</v>
      </c>
      <c r="BD23" s="164">
        <v>0</v>
      </c>
      <c r="BE23" s="164">
        <f>'Production Summary'!$N$29</f>
        <v>612</v>
      </c>
      <c r="BF23" s="164">
        <f>'Production Summary'!$M$29</f>
        <v>51</v>
      </c>
      <c r="BG23" s="164">
        <v>0</v>
      </c>
      <c r="BH23" s="164">
        <f>'Production Summary'!$N$30</f>
        <v>500</v>
      </c>
      <c r="BI23" s="164">
        <f>'Production Summary'!$M$30</f>
        <v>250</v>
      </c>
      <c r="BJ23" s="164">
        <v>0</v>
      </c>
      <c r="BK23" s="386"/>
      <c r="BL23" s="164">
        <f>'Production Summary'!$N$32</f>
        <v>875</v>
      </c>
      <c r="BM23" s="164">
        <f>'Production Summary'!$N$34</f>
        <v>360.59999999999997</v>
      </c>
      <c r="BN23" s="164">
        <f>'Production Summary'!$M$34</f>
        <v>6.01</v>
      </c>
      <c r="BO23" s="164">
        <v>0</v>
      </c>
      <c r="BP23" s="164">
        <f>'Production Summary'!$N$36</f>
        <v>717</v>
      </c>
      <c r="BQ23" s="164">
        <f>'Production Summary'!$M$36</f>
        <v>11.95</v>
      </c>
      <c r="BR23" s="164">
        <v>0</v>
      </c>
      <c r="BS23" s="164">
        <f>'Production Summary'!$N$37</f>
        <v>210</v>
      </c>
      <c r="BT23" s="164">
        <f>'Production Summary'!$M$37</f>
        <v>21</v>
      </c>
      <c r="BU23" s="164">
        <v>0</v>
      </c>
      <c r="BV23" s="164">
        <f>'Production Summary'!$N$38</f>
        <v>280</v>
      </c>
      <c r="BW23" s="164">
        <f>'Production Summary'!$M$38</f>
        <v>28</v>
      </c>
      <c r="BX23" s="164">
        <v>0</v>
      </c>
      <c r="BY23" s="165">
        <f>'Production Summary'!$N$39</f>
        <v>300.38406247988502</v>
      </c>
      <c r="BZ23" s="164">
        <f>'Production Summary'!$M$39</f>
        <v>30.038406247988501</v>
      </c>
      <c r="CA23" s="164">
        <v>0</v>
      </c>
      <c r="CB23" s="164">
        <f>'Production Summary'!$N$40</f>
        <v>131.30000000000001</v>
      </c>
      <c r="CC23" s="164">
        <f>'Production Summary'!$M$40</f>
        <v>13.13</v>
      </c>
      <c r="CD23" s="164">
        <v>0</v>
      </c>
      <c r="CE23" s="164">
        <f>'Production Summary'!$N$42</f>
        <v>1136.3519999999996</v>
      </c>
      <c r="CF23" s="164">
        <f>'Production Summary'!$M$42</f>
        <v>81.167999999999978</v>
      </c>
      <c r="CG23" s="164">
        <v>0</v>
      </c>
      <c r="CH23" s="164">
        <v>0</v>
      </c>
      <c r="CI23" s="164">
        <f>'Production Summary'!$N$43</f>
        <v>184</v>
      </c>
      <c r="CJ23" s="164">
        <v>0</v>
      </c>
      <c r="CK23" s="164">
        <f>'Production Summary'!$N$44</f>
        <v>355</v>
      </c>
      <c r="CL23" s="164">
        <v>0</v>
      </c>
      <c r="CM23" s="375">
        <f>'Production Summary'!$N$45</f>
        <v>1650</v>
      </c>
      <c r="CN23" s="164">
        <f>'Production Summary'!$N$46</f>
        <v>270</v>
      </c>
      <c r="CO23" s="164">
        <f>'Production Summary'!$N$47</f>
        <v>1350</v>
      </c>
      <c r="CP23" s="166"/>
      <c r="CQ23" s="164">
        <f>'Production Summary'!$N$49</f>
        <v>8004.1580041580037</v>
      </c>
      <c r="CR23" s="164">
        <f>'Production Summary'!$M$49</f>
        <v>66.701316701316699</v>
      </c>
      <c r="CS23" s="164">
        <f>'Production Summary'!$N$50</f>
        <v>13331.600831600828</v>
      </c>
      <c r="CT23" s="164">
        <f>'Production Summary'!$M$50</f>
        <v>148.1288981288981</v>
      </c>
      <c r="CU23" s="164">
        <f>'Production Summary'!$N$51</f>
        <v>12785.862785862784</v>
      </c>
      <c r="CV23" s="164">
        <f>'Production Summary'!$M$51</f>
        <v>355.16285516285512</v>
      </c>
      <c r="CW23" s="164">
        <f>'Production Summary'!$N$52</f>
        <v>12629.937629937627</v>
      </c>
      <c r="CX23" s="164">
        <f>'Production Summary'!$M$52</f>
        <v>701.66320166320156</v>
      </c>
      <c r="CY23" s="164">
        <f>'Production Summary'!$N$53</f>
        <v>12396.049896049895</v>
      </c>
      <c r="CZ23" s="164">
        <f>'Production Summary'!$M$53</f>
        <v>688.66943866943859</v>
      </c>
      <c r="DA23" s="164">
        <f>'Production Summary'!$N$54</f>
        <v>13799.376299376298</v>
      </c>
      <c r="DB23" s="164">
        <f>'Production Summary'!$M$54</f>
        <v>766.63201663201653</v>
      </c>
      <c r="DC23" s="328">
        <f>'Production Summary'!$N$60</f>
        <v>12863.825363825363</v>
      </c>
      <c r="DD23" s="328">
        <f>'Production Summary'!$M$60</f>
        <v>714.65696465696465</v>
      </c>
      <c r="DE23" s="164">
        <f>'Production Summary'!$N$59</f>
        <v>11148.648648648648</v>
      </c>
      <c r="DF23" s="328">
        <f>'Production Summary'!$M$59</f>
        <v>619.36936936936934</v>
      </c>
      <c r="DG23" s="164">
        <f>'Production Summary'!$N$55</f>
        <v>13842.68884268884</v>
      </c>
      <c r="DH23" s="164">
        <f>'Production Summary'!$M$55</f>
        <v>3460.67221067221</v>
      </c>
      <c r="DI23" s="164">
        <f>'Production Summary'!$N$56</f>
        <v>13097.713097713096</v>
      </c>
      <c r="DJ23" s="164">
        <f>'Production Summary'!$M$56</f>
        <v>163.72141372141371</v>
      </c>
      <c r="DK23" s="164">
        <f>'Production Summary'!$N$57</f>
        <v>14189.189189189186</v>
      </c>
      <c r="DL23" s="164">
        <f>'Production Summary'!$M$57</f>
        <v>394.14414414414409</v>
      </c>
      <c r="DM23" s="164">
        <f>'Production Summary'!$N$58</f>
        <v>14017.671517671517</v>
      </c>
      <c r="DN23" s="164">
        <f>'Production Summary'!$M$58</f>
        <v>778.75952875952873</v>
      </c>
      <c r="DO23" s="164">
        <f>'Production Summary'!$N$61</f>
        <v>4500</v>
      </c>
      <c r="DP23" s="328">
        <f>'Production Summary'!$M$61</f>
        <v>750</v>
      </c>
      <c r="DQ23" s="164">
        <v>0</v>
      </c>
      <c r="DR23" s="164">
        <f>'Production Summary'!$N$62</f>
        <v>8900</v>
      </c>
      <c r="DS23" s="164">
        <f>'Production Summary'!$N$70</f>
        <v>300</v>
      </c>
      <c r="DT23" s="328">
        <f>'Production Summary'!$M$70</f>
        <v>25</v>
      </c>
      <c r="DU23" s="164">
        <v>0</v>
      </c>
      <c r="DV23" s="164">
        <f>'Production Summary'!$N$71</f>
        <v>150</v>
      </c>
      <c r="DW23" s="164">
        <v>0</v>
      </c>
      <c r="DX23" s="164">
        <f>'Production Summary'!$N$64</f>
        <v>192</v>
      </c>
      <c r="DY23" s="164">
        <v>0</v>
      </c>
      <c r="DZ23" s="391">
        <f>'Production Summary'!$N$65</f>
        <v>384</v>
      </c>
      <c r="EA23" s="164">
        <v>0</v>
      </c>
      <c r="EB23" s="391">
        <f>'Production Summary'!$N$66</f>
        <v>192</v>
      </c>
      <c r="EC23" s="164">
        <v>0</v>
      </c>
      <c r="ED23" s="164">
        <f>'Production Summary'!$N$67</f>
        <v>96</v>
      </c>
      <c r="EE23" s="164">
        <v>0</v>
      </c>
      <c r="EF23" s="164">
        <f>'Production Summary'!$N$68</f>
        <v>96</v>
      </c>
      <c r="EG23" s="164">
        <v>0</v>
      </c>
      <c r="EH23" s="164">
        <f>'Production Summary'!$N$69</f>
        <v>340</v>
      </c>
      <c r="EI23" s="101">
        <f t="shared" si="0"/>
        <v>976113936.57853234</v>
      </c>
      <c r="EJ23" s="3"/>
      <c r="EK23" s="3"/>
      <c r="ER23" s="64" t="s">
        <v>39</v>
      </c>
      <c r="ES23" s="61" t="str">
        <f t="shared" si="1"/>
        <v>Sapan Das</v>
      </c>
      <c r="ET23" s="24">
        <f t="shared" si="3"/>
        <v>976113936.57853234</v>
      </c>
    </row>
    <row r="24" spans="1:150" ht="15" customHeight="1">
      <c r="A24" t="b">
        <f>C24=Bilaspur!C24</f>
        <v>1</v>
      </c>
      <c r="B24" s="69">
        <f t="shared" si="4"/>
        <v>19</v>
      </c>
      <c r="C24" s="61" t="str">
        <f>IF(Bilaspur!C24="","",Bilaspur!C24)</f>
        <v>Sai Dairy</v>
      </c>
      <c r="D24" s="167">
        <f t="shared" si="2"/>
        <v>627.84</v>
      </c>
      <c r="E24" s="167">
        <v>26.16</v>
      </c>
      <c r="F24" s="164">
        <v>0</v>
      </c>
      <c r="G24" s="164">
        <f>'Production Summary'!$N$5</f>
        <v>666</v>
      </c>
      <c r="H24" s="164">
        <f>'Production Summary'!$M$5</f>
        <v>27.75</v>
      </c>
      <c r="I24" s="164">
        <v>0</v>
      </c>
      <c r="J24" s="164">
        <f>'Production Summary'!$N$6</f>
        <v>200</v>
      </c>
      <c r="K24" s="328">
        <f>'Production Summary'!$M$6</f>
        <v>7.5</v>
      </c>
      <c r="L24" s="164">
        <v>0</v>
      </c>
      <c r="M24" s="365">
        <f>'Production Summary'!$N$7</f>
        <v>612.72</v>
      </c>
      <c r="N24" s="367">
        <f>'Production Summary'!$M$7</f>
        <v>25.53</v>
      </c>
      <c r="O24" s="164">
        <v>0</v>
      </c>
      <c r="P24" s="164">
        <f>'Production Summary'!$N$8</f>
        <v>780</v>
      </c>
      <c r="Q24" s="164">
        <f>'Production Summary'!$M$8</f>
        <v>65</v>
      </c>
      <c r="R24" s="164">
        <v>0</v>
      </c>
      <c r="S24" s="164">
        <f>'Production Summary'!$N$9</f>
        <v>720</v>
      </c>
      <c r="T24" s="164">
        <f>'Production Summary'!$M$9</f>
        <v>60</v>
      </c>
      <c r="U24" s="164">
        <v>0</v>
      </c>
      <c r="V24" s="164">
        <f>'Production Summary'!$N$10</f>
        <v>876</v>
      </c>
      <c r="W24" s="164">
        <f>'Production Summary'!$M$10</f>
        <v>73</v>
      </c>
      <c r="X24" s="164">
        <v>0</v>
      </c>
      <c r="Y24" s="164">
        <f>'Production Summary'!$N$14</f>
        <v>177</v>
      </c>
      <c r="Z24" s="328">
        <f>'Production Summary'!$M$14</f>
        <v>14.75</v>
      </c>
      <c r="AA24" s="164">
        <v>0</v>
      </c>
      <c r="AB24" s="164">
        <f>'Production Summary'!$N$15</f>
        <v>126</v>
      </c>
      <c r="AC24" s="164">
        <f>'Production Summary'!$M$15</f>
        <v>21</v>
      </c>
      <c r="AD24" s="164">
        <v>0</v>
      </c>
      <c r="AE24" s="164">
        <f>'Production Summary'!$N$16</f>
        <v>252</v>
      </c>
      <c r="AF24" s="164">
        <f>'Production Summary'!$M$16</f>
        <v>21</v>
      </c>
      <c r="AG24" s="164">
        <v>0</v>
      </c>
      <c r="AH24" s="164">
        <f>'Production Summary'!$N$18</f>
        <v>1035</v>
      </c>
      <c r="AI24" s="164">
        <f>'Production Summary'!$M$18</f>
        <v>17.25</v>
      </c>
      <c r="AJ24" s="164">
        <v>0</v>
      </c>
      <c r="AK24" s="164">
        <f>'Production Summary'!$N$19</f>
        <v>870</v>
      </c>
      <c r="AL24" s="164">
        <f>'Production Summary'!$M$19</f>
        <v>29</v>
      </c>
      <c r="AM24" s="164">
        <v>0</v>
      </c>
      <c r="AN24" s="164">
        <f>'Production Summary'!$N$20</f>
        <v>864</v>
      </c>
      <c r="AO24" s="164">
        <f>'Production Summary'!$M$20</f>
        <v>72</v>
      </c>
      <c r="AP24" s="164">
        <v>0</v>
      </c>
      <c r="AQ24" s="164">
        <f>'Production Summary'!$N$21</f>
        <v>670</v>
      </c>
      <c r="AR24" s="164">
        <f>'Production Summary'!$M$21</f>
        <v>335</v>
      </c>
      <c r="AS24" s="164">
        <v>0</v>
      </c>
      <c r="AT24" s="386">
        <f>'Production Summary'!$N$22</f>
        <v>375</v>
      </c>
      <c r="AU24" s="164">
        <f>'Production Summary'!$N$23</f>
        <v>1050</v>
      </c>
      <c r="AV24" s="164">
        <f>'Production Summary'!$N$25</f>
        <v>300</v>
      </c>
      <c r="AW24" s="164">
        <f>'Production Summary'!$M$25</f>
        <v>25</v>
      </c>
      <c r="AX24" s="164">
        <v>0</v>
      </c>
      <c r="AY24" s="164">
        <f>'Production Summary'!$N$26</f>
        <v>300</v>
      </c>
      <c r="AZ24" s="164">
        <f>'Production Summary'!$M$26</f>
        <v>25</v>
      </c>
      <c r="BA24" s="164">
        <v>0</v>
      </c>
      <c r="BB24" s="164">
        <f>'Production Summary'!$N$28</f>
        <v>777</v>
      </c>
      <c r="BC24" s="164">
        <f>'Production Summary'!$M$28</f>
        <v>12.95</v>
      </c>
      <c r="BD24" s="164">
        <v>0</v>
      </c>
      <c r="BE24" s="164">
        <f>'Production Summary'!$N$29</f>
        <v>612</v>
      </c>
      <c r="BF24" s="164">
        <f>'Production Summary'!$M$29</f>
        <v>51</v>
      </c>
      <c r="BG24" s="164">
        <v>0</v>
      </c>
      <c r="BH24" s="164">
        <f>'Production Summary'!$N$30</f>
        <v>500</v>
      </c>
      <c r="BI24" s="164">
        <f>'Production Summary'!$M$30</f>
        <v>250</v>
      </c>
      <c r="BJ24" s="164">
        <v>0</v>
      </c>
      <c r="BK24" s="386"/>
      <c r="BL24" s="164">
        <f>'Production Summary'!$N$32</f>
        <v>875</v>
      </c>
      <c r="BM24" s="164">
        <f>'Production Summary'!$N$34</f>
        <v>360.59999999999997</v>
      </c>
      <c r="BN24" s="164">
        <f>'Production Summary'!$M$34</f>
        <v>6.01</v>
      </c>
      <c r="BO24" s="164">
        <v>0</v>
      </c>
      <c r="BP24" s="164">
        <f>'Production Summary'!$N$36</f>
        <v>717</v>
      </c>
      <c r="BQ24" s="164">
        <f>'Production Summary'!$M$36</f>
        <v>11.95</v>
      </c>
      <c r="BR24" s="164">
        <v>0</v>
      </c>
      <c r="BS24" s="164">
        <f>'Production Summary'!$N$37</f>
        <v>210</v>
      </c>
      <c r="BT24" s="164">
        <f>'Production Summary'!$M$37</f>
        <v>21</v>
      </c>
      <c r="BU24" s="164">
        <v>0</v>
      </c>
      <c r="BV24" s="164">
        <f>'Production Summary'!$N$38</f>
        <v>280</v>
      </c>
      <c r="BW24" s="164">
        <f>'Production Summary'!$M$38</f>
        <v>28</v>
      </c>
      <c r="BX24" s="164">
        <v>0</v>
      </c>
      <c r="BY24" s="165">
        <f>'Production Summary'!$N$39</f>
        <v>300.38406247988502</v>
      </c>
      <c r="BZ24" s="164">
        <f>'Production Summary'!$M$39</f>
        <v>30.038406247988501</v>
      </c>
      <c r="CA24" s="164">
        <v>0</v>
      </c>
      <c r="CB24" s="164">
        <f>'Production Summary'!$N$40</f>
        <v>131.30000000000001</v>
      </c>
      <c r="CC24" s="164">
        <f>'Production Summary'!$M$40</f>
        <v>13.13</v>
      </c>
      <c r="CD24" s="164">
        <v>0</v>
      </c>
      <c r="CE24" s="164">
        <f>'Production Summary'!$N$42</f>
        <v>1136.3519999999996</v>
      </c>
      <c r="CF24" s="164">
        <f>'Production Summary'!$M$42</f>
        <v>81.167999999999978</v>
      </c>
      <c r="CG24" s="164">
        <v>0</v>
      </c>
      <c r="CH24" s="164">
        <v>0</v>
      </c>
      <c r="CI24" s="164">
        <f>'Production Summary'!$N$43</f>
        <v>184</v>
      </c>
      <c r="CJ24" s="164">
        <v>0</v>
      </c>
      <c r="CK24" s="164">
        <f>'Production Summary'!$N$44</f>
        <v>355</v>
      </c>
      <c r="CL24" s="164">
        <v>0</v>
      </c>
      <c r="CM24" s="375">
        <f>'Production Summary'!$N$45</f>
        <v>1650</v>
      </c>
      <c r="CN24" s="164">
        <f>'Production Summary'!$N$46</f>
        <v>270</v>
      </c>
      <c r="CO24" s="164">
        <f>'Production Summary'!$N$47</f>
        <v>1350</v>
      </c>
      <c r="CP24" s="166"/>
      <c r="CQ24" s="164">
        <f>'Production Summary'!$N$49</f>
        <v>8004.1580041580037</v>
      </c>
      <c r="CR24" s="164">
        <f>'Production Summary'!$M$49</f>
        <v>66.701316701316699</v>
      </c>
      <c r="CS24" s="164">
        <f>'Production Summary'!$N$50</f>
        <v>13331.600831600828</v>
      </c>
      <c r="CT24" s="164">
        <f>'Production Summary'!$M$50</f>
        <v>148.1288981288981</v>
      </c>
      <c r="CU24" s="164">
        <f>'Production Summary'!$N$51</f>
        <v>12785.862785862784</v>
      </c>
      <c r="CV24" s="164">
        <f>'Production Summary'!$M$51</f>
        <v>355.16285516285512</v>
      </c>
      <c r="CW24" s="164">
        <f>'Production Summary'!$N$52</f>
        <v>12629.937629937627</v>
      </c>
      <c r="CX24" s="164">
        <f>'Production Summary'!$M$52</f>
        <v>701.66320166320156</v>
      </c>
      <c r="CY24" s="164">
        <f>'Production Summary'!$N$53</f>
        <v>12396.049896049895</v>
      </c>
      <c r="CZ24" s="164">
        <f>'Production Summary'!$M$53</f>
        <v>688.66943866943859</v>
      </c>
      <c r="DA24" s="164">
        <f>'Production Summary'!$N$54</f>
        <v>13799.376299376298</v>
      </c>
      <c r="DB24" s="164">
        <f>'Production Summary'!$M$54</f>
        <v>766.63201663201653</v>
      </c>
      <c r="DC24" s="328">
        <f>'Production Summary'!$N$60</f>
        <v>12863.825363825363</v>
      </c>
      <c r="DD24" s="328">
        <f>'Production Summary'!$M$60</f>
        <v>714.65696465696465</v>
      </c>
      <c r="DE24" s="164">
        <f>'Production Summary'!$N$59</f>
        <v>11148.648648648648</v>
      </c>
      <c r="DF24" s="328">
        <f>'Production Summary'!$M$59</f>
        <v>619.36936936936934</v>
      </c>
      <c r="DG24" s="164">
        <f>'Production Summary'!$N$55</f>
        <v>13842.68884268884</v>
      </c>
      <c r="DH24" s="164">
        <f>'Production Summary'!$M$55</f>
        <v>3460.67221067221</v>
      </c>
      <c r="DI24" s="164">
        <f>'Production Summary'!$N$56</f>
        <v>13097.713097713096</v>
      </c>
      <c r="DJ24" s="164">
        <f>'Production Summary'!$M$56</f>
        <v>163.72141372141371</v>
      </c>
      <c r="DK24" s="164">
        <f>'Production Summary'!$N$57</f>
        <v>14189.189189189186</v>
      </c>
      <c r="DL24" s="164">
        <f>'Production Summary'!$M$57</f>
        <v>394.14414414414409</v>
      </c>
      <c r="DM24" s="164">
        <f>'Production Summary'!$N$58</f>
        <v>14017.671517671517</v>
      </c>
      <c r="DN24" s="164">
        <f>'Production Summary'!$M$58</f>
        <v>778.75952875952873</v>
      </c>
      <c r="DO24" s="164">
        <f>'Production Summary'!$N$61</f>
        <v>4500</v>
      </c>
      <c r="DP24" s="328">
        <f>'Production Summary'!$M$61</f>
        <v>750</v>
      </c>
      <c r="DQ24" s="164">
        <v>0</v>
      </c>
      <c r="DR24" s="164">
        <f>'Production Summary'!$N$62</f>
        <v>8900</v>
      </c>
      <c r="DS24" s="164">
        <f>'Production Summary'!$N$70</f>
        <v>300</v>
      </c>
      <c r="DT24" s="328">
        <f>'Production Summary'!$M$70</f>
        <v>25</v>
      </c>
      <c r="DU24" s="164">
        <v>0</v>
      </c>
      <c r="DV24" s="164">
        <f>'Production Summary'!$N$71</f>
        <v>150</v>
      </c>
      <c r="DW24" s="164">
        <v>0</v>
      </c>
      <c r="DX24" s="164">
        <f>'Production Summary'!$N$64</f>
        <v>192</v>
      </c>
      <c r="DY24" s="164">
        <v>0</v>
      </c>
      <c r="DZ24" s="391">
        <f>'Production Summary'!$N$65</f>
        <v>384</v>
      </c>
      <c r="EA24" s="164">
        <v>0</v>
      </c>
      <c r="EB24" s="391">
        <f>'Production Summary'!$N$66</f>
        <v>192</v>
      </c>
      <c r="EC24" s="164">
        <v>0</v>
      </c>
      <c r="ED24" s="164">
        <f>'Production Summary'!$N$67</f>
        <v>96</v>
      </c>
      <c r="EE24" s="164">
        <v>0</v>
      </c>
      <c r="EF24" s="164">
        <f>'Production Summary'!$N$68</f>
        <v>96</v>
      </c>
      <c r="EG24" s="164">
        <v>0</v>
      </c>
      <c r="EH24" s="164">
        <f>'Production Summary'!$N$69</f>
        <v>340</v>
      </c>
      <c r="EI24" s="101">
        <f t="shared" si="0"/>
        <v>976113936.57853234</v>
      </c>
      <c r="EJ24" s="3"/>
      <c r="EK24" s="3"/>
      <c r="ER24" s="64" t="s">
        <v>40</v>
      </c>
      <c r="ES24" s="61" t="str">
        <f t="shared" si="1"/>
        <v>Sai Dairy</v>
      </c>
      <c r="ET24" s="24">
        <f t="shared" si="3"/>
        <v>976113936.57853234</v>
      </c>
    </row>
    <row r="25" spans="1:150" ht="15" customHeight="1">
      <c r="A25" t="b">
        <f>C25=Bilaspur!C25</f>
        <v>1</v>
      </c>
      <c r="B25" s="69">
        <f t="shared" si="4"/>
        <v>20</v>
      </c>
      <c r="C25" s="61" t="str">
        <f>IF(Bilaspur!C25="","",Bilaspur!C25)</f>
        <v>Surbhi</v>
      </c>
      <c r="D25" s="167">
        <f t="shared" si="2"/>
        <v>627.84</v>
      </c>
      <c r="E25" s="167">
        <v>26.16</v>
      </c>
      <c r="F25" s="164">
        <v>0</v>
      </c>
      <c r="G25" s="164">
        <f>'Production Summary'!$N$5</f>
        <v>666</v>
      </c>
      <c r="H25" s="164">
        <f>'Production Summary'!$M$5</f>
        <v>27.75</v>
      </c>
      <c r="I25" s="164">
        <v>0</v>
      </c>
      <c r="J25" s="164">
        <f>'Production Summary'!$N$6</f>
        <v>200</v>
      </c>
      <c r="K25" s="328">
        <f>'Production Summary'!$M$6</f>
        <v>7.5</v>
      </c>
      <c r="L25" s="164">
        <v>0</v>
      </c>
      <c r="M25" s="365">
        <f>'Production Summary'!$N$7</f>
        <v>612.72</v>
      </c>
      <c r="N25" s="367">
        <f>'Production Summary'!$M$7</f>
        <v>25.53</v>
      </c>
      <c r="O25" s="164">
        <v>0</v>
      </c>
      <c r="P25" s="164">
        <f>'Production Summary'!$N$8</f>
        <v>780</v>
      </c>
      <c r="Q25" s="164">
        <f>'Production Summary'!$M$8</f>
        <v>65</v>
      </c>
      <c r="R25" s="164">
        <v>0</v>
      </c>
      <c r="S25" s="164">
        <f>'Production Summary'!$N$9</f>
        <v>720</v>
      </c>
      <c r="T25" s="164">
        <f>'Production Summary'!$M$9</f>
        <v>60</v>
      </c>
      <c r="U25" s="164">
        <v>0</v>
      </c>
      <c r="V25" s="164">
        <f>'Production Summary'!$N$10</f>
        <v>876</v>
      </c>
      <c r="W25" s="164">
        <f>'Production Summary'!$M$10</f>
        <v>73</v>
      </c>
      <c r="X25" s="164">
        <v>0</v>
      </c>
      <c r="Y25" s="164">
        <f>'Production Summary'!$N$14</f>
        <v>177</v>
      </c>
      <c r="Z25" s="328">
        <f>'Production Summary'!$M$14</f>
        <v>14.75</v>
      </c>
      <c r="AA25" s="164">
        <v>0</v>
      </c>
      <c r="AB25" s="164">
        <f>'Production Summary'!$N$15</f>
        <v>126</v>
      </c>
      <c r="AC25" s="164">
        <f>'Production Summary'!$M$15</f>
        <v>21</v>
      </c>
      <c r="AD25" s="164">
        <v>0</v>
      </c>
      <c r="AE25" s="164">
        <f>'Production Summary'!$N$16</f>
        <v>252</v>
      </c>
      <c r="AF25" s="164">
        <f>'Production Summary'!$M$16</f>
        <v>21</v>
      </c>
      <c r="AG25" s="164">
        <v>0</v>
      </c>
      <c r="AH25" s="164">
        <f>'Production Summary'!$N$18</f>
        <v>1035</v>
      </c>
      <c r="AI25" s="164">
        <f>'Production Summary'!$M$18</f>
        <v>17.25</v>
      </c>
      <c r="AJ25" s="164">
        <v>0</v>
      </c>
      <c r="AK25" s="164">
        <f>'Production Summary'!$N$19</f>
        <v>870</v>
      </c>
      <c r="AL25" s="164">
        <f>'Production Summary'!$M$19</f>
        <v>29</v>
      </c>
      <c r="AM25" s="164">
        <v>0</v>
      </c>
      <c r="AN25" s="164">
        <f>'Production Summary'!$N$20</f>
        <v>864</v>
      </c>
      <c r="AO25" s="164">
        <f>'Production Summary'!$M$20</f>
        <v>72</v>
      </c>
      <c r="AP25" s="164">
        <v>0</v>
      </c>
      <c r="AQ25" s="164">
        <f>'Production Summary'!$N$21</f>
        <v>670</v>
      </c>
      <c r="AR25" s="164">
        <f>'Production Summary'!$M$21</f>
        <v>335</v>
      </c>
      <c r="AS25" s="164">
        <v>0</v>
      </c>
      <c r="AT25" s="386">
        <f>'Production Summary'!$N$22</f>
        <v>375</v>
      </c>
      <c r="AU25" s="164">
        <f>'Production Summary'!$N$23</f>
        <v>1050</v>
      </c>
      <c r="AV25" s="164">
        <f>'Production Summary'!$N$25</f>
        <v>300</v>
      </c>
      <c r="AW25" s="164">
        <f>'Production Summary'!$M$25</f>
        <v>25</v>
      </c>
      <c r="AX25" s="164">
        <v>0</v>
      </c>
      <c r="AY25" s="164">
        <f>'Production Summary'!$N$26</f>
        <v>300</v>
      </c>
      <c r="AZ25" s="164">
        <f>'Production Summary'!$M$26</f>
        <v>25</v>
      </c>
      <c r="BA25" s="164">
        <v>0</v>
      </c>
      <c r="BB25" s="164">
        <f>'Production Summary'!$N$28</f>
        <v>777</v>
      </c>
      <c r="BC25" s="164">
        <f>'Production Summary'!$M$28</f>
        <v>12.95</v>
      </c>
      <c r="BD25" s="164">
        <v>0</v>
      </c>
      <c r="BE25" s="164">
        <f>'Production Summary'!$N$29</f>
        <v>612</v>
      </c>
      <c r="BF25" s="164">
        <f>'Production Summary'!$M$29</f>
        <v>51</v>
      </c>
      <c r="BG25" s="164">
        <v>0</v>
      </c>
      <c r="BH25" s="164">
        <f>'Production Summary'!$N$30</f>
        <v>500</v>
      </c>
      <c r="BI25" s="164">
        <f>'Production Summary'!$M$30</f>
        <v>250</v>
      </c>
      <c r="BJ25" s="164">
        <v>0</v>
      </c>
      <c r="BK25" s="386"/>
      <c r="BL25" s="164">
        <f>'Production Summary'!$N$32</f>
        <v>875</v>
      </c>
      <c r="BM25" s="164">
        <f>'Production Summary'!$N$34</f>
        <v>360.59999999999997</v>
      </c>
      <c r="BN25" s="164">
        <f>'Production Summary'!$M$34</f>
        <v>6.01</v>
      </c>
      <c r="BO25" s="164">
        <v>0</v>
      </c>
      <c r="BP25" s="164">
        <f>'Production Summary'!$N$36</f>
        <v>717</v>
      </c>
      <c r="BQ25" s="164">
        <f>'Production Summary'!$M$36</f>
        <v>11.95</v>
      </c>
      <c r="BR25" s="164">
        <v>0</v>
      </c>
      <c r="BS25" s="164">
        <f>'Production Summary'!$N$37</f>
        <v>210</v>
      </c>
      <c r="BT25" s="164">
        <f>'Production Summary'!$M$37</f>
        <v>21</v>
      </c>
      <c r="BU25" s="164">
        <v>0</v>
      </c>
      <c r="BV25" s="164">
        <f>'Production Summary'!$N$38</f>
        <v>280</v>
      </c>
      <c r="BW25" s="164">
        <f>'Production Summary'!$M$38</f>
        <v>28</v>
      </c>
      <c r="BX25" s="164">
        <v>0</v>
      </c>
      <c r="BY25" s="165">
        <f>'Production Summary'!$N$39</f>
        <v>300.38406247988502</v>
      </c>
      <c r="BZ25" s="164">
        <f>'Production Summary'!$M$39</f>
        <v>30.038406247988501</v>
      </c>
      <c r="CA25" s="164">
        <v>0</v>
      </c>
      <c r="CB25" s="164">
        <f>'Production Summary'!$N$40</f>
        <v>131.30000000000001</v>
      </c>
      <c r="CC25" s="164">
        <f>'Production Summary'!$M$40</f>
        <v>13.13</v>
      </c>
      <c r="CD25" s="164">
        <v>0</v>
      </c>
      <c r="CE25" s="164">
        <f>'Production Summary'!$N$42</f>
        <v>1136.3519999999996</v>
      </c>
      <c r="CF25" s="164">
        <f>'Production Summary'!$M$42</f>
        <v>81.167999999999978</v>
      </c>
      <c r="CG25" s="164">
        <v>0</v>
      </c>
      <c r="CH25" s="164">
        <v>0</v>
      </c>
      <c r="CI25" s="164">
        <f>'Production Summary'!$N$43</f>
        <v>184</v>
      </c>
      <c r="CJ25" s="164">
        <v>0</v>
      </c>
      <c r="CK25" s="164">
        <f>'Production Summary'!$N$44</f>
        <v>355</v>
      </c>
      <c r="CL25" s="164">
        <v>0</v>
      </c>
      <c r="CM25" s="375">
        <f>'Production Summary'!$N$45</f>
        <v>1650</v>
      </c>
      <c r="CN25" s="164">
        <f>'Production Summary'!$N$46</f>
        <v>270</v>
      </c>
      <c r="CO25" s="164">
        <f>'Production Summary'!$N$47</f>
        <v>1350</v>
      </c>
      <c r="CP25" s="166"/>
      <c r="CQ25" s="164">
        <f>'Production Summary'!$N$49</f>
        <v>8004.1580041580037</v>
      </c>
      <c r="CR25" s="164">
        <f>'Production Summary'!$M$49</f>
        <v>66.701316701316699</v>
      </c>
      <c r="CS25" s="164">
        <f>'Production Summary'!$N$50</f>
        <v>13331.600831600828</v>
      </c>
      <c r="CT25" s="164">
        <f>'Production Summary'!$M$50</f>
        <v>148.1288981288981</v>
      </c>
      <c r="CU25" s="164">
        <f>'Production Summary'!$N$51</f>
        <v>12785.862785862784</v>
      </c>
      <c r="CV25" s="164">
        <f>'Production Summary'!$M$51</f>
        <v>355.16285516285512</v>
      </c>
      <c r="CW25" s="164">
        <f>'Production Summary'!$N$52</f>
        <v>12629.937629937627</v>
      </c>
      <c r="CX25" s="164">
        <f>'Production Summary'!$M$52</f>
        <v>701.66320166320156</v>
      </c>
      <c r="CY25" s="164">
        <f>'Production Summary'!$N$53</f>
        <v>12396.049896049895</v>
      </c>
      <c r="CZ25" s="164">
        <f>'Production Summary'!$M$53</f>
        <v>688.66943866943859</v>
      </c>
      <c r="DA25" s="164">
        <f>'Production Summary'!$N$54</f>
        <v>13799.376299376298</v>
      </c>
      <c r="DB25" s="164">
        <f>'Production Summary'!$M$54</f>
        <v>766.63201663201653</v>
      </c>
      <c r="DC25" s="328">
        <f>'Production Summary'!$N$60</f>
        <v>12863.825363825363</v>
      </c>
      <c r="DD25" s="328">
        <f>'Production Summary'!$M$60</f>
        <v>714.65696465696465</v>
      </c>
      <c r="DE25" s="164">
        <f>'Production Summary'!$N$59</f>
        <v>11148.648648648648</v>
      </c>
      <c r="DF25" s="328">
        <f>'Production Summary'!$M$59</f>
        <v>619.36936936936934</v>
      </c>
      <c r="DG25" s="164">
        <f>'Production Summary'!$N$55</f>
        <v>13842.68884268884</v>
      </c>
      <c r="DH25" s="164">
        <f>'Production Summary'!$M$55</f>
        <v>3460.67221067221</v>
      </c>
      <c r="DI25" s="164">
        <f>'Production Summary'!$N$56</f>
        <v>13097.713097713096</v>
      </c>
      <c r="DJ25" s="164">
        <f>'Production Summary'!$M$56</f>
        <v>163.72141372141371</v>
      </c>
      <c r="DK25" s="164">
        <f>'Production Summary'!$N$57</f>
        <v>14189.189189189186</v>
      </c>
      <c r="DL25" s="164">
        <f>'Production Summary'!$M$57</f>
        <v>394.14414414414409</v>
      </c>
      <c r="DM25" s="164">
        <f>'Production Summary'!$N$58</f>
        <v>14017.671517671517</v>
      </c>
      <c r="DN25" s="164">
        <f>'Production Summary'!$M$58</f>
        <v>778.75952875952873</v>
      </c>
      <c r="DO25" s="164">
        <f>'Production Summary'!$N$61</f>
        <v>4500</v>
      </c>
      <c r="DP25" s="328">
        <f>'Production Summary'!$M$61</f>
        <v>750</v>
      </c>
      <c r="DQ25" s="164">
        <v>0</v>
      </c>
      <c r="DR25" s="164">
        <f>'Production Summary'!$N$62</f>
        <v>8900</v>
      </c>
      <c r="DS25" s="164">
        <f>'Production Summary'!$N$70</f>
        <v>300</v>
      </c>
      <c r="DT25" s="328">
        <f>'Production Summary'!$M$70</f>
        <v>25</v>
      </c>
      <c r="DU25" s="164">
        <v>0</v>
      </c>
      <c r="DV25" s="164">
        <f>'Production Summary'!$N$71</f>
        <v>150</v>
      </c>
      <c r="DW25" s="164">
        <v>0</v>
      </c>
      <c r="DX25" s="164">
        <f>'Production Summary'!$N$64</f>
        <v>192</v>
      </c>
      <c r="DY25" s="164">
        <v>0</v>
      </c>
      <c r="DZ25" s="391">
        <f>'Production Summary'!$N$65</f>
        <v>384</v>
      </c>
      <c r="EA25" s="164">
        <v>0</v>
      </c>
      <c r="EB25" s="391">
        <f>'Production Summary'!$N$66</f>
        <v>192</v>
      </c>
      <c r="EC25" s="164">
        <v>0</v>
      </c>
      <c r="ED25" s="164">
        <f>'Production Summary'!$N$67</f>
        <v>96</v>
      </c>
      <c r="EE25" s="164">
        <v>0</v>
      </c>
      <c r="EF25" s="164">
        <f>'Production Summary'!$N$68</f>
        <v>96</v>
      </c>
      <c r="EG25" s="164">
        <v>0</v>
      </c>
      <c r="EH25" s="164">
        <f>'Production Summary'!$N$69</f>
        <v>340</v>
      </c>
      <c r="EI25" s="101">
        <f t="shared" si="0"/>
        <v>976113936.57853234</v>
      </c>
      <c r="EJ25" s="3"/>
      <c r="EK25" s="3"/>
      <c r="ER25" s="64" t="s">
        <v>41</v>
      </c>
      <c r="ES25" s="61" t="str">
        <f t="shared" si="1"/>
        <v>Surbhi</v>
      </c>
      <c r="ET25" s="24">
        <f t="shared" si="3"/>
        <v>976113936.57853234</v>
      </c>
    </row>
    <row r="26" spans="1:150" ht="15" customHeight="1">
      <c r="A26" t="b">
        <f>C26=Bilaspur!C26</f>
        <v>1</v>
      </c>
      <c r="B26" s="69">
        <f t="shared" si="4"/>
        <v>21</v>
      </c>
      <c r="C26" s="61" t="str">
        <f>IF(Bilaspur!C26="","",Bilaspur!C26)</f>
        <v>Sushil Milk</v>
      </c>
      <c r="D26" s="167">
        <f t="shared" si="2"/>
        <v>627.84</v>
      </c>
      <c r="E26" s="167">
        <v>26.16</v>
      </c>
      <c r="F26" s="164">
        <v>0</v>
      </c>
      <c r="G26" s="164">
        <f>'Production Summary'!$N$5</f>
        <v>666</v>
      </c>
      <c r="H26" s="164">
        <f>'Production Summary'!$M$5</f>
        <v>27.75</v>
      </c>
      <c r="I26" s="164">
        <v>0</v>
      </c>
      <c r="J26" s="164">
        <f>'Production Summary'!$N$6</f>
        <v>200</v>
      </c>
      <c r="K26" s="328">
        <f>'Production Summary'!$M$6</f>
        <v>7.5</v>
      </c>
      <c r="L26" s="164">
        <v>0</v>
      </c>
      <c r="M26" s="365">
        <f>'Production Summary'!$N$7</f>
        <v>612.72</v>
      </c>
      <c r="N26" s="367">
        <f>'Production Summary'!$M$7</f>
        <v>25.53</v>
      </c>
      <c r="O26" s="164">
        <v>0</v>
      </c>
      <c r="P26" s="164">
        <f>'Production Summary'!$N$8</f>
        <v>780</v>
      </c>
      <c r="Q26" s="164">
        <f>'Production Summary'!$M$8</f>
        <v>65</v>
      </c>
      <c r="R26" s="164">
        <v>0</v>
      </c>
      <c r="S26" s="164">
        <f>'Production Summary'!$N$9</f>
        <v>720</v>
      </c>
      <c r="T26" s="164">
        <f>'Production Summary'!$M$9</f>
        <v>60</v>
      </c>
      <c r="U26" s="164">
        <v>0</v>
      </c>
      <c r="V26" s="164">
        <f>'Production Summary'!$N$10</f>
        <v>876</v>
      </c>
      <c r="W26" s="164">
        <f>'Production Summary'!$M$10</f>
        <v>73</v>
      </c>
      <c r="X26" s="164">
        <v>0</v>
      </c>
      <c r="Y26" s="164">
        <f>'Production Summary'!$N$14</f>
        <v>177</v>
      </c>
      <c r="Z26" s="328">
        <f>'Production Summary'!$M$14</f>
        <v>14.75</v>
      </c>
      <c r="AA26" s="164">
        <v>0</v>
      </c>
      <c r="AB26" s="164">
        <f>'Production Summary'!$N$15</f>
        <v>126</v>
      </c>
      <c r="AC26" s="164">
        <f>'Production Summary'!$M$15</f>
        <v>21</v>
      </c>
      <c r="AD26" s="164">
        <v>0</v>
      </c>
      <c r="AE26" s="164">
        <f>'Production Summary'!$N$16</f>
        <v>252</v>
      </c>
      <c r="AF26" s="164">
        <f>'Production Summary'!$M$16</f>
        <v>21</v>
      </c>
      <c r="AG26" s="164">
        <v>0</v>
      </c>
      <c r="AH26" s="164">
        <f>'Production Summary'!$N$18</f>
        <v>1035</v>
      </c>
      <c r="AI26" s="164">
        <f>'Production Summary'!$M$18</f>
        <v>17.25</v>
      </c>
      <c r="AJ26" s="164">
        <v>0</v>
      </c>
      <c r="AK26" s="164">
        <f>'Production Summary'!$N$19</f>
        <v>870</v>
      </c>
      <c r="AL26" s="164">
        <f>'Production Summary'!$M$19</f>
        <v>29</v>
      </c>
      <c r="AM26" s="164">
        <v>0</v>
      </c>
      <c r="AN26" s="164">
        <f>'Production Summary'!$N$20</f>
        <v>864</v>
      </c>
      <c r="AO26" s="164">
        <f>'Production Summary'!$M$20</f>
        <v>72</v>
      </c>
      <c r="AP26" s="164">
        <v>0</v>
      </c>
      <c r="AQ26" s="164">
        <f>'Production Summary'!$N$21</f>
        <v>670</v>
      </c>
      <c r="AR26" s="164">
        <f>'Production Summary'!$M$21</f>
        <v>335</v>
      </c>
      <c r="AS26" s="164">
        <v>0</v>
      </c>
      <c r="AT26" s="386">
        <f>'Production Summary'!$N$22</f>
        <v>375</v>
      </c>
      <c r="AU26" s="164">
        <f>'Production Summary'!$N$23</f>
        <v>1050</v>
      </c>
      <c r="AV26" s="164">
        <f>'Production Summary'!$N$25</f>
        <v>300</v>
      </c>
      <c r="AW26" s="164">
        <f>'Production Summary'!$M$25</f>
        <v>25</v>
      </c>
      <c r="AX26" s="164">
        <v>0</v>
      </c>
      <c r="AY26" s="164">
        <f>'Production Summary'!$N$26</f>
        <v>300</v>
      </c>
      <c r="AZ26" s="164">
        <f>'Production Summary'!$M$26</f>
        <v>25</v>
      </c>
      <c r="BA26" s="164">
        <v>0</v>
      </c>
      <c r="BB26" s="164">
        <f>'Production Summary'!$N$28</f>
        <v>777</v>
      </c>
      <c r="BC26" s="164">
        <f>'Production Summary'!$M$28</f>
        <v>12.95</v>
      </c>
      <c r="BD26" s="164">
        <v>0</v>
      </c>
      <c r="BE26" s="164">
        <f>'Production Summary'!$N$29</f>
        <v>612</v>
      </c>
      <c r="BF26" s="164">
        <f>'Production Summary'!$M$29</f>
        <v>51</v>
      </c>
      <c r="BG26" s="164">
        <v>0</v>
      </c>
      <c r="BH26" s="164">
        <f>'Production Summary'!$N$30</f>
        <v>500</v>
      </c>
      <c r="BI26" s="164">
        <f>'Production Summary'!$M$30</f>
        <v>250</v>
      </c>
      <c r="BJ26" s="164">
        <v>0</v>
      </c>
      <c r="BK26" s="386"/>
      <c r="BL26" s="164">
        <f>'Production Summary'!$N$32</f>
        <v>875</v>
      </c>
      <c r="BM26" s="164">
        <f>'Production Summary'!$N$34</f>
        <v>360.59999999999997</v>
      </c>
      <c r="BN26" s="164">
        <f>'Production Summary'!$M$34</f>
        <v>6.01</v>
      </c>
      <c r="BO26" s="164">
        <v>0</v>
      </c>
      <c r="BP26" s="164">
        <f>'Production Summary'!$N$36</f>
        <v>717</v>
      </c>
      <c r="BQ26" s="164">
        <f>'Production Summary'!$M$36</f>
        <v>11.95</v>
      </c>
      <c r="BR26" s="164">
        <v>0</v>
      </c>
      <c r="BS26" s="164">
        <f>'Production Summary'!$N$37</f>
        <v>210</v>
      </c>
      <c r="BT26" s="164">
        <f>'Production Summary'!$M$37</f>
        <v>21</v>
      </c>
      <c r="BU26" s="164">
        <v>0</v>
      </c>
      <c r="BV26" s="164">
        <f>'Production Summary'!$N$38</f>
        <v>280</v>
      </c>
      <c r="BW26" s="164">
        <f>'Production Summary'!$M$38</f>
        <v>28</v>
      </c>
      <c r="BX26" s="164">
        <v>0</v>
      </c>
      <c r="BY26" s="165">
        <f>'Production Summary'!$N$39</f>
        <v>300.38406247988502</v>
      </c>
      <c r="BZ26" s="164">
        <f>'Production Summary'!$M$39</f>
        <v>30.038406247988501</v>
      </c>
      <c r="CA26" s="164">
        <v>0</v>
      </c>
      <c r="CB26" s="164">
        <f>'Production Summary'!$N$40</f>
        <v>131.30000000000001</v>
      </c>
      <c r="CC26" s="164">
        <f>'Production Summary'!$M$40</f>
        <v>13.13</v>
      </c>
      <c r="CD26" s="164">
        <v>0</v>
      </c>
      <c r="CE26" s="164">
        <f>'Production Summary'!$N$42</f>
        <v>1136.3519999999996</v>
      </c>
      <c r="CF26" s="164">
        <f>'Production Summary'!$M$42</f>
        <v>81.167999999999978</v>
      </c>
      <c r="CG26" s="164">
        <v>0</v>
      </c>
      <c r="CH26" s="164">
        <v>0</v>
      </c>
      <c r="CI26" s="164">
        <f>'Production Summary'!$N$43</f>
        <v>184</v>
      </c>
      <c r="CJ26" s="164">
        <v>0</v>
      </c>
      <c r="CK26" s="164">
        <f>'Production Summary'!$N$44</f>
        <v>355</v>
      </c>
      <c r="CL26" s="164">
        <v>0</v>
      </c>
      <c r="CM26" s="375">
        <f>'Production Summary'!$N$45</f>
        <v>1650</v>
      </c>
      <c r="CN26" s="164">
        <f>'Production Summary'!$N$46</f>
        <v>270</v>
      </c>
      <c r="CO26" s="164">
        <f>'Production Summary'!$N$47</f>
        <v>1350</v>
      </c>
      <c r="CP26" s="166"/>
      <c r="CQ26" s="164">
        <f>'Production Summary'!$N$49</f>
        <v>8004.1580041580037</v>
      </c>
      <c r="CR26" s="164">
        <f>'Production Summary'!$M$49</f>
        <v>66.701316701316699</v>
      </c>
      <c r="CS26" s="164">
        <f>'Production Summary'!$N$50</f>
        <v>13331.600831600828</v>
      </c>
      <c r="CT26" s="164">
        <f>'Production Summary'!$M$50</f>
        <v>148.1288981288981</v>
      </c>
      <c r="CU26" s="164">
        <f>'Production Summary'!$N$51</f>
        <v>12785.862785862784</v>
      </c>
      <c r="CV26" s="164">
        <f>'Production Summary'!$M$51</f>
        <v>355.16285516285512</v>
      </c>
      <c r="CW26" s="164">
        <f>'Production Summary'!$N$52</f>
        <v>12629.937629937627</v>
      </c>
      <c r="CX26" s="164">
        <f>'Production Summary'!$M$52</f>
        <v>701.66320166320156</v>
      </c>
      <c r="CY26" s="164">
        <f>'Production Summary'!$N$53</f>
        <v>12396.049896049895</v>
      </c>
      <c r="CZ26" s="164">
        <f>'Production Summary'!$M$53</f>
        <v>688.66943866943859</v>
      </c>
      <c r="DA26" s="164">
        <f>'Production Summary'!$N$54</f>
        <v>13799.376299376298</v>
      </c>
      <c r="DB26" s="164">
        <f>'Production Summary'!$M$54</f>
        <v>766.63201663201653</v>
      </c>
      <c r="DC26" s="328">
        <f>'Production Summary'!$N$60</f>
        <v>12863.825363825363</v>
      </c>
      <c r="DD26" s="328">
        <f>'Production Summary'!$M$60</f>
        <v>714.65696465696465</v>
      </c>
      <c r="DE26" s="164">
        <f>'Production Summary'!$N$59</f>
        <v>11148.648648648648</v>
      </c>
      <c r="DF26" s="328">
        <f>'Production Summary'!$M$59</f>
        <v>619.36936936936934</v>
      </c>
      <c r="DG26" s="164">
        <f>'Production Summary'!$N$55</f>
        <v>13842.68884268884</v>
      </c>
      <c r="DH26" s="164">
        <f>'Production Summary'!$M$55</f>
        <v>3460.67221067221</v>
      </c>
      <c r="DI26" s="164">
        <f>'Production Summary'!$N$56</f>
        <v>13097.713097713096</v>
      </c>
      <c r="DJ26" s="164">
        <f>'Production Summary'!$M$56</f>
        <v>163.72141372141371</v>
      </c>
      <c r="DK26" s="164">
        <f>'Production Summary'!$N$57</f>
        <v>14189.189189189186</v>
      </c>
      <c r="DL26" s="164">
        <f>'Production Summary'!$M$57</f>
        <v>394.14414414414409</v>
      </c>
      <c r="DM26" s="164">
        <f>'Production Summary'!$N$58</f>
        <v>14017.671517671517</v>
      </c>
      <c r="DN26" s="164">
        <f>'Production Summary'!$M$58</f>
        <v>778.75952875952873</v>
      </c>
      <c r="DO26" s="164">
        <f>'Production Summary'!$N$61</f>
        <v>4500</v>
      </c>
      <c r="DP26" s="328">
        <f>'Production Summary'!$M$61</f>
        <v>750</v>
      </c>
      <c r="DQ26" s="164">
        <v>0</v>
      </c>
      <c r="DR26" s="164">
        <f>'Production Summary'!$N$62</f>
        <v>8900</v>
      </c>
      <c r="DS26" s="164">
        <f>'Production Summary'!$N$70</f>
        <v>300</v>
      </c>
      <c r="DT26" s="328">
        <f>'Production Summary'!$M$70</f>
        <v>25</v>
      </c>
      <c r="DU26" s="164">
        <v>0</v>
      </c>
      <c r="DV26" s="164">
        <f>'Production Summary'!$N$71</f>
        <v>150</v>
      </c>
      <c r="DW26" s="164">
        <v>0</v>
      </c>
      <c r="DX26" s="164">
        <f>'Production Summary'!$N$64</f>
        <v>192</v>
      </c>
      <c r="DY26" s="164">
        <v>0</v>
      </c>
      <c r="DZ26" s="391">
        <f>'Production Summary'!$N$65</f>
        <v>384</v>
      </c>
      <c r="EA26" s="164">
        <v>0</v>
      </c>
      <c r="EB26" s="391">
        <f>'Production Summary'!$N$66</f>
        <v>192</v>
      </c>
      <c r="EC26" s="164">
        <v>0</v>
      </c>
      <c r="ED26" s="164">
        <f>'Production Summary'!$N$67</f>
        <v>96</v>
      </c>
      <c r="EE26" s="164">
        <v>0</v>
      </c>
      <c r="EF26" s="164">
        <f>'Production Summary'!$N$68</f>
        <v>96</v>
      </c>
      <c r="EG26" s="164">
        <v>0</v>
      </c>
      <c r="EH26" s="164">
        <f>'Production Summary'!$N$69</f>
        <v>340</v>
      </c>
      <c r="EI26" s="101">
        <f t="shared" si="0"/>
        <v>976113936.57853234</v>
      </c>
      <c r="EJ26" s="3"/>
      <c r="EK26" s="3"/>
      <c r="ER26" s="64" t="s">
        <v>42</v>
      </c>
      <c r="ES26" s="61" t="str">
        <f t="shared" si="1"/>
        <v>Sushil Milk</v>
      </c>
      <c r="ET26" s="24">
        <f t="shared" si="3"/>
        <v>976113936.57853234</v>
      </c>
    </row>
    <row r="27" spans="1:150" ht="15" customHeight="1">
      <c r="A27" t="b">
        <f>C27=Bilaspur!C27</f>
        <v>1</v>
      </c>
      <c r="B27" s="69">
        <f t="shared" si="4"/>
        <v>22</v>
      </c>
      <c r="C27" s="61" t="str">
        <f>IF(Bilaspur!C27="","",Bilaspur!C27)</f>
        <v>Abhi Enterprises</v>
      </c>
      <c r="D27" s="167">
        <f t="shared" si="2"/>
        <v>627.84</v>
      </c>
      <c r="E27" s="167">
        <v>26.16</v>
      </c>
      <c r="F27" s="164">
        <v>0</v>
      </c>
      <c r="G27" s="164">
        <f>'Production Summary'!$N$5</f>
        <v>666</v>
      </c>
      <c r="H27" s="164">
        <f>'Production Summary'!$M$5</f>
        <v>27.75</v>
      </c>
      <c r="I27" s="164">
        <v>0</v>
      </c>
      <c r="J27" s="164">
        <f>'Production Summary'!$N$6</f>
        <v>200</v>
      </c>
      <c r="K27" s="328">
        <f>'Production Summary'!$M$6</f>
        <v>7.5</v>
      </c>
      <c r="L27" s="164">
        <v>0</v>
      </c>
      <c r="M27" s="365">
        <f>'Production Summary'!$N$7</f>
        <v>612.72</v>
      </c>
      <c r="N27" s="367">
        <f>'Production Summary'!$M$7</f>
        <v>25.53</v>
      </c>
      <c r="O27" s="164">
        <v>0</v>
      </c>
      <c r="P27" s="164">
        <f>'Production Summary'!$N$8</f>
        <v>780</v>
      </c>
      <c r="Q27" s="164">
        <f>'Production Summary'!$M$8</f>
        <v>65</v>
      </c>
      <c r="R27" s="164">
        <v>0</v>
      </c>
      <c r="S27" s="164">
        <f>'Production Summary'!$N$9</f>
        <v>720</v>
      </c>
      <c r="T27" s="164">
        <f>'Production Summary'!$M$9</f>
        <v>60</v>
      </c>
      <c r="U27" s="164">
        <v>0</v>
      </c>
      <c r="V27" s="164">
        <f>'Production Summary'!$N$10</f>
        <v>876</v>
      </c>
      <c r="W27" s="164">
        <f>'Production Summary'!$M$10</f>
        <v>73</v>
      </c>
      <c r="X27" s="164">
        <v>0</v>
      </c>
      <c r="Y27" s="164">
        <f>'Production Summary'!$N$14</f>
        <v>177</v>
      </c>
      <c r="Z27" s="328">
        <f>'Production Summary'!$M$14</f>
        <v>14.75</v>
      </c>
      <c r="AA27" s="164">
        <v>0</v>
      </c>
      <c r="AB27" s="164">
        <f>'Production Summary'!$N$15</f>
        <v>126</v>
      </c>
      <c r="AC27" s="164">
        <f>'Production Summary'!$M$15</f>
        <v>21</v>
      </c>
      <c r="AD27" s="164">
        <v>0</v>
      </c>
      <c r="AE27" s="164">
        <f>'Production Summary'!$N$16</f>
        <v>252</v>
      </c>
      <c r="AF27" s="164">
        <f>'Production Summary'!$M$16</f>
        <v>21</v>
      </c>
      <c r="AG27" s="164">
        <v>0</v>
      </c>
      <c r="AH27" s="164">
        <f>'Production Summary'!$N$18</f>
        <v>1035</v>
      </c>
      <c r="AI27" s="164">
        <f>'Production Summary'!$M$18</f>
        <v>17.25</v>
      </c>
      <c r="AJ27" s="164">
        <v>0</v>
      </c>
      <c r="AK27" s="164">
        <f>'Production Summary'!$N$19</f>
        <v>870</v>
      </c>
      <c r="AL27" s="164">
        <f>'Production Summary'!$M$19</f>
        <v>29</v>
      </c>
      <c r="AM27" s="164">
        <v>0</v>
      </c>
      <c r="AN27" s="164">
        <f>'Production Summary'!$N$20</f>
        <v>864</v>
      </c>
      <c r="AO27" s="164">
        <f>'Production Summary'!$M$20</f>
        <v>72</v>
      </c>
      <c r="AP27" s="164">
        <v>0</v>
      </c>
      <c r="AQ27" s="164">
        <f>'Production Summary'!$N$21</f>
        <v>670</v>
      </c>
      <c r="AR27" s="164">
        <f>'Production Summary'!$M$21</f>
        <v>335</v>
      </c>
      <c r="AS27" s="164">
        <v>0</v>
      </c>
      <c r="AT27" s="386">
        <f>'Production Summary'!$N$22</f>
        <v>375</v>
      </c>
      <c r="AU27" s="164">
        <f>'Production Summary'!$N$23</f>
        <v>1050</v>
      </c>
      <c r="AV27" s="164">
        <f>'Production Summary'!$N$25</f>
        <v>300</v>
      </c>
      <c r="AW27" s="164">
        <f>'Production Summary'!$M$25</f>
        <v>25</v>
      </c>
      <c r="AX27" s="164">
        <v>0</v>
      </c>
      <c r="AY27" s="164">
        <f>'Production Summary'!$N$26</f>
        <v>300</v>
      </c>
      <c r="AZ27" s="164">
        <f>'Production Summary'!$M$26</f>
        <v>25</v>
      </c>
      <c r="BA27" s="164">
        <v>0</v>
      </c>
      <c r="BB27" s="164">
        <f>'Production Summary'!$N$28</f>
        <v>777</v>
      </c>
      <c r="BC27" s="164">
        <f>'Production Summary'!$M$28</f>
        <v>12.95</v>
      </c>
      <c r="BD27" s="164">
        <v>0</v>
      </c>
      <c r="BE27" s="164">
        <f>'Production Summary'!$N$29</f>
        <v>612</v>
      </c>
      <c r="BF27" s="164">
        <f>'Production Summary'!$M$29</f>
        <v>51</v>
      </c>
      <c r="BG27" s="164">
        <v>0</v>
      </c>
      <c r="BH27" s="164">
        <f>'Production Summary'!$N$30</f>
        <v>500</v>
      </c>
      <c r="BI27" s="164">
        <f>'Production Summary'!$M$30</f>
        <v>250</v>
      </c>
      <c r="BJ27" s="164">
        <v>0</v>
      </c>
      <c r="BK27" s="386"/>
      <c r="BL27" s="164">
        <f>'Production Summary'!$N$32</f>
        <v>875</v>
      </c>
      <c r="BM27" s="164">
        <f>'Production Summary'!$N$34</f>
        <v>360.59999999999997</v>
      </c>
      <c r="BN27" s="164">
        <f>'Production Summary'!$M$34</f>
        <v>6.01</v>
      </c>
      <c r="BO27" s="164">
        <v>0</v>
      </c>
      <c r="BP27" s="164">
        <f>'Production Summary'!$N$36</f>
        <v>717</v>
      </c>
      <c r="BQ27" s="164">
        <f>'Production Summary'!$M$36</f>
        <v>11.95</v>
      </c>
      <c r="BR27" s="164">
        <v>0</v>
      </c>
      <c r="BS27" s="164">
        <f>'Production Summary'!$N$37</f>
        <v>210</v>
      </c>
      <c r="BT27" s="164">
        <f>'Production Summary'!$M$37</f>
        <v>21</v>
      </c>
      <c r="BU27" s="164">
        <v>0</v>
      </c>
      <c r="BV27" s="164">
        <f>'Production Summary'!$N$38</f>
        <v>280</v>
      </c>
      <c r="BW27" s="164">
        <f>'Production Summary'!$M$38</f>
        <v>28</v>
      </c>
      <c r="BX27" s="164">
        <v>0</v>
      </c>
      <c r="BY27" s="165">
        <f>'Production Summary'!$N$39</f>
        <v>300.38406247988502</v>
      </c>
      <c r="BZ27" s="164">
        <f>'Production Summary'!$M$39</f>
        <v>30.038406247988501</v>
      </c>
      <c r="CA27" s="164">
        <v>0</v>
      </c>
      <c r="CB27" s="164">
        <f>'Production Summary'!$N$40</f>
        <v>131.30000000000001</v>
      </c>
      <c r="CC27" s="164">
        <f>'Production Summary'!$M$40</f>
        <v>13.13</v>
      </c>
      <c r="CD27" s="164">
        <v>0</v>
      </c>
      <c r="CE27" s="164">
        <f>'Production Summary'!$N$42</f>
        <v>1136.3519999999996</v>
      </c>
      <c r="CF27" s="164">
        <f>'Production Summary'!$M$42</f>
        <v>81.167999999999978</v>
      </c>
      <c r="CG27" s="164">
        <v>0</v>
      </c>
      <c r="CH27" s="164">
        <v>0</v>
      </c>
      <c r="CI27" s="164">
        <f>'Production Summary'!$N$43</f>
        <v>184</v>
      </c>
      <c r="CJ27" s="164">
        <v>0</v>
      </c>
      <c r="CK27" s="164">
        <f>'Production Summary'!$N$44</f>
        <v>355</v>
      </c>
      <c r="CL27" s="164">
        <v>0</v>
      </c>
      <c r="CM27" s="375">
        <f>'Production Summary'!$N$45</f>
        <v>1650</v>
      </c>
      <c r="CN27" s="164">
        <f>'Production Summary'!$N$46</f>
        <v>270</v>
      </c>
      <c r="CO27" s="164">
        <f>'Production Summary'!$N$47</f>
        <v>1350</v>
      </c>
      <c r="CP27" s="166"/>
      <c r="CQ27" s="164">
        <f>'Production Summary'!$N$49</f>
        <v>8004.1580041580037</v>
      </c>
      <c r="CR27" s="164">
        <f>'Production Summary'!$M$49</f>
        <v>66.701316701316699</v>
      </c>
      <c r="CS27" s="164">
        <f>'Production Summary'!$N$50</f>
        <v>13331.600831600828</v>
      </c>
      <c r="CT27" s="164">
        <f>'Production Summary'!$M$50</f>
        <v>148.1288981288981</v>
      </c>
      <c r="CU27" s="164">
        <f>'Production Summary'!$N$51</f>
        <v>12785.862785862784</v>
      </c>
      <c r="CV27" s="164">
        <f>'Production Summary'!$M$51</f>
        <v>355.16285516285512</v>
      </c>
      <c r="CW27" s="164">
        <f>'Production Summary'!$N$52</f>
        <v>12629.937629937627</v>
      </c>
      <c r="CX27" s="164">
        <f>'Production Summary'!$M$52</f>
        <v>701.66320166320156</v>
      </c>
      <c r="CY27" s="164">
        <f>'Production Summary'!$N$53</f>
        <v>12396.049896049895</v>
      </c>
      <c r="CZ27" s="164">
        <f>'Production Summary'!$M$53</f>
        <v>688.66943866943859</v>
      </c>
      <c r="DA27" s="164">
        <f>'Production Summary'!$N$54</f>
        <v>13799.376299376298</v>
      </c>
      <c r="DB27" s="164">
        <f>'Production Summary'!$M$54</f>
        <v>766.63201663201653</v>
      </c>
      <c r="DC27" s="328">
        <f>'Production Summary'!$N$60</f>
        <v>12863.825363825363</v>
      </c>
      <c r="DD27" s="328">
        <f>'Production Summary'!$M$60</f>
        <v>714.65696465696465</v>
      </c>
      <c r="DE27" s="164">
        <f>'Production Summary'!$N$59</f>
        <v>11148.648648648648</v>
      </c>
      <c r="DF27" s="328">
        <f>'Production Summary'!$M$59</f>
        <v>619.36936936936934</v>
      </c>
      <c r="DG27" s="164">
        <f>'Production Summary'!$N$55</f>
        <v>13842.68884268884</v>
      </c>
      <c r="DH27" s="164">
        <f>'Production Summary'!$M$55</f>
        <v>3460.67221067221</v>
      </c>
      <c r="DI27" s="164">
        <f>'Production Summary'!$N$56</f>
        <v>13097.713097713096</v>
      </c>
      <c r="DJ27" s="164">
        <f>'Production Summary'!$M$56</f>
        <v>163.72141372141371</v>
      </c>
      <c r="DK27" s="164">
        <f>'Production Summary'!$N$57</f>
        <v>14189.189189189186</v>
      </c>
      <c r="DL27" s="164">
        <f>'Production Summary'!$M$57</f>
        <v>394.14414414414409</v>
      </c>
      <c r="DM27" s="164">
        <f>'Production Summary'!$N$58</f>
        <v>14017.671517671517</v>
      </c>
      <c r="DN27" s="164">
        <f>'Production Summary'!$M$58</f>
        <v>778.75952875952873</v>
      </c>
      <c r="DO27" s="164">
        <f>'Production Summary'!$N$61</f>
        <v>4500</v>
      </c>
      <c r="DP27" s="328">
        <f>'Production Summary'!$M$61</f>
        <v>750</v>
      </c>
      <c r="DQ27" s="164">
        <v>0</v>
      </c>
      <c r="DR27" s="164">
        <f>'Production Summary'!$N$62</f>
        <v>8900</v>
      </c>
      <c r="DS27" s="164">
        <f>'Production Summary'!$N$70</f>
        <v>300</v>
      </c>
      <c r="DT27" s="328">
        <f>'Production Summary'!$M$70</f>
        <v>25</v>
      </c>
      <c r="DU27" s="164">
        <v>0</v>
      </c>
      <c r="DV27" s="164">
        <f>'Production Summary'!$N$71</f>
        <v>150</v>
      </c>
      <c r="DW27" s="164">
        <v>0</v>
      </c>
      <c r="DX27" s="164">
        <f>'Production Summary'!$N$64</f>
        <v>192</v>
      </c>
      <c r="DY27" s="164">
        <v>0</v>
      </c>
      <c r="DZ27" s="391">
        <f>'Production Summary'!$N$65</f>
        <v>384</v>
      </c>
      <c r="EA27" s="164">
        <v>0</v>
      </c>
      <c r="EB27" s="391">
        <f>'Production Summary'!$N$66</f>
        <v>192</v>
      </c>
      <c r="EC27" s="164">
        <v>0</v>
      </c>
      <c r="ED27" s="164">
        <f>'Production Summary'!$N$67</f>
        <v>96</v>
      </c>
      <c r="EE27" s="164">
        <v>0</v>
      </c>
      <c r="EF27" s="164">
        <f>'Production Summary'!$N$68</f>
        <v>96</v>
      </c>
      <c r="EG27" s="164">
        <v>0</v>
      </c>
      <c r="EH27" s="164">
        <f>'Production Summary'!$N$69</f>
        <v>340</v>
      </c>
      <c r="EI27" s="101">
        <f t="shared" si="0"/>
        <v>976113936.57853234</v>
      </c>
      <c r="EJ27" s="3"/>
      <c r="EK27" s="3"/>
      <c r="ER27" s="64" t="s">
        <v>43</v>
      </c>
      <c r="ES27" s="61" t="str">
        <f t="shared" si="1"/>
        <v>Abhi Enterprises</v>
      </c>
      <c r="ET27" s="24">
        <f t="shared" si="3"/>
        <v>976113936.57853234</v>
      </c>
    </row>
    <row r="28" spans="1:150" ht="15" customHeight="1">
      <c r="A28" t="b">
        <f>C28=Bilaspur!C28</f>
        <v>1</v>
      </c>
      <c r="B28" s="69">
        <f t="shared" si="4"/>
        <v>23</v>
      </c>
      <c r="C28" s="61" t="str">
        <f>IF(Bilaspur!C28="","",Bilaspur!C28)</f>
        <v>Bharat</v>
      </c>
      <c r="D28" s="167">
        <f t="shared" si="2"/>
        <v>627.84</v>
      </c>
      <c r="E28" s="167">
        <v>26.16</v>
      </c>
      <c r="F28" s="164">
        <v>0</v>
      </c>
      <c r="G28" s="164">
        <f>'Production Summary'!$N$5</f>
        <v>666</v>
      </c>
      <c r="H28" s="164">
        <f>'Production Summary'!$M$5</f>
        <v>27.75</v>
      </c>
      <c r="I28" s="164">
        <v>0</v>
      </c>
      <c r="J28" s="164">
        <f>'Production Summary'!$N$6</f>
        <v>200</v>
      </c>
      <c r="K28" s="328">
        <f>'Production Summary'!$M$6</f>
        <v>7.5</v>
      </c>
      <c r="L28" s="164">
        <v>0</v>
      </c>
      <c r="M28" s="365">
        <f>'Production Summary'!$N$7</f>
        <v>612.72</v>
      </c>
      <c r="N28" s="367">
        <f>'Production Summary'!$M$7</f>
        <v>25.53</v>
      </c>
      <c r="O28" s="164">
        <v>0</v>
      </c>
      <c r="P28" s="164">
        <f>'Production Summary'!$N$8</f>
        <v>780</v>
      </c>
      <c r="Q28" s="164">
        <f>'Production Summary'!$M$8</f>
        <v>65</v>
      </c>
      <c r="R28" s="164">
        <v>0</v>
      </c>
      <c r="S28" s="164">
        <f>'Production Summary'!$N$9</f>
        <v>720</v>
      </c>
      <c r="T28" s="164">
        <f>'Production Summary'!$M$9</f>
        <v>60</v>
      </c>
      <c r="U28" s="164">
        <v>0</v>
      </c>
      <c r="V28" s="164">
        <f>'Production Summary'!$N$10</f>
        <v>876</v>
      </c>
      <c r="W28" s="164">
        <f>'Production Summary'!$M$10</f>
        <v>73</v>
      </c>
      <c r="X28" s="164">
        <v>0</v>
      </c>
      <c r="Y28" s="164">
        <f>'Production Summary'!$N$14</f>
        <v>177</v>
      </c>
      <c r="Z28" s="328">
        <f>'Production Summary'!$M$14</f>
        <v>14.75</v>
      </c>
      <c r="AA28" s="164">
        <v>0</v>
      </c>
      <c r="AB28" s="164">
        <f>'Production Summary'!$N$15</f>
        <v>126</v>
      </c>
      <c r="AC28" s="164">
        <f>'Production Summary'!$M$15</f>
        <v>21</v>
      </c>
      <c r="AD28" s="164">
        <v>0</v>
      </c>
      <c r="AE28" s="164">
        <f>'Production Summary'!$N$16</f>
        <v>252</v>
      </c>
      <c r="AF28" s="164">
        <f>'Production Summary'!$M$16</f>
        <v>21</v>
      </c>
      <c r="AG28" s="164">
        <v>0</v>
      </c>
      <c r="AH28" s="164">
        <f>'Production Summary'!$N$18</f>
        <v>1035</v>
      </c>
      <c r="AI28" s="164">
        <f>'Production Summary'!$M$18</f>
        <v>17.25</v>
      </c>
      <c r="AJ28" s="164">
        <v>0</v>
      </c>
      <c r="AK28" s="164">
        <f>'Production Summary'!$N$19</f>
        <v>870</v>
      </c>
      <c r="AL28" s="164">
        <f>'Production Summary'!$M$19</f>
        <v>29</v>
      </c>
      <c r="AM28" s="164">
        <v>0</v>
      </c>
      <c r="AN28" s="164">
        <f>'Production Summary'!$N$20</f>
        <v>864</v>
      </c>
      <c r="AO28" s="164">
        <f>'Production Summary'!$M$20</f>
        <v>72</v>
      </c>
      <c r="AP28" s="164">
        <v>0</v>
      </c>
      <c r="AQ28" s="164">
        <f>'Production Summary'!$N$21</f>
        <v>670</v>
      </c>
      <c r="AR28" s="164">
        <f>'Production Summary'!$M$21</f>
        <v>335</v>
      </c>
      <c r="AS28" s="164">
        <v>0</v>
      </c>
      <c r="AT28" s="386">
        <f>'Production Summary'!$N$22</f>
        <v>375</v>
      </c>
      <c r="AU28" s="164">
        <f>'Production Summary'!$N$23</f>
        <v>1050</v>
      </c>
      <c r="AV28" s="164">
        <f>'Production Summary'!$N$25</f>
        <v>300</v>
      </c>
      <c r="AW28" s="164">
        <f>'Production Summary'!$M$25</f>
        <v>25</v>
      </c>
      <c r="AX28" s="164">
        <v>0</v>
      </c>
      <c r="AY28" s="164">
        <f>'Production Summary'!$N$26</f>
        <v>300</v>
      </c>
      <c r="AZ28" s="164">
        <f>'Production Summary'!$M$26</f>
        <v>25</v>
      </c>
      <c r="BA28" s="164">
        <v>0</v>
      </c>
      <c r="BB28" s="164">
        <f>'Production Summary'!$N$28</f>
        <v>777</v>
      </c>
      <c r="BC28" s="164">
        <f>'Production Summary'!$M$28</f>
        <v>12.95</v>
      </c>
      <c r="BD28" s="164">
        <v>0</v>
      </c>
      <c r="BE28" s="164">
        <f>'Production Summary'!$N$29</f>
        <v>612</v>
      </c>
      <c r="BF28" s="164">
        <f>'Production Summary'!$M$29</f>
        <v>51</v>
      </c>
      <c r="BG28" s="164">
        <v>0</v>
      </c>
      <c r="BH28" s="164">
        <f>'Production Summary'!$N$30</f>
        <v>500</v>
      </c>
      <c r="BI28" s="164">
        <f>'Production Summary'!$M$30</f>
        <v>250</v>
      </c>
      <c r="BJ28" s="164">
        <v>0</v>
      </c>
      <c r="BK28" s="386"/>
      <c r="BL28" s="164">
        <f>'Production Summary'!$N$32</f>
        <v>875</v>
      </c>
      <c r="BM28" s="164">
        <f>'Production Summary'!$N$34</f>
        <v>360.59999999999997</v>
      </c>
      <c r="BN28" s="164">
        <f>'Production Summary'!$M$34</f>
        <v>6.01</v>
      </c>
      <c r="BO28" s="164">
        <v>0</v>
      </c>
      <c r="BP28" s="164">
        <f>'Production Summary'!$N$36</f>
        <v>717</v>
      </c>
      <c r="BQ28" s="164">
        <f>'Production Summary'!$M$36</f>
        <v>11.95</v>
      </c>
      <c r="BR28" s="164">
        <v>0</v>
      </c>
      <c r="BS28" s="164">
        <f>'Production Summary'!$N$37</f>
        <v>210</v>
      </c>
      <c r="BT28" s="164">
        <f>'Production Summary'!$M$37</f>
        <v>21</v>
      </c>
      <c r="BU28" s="164">
        <v>0</v>
      </c>
      <c r="BV28" s="164">
        <f>'Production Summary'!$N$38</f>
        <v>280</v>
      </c>
      <c r="BW28" s="164">
        <f>'Production Summary'!$M$38</f>
        <v>28</v>
      </c>
      <c r="BX28" s="164">
        <v>0</v>
      </c>
      <c r="BY28" s="165">
        <f>'Production Summary'!$N$39</f>
        <v>300.38406247988502</v>
      </c>
      <c r="BZ28" s="164">
        <f>'Production Summary'!$M$39</f>
        <v>30.038406247988501</v>
      </c>
      <c r="CA28" s="164">
        <v>0</v>
      </c>
      <c r="CB28" s="164">
        <f>'Production Summary'!$N$40</f>
        <v>131.30000000000001</v>
      </c>
      <c r="CC28" s="164">
        <f>'Production Summary'!$M$40</f>
        <v>13.13</v>
      </c>
      <c r="CD28" s="164">
        <v>0</v>
      </c>
      <c r="CE28" s="164">
        <f>'Production Summary'!$N$42</f>
        <v>1136.3519999999996</v>
      </c>
      <c r="CF28" s="164">
        <f>'Production Summary'!$M$42</f>
        <v>81.167999999999978</v>
      </c>
      <c r="CG28" s="164">
        <v>0</v>
      </c>
      <c r="CH28" s="164">
        <v>0</v>
      </c>
      <c r="CI28" s="164">
        <f>'Production Summary'!$N$43</f>
        <v>184</v>
      </c>
      <c r="CJ28" s="164">
        <v>0</v>
      </c>
      <c r="CK28" s="164">
        <f>'Production Summary'!$N$44</f>
        <v>355</v>
      </c>
      <c r="CL28" s="164">
        <v>0</v>
      </c>
      <c r="CM28" s="375">
        <f>'Production Summary'!$N$45</f>
        <v>1650</v>
      </c>
      <c r="CN28" s="164">
        <f>'Production Summary'!$N$46</f>
        <v>270</v>
      </c>
      <c r="CO28" s="164">
        <f>'Production Summary'!$N$47</f>
        <v>1350</v>
      </c>
      <c r="CP28" s="166"/>
      <c r="CQ28" s="164">
        <f>'Production Summary'!$N$49</f>
        <v>8004.1580041580037</v>
      </c>
      <c r="CR28" s="164">
        <f>'Production Summary'!$M$49</f>
        <v>66.701316701316699</v>
      </c>
      <c r="CS28" s="164">
        <f>'Production Summary'!$N$50</f>
        <v>13331.600831600828</v>
      </c>
      <c r="CT28" s="164">
        <f>'Production Summary'!$M$50</f>
        <v>148.1288981288981</v>
      </c>
      <c r="CU28" s="164">
        <f>'Production Summary'!$N$51</f>
        <v>12785.862785862784</v>
      </c>
      <c r="CV28" s="164">
        <f>'Production Summary'!$M$51</f>
        <v>355.16285516285512</v>
      </c>
      <c r="CW28" s="164">
        <f>'Production Summary'!$N$52</f>
        <v>12629.937629937627</v>
      </c>
      <c r="CX28" s="164">
        <f>'Production Summary'!$M$52</f>
        <v>701.66320166320156</v>
      </c>
      <c r="CY28" s="164">
        <f>'Production Summary'!$N$53</f>
        <v>12396.049896049895</v>
      </c>
      <c r="CZ28" s="164">
        <f>'Production Summary'!$M$53</f>
        <v>688.66943866943859</v>
      </c>
      <c r="DA28" s="164">
        <f>'Production Summary'!$N$54</f>
        <v>13799.376299376298</v>
      </c>
      <c r="DB28" s="164">
        <f>'Production Summary'!$M$54</f>
        <v>766.63201663201653</v>
      </c>
      <c r="DC28" s="328">
        <f>'Production Summary'!$N$60</f>
        <v>12863.825363825363</v>
      </c>
      <c r="DD28" s="328">
        <f>'Production Summary'!$M$60</f>
        <v>714.65696465696465</v>
      </c>
      <c r="DE28" s="164">
        <f>'Production Summary'!$N$59</f>
        <v>11148.648648648648</v>
      </c>
      <c r="DF28" s="328">
        <f>'Production Summary'!$M$59</f>
        <v>619.36936936936934</v>
      </c>
      <c r="DG28" s="164">
        <f>'Production Summary'!$N$55</f>
        <v>13842.68884268884</v>
      </c>
      <c r="DH28" s="164">
        <f>'Production Summary'!$M$55</f>
        <v>3460.67221067221</v>
      </c>
      <c r="DI28" s="164">
        <f>'Production Summary'!$N$56</f>
        <v>13097.713097713096</v>
      </c>
      <c r="DJ28" s="164">
        <f>'Production Summary'!$M$56</f>
        <v>163.72141372141371</v>
      </c>
      <c r="DK28" s="164">
        <f>'Production Summary'!$N$57</f>
        <v>14189.189189189186</v>
      </c>
      <c r="DL28" s="164">
        <f>'Production Summary'!$M$57</f>
        <v>394.14414414414409</v>
      </c>
      <c r="DM28" s="164">
        <f>'Production Summary'!$N$58</f>
        <v>14017.671517671517</v>
      </c>
      <c r="DN28" s="164">
        <f>'Production Summary'!$M$58</f>
        <v>778.75952875952873</v>
      </c>
      <c r="DO28" s="164">
        <f>'Production Summary'!$N$61</f>
        <v>4500</v>
      </c>
      <c r="DP28" s="328">
        <f>'Production Summary'!$M$61</f>
        <v>750</v>
      </c>
      <c r="DQ28" s="164">
        <v>0</v>
      </c>
      <c r="DR28" s="164">
        <f>'Production Summary'!$N$62</f>
        <v>8900</v>
      </c>
      <c r="DS28" s="164">
        <f>'Production Summary'!$N$70</f>
        <v>300</v>
      </c>
      <c r="DT28" s="328">
        <f>'Production Summary'!$M$70</f>
        <v>25</v>
      </c>
      <c r="DU28" s="164">
        <v>0</v>
      </c>
      <c r="DV28" s="164">
        <f>'Production Summary'!$N$71</f>
        <v>150</v>
      </c>
      <c r="DW28" s="164">
        <v>0</v>
      </c>
      <c r="DX28" s="164">
        <f>'Production Summary'!$N$64</f>
        <v>192</v>
      </c>
      <c r="DY28" s="164">
        <v>0</v>
      </c>
      <c r="DZ28" s="391">
        <f>'Production Summary'!$N$65</f>
        <v>384</v>
      </c>
      <c r="EA28" s="164">
        <v>0</v>
      </c>
      <c r="EB28" s="391">
        <f>'Production Summary'!$N$66</f>
        <v>192</v>
      </c>
      <c r="EC28" s="164">
        <v>0</v>
      </c>
      <c r="ED28" s="164">
        <f>'Production Summary'!$N$67</f>
        <v>96</v>
      </c>
      <c r="EE28" s="164">
        <v>0</v>
      </c>
      <c r="EF28" s="164">
        <f>'Production Summary'!$N$68</f>
        <v>96</v>
      </c>
      <c r="EG28" s="164">
        <v>0</v>
      </c>
      <c r="EH28" s="164">
        <f>'Production Summary'!$N$69</f>
        <v>340</v>
      </c>
      <c r="EI28" s="101">
        <f t="shared" si="0"/>
        <v>976113936.57853234</v>
      </c>
      <c r="EJ28" s="3"/>
      <c r="EK28" s="3"/>
      <c r="ER28" s="64" t="s">
        <v>44</v>
      </c>
      <c r="ES28" s="61" t="str">
        <f t="shared" si="1"/>
        <v>Bharat</v>
      </c>
      <c r="ET28" s="24">
        <f t="shared" si="3"/>
        <v>976113936.57853234</v>
      </c>
    </row>
    <row r="29" spans="1:150" ht="15" customHeight="1">
      <c r="A29" t="b">
        <f>C29=Bilaspur!C29</f>
        <v>1</v>
      </c>
      <c r="B29" s="69">
        <f t="shared" si="4"/>
        <v>24</v>
      </c>
      <c r="C29" s="61" t="str">
        <f>IF(Bilaspur!C29="","",Bilaspur!C29)</f>
        <v>Lala</v>
      </c>
      <c r="D29" s="167">
        <f t="shared" si="2"/>
        <v>627.84</v>
      </c>
      <c r="E29" s="167">
        <v>26.16</v>
      </c>
      <c r="F29" s="164">
        <v>0</v>
      </c>
      <c r="G29" s="164">
        <f>'Production Summary'!$N$5</f>
        <v>666</v>
      </c>
      <c r="H29" s="164">
        <f>'Production Summary'!$M$5</f>
        <v>27.75</v>
      </c>
      <c r="I29" s="164">
        <v>0</v>
      </c>
      <c r="J29" s="164">
        <f>'Production Summary'!$N$6</f>
        <v>200</v>
      </c>
      <c r="K29" s="328">
        <f>'Production Summary'!$M$6</f>
        <v>7.5</v>
      </c>
      <c r="L29" s="164">
        <v>0</v>
      </c>
      <c r="M29" s="365">
        <f>'Production Summary'!$N$7</f>
        <v>612.72</v>
      </c>
      <c r="N29" s="367">
        <f>'Production Summary'!$M$7</f>
        <v>25.53</v>
      </c>
      <c r="O29" s="164">
        <v>0</v>
      </c>
      <c r="P29" s="164">
        <f>'Production Summary'!$N$8</f>
        <v>780</v>
      </c>
      <c r="Q29" s="164">
        <f>'Production Summary'!$M$8</f>
        <v>65</v>
      </c>
      <c r="R29" s="164">
        <v>0</v>
      </c>
      <c r="S29" s="164">
        <f>'Production Summary'!$N$9</f>
        <v>720</v>
      </c>
      <c r="T29" s="164">
        <f>'Production Summary'!$M$9</f>
        <v>60</v>
      </c>
      <c r="U29" s="164">
        <v>0</v>
      </c>
      <c r="V29" s="164">
        <f>'Production Summary'!$N$10</f>
        <v>876</v>
      </c>
      <c r="W29" s="164">
        <f>'Production Summary'!$M$10</f>
        <v>73</v>
      </c>
      <c r="X29" s="164">
        <v>0</v>
      </c>
      <c r="Y29" s="164">
        <f>'Production Summary'!$N$14</f>
        <v>177</v>
      </c>
      <c r="Z29" s="328">
        <f>'Production Summary'!$M$14</f>
        <v>14.75</v>
      </c>
      <c r="AA29" s="164">
        <v>0</v>
      </c>
      <c r="AB29" s="164">
        <f>'Production Summary'!$N$15</f>
        <v>126</v>
      </c>
      <c r="AC29" s="164">
        <f>'Production Summary'!$M$15</f>
        <v>21</v>
      </c>
      <c r="AD29" s="164">
        <v>0</v>
      </c>
      <c r="AE29" s="164">
        <f>'Production Summary'!$N$16</f>
        <v>252</v>
      </c>
      <c r="AF29" s="164">
        <f>'Production Summary'!$M$16</f>
        <v>21</v>
      </c>
      <c r="AG29" s="164">
        <v>0</v>
      </c>
      <c r="AH29" s="164">
        <f>'Production Summary'!$N$18</f>
        <v>1035</v>
      </c>
      <c r="AI29" s="164">
        <f>'Production Summary'!$M$18</f>
        <v>17.25</v>
      </c>
      <c r="AJ29" s="164">
        <v>0</v>
      </c>
      <c r="AK29" s="164">
        <f>'Production Summary'!$N$19</f>
        <v>870</v>
      </c>
      <c r="AL29" s="164">
        <f>'Production Summary'!$M$19</f>
        <v>29</v>
      </c>
      <c r="AM29" s="164">
        <v>0</v>
      </c>
      <c r="AN29" s="164">
        <f>'Production Summary'!$N$20</f>
        <v>864</v>
      </c>
      <c r="AO29" s="164">
        <f>'Production Summary'!$M$20</f>
        <v>72</v>
      </c>
      <c r="AP29" s="164">
        <v>0</v>
      </c>
      <c r="AQ29" s="164">
        <f>'Production Summary'!$N$21</f>
        <v>670</v>
      </c>
      <c r="AR29" s="164">
        <f>'Production Summary'!$M$21</f>
        <v>335</v>
      </c>
      <c r="AS29" s="164">
        <v>0</v>
      </c>
      <c r="AT29" s="386">
        <f>'Production Summary'!$N$22</f>
        <v>375</v>
      </c>
      <c r="AU29" s="164">
        <f>'Production Summary'!$N$23</f>
        <v>1050</v>
      </c>
      <c r="AV29" s="164">
        <f>'Production Summary'!$N$25</f>
        <v>300</v>
      </c>
      <c r="AW29" s="164">
        <f>'Production Summary'!$M$25</f>
        <v>25</v>
      </c>
      <c r="AX29" s="164">
        <v>0</v>
      </c>
      <c r="AY29" s="164">
        <f>'Production Summary'!$N$26</f>
        <v>300</v>
      </c>
      <c r="AZ29" s="164">
        <f>'Production Summary'!$M$26</f>
        <v>25</v>
      </c>
      <c r="BA29" s="164">
        <v>0</v>
      </c>
      <c r="BB29" s="164">
        <f>'Production Summary'!$N$28</f>
        <v>777</v>
      </c>
      <c r="BC29" s="164">
        <f>'Production Summary'!$M$28</f>
        <v>12.95</v>
      </c>
      <c r="BD29" s="164">
        <v>0</v>
      </c>
      <c r="BE29" s="164">
        <f>'Production Summary'!$N$29</f>
        <v>612</v>
      </c>
      <c r="BF29" s="164">
        <f>'Production Summary'!$M$29</f>
        <v>51</v>
      </c>
      <c r="BG29" s="164">
        <v>0</v>
      </c>
      <c r="BH29" s="164">
        <f>'Production Summary'!$N$30</f>
        <v>500</v>
      </c>
      <c r="BI29" s="164">
        <f>'Production Summary'!$M$30</f>
        <v>250</v>
      </c>
      <c r="BJ29" s="164">
        <v>0</v>
      </c>
      <c r="BK29" s="386"/>
      <c r="BL29" s="164">
        <f>'Production Summary'!$N$32</f>
        <v>875</v>
      </c>
      <c r="BM29" s="164">
        <f>'Production Summary'!$N$34</f>
        <v>360.59999999999997</v>
      </c>
      <c r="BN29" s="164">
        <f>'Production Summary'!$M$34</f>
        <v>6.01</v>
      </c>
      <c r="BO29" s="164">
        <v>0</v>
      </c>
      <c r="BP29" s="164">
        <f>'Production Summary'!$N$36</f>
        <v>717</v>
      </c>
      <c r="BQ29" s="164">
        <f>'Production Summary'!$M$36</f>
        <v>11.95</v>
      </c>
      <c r="BR29" s="164">
        <v>0</v>
      </c>
      <c r="BS29" s="164">
        <f>'Production Summary'!$N$37</f>
        <v>210</v>
      </c>
      <c r="BT29" s="164">
        <f>'Production Summary'!$M$37</f>
        <v>21</v>
      </c>
      <c r="BU29" s="164">
        <v>0</v>
      </c>
      <c r="BV29" s="164">
        <f>'Production Summary'!$N$38</f>
        <v>280</v>
      </c>
      <c r="BW29" s="164">
        <f>'Production Summary'!$M$38</f>
        <v>28</v>
      </c>
      <c r="BX29" s="164">
        <v>0</v>
      </c>
      <c r="BY29" s="165">
        <f>'Production Summary'!$N$39</f>
        <v>300.38406247988502</v>
      </c>
      <c r="BZ29" s="164">
        <f>'Production Summary'!$M$39</f>
        <v>30.038406247988501</v>
      </c>
      <c r="CA29" s="164">
        <v>0</v>
      </c>
      <c r="CB29" s="164">
        <f>'Production Summary'!$N$40</f>
        <v>131.30000000000001</v>
      </c>
      <c r="CC29" s="164">
        <f>'Production Summary'!$M$40</f>
        <v>13.13</v>
      </c>
      <c r="CD29" s="164">
        <v>0</v>
      </c>
      <c r="CE29" s="164">
        <f>'Production Summary'!$N$42</f>
        <v>1136.3519999999996</v>
      </c>
      <c r="CF29" s="164">
        <f>'Production Summary'!$M$42</f>
        <v>81.167999999999978</v>
      </c>
      <c r="CG29" s="164">
        <v>0</v>
      </c>
      <c r="CH29" s="164">
        <v>0</v>
      </c>
      <c r="CI29" s="164">
        <f>'Production Summary'!$N$43</f>
        <v>184</v>
      </c>
      <c r="CJ29" s="164">
        <v>0</v>
      </c>
      <c r="CK29" s="164">
        <f>'Production Summary'!$N$44</f>
        <v>355</v>
      </c>
      <c r="CL29" s="164">
        <v>0</v>
      </c>
      <c r="CM29" s="375">
        <f>'Production Summary'!$N$45</f>
        <v>1650</v>
      </c>
      <c r="CN29" s="164">
        <f>'Production Summary'!$N$46</f>
        <v>270</v>
      </c>
      <c r="CO29" s="164">
        <f>'Production Summary'!$N$47</f>
        <v>1350</v>
      </c>
      <c r="CP29" s="166"/>
      <c r="CQ29" s="164">
        <f>'Production Summary'!$N$49</f>
        <v>8004.1580041580037</v>
      </c>
      <c r="CR29" s="164">
        <f>'Production Summary'!$M$49</f>
        <v>66.701316701316699</v>
      </c>
      <c r="CS29" s="164">
        <f>'Production Summary'!$N$50</f>
        <v>13331.600831600828</v>
      </c>
      <c r="CT29" s="164">
        <f>'Production Summary'!$M$50</f>
        <v>148.1288981288981</v>
      </c>
      <c r="CU29" s="164">
        <f>'Production Summary'!$N$51</f>
        <v>12785.862785862784</v>
      </c>
      <c r="CV29" s="164">
        <f>'Production Summary'!$M$51</f>
        <v>355.16285516285512</v>
      </c>
      <c r="CW29" s="164">
        <f>'Production Summary'!$N$52</f>
        <v>12629.937629937627</v>
      </c>
      <c r="CX29" s="164">
        <f>'Production Summary'!$M$52</f>
        <v>701.66320166320156</v>
      </c>
      <c r="CY29" s="164">
        <f>'Production Summary'!$N$53</f>
        <v>12396.049896049895</v>
      </c>
      <c r="CZ29" s="164">
        <f>'Production Summary'!$M$53</f>
        <v>688.66943866943859</v>
      </c>
      <c r="DA29" s="164">
        <f>'Production Summary'!$N$54</f>
        <v>13799.376299376298</v>
      </c>
      <c r="DB29" s="164">
        <f>'Production Summary'!$M$54</f>
        <v>766.63201663201653</v>
      </c>
      <c r="DC29" s="328">
        <f>'Production Summary'!$N$60</f>
        <v>12863.825363825363</v>
      </c>
      <c r="DD29" s="328">
        <f>'Production Summary'!$M$60</f>
        <v>714.65696465696465</v>
      </c>
      <c r="DE29" s="164">
        <f>'Production Summary'!$N$59</f>
        <v>11148.648648648648</v>
      </c>
      <c r="DF29" s="328">
        <f>'Production Summary'!$M$59</f>
        <v>619.36936936936934</v>
      </c>
      <c r="DG29" s="164">
        <f>'Production Summary'!$N$55</f>
        <v>13842.68884268884</v>
      </c>
      <c r="DH29" s="164">
        <f>'Production Summary'!$M$55</f>
        <v>3460.67221067221</v>
      </c>
      <c r="DI29" s="164">
        <f>'Production Summary'!$N$56</f>
        <v>13097.713097713096</v>
      </c>
      <c r="DJ29" s="164">
        <f>'Production Summary'!$M$56</f>
        <v>163.72141372141371</v>
      </c>
      <c r="DK29" s="164">
        <f>'Production Summary'!$N$57</f>
        <v>14189.189189189186</v>
      </c>
      <c r="DL29" s="164">
        <f>'Production Summary'!$M$57</f>
        <v>394.14414414414409</v>
      </c>
      <c r="DM29" s="164">
        <f>'Production Summary'!$N$58</f>
        <v>14017.671517671517</v>
      </c>
      <c r="DN29" s="164">
        <f>'Production Summary'!$M$58</f>
        <v>778.75952875952873</v>
      </c>
      <c r="DO29" s="164">
        <f>'Production Summary'!$N$61</f>
        <v>4500</v>
      </c>
      <c r="DP29" s="328">
        <f>'Production Summary'!$M$61</f>
        <v>750</v>
      </c>
      <c r="DQ29" s="164">
        <v>0</v>
      </c>
      <c r="DR29" s="164">
        <f>'Production Summary'!$N$62</f>
        <v>8900</v>
      </c>
      <c r="DS29" s="164">
        <f>'Production Summary'!$N$70</f>
        <v>300</v>
      </c>
      <c r="DT29" s="328">
        <f>'Production Summary'!$M$70</f>
        <v>25</v>
      </c>
      <c r="DU29" s="164">
        <v>0</v>
      </c>
      <c r="DV29" s="164">
        <f>'Production Summary'!$N$71</f>
        <v>150</v>
      </c>
      <c r="DW29" s="164">
        <v>0</v>
      </c>
      <c r="DX29" s="164">
        <f>'Production Summary'!$N$64</f>
        <v>192</v>
      </c>
      <c r="DY29" s="164">
        <v>0</v>
      </c>
      <c r="DZ29" s="391">
        <f>'Production Summary'!$N$65</f>
        <v>384</v>
      </c>
      <c r="EA29" s="164">
        <v>0</v>
      </c>
      <c r="EB29" s="391">
        <f>'Production Summary'!$N$66</f>
        <v>192</v>
      </c>
      <c r="EC29" s="164">
        <v>0</v>
      </c>
      <c r="ED29" s="164">
        <f>'Production Summary'!$N$67</f>
        <v>96</v>
      </c>
      <c r="EE29" s="164">
        <v>0</v>
      </c>
      <c r="EF29" s="164">
        <f>'Production Summary'!$N$68</f>
        <v>96</v>
      </c>
      <c r="EG29" s="164">
        <v>0</v>
      </c>
      <c r="EH29" s="164">
        <f>'Production Summary'!$N$69</f>
        <v>340</v>
      </c>
      <c r="EI29" s="101">
        <f t="shared" si="0"/>
        <v>976113936.57853234</v>
      </c>
      <c r="EJ29" s="3"/>
      <c r="EK29" s="3"/>
      <c r="ER29" s="64" t="s">
        <v>45</v>
      </c>
      <c r="ES29" s="61" t="str">
        <f t="shared" si="1"/>
        <v>Lala</v>
      </c>
      <c r="ET29" s="24">
        <f t="shared" si="3"/>
        <v>976113936.57853234</v>
      </c>
    </row>
    <row r="30" spans="1:150" ht="15" customHeight="1">
      <c r="A30" t="b">
        <f>C30=Bilaspur!C30</f>
        <v>1</v>
      </c>
      <c r="B30" s="69">
        <f t="shared" si="4"/>
        <v>25</v>
      </c>
      <c r="C30" s="61" t="str">
        <f>IF(Bilaspur!C30="","",Bilaspur!C30)</f>
        <v>Shree Shyam</v>
      </c>
      <c r="D30" s="167">
        <f t="shared" si="2"/>
        <v>627.84</v>
      </c>
      <c r="E30" s="167">
        <v>26.16</v>
      </c>
      <c r="F30" s="164">
        <v>0</v>
      </c>
      <c r="G30" s="164">
        <f>'Production Summary'!$N$5</f>
        <v>666</v>
      </c>
      <c r="H30" s="164">
        <f>'Production Summary'!$M$5</f>
        <v>27.75</v>
      </c>
      <c r="I30" s="164">
        <v>0</v>
      </c>
      <c r="J30" s="164">
        <f>'Production Summary'!$N$6</f>
        <v>200</v>
      </c>
      <c r="K30" s="328">
        <f>'Production Summary'!$M$6</f>
        <v>7.5</v>
      </c>
      <c r="L30" s="164">
        <v>0</v>
      </c>
      <c r="M30" s="365">
        <f>'Production Summary'!$N$7</f>
        <v>612.72</v>
      </c>
      <c r="N30" s="367">
        <f>'Production Summary'!$M$7</f>
        <v>25.53</v>
      </c>
      <c r="O30" s="164">
        <v>0</v>
      </c>
      <c r="P30" s="164">
        <f>'Production Summary'!$N$8</f>
        <v>780</v>
      </c>
      <c r="Q30" s="164">
        <f>'Production Summary'!$M$8</f>
        <v>65</v>
      </c>
      <c r="R30" s="164">
        <v>0</v>
      </c>
      <c r="S30" s="164">
        <f>'Production Summary'!$N$9</f>
        <v>720</v>
      </c>
      <c r="T30" s="164">
        <f>'Production Summary'!$M$9</f>
        <v>60</v>
      </c>
      <c r="U30" s="164">
        <v>0</v>
      </c>
      <c r="V30" s="164">
        <f>'Production Summary'!$N$10</f>
        <v>876</v>
      </c>
      <c r="W30" s="164">
        <f>'Production Summary'!$M$10</f>
        <v>73</v>
      </c>
      <c r="X30" s="164">
        <v>0</v>
      </c>
      <c r="Y30" s="164">
        <f>'Production Summary'!$N$14</f>
        <v>177</v>
      </c>
      <c r="Z30" s="328">
        <f>'Production Summary'!$M$14</f>
        <v>14.75</v>
      </c>
      <c r="AA30" s="164">
        <v>0</v>
      </c>
      <c r="AB30" s="164">
        <f>'Production Summary'!$N$15</f>
        <v>126</v>
      </c>
      <c r="AC30" s="164">
        <f>'Production Summary'!$M$15</f>
        <v>21</v>
      </c>
      <c r="AD30" s="164">
        <v>0</v>
      </c>
      <c r="AE30" s="164">
        <f>'Production Summary'!$N$16</f>
        <v>252</v>
      </c>
      <c r="AF30" s="164">
        <f>'Production Summary'!$M$16</f>
        <v>21</v>
      </c>
      <c r="AG30" s="164">
        <v>0</v>
      </c>
      <c r="AH30" s="164">
        <f>'Production Summary'!$N$18</f>
        <v>1035</v>
      </c>
      <c r="AI30" s="164">
        <f>'Production Summary'!$M$18</f>
        <v>17.25</v>
      </c>
      <c r="AJ30" s="164">
        <v>0</v>
      </c>
      <c r="AK30" s="164">
        <f>'Production Summary'!$N$19</f>
        <v>870</v>
      </c>
      <c r="AL30" s="164">
        <f>'Production Summary'!$M$19</f>
        <v>29</v>
      </c>
      <c r="AM30" s="164">
        <v>0</v>
      </c>
      <c r="AN30" s="164">
        <f>'Production Summary'!$N$20</f>
        <v>864</v>
      </c>
      <c r="AO30" s="164">
        <f>'Production Summary'!$M$20</f>
        <v>72</v>
      </c>
      <c r="AP30" s="164">
        <v>0</v>
      </c>
      <c r="AQ30" s="164">
        <f>'Production Summary'!$N$21</f>
        <v>670</v>
      </c>
      <c r="AR30" s="164">
        <f>'Production Summary'!$M$21</f>
        <v>335</v>
      </c>
      <c r="AS30" s="164">
        <v>0</v>
      </c>
      <c r="AT30" s="386">
        <f>'Production Summary'!$N$22</f>
        <v>375</v>
      </c>
      <c r="AU30" s="164">
        <f>'Production Summary'!$N$23</f>
        <v>1050</v>
      </c>
      <c r="AV30" s="164">
        <f>'Production Summary'!$N$25</f>
        <v>300</v>
      </c>
      <c r="AW30" s="164">
        <f>'Production Summary'!$M$25</f>
        <v>25</v>
      </c>
      <c r="AX30" s="164">
        <v>0</v>
      </c>
      <c r="AY30" s="164">
        <f>'Production Summary'!$N$26</f>
        <v>300</v>
      </c>
      <c r="AZ30" s="164">
        <f>'Production Summary'!$M$26</f>
        <v>25</v>
      </c>
      <c r="BA30" s="164">
        <v>0</v>
      </c>
      <c r="BB30" s="164">
        <f>'Production Summary'!$N$28</f>
        <v>777</v>
      </c>
      <c r="BC30" s="164">
        <f>'Production Summary'!$M$28</f>
        <v>12.95</v>
      </c>
      <c r="BD30" s="164">
        <v>0</v>
      </c>
      <c r="BE30" s="164">
        <f>'Production Summary'!$N$29</f>
        <v>612</v>
      </c>
      <c r="BF30" s="164">
        <f>'Production Summary'!$M$29</f>
        <v>51</v>
      </c>
      <c r="BG30" s="164">
        <v>0</v>
      </c>
      <c r="BH30" s="164">
        <f>'Production Summary'!$N$30</f>
        <v>500</v>
      </c>
      <c r="BI30" s="164">
        <f>'Production Summary'!$M$30</f>
        <v>250</v>
      </c>
      <c r="BJ30" s="164">
        <v>0</v>
      </c>
      <c r="BK30" s="386"/>
      <c r="BL30" s="164">
        <f>'Production Summary'!$N$32</f>
        <v>875</v>
      </c>
      <c r="BM30" s="164">
        <f>'Production Summary'!$N$34</f>
        <v>360.59999999999997</v>
      </c>
      <c r="BN30" s="164">
        <f>'Production Summary'!$M$34</f>
        <v>6.01</v>
      </c>
      <c r="BO30" s="164">
        <v>0</v>
      </c>
      <c r="BP30" s="164">
        <f>'Production Summary'!$N$36</f>
        <v>717</v>
      </c>
      <c r="BQ30" s="164">
        <f>'Production Summary'!$M$36</f>
        <v>11.95</v>
      </c>
      <c r="BR30" s="164">
        <v>0</v>
      </c>
      <c r="BS30" s="164">
        <f>'Production Summary'!$N$37</f>
        <v>210</v>
      </c>
      <c r="BT30" s="164">
        <f>'Production Summary'!$M$37</f>
        <v>21</v>
      </c>
      <c r="BU30" s="164">
        <v>0</v>
      </c>
      <c r="BV30" s="164">
        <f>'Production Summary'!$N$38</f>
        <v>280</v>
      </c>
      <c r="BW30" s="164">
        <f>'Production Summary'!$M$38</f>
        <v>28</v>
      </c>
      <c r="BX30" s="164">
        <v>0</v>
      </c>
      <c r="BY30" s="165">
        <f>'Production Summary'!$N$39</f>
        <v>300.38406247988502</v>
      </c>
      <c r="BZ30" s="164">
        <f>'Production Summary'!$M$39</f>
        <v>30.038406247988501</v>
      </c>
      <c r="CA30" s="164">
        <v>0</v>
      </c>
      <c r="CB30" s="164">
        <f>'Production Summary'!$N$40</f>
        <v>131.30000000000001</v>
      </c>
      <c r="CC30" s="164">
        <f>'Production Summary'!$M$40</f>
        <v>13.13</v>
      </c>
      <c r="CD30" s="164">
        <v>0</v>
      </c>
      <c r="CE30" s="164">
        <f>'Production Summary'!$N$42</f>
        <v>1136.3519999999996</v>
      </c>
      <c r="CF30" s="164">
        <f>'Production Summary'!$M$42</f>
        <v>81.167999999999978</v>
      </c>
      <c r="CG30" s="164">
        <v>0</v>
      </c>
      <c r="CH30" s="164">
        <v>0</v>
      </c>
      <c r="CI30" s="164">
        <f>'Production Summary'!$N$43</f>
        <v>184</v>
      </c>
      <c r="CJ30" s="164">
        <v>0</v>
      </c>
      <c r="CK30" s="164">
        <f>'Production Summary'!$N$44</f>
        <v>355</v>
      </c>
      <c r="CL30" s="164">
        <v>0</v>
      </c>
      <c r="CM30" s="375">
        <f>'Production Summary'!$N$45</f>
        <v>1650</v>
      </c>
      <c r="CN30" s="164">
        <f>'Production Summary'!$N$46</f>
        <v>270</v>
      </c>
      <c r="CO30" s="164">
        <f>'Production Summary'!$N$47</f>
        <v>1350</v>
      </c>
      <c r="CP30" s="166"/>
      <c r="CQ30" s="164">
        <f>'Production Summary'!$N$49</f>
        <v>8004.1580041580037</v>
      </c>
      <c r="CR30" s="164">
        <f>'Production Summary'!$M$49</f>
        <v>66.701316701316699</v>
      </c>
      <c r="CS30" s="164">
        <f>'Production Summary'!$N$50</f>
        <v>13331.600831600828</v>
      </c>
      <c r="CT30" s="164">
        <f>'Production Summary'!$M$50</f>
        <v>148.1288981288981</v>
      </c>
      <c r="CU30" s="164">
        <f>'Production Summary'!$N$51</f>
        <v>12785.862785862784</v>
      </c>
      <c r="CV30" s="164">
        <f>'Production Summary'!$M$51</f>
        <v>355.16285516285512</v>
      </c>
      <c r="CW30" s="164">
        <f>'Production Summary'!$N$52</f>
        <v>12629.937629937627</v>
      </c>
      <c r="CX30" s="164">
        <f>'Production Summary'!$M$52</f>
        <v>701.66320166320156</v>
      </c>
      <c r="CY30" s="164">
        <f>'Production Summary'!$N$53</f>
        <v>12396.049896049895</v>
      </c>
      <c r="CZ30" s="164">
        <f>'Production Summary'!$M$53</f>
        <v>688.66943866943859</v>
      </c>
      <c r="DA30" s="164">
        <f>'Production Summary'!$N$54</f>
        <v>13799.376299376298</v>
      </c>
      <c r="DB30" s="164">
        <f>'Production Summary'!$M$54</f>
        <v>766.63201663201653</v>
      </c>
      <c r="DC30" s="328">
        <f>'Production Summary'!$N$60</f>
        <v>12863.825363825363</v>
      </c>
      <c r="DD30" s="328">
        <f>'Production Summary'!$M$60</f>
        <v>714.65696465696465</v>
      </c>
      <c r="DE30" s="164">
        <f>'Production Summary'!$N$59</f>
        <v>11148.648648648648</v>
      </c>
      <c r="DF30" s="328">
        <f>'Production Summary'!$M$59</f>
        <v>619.36936936936934</v>
      </c>
      <c r="DG30" s="164">
        <f>'Production Summary'!$N$55</f>
        <v>13842.68884268884</v>
      </c>
      <c r="DH30" s="164">
        <f>'Production Summary'!$M$55</f>
        <v>3460.67221067221</v>
      </c>
      <c r="DI30" s="164">
        <f>'Production Summary'!$N$56</f>
        <v>13097.713097713096</v>
      </c>
      <c r="DJ30" s="164">
        <f>'Production Summary'!$M$56</f>
        <v>163.72141372141371</v>
      </c>
      <c r="DK30" s="164">
        <f>'Production Summary'!$N$57</f>
        <v>14189.189189189186</v>
      </c>
      <c r="DL30" s="164">
        <f>'Production Summary'!$M$57</f>
        <v>394.14414414414409</v>
      </c>
      <c r="DM30" s="164">
        <f>'Production Summary'!$N$58</f>
        <v>14017.671517671517</v>
      </c>
      <c r="DN30" s="164">
        <f>'Production Summary'!$M$58</f>
        <v>778.75952875952873</v>
      </c>
      <c r="DO30" s="164">
        <f>'Production Summary'!$N$61</f>
        <v>4500</v>
      </c>
      <c r="DP30" s="328">
        <f>'Production Summary'!$M$61</f>
        <v>750</v>
      </c>
      <c r="DQ30" s="164">
        <v>0</v>
      </c>
      <c r="DR30" s="164">
        <f>'Production Summary'!$N$62</f>
        <v>8900</v>
      </c>
      <c r="DS30" s="164">
        <f>'Production Summary'!$N$70</f>
        <v>300</v>
      </c>
      <c r="DT30" s="328">
        <f>'Production Summary'!$M$70</f>
        <v>25</v>
      </c>
      <c r="DU30" s="164">
        <v>0</v>
      </c>
      <c r="DV30" s="164">
        <f>'Production Summary'!$N$71</f>
        <v>150</v>
      </c>
      <c r="DW30" s="164">
        <v>0</v>
      </c>
      <c r="DX30" s="164">
        <f>'Production Summary'!$N$64</f>
        <v>192</v>
      </c>
      <c r="DY30" s="164">
        <v>0</v>
      </c>
      <c r="DZ30" s="391">
        <f>'Production Summary'!$N$65</f>
        <v>384</v>
      </c>
      <c r="EA30" s="164">
        <v>0</v>
      </c>
      <c r="EB30" s="391">
        <f>'Production Summary'!$N$66</f>
        <v>192</v>
      </c>
      <c r="EC30" s="164">
        <v>0</v>
      </c>
      <c r="ED30" s="164">
        <f>'Production Summary'!$N$67</f>
        <v>96</v>
      </c>
      <c r="EE30" s="164">
        <v>0</v>
      </c>
      <c r="EF30" s="164">
        <f>'Production Summary'!$N$68</f>
        <v>96</v>
      </c>
      <c r="EG30" s="164">
        <v>0</v>
      </c>
      <c r="EH30" s="164">
        <f>'Production Summary'!$N$69</f>
        <v>340</v>
      </c>
      <c r="EI30" s="101">
        <f t="shared" si="0"/>
        <v>976113936.57853234</v>
      </c>
      <c r="EJ30" s="3"/>
      <c r="EK30" s="3"/>
      <c r="ER30" s="64" t="s">
        <v>46</v>
      </c>
      <c r="ES30" s="61" t="str">
        <f t="shared" si="1"/>
        <v>Shree Shyam</v>
      </c>
      <c r="ET30" s="24">
        <f t="shared" si="3"/>
        <v>976113936.57853234</v>
      </c>
    </row>
    <row r="31" spans="1:150" ht="15" customHeight="1">
      <c r="A31" t="b">
        <f>C31=Bilaspur!C31</f>
        <v>1</v>
      </c>
      <c r="B31" s="69">
        <f t="shared" si="4"/>
        <v>26</v>
      </c>
      <c r="C31" s="61" t="str">
        <f>IF(Bilaspur!C31="","",Bilaspur!C31)</f>
        <v>Kamlesh</v>
      </c>
      <c r="D31" s="167">
        <f t="shared" si="2"/>
        <v>627.84</v>
      </c>
      <c r="E31" s="167">
        <v>26.16</v>
      </c>
      <c r="F31" s="164">
        <v>0</v>
      </c>
      <c r="G31" s="164">
        <f>'Production Summary'!$N$5</f>
        <v>666</v>
      </c>
      <c r="H31" s="164">
        <f>'Production Summary'!$M$5</f>
        <v>27.75</v>
      </c>
      <c r="I31" s="164">
        <v>0</v>
      </c>
      <c r="J31" s="164">
        <f>'Production Summary'!$N$6</f>
        <v>200</v>
      </c>
      <c r="K31" s="328">
        <f>'Production Summary'!$M$6</f>
        <v>7.5</v>
      </c>
      <c r="L31" s="164">
        <v>0</v>
      </c>
      <c r="M31" s="365">
        <f>'Production Summary'!$N$7</f>
        <v>612.72</v>
      </c>
      <c r="N31" s="367">
        <f>'Production Summary'!$M$7</f>
        <v>25.53</v>
      </c>
      <c r="O31" s="164">
        <v>0</v>
      </c>
      <c r="P31" s="164">
        <f>'Production Summary'!$N$8</f>
        <v>780</v>
      </c>
      <c r="Q31" s="164">
        <f>'Production Summary'!$M$8</f>
        <v>65</v>
      </c>
      <c r="R31" s="164">
        <v>0</v>
      </c>
      <c r="S31" s="164">
        <f>'Production Summary'!$N$9</f>
        <v>720</v>
      </c>
      <c r="T31" s="164">
        <f>'Production Summary'!$M$9</f>
        <v>60</v>
      </c>
      <c r="U31" s="164">
        <v>0</v>
      </c>
      <c r="V31" s="164">
        <f>'Production Summary'!$N$10</f>
        <v>876</v>
      </c>
      <c r="W31" s="164">
        <f>'Production Summary'!$M$10</f>
        <v>73</v>
      </c>
      <c r="X31" s="164">
        <v>0</v>
      </c>
      <c r="Y31" s="164">
        <f>'Production Summary'!$N$14</f>
        <v>177</v>
      </c>
      <c r="Z31" s="328">
        <f>'Production Summary'!$M$14</f>
        <v>14.75</v>
      </c>
      <c r="AA31" s="164">
        <v>0</v>
      </c>
      <c r="AB31" s="164">
        <f>'Production Summary'!$N$15</f>
        <v>126</v>
      </c>
      <c r="AC31" s="164">
        <f>'Production Summary'!$M$15</f>
        <v>21</v>
      </c>
      <c r="AD31" s="164">
        <v>0</v>
      </c>
      <c r="AE31" s="164">
        <f>'Production Summary'!$N$16</f>
        <v>252</v>
      </c>
      <c r="AF31" s="164">
        <f>'Production Summary'!$M$16</f>
        <v>21</v>
      </c>
      <c r="AG31" s="164">
        <v>0</v>
      </c>
      <c r="AH31" s="164">
        <f>'Production Summary'!$N$18</f>
        <v>1035</v>
      </c>
      <c r="AI31" s="164">
        <f>'Production Summary'!$M$18</f>
        <v>17.25</v>
      </c>
      <c r="AJ31" s="164">
        <v>0</v>
      </c>
      <c r="AK31" s="164">
        <f>'Production Summary'!$N$19</f>
        <v>870</v>
      </c>
      <c r="AL31" s="164">
        <f>'Production Summary'!$M$19</f>
        <v>29</v>
      </c>
      <c r="AM31" s="164">
        <v>0</v>
      </c>
      <c r="AN31" s="164">
        <f>'Production Summary'!$N$20</f>
        <v>864</v>
      </c>
      <c r="AO31" s="164">
        <f>'Production Summary'!$M$20</f>
        <v>72</v>
      </c>
      <c r="AP31" s="164">
        <v>0</v>
      </c>
      <c r="AQ31" s="164">
        <f>'Production Summary'!$N$21</f>
        <v>670</v>
      </c>
      <c r="AR31" s="164">
        <f>'Production Summary'!$M$21</f>
        <v>335</v>
      </c>
      <c r="AS31" s="164">
        <v>0</v>
      </c>
      <c r="AT31" s="386">
        <f>'Production Summary'!$N$22</f>
        <v>375</v>
      </c>
      <c r="AU31" s="164">
        <f>'Production Summary'!$N$23</f>
        <v>1050</v>
      </c>
      <c r="AV31" s="164">
        <f>'Production Summary'!$N$25</f>
        <v>300</v>
      </c>
      <c r="AW31" s="164">
        <f>'Production Summary'!$M$25</f>
        <v>25</v>
      </c>
      <c r="AX31" s="164">
        <v>0</v>
      </c>
      <c r="AY31" s="164">
        <f>'Production Summary'!$N$26</f>
        <v>300</v>
      </c>
      <c r="AZ31" s="164">
        <f>'Production Summary'!$M$26</f>
        <v>25</v>
      </c>
      <c r="BA31" s="164">
        <v>0</v>
      </c>
      <c r="BB31" s="164">
        <f>'Production Summary'!$N$28</f>
        <v>777</v>
      </c>
      <c r="BC31" s="164">
        <f>'Production Summary'!$M$28</f>
        <v>12.95</v>
      </c>
      <c r="BD31" s="164">
        <v>0</v>
      </c>
      <c r="BE31" s="164">
        <f>'Production Summary'!$N$29</f>
        <v>612</v>
      </c>
      <c r="BF31" s="164">
        <f>'Production Summary'!$M$29</f>
        <v>51</v>
      </c>
      <c r="BG31" s="164">
        <v>0</v>
      </c>
      <c r="BH31" s="164">
        <f>'Production Summary'!$N$30</f>
        <v>500</v>
      </c>
      <c r="BI31" s="164">
        <f>'Production Summary'!$M$30</f>
        <v>250</v>
      </c>
      <c r="BJ31" s="164">
        <v>0</v>
      </c>
      <c r="BK31" s="386"/>
      <c r="BL31" s="164">
        <f>'Production Summary'!$N$32</f>
        <v>875</v>
      </c>
      <c r="BM31" s="164">
        <f>'Production Summary'!$N$34</f>
        <v>360.59999999999997</v>
      </c>
      <c r="BN31" s="164">
        <f>'Production Summary'!$M$34</f>
        <v>6.01</v>
      </c>
      <c r="BO31" s="164">
        <v>0</v>
      </c>
      <c r="BP31" s="164">
        <f>'Production Summary'!$N$36</f>
        <v>717</v>
      </c>
      <c r="BQ31" s="164">
        <f>'Production Summary'!$M$36</f>
        <v>11.95</v>
      </c>
      <c r="BR31" s="164">
        <v>0</v>
      </c>
      <c r="BS31" s="164">
        <f>'Production Summary'!$N$37</f>
        <v>210</v>
      </c>
      <c r="BT31" s="164">
        <f>'Production Summary'!$M$37</f>
        <v>21</v>
      </c>
      <c r="BU31" s="164">
        <v>0</v>
      </c>
      <c r="BV31" s="164">
        <f>'Production Summary'!$N$38</f>
        <v>280</v>
      </c>
      <c r="BW31" s="164">
        <f>'Production Summary'!$M$38</f>
        <v>28</v>
      </c>
      <c r="BX31" s="164">
        <v>0</v>
      </c>
      <c r="BY31" s="165">
        <f>'Production Summary'!$N$39</f>
        <v>300.38406247988502</v>
      </c>
      <c r="BZ31" s="164">
        <f>'Production Summary'!$M$39</f>
        <v>30.038406247988501</v>
      </c>
      <c r="CA31" s="164">
        <v>0</v>
      </c>
      <c r="CB31" s="164">
        <f>'Production Summary'!$N$40</f>
        <v>131.30000000000001</v>
      </c>
      <c r="CC31" s="164">
        <f>'Production Summary'!$M$40</f>
        <v>13.13</v>
      </c>
      <c r="CD31" s="164">
        <v>0</v>
      </c>
      <c r="CE31" s="164">
        <f>'Production Summary'!$N$42</f>
        <v>1136.3519999999996</v>
      </c>
      <c r="CF31" s="164">
        <f>'Production Summary'!$M$42</f>
        <v>81.167999999999978</v>
      </c>
      <c r="CG31" s="164">
        <v>0</v>
      </c>
      <c r="CH31" s="164">
        <v>0</v>
      </c>
      <c r="CI31" s="164">
        <f>'Production Summary'!$N$43</f>
        <v>184</v>
      </c>
      <c r="CJ31" s="164">
        <v>0</v>
      </c>
      <c r="CK31" s="164">
        <f>'Production Summary'!$N$44</f>
        <v>355</v>
      </c>
      <c r="CL31" s="164">
        <v>0</v>
      </c>
      <c r="CM31" s="375">
        <f>'Production Summary'!$N$45</f>
        <v>1650</v>
      </c>
      <c r="CN31" s="164">
        <f>'Production Summary'!$N$46</f>
        <v>270</v>
      </c>
      <c r="CO31" s="164">
        <f>'Production Summary'!$N$47</f>
        <v>1350</v>
      </c>
      <c r="CP31" s="166"/>
      <c r="CQ31" s="164">
        <f>'Production Summary'!$N$49</f>
        <v>8004.1580041580037</v>
      </c>
      <c r="CR31" s="164">
        <f>'Production Summary'!$M$49</f>
        <v>66.701316701316699</v>
      </c>
      <c r="CS31" s="164">
        <f>'Production Summary'!$N$50</f>
        <v>13331.600831600828</v>
      </c>
      <c r="CT31" s="164">
        <f>'Production Summary'!$M$50</f>
        <v>148.1288981288981</v>
      </c>
      <c r="CU31" s="164">
        <f>'Production Summary'!$N$51</f>
        <v>12785.862785862784</v>
      </c>
      <c r="CV31" s="164">
        <f>'Production Summary'!$M$51</f>
        <v>355.16285516285512</v>
      </c>
      <c r="CW31" s="164">
        <f>'Production Summary'!$N$52</f>
        <v>12629.937629937627</v>
      </c>
      <c r="CX31" s="164">
        <f>'Production Summary'!$M$52</f>
        <v>701.66320166320156</v>
      </c>
      <c r="CY31" s="164">
        <f>'Production Summary'!$N$53</f>
        <v>12396.049896049895</v>
      </c>
      <c r="CZ31" s="164">
        <f>'Production Summary'!$M$53</f>
        <v>688.66943866943859</v>
      </c>
      <c r="DA31" s="164">
        <f>'Production Summary'!$N$54</f>
        <v>13799.376299376298</v>
      </c>
      <c r="DB31" s="164">
        <f>'Production Summary'!$M$54</f>
        <v>766.63201663201653</v>
      </c>
      <c r="DC31" s="328">
        <f>'Production Summary'!$N$60</f>
        <v>12863.825363825363</v>
      </c>
      <c r="DD31" s="328">
        <f>'Production Summary'!$M$60</f>
        <v>714.65696465696465</v>
      </c>
      <c r="DE31" s="164">
        <f>'Production Summary'!$N$59</f>
        <v>11148.648648648648</v>
      </c>
      <c r="DF31" s="328">
        <f>'Production Summary'!$M$59</f>
        <v>619.36936936936934</v>
      </c>
      <c r="DG31" s="164">
        <f>'Production Summary'!$N$55</f>
        <v>13842.68884268884</v>
      </c>
      <c r="DH31" s="164">
        <f>'Production Summary'!$M$55</f>
        <v>3460.67221067221</v>
      </c>
      <c r="DI31" s="164">
        <f>'Production Summary'!$N$56</f>
        <v>13097.713097713096</v>
      </c>
      <c r="DJ31" s="164">
        <f>'Production Summary'!$M$56</f>
        <v>163.72141372141371</v>
      </c>
      <c r="DK31" s="164">
        <f>'Production Summary'!$N$57</f>
        <v>14189.189189189186</v>
      </c>
      <c r="DL31" s="164">
        <f>'Production Summary'!$M$57</f>
        <v>394.14414414414409</v>
      </c>
      <c r="DM31" s="164">
        <f>'Production Summary'!$N$58</f>
        <v>14017.671517671517</v>
      </c>
      <c r="DN31" s="164">
        <f>'Production Summary'!$M$58</f>
        <v>778.75952875952873</v>
      </c>
      <c r="DO31" s="164">
        <f>'Production Summary'!$N$61</f>
        <v>4500</v>
      </c>
      <c r="DP31" s="328">
        <f>'Production Summary'!$M$61</f>
        <v>750</v>
      </c>
      <c r="DQ31" s="164">
        <v>0</v>
      </c>
      <c r="DR31" s="164">
        <f>'Production Summary'!$N$62</f>
        <v>8900</v>
      </c>
      <c r="DS31" s="164">
        <f>'Production Summary'!$N$70</f>
        <v>300</v>
      </c>
      <c r="DT31" s="328">
        <f>'Production Summary'!$M$70</f>
        <v>25</v>
      </c>
      <c r="DU31" s="164">
        <v>0</v>
      </c>
      <c r="DV31" s="164">
        <f>'Production Summary'!$N$71</f>
        <v>150</v>
      </c>
      <c r="DW31" s="164">
        <v>0</v>
      </c>
      <c r="DX31" s="164">
        <f>'Production Summary'!$N$64</f>
        <v>192</v>
      </c>
      <c r="DY31" s="164">
        <v>0</v>
      </c>
      <c r="DZ31" s="391">
        <f>'Production Summary'!$N$65</f>
        <v>384</v>
      </c>
      <c r="EA31" s="164">
        <v>0</v>
      </c>
      <c r="EB31" s="391">
        <f>'Production Summary'!$N$66</f>
        <v>192</v>
      </c>
      <c r="EC31" s="164">
        <v>0</v>
      </c>
      <c r="ED31" s="164">
        <f>'Production Summary'!$N$67</f>
        <v>96</v>
      </c>
      <c r="EE31" s="164">
        <v>0</v>
      </c>
      <c r="EF31" s="164">
        <f>'Production Summary'!$N$68</f>
        <v>96</v>
      </c>
      <c r="EG31" s="164">
        <v>0</v>
      </c>
      <c r="EH31" s="164">
        <f>'Production Summary'!$N$69</f>
        <v>340</v>
      </c>
      <c r="EI31" s="101">
        <f t="shared" si="0"/>
        <v>976113936.57853234</v>
      </c>
      <c r="EJ31" s="3"/>
      <c r="EK31" s="3"/>
      <c r="ER31" s="64" t="s">
        <v>47</v>
      </c>
      <c r="ES31" s="61" t="str">
        <f t="shared" si="1"/>
        <v>Kamlesh</v>
      </c>
      <c r="ET31" s="24">
        <f t="shared" si="3"/>
        <v>976113936.57853234</v>
      </c>
    </row>
    <row r="32" spans="1:150" ht="15" customHeight="1">
      <c r="A32" t="b">
        <f>C32=Bilaspur!C32</f>
        <v>1</v>
      </c>
      <c r="B32" s="60">
        <f t="shared" si="4"/>
        <v>27</v>
      </c>
      <c r="C32" s="61" t="str">
        <f>IF(Bilaspur!C32="","",Bilaspur!C32)</f>
        <v/>
      </c>
      <c r="D32" s="167">
        <f t="shared" si="2"/>
        <v>627.84</v>
      </c>
      <c r="E32" s="167">
        <v>26.16</v>
      </c>
      <c r="F32" s="164">
        <v>0</v>
      </c>
      <c r="G32" s="164">
        <f>'Production Summary'!$N$5</f>
        <v>666</v>
      </c>
      <c r="H32" s="164">
        <f>'Production Summary'!$M$5</f>
        <v>27.75</v>
      </c>
      <c r="I32" s="164">
        <v>0</v>
      </c>
      <c r="J32" s="164">
        <f>'Production Summary'!$N$6</f>
        <v>200</v>
      </c>
      <c r="K32" s="328">
        <f>'Production Summary'!$M$6</f>
        <v>7.5</v>
      </c>
      <c r="L32" s="164">
        <v>0</v>
      </c>
      <c r="M32" s="365">
        <f>'Production Summary'!$N$7</f>
        <v>612.72</v>
      </c>
      <c r="N32" s="367">
        <f>'Production Summary'!$M$7</f>
        <v>25.53</v>
      </c>
      <c r="O32" s="164">
        <v>0</v>
      </c>
      <c r="P32" s="164">
        <f>'Production Summary'!$N$8</f>
        <v>780</v>
      </c>
      <c r="Q32" s="164">
        <f>'Production Summary'!$M$8</f>
        <v>65</v>
      </c>
      <c r="R32" s="164">
        <v>0</v>
      </c>
      <c r="S32" s="164">
        <f>'Production Summary'!$N$9</f>
        <v>720</v>
      </c>
      <c r="T32" s="164">
        <f>'Production Summary'!$M$9</f>
        <v>60</v>
      </c>
      <c r="U32" s="164">
        <v>0</v>
      </c>
      <c r="V32" s="164">
        <f>'Production Summary'!$N$10</f>
        <v>876</v>
      </c>
      <c r="W32" s="164">
        <f>'Production Summary'!$M$10</f>
        <v>73</v>
      </c>
      <c r="X32" s="164">
        <v>0</v>
      </c>
      <c r="Y32" s="164">
        <f>'Production Summary'!$N$14</f>
        <v>177</v>
      </c>
      <c r="Z32" s="328">
        <f>'Production Summary'!$M$14</f>
        <v>14.75</v>
      </c>
      <c r="AA32" s="164">
        <v>0</v>
      </c>
      <c r="AB32" s="164">
        <f>'Production Summary'!$N$15</f>
        <v>126</v>
      </c>
      <c r="AC32" s="164">
        <f>'Production Summary'!$M$15</f>
        <v>21</v>
      </c>
      <c r="AD32" s="164">
        <v>0</v>
      </c>
      <c r="AE32" s="164">
        <f>'Production Summary'!$N$16</f>
        <v>252</v>
      </c>
      <c r="AF32" s="164">
        <f>'Production Summary'!$M$16</f>
        <v>21</v>
      </c>
      <c r="AG32" s="164">
        <v>0</v>
      </c>
      <c r="AH32" s="164">
        <f>'Production Summary'!$N$18</f>
        <v>1035</v>
      </c>
      <c r="AI32" s="164">
        <f>'Production Summary'!$M$18</f>
        <v>17.25</v>
      </c>
      <c r="AJ32" s="164">
        <v>0</v>
      </c>
      <c r="AK32" s="164">
        <f>'Production Summary'!$N$19</f>
        <v>870</v>
      </c>
      <c r="AL32" s="164">
        <f>'Production Summary'!$M$19</f>
        <v>29</v>
      </c>
      <c r="AM32" s="164">
        <v>0</v>
      </c>
      <c r="AN32" s="164">
        <f>'Production Summary'!$N$20</f>
        <v>864</v>
      </c>
      <c r="AO32" s="164">
        <f>'Production Summary'!$M$20</f>
        <v>72</v>
      </c>
      <c r="AP32" s="164">
        <v>0</v>
      </c>
      <c r="AQ32" s="164">
        <f>'Production Summary'!$N$21</f>
        <v>670</v>
      </c>
      <c r="AR32" s="164">
        <f>'Production Summary'!$M$21</f>
        <v>335</v>
      </c>
      <c r="AS32" s="164">
        <v>0</v>
      </c>
      <c r="AT32" s="386">
        <f>'Production Summary'!$N$22</f>
        <v>375</v>
      </c>
      <c r="AU32" s="164">
        <f>'Production Summary'!$N$23</f>
        <v>1050</v>
      </c>
      <c r="AV32" s="164">
        <f>'Production Summary'!$N$25</f>
        <v>300</v>
      </c>
      <c r="AW32" s="164">
        <f>'Production Summary'!$M$25</f>
        <v>25</v>
      </c>
      <c r="AX32" s="164">
        <v>0</v>
      </c>
      <c r="AY32" s="164">
        <f>'Production Summary'!$N$26</f>
        <v>300</v>
      </c>
      <c r="AZ32" s="164">
        <f>'Production Summary'!$M$26</f>
        <v>25</v>
      </c>
      <c r="BA32" s="164">
        <v>0</v>
      </c>
      <c r="BB32" s="164">
        <f>'Production Summary'!$N$28</f>
        <v>777</v>
      </c>
      <c r="BC32" s="164">
        <f>'Production Summary'!$M$28</f>
        <v>12.95</v>
      </c>
      <c r="BD32" s="164">
        <v>0</v>
      </c>
      <c r="BE32" s="164">
        <f>'Production Summary'!$N$29</f>
        <v>612</v>
      </c>
      <c r="BF32" s="164">
        <f>'Production Summary'!$M$29</f>
        <v>51</v>
      </c>
      <c r="BG32" s="164">
        <v>0</v>
      </c>
      <c r="BH32" s="164">
        <f>'Production Summary'!$N$30</f>
        <v>500</v>
      </c>
      <c r="BI32" s="164">
        <f>'Production Summary'!$M$30</f>
        <v>250</v>
      </c>
      <c r="BJ32" s="164">
        <v>0</v>
      </c>
      <c r="BK32" s="386"/>
      <c r="BL32" s="164">
        <f>'Production Summary'!$N$32</f>
        <v>875</v>
      </c>
      <c r="BM32" s="164">
        <f>'Production Summary'!$N$34</f>
        <v>360.59999999999997</v>
      </c>
      <c r="BN32" s="164">
        <f>'Production Summary'!$M$34</f>
        <v>6.01</v>
      </c>
      <c r="BO32" s="164">
        <v>0</v>
      </c>
      <c r="BP32" s="164">
        <f>'Production Summary'!$N$36</f>
        <v>717</v>
      </c>
      <c r="BQ32" s="164">
        <f>'Production Summary'!$M$36</f>
        <v>11.95</v>
      </c>
      <c r="BR32" s="164">
        <v>0</v>
      </c>
      <c r="BS32" s="164">
        <f>'Production Summary'!$N$37</f>
        <v>210</v>
      </c>
      <c r="BT32" s="164">
        <f>'Production Summary'!$M$37</f>
        <v>21</v>
      </c>
      <c r="BU32" s="164">
        <v>0</v>
      </c>
      <c r="BV32" s="164">
        <f>'Production Summary'!$N$38</f>
        <v>280</v>
      </c>
      <c r="BW32" s="164">
        <f>'Production Summary'!$M$38</f>
        <v>28</v>
      </c>
      <c r="BX32" s="164">
        <v>0</v>
      </c>
      <c r="BY32" s="165">
        <f>'Production Summary'!$N$39</f>
        <v>300.38406247988502</v>
      </c>
      <c r="BZ32" s="164">
        <f>'Production Summary'!$M$39</f>
        <v>30.038406247988501</v>
      </c>
      <c r="CA32" s="164">
        <v>0</v>
      </c>
      <c r="CB32" s="164">
        <f>'Production Summary'!$N$40</f>
        <v>131.30000000000001</v>
      </c>
      <c r="CC32" s="164">
        <f>'Production Summary'!$M$40</f>
        <v>13.13</v>
      </c>
      <c r="CD32" s="164">
        <v>0</v>
      </c>
      <c r="CE32" s="164">
        <f>'Production Summary'!$N$42</f>
        <v>1136.3519999999996</v>
      </c>
      <c r="CF32" s="164">
        <f>'Production Summary'!$M$42</f>
        <v>81.167999999999978</v>
      </c>
      <c r="CG32" s="164">
        <v>0</v>
      </c>
      <c r="CH32" s="164">
        <v>0</v>
      </c>
      <c r="CI32" s="164">
        <f>'Production Summary'!$N$43</f>
        <v>184</v>
      </c>
      <c r="CJ32" s="164">
        <v>0</v>
      </c>
      <c r="CK32" s="164">
        <f>'Production Summary'!$N$44</f>
        <v>355</v>
      </c>
      <c r="CL32" s="164">
        <v>0</v>
      </c>
      <c r="CM32" s="375">
        <f>'Production Summary'!$N$45</f>
        <v>1650</v>
      </c>
      <c r="CN32" s="164">
        <f>'Production Summary'!$N$46</f>
        <v>270</v>
      </c>
      <c r="CO32" s="164">
        <f>'Production Summary'!$N$47</f>
        <v>1350</v>
      </c>
      <c r="CP32" s="166"/>
      <c r="CQ32" s="164">
        <f>'Production Summary'!$N$49</f>
        <v>8004.1580041580037</v>
      </c>
      <c r="CR32" s="164">
        <f>'Production Summary'!$M$49</f>
        <v>66.701316701316699</v>
      </c>
      <c r="CS32" s="164">
        <f>'Production Summary'!$N$50</f>
        <v>13331.600831600828</v>
      </c>
      <c r="CT32" s="164">
        <f>'Production Summary'!$M$50</f>
        <v>148.1288981288981</v>
      </c>
      <c r="CU32" s="164">
        <f>'Production Summary'!$N$51</f>
        <v>12785.862785862784</v>
      </c>
      <c r="CV32" s="164">
        <f>'Production Summary'!$M$51</f>
        <v>355.16285516285512</v>
      </c>
      <c r="CW32" s="164">
        <f>'Production Summary'!$N$52</f>
        <v>12629.937629937627</v>
      </c>
      <c r="CX32" s="164">
        <f>'Production Summary'!$M$52</f>
        <v>701.66320166320156</v>
      </c>
      <c r="CY32" s="164">
        <f>'Production Summary'!$N$53</f>
        <v>12396.049896049895</v>
      </c>
      <c r="CZ32" s="164">
        <f>'Production Summary'!$M$53</f>
        <v>688.66943866943859</v>
      </c>
      <c r="DA32" s="164">
        <f>'Production Summary'!$N$54</f>
        <v>13799.376299376298</v>
      </c>
      <c r="DB32" s="164">
        <f>'Production Summary'!$M$54</f>
        <v>766.63201663201653</v>
      </c>
      <c r="DC32" s="328">
        <f>'Production Summary'!$N$60</f>
        <v>12863.825363825363</v>
      </c>
      <c r="DD32" s="328">
        <f>'Production Summary'!$M$60</f>
        <v>714.65696465696465</v>
      </c>
      <c r="DE32" s="164">
        <f>'Production Summary'!$N$59</f>
        <v>11148.648648648648</v>
      </c>
      <c r="DF32" s="328">
        <f>'Production Summary'!$M$59</f>
        <v>619.36936936936934</v>
      </c>
      <c r="DG32" s="164">
        <f>'Production Summary'!$N$55</f>
        <v>13842.68884268884</v>
      </c>
      <c r="DH32" s="164">
        <f>'Production Summary'!$M$55</f>
        <v>3460.67221067221</v>
      </c>
      <c r="DI32" s="164">
        <f>'Production Summary'!$N$56</f>
        <v>13097.713097713096</v>
      </c>
      <c r="DJ32" s="164">
        <f>'Production Summary'!$M$56</f>
        <v>163.72141372141371</v>
      </c>
      <c r="DK32" s="164">
        <f>'Production Summary'!$N$57</f>
        <v>14189.189189189186</v>
      </c>
      <c r="DL32" s="164">
        <f>'Production Summary'!$M$57</f>
        <v>394.14414414414409</v>
      </c>
      <c r="DM32" s="164">
        <f>'Production Summary'!$N$58</f>
        <v>14017.671517671517</v>
      </c>
      <c r="DN32" s="164">
        <f>'Production Summary'!$M$58</f>
        <v>778.75952875952873</v>
      </c>
      <c r="DO32" s="164">
        <f>'Production Summary'!$N$61</f>
        <v>4500</v>
      </c>
      <c r="DP32" s="328">
        <f>'Production Summary'!$M$61</f>
        <v>750</v>
      </c>
      <c r="DQ32" s="164">
        <v>0</v>
      </c>
      <c r="DR32" s="164">
        <f>'Production Summary'!$N$62</f>
        <v>8900</v>
      </c>
      <c r="DS32" s="164">
        <f>'Production Summary'!$N$70</f>
        <v>300</v>
      </c>
      <c r="DT32" s="328">
        <f>'Production Summary'!$M$70</f>
        <v>25</v>
      </c>
      <c r="DU32" s="164">
        <v>0</v>
      </c>
      <c r="DV32" s="164">
        <f>'Production Summary'!$N$71</f>
        <v>150</v>
      </c>
      <c r="DW32" s="164">
        <v>0</v>
      </c>
      <c r="DX32" s="164">
        <f>'Production Summary'!$N$64</f>
        <v>192</v>
      </c>
      <c r="DY32" s="164">
        <v>0</v>
      </c>
      <c r="DZ32" s="391">
        <f>'Production Summary'!$N$65</f>
        <v>384</v>
      </c>
      <c r="EA32" s="164">
        <v>0</v>
      </c>
      <c r="EB32" s="391">
        <f>'Production Summary'!$N$66</f>
        <v>192</v>
      </c>
      <c r="EC32" s="164">
        <v>0</v>
      </c>
      <c r="ED32" s="164">
        <f>'Production Summary'!$N$67</f>
        <v>96</v>
      </c>
      <c r="EE32" s="164">
        <v>0</v>
      </c>
      <c r="EF32" s="164">
        <f>'Production Summary'!$N$68</f>
        <v>96</v>
      </c>
      <c r="EG32" s="164">
        <v>0</v>
      </c>
      <c r="EH32" s="164">
        <f>'Production Summary'!$N$69</f>
        <v>340</v>
      </c>
      <c r="EI32" s="101">
        <f t="shared" si="0"/>
        <v>976113936.57853234</v>
      </c>
      <c r="EJ32" s="3"/>
      <c r="EK32" s="3"/>
      <c r="ER32" s="64" t="s">
        <v>48</v>
      </c>
      <c r="ES32" s="61" t="str">
        <f t="shared" si="1"/>
        <v/>
      </c>
      <c r="ET32" s="24">
        <f t="shared" si="3"/>
        <v>976113936.57853234</v>
      </c>
    </row>
    <row r="33" spans="1:150" ht="15" customHeight="1">
      <c r="A33" t="b">
        <f>C33=Bilaspur!C33</f>
        <v>1</v>
      </c>
      <c r="B33" s="60">
        <f t="shared" si="4"/>
        <v>28</v>
      </c>
      <c r="C33" s="61" t="str">
        <f>IF(Bilaspur!C33="","",Bilaspur!C33)</f>
        <v/>
      </c>
      <c r="D33" s="167">
        <f t="shared" si="2"/>
        <v>627.84</v>
      </c>
      <c r="E33" s="167">
        <v>26.16</v>
      </c>
      <c r="F33" s="164">
        <v>0</v>
      </c>
      <c r="G33" s="164">
        <f>'Production Summary'!$N$5</f>
        <v>666</v>
      </c>
      <c r="H33" s="164">
        <f>'Production Summary'!$M$5</f>
        <v>27.75</v>
      </c>
      <c r="I33" s="164">
        <v>0</v>
      </c>
      <c r="J33" s="164">
        <f>'Production Summary'!$N$6</f>
        <v>200</v>
      </c>
      <c r="K33" s="328">
        <f>'Production Summary'!$M$6</f>
        <v>7.5</v>
      </c>
      <c r="L33" s="164">
        <v>0</v>
      </c>
      <c r="M33" s="365">
        <f>'Production Summary'!$N$7</f>
        <v>612.72</v>
      </c>
      <c r="N33" s="367">
        <f>'Production Summary'!$M$7</f>
        <v>25.53</v>
      </c>
      <c r="O33" s="164">
        <v>0</v>
      </c>
      <c r="P33" s="164">
        <f>'Production Summary'!$N$8</f>
        <v>780</v>
      </c>
      <c r="Q33" s="164">
        <f>'Production Summary'!$M$8</f>
        <v>65</v>
      </c>
      <c r="R33" s="164">
        <v>0</v>
      </c>
      <c r="S33" s="164">
        <f>'Production Summary'!$N$9</f>
        <v>720</v>
      </c>
      <c r="T33" s="164">
        <f>'Production Summary'!$M$9</f>
        <v>60</v>
      </c>
      <c r="U33" s="164">
        <v>0</v>
      </c>
      <c r="V33" s="164">
        <f>'Production Summary'!$N$10</f>
        <v>876</v>
      </c>
      <c r="W33" s="164">
        <f>'Production Summary'!$M$10</f>
        <v>73</v>
      </c>
      <c r="X33" s="164">
        <v>0</v>
      </c>
      <c r="Y33" s="164">
        <f>'Production Summary'!$N$14</f>
        <v>177</v>
      </c>
      <c r="Z33" s="328">
        <f>'Production Summary'!$M$14</f>
        <v>14.75</v>
      </c>
      <c r="AA33" s="164">
        <v>0</v>
      </c>
      <c r="AB33" s="164">
        <f>'Production Summary'!$N$15</f>
        <v>126</v>
      </c>
      <c r="AC33" s="164">
        <f>'Production Summary'!$M$15</f>
        <v>21</v>
      </c>
      <c r="AD33" s="164">
        <v>0</v>
      </c>
      <c r="AE33" s="164">
        <f>'Production Summary'!$N$16</f>
        <v>252</v>
      </c>
      <c r="AF33" s="164">
        <f>'Production Summary'!$M$16</f>
        <v>21</v>
      </c>
      <c r="AG33" s="164">
        <v>0</v>
      </c>
      <c r="AH33" s="164">
        <f>'Production Summary'!$N$18</f>
        <v>1035</v>
      </c>
      <c r="AI33" s="164">
        <f>'Production Summary'!$M$18</f>
        <v>17.25</v>
      </c>
      <c r="AJ33" s="164">
        <v>0</v>
      </c>
      <c r="AK33" s="164">
        <f>'Production Summary'!$N$19</f>
        <v>870</v>
      </c>
      <c r="AL33" s="164">
        <f>'Production Summary'!$M$19</f>
        <v>29</v>
      </c>
      <c r="AM33" s="164">
        <v>0</v>
      </c>
      <c r="AN33" s="164">
        <f>'Production Summary'!$N$20</f>
        <v>864</v>
      </c>
      <c r="AO33" s="164">
        <f>'Production Summary'!$M$20</f>
        <v>72</v>
      </c>
      <c r="AP33" s="164">
        <v>0</v>
      </c>
      <c r="AQ33" s="164">
        <f>'Production Summary'!$N$21</f>
        <v>670</v>
      </c>
      <c r="AR33" s="164">
        <f>'Production Summary'!$M$21</f>
        <v>335</v>
      </c>
      <c r="AS33" s="164">
        <v>0</v>
      </c>
      <c r="AT33" s="386">
        <f>'Production Summary'!$N$22</f>
        <v>375</v>
      </c>
      <c r="AU33" s="164">
        <f>'Production Summary'!$N$23</f>
        <v>1050</v>
      </c>
      <c r="AV33" s="164">
        <f>'Production Summary'!$N$25</f>
        <v>300</v>
      </c>
      <c r="AW33" s="164">
        <f>'Production Summary'!$M$25</f>
        <v>25</v>
      </c>
      <c r="AX33" s="164">
        <v>0</v>
      </c>
      <c r="AY33" s="164">
        <f>'Production Summary'!$N$26</f>
        <v>300</v>
      </c>
      <c r="AZ33" s="164">
        <f>'Production Summary'!$M$26</f>
        <v>25</v>
      </c>
      <c r="BA33" s="164">
        <v>0</v>
      </c>
      <c r="BB33" s="164">
        <f>'Production Summary'!$N$28</f>
        <v>777</v>
      </c>
      <c r="BC33" s="164">
        <f>'Production Summary'!$M$28</f>
        <v>12.95</v>
      </c>
      <c r="BD33" s="164">
        <v>0</v>
      </c>
      <c r="BE33" s="164">
        <f>'Production Summary'!$N$29</f>
        <v>612</v>
      </c>
      <c r="BF33" s="164">
        <f>'Production Summary'!$M$29</f>
        <v>51</v>
      </c>
      <c r="BG33" s="164">
        <v>0</v>
      </c>
      <c r="BH33" s="164">
        <f>'Production Summary'!$N$30</f>
        <v>500</v>
      </c>
      <c r="BI33" s="164">
        <f>'Production Summary'!$M$30</f>
        <v>250</v>
      </c>
      <c r="BJ33" s="164">
        <v>0</v>
      </c>
      <c r="BK33" s="386"/>
      <c r="BL33" s="164">
        <f>'Production Summary'!$N$32</f>
        <v>875</v>
      </c>
      <c r="BM33" s="164">
        <f>'Production Summary'!$N$34</f>
        <v>360.59999999999997</v>
      </c>
      <c r="BN33" s="164">
        <f>'Production Summary'!$M$34</f>
        <v>6.01</v>
      </c>
      <c r="BO33" s="164">
        <v>0</v>
      </c>
      <c r="BP33" s="164">
        <f>'Production Summary'!$N$36</f>
        <v>717</v>
      </c>
      <c r="BQ33" s="164">
        <f>'Production Summary'!$M$36</f>
        <v>11.95</v>
      </c>
      <c r="BR33" s="164">
        <v>0</v>
      </c>
      <c r="BS33" s="164">
        <f>'Production Summary'!$N$37</f>
        <v>210</v>
      </c>
      <c r="BT33" s="164">
        <f>'Production Summary'!$M$37</f>
        <v>21</v>
      </c>
      <c r="BU33" s="164">
        <v>0</v>
      </c>
      <c r="BV33" s="164">
        <f>'Production Summary'!$N$38</f>
        <v>280</v>
      </c>
      <c r="BW33" s="164">
        <f>'Production Summary'!$M$38</f>
        <v>28</v>
      </c>
      <c r="BX33" s="164">
        <v>0</v>
      </c>
      <c r="BY33" s="165">
        <f>'Production Summary'!$N$39</f>
        <v>300.38406247988502</v>
      </c>
      <c r="BZ33" s="164">
        <f>'Production Summary'!$M$39</f>
        <v>30.038406247988501</v>
      </c>
      <c r="CA33" s="164">
        <v>0</v>
      </c>
      <c r="CB33" s="164">
        <f>'Production Summary'!$N$40</f>
        <v>131.30000000000001</v>
      </c>
      <c r="CC33" s="164">
        <f>'Production Summary'!$M$40</f>
        <v>13.13</v>
      </c>
      <c r="CD33" s="164">
        <v>0</v>
      </c>
      <c r="CE33" s="164">
        <f>'Production Summary'!$N$42</f>
        <v>1136.3519999999996</v>
      </c>
      <c r="CF33" s="164">
        <f>'Production Summary'!$M$42</f>
        <v>81.167999999999978</v>
      </c>
      <c r="CG33" s="164">
        <v>0</v>
      </c>
      <c r="CH33" s="164">
        <v>0</v>
      </c>
      <c r="CI33" s="164">
        <f>'Production Summary'!$N$43</f>
        <v>184</v>
      </c>
      <c r="CJ33" s="164">
        <v>0</v>
      </c>
      <c r="CK33" s="164">
        <f>'Production Summary'!$N$44</f>
        <v>355</v>
      </c>
      <c r="CL33" s="164">
        <v>0</v>
      </c>
      <c r="CM33" s="375">
        <f>'Production Summary'!$N$45</f>
        <v>1650</v>
      </c>
      <c r="CN33" s="164">
        <f>'Production Summary'!$N$46</f>
        <v>270</v>
      </c>
      <c r="CO33" s="164">
        <f>'Production Summary'!$N$47</f>
        <v>1350</v>
      </c>
      <c r="CP33" s="166"/>
      <c r="CQ33" s="164">
        <f>'Production Summary'!$N$49</f>
        <v>8004.1580041580037</v>
      </c>
      <c r="CR33" s="164">
        <f>'Production Summary'!$M$49</f>
        <v>66.701316701316699</v>
      </c>
      <c r="CS33" s="164">
        <f>'Production Summary'!$N$50</f>
        <v>13331.600831600828</v>
      </c>
      <c r="CT33" s="164">
        <f>'Production Summary'!$M$50</f>
        <v>148.1288981288981</v>
      </c>
      <c r="CU33" s="164">
        <f>'Production Summary'!$N$51</f>
        <v>12785.862785862784</v>
      </c>
      <c r="CV33" s="164">
        <f>'Production Summary'!$M$51</f>
        <v>355.16285516285512</v>
      </c>
      <c r="CW33" s="164">
        <f>'Production Summary'!$N$52</f>
        <v>12629.937629937627</v>
      </c>
      <c r="CX33" s="164">
        <f>'Production Summary'!$M$52</f>
        <v>701.66320166320156</v>
      </c>
      <c r="CY33" s="164">
        <f>'Production Summary'!$N$53</f>
        <v>12396.049896049895</v>
      </c>
      <c r="CZ33" s="164">
        <f>'Production Summary'!$M$53</f>
        <v>688.66943866943859</v>
      </c>
      <c r="DA33" s="164">
        <f>'Production Summary'!$N$54</f>
        <v>13799.376299376298</v>
      </c>
      <c r="DB33" s="164">
        <f>'Production Summary'!$M$54</f>
        <v>766.63201663201653</v>
      </c>
      <c r="DC33" s="328">
        <f>'Production Summary'!$N$60</f>
        <v>12863.825363825363</v>
      </c>
      <c r="DD33" s="328">
        <f>'Production Summary'!$M$60</f>
        <v>714.65696465696465</v>
      </c>
      <c r="DE33" s="164">
        <f>'Production Summary'!$N$59</f>
        <v>11148.648648648648</v>
      </c>
      <c r="DF33" s="328">
        <f>'Production Summary'!$M$59</f>
        <v>619.36936936936934</v>
      </c>
      <c r="DG33" s="164">
        <f>'Production Summary'!$N$55</f>
        <v>13842.68884268884</v>
      </c>
      <c r="DH33" s="164">
        <f>'Production Summary'!$M$55</f>
        <v>3460.67221067221</v>
      </c>
      <c r="DI33" s="164">
        <f>'Production Summary'!$N$56</f>
        <v>13097.713097713096</v>
      </c>
      <c r="DJ33" s="164">
        <f>'Production Summary'!$M$56</f>
        <v>163.72141372141371</v>
      </c>
      <c r="DK33" s="164">
        <f>'Production Summary'!$N$57</f>
        <v>14189.189189189186</v>
      </c>
      <c r="DL33" s="164">
        <f>'Production Summary'!$M$57</f>
        <v>394.14414414414409</v>
      </c>
      <c r="DM33" s="164">
        <f>'Production Summary'!$N$58</f>
        <v>14017.671517671517</v>
      </c>
      <c r="DN33" s="164">
        <f>'Production Summary'!$M$58</f>
        <v>778.75952875952873</v>
      </c>
      <c r="DO33" s="164">
        <f>'Production Summary'!$N$61</f>
        <v>4500</v>
      </c>
      <c r="DP33" s="328">
        <f>'Production Summary'!$M$61</f>
        <v>750</v>
      </c>
      <c r="DQ33" s="164">
        <v>0</v>
      </c>
      <c r="DR33" s="164">
        <f>'Production Summary'!$N$62</f>
        <v>8900</v>
      </c>
      <c r="DS33" s="164">
        <f>'Production Summary'!$N$70</f>
        <v>300</v>
      </c>
      <c r="DT33" s="328">
        <f>'Production Summary'!$M$70</f>
        <v>25</v>
      </c>
      <c r="DU33" s="164">
        <v>0</v>
      </c>
      <c r="DV33" s="164">
        <f>'Production Summary'!$N$71</f>
        <v>150</v>
      </c>
      <c r="DW33" s="164">
        <v>0</v>
      </c>
      <c r="DX33" s="164">
        <f>'Production Summary'!$N$64</f>
        <v>192</v>
      </c>
      <c r="DY33" s="164">
        <v>0</v>
      </c>
      <c r="DZ33" s="391">
        <f>'Production Summary'!$N$65</f>
        <v>384</v>
      </c>
      <c r="EA33" s="164">
        <v>0</v>
      </c>
      <c r="EB33" s="391">
        <f>'Production Summary'!$N$66</f>
        <v>192</v>
      </c>
      <c r="EC33" s="164">
        <v>0</v>
      </c>
      <c r="ED33" s="164">
        <f>'Production Summary'!$N$67</f>
        <v>96</v>
      </c>
      <c r="EE33" s="164">
        <v>0</v>
      </c>
      <c r="EF33" s="164">
        <f>'Production Summary'!$N$68</f>
        <v>96</v>
      </c>
      <c r="EG33" s="164">
        <v>0</v>
      </c>
      <c r="EH33" s="164">
        <f>'Production Summary'!$N$69</f>
        <v>340</v>
      </c>
      <c r="EI33" s="101">
        <f t="shared" si="0"/>
        <v>976113936.57853234</v>
      </c>
      <c r="EJ33" s="3"/>
      <c r="EK33" s="3"/>
      <c r="ER33" s="64" t="s">
        <v>49</v>
      </c>
      <c r="ES33" s="61" t="str">
        <f t="shared" si="1"/>
        <v/>
      </c>
      <c r="ET33" s="24">
        <f t="shared" si="3"/>
        <v>976113936.57853234</v>
      </c>
    </row>
    <row r="34" spans="1:150" ht="15" customHeight="1">
      <c r="A34" t="b">
        <f>C34=Bilaspur!C34</f>
        <v>1</v>
      </c>
      <c r="B34" s="60">
        <f t="shared" si="4"/>
        <v>29</v>
      </c>
      <c r="C34" s="61" t="str">
        <f>IF(Bilaspur!C34="","",Bilaspur!C34)</f>
        <v/>
      </c>
      <c r="D34" s="167">
        <f t="shared" si="2"/>
        <v>627.84</v>
      </c>
      <c r="E34" s="167">
        <v>26.16</v>
      </c>
      <c r="F34" s="164">
        <v>0</v>
      </c>
      <c r="G34" s="164">
        <f>'Production Summary'!$N$5</f>
        <v>666</v>
      </c>
      <c r="H34" s="164">
        <f>'Production Summary'!$M$5</f>
        <v>27.75</v>
      </c>
      <c r="I34" s="164">
        <v>0</v>
      </c>
      <c r="J34" s="164">
        <f>'Production Summary'!$N$6</f>
        <v>200</v>
      </c>
      <c r="K34" s="328">
        <f>'Production Summary'!$M$6</f>
        <v>7.5</v>
      </c>
      <c r="L34" s="164">
        <v>0</v>
      </c>
      <c r="M34" s="365">
        <f>'Production Summary'!$N$7</f>
        <v>612.72</v>
      </c>
      <c r="N34" s="367">
        <f>'Production Summary'!$M$7</f>
        <v>25.53</v>
      </c>
      <c r="O34" s="164">
        <v>0</v>
      </c>
      <c r="P34" s="164">
        <f>'Production Summary'!$N$8</f>
        <v>780</v>
      </c>
      <c r="Q34" s="164">
        <f>'Production Summary'!$M$8</f>
        <v>65</v>
      </c>
      <c r="R34" s="164">
        <v>0</v>
      </c>
      <c r="S34" s="164">
        <f>'Production Summary'!$N$9</f>
        <v>720</v>
      </c>
      <c r="T34" s="164">
        <f>'Production Summary'!$M$9</f>
        <v>60</v>
      </c>
      <c r="U34" s="164">
        <v>0</v>
      </c>
      <c r="V34" s="164">
        <f>'Production Summary'!$N$10</f>
        <v>876</v>
      </c>
      <c r="W34" s="164">
        <f>'Production Summary'!$M$10</f>
        <v>73</v>
      </c>
      <c r="X34" s="164">
        <v>0</v>
      </c>
      <c r="Y34" s="164">
        <f>'Production Summary'!$N$14</f>
        <v>177</v>
      </c>
      <c r="Z34" s="328">
        <f>'Production Summary'!$M$14</f>
        <v>14.75</v>
      </c>
      <c r="AA34" s="164">
        <v>0</v>
      </c>
      <c r="AB34" s="164">
        <f>'Production Summary'!$N$15</f>
        <v>126</v>
      </c>
      <c r="AC34" s="164">
        <f>'Production Summary'!$M$15</f>
        <v>21</v>
      </c>
      <c r="AD34" s="164">
        <v>0</v>
      </c>
      <c r="AE34" s="164">
        <f>'Production Summary'!$N$16</f>
        <v>252</v>
      </c>
      <c r="AF34" s="164">
        <f>'Production Summary'!$M$16</f>
        <v>21</v>
      </c>
      <c r="AG34" s="164">
        <v>0</v>
      </c>
      <c r="AH34" s="164">
        <f>'Production Summary'!$N$18</f>
        <v>1035</v>
      </c>
      <c r="AI34" s="164">
        <f>'Production Summary'!$M$18</f>
        <v>17.25</v>
      </c>
      <c r="AJ34" s="164">
        <v>0</v>
      </c>
      <c r="AK34" s="164">
        <f>'Production Summary'!$N$19</f>
        <v>870</v>
      </c>
      <c r="AL34" s="164">
        <f>'Production Summary'!$M$19</f>
        <v>29</v>
      </c>
      <c r="AM34" s="164">
        <v>0</v>
      </c>
      <c r="AN34" s="164">
        <f>'Production Summary'!$N$20</f>
        <v>864</v>
      </c>
      <c r="AO34" s="164">
        <f>'Production Summary'!$M$20</f>
        <v>72</v>
      </c>
      <c r="AP34" s="164">
        <v>0</v>
      </c>
      <c r="AQ34" s="164">
        <f>'Production Summary'!$N$21</f>
        <v>670</v>
      </c>
      <c r="AR34" s="164">
        <f>'Production Summary'!$M$21</f>
        <v>335</v>
      </c>
      <c r="AS34" s="164">
        <v>0</v>
      </c>
      <c r="AT34" s="386">
        <f>'Production Summary'!$N$22</f>
        <v>375</v>
      </c>
      <c r="AU34" s="164">
        <f>'Production Summary'!$N$23</f>
        <v>1050</v>
      </c>
      <c r="AV34" s="164">
        <f>'Production Summary'!$N$25</f>
        <v>300</v>
      </c>
      <c r="AW34" s="164">
        <f>'Production Summary'!$M$25</f>
        <v>25</v>
      </c>
      <c r="AX34" s="164">
        <v>0</v>
      </c>
      <c r="AY34" s="164">
        <f>'Production Summary'!$N$26</f>
        <v>300</v>
      </c>
      <c r="AZ34" s="164">
        <f>'Production Summary'!$M$26</f>
        <v>25</v>
      </c>
      <c r="BA34" s="164">
        <v>0</v>
      </c>
      <c r="BB34" s="164">
        <f>'Production Summary'!$N$28</f>
        <v>777</v>
      </c>
      <c r="BC34" s="164">
        <f>'Production Summary'!$M$28</f>
        <v>12.95</v>
      </c>
      <c r="BD34" s="164">
        <v>0</v>
      </c>
      <c r="BE34" s="164">
        <f>'Production Summary'!$N$29</f>
        <v>612</v>
      </c>
      <c r="BF34" s="164">
        <f>'Production Summary'!$M$29</f>
        <v>51</v>
      </c>
      <c r="BG34" s="164">
        <v>0</v>
      </c>
      <c r="BH34" s="164">
        <f>'Production Summary'!$N$30</f>
        <v>500</v>
      </c>
      <c r="BI34" s="164">
        <f>'Production Summary'!$M$30</f>
        <v>250</v>
      </c>
      <c r="BJ34" s="164">
        <v>0</v>
      </c>
      <c r="BK34" s="386"/>
      <c r="BL34" s="164">
        <f>'Production Summary'!$N$32</f>
        <v>875</v>
      </c>
      <c r="BM34" s="164">
        <f>'Production Summary'!$N$34</f>
        <v>360.59999999999997</v>
      </c>
      <c r="BN34" s="164">
        <f>'Production Summary'!$M$34</f>
        <v>6.01</v>
      </c>
      <c r="BO34" s="164">
        <v>0</v>
      </c>
      <c r="BP34" s="164">
        <f>'Production Summary'!$N$36</f>
        <v>717</v>
      </c>
      <c r="BQ34" s="164">
        <f>'Production Summary'!$M$36</f>
        <v>11.95</v>
      </c>
      <c r="BR34" s="164">
        <v>0</v>
      </c>
      <c r="BS34" s="164">
        <f>'Production Summary'!$N$37</f>
        <v>210</v>
      </c>
      <c r="BT34" s="164">
        <f>'Production Summary'!$M$37</f>
        <v>21</v>
      </c>
      <c r="BU34" s="164">
        <v>0</v>
      </c>
      <c r="BV34" s="164">
        <f>'Production Summary'!$N$38</f>
        <v>280</v>
      </c>
      <c r="BW34" s="164">
        <f>'Production Summary'!$M$38</f>
        <v>28</v>
      </c>
      <c r="BX34" s="164">
        <v>0</v>
      </c>
      <c r="BY34" s="165">
        <f>'Production Summary'!$N$39</f>
        <v>300.38406247988502</v>
      </c>
      <c r="BZ34" s="164">
        <f>'Production Summary'!$M$39</f>
        <v>30.038406247988501</v>
      </c>
      <c r="CA34" s="164">
        <v>0</v>
      </c>
      <c r="CB34" s="164">
        <f>'Production Summary'!$N$40</f>
        <v>131.30000000000001</v>
      </c>
      <c r="CC34" s="164">
        <f>'Production Summary'!$M$40</f>
        <v>13.13</v>
      </c>
      <c r="CD34" s="164">
        <v>0</v>
      </c>
      <c r="CE34" s="164">
        <f>'Production Summary'!$N$42</f>
        <v>1136.3519999999996</v>
      </c>
      <c r="CF34" s="164">
        <f>'Production Summary'!$M$42</f>
        <v>81.167999999999978</v>
      </c>
      <c r="CG34" s="164">
        <v>0</v>
      </c>
      <c r="CH34" s="164">
        <v>0</v>
      </c>
      <c r="CI34" s="164">
        <f>'Production Summary'!$N$43</f>
        <v>184</v>
      </c>
      <c r="CJ34" s="164">
        <v>0</v>
      </c>
      <c r="CK34" s="164">
        <f>'Production Summary'!$N$44</f>
        <v>355</v>
      </c>
      <c r="CL34" s="164">
        <v>0</v>
      </c>
      <c r="CM34" s="375">
        <f>'Production Summary'!$N$45</f>
        <v>1650</v>
      </c>
      <c r="CN34" s="164">
        <f>'Production Summary'!$N$46</f>
        <v>270</v>
      </c>
      <c r="CO34" s="164">
        <f>'Production Summary'!$N$47</f>
        <v>1350</v>
      </c>
      <c r="CP34" s="166"/>
      <c r="CQ34" s="164">
        <f>'Production Summary'!$N$49</f>
        <v>8004.1580041580037</v>
      </c>
      <c r="CR34" s="164">
        <f>'Production Summary'!$M$49</f>
        <v>66.701316701316699</v>
      </c>
      <c r="CS34" s="164">
        <f>'Production Summary'!$N$50</f>
        <v>13331.600831600828</v>
      </c>
      <c r="CT34" s="164">
        <f>'Production Summary'!$M$50</f>
        <v>148.1288981288981</v>
      </c>
      <c r="CU34" s="164">
        <f>'Production Summary'!$N$51</f>
        <v>12785.862785862784</v>
      </c>
      <c r="CV34" s="164">
        <f>'Production Summary'!$M$51</f>
        <v>355.16285516285512</v>
      </c>
      <c r="CW34" s="164">
        <f>'Production Summary'!$N$52</f>
        <v>12629.937629937627</v>
      </c>
      <c r="CX34" s="164">
        <f>'Production Summary'!$M$52</f>
        <v>701.66320166320156</v>
      </c>
      <c r="CY34" s="164">
        <f>'Production Summary'!$N$53</f>
        <v>12396.049896049895</v>
      </c>
      <c r="CZ34" s="164">
        <f>'Production Summary'!$M$53</f>
        <v>688.66943866943859</v>
      </c>
      <c r="DA34" s="164">
        <f>'Production Summary'!$N$54</f>
        <v>13799.376299376298</v>
      </c>
      <c r="DB34" s="164">
        <f>'Production Summary'!$M$54</f>
        <v>766.63201663201653</v>
      </c>
      <c r="DC34" s="328">
        <f>'Production Summary'!$N$60</f>
        <v>12863.825363825363</v>
      </c>
      <c r="DD34" s="328">
        <f>'Production Summary'!$M$60</f>
        <v>714.65696465696465</v>
      </c>
      <c r="DE34" s="164">
        <f>'Production Summary'!$N$59</f>
        <v>11148.648648648648</v>
      </c>
      <c r="DF34" s="328">
        <f>'Production Summary'!$M$59</f>
        <v>619.36936936936934</v>
      </c>
      <c r="DG34" s="164">
        <f>'Production Summary'!$N$55</f>
        <v>13842.68884268884</v>
      </c>
      <c r="DH34" s="164">
        <f>'Production Summary'!$M$55</f>
        <v>3460.67221067221</v>
      </c>
      <c r="DI34" s="164">
        <f>'Production Summary'!$N$56</f>
        <v>13097.713097713096</v>
      </c>
      <c r="DJ34" s="164">
        <f>'Production Summary'!$M$56</f>
        <v>163.72141372141371</v>
      </c>
      <c r="DK34" s="164">
        <f>'Production Summary'!$N$57</f>
        <v>14189.189189189186</v>
      </c>
      <c r="DL34" s="164">
        <f>'Production Summary'!$M$57</f>
        <v>394.14414414414409</v>
      </c>
      <c r="DM34" s="164">
        <f>'Production Summary'!$N$58</f>
        <v>14017.671517671517</v>
      </c>
      <c r="DN34" s="164">
        <f>'Production Summary'!$M$58</f>
        <v>778.75952875952873</v>
      </c>
      <c r="DO34" s="164">
        <f>'Production Summary'!$N$61</f>
        <v>4500</v>
      </c>
      <c r="DP34" s="328">
        <f>'Production Summary'!$M$61</f>
        <v>750</v>
      </c>
      <c r="DQ34" s="164">
        <v>0</v>
      </c>
      <c r="DR34" s="164">
        <f>'Production Summary'!$N$62</f>
        <v>8900</v>
      </c>
      <c r="DS34" s="164">
        <f>'Production Summary'!$N$70</f>
        <v>300</v>
      </c>
      <c r="DT34" s="328">
        <f>'Production Summary'!$M$70</f>
        <v>25</v>
      </c>
      <c r="DU34" s="164">
        <v>0</v>
      </c>
      <c r="DV34" s="164">
        <f>'Production Summary'!$N$71</f>
        <v>150</v>
      </c>
      <c r="DW34" s="164">
        <v>0</v>
      </c>
      <c r="DX34" s="164">
        <f>'Production Summary'!$N$64</f>
        <v>192</v>
      </c>
      <c r="DY34" s="164">
        <v>0</v>
      </c>
      <c r="DZ34" s="391">
        <f>'Production Summary'!$N$65</f>
        <v>384</v>
      </c>
      <c r="EA34" s="164">
        <v>0</v>
      </c>
      <c r="EB34" s="391">
        <f>'Production Summary'!$N$66</f>
        <v>192</v>
      </c>
      <c r="EC34" s="164">
        <v>0</v>
      </c>
      <c r="ED34" s="164">
        <f>'Production Summary'!$N$67</f>
        <v>96</v>
      </c>
      <c r="EE34" s="164">
        <v>0</v>
      </c>
      <c r="EF34" s="164">
        <f>'Production Summary'!$N$68</f>
        <v>96</v>
      </c>
      <c r="EG34" s="164">
        <v>0</v>
      </c>
      <c r="EH34" s="164">
        <f>'Production Summary'!$N$69</f>
        <v>340</v>
      </c>
      <c r="EI34" s="101">
        <f t="shared" si="0"/>
        <v>976113936.57853234</v>
      </c>
      <c r="EJ34" s="3"/>
      <c r="EK34" s="3"/>
      <c r="ER34" s="64" t="s">
        <v>50</v>
      </c>
      <c r="ES34" s="61" t="str">
        <f t="shared" si="1"/>
        <v/>
      </c>
      <c r="ET34" s="24">
        <f t="shared" si="3"/>
        <v>976113936.57853234</v>
      </c>
    </row>
    <row r="35" spans="1:150" ht="15" customHeight="1">
      <c r="A35" t="b">
        <f>C35=Bilaspur!C35</f>
        <v>1</v>
      </c>
      <c r="B35" s="60">
        <f t="shared" si="4"/>
        <v>30</v>
      </c>
      <c r="C35" s="61" t="str">
        <f>IF(Bilaspur!C35="","",Bilaspur!C35)</f>
        <v/>
      </c>
      <c r="D35" s="167">
        <f t="shared" si="2"/>
        <v>627.84</v>
      </c>
      <c r="E35" s="167">
        <v>26.16</v>
      </c>
      <c r="F35" s="164">
        <v>0</v>
      </c>
      <c r="G35" s="164">
        <f>'Production Summary'!$N$5</f>
        <v>666</v>
      </c>
      <c r="H35" s="164">
        <f>'Production Summary'!$M$5</f>
        <v>27.75</v>
      </c>
      <c r="I35" s="164">
        <v>0</v>
      </c>
      <c r="J35" s="164">
        <f>'Production Summary'!$N$6</f>
        <v>200</v>
      </c>
      <c r="K35" s="328">
        <f>'Production Summary'!$M$6</f>
        <v>7.5</v>
      </c>
      <c r="L35" s="164">
        <v>0</v>
      </c>
      <c r="M35" s="365">
        <f>'Production Summary'!$N$7</f>
        <v>612.72</v>
      </c>
      <c r="N35" s="367">
        <f>'Production Summary'!$M$7</f>
        <v>25.53</v>
      </c>
      <c r="O35" s="164">
        <v>0</v>
      </c>
      <c r="P35" s="164">
        <f>'Production Summary'!$N$8</f>
        <v>780</v>
      </c>
      <c r="Q35" s="164">
        <f>'Production Summary'!$M$8</f>
        <v>65</v>
      </c>
      <c r="R35" s="164">
        <v>0</v>
      </c>
      <c r="S35" s="164">
        <f>'Production Summary'!$N$9</f>
        <v>720</v>
      </c>
      <c r="T35" s="164">
        <f>'Production Summary'!$M$9</f>
        <v>60</v>
      </c>
      <c r="U35" s="164">
        <v>0</v>
      </c>
      <c r="V35" s="164">
        <f>'Production Summary'!$N$10</f>
        <v>876</v>
      </c>
      <c r="W35" s="164">
        <f>'Production Summary'!$M$10</f>
        <v>73</v>
      </c>
      <c r="X35" s="164">
        <v>0</v>
      </c>
      <c r="Y35" s="164">
        <f>'Production Summary'!$N$14</f>
        <v>177</v>
      </c>
      <c r="Z35" s="328">
        <f>'Production Summary'!$M$14</f>
        <v>14.75</v>
      </c>
      <c r="AA35" s="164">
        <v>0</v>
      </c>
      <c r="AB35" s="164">
        <f>'Production Summary'!$N$15</f>
        <v>126</v>
      </c>
      <c r="AC35" s="164">
        <f>'Production Summary'!$M$15</f>
        <v>21</v>
      </c>
      <c r="AD35" s="164">
        <v>0</v>
      </c>
      <c r="AE35" s="164">
        <f>'Production Summary'!$N$16</f>
        <v>252</v>
      </c>
      <c r="AF35" s="164">
        <f>'Production Summary'!$M$16</f>
        <v>21</v>
      </c>
      <c r="AG35" s="164">
        <v>0</v>
      </c>
      <c r="AH35" s="164">
        <f>'Production Summary'!$N$18</f>
        <v>1035</v>
      </c>
      <c r="AI35" s="164">
        <f>'Production Summary'!$M$18</f>
        <v>17.25</v>
      </c>
      <c r="AJ35" s="164">
        <v>0</v>
      </c>
      <c r="AK35" s="164">
        <f>'Production Summary'!$N$19</f>
        <v>870</v>
      </c>
      <c r="AL35" s="164">
        <f>'Production Summary'!$M$19</f>
        <v>29</v>
      </c>
      <c r="AM35" s="164">
        <v>0</v>
      </c>
      <c r="AN35" s="164">
        <f>'Production Summary'!$N$20</f>
        <v>864</v>
      </c>
      <c r="AO35" s="164">
        <f>'Production Summary'!$M$20</f>
        <v>72</v>
      </c>
      <c r="AP35" s="164">
        <v>0</v>
      </c>
      <c r="AQ35" s="164">
        <f>'Production Summary'!$N$21</f>
        <v>670</v>
      </c>
      <c r="AR35" s="164">
        <f>'Production Summary'!$M$21</f>
        <v>335</v>
      </c>
      <c r="AS35" s="164">
        <v>0</v>
      </c>
      <c r="AT35" s="386">
        <f>'Production Summary'!$N$22</f>
        <v>375</v>
      </c>
      <c r="AU35" s="164">
        <f>'Production Summary'!$N$23</f>
        <v>1050</v>
      </c>
      <c r="AV35" s="164">
        <f>'Production Summary'!$N$25</f>
        <v>300</v>
      </c>
      <c r="AW35" s="164">
        <f>'Production Summary'!$M$25</f>
        <v>25</v>
      </c>
      <c r="AX35" s="164">
        <v>0</v>
      </c>
      <c r="AY35" s="164">
        <f>'Production Summary'!$N$26</f>
        <v>300</v>
      </c>
      <c r="AZ35" s="164">
        <f>'Production Summary'!$M$26</f>
        <v>25</v>
      </c>
      <c r="BA35" s="164">
        <v>0</v>
      </c>
      <c r="BB35" s="164">
        <f>'Production Summary'!$N$28</f>
        <v>777</v>
      </c>
      <c r="BC35" s="164">
        <f>'Production Summary'!$M$28</f>
        <v>12.95</v>
      </c>
      <c r="BD35" s="164">
        <v>0</v>
      </c>
      <c r="BE35" s="164">
        <f>'Production Summary'!$N$29</f>
        <v>612</v>
      </c>
      <c r="BF35" s="164">
        <f>'Production Summary'!$M$29</f>
        <v>51</v>
      </c>
      <c r="BG35" s="164">
        <v>0</v>
      </c>
      <c r="BH35" s="164">
        <f>'Production Summary'!$N$30</f>
        <v>500</v>
      </c>
      <c r="BI35" s="164">
        <f>'Production Summary'!$M$30</f>
        <v>250</v>
      </c>
      <c r="BJ35" s="164">
        <v>0</v>
      </c>
      <c r="BK35" s="386"/>
      <c r="BL35" s="164">
        <f>'Production Summary'!$N$32</f>
        <v>875</v>
      </c>
      <c r="BM35" s="164">
        <f>'Production Summary'!$N$34</f>
        <v>360.59999999999997</v>
      </c>
      <c r="BN35" s="164">
        <f>'Production Summary'!$M$34</f>
        <v>6.01</v>
      </c>
      <c r="BO35" s="164">
        <v>0</v>
      </c>
      <c r="BP35" s="164">
        <f>'Production Summary'!$N$36</f>
        <v>717</v>
      </c>
      <c r="BQ35" s="164">
        <f>'Production Summary'!$M$36</f>
        <v>11.95</v>
      </c>
      <c r="BR35" s="164">
        <v>0</v>
      </c>
      <c r="BS35" s="164">
        <f>'Production Summary'!$N$37</f>
        <v>210</v>
      </c>
      <c r="BT35" s="164">
        <f>'Production Summary'!$M$37</f>
        <v>21</v>
      </c>
      <c r="BU35" s="164">
        <v>0</v>
      </c>
      <c r="BV35" s="164">
        <f>'Production Summary'!$N$38</f>
        <v>280</v>
      </c>
      <c r="BW35" s="164">
        <f>'Production Summary'!$M$38</f>
        <v>28</v>
      </c>
      <c r="BX35" s="164">
        <v>0</v>
      </c>
      <c r="BY35" s="165">
        <f>'Production Summary'!$N$39</f>
        <v>300.38406247988502</v>
      </c>
      <c r="BZ35" s="164">
        <f>'Production Summary'!$M$39</f>
        <v>30.038406247988501</v>
      </c>
      <c r="CA35" s="164">
        <v>0</v>
      </c>
      <c r="CB35" s="164">
        <f>'Production Summary'!$N$40</f>
        <v>131.30000000000001</v>
      </c>
      <c r="CC35" s="164">
        <f>'Production Summary'!$M$40</f>
        <v>13.13</v>
      </c>
      <c r="CD35" s="164">
        <v>0</v>
      </c>
      <c r="CE35" s="164">
        <f>'Production Summary'!$N$42</f>
        <v>1136.3519999999996</v>
      </c>
      <c r="CF35" s="164">
        <f>'Production Summary'!$M$42</f>
        <v>81.167999999999978</v>
      </c>
      <c r="CG35" s="164">
        <v>0</v>
      </c>
      <c r="CH35" s="164">
        <v>0</v>
      </c>
      <c r="CI35" s="164">
        <f>'Production Summary'!$N$43</f>
        <v>184</v>
      </c>
      <c r="CJ35" s="164">
        <v>0</v>
      </c>
      <c r="CK35" s="164">
        <f>'Production Summary'!$N$44</f>
        <v>355</v>
      </c>
      <c r="CL35" s="164">
        <v>0</v>
      </c>
      <c r="CM35" s="375">
        <f>'Production Summary'!$N$45</f>
        <v>1650</v>
      </c>
      <c r="CN35" s="164">
        <f>'Production Summary'!$N$46</f>
        <v>270</v>
      </c>
      <c r="CO35" s="164">
        <f>'Production Summary'!$N$47</f>
        <v>1350</v>
      </c>
      <c r="CP35" s="166"/>
      <c r="CQ35" s="164">
        <f>'Production Summary'!$N$49</f>
        <v>8004.1580041580037</v>
      </c>
      <c r="CR35" s="164">
        <f>'Production Summary'!$M$49</f>
        <v>66.701316701316699</v>
      </c>
      <c r="CS35" s="164">
        <f>'Production Summary'!$N$50</f>
        <v>13331.600831600828</v>
      </c>
      <c r="CT35" s="164">
        <f>'Production Summary'!$M$50</f>
        <v>148.1288981288981</v>
      </c>
      <c r="CU35" s="164">
        <f>'Production Summary'!$N$51</f>
        <v>12785.862785862784</v>
      </c>
      <c r="CV35" s="164">
        <f>'Production Summary'!$M$51</f>
        <v>355.16285516285512</v>
      </c>
      <c r="CW35" s="164">
        <f>'Production Summary'!$N$52</f>
        <v>12629.937629937627</v>
      </c>
      <c r="CX35" s="164">
        <f>'Production Summary'!$M$52</f>
        <v>701.66320166320156</v>
      </c>
      <c r="CY35" s="164">
        <f>'Production Summary'!$N$53</f>
        <v>12396.049896049895</v>
      </c>
      <c r="CZ35" s="164">
        <f>'Production Summary'!$M$53</f>
        <v>688.66943866943859</v>
      </c>
      <c r="DA35" s="164">
        <f>'Production Summary'!$N$54</f>
        <v>13799.376299376298</v>
      </c>
      <c r="DB35" s="164">
        <f>'Production Summary'!$M$54</f>
        <v>766.63201663201653</v>
      </c>
      <c r="DC35" s="328">
        <f>'Production Summary'!$N$60</f>
        <v>12863.825363825363</v>
      </c>
      <c r="DD35" s="328">
        <f>'Production Summary'!$M$60</f>
        <v>714.65696465696465</v>
      </c>
      <c r="DE35" s="164">
        <f>'Production Summary'!$N$59</f>
        <v>11148.648648648648</v>
      </c>
      <c r="DF35" s="328">
        <f>'Production Summary'!$M$59</f>
        <v>619.36936936936934</v>
      </c>
      <c r="DG35" s="164">
        <f>'Production Summary'!$N$55</f>
        <v>13842.68884268884</v>
      </c>
      <c r="DH35" s="164">
        <f>'Production Summary'!$M$55</f>
        <v>3460.67221067221</v>
      </c>
      <c r="DI35" s="164">
        <f>'Production Summary'!$N$56</f>
        <v>13097.713097713096</v>
      </c>
      <c r="DJ35" s="164">
        <f>'Production Summary'!$M$56</f>
        <v>163.72141372141371</v>
      </c>
      <c r="DK35" s="164">
        <f>'Production Summary'!$N$57</f>
        <v>14189.189189189186</v>
      </c>
      <c r="DL35" s="164">
        <f>'Production Summary'!$M$57</f>
        <v>394.14414414414409</v>
      </c>
      <c r="DM35" s="164">
        <f>'Production Summary'!$N$58</f>
        <v>14017.671517671517</v>
      </c>
      <c r="DN35" s="164">
        <f>'Production Summary'!$M$58</f>
        <v>778.75952875952873</v>
      </c>
      <c r="DO35" s="164">
        <f>'Production Summary'!$N$61</f>
        <v>4500</v>
      </c>
      <c r="DP35" s="328">
        <f>'Production Summary'!$M$61</f>
        <v>750</v>
      </c>
      <c r="DQ35" s="164">
        <v>0</v>
      </c>
      <c r="DR35" s="164">
        <f>'Production Summary'!$N$62</f>
        <v>8900</v>
      </c>
      <c r="DS35" s="164">
        <f>'Production Summary'!$N$70</f>
        <v>300</v>
      </c>
      <c r="DT35" s="328">
        <f>'Production Summary'!$M$70</f>
        <v>25</v>
      </c>
      <c r="DU35" s="164">
        <v>0</v>
      </c>
      <c r="DV35" s="164">
        <f>'Production Summary'!$N$71</f>
        <v>150</v>
      </c>
      <c r="DW35" s="164">
        <v>0</v>
      </c>
      <c r="DX35" s="164">
        <f>'Production Summary'!$N$64</f>
        <v>192</v>
      </c>
      <c r="DY35" s="164">
        <v>0</v>
      </c>
      <c r="DZ35" s="391">
        <f>'Production Summary'!$N$65</f>
        <v>384</v>
      </c>
      <c r="EA35" s="164">
        <v>0</v>
      </c>
      <c r="EB35" s="391">
        <f>'Production Summary'!$N$66</f>
        <v>192</v>
      </c>
      <c r="EC35" s="164">
        <v>0</v>
      </c>
      <c r="ED35" s="164">
        <f>'Production Summary'!$N$67</f>
        <v>96</v>
      </c>
      <c r="EE35" s="164">
        <v>0</v>
      </c>
      <c r="EF35" s="164">
        <f>'Production Summary'!$N$68</f>
        <v>96</v>
      </c>
      <c r="EG35" s="164">
        <v>0</v>
      </c>
      <c r="EH35" s="164">
        <f>'Production Summary'!$N$69</f>
        <v>340</v>
      </c>
      <c r="EI35" s="101">
        <f t="shared" si="0"/>
        <v>976113936.57853234</v>
      </c>
      <c r="EJ35" s="3"/>
      <c r="EK35" s="3"/>
      <c r="ER35" s="64" t="s">
        <v>51</v>
      </c>
      <c r="ES35" s="61" t="str">
        <f t="shared" si="1"/>
        <v/>
      </c>
      <c r="ET35" s="24">
        <f t="shared" si="3"/>
        <v>976113936.57853234</v>
      </c>
    </row>
    <row r="36" spans="1:150" ht="15" customHeight="1">
      <c r="A36" t="b">
        <f>C36=Bilaspur!C36</f>
        <v>1</v>
      </c>
      <c r="B36" s="60">
        <f t="shared" si="4"/>
        <v>31</v>
      </c>
      <c r="C36" s="61" t="str">
        <f>IF(Bilaspur!C36="","",Bilaspur!C36)</f>
        <v/>
      </c>
      <c r="D36" s="167">
        <f t="shared" si="2"/>
        <v>627.84</v>
      </c>
      <c r="E36" s="167">
        <v>26.16</v>
      </c>
      <c r="F36" s="164">
        <v>0</v>
      </c>
      <c r="G36" s="164">
        <f>'Production Summary'!$N$5</f>
        <v>666</v>
      </c>
      <c r="H36" s="164">
        <f>'Production Summary'!$M$5</f>
        <v>27.75</v>
      </c>
      <c r="I36" s="164">
        <v>0</v>
      </c>
      <c r="J36" s="164">
        <f>'Production Summary'!$N$6</f>
        <v>200</v>
      </c>
      <c r="K36" s="328">
        <f>'Production Summary'!$M$6</f>
        <v>7.5</v>
      </c>
      <c r="L36" s="164">
        <v>0</v>
      </c>
      <c r="M36" s="365">
        <f>'Production Summary'!$N$7</f>
        <v>612.72</v>
      </c>
      <c r="N36" s="367">
        <f>'Production Summary'!$M$7</f>
        <v>25.53</v>
      </c>
      <c r="O36" s="164">
        <v>0</v>
      </c>
      <c r="P36" s="164">
        <f>'Production Summary'!$N$8</f>
        <v>780</v>
      </c>
      <c r="Q36" s="164">
        <f>'Production Summary'!$M$8</f>
        <v>65</v>
      </c>
      <c r="R36" s="164">
        <v>0</v>
      </c>
      <c r="S36" s="164">
        <f>'Production Summary'!$N$9</f>
        <v>720</v>
      </c>
      <c r="T36" s="164">
        <f>'Production Summary'!$M$9</f>
        <v>60</v>
      </c>
      <c r="U36" s="164">
        <v>0</v>
      </c>
      <c r="V36" s="164">
        <f>'Production Summary'!$N$10</f>
        <v>876</v>
      </c>
      <c r="W36" s="164">
        <f>'Production Summary'!$M$10</f>
        <v>73</v>
      </c>
      <c r="X36" s="164">
        <v>0</v>
      </c>
      <c r="Y36" s="164">
        <f>'Production Summary'!$N$14</f>
        <v>177</v>
      </c>
      <c r="Z36" s="328">
        <f>'Production Summary'!$M$14</f>
        <v>14.75</v>
      </c>
      <c r="AA36" s="164">
        <v>0</v>
      </c>
      <c r="AB36" s="164">
        <f>'Production Summary'!$N$15</f>
        <v>126</v>
      </c>
      <c r="AC36" s="164">
        <f>'Production Summary'!$M$15</f>
        <v>21</v>
      </c>
      <c r="AD36" s="164">
        <v>0</v>
      </c>
      <c r="AE36" s="164">
        <f>'Production Summary'!$N$16</f>
        <v>252</v>
      </c>
      <c r="AF36" s="164">
        <f>'Production Summary'!$M$16</f>
        <v>21</v>
      </c>
      <c r="AG36" s="164">
        <v>0</v>
      </c>
      <c r="AH36" s="164">
        <f>'Production Summary'!$N$18</f>
        <v>1035</v>
      </c>
      <c r="AI36" s="164">
        <f>'Production Summary'!$M$18</f>
        <v>17.25</v>
      </c>
      <c r="AJ36" s="164">
        <v>0</v>
      </c>
      <c r="AK36" s="164">
        <f>'Production Summary'!$N$19</f>
        <v>870</v>
      </c>
      <c r="AL36" s="164">
        <f>'Production Summary'!$M$19</f>
        <v>29</v>
      </c>
      <c r="AM36" s="164">
        <v>0</v>
      </c>
      <c r="AN36" s="164">
        <f>'Production Summary'!$N$20</f>
        <v>864</v>
      </c>
      <c r="AO36" s="164">
        <f>'Production Summary'!$M$20</f>
        <v>72</v>
      </c>
      <c r="AP36" s="164">
        <v>0</v>
      </c>
      <c r="AQ36" s="164">
        <f>'Production Summary'!$N$21</f>
        <v>670</v>
      </c>
      <c r="AR36" s="164">
        <f>'Production Summary'!$M$21</f>
        <v>335</v>
      </c>
      <c r="AS36" s="164">
        <v>0</v>
      </c>
      <c r="AT36" s="386">
        <f>'Production Summary'!$N$22</f>
        <v>375</v>
      </c>
      <c r="AU36" s="164">
        <f>'Production Summary'!$N$23</f>
        <v>1050</v>
      </c>
      <c r="AV36" s="164">
        <f>'Production Summary'!$N$25</f>
        <v>300</v>
      </c>
      <c r="AW36" s="164">
        <f>'Production Summary'!$M$25</f>
        <v>25</v>
      </c>
      <c r="AX36" s="164">
        <v>0</v>
      </c>
      <c r="AY36" s="164">
        <f>'Production Summary'!$N$26</f>
        <v>300</v>
      </c>
      <c r="AZ36" s="164">
        <f>'Production Summary'!$M$26</f>
        <v>25</v>
      </c>
      <c r="BA36" s="164">
        <v>0</v>
      </c>
      <c r="BB36" s="164">
        <f>'Production Summary'!$N$28</f>
        <v>777</v>
      </c>
      <c r="BC36" s="164">
        <f>'Production Summary'!$M$28</f>
        <v>12.95</v>
      </c>
      <c r="BD36" s="164">
        <v>0</v>
      </c>
      <c r="BE36" s="164">
        <f>'Production Summary'!$N$29</f>
        <v>612</v>
      </c>
      <c r="BF36" s="164">
        <f>'Production Summary'!$M$29</f>
        <v>51</v>
      </c>
      <c r="BG36" s="164">
        <v>0</v>
      </c>
      <c r="BH36" s="164">
        <f>'Production Summary'!$N$30</f>
        <v>500</v>
      </c>
      <c r="BI36" s="164">
        <f>'Production Summary'!$M$30</f>
        <v>250</v>
      </c>
      <c r="BJ36" s="164">
        <v>0</v>
      </c>
      <c r="BK36" s="386"/>
      <c r="BL36" s="164">
        <f>'Production Summary'!$N$32</f>
        <v>875</v>
      </c>
      <c r="BM36" s="164">
        <f>'Production Summary'!$N$34</f>
        <v>360.59999999999997</v>
      </c>
      <c r="BN36" s="164">
        <f>'Production Summary'!$M$34</f>
        <v>6.01</v>
      </c>
      <c r="BO36" s="164">
        <v>0</v>
      </c>
      <c r="BP36" s="164">
        <f>'Production Summary'!$N$36</f>
        <v>717</v>
      </c>
      <c r="BQ36" s="164">
        <f>'Production Summary'!$M$36</f>
        <v>11.95</v>
      </c>
      <c r="BR36" s="164">
        <v>0</v>
      </c>
      <c r="BS36" s="164">
        <f>'Production Summary'!$N$37</f>
        <v>210</v>
      </c>
      <c r="BT36" s="164">
        <f>'Production Summary'!$M$37</f>
        <v>21</v>
      </c>
      <c r="BU36" s="164">
        <v>0</v>
      </c>
      <c r="BV36" s="164">
        <f>'Production Summary'!$N$38</f>
        <v>280</v>
      </c>
      <c r="BW36" s="164">
        <f>'Production Summary'!$M$38</f>
        <v>28</v>
      </c>
      <c r="BX36" s="164">
        <v>0</v>
      </c>
      <c r="BY36" s="165">
        <f>'Production Summary'!$N$39</f>
        <v>300.38406247988502</v>
      </c>
      <c r="BZ36" s="164">
        <f>'Production Summary'!$M$39</f>
        <v>30.038406247988501</v>
      </c>
      <c r="CA36" s="164">
        <v>0</v>
      </c>
      <c r="CB36" s="164">
        <f>'Production Summary'!$N$40</f>
        <v>131.30000000000001</v>
      </c>
      <c r="CC36" s="164">
        <f>'Production Summary'!$M$40</f>
        <v>13.13</v>
      </c>
      <c r="CD36" s="164">
        <v>0</v>
      </c>
      <c r="CE36" s="164">
        <f>'Production Summary'!$N$42</f>
        <v>1136.3519999999996</v>
      </c>
      <c r="CF36" s="164">
        <f>'Production Summary'!$M$42</f>
        <v>81.167999999999978</v>
      </c>
      <c r="CG36" s="164">
        <v>0</v>
      </c>
      <c r="CH36" s="164">
        <v>0</v>
      </c>
      <c r="CI36" s="164">
        <f>'Production Summary'!$N$43</f>
        <v>184</v>
      </c>
      <c r="CJ36" s="164">
        <v>0</v>
      </c>
      <c r="CK36" s="164">
        <f>'Production Summary'!$N$44</f>
        <v>355</v>
      </c>
      <c r="CL36" s="164">
        <v>0</v>
      </c>
      <c r="CM36" s="375">
        <f>'Production Summary'!$N$45</f>
        <v>1650</v>
      </c>
      <c r="CN36" s="164">
        <f>'Production Summary'!$N$46</f>
        <v>270</v>
      </c>
      <c r="CO36" s="164">
        <f>'Production Summary'!$N$47</f>
        <v>1350</v>
      </c>
      <c r="CP36" s="166"/>
      <c r="CQ36" s="164">
        <f>'Production Summary'!$N$49</f>
        <v>8004.1580041580037</v>
      </c>
      <c r="CR36" s="164">
        <f>'Production Summary'!$M$49</f>
        <v>66.701316701316699</v>
      </c>
      <c r="CS36" s="164">
        <f>'Production Summary'!$N$50</f>
        <v>13331.600831600828</v>
      </c>
      <c r="CT36" s="164">
        <f>'Production Summary'!$M$50</f>
        <v>148.1288981288981</v>
      </c>
      <c r="CU36" s="164">
        <f>'Production Summary'!$N$51</f>
        <v>12785.862785862784</v>
      </c>
      <c r="CV36" s="164">
        <f>'Production Summary'!$M$51</f>
        <v>355.16285516285512</v>
      </c>
      <c r="CW36" s="164">
        <f>'Production Summary'!$N$52</f>
        <v>12629.937629937627</v>
      </c>
      <c r="CX36" s="164">
        <f>'Production Summary'!$M$52</f>
        <v>701.66320166320156</v>
      </c>
      <c r="CY36" s="164">
        <f>'Production Summary'!$N$53</f>
        <v>12396.049896049895</v>
      </c>
      <c r="CZ36" s="164">
        <f>'Production Summary'!$M$53</f>
        <v>688.66943866943859</v>
      </c>
      <c r="DA36" s="164">
        <f>'Production Summary'!$N$54</f>
        <v>13799.376299376298</v>
      </c>
      <c r="DB36" s="164">
        <f>'Production Summary'!$M$54</f>
        <v>766.63201663201653</v>
      </c>
      <c r="DC36" s="328">
        <f>'Production Summary'!$N$60</f>
        <v>12863.825363825363</v>
      </c>
      <c r="DD36" s="328">
        <f>'Production Summary'!$M$60</f>
        <v>714.65696465696465</v>
      </c>
      <c r="DE36" s="164">
        <f>'Production Summary'!$N$59</f>
        <v>11148.648648648648</v>
      </c>
      <c r="DF36" s="328">
        <f>'Production Summary'!$M$59</f>
        <v>619.36936936936934</v>
      </c>
      <c r="DG36" s="164">
        <f>'Production Summary'!$N$55</f>
        <v>13842.68884268884</v>
      </c>
      <c r="DH36" s="164">
        <f>'Production Summary'!$M$55</f>
        <v>3460.67221067221</v>
      </c>
      <c r="DI36" s="164">
        <f>'Production Summary'!$N$56</f>
        <v>13097.713097713096</v>
      </c>
      <c r="DJ36" s="164">
        <f>'Production Summary'!$M$56</f>
        <v>163.72141372141371</v>
      </c>
      <c r="DK36" s="164">
        <f>'Production Summary'!$N$57</f>
        <v>14189.189189189186</v>
      </c>
      <c r="DL36" s="164">
        <f>'Production Summary'!$M$57</f>
        <v>394.14414414414409</v>
      </c>
      <c r="DM36" s="164">
        <f>'Production Summary'!$N$58</f>
        <v>14017.671517671517</v>
      </c>
      <c r="DN36" s="164">
        <f>'Production Summary'!$M$58</f>
        <v>778.75952875952873</v>
      </c>
      <c r="DO36" s="164">
        <f>'Production Summary'!$N$61</f>
        <v>4500</v>
      </c>
      <c r="DP36" s="328">
        <f>'Production Summary'!$M$61</f>
        <v>750</v>
      </c>
      <c r="DQ36" s="164">
        <v>0</v>
      </c>
      <c r="DR36" s="164">
        <f>'Production Summary'!$N$62</f>
        <v>8900</v>
      </c>
      <c r="DS36" s="164">
        <f>'Production Summary'!$N$70</f>
        <v>300</v>
      </c>
      <c r="DT36" s="328">
        <f>'Production Summary'!$M$70</f>
        <v>25</v>
      </c>
      <c r="DU36" s="164">
        <v>0</v>
      </c>
      <c r="DV36" s="164">
        <f>'Production Summary'!$N$71</f>
        <v>150</v>
      </c>
      <c r="DW36" s="164">
        <v>0</v>
      </c>
      <c r="DX36" s="164">
        <f>'Production Summary'!$N$64</f>
        <v>192</v>
      </c>
      <c r="DY36" s="164">
        <v>0</v>
      </c>
      <c r="DZ36" s="391">
        <f>'Production Summary'!$N$65</f>
        <v>384</v>
      </c>
      <c r="EA36" s="164">
        <v>0</v>
      </c>
      <c r="EB36" s="391">
        <f>'Production Summary'!$N$66</f>
        <v>192</v>
      </c>
      <c r="EC36" s="164">
        <v>0</v>
      </c>
      <c r="ED36" s="164">
        <f>'Production Summary'!$N$67</f>
        <v>96</v>
      </c>
      <c r="EE36" s="164">
        <v>0</v>
      </c>
      <c r="EF36" s="164">
        <f>'Production Summary'!$N$68</f>
        <v>96</v>
      </c>
      <c r="EG36" s="164">
        <v>0</v>
      </c>
      <c r="EH36" s="164">
        <f>'Production Summary'!$N$69</f>
        <v>340</v>
      </c>
      <c r="EI36" s="101">
        <f t="shared" si="0"/>
        <v>976113936.57853234</v>
      </c>
      <c r="EJ36" s="3"/>
      <c r="EK36" s="3"/>
      <c r="ER36" s="64" t="s">
        <v>52</v>
      </c>
      <c r="ES36" s="61" t="str">
        <f t="shared" si="1"/>
        <v/>
      </c>
      <c r="ET36" s="24">
        <f t="shared" si="3"/>
        <v>976113936.57853234</v>
      </c>
    </row>
    <row r="37" spans="1:150" ht="15" customHeight="1">
      <c r="A37" t="b">
        <f>C37=Bilaspur!C37</f>
        <v>1</v>
      </c>
      <c r="B37" s="65">
        <f t="shared" si="4"/>
        <v>32</v>
      </c>
      <c r="C37" s="61" t="str">
        <f>IF(Bilaspur!C37="","",Bilaspur!C37)</f>
        <v>Arti Daily Needs</v>
      </c>
      <c r="D37" s="167">
        <f t="shared" si="2"/>
        <v>666</v>
      </c>
      <c r="E37" s="164">
        <f>'Production Summary'!$M$4</f>
        <v>27.75</v>
      </c>
      <c r="F37" s="164">
        <v>0</v>
      </c>
      <c r="G37" s="164">
        <f>'Production Summary'!$N$5</f>
        <v>666</v>
      </c>
      <c r="H37" s="164">
        <f>'Production Summary'!$M$5</f>
        <v>27.75</v>
      </c>
      <c r="I37" s="164">
        <v>0</v>
      </c>
      <c r="J37" s="164">
        <f>'Production Summary'!$N$6</f>
        <v>200</v>
      </c>
      <c r="K37" s="328">
        <f>'Production Summary'!$M$6</f>
        <v>7.5</v>
      </c>
      <c r="L37" s="164">
        <v>0</v>
      </c>
      <c r="M37" s="365">
        <f>'Production Summary'!$N$7</f>
        <v>612.72</v>
      </c>
      <c r="N37" s="367">
        <f>'Production Summary'!$M$7</f>
        <v>25.53</v>
      </c>
      <c r="O37" s="164">
        <v>0</v>
      </c>
      <c r="P37" s="164">
        <f>'Production Summary'!$N$8</f>
        <v>780</v>
      </c>
      <c r="Q37" s="164">
        <f>'Production Summary'!$M$8</f>
        <v>65</v>
      </c>
      <c r="R37" s="164">
        <v>0</v>
      </c>
      <c r="S37" s="164">
        <f>'Production Summary'!$N$9</f>
        <v>720</v>
      </c>
      <c r="T37" s="164">
        <f>'Production Summary'!$M$9</f>
        <v>60</v>
      </c>
      <c r="U37" s="164">
        <v>0</v>
      </c>
      <c r="V37" s="164">
        <f>'Production Summary'!$N$10</f>
        <v>876</v>
      </c>
      <c r="W37" s="164">
        <f>'Production Summary'!$M$10</f>
        <v>73</v>
      </c>
      <c r="X37" s="164">
        <v>0</v>
      </c>
      <c r="Y37" s="164">
        <f>'Production Summary'!$N$14</f>
        <v>177</v>
      </c>
      <c r="Z37" s="328">
        <f>'Production Summary'!$M$14</f>
        <v>14.75</v>
      </c>
      <c r="AA37" s="164">
        <v>0</v>
      </c>
      <c r="AB37" s="164">
        <f>'Production Summary'!$N$15</f>
        <v>126</v>
      </c>
      <c r="AC37" s="164">
        <f>'Production Summary'!$M$15</f>
        <v>21</v>
      </c>
      <c r="AD37" s="164">
        <v>0</v>
      </c>
      <c r="AE37" s="164">
        <f>'Production Summary'!$N$16</f>
        <v>252</v>
      </c>
      <c r="AF37" s="164">
        <f>'Production Summary'!$M$16</f>
        <v>21</v>
      </c>
      <c r="AG37" s="164">
        <v>0</v>
      </c>
      <c r="AH37" s="164">
        <f>'Production Summary'!$N$18</f>
        <v>1035</v>
      </c>
      <c r="AI37" s="164">
        <f>'Production Summary'!$M$18</f>
        <v>17.25</v>
      </c>
      <c r="AJ37" s="164">
        <v>0</v>
      </c>
      <c r="AK37" s="164">
        <f>'Production Summary'!$N$19</f>
        <v>870</v>
      </c>
      <c r="AL37" s="164">
        <f>'Production Summary'!$M$19</f>
        <v>29</v>
      </c>
      <c r="AM37" s="164">
        <v>0</v>
      </c>
      <c r="AN37" s="164">
        <f>'Production Summary'!$N$20</f>
        <v>864</v>
      </c>
      <c r="AO37" s="164">
        <f>'Production Summary'!$M$20</f>
        <v>72</v>
      </c>
      <c r="AP37" s="164">
        <v>0</v>
      </c>
      <c r="AQ37" s="164">
        <f>'Production Summary'!$N$21</f>
        <v>670</v>
      </c>
      <c r="AR37" s="164">
        <f>'Production Summary'!$M$21</f>
        <v>335</v>
      </c>
      <c r="AS37" s="164">
        <v>0</v>
      </c>
      <c r="AT37" s="386">
        <f>'Production Summary'!$N$22</f>
        <v>375</v>
      </c>
      <c r="AU37" s="164">
        <f>'Production Summary'!$N$23</f>
        <v>1050</v>
      </c>
      <c r="AV37" s="164">
        <f>'Production Summary'!$N$25</f>
        <v>300</v>
      </c>
      <c r="AW37" s="164">
        <f>'Production Summary'!$M$25</f>
        <v>25</v>
      </c>
      <c r="AX37" s="164">
        <v>0</v>
      </c>
      <c r="AY37" s="164">
        <f>'Production Summary'!$N$26</f>
        <v>300</v>
      </c>
      <c r="AZ37" s="164">
        <f>'Production Summary'!$M$26</f>
        <v>25</v>
      </c>
      <c r="BA37" s="164">
        <v>0</v>
      </c>
      <c r="BB37" s="164">
        <f>'Production Summary'!$N$28</f>
        <v>777</v>
      </c>
      <c r="BC37" s="164">
        <f>'Production Summary'!$M$28</f>
        <v>12.95</v>
      </c>
      <c r="BD37" s="164">
        <v>0</v>
      </c>
      <c r="BE37" s="164">
        <f>'Production Summary'!$N$29</f>
        <v>612</v>
      </c>
      <c r="BF37" s="164">
        <f>'Production Summary'!$M$29</f>
        <v>51</v>
      </c>
      <c r="BG37" s="164">
        <v>0</v>
      </c>
      <c r="BH37" s="164">
        <f>'Production Summary'!$N$30</f>
        <v>500</v>
      </c>
      <c r="BI37" s="164">
        <f>'Production Summary'!$M$30</f>
        <v>250</v>
      </c>
      <c r="BJ37" s="164">
        <v>0</v>
      </c>
      <c r="BK37" s="386"/>
      <c r="BL37" s="164">
        <f>'Production Summary'!$N$32</f>
        <v>875</v>
      </c>
      <c r="BM37" s="164">
        <f>'Production Summary'!$N$34</f>
        <v>360.59999999999997</v>
      </c>
      <c r="BN37" s="164">
        <f>'Production Summary'!$M$34</f>
        <v>6.01</v>
      </c>
      <c r="BO37" s="164">
        <v>0</v>
      </c>
      <c r="BP37" s="164">
        <f>'Production Summary'!$N$36</f>
        <v>717</v>
      </c>
      <c r="BQ37" s="164">
        <f>'Production Summary'!$M$36</f>
        <v>11.95</v>
      </c>
      <c r="BR37" s="164">
        <v>0</v>
      </c>
      <c r="BS37" s="164">
        <f>'Production Summary'!$N$37</f>
        <v>210</v>
      </c>
      <c r="BT37" s="164">
        <f>'Production Summary'!$M$37</f>
        <v>21</v>
      </c>
      <c r="BU37" s="164">
        <v>0</v>
      </c>
      <c r="BV37" s="164">
        <f>'Production Summary'!$N$38</f>
        <v>280</v>
      </c>
      <c r="BW37" s="164">
        <f>'Production Summary'!$M$38</f>
        <v>28</v>
      </c>
      <c r="BX37" s="164">
        <v>0</v>
      </c>
      <c r="BY37" s="165">
        <f>'Production Summary'!$N$39</f>
        <v>300.38406247988502</v>
      </c>
      <c r="BZ37" s="164">
        <f>'Production Summary'!$M$39</f>
        <v>30.038406247988501</v>
      </c>
      <c r="CA37" s="164">
        <v>0</v>
      </c>
      <c r="CB37" s="164">
        <f>'Production Summary'!$N$40</f>
        <v>131.30000000000001</v>
      </c>
      <c r="CC37" s="164">
        <f>'Production Summary'!$M$40</f>
        <v>13.13</v>
      </c>
      <c r="CD37" s="164">
        <v>0</v>
      </c>
      <c r="CE37" s="164">
        <f>'Production Summary'!$N$42</f>
        <v>1136.3519999999996</v>
      </c>
      <c r="CF37" s="164">
        <f>'Production Summary'!$M$42</f>
        <v>81.167999999999978</v>
      </c>
      <c r="CG37" s="164">
        <v>0</v>
      </c>
      <c r="CH37" s="164">
        <v>0</v>
      </c>
      <c r="CI37" s="164">
        <f>'Production Summary'!$N$43</f>
        <v>184</v>
      </c>
      <c r="CJ37" s="164">
        <v>0</v>
      </c>
      <c r="CK37" s="164">
        <f>'Production Summary'!$N$44</f>
        <v>355</v>
      </c>
      <c r="CL37" s="164">
        <v>0</v>
      </c>
      <c r="CM37" s="375">
        <f>'Production Summary'!$N$45</f>
        <v>1650</v>
      </c>
      <c r="CN37" s="164">
        <f>'Production Summary'!$N$46</f>
        <v>270</v>
      </c>
      <c r="CO37" s="164">
        <f>'Production Summary'!$N$47</f>
        <v>1350</v>
      </c>
      <c r="CP37" s="166"/>
      <c r="CQ37" s="164">
        <f>'Production Summary'!$N$49</f>
        <v>8004.1580041580037</v>
      </c>
      <c r="CR37" s="164">
        <f>'Production Summary'!$M$49</f>
        <v>66.701316701316699</v>
      </c>
      <c r="CS37" s="164">
        <f>'Production Summary'!$N$50</f>
        <v>13331.600831600828</v>
      </c>
      <c r="CT37" s="164">
        <f>'Production Summary'!$M$50</f>
        <v>148.1288981288981</v>
      </c>
      <c r="CU37" s="164">
        <f>'Production Summary'!$N$51</f>
        <v>12785.862785862784</v>
      </c>
      <c r="CV37" s="164">
        <f>'Production Summary'!$M$51</f>
        <v>355.16285516285512</v>
      </c>
      <c r="CW37" s="164">
        <f>'Production Summary'!$N$52</f>
        <v>12629.937629937627</v>
      </c>
      <c r="CX37" s="164">
        <f>'Production Summary'!$M$52</f>
        <v>701.66320166320156</v>
      </c>
      <c r="CY37" s="164">
        <f>'Production Summary'!$N$53</f>
        <v>12396.049896049895</v>
      </c>
      <c r="CZ37" s="164">
        <f>'Production Summary'!$M$53</f>
        <v>688.66943866943859</v>
      </c>
      <c r="DA37" s="164">
        <f>'Production Summary'!$N$54</f>
        <v>13799.376299376298</v>
      </c>
      <c r="DB37" s="164">
        <f>'Production Summary'!$M$54</f>
        <v>766.63201663201653</v>
      </c>
      <c r="DC37" s="328">
        <f>'Production Summary'!$N$60</f>
        <v>12863.825363825363</v>
      </c>
      <c r="DD37" s="328">
        <f>'Production Summary'!$M$60</f>
        <v>714.65696465696465</v>
      </c>
      <c r="DE37" s="164">
        <f>'Production Summary'!$N$59</f>
        <v>11148.648648648648</v>
      </c>
      <c r="DF37" s="328">
        <f>'Production Summary'!$M$59</f>
        <v>619.36936936936934</v>
      </c>
      <c r="DG37" s="164">
        <f>'Production Summary'!$N$55</f>
        <v>13842.68884268884</v>
      </c>
      <c r="DH37" s="164">
        <f>'Production Summary'!$M$55</f>
        <v>3460.67221067221</v>
      </c>
      <c r="DI37" s="164">
        <f>'Production Summary'!$N$56</f>
        <v>13097.713097713096</v>
      </c>
      <c r="DJ37" s="164">
        <f>'Production Summary'!$M$56</f>
        <v>163.72141372141371</v>
      </c>
      <c r="DK37" s="164">
        <f>'Production Summary'!$N$57</f>
        <v>14189.189189189186</v>
      </c>
      <c r="DL37" s="164">
        <f>'Production Summary'!$M$57</f>
        <v>394.14414414414409</v>
      </c>
      <c r="DM37" s="164">
        <f>'Production Summary'!$N$58</f>
        <v>14017.671517671517</v>
      </c>
      <c r="DN37" s="164">
        <f>'Production Summary'!$M$58</f>
        <v>778.75952875952873</v>
      </c>
      <c r="DO37" s="164">
        <f>'Production Summary'!$N$61</f>
        <v>4500</v>
      </c>
      <c r="DP37" s="328">
        <f>'Production Summary'!$M$61</f>
        <v>750</v>
      </c>
      <c r="DQ37" s="164">
        <v>0</v>
      </c>
      <c r="DR37" s="164">
        <f>'Production Summary'!$N$62</f>
        <v>8900</v>
      </c>
      <c r="DS37" s="164">
        <f>'Production Summary'!$N$70</f>
        <v>300</v>
      </c>
      <c r="DT37" s="328">
        <f>'Production Summary'!$M$70</f>
        <v>25</v>
      </c>
      <c r="DU37" s="164">
        <v>0</v>
      </c>
      <c r="DV37" s="164">
        <f>'Production Summary'!$N$71</f>
        <v>150</v>
      </c>
      <c r="DW37" s="164">
        <v>0</v>
      </c>
      <c r="DX37" s="164">
        <f>'Production Summary'!$N$64</f>
        <v>192</v>
      </c>
      <c r="DY37" s="164">
        <v>0</v>
      </c>
      <c r="DZ37" s="391">
        <f>'Production Summary'!$N$65</f>
        <v>384</v>
      </c>
      <c r="EA37" s="164">
        <v>0</v>
      </c>
      <c r="EB37" s="391">
        <f>'Production Summary'!$N$66</f>
        <v>192</v>
      </c>
      <c r="EC37" s="164">
        <v>0</v>
      </c>
      <c r="ED37" s="164">
        <f>'Production Summary'!$N$67</f>
        <v>96</v>
      </c>
      <c r="EE37" s="164">
        <v>0</v>
      </c>
      <c r="EF37" s="164">
        <f>'Production Summary'!$N$68</f>
        <v>96</v>
      </c>
      <c r="EG37" s="164">
        <v>0</v>
      </c>
      <c r="EH37" s="164">
        <f>'Production Summary'!$N$69</f>
        <v>340</v>
      </c>
      <c r="EI37" s="101">
        <f t="shared" si="0"/>
        <v>976135587.92653239</v>
      </c>
      <c r="EJ37" s="3"/>
      <c r="EK37" s="3"/>
      <c r="ER37" s="64" t="s">
        <v>53</v>
      </c>
      <c r="ES37" s="61" t="str">
        <f t="shared" si="1"/>
        <v>Arti Daily Needs</v>
      </c>
      <c r="ET37" s="24">
        <f t="shared" si="3"/>
        <v>976135587.92653239</v>
      </c>
    </row>
    <row r="38" spans="1:150" ht="15" customHeight="1">
      <c r="A38" t="b">
        <f>C38=Bilaspur!C38</f>
        <v>1</v>
      </c>
      <c r="B38" s="65">
        <f t="shared" si="4"/>
        <v>33</v>
      </c>
      <c r="C38" s="61" t="str">
        <f>IF(Bilaspur!C38="","",Bilaspur!C38)</f>
        <v>Rathi Agency Tilda</v>
      </c>
      <c r="D38" s="167">
        <f t="shared" si="2"/>
        <v>666</v>
      </c>
      <c r="E38" s="164">
        <f>'Production Summary'!$M$4</f>
        <v>27.75</v>
      </c>
      <c r="F38" s="164">
        <v>0</v>
      </c>
      <c r="G38" s="164">
        <f>'Production Summary'!$N$5</f>
        <v>666</v>
      </c>
      <c r="H38" s="164">
        <f>'Production Summary'!$M$5</f>
        <v>27.75</v>
      </c>
      <c r="I38" s="164">
        <v>0</v>
      </c>
      <c r="J38" s="164">
        <f>'Production Summary'!$N$6</f>
        <v>200</v>
      </c>
      <c r="K38" s="328">
        <f>'Production Summary'!$M$6</f>
        <v>7.5</v>
      </c>
      <c r="L38" s="164">
        <v>0</v>
      </c>
      <c r="M38" s="365">
        <f>'Production Summary'!$N$7</f>
        <v>612.72</v>
      </c>
      <c r="N38" s="367">
        <f>'Production Summary'!$M$7</f>
        <v>25.53</v>
      </c>
      <c r="O38" s="164">
        <v>0</v>
      </c>
      <c r="P38" s="164">
        <f>'Production Summary'!$N$8</f>
        <v>780</v>
      </c>
      <c r="Q38" s="164">
        <f>'Production Summary'!$M$8</f>
        <v>65</v>
      </c>
      <c r="R38" s="164">
        <v>0</v>
      </c>
      <c r="S38" s="164">
        <f>'Production Summary'!$N$9</f>
        <v>720</v>
      </c>
      <c r="T38" s="164">
        <f>'Production Summary'!$M$9</f>
        <v>60</v>
      </c>
      <c r="U38" s="164">
        <v>0</v>
      </c>
      <c r="V38" s="164">
        <f>'Production Summary'!$N$10</f>
        <v>876</v>
      </c>
      <c r="W38" s="164">
        <f>'Production Summary'!$M$10</f>
        <v>73</v>
      </c>
      <c r="X38" s="164">
        <v>0</v>
      </c>
      <c r="Y38" s="164">
        <f>'Production Summary'!$N$14</f>
        <v>177</v>
      </c>
      <c r="Z38" s="328">
        <f>'Production Summary'!$M$14</f>
        <v>14.75</v>
      </c>
      <c r="AA38" s="164">
        <v>0</v>
      </c>
      <c r="AB38" s="164">
        <f>'Production Summary'!$N$15</f>
        <v>126</v>
      </c>
      <c r="AC38" s="164">
        <f>'Production Summary'!$M$15</f>
        <v>21</v>
      </c>
      <c r="AD38" s="164">
        <v>0</v>
      </c>
      <c r="AE38" s="164">
        <f>'Production Summary'!$N$16</f>
        <v>252</v>
      </c>
      <c r="AF38" s="164">
        <f>'Production Summary'!$M$16</f>
        <v>21</v>
      </c>
      <c r="AG38" s="164">
        <v>0</v>
      </c>
      <c r="AH38" s="164">
        <f>'Production Summary'!$N$18</f>
        <v>1035</v>
      </c>
      <c r="AI38" s="164">
        <f>'Production Summary'!$M$18</f>
        <v>17.25</v>
      </c>
      <c r="AJ38" s="164">
        <v>0</v>
      </c>
      <c r="AK38" s="164">
        <f>'Production Summary'!$N$19</f>
        <v>870</v>
      </c>
      <c r="AL38" s="164">
        <f>'Production Summary'!$M$19</f>
        <v>29</v>
      </c>
      <c r="AM38" s="164">
        <v>0</v>
      </c>
      <c r="AN38" s="164">
        <f>'Production Summary'!$N$20</f>
        <v>864</v>
      </c>
      <c r="AO38" s="164">
        <f>'Production Summary'!$M$20</f>
        <v>72</v>
      </c>
      <c r="AP38" s="164">
        <v>0</v>
      </c>
      <c r="AQ38" s="164">
        <f>'Production Summary'!$N$21</f>
        <v>670</v>
      </c>
      <c r="AR38" s="164">
        <f>'Production Summary'!$M$21</f>
        <v>335</v>
      </c>
      <c r="AS38" s="164">
        <v>0</v>
      </c>
      <c r="AT38" s="386">
        <f>'Production Summary'!$N$22</f>
        <v>375</v>
      </c>
      <c r="AU38" s="164">
        <f>'Production Summary'!$N$23</f>
        <v>1050</v>
      </c>
      <c r="AV38" s="164">
        <f>'Production Summary'!$N$25</f>
        <v>300</v>
      </c>
      <c r="AW38" s="164">
        <f>'Production Summary'!$M$25</f>
        <v>25</v>
      </c>
      <c r="AX38" s="164">
        <v>0</v>
      </c>
      <c r="AY38" s="164">
        <f>'Production Summary'!$N$26</f>
        <v>300</v>
      </c>
      <c r="AZ38" s="164">
        <f>'Production Summary'!$M$26</f>
        <v>25</v>
      </c>
      <c r="BA38" s="164">
        <v>0</v>
      </c>
      <c r="BB38" s="164">
        <f>'Production Summary'!$N$28</f>
        <v>777</v>
      </c>
      <c r="BC38" s="164">
        <f>'Production Summary'!$M$28</f>
        <v>12.95</v>
      </c>
      <c r="BD38" s="164">
        <v>0</v>
      </c>
      <c r="BE38" s="164">
        <f>'Production Summary'!$N$29</f>
        <v>612</v>
      </c>
      <c r="BF38" s="164">
        <f>'Production Summary'!$M$29</f>
        <v>51</v>
      </c>
      <c r="BG38" s="164">
        <v>0</v>
      </c>
      <c r="BH38" s="164">
        <f>'Production Summary'!$N$30</f>
        <v>500</v>
      </c>
      <c r="BI38" s="164">
        <f>'Production Summary'!$M$30</f>
        <v>250</v>
      </c>
      <c r="BJ38" s="164">
        <v>0</v>
      </c>
      <c r="BK38" s="386"/>
      <c r="BL38" s="164">
        <f>'Production Summary'!$N$32</f>
        <v>875</v>
      </c>
      <c r="BM38" s="164">
        <f>'Production Summary'!$N$34</f>
        <v>360.59999999999997</v>
      </c>
      <c r="BN38" s="164">
        <f>'Production Summary'!$M$34</f>
        <v>6.01</v>
      </c>
      <c r="BO38" s="164">
        <v>0</v>
      </c>
      <c r="BP38" s="164">
        <f>'Production Summary'!$N$36</f>
        <v>717</v>
      </c>
      <c r="BQ38" s="164">
        <f>'Production Summary'!$M$36</f>
        <v>11.95</v>
      </c>
      <c r="BR38" s="164">
        <v>0</v>
      </c>
      <c r="BS38" s="164">
        <f>'Production Summary'!$N$37</f>
        <v>210</v>
      </c>
      <c r="BT38" s="164">
        <f>'Production Summary'!$M$37</f>
        <v>21</v>
      </c>
      <c r="BU38" s="164">
        <v>0</v>
      </c>
      <c r="BV38" s="164">
        <f>'Production Summary'!$N$38</f>
        <v>280</v>
      </c>
      <c r="BW38" s="164">
        <f>'Production Summary'!$M$38</f>
        <v>28</v>
      </c>
      <c r="BX38" s="164">
        <v>0</v>
      </c>
      <c r="BY38" s="165">
        <f>'Production Summary'!$N$39</f>
        <v>300.38406247988502</v>
      </c>
      <c r="BZ38" s="164">
        <f>'Production Summary'!$M$39</f>
        <v>30.038406247988501</v>
      </c>
      <c r="CA38" s="164">
        <v>0</v>
      </c>
      <c r="CB38" s="164">
        <f>'Production Summary'!$N$40</f>
        <v>131.30000000000001</v>
      </c>
      <c r="CC38" s="164">
        <f>'Production Summary'!$M$40</f>
        <v>13.13</v>
      </c>
      <c r="CD38" s="164">
        <v>0</v>
      </c>
      <c r="CE38" s="164">
        <f>'Production Summary'!$N$42</f>
        <v>1136.3519999999996</v>
      </c>
      <c r="CF38" s="164">
        <f>'Production Summary'!$M$42</f>
        <v>81.167999999999978</v>
      </c>
      <c r="CG38" s="164">
        <v>0</v>
      </c>
      <c r="CH38" s="164">
        <v>0</v>
      </c>
      <c r="CI38" s="164">
        <f>'Production Summary'!$N$43</f>
        <v>184</v>
      </c>
      <c r="CJ38" s="164">
        <v>0</v>
      </c>
      <c r="CK38" s="164">
        <f>'Production Summary'!$N$44</f>
        <v>355</v>
      </c>
      <c r="CL38" s="164">
        <v>0</v>
      </c>
      <c r="CM38" s="375">
        <f>'Production Summary'!$N$45</f>
        <v>1650</v>
      </c>
      <c r="CN38" s="164">
        <f>'Production Summary'!$N$46</f>
        <v>270</v>
      </c>
      <c r="CO38" s="164">
        <f>'Production Summary'!$N$47</f>
        <v>1350</v>
      </c>
      <c r="CP38" s="166"/>
      <c r="CQ38" s="164">
        <f>'Production Summary'!$N$49</f>
        <v>8004.1580041580037</v>
      </c>
      <c r="CR38" s="164">
        <f>'Production Summary'!$M$49</f>
        <v>66.701316701316699</v>
      </c>
      <c r="CS38" s="164">
        <f>'Production Summary'!$N$50</f>
        <v>13331.600831600828</v>
      </c>
      <c r="CT38" s="164">
        <f>'Production Summary'!$M$50</f>
        <v>148.1288981288981</v>
      </c>
      <c r="CU38" s="164">
        <f>'Production Summary'!$N$51</f>
        <v>12785.862785862784</v>
      </c>
      <c r="CV38" s="164">
        <f>'Production Summary'!$M$51</f>
        <v>355.16285516285512</v>
      </c>
      <c r="CW38" s="164">
        <f>'Production Summary'!$N$52</f>
        <v>12629.937629937627</v>
      </c>
      <c r="CX38" s="164">
        <f>'Production Summary'!$M$52</f>
        <v>701.66320166320156</v>
      </c>
      <c r="CY38" s="164">
        <f>'Production Summary'!$N$53</f>
        <v>12396.049896049895</v>
      </c>
      <c r="CZ38" s="164">
        <f>'Production Summary'!$M$53</f>
        <v>688.66943866943859</v>
      </c>
      <c r="DA38" s="164">
        <f>'Production Summary'!$N$54</f>
        <v>13799.376299376298</v>
      </c>
      <c r="DB38" s="164">
        <f>'Production Summary'!$M$54</f>
        <v>766.63201663201653</v>
      </c>
      <c r="DC38" s="328">
        <f>'Production Summary'!$N$60</f>
        <v>12863.825363825363</v>
      </c>
      <c r="DD38" s="328">
        <f>'Production Summary'!$M$60</f>
        <v>714.65696465696465</v>
      </c>
      <c r="DE38" s="164">
        <f>'Production Summary'!$N$59</f>
        <v>11148.648648648648</v>
      </c>
      <c r="DF38" s="328">
        <f>'Production Summary'!$M$59</f>
        <v>619.36936936936934</v>
      </c>
      <c r="DG38" s="164">
        <f>'Production Summary'!$N$55</f>
        <v>13842.68884268884</v>
      </c>
      <c r="DH38" s="164">
        <f>'Production Summary'!$M$55</f>
        <v>3460.67221067221</v>
      </c>
      <c r="DI38" s="164">
        <f>'Production Summary'!$N$56</f>
        <v>13097.713097713096</v>
      </c>
      <c r="DJ38" s="164">
        <f>'Production Summary'!$M$56</f>
        <v>163.72141372141371</v>
      </c>
      <c r="DK38" s="164">
        <f>'Production Summary'!$N$57</f>
        <v>14189.189189189186</v>
      </c>
      <c r="DL38" s="164">
        <f>'Production Summary'!$M$57</f>
        <v>394.14414414414409</v>
      </c>
      <c r="DM38" s="164">
        <f>'Production Summary'!$N$58</f>
        <v>14017.671517671517</v>
      </c>
      <c r="DN38" s="164">
        <f>'Production Summary'!$M$58</f>
        <v>778.75952875952873</v>
      </c>
      <c r="DO38" s="164">
        <f>'Production Summary'!$N$61</f>
        <v>4500</v>
      </c>
      <c r="DP38" s="328">
        <f>'Production Summary'!$M$61</f>
        <v>750</v>
      </c>
      <c r="DQ38" s="164">
        <v>0</v>
      </c>
      <c r="DR38" s="164">
        <f>'Production Summary'!$N$62</f>
        <v>8900</v>
      </c>
      <c r="DS38" s="164">
        <f>'Production Summary'!$N$70</f>
        <v>300</v>
      </c>
      <c r="DT38" s="328">
        <f>'Production Summary'!$M$70</f>
        <v>25</v>
      </c>
      <c r="DU38" s="164">
        <v>0</v>
      </c>
      <c r="DV38" s="164">
        <f>'Production Summary'!$N$71</f>
        <v>150</v>
      </c>
      <c r="DW38" s="164">
        <v>0</v>
      </c>
      <c r="DX38" s="164">
        <f>'Production Summary'!$N$64</f>
        <v>192</v>
      </c>
      <c r="DY38" s="164">
        <v>0</v>
      </c>
      <c r="DZ38" s="391">
        <f>'Production Summary'!$N$65</f>
        <v>384</v>
      </c>
      <c r="EA38" s="164">
        <v>0</v>
      </c>
      <c r="EB38" s="391">
        <f>'Production Summary'!$N$66</f>
        <v>192</v>
      </c>
      <c r="EC38" s="164">
        <v>0</v>
      </c>
      <c r="ED38" s="164">
        <f>'Production Summary'!$N$67</f>
        <v>96</v>
      </c>
      <c r="EE38" s="164">
        <v>0</v>
      </c>
      <c r="EF38" s="164">
        <f>'Production Summary'!$N$68</f>
        <v>96</v>
      </c>
      <c r="EG38" s="164">
        <v>0</v>
      </c>
      <c r="EH38" s="164">
        <f>'Production Summary'!$N$69</f>
        <v>340</v>
      </c>
      <c r="EI38" s="101">
        <f t="shared" si="0"/>
        <v>976135587.92653239</v>
      </c>
      <c r="EJ38" s="3"/>
      <c r="EK38" s="3"/>
      <c r="ER38" s="64" t="s">
        <v>54</v>
      </c>
      <c r="ES38" s="61" t="str">
        <f t="shared" ref="ES38:ES68" si="5">C38</f>
        <v>Rathi Agency Tilda</v>
      </c>
      <c r="ET38" s="24">
        <f t="shared" si="3"/>
        <v>976135587.92653239</v>
      </c>
    </row>
    <row r="39" spans="1:150" ht="15" customHeight="1">
      <c r="A39" t="b">
        <f>C39=Bilaspur!C39</f>
        <v>1</v>
      </c>
      <c r="B39" s="65">
        <f t="shared" si="4"/>
        <v>34</v>
      </c>
      <c r="C39" s="61" t="str">
        <f>IF(Bilaspur!C39="","",Bilaspur!C39)</f>
        <v>Shree Darbar Sweets and Restaurant(Kharora)</v>
      </c>
      <c r="D39" s="167">
        <f t="shared" si="2"/>
        <v>666</v>
      </c>
      <c r="E39" s="164">
        <f>'Production Summary'!$M$4</f>
        <v>27.75</v>
      </c>
      <c r="F39" s="164">
        <v>0</v>
      </c>
      <c r="G39" s="164">
        <f>'Production Summary'!$N$5</f>
        <v>666</v>
      </c>
      <c r="H39" s="164">
        <f>'Production Summary'!$M$5</f>
        <v>27.75</v>
      </c>
      <c r="I39" s="164">
        <v>0</v>
      </c>
      <c r="J39" s="164">
        <f>'Production Summary'!$N$6</f>
        <v>200</v>
      </c>
      <c r="K39" s="328">
        <f>'Production Summary'!$M$6</f>
        <v>7.5</v>
      </c>
      <c r="L39" s="164">
        <v>0</v>
      </c>
      <c r="M39" s="365">
        <f>'Production Summary'!$N$7</f>
        <v>612.72</v>
      </c>
      <c r="N39" s="367">
        <f>'Production Summary'!$M$7</f>
        <v>25.53</v>
      </c>
      <c r="O39" s="164">
        <v>0</v>
      </c>
      <c r="P39" s="164">
        <f>'Production Summary'!$N$8</f>
        <v>780</v>
      </c>
      <c r="Q39" s="164">
        <f>'Production Summary'!$M$8</f>
        <v>65</v>
      </c>
      <c r="R39" s="164">
        <v>0</v>
      </c>
      <c r="S39" s="164">
        <f>'Production Summary'!$N$9</f>
        <v>720</v>
      </c>
      <c r="T39" s="164">
        <f>'Production Summary'!$M$9</f>
        <v>60</v>
      </c>
      <c r="U39" s="164">
        <v>0</v>
      </c>
      <c r="V39" s="164">
        <f>'Production Summary'!$N$10</f>
        <v>876</v>
      </c>
      <c r="W39" s="164">
        <f>'Production Summary'!$M$10</f>
        <v>73</v>
      </c>
      <c r="X39" s="164">
        <v>0</v>
      </c>
      <c r="Y39" s="164">
        <f>'Production Summary'!$N$14</f>
        <v>177</v>
      </c>
      <c r="Z39" s="328">
        <f>'Production Summary'!$M$14</f>
        <v>14.75</v>
      </c>
      <c r="AA39" s="164">
        <v>0</v>
      </c>
      <c r="AB39" s="164">
        <f>'Production Summary'!$N$15</f>
        <v>126</v>
      </c>
      <c r="AC39" s="164">
        <f>'Production Summary'!$M$15</f>
        <v>21</v>
      </c>
      <c r="AD39" s="164">
        <v>0</v>
      </c>
      <c r="AE39" s="164">
        <f>'Production Summary'!$N$16</f>
        <v>252</v>
      </c>
      <c r="AF39" s="164">
        <f>'Production Summary'!$M$16</f>
        <v>21</v>
      </c>
      <c r="AG39" s="164">
        <v>0</v>
      </c>
      <c r="AH39" s="164">
        <f>'Production Summary'!$N$18</f>
        <v>1035</v>
      </c>
      <c r="AI39" s="164">
        <f>'Production Summary'!$M$18</f>
        <v>17.25</v>
      </c>
      <c r="AJ39" s="164">
        <v>0</v>
      </c>
      <c r="AK39" s="164">
        <f>'Production Summary'!$N$19</f>
        <v>870</v>
      </c>
      <c r="AL39" s="164">
        <f>'Production Summary'!$M$19</f>
        <v>29</v>
      </c>
      <c r="AM39" s="164">
        <v>0</v>
      </c>
      <c r="AN39" s="164">
        <f>'Production Summary'!$N$20</f>
        <v>864</v>
      </c>
      <c r="AO39" s="164">
        <f>'Production Summary'!$M$20</f>
        <v>72</v>
      </c>
      <c r="AP39" s="164">
        <v>0</v>
      </c>
      <c r="AQ39" s="164">
        <f>'Production Summary'!$N$21</f>
        <v>670</v>
      </c>
      <c r="AR39" s="164">
        <f>'Production Summary'!$M$21</f>
        <v>335</v>
      </c>
      <c r="AS39" s="164">
        <v>0</v>
      </c>
      <c r="AT39" s="386">
        <f>'Production Summary'!$N$22</f>
        <v>375</v>
      </c>
      <c r="AU39" s="164">
        <f>'Production Summary'!$N$23</f>
        <v>1050</v>
      </c>
      <c r="AV39" s="164">
        <f>'Production Summary'!$N$25</f>
        <v>300</v>
      </c>
      <c r="AW39" s="164">
        <f>'Production Summary'!$M$25</f>
        <v>25</v>
      </c>
      <c r="AX39" s="164">
        <v>0</v>
      </c>
      <c r="AY39" s="164">
        <f>'Production Summary'!$N$26</f>
        <v>300</v>
      </c>
      <c r="AZ39" s="164">
        <f>'Production Summary'!$M$26</f>
        <v>25</v>
      </c>
      <c r="BA39" s="164">
        <v>0</v>
      </c>
      <c r="BB39" s="164">
        <f>'Production Summary'!$N$28</f>
        <v>777</v>
      </c>
      <c r="BC39" s="164">
        <f>'Production Summary'!$M$28</f>
        <v>12.95</v>
      </c>
      <c r="BD39" s="164">
        <v>0</v>
      </c>
      <c r="BE39" s="164">
        <f>'Production Summary'!$N$29</f>
        <v>612</v>
      </c>
      <c r="BF39" s="164">
        <f>'Production Summary'!$M$29</f>
        <v>51</v>
      </c>
      <c r="BG39" s="164">
        <v>0</v>
      </c>
      <c r="BH39" s="164">
        <f>'Production Summary'!$N$30</f>
        <v>500</v>
      </c>
      <c r="BI39" s="164">
        <f>'Production Summary'!$M$30</f>
        <v>250</v>
      </c>
      <c r="BJ39" s="164">
        <v>0</v>
      </c>
      <c r="BK39" s="386"/>
      <c r="BL39" s="164">
        <f>'Production Summary'!$N$32</f>
        <v>875</v>
      </c>
      <c r="BM39" s="164">
        <f>'Production Summary'!$N$34</f>
        <v>360.59999999999997</v>
      </c>
      <c r="BN39" s="164">
        <f>'Production Summary'!$M$34</f>
        <v>6.01</v>
      </c>
      <c r="BO39" s="164">
        <v>0</v>
      </c>
      <c r="BP39" s="164">
        <f>'Production Summary'!$N$36</f>
        <v>717</v>
      </c>
      <c r="BQ39" s="164">
        <f>'Production Summary'!$M$36</f>
        <v>11.95</v>
      </c>
      <c r="BR39" s="164">
        <v>0</v>
      </c>
      <c r="BS39" s="164">
        <f>'Production Summary'!$N$37</f>
        <v>210</v>
      </c>
      <c r="BT39" s="164">
        <f>'Production Summary'!$M$37</f>
        <v>21</v>
      </c>
      <c r="BU39" s="164">
        <v>0</v>
      </c>
      <c r="BV39" s="164">
        <f>'Production Summary'!$N$38</f>
        <v>280</v>
      </c>
      <c r="BW39" s="164">
        <f>'Production Summary'!$M$38</f>
        <v>28</v>
      </c>
      <c r="BX39" s="164">
        <v>0</v>
      </c>
      <c r="BY39" s="165">
        <f>'Production Summary'!$N$39</f>
        <v>300.38406247988502</v>
      </c>
      <c r="BZ39" s="164">
        <f>'Production Summary'!$M$39</f>
        <v>30.038406247988501</v>
      </c>
      <c r="CA39" s="164">
        <v>0</v>
      </c>
      <c r="CB39" s="164">
        <f>'Production Summary'!$N$40</f>
        <v>131.30000000000001</v>
      </c>
      <c r="CC39" s="164">
        <f>'Production Summary'!$M$40</f>
        <v>13.13</v>
      </c>
      <c r="CD39" s="164">
        <v>0</v>
      </c>
      <c r="CE39" s="164">
        <f>'Production Summary'!$N$42</f>
        <v>1136.3519999999996</v>
      </c>
      <c r="CF39" s="164">
        <f>'Production Summary'!$M$42</f>
        <v>81.167999999999978</v>
      </c>
      <c r="CG39" s="164">
        <v>0</v>
      </c>
      <c r="CH39" s="164">
        <v>0</v>
      </c>
      <c r="CI39" s="164">
        <f>'Production Summary'!$N$43</f>
        <v>184</v>
      </c>
      <c r="CJ39" s="164">
        <v>0</v>
      </c>
      <c r="CK39" s="164">
        <f>'Production Summary'!$N$44</f>
        <v>355</v>
      </c>
      <c r="CL39" s="164">
        <v>0</v>
      </c>
      <c r="CM39" s="375">
        <f>'Production Summary'!$N$45</f>
        <v>1650</v>
      </c>
      <c r="CN39" s="164">
        <f>'Production Summary'!$N$46</f>
        <v>270</v>
      </c>
      <c r="CO39" s="164">
        <f>'Production Summary'!$N$47</f>
        <v>1350</v>
      </c>
      <c r="CP39" s="166"/>
      <c r="CQ39" s="164">
        <f>'Production Summary'!$N$49</f>
        <v>8004.1580041580037</v>
      </c>
      <c r="CR39" s="164">
        <f>'Production Summary'!$M$49</f>
        <v>66.701316701316699</v>
      </c>
      <c r="CS39" s="164">
        <f>'Production Summary'!$N$50</f>
        <v>13331.600831600828</v>
      </c>
      <c r="CT39" s="164">
        <f>'Production Summary'!$M$50</f>
        <v>148.1288981288981</v>
      </c>
      <c r="CU39" s="164">
        <f>'Production Summary'!$N$51</f>
        <v>12785.862785862784</v>
      </c>
      <c r="CV39" s="164">
        <f>'Production Summary'!$M$51</f>
        <v>355.16285516285512</v>
      </c>
      <c r="CW39" s="164">
        <f>'Production Summary'!$N$52</f>
        <v>12629.937629937627</v>
      </c>
      <c r="CX39" s="164">
        <f>'Production Summary'!$M$52</f>
        <v>701.66320166320156</v>
      </c>
      <c r="CY39" s="164">
        <f>'Production Summary'!$N$53</f>
        <v>12396.049896049895</v>
      </c>
      <c r="CZ39" s="164">
        <f>'Production Summary'!$M$53</f>
        <v>688.66943866943859</v>
      </c>
      <c r="DA39" s="164">
        <f>'Production Summary'!$N$54</f>
        <v>13799.376299376298</v>
      </c>
      <c r="DB39" s="164">
        <f>'Production Summary'!$M$54</f>
        <v>766.63201663201653</v>
      </c>
      <c r="DC39" s="328">
        <f>'Production Summary'!$N$60</f>
        <v>12863.825363825363</v>
      </c>
      <c r="DD39" s="328">
        <f>'Production Summary'!$M$60</f>
        <v>714.65696465696465</v>
      </c>
      <c r="DE39" s="164">
        <f>'Production Summary'!$N$59</f>
        <v>11148.648648648648</v>
      </c>
      <c r="DF39" s="328">
        <f>'Production Summary'!$M$59</f>
        <v>619.36936936936934</v>
      </c>
      <c r="DG39" s="164">
        <f>'Production Summary'!$N$55</f>
        <v>13842.68884268884</v>
      </c>
      <c r="DH39" s="164">
        <f>'Production Summary'!$M$55</f>
        <v>3460.67221067221</v>
      </c>
      <c r="DI39" s="164">
        <f>'Production Summary'!$N$56</f>
        <v>13097.713097713096</v>
      </c>
      <c r="DJ39" s="164">
        <f>'Production Summary'!$M$56</f>
        <v>163.72141372141371</v>
      </c>
      <c r="DK39" s="164">
        <f>'Production Summary'!$N$57</f>
        <v>14189.189189189186</v>
      </c>
      <c r="DL39" s="164">
        <f>'Production Summary'!$M$57</f>
        <v>394.14414414414409</v>
      </c>
      <c r="DM39" s="164">
        <f>'Production Summary'!$N$58</f>
        <v>14017.671517671517</v>
      </c>
      <c r="DN39" s="164">
        <f>'Production Summary'!$M$58</f>
        <v>778.75952875952873</v>
      </c>
      <c r="DO39" s="164">
        <f>'Production Summary'!$N$61</f>
        <v>4500</v>
      </c>
      <c r="DP39" s="328">
        <f>'Production Summary'!$M$61</f>
        <v>750</v>
      </c>
      <c r="DQ39" s="164">
        <v>0</v>
      </c>
      <c r="DR39" s="164">
        <f>'Production Summary'!$N$62</f>
        <v>8900</v>
      </c>
      <c r="DS39" s="164">
        <f>'Production Summary'!$N$70</f>
        <v>300</v>
      </c>
      <c r="DT39" s="328">
        <f>'Production Summary'!$M$70</f>
        <v>25</v>
      </c>
      <c r="DU39" s="164">
        <v>0</v>
      </c>
      <c r="DV39" s="164">
        <f>'Production Summary'!$N$71</f>
        <v>150</v>
      </c>
      <c r="DW39" s="164">
        <v>0</v>
      </c>
      <c r="DX39" s="164">
        <f>'Production Summary'!$N$64</f>
        <v>192</v>
      </c>
      <c r="DY39" s="164">
        <v>0</v>
      </c>
      <c r="DZ39" s="391">
        <f>'Production Summary'!$N$65</f>
        <v>384</v>
      </c>
      <c r="EA39" s="164">
        <v>0</v>
      </c>
      <c r="EB39" s="391">
        <f>'Production Summary'!$N$66</f>
        <v>192</v>
      </c>
      <c r="EC39" s="164">
        <v>0</v>
      </c>
      <c r="ED39" s="164">
        <f>'Production Summary'!$N$67</f>
        <v>96</v>
      </c>
      <c r="EE39" s="164">
        <v>0</v>
      </c>
      <c r="EF39" s="164">
        <f>'Production Summary'!$N$68</f>
        <v>96</v>
      </c>
      <c r="EG39" s="164">
        <v>0</v>
      </c>
      <c r="EH39" s="164">
        <f>'Production Summary'!$N$69</f>
        <v>340</v>
      </c>
      <c r="EI39" s="101">
        <f t="shared" si="0"/>
        <v>976135587.92653239</v>
      </c>
      <c r="EJ39" s="3"/>
      <c r="EK39" s="3"/>
      <c r="ER39" s="64" t="s">
        <v>55</v>
      </c>
      <c r="ES39" s="61" t="str">
        <f t="shared" si="5"/>
        <v>Shree Darbar Sweets and Restaurant(Kharora)</v>
      </c>
      <c r="ET39" s="24">
        <f t="shared" si="3"/>
        <v>976135587.92653239</v>
      </c>
    </row>
    <row r="40" spans="1:150" ht="15" customHeight="1">
      <c r="A40" t="b">
        <f>C40=Bilaspur!C40</f>
        <v>1</v>
      </c>
      <c r="B40" s="65">
        <f t="shared" si="4"/>
        <v>35</v>
      </c>
      <c r="C40" s="61" t="str">
        <f>IF(Bilaspur!C40="","",Bilaspur!C40)</f>
        <v>Navniraman Vanijya Private Limited</v>
      </c>
      <c r="D40" s="164">
        <f>'Production Summary'!$N$4</f>
        <v>666</v>
      </c>
      <c r="E40" s="164">
        <f>'Production Summary'!$M$4</f>
        <v>27.75</v>
      </c>
      <c r="F40" s="164">
        <v>0</v>
      </c>
      <c r="G40" s="164">
        <f>'Production Summary'!$N$5</f>
        <v>666</v>
      </c>
      <c r="H40" s="164">
        <f>'Production Summary'!$M$5</f>
        <v>27.75</v>
      </c>
      <c r="I40" s="164">
        <v>0</v>
      </c>
      <c r="J40" s="164">
        <f>'Production Summary'!$N$6</f>
        <v>200</v>
      </c>
      <c r="K40" s="328">
        <f>'Production Summary'!$M$6</f>
        <v>7.5</v>
      </c>
      <c r="L40" s="164">
        <v>0</v>
      </c>
      <c r="M40" s="365">
        <f>'Production Summary'!$N$7</f>
        <v>612.72</v>
      </c>
      <c r="N40" s="367">
        <f>'Production Summary'!$M$7</f>
        <v>25.53</v>
      </c>
      <c r="O40" s="164">
        <v>0</v>
      </c>
      <c r="P40" s="164">
        <f>'Production Summary'!$N$8</f>
        <v>780</v>
      </c>
      <c r="Q40" s="164">
        <f>'Production Summary'!$M$8</f>
        <v>65</v>
      </c>
      <c r="R40" s="164">
        <v>0</v>
      </c>
      <c r="S40" s="164">
        <f>'Production Summary'!$N$9</f>
        <v>720</v>
      </c>
      <c r="T40" s="164">
        <f>'Production Summary'!$M$9</f>
        <v>60</v>
      </c>
      <c r="U40" s="164">
        <v>0</v>
      </c>
      <c r="V40" s="164">
        <f>'Production Summary'!$N$10</f>
        <v>876</v>
      </c>
      <c r="W40" s="164">
        <f>'Production Summary'!$M$10</f>
        <v>73</v>
      </c>
      <c r="X40" s="164">
        <v>0</v>
      </c>
      <c r="Y40" s="164">
        <f>'Production Summary'!$N$14</f>
        <v>177</v>
      </c>
      <c r="Z40" s="328">
        <f>'Production Summary'!$M$14</f>
        <v>14.75</v>
      </c>
      <c r="AA40" s="164">
        <v>0</v>
      </c>
      <c r="AB40" s="164">
        <f>'Production Summary'!$N$15</f>
        <v>126</v>
      </c>
      <c r="AC40" s="164">
        <f>'Production Summary'!$M$15</f>
        <v>21</v>
      </c>
      <c r="AD40" s="164">
        <v>0</v>
      </c>
      <c r="AE40" s="164">
        <f>'Production Summary'!$N$16</f>
        <v>252</v>
      </c>
      <c r="AF40" s="164">
        <f>'Production Summary'!$M$16</f>
        <v>21</v>
      </c>
      <c r="AG40" s="164">
        <v>0</v>
      </c>
      <c r="AH40" s="164">
        <f>'Production Summary'!$N$18</f>
        <v>1035</v>
      </c>
      <c r="AI40" s="164">
        <f>'Production Summary'!$M$18</f>
        <v>17.25</v>
      </c>
      <c r="AJ40" s="164">
        <v>0</v>
      </c>
      <c r="AK40" s="164">
        <f>'Production Summary'!$N$19</f>
        <v>870</v>
      </c>
      <c r="AL40" s="164">
        <f>'Production Summary'!$M$19</f>
        <v>29</v>
      </c>
      <c r="AM40" s="164">
        <v>0</v>
      </c>
      <c r="AN40" s="164">
        <f>'Production Summary'!$N$20</f>
        <v>864</v>
      </c>
      <c r="AO40" s="164">
        <f>'Production Summary'!$M$20</f>
        <v>72</v>
      </c>
      <c r="AP40" s="164">
        <v>0</v>
      </c>
      <c r="AQ40" s="164">
        <f>'Production Summary'!$N$21</f>
        <v>670</v>
      </c>
      <c r="AR40" s="164">
        <f>'Production Summary'!$M$21</f>
        <v>335</v>
      </c>
      <c r="AS40" s="164">
        <v>0</v>
      </c>
      <c r="AT40" s="386">
        <f>'Production Summary'!$N$22</f>
        <v>375</v>
      </c>
      <c r="AU40" s="164">
        <f>'Production Summary'!$N$23</f>
        <v>1050</v>
      </c>
      <c r="AV40" s="164">
        <f>'Production Summary'!$N$25</f>
        <v>300</v>
      </c>
      <c r="AW40" s="164">
        <f>'Production Summary'!$M$25</f>
        <v>25</v>
      </c>
      <c r="AX40" s="164">
        <v>0</v>
      </c>
      <c r="AY40" s="164">
        <f>'Production Summary'!$N$26</f>
        <v>300</v>
      </c>
      <c r="AZ40" s="164">
        <f>'Production Summary'!$M$26</f>
        <v>25</v>
      </c>
      <c r="BA40" s="164">
        <v>0</v>
      </c>
      <c r="BB40" s="164">
        <f>'Production Summary'!$N$28</f>
        <v>777</v>
      </c>
      <c r="BC40" s="164">
        <f>'Production Summary'!$M$28</f>
        <v>12.95</v>
      </c>
      <c r="BD40" s="164">
        <v>0</v>
      </c>
      <c r="BE40" s="164">
        <f>'Production Summary'!$N$29</f>
        <v>612</v>
      </c>
      <c r="BF40" s="164">
        <f>'Production Summary'!$M$29</f>
        <v>51</v>
      </c>
      <c r="BG40" s="164">
        <v>0</v>
      </c>
      <c r="BH40" s="164">
        <f>'Production Summary'!$N$30</f>
        <v>500</v>
      </c>
      <c r="BI40" s="164">
        <f>'Production Summary'!$M$30</f>
        <v>250</v>
      </c>
      <c r="BJ40" s="164">
        <v>0</v>
      </c>
      <c r="BK40" s="386"/>
      <c r="BL40" s="164">
        <f>'Production Summary'!$N$32</f>
        <v>875</v>
      </c>
      <c r="BM40" s="164">
        <f>'Production Summary'!$N$34</f>
        <v>360.59999999999997</v>
      </c>
      <c r="BN40" s="164">
        <f>'Production Summary'!$M$34</f>
        <v>6.01</v>
      </c>
      <c r="BO40" s="164">
        <v>0</v>
      </c>
      <c r="BP40" s="164">
        <f>'Production Summary'!$N$36</f>
        <v>717</v>
      </c>
      <c r="BQ40" s="164">
        <f>'Production Summary'!$M$36</f>
        <v>11.95</v>
      </c>
      <c r="BR40" s="164">
        <v>0</v>
      </c>
      <c r="BS40" s="164">
        <f>'Production Summary'!$N$37</f>
        <v>210</v>
      </c>
      <c r="BT40" s="164">
        <f>'Production Summary'!$M$37</f>
        <v>21</v>
      </c>
      <c r="BU40" s="164">
        <v>0</v>
      </c>
      <c r="BV40" s="164">
        <f>'Production Summary'!$N$38</f>
        <v>280</v>
      </c>
      <c r="BW40" s="164">
        <f>'Production Summary'!$M$38</f>
        <v>28</v>
      </c>
      <c r="BX40" s="164">
        <v>0</v>
      </c>
      <c r="BY40" s="165">
        <f>'Production Summary'!$N$39</f>
        <v>300.38406247988502</v>
      </c>
      <c r="BZ40" s="164">
        <f>'Production Summary'!$M$39</f>
        <v>30.038406247988501</v>
      </c>
      <c r="CA40" s="164">
        <v>0</v>
      </c>
      <c r="CB40" s="164">
        <f>'Production Summary'!$N$40</f>
        <v>131.30000000000001</v>
      </c>
      <c r="CC40" s="164">
        <f>'Production Summary'!$M$40</f>
        <v>13.13</v>
      </c>
      <c r="CD40" s="164">
        <v>0</v>
      </c>
      <c r="CE40" s="164">
        <f>'Production Summary'!$N$42</f>
        <v>1136.3519999999996</v>
      </c>
      <c r="CF40" s="164">
        <f>'Production Summary'!$M$42</f>
        <v>81.167999999999978</v>
      </c>
      <c r="CG40" s="164">
        <v>0</v>
      </c>
      <c r="CH40" s="164">
        <v>0</v>
      </c>
      <c r="CI40" s="164">
        <f>'Production Summary'!$N$43</f>
        <v>184</v>
      </c>
      <c r="CJ40" s="164">
        <v>0</v>
      </c>
      <c r="CK40" s="164">
        <f>'Production Summary'!$N$44</f>
        <v>355</v>
      </c>
      <c r="CL40" s="164">
        <v>0</v>
      </c>
      <c r="CM40" s="375">
        <f>'Production Summary'!$N$45</f>
        <v>1650</v>
      </c>
      <c r="CN40" s="164">
        <f>'Production Summary'!$N$46</f>
        <v>270</v>
      </c>
      <c r="CO40" s="164">
        <f>'Production Summary'!$N$47</f>
        <v>1350</v>
      </c>
      <c r="CP40" s="166"/>
      <c r="CQ40" s="164">
        <f>'Production Summary'!$N$49</f>
        <v>8004.1580041580037</v>
      </c>
      <c r="CR40" s="164">
        <f>'Production Summary'!$M$49</f>
        <v>66.701316701316699</v>
      </c>
      <c r="CS40" s="164">
        <f>'Production Summary'!$N$50</f>
        <v>13331.600831600828</v>
      </c>
      <c r="CT40" s="164">
        <f>'Production Summary'!$M$50</f>
        <v>148.1288981288981</v>
      </c>
      <c r="CU40" s="164">
        <f>'Production Summary'!$N$51</f>
        <v>12785.862785862784</v>
      </c>
      <c r="CV40" s="164">
        <f>'Production Summary'!$M$51</f>
        <v>355.16285516285512</v>
      </c>
      <c r="CW40" s="164">
        <f>'Production Summary'!$N$52</f>
        <v>12629.937629937627</v>
      </c>
      <c r="CX40" s="164">
        <f>'Production Summary'!$M$52</f>
        <v>701.66320166320156</v>
      </c>
      <c r="CY40" s="164">
        <f>'Production Summary'!$N$53</f>
        <v>12396.049896049895</v>
      </c>
      <c r="CZ40" s="164">
        <f>'Production Summary'!$M$53</f>
        <v>688.66943866943859</v>
      </c>
      <c r="DA40" s="164">
        <f>'Production Summary'!$N$54</f>
        <v>13799.376299376298</v>
      </c>
      <c r="DB40" s="164">
        <f>'Production Summary'!$M$54</f>
        <v>766.63201663201653</v>
      </c>
      <c r="DC40" s="328">
        <f>'Production Summary'!$N$60</f>
        <v>12863.825363825363</v>
      </c>
      <c r="DD40" s="328">
        <f>'Production Summary'!$M$60</f>
        <v>714.65696465696465</v>
      </c>
      <c r="DE40" s="164">
        <f>'Production Summary'!$N$59</f>
        <v>11148.648648648648</v>
      </c>
      <c r="DF40" s="328">
        <f>'Production Summary'!$M$59</f>
        <v>619.36936936936934</v>
      </c>
      <c r="DG40" s="164">
        <f>'Production Summary'!$N$55</f>
        <v>13842.68884268884</v>
      </c>
      <c r="DH40" s="164">
        <f>'Production Summary'!$M$55</f>
        <v>3460.67221067221</v>
      </c>
      <c r="DI40" s="164">
        <f>'Production Summary'!$N$56</f>
        <v>13097.713097713096</v>
      </c>
      <c r="DJ40" s="164">
        <f>'Production Summary'!$M$56</f>
        <v>163.72141372141371</v>
      </c>
      <c r="DK40" s="164">
        <f>'Production Summary'!$N$57</f>
        <v>14189.189189189186</v>
      </c>
      <c r="DL40" s="164">
        <f>'Production Summary'!$M$57</f>
        <v>394.14414414414409</v>
      </c>
      <c r="DM40" s="164">
        <f>'Production Summary'!$N$58</f>
        <v>14017.671517671517</v>
      </c>
      <c r="DN40" s="164">
        <f>'Production Summary'!$M$58</f>
        <v>778.75952875952873</v>
      </c>
      <c r="DO40" s="164">
        <f>'Production Summary'!$N$61</f>
        <v>4500</v>
      </c>
      <c r="DP40" s="328">
        <f>'Production Summary'!$M$61</f>
        <v>750</v>
      </c>
      <c r="DQ40" s="164">
        <v>0</v>
      </c>
      <c r="DR40" s="164">
        <f>'Production Summary'!$N$62</f>
        <v>8900</v>
      </c>
      <c r="DS40" s="164">
        <f>'Production Summary'!$N$70</f>
        <v>300</v>
      </c>
      <c r="DT40" s="328">
        <f>'Production Summary'!$M$70</f>
        <v>25</v>
      </c>
      <c r="DU40" s="164">
        <v>0</v>
      </c>
      <c r="DV40" s="164">
        <f>'Production Summary'!$N$71</f>
        <v>150</v>
      </c>
      <c r="DW40" s="164">
        <v>0</v>
      </c>
      <c r="DX40" s="164">
        <f>'Production Summary'!$N$64</f>
        <v>192</v>
      </c>
      <c r="DY40" s="164">
        <v>0</v>
      </c>
      <c r="DZ40" s="391">
        <f>'Production Summary'!$N$65</f>
        <v>384</v>
      </c>
      <c r="EA40" s="164">
        <v>0</v>
      </c>
      <c r="EB40" s="391">
        <f>'Production Summary'!$N$66</f>
        <v>192</v>
      </c>
      <c r="EC40" s="164">
        <v>0</v>
      </c>
      <c r="ED40" s="164">
        <f>'Production Summary'!$N$67</f>
        <v>96</v>
      </c>
      <c r="EE40" s="164">
        <v>0</v>
      </c>
      <c r="EF40" s="164">
        <f>'Production Summary'!$N$68</f>
        <v>96</v>
      </c>
      <c r="EG40" s="164">
        <v>0</v>
      </c>
      <c r="EH40" s="164">
        <f>'Production Summary'!$N$69</f>
        <v>340</v>
      </c>
      <c r="EI40" s="101">
        <f t="shared" ref="EI40:EI68" si="6">(D$84*D40)+(E$84*E40)+(F$84*F40)+(G$84*G40)+(H$84*H40)+(I$84*I40)+(P$84*P40)+(Q$84*Q40)+(R$84*R40)+(S$84*S40)+(T$84*T40)+(U$84*U40)+(V$84*V40)+(W$84*W40)+(X$84*X40)+(AB$84*AB40)+(AC$84*AC40)+(AE$84*AE40)+(AF$84*AF40)+(AH$84*AH40)+(AI$84*AI40)+(AK$84*AK40)+(AL$84*AL40)+(AN$84*AN40)+(AO$84*AO40)+(AQ$84*AQ40)+(AR$84*AR40)+(AU$84*AU40)+(AV$84*AV40)+(AW$84*AW40)+(AY$84*AY40)+(AZ$84*AZ40)+(BB$84*BB40)+(BC$84*BC40)+(BE$84*BE40)+(BF$84*BF40)+(BH$84*BH40)+(BI$84*BI40)+(BL$84*BL40)+(BM$84*BM40)+(BN$84*BN40)+(BP$84*BP40)+(BQ$84*BQ40)+(BS$84*BS40)+(BT$84*BT40)+(BV$84*BV40)+(BW$84*BW40)+(BY$84*BY40)+(BZ$84*BZ40)+(CE$84*CE40)+(CF$84*CF40)+(CI$84*CI40)+(CJ$84*CJ40)+(CK$84*CK40)+(CN$84*CN40)+(CO$84*CO40)+(CS$84*CS40)+(CT$84*CT40)+(CU$84*CU40)+(CV$84*CV40)+(CW$84*CW40)+(CX$84*CX40)+(DG$84*DG40)+(DH$84*DH40)+(DR$84*DR40)+(DX$84*DX40)+(ED$84*ED40)+(EH$84*EH40)+(CQ$84*CQ40)+(CR$84*CR40)+(CB$84*CB40)+(CC$84*CC40)</f>
        <v>704619202.79139721</v>
      </c>
      <c r="EJ40" s="3"/>
      <c r="EK40" s="3"/>
      <c r="ER40" s="64" t="s">
        <v>56</v>
      </c>
      <c r="ES40" s="61" t="str">
        <f t="shared" si="5"/>
        <v>Navniraman Vanijya Private Limited</v>
      </c>
      <c r="ET40" s="24">
        <f t="shared" si="3"/>
        <v>704619202.79139721</v>
      </c>
    </row>
    <row r="41" spans="1:150" ht="15" customHeight="1">
      <c r="A41" t="b">
        <f>C41=Bilaspur!C41</f>
        <v>1</v>
      </c>
      <c r="B41" s="65">
        <f t="shared" si="4"/>
        <v>36</v>
      </c>
      <c r="C41" s="61" t="str">
        <f>IF(Bilaspur!C41="","",Bilaspur!C41)</f>
        <v/>
      </c>
      <c r="D41" s="164">
        <f>'Production Summary'!$N$4</f>
        <v>666</v>
      </c>
      <c r="E41" s="164">
        <f>'Production Summary'!$M$4</f>
        <v>27.75</v>
      </c>
      <c r="F41" s="164">
        <v>0</v>
      </c>
      <c r="G41" s="164">
        <f>'Production Summary'!$N$5</f>
        <v>666</v>
      </c>
      <c r="H41" s="164">
        <f>'Production Summary'!$M$5</f>
        <v>27.75</v>
      </c>
      <c r="I41" s="164">
        <v>0</v>
      </c>
      <c r="J41" s="164">
        <f>'Production Summary'!$N$6</f>
        <v>200</v>
      </c>
      <c r="K41" s="328">
        <f>'Production Summary'!$M$6</f>
        <v>7.5</v>
      </c>
      <c r="L41" s="164">
        <v>0</v>
      </c>
      <c r="M41" s="365">
        <f>'Production Summary'!$N$7</f>
        <v>612.72</v>
      </c>
      <c r="N41" s="367">
        <f>'Production Summary'!$M$7</f>
        <v>25.53</v>
      </c>
      <c r="O41" s="164">
        <v>0</v>
      </c>
      <c r="P41" s="164">
        <f>'Production Summary'!$N$8</f>
        <v>780</v>
      </c>
      <c r="Q41" s="164">
        <f>'Production Summary'!$M$8</f>
        <v>65</v>
      </c>
      <c r="R41" s="164">
        <v>0</v>
      </c>
      <c r="S41" s="164">
        <f>'Production Summary'!$N$9</f>
        <v>720</v>
      </c>
      <c r="T41" s="164">
        <f>'Production Summary'!$M$9</f>
        <v>60</v>
      </c>
      <c r="U41" s="164">
        <v>0</v>
      </c>
      <c r="V41" s="164">
        <f>'Production Summary'!$N$10</f>
        <v>876</v>
      </c>
      <c r="W41" s="164">
        <f>'Production Summary'!$M$10</f>
        <v>73</v>
      </c>
      <c r="X41" s="164">
        <v>0</v>
      </c>
      <c r="Y41" s="164">
        <f>'Production Summary'!$N$14</f>
        <v>177</v>
      </c>
      <c r="Z41" s="328">
        <f>'Production Summary'!$M$14</f>
        <v>14.75</v>
      </c>
      <c r="AA41" s="164">
        <v>0</v>
      </c>
      <c r="AB41" s="164">
        <f>'Production Summary'!$N$15</f>
        <v>126</v>
      </c>
      <c r="AC41" s="164">
        <f>'Production Summary'!$M$15</f>
        <v>21</v>
      </c>
      <c r="AD41" s="164">
        <v>0</v>
      </c>
      <c r="AE41" s="164">
        <f>'Production Summary'!$N$16</f>
        <v>252</v>
      </c>
      <c r="AF41" s="164">
        <f>'Production Summary'!$M$16</f>
        <v>21</v>
      </c>
      <c r="AG41" s="164">
        <v>0</v>
      </c>
      <c r="AH41" s="164">
        <f>'Production Summary'!$N$18</f>
        <v>1035</v>
      </c>
      <c r="AI41" s="164">
        <f>'Production Summary'!$M$18</f>
        <v>17.25</v>
      </c>
      <c r="AJ41" s="164">
        <v>0</v>
      </c>
      <c r="AK41" s="164">
        <f>'Production Summary'!$N$19</f>
        <v>870</v>
      </c>
      <c r="AL41" s="164">
        <f>'Production Summary'!$M$19</f>
        <v>29</v>
      </c>
      <c r="AM41" s="164">
        <v>0</v>
      </c>
      <c r="AN41" s="164">
        <f>'Production Summary'!$N$20</f>
        <v>864</v>
      </c>
      <c r="AO41" s="164">
        <f>'Production Summary'!$M$20</f>
        <v>72</v>
      </c>
      <c r="AP41" s="164">
        <v>0</v>
      </c>
      <c r="AQ41" s="164">
        <f>'Production Summary'!$N$21</f>
        <v>670</v>
      </c>
      <c r="AR41" s="164">
        <f>'Production Summary'!$M$21</f>
        <v>335</v>
      </c>
      <c r="AS41" s="164">
        <v>0</v>
      </c>
      <c r="AT41" s="386">
        <f>'Production Summary'!$N$22</f>
        <v>375</v>
      </c>
      <c r="AU41" s="164">
        <f>'Production Summary'!$N$23</f>
        <v>1050</v>
      </c>
      <c r="AV41" s="164">
        <f>'Production Summary'!$N$25</f>
        <v>300</v>
      </c>
      <c r="AW41" s="164">
        <f>'Production Summary'!$M$25</f>
        <v>25</v>
      </c>
      <c r="AX41" s="164">
        <v>0</v>
      </c>
      <c r="AY41" s="164">
        <f>'Production Summary'!$N$26</f>
        <v>300</v>
      </c>
      <c r="AZ41" s="164">
        <f>'Production Summary'!$M$26</f>
        <v>25</v>
      </c>
      <c r="BA41" s="164">
        <v>0</v>
      </c>
      <c r="BB41" s="164">
        <f>'Production Summary'!$N$28</f>
        <v>777</v>
      </c>
      <c r="BC41" s="164">
        <f>'Production Summary'!$M$28</f>
        <v>12.95</v>
      </c>
      <c r="BD41" s="164">
        <v>0</v>
      </c>
      <c r="BE41" s="164">
        <f>'Production Summary'!$N$29</f>
        <v>612</v>
      </c>
      <c r="BF41" s="164">
        <f>'Production Summary'!$M$29</f>
        <v>51</v>
      </c>
      <c r="BG41" s="164">
        <v>0</v>
      </c>
      <c r="BH41" s="164">
        <f>'Production Summary'!$N$30</f>
        <v>500</v>
      </c>
      <c r="BI41" s="164">
        <f>'Production Summary'!$M$30</f>
        <v>250</v>
      </c>
      <c r="BJ41" s="164">
        <v>0</v>
      </c>
      <c r="BK41" s="386"/>
      <c r="BL41" s="164">
        <f>'Production Summary'!$N$32</f>
        <v>875</v>
      </c>
      <c r="BM41" s="164">
        <f>'Production Summary'!$N$34</f>
        <v>360.59999999999997</v>
      </c>
      <c r="BN41" s="164">
        <f>'Production Summary'!$M$34</f>
        <v>6.01</v>
      </c>
      <c r="BO41" s="164">
        <v>0</v>
      </c>
      <c r="BP41" s="164">
        <f>'Production Summary'!$N$36</f>
        <v>717</v>
      </c>
      <c r="BQ41" s="164">
        <f>'Production Summary'!$M$36</f>
        <v>11.95</v>
      </c>
      <c r="BR41" s="164">
        <v>0</v>
      </c>
      <c r="BS41" s="164">
        <f>'Production Summary'!$N$37</f>
        <v>210</v>
      </c>
      <c r="BT41" s="164">
        <f>'Production Summary'!$M$37</f>
        <v>21</v>
      </c>
      <c r="BU41" s="164">
        <v>0</v>
      </c>
      <c r="BV41" s="164">
        <f>'Production Summary'!$N$38</f>
        <v>280</v>
      </c>
      <c r="BW41" s="164">
        <f>'Production Summary'!$M$38</f>
        <v>28</v>
      </c>
      <c r="BX41" s="164">
        <v>0</v>
      </c>
      <c r="BY41" s="165">
        <f>'Production Summary'!$N$39</f>
        <v>300.38406247988502</v>
      </c>
      <c r="BZ41" s="164">
        <f>'Production Summary'!$M$39</f>
        <v>30.038406247988501</v>
      </c>
      <c r="CA41" s="164">
        <v>0</v>
      </c>
      <c r="CB41" s="164">
        <f>'Production Summary'!$N$40</f>
        <v>131.30000000000001</v>
      </c>
      <c r="CC41" s="164">
        <f>'Production Summary'!$M$40</f>
        <v>13.13</v>
      </c>
      <c r="CD41" s="164">
        <v>0</v>
      </c>
      <c r="CE41" s="164">
        <f>'Production Summary'!$N$42</f>
        <v>1136.3519999999996</v>
      </c>
      <c r="CF41" s="164">
        <f>'Production Summary'!$M$42</f>
        <v>81.167999999999978</v>
      </c>
      <c r="CG41" s="164">
        <v>0</v>
      </c>
      <c r="CH41" s="164">
        <v>0</v>
      </c>
      <c r="CI41" s="164">
        <f>'Production Summary'!$N$43</f>
        <v>184</v>
      </c>
      <c r="CJ41" s="164">
        <v>0</v>
      </c>
      <c r="CK41" s="164">
        <f>'Production Summary'!$N$44</f>
        <v>355</v>
      </c>
      <c r="CL41" s="164">
        <v>0</v>
      </c>
      <c r="CM41" s="375">
        <f>'Production Summary'!$N$45</f>
        <v>1650</v>
      </c>
      <c r="CN41" s="164">
        <f>'Production Summary'!$N$46</f>
        <v>270</v>
      </c>
      <c r="CO41" s="164">
        <f>'Production Summary'!$N$47</f>
        <v>1350</v>
      </c>
      <c r="CP41" s="166"/>
      <c r="CQ41" s="164">
        <f>'Production Summary'!$N$49</f>
        <v>8004.1580041580037</v>
      </c>
      <c r="CR41" s="164">
        <f>'Production Summary'!$M$49</f>
        <v>66.701316701316699</v>
      </c>
      <c r="CS41" s="164">
        <f>'Production Summary'!$N$50</f>
        <v>13331.600831600828</v>
      </c>
      <c r="CT41" s="164">
        <f>'Production Summary'!$M$50</f>
        <v>148.1288981288981</v>
      </c>
      <c r="CU41" s="164">
        <f>'Production Summary'!$N$51</f>
        <v>12785.862785862784</v>
      </c>
      <c r="CV41" s="164">
        <f>'Production Summary'!$M$51</f>
        <v>355.16285516285512</v>
      </c>
      <c r="CW41" s="164">
        <f>'Production Summary'!$N$52</f>
        <v>12629.937629937627</v>
      </c>
      <c r="CX41" s="164">
        <f>'Production Summary'!$M$52</f>
        <v>701.66320166320156</v>
      </c>
      <c r="CY41" s="164">
        <f>'Production Summary'!$N$53</f>
        <v>12396.049896049895</v>
      </c>
      <c r="CZ41" s="164">
        <f>'Production Summary'!$M$53</f>
        <v>688.66943866943859</v>
      </c>
      <c r="DA41" s="164">
        <f>'Production Summary'!$N$54</f>
        <v>13799.376299376298</v>
      </c>
      <c r="DB41" s="164">
        <f>'Production Summary'!$M$54</f>
        <v>766.63201663201653</v>
      </c>
      <c r="DC41" s="328">
        <f>'Production Summary'!$N$60</f>
        <v>12863.825363825363</v>
      </c>
      <c r="DD41" s="328">
        <f>'Production Summary'!$M$60</f>
        <v>714.65696465696465</v>
      </c>
      <c r="DE41" s="164">
        <f>'Production Summary'!$N$59</f>
        <v>11148.648648648648</v>
      </c>
      <c r="DF41" s="328">
        <f>'Production Summary'!$M$59</f>
        <v>619.36936936936934</v>
      </c>
      <c r="DG41" s="164">
        <f>'Production Summary'!$N$55</f>
        <v>13842.68884268884</v>
      </c>
      <c r="DH41" s="164">
        <f>'Production Summary'!$M$55</f>
        <v>3460.67221067221</v>
      </c>
      <c r="DI41" s="164">
        <f>'Production Summary'!$N$56</f>
        <v>13097.713097713096</v>
      </c>
      <c r="DJ41" s="164">
        <f>'Production Summary'!$M$56</f>
        <v>163.72141372141371</v>
      </c>
      <c r="DK41" s="164">
        <f>'Production Summary'!$N$57</f>
        <v>14189.189189189186</v>
      </c>
      <c r="DL41" s="164">
        <f>'Production Summary'!$M$57</f>
        <v>394.14414414414409</v>
      </c>
      <c r="DM41" s="164">
        <f>'Production Summary'!$N$58</f>
        <v>14017.671517671517</v>
      </c>
      <c r="DN41" s="164">
        <f>'Production Summary'!$M$58</f>
        <v>778.75952875952873</v>
      </c>
      <c r="DO41" s="164">
        <f>'Production Summary'!$N$61</f>
        <v>4500</v>
      </c>
      <c r="DP41" s="328">
        <f>'Production Summary'!$M$61</f>
        <v>750</v>
      </c>
      <c r="DQ41" s="164">
        <v>0</v>
      </c>
      <c r="DR41" s="164">
        <f>'Production Summary'!$N$62</f>
        <v>8900</v>
      </c>
      <c r="DS41" s="164">
        <f>'Production Summary'!$N$70</f>
        <v>300</v>
      </c>
      <c r="DT41" s="328">
        <f>'Production Summary'!$M$70</f>
        <v>25</v>
      </c>
      <c r="DU41" s="164">
        <v>0</v>
      </c>
      <c r="DV41" s="164">
        <f>'Production Summary'!$N$71</f>
        <v>150</v>
      </c>
      <c r="DW41" s="164">
        <v>0</v>
      </c>
      <c r="DX41" s="164">
        <f>'Production Summary'!$N$64</f>
        <v>192</v>
      </c>
      <c r="DY41" s="164">
        <v>0</v>
      </c>
      <c r="DZ41" s="391">
        <f>'Production Summary'!$N$65</f>
        <v>384</v>
      </c>
      <c r="EA41" s="164">
        <v>0</v>
      </c>
      <c r="EB41" s="391">
        <f>'Production Summary'!$N$66</f>
        <v>192</v>
      </c>
      <c r="EC41" s="164">
        <v>0</v>
      </c>
      <c r="ED41" s="164">
        <f>'Production Summary'!$N$67</f>
        <v>96</v>
      </c>
      <c r="EE41" s="164">
        <v>0</v>
      </c>
      <c r="EF41" s="164">
        <f>'Production Summary'!$N$68</f>
        <v>96</v>
      </c>
      <c r="EG41" s="164">
        <v>0</v>
      </c>
      <c r="EH41" s="164">
        <f>'Production Summary'!$N$69</f>
        <v>340</v>
      </c>
      <c r="EI41" s="101">
        <f t="shared" si="6"/>
        <v>704619202.79139721</v>
      </c>
      <c r="EJ41" s="3"/>
      <c r="EK41" s="3"/>
      <c r="ER41" s="64" t="s">
        <v>57</v>
      </c>
      <c r="ES41" s="61" t="str">
        <f t="shared" si="5"/>
        <v/>
      </c>
      <c r="ET41" s="24">
        <f t="shared" si="3"/>
        <v>704619202.79139721</v>
      </c>
    </row>
    <row r="42" spans="1:150" ht="15" customHeight="1">
      <c r="A42" t="b">
        <f>C42=Bilaspur!C42</f>
        <v>1</v>
      </c>
      <c r="B42" s="65">
        <f t="shared" si="4"/>
        <v>37</v>
      </c>
      <c r="C42" s="61" t="str">
        <f>IF(Bilaspur!C42="","",Bilaspur!C42)</f>
        <v>RN Super Bazar</v>
      </c>
      <c r="D42" s="164">
        <f>'Production Summary'!$N$4</f>
        <v>666</v>
      </c>
      <c r="E42" s="164">
        <f>'Production Summary'!$M$4</f>
        <v>27.75</v>
      </c>
      <c r="F42" s="164">
        <v>0</v>
      </c>
      <c r="G42" s="164">
        <f>'Production Summary'!$N$5</f>
        <v>666</v>
      </c>
      <c r="H42" s="164">
        <f>'Production Summary'!$M$5</f>
        <v>27.75</v>
      </c>
      <c r="I42" s="164">
        <v>0</v>
      </c>
      <c r="J42" s="164">
        <f>'Production Summary'!$N$6</f>
        <v>200</v>
      </c>
      <c r="K42" s="328">
        <f>'Production Summary'!$M$6</f>
        <v>7.5</v>
      </c>
      <c r="L42" s="164">
        <v>0</v>
      </c>
      <c r="M42" s="365">
        <f>'Production Summary'!$N$7</f>
        <v>612.72</v>
      </c>
      <c r="N42" s="367">
        <f>'Production Summary'!$M$7</f>
        <v>25.53</v>
      </c>
      <c r="O42" s="164">
        <v>0</v>
      </c>
      <c r="P42" s="164">
        <f>'Production Summary'!$N$8</f>
        <v>780</v>
      </c>
      <c r="Q42" s="164">
        <f>'Production Summary'!$M$8</f>
        <v>65</v>
      </c>
      <c r="R42" s="164">
        <v>0</v>
      </c>
      <c r="S42" s="164">
        <f>'Production Summary'!$N$9</f>
        <v>720</v>
      </c>
      <c r="T42" s="164">
        <f>'Production Summary'!$M$9</f>
        <v>60</v>
      </c>
      <c r="U42" s="164">
        <v>0</v>
      </c>
      <c r="V42" s="164">
        <f>'Production Summary'!$N$10</f>
        <v>876</v>
      </c>
      <c r="W42" s="164">
        <f>'Production Summary'!$M$10</f>
        <v>73</v>
      </c>
      <c r="X42" s="164">
        <v>0</v>
      </c>
      <c r="Y42" s="164">
        <f>'Production Summary'!$N$14</f>
        <v>177</v>
      </c>
      <c r="Z42" s="328">
        <f>'Production Summary'!$M$14</f>
        <v>14.75</v>
      </c>
      <c r="AA42" s="164">
        <v>0</v>
      </c>
      <c r="AB42" s="164">
        <f>'Production Summary'!$N$15</f>
        <v>126</v>
      </c>
      <c r="AC42" s="164">
        <f>'Production Summary'!$M$15</f>
        <v>21</v>
      </c>
      <c r="AD42" s="164">
        <v>0</v>
      </c>
      <c r="AE42" s="164">
        <f>'Production Summary'!$N$16</f>
        <v>252</v>
      </c>
      <c r="AF42" s="164">
        <f>'Production Summary'!$M$16</f>
        <v>21</v>
      </c>
      <c r="AG42" s="164">
        <v>0</v>
      </c>
      <c r="AH42" s="164">
        <f>'Production Summary'!$N$18</f>
        <v>1035</v>
      </c>
      <c r="AI42" s="164">
        <f>'Production Summary'!$M$18</f>
        <v>17.25</v>
      </c>
      <c r="AJ42" s="164">
        <v>0</v>
      </c>
      <c r="AK42" s="164">
        <f>'Production Summary'!$N$19</f>
        <v>870</v>
      </c>
      <c r="AL42" s="164">
        <f>'Production Summary'!$M$19</f>
        <v>29</v>
      </c>
      <c r="AM42" s="164">
        <v>0</v>
      </c>
      <c r="AN42" s="164">
        <f>'Production Summary'!$N$20</f>
        <v>864</v>
      </c>
      <c r="AO42" s="164">
        <f>'Production Summary'!$M$20</f>
        <v>72</v>
      </c>
      <c r="AP42" s="164">
        <v>0</v>
      </c>
      <c r="AQ42" s="164">
        <f>'Production Summary'!$N$21</f>
        <v>670</v>
      </c>
      <c r="AR42" s="164">
        <f>'Production Summary'!$M$21</f>
        <v>335</v>
      </c>
      <c r="AS42" s="164">
        <v>0</v>
      </c>
      <c r="AT42" s="386">
        <f>'Production Summary'!$N$22</f>
        <v>375</v>
      </c>
      <c r="AU42" s="164">
        <f>'Production Summary'!$N$23</f>
        <v>1050</v>
      </c>
      <c r="AV42" s="164">
        <f>'Production Summary'!$N$25</f>
        <v>300</v>
      </c>
      <c r="AW42" s="164">
        <f>'Production Summary'!$M$25</f>
        <v>25</v>
      </c>
      <c r="AX42" s="164">
        <v>0</v>
      </c>
      <c r="AY42" s="164">
        <f>'Production Summary'!$N$26</f>
        <v>300</v>
      </c>
      <c r="AZ42" s="164">
        <f>'Production Summary'!$M$26</f>
        <v>25</v>
      </c>
      <c r="BA42" s="164">
        <v>0</v>
      </c>
      <c r="BB42" s="164">
        <f>'Production Summary'!$N$28</f>
        <v>777</v>
      </c>
      <c r="BC42" s="164">
        <f>'Production Summary'!$M$28</f>
        <v>12.95</v>
      </c>
      <c r="BD42" s="164">
        <v>0</v>
      </c>
      <c r="BE42" s="164">
        <f>'Production Summary'!$N$29</f>
        <v>612</v>
      </c>
      <c r="BF42" s="164">
        <f>'Production Summary'!$M$29</f>
        <v>51</v>
      </c>
      <c r="BG42" s="164">
        <v>0</v>
      </c>
      <c r="BH42" s="164">
        <f>'Production Summary'!$N$30</f>
        <v>500</v>
      </c>
      <c r="BI42" s="164">
        <f>'Production Summary'!$M$30</f>
        <v>250</v>
      </c>
      <c r="BJ42" s="164">
        <v>0</v>
      </c>
      <c r="BK42" s="386"/>
      <c r="BL42" s="164">
        <f>'Production Summary'!$N$32</f>
        <v>875</v>
      </c>
      <c r="BM42" s="164">
        <f>'Production Summary'!$N$34</f>
        <v>360.59999999999997</v>
      </c>
      <c r="BN42" s="164">
        <f>'Production Summary'!$M$34</f>
        <v>6.01</v>
      </c>
      <c r="BO42" s="164">
        <v>0</v>
      </c>
      <c r="BP42" s="164">
        <f>'Production Summary'!$N$36</f>
        <v>717</v>
      </c>
      <c r="BQ42" s="164">
        <f>'Production Summary'!$M$36</f>
        <v>11.95</v>
      </c>
      <c r="BR42" s="164">
        <v>0</v>
      </c>
      <c r="BS42" s="164">
        <f>'Production Summary'!$N$37</f>
        <v>210</v>
      </c>
      <c r="BT42" s="164">
        <f>'Production Summary'!$M$37</f>
        <v>21</v>
      </c>
      <c r="BU42" s="164">
        <v>0</v>
      </c>
      <c r="BV42" s="164">
        <f>'Production Summary'!$N$38</f>
        <v>280</v>
      </c>
      <c r="BW42" s="164">
        <f>'Production Summary'!$M$38</f>
        <v>28</v>
      </c>
      <c r="BX42" s="164">
        <v>0</v>
      </c>
      <c r="BY42" s="165">
        <f>'Production Summary'!$N$39</f>
        <v>300.38406247988502</v>
      </c>
      <c r="BZ42" s="164">
        <f>'Production Summary'!$M$39</f>
        <v>30.038406247988501</v>
      </c>
      <c r="CA42" s="164">
        <v>0</v>
      </c>
      <c r="CB42" s="164">
        <f>'Production Summary'!$N$40</f>
        <v>131.30000000000001</v>
      </c>
      <c r="CC42" s="164">
        <f>'Production Summary'!$M$40</f>
        <v>13.13</v>
      </c>
      <c r="CD42" s="164">
        <v>0</v>
      </c>
      <c r="CE42" s="164">
        <f>'Production Summary'!$N$42</f>
        <v>1136.3519999999996</v>
      </c>
      <c r="CF42" s="164">
        <f>'Production Summary'!$M$42</f>
        <v>81.167999999999978</v>
      </c>
      <c r="CG42" s="164">
        <v>0</v>
      </c>
      <c r="CH42" s="164">
        <v>0</v>
      </c>
      <c r="CI42" s="164">
        <f>'Production Summary'!$N$43</f>
        <v>184</v>
      </c>
      <c r="CJ42" s="164">
        <v>0</v>
      </c>
      <c r="CK42" s="164">
        <f>'Production Summary'!$N$44</f>
        <v>355</v>
      </c>
      <c r="CL42" s="164">
        <v>0</v>
      </c>
      <c r="CM42" s="375">
        <f>'Production Summary'!$N$45</f>
        <v>1650</v>
      </c>
      <c r="CN42" s="164">
        <f>'Production Summary'!$N$46</f>
        <v>270</v>
      </c>
      <c r="CO42" s="164">
        <f>'Production Summary'!$N$47</f>
        <v>1350</v>
      </c>
      <c r="CP42" s="166"/>
      <c r="CQ42" s="164">
        <f>'Production Summary'!$N$49</f>
        <v>8004.1580041580037</v>
      </c>
      <c r="CR42" s="164">
        <f>'Production Summary'!$M$49</f>
        <v>66.701316701316699</v>
      </c>
      <c r="CS42" s="164">
        <f>'Production Summary'!$N$50</f>
        <v>13331.600831600828</v>
      </c>
      <c r="CT42" s="164">
        <f>'Production Summary'!$M$50</f>
        <v>148.1288981288981</v>
      </c>
      <c r="CU42" s="164">
        <f>'Production Summary'!$N$51</f>
        <v>12785.862785862784</v>
      </c>
      <c r="CV42" s="164">
        <f>'Production Summary'!$M$51</f>
        <v>355.16285516285512</v>
      </c>
      <c r="CW42" s="164">
        <f>'Production Summary'!$N$52</f>
        <v>12629.937629937627</v>
      </c>
      <c r="CX42" s="164">
        <f>'Production Summary'!$M$52</f>
        <v>701.66320166320156</v>
      </c>
      <c r="CY42" s="164">
        <f>'Production Summary'!$N$53</f>
        <v>12396.049896049895</v>
      </c>
      <c r="CZ42" s="164">
        <f>'Production Summary'!$M$53</f>
        <v>688.66943866943859</v>
      </c>
      <c r="DA42" s="164">
        <f>'Production Summary'!$N$54</f>
        <v>13799.376299376298</v>
      </c>
      <c r="DB42" s="164">
        <f>'Production Summary'!$M$54</f>
        <v>766.63201663201653</v>
      </c>
      <c r="DC42" s="328">
        <f>'Production Summary'!$N$60</f>
        <v>12863.825363825363</v>
      </c>
      <c r="DD42" s="328">
        <f>'Production Summary'!$M$60</f>
        <v>714.65696465696465</v>
      </c>
      <c r="DE42" s="164">
        <f>'Production Summary'!$N$59</f>
        <v>11148.648648648648</v>
      </c>
      <c r="DF42" s="328">
        <f>'Production Summary'!$M$59</f>
        <v>619.36936936936934</v>
      </c>
      <c r="DG42" s="164">
        <f>'Production Summary'!$N$55</f>
        <v>13842.68884268884</v>
      </c>
      <c r="DH42" s="164">
        <f>'Production Summary'!$M$55</f>
        <v>3460.67221067221</v>
      </c>
      <c r="DI42" s="164">
        <f>'Production Summary'!$N$56</f>
        <v>13097.713097713096</v>
      </c>
      <c r="DJ42" s="164">
        <f>'Production Summary'!$M$56</f>
        <v>163.72141372141371</v>
      </c>
      <c r="DK42" s="164">
        <f>'Production Summary'!$N$57</f>
        <v>14189.189189189186</v>
      </c>
      <c r="DL42" s="164">
        <f>'Production Summary'!$M$57</f>
        <v>394.14414414414409</v>
      </c>
      <c r="DM42" s="164">
        <f>'Production Summary'!$N$58</f>
        <v>14017.671517671517</v>
      </c>
      <c r="DN42" s="164">
        <f>'Production Summary'!$M$58</f>
        <v>778.75952875952873</v>
      </c>
      <c r="DO42" s="164">
        <f>'Production Summary'!$N$61</f>
        <v>4500</v>
      </c>
      <c r="DP42" s="328">
        <f>'Production Summary'!$M$61</f>
        <v>750</v>
      </c>
      <c r="DQ42" s="164">
        <v>0</v>
      </c>
      <c r="DR42" s="164">
        <f>'Production Summary'!$N$62</f>
        <v>8900</v>
      </c>
      <c r="DS42" s="164">
        <f>'Production Summary'!$N$70</f>
        <v>300</v>
      </c>
      <c r="DT42" s="328">
        <f>'Production Summary'!$M$70</f>
        <v>25</v>
      </c>
      <c r="DU42" s="164">
        <v>0</v>
      </c>
      <c r="DV42" s="164">
        <f>'Production Summary'!$N$71</f>
        <v>150</v>
      </c>
      <c r="DW42" s="164">
        <v>0</v>
      </c>
      <c r="DX42" s="164">
        <f>'Production Summary'!$N$64</f>
        <v>192</v>
      </c>
      <c r="DY42" s="164">
        <v>0</v>
      </c>
      <c r="DZ42" s="391">
        <f>'Production Summary'!$N$65</f>
        <v>384</v>
      </c>
      <c r="EA42" s="164">
        <v>0</v>
      </c>
      <c r="EB42" s="391">
        <f>'Production Summary'!$N$66</f>
        <v>192</v>
      </c>
      <c r="EC42" s="164">
        <v>0</v>
      </c>
      <c r="ED42" s="164">
        <f>'Production Summary'!$N$67</f>
        <v>96</v>
      </c>
      <c r="EE42" s="164">
        <v>0</v>
      </c>
      <c r="EF42" s="164">
        <f>'Production Summary'!$N$68</f>
        <v>96</v>
      </c>
      <c r="EG42" s="164">
        <v>0</v>
      </c>
      <c r="EH42" s="164">
        <f>'Production Summary'!$N$69</f>
        <v>340</v>
      </c>
      <c r="EI42" s="101">
        <f t="shared" si="6"/>
        <v>704619202.79139721</v>
      </c>
      <c r="EJ42" s="3"/>
      <c r="EK42" s="3"/>
      <c r="ER42" s="64" t="s">
        <v>58</v>
      </c>
      <c r="ES42" s="61" t="str">
        <f t="shared" si="5"/>
        <v>RN Super Bazar</v>
      </c>
      <c r="ET42" s="24">
        <f t="shared" si="3"/>
        <v>704619202.79139721</v>
      </c>
    </row>
    <row r="43" spans="1:150" ht="15" customHeight="1">
      <c r="A43" t="b">
        <f>C43=Bilaspur!C43</f>
        <v>1</v>
      </c>
      <c r="B43" s="65">
        <f t="shared" si="4"/>
        <v>38</v>
      </c>
      <c r="C43" s="61" t="str">
        <f>IF(Bilaspur!C43="","",Bilaspur!C43)</f>
        <v xml:space="preserve">RRL-Koni U3QY </v>
      </c>
      <c r="D43" s="164">
        <f>'Production Summary'!$N$4</f>
        <v>666</v>
      </c>
      <c r="E43" s="164">
        <f>'Production Summary'!$M$4</f>
        <v>27.75</v>
      </c>
      <c r="F43" s="164">
        <v>0</v>
      </c>
      <c r="G43" s="167">
        <v>650.4</v>
      </c>
      <c r="H43" s="167">
        <f>G43/24</f>
        <v>27.099999999999998</v>
      </c>
      <c r="I43" s="164">
        <v>0</v>
      </c>
      <c r="J43" s="164">
        <f>'Production Summary'!$N$6</f>
        <v>200</v>
      </c>
      <c r="K43" s="328">
        <f>'Production Summary'!$M$6</f>
        <v>7.5</v>
      </c>
      <c r="L43" s="164">
        <v>0</v>
      </c>
      <c r="M43" s="365">
        <f>'Production Summary'!$N$7</f>
        <v>612.72</v>
      </c>
      <c r="N43" s="367">
        <f>'Production Summary'!$M$7</f>
        <v>25.53</v>
      </c>
      <c r="O43" s="164">
        <v>0</v>
      </c>
      <c r="P43" s="164">
        <f>'Production Summary'!$N$8</f>
        <v>780</v>
      </c>
      <c r="Q43" s="164">
        <f>'Production Summary'!$M$8</f>
        <v>65</v>
      </c>
      <c r="R43" s="164">
        <v>0</v>
      </c>
      <c r="S43" s="164">
        <f>'Production Summary'!$N$9</f>
        <v>720</v>
      </c>
      <c r="T43" s="164">
        <f>'Production Summary'!$M$9</f>
        <v>60</v>
      </c>
      <c r="U43" s="164">
        <v>0</v>
      </c>
      <c r="V43" s="164">
        <f>'Production Summary'!$N$10</f>
        <v>876</v>
      </c>
      <c r="W43" s="164">
        <f>'Production Summary'!$M$10</f>
        <v>73</v>
      </c>
      <c r="X43" s="164">
        <v>0</v>
      </c>
      <c r="Y43" s="164">
        <f>'Production Summary'!$N$14</f>
        <v>177</v>
      </c>
      <c r="Z43" s="328">
        <f>'Production Summary'!$M$14</f>
        <v>14.75</v>
      </c>
      <c r="AA43" s="164">
        <v>0</v>
      </c>
      <c r="AB43" s="164">
        <f>'Production Summary'!$N$15</f>
        <v>126</v>
      </c>
      <c r="AC43" s="167">
        <v>10.44</v>
      </c>
      <c r="AD43" s="164">
        <v>0</v>
      </c>
      <c r="AE43" s="164">
        <f>'Production Summary'!$N$16</f>
        <v>252</v>
      </c>
      <c r="AF43" s="164">
        <f>'Production Summary'!$M$16</f>
        <v>21</v>
      </c>
      <c r="AG43" s="164">
        <v>0</v>
      </c>
      <c r="AH43" s="164">
        <f>'Production Summary'!$N$18</f>
        <v>1035</v>
      </c>
      <c r="AI43" s="164">
        <f>'Production Summary'!$M$18</f>
        <v>17.25</v>
      </c>
      <c r="AJ43" s="164">
        <v>0</v>
      </c>
      <c r="AK43" s="167">
        <f t="shared" ref="AK43" si="7">AL43*30</f>
        <v>892.5</v>
      </c>
      <c r="AL43" s="167">
        <v>29.75</v>
      </c>
      <c r="AM43" s="164">
        <v>0</v>
      </c>
      <c r="AN43" s="164">
        <f>'Production Summary'!$N$20</f>
        <v>864</v>
      </c>
      <c r="AO43" s="164">
        <f>'Production Summary'!$M$20</f>
        <v>72</v>
      </c>
      <c r="AP43" s="164">
        <v>0</v>
      </c>
      <c r="AQ43" s="164">
        <f>'Production Summary'!$N$21</f>
        <v>670</v>
      </c>
      <c r="AR43" s="164">
        <f>'Production Summary'!$M$21</f>
        <v>335</v>
      </c>
      <c r="AS43" s="164">
        <v>0</v>
      </c>
      <c r="AT43" s="386">
        <f>'Production Summary'!$N$22</f>
        <v>375</v>
      </c>
      <c r="AU43" s="164">
        <f>'Production Summary'!$N$23</f>
        <v>1050</v>
      </c>
      <c r="AV43" s="167">
        <f>AW43*12</f>
        <v>150</v>
      </c>
      <c r="AW43" s="167">
        <v>12.5</v>
      </c>
      <c r="AX43" s="164">
        <v>0</v>
      </c>
      <c r="AY43" s="167">
        <f>AZ43*12</f>
        <v>150</v>
      </c>
      <c r="AZ43" s="167">
        <v>12.5</v>
      </c>
      <c r="BA43" s="164">
        <v>0</v>
      </c>
      <c r="BB43" s="167">
        <f>BC43*60</f>
        <v>765</v>
      </c>
      <c r="BC43" s="167">
        <v>12.75</v>
      </c>
      <c r="BD43" s="164">
        <v>0</v>
      </c>
      <c r="BE43" s="167">
        <f>BF43*12</f>
        <v>611.40000000000009</v>
      </c>
      <c r="BF43" s="167">
        <v>50.95</v>
      </c>
      <c r="BG43" s="164">
        <v>0</v>
      </c>
      <c r="BH43" s="164">
        <f>'Production Summary'!$N$30</f>
        <v>500</v>
      </c>
      <c r="BI43" s="164">
        <f>'Production Summary'!$M$30</f>
        <v>250</v>
      </c>
      <c r="BJ43" s="164">
        <v>0</v>
      </c>
      <c r="BK43" s="386"/>
      <c r="BL43" s="164">
        <f>'Production Summary'!$N$32</f>
        <v>875</v>
      </c>
      <c r="BM43" s="167">
        <f>BN43*60</f>
        <v>420</v>
      </c>
      <c r="BN43" s="167">
        <v>7</v>
      </c>
      <c r="BO43" s="164">
        <v>0</v>
      </c>
      <c r="BP43" s="167">
        <f>BQ43*60</f>
        <v>540</v>
      </c>
      <c r="BQ43" s="167">
        <v>9</v>
      </c>
      <c r="BR43" s="164">
        <v>0</v>
      </c>
      <c r="BS43" s="167">
        <f>BT43*10</f>
        <v>224.00000000000003</v>
      </c>
      <c r="BT43" s="167">
        <v>22.400000000000002</v>
      </c>
      <c r="BU43" s="164">
        <v>0</v>
      </c>
      <c r="BV43" s="167">
        <f>BW43*10</f>
        <v>280</v>
      </c>
      <c r="BW43" s="167">
        <v>28</v>
      </c>
      <c r="BX43" s="164">
        <v>0</v>
      </c>
      <c r="BY43" s="167">
        <f>BZ43*10</f>
        <v>280</v>
      </c>
      <c r="BZ43" s="167">
        <v>28</v>
      </c>
      <c r="CA43" s="164">
        <v>0</v>
      </c>
      <c r="CB43" s="167">
        <f>CC43*10</f>
        <v>144</v>
      </c>
      <c r="CC43" s="167">
        <v>14.4</v>
      </c>
      <c r="CD43" s="164">
        <v>0</v>
      </c>
      <c r="CE43" s="164">
        <f>'Production Summary'!$N$42</f>
        <v>1136.3519999999996</v>
      </c>
      <c r="CF43" s="164">
        <f>'Production Summary'!$M$42</f>
        <v>81.167999999999978</v>
      </c>
      <c r="CG43" s="164">
        <v>0</v>
      </c>
      <c r="CH43" s="164">
        <v>0</v>
      </c>
      <c r="CI43" s="164">
        <f>'Production Summary'!$N$43</f>
        <v>184</v>
      </c>
      <c r="CJ43" s="164">
        <v>0</v>
      </c>
      <c r="CK43" s="164">
        <f>'Production Summary'!$N$44</f>
        <v>355</v>
      </c>
      <c r="CL43" s="164">
        <v>0</v>
      </c>
      <c r="CM43" s="375">
        <f>'Production Summary'!$N$45</f>
        <v>1650</v>
      </c>
      <c r="CN43" s="164">
        <f>'Production Summary'!$N$46</f>
        <v>270</v>
      </c>
      <c r="CO43" s="164">
        <f>'Production Summary'!$N$47</f>
        <v>1350</v>
      </c>
      <c r="CP43" s="166"/>
      <c r="CQ43" s="167">
        <f t="shared" ref="CQ43:CQ61" si="8">CR43*120</f>
        <v>7854</v>
      </c>
      <c r="CR43" s="167">
        <v>65.45</v>
      </c>
      <c r="CS43" s="167">
        <f t="shared" ref="CS43:CS61" si="9">CT43*90</f>
        <v>10863</v>
      </c>
      <c r="CT43" s="167">
        <v>120.7</v>
      </c>
      <c r="CU43" s="167">
        <f t="shared" ref="CU43:CU61" si="10">CV43*36</f>
        <v>10312.199999999999</v>
      </c>
      <c r="CV43" s="167">
        <v>286.45</v>
      </c>
      <c r="CW43" s="167">
        <f t="shared" ref="CW43:CW61" si="11">CX43*18</f>
        <v>10174.5</v>
      </c>
      <c r="CX43" s="167">
        <v>565.25</v>
      </c>
      <c r="CY43" s="167">
        <f t="shared" ref="CY43:CY61" si="12">CZ43*18</f>
        <v>9929.6999999999989</v>
      </c>
      <c r="CZ43" s="167">
        <v>551.65</v>
      </c>
      <c r="DA43" s="167">
        <f t="shared" ref="DA43:DA61" si="13">DB43*18</f>
        <v>9929.6999999999989</v>
      </c>
      <c r="DB43" s="167">
        <v>551.65</v>
      </c>
      <c r="DC43" s="531">
        <f t="shared" ref="DC43:DC61" si="14">DD43*18</f>
        <v>9164.6999999999989</v>
      </c>
      <c r="DD43" s="531">
        <v>509.15</v>
      </c>
      <c r="DE43" s="531">
        <f t="shared" ref="DE43:DE61" si="15">DF43*18</f>
        <v>9164.6999999999989</v>
      </c>
      <c r="DF43" s="531">
        <v>509.15</v>
      </c>
      <c r="DG43" s="167">
        <f t="shared" ref="DG43:DG61" si="16">DH43*4</f>
        <v>11152</v>
      </c>
      <c r="DH43" s="167">
        <v>2788</v>
      </c>
      <c r="DI43" s="167">
        <f t="shared" ref="DI43:DI61" si="17">DJ43*80</f>
        <v>9656</v>
      </c>
      <c r="DJ43" s="167">
        <v>120.7</v>
      </c>
      <c r="DK43" s="167">
        <f t="shared" ref="DK43:DK61" si="18">DL43*36</f>
        <v>10312.199999999999</v>
      </c>
      <c r="DL43" s="167">
        <v>286.45</v>
      </c>
      <c r="DM43" s="167">
        <f t="shared" ref="DM43:DM61" si="19">DN43*18</f>
        <v>10174.5</v>
      </c>
      <c r="DN43" s="167">
        <v>565.25</v>
      </c>
      <c r="DO43" s="164">
        <f>'Production Summary'!$N$61</f>
        <v>4500</v>
      </c>
      <c r="DP43" s="328">
        <f>'Production Summary'!$M$61</f>
        <v>750</v>
      </c>
      <c r="DQ43" s="164">
        <v>0</v>
      </c>
      <c r="DR43" s="164">
        <f>'Production Summary'!$N$62</f>
        <v>8900</v>
      </c>
      <c r="DS43" s="164">
        <f>'Production Summary'!$N$70</f>
        <v>300</v>
      </c>
      <c r="DT43" s="328">
        <f>'Production Summary'!$M$70</f>
        <v>25</v>
      </c>
      <c r="DU43" s="164">
        <v>0</v>
      </c>
      <c r="DV43" s="164">
        <f>'Production Summary'!$N$71</f>
        <v>150</v>
      </c>
      <c r="DW43" s="164">
        <v>0</v>
      </c>
      <c r="DX43" s="167">
        <f>32*6</f>
        <v>192</v>
      </c>
      <c r="DY43" s="164">
        <v>0</v>
      </c>
      <c r="DZ43" s="391">
        <f>'Production Summary'!$N$65</f>
        <v>384</v>
      </c>
      <c r="EA43" s="164">
        <v>0</v>
      </c>
      <c r="EB43" s="391">
        <f>'Production Summary'!$N$66</f>
        <v>192</v>
      </c>
      <c r="EC43" s="164">
        <v>0</v>
      </c>
      <c r="ED43" s="164">
        <f>'Production Summary'!$N$67</f>
        <v>96</v>
      </c>
      <c r="EE43" s="164">
        <v>0</v>
      </c>
      <c r="EF43" s="164">
        <f>'Production Summary'!$N$68</f>
        <v>96</v>
      </c>
      <c r="EG43" s="164">
        <v>0</v>
      </c>
      <c r="EH43" s="164">
        <f>'Production Summary'!$N$69</f>
        <v>340</v>
      </c>
      <c r="EI43" s="101">
        <f t="shared" si="6"/>
        <v>598676474.62286007</v>
      </c>
      <c r="EJ43" s="3"/>
      <c r="EK43" s="3"/>
      <c r="ER43" s="64" t="s">
        <v>59</v>
      </c>
      <c r="ES43" s="61" t="str">
        <f t="shared" si="5"/>
        <v xml:space="preserve">RRL-Koni U3QY </v>
      </c>
      <c r="ET43" s="24">
        <f t="shared" si="3"/>
        <v>598676474.62286007</v>
      </c>
    </row>
    <row r="44" spans="1:150" ht="15" customHeight="1">
      <c r="A44" t="b">
        <f>C44=Bilaspur!C44</f>
        <v>1</v>
      </c>
      <c r="B44" s="65">
        <f t="shared" si="4"/>
        <v>39</v>
      </c>
      <c r="C44" s="61" t="str">
        <f>IF(Bilaspur!C44="","",Bilaspur!C44)</f>
        <v>RRL-Infinity Height U2KD</v>
      </c>
      <c r="D44" s="164">
        <f>'Production Summary'!$N$4</f>
        <v>666</v>
      </c>
      <c r="E44" s="164">
        <f>'Production Summary'!$M$4</f>
        <v>27.75</v>
      </c>
      <c r="F44" s="164">
        <v>0</v>
      </c>
      <c r="G44" s="167">
        <v>650.4</v>
      </c>
      <c r="H44" s="167">
        <f t="shared" ref="H44:H52" si="20">G44/24</f>
        <v>27.099999999999998</v>
      </c>
      <c r="I44" s="164">
        <v>0</v>
      </c>
      <c r="J44" s="164">
        <f>'Production Summary'!$N$6</f>
        <v>200</v>
      </c>
      <c r="K44" s="328">
        <f>'Production Summary'!$M$6</f>
        <v>7.5</v>
      </c>
      <c r="L44" s="164">
        <v>0</v>
      </c>
      <c r="M44" s="365">
        <f>'Production Summary'!$N$7</f>
        <v>612.72</v>
      </c>
      <c r="N44" s="367">
        <f>'Production Summary'!$M$7</f>
        <v>25.53</v>
      </c>
      <c r="O44" s="164">
        <v>0</v>
      </c>
      <c r="P44" s="164">
        <f>'Production Summary'!$N$8</f>
        <v>780</v>
      </c>
      <c r="Q44" s="164">
        <f>'Production Summary'!$M$8</f>
        <v>65</v>
      </c>
      <c r="R44" s="164">
        <v>0</v>
      </c>
      <c r="S44" s="164">
        <f>'Production Summary'!$N$9</f>
        <v>720</v>
      </c>
      <c r="T44" s="164">
        <f>'Production Summary'!$M$9</f>
        <v>60</v>
      </c>
      <c r="U44" s="164">
        <v>0</v>
      </c>
      <c r="V44" s="164">
        <f>'Production Summary'!$N$10</f>
        <v>876</v>
      </c>
      <c r="W44" s="164">
        <f>'Production Summary'!$M$10</f>
        <v>73</v>
      </c>
      <c r="X44" s="164">
        <v>0</v>
      </c>
      <c r="Y44" s="164">
        <f>'Production Summary'!$N$14</f>
        <v>177</v>
      </c>
      <c r="Z44" s="328">
        <f>'Production Summary'!$M$14</f>
        <v>14.75</v>
      </c>
      <c r="AA44" s="164">
        <v>0</v>
      </c>
      <c r="AB44" s="164">
        <f>'Production Summary'!$N$15</f>
        <v>126</v>
      </c>
      <c r="AC44" s="167">
        <v>10.44</v>
      </c>
      <c r="AD44" s="164">
        <v>0</v>
      </c>
      <c r="AE44" s="164">
        <f>'Production Summary'!$N$16</f>
        <v>252</v>
      </c>
      <c r="AF44" s="164">
        <f>'Production Summary'!$M$16</f>
        <v>21</v>
      </c>
      <c r="AG44" s="164">
        <v>0</v>
      </c>
      <c r="AH44" s="164">
        <f>'Production Summary'!$N$18</f>
        <v>1035</v>
      </c>
      <c r="AI44" s="164">
        <f>'Production Summary'!$M$18</f>
        <v>17.25</v>
      </c>
      <c r="AJ44" s="164">
        <v>0</v>
      </c>
      <c r="AK44" s="167">
        <f t="shared" ref="AK44:AK52" si="21">AL44*30</f>
        <v>892.5</v>
      </c>
      <c r="AL44" s="167">
        <v>29.75</v>
      </c>
      <c r="AM44" s="164">
        <v>0</v>
      </c>
      <c r="AN44" s="164">
        <f>'Production Summary'!$N$20</f>
        <v>864</v>
      </c>
      <c r="AO44" s="164">
        <f>'Production Summary'!$M$20</f>
        <v>72</v>
      </c>
      <c r="AP44" s="164">
        <v>0</v>
      </c>
      <c r="AQ44" s="164">
        <f>'Production Summary'!$N$21</f>
        <v>670</v>
      </c>
      <c r="AR44" s="164">
        <f>'Production Summary'!$M$21</f>
        <v>335</v>
      </c>
      <c r="AS44" s="164">
        <v>0</v>
      </c>
      <c r="AT44" s="386">
        <f>'Production Summary'!$N$22</f>
        <v>375</v>
      </c>
      <c r="AU44" s="164">
        <f>'Production Summary'!$N$23</f>
        <v>1050</v>
      </c>
      <c r="AV44" s="167">
        <f t="shared" ref="AV44:AV52" si="22">AW44*12</f>
        <v>150</v>
      </c>
      <c r="AW44" s="167">
        <v>12.5</v>
      </c>
      <c r="AX44" s="164">
        <v>0</v>
      </c>
      <c r="AY44" s="167">
        <f t="shared" ref="AY44:AY52" si="23">AZ44*12</f>
        <v>150</v>
      </c>
      <c r="AZ44" s="167">
        <v>12.5</v>
      </c>
      <c r="BA44" s="164">
        <v>0</v>
      </c>
      <c r="BB44" s="167">
        <f t="shared" ref="BB44:BB52" si="24">BC44*60</f>
        <v>765</v>
      </c>
      <c r="BC44" s="167">
        <v>12.75</v>
      </c>
      <c r="BD44" s="164">
        <v>0</v>
      </c>
      <c r="BE44" s="167">
        <f t="shared" ref="BE44:BE52" si="25">BF44*12</f>
        <v>611.40000000000009</v>
      </c>
      <c r="BF44" s="167">
        <v>50.95</v>
      </c>
      <c r="BG44" s="164">
        <v>0</v>
      </c>
      <c r="BH44" s="164">
        <f>'Production Summary'!$N$30</f>
        <v>500</v>
      </c>
      <c r="BI44" s="164">
        <f>'Production Summary'!$M$30</f>
        <v>250</v>
      </c>
      <c r="BJ44" s="164">
        <v>0</v>
      </c>
      <c r="BK44" s="386"/>
      <c r="BL44" s="164">
        <f>'Production Summary'!$N$32</f>
        <v>875</v>
      </c>
      <c r="BM44" s="167">
        <f t="shared" ref="BM44:BM52" si="26">BN44*60</f>
        <v>420</v>
      </c>
      <c r="BN44" s="167">
        <v>7</v>
      </c>
      <c r="BO44" s="164">
        <v>0</v>
      </c>
      <c r="BP44" s="167">
        <f t="shared" ref="BP44:BP52" si="27">BQ44*60</f>
        <v>540</v>
      </c>
      <c r="BQ44" s="167">
        <v>9</v>
      </c>
      <c r="BR44" s="164">
        <v>0</v>
      </c>
      <c r="BS44" s="167">
        <f t="shared" ref="BS44:BS52" si="28">BT44*10</f>
        <v>224.00000000000003</v>
      </c>
      <c r="BT44" s="167">
        <v>22.400000000000002</v>
      </c>
      <c r="BU44" s="164">
        <v>0</v>
      </c>
      <c r="BV44" s="167">
        <f t="shared" ref="BV44:BV52" si="29">BW44*10</f>
        <v>280</v>
      </c>
      <c r="BW44" s="167">
        <v>28</v>
      </c>
      <c r="BX44" s="164">
        <v>0</v>
      </c>
      <c r="BY44" s="167">
        <f t="shared" ref="BY44:BY52" si="30">BZ44*10</f>
        <v>280</v>
      </c>
      <c r="BZ44" s="167">
        <v>28</v>
      </c>
      <c r="CA44" s="164">
        <v>0</v>
      </c>
      <c r="CB44" s="167">
        <f t="shared" ref="CB44:CB52" si="31">CC44*10</f>
        <v>144</v>
      </c>
      <c r="CC44" s="167">
        <v>14.4</v>
      </c>
      <c r="CD44" s="164">
        <v>0</v>
      </c>
      <c r="CE44" s="164">
        <f>'Production Summary'!$N$42</f>
        <v>1136.3519999999996</v>
      </c>
      <c r="CF44" s="164">
        <f>'Production Summary'!$M$42</f>
        <v>81.167999999999978</v>
      </c>
      <c r="CG44" s="164">
        <v>0</v>
      </c>
      <c r="CH44" s="164">
        <v>0</v>
      </c>
      <c r="CI44" s="164">
        <f>'Production Summary'!$N$43</f>
        <v>184</v>
      </c>
      <c r="CJ44" s="164">
        <v>0</v>
      </c>
      <c r="CK44" s="164">
        <f>'Production Summary'!$N$44</f>
        <v>355</v>
      </c>
      <c r="CL44" s="164">
        <v>0</v>
      </c>
      <c r="CM44" s="375">
        <f>'Production Summary'!$N$45</f>
        <v>1650</v>
      </c>
      <c r="CN44" s="164">
        <f>'Production Summary'!$N$46</f>
        <v>270</v>
      </c>
      <c r="CO44" s="164">
        <f>'Production Summary'!$N$47</f>
        <v>1350</v>
      </c>
      <c r="CP44" s="166"/>
      <c r="CQ44" s="167">
        <f t="shared" si="8"/>
        <v>7854</v>
      </c>
      <c r="CR44" s="167">
        <v>65.45</v>
      </c>
      <c r="CS44" s="167">
        <f t="shared" si="9"/>
        <v>10863</v>
      </c>
      <c r="CT44" s="167">
        <v>120.7</v>
      </c>
      <c r="CU44" s="167">
        <f t="shared" si="10"/>
        <v>10312.199999999999</v>
      </c>
      <c r="CV44" s="167">
        <v>286.45</v>
      </c>
      <c r="CW44" s="167">
        <f t="shared" si="11"/>
        <v>10174.5</v>
      </c>
      <c r="CX44" s="167">
        <v>565.25</v>
      </c>
      <c r="CY44" s="167">
        <f t="shared" si="12"/>
        <v>9929.6999999999989</v>
      </c>
      <c r="CZ44" s="167">
        <v>551.65</v>
      </c>
      <c r="DA44" s="167">
        <f t="shared" si="13"/>
        <v>9929.6999999999989</v>
      </c>
      <c r="DB44" s="167">
        <v>551.65</v>
      </c>
      <c r="DC44" s="531">
        <f t="shared" si="14"/>
        <v>9164.6999999999989</v>
      </c>
      <c r="DD44" s="531">
        <v>509.15</v>
      </c>
      <c r="DE44" s="531">
        <f t="shared" si="15"/>
        <v>9164.6999999999989</v>
      </c>
      <c r="DF44" s="531">
        <v>509.15</v>
      </c>
      <c r="DG44" s="167">
        <f t="shared" si="16"/>
        <v>11152</v>
      </c>
      <c r="DH44" s="167">
        <v>2788</v>
      </c>
      <c r="DI44" s="167">
        <f t="shared" si="17"/>
        <v>9656</v>
      </c>
      <c r="DJ44" s="167">
        <v>120.7</v>
      </c>
      <c r="DK44" s="167">
        <f t="shared" si="18"/>
        <v>10312.199999999999</v>
      </c>
      <c r="DL44" s="167">
        <v>286.45</v>
      </c>
      <c r="DM44" s="167">
        <f t="shared" si="19"/>
        <v>10174.5</v>
      </c>
      <c r="DN44" s="167">
        <v>565.25</v>
      </c>
      <c r="DO44" s="164">
        <f>'Production Summary'!$N$61</f>
        <v>4500</v>
      </c>
      <c r="DP44" s="328">
        <f>'Production Summary'!$M$61</f>
        <v>750</v>
      </c>
      <c r="DQ44" s="164">
        <v>0</v>
      </c>
      <c r="DR44" s="164">
        <f>'Production Summary'!$N$62</f>
        <v>8900</v>
      </c>
      <c r="DS44" s="164">
        <f>'Production Summary'!$N$70</f>
        <v>300</v>
      </c>
      <c r="DT44" s="328">
        <f>'Production Summary'!$M$70</f>
        <v>25</v>
      </c>
      <c r="DU44" s="164">
        <v>0</v>
      </c>
      <c r="DV44" s="164">
        <f>'Production Summary'!$N$71</f>
        <v>150</v>
      </c>
      <c r="DW44" s="164">
        <v>0</v>
      </c>
      <c r="DX44" s="167">
        <f t="shared" ref="DX44:DX52" si="32">32*6</f>
        <v>192</v>
      </c>
      <c r="DY44" s="164">
        <v>0</v>
      </c>
      <c r="DZ44" s="391">
        <f>'Production Summary'!$N$65</f>
        <v>384</v>
      </c>
      <c r="EA44" s="164">
        <v>0</v>
      </c>
      <c r="EB44" s="391">
        <f>'Production Summary'!$N$66</f>
        <v>192</v>
      </c>
      <c r="EC44" s="164">
        <v>0</v>
      </c>
      <c r="ED44" s="164">
        <f>'Production Summary'!$N$67</f>
        <v>96</v>
      </c>
      <c r="EE44" s="164">
        <v>0</v>
      </c>
      <c r="EF44" s="164">
        <f>'Production Summary'!$N$68</f>
        <v>96</v>
      </c>
      <c r="EG44" s="164">
        <v>0</v>
      </c>
      <c r="EH44" s="164">
        <f>'Production Summary'!$N$69</f>
        <v>340</v>
      </c>
      <c r="EI44" s="101">
        <f t="shared" si="6"/>
        <v>598676474.62286007</v>
      </c>
      <c r="EJ44" s="3"/>
      <c r="EK44" s="3"/>
      <c r="ER44" s="64" t="s">
        <v>60</v>
      </c>
      <c r="ES44" s="61" t="str">
        <f t="shared" si="5"/>
        <v>RRL-Infinity Height U2KD</v>
      </c>
      <c r="ET44" s="24">
        <f t="shared" si="3"/>
        <v>598676474.62286007</v>
      </c>
    </row>
    <row r="45" spans="1:150" ht="15" customHeight="1">
      <c r="A45" t="b">
        <f>C45=Bilaspur!C45</f>
        <v>1</v>
      </c>
      <c r="B45" s="65">
        <f t="shared" si="4"/>
        <v>40</v>
      </c>
      <c r="C45" s="61" t="str">
        <f>IF(Bilaspur!C45="","",Bilaspur!C45)</f>
        <v>RRL-Hemu Nagar U490</v>
      </c>
      <c r="D45" s="164">
        <f>'Production Summary'!$N$4</f>
        <v>666</v>
      </c>
      <c r="E45" s="164">
        <f>'Production Summary'!$M$4</f>
        <v>27.75</v>
      </c>
      <c r="F45" s="164">
        <v>0</v>
      </c>
      <c r="G45" s="167">
        <v>650.4</v>
      </c>
      <c r="H45" s="167">
        <f t="shared" si="20"/>
        <v>27.099999999999998</v>
      </c>
      <c r="I45" s="164">
        <v>0</v>
      </c>
      <c r="J45" s="164">
        <f>'Production Summary'!$N$6</f>
        <v>200</v>
      </c>
      <c r="K45" s="328">
        <f>'Production Summary'!$M$6</f>
        <v>7.5</v>
      </c>
      <c r="L45" s="164">
        <v>0</v>
      </c>
      <c r="M45" s="365">
        <f>'Production Summary'!$N$7</f>
        <v>612.72</v>
      </c>
      <c r="N45" s="367">
        <f>'Production Summary'!$M$7</f>
        <v>25.53</v>
      </c>
      <c r="O45" s="164">
        <v>0</v>
      </c>
      <c r="P45" s="164">
        <f>'Production Summary'!$N$8</f>
        <v>780</v>
      </c>
      <c r="Q45" s="164">
        <f>'Production Summary'!$M$8</f>
        <v>65</v>
      </c>
      <c r="R45" s="164">
        <v>0</v>
      </c>
      <c r="S45" s="164">
        <f>'Production Summary'!$N$9</f>
        <v>720</v>
      </c>
      <c r="T45" s="164">
        <f>'Production Summary'!$M$9</f>
        <v>60</v>
      </c>
      <c r="U45" s="164">
        <v>0</v>
      </c>
      <c r="V45" s="164">
        <f>'Production Summary'!$N$10</f>
        <v>876</v>
      </c>
      <c r="W45" s="164">
        <f>'Production Summary'!$M$10</f>
        <v>73</v>
      </c>
      <c r="X45" s="164">
        <v>0</v>
      </c>
      <c r="Y45" s="164">
        <f>'Production Summary'!$N$14</f>
        <v>177</v>
      </c>
      <c r="Z45" s="328">
        <f>'Production Summary'!$M$14</f>
        <v>14.75</v>
      </c>
      <c r="AA45" s="164">
        <v>0</v>
      </c>
      <c r="AB45" s="164">
        <f>'Production Summary'!$N$15</f>
        <v>126</v>
      </c>
      <c r="AC45" s="167">
        <v>10.44</v>
      </c>
      <c r="AD45" s="164">
        <v>0</v>
      </c>
      <c r="AE45" s="164">
        <f>'Production Summary'!$N$16</f>
        <v>252</v>
      </c>
      <c r="AF45" s="164">
        <f>'Production Summary'!$M$16</f>
        <v>21</v>
      </c>
      <c r="AG45" s="164">
        <v>0</v>
      </c>
      <c r="AH45" s="164">
        <f>'Production Summary'!$N$18</f>
        <v>1035</v>
      </c>
      <c r="AI45" s="164">
        <f>'Production Summary'!$M$18</f>
        <v>17.25</v>
      </c>
      <c r="AJ45" s="164">
        <v>0</v>
      </c>
      <c r="AK45" s="167">
        <f t="shared" si="21"/>
        <v>892.5</v>
      </c>
      <c r="AL45" s="167">
        <v>29.75</v>
      </c>
      <c r="AM45" s="164">
        <v>0</v>
      </c>
      <c r="AN45" s="164">
        <f>'Production Summary'!$N$20</f>
        <v>864</v>
      </c>
      <c r="AO45" s="164">
        <f>'Production Summary'!$M$20</f>
        <v>72</v>
      </c>
      <c r="AP45" s="164">
        <v>0</v>
      </c>
      <c r="AQ45" s="164">
        <f>'Production Summary'!$N$21</f>
        <v>670</v>
      </c>
      <c r="AR45" s="164">
        <f>'Production Summary'!$M$21</f>
        <v>335</v>
      </c>
      <c r="AS45" s="164">
        <v>0</v>
      </c>
      <c r="AT45" s="386">
        <f>'Production Summary'!$N$22</f>
        <v>375</v>
      </c>
      <c r="AU45" s="164">
        <f>'Production Summary'!$N$23</f>
        <v>1050</v>
      </c>
      <c r="AV45" s="167">
        <f t="shared" si="22"/>
        <v>150</v>
      </c>
      <c r="AW45" s="167">
        <v>12.5</v>
      </c>
      <c r="AX45" s="164">
        <v>0</v>
      </c>
      <c r="AY45" s="167">
        <f t="shared" si="23"/>
        <v>150</v>
      </c>
      <c r="AZ45" s="167">
        <v>12.5</v>
      </c>
      <c r="BA45" s="164">
        <v>0</v>
      </c>
      <c r="BB45" s="167">
        <f t="shared" si="24"/>
        <v>765</v>
      </c>
      <c r="BC45" s="167">
        <v>12.75</v>
      </c>
      <c r="BD45" s="164">
        <v>0</v>
      </c>
      <c r="BE45" s="167">
        <f t="shared" si="25"/>
        <v>611.40000000000009</v>
      </c>
      <c r="BF45" s="167">
        <v>50.95</v>
      </c>
      <c r="BG45" s="164">
        <v>0</v>
      </c>
      <c r="BH45" s="164">
        <f>'Production Summary'!$N$30</f>
        <v>500</v>
      </c>
      <c r="BI45" s="164">
        <f>'Production Summary'!$M$30</f>
        <v>250</v>
      </c>
      <c r="BJ45" s="164">
        <v>0</v>
      </c>
      <c r="BK45" s="386"/>
      <c r="BL45" s="164">
        <f>'Production Summary'!$N$32</f>
        <v>875</v>
      </c>
      <c r="BM45" s="167">
        <f t="shared" si="26"/>
        <v>420</v>
      </c>
      <c r="BN45" s="167">
        <v>7</v>
      </c>
      <c r="BO45" s="164">
        <v>0</v>
      </c>
      <c r="BP45" s="167">
        <f t="shared" si="27"/>
        <v>540</v>
      </c>
      <c r="BQ45" s="167">
        <v>9</v>
      </c>
      <c r="BR45" s="164">
        <v>0</v>
      </c>
      <c r="BS45" s="167">
        <f t="shared" si="28"/>
        <v>224.00000000000003</v>
      </c>
      <c r="BT45" s="167">
        <v>22.400000000000002</v>
      </c>
      <c r="BU45" s="164">
        <v>0</v>
      </c>
      <c r="BV45" s="167">
        <f t="shared" si="29"/>
        <v>280</v>
      </c>
      <c r="BW45" s="167">
        <v>28</v>
      </c>
      <c r="BX45" s="164">
        <v>0</v>
      </c>
      <c r="BY45" s="167">
        <f t="shared" si="30"/>
        <v>280</v>
      </c>
      <c r="BZ45" s="167">
        <v>28</v>
      </c>
      <c r="CA45" s="164">
        <v>0</v>
      </c>
      <c r="CB45" s="167">
        <f t="shared" si="31"/>
        <v>144</v>
      </c>
      <c r="CC45" s="167">
        <v>14.4</v>
      </c>
      <c r="CD45" s="164">
        <v>0</v>
      </c>
      <c r="CE45" s="164">
        <f>'Production Summary'!$N$42</f>
        <v>1136.3519999999996</v>
      </c>
      <c r="CF45" s="164">
        <f>'Production Summary'!$M$42</f>
        <v>81.167999999999978</v>
      </c>
      <c r="CG45" s="164">
        <v>0</v>
      </c>
      <c r="CH45" s="164">
        <v>0</v>
      </c>
      <c r="CI45" s="164">
        <f>'Production Summary'!$N$43</f>
        <v>184</v>
      </c>
      <c r="CJ45" s="164">
        <v>0</v>
      </c>
      <c r="CK45" s="164">
        <f>'Production Summary'!$N$44</f>
        <v>355</v>
      </c>
      <c r="CL45" s="164">
        <v>0</v>
      </c>
      <c r="CM45" s="375">
        <f>'Production Summary'!$N$45</f>
        <v>1650</v>
      </c>
      <c r="CN45" s="164">
        <f>'Production Summary'!$N$46</f>
        <v>270</v>
      </c>
      <c r="CO45" s="164">
        <f>'Production Summary'!$N$47</f>
        <v>1350</v>
      </c>
      <c r="CP45" s="166"/>
      <c r="CQ45" s="167">
        <f t="shared" si="8"/>
        <v>7854</v>
      </c>
      <c r="CR45" s="167">
        <v>65.45</v>
      </c>
      <c r="CS45" s="167">
        <f t="shared" si="9"/>
        <v>10863</v>
      </c>
      <c r="CT45" s="167">
        <v>120.7</v>
      </c>
      <c r="CU45" s="167">
        <f t="shared" si="10"/>
        <v>10312.199999999999</v>
      </c>
      <c r="CV45" s="167">
        <v>286.45</v>
      </c>
      <c r="CW45" s="167">
        <f t="shared" si="11"/>
        <v>10174.5</v>
      </c>
      <c r="CX45" s="167">
        <v>565.25</v>
      </c>
      <c r="CY45" s="167">
        <f t="shared" si="12"/>
        <v>9929.6999999999989</v>
      </c>
      <c r="CZ45" s="167">
        <v>551.65</v>
      </c>
      <c r="DA45" s="167">
        <f t="shared" si="13"/>
        <v>9929.6999999999989</v>
      </c>
      <c r="DB45" s="167">
        <v>551.65</v>
      </c>
      <c r="DC45" s="531">
        <f t="shared" si="14"/>
        <v>9164.6999999999989</v>
      </c>
      <c r="DD45" s="531">
        <v>509.15</v>
      </c>
      <c r="DE45" s="531">
        <f t="shared" si="15"/>
        <v>9164.6999999999989</v>
      </c>
      <c r="DF45" s="531">
        <v>509.15</v>
      </c>
      <c r="DG45" s="167">
        <f t="shared" si="16"/>
        <v>11152</v>
      </c>
      <c r="DH45" s="167">
        <v>2788</v>
      </c>
      <c r="DI45" s="167">
        <f t="shared" si="17"/>
        <v>9656</v>
      </c>
      <c r="DJ45" s="167">
        <v>120.7</v>
      </c>
      <c r="DK45" s="167">
        <f t="shared" si="18"/>
        <v>10312.199999999999</v>
      </c>
      <c r="DL45" s="167">
        <v>286.45</v>
      </c>
      <c r="DM45" s="167">
        <f t="shared" si="19"/>
        <v>10174.5</v>
      </c>
      <c r="DN45" s="167">
        <v>565.25</v>
      </c>
      <c r="DO45" s="164">
        <f>'Production Summary'!$N$61</f>
        <v>4500</v>
      </c>
      <c r="DP45" s="328">
        <f>'Production Summary'!$M$61</f>
        <v>750</v>
      </c>
      <c r="DQ45" s="164">
        <v>0</v>
      </c>
      <c r="DR45" s="164">
        <f>'Production Summary'!$N$62</f>
        <v>8900</v>
      </c>
      <c r="DS45" s="164">
        <f>'Production Summary'!$N$70</f>
        <v>300</v>
      </c>
      <c r="DT45" s="328">
        <f>'Production Summary'!$M$70</f>
        <v>25</v>
      </c>
      <c r="DU45" s="164">
        <v>0</v>
      </c>
      <c r="DV45" s="164">
        <f>'Production Summary'!$N$71</f>
        <v>150</v>
      </c>
      <c r="DW45" s="164">
        <v>0</v>
      </c>
      <c r="DX45" s="167">
        <f t="shared" si="32"/>
        <v>192</v>
      </c>
      <c r="DY45" s="164">
        <v>0</v>
      </c>
      <c r="DZ45" s="391">
        <f>'Production Summary'!$N$65</f>
        <v>384</v>
      </c>
      <c r="EA45" s="164">
        <v>0</v>
      </c>
      <c r="EB45" s="391">
        <f>'Production Summary'!$N$66</f>
        <v>192</v>
      </c>
      <c r="EC45" s="164">
        <v>0</v>
      </c>
      <c r="ED45" s="164">
        <f>'Production Summary'!$N$67</f>
        <v>96</v>
      </c>
      <c r="EE45" s="164">
        <v>0</v>
      </c>
      <c r="EF45" s="164">
        <f>'Production Summary'!$N$68</f>
        <v>96</v>
      </c>
      <c r="EG45" s="164">
        <v>0</v>
      </c>
      <c r="EH45" s="164">
        <f>'Production Summary'!$N$69</f>
        <v>340</v>
      </c>
      <c r="EI45" s="101">
        <f t="shared" si="6"/>
        <v>598676474.62286007</v>
      </c>
      <c r="EJ45" s="3"/>
      <c r="EK45" s="3"/>
      <c r="ER45" s="64" t="s">
        <v>61</v>
      </c>
      <c r="ES45" s="61" t="str">
        <f t="shared" si="5"/>
        <v>RRL-Hemu Nagar U490</v>
      </c>
      <c r="ET45" s="24">
        <f t="shared" si="3"/>
        <v>598676474.62286007</v>
      </c>
    </row>
    <row r="46" spans="1:150" ht="15" customHeight="1">
      <c r="A46" t="b">
        <f>C46=Bilaspur!C46</f>
        <v>1</v>
      </c>
      <c r="B46" s="65">
        <f t="shared" si="4"/>
        <v>41</v>
      </c>
      <c r="C46" s="61" t="str">
        <f>IF(Bilaspur!C46="","",Bilaspur!C46)</f>
        <v>RRL-Vypar Vihar U377</v>
      </c>
      <c r="D46" s="164">
        <f>'Production Summary'!$N$4</f>
        <v>666</v>
      </c>
      <c r="E46" s="164">
        <f>'Production Summary'!$M$4</f>
        <v>27.75</v>
      </c>
      <c r="F46" s="164">
        <v>0</v>
      </c>
      <c r="G46" s="167">
        <v>650.4</v>
      </c>
      <c r="H46" s="167">
        <f t="shared" si="20"/>
        <v>27.099999999999998</v>
      </c>
      <c r="I46" s="164">
        <v>0</v>
      </c>
      <c r="J46" s="164">
        <f>'Production Summary'!$N$6</f>
        <v>200</v>
      </c>
      <c r="K46" s="328">
        <f>'Production Summary'!$M$6</f>
        <v>7.5</v>
      </c>
      <c r="L46" s="164">
        <v>0</v>
      </c>
      <c r="M46" s="365">
        <f>'Production Summary'!$N$7</f>
        <v>612.72</v>
      </c>
      <c r="N46" s="367">
        <f>'Production Summary'!$M$7</f>
        <v>25.53</v>
      </c>
      <c r="O46" s="164">
        <v>0</v>
      </c>
      <c r="P46" s="164">
        <f>'Production Summary'!$N$8</f>
        <v>780</v>
      </c>
      <c r="Q46" s="164">
        <f>'Production Summary'!$M$8</f>
        <v>65</v>
      </c>
      <c r="R46" s="164">
        <v>0</v>
      </c>
      <c r="S46" s="164">
        <f>'Production Summary'!$N$9</f>
        <v>720</v>
      </c>
      <c r="T46" s="164">
        <f>'Production Summary'!$M$9</f>
        <v>60</v>
      </c>
      <c r="U46" s="164">
        <v>0</v>
      </c>
      <c r="V46" s="164">
        <f>'Production Summary'!$N$10</f>
        <v>876</v>
      </c>
      <c r="W46" s="164">
        <f>'Production Summary'!$M$10</f>
        <v>73</v>
      </c>
      <c r="X46" s="164">
        <v>0</v>
      </c>
      <c r="Y46" s="164">
        <f>'Production Summary'!$N$14</f>
        <v>177</v>
      </c>
      <c r="Z46" s="328">
        <f>'Production Summary'!$M$14</f>
        <v>14.75</v>
      </c>
      <c r="AA46" s="164">
        <v>0</v>
      </c>
      <c r="AB46" s="164">
        <f>'Production Summary'!$N$15</f>
        <v>126</v>
      </c>
      <c r="AC46" s="167">
        <v>10.44</v>
      </c>
      <c r="AD46" s="164">
        <v>0</v>
      </c>
      <c r="AE46" s="164">
        <f>'Production Summary'!$N$16</f>
        <v>252</v>
      </c>
      <c r="AF46" s="164">
        <f>'Production Summary'!$M$16</f>
        <v>21</v>
      </c>
      <c r="AG46" s="164">
        <v>0</v>
      </c>
      <c r="AH46" s="164">
        <f>'Production Summary'!$N$18</f>
        <v>1035</v>
      </c>
      <c r="AI46" s="164">
        <f>'Production Summary'!$M$18</f>
        <v>17.25</v>
      </c>
      <c r="AJ46" s="164">
        <v>0</v>
      </c>
      <c r="AK46" s="167">
        <f t="shared" si="21"/>
        <v>892.5</v>
      </c>
      <c r="AL46" s="167">
        <v>29.75</v>
      </c>
      <c r="AM46" s="164">
        <v>0</v>
      </c>
      <c r="AN46" s="164">
        <f>'Production Summary'!$N$20</f>
        <v>864</v>
      </c>
      <c r="AO46" s="164">
        <f>'Production Summary'!$M$20</f>
        <v>72</v>
      </c>
      <c r="AP46" s="164">
        <v>0</v>
      </c>
      <c r="AQ46" s="164">
        <f>'Production Summary'!$N$21</f>
        <v>670</v>
      </c>
      <c r="AR46" s="164">
        <f>'Production Summary'!$M$21</f>
        <v>335</v>
      </c>
      <c r="AS46" s="164">
        <v>0</v>
      </c>
      <c r="AT46" s="386">
        <f>'Production Summary'!$N$22</f>
        <v>375</v>
      </c>
      <c r="AU46" s="164">
        <f>'Production Summary'!$N$23</f>
        <v>1050</v>
      </c>
      <c r="AV46" s="167">
        <f t="shared" si="22"/>
        <v>150</v>
      </c>
      <c r="AW46" s="167">
        <v>12.5</v>
      </c>
      <c r="AX46" s="164">
        <v>0</v>
      </c>
      <c r="AY46" s="167">
        <f t="shared" si="23"/>
        <v>150</v>
      </c>
      <c r="AZ46" s="167">
        <v>12.5</v>
      </c>
      <c r="BA46" s="164">
        <v>0</v>
      </c>
      <c r="BB46" s="167">
        <f t="shared" si="24"/>
        <v>765</v>
      </c>
      <c r="BC46" s="167">
        <v>12.75</v>
      </c>
      <c r="BD46" s="164">
        <v>0</v>
      </c>
      <c r="BE46" s="167">
        <f t="shared" si="25"/>
        <v>611.40000000000009</v>
      </c>
      <c r="BF46" s="167">
        <v>50.95</v>
      </c>
      <c r="BG46" s="164">
        <v>0</v>
      </c>
      <c r="BH46" s="164">
        <f>'Production Summary'!$N$30</f>
        <v>500</v>
      </c>
      <c r="BI46" s="164">
        <f>'Production Summary'!$M$30</f>
        <v>250</v>
      </c>
      <c r="BJ46" s="164">
        <v>0</v>
      </c>
      <c r="BK46" s="386"/>
      <c r="BL46" s="164">
        <f>'Production Summary'!$N$32</f>
        <v>875</v>
      </c>
      <c r="BM46" s="167">
        <f t="shared" si="26"/>
        <v>420</v>
      </c>
      <c r="BN46" s="167">
        <v>7</v>
      </c>
      <c r="BO46" s="164">
        <v>0</v>
      </c>
      <c r="BP46" s="167">
        <f t="shared" si="27"/>
        <v>540</v>
      </c>
      <c r="BQ46" s="167">
        <v>9</v>
      </c>
      <c r="BR46" s="164">
        <v>0</v>
      </c>
      <c r="BS46" s="167">
        <f t="shared" si="28"/>
        <v>224.00000000000003</v>
      </c>
      <c r="BT46" s="167">
        <v>22.400000000000002</v>
      </c>
      <c r="BU46" s="164">
        <v>0</v>
      </c>
      <c r="BV46" s="167">
        <f t="shared" si="29"/>
        <v>280</v>
      </c>
      <c r="BW46" s="167">
        <v>28</v>
      </c>
      <c r="BX46" s="164">
        <v>0</v>
      </c>
      <c r="BY46" s="167">
        <f t="shared" si="30"/>
        <v>280</v>
      </c>
      <c r="BZ46" s="167">
        <v>28</v>
      </c>
      <c r="CA46" s="164">
        <v>0</v>
      </c>
      <c r="CB46" s="167">
        <f t="shared" si="31"/>
        <v>144</v>
      </c>
      <c r="CC46" s="167">
        <v>14.4</v>
      </c>
      <c r="CD46" s="164">
        <v>0</v>
      </c>
      <c r="CE46" s="164">
        <f>'Production Summary'!$N$42</f>
        <v>1136.3519999999996</v>
      </c>
      <c r="CF46" s="164">
        <f>'Production Summary'!$M$42</f>
        <v>81.167999999999978</v>
      </c>
      <c r="CG46" s="164">
        <v>0</v>
      </c>
      <c r="CH46" s="164">
        <v>0</v>
      </c>
      <c r="CI46" s="164">
        <f>'Production Summary'!$N$43</f>
        <v>184</v>
      </c>
      <c r="CJ46" s="164">
        <v>0</v>
      </c>
      <c r="CK46" s="164">
        <f>'Production Summary'!$N$44</f>
        <v>355</v>
      </c>
      <c r="CL46" s="164">
        <v>0</v>
      </c>
      <c r="CM46" s="375">
        <f>'Production Summary'!$N$45</f>
        <v>1650</v>
      </c>
      <c r="CN46" s="164">
        <f>'Production Summary'!$N$46</f>
        <v>270</v>
      </c>
      <c r="CO46" s="164">
        <f>'Production Summary'!$N$47</f>
        <v>1350</v>
      </c>
      <c r="CP46" s="166"/>
      <c r="CQ46" s="167">
        <f t="shared" si="8"/>
        <v>7854</v>
      </c>
      <c r="CR46" s="167">
        <v>65.45</v>
      </c>
      <c r="CS46" s="167">
        <f t="shared" si="9"/>
        <v>10863</v>
      </c>
      <c r="CT46" s="167">
        <v>120.7</v>
      </c>
      <c r="CU46" s="167">
        <f t="shared" si="10"/>
        <v>10312.199999999999</v>
      </c>
      <c r="CV46" s="167">
        <v>286.45</v>
      </c>
      <c r="CW46" s="167">
        <f t="shared" si="11"/>
        <v>10174.5</v>
      </c>
      <c r="CX46" s="167">
        <v>565.25</v>
      </c>
      <c r="CY46" s="167">
        <f t="shared" si="12"/>
        <v>9929.6999999999989</v>
      </c>
      <c r="CZ46" s="167">
        <v>551.65</v>
      </c>
      <c r="DA46" s="167">
        <f t="shared" si="13"/>
        <v>9929.6999999999989</v>
      </c>
      <c r="DB46" s="167">
        <v>551.65</v>
      </c>
      <c r="DC46" s="531">
        <f t="shared" si="14"/>
        <v>9164.6999999999989</v>
      </c>
      <c r="DD46" s="531">
        <v>509.15</v>
      </c>
      <c r="DE46" s="531">
        <f t="shared" si="15"/>
        <v>9164.6999999999989</v>
      </c>
      <c r="DF46" s="531">
        <v>509.15</v>
      </c>
      <c r="DG46" s="167">
        <f t="shared" si="16"/>
        <v>11152</v>
      </c>
      <c r="DH46" s="167">
        <v>2788</v>
      </c>
      <c r="DI46" s="167">
        <f t="shared" si="17"/>
        <v>9656</v>
      </c>
      <c r="DJ46" s="167">
        <v>120.7</v>
      </c>
      <c r="DK46" s="167">
        <f t="shared" si="18"/>
        <v>10312.199999999999</v>
      </c>
      <c r="DL46" s="167">
        <v>286.45</v>
      </c>
      <c r="DM46" s="167">
        <f t="shared" si="19"/>
        <v>10174.5</v>
      </c>
      <c r="DN46" s="167">
        <v>565.25</v>
      </c>
      <c r="DO46" s="164">
        <f>'Production Summary'!$N$61</f>
        <v>4500</v>
      </c>
      <c r="DP46" s="328">
        <f>'Production Summary'!$M$61</f>
        <v>750</v>
      </c>
      <c r="DQ46" s="164">
        <v>0</v>
      </c>
      <c r="DR46" s="164">
        <f>'Production Summary'!$N$62</f>
        <v>8900</v>
      </c>
      <c r="DS46" s="164">
        <f>'Production Summary'!$N$70</f>
        <v>300</v>
      </c>
      <c r="DT46" s="328">
        <f>'Production Summary'!$M$70</f>
        <v>25</v>
      </c>
      <c r="DU46" s="164">
        <v>0</v>
      </c>
      <c r="DV46" s="164">
        <f>'Production Summary'!$N$71</f>
        <v>150</v>
      </c>
      <c r="DW46" s="164">
        <v>0</v>
      </c>
      <c r="DX46" s="167">
        <f t="shared" si="32"/>
        <v>192</v>
      </c>
      <c r="DY46" s="164">
        <v>0</v>
      </c>
      <c r="DZ46" s="391">
        <f>'Production Summary'!$N$65</f>
        <v>384</v>
      </c>
      <c r="EA46" s="164">
        <v>0</v>
      </c>
      <c r="EB46" s="391">
        <f>'Production Summary'!$N$66</f>
        <v>192</v>
      </c>
      <c r="EC46" s="164">
        <v>0</v>
      </c>
      <c r="ED46" s="164">
        <f>'Production Summary'!$N$67</f>
        <v>96</v>
      </c>
      <c r="EE46" s="164">
        <v>0</v>
      </c>
      <c r="EF46" s="164">
        <f>'Production Summary'!$N$68</f>
        <v>96</v>
      </c>
      <c r="EG46" s="164">
        <v>0</v>
      </c>
      <c r="EH46" s="164">
        <f>'Production Summary'!$N$69</f>
        <v>340</v>
      </c>
      <c r="EI46" s="101">
        <f t="shared" si="6"/>
        <v>598676474.62286007</v>
      </c>
      <c r="EJ46" s="3"/>
      <c r="EK46" s="3"/>
      <c r="ER46" s="64" t="s">
        <v>62</v>
      </c>
      <c r="ES46" s="61" t="str">
        <f t="shared" si="5"/>
        <v>RRL-Vypar Vihar U377</v>
      </c>
      <c r="ET46" s="24">
        <f t="shared" si="3"/>
        <v>598676474.62286007</v>
      </c>
    </row>
    <row r="47" spans="1:150" ht="15" customHeight="1">
      <c r="A47" t="b">
        <f>C47=Bilaspur!C47</f>
        <v>1</v>
      </c>
      <c r="B47" s="65">
        <f t="shared" si="4"/>
        <v>42</v>
      </c>
      <c r="C47" s="61" t="str">
        <f>IF(Bilaspur!C47="","",Bilaspur!C47)</f>
        <v>RRL-Mangla Chowk TNB7</v>
      </c>
      <c r="D47" s="164">
        <f>'Production Summary'!$N$4</f>
        <v>666</v>
      </c>
      <c r="E47" s="164">
        <f>'Production Summary'!$M$4</f>
        <v>27.75</v>
      </c>
      <c r="F47" s="164">
        <v>0</v>
      </c>
      <c r="G47" s="167">
        <v>650.4</v>
      </c>
      <c r="H47" s="167">
        <f t="shared" si="20"/>
        <v>27.099999999999998</v>
      </c>
      <c r="I47" s="164">
        <v>0</v>
      </c>
      <c r="J47" s="164">
        <f>'Production Summary'!$N$6</f>
        <v>200</v>
      </c>
      <c r="K47" s="328">
        <f>'Production Summary'!$M$6</f>
        <v>7.5</v>
      </c>
      <c r="L47" s="164">
        <v>0</v>
      </c>
      <c r="M47" s="365">
        <f>'Production Summary'!$N$7</f>
        <v>612.72</v>
      </c>
      <c r="N47" s="367">
        <f>'Production Summary'!$M$7</f>
        <v>25.53</v>
      </c>
      <c r="O47" s="164">
        <v>0</v>
      </c>
      <c r="P47" s="164">
        <f>'Production Summary'!$N$8</f>
        <v>780</v>
      </c>
      <c r="Q47" s="164">
        <f>'Production Summary'!$M$8</f>
        <v>65</v>
      </c>
      <c r="R47" s="164">
        <v>0</v>
      </c>
      <c r="S47" s="164">
        <f>'Production Summary'!$N$9</f>
        <v>720</v>
      </c>
      <c r="T47" s="164">
        <f>'Production Summary'!$M$9</f>
        <v>60</v>
      </c>
      <c r="U47" s="164">
        <v>0</v>
      </c>
      <c r="V47" s="164">
        <f>'Production Summary'!$N$10</f>
        <v>876</v>
      </c>
      <c r="W47" s="164">
        <f>'Production Summary'!$M$10</f>
        <v>73</v>
      </c>
      <c r="X47" s="164">
        <v>0</v>
      </c>
      <c r="Y47" s="164">
        <f>'Production Summary'!$N$14</f>
        <v>177</v>
      </c>
      <c r="Z47" s="328">
        <f>'Production Summary'!$M$14</f>
        <v>14.75</v>
      </c>
      <c r="AA47" s="164">
        <v>0</v>
      </c>
      <c r="AB47" s="164">
        <f>'Production Summary'!$N$15</f>
        <v>126</v>
      </c>
      <c r="AC47" s="167">
        <v>10.44</v>
      </c>
      <c r="AD47" s="164">
        <v>0</v>
      </c>
      <c r="AE47" s="164">
        <f>'Production Summary'!$N$16</f>
        <v>252</v>
      </c>
      <c r="AF47" s="164">
        <f>'Production Summary'!$M$16</f>
        <v>21</v>
      </c>
      <c r="AG47" s="164">
        <v>0</v>
      </c>
      <c r="AH47" s="164">
        <f>'Production Summary'!$N$18</f>
        <v>1035</v>
      </c>
      <c r="AI47" s="164">
        <f>'Production Summary'!$M$18</f>
        <v>17.25</v>
      </c>
      <c r="AJ47" s="164">
        <v>0</v>
      </c>
      <c r="AK47" s="167">
        <f t="shared" si="21"/>
        <v>892.5</v>
      </c>
      <c r="AL47" s="167">
        <v>29.75</v>
      </c>
      <c r="AM47" s="164">
        <v>0</v>
      </c>
      <c r="AN47" s="164">
        <f>'Production Summary'!$N$20</f>
        <v>864</v>
      </c>
      <c r="AO47" s="164">
        <f>'Production Summary'!$M$20</f>
        <v>72</v>
      </c>
      <c r="AP47" s="164">
        <v>0</v>
      </c>
      <c r="AQ47" s="164">
        <f>'Production Summary'!$N$21</f>
        <v>670</v>
      </c>
      <c r="AR47" s="164">
        <f>'Production Summary'!$M$21</f>
        <v>335</v>
      </c>
      <c r="AS47" s="164">
        <v>0</v>
      </c>
      <c r="AT47" s="386">
        <f>'Production Summary'!$N$22</f>
        <v>375</v>
      </c>
      <c r="AU47" s="164">
        <f>'Production Summary'!$N$23</f>
        <v>1050</v>
      </c>
      <c r="AV47" s="167">
        <f t="shared" si="22"/>
        <v>150</v>
      </c>
      <c r="AW47" s="167">
        <v>12.5</v>
      </c>
      <c r="AX47" s="164">
        <v>0</v>
      </c>
      <c r="AY47" s="167">
        <f t="shared" si="23"/>
        <v>150</v>
      </c>
      <c r="AZ47" s="167">
        <v>12.5</v>
      </c>
      <c r="BA47" s="164">
        <v>0</v>
      </c>
      <c r="BB47" s="167">
        <f t="shared" si="24"/>
        <v>765</v>
      </c>
      <c r="BC47" s="167">
        <v>12.75</v>
      </c>
      <c r="BD47" s="164">
        <v>0</v>
      </c>
      <c r="BE47" s="167">
        <f t="shared" si="25"/>
        <v>611.40000000000009</v>
      </c>
      <c r="BF47" s="167">
        <v>50.95</v>
      </c>
      <c r="BG47" s="164">
        <v>0</v>
      </c>
      <c r="BH47" s="164">
        <f>'Production Summary'!$N$30</f>
        <v>500</v>
      </c>
      <c r="BI47" s="164">
        <f>'Production Summary'!$M$30</f>
        <v>250</v>
      </c>
      <c r="BJ47" s="164">
        <v>0</v>
      </c>
      <c r="BK47" s="386"/>
      <c r="BL47" s="164">
        <f>'Production Summary'!$N$32</f>
        <v>875</v>
      </c>
      <c r="BM47" s="167">
        <f t="shared" si="26"/>
        <v>420</v>
      </c>
      <c r="BN47" s="167">
        <v>7</v>
      </c>
      <c r="BO47" s="164">
        <v>0</v>
      </c>
      <c r="BP47" s="167">
        <f t="shared" si="27"/>
        <v>540</v>
      </c>
      <c r="BQ47" s="167">
        <v>9</v>
      </c>
      <c r="BR47" s="164">
        <v>0</v>
      </c>
      <c r="BS47" s="167">
        <f t="shared" si="28"/>
        <v>224.00000000000003</v>
      </c>
      <c r="BT47" s="167">
        <v>22.400000000000002</v>
      </c>
      <c r="BU47" s="164">
        <v>0</v>
      </c>
      <c r="BV47" s="167">
        <f t="shared" si="29"/>
        <v>280</v>
      </c>
      <c r="BW47" s="167">
        <v>28</v>
      </c>
      <c r="BX47" s="164">
        <v>0</v>
      </c>
      <c r="BY47" s="167">
        <f t="shared" si="30"/>
        <v>280</v>
      </c>
      <c r="BZ47" s="167">
        <v>28</v>
      </c>
      <c r="CA47" s="164">
        <v>0</v>
      </c>
      <c r="CB47" s="167">
        <f t="shared" si="31"/>
        <v>144</v>
      </c>
      <c r="CC47" s="167">
        <v>14.4</v>
      </c>
      <c r="CD47" s="164">
        <v>0</v>
      </c>
      <c r="CE47" s="164">
        <f>'Production Summary'!$N$42</f>
        <v>1136.3519999999996</v>
      </c>
      <c r="CF47" s="164">
        <f>'Production Summary'!$M$42</f>
        <v>81.167999999999978</v>
      </c>
      <c r="CG47" s="164">
        <v>0</v>
      </c>
      <c r="CH47" s="164">
        <v>0</v>
      </c>
      <c r="CI47" s="164">
        <f>'Production Summary'!$N$43</f>
        <v>184</v>
      </c>
      <c r="CJ47" s="164">
        <v>0</v>
      </c>
      <c r="CK47" s="164">
        <f>'Production Summary'!$N$44</f>
        <v>355</v>
      </c>
      <c r="CL47" s="164">
        <v>0</v>
      </c>
      <c r="CM47" s="375">
        <f>'Production Summary'!$N$45</f>
        <v>1650</v>
      </c>
      <c r="CN47" s="164">
        <f>'Production Summary'!$N$46</f>
        <v>270</v>
      </c>
      <c r="CO47" s="164">
        <f>'Production Summary'!$N$47</f>
        <v>1350</v>
      </c>
      <c r="CP47" s="166"/>
      <c r="CQ47" s="167">
        <f t="shared" si="8"/>
        <v>7854</v>
      </c>
      <c r="CR47" s="167">
        <v>65.45</v>
      </c>
      <c r="CS47" s="167">
        <f t="shared" si="9"/>
        <v>10863</v>
      </c>
      <c r="CT47" s="167">
        <v>120.7</v>
      </c>
      <c r="CU47" s="167">
        <f t="shared" si="10"/>
        <v>10312.199999999999</v>
      </c>
      <c r="CV47" s="167">
        <v>286.45</v>
      </c>
      <c r="CW47" s="167">
        <f t="shared" si="11"/>
        <v>10174.5</v>
      </c>
      <c r="CX47" s="167">
        <v>565.25</v>
      </c>
      <c r="CY47" s="167">
        <f t="shared" si="12"/>
        <v>9929.6999999999989</v>
      </c>
      <c r="CZ47" s="167">
        <v>551.65</v>
      </c>
      <c r="DA47" s="167">
        <f t="shared" si="13"/>
        <v>9929.6999999999989</v>
      </c>
      <c r="DB47" s="167">
        <v>551.65</v>
      </c>
      <c r="DC47" s="531">
        <f t="shared" si="14"/>
        <v>9164.6999999999989</v>
      </c>
      <c r="DD47" s="531">
        <v>509.15</v>
      </c>
      <c r="DE47" s="531">
        <f t="shared" si="15"/>
        <v>9164.6999999999989</v>
      </c>
      <c r="DF47" s="531">
        <v>509.15</v>
      </c>
      <c r="DG47" s="167">
        <f t="shared" si="16"/>
        <v>11152</v>
      </c>
      <c r="DH47" s="167">
        <v>2788</v>
      </c>
      <c r="DI47" s="167">
        <f t="shared" si="17"/>
        <v>9656</v>
      </c>
      <c r="DJ47" s="167">
        <v>120.7</v>
      </c>
      <c r="DK47" s="167">
        <f t="shared" si="18"/>
        <v>10312.199999999999</v>
      </c>
      <c r="DL47" s="167">
        <v>286.45</v>
      </c>
      <c r="DM47" s="167">
        <f t="shared" si="19"/>
        <v>10174.5</v>
      </c>
      <c r="DN47" s="167">
        <v>565.25</v>
      </c>
      <c r="DO47" s="164">
        <f>'Production Summary'!$N$61</f>
        <v>4500</v>
      </c>
      <c r="DP47" s="328">
        <f>'Production Summary'!$M$61</f>
        <v>750</v>
      </c>
      <c r="DQ47" s="164">
        <v>0</v>
      </c>
      <c r="DR47" s="164">
        <f>'Production Summary'!$N$62</f>
        <v>8900</v>
      </c>
      <c r="DS47" s="164">
        <f>'Production Summary'!$N$70</f>
        <v>300</v>
      </c>
      <c r="DT47" s="328">
        <f>'Production Summary'!$M$70</f>
        <v>25</v>
      </c>
      <c r="DU47" s="164">
        <v>0</v>
      </c>
      <c r="DV47" s="164">
        <f>'Production Summary'!$N$71</f>
        <v>150</v>
      </c>
      <c r="DW47" s="164">
        <v>0</v>
      </c>
      <c r="DX47" s="167">
        <f t="shared" si="32"/>
        <v>192</v>
      </c>
      <c r="DY47" s="164">
        <v>0</v>
      </c>
      <c r="DZ47" s="391">
        <f>'Production Summary'!$N$65</f>
        <v>384</v>
      </c>
      <c r="EA47" s="164">
        <v>0</v>
      </c>
      <c r="EB47" s="391">
        <f>'Production Summary'!$N$66</f>
        <v>192</v>
      </c>
      <c r="EC47" s="164">
        <v>0</v>
      </c>
      <c r="ED47" s="164">
        <f>'Production Summary'!$N$67</f>
        <v>96</v>
      </c>
      <c r="EE47" s="164">
        <v>0</v>
      </c>
      <c r="EF47" s="164">
        <f>'Production Summary'!$N$68</f>
        <v>96</v>
      </c>
      <c r="EG47" s="164">
        <v>0</v>
      </c>
      <c r="EH47" s="164">
        <f>'Production Summary'!$N$69</f>
        <v>340</v>
      </c>
      <c r="EI47" s="101">
        <f t="shared" si="6"/>
        <v>598676474.62286007</v>
      </c>
      <c r="EJ47" s="3"/>
      <c r="EK47" s="3"/>
      <c r="ER47" s="64" t="s">
        <v>63</v>
      </c>
      <c r="ES47" s="61" t="str">
        <f t="shared" si="5"/>
        <v>RRL-Mangla Chowk TNB7</v>
      </c>
      <c r="ET47" s="24">
        <f t="shared" si="3"/>
        <v>598676474.62286007</v>
      </c>
    </row>
    <row r="48" spans="1:150" ht="15" customHeight="1">
      <c r="A48" t="b">
        <f>C48=Bilaspur!C48</f>
        <v>1</v>
      </c>
      <c r="B48" s="65">
        <f>B47+1</f>
        <v>43</v>
      </c>
      <c r="C48" s="61" t="str">
        <f>IF(Bilaspur!C48="","",Bilaspur!C48)</f>
        <v>RRL-Sakri Uslapur U11M</v>
      </c>
      <c r="D48" s="164">
        <f>'Production Summary'!$N$4</f>
        <v>666</v>
      </c>
      <c r="E48" s="164">
        <f>'Production Summary'!$M$4</f>
        <v>27.75</v>
      </c>
      <c r="F48" s="164">
        <v>0</v>
      </c>
      <c r="G48" s="167">
        <v>650.4</v>
      </c>
      <c r="H48" s="167">
        <f t="shared" si="20"/>
        <v>27.099999999999998</v>
      </c>
      <c r="I48" s="164">
        <v>0</v>
      </c>
      <c r="J48" s="164">
        <f>'Production Summary'!$N$6</f>
        <v>200</v>
      </c>
      <c r="K48" s="328">
        <f>'Production Summary'!$M$6</f>
        <v>7.5</v>
      </c>
      <c r="L48" s="164">
        <v>0</v>
      </c>
      <c r="M48" s="365">
        <f>'Production Summary'!$N$7</f>
        <v>612.72</v>
      </c>
      <c r="N48" s="367">
        <f>'Production Summary'!$M$7</f>
        <v>25.53</v>
      </c>
      <c r="O48" s="164">
        <v>0</v>
      </c>
      <c r="P48" s="164">
        <f>'Production Summary'!$N$8</f>
        <v>780</v>
      </c>
      <c r="Q48" s="164">
        <f>'Production Summary'!$M$8</f>
        <v>65</v>
      </c>
      <c r="R48" s="164">
        <v>0</v>
      </c>
      <c r="S48" s="164">
        <f>'Production Summary'!$N$9</f>
        <v>720</v>
      </c>
      <c r="T48" s="164">
        <f>'Production Summary'!$M$9</f>
        <v>60</v>
      </c>
      <c r="U48" s="164">
        <v>0</v>
      </c>
      <c r="V48" s="164">
        <f>'Production Summary'!$N$10</f>
        <v>876</v>
      </c>
      <c r="W48" s="164">
        <f>'Production Summary'!$M$10</f>
        <v>73</v>
      </c>
      <c r="X48" s="164">
        <v>0</v>
      </c>
      <c r="Y48" s="164">
        <f>'Production Summary'!$N$14</f>
        <v>177</v>
      </c>
      <c r="Z48" s="328">
        <f>'Production Summary'!$M$14</f>
        <v>14.75</v>
      </c>
      <c r="AA48" s="164">
        <v>0</v>
      </c>
      <c r="AB48" s="164">
        <f>'Production Summary'!$N$15</f>
        <v>126</v>
      </c>
      <c r="AC48" s="167">
        <v>10.44</v>
      </c>
      <c r="AD48" s="164">
        <v>0</v>
      </c>
      <c r="AE48" s="164">
        <f>'Production Summary'!$N$16</f>
        <v>252</v>
      </c>
      <c r="AF48" s="164">
        <f>'Production Summary'!$M$16</f>
        <v>21</v>
      </c>
      <c r="AG48" s="164">
        <v>0</v>
      </c>
      <c r="AH48" s="164">
        <f>'Production Summary'!$N$18</f>
        <v>1035</v>
      </c>
      <c r="AI48" s="164">
        <f>'Production Summary'!$M$18</f>
        <v>17.25</v>
      </c>
      <c r="AJ48" s="164">
        <v>0</v>
      </c>
      <c r="AK48" s="167">
        <f t="shared" si="21"/>
        <v>892.5</v>
      </c>
      <c r="AL48" s="167">
        <v>29.75</v>
      </c>
      <c r="AM48" s="164">
        <v>0</v>
      </c>
      <c r="AN48" s="164">
        <f>'Production Summary'!$N$20</f>
        <v>864</v>
      </c>
      <c r="AO48" s="164">
        <f>'Production Summary'!$M$20</f>
        <v>72</v>
      </c>
      <c r="AP48" s="164">
        <v>0</v>
      </c>
      <c r="AQ48" s="164">
        <f>'Production Summary'!$N$21</f>
        <v>670</v>
      </c>
      <c r="AR48" s="164">
        <f>'Production Summary'!$M$21</f>
        <v>335</v>
      </c>
      <c r="AS48" s="164">
        <v>0</v>
      </c>
      <c r="AT48" s="386">
        <f>'Production Summary'!$N$22</f>
        <v>375</v>
      </c>
      <c r="AU48" s="164">
        <f>'Production Summary'!$N$23</f>
        <v>1050</v>
      </c>
      <c r="AV48" s="167">
        <f t="shared" si="22"/>
        <v>150</v>
      </c>
      <c r="AW48" s="167">
        <v>12.5</v>
      </c>
      <c r="AX48" s="164">
        <v>0</v>
      </c>
      <c r="AY48" s="167">
        <f t="shared" si="23"/>
        <v>150</v>
      </c>
      <c r="AZ48" s="167">
        <v>12.5</v>
      </c>
      <c r="BA48" s="164">
        <v>0</v>
      </c>
      <c r="BB48" s="167">
        <f t="shared" si="24"/>
        <v>765</v>
      </c>
      <c r="BC48" s="167">
        <v>12.75</v>
      </c>
      <c r="BD48" s="164">
        <v>0</v>
      </c>
      <c r="BE48" s="167">
        <f t="shared" si="25"/>
        <v>611.40000000000009</v>
      </c>
      <c r="BF48" s="167">
        <v>50.95</v>
      </c>
      <c r="BG48" s="164">
        <v>0</v>
      </c>
      <c r="BH48" s="164">
        <f>'Production Summary'!$N$30</f>
        <v>500</v>
      </c>
      <c r="BI48" s="164">
        <f>'Production Summary'!$M$30</f>
        <v>250</v>
      </c>
      <c r="BJ48" s="164">
        <v>0</v>
      </c>
      <c r="BK48" s="386"/>
      <c r="BL48" s="164">
        <f>'Production Summary'!$N$32</f>
        <v>875</v>
      </c>
      <c r="BM48" s="167">
        <f t="shared" si="26"/>
        <v>420</v>
      </c>
      <c r="BN48" s="167">
        <v>7</v>
      </c>
      <c r="BO48" s="164">
        <v>0</v>
      </c>
      <c r="BP48" s="167">
        <f t="shared" si="27"/>
        <v>540</v>
      </c>
      <c r="BQ48" s="167">
        <v>9</v>
      </c>
      <c r="BR48" s="164">
        <v>0</v>
      </c>
      <c r="BS48" s="167">
        <f t="shared" si="28"/>
        <v>224.00000000000003</v>
      </c>
      <c r="BT48" s="167">
        <v>22.400000000000002</v>
      </c>
      <c r="BU48" s="164">
        <v>0</v>
      </c>
      <c r="BV48" s="167">
        <f t="shared" si="29"/>
        <v>280</v>
      </c>
      <c r="BW48" s="167">
        <v>28</v>
      </c>
      <c r="BX48" s="164">
        <v>0</v>
      </c>
      <c r="BY48" s="167">
        <f t="shared" si="30"/>
        <v>280</v>
      </c>
      <c r="BZ48" s="167">
        <v>28</v>
      </c>
      <c r="CA48" s="164">
        <v>0</v>
      </c>
      <c r="CB48" s="167">
        <f t="shared" si="31"/>
        <v>144</v>
      </c>
      <c r="CC48" s="167">
        <v>14.4</v>
      </c>
      <c r="CD48" s="164">
        <v>0</v>
      </c>
      <c r="CE48" s="164">
        <f>'Production Summary'!$N$42</f>
        <v>1136.3519999999996</v>
      </c>
      <c r="CF48" s="164">
        <f>'Production Summary'!$M$42</f>
        <v>81.167999999999978</v>
      </c>
      <c r="CG48" s="164">
        <v>0</v>
      </c>
      <c r="CH48" s="164">
        <v>0</v>
      </c>
      <c r="CI48" s="164">
        <f>'Production Summary'!$N$43</f>
        <v>184</v>
      </c>
      <c r="CJ48" s="164">
        <v>0</v>
      </c>
      <c r="CK48" s="164">
        <f>'Production Summary'!$N$44</f>
        <v>355</v>
      </c>
      <c r="CL48" s="164">
        <v>0</v>
      </c>
      <c r="CM48" s="375">
        <f>'Production Summary'!$N$45</f>
        <v>1650</v>
      </c>
      <c r="CN48" s="164">
        <f>'Production Summary'!$N$46</f>
        <v>270</v>
      </c>
      <c r="CO48" s="164">
        <f>'Production Summary'!$N$47</f>
        <v>1350</v>
      </c>
      <c r="CP48" s="166"/>
      <c r="CQ48" s="167">
        <f t="shared" si="8"/>
        <v>7854</v>
      </c>
      <c r="CR48" s="167">
        <v>65.45</v>
      </c>
      <c r="CS48" s="167">
        <f t="shared" si="9"/>
        <v>10863</v>
      </c>
      <c r="CT48" s="167">
        <v>120.7</v>
      </c>
      <c r="CU48" s="167">
        <f t="shared" si="10"/>
        <v>10312.199999999999</v>
      </c>
      <c r="CV48" s="167">
        <v>286.45</v>
      </c>
      <c r="CW48" s="167">
        <f t="shared" si="11"/>
        <v>10174.5</v>
      </c>
      <c r="CX48" s="167">
        <v>565.25</v>
      </c>
      <c r="CY48" s="167">
        <f t="shared" si="12"/>
        <v>9929.6999999999989</v>
      </c>
      <c r="CZ48" s="167">
        <v>551.65</v>
      </c>
      <c r="DA48" s="167">
        <f t="shared" si="13"/>
        <v>9929.6999999999989</v>
      </c>
      <c r="DB48" s="167">
        <v>551.65</v>
      </c>
      <c r="DC48" s="531">
        <f t="shared" si="14"/>
        <v>9164.6999999999989</v>
      </c>
      <c r="DD48" s="531">
        <v>509.15</v>
      </c>
      <c r="DE48" s="531">
        <f t="shared" si="15"/>
        <v>9164.6999999999989</v>
      </c>
      <c r="DF48" s="531">
        <v>509.15</v>
      </c>
      <c r="DG48" s="167">
        <f t="shared" si="16"/>
        <v>11152</v>
      </c>
      <c r="DH48" s="167">
        <v>2788</v>
      </c>
      <c r="DI48" s="167">
        <f t="shared" si="17"/>
        <v>9656</v>
      </c>
      <c r="DJ48" s="167">
        <v>120.7</v>
      </c>
      <c r="DK48" s="167">
        <f t="shared" si="18"/>
        <v>10312.199999999999</v>
      </c>
      <c r="DL48" s="167">
        <v>286.45</v>
      </c>
      <c r="DM48" s="167">
        <f t="shared" si="19"/>
        <v>10174.5</v>
      </c>
      <c r="DN48" s="167">
        <v>565.25</v>
      </c>
      <c r="DO48" s="164">
        <f>'Production Summary'!$N$61</f>
        <v>4500</v>
      </c>
      <c r="DP48" s="328">
        <f>'Production Summary'!$M$61</f>
        <v>750</v>
      </c>
      <c r="DQ48" s="164">
        <v>0</v>
      </c>
      <c r="DR48" s="164">
        <f>'Production Summary'!$N$62</f>
        <v>8900</v>
      </c>
      <c r="DS48" s="164">
        <f>'Production Summary'!$N$70</f>
        <v>300</v>
      </c>
      <c r="DT48" s="328">
        <f>'Production Summary'!$M$70</f>
        <v>25</v>
      </c>
      <c r="DU48" s="164">
        <v>0</v>
      </c>
      <c r="DV48" s="164">
        <f>'Production Summary'!$N$71</f>
        <v>150</v>
      </c>
      <c r="DW48" s="164">
        <v>0</v>
      </c>
      <c r="DX48" s="167">
        <f t="shared" si="32"/>
        <v>192</v>
      </c>
      <c r="DY48" s="164">
        <v>0</v>
      </c>
      <c r="DZ48" s="391">
        <f>'Production Summary'!$N$65</f>
        <v>384</v>
      </c>
      <c r="EA48" s="164">
        <v>0</v>
      </c>
      <c r="EB48" s="391">
        <f>'Production Summary'!$N$66</f>
        <v>192</v>
      </c>
      <c r="EC48" s="164">
        <v>0</v>
      </c>
      <c r="ED48" s="164">
        <f>'Production Summary'!$N$67</f>
        <v>96</v>
      </c>
      <c r="EE48" s="164">
        <v>0</v>
      </c>
      <c r="EF48" s="164">
        <f>'Production Summary'!$N$68</f>
        <v>96</v>
      </c>
      <c r="EG48" s="164">
        <v>0</v>
      </c>
      <c r="EH48" s="164">
        <f>'Production Summary'!$N$69</f>
        <v>340</v>
      </c>
      <c r="EI48" s="101">
        <f t="shared" si="6"/>
        <v>598676474.62286007</v>
      </c>
      <c r="EJ48" s="3"/>
      <c r="EK48" s="3"/>
      <c r="ER48" s="64" t="s">
        <v>64</v>
      </c>
      <c r="ES48" s="61" t="str">
        <f t="shared" si="5"/>
        <v>RRL-Sakri Uslapur U11M</v>
      </c>
      <c r="ET48" s="24">
        <f t="shared" si="3"/>
        <v>598676474.62286007</v>
      </c>
    </row>
    <row r="49" spans="1:150" ht="15" customHeight="1">
      <c r="A49" t="b">
        <f>C49=Bilaspur!C49</f>
        <v>1</v>
      </c>
      <c r="B49" s="65">
        <f t="shared" si="4"/>
        <v>44</v>
      </c>
      <c r="C49" s="61" t="str">
        <f>IF(Bilaspur!C49="","",Bilaspur!C49)</f>
        <v>RRL- Magento mall FRGZ</v>
      </c>
      <c r="D49" s="164">
        <f>'Production Summary'!$N$4</f>
        <v>666</v>
      </c>
      <c r="E49" s="164">
        <f>'Production Summary'!$M$4</f>
        <v>27.75</v>
      </c>
      <c r="F49" s="164">
        <v>0</v>
      </c>
      <c r="G49" s="167">
        <v>650.4</v>
      </c>
      <c r="H49" s="167">
        <f t="shared" si="20"/>
        <v>27.099999999999998</v>
      </c>
      <c r="I49" s="164">
        <v>0</v>
      </c>
      <c r="J49" s="164">
        <f>'Production Summary'!$N$6</f>
        <v>200</v>
      </c>
      <c r="K49" s="328">
        <f>'Production Summary'!$M$6</f>
        <v>7.5</v>
      </c>
      <c r="L49" s="164">
        <v>0</v>
      </c>
      <c r="M49" s="365">
        <f>'Production Summary'!$N$7</f>
        <v>612.72</v>
      </c>
      <c r="N49" s="367">
        <f>'Production Summary'!$M$7</f>
        <v>25.53</v>
      </c>
      <c r="O49" s="164">
        <v>0</v>
      </c>
      <c r="P49" s="164">
        <f>'Production Summary'!$N$8</f>
        <v>780</v>
      </c>
      <c r="Q49" s="164">
        <f>'Production Summary'!$M$8</f>
        <v>65</v>
      </c>
      <c r="R49" s="164">
        <v>0</v>
      </c>
      <c r="S49" s="164">
        <f>'Production Summary'!$N$9</f>
        <v>720</v>
      </c>
      <c r="T49" s="164">
        <f>'Production Summary'!$M$9</f>
        <v>60</v>
      </c>
      <c r="U49" s="164">
        <v>0</v>
      </c>
      <c r="V49" s="164">
        <f>'Production Summary'!$N$10</f>
        <v>876</v>
      </c>
      <c r="W49" s="164">
        <f>'Production Summary'!$M$10</f>
        <v>73</v>
      </c>
      <c r="X49" s="164">
        <v>0</v>
      </c>
      <c r="Y49" s="164">
        <f>'Production Summary'!$N$14</f>
        <v>177</v>
      </c>
      <c r="Z49" s="328">
        <f>'Production Summary'!$M$14</f>
        <v>14.75</v>
      </c>
      <c r="AA49" s="164">
        <v>0</v>
      </c>
      <c r="AB49" s="164">
        <f>'Production Summary'!$N$15</f>
        <v>126</v>
      </c>
      <c r="AC49" s="167">
        <v>10.44</v>
      </c>
      <c r="AD49" s="164">
        <v>0</v>
      </c>
      <c r="AE49" s="164">
        <f>'Production Summary'!$N$16</f>
        <v>252</v>
      </c>
      <c r="AF49" s="164">
        <f>'Production Summary'!$M$16</f>
        <v>21</v>
      </c>
      <c r="AG49" s="164">
        <v>0</v>
      </c>
      <c r="AH49" s="164">
        <f>'Production Summary'!$N$18</f>
        <v>1035</v>
      </c>
      <c r="AI49" s="164">
        <f>'Production Summary'!$M$18</f>
        <v>17.25</v>
      </c>
      <c r="AJ49" s="164">
        <v>0</v>
      </c>
      <c r="AK49" s="167">
        <f t="shared" si="21"/>
        <v>892.5</v>
      </c>
      <c r="AL49" s="167">
        <v>29.75</v>
      </c>
      <c r="AM49" s="164">
        <v>0</v>
      </c>
      <c r="AN49" s="164">
        <f>'Production Summary'!$N$20</f>
        <v>864</v>
      </c>
      <c r="AO49" s="164">
        <f>'Production Summary'!$M$20</f>
        <v>72</v>
      </c>
      <c r="AP49" s="164">
        <v>0</v>
      </c>
      <c r="AQ49" s="164">
        <f>'Production Summary'!$N$21</f>
        <v>670</v>
      </c>
      <c r="AR49" s="164">
        <f>'Production Summary'!$M$21</f>
        <v>335</v>
      </c>
      <c r="AS49" s="164">
        <v>0</v>
      </c>
      <c r="AT49" s="386">
        <f>'Production Summary'!$N$22</f>
        <v>375</v>
      </c>
      <c r="AU49" s="164">
        <f>'Production Summary'!$N$23</f>
        <v>1050</v>
      </c>
      <c r="AV49" s="167">
        <f t="shared" si="22"/>
        <v>150</v>
      </c>
      <c r="AW49" s="167">
        <v>12.5</v>
      </c>
      <c r="AX49" s="164">
        <v>0</v>
      </c>
      <c r="AY49" s="167">
        <f t="shared" si="23"/>
        <v>150</v>
      </c>
      <c r="AZ49" s="167">
        <v>12.5</v>
      </c>
      <c r="BA49" s="164">
        <v>0</v>
      </c>
      <c r="BB49" s="167">
        <f t="shared" si="24"/>
        <v>765</v>
      </c>
      <c r="BC49" s="167">
        <v>12.75</v>
      </c>
      <c r="BD49" s="164">
        <v>0</v>
      </c>
      <c r="BE49" s="167">
        <f t="shared" si="25"/>
        <v>611.40000000000009</v>
      </c>
      <c r="BF49" s="167">
        <v>50.95</v>
      </c>
      <c r="BG49" s="164">
        <v>0</v>
      </c>
      <c r="BH49" s="164">
        <f>'Production Summary'!$N$30</f>
        <v>500</v>
      </c>
      <c r="BI49" s="164">
        <f>'Production Summary'!$M$30</f>
        <v>250</v>
      </c>
      <c r="BJ49" s="164">
        <v>0</v>
      </c>
      <c r="BK49" s="386"/>
      <c r="BL49" s="164">
        <f>'Production Summary'!$N$32</f>
        <v>875</v>
      </c>
      <c r="BM49" s="167">
        <f t="shared" si="26"/>
        <v>420</v>
      </c>
      <c r="BN49" s="167">
        <v>7</v>
      </c>
      <c r="BO49" s="164">
        <v>0</v>
      </c>
      <c r="BP49" s="167">
        <f t="shared" si="27"/>
        <v>540</v>
      </c>
      <c r="BQ49" s="167">
        <v>9</v>
      </c>
      <c r="BR49" s="164">
        <v>0</v>
      </c>
      <c r="BS49" s="167">
        <f t="shared" si="28"/>
        <v>224.00000000000003</v>
      </c>
      <c r="BT49" s="167">
        <v>22.400000000000002</v>
      </c>
      <c r="BU49" s="164">
        <v>0</v>
      </c>
      <c r="BV49" s="167">
        <f t="shared" si="29"/>
        <v>280</v>
      </c>
      <c r="BW49" s="167">
        <v>28</v>
      </c>
      <c r="BX49" s="164">
        <v>0</v>
      </c>
      <c r="BY49" s="167">
        <f t="shared" si="30"/>
        <v>280</v>
      </c>
      <c r="BZ49" s="167">
        <v>28</v>
      </c>
      <c r="CA49" s="164">
        <v>0</v>
      </c>
      <c r="CB49" s="167">
        <f t="shared" si="31"/>
        <v>144</v>
      </c>
      <c r="CC49" s="167">
        <v>14.4</v>
      </c>
      <c r="CD49" s="164">
        <v>0</v>
      </c>
      <c r="CE49" s="164">
        <f>'Production Summary'!$N$42</f>
        <v>1136.3519999999996</v>
      </c>
      <c r="CF49" s="164">
        <f>'Production Summary'!$M$42</f>
        <v>81.167999999999978</v>
      </c>
      <c r="CG49" s="164">
        <v>0</v>
      </c>
      <c r="CH49" s="164">
        <v>0</v>
      </c>
      <c r="CI49" s="164">
        <f>'Production Summary'!$N$43</f>
        <v>184</v>
      </c>
      <c r="CJ49" s="164">
        <v>0</v>
      </c>
      <c r="CK49" s="164">
        <f>'Production Summary'!$N$44</f>
        <v>355</v>
      </c>
      <c r="CL49" s="164">
        <v>0</v>
      </c>
      <c r="CM49" s="375">
        <f>'Production Summary'!$N$45</f>
        <v>1650</v>
      </c>
      <c r="CN49" s="164">
        <f>'Production Summary'!$N$46</f>
        <v>270</v>
      </c>
      <c r="CO49" s="164">
        <f>'Production Summary'!$N$47</f>
        <v>1350</v>
      </c>
      <c r="CP49" s="166"/>
      <c r="CQ49" s="167">
        <f t="shared" si="8"/>
        <v>7854</v>
      </c>
      <c r="CR49" s="167">
        <v>65.45</v>
      </c>
      <c r="CS49" s="167">
        <f t="shared" si="9"/>
        <v>10863</v>
      </c>
      <c r="CT49" s="167">
        <v>120.7</v>
      </c>
      <c r="CU49" s="167">
        <f t="shared" si="10"/>
        <v>10312.199999999999</v>
      </c>
      <c r="CV49" s="167">
        <v>286.45</v>
      </c>
      <c r="CW49" s="167">
        <f t="shared" si="11"/>
        <v>10174.5</v>
      </c>
      <c r="CX49" s="167">
        <v>565.25</v>
      </c>
      <c r="CY49" s="167">
        <f t="shared" si="12"/>
        <v>9929.6999999999989</v>
      </c>
      <c r="CZ49" s="167">
        <v>551.65</v>
      </c>
      <c r="DA49" s="167">
        <f t="shared" si="13"/>
        <v>9929.6999999999989</v>
      </c>
      <c r="DB49" s="167">
        <v>551.65</v>
      </c>
      <c r="DC49" s="531">
        <f t="shared" si="14"/>
        <v>9164.6999999999989</v>
      </c>
      <c r="DD49" s="531">
        <v>509.15</v>
      </c>
      <c r="DE49" s="531">
        <f t="shared" si="15"/>
        <v>9164.6999999999989</v>
      </c>
      <c r="DF49" s="531">
        <v>509.15</v>
      </c>
      <c r="DG49" s="167">
        <f t="shared" si="16"/>
        <v>11152</v>
      </c>
      <c r="DH49" s="167">
        <v>2788</v>
      </c>
      <c r="DI49" s="167">
        <f t="shared" si="17"/>
        <v>9656</v>
      </c>
      <c r="DJ49" s="167">
        <v>120.7</v>
      </c>
      <c r="DK49" s="167">
        <f t="shared" si="18"/>
        <v>10312.199999999999</v>
      </c>
      <c r="DL49" s="167">
        <v>286.45</v>
      </c>
      <c r="DM49" s="167">
        <f t="shared" si="19"/>
        <v>10174.5</v>
      </c>
      <c r="DN49" s="167">
        <v>565.25</v>
      </c>
      <c r="DO49" s="164">
        <f>'Production Summary'!$N$61</f>
        <v>4500</v>
      </c>
      <c r="DP49" s="328">
        <f>'Production Summary'!$M$61</f>
        <v>750</v>
      </c>
      <c r="DQ49" s="164">
        <v>0</v>
      </c>
      <c r="DR49" s="164">
        <f>'Production Summary'!$N$62</f>
        <v>8900</v>
      </c>
      <c r="DS49" s="164">
        <f>'Production Summary'!$N$70</f>
        <v>300</v>
      </c>
      <c r="DT49" s="328">
        <f>'Production Summary'!$M$70</f>
        <v>25</v>
      </c>
      <c r="DU49" s="164">
        <v>0</v>
      </c>
      <c r="DV49" s="164">
        <f>'Production Summary'!$N$71</f>
        <v>150</v>
      </c>
      <c r="DW49" s="164">
        <v>0</v>
      </c>
      <c r="DX49" s="167">
        <f t="shared" si="32"/>
        <v>192</v>
      </c>
      <c r="DY49" s="164">
        <v>0</v>
      </c>
      <c r="DZ49" s="391">
        <f>'Production Summary'!$N$65</f>
        <v>384</v>
      </c>
      <c r="EA49" s="164">
        <v>0</v>
      </c>
      <c r="EB49" s="391">
        <f>'Production Summary'!$N$66</f>
        <v>192</v>
      </c>
      <c r="EC49" s="164">
        <v>0</v>
      </c>
      <c r="ED49" s="164">
        <f>'Production Summary'!$N$67</f>
        <v>96</v>
      </c>
      <c r="EE49" s="164">
        <v>0</v>
      </c>
      <c r="EF49" s="164">
        <f>'Production Summary'!$N$68</f>
        <v>96</v>
      </c>
      <c r="EG49" s="164">
        <v>0</v>
      </c>
      <c r="EH49" s="164">
        <f>'Production Summary'!$N$69</f>
        <v>340</v>
      </c>
      <c r="EI49" s="101">
        <f t="shared" si="6"/>
        <v>598676474.62286007</v>
      </c>
      <c r="EJ49" s="3"/>
      <c r="EK49" s="3"/>
      <c r="ER49" s="64" t="s">
        <v>65</v>
      </c>
      <c r="ES49" s="61" t="str">
        <f t="shared" si="5"/>
        <v>RRL- Magento mall FRGZ</v>
      </c>
      <c r="ET49" s="24">
        <f t="shared" si="3"/>
        <v>598676474.62286007</v>
      </c>
    </row>
    <row r="50" spans="1:150" ht="15" customHeight="1">
      <c r="A50" t="b">
        <f>C50=Bilaspur!C50</f>
        <v>1</v>
      </c>
      <c r="B50" s="65">
        <f t="shared" si="4"/>
        <v>45</v>
      </c>
      <c r="C50" s="61" t="str">
        <f>IF(Bilaspur!C50="","",Bilaspur!C50)</f>
        <v>RRL-Tagore Nagar TKX6</v>
      </c>
      <c r="D50" s="164">
        <f>'Production Summary'!$N$4</f>
        <v>666</v>
      </c>
      <c r="E50" s="164">
        <f>'Production Summary'!$M$4</f>
        <v>27.75</v>
      </c>
      <c r="F50" s="164">
        <v>0</v>
      </c>
      <c r="G50" s="167">
        <v>650.4</v>
      </c>
      <c r="H50" s="167">
        <f t="shared" si="20"/>
        <v>27.099999999999998</v>
      </c>
      <c r="I50" s="164">
        <v>0</v>
      </c>
      <c r="J50" s="164">
        <f>'Production Summary'!$N$6</f>
        <v>200</v>
      </c>
      <c r="K50" s="328">
        <f>'Production Summary'!$M$6</f>
        <v>7.5</v>
      </c>
      <c r="L50" s="164">
        <v>0</v>
      </c>
      <c r="M50" s="365">
        <f>'Production Summary'!$N$7</f>
        <v>612.72</v>
      </c>
      <c r="N50" s="367">
        <f>'Production Summary'!$M$7</f>
        <v>25.53</v>
      </c>
      <c r="O50" s="164">
        <v>0</v>
      </c>
      <c r="P50" s="164">
        <f>'Production Summary'!$N$8</f>
        <v>780</v>
      </c>
      <c r="Q50" s="164">
        <f>'Production Summary'!$M$8</f>
        <v>65</v>
      </c>
      <c r="R50" s="164">
        <v>0</v>
      </c>
      <c r="S50" s="164">
        <f>'Production Summary'!$N$9</f>
        <v>720</v>
      </c>
      <c r="T50" s="164">
        <f>'Production Summary'!$M$9</f>
        <v>60</v>
      </c>
      <c r="U50" s="164">
        <v>0</v>
      </c>
      <c r="V50" s="164">
        <f>'Production Summary'!$N$10</f>
        <v>876</v>
      </c>
      <c r="W50" s="164">
        <f>'Production Summary'!$M$10</f>
        <v>73</v>
      </c>
      <c r="X50" s="164">
        <v>0</v>
      </c>
      <c r="Y50" s="164">
        <f>'Production Summary'!$N$14</f>
        <v>177</v>
      </c>
      <c r="Z50" s="328">
        <f>'Production Summary'!$M$14</f>
        <v>14.75</v>
      </c>
      <c r="AA50" s="164">
        <v>0</v>
      </c>
      <c r="AB50" s="164">
        <f>'Production Summary'!$N$15</f>
        <v>126</v>
      </c>
      <c r="AC50" s="167">
        <v>10.44</v>
      </c>
      <c r="AD50" s="164">
        <v>0</v>
      </c>
      <c r="AE50" s="164">
        <f>'Production Summary'!$N$16</f>
        <v>252</v>
      </c>
      <c r="AF50" s="164">
        <f>'Production Summary'!$M$16</f>
        <v>21</v>
      </c>
      <c r="AG50" s="164">
        <v>0</v>
      </c>
      <c r="AH50" s="164">
        <f>'Production Summary'!$N$18</f>
        <v>1035</v>
      </c>
      <c r="AI50" s="164">
        <f>'Production Summary'!$M$18</f>
        <v>17.25</v>
      </c>
      <c r="AJ50" s="164">
        <v>0</v>
      </c>
      <c r="AK50" s="167">
        <f t="shared" si="21"/>
        <v>892.5</v>
      </c>
      <c r="AL50" s="167">
        <v>29.75</v>
      </c>
      <c r="AM50" s="164">
        <v>0</v>
      </c>
      <c r="AN50" s="164">
        <f>'Production Summary'!$N$20</f>
        <v>864</v>
      </c>
      <c r="AO50" s="164">
        <f>'Production Summary'!$M$20</f>
        <v>72</v>
      </c>
      <c r="AP50" s="164">
        <v>0</v>
      </c>
      <c r="AQ50" s="164">
        <f>'Production Summary'!$N$21</f>
        <v>670</v>
      </c>
      <c r="AR50" s="164">
        <f>'Production Summary'!$M$21</f>
        <v>335</v>
      </c>
      <c r="AS50" s="164">
        <v>0</v>
      </c>
      <c r="AT50" s="386">
        <f>'Production Summary'!$N$22</f>
        <v>375</v>
      </c>
      <c r="AU50" s="164">
        <f>'Production Summary'!$N$23</f>
        <v>1050</v>
      </c>
      <c r="AV50" s="167">
        <f t="shared" si="22"/>
        <v>150</v>
      </c>
      <c r="AW50" s="167">
        <v>12.5</v>
      </c>
      <c r="AX50" s="164">
        <v>0</v>
      </c>
      <c r="AY50" s="167">
        <f t="shared" si="23"/>
        <v>150</v>
      </c>
      <c r="AZ50" s="167">
        <v>12.5</v>
      </c>
      <c r="BA50" s="164">
        <v>0</v>
      </c>
      <c r="BB50" s="167">
        <f t="shared" si="24"/>
        <v>765</v>
      </c>
      <c r="BC50" s="167">
        <v>12.75</v>
      </c>
      <c r="BD50" s="164">
        <v>0</v>
      </c>
      <c r="BE50" s="167">
        <f t="shared" si="25"/>
        <v>611.40000000000009</v>
      </c>
      <c r="BF50" s="167">
        <v>50.95</v>
      </c>
      <c r="BG50" s="164">
        <v>0</v>
      </c>
      <c r="BH50" s="164">
        <f>'Production Summary'!$N$30</f>
        <v>500</v>
      </c>
      <c r="BI50" s="164">
        <f>'Production Summary'!$M$30</f>
        <v>250</v>
      </c>
      <c r="BJ50" s="164">
        <v>0</v>
      </c>
      <c r="BK50" s="386"/>
      <c r="BL50" s="164">
        <f>'Production Summary'!$N$32</f>
        <v>875</v>
      </c>
      <c r="BM50" s="167">
        <f t="shared" si="26"/>
        <v>420</v>
      </c>
      <c r="BN50" s="167">
        <v>7</v>
      </c>
      <c r="BO50" s="164">
        <v>0</v>
      </c>
      <c r="BP50" s="167">
        <f t="shared" si="27"/>
        <v>540</v>
      </c>
      <c r="BQ50" s="167">
        <v>9</v>
      </c>
      <c r="BR50" s="164">
        <v>0</v>
      </c>
      <c r="BS50" s="167">
        <f t="shared" si="28"/>
        <v>224.00000000000003</v>
      </c>
      <c r="BT50" s="167">
        <v>22.400000000000002</v>
      </c>
      <c r="BU50" s="164">
        <v>0</v>
      </c>
      <c r="BV50" s="167">
        <f t="shared" si="29"/>
        <v>280</v>
      </c>
      <c r="BW50" s="167">
        <v>28</v>
      </c>
      <c r="BX50" s="164">
        <v>0</v>
      </c>
      <c r="BY50" s="167">
        <f t="shared" si="30"/>
        <v>280</v>
      </c>
      <c r="BZ50" s="167">
        <v>28</v>
      </c>
      <c r="CA50" s="164">
        <v>0</v>
      </c>
      <c r="CB50" s="167">
        <f t="shared" si="31"/>
        <v>144</v>
      </c>
      <c r="CC50" s="167">
        <v>14.4</v>
      </c>
      <c r="CD50" s="164">
        <v>0</v>
      </c>
      <c r="CE50" s="164">
        <f>'Production Summary'!$N$42</f>
        <v>1136.3519999999996</v>
      </c>
      <c r="CF50" s="164">
        <f>'Production Summary'!$M$42</f>
        <v>81.167999999999978</v>
      </c>
      <c r="CG50" s="164">
        <v>0</v>
      </c>
      <c r="CH50" s="164">
        <v>0</v>
      </c>
      <c r="CI50" s="164">
        <f>'Production Summary'!$N$43</f>
        <v>184</v>
      </c>
      <c r="CJ50" s="164">
        <v>0</v>
      </c>
      <c r="CK50" s="164">
        <f>'Production Summary'!$N$44</f>
        <v>355</v>
      </c>
      <c r="CL50" s="164">
        <v>0</v>
      </c>
      <c r="CM50" s="375">
        <f>'Production Summary'!$N$45</f>
        <v>1650</v>
      </c>
      <c r="CN50" s="164">
        <f>'Production Summary'!$N$46</f>
        <v>270</v>
      </c>
      <c r="CO50" s="164">
        <f>'Production Summary'!$N$47</f>
        <v>1350</v>
      </c>
      <c r="CP50" s="166"/>
      <c r="CQ50" s="167">
        <f t="shared" si="8"/>
        <v>7854</v>
      </c>
      <c r="CR50" s="167">
        <v>65.45</v>
      </c>
      <c r="CS50" s="167">
        <f t="shared" si="9"/>
        <v>10863</v>
      </c>
      <c r="CT50" s="167">
        <v>120.7</v>
      </c>
      <c r="CU50" s="167">
        <f t="shared" si="10"/>
        <v>10312.199999999999</v>
      </c>
      <c r="CV50" s="167">
        <v>286.45</v>
      </c>
      <c r="CW50" s="167">
        <f t="shared" si="11"/>
        <v>10174.5</v>
      </c>
      <c r="CX50" s="167">
        <v>565.25</v>
      </c>
      <c r="CY50" s="167">
        <f t="shared" si="12"/>
        <v>9929.6999999999989</v>
      </c>
      <c r="CZ50" s="167">
        <v>551.65</v>
      </c>
      <c r="DA50" s="167">
        <f t="shared" si="13"/>
        <v>9929.6999999999989</v>
      </c>
      <c r="DB50" s="167">
        <v>551.65</v>
      </c>
      <c r="DC50" s="531">
        <f t="shared" si="14"/>
        <v>9164.6999999999989</v>
      </c>
      <c r="DD50" s="531">
        <v>509.15</v>
      </c>
      <c r="DE50" s="531">
        <f t="shared" si="15"/>
        <v>9164.6999999999989</v>
      </c>
      <c r="DF50" s="531">
        <v>509.15</v>
      </c>
      <c r="DG50" s="167">
        <f t="shared" si="16"/>
        <v>11152</v>
      </c>
      <c r="DH50" s="167">
        <v>2788</v>
      </c>
      <c r="DI50" s="167">
        <f t="shared" si="17"/>
        <v>9656</v>
      </c>
      <c r="DJ50" s="167">
        <v>120.7</v>
      </c>
      <c r="DK50" s="167">
        <f t="shared" si="18"/>
        <v>10312.199999999999</v>
      </c>
      <c r="DL50" s="167">
        <v>286.45</v>
      </c>
      <c r="DM50" s="167">
        <f t="shared" si="19"/>
        <v>10174.5</v>
      </c>
      <c r="DN50" s="167">
        <v>565.25</v>
      </c>
      <c r="DO50" s="164">
        <f>'Production Summary'!$N$61</f>
        <v>4500</v>
      </c>
      <c r="DP50" s="328">
        <f>'Production Summary'!$M$61</f>
        <v>750</v>
      </c>
      <c r="DQ50" s="164">
        <v>0</v>
      </c>
      <c r="DR50" s="164">
        <f>'Production Summary'!$N$62</f>
        <v>8900</v>
      </c>
      <c r="DS50" s="164">
        <f>'Production Summary'!$N$70</f>
        <v>300</v>
      </c>
      <c r="DT50" s="328">
        <f>'Production Summary'!$M$70</f>
        <v>25</v>
      </c>
      <c r="DU50" s="164">
        <v>0</v>
      </c>
      <c r="DV50" s="164">
        <f>'Production Summary'!$N$71</f>
        <v>150</v>
      </c>
      <c r="DW50" s="164">
        <v>0</v>
      </c>
      <c r="DX50" s="167">
        <f t="shared" si="32"/>
        <v>192</v>
      </c>
      <c r="DY50" s="164">
        <v>0</v>
      </c>
      <c r="DZ50" s="391">
        <f>'Production Summary'!$N$65</f>
        <v>384</v>
      </c>
      <c r="EA50" s="164">
        <v>0</v>
      </c>
      <c r="EB50" s="391">
        <f>'Production Summary'!$N$66</f>
        <v>192</v>
      </c>
      <c r="EC50" s="164">
        <v>0</v>
      </c>
      <c r="ED50" s="164">
        <f>'Production Summary'!$N$67</f>
        <v>96</v>
      </c>
      <c r="EE50" s="164">
        <v>0</v>
      </c>
      <c r="EF50" s="164">
        <f>'Production Summary'!$N$68</f>
        <v>96</v>
      </c>
      <c r="EG50" s="164">
        <v>0</v>
      </c>
      <c r="EH50" s="164">
        <f>'Production Summary'!$N$69</f>
        <v>340</v>
      </c>
      <c r="EI50" s="101">
        <f t="shared" si="6"/>
        <v>598676474.62286007</v>
      </c>
      <c r="EJ50" s="3"/>
      <c r="EK50" s="3"/>
      <c r="ER50" s="64" t="s">
        <v>66</v>
      </c>
      <c r="ES50" s="61" t="str">
        <f t="shared" si="5"/>
        <v>RRL-Tagore Nagar TKX6</v>
      </c>
      <c r="ET50" s="24">
        <f t="shared" si="3"/>
        <v>598676474.62286007</v>
      </c>
    </row>
    <row r="51" spans="1:150" ht="15" customHeight="1">
      <c r="A51" t="b">
        <f>C51=Bilaspur!C51</f>
        <v>1</v>
      </c>
      <c r="B51" s="65">
        <f t="shared" si="4"/>
        <v>46</v>
      </c>
      <c r="C51" s="61" t="str">
        <f>IF(Bilaspur!C51="","",Bilaspur!C51)</f>
        <v/>
      </c>
      <c r="D51" s="164">
        <f>'Production Summary'!$N$4</f>
        <v>666</v>
      </c>
      <c r="E51" s="164">
        <f>'Production Summary'!$M$4</f>
        <v>27.75</v>
      </c>
      <c r="F51" s="164">
        <v>0</v>
      </c>
      <c r="G51" s="167">
        <v>650.4</v>
      </c>
      <c r="H51" s="167">
        <f t="shared" si="20"/>
        <v>27.099999999999998</v>
      </c>
      <c r="I51" s="164">
        <v>0</v>
      </c>
      <c r="J51" s="164">
        <f>'Production Summary'!$N$6</f>
        <v>200</v>
      </c>
      <c r="K51" s="328">
        <f>'Production Summary'!$M$6</f>
        <v>7.5</v>
      </c>
      <c r="L51" s="164">
        <v>0</v>
      </c>
      <c r="M51" s="365">
        <f>'Production Summary'!$N$7</f>
        <v>612.72</v>
      </c>
      <c r="N51" s="367">
        <f>'Production Summary'!$M$7</f>
        <v>25.53</v>
      </c>
      <c r="O51" s="164">
        <v>0</v>
      </c>
      <c r="P51" s="164">
        <f>'Production Summary'!$N$8</f>
        <v>780</v>
      </c>
      <c r="Q51" s="164">
        <f>'Production Summary'!$M$8</f>
        <v>65</v>
      </c>
      <c r="R51" s="164">
        <v>0</v>
      </c>
      <c r="S51" s="164">
        <f>'Production Summary'!$N$9</f>
        <v>720</v>
      </c>
      <c r="T51" s="164">
        <f>'Production Summary'!$M$9</f>
        <v>60</v>
      </c>
      <c r="U51" s="164">
        <v>0</v>
      </c>
      <c r="V51" s="164">
        <f>'Production Summary'!$N$10</f>
        <v>876</v>
      </c>
      <c r="W51" s="164">
        <f>'Production Summary'!$M$10</f>
        <v>73</v>
      </c>
      <c r="X51" s="164">
        <v>0</v>
      </c>
      <c r="Y51" s="164">
        <f>'Production Summary'!$N$14</f>
        <v>177</v>
      </c>
      <c r="Z51" s="328">
        <f>'Production Summary'!$M$14</f>
        <v>14.75</v>
      </c>
      <c r="AA51" s="164">
        <v>0</v>
      </c>
      <c r="AB51" s="164">
        <f>'Production Summary'!$N$15</f>
        <v>126</v>
      </c>
      <c r="AC51" s="167">
        <v>10.44</v>
      </c>
      <c r="AD51" s="164">
        <v>0</v>
      </c>
      <c r="AE51" s="164">
        <f>'Production Summary'!$N$16</f>
        <v>252</v>
      </c>
      <c r="AF51" s="164">
        <f>'Production Summary'!$M$16</f>
        <v>21</v>
      </c>
      <c r="AG51" s="164">
        <v>0</v>
      </c>
      <c r="AH51" s="164">
        <f>'Production Summary'!$N$18</f>
        <v>1035</v>
      </c>
      <c r="AI51" s="164">
        <f>'Production Summary'!$M$18</f>
        <v>17.25</v>
      </c>
      <c r="AJ51" s="164">
        <v>0</v>
      </c>
      <c r="AK51" s="167">
        <f t="shared" si="21"/>
        <v>892.5</v>
      </c>
      <c r="AL51" s="167">
        <v>29.75</v>
      </c>
      <c r="AM51" s="164">
        <v>0</v>
      </c>
      <c r="AN51" s="164">
        <f>'Production Summary'!$N$20</f>
        <v>864</v>
      </c>
      <c r="AO51" s="164">
        <f>'Production Summary'!$M$20</f>
        <v>72</v>
      </c>
      <c r="AP51" s="164">
        <v>0</v>
      </c>
      <c r="AQ51" s="164">
        <f>'Production Summary'!$N$21</f>
        <v>670</v>
      </c>
      <c r="AR51" s="164">
        <f>'Production Summary'!$M$21</f>
        <v>335</v>
      </c>
      <c r="AS51" s="164">
        <v>0</v>
      </c>
      <c r="AT51" s="386">
        <f>'Production Summary'!$N$22</f>
        <v>375</v>
      </c>
      <c r="AU51" s="164">
        <f>'Production Summary'!$N$23</f>
        <v>1050</v>
      </c>
      <c r="AV51" s="167">
        <f t="shared" si="22"/>
        <v>150</v>
      </c>
      <c r="AW51" s="167">
        <v>12.5</v>
      </c>
      <c r="AX51" s="164">
        <v>0</v>
      </c>
      <c r="AY51" s="167">
        <f t="shared" si="23"/>
        <v>150</v>
      </c>
      <c r="AZ51" s="167">
        <v>12.5</v>
      </c>
      <c r="BA51" s="164">
        <v>0</v>
      </c>
      <c r="BB51" s="167">
        <f t="shared" si="24"/>
        <v>765</v>
      </c>
      <c r="BC51" s="167">
        <v>12.75</v>
      </c>
      <c r="BD51" s="164">
        <v>0</v>
      </c>
      <c r="BE51" s="167">
        <f t="shared" si="25"/>
        <v>611.40000000000009</v>
      </c>
      <c r="BF51" s="167">
        <v>50.95</v>
      </c>
      <c r="BG51" s="164">
        <v>0</v>
      </c>
      <c r="BH51" s="164">
        <f>'Production Summary'!$N$30</f>
        <v>500</v>
      </c>
      <c r="BI51" s="164">
        <f>'Production Summary'!$M$30</f>
        <v>250</v>
      </c>
      <c r="BJ51" s="164">
        <v>0</v>
      </c>
      <c r="BK51" s="386"/>
      <c r="BL51" s="164">
        <f>'Production Summary'!$N$32</f>
        <v>875</v>
      </c>
      <c r="BM51" s="167">
        <f t="shared" si="26"/>
        <v>420</v>
      </c>
      <c r="BN51" s="167">
        <v>7</v>
      </c>
      <c r="BO51" s="164">
        <v>0</v>
      </c>
      <c r="BP51" s="167">
        <f t="shared" si="27"/>
        <v>540</v>
      </c>
      <c r="BQ51" s="167">
        <v>9</v>
      </c>
      <c r="BR51" s="164">
        <v>0</v>
      </c>
      <c r="BS51" s="167">
        <f t="shared" si="28"/>
        <v>224.00000000000003</v>
      </c>
      <c r="BT51" s="167">
        <v>22.400000000000002</v>
      </c>
      <c r="BU51" s="164">
        <v>0</v>
      </c>
      <c r="BV51" s="167">
        <f t="shared" si="29"/>
        <v>280</v>
      </c>
      <c r="BW51" s="167">
        <v>28</v>
      </c>
      <c r="BX51" s="164">
        <v>0</v>
      </c>
      <c r="BY51" s="167">
        <f t="shared" si="30"/>
        <v>280</v>
      </c>
      <c r="BZ51" s="167">
        <v>28</v>
      </c>
      <c r="CA51" s="164">
        <v>0</v>
      </c>
      <c r="CB51" s="167">
        <f t="shared" si="31"/>
        <v>144</v>
      </c>
      <c r="CC51" s="167">
        <v>14.4</v>
      </c>
      <c r="CD51" s="164">
        <v>0</v>
      </c>
      <c r="CE51" s="164">
        <f>'Production Summary'!$N$42</f>
        <v>1136.3519999999996</v>
      </c>
      <c r="CF51" s="164">
        <f>'Production Summary'!$M$42</f>
        <v>81.167999999999978</v>
      </c>
      <c r="CG51" s="164">
        <v>0</v>
      </c>
      <c r="CH51" s="164">
        <v>0</v>
      </c>
      <c r="CI51" s="164">
        <f>'Production Summary'!$N$43</f>
        <v>184</v>
      </c>
      <c r="CJ51" s="164">
        <v>0</v>
      </c>
      <c r="CK51" s="164">
        <f>'Production Summary'!$N$44</f>
        <v>355</v>
      </c>
      <c r="CL51" s="164">
        <v>0</v>
      </c>
      <c r="CM51" s="375">
        <f>'Production Summary'!$N$45</f>
        <v>1650</v>
      </c>
      <c r="CN51" s="164">
        <f>'Production Summary'!$N$46</f>
        <v>270</v>
      </c>
      <c r="CO51" s="164">
        <f>'Production Summary'!$N$47</f>
        <v>1350</v>
      </c>
      <c r="CP51" s="166"/>
      <c r="CQ51" s="167">
        <f t="shared" si="8"/>
        <v>7854</v>
      </c>
      <c r="CR51" s="167">
        <v>65.45</v>
      </c>
      <c r="CS51" s="167">
        <f t="shared" si="9"/>
        <v>10863</v>
      </c>
      <c r="CT51" s="167">
        <v>120.7</v>
      </c>
      <c r="CU51" s="167">
        <f t="shared" si="10"/>
        <v>10312.199999999999</v>
      </c>
      <c r="CV51" s="167">
        <v>286.45</v>
      </c>
      <c r="CW51" s="167">
        <f t="shared" si="11"/>
        <v>10174.5</v>
      </c>
      <c r="CX51" s="167">
        <v>565.25</v>
      </c>
      <c r="CY51" s="167">
        <f t="shared" si="12"/>
        <v>9929.6999999999989</v>
      </c>
      <c r="CZ51" s="167">
        <v>551.65</v>
      </c>
      <c r="DA51" s="167">
        <f t="shared" si="13"/>
        <v>9929.6999999999989</v>
      </c>
      <c r="DB51" s="167">
        <v>551.65</v>
      </c>
      <c r="DC51" s="531">
        <f t="shared" si="14"/>
        <v>9164.6999999999989</v>
      </c>
      <c r="DD51" s="531">
        <v>509.15</v>
      </c>
      <c r="DE51" s="531">
        <f t="shared" si="15"/>
        <v>9164.6999999999989</v>
      </c>
      <c r="DF51" s="531">
        <v>509.15</v>
      </c>
      <c r="DG51" s="167">
        <f t="shared" si="16"/>
        <v>11152</v>
      </c>
      <c r="DH51" s="167">
        <v>2788</v>
      </c>
      <c r="DI51" s="167">
        <f t="shared" si="17"/>
        <v>9656</v>
      </c>
      <c r="DJ51" s="167">
        <v>120.7</v>
      </c>
      <c r="DK51" s="167">
        <f t="shared" si="18"/>
        <v>10312.199999999999</v>
      </c>
      <c r="DL51" s="167">
        <v>286.45</v>
      </c>
      <c r="DM51" s="167">
        <f t="shared" si="19"/>
        <v>10174.5</v>
      </c>
      <c r="DN51" s="167">
        <v>565.25</v>
      </c>
      <c r="DO51" s="164">
        <f>'Production Summary'!$N$61</f>
        <v>4500</v>
      </c>
      <c r="DP51" s="328">
        <f>'Production Summary'!$M$61</f>
        <v>750</v>
      </c>
      <c r="DQ51" s="164">
        <v>0</v>
      </c>
      <c r="DR51" s="164">
        <f>'Production Summary'!$N$62</f>
        <v>8900</v>
      </c>
      <c r="DS51" s="164">
        <f>'Production Summary'!$N$70</f>
        <v>300</v>
      </c>
      <c r="DT51" s="328">
        <f>'Production Summary'!$M$70</f>
        <v>25</v>
      </c>
      <c r="DU51" s="164">
        <v>0</v>
      </c>
      <c r="DV51" s="164">
        <f>'Production Summary'!$N$71</f>
        <v>150</v>
      </c>
      <c r="DW51" s="164">
        <v>0</v>
      </c>
      <c r="DX51" s="167">
        <f t="shared" si="32"/>
        <v>192</v>
      </c>
      <c r="DY51" s="164">
        <v>0</v>
      </c>
      <c r="DZ51" s="391">
        <f>'Production Summary'!$N$65</f>
        <v>384</v>
      </c>
      <c r="EA51" s="164">
        <v>0</v>
      </c>
      <c r="EB51" s="391">
        <f>'Production Summary'!$N$66</f>
        <v>192</v>
      </c>
      <c r="EC51" s="164">
        <v>0</v>
      </c>
      <c r="ED51" s="164">
        <f>'Production Summary'!$N$67</f>
        <v>96</v>
      </c>
      <c r="EE51" s="164">
        <v>0</v>
      </c>
      <c r="EF51" s="164">
        <f>'Production Summary'!$N$68</f>
        <v>96</v>
      </c>
      <c r="EG51" s="164">
        <v>0</v>
      </c>
      <c r="EH51" s="164">
        <f>'Production Summary'!$N$69</f>
        <v>340</v>
      </c>
      <c r="EI51" s="101">
        <f t="shared" si="6"/>
        <v>598676474.62286007</v>
      </c>
      <c r="EJ51" s="3"/>
      <c r="EK51" s="3"/>
      <c r="ER51" s="64" t="s">
        <v>67</v>
      </c>
      <c r="ES51" s="61" t="str">
        <f t="shared" si="5"/>
        <v/>
      </c>
      <c r="ET51" s="24">
        <f t="shared" si="3"/>
        <v>598676474.62286007</v>
      </c>
    </row>
    <row r="52" spans="1:150" ht="15" customHeight="1">
      <c r="A52" t="b">
        <f>C52=Bilaspur!C52</f>
        <v>1</v>
      </c>
      <c r="B52" s="65">
        <f t="shared" si="4"/>
        <v>47</v>
      </c>
      <c r="C52" s="61" t="str">
        <f>IF(Bilaspur!C52="","",Bilaspur!C52)</f>
        <v>RRL-RK Nagar U310</v>
      </c>
      <c r="D52" s="164">
        <f>'Production Summary'!$N$4</f>
        <v>666</v>
      </c>
      <c r="E52" s="164">
        <f>'Production Summary'!$M$4</f>
        <v>27.75</v>
      </c>
      <c r="F52" s="164">
        <v>0</v>
      </c>
      <c r="G52" s="167">
        <v>650.4</v>
      </c>
      <c r="H52" s="167">
        <f t="shared" si="20"/>
        <v>27.099999999999998</v>
      </c>
      <c r="I52" s="164">
        <v>0</v>
      </c>
      <c r="J52" s="164">
        <f>'Production Summary'!$N$6</f>
        <v>200</v>
      </c>
      <c r="K52" s="328">
        <f>'Production Summary'!$M$6</f>
        <v>7.5</v>
      </c>
      <c r="L52" s="164">
        <v>0</v>
      </c>
      <c r="M52" s="365">
        <f>'Production Summary'!$N$7</f>
        <v>612.72</v>
      </c>
      <c r="N52" s="367">
        <f>'Production Summary'!$M$7</f>
        <v>25.53</v>
      </c>
      <c r="O52" s="164">
        <v>0</v>
      </c>
      <c r="P52" s="164">
        <f>'Production Summary'!$N$8</f>
        <v>780</v>
      </c>
      <c r="Q52" s="164">
        <f>'Production Summary'!$M$8</f>
        <v>65</v>
      </c>
      <c r="R52" s="164">
        <v>0</v>
      </c>
      <c r="S52" s="164">
        <f>'Production Summary'!$N$9</f>
        <v>720</v>
      </c>
      <c r="T52" s="164">
        <f>'Production Summary'!$M$9</f>
        <v>60</v>
      </c>
      <c r="U52" s="164">
        <v>0</v>
      </c>
      <c r="V52" s="164">
        <f>'Production Summary'!$N$10</f>
        <v>876</v>
      </c>
      <c r="W52" s="164">
        <f>'Production Summary'!$M$10</f>
        <v>73</v>
      </c>
      <c r="X52" s="164">
        <v>0</v>
      </c>
      <c r="Y52" s="164">
        <f>'Production Summary'!$N$14</f>
        <v>177</v>
      </c>
      <c r="Z52" s="328">
        <f>'Production Summary'!$M$14</f>
        <v>14.75</v>
      </c>
      <c r="AA52" s="164">
        <v>0</v>
      </c>
      <c r="AB52" s="164">
        <f>'Production Summary'!$N$15</f>
        <v>126</v>
      </c>
      <c r="AC52" s="167">
        <v>10.44</v>
      </c>
      <c r="AD52" s="164">
        <v>0</v>
      </c>
      <c r="AE52" s="164">
        <f>'Production Summary'!$N$16</f>
        <v>252</v>
      </c>
      <c r="AF52" s="164">
        <f>'Production Summary'!$M$16</f>
        <v>21</v>
      </c>
      <c r="AG52" s="164">
        <v>0</v>
      </c>
      <c r="AH52" s="164">
        <f>'Production Summary'!$N$18</f>
        <v>1035</v>
      </c>
      <c r="AI52" s="164">
        <f>'Production Summary'!$M$18</f>
        <v>17.25</v>
      </c>
      <c r="AJ52" s="164">
        <v>0</v>
      </c>
      <c r="AK52" s="167">
        <f t="shared" si="21"/>
        <v>892.5</v>
      </c>
      <c r="AL52" s="167">
        <v>29.75</v>
      </c>
      <c r="AM52" s="164">
        <v>0</v>
      </c>
      <c r="AN52" s="164">
        <f>'Production Summary'!$N$20</f>
        <v>864</v>
      </c>
      <c r="AO52" s="164">
        <f>'Production Summary'!$M$20</f>
        <v>72</v>
      </c>
      <c r="AP52" s="164">
        <v>0</v>
      </c>
      <c r="AQ52" s="164">
        <f>'Production Summary'!$N$21</f>
        <v>670</v>
      </c>
      <c r="AR52" s="164">
        <f>'Production Summary'!$M$21</f>
        <v>335</v>
      </c>
      <c r="AS52" s="164">
        <v>0</v>
      </c>
      <c r="AT52" s="386">
        <f>'Production Summary'!$N$22</f>
        <v>375</v>
      </c>
      <c r="AU52" s="164">
        <f>'Production Summary'!$N$23</f>
        <v>1050</v>
      </c>
      <c r="AV52" s="167">
        <f t="shared" si="22"/>
        <v>150</v>
      </c>
      <c r="AW52" s="167">
        <v>12.5</v>
      </c>
      <c r="AX52" s="164">
        <v>0</v>
      </c>
      <c r="AY52" s="167">
        <f t="shared" si="23"/>
        <v>150</v>
      </c>
      <c r="AZ52" s="167">
        <v>12.5</v>
      </c>
      <c r="BA52" s="164">
        <v>0</v>
      </c>
      <c r="BB52" s="167">
        <f t="shared" si="24"/>
        <v>765</v>
      </c>
      <c r="BC52" s="167">
        <v>12.75</v>
      </c>
      <c r="BD52" s="164">
        <v>0</v>
      </c>
      <c r="BE52" s="167">
        <f t="shared" si="25"/>
        <v>611.40000000000009</v>
      </c>
      <c r="BF52" s="167">
        <v>50.95</v>
      </c>
      <c r="BG52" s="164">
        <v>0</v>
      </c>
      <c r="BH52" s="164">
        <f>'Production Summary'!$N$30</f>
        <v>500</v>
      </c>
      <c r="BI52" s="164">
        <f>'Production Summary'!$M$30</f>
        <v>250</v>
      </c>
      <c r="BJ52" s="164">
        <v>0</v>
      </c>
      <c r="BK52" s="386"/>
      <c r="BL52" s="164">
        <f>'Production Summary'!$N$32</f>
        <v>875</v>
      </c>
      <c r="BM52" s="167">
        <f t="shared" si="26"/>
        <v>420</v>
      </c>
      <c r="BN52" s="167">
        <v>7</v>
      </c>
      <c r="BO52" s="164">
        <v>0</v>
      </c>
      <c r="BP52" s="167">
        <f t="shared" si="27"/>
        <v>540</v>
      </c>
      <c r="BQ52" s="167">
        <v>9</v>
      </c>
      <c r="BR52" s="164">
        <v>0</v>
      </c>
      <c r="BS52" s="167">
        <f t="shared" si="28"/>
        <v>224.00000000000003</v>
      </c>
      <c r="BT52" s="167">
        <v>22.400000000000002</v>
      </c>
      <c r="BU52" s="164">
        <v>0</v>
      </c>
      <c r="BV52" s="167">
        <f t="shared" si="29"/>
        <v>280</v>
      </c>
      <c r="BW52" s="167">
        <v>28</v>
      </c>
      <c r="BX52" s="164">
        <v>0</v>
      </c>
      <c r="BY52" s="167">
        <f t="shared" si="30"/>
        <v>280</v>
      </c>
      <c r="BZ52" s="167">
        <v>28</v>
      </c>
      <c r="CA52" s="164">
        <v>0</v>
      </c>
      <c r="CB52" s="167">
        <f t="shared" si="31"/>
        <v>144</v>
      </c>
      <c r="CC52" s="167">
        <v>14.4</v>
      </c>
      <c r="CD52" s="164">
        <v>0</v>
      </c>
      <c r="CE52" s="164">
        <f>'Production Summary'!$N$42</f>
        <v>1136.3519999999996</v>
      </c>
      <c r="CF52" s="164">
        <f>'Production Summary'!$M$42</f>
        <v>81.167999999999978</v>
      </c>
      <c r="CG52" s="164">
        <v>0</v>
      </c>
      <c r="CH52" s="164">
        <v>0</v>
      </c>
      <c r="CI52" s="164">
        <f>'Production Summary'!$N$43</f>
        <v>184</v>
      </c>
      <c r="CJ52" s="164">
        <v>0</v>
      </c>
      <c r="CK52" s="164">
        <f>'Production Summary'!$N$44</f>
        <v>355</v>
      </c>
      <c r="CL52" s="164">
        <v>0</v>
      </c>
      <c r="CM52" s="375">
        <f>'Production Summary'!$N$45</f>
        <v>1650</v>
      </c>
      <c r="CN52" s="164">
        <f>'Production Summary'!$N$46</f>
        <v>270</v>
      </c>
      <c r="CO52" s="164">
        <f>'Production Summary'!$N$47</f>
        <v>1350</v>
      </c>
      <c r="CP52" s="166"/>
      <c r="CQ52" s="167">
        <f t="shared" si="8"/>
        <v>7854</v>
      </c>
      <c r="CR52" s="167">
        <v>65.45</v>
      </c>
      <c r="CS52" s="167">
        <f t="shared" si="9"/>
        <v>10863</v>
      </c>
      <c r="CT52" s="167">
        <v>120.7</v>
      </c>
      <c r="CU52" s="167">
        <f t="shared" si="10"/>
        <v>10312.199999999999</v>
      </c>
      <c r="CV52" s="167">
        <v>286.45</v>
      </c>
      <c r="CW52" s="167">
        <f t="shared" si="11"/>
        <v>10174.5</v>
      </c>
      <c r="CX52" s="167">
        <v>565.25</v>
      </c>
      <c r="CY52" s="167">
        <f t="shared" si="12"/>
        <v>9929.6999999999989</v>
      </c>
      <c r="CZ52" s="167">
        <v>551.65</v>
      </c>
      <c r="DA52" s="167">
        <f t="shared" si="13"/>
        <v>9929.6999999999989</v>
      </c>
      <c r="DB52" s="167">
        <v>551.65</v>
      </c>
      <c r="DC52" s="531">
        <f t="shared" si="14"/>
        <v>9164.6999999999989</v>
      </c>
      <c r="DD52" s="531">
        <v>509.15</v>
      </c>
      <c r="DE52" s="531">
        <f t="shared" si="15"/>
        <v>9164.6999999999989</v>
      </c>
      <c r="DF52" s="531">
        <v>509.15</v>
      </c>
      <c r="DG52" s="167">
        <f t="shared" si="16"/>
        <v>11152</v>
      </c>
      <c r="DH52" s="167">
        <v>2788</v>
      </c>
      <c r="DI52" s="167">
        <f t="shared" si="17"/>
        <v>9656</v>
      </c>
      <c r="DJ52" s="167">
        <v>120.7</v>
      </c>
      <c r="DK52" s="167">
        <f t="shared" si="18"/>
        <v>10312.199999999999</v>
      </c>
      <c r="DL52" s="167">
        <v>286.45</v>
      </c>
      <c r="DM52" s="167">
        <f t="shared" si="19"/>
        <v>10174.5</v>
      </c>
      <c r="DN52" s="167">
        <v>565.25</v>
      </c>
      <c r="DO52" s="164">
        <f>'Production Summary'!$N$61</f>
        <v>4500</v>
      </c>
      <c r="DP52" s="328">
        <f>'Production Summary'!$M$61</f>
        <v>750</v>
      </c>
      <c r="DQ52" s="164">
        <v>0</v>
      </c>
      <c r="DR52" s="164">
        <f>'Production Summary'!$N$62</f>
        <v>8900</v>
      </c>
      <c r="DS52" s="164">
        <f>'Production Summary'!$N$70</f>
        <v>300</v>
      </c>
      <c r="DT52" s="328">
        <f>'Production Summary'!$M$70</f>
        <v>25</v>
      </c>
      <c r="DU52" s="164">
        <v>0</v>
      </c>
      <c r="DV52" s="164">
        <f>'Production Summary'!$N$71</f>
        <v>150</v>
      </c>
      <c r="DW52" s="164">
        <v>0</v>
      </c>
      <c r="DX52" s="167">
        <f t="shared" si="32"/>
        <v>192</v>
      </c>
      <c r="DY52" s="164">
        <v>0</v>
      </c>
      <c r="DZ52" s="391">
        <f>'Production Summary'!$N$65</f>
        <v>384</v>
      </c>
      <c r="EA52" s="164">
        <v>0</v>
      </c>
      <c r="EB52" s="391">
        <f>'Production Summary'!$N$66</f>
        <v>192</v>
      </c>
      <c r="EC52" s="164">
        <v>0</v>
      </c>
      <c r="ED52" s="164">
        <f>'Production Summary'!$N$67</f>
        <v>96</v>
      </c>
      <c r="EE52" s="164">
        <v>0</v>
      </c>
      <c r="EF52" s="164">
        <f>'Production Summary'!$N$68</f>
        <v>96</v>
      </c>
      <c r="EG52" s="164">
        <v>0</v>
      </c>
      <c r="EH52" s="164">
        <f>'Production Summary'!$N$69</f>
        <v>340</v>
      </c>
      <c r="EI52" s="101">
        <f t="shared" si="6"/>
        <v>598676474.62286007</v>
      </c>
      <c r="EJ52" s="3"/>
      <c r="EK52" s="3"/>
      <c r="ER52" s="64" t="s">
        <v>68</v>
      </c>
      <c r="ES52" s="61" t="str">
        <f t="shared" si="5"/>
        <v>RRL-RK Nagar U310</v>
      </c>
      <c r="ET52" s="24">
        <f t="shared" si="3"/>
        <v>598676474.62286007</v>
      </c>
    </row>
    <row r="53" spans="1:150" ht="15" customHeight="1">
      <c r="A53" t="b">
        <f>C53=Bilaspur!C53</f>
        <v>1</v>
      </c>
      <c r="B53" s="65">
        <f t="shared" si="4"/>
        <v>48</v>
      </c>
      <c r="C53" s="61" t="str">
        <f>IF(Bilaspur!C53="","",Bilaspur!C53)</f>
        <v/>
      </c>
      <c r="D53" s="167">
        <f t="shared" ref="D53:D60" si="33">E53*24</f>
        <v>666</v>
      </c>
      <c r="E53" s="164">
        <f>'Production Summary'!$M$4</f>
        <v>27.75</v>
      </c>
      <c r="F53" s="164">
        <v>0</v>
      </c>
      <c r="G53" s="167">
        <f t="shared" ref="G53:G60" si="34">H53*24</f>
        <v>648</v>
      </c>
      <c r="H53" s="167">
        <v>27</v>
      </c>
      <c r="I53" s="164">
        <v>0</v>
      </c>
      <c r="J53" s="164">
        <f>'Production Summary'!$N$6</f>
        <v>200</v>
      </c>
      <c r="K53" s="328">
        <f>'Production Summary'!$M$6</f>
        <v>7.5</v>
      </c>
      <c r="L53" s="164">
        <v>0</v>
      </c>
      <c r="M53" s="365">
        <f>'Production Summary'!$N$7</f>
        <v>612.72</v>
      </c>
      <c r="N53" s="367">
        <f>'Production Summary'!$M$7</f>
        <v>25.53</v>
      </c>
      <c r="O53" s="164">
        <v>0</v>
      </c>
      <c r="P53" s="164">
        <f>'Production Summary'!$N$8</f>
        <v>780</v>
      </c>
      <c r="Q53" s="164">
        <f>'Production Summary'!$M$8</f>
        <v>65</v>
      </c>
      <c r="R53" s="164">
        <v>0</v>
      </c>
      <c r="S53" s="164">
        <f>'Production Summary'!$N$9</f>
        <v>720</v>
      </c>
      <c r="T53" s="164">
        <f>'Production Summary'!$M$9</f>
        <v>60</v>
      </c>
      <c r="U53" s="164">
        <v>0</v>
      </c>
      <c r="V53" s="164">
        <f>'Production Summary'!$N$10</f>
        <v>876</v>
      </c>
      <c r="W53" s="164">
        <f>'Production Summary'!$M$10</f>
        <v>73</v>
      </c>
      <c r="X53" s="164">
        <v>0</v>
      </c>
      <c r="Y53" s="164">
        <f>'Production Summary'!$N$14</f>
        <v>177</v>
      </c>
      <c r="Z53" s="328">
        <f>'Production Summary'!$M$14</f>
        <v>14.75</v>
      </c>
      <c r="AA53" s="164">
        <v>0</v>
      </c>
      <c r="AB53" s="164">
        <f>'Production Summary'!$N$15</f>
        <v>126</v>
      </c>
      <c r="AC53" s="164">
        <f>'Production Summary'!$M$15</f>
        <v>21</v>
      </c>
      <c r="AD53" s="164">
        <v>0</v>
      </c>
      <c r="AE53" s="164">
        <f>'Production Summary'!$N$16</f>
        <v>252</v>
      </c>
      <c r="AF53" s="164">
        <f>'Production Summary'!$M$16</f>
        <v>21</v>
      </c>
      <c r="AG53" s="164">
        <v>0</v>
      </c>
      <c r="AH53" s="164">
        <f>'Production Summary'!$N$18</f>
        <v>1035</v>
      </c>
      <c r="AI53" s="164">
        <f>'Production Summary'!$M$18</f>
        <v>17.25</v>
      </c>
      <c r="AJ53" s="164">
        <v>0</v>
      </c>
      <c r="AK53" s="164">
        <f>'Production Summary'!$N$19</f>
        <v>870</v>
      </c>
      <c r="AL53" s="164">
        <f>'Production Summary'!$M$19</f>
        <v>29</v>
      </c>
      <c r="AM53" s="164">
        <v>0</v>
      </c>
      <c r="AN53" s="164">
        <f>'Production Summary'!$N$20</f>
        <v>864</v>
      </c>
      <c r="AO53" s="164">
        <f>'Production Summary'!$M$20</f>
        <v>72</v>
      </c>
      <c r="AP53" s="164">
        <v>0</v>
      </c>
      <c r="AQ53" s="164">
        <f>'Production Summary'!$N$21</f>
        <v>670</v>
      </c>
      <c r="AR53" s="164">
        <f>'Production Summary'!$M$21</f>
        <v>335</v>
      </c>
      <c r="AS53" s="164">
        <v>0</v>
      </c>
      <c r="AT53" s="386">
        <f>'Production Summary'!$N$22</f>
        <v>375</v>
      </c>
      <c r="AU53" s="164">
        <f>'Production Summary'!$N$23</f>
        <v>1050</v>
      </c>
      <c r="AV53" s="167">
        <f t="shared" ref="AV53:AV60" si="35">AW53*12</f>
        <v>191.39999999999998</v>
      </c>
      <c r="AW53" s="167">
        <v>15.95</v>
      </c>
      <c r="AX53" s="164">
        <v>0</v>
      </c>
      <c r="AY53" s="164">
        <f>'Production Summary'!$N$26</f>
        <v>300</v>
      </c>
      <c r="AZ53" s="164">
        <f>'Production Summary'!$M$26</f>
        <v>25</v>
      </c>
      <c r="BA53" s="164">
        <v>0</v>
      </c>
      <c r="BB53" s="164">
        <f>'Production Summary'!$N$28</f>
        <v>777</v>
      </c>
      <c r="BC53" s="164">
        <f>'Production Summary'!$M$28</f>
        <v>12.95</v>
      </c>
      <c r="BD53" s="164">
        <v>0</v>
      </c>
      <c r="BE53" s="164">
        <f>'Production Summary'!$N$29</f>
        <v>612</v>
      </c>
      <c r="BF53" s="164">
        <f>'Production Summary'!$M$29</f>
        <v>51</v>
      </c>
      <c r="BG53" s="164">
        <v>0</v>
      </c>
      <c r="BH53" s="164">
        <f>'Production Summary'!$N$30</f>
        <v>500</v>
      </c>
      <c r="BI53" s="164">
        <f>'Production Summary'!$M$30</f>
        <v>250</v>
      </c>
      <c r="BJ53" s="164">
        <v>0</v>
      </c>
      <c r="BK53" s="386"/>
      <c r="BL53" s="164">
        <f>'Production Summary'!$N$32</f>
        <v>875</v>
      </c>
      <c r="BM53" s="164">
        <f>'Production Summary'!$N$34</f>
        <v>360.59999999999997</v>
      </c>
      <c r="BN53" s="164">
        <f>'Production Summary'!$M$34</f>
        <v>6.01</v>
      </c>
      <c r="BO53" s="164">
        <v>0</v>
      </c>
      <c r="BP53" s="164">
        <f>'Production Summary'!$N$36</f>
        <v>717</v>
      </c>
      <c r="BQ53" s="164">
        <f>'Production Summary'!$M$36</f>
        <v>11.95</v>
      </c>
      <c r="BR53" s="164">
        <v>0</v>
      </c>
      <c r="BS53" s="164">
        <f>'Production Summary'!$N$37</f>
        <v>210</v>
      </c>
      <c r="BT53" s="164">
        <f>'Production Summary'!$M$37</f>
        <v>21</v>
      </c>
      <c r="BU53" s="164">
        <v>0</v>
      </c>
      <c r="BV53" s="164">
        <f>'Production Summary'!$N$38</f>
        <v>280</v>
      </c>
      <c r="BW53" s="164">
        <f>'Production Summary'!$M$38</f>
        <v>28</v>
      </c>
      <c r="BX53" s="164">
        <v>0</v>
      </c>
      <c r="BY53" s="165">
        <f>'Production Summary'!$N$39</f>
        <v>300.38406247988502</v>
      </c>
      <c r="BZ53" s="164">
        <f>'Production Summary'!$M$39</f>
        <v>30.038406247988501</v>
      </c>
      <c r="CA53" s="164">
        <v>0</v>
      </c>
      <c r="CB53" s="164">
        <f>'Production Summary'!$N$40</f>
        <v>131.30000000000001</v>
      </c>
      <c r="CC53" s="164">
        <f>'Production Summary'!$M$40</f>
        <v>13.13</v>
      </c>
      <c r="CD53" s="164">
        <v>0</v>
      </c>
      <c r="CE53" s="164">
        <f>'Production Summary'!$N$42</f>
        <v>1136.3519999999996</v>
      </c>
      <c r="CF53" s="164">
        <f>'Production Summary'!$M$42</f>
        <v>81.167999999999978</v>
      </c>
      <c r="CG53" s="164">
        <v>0</v>
      </c>
      <c r="CH53" s="164">
        <v>0</v>
      </c>
      <c r="CI53" s="164">
        <f>'Production Summary'!$N$43</f>
        <v>184</v>
      </c>
      <c r="CJ53" s="164">
        <v>0</v>
      </c>
      <c r="CK53" s="164">
        <f>'Production Summary'!$N$44</f>
        <v>355</v>
      </c>
      <c r="CL53" s="164">
        <v>0</v>
      </c>
      <c r="CM53" s="375">
        <f>'Production Summary'!$N$45</f>
        <v>1650</v>
      </c>
      <c r="CN53" s="164">
        <f>'Production Summary'!$N$46</f>
        <v>270</v>
      </c>
      <c r="CO53" s="164">
        <f>'Production Summary'!$N$47</f>
        <v>1350</v>
      </c>
      <c r="CP53" s="166"/>
      <c r="CQ53" s="167">
        <f t="shared" si="8"/>
        <v>7854</v>
      </c>
      <c r="CR53" s="167">
        <v>65.45</v>
      </c>
      <c r="CS53" s="167">
        <f t="shared" si="9"/>
        <v>10863</v>
      </c>
      <c r="CT53" s="167">
        <v>120.7</v>
      </c>
      <c r="CU53" s="167">
        <f t="shared" si="10"/>
        <v>10312.199999999999</v>
      </c>
      <c r="CV53" s="167">
        <v>286.45</v>
      </c>
      <c r="CW53" s="167">
        <f t="shared" si="11"/>
        <v>10174.5</v>
      </c>
      <c r="CX53" s="167">
        <v>565.25</v>
      </c>
      <c r="CY53" s="167">
        <f t="shared" si="12"/>
        <v>9929.6999999999989</v>
      </c>
      <c r="CZ53" s="167">
        <v>551.65</v>
      </c>
      <c r="DA53" s="167">
        <f t="shared" si="13"/>
        <v>9929.6999999999989</v>
      </c>
      <c r="DB53" s="167">
        <v>551.65</v>
      </c>
      <c r="DC53" s="531">
        <f t="shared" si="14"/>
        <v>9164.6999999999989</v>
      </c>
      <c r="DD53" s="531">
        <v>509.15</v>
      </c>
      <c r="DE53" s="531">
        <f t="shared" si="15"/>
        <v>9164.6999999999989</v>
      </c>
      <c r="DF53" s="531">
        <v>509.15</v>
      </c>
      <c r="DG53" s="167">
        <f t="shared" si="16"/>
        <v>11152</v>
      </c>
      <c r="DH53" s="167">
        <v>2788</v>
      </c>
      <c r="DI53" s="167">
        <f t="shared" si="17"/>
        <v>9656</v>
      </c>
      <c r="DJ53" s="167">
        <v>120.7</v>
      </c>
      <c r="DK53" s="167">
        <f t="shared" si="18"/>
        <v>10312.199999999999</v>
      </c>
      <c r="DL53" s="167">
        <v>286.45</v>
      </c>
      <c r="DM53" s="167">
        <f t="shared" si="19"/>
        <v>10174.5</v>
      </c>
      <c r="DN53" s="167">
        <v>565.25</v>
      </c>
      <c r="DO53" s="164">
        <f>'Production Summary'!$N$61</f>
        <v>4500</v>
      </c>
      <c r="DP53" s="328">
        <f>'Production Summary'!$M$61</f>
        <v>750</v>
      </c>
      <c r="DQ53" s="164">
        <v>0</v>
      </c>
      <c r="DR53" s="164">
        <f>'Production Summary'!$N$62</f>
        <v>8900</v>
      </c>
      <c r="DS53" s="164">
        <f>'Production Summary'!$N$70</f>
        <v>300</v>
      </c>
      <c r="DT53" s="328">
        <f>'Production Summary'!$M$70</f>
        <v>25</v>
      </c>
      <c r="DU53" s="164">
        <v>0</v>
      </c>
      <c r="DV53" s="164">
        <f>'Production Summary'!$N$71</f>
        <v>150</v>
      </c>
      <c r="DW53" s="164">
        <v>0</v>
      </c>
      <c r="DX53" s="167">
        <f t="shared" ref="DX53:DX61" si="36">32*6</f>
        <v>192</v>
      </c>
      <c r="DY53" s="164">
        <v>0</v>
      </c>
      <c r="DZ53" s="391">
        <f>'Production Summary'!$N$65</f>
        <v>384</v>
      </c>
      <c r="EA53" s="164">
        <v>0</v>
      </c>
      <c r="EB53" s="391">
        <f>'Production Summary'!$N$66</f>
        <v>192</v>
      </c>
      <c r="EC53" s="164">
        <v>0</v>
      </c>
      <c r="ED53" s="164">
        <f>'Production Summary'!$N$67</f>
        <v>96</v>
      </c>
      <c r="EE53" s="164">
        <v>0</v>
      </c>
      <c r="EF53" s="164">
        <f>'Production Summary'!$N$68</f>
        <v>96</v>
      </c>
      <c r="EG53" s="164">
        <v>0</v>
      </c>
      <c r="EH53" s="164">
        <f>'Production Summary'!$N$69</f>
        <v>340</v>
      </c>
      <c r="EI53" s="101">
        <f t="shared" si="6"/>
        <v>598780739.62188339</v>
      </c>
      <c r="EJ53" s="3"/>
      <c r="EK53" s="3"/>
      <c r="ER53" s="64" t="s">
        <v>69</v>
      </c>
      <c r="ES53" s="61" t="str">
        <f t="shared" si="5"/>
        <v/>
      </c>
      <c r="ET53" s="24">
        <f t="shared" si="3"/>
        <v>598780739.62188339</v>
      </c>
    </row>
    <row r="54" spans="1:150" ht="15" customHeight="1">
      <c r="A54" t="b">
        <f>C54=Bilaspur!C54</f>
        <v>1</v>
      </c>
      <c r="B54" s="65">
        <f t="shared" si="4"/>
        <v>49</v>
      </c>
      <c r="C54" s="61" t="str">
        <f>IF(Bilaspur!C54="","",Bilaspur!C54)</f>
        <v/>
      </c>
      <c r="D54" s="167">
        <f t="shared" si="33"/>
        <v>666</v>
      </c>
      <c r="E54" s="164">
        <f>'Production Summary'!$M$4</f>
        <v>27.75</v>
      </c>
      <c r="F54" s="164">
        <v>0</v>
      </c>
      <c r="G54" s="167">
        <f t="shared" si="34"/>
        <v>648</v>
      </c>
      <c r="H54" s="167">
        <v>27</v>
      </c>
      <c r="I54" s="164">
        <v>0</v>
      </c>
      <c r="J54" s="164">
        <f>'Production Summary'!$N$6</f>
        <v>200</v>
      </c>
      <c r="K54" s="328">
        <f>'Production Summary'!$M$6</f>
        <v>7.5</v>
      </c>
      <c r="L54" s="164">
        <v>0</v>
      </c>
      <c r="M54" s="365">
        <f>'Production Summary'!$N$7</f>
        <v>612.72</v>
      </c>
      <c r="N54" s="367">
        <f>'Production Summary'!$M$7</f>
        <v>25.53</v>
      </c>
      <c r="O54" s="164">
        <v>0</v>
      </c>
      <c r="P54" s="164">
        <f>'Production Summary'!$N$8</f>
        <v>780</v>
      </c>
      <c r="Q54" s="164">
        <f>'Production Summary'!$M$8</f>
        <v>65</v>
      </c>
      <c r="R54" s="164">
        <v>0</v>
      </c>
      <c r="S54" s="164">
        <f>'Production Summary'!$N$9</f>
        <v>720</v>
      </c>
      <c r="T54" s="164">
        <f>'Production Summary'!$M$9</f>
        <v>60</v>
      </c>
      <c r="U54" s="164">
        <v>0</v>
      </c>
      <c r="V54" s="164">
        <f>'Production Summary'!$N$10</f>
        <v>876</v>
      </c>
      <c r="W54" s="164">
        <f>'Production Summary'!$M$10</f>
        <v>73</v>
      </c>
      <c r="X54" s="164">
        <v>0</v>
      </c>
      <c r="Y54" s="164">
        <f>'Production Summary'!$N$14</f>
        <v>177</v>
      </c>
      <c r="Z54" s="328">
        <f>'Production Summary'!$M$14</f>
        <v>14.75</v>
      </c>
      <c r="AA54" s="164">
        <v>0</v>
      </c>
      <c r="AB54" s="164">
        <f>'Production Summary'!$N$15</f>
        <v>126</v>
      </c>
      <c r="AC54" s="164">
        <f>'Production Summary'!$M$15</f>
        <v>21</v>
      </c>
      <c r="AD54" s="164">
        <v>0</v>
      </c>
      <c r="AE54" s="164">
        <f>'Production Summary'!$N$16</f>
        <v>252</v>
      </c>
      <c r="AF54" s="164">
        <f>'Production Summary'!$M$16</f>
        <v>21</v>
      </c>
      <c r="AG54" s="164">
        <v>0</v>
      </c>
      <c r="AH54" s="164">
        <f>'Production Summary'!$N$18</f>
        <v>1035</v>
      </c>
      <c r="AI54" s="164">
        <f>'Production Summary'!$M$18</f>
        <v>17.25</v>
      </c>
      <c r="AJ54" s="164">
        <v>0</v>
      </c>
      <c r="AK54" s="164">
        <f>'Production Summary'!$N$19</f>
        <v>870</v>
      </c>
      <c r="AL54" s="164">
        <f>'Production Summary'!$M$19</f>
        <v>29</v>
      </c>
      <c r="AM54" s="164">
        <v>0</v>
      </c>
      <c r="AN54" s="164">
        <f>'Production Summary'!$N$20</f>
        <v>864</v>
      </c>
      <c r="AO54" s="164">
        <f>'Production Summary'!$M$20</f>
        <v>72</v>
      </c>
      <c r="AP54" s="164">
        <v>0</v>
      </c>
      <c r="AQ54" s="164">
        <f>'Production Summary'!$N$21</f>
        <v>670</v>
      </c>
      <c r="AR54" s="164">
        <f>'Production Summary'!$M$21</f>
        <v>335</v>
      </c>
      <c r="AS54" s="164">
        <v>0</v>
      </c>
      <c r="AT54" s="386">
        <f>'Production Summary'!$N$22</f>
        <v>375</v>
      </c>
      <c r="AU54" s="164">
        <f>'Production Summary'!$N$23</f>
        <v>1050</v>
      </c>
      <c r="AV54" s="167">
        <f t="shared" si="35"/>
        <v>191.39999999999998</v>
      </c>
      <c r="AW54" s="167">
        <v>15.95</v>
      </c>
      <c r="AX54" s="164">
        <v>0</v>
      </c>
      <c r="AY54" s="164">
        <f>'Production Summary'!$N$26</f>
        <v>300</v>
      </c>
      <c r="AZ54" s="164">
        <f>'Production Summary'!$M$26</f>
        <v>25</v>
      </c>
      <c r="BA54" s="164">
        <v>0</v>
      </c>
      <c r="BB54" s="164">
        <f>'Production Summary'!$N$28</f>
        <v>777</v>
      </c>
      <c r="BC54" s="164">
        <f>'Production Summary'!$M$28</f>
        <v>12.95</v>
      </c>
      <c r="BD54" s="164">
        <v>0</v>
      </c>
      <c r="BE54" s="164">
        <f>'Production Summary'!$N$29</f>
        <v>612</v>
      </c>
      <c r="BF54" s="164">
        <f>'Production Summary'!$M$29</f>
        <v>51</v>
      </c>
      <c r="BG54" s="164">
        <v>0</v>
      </c>
      <c r="BH54" s="164">
        <f>'Production Summary'!$N$30</f>
        <v>500</v>
      </c>
      <c r="BI54" s="164">
        <f>'Production Summary'!$M$30</f>
        <v>250</v>
      </c>
      <c r="BJ54" s="164">
        <v>0</v>
      </c>
      <c r="BK54" s="386"/>
      <c r="BL54" s="164">
        <f>'Production Summary'!$N$32</f>
        <v>875</v>
      </c>
      <c r="BM54" s="164">
        <f>'Production Summary'!$N$34</f>
        <v>360.59999999999997</v>
      </c>
      <c r="BN54" s="164">
        <f>'Production Summary'!$M$34</f>
        <v>6.01</v>
      </c>
      <c r="BO54" s="164">
        <v>0</v>
      </c>
      <c r="BP54" s="164">
        <f>'Production Summary'!$N$36</f>
        <v>717</v>
      </c>
      <c r="BQ54" s="164">
        <f>'Production Summary'!$M$36</f>
        <v>11.95</v>
      </c>
      <c r="BR54" s="164">
        <v>0</v>
      </c>
      <c r="BS54" s="164">
        <f>'Production Summary'!$N$37</f>
        <v>210</v>
      </c>
      <c r="BT54" s="164">
        <f>'Production Summary'!$M$37</f>
        <v>21</v>
      </c>
      <c r="BU54" s="164">
        <v>0</v>
      </c>
      <c r="BV54" s="164">
        <f>'Production Summary'!$N$38</f>
        <v>280</v>
      </c>
      <c r="BW54" s="164">
        <f>'Production Summary'!$M$38</f>
        <v>28</v>
      </c>
      <c r="BX54" s="164">
        <v>0</v>
      </c>
      <c r="BY54" s="165">
        <f>'Production Summary'!$N$39</f>
        <v>300.38406247988502</v>
      </c>
      <c r="BZ54" s="164">
        <f>'Production Summary'!$M$39</f>
        <v>30.038406247988501</v>
      </c>
      <c r="CA54" s="164">
        <v>0</v>
      </c>
      <c r="CB54" s="164">
        <f>'Production Summary'!$N$40</f>
        <v>131.30000000000001</v>
      </c>
      <c r="CC54" s="164">
        <f>'Production Summary'!$M$40</f>
        <v>13.13</v>
      </c>
      <c r="CD54" s="164">
        <v>0</v>
      </c>
      <c r="CE54" s="164">
        <f>'Production Summary'!$N$42</f>
        <v>1136.3519999999996</v>
      </c>
      <c r="CF54" s="164">
        <f>'Production Summary'!$M$42</f>
        <v>81.167999999999978</v>
      </c>
      <c r="CG54" s="164">
        <v>0</v>
      </c>
      <c r="CH54" s="164">
        <v>0</v>
      </c>
      <c r="CI54" s="164">
        <f>'Production Summary'!$N$43</f>
        <v>184</v>
      </c>
      <c r="CJ54" s="164">
        <v>0</v>
      </c>
      <c r="CK54" s="164">
        <f>'Production Summary'!$N$44</f>
        <v>355</v>
      </c>
      <c r="CL54" s="164">
        <v>0</v>
      </c>
      <c r="CM54" s="375">
        <f>'Production Summary'!$N$45</f>
        <v>1650</v>
      </c>
      <c r="CN54" s="164">
        <f>'Production Summary'!$N$46</f>
        <v>270</v>
      </c>
      <c r="CO54" s="164">
        <f>'Production Summary'!$N$47</f>
        <v>1350</v>
      </c>
      <c r="CP54" s="166"/>
      <c r="CQ54" s="167">
        <f t="shared" si="8"/>
        <v>7854</v>
      </c>
      <c r="CR54" s="167">
        <v>65.45</v>
      </c>
      <c r="CS54" s="167">
        <f t="shared" si="9"/>
        <v>10863</v>
      </c>
      <c r="CT54" s="167">
        <v>120.7</v>
      </c>
      <c r="CU54" s="167">
        <f t="shared" si="10"/>
        <v>10312.199999999999</v>
      </c>
      <c r="CV54" s="167">
        <v>286.45</v>
      </c>
      <c r="CW54" s="167">
        <f t="shared" si="11"/>
        <v>10174.5</v>
      </c>
      <c r="CX54" s="167">
        <v>565.25</v>
      </c>
      <c r="CY54" s="167">
        <f t="shared" si="12"/>
        <v>9929.6999999999989</v>
      </c>
      <c r="CZ54" s="167">
        <v>551.65</v>
      </c>
      <c r="DA54" s="167">
        <f t="shared" si="13"/>
        <v>9929.6999999999989</v>
      </c>
      <c r="DB54" s="167">
        <v>551.65</v>
      </c>
      <c r="DC54" s="531">
        <f t="shared" si="14"/>
        <v>9164.6999999999989</v>
      </c>
      <c r="DD54" s="531">
        <v>509.15</v>
      </c>
      <c r="DE54" s="531">
        <f t="shared" si="15"/>
        <v>9164.6999999999989</v>
      </c>
      <c r="DF54" s="531">
        <v>509.15</v>
      </c>
      <c r="DG54" s="167">
        <f t="shared" si="16"/>
        <v>11152</v>
      </c>
      <c r="DH54" s="167">
        <v>2788</v>
      </c>
      <c r="DI54" s="167">
        <f t="shared" si="17"/>
        <v>9656</v>
      </c>
      <c r="DJ54" s="167">
        <v>120.7</v>
      </c>
      <c r="DK54" s="167">
        <f t="shared" si="18"/>
        <v>10312.199999999999</v>
      </c>
      <c r="DL54" s="167">
        <v>286.45</v>
      </c>
      <c r="DM54" s="167">
        <f t="shared" si="19"/>
        <v>10174.5</v>
      </c>
      <c r="DN54" s="167">
        <v>565.25</v>
      </c>
      <c r="DO54" s="164">
        <f>'Production Summary'!$N$61</f>
        <v>4500</v>
      </c>
      <c r="DP54" s="328">
        <f>'Production Summary'!$M$61</f>
        <v>750</v>
      </c>
      <c r="DQ54" s="164">
        <v>0</v>
      </c>
      <c r="DR54" s="164">
        <f>'Production Summary'!$N$62</f>
        <v>8900</v>
      </c>
      <c r="DS54" s="164">
        <f>'Production Summary'!$N$70</f>
        <v>300</v>
      </c>
      <c r="DT54" s="328">
        <f>'Production Summary'!$M$70</f>
        <v>25</v>
      </c>
      <c r="DU54" s="164">
        <v>0</v>
      </c>
      <c r="DV54" s="164">
        <f>'Production Summary'!$N$71</f>
        <v>150</v>
      </c>
      <c r="DW54" s="164">
        <v>0</v>
      </c>
      <c r="DX54" s="167">
        <f t="shared" si="36"/>
        <v>192</v>
      </c>
      <c r="DY54" s="164">
        <v>0</v>
      </c>
      <c r="DZ54" s="391">
        <f>'Production Summary'!$N$65</f>
        <v>384</v>
      </c>
      <c r="EA54" s="164">
        <v>0</v>
      </c>
      <c r="EB54" s="391">
        <f>'Production Summary'!$N$66</f>
        <v>192</v>
      </c>
      <c r="EC54" s="164">
        <v>0</v>
      </c>
      <c r="ED54" s="164">
        <f>'Production Summary'!$N$67</f>
        <v>96</v>
      </c>
      <c r="EE54" s="164">
        <v>0</v>
      </c>
      <c r="EF54" s="164">
        <f>'Production Summary'!$N$68</f>
        <v>96</v>
      </c>
      <c r="EG54" s="164">
        <v>0</v>
      </c>
      <c r="EH54" s="164">
        <f>'Production Summary'!$N$69</f>
        <v>340</v>
      </c>
      <c r="EI54" s="101">
        <f t="shared" si="6"/>
        <v>598780739.62188339</v>
      </c>
      <c r="EJ54" s="3"/>
      <c r="EK54" s="3"/>
      <c r="ER54" s="64" t="s">
        <v>70</v>
      </c>
      <c r="ES54" s="61" t="str">
        <f t="shared" si="5"/>
        <v/>
      </c>
      <c r="ET54" s="24">
        <f t="shared" si="3"/>
        <v>598780739.62188339</v>
      </c>
    </row>
    <row r="55" spans="1:150" ht="15" customHeight="1">
      <c r="A55" t="b">
        <f>C55=Bilaspur!C55</f>
        <v>1</v>
      </c>
      <c r="B55" s="65">
        <f t="shared" si="4"/>
        <v>50</v>
      </c>
      <c r="C55" s="61" t="str">
        <f>IF(Bilaspur!C55="","",Bilaspur!C55)</f>
        <v/>
      </c>
      <c r="D55" s="167">
        <f t="shared" si="33"/>
        <v>666</v>
      </c>
      <c r="E55" s="164">
        <f>'Production Summary'!$M$4</f>
        <v>27.75</v>
      </c>
      <c r="F55" s="164">
        <v>0</v>
      </c>
      <c r="G55" s="167">
        <f t="shared" si="34"/>
        <v>648</v>
      </c>
      <c r="H55" s="167">
        <v>27</v>
      </c>
      <c r="I55" s="164">
        <v>0</v>
      </c>
      <c r="J55" s="164">
        <f>'Production Summary'!$N$6</f>
        <v>200</v>
      </c>
      <c r="K55" s="328">
        <f>'Production Summary'!$M$6</f>
        <v>7.5</v>
      </c>
      <c r="L55" s="164">
        <v>0</v>
      </c>
      <c r="M55" s="365">
        <f>'Production Summary'!$N$7</f>
        <v>612.72</v>
      </c>
      <c r="N55" s="367">
        <f>'Production Summary'!$M$7</f>
        <v>25.53</v>
      </c>
      <c r="O55" s="164">
        <v>0</v>
      </c>
      <c r="P55" s="164">
        <f>'Production Summary'!$N$8</f>
        <v>780</v>
      </c>
      <c r="Q55" s="164">
        <f>'Production Summary'!$M$8</f>
        <v>65</v>
      </c>
      <c r="R55" s="164">
        <v>0</v>
      </c>
      <c r="S55" s="164">
        <f>'Production Summary'!$N$9</f>
        <v>720</v>
      </c>
      <c r="T55" s="164">
        <f>'Production Summary'!$M$9</f>
        <v>60</v>
      </c>
      <c r="U55" s="164">
        <v>0</v>
      </c>
      <c r="V55" s="164">
        <f>'Production Summary'!$N$10</f>
        <v>876</v>
      </c>
      <c r="W55" s="164">
        <f>'Production Summary'!$M$10</f>
        <v>73</v>
      </c>
      <c r="X55" s="164">
        <v>0</v>
      </c>
      <c r="Y55" s="164">
        <f>'Production Summary'!$N$14</f>
        <v>177</v>
      </c>
      <c r="Z55" s="328">
        <f>'Production Summary'!$M$14</f>
        <v>14.75</v>
      </c>
      <c r="AA55" s="164">
        <v>0</v>
      </c>
      <c r="AB55" s="164">
        <f>'Production Summary'!$N$15</f>
        <v>126</v>
      </c>
      <c r="AC55" s="164">
        <f>'Production Summary'!$M$15</f>
        <v>21</v>
      </c>
      <c r="AD55" s="164">
        <v>0</v>
      </c>
      <c r="AE55" s="164">
        <f>'Production Summary'!$N$16</f>
        <v>252</v>
      </c>
      <c r="AF55" s="164">
        <f>'Production Summary'!$M$16</f>
        <v>21</v>
      </c>
      <c r="AG55" s="164">
        <v>0</v>
      </c>
      <c r="AH55" s="164">
        <f>'Production Summary'!$N$18</f>
        <v>1035</v>
      </c>
      <c r="AI55" s="164">
        <f>'Production Summary'!$M$18</f>
        <v>17.25</v>
      </c>
      <c r="AJ55" s="164">
        <v>0</v>
      </c>
      <c r="AK55" s="164">
        <f>'Production Summary'!$N$19</f>
        <v>870</v>
      </c>
      <c r="AL55" s="164">
        <f>'Production Summary'!$M$19</f>
        <v>29</v>
      </c>
      <c r="AM55" s="164">
        <v>0</v>
      </c>
      <c r="AN55" s="164">
        <f>'Production Summary'!$N$20</f>
        <v>864</v>
      </c>
      <c r="AO55" s="164">
        <f>'Production Summary'!$M$20</f>
        <v>72</v>
      </c>
      <c r="AP55" s="164">
        <v>0</v>
      </c>
      <c r="AQ55" s="164">
        <f>'Production Summary'!$N$21</f>
        <v>670</v>
      </c>
      <c r="AR55" s="164">
        <f>'Production Summary'!$M$21</f>
        <v>335</v>
      </c>
      <c r="AS55" s="164">
        <v>0</v>
      </c>
      <c r="AT55" s="386">
        <f>'Production Summary'!$N$22</f>
        <v>375</v>
      </c>
      <c r="AU55" s="164">
        <f>'Production Summary'!$N$23</f>
        <v>1050</v>
      </c>
      <c r="AV55" s="167">
        <f t="shared" si="35"/>
        <v>191.39999999999998</v>
      </c>
      <c r="AW55" s="167">
        <v>15.95</v>
      </c>
      <c r="AX55" s="164">
        <v>0</v>
      </c>
      <c r="AY55" s="164">
        <f>'Production Summary'!$N$26</f>
        <v>300</v>
      </c>
      <c r="AZ55" s="164">
        <f>'Production Summary'!$M$26</f>
        <v>25</v>
      </c>
      <c r="BA55" s="164">
        <v>0</v>
      </c>
      <c r="BB55" s="164">
        <f>'Production Summary'!$N$28</f>
        <v>777</v>
      </c>
      <c r="BC55" s="164">
        <f>'Production Summary'!$M$28</f>
        <v>12.95</v>
      </c>
      <c r="BD55" s="164">
        <v>0</v>
      </c>
      <c r="BE55" s="164">
        <f>'Production Summary'!$N$29</f>
        <v>612</v>
      </c>
      <c r="BF55" s="164">
        <f>'Production Summary'!$M$29</f>
        <v>51</v>
      </c>
      <c r="BG55" s="164">
        <v>0</v>
      </c>
      <c r="BH55" s="164">
        <f>'Production Summary'!$N$30</f>
        <v>500</v>
      </c>
      <c r="BI55" s="164">
        <f>'Production Summary'!$M$30</f>
        <v>250</v>
      </c>
      <c r="BJ55" s="164">
        <v>0</v>
      </c>
      <c r="BK55" s="386"/>
      <c r="BL55" s="164">
        <f>'Production Summary'!$N$32</f>
        <v>875</v>
      </c>
      <c r="BM55" s="164">
        <f>'Production Summary'!$N$34</f>
        <v>360.59999999999997</v>
      </c>
      <c r="BN55" s="164">
        <f>'Production Summary'!$M$34</f>
        <v>6.01</v>
      </c>
      <c r="BO55" s="164">
        <v>0</v>
      </c>
      <c r="BP55" s="164">
        <f>'Production Summary'!$N$36</f>
        <v>717</v>
      </c>
      <c r="BQ55" s="164">
        <f>'Production Summary'!$M$36</f>
        <v>11.95</v>
      </c>
      <c r="BR55" s="164">
        <v>0</v>
      </c>
      <c r="BS55" s="164">
        <f>'Production Summary'!$N$37</f>
        <v>210</v>
      </c>
      <c r="BT55" s="164">
        <f>'Production Summary'!$M$37</f>
        <v>21</v>
      </c>
      <c r="BU55" s="164">
        <v>0</v>
      </c>
      <c r="BV55" s="164">
        <f>'Production Summary'!$N$38</f>
        <v>280</v>
      </c>
      <c r="BW55" s="164">
        <f>'Production Summary'!$M$38</f>
        <v>28</v>
      </c>
      <c r="BX55" s="164">
        <v>0</v>
      </c>
      <c r="BY55" s="165">
        <f>'Production Summary'!$N$39</f>
        <v>300.38406247988502</v>
      </c>
      <c r="BZ55" s="164">
        <f>'Production Summary'!$M$39</f>
        <v>30.038406247988501</v>
      </c>
      <c r="CA55" s="164">
        <v>0</v>
      </c>
      <c r="CB55" s="164">
        <f>'Production Summary'!$N$40</f>
        <v>131.30000000000001</v>
      </c>
      <c r="CC55" s="164">
        <f>'Production Summary'!$M$40</f>
        <v>13.13</v>
      </c>
      <c r="CD55" s="164">
        <v>0</v>
      </c>
      <c r="CE55" s="164">
        <f>'Production Summary'!$N$42</f>
        <v>1136.3519999999996</v>
      </c>
      <c r="CF55" s="164">
        <f>'Production Summary'!$M$42</f>
        <v>81.167999999999978</v>
      </c>
      <c r="CG55" s="164">
        <v>0</v>
      </c>
      <c r="CH55" s="164">
        <v>0</v>
      </c>
      <c r="CI55" s="164">
        <f>'Production Summary'!$N$43</f>
        <v>184</v>
      </c>
      <c r="CJ55" s="164">
        <v>0</v>
      </c>
      <c r="CK55" s="164">
        <f>'Production Summary'!$N$44</f>
        <v>355</v>
      </c>
      <c r="CL55" s="164">
        <v>0</v>
      </c>
      <c r="CM55" s="375">
        <f>'Production Summary'!$N$45</f>
        <v>1650</v>
      </c>
      <c r="CN55" s="164">
        <f>'Production Summary'!$N$46</f>
        <v>270</v>
      </c>
      <c r="CO55" s="164">
        <f>'Production Summary'!$N$47</f>
        <v>1350</v>
      </c>
      <c r="CP55" s="166"/>
      <c r="CQ55" s="167">
        <f t="shared" si="8"/>
        <v>7854</v>
      </c>
      <c r="CR55" s="167">
        <v>65.45</v>
      </c>
      <c r="CS55" s="167">
        <f t="shared" si="9"/>
        <v>10863</v>
      </c>
      <c r="CT55" s="167">
        <v>120.7</v>
      </c>
      <c r="CU55" s="167">
        <f t="shared" si="10"/>
        <v>10312.199999999999</v>
      </c>
      <c r="CV55" s="167">
        <v>286.45</v>
      </c>
      <c r="CW55" s="167">
        <f t="shared" si="11"/>
        <v>10174.5</v>
      </c>
      <c r="CX55" s="167">
        <v>565.25</v>
      </c>
      <c r="CY55" s="167">
        <f t="shared" si="12"/>
        <v>9929.6999999999989</v>
      </c>
      <c r="CZ55" s="167">
        <v>551.65</v>
      </c>
      <c r="DA55" s="167">
        <f t="shared" si="13"/>
        <v>9929.6999999999989</v>
      </c>
      <c r="DB55" s="167">
        <v>551.65</v>
      </c>
      <c r="DC55" s="531">
        <f t="shared" si="14"/>
        <v>9164.6999999999989</v>
      </c>
      <c r="DD55" s="531">
        <v>509.15</v>
      </c>
      <c r="DE55" s="531">
        <f t="shared" si="15"/>
        <v>9164.6999999999989</v>
      </c>
      <c r="DF55" s="531">
        <v>509.15</v>
      </c>
      <c r="DG55" s="167">
        <f t="shared" si="16"/>
        <v>11152</v>
      </c>
      <c r="DH55" s="167">
        <v>2788</v>
      </c>
      <c r="DI55" s="167">
        <f t="shared" si="17"/>
        <v>9656</v>
      </c>
      <c r="DJ55" s="167">
        <v>120.7</v>
      </c>
      <c r="DK55" s="167">
        <f t="shared" si="18"/>
        <v>10312.199999999999</v>
      </c>
      <c r="DL55" s="167">
        <v>286.45</v>
      </c>
      <c r="DM55" s="167">
        <f t="shared" si="19"/>
        <v>10174.5</v>
      </c>
      <c r="DN55" s="167">
        <v>565.25</v>
      </c>
      <c r="DO55" s="164">
        <f>'Production Summary'!$N$61</f>
        <v>4500</v>
      </c>
      <c r="DP55" s="328">
        <f>'Production Summary'!$M$61</f>
        <v>750</v>
      </c>
      <c r="DQ55" s="164">
        <v>0</v>
      </c>
      <c r="DR55" s="164">
        <f>'Production Summary'!$N$62</f>
        <v>8900</v>
      </c>
      <c r="DS55" s="164">
        <f>'Production Summary'!$N$70</f>
        <v>300</v>
      </c>
      <c r="DT55" s="328">
        <f>'Production Summary'!$M$70</f>
        <v>25</v>
      </c>
      <c r="DU55" s="164">
        <v>0</v>
      </c>
      <c r="DV55" s="164">
        <f>'Production Summary'!$N$71</f>
        <v>150</v>
      </c>
      <c r="DW55" s="164">
        <v>0</v>
      </c>
      <c r="DX55" s="167">
        <f t="shared" si="36"/>
        <v>192</v>
      </c>
      <c r="DY55" s="164">
        <v>0</v>
      </c>
      <c r="DZ55" s="391">
        <f>'Production Summary'!$N$65</f>
        <v>384</v>
      </c>
      <c r="EA55" s="164">
        <v>0</v>
      </c>
      <c r="EB55" s="391">
        <f>'Production Summary'!$N$66</f>
        <v>192</v>
      </c>
      <c r="EC55" s="164">
        <v>0</v>
      </c>
      <c r="ED55" s="164">
        <f>'Production Summary'!$N$67</f>
        <v>96</v>
      </c>
      <c r="EE55" s="164">
        <v>0</v>
      </c>
      <c r="EF55" s="164">
        <f>'Production Summary'!$N$68</f>
        <v>96</v>
      </c>
      <c r="EG55" s="164">
        <v>0</v>
      </c>
      <c r="EH55" s="164">
        <f>'Production Summary'!$N$69</f>
        <v>340</v>
      </c>
      <c r="EI55" s="101">
        <f t="shared" si="6"/>
        <v>598780739.62188339</v>
      </c>
      <c r="EJ55" s="3"/>
      <c r="EK55" s="3"/>
      <c r="ER55" s="64" t="s">
        <v>71</v>
      </c>
      <c r="ES55" s="61" t="str">
        <f t="shared" si="5"/>
        <v/>
      </c>
      <c r="ET55" s="24">
        <f t="shared" si="3"/>
        <v>598780739.62188339</v>
      </c>
    </row>
    <row r="56" spans="1:150" ht="15" customHeight="1">
      <c r="A56" t="b">
        <f>C56=Bilaspur!C56</f>
        <v>1</v>
      </c>
      <c r="B56" s="65">
        <f t="shared" si="4"/>
        <v>51</v>
      </c>
      <c r="C56" s="61" t="str">
        <f>IF(Bilaspur!C56="","",Bilaspur!C56)</f>
        <v/>
      </c>
      <c r="D56" s="167">
        <f t="shared" si="33"/>
        <v>666</v>
      </c>
      <c r="E56" s="164">
        <f>'Production Summary'!$M$4</f>
        <v>27.75</v>
      </c>
      <c r="F56" s="164">
        <v>0</v>
      </c>
      <c r="G56" s="167">
        <f t="shared" si="34"/>
        <v>648</v>
      </c>
      <c r="H56" s="167">
        <v>27</v>
      </c>
      <c r="I56" s="164">
        <v>0</v>
      </c>
      <c r="J56" s="164">
        <f>'Production Summary'!$N$6</f>
        <v>200</v>
      </c>
      <c r="K56" s="328">
        <f>'Production Summary'!$M$6</f>
        <v>7.5</v>
      </c>
      <c r="L56" s="164">
        <v>0</v>
      </c>
      <c r="M56" s="365">
        <f>'Production Summary'!$N$7</f>
        <v>612.72</v>
      </c>
      <c r="N56" s="367">
        <f>'Production Summary'!$M$7</f>
        <v>25.53</v>
      </c>
      <c r="O56" s="164">
        <v>0</v>
      </c>
      <c r="P56" s="164">
        <f>'Production Summary'!$N$8</f>
        <v>780</v>
      </c>
      <c r="Q56" s="164">
        <f>'Production Summary'!$M$8</f>
        <v>65</v>
      </c>
      <c r="R56" s="164">
        <v>0</v>
      </c>
      <c r="S56" s="164">
        <f>'Production Summary'!$N$9</f>
        <v>720</v>
      </c>
      <c r="T56" s="164">
        <f>'Production Summary'!$M$9</f>
        <v>60</v>
      </c>
      <c r="U56" s="164">
        <v>0</v>
      </c>
      <c r="V56" s="164">
        <f>'Production Summary'!$N$10</f>
        <v>876</v>
      </c>
      <c r="W56" s="164">
        <f>'Production Summary'!$M$10</f>
        <v>73</v>
      </c>
      <c r="X56" s="164">
        <v>0</v>
      </c>
      <c r="Y56" s="164">
        <f>'Production Summary'!$N$14</f>
        <v>177</v>
      </c>
      <c r="Z56" s="328">
        <f>'Production Summary'!$M$14</f>
        <v>14.75</v>
      </c>
      <c r="AA56" s="164">
        <v>0</v>
      </c>
      <c r="AB56" s="164">
        <f>'Production Summary'!$N$15</f>
        <v>126</v>
      </c>
      <c r="AC56" s="164">
        <f>'Production Summary'!$M$15</f>
        <v>21</v>
      </c>
      <c r="AD56" s="164">
        <v>0</v>
      </c>
      <c r="AE56" s="164">
        <f>'Production Summary'!$N$16</f>
        <v>252</v>
      </c>
      <c r="AF56" s="164">
        <f>'Production Summary'!$M$16</f>
        <v>21</v>
      </c>
      <c r="AG56" s="164">
        <v>0</v>
      </c>
      <c r="AH56" s="164">
        <f>'Production Summary'!$N$18</f>
        <v>1035</v>
      </c>
      <c r="AI56" s="164">
        <f>'Production Summary'!$M$18</f>
        <v>17.25</v>
      </c>
      <c r="AJ56" s="164">
        <v>0</v>
      </c>
      <c r="AK56" s="164">
        <f>'Production Summary'!$N$19</f>
        <v>870</v>
      </c>
      <c r="AL56" s="164">
        <f>'Production Summary'!$M$19</f>
        <v>29</v>
      </c>
      <c r="AM56" s="164">
        <v>0</v>
      </c>
      <c r="AN56" s="164">
        <f>'Production Summary'!$N$20</f>
        <v>864</v>
      </c>
      <c r="AO56" s="164">
        <f>'Production Summary'!$M$20</f>
        <v>72</v>
      </c>
      <c r="AP56" s="164">
        <v>0</v>
      </c>
      <c r="AQ56" s="164">
        <f>'Production Summary'!$N$21</f>
        <v>670</v>
      </c>
      <c r="AR56" s="164">
        <f>'Production Summary'!$M$21</f>
        <v>335</v>
      </c>
      <c r="AS56" s="164">
        <v>0</v>
      </c>
      <c r="AT56" s="386">
        <f>'Production Summary'!$N$22</f>
        <v>375</v>
      </c>
      <c r="AU56" s="164">
        <f>'Production Summary'!$N$23</f>
        <v>1050</v>
      </c>
      <c r="AV56" s="167">
        <f t="shared" si="35"/>
        <v>191.39999999999998</v>
      </c>
      <c r="AW56" s="167">
        <v>15.95</v>
      </c>
      <c r="AX56" s="164">
        <v>0</v>
      </c>
      <c r="AY56" s="164">
        <f>'Production Summary'!$N$26</f>
        <v>300</v>
      </c>
      <c r="AZ56" s="164">
        <f>'Production Summary'!$M$26</f>
        <v>25</v>
      </c>
      <c r="BA56" s="164">
        <v>0</v>
      </c>
      <c r="BB56" s="164">
        <f>'Production Summary'!$N$28</f>
        <v>777</v>
      </c>
      <c r="BC56" s="164">
        <f>'Production Summary'!$M$28</f>
        <v>12.95</v>
      </c>
      <c r="BD56" s="164">
        <v>0</v>
      </c>
      <c r="BE56" s="164">
        <f>'Production Summary'!$N$29</f>
        <v>612</v>
      </c>
      <c r="BF56" s="164">
        <f>'Production Summary'!$M$29</f>
        <v>51</v>
      </c>
      <c r="BG56" s="164">
        <v>0</v>
      </c>
      <c r="BH56" s="164">
        <f>'Production Summary'!$N$30</f>
        <v>500</v>
      </c>
      <c r="BI56" s="164">
        <f>'Production Summary'!$M$30</f>
        <v>250</v>
      </c>
      <c r="BJ56" s="164">
        <v>0</v>
      </c>
      <c r="BK56" s="386"/>
      <c r="BL56" s="164">
        <f>'Production Summary'!$N$32</f>
        <v>875</v>
      </c>
      <c r="BM56" s="164">
        <f>'Production Summary'!$N$34</f>
        <v>360.59999999999997</v>
      </c>
      <c r="BN56" s="164">
        <f>'Production Summary'!$M$34</f>
        <v>6.01</v>
      </c>
      <c r="BO56" s="164">
        <v>0</v>
      </c>
      <c r="BP56" s="164">
        <f>'Production Summary'!$N$36</f>
        <v>717</v>
      </c>
      <c r="BQ56" s="164">
        <f>'Production Summary'!$M$36</f>
        <v>11.95</v>
      </c>
      <c r="BR56" s="164">
        <v>0</v>
      </c>
      <c r="BS56" s="164">
        <f>'Production Summary'!$N$37</f>
        <v>210</v>
      </c>
      <c r="BT56" s="164">
        <f>'Production Summary'!$M$37</f>
        <v>21</v>
      </c>
      <c r="BU56" s="164">
        <v>0</v>
      </c>
      <c r="BV56" s="164">
        <f>'Production Summary'!$N$38</f>
        <v>280</v>
      </c>
      <c r="BW56" s="164">
        <f>'Production Summary'!$M$38</f>
        <v>28</v>
      </c>
      <c r="BX56" s="164">
        <v>0</v>
      </c>
      <c r="BY56" s="165">
        <f>'Production Summary'!$N$39</f>
        <v>300.38406247988502</v>
      </c>
      <c r="BZ56" s="164">
        <f>'Production Summary'!$M$39</f>
        <v>30.038406247988501</v>
      </c>
      <c r="CA56" s="164">
        <v>0</v>
      </c>
      <c r="CB56" s="164">
        <f>'Production Summary'!$N$40</f>
        <v>131.30000000000001</v>
      </c>
      <c r="CC56" s="164">
        <f>'Production Summary'!$M$40</f>
        <v>13.13</v>
      </c>
      <c r="CD56" s="164">
        <v>0</v>
      </c>
      <c r="CE56" s="164">
        <f>'Production Summary'!$N$42</f>
        <v>1136.3519999999996</v>
      </c>
      <c r="CF56" s="164">
        <f>'Production Summary'!$M$42</f>
        <v>81.167999999999978</v>
      </c>
      <c r="CG56" s="164">
        <v>0</v>
      </c>
      <c r="CH56" s="164">
        <v>0</v>
      </c>
      <c r="CI56" s="164">
        <f>'Production Summary'!$N$43</f>
        <v>184</v>
      </c>
      <c r="CJ56" s="164">
        <v>0</v>
      </c>
      <c r="CK56" s="164">
        <f>'Production Summary'!$N$44</f>
        <v>355</v>
      </c>
      <c r="CL56" s="164">
        <v>0</v>
      </c>
      <c r="CM56" s="375">
        <f>'Production Summary'!$N$45</f>
        <v>1650</v>
      </c>
      <c r="CN56" s="164">
        <f>'Production Summary'!$N$46</f>
        <v>270</v>
      </c>
      <c r="CO56" s="164">
        <f>'Production Summary'!$N$47</f>
        <v>1350</v>
      </c>
      <c r="CP56" s="166"/>
      <c r="CQ56" s="167">
        <f t="shared" si="8"/>
        <v>7854</v>
      </c>
      <c r="CR56" s="167">
        <v>65.45</v>
      </c>
      <c r="CS56" s="167">
        <f t="shared" si="9"/>
        <v>10863</v>
      </c>
      <c r="CT56" s="167">
        <v>120.7</v>
      </c>
      <c r="CU56" s="167">
        <f t="shared" si="10"/>
        <v>10312.199999999999</v>
      </c>
      <c r="CV56" s="167">
        <v>286.45</v>
      </c>
      <c r="CW56" s="167">
        <f t="shared" si="11"/>
        <v>10174.5</v>
      </c>
      <c r="CX56" s="167">
        <v>565.25</v>
      </c>
      <c r="CY56" s="167">
        <f t="shared" si="12"/>
        <v>9929.6999999999989</v>
      </c>
      <c r="CZ56" s="167">
        <v>551.65</v>
      </c>
      <c r="DA56" s="167">
        <f t="shared" si="13"/>
        <v>9929.6999999999989</v>
      </c>
      <c r="DB56" s="167">
        <v>551.65</v>
      </c>
      <c r="DC56" s="531">
        <f t="shared" si="14"/>
        <v>9164.6999999999989</v>
      </c>
      <c r="DD56" s="531">
        <v>509.15</v>
      </c>
      <c r="DE56" s="531">
        <f t="shared" si="15"/>
        <v>9164.6999999999989</v>
      </c>
      <c r="DF56" s="531">
        <v>509.15</v>
      </c>
      <c r="DG56" s="167">
        <f t="shared" si="16"/>
        <v>11152</v>
      </c>
      <c r="DH56" s="167">
        <v>2788</v>
      </c>
      <c r="DI56" s="167">
        <f t="shared" si="17"/>
        <v>9656</v>
      </c>
      <c r="DJ56" s="167">
        <v>120.7</v>
      </c>
      <c r="DK56" s="167">
        <f t="shared" si="18"/>
        <v>10312.199999999999</v>
      </c>
      <c r="DL56" s="167">
        <v>286.45</v>
      </c>
      <c r="DM56" s="167">
        <f t="shared" si="19"/>
        <v>10174.5</v>
      </c>
      <c r="DN56" s="167">
        <v>565.25</v>
      </c>
      <c r="DO56" s="164">
        <f>'Production Summary'!$N$61</f>
        <v>4500</v>
      </c>
      <c r="DP56" s="328">
        <f>'Production Summary'!$M$61</f>
        <v>750</v>
      </c>
      <c r="DQ56" s="164">
        <v>0</v>
      </c>
      <c r="DR56" s="164">
        <f>'Production Summary'!$N$62</f>
        <v>8900</v>
      </c>
      <c r="DS56" s="164">
        <f>'Production Summary'!$N$70</f>
        <v>300</v>
      </c>
      <c r="DT56" s="328">
        <f>'Production Summary'!$M$70</f>
        <v>25</v>
      </c>
      <c r="DU56" s="164">
        <v>0</v>
      </c>
      <c r="DV56" s="164">
        <f>'Production Summary'!$N$71</f>
        <v>150</v>
      </c>
      <c r="DW56" s="164">
        <v>0</v>
      </c>
      <c r="DX56" s="167">
        <f t="shared" si="36"/>
        <v>192</v>
      </c>
      <c r="DY56" s="164">
        <v>0</v>
      </c>
      <c r="DZ56" s="391">
        <f>'Production Summary'!$N$65</f>
        <v>384</v>
      </c>
      <c r="EA56" s="164">
        <v>0</v>
      </c>
      <c r="EB56" s="391">
        <f>'Production Summary'!$N$66</f>
        <v>192</v>
      </c>
      <c r="EC56" s="164">
        <v>0</v>
      </c>
      <c r="ED56" s="164">
        <f>'Production Summary'!$N$67</f>
        <v>96</v>
      </c>
      <c r="EE56" s="164">
        <v>0</v>
      </c>
      <c r="EF56" s="164">
        <f>'Production Summary'!$N$68</f>
        <v>96</v>
      </c>
      <c r="EG56" s="164">
        <v>0</v>
      </c>
      <c r="EH56" s="164">
        <f>'Production Summary'!$N$69</f>
        <v>340</v>
      </c>
      <c r="EI56" s="101">
        <f t="shared" si="6"/>
        <v>598780739.62188339</v>
      </c>
      <c r="EJ56" s="3"/>
      <c r="EK56" s="3"/>
      <c r="ER56" s="64" t="s">
        <v>72</v>
      </c>
      <c r="ES56" s="61" t="str">
        <f t="shared" si="5"/>
        <v/>
      </c>
      <c r="ET56" s="24">
        <f t="shared" si="3"/>
        <v>598780739.62188339</v>
      </c>
    </row>
    <row r="57" spans="1:150" ht="15" customHeight="1">
      <c r="A57" t="b">
        <f>C57=Bilaspur!C57</f>
        <v>1</v>
      </c>
      <c r="B57" s="65">
        <f t="shared" si="4"/>
        <v>52</v>
      </c>
      <c r="C57" s="61" t="str">
        <f>IF(Bilaspur!C57="","",Bilaspur!C57)</f>
        <v/>
      </c>
      <c r="D57" s="167">
        <f t="shared" si="33"/>
        <v>666</v>
      </c>
      <c r="E57" s="164">
        <f>'Production Summary'!$M$4</f>
        <v>27.75</v>
      </c>
      <c r="F57" s="164">
        <v>0</v>
      </c>
      <c r="G57" s="167">
        <f t="shared" si="34"/>
        <v>648</v>
      </c>
      <c r="H57" s="167">
        <v>27</v>
      </c>
      <c r="I57" s="164">
        <v>0</v>
      </c>
      <c r="J57" s="164">
        <f>'Production Summary'!$N$6</f>
        <v>200</v>
      </c>
      <c r="K57" s="328">
        <f>'Production Summary'!$M$6</f>
        <v>7.5</v>
      </c>
      <c r="L57" s="164">
        <v>0</v>
      </c>
      <c r="M57" s="365">
        <f>'Production Summary'!$N$7</f>
        <v>612.72</v>
      </c>
      <c r="N57" s="367">
        <f>'Production Summary'!$M$7</f>
        <v>25.53</v>
      </c>
      <c r="O57" s="164">
        <v>0</v>
      </c>
      <c r="P57" s="164">
        <f>'Production Summary'!$N$8</f>
        <v>780</v>
      </c>
      <c r="Q57" s="164">
        <f>'Production Summary'!$M$8</f>
        <v>65</v>
      </c>
      <c r="R57" s="164">
        <v>0</v>
      </c>
      <c r="S57" s="164">
        <f>'Production Summary'!$N$9</f>
        <v>720</v>
      </c>
      <c r="T57" s="164">
        <f>'Production Summary'!$M$9</f>
        <v>60</v>
      </c>
      <c r="U57" s="164">
        <v>0</v>
      </c>
      <c r="V57" s="164">
        <f>'Production Summary'!$N$10</f>
        <v>876</v>
      </c>
      <c r="W57" s="164">
        <f>'Production Summary'!$M$10</f>
        <v>73</v>
      </c>
      <c r="X57" s="164">
        <v>0</v>
      </c>
      <c r="Y57" s="164">
        <f>'Production Summary'!$N$14</f>
        <v>177</v>
      </c>
      <c r="Z57" s="328">
        <f>'Production Summary'!$M$14</f>
        <v>14.75</v>
      </c>
      <c r="AA57" s="164">
        <v>0</v>
      </c>
      <c r="AB57" s="164">
        <f>'Production Summary'!$N$15</f>
        <v>126</v>
      </c>
      <c r="AC57" s="164">
        <f>'Production Summary'!$M$15</f>
        <v>21</v>
      </c>
      <c r="AD57" s="164">
        <v>0</v>
      </c>
      <c r="AE57" s="164">
        <f>'Production Summary'!$N$16</f>
        <v>252</v>
      </c>
      <c r="AF57" s="164">
        <f>'Production Summary'!$M$16</f>
        <v>21</v>
      </c>
      <c r="AG57" s="164">
        <v>0</v>
      </c>
      <c r="AH57" s="164">
        <f>'Production Summary'!$N$18</f>
        <v>1035</v>
      </c>
      <c r="AI57" s="164">
        <f>'Production Summary'!$M$18</f>
        <v>17.25</v>
      </c>
      <c r="AJ57" s="164">
        <v>0</v>
      </c>
      <c r="AK57" s="164">
        <f>'Production Summary'!$N$19</f>
        <v>870</v>
      </c>
      <c r="AL57" s="164">
        <f>'Production Summary'!$M$19</f>
        <v>29</v>
      </c>
      <c r="AM57" s="164">
        <v>0</v>
      </c>
      <c r="AN57" s="164">
        <f>'Production Summary'!$N$20</f>
        <v>864</v>
      </c>
      <c r="AO57" s="164">
        <f>'Production Summary'!$M$20</f>
        <v>72</v>
      </c>
      <c r="AP57" s="164">
        <v>0</v>
      </c>
      <c r="AQ57" s="164">
        <f>'Production Summary'!$N$21</f>
        <v>670</v>
      </c>
      <c r="AR57" s="164">
        <f>'Production Summary'!$M$21</f>
        <v>335</v>
      </c>
      <c r="AS57" s="164">
        <v>0</v>
      </c>
      <c r="AT57" s="386">
        <f>'Production Summary'!$N$22</f>
        <v>375</v>
      </c>
      <c r="AU57" s="164">
        <f>'Production Summary'!$N$23</f>
        <v>1050</v>
      </c>
      <c r="AV57" s="167">
        <f t="shared" si="35"/>
        <v>191.39999999999998</v>
      </c>
      <c r="AW57" s="167">
        <v>15.95</v>
      </c>
      <c r="AX57" s="164">
        <v>0</v>
      </c>
      <c r="AY57" s="164">
        <f>'Production Summary'!$N$26</f>
        <v>300</v>
      </c>
      <c r="AZ57" s="164">
        <f>'Production Summary'!$M$26</f>
        <v>25</v>
      </c>
      <c r="BA57" s="164">
        <v>0</v>
      </c>
      <c r="BB57" s="164">
        <f>'Production Summary'!$N$28</f>
        <v>777</v>
      </c>
      <c r="BC57" s="164">
        <f>'Production Summary'!$M$28</f>
        <v>12.95</v>
      </c>
      <c r="BD57" s="164">
        <v>0</v>
      </c>
      <c r="BE57" s="164">
        <f>'Production Summary'!$N$29</f>
        <v>612</v>
      </c>
      <c r="BF57" s="164">
        <f>'Production Summary'!$M$29</f>
        <v>51</v>
      </c>
      <c r="BG57" s="164">
        <v>0</v>
      </c>
      <c r="BH57" s="164">
        <f>'Production Summary'!$N$30</f>
        <v>500</v>
      </c>
      <c r="BI57" s="164">
        <f>'Production Summary'!$M$30</f>
        <v>250</v>
      </c>
      <c r="BJ57" s="164">
        <v>0</v>
      </c>
      <c r="BK57" s="386"/>
      <c r="BL57" s="164">
        <f>'Production Summary'!$N$32</f>
        <v>875</v>
      </c>
      <c r="BM57" s="164">
        <f>'Production Summary'!$N$34</f>
        <v>360.59999999999997</v>
      </c>
      <c r="BN57" s="164">
        <f>'Production Summary'!$M$34</f>
        <v>6.01</v>
      </c>
      <c r="BO57" s="164">
        <v>0</v>
      </c>
      <c r="BP57" s="164">
        <f>'Production Summary'!$N$36</f>
        <v>717</v>
      </c>
      <c r="BQ57" s="164">
        <f>'Production Summary'!$M$36</f>
        <v>11.95</v>
      </c>
      <c r="BR57" s="164">
        <v>0</v>
      </c>
      <c r="BS57" s="164">
        <f>'Production Summary'!$N$37</f>
        <v>210</v>
      </c>
      <c r="BT57" s="164">
        <f>'Production Summary'!$M$37</f>
        <v>21</v>
      </c>
      <c r="BU57" s="164">
        <v>0</v>
      </c>
      <c r="BV57" s="164">
        <f>'Production Summary'!$N$38</f>
        <v>280</v>
      </c>
      <c r="BW57" s="164">
        <f>'Production Summary'!$M$38</f>
        <v>28</v>
      </c>
      <c r="BX57" s="164">
        <v>0</v>
      </c>
      <c r="BY57" s="165">
        <f>'Production Summary'!$N$39</f>
        <v>300.38406247988502</v>
      </c>
      <c r="BZ57" s="164">
        <f>'Production Summary'!$M$39</f>
        <v>30.038406247988501</v>
      </c>
      <c r="CA57" s="164">
        <v>0</v>
      </c>
      <c r="CB57" s="164">
        <f>'Production Summary'!$N$40</f>
        <v>131.30000000000001</v>
      </c>
      <c r="CC57" s="164">
        <f>'Production Summary'!$M$40</f>
        <v>13.13</v>
      </c>
      <c r="CD57" s="164">
        <v>0</v>
      </c>
      <c r="CE57" s="164">
        <f>'Production Summary'!$N$42</f>
        <v>1136.3519999999996</v>
      </c>
      <c r="CF57" s="164">
        <f>'Production Summary'!$M$42</f>
        <v>81.167999999999978</v>
      </c>
      <c r="CG57" s="164">
        <v>0</v>
      </c>
      <c r="CH57" s="164">
        <v>0</v>
      </c>
      <c r="CI57" s="164">
        <f>'Production Summary'!$N$43</f>
        <v>184</v>
      </c>
      <c r="CJ57" s="164">
        <v>0</v>
      </c>
      <c r="CK57" s="164">
        <f>'Production Summary'!$N$44</f>
        <v>355</v>
      </c>
      <c r="CL57" s="164">
        <v>0</v>
      </c>
      <c r="CM57" s="375">
        <f>'Production Summary'!$N$45</f>
        <v>1650</v>
      </c>
      <c r="CN57" s="164">
        <f>'Production Summary'!$N$46</f>
        <v>270</v>
      </c>
      <c r="CO57" s="164">
        <f>'Production Summary'!$N$47</f>
        <v>1350</v>
      </c>
      <c r="CP57" s="166"/>
      <c r="CQ57" s="167">
        <f t="shared" si="8"/>
        <v>7854</v>
      </c>
      <c r="CR57" s="167">
        <v>65.45</v>
      </c>
      <c r="CS57" s="167">
        <f t="shared" si="9"/>
        <v>10863</v>
      </c>
      <c r="CT57" s="167">
        <v>120.7</v>
      </c>
      <c r="CU57" s="167">
        <f t="shared" si="10"/>
        <v>10312.199999999999</v>
      </c>
      <c r="CV57" s="167">
        <v>286.45</v>
      </c>
      <c r="CW57" s="167">
        <f t="shared" si="11"/>
        <v>10174.5</v>
      </c>
      <c r="CX57" s="167">
        <v>565.25</v>
      </c>
      <c r="CY57" s="167">
        <f t="shared" si="12"/>
        <v>9929.6999999999989</v>
      </c>
      <c r="CZ57" s="167">
        <v>551.65</v>
      </c>
      <c r="DA57" s="167">
        <f t="shared" si="13"/>
        <v>9929.6999999999989</v>
      </c>
      <c r="DB57" s="167">
        <v>551.65</v>
      </c>
      <c r="DC57" s="531">
        <f t="shared" si="14"/>
        <v>9164.6999999999989</v>
      </c>
      <c r="DD57" s="531">
        <v>509.15</v>
      </c>
      <c r="DE57" s="531">
        <f t="shared" si="15"/>
        <v>9164.6999999999989</v>
      </c>
      <c r="DF57" s="531">
        <v>509.15</v>
      </c>
      <c r="DG57" s="167">
        <f t="shared" si="16"/>
        <v>11152</v>
      </c>
      <c r="DH57" s="167">
        <v>2788</v>
      </c>
      <c r="DI57" s="167">
        <f t="shared" si="17"/>
        <v>9656</v>
      </c>
      <c r="DJ57" s="167">
        <v>120.7</v>
      </c>
      <c r="DK57" s="167">
        <f t="shared" si="18"/>
        <v>10312.199999999999</v>
      </c>
      <c r="DL57" s="167">
        <v>286.45</v>
      </c>
      <c r="DM57" s="167">
        <f t="shared" si="19"/>
        <v>10174.5</v>
      </c>
      <c r="DN57" s="167">
        <v>565.25</v>
      </c>
      <c r="DO57" s="164">
        <f>'Production Summary'!$N$61</f>
        <v>4500</v>
      </c>
      <c r="DP57" s="328">
        <f>'Production Summary'!$M$61</f>
        <v>750</v>
      </c>
      <c r="DQ57" s="164">
        <v>0</v>
      </c>
      <c r="DR57" s="164">
        <f>'Production Summary'!$N$62</f>
        <v>8900</v>
      </c>
      <c r="DS57" s="164">
        <f>'Production Summary'!$N$70</f>
        <v>300</v>
      </c>
      <c r="DT57" s="328">
        <f>'Production Summary'!$M$70</f>
        <v>25</v>
      </c>
      <c r="DU57" s="164">
        <v>0</v>
      </c>
      <c r="DV57" s="164">
        <f>'Production Summary'!$N$71</f>
        <v>150</v>
      </c>
      <c r="DW57" s="164">
        <v>0</v>
      </c>
      <c r="DX57" s="167">
        <f t="shared" si="36"/>
        <v>192</v>
      </c>
      <c r="DY57" s="164">
        <v>0</v>
      </c>
      <c r="DZ57" s="391">
        <f>'Production Summary'!$N$65</f>
        <v>384</v>
      </c>
      <c r="EA57" s="164">
        <v>0</v>
      </c>
      <c r="EB57" s="391">
        <f>'Production Summary'!$N$66</f>
        <v>192</v>
      </c>
      <c r="EC57" s="164">
        <v>0</v>
      </c>
      <c r="ED57" s="164">
        <f>'Production Summary'!$N$67</f>
        <v>96</v>
      </c>
      <c r="EE57" s="164">
        <v>0</v>
      </c>
      <c r="EF57" s="164">
        <f>'Production Summary'!$N$68</f>
        <v>96</v>
      </c>
      <c r="EG57" s="164">
        <v>0</v>
      </c>
      <c r="EH57" s="164">
        <f>'Production Summary'!$N$69</f>
        <v>340</v>
      </c>
      <c r="EI57" s="101">
        <f t="shared" si="6"/>
        <v>598780739.62188339</v>
      </c>
      <c r="EJ57" s="3"/>
      <c r="EK57" s="3"/>
      <c r="ER57" s="64" t="s">
        <v>73</v>
      </c>
      <c r="ES57" s="61" t="str">
        <f t="shared" si="5"/>
        <v/>
      </c>
      <c r="ET57" s="24">
        <f t="shared" si="3"/>
        <v>598780739.62188339</v>
      </c>
    </row>
    <row r="58" spans="1:150" ht="15" customHeight="1">
      <c r="A58" t="b">
        <f>C58=Bilaspur!C58</f>
        <v>1</v>
      </c>
      <c r="B58" s="65">
        <f t="shared" si="4"/>
        <v>53</v>
      </c>
      <c r="C58" s="61" t="str">
        <f>IF(Bilaspur!C58="","",Bilaspur!C58)</f>
        <v/>
      </c>
      <c r="D58" s="167">
        <f t="shared" si="33"/>
        <v>666</v>
      </c>
      <c r="E58" s="164">
        <f>'Production Summary'!$M$4</f>
        <v>27.75</v>
      </c>
      <c r="F58" s="164">
        <v>0</v>
      </c>
      <c r="G58" s="167">
        <f t="shared" si="34"/>
        <v>648</v>
      </c>
      <c r="H58" s="167">
        <v>27</v>
      </c>
      <c r="I58" s="164">
        <v>0</v>
      </c>
      <c r="J58" s="164">
        <f>'Production Summary'!$N$6</f>
        <v>200</v>
      </c>
      <c r="K58" s="328">
        <f>'Production Summary'!$M$6</f>
        <v>7.5</v>
      </c>
      <c r="L58" s="164">
        <v>0</v>
      </c>
      <c r="M58" s="365">
        <f>'Production Summary'!$N$7</f>
        <v>612.72</v>
      </c>
      <c r="N58" s="367">
        <f>'Production Summary'!$M$7</f>
        <v>25.53</v>
      </c>
      <c r="O58" s="164">
        <v>0</v>
      </c>
      <c r="P58" s="164">
        <f>'Production Summary'!$N$8</f>
        <v>780</v>
      </c>
      <c r="Q58" s="164">
        <f>'Production Summary'!$M$8</f>
        <v>65</v>
      </c>
      <c r="R58" s="164">
        <v>0</v>
      </c>
      <c r="S58" s="164">
        <f>'Production Summary'!$N$9</f>
        <v>720</v>
      </c>
      <c r="T58" s="164">
        <f>'Production Summary'!$M$9</f>
        <v>60</v>
      </c>
      <c r="U58" s="164">
        <v>0</v>
      </c>
      <c r="V58" s="164">
        <f>'Production Summary'!$N$10</f>
        <v>876</v>
      </c>
      <c r="W58" s="164">
        <f>'Production Summary'!$M$10</f>
        <v>73</v>
      </c>
      <c r="X58" s="164">
        <v>0</v>
      </c>
      <c r="Y58" s="164">
        <f>'Production Summary'!$N$14</f>
        <v>177</v>
      </c>
      <c r="Z58" s="328">
        <f>'Production Summary'!$M$14</f>
        <v>14.75</v>
      </c>
      <c r="AA58" s="164">
        <v>0</v>
      </c>
      <c r="AB58" s="164">
        <f>'Production Summary'!$N$15</f>
        <v>126</v>
      </c>
      <c r="AC58" s="164">
        <f>'Production Summary'!$M$15</f>
        <v>21</v>
      </c>
      <c r="AD58" s="164">
        <v>0</v>
      </c>
      <c r="AE58" s="164">
        <f>'Production Summary'!$N$16</f>
        <v>252</v>
      </c>
      <c r="AF58" s="164">
        <f>'Production Summary'!$M$16</f>
        <v>21</v>
      </c>
      <c r="AG58" s="164">
        <v>0</v>
      </c>
      <c r="AH58" s="164">
        <f>'Production Summary'!$N$18</f>
        <v>1035</v>
      </c>
      <c r="AI58" s="164">
        <f>'Production Summary'!$M$18</f>
        <v>17.25</v>
      </c>
      <c r="AJ58" s="164">
        <v>0</v>
      </c>
      <c r="AK58" s="164">
        <f>'Production Summary'!$N$19</f>
        <v>870</v>
      </c>
      <c r="AL58" s="164">
        <f>'Production Summary'!$M$19</f>
        <v>29</v>
      </c>
      <c r="AM58" s="164">
        <v>0</v>
      </c>
      <c r="AN58" s="164">
        <f>'Production Summary'!$N$20</f>
        <v>864</v>
      </c>
      <c r="AO58" s="164">
        <f>'Production Summary'!$M$20</f>
        <v>72</v>
      </c>
      <c r="AP58" s="164">
        <v>0</v>
      </c>
      <c r="AQ58" s="164">
        <f>'Production Summary'!$N$21</f>
        <v>670</v>
      </c>
      <c r="AR58" s="164">
        <f>'Production Summary'!$M$21</f>
        <v>335</v>
      </c>
      <c r="AS58" s="164">
        <v>0</v>
      </c>
      <c r="AT58" s="386">
        <f>'Production Summary'!$N$22</f>
        <v>375</v>
      </c>
      <c r="AU58" s="164">
        <f>'Production Summary'!$N$23</f>
        <v>1050</v>
      </c>
      <c r="AV58" s="167">
        <f t="shared" si="35"/>
        <v>191.39999999999998</v>
      </c>
      <c r="AW58" s="167">
        <v>15.95</v>
      </c>
      <c r="AX58" s="164">
        <v>0</v>
      </c>
      <c r="AY58" s="164">
        <f>'Production Summary'!$N$26</f>
        <v>300</v>
      </c>
      <c r="AZ58" s="164">
        <f>'Production Summary'!$M$26</f>
        <v>25</v>
      </c>
      <c r="BA58" s="164">
        <v>0</v>
      </c>
      <c r="BB58" s="164">
        <f>'Production Summary'!$N$28</f>
        <v>777</v>
      </c>
      <c r="BC58" s="164">
        <f>'Production Summary'!$M$28</f>
        <v>12.95</v>
      </c>
      <c r="BD58" s="164">
        <v>0</v>
      </c>
      <c r="BE58" s="164">
        <f>'Production Summary'!$N$29</f>
        <v>612</v>
      </c>
      <c r="BF58" s="164">
        <f>'Production Summary'!$M$29</f>
        <v>51</v>
      </c>
      <c r="BG58" s="164">
        <v>0</v>
      </c>
      <c r="BH58" s="164">
        <f>'Production Summary'!$N$30</f>
        <v>500</v>
      </c>
      <c r="BI58" s="164">
        <f>'Production Summary'!$M$30</f>
        <v>250</v>
      </c>
      <c r="BJ58" s="164">
        <v>0</v>
      </c>
      <c r="BK58" s="386"/>
      <c r="BL58" s="164">
        <f>'Production Summary'!$N$32</f>
        <v>875</v>
      </c>
      <c r="BM58" s="164">
        <f>'Production Summary'!$N$34</f>
        <v>360.59999999999997</v>
      </c>
      <c r="BN58" s="164">
        <f>'Production Summary'!$M$34</f>
        <v>6.01</v>
      </c>
      <c r="BO58" s="164">
        <v>0</v>
      </c>
      <c r="BP58" s="164">
        <f>'Production Summary'!$N$36</f>
        <v>717</v>
      </c>
      <c r="BQ58" s="164">
        <f>'Production Summary'!$M$36</f>
        <v>11.95</v>
      </c>
      <c r="BR58" s="164">
        <v>0</v>
      </c>
      <c r="BS58" s="164">
        <f>'Production Summary'!$N$37</f>
        <v>210</v>
      </c>
      <c r="BT58" s="164">
        <f>'Production Summary'!$M$37</f>
        <v>21</v>
      </c>
      <c r="BU58" s="164">
        <v>0</v>
      </c>
      <c r="BV58" s="164">
        <f>'Production Summary'!$N$38</f>
        <v>280</v>
      </c>
      <c r="BW58" s="164">
        <f>'Production Summary'!$M$38</f>
        <v>28</v>
      </c>
      <c r="BX58" s="164">
        <v>0</v>
      </c>
      <c r="BY58" s="165">
        <f>'Production Summary'!$N$39</f>
        <v>300.38406247988502</v>
      </c>
      <c r="BZ58" s="164">
        <f>'Production Summary'!$M$39</f>
        <v>30.038406247988501</v>
      </c>
      <c r="CA58" s="164">
        <v>0</v>
      </c>
      <c r="CB58" s="164">
        <f>'Production Summary'!$N$40</f>
        <v>131.30000000000001</v>
      </c>
      <c r="CC58" s="164">
        <f>'Production Summary'!$M$40</f>
        <v>13.13</v>
      </c>
      <c r="CD58" s="164">
        <v>0</v>
      </c>
      <c r="CE58" s="164">
        <f>'Production Summary'!$N$42</f>
        <v>1136.3519999999996</v>
      </c>
      <c r="CF58" s="164">
        <f>'Production Summary'!$M$42</f>
        <v>81.167999999999978</v>
      </c>
      <c r="CG58" s="164">
        <v>0</v>
      </c>
      <c r="CH58" s="164">
        <v>0</v>
      </c>
      <c r="CI58" s="164">
        <f>'Production Summary'!$N$43</f>
        <v>184</v>
      </c>
      <c r="CJ58" s="164">
        <v>0</v>
      </c>
      <c r="CK58" s="164">
        <f>'Production Summary'!$N$44</f>
        <v>355</v>
      </c>
      <c r="CL58" s="164">
        <v>0</v>
      </c>
      <c r="CM58" s="375">
        <f>'Production Summary'!$N$45</f>
        <v>1650</v>
      </c>
      <c r="CN58" s="164">
        <f>'Production Summary'!$N$46</f>
        <v>270</v>
      </c>
      <c r="CO58" s="164">
        <f>'Production Summary'!$N$47</f>
        <v>1350</v>
      </c>
      <c r="CP58" s="166"/>
      <c r="CQ58" s="167">
        <f t="shared" si="8"/>
        <v>7854</v>
      </c>
      <c r="CR58" s="167">
        <v>65.45</v>
      </c>
      <c r="CS58" s="167">
        <f t="shared" si="9"/>
        <v>10863</v>
      </c>
      <c r="CT58" s="167">
        <v>120.7</v>
      </c>
      <c r="CU58" s="167">
        <f t="shared" si="10"/>
        <v>10312.199999999999</v>
      </c>
      <c r="CV58" s="167">
        <v>286.45</v>
      </c>
      <c r="CW58" s="167">
        <f t="shared" si="11"/>
        <v>10174.5</v>
      </c>
      <c r="CX58" s="167">
        <v>565.25</v>
      </c>
      <c r="CY58" s="167">
        <f t="shared" si="12"/>
        <v>9929.6999999999989</v>
      </c>
      <c r="CZ58" s="167">
        <v>551.65</v>
      </c>
      <c r="DA58" s="167">
        <f t="shared" si="13"/>
        <v>9929.6999999999989</v>
      </c>
      <c r="DB58" s="167">
        <v>551.65</v>
      </c>
      <c r="DC58" s="531">
        <f t="shared" si="14"/>
        <v>9164.6999999999989</v>
      </c>
      <c r="DD58" s="531">
        <v>509.15</v>
      </c>
      <c r="DE58" s="531">
        <f t="shared" si="15"/>
        <v>9164.6999999999989</v>
      </c>
      <c r="DF58" s="531">
        <v>509.15</v>
      </c>
      <c r="DG58" s="167">
        <f t="shared" si="16"/>
        <v>11152</v>
      </c>
      <c r="DH58" s="167">
        <v>2788</v>
      </c>
      <c r="DI58" s="167">
        <f t="shared" si="17"/>
        <v>9656</v>
      </c>
      <c r="DJ58" s="167">
        <v>120.7</v>
      </c>
      <c r="DK58" s="167">
        <f t="shared" si="18"/>
        <v>10312.199999999999</v>
      </c>
      <c r="DL58" s="167">
        <v>286.45</v>
      </c>
      <c r="DM58" s="167">
        <f t="shared" si="19"/>
        <v>10174.5</v>
      </c>
      <c r="DN58" s="167">
        <v>565.25</v>
      </c>
      <c r="DO58" s="164">
        <f>'Production Summary'!$N$61</f>
        <v>4500</v>
      </c>
      <c r="DP58" s="328">
        <f>'Production Summary'!$M$61</f>
        <v>750</v>
      </c>
      <c r="DQ58" s="164">
        <v>0</v>
      </c>
      <c r="DR58" s="164">
        <f>'Production Summary'!$N$62</f>
        <v>8900</v>
      </c>
      <c r="DS58" s="164">
        <f>'Production Summary'!$N$70</f>
        <v>300</v>
      </c>
      <c r="DT58" s="328">
        <f>'Production Summary'!$M$70</f>
        <v>25</v>
      </c>
      <c r="DU58" s="164">
        <v>0</v>
      </c>
      <c r="DV58" s="164">
        <f>'Production Summary'!$N$71</f>
        <v>150</v>
      </c>
      <c r="DW58" s="164">
        <v>0</v>
      </c>
      <c r="DX58" s="167">
        <f t="shared" si="36"/>
        <v>192</v>
      </c>
      <c r="DY58" s="164">
        <v>0</v>
      </c>
      <c r="DZ58" s="391">
        <f>'Production Summary'!$N$65</f>
        <v>384</v>
      </c>
      <c r="EA58" s="164">
        <v>0</v>
      </c>
      <c r="EB58" s="391">
        <f>'Production Summary'!$N$66</f>
        <v>192</v>
      </c>
      <c r="EC58" s="164">
        <v>0</v>
      </c>
      <c r="ED58" s="164">
        <f>'Production Summary'!$N$67</f>
        <v>96</v>
      </c>
      <c r="EE58" s="164">
        <v>0</v>
      </c>
      <c r="EF58" s="164">
        <f>'Production Summary'!$N$68</f>
        <v>96</v>
      </c>
      <c r="EG58" s="164">
        <v>0</v>
      </c>
      <c r="EH58" s="164">
        <f>'Production Summary'!$N$69</f>
        <v>340</v>
      </c>
      <c r="EI58" s="101">
        <f t="shared" si="6"/>
        <v>598780739.62188339</v>
      </c>
      <c r="EJ58" s="3"/>
      <c r="EK58" s="3"/>
      <c r="ER58" s="64" t="s">
        <v>74</v>
      </c>
      <c r="ES58" s="61" t="str">
        <f t="shared" si="5"/>
        <v/>
      </c>
      <c r="ET58" s="24">
        <f t="shared" si="3"/>
        <v>598780739.62188339</v>
      </c>
    </row>
    <row r="59" spans="1:150" ht="15" customHeight="1">
      <c r="A59" t="b">
        <f>C59=Bilaspur!C59</f>
        <v>1</v>
      </c>
      <c r="B59" s="65">
        <f t="shared" si="4"/>
        <v>54</v>
      </c>
      <c r="C59" s="61" t="str">
        <f>IF(Bilaspur!C59="","",Bilaspur!C59)</f>
        <v/>
      </c>
      <c r="D59" s="167">
        <f t="shared" si="33"/>
        <v>666</v>
      </c>
      <c r="E59" s="164">
        <f>'Production Summary'!$M$4</f>
        <v>27.75</v>
      </c>
      <c r="F59" s="164">
        <v>0</v>
      </c>
      <c r="G59" s="167">
        <f t="shared" si="34"/>
        <v>648</v>
      </c>
      <c r="H59" s="167">
        <v>27</v>
      </c>
      <c r="I59" s="164">
        <v>0</v>
      </c>
      <c r="J59" s="164">
        <f>'Production Summary'!$N$6</f>
        <v>200</v>
      </c>
      <c r="K59" s="328">
        <f>'Production Summary'!$M$6</f>
        <v>7.5</v>
      </c>
      <c r="L59" s="164">
        <v>0</v>
      </c>
      <c r="M59" s="365">
        <f>'Production Summary'!$N$7</f>
        <v>612.72</v>
      </c>
      <c r="N59" s="367">
        <f>'Production Summary'!$M$7</f>
        <v>25.53</v>
      </c>
      <c r="O59" s="164">
        <v>0</v>
      </c>
      <c r="P59" s="164">
        <f>'Production Summary'!$N$8</f>
        <v>780</v>
      </c>
      <c r="Q59" s="164">
        <f>'Production Summary'!$M$8</f>
        <v>65</v>
      </c>
      <c r="R59" s="164">
        <v>0</v>
      </c>
      <c r="S59" s="164">
        <f>'Production Summary'!$N$9</f>
        <v>720</v>
      </c>
      <c r="T59" s="164">
        <f>'Production Summary'!$M$9</f>
        <v>60</v>
      </c>
      <c r="U59" s="164">
        <v>0</v>
      </c>
      <c r="V59" s="164">
        <f>'Production Summary'!$N$10</f>
        <v>876</v>
      </c>
      <c r="W59" s="164">
        <f>'Production Summary'!$M$10</f>
        <v>73</v>
      </c>
      <c r="X59" s="164">
        <v>0</v>
      </c>
      <c r="Y59" s="164">
        <f>'Production Summary'!$N$14</f>
        <v>177</v>
      </c>
      <c r="Z59" s="328">
        <f>'Production Summary'!$M$14</f>
        <v>14.75</v>
      </c>
      <c r="AA59" s="164">
        <v>0</v>
      </c>
      <c r="AB59" s="164">
        <f>'Production Summary'!$N$15</f>
        <v>126</v>
      </c>
      <c r="AC59" s="164">
        <f>'Production Summary'!$M$15</f>
        <v>21</v>
      </c>
      <c r="AD59" s="164">
        <v>0</v>
      </c>
      <c r="AE59" s="164">
        <f>'Production Summary'!$N$16</f>
        <v>252</v>
      </c>
      <c r="AF59" s="164">
        <f>'Production Summary'!$M$16</f>
        <v>21</v>
      </c>
      <c r="AG59" s="164">
        <v>0</v>
      </c>
      <c r="AH59" s="164">
        <f>'Production Summary'!$N$18</f>
        <v>1035</v>
      </c>
      <c r="AI59" s="164">
        <f>'Production Summary'!$M$18</f>
        <v>17.25</v>
      </c>
      <c r="AJ59" s="164">
        <v>0</v>
      </c>
      <c r="AK59" s="164">
        <f>'Production Summary'!$N$19</f>
        <v>870</v>
      </c>
      <c r="AL59" s="164">
        <f>'Production Summary'!$M$19</f>
        <v>29</v>
      </c>
      <c r="AM59" s="164">
        <v>0</v>
      </c>
      <c r="AN59" s="164">
        <f>'Production Summary'!$N$20</f>
        <v>864</v>
      </c>
      <c r="AO59" s="164">
        <f>'Production Summary'!$M$20</f>
        <v>72</v>
      </c>
      <c r="AP59" s="164">
        <v>0</v>
      </c>
      <c r="AQ59" s="164">
        <f>'Production Summary'!$N$21</f>
        <v>670</v>
      </c>
      <c r="AR59" s="164">
        <f>'Production Summary'!$M$21</f>
        <v>335</v>
      </c>
      <c r="AS59" s="164">
        <v>0</v>
      </c>
      <c r="AT59" s="386">
        <f>'Production Summary'!$N$22</f>
        <v>375</v>
      </c>
      <c r="AU59" s="164">
        <f>'Production Summary'!$N$23</f>
        <v>1050</v>
      </c>
      <c r="AV59" s="167">
        <f t="shared" si="35"/>
        <v>191.39999999999998</v>
      </c>
      <c r="AW59" s="167">
        <v>15.95</v>
      </c>
      <c r="AX59" s="164">
        <v>0</v>
      </c>
      <c r="AY59" s="164">
        <f>'Production Summary'!$N$26</f>
        <v>300</v>
      </c>
      <c r="AZ59" s="164">
        <f>'Production Summary'!$M$26</f>
        <v>25</v>
      </c>
      <c r="BA59" s="164">
        <v>0</v>
      </c>
      <c r="BB59" s="164">
        <f>'Production Summary'!$N$28</f>
        <v>777</v>
      </c>
      <c r="BC59" s="164">
        <f>'Production Summary'!$M$28</f>
        <v>12.95</v>
      </c>
      <c r="BD59" s="164">
        <v>0</v>
      </c>
      <c r="BE59" s="164">
        <f>'Production Summary'!$N$29</f>
        <v>612</v>
      </c>
      <c r="BF59" s="164">
        <f>'Production Summary'!$M$29</f>
        <v>51</v>
      </c>
      <c r="BG59" s="164">
        <v>0</v>
      </c>
      <c r="BH59" s="164">
        <f>'Production Summary'!$N$30</f>
        <v>500</v>
      </c>
      <c r="BI59" s="164">
        <f>'Production Summary'!$M$30</f>
        <v>250</v>
      </c>
      <c r="BJ59" s="164">
        <v>0</v>
      </c>
      <c r="BK59" s="386"/>
      <c r="BL59" s="164">
        <f>'Production Summary'!$N$32</f>
        <v>875</v>
      </c>
      <c r="BM59" s="164">
        <f>'Production Summary'!$N$34</f>
        <v>360.59999999999997</v>
      </c>
      <c r="BN59" s="164">
        <f>'Production Summary'!$M$34</f>
        <v>6.01</v>
      </c>
      <c r="BO59" s="164">
        <v>0</v>
      </c>
      <c r="BP59" s="164">
        <f>'Production Summary'!$N$36</f>
        <v>717</v>
      </c>
      <c r="BQ59" s="164">
        <f>'Production Summary'!$M$36</f>
        <v>11.95</v>
      </c>
      <c r="BR59" s="164">
        <v>0</v>
      </c>
      <c r="BS59" s="164">
        <f>'Production Summary'!$N$37</f>
        <v>210</v>
      </c>
      <c r="BT59" s="164">
        <f>'Production Summary'!$M$37</f>
        <v>21</v>
      </c>
      <c r="BU59" s="164">
        <v>0</v>
      </c>
      <c r="BV59" s="164">
        <f>'Production Summary'!$N$38</f>
        <v>280</v>
      </c>
      <c r="BW59" s="164">
        <f>'Production Summary'!$M$38</f>
        <v>28</v>
      </c>
      <c r="BX59" s="164">
        <v>0</v>
      </c>
      <c r="BY59" s="165">
        <f>'Production Summary'!$N$39</f>
        <v>300.38406247988502</v>
      </c>
      <c r="BZ59" s="164">
        <f>'Production Summary'!$M$39</f>
        <v>30.038406247988501</v>
      </c>
      <c r="CA59" s="164">
        <v>0</v>
      </c>
      <c r="CB59" s="164">
        <f>'Production Summary'!$N$40</f>
        <v>131.30000000000001</v>
      </c>
      <c r="CC59" s="164">
        <f>'Production Summary'!$M$40</f>
        <v>13.13</v>
      </c>
      <c r="CD59" s="164">
        <v>0</v>
      </c>
      <c r="CE59" s="164">
        <f>'Production Summary'!$N$42</f>
        <v>1136.3519999999996</v>
      </c>
      <c r="CF59" s="164">
        <f>'Production Summary'!$M$42</f>
        <v>81.167999999999978</v>
      </c>
      <c r="CG59" s="164">
        <v>0</v>
      </c>
      <c r="CH59" s="164">
        <v>0</v>
      </c>
      <c r="CI59" s="164">
        <f>'Production Summary'!$N$43</f>
        <v>184</v>
      </c>
      <c r="CJ59" s="164">
        <v>0</v>
      </c>
      <c r="CK59" s="164">
        <f>'Production Summary'!$N$44</f>
        <v>355</v>
      </c>
      <c r="CL59" s="164">
        <v>0</v>
      </c>
      <c r="CM59" s="375">
        <f>'Production Summary'!$N$45</f>
        <v>1650</v>
      </c>
      <c r="CN59" s="164">
        <f>'Production Summary'!$N$46</f>
        <v>270</v>
      </c>
      <c r="CO59" s="164">
        <f>'Production Summary'!$N$47</f>
        <v>1350</v>
      </c>
      <c r="CP59" s="166"/>
      <c r="CQ59" s="167">
        <f t="shared" si="8"/>
        <v>7854</v>
      </c>
      <c r="CR59" s="167">
        <v>65.45</v>
      </c>
      <c r="CS59" s="167">
        <f t="shared" si="9"/>
        <v>10863</v>
      </c>
      <c r="CT59" s="167">
        <v>120.7</v>
      </c>
      <c r="CU59" s="167">
        <f t="shared" si="10"/>
        <v>10312.199999999999</v>
      </c>
      <c r="CV59" s="167">
        <v>286.45</v>
      </c>
      <c r="CW59" s="167">
        <f t="shared" si="11"/>
        <v>10174.5</v>
      </c>
      <c r="CX59" s="167">
        <v>565.25</v>
      </c>
      <c r="CY59" s="167">
        <f t="shared" si="12"/>
        <v>9929.6999999999989</v>
      </c>
      <c r="CZ59" s="167">
        <v>551.65</v>
      </c>
      <c r="DA59" s="167">
        <f t="shared" si="13"/>
        <v>9929.6999999999989</v>
      </c>
      <c r="DB59" s="167">
        <v>551.65</v>
      </c>
      <c r="DC59" s="531">
        <f t="shared" si="14"/>
        <v>9164.6999999999989</v>
      </c>
      <c r="DD59" s="531">
        <v>509.15</v>
      </c>
      <c r="DE59" s="531">
        <f t="shared" si="15"/>
        <v>9164.6999999999989</v>
      </c>
      <c r="DF59" s="531">
        <v>509.15</v>
      </c>
      <c r="DG59" s="167">
        <f t="shared" si="16"/>
        <v>11152</v>
      </c>
      <c r="DH59" s="167">
        <v>2788</v>
      </c>
      <c r="DI59" s="167">
        <f t="shared" si="17"/>
        <v>9656</v>
      </c>
      <c r="DJ59" s="167">
        <v>120.7</v>
      </c>
      <c r="DK59" s="167">
        <f t="shared" si="18"/>
        <v>10312.199999999999</v>
      </c>
      <c r="DL59" s="167">
        <v>286.45</v>
      </c>
      <c r="DM59" s="167">
        <f t="shared" si="19"/>
        <v>10174.5</v>
      </c>
      <c r="DN59" s="167">
        <v>565.25</v>
      </c>
      <c r="DO59" s="164">
        <f>'Production Summary'!$N$61</f>
        <v>4500</v>
      </c>
      <c r="DP59" s="328">
        <f>'Production Summary'!$M$61</f>
        <v>750</v>
      </c>
      <c r="DQ59" s="164">
        <v>0</v>
      </c>
      <c r="DR59" s="164">
        <f>'Production Summary'!$N$62</f>
        <v>8900</v>
      </c>
      <c r="DS59" s="164">
        <f>'Production Summary'!$N$70</f>
        <v>300</v>
      </c>
      <c r="DT59" s="328">
        <f>'Production Summary'!$M$70</f>
        <v>25</v>
      </c>
      <c r="DU59" s="164">
        <v>0</v>
      </c>
      <c r="DV59" s="164">
        <f>'Production Summary'!$N$71</f>
        <v>150</v>
      </c>
      <c r="DW59" s="164">
        <v>0</v>
      </c>
      <c r="DX59" s="167">
        <f t="shared" si="36"/>
        <v>192</v>
      </c>
      <c r="DY59" s="164">
        <v>0</v>
      </c>
      <c r="DZ59" s="391">
        <f>'Production Summary'!$N$65</f>
        <v>384</v>
      </c>
      <c r="EA59" s="164">
        <v>0</v>
      </c>
      <c r="EB59" s="391">
        <f>'Production Summary'!$N$66</f>
        <v>192</v>
      </c>
      <c r="EC59" s="164">
        <v>0</v>
      </c>
      <c r="ED59" s="164">
        <f>'Production Summary'!$N$67</f>
        <v>96</v>
      </c>
      <c r="EE59" s="164">
        <v>0</v>
      </c>
      <c r="EF59" s="164">
        <f>'Production Summary'!$N$68</f>
        <v>96</v>
      </c>
      <c r="EG59" s="164">
        <v>0</v>
      </c>
      <c r="EH59" s="164">
        <f>'Production Summary'!$N$69</f>
        <v>340</v>
      </c>
      <c r="EI59" s="101">
        <f t="shared" si="6"/>
        <v>598780739.62188339</v>
      </c>
      <c r="EJ59" s="3"/>
      <c r="EK59" s="3"/>
      <c r="ER59" s="64" t="s">
        <v>75</v>
      </c>
      <c r="ES59" s="61" t="str">
        <f t="shared" si="5"/>
        <v/>
      </c>
      <c r="ET59" s="24">
        <f t="shared" si="3"/>
        <v>598780739.62188339</v>
      </c>
    </row>
    <row r="60" spans="1:150" ht="15" customHeight="1">
      <c r="A60" t="b">
        <f>C60=Bilaspur!C60</f>
        <v>1</v>
      </c>
      <c r="B60" s="65">
        <f t="shared" si="4"/>
        <v>55</v>
      </c>
      <c r="C60" s="61" t="str">
        <f>IF(Bilaspur!C60="","",Bilaspur!C60)</f>
        <v/>
      </c>
      <c r="D60" s="167">
        <f t="shared" si="33"/>
        <v>666</v>
      </c>
      <c r="E60" s="164">
        <f>'Production Summary'!$M$4</f>
        <v>27.75</v>
      </c>
      <c r="F60" s="164">
        <v>0</v>
      </c>
      <c r="G60" s="167">
        <f t="shared" si="34"/>
        <v>648</v>
      </c>
      <c r="H60" s="167">
        <v>27</v>
      </c>
      <c r="I60" s="164">
        <v>0</v>
      </c>
      <c r="J60" s="164">
        <f>'Production Summary'!$N$6</f>
        <v>200</v>
      </c>
      <c r="K60" s="328">
        <f>'Production Summary'!$M$6</f>
        <v>7.5</v>
      </c>
      <c r="L60" s="164">
        <v>0</v>
      </c>
      <c r="M60" s="365">
        <f>'Production Summary'!$N$7</f>
        <v>612.72</v>
      </c>
      <c r="N60" s="367">
        <f>'Production Summary'!$M$7</f>
        <v>25.53</v>
      </c>
      <c r="O60" s="164">
        <v>0</v>
      </c>
      <c r="P60" s="164">
        <f>'Production Summary'!$N$8</f>
        <v>780</v>
      </c>
      <c r="Q60" s="164">
        <f>'Production Summary'!$M$8</f>
        <v>65</v>
      </c>
      <c r="R60" s="164">
        <v>0</v>
      </c>
      <c r="S60" s="164">
        <f>'Production Summary'!$N$9</f>
        <v>720</v>
      </c>
      <c r="T60" s="164">
        <f>'Production Summary'!$M$9</f>
        <v>60</v>
      </c>
      <c r="U60" s="164">
        <v>0</v>
      </c>
      <c r="V60" s="164">
        <f>'Production Summary'!$N$10</f>
        <v>876</v>
      </c>
      <c r="W60" s="164">
        <f>'Production Summary'!$M$10</f>
        <v>73</v>
      </c>
      <c r="X60" s="164">
        <v>0</v>
      </c>
      <c r="Y60" s="164">
        <f>'Production Summary'!$N$14</f>
        <v>177</v>
      </c>
      <c r="Z60" s="328">
        <f>'Production Summary'!$M$14</f>
        <v>14.75</v>
      </c>
      <c r="AA60" s="164">
        <v>0</v>
      </c>
      <c r="AB60" s="164">
        <f>'Production Summary'!$N$15</f>
        <v>126</v>
      </c>
      <c r="AC60" s="164">
        <f>'Production Summary'!$M$15</f>
        <v>21</v>
      </c>
      <c r="AD60" s="164">
        <v>0</v>
      </c>
      <c r="AE60" s="164">
        <f>'Production Summary'!$N$16</f>
        <v>252</v>
      </c>
      <c r="AF60" s="164">
        <f>'Production Summary'!$M$16</f>
        <v>21</v>
      </c>
      <c r="AG60" s="164">
        <v>0</v>
      </c>
      <c r="AH60" s="164">
        <f>'Production Summary'!$N$18</f>
        <v>1035</v>
      </c>
      <c r="AI60" s="164">
        <f>'Production Summary'!$M$18</f>
        <v>17.25</v>
      </c>
      <c r="AJ60" s="164">
        <v>0</v>
      </c>
      <c r="AK60" s="164">
        <f>'Production Summary'!$N$19</f>
        <v>870</v>
      </c>
      <c r="AL60" s="164">
        <f>'Production Summary'!$M$19</f>
        <v>29</v>
      </c>
      <c r="AM60" s="164">
        <v>0</v>
      </c>
      <c r="AN60" s="164">
        <f>'Production Summary'!$N$20</f>
        <v>864</v>
      </c>
      <c r="AO60" s="164">
        <f>'Production Summary'!$M$20</f>
        <v>72</v>
      </c>
      <c r="AP60" s="164">
        <v>0</v>
      </c>
      <c r="AQ60" s="164">
        <f>'Production Summary'!$N$21</f>
        <v>670</v>
      </c>
      <c r="AR60" s="164">
        <f>'Production Summary'!$M$21</f>
        <v>335</v>
      </c>
      <c r="AS60" s="164">
        <v>0</v>
      </c>
      <c r="AT60" s="386">
        <f>'Production Summary'!$N$22</f>
        <v>375</v>
      </c>
      <c r="AU60" s="164">
        <f>'Production Summary'!$N$23</f>
        <v>1050</v>
      </c>
      <c r="AV60" s="167">
        <f t="shared" si="35"/>
        <v>191.39999999999998</v>
      </c>
      <c r="AW60" s="167">
        <v>15.95</v>
      </c>
      <c r="AX60" s="164">
        <v>0</v>
      </c>
      <c r="AY60" s="164">
        <f>'Production Summary'!$N$26</f>
        <v>300</v>
      </c>
      <c r="AZ60" s="164">
        <f>'Production Summary'!$M$26</f>
        <v>25</v>
      </c>
      <c r="BA60" s="164">
        <v>0</v>
      </c>
      <c r="BB60" s="164">
        <f>'Production Summary'!$N$28</f>
        <v>777</v>
      </c>
      <c r="BC60" s="164">
        <f>'Production Summary'!$M$28</f>
        <v>12.95</v>
      </c>
      <c r="BD60" s="164">
        <v>0</v>
      </c>
      <c r="BE60" s="164">
        <f>'Production Summary'!$N$29</f>
        <v>612</v>
      </c>
      <c r="BF60" s="164">
        <f>'Production Summary'!$M$29</f>
        <v>51</v>
      </c>
      <c r="BG60" s="164">
        <v>0</v>
      </c>
      <c r="BH60" s="164">
        <f>'Production Summary'!$N$30</f>
        <v>500</v>
      </c>
      <c r="BI60" s="164">
        <f>'Production Summary'!$M$30</f>
        <v>250</v>
      </c>
      <c r="BJ60" s="164">
        <v>0</v>
      </c>
      <c r="BK60" s="386"/>
      <c r="BL60" s="164">
        <f>'Production Summary'!$N$32</f>
        <v>875</v>
      </c>
      <c r="BM60" s="164">
        <f>'Production Summary'!$N$34</f>
        <v>360.59999999999997</v>
      </c>
      <c r="BN60" s="164">
        <f>'Production Summary'!$M$34</f>
        <v>6.01</v>
      </c>
      <c r="BO60" s="164">
        <v>0</v>
      </c>
      <c r="BP60" s="164">
        <f>'Production Summary'!$N$36</f>
        <v>717</v>
      </c>
      <c r="BQ60" s="164">
        <f>'Production Summary'!$M$36</f>
        <v>11.95</v>
      </c>
      <c r="BR60" s="164">
        <v>0</v>
      </c>
      <c r="BS60" s="164">
        <f>'Production Summary'!$N$37</f>
        <v>210</v>
      </c>
      <c r="BT60" s="164">
        <f>'Production Summary'!$M$37</f>
        <v>21</v>
      </c>
      <c r="BU60" s="164">
        <v>0</v>
      </c>
      <c r="BV60" s="164">
        <f>'Production Summary'!$N$38</f>
        <v>280</v>
      </c>
      <c r="BW60" s="164">
        <f>'Production Summary'!$M$38</f>
        <v>28</v>
      </c>
      <c r="BX60" s="164">
        <v>0</v>
      </c>
      <c r="BY60" s="165">
        <f>'Production Summary'!$N$39</f>
        <v>300.38406247988502</v>
      </c>
      <c r="BZ60" s="164">
        <f>'Production Summary'!$M$39</f>
        <v>30.038406247988501</v>
      </c>
      <c r="CA60" s="164">
        <v>0</v>
      </c>
      <c r="CB60" s="164">
        <f>'Production Summary'!$N$40</f>
        <v>131.30000000000001</v>
      </c>
      <c r="CC60" s="164">
        <f>'Production Summary'!$M$40</f>
        <v>13.13</v>
      </c>
      <c r="CD60" s="164">
        <v>0</v>
      </c>
      <c r="CE60" s="164">
        <f>'Production Summary'!$N$42</f>
        <v>1136.3519999999996</v>
      </c>
      <c r="CF60" s="164">
        <f>'Production Summary'!$M$42</f>
        <v>81.167999999999978</v>
      </c>
      <c r="CG60" s="164">
        <v>0</v>
      </c>
      <c r="CH60" s="164">
        <v>0</v>
      </c>
      <c r="CI60" s="164">
        <f>'Production Summary'!$N$43</f>
        <v>184</v>
      </c>
      <c r="CJ60" s="164">
        <v>0</v>
      </c>
      <c r="CK60" s="164">
        <f>'Production Summary'!$N$44</f>
        <v>355</v>
      </c>
      <c r="CL60" s="164">
        <v>0</v>
      </c>
      <c r="CM60" s="375">
        <f>'Production Summary'!$N$45</f>
        <v>1650</v>
      </c>
      <c r="CN60" s="164">
        <f>'Production Summary'!$N$46</f>
        <v>270</v>
      </c>
      <c r="CO60" s="164">
        <f>'Production Summary'!$N$47</f>
        <v>1350</v>
      </c>
      <c r="CP60" s="166"/>
      <c r="CQ60" s="167">
        <f t="shared" si="8"/>
        <v>7854</v>
      </c>
      <c r="CR60" s="167">
        <v>65.45</v>
      </c>
      <c r="CS60" s="167">
        <f t="shared" si="9"/>
        <v>10863</v>
      </c>
      <c r="CT60" s="167">
        <v>120.7</v>
      </c>
      <c r="CU60" s="167">
        <f t="shared" si="10"/>
        <v>10312.199999999999</v>
      </c>
      <c r="CV60" s="167">
        <v>286.45</v>
      </c>
      <c r="CW60" s="167">
        <f t="shared" si="11"/>
        <v>10174.5</v>
      </c>
      <c r="CX60" s="167">
        <v>565.25</v>
      </c>
      <c r="CY60" s="167">
        <f t="shared" si="12"/>
        <v>9929.6999999999989</v>
      </c>
      <c r="CZ60" s="167">
        <v>551.65</v>
      </c>
      <c r="DA60" s="167">
        <f t="shared" si="13"/>
        <v>9929.6999999999989</v>
      </c>
      <c r="DB60" s="167">
        <v>551.65</v>
      </c>
      <c r="DC60" s="531">
        <f t="shared" si="14"/>
        <v>9164.6999999999989</v>
      </c>
      <c r="DD60" s="531">
        <v>509.15</v>
      </c>
      <c r="DE60" s="531">
        <f t="shared" si="15"/>
        <v>9164.6999999999989</v>
      </c>
      <c r="DF60" s="531">
        <v>509.15</v>
      </c>
      <c r="DG60" s="167">
        <f t="shared" si="16"/>
        <v>11152</v>
      </c>
      <c r="DH60" s="167">
        <v>2788</v>
      </c>
      <c r="DI60" s="167">
        <f t="shared" si="17"/>
        <v>9656</v>
      </c>
      <c r="DJ60" s="167">
        <v>120.7</v>
      </c>
      <c r="DK60" s="167">
        <f t="shared" si="18"/>
        <v>10312.199999999999</v>
      </c>
      <c r="DL60" s="167">
        <v>286.45</v>
      </c>
      <c r="DM60" s="167">
        <f t="shared" si="19"/>
        <v>10174.5</v>
      </c>
      <c r="DN60" s="167">
        <v>565.25</v>
      </c>
      <c r="DO60" s="164">
        <f>'Production Summary'!$N$61</f>
        <v>4500</v>
      </c>
      <c r="DP60" s="328">
        <f>'Production Summary'!$M$61</f>
        <v>750</v>
      </c>
      <c r="DQ60" s="164">
        <v>0</v>
      </c>
      <c r="DR60" s="164">
        <f>'Production Summary'!$N$62</f>
        <v>8900</v>
      </c>
      <c r="DS60" s="164">
        <f>'Production Summary'!$N$70</f>
        <v>300</v>
      </c>
      <c r="DT60" s="328">
        <f>'Production Summary'!$M$70</f>
        <v>25</v>
      </c>
      <c r="DU60" s="164">
        <v>0</v>
      </c>
      <c r="DV60" s="164">
        <f>'Production Summary'!$N$71</f>
        <v>150</v>
      </c>
      <c r="DW60" s="164">
        <v>0</v>
      </c>
      <c r="DX60" s="167">
        <f t="shared" si="36"/>
        <v>192</v>
      </c>
      <c r="DY60" s="164">
        <v>0</v>
      </c>
      <c r="DZ60" s="391">
        <f>'Production Summary'!$N$65</f>
        <v>384</v>
      </c>
      <c r="EA60" s="164">
        <v>0</v>
      </c>
      <c r="EB60" s="391">
        <f>'Production Summary'!$N$66</f>
        <v>192</v>
      </c>
      <c r="EC60" s="164">
        <v>0</v>
      </c>
      <c r="ED60" s="164">
        <f>'Production Summary'!$N$67</f>
        <v>96</v>
      </c>
      <c r="EE60" s="164">
        <v>0</v>
      </c>
      <c r="EF60" s="164">
        <f>'Production Summary'!$N$68</f>
        <v>96</v>
      </c>
      <c r="EG60" s="164">
        <v>0</v>
      </c>
      <c r="EH60" s="164">
        <f>'Production Summary'!$N$69</f>
        <v>340</v>
      </c>
      <c r="EI60" s="101">
        <f t="shared" si="6"/>
        <v>598780739.62188339</v>
      </c>
      <c r="EJ60" s="3"/>
      <c r="EK60" s="3"/>
      <c r="ER60" s="64" t="s">
        <v>76</v>
      </c>
      <c r="ES60" s="61" t="str">
        <f t="shared" si="5"/>
        <v/>
      </c>
      <c r="ET60" s="24">
        <f t="shared" si="3"/>
        <v>598780739.62188339</v>
      </c>
    </row>
    <row r="61" spans="1:150" ht="15" customHeight="1">
      <c r="A61" t="b">
        <f>C61=Bilaspur!C61</f>
        <v>1</v>
      </c>
      <c r="B61" s="65">
        <f t="shared" si="4"/>
        <v>56</v>
      </c>
      <c r="C61" s="61" t="str">
        <f>IF(Bilaspur!C61="","",Bilaspur!C61)</f>
        <v/>
      </c>
      <c r="D61" s="167">
        <f t="shared" ref="D61:D62" si="37">E61*24</f>
        <v>666</v>
      </c>
      <c r="E61" s="164">
        <f>'Production Summary'!$M$4</f>
        <v>27.75</v>
      </c>
      <c r="F61" s="164">
        <v>0</v>
      </c>
      <c r="G61" s="167">
        <f t="shared" ref="G61:G62" si="38">H61*24</f>
        <v>648</v>
      </c>
      <c r="H61" s="167">
        <v>27</v>
      </c>
      <c r="I61" s="164">
        <v>0</v>
      </c>
      <c r="J61" s="164">
        <f>'Production Summary'!$N$6</f>
        <v>200</v>
      </c>
      <c r="K61" s="328">
        <f>'Production Summary'!$M$6</f>
        <v>7.5</v>
      </c>
      <c r="L61" s="164">
        <v>0</v>
      </c>
      <c r="M61" s="365">
        <f>'Production Summary'!$N$7</f>
        <v>612.72</v>
      </c>
      <c r="N61" s="367">
        <f>'Production Summary'!$M$7</f>
        <v>25.53</v>
      </c>
      <c r="O61" s="164">
        <v>0</v>
      </c>
      <c r="P61" s="164">
        <f>'Production Summary'!$N$8</f>
        <v>780</v>
      </c>
      <c r="Q61" s="164">
        <f>'Production Summary'!$M$8</f>
        <v>65</v>
      </c>
      <c r="R61" s="164">
        <v>0</v>
      </c>
      <c r="S61" s="164">
        <f>'Production Summary'!$N$9</f>
        <v>720</v>
      </c>
      <c r="T61" s="164">
        <f>'Production Summary'!$M$9</f>
        <v>60</v>
      </c>
      <c r="U61" s="164">
        <v>0</v>
      </c>
      <c r="V61" s="164">
        <f>'Production Summary'!$N$10</f>
        <v>876</v>
      </c>
      <c r="W61" s="164">
        <f>'Production Summary'!$M$10</f>
        <v>73</v>
      </c>
      <c r="X61" s="164">
        <v>0</v>
      </c>
      <c r="Y61" s="164">
        <f>'Production Summary'!$N$14</f>
        <v>177</v>
      </c>
      <c r="Z61" s="328">
        <f>'Production Summary'!$M$14</f>
        <v>14.75</v>
      </c>
      <c r="AA61" s="164">
        <v>0</v>
      </c>
      <c r="AB61" s="164">
        <f>'Production Summary'!$N$15</f>
        <v>126</v>
      </c>
      <c r="AC61" s="164">
        <f>'Production Summary'!$M$15</f>
        <v>21</v>
      </c>
      <c r="AD61" s="164">
        <v>0</v>
      </c>
      <c r="AE61" s="164">
        <f>'Production Summary'!$N$16</f>
        <v>252</v>
      </c>
      <c r="AF61" s="164">
        <f>'Production Summary'!$M$16</f>
        <v>21</v>
      </c>
      <c r="AG61" s="164">
        <v>0</v>
      </c>
      <c r="AH61" s="164">
        <f>'Production Summary'!$N$18</f>
        <v>1035</v>
      </c>
      <c r="AI61" s="164">
        <f>'Production Summary'!$M$18</f>
        <v>17.25</v>
      </c>
      <c r="AJ61" s="164">
        <v>0</v>
      </c>
      <c r="AK61" s="164">
        <f>'Production Summary'!$N$19</f>
        <v>870</v>
      </c>
      <c r="AL61" s="164">
        <f>'Production Summary'!$M$19</f>
        <v>29</v>
      </c>
      <c r="AM61" s="164">
        <v>0</v>
      </c>
      <c r="AN61" s="164">
        <f>'Production Summary'!$N$20</f>
        <v>864</v>
      </c>
      <c r="AO61" s="164">
        <f>'Production Summary'!$M$20</f>
        <v>72</v>
      </c>
      <c r="AP61" s="164">
        <v>0</v>
      </c>
      <c r="AQ61" s="164">
        <f>'Production Summary'!$N$21</f>
        <v>670</v>
      </c>
      <c r="AR61" s="164">
        <f>'Production Summary'!$M$21</f>
        <v>335</v>
      </c>
      <c r="AS61" s="164">
        <v>0</v>
      </c>
      <c r="AT61" s="386">
        <f>'Production Summary'!$N$22</f>
        <v>375</v>
      </c>
      <c r="AU61" s="164">
        <f>'Production Summary'!$N$23</f>
        <v>1050</v>
      </c>
      <c r="AV61" s="167">
        <f t="shared" ref="AV61:AV62" si="39">AW61*12</f>
        <v>191.39999999999998</v>
      </c>
      <c r="AW61" s="167">
        <v>15.95</v>
      </c>
      <c r="AX61" s="164">
        <v>0</v>
      </c>
      <c r="AY61" s="164">
        <f>'Production Summary'!$N$26</f>
        <v>300</v>
      </c>
      <c r="AZ61" s="164">
        <f>'Production Summary'!$M$26</f>
        <v>25</v>
      </c>
      <c r="BA61" s="164">
        <v>0</v>
      </c>
      <c r="BB61" s="164">
        <f>'Production Summary'!$N$28</f>
        <v>777</v>
      </c>
      <c r="BC61" s="164">
        <f>'Production Summary'!$M$28</f>
        <v>12.95</v>
      </c>
      <c r="BD61" s="164">
        <v>0</v>
      </c>
      <c r="BE61" s="164">
        <f>'Production Summary'!$N$29</f>
        <v>612</v>
      </c>
      <c r="BF61" s="164">
        <f>'Production Summary'!$M$29</f>
        <v>51</v>
      </c>
      <c r="BG61" s="164">
        <v>0</v>
      </c>
      <c r="BH61" s="164">
        <f>'Production Summary'!$N$30</f>
        <v>500</v>
      </c>
      <c r="BI61" s="164">
        <f>'Production Summary'!$M$30</f>
        <v>250</v>
      </c>
      <c r="BJ61" s="164">
        <v>0</v>
      </c>
      <c r="BK61" s="386"/>
      <c r="BL61" s="164">
        <f>'Production Summary'!$N$32</f>
        <v>875</v>
      </c>
      <c r="BM61" s="164">
        <f>'Production Summary'!$N$34</f>
        <v>360.59999999999997</v>
      </c>
      <c r="BN61" s="164">
        <f>'Production Summary'!$M$34</f>
        <v>6.01</v>
      </c>
      <c r="BO61" s="164">
        <v>0</v>
      </c>
      <c r="BP61" s="164">
        <f>'Production Summary'!$N$36</f>
        <v>717</v>
      </c>
      <c r="BQ61" s="164">
        <f>'Production Summary'!$M$36</f>
        <v>11.95</v>
      </c>
      <c r="BR61" s="164">
        <v>0</v>
      </c>
      <c r="BS61" s="164">
        <f>'Production Summary'!$N$37</f>
        <v>210</v>
      </c>
      <c r="BT61" s="164">
        <f>'Production Summary'!$M$37</f>
        <v>21</v>
      </c>
      <c r="BU61" s="164">
        <v>0</v>
      </c>
      <c r="BV61" s="164">
        <f>'Production Summary'!$N$38</f>
        <v>280</v>
      </c>
      <c r="BW61" s="164">
        <f>'Production Summary'!$M$38</f>
        <v>28</v>
      </c>
      <c r="BX61" s="164">
        <v>0</v>
      </c>
      <c r="BY61" s="165">
        <f>'Production Summary'!$N$39</f>
        <v>300.38406247988502</v>
      </c>
      <c r="BZ61" s="164">
        <f>'Production Summary'!$M$39</f>
        <v>30.038406247988501</v>
      </c>
      <c r="CA61" s="164">
        <v>0</v>
      </c>
      <c r="CB61" s="164">
        <f>'Production Summary'!$N$40</f>
        <v>131.30000000000001</v>
      </c>
      <c r="CC61" s="164">
        <f>'Production Summary'!$M$40</f>
        <v>13.13</v>
      </c>
      <c r="CD61" s="164">
        <v>0</v>
      </c>
      <c r="CE61" s="164">
        <f>'Production Summary'!$N$42</f>
        <v>1136.3519999999996</v>
      </c>
      <c r="CF61" s="164">
        <f>'Production Summary'!$M$42</f>
        <v>81.167999999999978</v>
      </c>
      <c r="CG61" s="164">
        <v>0</v>
      </c>
      <c r="CH61" s="164">
        <v>0</v>
      </c>
      <c r="CI61" s="164">
        <f>'Production Summary'!$N$43</f>
        <v>184</v>
      </c>
      <c r="CJ61" s="164">
        <v>0</v>
      </c>
      <c r="CK61" s="164">
        <f>'Production Summary'!$N$44</f>
        <v>355</v>
      </c>
      <c r="CL61" s="164">
        <v>0</v>
      </c>
      <c r="CM61" s="375">
        <f>'Production Summary'!$N$45</f>
        <v>1650</v>
      </c>
      <c r="CN61" s="164">
        <f>'Production Summary'!$N$46</f>
        <v>270</v>
      </c>
      <c r="CO61" s="164">
        <f>'Production Summary'!$N$47</f>
        <v>1350</v>
      </c>
      <c r="CP61" s="166"/>
      <c r="CQ61" s="167">
        <f t="shared" si="8"/>
        <v>7854</v>
      </c>
      <c r="CR61" s="167">
        <v>65.45</v>
      </c>
      <c r="CS61" s="167">
        <f t="shared" si="9"/>
        <v>10863</v>
      </c>
      <c r="CT61" s="167">
        <v>120.7</v>
      </c>
      <c r="CU61" s="167">
        <f t="shared" si="10"/>
        <v>10312.199999999999</v>
      </c>
      <c r="CV61" s="167">
        <v>286.45</v>
      </c>
      <c r="CW61" s="167">
        <f t="shared" si="11"/>
        <v>10174.5</v>
      </c>
      <c r="CX61" s="167">
        <v>565.25</v>
      </c>
      <c r="CY61" s="167">
        <f t="shared" si="12"/>
        <v>9929.6999999999989</v>
      </c>
      <c r="CZ61" s="167">
        <v>551.65</v>
      </c>
      <c r="DA61" s="167">
        <f t="shared" si="13"/>
        <v>9929.6999999999989</v>
      </c>
      <c r="DB61" s="167">
        <v>551.65</v>
      </c>
      <c r="DC61" s="531">
        <f t="shared" si="14"/>
        <v>9164.6999999999989</v>
      </c>
      <c r="DD61" s="531">
        <v>509.15</v>
      </c>
      <c r="DE61" s="531">
        <f t="shared" si="15"/>
        <v>9164.6999999999989</v>
      </c>
      <c r="DF61" s="531">
        <v>509.15</v>
      </c>
      <c r="DG61" s="167">
        <f t="shared" si="16"/>
        <v>11152</v>
      </c>
      <c r="DH61" s="167">
        <v>2788</v>
      </c>
      <c r="DI61" s="167">
        <f t="shared" si="17"/>
        <v>9656</v>
      </c>
      <c r="DJ61" s="167">
        <v>120.7</v>
      </c>
      <c r="DK61" s="167">
        <f t="shared" si="18"/>
        <v>10312.199999999999</v>
      </c>
      <c r="DL61" s="167">
        <v>286.45</v>
      </c>
      <c r="DM61" s="167">
        <f t="shared" si="19"/>
        <v>10174.5</v>
      </c>
      <c r="DN61" s="167">
        <v>565.25</v>
      </c>
      <c r="DO61" s="164">
        <f>'Production Summary'!$N$61</f>
        <v>4500</v>
      </c>
      <c r="DP61" s="328">
        <f>'Production Summary'!$M$61</f>
        <v>750</v>
      </c>
      <c r="DQ61" s="164">
        <v>0</v>
      </c>
      <c r="DR61" s="164">
        <f>'Production Summary'!$N$62</f>
        <v>8900</v>
      </c>
      <c r="DS61" s="164">
        <f>'Production Summary'!$N$70</f>
        <v>300</v>
      </c>
      <c r="DT61" s="328">
        <f>'Production Summary'!$M$70</f>
        <v>25</v>
      </c>
      <c r="DU61" s="164">
        <v>0</v>
      </c>
      <c r="DV61" s="164">
        <f>'Production Summary'!$N$71</f>
        <v>150</v>
      </c>
      <c r="DW61" s="164">
        <v>0</v>
      </c>
      <c r="DX61" s="167">
        <f t="shared" si="36"/>
        <v>192</v>
      </c>
      <c r="DY61" s="164">
        <v>0</v>
      </c>
      <c r="DZ61" s="391">
        <f>'Production Summary'!$N$65</f>
        <v>384</v>
      </c>
      <c r="EA61" s="164">
        <v>0</v>
      </c>
      <c r="EB61" s="391">
        <f>'Production Summary'!$N$66</f>
        <v>192</v>
      </c>
      <c r="EC61" s="164">
        <v>0</v>
      </c>
      <c r="ED61" s="164">
        <f>'Production Summary'!$N$67</f>
        <v>96</v>
      </c>
      <c r="EE61" s="164">
        <v>0</v>
      </c>
      <c r="EF61" s="164">
        <f>'Production Summary'!$N$68</f>
        <v>96</v>
      </c>
      <c r="EG61" s="164">
        <v>0</v>
      </c>
      <c r="EH61" s="164">
        <f>'Production Summary'!$N$69</f>
        <v>340</v>
      </c>
      <c r="EI61" s="101">
        <f t="shared" ref="EI61" si="40">(D$84*D61)+(E$84*E61)+(F$84*F61)+(G$84*G61)+(H$84*H61)+(I$84*I61)+(P$84*P61)+(Q$84*Q61)+(R$84*R61)+(S$84*S61)+(T$84*T61)+(U$84*U61)+(V$84*V61)+(W$84*W61)+(X$84*X61)+(AB$84*AB61)+(AC$84*AC61)+(AE$84*AE61)+(AF$84*AF61)+(AH$84*AH61)+(AI$84*AI61)+(AK$84*AK61)+(AL$84*AL61)+(AN$84*AN61)+(AO$84*AO61)+(AQ$84*AQ61)+(AR$84*AR61)+(AU$84*AU61)+(AV$84*AV61)+(AW$84*AW61)+(AY$84*AY61)+(AZ$84*AZ61)+(BB$84*BB61)+(BC$84*BC61)+(BE$84*BE61)+(BF$84*BF61)+(BH$84*BH61)+(BI$84*BI61)+(BL$84*BL61)+(BM$84*BM61)+(BN$84*BN61)+(BP$84*BP61)+(BQ$84*BQ61)+(BS$84*BS61)+(BT$84*BT61)+(BV$84*BV61)+(BW$84*BW61)+(BY$84*BY61)+(BZ$84*BZ61)+(CE$84*CE61)+(CF$84*CF61)+(CI$84*CI61)+(CJ$84*CJ61)+(CK$84*CK61)+(CN$84*CN61)+(CO$84*CO61)+(CS$84*CS61)+(CT$84*CT61)+(CU$84*CU61)+(CV$84*CV61)+(CW$84*CW61)+(CX$84*CX61)+(DG$84*DG61)+(DH$84*DH61)+(DR$84*DR61)+(DX$84*DX61)+(ED$84*ED61)+(EH$84*EH61)+(CQ$84*CQ61)+(CR$84*CR61)+(CB$84*CB61)+(CC$84*CC61)</f>
        <v>598780739.62188339</v>
      </c>
      <c r="EJ61" s="3"/>
      <c r="EK61" s="3"/>
      <c r="ER61" s="64" t="s">
        <v>77</v>
      </c>
      <c r="ES61" s="61" t="str">
        <f t="shared" si="5"/>
        <v/>
      </c>
      <c r="ET61" s="24">
        <f t="shared" si="3"/>
        <v>598780739.62188339</v>
      </c>
    </row>
    <row r="62" spans="1:150" ht="15" customHeight="1">
      <c r="A62" t="b">
        <f>C62=Bilaspur!C62</f>
        <v>1</v>
      </c>
      <c r="B62" s="65">
        <f t="shared" si="4"/>
        <v>57</v>
      </c>
      <c r="C62" s="61" t="str">
        <f>IF(Bilaspur!C62="","",Bilaspur!C62)</f>
        <v>D-Mart Sarkhanda, Bilaspur</v>
      </c>
      <c r="D62" s="167">
        <f t="shared" si="37"/>
        <v>624</v>
      </c>
      <c r="E62" s="167">
        <v>26</v>
      </c>
      <c r="F62" s="164">
        <v>0</v>
      </c>
      <c r="G62" s="167">
        <f t="shared" si="38"/>
        <v>624</v>
      </c>
      <c r="H62" s="167">
        <v>26</v>
      </c>
      <c r="I62" s="164">
        <v>0</v>
      </c>
      <c r="J62" s="164">
        <f>'Production Summary'!$N$6</f>
        <v>200</v>
      </c>
      <c r="K62" s="328">
        <f>'Production Summary'!$M$6</f>
        <v>7.5</v>
      </c>
      <c r="L62" s="164">
        <v>0</v>
      </c>
      <c r="M62" s="365">
        <f>'Production Summary'!$N$7</f>
        <v>612.72</v>
      </c>
      <c r="N62" s="367">
        <f>'Production Summary'!$M$7</f>
        <v>25.53</v>
      </c>
      <c r="O62" s="164">
        <v>0</v>
      </c>
      <c r="P62" s="164">
        <f>'Production Summary'!$N$8</f>
        <v>780</v>
      </c>
      <c r="Q62" s="164">
        <f>'Production Summary'!$M$8</f>
        <v>65</v>
      </c>
      <c r="R62" s="164">
        <v>0</v>
      </c>
      <c r="S62" s="164">
        <f>'Production Summary'!$N$9</f>
        <v>720</v>
      </c>
      <c r="T62" s="164">
        <f>'Production Summary'!$M$9</f>
        <v>60</v>
      </c>
      <c r="U62" s="164">
        <v>0</v>
      </c>
      <c r="V62" s="164">
        <f>'Production Summary'!$N$10</f>
        <v>876</v>
      </c>
      <c r="W62" s="164">
        <f>'Production Summary'!$M$10</f>
        <v>73</v>
      </c>
      <c r="X62" s="164">
        <v>0</v>
      </c>
      <c r="Y62" s="164">
        <f>'Production Summary'!$N$14</f>
        <v>177</v>
      </c>
      <c r="Z62" s="328">
        <f>'Production Summary'!$M$14</f>
        <v>14.75</v>
      </c>
      <c r="AA62" s="164">
        <v>0</v>
      </c>
      <c r="AB62" s="167">
        <f t="shared" ref="AB62" si="41">AC62*6</f>
        <v>127.5</v>
      </c>
      <c r="AC62" s="167">
        <v>21.25</v>
      </c>
      <c r="AD62" s="164">
        <v>0</v>
      </c>
      <c r="AE62" s="167">
        <f t="shared" ref="AE62" si="42">AF62*12</f>
        <v>255</v>
      </c>
      <c r="AF62" s="167">
        <v>21.25</v>
      </c>
      <c r="AG62" s="164">
        <v>0</v>
      </c>
      <c r="AH62" s="167">
        <f t="shared" ref="AH62" si="43">AI62*60</f>
        <v>1020</v>
      </c>
      <c r="AI62" s="167">
        <v>17</v>
      </c>
      <c r="AJ62" s="164">
        <v>0</v>
      </c>
      <c r="AK62" s="167">
        <f t="shared" ref="AK62" si="44">AL62*30</f>
        <v>892.5</v>
      </c>
      <c r="AL62" s="167">
        <v>29.75</v>
      </c>
      <c r="AM62" s="164">
        <v>0</v>
      </c>
      <c r="AN62" s="167">
        <f t="shared" ref="AN62" si="45">AO62*12</f>
        <v>867</v>
      </c>
      <c r="AO62" s="167">
        <v>72.25</v>
      </c>
      <c r="AP62" s="164">
        <v>0</v>
      </c>
      <c r="AQ62" s="164">
        <f>'Production Summary'!$N$21</f>
        <v>670</v>
      </c>
      <c r="AR62" s="164">
        <f>'Production Summary'!$M$21</f>
        <v>335</v>
      </c>
      <c r="AS62" s="164">
        <v>0</v>
      </c>
      <c r="AT62" s="386">
        <f>'Production Summary'!$N$22</f>
        <v>375</v>
      </c>
      <c r="AU62" s="164">
        <f>'Production Summary'!$N$23</f>
        <v>1050</v>
      </c>
      <c r="AV62" s="167">
        <f t="shared" si="39"/>
        <v>150</v>
      </c>
      <c r="AW62" s="167">
        <v>12.5</v>
      </c>
      <c r="AX62" s="164">
        <v>0</v>
      </c>
      <c r="AY62" s="167">
        <f t="shared" ref="AY62" si="46">AZ62*12</f>
        <v>150</v>
      </c>
      <c r="AZ62" s="167">
        <v>12.5</v>
      </c>
      <c r="BA62" s="164">
        <v>0</v>
      </c>
      <c r="BB62" s="167">
        <f t="shared" ref="BB62" si="47">BC62*60</f>
        <v>816</v>
      </c>
      <c r="BC62" s="167">
        <v>13.6</v>
      </c>
      <c r="BD62" s="164">
        <v>0</v>
      </c>
      <c r="BE62" s="167">
        <f t="shared" ref="BE62" si="48">BF62*12</f>
        <v>612</v>
      </c>
      <c r="BF62" s="167">
        <v>51</v>
      </c>
      <c r="BG62" s="164">
        <v>0</v>
      </c>
      <c r="BH62" s="164">
        <f>'Production Summary'!$N$30</f>
        <v>500</v>
      </c>
      <c r="BI62" s="164">
        <f>'Production Summary'!$M$30</f>
        <v>250</v>
      </c>
      <c r="BJ62" s="164">
        <v>0</v>
      </c>
      <c r="BK62" s="386"/>
      <c r="BL62" s="164">
        <f>'Production Summary'!$N$32</f>
        <v>875</v>
      </c>
      <c r="BM62" s="167">
        <f t="shared" ref="BM62" si="49">BN62*60</f>
        <v>420</v>
      </c>
      <c r="BN62" s="167">
        <v>7</v>
      </c>
      <c r="BO62" s="164">
        <v>0</v>
      </c>
      <c r="BP62" s="167">
        <f t="shared" ref="BP62" si="50">BQ62*60</f>
        <v>540</v>
      </c>
      <c r="BQ62" s="167">
        <v>9</v>
      </c>
      <c r="BR62" s="164">
        <v>0</v>
      </c>
      <c r="BS62" s="167">
        <f t="shared" ref="BS62" si="51">BT62*10</f>
        <v>224.00000000000003</v>
      </c>
      <c r="BT62" s="167">
        <v>22.400000000000002</v>
      </c>
      <c r="BU62" s="164">
        <v>0</v>
      </c>
      <c r="BV62" s="167">
        <f t="shared" ref="BV62" si="52">BW62*10</f>
        <v>280</v>
      </c>
      <c r="BW62" s="167">
        <v>28</v>
      </c>
      <c r="BX62" s="164">
        <v>0</v>
      </c>
      <c r="BY62" s="167">
        <f t="shared" ref="BY62" si="53">BZ62*10</f>
        <v>280</v>
      </c>
      <c r="BZ62" s="167">
        <v>28</v>
      </c>
      <c r="CA62" s="164">
        <v>0</v>
      </c>
      <c r="CB62" s="167">
        <f t="shared" ref="CB62" si="54">CC62*10</f>
        <v>144</v>
      </c>
      <c r="CC62" s="167">
        <v>14.4</v>
      </c>
      <c r="CD62" s="164">
        <v>0</v>
      </c>
      <c r="CE62" s="164">
        <f>'Production Summary'!$N$42</f>
        <v>1136.3519999999996</v>
      </c>
      <c r="CF62" s="167">
        <v>80.36</v>
      </c>
      <c r="CG62" s="164">
        <v>0</v>
      </c>
      <c r="CH62" s="164">
        <v>0</v>
      </c>
      <c r="CI62" s="167">
        <v>184.5</v>
      </c>
      <c r="CJ62" s="164">
        <v>0</v>
      </c>
      <c r="CK62" s="164">
        <f>'Production Summary'!$N$44</f>
        <v>355</v>
      </c>
      <c r="CL62" s="164">
        <v>0</v>
      </c>
      <c r="CM62" s="375">
        <f>'Production Summary'!$N$45</f>
        <v>1650</v>
      </c>
      <c r="CN62" s="164">
        <f>'Production Summary'!$N$46</f>
        <v>270</v>
      </c>
      <c r="CO62" s="164">
        <f>'Production Summary'!$N$47</f>
        <v>1350</v>
      </c>
      <c r="CP62" s="166"/>
      <c r="CQ62" s="167">
        <f>CR62*120</f>
        <v>7854</v>
      </c>
      <c r="CR62" s="167">
        <v>65.45</v>
      </c>
      <c r="CS62" s="167">
        <f>CT62*90</f>
        <v>13081.5</v>
      </c>
      <c r="CT62" s="167">
        <v>145.35</v>
      </c>
      <c r="CU62" s="167">
        <f>CV62*36</f>
        <v>12546</v>
      </c>
      <c r="CV62" s="167">
        <v>348.5</v>
      </c>
      <c r="CW62" s="167">
        <f>CX62*18</f>
        <v>12393</v>
      </c>
      <c r="CX62" s="167">
        <v>688.5</v>
      </c>
      <c r="CY62" s="167">
        <f>CZ62*18</f>
        <v>12163.5</v>
      </c>
      <c r="CZ62" s="167">
        <v>675.75</v>
      </c>
      <c r="DA62" s="167">
        <f>DB62*18</f>
        <v>12280.5</v>
      </c>
      <c r="DB62" s="167">
        <v>682.25</v>
      </c>
      <c r="DC62" s="531">
        <f>DD62*18</f>
        <v>10939.5</v>
      </c>
      <c r="DD62" s="531">
        <v>607.75</v>
      </c>
      <c r="DE62" s="531">
        <f>DF62*18</f>
        <v>11164.354185418542</v>
      </c>
      <c r="DF62" s="531">
        <v>620.24189918991897</v>
      </c>
      <c r="DG62" s="167">
        <f>DH62*4</f>
        <v>13583</v>
      </c>
      <c r="DH62" s="167">
        <v>3395.75</v>
      </c>
      <c r="DI62" s="167">
        <f>DJ62*80</f>
        <v>11732</v>
      </c>
      <c r="DJ62" s="167">
        <v>146.65</v>
      </c>
      <c r="DK62" s="167">
        <f>DL62*36</f>
        <v>12663</v>
      </c>
      <c r="DL62" s="167">
        <v>351.75</v>
      </c>
      <c r="DM62" s="167">
        <f>DN62*18</f>
        <v>12494.699999999999</v>
      </c>
      <c r="DN62" s="167">
        <v>694.15</v>
      </c>
      <c r="DO62" s="167">
        <f>'Production Summary'!$N$61</f>
        <v>4500</v>
      </c>
      <c r="DP62" s="531">
        <f>'Production Summary'!$M$61</f>
        <v>750</v>
      </c>
      <c r="DQ62" s="164">
        <v>0</v>
      </c>
      <c r="DR62" s="164">
        <f>'Production Summary'!$N$62</f>
        <v>8900</v>
      </c>
      <c r="DS62" s="164">
        <f>'Production Summary'!$N$70</f>
        <v>300</v>
      </c>
      <c r="DT62" s="328">
        <f>'Production Summary'!$M$70</f>
        <v>25</v>
      </c>
      <c r="DU62" s="164">
        <v>0</v>
      </c>
      <c r="DV62" s="164">
        <f>DS62/2</f>
        <v>150</v>
      </c>
      <c r="DW62" s="164">
        <v>0</v>
      </c>
      <c r="DX62" s="167">
        <f>32*6</f>
        <v>192</v>
      </c>
      <c r="DY62" s="164">
        <v>0</v>
      </c>
      <c r="DZ62" s="167">
        <f>'Production Summary'!$N$65</f>
        <v>384</v>
      </c>
      <c r="EA62" s="164">
        <v>0</v>
      </c>
      <c r="EB62" s="167">
        <f>'Production Summary'!$N$66</f>
        <v>192</v>
      </c>
      <c r="EC62" s="164">
        <v>0</v>
      </c>
      <c r="ED62" s="164">
        <f>'Production Summary'!$N$67</f>
        <v>96</v>
      </c>
      <c r="EE62" s="164">
        <v>0</v>
      </c>
      <c r="EF62" s="164">
        <f>'Production Summary'!$N$68</f>
        <v>96</v>
      </c>
      <c r="EG62" s="164">
        <v>0</v>
      </c>
      <c r="EH62" s="164">
        <f>'Production Summary'!$N$69</f>
        <v>340</v>
      </c>
      <c r="EI62" s="101">
        <f t="shared" si="6"/>
        <v>693060594.33306003</v>
      </c>
      <c r="EJ62" s="3"/>
      <c r="EK62" s="3"/>
      <c r="ER62" s="64" t="s">
        <v>78</v>
      </c>
      <c r="ES62" s="61" t="str">
        <f t="shared" si="5"/>
        <v>D-Mart Sarkhanda, Bilaspur</v>
      </c>
      <c r="ET62" s="24">
        <f t="shared" si="3"/>
        <v>693060594.33306003</v>
      </c>
    </row>
    <row r="63" spans="1:150" ht="15" customHeight="1">
      <c r="A63" t="b">
        <f>C63=Bilaspur!C63</f>
        <v>1</v>
      </c>
      <c r="B63" s="65">
        <f t="shared" si="4"/>
        <v>58</v>
      </c>
      <c r="C63" s="61" t="str">
        <f>IF(Bilaspur!C63="","",Bilaspur!C63)</f>
        <v/>
      </c>
      <c r="D63" s="164">
        <f>'Production Summary'!$N$4</f>
        <v>666</v>
      </c>
      <c r="E63" s="164">
        <f>'Production Summary'!$M$4</f>
        <v>27.75</v>
      </c>
      <c r="F63" s="164">
        <v>0</v>
      </c>
      <c r="G63" s="164">
        <f>'Production Summary'!$N$5</f>
        <v>666</v>
      </c>
      <c r="H63" s="164">
        <f>'Production Summary'!$M$5</f>
        <v>27.75</v>
      </c>
      <c r="I63" s="164">
        <v>0</v>
      </c>
      <c r="J63" s="164">
        <f>'Production Summary'!$N$6</f>
        <v>200</v>
      </c>
      <c r="K63" s="328">
        <f>'Production Summary'!$M$6</f>
        <v>7.5</v>
      </c>
      <c r="L63" s="164">
        <v>0</v>
      </c>
      <c r="M63" s="365">
        <f>'Production Summary'!$N$7</f>
        <v>612.72</v>
      </c>
      <c r="N63" s="367">
        <f>'Production Summary'!$M$7</f>
        <v>25.53</v>
      </c>
      <c r="O63" s="164">
        <v>0</v>
      </c>
      <c r="P63" s="164">
        <f>'Production Summary'!$N$8</f>
        <v>780</v>
      </c>
      <c r="Q63" s="164">
        <f>'Production Summary'!$M$8</f>
        <v>65</v>
      </c>
      <c r="R63" s="164">
        <v>0</v>
      </c>
      <c r="S63" s="164">
        <f>'Production Summary'!$N$9</f>
        <v>720</v>
      </c>
      <c r="T63" s="164">
        <f>'Production Summary'!$M$9</f>
        <v>60</v>
      </c>
      <c r="U63" s="164">
        <v>0</v>
      </c>
      <c r="V63" s="164">
        <f>'Production Summary'!$N$10</f>
        <v>876</v>
      </c>
      <c r="W63" s="164">
        <f>'Production Summary'!$M$10</f>
        <v>73</v>
      </c>
      <c r="X63" s="164">
        <v>0</v>
      </c>
      <c r="Y63" s="164">
        <f>'Production Summary'!$N$14</f>
        <v>177</v>
      </c>
      <c r="Z63" s="328">
        <f>'Production Summary'!$M$14</f>
        <v>14.75</v>
      </c>
      <c r="AA63" s="164">
        <v>0</v>
      </c>
      <c r="AB63" s="164">
        <f>'Production Summary'!$N$15</f>
        <v>126</v>
      </c>
      <c r="AC63" s="164">
        <f>'Production Summary'!$M$15</f>
        <v>21</v>
      </c>
      <c r="AD63" s="164">
        <v>0</v>
      </c>
      <c r="AE63" s="164">
        <f>'Production Summary'!$N$16</f>
        <v>252</v>
      </c>
      <c r="AF63" s="164">
        <f>'Production Summary'!$M$16</f>
        <v>21</v>
      </c>
      <c r="AG63" s="164">
        <v>0</v>
      </c>
      <c r="AH63" s="164">
        <f>'Production Summary'!$N$18</f>
        <v>1035</v>
      </c>
      <c r="AI63" s="164">
        <f>'Production Summary'!$M$18</f>
        <v>17.25</v>
      </c>
      <c r="AJ63" s="164">
        <v>0</v>
      </c>
      <c r="AK63" s="164">
        <f>'Production Summary'!$N$19</f>
        <v>870</v>
      </c>
      <c r="AL63" s="164">
        <f>'Production Summary'!$M$19</f>
        <v>29</v>
      </c>
      <c r="AM63" s="164">
        <v>0</v>
      </c>
      <c r="AN63" s="164">
        <f>'Production Summary'!$N$20</f>
        <v>864</v>
      </c>
      <c r="AO63" s="164">
        <f>'Production Summary'!$M$20</f>
        <v>72</v>
      </c>
      <c r="AP63" s="164">
        <v>0</v>
      </c>
      <c r="AQ63" s="164">
        <f>'Production Summary'!$N$21</f>
        <v>670</v>
      </c>
      <c r="AR63" s="164">
        <f>'Production Summary'!$M$21</f>
        <v>335</v>
      </c>
      <c r="AS63" s="164">
        <v>0</v>
      </c>
      <c r="AT63" s="386">
        <f>'Production Summary'!$N$22</f>
        <v>375</v>
      </c>
      <c r="AU63" s="164">
        <f>'Production Summary'!$N$23</f>
        <v>1050</v>
      </c>
      <c r="AV63" s="164">
        <f>'Production Summary'!$N$25</f>
        <v>300</v>
      </c>
      <c r="AW63" s="164">
        <f>'Production Summary'!$M$25</f>
        <v>25</v>
      </c>
      <c r="AX63" s="164">
        <v>0</v>
      </c>
      <c r="AY63" s="164">
        <f>'Production Summary'!$N$26</f>
        <v>300</v>
      </c>
      <c r="AZ63" s="164">
        <f>'Production Summary'!$M$26</f>
        <v>25</v>
      </c>
      <c r="BA63" s="164">
        <v>0</v>
      </c>
      <c r="BB63" s="164">
        <f>'Production Summary'!$N$28</f>
        <v>777</v>
      </c>
      <c r="BC63" s="164">
        <f>'Production Summary'!$M$28</f>
        <v>12.95</v>
      </c>
      <c r="BD63" s="164">
        <v>0</v>
      </c>
      <c r="BE63" s="164">
        <f>'Production Summary'!$N$29</f>
        <v>612</v>
      </c>
      <c r="BF63" s="164">
        <f>'Production Summary'!$M$29</f>
        <v>51</v>
      </c>
      <c r="BG63" s="164">
        <v>0</v>
      </c>
      <c r="BH63" s="164">
        <f>'Production Summary'!$N$30</f>
        <v>500</v>
      </c>
      <c r="BI63" s="164">
        <f>'Production Summary'!$M$30</f>
        <v>250</v>
      </c>
      <c r="BJ63" s="164">
        <v>0</v>
      </c>
      <c r="BK63" s="386"/>
      <c r="BL63" s="164">
        <f>'Production Summary'!$N$32</f>
        <v>875</v>
      </c>
      <c r="BM63" s="164">
        <f>'Production Summary'!$N$34</f>
        <v>360.59999999999997</v>
      </c>
      <c r="BN63" s="164">
        <f>'Production Summary'!$M$34</f>
        <v>6.01</v>
      </c>
      <c r="BO63" s="164">
        <v>0</v>
      </c>
      <c r="BP63" s="164">
        <f>'Production Summary'!$N$36</f>
        <v>717</v>
      </c>
      <c r="BQ63" s="164">
        <f>'Production Summary'!$M$36</f>
        <v>11.95</v>
      </c>
      <c r="BR63" s="164">
        <v>0</v>
      </c>
      <c r="BS63" s="164">
        <f>'Production Summary'!$N$37</f>
        <v>210</v>
      </c>
      <c r="BT63" s="164">
        <f>'Production Summary'!$M$37</f>
        <v>21</v>
      </c>
      <c r="BU63" s="164">
        <v>0</v>
      </c>
      <c r="BV63" s="164">
        <f>'Production Summary'!$N$38</f>
        <v>280</v>
      </c>
      <c r="BW63" s="164">
        <f>'Production Summary'!$M$38</f>
        <v>28</v>
      </c>
      <c r="BX63" s="164">
        <v>0</v>
      </c>
      <c r="BY63" s="165">
        <f>'Production Summary'!$N$39</f>
        <v>300.38406247988502</v>
      </c>
      <c r="BZ63" s="164">
        <f>'Production Summary'!$M$39</f>
        <v>30.038406247988501</v>
      </c>
      <c r="CA63" s="164">
        <v>0</v>
      </c>
      <c r="CB63" s="164">
        <f>'Production Summary'!$N$40</f>
        <v>131.30000000000001</v>
      </c>
      <c r="CC63" s="164">
        <f>'Production Summary'!$M$40</f>
        <v>13.13</v>
      </c>
      <c r="CD63" s="164">
        <v>0</v>
      </c>
      <c r="CE63" s="164">
        <f>'Production Summary'!$N$42</f>
        <v>1136.3519999999996</v>
      </c>
      <c r="CF63" s="164">
        <f>'Production Summary'!$M$42</f>
        <v>81.167999999999978</v>
      </c>
      <c r="CG63" s="164">
        <v>0</v>
      </c>
      <c r="CH63" s="164">
        <v>0</v>
      </c>
      <c r="CI63" s="164">
        <f>'Production Summary'!$N$43</f>
        <v>184</v>
      </c>
      <c r="CJ63" s="164">
        <v>0</v>
      </c>
      <c r="CK63" s="164">
        <f>'Production Summary'!$N$44</f>
        <v>355</v>
      </c>
      <c r="CL63" s="164">
        <v>0</v>
      </c>
      <c r="CM63" s="375">
        <f>'Production Summary'!$N$45</f>
        <v>1650</v>
      </c>
      <c r="CN63" s="164">
        <f>'Production Summary'!$N$46</f>
        <v>270</v>
      </c>
      <c r="CO63" s="164">
        <f>'Production Summary'!$N$47</f>
        <v>1350</v>
      </c>
      <c r="CP63" s="166"/>
      <c r="CQ63" s="167">
        <f>CR63*120</f>
        <v>7854</v>
      </c>
      <c r="CR63" s="167">
        <v>65.45</v>
      </c>
      <c r="CS63" s="167">
        <f>CT63*90</f>
        <v>12775.499999999998</v>
      </c>
      <c r="CT63" s="167">
        <v>141.94999999999999</v>
      </c>
      <c r="CU63" s="167">
        <f>CV63*36</f>
        <v>12209.4</v>
      </c>
      <c r="CV63" s="167">
        <v>339.15</v>
      </c>
      <c r="CW63" s="167">
        <f>CX63*18</f>
        <v>12071.699999999999</v>
      </c>
      <c r="CX63" s="167">
        <v>670.65</v>
      </c>
      <c r="CY63" s="167">
        <f>CZ63*18</f>
        <v>11857.5</v>
      </c>
      <c r="CZ63" s="167">
        <v>658.75</v>
      </c>
      <c r="DA63" s="167">
        <f>DB63*18</f>
        <v>11920.5</v>
      </c>
      <c r="DB63" s="167">
        <v>662.25</v>
      </c>
      <c r="DC63" s="531">
        <f>DD63*18</f>
        <v>10939.5</v>
      </c>
      <c r="DD63" s="531">
        <v>607.75</v>
      </c>
      <c r="DE63" s="531">
        <f>DF63*18</f>
        <v>11164.354185418542</v>
      </c>
      <c r="DF63" s="531">
        <v>620.24189918991897</v>
      </c>
      <c r="DG63" s="167">
        <f>DH63*4</f>
        <v>13256.6</v>
      </c>
      <c r="DH63" s="167">
        <v>3314.15</v>
      </c>
      <c r="DI63" s="167">
        <f>DJ63*80</f>
        <v>11412</v>
      </c>
      <c r="DJ63" s="167">
        <v>142.65</v>
      </c>
      <c r="DK63" s="167">
        <f>DL63*36</f>
        <v>12303</v>
      </c>
      <c r="DL63" s="167">
        <v>341.75</v>
      </c>
      <c r="DM63" s="167">
        <f>DN63*18</f>
        <v>12134.699999999999</v>
      </c>
      <c r="DN63" s="167">
        <v>674.15</v>
      </c>
      <c r="DO63" s="164">
        <f>'Production Summary'!$N$61</f>
        <v>4500</v>
      </c>
      <c r="DP63" s="328">
        <f>'Production Summary'!$M$61</f>
        <v>750</v>
      </c>
      <c r="DQ63" s="164">
        <v>0</v>
      </c>
      <c r="DR63" s="164">
        <f>'Production Summary'!$N$62</f>
        <v>8900</v>
      </c>
      <c r="DS63" s="164">
        <f>'Production Summary'!$N$70</f>
        <v>300</v>
      </c>
      <c r="DT63" s="328">
        <f>'Production Summary'!$M$70</f>
        <v>25</v>
      </c>
      <c r="DU63" s="164">
        <v>0</v>
      </c>
      <c r="DV63" s="164">
        <f>'Production Summary'!$N$71</f>
        <v>150</v>
      </c>
      <c r="DW63" s="164">
        <v>0</v>
      </c>
      <c r="DX63" s="164">
        <f>'Production Summary'!$N$64</f>
        <v>192</v>
      </c>
      <c r="DY63" s="164">
        <v>0</v>
      </c>
      <c r="DZ63" s="391">
        <f>'Production Summary'!$N$65</f>
        <v>384</v>
      </c>
      <c r="EA63" s="164">
        <v>0</v>
      </c>
      <c r="EB63" s="391">
        <f>'Production Summary'!$N$66</f>
        <v>192</v>
      </c>
      <c r="EC63" s="164">
        <v>0</v>
      </c>
      <c r="ED63" s="164">
        <f>'Production Summary'!$N$67</f>
        <v>96</v>
      </c>
      <c r="EE63" s="164">
        <v>0</v>
      </c>
      <c r="EF63" s="164">
        <f>'Production Summary'!$N$68</f>
        <v>96</v>
      </c>
      <c r="EG63" s="164">
        <v>0</v>
      </c>
      <c r="EH63" s="164">
        <f>'Production Summary'!$N$69</f>
        <v>340</v>
      </c>
      <c r="EI63" s="101">
        <f t="shared" si="6"/>
        <v>679880447.30298352</v>
      </c>
      <c r="EJ63" s="3"/>
      <c r="EK63" s="3"/>
      <c r="ER63" s="64" t="s">
        <v>79</v>
      </c>
      <c r="ES63" s="61" t="str">
        <f t="shared" si="5"/>
        <v/>
      </c>
      <c r="ET63" s="24">
        <f t="shared" si="3"/>
        <v>679880447.30298352</v>
      </c>
    </row>
    <row r="64" spans="1:150" ht="15" customHeight="1">
      <c r="A64" t="b">
        <f>C64=Bilaspur!C64</f>
        <v>1</v>
      </c>
      <c r="B64" s="65">
        <f t="shared" si="4"/>
        <v>59</v>
      </c>
      <c r="C64" s="61" t="str">
        <f>IF(Bilaspur!C64="","",Bilaspur!C64)</f>
        <v/>
      </c>
      <c r="D64" s="164">
        <f>'Production Summary'!$N$4</f>
        <v>666</v>
      </c>
      <c r="E64" s="164">
        <f>'Production Summary'!$M$4</f>
        <v>27.75</v>
      </c>
      <c r="F64" s="164">
        <v>0</v>
      </c>
      <c r="G64" s="164">
        <f>'Production Summary'!$N$5</f>
        <v>666</v>
      </c>
      <c r="H64" s="164">
        <f>'Production Summary'!$M$5</f>
        <v>27.75</v>
      </c>
      <c r="I64" s="164">
        <v>0</v>
      </c>
      <c r="J64" s="164">
        <f>'Production Summary'!$N$6</f>
        <v>200</v>
      </c>
      <c r="K64" s="328">
        <f>'Production Summary'!$M$6</f>
        <v>7.5</v>
      </c>
      <c r="L64" s="164">
        <v>0</v>
      </c>
      <c r="M64" s="365">
        <f>'Production Summary'!$N$7</f>
        <v>612.72</v>
      </c>
      <c r="N64" s="367">
        <f>'Production Summary'!$M$7</f>
        <v>25.53</v>
      </c>
      <c r="O64" s="164">
        <v>0</v>
      </c>
      <c r="P64" s="164">
        <f>'Production Summary'!$N$8</f>
        <v>780</v>
      </c>
      <c r="Q64" s="164">
        <f>'Production Summary'!$M$8</f>
        <v>65</v>
      </c>
      <c r="R64" s="164">
        <v>0</v>
      </c>
      <c r="S64" s="164">
        <f>'Production Summary'!$N$9</f>
        <v>720</v>
      </c>
      <c r="T64" s="164">
        <f>'Production Summary'!$M$9</f>
        <v>60</v>
      </c>
      <c r="U64" s="164">
        <v>0</v>
      </c>
      <c r="V64" s="164">
        <f>'Production Summary'!$N$10</f>
        <v>876</v>
      </c>
      <c r="W64" s="164">
        <f>'Production Summary'!$M$10</f>
        <v>73</v>
      </c>
      <c r="X64" s="164">
        <v>0</v>
      </c>
      <c r="Y64" s="164">
        <f>'Production Summary'!$N$14</f>
        <v>177</v>
      </c>
      <c r="Z64" s="328">
        <f>'Production Summary'!$M$14</f>
        <v>14.75</v>
      </c>
      <c r="AA64" s="164">
        <v>0</v>
      </c>
      <c r="AB64" s="164">
        <f>'Production Summary'!$N$15</f>
        <v>126</v>
      </c>
      <c r="AC64" s="164">
        <f>'Production Summary'!$M$15</f>
        <v>21</v>
      </c>
      <c r="AD64" s="164">
        <v>0</v>
      </c>
      <c r="AE64" s="164">
        <f>'Production Summary'!$N$16</f>
        <v>252</v>
      </c>
      <c r="AF64" s="164">
        <f>'Production Summary'!$M$16</f>
        <v>21</v>
      </c>
      <c r="AG64" s="164">
        <v>0</v>
      </c>
      <c r="AH64" s="164">
        <f>'Production Summary'!$N$18</f>
        <v>1035</v>
      </c>
      <c r="AI64" s="164">
        <f>'Production Summary'!$M$18</f>
        <v>17.25</v>
      </c>
      <c r="AJ64" s="164">
        <v>0</v>
      </c>
      <c r="AK64" s="164">
        <f>'Production Summary'!$N$19</f>
        <v>870</v>
      </c>
      <c r="AL64" s="164">
        <f>'Production Summary'!$M$19</f>
        <v>29</v>
      </c>
      <c r="AM64" s="164">
        <v>0</v>
      </c>
      <c r="AN64" s="164">
        <f>'Production Summary'!$N$20</f>
        <v>864</v>
      </c>
      <c r="AO64" s="164">
        <f>'Production Summary'!$M$20</f>
        <v>72</v>
      </c>
      <c r="AP64" s="164">
        <v>0</v>
      </c>
      <c r="AQ64" s="164">
        <f>'Production Summary'!$N$21</f>
        <v>670</v>
      </c>
      <c r="AR64" s="164">
        <f>'Production Summary'!$M$21</f>
        <v>335</v>
      </c>
      <c r="AS64" s="164">
        <v>0</v>
      </c>
      <c r="AT64" s="386">
        <f>'Production Summary'!$N$22</f>
        <v>375</v>
      </c>
      <c r="AU64" s="164">
        <f>'Production Summary'!$N$23</f>
        <v>1050</v>
      </c>
      <c r="AV64" s="164">
        <f>'Production Summary'!$N$25</f>
        <v>300</v>
      </c>
      <c r="AW64" s="164">
        <f>'Production Summary'!$M$25</f>
        <v>25</v>
      </c>
      <c r="AX64" s="164">
        <v>0</v>
      </c>
      <c r="AY64" s="164">
        <f>'Production Summary'!$N$26</f>
        <v>300</v>
      </c>
      <c r="AZ64" s="164">
        <f>'Production Summary'!$M$26</f>
        <v>25</v>
      </c>
      <c r="BA64" s="164">
        <v>0</v>
      </c>
      <c r="BB64" s="164">
        <f>'Production Summary'!$N$28</f>
        <v>777</v>
      </c>
      <c r="BC64" s="164">
        <f>'Production Summary'!$M$28</f>
        <v>12.95</v>
      </c>
      <c r="BD64" s="164">
        <v>0</v>
      </c>
      <c r="BE64" s="164">
        <f>'Production Summary'!$N$29</f>
        <v>612</v>
      </c>
      <c r="BF64" s="164">
        <f>'Production Summary'!$M$29</f>
        <v>51</v>
      </c>
      <c r="BG64" s="164">
        <v>0</v>
      </c>
      <c r="BH64" s="164">
        <f>'Production Summary'!$N$30</f>
        <v>500</v>
      </c>
      <c r="BI64" s="164">
        <f>'Production Summary'!$M$30</f>
        <v>250</v>
      </c>
      <c r="BJ64" s="164">
        <v>0</v>
      </c>
      <c r="BK64" s="386"/>
      <c r="BL64" s="164">
        <f>'Production Summary'!$N$32</f>
        <v>875</v>
      </c>
      <c r="BM64" s="164">
        <f>'Production Summary'!$N$34</f>
        <v>360.59999999999997</v>
      </c>
      <c r="BN64" s="164">
        <f>'Production Summary'!$M$34</f>
        <v>6.01</v>
      </c>
      <c r="BO64" s="164">
        <v>0</v>
      </c>
      <c r="BP64" s="164">
        <f>'Production Summary'!$N$36</f>
        <v>717</v>
      </c>
      <c r="BQ64" s="164">
        <f>'Production Summary'!$M$36</f>
        <v>11.95</v>
      </c>
      <c r="BR64" s="164">
        <v>0</v>
      </c>
      <c r="BS64" s="164">
        <f>'Production Summary'!$N$37</f>
        <v>210</v>
      </c>
      <c r="BT64" s="164">
        <f>'Production Summary'!$M$37</f>
        <v>21</v>
      </c>
      <c r="BU64" s="164">
        <v>0</v>
      </c>
      <c r="BV64" s="164">
        <f>'Production Summary'!$N$38</f>
        <v>280</v>
      </c>
      <c r="BW64" s="164">
        <f>'Production Summary'!$M$38</f>
        <v>28</v>
      </c>
      <c r="BX64" s="164">
        <v>0</v>
      </c>
      <c r="BY64" s="165">
        <f>'Production Summary'!$N$39</f>
        <v>300.38406247988502</v>
      </c>
      <c r="BZ64" s="164">
        <f>'Production Summary'!$M$39</f>
        <v>30.038406247988501</v>
      </c>
      <c r="CA64" s="164">
        <v>0</v>
      </c>
      <c r="CB64" s="164">
        <f>'Production Summary'!$N$40</f>
        <v>131.30000000000001</v>
      </c>
      <c r="CC64" s="164">
        <f>'Production Summary'!$M$40</f>
        <v>13.13</v>
      </c>
      <c r="CD64" s="164">
        <v>0</v>
      </c>
      <c r="CE64" s="164">
        <f>'Production Summary'!$N$42</f>
        <v>1136.3519999999996</v>
      </c>
      <c r="CF64" s="164">
        <f>'Production Summary'!$M$42</f>
        <v>81.167999999999978</v>
      </c>
      <c r="CG64" s="164">
        <v>0</v>
      </c>
      <c r="CH64" s="164">
        <v>0</v>
      </c>
      <c r="CI64" s="164">
        <f>'Production Summary'!$N$43</f>
        <v>184</v>
      </c>
      <c r="CJ64" s="164">
        <v>0</v>
      </c>
      <c r="CK64" s="164">
        <f>'Production Summary'!$N$44</f>
        <v>355</v>
      </c>
      <c r="CL64" s="164">
        <v>0</v>
      </c>
      <c r="CM64" s="375">
        <f>'Production Summary'!$N$45</f>
        <v>1650</v>
      </c>
      <c r="CN64" s="164">
        <f>'Production Summary'!$N$46</f>
        <v>270</v>
      </c>
      <c r="CO64" s="164">
        <f>'Production Summary'!$N$47</f>
        <v>1350</v>
      </c>
      <c r="CP64" s="166"/>
      <c r="CQ64" s="164">
        <f>'Production Summary'!$N$49</f>
        <v>8004.1580041580037</v>
      </c>
      <c r="CR64" s="164">
        <f>'Production Summary'!$M$49</f>
        <v>66.701316701316699</v>
      </c>
      <c r="CS64" s="164">
        <f>'Production Summary'!$N$50</f>
        <v>13331.600831600828</v>
      </c>
      <c r="CT64" s="164">
        <f>'Production Summary'!$M$50</f>
        <v>148.1288981288981</v>
      </c>
      <c r="CU64" s="164">
        <f>'Production Summary'!$N$51</f>
        <v>12785.862785862784</v>
      </c>
      <c r="CV64" s="164">
        <f>'Production Summary'!$M$51</f>
        <v>355.16285516285512</v>
      </c>
      <c r="CW64" s="164">
        <f>'Production Summary'!$N$52</f>
        <v>12629.937629937627</v>
      </c>
      <c r="CX64" s="164">
        <f>'Production Summary'!$M$52</f>
        <v>701.66320166320156</v>
      </c>
      <c r="CY64" s="164">
        <f>'Production Summary'!$N$53</f>
        <v>12396.049896049895</v>
      </c>
      <c r="CZ64" s="164">
        <f>'Production Summary'!$M$53</f>
        <v>688.66943866943859</v>
      </c>
      <c r="DA64" s="164">
        <f>'Production Summary'!$N$54</f>
        <v>13799.376299376298</v>
      </c>
      <c r="DB64" s="164">
        <f>'Production Summary'!$M$54</f>
        <v>766.63201663201653</v>
      </c>
      <c r="DC64" s="328">
        <f>'Production Summary'!$N$60</f>
        <v>12863.825363825363</v>
      </c>
      <c r="DD64" s="328">
        <f>'Production Summary'!$M$60</f>
        <v>714.65696465696465</v>
      </c>
      <c r="DE64" s="164">
        <f>'Production Summary'!$N$59</f>
        <v>11148.648648648648</v>
      </c>
      <c r="DF64" s="328">
        <f>'Production Summary'!$M$59</f>
        <v>619.36936936936934</v>
      </c>
      <c r="DG64" s="164">
        <f>'Production Summary'!$N$55</f>
        <v>13842.68884268884</v>
      </c>
      <c r="DH64" s="164">
        <f>'Production Summary'!$M$55</f>
        <v>3460.67221067221</v>
      </c>
      <c r="DI64" s="164">
        <f>'Production Summary'!$N$56</f>
        <v>13097.713097713096</v>
      </c>
      <c r="DJ64" s="164">
        <f>'Production Summary'!$M$56</f>
        <v>163.72141372141371</v>
      </c>
      <c r="DK64" s="164">
        <f>'Production Summary'!$N$57</f>
        <v>14189.189189189186</v>
      </c>
      <c r="DL64" s="164">
        <f>'Production Summary'!$M$57</f>
        <v>394.14414414414409</v>
      </c>
      <c r="DM64" s="164">
        <f>'Production Summary'!$N$58</f>
        <v>14017.671517671517</v>
      </c>
      <c r="DN64" s="164">
        <f>'Production Summary'!$M$58</f>
        <v>778.75952875952873</v>
      </c>
      <c r="DO64" s="164">
        <f>'Production Summary'!$N$61</f>
        <v>4500</v>
      </c>
      <c r="DP64" s="328">
        <f>'Production Summary'!$M$61</f>
        <v>750</v>
      </c>
      <c r="DQ64" s="164">
        <v>0</v>
      </c>
      <c r="DR64" s="164">
        <f>'Production Summary'!$N$62</f>
        <v>8900</v>
      </c>
      <c r="DS64" s="164">
        <f>'Production Summary'!$N$70</f>
        <v>300</v>
      </c>
      <c r="DT64" s="328">
        <f>'Production Summary'!$M$70</f>
        <v>25</v>
      </c>
      <c r="DU64" s="164">
        <v>0</v>
      </c>
      <c r="DV64" s="164">
        <f>'Production Summary'!$N$71</f>
        <v>150</v>
      </c>
      <c r="DW64" s="164">
        <v>0</v>
      </c>
      <c r="DX64" s="164">
        <f>'Production Summary'!$N$64</f>
        <v>192</v>
      </c>
      <c r="DY64" s="164">
        <v>0</v>
      </c>
      <c r="DZ64" s="391">
        <f>'Production Summary'!$N$65</f>
        <v>384</v>
      </c>
      <c r="EA64" s="164">
        <v>0</v>
      </c>
      <c r="EB64" s="391">
        <f>'Production Summary'!$N$66</f>
        <v>192</v>
      </c>
      <c r="EC64" s="164">
        <v>0</v>
      </c>
      <c r="ED64" s="164">
        <f>'Production Summary'!$N$67</f>
        <v>96</v>
      </c>
      <c r="EE64" s="164">
        <v>0</v>
      </c>
      <c r="EF64" s="164">
        <f>'Production Summary'!$N$68</f>
        <v>96</v>
      </c>
      <c r="EG64" s="164">
        <v>0</v>
      </c>
      <c r="EH64" s="164">
        <f>'Production Summary'!$N$69</f>
        <v>340</v>
      </c>
      <c r="EI64" s="101">
        <f t="shared" si="6"/>
        <v>704619202.79139721</v>
      </c>
      <c r="EJ64" s="3"/>
      <c r="EK64" s="3"/>
      <c r="ER64" s="64" t="s">
        <v>80</v>
      </c>
      <c r="ES64" s="61" t="str">
        <f t="shared" si="5"/>
        <v/>
      </c>
      <c r="ET64" s="24">
        <f t="shared" si="3"/>
        <v>704619202.79139721</v>
      </c>
    </row>
    <row r="65" spans="1:150" ht="15" customHeight="1">
      <c r="A65" t="b">
        <f>C65=Bilaspur!C65</f>
        <v>1</v>
      </c>
      <c r="B65" s="65">
        <f t="shared" si="4"/>
        <v>60</v>
      </c>
      <c r="C65" s="61" t="str">
        <f>IF(Bilaspur!C65="","",Bilaspur!C65)</f>
        <v/>
      </c>
      <c r="D65" s="164">
        <f>'Production Summary'!$N$4</f>
        <v>666</v>
      </c>
      <c r="E65" s="164">
        <f>'Production Summary'!$M$4</f>
        <v>27.75</v>
      </c>
      <c r="F65" s="164">
        <v>0</v>
      </c>
      <c r="G65" s="164">
        <f>'Production Summary'!$N$5</f>
        <v>666</v>
      </c>
      <c r="H65" s="164">
        <f>'Production Summary'!$M$5</f>
        <v>27.75</v>
      </c>
      <c r="I65" s="164">
        <v>0</v>
      </c>
      <c r="J65" s="164">
        <f>'Production Summary'!$N$6</f>
        <v>200</v>
      </c>
      <c r="K65" s="328">
        <f>'Production Summary'!$M$6</f>
        <v>7.5</v>
      </c>
      <c r="L65" s="164">
        <v>0</v>
      </c>
      <c r="M65" s="365">
        <f>'Production Summary'!$N$7</f>
        <v>612.72</v>
      </c>
      <c r="N65" s="367">
        <f>'Production Summary'!$M$7</f>
        <v>25.53</v>
      </c>
      <c r="O65" s="164">
        <v>0</v>
      </c>
      <c r="P65" s="164">
        <f>'Production Summary'!$N$8</f>
        <v>780</v>
      </c>
      <c r="Q65" s="164">
        <f>'Production Summary'!$M$8</f>
        <v>65</v>
      </c>
      <c r="R65" s="164">
        <v>0</v>
      </c>
      <c r="S65" s="164">
        <f>'Production Summary'!$N$9</f>
        <v>720</v>
      </c>
      <c r="T65" s="164">
        <f>'Production Summary'!$M$9</f>
        <v>60</v>
      </c>
      <c r="U65" s="164">
        <v>0</v>
      </c>
      <c r="V65" s="164">
        <f>'Production Summary'!$N$10</f>
        <v>876</v>
      </c>
      <c r="W65" s="164">
        <f>'Production Summary'!$M$10</f>
        <v>73</v>
      </c>
      <c r="X65" s="164">
        <v>0</v>
      </c>
      <c r="Y65" s="164">
        <f>'Production Summary'!$N$14</f>
        <v>177</v>
      </c>
      <c r="Z65" s="328">
        <f>'Production Summary'!$M$14</f>
        <v>14.75</v>
      </c>
      <c r="AA65" s="164">
        <v>0</v>
      </c>
      <c r="AB65" s="164">
        <f>'Production Summary'!$N$15</f>
        <v>126</v>
      </c>
      <c r="AC65" s="164">
        <f>'Production Summary'!$M$15</f>
        <v>21</v>
      </c>
      <c r="AD65" s="164">
        <v>0</v>
      </c>
      <c r="AE65" s="164">
        <f>'Production Summary'!$N$16</f>
        <v>252</v>
      </c>
      <c r="AF65" s="164">
        <f>'Production Summary'!$M$16</f>
        <v>21</v>
      </c>
      <c r="AG65" s="164">
        <v>0</v>
      </c>
      <c r="AH65" s="164">
        <f>'Production Summary'!$N$18</f>
        <v>1035</v>
      </c>
      <c r="AI65" s="164">
        <f>'Production Summary'!$M$18</f>
        <v>17.25</v>
      </c>
      <c r="AJ65" s="164">
        <v>0</v>
      </c>
      <c r="AK65" s="164">
        <f>'Production Summary'!$N$19</f>
        <v>870</v>
      </c>
      <c r="AL65" s="164">
        <f>'Production Summary'!$M$19</f>
        <v>29</v>
      </c>
      <c r="AM65" s="164">
        <v>0</v>
      </c>
      <c r="AN65" s="164">
        <f>'Production Summary'!$N$20</f>
        <v>864</v>
      </c>
      <c r="AO65" s="164">
        <f>'Production Summary'!$M$20</f>
        <v>72</v>
      </c>
      <c r="AP65" s="164">
        <v>0</v>
      </c>
      <c r="AQ65" s="164">
        <f>'Production Summary'!$N$21</f>
        <v>670</v>
      </c>
      <c r="AR65" s="164">
        <f>'Production Summary'!$M$21</f>
        <v>335</v>
      </c>
      <c r="AS65" s="164">
        <v>0</v>
      </c>
      <c r="AT65" s="386">
        <f>'Production Summary'!$N$22</f>
        <v>375</v>
      </c>
      <c r="AU65" s="164">
        <f>'Production Summary'!$N$23</f>
        <v>1050</v>
      </c>
      <c r="AV65" s="164">
        <f>'Production Summary'!$N$25</f>
        <v>300</v>
      </c>
      <c r="AW65" s="164">
        <f>'Production Summary'!$M$25</f>
        <v>25</v>
      </c>
      <c r="AX65" s="164">
        <v>0</v>
      </c>
      <c r="AY65" s="164">
        <f>'Production Summary'!$N$26</f>
        <v>300</v>
      </c>
      <c r="AZ65" s="164">
        <f>'Production Summary'!$M$26</f>
        <v>25</v>
      </c>
      <c r="BA65" s="164">
        <v>0</v>
      </c>
      <c r="BB65" s="164">
        <f>'Production Summary'!$N$28</f>
        <v>777</v>
      </c>
      <c r="BC65" s="164">
        <f>'Production Summary'!$M$28</f>
        <v>12.95</v>
      </c>
      <c r="BD65" s="164">
        <v>0</v>
      </c>
      <c r="BE65" s="164">
        <f>'Production Summary'!$N$29</f>
        <v>612</v>
      </c>
      <c r="BF65" s="164">
        <f>'Production Summary'!$M$29</f>
        <v>51</v>
      </c>
      <c r="BG65" s="164">
        <v>0</v>
      </c>
      <c r="BH65" s="164">
        <f>'Production Summary'!$N$30</f>
        <v>500</v>
      </c>
      <c r="BI65" s="164">
        <f>'Production Summary'!$M$30</f>
        <v>250</v>
      </c>
      <c r="BJ65" s="164">
        <v>0</v>
      </c>
      <c r="BK65" s="386"/>
      <c r="BL65" s="164">
        <f>'Production Summary'!$N$32</f>
        <v>875</v>
      </c>
      <c r="BM65" s="164">
        <f>'Production Summary'!$N$34</f>
        <v>360.59999999999997</v>
      </c>
      <c r="BN65" s="164">
        <f>'Production Summary'!$M$34</f>
        <v>6.01</v>
      </c>
      <c r="BO65" s="164">
        <v>0</v>
      </c>
      <c r="BP65" s="164">
        <f>'Production Summary'!$N$36</f>
        <v>717</v>
      </c>
      <c r="BQ65" s="164">
        <f>'Production Summary'!$M$36</f>
        <v>11.95</v>
      </c>
      <c r="BR65" s="164">
        <v>0</v>
      </c>
      <c r="BS65" s="164">
        <f>'Production Summary'!$N$37</f>
        <v>210</v>
      </c>
      <c r="BT65" s="164">
        <f>'Production Summary'!$M$37</f>
        <v>21</v>
      </c>
      <c r="BU65" s="164">
        <v>0</v>
      </c>
      <c r="BV65" s="164">
        <f>'Production Summary'!$N$38</f>
        <v>280</v>
      </c>
      <c r="BW65" s="164">
        <f>'Production Summary'!$M$38</f>
        <v>28</v>
      </c>
      <c r="BX65" s="164">
        <v>0</v>
      </c>
      <c r="BY65" s="165">
        <f>'Production Summary'!$N$39</f>
        <v>300.38406247988502</v>
      </c>
      <c r="BZ65" s="164">
        <f>'Production Summary'!$M$39</f>
        <v>30.038406247988501</v>
      </c>
      <c r="CA65" s="164">
        <v>0</v>
      </c>
      <c r="CB65" s="164">
        <f>'Production Summary'!$N$40</f>
        <v>131.30000000000001</v>
      </c>
      <c r="CC65" s="164">
        <f>'Production Summary'!$M$40</f>
        <v>13.13</v>
      </c>
      <c r="CD65" s="164">
        <v>0</v>
      </c>
      <c r="CE65" s="164">
        <f>'Production Summary'!$N$42</f>
        <v>1136.3519999999996</v>
      </c>
      <c r="CF65" s="164">
        <f>'Production Summary'!$M$42</f>
        <v>81.167999999999978</v>
      </c>
      <c r="CG65" s="164">
        <v>0</v>
      </c>
      <c r="CH65" s="164">
        <v>0</v>
      </c>
      <c r="CI65" s="164">
        <f>'Production Summary'!$N$43</f>
        <v>184</v>
      </c>
      <c r="CJ65" s="164">
        <v>0</v>
      </c>
      <c r="CK65" s="164">
        <f>'Production Summary'!$N$44</f>
        <v>355</v>
      </c>
      <c r="CL65" s="164">
        <v>0</v>
      </c>
      <c r="CM65" s="375">
        <f>'Production Summary'!$N$45</f>
        <v>1650</v>
      </c>
      <c r="CN65" s="164">
        <f>'Production Summary'!$N$46</f>
        <v>270</v>
      </c>
      <c r="CO65" s="164">
        <f>'Production Summary'!$N$47</f>
        <v>1350</v>
      </c>
      <c r="CP65" s="166"/>
      <c r="CQ65" s="164">
        <f>'Production Summary'!$N$49</f>
        <v>8004.1580041580037</v>
      </c>
      <c r="CR65" s="164">
        <f>'Production Summary'!$M$49</f>
        <v>66.701316701316699</v>
      </c>
      <c r="CS65" s="164">
        <f>'Production Summary'!$N$50</f>
        <v>13331.600831600828</v>
      </c>
      <c r="CT65" s="164">
        <f>'Production Summary'!$M$50</f>
        <v>148.1288981288981</v>
      </c>
      <c r="CU65" s="164">
        <f>'Production Summary'!$N$51</f>
        <v>12785.862785862784</v>
      </c>
      <c r="CV65" s="164">
        <f>'Production Summary'!$M$51</f>
        <v>355.16285516285512</v>
      </c>
      <c r="CW65" s="164">
        <f>'Production Summary'!$N$52</f>
        <v>12629.937629937627</v>
      </c>
      <c r="CX65" s="164">
        <f>'Production Summary'!$M$52</f>
        <v>701.66320166320156</v>
      </c>
      <c r="CY65" s="164">
        <f>'Production Summary'!$N$53</f>
        <v>12396.049896049895</v>
      </c>
      <c r="CZ65" s="164">
        <f>'Production Summary'!$M$53</f>
        <v>688.66943866943859</v>
      </c>
      <c r="DA65" s="164">
        <f>'Production Summary'!$N$54</f>
        <v>13799.376299376298</v>
      </c>
      <c r="DB65" s="164">
        <f>'Production Summary'!$M$54</f>
        <v>766.63201663201653</v>
      </c>
      <c r="DC65" s="328">
        <f>'Production Summary'!$N$60</f>
        <v>12863.825363825363</v>
      </c>
      <c r="DD65" s="328">
        <f>'Production Summary'!$M$60</f>
        <v>714.65696465696465</v>
      </c>
      <c r="DE65" s="164">
        <f>'Production Summary'!$N$59</f>
        <v>11148.648648648648</v>
      </c>
      <c r="DF65" s="328">
        <f>'Production Summary'!$M$59</f>
        <v>619.36936936936934</v>
      </c>
      <c r="DG65" s="164">
        <f>'Production Summary'!$N$55</f>
        <v>13842.68884268884</v>
      </c>
      <c r="DH65" s="164">
        <f>'Production Summary'!$M$55</f>
        <v>3460.67221067221</v>
      </c>
      <c r="DI65" s="164">
        <f>'Production Summary'!$N$56</f>
        <v>13097.713097713096</v>
      </c>
      <c r="DJ65" s="164">
        <f>'Production Summary'!$M$56</f>
        <v>163.72141372141371</v>
      </c>
      <c r="DK65" s="164">
        <f>'Production Summary'!$N$57</f>
        <v>14189.189189189186</v>
      </c>
      <c r="DL65" s="164">
        <f>'Production Summary'!$M$57</f>
        <v>394.14414414414409</v>
      </c>
      <c r="DM65" s="164">
        <f>'Production Summary'!$N$58</f>
        <v>14017.671517671517</v>
      </c>
      <c r="DN65" s="164">
        <f>'Production Summary'!$M$58</f>
        <v>778.75952875952873</v>
      </c>
      <c r="DO65" s="164">
        <f>'Production Summary'!$N$61</f>
        <v>4500</v>
      </c>
      <c r="DP65" s="328">
        <f>'Production Summary'!$M$61</f>
        <v>750</v>
      </c>
      <c r="DQ65" s="164">
        <v>0</v>
      </c>
      <c r="DR65" s="164">
        <f>'Production Summary'!$N$62</f>
        <v>8900</v>
      </c>
      <c r="DS65" s="164">
        <f>'Production Summary'!$N$70</f>
        <v>300</v>
      </c>
      <c r="DT65" s="328">
        <f>'Production Summary'!$M$70</f>
        <v>25</v>
      </c>
      <c r="DU65" s="164">
        <v>0</v>
      </c>
      <c r="DV65" s="164">
        <f>'Production Summary'!$N$71</f>
        <v>150</v>
      </c>
      <c r="DW65" s="164">
        <v>0</v>
      </c>
      <c r="DX65" s="164">
        <f>'Production Summary'!$N$64</f>
        <v>192</v>
      </c>
      <c r="DY65" s="164">
        <v>0</v>
      </c>
      <c r="DZ65" s="391">
        <f>'Production Summary'!$N$65</f>
        <v>384</v>
      </c>
      <c r="EA65" s="164">
        <v>0</v>
      </c>
      <c r="EB65" s="391">
        <f>'Production Summary'!$N$66</f>
        <v>192</v>
      </c>
      <c r="EC65" s="164">
        <v>0</v>
      </c>
      <c r="ED65" s="164">
        <f>'Production Summary'!$N$67</f>
        <v>96</v>
      </c>
      <c r="EE65" s="164">
        <v>0</v>
      </c>
      <c r="EF65" s="164">
        <f>'Production Summary'!$N$68</f>
        <v>96</v>
      </c>
      <c r="EG65" s="164">
        <v>0</v>
      </c>
      <c r="EH65" s="164">
        <f>'Production Summary'!$N$69</f>
        <v>340</v>
      </c>
      <c r="EI65" s="101">
        <f t="shared" si="6"/>
        <v>704619202.79139721</v>
      </c>
      <c r="EJ65" s="3"/>
      <c r="EK65" s="3"/>
      <c r="ER65" s="64" t="s">
        <v>81</v>
      </c>
      <c r="ES65" s="61" t="str">
        <f t="shared" si="5"/>
        <v/>
      </c>
      <c r="ET65" s="24">
        <f t="shared" si="3"/>
        <v>704619202.79139721</v>
      </c>
    </row>
    <row r="66" spans="1:150" ht="15" customHeight="1">
      <c r="A66" t="b">
        <f>C66=Bilaspur!C66</f>
        <v>1</v>
      </c>
      <c r="B66" s="65">
        <f t="shared" si="4"/>
        <v>61</v>
      </c>
      <c r="C66" s="61" t="str">
        <f>IF(Bilaspur!C66="","",Bilaspur!C66)</f>
        <v/>
      </c>
      <c r="D66" s="164">
        <f>'Production Summary'!$N$4</f>
        <v>666</v>
      </c>
      <c r="E66" s="164">
        <f>'Production Summary'!$M$4</f>
        <v>27.75</v>
      </c>
      <c r="F66" s="164">
        <v>0</v>
      </c>
      <c r="G66" s="164">
        <f>'Production Summary'!$N$5</f>
        <v>666</v>
      </c>
      <c r="H66" s="164">
        <f>'Production Summary'!$M$5</f>
        <v>27.75</v>
      </c>
      <c r="I66" s="164">
        <v>0</v>
      </c>
      <c r="J66" s="164">
        <f>'Production Summary'!$N$6</f>
        <v>200</v>
      </c>
      <c r="K66" s="328">
        <f>'Production Summary'!$M$6</f>
        <v>7.5</v>
      </c>
      <c r="L66" s="164">
        <v>0</v>
      </c>
      <c r="M66" s="365">
        <f>'Production Summary'!$N$7</f>
        <v>612.72</v>
      </c>
      <c r="N66" s="367">
        <f>'Production Summary'!$M$7</f>
        <v>25.53</v>
      </c>
      <c r="O66" s="164">
        <v>0</v>
      </c>
      <c r="P66" s="164">
        <f>'Production Summary'!$N$8</f>
        <v>780</v>
      </c>
      <c r="Q66" s="164">
        <f>'Production Summary'!$M$8</f>
        <v>65</v>
      </c>
      <c r="R66" s="164">
        <v>0</v>
      </c>
      <c r="S66" s="164">
        <f>'Production Summary'!$N$9</f>
        <v>720</v>
      </c>
      <c r="T66" s="164">
        <f>'Production Summary'!$M$9</f>
        <v>60</v>
      </c>
      <c r="U66" s="164">
        <v>0</v>
      </c>
      <c r="V66" s="164">
        <f>'Production Summary'!$N$10</f>
        <v>876</v>
      </c>
      <c r="W66" s="164">
        <f>'Production Summary'!$M$10</f>
        <v>73</v>
      </c>
      <c r="X66" s="164">
        <v>0</v>
      </c>
      <c r="Y66" s="164">
        <f>'Production Summary'!$N$14</f>
        <v>177</v>
      </c>
      <c r="Z66" s="328">
        <f>'Production Summary'!$M$14</f>
        <v>14.75</v>
      </c>
      <c r="AA66" s="164">
        <v>0</v>
      </c>
      <c r="AB66" s="164">
        <f>'Production Summary'!$N$15</f>
        <v>126</v>
      </c>
      <c r="AC66" s="164">
        <f>'Production Summary'!$M$15</f>
        <v>21</v>
      </c>
      <c r="AD66" s="164">
        <v>0</v>
      </c>
      <c r="AE66" s="164">
        <f>'Production Summary'!$N$16</f>
        <v>252</v>
      </c>
      <c r="AF66" s="164">
        <f>'Production Summary'!$M$16</f>
        <v>21</v>
      </c>
      <c r="AG66" s="164">
        <v>0</v>
      </c>
      <c r="AH66" s="164">
        <f>'Production Summary'!$N$18</f>
        <v>1035</v>
      </c>
      <c r="AI66" s="164">
        <f>'Production Summary'!$M$18</f>
        <v>17.25</v>
      </c>
      <c r="AJ66" s="164">
        <v>0</v>
      </c>
      <c r="AK66" s="164">
        <f>'Production Summary'!$N$19</f>
        <v>870</v>
      </c>
      <c r="AL66" s="164">
        <f>'Production Summary'!$M$19</f>
        <v>29</v>
      </c>
      <c r="AM66" s="164">
        <v>0</v>
      </c>
      <c r="AN66" s="164">
        <f>'Production Summary'!$N$20</f>
        <v>864</v>
      </c>
      <c r="AO66" s="164">
        <f>'Production Summary'!$M$20</f>
        <v>72</v>
      </c>
      <c r="AP66" s="164">
        <v>0</v>
      </c>
      <c r="AQ66" s="164">
        <f>'Production Summary'!$N$21</f>
        <v>670</v>
      </c>
      <c r="AR66" s="164">
        <f>'Production Summary'!$M$21</f>
        <v>335</v>
      </c>
      <c r="AS66" s="164">
        <v>0</v>
      </c>
      <c r="AT66" s="386">
        <f>'Production Summary'!$N$22</f>
        <v>375</v>
      </c>
      <c r="AU66" s="164">
        <f>'Production Summary'!$N$23</f>
        <v>1050</v>
      </c>
      <c r="AV66" s="164">
        <f>'Production Summary'!$N$25</f>
        <v>300</v>
      </c>
      <c r="AW66" s="164">
        <f>'Production Summary'!$M$25</f>
        <v>25</v>
      </c>
      <c r="AX66" s="164">
        <v>0</v>
      </c>
      <c r="AY66" s="164">
        <f>'Production Summary'!$N$26</f>
        <v>300</v>
      </c>
      <c r="AZ66" s="164">
        <f>'Production Summary'!$M$26</f>
        <v>25</v>
      </c>
      <c r="BA66" s="164">
        <v>0</v>
      </c>
      <c r="BB66" s="164">
        <f>'Production Summary'!$N$28</f>
        <v>777</v>
      </c>
      <c r="BC66" s="164">
        <f>'Production Summary'!$M$28</f>
        <v>12.95</v>
      </c>
      <c r="BD66" s="164">
        <v>0</v>
      </c>
      <c r="BE66" s="164">
        <f>'Production Summary'!$N$29</f>
        <v>612</v>
      </c>
      <c r="BF66" s="164">
        <f>'Production Summary'!$M$29</f>
        <v>51</v>
      </c>
      <c r="BG66" s="164">
        <v>0</v>
      </c>
      <c r="BH66" s="164">
        <f>'Production Summary'!$N$30</f>
        <v>500</v>
      </c>
      <c r="BI66" s="164">
        <f>'Production Summary'!$M$30</f>
        <v>250</v>
      </c>
      <c r="BJ66" s="164">
        <v>0</v>
      </c>
      <c r="BK66" s="386"/>
      <c r="BL66" s="164">
        <f>'Production Summary'!$N$32</f>
        <v>875</v>
      </c>
      <c r="BM66" s="164">
        <f>'Production Summary'!$N$34</f>
        <v>360.59999999999997</v>
      </c>
      <c r="BN66" s="164">
        <f>'Production Summary'!$M$34</f>
        <v>6.01</v>
      </c>
      <c r="BO66" s="164">
        <v>0</v>
      </c>
      <c r="BP66" s="164">
        <f>'Production Summary'!$N$36</f>
        <v>717</v>
      </c>
      <c r="BQ66" s="164">
        <f>'Production Summary'!$M$36</f>
        <v>11.95</v>
      </c>
      <c r="BR66" s="164">
        <v>0</v>
      </c>
      <c r="BS66" s="164">
        <f>'Production Summary'!$N$37</f>
        <v>210</v>
      </c>
      <c r="BT66" s="164">
        <f>'Production Summary'!$M$37</f>
        <v>21</v>
      </c>
      <c r="BU66" s="164">
        <v>0</v>
      </c>
      <c r="BV66" s="164">
        <f>'Production Summary'!$N$38</f>
        <v>280</v>
      </c>
      <c r="BW66" s="164">
        <f>'Production Summary'!$M$38</f>
        <v>28</v>
      </c>
      <c r="BX66" s="164">
        <v>0</v>
      </c>
      <c r="BY66" s="165">
        <f>'Production Summary'!$N$39</f>
        <v>300.38406247988502</v>
      </c>
      <c r="BZ66" s="164">
        <f>'Production Summary'!$M$39</f>
        <v>30.038406247988501</v>
      </c>
      <c r="CA66" s="164">
        <v>0</v>
      </c>
      <c r="CB66" s="164">
        <f>'Production Summary'!$N$40</f>
        <v>131.30000000000001</v>
      </c>
      <c r="CC66" s="164">
        <f>'Production Summary'!$M$40</f>
        <v>13.13</v>
      </c>
      <c r="CD66" s="164">
        <v>0</v>
      </c>
      <c r="CE66" s="164">
        <f>'Production Summary'!$N$42</f>
        <v>1136.3519999999996</v>
      </c>
      <c r="CF66" s="164">
        <f>'Production Summary'!$M$42</f>
        <v>81.167999999999978</v>
      </c>
      <c r="CG66" s="164">
        <v>0</v>
      </c>
      <c r="CH66" s="164">
        <v>0</v>
      </c>
      <c r="CI66" s="164">
        <f>'Production Summary'!$N$43</f>
        <v>184</v>
      </c>
      <c r="CJ66" s="164">
        <v>0</v>
      </c>
      <c r="CK66" s="164">
        <f>'Production Summary'!$N$44</f>
        <v>355</v>
      </c>
      <c r="CL66" s="164">
        <v>0</v>
      </c>
      <c r="CM66" s="375">
        <f>'Production Summary'!$N$45</f>
        <v>1650</v>
      </c>
      <c r="CN66" s="164">
        <f>'Production Summary'!$N$46</f>
        <v>270</v>
      </c>
      <c r="CO66" s="164">
        <f>'Production Summary'!$N$47</f>
        <v>1350</v>
      </c>
      <c r="CP66" s="166"/>
      <c r="CQ66" s="164">
        <f>'Production Summary'!$N$49</f>
        <v>8004.1580041580037</v>
      </c>
      <c r="CR66" s="164">
        <f>'Production Summary'!$M$49</f>
        <v>66.701316701316699</v>
      </c>
      <c r="CS66" s="164">
        <f>'Production Summary'!$N$50</f>
        <v>13331.600831600828</v>
      </c>
      <c r="CT66" s="164">
        <f>'Production Summary'!$M$50</f>
        <v>148.1288981288981</v>
      </c>
      <c r="CU66" s="164">
        <f>'Production Summary'!$N$51</f>
        <v>12785.862785862784</v>
      </c>
      <c r="CV66" s="164">
        <f>'Production Summary'!$M$51</f>
        <v>355.16285516285512</v>
      </c>
      <c r="CW66" s="164">
        <f>'Production Summary'!$N$52</f>
        <v>12629.937629937627</v>
      </c>
      <c r="CX66" s="164">
        <f>'Production Summary'!$M$52</f>
        <v>701.66320166320156</v>
      </c>
      <c r="CY66" s="164">
        <f>'Production Summary'!$N$53</f>
        <v>12396.049896049895</v>
      </c>
      <c r="CZ66" s="164">
        <f>'Production Summary'!$M$53</f>
        <v>688.66943866943859</v>
      </c>
      <c r="DA66" s="164">
        <f>'Production Summary'!$N$54</f>
        <v>13799.376299376298</v>
      </c>
      <c r="DB66" s="164">
        <f>'Production Summary'!$M$54</f>
        <v>766.63201663201653</v>
      </c>
      <c r="DC66" s="328">
        <f>'Production Summary'!$N$60</f>
        <v>12863.825363825363</v>
      </c>
      <c r="DD66" s="328">
        <f>'Production Summary'!$M$60</f>
        <v>714.65696465696465</v>
      </c>
      <c r="DE66" s="164">
        <f>'Production Summary'!$N$59</f>
        <v>11148.648648648648</v>
      </c>
      <c r="DF66" s="328">
        <f>'Production Summary'!$M$59</f>
        <v>619.36936936936934</v>
      </c>
      <c r="DG66" s="164">
        <f>'Production Summary'!$N$55</f>
        <v>13842.68884268884</v>
      </c>
      <c r="DH66" s="164">
        <f>'Production Summary'!$M$55</f>
        <v>3460.67221067221</v>
      </c>
      <c r="DI66" s="164">
        <f>'Production Summary'!$N$56</f>
        <v>13097.713097713096</v>
      </c>
      <c r="DJ66" s="164">
        <f>'Production Summary'!$M$56</f>
        <v>163.72141372141371</v>
      </c>
      <c r="DK66" s="164">
        <f>'Production Summary'!$N$57</f>
        <v>14189.189189189186</v>
      </c>
      <c r="DL66" s="164">
        <f>'Production Summary'!$M$57</f>
        <v>394.14414414414409</v>
      </c>
      <c r="DM66" s="164">
        <f>'Production Summary'!$N$58</f>
        <v>14017.671517671517</v>
      </c>
      <c r="DN66" s="164">
        <f>'Production Summary'!$M$58</f>
        <v>778.75952875952873</v>
      </c>
      <c r="DO66" s="164">
        <f>'Production Summary'!$N$61</f>
        <v>4500</v>
      </c>
      <c r="DP66" s="328">
        <f>'Production Summary'!$M$61</f>
        <v>750</v>
      </c>
      <c r="DQ66" s="164">
        <v>0</v>
      </c>
      <c r="DR66" s="164">
        <f>'Production Summary'!$N$62</f>
        <v>8900</v>
      </c>
      <c r="DS66" s="164">
        <f>'Production Summary'!$N$70</f>
        <v>300</v>
      </c>
      <c r="DT66" s="328">
        <f>'Production Summary'!$M$70</f>
        <v>25</v>
      </c>
      <c r="DU66" s="164">
        <v>0</v>
      </c>
      <c r="DV66" s="164">
        <f>'Production Summary'!$N$71</f>
        <v>150</v>
      </c>
      <c r="DW66" s="164">
        <v>0</v>
      </c>
      <c r="DX66" s="164">
        <f>'Production Summary'!$N$64</f>
        <v>192</v>
      </c>
      <c r="DY66" s="164">
        <v>0</v>
      </c>
      <c r="DZ66" s="391">
        <f>'Production Summary'!$N$65</f>
        <v>384</v>
      </c>
      <c r="EA66" s="164">
        <v>0</v>
      </c>
      <c r="EB66" s="391">
        <f>'Production Summary'!$N$66</f>
        <v>192</v>
      </c>
      <c r="EC66" s="164">
        <v>0</v>
      </c>
      <c r="ED66" s="164">
        <f>'Production Summary'!$N$67</f>
        <v>96</v>
      </c>
      <c r="EE66" s="164">
        <v>0</v>
      </c>
      <c r="EF66" s="164">
        <f>'Production Summary'!$N$68</f>
        <v>96</v>
      </c>
      <c r="EG66" s="164">
        <v>0</v>
      </c>
      <c r="EH66" s="164">
        <f>'Production Summary'!$N$69</f>
        <v>340</v>
      </c>
      <c r="EI66" s="101">
        <f t="shared" si="6"/>
        <v>704619202.79139721</v>
      </c>
      <c r="EJ66" s="3"/>
      <c r="EK66" s="3"/>
      <c r="ER66" s="64" t="s">
        <v>82</v>
      </c>
      <c r="ES66" s="61" t="str">
        <f t="shared" si="5"/>
        <v/>
      </c>
      <c r="ET66" s="24">
        <f t="shared" si="3"/>
        <v>704619202.79139721</v>
      </c>
    </row>
    <row r="67" spans="1:150" ht="15" customHeight="1">
      <c r="A67" t="b">
        <f>C67=Bilaspur!C67</f>
        <v>1</v>
      </c>
      <c r="B67" s="65">
        <f t="shared" si="4"/>
        <v>62</v>
      </c>
      <c r="C67" s="61" t="str">
        <f>IF(Bilaspur!C67="","",Bilaspur!C67)</f>
        <v/>
      </c>
      <c r="D67" s="164">
        <f>'Production Summary'!$N$4</f>
        <v>666</v>
      </c>
      <c r="E67" s="164">
        <f>'Production Summary'!$M$4</f>
        <v>27.75</v>
      </c>
      <c r="F67" s="164">
        <v>0</v>
      </c>
      <c r="G67" s="164">
        <f>'Production Summary'!$N$5</f>
        <v>666</v>
      </c>
      <c r="H67" s="164">
        <f>'Production Summary'!$M$5</f>
        <v>27.75</v>
      </c>
      <c r="I67" s="164">
        <v>0</v>
      </c>
      <c r="J67" s="164">
        <f>'Production Summary'!$N$6</f>
        <v>200</v>
      </c>
      <c r="K67" s="328">
        <f>'Production Summary'!$M$6</f>
        <v>7.5</v>
      </c>
      <c r="L67" s="164">
        <v>0</v>
      </c>
      <c r="M67" s="365">
        <f>'Production Summary'!$N$7</f>
        <v>612.72</v>
      </c>
      <c r="N67" s="367">
        <f>'Production Summary'!$M$7</f>
        <v>25.53</v>
      </c>
      <c r="O67" s="164">
        <v>0</v>
      </c>
      <c r="P67" s="164">
        <f>'Production Summary'!$N$8</f>
        <v>780</v>
      </c>
      <c r="Q67" s="164">
        <f>'Production Summary'!$M$8</f>
        <v>65</v>
      </c>
      <c r="R67" s="164">
        <v>0</v>
      </c>
      <c r="S67" s="164">
        <f>'Production Summary'!$N$9</f>
        <v>720</v>
      </c>
      <c r="T67" s="164">
        <f>'Production Summary'!$M$9</f>
        <v>60</v>
      </c>
      <c r="U67" s="164">
        <v>0</v>
      </c>
      <c r="V67" s="164">
        <f>'Production Summary'!$N$10</f>
        <v>876</v>
      </c>
      <c r="W67" s="164">
        <f>'Production Summary'!$M$10</f>
        <v>73</v>
      </c>
      <c r="X67" s="164">
        <v>0</v>
      </c>
      <c r="Y67" s="164">
        <f>'Production Summary'!$N$14</f>
        <v>177</v>
      </c>
      <c r="Z67" s="328">
        <f>'Production Summary'!$M$14</f>
        <v>14.75</v>
      </c>
      <c r="AA67" s="164">
        <v>0</v>
      </c>
      <c r="AB67" s="164">
        <f>'Production Summary'!$N$15</f>
        <v>126</v>
      </c>
      <c r="AC67" s="164">
        <f>'Production Summary'!$M$15</f>
        <v>21</v>
      </c>
      <c r="AD67" s="164">
        <v>0</v>
      </c>
      <c r="AE67" s="164">
        <f>'Production Summary'!$N$16</f>
        <v>252</v>
      </c>
      <c r="AF67" s="164">
        <f>'Production Summary'!$M$16</f>
        <v>21</v>
      </c>
      <c r="AG67" s="164">
        <v>0</v>
      </c>
      <c r="AH67" s="164">
        <f>'Production Summary'!$N$18</f>
        <v>1035</v>
      </c>
      <c r="AI67" s="164">
        <f>'Production Summary'!$M$18</f>
        <v>17.25</v>
      </c>
      <c r="AJ67" s="164">
        <v>0</v>
      </c>
      <c r="AK67" s="164">
        <f>'Production Summary'!$N$19</f>
        <v>870</v>
      </c>
      <c r="AL67" s="164">
        <f>'Production Summary'!$M$19</f>
        <v>29</v>
      </c>
      <c r="AM67" s="164">
        <v>0</v>
      </c>
      <c r="AN67" s="164">
        <f>'Production Summary'!$N$20</f>
        <v>864</v>
      </c>
      <c r="AO67" s="164">
        <f>'Production Summary'!$M$20</f>
        <v>72</v>
      </c>
      <c r="AP67" s="164">
        <v>0</v>
      </c>
      <c r="AQ67" s="164">
        <f>'Production Summary'!$N$21</f>
        <v>670</v>
      </c>
      <c r="AR67" s="164">
        <f>'Production Summary'!$M$21</f>
        <v>335</v>
      </c>
      <c r="AS67" s="164">
        <v>0</v>
      </c>
      <c r="AT67" s="386">
        <f>'Production Summary'!$N$22</f>
        <v>375</v>
      </c>
      <c r="AU67" s="164">
        <f>'Production Summary'!$N$23</f>
        <v>1050</v>
      </c>
      <c r="AV67" s="164">
        <f>'Production Summary'!$N$25</f>
        <v>300</v>
      </c>
      <c r="AW67" s="164">
        <f>'Production Summary'!$M$25</f>
        <v>25</v>
      </c>
      <c r="AX67" s="164">
        <v>0</v>
      </c>
      <c r="AY67" s="164">
        <f>'Production Summary'!$N$26</f>
        <v>300</v>
      </c>
      <c r="AZ67" s="164">
        <f>'Production Summary'!$M$26</f>
        <v>25</v>
      </c>
      <c r="BA67" s="164">
        <v>0</v>
      </c>
      <c r="BB67" s="164">
        <f>'Production Summary'!$N$28</f>
        <v>777</v>
      </c>
      <c r="BC67" s="164">
        <f>'Production Summary'!$M$28</f>
        <v>12.95</v>
      </c>
      <c r="BD67" s="164">
        <v>0</v>
      </c>
      <c r="BE67" s="164">
        <f>'Production Summary'!$N$29</f>
        <v>612</v>
      </c>
      <c r="BF67" s="164">
        <f>'Production Summary'!$M$29</f>
        <v>51</v>
      </c>
      <c r="BG67" s="164">
        <v>0</v>
      </c>
      <c r="BH67" s="164">
        <f>'Production Summary'!$N$30</f>
        <v>500</v>
      </c>
      <c r="BI67" s="164">
        <f>'Production Summary'!$M$30</f>
        <v>250</v>
      </c>
      <c r="BJ67" s="164">
        <v>0</v>
      </c>
      <c r="BK67" s="386"/>
      <c r="BL67" s="164">
        <f>'Production Summary'!$N$32</f>
        <v>875</v>
      </c>
      <c r="BM67" s="164">
        <f>'Production Summary'!$N$34</f>
        <v>360.59999999999997</v>
      </c>
      <c r="BN67" s="164">
        <f>'Production Summary'!$M$34</f>
        <v>6.01</v>
      </c>
      <c r="BO67" s="164">
        <v>0</v>
      </c>
      <c r="BP67" s="164">
        <f>'Production Summary'!$N$36</f>
        <v>717</v>
      </c>
      <c r="BQ67" s="164">
        <f>'Production Summary'!$M$36</f>
        <v>11.95</v>
      </c>
      <c r="BR67" s="164">
        <v>0</v>
      </c>
      <c r="BS67" s="164">
        <f>'Production Summary'!$N$37</f>
        <v>210</v>
      </c>
      <c r="BT67" s="164">
        <f>'Production Summary'!$M$37</f>
        <v>21</v>
      </c>
      <c r="BU67" s="164">
        <v>0</v>
      </c>
      <c r="BV67" s="164">
        <f>'Production Summary'!$N$38</f>
        <v>280</v>
      </c>
      <c r="BW67" s="164">
        <f>'Production Summary'!$M$38</f>
        <v>28</v>
      </c>
      <c r="BX67" s="164">
        <v>0</v>
      </c>
      <c r="BY67" s="165">
        <f>'Production Summary'!$N$39</f>
        <v>300.38406247988502</v>
      </c>
      <c r="BZ67" s="164">
        <f>'Production Summary'!$M$39</f>
        <v>30.038406247988501</v>
      </c>
      <c r="CA67" s="164">
        <v>0</v>
      </c>
      <c r="CB67" s="164">
        <f>'Production Summary'!$N$40</f>
        <v>131.30000000000001</v>
      </c>
      <c r="CC67" s="164">
        <f>'Production Summary'!$M$40</f>
        <v>13.13</v>
      </c>
      <c r="CD67" s="164">
        <v>0</v>
      </c>
      <c r="CE67" s="164">
        <f>'Production Summary'!$N$42</f>
        <v>1136.3519999999996</v>
      </c>
      <c r="CF67" s="164">
        <f>'Production Summary'!$M$42</f>
        <v>81.167999999999978</v>
      </c>
      <c r="CG67" s="164">
        <v>0</v>
      </c>
      <c r="CH67" s="164">
        <v>0</v>
      </c>
      <c r="CI67" s="164">
        <f>'Production Summary'!$N$43</f>
        <v>184</v>
      </c>
      <c r="CJ67" s="164">
        <v>0</v>
      </c>
      <c r="CK67" s="164">
        <f>'Production Summary'!$N$44</f>
        <v>355</v>
      </c>
      <c r="CL67" s="164">
        <v>0</v>
      </c>
      <c r="CM67" s="375">
        <f>'Production Summary'!$N$45</f>
        <v>1650</v>
      </c>
      <c r="CN67" s="164">
        <f>'Production Summary'!$N$46</f>
        <v>270</v>
      </c>
      <c r="CO67" s="164">
        <f>'Production Summary'!$N$47</f>
        <v>1350</v>
      </c>
      <c r="CP67" s="166"/>
      <c r="CQ67" s="164">
        <f>'Production Summary'!$N$49</f>
        <v>8004.1580041580037</v>
      </c>
      <c r="CR67" s="164">
        <f>'Production Summary'!$M$49</f>
        <v>66.701316701316699</v>
      </c>
      <c r="CS67" s="164">
        <f>'Production Summary'!$N$50</f>
        <v>13331.600831600828</v>
      </c>
      <c r="CT67" s="164">
        <f>'Production Summary'!$M$50</f>
        <v>148.1288981288981</v>
      </c>
      <c r="CU67" s="164">
        <f>'Production Summary'!$N$51</f>
        <v>12785.862785862784</v>
      </c>
      <c r="CV67" s="164">
        <f>'Production Summary'!$M$51</f>
        <v>355.16285516285512</v>
      </c>
      <c r="CW67" s="164">
        <f>'Production Summary'!$N$52</f>
        <v>12629.937629937627</v>
      </c>
      <c r="CX67" s="164">
        <f>'Production Summary'!$M$52</f>
        <v>701.66320166320156</v>
      </c>
      <c r="CY67" s="164">
        <f>'Production Summary'!$N$53</f>
        <v>12396.049896049895</v>
      </c>
      <c r="CZ67" s="164">
        <f>'Production Summary'!$M$53</f>
        <v>688.66943866943859</v>
      </c>
      <c r="DA67" s="164">
        <f>'Production Summary'!$N$54</f>
        <v>13799.376299376298</v>
      </c>
      <c r="DB67" s="164">
        <f>'Production Summary'!$M$54</f>
        <v>766.63201663201653</v>
      </c>
      <c r="DC67" s="328">
        <f>'Production Summary'!$N$60</f>
        <v>12863.825363825363</v>
      </c>
      <c r="DD67" s="328">
        <f>'Production Summary'!$M$60</f>
        <v>714.65696465696465</v>
      </c>
      <c r="DE67" s="164">
        <f>'Production Summary'!$N$59</f>
        <v>11148.648648648648</v>
      </c>
      <c r="DF67" s="328">
        <f>'Production Summary'!$M$59</f>
        <v>619.36936936936934</v>
      </c>
      <c r="DG67" s="164">
        <f>'Production Summary'!$N$55</f>
        <v>13842.68884268884</v>
      </c>
      <c r="DH67" s="164">
        <f>'Production Summary'!$M$55</f>
        <v>3460.67221067221</v>
      </c>
      <c r="DI67" s="164">
        <f>'Production Summary'!$N$56</f>
        <v>13097.713097713096</v>
      </c>
      <c r="DJ67" s="164">
        <f>'Production Summary'!$M$56</f>
        <v>163.72141372141371</v>
      </c>
      <c r="DK67" s="164">
        <f>'Production Summary'!$N$57</f>
        <v>14189.189189189186</v>
      </c>
      <c r="DL67" s="164">
        <f>'Production Summary'!$M$57</f>
        <v>394.14414414414409</v>
      </c>
      <c r="DM67" s="164">
        <f>'Production Summary'!$N$58</f>
        <v>14017.671517671517</v>
      </c>
      <c r="DN67" s="164">
        <f>'Production Summary'!$M$58</f>
        <v>778.75952875952873</v>
      </c>
      <c r="DO67" s="164">
        <f>'Production Summary'!$N$61</f>
        <v>4500</v>
      </c>
      <c r="DP67" s="328">
        <f>'Production Summary'!$M$61</f>
        <v>750</v>
      </c>
      <c r="DQ67" s="164">
        <v>0</v>
      </c>
      <c r="DR67" s="164">
        <f>'Production Summary'!$N$62</f>
        <v>8900</v>
      </c>
      <c r="DS67" s="164">
        <f>'Production Summary'!$N$70</f>
        <v>300</v>
      </c>
      <c r="DT67" s="328">
        <f>'Production Summary'!$M$70</f>
        <v>25</v>
      </c>
      <c r="DU67" s="164">
        <v>0</v>
      </c>
      <c r="DV67" s="164">
        <f>'Production Summary'!$N$71</f>
        <v>150</v>
      </c>
      <c r="DW67" s="164">
        <v>0</v>
      </c>
      <c r="DX67" s="164">
        <f>'Production Summary'!$N$64</f>
        <v>192</v>
      </c>
      <c r="DY67" s="164">
        <v>0</v>
      </c>
      <c r="DZ67" s="391">
        <f>'Production Summary'!$N$65</f>
        <v>384</v>
      </c>
      <c r="EA67" s="164">
        <v>0</v>
      </c>
      <c r="EB67" s="391">
        <f>'Production Summary'!$N$66</f>
        <v>192</v>
      </c>
      <c r="EC67" s="164">
        <v>0</v>
      </c>
      <c r="ED67" s="164">
        <f>'Production Summary'!$N$67</f>
        <v>96</v>
      </c>
      <c r="EE67" s="164">
        <v>0</v>
      </c>
      <c r="EF67" s="164">
        <f>'Production Summary'!$N$68</f>
        <v>96</v>
      </c>
      <c r="EG67" s="164">
        <v>0</v>
      </c>
      <c r="EH67" s="164">
        <f>'Production Summary'!$N$69</f>
        <v>340</v>
      </c>
      <c r="EI67" s="101">
        <f t="shared" si="6"/>
        <v>704619202.79139721</v>
      </c>
      <c r="EJ67" s="3"/>
      <c r="EK67" s="3"/>
      <c r="ER67" s="64" t="s">
        <v>84</v>
      </c>
      <c r="ES67" s="61" t="str">
        <f t="shared" si="5"/>
        <v/>
      </c>
      <c r="ET67" s="24">
        <f t="shared" si="3"/>
        <v>704619202.79139721</v>
      </c>
    </row>
    <row r="68" spans="1:150" ht="15" customHeight="1">
      <c r="A68" t="b">
        <f>C68=Bilaspur!C68</f>
        <v>1</v>
      </c>
      <c r="B68" s="65">
        <f t="shared" si="4"/>
        <v>63</v>
      </c>
      <c r="C68" s="61" t="str">
        <f>IF(Bilaspur!C68="","",Bilaspur!C68)</f>
        <v>Anna Da Dhaba</v>
      </c>
      <c r="D68" s="164">
        <f>'Production Summary'!$N$4</f>
        <v>666</v>
      </c>
      <c r="E68" s="164">
        <f>'Production Summary'!$M$4</f>
        <v>27.75</v>
      </c>
      <c r="F68" s="164">
        <v>0</v>
      </c>
      <c r="G68" s="164">
        <f>'Production Summary'!$N$5</f>
        <v>666</v>
      </c>
      <c r="H68" s="164">
        <f>'Production Summary'!$M$5</f>
        <v>27.75</v>
      </c>
      <c r="I68" s="164">
        <v>0</v>
      </c>
      <c r="J68" s="164">
        <f>'Production Summary'!$N$6</f>
        <v>200</v>
      </c>
      <c r="K68" s="328">
        <f>'Production Summary'!$M$6</f>
        <v>7.5</v>
      </c>
      <c r="L68" s="164">
        <v>0</v>
      </c>
      <c r="M68" s="365">
        <f>'Production Summary'!$N$7</f>
        <v>612.72</v>
      </c>
      <c r="N68" s="367">
        <f>'Production Summary'!$M$7</f>
        <v>25.53</v>
      </c>
      <c r="O68" s="164">
        <v>0</v>
      </c>
      <c r="P68" s="164">
        <f>'Production Summary'!$N$8</f>
        <v>780</v>
      </c>
      <c r="Q68" s="164">
        <f>'Production Summary'!$M$8</f>
        <v>65</v>
      </c>
      <c r="R68" s="164">
        <v>0</v>
      </c>
      <c r="S68" s="164">
        <f>'Production Summary'!$N$9</f>
        <v>720</v>
      </c>
      <c r="T68" s="164">
        <f>'Production Summary'!$M$9</f>
        <v>60</v>
      </c>
      <c r="U68" s="164">
        <v>0</v>
      </c>
      <c r="V68" s="164">
        <f>'Production Summary'!$N$10</f>
        <v>876</v>
      </c>
      <c r="W68" s="164">
        <f>'Production Summary'!$M$10</f>
        <v>73</v>
      </c>
      <c r="X68" s="164">
        <v>0</v>
      </c>
      <c r="Y68" s="164">
        <f>'Production Summary'!$N$14</f>
        <v>177</v>
      </c>
      <c r="Z68" s="328">
        <f>'Production Summary'!$M$14</f>
        <v>14.75</v>
      </c>
      <c r="AA68" s="164">
        <v>0</v>
      </c>
      <c r="AB68" s="164">
        <f>'Production Summary'!$N$15</f>
        <v>126</v>
      </c>
      <c r="AC68" s="164">
        <f>'Production Summary'!$M$15</f>
        <v>21</v>
      </c>
      <c r="AD68" s="164">
        <v>0</v>
      </c>
      <c r="AE68" s="164">
        <f>'Production Summary'!$N$16</f>
        <v>252</v>
      </c>
      <c r="AF68" s="164">
        <f>'Production Summary'!$M$16</f>
        <v>21</v>
      </c>
      <c r="AG68" s="164">
        <v>0</v>
      </c>
      <c r="AH68" s="164">
        <f>'Production Summary'!$N$18</f>
        <v>1035</v>
      </c>
      <c r="AI68" s="164">
        <f>'Production Summary'!$M$18</f>
        <v>17.25</v>
      </c>
      <c r="AJ68" s="164">
        <v>0</v>
      </c>
      <c r="AK68" s="164">
        <f>'Production Summary'!$N$19</f>
        <v>870</v>
      </c>
      <c r="AL68" s="164">
        <f>'Production Summary'!$M$19</f>
        <v>29</v>
      </c>
      <c r="AM68" s="164">
        <v>0</v>
      </c>
      <c r="AN68" s="167">
        <f>AO68*12</f>
        <v>900</v>
      </c>
      <c r="AO68" s="167">
        <v>75</v>
      </c>
      <c r="AP68" s="164">
        <v>0</v>
      </c>
      <c r="AQ68" s="167">
        <f>AR68*2</f>
        <v>700</v>
      </c>
      <c r="AR68" s="167">
        <v>350</v>
      </c>
      <c r="AS68" s="164">
        <v>0</v>
      </c>
      <c r="AT68" s="167">
        <v>390</v>
      </c>
      <c r="AU68" s="167">
        <v>1090</v>
      </c>
      <c r="AV68" s="164">
        <f>'Production Summary'!$N$25</f>
        <v>300</v>
      </c>
      <c r="AW68" s="164">
        <f>'Production Summary'!$M$25</f>
        <v>25</v>
      </c>
      <c r="AX68" s="164">
        <v>0</v>
      </c>
      <c r="AY68" s="164">
        <f>'Production Summary'!$N$26</f>
        <v>300</v>
      </c>
      <c r="AZ68" s="164">
        <f>'Production Summary'!$M$26</f>
        <v>25</v>
      </c>
      <c r="BA68" s="164">
        <v>0</v>
      </c>
      <c r="BB68" s="164">
        <f>'Production Summary'!$N$28</f>
        <v>777</v>
      </c>
      <c r="BC68" s="164">
        <f>'Production Summary'!$M$28</f>
        <v>12.95</v>
      </c>
      <c r="BD68" s="164">
        <v>0</v>
      </c>
      <c r="BE68" s="167">
        <f>BF68*12</f>
        <v>720</v>
      </c>
      <c r="BF68" s="167">
        <v>60</v>
      </c>
      <c r="BG68" s="164">
        <v>0</v>
      </c>
      <c r="BH68" s="167">
        <f>BI68*2</f>
        <v>520</v>
      </c>
      <c r="BI68" s="167">
        <v>260</v>
      </c>
      <c r="BJ68" s="164">
        <v>0</v>
      </c>
      <c r="BK68" s="386"/>
      <c r="BL68" s="167">
        <v>920</v>
      </c>
      <c r="BM68" s="164">
        <f>'Production Summary'!$N$34</f>
        <v>360.59999999999997</v>
      </c>
      <c r="BN68" s="164">
        <f>'Production Summary'!$M$34</f>
        <v>6.01</v>
      </c>
      <c r="BO68" s="164">
        <v>0</v>
      </c>
      <c r="BP68" s="164">
        <f>'Production Summary'!$N$36</f>
        <v>717</v>
      </c>
      <c r="BQ68" s="164">
        <f>'Production Summary'!$M$36</f>
        <v>11.95</v>
      </c>
      <c r="BR68" s="164">
        <v>0</v>
      </c>
      <c r="BS68" s="164">
        <f>'Production Summary'!$N$37</f>
        <v>210</v>
      </c>
      <c r="BT68" s="164">
        <f>'Production Summary'!$M$37</f>
        <v>21</v>
      </c>
      <c r="BU68" s="164">
        <v>0</v>
      </c>
      <c r="BV68" s="164">
        <f>'Production Summary'!$N$38</f>
        <v>280</v>
      </c>
      <c r="BW68" s="164">
        <f>'Production Summary'!$M$38</f>
        <v>28</v>
      </c>
      <c r="BX68" s="164">
        <v>0</v>
      </c>
      <c r="BY68" s="165">
        <f>'Production Summary'!$N$39</f>
        <v>300.38406247988502</v>
      </c>
      <c r="BZ68" s="164">
        <f>'Production Summary'!$M$39</f>
        <v>30.038406247988501</v>
      </c>
      <c r="CA68" s="164">
        <v>0</v>
      </c>
      <c r="CB68" s="164">
        <f>'Production Summary'!$N$40</f>
        <v>131.30000000000001</v>
      </c>
      <c r="CC68" s="164">
        <f>'Production Summary'!$M$40</f>
        <v>13.13</v>
      </c>
      <c r="CD68" s="164">
        <v>0</v>
      </c>
      <c r="CE68" s="164">
        <f>'Production Summary'!$N$42</f>
        <v>1136.3519999999996</v>
      </c>
      <c r="CF68" s="164">
        <f>'Production Summary'!$M$42</f>
        <v>81.167999999999978</v>
      </c>
      <c r="CG68" s="164">
        <v>0</v>
      </c>
      <c r="CH68" s="164">
        <v>0</v>
      </c>
      <c r="CI68" s="164">
        <f>'Production Summary'!$N$43</f>
        <v>184</v>
      </c>
      <c r="CJ68" s="164">
        <v>0</v>
      </c>
      <c r="CK68" s="167">
        <v>365</v>
      </c>
      <c r="CL68" s="164">
        <v>0</v>
      </c>
      <c r="CM68" s="375">
        <f>'Production Summary'!$N$45</f>
        <v>1650</v>
      </c>
      <c r="CN68" s="164">
        <f>'Production Summary'!$N$46</f>
        <v>270</v>
      </c>
      <c r="CO68" s="164">
        <f>'Production Summary'!$N$47</f>
        <v>1350</v>
      </c>
      <c r="CP68" s="166"/>
      <c r="CQ68" s="164">
        <f>'Production Summary'!$N$49</f>
        <v>8004.1580041580037</v>
      </c>
      <c r="CR68" s="164">
        <f>'Production Summary'!$M$49</f>
        <v>66.701316701316699</v>
      </c>
      <c r="CS68" s="164">
        <f>'Production Summary'!$N$50</f>
        <v>13331.600831600828</v>
      </c>
      <c r="CT68" s="164">
        <f>'Production Summary'!$M$50</f>
        <v>148.1288981288981</v>
      </c>
      <c r="CU68" s="164">
        <f>'Production Summary'!$N$51</f>
        <v>12785.862785862784</v>
      </c>
      <c r="CV68" s="164">
        <f>'Production Summary'!$M$51</f>
        <v>355.16285516285512</v>
      </c>
      <c r="CW68" s="164">
        <f>'Production Summary'!$N$52</f>
        <v>12629.937629937627</v>
      </c>
      <c r="CX68" s="164">
        <f>'Production Summary'!$M$52</f>
        <v>701.66320166320156</v>
      </c>
      <c r="CY68" s="164">
        <f>'Production Summary'!$N$53</f>
        <v>12396.049896049895</v>
      </c>
      <c r="CZ68" s="164">
        <f>'Production Summary'!$M$53</f>
        <v>688.66943866943859</v>
      </c>
      <c r="DA68" s="164">
        <f>'Production Summary'!$N$54</f>
        <v>13799.376299376298</v>
      </c>
      <c r="DB68" s="164">
        <f>'Production Summary'!$M$54</f>
        <v>766.63201663201653</v>
      </c>
      <c r="DC68" s="328">
        <f>'Production Summary'!$N$60</f>
        <v>12863.825363825363</v>
      </c>
      <c r="DD68" s="328">
        <f>'Production Summary'!$M$60</f>
        <v>714.65696465696465</v>
      </c>
      <c r="DE68" s="164">
        <f>'Production Summary'!$N$59</f>
        <v>11148.648648648648</v>
      </c>
      <c r="DF68" s="328">
        <f>'Production Summary'!$M$59</f>
        <v>619.36936936936934</v>
      </c>
      <c r="DG68" s="164">
        <f>'Production Summary'!$N$55</f>
        <v>13842.68884268884</v>
      </c>
      <c r="DH68" s="164">
        <f>'Production Summary'!$M$55</f>
        <v>3460.67221067221</v>
      </c>
      <c r="DI68" s="164">
        <f>'Production Summary'!$N$56</f>
        <v>13097.713097713096</v>
      </c>
      <c r="DJ68" s="164">
        <f>'Production Summary'!$M$56</f>
        <v>163.72141372141371</v>
      </c>
      <c r="DK68" s="164">
        <f>'Production Summary'!$N$57</f>
        <v>14189.189189189186</v>
      </c>
      <c r="DL68" s="164">
        <f>'Production Summary'!$M$57</f>
        <v>394.14414414414409</v>
      </c>
      <c r="DM68" s="164">
        <f>'Production Summary'!$N$58</f>
        <v>14017.671517671517</v>
      </c>
      <c r="DN68" s="164">
        <f>'Production Summary'!$M$58</f>
        <v>778.75952875952873</v>
      </c>
      <c r="DO68" s="164">
        <f>'Production Summary'!$N$61</f>
        <v>4500</v>
      </c>
      <c r="DP68" s="328">
        <f>'Production Summary'!$M$61</f>
        <v>750</v>
      </c>
      <c r="DQ68" s="164">
        <v>0</v>
      </c>
      <c r="DR68" s="164">
        <f>'Production Summary'!$N$62</f>
        <v>8900</v>
      </c>
      <c r="DS68" s="164">
        <f>'Production Summary'!$N$70</f>
        <v>300</v>
      </c>
      <c r="DT68" s="328">
        <f>'Production Summary'!$M$70</f>
        <v>25</v>
      </c>
      <c r="DU68" s="164">
        <v>0</v>
      </c>
      <c r="DV68" s="164">
        <f>'Production Summary'!$N$71</f>
        <v>150</v>
      </c>
      <c r="DW68" s="164">
        <v>0</v>
      </c>
      <c r="DX68" s="164">
        <f>'Production Summary'!$N$64</f>
        <v>192</v>
      </c>
      <c r="DY68" s="164">
        <v>0</v>
      </c>
      <c r="DZ68" s="391">
        <f>'Production Summary'!$N$65</f>
        <v>384</v>
      </c>
      <c r="EA68" s="164">
        <v>0</v>
      </c>
      <c r="EB68" s="391">
        <f>'Production Summary'!$N$66</f>
        <v>192</v>
      </c>
      <c r="EC68" s="164">
        <v>0</v>
      </c>
      <c r="ED68" s="164">
        <f>'Production Summary'!$N$67</f>
        <v>96</v>
      </c>
      <c r="EE68" s="164">
        <v>0</v>
      </c>
      <c r="EF68" s="164">
        <f>'Production Summary'!$N$68</f>
        <v>96</v>
      </c>
      <c r="EG68" s="164">
        <v>0</v>
      </c>
      <c r="EH68" s="164">
        <f>'Production Summary'!$N$69</f>
        <v>340</v>
      </c>
      <c r="EI68" s="101">
        <f t="shared" si="6"/>
        <v>704831919.04139721</v>
      </c>
      <c r="EJ68" s="3"/>
      <c r="EK68" s="3"/>
      <c r="ER68" s="64" t="s">
        <v>105</v>
      </c>
      <c r="ES68" s="61" t="str">
        <f t="shared" si="5"/>
        <v>Anna Da Dhaba</v>
      </c>
      <c r="ET68" s="24">
        <f t="shared" si="3"/>
        <v>704831919.04139721</v>
      </c>
    </row>
    <row r="69" spans="1:150">
      <c r="B69" s="95"/>
      <c r="C69" s="95"/>
      <c r="D69" s="95"/>
      <c r="E69" s="95"/>
      <c r="F69" s="95"/>
      <c r="G69" s="95"/>
      <c r="H69" s="95"/>
      <c r="I69" s="95"/>
      <c r="J69" s="95"/>
      <c r="K69" s="95"/>
      <c r="L69" s="95"/>
      <c r="M69" s="95"/>
      <c r="N69" s="95"/>
      <c r="O69" s="95"/>
      <c r="P69" s="95"/>
      <c r="Q69" s="95"/>
      <c r="R69" s="95"/>
      <c r="S69" s="95"/>
      <c r="T69" s="95"/>
      <c r="U69" s="95"/>
      <c r="V69" s="95"/>
      <c r="W69" s="95"/>
      <c r="X69" s="95"/>
      <c r="Y69" s="95"/>
      <c r="Z69" s="95"/>
      <c r="AA69" s="95"/>
      <c r="AB69" s="95"/>
      <c r="AC69" s="95"/>
      <c r="AD69" s="95"/>
      <c r="AE69" s="95"/>
      <c r="AF69" s="95"/>
      <c r="AG69" s="95"/>
      <c r="AH69" s="95"/>
      <c r="AI69" s="95"/>
      <c r="AJ69" s="95"/>
      <c r="AK69" s="95"/>
      <c r="AL69" s="95"/>
      <c r="AM69" s="95"/>
      <c r="AN69" s="95"/>
      <c r="AO69" s="95"/>
      <c r="AP69" s="95"/>
      <c r="AQ69" s="95"/>
      <c r="AR69" s="95"/>
      <c r="AS69" s="95"/>
      <c r="AT69" s="95"/>
      <c r="AU69" s="95"/>
      <c r="AV69" s="95"/>
      <c r="AW69" s="95"/>
      <c r="AX69" s="95"/>
      <c r="AY69" s="95"/>
      <c r="AZ69" s="95"/>
      <c r="BA69" s="95"/>
      <c r="BB69" s="95"/>
      <c r="BC69" s="95"/>
      <c r="BD69" s="95"/>
      <c r="BE69" s="95"/>
      <c r="BF69" s="95"/>
      <c r="BG69" s="95"/>
      <c r="BH69" s="95"/>
      <c r="BI69" s="95"/>
      <c r="BJ69" s="95"/>
      <c r="BK69" s="95"/>
      <c r="BL69" s="95"/>
      <c r="BM69" s="95"/>
      <c r="BN69" s="95"/>
      <c r="BO69" s="95"/>
      <c r="BP69" s="95"/>
      <c r="BQ69" s="95"/>
      <c r="BR69" s="95"/>
      <c r="BS69" s="95"/>
      <c r="BT69" s="95"/>
      <c r="BU69" s="95"/>
      <c r="BV69" s="95"/>
      <c r="BW69" s="95"/>
      <c r="BX69" s="95"/>
      <c r="BY69" s="95"/>
      <c r="BZ69" s="95"/>
      <c r="CA69" s="95"/>
      <c r="CB69" s="95"/>
      <c r="CC69" s="95"/>
      <c r="CD69" s="95"/>
      <c r="CE69" s="95"/>
      <c r="CF69" s="95"/>
      <c r="CG69" s="95"/>
      <c r="CH69" s="95"/>
      <c r="CI69" s="95"/>
      <c r="CJ69" s="95"/>
      <c r="CK69" s="95"/>
      <c r="CL69" s="95"/>
      <c r="CM69" s="95"/>
      <c r="CN69" s="95"/>
      <c r="CO69" s="95"/>
      <c r="CP69" s="95"/>
      <c r="CQ69" s="95"/>
      <c r="CR69" s="95"/>
      <c r="CS69" s="95"/>
      <c r="CT69" s="95"/>
      <c r="CU69" s="95"/>
      <c r="CV69" s="95"/>
      <c r="CW69" s="95"/>
      <c r="CX69" s="95"/>
      <c r="CY69" s="95"/>
      <c r="CZ69" s="95"/>
      <c r="DA69" s="95"/>
      <c r="DB69" s="95"/>
      <c r="DC69" s="95"/>
      <c r="DD69" s="95"/>
      <c r="DE69" s="95"/>
      <c r="DF69" s="95"/>
      <c r="DG69" s="95"/>
      <c r="DH69" s="95"/>
      <c r="DI69" s="95"/>
      <c r="DJ69" s="95"/>
      <c r="DK69" s="95"/>
      <c r="DL69" s="95"/>
      <c r="DM69" s="95"/>
      <c r="DN69" s="95"/>
      <c r="DO69" s="95"/>
      <c r="DP69" s="95"/>
      <c r="DQ69" s="95"/>
      <c r="DR69" s="95"/>
      <c r="DS69" s="95"/>
      <c r="DT69" s="95"/>
      <c r="DU69" s="95"/>
      <c r="DV69" s="95"/>
      <c r="DW69" s="95"/>
      <c r="DX69" s="95"/>
      <c r="DY69" s="95"/>
      <c r="DZ69" s="95"/>
      <c r="EA69" s="95"/>
      <c r="EB69" s="95"/>
      <c r="EC69" s="95"/>
      <c r="ED69" s="95"/>
      <c r="EE69" s="95"/>
      <c r="EF69" s="95"/>
      <c r="EG69" s="95"/>
      <c r="EH69" s="95"/>
      <c r="EI69" s="95"/>
      <c r="ER69" s="95"/>
      <c r="ES69" s="95"/>
      <c r="ET69" s="95"/>
    </row>
    <row r="70" spans="1:150">
      <c r="B70" s="785" t="s">
        <v>83</v>
      </c>
      <c r="C70" s="785"/>
      <c r="D70" s="105">
        <f t="shared" ref="D70:BZ70" si="55">SUM(D6:D68)</f>
        <v>40733.040000000001</v>
      </c>
      <c r="E70" s="105">
        <f t="shared" si="55"/>
        <v>1697.21</v>
      </c>
      <c r="F70" s="105">
        <f t="shared" si="55"/>
        <v>0</v>
      </c>
      <c r="G70" s="105">
        <f t="shared" si="55"/>
        <v>41598.000000000015</v>
      </c>
      <c r="H70" s="105">
        <f t="shared" si="55"/>
        <v>1733.2499999999991</v>
      </c>
      <c r="I70" s="105">
        <f t="shared" si="55"/>
        <v>0</v>
      </c>
      <c r="J70" s="105">
        <f t="shared" ref="J70:K70" si="56">SUM(J6:J68)</f>
        <v>12600</v>
      </c>
      <c r="K70" s="105">
        <f t="shared" si="56"/>
        <v>472.5</v>
      </c>
      <c r="L70" s="105">
        <f t="shared" ref="L70:P70" si="57">SUM(L6:L68)</f>
        <v>0</v>
      </c>
      <c r="M70" s="105">
        <f t="shared" si="57"/>
        <v>38601.360000000037</v>
      </c>
      <c r="N70" s="105">
        <f t="shared" si="57"/>
        <v>1608.3899999999987</v>
      </c>
      <c r="O70" s="105">
        <f t="shared" si="57"/>
        <v>0</v>
      </c>
      <c r="P70" s="105">
        <f t="shared" si="57"/>
        <v>49140</v>
      </c>
      <c r="Q70" s="105">
        <f t="shared" si="55"/>
        <v>4095</v>
      </c>
      <c r="R70" s="105">
        <f t="shared" si="55"/>
        <v>0</v>
      </c>
      <c r="S70" s="105">
        <f t="shared" si="55"/>
        <v>45360</v>
      </c>
      <c r="T70" s="105">
        <f t="shared" si="55"/>
        <v>3780</v>
      </c>
      <c r="U70" s="105">
        <f t="shared" si="55"/>
        <v>0</v>
      </c>
      <c r="V70" s="105">
        <f t="shared" si="55"/>
        <v>55188</v>
      </c>
      <c r="W70" s="105">
        <f t="shared" si="55"/>
        <v>4599</v>
      </c>
      <c r="X70" s="105">
        <f t="shared" si="55"/>
        <v>0</v>
      </c>
      <c r="Y70" s="105">
        <f t="shared" si="55"/>
        <v>11151</v>
      </c>
      <c r="Z70" s="105">
        <f t="shared" si="55"/>
        <v>929.25</v>
      </c>
      <c r="AA70" s="105">
        <f>SUM(AA6:AA68)</f>
        <v>0</v>
      </c>
      <c r="AB70" s="105">
        <f t="shared" si="55"/>
        <v>7939.5</v>
      </c>
      <c r="AC70" s="105">
        <f t="shared" si="55"/>
        <v>1217.6500000000005</v>
      </c>
      <c r="AD70" s="105">
        <f t="shared" si="55"/>
        <v>0</v>
      </c>
      <c r="AE70" s="105">
        <f t="shared" si="55"/>
        <v>15879</v>
      </c>
      <c r="AF70" s="105">
        <f t="shared" si="55"/>
        <v>1323.25</v>
      </c>
      <c r="AG70" s="105">
        <f t="shared" si="55"/>
        <v>0</v>
      </c>
      <c r="AH70" s="105">
        <f t="shared" si="55"/>
        <v>65190</v>
      </c>
      <c r="AI70" s="105">
        <f t="shared" si="55"/>
        <v>1086.5</v>
      </c>
      <c r="AJ70" s="105">
        <f t="shared" si="55"/>
        <v>0</v>
      </c>
      <c r="AK70" s="105">
        <f t="shared" si="55"/>
        <v>55057.5</v>
      </c>
      <c r="AL70" s="105">
        <f t="shared" si="55"/>
        <v>1835.25</v>
      </c>
      <c r="AM70" s="105">
        <f t="shared" si="55"/>
        <v>0</v>
      </c>
      <c r="AN70" s="105">
        <f t="shared" si="55"/>
        <v>54471</v>
      </c>
      <c r="AO70" s="105">
        <f t="shared" si="55"/>
        <v>4539.25</v>
      </c>
      <c r="AP70" s="105">
        <f t="shared" si="55"/>
        <v>0</v>
      </c>
      <c r="AQ70" s="105">
        <f t="shared" si="55"/>
        <v>42240</v>
      </c>
      <c r="AR70" s="105">
        <f t="shared" si="55"/>
        <v>21120</v>
      </c>
      <c r="AS70" s="105">
        <f t="shared" si="55"/>
        <v>0</v>
      </c>
      <c r="AT70" s="105">
        <f t="shared" ref="AT70" si="58">SUM(AT6:AT68)</f>
        <v>23640</v>
      </c>
      <c r="AU70" s="105">
        <f t="shared" si="55"/>
        <v>66190</v>
      </c>
      <c r="AV70" s="105">
        <f t="shared" si="55"/>
        <v>16272.599999999997</v>
      </c>
      <c r="AW70" s="105">
        <f t="shared" si="55"/>
        <v>1356.0500000000004</v>
      </c>
      <c r="AX70" s="105">
        <f t="shared" si="55"/>
        <v>0</v>
      </c>
      <c r="AY70" s="105">
        <f t="shared" si="55"/>
        <v>17250</v>
      </c>
      <c r="AZ70" s="105">
        <f t="shared" si="55"/>
        <v>1437.5</v>
      </c>
      <c r="BA70" s="105">
        <f t="shared" si="55"/>
        <v>0</v>
      </c>
      <c r="BB70" s="105">
        <f t="shared" si="55"/>
        <v>48870</v>
      </c>
      <c r="BC70" s="105">
        <f t="shared" si="55"/>
        <v>814.50000000000034</v>
      </c>
      <c r="BD70" s="105">
        <f t="shared" si="55"/>
        <v>0</v>
      </c>
      <c r="BE70" s="105">
        <f t="shared" si="55"/>
        <v>38658.000000000015</v>
      </c>
      <c r="BF70" s="105">
        <f t="shared" si="55"/>
        <v>3221.4999999999991</v>
      </c>
      <c r="BG70" s="105">
        <f t="shared" si="55"/>
        <v>0</v>
      </c>
      <c r="BH70" s="105">
        <f t="shared" si="55"/>
        <v>31520</v>
      </c>
      <c r="BI70" s="105">
        <f t="shared" si="55"/>
        <v>15760</v>
      </c>
      <c r="BJ70" s="105">
        <f t="shared" si="55"/>
        <v>0</v>
      </c>
      <c r="BK70" s="105">
        <f t="shared" ref="BK70" si="59">SUM(BK6:BK68)</f>
        <v>0</v>
      </c>
      <c r="BL70" s="105">
        <f t="shared" si="55"/>
        <v>55170</v>
      </c>
      <c r="BM70" s="105">
        <f t="shared" si="55"/>
        <v>23371.199999999986</v>
      </c>
      <c r="BN70" s="105">
        <f t="shared" si="55"/>
        <v>389.51999999999975</v>
      </c>
      <c r="BO70" s="105">
        <f t="shared" si="55"/>
        <v>0</v>
      </c>
      <c r="BP70" s="105">
        <f t="shared" si="55"/>
        <v>43224</v>
      </c>
      <c r="BQ70" s="105">
        <f t="shared" si="55"/>
        <v>720.40000000000043</v>
      </c>
      <c r="BR70" s="105">
        <f t="shared" si="55"/>
        <v>0</v>
      </c>
      <c r="BS70" s="105">
        <f t="shared" si="55"/>
        <v>13384</v>
      </c>
      <c r="BT70" s="105">
        <f t="shared" si="55"/>
        <v>1338.3999999999999</v>
      </c>
      <c r="BU70" s="105">
        <f t="shared" si="55"/>
        <v>0</v>
      </c>
      <c r="BV70" s="105">
        <f t="shared" si="55"/>
        <v>17640</v>
      </c>
      <c r="BW70" s="105">
        <f t="shared" si="55"/>
        <v>1764</v>
      </c>
      <c r="BX70" s="105">
        <f t="shared" si="55"/>
        <v>0</v>
      </c>
      <c r="BY70" s="105">
        <f t="shared" si="55"/>
        <v>18699.971248954032</v>
      </c>
      <c r="BZ70" s="105">
        <f t="shared" si="55"/>
        <v>1869.9971248954007</v>
      </c>
      <c r="CA70" s="105">
        <f t="shared" ref="CA70:EH70" si="60">SUM(CA6:CA68)</f>
        <v>0</v>
      </c>
      <c r="CB70" s="105">
        <f t="shared" si="60"/>
        <v>8411.600000000004</v>
      </c>
      <c r="CC70" s="105">
        <f t="shared" si="60"/>
        <v>841.15999999999963</v>
      </c>
      <c r="CD70" s="105">
        <f t="shared" si="60"/>
        <v>0</v>
      </c>
      <c r="CE70" s="105">
        <f t="shared" si="60"/>
        <v>71590.175999999949</v>
      </c>
      <c r="CF70" s="105">
        <f t="shared" si="60"/>
        <v>5112.7759999999971</v>
      </c>
      <c r="CG70" s="105">
        <f t="shared" si="60"/>
        <v>0</v>
      </c>
      <c r="CH70" s="105">
        <f t="shared" ref="CH70" si="61">SUM(CH6:CH68)</f>
        <v>0</v>
      </c>
      <c r="CI70" s="105">
        <f t="shared" si="60"/>
        <v>11592.5</v>
      </c>
      <c r="CJ70" s="105">
        <f t="shared" si="60"/>
        <v>0</v>
      </c>
      <c r="CK70" s="105">
        <f t="shared" si="60"/>
        <v>22375</v>
      </c>
      <c r="CL70" s="105">
        <f t="shared" si="60"/>
        <v>0</v>
      </c>
      <c r="CM70" s="105">
        <f t="shared" si="60"/>
        <v>103950</v>
      </c>
      <c r="CN70" s="105">
        <f t="shared" si="60"/>
        <v>17010</v>
      </c>
      <c r="CO70" s="105">
        <f t="shared" si="60"/>
        <v>85050</v>
      </c>
      <c r="CP70" s="105">
        <f t="shared" si="60"/>
        <v>0</v>
      </c>
      <c r="CQ70" s="105">
        <f t="shared" si="60"/>
        <v>501108.63617463614</v>
      </c>
      <c r="CR70" s="105">
        <f t="shared" si="60"/>
        <v>4175.9053014552965</v>
      </c>
      <c r="CS70" s="105">
        <f t="shared" si="60"/>
        <v>792181.23492723505</v>
      </c>
      <c r="CT70" s="105">
        <f t="shared" si="60"/>
        <v>8802.0137214137176</v>
      </c>
      <c r="CU70" s="105">
        <f t="shared" si="60"/>
        <v>757693.43700623582</v>
      </c>
      <c r="CV70" s="105">
        <f t="shared" si="60"/>
        <v>21047.039916839934</v>
      </c>
      <c r="CW70" s="105">
        <f t="shared" si="60"/>
        <v>748237.58045738004</v>
      </c>
      <c r="CX70" s="105">
        <f t="shared" si="60"/>
        <v>41568.754469854466</v>
      </c>
      <c r="CY70" s="105">
        <f t="shared" si="60"/>
        <v>733319.39563409507</v>
      </c>
      <c r="CZ70" s="105">
        <f t="shared" si="60"/>
        <v>40739.96642411645</v>
      </c>
      <c r="DA70" s="105">
        <f t="shared" si="60"/>
        <v>792439.10457380372</v>
      </c>
      <c r="DB70" s="105">
        <f t="shared" si="60"/>
        <v>44024.394698544689</v>
      </c>
      <c r="DC70" s="105">
        <f t="shared" ref="DC70:DF70" si="62">SUM(DC6:DC68)</f>
        <v>736288.9652806645</v>
      </c>
      <c r="DD70" s="105">
        <f t="shared" si="62"/>
        <v>40904.942515592542</v>
      </c>
      <c r="DE70" s="105">
        <f t="shared" si="62"/>
        <v>664701.25161408004</v>
      </c>
      <c r="DF70" s="105">
        <f t="shared" si="62"/>
        <v>36927.847311893369</v>
      </c>
      <c r="DG70" s="105">
        <f t="shared" si="60"/>
        <v>820120.53139293136</v>
      </c>
      <c r="DH70" s="105">
        <f t="shared" si="60"/>
        <v>205030.13284823284</v>
      </c>
      <c r="DI70" s="105"/>
      <c r="DJ70" s="105"/>
      <c r="DK70" s="105"/>
      <c r="DL70" s="105"/>
      <c r="DM70" s="105"/>
      <c r="DN70" s="105"/>
      <c r="DO70" s="105">
        <f t="shared" ref="DO70:DQ70" si="63">SUM(DO6:DO68)</f>
        <v>283500</v>
      </c>
      <c r="DP70" s="105">
        <f t="shared" si="63"/>
        <v>47250</v>
      </c>
      <c r="DQ70" s="105">
        <f t="shared" si="63"/>
        <v>0</v>
      </c>
      <c r="DR70" s="105">
        <f t="shared" si="60"/>
        <v>560700</v>
      </c>
      <c r="DS70" s="105">
        <f>SUM(DS6:DS68)</f>
        <v>18900</v>
      </c>
      <c r="DT70" s="105">
        <f t="shared" si="60"/>
        <v>1575</v>
      </c>
      <c r="DU70" s="105">
        <f>SUM(DU6:DU68)</f>
        <v>0</v>
      </c>
      <c r="DV70" s="105">
        <f>SUM(DV6:DV68)</f>
        <v>9450</v>
      </c>
      <c r="DW70" s="105">
        <f>SUM(DW6:DW68)</f>
        <v>0</v>
      </c>
      <c r="DX70" s="105">
        <f t="shared" si="60"/>
        <v>12096</v>
      </c>
      <c r="DY70" s="105">
        <f t="shared" si="60"/>
        <v>0</v>
      </c>
      <c r="DZ70" s="105">
        <f t="shared" ref="DZ70:EA70" si="64">SUM(DZ6:DZ68)</f>
        <v>24192</v>
      </c>
      <c r="EA70" s="105">
        <f t="shared" si="64"/>
        <v>0</v>
      </c>
      <c r="EB70" s="105">
        <f t="shared" ref="EB70:EC70" si="65">SUM(EB6:EB68)</f>
        <v>12096</v>
      </c>
      <c r="EC70" s="105">
        <f t="shared" si="65"/>
        <v>0</v>
      </c>
      <c r="ED70" s="105">
        <f t="shared" si="60"/>
        <v>6048</v>
      </c>
      <c r="EE70" s="105">
        <f t="shared" si="60"/>
        <v>0</v>
      </c>
      <c r="EF70" s="105">
        <f t="shared" ref="EF70:EG70" si="66">SUM(EF6:EF68)</f>
        <v>6048</v>
      </c>
      <c r="EG70" s="105">
        <f t="shared" si="66"/>
        <v>0</v>
      </c>
      <c r="EH70" s="105">
        <f t="shared" si="60"/>
        <v>21420</v>
      </c>
      <c r="EI70" s="105"/>
      <c r="EJ70" s="3"/>
      <c r="EK70" s="3"/>
      <c r="ER70" s="785" t="s">
        <v>83</v>
      </c>
      <c r="ES70" s="785"/>
      <c r="ET70" s="104">
        <f>SUM(ET6:ET68)</f>
        <v>51573837580.756958</v>
      </c>
    </row>
    <row r="71" spans="1:150" s="53" customFormat="1">
      <c r="B71" s="872" t="s">
        <v>179</v>
      </c>
      <c r="C71" s="872"/>
      <c r="D71" s="107">
        <f>SUM(D6:D36)</f>
        <v>19463.04</v>
      </c>
      <c r="E71" s="107">
        <f t="shared" ref="E71:CA71" si="67">SUM(E6:E36)</f>
        <v>810.95999999999992</v>
      </c>
      <c r="F71" s="107">
        <f t="shared" si="67"/>
        <v>0</v>
      </c>
      <c r="G71" s="107">
        <f t="shared" si="67"/>
        <v>20646</v>
      </c>
      <c r="H71" s="107">
        <f t="shared" si="67"/>
        <v>860.25</v>
      </c>
      <c r="I71" s="107">
        <f t="shared" si="67"/>
        <v>0</v>
      </c>
      <c r="J71" s="107">
        <f t="shared" ref="J71:Q71" si="68">SUM(J6:J36)</f>
        <v>6200</v>
      </c>
      <c r="K71" s="107">
        <f t="shared" si="68"/>
        <v>232.5</v>
      </c>
      <c r="L71" s="107">
        <f t="shared" si="68"/>
        <v>0</v>
      </c>
      <c r="M71" s="107">
        <f t="shared" si="68"/>
        <v>18994.32</v>
      </c>
      <c r="N71" s="107">
        <f t="shared" si="68"/>
        <v>791.4299999999995</v>
      </c>
      <c r="O71" s="107">
        <f t="shared" si="68"/>
        <v>0</v>
      </c>
      <c r="P71" s="107">
        <f t="shared" si="68"/>
        <v>24180</v>
      </c>
      <c r="Q71" s="107">
        <f t="shared" si="68"/>
        <v>2015</v>
      </c>
      <c r="R71" s="107">
        <f t="shared" si="67"/>
        <v>0</v>
      </c>
      <c r="S71" s="107">
        <f t="shared" si="67"/>
        <v>22320</v>
      </c>
      <c r="T71" s="107">
        <f t="shared" si="67"/>
        <v>1860</v>
      </c>
      <c r="U71" s="107">
        <f t="shared" si="67"/>
        <v>0</v>
      </c>
      <c r="V71" s="107">
        <f t="shared" si="67"/>
        <v>27156</v>
      </c>
      <c r="W71" s="107">
        <f t="shared" si="67"/>
        <v>2263</v>
      </c>
      <c r="X71" s="107">
        <f t="shared" si="67"/>
        <v>0</v>
      </c>
      <c r="Y71" s="107">
        <f t="shared" ref="Y71:Z71" si="69">SUM(Y6:Y20)</f>
        <v>2655</v>
      </c>
      <c r="Z71" s="107">
        <f t="shared" si="69"/>
        <v>221.25</v>
      </c>
      <c r="AA71" s="107">
        <f>SUM(AA6:AA20)</f>
        <v>0</v>
      </c>
      <c r="AB71" s="107">
        <f t="shared" si="67"/>
        <v>3906</v>
      </c>
      <c r="AC71" s="107">
        <f t="shared" si="67"/>
        <v>651</v>
      </c>
      <c r="AD71" s="107">
        <f t="shared" si="67"/>
        <v>0</v>
      </c>
      <c r="AE71" s="107">
        <f t="shared" si="67"/>
        <v>7812</v>
      </c>
      <c r="AF71" s="107">
        <f t="shared" si="67"/>
        <v>651</v>
      </c>
      <c r="AG71" s="107">
        <f t="shared" si="67"/>
        <v>0</v>
      </c>
      <c r="AH71" s="107">
        <f t="shared" si="67"/>
        <v>32085</v>
      </c>
      <c r="AI71" s="107">
        <f t="shared" si="67"/>
        <v>534.75</v>
      </c>
      <c r="AJ71" s="107">
        <f t="shared" si="67"/>
        <v>0</v>
      </c>
      <c r="AK71" s="107">
        <f t="shared" si="67"/>
        <v>26970</v>
      </c>
      <c r="AL71" s="107">
        <f t="shared" si="67"/>
        <v>899</v>
      </c>
      <c r="AM71" s="107">
        <f t="shared" si="67"/>
        <v>0</v>
      </c>
      <c r="AN71" s="107">
        <f t="shared" si="67"/>
        <v>26784</v>
      </c>
      <c r="AO71" s="107">
        <f t="shared" si="67"/>
        <v>2232</v>
      </c>
      <c r="AP71" s="107">
        <f t="shared" si="67"/>
        <v>0</v>
      </c>
      <c r="AQ71" s="107">
        <f t="shared" si="67"/>
        <v>20770</v>
      </c>
      <c r="AR71" s="107">
        <f t="shared" si="67"/>
        <v>10385</v>
      </c>
      <c r="AS71" s="107">
        <f t="shared" si="67"/>
        <v>0</v>
      </c>
      <c r="AT71" s="107">
        <f t="shared" ref="AT71" si="70">SUM(AT6:AT36)</f>
        <v>11625</v>
      </c>
      <c r="AU71" s="107">
        <f t="shared" si="67"/>
        <v>32550</v>
      </c>
      <c r="AV71" s="107">
        <f t="shared" si="67"/>
        <v>9300</v>
      </c>
      <c r="AW71" s="107">
        <f t="shared" si="67"/>
        <v>775</v>
      </c>
      <c r="AX71" s="107">
        <f t="shared" si="67"/>
        <v>0</v>
      </c>
      <c r="AY71" s="107">
        <f t="shared" si="67"/>
        <v>9300</v>
      </c>
      <c r="AZ71" s="107">
        <f t="shared" si="67"/>
        <v>775</v>
      </c>
      <c r="BA71" s="107">
        <f t="shared" si="67"/>
        <v>0</v>
      </c>
      <c r="BB71" s="107">
        <f t="shared" si="67"/>
        <v>24087</v>
      </c>
      <c r="BC71" s="107">
        <f t="shared" si="67"/>
        <v>401.44999999999976</v>
      </c>
      <c r="BD71" s="107">
        <f t="shared" si="67"/>
        <v>0</v>
      </c>
      <c r="BE71" s="107">
        <f t="shared" si="67"/>
        <v>18972</v>
      </c>
      <c r="BF71" s="107">
        <f t="shared" si="67"/>
        <v>1581</v>
      </c>
      <c r="BG71" s="107">
        <f t="shared" si="67"/>
        <v>0</v>
      </c>
      <c r="BH71" s="107">
        <f t="shared" si="67"/>
        <v>15500</v>
      </c>
      <c r="BI71" s="107">
        <f t="shared" si="67"/>
        <v>7750</v>
      </c>
      <c r="BJ71" s="107">
        <f t="shared" si="67"/>
        <v>0</v>
      </c>
      <c r="BK71" s="107">
        <f t="shared" ref="BK71" si="71">SUM(BK6:BK36)</f>
        <v>0</v>
      </c>
      <c r="BL71" s="107">
        <f t="shared" si="67"/>
        <v>27125</v>
      </c>
      <c r="BM71" s="107">
        <f t="shared" si="67"/>
        <v>11178.600000000006</v>
      </c>
      <c r="BN71" s="107">
        <f t="shared" si="67"/>
        <v>186.30999999999995</v>
      </c>
      <c r="BO71" s="107">
        <f t="shared" si="67"/>
        <v>0</v>
      </c>
      <c r="BP71" s="107">
        <f t="shared" si="67"/>
        <v>22227</v>
      </c>
      <c r="BQ71" s="107">
        <f t="shared" si="67"/>
        <v>370.44999999999982</v>
      </c>
      <c r="BR71" s="107">
        <f t="shared" si="67"/>
        <v>0</v>
      </c>
      <c r="BS71" s="107">
        <f t="shared" si="67"/>
        <v>6510</v>
      </c>
      <c r="BT71" s="107">
        <f t="shared" si="67"/>
        <v>651</v>
      </c>
      <c r="BU71" s="107">
        <f t="shared" si="67"/>
        <v>0</v>
      </c>
      <c r="BV71" s="107">
        <f t="shared" si="67"/>
        <v>8680</v>
      </c>
      <c r="BW71" s="107">
        <f t="shared" si="67"/>
        <v>868</v>
      </c>
      <c r="BX71" s="107">
        <f t="shared" si="67"/>
        <v>0</v>
      </c>
      <c r="BY71" s="107">
        <f t="shared" si="67"/>
        <v>9311.9059368764356</v>
      </c>
      <c r="BZ71" s="107">
        <f t="shared" si="67"/>
        <v>931.19059368764385</v>
      </c>
      <c r="CA71" s="107">
        <f t="shared" si="67"/>
        <v>0</v>
      </c>
      <c r="CB71" s="107">
        <f t="shared" ref="CB71:EI71" si="72">SUM(CB6:CB36)</f>
        <v>4070.3000000000025</v>
      </c>
      <c r="CC71" s="107">
        <f t="shared" si="72"/>
        <v>407.02999999999992</v>
      </c>
      <c r="CD71" s="107">
        <f t="shared" si="72"/>
        <v>0</v>
      </c>
      <c r="CE71" s="107">
        <f t="shared" si="72"/>
        <v>35226.911999999975</v>
      </c>
      <c r="CF71" s="107">
        <f t="shared" si="72"/>
        <v>2516.2079999999992</v>
      </c>
      <c r="CG71" s="107">
        <f t="shared" si="72"/>
        <v>0</v>
      </c>
      <c r="CH71" s="107">
        <f t="shared" ref="CH71" si="73">SUM(CH6:CH36)</f>
        <v>0</v>
      </c>
      <c r="CI71" s="107">
        <f t="shared" si="72"/>
        <v>5704</v>
      </c>
      <c r="CJ71" s="107">
        <f t="shared" si="72"/>
        <v>0</v>
      </c>
      <c r="CK71" s="107">
        <f t="shared" si="72"/>
        <v>11005</v>
      </c>
      <c r="CL71" s="107">
        <f t="shared" si="72"/>
        <v>0</v>
      </c>
      <c r="CM71" s="107"/>
      <c r="CN71" s="107">
        <f t="shared" si="72"/>
        <v>8370</v>
      </c>
      <c r="CO71" s="107">
        <f t="shared" si="72"/>
        <v>41850</v>
      </c>
      <c r="CP71" s="107">
        <f t="shared" si="72"/>
        <v>0</v>
      </c>
      <c r="CQ71" s="107">
        <f t="shared" si="72"/>
        <v>248128.89812889809</v>
      </c>
      <c r="CR71" s="107">
        <f t="shared" si="72"/>
        <v>2067.7408177408183</v>
      </c>
      <c r="CS71" s="107">
        <f t="shared" si="72"/>
        <v>413279.62577962584</v>
      </c>
      <c r="CT71" s="107">
        <f t="shared" si="72"/>
        <v>4591.9958419958411</v>
      </c>
      <c r="CU71" s="107">
        <f t="shared" si="72"/>
        <v>396361.7463617461</v>
      </c>
      <c r="CV71" s="107">
        <f t="shared" si="72"/>
        <v>11010.048510048509</v>
      </c>
      <c r="CW71" s="107">
        <f t="shared" si="72"/>
        <v>391528.06652806624</v>
      </c>
      <c r="CX71" s="107">
        <f t="shared" si="72"/>
        <v>21751.559251559251</v>
      </c>
      <c r="CY71" s="107">
        <f t="shared" si="72"/>
        <v>384277.54677754676</v>
      </c>
      <c r="CZ71" s="107">
        <f t="shared" si="72"/>
        <v>21348.752598752602</v>
      </c>
      <c r="DA71" s="107">
        <f t="shared" si="72"/>
        <v>427780.66528066545</v>
      </c>
      <c r="DB71" s="107">
        <f t="shared" si="72"/>
        <v>23765.5925155925</v>
      </c>
      <c r="DC71" s="107">
        <f t="shared" ref="DC71:DF71" si="74">SUM(DC6:DC36)</f>
        <v>398778.5862785863</v>
      </c>
      <c r="DD71" s="107">
        <f t="shared" si="74"/>
        <v>22154.36590436591</v>
      </c>
      <c r="DE71" s="107">
        <f t="shared" si="74"/>
        <v>345608.10810810799</v>
      </c>
      <c r="DF71" s="107">
        <f t="shared" si="74"/>
        <v>19200.450450450444</v>
      </c>
      <c r="DG71" s="107">
        <f t="shared" si="72"/>
        <v>429123.35412335419</v>
      </c>
      <c r="DH71" s="107">
        <f t="shared" si="72"/>
        <v>107280.83853083855</v>
      </c>
      <c r="DI71" s="107"/>
      <c r="DJ71" s="107"/>
      <c r="DK71" s="107"/>
      <c r="DL71" s="107"/>
      <c r="DM71" s="107"/>
      <c r="DN71" s="107"/>
      <c r="DO71" s="107">
        <f t="shared" ref="DO71:DQ71" si="75">SUM(DO6:DO36)</f>
        <v>139500</v>
      </c>
      <c r="DP71" s="107">
        <f t="shared" si="75"/>
        <v>23250</v>
      </c>
      <c r="DQ71" s="107">
        <f t="shared" si="75"/>
        <v>0</v>
      </c>
      <c r="DR71" s="107">
        <f t="shared" si="72"/>
        <v>275900</v>
      </c>
      <c r="DS71" s="107">
        <f>SUM(DS6:DS20)</f>
        <v>4500</v>
      </c>
      <c r="DT71" s="107">
        <f>SUM(DT6:DT20)</f>
        <v>375</v>
      </c>
      <c r="DU71" s="107">
        <f>SUM(DU6:DU20)</f>
        <v>0</v>
      </c>
      <c r="DV71" s="107">
        <f>SUM(DV6:DV20)</f>
        <v>2250</v>
      </c>
      <c r="DW71" s="107">
        <f>SUM(DW6:DW20)</f>
        <v>0</v>
      </c>
      <c r="DX71" s="107">
        <f t="shared" si="72"/>
        <v>5952</v>
      </c>
      <c r="DY71" s="107">
        <f t="shared" si="72"/>
        <v>0</v>
      </c>
      <c r="DZ71" s="107">
        <f t="shared" ref="DZ71:EA71" si="76">SUM(DZ6:DZ36)</f>
        <v>11904</v>
      </c>
      <c r="EA71" s="107">
        <f t="shared" si="76"/>
        <v>0</v>
      </c>
      <c r="EB71" s="107">
        <f t="shared" ref="EB71:EC71" si="77">SUM(EB6:EB36)</f>
        <v>5952</v>
      </c>
      <c r="EC71" s="107">
        <f t="shared" si="77"/>
        <v>0</v>
      </c>
      <c r="ED71" s="107">
        <f t="shared" si="72"/>
        <v>2976</v>
      </c>
      <c r="EE71" s="107">
        <f t="shared" si="72"/>
        <v>0</v>
      </c>
      <c r="EF71" s="107">
        <f t="shared" ref="EF71:EG71" si="78">SUM(EF6:EF36)</f>
        <v>2976</v>
      </c>
      <c r="EG71" s="107">
        <f t="shared" si="78"/>
        <v>0</v>
      </c>
      <c r="EH71" s="107">
        <f t="shared" si="72"/>
        <v>10540</v>
      </c>
      <c r="EI71" s="107">
        <f t="shared" si="72"/>
        <v>30259532033.934521</v>
      </c>
      <c r="EJ71" s="61"/>
      <c r="EK71" s="61"/>
    </row>
    <row r="72" spans="1:150" s="53" customFormat="1">
      <c r="B72" s="807" t="s">
        <v>230</v>
      </c>
      <c r="C72" s="807"/>
      <c r="D72" s="124">
        <v>0</v>
      </c>
      <c r="E72" s="124">
        <v>0</v>
      </c>
      <c r="F72" s="124">
        <v>0</v>
      </c>
      <c r="G72" s="124">
        <v>0</v>
      </c>
      <c r="H72" s="124">
        <v>0</v>
      </c>
      <c r="I72" s="124">
        <v>0</v>
      </c>
      <c r="J72" s="124">
        <v>0</v>
      </c>
      <c r="K72" s="124">
        <v>0</v>
      </c>
      <c r="L72" s="124">
        <v>0</v>
      </c>
      <c r="M72" s="124">
        <v>0</v>
      </c>
      <c r="N72" s="124">
        <v>0</v>
      </c>
      <c r="O72" s="124">
        <v>0</v>
      </c>
      <c r="P72" s="124">
        <v>0</v>
      </c>
      <c r="Q72" s="124">
        <v>0</v>
      </c>
      <c r="R72" s="124">
        <v>0</v>
      </c>
      <c r="S72" s="124">
        <v>0</v>
      </c>
      <c r="T72" s="124">
        <v>0</v>
      </c>
      <c r="U72" s="124">
        <v>0</v>
      </c>
      <c r="V72" s="124">
        <v>0</v>
      </c>
      <c r="W72" s="124">
        <v>0</v>
      </c>
      <c r="X72" s="124">
        <v>0</v>
      </c>
      <c r="Y72" s="124">
        <f t="shared" ref="Y72:Z72" si="79">SUM(Y21:Y36)</f>
        <v>2832</v>
      </c>
      <c r="Z72" s="124">
        <f t="shared" si="79"/>
        <v>236</v>
      </c>
      <c r="AA72" s="124">
        <f>SUM(AA21:AA36)</f>
        <v>0</v>
      </c>
      <c r="AB72" s="124">
        <v>0</v>
      </c>
      <c r="AC72" s="124">
        <v>0</v>
      </c>
      <c r="AD72" s="124">
        <v>0</v>
      </c>
      <c r="AE72" s="124">
        <v>0</v>
      </c>
      <c r="AF72" s="124">
        <v>0</v>
      </c>
      <c r="AG72" s="124">
        <v>0</v>
      </c>
      <c r="AH72" s="124">
        <v>0</v>
      </c>
      <c r="AI72" s="124">
        <v>0</v>
      </c>
      <c r="AJ72" s="124">
        <v>0</v>
      </c>
      <c r="AK72" s="124">
        <v>0</v>
      </c>
      <c r="AL72" s="124">
        <v>0</v>
      </c>
      <c r="AM72" s="124">
        <v>0</v>
      </c>
      <c r="AN72" s="124">
        <v>0</v>
      </c>
      <c r="AO72" s="124">
        <v>0</v>
      </c>
      <c r="AP72" s="124">
        <v>0</v>
      </c>
      <c r="AQ72" s="124">
        <v>0</v>
      </c>
      <c r="AR72" s="124">
        <v>0</v>
      </c>
      <c r="AS72" s="124">
        <v>0</v>
      </c>
      <c r="AT72" s="124">
        <v>0</v>
      </c>
      <c r="AU72" s="124">
        <v>0</v>
      </c>
      <c r="AV72" s="124">
        <v>0</v>
      </c>
      <c r="AW72" s="124">
        <v>0</v>
      </c>
      <c r="AX72" s="124">
        <v>0</v>
      </c>
      <c r="AY72" s="124">
        <v>0</v>
      </c>
      <c r="AZ72" s="124">
        <v>0</v>
      </c>
      <c r="BA72" s="124">
        <v>0</v>
      </c>
      <c r="BB72" s="124">
        <v>0</v>
      </c>
      <c r="BC72" s="124">
        <v>0</v>
      </c>
      <c r="BD72" s="124">
        <v>0</v>
      </c>
      <c r="BE72" s="124">
        <v>0</v>
      </c>
      <c r="BF72" s="124">
        <v>0</v>
      </c>
      <c r="BG72" s="124">
        <v>0</v>
      </c>
      <c r="BH72" s="124">
        <v>0</v>
      </c>
      <c r="BI72" s="124">
        <v>0</v>
      </c>
      <c r="BJ72" s="124">
        <v>0</v>
      </c>
      <c r="BK72" s="124">
        <v>0</v>
      </c>
      <c r="BL72" s="124">
        <v>0</v>
      </c>
      <c r="BM72" s="124">
        <v>0</v>
      </c>
      <c r="BN72" s="124">
        <v>0</v>
      </c>
      <c r="BO72" s="124">
        <v>0</v>
      </c>
      <c r="BP72" s="124">
        <v>0</v>
      </c>
      <c r="BQ72" s="124">
        <v>0</v>
      </c>
      <c r="BR72" s="124">
        <v>0</v>
      </c>
      <c r="BS72" s="124">
        <v>0</v>
      </c>
      <c r="BT72" s="124">
        <v>0</v>
      </c>
      <c r="BU72" s="124">
        <v>0</v>
      </c>
      <c r="BV72" s="124">
        <v>0</v>
      </c>
      <c r="BW72" s="124">
        <v>0</v>
      </c>
      <c r="BX72" s="124">
        <v>0</v>
      </c>
      <c r="BY72" s="124">
        <v>0</v>
      </c>
      <c r="BZ72" s="124">
        <v>0</v>
      </c>
      <c r="CA72" s="124">
        <v>0</v>
      </c>
      <c r="CB72" s="124">
        <v>0</v>
      </c>
      <c r="CC72" s="124">
        <v>0</v>
      </c>
      <c r="CD72" s="124">
        <v>0</v>
      </c>
      <c r="CE72" s="124">
        <v>0</v>
      </c>
      <c r="CF72" s="124">
        <v>0</v>
      </c>
      <c r="CG72" s="124">
        <v>0</v>
      </c>
      <c r="CH72" s="124">
        <v>0</v>
      </c>
      <c r="CI72" s="124">
        <v>0</v>
      </c>
      <c r="CJ72" s="124">
        <v>0</v>
      </c>
      <c r="CK72" s="124">
        <v>0</v>
      </c>
      <c r="CL72" s="124">
        <v>0</v>
      </c>
      <c r="CM72" s="124"/>
      <c r="CN72" s="124">
        <v>0</v>
      </c>
      <c r="CO72" s="124">
        <v>0</v>
      </c>
      <c r="CP72" s="124">
        <v>0</v>
      </c>
      <c r="CQ72" s="124">
        <v>0</v>
      </c>
      <c r="CR72" s="124">
        <v>0</v>
      </c>
      <c r="CS72" s="124">
        <v>0</v>
      </c>
      <c r="CT72" s="124">
        <v>0</v>
      </c>
      <c r="CU72" s="124">
        <v>0</v>
      </c>
      <c r="CV72" s="124">
        <v>0</v>
      </c>
      <c r="CW72" s="124">
        <v>0</v>
      </c>
      <c r="CX72" s="124">
        <v>0</v>
      </c>
      <c r="CY72" s="124"/>
      <c r="CZ72" s="124"/>
      <c r="DA72" s="124"/>
      <c r="DB72" s="124"/>
      <c r="DC72" s="124"/>
      <c r="DD72" s="124"/>
      <c r="DE72" s="124"/>
      <c r="DF72" s="124"/>
      <c r="DG72" s="124">
        <v>0</v>
      </c>
      <c r="DH72" s="124">
        <v>0</v>
      </c>
      <c r="DI72" s="124"/>
      <c r="DJ72" s="124"/>
      <c r="DK72" s="124"/>
      <c r="DL72" s="124"/>
      <c r="DM72" s="124"/>
      <c r="DN72" s="124"/>
      <c r="DO72" s="124">
        <v>0</v>
      </c>
      <c r="DP72" s="124">
        <v>0</v>
      </c>
      <c r="DQ72" s="124">
        <v>0</v>
      </c>
      <c r="DR72" s="124">
        <v>0</v>
      </c>
      <c r="DS72" s="124">
        <f t="shared" ref="DS72:DT72" si="80">SUM(DS21:DS36)</f>
        <v>4800</v>
      </c>
      <c r="DT72" s="124">
        <f t="shared" si="80"/>
        <v>400</v>
      </c>
      <c r="DU72" s="124">
        <f>SUM(DU21:DU36)</f>
        <v>0</v>
      </c>
      <c r="DV72" s="124">
        <f t="shared" ref="DV72" si="81">SUM(DV21:DV36)</f>
        <v>2400</v>
      </c>
      <c r="DW72" s="124">
        <f t="shared" ref="DW72" si="82">SUM(DW21:DW36)</f>
        <v>0</v>
      </c>
      <c r="DX72" s="124">
        <v>0</v>
      </c>
      <c r="DY72" s="124">
        <v>0</v>
      </c>
      <c r="DZ72" s="124">
        <v>0</v>
      </c>
      <c r="EA72" s="124">
        <v>0</v>
      </c>
      <c r="EB72" s="124">
        <v>0</v>
      </c>
      <c r="EC72" s="124">
        <v>0</v>
      </c>
      <c r="ED72" s="124">
        <v>0</v>
      </c>
      <c r="EE72" s="124">
        <v>0</v>
      </c>
      <c r="EF72" s="124">
        <v>0</v>
      </c>
      <c r="EG72" s="124">
        <v>0</v>
      </c>
      <c r="EH72" s="124">
        <v>0</v>
      </c>
      <c r="EI72" s="124">
        <v>0</v>
      </c>
      <c r="EJ72" s="61"/>
      <c r="EK72" s="61"/>
    </row>
    <row r="73" spans="1:150" s="53" customFormat="1">
      <c r="B73" s="845" t="s">
        <v>144</v>
      </c>
      <c r="C73" s="845"/>
      <c r="D73" s="106">
        <f>SUM(D37:D68)</f>
        <v>21270</v>
      </c>
      <c r="E73" s="106">
        <f t="shared" ref="E73:CA73" si="83">SUM(E37:E68)</f>
        <v>886.25</v>
      </c>
      <c r="F73" s="106">
        <f t="shared" si="83"/>
        <v>0</v>
      </c>
      <c r="G73" s="106">
        <f t="shared" si="83"/>
        <v>20951.999999999996</v>
      </c>
      <c r="H73" s="106">
        <f t="shared" si="83"/>
        <v>873.00000000000011</v>
      </c>
      <c r="I73" s="106">
        <f t="shared" si="83"/>
        <v>0</v>
      </c>
      <c r="J73" s="106">
        <f t="shared" ref="J73:Q73" si="84">SUM(J37:J68)</f>
        <v>6400</v>
      </c>
      <c r="K73" s="106">
        <f t="shared" si="84"/>
        <v>240</v>
      </c>
      <c r="L73" s="106">
        <f t="shared" si="84"/>
        <v>0</v>
      </c>
      <c r="M73" s="106">
        <f t="shared" si="84"/>
        <v>19607.04</v>
      </c>
      <c r="N73" s="106">
        <f t="shared" si="84"/>
        <v>816.95999999999947</v>
      </c>
      <c r="O73" s="106">
        <f t="shared" si="84"/>
        <v>0</v>
      </c>
      <c r="P73" s="106">
        <f t="shared" si="84"/>
        <v>24960</v>
      </c>
      <c r="Q73" s="106">
        <f t="shared" si="84"/>
        <v>2080</v>
      </c>
      <c r="R73" s="106">
        <f t="shared" si="83"/>
        <v>0</v>
      </c>
      <c r="S73" s="106">
        <f t="shared" si="83"/>
        <v>23040</v>
      </c>
      <c r="T73" s="106">
        <f t="shared" si="83"/>
        <v>1920</v>
      </c>
      <c r="U73" s="106">
        <f t="shared" si="83"/>
        <v>0</v>
      </c>
      <c r="V73" s="106">
        <f t="shared" si="83"/>
        <v>28032</v>
      </c>
      <c r="W73" s="106">
        <f t="shared" si="83"/>
        <v>2336</v>
      </c>
      <c r="X73" s="106">
        <f t="shared" si="83"/>
        <v>0</v>
      </c>
      <c r="Y73" s="106">
        <f t="shared" si="83"/>
        <v>5664</v>
      </c>
      <c r="Z73" s="106">
        <f t="shared" si="83"/>
        <v>472</v>
      </c>
      <c r="AA73" s="106">
        <f>SUM(AA37:AA68)</f>
        <v>0</v>
      </c>
      <c r="AB73" s="106">
        <f t="shared" si="83"/>
        <v>4033.5</v>
      </c>
      <c r="AC73" s="106">
        <f t="shared" si="83"/>
        <v>566.65</v>
      </c>
      <c r="AD73" s="106">
        <f t="shared" si="83"/>
        <v>0</v>
      </c>
      <c r="AE73" s="106">
        <f t="shared" si="83"/>
        <v>8067</v>
      </c>
      <c r="AF73" s="106">
        <f t="shared" si="83"/>
        <v>672.25</v>
      </c>
      <c r="AG73" s="106">
        <f t="shared" si="83"/>
        <v>0</v>
      </c>
      <c r="AH73" s="106">
        <f t="shared" si="83"/>
        <v>33105</v>
      </c>
      <c r="AI73" s="106">
        <f t="shared" si="83"/>
        <v>551.75</v>
      </c>
      <c r="AJ73" s="106">
        <f t="shared" si="83"/>
        <v>0</v>
      </c>
      <c r="AK73" s="106">
        <f t="shared" si="83"/>
        <v>28087.5</v>
      </c>
      <c r="AL73" s="106">
        <f t="shared" si="83"/>
        <v>936.25</v>
      </c>
      <c r="AM73" s="106">
        <f t="shared" si="83"/>
        <v>0</v>
      </c>
      <c r="AN73" s="106">
        <f t="shared" si="83"/>
        <v>27687</v>
      </c>
      <c r="AO73" s="106">
        <f t="shared" si="83"/>
        <v>2307.25</v>
      </c>
      <c r="AP73" s="106">
        <f t="shared" si="83"/>
        <v>0</v>
      </c>
      <c r="AQ73" s="106">
        <f t="shared" si="83"/>
        <v>21470</v>
      </c>
      <c r="AR73" s="106">
        <f t="shared" si="83"/>
        <v>10735</v>
      </c>
      <c r="AS73" s="106">
        <f t="shared" si="83"/>
        <v>0</v>
      </c>
      <c r="AT73" s="106">
        <f t="shared" ref="AT73" si="85">SUM(AT37:AT68)</f>
        <v>12015</v>
      </c>
      <c r="AU73" s="106">
        <f t="shared" si="83"/>
        <v>33640</v>
      </c>
      <c r="AV73" s="106">
        <f t="shared" si="83"/>
        <v>6972.5999999999985</v>
      </c>
      <c r="AW73" s="106">
        <f t="shared" si="83"/>
        <v>581.04999999999995</v>
      </c>
      <c r="AX73" s="106">
        <f t="shared" si="83"/>
        <v>0</v>
      </c>
      <c r="AY73" s="106">
        <f t="shared" si="83"/>
        <v>7950</v>
      </c>
      <c r="AZ73" s="106">
        <f t="shared" si="83"/>
        <v>662.5</v>
      </c>
      <c r="BA73" s="106">
        <f t="shared" si="83"/>
        <v>0</v>
      </c>
      <c r="BB73" s="106">
        <f t="shared" si="83"/>
        <v>24783</v>
      </c>
      <c r="BC73" s="106">
        <f t="shared" si="83"/>
        <v>413.04999999999984</v>
      </c>
      <c r="BD73" s="106">
        <f t="shared" si="83"/>
        <v>0</v>
      </c>
      <c r="BE73" s="106">
        <f t="shared" si="83"/>
        <v>19685.999999999996</v>
      </c>
      <c r="BF73" s="106">
        <f t="shared" si="83"/>
        <v>1640.5000000000002</v>
      </c>
      <c r="BG73" s="106">
        <f t="shared" si="83"/>
        <v>0</v>
      </c>
      <c r="BH73" s="106">
        <f t="shared" si="83"/>
        <v>16020</v>
      </c>
      <c r="BI73" s="106">
        <f t="shared" si="83"/>
        <v>8010</v>
      </c>
      <c r="BJ73" s="106">
        <f t="shared" si="83"/>
        <v>0</v>
      </c>
      <c r="BK73" s="106">
        <f t="shared" ref="BK73" si="86">SUM(BK37:BK68)</f>
        <v>0</v>
      </c>
      <c r="BL73" s="106">
        <f t="shared" si="83"/>
        <v>28045</v>
      </c>
      <c r="BM73" s="106">
        <f t="shared" si="83"/>
        <v>12192.600000000006</v>
      </c>
      <c r="BN73" s="106">
        <f t="shared" si="83"/>
        <v>203.20999999999992</v>
      </c>
      <c r="BO73" s="106">
        <f t="shared" si="83"/>
        <v>0</v>
      </c>
      <c r="BP73" s="106">
        <f t="shared" si="83"/>
        <v>20997</v>
      </c>
      <c r="BQ73" s="106">
        <f t="shared" si="83"/>
        <v>349.94999999999982</v>
      </c>
      <c r="BR73" s="106">
        <f t="shared" si="83"/>
        <v>0</v>
      </c>
      <c r="BS73" s="106">
        <f t="shared" si="83"/>
        <v>6874</v>
      </c>
      <c r="BT73" s="106">
        <f t="shared" si="83"/>
        <v>687.4</v>
      </c>
      <c r="BU73" s="106">
        <f t="shared" si="83"/>
        <v>0</v>
      </c>
      <c r="BV73" s="106">
        <f t="shared" si="83"/>
        <v>8960</v>
      </c>
      <c r="BW73" s="106">
        <f t="shared" si="83"/>
        <v>896</v>
      </c>
      <c r="BX73" s="106">
        <f t="shared" si="83"/>
        <v>0</v>
      </c>
      <c r="BY73" s="106">
        <f t="shared" si="83"/>
        <v>9388.0653120775842</v>
      </c>
      <c r="BZ73" s="106">
        <f t="shared" si="83"/>
        <v>938.80653120775878</v>
      </c>
      <c r="CA73" s="106">
        <f t="shared" si="83"/>
        <v>0</v>
      </c>
      <c r="CB73" s="106">
        <f t="shared" ref="CB73:EI73" si="87">SUM(CB37:CB68)</f>
        <v>4341.3000000000029</v>
      </c>
      <c r="CC73" s="106">
        <f t="shared" si="87"/>
        <v>434.13</v>
      </c>
      <c r="CD73" s="106">
        <f t="shared" si="87"/>
        <v>0</v>
      </c>
      <c r="CE73" s="106">
        <f t="shared" si="87"/>
        <v>36363.263999999974</v>
      </c>
      <c r="CF73" s="106">
        <f t="shared" si="87"/>
        <v>2596.5679999999993</v>
      </c>
      <c r="CG73" s="106">
        <f t="shared" si="87"/>
        <v>0</v>
      </c>
      <c r="CH73" s="106">
        <f t="shared" ref="CH73" si="88">SUM(CH37:CH68)</f>
        <v>0</v>
      </c>
      <c r="CI73" s="106">
        <f t="shared" si="87"/>
        <v>5888.5</v>
      </c>
      <c r="CJ73" s="106">
        <f t="shared" si="87"/>
        <v>0</v>
      </c>
      <c r="CK73" s="106">
        <f t="shared" si="87"/>
        <v>11370</v>
      </c>
      <c r="CL73" s="106">
        <f t="shared" si="87"/>
        <v>0</v>
      </c>
      <c r="CM73" s="106"/>
      <c r="CN73" s="106">
        <f t="shared" si="87"/>
        <v>8640</v>
      </c>
      <c r="CO73" s="106">
        <f t="shared" si="87"/>
        <v>43200</v>
      </c>
      <c r="CP73" s="106">
        <f t="shared" si="87"/>
        <v>0</v>
      </c>
      <c r="CQ73" s="106">
        <f t="shared" si="87"/>
        <v>252979.73804573802</v>
      </c>
      <c r="CR73" s="106">
        <f t="shared" si="87"/>
        <v>2108.1644837144845</v>
      </c>
      <c r="CS73" s="106">
        <f t="shared" si="87"/>
        <v>378901.60914760915</v>
      </c>
      <c r="CT73" s="106">
        <f t="shared" si="87"/>
        <v>4210.0178794178773</v>
      </c>
      <c r="CU73" s="106">
        <f t="shared" si="87"/>
        <v>361331.69064449065</v>
      </c>
      <c r="CV73" s="106">
        <f t="shared" si="87"/>
        <v>10036.991406791401</v>
      </c>
      <c r="CW73" s="106">
        <f t="shared" si="87"/>
        <v>356709.51392931381</v>
      </c>
      <c r="CX73" s="106">
        <f t="shared" si="87"/>
        <v>19817.195218295223</v>
      </c>
      <c r="CY73" s="106">
        <f t="shared" si="87"/>
        <v>349041.84885654895</v>
      </c>
      <c r="CZ73" s="106">
        <f t="shared" si="87"/>
        <v>19391.213825363822</v>
      </c>
      <c r="DA73" s="106">
        <f t="shared" si="87"/>
        <v>364658.43929313944</v>
      </c>
      <c r="DB73" s="106">
        <f t="shared" si="87"/>
        <v>20258.802182952168</v>
      </c>
      <c r="DC73" s="106">
        <f t="shared" ref="DC73:DF73" si="89">SUM(DC37:DC68)</f>
        <v>337510.37900207919</v>
      </c>
      <c r="DD73" s="106">
        <f t="shared" si="89"/>
        <v>18750.57661122661</v>
      </c>
      <c r="DE73" s="106">
        <f t="shared" si="89"/>
        <v>319093.14350597229</v>
      </c>
      <c r="DF73" s="106">
        <f t="shared" si="89"/>
        <v>17727.396861442892</v>
      </c>
      <c r="DG73" s="106">
        <f t="shared" si="87"/>
        <v>390997.17726957734</v>
      </c>
      <c r="DH73" s="106">
        <f t="shared" si="87"/>
        <v>97749.294317394335</v>
      </c>
      <c r="DI73" s="106"/>
      <c r="DJ73" s="106"/>
      <c r="DK73" s="106"/>
      <c r="DL73" s="106"/>
      <c r="DM73" s="106"/>
      <c r="DN73" s="106"/>
      <c r="DO73" s="106">
        <f t="shared" ref="DO73:DQ73" si="90">SUM(DO37:DO68)</f>
        <v>144000</v>
      </c>
      <c r="DP73" s="106">
        <f t="shared" si="90"/>
        <v>24000</v>
      </c>
      <c r="DQ73" s="106">
        <f t="shared" si="90"/>
        <v>0</v>
      </c>
      <c r="DR73" s="106">
        <f t="shared" si="87"/>
        <v>284800</v>
      </c>
      <c r="DS73" s="106">
        <f>SUM(DS37:DS68)</f>
        <v>9600</v>
      </c>
      <c r="DT73" s="106">
        <f t="shared" si="87"/>
        <v>800</v>
      </c>
      <c r="DU73" s="106">
        <f>SUM(DU37:DU68)</f>
        <v>0</v>
      </c>
      <c r="DV73" s="106">
        <f>SUM(DV37:DV68)</f>
        <v>4800</v>
      </c>
      <c r="DW73" s="106">
        <f>SUM(DW37:DW68)</f>
        <v>0</v>
      </c>
      <c r="DX73" s="106">
        <f t="shared" si="87"/>
        <v>6144</v>
      </c>
      <c r="DY73" s="106">
        <f t="shared" si="87"/>
        <v>0</v>
      </c>
      <c r="DZ73" s="106">
        <f t="shared" ref="DZ73:EA73" si="91">SUM(DZ37:DZ68)</f>
        <v>12288</v>
      </c>
      <c r="EA73" s="106">
        <f t="shared" si="91"/>
        <v>0</v>
      </c>
      <c r="EB73" s="106">
        <f t="shared" ref="EB73:EC73" si="92">SUM(EB37:EB68)</f>
        <v>6144</v>
      </c>
      <c r="EC73" s="106">
        <f t="shared" si="92"/>
        <v>0</v>
      </c>
      <c r="ED73" s="106">
        <f t="shared" si="87"/>
        <v>3072</v>
      </c>
      <c r="EE73" s="106">
        <f t="shared" si="87"/>
        <v>0</v>
      </c>
      <c r="EF73" s="106">
        <f t="shared" ref="EF73:EG73" si="93">SUM(EF37:EF68)</f>
        <v>3072</v>
      </c>
      <c r="EG73" s="106">
        <f t="shared" si="93"/>
        <v>0</v>
      </c>
      <c r="EH73" s="106">
        <f t="shared" si="87"/>
        <v>10880</v>
      </c>
      <c r="EI73" s="106">
        <f t="shared" si="87"/>
        <v>21314305546.822369</v>
      </c>
      <c r="EJ73" s="61"/>
      <c r="EK73" s="61"/>
    </row>
    <row r="74" spans="1:150" s="53" customFormat="1">
      <c r="B74" s="809" t="s">
        <v>156</v>
      </c>
      <c r="C74" s="810"/>
      <c r="D74" s="108">
        <f>D70*D75</f>
        <v>488796.48</v>
      </c>
      <c r="E74" s="108">
        <f t="shared" ref="E74:CA74" si="94">E70*E75</f>
        <v>848.60500000000002</v>
      </c>
      <c r="F74" s="108">
        <f t="shared" si="94"/>
        <v>0</v>
      </c>
      <c r="G74" s="108">
        <f t="shared" si="94"/>
        <v>469225.44000000012</v>
      </c>
      <c r="H74" s="108">
        <f t="shared" si="94"/>
        <v>814.62749999999949</v>
      </c>
      <c r="I74" s="108">
        <f t="shared" si="94"/>
        <v>0</v>
      </c>
      <c r="J74" s="108">
        <f t="shared" ref="J74:Q74" si="95">J70*J75</f>
        <v>45359.999999999993</v>
      </c>
      <c r="K74" s="108">
        <f t="shared" si="95"/>
        <v>56.699999999999996</v>
      </c>
      <c r="L74" s="108">
        <f t="shared" si="95"/>
        <v>0</v>
      </c>
      <c r="M74" s="108">
        <f t="shared" si="95"/>
        <v>370573.05600000039</v>
      </c>
      <c r="N74" s="108">
        <f t="shared" si="95"/>
        <v>643.35599999999954</v>
      </c>
      <c r="O74" s="108">
        <f t="shared" si="95"/>
        <v>0</v>
      </c>
      <c r="P74" s="108">
        <f t="shared" si="95"/>
        <v>589680</v>
      </c>
      <c r="Q74" s="108">
        <f t="shared" si="95"/>
        <v>2047.5</v>
      </c>
      <c r="R74" s="108">
        <f t="shared" si="94"/>
        <v>0</v>
      </c>
      <c r="S74" s="108">
        <f t="shared" si="94"/>
        <v>544320</v>
      </c>
      <c r="T74" s="108">
        <f t="shared" si="94"/>
        <v>1890</v>
      </c>
      <c r="U74" s="108">
        <f t="shared" si="94"/>
        <v>0</v>
      </c>
      <c r="V74" s="108">
        <f t="shared" si="94"/>
        <v>662256</v>
      </c>
      <c r="W74" s="108">
        <f t="shared" si="94"/>
        <v>919.80000000000007</v>
      </c>
      <c r="X74" s="108">
        <f t="shared" si="94"/>
        <v>0</v>
      </c>
      <c r="Y74" s="108">
        <f t="shared" si="94"/>
        <v>10704.96</v>
      </c>
      <c r="Z74" s="108">
        <f t="shared" si="94"/>
        <v>74.34</v>
      </c>
      <c r="AA74" s="108">
        <f>AA70*AA75</f>
        <v>0</v>
      </c>
      <c r="AB74" s="108">
        <f t="shared" si="94"/>
        <v>8574.66</v>
      </c>
      <c r="AC74" s="108">
        <f t="shared" si="94"/>
        <v>109.58850000000004</v>
      </c>
      <c r="AD74" s="108">
        <f t="shared" si="94"/>
        <v>0</v>
      </c>
      <c r="AE74" s="108">
        <f t="shared" si="94"/>
        <v>22865.759999999998</v>
      </c>
      <c r="AF74" s="108">
        <f t="shared" si="94"/>
        <v>238.185</v>
      </c>
      <c r="AG74" s="108">
        <f t="shared" si="94"/>
        <v>0</v>
      </c>
      <c r="AH74" s="108">
        <f t="shared" si="94"/>
        <v>782280</v>
      </c>
      <c r="AI74" s="108">
        <f t="shared" si="94"/>
        <v>217.3</v>
      </c>
      <c r="AJ74" s="108">
        <f t="shared" si="94"/>
        <v>0</v>
      </c>
      <c r="AK74" s="108">
        <f t="shared" si="94"/>
        <v>660690</v>
      </c>
      <c r="AL74" s="108">
        <f t="shared" si="94"/>
        <v>734.1</v>
      </c>
      <c r="AM74" s="108">
        <f t="shared" si="94"/>
        <v>0</v>
      </c>
      <c r="AN74" s="108">
        <f t="shared" si="94"/>
        <v>653652</v>
      </c>
      <c r="AO74" s="108">
        <f t="shared" si="94"/>
        <v>4539.25</v>
      </c>
      <c r="AP74" s="108">
        <f t="shared" si="94"/>
        <v>0</v>
      </c>
      <c r="AQ74" s="108">
        <f t="shared" si="94"/>
        <v>422400</v>
      </c>
      <c r="AR74" s="108">
        <f t="shared" si="94"/>
        <v>105600</v>
      </c>
      <c r="AS74" s="108">
        <f t="shared" si="94"/>
        <v>0</v>
      </c>
      <c r="AT74" s="108">
        <f t="shared" ref="AT74" si="96">AT70*AT75</f>
        <v>118200</v>
      </c>
      <c r="AU74" s="108">
        <f t="shared" si="94"/>
        <v>992850</v>
      </c>
      <c r="AV74" s="108">
        <f t="shared" si="94"/>
        <v>17574.407999999996</v>
      </c>
      <c r="AW74" s="108">
        <f t="shared" si="94"/>
        <v>122.04450000000003</v>
      </c>
      <c r="AX74" s="108">
        <f t="shared" si="94"/>
        <v>0</v>
      </c>
      <c r="AY74" s="108">
        <f t="shared" si="94"/>
        <v>18630</v>
      </c>
      <c r="AZ74" s="108">
        <f t="shared" si="94"/>
        <v>129.375</v>
      </c>
      <c r="BA74" s="108">
        <f t="shared" si="94"/>
        <v>0</v>
      </c>
      <c r="BB74" s="108">
        <f t="shared" si="94"/>
        <v>586440</v>
      </c>
      <c r="BC74" s="108">
        <f t="shared" si="94"/>
        <v>162.90000000000009</v>
      </c>
      <c r="BD74" s="108">
        <f t="shared" si="94"/>
        <v>0</v>
      </c>
      <c r="BE74" s="108">
        <f t="shared" si="94"/>
        <v>463896.00000000017</v>
      </c>
      <c r="BF74" s="108">
        <f t="shared" si="94"/>
        <v>3221.4999999999991</v>
      </c>
      <c r="BG74" s="108">
        <f t="shared" si="94"/>
        <v>0</v>
      </c>
      <c r="BH74" s="108">
        <f t="shared" si="94"/>
        <v>315200</v>
      </c>
      <c r="BI74" s="108">
        <f t="shared" si="94"/>
        <v>78800</v>
      </c>
      <c r="BJ74" s="108">
        <f>BJ70*BJ75</f>
        <v>0</v>
      </c>
      <c r="BK74" s="108">
        <f t="shared" ref="BK74" si="97">BK70*BK75</f>
        <v>0</v>
      </c>
      <c r="BL74" s="108">
        <f t="shared" si="94"/>
        <v>827550</v>
      </c>
      <c r="BM74" s="108">
        <f t="shared" si="94"/>
        <v>280454.39999999985</v>
      </c>
      <c r="BN74" s="108">
        <f t="shared" si="94"/>
        <v>77.903999999999954</v>
      </c>
      <c r="BO74" s="108">
        <f t="shared" si="94"/>
        <v>0</v>
      </c>
      <c r="BP74" s="108">
        <f t="shared" si="94"/>
        <v>518688</v>
      </c>
      <c r="BQ74" s="108">
        <f t="shared" si="94"/>
        <v>144.0800000000001</v>
      </c>
      <c r="BR74" s="108">
        <f t="shared" si="94"/>
        <v>0</v>
      </c>
      <c r="BS74" s="108">
        <f t="shared" si="94"/>
        <v>19272.96</v>
      </c>
      <c r="BT74" s="108">
        <f t="shared" si="94"/>
        <v>240.91199999999998</v>
      </c>
      <c r="BU74" s="108">
        <f t="shared" si="94"/>
        <v>0</v>
      </c>
      <c r="BV74" s="108">
        <f t="shared" si="94"/>
        <v>25401.599999999999</v>
      </c>
      <c r="BW74" s="108">
        <f t="shared" si="94"/>
        <v>317.52</v>
      </c>
      <c r="BX74" s="108">
        <f t="shared" si="94"/>
        <v>0</v>
      </c>
      <c r="BY74" s="108">
        <f t="shared" si="94"/>
        <v>26927.958598493806</v>
      </c>
      <c r="BZ74" s="108">
        <f t="shared" si="94"/>
        <v>336.59948248117212</v>
      </c>
      <c r="CA74" s="108">
        <f t="shared" si="94"/>
        <v>0</v>
      </c>
      <c r="CB74" s="108">
        <f t="shared" ref="CB74:EH74" si="98">CB70*CB75</f>
        <v>12112.704000000005</v>
      </c>
      <c r="CC74" s="108">
        <f t="shared" si="98"/>
        <v>151.40879999999993</v>
      </c>
      <c r="CD74" s="108">
        <f t="shared" si="98"/>
        <v>0</v>
      </c>
      <c r="CE74" s="108">
        <f t="shared" si="98"/>
        <v>859082.11199999938</v>
      </c>
      <c r="CF74" s="108">
        <f t="shared" si="98"/>
        <v>1022.5551999999994</v>
      </c>
      <c r="CG74" s="108">
        <f t="shared" si="98"/>
        <v>0</v>
      </c>
      <c r="CH74" s="108">
        <f t="shared" ref="CH74" si="99">CH70*CH75</f>
        <v>0</v>
      </c>
      <c r="CI74" s="108">
        <f t="shared" si="98"/>
        <v>5796.25</v>
      </c>
      <c r="CJ74" s="108">
        <f t="shared" si="98"/>
        <v>0</v>
      </c>
      <c r="CK74" s="108">
        <f t="shared" si="98"/>
        <v>22375</v>
      </c>
      <c r="CL74" s="108">
        <f t="shared" si="98"/>
        <v>0</v>
      </c>
      <c r="CM74" s="108"/>
      <c r="CN74" s="108">
        <f t="shared" si="98"/>
        <v>17010</v>
      </c>
      <c r="CO74" s="108">
        <f t="shared" si="98"/>
        <v>425250</v>
      </c>
      <c r="CP74" s="108">
        <f t="shared" si="98"/>
        <v>0</v>
      </c>
      <c r="CQ74" s="108">
        <f t="shared" si="98"/>
        <v>6013303.6340956334</v>
      </c>
      <c r="CR74" s="108">
        <f t="shared" si="98"/>
        <v>417.59053014552967</v>
      </c>
      <c r="CS74" s="108">
        <f t="shared" si="98"/>
        <v>12674899.758835761</v>
      </c>
      <c r="CT74" s="108">
        <f t="shared" si="98"/>
        <v>1760.4027442827437</v>
      </c>
      <c r="CU74" s="108">
        <f t="shared" si="98"/>
        <v>12123094.992099773</v>
      </c>
      <c r="CV74" s="108">
        <f t="shared" si="98"/>
        <v>10523.519958419967</v>
      </c>
      <c r="CW74" s="108">
        <f t="shared" si="98"/>
        <v>11971801.287318081</v>
      </c>
      <c r="CX74" s="108">
        <f t="shared" si="98"/>
        <v>41568.754469854466</v>
      </c>
      <c r="CY74" s="108">
        <f t="shared" si="98"/>
        <v>13199749.121413711</v>
      </c>
      <c r="CZ74" s="108">
        <f t="shared" si="98"/>
        <v>40739.96642411645</v>
      </c>
      <c r="DA74" s="108">
        <f t="shared" si="98"/>
        <v>14263903.882328467</v>
      </c>
      <c r="DB74" s="108">
        <f t="shared" si="98"/>
        <v>44024.394698544689</v>
      </c>
      <c r="DC74" s="108">
        <f t="shared" ref="DC74:DF74" si="100">DC70*DC75</f>
        <v>13253201.37505196</v>
      </c>
      <c r="DD74" s="108">
        <f t="shared" si="100"/>
        <v>40904.942515592542</v>
      </c>
      <c r="DE74" s="108">
        <f t="shared" si="100"/>
        <v>11964622.52905344</v>
      </c>
      <c r="DF74" s="108">
        <f t="shared" si="100"/>
        <v>36927.847311893369</v>
      </c>
      <c r="DG74" s="108">
        <f t="shared" si="98"/>
        <v>16402410.627858628</v>
      </c>
      <c r="DH74" s="108">
        <f t="shared" si="98"/>
        <v>1025150.6642411642</v>
      </c>
      <c r="DI74" s="108"/>
      <c r="DJ74" s="108"/>
      <c r="DK74" s="108"/>
      <c r="DL74" s="108"/>
      <c r="DM74" s="108"/>
      <c r="DN74" s="108"/>
      <c r="DO74" s="108">
        <f t="shared" ref="DO74:DQ74" si="101">DO70*DO75</f>
        <v>3402000</v>
      </c>
      <c r="DP74" s="108">
        <f t="shared" si="101"/>
        <v>4725</v>
      </c>
      <c r="DQ74" s="108">
        <f t="shared" si="101"/>
        <v>0</v>
      </c>
      <c r="DR74" s="108">
        <f t="shared" si="98"/>
        <v>8410500</v>
      </c>
      <c r="DS74" s="108">
        <f t="shared" si="98"/>
        <v>18144</v>
      </c>
      <c r="DT74" s="108">
        <f>DT70*DT75</f>
        <v>126</v>
      </c>
      <c r="DU74" s="108">
        <f>DU70*DU75</f>
        <v>0</v>
      </c>
      <c r="DV74" s="108">
        <f t="shared" ref="DV74:DW74" si="102">DV70*DV75</f>
        <v>653184</v>
      </c>
      <c r="DW74" s="108">
        <f t="shared" si="102"/>
        <v>0</v>
      </c>
      <c r="DX74" s="108">
        <f t="shared" si="98"/>
        <v>5806.08</v>
      </c>
      <c r="DY74" s="108">
        <f t="shared" si="98"/>
        <v>0</v>
      </c>
      <c r="DZ74" s="108">
        <f t="shared" ref="DZ74:EA74" si="103">DZ70*DZ75</f>
        <v>23224.32</v>
      </c>
      <c r="EA74" s="108">
        <f t="shared" si="103"/>
        <v>0</v>
      </c>
      <c r="EB74" s="108">
        <f t="shared" ref="EB74:EC74" si="104">EB70*EB75</f>
        <v>967.68000000000006</v>
      </c>
      <c r="EC74" s="108">
        <f t="shared" si="104"/>
        <v>0</v>
      </c>
      <c r="ED74" s="108">
        <f t="shared" si="98"/>
        <v>1209.6000000000001</v>
      </c>
      <c r="EE74" s="108">
        <f t="shared" si="98"/>
        <v>0</v>
      </c>
      <c r="EF74" s="108">
        <f t="shared" ref="EF74:EG74" si="105">EF70*EF75</f>
        <v>1209.6000000000001</v>
      </c>
      <c r="EG74" s="108">
        <f t="shared" si="105"/>
        <v>0</v>
      </c>
      <c r="EH74" s="108">
        <f t="shared" si="98"/>
        <v>21420</v>
      </c>
      <c r="EI74" s="108">
        <f>SUM(D74:EH74)</f>
        <v>137139071.47053045</v>
      </c>
      <c r="EJ74" s="61"/>
      <c r="EK74" s="61"/>
    </row>
    <row r="75" spans="1:150" s="53" customFormat="1">
      <c r="B75" s="809" t="s">
        <v>259</v>
      </c>
      <c r="C75" s="810"/>
      <c r="D75" s="108">
        <f>E75*24</f>
        <v>12</v>
      </c>
      <c r="E75" s="108">
        <v>0.5</v>
      </c>
      <c r="F75" s="108">
        <v>0.5</v>
      </c>
      <c r="G75" s="108">
        <f>H75*24</f>
        <v>11.28</v>
      </c>
      <c r="H75" s="108">
        <v>0.47</v>
      </c>
      <c r="I75" s="108">
        <v>0.47</v>
      </c>
      <c r="J75" s="108">
        <f>K75*30</f>
        <v>3.5999999999999996</v>
      </c>
      <c r="K75" s="108">
        <v>0.12</v>
      </c>
      <c r="L75" s="108">
        <v>0.12</v>
      </c>
      <c r="M75" s="108">
        <f>N75*24</f>
        <v>9.6000000000000014</v>
      </c>
      <c r="N75" s="108">
        <v>0.4</v>
      </c>
      <c r="O75" s="108">
        <v>0.4</v>
      </c>
      <c r="P75" s="108">
        <f>Q75*24</f>
        <v>12</v>
      </c>
      <c r="Q75" s="108">
        <v>0.5</v>
      </c>
      <c r="R75" s="108">
        <v>0.5</v>
      </c>
      <c r="S75" s="108">
        <f>T75*24</f>
        <v>12</v>
      </c>
      <c r="T75" s="108">
        <v>0.5</v>
      </c>
      <c r="U75" s="108">
        <v>0.5</v>
      </c>
      <c r="V75" s="108">
        <f>W75*60</f>
        <v>12</v>
      </c>
      <c r="W75" s="108">
        <v>0.2</v>
      </c>
      <c r="X75" s="108">
        <v>0.2</v>
      </c>
      <c r="Y75" s="108">
        <f>Z75*12</f>
        <v>0.96</v>
      </c>
      <c r="Z75" s="108">
        <v>0.08</v>
      </c>
      <c r="AA75" s="108">
        <v>0.08</v>
      </c>
      <c r="AB75" s="108">
        <f>AC75*12</f>
        <v>1.08</v>
      </c>
      <c r="AC75" s="108">
        <v>0.09</v>
      </c>
      <c r="AD75" s="108">
        <v>0.09</v>
      </c>
      <c r="AE75" s="108">
        <f>AF75*8</f>
        <v>1.44</v>
      </c>
      <c r="AF75" s="108">
        <v>0.18</v>
      </c>
      <c r="AG75" s="108">
        <v>0.18</v>
      </c>
      <c r="AH75" s="108">
        <f>AI75*60</f>
        <v>12</v>
      </c>
      <c r="AI75" s="108">
        <v>0.2</v>
      </c>
      <c r="AJ75" s="108">
        <v>0.2</v>
      </c>
      <c r="AK75" s="108">
        <f>AL75*30</f>
        <v>12</v>
      </c>
      <c r="AL75" s="108">
        <v>0.4</v>
      </c>
      <c r="AM75" s="108">
        <v>0.4</v>
      </c>
      <c r="AN75" s="108">
        <f>AO75*12</f>
        <v>12</v>
      </c>
      <c r="AO75" s="108">
        <v>1</v>
      </c>
      <c r="AP75" s="108">
        <v>1</v>
      </c>
      <c r="AQ75" s="108">
        <f>AR75*2</f>
        <v>10</v>
      </c>
      <c r="AR75" s="108">
        <v>5</v>
      </c>
      <c r="AS75" s="108">
        <v>5</v>
      </c>
      <c r="AT75" s="108">
        <v>5</v>
      </c>
      <c r="AU75" s="108">
        <v>15</v>
      </c>
      <c r="AV75" s="108">
        <f>AW75*12</f>
        <v>1.08</v>
      </c>
      <c r="AW75" s="108">
        <v>0.09</v>
      </c>
      <c r="AX75" s="108">
        <v>0.09</v>
      </c>
      <c r="AY75" s="108">
        <f>AZ75*12</f>
        <v>1.08</v>
      </c>
      <c r="AZ75" s="108">
        <v>0.09</v>
      </c>
      <c r="BA75" s="108">
        <v>0.09</v>
      </c>
      <c r="BB75" s="108">
        <f>BC75*60</f>
        <v>12</v>
      </c>
      <c r="BC75" s="108">
        <v>0.2</v>
      </c>
      <c r="BD75" s="108">
        <v>0.2</v>
      </c>
      <c r="BE75" s="108">
        <f>BF75*12</f>
        <v>12</v>
      </c>
      <c r="BF75" s="108">
        <v>1</v>
      </c>
      <c r="BG75" s="108">
        <v>1</v>
      </c>
      <c r="BH75" s="108">
        <f>BI75*2</f>
        <v>10</v>
      </c>
      <c r="BI75" s="108">
        <v>5</v>
      </c>
      <c r="BJ75" s="108">
        <v>5</v>
      </c>
      <c r="BK75" s="108">
        <v>5</v>
      </c>
      <c r="BL75" s="108">
        <v>15</v>
      </c>
      <c r="BM75" s="108">
        <f>BN75*60</f>
        <v>12</v>
      </c>
      <c r="BN75" s="108">
        <v>0.2</v>
      </c>
      <c r="BO75" s="108">
        <v>0.2</v>
      </c>
      <c r="BP75" s="108">
        <f>BQ75*60</f>
        <v>12</v>
      </c>
      <c r="BQ75" s="108">
        <v>0.2</v>
      </c>
      <c r="BR75" s="108">
        <v>0.2</v>
      </c>
      <c r="BS75" s="108">
        <f>BT75*8</f>
        <v>1.44</v>
      </c>
      <c r="BT75" s="108">
        <v>0.18</v>
      </c>
      <c r="BU75" s="108">
        <v>0.18</v>
      </c>
      <c r="BV75" s="108">
        <f>BW75*8</f>
        <v>1.44</v>
      </c>
      <c r="BW75" s="108">
        <v>0.18</v>
      </c>
      <c r="BX75" s="108">
        <v>0.18</v>
      </c>
      <c r="BY75" s="108">
        <f>BZ75*8</f>
        <v>1.44</v>
      </c>
      <c r="BZ75" s="108">
        <v>0.18</v>
      </c>
      <c r="CA75" s="108">
        <v>0.18</v>
      </c>
      <c r="CB75" s="108">
        <f>CC75*8</f>
        <v>1.44</v>
      </c>
      <c r="CC75" s="108">
        <v>0.18</v>
      </c>
      <c r="CD75" s="108">
        <v>0.18</v>
      </c>
      <c r="CE75" s="108">
        <f>CF75*60</f>
        <v>12</v>
      </c>
      <c r="CF75" s="108">
        <v>0.2</v>
      </c>
      <c r="CG75" s="108">
        <v>0.2</v>
      </c>
      <c r="CH75" s="108">
        <v>0.08</v>
      </c>
      <c r="CI75" s="108">
        <v>0.5</v>
      </c>
      <c r="CJ75" s="108">
        <v>0.5</v>
      </c>
      <c r="CK75" s="108">
        <v>1</v>
      </c>
      <c r="CL75" s="108">
        <v>1</v>
      </c>
      <c r="CM75" s="108"/>
      <c r="CN75" s="108">
        <v>1</v>
      </c>
      <c r="CO75" s="108">
        <v>5</v>
      </c>
      <c r="CP75" s="108">
        <v>0</v>
      </c>
      <c r="CQ75" s="108">
        <f>CR75*120</f>
        <v>12</v>
      </c>
      <c r="CR75" s="108">
        <v>0.1</v>
      </c>
      <c r="CS75" s="108">
        <f>CT75*80</f>
        <v>16</v>
      </c>
      <c r="CT75" s="108">
        <v>0.2</v>
      </c>
      <c r="CU75" s="108">
        <f>CV75*32</f>
        <v>16</v>
      </c>
      <c r="CV75" s="108">
        <v>0.5</v>
      </c>
      <c r="CW75" s="108">
        <f>CX75*16</f>
        <v>16</v>
      </c>
      <c r="CX75" s="108">
        <v>1</v>
      </c>
      <c r="CY75" s="108">
        <v>18</v>
      </c>
      <c r="CZ75" s="108">
        <v>1</v>
      </c>
      <c r="DA75" s="108">
        <v>18</v>
      </c>
      <c r="DB75" s="108">
        <v>1</v>
      </c>
      <c r="DC75" s="108">
        <v>18</v>
      </c>
      <c r="DD75" s="108">
        <v>1</v>
      </c>
      <c r="DE75" s="108">
        <v>18</v>
      </c>
      <c r="DF75" s="108">
        <v>1</v>
      </c>
      <c r="DG75" s="108">
        <f>DH75*4</f>
        <v>20</v>
      </c>
      <c r="DH75" s="108">
        <v>5</v>
      </c>
      <c r="DI75" s="108"/>
      <c r="DJ75" s="108"/>
      <c r="DK75" s="108"/>
      <c r="DL75" s="108"/>
      <c r="DM75" s="108"/>
      <c r="DN75" s="108"/>
      <c r="DO75" s="108">
        <f>DP75*120</f>
        <v>12</v>
      </c>
      <c r="DP75" s="108">
        <v>0.1</v>
      </c>
      <c r="DQ75" s="108">
        <v>0.18</v>
      </c>
      <c r="DR75" s="108">
        <v>15</v>
      </c>
      <c r="DS75" s="108">
        <f>DT75*12</f>
        <v>0.96</v>
      </c>
      <c r="DT75" s="108">
        <v>0.08</v>
      </c>
      <c r="DU75" s="108">
        <v>0.08</v>
      </c>
      <c r="DV75" s="108">
        <f>DW75*12</f>
        <v>69.12</v>
      </c>
      <c r="DW75" s="108">
        <f>DX75*12</f>
        <v>5.76</v>
      </c>
      <c r="DX75" s="108">
        <f>DY75*6</f>
        <v>0.48</v>
      </c>
      <c r="DY75" s="108">
        <v>0.08</v>
      </c>
      <c r="DZ75" s="108">
        <f>EA75*12</f>
        <v>0.96</v>
      </c>
      <c r="EA75" s="108">
        <v>0.08</v>
      </c>
      <c r="EB75" s="108">
        <v>0.08</v>
      </c>
      <c r="EC75" s="108">
        <v>0.08</v>
      </c>
      <c r="ED75" s="108">
        <v>0.2</v>
      </c>
      <c r="EE75" s="108">
        <v>0.2</v>
      </c>
      <c r="EF75" s="108">
        <v>0.2</v>
      </c>
      <c r="EG75" s="108">
        <v>0.2</v>
      </c>
      <c r="EH75" s="108">
        <v>1</v>
      </c>
      <c r="EI75" s="108">
        <v>0</v>
      </c>
      <c r="EJ75" s="61"/>
      <c r="EK75" s="61"/>
    </row>
    <row r="76" spans="1:150">
      <c r="AB76">
        <f>AC76*6</f>
        <v>0</v>
      </c>
      <c r="CP76" s="66"/>
      <c r="CX76" s="66"/>
      <c r="CY76" s="66"/>
      <c r="CZ76" s="66"/>
      <c r="DA76" s="66"/>
      <c r="DB76" s="66"/>
      <c r="DC76" s="66"/>
      <c r="DD76" s="66"/>
      <c r="DE76" s="66"/>
      <c r="DF76" s="66"/>
      <c r="DV76">
        <f>DW76*6</f>
        <v>0</v>
      </c>
      <c r="DW76">
        <f>DX76*6</f>
        <v>0</v>
      </c>
      <c r="EH76" s="66"/>
      <c r="EI76" s="67"/>
    </row>
    <row r="77" spans="1:150">
      <c r="D77" s="792" t="s">
        <v>266</v>
      </c>
      <c r="E77" s="792"/>
      <c r="F77" s="792"/>
      <c r="G77" s="792"/>
      <c r="H77" s="792"/>
      <c r="I77" s="792"/>
      <c r="J77" s="792"/>
      <c r="K77" s="792"/>
      <c r="L77" s="792"/>
      <c r="M77" s="792"/>
      <c r="N77" s="792"/>
      <c r="O77" s="792"/>
      <c r="P77" s="792"/>
      <c r="Q77" s="792"/>
      <c r="R77" s="792"/>
      <c r="S77" s="792"/>
      <c r="T77" s="792"/>
      <c r="U77" s="792"/>
      <c r="V77" s="792"/>
      <c r="W77" s="792"/>
      <c r="X77" s="792"/>
      <c r="Y77" s="792"/>
      <c r="Z77" s="792"/>
      <c r="AA77" s="792"/>
      <c r="AB77" s="792"/>
      <c r="AC77" s="792"/>
      <c r="AD77" s="792"/>
      <c r="AE77" s="792"/>
      <c r="AF77" s="792"/>
      <c r="AG77" s="792"/>
      <c r="AH77" s="792"/>
      <c r="AI77" s="792"/>
      <c r="AJ77" s="792"/>
      <c r="AK77" s="792"/>
      <c r="AL77" s="792"/>
      <c r="AM77" s="792"/>
      <c r="AN77" s="792"/>
      <c r="AO77" s="792"/>
      <c r="AP77" s="792"/>
      <c r="AQ77" s="792"/>
      <c r="AR77" s="792"/>
      <c r="AS77" s="792"/>
      <c r="AT77" s="792"/>
      <c r="AU77" s="792"/>
      <c r="AV77" s="792" t="s">
        <v>267</v>
      </c>
      <c r="AW77" s="792"/>
      <c r="AX77" s="792"/>
      <c r="AY77" s="792"/>
      <c r="AZ77" s="792"/>
      <c r="BA77" s="792"/>
      <c r="BB77" s="792"/>
      <c r="BC77" s="792"/>
      <c r="BD77" s="792"/>
      <c r="BE77" s="792"/>
      <c r="BF77" s="792"/>
      <c r="BG77" s="792"/>
      <c r="BH77" s="792"/>
      <c r="BI77" s="792"/>
      <c r="BJ77" s="792"/>
      <c r="BK77" s="792"/>
      <c r="BL77" s="792"/>
      <c r="BM77" s="792"/>
      <c r="BN77" s="792"/>
      <c r="BO77" s="792"/>
      <c r="BP77" s="792"/>
      <c r="BQ77" s="792"/>
      <c r="BR77" s="792"/>
      <c r="BS77" s="792"/>
      <c r="BT77" s="792"/>
      <c r="BU77" s="792"/>
      <c r="BV77" s="792"/>
      <c r="BW77" s="792"/>
      <c r="BX77" s="792"/>
      <c r="BY77" s="792"/>
      <c r="BZ77" s="792"/>
      <c r="CA77" s="792"/>
      <c r="CB77" s="792"/>
      <c r="CC77" s="792"/>
      <c r="CD77" s="792"/>
      <c r="CE77" s="792" t="s">
        <v>268</v>
      </c>
      <c r="CF77" s="792"/>
      <c r="CG77" s="792"/>
      <c r="CH77" s="792"/>
      <c r="CI77" s="792"/>
      <c r="CJ77" s="792"/>
      <c r="CK77" s="792"/>
      <c r="CL77" s="792"/>
      <c r="CM77" s="792"/>
      <c r="CN77" s="792"/>
      <c r="CO77" s="792"/>
      <c r="CP77" s="792"/>
      <c r="CQ77" s="792"/>
      <c r="CR77" s="792"/>
      <c r="CS77" s="792"/>
      <c r="CT77" s="792"/>
      <c r="CU77" s="792"/>
      <c r="CV77" s="792"/>
      <c r="CW77" s="792"/>
      <c r="CX77" s="792"/>
      <c r="CY77" s="792"/>
      <c r="CZ77" s="792"/>
      <c r="DA77" s="792"/>
      <c r="DB77" s="792"/>
      <c r="DC77" s="792"/>
      <c r="DD77" s="792"/>
      <c r="DE77" s="792"/>
      <c r="DF77" s="792"/>
      <c r="DG77" s="792"/>
      <c r="DH77" s="792"/>
      <c r="DI77" s="792"/>
      <c r="DJ77" s="792"/>
      <c r="DK77" s="792"/>
      <c r="DL77" s="792"/>
      <c r="DM77" s="792"/>
      <c r="DN77" s="792"/>
      <c r="DO77" s="792"/>
      <c r="DP77" s="792"/>
      <c r="DQ77" s="792"/>
      <c r="DR77" s="792"/>
      <c r="DS77" s="792"/>
      <c r="DT77" s="792"/>
      <c r="DU77" s="792"/>
      <c r="DV77" s="792"/>
      <c r="DW77" s="792"/>
      <c r="DX77" s="792"/>
      <c r="DY77" s="792"/>
      <c r="DZ77" s="792"/>
      <c r="EA77" s="792"/>
      <c r="EB77" s="792"/>
      <c r="EC77" s="792"/>
      <c r="ED77" s="792"/>
      <c r="EE77" s="792"/>
      <c r="EF77" s="792"/>
      <c r="EG77" s="792"/>
      <c r="EH77" s="792"/>
      <c r="EI77" s="792"/>
      <c r="EJ77" s="792"/>
      <c r="EK77" s="792"/>
    </row>
    <row r="78" spans="1:150">
      <c r="D78" s="792"/>
      <c r="E78" s="792"/>
      <c r="F78" s="792"/>
      <c r="G78" s="792"/>
      <c r="H78" s="792"/>
      <c r="I78" s="792"/>
      <c r="J78" s="792"/>
      <c r="K78" s="792"/>
      <c r="L78" s="792"/>
      <c r="M78" s="792"/>
      <c r="N78" s="792"/>
      <c r="O78" s="792"/>
      <c r="P78" s="792"/>
      <c r="Q78" s="792"/>
      <c r="R78" s="792"/>
      <c r="S78" s="792"/>
      <c r="T78" s="792"/>
      <c r="U78" s="792"/>
      <c r="V78" s="792"/>
      <c r="W78" s="792"/>
      <c r="X78" s="792"/>
      <c r="Y78" s="792"/>
      <c r="Z78" s="792"/>
      <c r="AA78" s="792"/>
      <c r="AB78" s="792"/>
      <c r="AC78" s="792"/>
      <c r="AD78" s="792"/>
      <c r="AE78" s="792"/>
      <c r="AF78" s="792"/>
      <c r="AG78" s="792"/>
      <c r="AH78" s="792"/>
      <c r="AI78" s="792"/>
      <c r="AJ78" s="792"/>
      <c r="AK78" s="792"/>
      <c r="AL78" s="792"/>
      <c r="AM78" s="792"/>
      <c r="AN78" s="792"/>
      <c r="AO78" s="792"/>
      <c r="AP78" s="792"/>
      <c r="AQ78" s="792"/>
      <c r="AR78" s="792"/>
      <c r="AS78" s="792"/>
      <c r="AT78" s="792"/>
      <c r="AU78" s="792"/>
      <c r="AV78" s="792"/>
      <c r="AW78" s="792"/>
      <c r="AX78" s="792"/>
      <c r="AY78" s="792"/>
      <c r="AZ78" s="792"/>
      <c r="BA78" s="792"/>
      <c r="BB78" s="792"/>
      <c r="BC78" s="792"/>
      <c r="BD78" s="792"/>
      <c r="BE78" s="792"/>
      <c r="BF78" s="792"/>
      <c r="BG78" s="792"/>
      <c r="BH78" s="792"/>
      <c r="BI78" s="792"/>
      <c r="BJ78" s="792"/>
      <c r="BK78" s="792"/>
      <c r="BL78" s="792"/>
      <c r="BM78" s="792"/>
      <c r="BN78" s="792"/>
      <c r="BO78" s="792"/>
      <c r="BP78" s="792"/>
      <c r="BQ78" s="792"/>
      <c r="BR78" s="792"/>
      <c r="BS78" s="792"/>
      <c r="BT78" s="792"/>
      <c r="BU78" s="792"/>
      <c r="BV78" s="792"/>
      <c r="BW78" s="792"/>
      <c r="BX78" s="792"/>
      <c r="BY78" s="792"/>
      <c r="BZ78" s="792"/>
      <c r="CA78" s="792"/>
      <c r="CB78" s="792"/>
      <c r="CC78" s="792"/>
      <c r="CD78" s="792"/>
      <c r="CE78" s="792"/>
      <c r="CF78" s="792"/>
      <c r="CG78" s="792"/>
      <c r="CH78" s="792"/>
      <c r="CI78" s="792"/>
      <c r="CJ78" s="792"/>
      <c r="CK78" s="792"/>
      <c r="CL78" s="792"/>
      <c r="CM78" s="792"/>
      <c r="CN78" s="792"/>
      <c r="CO78" s="792"/>
      <c r="CP78" s="792"/>
      <c r="CQ78" s="792"/>
      <c r="CR78" s="792"/>
      <c r="CS78" s="792"/>
      <c r="CT78" s="792"/>
      <c r="CU78" s="792"/>
      <c r="CV78" s="792"/>
      <c r="CW78" s="792"/>
      <c r="CX78" s="792"/>
      <c r="CY78" s="792"/>
      <c r="CZ78" s="792"/>
      <c r="DA78" s="792"/>
      <c r="DB78" s="792"/>
      <c r="DC78" s="792"/>
      <c r="DD78" s="792"/>
      <c r="DE78" s="792"/>
      <c r="DF78" s="792"/>
      <c r="DG78" s="792"/>
      <c r="DH78" s="792"/>
      <c r="DI78" s="792"/>
      <c r="DJ78" s="792"/>
      <c r="DK78" s="792"/>
      <c r="DL78" s="792"/>
      <c r="DM78" s="792"/>
      <c r="DN78" s="792"/>
      <c r="DO78" s="792"/>
      <c r="DP78" s="792"/>
      <c r="DQ78" s="792"/>
      <c r="DR78" s="792"/>
      <c r="DS78" s="792"/>
      <c r="DT78" s="792"/>
      <c r="DU78" s="792"/>
      <c r="DV78" s="792"/>
      <c r="DW78" s="792"/>
      <c r="DX78" s="792"/>
      <c r="DY78" s="792"/>
      <c r="DZ78" s="792"/>
      <c r="EA78" s="792"/>
      <c r="EB78" s="792"/>
      <c r="EC78" s="792"/>
      <c r="ED78" s="792"/>
      <c r="EE78" s="792"/>
      <c r="EF78" s="792"/>
      <c r="EG78" s="792"/>
      <c r="EH78" s="792"/>
      <c r="EI78" s="792"/>
      <c r="EJ78" s="792"/>
      <c r="EK78" s="792"/>
    </row>
    <row r="79" spans="1:150">
      <c r="D79" s="792"/>
      <c r="E79" s="792"/>
      <c r="F79" s="792"/>
      <c r="G79" s="792"/>
      <c r="H79" s="792"/>
      <c r="I79" s="792"/>
      <c r="J79" s="792"/>
      <c r="K79" s="792"/>
      <c r="L79" s="792"/>
      <c r="M79" s="792"/>
      <c r="N79" s="792"/>
      <c r="O79" s="792"/>
      <c r="P79" s="792"/>
      <c r="Q79" s="792"/>
      <c r="R79" s="792"/>
      <c r="S79" s="792"/>
      <c r="T79" s="792"/>
      <c r="U79" s="792"/>
      <c r="V79" s="792"/>
      <c r="W79" s="792"/>
      <c r="X79" s="792"/>
      <c r="Y79" s="792"/>
      <c r="Z79" s="792"/>
      <c r="AA79" s="792"/>
      <c r="AB79" s="792"/>
      <c r="AC79" s="792"/>
      <c r="AD79" s="792"/>
      <c r="AE79" s="792"/>
      <c r="AF79" s="792"/>
      <c r="AG79" s="792"/>
      <c r="AH79" s="792"/>
      <c r="AI79" s="792"/>
      <c r="AJ79" s="792"/>
      <c r="AK79" s="792"/>
      <c r="AL79" s="792"/>
      <c r="AM79" s="792"/>
      <c r="AN79" s="792"/>
      <c r="AO79" s="792"/>
      <c r="AP79" s="792"/>
      <c r="AQ79" s="792"/>
      <c r="AR79" s="792"/>
      <c r="AS79" s="792"/>
      <c r="AT79" s="792"/>
      <c r="AU79" s="792"/>
      <c r="AV79" s="792"/>
      <c r="AW79" s="792"/>
      <c r="AX79" s="792"/>
      <c r="AY79" s="792"/>
      <c r="AZ79" s="792"/>
      <c r="BA79" s="792"/>
      <c r="BB79" s="792"/>
      <c r="BC79" s="792"/>
      <c r="BD79" s="792"/>
      <c r="BE79" s="792"/>
      <c r="BF79" s="792"/>
      <c r="BG79" s="792"/>
      <c r="BH79" s="792"/>
      <c r="BI79" s="792"/>
      <c r="BJ79" s="792"/>
      <c r="BK79" s="792"/>
      <c r="BL79" s="792"/>
      <c r="BM79" s="792"/>
      <c r="BN79" s="792"/>
      <c r="BO79" s="792"/>
      <c r="BP79" s="792"/>
      <c r="BQ79" s="792"/>
      <c r="BR79" s="792"/>
      <c r="BS79" s="792"/>
      <c r="BT79" s="792"/>
      <c r="BU79" s="792"/>
      <c r="BV79" s="792"/>
      <c r="BW79" s="792"/>
      <c r="BX79" s="792"/>
      <c r="BY79" s="792"/>
      <c r="BZ79" s="792"/>
      <c r="CA79" s="792"/>
      <c r="CB79" s="792"/>
      <c r="CC79" s="792"/>
      <c r="CD79" s="792"/>
      <c r="CE79" s="792"/>
      <c r="CF79" s="792"/>
      <c r="CG79" s="792"/>
      <c r="CH79" s="792"/>
      <c r="CI79" s="792"/>
      <c r="CJ79" s="792"/>
      <c r="CK79" s="792"/>
      <c r="CL79" s="792"/>
      <c r="CM79" s="792"/>
      <c r="CN79" s="792"/>
      <c r="CO79" s="792"/>
      <c r="CP79" s="792"/>
      <c r="CQ79" s="792"/>
      <c r="CR79" s="792"/>
      <c r="CS79" s="792"/>
      <c r="CT79" s="792"/>
      <c r="CU79" s="792"/>
      <c r="CV79" s="792"/>
      <c r="CW79" s="792"/>
      <c r="CX79" s="792"/>
      <c r="CY79" s="792"/>
      <c r="CZ79" s="792"/>
      <c r="DA79" s="792"/>
      <c r="DB79" s="792"/>
      <c r="DC79" s="792"/>
      <c r="DD79" s="792"/>
      <c r="DE79" s="792"/>
      <c r="DF79" s="792"/>
      <c r="DG79" s="792"/>
      <c r="DH79" s="792"/>
      <c r="DI79" s="792"/>
      <c r="DJ79" s="792"/>
      <c r="DK79" s="792"/>
      <c r="DL79" s="792"/>
      <c r="DM79" s="792"/>
      <c r="DN79" s="792"/>
      <c r="DO79" s="792"/>
      <c r="DP79" s="792"/>
      <c r="DQ79" s="792"/>
      <c r="DR79" s="792"/>
      <c r="DS79" s="792"/>
      <c r="DT79" s="792"/>
      <c r="DU79" s="792"/>
      <c r="DV79" s="792"/>
      <c r="DW79" s="792"/>
      <c r="DX79" s="792"/>
      <c r="DY79" s="792"/>
      <c r="DZ79" s="792"/>
      <c r="EA79" s="792"/>
      <c r="EB79" s="792"/>
      <c r="EC79" s="792"/>
      <c r="ED79" s="792"/>
      <c r="EE79" s="792"/>
      <c r="EF79" s="792"/>
      <c r="EG79" s="792"/>
      <c r="EH79" s="792"/>
      <c r="EI79" s="792"/>
      <c r="EJ79" s="792"/>
      <c r="EK79" s="792"/>
    </row>
    <row r="80" spans="1:150">
      <c r="CP80" s="66"/>
      <c r="CX80" s="66"/>
      <c r="CY80" s="66"/>
      <c r="CZ80" s="66"/>
      <c r="DA80" s="66"/>
      <c r="DB80" s="66"/>
      <c r="DC80" s="66"/>
      <c r="DD80" s="66"/>
      <c r="DE80" s="66"/>
      <c r="DF80" s="66"/>
      <c r="EH80" s="66"/>
      <c r="EI80" s="67"/>
    </row>
    <row r="81" spans="3:150">
      <c r="D81" s="53"/>
      <c r="E81" s="53"/>
    </row>
    <row r="82" spans="3:150">
      <c r="D82" s="53"/>
      <c r="E82" s="53"/>
    </row>
    <row r="83" spans="3:150" ht="51">
      <c r="C83" s="73" t="s">
        <v>213</v>
      </c>
      <c r="D83" s="74" t="s">
        <v>239</v>
      </c>
      <c r="E83" s="75" t="s">
        <v>111</v>
      </c>
      <c r="F83" s="76" t="s">
        <v>231</v>
      </c>
      <c r="G83" s="74" t="s">
        <v>239</v>
      </c>
      <c r="H83" s="75" t="s">
        <v>111</v>
      </c>
      <c r="I83" s="76" t="s">
        <v>231</v>
      </c>
      <c r="J83" s="323" t="s">
        <v>443</v>
      </c>
      <c r="K83" s="75" t="s">
        <v>444</v>
      </c>
      <c r="L83" s="76" t="s">
        <v>231</v>
      </c>
      <c r="M83" s="76"/>
      <c r="N83" s="76"/>
      <c r="O83" s="76"/>
      <c r="P83" s="74" t="s">
        <v>239</v>
      </c>
      <c r="Q83" s="75" t="s">
        <v>111</v>
      </c>
      <c r="R83" s="76" t="s">
        <v>231</v>
      </c>
      <c r="S83" s="74" t="s">
        <v>239</v>
      </c>
      <c r="T83" s="75" t="s">
        <v>111</v>
      </c>
      <c r="U83" s="76" t="s">
        <v>231</v>
      </c>
      <c r="V83" s="74" t="s">
        <v>239</v>
      </c>
      <c r="W83" s="75" t="s">
        <v>111</v>
      </c>
      <c r="X83" s="76" t="s">
        <v>231</v>
      </c>
      <c r="Y83" s="76"/>
      <c r="Z83" s="76"/>
      <c r="AA83" s="76"/>
      <c r="AB83" s="77" t="s">
        <v>16</v>
      </c>
      <c r="AC83" s="78" t="s">
        <v>242</v>
      </c>
      <c r="AD83" s="76" t="s">
        <v>263</v>
      </c>
      <c r="AE83" s="77" t="s">
        <v>16</v>
      </c>
      <c r="AF83" s="78" t="s">
        <v>242</v>
      </c>
      <c r="AG83" s="76" t="s">
        <v>263</v>
      </c>
      <c r="AH83" s="74" t="s">
        <v>239</v>
      </c>
      <c r="AI83" s="79" t="s">
        <v>111</v>
      </c>
      <c r="AJ83" s="76" t="s">
        <v>219</v>
      </c>
      <c r="AK83" s="74" t="s">
        <v>239</v>
      </c>
      <c r="AL83" s="79" t="s">
        <v>111</v>
      </c>
      <c r="AM83" s="76" t="s">
        <v>219</v>
      </c>
      <c r="AN83" s="74" t="s">
        <v>239</v>
      </c>
      <c r="AO83" s="79" t="s">
        <v>111</v>
      </c>
      <c r="AP83" s="76" t="s">
        <v>219</v>
      </c>
      <c r="AQ83" s="74" t="s">
        <v>239</v>
      </c>
      <c r="AR83" s="79" t="s">
        <v>111</v>
      </c>
      <c r="AS83" s="76" t="s">
        <v>219</v>
      </c>
      <c r="AT83" s="76"/>
      <c r="AU83" s="80" t="s">
        <v>99</v>
      </c>
      <c r="AV83" s="77" t="s">
        <v>16</v>
      </c>
      <c r="AW83" s="78" t="s">
        <v>242</v>
      </c>
      <c r="AX83" s="76" t="s">
        <v>262</v>
      </c>
      <c r="AY83" s="77" t="s">
        <v>16</v>
      </c>
      <c r="AZ83" s="78" t="s">
        <v>242</v>
      </c>
      <c r="BA83" s="76" t="s">
        <v>262</v>
      </c>
      <c r="BB83" s="74" t="s">
        <v>239</v>
      </c>
      <c r="BC83" s="79" t="s">
        <v>111</v>
      </c>
      <c r="BD83" s="76" t="s">
        <v>219</v>
      </c>
      <c r="BE83" s="74" t="s">
        <v>239</v>
      </c>
      <c r="BF83" s="79" t="s">
        <v>111</v>
      </c>
      <c r="BG83" s="76" t="s">
        <v>219</v>
      </c>
      <c r="BH83" s="74" t="s">
        <v>239</v>
      </c>
      <c r="BI83" s="79" t="s">
        <v>111</v>
      </c>
      <c r="BJ83" s="76" t="s">
        <v>219</v>
      </c>
      <c r="BK83" s="76"/>
      <c r="BL83" s="80" t="s">
        <v>99</v>
      </c>
      <c r="BM83" s="74" t="s">
        <v>239</v>
      </c>
      <c r="BN83" s="79" t="s">
        <v>111</v>
      </c>
      <c r="BO83" s="76" t="s">
        <v>219</v>
      </c>
      <c r="BP83" s="81" t="s">
        <v>239</v>
      </c>
      <c r="BQ83" s="79" t="s">
        <v>111</v>
      </c>
      <c r="BR83" s="76" t="s">
        <v>219</v>
      </c>
      <c r="BS83" s="82" t="s">
        <v>16</v>
      </c>
      <c r="BT83" s="83" t="s">
        <v>234</v>
      </c>
      <c r="BU83" s="76" t="s">
        <v>262</v>
      </c>
      <c r="BV83" s="77" t="s">
        <v>16</v>
      </c>
      <c r="BW83" s="83" t="s">
        <v>234</v>
      </c>
      <c r="BX83" s="76" t="s">
        <v>262</v>
      </c>
      <c r="BY83" s="77" t="s">
        <v>16</v>
      </c>
      <c r="BZ83" s="83" t="s">
        <v>234</v>
      </c>
      <c r="CA83" s="76" t="s">
        <v>262</v>
      </c>
      <c r="CB83" s="77" t="s">
        <v>16</v>
      </c>
      <c r="CC83" s="83" t="s">
        <v>234</v>
      </c>
      <c r="CD83" s="76" t="s">
        <v>262</v>
      </c>
      <c r="CE83" s="77" t="s">
        <v>16</v>
      </c>
      <c r="CF83" s="79" t="s">
        <v>111</v>
      </c>
      <c r="CG83" s="76" t="s">
        <v>219</v>
      </c>
      <c r="CH83" s="76" t="s">
        <v>219</v>
      </c>
      <c r="CI83" s="83" t="s">
        <v>238</v>
      </c>
      <c r="CJ83" s="76" t="s">
        <v>219</v>
      </c>
      <c r="CK83" s="84" t="s">
        <v>238</v>
      </c>
      <c r="CL83" s="76" t="s">
        <v>219</v>
      </c>
      <c r="CM83" s="76"/>
      <c r="CN83" s="85" t="s">
        <v>235</v>
      </c>
      <c r="CO83" s="85" t="s">
        <v>235</v>
      </c>
      <c r="CP83" s="86" t="s">
        <v>17</v>
      </c>
      <c r="CQ83" s="77" t="s">
        <v>16</v>
      </c>
      <c r="CR83" s="87" t="s">
        <v>18</v>
      </c>
      <c r="CS83" s="77" t="s">
        <v>16</v>
      </c>
      <c r="CT83" s="87" t="s">
        <v>18</v>
      </c>
      <c r="CU83" s="77" t="s">
        <v>16</v>
      </c>
      <c r="CV83" s="87" t="s">
        <v>18</v>
      </c>
      <c r="CW83" s="77" t="s">
        <v>16</v>
      </c>
      <c r="CX83" s="87" t="s">
        <v>18</v>
      </c>
      <c r="CY83" s="77" t="s">
        <v>16</v>
      </c>
      <c r="CZ83" s="87" t="s">
        <v>18</v>
      </c>
      <c r="DA83" s="77" t="s">
        <v>16</v>
      </c>
      <c r="DB83" s="87" t="s">
        <v>18</v>
      </c>
      <c r="DC83" s="87"/>
      <c r="DD83" s="87"/>
      <c r="DE83" s="87"/>
      <c r="DF83" s="87"/>
      <c r="DG83" s="77" t="s">
        <v>16</v>
      </c>
      <c r="DH83" s="87" t="s">
        <v>18</v>
      </c>
      <c r="DI83" s="87"/>
      <c r="DJ83" s="87"/>
      <c r="DK83" s="87"/>
      <c r="DL83" s="87"/>
      <c r="DM83" s="87"/>
      <c r="DN83" s="87"/>
      <c r="DO83" s="87"/>
      <c r="DP83" s="87"/>
      <c r="DQ83" s="87"/>
      <c r="DR83" s="85" t="s">
        <v>19</v>
      </c>
      <c r="DS83" s="85"/>
      <c r="DT83" s="85"/>
      <c r="DU83" s="85"/>
      <c r="DV83" s="85"/>
      <c r="DW83" s="85"/>
      <c r="DX83" s="88" t="s">
        <v>159</v>
      </c>
      <c r="DY83" s="76" t="s">
        <v>264</v>
      </c>
      <c r="DZ83" s="76"/>
      <c r="EA83" s="76"/>
      <c r="EB83" s="76"/>
      <c r="EC83" s="76"/>
      <c r="ED83" s="89" t="s">
        <v>16</v>
      </c>
      <c r="EE83" s="76" t="s">
        <v>264</v>
      </c>
      <c r="EF83" s="76"/>
      <c r="EG83" s="76"/>
      <c r="EH83" s="100" t="s">
        <v>20</v>
      </c>
      <c r="ER83" s="91" t="s">
        <v>14</v>
      </c>
      <c r="ES83" s="92" t="s">
        <v>15</v>
      </c>
      <c r="ET83" s="93" t="s">
        <v>109</v>
      </c>
    </row>
    <row r="84" spans="3:150">
      <c r="C84" s="25" t="s">
        <v>87</v>
      </c>
      <c r="D84" s="70">
        <v>566.40000000000009</v>
      </c>
      <c r="E84" s="70">
        <f>D84/24</f>
        <v>23.600000000000005</v>
      </c>
      <c r="F84" s="70">
        <v>0</v>
      </c>
      <c r="G84" s="70">
        <v>618</v>
      </c>
      <c r="H84" s="325">
        <v>25.75</v>
      </c>
      <c r="I84" s="70">
        <v>0</v>
      </c>
      <c r="J84" s="70">
        <f>'Production Summary'!$N$6</f>
        <v>200</v>
      </c>
      <c r="K84" s="325">
        <f>'Production Summary'!$M$6</f>
        <v>7.5</v>
      </c>
      <c r="L84" s="325">
        <v>0</v>
      </c>
      <c r="M84" s="325"/>
      <c r="N84" s="325"/>
      <c r="O84" s="325"/>
      <c r="P84" s="70">
        <v>600</v>
      </c>
      <c r="Q84" s="70">
        <v>25</v>
      </c>
      <c r="R84" s="70">
        <v>0</v>
      </c>
      <c r="S84" s="70">
        <v>573.59999999999991</v>
      </c>
      <c r="T84" s="70">
        <v>23.9</v>
      </c>
      <c r="U84" s="70">
        <v>0</v>
      </c>
      <c r="V84" s="70">
        <v>0</v>
      </c>
      <c r="W84" s="70">
        <v>0</v>
      </c>
      <c r="X84" s="70">
        <v>0</v>
      </c>
      <c r="Y84" s="70"/>
      <c r="Z84" s="70"/>
      <c r="AA84" s="70"/>
      <c r="AB84" s="70">
        <v>122.39999999999999</v>
      </c>
      <c r="AC84" s="70">
        <v>10.199999999999999</v>
      </c>
      <c r="AD84" s="70">
        <v>0</v>
      </c>
      <c r="AE84" s="70">
        <v>144</v>
      </c>
      <c r="AF84" s="70">
        <v>18</v>
      </c>
      <c r="AG84" s="70">
        <v>0</v>
      </c>
      <c r="AH84" s="70">
        <v>942</v>
      </c>
      <c r="AI84" s="70">
        <v>15.7</v>
      </c>
      <c r="AJ84" s="70">
        <v>0</v>
      </c>
      <c r="AK84" s="70">
        <v>854.4</v>
      </c>
      <c r="AL84" s="70">
        <v>28.48</v>
      </c>
      <c r="AM84" s="70">
        <v>0</v>
      </c>
      <c r="AN84" s="70">
        <v>783</v>
      </c>
      <c r="AO84" s="70">
        <v>65.25</v>
      </c>
      <c r="AP84" s="70">
        <v>0</v>
      </c>
      <c r="AQ84" s="70">
        <v>630</v>
      </c>
      <c r="AR84" s="70">
        <v>315</v>
      </c>
      <c r="AS84" s="70">
        <v>0</v>
      </c>
      <c r="AT84" s="70"/>
      <c r="AU84" s="70">
        <v>995</v>
      </c>
      <c r="AV84" s="70">
        <v>176.39999999999998</v>
      </c>
      <c r="AW84" s="70">
        <v>14.7</v>
      </c>
      <c r="AX84" s="70">
        <v>0</v>
      </c>
      <c r="AY84" s="70">
        <v>176.39999999999998</v>
      </c>
      <c r="AZ84" s="70">
        <v>14.7</v>
      </c>
      <c r="BA84" s="70">
        <v>0</v>
      </c>
      <c r="BB84" s="70">
        <v>738.6</v>
      </c>
      <c r="BC84" s="70">
        <v>12.31</v>
      </c>
      <c r="BD84" s="70">
        <v>0</v>
      </c>
      <c r="BE84" s="70">
        <v>618</v>
      </c>
      <c r="BF84" s="70">
        <v>51.5</v>
      </c>
      <c r="BG84" s="70">
        <v>0</v>
      </c>
      <c r="BH84" s="70">
        <v>480</v>
      </c>
      <c r="BI84" s="70">
        <v>240</v>
      </c>
      <c r="BJ84" s="70">
        <v>0</v>
      </c>
      <c r="BK84" s="70"/>
      <c r="BL84" s="70">
        <v>860</v>
      </c>
      <c r="BM84" s="70">
        <v>390</v>
      </c>
      <c r="BN84" s="70">
        <v>6.5</v>
      </c>
      <c r="BO84" s="70">
        <v>0</v>
      </c>
      <c r="BP84" s="70">
        <v>600</v>
      </c>
      <c r="BQ84" s="70">
        <v>10</v>
      </c>
      <c r="BR84" s="70">
        <v>0</v>
      </c>
      <c r="BS84" s="70">
        <v>205</v>
      </c>
      <c r="BT84" s="70">
        <v>20.5</v>
      </c>
      <c r="BU84" s="70">
        <v>0</v>
      </c>
      <c r="BV84" s="70">
        <v>191.976</v>
      </c>
      <c r="BW84" s="70">
        <v>23.997</v>
      </c>
      <c r="BX84" s="70">
        <v>0</v>
      </c>
      <c r="BY84" s="70">
        <v>191.976</v>
      </c>
      <c r="BZ84" s="70">
        <v>23.997</v>
      </c>
      <c r="CA84" s="70">
        <v>0</v>
      </c>
      <c r="CB84" s="70">
        <v>191.976</v>
      </c>
      <c r="CC84" s="70">
        <v>23.997</v>
      </c>
      <c r="CD84" s="70">
        <v>0</v>
      </c>
      <c r="CE84" s="70">
        <v>1008</v>
      </c>
      <c r="CF84" s="70">
        <v>72</v>
      </c>
      <c r="CG84" s="70">
        <v>0</v>
      </c>
      <c r="CH84" s="70">
        <v>0</v>
      </c>
      <c r="CI84" s="70">
        <v>155</v>
      </c>
      <c r="CJ84" s="70">
        <v>0</v>
      </c>
      <c r="CK84" s="70">
        <v>300</v>
      </c>
      <c r="CL84" s="70">
        <v>0</v>
      </c>
      <c r="CM84" s="70"/>
      <c r="CN84" s="70">
        <v>260</v>
      </c>
      <c r="CO84" s="70">
        <v>1295</v>
      </c>
      <c r="CP84" s="70"/>
      <c r="CQ84" s="70">
        <v>7894.655999999999</v>
      </c>
      <c r="CR84" s="70">
        <v>65.788799999999995</v>
      </c>
      <c r="CS84" s="70">
        <v>9911.0400000000009</v>
      </c>
      <c r="CT84" s="70">
        <v>123.88800000000001</v>
      </c>
      <c r="CU84" s="70">
        <v>9569.2800000000007</v>
      </c>
      <c r="CV84" s="70">
        <v>299.04000000000002</v>
      </c>
      <c r="CW84" s="70">
        <v>9432.5760000000009</v>
      </c>
      <c r="CX84" s="70">
        <v>589.53600000000006</v>
      </c>
      <c r="CY84" s="70">
        <v>10119.6</v>
      </c>
      <c r="CZ84" s="70">
        <v>562.20000000000005</v>
      </c>
      <c r="DA84" s="70">
        <v>10524.960000000001</v>
      </c>
      <c r="DB84" s="70">
        <v>584.72</v>
      </c>
      <c r="DC84" s="70"/>
      <c r="DD84" s="70"/>
      <c r="DE84" s="70"/>
      <c r="DF84" s="70"/>
      <c r="DG84" s="70">
        <v>11619.84</v>
      </c>
      <c r="DH84" s="70">
        <v>2904.96</v>
      </c>
      <c r="DI84" s="70"/>
      <c r="DJ84" s="70"/>
      <c r="DK84" s="70"/>
      <c r="DL84" s="70"/>
      <c r="DM84" s="70"/>
      <c r="DN84" s="70"/>
      <c r="DO84" s="70"/>
      <c r="DP84" s="70"/>
      <c r="DQ84" s="70"/>
      <c r="DR84" s="70">
        <v>9500</v>
      </c>
      <c r="DS84" s="70"/>
      <c r="DT84" s="70"/>
      <c r="DU84" s="70"/>
      <c r="DV84" s="70"/>
      <c r="DW84" s="70"/>
      <c r="DX84" s="70">
        <v>165</v>
      </c>
      <c r="DY84" s="70">
        <v>0</v>
      </c>
      <c r="DZ84" s="70"/>
      <c r="EA84" s="70"/>
      <c r="EB84" s="70"/>
      <c r="EC84" s="70"/>
      <c r="ED84" s="70">
        <v>79.099999999999994</v>
      </c>
      <c r="EE84" s="70">
        <v>0</v>
      </c>
      <c r="EF84" s="70"/>
      <c r="EG84" s="70"/>
      <c r="EH84" s="70">
        <v>320.25</v>
      </c>
    </row>
    <row r="85" spans="3:150">
      <c r="C85" s="26" t="s">
        <v>88</v>
      </c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  <c r="W85" s="71"/>
      <c r="X85" s="71"/>
      <c r="Y85" s="71"/>
      <c r="Z85" s="71"/>
      <c r="AA85" s="71"/>
      <c r="AB85" s="71"/>
      <c r="AC85" s="71"/>
      <c r="AD85" s="71"/>
      <c r="AE85" s="71"/>
      <c r="AF85" s="71"/>
      <c r="AG85" s="71"/>
      <c r="AH85" s="71"/>
      <c r="AI85" s="71"/>
      <c r="AJ85" s="71"/>
      <c r="AK85" s="71"/>
      <c r="AL85" s="71"/>
      <c r="AM85" s="71"/>
      <c r="AN85" s="71"/>
      <c r="AO85" s="71"/>
      <c r="AP85" s="71"/>
      <c r="AQ85" s="71"/>
      <c r="AR85" s="71"/>
      <c r="AS85" s="71"/>
      <c r="AT85" s="71"/>
      <c r="AU85" s="71"/>
      <c r="AV85" s="71"/>
      <c r="AW85" s="71"/>
      <c r="AX85" s="71"/>
      <c r="AY85" s="71"/>
      <c r="AZ85" s="71"/>
      <c r="BA85" s="71"/>
      <c r="BB85" s="71"/>
      <c r="BC85" s="71"/>
      <c r="BD85" s="71"/>
      <c r="BE85" s="71"/>
      <c r="BF85" s="71"/>
      <c r="BG85" s="71"/>
      <c r="BH85" s="71"/>
      <c r="BI85" s="71"/>
      <c r="BJ85" s="71"/>
      <c r="BK85" s="71"/>
      <c r="BL85" s="71"/>
      <c r="BM85" s="71"/>
      <c r="BN85" s="71"/>
      <c r="BO85" s="71"/>
      <c r="BP85" s="71"/>
      <c r="BQ85" s="71"/>
      <c r="BR85" s="71"/>
      <c r="BS85" s="71"/>
      <c r="BT85" s="71"/>
      <c r="BU85" s="71"/>
      <c r="BV85" s="71"/>
      <c r="BW85" s="71"/>
      <c r="BX85" s="71"/>
      <c r="BY85" s="71"/>
      <c r="BZ85" s="71"/>
      <c r="CA85" s="71"/>
      <c r="CB85" s="71"/>
      <c r="CC85" s="71"/>
      <c r="CD85" s="71"/>
      <c r="CE85" s="71"/>
      <c r="CF85" s="71"/>
      <c r="CG85" s="71"/>
      <c r="CH85" s="71"/>
      <c r="CI85" s="71"/>
      <c r="CJ85" s="71"/>
      <c r="CK85" s="71"/>
      <c r="CL85" s="71"/>
      <c r="CM85" s="71"/>
      <c r="CN85" s="71"/>
      <c r="CO85" s="71"/>
      <c r="CP85" s="71"/>
      <c r="CQ85" s="71"/>
      <c r="CR85" s="71"/>
      <c r="CS85" s="71"/>
      <c r="CT85" s="71"/>
      <c r="CU85" s="71"/>
      <c r="CV85" s="71"/>
      <c r="CW85" s="71"/>
      <c r="CX85" s="71"/>
      <c r="CY85" s="71"/>
      <c r="CZ85" s="71"/>
      <c r="DA85" s="71"/>
      <c r="DB85" s="71"/>
      <c r="DC85" s="71"/>
      <c r="DD85" s="71"/>
      <c r="DE85" s="71"/>
      <c r="DF85" s="71"/>
      <c r="DG85" s="71"/>
      <c r="DH85" s="71"/>
      <c r="DI85" s="71"/>
      <c r="DJ85" s="71"/>
      <c r="DK85" s="71"/>
      <c r="DL85" s="71"/>
      <c r="DM85" s="71"/>
      <c r="DN85" s="71"/>
      <c r="DO85" s="71"/>
      <c r="DP85" s="71"/>
      <c r="DQ85" s="71"/>
      <c r="DR85" s="71"/>
      <c r="DS85" s="71"/>
      <c r="DT85" s="71"/>
      <c r="DU85" s="71"/>
      <c r="DV85" s="71"/>
      <c r="DW85" s="71"/>
      <c r="DX85" s="71"/>
      <c r="DY85" s="71"/>
      <c r="DZ85" s="71"/>
      <c r="EA85" s="71"/>
      <c r="EB85" s="71"/>
      <c r="EC85" s="71"/>
      <c r="ED85" s="71"/>
      <c r="EE85" s="71"/>
      <c r="EF85" s="71"/>
      <c r="EG85" s="71"/>
      <c r="EH85" s="71"/>
    </row>
    <row r="86" spans="3:150">
      <c r="C86" s="27" t="s">
        <v>89</v>
      </c>
      <c r="D86" s="72"/>
      <c r="E86" s="72"/>
      <c r="F86" s="72"/>
      <c r="G86" s="72"/>
      <c r="H86" s="72"/>
      <c r="I86" s="72"/>
      <c r="J86" s="72"/>
      <c r="K86" s="72"/>
      <c r="L86" s="72"/>
      <c r="M86" s="72"/>
      <c r="N86" s="72"/>
      <c r="O86" s="72"/>
      <c r="P86" s="72"/>
      <c r="Q86" s="72"/>
      <c r="R86" s="72"/>
      <c r="S86" s="72"/>
      <c r="T86" s="72"/>
      <c r="U86" s="72"/>
      <c r="V86" s="72"/>
      <c r="W86" s="72"/>
      <c r="X86" s="72"/>
      <c r="Y86" s="72"/>
      <c r="Z86" s="72"/>
      <c r="AA86" s="72"/>
      <c r="AB86" s="72"/>
      <c r="AC86" s="72"/>
      <c r="AD86" s="72"/>
      <c r="AE86" s="72"/>
      <c r="AF86" s="72"/>
      <c r="AG86" s="72"/>
      <c r="AH86" s="72"/>
      <c r="AI86" s="72"/>
      <c r="AJ86" s="72"/>
      <c r="AK86" s="72"/>
      <c r="AL86" s="72"/>
      <c r="AM86" s="72"/>
      <c r="AN86" s="72"/>
      <c r="AO86" s="72"/>
      <c r="AP86" s="72"/>
      <c r="AQ86" s="72"/>
      <c r="AR86" s="72"/>
      <c r="AS86" s="72"/>
      <c r="AT86" s="72"/>
      <c r="AU86" s="72"/>
      <c r="AV86" s="72"/>
      <c r="AW86" s="72"/>
      <c r="AX86" s="72"/>
      <c r="AY86" s="72"/>
      <c r="AZ86" s="72"/>
      <c r="BA86" s="72"/>
      <c r="BB86" s="72"/>
      <c r="BC86" s="72"/>
      <c r="BD86" s="72"/>
      <c r="BE86" s="72"/>
      <c r="BF86" s="72"/>
      <c r="BG86" s="72"/>
      <c r="BH86" s="72"/>
      <c r="BI86" s="72"/>
      <c r="BJ86" s="72"/>
      <c r="BK86" s="72"/>
      <c r="BL86" s="72"/>
      <c r="BM86" s="72"/>
      <c r="BN86" s="72"/>
      <c r="BO86" s="72"/>
      <c r="BP86" s="72"/>
      <c r="BQ86" s="72"/>
      <c r="BR86" s="72"/>
      <c r="BS86" s="72"/>
      <c r="BT86" s="72"/>
      <c r="BU86" s="72"/>
      <c r="BV86" s="72"/>
      <c r="BW86" s="72"/>
      <c r="BX86" s="72"/>
      <c r="BY86" s="72"/>
      <c r="BZ86" s="72"/>
      <c r="CA86" s="72"/>
      <c r="CB86" s="72"/>
      <c r="CC86" s="72"/>
      <c r="CD86" s="72"/>
      <c r="CE86" s="72"/>
      <c r="CF86" s="72"/>
      <c r="CG86" s="72"/>
      <c r="CH86" s="72"/>
      <c r="CI86" s="72"/>
      <c r="CJ86" s="72"/>
      <c r="CK86" s="72"/>
      <c r="CL86" s="72"/>
      <c r="CM86" s="72"/>
      <c r="CN86" s="72"/>
      <c r="CO86" s="72"/>
      <c r="CP86" s="72"/>
      <c r="CQ86" s="72"/>
      <c r="CR86" s="72"/>
      <c r="CS86" s="72"/>
      <c r="CT86" s="72"/>
      <c r="CU86" s="72"/>
      <c r="CV86" s="72"/>
      <c r="CW86" s="72"/>
      <c r="CX86" s="72"/>
      <c r="CY86" s="72"/>
      <c r="CZ86" s="72"/>
      <c r="DA86" s="72"/>
      <c r="DB86" s="72"/>
      <c r="DC86" s="72"/>
      <c r="DD86" s="72"/>
      <c r="DE86" s="72"/>
      <c r="DF86" s="72"/>
      <c r="DG86" s="72"/>
      <c r="DH86" s="72"/>
      <c r="DI86" s="72"/>
      <c r="DJ86" s="72"/>
      <c r="DK86" s="72"/>
      <c r="DL86" s="72"/>
      <c r="DM86" s="72"/>
      <c r="DN86" s="72"/>
      <c r="DO86" s="72"/>
      <c r="DP86" s="72"/>
      <c r="DQ86" s="72"/>
      <c r="DR86" s="72"/>
      <c r="DS86" s="72"/>
      <c r="DT86" s="72"/>
      <c r="DU86" s="72"/>
      <c r="DV86" s="72"/>
      <c r="DW86" s="72"/>
      <c r="DX86" s="72"/>
      <c r="DY86" s="72"/>
      <c r="DZ86" s="72"/>
      <c r="EA86" s="72"/>
      <c r="EB86" s="72"/>
      <c r="EC86" s="72"/>
      <c r="ED86" s="72"/>
      <c r="EE86" s="72"/>
      <c r="EF86" s="72"/>
      <c r="EG86" s="72"/>
      <c r="EH86" s="72"/>
    </row>
    <row r="88" spans="3:150">
      <c r="D88" s="68"/>
      <c r="BV88" s="68"/>
    </row>
  </sheetData>
  <mergeCells count="74">
    <mergeCell ref="CE77:EK79"/>
    <mergeCell ref="B72:C72"/>
    <mergeCell ref="B74:C74"/>
    <mergeCell ref="B75:C75"/>
    <mergeCell ref="B73:C73"/>
    <mergeCell ref="Y2:AG2"/>
    <mergeCell ref="M3:O3"/>
    <mergeCell ref="AH2:AU2"/>
    <mergeCell ref="BM2:BO3"/>
    <mergeCell ref="AK3:AM3"/>
    <mergeCell ref="AN3:AP3"/>
    <mergeCell ref="B71:C71"/>
    <mergeCell ref="D77:AU79"/>
    <mergeCell ref="AV77:CD79"/>
    <mergeCell ref="BE3:BG3"/>
    <mergeCell ref="BH3:BJ3"/>
    <mergeCell ref="B70:C70"/>
    <mergeCell ref="J3:L3"/>
    <mergeCell ref="Y3:AA3"/>
    <mergeCell ref="AQ3:AS3"/>
    <mergeCell ref="EJ3:EK3"/>
    <mergeCell ref="BS3:BU3"/>
    <mergeCell ref="BV3:BX3"/>
    <mergeCell ref="BY3:CA3"/>
    <mergeCell ref="CE3:CG3"/>
    <mergeCell ref="DO3:DQ3"/>
    <mergeCell ref="EI2:EI3"/>
    <mergeCell ref="EJ2:EK2"/>
    <mergeCell ref="EB3:EC3"/>
    <mergeCell ref="CP2:CP3"/>
    <mergeCell ref="CQ2:DR2"/>
    <mergeCell ref="CY3:CZ3"/>
    <mergeCell ref="DA3:DB3"/>
    <mergeCell ref="DG3:DH3"/>
    <mergeCell ref="ED3:EE3"/>
    <mergeCell ref="BP2:CA2"/>
    <mergeCell ref="ES2:ET2"/>
    <mergeCell ref="G3:I3"/>
    <mergeCell ref="P3:R3"/>
    <mergeCell ref="S3:U3"/>
    <mergeCell ref="V3:X3"/>
    <mergeCell ref="AB3:AD3"/>
    <mergeCell ref="AE3:AG3"/>
    <mergeCell ref="AH3:AJ3"/>
    <mergeCell ref="CN2:CO2"/>
    <mergeCell ref="AV3:AX3"/>
    <mergeCell ref="ES3:ET3"/>
    <mergeCell ref="EF3:EG3"/>
    <mergeCell ref="DS2:EH2"/>
    <mergeCell ref="DS3:DU3"/>
    <mergeCell ref="D2:X2"/>
    <mergeCell ref="D3:F3"/>
    <mergeCell ref="ER70:ES70"/>
    <mergeCell ref="BP3:BR3"/>
    <mergeCell ref="DZ3:EA3"/>
    <mergeCell ref="DX3:DY3"/>
    <mergeCell ref="CI3:CJ3"/>
    <mergeCell ref="CK3:CL3"/>
    <mergeCell ref="CQ3:CR3"/>
    <mergeCell ref="CS3:CT3"/>
    <mergeCell ref="CU3:CV3"/>
    <mergeCell ref="CW3:CX3"/>
    <mergeCell ref="DC3:DD3"/>
    <mergeCell ref="DE3:DF3"/>
    <mergeCell ref="DI3:DJ3"/>
    <mergeCell ref="DK3:DL3"/>
    <mergeCell ref="DV3:DW3"/>
    <mergeCell ref="DM3:DN3"/>
    <mergeCell ref="CE2:CM2"/>
    <mergeCell ref="BB2:BL2"/>
    <mergeCell ref="AV2:BA2"/>
    <mergeCell ref="AY3:BA3"/>
    <mergeCell ref="BB3:BD3"/>
    <mergeCell ref="CB2:CD3"/>
  </mergeCells>
  <conditionalFormatting sqref="ES60:ES68">
    <cfRule type="duplicateValues" dxfId="5" priority="26"/>
  </conditionalFormatting>
  <pageMargins left="0.7" right="0.7" top="0.75" bottom="0.75" header="0.3" footer="0.3"/>
  <pageSetup paperSize="9" scale="14" orientation="landscape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5">
    <tabColor theme="8" tint="-0.249977111117893"/>
    <pageSetUpPr fitToPage="1"/>
  </sheetPr>
  <dimension ref="A1:ET88"/>
  <sheetViews>
    <sheetView zoomScale="85" zoomScaleNormal="85" workbookViewId="0">
      <pane xSplit="3" ySplit="5" topLeftCell="L6" activePane="bottomRight" state="frozen"/>
      <selection activeCell="B1" sqref="B1:G1"/>
      <selection pane="topRight" activeCell="B1" sqref="B1:G1"/>
      <selection pane="bottomLeft" activeCell="B1" sqref="B1:G1"/>
      <selection pane="bottomRight" activeCell="CL6" sqref="CL6"/>
    </sheetView>
  </sheetViews>
  <sheetFormatPr defaultColWidth="9.140625" defaultRowHeight="15"/>
  <cols>
    <col min="1" max="1" width="5.42578125" bestFit="1" customWidth="1"/>
    <col min="2" max="2" width="6.140625" style="53" bestFit="1" customWidth="1"/>
    <col min="3" max="3" width="31.140625" style="53" bestFit="1" customWidth="1"/>
    <col min="4" max="7" width="5.28515625" customWidth="1"/>
    <col min="8" max="8" width="9.28515625" customWidth="1"/>
    <col min="9" max="10" width="5.28515625" customWidth="1"/>
    <col min="11" max="13" width="8" customWidth="1"/>
    <col min="14" max="14" width="7.28515625" customWidth="1"/>
    <col min="15" max="15" width="8" customWidth="1"/>
    <col min="16" max="16" width="5.28515625" customWidth="1"/>
    <col min="17" max="17" width="6.28515625" customWidth="1"/>
    <col min="18" max="18" width="3.28515625" customWidth="1"/>
    <col min="19" max="19" width="5.28515625" customWidth="1"/>
    <col min="20" max="20" width="5.42578125" customWidth="1"/>
    <col min="21" max="22" width="5.28515625" customWidth="1"/>
    <col min="23" max="23" width="6.140625" customWidth="1"/>
    <col min="24" max="24" width="6" customWidth="1"/>
    <col min="25" max="25" width="8.85546875" customWidth="1"/>
    <col min="26" max="26" width="8.28515625" hidden="1" customWidth="1"/>
    <col min="27" max="27" width="9.85546875" hidden="1" customWidth="1"/>
    <col min="28" max="28" width="5.28515625" customWidth="1"/>
    <col min="29" max="30" width="5.28515625" hidden="1" customWidth="1"/>
    <col min="31" max="31" width="5.28515625" customWidth="1"/>
    <col min="32" max="33" width="5.28515625" hidden="1" customWidth="1"/>
    <col min="34" max="35" width="5.28515625" customWidth="1"/>
    <col min="36" max="36" width="5.28515625" hidden="1" customWidth="1"/>
    <col min="37" max="37" width="6.28515625" customWidth="1"/>
    <col min="38" max="38" width="5.28515625" customWidth="1"/>
    <col min="39" max="39" width="5.28515625" hidden="1" customWidth="1"/>
    <col min="40" max="40" width="6.42578125" customWidth="1"/>
    <col min="41" max="41" width="5.28515625" customWidth="1"/>
    <col min="42" max="42" width="5.28515625" hidden="1" customWidth="1"/>
    <col min="43" max="44" width="5.28515625" customWidth="1"/>
    <col min="45" max="45" width="5.28515625" hidden="1" customWidth="1"/>
    <col min="46" max="46" width="5.28515625" customWidth="1"/>
    <col min="47" max="47" width="5.7109375" customWidth="1"/>
    <col min="48" max="48" width="5.28515625" customWidth="1"/>
    <col min="49" max="49" width="5.28515625" hidden="1" customWidth="1"/>
    <col min="50" max="51" width="5.28515625" customWidth="1"/>
    <col min="52" max="52" width="5.28515625" hidden="1" customWidth="1"/>
    <col min="53" max="55" width="5.28515625" customWidth="1"/>
    <col min="56" max="56" width="5.28515625" hidden="1" customWidth="1"/>
    <col min="57" max="58" width="5.28515625" customWidth="1"/>
    <col min="59" max="59" width="5.28515625" hidden="1" customWidth="1"/>
    <col min="60" max="61" width="5.28515625" customWidth="1"/>
    <col min="62" max="62" width="5.28515625" hidden="1" customWidth="1"/>
    <col min="63" max="64" width="5.28515625" customWidth="1"/>
    <col min="65" max="70" width="5.28515625" hidden="1" customWidth="1"/>
    <col min="71" max="71" width="5.28515625" customWidth="1"/>
    <col min="72" max="72" width="5.28515625" hidden="1" customWidth="1"/>
    <col min="73" max="74" width="5.28515625" customWidth="1"/>
    <col min="75" max="83" width="5.28515625" hidden="1" customWidth="1"/>
    <col min="84" max="84" width="5.28515625" customWidth="1"/>
    <col min="85" max="85" width="5.28515625" hidden="1" customWidth="1"/>
    <col min="86" max="86" width="32" hidden="1" customWidth="1"/>
    <col min="87" max="87" width="5.7109375" customWidth="1"/>
    <col min="88" max="88" width="5.7109375" hidden="1" customWidth="1"/>
    <col min="89" max="89" width="6.7109375" customWidth="1"/>
    <col min="90" max="90" width="5.7109375" customWidth="1"/>
    <col min="91" max="91" width="10.140625" customWidth="1"/>
    <col min="92" max="93" width="5.7109375" customWidth="1"/>
    <col min="94" max="94" width="7.7109375" customWidth="1"/>
    <col min="95" max="95" width="6.42578125" hidden="1" customWidth="1"/>
    <col min="96" max="96" width="4.5703125" hidden="1" customWidth="1"/>
    <col min="97" max="97" width="6.42578125" hidden="1" customWidth="1"/>
    <col min="98" max="98" width="4.85546875" hidden="1" customWidth="1"/>
    <col min="99" max="99" width="6.5703125" hidden="1" customWidth="1"/>
    <col min="100" max="100" width="5.42578125" hidden="1" customWidth="1"/>
    <col min="101" max="101" width="6.42578125" hidden="1" customWidth="1"/>
    <col min="102" max="102" width="4.85546875" hidden="1" customWidth="1"/>
    <col min="103" max="103" width="8.85546875" hidden="1" customWidth="1"/>
    <col min="104" max="104" width="4.85546875" hidden="1" customWidth="1"/>
    <col min="105" max="105" width="6.42578125" hidden="1" customWidth="1"/>
    <col min="106" max="110" width="4.85546875" hidden="1" customWidth="1"/>
    <col min="111" max="111" width="7.42578125" hidden="1" customWidth="1"/>
    <col min="112" max="121" width="6.42578125" hidden="1" customWidth="1"/>
    <col min="122" max="122" width="47.28515625" hidden="1" customWidth="1"/>
    <col min="123" max="125" width="6.42578125" hidden="1" customWidth="1"/>
    <col min="126" max="126" width="6.42578125" customWidth="1"/>
    <col min="127" max="127" width="6.42578125" hidden="1" customWidth="1"/>
    <col min="128" max="137" width="5.7109375" customWidth="1"/>
    <col min="138" max="138" width="8.140625" customWidth="1"/>
    <col min="139" max="139" width="16" bestFit="1" customWidth="1"/>
    <col min="140" max="140" width="10.7109375" customWidth="1"/>
    <col min="141" max="141" width="11.5703125" bestFit="1" customWidth="1"/>
    <col min="147" max="147" width="3.5703125" customWidth="1"/>
    <col min="148" max="148" width="6.85546875" bestFit="1" customWidth="1"/>
    <col min="149" max="149" width="31.140625" bestFit="1" customWidth="1"/>
    <col min="150" max="150" width="20.140625" bestFit="1" customWidth="1"/>
    <col min="151" max="151" width="3.7109375" customWidth="1"/>
  </cols>
  <sheetData>
    <row r="1" spans="1:150" ht="13.5" customHeight="1" thickBot="1"/>
    <row r="2" spans="1:150" ht="15" customHeight="1">
      <c r="B2" s="19" t="s">
        <v>0</v>
      </c>
      <c r="C2" s="54" t="s">
        <v>158</v>
      </c>
      <c r="D2" s="782" t="s">
        <v>2</v>
      </c>
      <c r="E2" s="782"/>
      <c r="F2" s="782"/>
      <c r="G2" s="782"/>
      <c r="H2" s="782"/>
      <c r="I2" s="782"/>
      <c r="J2" s="782"/>
      <c r="K2" s="782"/>
      <c r="L2" s="782"/>
      <c r="M2" s="782"/>
      <c r="N2" s="782"/>
      <c r="O2" s="782"/>
      <c r="P2" s="782"/>
      <c r="Q2" s="782"/>
      <c r="R2" s="782"/>
      <c r="S2" s="782"/>
      <c r="T2" s="782"/>
      <c r="U2" s="782"/>
      <c r="V2" s="782"/>
      <c r="W2" s="782"/>
      <c r="X2" s="782"/>
      <c r="Y2" s="769" t="s">
        <v>3</v>
      </c>
      <c r="Z2" s="770"/>
      <c r="AA2" s="770"/>
      <c r="AB2" s="770"/>
      <c r="AC2" s="770"/>
      <c r="AD2" s="770"/>
      <c r="AE2" s="770"/>
      <c r="AF2" s="770"/>
      <c r="AG2" s="771"/>
      <c r="AH2" s="671" t="s">
        <v>4</v>
      </c>
      <c r="AI2" s="671"/>
      <c r="AJ2" s="671"/>
      <c r="AK2" s="671"/>
      <c r="AL2" s="671"/>
      <c r="AM2" s="671"/>
      <c r="AN2" s="671"/>
      <c r="AO2" s="671"/>
      <c r="AP2" s="671"/>
      <c r="AQ2" s="671"/>
      <c r="AR2" s="671"/>
      <c r="AS2" s="671"/>
      <c r="AT2" s="671"/>
      <c r="AU2" s="671"/>
      <c r="AV2" s="764" t="s">
        <v>5</v>
      </c>
      <c r="AW2" s="764"/>
      <c r="AX2" s="764"/>
      <c r="AY2" s="764"/>
      <c r="AZ2" s="764"/>
      <c r="BA2" s="764"/>
      <c r="BB2" s="765" t="s">
        <v>6</v>
      </c>
      <c r="BC2" s="765"/>
      <c r="BD2" s="765"/>
      <c r="BE2" s="765"/>
      <c r="BF2" s="765"/>
      <c r="BG2" s="765"/>
      <c r="BH2" s="765"/>
      <c r="BI2" s="765"/>
      <c r="BJ2" s="765"/>
      <c r="BK2" s="765"/>
      <c r="BL2" s="765"/>
      <c r="BM2" s="671" t="s">
        <v>7</v>
      </c>
      <c r="BN2" s="671"/>
      <c r="BO2" s="671"/>
      <c r="BP2" s="811" t="s">
        <v>8</v>
      </c>
      <c r="BQ2" s="812"/>
      <c r="BR2" s="812"/>
      <c r="BS2" s="812"/>
      <c r="BT2" s="812"/>
      <c r="BU2" s="812"/>
      <c r="BV2" s="812"/>
      <c r="BW2" s="812"/>
      <c r="BX2" s="812"/>
      <c r="BY2" s="812"/>
      <c r="BZ2" s="812"/>
      <c r="CA2" s="813"/>
      <c r="CB2" s="671" t="s">
        <v>528</v>
      </c>
      <c r="CC2" s="671"/>
      <c r="CD2" s="671"/>
      <c r="CE2" s="739" t="s">
        <v>9</v>
      </c>
      <c r="CF2" s="740"/>
      <c r="CG2" s="740"/>
      <c r="CH2" s="740"/>
      <c r="CI2" s="740"/>
      <c r="CJ2" s="740"/>
      <c r="CK2" s="740"/>
      <c r="CL2" s="740"/>
      <c r="CM2" s="740"/>
      <c r="CN2" s="740" t="s">
        <v>404</v>
      </c>
      <c r="CO2" s="741"/>
      <c r="CP2" s="780" t="s">
        <v>223</v>
      </c>
      <c r="CQ2" s="764" t="s">
        <v>10</v>
      </c>
      <c r="CR2" s="764"/>
      <c r="CS2" s="764"/>
      <c r="CT2" s="764"/>
      <c r="CU2" s="764"/>
      <c r="CV2" s="764"/>
      <c r="CW2" s="764"/>
      <c r="CX2" s="764"/>
      <c r="CY2" s="764"/>
      <c r="CZ2" s="764"/>
      <c r="DA2" s="764"/>
      <c r="DB2" s="764"/>
      <c r="DC2" s="764"/>
      <c r="DD2" s="764"/>
      <c r="DE2" s="764"/>
      <c r="DF2" s="764"/>
      <c r="DG2" s="764"/>
      <c r="DH2" s="764"/>
      <c r="DI2" s="764"/>
      <c r="DJ2" s="764"/>
      <c r="DK2" s="764"/>
      <c r="DL2" s="764"/>
      <c r="DM2" s="764"/>
      <c r="DN2" s="764"/>
      <c r="DO2" s="764"/>
      <c r="DP2" s="764"/>
      <c r="DQ2" s="764"/>
      <c r="DR2" s="764"/>
      <c r="DS2" s="815" t="s">
        <v>256</v>
      </c>
      <c r="DT2" s="817"/>
      <c r="DU2" s="817"/>
      <c r="DV2" s="817"/>
      <c r="DW2" s="817"/>
      <c r="DX2" s="817"/>
      <c r="DY2" s="817"/>
      <c r="DZ2" s="817"/>
      <c r="EA2" s="817"/>
      <c r="EB2" s="817"/>
      <c r="EC2" s="817"/>
      <c r="ED2" s="817"/>
      <c r="EE2" s="817"/>
      <c r="EF2" s="817"/>
      <c r="EG2" s="817"/>
      <c r="EH2" s="816"/>
      <c r="EI2" s="781" t="s">
        <v>257</v>
      </c>
      <c r="EJ2" s="814" t="s">
        <v>236</v>
      </c>
      <c r="EK2" s="814"/>
      <c r="ER2" s="14" t="s">
        <v>0</v>
      </c>
      <c r="ES2" s="772" t="s">
        <v>1</v>
      </c>
      <c r="ET2" s="773"/>
    </row>
    <row r="3" spans="1:150" ht="60" customHeight="1">
      <c r="B3" s="55">
        <f>'Raipur-1'!B3</f>
        <v>46262</v>
      </c>
      <c r="C3" s="51" t="s">
        <v>314</v>
      </c>
      <c r="D3" s="764" t="s">
        <v>333</v>
      </c>
      <c r="E3" s="764"/>
      <c r="F3" s="764"/>
      <c r="G3" s="768" t="s">
        <v>547</v>
      </c>
      <c r="H3" s="768"/>
      <c r="I3" s="768"/>
      <c r="J3" s="795" t="s">
        <v>800</v>
      </c>
      <c r="K3" s="796"/>
      <c r="L3" s="797"/>
      <c r="M3" s="795" t="s">
        <v>512</v>
      </c>
      <c r="N3" s="796"/>
      <c r="O3" s="797"/>
      <c r="P3" s="774" t="s">
        <v>567</v>
      </c>
      <c r="Q3" s="774"/>
      <c r="R3" s="774"/>
      <c r="S3" s="768" t="s">
        <v>568</v>
      </c>
      <c r="T3" s="768"/>
      <c r="U3" s="768"/>
      <c r="V3" s="775" t="s">
        <v>569</v>
      </c>
      <c r="W3" s="776"/>
      <c r="X3" s="776"/>
      <c r="Y3" s="933" t="s">
        <v>456</v>
      </c>
      <c r="Z3" s="934"/>
      <c r="AA3" s="935"/>
      <c r="AB3" s="777" t="s">
        <v>1056</v>
      </c>
      <c r="AC3" s="777"/>
      <c r="AD3" s="777"/>
      <c r="AE3" s="936" t="s">
        <v>501</v>
      </c>
      <c r="AF3" s="936"/>
      <c r="AG3" s="936"/>
      <c r="AH3" s="779" t="s">
        <v>335</v>
      </c>
      <c r="AI3" s="779"/>
      <c r="AJ3" s="779"/>
      <c r="AK3" s="764" t="s">
        <v>336</v>
      </c>
      <c r="AL3" s="764"/>
      <c r="AM3" s="764"/>
      <c r="AN3" s="766" t="s">
        <v>337</v>
      </c>
      <c r="AO3" s="766"/>
      <c r="AP3" s="766"/>
      <c r="AQ3" s="767" t="s">
        <v>338</v>
      </c>
      <c r="AR3" s="767"/>
      <c r="AS3" s="767"/>
      <c r="AT3" s="45" t="s">
        <v>523</v>
      </c>
      <c r="AU3" s="45" t="s">
        <v>339</v>
      </c>
      <c r="AV3" s="768" t="s">
        <v>340</v>
      </c>
      <c r="AW3" s="768"/>
      <c r="AX3" s="768"/>
      <c r="AY3" s="788" t="s">
        <v>12</v>
      </c>
      <c r="AZ3" s="788"/>
      <c r="BA3" s="788"/>
      <c r="BB3" s="789" t="s">
        <v>341</v>
      </c>
      <c r="BC3" s="789"/>
      <c r="BD3" s="789"/>
      <c r="BE3" s="671" t="s">
        <v>342</v>
      </c>
      <c r="BF3" s="671"/>
      <c r="BG3" s="671"/>
      <c r="BH3" s="767" t="s">
        <v>343</v>
      </c>
      <c r="BI3" s="767"/>
      <c r="BJ3" s="767"/>
      <c r="BK3" s="46" t="s">
        <v>254</v>
      </c>
      <c r="BL3" s="46" t="s">
        <v>344</v>
      </c>
      <c r="BM3" s="671"/>
      <c r="BN3" s="671"/>
      <c r="BO3" s="671"/>
      <c r="BP3" s="790" t="s">
        <v>345</v>
      </c>
      <c r="BQ3" s="790"/>
      <c r="BR3" s="790"/>
      <c r="BS3" s="767" t="s">
        <v>255</v>
      </c>
      <c r="BT3" s="767"/>
      <c r="BU3" s="767"/>
      <c r="BV3" s="791" t="s">
        <v>346</v>
      </c>
      <c r="BW3" s="791"/>
      <c r="BX3" s="791"/>
      <c r="BY3" s="719" t="s">
        <v>13</v>
      </c>
      <c r="BZ3" s="719"/>
      <c r="CA3" s="719"/>
      <c r="CB3" s="671"/>
      <c r="CC3" s="671"/>
      <c r="CD3" s="671"/>
      <c r="CE3" s="671" t="s">
        <v>260</v>
      </c>
      <c r="CF3" s="671"/>
      <c r="CG3" s="671"/>
      <c r="CH3" s="314" t="s">
        <v>435</v>
      </c>
      <c r="CI3" s="719" t="s">
        <v>347</v>
      </c>
      <c r="CJ3" s="719"/>
      <c r="CK3" s="672" t="s">
        <v>348</v>
      </c>
      <c r="CL3" s="672"/>
      <c r="CM3" s="47" t="s">
        <v>515</v>
      </c>
      <c r="CN3" s="47" t="s">
        <v>221</v>
      </c>
      <c r="CO3" s="15" t="s">
        <v>222</v>
      </c>
      <c r="CP3" s="780"/>
      <c r="CQ3" s="786" t="s">
        <v>349</v>
      </c>
      <c r="CR3" s="786"/>
      <c r="CS3" s="671" t="s">
        <v>350</v>
      </c>
      <c r="CT3" s="671"/>
      <c r="CU3" s="719" t="s">
        <v>351</v>
      </c>
      <c r="CV3" s="719"/>
      <c r="CW3" s="787" t="s">
        <v>352</v>
      </c>
      <c r="CX3" s="787"/>
      <c r="CY3" s="804" t="s">
        <v>360</v>
      </c>
      <c r="CZ3" s="805"/>
      <c r="DA3" s="804" t="s">
        <v>361</v>
      </c>
      <c r="DB3" s="805"/>
      <c r="DC3" s="769" t="s">
        <v>774</v>
      </c>
      <c r="DD3" s="771"/>
      <c r="DE3" s="769" t="s">
        <v>775</v>
      </c>
      <c r="DF3" s="771"/>
      <c r="DG3" s="768" t="s">
        <v>353</v>
      </c>
      <c r="DH3" s="768"/>
      <c r="DI3" s="815" t="s">
        <v>418</v>
      </c>
      <c r="DJ3" s="816"/>
      <c r="DK3" s="815" t="s">
        <v>419</v>
      </c>
      <c r="DL3" s="816"/>
      <c r="DM3" s="815" t="s">
        <v>420</v>
      </c>
      <c r="DN3" s="816"/>
      <c r="DO3" s="818" t="s">
        <v>776</v>
      </c>
      <c r="DP3" s="819"/>
      <c r="DQ3" s="820"/>
      <c r="DR3" s="56" t="s">
        <v>354</v>
      </c>
      <c r="DS3" s="880" t="s">
        <v>454</v>
      </c>
      <c r="DT3" s="881"/>
      <c r="DU3" s="882"/>
      <c r="DV3" s="821" t="s">
        <v>1064</v>
      </c>
      <c r="DW3" s="822"/>
      <c r="DX3" s="672" t="s">
        <v>245</v>
      </c>
      <c r="DY3" s="672"/>
      <c r="DZ3" s="764" t="s">
        <v>245</v>
      </c>
      <c r="EA3" s="764"/>
      <c r="EB3" s="790" t="s">
        <v>1060</v>
      </c>
      <c r="EC3" s="790"/>
      <c r="ED3" s="793" t="s">
        <v>280</v>
      </c>
      <c r="EE3" s="793"/>
      <c r="EF3" s="793" t="s">
        <v>559</v>
      </c>
      <c r="EG3" s="793"/>
      <c r="EH3" s="57" t="s">
        <v>279</v>
      </c>
      <c r="EI3" s="781"/>
      <c r="EJ3" s="794" t="s">
        <v>265</v>
      </c>
      <c r="EK3" s="794"/>
      <c r="ER3" s="55">
        <f>B3</f>
        <v>46262</v>
      </c>
      <c r="ES3" s="783" t="s">
        <v>11</v>
      </c>
      <c r="ET3" s="784"/>
    </row>
    <row r="4" spans="1:150" ht="51">
      <c r="B4" s="73" t="s">
        <v>14</v>
      </c>
      <c r="C4" s="73" t="s">
        <v>15</v>
      </c>
      <c r="D4" s="74" t="s">
        <v>239</v>
      </c>
      <c r="E4" s="75" t="s">
        <v>111</v>
      </c>
      <c r="F4" s="76" t="s">
        <v>231</v>
      </c>
      <c r="G4" s="74" t="s">
        <v>239</v>
      </c>
      <c r="H4" s="75" t="s">
        <v>111</v>
      </c>
      <c r="I4" s="76" t="s">
        <v>231</v>
      </c>
      <c r="J4" s="323" t="s">
        <v>443</v>
      </c>
      <c r="K4" s="75" t="s">
        <v>444</v>
      </c>
      <c r="L4" s="76" t="s">
        <v>231</v>
      </c>
      <c r="M4" s="323" t="s">
        <v>443</v>
      </c>
      <c r="N4" s="75" t="s">
        <v>444</v>
      </c>
      <c r="O4" s="76" t="s">
        <v>231</v>
      </c>
      <c r="P4" s="323" t="s">
        <v>443</v>
      </c>
      <c r="Q4" s="75" t="s">
        <v>111</v>
      </c>
      <c r="R4" s="76" t="s">
        <v>231</v>
      </c>
      <c r="S4" s="323" t="s">
        <v>443</v>
      </c>
      <c r="T4" s="75" t="s">
        <v>111</v>
      </c>
      <c r="U4" s="76" t="s">
        <v>231</v>
      </c>
      <c r="V4" s="323" t="s">
        <v>443</v>
      </c>
      <c r="W4" s="75" t="s">
        <v>111</v>
      </c>
      <c r="X4" s="76" t="s">
        <v>231</v>
      </c>
      <c r="Y4" s="76" t="s">
        <v>16</v>
      </c>
      <c r="Z4" s="76" t="s">
        <v>242</v>
      </c>
      <c r="AA4" s="76" t="s">
        <v>157</v>
      </c>
      <c r="AB4" s="77" t="s">
        <v>16</v>
      </c>
      <c r="AC4" s="78" t="s">
        <v>242</v>
      </c>
      <c r="AD4" s="76" t="s">
        <v>263</v>
      </c>
      <c r="AE4" s="353" t="s">
        <v>16</v>
      </c>
      <c r="AF4" s="353" t="s">
        <v>242</v>
      </c>
      <c r="AG4" s="353" t="s">
        <v>263</v>
      </c>
      <c r="AH4" s="74" t="s">
        <v>239</v>
      </c>
      <c r="AI4" s="79" t="s">
        <v>111</v>
      </c>
      <c r="AJ4" s="76" t="s">
        <v>219</v>
      </c>
      <c r="AK4" s="74" t="s">
        <v>239</v>
      </c>
      <c r="AL4" s="79" t="s">
        <v>111</v>
      </c>
      <c r="AM4" s="76" t="s">
        <v>219</v>
      </c>
      <c r="AN4" s="74" t="s">
        <v>239</v>
      </c>
      <c r="AO4" s="79" t="s">
        <v>111</v>
      </c>
      <c r="AP4" s="76" t="s">
        <v>219</v>
      </c>
      <c r="AQ4" s="74" t="s">
        <v>239</v>
      </c>
      <c r="AR4" s="79" t="s">
        <v>111</v>
      </c>
      <c r="AS4" s="76" t="s">
        <v>219</v>
      </c>
      <c r="AT4" s="385" t="s">
        <v>99</v>
      </c>
      <c r="AU4" s="80" t="s">
        <v>99</v>
      </c>
      <c r="AV4" s="77" t="s">
        <v>16</v>
      </c>
      <c r="AW4" s="78" t="s">
        <v>242</v>
      </c>
      <c r="AX4" s="76" t="s">
        <v>262</v>
      </c>
      <c r="AY4" s="77" t="s">
        <v>16</v>
      </c>
      <c r="AZ4" s="78" t="s">
        <v>242</v>
      </c>
      <c r="BA4" s="76" t="s">
        <v>262</v>
      </c>
      <c r="BB4" s="74" t="s">
        <v>239</v>
      </c>
      <c r="BC4" s="79" t="s">
        <v>111</v>
      </c>
      <c r="BD4" s="76" t="s">
        <v>219</v>
      </c>
      <c r="BE4" s="74" t="s">
        <v>239</v>
      </c>
      <c r="BF4" s="79" t="s">
        <v>111</v>
      </c>
      <c r="BG4" s="76" t="s">
        <v>219</v>
      </c>
      <c r="BH4" s="74" t="s">
        <v>239</v>
      </c>
      <c r="BI4" s="79" t="s">
        <v>111</v>
      </c>
      <c r="BJ4" s="76" t="s">
        <v>219</v>
      </c>
      <c r="BK4" s="385" t="s">
        <v>99</v>
      </c>
      <c r="BL4" s="80" t="s">
        <v>99</v>
      </c>
      <c r="BM4" s="74" t="s">
        <v>239</v>
      </c>
      <c r="BN4" s="79" t="s">
        <v>111</v>
      </c>
      <c r="BO4" s="76" t="s">
        <v>219</v>
      </c>
      <c r="BP4" s="81" t="s">
        <v>239</v>
      </c>
      <c r="BQ4" s="79" t="s">
        <v>111</v>
      </c>
      <c r="BR4" s="76" t="s">
        <v>219</v>
      </c>
      <c r="BS4" s="82" t="s">
        <v>421</v>
      </c>
      <c r="BT4" s="83" t="s">
        <v>234</v>
      </c>
      <c r="BU4" s="76" t="s">
        <v>262</v>
      </c>
      <c r="BV4" s="156" t="s">
        <v>422</v>
      </c>
      <c r="BW4" s="83" t="s">
        <v>234</v>
      </c>
      <c r="BX4" s="76" t="s">
        <v>262</v>
      </c>
      <c r="BY4" s="77" t="s">
        <v>422</v>
      </c>
      <c r="BZ4" s="83" t="s">
        <v>234</v>
      </c>
      <c r="CA4" s="76" t="s">
        <v>262</v>
      </c>
      <c r="CB4" s="74" t="s">
        <v>522</v>
      </c>
      <c r="CC4" s="79" t="s">
        <v>234</v>
      </c>
      <c r="CD4" s="76" t="s">
        <v>157</v>
      </c>
      <c r="CE4" s="169" t="s">
        <v>16</v>
      </c>
      <c r="CF4" s="169" t="s">
        <v>111</v>
      </c>
      <c r="CG4" s="169" t="s">
        <v>219</v>
      </c>
      <c r="CH4" s="169" t="s">
        <v>219</v>
      </c>
      <c r="CI4" s="169" t="s">
        <v>238</v>
      </c>
      <c r="CJ4" s="169" t="s">
        <v>219</v>
      </c>
      <c r="CK4" s="169" t="s">
        <v>238</v>
      </c>
      <c r="CL4" s="169" t="s">
        <v>219</v>
      </c>
      <c r="CM4" s="370" t="s">
        <v>238</v>
      </c>
      <c r="CN4" s="169" t="s">
        <v>235</v>
      </c>
      <c r="CO4" s="169" t="s">
        <v>235</v>
      </c>
      <c r="CP4" s="86" t="s">
        <v>17</v>
      </c>
      <c r="CQ4" s="77" t="s">
        <v>16</v>
      </c>
      <c r="CR4" s="87" t="s">
        <v>18</v>
      </c>
      <c r="CS4" s="77" t="s">
        <v>16</v>
      </c>
      <c r="CT4" s="87" t="s">
        <v>18</v>
      </c>
      <c r="CU4" s="77" t="s">
        <v>16</v>
      </c>
      <c r="CV4" s="87" t="s">
        <v>18</v>
      </c>
      <c r="CW4" s="77" t="s">
        <v>16</v>
      </c>
      <c r="CX4" s="87" t="s">
        <v>18</v>
      </c>
      <c r="CY4" s="77" t="s">
        <v>16</v>
      </c>
      <c r="CZ4" s="87" t="s">
        <v>18</v>
      </c>
      <c r="DA4" s="77" t="s">
        <v>16</v>
      </c>
      <c r="DB4" s="87" t="s">
        <v>18</v>
      </c>
      <c r="DC4" s="77" t="s">
        <v>16</v>
      </c>
      <c r="DD4" s="87" t="s">
        <v>18</v>
      </c>
      <c r="DE4" s="77" t="s">
        <v>16</v>
      </c>
      <c r="DF4" s="87" t="s">
        <v>18</v>
      </c>
      <c r="DG4" s="77" t="s">
        <v>16</v>
      </c>
      <c r="DH4" s="87" t="s">
        <v>18</v>
      </c>
      <c r="DI4" s="77" t="s">
        <v>16</v>
      </c>
      <c r="DJ4" s="87" t="s">
        <v>18</v>
      </c>
      <c r="DK4" s="77" t="s">
        <v>16</v>
      </c>
      <c r="DL4" s="87" t="s">
        <v>18</v>
      </c>
      <c r="DM4" s="77" t="s">
        <v>16</v>
      </c>
      <c r="DN4" s="87" t="s">
        <v>18</v>
      </c>
      <c r="DO4" s="77" t="s">
        <v>16</v>
      </c>
      <c r="DP4" s="87" t="s">
        <v>277</v>
      </c>
      <c r="DQ4" s="76" t="s">
        <v>278</v>
      </c>
      <c r="DR4" s="85" t="s">
        <v>19</v>
      </c>
      <c r="DS4" s="85" t="s">
        <v>16</v>
      </c>
      <c r="DT4" s="85" t="s">
        <v>160</v>
      </c>
      <c r="DU4" s="85" t="s">
        <v>157</v>
      </c>
      <c r="DV4" s="85" t="s">
        <v>16</v>
      </c>
      <c r="DW4" s="85" t="s">
        <v>157</v>
      </c>
      <c r="DX4" s="88" t="s">
        <v>159</v>
      </c>
      <c r="DY4" s="76" t="s">
        <v>526</v>
      </c>
      <c r="DZ4" s="313" t="s">
        <v>522</v>
      </c>
      <c r="EA4" s="76" t="s">
        <v>527</v>
      </c>
      <c r="EB4" s="313" t="s">
        <v>522</v>
      </c>
      <c r="EC4" s="76" t="s">
        <v>527</v>
      </c>
      <c r="ED4" s="89" t="s">
        <v>16</v>
      </c>
      <c r="EE4" s="76" t="s">
        <v>264</v>
      </c>
      <c r="EF4" s="89" t="s">
        <v>16</v>
      </c>
      <c r="EG4" s="76" t="s">
        <v>264</v>
      </c>
      <c r="EH4" s="100" t="s">
        <v>20</v>
      </c>
      <c r="EI4" s="103" t="s">
        <v>258</v>
      </c>
      <c r="EJ4" s="52" t="s">
        <v>217</v>
      </c>
      <c r="EK4" s="58" t="s">
        <v>218</v>
      </c>
      <c r="ER4" s="91" t="s">
        <v>14</v>
      </c>
      <c r="ES4" s="92" t="s">
        <v>15</v>
      </c>
      <c r="ET4" s="93" t="s">
        <v>109</v>
      </c>
    </row>
    <row r="5" spans="1:150" ht="15" hidden="1" customHeight="1">
      <c r="B5" s="94" t="str">
        <f>B4</f>
        <v>Sr. No.</v>
      </c>
      <c r="C5" s="94" t="str">
        <f>C4</f>
        <v>DISTRIBUTOR NAME</v>
      </c>
      <c r="D5" s="94" t="str">
        <f>$D$2&amp;"//"&amp;$D$3&amp;"//"&amp;D4</f>
        <v>GAIA MILK //TM 500 ML// Crt</v>
      </c>
      <c r="E5" s="94" t="str">
        <f>$D$2&amp;"//"&amp;$D$3&amp;"//"&amp;E4</f>
        <v>GAIA MILK //TM 500 ML//Pkt</v>
      </c>
      <c r="F5" s="94" t="str">
        <f>$D$2&amp;"//"&amp;$D$3&amp;"//"&amp;F4</f>
        <v>GAIA MILK //TM 500 ML//Free
Pkt</v>
      </c>
      <c r="G5" s="94" t="str">
        <f>$D$2&amp;"//"&amp;$G$3&amp;"//"&amp;G4</f>
        <v>GAIA MILK //CM 500 ML// Crt</v>
      </c>
      <c r="H5" s="94" t="str">
        <f>$D$2&amp;"//"&amp;$G$3&amp;"//"&amp;H4</f>
        <v>GAIA MILK //CM 500 ML//Pkt</v>
      </c>
      <c r="I5" s="94" t="str">
        <f>$D$2&amp;"//"&amp;$G$3&amp;"//"&amp;I4</f>
        <v>GAIA MILK //CM 500 ML//Free
Pkt</v>
      </c>
      <c r="J5" s="94" t="str">
        <f>$D$2&amp;"//"&amp;$J$3&amp;"//"&amp;J4</f>
        <v>GAIA MILK //Maxx UHT 110 ml//CBX</v>
      </c>
      <c r="K5" s="94" t="str">
        <f>$D$2&amp;"//"&amp;$J$3&amp;"//"&amp;K4</f>
        <v>GAIA MILK //Maxx UHT 110 ml//Pc</v>
      </c>
      <c r="L5" s="94" t="str">
        <f>$D$2&amp;"//"&amp;$J$3&amp;"//"&amp;L4</f>
        <v>GAIA MILK //Maxx UHT 110 ml//Free
Pkt</v>
      </c>
      <c r="M5" s="94" t="str">
        <f>$D$2&amp;"//"&amp;$M$3&amp;"//"&amp;M4</f>
        <v>GAIA MILK //Gaia Maxx UHT 400ml//CBX</v>
      </c>
      <c r="N5" s="94" t="str">
        <f>$D$2&amp;"//"&amp;$M$3&amp;"//"&amp;N4</f>
        <v>GAIA MILK //Gaia Maxx UHT 400ml//Pc</v>
      </c>
      <c r="O5" s="94" t="str">
        <f>$D$2&amp;"//"&amp;$M$3&amp;"//"&amp;O4</f>
        <v>GAIA MILK //Gaia Maxx UHT 400ml//Free
Pkt</v>
      </c>
      <c r="P5" s="94" t="str">
        <f>$D$2&amp;"//"&amp;$P$3&amp;"//"&amp;P4</f>
        <v>GAIA MILK //Gaia Premium Milk UHT Tetra Pack 1 Ltr//CBX</v>
      </c>
      <c r="Q5" s="94" t="str">
        <f>$D$2&amp;"//"&amp;$P$3&amp;"//"&amp;Q4</f>
        <v>GAIA MILK //Gaia Premium Milk UHT Tetra Pack 1 Ltr//Pkt</v>
      </c>
      <c r="R5" s="94" t="str">
        <f>$D$2&amp;"//"&amp;$P$3&amp;"//"&amp;R4</f>
        <v>GAIA MILK //Gaia Premium Milk UHT Tetra Pack 1 Ltr//Free
Pkt</v>
      </c>
      <c r="S5" s="94" t="str">
        <f>$D$2&amp;"//"&amp;$S$3&amp;"//"&amp;S4</f>
        <v>GAIA MILK //Gaia Lite Milk UHT Tetra Pack 1Ltr//CBX</v>
      </c>
      <c r="T5" s="94" t="str">
        <f>$D$2&amp;"//"&amp;$S$3&amp;"//"&amp;T4</f>
        <v>GAIA MILK //Gaia Lite Milk UHT Tetra Pack 1Ltr//Pkt</v>
      </c>
      <c r="U5" s="94" t="str">
        <f>$D$2&amp;"//"&amp;$S$3&amp;"//"&amp;U4</f>
        <v>GAIA MILK //Gaia Lite Milk UHT Tetra Pack 1Ltr//Free
Pkt</v>
      </c>
      <c r="V5" s="94" t="str">
        <f>$D$2&amp;"//"&amp;$V$3&amp;"//"&amp;V4</f>
        <v>GAIA MILK //Gaia Gold Milk UHT Tetra Pack 1Ltr//CBX</v>
      </c>
      <c r="W5" s="94" t="str">
        <f>$D$2&amp;"//"&amp;$V$3&amp;"//"&amp;W4</f>
        <v>GAIA MILK //Gaia Gold Milk UHT Tetra Pack 1Ltr//Pkt</v>
      </c>
      <c r="X5" s="94" t="str">
        <f>$D$2&amp;"//"&amp;$V$3&amp;"//"&amp;X4</f>
        <v>GAIA MILK //Gaia Gold Milk UHT Tetra Pack 1Ltr//Free
Pkt</v>
      </c>
      <c r="Y5" s="94" t="str">
        <f>$Y$2&amp;"//"&amp;$Y$3&amp;"//"&amp;Y4</f>
        <v>GAIA CUPS DAHI //Gaia Mishti Doi 80g//BOX</v>
      </c>
      <c r="Z5" s="94" t="str">
        <f>$Y$2&amp;"//"&amp;$Y$3&amp;"//"&amp;Z4</f>
        <v>GAIA CUPS DAHI //Gaia Mishti Doi 80g//Cups</v>
      </c>
      <c r="AA5" s="94" t="str">
        <f>$Y$2&amp;"//"&amp;$Y$3&amp;"//"&amp;AA4</f>
        <v>GAIA CUPS DAHI //Gaia Mishti Doi 80g//Free Box</v>
      </c>
      <c r="AB5" s="94" t="str">
        <f>$Y$2&amp;"//"&amp;$AB$3&amp;"//"&amp;AB4</f>
        <v>GAIA CUPS DAHI //DAHI CUP 200 GRMS Box(6Pc) //BOX</v>
      </c>
      <c r="AC5" s="94" t="str">
        <f>$Y$2&amp;"//"&amp;$AB$3&amp;"//"&amp;AC4</f>
        <v>GAIA CUPS DAHI //DAHI CUP 200 GRMS Box(6Pc) //Cups</v>
      </c>
      <c r="AD5" s="94" t="str">
        <f>$Y$2&amp;"//"&amp;$AB$3&amp;"//"&amp;AD4</f>
        <v>GAIA CUPS DAHI //DAHI CUP 200 GRMS Box(6Pc) //Free
Box</v>
      </c>
      <c r="AE5" s="362" t="str">
        <f>$Y$2&amp;"//"&amp;$AE$3&amp;"//"&amp;AE4</f>
        <v>GAIA CUPS DAHI //DAHI CUP 200 GRMS //BOX</v>
      </c>
      <c r="AF5" s="362" t="str">
        <f>$Y$2&amp;"//"&amp;$AE$3&amp;"//"&amp;AF4</f>
        <v>GAIA CUPS DAHI //DAHI CUP 200 GRMS //Cups</v>
      </c>
      <c r="AG5" s="362" t="str">
        <f>$Y$2&amp;"//"&amp;$AE$3&amp;"//"&amp;AG4</f>
        <v>GAIA CUPS DAHI //DAHI CUP 200 GRMS //Free
Box</v>
      </c>
      <c r="AH5" s="94" t="str">
        <f>$AH$2&amp;"//"&amp;$AH$3&amp;"//"&amp;AH4</f>
        <v xml:space="preserve">     GAIA PLAIN DAHI //PD 200 GRMS// Crt</v>
      </c>
      <c r="AI5" s="94" t="str">
        <f>$AH$2&amp;"//"&amp;$AH$3&amp;"//"&amp;AI4</f>
        <v xml:space="preserve">     GAIA PLAIN DAHI //PD 200 GRMS//Pkt</v>
      </c>
      <c r="AJ5" s="94" t="str">
        <f>$AH$2&amp;"//"&amp;$AH$3&amp;"//"&amp;AJ4</f>
        <v xml:space="preserve">     GAIA PLAIN DAHI //PD 200 GRMS//Free 
Pkt</v>
      </c>
      <c r="AK5" s="94" t="str">
        <f>$AH$2&amp;"//"&amp;$AK$3&amp;"//"&amp;AK4</f>
        <v xml:space="preserve">     GAIA PLAIN DAHI //PD 400 GRMS // Crt</v>
      </c>
      <c r="AL5" s="94" t="str">
        <f>$AH$2&amp;"//"&amp;$AK$3&amp;"//"&amp;AL4</f>
        <v xml:space="preserve">     GAIA PLAIN DAHI //PD 400 GRMS //Pkt</v>
      </c>
      <c r="AM5" s="94" t="str">
        <f>$AH$2&amp;"//"&amp;$AK$3&amp;"//"&amp;AM4</f>
        <v xml:space="preserve">     GAIA PLAIN DAHI //PD 400 GRMS //Free 
Pkt</v>
      </c>
      <c r="AN5" s="94" t="str">
        <f>$AH$2&amp;"//"&amp;$AN$3&amp;"//"&amp;AN4</f>
        <v xml:space="preserve">     GAIA PLAIN DAHI //PD 1 KG  // Crt</v>
      </c>
      <c r="AO5" s="94" t="str">
        <f>$AH$2&amp;"//"&amp;$AN$3&amp;"//"&amp;AO4</f>
        <v xml:space="preserve">     GAIA PLAIN DAHI //PD 1 KG  //Pkt</v>
      </c>
      <c r="AP5" s="94" t="str">
        <f>$AH$2&amp;"//"&amp;$AN$3&amp;"//"&amp;AP4</f>
        <v xml:space="preserve">     GAIA PLAIN DAHI //PD 1 KG  //Free 
Pkt</v>
      </c>
      <c r="AQ5" s="94" t="str">
        <f>$AH$2&amp;"//"&amp;$AQ$3&amp;"//"&amp;AQ4</f>
        <v xml:space="preserve">     GAIA PLAIN DAHI //PD 5 KG // Crt</v>
      </c>
      <c r="AR5" s="94" t="str">
        <f>$AH$2&amp;"//"&amp;$AQ$3&amp;"//"&amp;AR4</f>
        <v xml:space="preserve">     GAIA PLAIN DAHI //PD 5 KG //Pkt</v>
      </c>
      <c r="AS5" s="94" t="str">
        <f>$AH$2&amp;"//"&amp;$AQ$3&amp;"//"&amp;AS4</f>
        <v xml:space="preserve">     GAIA PLAIN DAHI //PD 5 KG //Free 
Pkt</v>
      </c>
      <c r="AT5" s="94" t="str">
        <f>$AH$2&amp;"//"&amp;$AT$3&amp;"//"&amp;AT4</f>
        <v xml:space="preserve">     GAIA PLAIN DAHI //PD
5 KG//BKT</v>
      </c>
      <c r="AU5" s="94" t="str">
        <f>$AH$2&amp;"//"&amp;$AU$3&amp;"//"&amp;AU4</f>
        <v xml:space="preserve">     GAIA PLAIN DAHI //PD 15 KG//BKT</v>
      </c>
      <c r="AV5" s="94" t="str">
        <f>$AV$2&amp;"//"&amp;$AV$3&amp;"//"&amp;AV4</f>
        <v>GAIA FLAVOURED DAHI//LYCHEE 90 GRMS//BOX</v>
      </c>
      <c r="AW5" s="94" t="str">
        <f>$AV$2&amp;"//"&amp;$AV$3&amp;"//"&amp;AW4</f>
        <v>GAIA FLAVOURED DAHI//LYCHEE 90 GRMS//Cups</v>
      </c>
      <c r="AX5" s="94" t="str">
        <f>$AV$2&amp;"//"&amp;$AV$3&amp;"//"&amp;AX4</f>
        <v>GAIA FLAVOURED DAHI//LYCHEE 90 GRMS//Free 
Box</v>
      </c>
      <c r="AY5" s="94" t="str">
        <f>$AV$2&amp;"//"&amp;$AY$3&amp;"//"&amp;AY4</f>
        <v>GAIA FLAVOURED DAHI//MUSKMELON   90 GRMS//BOX</v>
      </c>
      <c r="AZ5" s="94" t="str">
        <f>$AV$2&amp;"//"&amp;$AY$3&amp;"//"&amp;AZ4</f>
        <v>GAIA FLAVOURED DAHI//MUSKMELON   90 GRMS//Cups</v>
      </c>
      <c r="BA5" s="94" t="str">
        <f>$AV$2&amp;"//"&amp;$AY$3&amp;"//"&amp;BA4</f>
        <v>GAIA FLAVOURED DAHI//MUSKMELON   90 GRMS//Free 
Box</v>
      </c>
      <c r="BB5" s="94" t="str">
        <f>$BB$2&amp;"//"&amp;$BB$3&amp;"//"&amp;BB4</f>
        <v>GAIA KADHI DAHI//KD 200 GRMS// Crt</v>
      </c>
      <c r="BC5" s="94" t="str">
        <f>$BB$2&amp;"//"&amp;$BB$3&amp;"//"&amp;BC4</f>
        <v>GAIA KADHI DAHI//KD 200 GRMS//Pkt</v>
      </c>
      <c r="BD5" s="94" t="str">
        <f>$BB$2&amp;"//"&amp;$BB$3&amp;"//"&amp;BD4</f>
        <v>GAIA KADHI DAHI//KD 200 GRMS//Free 
Pkt</v>
      </c>
      <c r="BE5" s="94" t="str">
        <f>$BB$2&amp;"//"&amp;$BE$3&amp;"//"&amp;BE4</f>
        <v>GAIA KADHI DAHI//KD 1 KG // Crt</v>
      </c>
      <c r="BF5" s="94" t="str">
        <f>$BB$2&amp;"//"&amp;$BE$3&amp;"//"&amp;BF4</f>
        <v>GAIA KADHI DAHI//KD 1 KG //Pkt</v>
      </c>
      <c r="BG5" s="94" t="str">
        <f>$BB$2&amp;"//"&amp;$BE$3&amp;"//"&amp;BG4</f>
        <v>GAIA KADHI DAHI//KD 1 KG //Free 
Pkt</v>
      </c>
      <c r="BH5" s="94" t="str">
        <f>$BB$2&amp;"//"&amp;$BH$3&amp;"//"&amp;BH4</f>
        <v>GAIA KADHI DAHI//KD 5 KG // Crt</v>
      </c>
      <c r="BI5" s="94" t="str">
        <f>$BB$2&amp;"//"&amp;$BH$3&amp;"//"&amp;BI4</f>
        <v>GAIA KADHI DAHI//KD 5 KG //Pkt</v>
      </c>
      <c r="BJ5" s="94" t="str">
        <f>$BB$2&amp;"//"&amp;$BH$3&amp;"//"&amp;BJ4</f>
        <v>GAIA KADHI DAHI//KD 5 KG //Free 
Pkt</v>
      </c>
      <c r="BK5" s="94" t="str">
        <f>$BB$2&amp;"//"&amp;$BK$3&amp;"//"&amp;BK4</f>
        <v>GAIA KADHI DAHI//KD
5 KG //BKT</v>
      </c>
      <c r="BL5" s="94" t="str">
        <f>$BB$2&amp;"//"&amp;$BL$3&amp;"//"&amp;BL4</f>
        <v>GAIA KADHI DAHI//KD 15KG //BKT</v>
      </c>
      <c r="BM5" s="94" t="str">
        <f>$BM$2&amp;"//"&amp;$BM$3&amp;"//"&amp;BM4</f>
        <v>MASALA CHAAS 200 GRMS//// Crt</v>
      </c>
      <c r="BN5" s="94" t="str">
        <f>$BM$2&amp;"//"&amp;$BM$3&amp;"//"&amp;BN4</f>
        <v>MASALA CHAAS 200 GRMS////Pkt</v>
      </c>
      <c r="BO5" s="94" t="str">
        <f>$BM$2&amp;"//"&amp;$BM$3&amp;"//"&amp;BO4</f>
        <v>MASALA CHAAS 200 GRMS////Free 
Pkt</v>
      </c>
      <c r="BP5" s="94" t="str">
        <f>$BP$2&amp;"//"&amp;$BP$3&amp;"//"&amp;BP4</f>
        <v>GAIA LASSI //SWEET LASSI 180 GRMS// Crt</v>
      </c>
      <c r="BQ5" s="94" t="str">
        <f>$BP$2&amp;"//"&amp;$BP$3&amp;"//"&amp;BQ4</f>
        <v>GAIA LASSI //SWEET LASSI 180 GRMS//Pkt</v>
      </c>
      <c r="BR5" s="94" t="str">
        <f>$BP$2&amp;"//"&amp;$BP$3&amp;"//"&amp;BR4</f>
        <v>GAIA LASSI //SWEET LASSI 180 GRMS//Free 
Pkt</v>
      </c>
      <c r="BS5" s="94" t="str">
        <f>$BP$2&amp;"//"&amp;$BS$3&amp;"//"&amp;BS4</f>
        <v>GAIA LASSI //PLAIN (GLASS) LASSI 180 GRMS//BOX3</v>
      </c>
      <c r="BT5" s="94" t="str">
        <f>$BP$2&amp;"//"&amp;$BS$3&amp;"//"&amp;BT4</f>
        <v>GAIA LASSI //PLAIN (GLASS) LASSI 180 GRMS//Glass</v>
      </c>
      <c r="BU5" s="94" t="str">
        <f>$BP$2&amp;"//"&amp;$BS$3&amp;"//"&amp;BU4</f>
        <v>GAIA LASSI //PLAIN (GLASS) LASSI 180 GRMS//Free 
Box</v>
      </c>
      <c r="BV5" s="157" t="str">
        <f>$BP$2&amp;"//"&amp;$BV$3&amp;"//"&amp;BV4</f>
        <v>GAIA LASSI //MANGO LASSI 180 GRMS//BOX2</v>
      </c>
      <c r="BW5" s="94" t="str">
        <f>$BP$2&amp;"//"&amp;$BV$3&amp;"//"&amp;BW4</f>
        <v>GAIA LASSI //MANGO LASSI 180 GRMS//Glass</v>
      </c>
      <c r="BX5" s="94" t="str">
        <f>$BP$2&amp;"//"&amp;$BV$3&amp;"//"&amp;BX4</f>
        <v>GAIA LASSI //MANGO LASSI 180 GRMS//Free 
Box</v>
      </c>
      <c r="BY5" s="94" t="str">
        <f>$BP$2&amp;"//"&amp;$BY$3&amp;"//"&amp;BY4</f>
        <v>GAIA LASSI //STRAWBERRY LASSI 180 GRMS//BOX2</v>
      </c>
      <c r="BZ5" s="94" t="str">
        <f>$BP$2&amp;"//"&amp;$BY$3&amp;"//"&amp;BZ4</f>
        <v>GAIA LASSI //STRAWBERRY LASSI 180 GRMS//Glass</v>
      </c>
      <c r="CA5" s="94" t="str">
        <f>$BP$2&amp;"//"&amp;$BY$3&amp;"//"&amp;CA4</f>
        <v>GAIA LASSI //STRAWBERRY LASSI 180 GRMS//Free 
Box</v>
      </c>
      <c r="CB5" s="94" t="str">
        <f>$CB$2&amp;"//"&amp;$CB$2&amp;"//"&amp;CB4</f>
        <v>MASALA CHAAS GLAAS 180 GRMS//MASALA CHAAS GLAAS 180 GRMS//Box</v>
      </c>
      <c r="CC5" s="94" t="str">
        <f>$CB$2&amp;"//"&amp;$CB$2&amp;"//"&amp;CC4</f>
        <v>MASALA CHAAS GLAAS 180 GRMS//MASALA CHAAS GLAAS 180 GRMS//Glass</v>
      </c>
      <c r="CD5" s="94" t="str">
        <f>$CB$2&amp;"//"&amp;$CB$2&amp;"//"&amp;CD4</f>
        <v>MASALA CHAAS GLAAS 180 GRMS//MASALA CHAAS GLAAS 180 GRMS//Free Box</v>
      </c>
      <c r="CE5" s="94" t="str">
        <f>$CE$2&amp;"//"&amp;$CE$3&amp;"//"&amp;CE4</f>
        <v>GAIA PANEER//PANEER 
200 GRMS//BOX</v>
      </c>
      <c r="CF5" s="94" t="str">
        <f>$CE$2&amp;"//"&amp;$CE$3&amp;"//"&amp;CF4</f>
        <v>GAIA PANEER//PANEER 
200 GRMS//Pkt</v>
      </c>
      <c r="CG5" s="94" t="str">
        <f>$CE$2&amp;"//"&amp;$CE$3&amp;"//"&amp;CG4</f>
        <v>GAIA PANEER//PANEER 
200 GRMS//Free 
Pkt</v>
      </c>
      <c r="CH5" s="94" t="str">
        <f>"MASALA//"&amp;$CH$3&amp;"//"&amp;$CH$4</f>
        <v>MASALA//Zoff
Garam
Mashala//Free 
Pkt</v>
      </c>
      <c r="CI5" s="94" t="str">
        <f>$CE$2&amp;"//"&amp;$CI$3&amp;"//"&amp;CI4</f>
        <v>GAIA PANEER//PANEER 500 GRMS //Brand</v>
      </c>
      <c r="CJ5" s="94" t="str">
        <f>$CE$2&amp;"//"&amp;$CI$3&amp;"//"&amp;CJ4</f>
        <v>GAIA PANEER//PANEER 500 GRMS //Free 
Pkt</v>
      </c>
      <c r="CK5" s="94" t="str">
        <f>$CE$2&amp;"//"&amp;$CK$3&amp;"//"&amp;CK4</f>
        <v>GAIA PANEER//PANEER 1 KG//Brand</v>
      </c>
      <c r="CL5" s="94" t="str">
        <f>$CE$2&amp;"//"&amp;$CK$3&amp;"//"&amp;CL4</f>
        <v>GAIA PANEER//PANEER 1 KG//Free 
Pkt</v>
      </c>
      <c r="CM5" s="94" t="str">
        <f>$CE$2&amp;"//"&amp;$CM$3&amp;"//"&amp;CM4</f>
        <v>GAIA PANEER//PANEER 5 KG//Brand</v>
      </c>
      <c r="CN5" s="94" t="str">
        <f>$CN$2&amp;"//"&amp;$CN$3&amp;"//"&amp;CN4</f>
        <v>LOOSE PANEER//1 KG//Loose</v>
      </c>
      <c r="CO5" s="94" t="str">
        <f>$CN$2&amp;"//"&amp;$CO$3&amp;"//"&amp;CO4</f>
        <v>LOOSE PANEER//5 KG //Loose</v>
      </c>
      <c r="CP5" s="94" t="str">
        <f>$CP$2&amp;"//"&amp;$CP$2&amp;"//"&amp;CP4</f>
        <v>TOTAL
PANEER //TOTAL
PANEER //(IN KG)</v>
      </c>
      <c r="CQ5" s="94" t="str">
        <f>$CQ$2&amp;"//"&amp;$CQ$3&amp;"//"&amp;CQ4</f>
        <v>GAIA PREMIUM DESI GHEE //GHEE 100 ML//BOX</v>
      </c>
      <c r="CR5" s="94" t="str">
        <f>$CQ$2&amp;"//"&amp;$CQ$3&amp;"//"&amp;CR4</f>
        <v>GAIA PREMIUM DESI GHEE //GHEE 100 ML//JAR</v>
      </c>
      <c r="CS5" s="94" t="str">
        <f>$CQ$2&amp;"//"&amp;$CS$3&amp;"//"&amp;CS4</f>
        <v>GAIA PREMIUM DESI GHEE //GHEE 200 ML//BOX</v>
      </c>
      <c r="CT5" s="94" t="str">
        <f>$CQ$2&amp;"//"&amp;$CS$3&amp;"//"&amp;CT4</f>
        <v>GAIA PREMIUM DESI GHEE //GHEE 200 ML//JAR</v>
      </c>
      <c r="CU5" s="94" t="str">
        <f>$CQ$2&amp;"//"&amp;$CU$3&amp;"//"&amp;CU4</f>
        <v>GAIA PREMIUM DESI GHEE //GHEE 500 ML//BOX</v>
      </c>
      <c r="CV5" s="94" t="str">
        <f>$CQ$2&amp;"//"&amp;$CU$3&amp;"//"&amp;CV4</f>
        <v>GAIA PREMIUM DESI GHEE //GHEE 500 ML//JAR</v>
      </c>
      <c r="CW5" s="94" t="str">
        <f>$CQ$2&amp;"//"&amp;$CW$3&amp;"//"&amp;CW4</f>
        <v>GAIA PREMIUM DESI GHEE //GHEE 1 LTR  //BOX</v>
      </c>
      <c r="CX5" s="94" t="str">
        <f>$CQ$2&amp;"//"&amp;$CW$3&amp;"//"&amp;CX4</f>
        <v>GAIA PREMIUM DESI GHEE //GHEE 1 LTR  //JAR</v>
      </c>
      <c r="CY5" s="94" t="str">
        <f>$CQ$2&amp;"//"&amp;$CY$3&amp;"//"&amp;CY4</f>
        <v>GAIA PREMIUM DESI GHEE //GHEE 1 LTR Ceka Pack//BOX</v>
      </c>
      <c r="CZ5" s="94" t="str">
        <f>$CQ$2&amp;"//"&amp;$CY$3&amp;"//"&amp;CZ4</f>
        <v>GAIA PREMIUM DESI GHEE //GHEE 1 LTR Ceka Pack//JAR</v>
      </c>
      <c r="DA5" s="94" t="str">
        <f>$CQ$2&amp;"//"&amp;$DA$3&amp;"//"&amp;DA4</f>
        <v>GAIA PREMIUM DESI GHEE //Cow GHEE 1 LTR Ceka Pack //BOX</v>
      </c>
      <c r="DB5" s="94" t="str">
        <f>$CQ$2&amp;"//"&amp;$DA$3&amp;"//"&amp;DB4</f>
        <v>GAIA PREMIUM DESI GHEE //Cow GHEE 1 LTR Ceka Pack //JAR</v>
      </c>
      <c r="DC5" s="94" t="str">
        <f>$CQ$2&amp;"//"&amp;$DC$3&amp;"//"&amp;DC4</f>
        <v>GAIA PREMIUM DESI GHEE //GHEE 900 ML Ceka Pack//BOX</v>
      </c>
      <c r="DD5" s="94" t="str">
        <f>$CQ$2&amp;"//"&amp;$DC$3&amp;"//"&amp;DD4</f>
        <v>GAIA PREMIUM DESI GHEE //GHEE 900 ML Ceka Pack//JAR</v>
      </c>
      <c r="DE5" s="94" t="str">
        <f>$CQ$2&amp;"//"&amp;$DE$3&amp;"//"&amp;DE4</f>
        <v>GAIA PREMIUM DESI GHEE //Cow GHEE 900 ML Ceka Pack //BOX</v>
      </c>
      <c r="DF5" s="94" t="str">
        <f>$CQ$2&amp;"//"&amp;$DE$3&amp;"//"&amp;DF4</f>
        <v>GAIA PREMIUM DESI GHEE //Cow GHEE 900 ML Ceka Pack //JAR</v>
      </c>
      <c r="DG5" s="94" t="str">
        <f>$CQ$2&amp;"//"&amp;$DG$3&amp;"//"&amp;DG4</f>
        <v>GAIA PREMIUM DESI GHEE //GHEE 5 LTRS //BOX</v>
      </c>
      <c r="DH5" s="94" t="str">
        <f>$CQ$2&amp;"//"&amp;$DG$3&amp;"//"&amp;DH4</f>
        <v>GAIA PREMIUM DESI GHEE //GHEE 5 LTRS //JAR</v>
      </c>
      <c r="DI5" s="94" t="str">
        <f>$CQ$2&amp;"//"&amp;$DI$3&amp;"//"&amp;DI4</f>
        <v>GAIA PREMIUM DESI GHEE //COW GHEE 200 ML//BOX</v>
      </c>
      <c r="DJ5" s="94" t="str">
        <f>$CQ$2&amp;"//"&amp;$DI$3&amp;"//"&amp;DJ4</f>
        <v>GAIA PREMIUM DESI GHEE //COW GHEE 200 ML//JAR</v>
      </c>
      <c r="DK5" s="94" t="str">
        <f>$CQ$2&amp;"//"&amp;$DK$3&amp;"//"&amp;DK4</f>
        <v>GAIA PREMIUM DESI GHEE //COW GHEE 500 ML//BOX</v>
      </c>
      <c r="DL5" s="94" t="str">
        <f>$CQ$2&amp;"//"&amp;$DK$3&amp;"//"&amp;DL4</f>
        <v>GAIA PREMIUM DESI GHEE //COW GHEE 500 ML//JAR</v>
      </c>
      <c r="DM5" s="94" t="str">
        <f>$CQ$2&amp;"//"&amp;$DM$3&amp;"//"&amp;DM4</f>
        <v>GAIA PREMIUM DESI GHEE //COW GHEE 1LTR//BOX</v>
      </c>
      <c r="DN5" s="94" t="str">
        <f>$CQ$2&amp;"//"&amp;$DM$3&amp;"//"&amp;DN4</f>
        <v>GAIA PREMIUM DESI GHEE //COW GHEE 1LTR//JAR</v>
      </c>
      <c r="DO5" s="94" t="str">
        <f>$CQ$2&amp;"//"&amp;$DO$3&amp;"//"&amp;DO4</f>
        <v>GAIA PREMIUM DESI GHEE //GHEE 20 ML Pouch//BOX</v>
      </c>
      <c r="DP5" s="94" t="str">
        <f>$CQ$2&amp;"//"&amp;$DO$3&amp;"//"&amp;DP4</f>
        <v>GAIA PREMIUM DESI GHEE //GHEE 20 ML Pouch//Jar</v>
      </c>
      <c r="DQ5" s="94" t="str">
        <f>$CQ$2&amp;"//"&amp;$DO$3&amp;"//"&amp;DQ4</f>
        <v>GAIA PREMIUM DESI GHEE //GHEE 20 ML Pouch//Free Jar</v>
      </c>
      <c r="DR5" s="94" t="str">
        <f>$CQ$2&amp;"//"&amp;$DR$3&amp;"//"&amp;DR4</f>
        <v>GAIA PREMIUM DESI GHEE //GHEE 15 KG //TIN</v>
      </c>
      <c r="DS5" s="94" t="str">
        <f>$DS$2&amp;"//"&amp;$DS$3&amp;"//"&amp;DS4</f>
        <v>SWEETS//Shrikhand KE 80g//BOX</v>
      </c>
      <c r="DT5" s="94" t="str">
        <f>$DS$2&amp;"//"&amp;$DS$3&amp;"//"&amp;DT4</f>
        <v>SWEETS//Shrikhand KE 80g//Cup</v>
      </c>
      <c r="DU5" s="94" t="str">
        <f>$DS$2&amp;"//"&amp;$DS$3&amp;"//"&amp;DU4</f>
        <v>SWEETS//Shrikhand KE 80g//Free Box</v>
      </c>
      <c r="DV5" s="94" t="str">
        <f>$DS$2&amp;"//"&amp;$DV$3&amp;"//"&amp;DV4</f>
        <v>SWEETS//Shrikhand KE 80g-Box(6Pc)//BOX</v>
      </c>
      <c r="DW5" s="94" t="str">
        <f>$DS$2&amp;"//"&amp;$DV$3&amp;"//"&amp;DW4</f>
        <v>SWEETS//Shrikhand KE 80g-Box(6Pc)//Free Box</v>
      </c>
      <c r="DX5" s="94" t="str">
        <f>$DS$2&amp;"//"&amp;$DX$3&amp;"//"&amp;DX4</f>
        <v>SWEETS//Shahi Rabdi 80g//Trey</v>
      </c>
      <c r="DY5" s="94" t="str">
        <f>$DS$2&amp;"//"&amp;$DX$3&amp;"//"&amp;DY4</f>
        <v>SWEETS//Shahi Rabdi 80g//Free Tray</v>
      </c>
      <c r="DZ5" s="94" t="str">
        <f>$DS$2&amp;"//"&amp;$DZ$3&amp;"//"&amp;DZ4</f>
        <v>SWEETS//Shahi Rabdi 80g//Box</v>
      </c>
      <c r="EA5" s="94" t="str">
        <f>$DS$2&amp;"//"&amp;$DZ$3&amp;"//"&amp;EA4</f>
        <v>SWEETS//Shahi Rabdi 80g//Free box</v>
      </c>
      <c r="EB5" s="94" t="str">
        <f>$DS$2&amp;"//"&amp;$EB$3&amp;"//"&amp;EB4</f>
        <v>SWEETS//Shahi Rabdi 80g-Box(6Pc)//Box</v>
      </c>
      <c r="EC5" s="94" t="str">
        <f>$DS$2&amp;"//"&amp;$EB$3&amp;"//"&amp;EC4</f>
        <v>SWEETS//Shahi Rabdi 80g-Box(6Pc)//Free box</v>
      </c>
      <c r="ED5" s="94" t="str">
        <f>$DS$2&amp;"//"&amp;$ED$3&amp;"//"&amp;ED4</f>
        <v>SWEETS//Peda 200g//BOX</v>
      </c>
      <c r="EE5" s="94" t="str">
        <f>$DS$2&amp;"//"&amp;$ED$3&amp;"//"&amp;EE4</f>
        <v>SWEETS//Peda 200g//Free 
CBX</v>
      </c>
      <c r="EF5" s="94" t="str">
        <f>$DS$2&amp;"//"&amp;$EF$3&amp;"//"&amp;EF4</f>
        <v>SWEETS//Kesar Peda 200g//BOX</v>
      </c>
      <c r="EG5" s="94" t="str">
        <f>$DS$2&amp;"//"&amp;$EF$3&amp;"//"&amp;EG4</f>
        <v>SWEETS//Kesar Peda 200g//Free 
CBX</v>
      </c>
      <c r="EH5" s="94" t="str">
        <f>$DS$2&amp;"//"&amp;$EH$3&amp;"//"&amp;EH4</f>
        <v xml:space="preserve">SWEETS//BROWN 1KG//KG </v>
      </c>
      <c r="EI5" s="94" t="str">
        <f>$EI$2&amp;"//"&amp;$EI$2&amp;"//"&amp;EI4</f>
        <v>ORDER
AMOUNT //ORDER
AMOUNT //Value in Rs.</v>
      </c>
      <c r="EJ5" s="94" t="str">
        <f>$EI$2&amp;"//"&amp;$EI$2&amp;"//"&amp;EJ4</f>
        <v>ORDER
AMOUNT //ORDER
AMOUNT //Bill NO</v>
      </c>
      <c r="EK5" s="94" t="str">
        <f>$EI$2&amp;"//"&amp;$EI$2&amp;"//"&amp;EK4</f>
        <v>ORDER
AMOUNT //ORDER
AMOUNT //CHALAN NO</v>
      </c>
      <c r="ER5" s="94"/>
      <c r="ES5" s="94"/>
      <c r="ET5" s="94"/>
    </row>
    <row r="6" spans="1:150" ht="15" customHeight="1">
      <c r="A6" t="b">
        <f>C6=Odisha!C6</f>
        <v>1</v>
      </c>
      <c r="B6" s="69">
        <v>1</v>
      </c>
      <c r="C6" s="61" t="str">
        <f>IF(Odisha!C6="","",Odisha!C6)</f>
        <v xml:space="preserve">Annapurna Variety </v>
      </c>
      <c r="D6" s="164">
        <f>'Production Summary'!$N$4</f>
        <v>666</v>
      </c>
      <c r="E6" s="164">
        <f>'Production Summary'!$M$4</f>
        <v>27.75</v>
      </c>
      <c r="F6" s="164">
        <v>0</v>
      </c>
      <c r="G6" s="164">
        <f>'Production Summary'!$N$5</f>
        <v>666</v>
      </c>
      <c r="H6" s="164">
        <f>'Production Summary'!$M$5</f>
        <v>27.75</v>
      </c>
      <c r="I6" s="164">
        <v>0</v>
      </c>
      <c r="J6" s="164">
        <f>'Production Summary'!$N$6</f>
        <v>200</v>
      </c>
      <c r="K6" s="328">
        <f>'Production Summary'!$M$6</f>
        <v>7.5</v>
      </c>
      <c r="L6" s="164">
        <v>0</v>
      </c>
      <c r="M6" s="365">
        <f>'Production Summary'!$N$7</f>
        <v>612.72</v>
      </c>
      <c r="N6" s="367">
        <f>'Production Summary'!$M$7</f>
        <v>25.53</v>
      </c>
      <c r="O6" s="164">
        <v>0</v>
      </c>
      <c r="P6" s="164">
        <f>'Production Summary'!$N$8</f>
        <v>780</v>
      </c>
      <c r="Q6" s="164">
        <f>'Production Summary'!$M$8</f>
        <v>65</v>
      </c>
      <c r="R6" s="164">
        <v>0</v>
      </c>
      <c r="S6" s="164">
        <f>'Production Summary'!$N$9</f>
        <v>720</v>
      </c>
      <c r="T6" s="164">
        <f>'Production Summary'!$M$9</f>
        <v>60</v>
      </c>
      <c r="U6" s="164">
        <v>0</v>
      </c>
      <c r="V6" s="164">
        <f>'Production Summary'!$N$10</f>
        <v>876</v>
      </c>
      <c r="W6" s="164">
        <f>'Production Summary'!$M$10</f>
        <v>73</v>
      </c>
      <c r="X6" s="164">
        <v>0</v>
      </c>
      <c r="Y6" s="164">
        <f>'Production Summary'!$N$14</f>
        <v>177</v>
      </c>
      <c r="Z6" s="328">
        <f>'Production Summary'!$M$14</f>
        <v>14.75</v>
      </c>
      <c r="AA6" s="164">
        <v>0</v>
      </c>
      <c r="AB6" s="164">
        <f>'Production Summary'!$N$15</f>
        <v>126</v>
      </c>
      <c r="AC6" s="164">
        <f>'Production Summary'!$M$15</f>
        <v>21</v>
      </c>
      <c r="AD6" s="164">
        <v>0</v>
      </c>
      <c r="AE6" s="164">
        <f>'Production Summary'!$N$16</f>
        <v>252</v>
      </c>
      <c r="AF6" s="164">
        <f>'Production Summary'!$M$16</f>
        <v>21</v>
      </c>
      <c r="AG6" s="164">
        <v>0</v>
      </c>
      <c r="AH6" s="167">
        <f>AI6*60</f>
        <v>930</v>
      </c>
      <c r="AI6" s="167">
        <v>15.5</v>
      </c>
      <c r="AJ6" s="164">
        <v>0</v>
      </c>
      <c r="AK6" s="167">
        <f>AL6*30</f>
        <v>810</v>
      </c>
      <c r="AL6" s="167">
        <v>27</v>
      </c>
      <c r="AM6" s="164">
        <v>0</v>
      </c>
      <c r="AN6" s="167">
        <f>AO6*12</f>
        <v>780</v>
      </c>
      <c r="AO6" s="167">
        <v>65</v>
      </c>
      <c r="AP6" s="164">
        <v>0</v>
      </c>
      <c r="AQ6" s="164">
        <f>'Production Summary'!$N$21</f>
        <v>670</v>
      </c>
      <c r="AR6" s="164">
        <f>'Production Summary'!$M$21</f>
        <v>335</v>
      </c>
      <c r="AS6" s="164">
        <v>0</v>
      </c>
      <c r="AT6" s="167">
        <v>335</v>
      </c>
      <c r="AU6" s="164">
        <f>'Production Summary'!$N$23</f>
        <v>1050</v>
      </c>
      <c r="AV6" s="164">
        <f>'Production Summary'!$N$25</f>
        <v>300</v>
      </c>
      <c r="AW6" s="164">
        <f>'Production Summary'!$M$25</f>
        <v>25</v>
      </c>
      <c r="AX6" s="164">
        <v>0</v>
      </c>
      <c r="AY6" s="164">
        <f>'Production Summary'!$N$26</f>
        <v>300</v>
      </c>
      <c r="AZ6" s="164">
        <f>'Production Summary'!$M$26</f>
        <v>25</v>
      </c>
      <c r="BA6" s="164">
        <v>0</v>
      </c>
      <c r="BB6" s="164">
        <f>'Production Summary'!$N$28</f>
        <v>777</v>
      </c>
      <c r="BC6" s="164">
        <f>'Production Summary'!$M$28</f>
        <v>12.95</v>
      </c>
      <c r="BD6" s="164">
        <v>0</v>
      </c>
      <c r="BE6" s="164">
        <f>'Production Summary'!$N$29</f>
        <v>612</v>
      </c>
      <c r="BF6" s="164">
        <f>'Production Summary'!$M$29</f>
        <v>51</v>
      </c>
      <c r="BG6" s="164">
        <v>0</v>
      </c>
      <c r="BH6" s="164">
        <f>'Production Summary'!$N$30</f>
        <v>500</v>
      </c>
      <c r="BI6" s="164">
        <f>'Production Summary'!$M$30</f>
        <v>250</v>
      </c>
      <c r="BJ6" s="164">
        <v>0</v>
      </c>
      <c r="BK6" s="386"/>
      <c r="BL6" s="164">
        <f>'Production Summary'!$N$32</f>
        <v>875</v>
      </c>
      <c r="BM6" s="164">
        <f>'Production Summary'!$N$34</f>
        <v>360.59999999999997</v>
      </c>
      <c r="BN6" s="164">
        <f>'Production Summary'!$M$34</f>
        <v>6.01</v>
      </c>
      <c r="BO6" s="164">
        <v>0</v>
      </c>
      <c r="BP6" s="164">
        <f>'Production Summary'!$N$36</f>
        <v>717</v>
      </c>
      <c r="BQ6" s="164">
        <f>'Production Summary'!$M$36</f>
        <v>11.95</v>
      </c>
      <c r="BR6" s="164">
        <v>0</v>
      </c>
      <c r="BS6" s="164">
        <f>'Production Summary'!$N$37</f>
        <v>210</v>
      </c>
      <c r="BT6" s="164">
        <f>'Production Summary'!$M$37</f>
        <v>21</v>
      </c>
      <c r="BU6" s="164">
        <v>0</v>
      </c>
      <c r="BV6" s="164">
        <f>'Production Summary'!$N$38</f>
        <v>280</v>
      </c>
      <c r="BW6" s="164">
        <f>'Production Summary'!$M$38</f>
        <v>28</v>
      </c>
      <c r="BX6" s="164">
        <v>0</v>
      </c>
      <c r="BY6" s="165">
        <f>'Production Summary'!$N$39</f>
        <v>300.38406247988502</v>
      </c>
      <c r="BZ6" s="164">
        <f>'Production Summary'!$M$39</f>
        <v>30.038406247988501</v>
      </c>
      <c r="CA6" s="164">
        <v>0</v>
      </c>
      <c r="CB6" s="164">
        <f>'Production Summary'!$N$40</f>
        <v>131.30000000000001</v>
      </c>
      <c r="CC6" s="164">
        <f>'Production Summary'!$M$40</f>
        <v>13.13</v>
      </c>
      <c r="CD6" s="164">
        <v>0</v>
      </c>
      <c r="CE6" s="164">
        <f>'Production Summary'!$N$42</f>
        <v>1136.3519999999996</v>
      </c>
      <c r="CF6" s="167">
        <v>75</v>
      </c>
      <c r="CG6" s="164">
        <v>0</v>
      </c>
      <c r="CH6" s="164">
        <v>0</v>
      </c>
      <c r="CI6" s="167">
        <v>170</v>
      </c>
      <c r="CJ6" s="164">
        <v>0</v>
      </c>
      <c r="CK6" s="167">
        <v>330</v>
      </c>
      <c r="CL6" s="164">
        <v>0</v>
      </c>
      <c r="CM6" s="375">
        <f>'Production Summary'!$N$45</f>
        <v>1650</v>
      </c>
      <c r="CN6" s="167">
        <v>255</v>
      </c>
      <c r="CO6" s="167">
        <f t="shared" ref="CO6" si="0">CN6*5</f>
        <v>1275</v>
      </c>
      <c r="CP6" s="166"/>
      <c r="CQ6" s="164">
        <f>'Production Summary'!$N$49</f>
        <v>8004.1580041580037</v>
      </c>
      <c r="CR6" s="164">
        <f>'Production Summary'!$M$49</f>
        <v>66.701316701316699</v>
      </c>
      <c r="CS6" s="164">
        <f>'Production Summary'!$N$50</f>
        <v>13331.600831600828</v>
      </c>
      <c r="CT6" s="164">
        <f>'Production Summary'!$M$50</f>
        <v>148.1288981288981</v>
      </c>
      <c r="CU6" s="164">
        <f>'Production Summary'!$N$51</f>
        <v>12785.862785862784</v>
      </c>
      <c r="CV6" s="164">
        <f>'Production Summary'!$M$51</f>
        <v>355.16285516285512</v>
      </c>
      <c r="CW6" s="164">
        <f>'Production Summary'!$N$52</f>
        <v>12629.937629937627</v>
      </c>
      <c r="CX6" s="164">
        <f>'Production Summary'!$M$52</f>
        <v>701.66320166320156</v>
      </c>
      <c r="CY6" s="164">
        <f>'Production Summary'!$N$53</f>
        <v>12396.049896049895</v>
      </c>
      <c r="CZ6" s="164">
        <f>'Production Summary'!$M$53</f>
        <v>688.66943866943859</v>
      </c>
      <c r="DA6" s="164">
        <f>'Production Summary'!$N$54</f>
        <v>13799.376299376298</v>
      </c>
      <c r="DB6" s="164">
        <f>'Production Summary'!$M$54</f>
        <v>766.63201663201653</v>
      </c>
      <c r="DC6" s="328">
        <f>'Production Summary'!$N$60</f>
        <v>12863.825363825363</v>
      </c>
      <c r="DD6" s="328">
        <f>'Production Summary'!$M$60</f>
        <v>714.65696465696465</v>
      </c>
      <c r="DE6" s="164">
        <f>'Production Summary'!$N$59</f>
        <v>11148.648648648648</v>
      </c>
      <c r="DF6" s="328">
        <f>'Production Summary'!$M$59</f>
        <v>619.36936936936934</v>
      </c>
      <c r="DG6" s="164">
        <f>'Production Summary'!$N$55</f>
        <v>13842.68884268884</v>
      </c>
      <c r="DH6" s="164">
        <f>'Production Summary'!$M$55</f>
        <v>3460.67221067221</v>
      </c>
      <c r="DI6" s="164">
        <f>'Production Summary'!$N$56</f>
        <v>13097.713097713096</v>
      </c>
      <c r="DJ6" s="164">
        <f>'Production Summary'!$M$56</f>
        <v>163.72141372141371</v>
      </c>
      <c r="DK6" s="164">
        <f>'Production Summary'!$N$57</f>
        <v>14189.189189189186</v>
      </c>
      <c r="DL6" s="164">
        <f>'Production Summary'!$M$57</f>
        <v>394.14414414414409</v>
      </c>
      <c r="DM6" s="164">
        <f>'Production Summary'!$N$58</f>
        <v>14017.671517671517</v>
      </c>
      <c r="DN6" s="164">
        <f>'Production Summary'!$M$58</f>
        <v>778.75952875952873</v>
      </c>
      <c r="DO6" s="164">
        <f>'Production Summary'!$N$61</f>
        <v>4500</v>
      </c>
      <c r="DP6" s="328">
        <f>'Production Summary'!$M$61</f>
        <v>750</v>
      </c>
      <c r="DQ6" s="164">
        <v>0</v>
      </c>
      <c r="DR6" s="164">
        <f>'Production Summary'!$N$62</f>
        <v>8900</v>
      </c>
      <c r="DS6" s="164">
        <f>'Production Summary'!$N$70</f>
        <v>300</v>
      </c>
      <c r="DT6" s="328">
        <f>'Production Summary'!$M$70</f>
        <v>25</v>
      </c>
      <c r="DU6" s="164">
        <v>0</v>
      </c>
      <c r="DV6" s="164">
        <f>'Production Summary'!$N$71</f>
        <v>150</v>
      </c>
      <c r="DW6" s="164">
        <v>0</v>
      </c>
      <c r="DX6" s="164">
        <f>'Production Summary'!$N$64</f>
        <v>192</v>
      </c>
      <c r="DY6" s="164">
        <v>0</v>
      </c>
      <c r="DZ6" s="391">
        <f>'Production Summary'!$N$65</f>
        <v>384</v>
      </c>
      <c r="EA6" s="164">
        <v>0</v>
      </c>
      <c r="EB6" s="391">
        <f>'Production Summary'!$N$66</f>
        <v>192</v>
      </c>
      <c r="EC6" s="164">
        <v>0</v>
      </c>
      <c r="ED6" s="164">
        <f>'Production Summary'!$N$67</f>
        <v>96</v>
      </c>
      <c r="EE6" s="164">
        <v>0</v>
      </c>
      <c r="EF6" s="164">
        <f>'Production Summary'!$N$68</f>
        <v>96</v>
      </c>
      <c r="EG6" s="164">
        <v>0</v>
      </c>
      <c r="EH6" s="164">
        <f>'Production Summary'!$N$69</f>
        <v>340</v>
      </c>
      <c r="EI6" s="101"/>
      <c r="EJ6" s="3"/>
      <c r="EK6" s="3"/>
      <c r="ER6" s="64" t="s">
        <v>22</v>
      </c>
      <c r="ES6" s="61" t="str">
        <f t="shared" ref="ES6:ES20" si="1">C6</f>
        <v xml:space="preserve">Annapurna Variety </v>
      </c>
      <c r="ET6" s="24">
        <f>EI6</f>
        <v>0</v>
      </c>
    </row>
    <row r="7" spans="1:150" ht="15" customHeight="1">
      <c r="A7" t="b">
        <f>C7=Odisha!C7</f>
        <v>1</v>
      </c>
      <c r="B7" s="69">
        <f>B6+1</f>
        <v>2</v>
      </c>
      <c r="C7" s="61" t="str">
        <f>IF(Odisha!C7="","",Odisha!C7)</f>
        <v>Virajinee Sao</v>
      </c>
      <c r="D7" s="164">
        <f>'Production Summary'!$N$4</f>
        <v>666</v>
      </c>
      <c r="E7" s="164">
        <f>'Production Summary'!$M$4</f>
        <v>27.75</v>
      </c>
      <c r="F7" s="164">
        <v>0</v>
      </c>
      <c r="G7" s="164">
        <f>'Production Summary'!$N$5</f>
        <v>666</v>
      </c>
      <c r="H7" s="164">
        <f>'Production Summary'!$M$5</f>
        <v>27.75</v>
      </c>
      <c r="I7" s="164">
        <v>0</v>
      </c>
      <c r="J7" s="164">
        <f>'Production Summary'!$N$6</f>
        <v>200</v>
      </c>
      <c r="K7" s="328">
        <f>'Production Summary'!$M$6</f>
        <v>7.5</v>
      </c>
      <c r="L7" s="164">
        <v>0</v>
      </c>
      <c r="M7" s="365">
        <f>'Production Summary'!$N$7</f>
        <v>612.72</v>
      </c>
      <c r="N7" s="367">
        <f>'Production Summary'!$M$7</f>
        <v>25.53</v>
      </c>
      <c r="O7" s="164">
        <v>0</v>
      </c>
      <c r="P7" s="164">
        <f>'Production Summary'!$N$8</f>
        <v>780</v>
      </c>
      <c r="Q7" s="164">
        <f>'Production Summary'!$M$8</f>
        <v>65</v>
      </c>
      <c r="R7" s="164">
        <v>0</v>
      </c>
      <c r="S7" s="164">
        <f>'Production Summary'!$N$9</f>
        <v>720</v>
      </c>
      <c r="T7" s="164">
        <f>'Production Summary'!$M$9</f>
        <v>60</v>
      </c>
      <c r="U7" s="164">
        <v>0</v>
      </c>
      <c r="V7" s="164">
        <f>'Production Summary'!$N$10</f>
        <v>876</v>
      </c>
      <c r="W7" s="164">
        <f>'Production Summary'!$M$10</f>
        <v>73</v>
      </c>
      <c r="X7" s="164">
        <v>0</v>
      </c>
      <c r="Y7" s="164">
        <f>'Production Summary'!$N$14</f>
        <v>177</v>
      </c>
      <c r="Z7" s="328">
        <f>'Production Summary'!$M$14</f>
        <v>14.75</v>
      </c>
      <c r="AA7" s="164">
        <v>0</v>
      </c>
      <c r="AB7" s="164">
        <f>'Production Summary'!$N$15</f>
        <v>126</v>
      </c>
      <c r="AC7" s="164">
        <f>'Production Summary'!$M$15</f>
        <v>21</v>
      </c>
      <c r="AD7" s="164">
        <v>0</v>
      </c>
      <c r="AE7" s="164">
        <f>'Production Summary'!$N$16</f>
        <v>252</v>
      </c>
      <c r="AF7" s="164">
        <f>'Production Summary'!$M$16</f>
        <v>21</v>
      </c>
      <c r="AG7" s="164">
        <v>0</v>
      </c>
      <c r="AH7" s="167">
        <f t="shared" ref="AH7:AH35" si="2">AI7*60</f>
        <v>930</v>
      </c>
      <c r="AI7" s="167">
        <v>15.5</v>
      </c>
      <c r="AJ7" s="164">
        <v>0</v>
      </c>
      <c r="AK7" s="167">
        <f t="shared" ref="AK7:AK35" si="3">AL7*30</f>
        <v>810</v>
      </c>
      <c r="AL7" s="167">
        <v>27</v>
      </c>
      <c r="AM7" s="164">
        <v>0</v>
      </c>
      <c r="AN7" s="167">
        <f t="shared" ref="AN7:AN35" si="4">AO7*12</f>
        <v>780</v>
      </c>
      <c r="AO7" s="167">
        <v>65</v>
      </c>
      <c r="AP7" s="164">
        <v>0</v>
      </c>
      <c r="AQ7" s="164">
        <f>'Production Summary'!$N$21</f>
        <v>670</v>
      </c>
      <c r="AR7" s="164">
        <f>'Production Summary'!$M$21</f>
        <v>335</v>
      </c>
      <c r="AS7" s="164">
        <v>0</v>
      </c>
      <c r="AT7" s="167">
        <v>335</v>
      </c>
      <c r="AU7" s="164">
        <f>'Production Summary'!$N$23</f>
        <v>1050</v>
      </c>
      <c r="AV7" s="164">
        <f>'Production Summary'!$N$25</f>
        <v>300</v>
      </c>
      <c r="AW7" s="164">
        <f>'Production Summary'!$M$25</f>
        <v>25</v>
      </c>
      <c r="AX7" s="164">
        <v>0</v>
      </c>
      <c r="AY7" s="164">
        <f>'Production Summary'!$N$26</f>
        <v>300</v>
      </c>
      <c r="AZ7" s="164">
        <f>'Production Summary'!$M$26</f>
        <v>25</v>
      </c>
      <c r="BA7" s="164">
        <v>0</v>
      </c>
      <c r="BB7" s="164">
        <f>'Production Summary'!$N$28</f>
        <v>777</v>
      </c>
      <c r="BC7" s="164">
        <f>'Production Summary'!$M$28</f>
        <v>12.95</v>
      </c>
      <c r="BD7" s="164">
        <v>0</v>
      </c>
      <c r="BE7" s="164">
        <f>'Production Summary'!$N$29</f>
        <v>612</v>
      </c>
      <c r="BF7" s="164">
        <f>'Production Summary'!$M$29</f>
        <v>51</v>
      </c>
      <c r="BG7" s="164">
        <v>0</v>
      </c>
      <c r="BH7" s="164">
        <f>'Production Summary'!$N$30</f>
        <v>500</v>
      </c>
      <c r="BI7" s="164">
        <f>'Production Summary'!$M$30</f>
        <v>250</v>
      </c>
      <c r="BJ7" s="164">
        <v>0</v>
      </c>
      <c r="BK7" s="386"/>
      <c r="BL7" s="164">
        <f>'Production Summary'!$N$32</f>
        <v>875</v>
      </c>
      <c r="BM7" s="164">
        <f>'Production Summary'!$N$34</f>
        <v>360.59999999999997</v>
      </c>
      <c r="BN7" s="164">
        <f>'Production Summary'!$M$34</f>
        <v>6.01</v>
      </c>
      <c r="BO7" s="164">
        <v>0</v>
      </c>
      <c r="BP7" s="164">
        <f>'Production Summary'!$N$36</f>
        <v>717</v>
      </c>
      <c r="BQ7" s="164">
        <f>'Production Summary'!$M$36</f>
        <v>11.95</v>
      </c>
      <c r="BR7" s="164">
        <v>0</v>
      </c>
      <c r="BS7" s="164">
        <f>'Production Summary'!$N$37</f>
        <v>210</v>
      </c>
      <c r="BT7" s="164">
        <f>'Production Summary'!$M$37</f>
        <v>21</v>
      </c>
      <c r="BU7" s="164">
        <v>0</v>
      </c>
      <c r="BV7" s="164">
        <f>'Production Summary'!$N$38</f>
        <v>280</v>
      </c>
      <c r="BW7" s="164">
        <f>'Production Summary'!$M$38</f>
        <v>28</v>
      </c>
      <c r="BX7" s="164">
        <v>0</v>
      </c>
      <c r="BY7" s="165">
        <f>'Production Summary'!$N$39</f>
        <v>300.38406247988502</v>
      </c>
      <c r="BZ7" s="164">
        <f>'Production Summary'!$M$39</f>
        <v>30.038406247988501</v>
      </c>
      <c r="CA7" s="164">
        <v>0</v>
      </c>
      <c r="CB7" s="164">
        <f>'Production Summary'!$N$40</f>
        <v>131.30000000000001</v>
      </c>
      <c r="CC7" s="164">
        <f>'Production Summary'!$M$40</f>
        <v>13.13</v>
      </c>
      <c r="CD7" s="164">
        <v>0</v>
      </c>
      <c r="CE7" s="164">
        <f>'Production Summary'!$N$42</f>
        <v>1136.3519999999996</v>
      </c>
      <c r="CF7" s="167">
        <v>75</v>
      </c>
      <c r="CG7" s="164">
        <v>0</v>
      </c>
      <c r="CH7" s="164">
        <v>0</v>
      </c>
      <c r="CI7" s="167">
        <v>170</v>
      </c>
      <c r="CJ7" s="164">
        <v>0</v>
      </c>
      <c r="CK7" s="167">
        <v>330</v>
      </c>
      <c r="CL7" s="164">
        <v>0</v>
      </c>
      <c r="CM7" s="375">
        <f>'Production Summary'!$N$45</f>
        <v>1650</v>
      </c>
      <c r="CN7" s="167">
        <v>255</v>
      </c>
      <c r="CO7" s="167">
        <f t="shared" ref="CO7:CO35" si="5">CN7*5</f>
        <v>1275</v>
      </c>
      <c r="CP7" s="166"/>
      <c r="CQ7" s="164">
        <f>'Production Summary'!$N$49</f>
        <v>8004.1580041580037</v>
      </c>
      <c r="CR7" s="164">
        <f>'Production Summary'!$M$49</f>
        <v>66.701316701316699</v>
      </c>
      <c r="CS7" s="164">
        <f>'Production Summary'!$N$50</f>
        <v>13331.600831600828</v>
      </c>
      <c r="CT7" s="164">
        <f>'Production Summary'!$M$50</f>
        <v>148.1288981288981</v>
      </c>
      <c r="CU7" s="164">
        <f>'Production Summary'!$N$51</f>
        <v>12785.862785862784</v>
      </c>
      <c r="CV7" s="164">
        <f>'Production Summary'!$M$51</f>
        <v>355.16285516285512</v>
      </c>
      <c r="CW7" s="164">
        <f>'Production Summary'!$N$52</f>
        <v>12629.937629937627</v>
      </c>
      <c r="CX7" s="164">
        <f>'Production Summary'!$M$52</f>
        <v>701.66320166320156</v>
      </c>
      <c r="CY7" s="164">
        <f>'Production Summary'!$N$53</f>
        <v>12396.049896049895</v>
      </c>
      <c r="CZ7" s="164">
        <f>'Production Summary'!$M$53</f>
        <v>688.66943866943859</v>
      </c>
      <c r="DA7" s="164">
        <f>'Production Summary'!$N$54</f>
        <v>13799.376299376298</v>
      </c>
      <c r="DB7" s="164">
        <f>'Production Summary'!$M$54</f>
        <v>766.63201663201653</v>
      </c>
      <c r="DC7" s="328">
        <f>'Production Summary'!$N$60</f>
        <v>12863.825363825363</v>
      </c>
      <c r="DD7" s="328">
        <f>'Production Summary'!$M$60</f>
        <v>714.65696465696465</v>
      </c>
      <c r="DE7" s="164">
        <f>'Production Summary'!$N$59</f>
        <v>11148.648648648648</v>
      </c>
      <c r="DF7" s="328">
        <f>'Production Summary'!$M$59</f>
        <v>619.36936936936934</v>
      </c>
      <c r="DG7" s="164">
        <f>'Production Summary'!$N$55</f>
        <v>13842.68884268884</v>
      </c>
      <c r="DH7" s="164">
        <f>'Production Summary'!$M$55</f>
        <v>3460.67221067221</v>
      </c>
      <c r="DI7" s="164">
        <f>'Production Summary'!$N$56</f>
        <v>13097.713097713096</v>
      </c>
      <c r="DJ7" s="164">
        <f>'Production Summary'!$M$56</f>
        <v>163.72141372141371</v>
      </c>
      <c r="DK7" s="164">
        <f>'Production Summary'!$N$57</f>
        <v>14189.189189189186</v>
      </c>
      <c r="DL7" s="164">
        <f>'Production Summary'!$M$57</f>
        <v>394.14414414414409</v>
      </c>
      <c r="DM7" s="164">
        <f>'Production Summary'!$N$58</f>
        <v>14017.671517671517</v>
      </c>
      <c r="DN7" s="164">
        <f>'Production Summary'!$M$58</f>
        <v>778.75952875952873</v>
      </c>
      <c r="DO7" s="164">
        <f>'Production Summary'!$N$61</f>
        <v>4500</v>
      </c>
      <c r="DP7" s="328">
        <f>'Production Summary'!$M$61</f>
        <v>750</v>
      </c>
      <c r="DQ7" s="164">
        <v>0</v>
      </c>
      <c r="DR7" s="164">
        <f>'Production Summary'!$N$62</f>
        <v>8900</v>
      </c>
      <c r="DS7" s="164">
        <f>'Production Summary'!$N$70</f>
        <v>300</v>
      </c>
      <c r="DT7" s="328">
        <f>'Production Summary'!$M$70</f>
        <v>25</v>
      </c>
      <c r="DU7" s="164">
        <v>0</v>
      </c>
      <c r="DV7" s="164">
        <f>'Production Summary'!$N$71</f>
        <v>150</v>
      </c>
      <c r="DW7" s="164">
        <v>0</v>
      </c>
      <c r="DX7" s="164">
        <f>'Production Summary'!$N$64</f>
        <v>192</v>
      </c>
      <c r="DY7" s="164">
        <v>0</v>
      </c>
      <c r="DZ7" s="391">
        <f>'Production Summary'!$N$65</f>
        <v>384</v>
      </c>
      <c r="EA7" s="164">
        <v>0</v>
      </c>
      <c r="EB7" s="391">
        <f>'Production Summary'!$N$66</f>
        <v>192</v>
      </c>
      <c r="EC7" s="164">
        <v>0</v>
      </c>
      <c r="ED7" s="164">
        <f>'Production Summary'!$N$67</f>
        <v>96</v>
      </c>
      <c r="EE7" s="164">
        <v>0</v>
      </c>
      <c r="EF7" s="164">
        <f>'Production Summary'!$N$68</f>
        <v>96</v>
      </c>
      <c r="EG7" s="164">
        <v>0</v>
      </c>
      <c r="EH7" s="164">
        <f>'Production Summary'!$N$69</f>
        <v>340</v>
      </c>
      <c r="EI7" s="101"/>
      <c r="EJ7" s="3"/>
      <c r="EK7" s="3"/>
      <c r="ER7" s="64" t="s">
        <v>23</v>
      </c>
      <c r="ES7" s="61" t="str">
        <f t="shared" si="1"/>
        <v>Virajinee Sao</v>
      </c>
      <c r="ET7" s="24">
        <f t="shared" ref="ET7:ET68" si="6">EI7</f>
        <v>0</v>
      </c>
    </row>
    <row r="8" spans="1:150" ht="15" customHeight="1">
      <c r="A8" t="b">
        <f>C8=Odisha!C8</f>
        <v>1</v>
      </c>
      <c r="B8" s="69">
        <f t="shared" ref="B8:B68" si="7">B7+1</f>
        <v>3</v>
      </c>
      <c r="C8" s="61" t="str">
        <f>IF(Odisha!C8="","",Odisha!C8)</f>
        <v>Kshamanidhi Nayak</v>
      </c>
      <c r="D8" s="164">
        <f>'Production Summary'!$N$4</f>
        <v>666</v>
      </c>
      <c r="E8" s="164">
        <f>'Production Summary'!$M$4</f>
        <v>27.75</v>
      </c>
      <c r="F8" s="164">
        <v>0</v>
      </c>
      <c r="G8" s="164">
        <f>'Production Summary'!$N$5</f>
        <v>666</v>
      </c>
      <c r="H8" s="164">
        <f>'Production Summary'!$M$5</f>
        <v>27.75</v>
      </c>
      <c r="I8" s="164">
        <v>0</v>
      </c>
      <c r="J8" s="164">
        <f>'Production Summary'!$N$6</f>
        <v>200</v>
      </c>
      <c r="K8" s="328">
        <f>'Production Summary'!$M$6</f>
        <v>7.5</v>
      </c>
      <c r="L8" s="164">
        <v>0</v>
      </c>
      <c r="M8" s="365">
        <f>'Production Summary'!$N$7</f>
        <v>612.72</v>
      </c>
      <c r="N8" s="367">
        <f>'Production Summary'!$M$7</f>
        <v>25.53</v>
      </c>
      <c r="O8" s="164">
        <v>0</v>
      </c>
      <c r="P8" s="164">
        <f>'Production Summary'!$N$8</f>
        <v>780</v>
      </c>
      <c r="Q8" s="164">
        <f>'Production Summary'!$M$8</f>
        <v>65</v>
      </c>
      <c r="R8" s="164">
        <v>0</v>
      </c>
      <c r="S8" s="164">
        <f>'Production Summary'!$N$9</f>
        <v>720</v>
      </c>
      <c r="T8" s="164">
        <f>'Production Summary'!$M$9</f>
        <v>60</v>
      </c>
      <c r="U8" s="164">
        <v>0</v>
      </c>
      <c r="V8" s="164">
        <f>'Production Summary'!$N$10</f>
        <v>876</v>
      </c>
      <c r="W8" s="164">
        <f>'Production Summary'!$M$10</f>
        <v>73</v>
      </c>
      <c r="X8" s="164">
        <v>0</v>
      </c>
      <c r="Y8" s="164">
        <f>'Production Summary'!$N$14</f>
        <v>177</v>
      </c>
      <c r="Z8" s="328">
        <f>'Production Summary'!$M$14</f>
        <v>14.75</v>
      </c>
      <c r="AA8" s="164">
        <v>0</v>
      </c>
      <c r="AB8" s="164">
        <f>'Production Summary'!$N$15</f>
        <v>126</v>
      </c>
      <c r="AC8" s="164">
        <f>'Production Summary'!$M$15</f>
        <v>21</v>
      </c>
      <c r="AD8" s="164">
        <v>0</v>
      </c>
      <c r="AE8" s="164">
        <f>'Production Summary'!$N$16</f>
        <v>252</v>
      </c>
      <c r="AF8" s="164">
        <f>'Production Summary'!$M$16</f>
        <v>21</v>
      </c>
      <c r="AG8" s="164">
        <v>0</v>
      </c>
      <c r="AH8" s="167">
        <f t="shared" si="2"/>
        <v>930</v>
      </c>
      <c r="AI8" s="167">
        <v>15.5</v>
      </c>
      <c r="AJ8" s="164">
        <v>0</v>
      </c>
      <c r="AK8" s="167">
        <f t="shared" si="3"/>
        <v>810</v>
      </c>
      <c r="AL8" s="167">
        <v>27</v>
      </c>
      <c r="AM8" s="164">
        <v>0</v>
      </c>
      <c r="AN8" s="167">
        <f t="shared" si="4"/>
        <v>780</v>
      </c>
      <c r="AO8" s="167">
        <v>65</v>
      </c>
      <c r="AP8" s="164">
        <v>0</v>
      </c>
      <c r="AQ8" s="164">
        <f>'Production Summary'!$N$21</f>
        <v>670</v>
      </c>
      <c r="AR8" s="164">
        <f>'Production Summary'!$M$21</f>
        <v>335</v>
      </c>
      <c r="AS8" s="164">
        <v>0</v>
      </c>
      <c r="AT8" s="167">
        <v>335</v>
      </c>
      <c r="AU8" s="164">
        <f>'Production Summary'!$N$23</f>
        <v>1050</v>
      </c>
      <c r="AV8" s="164">
        <f>'Production Summary'!$N$25</f>
        <v>300</v>
      </c>
      <c r="AW8" s="164">
        <f>'Production Summary'!$M$25</f>
        <v>25</v>
      </c>
      <c r="AX8" s="164">
        <v>0</v>
      </c>
      <c r="AY8" s="164">
        <f>'Production Summary'!$N$26</f>
        <v>300</v>
      </c>
      <c r="AZ8" s="164">
        <f>'Production Summary'!$M$26</f>
        <v>25</v>
      </c>
      <c r="BA8" s="164">
        <v>0</v>
      </c>
      <c r="BB8" s="164">
        <f>'Production Summary'!$N$28</f>
        <v>777</v>
      </c>
      <c r="BC8" s="164">
        <f>'Production Summary'!$M$28</f>
        <v>12.95</v>
      </c>
      <c r="BD8" s="164">
        <v>0</v>
      </c>
      <c r="BE8" s="164">
        <f>'Production Summary'!$N$29</f>
        <v>612</v>
      </c>
      <c r="BF8" s="164">
        <f>'Production Summary'!$M$29</f>
        <v>51</v>
      </c>
      <c r="BG8" s="164">
        <v>0</v>
      </c>
      <c r="BH8" s="164">
        <f>'Production Summary'!$N$30</f>
        <v>500</v>
      </c>
      <c r="BI8" s="164">
        <f>'Production Summary'!$M$30</f>
        <v>250</v>
      </c>
      <c r="BJ8" s="164">
        <v>0</v>
      </c>
      <c r="BK8" s="386"/>
      <c r="BL8" s="164">
        <f>'Production Summary'!$N$32</f>
        <v>875</v>
      </c>
      <c r="BM8" s="164">
        <f>'Production Summary'!$N$34</f>
        <v>360.59999999999997</v>
      </c>
      <c r="BN8" s="164">
        <f>'Production Summary'!$M$34</f>
        <v>6.01</v>
      </c>
      <c r="BO8" s="164">
        <v>0</v>
      </c>
      <c r="BP8" s="164">
        <f>'Production Summary'!$N$36</f>
        <v>717</v>
      </c>
      <c r="BQ8" s="164">
        <f>'Production Summary'!$M$36</f>
        <v>11.95</v>
      </c>
      <c r="BR8" s="164">
        <v>0</v>
      </c>
      <c r="BS8" s="164">
        <f>'Production Summary'!$N$37</f>
        <v>210</v>
      </c>
      <c r="BT8" s="164">
        <f>'Production Summary'!$M$37</f>
        <v>21</v>
      </c>
      <c r="BU8" s="164">
        <v>0</v>
      </c>
      <c r="BV8" s="164">
        <f>'Production Summary'!$N$38</f>
        <v>280</v>
      </c>
      <c r="BW8" s="164">
        <f>'Production Summary'!$M$38</f>
        <v>28</v>
      </c>
      <c r="BX8" s="164">
        <v>0</v>
      </c>
      <c r="BY8" s="165">
        <f>'Production Summary'!$N$39</f>
        <v>300.38406247988502</v>
      </c>
      <c r="BZ8" s="164">
        <f>'Production Summary'!$M$39</f>
        <v>30.038406247988501</v>
      </c>
      <c r="CA8" s="164">
        <v>0</v>
      </c>
      <c r="CB8" s="164">
        <f>'Production Summary'!$N$40</f>
        <v>131.30000000000001</v>
      </c>
      <c r="CC8" s="164">
        <f>'Production Summary'!$M$40</f>
        <v>13.13</v>
      </c>
      <c r="CD8" s="164">
        <v>0</v>
      </c>
      <c r="CE8" s="164">
        <f>'Production Summary'!$N$42</f>
        <v>1136.3519999999996</v>
      </c>
      <c r="CF8" s="167">
        <v>75</v>
      </c>
      <c r="CG8" s="164">
        <v>0</v>
      </c>
      <c r="CH8" s="164">
        <v>0</v>
      </c>
      <c r="CI8" s="167">
        <v>170</v>
      </c>
      <c r="CJ8" s="164">
        <v>0</v>
      </c>
      <c r="CK8" s="167">
        <v>330</v>
      </c>
      <c r="CL8" s="164">
        <v>0</v>
      </c>
      <c r="CM8" s="375">
        <f>'Production Summary'!$N$45</f>
        <v>1650</v>
      </c>
      <c r="CN8" s="167">
        <v>255</v>
      </c>
      <c r="CO8" s="167">
        <f t="shared" si="5"/>
        <v>1275</v>
      </c>
      <c r="CP8" s="166"/>
      <c r="CQ8" s="164">
        <f>'Production Summary'!$N$49</f>
        <v>8004.1580041580037</v>
      </c>
      <c r="CR8" s="164">
        <f>'Production Summary'!$M$49</f>
        <v>66.701316701316699</v>
      </c>
      <c r="CS8" s="164">
        <f>'Production Summary'!$N$50</f>
        <v>13331.600831600828</v>
      </c>
      <c r="CT8" s="164">
        <f>'Production Summary'!$M$50</f>
        <v>148.1288981288981</v>
      </c>
      <c r="CU8" s="164">
        <f>'Production Summary'!$N$51</f>
        <v>12785.862785862784</v>
      </c>
      <c r="CV8" s="164">
        <f>'Production Summary'!$M$51</f>
        <v>355.16285516285512</v>
      </c>
      <c r="CW8" s="164">
        <f>'Production Summary'!$N$52</f>
        <v>12629.937629937627</v>
      </c>
      <c r="CX8" s="164">
        <f>'Production Summary'!$M$52</f>
        <v>701.66320166320156</v>
      </c>
      <c r="CY8" s="164">
        <f>'Production Summary'!$N$53</f>
        <v>12396.049896049895</v>
      </c>
      <c r="CZ8" s="164">
        <f>'Production Summary'!$M$53</f>
        <v>688.66943866943859</v>
      </c>
      <c r="DA8" s="164">
        <f>'Production Summary'!$N$54</f>
        <v>13799.376299376298</v>
      </c>
      <c r="DB8" s="164">
        <f>'Production Summary'!$M$54</f>
        <v>766.63201663201653</v>
      </c>
      <c r="DC8" s="328">
        <f>'Production Summary'!$N$60</f>
        <v>12863.825363825363</v>
      </c>
      <c r="DD8" s="328">
        <f>'Production Summary'!$M$60</f>
        <v>714.65696465696465</v>
      </c>
      <c r="DE8" s="164">
        <f>'Production Summary'!$N$59</f>
        <v>11148.648648648648</v>
      </c>
      <c r="DF8" s="328">
        <f>'Production Summary'!$M$59</f>
        <v>619.36936936936934</v>
      </c>
      <c r="DG8" s="164">
        <f>'Production Summary'!$N$55</f>
        <v>13842.68884268884</v>
      </c>
      <c r="DH8" s="164">
        <f>'Production Summary'!$M$55</f>
        <v>3460.67221067221</v>
      </c>
      <c r="DI8" s="164">
        <f>'Production Summary'!$N$56</f>
        <v>13097.713097713096</v>
      </c>
      <c r="DJ8" s="164">
        <f>'Production Summary'!$M$56</f>
        <v>163.72141372141371</v>
      </c>
      <c r="DK8" s="164">
        <f>'Production Summary'!$N$57</f>
        <v>14189.189189189186</v>
      </c>
      <c r="DL8" s="164">
        <f>'Production Summary'!$M$57</f>
        <v>394.14414414414409</v>
      </c>
      <c r="DM8" s="164">
        <f>'Production Summary'!$N$58</f>
        <v>14017.671517671517</v>
      </c>
      <c r="DN8" s="164">
        <f>'Production Summary'!$M$58</f>
        <v>778.75952875952873</v>
      </c>
      <c r="DO8" s="164">
        <f>'Production Summary'!$N$61</f>
        <v>4500</v>
      </c>
      <c r="DP8" s="328">
        <f>'Production Summary'!$M$61</f>
        <v>750</v>
      </c>
      <c r="DQ8" s="164">
        <v>0</v>
      </c>
      <c r="DR8" s="164">
        <f>'Production Summary'!$N$62</f>
        <v>8900</v>
      </c>
      <c r="DS8" s="164">
        <f>'Production Summary'!$N$70</f>
        <v>300</v>
      </c>
      <c r="DT8" s="328">
        <f>'Production Summary'!$M$70</f>
        <v>25</v>
      </c>
      <c r="DU8" s="164">
        <v>0</v>
      </c>
      <c r="DV8" s="164">
        <f>'Production Summary'!$N$71</f>
        <v>150</v>
      </c>
      <c r="DW8" s="164">
        <v>0</v>
      </c>
      <c r="DX8" s="164">
        <f>'Production Summary'!$N$64</f>
        <v>192</v>
      </c>
      <c r="DY8" s="164">
        <v>0</v>
      </c>
      <c r="DZ8" s="391">
        <f>'Production Summary'!$N$65</f>
        <v>384</v>
      </c>
      <c r="EA8" s="164">
        <v>0</v>
      </c>
      <c r="EB8" s="391">
        <f>'Production Summary'!$N$66</f>
        <v>192</v>
      </c>
      <c r="EC8" s="164">
        <v>0</v>
      </c>
      <c r="ED8" s="164">
        <f>'Production Summary'!$N$67</f>
        <v>96</v>
      </c>
      <c r="EE8" s="164">
        <v>0</v>
      </c>
      <c r="EF8" s="164">
        <f>'Production Summary'!$N$68</f>
        <v>96</v>
      </c>
      <c r="EG8" s="164">
        <v>0</v>
      </c>
      <c r="EH8" s="164">
        <f>'Production Summary'!$N$69</f>
        <v>340</v>
      </c>
      <c r="EI8" s="101"/>
      <c r="EJ8" s="3"/>
      <c r="EK8" s="3"/>
      <c r="ER8" s="64" t="s">
        <v>24</v>
      </c>
      <c r="ES8" s="61" t="str">
        <f t="shared" si="1"/>
        <v>Kshamanidhi Nayak</v>
      </c>
      <c r="ET8" s="24">
        <f t="shared" si="6"/>
        <v>0</v>
      </c>
    </row>
    <row r="9" spans="1:150" ht="15" customHeight="1">
      <c r="A9" t="b">
        <f>C9=Odisha!C9</f>
        <v>1</v>
      </c>
      <c r="B9" s="69">
        <f t="shared" si="7"/>
        <v>4</v>
      </c>
      <c r="C9" s="61" t="str">
        <f>IF(Odisha!C9="","",Odisha!C9)</f>
        <v>Chetna Sahu</v>
      </c>
      <c r="D9" s="164">
        <f>'Production Summary'!$N$4</f>
        <v>666</v>
      </c>
      <c r="E9" s="164">
        <f>'Production Summary'!$M$4</f>
        <v>27.75</v>
      </c>
      <c r="F9" s="164">
        <v>0</v>
      </c>
      <c r="G9" s="164">
        <f>'Production Summary'!$N$5</f>
        <v>666</v>
      </c>
      <c r="H9" s="164">
        <f>'Production Summary'!$M$5</f>
        <v>27.75</v>
      </c>
      <c r="I9" s="164">
        <v>0</v>
      </c>
      <c r="J9" s="164">
        <f>'Production Summary'!$N$6</f>
        <v>200</v>
      </c>
      <c r="K9" s="328">
        <f>'Production Summary'!$M$6</f>
        <v>7.5</v>
      </c>
      <c r="L9" s="164">
        <v>0</v>
      </c>
      <c r="M9" s="365">
        <f>'Production Summary'!$N$7</f>
        <v>612.72</v>
      </c>
      <c r="N9" s="367">
        <f>'Production Summary'!$M$7</f>
        <v>25.53</v>
      </c>
      <c r="O9" s="164">
        <v>0</v>
      </c>
      <c r="P9" s="164">
        <f>'Production Summary'!$N$8</f>
        <v>780</v>
      </c>
      <c r="Q9" s="164">
        <f>'Production Summary'!$M$8</f>
        <v>65</v>
      </c>
      <c r="R9" s="164">
        <v>0</v>
      </c>
      <c r="S9" s="164">
        <f>'Production Summary'!$N$9</f>
        <v>720</v>
      </c>
      <c r="T9" s="164">
        <f>'Production Summary'!$M$9</f>
        <v>60</v>
      </c>
      <c r="U9" s="164">
        <v>0</v>
      </c>
      <c r="V9" s="164">
        <f>'Production Summary'!$N$10</f>
        <v>876</v>
      </c>
      <c r="W9" s="164">
        <f>'Production Summary'!$M$10</f>
        <v>73</v>
      </c>
      <c r="X9" s="164">
        <v>0</v>
      </c>
      <c r="Y9" s="164">
        <f>'Production Summary'!$N$14</f>
        <v>177</v>
      </c>
      <c r="Z9" s="328">
        <f>'Production Summary'!$M$14</f>
        <v>14.75</v>
      </c>
      <c r="AA9" s="164">
        <v>0</v>
      </c>
      <c r="AB9" s="164">
        <f>'Production Summary'!$N$15</f>
        <v>126</v>
      </c>
      <c r="AC9" s="164">
        <f>'Production Summary'!$M$15</f>
        <v>21</v>
      </c>
      <c r="AD9" s="164">
        <v>0</v>
      </c>
      <c r="AE9" s="164">
        <f>'Production Summary'!$N$16</f>
        <v>252</v>
      </c>
      <c r="AF9" s="164">
        <f>'Production Summary'!$M$16</f>
        <v>21</v>
      </c>
      <c r="AG9" s="164">
        <v>0</v>
      </c>
      <c r="AH9" s="167">
        <f t="shared" si="2"/>
        <v>930</v>
      </c>
      <c r="AI9" s="167">
        <v>15.5</v>
      </c>
      <c r="AJ9" s="164">
        <v>0</v>
      </c>
      <c r="AK9" s="167">
        <f t="shared" si="3"/>
        <v>810</v>
      </c>
      <c r="AL9" s="167">
        <v>27</v>
      </c>
      <c r="AM9" s="164">
        <v>0</v>
      </c>
      <c r="AN9" s="167">
        <f t="shared" si="4"/>
        <v>780</v>
      </c>
      <c r="AO9" s="167">
        <v>65</v>
      </c>
      <c r="AP9" s="164">
        <v>0</v>
      </c>
      <c r="AQ9" s="164">
        <f>'Production Summary'!$N$21</f>
        <v>670</v>
      </c>
      <c r="AR9" s="164">
        <f>'Production Summary'!$M$21</f>
        <v>335</v>
      </c>
      <c r="AS9" s="164">
        <v>0</v>
      </c>
      <c r="AT9" s="167">
        <v>335</v>
      </c>
      <c r="AU9" s="164">
        <f>'Production Summary'!$N$23</f>
        <v>1050</v>
      </c>
      <c r="AV9" s="164">
        <f>'Production Summary'!$N$25</f>
        <v>300</v>
      </c>
      <c r="AW9" s="164">
        <f>'Production Summary'!$M$25</f>
        <v>25</v>
      </c>
      <c r="AX9" s="164">
        <v>0</v>
      </c>
      <c r="AY9" s="164">
        <f>'Production Summary'!$N$26</f>
        <v>300</v>
      </c>
      <c r="AZ9" s="164">
        <f>'Production Summary'!$M$26</f>
        <v>25</v>
      </c>
      <c r="BA9" s="164">
        <v>0</v>
      </c>
      <c r="BB9" s="164">
        <f>'Production Summary'!$N$28</f>
        <v>777</v>
      </c>
      <c r="BC9" s="164">
        <f>'Production Summary'!$M$28</f>
        <v>12.95</v>
      </c>
      <c r="BD9" s="164">
        <v>0</v>
      </c>
      <c r="BE9" s="164">
        <f>'Production Summary'!$N$29</f>
        <v>612</v>
      </c>
      <c r="BF9" s="164">
        <f>'Production Summary'!$M$29</f>
        <v>51</v>
      </c>
      <c r="BG9" s="164">
        <v>0</v>
      </c>
      <c r="BH9" s="164">
        <f>'Production Summary'!$N$30</f>
        <v>500</v>
      </c>
      <c r="BI9" s="164">
        <f>'Production Summary'!$M$30</f>
        <v>250</v>
      </c>
      <c r="BJ9" s="164">
        <v>0</v>
      </c>
      <c r="BK9" s="386"/>
      <c r="BL9" s="164">
        <f>'Production Summary'!$N$32</f>
        <v>875</v>
      </c>
      <c r="BM9" s="164">
        <f>'Production Summary'!$N$34</f>
        <v>360.59999999999997</v>
      </c>
      <c r="BN9" s="164">
        <f>'Production Summary'!$M$34</f>
        <v>6.01</v>
      </c>
      <c r="BO9" s="164">
        <v>0</v>
      </c>
      <c r="BP9" s="164">
        <f>'Production Summary'!$N$36</f>
        <v>717</v>
      </c>
      <c r="BQ9" s="164">
        <f>'Production Summary'!$M$36</f>
        <v>11.95</v>
      </c>
      <c r="BR9" s="164">
        <v>0</v>
      </c>
      <c r="BS9" s="164">
        <f>'Production Summary'!$N$37</f>
        <v>210</v>
      </c>
      <c r="BT9" s="164">
        <f>'Production Summary'!$M$37</f>
        <v>21</v>
      </c>
      <c r="BU9" s="164">
        <v>0</v>
      </c>
      <c r="BV9" s="164">
        <f>'Production Summary'!$N$38</f>
        <v>280</v>
      </c>
      <c r="BW9" s="164">
        <f>'Production Summary'!$M$38</f>
        <v>28</v>
      </c>
      <c r="BX9" s="164">
        <v>0</v>
      </c>
      <c r="BY9" s="165">
        <f>'Production Summary'!$N$39</f>
        <v>300.38406247988502</v>
      </c>
      <c r="BZ9" s="164">
        <f>'Production Summary'!$M$39</f>
        <v>30.038406247988501</v>
      </c>
      <c r="CA9" s="164">
        <v>0</v>
      </c>
      <c r="CB9" s="164">
        <f>'Production Summary'!$N$40</f>
        <v>131.30000000000001</v>
      </c>
      <c r="CC9" s="164">
        <f>'Production Summary'!$M$40</f>
        <v>13.13</v>
      </c>
      <c r="CD9" s="164">
        <v>0</v>
      </c>
      <c r="CE9" s="164">
        <f>'Production Summary'!$N$42</f>
        <v>1136.3519999999996</v>
      </c>
      <c r="CF9" s="167">
        <v>75</v>
      </c>
      <c r="CG9" s="164">
        <v>0</v>
      </c>
      <c r="CH9" s="164">
        <v>0</v>
      </c>
      <c r="CI9" s="167">
        <v>170</v>
      </c>
      <c r="CJ9" s="164">
        <v>0</v>
      </c>
      <c r="CK9" s="167">
        <v>330</v>
      </c>
      <c r="CL9" s="164">
        <v>0</v>
      </c>
      <c r="CM9" s="375">
        <f>'Production Summary'!$N$45</f>
        <v>1650</v>
      </c>
      <c r="CN9" s="167">
        <v>255</v>
      </c>
      <c r="CO9" s="167">
        <f t="shared" si="5"/>
        <v>1275</v>
      </c>
      <c r="CP9" s="166"/>
      <c r="CQ9" s="164">
        <f>'Production Summary'!$N$49</f>
        <v>8004.1580041580037</v>
      </c>
      <c r="CR9" s="164">
        <f>'Production Summary'!$M$49</f>
        <v>66.701316701316699</v>
      </c>
      <c r="CS9" s="164">
        <f>'Production Summary'!$N$50</f>
        <v>13331.600831600828</v>
      </c>
      <c r="CT9" s="164">
        <f>'Production Summary'!$M$50</f>
        <v>148.1288981288981</v>
      </c>
      <c r="CU9" s="164">
        <f>'Production Summary'!$N$51</f>
        <v>12785.862785862784</v>
      </c>
      <c r="CV9" s="164">
        <f>'Production Summary'!$M$51</f>
        <v>355.16285516285512</v>
      </c>
      <c r="CW9" s="164">
        <f>'Production Summary'!$N$52</f>
        <v>12629.937629937627</v>
      </c>
      <c r="CX9" s="164">
        <f>'Production Summary'!$M$52</f>
        <v>701.66320166320156</v>
      </c>
      <c r="CY9" s="164">
        <f>'Production Summary'!$N$53</f>
        <v>12396.049896049895</v>
      </c>
      <c r="CZ9" s="164">
        <f>'Production Summary'!$M$53</f>
        <v>688.66943866943859</v>
      </c>
      <c r="DA9" s="164">
        <f>'Production Summary'!$N$54</f>
        <v>13799.376299376298</v>
      </c>
      <c r="DB9" s="164">
        <f>'Production Summary'!$M$54</f>
        <v>766.63201663201653</v>
      </c>
      <c r="DC9" s="328">
        <f>'Production Summary'!$N$60</f>
        <v>12863.825363825363</v>
      </c>
      <c r="DD9" s="328">
        <f>'Production Summary'!$M$60</f>
        <v>714.65696465696465</v>
      </c>
      <c r="DE9" s="164">
        <f>'Production Summary'!$N$59</f>
        <v>11148.648648648648</v>
      </c>
      <c r="DF9" s="328">
        <f>'Production Summary'!$M$59</f>
        <v>619.36936936936934</v>
      </c>
      <c r="DG9" s="164">
        <f>'Production Summary'!$N$55</f>
        <v>13842.68884268884</v>
      </c>
      <c r="DH9" s="164">
        <f>'Production Summary'!$M$55</f>
        <v>3460.67221067221</v>
      </c>
      <c r="DI9" s="164">
        <f>'Production Summary'!$N$56</f>
        <v>13097.713097713096</v>
      </c>
      <c r="DJ9" s="164">
        <f>'Production Summary'!$M$56</f>
        <v>163.72141372141371</v>
      </c>
      <c r="DK9" s="164">
        <f>'Production Summary'!$N$57</f>
        <v>14189.189189189186</v>
      </c>
      <c r="DL9" s="164">
        <f>'Production Summary'!$M$57</f>
        <v>394.14414414414409</v>
      </c>
      <c r="DM9" s="164">
        <f>'Production Summary'!$N$58</f>
        <v>14017.671517671517</v>
      </c>
      <c r="DN9" s="164">
        <f>'Production Summary'!$M$58</f>
        <v>778.75952875952873</v>
      </c>
      <c r="DO9" s="164">
        <f>'Production Summary'!$N$61</f>
        <v>4500</v>
      </c>
      <c r="DP9" s="328">
        <f>'Production Summary'!$M$61</f>
        <v>750</v>
      </c>
      <c r="DQ9" s="164">
        <v>0</v>
      </c>
      <c r="DR9" s="164">
        <f>'Production Summary'!$N$62</f>
        <v>8900</v>
      </c>
      <c r="DS9" s="164">
        <f>'Production Summary'!$N$70</f>
        <v>300</v>
      </c>
      <c r="DT9" s="328">
        <f>'Production Summary'!$M$70</f>
        <v>25</v>
      </c>
      <c r="DU9" s="164">
        <v>0</v>
      </c>
      <c r="DV9" s="164">
        <f>'Production Summary'!$N$71</f>
        <v>150</v>
      </c>
      <c r="DW9" s="164">
        <v>0</v>
      </c>
      <c r="DX9" s="164">
        <f>'Production Summary'!$N$64</f>
        <v>192</v>
      </c>
      <c r="DY9" s="164">
        <v>0</v>
      </c>
      <c r="DZ9" s="391">
        <f>'Production Summary'!$N$65</f>
        <v>384</v>
      </c>
      <c r="EA9" s="164">
        <v>0</v>
      </c>
      <c r="EB9" s="391">
        <f>'Production Summary'!$N$66</f>
        <v>192</v>
      </c>
      <c r="EC9" s="164">
        <v>0</v>
      </c>
      <c r="ED9" s="164">
        <f>'Production Summary'!$N$67</f>
        <v>96</v>
      </c>
      <c r="EE9" s="164">
        <v>0</v>
      </c>
      <c r="EF9" s="164">
        <f>'Production Summary'!$N$68</f>
        <v>96</v>
      </c>
      <c r="EG9" s="164">
        <v>0</v>
      </c>
      <c r="EH9" s="164">
        <f>'Production Summary'!$N$69</f>
        <v>340</v>
      </c>
      <c r="EI9" s="101"/>
      <c r="EJ9" s="3"/>
      <c r="EK9" s="3"/>
      <c r="ER9" s="64" t="s">
        <v>25</v>
      </c>
      <c r="ES9" s="61" t="str">
        <f t="shared" si="1"/>
        <v>Chetna Sahu</v>
      </c>
      <c r="ET9" s="24">
        <f t="shared" si="6"/>
        <v>0</v>
      </c>
    </row>
    <row r="10" spans="1:150" ht="15" customHeight="1">
      <c r="A10" t="b">
        <f>C10=Odisha!C10</f>
        <v>1</v>
      </c>
      <c r="B10" s="69">
        <f t="shared" si="7"/>
        <v>5</v>
      </c>
      <c r="C10" s="61" t="str">
        <f>IF(Odisha!C10="","",Odisha!C10)</f>
        <v/>
      </c>
      <c r="D10" s="164">
        <f>'Production Summary'!$N$4</f>
        <v>666</v>
      </c>
      <c r="E10" s="164">
        <f>'Production Summary'!$M$4</f>
        <v>27.75</v>
      </c>
      <c r="F10" s="164">
        <v>0</v>
      </c>
      <c r="G10" s="164">
        <f>'Production Summary'!$N$5</f>
        <v>666</v>
      </c>
      <c r="H10" s="164">
        <f>'Production Summary'!$M$5</f>
        <v>27.75</v>
      </c>
      <c r="I10" s="164">
        <v>0</v>
      </c>
      <c r="J10" s="164">
        <f>'Production Summary'!$N$6</f>
        <v>200</v>
      </c>
      <c r="K10" s="328">
        <f>'Production Summary'!$M$6</f>
        <v>7.5</v>
      </c>
      <c r="L10" s="164">
        <v>0</v>
      </c>
      <c r="M10" s="365">
        <f>'Production Summary'!$N$7</f>
        <v>612.72</v>
      </c>
      <c r="N10" s="367">
        <f>'Production Summary'!$M$7</f>
        <v>25.53</v>
      </c>
      <c r="O10" s="164">
        <v>0</v>
      </c>
      <c r="P10" s="164">
        <f>'Production Summary'!$N$8</f>
        <v>780</v>
      </c>
      <c r="Q10" s="164">
        <f>'Production Summary'!$M$8</f>
        <v>65</v>
      </c>
      <c r="R10" s="164">
        <v>0</v>
      </c>
      <c r="S10" s="164">
        <f>'Production Summary'!$N$9</f>
        <v>720</v>
      </c>
      <c r="T10" s="164">
        <f>'Production Summary'!$M$9</f>
        <v>60</v>
      </c>
      <c r="U10" s="164">
        <v>0</v>
      </c>
      <c r="V10" s="164">
        <f>'Production Summary'!$N$10</f>
        <v>876</v>
      </c>
      <c r="W10" s="164">
        <f>'Production Summary'!$M$10</f>
        <v>73</v>
      </c>
      <c r="X10" s="164">
        <v>0</v>
      </c>
      <c r="Y10" s="164">
        <f>'Production Summary'!$N$14</f>
        <v>177</v>
      </c>
      <c r="Z10" s="328">
        <f>'Production Summary'!$M$14</f>
        <v>14.75</v>
      </c>
      <c r="AA10" s="164">
        <v>0</v>
      </c>
      <c r="AB10" s="164">
        <f>'Production Summary'!$N$15</f>
        <v>126</v>
      </c>
      <c r="AC10" s="164">
        <f>'Production Summary'!$M$15</f>
        <v>21</v>
      </c>
      <c r="AD10" s="164">
        <v>0</v>
      </c>
      <c r="AE10" s="164">
        <f>'Production Summary'!$N$16</f>
        <v>252</v>
      </c>
      <c r="AF10" s="164">
        <f>'Production Summary'!$M$16</f>
        <v>21</v>
      </c>
      <c r="AG10" s="164">
        <v>0</v>
      </c>
      <c r="AH10" s="167">
        <f t="shared" si="2"/>
        <v>930</v>
      </c>
      <c r="AI10" s="167">
        <v>15.5</v>
      </c>
      <c r="AJ10" s="164">
        <v>0</v>
      </c>
      <c r="AK10" s="167">
        <f t="shared" si="3"/>
        <v>810</v>
      </c>
      <c r="AL10" s="167">
        <v>27</v>
      </c>
      <c r="AM10" s="164">
        <v>0</v>
      </c>
      <c r="AN10" s="167">
        <f t="shared" si="4"/>
        <v>780</v>
      </c>
      <c r="AO10" s="167">
        <v>65</v>
      </c>
      <c r="AP10" s="164">
        <v>0</v>
      </c>
      <c r="AQ10" s="164">
        <f>'Production Summary'!$N$21</f>
        <v>670</v>
      </c>
      <c r="AR10" s="164">
        <f>'Production Summary'!$M$21</f>
        <v>335</v>
      </c>
      <c r="AS10" s="164">
        <v>0</v>
      </c>
      <c r="AT10" s="167">
        <v>335</v>
      </c>
      <c r="AU10" s="164">
        <f>'Production Summary'!$N$23</f>
        <v>1050</v>
      </c>
      <c r="AV10" s="164">
        <f>'Production Summary'!$N$25</f>
        <v>300</v>
      </c>
      <c r="AW10" s="164">
        <f>'Production Summary'!$M$25</f>
        <v>25</v>
      </c>
      <c r="AX10" s="164">
        <v>0</v>
      </c>
      <c r="AY10" s="164">
        <f>'Production Summary'!$N$26</f>
        <v>300</v>
      </c>
      <c r="AZ10" s="164">
        <f>'Production Summary'!$M$26</f>
        <v>25</v>
      </c>
      <c r="BA10" s="164">
        <v>0</v>
      </c>
      <c r="BB10" s="164">
        <f>'Production Summary'!$N$28</f>
        <v>777</v>
      </c>
      <c r="BC10" s="164">
        <f>'Production Summary'!$M$28</f>
        <v>12.95</v>
      </c>
      <c r="BD10" s="164">
        <v>0</v>
      </c>
      <c r="BE10" s="164">
        <f>'Production Summary'!$N$29</f>
        <v>612</v>
      </c>
      <c r="BF10" s="164">
        <f>'Production Summary'!$M$29</f>
        <v>51</v>
      </c>
      <c r="BG10" s="164">
        <v>0</v>
      </c>
      <c r="BH10" s="164">
        <f>'Production Summary'!$N$30</f>
        <v>500</v>
      </c>
      <c r="BI10" s="164">
        <f>'Production Summary'!$M$30</f>
        <v>250</v>
      </c>
      <c r="BJ10" s="164">
        <v>0</v>
      </c>
      <c r="BK10" s="386"/>
      <c r="BL10" s="164">
        <f>'Production Summary'!$N$32</f>
        <v>875</v>
      </c>
      <c r="BM10" s="164">
        <f>'Production Summary'!$N$34</f>
        <v>360.59999999999997</v>
      </c>
      <c r="BN10" s="164">
        <f>'Production Summary'!$M$34</f>
        <v>6.01</v>
      </c>
      <c r="BO10" s="164">
        <v>0</v>
      </c>
      <c r="BP10" s="164">
        <f>'Production Summary'!$N$36</f>
        <v>717</v>
      </c>
      <c r="BQ10" s="164">
        <f>'Production Summary'!$M$36</f>
        <v>11.95</v>
      </c>
      <c r="BR10" s="164">
        <v>0</v>
      </c>
      <c r="BS10" s="164">
        <f>'Production Summary'!$N$37</f>
        <v>210</v>
      </c>
      <c r="BT10" s="164">
        <f>'Production Summary'!$M$37</f>
        <v>21</v>
      </c>
      <c r="BU10" s="164">
        <v>0</v>
      </c>
      <c r="BV10" s="164">
        <f>'Production Summary'!$N$38</f>
        <v>280</v>
      </c>
      <c r="BW10" s="164">
        <f>'Production Summary'!$M$38</f>
        <v>28</v>
      </c>
      <c r="BX10" s="164">
        <v>0</v>
      </c>
      <c r="BY10" s="165">
        <f>'Production Summary'!$N$39</f>
        <v>300.38406247988502</v>
      </c>
      <c r="BZ10" s="164">
        <f>'Production Summary'!$M$39</f>
        <v>30.038406247988501</v>
      </c>
      <c r="CA10" s="164">
        <v>0</v>
      </c>
      <c r="CB10" s="164">
        <f>'Production Summary'!$N$40</f>
        <v>131.30000000000001</v>
      </c>
      <c r="CC10" s="164">
        <f>'Production Summary'!$M$40</f>
        <v>13.13</v>
      </c>
      <c r="CD10" s="164">
        <v>0</v>
      </c>
      <c r="CE10" s="164">
        <f>'Production Summary'!$N$42</f>
        <v>1136.3519999999996</v>
      </c>
      <c r="CF10" s="167">
        <v>75</v>
      </c>
      <c r="CG10" s="164">
        <v>0</v>
      </c>
      <c r="CH10" s="164">
        <v>0</v>
      </c>
      <c r="CI10" s="167">
        <v>170</v>
      </c>
      <c r="CJ10" s="164">
        <v>0</v>
      </c>
      <c r="CK10" s="167">
        <v>330</v>
      </c>
      <c r="CL10" s="164">
        <v>0</v>
      </c>
      <c r="CM10" s="375">
        <f>'Production Summary'!$N$45</f>
        <v>1650</v>
      </c>
      <c r="CN10" s="167">
        <v>255</v>
      </c>
      <c r="CO10" s="167">
        <f t="shared" si="5"/>
        <v>1275</v>
      </c>
      <c r="CP10" s="166"/>
      <c r="CQ10" s="164">
        <f>'Production Summary'!$N$49</f>
        <v>8004.1580041580037</v>
      </c>
      <c r="CR10" s="164">
        <f>'Production Summary'!$M$49</f>
        <v>66.701316701316699</v>
      </c>
      <c r="CS10" s="164">
        <f>'Production Summary'!$N$50</f>
        <v>13331.600831600828</v>
      </c>
      <c r="CT10" s="164">
        <f>'Production Summary'!$M$50</f>
        <v>148.1288981288981</v>
      </c>
      <c r="CU10" s="164">
        <f>'Production Summary'!$N$51</f>
        <v>12785.862785862784</v>
      </c>
      <c r="CV10" s="164">
        <f>'Production Summary'!$M$51</f>
        <v>355.16285516285512</v>
      </c>
      <c r="CW10" s="164">
        <f>'Production Summary'!$N$52</f>
        <v>12629.937629937627</v>
      </c>
      <c r="CX10" s="164">
        <f>'Production Summary'!$M$52</f>
        <v>701.66320166320156</v>
      </c>
      <c r="CY10" s="164">
        <f>'Production Summary'!$N$53</f>
        <v>12396.049896049895</v>
      </c>
      <c r="CZ10" s="164">
        <f>'Production Summary'!$M$53</f>
        <v>688.66943866943859</v>
      </c>
      <c r="DA10" s="164">
        <f>'Production Summary'!$N$54</f>
        <v>13799.376299376298</v>
      </c>
      <c r="DB10" s="164">
        <f>'Production Summary'!$M$54</f>
        <v>766.63201663201653</v>
      </c>
      <c r="DC10" s="328">
        <f>'Production Summary'!$N$60</f>
        <v>12863.825363825363</v>
      </c>
      <c r="DD10" s="328">
        <f>'Production Summary'!$M$60</f>
        <v>714.65696465696465</v>
      </c>
      <c r="DE10" s="164">
        <f>'Production Summary'!$N$59</f>
        <v>11148.648648648648</v>
      </c>
      <c r="DF10" s="328">
        <f>'Production Summary'!$M$59</f>
        <v>619.36936936936934</v>
      </c>
      <c r="DG10" s="164">
        <f>'Production Summary'!$N$55</f>
        <v>13842.68884268884</v>
      </c>
      <c r="DH10" s="164">
        <f>'Production Summary'!$M$55</f>
        <v>3460.67221067221</v>
      </c>
      <c r="DI10" s="164">
        <f>'Production Summary'!$N$56</f>
        <v>13097.713097713096</v>
      </c>
      <c r="DJ10" s="164">
        <f>'Production Summary'!$M$56</f>
        <v>163.72141372141371</v>
      </c>
      <c r="DK10" s="164">
        <f>'Production Summary'!$N$57</f>
        <v>14189.189189189186</v>
      </c>
      <c r="DL10" s="164">
        <f>'Production Summary'!$M$57</f>
        <v>394.14414414414409</v>
      </c>
      <c r="DM10" s="164">
        <f>'Production Summary'!$N$58</f>
        <v>14017.671517671517</v>
      </c>
      <c r="DN10" s="164">
        <f>'Production Summary'!$M$58</f>
        <v>778.75952875952873</v>
      </c>
      <c r="DO10" s="164">
        <f>'Production Summary'!$N$61</f>
        <v>4500</v>
      </c>
      <c r="DP10" s="328">
        <f>'Production Summary'!$M$61</f>
        <v>750</v>
      </c>
      <c r="DQ10" s="164">
        <v>0</v>
      </c>
      <c r="DR10" s="164">
        <f>'Production Summary'!$N$62</f>
        <v>8900</v>
      </c>
      <c r="DS10" s="164">
        <f>'Production Summary'!$N$70</f>
        <v>300</v>
      </c>
      <c r="DT10" s="328">
        <f>'Production Summary'!$M$70</f>
        <v>25</v>
      </c>
      <c r="DU10" s="164">
        <v>0</v>
      </c>
      <c r="DV10" s="164">
        <f>'Production Summary'!$N$71</f>
        <v>150</v>
      </c>
      <c r="DW10" s="164">
        <v>0</v>
      </c>
      <c r="DX10" s="164">
        <f>'Production Summary'!$N$64</f>
        <v>192</v>
      </c>
      <c r="DY10" s="164">
        <v>0</v>
      </c>
      <c r="DZ10" s="391">
        <f>'Production Summary'!$N$65</f>
        <v>384</v>
      </c>
      <c r="EA10" s="164">
        <v>0</v>
      </c>
      <c r="EB10" s="391">
        <f>'Production Summary'!$N$66</f>
        <v>192</v>
      </c>
      <c r="EC10" s="164">
        <v>0</v>
      </c>
      <c r="ED10" s="164">
        <f>'Production Summary'!$N$67</f>
        <v>96</v>
      </c>
      <c r="EE10" s="164">
        <v>0</v>
      </c>
      <c r="EF10" s="164">
        <f>'Production Summary'!$N$68</f>
        <v>96</v>
      </c>
      <c r="EG10" s="164">
        <v>0</v>
      </c>
      <c r="EH10" s="164">
        <f>'Production Summary'!$N$69</f>
        <v>340</v>
      </c>
      <c r="EI10" s="101"/>
      <c r="EJ10" s="3"/>
      <c r="EK10" s="3"/>
      <c r="ER10" s="64" t="s">
        <v>26</v>
      </c>
      <c r="ES10" s="61" t="str">
        <f t="shared" si="1"/>
        <v/>
      </c>
      <c r="ET10" s="24">
        <f t="shared" si="6"/>
        <v>0</v>
      </c>
    </row>
    <row r="11" spans="1:150" ht="15" customHeight="1">
      <c r="A11" t="b">
        <f>C11=Odisha!C11</f>
        <v>1</v>
      </c>
      <c r="B11" s="69">
        <f t="shared" si="7"/>
        <v>6</v>
      </c>
      <c r="C11" s="61" t="str">
        <f>IF(Odisha!C11="","",Odisha!C11)</f>
        <v/>
      </c>
      <c r="D11" s="164">
        <f>'Production Summary'!$N$4</f>
        <v>666</v>
      </c>
      <c r="E11" s="164">
        <f>'Production Summary'!$M$4</f>
        <v>27.75</v>
      </c>
      <c r="F11" s="164">
        <v>0</v>
      </c>
      <c r="G11" s="164">
        <f>'Production Summary'!$N$5</f>
        <v>666</v>
      </c>
      <c r="H11" s="164">
        <f>'Production Summary'!$M$5</f>
        <v>27.75</v>
      </c>
      <c r="I11" s="164">
        <v>0</v>
      </c>
      <c r="J11" s="164">
        <f>'Production Summary'!$N$6</f>
        <v>200</v>
      </c>
      <c r="K11" s="328">
        <f>'Production Summary'!$M$6</f>
        <v>7.5</v>
      </c>
      <c r="L11" s="164">
        <v>0</v>
      </c>
      <c r="M11" s="365">
        <f>'Production Summary'!$N$7</f>
        <v>612.72</v>
      </c>
      <c r="N11" s="367">
        <f>'Production Summary'!$M$7</f>
        <v>25.53</v>
      </c>
      <c r="O11" s="164">
        <v>0</v>
      </c>
      <c r="P11" s="164">
        <f>'Production Summary'!$N$8</f>
        <v>780</v>
      </c>
      <c r="Q11" s="164">
        <f>'Production Summary'!$M$8</f>
        <v>65</v>
      </c>
      <c r="R11" s="164">
        <v>0</v>
      </c>
      <c r="S11" s="164">
        <f>'Production Summary'!$N$9</f>
        <v>720</v>
      </c>
      <c r="T11" s="164">
        <f>'Production Summary'!$M$9</f>
        <v>60</v>
      </c>
      <c r="U11" s="164">
        <v>0</v>
      </c>
      <c r="V11" s="164">
        <f>'Production Summary'!$N$10</f>
        <v>876</v>
      </c>
      <c r="W11" s="164">
        <f>'Production Summary'!$M$10</f>
        <v>73</v>
      </c>
      <c r="X11" s="164">
        <v>0</v>
      </c>
      <c r="Y11" s="164">
        <f>'Production Summary'!$N$14</f>
        <v>177</v>
      </c>
      <c r="Z11" s="328">
        <f>'Production Summary'!$M$14</f>
        <v>14.75</v>
      </c>
      <c r="AA11" s="164">
        <v>0</v>
      </c>
      <c r="AB11" s="164">
        <f>'Production Summary'!$N$15</f>
        <v>126</v>
      </c>
      <c r="AC11" s="164">
        <f>'Production Summary'!$M$15</f>
        <v>21</v>
      </c>
      <c r="AD11" s="164">
        <v>0</v>
      </c>
      <c r="AE11" s="164">
        <f>'Production Summary'!$N$16</f>
        <v>252</v>
      </c>
      <c r="AF11" s="164">
        <f>'Production Summary'!$M$16</f>
        <v>21</v>
      </c>
      <c r="AG11" s="164">
        <v>0</v>
      </c>
      <c r="AH11" s="167">
        <f t="shared" si="2"/>
        <v>930</v>
      </c>
      <c r="AI11" s="167">
        <v>15.5</v>
      </c>
      <c r="AJ11" s="164">
        <v>0</v>
      </c>
      <c r="AK11" s="167">
        <f t="shared" si="3"/>
        <v>810</v>
      </c>
      <c r="AL11" s="167">
        <v>27</v>
      </c>
      <c r="AM11" s="164">
        <v>0</v>
      </c>
      <c r="AN11" s="167">
        <f t="shared" si="4"/>
        <v>780</v>
      </c>
      <c r="AO11" s="167">
        <v>65</v>
      </c>
      <c r="AP11" s="164">
        <v>0</v>
      </c>
      <c r="AQ11" s="164">
        <f>'Production Summary'!$N$21</f>
        <v>670</v>
      </c>
      <c r="AR11" s="164">
        <f>'Production Summary'!$M$21</f>
        <v>335</v>
      </c>
      <c r="AS11" s="164">
        <v>0</v>
      </c>
      <c r="AT11" s="167">
        <v>335</v>
      </c>
      <c r="AU11" s="164">
        <f>'Production Summary'!$N$23</f>
        <v>1050</v>
      </c>
      <c r="AV11" s="164">
        <f>'Production Summary'!$N$25</f>
        <v>300</v>
      </c>
      <c r="AW11" s="164">
        <f>'Production Summary'!$M$25</f>
        <v>25</v>
      </c>
      <c r="AX11" s="164">
        <v>0</v>
      </c>
      <c r="AY11" s="164">
        <f>'Production Summary'!$N$26</f>
        <v>300</v>
      </c>
      <c r="AZ11" s="164">
        <f>'Production Summary'!$M$26</f>
        <v>25</v>
      </c>
      <c r="BA11" s="164">
        <v>0</v>
      </c>
      <c r="BB11" s="164">
        <f>'Production Summary'!$N$28</f>
        <v>777</v>
      </c>
      <c r="BC11" s="164">
        <f>'Production Summary'!$M$28</f>
        <v>12.95</v>
      </c>
      <c r="BD11" s="164">
        <v>0</v>
      </c>
      <c r="BE11" s="164">
        <f>'Production Summary'!$N$29</f>
        <v>612</v>
      </c>
      <c r="BF11" s="164">
        <f>'Production Summary'!$M$29</f>
        <v>51</v>
      </c>
      <c r="BG11" s="164">
        <v>0</v>
      </c>
      <c r="BH11" s="164">
        <f>'Production Summary'!$N$30</f>
        <v>500</v>
      </c>
      <c r="BI11" s="164">
        <f>'Production Summary'!$M$30</f>
        <v>250</v>
      </c>
      <c r="BJ11" s="164">
        <v>0</v>
      </c>
      <c r="BK11" s="386"/>
      <c r="BL11" s="164">
        <f>'Production Summary'!$N$32</f>
        <v>875</v>
      </c>
      <c r="BM11" s="164">
        <f>'Production Summary'!$N$34</f>
        <v>360.59999999999997</v>
      </c>
      <c r="BN11" s="164">
        <f>'Production Summary'!$M$34</f>
        <v>6.01</v>
      </c>
      <c r="BO11" s="164">
        <v>0</v>
      </c>
      <c r="BP11" s="164">
        <f>'Production Summary'!$N$36</f>
        <v>717</v>
      </c>
      <c r="BQ11" s="164">
        <f>'Production Summary'!$M$36</f>
        <v>11.95</v>
      </c>
      <c r="BR11" s="164">
        <v>0</v>
      </c>
      <c r="BS11" s="164">
        <f>'Production Summary'!$N$37</f>
        <v>210</v>
      </c>
      <c r="BT11" s="164">
        <f>'Production Summary'!$M$37</f>
        <v>21</v>
      </c>
      <c r="BU11" s="164">
        <v>0</v>
      </c>
      <c r="BV11" s="164">
        <f>'Production Summary'!$N$38</f>
        <v>280</v>
      </c>
      <c r="BW11" s="164">
        <f>'Production Summary'!$M$38</f>
        <v>28</v>
      </c>
      <c r="BX11" s="164">
        <v>0</v>
      </c>
      <c r="BY11" s="165">
        <f>'Production Summary'!$N$39</f>
        <v>300.38406247988502</v>
      </c>
      <c r="BZ11" s="164">
        <f>'Production Summary'!$M$39</f>
        <v>30.038406247988501</v>
      </c>
      <c r="CA11" s="164">
        <v>0</v>
      </c>
      <c r="CB11" s="164">
        <f>'Production Summary'!$N$40</f>
        <v>131.30000000000001</v>
      </c>
      <c r="CC11" s="164">
        <f>'Production Summary'!$M$40</f>
        <v>13.13</v>
      </c>
      <c r="CD11" s="164">
        <v>0</v>
      </c>
      <c r="CE11" s="164">
        <f>'Production Summary'!$N$42</f>
        <v>1136.3519999999996</v>
      </c>
      <c r="CF11" s="167">
        <v>75</v>
      </c>
      <c r="CG11" s="164">
        <v>0</v>
      </c>
      <c r="CH11" s="164">
        <v>0</v>
      </c>
      <c r="CI11" s="167">
        <v>170</v>
      </c>
      <c r="CJ11" s="164">
        <v>0</v>
      </c>
      <c r="CK11" s="167">
        <v>330</v>
      </c>
      <c r="CL11" s="164">
        <v>0</v>
      </c>
      <c r="CM11" s="375">
        <f>'Production Summary'!$N$45</f>
        <v>1650</v>
      </c>
      <c r="CN11" s="167">
        <v>255</v>
      </c>
      <c r="CO11" s="167">
        <f t="shared" si="5"/>
        <v>1275</v>
      </c>
      <c r="CP11" s="166"/>
      <c r="CQ11" s="164">
        <f>'Production Summary'!$N$49</f>
        <v>8004.1580041580037</v>
      </c>
      <c r="CR11" s="164">
        <f>'Production Summary'!$M$49</f>
        <v>66.701316701316699</v>
      </c>
      <c r="CS11" s="164">
        <f>'Production Summary'!$N$50</f>
        <v>13331.600831600828</v>
      </c>
      <c r="CT11" s="164">
        <f>'Production Summary'!$M$50</f>
        <v>148.1288981288981</v>
      </c>
      <c r="CU11" s="164">
        <f>'Production Summary'!$N$51</f>
        <v>12785.862785862784</v>
      </c>
      <c r="CV11" s="164">
        <f>'Production Summary'!$M$51</f>
        <v>355.16285516285512</v>
      </c>
      <c r="CW11" s="164">
        <f>'Production Summary'!$N$52</f>
        <v>12629.937629937627</v>
      </c>
      <c r="CX11" s="164">
        <f>'Production Summary'!$M$52</f>
        <v>701.66320166320156</v>
      </c>
      <c r="CY11" s="164">
        <f>'Production Summary'!$N$53</f>
        <v>12396.049896049895</v>
      </c>
      <c r="CZ11" s="164">
        <f>'Production Summary'!$M$53</f>
        <v>688.66943866943859</v>
      </c>
      <c r="DA11" s="164">
        <f>'Production Summary'!$N$54</f>
        <v>13799.376299376298</v>
      </c>
      <c r="DB11" s="164">
        <f>'Production Summary'!$M$54</f>
        <v>766.63201663201653</v>
      </c>
      <c r="DC11" s="328">
        <f>'Production Summary'!$N$60</f>
        <v>12863.825363825363</v>
      </c>
      <c r="DD11" s="328">
        <f>'Production Summary'!$M$60</f>
        <v>714.65696465696465</v>
      </c>
      <c r="DE11" s="164">
        <f>'Production Summary'!$N$59</f>
        <v>11148.648648648648</v>
      </c>
      <c r="DF11" s="328">
        <f>'Production Summary'!$M$59</f>
        <v>619.36936936936934</v>
      </c>
      <c r="DG11" s="164">
        <f>'Production Summary'!$N$55</f>
        <v>13842.68884268884</v>
      </c>
      <c r="DH11" s="164">
        <f>'Production Summary'!$M$55</f>
        <v>3460.67221067221</v>
      </c>
      <c r="DI11" s="164">
        <f>'Production Summary'!$N$56</f>
        <v>13097.713097713096</v>
      </c>
      <c r="DJ11" s="164">
        <f>'Production Summary'!$M$56</f>
        <v>163.72141372141371</v>
      </c>
      <c r="DK11" s="164">
        <f>'Production Summary'!$N$57</f>
        <v>14189.189189189186</v>
      </c>
      <c r="DL11" s="164">
        <f>'Production Summary'!$M$57</f>
        <v>394.14414414414409</v>
      </c>
      <c r="DM11" s="164">
        <f>'Production Summary'!$N$58</f>
        <v>14017.671517671517</v>
      </c>
      <c r="DN11" s="164">
        <f>'Production Summary'!$M$58</f>
        <v>778.75952875952873</v>
      </c>
      <c r="DO11" s="164">
        <f>'Production Summary'!$N$61</f>
        <v>4500</v>
      </c>
      <c r="DP11" s="328">
        <f>'Production Summary'!$M$61</f>
        <v>750</v>
      </c>
      <c r="DQ11" s="164">
        <v>0</v>
      </c>
      <c r="DR11" s="164">
        <f>'Production Summary'!$N$62</f>
        <v>8900</v>
      </c>
      <c r="DS11" s="164">
        <f>'Production Summary'!$N$70</f>
        <v>300</v>
      </c>
      <c r="DT11" s="328">
        <f>'Production Summary'!$M$70</f>
        <v>25</v>
      </c>
      <c r="DU11" s="164">
        <v>0</v>
      </c>
      <c r="DV11" s="164">
        <f>'Production Summary'!$N$71</f>
        <v>150</v>
      </c>
      <c r="DW11" s="164">
        <v>0</v>
      </c>
      <c r="DX11" s="164">
        <f>'Production Summary'!$N$64</f>
        <v>192</v>
      </c>
      <c r="DY11" s="164">
        <v>0</v>
      </c>
      <c r="DZ11" s="391">
        <f>'Production Summary'!$N$65</f>
        <v>384</v>
      </c>
      <c r="EA11" s="164">
        <v>0</v>
      </c>
      <c r="EB11" s="391">
        <f>'Production Summary'!$N$66</f>
        <v>192</v>
      </c>
      <c r="EC11" s="164">
        <v>0</v>
      </c>
      <c r="ED11" s="164">
        <f>'Production Summary'!$N$67</f>
        <v>96</v>
      </c>
      <c r="EE11" s="164">
        <v>0</v>
      </c>
      <c r="EF11" s="164">
        <f>'Production Summary'!$N$68</f>
        <v>96</v>
      </c>
      <c r="EG11" s="164">
        <v>0</v>
      </c>
      <c r="EH11" s="164">
        <f>'Production Summary'!$N$69</f>
        <v>340</v>
      </c>
      <c r="EI11" s="101"/>
      <c r="EJ11" s="3"/>
      <c r="EK11" s="3"/>
      <c r="ER11" s="64" t="s">
        <v>27</v>
      </c>
      <c r="ES11" s="61" t="str">
        <f t="shared" si="1"/>
        <v/>
      </c>
      <c r="ET11" s="24">
        <f t="shared" si="6"/>
        <v>0</v>
      </c>
    </row>
    <row r="12" spans="1:150" ht="15" customHeight="1">
      <c r="A12" t="b">
        <f>C12=Odisha!C12</f>
        <v>1</v>
      </c>
      <c r="B12" s="69">
        <f t="shared" si="7"/>
        <v>7</v>
      </c>
      <c r="C12" s="61" t="str">
        <f>IF(Odisha!C12="","",Odisha!C12)</f>
        <v/>
      </c>
      <c r="D12" s="164">
        <f>'Production Summary'!$N$4</f>
        <v>666</v>
      </c>
      <c r="E12" s="164">
        <f>'Production Summary'!$M$4</f>
        <v>27.75</v>
      </c>
      <c r="F12" s="164">
        <v>0</v>
      </c>
      <c r="G12" s="164">
        <f>'Production Summary'!$N$5</f>
        <v>666</v>
      </c>
      <c r="H12" s="164">
        <f>'Production Summary'!$M$5</f>
        <v>27.75</v>
      </c>
      <c r="I12" s="164">
        <v>0</v>
      </c>
      <c r="J12" s="164">
        <f>'Production Summary'!$N$6</f>
        <v>200</v>
      </c>
      <c r="K12" s="328">
        <f>'Production Summary'!$M$6</f>
        <v>7.5</v>
      </c>
      <c r="L12" s="164">
        <v>0</v>
      </c>
      <c r="M12" s="365">
        <f>'Production Summary'!$N$7</f>
        <v>612.72</v>
      </c>
      <c r="N12" s="367">
        <f>'Production Summary'!$M$7</f>
        <v>25.53</v>
      </c>
      <c r="O12" s="164">
        <v>0</v>
      </c>
      <c r="P12" s="164">
        <f>'Production Summary'!$N$8</f>
        <v>780</v>
      </c>
      <c r="Q12" s="164">
        <f>'Production Summary'!$M$8</f>
        <v>65</v>
      </c>
      <c r="R12" s="164">
        <v>0</v>
      </c>
      <c r="S12" s="164">
        <f>'Production Summary'!$N$9</f>
        <v>720</v>
      </c>
      <c r="T12" s="164">
        <f>'Production Summary'!$M$9</f>
        <v>60</v>
      </c>
      <c r="U12" s="164">
        <v>0</v>
      </c>
      <c r="V12" s="164">
        <f>'Production Summary'!$N$10</f>
        <v>876</v>
      </c>
      <c r="W12" s="164">
        <f>'Production Summary'!$M$10</f>
        <v>73</v>
      </c>
      <c r="X12" s="164">
        <v>0</v>
      </c>
      <c r="Y12" s="164">
        <f>'Production Summary'!$N$14</f>
        <v>177</v>
      </c>
      <c r="Z12" s="328">
        <f>'Production Summary'!$M$14</f>
        <v>14.75</v>
      </c>
      <c r="AA12" s="164">
        <v>0</v>
      </c>
      <c r="AB12" s="164">
        <f>'Production Summary'!$N$15</f>
        <v>126</v>
      </c>
      <c r="AC12" s="164">
        <f>'Production Summary'!$M$15</f>
        <v>21</v>
      </c>
      <c r="AD12" s="164">
        <v>0</v>
      </c>
      <c r="AE12" s="164">
        <f>'Production Summary'!$N$16</f>
        <v>252</v>
      </c>
      <c r="AF12" s="164">
        <f>'Production Summary'!$M$16</f>
        <v>21</v>
      </c>
      <c r="AG12" s="164">
        <v>0</v>
      </c>
      <c r="AH12" s="167">
        <f t="shared" si="2"/>
        <v>930</v>
      </c>
      <c r="AI12" s="167">
        <v>15.5</v>
      </c>
      <c r="AJ12" s="164">
        <v>0</v>
      </c>
      <c r="AK12" s="167">
        <f t="shared" si="3"/>
        <v>810</v>
      </c>
      <c r="AL12" s="167">
        <v>27</v>
      </c>
      <c r="AM12" s="164">
        <v>0</v>
      </c>
      <c r="AN12" s="167">
        <f t="shared" si="4"/>
        <v>780</v>
      </c>
      <c r="AO12" s="167">
        <v>65</v>
      </c>
      <c r="AP12" s="164">
        <v>0</v>
      </c>
      <c r="AQ12" s="164">
        <f>'Production Summary'!$N$21</f>
        <v>670</v>
      </c>
      <c r="AR12" s="164">
        <f>'Production Summary'!$M$21</f>
        <v>335</v>
      </c>
      <c r="AS12" s="164">
        <v>0</v>
      </c>
      <c r="AT12" s="167">
        <v>335</v>
      </c>
      <c r="AU12" s="164">
        <f>'Production Summary'!$N$23</f>
        <v>1050</v>
      </c>
      <c r="AV12" s="164">
        <f>'Production Summary'!$N$25</f>
        <v>300</v>
      </c>
      <c r="AW12" s="164">
        <f>'Production Summary'!$M$25</f>
        <v>25</v>
      </c>
      <c r="AX12" s="164">
        <v>0</v>
      </c>
      <c r="AY12" s="164">
        <f>'Production Summary'!$N$26</f>
        <v>300</v>
      </c>
      <c r="AZ12" s="164">
        <f>'Production Summary'!$M$26</f>
        <v>25</v>
      </c>
      <c r="BA12" s="164">
        <v>0</v>
      </c>
      <c r="BB12" s="164">
        <f>'Production Summary'!$N$28</f>
        <v>777</v>
      </c>
      <c r="BC12" s="164">
        <f>'Production Summary'!$M$28</f>
        <v>12.95</v>
      </c>
      <c r="BD12" s="164">
        <v>0</v>
      </c>
      <c r="BE12" s="164">
        <f>'Production Summary'!$N$29</f>
        <v>612</v>
      </c>
      <c r="BF12" s="164">
        <f>'Production Summary'!$M$29</f>
        <v>51</v>
      </c>
      <c r="BG12" s="164">
        <v>0</v>
      </c>
      <c r="BH12" s="164">
        <f>'Production Summary'!$N$30</f>
        <v>500</v>
      </c>
      <c r="BI12" s="164">
        <f>'Production Summary'!$M$30</f>
        <v>250</v>
      </c>
      <c r="BJ12" s="164">
        <v>0</v>
      </c>
      <c r="BK12" s="386"/>
      <c r="BL12" s="164">
        <f>'Production Summary'!$N$32</f>
        <v>875</v>
      </c>
      <c r="BM12" s="164">
        <f>'Production Summary'!$N$34</f>
        <v>360.59999999999997</v>
      </c>
      <c r="BN12" s="164">
        <f>'Production Summary'!$M$34</f>
        <v>6.01</v>
      </c>
      <c r="BO12" s="164">
        <v>0</v>
      </c>
      <c r="BP12" s="164">
        <f>'Production Summary'!$N$36</f>
        <v>717</v>
      </c>
      <c r="BQ12" s="164">
        <f>'Production Summary'!$M$36</f>
        <v>11.95</v>
      </c>
      <c r="BR12" s="164">
        <v>0</v>
      </c>
      <c r="BS12" s="164">
        <f>'Production Summary'!$N$37</f>
        <v>210</v>
      </c>
      <c r="BT12" s="164">
        <f>'Production Summary'!$M$37</f>
        <v>21</v>
      </c>
      <c r="BU12" s="164">
        <v>0</v>
      </c>
      <c r="BV12" s="164">
        <f>'Production Summary'!$N$38</f>
        <v>280</v>
      </c>
      <c r="BW12" s="164">
        <f>'Production Summary'!$M$38</f>
        <v>28</v>
      </c>
      <c r="BX12" s="164">
        <v>0</v>
      </c>
      <c r="BY12" s="165">
        <f>'Production Summary'!$N$39</f>
        <v>300.38406247988502</v>
      </c>
      <c r="BZ12" s="164">
        <f>'Production Summary'!$M$39</f>
        <v>30.038406247988501</v>
      </c>
      <c r="CA12" s="164">
        <v>0</v>
      </c>
      <c r="CB12" s="164">
        <f>'Production Summary'!$N$40</f>
        <v>131.30000000000001</v>
      </c>
      <c r="CC12" s="164">
        <f>'Production Summary'!$M$40</f>
        <v>13.13</v>
      </c>
      <c r="CD12" s="164">
        <v>0</v>
      </c>
      <c r="CE12" s="164">
        <f>'Production Summary'!$N$42</f>
        <v>1136.3519999999996</v>
      </c>
      <c r="CF12" s="167">
        <v>75</v>
      </c>
      <c r="CG12" s="164">
        <v>0</v>
      </c>
      <c r="CH12" s="164">
        <v>0</v>
      </c>
      <c r="CI12" s="167">
        <v>170</v>
      </c>
      <c r="CJ12" s="164">
        <v>0</v>
      </c>
      <c r="CK12" s="167">
        <v>330</v>
      </c>
      <c r="CL12" s="164">
        <v>0</v>
      </c>
      <c r="CM12" s="375">
        <f>'Production Summary'!$N$45</f>
        <v>1650</v>
      </c>
      <c r="CN12" s="167">
        <v>255</v>
      </c>
      <c r="CO12" s="167">
        <f t="shared" si="5"/>
        <v>1275</v>
      </c>
      <c r="CP12" s="166"/>
      <c r="CQ12" s="164">
        <f>'Production Summary'!$N$49</f>
        <v>8004.1580041580037</v>
      </c>
      <c r="CR12" s="164">
        <f>'Production Summary'!$M$49</f>
        <v>66.701316701316699</v>
      </c>
      <c r="CS12" s="164">
        <f>'Production Summary'!$N$50</f>
        <v>13331.600831600828</v>
      </c>
      <c r="CT12" s="164">
        <f>'Production Summary'!$M$50</f>
        <v>148.1288981288981</v>
      </c>
      <c r="CU12" s="164">
        <f>'Production Summary'!$N$51</f>
        <v>12785.862785862784</v>
      </c>
      <c r="CV12" s="164">
        <f>'Production Summary'!$M$51</f>
        <v>355.16285516285512</v>
      </c>
      <c r="CW12" s="164">
        <f>'Production Summary'!$N$52</f>
        <v>12629.937629937627</v>
      </c>
      <c r="CX12" s="164">
        <f>'Production Summary'!$M$52</f>
        <v>701.66320166320156</v>
      </c>
      <c r="CY12" s="164">
        <f>'Production Summary'!$N$53</f>
        <v>12396.049896049895</v>
      </c>
      <c r="CZ12" s="164">
        <f>'Production Summary'!$M$53</f>
        <v>688.66943866943859</v>
      </c>
      <c r="DA12" s="164">
        <f>'Production Summary'!$N$54</f>
        <v>13799.376299376298</v>
      </c>
      <c r="DB12" s="164">
        <f>'Production Summary'!$M$54</f>
        <v>766.63201663201653</v>
      </c>
      <c r="DC12" s="328">
        <f>'Production Summary'!$N$60</f>
        <v>12863.825363825363</v>
      </c>
      <c r="DD12" s="328">
        <f>'Production Summary'!$M$60</f>
        <v>714.65696465696465</v>
      </c>
      <c r="DE12" s="164">
        <f>'Production Summary'!$N$59</f>
        <v>11148.648648648648</v>
      </c>
      <c r="DF12" s="328">
        <f>'Production Summary'!$M$59</f>
        <v>619.36936936936934</v>
      </c>
      <c r="DG12" s="164">
        <f>'Production Summary'!$N$55</f>
        <v>13842.68884268884</v>
      </c>
      <c r="DH12" s="164">
        <f>'Production Summary'!$M$55</f>
        <v>3460.67221067221</v>
      </c>
      <c r="DI12" s="164">
        <f>'Production Summary'!$N$56</f>
        <v>13097.713097713096</v>
      </c>
      <c r="DJ12" s="164">
        <f>'Production Summary'!$M$56</f>
        <v>163.72141372141371</v>
      </c>
      <c r="DK12" s="164">
        <f>'Production Summary'!$N$57</f>
        <v>14189.189189189186</v>
      </c>
      <c r="DL12" s="164">
        <f>'Production Summary'!$M$57</f>
        <v>394.14414414414409</v>
      </c>
      <c r="DM12" s="164">
        <f>'Production Summary'!$N$58</f>
        <v>14017.671517671517</v>
      </c>
      <c r="DN12" s="164">
        <f>'Production Summary'!$M$58</f>
        <v>778.75952875952873</v>
      </c>
      <c r="DO12" s="164">
        <f>'Production Summary'!$N$61</f>
        <v>4500</v>
      </c>
      <c r="DP12" s="328">
        <f>'Production Summary'!$M$61</f>
        <v>750</v>
      </c>
      <c r="DQ12" s="164">
        <v>0</v>
      </c>
      <c r="DR12" s="164">
        <f>'Production Summary'!$N$62</f>
        <v>8900</v>
      </c>
      <c r="DS12" s="164">
        <f>'Production Summary'!$N$70</f>
        <v>300</v>
      </c>
      <c r="DT12" s="328">
        <f>'Production Summary'!$M$70</f>
        <v>25</v>
      </c>
      <c r="DU12" s="164">
        <v>0</v>
      </c>
      <c r="DV12" s="164">
        <f>'Production Summary'!$N$71</f>
        <v>150</v>
      </c>
      <c r="DW12" s="164">
        <v>0</v>
      </c>
      <c r="DX12" s="164">
        <f>'Production Summary'!$N$64</f>
        <v>192</v>
      </c>
      <c r="DY12" s="164">
        <v>0</v>
      </c>
      <c r="DZ12" s="391">
        <f>'Production Summary'!$N$65</f>
        <v>384</v>
      </c>
      <c r="EA12" s="164">
        <v>0</v>
      </c>
      <c r="EB12" s="391">
        <f>'Production Summary'!$N$66</f>
        <v>192</v>
      </c>
      <c r="EC12" s="164">
        <v>0</v>
      </c>
      <c r="ED12" s="164">
        <f>'Production Summary'!$N$67</f>
        <v>96</v>
      </c>
      <c r="EE12" s="164">
        <v>0</v>
      </c>
      <c r="EF12" s="164">
        <f>'Production Summary'!$N$68</f>
        <v>96</v>
      </c>
      <c r="EG12" s="164">
        <v>0</v>
      </c>
      <c r="EH12" s="164">
        <f>'Production Summary'!$N$69</f>
        <v>340</v>
      </c>
      <c r="EI12" s="101"/>
      <c r="EJ12" s="3"/>
      <c r="EK12" s="3"/>
      <c r="ER12" s="64" t="s">
        <v>28</v>
      </c>
      <c r="ES12" s="61" t="str">
        <f t="shared" si="1"/>
        <v/>
      </c>
      <c r="ET12" s="24">
        <f t="shared" si="6"/>
        <v>0</v>
      </c>
    </row>
    <row r="13" spans="1:150" ht="15" customHeight="1">
      <c r="A13" t="b">
        <f>C13=Odisha!C13</f>
        <v>1</v>
      </c>
      <c r="B13" s="69">
        <f t="shared" si="7"/>
        <v>8</v>
      </c>
      <c r="C13" s="61" t="str">
        <f>IF(Odisha!C13="","",Odisha!C13)</f>
        <v/>
      </c>
      <c r="D13" s="164">
        <f>'Production Summary'!$N$4</f>
        <v>666</v>
      </c>
      <c r="E13" s="164">
        <f>'Production Summary'!$M$4</f>
        <v>27.75</v>
      </c>
      <c r="F13" s="164">
        <v>0</v>
      </c>
      <c r="G13" s="164">
        <f>'Production Summary'!$N$5</f>
        <v>666</v>
      </c>
      <c r="H13" s="164">
        <f>'Production Summary'!$M$5</f>
        <v>27.75</v>
      </c>
      <c r="I13" s="164">
        <v>0</v>
      </c>
      <c r="J13" s="164">
        <f>'Production Summary'!$N$6</f>
        <v>200</v>
      </c>
      <c r="K13" s="328">
        <f>'Production Summary'!$M$6</f>
        <v>7.5</v>
      </c>
      <c r="L13" s="164">
        <v>0</v>
      </c>
      <c r="M13" s="365">
        <f>'Production Summary'!$N$7</f>
        <v>612.72</v>
      </c>
      <c r="N13" s="367">
        <f>'Production Summary'!$M$7</f>
        <v>25.53</v>
      </c>
      <c r="O13" s="164">
        <v>0</v>
      </c>
      <c r="P13" s="164">
        <f>'Production Summary'!$N$8</f>
        <v>780</v>
      </c>
      <c r="Q13" s="164">
        <f>'Production Summary'!$M$8</f>
        <v>65</v>
      </c>
      <c r="R13" s="164">
        <v>0</v>
      </c>
      <c r="S13" s="164">
        <f>'Production Summary'!$N$9</f>
        <v>720</v>
      </c>
      <c r="T13" s="164">
        <f>'Production Summary'!$M$9</f>
        <v>60</v>
      </c>
      <c r="U13" s="164">
        <v>0</v>
      </c>
      <c r="V13" s="164">
        <f>'Production Summary'!$N$10</f>
        <v>876</v>
      </c>
      <c r="W13" s="164">
        <f>'Production Summary'!$M$10</f>
        <v>73</v>
      </c>
      <c r="X13" s="164">
        <v>0</v>
      </c>
      <c r="Y13" s="164">
        <f>'Production Summary'!$N$14</f>
        <v>177</v>
      </c>
      <c r="Z13" s="328">
        <f>'Production Summary'!$M$14</f>
        <v>14.75</v>
      </c>
      <c r="AA13" s="164">
        <v>0</v>
      </c>
      <c r="AB13" s="164">
        <f>'Production Summary'!$N$15</f>
        <v>126</v>
      </c>
      <c r="AC13" s="164">
        <f>'Production Summary'!$M$15</f>
        <v>21</v>
      </c>
      <c r="AD13" s="164">
        <v>0</v>
      </c>
      <c r="AE13" s="164">
        <f>'Production Summary'!$N$16</f>
        <v>252</v>
      </c>
      <c r="AF13" s="164">
        <f>'Production Summary'!$M$16</f>
        <v>21</v>
      </c>
      <c r="AG13" s="164">
        <v>0</v>
      </c>
      <c r="AH13" s="167">
        <f t="shared" si="2"/>
        <v>930</v>
      </c>
      <c r="AI13" s="167">
        <v>15.5</v>
      </c>
      <c r="AJ13" s="164">
        <v>0</v>
      </c>
      <c r="AK13" s="167">
        <f t="shared" si="3"/>
        <v>810</v>
      </c>
      <c r="AL13" s="167">
        <v>27</v>
      </c>
      <c r="AM13" s="164">
        <v>0</v>
      </c>
      <c r="AN13" s="167">
        <f t="shared" si="4"/>
        <v>780</v>
      </c>
      <c r="AO13" s="167">
        <v>65</v>
      </c>
      <c r="AP13" s="164">
        <v>0</v>
      </c>
      <c r="AQ13" s="164">
        <f>'Production Summary'!$N$21</f>
        <v>670</v>
      </c>
      <c r="AR13" s="164">
        <f>'Production Summary'!$M$21</f>
        <v>335</v>
      </c>
      <c r="AS13" s="164">
        <v>0</v>
      </c>
      <c r="AT13" s="167">
        <v>335</v>
      </c>
      <c r="AU13" s="164">
        <f>'Production Summary'!$N$23</f>
        <v>1050</v>
      </c>
      <c r="AV13" s="164">
        <f>'Production Summary'!$N$25</f>
        <v>300</v>
      </c>
      <c r="AW13" s="164">
        <f>'Production Summary'!$M$25</f>
        <v>25</v>
      </c>
      <c r="AX13" s="164">
        <v>0</v>
      </c>
      <c r="AY13" s="164">
        <f>'Production Summary'!$N$26</f>
        <v>300</v>
      </c>
      <c r="AZ13" s="164">
        <f>'Production Summary'!$M$26</f>
        <v>25</v>
      </c>
      <c r="BA13" s="164">
        <v>0</v>
      </c>
      <c r="BB13" s="164">
        <f>'Production Summary'!$N$28</f>
        <v>777</v>
      </c>
      <c r="BC13" s="164">
        <f>'Production Summary'!$M$28</f>
        <v>12.95</v>
      </c>
      <c r="BD13" s="164">
        <v>0</v>
      </c>
      <c r="BE13" s="164">
        <f>'Production Summary'!$N$29</f>
        <v>612</v>
      </c>
      <c r="BF13" s="164">
        <f>'Production Summary'!$M$29</f>
        <v>51</v>
      </c>
      <c r="BG13" s="164">
        <v>0</v>
      </c>
      <c r="BH13" s="164">
        <f>'Production Summary'!$N$30</f>
        <v>500</v>
      </c>
      <c r="BI13" s="164">
        <f>'Production Summary'!$M$30</f>
        <v>250</v>
      </c>
      <c r="BJ13" s="164">
        <v>0</v>
      </c>
      <c r="BK13" s="386"/>
      <c r="BL13" s="164">
        <f>'Production Summary'!$N$32</f>
        <v>875</v>
      </c>
      <c r="BM13" s="164">
        <f>'Production Summary'!$N$34</f>
        <v>360.59999999999997</v>
      </c>
      <c r="BN13" s="164">
        <f>'Production Summary'!$M$34</f>
        <v>6.01</v>
      </c>
      <c r="BO13" s="164">
        <v>0</v>
      </c>
      <c r="BP13" s="164">
        <f>'Production Summary'!$N$36</f>
        <v>717</v>
      </c>
      <c r="BQ13" s="164">
        <f>'Production Summary'!$M$36</f>
        <v>11.95</v>
      </c>
      <c r="BR13" s="164">
        <v>0</v>
      </c>
      <c r="BS13" s="164">
        <f>'Production Summary'!$N$37</f>
        <v>210</v>
      </c>
      <c r="BT13" s="164">
        <f>'Production Summary'!$M$37</f>
        <v>21</v>
      </c>
      <c r="BU13" s="164">
        <v>0</v>
      </c>
      <c r="BV13" s="164">
        <f>'Production Summary'!$N$38</f>
        <v>280</v>
      </c>
      <c r="BW13" s="164">
        <f>'Production Summary'!$M$38</f>
        <v>28</v>
      </c>
      <c r="BX13" s="164">
        <v>0</v>
      </c>
      <c r="BY13" s="165">
        <f>'Production Summary'!$N$39</f>
        <v>300.38406247988502</v>
      </c>
      <c r="BZ13" s="164">
        <f>'Production Summary'!$M$39</f>
        <v>30.038406247988501</v>
      </c>
      <c r="CA13" s="164">
        <v>0</v>
      </c>
      <c r="CB13" s="164">
        <f>'Production Summary'!$N$40</f>
        <v>131.30000000000001</v>
      </c>
      <c r="CC13" s="164">
        <f>'Production Summary'!$M$40</f>
        <v>13.13</v>
      </c>
      <c r="CD13" s="164">
        <v>0</v>
      </c>
      <c r="CE13" s="164">
        <f>'Production Summary'!$N$42</f>
        <v>1136.3519999999996</v>
      </c>
      <c r="CF13" s="167">
        <v>75</v>
      </c>
      <c r="CG13" s="164">
        <v>0</v>
      </c>
      <c r="CH13" s="164">
        <v>0</v>
      </c>
      <c r="CI13" s="167">
        <v>170</v>
      </c>
      <c r="CJ13" s="164">
        <v>0</v>
      </c>
      <c r="CK13" s="167">
        <v>330</v>
      </c>
      <c r="CL13" s="164">
        <v>0</v>
      </c>
      <c r="CM13" s="375">
        <f>'Production Summary'!$N$45</f>
        <v>1650</v>
      </c>
      <c r="CN13" s="167">
        <v>255</v>
      </c>
      <c r="CO13" s="167">
        <f t="shared" si="5"/>
        <v>1275</v>
      </c>
      <c r="CP13" s="166"/>
      <c r="CQ13" s="164">
        <f>'Production Summary'!$N$49</f>
        <v>8004.1580041580037</v>
      </c>
      <c r="CR13" s="164">
        <f>'Production Summary'!$M$49</f>
        <v>66.701316701316699</v>
      </c>
      <c r="CS13" s="164">
        <f>'Production Summary'!$N$50</f>
        <v>13331.600831600828</v>
      </c>
      <c r="CT13" s="164">
        <f>'Production Summary'!$M$50</f>
        <v>148.1288981288981</v>
      </c>
      <c r="CU13" s="164">
        <f>'Production Summary'!$N$51</f>
        <v>12785.862785862784</v>
      </c>
      <c r="CV13" s="164">
        <f>'Production Summary'!$M$51</f>
        <v>355.16285516285512</v>
      </c>
      <c r="CW13" s="164">
        <f>'Production Summary'!$N$52</f>
        <v>12629.937629937627</v>
      </c>
      <c r="CX13" s="164">
        <f>'Production Summary'!$M$52</f>
        <v>701.66320166320156</v>
      </c>
      <c r="CY13" s="164">
        <f>'Production Summary'!$N$53</f>
        <v>12396.049896049895</v>
      </c>
      <c r="CZ13" s="164">
        <f>'Production Summary'!$M$53</f>
        <v>688.66943866943859</v>
      </c>
      <c r="DA13" s="164">
        <f>'Production Summary'!$N$54</f>
        <v>13799.376299376298</v>
      </c>
      <c r="DB13" s="164">
        <f>'Production Summary'!$M$54</f>
        <v>766.63201663201653</v>
      </c>
      <c r="DC13" s="328">
        <f>'Production Summary'!$N$60</f>
        <v>12863.825363825363</v>
      </c>
      <c r="DD13" s="328">
        <f>'Production Summary'!$M$60</f>
        <v>714.65696465696465</v>
      </c>
      <c r="DE13" s="164">
        <f>'Production Summary'!$N$59</f>
        <v>11148.648648648648</v>
      </c>
      <c r="DF13" s="328">
        <f>'Production Summary'!$M$59</f>
        <v>619.36936936936934</v>
      </c>
      <c r="DG13" s="164">
        <f>'Production Summary'!$N$55</f>
        <v>13842.68884268884</v>
      </c>
      <c r="DH13" s="164">
        <f>'Production Summary'!$M$55</f>
        <v>3460.67221067221</v>
      </c>
      <c r="DI13" s="164">
        <f>'Production Summary'!$N$56</f>
        <v>13097.713097713096</v>
      </c>
      <c r="DJ13" s="164">
        <f>'Production Summary'!$M$56</f>
        <v>163.72141372141371</v>
      </c>
      <c r="DK13" s="164">
        <f>'Production Summary'!$N$57</f>
        <v>14189.189189189186</v>
      </c>
      <c r="DL13" s="164">
        <f>'Production Summary'!$M$57</f>
        <v>394.14414414414409</v>
      </c>
      <c r="DM13" s="164">
        <f>'Production Summary'!$N$58</f>
        <v>14017.671517671517</v>
      </c>
      <c r="DN13" s="164">
        <f>'Production Summary'!$M$58</f>
        <v>778.75952875952873</v>
      </c>
      <c r="DO13" s="164">
        <f>'Production Summary'!$N$61</f>
        <v>4500</v>
      </c>
      <c r="DP13" s="328">
        <f>'Production Summary'!$M$61</f>
        <v>750</v>
      </c>
      <c r="DQ13" s="164">
        <v>0</v>
      </c>
      <c r="DR13" s="164">
        <f>'Production Summary'!$N$62</f>
        <v>8900</v>
      </c>
      <c r="DS13" s="164">
        <f>'Production Summary'!$N$70</f>
        <v>300</v>
      </c>
      <c r="DT13" s="328">
        <f>'Production Summary'!$M$70</f>
        <v>25</v>
      </c>
      <c r="DU13" s="164">
        <v>0</v>
      </c>
      <c r="DV13" s="164">
        <f>'Production Summary'!$N$71</f>
        <v>150</v>
      </c>
      <c r="DW13" s="164">
        <v>0</v>
      </c>
      <c r="DX13" s="164">
        <f>'Production Summary'!$N$64</f>
        <v>192</v>
      </c>
      <c r="DY13" s="164">
        <v>0</v>
      </c>
      <c r="DZ13" s="391">
        <f>'Production Summary'!$N$65</f>
        <v>384</v>
      </c>
      <c r="EA13" s="164">
        <v>0</v>
      </c>
      <c r="EB13" s="391">
        <f>'Production Summary'!$N$66</f>
        <v>192</v>
      </c>
      <c r="EC13" s="164">
        <v>0</v>
      </c>
      <c r="ED13" s="164">
        <f>'Production Summary'!$N$67</f>
        <v>96</v>
      </c>
      <c r="EE13" s="164">
        <v>0</v>
      </c>
      <c r="EF13" s="164">
        <f>'Production Summary'!$N$68</f>
        <v>96</v>
      </c>
      <c r="EG13" s="164">
        <v>0</v>
      </c>
      <c r="EH13" s="164">
        <f>'Production Summary'!$N$69</f>
        <v>340</v>
      </c>
      <c r="EI13" s="101"/>
      <c r="EJ13" s="3"/>
      <c r="EK13" s="3"/>
      <c r="ER13" s="64" t="s">
        <v>29</v>
      </c>
      <c r="ES13" s="61" t="str">
        <f t="shared" si="1"/>
        <v/>
      </c>
      <c r="ET13" s="24">
        <f t="shared" si="6"/>
        <v>0</v>
      </c>
    </row>
    <row r="14" spans="1:150" ht="15" customHeight="1">
      <c r="A14" t="b">
        <f>C14=Odisha!C14</f>
        <v>1</v>
      </c>
      <c r="B14" s="69">
        <f t="shared" si="7"/>
        <v>9</v>
      </c>
      <c r="C14" s="61" t="str">
        <f>IF(Odisha!C14="","",Odisha!C14)</f>
        <v/>
      </c>
      <c r="D14" s="164">
        <f>'Production Summary'!$N$4</f>
        <v>666</v>
      </c>
      <c r="E14" s="164">
        <f>'Production Summary'!$M$4</f>
        <v>27.75</v>
      </c>
      <c r="F14" s="164">
        <v>0</v>
      </c>
      <c r="G14" s="164">
        <f>'Production Summary'!$N$5</f>
        <v>666</v>
      </c>
      <c r="H14" s="164">
        <f>'Production Summary'!$M$5</f>
        <v>27.75</v>
      </c>
      <c r="I14" s="164">
        <v>0</v>
      </c>
      <c r="J14" s="164">
        <f>'Production Summary'!$N$6</f>
        <v>200</v>
      </c>
      <c r="K14" s="328">
        <f>'Production Summary'!$M$6</f>
        <v>7.5</v>
      </c>
      <c r="L14" s="164">
        <v>0</v>
      </c>
      <c r="M14" s="365">
        <f>'Production Summary'!$N$7</f>
        <v>612.72</v>
      </c>
      <c r="N14" s="367">
        <f>'Production Summary'!$M$7</f>
        <v>25.53</v>
      </c>
      <c r="O14" s="164">
        <v>0</v>
      </c>
      <c r="P14" s="164">
        <f>'Production Summary'!$N$8</f>
        <v>780</v>
      </c>
      <c r="Q14" s="164">
        <f>'Production Summary'!$M$8</f>
        <v>65</v>
      </c>
      <c r="R14" s="164">
        <v>0</v>
      </c>
      <c r="S14" s="164">
        <f>'Production Summary'!$N$9</f>
        <v>720</v>
      </c>
      <c r="T14" s="164">
        <f>'Production Summary'!$M$9</f>
        <v>60</v>
      </c>
      <c r="U14" s="164">
        <v>0</v>
      </c>
      <c r="V14" s="164">
        <f>'Production Summary'!$N$10</f>
        <v>876</v>
      </c>
      <c r="W14" s="164">
        <f>'Production Summary'!$M$10</f>
        <v>73</v>
      </c>
      <c r="X14" s="164">
        <v>0</v>
      </c>
      <c r="Y14" s="164">
        <f>'Production Summary'!$N$14</f>
        <v>177</v>
      </c>
      <c r="Z14" s="328">
        <f>'Production Summary'!$M$14</f>
        <v>14.75</v>
      </c>
      <c r="AA14" s="164">
        <v>0</v>
      </c>
      <c r="AB14" s="164">
        <f>'Production Summary'!$N$15</f>
        <v>126</v>
      </c>
      <c r="AC14" s="164">
        <f>'Production Summary'!$M$15</f>
        <v>21</v>
      </c>
      <c r="AD14" s="164">
        <v>0</v>
      </c>
      <c r="AE14" s="164">
        <f>'Production Summary'!$N$16</f>
        <v>252</v>
      </c>
      <c r="AF14" s="164">
        <f>'Production Summary'!$M$16</f>
        <v>21</v>
      </c>
      <c r="AG14" s="164">
        <v>0</v>
      </c>
      <c r="AH14" s="167">
        <f t="shared" si="2"/>
        <v>930</v>
      </c>
      <c r="AI14" s="167">
        <v>15.5</v>
      </c>
      <c r="AJ14" s="164">
        <v>0</v>
      </c>
      <c r="AK14" s="167">
        <f t="shared" si="3"/>
        <v>810</v>
      </c>
      <c r="AL14" s="167">
        <v>27</v>
      </c>
      <c r="AM14" s="164">
        <v>0</v>
      </c>
      <c r="AN14" s="167">
        <f t="shared" si="4"/>
        <v>780</v>
      </c>
      <c r="AO14" s="167">
        <v>65</v>
      </c>
      <c r="AP14" s="164">
        <v>0</v>
      </c>
      <c r="AQ14" s="164">
        <f>'Production Summary'!$N$21</f>
        <v>670</v>
      </c>
      <c r="AR14" s="164">
        <f>'Production Summary'!$M$21</f>
        <v>335</v>
      </c>
      <c r="AS14" s="164">
        <v>0</v>
      </c>
      <c r="AT14" s="167">
        <v>335</v>
      </c>
      <c r="AU14" s="164">
        <f>'Production Summary'!$N$23</f>
        <v>1050</v>
      </c>
      <c r="AV14" s="164">
        <f>'Production Summary'!$N$25</f>
        <v>300</v>
      </c>
      <c r="AW14" s="164">
        <f>'Production Summary'!$M$25</f>
        <v>25</v>
      </c>
      <c r="AX14" s="164">
        <v>0</v>
      </c>
      <c r="AY14" s="164">
        <f>'Production Summary'!$N$26</f>
        <v>300</v>
      </c>
      <c r="AZ14" s="164">
        <f>'Production Summary'!$M$26</f>
        <v>25</v>
      </c>
      <c r="BA14" s="164">
        <v>0</v>
      </c>
      <c r="BB14" s="164">
        <f>'Production Summary'!$N$28</f>
        <v>777</v>
      </c>
      <c r="BC14" s="164">
        <f>'Production Summary'!$M$28</f>
        <v>12.95</v>
      </c>
      <c r="BD14" s="164">
        <v>0</v>
      </c>
      <c r="BE14" s="164">
        <f>'Production Summary'!$N$29</f>
        <v>612</v>
      </c>
      <c r="BF14" s="164">
        <f>'Production Summary'!$M$29</f>
        <v>51</v>
      </c>
      <c r="BG14" s="164">
        <v>0</v>
      </c>
      <c r="BH14" s="164">
        <f>'Production Summary'!$N$30</f>
        <v>500</v>
      </c>
      <c r="BI14" s="164">
        <f>'Production Summary'!$M$30</f>
        <v>250</v>
      </c>
      <c r="BJ14" s="164">
        <v>0</v>
      </c>
      <c r="BK14" s="386"/>
      <c r="BL14" s="164">
        <f>'Production Summary'!$N$32</f>
        <v>875</v>
      </c>
      <c r="BM14" s="164">
        <f>'Production Summary'!$N$34</f>
        <v>360.59999999999997</v>
      </c>
      <c r="BN14" s="164">
        <f>'Production Summary'!$M$34</f>
        <v>6.01</v>
      </c>
      <c r="BO14" s="164">
        <v>0</v>
      </c>
      <c r="BP14" s="164">
        <f>'Production Summary'!$N$36</f>
        <v>717</v>
      </c>
      <c r="BQ14" s="164">
        <f>'Production Summary'!$M$36</f>
        <v>11.95</v>
      </c>
      <c r="BR14" s="164">
        <v>0</v>
      </c>
      <c r="BS14" s="164">
        <f>'Production Summary'!$N$37</f>
        <v>210</v>
      </c>
      <c r="BT14" s="164">
        <f>'Production Summary'!$M$37</f>
        <v>21</v>
      </c>
      <c r="BU14" s="164">
        <v>0</v>
      </c>
      <c r="BV14" s="164">
        <f>'Production Summary'!$N$38</f>
        <v>280</v>
      </c>
      <c r="BW14" s="164">
        <f>'Production Summary'!$M$38</f>
        <v>28</v>
      </c>
      <c r="BX14" s="164">
        <v>0</v>
      </c>
      <c r="BY14" s="165">
        <f>'Production Summary'!$N$39</f>
        <v>300.38406247988502</v>
      </c>
      <c r="BZ14" s="164">
        <f>'Production Summary'!$M$39</f>
        <v>30.038406247988501</v>
      </c>
      <c r="CA14" s="164">
        <v>0</v>
      </c>
      <c r="CB14" s="164">
        <f>'Production Summary'!$N$40</f>
        <v>131.30000000000001</v>
      </c>
      <c r="CC14" s="164">
        <f>'Production Summary'!$M$40</f>
        <v>13.13</v>
      </c>
      <c r="CD14" s="164">
        <v>0</v>
      </c>
      <c r="CE14" s="164">
        <f>'Production Summary'!$N$42</f>
        <v>1136.3519999999996</v>
      </c>
      <c r="CF14" s="167">
        <v>75</v>
      </c>
      <c r="CG14" s="164">
        <v>0</v>
      </c>
      <c r="CH14" s="164">
        <v>0</v>
      </c>
      <c r="CI14" s="167">
        <v>170</v>
      </c>
      <c r="CJ14" s="164">
        <v>0</v>
      </c>
      <c r="CK14" s="167">
        <v>330</v>
      </c>
      <c r="CL14" s="164">
        <v>0</v>
      </c>
      <c r="CM14" s="375">
        <f>'Production Summary'!$N$45</f>
        <v>1650</v>
      </c>
      <c r="CN14" s="167">
        <v>255</v>
      </c>
      <c r="CO14" s="167">
        <f t="shared" si="5"/>
        <v>1275</v>
      </c>
      <c r="CP14" s="166"/>
      <c r="CQ14" s="164">
        <f>'Production Summary'!$N$49</f>
        <v>8004.1580041580037</v>
      </c>
      <c r="CR14" s="164">
        <f>'Production Summary'!$M$49</f>
        <v>66.701316701316699</v>
      </c>
      <c r="CS14" s="164">
        <f>'Production Summary'!$N$50</f>
        <v>13331.600831600828</v>
      </c>
      <c r="CT14" s="164">
        <f>'Production Summary'!$M$50</f>
        <v>148.1288981288981</v>
      </c>
      <c r="CU14" s="164">
        <f>'Production Summary'!$N$51</f>
        <v>12785.862785862784</v>
      </c>
      <c r="CV14" s="164">
        <f>'Production Summary'!$M$51</f>
        <v>355.16285516285512</v>
      </c>
      <c r="CW14" s="164">
        <f>'Production Summary'!$N$52</f>
        <v>12629.937629937627</v>
      </c>
      <c r="CX14" s="164">
        <f>'Production Summary'!$M$52</f>
        <v>701.66320166320156</v>
      </c>
      <c r="CY14" s="164">
        <f>'Production Summary'!$N$53</f>
        <v>12396.049896049895</v>
      </c>
      <c r="CZ14" s="164">
        <f>'Production Summary'!$M$53</f>
        <v>688.66943866943859</v>
      </c>
      <c r="DA14" s="164">
        <f>'Production Summary'!$N$54</f>
        <v>13799.376299376298</v>
      </c>
      <c r="DB14" s="164">
        <f>'Production Summary'!$M$54</f>
        <v>766.63201663201653</v>
      </c>
      <c r="DC14" s="328">
        <f>'Production Summary'!$N$60</f>
        <v>12863.825363825363</v>
      </c>
      <c r="DD14" s="328">
        <f>'Production Summary'!$M$60</f>
        <v>714.65696465696465</v>
      </c>
      <c r="DE14" s="164">
        <f>'Production Summary'!$N$59</f>
        <v>11148.648648648648</v>
      </c>
      <c r="DF14" s="328">
        <f>'Production Summary'!$M$59</f>
        <v>619.36936936936934</v>
      </c>
      <c r="DG14" s="164">
        <f>'Production Summary'!$N$55</f>
        <v>13842.68884268884</v>
      </c>
      <c r="DH14" s="164">
        <f>'Production Summary'!$M$55</f>
        <v>3460.67221067221</v>
      </c>
      <c r="DI14" s="164">
        <f>'Production Summary'!$N$56</f>
        <v>13097.713097713096</v>
      </c>
      <c r="DJ14" s="164">
        <f>'Production Summary'!$M$56</f>
        <v>163.72141372141371</v>
      </c>
      <c r="DK14" s="164">
        <f>'Production Summary'!$N$57</f>
        <v>14189.189189189186</v>
      </c>
      <c r="DL14" s="164">
        <f>'Production Summary'!$M$57</f>
        <v>394.14414414414409</v>
      </c>
      <c r="DM14" s="164">
        <f>'Production Summary'!$N$58</f>
        <v>14017.671517671517</v>
      </c>
      <c r="DN14" s="164">
        <f>'Production Summary'!$M$58</f>
        <v>778.75952875952873</v>
      </c>
      <c r="DO14" s="164">
        <f>'Production Summary'!$N$61</f>
        <v>4500</v>
      </c>
      <c r="DP14" s="328">
        <f>'Production Summary'!$M$61</f>
        <v>750</v>
      </c>
      <c r="DQ14" s="164">
        <v>0</v>
      </c>
      <c r="DR14" s="164">
        <f>'Production Summary'!$N$62</f>
        <v>8900</v>
      </c>
      <c r="DS14" s="164">
        <f>'Production Summary'!$N$70</f>
        <v>300</v>
      </c>
      <c r="DT14" s="328">
        <f>'Production Summary'!$M$70</f>
        <v>25</v>
      </c>
      <c r="DU14" s="164">
        <v>0</v>
      </c>
      <c r="DV14" s="164">
        <f>'Production Summary'!$N$71</f>
        <v>150</v>
      </c>
      <c r="DW14" s="164">
        <v>0</v>
      </c>
      <c r="DX14" s="164">
        <f>'Production Summary'!$N$64</f>
        <v>192</v>
      </c>
      <c r="DY14" s="164">
        <v>0</v>
      </c>
      <c r="DZ14" s="391">
        <f>'Production Summary'!$N$65</f>
        <v>384</v>
      </c>
      <c r="EA14" s="164">
        <v>0</v>
      </c>
      <c r="EB14" s="391">
        <f>'Production Summary'!$N$66</f>
        <v>192</v>
      </c>
      <c r="EC14" s="164">
        <v>0</v>
      </c>
      <c r="ED14" s="164">
        <f>'Production Summary'!$N$67</f>
        <v>96</v>
      </c>
      <c r="EE14" s="164">
        <v>0</v>
      </c>
      <c r="EF14" s="164">
        <f>'Production Summary'!$N$68</f>
        <v>96</v>
      </c>
      <c r="EG14" s="164">
        <v>0</v>
      </c>
      <c r="EH14" s="164">
        <f>'Production Summary'!$N$69</f>
        <v>340</v>
      </c>
      <c r="EI14" s="101"/>
      <c r="EJ14" s="3"/>
      <c r="EK14" s="3"/>
      <c r="ER14" s="64" t="s">
        <v>30</v>
      </c>
      <c r="ES14" s="61" t="str">
        <f t="shared" si="1"/>
        <v/>
      </c>
      <c r="ET14" s="24">
        <f t="shared" si="6"/>
        <v>0</v>
      </c>
    </row>
    <row r="15" spans="1:150" ht="15" customHeight="1">
      <c r="A15" t="b">
        <f>C15=Odisha!C15</f>
        <v>1</v>
      </c>
      <c r="B15" s="69">
        <f t="shared" si="7"/>
        <v>10</v>
      </c>
      <c r="C15" s="61" t="str">
        <f>IF(Odisha!C15="","",Odisha!C15)</f>
        <v>Chakadola Store</v>
      </c>
      <c r="D15" s="164">
        <f>'Production Summary'!$N$4</f>
        <v>666</v>
      </c>
      <c r="E15" s="164">
        <f>'Production Summary'!$M$4</f>
        <v>27.75</v>
      </c>
      <c r="F15" s="164">
        <v>0</v>
      </c>
      <c r="G15" s="164">
        <f>'Production Summary'!$N$5</f>
        <v>666</v>
      </c>
      <c r="H15" s="164">
        <f>'Production Summary'!$M$5</f>
        <v>27.75</v>
      </c>
      <c r="I15" s="164">
        <v>0</v>
      </c>
      <c r="J15" s="164">
        <f>'Production Summary'!$N$6</f>
        <v>200</v>
      </c>
      <c r="K15" s="328">
        <f>'Production Summary'!$M$6</f>
        <v>7.5</v>
      </c>
      <c r="L15" s="164">
        <v>0</v>
      </c>
      <c r="M15" s="365">
        <f>'Production Summary'!$N$7</f>
        <v>612.72</v>
      </c>
      <c r="N15" s="367">
        <f>'Production Summary'!$M$7</f>
        <v>25.53</v>
      </c>
      <c r="O15" s="164">
        <v>0</v>
      </c>
      <c r="P15" s="164">
        <f>'Production Summary'!$N$8</f>
        <v>780</v>
      </c>
      <c r="Q15" s="164">
        <f>'Production Summary'!$M$8</f>
        <v>65</v>
      </c>
      <c r="R15" s="164">
        <v>0</v>
      </c>
      <c r="S15" s="164">
        <f>'Production Summary'!$N$9</f>
        <v>720</v>
      </c>
      <c r="T15" s="164">
        <f>'Production Summary'!$M$9</f>
        <v>60</v>
      </c>
      <c r="U15" s="164">
        <v>0</v>
      </c>
      <c r="V15" s="164">
        <f>'Production Summary'!$N$10</f>
        <v>876</v>
      </c>
      <c r="W15" s="164">
        <f>'Production Summary'!$M$10</f>
        <v>73</v>
      </c>
      <c r="X15" s="164">
        <v>0</v>
      </c>
      <c r="Y15" s="164">
        <f>'Production Summary'!$N$14</f>
        <v>177</v>
      </c>
      <c r="Z15" s="328">
        <f>'Production Summary'!$M$14</f>
        <v>14.75</v>
      </c>
      <c r="AA15" s="164">
        <v>0</v>
      </c>
      <c r="AB15" s="164">
        <f>'Production Summary'!$N$15</f>
        <v>126</v>
      </c>
      <c r="AC15" s="164">
        <f>'Production Summary'!$M$15</f>
        <v>21</v>
      </c>
      <c r="AD15" s="164">
        <v>0</v>
      </c>
      <c r="AE15" s="164">
        <f>'Production Summary'!$N$16</f>
        <v>252</v>
      </c>
      <c r="AF15" s="164">
        <f>'Production Summary'!$M$16</f>
        <v>21</v>
      </c>
      <c r="AG15" s="164">
        <v>0</v>
      </c>
      <c r="AH15" s="167">
        <f t="shared" si="2"/>
        <v>930</v>
      </c>
      <c r="AI15" s="167">
        <v>15.5</v>
      </c>
      <c r="AJ15" s="164">
        <v>0</v>
      </c>
      <c r="AK15" s="167">
        <f t="shared" si="3"/>
        <v>810</v>
      </c>
      <c r="AL15" s="167">
        <v>27</v>
      </c>
      <c r="AM15" s="164">
        <v>0</v>
      </c>
      <c r="AN15" s="167">
        <f t="shared" si="4"/>
        <v>780</v>
      </c>
      <c r="AO15" s="167">
        <v>65</v>
      </c>
      <c r="AP15" s="164">
        <v>0</v>
      </c>
      <c r="AQ15" s="164">
        <f>'Production Summary'!$N$21</f>
        <v>670</v>
      </c>
      <c r="AR15" s="164">
        <f>'Production Summary'!$M$21</f>
        <v>335</v>
      </c>
      <c r="AS15" s="164">
        <v>0</v>
      </c>
      <c r="AT15" s="167">
        <v>335</v>
      </c>
      <c r="AU15" s="164">
        <f>'Production Summary'!$N$23</f>
        <v>1050</v>
      </c>
      <c r="AV15" s="164">
        <f>'Production Summary'!$N$25</f>
        <v>300</v>
      </c>
      <c r="AW15" s="164">
        <f>'Production Summary'!$M$25</f>
        <v>25</v>
      </c>
      <c r="AX15" s="164">
        <v>0</v>
      </c>
      <c r="AY15" s="164">
        <f>'Production Summary'!$N$26</f>
        <v>300</v>
      </c>
      <c r="AZ15" s="164">
        <f>'Production Summary'!$M$26</f>
        <v>25</v>
      </c>
      <c r="BA15" s="164">
        <v>0</v>
      </c>
      <c r="BB15" s="164">
        <f>'Production Summary'!$N$28</f>
        <v>777</v>
      </c>
      <c r="BC15" s="164">
        <f>'Production Summary'!$M$28</f>
        <v>12.95</v>
      </c>
      <c r="BD15" s="164">
        <v>0</v>
      </c>
      <c r="BE15" s="164">
        <f>'Production Summary'!$N$29</f>
        <v>612</v>
      </c>
      <c r="BF15" s="164">
        <f>'Production Summary'!$M$29</f>
        <v>51</v>
      </c>
      <c r="BG15" s="164">
        <v>0</v>
      </c>
      <c r="BH15" s="164">
        <f>'Production Summary'!$N$30</f>
        <v>500</v>
      </c>
      <c r="BI15" s="164">
        <f>'Production Summary'!$M$30</f>
        <v>250</v>
      </c>
      <c r="BJ15" s="164">
        <v>0</v>
      </c>
      <c r="BK15" s="386"/>
      <c r="BL15" s="164">
        <f>'Production Summary'!$N$32</f>
        <v>875</v>
      </c>
      <c r="BM15" s="164">
        <f>'Production Summary'!$N$34</f>
        <v>360.59999999999997</v>
      </c>
      <c r="BN15" s="164">
        <f>'Production Summary'!$M$34</f>
        <v>6.01</v>
      </c>
      <c r="BO15" s="164">
        <v>0</v>
      </c>
      <c r="BP15" s="164">
        <f>'Production Summary'!$N$36</f>
        <v>717</v>
      </c>
      <c r="BQ15" s="164">
        <f>'Production Summary'!$M$36</f>
        <v>11.95</v>
      </c>
      <c r="BR15" s="164">
        <v>0</v>
      </c>
      <c r="BS15" s="164">
        <f>'Production Summary'!$N$37</f>
        <v>210</v>
      </c>
      <c r="BT15" s="164">
        <f>'Production Summary'!$M$37</f>
        <v>21</v>
      </c>
      <c r="BU15" s="164">
        <v>0</v>
      </c>
      <c r="BV15" s="164">
        <f>'Production Summary'!$N$38</f>
        <v>280</v>
      </c>
      <c r="BW15" s="164">
        <f>'Production Summary'!$M$38</f>
        <v>28</v>
      </c>
      <c r="BX15" s="164">
        <v>0</v>
      </c>
      <c r="BY15" s="165">
        <f>'Production Summary'!$N$39</f>
        <v>300.38406247988502</v>
      </c>
      <c r="BZ15" s="164">
        <f>'Production Summary'!$M$39</f>
        <v>30.038406247988501</v>
      </c>
      <c r="CA15" s="164">
        <v>0</v>
      </c>
      <c r="CB15" s="164">
        <f>'Production Summary'!$N$40</f>
        <v>131.30000000000001</v>
      </c>
      <c r="CC15" s="164">
        <f>'Production Summary'!$M$40</f>
        <v>13.13</v>
      </c>
      <c r="CD15" s="164">
        <v>0</v>
      </c>
      <c r="CE15" s="164">
        <f>'Production Summary'!$N$42</f>
        <v>1136.3519999999996</v>
      </c>
      <c r="CF15" s="167">
        <v>75</v>
      </c>
      <c r="CG15" s="164">
        <v>0</v>
      </c>
      <c r="CH15" s="164">
        <v>0</v>
      </c>
      <c r="CI15" s="167">
        <v>170</v>
      </c>
      <c r="CJ15" s="164">
        <v>0</v>
      </c>
      <c r="CK15" s="167">
        <v>330</v>
      </c>
      <c r="CL15" s="164">
        <v>0</v>
      </c>
      <c r="CM15" s="375">
        <f>'Production Summary'!$N$45</f>
        <v>1650</v>
      </c>
      <c r="CN15" s="167">
        <v>255</v>
      </c>
      <c r="CO15" s="167">
        <f t="shared" si="5"/>
        <v>1275</v>
      </c>
      <c r="CP15" s="166"/>
      <c r="CQ15" s="164">
        <f>'Production Summary'!$N$49</f>
        <v>8004.1580041580037</v>
      </c>
      <c r="CR15" s="164">
        <f>'Production Summary'!$M$49</f>
        <v>66.701316701316699</v>
      </c>
      <c r="CS15" s="164">
        <f>'Production Summary'!$N$50</f>
        <v>13331.600831600828</v>
      </c>
      <c r="CT15" s="164">
        <f>'Production Summary'!$M$50</f>
        <v>148.1288981288981</v>
      </c>
      <c r="CU15" s="164">
        <f>'Production Summary'!$N$51</f>
        <v>12785.862785862784</v>
      </c>
      <c r="CV15" s="164">
        <f>'Production Summary'!$M$51</f>
        <v>355.16285516285512</v>
      </c>
      <c r="CW15" s="164">
        <f>'Production Summary'!$N$52</f>
        <v>12629.937629937627</v>
      </c>
      <c r="CX15" s="164">
        <f>'Production Summary'!$M$52</f>
        <v>701.66320166320156</v>
      </c>
      <c r="CY15" s="164">
        <f>'Production Summary'!$N$53</f>
        <v>12396.049896049895</v>
      </c>
      <c r="CZ15" s="164">
        <f>'Production Summary'!$M$53</f>
        <v>688.66943866943859</v>
      </c>
      <c r="DA15" s="164">
        <f>'Production Summary'!$N$54</f>
        <v>13799.376299376298</v>
      </c>
      <c r="DB15" s="164">
        <f>'Production Summary'!$M$54</f>
        <v>766.63201663201653</v>
      </c>
      <c r="DC15" s="328">
        <f>'Production Summary'!$N$60</f>
        <v>12863.825363825363</v>
      </c>
      <c r="DD15" s="328">
        <f>'Production Summary'!$M$60</f>
        <v>714.65696465696465</v>
      </c>
      <c r="DE15" s="164">
        <f>'Production Summary'!$N$59</f>
        <v>11148.648648648648</v>
      </c>
      <c r="DF15" s="328">
        <f>'Production Summary'!$M$59</f>
        <v>619.36936936936934</v>
      </c>
      <c r="DG15" s="164">
        <f>'Production Summary'!$N$55</f>
        <v>13842.68884268884</v>
      </c>
      <c r="DH15" s="164">
        <f>'Production Summary'!$M$55</f>
        <v>3460.67221067221</v>
      </c>
      <c r="DI15" s="164">
        <f>'Production Summary'!$N$56</f>
        <v>13097.713097713096</v>
      </c>
      <c r="DJ15" s="164">
        <f>'Production Summary'!$M$56</f>
        <v>163.72141372141371</v>
      </c>
      <c r="DK15" s="164">
        <f>'Production Summary'!$N$57</f>
        <v>14189.189189189186</v>
      </c>
      <c r="DL15" s="164">
        <f>'Production Summary'!$M$57</f>
        <v>394.14414414414409</v>
      </c>
      <c r="DM15" s="164">
        <f>'Production Summary'!$N$58</f>
        <v>14017.671517671517</v>
      </c>
      <c r="DN15" s="164">
        <f>'Production Summary'!$M$58</f>
        <v>778.75952875952873</v>
      </c>
      <c r="DO15" s="164">
        <f>'Production Summary'!$N$61</f>
        <v>4500</v>
      </c>
      <c r="DP15" s="328">
        <f>'Production Summary'!$M$61</f>
        <v>750</v>
      </c>
      <c r="DQ15" s="164">
        <v>0</v>
      </c>
      <c r="DR15" s="164">
        <f>'Production Summary'!$N$62</f>
        <v>8900</v>
      </c>
      <c r="DS15" s="164">
        <f>'Production Summary'!$N$70</f>
        <v>300</v>
      </c>
      <c r="DT15" s="328">
        <f>'Production Summary'!$M$70</f>
        <v>25</v>
      </c>
      <c r="DU15" s="164">
        <v>0</v>
      </c>
      <c r="DV15" s="164">
        <f>'Production Summary'!$N$71</f>
        <v>150</v>
      </c>
      <c r="DW15" s="164">
        <v>0</v>
      </c>
      <c r="DX15" s="164">
        <f>'Production Summary'!$N$64</f>
        <v>192</v>
      </c>
      <c r="DY15" s="164">
        <v>0</v>
      </c>
      <c r="DZ15" s="391">
        <f>'Production Summary'!$N$65</f>
        <v>384</v>
      </c>
      <c r="EA15" s="164">
        <v>0</v>
      </c>
      <c r="EB15" s="391">
        <f>'Production Summary'!$N$66</f>
        <v>192</v>
      </c>
      <c r="EC15" s="164">
        <v>0</v>
      </c>
      <c r="ED15" s="164">
        <f>'Production Summary'!$N$67</f>
        <v>96</v>
      </c>
      <c r="EE15" s="164">
        <v>0</v>
      </c>
      <c r="EF15" s="164">
        <f>'Production Summary'!$N$68</f>
        <v>96</v>
      </c>
      <c r="EG15" s="164">
        <v>0</v>
      </c>
      <c r="EH15" s="164">
        <f>'Production Summary'!$N$69</f>
        <v>340</v>
      </c>
      <c r="EI15" s="101"/>
      <c r="EJ15" s="3"/>
      <c r="EK15" s="3"/>
      <c r="ER15" s="64" t="s">
        <v>31</v>
      </c>
      <c r="ES15" s="61" t="str">
        <f t="shared" si="1"/>
        <v>Chakadola Store</v>
      </c>
      <c r="ET15" s="24">
        <f t="shared" si="6"/>
        <v>0</v>
      </c>
    </row>
    <row r="16" spans="1:150" ht="15" customHeight="1">
      <c r="A16" t="b">
        <f>C16=Odisha!C16</f>
        <v>1</v>
      </c>
      <c r="B16" s="69">
        <f t="shared" si="7"/>
        <v>11</v>
      </c>
      <c r="C16" s="61" t="str">
        <f>IF(Odisha!C16="","",Odisha!C16)</f>
        <v>Lilima Agency</v>
      </c>
      <c r="D16" s="164">
        <f>'Production Summary'!$N$4</f>
        <v>666</v>
      </c>
      <c r="E16" s="164">
        <f>'Production Summary'!$M$4</f>
        <v>27.75</v>
      </c>
      <c r="F16" s="164">
        <v>0</v>
      </c>
      <c r="G16" s="164">
        <f>'Production Summary'!$N$5</f>
        <v>666</v>
      </c>
      <c r="H16" s="164">
        <f>'Production Summary'!$M$5</f>
        <v>27.75</v>
      </c>
      <c r="I16" s="164">
        <v>0</v>
      </c>
      <c r="J16" s="164">
        <f>'Production Summary'!$N$6</f>
        <v>200</v>
      </c>
      <c r="K16" s="328">
        <f>'Production Summary'!$M$6</f>
        <v>7.5</v>
      </c>
      <c r="L16" s="164">
        <v>0</v>
      </c>
      <c r="M16" s="365">
        <f>'Production Summary'!$N$7</f>
        <v>612.72</v>
      </c>
      <c r="N16" s="367">
        <f>'Production Summary'!$M$7</f>
        <v>25.53</v>
      </c>
      <c r="O16" s="164">
        <v>0</v>
      </c>
      <c r="P16" s="164">
        <f>'Production Summary'!$N$8</f>
        <v>780</v>
      </c>
      <c r="Q16" s="164">
        <f>'Production Summary'!$M$8</f>
        <v>65</v>
      </c>
      <c r="R16" s="164">
        <v>0</v>
      </c>
      <c r="S16" s="164">
        <f>'Production Summary'!$N$9</f>
        <v>720</v>
      </c>
      <c r="T16" s="164">
        <f>'Production Summary'!$M$9</f>
        <v>60</v>
      </c>
      <c r="U16" s="164">
        <v>0</v>
      </c>
      <c r="V16" s="164">
        <f>'Production Summary'!$N$10</f>
        <v>876</v>
      </c>
      <c r="W16" s="164">
        <f>'Production Summary'!$M$10</f>
        <v>73</v>
      </c>
      <c r="X16" s="164">
        <v>0</v>
      </c>
      <c r="Y16" s="164">
        <f>'Production Summary'!$N$14</f>
        <v>177</v>
      </c>
      <c r="Z16" s="328">
        <f>'Production Summary'!$M$14</f>
        <v>14.75</v>
      </c>
      <c r="AA16" s="164">
        <v>0</v>
      </c>
      <c r="AB16" s="164">
        <f>'Production Summary'!$N$15</f>
        <v>126</v>
      </c>
      <c r="AC16" s="164">
        <f>'Production Summary'!$M$15</f>
        <v>21</v>
      </c>
      <c r="AD16" s="164">
        <v>0</v>
      </c>
      <c r="AE16" s="164">
        <f>'Production Summary'!$N$16</f>
        <v>252</v>
      </c>
      <c r="AF16" s="164">
        <f>'Production Summary'!$M$16</f>
        <v>21</v>
      </c>
      <c r="AG16" s="164">
        <v>0</v>
      </c>
      <c r="AH16" s="167">
        <f t="shared" si="2"/>
        <v>930</v>
      </c>
      <c r="AI16" s="167">
        <v>15.5</v>
      </c>
      <c r="AJ16" s="164">
        <v>0</v>
      </c>
      <c r="AK16" s="167">
        <f t="shared" si="3"/>
        <v>810</v>
      </c>
      <c r="AL16" s="167">
        <v>27</v>
      </c>
      <c r="AM16" s="164">
        <v>0</v>
      </c>
      <c r="AN16" s="167">
        <f t="shared" si="4"/>
        <v>780</v>
      </c>
      <c r="AO16" s="167">
        <v>65</v>
      </c>
      <c r="AP16" s="164">
        <v>0</v>
      </c>
      <c r="AQ16" s="164">
        <f>'Production Summary'!$N$21</f>
        <v>670</v>
      </c>
      <c r="AR16" s="164">
        <f>'Production Summary'!$M$21</f>
        <v>335</v>
      </c>
      <c r="AS16" s="164">
        <v>0</v>
      </c>
      <c r="AT16" s="167">
        <v>335</v>
      </c>
      <c r="AU16" s="164">
        <f>'Production Summary'!$N$23</f>
        <v>1050</v>
      </c>
      <c r="AV16" s="164">
        <f>'Production Summary'!$N$25</f>
        <v>300</v>
      </c>
      <c r="AW16" s="164">
        <f>'Production Summary'!$M$25</f>
        <v>25</v>
      </c>
      <c r="AX16" s="164">
        <v>0</v>
      </c>
      <c r="AY16" s="164">
        <f>'Production Summary'!$N$26</f>
        <v>300</v>
      </c>
      <c r="AZ16" s="164">
        <f>'Production Summary'!$M$26</f>
        <v>25</v>
      </c>
      <c r="BA16" s="164">
        <v>0</v>
      </c>
      <c r="BB16" s="164">
        <f>'Production Summary'!$N$28</f>
        <v>777</v>
      </c>
      <c r="BC16" s="164">
        <f>'Production Summary'!$M$28</f>
        <v>12.95</v>
      </c>
      <c r="BD16" s="164">
        <v>0</v>
      </c>
      <c r="BE16" s="164">
        <f>'Production Summary'!$N$29</f>
        <v>612</v>
      </c>
      <c r="BF16" s="164">
        <f>'Production Summary'!$M$29</f>
        <v>51</v>
      </c>
      <c r="BG16" s="164">
        <v>0</v>
      </c>
      <c r="BH16" s="164">
        <f>'Production Summary'!$N$30</f>
        <v>500</v>
      </c>
      <c r="BI16" s="164">
        <f>'Production Summary'!$M$30</f>
        <v>250</v>
      </c>
      <c r="BJ16" s="164">
        <v>0</v>
      </c>
      <c r="BK16" s="386"/>
      <c r="BL16" s="164">
        <f>'Production Summary'!$N$32</f>
        <v>875</v>
      </c>
      <c r="BM16" s="164">
        <f>'Production Summary'!$N$34</f>
        <v>360.59999999999997</v>
      </c>
      <c r="BN16" s="164">
        <f>'Production Summary'!$M$34</f>
        <v>6.01</v>
      </c>
      <c r="BO16" s="164">
        <v>0</v>
      </c>
      <c r="BP16" s="164">
        <f>'Production Summary'!$N$36</f>
        <v>717</v>
      </c>
      <c r="BQ16" s="164">
        <f>'Production Summary'!$M$36</f>
        <v>11.95</v>
      </c>
      <c r="BR16" s="164">
        <v>0</v>
      </c>
      <c r="BS16" s="164">
        <f>'Production Summary'!$N$37</f>
        <v>210</v>
      </c>
      <c r="BT16" s="164">
        <f>'Production Summary'!$M$37</f>
        <v>21</v>
      </c>
      <c r="BU16" s="164">
        <v>0</v>
      </c>
      <c r="BV16" s="164">
        <f>'Production Summary'!$N$38</f>
        <v>280</v>
      </c>
      <c r="BW16" s="164">
        <f>'Production Summary'!$M$38</f>
        <v>28</v>
      </c>
      <c r="BX16" s="164">
        <v>0</v>
      </c>
      <c r="BY16" s="165">
        <f>'Production Summary'!$N$39</f>
        <v>300.38406247988502</v>
      </c>
      <c r="BZ16" s="164">
        <f>'Production Summary'!$M$39</f>
        <v>30.038406247988501</v>
      </c>
      <c r="CA16" s="164">
        <v>0</v>
      </c>
      <c r="CB16" s="164">
        <f>'Production Summary'!$N$40</f>
        <v>131.30000000000001</v>
      </c>
      <c r="CC16" s="164">
        <f>'Production Summary'!$M$40</f>
        <v>13.13</v>
      </c>
      <c r="CD16" s="164">
        <v>0</v>
      </c>
      <c r="CE16" s="164">
        <f>'Production Summary'!$N$42</f>
        <v>1136.3519999999996</v>
      </c>
      <c r="CF16" s="167">
        <v>75</v>
      </c>
      <c r="CG16" s="164">
        <v>0</v>
      </c>
      <c r="CH16" s="164">
        <v>0</v>
      </c>
      <c r="CI16" s="167">
        <v>170</v>
      </c>
      <c r="CJ16" s="164">
        <v>0</v>
      </c>
      <c r="CK16" s="167">
        <v>330</v>
      </c>
      <c r="CL16" s="164">
        <v>0</v>
      </c>
      <c r="CM16" s="375">
        <f>'Production Summary'!$N$45</f>
        <v>1650</v>
      </c>
      <c r="CN16" s="167">
        <v>255</v>
      </c>
      <c r="CO16" s="167">
        <f t="shared" si="5"/>
        <v>1275</v>
      </c>
      <c r="CP16" s="166"/>
      <c r="CQ16" s="164">
        <f>'Production Summary'!$N$49</f>
        <v>8004.1580041580037</v>
      </c>
      <c r="CR16" s="164">
        <f>'Production Summary'!$M$49</f>
        <v>66.701316701316699</v>
      </c>
      <c r="CS16" s="164">
        <f>'Production Summary'!$N$50</f>
        <v>13331.600831600828</v>
      </c>
      <c r="CT16" s="164">
        <f>'Production Summary'!$M$50</f>
        <v>148.1288981288981</v>
      </c>
      <c r="CU16" s="164">
        <f>'Production Summary'!$N$51</f>
        <v>12785.862785862784</v>
      </c>
      <c r="CV16" s="164">
        <f>'Production Summary'!$M$51</f>
        <v>355.16285516285512</v>
      </c>
      <c r="CW16" s="164">
        <f>'Production Summary'!$N$52</f>
        <v>12629.937629937627</v>
      </c>
      <c r="CX16" s="164">
        <f>'Production Summary'!$M$52</f>
        <v>701.66320166320156</v>
      </c>
      <c r="CY16" s="164">
        <f>'Production Summary'!$N$53</f>
        <v>12396.049896049895</v>
      </c>
      <c r="CZ16" s="164">
        <f>'Production Summary'!$M$53</f>
        <v>688.66943866943859</v>
      </c>
      <c r="DA16" s="164">
        <f>'Production Summary'!$N$54</f>
        <v>13799.376299376298</v>
      </c>
      <c r="DB16" s="164">
        <f>'Production Summary'!$M$54</f>
        <v>766.63201663201653</v>
      </c>
      <c r="DC16" s="328">
        <f>'Production Summary'!$N$60</f>
        <v>12863.825363825363</v>
      </c>
      <c r="DD16" s="328">
        <f>'Production Summary'!$M$60</f>
        <v>714.65696465696465</v>
      </c>
      <c r="DE16" s="164">
        <f>'Production Summary'!$N$59</f>
        <v>11148.648648648648</v>
      </c>
      <c r="DF16" s="328">
        <f>'Production Summary'!$M$59</f>
        <v>619.36936936936934</v>
      </c>
      <c r="DG16" s="164">
        <f>'Production Summary'!$N$55</f>
        <v>13842.68884268884</v>
      </c>
      <c r="DH16" s="164">
        <f>'Production Summary'!$M$55</f>
        <v>3460.67221067221</v>
      </c>
      <c r="DI16" s="164">
        <f>'Production Summary'!$N$56</f>
        <v>13097.713097713096</v>
      </c>
      <c r="DJ16" s="164">
        <f>'Production Summary'!$M$56</f>
        <v>163.72141372141371</v>
      </c>
      <c r="DK16" s="164">
        <f>'Production Summary'!$N$57</f>
        <v>14189.189189189186</v>
      </c>
      <c r="DL16" s="164">
        <f>'Production Summary'!$M$57</f>
        <v>394.14414414414409</v>
      </c>
      <c r="DM16" s="164">
        <f>'Production Summary'!$N$58</f>
        <v>14017.671517671517</v>
      </c>
      <c r="DN16" s="164">
        <f>'Production Summary'!$M$58</f>
        <v>778.75952875952873</v>
      </c>
      <c r="DO16" s="164">
        <f>'Production Summary'!$N$61</f>
        <v>4500</v>
      </c>
      <c r="DP16" s="328">
        <f>'Production Summary'!$M$61</f>
        <v>750</v>
      </c>
      <c r="DQ16" s="164">
        <v>0</v>
      </c>
      <c r="DR16" s="164">
        <f>'Production Summary'!$N$62</f>
        <v>8900</v>
      </c>
      <c r="DS16" s="164">
        <f>'Production Summary'!$N$70</f>
        <v>300</v>
      </c>
      <c r="DT16" s="328">
        <f>'Production Summary'!$M$70</f>
        <v>25</v>
      </c>
      <c r="DU16" s="164">
        <v>0</v>
      </c>
      <c r="DV16" s="164">
        <f>'Production Summary'!$N$71</f>
        <v>150</v>
      </c>
      <c r="DW16" s="164">
        <v>0</v>
      </c>
      <c r="DX16" s="164">
        <f>'Production Summary'!$N$64</f>
        <v>192</v>
      </c>
      <c r="DY16" s="164">
        <v>0</v>
      </c>
      <c r="DZ16" s="391">
        <f>'Production Summary'!$N$65</f>
        <v>384</v>
      </c>
      <c r="EA16" s="164">
        <v>0</v>
      </c>
      <c r="EB16" s="391">
        <f>'Production Summary'!$N$66</f>
        <v>192</v>
      </c>
      <c r="EC16" s="164">
        <v>0</v>
      </c>
      <c r="ED16" s="164">
        <f>'Production Summary'!$N$67</f>
        <v>96</v>
      </c>
      <c r="EE16" s="164">
        <v>0</v>
      </c>
      <c r="EF16" s="164">
        <f>'Production Summary'!$N$68</f>
        <v>96</v>
      </c>
      <c r="EG16" s="164">
        <v>0</v>
      </c>
      <c r="EH16" s="164">
        <f>'Production Summary'!$N$69</f>
        <v>340</v>
      </c>
      <c r="EI16" s="101"/>
      <c r="EJ16" s="3"/>
      <c r="EK16" s="3"/>
      <c r="ER16" s="64" t="s">
        <v>32</v>
      </c>
      <c r="ES16" s="61" t="str">
        <f t="shared" si="1"/>
        <v>Lilima Agency</v>
      </c>
      <c r="ET16" s="24">
        <f t="shared" si="6"/>
        <v>0</v>
      </c>
    </row>
    <row r="17" spans="1:150" ht="15" customHeight="1">
      <c r="A17" t="b">
        <f>C17=Odisha!C17</f>
        <v>1</v>
      </c>
      <c r="B17" s="69">
        <f t="shared" si="7"/>
        <v>12</v>
      </c>
      <c r="C17" s="61" t="str">
        <f>IF(Odisha!C17="","",Odisha!C17)</f>
        <v>Dinesh Agrawal</v>
      </c>
      <c r="D17" s="164">
        <f>'Production Summary'!$N$4</f>
        <v>666</v>
      </c>
      <c r="E17" s="164">
        <f>'Production Summary'!$M$4</f>
        <v>27.75</v>
      </c>
      <c r="F17" s="164">
        <v>0</v>
      </c>
      <c r="G17" s="164">
        <f>'Production Summary'!$N$5</f>
        <v>666</v>
      </c>
      <c r="H17" s="164">
        <f>'Production Summary'!$M$5</f>
        <v>27.75</v>
      </c>
      <c r="I17" s="164">
        <v>0</v>
      </c>
      <c r="J17" s="164">
        <f>'Production Summary'!$N$6</f>
        <v>200</v>
      </c>
      <c r="K17" s="328">
        <f>'Production Summary'!$M$6</f>
        <v>7.5</v>
      </c>
      <c r="L17" s="164">
        <v>0</v>
      </c>
      <c r="M17" s="365">
        <f>'Production Summary'!$N$7</f>
        <v>612.72</v>
      </c>
      <c r="N17" s="367">
        <f>'Production Summary'!$M$7</f>
        <v>25.53</v>
      </c>
      <c r="O17" s="164">
        <v>0</v>
      </c>
      <c r="P17" s="164">
        <f>'Production Summary'!$N$8</f>
        <v>780</v>
      </c>
      <c r="Q17" s="164">
        <f>'Production Summary'!$M$8</f>
        <v>65</v>
      </c>
      <c r="R17" s="164">
        <v>0</v>
      </c>
      <c r="S17" s="164">
        <f>'Production Summary'!$N$9</f>
        <v>720</v>
      </c>
      <c r="T17" s="164">
        <f>'Production Summary'!$M$9</f>
        <v>60</v>
      </c>
      <c r="U17" s="164">
        <v>0</v>
      </c>
      <c r="V17" s="164">
        <f>'Production Summary'!$N$10</f>
        <v>876</v>
      </c>
      <c r="W17" s="164">
        <f>'Production Summary'!$M$10</f>
        <v>73</v>
      </c>
      <c r="X17" s="164">
        <v>0</v>
      </c>
      <c r="Y17" s="164">
        <f>'Production Summary'!$N$14</f>
        <v>177</v>
      </c>
      <c r="Z17" s="328">
        <f>'Production Summary'!$M$14</f>
        <v>14.75</v>
      </c>
      <c r="AA17" s="164">
        <v>0</v>
      </c>
      <c r="AB17" s="164">
        <f>'Production Summary'!$N$15</f>
        <v>126</v>
      </c>
      <c r="AC17" s="164">
        <f>'Production Summary'!$M$15</f>
        <v>21</v>
      </c>
      <c r="AD17" s="164">
        <v>0</v>
      </c>
      <c r="AE17" s="164">
        <f>'Production Summary'!$N$16</f>
        <v>252</v>
      </c>
      <c r="AF17" s="164">
        <f>'Production Summary'!$M$16</f>
        <v>21</v>
      </c>
      <c r="AG17" s="164">
        <v>0</v>
      </c>
      <c r="AH17" s="167">
        <f t="shared" si="2"/>
        <v>930</v>
      </c>
      <c r="AI17" s="167">
        <v>15.5</v>
      </c>
      <c r="AJ17" s="164">
        <v>0</v>
      </c>
      <c r="AK17" s="167">
        <f t="shared" si="3"/>
        <v>810</v>
      </c>
      <c r="AL17" s="167">
        <v>27</v>
      </c>
      <c r="AM17" s="164">
        <v>0</v>
      </c>
      <c r="AN17" s="167">
        <f t="shared" si="4"/>
        <v>780</v>
      </c>
      <c r="AO17" s="167">
        <v>65</v>
      </c>
      <c r="AP17" s="164">
        <v>0</v>
      </c>
      <c r="AQ17" s="164">
        <f>'Production Summary'!$N$21</f>
        <v>670</v>
      </c>
      <c r="AR17" s="164">
        <f>'Production Summary'!$M$21</f>
        <v>335</v>
      </c>
      <c r="AS17" s="164">
        <v>0</v>
      </c>
      <c r="AT17" s="167">
        <v>335</v>
      </c>
      <c r="AU17" s="164">
        <f>'Production Summary'!$N$23</f>
        <v>1050</v>
      </c>
      <c r="AV17" s="164">
        <f>'Production Summary'!$N$25</f>
        <v>300</v>
      </c>
      <c r="AW17" s="164">
        <f>'Production Summary'!$M$25</f>
        <v>25</v>
      </c>
      <c r="AX17" s="164">
        <v>0</v>
      </c>
      <c r="AY17" s="164">
        <f>'Production Summary'!$N$26</f>
        <v>300</v>
      </c>
      <c r="AZ17" s="164">
        <f>'Production Summary'!$M$26</f>
        <v>25</v>
      </c>
      <c r="BA17" s="164">
        <v>0</v>
      </c>
      <c r="BB17" s="164">
        <f>'Production Summary'!$N$28</f>
        <v>777</v>
      </c>
      <c r="BC17" s="164">
        <f>'Production Summary'!$M$28</f>
        <v>12.95</v>
      </c>
      <c r="BD17" s="164">
        <v>0</v>
      </c>
      <c r="BE17" s="164">
        <f>'Production Summary'!$N$29</f>
        <v>612</v>
      </c>
      <c r="BF17" s="164">
        <f>'Production Summary'!$M$29</f>
        <v>51</v>
      </c>
      <c r="BG17" s="164">
        <v>0</v>
      </c>
      <c r="BH17" s="164">
        <f>'Production Summary'!$N$30</f>
        <v>500</v>
      </c>
      <c r="BI17" s="164">
        <f>'Production Summary'!$M$30</f>
        <v>250</v>
      </c>
      <c r="BJ17" s="164">
        <v>0</v>
      </c>
      <c r="BK17" s="386"/>
      <c r="BL17" s="164">
        <f>'Production Summary'!$N$32</f>
        <v>875</v>
      </c>
      <c r="BM17" s="164">
        <f>'Production Summary'!$N$34</f>
        <v>360.59999999999997</v>
      </c>
      <c r="BN17" s="164">
        <f>'Production Summary'!$M$34</f>
        <v>6.01</v>
      </c>
      <c r="BO17" s="164">
        <v>0</v>
      </c>
      <c r="BP17" s="164">
        <f>'Production Summary'!$N$36</f>
        <v>717</v>
      </c>
      <c r="BQ17" s="164">
        <f>'Production Summary'!$M$36</f>
        <v>11.95</v>
      </c>
      <c r="BR17" s="164">
        <v>0</v>
      </c>
      <c r="BS17" s="164">
        <f>'Production Summary'!$N$37</f>
        <v>210</v>
      </c>
      <c r="BT17" s="164">
        <f>'Production Summary'!$M$37</f>
        <v>21</v>
      </c>
      <c r="BU17" s="164">
        <v>0</v>
      </c>
      <c r="BV17" s="164">
        <f>'Production Summary'!$N$38</f>
        <v>280</v>
      </c>
      <c r="BW17" s="164">
        <f>'Production Summary'!$M$38</f>
        <v>28</v>
      </c>
      <c r="BX17" s="164">
        <v>0</v>
      </c>
      <c r="BY17" s="165">
        <f>'Production Summary'!$N$39</f>
        <v>300.38406247988502</v>
      </c>
      <c r="BZ17" s="164">
        <f>'Production Summary'!$M$39</f>
        <v>30.038406247988501</v>
      </c>
      <c r="CA17" s="164">
        <v>0</v>
      </c>
      <c r="CB17" s="164">
        <f>'Production Summary'!$N$40</f>
        <v>131.30000000000001</v>
      </c>
      <c r="CC17" s="164">
        <f>'Production Summary'!$M$40</f>
        <v>13.13</v>
      </c>
      <c r="CD17" s="164">
        <v>0</v>
      </c>
      <c r="CE17" s="164">
        <f>'Production Summary'!$N$42</f>
        <v>1136.3519999999996</v>
      </c>
      <c r="CF17" s="167">
        <v>75</v>
      </c>
      <c r="CG17" s="164">
        <v>0</v>
      </c>
      <c r="CH17" s="164">
        <v>0</v>
      </c>
      <c r="CI17" s="167">
        <v>170</v>
      </c>
      <c r="CJ17" s="164">
        <v>0</v>
      </c>
      <c r="CK17" s="167">
        <v>330</v>
      </c>
      <c r="CL17" s="164">
        <v>0</v>
      </c>
      <c r="CM17" s="375">
        <f>'Production Summary'!$N$45</f>
        <v>1650</v>
      </c>
      <c r="CN17" s="167">
        <v>255</v>
      </c>
      <c r="CO17" s="167">
        <f t="shared" si="5"/>
        <v>1275</v>
      </c>
      <c r="CP17" s="166"/>
      <c r="CQ17" s="164">
        <f>'Production Summary'!$N$49</f>
        <v>8004.1580041580037</v>
      </c>
      <c r="CR17" s="164">
        <f>'Production Summary'!$M$49</f>
        <v>66.701316701316699</v>
      </c>
      <c r="CS17" s="164">
        <f>'Production Summary'!$N$50</f>
        <v>13331.600831600828</v>
      </c>
      <c r="CT17" s="164">
        <f>'Production Summary'!$M$50</f>
        <v>148.1288981288981</v>
      </c>
      <c r="CU17" s="164">
        <f>'Production Summary'!$N$51</f>
        <v>12785.862785862784</v>
      </c>
      <c r="CV17" s="164">
        <f>'Production Summary'!$M$51</f>
        <v>355.16285516285512</v>
      </c>
      <c r="CW17" s="164">
        <f>'Production Summary'!$N$52</f>
        <v>12629.937629937627</v>
      </c>
      <c r="CX17" s="164">
        <f>'Production Summary'!$M$52</f>
        <v>701.66320166320156</v>
      </c>
      <c r="CY17" s="164">
        <f>'Production Summary'!$N$53</f>
        <v>12396.049896049895</v>
      </c>
      <c r="CZ17" s="164">
        <f>'Production Summary'!$M$53</f>
        <v>688.66943866943859</v>
      </c>
      <c r="DA17" s="164">
        <f>'Production Summary'!$N$54</f>
        <v>13799.376299376298</v>
      </c>
      <c r="DB17" s="164">
        <f>'Production Summary'!$M$54</f>
        <v>766.63201663201653</v>
      </c>
      <c r="DC17" s="328">
        <f>'Production Summary'!$N$60</f>
        <v>12863.825363825363</v>
      </c>
      <c r="DD17" s="328">
        <f>'Production Summary'!$M$60</f>
        <v>714.65696465696465</v>
      </c>
      <c r="DE17" s="164">
        <f>'Production Summary'!$N$59</f>
        <v>11148.648648648648</v>
      </c>
      <c r="DF17" s="328">
        <f>'Production Summary'!$M$59</f>
        <v>619.36936936936934</v>
      </c>
      <c r="DG17" s="164">
        <f>'Production Summary'!$N$55</f>
        <v>13842.68884268884</v>
      </c>
      <c r="DH17" s="164">
        <f>'Production Summary'!$M$55</f>
        <v>3460.67221067221</v>
      </c>
      <c r="DI17" s="164">
        <f>'Production Summary'!$N$56</f>
        <v>13097.713097713096</v>
      </c>
      <c r="DJ17" s="164">
        <f>'Production Summary'!$M$56</f>
        <v>163.72141372141371</v>
      </c>
      <c r="DK17" s="164">
        <f>'Production Summary'!$N$57</f>
        <v>14189.189189189186</v>
      </c>
      <c r="DL17" s="164">
        <f>'Production Summary'!$M$57</f>
        <v>394.14414414414409</v>
      </c>
      <c r="DM17" s="164">
        <f>'Production Summary'!$N$58</f>
        <v>14017.671517671517</v>
      </c>
      <c r="DN17" s="164">
        <f>'Production Summary'!$M$58</f>
        <v>778.75952875952873</v>
      </c>
      <c r="DO17" s="164">
        <f>'Production Summary'!$N$61</f>
        <v>4500</v>
      </c>
      <c r="DP17" s="328">
        <f>'Production Summary'!$M$61</f>
        <v>750</v>
      </c>
      <c r="DQ17" s="164">
        <v>0</v>
      </c>
      <c r="DR17" s="164">
        <f>'Production Summary'!$N$62</f>
        <v>8900</v>
      </c>
      <c r="DS17" s="164">
        <f>'Production Summary'!$N$70</f>
        <v>300</v>
      </c>
      <c r="DT17" s="328">
        <f>'Production Summary'!$M$70</f>
        <v>25</v>
      </c>
      <c r="DU17" s="164">
        <v>0</v>
      </c>
      <c r="DV17" s="164">
        <f>'Production Summary'!$N$71</f>
        <v>150</v>
      </c>
      <c r="DW17" s="164">
        <v>0</v>
      </c>
      <c r="DX17" s="164">
        <f>'Production Summary'!$N$64</f>
        <v>192</v>
      </c>
      <c r="DY17" s="164">
        <v>0</v>
      </c>
      <c r="DZ17" s="391">
        <f>'Production Summary'!$N$65</f>
        <v>384</v>
      </c>
      <c r="EA17" s="164">
        <v>0</v>
      </c>
      <c r="EB17" s="391">
        <f>'Production Summary'!$N$66</f>
        <v>192</v>
      </c>
      <c r="EC17" s="164">
        <v>0</v>
      </c>
      <c r="ED17" s="164">
        <f>'Production Summary'!$N$67</f>
        <v>96</v>
      </c>
      <c r="EE17" s="164">
        <v>0</v>
      </c>
      <c r="EF17" s="164">
        <f>'Production Summary'!$N$68</f>
        <v>96</v>
      </c>
      <c r="EG17" s="164">
        <v>0</v>
      </c>
      <c r="EH17" s="164">
        <f>'Production Summary'!$N$69</f>
        <v>340</v>
      </c>
      <c r="EI17" s="101"/>
      <c r="EJ17" s="3"/>
      <c r="EK17" s="3"/>
      <c r="ER17" s="64" t="s">
        <v>33</v>
      </c>
      <c r="ES17" s="61" t="str">
        <f t="shared" si="1"/>
        <v>Dinesh Agrawal</v>
      </c>
      <c r="ET17" s="24">
        <f t="shared" si="6"/>
        <v>0</v>
      </c>
    </row>
    <row r="18" spans="1:150" ht="15" customHeight="1">
      <c r="A18" t="b">
        <f>C18=Odisha!C18</f>
        <v>1</v>
      </c>
      <c r="B18" s="69">
        <f t="shared" si="7"/>
        <v>13</v>
      </c>
      <c r="C18" s="61" t="str">
        <f>IF(Odisha!C18="","",Odisha!C18)</f>
        <v>Farhat Firdos</v>
      </c>
      <c r="D18" s="164">
        <f>'Production Summary'!$N$4</f>
        <v>666</v>
      </c>
      <c r="E18" s="164">
        <f>'Production Summary'!$M$4</f>
        <v>27.75</v>
      </c>
      <c r="F18" s="164">
        <v>0</v>
      </c>
      <c r="G18" s="164">
        <f>'Production Summary'!$N$5</f>
        <v>666</v>
      </c>
      <c r="H18" s="164">
        <f>'Production Summary'!$M$5</f>
        <v>27.75</v>
      </c>
      <c r="I18" s="164">
        <v>0</v>
      </c>
      <c r="J18" s="164">
        <f>'Production Summary'!$N$6</f>
        <v>200</v>
      </c>
      <c r="K18" s="328">
        <f>'Production Summary'!$M$6</f>
        <v>7.5</v>
      </c>
      <c r="L18" s="164">
        <v>0</v>
      </c>
      <c r="M18" s="365">
        <f>'Production Summary'!$N$7</f>
        <v>612.72</v>
      </c>
      <c r="N18" s="367">
        <f>'Production Summary'!$M$7</f>
        <v>25.53</v>
      </c>
      <c r="O18" s="164">
        <v>0</v>
      </c>
      <c r="P18" s="164">
        <f>'Production Summary'!$N$8</f>
        <v>780</v>
      </c>
      <c r="Q18" s="164">
        <f>'Production Summary'!$M$8</f>
        <v>65</v>
      </c>
      <c r="R18" s="164">
        <v>0</v>
      </c>
      <c r="S18" s="164">
        <f>'Production Summary'!$N$9</f>
        <v>720</v>
      </c>
      <c r="T18" s="164">
        <f>'Production Summary'!$M$9</f>
        <v>60</v>
      </c>
      <c r="U18" s="164">
        <v>0</v>
      </c>
      <c r="V18" s="164">
        <f>'Production Summary'!$N$10</f>
        <v>876</v>
      </c>
      <c r="W18" s="164">
        <f>'Production Summary'!$M$10</f>
        <v>73</v>
      </c>
      <c r="X18" s="164">
        <v>0</v>
      </c>
      <c r="Y18" s="164">
        <f>'Production Summary'!$N$14</f>
        <v>177</v>
      </c>
      <c r="Z18" s="328">
        <f>'Production Summary'!$M$14</f>
        <v>14.75</v>
      </c>
      <c r="AA18" s="164">
        <v>0</v>
      </c>
      <c r="AB18" s="164">
        <f>'Production Summary'!$N$15</f>
        <v>126</v>
      </c>
      <c r="AC18" s="164">
        <f>'Production Summary'!$M$15</f>
        <v>21</v>
      </c>
      <c r="AD18" s="164">
        <v>0</v>
      </c>
      <c r="AE18" s="164">
        <f>'Production Summary'!$N$16</f>
        <v>252</v>
      </c>
      <c r="AF18" s="164">
        <f>'Production Summary'!$M$16</f>
        <v>21</v>
      </c>
      <c r="AG18" s="164">
        <v>0</v>
      </c>
      <c r="AH18" s="167">
        <f t="shared" si="2"/>
        <v>930</v>
      </c>
      <c r="AI18" s="167">
        <v>15.5</v>
      </c>
      <c r="AJ18" s="164">
        <v>0</v>
      </c>
      <c r="AK18" s="167">
        <f t="shared" si="3"/>
        <v>810</v>
      </c>
      <c r="AL18" s="167">
        <v>27</v>
      </c>
      <c r="AM18" s="164">
        <v>0</v>
      </c>
      <c r="AN18" s="167">
        <f t="shared" si="4"/>
        <v>780</v>
      </c>
      <c r="AO18" s="167">
        <v>65</v>
      </c>
      <c r="AP18" s="164">
        <v>0</v>
      </c>
      <c r="AQ18" s="164">
        <f>'Production Summary'!$N$21</f>
        <v>670</v>
      </c>
      <c r="AR18" s="164">
        <f>'Production Summary'!$M$21</f>
        <v>335</v>
      </c>
      <c r="AS18" s="164">
        <v>0</v>
      </c>
      <c r="AT18" s="167">
        <v>335</v>
      </c>
      <c r="AU18" s="164">
        <f>'Production Summary'!$N$23</f>
        <v>1050</v>
      </c>
      <c r="AV18" s="164">
        <f>'Production Summary'!$N$25</f>
        <v>300</v>
      </c>
      <c r="AW18" s="164">
        <f>'Production Summary'!$M$25</f>
        <v>25</v>
      </c>
      <c r="AX18" s="164">
        <v>0</v>
      </c>
      <c r="AY18" s="164">
        <f>'Production Summary'!$N$26</f>
        <v>300</v>
      </c>
      <c r="AZ18" s="164">
        <f>'Production Summary'!$M$26</f>
        <v>25</v>
      </c>
      <c r="BA18" s="164">
        <v>0</v>
      </c>
      <c r="BB18" s="164">
        <f>'Production Summary'!$N$28</f>
        <v>777</v>
      </c>
      <c r="BC18" s="164">
        <f>'Production Summary'!$M$28</f>
        <v>12.95</v>
      </c>
      <c r="BD18" s="164">
        <v>0</v>
      </c>
      <c r="BE18" s="164">
        <f>'Production Summary'!$N$29</f>
        <v>612</v>
      </c>
      <c r="BF18" s="164">
        <f>'Production Summary'!$M$29</f>
        <v>51</v>
      </c>
      <c r="BG18" s="164">
        <v>0</v>
      </c>
      <c r="BH18" s="164">
        <f>'Production Summary'!$N$30</f>
        <v>500</v>
      </c>
      <c r="BI18" s="164">
        <f>'Production Summary'!$M$30</f>
        <v>250</v>
      </c>
      <c r="BJ18" s="164">
        <v>0</v>
      </c>
      <c r="BK18" s="386"/>
      <c r="BL18" s="164">
        <f>'Production Summary'!$N$32</f>
        <v>875</v>
      </c>
      <c r="BM18" s="164">
        <f>'Production Summary'!$N$34</f>
        <v>360.59999999999997</v>
      </c>
      <c r="BN18" s="164">
        <f>'Production Summary'!$M$34</f>
        <v>6.01</v>
      </c>
      <c r="BO18" s="164">
        <v>0</v>
      </c>
      <c r="BP18" s="164">
        <f>'Production Summary'!$N$36</f>
        <v>717</v>
      </c>
      <c r="BQ18" s="164">
        <f>'Production Summary'!$M$36</f>
        <v>11.95</v>
      </c>
      <c r="BR18" s="164">
        <v>0</v>
      </c>
      <c r="BS18" s="164">
        <f>'Production Summary'!$N$37</f>
        <v>210</v>
      </c>
      <c r="BT18" s="164">
        <f>'Production Summary'!$M$37</f>
        <v>21</v>
      </c>
      <c r="BU18" s="164">
        <v>0</v>
      </c>
      <c r="BV18" s="164">
        <f>'Production Summary'!$N$38</f>
        <v>280</v>
      </c>
      <c r="BW18" s="164">
        <f>'Production Summary'!$M$38</f>
        <v>28</v>
      </c>
      <c r="BX18" s="164">
        <v>0</v>
      </c>
      <c r="BY18" s="165">
        <f>'Production Summary'!$N$39</f>
        <v>300.38406247988502</v>
      </c>
      <c r="BZ18" s="164">
        <f>'Production Summary'!$M$39</f>
        <v>30.038406247988501</v>
      </c>
      <c r="CA18" s="164">
        <v>0</v>
      </c>
      <c r="CB18" s="164">
        <f>'Production Summary'!$N$40</f>
        <v>131.30000000000001</v>
      </c>
      <c r="CC18" s="164">
        <f>'Production Summary'!$M$40</f>
        <v>13.13</v>
      </c>
      <c r="CD18" s="164">
        <v>0</v>
      </c>
      <c r="CE18" s="164">
        <f>'Production Summary'!$N$42</f>
        <v>1136.3519999999996</v>
      </c>
      <c r="CF18" s="167">
        <v>75</v>
      </c>
      <c r="CG18" s="164">
        <v>0</v>
      </c>
      <c r="CH18" s="164">
        <v>0</v>
      </c>
      <c r="CI18" s="167">
        <v>170</v>
      </c>
      <c r="CJ18" s="164">
        <v>0</v>
      </c>
      <c r="CK18" s="167">
        <v>330</v>
      </c>
      <c r="CL18" s="164">
        <v>0</v>
      </c>
      <c r="CM18" s="375">
        <f>'Production Summary'!$N$45</f>
        <v>1650</v>
      </c>
      <c r="CN18" s="167">
        <v>255</v>
      </c>
      <c r="CO18" s="167">
        <f t="shared" si="5"/>
        <v>1275</v>
      </c>
      <c r="CP18" s="166"/>
      <c r="CQ18" s="164">
        <f>'Production Summary'!$N$49</f>
        <v>8004.1580041580037</v>
      </c>
      <c r="CR18" s="164">
        <f>'Production Summary'!$M$49</f>
        <v>66.701316701316699</v>
      </c>
      <c r="CS18" s="164">
        <f>'Production Summary'!$N$50</f>
        <v>13331.600831600828</v>
      </c>
      <c r="CT18" s="164">
        <f>'Production Summary'!$M$50</f>
        <v>148.1288981288981</v>
      </c>
      <c r="CU18" s="164">
        <f>'Production Summary'!$N$51</f>
        <v>12785.862785862784</v>
      </c>
      <c r="CV18" s="164">
        <f>'Production Summary'!$M$51</f>
        <v>355.16285516285512</v>
      </c>
      <c r="CW18" s="164">
        <f>'Production Summary'!$N$52</f>
        <v>12629.937629937627</v>
      </c>
      <c r="CX18" s="164">
        <f>'Production Summary'!$M$52</f>
        <v>701.66320166320156</v>
      </c>
      <c r="CY18" s="164">
        <f>'Production Summary'!$N$53</f>
        <v>12396.049896049895</v>
      </c>
      <c r="CZ18" s="164">
        <f>'Production Summary'!$M$53</f>
        <v>688.66943866943859</v>
      </c>
      <c r="DA18" s="164">
        <f>'Production Summary'!$N$54</f>
        <v>13799.376299376298</v>
      </c>
      <c r="DB18" s="164">
        <f>'Production Summary'!$M$54</f>
        <v>766.63201663201653</v>
      </c>
      <c r="DC18" s="328">
        <f>'Production Summary'!$N$60</f>
        <v>12863.825363825363</v>
      </c>
      <c r="DD18" s="328">
        <f>'Production Summary'!$M$60</f>
        <v>714.65696465696465</v>
      </c>
      <c r="DE18" s="164">
        <f>'Production Summary'!$N$59</f>
        <v>11148.648648648648</v>
      </c>
      <c r="DF18" s="328">
        <f>'Production Summary'!$M$59</f>
        <v>619.36936936936934</v>
      </c>
      <c r="DG18" s="164">
        <f>'Production Summary'!$N$55</f>
        <v>13842.68884268884</v>
      </c>
      <c r="DH18" s="164">
        <f>'Production Summary'!$M$55</f>
        <v>3460.67221067221</v>
      </c>
      <c r="DI18" s="164">
        <f>'Production Summary'!$N$56</f>
        <v>13097.713097713096</v>
      </c>
      <c r="DJ18" s="164">
        <f>'Production Summary'!$M$56</f>
        <v>163.72141372141371</v>
      </c>
      <c r="DK18" s="164">
        <f>'Production Summary'!$N$57</f>
        <v>14189.189189189186</v>
      </c>
      <c r="DL18" s="164">
        <f>'Production Summary'!$M$57</f>
        <v>394.14414414414409</v>
      </c>
      <c r="DM18" s="164">
        <f>'Production Summary'!$N$58</f>
        <v>14017.671517671517</v>
      </c>
      <c r="DN18" s="164">
        <f>'Production Summary'!$M$58</f>
        <v>778.75952875952873</v>
      </c>
      <c r="DO18" s="164">
        <f>'Production Summary'!$N$61</f>
        <v>4500</v>
      </c>
      <c r="DP18" s="328">
        <f>'Production Summary'!$M$61</f>
        <v>750</v>
      </c>
      <c r="DQ18" s="164">
        <v>0</v>
      </c>
      <c r="DR18" s="164">
        <f>'Production Summary'!$N$62</f>
        <v>8900</v>
      </c>
      <c r="DS18" s="164">
        <f>'Production Summary'!$N$70</f>
        <v>300</v>
      </c>
      <c r="DT18" s="328">
        <f>'Production Summary'!$M$70</f>
        <v>25</v>
      </c>
      <c r="DU18" s="164">
        <v>0</v>
      </c>
      <c r="DV18" s="164">
        <f>'Production Summary'!$N$71</f>
        <v>150</v>
      </c>
      <c r="DW18" s="164">
        <v>0</v>
      </c>
      <c r="DX18" s="164">
        <f>'Production Summary'!$N$64</f>
        <v>192</v>
      </c>
      <c r="DY18" s="164">
        <v>0</v>
      </c>
      <c r="DZ18" s="391">
        <f>'Production Summary'!$N$65</f>
        <v>384</v>
      </c>
      <c r="EA18" s="164">
        <v>0</v>
      </c>
      <c r="EB18" s="391">
        <f>'Production Summary'!$N$66</f>
        <v>192</v>
      </c>
      <c r="EC18" s="164">
        <v>0</v>
      </c>
      <c r="ED18" s="164">
        <f>'Production Summary'!$N$67</f>
        <v>96</v>
      </c>
      <c r="EE18" s="164">
        <v>0</v>
      </c>
      <c r="EF18" s="164">
        <f>'Production Summary'!$N$68</f>
        <v>96</v>
      </c>
      <c r="EG18" s="164">
        <v>0</v>
      </c>
      <c r="EH18" s="164">
        <f>'Production Summary'!$N$69</f>
        <v>340</v>
      </c>
      <c r="EI18" s="101"/>
      <c r="EJ18" s="3"/>
      <c r="EK18" s="3"/>
      <c r="ER18" s="64" t="s">
        <v>34</v>
      </c>
      <c r="ES18" s="61" t="str">
        <f t="shared" si="1"/>
        <v>Farhat Firdos</v>
      </c>
      <c r="ET18" s="24">
        <f t="shared" si="6"/>
        <v>0</v>
      </c>
    </row>
    <row r="19" spans="1:150" ht="15" customHeight="1">
      <c r="A19" t="b">
        <f>C19=Odisha!C19</f>
        <v>1</v>
      </c>
      <c r="B19" s="69">
        <f t="shared" si="7"/>
        <v>14</v>
      </c>
      <c r="C19" s="61" t="str">
        <f>IF(Odisha!C19="","",Odisha!C19)</f>
        <v>Janki Agro Food</v>
      </c>
      <c r="D19" s="164">
        <f>'Production Summary'!$N$4</f>
        <v>666</v>
      </c>
      <c r="E19" s="164">
        <f>'Production Summary'!$M$4</f>
        <v>27.75</v>
      </c>
      <c r="F19" s="164">
        <v>0</v>
      </c>
      <c r="G19" s="164">
        <f>'Production Summary'!$N$5</f>
        <v>666</v>
      </c>
      <c r="H19" s="164">
        <f>'Production Summary'!$M$5</f>
        <v>27.75</v>
      </c>
      <c r="I19" s="164">
        <v>0</v>
      </c>
      <c r="J19" s="164">
        <f>'Production Summary'!$N$6</f>
        <v>200</v>
      </c>
      <c r="K19" s="328">
        <f>'Production Summary'!$M$6</f>
        <v>7.5</v>
      </c>
      <c r="L19" s="164">
        <v>0</v>
      </c>
      <c r="M19" s="365">
        <f>'Production Summary'!$N$7</f>
        <v>612.72</v>
      </c>
      <c r="N19" s="367">
        <f>'Production Summary'!$M$7</f>
        <v>25.53</v>
      </c>
      <c r="O19" s="164">
        <v>0</v>
      </c>
      <c r="P19" s="164">
        <f>'Production Summary'!$N$8</f>
        <v>780</v>
      </c>
      <c r="Q19" s="164">
        <f>'Production Summary'!$M$8</f>
        <v>65</v>
      </c>
      <c r="R19" s="164">
        <v>0</v>
      </c>
      <c r="S19" s="164">
        <f>'Production Summary'!$N$9</f>
        <v>720</v>
      </c>
      <c r="T19" s="164">
        <f>'Production Summary'!$M$9</f>
        <v>60</v>
      </c>
      <c r="U19" s="164">
        <v>0</v>
      </c>
      <c r="V19" s="164">
        <f>'Production Summary'!$N$10</f>
        <v>876</v>
      </c>
      <c r="W19" s="164">
        <f>'Production Summary'!$M$10</f>
        <v>73</v>
      </c>
      <c r="X19" s="164">
        <v>0</v>
      </c>
      <c r="Y19" s="164">
        <f>'Production Summary'!$N$14</f>
        <v>177</v>
      </c>
      <c r="Z19" s="328">
        <f>'Production Summary'!$M$14</f>
        <v>14.75</v>
      </c>
      <c r="AA19" s="164">
        <v>0</v>
      </c>
      <c r="AB19" s="164">
        <f>'Production Summary'!$N$15</f>
        <v>126</v>
      </c>
      <c r="AC19" s="164">
        <f>'Production Summary'!$M$15</f>
        <v>21</v>
      </c>
      <c r="AD19" s="164">
        <v>0</v>
      </c>
      <c r="AE19" s="164">
        <f>'Production Summary'!$N$16</f>
        <v>252</v>
      </c>
      <c r="AF19" s="164">
        <f>'Production Summary'!$M$16</f>
        <v>21</v>
      </c>
      <c r="AG19" s="164">
        <v>0</v>
      </c>
      <c r="AH19" s="167">
        <f t="shared" si="2"/>
        <v>930</v>
      </c>
      <c r="AI19" s="167">
        <v>15.5</v>
      </c>
      <c r="AJ19" s="164">
        <v>0</v>
      </c>
      <c r="AK19" s="167">
        <f t="shared" si="3"/>
        <v>810</v>
      </c>
      <c r="AL19" s="167">
        <v>27</v>
      </c>
      <c r="AM19" s="164">
        <v>0</v>
      </c>
      <c r="AN19" s="167">
        <f t="shared" si="4"/>
        <v>780</v>
      </c>
      <c r="AO19" s="167">
        <v>65</v>
      </c>
      <c r="AP19" s="164">
        <v>0</v>
      </c>
      <c r="AQ19" s="164">
        <f>'Production Summary'!$N$21</f>
        <v>670</v>
      </c>
      <c r="AR19" s="164">
        <f>'Production Summary'!$M$21</f>
        <v>335</v>
      </c>
      <c r="AS19" s="164">
        <v>0</v>
      </c>
      <c r="AT19" s="167">
        <v>335</v>
      </c>
      <c r="AU19" s="164">
        <f>'Production Summary'!$N$23</f>
        <v>1050</v>
      </c>
      <c r="AV19" s="164">
        <f>'Production Summary'!$N$25</f>
        <v>300</v>
      </c>
      <c r="AW19" s="164">
        <f>'Production Summary'!$M$25</f>
        <v>25</v>
      </c>
      <c r="AX19" s="164">
        <v>0</v>
      </c>
      <c r="AY19" s="164">
        <f>'Production Summary'!$N$26</f>
        <v>300</v>
      </c>
      <c r="AZ19" s="164">
        <f>'Production Summary'!$M$26</f>
        <v>25</v>
      </c>
      <c r="BA19" s="164">
        <v>0</v>
      </c>
      <c r="BB19" s="164">
        <f>'Production Summary'!$N$28</f>
        <v>777</v>
      </c>
      <c r="BC19" s="164">
        <f>'Production Summary'!$M$28</f>
        <v>12.95</v>
      </c>
      <c r="BD19" s="164">
        <v>0</v>
      </c>
      <c r="BE19" s="164">
        <f>'Production Summary'!$N$29</f>
        <v>612</v>
      </c>
      <c r="BF19" s="164">
        <f>'Production Summary'!$M$29</f>
        <v>51</v>
      </c>
      <c r="BG19" s="164">
        <v>0</v>
      </c>
      <c r="BH19" s="164">
        <f>'Production Summary'!$N$30</f>
        <v>500</v>
      </c>
      <c r="BI19" s="164">
        <f>'Production Summary'!$M$30</f>
        <v>250</v>
      </c>
      <c r="BJ19" s="164">
        <v>0</v>
      </c>
      <c r="BK19" s="386"/>
      <c r="BL19" s="164">
        <f>'Production Summary'!$N$32</f>
        <v>875</v>
      </c>
      <c r="BM19" s="164">
        <f>'Production Summary'!$N$34</f>
        <v>360.59999999999997</v>
      </c>
      <c r="BN19" s="164">
        <f>'Production Summary'!$M$34</f>
        <v>6.01</v>
      </c>
      <c r="BO19" s="164">
        <v>0</v>
      </c>
      <c r="BP19" s="164">
        <f>'Production Summary'!$N$36</f>
        <v>717</v>
      </c>
      <c r="BQ19" s="164">
        <f>'Production Summary'!$M$36</f>
        <v>11.95</v>
      </c>
      <c r="BR19" s="164">
        <v>0</v>
      </c>
      <c r="BS19" s="164">
        <f>'Production Summary'!$N$37</f>
        <v>210</v>
      </c>
      <c r="BT19" s="164">
        <f>'Production Summary'!$M$37</f>
        <v>21</v>
      </c>
      <c r="BU19" s="164">
        <v>0</v>
      </c>
      <c r="BV19" s="164">
        <f>'Production Summary'!$N$38</f>
        <v>280</v>
      </c>
      <c r="BW19" s="164">
        <f>'Production Summary'!$M$38</f>
        <v>28</v>
      </c>
      <c r="BX19" s="164">
        <v>0</v>
      </c>
      <c r="BY19" s="165">
        <f>'Production Summary'!$N$39</f>
        <v>300.38406247988502</v>
      </c>
      <c r="BZ19" s="164">
        <f>'Production Summary'!$M$39</f>
        <v>30.038406247988501</v>
      </c>
      <c r="CA19" s="164">
        <v>0</v>
      </c>
      <c r="CB19" s="164">
        <f>'Production Summary'!$N$40</f>
        <v>131.30000000000001</v>
      </c>
      <c r="CC19" s="164">
        <f>'Production Summary'!$M$40</f>
        <v>13.13</v>
      </c>
      <c r="CD19" s="164">
        <v>0</v>
      </c>
      <c r="CE19" s="164">
        <f>'Production Summary'!$N$42</f>
        <v>1136.3519999999996</v>
      </c>
      <c r="CF19" s="167">
        <v>75</v>
      </c>
      <c r="CG19" s="164">
        <v>0</v>
      </c>
      <c r="CH19" s="164">
        <v>0</v>
      </c>
      <c r="CI19" s="167">
        <v>170</v>
      </c>
      <c r="CJ19" s="164">
        <v>0</v>
      </c>
      <c r="CK19" s="167">
        <v>330</v>
      </c>
      <c r="CL19" s="164">
        <v>0</v>
      </c>
      <c r="CM19" s="375">
        <f>'Production Summary'!$N$45</f>
        <v>1650</v>
      </c>
      <c r="CN19" s="167">
        <v>255</v>
      </c>
      <c r="CO19" s="167">
        <f t="shared" si="5"/>
        <v>1275</v>
      </c>
      <c r="CP19" s="166"/>
      <c r="CQ19" s="164">
        <f>'Production Summary'!$N$49</f>
        <v>8004.1580041580037</v>
      </c>
      <c r="CR19" s="164">
        <f>'Production Summary'!$M$49</f>
        <v>66.701316701316699</v>
      </c>
      <c r="CS19" s="164">
        <f>'Production Summary'!$N$50</f>
        <v>13331.600831600828</v>
      </c>
      <c r="CT19" s="164">
        <f>'Production Summary'!$M$50</f>
        <v>148.1288981288981</v>
      </c>
      <c r="CU19" s="164">
        <f>'Production Summary'!$N$51</f>
        <v>12785.862785862784</v>
      </c>
      <c r="CV19" s="164">
        <f>'Production Summary'!$M$51</f>
        <v>355.16285516285512</v>
      </c>
      <c r="CW19" s="164">
        <f>'Production Summary'!$N$52</f>
        <v>12629.937629937627</v>
      </c>
      <c r="CX19" s="164">
        <f>'Production Summary'!$M$52</f>
        <v>701.66320166320156</v>
      </c>
      <c r="CY19" s="164">
        <f>'Production Summary'!$N$53</f>
        <v>12396.049896049895</v>
      </c>
      <c r="CZ19" s="164">
        <f>'Production Summary'!$M$53</f>
        <v>688.66943866943859</v>
      </c>
      <c r="DA19" s="164">
        <f>'Production Summary'!$N$54</f>
        <v>13799.376299376298</v>
      </c>
      <c r="DB19" s="164">
        <f>'Production Summary'!$M$54</f>
        <v>766.63201663201653</v>
      </c>
      <c r="DC19" s="328">
        <f>'Production Summary'!$N$60</f>
        <v>12863.825363825363</v>
      </c>
      <c r="DD19" s="328">
        <f>'Production Summary'!$M$60</f>
        <v>714.65696465696465</v>
      </c>
      <c r="DE19" s="164">
        <f>'Production Summary'!$N$59</f>
        <v>11148.648648648648</v>
      </c>
      <c r="DF19" s="328">
        <f>'Production Summary'!$M$59</f>
        <v>619.36936936936934</v>
      </c>
      <c r="DG19" s="164">
        <f>'Production Summary'!$N$55</f>
        <v>13842.68884268884</v>
      </c>
      <c r="DH19" s="164">
        <f>'Production Summary'!$M$55</f>
        <v>3460.67221067221</v>
      </c>
      <c r="DI19" s="164">
        <f>'Production Summary'!$N$56</f>
        <v>13097.713097713096</v>
      </c>
      <c r="DJ19" s="164">
        <f>'Production Summary'!$M$56</f>
        <v>163.72141372141371</v>
      </c>
      <c r="DK19" s="164">
        <f>'Production Summary'!$N$57</f>
        <v>14189.189189189186</v>
      </c>
      <c r="DL19" s="164">
        <f>'Production Summary'!$M$57</f>
        <v>394.14414414414409</v>
      </c>
      <c r="DM19" s="164">
        <f>'Production Summary'!$N$58</f>
        <v>14017.671517671517</v>
      </c>
      <c r="DN19" s="164">
        <f>'Production Summary'!$M$58</f>
        <v>778.75952875952873</v>
      </c>
      <c r="DO19" s="164">
        <f>'Production Summary'!$N$61</f>
        <v>4500</v>
      </c>
      <c r="DP19" s="328">
        <f>'Production Summary'!$M$61</f>
        <v>750</v>
      </c>
      <c r="DQ19" s="164">
        <v>0</v>
      </c>
      <c r="DR19" s="164">
        <f>'Production Summary'!$N$62</f>
        <v>8900</v>
      </c>
      <c r="DS19" s="164">
        <f>'Production Summary'!$N$70</f>
        <v>300</v>
      </c>
      <c r="DT19" s="328">
        <f>'Production Summary'!$M$70</f>
        <v>25</v>
      </c>
      <c r="DU19" s="164">
        <v>0</v>
      </c>
      <c r="DV19" s="164">
        <f>'Production Summary'!$N$71</f>
        <v>150</v>
      </c>
      <c r="DW19" s="164">
        <v>0</v>
      </c>
      <c r="DX19" s="164">
        <f>'Production Summary'!$N$64</f>
        <v>192</v>
      </c>
      <c r="DY19" s="164">
        <v>0</v>
      </c>
      <c r="DZ19" s="391">
        <f>'Production Summary'!$N$65</f>
        <v>384</v>
      </c>
      <c r="EA19" s="164">
        <v>0</v>
      </c>
      <c r="EB19" s="391">
        <f>'Production Summary'!$N$66</f>
        <v>192</v>
      </c>
      <c r="EC19" s="164">
        <v>0</v>
      </c>
      <c r="ED19" s="164">
        <f>'Production Summary'!$N$67</f>
        <v>96</v>
      </c>
      <c r="EE19" s="164">
        <v>0</v>
      </c>
      <c r="EF19" s="164">
        <f>'Production Summary'!$N$68</f>
        <v>96</v>
      </c>
      <c r="EG19" s="164">
        <v>0</v>
      </c>
      <c r="EH19" s="164">
        <f>'Production Summary'!$N$69</f>
        <v>340</v>
      </c>
      <c r="EI19" s="101"/>
      <c r="EJ19" s="3"/>
      <c r="EK19" s="3"/>
      <c r="ER19" s="64" t="s">
        <v>35</v>
      </c>
      <c r="ES19" s="61" t="str">
        <f t="shared" si="1"/>
        <v>Janki Agro Food</v>
      </c>
      <c r="ET19" s="24">
        <f t="shared" si="6"/>
        <v>0</v>
      </c>
    </row>
    <row r="20" spans="1:150" ht="15" customHeight="1">
      <c r="A20" t="b">
        <f>C20=Odisha!C20</f>
        <v>1</v>
      </c>
      <c r="B20" s="69">
        <f t="shared" si="7"/>
        <v>15</v>
      </c>
      <c r="C20" s="61" t="str">
        <f>IF(Odisha!C20="","",Odisha!C20)</f>
        <v>Jitendriya Sarangi</v>
      </c>
      <c r="D20" s="164">
        <f>'Production Summary'!$N$4</f>
        <v>666</v>
      </c>
      <c r="E20" s="164">
        <f>'Production Summary'!$M$4</f>
        <v>27.75</v>
      </c>
      <c r="F20" s="164">
        <v>0</v>
      </c>
      <c r="G20" s="164">
        <f>'Production Summary'!$N$5</f>
        <v>666</v>
      </c>
      <c r="H20" s="164">
        <f>'Production Summary'!$M$5</f>
        <v>27.75</v>
      </c>
      <c r="I20" s="164">
        <v>0</v>
      </c>
      <c r="J20" s="164">
        <f>'Production Summary'!$N$6</f>
        <v>200</v>
      </c>
      <c r="K20" s="328">
        <f>'Production Summary'!$M$6</f>
        <v>7.5</v>
      </c>
      <c r="L20" s="164">
        <v>0</v>
      </c>
      <c r="M20" s="365">
        <f>'Production Summary'!$N$7</f>
        <v>612.72</v>
      </c>
      <c r="N20" s="367">
        <f>'Production Summary'!$M$7</f>
        <v>25.53</v>
      </c>
      <c r="O20" s="164">
        <v>0</v>
      </c>
      <c r="P20" s="164">
        <f>'Production Summary'!$N$8</f>
        <v>780</v>
      </c>
      <c r="Q20" s="164">
        <f>'Production Summary'!$M$8</f>
        <v>65</v>
      </c>
      <c r="R20" s="164">
        <v>0</v>
      </c>
      <c r="S20" s="164">
        <f>'Production Summary'!$N$9</f>
        <v>720</v>
      </c>
      <c r="T20" s="164">
        <f>'Production Summary'!$M$9</f>
        <v>60</v>
      </c>
      <c r="U20" s="164">
        <v>0</v>
      </c>
      <c r="V20" s="164">
        <f>'Production Summary'!$N$10</f>
        <v>876</v>
      </c>
      <c r="W20" s="164">
        <f>'Production Summary'!$M$10</f>
        <v>73</v>
      </c>
      <c r="X20" s="164">
        <v>0</v>
      </c>
      <c r="Y20" s="164">
        <f>'Production Summary'!$N$14</f>
        <v>177</v>
      </c>
      <c r="Z20" s="328">
        <f>'Production Summary'!$M$14</f>
        <v>14.75</v>
      </c>
      <c r="AA20" s="164">
        <v>0</v>
      </c>
      <c r="AB20" s="164">
        <f>'Production Summary'!$N$15</f>
        <v>126</v>
      </c>
      <c r="AC20" s="164">
        <f>'Production Summary'!$M$15</f>
        <v>21</v>
      </c>
      <c r="AD20" s="164">
        <v>0</v>
      </c>
      <c r="AE20" s="164">
        <f>'Production Summary'!$N$16</f>
        <v>252</v>
      </c>
      <c r="AF20" s="164">
        <f>'Production Summary'!$M$16</f>
        <v>21</v>
      </c>
      <c r="AG20" s="164">
        <v>0</v>
      </c>
      <c r="AH20" s="167">
        <f t="shared" si="2"/>
        <v>930</v>
      </c>
      <c r="AI20" s="167">
        <v>15.5</v>
      </c>
      <c r="AJ20" s="164">
        <v>0</v>
      </c>
      <c r="AK20" s="167">
        <f t="shared" si="3"/>
        <v>810</v>
      </c>
      <c r="AL20" s="167">
        <v>27</v>
      </c>
      <c r="AM20" s="164">
        <v>0</v>
      </c>
      <c r="AN20" s="167">
        <f t="shared" si="4"/>
        <v>780</v>
      </c>
      <c r="AO20" s="167">
        <v>65</v>
      </c>
      <c r="AP20" s="164">
        <v>0</v>
      </c>
      <c r="AQ20" s="164">
        <f>'Production Summary'!$N$21</f>
        <v>670</v>
      </c>
      <c r="AR20" s="164">
        <f>'Production Summary'!$M$21</f>
        <v>335</v>
      </c>
      <c r="AS20" s="164">
        <v>0</v>
      </c>
      <c r="AT20" s="167">
        <v>335</v>
      </c>
      <c r="AU20" s="164">
        <f>'Production Summary'!$N$23</f>
        <v>1050</v>
      </c>
      <c r="AV20" s="164">
        <f>'Production Summary'!$N$25</f>
        <v>300</v>
      </c>
      <c r="AW20" s="164">
        <f>'Production Summary'!$M$25</f>
        <v>25</v>
      </c>
      <c r="AX20" s="164">
        <v>0</v>
      </c>
      <c r="AY20" s="164">
        <f>'Production Summary'!$N$26</f>
        <v>300</v>
      </c>
      <c r="AZ20" s="164">
        <f>'Production Summary'!$M$26</f>
        <v>25</v>
      </c>
      <c r="BA20" s="164">
        <v>0</v>
      </c>
      <c r="BB20" s="164">
        <f>'Production Summary'!$N$28</f>
        <v>777</v>
      </c>
      <c r="BC20" s="164">
        <f>'Production Summary'!$M$28</f>
        <v>12.95</v>
      </c>
      <c r="BD20" s="164">
        <v>0</v>
      </c>
      <c r="BE20" s="164">
        <f>'Production Summary'!$N$29</f>
        <v>612</v>
      </c>
      <c r="BF20" s="164">
        <f>'Production Summary'!$M$29</f>
        <v>51</v>
      </c>
      <c r="BG20" s="164">
        <v>0</v>
      </c>
      <c r="BH20" s="164">
        <f>'Production Summary'!$N$30</f>
        <v>500</v>
      </c>
      <c r="BI20" s="164">
        <f>'Production Summary'!$M$30</f>
        <v>250</v>
      </c>
      <c r="BJ20" s="164">
        <v>0</v>
      </c>
      <c r="BK20" s="386"/>
      <c r="BL20" s="164">
        <f>'Production Summary'!$N$32</f>
        <v>875</v>
      </c>
      <c r="BM20" s="164">
        <f>'Production Summary'!$N$34</f>
        <v>360.59999999999997</v>
      </c>
      <c r="BN20" s="164">
        <f>'Production Summary'!$M$34</f>
        <v>6.01</v>
      </c>
      <c r="BO20" s="164">
        <v>0</v>
      </c>
      <c r="BP20" s="164">
        <f>'Production Summary'!$N$36</f>
        <v>717</v>
      </c>
      <c r="BQ20" s="164">
        <f>'Production Summary'!$M$36</f>
        <v>11.95</v>
      </c>
      <c r="BR20" s="164">
        <v>0</v>
      </c>
      <c r="BS20" s="164">
        <f>'Production Summary'!$N$37</f>
        <v>210</v>
      </c>
      <c r="BT20" s="164">
        <f>'Production Summary'!$M$37</f>
        <v>21</v>
      </c>
      <c r="BU20" s="164">
        <v>0</v>
      </c>
      <c r="BV20" s="164">
        <f>'Production Summary'!$N$38</f>
        <v>280</v>
      </c>
      <c r="BW20" s="164">
        <f>'Production Summary'!$M$38</f>
        <v>28</v>
      </c>
      <c r="BX20" s="164">
        <v>0</v>
      </c>
      <c r="BY20" s="165">
        <f>'Production Summary'!$N$39</f>
        <v>300.38406247988502</v>
      </c>
      <c r="BZ20" s="164">
        <f>'Production Summary'!$M$39</f>
        <v>30.038406247988501</v>
      </c>
      <c r="CA20" s="164">
        <v>0</v>
      </c>
      <c r="CB20" s="164">
        <f>'Production Summary'!$N$40</f>
        <v>131.30000000000001</v>
      </c>
      <c r="CC20" s="164">
        <f>'Production Summary'!$M$40</f>
        <v>13.13</v>
      </c>
      <c r="CD20" s="164">
        <v>0</v>
      </c>
      <c r="CE20" s="164">
        <f>'Production Summary'!$N$42</f>
        <v>1136.3519999999996</v>
      </c>
      <c r="CF20" s="167">
        <v>75</v>
      </c>
      <c r="CG20" s="164">
        <v>0</v>
      </c>
      <c r="CH20" s="164">
        <v>0</v>
      </c>
      <c r="CI20" s="167">
        <v>170</v>
      </c>
      <c r="CJ20" s="164">
        <v>0</v>
      </c>
      <c r="CK20" s="167">
        <v>330</v>
      </c>
      <c r="CL20" s="164">
        <v>0</v>
      </c>
      <c r="CM20" s="375">
        <f>'Production Summary'!$N$45</f>
        <v>1650</v>
      </c>
      <c r="CN20" s="167">
        <v>255</v>
      </c>
      <c r="CO20" s="167">
        <f t="shared" si="5"/>
        <v>1275</v>
      </c>
      <c r="CP20" s="166"/>
      <c r="CQ20" s="164">
        <f>'Production Summary'!$N$49</f>
        <v>8004.1580041580037</v>
      </c>
      <c r="CR20" s="164">
        <f>'Production Summary'!$M$49</f>
        <v>66.701316701316699</v>
      </c>
      <c r="CS20" s="164">
        <f>'Production Summary'!$N$50</f>
        <v>13331.600831600828</v>
      </c>
      <c r="CT20" s="164">
        <f>'Production Summary'!$M$50</f>
        <v>148.1288981288981</v>
      </c>
      <c r="CU20" s="164">
        <f>'Production Summary'!$N$51</f>
        <v>12785.862785862784</v>
      </c>
      <c r="CV20" s="164">
        <f>'Production Summary'!$M$51</f>
        <v>355.16285516285512</v>
      </c>
      <c r="CW20" s="164">
        <f>'Production Summary'!$N$52</f>
        <v>12629.937629937627</v>
      </c>
      <c r="CX20" s="164">
        <f>'Production Summary'!$M$52</f>
        <v>701.66320166320156</v>
      </c>
      <c r="CY20" s="164">
        <f>'Production Summary'!$N$53</f>
        <v>12396.049896049895</v>
      </c>
      <c r="CZ20" s="164">
        <f>'Production Summary'!$M$53</f>
        <v>688.66943866943859</v>
      </c>
      <c r="DA20" s="164">
        <f>'Production Summary'!$N$54</f>
        <v>13799.376299376298</v>
      </c>
      <c r="DB20" s="164">
        <f>'Production Summary'!$M$54</f>
        <v>766.63201663201653</v>
      </c>
      <c r="DC20" s="328">
        <f>'Production Summary'!$N$60</f>
        <v>12863.825363825363</v>
      </c>
      <c r="DD20" s="328">
        <f>'Production Summary'!$M$60</f>
        <v>714.65696465696465</v>
      </c>
      <c r="DE20" s="164">
        <f>'Production Summary'!$N$59</f>
        <v>11148.648648648648</v>
      </c>
      <c r="DF20" s="328">
        <f>'Production Summary'!$M$59</f>
        <v>619.36936936936934</v>
      </c>
      <c r="DG20" s="164">
        <f>'Production Summary'!$N$55</f>
        <v>13842.68884268884</v>
      </c>
      <c r="DH20" s="164">
        <f>'Production Summary'!$M$55</f>
        <v>3460.67221067221</v>
      </c>
      <c r="DI20" s="164">
        <f>'Production Summary'!$N$56</f>
        <v>13097.713097713096</v>
      </c>
      <c r="DJ20" s="164">
        <f>'Production Summary'!$M$56</f>
        <v>163.72141372141371</v>
      </c>
      <c r="DK20" s="164">
        <f>'Production Summary'!$N$57</f>
        <v>14189.189189189186</v>
      </c>
      <c r="DL20" s="164">
        <f>'Production Summary'!$M$57</f>
        <v>394.14414414414409</v>
      </c>
      <c r="DM20" s="164">
        <f>'Production Summary'!$N$58</f>
        <v>14017.671517671517</v>
      </c>
      <c r="DN20" s="164">
        <f>'Production Summary'!$M$58</f>
        <v>778.75952875952873</v>
      </c>
      <c r="DO20" s="164">
        <f>'Production Summary'!$N$61</f>
        <v>4500</v>
      </c>
      <c r="DP20" s="328">
        <f>'Production Summary'!$M$61</f>
        <v>750</v>
      </c>
      <c r="DQ20" s="164">
        <v>0</v>
      </c>
      <c r="DR20" s="164">
        <f>'Production Summary'!$N$62</f>
        <v>8900</v>
      </c>
      <c r="DS20" s="164">
        <f>'Production Summary'!$N$70</f>
        <v>300</v>
      </c>
      <c r="DT20" s="328">
        <f>'Production Summary'!$M$70</f>
        <v>25</v>
      </c>
      <c r="DU20" s="164">
        <v>0</v>
      </c>
      <c r="DV20" s="164">
        <f>'Production Summary'!$N$71</f>
        <v>150</v>
      </c>
      <c r="DW20" s="164">
        <v>0</v>
      </c>
      <c r="DX20" s="164">
        <f>'Production Summary'!$N$64</f>
        <v>192</v>
      </c>
      <c r="DY20" s="164">
        <v>0</v>
      </c>
      <c r="DZ20" s="391">
        <f>'Production Summary'!$N$65</f>
        <v>384</v>
      </c>
      <c r="EA20" s="164">
        <v>0</v>
      </c>
      <c r="EB20" s="391">
        <f>'Production Summary'!$N$66</f>
        <v>192</v>
      </c>
      <c r="EC20" s="164">
        <v>0</v>
      </c>
      <c r="ED20" s="164">
        <f>'Production Summary'!$N$67</f>
        <v>96</v>
      </c>
      <c r="EE20" s="164">
        <v>0</v>
      </c>
      <c r="EF20" s="164">
        <f>'Production Summary'!$N$68</f>
        <v>96</v>
      </c>
      <c r="EG20" s="164">
        <v>0</v>
      </c>
      <c r="EH20" s="164">
        <f>'Production Summary'!$N$69</f>
        <v>340</v>
      </c>
      <c r="EI20" s="101"/>
      <c r="EJ20" s="3"/>
      <c r="EK20" s="3"/>
      <c r="ER20" s="64" t="s">
        <v>36</v>
      </c>
      <c r="ES20" s="61" t="str">
        <f t="shared" si="1"/>
        <v>Jitendriya Sarangi</v>
      </c>
      <c r="ET20" s="24">
        <f t="shared" si="6"/>
        <v>0</v>
      </c>
    </row>
    <row r="21" spans="1:150" ht="15" customHeight="1">
      <c r="A21" t="b">
        <f>C21=Odisha!C21</f>
        <v>1</v>
      </c>
      <c r="B21" s="69">
        <f t="shared" si="7"/>
        <v>16</v>
      </c>
      <c r="C21" s="61" t="str">
        <f>IF(Odisha!C21="","",Odisha!C21)</f>
        <v>Kamla Devi Agarwal</v>
      </c>
      <c r="D21" s="164">
        <f>'Production Summary'!$N$4</f>
        <v>666</v>
      </c>
      <c r="E21" s="164">
        <f>'Production Summary'!$M$4</f>
        <v>27.75</v>
      </c>
      <c r="F21" s="164">
        <v>0</v>
      </c>
      <c r="G21" s="164">
        <f>'Production Summary'!$N$5</f>
        <v>666</v>
      </c>
      <c r="H21" s="164">
        <f>'Production Summary'!$M$5</f>
        <v>27.75</v>
      </c>
      <c r="I21" s="164">
        <v>0</v>
      </c>
      <c r="J21" s="164">
        <f>'Production Summary'!$N$6</f>
        <v>200</v>
      </c>
      <c r="K21" s="328">
        <f>'Production Summary'!$M$6</f>
        <v>7.5</v>
      </c>
      <c r="L21" s="164">
        <v>0</v>
      </c>
      <c r="M21" s="365">
        <f>'Production Summary'!$N$7</f>
        <v>612.72</v>
      </c>
      <c r="N21" s="367">
        <f>'Production Summary'!$M$7</f>
        <v>25.53</v>
      </c>
      <c r="O21" s="164">
        <v>0</v>
      </c>
      <c r="P21" s="164">
        <f>'Production Summary'!$N$8</f>
        <v>780</v>
      </c>
      <c r="Q21" s="164">
        <f>'Production Summary'!$M$8</f>
        <v>65</v>
      </c>
      <c r="R21" s="164">
        <v>0</v>
      </c>
      <c r="S21" s="164">
        <f>'Production Summary'!$N$9</f>
        <v>720</v>
      </c>
      <c r="T21" s="164">
        <f>'Production Summary'!$M$9</f>
        <v>60</v>
      </c>
      <c r="U21" s="164">
        <v>0</v>
      </c>
      <c r="V21" s="164">
        <f>'Production Summary'!$N$10</f>
        <v>876</v>
      </c>
      <c r="W21" s="164">
        <f>'Production Summary'!$M$10</f>
        <v>73</v>
      </c>
      <c r="X21" s="164">
        <v>0</v>
      </c>
      <c r="Y21" s="164">
        <f>'Production Summary'!$N$14</f>
        <v>177</v>
      </c>
      <c r="Z21" s="328">
        <f>'Production Summary'!$M$14</f>
        <v>14.75</v>
      </c>
      <c r="AA21" s="164">
        <v>0</v>
      </c>
      <c r="AB21" s="164">
        <f>'Production Summary'!$N$15</f>
        <v>126</v>
      </c>
      <c r="AC21" s="164">
        <f>'Production Summary'!$M$15</f>
        <v>21</v>
      </c>
      <c r="AD21" s="164">
        <v>0</v>
      </c>
      <c r="AE21" s="164">
        <f>'Production Summary'!$N$16</f>
        <v>252</v>
      </c>
      <c r="AF21" s="164">
        <f>'Production Summary'!$M$16</f>
        <v>21</v>
      </c>
      <c r="AG21" s="164">
        <v>0</v>
      </c>
      <c r="AH21" s="167">
        <f t="shared" si="2"/>
        <v>930</v>
      </c>
      <c r="AI21" s="167">
        <v>15.5</v>
      </c>
      <c r="AJ21" s="164">
        <v>0</v>
      </c>
      <c r="AK21" s="167">
        <f t="shared" si="3"/>
        <v>810</v>
      </c>
      <c r="AL21" s="167">
        <v>27</v>
      </c>
      <c r="AM21" s="164">
        <v>0</v>
      </c>
      <c r="AN21" s="167">
        <f t="shared" si="4"/>
        <v>780</v>
      </c>
      <c r="AO21" s="167">
        <v>65</v>
      </c>
      <c r="AP21" s="164">
        <v>0</v>
      </c>
      <c r="AQ21" s="164">
        <f>'Production Summary'!$N$21</f>
        <v>670</v>
      </c>
      <c r="AR21" s="164">
        <f>'Production Summary'!$M$21</f>
        <v>335</v>
      </c>
      <c r="AS21" s="164">
        <v>0</v>
      </c>
      <c r="AT21" s="167">
        <v>335</v>
      </c>
      <c r="AU21" s="164">
        <f>'Production Summary'!$N$23</f>
        <v>1050</v>
      </c>
      <c r="AV21" s="164">
        <f>'Production Summary'!$N$25</f>
        <v>300</v>
      </c>
      <c r="AW21" s="164">
        <f>'Production Summary'!$M$25</f>
        <v>25</v>
      </c>
      <c r="AX21" s="164">
        <v>0</v>
      </c>
      <c r="AY21" s="164">
        <f>'Production Summary'!$N$26</f>
        <v>300</v>
      </c>
      <c r="AZ21" s="164">
        <f>'Production Summary'!$M$26</f>
        <v>25</v>
      </c>
      <c r="BA21" s="164">
        <v>0</v>
      </c>
      <c r="BB21" s="164">
        <f>'Production Summary'!$N$28</f>
        <v>777</v>
      </c>
      <c r="BC21" s="164">
        <f>'Production Summary'!$M$28</f>
        <v>12.95</v>
      </c>
      <c r="BD21" s="164">
        <v>0</v>
      </c>
      <c r="BE21" s="164">
        <f>'Production Summary'!$N$29</f>
        <v>612</v>
      </c>
      <c r="BF21" s="164">
        <f>'Production Summary'!$M$29</f>
        <v>51</v>
      </c>
      <c r="BG21" s="164">
        <v>0</v>
      </c>
      <c r="BH21" s="164">
        <f>'Production Summary'!$N$30</f>
        <v>500</v>
      </c>
      <c r="BI21" s="164">
        <f>'Production Summary'!$M$30</f>
        <v>250</v>
      </c>
      <c r="BJ21" s="164">
        <v>0</v>
      </c>
      <c r="BK21" s="386"/>
      <c r="BL21" s="164">
        <f>'Production Summary'!$N$32</f>
        <v>875</v>
      </c>
      <c r="BM21" s="164">
        <f>'Production Summary'!$N$34</f>
        <v>360.59999999999997</v>
      </c>
      <c r="BN21" s="164">
        <f>'Production Summary'!$M$34</f>
        <v>6.01</v>
      </c>
      <c r="BO21" s="164">
        <v>0</v>
      </c>
      <c r="BP21" s="164">
        <f>'Production Summary'!$N$36</f>
        <v>717</v>
      </c>
      <c r="BQ21" s="164">
        <f>'Production Summary'!$M$36</f>
        <v>11.95</v>
      </c>
      <c r="BR21" s="164">
        <v>0</v>
      </c>
      <c r="BS21" s="164">
        <f>'Production Summary'!$N$37</f>
        <v>210</v>
      </c>
      <c r="BT21" s="164">
        <f>'Production Summary'!$M$37</f>
        <v>21</v>
      </c>
      <c r="BU21" s="164">
        <v>0</v>
      </c>
      <c r="BV21" s="164">
        <f>'Production Summary'!$N$38</f>
        <v>280</v>
      </c>
      <c r="BW21" s="164">
        <f>'Production Summary'!$M$38</f>
        <v>28</v>
      </c>
      <c r="BX21" s="164">
        <v>0</v>
      </c>
      <c r="BY21" s="165">
        <f>'Production Summary'!$N$39</f>
        <v>300.38406247988502</v>
      </c>
      <c r="BZ21" s="164">
        <f>'Production Summary'!$M$39</f>
        <v>30.038406247988501</v>
      </c>
      <c r="CA21" s="164">
        <v>0</v>
      </c>
      <c r="CB21" s="164">
        <f>'Production Summary'!$N$40</f>
        <v>131.30000000000001</v>
      </c>
      <c r="CC21" s="164">
        <f>'Production Summary'!$M$40</f>
        <v>13.13</v>
      </c>
      <c r="CD21" s="164">
        <v>0</v>
      </c>
      <c r="CE21" s="164">
        <f>'Production Summary'!$N$42</f>
        <v>1136.3519999999996</v>
      </c>
      <c r="CF21" s="167">
        <v>75</v>
      </c>
      <c r="CG21" s="164">
        <v>0</v>
      </c>
      <c r="CH21" s="164">
        <v>0</v>
      </c>
      <c r="CI21" s="167">
        <v>170</v>
      </c>
      <c r="CJ21" s="164">
        <v>0</v>
      </c>
      <c r="CK21" s="167">
        <v>330</v>
      </c>
      <c r="CL21" s="164">
        <v>0</v>
      </c>
      <c r="CM21" s="375">
        <f>'Production Summary'!$N$45</f>
        <v>1650</v>
      </c>
      <c r="CN21" s="167">
        <v>255</v>
      </c>
      <c r="CO21" s="167">
        <f t="shared" si="5"/>
        <v>1275</v>
      </c>
      <c r="CP21" s="166"/>
      <c r="CQ21" s="164">
        <f>'Production Summary'!$N$49</f>
        <v>8004.1580041580037</v>
      </c>
      <c r="CR21" s="164">
        <f>'Production Summary'!$M$49</f>
        <v>66.701316701316699</v>
      </c>
      <c r="CS21" s="164">
        <f>'Production Summary'!$N$50</f>
        <v>13331.600831600828</v>
      </c>
      <c r="CT21" s="164">
        <f>'Production Summary'!$M$50</f>
        <v>148.1288981288981</v>
      </c>
      <c r="CU21" s="164">
        <f>'Production Summary'!$N$51</f>
        <v>12785.862785862784</v>
      </c>
      <c r="CV21" s="164">
        <f>'Production Summary'!$M$51</f>
        <v>355.16285516285512</v>
      </c>
      <c r="CW21" s="164">
        <f>'Production Summary'!$N$52</f>
        <v>12629.937629937627</v>
      </c>
      <c r="CX21" s="164">
        <f>'Production Summary'!$M$52</f>
        <v>701.66320166320156</v>
      </c>
      <c r="CY21" s="164">
        <f>'Production Summary'!$N$53</f>
        <v>12396.049896049895</v>
      </c>
      <c r="CZ21" s="164">
        <f>'Production Summary'!$M$53</f>
        <v>688.66943866943859</v>
      </c>
      <c r="DA21" s="164">
        <f>'Production Summary'!$N$54</f>
        <v>13799.376299376298</v>
      </c>
      <c r="DB21" s="164">
        <f>'Production Summary'!$M$54</f>
        <v>766.63201663201653</v>
      </c>
      <c r="DC21" s="328">
        <f>'Production Summary'!$N$60</f>
        <v>12863.825363825363</v>
      </c>
      <c r="DD21" s="328">
        <f>'Production Summary'!$M$60</f>
        <v>714.65696465696465</v>
      </c>
      <c r="DE21" s="164">
        <f>'Production Summary'!$N$59</f>
        <v>11148.648648648648</v>
      </c>
      <c r="DF21" s="328">
        <f>'Production Summary'!$M$59</f>
        <v>619.36936936936934</v>
      </c>
      <c r="DG21" s="164">
        <f>'Production Summary'!$N$55</f>
        <v>13842.68884268884</v>
      </c>
      <c r="DH21" s="164">
        <f>'Production Summary'!$M$55</f>
        <v>3460.67221067221</v>
      </c>
      <c r="DI21" s="164">
        <f>'Production Summary'!$N$56</f>
        <v>13097.713097713096</v>
      </c>
      <c r="DJ21" s="164">
        <f>'Production Summary'!$M$56</f>
        <v>163.72141372141371</v>
      </c>
      <c r="DK21" s="164">
        <f>'Production Summary'!$N$57</f>
        <v>14189.189189189186</v>
      </c>
      <c r="DL21" s="164">
        <f>'Production Summary'!$M$57</f>
        <v>394.14414414414409</v>
      </c>
      <c r="DM21" s="164">
        <f>'Production Summary'!$N$58</f>
        <v>14017.671517671517</v>
      </c>
      <c r="DN21" s="164">
        <f>'Production Summary'!$M$58</f>
        <v>778.75952875952873</v>
      </c>
      <c r="DO21" s="164">
        <f>'Production Summary'!$N$61</f>
        <v>4500</v>
      </c>
      <c r="DP21" s="328">
        <f>'Production Summary'!$M$61</f>
        <v>750</v>
      </c>
      <c r="DQ21" s="164">
        <v>0</v>
      </c>
      <c r="DR21" s="164">
        <f>'Production Summary'!$N$62</f>
        <v>8900</v>
      </c>
      <c r="DS21" s="164">
        <f>'Production Summary'!$N$70</f>
        <v>300</v>
      </c>
      <c r="DT21" s="328">
        <f>'Production Summary'!$M$70</f>
        <v>25</v>
      </c>
      <c r="DU21" s="164">
        <v>0</v>
      </c>
      <c r="DV21" s="164">
        <f>'Production Summary'!$N$71</f>
        <v>150</v>
      </c>
      <c r="DW21" s="164">
        <v>0</v>
      </c>
      <c r="DX21" s="164">
        <f>'Production Summary'!$N$64</f>
        <v>192</v>
      </c>
      <c r="DY21" s="164">
        <v>0</v>
      </c>
      <c r="DZ21" s="391">
        <f>'Production Summary'!$N$65</f>
        <v>384</v>
      </c>
      <c r="EA21" s="164">
        <v>0</v>
      </c>
      <c r="EB21" s="391">
        <f>'Production Summary'!$N$66</f>
        <v>192</v>
      </c>
      <c r="EC21" s="164">
        <v>0</v>
      </c>
      <c r="ED21" s="164">
        <f>'Production Summary'!$N$67</f>
        <v>96</v>
      </c>
      <c r="EE21" s="164">
        <v>0</v>
      </c>
      <c r="EF21" s="164">
        <f>'Production Summary'!$N$68</f>
        <v>96</v>
      </c>
      <c r="EG21" s="164">
        <v>0</v>
      </c>
      <c r="EH21" s="164">
        <f>'Production Summary'!$N$69</f>
        <v>340</v>
      </c>
      <c r="EI21" s="101"/>
      <c r="EJ21" s="3"/>
      <c r="EK21" s="3"/>
      <c r="ER21" s="64" t="s">
        <v>37</v>
      </c>
      <c r="ES21" s="61" t="str">
        <f>C37</f>
        <v/>
      </c>
      <c r="ET21" s="24">
        <f t="shared" si="6"/>
        <v>0</v>
      </c>
    </row>
    <row r="22" spans="1:150" ht="15" customHeight="1">
      <c r="A22" t="b">
        <f>C22=Odisha!C22</f>
        <v>1</v>
      </c>
      <c r="B22" s="69">
        <f t="shared" si="7"/>
        <v>17</v>
      </c>
      <c r="C22" s="61" t="str">
        <f>IF(Odisha!C22="","",Odisha!C22)</f>
        <v>Markanda Sarangi</v>
      </c>
      <c r="D22" s="164">
        <f>'Production Summary'!$N$4</f>
        <v>666</v>
      </c>
      <c r="E22" s="164">
        <f>'Production Summary'!$M$4</f>
        <v>27.75</v>
      </c>
      <c r="F22" s="164">
        <v>0</v>
      </c>
      <c r="G22" s="164">
        <f>'Production Summary'!$N$5</f>
        <v>666</v>
      </c>
      <c r="H22" s="164">
        <f>'Production Summary'!$M$5</f>
        <v>27.75</v>
      </c>
      <c r="I22" s="164">
        <v>0</v>
      </c>
      <c r="J22" s="164">
        <f>'Production Summary'!$N$6</f>
        <v>200</v>
      </c>
      <c r="K22" s="328">
        <f>'Production Summary'!$M$6</f>
        <v>7.5</v>
      </c>
      <c r="L22" s="164">
        <v>0</v>
      </c>
      <c r="M22" s="365">
        <f>'Production Summary'!$N$7</f>
        <v>612.72</v>
      </c>
      <c r="N22" s="367">
        <f>'Production Summary'!$M$7</f>
        <v>25.53</v>
      </c>
      <c r="O22" s="164">
        <v>0</v>
      </c>
      <c r="P22" s="164">
        <f>'Production Summary'!$N$8</f>
        <v>780</v>
      </c>
      <c r="Q22" s="164">
        <f>'Production Summary'!$M$8</f>
        <v>65</v>
      </c>
      <c r="R22" s="164">
        <v>0</v>
      </c>
      <c r="S22" s="164">
        <f>'Production Summary'!$N$9</f>
        <v>720</v>
      </c>
      <c r="T22" s="164">
        <f>'Production Summary'!$M$9</f>
        <v>60</v>
      </c>
      <c r="U22" s="164">
        <v>0</v>
      </c>
      <c r="V22" s="164">
        <f>'Production Summary'!$N$10</f>
        <v>876</v>
      </c>
      <c r="W22" s="164">
        <f>'Production Summary'!$M$10</f>
        <v>73</v>
      </c>
      <c r="X22" s="164">
        <v>0</v>
      </c>
      <c r="Y22" s="164">
        <f>'Production Summary'!$N$14</f>
        <v>177</v>
      </c>
      <c r="Z22" s="328">
        <f>'Production Summary'!$M$14</f>
        <v>14.75</v>
      </c>
      <c r="AA22" s="164">
        <v>0</v>
      </c>
      <c r="AB22" s="164">
        <f>'Production Summary'!$N$15</f>
        <v>126</v>
      </c>
      <c r="AC22" s="164">
        <f>'Production Summary'!$M$15</f>
        <v>21</v>
      </c>
      <c r="AD22" s="164">
        <v>0</v>
      </c>
      <c r="AE22" s="164">
        <f>'Production Summary'!$N$16</f>
        <v>252</v>
      </c>
      <c r="AF22" s="164">
        <f>'Production Summary'!$M$16</f>
        <v>21</v>
      </c>
      <c r="AG22" s="164">
        <v>0</v>
      </c>
      <c r="AH22" s="167">
        <f t="shared" si="2"/>
        <v>930</v>
      </c>
      <c r="AI22" s="167">
        <v>15.5</v>
      </c>
      <c r="AJ22" s="164">
        <v>0</v>
      </c>
      <c r="AK22" s="167">
        <f t="shared" si="3"/>
        <v>810</v>
      </c>
      <c r="AL22" s="167">
        <v>27</v>
      </c>
      <c r="AM22" s="164">
        <v>0</v>
      </c>
      <c r="AN22" s="167">
        <f t="shared" si="4"/>
        <v>780</v>
      </c>
      <c r="AO22" s="167">
        <v>65</v>
      </c>
      <c r="AP22" s="164">
        <v>0</v>
      </c>
      <c r="AQ22" s="164">
        <f>'Production Summary'!$N$21</f>
        <v>670</v>
      </c>
      <c r="AR22" s="164">
        <f>'Production Summary'!$M$21</f>
        <v>335</v>
      </c>
      <c r="AS22" s="164">
        <v>0</v>
      </c>
      <c r="AT22" s="167">
        <v>335</v>
      </c>
      <c r="AU22" s="164">
        <f>'Production Summary'!$N$23</f>
        <v>1050</v>
      </c>
      <c r="AV22" s="164">
        <f>'Production Summary'!$N$25</f>
        <v>300</v>
      </c>
      <c r="AW22" s="164">
        <f>'Production Summary'!$M$25</f>
        <v>25</v>
      </c>
      <c r="AX22" s="164">
        <v>0</v>
      </c>
      <c r="AY22" s="164">
        <f>'Production Summary'!$N$26</f>
        <v>300</v>
      </c>
      <c r="AZ22" s="164">
        <f>'Production Summary'!$M$26</f>
        <v>25</v>
      </c>
      <c r="BA22" s="164">
        <v>0</v>
      </c>
      <c r="BB22" s="164">
        <f>'Production Summary'!$N$28</f>
        <v>777</v>
      </c>
      <c r="BC22" s="164">
        <f>'Production Summary'!$M$28</f>
        <v>12.95</v>
      </c>
      <c r="BD22" s="164">
        <v>0</v>
      </c>
      <c r="BE22" s="164">
        <f>'Production Summary'!$N$29</f>
        <v>612</v>
      </c>
      <c r="BF22" s="164">
        <f>'Production Summary'!$M$29</f>
        <v>51</v>
      </c>
      <c r="BG22" s="164">
        <v>0</v>
      </c>
      <c r="BH22" s="164">
        <f>'Production Summary'!$N$30</f>
        <v>500</v>
      </c>
      <c r="BI22" s="164">
        <f>'Production Summary'!$M$30</f>
        <v>250</v>
      </c>
      <c r="BJ22" s="164">
        <v>0</v>
      </c>
      <c r="BK22" s="386"/>
      <c r="BL22" s="164">
        <f>'Production Summary'!$N$32</f>
        <v>875</v>
      </c>
      <c r="BM22" s="164">
        <f>'Production Summary'!$N$34</f>
        <v>360.59999999999997</v>
      </c>
      <c r="BN22" s="164">
        <f>'Production Summary'!$M$34</f>
        <v>6.01</v>
      </c>
      <c r="BO22" s="164">
        <v>0</v>
      </c>
      <c r="BP22" s="164">
        <f>'Production Summary'!$N$36</f>
        <v>717</v>
      </c>
      <c r="BQ22" s="164">
        <f>'Production Summary'!$M$36</f>
        <v>11.95</v>
      </c>
      <c r="BR22" s="164">
        <v>0</v>
      </c>
      <c r="BS22" s="164">
        <f>'Production Summary'!$N$37</f>
        <v>210</v>
      </c>
      <c r="BT22" s="164">
        <f>'Production Summary'!$M$37</f>
        <v>21</v>
      </c>
      <c r="BU22" s="164">
        <v>0</v>
      </c>
      <c r="BV22" s="164">
        <f>'Production Summary'!$N$38</f>
        <v>280</v>
      </c>
      <c r="BW22" s="164">
        <f>'Production Summary'!$M$38</f>
        <v>28</v>
      </c>
      <c r="BX22" s="164">
        <v>0</v>
      </c>
      <c r="BY22" s="165">
        <f>'Production Summary'!$N$39</f>
        <v>300.38406247988502</v>
      </c>
      <c r="BZ22" s="164">
        <f>'Production Summary'!$M$39</f>
        <v>30.038406247988501</v>
      </c>
      <c r="CA22" s="164">
        <v>0</v>
      </c>
      <c r="CB22" s="164">
        <f>'Production Summary'!$N$40</f>
        <v>131.30000000000001</v>
      </c>
      <c r="CC22" s="164">
        <f>'Production Summary'!$M$40</f>
        <v>13.13</v>
      </c>
      <c r="CD22" s="164">
        <v>0</v>
      </c>
      <c r="CE22" s="164">
        <f>'Production Summary'!$N$42</f>
        <v>1136.3519999999996</v>
      </c>
      <c r="CF22" s="167">
        <v>75</v>
      </c>
      <c r="CG22" s="164">
        <v>0</v>
      </c>
      <c r="CH22" s="164">
        <v>0</v>
      </c>
      <c r="CI22" s="167">
        <v>170</v>
      </c>
      <c r="CJ22" s="164">
        <v>0</v>
      </c>
      <c r="CK22" s="167">
        <v>330</v>
      </c>
      <c r="CL22" s="164">
        <v>0</v>
      </c>
      <c r="CM22" s="375">
        <f>'Production Summary'!$N$45</f>
        <v>1650</v>
      </c>
      <c r="CN22" s="167">
        <v>255</v>
      </c>
      <c r="CO22" s="167">
        <f t="shared" si="5"/>
        <v>1275</v>
      </c>
      <c r="CP22" s="166"/>
      <c r="CQ22" s="164">
        <f>'Production Summary'!$N$49</f>
        <v>8004.1580041580037</v>
      </c>
      <c r="CR22" s="164">
        <f>'Production Summary'!$M$49</f>
        <v>66.701316701316699</v>
      </c>
      <c r="CS22" s="164">
        <f>'Production Summary'!$N$50</f>
        <v>13331.600831600828</v>
      </c>
      <c r="CT22" s="164">
        <f>'Production Summary'!$M$50</f>
        <v>148.1288981288981</v>
      </c>
      <c r="CU22" s="164">
        <f>'Production Summary'!$N$51</f>
        <v>12785.862785862784</v>
      </c>
      <c r="CV22" s="164">
        <f>'Production Summary'!$M$51</f>
        <v>355.16285516285512</v>
      </c>
      <c r="CW22" s="164">
        <f>'Production Summary'!$N$52</f>
        <v>12629.937629937627</v>
      </c>
      <c r="CX22" s="164">
        <f>'Production Summary'!$M$52</f>
        <v>701.66320166320156</v>
      </c>
      <c r="CY22" s="164">
        <f>'Production Summary'!$N$53</f>
        <v>12396.049896049895</v>
      </c>
      <c r="CZ22" s="164">
        <f>'Production Summary'!$M$53</f>
        <v>688.66943866943859</v>
      </c>
      <c r="DA22" s="164">
        <f>'Production Summary'!$N$54</f>
        <v>13799.376299376298</v>
      </c>
      <c r="DB22" s="164">
        <f>'Production Summary'!$M$54</f>
        <v>766.63201663201653</v>
      </c>
      <c r="DC22" s="328">
        <f>'Production Summary'!$N$60</f>
        <v>12863.825363825363</v>
      </c>
      <c r="DD22" s="328">
        <f>'Production Summary'!$M$60</f>
        <v>714.65696465696465</v>
      </c>
      <c r="DE22" s="164">
        <f>'Production Summary'!$N$59</f>
        <v>11148.648648648648</v>
      </c>
      <c r="DF22" s="328">
        <f>'Production Summary'!$M$59</f>
        <v>619.36936936936934</v>
      </c>
      <c r="DG22" s="164">
        <f>'Production Summary'!$N$55</f>
        <v>13842.68884268884</v>
      </c>
      <c r="DH22" s="164">
        <f>'Production Summary'!$M$55</f>
        <v>3460.67221067221</v>
      </c>
      <c r="DI22" s="164">
        <f>'Production Summary'!$N$56</f>
        <v>13097.713097713096</v>
      </c>
      <c r="DJ22" s="164">
        <f>'Production Summary'!$M$56</f>
        <v>163.72141372141371</v>
      </c>
      <c r="DK22" s="164">
        <f>'Production Summary'!$N$57</f>
        <v>14189.189189189186</v>
      </c>
      <c r="DL22" s="164">
        <f>'Production Summary'!$M$57</f>
        <v>394.14414414414409</v>
      </c>
      <c r="DM22" s="164">
        <f>'Production Summary'!$N$58</f>
        <v>14017.671517671517</v>
      </c>
      <c r="DN22" s="164">
        <f>'Production Summary'!$M$58</f>
        <v>778.75952875952873</v>
      </c>
      <c r="DO22" s="164">
        <f>'Production Summary'!$N$61</f>
        <v>4500</v>
      </c>
      <c r="DP22" s="328">
        <f>'Production Summary'!$M$61</f>
        <v>750</v>
      </c>
      <c r="DQ22" s="164">
        <v>0</v>
      </c>
      <c r="DR22" s="164">
        <f>'Production Summary'!$N$62</f>
        <v>8900</v>
      </c>
      <c r="DS22" s="164">
        <f>'Production Summary'!$N$70</f>
        <v>300</v>
      </c>
      <c r="DT22" s="328">
        <f>'Production Summary'!$M$70</f>
        <v>25</v>
      </c>
      <c r="DU22" s="164">
        <v>0</v>
      </c>
      <c r="DV22" s="164">
        <f>'Production Summary'!$N$71</f>
        <v>150</v>
      </c>
      <c r="DW22" s="164">
        <v>0</v>
      </c>
      <c r="DX22" s="164">
        <f>'Production Summary'!$N$64</f>
        <v>192</v>
      </c>
      <c r="DY22" s="164">
        <v>0</v>
      </c>
      <c r="DZ22" s="391">
        <f>'Production Summary'!$N$65</f>
        <v>384</v>
      </c>
      <c r="EA22" s="164">
        <v>0</v>
      </c>
      <c r="EB22" s="391">
        <f>'Production Summary'!$N$66</f>
        <v>192</v>
      </c>
      <c r="EC22" s="164">
        <v>0</v>
      </c>
      <c r="ED22" s="164">
        <f>'Production Summary'!$N$67</f>
        <v>96</v>
      </c>
      <c r="EE22" s="164">
        <v>0</v>
      </c>
      <c r="EF22" s="164">
        <f>'Production Summary'!$N$68</f>
        <v>96</v>
      </c>
      <c r="EG22" s="164">
        <v>0</v>
      </c>
      <c r="EH22" s="164">
        <f>'Production Summary'!$N$69</f>
        <v>340</v>
      </c>
      <c r="EI22" s="101"/>
      <c r="EJ22" s="3"/>
      <c r="EK22" s="3"/>
      <c r="ER22" s="64" t="s">
        <v>38</v>
      </c>
      <c r="ES22" s="61" t="str">
        <f>C23</f>
        <v>S K  Milk Parlour</v>
      </c>
      <c r="ET22" s="24">
        <f t="shared" si="6"/>
        <v>0</v>
      </c>
    </row>
    <row r="23" spans="1:150" ht="15" customHeight="1">
      <c r="A23" t="b">
        <f>C23=Odisha!C23</f>
        <v>1</v>
      </c>
      <c r="B23" s="69">
        <f t="shared" si="7"/>
        <v>18</v>
      </c>
      <c r="C23" s="61" t="str">
        <f>IF(Odisha!C23="","",Odisha!C23)</f>
        <v>S K  Milk Parlour</v>
      </c>
      <c r="D23" s="164">
        <f>'Production Summary'!$N$4</f>
        <v>666</v>
      </c>
      <c r="E23" s="164">
        <f>'Production Summary'!$M$4</f>
        <v>27.75</v>
      </c>
      <c r="F23" s="164">
        <v>0</v>
      </c>
      <c r="G23" s="164">
        <f>'Production Summary'!$N$5</f>
        <v>666</v>
      </c>
      <c r="H23" s="164">
        <f>'Production Summary'!$M$5</f>
        <v>27.75</v>
      </c>
      <c r="I23" s="164">
        <v>0</v>
      </c>
      <c r="J23" s="164">
        <f>'Production Summary'!$N$6</f>
        <v>200</v>
      </c>
      <c r="K23" s="328">
        <f>'Production Summary'!$M$6</f>
        <v>7.5</v>
      </c>
      <c r="L23" s="164">
        <v>0</v>
      </c>
      <c r="M23" s="365">
        <f>'Production Summary'!$N$7</f>
        <v>612.72</v>
      </c>
      <c r="N23" s="367">
        <f>'Production Summary'!$M$7</f>
        <v>25.53</v>
      </c>
      <c r="O23" s="164">
        <v>0</v>
      </c>
      <c r="P23" s="164">
        <f>'Production Summary'!$N$8</f>
        <v>780</v>
      </c>
      <c r="Q23" s="164">
        <f>'Production Summary'!$M$8</f>
        <v>65</v>
      </c>
      <c r="R23" s="164">
        <v>0</v>
      </c>
      <c r="S23" s="164">
        <f>'Production Summary'!$N$9</f>
        <v>720</v>
      </c>
      <c r="T23" s="164">
        <f>'Production Summary'!$M$9</f>
        <v>60</v>
      </c>
      <c r="U23" s="164">
        <v>0</v>
      </c>
      <c r="V23" s="164">
        <f>'Production Summary'!$N$10</f>
        <v>876</v>
      </c>
      <c r="W23" s="164">
        <f>'Production Summary'!$M$10</f>
        <v>73</v>
      </c>
      <c r="X23" s="164">
        <v>0</v>
      </c>
      <c r="Y23" s="164">
        <f>'Production Summary'!$N$14</f>
        <v>177</v>
      </c>
      <c r="Z23" s="328">
        <f>'Production Summary'!$M$14</f>
        <v>14.75</v>
      </c>
      <c r="AA23" s="164">
        <v>0</v>
      </c>
      <c r="AB23" s="164">
        <f>'Production Summary'!$N$15</f>
        <v>126</v>
      </c>
      <c r="AC23" s="164">
        <f>'Production Summary'!$M$15</f>
        <v>21</v>
      </c>
      <c r="AD23" s="164">
        <v>0</v>
      </c>
      <c r="AE23" s="164">
        <f>'Production Summary'!$N$16</f>
        <v>252</v>
      </c>
      <c r="AF23" s="164">
        <f>'Production Summary'!$M$16</f>
        <v>21</v>
      </c>
      <c r="AG23" s="164">
        <v>0</v>
      </c>
      <c r="AH23" s="167">
        <f t="shared" si="2"/>
        <v>930</v>
      </c>
      <c r="AI23" s="167">
        <v>15.5</v>
      </c>
      <c r="AJ23" s="164">
        <v>0</v>
      </c>
      <c r="AK23" s="167">
        <f t="shared" si="3"/>
        <v>810</v>
      </c>
      <c r="AL23" s="167">
        <v>27</v>
      </c>
      <c r="AM23" s="164">
        <v>0</v>
      </c>
      <c r="AN23" s="167">
        <f t="shared" si="4"/>
        <v>780</v>
      </c>
      <c r="AO23" s="167">
        <v>65</v>
      </c>
      <c r="AP23" s="164">
        <v>0</v>
      </c>
      <c r="AQ23" s="164">
        <f>'Production Summary'!$N$21</f>
        <v>670</v>
      </c>
      <c r="AR23" s="164">
        <f>'Production Summary'!$M$21</f>
        <v>335</v>
      </c>
      <c r="AS23" s="164">
        <v>0</v>
      </c>
      <c r="AT23" s="167">
        <v>335</v>
      </c>
      <c r="AU23" s="164">
        <f>'Production Summary'!$N$23</f>
        <v>1050</v>
      </c>
      <c r="AV23" s="164">
        <f>'Production Summary'!$N$25</f>
        <v>300</v>
      </c>
      <c r="AW23" s="164">
        <f>'Production Summary'!$M$25</f>
        <v>25</v>
      </c>
      <c r="AX23" s="164">
        <v>0</v>
      </c>
      <c r="AY23" s="164">
        <f>'Production Summary'!$N$26</f>
        <v>300</v>
      </c>
      <c r="AZ23" s="164">
        <f>'Production Summary'!$M$26</f>
        <v>25</v>
      </c>
      <c r="BA23" s="164">
        <v>0</v>
      </c>
      <c r="BB23" s="164">
        <f>'Production Summary'!$N$28</f>
        <v>777</v>
      </c>
      <c r="BC23" s="164">
        <f>'Production Summary'!$M$28</f>
        <v>12.95</v>
      </c>
      <c r="BD23" s="164">
        <v>0</v>
      </c>
      <c r="BE23" s="164">
        <f>'Production Summary'!$N$29</f>
        <v>612</v>
      </c>
      <c r="BF23" s="164">
        <f>'Production Summary'!$M$29</f>
        <v>51</v>
      </c>
      <c r="BG23" s="164">
        <v>0</v>
      </c>
      <c r="BH23" s="164">
        <f>'Production Summary'!$N$30</f>
        <v>500</v>
      </c>
      <c r="BI23" s="164">
        <f>'Production Summary'!$M$30</f>
        <v>250</v>
      </c>
      <c r="BJ23" s="164">
        <v>0</v>
      </c>
      <c r="BK23" s="386"/>
      <c r="BL23" s="164">
        <f>'Production Summary'!$N$32</f>
        <v>875</v>
      </c>
      <c r="BM23" s="164">
        <f>'Production Summary'!$N$34</f>
        <v>360.59999999999997</v>
      </c>
      <c r="BN23" s="164">
        <f>'Production Summary'!$M$34</f>
        <v>6.01</v>
      </c>
      <c r="BO23" s="164">
        <v>0</v>
      </c>
      <c r="BP23" s="164">
        <f>'Production Summary'!$N$36</f>
        <v>717</v>
      </c>
      <c r="BQ23" s="164">
        <f>'Production Summary'!$M$36</f>
        <v>11.95</v>
      </c>
      <c r="BR23" s="164">
        <v>0</v>
      </c>
      <c r="BS23" s="164">
        <f>'Production Summary'!$N$37</f>
        <v>210</v>
      </c>
      <c r="BT23" s="164">
        <f>'Production Summary'!$M$37</f>
        <v>21</v>
      </c>
      <c r="BU23" s="164">
        <v>0</v>
      </c>
      <c r="BV23" s="164">
        <f>'Production Summary'!$N$38</f>
        <v>280</v>
      </c>
      <c r="BW23" s="164">
        <f>'Production Summary'!$M$38</f>
        <v>28</v>
      </c>
      <c r="BX23" s="164">
        <v>0</v>
      </c>
      <c r="BY23" s="165">
        <f>'Production Summary'!$N$39</f>
        <v>300.38406247988502</v>
      </c>
      <c r="BZ23" s="164">
        <f>'Production Summary'!$M$39</f>
        <v>30.038406247988501</v>
      </c>
      <c r="CA23" s="164">
        <v>0</v>
      </c>
      <c r="CB23" s="164">
        <f>'Production Summary'!$N$40</f>
        <v>131.30000000000001</v>
      </c>
      <c r="CC23" s="164">
        <f>'Production Summary'!$M$40</f>
        <v>13.13</v>
      </c>
      <c r="CD23" s="164">
        <v>0</v>
      </c>
      <c r="CE23" s="164">
        <f>'Production Summary'!$N$42</f>
        <v>1136.3519999999996</v>
      </c>
      <c r="CF23" s="167">
        <v>75</v>
      </c>
      <c r="CG23" s="164">
        <v>0</v>
      </c>
      <c r="CH23" s="164">
        <v>0</v>
      </c>
      <c r="CI23" s="167">
        <v>170</v>
      </c>
      <c r="CJ23" s="164">
        <v>0</v>
      </c>
      <c r="CK23" s="167">
        <v>330</v>
      </c>
      <c r="CL23" s="164">
        <v>0</v>
      </c>
      <c r="CM23" s="375">
        <f>'Production Summary'!$N$45</f>
        <v>1650</v>
      </c>
      <c r="CN23" s="167">
        <v>255</v>
      </c>
      <c r="CO23" s="167">
        <f t="shared" si="5"/>
        <v>1275</v>
      </c>
      <c r="CP23" s="166"/>
      <c r="CQ23" s="164">
        <f>'Production Summary'!$N$49</f>
        <v>8004.1580041580037</v>
      </c>
      <c r="CR23" s="164">
        <f>'Production Summary'!$M$49</f>
        <v>66.701316701316699</v>
      </c>
      <c r="CS23" s="164">
        <f>'Production Summary'!$N$50</f>
        <v>13331.600831600828</v>
      </c>
      <c r="CT23" s="164">
        <f>'Production Summary'!$M$50</f>
        <v>148.1288981288981</v>
      </c>
      <c r="CU23" s="164">
        <f>'Production Summary'!$N$51</f>
        <v>12785.862785862784</v>
      </c>
      <c r="CV23" s="164">
        <f>'Production Summary'!$M$51</f>
        <v>355.16285516285512</v>
      </c>
      <c r="CW23" s="164">
        <f>'Production Summary'!$N$52</f>
        <v>12629.937629937627</v>
      </c>
      <c r="CX23" s="164">
        <f>'Production Summary'!$M$52</f>
        <v>701.66320166320156</v>
      </c>
      <c r="CY23" s="164">
        <f>'Production Summary'!$N$53</f>
        <v>12396.049896049895</v>
      </c>
      <c r="CZ23" s="164">
        <f>'Production Summary'!$M$53</f>
        <v>688.66943866943859</v>
      </c>
      <c r="DA23" s="164">
        <f>'Production Summary'!$N$54</f>
        <v>13799.376299376298</v>
      </c>
      <c r="DB23" s="164">
        <f>'Production Summary'!$M$54</f>
        <v>766.63201663201653</v>
      </c>
      <c r="DC23" s="328">
        <f>'Production Summary'!$N$60</f>
        <v>12863.825363825363</v>
      </c>
      <c r="DD23" s="328">
        <f>'Production Summary'!$M$60</f>
        <v>714.65696465696465</v>
      </c>
      <c r="DE23" s="164">
        <f>'Production Summary'!$N$59</f>
        <v>11148.648648648648</v>
      </c>
      <c r="DF23" s="328">
        <f>'Production Summary'!$M$59</f>
        <v>619.36936936936934</v>
      </c>
      <c r="DG23" s="164">
        <f>'Production Summary'!$N$55</f>
        <v>13842.68884268884</v>
      </c>
      <c r="DH23" s="164">
        <f>'Production Summary'!$M$55</f>
        <v>3460.67221067221</v>
      </c>
      <c r="DI23" s="164">
        <f>'Production Summary'!$N$56</f>
        <v>13097.713097713096</v>
      </c>
      <c r="DJ23" s="164">
        <f>'Production Summary'!$M$56</f>
        <v>163.72141372141371</v>
      </c>
      <c r="DK23" s="164">
        <f>'Production Summary'!$N$57</f>
        <v>14189.189189189186</v>
      </c>
      <c r="DL23" s="164">
        <f>'Production Summary'!$M$57</f>
        <v>394.14414414414409</v>
      </c>
      <c r="DM23" s="164">
        <f>'Production Summary'!$N$58</f>
        <v>14017.671517671517</v>
      </c>
      <c r="DN23" s="164">
        <f>'Production Summary'!$M$58</f>
        <v>778.75952875952873</v>
      </c>
      <c r="DO23" s="164">
        <f>'Production Summary'!$N$61</f>
        <v>4500</v>
      </c>
      <c r="DP23" s="328">
        <f>'Production Summary'!$M$61</f>
        <v>750</v>
      </c>
      <c r="DQ23" s="164">
        <v>0</v>
      </c>
      <c r="DR23" s="164">
        <f>'Production Summary'!$N$62</f>
        <v>8900</v>
      </c>
      <c r="DS23" s="164">
        <f>'Production Summary'!$N$70</f>
        <v>300</v>
      </c>
      <c r="DT23" s="328">
        <f>'Production Summary'!$M$70</f>
        <v>25</v>
      </c>
      <c r="DU23" s="164">
        <v>0</v>
      </c>
      <c r="DV23" s="164">
        <f>'Production Summary'!$N$71</f>
        <v>150</v>
      </c>
      <c r="DW23" s="164">
        <v>0</v>
      </c>
      <c r="DX23" s="164">
        <f>'Production Summary'!$N$64</f>
        <v>192</v>
      </c>
      <c r="DY23" s="164">
        <v>0</v>
      </c>
      <c r="DZ23" s="391">
        <f>'Production Summary'!$N$65</f>
        <v>384</v>
      </c>
      <c r="EA23" s="164">
        <v>0</v>
      </c>
      <c r="EB23" s="391">
        <f>'Production Summary'!$N$66</f>
        <v>192</v>
      </c>
      <c r="EC23" s="164">
        <v>0</v>
      </c>
      <c r="ED23" s="164">
        <f>'Production Summary'!$N$67</f>
        <v>96</v>
      </c>
      <c r="EE23" s="164">
        <v>0</v>
      </c>
      <c r="EF23" s="164">
        <f>'Production Summary'!$N$68</f>
        <v>96</v>
      </c>
      <c r="EG23" s="164">
        <v>0</v>
      </c>
      <c r="EH23" s="164">
        <f>'Production Summary'!$N$69</f>
        <v>340</v>
      </c>
      <c r="EI23" s="101"/>
      <c r="EJ23" s="3"/>
      <c r="EK23" s="3"/>
      <c r="ER23" s="64" t="s">
        <v>39</v>
      </c>
      <c r="ES23" s="61" t="str">
        <f>C22</f>
        <v>Markanda Sarangi</v>
      </c>
      <c r="ET23" s="24">
        <f t="shared" si="6"/>
        <v>0</v>
      </c>
    </row>
    <row r="24" spans="1:150" ht="15" customHeight="1">
      <c r="A24" t="b">
        <f>C24=Odisha!C24</f>
        <v>1</v>
      </c>
      <c r="B24" s="69">
        <f t="shared" si="7"/>
        <v>19</v>
      </c>
      <c r="C24" s="61" t="str">
        <f>IF(Odisha!C24="","",Odisha!C24)</f>
        <v>Baijayanti Mala Mahapatra</v>
      </c>
      <c r="D24" s="164">
        <f>'Production Summary'!$N$4</f>
        <v>666</v>
      </c>
      <c r="E24" s="164">
        <f>'Production Summary'!$M$4</f>
        <v>27.75</v>
      </c>
      <c r="F24" s="164">
        <v>0</v>
      </c>
      <c r="G24" s="164">
        <f>'Production Summary'!$N$5</f>
        <v>666</v>
      </c>
      <c r="H24" s="164">
        <f>'Production Summary'!$M$5</f>
        <v>27.75</v>
      </c>
      <c r="I24" s="164">
        <v>0</v>
      </c>
      <c r="J24" s="164">
        <f>'Production Summary'!$N$6</f>
        <v>200</v>
      </c>
      <c r="K24" s="328">
        <f>'Production Summary'!$M$6</f>
        <v>7.5</v>
      </c>
      <c r="L24" s="164">
        <v>0</v>
      </c>
      <c r="M24" s="365">
        <f>'Production Summary'!$N$7</f>
        <v>612.72</v>
      </c>
      <c r="N24" s="367">
        <f>'Production Summary'!$M$7</f>
        <v>25.53</v>
      </c>
      <c r="O24" s="164">
        <v>0</v>
      </c>
      <c r="P24" s="164">
        <f>'Production Summary'!$N$8</f>
        <v>780</v>
      </c>
      <c r="Q24" s="164">
        <f>'Production Summary'!$M$8</f>
        <v>65</v>
      </c>
      <c r="R24" s="164">
        <v>0</v>
      </c>
      <c r="S24" s="164">
        <f>'Production Summary'!$N$9</f>
        <v>720</v>
      </c>
      <c r="T24" s="164">
        <f>'Production Summary'!$M$9</f>
        <v>60</v>
      </c>
      <c r="U24" s="164">
        <v>0</v>
      </c>
      <c r="V24" s="164">
        <f>'Production Summary'!$N$10</f>
        <v>876</v>
      </c>
      <c r="W24" s="164">
        <f>'Production Summary'!$M$10</f>
        <v>73</v>
      </c>
      <c r="X24" s="164">
        <v>0</v>
      </c>
      <c r="Y24" s="164">
        <f>'Production Summary'!$N$14</f>
        <v>177</v>
      </c>
      <c r="Z24" s="328">
        <f>'Production Summary'!$M$14</f>
        <v>14.75</v>
      </c>
      <c r="AA24" s="164">
        <v>0</v>
      </c>
      <c r="AB24" s="164">
        <f>'Production Summary'!$N$15</f>
        <v>126</v>
      </c>
      <c r="AC24" s="164">
        <f>'Production Summary'!$M$15</f>
        <v>21</v>
      </c>
      <c r="AD24" s="164">
        <v>0</v>
      </c>
      <c r="AE24" s="164">
        <f>'Production Summary'!$N$16</f>
        <v>252</v>
      </c>
      <c r="AF24" s="164">
        <f>'Production Summary'!$M$16</f>
        <v>21</v>
      </c>
      <c r="AG24" s="164">
        <v>0</v>
      </c>
      <c r="AH24" s="167">
        <f t="shared" si="2"/>
        <v>930</v>
      </c>
      <c r="AI24" s="167">
        <v>15.5</v>
      </c>
      <c r="AJ24" s="164">
        <v>0</v>
      </c>
      <c r="AK24" s="167">
        <f t="shared" si="3"/>
        <v>810</v>
      </c>
      <c r="AL24" s="167">
        <v>27</v>
      </c>
      <c r="AM24" s="164">
        <v>0</v>
      </c>
      <c r="AN24" s="167">
        <f t="shared" si="4"/>
        <v>780</v>
      </c>
      <c r="AO24" s="167">
        <v>65</v>
      </c>
      <c r="AP24" s="164">
        <v>0</v>
      </c>
      <c r="AQ24" s="164">
        <f>'Production Summary'!$N$21</f>
        <v>670</v>
      </c>
      <c r="AR24" s="164">
        <f>'Production Summary'!$M$21</f>
        <v>335</v>
      </c>
      <c r="AS24" s="164">
        <v>0</v>
      </c>
      <c r="AT24" s="167">
        <v>335</v>
      </c>
      <c r="AU24" s="164">
        <f>'Production Summary'!$N$23</f>
        <v>1050</v>
      </c>
      <c r="AV24" s="164">
        <f>'Production Summary'!$N$25</f>
        <v>300</v>
      </c>
      <c r="AW24" s="164">
        <f>'Production Summary'!$M$25</f>
        <v>25</v>
      </c>
      <c r="AX24" s="164">
        <v>0</v>
      </c>
      <c r="AY24" s="164">
        <f>'Production Summary'!$N$26</f>
        <v>300</v>
      </c>
      <c r="AZ24" s="164">
        <f>'Production Summary'!$M$26</f>
        <v>25</v>
      </c>
      <c r="BA24" s="164">
        <v>0</v>
      </c>
      <c r="BB24" s="164">
        <f>'Production Summary'!$N$28</f>
        <v>777</v>
      </c>
      <c r="BC24" s="164">
        <f>'Production Summary'!$M$28</f>
        <v>12.95</v>
      </c>
      <c r="BD24" s="164">
        <v>0</v>
      </c>
      <c r="BE24" s="164">
        <f>'Production Summary'!$N$29</f>
        <v>612</v>
      </c>
      <c r="BF24" s="164">
        <f>'Production Summary'!$M$29</f>
        <v>51</v>
      </c>
      <c r="BG24" s="164">
        <v>0</v>
      </c>
      <c r="BH24" s="164">
        <f>'Production Summary'!$N$30</f>
        <v>500</v>
      </c>
      <c r="BI24" s="164">
        <f>'Production Summary'!$M$30</f>
        <v>250</v>
      </c>
      <c r="BJ24" s="164">
        <v>0</v>
      </c>
      <c r="BK24" s="386"/>
      <c r="BL24" s="164">
        <f>'Production Summary'!$N$32</f>
        <v>875</v>
      </c>
      <c r="BM24" s="164">
        <f>'Production Summary'!$N$34</f>
        <v>360.59999999999997</v>
      </c>
      <c r="BN24" s="164">
        <f>'Production Summary'!$M$34</f>
        <v>6.01</v>
      </c>
      <c r="BO24" s="164">
        <v>0</v>
      </c>
      <c r="BP24" s="164">
        <f>'Production Summary'!$N$36</f>
        <v>717</v>
      </c>
      <c r="BQ24" s="164">
        <f>'Production Summary'!$M$36</f>
        <v>11.95</v>
      </c>
      <c r="BR24" s="164">
        <v>0</v>
      </c>
      <c r="BS24" s="164">
        <f>'Production Summary'!$N$37</f>
        <v>210</v>
      </c>
      <c r="BT24" s="164">
        <f>'Production Summary'!$M$37</f>
        <v>21</v>
      </c>
      <c r="BU24" s="164">
        <v>0</v>
      </c>
      <c r="BV24" s="164">
        <f>'Production Summary'!$N$38</f>
        <v>280</v>
      </c>
      <c r="BW24" s="164">
        <f>'Production Summary'!$M$38</f>
        <v>28</v>
      </c>
      <c r="BX24" s="164">
        <v>0</v>
      </c>
      <c r="BY24" s="165">
        <f>'Production Summary'!$N$39</f>
        <v>300.38406247988502</v>
      </c>
      <c r="BZ24" s="164">
        <f>'Production Summary'!$M$39</f>
        <v>30.038406247988501</v>
      </c>
      <c r="CA24" s="164">
        <v>0</v>
      </c>
      <c r="CB24" s="164">
        <f>'Production Summary'!$N$40</f>
        <v>131.30000000000001</v>
      </c>
      <c r="CC24" s="164">
        <f>'Production Summary'!$M$40</f>
        <v>13.13</v>
      </c>
      <c r="CD24" s="164">
        <v>0</v>
      </c>
      <c r="CE24" s="164">
        <f>'Production Summary'!$N$42</f>
        <v>1136.3519999999996</v>
      </c>
      <c r="CF24" s="167">
        <v>75</v>
      </c>
      <c r="CG24" s="164">
        <v>0</v>
      </c>
      <c r="CH24" s="164">
        <v>0</v>
      </c>
      <c r="CI24" s="167">
        <v>170</v>
      </c>
      <c r="CJ24" s="164">
        <v>0</v>
      </c>
      <c r="CK24" s="167">
        <v>330</v>
      </c>
      <c r="CL24" s="164">
        <v>0</v>
      </c>
      <c r="CM24" s="375">
        <f>'Production Summary'!$N$45</f>
        <v>1650</v>
      </c>
      <c r="CN24" s="167">
        <v>255</v>
      </c>
      <c r="CO24" s="167">
        <f t="shared" si="5"/>
        <v>1275</v>
      </c>
      <c r="CP24" s="166"/>
      <c r="CQ24" s="164">
        <f>'Production Summary'!$N$49</f>
        <v>8004.1580041580037</v>
      </c>
      <c r="CR24" s="164">
        <f>'Production Summary'!$M$49</f>
        <v>66.701316701316699</v>
      </c>
      <c r="CS24" s="164">
        <f>'Production Summary'!$N$50</f>
        <v>13331.600831600828</v>
      </c>
      <c r="CT24" s="164">
        <f>'Production Summary'!$M$50</f>
        <v>148.1288981288981</v>
      </c>
      <c r="CU24" s="164">
        <f>'Production Summary'!$N$51</f>
        <v>12785.862785862784</v>
      </c>
      <c r="CV24" s="164">
        <f>'Production Summary'!$M$51</f>
        <v>355.16285516285512</v>
      </c>
      <c r="CW24" s="164">
        <f>'Production Summary'!$N$52</f>
        <v>12629.937629937627</v>
      </c>
      <c r="CX24" s="164">
        <f>'Production Summary'!$M$52</f>
        <v>701.66320166320156</v>
      </c>
      <c r="CY24" s="164">
        <f>'Production Summary'!$N$53</f>
        <v>12396.049896049895</v>
      </c>
      <c r="CZ24" s="164">
        <f>'Production Summary'!$M$53</f>
        <v>688.66943866943859</v>
      </c>
      <c r="DA24" s="164">
        <f>'Production Summary'!$N$54</f>
        <v>13799.376299376298</v>
      </c>
      <c r="DB24" s="164">
        <f>'Production Summary'!$M$54</f>
        <v>766.63201663201653</v>
      </c>
      <c r="DC24" s="328">
        <f>'Production Summary'!$N$60</f>
        <v>12863.825363825363</v>
      </c>
      <c r="DD24" s="328">
        <f>'Production Summary'!$M$60</f>
        <v>714.65696465696465</v>
      </c>
      <c r="DE24" s="164">
        <f>'Production Summary'!$N$59</f>
        <v>11148.648648648648</v>
      </c>
      <c r="DF24" s="328">
        <f>'Production Summary'!$M$59</f>
        <v>619.36936936936934</v>
      </c>
      <c r="DG24" s="164">
        <f>'Production Summary'!$N$55</f>
        <v>13842.68884268884</v>
      </c>
      <c r="DH24" s="164">
        <f>'Production Summary'!$M$55</f>
        <v>3460.67221067221</v>
      </c>
      <c r="DI24" s="164">
        <f>'Production Summary'!$N$56</f>
        <v>13097.713097713096</v>
      </c>
      <c r="DJ24" s="164">
        <f>'Production Summary'!$M$56</f>
        <v>163.72141372141371</v>
      </c>
      <c r="DK24" s="164">
        <f>'Production Summary'!$N$57</f>
        <v>14189.189189189186</v>
      </c>
      <c r="DL24" s="164">
        <f>'Production Summary'!$M$57</f>
        <v>394.14414414414409</v>
      </c>
      <c r="DM24" s="164">
        <f>'Production Summary'!$N$58</f>
        <v>14017.671517671517</v>
      </c>
      <c r="DN24" s="164">
        <f>'Production Summary'!$M$58</f>
        <v>778.75952875952873</v>
      </c>
      <c r="DO24" s="164">
        <f>'Production Summary'!$N$61</f>
        <v>4500</v>
      </c>
      <c r="DP24" s="328">
        <f>'Production Summary'!$M$61</f>
        <v>750</v>
      </c>
      <c r="DQ24" s="164">
        <v>0</v>
      </c>
      <c r="DR24" s="164">
        <f>'Production Summary'!$N$62</f>
        <v>8900</v>
      </c>
      <c r="DS24" s="164">
        <f>'Production Summary'!$N$70</f>
        <v>300</v>
      </c>
      <c r="DT24" s="328">
        <f>'Production Summary'!$M$70</f>
        <v>25</v>
      </c>
      <c r="DU24" s="164">
        <v>0</v>
      </c>
      <c r="DV24" s="164">
        <f>'Production Summary'!$N$71</f>
        <v>150</v>
      </c>
      <c r="DW24" s="164">
        <v>0</v>
      </c>
      <c r="DX24" s="164">
        <f>'Production Summary'!$N$64</f>
        <v>192</v>
      </c>
      <c r="DY24" s="164">
        <v>0</v>
      </c>
      <c r="DZ24" s="391">
        <f>'Production Summary'!$N$65</f>
        <v>384</v>
      </c>
      <c r="EA24" s="164">
        <v>0</v>
      </c>
      <c r="EB24" s="391">
        <f>'Production Summary'!$N$66</f>
        <v>192</v>
      </c>
      <c r="EC24" s="164">
        <v>0</v>
      </c>
      <c r="ED24" s="164">
        <f>'Production Summary'!$N$67</f>
        <v>96</v>
      </c>
      <c r="EE24" s="164">
        <v>0</v>
      </c>
      <c r="EF24" s="164">
        <f>'Production Summary'!$N$68</f>
        <v>96</v>
      </c>
      <c r="EG24" s="164">
        <v>0</v>
      </c>
      <c r="EH24" s="164">
        <f>'Production Summary'!$N$69</f>
        <v>340</v>
      </c>
      <c r="EI24" s="101"/>
      <c r="EJ24" s="3"/>
      <c r="EK24" s="3"/>
      <c r="ER24" s="64" t="s">
        <v>40</v>
      </c>
      <c r="ES24" s="61" t="str">
        <f>C21</f>
        <v>Kamla Devi Agarwal</v>
      </c>
      <c r="ET24" s="24">
        <f t="shared" si="6"/>
        <v>0</v>
      </c>
    </row>
    <row r="25" spans="1:150" ht="15" customHeight="1">
      <c r="A25" t="b">
        <f>C25=Odisha!C25</f>
        <v>1</v>
      </c>
      <c r="B25" s="60">
        <f t="shared" si="7"/>
        <v>20</v>
      </c>
      <c r="C25" s="61" t="str">
        <f>IF(Odisha!C25="","",Odisha!C25)</f>
        <v>Samarpan Barik</v>
      </c>
      <c r="D25" s="164">
        <f>'Production Summary'!$N$4</f>
        <v>666</v>
      </c>
      <c r="E25" s="164">
        <f>'Production Summary'!$M$4</f>
        <v>27.75</v>
      </c>
      <c r="F25" s="164">
        <v>0</v>
      </c>
      <c r="G25" s="164">
        <f>'Production Summary'!$N$5</f>
        <v>666</v>
      </c>
      <c r="H25" s="164">
        <f>'Production Summary'!$M$5</f>
        <v>27.75</v>
      </c>
      <c r="I25" s="164">
        <v>0</v>
      </c>
      <c r="J25" s="164">
        <f>'Production Summary'!$N$6</f>
        <v>200</v>
      </c>
      <c r="K25" s="328">
        <f>'Production Summary'!$M$6</f>
        <v>7.5</v>
      </c>
      <c r="L25" s="164">
        <v>0</v>
      </c>
      <c r="M25" s="365">
        <f>'Production Summary'!$N$7</f>
        <v>612.72</v>
      </c>
      <c r="N25" s="367">
        <f>'Production Summary'!$M$7</f>
        <v>25.53</v>
      </c>
      <c r="O25" s="164">
        <v>0</v>
      </c>
      <c r="P25" s="164">
        <f>'Production Summary'!$N$8</f>
        <v>780</v>
      </c>
      <c r="Q25" s="164">
        <f>'Production Summary'!$M$8</f>
        <v>65</v>
      </c>
      <c r="R25" s="164">
        <v>0</v>
      </c>
      <c r="S25" s="164">
        <f>'Production Summary'!$N$9</f>
        <v>720</v>
      </c>
      <c r="T25" s="164">
        <f>'Production Summary'!$M$9</f>
        <v>60</v>
      </c>
      <c r="U25" s="164">
        <v>0</v>
      </c>
      <c r="V25" s="164">
        <f>'Production Summary'!$N$10</f>
        <v>876</v>
      </c>
      <c r="W25" s="164">
        <f>'Production Summary'!$M$10</f>
        <v>73</v>
      </c>
      <c r="X25" s="164">
        <v>0</v>
      </c>
      <c r="Y25" s="164">
        <f>'Production Summary'!$N$14</f>
        <v>177</v>
      </c>
      <c r="Z25" s="328">
        <f>'Production Summary'!$M$14</f>
        <v>14.75</v>
      </c>
      <c r="AA25" s="164">
        <v>0</v>
      </c>
      <c r="AB25" s="164">
        <f>'Production Summary'!$N$15</f>
        <v>126</v>
      </c>
      <c r="AC25" s="164">
        <f>'Production Summary'!$M$15</f>
        <v>21</v>
      </c>
      <c r="AD25" s="164">
        <v>0</v>
      </c>
      <c r="AE25" s="164">
        <f>'Production Summary'!$N$16</f>
        <v>252</v>
      </c>
      <c r="AF25" s="164">
        <f>'Production Summary'!$M$16</f>
        <v>21</v>
      </c>
      <c r="AG25" s="164">
        <v>0</v>
      </c>
      <c r="AH25" s="167">
        <f t="shared" si="2"/>
        <v>930</v>
      </c>
      <c r="AI25" s="167">
        <v>15.5</v>
      </c>
      <c r="AJ25" s="164">
        <v>0</v>
      </c>
      <c r="AK25" s="167">
        <f t="shared" si="3"/>
        <v>810</v>
      </c>
      <c r="AL25" s="167">
        <v>27</v>
      </c>
      <c r="AM25" s="164">
        <v>0</v>
      </c>
      <c r="AN25" s="167">
        <f t="shared" si="4"/>
        <v>780</v>
      </c>
      <c r="AO25" s="167">
        <v>65</v>
      </c>
      <c r="AP25" s="164">
        <v>0</v>
      </c>
      <c r="AQ25" s="164">
        <f>'Production Summary'!$N$21</f>
        <v>670</v>
      </c>
      <c r="AR25" s="164">
        <f>'Production Summary'!$M$21</f>
        <v>335</v>
      </c>
      <c r="AS25" s="164">
        <v>0</v>
      </c>
      <c r="AT25" s="167">
        <v>335</v>
      </c>
      <c r="AU25" s="164">
        <f>'Production Summary'!$N$23</f>
        <v>1050</v>
      </c>
      <c r="AV25" s="164">
        <f>'Production Summary'!$N$25</f>
        <v>300</v>
      </c>
      <c r="AW25" s="164">
        <f>'Production Summary'!$M$25</f>
        <v>25</v>
      </c>
      <c r="AX25" s="164">
        <v>0</v>
      </c>
      <c r="AY25" s="164">
        <f>'Production Summary'!$N$26</f>
        <v>300</v>
      </c>
      <c r="AZ25" s="164">
        <f>'Production Summary'!$M$26</f>
        <v>25</v>
      </c>
      <c r="BA25" s="164">
        <v>0</v>
      </c>
      <c r="BB25" s="164">
        <f>'Production Summary'!$N$28</f>
        <v>777</v>
      </c>
      <c r="BC25" s="164">
        <f>'Production Summary'!$M$28</f>
        <v>12.95</v>
      </c>
      <c r="BD25" s="164">
        <v>0</v>
      </c>
      <c r="BE25" s="164">
        <f>'Production Summary'!$N$29</f>
        <v>612</v>
      </c>
      <c r="BF25" s="164">
        <f>'Production Summary'!$M$29</f>
        <v>51</v>
      </c>
      <c r="BG25" s="164">
        <v>0</v>
      </c>
      <c r="BH25" s="164">
        <f>'Production Summary'!$N$30</f>
        <v>500</v>
      </c>
      <c r="BI25" s="164">
        <f>'Production Summary'!$M$30</f>
        <v>250</v>
      </c>
      <c r="BJ25" s="164">
        <v>0</v>
      </c>
      <c r="BK25" s="386"/>
      <c r="BL25" s="164">
        <f>'Production Summary'!$N$32</f>
        <v>875</v>
      </c>
      <c r="BM25" s="164">
        <f>'Production Summary'!$N$34</f>
        <v>360.59999999999997</v>
      </c>
      <c r="BN25" s="164">
        <f>'Production Summary'!$M$34</f>
        <v>6.01</v>
      </c>
      <c r="BO25" s="164">
        <v>0</v>
      </c>
      <c r="BP25" s="164">
        <f>'Production Summary'!$N$36</f>
        <v>717</v>
      </c>
      <c r="BQ25" s="164">
        <f>'Production Summary'!$M$36</f>
        <v>11.95</v>
      </c>
      <c r="BR25" s="164">
        <v>0</v>
      </c>
      <c r="BS25" s="164">
        <f>'Production Summary'!$N$37</f>
        <v>210</v>
      </c>
      <c r="BT25" s="164">
        <f>'Production Summary'!$M$37</f>
        <v>21</v>
      </c>
      <c r="BU25" s="164">
        <v>0</v>
      </c>
      <c r="BV25" s="164">
        <f>'Production Summary'!$N$38</f>
        <v>280</v>
      </c>
      <c r="BW25" s="164">
        <f>'Production Summary'!$M$38</f>
        <v>28</v>
      </c>
      <c r="BX25" s="164">
        <v>0</v>
      </c>
      <c r="BY25" s="165">
        <f>'Production Summary'!$N$39</f>
        <v>300.38406247988502</v>
      </c>
      <c r="BZ25" s="164">
        <f>'Production Summary'!$M$39</f>
        <v>30.038406247988501</v>
      </c>
      <c r="CA25" s="164">
        <v>0</v>
      </c>
      <c r="CB25" s="164">
        <f>'Production Summary'!$N$40</f>
        <v>131.30000000000001</v>
      </c>
      <c r="CC25" s="164">
        <f>'Production Summary'!$M$40</f>
        <v>13.13</v>
      </c>
      <c r="CD25" s="164">
        <v>0</v>
      </c>
      <c r="CE25" s="164">
        <f>'Production Summary'!$N$42</f>
        <v>1136.3519999999996</v>
      </c>
      <c r="CF25" s="167">
        <v>75</v>
      </c>
      <c r="CG25" s="164">
        <v>0</v>
      </c>
      <c r="CH25" s="164">
        <v>0</v>
      </c>
      <c r="CI25" s="167">
        <v>170</v>
      </c>
      <c r="CJ25" s="164">
        <v>0</v>
      </c>
      <c r="CK25" s="167">
        <v>330</v>
      </c>
      <c r="CL25" s="164">
        <v>0</v>
      </c>
      <c r="CM25" s="375">
        <f>'Production Summary'!$N$45</f>
        <v>1650</v>
      </c>
      <c r="CN25" s="167">
        <v>255</v>
      </c>
      <c r="CO25" s="167">
        <f t="shared" si="5"/>
        <v>1275</v>
      </c>
      <c r="CP25" s="166"/>
      <c r="CQ25" s="164">
        <f>'Production Summary'!$N$49</f>
        <v>8004.1580041580037</v>
      </c>
      <c r="CR25" s="164">
        <f>'Production Summary'!$M$49</f>
        <v>66.701316701316699</v>
      </c>
      <c r="CS25" s="164">
        <f>'Production Summary'!$N$50</f>
        <v>13331.600831600828</v>
      </c>
      <c r="CT25" s="164">
        <f>'Production Summary'!$M$50</f>
        <v>148.1288981288981</v>
      </c>
      <c r="CU25" s="164">
        <f>'Production Summary'!$N$51</f>
        <v>12785.862785862784</v>
      </c>
      <c r="CV25" s="164">
        <f>'Production Summary'!$M$51</f>
        <v>355.16285516285512</v>
      </c>
      <c r="CW25" s="164">
        <f>'Production Summary'!$N$52</f>
        <v>12629.937629937627</v>
      </c>
      <c r="CX25" s="164">
        <f>'Production Summary'!$M$52</f>
        <v>701.66320166320156</v>
      </c>
      <c r="CY25" s="164">
        <f>'Production Summary'!$N$53</f>
        <v>12396.049896049895</v>
      </c>
      <c r="CZ25" s="164">
        <f>'Production Summary'!$M$53</f>
        <v>688.66943866943859</v>
      </c>
      <c r="DA25" s="164">
        <f>'Production Summary'!$N$54</f>
        <v>13799.376299376298</v>
      </c>
      <c r="DB25" s="164">
        <f>'Production Summary'!$M$54</f>
        <v>766.63201663201653</v>
      </c>
      <c r="DC25" s="328">
        <f>'Production Summary'!$N$60</f>
        <v>12863.825363825363</v>
      </c>
      <c r="DD25" s="328">
        <f>'Production Summary'!$M$60</f>
        <v>714.65696465696465</v>
      </c>
      <c r="DE25" s="164">
        <f>'Production Summary'!$N$59</f>
        <v>11148.648648648648</v>
      </c>
      <c r="DF25" s="328">
        <f>'Production Summary'!$M$59</f>
        <v>619.36936936936934</v>
      </c>
      <c r="DG25" s="164">
        <f>'Production Summary'!$N$55</f>
        <v>13842.68884268884</v>
      </c>
      <c r="DH25" s="164">
        <f>'Production Summary'!$M$55</f>
        <v>3460.67221067221</v>
      </c>
      <c r="DI25" s="164">
        <f>'Production Summary'!$N$56</f>
        <v>13097.713097713096</v>
      </c>
      <c r="DJ25" s="164">
        <f>'Production Summary'!$M$56</f>
        <v>163.72141372141371</v>
      </c>
      <c r="DK25" s="164">
        <f>'Production Summary'!$N$57</f>
        <v>14189.189189189186</v>
      </c>
      <c r="DL25" s="164">
        <f>'Production Summary'!$M$57</f>
        <v>394.14414414414409</v>
      </c>
      <c r="DM25" s="164">
        <f>'Production Summary'!$N$58</f>
        <v>14017.671517671517</v>
      </c>
      <c r="DN25" s="164">
        <f>'Production Summary'!$M$58</f>
        <v>778.75952875952873</v>
      </c>
      <c r="DO25" s="164">
        <f>'Production Summary'!$N$61</f>
        <v>4500</v>
      </c>
      <c r="DP25" s="328">
        <f>'Production Summary'!$M$61</f>
        <v>750</v>
      </c>
      <c r="DQ25" s="164">
        <v>0</v>
      </c>
      <c r="DR25" s="164">
        <f>'Production Summary'!$N$62</f>
        <v>8900</v>
      </c>
      <c r="DS25" s="164">
        <f>'Production Summary'!$N$70</f>
        <v>300</v>
      </c>
      <c r="DT25" s="328">
        <f>'Production Summary'!$M$70</f>
        <v>25</v>
      </c>
      <c r="DU25" s="164">
        <v>0</v>
      </c>
      <c r="DV25" s="164">
        <f>'Production Summary'!$N$71</f>
        <v>150</v>
      </c>
      <c r="DW25" s="164">
        <v>0</v>
      </c>
      <c r="DX25" s="164">
        <f>'Production Summary'!$N$64</f>
        <v>192</v>
      </c>
      <c r="DY25" s="164">
        <v>0</v>
      </c>
      <c r="DZ25" s="391">
        <f>'Production Summary'!$N$65</f>
        <v>384</v>
      </c>
      <c r="EA25" s="164">
        <v>0</v>
      </c>
      <c r="EB25" s="391">
        <f>'Production Summary'!$N$66</f>
        <v>192</v>
      </c>
      <c r="EC25" s="164">
        <v>0</v>
      </c>
      <c r="ED25" s="164">
        <f>'Production Summary'!$N$67</f>
        <v>96</v>
      </c>
      <c r="EE25" s="164">
        <v>0</v>
      </c>
      <c r="EF25" s="164">
        <f>'Production Summary'!$N$68</f>
        <v>96</v>
      </c>
      <c r="EG25" s="164">
        <v>0</v>
      </c>
      <c r="EH25" s="164">
        <f>'Production Summary'!$N$69</f>
        <v>340</v>
      </c>
      <c r="EI25" s="101"/>
      <c r="EJ25" s="3"/>
      <c r="EK25" s="3"/>
      <c r="ER25" s="64" t="s">
        <v>41</v>
      </c>
      <c r="ES25" s="61" t="str">
        <f t="shared" ref="ES25:ES36" si="8">C25</f>
        <v>Samarpan Barik</v>
      </c>
      <c r="ET25" s="24">
        <f t="shared" si="6"/>
        <v>0</v>
      </c>
    </row>
    <row r="26" spans="1:150" ht="15" customHeight="1">
      <c r="A26" t="b">
        <f>C26=Odisha!C26</f>
        <v>1</v>
      </c>
      <c r="B26" s="60">
        <f t="shared" si="7"/>
        <v>21</v>
      </c>
      <c r="C26" s="61" t="str">
        <f>IF(Odisha!C26="","",Odisha!C26)</f>
        <v>Shivananda Sahu</v>
      </c>
      <c r="D26" s="164">
        <f>'Production Summary'!$N$4</f>
        <v>666</v>
      </c>
      <c r="E26" s="164">
        <f>'Production Summary'!$M$4</f>
        <v>27.75</v>
      </c>
      <c r="F26" s="164">
        <v>0</v>
      </c>
      <c r="G26" s="164">
        <f>'Production Summary'!$N$5</f>
        <v>666</v>
      </c>
      <c r="H26" s="164">
        <f>'Production Summary'!$M$5</f>
        <v>27.75</v>
      </c>
      <c r="I26" s="164">
        <v>0</v>
      </c>
      <c r="J26" s="164">
        <f>'Production Summary'!$N$6</f>
        <v>200</v>
      </c>
      <c r="K26" s="328">
        <f>'Production Summary'!$M$6</f>
        <v>7.5</v>
      </c>
      <c r="L26" s="164">
        <v>0</v>
      </c>
      <c r="M26" s="365">
        <f>'Production Summary'!$N$7</f>
        <v>612.72</v>
      </c>
      <c r="N26" s="367">
        <f>'Production Summary'!$M$7</f>
        <v>25.53</v>
      </c>
      <c r="O26" s="164">
        <v>0</v>
      </c>
      <c r="P26" s="164">
        <f>'Production Summary'!$N$8</f>
        <v>780</v>
      </c>
      <c r="Q26" s="164">
        <f>'Production Summary'!$M$8</f>
        <v>65</v>
      </c>
      <c r="R26" s="164">
        <v>0</v>
      </c>
      <c r="S26" s="164">
        <f>'Production Summary'!$N$9</f>
        <v>720</v>
      </c>
      <c r="T26" s="164">
        <f>'Production Summary'!$M$9</f>
        <v>60</v>
      </c>
      <c r="U26" s="164">
        <v>0</v>
      </c>
      <c r="V26" s="164">
        <f>'Production Summary'!$N$10</f>
        <v>876</v>
      </c>
      <c r="W26" s="164">
        <f>'Production Summary'!$M$10</f>
        <v>73</v>
      </c>
      <c r="X26" s="164">
        <v>0</v>
      </c>
      <c r="Y26" s="164">
        <f>'Production Summary'!$N$14</f>
        <v>177</v>
      </c>
      <c r="Z26" s="328">
        <f>'Production Summary'!$M$14</f>
        <v>14.75</v>
      </c>
      <c r="AA26" s="164">
        <v>0</v>
      </c>
      <c r="AB26" s="164">
        <f>'Production Summary'!$N$15</f>
        <v>126</v>
      </c>
      <c r="AC26" s="164">
        <f>'Production Summary'!$M$15</f>
        <v>21</v>
      </c>
      <c r="AD26" s="164">
        <v>0</v>
      </c>
      <c r="AE26" s="164">
        <f>'Production Summary'!$N$16</f>
        <v>252</v>
      </c>
      <c r="AF26" s="164">
        <f>'Production Summary'!$M$16</f>
        <v>21</v>
      </c>
      <c r="AG26" s="164">
        <v>0</v>
      </c>
      <c r="AH26" s="167">
        <f t="shared" si="2"/>
        <v>930</v>
      </c>
      <c r="AI26" s="167">
        <v>15.5</v>
      </c>
      <c r="AJ26" s="164">
        <v>0</v>
      </c>
      <c r="AK26" s="167">
        <f t="shared" si="3"/>
        <v>810</v>
      </c>
      <c r="AL26" s="167">
        <v>27</v>
      </c>
      <c r="AM26" s="164">
        <v>0</v>
      </c>
      <c r="AN26" s="167">
        <f t="shared" si="4"/>
        <v>780</v>
      </c>
      <c r="AO26" s="167">
        <v>65</v>
      </c>
      <c r="AP26" s="164">
        <v>0</v>
      </c>
      <c r="AQ26" s="164">
        <f>'Production Summary'!$N$21</f>
        <v>670</v>
      </c>
      <c r="AR26" s="164">
        <f>'Production Summary'!$M$21</f>
        <v>335</v>
      </c>
      <c r="AS26" s="164">
        <v>0</v>
      </c>
      <c r="AT26" s="167">
        <v>335</v>
      </c>
      <c r="AU26" s="164">
        <f>'Production Summary'!$N$23</f>
        <v>1050</v>
      </c>
      <c r="AV26" s="164">
        <f>'Production Summary'!$N$25</f>
        <v>300</v>
      </c>
      <c r="AW26" s="164">
        <f>'Production Summary'!$M$25</f>
        <v>25</v>
      </c>
      <c r="AX26" s="164">
        <v>0</v>
      </c>
      <c r="AY26" s="164">
        <f>'Production Summary'!$N$26</f>
        <v>300</v>
      </c>
      <c r="AZ26" s="164">
        <f>'Production Summary'!$M$26</f>
        <v>25</v>
      </c>
      <c r="BA26" s="164">
        <v>0</v>
      </c>
      <c r="BB26" s="164">
        <f>'Production Summary'!$N$28</f>
        <v>777</v>
      </c>
      <c r="BC26" s="164">
        <f>'Production Summary'!$M$28</f>
        <v>12.95</v>
      </c>
      <c r="BD26" s="164">
        <v>0</v>
      </c>
      <c r="BE26" s="164">
        <f>'Production Summary'!$N$29</f>
        <v>612</v>
      </c>
      <c r="BF26" s="164">
        <f>'Production Summary'!$M$29</f>
        <v>51</v>
      </c>
      <c r="BG26" s="164">
        <v>0</v>
      </c>
      <c r="BH26" s="164">
        <f>'Production Summary'!$N$30</f>
        <v>500</v>
      </c>
      <c r="BI26" s="164">
        <f>'Production Summary'!$M$30</f>
        <v>250</v>
      </c>
      <c r="BJ26" s="164">
        <v>0</v>
      </c>
      <c r="BK26" s="386"/>
      <c r="BL26" s="164">
        <f>'Production Summary'!$N$32</f>
        <v>875</v>
      </c>
      <c r="BM26" s="164">
        <f>'Production Summary'!$N$34</f>
        <v>360.59999999999997</v>
      </c>
      <c r="BN26" s="164">
        <f>'Production Summary'!$M$34</f>
        <v>6.01</v>
      </c>
      <c r="BO26" s="164">
        <v>0</v>
      </c>
      <c r="BP26" s="164">
        <f>'Production Summary'!$N$36</f>
        <v>717</v>
      </c>
      <c r="BQ26" s="164">
        <f>'Production Summary'!$M$36</f>
        <v>11.95</v>
      </c>
      <c r="BR26" s="164">
        <v>0</v>
      </c>
      <c r="BS26" s="164">
        <f>'Production Summary'!$N$37</f>
        <v>210</v>
      </c>
      <c r="BT26" s="164">
        <f>'Production Summary'!$M$37</f>
        <v>21</v>
      </c>
      <c r="BU26" s="164">
        <v>0</v>
      </c>
      <c r="BV26" s="164">
        <f>'Production Summary'!$N$38</f>
        <v>280</v>
      </c>
      <c r="BW26" s="164">
        <f>'Production Summary'!$M$38</f>
        <v>28</v>
      </c>
      <c r="BX26" s="164">
        <v>0</v>
      </c>
      <c r="BY26" s="165">
        <f>'Production Summary'!$N$39</f>
        <v>300.38406247988502</v>
      </c>
      <c r="BZ26" s="164">
        <f>'Production Summary'!$M$39</f>
        <v>30.038406247988501</v>
      </c>
      <c r="CA26" s="164">
        <v>0</v>
      </c>
      <c r="CB26" s="164">
        <f>'Production Summary'!$N$40</f>
        <v>131.30000000000001</v>
      </c>
      <c r="CC26" s="164">
        <f>'Production Summary'!$M$40</f>
        <v>13.13</v>
      </c>
      <c r="CD26" s="164">
        <v>0</v>
      </c>
      <c r="CE26" s="164">
        <f>'Production Summary'!$N$42</f>
        <v>1136.3519999999996</v>
      </c>
      <c r="CF26" s="167">
        <v>75</v>
      </c>
      <c r="CG26" s="164">
        <v>0</v>
      </c>
      <c r="CH26" s="164">
        <v>0</v>
      </c>
      <c r="CI26" s="167">
        <v>170</v>
      </c>
      <c r="CJ26" s="164">
        <v>0</v>
      </c>
      <c r="CK26" s="167">
        <v>330</v>
      </c>
      <c r="CL26" s="164">
        <v>0</v>
      </c>
      <c r="CM26" s="375">
        <f>'Production Summary'!$N$45</f>
        <v>1650</v>
      </c>
      <c r="CN26" s="167">
        <v>255</v>
      </c>
      <c r="CO26" s="167">
        <f t="shared" si="5"/>
        <v>1275</v>
      </c>
      <c r="CP26" s="166"/>
      <c r="CQ26" s="164">
        <f>'Production Summary'!$N$49</f>
        <v>8004.1580041580037</v>
      </c>
      <c r="CR26" s="164">
        <f>'Production Summary'!$M$49</f>
        <v>66.701316701316699</v>
      </c>
      <c r="CS26" s="164">
        <f>'Production Summary'!$N$50</f>
        <v>13331.600831600828</v>
      </c>
      <c r="CT26" s="164">
        <f>'Production Summary'!$M$50</f>
        <v>148.1288981288981</v>
      </c>
      <c r="CU26" s="164">
        <f>'Production Summary'!$N$51</f>
        <v>12785.862785862784</v>
      </c>
      <c r="CV26" s="164">
        <f>'Production Summary'!$M$51</f>
        <v>355.16285516285512</v>
      </c>
      <c r="CW26" s="164">
        <f>'Production Summary'!$N$52</f>
        <v>12629.937629937627</v>
      </c>
      <c r="CX26" s="164">
        <f>'Production Summary'!$M$52</f>
        <v>701.66320166320156</v>
      </c>
      <c r="CY26" s="164">
        <f>'Production Summary'!$N$53</f>
        <v>12396.049896049895</v>
      </c>
      <c r="CZ26" s="164">
        <f>'Production Summary'!$M$53</f>
        <v>688.66943866943859</v>
      </c>
      <c r="DA26" s="164">
        <f>'Production Summary'!$N$54</f>
        <v>13799.376299376298</v>
      </c>
      <c r="DB26" s="164">
        <f>'Production Summary'!$M$54</f>
        <v>766.63201663201653</v>
      </c>
      <c r="DC26" s="328">
        <f>'Production Summary'!$N$60</f>
        <v>12863.825363825363</v>
      </c>
      <c r="DD26" s="328">
        <f>'Production Summary'!$M$60</f>
        <v>714.65696465696465</v>
      </c>
      <c r="DE26" s="164">
        <f>'Production Summary'!$N$59</f>
        <v>11148.648648648648</v>
      </c>
      <c r="DF26" s="328">
        <f>'Production Summary'!$M$59</f>
        <v>619.36936936936934</v>
      </c>
      <c r="DG26" s="164">
        <f>'Production Summary'!$N$55</f>
        <v>13842.68884268884</v>
      </c>
      <c r="DH26" s="164">
        <f>'Production Summary'!$M$55</f>
        <v>3460.67221067221</v>
      </c>
      <c r="DI26" s="164">
        <f>'Production Summary'!$N$56</f>
        <v>13097.713097713096</v>
      </c>
      <c r="DJ26" s="164">
        <f>'Production Summary'!$M$56</f>
        <v>163.72141372141371</v>
      </c>
      <c r="DK26" s="164">
        <f>'Production Summary'!$N$57</f>
        <v>14189.189189189186</v>
      </c>
      <c r="DL26" s="164">
        <f>'Production Summary'!$M$57</f>
        <v>394.14414414414409</v>
      </c>
      <c r="DM26" s="164">
        <f>'Production Summary'!$N$58</f>
        <v>14017.671517671517</v>
      </c>
      <c r="DN26" s="164">
        <f>'Production Summary'!$M$58</f>
        <v>778.75952875952873</v>
      </c>
      <c r="DO26" s="164">
        <f>'Production Summary'!$N$61</f>
        <v>4500</v>
      </c>
      <c r="DP26" s="328">
        <f>'Production Summary'!$M$61</f>
        <v>750</v>
      </c>
      <c r="DQ26" s="164">
        <v>0</v>
      </c>
      <c r="DR26" s="164">
        <f>'Production Summary'!$N$62</f>
        <v>8900</v>
      </c>
      <c r="DS26" s="164">
        <f>'Production Summary'!$N$70</f>
        <v>300</v>
      </c>
      <c r="DT26" s="328">
        <f>'Production Summary'!$M$70</f>
        <v>25</v>
      </c>
      <c r="DU26" s="164">
        <v>0</v>
      </c>
      <c r="DV26" s="164">
        <f>'Production Summary'!$N$71</f>
        <v>150</v>
      </c>
      <c r="DW26" s="164">
        <v>0</v>
      </c>
      <c r="DX26" s="164">
        <f>'Production Summary'!$N$64</f>
        <v>192</v>
      </c>
      <c r="DY26" s="164">
        <v>0</v>
      </c>
      <c r="DZ26" s="391">
        <f>'Production Summary'!$N$65</f>
        <v>384</v>
      </c>
      <c r="EA26" s="164">
        <v>0</v>
      </c>
      <c r="EB26" s="391">
        <f>'Production Summary'!$N$66</f>
        <v>192</v>
      </c>
      <c r="EC26" s="164">
        <v>0</v>
      </c>
      <c r="ED26" s="164">
        <f>'Production Summary'!$N$67</f>
        <v>96</v>
      </c>
      <c r="EE26" s="164">
        <v>0</v>
      </c>
      <c r="EF26" s="164">
        <f>'Production Summary'!$N$68</f>
        <v>96</v>
      </c>
      <c r="EG26" s="164">
        <v>0</v>
      </c>
      <c r="EH26" s="164">
        <f>'Production Summary'!$N$69</f>
        <v>340</v>
      </c>
      <c r="EI26" s="101"/>
      <c r="EJ26" s="3"/>
      <c r="EK26" s="3"/>
      <c r="ER26" s="64" t="s">
        <v>42</v>
      </c>
      <c r="ES26" s="61" t="str">
        <f t="shared" si="8"/>
        <v>Shivananda Sahu</v>
      </c>
      <c r="ET26" s="24">
        <f t="shared" si="6"/>
        <v>0</v>
      </c>
    </row>
    <row r="27" spans="1:150" ht="15" customHeight="1">
      <c r="A27" t="b">
        <f>C27=Odisha!C27</f>
        <v>1</v>
      </c>
      <c r="B27" s="60">
        <f t="shared" si="7"/>
        <v>22</v>
      </c>
      <c r="C27" s="61" t="str">
        <f>IF(Odisha!C27="","",Odisha!C27)</f>
        <v>Tara Sweets</v>
      </c>
      <c r="D27" s="164">
        <f>'Production Summary'!$N$4</f>
        <v>666</v>
      </c>
      <c r="E27" s="164">
        <f>'Production Summary'!$M$4</f>
        <v>27.75</v>
      </c>
      <c r="F27" s="164">
        <v>0</v>
      </c>
      <c r="G27" s="164">
        <f>'Production Summary'!$N$5</f>
        <v>666</v>
      </c>
      <c r="H27" s="164">
        <f>'Production Summary'!$M$5</f>
        <v>27.75</v>
      </c>
      <c r="I27" s="164">
        <v>0</v>
      </c>
      <c r="J27" s="164">
        <f>'Production Summary'!$N$6</f>
        <v>200</v>
      </c>
      <c r="K27" s="328">
        <f>'Production Summary'!$M$6</f>
        <v>7.5</v>
      </c>
      <c r="L27" s="164">
        <v>0</v>
      </c>
      <c r="M27" s="365">
        <f>'Production Summary'!$N$7</f>
        <v>612.72</v>
      </c>
      <c r="N27" s="367">
        <f>'Production Summary'!$M$7</f>
        <v>25.53</v>
      </c>
      <c r="O27" s="164">
        <v>0</v>
      </c>
      <c r="P27" s="164">
        <f>'Production Summary'!$N$8</f>
        <v>780</v>
      </c>
      <c r="Q27" s="164">
        <f>'Production Summary'!$M$8</f>
        <v>65</v>
      </c>
      <c r="R27" s="164">
        <v>0</v>
      </c>
      <c r="S27" s="164">
        <f>'Production Summary'!$N$9</f>
        <v>720</v>
      </c>
      <c r="T27" s="164">
        <f>'Production Summary'!$M$9</f>
        <v>60</v>
      </c>
      <c r="U27" s="164">
        <v>0</v>
      </c>
      <c r="V27" s="164">
        <f>'Production Summary'!$N$10</f>
        <v>876</v>
      </c>
      <c r="W27" s="164">
        <f>'Production Summary'!$M$10</f>
        <v>73</v>
      </c>
      <c r="X27" s="164">
        <v>0</v>
      </c>
      <c r="Y27" s="164">
        <f>'Production Summary'!$N$14</f>
        <v>177</v>
      </c>
      <c r="Z27" s="328">
        <f>'Production Summary'!$M$14</f>
        <v>14.75</v>
      </c>
      <c r="AA27" s="164">
        <v>0</v>
      </c>
      <c r="AB27" s="164">
        <f>'Production Summary'!$N$15</f>
        <v>126</v>
      </c>
      <c r="AC27" s="164">
        <f>'Production Summary'!$M$15</f>
        <v>21</v>
      </c>
      <c r="AD27" s="164">
        <v>0</v>
      </c>
      <c r="AE27" s="164">
        <f>'Production Summary'!$N$16</f>
        <v>252</v>
      </c>
      <c r="AF27" s="164">
        <f>'Production Summary'!$M$16</f>
        <v>21</v>
      </c>
      <c r="AG27" s="164">
        <v>0</v>
      </c>
      <c r="AH27" s="167">
        <f t="shared" si="2"/>
        <v>930</v>
      </c>
      <c r="AI27" s="167">
        <v>15.5</v>
      </c>
      <c r="AJ27" s="164">
        <v>0</v>
      </c>
      <c r="AK27" s="167">
        <f t="shared" si="3"/>
        <v>810</v>
      </c>
      <c r="AL27" s="167">
        <v>27</v>
      </c>
      <c r="AM27" s="164">
        <v>0</v>
      </c>
      <c r="AN27" s="167">
        <f t="shared" si="4"/>
        <v>780</v>
      </c>
      <c r="AO27" s="167">
        <v>65</v>
      </c>
      <c r="AP27" s="164">
        <v>0</v>
      </c>
      <c r="AQ27" s="164">
        <f>'Production Summary'!$N$21</f>
        <v>670</v>
      </c>
      <c r="AR27" s="164">
        <f>'Production Summary'!$M$21</f>
        <v>335</v>
      </c>
      <c r="AS27" s="164">
        <v>0</v>
      </c>
      <c r="AT27" s="167">
        <v>335</v>
      </c>
      <c r="AU27" s="164">
        <f>'Production Summary'!$N$23</f>
        <v>1050</v>
      </c>
      <c r="AV27" s="164">
        <f>'Production Summary'!$N$25</f>
        <v>300</v>
      </c>
      <c r="AW27" s="164">
        <f>'Production Summary'!$M$25</f>
        <v>25</v>
      </c>
      <c r="AX27" s="164">
        <v>0</v>
      </c>
      <c r="AY27" s="164">
        <f>'Production Summary'!$N$26</f>
        <v>300</v>
      </c>
      <c r="AZ27" s="164">
        <f>'Production Summary'!$M$26</f>
        <v>25</v>
      </c>
      <c r="BA27" s="164">
        <v>0</v>
      </c>
      <c r="BB27" s="164">
        <f>'Production Summary'!$N$28</f>
        <v>777</v>
      </c>
      <c r="BC27" s="164">
        <f>'Production Summary'!$M$28</f>
        <v>12.95</v>
      </c>
      <c r="BD27" s="164">
        <v>0</v>
      </c>
      <c r="BE27" s="164">
        <f>'Production Summary'!$N$29</f>
        <v>612</v>
      </c>
      <c r="BF27" s="164">
        <f>'Production Summary'!$M$29</f>
        <v>51</v>
      </c>
      <c r="BG27" s="164">
        <v>0</v>
      </c>
      <c r="BH27" s="164">
        <f>'Production Summary'!$N$30</f>
        <v>500</v>
      </c>
      <c r="BI27" s="164">
        <f>'Production Summary'!$M$30</f>
        <v>250</v>
      </c>
      <c r="BJ27" s="164">
        <v>0</v>
      </c>
      <c r="BK27" s="386"/>
      <c r="BL27" s="164">
        <f>'Production Summary'!$N$32</f>
        <v>875</v>
      </c>
      <c r="BM27" s="164">
        <f>'Production Summary'!$N$34</f>
        <v>360.59999999999997</v>
      </c>
      <c r="BN27" s="164">
        <f>'Production Summary'!$M$34</f>
        <v>6.01</v>
      </c>
      <c r="BO27" s="164">
        <v>0</v>
      </c>
      <c r="BP27" s="164">
        <f>'Production Summary'!$N$36</f>
        <v>717</v>
      </c>
      <c r="BQ27" s="164">
        <f>'Production Summary'!$M$36</f>
        <v>11.95</v>
      </c>
      <c r="BR27" s="164">
        <v>0</v>
      </c>
      <c r="BS27" s="164">
        <f>'Production Summary'!$N$37</f>
        <v>210</v>
      </c>
      <c r="BT27" s="164">
        <f>'Production Summary'!$M$37</f>
        <v>21</v>
      </c>
      <c r="BU27" s="164">
        <v>0</v>
      </c>
      <c r="BV27" s="164">
        <f>'Production Summary'!$N$38</f>
        <v>280</v>
      </c>
      <c r="BW27" s="164">
        <f>'Production Summary'!$M$38</f>
        <v>28</v>
      </c>
      <c r="BX27" s="164">
        <v>0</v>
      </c>
      <c r="BY27" s="165">
        <f>'Production Summary'!$N$39</f>
        <v>300.38406247988502</v>
      </c>
      <c r="BZ27" s="164">
        <f>'Production Summary'!$M$39</f>
        <v>30.038406247988501</v>
      </c>
      <c r="CA27" s="164">
        <v>0</v>
      </c>
      <c r="CB27" s="164">
        <f>'Production Summary'!$N$40</f>
        <v>131.30000000000001</v>
      </c>
      <c r="CC27" s="164">
        <f>'Production Summary'!$M$40</f>
        <v>13.13</v>
      </c>
      <c r="CD27" s="164">
        <v>0</v>
      </c>
      <c r="CE27" s="164">
        <f>'Production Summary'!$N$42</f>
        <v>1136.3519999999996</v>
      </c>
      <c r="CF27" s="167">
        <v>75</v>
      </c>
      <c r="CG27" s="164">
        <v>0</v>
      </c>
      <c r="CH27" s="164">
        <v>0</v>
      </c>
      <c r="CI27" s="167">
        <v>170</v>
      </c>
      <c r="CJ27" s="164">
        <v>0</v>
      </c>
      <c r="CK27" s="167">
        <v>330</v>
      </c>
      <c r="CL27" s="164">
        <v>0</v>
      </c>
      <c r="CM27" s="375">
        <f>'Production Summary'!$N$45</f>
        <v>1650</v>
      </c>
      <c r="CN27" s="167">
        <v>255</v>
      </c>
      <c r="CO27" s="167">
        <f t="shared" si="5"/>
        <v>1275</v>
      </c>
      <c r="CP27" s="166"/>
      <c r="CQ27" s="164">
        <f>'Production Summary'!$N$49</f>
        <v>8004.1580041580037</v>
      </c>
      <c r="CR27" s="164">
        <f>'Production Summary'!$M$49</f>
        <v>66.701316701316699</v>
      </c>
      <c r="CS27" s="164">
        <f>'Production Summary'!$N$50</f>
        <v>13331.600831600828</v>
      </c>
      <c r="CT27" s="164">
        <f>'Production Summary'!$M$50</f>
        <v>148.1288981288981</v>
      </c>
      <c r="CU27" s="164">
        <f>'Production Summary'!$N$51</f>
        <v>12785.862785862784</v>
      </c>
      <c r="CV27" s="164">
        <f>'Production Summary'!$M$51</f>
        <v>355.16285516285512</v>
      </c>
      <c r="CW27" s="164">
        <f>'Production Summary'!$N$52</f>
        <v>12629.937629937627</v>
      </c>
      <c r="CX27" s="164">
        <f>'Production Summary'!$M$52</f>
        <v>701.66320166320156</v>
      </c>
      <c r="CY27" s="164">
        <f>'Production Summary'!$N$53</f>
        <v>12396.049896049895</v>
      </c>
      <c r="CZ27" s="164">
        <f>'Production Summary'!$M$53</f>
        <v>688.66943866943859</v>
      </c>
      <c r="DA27" s="164">
        <f>'Production Summary'!$N$54</f>
        <v>13799.376299376298</v>
      </c>
      <c r="DB27" s="164">
        <f>'Production Summary'!$M$54</f>
        <v>766.63201663201653</v>
      </c>
      <c r="DC27" s="328">
        <f>'Production Summary'!$N$60</f>
        <v>12863.825363825363</v>
      </c>
      <c r="DD27" s="328">
        <f>'Production Summary'!$M$60</f>
        <v>714.65696465696465</v>
      </c>
      <c r="DE27" s="164">
        <f>'Production Summary'!$N$59</f>
        <v>11148.648648648648</v>
      </c>
      <c r="DF27" s="328">
        <f>'Production Summary'!$M$59</f>
        <v>619.36936936936934</v>
      </c>
      <c r="DG27" s="164">
        <f>'Production Summary'!$N$55</f>
        <v>13842.68884268884</v>
      </c>
      <c r="DH27" s="164">
        <f>'Production Summary'!$M$55</f>
        <v>3460.67221067221</v>
      </c>
      <c r="DI27" s="164">
        <f>'Production Summary'!$N$56</f>
        <v>13097.713097713096</v>
      </c>
      <c r="DJ27" s="164">
        <f>'Production Summary'!$M$56</f>
        <v>163.72141372141371</v>
      </c>
      <c r="DK27" s="164">
        <f>'Production Summary'!$N$57</f>
        <v>14189.189189189186</v>
      </c>
      <c r="DL27" s="164">
        <f>'Production Summary'!$M$57</f>
        <v>394.14414414414409</v>
      </c>
      <c r="DM27" s="164">
        <f>'Production Summary'!$N$58</f>
        <v>14017.671517671517</v>
      </c>
      <c r="DN27" s="164">
        <f>'Production Summary'!$M$58</f>
        <v>778.75952875952873</v>
      </c>
      <c r="DO27" s="164">
        <f>'Production Summary'!$N$61</f>
        <v>4500</v>
      </c>
      <c r="DP27" s="328">
        <f>'Production Summary'!$M$61</f>
        <v>750</v>
      </c>
      <c r="DQ27" s="164">
        <v>0</v>
      </c>
      <c r="DR27" s="164">
        <f>'Production Summary'!$N$62</f>
        <v>8900</v>
      </c>
      <c r="DS27" s="164">
        <f>'Production Summary'!$N$70</f>
        <v>300</v>
      </c>
      <c r="DT27" s="328">
        <f>'Production Summary'!$M$70</f>
        <v>25</v>
      </c>
      <c r="DU27" s="164">
        <v>0</v>
      </c>
      <c r="DV27" s="164">
        <f>'Production Summary'!$N$71</f>
        <v>150</v>
      </c>
      <c r="DW27" s="164">
        <v>0</v>
      </c>
      <c r="DX27" s="164">
        <f>'Production Summary'!$N$64</f>
        <v>192</v>
      </c>
      <c r="DY27" s="164">
        <v>0</v>
      </c>
      <c r="DZ27" s="391">
        <f>'Production Summary'!$N$65</f>
        <v>384</v>
      </c>
      <c r="EA27" s="164">
        <v>0</v>
      </c>
      <c r="EB27" s="391">
        <f>'Production Summary'!$N$66</f>
        <v>192</v>
      </c>
      <c r="EC27" s="164">
        <v>0</v>
      </c>
      <c r="ED27" s="164">
        <f>'Production Summary'!$N$67</f>
        <v>96</v>
      </c>
      <c r="EE27" s="164">
        <v>0</v>
      </c>
      <c r="EF27" s="164">
        <f>'Production Summary'!$N$68</f>
        <v>96</v>
      </c>
      <c r="EG27" s="164">
        <v>0</v>
      </c>
      <c r="EH27" s="164">
        <f>'Production Summary'!$N$69</f>
        <v>340</v>
      </c>
      <c r="EI27" s="101"/>
      <c r="EJ27" s="3"/>
      <c r="EK27" s="3"/>
      <c r="ER27" s="64" t="s">
        <v>43</v>
      </c>
      <c r="ES27" s="61" t="str">
        <f t="shared" si="8"/>
        <v>Tara Sweets</v>
      </c>
      <c r="ET27" s="24">
        <f t="shared" si="6"/>
        <v>0</v>
      </c>
    </row>
    <row r="28" spans="1:150" ht="15" customHeight="1">
      <c r="A28" t="b">
        <f>C28=Odisha!C28</f>
        <v>1</v>
      </c>
      <c r="B28" s="60">
        <f t="shared" si="7"/>
        <v>23</v>
      </c>
      <c r="C28" s="61" t="str">
        <f>IF(Odisha!C28="","",Odisha!C28)</f>
        <v>Neha Biswal</v>
      </c>
      <c r="D28" s="164">
        <f>'Production Summary'!$N$4</f>
        <v>666</v>
      </c>
      <c r="E28" s="164">
        <f>'Production Summary'!$M$4</f>
        <v>27.75</v>
      </c>
      <c r="F28" s="164">
        <v>0</v>
      </c>
      <c r="G28" s="164">
        <f>'Production Summary'!$N$5</f>
        <v>666</v>
      </c>
      <c r="H28" s="164">
        <f>'Production Summary'!$M$5</f>
        <v>27.75</v>
      </c>
      <c r="I28" s="164">
        <v>0</v>
      </c>
      <c r="J28" s="164">
        <f>'Production Summary'!$N$6</f>
        <v>200</v>
      </c>
      <c r="K28" s="328">
        <f>'Production Summary'!$M$6</f>
        <v>7.5</v>
      </c>
      <c r="L28" s="164">
        <v>0</v>
      </c>
      <c r="M28" s="365">
        <f>'Production Summary'!$N$7</f>
        <v>612.72</v>
      </c>
      <c r="N28" s="367">
        <f>'Production Summary'!$M$7</f>
        <v>25.53</v>
      </c>
      <c r="O28" s="164">
        <v>0</v>
      </c>
      <c r="P28" s="164">
        <f>'Production Summary'!$N$8</f>
        <v>780</v>
      </c>
      <c r="Q28" s="164">
        <f>'Production Summary'!$M$8</f>
        <v>65</v>
      </c>
      <c r="R28" s="164">
        <v>0</v>
      </c>
      <c r="S28" s="164">
        <f>'Production Summary'!$N$9</f>
        <v>720</v>
      </c>
      <c r="T28" s="164">
        <f>'Production Summary'!$M$9</f>
        <v>60</v>
      </c>
      <c r="U28" s="164">
        <v>0</v>
      </c>
      <c r="V28" s="164">
        <f>'Production Summary'!$N$10</f>
        <v>876</v>
      </c>
      <c r="W28" s="164">
        <f>'Production Summary'!$M$10</f>
        <v>73</v>
      </c>
      <c r="X28" s="164">
        <v>0</v>
      </c>
      <c r="Y28" s="164">
        <f>'Production Summary'!$N$14</f>
        <v>177</v>
      </c>
      <c r="Z28" s="328">
        <f>'Production Summary'!$M$14</f>
        <v>14.75</v>
      </c>
      <c r="AA28" s="164">
        <v>0</v>
      </c>
      <c r="AB28" s="164">
        <f>'Production Summary'!$N$15</f>
        <v>126</v>
      </c>
      <c r="AC28" s="164">
        <f>'Production Summary'!$M$15</f>
        <v>21</v>
      </c>
      <c r="AD28" s="164">
        <v>0</v>
      </c>
      <c r="AE28" s="164">
        <f>'Production Summary'!$N$16</f>
        <v>252</v>
      </c>
      <c r="AF28" s="164">
        <f>'Production Summary'!$M$16</f>
        <v>21</v>
      </c>
      <c r="AG28" s="164">
        <v>0</v>
      </c>
      <c r="AH28" s="167">
        <f t="shared" si="2"/>
        <v>930</v>
      </c>
      <c r="AI28" s="167">
        <v>15.5</v>
      </c>
      <c r="AJ28" s="164">
        <v>0</v>
      </c>
      <c r="AK28" s="167">
        <f t="shared" si="3"/>
        <v>810</v>
      </c>
      <c r="AL28" s="167">
        <v>27</v>
      </c>
      <c r="AM28" s="164">
        <v>0</v>
      </c>
      <c r="AN28" s="167">
        <f t="shared" si="4"/>
        <v>780</v>
      </c>
      <c r="AO28" s="167">
        <v>65</v>
      </c>
      <c r="AP28" s="164">
        <v>0</v>
      </c>
      <c r="AQ28" s="164">
        <f>'Production Summary'!$N$21</f>
        <v>670</v>
      </c>
      <c r="AR28" s="164">
        <f>'Production Summary'!$M$21</f>
        <v>335</v>
      </c>
      <c r="AS28" s="164">
        <v>0</v>
      </c>
      <c r="AT28" s="167">
        <v>335</v>
      </c>
      <c r="AU28" s="164">
        <f>'Production Summary'!$N$23</f>
        <v>1050</v>
      </c>
      <c r="AV28" s="164">
        <f>'Production Summary'!$N$25</f>
        <v>300</v>
      </c>
      <c r="AW28" s="164">
        <f>'Production Summary'!$M$25</f>
        <v>25</v>
      </c>
      <c r="AX28" s="164">
        <v>0</v>
      </c>
      <c r="AY28" s="164">
        <f>'Production Summary'!$N$26</f>
        <v>300</v>
      </c>
      <c r="AZ28" s="164">
        <f>'Production Summary'!$M$26</f>
        <v>25</v>
      </c>
      <c r="BA28" s="164">
        <v>0</v>
      </c>
      <c r="BB28" s="164">
        <f>'Production Summary'!$N$28</f>
        <v>777</v>
      </c>
      <c r="BC28" s="164">
        <f>'Production Summary'!$M$28</f>
        <v>12.95</v>
      </c>
      <c r="BD28" s="164">
        <v>0</v>
      </c>
      <c r="BE28" s="164">
        <f>'Production Summary'!$N$29</f>
        <v>612</v>
      </c>
      <c r="BF28" s="164">
        <f>'Production Summary'!$M$29</f>
        <v>51</v>
      </c>
      <c r="BG28" s="164">
        <v>0</v>
      </c>
      <c r="BH28" s="164">
        <f>'Production Summary'!$N$30</f>
        <v>500</v>
      </c>
      <c r="BI28" s="164">
        <f>'Production Summary'!$M$30</f>
        <v>250</v>
      </c>
      <c r="BJ28" s="164">
        <v>0</v>
      </c>
      <c r="BK28" s="386"/>
      <c r="BL28" s="164">
        <f>'Production Summary'!$N$32</f>
        <v>875</v>
      </c>
      <c r="BM28" s="164">
        <f>'Production Summary'!$N$34</f>
        <v>360.59999999999997</v>
      </c>
      <c r="BN28" s="164">
        <f>'Production Summary'!$M$34</f>
        <v>6.01</v>
      </c>
      <c r="BO28" s="164">
        <v>0</v>
      </c>
      <c r="BP28" s="164">
        <f>'Production Summary'!$N$36</f>
        <v>717</v>
      </c>
      <c r="BQ28" s="164">
        <f>'Production Summary'!$M$36</f>
        <v>11.95</v>
      </c>
      <c r="BR28" s="164">
        <v>0</v>
      </c>
      <c r="BS28" s="164">
        <f>'Production Summary'!$N$37</f>
        <v>210</v>
      </c>
      <c r="BT28" s="164">
        <f>'Production Summary'!$M$37</f>
        <v>21</v>
      </c>
      <c r="BU28" s="164">
        <v>0</v>
      </c>
      <c r="BV28" s="164">
        <f>'Production Summary'!$N$38</f>
        <v>280</v>
      </c>
      <c r="BW28" s="164">
        <f>'Production Summary'!$M$38</f>
        <v>28</v>
      </c>
      <c r="BX28" s="164">
        <v>0</v>
      </c>
      <c r="BY28" s="165">
        <f>'Production Summary'!$N$39</f>
        <v>300.38406247988502</v>
      </c>
      <c r="BZ28" s="164">
        <f>'Production Summary'!$M$39</f>
        <v>30.038406247988501</v>
      </c>
      <c r="CA28" s="164">
        <v>0</v>
      </c>
      <c r="CB28" s="164">
        <f>'Production Summary'!$N$40</f>
        <v>131.30000000000001</v>
      </c>
      <c r="CC28" s="164">
        <f>'Production Summary'!$M$40</f>
        <v>13.13</v>
      </c>
      <c r="CD28" s="164">
        <v>0</v>
      </c>
      <c r="CE28" s="164">
        <f>'Production Summary'!$N$42</f>
        <v>1136.3519999999996</v>
      </c>
      <c r="CF28" s="167">
        <v>75</v>
      </c>
      <c r="CG28" s="164">
        <v>0</v>
      </c>
      <c r="CH28" s="164">
        <v>0</v>
      </c>
      <c r="CI28" s="167">
        <v>170</v>
      </c>
      <c r="CJ28" s="164">
        <v>0</v>
      </c>
      <c r="CK28" s="167">
        <v>330</v>
      </c>
      <c r="CL28" s="164">
        <v>0</v>
      </c>
      <c r="CM28" s="375">
        <f>'Production Summary'!$N$45</f>
        <v>1650</v>
      </c>
      <c r="CN28" s="167">
        <v>255</v>
      </c>
      <c r="CO28" s="167">
        <f t="shared" si="5"/>
        <v>1275</v>
      </c>
      <c r="CP28" s="166"/>
      <c r="CQ28" s="164">
        <f>'Production Summary'!$N$49</f>
        <v>8004.1580041580037</v>
      </c>
      <c r="CR28" s="164">
        <f>'Production Summary'!$M$49</f>
        <v>66.701316701316699</v>
      </c>
      <c r="CS28" s="164">
        <f>'Production Summary'!$N$50</f>
        <v>13331.600831600828</v>
      </c>
      <c r="CT28" s="164">
        <f>'Production Summary'!$M$50</f>
        <v>148.1288981288981</v>
      </c>
      <c r="CU28" s="164">
        <f>'Production Summary'!$N$51</f>
        <v>12785.862785862784</v>
      </c>
      <c r="CV28" s="164">
        <f>'Production Summary'!$M$51</f>
        <v>355.16285516285512</v>
      </c>
      <c r="CW28" s="164">
        <f>'Production Summary'!$N$52</f>
        <v>12629.937629937627</v>
      </c>
      <c r="CX28" s="164">
        <f>'Production Summary'!$M$52</f>
        <v>701.66320166320156</v>
      </c>
      <c r="CY28" s="164">
        <f>'Production Summary'!$N$53</f>
        <v>12396.049896049895</v>
      </c>
      <c r="CZ28" s="164">
        <f>'Production Summary'!$M$53</f>
        <v>688.66943866943859</v>
      </c>
      <c r="DA28" s="164">
        <f>'Production Summary'!$N$54</f>
        <v>13799.376299376298</v>
      </c>
      <c r="DB28" s="164">
        <f>'Production Summary'!$M$54</f>
        <v>766.63201663201653</v>
      </c>
      <c r="DC28" s="328">
        <f>'Production Summary'!$N$60</f>
        <v>12863.825363825363</v>
      </c>
      <c r="DD28" s="328">
        <f>'Production Summary'!$M$60</f>
        <v>714.65696465696465</v>
      </c>
      <c r="DE28" s="164">
        <f>'Production Summary'!$N$59</f>
        <v>11148.648648648648</v>
      </c>
      <c r="DF28" s="328">
        <f>'Production Summary'!$M$59</f>
        <v>619.36936936936934</v>
      </c>
      <c r="DG28" s="164">
        <f>'Production Summary'!$N$55</f>
        <v>13842.68884268884</v>
      </c>
      <c r="DH28" s="164">
        <f>'Production Summary'!$M$55</f>
        <v>3460.67221067221</v>
      </c>
      <c r="DI28" s="164">
        <f>'Production Summary'!$N$56</f>
        <v>13097.713097713096</v>
      </c>
      <c r="DJ28" s="164">
        <f>'Production Summary'!$M$56</f>
        <v>163.72141372141371</v>
      </c>
      <c r="DK28" s="164">
        <f>'Production Summary'!$N$57</f>
        <v>14189.189189189186</v>
      </c>
      <c r="DL28" s="164">
        <f>'Production Summary'!$M$57</f>
        <v>394.14414414414409</v>
      </c>
      <c r="DM28" s="164">
        <f>'Production Summary'!$N$58</f>
        <v>14017.671517671517</v>
      </c>
      <c r="DN28" s="164">
        <f>'Production Summary'!$M$58</f>
        <v>778.75952875952873</v>
      </c>
      <c r="DO28" s="164">
        <f>'Production Summary'!$N$61</f>
        <v>4500</v>
      </c>
      <c r="DP28" s="328">
        <f>'Production Summary'!$M$61</f>
        <v>750</v>
      </c>
      <c r="DQ28" s="164">
        <v>0</v>
      </c>
      <c r="DR28" s="164">
        <f>'Production Summary'!$N$62</f>
        <v>8900</v>
      </c>
      <c r="DS28" s="164">
        <f>'Production Summary'!$N$70</f>
        <v>300</v>
      </c>
      <c r="DT28" s="328">
        <f>'Production Summary'!$M$70</f>
        <v>25</v>
      </c>
      <c r="DU28" s="164">
        <v>0</v>
      </c>
      <c r="DV28" s="164">
        <f>'Production Summary'!$N$71</f>
        <v>150</v>
      </c>
      <c r="DW28" s="164">
        <v>0</v>
      </c>
      <c r="DX28" s="164">
        <f>'Production Summary'!$N$64</f>
        <v>192</v>
      </c>
      <c r="DY28" s="164">
        <v>0</v>
      </c>
      <c r="DZ28" s="391">
        <f>'Production Summary'!$N$65</f>
        <v>384</v>
      </c>
      <c r="EA28" s="164">
        <v>0</v>
      </c>
      <c r="EB28" s="391">
        <f>'Production Summary'!$N$66</f>
        <v>192</v>
      </c>
      <c r="EC28" s="164">
        <v>0</v>
      </c>
      <c r="ED28" s="164">
        <f>'Production Summary'!$N$67</f>
        <v>96</v>
      </c>
      <c r="EE28" s="164">
        <v>0</v>
      </c>
      <c r="EF28" s="164">
        <f>'Production Summary'!$N$68</f>
        <v>96</v>
      </c>
      <c r="EG28" s="164">
        <v>0</v>
      </c>
      <c r="EH28" s="164">
        <f>'Production Summary'!$N$69</f>
        <v>340</v>
      </c>
      <c r="EI28" s="101"/>
      <c r="EJ28" s="3"/>
      <c r="EK28" s="3"/>
      <c r="ER28" s="64" t="s">
        <v>44</v>
      </c>
      <c r="ES28" s="61" t="str">
        <f t="shared" si="8"/>
        <v>Neha Biswal</v>
      </c>
      <c r="ET28" s="24">
        <f t="shared" si="6"/>
        <v>0</v>
      </c>
    </row>
    <row r="29" spans="1:150" ht="15" customHeight="1">
      <c r="A29" t="b">
        <f>C29=Odisha!C29</f>
        <v>1</v>
      </c>
      <c r="B29" s="60">
        <f t="shared" si="7"/>
        <v>24</v>
      </c>
      <c r="C29" s="61" t="str">
        <f>IF(Odisha!C29="","",Odisha!C29)</f>
        <v>Sushil Kumar Agrawal</v>
      </c>
      <c r="D29" s="164">
        <f>'Production Summary'!$N$4</f>
        <v>666</v>
      </c>
      <c r="E29" s="164">
        <f>'Production Summary'!$M$4</f>
        <v>27.75</v>
      </c>
      <c r="F29" s="164">
        <v>0</v>
      </c>
      <c r="G29" s="164">
        <f>'Production Summary'!$N$5</f>
        <v>666</v>
      </c>
      <c r="H29" s="164">
        <f>'Production Summary'!$M$5</f>
        <v>27.75</v>
      </c>
      <c r="I29" s="164">
        <v>0</v>
      </c>
      <c r="J29" s="164">
        <f>'Production Summary'!$N$6</f>
        <v>200</v>
      </c>
      <c r="K29" s="328">
        <f>'Production Summary'!$M$6</f>
        <v>7.5</v>
      </c>
      <c r="L29" s="164">
        <v>0</v>
      </c>
      <c r="M29" s="365">
        <f>'Production Summary'!$N$7</f>
        <v>612.72</v>
      </c>
      <c r="N29" s="367">
        <f>'Production Summary'!$M$7</f>
        <v>25.53</v>
      </c>
      <c r="O29" s="164">
        <v>0</v>
      </c>
      <c r="P29" s="164">
        <f>'Production Summary'!$N$8</f>
        <v>780</v>
      </c>
      <c r="Q29" s="164">
        <f>'Production Summary'!$M$8</f>
        <v>65</v>
      </c>
      <c r="R29" s="164">
        <v>0</v>
      </c>
      <c r="S29" s="164">
        <f>'Production Summary'!$N$9</f>
        <v>720</v>
      </c>
      <c r="T29" s="164">
        <f>'Production Summary'!$M$9</f>
        <v>60</v>
      </c>
      <c r="U29" s="164">
        <v>0</v>
      </c>
      <c r="V29" s="164">
        <f>'Production Summary'!$N$10</f>
        <v>876</v>
      </c>
      <c r="W29" s="164">
        <f>'Production Summary'!$M$10</f>
        <v>73</v>
      </c>
      <c r="X29" s="164">
        <v>0</v>
      </c>
      <c r="Y29" s="164">
        <f>'Production Summary'!$N$14</f>
        <v>177</v>
      </c>
      <c r="Z29" s="328">
        <f>'Production Summary'!$M$14</f>
        <v>14.75</v>
      </c>
      <c r="AA29" s="164">
        <v>0</v>
      </c>
      <c r="AB29" s="164">
        <f>'Production Summary'!$N$15</f>
        <v>126</v>
      </c>
      <c r="AC29" s="164">
        <f>'Production Summary'!$M$15</f>
        <v>21</v>
      </c>
      <c r="AD29" s="164">
        <v>0</v>
      </c>
      <c r="AE29" s="164">
        <f>'Production Summary'!$N$16</f>
        <v>252</v>
      </c>
      <c r="AF29" s="164">
        <f>'Production Summary'!$M$16</f>
        <v>21</v>
      </c>
      <c r="AG29" s="164">
        <v>0</v>
      </c>
      <c r="AH29" s="167">
        <f t="shared" si="2"/>
        <v>930</v>
      </c>
      <c r="AI29" s="167">
        <v>15.5</v>
      </c>
      <c r="AJ29" s="164">
        <v>0</v>
      </c>
      <c r="AK29" s="167">
        <f t="shared" si="3"/>
        <v>810</v>
      </c>
      <c r="AL29" s="167">
        <v>27</v>
      </c>
      <c r="AM29" s="164">
        <v>0</v>
      </c>
      <c r="AN29" s="167">
        <f t="shared" si="4"/>
        <v>780</v>
      </c>
      <c r="AO29" s="167">
        <v>65</v>
      </c>
      <c r="AP29" s="164">
        <v>0</v>
      </c>
      <c r="AQ29" s="164">
        <f>'Production Summary'!$N$21</f>
        <v>670</v>
      </c>
      <c r="AR29" s="164">
        <f>'Production Summary'!$M$21</f>
        <v>335</v>
      </c>
      <c r="AS29" s="164">
        <v>0</v>
      </c>
      <c r="AT29" s="167">
        <v>335</v>
      </c>
      <c r="AU29" s="164">
        <f>'Production Summary'!$N$23</f>
        <v>1050</v>
      </c>
      <c r="AV29" s="164">
        <f>'Production Summary'!$N$25</f>
        <v>300</v>
      </c>
      <c r="AW29" s="164">
        <f>'Production Summary'!$M$25</f>
        <v>25</v>
      </c>
      <c r="AX29" s="164">
        <v>0</v>
      </c>
      <c r="AY29" s="164">
        <f>'Production Summary'!$N$26</f>
        <v>300</v>
      </c>
      <c r="AZ29" s="164">
        <f>'Production Summary'!$M$26</f>
        <v>25</v>
      </c>
      <c r="BA29" s="164">
        <v>0</v>
      </c>
      <c r="BB29" s="164">
        <f>'Production Summary'!$N$28</f>
        <v>777</v>
      </c>
      <c r="BC29" s="164">
        <f>'Production Summary'!$M$28</f>
        <v>12.95</v>
      </c>
      <c r="BD29" s="164">
        <v>0</v>
      </c>
      <c r="BE29" s="164">
        <f>'Production Summary'!$N$29</f>
        <v>612</v>
      </c>
      <c r="BF29" s="164">
        <f>'Production Summary'!$M$29</f>
        <v>51</v>
      </c>
      <c r="BG29" s="164">
        <v>0</v>
      </c>
      <c r="BH29" s="164">
        <f>'Production Summary'!$N$30</f>
        <v>500</v>
      </c>
      <c r="BI29" s="164">
        <f>'Production Summary'!$M$30</f>
        <v>250</v>
      </c>
      <c r="BJ29" s="164">
        <v>0</v>
      </c>
      <c r="BK29" s="386"/>
      <c r="BL29" s="164">
        <f>'Production Summary'!$N$32</f>
        <v>875</v>
      </c>
      <c r="BM29" s="164">
        <f>'Production Summary'!$N$34</f>
        <v>360.59999999999997</v>
      </c>
      <c r="BN29" s="164">
        <f>'Production Summary'!$M$34</f>
        <v>6.01</v>
      </c>
      <c r="BO29" s="164">
        <v>0</v>
      </c>
      <c r="BP29" s="164">
        <f>'Production Summary'!$N$36</f>
        <v>717</v>
      </c>
      <c r="BQ29" s="164">
        <f>'Production Summary'!$M$36</f>
        <v>11.95</v>
      </c>
      <c r="BR29" s="164">
        <v>0</v>
      </c>
      <c r="BS29" s="164">
        <f>'Production Summary'!$N$37</f>
        <v>210</v>
      </c>
      <c r="BT29" s="164">
        <f>'Production Summary'!$M$37</f>
        <v>21</v>
      </c>
      <c r="BU29" s="164">
        <v>0</v>
      </c>
      <c r="BV29" s="164">
        <f>'Production Summary'!$N$38</f>
        <v>280</v>
      </c>
      <c r="BW29" s="164">
        <f>'Production Summary'!$M$38</f>
        <v>28</v>
      </c>
      <c r="BX29" s="164">
        <v>0</v>
      </c>
      <c r="BY29" s="165">
        <f>'Production Summary'!$N$39</f>
        <v>300.38406247988502</v>
      </c>
      <c r="BZ29" s="164">
        <f>'Production Summary'!$M$39</f>
        <v>30.038406247988501</v>
      </c>
      <c r="CA29" s="164">
        <v>0</v>
      </c>
      <c r="CB29" s="164">
        <f>'Production Summary'!$N$40</f>
        <v>131.30000000000001</v>
      </c>
      <c r="CC29" s="164">
        <f>'Production Summary'!$M$40</f>
        <v>13.13</v>
      </c>
      <c r="CD29" s="164">
        <v>0</v>
      </c>
      <c r="CE29" s="164">
        <f>'Production Summary'!$N$42</f>
        <v>1136.3519999999996</v>
      </c>
      <c r="CF29" s="167">
        <v>75</v>
      </c>
      <c r="CG29" s="164">
        <v>0</v>
      </c>
      <c r="CH29" s="164">
        <v>0</v>
      </c>
      <c r="CI29" s="167">
        <v>170</v>
      </c>
      <c r="CJ29" s="164">
        <v>0</v>
      </c>
      <c r="CK29" s="167">
        <v>330</v>
      </c>
      <c r="CL29" s="164">
        <v>0</v>
      </c>
      <c r="CM29" s="375">
        <f>'Production Summary'!$N$45</f>
        <v>1650</v>
      </c>
      <c r="CN29" s="167">
        <v>255</v>
      </c>
      <c r="CO29" s="167">
        <f t="shared" si="5"/>
        <v>1275</v>
      </c>
      <c r="CP29" s="166"/>
      <c r="CQ29" s="164">
        <f>'Production Summary'!$N$49</f>
        <v>8004.1580041580037</v>
      </c>
      <c r="CR29" s="164">
        <f>'Production Summary'!$M$49</f>
        <v>66.701316701316699</v>
      </c>
      <c r="CS29" s="164">
        <f>'Production Summary'!$N$50</f>
        <v>13331.600831600828</v>
      </c>
      <c r="CT29" s="164">
        <f>'Production Summary'!$M$50</f>
        <v>148.1288981288981</v>
      </c>
      <c r="CU29" s="164">
        <f>'Production Summary'!$N$51</f>
        <v>12785.862785862784</v>
      </c>
      <c r="CV29" s="164">
        <f>'Production Summary'!$M$51</f>
        <v>355.16285516285512</v>
      </c>
      <c r="CW29" s="164">
        <f>'Production Summary'!$N$52</f>
        <v>12629.937629937627</v>
      </c>
      <c r="CX29" s="164">
        <f>'Production Summary'!$M$52</f>
        <v>701.66320166320156</v>
      </c>
      <c r="CY29" s="164">
        <f>'Production Summary'!$N$53</f>
        <v>12396.049896049895</v>
      </c>
      <c r="CZ29" s="164">
        <f>'Production Summary'!$M$53</f>
        <v>688.66943866943859</v>
      </c>
      <c r="DA29" s="164">
        <f>'Production Summary'!$N$54</f>
        <v>13799.376299376298</v>
      </c>
      <c r="DB29" s="164">
        <f>'Production Summary'!$M$54</f>
        <v>766.63201663201653</v>
      </c>
      <c r="DC29" s="328">
        <f>'Production Summary'!$N$60</f>
        <v>12863.825363825363</v>
      </c>
      <c r="DD29" s="328">
        <f>'Production Summary'!$M$60</f>
        <v>714.65696465696465</v>
      </c>
      <c r="DE29" s="164">
        <f>'Production Summary'!$N$59</f>
        <v>11148.648648648648</v>
      </c>
      <c r="DF29" s="328">
        <f>'Production Summary'!$M$59</f>
        <v>619.36936936936934</v>
      </c>
      <c r="DG29" s="164">
        <f>'Production Summary'!$N$55</f>
        <v>13842.68884268884</v>
      </c>
      <c r="DH29" s="164">
        <f>'Production Summary'!$M$55</f>
        <v>3460.67221067221</v>
      </c>
      <c r="DI29" s="164">
        <f>'Production Summary'!$N$56</f>
        <v>13097.713097713096</v>
      </c>
      <c r="DJ29" s="164">
        <f>'Production Summary'!$M$56</f>
        <v>163.72141372141371</v>
      </c>
      <c r="DK29" s="164">
        <f>'Production Summary'!$N$57</f>
        <v>14189.189189189186</v>
      </c>
      <c r="DL29" s="164">
        <f>'Production Summary'!$M$57</f>
        <v>394.14414414414409</v>
      </c>
      <c r="DM29" s="164">
        <f>'Production Summary'!$N$58</f>
        <v>14017.671517671517</v>
      </c>
      <c r="DN29" s="164">
        <f>'Production Summary'!$M$58</f>
        <v>778.75952875952873</v>
      </c>
      <c r="DO29" s="164">
        <f>'Production Summary'!$N$61</f>
        <v>4500</v>
      </c>
      <c r="DP29" s="328">
        <f>'Production Summary'!$M$61</f>
        <v>750</v>
      </c>
      <c r="DQ29" s="164">
        <v>0</v>
      </c>
      <c r="DR29" s="164">
        <f>'Production Summary'!$N$62</f>
        <v>8900</v>
      </c>
      <c r="DS29" s="164">
        <f>'Production Summary'!$N$70</f>
        <v>300</v>
      </c>
      <c r="DT29" s="328">
        <f>'Production Summary'!$M$70</f>
        <v>25</v>
      </c>
      <c r="DU29" s="164">
        <v>0</v>
      </c>
      <c r="DV29" s="164">
        <f>'Production Summary'!$N$71</f>
        <v>150</v>
      </c>
      <c r="DW29" s="164">
        <v>0</v>
      </c>
      <c r="DX29" s="164">
        <f>'Production Summary'!$N$64</f>
        <v>192</v>
      </c>
      <c r="DY29" s="164">
        <v>0</v>
      </c>
      <c r="DZ29" s="391">
        <f>'Production Summary'!$N$65</f>
        <v>384</v>
      </c>
      <c r="EA29" s="164">
        <v>0</v>
      </c>
      <c r="EB29" s="391">
        <f>'Production Summary'!$N$66</f>
        <v>192</v>
      </c>
      <c r="EC29" s="164">
        <v>0</v>
      </c>
      <c r="ED29" s="164">
        <f>'Production Summary'!$N$67</f>
        <v>96</v>
      </c>
      <c r="EE29" s="164">
        <v>0</v>
      </c>
      <c r="EF29" s="164">
        <f>'Production Summary'!$N$68</f>
        <v>96</v>
      </c>
      <c r="EG29" s="164">
        <v>0</v>
      </c>
      <c r="EH29" s="164">
        <f>'Production Summary'!$N$69</f>
        <v>340</v>
      </c>
      <c r="EI29" s="101"/>
      <c r="EJ29" s="3"/>
      <c r="EK29" s="3"/>
      <c r="ER29" s="64" t="s">
        <v>45</v>
      </c>
      <c r="ES29" s="61" t="str">
        <f t="shared" si="8"/>
        <v>Sushil Kumar Agrawal</v>
      </c>
      <c r="ET29" s="24">
        <f t="shared" si="6"/>
        <v>0</v>
      </c>
    </row>
    <row r="30" spans="1:150" ht="15" customHeight="1">
      <c r="A30" t="b">
        <f>C30=Odisha!C30</f>
        <v>1</v>
      </c>
      <c r="B30" s="60">
        <f t="shared" si="7"/>
        <v>25</v>
      </c>
      <c r="C30" s="61" t="str">
        <f>IF(Odisha!C30="","",Odisha!C30)</f>
        <v>Jitesh Goyel</v>
      </c>
      <c r="D30" s="164">
        <f>'Production Summary'!$N$4</f>
        <v>666</v>
      </c>
      <c r="E30" s="164">
        <f>'Production Summary'!$M$4</f>
        <v>27.75</v>
      </c>
      <c r="F30" s="164">
        <v>0</v>
      </c>
      <c r="G30" s="164">
        <f>'Production Summary'!$N$5</f>
        <v>666</v>
      </c>
      <c r="H30" s="164">
        <f>'Production Summary'!$M$5</f>
        <v>27.75</v>
      </c>
      <c r="I30" s="164">
        <v>0</v>
      </c>
      <c r="J30" s="164">
        <f>'Production Summary'!$N$6</f>
        <v>200</v>
      </c>
      <c r="K30" s="328">
        <f>'Production Summary'!$M$6</f>
        <v>7.5</v>
      </c>
      <c r="L30" s="164">
        <v>0</v>
      </c>
      <c r="M30" s="365">
        <f>'Production Summary'!$N$7</f>
        <v>612.72</v>
      </c>
      <c r="N30" s="367">
        <f>'Production Summary'!$M$7</f>
        <v>25.53</v>
      </c>
      <c r="O30" s="164">
        <v>0</v>
      </c>
      <c r="P30" s="164">
        <f>'Production Summary'!$N$8</f>
        <v>780</v>
      </c>
      <c r="Q30" s="164">
        <f>'Production Summary'!$M$8</f>
        <v>65</v>
      </c>
      <c r="R30" s="164">
        <v>0</v>
      </c>
      <c r="S30" s="164">
        <f>'Production Summary'!$N$9</f>
        <v>720</v>
      </c>
      <c r="T30" s="164">
        <f>'Production Summary'!$M$9</f>
        <v>60</v>
      </c>
      <c r="U30" s="164">
        <v>0</v>
      </c>
      <c r="V30" s="164">
        <f>'Production Summary'!$N$10</f>
        <v>876</v>
      </c>
      <c r="W30" s="164">
        <f>'Production Summary'!$M$10</f>
        <v>73</v>
      </c>
      <c r="X30" s="164">
        <v>0</v>
      </c>
      <c r="Y30" s="164">
        <f>'Production Summary'!$N$14</f>
        <v>177</v>
      </c>
      <c r="Z30" s="328">
        <f>'Production Summary'!$M$14</f>
        <v>14.75</v>
      </c>
      <c r="AA30" s="164">
        <v>0</v>
      </c>
      <c r="AB30" s="164">
        <f>'Production Summary'!$N$15</f>
        <v>126</v>
      </c>
      <c r="AC30" s="164">
        <f>'Production Summary'!$M$15</f>
        <v>21</v>
      </c>
      <c r="AD30" s="164">
        <v>0</v>
      </c>
      <c r="AE30" s="164">
        <f>'Production Summary'!$N$16</f>
        <v>252</v>
      </c>
      <c r="AF30" s="164">
        <f>'Production Summary'!$M$16</f>
        <v>21</v>
      </c>
      <c r="AG30" s="164">
        <v>0</v>
      </c>
      <c r="AH30" s="167">
        <f t="shared" si="2"/>
        <v>930</v>
      </c>
      <c r="AI30" s="167">
        <v>15.5</v>
      </c>
      <c r="AJ30" s="164">
        <v>0</v>
      </c>
      <c r="AK30" s="167">
        <f t="shared" si="3"/>
        <v>810</v>
      </c>
      <c r="AL30" s="167">
        <v>27</v>
      </c>
      <c r="AM30" s="164">
        <v>0</v>
      </c>
      <c r="AN30" s="167">
        <f t="shared" si="4"/>
        <v>780</v>
      </c>
      <c r="AO30" s="167">
        <v>65</v>
      </c>
      <c r="AP30" s="164">
        <v>0</v>
      </c>
      <c r="AQ30" s="164">
        <f>'Production Summary'!$N$21</f>
        <v>670</v>
      </c>
      <c r="AR30" s="164">
        <f>'Production Summary'!$M$21</f>
        <v>335</v>
      </c>
      <c r="AS30" s="164">
        <v>0</v>
      </c>
      <c r="AT30" s="167">
        <v>335</v>
      </c>
      <c r="AU30" s="164">
        <f>'Production Summary'!$N$23</f>
        <v>1050</v>
      </c>
      <c r="AV30" s="164">
        <f>'Production Summary'!$N$25</f>
        <v>300</v>
      </c>
      <c r="AW30" s="164">
        <f>'Production Summary'!$M$25</f>
        <v>25</v>
      </c>
      <c r="AX30" s="164">
        <v>0</v>
      </c>
      <c r="AY30" s="164">
        <f>'Production Summary'!$N$26</f>
        <v>300</v>
      </c>
      <c r="AZ30" s="164">
        <f>'Production Summary'!$M$26</f>
        <v>25</v>
      </c>
      <c r="BA30" s="164">
        <v>0</v>
      </c>
      <c r="BB30" s="164">
        <f>'Production Summary'!$N$28</f>
        <v>777</v>
      </c>
      <c r="BC30" s="164">
        <f>'Production Summary'!$M$28</f>
        <v>12.95</v>
      </c>
      <c r="BD30" s="164">
        <v>0</v>
      </c>
      <c r="BE30" s="164">
        <f>'Production Summary'!$N$29</f>
        <v>612</v>
      </c>
      <c r="BF30" s="164">
        <f>'Production Summary'!$M$29</f>
        <v>51</v>
      </c>
      <c r="BG30" s="164">
        <v>0</v>
      </c>
      <c r="BH30" s="164">
        <f>'Production Summary'!$N$30</f>
        <v>500</v>
      </c>
      <c r="BI30" s="164">
        <f>'Production Summary'!$M$30</f>
        <v>250</v>
      </c>
      <c r="BJ30" s="164">
        <v>0</v>
      </c>
      <c r="BK30" s="386"/>
      <c r="BL30" s="164">
        <f>'Production Summary'!$N$32</f>
        <v>875</v>
      </c>
      <c r="BM30" s="164">
        <f>'Production Summary'!$N$34</f>
        <v>360.59999999999997</v>
      </c>
      <c r="BN30" s="164">
        <f>'Production Summary'!$M$34</f>
        <v>6.01</v>
      </c>
      <c r="BO30" s="164">
        <v>0</v>
      </c>
      <c r="BP30" s="164">
        <f>'Production Summary'!$N$36</f>
        <v>717</v>
      </c>
      <c r="BQ30" s="164">
        <f>'Production Summary'!$M$36</f>
        <v>11.95</v>
      </c>
      <c r="BR30" s="164">
        <v>0</v>
      </c>
      <c r="BS30" s="164">
        <f>'Production Summary'!$N$37</f>
        <v>210</v>
      </c>
      <c r="BT30" s="164">
        <f>'Production Summary'!$M$37</f>
        <v>21</v>
      </c>
      <c r="BU30" s="164">
        <v>0</v>
      </c>
      <c r="BV30" s="164">
        <f>'Production Summary'!$N$38</f>
        <v>280</v>
      </c>
      <c r="BW30" s="164">
        <f>'Production Summary'!$M$38</f>
        <v>28</v>
      </c>
      <c r="BX30" s="164">
        <v>0</v>
      </c>
      <c r="BY30" s="165">
        <f>'Production Summary'!$N$39</f>
        <v>300.38406247988502</v>
      </c>
      <c r="BZ30" s="164">
        <f>'Production Summary'!$M$39</f>
        <v>30.038406247988501</v>
      </c>
      <c r="CA30" s="164">
        <v>0</v>
      </c>
      <c r="CB30" s="164">
        <f>'Production Summary'!$N$40</f>
        <v>131.30000000000001</v>
      </c>
      <c r="CC30" s="164">
        <f>'Production Summary'!$M$40</f>
        <v>13.13</v>
      </c>
      <c r="CD30" s="164">
        <v>0</v>
      </c>
      <c r="CE30" s="164">
        <f>'Production Summary'!$N$42</f>
        <v>1136.3519999999996</v>
      </c>
      <c r="CF30" s="167">
        <v>75</v>
      </c>
      <c r="CG30" s="164">
        <v>0</v>
      </c>
      <c r="CH30" s="164">
        <v>0</v>
      </c>
      <c r="CI30" s="167">
        <v>170</v>
      </c>
      <c r="CJ30" s="164">
        <v>0</v>
      </c>
      <c r="CK30" s="167">
        <v>330</v>
      </c>
      <c r="CL30" s="164">
        <v>0</v>
      </c>
      <c r="CM30" s="375">
        <f>'Production Summary'!$N$45</f>
        <v>1650</v>
      </c>
      <c r="CN30" s="167">
        <v>255</v>
      </c>
      <c r="CO30" s="167">
        <f t="shared" si="5"/>
        <v>1275</v>
      </c>
      <c r="CP30" s="166"/>
      <c r="CQ30" s="164">
        <f>'Production Summary'!$N$49</f>
        <v>8004.1580041580037</v>
      </c>
      <c r="CR30" s="164">
        <f>'Production Summary'!$M$49</f>
        <v>66.701316701316699</v>
      </c>
      <c r="CS30" s="164">
        <f>'Production Summary'!$N$50</f>
        <v>13331.600831600828</v>
      </c>
      <c r="CT30" s="164">
        <f>'Production Summary'!$M$50</f>
        <v>148.1288981288981</v>
      </c>
      <c r="CU30" s="164">
        <f>'Production Summary'!$N$51</f>
        <v>12785.862785862784</v>
      </c>
      <c r="CV30" s="164">
        <f>'Production Summary'!$M$51</f>
        <v>355.16285516285512</v>
      </c>
      <c r="CW30" s="164">
        <f>'Production Summary'!$N$52</f>
        <v>12629.937629937627</v>
      </c>
      <c r="CX30" s="164">
        <f>'Production Summary'!$M$52</f>
        <v>701.66320166320156</v>
      </c>
      <c r="CY30" s="164">
        <f>'Production Summary'!$N$53</f>
        <v>12396.049896049895</v>
      </c>
      <c r="CZ30" s="164">
        <f>'Production Summary'!$M$53</f>
        <v>688.66943866943859</v>
      </c>
      <c r="DA30" s="164">
        <f>'Production Summary'!$N$54</f>
        <v>13799.376299376298</v>
      </c>
      <c r="DB30" s="164">
        <f>'Production Summary'!$M$54</f>
        <v>766.63201663201653</v>
      </c>
      <c r="DC30" s="328">
        <f>'Production Summary'!$N$60</f>
        <v>12863.825363825363</v>
      </c>
      <c r="DD30" s="328">
        <f>'Production Summary'!$M$60</f>
        <v>714.65696465696465</v>
      </c>
      <c r="DE30" s="164">
        <f>'Production Summary'!$N$59</f>
        <v>11148.648648648648</v>
      </c>
      <c r="DF30" s="328">
        <f>'Production Summary'!$M$59</f>
        <v>619.36936936936934</v>
      </c>
      <c r="DG30" s="164">
        <f>'Production Summary'!$N$55</f>
        <v>13842.68884268884</v>
      </c>
      <c r="DH30" s="164">
        <f>'Production Summary'!$M$55</f>
        <v>3460.67221067221</v>
      </c>
      <c r="DI30" s="164">
        <f>'Production Summary'!$N$56</f>
        <v>13097.713097713096</v>
      </c>
      <c r="DJ30" s="164">
        <f>'Production Summary'!$M$56</f>
        <v>163.72141372141371</v>
      </c>
      <c r="DK30" s="164">
        <f>'Production Summary'!$N$57</f>
        <v>14189.189189189186</v>
      </c>
      <c r="DL30" s="164">
        <f>'Production Summary'!$M$57</f>
        <v>394.14414414414409</v>
      </c>
      <c r="DM30" s="164">
        <f>'Production Summary'!$N$58</f>
        <v>14017.671517671517</v>
      </c>
      <c r="DN30" s="164">
        <f>'Production Summary'!$M$58</f>
        <v>778.75952875952873</v>
      </c>
      <c r="DO30" s="164">
        <f>'Production Summary'!$N$61</f>
        <v>4500</v>
      </c>
      <c r="DP30" s="328">
        <f>'Production Summary'!$M$61</f>
        <v>750</v>
      </c>
      <c r="DQ30" s="164">
        <v>0</v>
      </c>
      <c r="DR30" s="164">
        <f>'Production Summary'!$N$62</f>
        <v>8900</v>
      </c>
      <c r="DS30" s="164">
        <f>'Production Summary'!$N$70</f>
        <v>300</v>
      </c>
      <c r="DT30" s="328">
        <f>'Production Summary'!$M$70</f>
        <v>25</v>
      </c>
      <c r="DU30" s="164">
        <v>0</v>
      </c>
      <c r="DV30" s="164">
        <f>'Production Summary'!$N$71</f>
        <v>150</v>
      </c>
      <c r="DW30" s="164">
        <v>0</v>
      </c>
      <c r="DX30" s="164">
        <f>'Production Summary'!$N$64</f>
        <v>192</v>
      </c>
      <c r="DY30" s="164">
        <v>0</v>
      </c>
      <c r="DZ30" s="391">
        <f>'Production Summary'!$N$65</f>
        <v>384</v>
      </c>
      <c r="EA30" s="164">
        <v>0</v>
      </c>
      <c r="EB30" s="391">
        <f>'Production Summary'!$N$66</f>
        <v>192</v>
      </c>
      <c r="EC30" s="164">
        <v>0</v>
      </c>
      <c r="ED30" s="164">
        <f>'Production Summary'!$N$67</f>
        <v>96</v>
      </c>
      <c r="EE30" s="164">
        <v>0</v>
      </c>
      <c r="EF30" s="164">
        <f>'Production Summary'!$N$68</f>
        <v>96</v>
      </c>
      <c r="EG30" s="164">
        <v>0</v>
      </c>
      <c r="EH30" s="164">
        <f>'Production Summary'!$N$69</f>
        <v>340</v>
      </c>
      <c r="EI30" s="101"/>
      <c r="EJ30" s="3"/>
      <c r="EK30" s="3"/>
      <c r="ER30" s="64" t="s">
        <v>46</v>
      </c>
      <c r="ES30" s="61" t="str">
        <f t="shared" si="8"/>
        <v>Jitesh Goyel</v>
      </c>
      <c r="ET30" s="24">
        <f t="shared" si="6"/>
        <v>0</v>
      </c>
    </row>
    <row r="31" spans="1:150" ht="15" customHeight="1">
      <c r="A31" t="b">
        <f>C31=Odisha!C31</f>
        <v>1</v>
      </c>
      <c r="B31" s="60">
        <f t="shared" si="7"/>
        <v>26</v>
      </c>
      <c r="C31" s="61" t="str">
        <f>IF(Odisha!C31="","",Odisha!C31)</f>
        <v>Pradip Kumar Rath</v>
      </c>
      <c r="D31" s="164">
        <f>'Production Summary'!$N$4</f>
        <v>666</v>
      </c>
      <c r="E31" s="164">
        <f>'Production Summary'!$M$4</f>
        <v>27.75</v>
      </c>
      <c r="F31" s="164">
        <v>0</v>
      </c>
      <c r="G31" s="164">
        <f>'Production Summary'!$N$5</f>
        <v>666</v>
      </c>
      <c r="H31" s="164">
        <f>'Production Summary'!$M$5</f>
        <v>27.75</v>
      </c>
      <c r="I31" s="164">
        <v>0</v>
      </c>
      <c r="J31" s="164">
        <f>'Production Summary'!$N$6</f>
        <v>200</v>
      </c>
      <c r="K31" s="328">
        <f>'Production Summary'!$M$6</f>
        <v>7.5</v>
      </c>
      <c r="L31" s="164">
        <v>0</v>
      </c>
      <c r="M31" s="365">
        <f>'Production Summary'!$N$7</f>
        <v>612.72</v>
      </c>
      <c r="N31" s="367">
        <f>'Production Summary'!$M$7</f>
        <v>25.53</v>
      </c>
      <c r="O31" s="164">
        <v>0</v>
      </c>
      <c r="P31" s="164">
        <f>'Production Summary'!$N$8</f>
        <v>780</v>
      </c>
      <c r="Q31" s="164">
        <f>'Production Summary'!$M$8</f>
        <v>65</v>
      </c>
      <c r="R31" s="164">
        <v>0</v>
      </c>
      <c r="S31" s="164">
        <f>'Production Summary'!$N$9</f>
        <v>720</v>
      </c>
      <c r="T31" s="164">
        <f>'Production Summary'!$M$9</f>
        <v>60</v>
      </c>
      <c r="U31" s="164">
        <v>0</v>
      </c>
      <c r="V31" s="164">
        <f>'Production Summary'!$N$10</f>
        <v>876</v>
      </c>
      <c r="W31" s="164">
        <f>'Production Summary'!$M$10</f>
        <v>73</v>
      </c>
      <c r="X31" s="164">
        <v>0</v>
      </c>
      <c r="Y31" s="164">
        <f>'Production Summary'!$N$14</f>
        <v>177</v>
      </c>
      <c r="Z31" s="328">
        <f>'Production Summary'!$M$14</f>
        <v>14.75</v>
      </c>
      <c r="AA31" s="164">
        <v>0</v>
      </c>
      <c r="AB31" s="164">
        <f>'Production Summary'!$N$15</f>
        <v>126</v>
      </c>
      <c r="AC31" s="164">
        <f>'Production Summary'!$M$15</f>
        <v>21</v>
      </c>
      <c r="AD31" s="164">
        <v>0</v>
      </c>
      <c r="AE31" s="164">
        <f>'Production Summary'!$N$16</f>
        <v>252</v>
      </c>
      <c r="AF31" s="164">
        <f>'Production Summary'!$M$16</f>
        <v>21</v>
      </c>
      <c r="AG31" s="164">
        <v>0</v>
      </c>
      <c r="AH31" s="167">
        <f t="shared" si="2"/>
        <v>930</v>
      </c>
      <c r="AI31" s="167">
        <v>15.5</v>
      </c>
      <c r="AJ31" s="164">
        <v>0</v>
      </c>
      <c r="AK31" s="167">
        <f t="shared" si="3"/>
        <v>810</v>
      </c>
      <c r="AL31" s="167">
        <v>27</v>
      </c>
      <c r="AM31" s="164">
        <v>0</v>
      </c>
      <c r="AN31" s="167">
        <f t="shared" si="4"/>
        <v>780</v>
      </c>
      <c r="AO31" s="167">
        <v>65</v>
      </c>
      <c r="AP31" s="164">
        <v>0</v>
      </c>
      <c r="AQ31" s="164">
        <f>'Production Summary'!$N$21</f>
        <v>670</v>
      </c>
      <c r="AR31" s="164">
        <f>'Production Summary'!$M$21</f>
        <v>335</v>
      </c>
      <c r="AS31" s="164">
        <v>0</v>
      </c>
      <c r="AT31" s="167">
        <v>335</v>
      </c>
      <c r="AU31" s="164">
        <f>'Production Summary'!$N$23</f>
        <v>1050</v>
      </c>
      <c r="AV31" s="164">
        <f>'Production Summary'!$N$25</f>
        <v>300</v>
      </c>
      <c r="AW31" s="164">
        <f>'Production Summary'!$M$25</f>
        <v>25</v>
      </c>
      <c r="AX31" s="164">
        <v>0</v>
      </c>
      <c r="AY31" s="164">
        <f>'Production Summary'!$N$26</f>
        <v>300</v>
      </c>
      <c r="AZ31" s="164">
        <f>'Production Summary'!$M$26</f>
        <v>25</v>
      </c>
      <c r="BA31" s="164">
        <v>0</v>
      </c>
      <c r="BB31" s="164">
        <f>'Production Summary'!$N$28</f>
        <v>777</v>
      </c>
      <c r="BC31" s="164">
        <f>'Production Summary'!$M$28</f>
        <v>12.95</v>
      </c>
      <c r="BD31" s="164">
        <v>0</v>
      </c>
      <c r="BE31" s="164">
        <f>'Production Summary'!$N$29</f>
        <v>612</v>
      </c>
      <c r="BF31" s="164">
        <f>'Production Summary'!$M$29</f>
        <v>51</v>
      </c>
      <c r="BG31" s="164">
        <v>0</v>
      </c>
      <c r="BH31" s="164">
        <f>'Production Summary'!$N$30</f>
        <v>500</v>
      </c>
      <c r="BI31" s="164">
        <f>'Production Summary'!$M$30</f>
        <v>250</v>
      </c>
      <c r="BJ31" s="164">
        <v>0</v>
      </c>
      <c r="BK31" s="386"/>
      <c r="BL31" s="164">
        <f>'Production Summary'!$N$32</f>
        <v>875</v>
      </c>
      <c r="BM31" s="164">
        <f>'Production Summary'!$N$34</f>
        <v>360.59999999999997</v>
      </c>
      <c r="BN31" s="164">
        <f>'Production Summary'!$M$34</f>
        <v>6.01</v>
      </c>
      <c r="BO31" s="164">
        <v>0</v>
      </c>
      <c r="BP31" s="164">
        <f>'Production Summary'!$N$36</f>
        <v>717</v>
      </c>
      <c r="BQ31" s="164">
        <f>'Production Summary'!$M$36</f>
        <v>11.95</v>
      </c>
      <c r="BR31" s="164">
        <v>0</v>
      </c>
      <c r="BS31" s="164">
        <f>'Production Summary'!$N$37</f>
        <v>210</v>
      </c>
      <c r="BT31" s="164">
        <f>'Production Summary'!$M$37</f>
        <v>21</v>
      </c>
      <c r="BU31" s="164">
        <v>0</v>
      </c>
      <c r="BV31" s="164">
        <f>'Production Summary'!$N$38</f>
        <v>280</v>
      </c>
      <c r="BW31" s="164">
        <f>'Production Summary'!$M$38</f>
        <v>28</v>
      </c>
      <c r="BX31" s="164">
        <v>0</v>
      </c>
      <c r="BY31" s="165">
        <f>'Production Summary'!$N$39</f>
        <v>300.38406247988502</v>
      </c>
      <c r="BZ31" s="164">
        <f>'Production Summary'!$M$39</f>
        <v>30.038406247988501</v>
      </c>
      <c r="CA31" s="164">
        <v>0</v>
      </c>
      <c r="CB31" s="164">
        <f>'Production Summary'!$N$40</f>
        <v>131.30000000000001</v>
      </c>
      <c r="CC31" s="164">
        <f>'Production Summary'!$M$40</f>
        <v>13.13</v>
      </c>
      <c r="CD31" s="164">
        <v>0</v>
      </c>
      <c r="CE31" s="164">
        <f>'Production Summary'!$N$42</f>
        <v>1136.3519999999996</v>
      </c>
      <c r="CF31" s="167">
        <v>75</v>
      </c>
      <c r="CG31" s="164">
        <v>0</v>
      </c>
      <c r="CH31" s="164">
        <v>0</v>
      </c>
      <c r="CI31" s="167">
        <v>170</v>
      </c>
      <c r="CJ31" s="164">
        <v>0</v>
      </c>
      <c r="CK31" s="167">
        <v>330</v>
      </c>
      <c r="CL31" s="164">
        <v>0</v>
      </c>
      <c r="CM31" s="375">
        <f>'Production Summary'!$N$45</f>
        <v>1650</v>
      </c>
      <c r="CN31" s="167">
        <v>255</v>
      </c>
      <c r="CO31" s="167">
        <f t="shared" ref="CO31" si="9">CN31*5</f>
        <v>1275</v>
      </c>
      <c r="CP31" s="166"/>
      <c r="CQ31" s="164">
        <f>'Production Summary'!$N$49</f>
        <v>8004.1580041580037</v>
      </c>
      <c r="CR31" s="164">
        <f>'Production Summary'!$M$49</f>
        <v>66.701316701316699</v>
      </c>
      <c r="CS31" s="164">
        <f>'Production Summary'!$N$50</f>
        <v>13331.600831600828</v>
      </c>
      <c r="CT31" s="164">
        <f>'Production Summary'!$M$50</f>
        <v>148.1288981288981</v>
      </c>
      <c r="CU31" s="164">
        <f>'Production Summary'!$N$51</f>
        <v>12785.862785862784</v>
      </c>
      <c r="CV31" s="164">
        <f>'Production Summary'!$M$51</f>
        <v>355.16285516285512</v>
      </c>
      <c r="CW31" s="164">
        <f>'Production Summary'!$N$52</f>
        <v>12629.937629937627</v>
      </c>
      <c r="CX31" s="164">
        <f>'Production Summary'!$M$52</f>
        <v>701.66320166320156</v>
      </c>
      <c r="CY31" s="164">
        <f>'Production Summary'!$N$53</f>
        <v>12396.049896049895</v>
      </c>
      <c r="CZ31" s="164">
        <f>'Production Summary'!$M$53</f>
        <v>688.66943866943859</v>
      </c>
      <c r="DA31" s="164">
        <f>'Production Summary'!$N$54</f>
        <v>13799.376299376298</v>
      </c>
      <c r="DB31" s="164">
        <f>'Production Summary'!$M$54</f>
        <v>766.63201663201653</v>
      </c>
      <c r="DC31" s="328">
        <f>'Production Summary'!$N$60</f>
        <v>12863.825363825363</v>
      </c>
      <c r="DD31" s="328">
        <f>'Production Summary'!$M$60</f>
        <v>714.65696465696465</v>
      </c>
      <c r="DE31" s="164">
        <f>'Production Summary'!$N$59</f>
        <v>11148.648648648648</v>
      </c>
      <c r="DF31" s="328">
        <f>'Production Summary'!$M$59</f>
        <v>619.36936936936934</v>
      </c>
      <c r="DG31" s="164">
        <f>'Production Summary'!$N$55</f>
        <v>13842.68884268884</v>
      </c>
      <c r="DH31" s="164">
        <f>'Production Summary'!$M$55</f>
        <v>3460.67221067221</v>
      </c>
      <c r="DI31" s="164">
        <f>'Production Summary'!$N$56</f>
        <v>13097.713097713096</v>
      </c>
      <c r="DJ31" s="164">
        <f>'Production Summary'!$M$56</f>
        <v>163.72141372141371</v>
      </c>
      <c r="DK31" s="164">
        <f>'Production Summary'!$N$57</f>
        <v>14189.189189189186</v>
      </c>
      <c r="DL31" s="164">
        <f>'Production Summary'!$M$57</f>
        <v>394.14414414414409</v>
      </c>
      <c r="DM31" s="164">
        <f>'Production Summary'!$N$58</f>
        <v>14017.671517671517</v>
      </c>
      <c r="DN31" s="164">
        <f>'Production Summary'!$M$58</f>
        <v>778.75952875952873</v>
      </c>
      <c r="DO31" s="164">
        <f>'Production Summary'!$N$61</f>
        <v>4500</v>
      </c>
      <c r="DP31" s="328">
        <f>'Production Summary'!$M$61</f>
        <v>750</v>
      </c>
      <c r="DQ31" s="164">
        <v>0</v>
      </c>
      <c r="DR31" s="164">
        <f>'Production Summary'!$N$62</f>
        <v>8900</v>
      </c>
      <c r="DS31" s="164">
        <f>'Production Summary'!$N$70</f>
        <v>300</v>
      </c>
      <c r="DT31" s="328">
        <f>'Production Summary'!$M$70</f>
        <v>25</v>
      </c>
      <c r="DU31" s="164">
        <v>0</v>
      </c>
      <c r="DV31" s="164">
        <f>'Production Summary'!$N$71</f>
        <v>150</v>
      </c>
      <c r="DW31" s="164">
        <v>0</v>
      </c>
      <c r="DX31" s="164">
        <f>'Production Summary'!$N$64</f>
        <v>192</v>
      </c>
      <c r="DY31" s="164">
        <v>0</v>
      </c>
      <c r="DZ31" s="391">
        <f>'Production Summary'!$N$65</f>
        <v>384</v>
      </c>
      <c r="EA31" s="164">
        <v>0</v>
      </c>
      <c r="EB31" s="391">
        <f>'Production Summary'!$N$66</f>
        <v>192</v>
      </c>
      <c r="EC31" s="164">
        <v>0</v>
      </c>
      <c r="ED31" s="164">
        <f>'Production Summary'!$N$67</f>
        <v>96</v>
      </c>
      <c r="EE31" s="164">
        <v>0</v>
      </c>
      <c r="EF31" s="164">
        <f>'Production Summary'!$N$68</f>
        <v>96</v>
      </c>
      <c r="EG31" s="164">
        <v>0</v>
      </c>
      <c r="EH31" s="164">
        <f>'Production Summary'!$N$69</f>
        <v>340</v>
      </c>
      <c r="EI31" s="101"/>
      <c r="EJ31" s="3"/>
      <c r="EK31" s="3"/>
      <c r="ER31" s="64" t="s">
        <v>47</v>
      </c>
      <c r="ES31" s="61" t="str">
        <f t="shared" si="8"/>
        <v>Pradip Kumar Rath</v>
      </c>
      <c r="ET31" s="24">
        <f t="shared" si="6"/>
        <v>0</v>
      </c>
    </row>
    <row r="32" spans="1:150" ht="15" customHeight="1">
      <c r="A32" t="b">
        <f>C32=Odisha!C32</f>
        <v>1</v>
      </c>
      <c r="B32" s="60">
        <f t="shared" si="7"/>
        <v>27</v>
      </c>
      <c r="C32" s="61" t="str">
        <f>IF(Odisha!C32="","",Odisha!C32)</f>
        <v/>
      </c>
      <c r="D32" s="164">
        <f>'Production Summary'!$N$4</f>
        <v>666</v>
      </c>
      <c r="E32" s="164">
        <f>'Production Summary'!$M$4</f>
        <v>27.75</v>
      </c>
      <c r="F32" s="164">
        <v>0</v>
      </c>
      <c r="G32" s="164">
        <f>'Production Summary'!$N$5</f>
        <v>666</v>
      </c>
      <c r="H32" s="164">
        <f>'Production Summary'!$M$5</f>
        <v>27.75</v>
      </c>
      <c r="I32" s="164">
        <v>0</v>
      </c>
      <c r="J32" s="164">
        <f>'Production Summary'!$N$6</f>
        <v>200</v>
      </c>
      <c r="K32" s="328">
        <f>'Production Summary'!$M$6</f>
        <v>7.5</v>
      </c>
      <c r="L32" s="164">
        <v>0</v>
      </c>
      <c r="M32" s="365">
        <f>'Production Summary'!$N$7</f>
        <v>612.72</v>
      </c>
      <c r="N32" s="367">
        <f>'Production Summary'!$M$7</f>
        <v>25.53</v>
      </c>
      <c r="O32" s="164">
        <v>0</v>
      </c>
      <c r="P32" s="164">
        <f>'Production Summary'!$N$8</f>
        <v>780</v>
      </c>
      <c r="Q32" s="164">
        <f>'Production Summary'!$M$8</f>
        <v>65</v>
      </c>
      <c r="R32" s="164">
        <v>0</v>
      </c>
      <c r="S32" s="164">
        <f>'Production Summary'!$N$9</f>
        <v>720</v>
      </c>
      <c r="T32" s="164">
        <f>'Production Summary'!$M$9</f>
        <v>60</v>
      </c>
      <c r="U32" s="164">
        <v>0</v>
      </c>
      <c r="V32" s="164">
        <f>'Production Summary'!$N$10</f>
        <v>876</v>
      </c>
      <c r="W32" s="164">
        <f>'Production Summary'!$M$10</f>
        <v>73</v>
      </c>
      <c r="X32" s="164">
        <v>0</v>
      </c>
      <c r="Y32" s="164">
        <f>'Production Summary'!$N$14</f>
        <v>177</v>
      </c>
      <c r="Z32" s="328">
        <f>'Production Summary'!$M$14</f>
        <v>14.75</v>
      </c>
      <c r="AA32" s="164">
        <v>0</v>
      </c>
      <c r="AB32" s="164">
        <f>'Production Summary'!$N$15</f>
        <v>126</v>
      </c>
      <c r="AC32" s="164">
        <f>'Production Summary'!$M$15</f>
        <v>21</v>
      </c>
      <c r="AD32" s="164">
        <v>0</v>
      </c>
      <c r="AE32" s="164">
        <f>'Production Summary'!$N$16</f>
        <v>252</v>
      </c>
      <c r="AF32" s="164">
        <f>'Production Summary'!$M$16</f>
        <v>21</v>
      </c>
      <c r="AG32" s="164">
        <v>0</v>
      </c>
      <c r="AH32" s="167">
        <f t="shared" si="2"/>
        <v>930</v>
      </c>
      <c r="AI32" s="167">
        <v>15.5</v>
      </c>
      <c r="AJ32" s="164">
        <v>0</v>
      </c>
      <c r="AK32" s="167">
        <f t="shared" si="3"/>
        <v>810</v>
      </c>
      <c r="AL32" s="167">
        <v>27</v>
      </c>
      <c r="AM32" s="164">
        <v>0</v>
      </c>
      <c r="AN32" s="167">
        <f t="shared" si="4"/>
        <v>780</v>
      </c>
      <c r="AO32" s="167">
        <v>65</v>
      </c>
      <c r="AP32" s="164">
        <v>0</v>
      </c>
      <c r="AQ32" s="164">
        <f>'Production Summary'!$N$21</f>
        <v>670</v>
      </c>
      <c r="AR32" s="164">
        <f>'Production Summary'!$M$21</f>
        <v>335</v>
      </c>
      <c r="AS32" s="164">
        <v>0</v>
      </c>
      <c r="AT32" s="167">
        <v>335</v>
      </c>
      <c r="AU32" s="164">
        <f>'Production Summary'!$N$23</f>
        <v>1050</v>
      </c>
      <c r="AV32" s="164">
        <f>'Production Summary'!$N$25</f>
        <v>300</v>
      </c>
      <c r="AW32" s="164">
        <f>'Production Summary'!$M$25</f>
        <v>25</v>
      </c>
      <c r="AX32" s="164">
        <v>0</v>
      </c>
      <c r="AY32" s="164">
        <f>'Production Summary'!$N$26</f>
        <v>300</v>
      </c>
      <c r="AZ32" s="164">
        <f>'Production Summary'!$M$26</f>
        <v>25</v>
      </c>
      <c r="BA32" s="164">
        <v>0</v>
      </c>
      <c r="BB32" s="164">
        <f>'Production Summary'!$N$28</f>
        <v>777</v>
      </c>
      <c r="BC32" s="164">
        <f>'Production Summary'!$M$28</f>
        <v>12.95</v>
      </c>
      <c r="BD32" s="164">
        <v>0</v>
      </c>
      <c r="BE32" s="164">
        <f>'Production Summary'!$N$29</f>
        <v>612</v>
      </c>
      <c r="BF32" s="164">
        <f>'Production Summary'!$M$29</f>
        <v>51</v>
      </c>
      <c r="BG32" s="164">
        <v>0</v>
      </c>
      <c r="BH32" s="164">
        <f>'Production Summary'!$N$30</f>
        <v>500</v>
      </c>
      <c r="BI32" s="164">
        <f>'Production Summary'!$M$30</f>
        <v>250</v>
      </c>
      <c r="BJ32" s="164">
        <v>0</v>
      </c>
      <c r="BK32" s="386"/>
      <c r="BL32" s="164">
        <f>'Production Summary'!$N$32</f>
        <v>875</v>
      </c>
      <c r="BM32" s="164">
        <f>'Production Summary'!$N$34</f>
        <v>360.59999999999997</v>
      </c>
      <c r="BN32" s="164">
        <f>'Production Summary'!$M$34</f>
        <v>6.01</v>
      </c>
      <c r="BO32" s="164">
        <v>0</v>
      </c>
      <c r="BP32" s="164">
        <f>'Production Summary'!$N$36</f>
        <v>717</v>
      </c>
      <c r="BQ32" s="164">
        <f>'Production Summary'!$M$36</f>
        <v>11.95</v>
      </c>
      <c r="BR32" s="164">
        <v>0</v>
      </c>
      <c r="BS32" s="164">
        <f>'Production Summary'!$N$37</f>
        <v>210</v>
      </c>
      <c r="BT32" s="164">
        <f>'Production Summary'!$M$37</f>
        <v>21</v>
      </c>
      <c r="BU32" s="164">
        <v>0</v>
      </c>
      <c r="BV32" s="164">
        <f>'Production Summary'!$N$38</f>
        <v>280</v>
      </c>
      <c r="BW32" s="164">
        <f>'Production Summary'!$M$38</f>
        <v>28</v>
      </c>
      <c r="BX32" s="164">
        <v>0</v>
      </c>
      <c r="BY32" s="165">
        <f>'Production Summary'!$N$39</f>
        <v>300.38406247988502</v>
      </c>
      <c r="BZ32" s="164">
        <f>'Production Summary'!$M$39</f>
        <v>30.038406247988501</v>
      </c>
      <c r="CA32" s="164">
        <v>0</v>
      </c>
      <c r="CB32" s="164">
        <f>'Production Summary'!$N$40</f>
        <v>131.30000000000001</v>
      </c>
      <c r="CC32" s="164">
        <f>'Production Summary'!$M$40</f>
        <v>13.13</v>
      </c>
      <c r="CD32" s="164">
        <v>0</v>
      </c>
      <c r="CE32" s="164">
        <f>'Production Summary'!$N$42</f>
        <v>1136.3519999999996</v>
      </c>
      <c r="CF32" s="167">
        <v>75</v>
      </c>
      <c r="CG32" s="164">
        <v>0</v>
      </c>
      <c r="CH32" s="164">
        <v>0</v>
      </c>
      <c r="CI32" s="167">
        <v>170</v>
      </c>
      <c r="CJ32" s="164">
        <v>0</v>
      </c>
      <c r="CK32" s="167">
        <v>330</v>
      </c>
      <c r="CL32" s="164">
        <v>0</v>
      </c>
      <c r="CM32" s="375">
        <f>'Production Summary'!$N$45</f>
        <v>1650</v>
      </c>
      <c r="CN32" s="167">
        <v>255</v>
      </c>
      <c r="CO32" s="167">
        <f t="shared" si="5"/>
        <v>1275</v>
      </c>
      <c r="CP32" s="166"/>
      <c r="CQ32" s="164">
        <f>'Production Summary'!$N$49</f>
        <v>8004.1580041580037</v>
      </c>
      <c r="CR32" s="164">
        <f>'Production Summary'!$M$49</f>
        <v>66.701316701316699</v>
      </c>
      <c r="CS32" s="164">
        <f>'Production Summary'!$N$50</f>
        <v>13331.600831600828</v>
      </c>
      <c r="CT32" s="164">
        <f>'Production Summary'!$M$50</f>
        <v>148.1288981288981</v>
      </c>
      <c r="CU32" s="164">
        <f>'Production Summary'!$N$51</f>
        <v>12785.862785862784</v>
      </c>
      <c r="CV32" s="164">
        <f>'Production Summary'!$M$51</f>
        <v>355.16285516285512</v>
      </c>
      <c r="CW32" s="164">
        <f>'Production Summary'!$N$52</f>
        <v>12629.937629937627</v>
      </c>
      <c r="CX32" s="164">
        <f>'Production Summary'!$M$52</f>
        <v>701.66320166320156</v>
      </c>
      <c r="CY32" s="164">
        <f>'Production Summary'!$N$53</f>
        <v>12396.049896049895</v>
      </c>
      <c r="CZ32" s="164">
        <f>'Production Summary'!$M$53</f>
        <v>688.66943866943859</v>
      </c>
      <c r="DA32" s="164">
        <f>'Production Summary'!$N$54</f>
        <v>13799.376299376298</v>
      </c>
      <c r="DB32" s="164">
        <f>'Production Summary'!$M$54</f>
        <v>766.63201663201653</v>
      </c>
      <c r="DC32" s="328">
        <f>'Production Summary'!$N$60</f>
        <v>12863.825363825363</v>
      </c>
      <c r="DD32" s="328">
        <f>'Production Summary'!$M$60</f>
        <v>714.65696465696465</v>
      </c>
      <c r="DE32" s="164">
        <f>'Production Summary'!$N$59</f>
        <v>11148.648648648648</v>
      </c>
      <c r="DF32" s="328">
        <f>'Production Summary'!$M$59</f>
        <v>619.36936936936934</v>
      </c>
      <c r="DG32" s="164">
        <f>'Production Summary'!$N$55</f>
        <v>13842.68884268884</v>
      </c>
      <c r="DH32" s="164">
        <f>'Production Summary'!$M$55</f>
        <v>3460.67221067221</v>
      </c>
      <c r="DI32" s="164">
        <f>'Production Summary'!$N$56</f>
        <v>13097.713097713096</v>
      </c>
      <c r="DJ32" s="164">
        <f>'Production Summary'!$M$56</f>
        <v>163.72141372141371</v>
      </c>
      <c r="DK32" s="164">
        <f>'Production Summary'!$N$57</f>
        <v>14189.189189189186</v>
      </c>
      <c r="DL32" s="164">
        <f>'Production Summary'!$M$57</f>
        <v>394.14414414414409</v>
      </c>
      <c r="DM32" s="164">
        <f>'Production Summary'!$N$58</f>
        <v>14017.671517671517</v>
      </c>
      <c r="DN32" s="164">
        <f>'Production Summary'!$M$58</f>
        <v>778.75952875952873</v>
      </c>
      <c r="DO32" s="164">
        <f>'Production Summary'!$N$61</f>
        <v>4500</v>
      </c>
      <c r="DP32" s="328">
        <f>'Production Summary'!$M$61</f>
        <v>750</v>
      </c>
      <c r="DQ32" s="164">
        <v>0</v>
      </c>
      <c r="DR32" s="164">
        <f>'Production Summary'!$N$62</f>
        <v>8900</v>
      </c>
      <c r="DS32" s="164">
        <f>'Production Summary'!$N$70</f>
        <v>300</v>
      </c>
      <c r="DT32" s="328">
        <f>'Production Summary'!$M$70</f>
        <v>25</v>
      </c>
      <c r="DU32" s="164">
        <v>0</v>
      </c>
      <c r="DV32" s="164">
        <f>'Production Summary'!$N$71</f>
        <v>150</v>
      </c>
      <c r="DW32" s="164">
        <v>0</v>
      </c>
      <c r="DX32" s="164">
        <f>'Production Summary'!$N$64</f>
        <v>192</v>
      </c>
      <c r="DY32" s="164">
        <v>0</v>
      </c>
      <c r="DZ32" s="391">
        <f>'Production Summary'!$N$65</f>
        <v>384</v>
      </c>
      <c r="EA32" s="164">
        <v>0</v>
      </c>
      <c r="EB32" s="391">
        <f>'Production Summary'!$N$66</f>
        <v>192</v>
      </c>
      <c r="EC32" s="164">
        <v>0</v>
      </c>
      <c r="ED32" s="164">
        <f>'Production Summary'!$N$67</f>
        <v>96</v>
      </c>
      <c r="EE32" s="164">
        <v>0</v>
      </c>
      <c r="EF32" s="164">
        <f>'Production Summary'!$N$68</f>
        <v>96</v>
      </c>
      <c r="EG32" s="164">
        <v>0</v>
      </c>
      <c r="EH32" s="164">
        <f>'Production Summary'!$N$69</f>
        <v>340</v>
      </c>
      <c r="EI32" s="101"/>
      <c r="EJ32" s="3"/>
      <c r="EK32" s="3"/>
      <c r="ER32" s="64" t="s">
        <v>48</v>
      </c>
      <c r="ES32" s="61" t="str">
        <f t="shared" si="8"/>
        <v/>
      </c>
      <c r="ET32" s="24">
        <f t="shared" si="6"/>
        <v>0</v>
      </c>
    </row>
    <row r="33" spans="1:150" ht="15" customHeight="1">
      <c r="A33" t="b">
        <f>C33=Odisha!C32</f>
        <v>1</v>
      </c>
      <c r="B33" s="60">
        <f t="shared" si="7"/>
        <v>28</v>
      </c>
      <c r="C33" s="61" t="str">
        <f>IF(Odisha!C32="","",Odisha!C32)</f>
        <v/>
      </c>
      <c r="D33" s="164">
        <f>'Production Summary'!$N$4</f>
        <v>666</v>
      </c>
      <c r="E33" s="164">
        <f>'Production Summary'!$M$4</f>
        <v>27.75</v>
      </c>
      <c r="F33" s="164">
        <v>0</v>
      </c>
      <c r="G33" s="164">
        <f>'Production Summary'!$N$5</f>
        <v>666</v>
      </c>
      <c r="H33" s="164">
        <f>'Production Summary'!$M$5</f>
        <v>27.75</v>
      </c>
      <c r="I33" s="164">
        <v>0</v>
      </c>
      <c r="J33" s="164">
        <f>'Production Summary'!$N$6</f>
        <v>200</v>
      </c>
      <c r="K33" s="328">
        <f>'Production Summary'!$M$6</f>
        <v>7.5</v>
      </c>
      <c r="L33" s="164">
        <v>0</v>
      </c>
      <c r="M33" s="365">
        <f>'Production Summary'!$N$7</f>
        <v>612.72</v>
      </c>
      <c r="N33" s="367">
        <f>'Production Summary'!$M$7</f>
        <v>25.53</v>
      </c>
      <c r="O33" s="164">
        <v>0</v>
      </c>
      <c r="P33" s="164">
        <f>'Production Summary'!$N$8</f>
        <v>780</v>
      </c>
      <c r="Q33" s="164">
        <f>'Production Summary'!$M$8</f>
        <v>65</v>
      </c>
      <c r="R33" s="164">
        <v>0</v>
      </c>
      <c r="S33" s="164">
        <f>'Production Summary'!$N$9</f>
        <v>720</v>
      </c>
      <c r="T33" s="164">
        <f>'Production Summary'!$M$9</f>
        <v>60</v>
      </c>
      <c r="U33" s="164">
        <v>0</v>
      </c>
      <c r="V33" s="164">
        <f>'Production Summary'!$N$10</f>
        <v>876</v>
      </c>
      <c r="W33" s="164">
        <f>'Production Summary'!$M$10</f>
        <v>73</v>
      </c>
      <c r="X33" s="164">
        <v>0</v>
      </c>
      <c r="Y33" s="164">
        <f>'Production Summary'!$N$14</f>
        <v>177</v>
      </c>
      <c r="Z33" s="328">
        <f>'Production Summary'!$M$14</f>
        <v>14.75</v>
      </c>
      <c r="AA33" s="164">
        <v>0</v>
      </c>
      <c r="AB33" s="164">
        <f>'Production Summary'!$N$15</f>
        <v>126</v>
      </c>
      <c r="AC33" s="164">
        <f>'Production Summary'!$M$15</f>
        <v>21</v>
      </c>
      <c r="AD33" s="164">
        <v>0</v>
      </c>
      <c r="AE33" s="164">
        <f>'Production Summary'!$N$16</f>
        <v>252</v>
      </c>
      <c r="AF33" s="164">
        <f>'Production Summary'!$M$16</f>
        <v>21</v>
      </c>
      <c r="AG33" s="164">
        <v>0</v>
      </c>
      <c r="AH33" s="167">
        <f t="shared" si="2"/>
        <v>930</v>
      </c>
      <c r="AI33" s="167">
        <v>15.5</v>
      </c>
      <c r="AJ33" s="164">
        <v>0</v>
      </c>
      <c r="AK33" s="167">
        <f t="shared" si="3"/>
        <v>810</v>
      </c>
      <c r="AL33" s="167">
        <v>27</v>
      </c>
      <c r="AM33" s="164">
        <v>0</v>
      </c>
      <c r="AN33" s="167">
        <f t="shared" si="4"/>
        <v>780</v>
      </c>
      <c r="AO33" s="167">
        <v>65</v>
      </c>
      <c r="AP33" s="164">
        <v>0</v>
      </c>
      <c r="AQ33" s="164">
        <f>'Production Summary'!$N$21</f>
        <v>670</v>
      </c>
      <c r="AR33" s="164">
        <f>'Production Summary'!$M$21</f>
        <v>335</v>
      </c>
      <c r="AS33" s="164">
        <v>0</v>
      </c>
      <c r="AT33" s="167">
        <v>335</v>
      </c>
      <c r="AU33" s="164">
        <f>'Production Summary'!$N$23</f>
        <v>1050</v>
      </c>
      <c r="AV33" s="164">
        <f>'Production Summary'!$N$25</f>
        <v>300</v>
      </c>
      <c r="AW33" s="164">
        <f>'Production Summary'!$M$25</f>
        <v>25</v>
      </c>
      <c r="AX33" s="164">
        <v>0</v>
      </c>
      <c r="AY33" s="164">
        <f>'Production Summary'!$N$26</f>
        <v>300</v>
      </c>
      <c r="AZ33" s="164">
        <f>'Production Summary'!$M$26</f>
        <v>25</v>
      </c>
      <c r="BA33" s="164">
        <v>0</v>
      </c>
      <c r="BB33" s="164">
        <f>'Production Summary'!$N$28</f>
        <v>777</v>
      </c>
      <c r="BC33" s="164">
        <f>'Production Summary'!$M$28</f>
        <v>12.95</v>
      </c>
      <c r="BD33" s="164">
        <v>0</v>
      </c>
      <c r="BE33" s="164">
        <f>'Production Summary'!$N$29</f>
        <v>612</v>
      </c>
      <c r="BF33" s="164">
        <f>'Production Summary'!$M$29</f>
        <v>51</v>
      </c>
      <c r="BG33" s="164">
        <v>0</v>
      </c>
      <c r="BH33" s="164">
        <f>'Production Summary'!$N$30</f>
        <v>500</v>
      </c>
      <c r="BI33" s="164">
        <f>'Production Summary'!$M$30</f>
        <v>250</v>
      </c>
      <c r="BJ33" s="164">
        <v>0</v>
      </c>
      <c r="BK33" s="386"/>
      <c r="BL33" s="164">
        <f>'Production Summary'!$N$32</f>
        <v>875</v>
      </c>
      <c r="BM33" s="164">
        <f>'Production Summary'!$N$34</f>
        <v>360.59999999999997</v>
      </c>
      <c r="BN33" s="164">
        <f>'Production Summary'!$M$34</f>
        <v>6.01</v>
      </c>
      <c r="BO33" s="164">
        <v>0</v>
      </c>
      <c r="BP33" s="164">
        <f>'Production Summary'!$N$36</f>
        <v>717</v>
      </c>
      <c r="BQ33" s="164">
        <f>'Production Summary'!$M$36</f>
        <v>11.95</v>
      </c>
      <c r="BR33" s="164">
        <v>0</v>
      </c>
      <c r="BS33" s="164">
        <f>'Production Summary'!$N$37</f>
        <v>210</v>
      </c>
      <c r="BT33" s="164">
        <f>'Production Summary'!$M$37</f>
        <v>21</v>
      </c>
      <c r="BU33" s="164">
        <v>0</v>
      </c>
      <c r="BV33" s="164">
        <f>'Production Summary'!$N$38</f>
        <v>280</v>
      </c>
      <c r="BW33" s="164">
        <f>'Production Summary'!$M$38</f>
        <v>28</v>
      </c>
      <c r="BX33" s="164">
        <v>0</v>
      </c>
      <c r="BY33" s="165">
        <f>'Production Summary'!$N$39</f>
        <v>300.38406247988502</v>
      </c>
      <c r="BZ33" s="164">
        <f>'Production Summary'!$M$39</f>
        <v>30.038406247988501</v>
      </c>
      <c r="CA33" s="164">
        <v>0</v>
      </c>
      <c r="CB33" s="164">
        <f>'Production Summary'!$N$40</f>
        <v>131.30000000000001</v>
      </c>
      <c r="CC33" s="164">
        <f>'Production Summary'!$M$40</f>
        <v>13.13</v>
      </c>
      <c r="CD33" s="164">
        <v>0</v>
      </c>
      <c r="CE33" s="164">
        <f>'Production Summary'!$N$42</f>
        <v>1136.3519999999996</v>
      </c>
      <c r="CF33" s="167">
        <v>75</v>
      </c>
      <c r="CG33" s="164">
        <v>0</v>
      </c>
      <c r="CH33" s="164">
        <v>0</v>
      </c>
      <c r="CI33" s="167">
        <v>170</v>
      </c>
      <c r="CJ33" s="164">
        <v>0</v>
      </c>
      <c r="CK33" s="167">
        <v>330</v>
      </c>
      <c r="CL33" s="164">
        <v>0</v>
      </c>
      <c r="CM33" s="375">
        <f>'Production Summary'!$N$45</f>
        <v>1650</v>
      </c>
      <c r="CN33" s="167">
        <v>255</v>
      </c>
      <c r="CO33" s="167">
        <f t="shared" si="5"/>
        <v>1275</v>
      </c>
      <c r="CP33" s="166"/>
      <c r="CQ33" s="164">
        <f>'Production Summary'!$N$49</f>
        <v>8004.1580041580037</v>
      </c>
      <c r="CR33" s="164">
        <f>'Production Summary'!$M$49</f>
        <v>66.701316701316699</v>
      </c>
      <c r="CS33" s="164">
        <f>'Production Summary'!$N$50</f>
        <v>13331.600831600828</v>
      </c>
      <c r="CT33" s="164">
        <f>'Production Summary'!$M$50</f>
        <v>148.1288981288981</v>
      </c>
      <c r="CU33" s="164">
        <f>'Production Summary'!$N$51</f>
        <v>12785.862785862784</v>
      </c>
      <c r="CV33" s="164">
        <f>'Production Summary'!$M$51</f>
        <v>355.16285516285512</v>
      </c>
      <c r="CW33" s="164">
        <f>'Production Summary'!$N$52</f>
        <v>12629.937629937627</v>
      </c>
      <c r="CX33" s="164">
        <f>'Production Summary'!$M$52</f>
        <v>701.66320166320156</v>
      </c>
      <c r="CY33" s="164">
        <f>'Production Summary'!$N$53</f>
        <v>12396.049896049895</v>
      </c>
      <c r="CZ33" s="164">
        <f>'Production Summary'!$M$53</f>
        <v>688.66943866943859</v>
      </c>
      <c r="DA33" s="164">
        <f>'Production Summary'!$N$54</f>
        <v>13799.376299376298</v>
      </c>
      <c r="DB33" s="164">
        <f>'Production Summary'!$M$54</f>
        <v>766.63201663201653</v>
      </c>
      <c r="DC33" s="328">
        <f>'Production Summary'!$N$60</f>
        <v>12863.825363825363</v>
      </c>
      <c r="DD33" s="328">
        <f>'Production Summary'!$M$60</f>
        <v>714.65696465696465</v>
      </c>
      <c r="DE33" s="164">
        <f>'Production Summary'!$N$59</f>
        <v>11148.648648648648</v>
      </c>
      <c r="DF33" s="328">
        <f>'Production Summary'!$M$59</f>
        <v>619.36936936936934</v>
      </c>
      <c r="DG33" s="164">
        <f>'Production Summary'!$N$55</f>
        <v>13842.68884268884</v>
      </c>
      <c r="DH33" s="164">
        <f>'Production Summary'!$M$55</f>
        <v>3460.67221067221</v>
      </c>
      <c r="DI33" s="164">
        <f>'Production Summary'!$N$56</f>
        <v>13097.713097713096</v>
      </c>
      <c r="DJ33" s="164">
        <f>'Production Summary'!$M$56</f>
        <v>163.72141372141371</v>
      </c>
      <c r="DK33" s="164">
        <f>'Production Summary'!$N$57</f>
        <v>14189.189189189186</v>
      </c>
      <c r="DL33" s="164">
        <f>'Production Summary'!$M$57</f>
        <v>394.14414414414409</v>
      </c>
      <c r="DM33" s="164">
        <f>'Production Summary'!$N$58</f>
        <v>14017.671517671517</v>
      </c>
      <c r="DN33" s="164">
        <f>'Production Summary'!$M$58</f>
        <v>778.75952875952873</v>
      </c>
      <c r="DO33" s="164">
        <f>'Production Summary'!$N$61</f>
        <v>4500</v>
      </c>
      <c r="DP33" s="328">
        <f>'Production Summary'!$M$61</f>
        <v>750</v>
      </c>
      <c r="DQ33" s="164">
        <v>0</v>
      </c>
      <c r="DR33" s="164">
        <f>'Production Summary'!$N$62</f>
        <v>8900</v>
      </c>
      <c r="DS33" s="164">
        <f>'Production Summary'!$N$70</f>
        <v>300</v>
      </c>
      <c r="DT33" s="328">
        <f>'Production Summary'!$M$70</f>
        <v>25</v>
      </c>
      <c r="DU33" s="164">
        <v>0</v>
      </c>
      <c r="DV33" s="164">
        <f>'Production Summary'!$N$71</f>
        <v>150</v>
      </c>
      <c r="DW33" s="164">
        <v>0</v>
      </c>
      <c r="DX33" s="164">
        <f>'Production Summary'!$N$64</f>
        <v>192</v>
      </c>
      <c r="DY33" s="164">
        <v>0</v>
      </c>
      <c r="DZ33" s="391">
        <f>'Production Summary'!$N$65</f>
        <v>384</v>
      </c>
      <c r="EA33" s="164">
        <v>0</v>
      </c>
      <c r="EB33" s="391">
        <f>'Production Summary'!$N$66</f>
        <v>192</v>
      </c>
      <c r="EC33" s="164">
        <v>0</v>
      </c>
      <c r="ED33" s="164">
        <f>'Production Summary'!$N$67</f>
        <v>96</v>
      </c>
      <c r="EE33" s="164">
        <v>0</v>
      </c>
      <c r="EF33" s="164">
        <f>'Production Summary'!$N$68</f>
        <v>96</v>
      </c>
      <c r="EG33" s="164">
        <v>0</v>
      </c>
      <c r="EH33" s="164">
        <f>'Production Summary'!$N$69</f>
        <v>340</v>
      </c>
      <c r="EI33" s="101"/>
      <c r="EJ33" s="3"/>
      <c r="EK33" s="3"/>
      <c r="ER33" s="64" t="s">
        <v>49</v>
      </c>
      <c r="ES33" s="61" t="str">
        <f t="shared" si="8"/>
        <v/>
      </c>
      <c r="ET33" s="24">
        <f t="shared" si="6"/>
        <v>0</v>
      </c>
    </row>
    <row r="34" spans="1:150" ht="15" customHeight="1">
      <c r="A34" t="b">
        <f>C34=Odisha!C33</f>
        <v>1</v>
      </c>
      <c r="B34" s="60">
        <f t="shared" si="7"/>
        <v>29</v>
      </c>
      <c r="C34" s="61" t="str">
        <f>IF(Odisha!C33="","",Odisha!C33)</f>
        <v/>
      </c>
      <c r="D34" s="164">
        <f>'Production Summary'!$N$4</f>
        <v>666</v>
      </c>
      <c r="E34" s="164">
        <f>'Production Summary'!$M$4</f>
        <v>27.75</v>
      </c>
      <c r="F34" s="164">
        <v>0</v>
      </c>
      <c r="G34" s="164">
        <f>'Production Summary'!$N$5</f>
        <v>666</v>
      </c>
      <c r="H34" s="164">
        <f>'Production Summary'!$M$5</f>
        <v>27.75</v>
      </c>
      <c r="I34" s="164">
        <v>0</v>
      </c>
      <c r="J34" s="164">
        <f>'Production Summary'!$N$6</f>
        <v>200</v>
      </c>
      <c r="K34" s="328">
        <f>'Production Summary'!$M$6</f>
        <v>7.5</v>
      </c>
      <c r="L34" s="164">
        <v>0</v>
      </c>
      <c r="M34" s="365">
        <f>'Production Summary'!$N$7</f>
        <v>612.72</v>
      </c>
      <c r="N34" s="367">
        <f>'Production Summary'!$M$7</f>
        <v>25.53</v>
      </c>
      <c r="O34" s="164">
        <v>0</v>
      </c>
      <c r="P34" s="164">
        <f>'Production Summary'!$N$8</f>
        <v>780</v>
      </c>
      <c r="Q34" s="164">
        <f>'Production Summary'!$M$8</f>
        <v>65</v>
      </c>
      <c r="R34" s="164">
        <v>0</v>
      </c>
      <c r="S34" s="164">
        <f>'Production Summary'!$N$9</f>
        <v>720</v>
      </c>
      <c r="T34" s="164">
        <f>'Production Summary'!$M$9</f>
        <v>60</v>
      </c>
      <c r="U34" s="164">
        <v>0</v>
      </c>
      <c r="V34" s="164">
        <f>'Production Summary'!$N$10</f>
        <v>876</v>
      </c>
      <c r="W34" s="164">
        <f>'Production Summary'!$M$10</f>
        <v>73</v>
      </c>
      <c r="X34" s="164">
        <v>0</v>
      </c>
      <c r="Y34" s="164">
        <f>'Production Summary'!$N$14</f>
        <v>177</v>
      </c>
      <c r="Z34" s="328">
        <f>'Production Summary'!$M$14</f>
        <v>14.75</v>
      </c>
      <c r="AA34" s="164">
        <v>0</v>
      </c>
      <c r="AB34" s="164">
        <f>'Production Summary'!$N$15</f>
        <v>126</v>
      </c>
      <c r="AC34" s="164">
        <f>'Production Summary'!$M$15</f>
        <v>21</v>
      </c>
      <c r="AD34" s="164">
        <v>0</v>
      </c>
      <c r="AE34" s="164">
        <f>'Production Summary'!$N$16</f>
        <v>252</v>
      </c>
      <c r="AF34" s="164">
        <f>'Production Summary'!$M$16</f>
        <v>21</v>
      </c>
      <c r="AG34" s="164">
        <v>0</v>
      </c>
      <c r="AH34" s="167">
        <f t="shared" si="2"/>
        <v>930</v>
      </c>
      <c r="AI34" s="167">
        <v>15.5</v>
      </c>
      <c r="AJ34" s="164">
        <v>0</v>
      </c>
      <c r="AK34" s="167">
        <f t="shared" si="3"/>
        <v>810</v>
      </c>
      <c r="AL34" s="167">
        <v>27</v>
      </c>
      <c r="AM34" s="164">
        <v>0</v>
      </c>
      <c r="AN34" s="167">
        <f t="shared" si="4"/>
        <v>780</v>
      </c>
      <c r="AO34" s="167">
        <v>65</v>
      </c>
      <c r="AP34" s="164">
        <v>0</v>
      </c>
      <c r="AQ34" s="164">
        <f>'Production Summary'!$N$21</f>
        <v>670</v>
      </c>
      <c r="AR34" s="164">
        <f>'Production Summary'!$M$21</f>
        <v>335</v>
      </c>
      <c r="AS34" s="164">
        <v>0</v>
      </c>
      <c r="AT34" s="167">
        <v>335</v>
      </c>
      <c r="AU34" s="164">
        <f>'Production Summary'!$N$23</f>
        <v>1050</v>
      </c>
      <c r="AV34" s="164">
        <f>'Production Summary'!$N$25</f>
        <v>300</v>
      </c>
      <c r="AW34" s="164">
        <f>'Production Summary'!$M$25</f>
        <v>25</v>
      </c>
      <c r="AX34" s="164">
        <v>0</v>
      </c>
      <c r="AY34" s="164">
        <f>'Production Summary'!$N$26</f>
        <v>300</v>
      </c>
      <c r="AZ34" s="164">
        <f>'Production Summary'!$M$26</f>
        <v>25</v>
      </c>
      <c r="BA34" s="164">
        <v>0</v>
      </c>
      <c r="BB34" s="164">
        <f>'Production Summary'!$N$28</f>
        <v>777</v>
      </c>
      <c r="BC34" s="164">
        <f>'Production Summary'!$M$28</f>
        <v>12.95</v>
      </c>
      <c r="BD34" s="164">
        <v>0</v>
      </c>
      <c r="BE34" s="164">
        <f>'Production Summary'!$N$29</f>
        <v>612</v>
      </c>
      <c r="BF34" s="164">
        <f>'Production Summary'!$M$29</f>
        <v>51</v>
      </c>
      <c r="BG34" s="164">
        <v>0</v>
      </c>
      <c r="BH34" s="164">
        <f>'Production Summary'!$N$30</f>
        <v>500</v>
      </c>
      <c r="BI34" s="164">
        <f>'Production Summary'!$M$30</f>
        <v>250</v>
      </c>
      <c r="BJ34" s="164">
        <v>0</v>
      </c>
      <c r="BK34" s="386"/>
      <c r="BL34" s="164">
        <f>'Production Summary'!$N$32</f>
        <v>875</v>
      </c>
      <c r="BM34" s="164">
        <f>'Production Summary'!$N$34</f>
        <v>360.59999999999997</v>
      </c>
      <c r="BN34" s="164">
        <f>'Production Summary'!$M$34</f>
        <v>6.01</v>
      </c>
      <c r="BO34" s="164">
        <v>0</v>
      </c>
      <c r="BP34" s="164">
        <f>'Production Summary'!$N$36</f>
        <v>717</v>
      </c>
      <c r="BQ34" s="164">
        <f>'Production Summary'!$M$36</f>
        <v>11.95</v>
      </c>
      <c r="BR34" s="164">
        <v>0</v>
      </c>
      <c r="BS34" s="164">
        <f>'Production Summary'!$N$37</f>
        <v>210</v>
      </c>
      <c r="BT34" s="164">
        <f>'Production Summary'!$M$37</f>
        <v>21</v>
      </c>
      <c r="BU34" s="164">
        <v>0</v>
      </c>
      <c r="BV34" s="164">
        <f>'Production Summary'!$N$38</f>
        <v>280</v>
      </c>
      <c r="BW34" s="164">
        <f>'Production Summary'!$M$38</f>
        <v>28</v>
      </c>
      <c r="BX34" s="164">
        <v>0</v>
      </c>
      <c r="BY34" s="165">
        <f>'Production Summary'!$N$39</f>
        <v>300.38406247988502</v>
      </c>
      <c r="BZ34" s="164">
        <f>'Production Summary'!$M$39</f>
        <v>30.038406247988501</v>
      </c>
      <c r="CA34" s="164">
        <v>0</v>
      </c>
      <c r="CB34" s="164">
        <f>'Production Summary'!$N$40</f>
        <v>131.30000000000001</v>
      </c>
      <c r="CC34" s="164">
        <f>'Production Summary'!$M$40</f>
        <v>13.13</v>
      </c>
      <c r="CD34" s="164">
        <v>0</v>
      </c>
      <c r="CE34" s="164">
        <f>'Production Summary'!$N$42</f>
        <v>1136.3519999999996</v>
      </c>
      <c r="CF34" s="167">
        <v>75</v>
      </c>
      <c r="CG34" s="164">
        <v>0</v>
      </c>
      <c r="CH34" s="164">
        <v>0</v>
      </c>
      <c r="CI34" s="167">
        <v>170</v>
      </c>
      <c r="CJ34" s="164">
        <v>0</v>
      </c>
      <c r="CK34" s="167">
        <v>330</v>
      </c>
      <c r="CL34" s="164">
        <v>0</v>
      </c>
      <c r="CM34" s="375">
        <f>'Production Summary'!$N$45</f>
        <v>1650</v>
      </c>
      <c r="CN34" s="167">
        <v>255</v>
      </c>
      <c r="CO34" s="167">
        <f t="shared" si="5"/>
        <v>1275</v>
      </c>
      <c r="CP34" s="166"/>
      <c r="CQ34" s="164">
        <f>'Production Summary'!$N$49</f>
        <v>8004.1580041580037</v>
      </c>
      <c r="CR34" s="164">
        <f>'Production Summary'!$M$49</f>
        <v>66.701316701316699</v>
      </c>
      <c r="CS34" s="164">
        <f>'Production Summary'!$N$50</f>
        <v>13331.600831600828</v>
      </c>
      <c r="CT34" s="164">
        <f>'Production Summary'!$M$50</f>
        <v>148.1288981288981</v>
      </c>
      <c r="CU34" s="164">
        <f>'Production Summary'!$N$51</f>
        <v>12785.862785862784</v>
      </c>
      <c r="CV34" s="164">
        <f>'Production Summary'!$M$51</f>
        <v>355.16285516285512</v>
      </c>
      <c r="CW34" s="164">
        <f>'Production Summary'!$N$52</f>
        <v>12629.937629937627</v>
      </c>
      <c r="CX34" s="164">
        <f>'Production Summary'!$M$52</f>
        <v>701.66320166320156</v>
      </c>
      <c r="CY34" s="164">
        <f>'Production Summary'!$N$53</f>
        <v>12396.049896049895</v>
      </c>
      <c r="CZ34" s="164">
        <f>'Production Summary'!$M$53</f>
        <v>688.66943866943859</v>
      </c>
      <c r="DA34" s="164">
        <f>'Production Summary'!$N$54</f>
        <v>13799.376299376298</v>
      </c>
      <c r="DB34" s="164">
        <f>'Production Summary'!$M$54</f>
        <v>766.63201663201653</v>
      </c>
      <c r="DC34" s="328">
        <f>'Production Summary'!$N$60</f>
        <v>12863.825363825363</v>
      </c>
      <c r="DD34" s="328">
        <f>'Production Summary'!$M$60</f>
        <v>714.65696465696465</v>
      </c>
      <c r="DE34" s="164">
        <f>'Production Summary'!$N$59</f>
        <v>11148.648648648648</v>
      </c>
      <c r="DF34" s="328">
        <f>'Production Summary'!$M$59</f>
        <v>619.36936936936934</v>
      </c>
      <c r="DG34" s="164">
        <f>'Production Summary'!$N$55</f>
        <v>13842.68884268884</v>
      </c>
      <c r="DH34" s="164">
        <f>'Production Summary'!$M$55</f>
        <v>3460.67221067221</v>
      </c>
      <c r="DI34" s="164">
        <f>'Production Summary'!$N$56</f>
        <v>13097.713097713096</v>
      </c>
      <c r="DJ34" s="164">
        <f>'Production Summary'!$M$56</f>
        <v>163.72141372141371</v>
      </c>
      <c r="DK34" s="164">
        <f>'Production Summary'!$N$57</f>
        <v>14189.189189189186</v>
      </c>
      <c r="DL34" s="164">
        <f>'Production Summary'!$M$57</f>
        <v>394.14414414414409</v>
      </c>
      <c r="DM34" s="164">
        <f>'Production Summary'!$N$58</f>
        <v>14017.671517671517</v>
      </c>
      <c r="DN34" s="164">
        <f>'Production Summary'!$M$58</f>
        <v>778.75952875952873</v>
      </c>
      <c r="DO34" s="164">
        <f>'Production Summary'!$N$61</f>
        <v>4500</v>
      </c>
      <c r="DP34" s="328">
        <f>'Production Summary'!$M$61</f>
        <v>750</v>
      </c>
      <c r="DQ34" s="164">
        <v>0</v>
      </c>
      <c r="DR34" s="164">
        <f>'Production Summary'!$N$62</f>
        <v>8900</v>
      </c>
      <c r="DS34" s="164">
        <f>'Production Summary'!$N$70</f>
        <v>300</v>
      </c>
      <c r="DT34" s="328">
        <f>'Production Summary'!$M$70</f>
        <v>25</v>
      </c>
      <c r="DU34" s="164">
        <v>0</v>
      </c>
      <c r="DV34" s="164">
        <f>'Production Summary'!$N$71</f>
        <v>150</v>
      </c>
      <c r="DW34" s="164">
        <v>0</v>
      </c>
      <c r="DX34" s="164">
        <f>'Production Summary'!$N$64</f>
        <v>192</v>
      </c>
      <c r="DY34" s="164">
        <v>0</v>
      </c>
      <c r="DZ34" s="391">
        <f>'Production Summary'!$N$65</f>
        <v>384</v>
      </c>
      <c r="EA34" s="164">
        <v>0</v>
      </c>
      <c r="EB34" s="391">
        <f>'Production Summary'!$N$66</f>
        <v>192</v>
      </c>
      <c r="EC34" s="164">
        <v>0</v>
      </c>
      <c r="ED34" s="164">
        <f>'Production Summary'!$N$67</f>
        <v>96</v>
      </c>
      <c r="EE34" s="164">
        <v>0</v>
      </c>
      <c r="EF34" s="164">
        <f>'Production Summary'!$N$68</f>
        <v>96</v>
      </c>
      <c r="EG34" s="164">
        <v>0</v>
      </c>
      <c r="EH34" s="164">
        <f>'Production Summary'!$N$69</f>
        <v>340</v>
      </c>
      <c r="EI34" s="101"/>
      <c r="EJ34" s="3"/>
      <c r="EK34" s="3"/>
      <c r="ER34" s="64" t="s">
        <v>50</v>
      </c>
      <c r="ES34" s="61" t="str">
        <f t="shared" si="8"/>
        <v/>
      </c>
      <c r="ET34" s="24">
        <f t="shared" si="6"/>
        <v>0</v>
      </c>
    </row>
    <row r="35" spans="1:150" ht="15" customHeight="1">
      <c r="A35" t="b">
        <f>C35=Odisha!C35</f>
        <v>1</v>
      </c>
      <c r="B35" s="60">
        <f t="shared" si="7"/>
        <v>30</v>
      </c>
      <c r="C35" s="61" t="str">
        <f>IF(Odisha!C35="","",Odisha!C35)</f>
        <v/>
      </c>
      <c r="D35" s="164">
        <f>'Production Summary'!$N$4</f>
        <v>666</v>
      </c>
      <c r="E35" s="164">
        <f>'Production Summary'!$M$4</f>
        <v>27.75</v>
      </c>
      <c r="F35" s="164">
        <v>0</v>
      </c>
      <c r="G35" s="164">
        <f>'Production Summary'!$N$5</f>
        <v>666</v>
      </c>
      <c r="H35" s="164">
        <f>'Production Summary'!$M$5</f>
        <v>27.75</v>
      </c>
      <c r="I35" s="164">
        <v>0</v>
      </c>
      <c r="J35" s="164">
        <f>'Production Summary'!$N$6</f>
        <v>200</v>
      </c>
      <c r="K35" s="328">
        <f>'Production Summary'!$M$6</f>
        <v>7.5</v>
      </c>
      <c r="L35" s="164">
        <v>0</v>
      </c>
      <c r="M35" s="365">
        <f>'Production Summary'!$N$7</f>
        <v>612.72</v>
      </c>
      <c r="N35" s="367">
        <f>'Production Summary'!$M$7</f>
        <v>25.53</v>
      </c>
      <c r="O35" s="164">
        <v>0</v>
      </c>
      <c r="P35" s="164">
        <f>'Production Summary'!$N$8</f>
        <v>780</v>
      </c>
      <c r="Q35" s="164">
        <f>'Production Summary'!$M$8</f>
        <v>65</v>
      </c>
      <c r="R35" s="164">
        <v>0</v>
      </c>
      <c r="S35" s="164">
        <f>'Production Summary'!$N$9</f>
        <v>720</v>
      </c>
      <c r="T35" s="164">
        <f>'Production Summary'!$M$9</f>
        <v>60</v>
      </c>
      <c r="U35" s="164">
        <v>0</v>
      </c>
      <c r="V35" s="164">
        <f>'Production Summary'!$N$10</f>
        <v>876</v>
      </c>
      <c r="W35" s="164">
        <f>'Production Summary'!$M$10</f>
        <v>73</v>
      </c>
      <c r="X35" s="164">
        <v>0</v>
      </c>
      <c r="Y35" s="164">
        <f>'Production Summary'!$N$14</f>
        <v>177</v>
      </c>
      <c r="Z35" s="328">
        <f>'Production Summary'!$M$14</f>
        <v>14.75</v>
      </c>
      <c r="AA35" s="164">
        <v>0</v>
      </c>
      <c r="AB35" s="164">
        <f>'Production Summary'!$N$15</f>
        <v>126</v>
      </c>
      <c r="AC35" s="164">
        <f>'Production Summary'!$M$15</f>
        <v>21</v>
      </c>
      <c r="AD35" s="164">
        <v>0</v>
      </c>
      <c r="AE35" s="164">
        <f>'Production Summary'!$N$16</f>
        <v>252</v>
      </c>
      <c r="AF35" s="164">
        <f>'Production Summary'!$M$16</f>
        <v>21</v>
      </c>
      <c r="AG35" s="164">
        <v>0</v>
      </c>
      <c r="AH35" s="167">
        <f t="shared" si="2"/>
        <v>930</v>
      </c>
      <c r="AI35" s="167">
        <v>15.5</v>
      </c>
      <c r="AJ35" s="164">
        <v>0</v>
      </c>
      <c r="AK35" s="167">
        <f t="shared" si="3"/>
        <v>810</v>
      </c>
      <c r="AL35" s="167">
        <v>27</v>
      </c>
      <c r="AM35" s="164">
        <v>0</v>
      </c>
      <c r="AN35" s="167">
        <f t="shared" si="4"/>
        <v>780</v>
      </c>
      <c r="AO35" s="167">
        <v>65</v>
      </c>
      <c r="AP35" s="164">
        <v>0</v>
      </c>
      <c r="AQ35" s="164">
        <f>'Production Summary'!$N$21</f>
        <v>670</v>
      </c>
      <c r="AR35" s="164">
        <f>'Production Summary'!$M$21</f>
        <v>335</v>
      </c>
      <c r="AS35" s="164">
        <v>0</v>
      </c>
      <c r="AT35" s="167">
        <v>335</v>
      </c>
      <c r="AU35" s="164">
        <f>'Production Summary'!$N$23</f>
        <v>1050</v>
      </c>
      <c r="AV35" s="164">
        <f>'Production Summary'!$N$25</f>
        <v>300</v>
      </c>
      <c r="AW35" s="164">
        <f>'Production Summary'!$M$25</f>
        <v>25</v>
      </c>
      <c r="AX35" s="164">
        <v>0</v>
      </c>
      <c r="AY35" s="164">
        <f>'Production Summary'!$N$26</f>
        <v>300</v>
      </c>
      <c r="AZ35" s="164">
        <f>'Production Summary'!$M$26</f>
        <v>25</v>
      </c>
      <c r="BA35" s="164">
        <v>0</v>
      </c>
      <c r="BB35" s="164">
        <f>'Production Summary'!$N$28</f>
        <v>777</v>
      </c>
      <c r="BC35" s="164">
        <f>'Production Summary'!$M$28</f>
        <v>12.95</v>
      </c>
      <c r="BD35" s="164">
        <v>0</v>
      </c>
      <c r="BE35" s="164">
        <f>'Production Summary'!$N$29</f>
        <v>612</v>
      </c>
      <c r="BF35" s="164">
        <f>'Production Summary'!$M$29</f>
        <v>51</v>
      </c>
      <c r="BG35" s="164">
        <v>0</v>
      </c>
      <c r="BH35" s="164">
        <f>'Production Summary'!$N$30</f>
        <v>500</v>
      </c>
      <c r="BI35" s="164">
        <f>'Production Summary'!$M$30</f>
        <v>250</v>
      </c>
      <c r="BJ35" s="164">
        <v>0</v>
      </c>
      <c r="BK35" s="386"/>
      <c r="BL35" s="164">
        <f>'Production Summary'!$N$32</f>
        <v>875</v>
      </c>
      <c r="BM35" s="164">
        <f>'Production Summary'!$N$34</f>
        <v>360.59999999999997</v>
      </c>
      <c r="BN35" s="164">
        <f>'Production Summary'!$M$34</f>
        <v>6.01</v>
      </c>
      <c r="BO35" s="164">
        <v>0</v>
      </c>
      <c r="BP35" s="164">
        <f>'Production Summary'!$N$36</f>
        <v>717</v>
      </c>
      <c r="BQ35" s="164">
        <f>'Production Summary'!$M$36</f>
        <v>11.95</v>
      </c>
      <c r="BR35" s="164">
        <v>0</v>
      </c>
      <c r="BS35" s="164">
        <f>'Production Summary'!$N$37</f>
        <v>210</v>
      </c>
      <c r="BT35" s="164">
        <f>'Production Summary'!$M$37</f>
        <v>21</v>
      </c>
      <c r="BU35" s="164">
        <v>0</v>
      </c>
      <c r="BV35" s="164">
        <f>'Production Summary'!$N$38</f>
        <v>280</v>
      </c>
      <c r="BW35" s="164">
        <f>'Production Summary'!$M$38</f>
        <v>28</v>
      </c>
      <c r="BX35" s="164">
        <v>0</v>
      </c>
      <c r="BY35" s="165">
        <f>'Production Summary'!$N$39</f>
        <v>300.38406247988502</v>
      </c>
      <c r="BZ35" s="164">
        <f>'Production Summary'!$M$39</f>
        <v>30.038406247988501</v>
      </c>
      <c r="CA35" s="164">
        <v>0</v>
      </c>
      <c r="CB35" s="164">
        <f>'Production Summary'!$N$40</f>
        <v>131.30000000000001</v>
      </c>
      <c r="CC35" s="164">
        <f>'Production Summary'!$M$40</f>
        <v>13.13</v>
      </c>
      <c r="CD35" s="164">
        <v>0</v>
      </c>
      <c r="CE35" s="164">
        <f>'Production Summary'!$N$42</f>
        <v>1136.3519999999996</v>
      </c>
      <c r="CF35" s="167">
        <v>75</v>
      </c>
      <c r="CG35" s="164">
        <v>0</v>
      </c>
      <c r="CH35" s="164">
        <v>0</v>
      </c>
      <c r="CI35" s="167">
        <v>170</v>
      </c>
      <c r="CJ35" s="164">
        <v>0</v>
      </c>
      <c r="CK35" s="167">
        <v>330</v>
      </c>
      <c r="CL35" s="164">
        <v>0</v>
      </c>
      <c r="CM35" s="375">
        <f>'Production Summary'!$N$45</f>
        <v>1650</v>
      </c>
      <c r="CN35" s="167">
        <v>255</v>
      </c>
      <c r="CO35" s="167">
        <f t="shared" si="5"/>
        <v>1275</v>
      </c>
      <c r="CP35" s="166"/>
      <c r="CQ35" s="164">
        <f>'Production Summary'!$N$49</f>
        <v>8004.1580041580037</v>
      </c>
      <c r="CR35" s="164">
        <f>'Production Summary'!$M$49</f>
        <v>66.701316701316699</v>
      </c>
      <c r="CS35" s="164">
        <f>'Production Summary'!$N$50</f>
        <v>13331.600831600828</v>
      </c>
      <c r="CT35" s="164">
        <f>'Production Summary'!$M$50</f>
        <v>148.1288981288981</v>
      </c>
      <c r="CU35" s="164">
        <f>'Production Summary'!$N$51</f>
        <v>12785.862785862784</v>
      </c>
      <c r="CV35" s="164">
        <f>'Production Summary'!$M$51</f>
        <v>355.16285516285512</v>
      </c>
      <c r="CW35" s="164">
        <f>'Production Summary'!$N$52</f>
        <v>12629.937629937627</v>
      </c>
      <c r="CX35" s="164">
        <f>'Production Summary'!$M$52</f>
        <v>701.66320166320156</v>
      </c>
      <c r="CY35" s="164">
        <f>'Production Summary'!$N$53</f>
        <v>12396.049896049895</v>
      </c>
      <c r="CZ35" s="164">
        <f>'Production Summary'!$M$53</f>
        <v>688.66943866943859</v>
      </c>
      <c r="DA35" s="164">
        <f>'Production Summary'!$N$54</f>
        <v>13799.376299376298</v>
      </c>
      <c r="DB35" s="164">
        <f>'Production Summary'!$M$54</f>
        <v>766.63201663201653</v>
      </c>
      <c r="DC35" s="328">
        <f>'Production Summary'!$N$60</f>
        <v>12863.825363825363</v>
      </c>
      <c r="DD35" s="328">
        <f>'Production Summary'!$M$60</f>
        <v>714.65696465696465</v>
      </c>
      <c r="DE35" s="164">
        <f>'Production Summary'!$N$59</f>
        <v>11148.648648648648</v>
      </c>
      <c r="DF35" s="328">
        <f>'Production Summary'!$M$59</f>
        <v>619.36936936936934</v>
      </c>
      <c r="DG35" s="164">
        <f>'Production Summary'!$N$55</f>
        <v>13842.68884268884</v>
      </c>
      <c r="DH35" s="164">
        <f>'Production Summary'!$M$55</f>
        <v>3460.67221067221</v>
      </c>
      <c r="DI35" s="164">
        <f>'Production Summary'!$N$56</f>
        <v>13097.713097713096</v>
      </c>
      <c r="DJ35" s="164">
        <f>'Production Summary'!$M$56</f>
        <v>163.72141372141371</v>
      </c>
      <c r="DK35" s="164">
        <f>'Production Summary'!$N$57</f>
        <v>14189.189189189186</v>
      </c>
      <c r="DL35" s="164">
        <f>'Production Summary'!$M$57</f>
        <v>394.14414414414409</v>
      </c>
      <c r="DM35" s="164">
        <f>'Production Summary'!$N$58</f>
        <v>14017.671517671517</v>
      </c>
      <c r="DN35" s="164">
        <f>'Production Summary'!$M$58</f>
        <v>778.75952875952873</v>
      </c>
      <c r="DO35" s="164">
        <f>'Production Summary'!$N$61</f>
        <v>4500</v>
      </c>
      <c r="DP35" s="328">
        <f>'Production Summary'!$M$61</f>
        <v>750</v>
      </c>
      <c r="DQ35" s="164">
        <v>0</v>
      </c>
      <c r="DR35" s="164">
        <f>'Production Summary'!$N$62</f>
        <v>8900</v>
      </c>
      <c r="DS35" s="164">
        <f>'Production Summary'!$N$70</f>
        <v>300</v>
      </c>
      <c r="DT35" s="328">
        <f>'Production Summary'!$M$70</f>
        <v>25</v>
      </c>
      <c r="DU35" s="164">
        <v>0</v>
      </c>
      <c r="DV35" s="164">
        <f>'Production Summary'!$N$71</f>
        <v>150</v>
      </c>
      <c r="DW35" s="164">
        <v>0</v>
      </c>
      <c r="DX35" s="164">
        <f>'Production Summary'!$N$64</f>
        <v>192</v>
      </c>
      <c r="DY35" s="164">
        <v>0</v>
      </c>
      <c r="DZ35" s="391">
        <f>'Production Summary'!$N$65</f>
        <v>384</v>
      </c>
      <c r="EA35" s="164">
        <v>0</v>
      </c>
      <c r="EB35" s="391">
        <f>'Production Summary'!$N$66</f>
        <v>192</v>
      </c>
      <c r="EC35" s="164">
        <v>0</v>
      </c>
      <c r="ED35" s="164">
        <f>'Production Summary'!$N$67</f>
        <v>96</v>
      </c>
      <c r="EE35" s="164">
        <v>0</v>
      </c>
      <c r="EF35" s="164">
        <f>'Production Summary'!$N$68</f>
        <v>96</v>
      </c>
      <c r="EG35" s="164">
        <v>0</v>
      </c>
      <c r="EH35" s="164">
        <f>'Production Summary'!$N$69</f>
        <v>340</v>
      </c>
      <c r="EI35" s="101"/>
      <c r="EJ35" s="3"/>
      <c r="EK35" s="3"/>
      <c r="ER35" s="64" t="s">
        <v>51</v>
      </c>
      <c r="ES35" s="61" t="str">
        <f t="shared" si="8"/>
        <v/>
      </c>
      <c r="ET35" s="24">
        <f t="shared" si="6"/>
        <v>0</v>
      </c>
    </row>
    <row r="36" spans="1:150" ht="15" customHeight="1">
      <c r="A36" t="b">
        <f>C36=Odisha!C36</f>
        <v>1</v>
      </c>
      <c r="B36" s="60">
        <f t="shared" si="7"/>
        <v>31</v>
      </c>
      <c r="C36" s="61" t="str">
        <f>IF(Odisha!C36="","",Odisha!C36)</f>
        <v>Shree Sai Services Private Limited IIM</v>
      </c>
      <c r="D36" s="164">
        <f>'Production Summary'!$N$4</f>
        <v>666</v>
      </c>
      <c r="E36" s="164">
        <f>'Production Summary'!$M$4</f>
        <v>27.75</v>
      </c>
      <c r="F36" s="164">
        <v>0</v>
      </c>
      <c r="G36" s="164">
        <f>'Production Summary'!$N$5</f>
        <v>666</v>
      </c>
      <c r="H36" s="164">
        <f>'Production Summary'!$M$5</f>
        <v>27.75</v>
      </c>
      <c r="I36" s="164">
        <v>0</v>
      </c>
      <c r="J36" s="164">
        <f>'Production Summary'!$N$6</f>
        <v>200</v>
      </c>
      <c r="K36" s="328">
        <f>'Production Summary'!$M$6</f>
        <v>7.5</v>
      </c>
      <c r="L36" s="164">
        <v>0</v>
      </c>
      <c r="M36" s="365">
        <f>'Production Summary'!$N$7</f>
        <v>612.72</v>
      </c>
      <c r="N36" s="367">
        <f>'Production Summary'!$M$7</f>
        <v>25.53</v>
      </c>
      <c r="O36" s="164">
        <v>0</v>
      </c>
      <c r="P36" s="164">
        <f>'Production Summary'!$N$8</f>
        <v>780</v>
      </c>
      <c r="Q36" s="164">
        <f>'Production Summary'!$M$8</f>
        <v>65</v>
      </c>
      <c r="R36" s="164">
        <v>0</v>
      </c>
      <c r="S36" s="164">
        <f>'Production Summary'!$N$9</f>
        <v>720</v>
      </c>
      <c r="T36" s="164">
        <f>'Production Summary'!$M$9</f>
        <v>60</v>
      </c>
      <c r="U36" s="164">
        <v>0</v>
      </c>
      <c r="V36" s="164">
        <f>'Production Summary'!$N$10</f>
        <v>876</v>
      </c>
      <c r="W36" s="164">
        <f>'Production Summary'!$M$10</f>
        <v>73</v>
      </c>
      <c r="X36" s="164">
        <v>0</v>
      </c>
      <c r="Y36" s="164">
        <f>'Production Summary'!$N$14</f>
        <v>177</v>
      </c>
      <c r="Z36" s="328">
        <f>'Production Summary'!$M$14</f>
        <v>14.75</v>
      </c>
      <c r="AA36" s="164">
        <v>0</v>
      </c>
      <c r="AB36" s="164">
        <f>'Production Summary'!$N$15</f>
        <v>126</v>
      </c>
      <c r="AC36" s="164">
        <f>'Production Summary'!$M$15</f>
        <v>21</v>
      </c>
      <c r="AD36" s="164">
        <v>0</v>
      </c>
      <c r="AE36" s="164">
        <f>'Production Summary'!$N$16</f>
        <v>252</v>
      </c>
      <c r="AF36" s="164">
        <f>'Production Summary'!$M$16</f>
        <v>21</v>
      </c>
      <c r="AG36" s="164">
        <v>0</v>
      </c>
      <c r="AH36" s="164">
        <f>'Production Summary'!$N$18</f>
        <v>1035</v>
      </c>
      <c r="AI36" s="164">
        <f>'Production Summary'!$M$18</f>
        <v>17.25</v>
      </c>
      <c r="AJ36" s="164">
        <v>0</v>
      </c>
      <c r="AK36" s="164">
        <f>'Production Summary'!$N$19</f>
        <v>870</v>
      </c>
      <c r="AL36" s="164">
        <f>'Production Summary'!$M$19</f>
        <v>29</v>
      </c>
      <c r="AM36" s="164">
        <v>0</v>
      </c>
      <c r="AN36" s="164">
        <f>'Production Summary'!$N$20</f>
        <v>864</v>
      </c>
      <c r="AO36" s="164">
        <f>'Production Summary'!$M$20</f>
        <v>72</v>
      </c>
      <c r="AP36" s="164">
        <v>0</v>
      </c>
      <c r="AQ36" s="164">
        <f>'Production Summary'!$N$21</f>
        <v>670</v>
      </c>
      <c r="AR36" s="164">
        <f>'Production Summary'!$M$21</f>
        <v>335</v>
      </c>
      <c r="AS36" s="164">
        <v>0</v>
      </c>
      <c r="AT36" s="386">
        <f>'Production Summary'!$N$22</f>
        <v>375</v>
      </c>
      <c r="AU36" s="164">
        <f>'Production Summary'!$N$23</f>
        <v>1050</v>
      </c>
      <c r="AV36" s="164">
        <f>'Production Summary'!$N$25</f>
        <v>300</v>
      </c>
      <c r="AW36" s="164">
        <f>'Production Summary'!$M$25</f>
        <v>25</v>
      </c>
      <c r="AX36" s="164">
        <v>0</v>
      </c>
      <c r="AY36" s="164">
        <f>'Production Summary'!$N$26</f>
        <v>300</v>
      </c>
      <c r="AZ36" s="164">
        <f>'Production Summary'!$M$26</f>
        <v>25</v>
      </c>
      <c r="BA36" s="164">
        <v>0</v>
      </c>
      <c r="BB36" s="164">
        <f>'Production Summary'!$N$28</f>
        <v>777</v>
      </c>
      <c r="BC36" s="164">
        <f>'Production Summary'!$M$28</f>
        <v>12.95</v>
      </c>
      <c r="BD36" s="164">
        <v>0</v>
      </c>
      <c r="BE36" s="167">
        <f>BF36*12</f>
        <v>636</v>
      </c>
      <c r="BF36" s="167">
        <v>53</v>
      </c>
      <c r="BG36" s="164">
        <v>0</v>
      </c>
      <c r="BH36" s="164">
        <f>'Production Summary'!$N$30</f>
        <v>500</v>
      </c>
      <c r="BI36" s="164">
        <f>'Production Summary'!$M$30</f>
        <v>250</v>
      </c>
      <c r="BJ36" s="164">
        <v>0</v>
      </c>
      <c r="BK36" s="386"/>
      <c r="BL36" s="164">
        <f>'Production Summary'!$N$32</f>
        <v>875</v>
      </c>
      <c r="BM36" s="164">
        <f>'Production Summary'!$N$34</f>
        <v>360.59999999999997</v>
      </c>
      <c r="BN36" s="164">
        <f>'Production Summary'!$M$34</f>
        <v>6.01</v>
      </c>
      <c r="BO36" s="164">
        <v>0</v>
      </c>
      <c r="BP36" s="164">
        <f>'Production Summary'!$N$36</f>
        <v>717</v>
      </c>
      <c r="BQ36" s="164">
        <f>'Production Summary'!$M$36</f>
        <v>11.95</v>
      </c>
      <c r="BR36" s="164">
        <v>0</v>
      </c>
      <c r="BS36" s="164">
        <f>'Production Summary'!$N$37</f>
        <v>210</v>
      </c>
      <c r="BT36" s="164">
        <f>'Production Summary'!$M$37</f>
        <v>21</v>
      </c>
      <c r="BU36" s="164">
        <v>0</v>
      </c>
      <c r="BV36" s="164">
        <f>'Production Summary'!$N$38</f>
        <v>280</v>
      </c>
      <c r="BW36" s="164">
        <f>'Production Summary'!$M$38</f>
        <v>28</v>
      </c>
      <c r="BX36" s="164">
        <v>0</v>
      </c>
      <c r="BY36" s="165">
        <f>'Production Summary'!$N$39</f>
        <v>300.38406247988502</v>
      </c>
      <c r="BZ36" s="164">
        <f>'Production Summary'!$M$39</f>
        <v>30.038406247988501</v>
      </c>
      <c r="CA36" s="164">
        <v>0</v>
      </c>
      <c r="CB36" s="164">
        <f>'Production Summary'!$N$40</f>
        <v>131.30000000000001</v>
      </c>
      <c r="CC36" s="164">
        <f>'Production Summary'!$M$40</f>
        <v>13.13</v>
      </c>
      <c r="CD36" s="164">
        <v>0</v>
      </c>
      <c r="CE36" s="164">
        <f>'Production Summary'!$N$42</f>
        <v>1136.3519999999996</v>
      </c>
      <c r="CF36" s="164">
        <f>'Production Summary'!$M$42</f>
        <v>81.167999999999978</v>
      </c>
      <c r="CG36" s="164">
        <v>0</v>
      </c>
      <c r="CH36" s="164">
        <v>0</v>
      </c>
      <c r="CI36" s="164">
        <f>'Production Summary'!$N$43</f>
        <v>184</v>
      </c>
      <c r="CJ36" s="164">
        <v>0</v>
      </c>
      <c r="CK36" s="539">
        <v>350</v>
      </c>
      <c r="CL36" s="164">
        <v>0</v>
      </c>
      <c r="CM36" s="375">
        <f>'Production Summary'!$N$45</f>
        <v>1650</v>
      </c>
      <c r="CN36" s="167">
        <v>260</v>
      </c>
      <c r="CO36" s="167">
        <f>CN36*5</f>
        <v>1300</v>
      </c>
      <c r="CP36" s="166"/>
      <c r="CQ36" s="164">
        <f>'Production Summary'!$N$49</f>
        <v>8004.1580041580037</v>
      </c>
      <c r="CR36" s="164">
        <f>'Production Summary'!$M$49</f>
        <v>66.701316701316699</v>
      </c>
      <c r="CS36" s="164">
        <f>'Production Summary'!$N$50</f>
        <v>13331.600831600828</v>
      </c>
      <c r="CT36" s="164">
        <f>'Production Summary'!$M$50</f>
        <v>148.1288981288981</v>
      </c>
      <c r="CU36" s="164">
        <f>'Production Summary'!$N$51</f>
        <v>12785.862785862784</v>
      </c>
      <c r="CV36" s="164">
        <f>'Production Summary'!$M$51</f>
        <v>355.16285516285512</v>
      </c>
      <c r="CW36" s="164">
        <f>'Production Summary'!$N$52</f>
        <v>12629.937629937627</v>
      </c>
      <c r="CX36" s="164">
        <f>'Production Summary'!$M$52</f>
        <v>701.66320166320156</v>
      </c>
      <c r="CY36" s="164">
        <f>'Production Summary'!$N$53</f>
        <v>12396.049896049895</v>
      </c>
      <c r="CZ36" s="164">
        <f>'Production Summary'!$M$53</f>
        <v>688.66943866943859</v>
      </c>
      <c r="DA36" s="164">
        <f>'Production Summary'!$N$54</f>
        <v>13799.376299376298</v>
      </c>
      <c r="DB36" s="164">
        <f>'Production Summary'!$M$54</f>
        <v>766.63201663201653</v>
      </c>
      <c r="DC36" s="328">
        <f>'Production Summary'!$N$60</f>
        <v>12863.825363825363</v>
      </c>
      <c r="DD36" s="328">
        <f>'Production Summary'!$M$60</f>
        <v>714.65696465696465</v>
      </c>
      <c r="DE36" s="164">
        <f>'Production Summary'!$N$59</f>
        <v>11148.648648648648</v>
      </c>
      <c r="DF36" s="328">
        <f>'Production Summary'!$M$59</f>
        <v>619.36936936936934</v>
      </c>
      <c r="DG36" s="164">
        <f>'Production Summary'!$N$55</f>
        <v>13842.68884268884</v>
      </c>
      <c r="DH36" s="164">
        <f>'Production Summary'!$M$55</f>
        <v>3460.67221067221</v>
      </c>
      <c r="DI36" s="164">
        <f>'Production Summary'!$N$56</f>
        <v>13097.713097713096</v>
      </c>
      <c r="DJ36" s="164">
        <f>'Production Summary'!$M$56</f>
        <v>163.72141372141371</v>
      </c>
      <c r="DK36" s="164">
        <f>'Production Summary'!$N$57</f>
        <v>14189.189189189186</v>
      </c>
      <c r="DL36" s="164">
        <f>'Production Summary'!$M$57</f>
        <v>394.14414414414409</v>
      </c>
      <c r="DM36" s="164">
        <f>'Production Summary'!$N$58</f>
        <v>14017.671517671517</v>
      </c>
      <c r="DN36" s="164">
        <f>'Production Summary'!$M$58</f>
        <v>778.75952875952873</v>
      </c>
      <c r="DO36" s="164">
        <f>'Production Summary'!$N$61</f>
        <v>4500</v>
      </c>
      <c r="DP36" s="328">
        <f>'Production Summary'!$M$61</f>
        <v>750</v>
      </c>
      <c r="DQ36" s="164">
        <v>0</v>
      </c>
      <c r="DR36" s="164">
        <f>'Production Summary'!$N$62</f>
        <v>8900</v>
      </c>
      <c r="DS36" s="164">
        <f>'Production Summary'!$N$70</f>
        <v>300</v>
      </c>
      <c r="DT36" s="328">
        <f>'Production Summary'!$M$70</f>
        <v>25</v>
      </c>
      <c r="DU36" s="164">
        <v>0</v>
      </c>
      <c r="DV36" s="164">
        <f>'Production Summary'!$N$71</f>
        <v>150</v>
      </c>
      <c r="DW36" s="328">
        <v>0</v>
      </c>
      <c r="DX36" s="164">
        <f>'Production Summary'!$N$64</f>
        <v>192</v>
      </c>
      <c r="DY36" s="164">
        <v>0</v>
      </c>
      <c r="DZ36" s="391">
        <f>'Production Summary'!$N$65</f>
        <v>384</v>
      </c>
      <c r="EA36" s="164">
        <v>0</v>
      </c>
      <c r="EB36" s="391">
        <f>'Production Summary'!$N$66</f>
        <v>192</v>
      </c>
      <c r="EC36" s="164">
        <v>0</v>
      </c>
      <c r="ED36" s="164">
        <f>'Production Summary'!$N$67</f>
        <v>96</v>
      </c>
      <c r="EE36" s="164">
        <v>0</v>
      </c>
      <c r="EF36" s="164">
        <f>'Production Summary'!$N$68</f>
        <v>96</v>
      </c>
      <c r="EG36" s="164">
        <v>0</v>
      </c>
      <c r="EH36" s="164">
        <f>'Production Summary'!$N$69</f>
        <v>340</v>
      </c>
      <c r="EI36" s="101"/>
      <c r="EJ36" s="3"/>
      <c r="EK36" s="3"/>
      <c r="ER36" s="64" t="s">
        <v>52</v>
      </c>
      <c r="ES36" s="61" t="str">
        <f t="shared" si="8"/>
        <v>Shree Sai Services Private Limited IIM</v>
      </c>
      <c r="ET36" s="24">
        <f t="shared" si="6"/>
        <v>0</v>
      </c>
    </row>
    <row r="37" spans="1:150" ht="15" customHeight="1">
      <c r="A37" t="b">
        <f>C37=Odisha!C37</f>
        <v>1</v>
      </c>
      <c r="B37" s="65">
        <f t="shared" si="7"/>
        <v>32</v>
      </c>
      <c r="C37" s="61" t="str">
        <f>IF(Odisha!C37="","",Odisha!C37)</f>
        <v/>
      </c>
      <c r="D37" s="164">
        <f>'Production Summary'!$N$4</f>
        <v>666</v>
      </c>
      <c r="E37" s="164">
        <f>'Production Summary'!$M$4</f>
        <v>27.75</v>
      </c>
      <c r="F37" s="164">
        <v>0</v>
      </c>
      <c r="G37" s="164">
        <f>'Production Summary'!$N$5</f>
        <v>666</v>
      </c>
      <c r="H37" s="164">
        <f>'Production Summary'!$M$5</f>
        <v>27.75</v>
      </c>
      <c r="I37" s="164">
        <v>0</v>
      </c>
      <c r="J37" s="164">
        <f>'Production Summary'!$N$6</f>
        <v>200</v>
      </c>
      <c r="K37" s="328">
        <f>'Production Summary'!$M$6</f>
        <v>7.5</v>
      </c>
      <c r="L37" s="164">
        <v>0</v>
      </c>
      <c r="M37" s="365">
        <f>'Production Summary'!$N$7</f>
        <v>612.72</v>
      </c>
      <c r="N37" s="367">
        <f>'Production Summary'!$M$7</f>
        <v>25.53</v>
      </c>
      <c r="O37" s="164">
        <v>0</v>
      </c>
      <c r="P37" s="164">
        <f>'Production Summary'!$N$8</f>
        <v>780</v>
      </c>
      <c r="Q37" s="164">
        <f>'Production Summary'!$M$8</f>
        <v>65</v>
      </c>
      <c r="R37" s="164">
        <v>0</v>
      </c>
      <c r="S37" s="164">
        <f>'Production Summary'!$N$9</f>
        <v>720</v>
      </c>
      <c r="T37" s="164">
        <f>'Production Summary'!$M$9</f>
        <v>60</v>
      </c>
      <c r="U37" s="164">
        <v>0</v>
      </c>
      <c r="V37" s="164">
        <f>'Production Summary'!$N$10</f>
        <v>876</v>
      </c>
      <c r="W37" s="164">
        <f>'Production Summary'!$M$10</f>
        <v>73</v>
      </c>
      <c r="X37" s="164">
        <v>0</v>
      </c>
      <c r="Y37" s="164">
        <f>'Production Summary'!$N$14</f>
        <v>177</v>
      </c>
      <c r="Z37" s="328">
        <f>'Production Summary'!$M$14</f>
        <v>14.75</v>
      </c>
      <c r="AA37" s="164">
        <v>0</v>
      </c>
      <c r="AB37" s="164">
        <f>'Production Summary'!$N$15</f>
        <v>126</v>
      </c>
      <c r="AC37" s="164">
        <f>'Production Summary'!$M$15</f>
        <v>21</v>
      </c>
      <c r="AD37" s="164">
        <v>0</v>
      </c>
      <c r="AE37" s="164">
        <f>'Production Summary'!$N$16</f>
        <v>252</v>
      </c>
      <c r="AF37" s="164">
        <f>'Production Summary'!$M$16</f>
        <v>21</v>
      </c>
      <c r="AG37" s="164">
        <v>0</v>
      </c>
      <c r="AH37" s="164">
        <f>'Production Summary'!$N$18</f>
        <v>1035</v>
      </c>
      <c r="AI37" s="164">
        <f>'Production Summary'!$M$18</f>
        <v>17.25</v>
      </c>
      <c r="AJ37" s="164">
        <v>0</v>
      </c>
      <c r="AK37" s="164">
        <f>'Production Summary'!$N$19</f>
        <v>870</v>
      </c>
      <c r="AL37" s="164">
        <f>'Production Summary'!$M$19</f>
        <v>29</v>
      </c>
      <c r="AM37" s="164">
        <v>0</v>
      </c>
      <c r="AN37" s="164">
        <f>'Production Summary'!$N$20</f>
        <v>864</v>
      </c>
      <c r="AO37" s="164">
        <f>'Production Summary'!$M$20</f>
        <v>72</v>
      </c>
      <c r="AP37" s="164">
        <v>0</v>
      </c>
      <c r="AQ37" s="164">
        <f>'Production Summary'!$N$21</f>
        <v>670</v>
      </c>
      <c r="AR37" s="164">
        <f>'Production Summary'!$M$21</f>
        <v>335</v>
      </c>
      <c r="AS37" s="164">
        <v>0</v>
      </c>
      <c r="AT37" s="386">
        <f>'Production Summary'!$N$22</f>
        <v>375</v>
      </c>
      <c r="AU37" s="164">
        <f>'Production Summary'!$N$23</f>
        <v>1050</v>
      </c>
      <c r="AV37" s="164">
        <f>'Production Summary'!$N$25</f>
        <v>300</v>
      </c>
      <c r="AW37" s="164">
        <f>'Production Summary'!$M$25</f>
        <v>25</v>
      </c>
      <c r="AX37" s="164">
        <v>0</v>
      </c>
      <c r="AY37" s="164">
        <f>'Production Summary'!$N$26</f>
        <v>300</v>
      </c>
      <c r="AZ37" s="164">
        <f>'Production Summary'!$M$26</f>
        <v>25</v>
      </c>
      <c r="BA37" s="164">
        <v>0</v>
      </c>
      <c r="BB37" s="164">
        <f>'Production Summary'!$N$28</f>
        <v>777</v>
      </c>
      <c r="BC37" s="164">
        <f>'Production Summary'!$M$28</f>
        <v>12.95</v>
      </c>
      <c r="BD37" s="164">
        <v>0</v>
      </c>
      <c r="BE37" s="164">
        <f>'Production Summary'!$N$29</f>
        <v>612</v>
      </c>
      <c r="BF37" s="164">
        <f>'Production Summary'!$M$29</f>
        <v>51</v>
      </c>
      <c r="BG37" s="164">
        <v>0</v>
      </c>
      <c r="BH37" s="164">
        <f>'Production Summary'!$N$30</f>
        <v>500</v>
      </c>
      <c r="BI37" s="164">
        <f>'Production Summary'!$M$30</f>
        <v>250</v>
      </c>
      <c r="BJ37" s="164">
        <v>0</v>
      </c>
      <c r="BK37" s="386"/>
      <c r="BL37" s="164">
        <f>'Production Summary'!$N$32</f>
        <v>875</v>
      </c>
      <c r="BM37" s="164">
        <f>'Production Summary'!$N$34</f>
        <v>360.59999999999997</v>
      </c>
      <c r="BN37" s="164">
        <f>'Production Summary'!$M$34</f>
        <v>6.01</v>
      </c>
      <c r="BO37" s="164">
        <v>0</v>
      </c>
      <c r="BP37" s="164">
        <f>'Production Summary'!$N$36</f>
        <v>717</v>
      </c>
      <c r="BQ37" s="164">
        <f>'Production Summary'!$M$36</f>
        <v>11.95</v>
      </c>
      <c r="BR37" s="164">
        <v>0</v>
      </c>
      <c r="BS37" s="164">
        <f>'Production Summary'!$N$37</f>
        <v>210</v>
      </c>
      <c r="BT37" s="164">
        <f>'Production Summary'!$M$37</f>
        <v>21</v>
      </c>
      <c r="BU37" s="164">
        <v>0</v>
      </c>
      <c r="BV37" s="164">
        <f>'Production Summary'!$N$38</f>
        <v>280</v>
      </c>
      <c r="BW37" s="164">
        <f>'Production Summary'!$M$38</f>
        <v>28</v>
      </c>
      <c r="BX37" s="164">
        <v>0</v>
      </c>
      <c r="BY37" s="165">
        <f>'Production Summary'!$N$39</f>
        <v>300.38406247988502</v>
      </c>
      <c r="BZ37" s="164">
        <f>'Production Summary'!$M$39</f>
        <v>30.038406247988501</v>
      </c>
      <c r="CA37" s="164">
        <v>0</v>
      </c>
      <c r="CB37" s="164">
        <f>'Production Summary'!$N$40</f>
        <v>131.30000000000001</v>
      </c>
      <c r="CC37" s="164">
        <f>'Production Summary'!$M$40</f>
        <v>13.13</v>
      </c>
      <c r="CD37" s="164">
        <v>0</v>
      </c>
      <c r="CE37" s="164">
        <f>'Production Summary'!$N$42</f>
        <v>1136.3519999999996</v>
      </c>
      <c r="CF37" s="164">
        <f>'Production Summary'!$M$42</f>
        <v>81.167999999999978</v>
      </c>
      <c r="CG37" s="164">
        <v>0</v>
      </c>
      <c r="CH37" s="164">
        <v>0</v>
      </c>
      <c r="CI37" s="164">
        <f>'Production Summary'!$N$43</f>
        <v>184</v>
      </c>
      <c r="CJ37" s="164">
        <v>0</v>
      </c>
      <c r="CK37" s="164">
        <f>'Production Summary'!$N$44</f>
        <v>355</v>
      </c>
      <c r="CL37" s="164">
        <v>0</v>
      </c>
      <c r="CM37" s="375">
        <f>'Production Summary'!$N$45</f>
        <v>1650</v>
      </c>
      <c r="CN37" s="164">
        <f>'Production Summary'!$N$46</f>
        <v>270</v>
      </c>
      <c r="CO37" s="164">
        <f>'Production Summary'!$N$47</f>
        <v>1350</v>
      </c>
      <c r="CP37" s="166"/>
      <c r="CQ37" s="164">
        <f>'Production Summary'!$N$49</f>
        <v>8004.1580041580037</v>
      </c>
      <c r="CR37" s="164">
        <f>'Production Summary'!$M$49</f>
        <v>66.701316701316699</v>
      </c>
      <c r="CS37" s="164">
        <f>'Production Summary'!$N$50</f>
        <v>13331.600831600828</v>
      </c>
      <c r="CT37" s="164">
        <f>'Production Summary'!$M$50</f>
        <v>148.1288981288981</v>
      </c>
      <c r="CU37" s="164">
        <f>'Production Summary'!$N$51</f>
        <v>12785.862785862784</v>
      </c>
      <c r="CV37" s="164">
        <f>'Production Summary'!$M$51</f>
        <v>355.16285516285512</v>
      </c>
      <c r="CW37" s="164">
        <f>'Production Summary'!$N$52</f>
        <v>12629.937629937627</v>
      </c>
      <c r="CX37" s="164">
        <f>'Production Summary'!$M$52</f>
        <v>701.66320166320156</v>
      </c>
      <c r="CY37" s="164">
        <f>'Production Summary'!$N$53</f>
        <v>12396.049896049895</v>
      </c>
      <c r="CZ37" s="164">
        <f>'Production Summary'!$M$53</f>
        <v>688.66943866943859</v>
      </c>
      <c r="DA37" s="164">
        <f>'Production Summary'!$N$54</f>
        <v>13799.376299376298</v>
      </c>
      <c r="DB37" s="164">
        <f>'Production Summary'!$M$54</f>
        <v>766.63201663201653</v>
      </c>
      <c r="DC37" s="328">
        <f>'Production Summary'!$N$60</f>
        <v>12863.825363825363</v>
      </c>
      <c r="DD37" s="328">
        <f>'Production Summary'!$M$60</f>
        <v>714.65696465696465</v>
      </c>
      <c r="DE37" s="164">
        <f>'Production Summary'!$N$59</f>
        <v>11148.648648648648</v>
      </c>
      <c r="DF37" s="328">
        <f>'Production Summary'!$M$59</f>
        <v>619.36936936936934</v>
      </c>
      <c r="DG37" s="164">
        <f>'Production Summary'!$N$55</f>
        <v>13842.68884268884</v>
      </c>
      <c r="DH37" s="164">
        <f>'Production Summary'!$M$55</f>
        <v>3460.67221067221</v>
      </c>
      <c r="DI37" s="164">
        <f>'Production Summary'!$N$56</f>
        <v>13097.713097713096</v>
      </c>
      <c r="DJ37" s="164">
        <f>'Production Summary'!$M$56</f>
        <v>163.72141372141371</v>
      </c>
      <c r="DK37" s="164">
        <f>'Production Summary'!$N$57</f>
        <v>14189.189189189186</v>
      </c>
      <c r="DL37" s="164">
        <f>'Production Summary'!$M$57</f>
        <v>394.14414414414409</v>
      </c>
      <c r="DM37" s="164">
        <f>'Production Summary'!$N$58</f>
        <v>14017.671517671517</v>
      </c>
      <c r="DN37" s="164">
        <f>'Production Summary'!$M$58</f>
        <v>778.75952875952873</v>
      </c>
      <c r="DO37" s="164">
        <f>'Production Summary'!$N$61</f>
        <v>4500</v>
      </c>
      <c r="DP37" s="328">
        <f>'Production Summary'!$M$61</f>
        <v>750</v>
      </c>
      <c r="DQ37" s="164">
        <v>0</v>
      </c>
      <c r="DR37" s="164">
        <f>'Production Summary'!$N$62</f>
        <v>8900</v>
      </c>
      <c r="DS37" s="164">
        <f>'Production Summary'!$N$70</f>
        <v>300</v>
      </c>
      <c r="DT37" s="328">
        <f>'Production Summary'!$M$70</f>
        <v>25</v>
      </c>
      <c r="DU37" s="164">
        <v>0</v>
      </c>
      <c r="DV37" s="164">
        <f>'Production Summary'!$N$71</f>
        <v>150</v>
      </c>
      <c r="DW37" s="164">
        <v>0</v>
      </c>
      <c r="DX37" s="164">
        <f>'Production Summary'!$N$64</f>
        <v>192</v>
      </c>
      <c r="DY37" s="164">
        <v>0</v>
      </c>
      <c r="DZ37" s="391">
        <f>'Production Summary'!$N$65</f>
        <v>384</v>
      </c>
      <c r="EA37" s="164">
        <v>0</v>
      </c>
      <c r="EB37" s="391">
        <f>'Production Summary'!$N$66</f>
        <v>192</v>
      </c>
      <c r="EC37" s="164">
        <v>0</v>
      </c>
      <c r="ED37" s="164">
        <f>'Production Summary'!$N$67</f>
        <v>96</v>
      </c>
      <c r="EE37" s="164">
        <v>0</v>
      </c>
      <c r="EF37" s="164">
        <f>'Production Summary'!$N$68</f>
        <v>96</v>
      </c>
      <c r="EG37" s="164">
        <v>0</v>
      </c>
      <c r="EH37" s="164">
        <f>'Production Summary'!$N$69</f>
        <v>340</v>
      </c>
      <c r="EI37" s="101"/>
      <c r="EJ37" s="3"/>
      <c r="EK37" s="3"/>
      <c r="ER37" s="64" t="s">
        <v>53</v>
      </c>
      <c r="ES37" s="61" t="str">
        <f>C38</f>
        <v/>
      </c>
      <c r="ET37" s="24">
        <f t="shared" si="6"/>
        <v>0</v>
      </c>
    </row>
    <row r="38" spans="1:150" ht="15" customHeight="1">
      <c r="A38" t="b">
        <f>C38=Odisha!C38</f>
        <v>1</v>
      </c>
      <c r="B38" s="65">
        <f t="shared" si="7"/>
        <v>33</v>
      </c>
      <c r="C38" s="61" t="str">
        <f>IF(Odisha!C38="","",Odisha!C38)</f>
        <v/>
      </c>
      <c r="D38" s="164">
        <f>'Production Summary'!$N$4</f>
        <v>666</v>
      </c>
      <c r="E38" s="164">
        <f>'Production Summary'!$M$4</f>
        <v>27.75</v>
      </c>
      <c r="F38" s="164">
        <v>0</v>
      </c>
      <c r="G38" s="164">
        <f>'Production Summary'!$N$5</f>
        <v>666</v>
      </c>
      <c r="H38" s="164">
        <f>'Production Summary'!$M$5</f>
        <v>27.75</v>
      </c>
      <c r="I38" s="164">
        <v>0</v>
      </c>
      <c r="J38" s="164">
        <f>'Production Summary'!$N$6</f>
        <v>200</v>
      </c>
      <c r="K38" s="328">
        <f>'Production Summary'!$M$6</f>
        <v>7.5</v>
      </c>
      <c r="L38" s="164">
        <v>0</v>
      </c>
      <c r="M38" s="365">
        <f>'Production Summary'!$N$7</f>
        <v>612.72</v>
      </c>
      <c r="N38" s="367">
        <f>'Production Summary'!$M$7</f>
        <v>25.53</v>
      </c>
      <c r="O38" s="164">
        <v>0</v>
      </c>
      <c r="P38" s="164">
        <f>'Production Summary'!$N$8</f>
        <v>780</v>
      </c>
      <c r="Q38" s="164">
        <f>'Production Summary'!$M$8</f>
        <v>65</v>
      </c>
      <c r="R38" s="164">
        <v>0</v>
      </c>
      <c r="S38" s="164">
        <f>'Production Summary'!$N$9</f>
        <v>720</v>
      </c>
      <c r="T38" s="164">
        <f>'Production Summary'!$M$9</f>
        <v>60</v>
      </c>
      <c r="U38" s="164">
        <v>0</v>
      </c>
      <c r="V38" s="164">
        <f>'Production Summary'!$N$10</f>
        <v>876</v>
      </c>
      <c r="W38" s="164">
        <f>'Production Summary'!$M$10</f>
        <v>73</v>
      </c>
      <c r="X38" s="164">
        <v>0</v>
      </c>
      <c r="Y38" s="164">
        <f>'Production Summary'!$N$14</f>
        <v>177</v>
      </c>
      <c r="Z38" s="328">
        <f>'Production Summary'!$M$14</f>
        <v>14.75</v>
      </c>
      <c r="AA38" s="164">
        <v>0</v>
      </c>
      <c r="AB38" s="164">
        <f>'Production Summary'!$N$15</f>
        <v>126</v>
      </c>
      <c r="AC38" s="164">
        <f>'Production Summary'!$M$15</f>
        <v>21</v>
      </c>
      <c r="AD38" s="164">
        <v>0</v>
      </c>
      <c r="AE38" s="164">
        <f>'Production Summary'!$N$16</f>
        <v>252</v>
      </c>
      <c r="AF38" s="164">
        <f>'Production Summary'!$M$16</f>
        <v>21</v>
      </c>
      <c r="AG38" s="164">
        <v>0</v>
      </c>
      <c r="AH38" s="164">
        <f>'Production Summary'!$N$18</f>
        <v>1035</v>
      </c>
      <c r="AI38" s="164">
        <f>'Production Summary'!$M$18</f>
        <v>17.25</v>
      </c>
      <c r="AJ38" s="164">
        <v>0</v>
      </c>
      <c r="AK38" s="164">
        <f>'Production Summary'!$N$19</f>
        <v>870</v>
      </c>
      <c r="AL38" s="164">
        <f>'Production Summary'!$M$19</f>
        <v>29</v>
      </c>
      <c r="AM38" s="164">
        <v>0</v>
      </c>
      <c r="AN38" s="164">
        <f>'Production Summary'!$N$20</f>
        <v>864</v>
      </c>
      <c r="AO38" s="164">
        <f>'Production Summary'!$M$20</f>
        <v>72</v>
      </c>
      <c r="AP38" s="164">
        <v>0</v>
      </c>
      <c r="AQ38" s="164">
        <f>'Production Summary'!$N$21</f>
        <v>670</v>
      </c>
      <c r="AR38" s="164">
        <f>'Production Summary'!$M$21</f>
        <v>335</v>
      </c>
      <c r="AS38" s="164">
        <v>0</v>
      </c>
      <c r="AT38" s="386">
        <f>'Production Summary'!$N$22</f>
        <v>375</v>
      </c>
      <c r="AU38" s="164">
        <f>'Production Summary'!$N$23</f>
        <v>1050</v>
      </c>
      <c r="AV38" s="164">
        <f>'Production Summary'!$N$25</f>
        <v>300</v>
      </c>
      <c r="AW38" s="164">
        <f>'Production Summary'!$M$25</f>
        <v>25</v>
      </c>
      <c r="AX38" s="164">
        <v>0</v>
      </c>
      <c r="AY38" s="164">
        <f>'Production Summary'!$N$26</f>
        <v>300</v>
      </c>
      <c r="AZ38" s="164">
        <f>'Production Summary'!$M$26</f>
        <v>25</v>
      </c>
      <c r="BA38" s="164">
        <v>0</v>
      </c>
      <c r="BB38" s="164">
        <f>'Production Summary'!$N$28</f>
        <v>777</v>
      </c>
      <c r="BC38" s="164">
        <f>'Production Summary'!$M$28</f>
        <v>12.95</v>
      </c>
      <c r="BD38" s="164">
        <v>0</v>
      </c>
      <c r="BE38" s="164">
        <f>'Production Summary'!$N$29</f>
        <v>612</v>
      </c>
      <c r="BF38" s="164">
        <f>'Production Summary'!$M$29</f>
        <v>51</v>
      </c>
      <c r="BG38" s="164">
        <v>0</v>
      </c>
      <c r="BH38" s="164">
        <f>'Production Summary'!$N$30</f>
        <v>500</v>
      </c>
      <c r="BI38" s="164">
        <f>'Production Summary'!$M$30</f>
        <v>250</v>
      </c>
      <c r="BJ38" s="164">
        <v>0</v>
      </c>
      <c r="BK38" s="386"/>
      <c r="BL38" s="164">
        <f>'Production Summary'!$N$32</f>
        <v>875</v>
      </c>
      <c r="BM38" s="164">
        <f>'Production Summary'!$N$34</f>
        <v>360.59999999999997</v>
      </c>
      <c r="BN38" s="164">
        <f>'Production Summary'!$M$34</f>
        <v>6.01</v>
      </c>
      <c r="BO38" s="164">
        <v>0</v>
      </c>
      <c r="BP38" s="164">
        <f>'Production Summary'!$N$36</f>
        <v>717</v>
      </c>
      <c r="BQ38" s="164">
        <f>'Production Summary'!$M$36</f>
        <v>11.95</v>
      </c>
      <c r="BR38" s="164">
        <v>0</v>
      </c>
      <c r="BS38" s="164">
        <f>'Production Summary'!$N$37</f>
        <v>210</v>
      </c>
      <c r="BT38" s="164">
        <f>'Production Summary'!$M$37</f>
        <v>21</v>
      </c>
      <c r="BU38" s="164">
        <v>0</v>
      </c>
      <c r="BV38" s="164">
        <f>'Production Summary'!$N$38</f>
        <v>280</v>
      </c>
      <c r="BW38" s="164">
        <f>'Production Summary'!$M$38</f>
        <v>28</v>
      </c>
      <c r="BX38" s="164">
        <v>0</v>
      </c>
      <c r="BY38" s="165">
        <f>'Production Summary'!$N$39</f>
        <v>300.38406247988502</v>
      </c>
      <c r="BZ38" s="164">
        <f>'Production Summary'!$M$39</f>
        <v>30.038406247988501</v>
      </c>
      <c r="CA38" s="164">
        <v>0</v>
      </c>
      <c r="CB38" s="164">
        <f>'Production Summary'!$N$40</f>
        <v>131.30000000000001</v>
      </c>
      <c r="CC38" s="164">
        <f>'Production Summary'!$M$40</f>
        <v>13.13</v>
      </c>
      <c r="CD38" s="164">
        <v>0</v>
      </c>
      <c r="CE38" s="164">
        <f>'Production Summary'!$N$42</f>
        <v>1136.3519999999996</v>
      </c>
      <c r="CF38" s="164">
        <f>'Production Summary'!$M$42</f>
        <v>81.167999999999978</v>
      </c>
      <c r="CG38" s="164">
        <v>0</v>
      </c>
      <c r="CH38" s="164">
        <v>0</v>
      </c>
      <c r="CI38" s="164">
        <f>'Production Summary'!$N$43</f>
        <v>184</v>
      </c>
      <c r="CJ38" s="164">
        <v>0</v>
      </c>
      <c r="CK38" s="164">
        <f>'Production Summary'!$N$44</f>
        <v>355</v>
      </c>
      <c r="CL38" s="164">
        <v>0</v>
      </c>
      <c r="CM38" s="375">
        <f>'Production Summary'!$N$45</f>
        <v>1650</v>
      </c>
      <c r="CN38" s="164">
        <f>'Production Summary'!$N$46</f>
        <v>270</v>
      </c>
      <c r="CO38" s="164">
        <f>'Production Summary'!$N$47</f>
        <v>1350</v>
      </c>
      <c r="CP38" s="166"/>
      <c r="CQ38" s="164">
        <f>'Production Summary'!$N$49</f>
        <v>8004.1580041580037</v>
      </c>
      <c r="CR38" s="164">
        <f>'Production Summary'!$M$49</f>
        <v>66.701316701316699</v>
      </c>
      <c r="CS38" s="164">
        <f>'Production Summary'!$N$50</f>
        <v>13331.600831600828</v>
      </c>
      <c r="CT38" s="164">
        <f>'Production Summary'!$M$50</f>
        <v>148.1288981288981</v>
      </c>
      <c r="CU38" s="164">
        <f>'Production Summary'!$N$51</f>
        <v>12785.862785862784</v>
      </c>
      <c r="CV38" s="164">
        <f>'Production Summary'!$M$51</f>
        <v>355.16285516285512</v>
      </c>
      <c r="CW38" s="164">
        <f>'Production Summary'!$N$52</f>
        <v>12629.937629937627</v>
      </c>
      <c r="CX38" s="164">
        <f>'Production Summary'!$M$52</f>
        <v>701.66320166320156</v>
      </c>
      <c r="CY38" s="164">
        <f>'Production Summary'!$N$53</f>
        <v>12396.049896049895</v>
      </c>
      <c r="CZ38" s="164">
        <f>'Production Summary'!$M$53</f>
        <v>688.66943866943859</v>
      </c>
      <c r="DA38" s="164">
        <f>'Production Summary'!$N$54</f>
        <v>13799.376299376298</v>
      </c>
      <c r="DB38" s="164">
        <f>'Production Summary'!$M$54</f>
        <v>766.63201663201653</v>
      </c>
      <c r="DC38" s="328">
        <f>'Production Summary'!$N$60</f>
        <v>12863.825363825363</v>
      </c>
      <c r="DD38" s="328">
        <f>'Production Summary'!$M$60</f>
        <v>714.65696465696465</v>
      </c>
      <c r="DE38" s="164">
        <f>'Production Summary'!$N$59</f>
        <v>11148.648648648648</v>
      </c>
      <c r="DF38" s="328">
        <f>'Production Summary'!$M$59</f>
        <v>619.36936936936934</v>
      </c>
      <c r="DG38" s="164">
        <f>'Production Summary'!$N$55</f>
        <v>13842.68884268884</v>
      </c>
      <c r="DH38" s="164">
        <f>'Production Summary'!$M$55</f>
        <v>3460.67221067221</v>
      </c>
      <c r="DI38" s="164">
        <f>'Production Summary'!$N$56</f>
        <v>13097.713097713096</v>
      </c>
      <c r="DJ38" s="164">
        <f>'Production Summary'!$M$56</f>
        <v>163.72141372141371</v>
      </c>
      <c r="DK38" s="164">
        <f>'Production Summary'!$N$57</f>
        <v>14189.189189189186</v>
      </c>
      <c r="DL38" s="164">
        <f>'Production Summary'!$M$57</f>
        <v>394.14414414414409</v>
      </c>
      <c r="DM38" s="164">
        <f>'Production Summary'!$N$58</f>
        <v>14017.671517671517</v>
      </c>
      <c r="DN38" s="164">
        <f>'Production Summary'!$M$58</f>
        <v>778.75952875952873</v>
      </c>
      <c r="DO38" s="164">
        <f>'Production Summary'!$N$61</f>
        <v>4500</v>
      </c>
      <c r="DP38" s="328">
        <f>'Production Summary'!$M$61</f>
        <v>750</v>
      </c>
      <c r="DQ38" s="164">
        <v>0</v>
      </c>
      <c r="DR38" s="164">
        <f>'Production Summary'!$N$62</f>
        <v>8900</v>
      </c>
      <c r="DS38" s="164">
        <f>'Production Summary'!$N$70</f>
        <v>300</v>
      </c>
      <c r="DT38" s="328">
        <f>'Production Summary'!$M$70</f>
        <v>25</v>
      </c>
      <c r="DU38" s="164">
        <v>0</v>
      </c>
      <c r="DV38" s="164">
        <f>'Production Summary'!$N$71</f>
        <v>150</v>
      </c>
      <c r="DW38" s="164">
        <v>0</v>
      </c>
      <c r="DX38" s="164">
        <f>'Production Summary'!$N$64</f>
        <v>192</v>
      </c>
      <c r="DY38" s="164">
        <v>0</v>
      </c>
      <c r="DZ38" s="391">
        <f>'Production Summary'!$N$65</f>
        <v>384</v>
      </c>
      <c r="EA38" s="164">
        <v>0</v>
      </c>
      <c r="EB38" s="391">
        <f>'Production Summary'!$N$66</f>
        <v>192</v>
      </c>
      <c r="EC38" s="164">
        <v>0</v>
      </c>
      <c r="ED38" s="164">
        <f>'Production Summary'!$N$67</f>
        <v>96</v>
      </c>
      <c r="EE38" s="164">
        <v>0</v>
      </c>
      <c r="EF38" s="164">
        <f>'Production Summary'!$N$68</f>
        <v>96</v>
      </c>
      <c r="EG38" s="164">
        <v>0</v>
      </c>
      <c r="EH38" s="164">
        <f>'Production Summary'!$N$69</f>
        <v>340</v>
      </c>
      <c r="EI38" s="101"/>
      <c r="EJ38" s="3"/>
      <c r="EK38" s="3"/>
      <c r="ER38" s="64" t="s">
        <v>54</v>
      </c>
      <c r="ES38" s="61" t="e">
        <f>#REF!</f>
        <v>#REF!</v>
      </c>
      <c r="ET38" s="24">
        <f t="shared" si="6"/>
        <v>0</v>
      </c>
    </row>
    <row r="39" spans="1:150" ht="15" customHeight="1">
      <c r="A39" t="b">
        <f>C39=Odisha!C39</f>
        <v>1</v>
      </c>
      <c r="B39" s="65">
        <f t="shared" si="7"/>
        <v>34</v>
      </c>
      <c r="C39" s="61" t="str">
        <f>IF(Odisha!C39="","",Odisha!C39)</f>
        <v/>
      </c>
      <c r="D39" s="164">
        <f>'Production Summary'!$N$4</f>
        <v>666</v>
      </c>
      <c r="E39" s="164">
        <f>'Production Summary'!$M$4</f>
        <v>27.75</v>
      </c>
      <c r="F39" s="164">
        <v>0</v>
      </c>
      <c r="G39" s="164">
        <f>'Production Summary'!$N$5</f>
        <v>666</v>
      </c>
      <c r="H39" s="164">
        <f>'Production Summary'!$M$5</f>
        <v>27.75</v>
      </c>
      <c r="I39" s="164">
        <v>0</v>
      </c>
      <c r="J39" s="164">
        <f>'Production Summary'!$N$6</f>
        <v>200</v>
      </c>
      <c r="K39" s="328">
        <f>'Production Summary'!$M$6</f>
        <v>7.5</v>
      </c>
      <c r="L39" s="164">
        <v>0</v>
      </c>
      <c r="M39" s="365">
        <f>'Production Summary'!$N$7</f>
        <v>612.72</v>
      </c>
      <c r="N39" s="367">
        <f>'Production Summary'!$M$7</f>
        <v>25.53</v>
      </c>
      <c r="O39" s="164">
        <v>0</v>
      </c>
      <c r="P39" s="164">
        <f>'Production Summary'!$N$8</f>
        <v>780</v>
      </c>
      <c r="Q39" s="164">
        <f>'Production Summary'!$M$8</f>
        <v>65</v>
      </c>
      <c r="R39" s="164">
        <v>0</v>
      </c>
      <c r="S39" s="164">
        <f>'Production Summary'!$N$9</f>
        <v>720</v>
      </c>
      <c r="T39" s="164">
        <f>'Production Summary'!$M$9</f>
        <v>60</v>
      </c>
      <c r="U39" s="164">
        <v>0</v>
      </c>
      <c r="V39" s="164">
        <f>'Production Summary'!$N$10</f>
        <v>876</v>
      </c>
      <c r="W39" s="164">
        <f>'Production Summary'!$M$10</f>
        <v>73</v>
      </c>
      <c r="X39" s="164">
        <v>0</v>
      </c>
      <c r="Y39" s="164">
        <f>'Production Summary'!$N$14</f>
        <v>177</v>
      </c>
      <c r="Z39" s="328">
        <f>'Production Summary'!$M$14</f>
        <v>14.75</v>
      </c>
      <c r="AA39" s="164">
        <v>0</v>
      </c>
      <c r="AB39" s="164">
        <f>'Production Summary'!$N$15</f>
        <v>126</v>
      </c>
      <c r="AC39" s="164">
        <f>'Production Summary'!$M$15</f>
        <v>21</v>
      </c>
      <c r="AD39" s="164">
        <v>0</v>
      </c>
      <c r="AE39" s="164">
        <f>'Production Summary'!$N$16</f>
        <v>252</v>
      </c>
      <c r="AF39" s="164">
        <f>'Production Summary'!$M$16</f>
        <v>21</v>
      </c>
      <c r="AG39" s="164">
        <v>0</v>
      </c>
      <c r="AH39" s="164">
        <f>'Production Summary'!$N$18</f>
        <v>1035</v>
      </c>
      <c r="AI39" s="164">
        <f>'Production Summary'!$M$18</f>
        <v>17.25</v>
      </c>
      <c r="AJ39" s="164">
        <v>0</v>
      </c>
      <c r="AK39" s="164">
        <f>'Production Summary'!$N$19</f>
        <v>870</v>
      </c>
      <c r="AL39" s="164">
        <f>'Production Summary'!$M$19</f>
        <v>29</v>
      </c>
      <c r="AM39" s="164">
        <v>0</v>
      </c>
      <c r="AN39" s="164">
        <f>'Production Summary'!$N$20</f>
        <v>864</v>
      </c>
      <c r="AO39" s="164">
        <f>'Production Summary'!$M$20</f>
        <v>72</v>
      </c>
      <c r="AP39" s="164">
        <v>0</v>
      </c>
      <c r="AQ39" s="164">
        <f>'Production Summary'!$N$21</f>
        <v>670</v>
      </c>
      <c r="AR39" s="164">
        <f>'Production Summary'!$M$21</f>
        <v>335</v>
      </c>
      <c r="AS39" s="164">
        <v>0</v>
      </c>
      <c r="AT39" s="386">
        <f>'Production Summary'!$N$22</f>
        <v>375</v>
      </c>
      <c r="AU39" s="164">
        <f>'Production Summary'!$N$23</f>
        <v>1050</v>
      </c>
      <c r="AV39" s="164">
        <f>'Production Summary'!$N$25</f>
        <v>300</v>
      </c>
      <c r="AW39" s="164">
        <f>'Production Summary'!$M$25</f>
        <v>25</v>
      </c>
      <c r="AX39" s="164">
        <v>0</v>
      </c>
      <c r="AY39" s="164">
        <f>'Production Summary'!$N$26</f>
        <v>300</v>
      </c>
      <c r="AZ39" s="164">
        <f>'Production Summary'!$M$26</f>
        <v>25</v>
      </c>
      <c r="BA39" s="164">
        <v>0</v>
      </c>
      <c r="BB39" s="164">
        <f>'Production Summary'!$N$28</f>
        <v>777</v>
      </c>
      <c r="BC39" s="164">
        <f>'Production Summary'!$M$28</f>
        <v>12.95</v>
      </c>
      <c r="BD39" s="164">
        <v>0</v>
      </c>
      <c r="BE39" s="164">
        <f>'Production Summary'!$N$29</f>
        <v>612</v>
      </c>
      <c r="BF39" s="164">
        <f>'Production Summary'!$M$29</f>
        <v>51</v>
      </c>
      <c r="BG39" s="164">
        <v>0</v>
      </c>
      <c r="BH39" s="164">
        <f>'Production Summary'!$N$30</f>
        <v>500</v>
      </c>
      <c r="BI39" s="164">
        <f>'Production Summary'!$M$30</f>
        <v>250</v>
      </c>
      <c r="BJ39" s="164">
        <v>0</v>
      </c>
      <c r="BK39" s="386"/>
      <c r="BL39" s="164">
        <f>'Production Summary'!$N$32</f>
        <v>875</v>
      </c>
      <c r="BM39" s="164">
        <f>'Production Summary'!$N$34</f>
        <v>360.59999999999997</v>
      </c>
      <c r="BN39" s="164">
        <f>'Production Summary'!$M$34</f>
        <v>6.01</v>
      </c>
      <c r="BO39" s="164">
        <v>0</v>
      </c>
      <c r="BP39" s="164">
        <f>'Production Summary'!$N$36</f>
        <v>717</v>
      </c>
      <c r="BQ39" s="164">
        <f>'Production Summary'!$M$36</f>
        <v>11.95</v>
      </c>
      <c r="BR39" s="164">
        <v>0</v>
      </c>
      <c r="BS39" s="164">
        <f>'Production Summary'!$N$37</f>
        <v>210</v>
      </c>
      <c r="BT39" s="164">
        <f>'Production Summary'!$M$37</f>
        <v>21</v>
      </c>
      <c r="BU39" s="164">
        <v>0</v>
      </c>
      <c r="BV39" s="164">
        <f>'Production Summary'!$N$38</f>
        <v>280</v>
      </c>
      <c r="BW39" s="164">
        <f>'Production Summary'!$M$38</f>
        <v>28</v>
      </c>
      <c r="BX39" s="164">
        <v>0</v>
      </c>
      <c r="BY39" s="165">
        <f>'Production Summary'!$N$39</f>
        <v>300.38406247988502</v>
      </c>
      <c r="BZ39" s="164">
        <f>'Production Summary'!$M$39</f>
        <v>30.038406247988501</v>
      </c>
      <c r="CA39" s="164">
        <v>0</v>
      </c>
      <c r="CB39" s="164">
        <f>'Production Summary'!$N$40</f>
        <v>131.30000000000001</v>
      </c>
      <c r="CC39" s="164">
        <f>'Production Summary'!$M$40</f>
        <v>13.13</v>
      </c>
      <c r="CD39" s="164">
        <v>0</v>
      </c>
      <c r="CE39" s="164">
        <f>'Production Summary'!$N$42</f>
        <v>1136.3519999999996</v>
      </c>
      <c r="CF39" s="164">
        <f>'Production Summary'!$M$42</f>
        <v>81.167999999999978</v>
      </c>
      <c r="CG39" s="164">
        <v>0</v>
      </c>
      <c r="CH39" s="164">
        <v>0</v>
      </c>
      <c r="CI39" s="164">
        <f>'Production Summary'!$N$43</f>
        <v>184</v>
      </c>
      <c r="CJ39" s="164">
        <v>0</v>
      </c>
      <c r="CK39" s="164">
        <f>'Production Summary'!$N$44</f>
        <v>355</v>
      </c>
      <c r="CL39" s="164">
        <v>0</v>
      </c>
      <c r="CM39" s="375">
        <f>'Production Summary'!$N$45</f>
        <v>1650</v>
      </c>
      <c r="CN39" s="164">
        <f>'Production Summary'!$N$46</f>
        <v>270</v>
      </c>
      <c r="CO39" s="164">
        <f>'Production Summary'!$N$47</f>
        <v>1350</v>
      </c>
      <c r="CP39" s="166"/>
      <c r="CQ39" s="164">
        <f>'Production Summary'!$N$49</f>
        <v>8004.1580041580037</v>
      </c>
      <c r="CR39" s="164">
        <f>'Production Summary'!$M$49</f>
        <v>66.701316701316699</v>
      </c>
      <c r="CS39" s="164">
        <f>'Production Summary'!$N$50</f>
        <v>13331.600831600828</v>
      </c>
      <c r="CT39" s="164">
        <f>'Production Summary'!$M$50</f>
        <v>148.1288981288981</v>
      </c>
      <c r="CU39" s="164">
        <f>'Production Summary'!$N$51</f>
        <v>12785.862785862784</v>
      </c>
      <c r="CV39" s="164">
        <f>'Production Summary'!$M$51</f>
        <v>355.16285516285512</v>
      </c>
      <c r="CW39" s="164">
        <f>'Production Summary'!$N$52</f>
        <v>12629.937629937627</v>
      </c>
      <c r="CX39" s="164">
        <f>'Production Summary'!$M$52</f>
        <v>701.66320166320156</v>
      </c>
      <c r="CY39" s="164">
        <f>'Production Summary'!$N$53</f>
        <v>12396.049896049895</v>
      </c>
      <c r="CZ39" s="164">
        <f>'Production Summary'!$M$53</f>
        <v>688.66943866943859</v>
      </c>
      <c r="DA39" s="164">
        <f>'Production Summary'!$N$54</f>
        <v>13799.376299376298</v>
      </c>
      <c r="DB39" s="164">
        <f>'Production Summary'!$M$54</f>
        <v>766.63201663201653</v>
      </c>
      <c r="DC39" s="328">
        <f>'Production Summary'!$N$60</f>
        <v>12863.825363825363</v>
      </c>
      <c r="DD39" s="328">
        <f>'Production Summary'!$M$60</f>
        <v>714.65696465696465</v>
      </c>
      <c r="DE39" s="164">
        <f>'Production Summary'!$N$59</f>
        <v>11148.648648648648</v>
      </c>
      <c r="DF39" s="328">
        <f>'Production Summary'!$M$59</f>
        <v>619.36936936936934</v>
      </c>
      <c r="DG39" s="164">
        <f>'Production Summary'!$N$55</f>
        <v>13842.68884268884</v>
      </c>
      <c r="DH39" s="164">
        <f>'Production Summary'!$M$55</f>
        <v>3460.67221067221</v>
      </c>
      <c r="DI39" s="164">
        <f>'Production Summary'!$N$56</f>
        <v>13097.713097713096</v>
      </c>
      <c r="DJ39" s="164">
        <f>'Production Summary'!$M$56</f>
        <v>163.72141372141371</v>
      </c>
      <c r="DK39" s="164">
        <f>'Production Summary'!$N$57</f>
        <v>14189.189189189186</v>
      </c>
      <c r="DL39" s="164">
        <f>'Production Summary'!$M$57</f>
        <v>394.14414414414409</v>
      </c>
      <c r="DM39" s="164">
        <f>'Production Summary'!$N$58</f>
        <v>14017.671517671517</v>
      </c>
      <c r="DN39" s="164">
        <f>'Production Summary'!$M$58</f>
        <v>778.75952875952873</v>
      </c>
      <c r="DO39" s="164">
        <f>'Production Summary'!$N$61</f>
        <v>4500</v>
      </c>
      <c r="DP39" s="328">
        <f>'Production Summary'!$M$61</f>
        <v>750</v>
      </c>
      <c r="DQ39" s="164">
        <v>0</v>
      </c>
      <c r="DR39" s="164">
        <f>'Production Summary'!$N$62</f>
        <v>8900</v>
      </c>
      <c r="DS39" s="164">
        <f>'Production Summary'!$N$70</f>
        <v>300</v>
      </c>
      <c r="DT39" s="328">
        <f>'Production Summary'!$M$70</f>
        <v>25</v>
      </c>
      <c r="DU39" s="164">
        <v>0</v>
      </c>
      <c r="DV39" s="164">
        <f>'Production Summary'!$N$71</f>
        <v>150</v>
      </c>
      <c r="DW39" s="164">
        <v>0</v>
      </c>
      <c r="DX39" s="164">
        <f>'Production Summary'!$N$64</f>
        <v>192</v>
      </c>
      <c r="DY39" s="164">
        <v>0</v>
      </c>
      <c r="DZ39" s="391">
        <f>'Production Summary'!$N$65</f>
        <v>384</v>
      </c>
      <c r="EA39" s="164">
        <v>0</v>
      </c>
      <c r="EB39" s="391">
        <f>'Production Summary'!$N$66</f>
        <v>192</v>
      </c>
      <c r="EC39" s="164">
        <v>0</v>
      </c>
      <c r="ED39" s="164">
        <f>'Production Summary'!$N$67</f>
        <v>96</v>
      </c>
      <c r="EE39" s="164">
        <v>0</v>
      </c>
      <c r="EF39" s="164">
        <f>'Production Summary'!$N$68</f>
        <v>96</v>
      </c>
      <c r="EG39" s="164">
        <v>0</v>
      </c>
      <c r="EH39" s="164">
        <f>'Production Summary'!$N$69</f>
        <v>340</v>
      </c>
      <c r="EI39" s="101"/>
      <c r="EJ39" s="3"/>
      <c r="EK39" s="3"/>
      <c r="ER39" s="64" t="s">
        <v>55</v>
      </c>
      <c r="ES39" s="61" t="str">
        <f t="shared" ref="ES39:ES68" si="10">C39</f>
        <v/>
      </c>
      <c r="ET39" s="24">
        <f t="shared" si="6"/>
        <v>0</v>
      </c>
    </row>
    <row r="40" spans="1:150" ht="15" customHeight="1">
      <c r="A40" t="b">
        <f>C40=Odisha!C40</f>
        <v>1</v>
      </c>
      <c r="B40" s="65">
        <f t="shared" si="7"/>
        <v>35</v>
      </c>
      <c r="C40" s="61" t="str">
        <f>IF(Odisha!C40="","",Odisha!C40)</f>
        <v/>
      </c>
      <c r="D40" s="164">
        <f>'Production Summary'!$N$4</f>
        <v>666</v>
      </c>
      <c r="E40" s="164">
        <f>'Production Summary'!$M$4</f>
        <v>27.75</v>
      </c>
      <c r="F40" s="164">
        <v>0</v>
      </c>
      <c r="G40" s="164">
        <f>'Production Summary'!$N$5</f>
        <v>666</v>
      </c>
      <c r="H40" s="164">
        <f>'Production Summary'!$M$5</f>
        <v>27.75</v>
      </c>
      <c r="I40" s="164">
        <v>0</v>
      </c>
      <c r="J40" s="164">
        <f>'Production Summary'!$N$6</f>
        <v>200</v>
      </c>
      <c r="K40" s="328">
        <f>'Production Summary'!$M$6</f>
        <v>7.5</v>
      </c>
      <c r="L40" s="164">
        <v>0</v>
      </c>
      <c r="M40" s="365">
        <f>'Production Summary'!$N$7</f>
        <v>612.72</v>
      </c>
      <c r="N40" s="367">
        <f>'Production Summary'!$M$7</f>
        <v>25.53</v>
      </c>
      <c r="O40" s="164">
        <v>0</v>
      </c>
      <c r="P40" s="164">
        <f>'Production Summary'!$N$8</f>
        <v>780</v>
      </c>
      <c r="Q40" s="164">
        <f>'Production Summary'!$M$8</f>
        <v>65</v>
      </c>
      <c r="R40" s="164">
        <v>0</v>
      </c>
      <c r="S40" s="164">
        <f>'Production Summary'!$N$9</f>
        <v>720</v>
      </c>
      <c r="T40" s="164">
        <f>'Production Summary'!$M$9</f>
        <v>60</v>
      </c>
      <c r="U40" s="164">
        <v>0</v>
      </c>
      <c r="V40" s="164">
        <f>'Production Summary'!$N$10</f>
        <v>876</v>
      </c>
      <c r="W40" s="164">
        <f>'Production Summary'!$M$10</f>
        <v>73</v>
      </c>
      <c r="X40" s="164">
        <v>0</v>
      </c>
      <c r="Y40" s="164">
        <f>'Production Summary'!$N$14</f>
        <v>177</v>
      </c>
      <c r="Z40" s="328">
        <f>'Production Summary'!$M$14</f>
        <v>14.75</v>
      </c>
      <c r="AA40" s="164">
        <v>0</v>
      </c>
      <c r="AB40" s="164">
        <f>'Production Summary'!$N$15</f>
        <v>126</v>
      </c>
      <c r="AC40" s="164">
        <f>'Production Summary'!$M$15</f>
        <v>21</v>
      </c>
      <c r="AD40" s="164">
        <v>0</v>
      </c>
      <c r="AE40" s="164">
        <f>'Production Summary'!$N$16</f>
        <v>252</v>
      </c>
      <c r="AF40" s="164">
        <f>'Production Summary'!$M$16</f>
        <v>21</v>
      </c>
      <c r="AG40" s="164">
        <v>0</v>
      </c>
      <c r="AH40" s="164">
        <f>'Production Summary'!$N$18</f>
        <v>1035</v>
      </c>
      <c r="AI40" s="164">
        <f>'Production Summary'!$M$18</f>
        <v>17.25</v>
      </c>
      <c r="AJ40" s="164">
        <v>0</v>
      </c>
      <c r="AK40" s="164">
        <f>'Production Summary'!$N$19</f>
        <v>870</v>
      </c>
      <c r="AL40" s="164">
        <f>'Production Summary'!$M$19</f>
        <v>29</v>
      </c>
      <c r="AM40" s="164">
        <v>0</v>
      </c>
      <c r="AN40" s="164">
        <f>'Production Summary'!$N$20</f>
        <v>864</v>
      </c>
      <c r="AO40" s="164">
        <f>'Production Summary'!$M$20</f>
        <v>72</v>
      </c>
      <c r="AP40" s="164">
        <v>0</v>
      </c>
      <c r="AQ40" s="164">
        <f>'Production Summary'!$N$21</f>
        <v>670</v>
      </c>
      <c r="AR40" s="164">
        <f>'Production Summary'!$M$21</f>
        <v>335</v>
      </c>
      <c r="AS40" s="164">
        <v>0</v>
      </c>
      <c r="AT40" s="386">
        <f>'Production Summary'!$N$22</f>
        <v>375</v>
      </c>
      <c r="AU40" s="164">
        <f>'Production Summary'!$N$23</f>
        <v>1050</v>
      </c>
      <c r="AV40" s="164">
        <f>'Production Summary'!$N$25</f>
        <v>300</v>
      </c>
      <c r="AW40" s="164">
        <f>'Production Summary'!$M$25</f>
        <v>25</v>
      </c>
      <c r="AX40" s="164">
        <v>0</v>
      </c>
      <c r="AY40" s="164">
        <f>'Production Summary'!$N$26</f>
        <v>300</v>
      </c>
      <c r="AZ40" s="164">
        <f>'Production Summary'!$M$26</f>
        <v>25</v>
      </c>
      <c r="BA40" s="164">
        <v>0</v>
      </c>
      <c r="BB40" s="164">
        <f>'Production Summary'!$N$28</f>
        <v>777</v>
      </c>
      <c r="BC40" s="164">
        <f>'Production Summary'!$M$28</f>
        <v>12.95</v>
      </c>
      <c r="BD40" s="164">
        <v>0</v>
      </c>
      <c r="BE40" s="164">
        <f>'Production Summary'!$N$29</f>
        <v>612</v>
      </c>
      <c r="BF40" s="164">
        <f>'Production Summary'!$M$29</f>
        <v>51</v>
      </c>
      <c r="BG40" s="164">
        <v>0</v>
      </c>
      <c r="BH40" s="164">
        <f>'Production Summary'!$N$30</f>
        <v>500</v>
      </c>
      <c r="BI40" s="164">
        <f>'Production Summary'!$M$30</f>
        <v>250</v>
      </c>
      <c r="BJ40" s="164">
        <v>0</v>
      </c>
      <c r="BK40" s="386"/>
      <c r="BL40" s="164">
        <f>'Production Summary'!$N$32</f>
        <v>875</v>
      </c>
      <c r="BM40" s="164">
        <f>'Production Summary'!$N$34</f>
        <v>360.59999999999997</v>
      </c>
      <c r="BN40" s="164">
        <f>'Production Summary'!$M$34</f>
        <v>6.01</v>
      </c>
      <c r="BO40" s="164">
        <v>0</v>
      </c>
      <c r="BP40" s="164">
        <f>'Production Summary'!$N$36</f>
        <v>717</v>
      </c>
      <c r="BQ40" s="164">
        <f>'Production Summary'!$M$36</f>
        <v>11.95</v>
      </c>
      <c r="BR40" s="164">
        <v>0</v>
      </c>
      <c r="BS40" s="164">
        <f>'Production Summary'!$N$37</f>
        <v>210</v>
      </c>
      <c r="BT40" s="164">
        <f>'Production Summary'!$M$37</f>
        <v>21</v>
      </c>
      <c r="BU40" s="164">
        <v>0</v>
      </c>
      <c r="BV40" s="164">
        <f>'Production Summary'!$N$38</f>
        <v>280</v>
      </c>
      <c r="BW40" s="164">
        <f>'Production Summary'!$M$38</f>
        <v>28</v>
      </c>
      <c r="BX40" s="164">
        <v>0</v>
      </c>
      <c r="BY40" s="165">
        <f>'Production Summary'!$N$39</f>
        <v>300.38406247988502</v>
      </c>
      <c r="BZ40" s="164">
        <f>'Production Summary'!$M$39</f>
        <v>30.038406247988501</v>
      </c>
      <c r="CA40" s="164">
        <v>0</v>
      </c>
      <c r="CB40" s="164">
        <f>'Production Summary'!$N$40</f>
        <v>131.30000000000001</v>
      </c>
      <c r="CC40" s="164">
        <f>'Production Summary'!$M$40</f>
        <v>13.13</v>
      </c>
      <c r="CD40" s="164">
        <v>0</v>
      </c>
      <c r="CE40" s="164">
        <f>'Production Summary'!$N$42</f>
        <v>1136.3519999999996</v>
      </c>
      <c r="CF40" s="164">
        <f>'Production Summary'!$M$42</f>
        <v>81.167999999999978</v>
      </c>
      <c r="CG40" s="164">
        <v>0</v>
      </c>
      <c r="CH40" s="164">
        <v>0</v>
      </c>
      <c r="CI40" s="164">
        <f>'Production Summary'!$N$43</f>
        <v>184</v>
      </c>
      <c r="CJ40" s="164">
        <v>0</v>
      </c>
      <c r="CK40" s="164">
        <f>'Production Summary'!$N$44</f>
        <v>355</v>
      </c>
      <c r="CL40" s="164">
        <v>0</v>
      </c>
      <c r="CM40" s="375">
        <f>'Production Summary'!$N$45</f>
        <v>1650</v>
      </c>
      <c r="CN40" s="164">
        <f>'Production Summary'!$N$46</f>
        <v>270</v>
      </c>
      <c r="CO40" s="164">
        <f>'Production Summary'!$N$47</f>
        <v>1350</v>
      </c>
      <c r="CP40" s="166"/>
      <c r="CQ40" s="164">
        <f>'Production Summary'!$N$49</f>
        <v>8004.1580041580037</v>
      </c>
      <c r="CR40" s="164">
        <f>'Production Summary'!$M$49</f>
        <v>66.701316701316699</v>
      </c>
      <c r="CS40" s="164">
        <f>'Production Summary'!$N$50</f>
        <v>13331.600831600828</v>
      </c>
      <c r="CT40" s="164">
        <f>'Production Summary'!$M$50</f>
        <v>148.1288981288981</v>
      </c>
      <c r="CU40" s="164">
        <f>'Production Summary'!$N$51</f>
        <v>12785.862785862784</v>
      </c>
      <c r="CV40" s="164">
        <f>'Production Summary'!$M$51</f>
        <v>355.16285516285512</v>
      </c>
      <c r="CW40" s="164">
        <f>'Production Summary'!$N$52</f>
        <v>12629.937629937627</v>
      </c>
      <c r="CX40" s="164">
        <f>'Production Summary'!$M$52</f>
        <v>701.66320166320156</v>
      </c>
      <c r="CY40" s="164">
        <f>'Production Summary'!$N$53</f>
        <v>12396.049896049895</v>
      </c>
      <c r="CZ40" s="164">
        <f>'Production Summary'!$M$53</f>
        <v>688.66943866943859</v>
      </c>
      <c r="DA40" s="164">
        <f>'Production Summary'!$N$54</f>
        <v>13799.376299376298</v>
      </c>
      <c r="DB40" s="164">
        <f>'Production Summary'!$M$54</f>
        <v>766.63201663201653</v>
      </c>
      <c r="DC40" s="328">
        <f>'Production Summary'!$N$60</f>
        <v>12863.825363825363</v>
      </c>
      <c r="DD40" s="328">
        <f>'Production Summary'!$M$60</f>
        <v>714.65696465696465</v>
      </c>
      <c r="DE40" s="164">
        <f>'Production Summary'!$N$59</f>
        <v>11148.648648648648</v>
      </c>
      <c r="DF40" s="328">
        <f>'Production Summary'!$M$59</f>
        <v>619.36936936936934</v>
      </c>
      <c r="DG40" s="164">
        <f>'Production Summary'!$N$55</f>
        <v>13842.68884268884</v>
      </c>
      <c r="DH40" s="164">
        <f>'Production Summary'!$M$55</f>
        <v>3460.67221067221</v>
      </c>
      <c r="DI40" s="164">
        <f>'Production Summary'!$N$56</f>
        <v>13097.713097713096</v>
      </c>
      <c r="DJ40" s="164">
        <f>'Production Summary'!$M$56</f>
        <v>163.72141372141371</v>
      </c>
      <c r="DK40" s="164">
        <f>'Production Summary'!$N$57</f>
        <v>14189.189189189186</v>
      </c>
      <c r="DL40" s="164">
        <f>'Production Summary'!$M$57</f>
        <v>394.14414414414409</v>
      </c>
      <c r="DM40" s="164">
        <f>'Production Summary'!$N$58</f>
        <v>14017.671517671517</v>
      </c>
      <c r="DN40" s="164">
        <f>'Production Summary'!$M$58</f>
        <v>778.75952875952873</v>
      </c>
      <c r="DO40" s="164">
        <f>'Production Summary'!$N$61</f>
        <v>4500</v>
      </c>
      <c r="DP40" s="328">
        <f>'Production Summary'!$M$61</f>
        <v>750</v>
      </c>
      <c r="DQ40" s="164">
        <v>0</v>
      </c>
      <c r="DR40" s="164">
        <f>'Production Summary'!$N$62</f>
        <v>8900</v>
      </c>
      <c r="DS40" s="164">
        <f>'Production Summary'!$N$70</f>
        <v>300</v>
      </c>
      <c r="DT40" s="328">
        <f>'Production Summary'!$M$70</f>
        <v>25</v>
      </c>
      <c r="DU40" s="164">
        <v>0</v>
      </c>
      <c r="DV40" s="164">
        <f>'Production Summary'!$N$71</f>
        <v>150</v>
      </c>
      <c r="DW40" s="164">
        <v>0</v>
      </c>
      <c r="DX40" s="164">
        <f>'Production Summary'!$N$64</f>
        <v>192</v>
      </c>
      <c r="DY40" s="164">
        <v>0</v>
      </c>
      <c r="DZ40" s="391">
        <f>'Production Summary'!$N$65</f>
        <v>384</v>
      </c>
      <c r="EA40" s="164">
        <v>0</v>
      </c>
      <c r="EB40" s="391">
        <f>'Production Summary'!$N$66</f>
        <v>192</v>
      </c>
      <c r="EC40" s="164">
        <v>0</v>
      </c>
      <c r="ED40" s="164">
        <f>'Production Summary'!$N$67</f>
        <v>96</v>
      </c>
      <c r="EE40" s="164">
        <v>0</v>
      </c>
      <c r="EF40" s="164">
        <f>'Production Summary'!$N$68</f>
        <v>96</v>
      </c>
      <c r="EG40" s="164">
        <v>0</v>
      </c>
      <c r="EH40" s="164">
        <f>'Production Summary'!$N$69</f>
        <v>340</v>
      </c>
      <c r="EI40" s="101"/>
      <c r="EJ40" s="3"/>
      <c r="EK40" s="3"/>
      <c r="ER40" s="64" t="s">
        <v>56</v>
      </c>
      <c r="ES40" s="61" t="str">
        <f t="shared" si="10"/>
        <v/>
      </c>
      <c r="ET40" s="24">
        <f t="shared" si="6"/>
        <v>0</v>
      </c>
    </row>
    <row r="41" spans="1:150" ht="15" customHeight="1">
      <c r="A41" t="b">
        <f>C41=Odisha!C41</f>
        <v>1</v>
      </c>
      <c r="B41" s="65">
        <f t="shared" si="7"/>
        <v>36</v>
      </c>
      <c r="C41" s="61" t="str">
        <f>IF(Odisha!C41="","",Odisha!C41)</f>
        <v/>
      </c>
      <c r="D41" s="164">
        <f>'Production Summary'!$N$4</f>
        <v>666</v>
      </c>
      <c r="E41" s="164">
        <f>'Production Summary'!$M$4</f>
        <v>27.75</v>
      </c>
      <c r="F41" s="164">
        <v>0</v>
      </c>
      <c r="G41" s="164">
        <f>'Production Summary'!$N$5</f>
        <v>666</v>
      </c>
      <c r="H41" s="164">
        <f>'Production Summary'!$M$5</f>
        <v>27.75</v>
      </c>
      <c r="I41" s="164">
        <v>0</v>
      </c>
      <c r="J41" s="164">
        <f>'Production Summary'!$N$6</f>
        <v>200</v>
      </c>
      <c r="K41" s="328">
        <f>'Production Summary'!$M$6</f>
        <v>7.5</v>
      </c>
      <c r="L41" s="164">
        <v>0</v>
      </c>
      <c r="M41" s="365">
        <f>'Production Summary'!$N$7</f>
        <v>612.72</v>
      </c>
      <c r="N41" s="367">
        <f>'Production Summary'!$M$7</f>
        <v>25.53</v>
      </c>
      <c r="O41" s="164">
        <v>0</v>
      </c>
      <c r="P41" s="164">
        <f>'Production Summary'!$N$8</f>
        <v>780</v>
      </c>
      <c r="Q41" s="164">
        <f>'Production Summary'!$M$8</f>
        <v>65</v>
      </c>
      <c r="R41" s="164">
        <v>0</v>
      </c>
      <c r="S41" s="164">
        <f>'Production Summary'!$N$9</f>
        <v>720</v>
      </c>
      <c r="T41" s="164">
        <f>'Production Summary'!$M$9</f>
        <v>60</v>
      </c>
      <c r="U41" s="164">
        <v>0</v>
      </c>
      <c r="V41" s="164">
        <f>'Production Summary'!$N$10</f>
        <v>876</v>
      </c>
      <c r="W41" s="164">
        <f>'Production Summary'!$M$10</f>
        <v>73</v>
      </c>
      <c r="X41" s="164">
        <v>0</v>
      </c>
      <c r="Y41" s="164">
        <f>'Production Summary'!$N$14</f>
        <v>177</v>
      </c>
      <c r="Z41" s="328">
        <f>'Production Summary'!$M$14</f>
        <v>14.75</v>
      </c>
      <c r="AA41" s="164">
        <v>0</v>
      </c>
      <c r="AB41" s="164">
        <f>'Production Summary'!$N$15</f>
        <v>126</v>
      </c>
      <c r="AC41" s="164">
        <f>'Production Summary'!$M$15</f>
        <v>21</v>
      </c>
      <c r="AD41" s="164">
        <v>0</v>
      </c>
      <c r="AE41" s="164">
        <f>'Production Summary'!$N$16</f>
        <v>252</v>
      </c>
      <c r="AF41" s="164">
        <f>'Production Summary'!$M$16</f>
        <v>21</v>
      </c>
      <c r="AG41" s="164">
        <v>0</v>
      </c>
      <c r="AH41" s="164">
        <f>'Production Summary'!$N$18</f>
        <v>1035</v>
      </c>
      <c r="AI41" s="164">
        <f>'Production Summary'!$M$18</f>
        <v>17.25</v>
      </c>
      <c r="AJ41" s="164">
        <v>0</v>
      </c>
      <c r="AK41" s="164">
        <f>'Production Summary'!$N$19</f>
        <v>870</v>
      </c>
      <c r="AL41" s="164">
        <f>'Production Summary'!$M$19</f>
        <v>29</v>
      </c>
      <c r="AM41" s="164">
        <v>0</v>
      </c>
      <c r="AN41" s="164">
        <f>'Production Summary'!$N$20</f>
        <v>864</v>
      </c>
      <c r="AO41" s="164">
        <f>'Production Summary'!$M$20</f>
        <v>72</v>
      </c>
      <c r="AP41" s="164">
        <v>0</v>
      </c>
      <c r="AQ41" s="164">
        <f>'Production Summary'!$N$21</f>
        <v>670</v>
      </c>
      <c r="AR41" s="164">
        <f>'Production Summary'!$M$21</f>
        <v>335</v>
      </c>
      <c r="AS41" s="164">
        <v>0</v>
      </c>
      <c r="AT41" s="386">
        <f>'Production Summary'!$N$22</f>
        <v>375</v>
      </c>
      <c r="AU41" s="164">
        <f>'Production Summary'!$N$23</f>
        <v>1050</v>
      </c>
      <c r="AV41" s="164">
        <f>'Production Summary'!$N$25</f>
        <v>300</v>
      </c>
      <c r="AW41" s="164">
        <f>'Production Summary'!$M$25</f>
        <v>25</v>
      </c>
      <c r="AX41" s="164">
        <v>0</v>
      </c>
      <c r="AY41" s="164">
        <f>'Production Summary'!$N$26</f>
        <v>300</v>
      </c>
      <c r="AZ41" s="164">
        <f>'Production Summary'!$M$26</f>
        <v>25</v>
      </c>
      <c r="BA41" s="164">
        <v>0</v>
      </c>
      <c r="BB41" s="164">
        <f>'Production Summary'!$N$28</f>
        <v>777</v>
      </c>
      <c r="BC41" s="164">
        <f>'Production Summary'!$M$28</f>
        <v>12.95</v>
      </c>
      <c r="BD41" s="164">
        <v>0</v>
      </c>
      <c r="BE41" s="164">
        <f>'Production Summary'!$N$29</f>
        <v>612</v>
      </c>
      <c r="BF41" s="164">
        <f>'Production Summary'!$M$29</f>
        <v>51</v>
      </c>
      <c r="BG41" s="164">
        <v>0</v>
      </c>
      <c r="BH41" s="164">
        <f>'Production Summary'!$N$30</f>
        <v>500</v>
      </c>
      <c r="BI41" s="164">
        <f>'Production Summary'!$M$30</f>
        <v>250</v>
      </c>
      <c r="BJ41" s="164">
        <v>0</v>
      </c>
      <c r="BK41" s="386"/>
      <c r="BL41" s="164">
        <f>'Production Summary'!$N$32</f>
        <v>875</v>
      </c>
      <c r="BM41" s="164">
        <f>'Production Summary'!$N$34</f>
        <v>360.59999999999997</v>
      </c>
      <c r="BN41" s="164">
        <f>'Production Summary'!$M$34</f>
        <v>6.01</v>
      </c>
      <c r="BO41" s="164">
        <v>0</v>
      </c>
      <c r="BP41" s="164">
        <f>'Production Summary'!$N$36</f>
        <v>717</v>
      </c>
      <c r="BQ41" s="164">
        <f>'Production Summary'!$M$36</f>
        <v>11.95</v>
      </c>
      <c r="BR41" s="164">
        <v>0</v>
      </c>
      <c r="BS41" s="164">
        <f>'Production Summary'!$N$37</f>
        <v>210</v>
      </c>
      <c r="BT41" s="164">
        <f>'Production Summary'!$M$37</f>
        <v>21</v>
      </c>
      <c r="BU41" s="164">
        <v>0</v>
      </c>
      <c r="BV41" s="164">
        <f>'Production Summary'!$N$38</f>
        <v>280</v>
      </c>
      <c r="BW41" s="164">
        <f>'Production Summary'!$M$38</f>
        <v>28</v>
      </c>
      <c r="BX41" s="164">
        <v>0</v>
      </c>
      <c r="BY41" s="165">
        <f>'Production Summary'!$N$39</f>
        <v>300.38406247988502</v>
      </c>
      <c r="BZ41" s="164">
        <f>'Production Summary'!$M$39</f>
        <v>30.038406247988501</v>
      </c>
      <c r="CA41" s="164">
        <v>0</v>
      </c>
      <c r="CB41" s="164">
        <f>'Production Summary'!$N$40</f>
        <v>131.30000000000001</v>
      </c>
      <c r="CC41" s="164">
        <f>'Production Summary'!$M$40</f>
        <v>13.13</v>
      </c>
      <c r="CD41" s="164">
        <v>0</v>
      </c>
      <c r="CE41" s="164">
        <f>'Production Summary'!$N$42</f>
        <v>1136.3519999999996</v>
      </c>
      <c r="CF41" s="164">
        <f>'Production Summary'!$M$42</f>
        <v>81.167999999999978</v>
      </c>
      <c r="CG41" s="164">
        <v>0</v>
      </c>
      <c r="CH41" s="164">
        <v>0</v>
      </c>
      <c r="CI41" s="164">
        <f>'Production Summary'!$N$43</f>
        <v>184</v>
      </c>
      <c r="CJ41" s="164">
        <v>0</v>
      </c>
      <c r="CK41" s="164">
        <f>'Production Summary'!$N$44</f>
        <v>355</v>
      </c>
      <c r="CL41" s="164">
        <v>0</v>
      </c>
      <c r="CM41" s="375">
        <f>'Production Summary'!$N$45</f>
        <v>1650</v>
      </c>
      <c r="CN41" s="164">
        <f>'Production Summary'!$N$46</f>
        <v>270</v>
      </c>
      <c r="CO41" s="164">
        <f>'Production Summary'!$N$47</f>
        <v>1350</v>
      </c>
      <c r="CP41" s="166"/>
      <c r="CQ41" s="164">
        <f>'Production Summary'!$N$49</f>
        <v>8004.1580041580037</v>
      </c>
      <c r="CR41" s="164">
        <f>'Production Summary'!$M$49</f>
        <v>66.701316701316699</v>
      </c>
      <c r="CS41" s="164">
        <f>'Production Summary'!$N$50</f>
        <v>13331.600831600828</v>
      </c>
      <c r="CT41" s="164">
        <f>'Production Summary'!$M$50</f>
        <v>148.1288981288981</v>
      </c>
      <c r="CU41" s="164">
        <f>'Production Summary'!$N$51</f>
        <v>12785.862785862784</v>
      </c>
      <c r="CV41" s="164">
        <f>'Production Summary'!$M$51</f>
        <v>355.16285516285512</v>
      </c>
      <c r="CW41" s="164">
        <f>'Production Summary'!$N$52</f>
        <v>12629.937629937627</v>
      </c>
      <c r="CX41" s="164">
        <f>'Production Summary'!$M$52</f>
        <v>701.66320166320156</v>
      </c>
      <c r="CY41" s="164">
        <f>'Production Summary'!$N$53</f>
        <v>12396.049896049895</v>
      </c>
      <c r="CZ41" s="164">
        <f>'Production Summary'!$M$53</f>
        <v>688.66943866943859</v>
      </c>
      <c r="DA41" s="164">
        <f>'Production Summary'!$N$54</f>
        <v>13799.376299376298</v>
      </c>
      <c r="DB41" s="164">
        <f>'Production Summary'!$M$54</f>
        <v>766.63201663201653</v>
      </c>
      <c r="DC41" s="328">
        <f>'Production Summary'!$N$60</f>
        <v>12863.825363825363</v>
      </c>
      <c r="DD41" s="328">
        <f>'Production Summary'!$M$60</f>
        <v>714.65696465696465</v>
      </c>
      <c r="DE41" s="164">
        <f>'Production Summary'!$N$59</f>
        <v>11148.648648648648</v>
      </c>
      <c r="DF41" s="328">
        <f>'Production Summary'!$M$59</f>
        <v>619.36936936936934</v>
      </c>
      <c r="DG41" s="164">
        <f>'Production Summary'!$N$55</f>
        <v>13842.68884268884</v>
      </c>
      <c r="DH41" s="164">
        <f>'Production Summary'!$M$55</f>
        <v>3460.67221067221</v>
      </c>
      <c r="DI41" s="164">
        <f>'Production Summary'!$N$56</f>
        <v>13097.713097713096</v>
      </c>
      <c r="DJ41" s="164">
        <f>'Production Summary'!$M$56</f>
        <v>163.72141372141371</v>
      </c>
      <c r="DK41" s="164">
        <f>'Production Summary'!$N$57</f>
        <v>14189.189189189186</v>
      </c>
      <c r="DL41" s="164">
        <f>'Production Summary'!$M$57</f>
        <v>394.14414414414409</v>
      </c>
      <c r="DM41" s="164">
        <f>'Production Summary'!$N$58</f>
        <v>14017.671517671517</v>
      </c>
      <c r="DN41" s="164">
        <f>'Production Summary'!$M$58</f>
        <v>778.75952875952873</v>
      </c>
      <c r="DO41" s="164">
        <f>'Production Summary'!$N$61</f>
        <v>4500</v>
      </c>
      <c r="DP41" s="328">
        <f>'Production Summary'!$M$61</f>
        <v>750</v>
      </c>
      <c r="DQ41" s="164">
        <v>0</v>
      </c>
      <c r="DR41" s="164">
        <f>'Production Summary'!$N$62</f>
        <v>8900</v>
      </c>
      <c r="DS41" s="164">
        <f>'Production Summary'!$N$70</f>
        <v>300</v>
      </c>
      <c r="DT41" s="328">
        <f>'Production Summary'!$M$70</f>
        <v>25</v>
      </c>
      <c r="DU41" s="164">
        <v>0</v>
      </c>
      <c r="DV41" s="164">
        <f>'Production Summary'!$N$71</f>
        <v>150</v>
      </c>
      <c r="DW41" s="164">
        <v>0</v>
      </c>
      <c r="DX41" s="164">
        <f>'Production Summary'!$N$64</f>
        <v>192</v>
      </c>
      <c r="DY41" s="164">
        <v>0</v>
      </c>
      <c r="DZ41" s="391">
        <f>'Production Summary'!$N$65</f>
        <v>384</v>
      </c>
      <c r="EA41" s="164">
        <v>0</v>
      </c>
      <c r="EB41" s="391">
        <f>'Production Summary'!$N$66</f>
        <v>192</v>
      </c>
      <c r="EC41" s="164">
        <v>0</v>
      </c>
      <c r="ED41" s="164">
        <f>'Production Summary'!$N$67</f>
        <v>96</v>
      </c>
      <c r="EE41" s="164">
        <v>0</v>
      </c>
      <c r="EF41" s="164">
        <f>'Production Summary'!$N$68</f>
        <v>96</v>
      </c>
      <c r="EG41" s="164">
        <v>0</v>
      </c>
      <c r="EH41" s="164">
        <f>'Production Summary'!$N$69</f>
        <v>340</v>
      </c>
      <c r="EI41" s="101"/>
      <c r="EJ41" s="3"/>
      <c r="EK41" s="3"/>
      <c r="ER41" s="64" t="s">
        <v>57</v>
      </c>
      <c r="ES41" s="61" t="str">
        <f t="shared" si="10"/>
        <v/>
      </c>
      <c r="ET41" s="24">
        <f t="shared" si="6"/>
        <v>0</v>
      </c>
    </row>
    <row r="42" spans="1:150" ht="15" customHeight="1">
      <c r="A42" t="b">
        <f>C42=Odisha!C42</f>
        <v>1</v>
      </c>
      <c r="B42" s="65">
        <f t="shared" si="7"/>
        <v>37</v>
      </c>
      <c r="C42" s="61" t="str">
        <f>IF(Odisha!C42="","",Odisha!C42)</f>
        <v/>
      </c>
      <c r="D42" s="164">
        <f>'Production Summary'!$N$4</f>
        <v>666</v>
      </c>
      <c r="E42" s="164">
        <f>'Production Summary'!$M$4</f>
        <v>27.75</v>
      </c>
      <c r="F42" s="164">
        <v>0</v>
      </c>
      <c r="G42" s="164">
        <f>'Production Summary'!$N$5</f>
        <v>666</v>
      </c>
      <c r="H42" s="164">
        <f>'Production Summary'!$M$5</f>
        <v>27.75</v>
      </c>
      <c r="I42" s="164">
        <v>0</v>
      </c>
      <c r="J42" s="164">
        <f>'Production Summary'!$N$6</f>
        <v>200</v>
      </c>
      <c r="K42" s="328">
        <f>'Production Summary'!$M$6</f>
        <v>7.5</v>
      </c>
      <c r="L42" s="164">
        <v>0</v>
      </c>
      <c r="M42" s="365">
        <f>'Production Summary'!$N$7</f>
        <v>612.72</v>
      </c>
      <c r="N42" s="367">
        <f>'Production Summary'!$M$7</f>
        <v>25.53</v>
      </c>
      <c r="O42" s="164">
        <v>0</v>
      </c>
      <c r="P42" s="164">
        <f>'Production Summary'!$N$8</f>
        <v>780</v>
      </c>
      <c r="Q42" s="164">
        <f>'Production Summary'!$M$8</f>
        <v>65</v>
      </c>
      <c r="R42" s="164">
        <v>0</v>
      </c>
      <c r="S42" s="164">
        <f>'Production Summary'!$N$9</f>
        <v>720</v>
      </c>
      <c r="T42" s="164">
        <f>'Production Summary'!$M$9</f>
        <v>60</v>
      </c>
      <c r="U42" s="164">
        <v>0</v>
      </c>
      <c r="V42" s="164">
        <f>'Production Summary'!$N$10</f>
        <v>876</v>
      </c>
      <c r="W42" s="164">
        <f>'Production Summary'!$M$10</f>
        <v>73</v>
      </c>
      <c r="X42" s="164">
        <v>0</v>
      </c>
      <c r="Y42" s="164">
        <f>'Production Summary'!$N$14</f>
        <v>177</v>
      </c>
      <c r="Z42" s="328">
        <f>'Production Summary'!$M$14</f>
        <v>14.75</v>
      </c>
      <c r="AA42" s="164">
        <v>0</v>
      </c>
      <c r="AB42" s="164">
        <f>'Production Summary'!$N$15</f>
        <v>126</v>
      </c>
      <c r="AC42" s="164">
        <f>'Production Summary'!$M$15</f>
        <v>21</v>
      </c>
      <c r="AD42" s="164">
        <v>0</v>
      </c>
      <c r="AE42" s="164">
        <f>'Production Summary'!$N$16</f>
        <v>252</v>
      </c>
      <c r="AF42" s="164">
        <f>'Production Summary'!$M$16</f>
        <v>21</v>
      </c>
      <c r="AG42" s="164">
        <v>0</v>
      </c>
      <c r="AH42" s="164">
        <f>'Production Summary'!$N$18</f>
        <v>1035</v>
      </c>
      <c r="AI42" s="164">
        <f>'Production Summary'!$M$18</f>
        <v>17.25</v>
      </c>
      <c r="AJ42" s="164">
        <v>0</v>
      </c>
      <c r="AK42" s="164">
        <f>'Production Summary'!$N$19</f>
        <v>870</v>
      </c>
      <c r="AL42" s="164">
        <f>'Production Summary'!$M$19</f>
        <v>29</v>
      </c>
      <c r="AM42" s="164">
        <v>0</v>
      </c>
      <c r="AN42" s="164">
        <f>'Production Summary'!$N$20</f>
        <v>864</v>
      </c>
      <c r="AO42" s="164">
        <f>'Production Summary'!$M$20</f>
        <v>72</v>
      </c>
      <c r="AP42" s="164">
        <v>0</v>
      </c>
      <c r="AQ42" s="164">
        <f>'Production Summary'!$N$21</f>
        <v>670</v>
      </c>
      <c r="AR42" s="164">
        <f>'Production Summary'!$M$21</f>
        <v>335</v>
      </c>
      <c r="AS42" s="164">
        <v>0</v>
      </c>
      <c r="AT42" s="386">
        <f>'Production Summary'!$N$22</f>
        <v>375</v>
      </c>
      <c r="AU42" s="164">
        <f>'Production Summary'!$N$23</f>
        <v>1050</v>
      </c>
      <c r="AV42" s="164">
        <f>'Production Summary'!$N$25</f>
        <v>300</v>
      </c>
      <c r="AW42" s="164">
        <f>'Production Summary'!$M$25</f>
        <v>25</v>
      </c>
      <c r="AX42" s="164">
        <v>0</v>
      </c>
      <c r="AY42" s="164">
        <f>'Production Summary'!$N$26</f>
        <v>300</v>
      </c>
      <c r="AZ42" s="164">
        <f>'Production Summary'!$M$26</f>
        <v>25</v>
      </c>
      <c r="BA42" s="164">
        <v>0</v>
      </c>
      <c r="BB42" s="164">
        <f>'Production Summary'!$N$28</f>
        <v>777</v>
      </c>
      <c r="BC42" s="164">
        <f>'Production Summary'!$M$28</f>
        <v>12.95</v>
      </c>
      <c r="BD42" s="164">
        <v>0</v>
      </c>
      <c r="BE42" s="164">
        <f>'Production Summary'!$N$29</f>
        <v>612</v>
      </c>
      <c r="BF42" s="164">
        <f>'Production Summary'!$M$29</f>
        <v>51</v>
      </c>
      <c r="BG42" s="164">
        <v>0</v>
      </c>
      <c r="BH42" s="164">
        <f>'Production Summary'!$N$30</f>
        <v>500</v>
      </c>
      <c r="BI42" s="164">
        <f>'Production Summary'!$M$30</f>
        <v>250</v>
      </c>
      <c r="BJ42" s="164">
        <v>0</v>
      </c>
      <c r="BK42" s="386"/>
      <c r="BL42" s="164">
        <f>'Production Summary'!$N$32</f>
        <v>875</v>
      </c>
      <c r="BM42" s="164">
        <f>'Production Summary'!$N$34</f>
        <v>360.59999999999997</v>
      </c>
      <c r="BN42" s="164">
        <f>'Production Summary'!$M$34</f>
        <v>6.01</v>
      </c>
      <c r="BO42" s="164">
        <v>0</v>
      </c>
      <c r="BP42" s="164">
        <f>'Production Summary'!$N$36</f>
        <v>717</v>
      </c>
      <c r="BQ42" s="164">
        <f>'Production Summary'!$M$36</f>
        <v>11.95</v>
      </c>
      <c r="BR42" s="164">
        <v>0</v>
      </c>
      <c r="BS42" s="164">
        <f>'Production Summary'!$N$37</f>
        <v>210</v>
      </c>
      <c r="BT42" s="164">
        <f>'Production Summary'!$M$37</f>
        <v>21</v>
      </c>
      <c r="BU42" s="164">
        <v>0</v>
      </c>
      <c r="BV42" s="164">
        <f>'Production Summary'!$N$38</f>
        <v>280</v>
      </c>
      <c r="BW42" s="164">
        <f>'Production Summary'!$M$38</f>
        <v>28</v>
      </c>
      <c r="BX42" s="164">
        <v>0</v>
      </c>
      <c r="BY42" s="165">
        <f>'Production Summary'!$N$39</f>
        <v>300.38406247988502</v>
      </c>
      <c r="BZ42" s="164">
        <f>'Production Summary'!$M$39</f>
        <v>30.038406247988501</v>
      </c>
      <c r="CA42" s="164">
        <v>0</v>
      </c>
      <c r="CB42" s="164">
        <f>'Production Summary'!$N$40</f>
        <v>131.30000000000001</v>
      </c>
      <c r="CC42" s="164">
        <f>'Production Summary'!$M$40</f>
        <v>13.13</v>
      </c>
      <c r="CD42" s="164">
        <v>0</v>
      </c>
      <c r="CE42" s="164">
        <f>'Production Summary'!$N$42</f>
        <v>1136.3519999999996</v>
      </c>
      <c r="CF42" s="164">
        <f>'Production Summary'!$M$42</f>
        <v>81.167999999999978</v>
      </c>
      <c r="CG42" s="164">
        <v>0</v>
      </c>
      <c r="CH42" s="164">
        <v>0</v>
      </c>
      <c r="CI42" s="164">
        <f>'Production Summary'!$N$43</f>
        <v>184</v>
      </c>
      <c r="CJ42" s="164">
        <v>0</v>
      </c>
      <c r="CK42" s="164">
        <f>'Production Summary'!$N$44</f>
        <v>355</v>
      </c>
      <c r="CL42" s="164">
        <v>0</v>
      </c>
      <c r="CM42" s="375">
        <f>'Production Summary'!$N$45</f>
        <v>1650</v>
      </c>
      <c r="CN42" s="164">
        <f>'Production Summary'!$N$46</f>
        <v>270</v>
      </c>
      <c r="CO42" s="164">
        <f>'Production Summary'!$N$47</f>
        <v>1350</v>
      </c>
      <c r="CP42" s="166"/>
      <c r="CQ42" s="164">
        <f>'Production Summary'!$N$49</f>
        <v>8004.1580041580037</v>
      </c>
      <c r="CR42" s="164">
        <f>'Production Summary'!$M$49</f>
        <v>66.701316701316699</v>
      </c>
      <c r="CS42" s="164">
        <f>'Production Summary'!$N$50</f>
        <v>13331.600831600828</v>
      </c>
      <c r="CT42" s="164">
        <f>'Production Summary'!$M$50</f>
        <v>148.1288981288981</v>
      </c>
      <c r="CU42" s="164">
        <f>'Production Summary'!$N$51</f>
        <v>12785.862785862784</v>
      </c>
      <c r="CV42" s="164">
        <f>'Production Summary'!$M$51</f>
        <v>355.16285516285512</v>
      </c>
      <c r="CW42" s="164">
        <f>'Production Summary'!$N$52</f>
        <v>12629.937629937627</v>
      </c>
      <c r="CX42" s="164">
        <f>'Production Summary'!$M$52</f>
        <v>701.66320166320156</v>
      </c>
      <c r="CY42" s="164">
        <f>'Production Summary'!$N$53</f>
        <v>12396.049896049895</v>
      </c>
      <c r="CZ42" s="164">
        <f>'Production Summary'!$M$53</f>
        <v>688.66943866943859</v>
      </c>
      <c r="DA42" s="164">
        <f>'Production Summary'!$N$54</f>
        <v>13799.376299376298</v>
      </c>
      <c r="DB42" s="164">
        <f>'Production Summary'!$M$54</f>
        <v>766.63201663201653</v>
      </c>
      <c r="DC42" s="328">
        <f>'Production Summary'!$N$60</f>
        <v>12863.825363825363</v>
      </c>
      <c r="DD42" s="328">
        <f>'Production Summary'!$M$60</f>
        <v>714.65696465696465</v>
      </c>
      <c r="DE42" s="164">
        <f>'Production Summary'!$N$59</f>
        <v>11148.648648648648</v>
      </c>
      <c r="DF42" s="328">
        <f>'Production Summary'!$M$59</f>
        <v>619.36936936936934</v>
      </c>
      <c r="DG42" s="164">
        <f>'Production Summary'!$N$55</f>
        <v>13842.68884268884</v>
      </c>
      <c r="DH42" s="164">
        <f>'Production Summary'!$M$55</f>
        <v>3460.67221067221</v>
      </c>
      <c r="DI42" s="164">
        <f>'Production Summary'!$N$56</f>
        <v>13097.713097713096</v>
      </c>
      <c r="DJ42" s="164">
        <f>'Production Summary'!$M$56</f>
        <v>163.72141372141371</v>
      </c>
      <c r="DK42" s="164">
        <f>'Production Summary'!$N$57</f>
        <v>14189.189189189186</v>
      </c>
      <c r="DL42" s="164">
        <f>'Production Summary'!$M$57</f>
        <v>394.14414414414409</v>
      </c>
      <c r="DM42" s="164">
        <f>'Production Summary'!$N$58</f>
        <v>14017.671517671517</v>
      </c>
      <c r="DN42" s="164">
        <f>'Production Summary'!$M$58</f>
        <v>778.75952875952873</v>
      </c>
      <c r="DO42" s="164">
        <f>'Production Summary'!$N$61</f>
        <v>4500</v>
      </c>
      <c r="DP42" s="328">
        <f>'Production Summary'!$M$61</f>
        <v>750</v>
      </c>
      <c r="DQ42" s="164">
        <v>0</v>
      </c>
      <c r="DR42" s="164">
        <f>'Production Summary'!$N$62</f>
        <v>8900</v>
      </c>
      <c r="DS42" s="164">
        <f>'Production Summary'!$N$70</f>
        <v>300</v>
      </c>
      <c r="DT42" s="328">
        <f>'Production Summary'!$M$70</f>
        <v>25</v>
      </c>
      <c r="DU42" s="164">
        <v>0</v>
      </c>
      <c r="DV42" s="164">
        <f>'Production Summary'!$N$71</f>
        <v>150</v>
      </c>
      <c r="DW42" s="164">
        <v>0</v>
      </c>
      <c r="DX42" s="164">
        <f>'Production Summary'!$N$64</f>
        <v>192</v>
      </c>
      <c r="DY42" s="164">
        <v>0</v>
      </c>
      <c r="DZ42" s="391">
        <f>'Production Summary'!$N$65</f>
        <v>384</v>
      </c>
      <c r="EA42" s="164">
        <v>0</v>
      </c>
      <c r="EB42" s="391">
        <f>'Production Summary'!$N$66</f>
        <v>192</v>
      </c>
      <c r="EC42" s="164">
        <v>0</v>
      </c>
      <c r="ED42" s="164">
        <f>'Production Summary'!$N$67</f>
        <v>96</v>
      </c>
      <c r="EE42" s="164">
        <v>0</v>
      </c>
      <c r="EF42" s="164">
        <f>'Production Summary'!$N$68</f>
        <v>96</v>
      </c>
      <c r="EG42" s="164">
        <v>0</v>
      </c>
      <c r="EH42" s="164">
        <f>'Production Summary'!$N$69</f>
        <v>340</v>
      </c>
      <c r="EI42" s="101"/>
      <c r="EJ42" s="3"/>
      <c r="EK42" s="3"/>
      <c r="ER42" s="64" t="s">
        <v>58</v>
      </c>
      <c r="ES42" s="61" t="str">
        <f t="shared" si="10"/>
        <v/>
      </c>
      <c r="ET42" s="24">
        <f t="shared" si="6"/>
        <v>0</v>
      </c>
    </row>
    <row r="43" spans="1:150" ht="15" customHeight="1">
      <c r="A43" t="b">
        <f>C43=Odisha!C43</f>
        <v>1</v>
      </c>
      <c r="B43" s="65">
        <f t="shared" si="7"/>
        <v>38</v>
      </c>
      <c r="C43" s="61" t="str">
        <f>IF(Odisha!C43="","",Odisha!C43)</f>
        <v/>
      </c>
      <c r="D43" s="164">
        <f>'Production Summary'!$N$4</f>
        <v>666</v>
      </c>
      <c r="E43" s="164">
        <f>'Production Summary'!$M$4</f>
        <v>27.75</v>
      </c>
      <c r="F43" s="164">
        <v>0</v>
      </c>
      <c r="G43" s="164">
        <f>'Production Summary'!$N$5</f>
        <v>666</v>
      </c>
      <c r="H43" s="164">
        <f>'Production Summary'!$M$5</f>
        <v>27.75</v>
      </c>
      <c r="I43" s="164">
        <v>0</v>
      </c>
      <c r="J43" s="164">
        <f>'Production Summary'!$N$6</f>
        <v>200</v>
      </c>
      <c r="K43" s="328">
        <f>'Production Summary'!$M$6</f>
        <v>7.5</v>
      </c>
      <c r="L43" s="164">
        <v>0</v>
      </c>
      <c r="M43" s="365">
        <f>'Production Summary'!$N$7</f>
        <v>612.72</v>
      </c>
      <c r="N43" s="367">
        <f>'Production Summary'!$M$7</f>
        <v>25.53</v>
      </c>
      <c r="O43" s="164">
        <v>0</v>
      </c>
      <c r="P43" s="164">
        <f>'Production Summary'!$N$8</f>
        <v>780</v>
      </c>
      <c r="Q43" s="164">
        <f>'Production Summary'!$M$8</f>
        <v>65</v>
      </c>
      <c r="R43" s="164">
        <v>0</v>
      </c>
      <c r="S43" s="164">
        <f>'Production Summary'!$N$9</f>
        <v>720</v>
      </c>
      <c r="T43" s="164">
        <f>'Production Summary'!$M$9</f>
        <v>60</v>
      </c>
      <c r="U43" s="164">
        <v>0</v>
      </c>
      <c r="V43" s="164">
        <f>'Production Summary'!$N$10</f>
        <v>876</v>
      </c>
      <c r="W43" s="164">
        <f>'Production Summary'!$M$10</f>
        <v>73</v>
      </c>
      <c r="X43" s="164">
        <v>0</v>
      </c>
      <c r="Y43" s="164">
        <f>'Production Summary'!$N$14</f>
        <v>177</v>
      </c>
      <c r="Z43" s="328">
        <f>'Production Summary'!$M$14</f>
        <v>14.75</v>
      </c>
      <c r="AA43" s="164">
        <v>0</v>
      </c>
      <c r="AB43" s="164">
        <f>'Production Summary'!$N$15</f>
        <v>126</v>
      </c>
      <c r="AC43" s="164">
        <f>'Production Summary'!$M$15</f>
        <v>21</v>
      </c>
      <c r="AD43" s="164">
        <v>0</v>
      </c>
      <c r="AE43" s="164">
        <f>'Production Summary'!$N$16</f>
        <v>252</v>
      </c>
      <c r="AF43" s="164">
        <f>'Production Summary'!$M$16</f>
        <v>21</v>
      </c>
      <c r="AG43" s="164">
        <v>0</v>
      </c>
      <c r="AH43" s="164">
        <f>'Production Summary'!$N$18</f>
        <v>1035</v>
      </c>
      <c r="AI43" s="164">
        <f>'Production Summary'!$M$18</f>
        <v>17.25</v>
      </c>
      <c r="AJ43" s="164">
        <v>0</v>
      </c>
      <c r="AK43" s="164">
        <f>'Production Summary'!$N$19</f>
        <v>870</v>
      </c>
      <c r="AL43" s="164">
        <f>'Production Summary'!$M$19</f>
        <v>29</v>
      </c>
      <c r="AM43" s="164">
        <v>0</v>
      </c>
      <c r="AN43" s="164">
        <f>'Production Summary'!$N$20</f>
        <v>864</v>
      </c>
      <c r="AO43" s="164">
        <f>'Production Summary'!$M$20</f>
        <v>72</v>
      </c>
      <c r="AP43" s="164">
        <v>0</v>
      </c>
      <c r="AQ43" s="164">
        <f>'Production Summary'!$N$21</f>
        <v>670</v>
      </c>
      <c r="AR43" s="164">
        <f>'Production Summary'!$M$21</f>
        <v>335</v>
      </c>
      <c r="AS43" s="164">
        <v>0</v>
      </c>
      <c r="AT43" s="386">
        <f>'Production Summary'!$N$22</f>
        <v>375</v>
      </c>
      <c r="AU43" s="164">
        <f>'Production Summary'!$N$23</f>
        <v>1050</v>
      </c>
      <c r="AV43" s="164">
        <f>'Production Summary'!$N$25</f>
        <v>300</v>
      </c>
      <c r="AW43" s="164">
        <f>'Production Summary'!$M$25</f>
        <v>25</v>
      </c>
      <c r="AX43" s="164">
        <v>0</v>
      </c>
      <c r="AY43" s="164">
        <f>'Production Summary'!$N$26</f>
        <v>300</v>
      </c>
      <c r="AZ43" s="164">
        <f>'Production Summary'!$M$26</f>
        <v>25</v>
      </c>
      <c r="BA43" s="164">
        <v>0</v>
      </c>
      <c r="BB43" s="164">
        <f>'Production Summary'!$N$28</f>
        <v>777</v>
      </c>
      <c r="BC43" s="164">
        <f>'Production Summary'!$M$28</f>
        <v>12.95</v>
      </c>
      <c r="BD43" s="164">
        <v>0</v>
      </c>
      <c r="BE43" s="164">
        <f>'Production Summary'!$N$29</f>
        <v>612</v>
      </c>
      <c r="BF43" s="164">
        <f>'Production Summary'!$M$29</f>
        <v>51</v>
      </c>
      <c r="BG43" s="164">
        <v>0</v>
      </c>
      <c r="BH43" s="164">
        <f>'Production Summary'!$N$30</f>
        <v>500</v>
      </c>
      <c r="BI43" s="164">
        <f>'Production Summary'!$M$30</f>
        <v>250</v>
      </c>
      <c r="BJ43" s="164">
        <v>0</v>
      </c>
      <c r="BK43" s="386"/>
      <c r="BL43" s="164">
        <f>'Production Summary'!$N$32</f>
        <v>875</v>
      </c>
      <c r="BM43" s="164">
        <f>'Production Summary'!$N$34</f>
        <v>360.59999999999997</v>
      </c>
      <c r="BN43" s="164">
        <f>'Production Summary'!$M$34</f>
        <v>6.01</v>
      </c>
      <c r="BO43" s="164">
        <v>0</v>
      </c>
      <c r="BP43" s="164">
        <f>'Production Summary'!$N$36</f>
        <v>717</v>
      </c>
      <c r="BQ43" s="164">
        <f>'Production Summary'!$M$36</f>
        <v>11.95</v>
      </c>
      <c r="BR43" s="164">
        <v>0</v>
      </c>
      <c r="BS43" s="164">
        <f>'Production Summary'!$N$37</f>
        <v>210</v>
      </c>
      <c r="BT43" s="164">
        <f>'Production Summary'!$M$37</f>
        <v>21</v>
      </c>
      <c r="BU43" s="164">
        <v>0</v>
      </c>
      <c r="BV43" s="164">
        <f>'Production Summary'!$N$38</f>
        <v>280</v>
      </c>
      <c r="BW43" s="164">
        <f>'Production Summary'!$M$38</f>
        <v>28</v>
      </c>
      <c r="BX43" s="164">
        <v>0</v>
      </c>
      <c r="BY43" s="165">
        <f>'Production Summary'!$N$39</f>
        <v>300.38406247988502</v>
      </c>
      <c r="BZ43" s="164">
        <f>'Production Summary'!$M$39</f>
        <v>30.038406247988501</v>
      </c>
      <c r="CA43" s="164">
        <v>0</v>
      </c>
      <c r="CB43" s="164">
        <f>'Production Summary'!$N$40</f>
        <v>131.30000000000001</v>
      </c>
      <c r="CC43" s="164">
        <f>'Production Summary'!$M$40</f>
        <v>13.13</v>
      </c>
      <c r="CD43" s="164">
        <v>0</v>
      </c>
      <c r="CE43" s="164">
        <f>'Production Summary'!$N$42</f>
        <v>1136.3519999999996</v>
      </c>
      <c r="CF43" s="164">
        <f>'Production Summary'!$M$42</f>
        <v>81.167999999999978</v>
      </c>
      <c r="CG43" s="164">
        <v>0</v>
      </c>
      <c r="CH43" s="164">
        <v>0</v>
      </c>
      <c r="CI43" s="164">
        <f>'Production Summary'!$N$43</f>
        <v>184</v>
      </c>
      <c r="CJ43" s="164">
        <v>0</v>
      </c>
      <c r="CK43" s="164">
        <f>'Production Summary'!$N$44</f>
        <v>355</v>
      </c>
      <c r="CL43" s="164">
        <v>0</v>
      </c>
      <c r="CM43" s="375">
        <f>'Production Summary'!$N$45</f>
        <v>1650</v>
      </c>
      <c r="CN43" s="164">
        <f>'Production Summary'!$N$46</f>
        <v>270</v>
      </c>
      <c r="CO43" s="164">
        <f>'Production Summary'!$N$47</f>
        <v>1350</v>
      </c>
      <c r="CP43" s="166"/>
      <c r="CQ43" s="164">
        <f>'Production Summary'!$N$49</f>
        <v>8004.1580041580037</v>
      </c>
      <c r="CR43" s="164">
        <f>'Production Summary'!$M$49</f>
        <v>66.701316701316699</v>
      </c>
      <c r="CS43" s="164">
        <f>'Production Summary'!$N$50</f>
        <v>13331.600831600828</v>
      </c>
      <c r="CT43" s="164">
        <f>'Production Summary'!$M$50</f>
        <v>148.1288981288981</v>
      </c>
      <c r="CU43" s="164">
        <f>'Production Summary'!$N$51</f>
        <v>12785.862785862784</v>
      </c>
      <c r="CV43" s="164">
        <f>'Production Summary'!$M$51</f>
        <v>355.16285516285512</v>
      </c>
      <c r="CW43" s="164">
        <f>'Production Summary'!$N$52</f>
        <v>12629.937629937627</v>
      </c>
      <c r="CX43" s="164">
        <f>'Production Summary'!$M$52</f>
        <v>701.66320166320156</v>
      </c>
      <c r="CY43" s="164">
        <f>'Production Summary'!$N$53</f>
        <v>12396.049896049895</v>
      </c>
      <c r="CZ43" s="164">
        <f>'Production Summary'!$M$53</f>
        <v>688.66943866943859</v>
      </c>
      <c r="DA43" s="164">
        <f>'Production Summary'!$N$54</f>
        <v>13799.376299376298</v>
      </c>
      <c r="DB43" s="164">
        <f>'Production Summary'!$M$54</f>
        <v>766.63201663201653</v>
      </c>
      <c r="DC43" s="328">
        <f>'Production Summary'!$N$60</f>
        <v>12863.825363825363</v>
      </c>
      <c r="DD43" s="328">
        <f>'Production Summary'!$M$60</f>
        <v>714.65696465696465</v>
      </c>
      <c r="DE43" s="164">
        <f>'Production Summary'!$N$59</f>
        <v>11148.648648648648</v>
      </c>
      <c r="DF43" s="328">
        <f>'Production Summary'!$M$59</f>
        <v>619.36936936936934</v>
      </c>
      <c r="DG43" s="164">
        <f>'Production Summary'!$N$55</f>
        <v>13842.68884268884</v>
      </c>
      <c r="DH43" s="164">
        <f>'Production Summary'!$M$55</f>
        <v>3460.67221067221</v>
      </c>
      <c r="DI43" s="164">
        <f>'Production Summary'!$N$56</f>
        <v>13097.713097713096</v>
      </c>
      <c r="DJ43" s="164">
        <f>'Production Summary'!$M$56</f>
        <v>163.72141372141371</v>
      </c>
      <c r="DK43" s="164">
        <f>'Production Summary'!$N$57</f>
        <v>14189.189189189186</v>
      </c>
      <c r="DL43" s="164">
        <f>'Production Summary'!$M$57</f>
        <v>394.14414414414409</v>
      </c>
      <c r="DM43" s="164">
        <f>'Production Summary'!$N$58</f>
        <v>14017.671517671517</v>
      </c>
      <c r="DN43" s="164">
        <f>'Production Summary'!$M$58</f>
        <v>778.75952875952873</v>
      </c>
      <c r="DO43" s="164">
        <f>'Production Summary'!$N$61</f>
        <v>4500</v>
      </c>
      <c r="DP43" s="328">
        <f>'Production Summary'!$M$61</f>
        <v>750</v>
      </c>
      <c r="DQ43" s="164">
        <v>0</v>
      </c>
      <c r="DR43" s="164">
        <f>'Production Summary'!$N$62</f>
        <v>8900</v>
      </c>
      <c r="DS43" s="164">
        <f>'Production Summary'!$N$70</f>
        <v>300</v>
      </c>
      <c r="DT43" s="328">
        <f>'Production Summary'!$M$70</f>
        <v>25</v>
      </c>
      <c r="DU43" s="164">
        <v>0</v>
      </c>
      <c r="DV43" s="164">
        <f>'Production Summary'!$N$71</f>
        <v>150</v>
      </c>
      <c r="DW43" s="164">
        <v>0</v>
      </c>
      <c r="DX43" s="164">
        <f>'Production Summary'!$N$64</f>
        <v>192</v>
      </c>
      <c r="DY43" s="164">
        <v>0</v>
      </c>
      <c r="DZ43" s="391">
        <f>'Production Summary'!$N$65</f>
        <v>384</v>
      </c>
      <c r="EA43" s="164">
        <v>0</v>
      </c>
      <c r="EB43" s="391">
        <f>'Production Summary'!$N$66</f>
        <v>192</v>
      </c>
      <c r="EC43" s="164">
        <v>0</v>
      </c>
      <c r="ED43" s="164">
        <f>'Production Summary'!$N$67</f>
        <v>96</v>
      </c>
      <c r="EE43" s="164">
        <v>0</v>
      </c>
      <c r="EF43" s="164">
        <f>'Production Summary'!$N$68</f>
        <v>96</v>
      </c>
      <c r="EG43" s="164">
        <v>0</v>
      </c>
      <c r="EH43" s="164">
        <f>'Production Summary'!$N$69</f>
        <v>340</v>
      </c>
      <c r="EI43" s="101"/>
      <c r="EJ43" s="3"/>
      <c r="EK43" s="3"/>
      <c r="ER43" s="64" t="s">
        <v>59</v>
      </c>
      <c r="ES43" s="61" t="str">
        <f t="shared" si="10"/>
        <v/>
      </c>
      <c r="ET43" s="24">
        <f t="shared" si="6"/>
        <v>0</v>
      </c>
    </row>
    <row r="44" spans="1:150" ht="15" customHeight="1">
      <c r="A44" t="b">
        <f>C44=Odisha!C44</f>
        <v>1</v>
      </c>
      <c r="B44" s="65">
        <f t="shared" si="7"/>
        <v>39</v>
      </c>
      <c r="C44" s="61" t="str">
        <f>IF(Odisha!C44="","",Odisha!C44)</f>
        <v/>
      </c>
      <c r="D44" s="164">
        <f>'Production Summary'!$N$4</f>
        <v>666</v>
      </c>
      <c r="E44" s="164">
        <f>'Production Summary'!$M$4</f>
        <v>27.75</v>
      </c>
      <c r="F44" s="164">
        <v>0</v>
      </c>
      <c r="G44" s="164">
        <f>'Production Summary'!$N$5</f>
        <v>666</v>
      </c>
      <c r="H44" s="164">
        <f>'Production Summary'!$M$5</f>
        <v>27.75</v>
      </c>
      <c r="I44" s="164">
        <v>0</v>
      </c>
      <c r="J44" s="164">
        <f>'Production Summary'!$N$6</f>
        <v>200</v>
      </c>
      <c r="K44" s="328">
        <f>'Production Summary'!$M$6</f>
        <v>7.5</v>
      </c>
      <c r="L44" s="164">
        <v>0</v>
      </c>
      <c r="M44" s="365">
        <f>'Production Summary'!$N$7</f>
        <v>612.72</v>
      </c>
      <c r="N44" s="367">
        <f>'Production Summary'!$M$7</f>
        <v>25.53</v>
      </c>
      <c r="O44" s="164">
        <v>0</v>
      </c>
      <c r="P44" s="164">
        <f>'Production Summary'!$N$8</f>
        <v>780</v>
      </c>
      <c r="Q44" s="164">
        <f>'Production Summary'!$M$8</f>
        <v>65</v>
      </c>
      <c r="R44" s="164">
        <v>0</v>
      </c>
      <c r="S44" s="164">
        <f>'Production Summary'!$N$9</f>
        <v>720</v>
      </c>
      <c r="T44" s="164">
        <f>'Production Summary'!$M$9</f>
        <v>60</v>
      </c>
      <c r="U44" s="164">
        <v>0</v>
      </c>
      <c r="V44" s="164">
        <f>'Production Summary'!$N$10</f>
        <v>876</v>
      </c>
      <c r="W44" s="164">
        <f>'Production Summary'!$M$10</f>
        <v>73</v>
      </c>
      <c r="X44" s="164">
        <v>0</v>
      </c>
      <c r="Y44" s="164">
        <f>'Production Summary'!$N$14</f>
        <v>177</v>
      </c>
      <c r="Z44" s="328">
        <f>'Production Summary'!$M$14</f>
        <v>14.75</v>
      </c>
      <c r="AA44" s="164">
        <v>0</v>
      </c>
      <c r="AB44" s="164">
        <f>'Production Summary'!$N$15</f>
        <v>126</v>
      </c>
      <c r="AC44" s="164">
        <f>'Production Summary'!$M$15</f>
        <v>21</v>
      </c>
      <c r="AD44" s="164">
        <v>0</v>
      </c>
      <c r="AE44" s="164">
        <f>'Production Summary'!$N$16</f>
        <v>252</v>
      </c>
      <c r="AF44" s="164">
        <f>'Production Summary'!$M$16</f>
        <v>21</v>
      </c>
      <c r="AG44" s="164">
        <v>0</v>
      </c>
      <c r="AH44" s="164">
        <f>'Production Summary'!$N$18</f>
        <v>1035</v>
      </c>
      <c r="AI44" s="164">
        <f>'Production Summary'!$M$18</f>
        <v>17.25</v>
      </c>
      <c r="AJ44" s="164">
        <v>0</v>
      </c>
      <c r="AK44" s="164">
        <f>'Production Summary'!$N$19</f>
        <v>870</v>
      </c>
      <c r="AL44" s="164">
        <f>'Production Summary'!$M$19</f>
        <v>29</v>
      </c>
      <c r="AM44" s="164">
        <v>0</v>
      </c>
      <c r="AN44" s="164">
        <f>'Production Summary'!$N$20</f>
        <v>864</v>
      </c>
      <c r="AO44" s="164">
        <f>'Production Summary'!$M$20</f>
        <v>72</v>
      </c>
      <c r="AP44" s="164">
        <v>0</v>
      </c>
      <c r="AQ44" s="164">
        <f>'Production Summary'!$N$21</f>
        <v>670</v>
      </c>
      <c r="AR44" s="164">
        <f>'Production Summary'!$M$21</f>
        <v>335</v>
      </c>
      <c r="AS44" s="164">
        <v>0</v>
      </c>
      <c r="AT44" s="386">
        <f>'Production Summary'!$N$22</f>
        <v>375</v>
      </c>
      <c r="AU44" s="164">
        <f>'Production Summary'!$N$23</f>
        <v>1050</v>
      </c>
      <c r="AV44" s="164">
        <f>'Production Summary'!$N$25</f>
        <v>300</v>
      </c>
      <c r="AW44" s="164">
        <f>'Production Summary'!$M$25</f>
        <v>25</v>
      </c>
      <c r="AX44" s="164">
        <v>0</v>
      </c>
      <c r="AY44" s="164">
        <f>'Production Summary'!$N$26</f>
        <v>300</v>
      </c>
      <c r="AZ44" s="164">
        <f>'Production Summary'!$M$26</f>
        <v>25</v>
      </c>
      <c r="BA44" s="164">
        <v>0</v>
      </c>
      <c r="BB44" s="164">
        <f>'Production Summary'!$N$28</f>
        <v>777</v>
      </c>
      <c r="BC44" s="164">
        <f>'Production Summary'!$M$28</f>
        <v>12.95</v>
      </c>
      <c r="BD44" s="164">
        <v>0</v>
      </c>
      <c r="BE44" s="164">
        <f>'Production Summary'!$N$29</f>
        <v>612</v>
      </c>
      <c r="BF44" s="164">
        <f>'Production Summary'!$M$29</f>
        <v>51</v>
      </c>
      <c r="BG44" s="164">
        <v>0</v>
      </c>
      <c r="BH44" s="164">
        <f>'Production Summary'!$N$30</f>
        <v>500</v>
      </c>
      <c r="BI44" s="164">
        <f>'Production Summary'!$M$30</f>
        <v>250</v>
      </c>
      <c r="BJ44" s="164">
        <v>0</v>
      </c>
      <c r="BK44" s="386"/>
      <c r="BL44" s="164">
        <f>'Production Summary'!$N$32</f>
        <v>875</v>
      </c>
      <c r="BM44" s="164">
        <f>'Production Summary'!$N$34</f>
        <v>360.59999999999997</v>
      </c>
      <c r="BN44" s="164">
        <f>'Production Summary'!$M$34</f>
        <v>6.01</v>
      </c>
      <c r="BO44" s="164">
        <v>0</v>
      </c>
      <c r="BP44" s="164">
        <f>'Production Summary'!$N$36</f>
        <v>717</v>
      </c>
      <c r="BQ44" s="164">
        <f>'Production Summary'!$M$36</f>
        <v>11.95</v>
      </c>
      <c r="BR44" s="164">
        <v>0</v>
      </c>
      <c r="BS44" s="164">
        <f>'Production Summary'!$N$37</f>
        <v>210</v>
      </c>
      <c r="BT44" s="164">
        <f>'Production Summary'!$M$37</f>
        <v>21</v>
      </c>
      <c r="BU44" s="164">
        <v>0</v>
      </c>
      <c r="BV44" s="164">
        <f>'Production Summary'!$N$38</f>
        <v>280</v>
      </c>
      <c r="BW44" s="164">
        <f>'Production Summary'!$M$38</f>
        <v>28</v>
      </c>
      <c r="BX44" s="164">
        <v>0</v>
      </c>
      <c r="BY44" s="165">
        <f>'Production Summary'!$N$39</f>
        <v>300.38406247988502</v>
      </c>
      <c r="BZ44" s="164">
        <f>'Production Summary'!$M$39</f>
        <v>30.038406247988501</v>
      </c>
      <c r="CA44" s="164">
        <v>0</v>
      </c>
      <c r="CB44" s="164">
        <f>'Production Summary'!$N$40</f>
        <v>131.30000000000001</v>
      </c>
      <c r="CC44" s="164">
        <f>'Production Summary'!$M$40</f>
        <v>13.13</v>
      </c>
      <c r="CD44" s="164">
        <v>0</v>
      </c>
      <c r="CE44" s="164">
        <f>'Production Summary'!$N$42</f>
        <v>1136.3519999999996</v>
      </c>
      <c r="CF44" s="164">
        <f>'Production Summary'!$M$42</f>
        <v>81.167999999999978</v>
      </c>
      <c r="CG44" s="164">
        <v>0</v>
      </c>
      <c r="CH44" s="164">
        <v>0</v>
      </c>
      <c r="CI44" s="164">
        <f>'Production Summary'!$N$43</f>
        <v>184</v>
      </c>
      <c r="CJ44" s="164">
        <v>0</v>
      </c>
      <c r="CK44" s="164">
        <f>'Production Summary'!$N$44</f>
        <v>355</v>
      </c>
      <c r="CL44" s="164">
        <v>0</v>
      </c>
      <c r="CM44" s="375">
        <f>'Production Summary'!$N$45</f>
        <v>1650</v>
      </c>
      <c r="CN44" s="164">
        <f>'Production Summary'!$N$46</f>
        <v>270</v>
      </c>
      <c r="CO44" s="164">
        <f>'Production Summary'!$N$47</f>
        <v>1350</v>
      </c>
      <c r="CP44" s="166"/>
      <c r="CQ44" s="164">
        <f>'Production Summary'!$N$49</f>
        <v>8004.1580041580037</v>
      </c>
      <c r="CR44" s="164">
        <f>'Production Summary'!$M$49</f>
        <v>66.701316701316699</v>
      </c>
      <c r="CS44" s="164">
        <f>'Production Summary'!$N$50</f>
        <v>13331.600831600828</v>
      </c>
      <c r="CT44" s="164">
        <f>'Production Summary'!$M$50</f>
        <v>148.1288981288981</v>
      </c>
      <c r="CU44" s="164">
        <f>'Production Summary'!$N$51</f>
        <v>12785.862785862784</v>
      </c>
      <c r="CV44" s="164">
        <f>'Production Summary'!$M$51</f>
        <v>355.16285516285512</v>
      </c>
      <c r="CW44" s="164">
        <f>'Production Summary'!$N$52</f>
        <v>12629.937629937627</v>
      </c>
      <c r="CX44" s="164">
        <f>'Production Summary'!$M$52</f>
        <v>701.66320166320156</v>
      </c>
      <c r="CY44" s="164">
        <f>'Production Summary'!$N$53</f>
        <v>12396.049896049895</v>
      </c>
      <c r="CZ44" s="164">
        <f>'Production Summary'!$M$53</f>
        <v>688.66943866943859</v>
      </c>
      <c r="DA44" s="164">
        <f>'Production Summary'!$N$54</f>
        <v>13799.376299376298</v>
      </c>
      <c r="DB44" s="164">
        <f>'Production Summary'!$M$54</f>
        <v>766.63201663201653</v>
      </c>
      <c r="DC44" s="328">
        <f>'Production Summary'!$N$60</f>
        <v>12863.825363825363</v>
      </c>
      <c r="DD44" s="328">
        <f>'Production Summary'!$M$60</f>
        <v>714.65696465696465</v>
      </c>
      <c r="DE44" s="164">
        <f>'Production Summary'!$N$59</f>
        <v>11148.648648648648</v>
      </c>
      <c r="DF44" s="328">
        <f>'Production Summary'!$M$59</f>
        <v>619.36936936936934</v>
      </c>
      <c r="DG44" s="164">
        <f>'Production Summary'!$N$55</f>
        <v>13842.68884268884</v>
      </c>
      <c r="DH44" s="164">
        <f>'Production Summary'!$M$55</f>
        <v>3460.67221067221</v>
      </c>
      <c r="DI44" s="164">
        <f>'Production Summary'!$N$56</f>
        <v>13097.713097713096</v>
      </c>
      <c r="DJ44" s="164">
        <f>'Production Summary'!$M$56</f>
        <v>163.72141372141371</v>
      </c>
      <c r="DK44" s="164">
        <f>'Production Summary'!$N$57</f>
        <v>14189.189189189186</v>
      </c>
      <c r="DL44" s="164">
        <f>'Production Summary'!$M$57</f>
        <v>394.14414414414409</v>
      </c>
      <c r="DM44" s="164">
        <f>'Production Summary'!$N$58</f>
        <v>14017.671517671517</v>
      </c>
      <c r="DN44" s="164">
        <f>'Production Summary'!$M$58</f>
        <v>778.75952875952873</v>
      </c>
      <c r="DO44" s="164">
        <f>'Production Summary'!$N$61</f>
        <v>4500</v>
      </c>
      <c r="DP44" s="328">
        <f>'Production Summary'!$M$61</f>
        <v>750</v>
      </c>
      <c r="DQ44" s="164">
        <v>0</v>
      </c>
      <c r="DR44" s="164">
        <f>'Production Summary'!$N$62</f>
        <v>8900</v>
      </c>
      <c r="DS44" s="164">
        <f>'Production Summary'!$N$70</f>
        <v>300</v>
      </c>
      <c r="DT44" s="328">
        <f>'Production Summary'!$M$70</f>
        <v>25</v>
      </c>
      <c r="DU44" s="164">
        <v>0</v>
      </c>
      <c r="DV44" s="164">
        <f>'Production Summary'!$N$71</f>
        <v>150</v>
      </c>
      <c r="DW44" s="164">
        <v>0</v>
      </c>
      <c r="DX44" s="164">
        <f>'Production Summary'!$N$64</f>
        <v>192</v>
      </c>
      <c r="DY44" s="164">
        <v>0</v>
      </c>
      <c r="DZ44" s="391">
        <f>'Production Summary'!$N$65</f>
        <v>384</v>
      </c>
      <c r="EA44" s="164">
        <v>0</v>
      </c>
      <c r="EB44" s="391">
        <f>'Production Summary'!$N$66</f>
        <v>192</v>
      </c>
      <c r="EC44" s="164">
        <v>0</v>
      </c>
      <c r="ED44" s="164">
        <f>'Production Summary'!$N$67</f>
        <v>96</v>
      </c>
      <c r="EE44" s="164">
        <v>0</v>
      </c>
      <c r="EF44" s="164">
        <f>'Production Summary'!$N$68</f>
        <v>96</v>
      </c>
      <c r="EG44" s="164">
        <v>0</v>
      </c>
      <c r="EH44" s="164">
        <f>'Production Summary'!$N$69</f>
        <v>340</v>
      </c>
      <c r="EI44" s="101"/>
      <c r="EJ44" s="3"/>
      <c r="EK44" s="3"/>
      <c r="ER44" s="64" t="s">
        <v>60</v>
      </c>
      <c r="ES44" s="61" t="str">
        <f t="shared" si="10"/>
        <v/>
      </c>
      <c r="ET44" s="24">
        <f t="shared" si="6"/>
        <v>0</v>
      </c>
    </row>
    <row r="45" spans="1:150" ht="15" customHeight="1">
      <c r="A45" t="b">
        <f>C45=Odisha!C45</f>
        <v>1</v>
      </c>
      <c r="B45" s="65">
        <f t="shared" si="7"/>
        <v>40</v>
      </c>
      <c r="C45" s="61" t="str">
        <f>IF(Odisha!C45="","",Odisha!C45)</f>
        <v/>
      </c>
      <c r="D45" s="164">
        <f>'Production Summary'!$N$4</f>
        <v>666</v>
      </c>
      <c r="E45" s="164">
        <f>'Production Summary'!$M$4</f>
        <v>27.75</v>
      </c>
      <c r="F45" s="164">
        <v>0</v>
      </c>
      <c r="G45" s="164">
        <f>'Production Summary'!$N$5</f>
        <v>666</v>
      </c>
      <c r="H45" s="164">
        <f>'Production Summary'!$M$5</f>
        <v>27.75</v>
      </c>
      <c r="I45" s="164">
        <v>0</v>
      </c>
      <c r="J45" s="164">
        <f>'Production Summary'!$N$6</f>
        <v>200</v>
      </c>
      <c r="K45" s="328">
        <f>'Production Summary'!$M$6</f>
        <v>7.5</v>
      </c>
      <c r="L45" s="164">
        <v>0</v>
      </c>
      <c r="M45" s="365">
        <f>'Production Summary'!$N$7</f>
        <v>612.72</v>
      </c>
      <c r="N45" s="367">
        <f>'Production Summary'!$M$7</f>
        <v>25.53</v>
      </c>
      <c r="O45" s="164">
        <v>0</v>
      </c>
      <c r="P45" s="164">
        <f>'Production Summary'!$N$8</f>
        <v>780</v>
      </c>
      <c r="Q45" s="164">
        <f>'Production Summary'!$M$8</f>
        <v>65</v>
      </c>
      <c r="R45" s="164">
        <v>0</v>
      </c>
      <c r="S45" s="164">
        <f>'Production Summary'!$N$9</f>
        <v>720</v>
      </c>
      <c r="T45" s="164">
        <f>'Production Summary'!$M$9</f>
        <v>60</v>
      </c>
      <c r="U45" s="164">
        <v>0</v>
      </c>
      <c r="V45" s="164">
        <f>'Production Summary'!$N$10</f>
        <v>876</v>
      </c>
      <c r="W45" s="164">
        <f>'Production Summary'!$M$10</f>
        <v>73</v>
      </c>
      <c r="X45" s="164">
        <v>0</v>
      </c>
      <c r="Y45" s="164">
        <f>'Production Summary'!$N$14</f>
        <v>177</v>
      </c>
      <c r="Z45" s="328">
        <f>'Production Summary'!$M$14</f>
        <v>14.75</v>
      </c>
      <c r="AA45" s="164">
        <v>0</v>
      </c>
      <c r="AB45" s="164">
        <f>'Production Summary'!$N$15</f>
        <v>126</v>
      </c>
      <c r="AC45" s="164">
        <f>'Production Summary'!$M$15</f>
        <v>21</v>
      </c>
      <c r="AD45" s="164">
        <v>0</v>
      </c>
      <c r="AE45" s="164">
        <f>'Production Summary'!$N$16</f>
        <v>252</v>
      </c>
      <c r="AF45" s="164">
        <f>'Production Summary'!$M$16</f>
        <v>21</v>
      </c>
      <c r="AG45" s="164">
        <v>0</v>
      </c>
      <c r="AH45" s="164">
        <f>'Production Summary'!$N$18</f>
        <v>1035</v>
      </c>
      <c r="AI45" s="164">
        <f>'Production Summary'!$M$18</f>
        <v>17.25</v>
      </c>
      <c r="AJ45" s="164">
        <v>0</v>
      </c>
      <c r="AK45" s="164">
        <f>'Production Summary'!$N$19</f>
        <v>870</v>
      </c>
      <c r="AL45" s="164">
        <f>'Production Summary'!$M$19</f>
        <v>29</v>
      </c>
      <c r="AM45" s="164">
        <v>0</v>
      </c>
      <c r="AN45" s="164">
        <f>'Production Summary'!$N$20</f>
        <v>864</v>
      </c>
      <c r="AO45" s="164">
        <f>'Production Summary'!$M$20</f>
        <v>72</v>
      </c>
      <c r="AP45" s="164">
        <v>0</v>
      </c>
      <c r="AQ45" s="164">
        <f>'Production Summary'!$N$21</f>
        <v>670</v>
      </c>
      <c r="AR45" s="164">
        <f>'Production Summary'!$M$21</f>
        <v>335</v>
      </c>
      <c r="AS45" s="164">
        <v>0</v>
      </c>
      <c r="AT45" s="386">
        <f>'Production Summary'!$N$22</f>
        <v>375</v>
      </c>
      <c r="AU45" s="164">
        <f>'Production Summary'!$N$23</f>
        <v>1050</v>
      </c>
      <c r="AV45" s="164">
        <f>'Production Summary'!$N$25</f>
        <v>300</v>
      </c>
      <c r="AW45" s="164">
        <f>'Production Summary'!$M$25</f>
        <v>25</v>
      </c>
      <c r="AX45" s="164">
        <v>0</v>
      </c>
      <c r="AY45" s="164">
        <f>'Production Summary'!$N$26</f>
        <v>300</v>
      </c>
      <c r="AZ45" s="164">
        <f>'Production Summary'!$M$26</f>
        <v>25</v>
      </c>
      <c r="BA45" s="164">
        <v>0</v>
      </c>
      <c r="BB45" s="164">
        <f>'Production Summary'!$N$28</f>
        <v>777</v>
      </c>
      <c r="BC45" s="164">
        <f>'Production Summary'!$M$28</f>
        <v>12.95</v>
      </c>
      <c r="BD45" s="164">
        <v>0</v>
      </c>
      <c r="BE45" s="164">
        <f>'Production Summary'!$N$29</f>
        <v>612</v>
      </c>
      <c r="BF45" s="164">
        <f>'Production Summary'!$M$29</f>
        <v>51</v>
      </c>
      <c r="BG45" s="164">
        <v>0</v>
      </c>
      <c r="BH45" s="164">
        <f>'Production Summary'!$N$30</f>
        <v>500</v>
      </c>
      <c r="BI45" s="164">
        <f>'Production Summary'!$M$30</f>
        <v>250</v>
      </c>
      <c r="BJ45" s="164">
        <v>0</v>
      </c>
      <c r="BK45" s="386"/>
      <c r="BL45" s="164">
        <f>'Production Summary'!$N$32</f>
        <v>875</v>
      </c>
      <c r="BM45" s="164">
        <f>'Production Summary'!$N$34</f>
        <v>360.59999999999997</v>
      </c>
      <c r="BN45" s="164">
        <f>'Production Summary'!$M$34</f>
        <v>6.01</v>
      </c>
      <c r="BO45" s="164">
        <v>0</v>
      </c>
      <c r="BP45" s="164">
        <f>'Production Summary'!$N$36</f>
        <v>717</v>
      </c>
      <c r="BQ45" s="164">
        <f>'Production Summary'!$M$36</f>
        <v>11.95</v>
      </c>
      <c r="BR45" s="164">
        <v>0</v>
      </c>
      <c r="BS45" s="164">
        <f>'Production Summary'!$N$37</f>
        <v>210</v>
      </c>
      <c r="BT45" s="164">
        <f>'Production Summary'!$M$37</f>
        <v>21</v>
      </c>
      <c r="BU45" s="164">
        <v>0</v>
      </c>
      <c r="BV45" s="164">
        <f>'Production Summary'!$N$38</f>
        <v>280</v>
      </c>
      <c r="BW45" s="164">
        <f>'Production Summary'!$M$38</f>
        <v>28</v>
      </c>
      <c r="BX45" s="164">
        <v>0</v>
      </c>
      <c r="BY45" s="165">
        <f>'Production Summary'!$N$39</f>
        <v>300.38406247988502</v>
      </c>
      <c r="BZ45" s="164">
        <f>'Production Summary'!$M$39</f>
        <v>30.038406247988501</v>
      </c>
      <c r="CA45" s="164">
        <v>0</v>
      </c>
      <c r="CB45" s="164">
        <f>'Production Summary'!$N$40</f>
        <v>131.30000000000001</v>
      </c>
      <c r="CC45" s="164">
        <f>'Production Summary'!$M$40</f>
        <v>13.13</v>
      </c>
      <c r="CD45" s="164">
        <v>0</v>
      </c>
      <c r="CE45" s="164">
        <f>'Production Summary'!$N$42</f>
        <v>1136.3519999999996</v>
      </c>
      <c r="CF45" s="164">
        <f>'Production Summary'!$M$42</f>
        <v>81.167999999999978</v>
      </c>
      <c r="CG45" s="164">
        <v>0</v>
      </c>
      <c r="CH45" s="164">
        <v>0</v>
      </c>
      <c r="CI45" s="164">
        <f>'Production Summary'!$N$43</f>
        <v>184</v>
      </c>
      <c r="CJ45" s="164">
        <v>0</v>
      </c>
      <c r="CK45" s="164">
        <f>'Production Summary'!$N$44</f>
        <v>355</v>
      </c>
      <c r="CL45" s="164">
        <v>0</v>
      </c>
      <c r="CM45" s="375">
        <f>'Production Summary'!$N$45</f>
        <v>1650</v>
      </c>
      <c r="CN45" s="164">
        <f>'Production Summary'!$N$46</f>
        <v>270</v>
      </c>
      <c r="CO45" s="164">
        <f>'Production Summary'!$N$47</f>
        <v>1350</v>
      </c>
      <c r="CP45" s="166"/>
      <c r="CQ45" s="164">
        <f>'Production Summary'!$N$49</f>
        <v>8004.1580041580037</v>
      </c>
      <c r="CR45" s="164">
        <f>'Production Summary'!$M$49</f>
        <v>66.701316701316699</v>
      </c>
      <c r="CS45" s="164">
        <f>'Production Summary'!$N$50</f>
        <v>13331.600831600828</v>
      </c>
      <c r="CT45" s="164">
        <f>'Production Summary'!$M$50</f>
        <v>148.1288981288981</v>
      </c>
      <c r="CU45" s="164">
        <f>'Production Summary'!$N$51</f>
        <v>12785.862785862784</v>
      </c>
      <c r="CV45" s="164">
        <f>'Production Summary'!$M$51</f>
        <v>355.16285516285512</v>
      </c>
      <c r="CW45" s="164">
        <f>'Production Summary'!$N$52</f>
        <v>12629.937629937627</v>
      </c>
      <c r="CX45" s="164">
        <f>'Production Summary'!$M$52</f>
        <v>701.66320166320156</v>
      </c>
      <c r="CY45" s="164">
        <f>'Production Summary'!$N$53</f>
        <v>12396.049896049895</v>
      </c>
      <c r="CZ45" s="164">
        <f>'Production Summary'!$M$53</f>
        <v>688.66943866943859</v>
      </c>
      <c r="DA45" s="164">
        <f>'Production Summary'!$N$54</f>
        <v>13799.376299376298</v>
      </c>
      <c r="DB45" s="164">
        <f>'Production Summary'!$M$54</f>
        <v>766.63201663201653</v>
      </c>
      <c r="DC45" s="328">
        <f>'Production Summary'!$N$60</f>
        <v>12863.825363825363</v>
      </c>
      <c r="DD45" s="328">
        <f>'Production Summary'!$M$60</f>
        <v>714.65696465696465</v>
      </c>
      <c r="DE45" s="164">
        <f>'Production Summary'!$N$59</f>
        <v>11148.648648648648</v>
      </c>
      <c r="DF45" s="328">
        <f>'Production Summary'!$M$59</f>
        <v>619.36936936936934</v>
      </c>
      <c r="DG45" s="164">
        <f>'Production Summary'!$N$55</f>
        <v>13842.68884268884</v>
      </c>
      <c r="DH45" s="164">
        <f>'Production Summary'!$M$55</f>
        <v>3460.67221067221</v>
      </c>
      <c r="DI45" s="164">
        <f>'Production Summary'!$N$56</f>
        <v>13097.713097713096</v>
      </c>
      <c r="DJ45" s="164">
        <f>'Production Summary'!$M$56</f>
        <v>163.72141372141371</v>
      </c>
      <c r="DK45" s="164">
        <f>'Production Summary'!$N$57</f>
        <v>14189.189189189186</v>
      </c>
      <c r="DL45" s="164">
        <f>'Production Summary'!$M$57</f>
        <v>394.14414414414409</v>
      </c>
      <c r="DM45" s="164">
        <f>'Production Summary'!$N$58</f>
        <v>14017.671517671517</v>
      </c>
      <c r="DN45" s="164">
        <f>'Production Summary'!$M$58</f>
        <v>778.75952875952873</v>
      </c>
      <c r="DO45" s="164">
        <f>'Production Summary'!$N$61</f>
        <v>4500</v>
      </c>
      <c r="DP45" s="328">
        <f>'Production Summary'!$M$61</f>
        <v>750</v>
      </c>
      <c r="DQ45" s="164">
        <v>0</v>
      </c>
      <c r="DR45" s="164">
        <f>'Production Summary'!$N$62</f>
        <v>8900</v>
      </c>
      <c r="DS45" s="164">
        <f>'Production Summary'!$N$70</f>
        <v>300</v>
      </c>
      <c r="DT45" s="328">
        <f>'Production Summary'!$M$70</f>
        <v>25</v>
      </c>
      <c r="DU45" s="164">
        <v>0</v>
      </c>
      <c r="DV45" s="164">
        <f>'Production Summary'!$N$71</f>
        <v>150</v>
      </c>
      <c r="DW45" s="164">
        <v>0</v>
      </c>
      <c r="DX45" s="164">
        <f>'Production Summary'!$N$64</f>
        <v>192</v>
      </c>
      <c r="DY45" s="164">
        <v>0</v>
      </c>
      <c r="DZ45" s="391">
        <f>'Production Summary'!$N$65</f>
        <v>384</v>
      </c>
      <c r="EA45" s="164">
        <v>0</v>
      </c>
      <c r="EB45" s="391">
        <f>'Production Summary'!$N$66</f>
        <v>192</v>
      </c>
      <c r="EC45" s="164">
        <v>0</v>
      </c>
      <c r="ED45" s="164">
        <f>'Production Summary'!$N$67</f>
        <v>96</v>
      </c>
      <c r="EE45" s="164">
        <v>0</v>
      </c>
      <c r="EF45" s="164">
        <f>'Production Summary'!$N$68</f>
        <v>96</v>
      </c>
      <c r="EG45" s="164">
        <v>0</v>
      </c>
      <c r="EH45" s="164">
        <f>'Production Summary'!$N$69</f>
        <v>340</v>
      </c>
      <c r="EI45" s="101"/>
      <c r="EJ45" s="3"/>
      <c r="EK45" s="3"/>
      <c r="ER45" s="64" t="s">
        <v>61</v>
      </c>
      <c r="ES45" s="61" t="str">
        <f t="shared" si="10"/>
        <v/>
      </c>
      <c r="ET45" s="24">
        <f t="shared" si="6"/>
        <v>0</v>
      </c>
    </row>
    <row r="46" spans="1:150" ht="15" customHeight="1">
      <c r="A46" t="b">
        <f>C46=Odisha!C46</f>
        <v>1</v>
      </c>
      <c r="B46" s="65">
        <f t="shared" si="7"/>
        <v>41</v>
      </c>
      <c r="C46" s="61" t="str">
        <f>IF(Odisha!C46="","",Odisha!C46)</f>
        <v/>
      </c>
      <c r="D46" s="164">
        <f>'Production Summary'!$N$4</f>
        <v>666</v>
      </c>
      <c r="E46" s="164">
        <f>'Production Summary'!$M$4</f>
        <v>27.75</v>
      </c>
      <c r="F46" s="164">
        <v>0</v>
      </c>
      <c r="G46" s="164">
        <f>'Production Summary'!$N$5</f>
        <v>666</v>
      </c>
      <c r="H46" s="164">
        <f>'Production Summary'!$M$5</f>
        <v>27.75</v>
      </c>
      <c r="I46" s="164">
        <v>0</v>
      </c>
      <c r="J46" s="164">
        <f>'Production Summary'!$N$6</f>
        <v>200</v>
      </c>
      <c r="K46" s="328">
        <f>'Production Summary'!$M$6</f>
        <v>7.5</v>
      </c>
      <c r="L46" s="164">
        <v>0</v>
      </c>
      <c r="M46" s="365">
        <f>'Production Summary'!$N$7</f>
        <v>612.72</v>
      </c>
      <c r="N46" s="367">
        <f>'Production Summary'!$M$7</f>
        <v>25.53</v>
      </c>
      <c r="O46" s="164">
        <v>0</v>
      </c>
      <c r="P46" s="164">
        <f>'Production Summary'!$N$8</f>
        <v>780</v>
      </c>
      <c r="Q46" s="164">
        <f>'Production Summary'!$M$8</f>
        <v>65</v>
      </c>
      <c r="R46" s="164">
        <v>0</v>
      </c>
      <c r="S46" s="164">
        <f>'Production Summary'!$N$9</f>
        <v>720</v>
      </c>
      <c r="T46" s="164">
        <f>'Production Summary'!$M$9</f>
        <v>60</v>
      </c>
      <c r="U46" s="164">
        <v>0</v>
      </c>
      <c r="V46" s="164">
        <f>'Production Summary'!$N$10</f>
        <v>876</v>
      </c>
      <c r="W46" s="164">
        <f>'Production Summary'!$M$10</f>
        <v>73</v>
      </c>
      <c r="X46" s="164">
        <v>0</v>
      </c>
      <c r="Y46" s="164">
        <f>'Production Summary'!$N$14</f>
        <v>177</v>
      </c>
      <c r="Z46" s="328">
        <f>'Production Summary'!$M$14</f>
        <v>14.75</v>
      </c>
      <c r="AA46" s="164">
        <v>0</v>
      </c>
      <c r="AB46" s="164">
        <f>'Production Summary'!$N$15</f>
        <v>126</v>
      </c>
      <c r="AC46" s="164">
        <f>'Production Summary'!$M$15</f>
        <v>21</v>
      </c>
      <c r="AD46" s="164">
        <v>0</v>
      </c>
      <c r="AE46" s="164">
        <f>'Production Summary'!$N$16</f>
        <v>252</v>
      </c>
      <c r="AF46" s="164">
        <f>'Production Summary'!$M$16</f>
        <v>21</v>
      </c>
      <c r="AG46" s="164">
        <v>0</v>
      </c>
      <c r="AH46" s="164">
        <f>'Production Summary'!$N$18</f>
        <v>1035</v>
      </c>
      <c r="AI46" s="164">
        <f>'Production Summary'!$M$18</f>
        <v>17.25</v>
      </c>
      <c r="AJ46" s="164">
        <v>0</v>
      </c>
      <c r="AK46" s="164">
        <f>'Production Summary'!$N$19</f>
        <v>870</v>
      </c>
      <c r="AL46" s="164">
        <f>'Production Summary'!$M$19</f>
        <v>29</v>
      </c>
      <c r="AM46" s="164">
        <v>0</v>
      </c>
      <c r="AN46" s="164">
        <f>'Production Summary'!$N$20</f>
        <v>864</v>
      </c>
      <c r="AO46" s="164">
        <f>'Production Summary'!$M$20</f>
        <v>72</v>
      </c>
      <c r="AP46" s="164">
        <v>0</v>
      </c>
      <c r="AQ46" s="164">
        <f>'Production Summary'!$N$21</f>
        <v>670</v>
      </c>
      <c r="AR46" s="164">
        <f>'Production Summary'!$M$21</f>
        <v>335</v>
      </c>
      <c r="AS46" s="164">
        <v>0</v>
      </c>
      <c r="AT46" s="386">
        <f>'Production Summary'!$N$22</f>
        <v>375</v>
      </c>
      <c r="AU46" s="164">
        <f>'Production Summary'!$N$23</f>
        <v>1050</v>
      </c>
      <c r="AV46" s="164">
        <f>'Production Summary'!$N$25</f>
        <v>300</v>
      </c>
      <c r="AW46" s="164">
        <f>'Production Summary'!$M$25</f>
        <v>25</v>
      </c>
      <c r="AX46" s="164">
        <v>0</v>
      </c>
      <c r="AY46" s="164">
        <f>'Production Summary'!$N$26</f>
        <v>300</v>
      </c>
      <c r="AZ46" s="164">
        <f>'Production Summary'!$M$26</f>
        <v>25</v>
      </c>
      <c r="BA46" s="164">
        <v>0</v>
      </c>
      <c r="BB46" s="164">
        <f>'Production Summary'!$N$28</f>
        <v>777</v>
      </c>
      <c r="BC46" s="164">
        <f>'Production Summary'!$M$28</f>
        <v>12.95</v>
      </c>
      <c r="BD46" s="164">
        <v>0</v>
      </c>
      <c r="BE46" s="164">
        <f>'Production Summary'!$N$29</f>
        <v>612</v>
      </c>
      <c r="BF46" s="164">
        <f>'Production Summary'!$M$29</f>
        <v>51</v>
      </c>
      <c r="BG46" s="164">
        <v>0</v>
      </c>
      <c r="BH46" s="164">
        <f>'Production Summary'!$N$30</f>
        <v>500</v>
      </c>
      <c r="BI46" s="164">
        <f>'Production Summary'!$M$30</f>
        <v>250</v>
      </c>
      <c r="BJ46" s="164">
        <v>0</v>
      </c>
      <c r="BK46" s="386"/>
      <c r="BL46" s="164">
        <f>'Production Summary'!$N$32</f>
        <v>875</v>
      </c>
      <c r="BM46" s="164">
        <f>'Production Summary'!$N$34</f>
        <v>360.59999999999997</v>
      </c>
      <c r="BN46" s="164">
        <f>'Production Summary'!$M$34</f>
        <v>6.01</v>
      </c>
      <c r="BO46" s="164">
        <v>0</v>
      </c>
      <c r="BP46" s="164">
        <f>'Production Summary'!$N$36</f>
        <v>717</v>
      </c>
      <c r="BQ46" s="164">
        <f>'Production Summary'!$M$36</f>
        <v>11.95</v>
      </c>
      <c r="BR46" s="164">
        <v>0</v>
      </c>
      <c r="BS46" s="164">
        <f>'Production Summary'!$N$37</f>
        <v>210</v>
      </c>
      <c r="BT46" s="164">
        <f>'Production Summary'!$M$37</f>
        <v>21</v>
      </c>
      <c r="BU46" s="164">
        <v>0</v>
      </c>
      <c r="BV46" s="164">
        <f>'Production Summary'!$N$38</f>
        <v>280</v>
      </c>
      <c r="BW46" s="164">
        <f>'Production Summary'!$M$38</f>
        <v>28</v>
      </c>
      <c r="BX46" s="164">
        <v>0</v>
      </c>
      <c r="BY46" s="165">
        <f>'Production Summary'!$N$39</f>
        <v>300.38406247988502</v>
      </c>
      <c r="BZ46" s="164">
        <f>'Production Summary'!$M$39</f>
        <v>30.038406247988501</v>
      </c>
      <c r="CA46" s="164">
        <v>0</v>
      </c>
      <c r="CB46" s="164">
        <f>'Production Summary'!$N$40</f>
        <v>131.30000000000001</v>
      </c>
      <c r="CC46" s="164">
        <f>'Production Summary'!$M$40</f>
        <v>13.13</v>
      </c>
      <c r="CD46" s="164">
        <v>0</v>
      </c>
      <c r="CE46" s="164">
        <f>'Production Summary'!$N$42</f>
        <v>1136.3519999999996</v>
      </c>
      <c r="CF46" s="164">
        <f>'Production Summary'!$M$42</f>
        <v>81.167999999999978</v>
      </c>
      <c r="CG46" s="164">
        <v>0</v>
      </c>
      <c r="CH46" s="164">
        <v>0</v>
      </c>
      <c r="CI46" s="164">
        <f>'Production Summary'!$N$43</f>
        <v>184</v>
      </c>
      <c r="CJ46" s="164">
        <v>0</v>
      </c>
      <c r="CK46" s="164">
        <f>'Production Summary'!$N$44</f>
        <v>355</v>
      </c>
      <c r="CL46" s="164">
        <v>0</v>
      </c>
      <c r="CM46" s="375">
        <f>'Production Summary'!$N$45</f>
        <v>1650</v>
      </c>
      <c r="CN46" s="164">
        <f>'Production Summary'!$N$46</f>
        <v>270</v>
      </c>
      <c r="CO46" s="164">
        <f>'Production Summary'!$N$47</f>
        <v>1350</v>
      </c>
      <c r="CP46" s="166"/>
      <c r="CQ46" s="164">
        <f>'Production Summary'!$N$49</f>
        <v>8004.1580041580037</v>
      </c>
      <c r="CR46" s="164">
        <f>'Production Summary'!$M$49</f>
        <v>66.701316701316699</v>
      </c>
      <c r="CS46" s="164">
        <f>'Production Summary'!$N$50</f>
        <v>13331.600831600828</v>
      </c>
      <c r="CT46" s="164">
        <f>'Production Summary'!$M$50</f>
        <v>148.1288981288981</v>
      </c>
      <c r="CU46" s="164">
        <f>'Production Summary'!$N$51</f>
        <v>12785.862785862784</v>
      </c>
      <c r="CV46" s="164">
        <f>'Production Summary'!$M$51</f>
        <v>355.16285516285512</v>
      </c>
      <c r="CW46" s="164">
        <f>'Production Summary'!$N$52</f>
        <v>12629.937629937627</v>
      </c>
      <c r="CX46" s="164">
        <f>'Production Summary'!$M$52</f>
        <v>701.66320166320156</v>
      </c>
      <c r="CY46" s="164">
        <f>'Production Summary'!$N$53</f>
        <v>12396.049896049895</v>
      </c>
      <c r="CZ46" s="164">
        <f>'Production Summary'!$M$53</f>
        <v>688.66943866943859</v>
      </c>
      <c r="DA46" s="164">
        <f>'Production Summary'!$N$54</f>
        <v>13799.376299376298</v>
      </c>
      <c r="DB46" s="164">
        <f>'Production Summary'!$M$54</f>
        <v>766.63201663201653</v>
      </c>
      <c r="DC46" s="328">
        <f>'Production Summary'!$N$60</f>
        <v>12863.825363825363</v>
      </c>
      <c r="DD46" s="328">
        <f>'Production Summary'!$M$60</f>
        <v>714.65696465696465</v>
      </c>
      <c r="DE46" s="164">
        <f>'Production Summary'!$N$59</f>
        <v>11148.648648648648</v>
      </c>
      <c r="DF46" s="328">
        <f>'Production Summary'!$M$59</f>
        <v>619.36936936936934</v>
      </c>
      <c r="DG46" s="164">
        <f>'Production Summary'!$N$55</f>
        <v>13842.68884268884</v>
      </c>
      <c r="DH46" s="164">
        <f>'Production Summary'!$M$55</f>
        <v>3460.67221067221</v>
      </c>
      <c r="DI46" s="164">
        <f>'Production Summary'!$N$56</f>
        <v>13097.713097713096</v>
      </c>
      <c r="DJ46" s="164">
        <f>'Production Summary'!$M$56</f>
        <v>163.72141372141371</v>
      </c>
      <c r="DK46" s="164">
        <f>'Production Summary'!$N$57</f>
        <v>14189.189189189186</v>
      </c>
      <c r="DL46" s="164">
        <f>'Production Summary'!$M$57</f>
        <v>394.14414414414409</v>
      </c>
      <c r="DM46" s="164">
        <f>'Production Summary'!$N$58</f>
        <v>14017.671517671517</v>
      </c>
      <c r="DN46" s="164">
        <f>'Production Summary'!$M$58</f>
        <v>778.75952875952873</v>
      </c>
      <c r="DO46" s="164">
        <f>'Production Summary'!$N$61</f>
        <v>4500</v>
      </c>
      <c r="DP46" s="328">
        <f>'Production Summary'!$M$61</f>
        <v>750</v>
      </c>
      <c r="DQ46" s="164">
        <v>0</v>
      </c>
      <c r="DR46" s="164">
        <f>'Production Summary'!$N$62</f>
        <v>8900</v>
      </c>
      <c r="DS46" s="164">
        <f>'Production Summary'!$N$70</f>
        <v>300</v>
      </c>
      <c r="DT46" s="328">
        <f>'Production Summary'!$M$70</f>
        <v>25</v>
      </c>
      <c r="DU46" s="164">
        <v>0</v>
      </c>
      <c r="DV46" s="164">
        <f>'Production Summary'!$N$71</f>
        <v>150</v>
      </c>
      <c r="DW46" s="164">
        <v>0</v>
      </c>
      <c r="DX46" s="164">
        <f>'Production Summary'!$N$64</f>
        <v>192</v>
      </c>
      <c r="DY46" s="164">
        <v>0</v>
      </c>
      <c r="DZ46" s="391">
        <f>'Production Summary'!$N$65</f>
        <v>384</v>
      </c>
      <c r="EA46" s="164">
        <v>0</v>
      </c>
      <c r="EB46" s="391">
        <f>'Production Summary'!$N$66</f>
        <v>192</v>
      </c>
      <c r="EC46" s="164">
        <v>0</v>
      </c>
      <c r="ED46" s="164">
        <f>'Production Summary'!$N$67</f>
        <v>96</v>
      </c>
      <c r="EE46" s="164">
        <v>0</v>
      </c>
      <c r="EF46" s="164">
        <f>'Production Summary'!$N$68</f>
        <v>96</v>
      </c>
      <c r="EG46" s="164">
        <v>0</v>
      </c>
      <c r="EH46" s="164">
        <f>'Production Summary'!$N$69</f>
        <v>340</v>
      </c>
      <c r="EI46" s="101"/>
      <c r="EJ46" s="3"/>
      <c r="EK46" s="3"/>
      <c r="ER46" s="64" t="s">
        <v>62</v>
      </c>
      <c r="ES46" s="61" t="str">
        <f t="shared" si="10"/>
        <v/>
      </c>
      <c r="ET46" s="24">
        <f t="shared" si="6"/>
        <v>0</v>
      </c>
    </row>
    <row r="47" spans="1:150" ht="15" customHeight="1">
      <c r="A47" t="b">
        <f>C47=Odisha!C47</f>
        <v>1</v>
      </c>
      <c r="B47" s="65">
        <f t="shared" si="7"/>
        <v>42</v>
      </c>
      <c r="C47" s="61" t="str">
        <f>IF(Odisha!C47="","",Odisha!C47)</f>
        <v>Jigya Agency</v>
      </c>
      <c r="D47" s="164">
        <f>'Production Summary'!$N$4</f>
        <v>666</v>
      </c>
      <c r="E47" s="164">
        <f>'Production Summary'!$M$4</f>
        <v>27.75</v>
      </c>
      <c r="F47" s="164">
        <v>0</v>
      </c>
      <c r="G47" s="164">
        <f>'Production Summary'!$N$5</f>
        <v>666</v>
      </c>
      <c r="H47" s="164">
        <f>'Production Summary'!$M$5</f>
        <v>27.75</v>
      </c>
      <c r="I47" s="164">
        <v>0</v>
      </c>
      <c r="J47" s="164">
        <f>'Production Summary'!$N$6</f>
        <v>200</v>
      </c>
      <c r="K47" s="328">
        <f>'Production Summary'!$M$6</f>
        <v>7.5</v>
      </c>
      <c r="L47" s="164">
        <v>0</v>
      </c>
      <c r="M47" s="365">
        <f>'Production Summary'!$N$7</f>
        <v>612.72</v>
      </c>
      <c r="N47" s="367">
        <f>'Production Summary'!$M$7</f>
        <v>25.53</v>
      </c>
      <c r="O47" s="164">
        <v>0</v>
      </c>
      <c r="P47" s="164">
        <f>'Production Summary'!$N$8</f>
        <v>780</v>
      </c>
      <c r="Q47" s="164">
        <f>'Production Summary'!$M$8</f>
        <v>65</v>
      </c>
      <c r="R47" s="164">
        <v>0</v>
      </c>
      <c r="S47" s="164">
        <f>'Production Summary'!$N$9</f>
        <v>720</v>
      </c>
      <c r="T47" s="164">
        <f>'Production Summary'!$M$9</f>
        <v>60</v>
      </c>
      <c r="U47" s="164">
        <v>0</v>
      </c>
      <c r="V47" s="164">
        <f>'Production Summary'!$N$10</f>
        <v>876</v>
      </c>
      <c r="W47" s="164">
        <f>'Production Summary'!$M$10</f>
        <v>73</v>
      </c>
      <c r="X47" s="164">
        <v>0</v>
      </c>
      <c r="Y47" s="164">
        <f>'Production Summary'!$N$14</f>
        <v>177</v>
      </c>
      <c r="Z47" s="328">
        <f>'Production Summary'!$M$14</f>
        <v>14.75</v>
      </c>
      <c r="AA47" s="164">
        <v>0</v>
      </c>
      <c r="AB47" s="164">
        <f>'Production Summary'!$N$15</f>
        <v>126</v>
      </c>
      <c r="AC47" s="164">
        <f>'Production Summary'!$M$15</f>
        <v>21</v>
      </c>
      <c r="AD47" s="164">
        <v>0</v>
      </c>
      <c r="AE47" s="164">
        <f>'Production Summary'!$N$16</f>
        <v>252</v>
      </c>
      <c r="AF47" s="164">
        <f>'Production Summary'!$M$16</f>
        <v>21</v>
      </c>
      <c r="AG47" s="164">
        <v>0</v>
      </c>
      <c r="AH47" s="164">
        <f>'Production Summary'!$N$18</f>
        <v>1035</v>
      </c>
      <c r="AI47" s="164">
        <f>'Production Summary'!$M$18</f>
        <v>17.25</v>
      </c>
      <c r="AJ47" s="164">
        <v>0</v>
      </c>
      <c r="AK47" s="164">
        <f>'Production Summary'!$N$19</f>
        <v>870</v>
      </c>
      <c r="AL47" s="164">
        <f>'Production Summary'!$M$19</f>
        <v>29</v>
      </c>
      <c r="AM47" s="164">
        <v>0</v>
      </c>
      <c r="AN47" s="164">
        <f>'Production Summary'!$N$20</f>
        <v>864</v>
      </c>
      <c r="AO47" s="164">
        <f>'Production Summary'!$M$20</f>
        <v>72</v>
      </c>
      <c r="AP47" s="164">
        <v>0</v>
      </c>
      <c r="AQ47" s="164">
        <f>'Production Summary'!$N$21</f>
        <v>670</v>
      </c>
      <c r="AR47" s="164">
        <f>'Production Summary'!$M$21</f>
        <v>335</v>
      </c>
      <c r="AS47" s="164">
        <v>0</v>
      </c>
      <c r="AT47" s="386">
        <f>'Production Summary'!$N$22</f>
        <v>375</v>
      </c>
      <c r="AU47" s="164">
        <f>'Production Summary'!$N$23</f>
        <v>1050</v>
      </c>
      <c r="AV47" s="164">
        <f>'Production Summary'!$N$25</f>
        <v>300</v>
      </c>
      <c r="AW47" s="164">
        <f>'Production Summary'!$M$25</f>
        <v>25</v>
      </c>
      <c r="AX47" s="164">
        <v>0</v>
      </c>
      <c r="AY47" s="164">
        <f>'Production Summary'!$N$26</f>
        <v>300</v>
      </c>
      <c r="AZ47" s="164">
        <f>'Production Summary'!$M$26</f>
        <v>25</v>
      </c>
      <c r="BA47" s="164">
        <v>0</v>
      </c>
      <c r="BB47" s="164">
        <f>'Production Summary'!$N$28</f>
        <v>777</v>
      </c>
      <c r="BC47" s="164">
        <f>'Production Summary'!$M$28</f>
        <v>12.95</v>
      </c>
      <c r="BD47" s="164">
        <v>0</v>
      </c>
      <c r="BE47" s="164">
        <f>'Production Summary'!$N$29</f>
        <v>612</v>
      </c>
      <c r="BF47" s="164">
        <f>'Production Summary'!$M$29</f>
        <v>51</v>
      </c>
      <c r="BG47" s="164">
        <v>0</v>
      </c>
      <c r="BH47" s="164">
        <f>'Production Summary'!$N$30</f>
        <v>500</v>
      </c>
      <c r="BI47" s="164">
        <f>'Production Summary'!$M$30</f>
        <v>250</v>
      </c>
      <c r="BJ47" s="164">
        <v>0</v>
      </c>
      <c r="BK47" s="386"/>
      <c r="BL47" s="164">
        <f>'Production Summary'!$N$32</f>
        <v>875</v>
      </c>
      <c r="BM47" s="164">
        <f>'Production Summary'!$N$34</f>
        <v>360.59999999999997</v>
      </c>
      <c r="BN47" s="164">
        <f>'Production Summary'!$M$34</f>
        <v>6.01</v>
      </c>
      <c r="BO47" s="164">
        <v>0</v>
      </c>
      <c r="BP47" s="164">
        <f>'Production Summary'!$N$36</f>
        <v>717</v>
      </c>
      <c r="BQ47" s="164">
        <f>'Production Summary'!$M$36</f>
        <v>11.95</v>
      </c>
      <c r="BR47" s="164">
        <v>0</v>
      </c>
      <c r="BS47" s="164">
        <f>'Production Summary'!$N$37</f>
        <v>210</v>
      </c>
      <c r="BT47" s="164">
        <f>'Production Summary'!$M$37</f>
        <v>21</v>
      </c>
      <c r="BU47" s="164">
        <v>0</v>
      </c>
      <c r="BV47" s="164">
        <f>'Production Summary'!$N$38</f>
        <v>280</v>
      </c>
      <c r="BW47" s="164">
        <f>'Production Summary'!$M$38</f>
        <v>28</v>
      </c>
      <c r="BX47" s="164">
        <v>0</v>
      </c>
      <c r="BY47" s="165">
        <f>'Production Summary'!$N$39</f>
        <v>300.38406247988502</v>
      </c>
      <c r="BZ47" s="164">
        <f>'Production Summary'!$M$39</f>
        <v>30.038406247988501</v>
      </c>
      <c r="CA47" s="164">
        <v>0</v>
      </c>
      <c r="CB47" s="164">
        <f>'Production Summary'!$N$40</f>
        <v>131.30000000000001</v>
      </c>
      <c r="CC47" s="164">
        <f>'Production Summary'!$M$40</f>
        <v>13.13</v>
      </c>
      <c r="CD47" s="164">
        <v>0</v>
      </c>
      <c r="CE47" s="164">
        <f>'Production Summary'!$N$42</f>
        <v>1136.3519999999996</v>
      </c>
      <c r="CF47" s="164">
        <f>'Production Summary'!$M$42</f>
        <v>81.167999999999978</v>
      </c>
      <c r="CG47" s="164">
        <v>0</v>
      </c>
      <c r="CH47" s="164">
        <v>0</v>
      </c>
      <c r="CI47" s="164">
        <f>'Production Summary'!$N$43</f>
        <v>184</v>
      </c>
      <c r="CJ47" s="164">
        <v>0</v>
      </c>
      <c r="CK47" s="164">
        <f>'Production Summary'!$N$44</f>
        <v>355</v>
      </c>
      <c r="CL47" s="164">
        <v>0</v>
      </c>
      <c r="CM47" s="375">
        <f>'Production Summary'!$N$45</f>
        <v>1650</v>
      </c>
      <c r="CN47" s="164">
        <f>'Production Summary'!$N$46</f>
        <v>270</v>
      </c>
      <c r="CO47" s="164">
        <f>'Production Summary'!$N$47</f>
        <v>1350</v>
      </c>
      <c r="CP47" s="166"/>
      <c r="CQ47" s="164">
        <f>'Production Summary'!$N$49</f>
        <v>8004.1580041580037</v>
      </c>
      <c r="CR47" s="164">
        <f>'Production Summary'!$M$49</f>
        <v>66.701316701316699</v>
      </c>
      <c r="CS47" s="164">
        <f>'Production Summary'!$N$50</f>
        <v>13331.600831600828</v>
      </c>
      <c r="CT47" s="164">
        <f>'Production Summary'!$M$50</f>
        <v>148.1288981288981</v>
      </c>
      <c r="CU47" s="164">
        <f>'Production Summary'!$N$51</f>
        <v>12785.862785862784</v>
      </c>
      <c r="CV47" s="164">
        <f>'Production Summary'!$M$51</f>
        <v>355.16285516285512</v>
      </c>
      <c r="CW47" s="164">
        <f>'Production Summary'!$N$52</f>
        <v>12629.937629937627</v>
      </c>
      <c r="CX47" s="164">
        <f>'Production Summary'!$M$52</f>
        <v>701.66320166320156</v>
      </c>
      <c r="CY47" s="164">
        <f>'Production Summary'!$N$53</f>
        <v>12396.049896049895</v>
      </c>
      <c r="CZ47" s="164">
        <f>'Production Summary'!$M$53</f>
        <v>688.66943866943859</v>
      </c>
      <c r="DA47" s="164">
        <f>'Production Summary'!$N$54</f>
        <v>13799.376299376298</v>
      </c>
      <c r="DB47" s="164">
        <f>'Production Summary'!$M$54</f>
        <v>766.63201663201653</v>
      </c>
      <c r="DC47" s="328">
        <f>'Production Summary'!$N$60</f>
        <v>12863.825363825363</v>
      </c>
      <c r="DD47" s="328">
        <f>'Production Summary'!$M$60</f>
        <v>714.65696465696465</v>
      </c>
      <c r="DE47" s="164">
        <f>'Production Summary'!$N$59</f>
        <v>11148.648648648648</v>
      </c>
      <c r="DF47" s="328">
        <f>'Production Summary'!$M$59</f>
        <v>619.36936936936934</v>
      </c>
      <c r="DG47" s="164">
        <f>'Production Summary'!$N$55</f>
        <v>13842.68884268884</v>
      </c>
      <c r="DH47" s="164">
        <f>'Production Summary'!$M$55</f>
        <v>3460.67221067221</v>
      </c>
      <c r="DI47" s="164">
        <f>'Production Summary'!$N$56</f>
        <v>13097.713097713096</v>
      </c>
      <c r="DJ47" s="164">
        <f>'Production Summary'!$M$56</f>
        <v>163.72141372141371</v>
      </c>
      <c r="DK47" s="164">
        <f>'Production Summary'!$N$57</f>
        <v>14189.189189189186</v>
      </c>
      <c r="DL47" s="164">
        <f>'Production Summary'!$M$57</f>
        <v>394.14414414414409</v>
      </c>
      <c r="DM47" s="164">
        <f>'Production Summary'!$N$58</f>
        <v>14017.671517671517</v>
      </c>
      <c r="DN47" s="164">
        <f>'Production Summary'!$M$58</f>
        <v>778.75952875952873</v>
      </c>
      <c r="DO47" s="164">
        <f>'Production Summary'!$N$61</f>
        <v>4500</v>
      </c>
      <c r="DP47" s="328">
        <f>'Production Summary'!$M$61</f>
        <v>750</v>
      </c>
      <c r="DQ47" s="164">
        <v>0</v>
      </c>
      <c r="DR47" s="164">
        <f>'Production Summary'!$N$62</f>
        <v>8900</v>
      </c>
      <c r="DS47" s="164">
        <f>'Production Summary'!$N$70</f>
        <v>300</v>
      </c>
      <c r="DT47" s="328">
        <f>'Production Summary'!$M$70</f>
        <v>25</v>
      </c>
      <c r="DU47" s="164">
        <v>0</v>
      </c>
      <c r="DV47" s="164">
        <f>'Production Summary'!$N$71</f>
        <v>150</v>
      </c>
      <c r="DW47" s="164">
        <v>0</v>
      </c>
      <c r="DX47" s="164">
        <f>'Production Summary'!$N$64</f>
        <v>192</v>
      </c>
      <c r="DY47" s="164">
        <v>0</v>
      </c>
      <c r="DZ47" s="391">
        <f>'Production Summary'!$N$65</f>
        <v>384</v>
      </c>
      <c r="EA47" s="164">
        <v>0</v>
      </c>
      <c r="EB47" s="391">
        <f>'Production Summary'!$N$66</f>
        <v>192</v>
      </c>
      <c r="EC47" s="164">
        <v>0</v>
      </c>
      <c r="ED47" s="164">
        <f>'Production Summary'!$N$67</f>
        <v>96</v>
      </c>
      <c r="EE47" s="164">
        <v>0</v>
      </c>
      <c r="EF47" s="164">
        <f>'Production Summary'!$N$68</f>
        <v>96</v>
      </c>
      <c r="EG47" s="164">
        <v>0</v>
      </c>
      <c r="EH47" s="164">
        <f>'Production Summary'!$N$69</f>
        <v>340</v>
      </c>
      <c r="EI47" s="101"/>
      <c r="EJ47" s="3"/>
      <c r="EK47" s="3"/>
      <c r="ER47" s="64" t="s">
        <v>63</v>
      </c>
      <c r="ES47" s="61" t="str">
        <f t="shared" si="10"/>
        <v>Jigya Agency</v>
      </c>
      <c r="ET47" s="24">
        <f t="shared" si="6"/>
        <v>0</v>
      </c>
    </row>
    <row r="48" spans="1:150" ht="15" customHeight="1">
      <c r="A48" t="b">
        <f>C48=Odisha!C48</f>
        <v>1</v>
      </c>
      <c r="B48" s="65">
        <f>B47+1</f>
        <v>43</v>
      </c>
      <c r="C48" s="61" t="str">
        <f>IF(Odisha!C48="","",Odisha!C48)</f>
        <v/>
      </c>
      <c r="D48" s="164">
        <f>'Production Summary'!$N$4</f>
        <v>666</v>
      </c>
      <c r="E48" s="164">
        <f>'Production Summary'!$M$4</f>
        <v>27.75</v>
      </c>
      <c r="F48" s="164">
        <v>0</v>
      </c>
      <c r="G48" s="164">
        <f>'Production Summary'!$N$5</f>
        <v>666</v>
      </c>
      <c r="H48" s="164">
        <f>'Production Summary'!$M$5</f>
        <v>27.75</v>
      </c>
      <c r="I48" s="164">
        <v>0</v>
      </c>
      <c r="J48" s="164">
        <f>'Production Summary'!$N$6</f>
        <v>200</v>
      </c>
      <c r="K48" s="328">
        <f>'Production Summary'!$M$6</f>
        <v>7.5</v>
      </c>
      <c r="L48" s="164">
        <v>0</v>
      </c>
      <c r="M48" s="365">
        <f>'Production Summary'!$N$7</f>
        <v>612.72</v>
      </c>
      <c r="N48" s="367">
        <f>'Production Summary'!$M$7</f>
        <v>25.53</v>
      </c>
      <c r="O48" s="164">
        <v>0</v>
      </c>
      <c r="P48" s="164">
        <f>'Production Summary'!$N$8</f>
        <v>780</v>
      </c>
      <c r="Q48" s="164">
        <f>'Production Summary'!$M$8</f>
        <v>65</v>
      </c>
      <c r="R48" s="164">
        <v>0</v>
      </c>
      <c r="S48" s="164">
        <f>'Production Summary'!$N$9</f>
        <v>720</v>
      </c>
      <c r="T48" s="164">
        <f>'Production Summary'!$M$9</f>
        <v>60</v>
      </c>
      <c r="U48" s="164">
        <v>0</v>
      </c>
      <c r="V48" s="164">
        <f>'Production Summary'!$N$10</f>
        <v>876</v>
      </c>
      <c r="W48" s="164">
        <f>'Production Summary'!$M$10</f>
        <v>73</v>
      </c>
      <c r="X48" s="164">
        <v>0</v>
      </c>
      <c r="Y48" s="164">
        <f>'Production Summary'!$N$14</f>
        <v>177</v>
      </c>
      <c r="Z48" s="328">
        <f>'Production Summary'!$M$14</f>
        <v>14.75</v>
      </c>
      <c r="AA48" s="164">
        <v>0</v>
      </c>
      <c r="AB48" s="164">
        <f>'Production Summary'!$N$15</f>
        <v>126</v>
      </c>
      <c r="AC48" s="164">
        <f>'Production Summary'!$M$15</f>
        <v>21</v>
      </c>
      <c r="AD48" s="164">
        <v>0</v>
      </c>
      <c r="AE48" s="164">
        <f>'Production Summary'!$N$16</f>
        <v>252</v>
      </c>
      <c r="AF48" s="164">
        <f>'Production Summary'!$M$16</f>
        <v>21</v>
      </c>
      <c r="AG48" s="164">
        <v>0</v>
      </c>
      <c r="AH48" s="164">
        <f>'Production Summary'!$N$18</f>
        <v>1035</v>
      </c>
      <c r="AI48" s="164">
        <f>'Production Summary'!$M$18</f>
        <v>17.25</v>
      </c>
      <c r="AJ48" s="164">
        <v>0</v>
      </c>
      <c r="AK48" s="164">
        <f>'Production Summary'!$N$19</f>
        <v>870</v>
      </c>
      <c r="AL48" s="164">
        <f>'Production Summary'!$M$19</f>
        <v>29</v>
      </c>
      <c r="AM48" s="164">
        <v>0</v>
      </c>
      <c r="AN48" s="164">
        <f>'Production Summary'!$N$20</f>
        <v>864</v>
      </c>
      <c r="AO48" s="164">
        <f>'Production Summary'!$M$20</f>
        <v>72</v>
      </c>
      <c r="AP48" s="164">
        <v>0</v>
      </c>
      <c r="AQ48" s="164">
        <f>'Production Summary'!$N$21</f>
        <v>670</v>
      </c>
      <c r="AR48" s="164">
        <f>'Production Summary'!$M$21</f>
        <v>335</v>
      </c>
      <c r="AS48" s="164">
        <v>0</v>
      </c>
      <c r="AT48" s="386">
        <f>'Production Summary'!$N$22</f>
        <v>375</v>
      </c>
      <c r="AU48" s="164">
        <f>'Production Summary'!$N$23</f>
        <v>1050</v>
      </c>
      <c r="AV48" s="164">
        <f>'Production Summary'!$N$25</f>
        <v>300</v>
      </c>
      <c r="AW48" s="164">
        <f>'Production Summary'!$M$25</f>
        <v>25</v>
      </c>
      <c r="AX48" s="164">
        <v>0</v>
      </c>
      <c r="AY48" s="164">
        <f>'Production Summary'!$N$26</f>
        <v>300</v>
      </c>
      <c r="AZ48" s="164">
        <f>'Production Summary'!$M$26</f>
        <v>25</v>
      </c>
      <c r="BA48" s="164">
        <v>0</v>
      </c>
      <c r="BB48" s="164">
        <f>'Production Summary'!$N$28</f>
        <v>777</v>
      </c>
      <c r="BC48" s="164">
        <f>'Production Summary'!$M$28</f>
        <v>12.95</v>
      </c>
      <c r="BD48" s="164">
        <v>0</v>
      </c>
      <c r="BE48" s="164">
        <f>'Production Summary'!$N$29</f>
        <v>612</v>
      </c>
      <c r="BF48" s="164">
        <f>'Production Summary'!$M$29</f>
        <v>51</v>
      </c>
      <c r="BG48" s="164">
        <v>0</v>
      </c>
      <c r="BH48" s="164">
        <f>'Production Summary'!$N$30</f>
        <v>500</v>
      </c>
      <c r="BI48" s="164">
        <f>'Production Summary'!$M$30</f>
        <v>250</v>
      </c>
      <c r="BJ48" s="164">
        <v>0</v>
      </c>
      <c r="BK48" s="386"/>
      <c r="BL48" s="164">
        <f>'Production Summary'!$N$32</f>
        <v>875</v>
      </c>
      <c r="BM48" s="164">
        <f>'Production Summary'!$N$34</f>
        <v>360.59999999999997</v>
      </c>
      <c r="BN48" s="164">
        <f>'Production Summary'!$M$34</f>
        <v>6.01</v>
      </c>
      <c r="BO48" s="164">
        <v>0</v>
      </c>
      <c r="BP48" s="164">
        <f>'Production Summary'!$N$36</f>
        <v>717</v>
      </c>
      <c r="BQ48" s="164">
        <f>'Production Summary'!$M$36</f>
        <v>11.95</v>
      </c>
      <c r="BR48" s="164">
        <v>0</v>
      </c>
      <c r="BS48" s="164">
        <f>'Production Summary'!$N$37</f>
        <v>210</v>
      </c>
      <c r="BT48" s="164">
        <f>'Production Summary'!$M$37</f>
        <v>21</v>
      </c>
      <c r="BU48" s="164">
        <v>0</v>
      </c>
      <c r="BV48" s="164">
        <f>'Production Summary'!$N$38</f>
        <v>280</v>
      </c>
      <c r="BW48" s="164">
        <f>'Production Summary'!$M$38</f>
        <v>28</v>
      </c>
      <c r="BX48" s="164">
        <v>0</v>
      </c>
      <c r="BY48" s="165">
        <f>'Production Summary'!$N$39</f>
        <v>300.38406247988502</v>
      </c>
      <c r="BZ48" s="164">
        <f>'Production Summary'!$M$39</f>
        <v>30.038406247988501</v>
      </c>
      <c r="CA48" s="164">
        <v>0</v>
      </c>
      <c r="CB48" s="164">
        <f>'Production Summary'!$N$40</f>
        <v>131.30000000000001</v>
      </c>
      <c r="CC48" s="164">
        <f>'Production Summary'!$M$40</f>
        <v>13.13</v>
      </c>
      <c r="CD48" s="164">
        <v>0</v>
      </c>
      <c r="CE48" s="164">
        <f>'Production Summary'!$N$42</f>
        <v>1136.3519999999996</v>
      </c>
      <c r="CF48" s="164">
        <f>'Production Summary'!$M$42</f>
        <v>81.167999999999978</v>
      </c>
      <c r="CG48" s="164">
        <v>0</v>
      </c>
      <c r="CH48" s="164">
        <v>0</v>
      </c>
      <c r="CI48" s="164">
        <f>'Production Summary'!$N$43</f>
        <v>184</v>
      </c>
      <c r="CJ48" s="164">
        <v>0</v>
      </c>
      <c r="CK48" s="164">
        <f>'Production Summary'!$N$44</f>
        <v>355</v>
      </c>
      <c r="CL48" s="164">
        <v>0</v>
      </c>
      <c r="CM48" s="375">
        <f>'Production Summary'!$N$45</f>
        <v>1650</v>
      </c>
      <c r="CN48" s="164">
        <f>'Production Summary'!$N$46</f>
        <v>270</v>
      </c>
      <c r="CO48" s="164">
        <f>'Production Summary'!$N$47</f>
        <v>1350</v>
      </c>
      <c r="CP48" s="166"/>
      <c r="CQ48" s="164">
        <f>'Production Summary'!$N$49</f>
        <v>8004.1580041580037</v>
      </c>
      <c r="CR48" s="164">
        <f>'Production Summary'!$M$49</f>
        <v>66.701316701316699</v>
      </c>
      <c r="CS48" s="164">
        <f>'Production Summary'!$N$50</f>
        <v>13331.600831600828</v>
      </c>
      <c r="CT48" s="164">
        <f>'Production Summary'!$M$50</f>
        <v>148.1288981288981</v>
      </c>
      <c r="CU48" s="164">
        <f>'Production Summary'!$N$51</f>
        <v>12785.862785862784</v>
      </c>
      <c r="CV48" s="164">
        <f>'Production Summary'!$M$51</f>
        <v>355.16285516285512</v>
      </c>
      <c r="CW48" s="164">
        <f>'Production Summary'!$N$52</f>
        <v>12629.937629937627</v>
      </c>
      <c r="CX48" s="164">
        <f>'Production Summary'!$M$52</f>
        <v>701.66320166320156</v>
      </c>
      <c r="CY48" s="164">
        <f>'Production Summary'!$N$53</f>
        <v>12396.049896049895</v>
      </c>
      <c r="CZ48" s="164">
        <f>'Production Summary'!$M$53</f>
        <v>688.66943866943859</v>
      </c>
      <c r="DA48" s="164">
        <f>'Production Summary'!$N$54</f>
        <v>13799.376299376298</v>
      </c>
      <c r="DB48" s="164">
        <f>'Production Summary'!$M$54</f>
        <v>766.63201663201653</v>
      </c>
      <c r="DC48" s="328">
        <f>'Production Summary'!$N$60</f>
        <v>12863.825363825363</v>
      </c>
      <c r="DD48" s="328">
        <f>'Production Summary'!$M$60</f>
        <v>714.65696465696465</v>
      </c>
      <c r="DE48" s="164">
        <f>'Production Summary'!$N$59</f>
        <v>11148.648648648648</v>
      </c>
      <c r="DF48" s="328">
        <f>'Production Summary'!$M$59</f>
        <v>619.36936936936934</v>
      </c>
      <c r="DG48" s="164">
        <f>'Production Summary'!$N$55</f>
        <v>13842.68884268884</v>
      </c>
      <c r="DH48" s="164">
        <f>'Production Summary'!$M$55</f>
        <v>3460.67221067221</v>
      </c>
      <c r="DI48" s="164">
        <f>'Production Summary'!$N$56</f>
        <v>13097.713097713096</v>
      </c>
      <c r="DJ48" s="164">
        <f>'Production Summary'!$M$56</f>
        <v>163.72141372141371</v>
      </c>
      <c r="DK48" s="164">
        <f>'Production Summary'!$N$57</f>
        <v>14189.189189189186</v>
      </c>
      <c r="DL48" s="164">
        <f>'Production Summary'!$M$57</f>
        <v>394.14414414414409</v>
      </c>
      <c r="DM48" s="164">
        <f>'Production Summary'!$N$58</f>
        <v>14017.671517671517</v>
      </c>
      <c r="DN48" s="164">
        <f>'Production Summary'!$M$58</f>
        <v>778.75952875952873</v>
      </c>
      <c r="DO48" s="164">
        <f>'Production Summary'!$N$61</f>
        <v>4500</v>
      </c>
      <c r="DP48" s="328">
        <f>'Production Summary'!$M$61</f>
        <v>750</v>
      </c>
      <c r="DQ48" s="164">
        <v>0</v>
      </c>
      <c r="DR48" s="164">
        <f>'Production Summary'!$N$62</f>
        <v>8900</v>
      </c>
      <c r="DS48" s="164">
        <f>'Production Summary'!$N$70</f>
        <v>300</v>
      </c>
      <c r="DT48" s="328">
        <f>'Production Summary'!$M$70</f>
        <v>25</v>
      </c>
      <c r="DU48" s="164">
        <v>0</v>
      </c>
      <c r="DV48" s="164">
        <f>'Production Summary'!$N$71</f>
        <v>150</v>
      </c>
      <c r="DW48" s="164">
        <v>0</v>
      </c>
      <c r="DX48" s="164">
        <f>'Production Summary'!$N$64</f>
        <v>192</v>
      </c>
      <c r="DY48" s="164">
        <v>0</v>
      </c>
      <c r="DZ48" s="391">
        <f>'Production Summary'!$N$65</f>
        <v>384</v>
      </c>
      <c r="EA48" s="164">
        <v>0</v>
      </c>
      <c r="EB48" s="391">
        <f>'Production Summary'!$N$66</f>
        <v>192</v>
      </c>
      <c r="EC48" s="164">
        <v>0</v>
      </c>
      <c r="ED48" s="164">
        <f>'Production Summary'!$N$67</f>
        <v>96</v>
      </c>
      <c r="EE48" s="164">
        <v>0</v>
      </c>
      <c r="EF48" s="164">
        <f>'Production Summary'!$N$68</f>
        <v>96</v>
      </c>
      <c r="EG48" s="164">
        <v>0</v>
      </c>
      <c r="EH48" s="164">
        <f>'Production Summary'!$N$69</f>
        <v>340</v>
      </c>
      <c r="EI48" s="101"/>
      <c r="EJ48" s="3"/>
      <c r="EK48" s="3"/>
      <c r="ER48" s="64" t="s">
        <v>64</v>
      </c>
      <c r="ES48" s="61" t="str">
        <f t="shared" si="10"/>
        <v/>
      </c>
      <c r="ET48" s="24">
        <f t="shared" si="6"/>
        <v>0</v>
      </c>
    </row>
    <row r="49" spans="1:150" ht="15" customHeight="1">
      <c r="A49" t="b">
        <f>C49=Odisha!C49</f>
        <v>1</v>
      </c>
      <c r="B49" s="65">
        <f t="shared" si="7"/>
        <v>44</v>
      </c>
      <c r="C49" s="61" t="str">
        <f>IF(Odisha!C49="","",Odisha!C49)</f>
        <v/>
      </c>
      <c r="D49" s="164">
        <f>'Production Summary'!$N$4</f>
        <v>666</v>
      </c>
      <c r="E49" s="164">
        <f>'Production Summary'!$M$4</f>
        <v>27.75</v>
      </c>
      <c r="F49" s="164">
        <v>0</v>
      </c>
      <c r="G49" s="164">
        <f>'Production Summary'!$N$5</f>
        <v>666</v>
      </c>
      <c r="H49" s="164">
        <f>'Production Summary'!$M$5</f>
        <v>27.75</v>
      </c>
      <c r="I49" s="164">
        <v>0</v>
      </c>
      <c r="J49" s="164">
        <f>'Production Summary'!$N$6</f>
        <v>200</v>
      </c>
      <c r="K49" s="328">
        <f>'Production Summary'!$M$6</f>
        <v>7.5</v>
      </c>
      <c r="L49" s="164">
        <v>0</v>
      </c>
      <c r="M49" s="365">
        <f>'Production Summary'!$N$7</f>
        <v>612.72</v>
      </c>
      <c r="N49" s="367">
        <f>'Production Summary'!$M$7</f>
        <v>25.53</v>
      </c>
      <c r="O49" s="164">
        <v>0</v>
      </c>
      <c r="P49" s="164">
        <f>'Production Summary'!$N$8</f>
        <v>780</v>
      </c>
      <c r="Q49" s="164">
        <f>'Production Summary'!$M$8</f>
        <v>65</v>
      </c>
      <c r="R49" s="164">
        <v>0</v>
      </c>
      <c r="S49" s="164">
        <f>'Production Summary'!$N$9</f>
        <v>720</v>
      </c>
      <c r="T49" s="164">
        <f>'Production Summary'!$M$9</f>
        <v>60</v>
      </c>
      <c r="U49" s="164">
        <v>0</v>
      </c>
      <c r="V49" s="164">
        <f>'Production Summary'!$N$10</f>
        <v>876</v>
      </c>
      <c r="W49" s="164">
        <f>'Production Summary'!$M$10</f>
        <v>73</v>
      </c>
      <c r="X49" s="164">
        <v>0</v>
      </c>
      <c r="Y49" s="164">
        <f>'Production Summary'!$N$14</f>
        <v>177</v>
      </c>
      <c r="Z49" s="328">
        <f>'Production Summary'!$M$14</f>
        <v>14.75</v>
      </c>
      <c r="AA49" s="164">
        <v>0</v>
      </c>
      <c r="AB49" s="164">
        <f>'Production Summary'!$N$15</f>
        <v>126</v>
      </c>
      <c r="AC49" s="164">
        <f>'Production Summary'!$M$15</f>
        <v>21</v>
      </c>
      <c r="AD49" s="164">
        <v>0</v>
      </c>
      <c r="AE49" s="164">
        <f>'Production Summary'!$N$16</f>
        <v>252</v>
      </c>
      <c r="AF49" s="164">
        <f>'Production Summary'!$M$16</f>
        <v>21</v>
      </c>
      <c r="AG49" s="164">
        <v>0</v>
      </c>
      <c r="AH49" s="164">
        <f>'Production Summary'!$N$18</f>
        <v>1035</v>
      </c>
      <c r="AI49" s="164">
        <f>'Production Summary'!$M$18</f>
        <v>17.25</v>
      </c>
      <c r="AJ49" s="164">
        <v>0</v>
      </c>
      <c r="AK49" s="164">
        <f>'Production Summary'!$N$19</f>
        <v>870</v>
      </c>
      <c r="AL49" s="164">
        <f>'Production Summary'!$M$19</f>
        <v>29</v>
      </c>
      <c r="AM49" s="164">
        <v>0</v>
      </c>
      <c r="AN49" s="164">
        <f>'Production Summary'!$N$20</f>
        <v>864</v>
      </c>
      <c r="AO49" s="164">
        <f>'Production Summary'!$M$20</f>
        <v>72</v>
      </c>
      <c r="AP49" s="164">
        <v>0</v>
      </c>
      <c r="AQ49" s="164">
        <f>'Production Summary'!$N$21</f>
        <v>670</v>
      </c>
      <c r="AR49" s="164">
        <f>'Production Summary'!$M$21</f>
        <v>335</v>
      </c>
      <c r="AS49" s="164">
        <v>0</v>
      </c>
      <c r="AT49" s="386">
        <f>'Production Summary'!$N$22</f>
        <v>375</v>
      </c>
      <c r="AU49" s="164">
        <f>'Production Summary'!$N$23</f>
        <v>1050</v>
      </c>
      <c r="AV49" s="164">
        <f>'Production Summary'!$N$25</f>
        <v>300</v>
      </c>
      <c r="AW49" s="164">
        <f>'Production Summary'!$M$25</f>
        <v>25</v>
      </c>
      <c r="AX49" s="164">
        <v>0</v>
      </c>
      <c r="AY49" s="164">
        <f>'Production Summary'!$N$26</f>
        <v>300</v>
      </c>
      <c r="AZ49" s="164">
        <f>'Production Summary'!$M$26</f>
        <v>25</v>
      </c>
      <c r="BA49" s="164">
        <v>0</v>
      </c>
      <c r="BB49" s="164">
        <f>'Production Summary'!$N$28</f>
        <v>777</v>
      </c>
      <c r="BC49" s="164">
        <f>'Production Summary'!$M$28</f>
        <v>12.95</v>
      </c>
      <c r="BD49" s="164">
        <v>0</v>
      </c>
      <c r="BE49" s="164">
        <f>'Production Summary'!$N$29</f>
        <v>612</v>
      </c>
      <c r="BF49" s="164">
        <f>'Production Summary'!$M$29</f>
        <v>51</v>
      </c>
      <c r="BG49" s="164">
        <v>0</v>
      </c>
      <c r="BH49" s="164">
        <f>'Production Summary'!$N$30</f>
        <v>500</v>
      </c>
      <c r="BI49" s="164">
        <f>'Production Summary'!$M$30</f>
        <v>250</v>
      </c>
      <c r="BJ49" s="164">
        <v>0</v>
      </c>
      <c r="BK49" s="386"/>
      <c r="BL49" s="164">
        <f>'Production Summary'!$N$32</f>
        <v>875</v>
      </c>
      <c r="BM49" s="164">
        <f>'Production Summary'!$N$34</f>
        <v>360.59999999999997</v>
      </c>
      <c r="BN49" s="164">
        <f>'Production Summary'!$M$34</f>
        <v>6.01</v>
      </c>
      <c r="BO49" s="164">
        <v>0</v>
      </c>
      <c r="BP49" s="164">
        <f>'Production Summary'!$N$36</f>
        <v>717</v>
      </c>
      <c r="BQ49" s="164">
        <f>'Production Summary'!$M$36</f>
        <v>11.95</v>
      </c>
      <c r="BR49" s="164">
        <v>0</v>
      </c>
      <c r="BS49" s="164">
        <f>'Production Summary'!$N$37</f>
        <v>210</v>
      </c>
      <c r="BT49" s="164">
        <f>'Production Summary'!$M$37</f>
        <v>21</v>
      </c>
      <c r="BU49" s="164">
        <v>0</v>
      </c>
      <c r="BV49" s="164">
        <f>'Production Summary'!$N$38</f>
        <v>280</v>
      </c>
      <c r="BW49" s="164">
        <f>'Production Summary'!$M$38</f>
        <v>28</v>
      </c>
      <c r="BX49" s="164">
        <v>0</v>
      </c>
      <c r="BY49" s="165">
        <f>'Production Summary'!$N$39</f>
        <v>300.38406247988502</v>
      </c>
      <c r="BZ49" s="164">
        <f>'Production Summary'!$M$39</f>
        <v>30.038406247988501</v>
      </c>
      <c r="CA49" s="164">
        <v>0</v>
      </c>
      <c r="CB49" s="164">
        <f>'Production Summary'!$N$40</f>
        <v>131.30000000000001</v>
      </c>
      <c r="CC49" s="164">
        <f>'Production Summary'!$M$40</f>
        <v>13.13</v>
      </c>
      <c r="CD49" s="164">
        <v>0</v>
      </c>
      <c r="CE49" s="164">
        <f>'Production Summary'!$N$42</f>
        <v>1136.3519999999996</v>
      </c>
      <c r="CF49" s="164">
        <f>'Production Summary'!$M$42</f>
        <v>81.167999999999978</v>
      </c>
      <c r="CG49" s="164">
        <v>0</v>
      </c>
      <c r="CH49" s="164">
        <v>0</v>
      </c>
      <c r="CI49" s="164">
        <f>'Production Summary'!$N$43</f>
        <v>184</v>
      </c>
      <c r="CJ49" s="164">
        <v>0</v>
      </c>
      <c r="CK49" s="164">
        <f>'Production Summary'!$N$44</f>
        <v>355</v>
      </c>
      <c r="CL49" s="164">
        <v>0</v>
      </c>
      <c r="CM49" s="375">
        <f>'Production Summary'!$N$45</f>
        <v>1650</v>
      </c>
      <c r="CN49" s="164">
        <f>'Production Summary'!$N$46</f>
        <v>270</v>
      </c>
      <c r="CO49" s="164">
        <f>'Production Summary'!$N$47</f>
        <v>1350</v>
      </c>
      <c r="CP49" s="166"/>
      <c r="CQ49" s="164">
        <f>'Production Summary'!$N$49</f>
        <v>8004.1580041580037</v>
      </c>
      <c r="CR49" s="164">
        <f>'Production Summary'!$M$49</f>
        <v>66.701316701316699</v>
      </c>
      <c r="CS49" s="164">
        <f>'Production Summary'!$N$50</f>
        <v>13331.600831600828</v>
      </c>
      <c r="CT49" s="164">
        <f>'Production Summary'!$M$50</f>
        <v>148.1288981288981</v>
      </c>
      <c r="CU49" s="164">
        <f>'Production Summary'!$N$51</f>
        <v>12785.862785862784</v>
      </c>
      <c r="CV49" s="164">
        <f>'Production Summary'!$M$51</f>
        <v>355.16285516285512</v>
      </c>
      <c r="CW49" s="164">
        <f>'Production Summary'!$N$52</f>
        <v>12629.937629937627</v>
      </c>
      <c r="CX49" s="164">
        <f>'Production Summary'!$M$52</f>
        <v>701.66320166320156</v>
      </c>
      <c r="CY49" s="164">
        <f>'Production Summary'!$N$53</f>
        <v>12396.049896049895</v>
      </c>
      <c r="CZ49" s="164">
        <f>'Production Summary'!$M$53</f>
        <v>688.66943866943859</v>
      </c>
      <c r="DA49" s="164">
        <f>'Production Summary'!$N$54</f>
        <v>13799.376299376298</v>
      </c>
      <c r="DB49" s="164">
        <f>'Production Summary'!$M$54</f>
        <v>766.63201663201653</v>
      </c>
      <c r="DC49" s="328">
        <f>'Production Summary'!$N$60</f>
        <v>12863.825363825363</v>
      </c>
      <c r="DD49" s="328">
        <f>'Production Summary'!$M$60</f>
        <v>714.65696465696465</v>
      </c>
      <c r="DE49" s="164">
        <f>'Production Summary'!$N$59</f>
        <v>11148.648648648648</v>
      </c>
      <c r="DF49" s="328">
        <f>'Production Summary'!$M$59</f>
        <v>619.36936936936934</v>
      </c>
      <c r="DG49" s="164">
        <f>'Production Summary'!$N$55</f>
        <v>13842.68884268884</v>
      </c>
      <c r="DH49" s="164">
        <f>'Production Summary'!$M$55</f>
        <v>3460.67221067221</v>
      </c>
      <c r="DI49" s="164">
        <f>'Production Summary'!$N$56</f>
        <v>13097.713097713096</v>
      </c>
      <c r="DJ49" s="164">
        <f>'Production Summary'!$M$56</f>
        <v>163.72141372141371</v>
      </c>
      <c r="DK49" s="164">
        <f>'Production Summary'!$N$57</f>
        <v>14189.189189189186</v>
      </c>
      <c r="DL49" s="164">
        <f>'Production Summary'!$M$57</f>
        <v>394.14414414414409</v>
      </c>
      <c r="DM49" s="164">
        <f>'Production Summary'!$N$58</f>
        <v>14017.671517671517</v>
      </c>
      <c r="DN49" s="164">
        <f>'Production Summary'!$M$58</f>
        <v>778.75952875952873</v>
      </c>
      <c r="DO49" s="164">
        <f>'Production Summary'!$N$61</f>
        <v>4500</v>
      </c>
      <c r="DP49" s="328">
        <f>'Production Summary'!$M$61</f>
        <v>750</v>
      </c>
      <c r="DQ49" s="164">
        <v>0</v>
      </c>
      <c r="DR49" s="164">
        <f>'Production Summary'!$N$62</f>
        <v>8900</v>
      </c>
      <c r="DS49" s="164">
        <f>'Production Summary'!$N$70</f>
        <v>300</v>
      </c>
      <c r="DT49" s="328">
        <f>'Production Summary'!$M$70</f>
        <v>25</v>
      </c>
      <c r="DU49" s="164">
        <v>0</v>
      </c>
      <c r="DV49" s="164">
        <f>'Production Summary'!$N$71</f>
        <v>150</v>
      </c>
      <c r="DW49" s="164">
        <v>0</v>
      </c>
      <c r="DX49" s="164">
        <f>'Production Summary'!$N$64</f>
        <v>192</v>
      </c>
      <c r="DY49" s="164">
        <v>0</v>
      </c>
      <c r="DZ49" s="391">
        <f>'Production Summary'!$N$65</f>
        <v>384</v>
      </c>
      <c r="EA49" s="164">
        <v>0</v>
      </c>
      <c r="EB49" s="391">
        <f>'Production Summary'!$N$66</f>
        <v>192</v>
      </c>
      <c r="EC49" s="164">
        <v>0</v>
      </c>
      <c r="ED49" s="164">
        <f>'Production Summary'!$N$67</f>
        <v>96</v>
      </c>
      <c r="EE49" s="164">
        <v>0</v>
      </c>
      <c r="EF49" s="164">
        <f>'Production Summary'!$N$68</f>
        <v>96</v>
      </c>
      <c r="EG49" s="164">
        <v>0</v>
      </c>
      <c r="EH49" s="164">
        <f>'Production Summary'!$N$69</f>
        <v>340</v>
      </c>
      <c r="EI49" s="101"/>
      <c r="EJ49" s="3"/>
      <c r="EK49" s="3"/>
      <c r="ER49" s="64" t="s">
        <v>65</v>
      </c>
      <c r="ES49" s="61" t="str">
        <f t="shared" si="10"/>
        <v/>
      </c>
      <c r="ET49" s="24">
        <f t="shared" si="6"/>
        <v>0</v>
      </c>
    </row>
    <row r="50" spans="1:150" ht="15" customHeight="1">
      <c r="A50" t="b">
        <f>C50=Odisha!C50</f>
        <v>1</v>
      </c>
      <c r="B50" s="65">
        <f t="shared" si="7"/>
        <v>45</v>
      </c>
      <c r="C50" s="61" t="str">
        <f>IF(Odisha!C50="","",Odisha!C50)</f>
        <v/>
      </c>
      <c r="D50" s="164">
        <f>'Production Summary'!$N$4</f>
        <v>666</v>
      </c>
      <c r="E50" s="164">
        <f>'Production Summary'!$M$4</f>
        <v>27.75</v>
      </c>
      <c r="F50" s="164">
        <v>0</v>
      </c>
      <c r="G50" s="164">
        <f>'Production Summary'!$N$5</f>
        <v>666</v>
      </c>
      <c r="H50" s="164">
        <f>'Production Summary'!$M$5</f>
        <v>27.75</v>
      </c>
      <c r="I50" s="164">
        <v>0</v>
      </c>
      <c r="J50" s="164">
        <f>'Production Summary'!$N$6</f>
        <v>200</v>
      </c>
      <c r="K50" s="328">
        <f>'Production Summary'!$M$6</f>
        <v>7.5</v>
      </c>
      <c r="L50" s="164">
        <v>0</v>
      </c>
      <c r="M50" s="365">
        <f>'Production Summary'!$N$7</f>
        <v>612.72</v>
      </c>
      <c r="N50" s="367">
        <f>'Production Summary'!$M$7</f>
        <v>25.53</v>
      </c>
      <c r="O50" s="164">
        <v>0</v>
      </c>
      <c r="P50" s="164">
        <f>'Production Summary'!$N$8</f>
        <v>780</v>
      </c>
      <c r="Q50" s="164">
        <f>'Production Summary'!$M$8</f>
        <v>65</v>
      </c>
      <c r="R50" s="164">
        <v>0</v>
      </c>
      <c r="S50" s="164">
        <f>'Production Summary'!$N$9</f>
        <v>720</v>
      </c>
      <c r="T50" s="164">
        <f>'Production Summary'!$M$9</f>
        <v>60</v>
      </c>
      <c r="U50" s="164">
        <v>0</v>
      </c>
      <c r="V50" s="164">
        <f>'Production Summary'!$N$10</f>
        <v>876</v>
      </c>
      <c r="W50" s="164">
        <f>'Production Summary'!$M$10</f>
        <v>73</v>
      </c>
      <c r="X50" s="164">
        <v>0</v>
      </c>
      <c r="Y50" s="164">
        <f>'Production Summary'!$N$14</f>
        <v>177</v>
      </c>
      <c r="Z50" s="328">
        <f>'Production Summary'!$M$14</f>
        <v>14.75</v>
      </c>
      <c r="AA50" s="164">
        <v>0</v>
      </c>
      <c r="AB50" s="164">
        <f>'Production Summary'!$N$15</f>
        <v>126</v>
      </c>
      <c r="AC50" s="164">
        <f>'Production Summary'!$M$15</f>
        <v>21</v>
      </c>
      <c r="AD50" s="164">
        <v>0</v>
      </c>
      <c r="AE50" s="164">
        <f>'Production Summary'!$N$16</f>
        <v>252</v>
      </c>
      <c r="AF50" s="164">
        <f>'Production Summary'!$M$16</f>
        <v>21</v>
      </c>
      <c r="AG50" s="164">
        <v>0</v>
      </c>
      <c r="AH50" s="164">
        <f>'Production Summary'!$N$18</f>
        <v>1035</v>
      </c>
      <c r="AI50" s="164">
        <f>'Production Summary'!$M$18</f>
        <v>17.25</v>
      </c>
      <c r="AJ50" s="164">
        <v>0</v>
      </c>
      <c r="AK50" s="164">
        <f>'Production Summary'!$N$19</f>
        <v>870</v>
      </c>
      <c r="AL50" s="164">
        <f>'Production Summary'!$M$19</f>
        <v>29</v>
      </c>
      <c r="AM50" s="164">
        <v>0</v>
      </c>
      <c r="AN50" s="164">
        <f>'Production Summary'!$N$20</f>
        <v>864</v>
      </c>
      <c r="AO50" s="164">
        <f>'Production Summary'!$M$20</f>
        <v>72</v>
      </c>
      <c r="AP50" s="164">
        <v>0</v>
      </c>
      <c r="AQ50" s="164">
        <f>'Production Summary'!$N$21</f>
        <v>670</v>
      </c>
      <c r="AR50" s="164">
        <f>'Production Summary'!$M$21</f>
        <v>335</v>
      </c>
      <c r="AS50" s="164">
        <v>0</v>
      </c>
      <c r="AT50" s="386">
        <f>'Production Summary'!$N$22</f>
        <v>375</v>
      </c>
      <c r="AU50" s="164">
        <f>'Production Summary'!$N$23</f>
        <v>1050</v>
      </c>
      <c r="AV50" s="164">
        <f>'Production Summary'!$N$25</f>
        <v>300</v>
      </c>
      <c r="AW50" s="164">
        <f>'Production Summary'!$M$25</f>
        <v>25</v>
      </c>
      <c r="AX50" s="164">
        <v>0</v>
      </c>
      <c r="AY50" s="164">
        <f>'Production Summary'!$N$26</f>
        <v>300</v>
      </c>
      <c r="AZ50" s="164">
        <f>'Production Summary'!$M$26</f>
        <v>25</v>
      </c>
      <c r="BA50" s="164">
        <v>0</v>
      </c>
      <c r="BB50" s="164">
        <f>'Production Summary'!$N$28</f>
        <v>777</v>
      </c>
      <c r="BC50" s="164">
        <f>'Production Summary'!$M$28</f>
        <v>12.95</v>
      </c>
      <c r="BD50" s="164">
        <v>0</v>
      </c>
      <c r="BE50" s="164">
        <f>'Production Summary'!$N$29</f>
        <v>612</v>
      </c>
      <c r="BF50" s="164">
        <f>'Production Summary'!$M$29</f>
        <v>51</v>
      </c>
      <c r="BG50" s="164">
        <v>0</v>
      </c>
      <c r="BH50" s="164">
        <f>'Production Summary'!$N$30</f>
        <v>500</v>
      </c>
      <c r="BI50" s="164">
        <f>'Production Summary'!$M$30</f>
        <v>250</v>
      </c>
      <c r="BJ50" s="164">
        <v>0</v>
      </c>
      <c r="BK50" s="386"/>
      <c r="BL50" s="164">
        <f>'Production Summary'!$N$32</f>
        <v>875</v>
      </c>
      <c r="BM50" s="164">
        <f>'Production Summary'!$N$34</f>
        <v>360.59999999999997</v>
      </c>
      <c r="BN50" s="164">
        <f>'Production Summary'!$M$34</f>
        <v>6.01</v>
      </c>
      <c r="BO50" s="164">
        <v>0</v>
      </c>
      <c r="BP50" s="164">
        <f>'Production Summary'!$N$36</f>
        <v>717</v>
      </c>
      <c r="BQ50" s="164">
        <f>'Production Summary'!$M$36</f>
        <v>11.95</v>
      </c>
      <c r="BR50" s="164">
        <v>0</v>
      </c>
      <c r="BS50" s="164">
        <f>'Production Summary'!$N$37</f>
        <v>210</v>
      </c>
      <c r="BT50" s="164">
        <f>'Production Summary'!$M$37</f>
        <v>21</v>
      </c>
      <c r="BU50" s="164">
        <v>0</v>
      </c>
      <c r="BV50" s="164">
        <f>'Production Summary'!$N$38</f>
        <v>280</v>
      </c>
      <c r="BW50" s="164">
        <f>'Production Summary'!$M$38</f>
        <v>28</v>
      </c>
      <c r="BX50" s="164">
        <v>0</v>
      </c>
      <c r="BY50" s="165">
        <f>'Production Summary'!$N$39</f>
        <v>300.38406247988502</v>
      </c>
      <c r="BZ50" s="164">
        <f>'Production Summary'!$M$39</f>
        <v>30.038406247988501</v>
      </c>
      <c r="CA50" s="164">
        <v>0</v>
      </c>
      <c r="CB50" s="164">
        <f>'Production Summary'!$N$40</f>
        <v>131.30000000000001</v>
      </c>
      <c r="CC50" s="164">
        <f>'Production Summary'!$M$40</f>
        <v>13.13</v>
      </c>
      <c r="CD50" s="164">
        <v>0</v>
      </c>
      <c r="CE50" s="164">
        <f>'Production Summary'!$N$42</f>
        <v>1136.3519999999996</v>
      </c>
      <c r="CF50" s="164">
        <f>'Production Summary'!$M$42</f>
        <v>81.167999999999978</v>
      </c>
      <c r="CG50" s="164">
        <v>0</v>
      </c>
      <c r="CH50" s="164">
        <v>0</v>
      </c>
      <c r="CI50" s="164">
        <f>'Production Summary'!$N$43</f>
        <v>184</v>
      </c>
      <c r="CJ50" s="164">
        <v>0</v>
      </c>
      <c r="CK50" s="164">
        <f>'Production Summary'!$N$44</f>
        <v>355</v>
      </c>
      <c r="CL50" s="164">
        <v>0</v>
      </c>
      <c r="CM50" s="375">
        <f>'Production Summary'!$N$45</f>
        <v>1650</v>
      </c>
      <c r="CN50" s="164">
        <f>'Production Summary'!$N$46</f>
        <v>270</v>
      </c>
      <c r="CO50" s="164">
        <f>'Production Summary'!$N$47</f>
        <v>1350</v>
      </c>
      <c r="CP50" s="166"/>
      <c r="CQ50" s="164">
        <f>'Production Summary'!$N$49</f>
        <v>8004.1580041580037</v>
      </c>
      <c r="CR50" s="164">
        <f>'Production Summary'!$M$49</f>
        <v>66.701316701316699</v>
      </c>
      <c r="CS50" s="164">
        <f>'Production Summary'!$N$50</f>
        <v>13331.600831600828</v>
      </c>
      <c r="CT50" s="164">
        <f>'Production Summary'!$M$50</f>
        <v>148.1288981288981</v>
      </c>
      <c r="CU50" s="164">
        <f>'Production Summary'!$N$51</f>
        <v>12785.862785862784</v>
      </c>
      <c r="CV50" s="164">
        <f>'Production Summary'!$M$51</f>
        <v>355.16285516285512</v>
      </c>
      <c r="CW50" s="164">
        <f>'Production Summary'!$N$52</f>
        <v>12629.937629937627</v>
      </c>
      <c r="CX50" s="164">
        <f>'Production Summary'!$M$52</f>
        <v>701.66320166320156</v>
      </c>
      <c r="CY50" s="164">
        <f>'Production Summary'!$N$53</f>
        <v>12396.049896049895</v>
      </c>
      <c r="CZ50" s="164">
        <f>'Production Summary'!$M$53</f>
        <v>688.66943866943859</v>
      </c>
      <c r="DA50" s="164">
        <f>'Production Summary'!$N$54</f>
        <v>13799.376299376298</v>
      </c>
      <c r="DB50" s="164">
        <f>'Production Summary'!$M$54</f>
        <v>766.63201663201653</v>
      </c>
      <c r="DC50" s="328">
        <f>'Production Summary'!$N$60</f>
        <v>12863.825363825363</v>
      </c>
      <c r="DD50" s="328">
        <f>'Production Summary'!$M$60</f>
        <v>714.65696465696465</v>
      </c>
      <c r="DE50" s="164">
        <f>'Production Summary'!$N$59</f>
        <v>11148.648648648648</v>
      </c>
      <c r="DF50" s="328">
        <f>'Production Summary'!$M$59</f>
        <v>619.36936936936934</v>
      </c>
      <c r="DG50" s="164">
        <f>'Production Summary'!$N$55</f>
        <v>13842.68884268884</v>
      </c>
      <c r="DH50" s="164">
        <f>'Production Summary'!$M$55</f>
        <v>3460.67221067221</v>
      </c>
      <c r="DI50" s="164">
        <f>'Production Summary'!$N$56</f>
        <v>13097.713097713096</v>
      </c>
      <c r="DJ50" s="164">
        <f>'Production Summary'!$M$56</f>
        <v>163.72141372141371</v>
      </c>
      <c r="DK50" s="164">
        <f>'Production Summary'!$N$57</f>
        <v>14189.189189189186</v>
      </c>
      <c r="DL50" s="164">
        <f>'Production Summary'!$M$57</f>
        <v>394.14414414414409</v>
      </c>
      <c r="DM50" s="164">
        <f>'Production Summary'!$N$58</f>
        <v>14017.671517671517</v>
      </c>
      <c r="DN50" s="164">
        <f>'Production Summary'!$M$58</f>
        <v>778.75952875952873</v>
      </c>
      <c r="DO50" s="164">
        <f>'Production Summary'!$N$61</f>
        <v>4500</v>
      </c>
      <c r="DP50" s="328">
        <f>'Production Summary'!$M$61</f>
        <v>750</v>
      </c>
      <c r="DQ50" s="164">
        <v>0</v>
      </c>
      <c r="DR50" s="164">
        <f>'Production Summary'!$N$62</f>
        <v>8900</v>
      </c>
      <c r="DS50" s="164">
        <f>'Production Summary'!$N$70</f>
        <v>300</v>
      </c>
      <c r="DT50" s="328">
        <f>'Production Summary'!$M$70</f>
        <v>25</v>
      </c>
      <c r="DU50" s="164">
        <v>0</v>
      </c>
      <c r="DV50" s="164">
        <f>'Production Summary'!$N$71</f>
        <v>150</v>
      </c>
      <c r="DW50" s="164">
        <v>0</v>
      </c>
      <c r="DX50" s="164">
        <f>'Production Summary'!$N$64</f>
        <v>192</v>
      </c>
      <c r="DY50" s="164">
        <v>0</v>
      </c>
      <c r="DZ50" s="391">
        <f>'Production Summary'!$N$65</f>
        <v>384</v>
      </c>
      <c r="EA50" s="164">
        <v>0</v>
      </c>
      <c r="EB50" s="391">
        <f>'Production Summary'!$N$66</f>
        <v>192</v>
      </c>
      <c r="EC50" s="164">
        <v>0</v>
      </c>
      <c r="ED50" s="164">
        <f>'Production Summary'!$N$67</f>
        <v>96</v>
      </c>
      <c r="EE50" s="164">
        <v>0</v>
      </c>
      <c r="EF50" s="164">
        <f>'Production Summary'!$N$68</f>
        <v>96</v>
      </c>
      <c r="EG50" s="164">
        <v>0</v>
      </c>
      <c r="EH50" s="164">
        <f>'Production Summary'!$N$69</f>
        <v>340</v>
      </c>
      <c r="EI50" s="101"/>
      <c r="EJ50" s="3"/>
      <c r="EK50" s="3"/>
      <c r="ER50" s="64" t="s">
        <v>66</v>
      </c>
      <c r="ES50" s="61" t="str">
        <f t="shared" si="10"/>
        <v/>
      </c>
      <c r="ET50" s="24">
        <f t="shared" si="6"/>
        <v>0</v>
      </c>
    </row>
    <row r="51" spans="1:150" ht="15" customHeight="1">
      <c r="A51" t="b">
        <f>C51=Odisha!C51</f>
        <v>1</v>
      </c>
      <c r="B51" s="65">
        <f t="shared" si="7"/>
        <v>46</v>
      </c>
      <c r="C51" s="61" t="str">
        <f>IF(Odisha!C51="","",Odisha!C51)</f>
        <v/>
      </c>
      <c r="D51" s="164">
        <f>'Production Summary'!$N$4</f>
        <v>666</v>
      </c>
      <c r="E51" s="164">
        <f>'Production Summary'!$M$4</f>
        <v>27.75</v>
      </c>
      <c r="F51" s="164">
        <v>0</v>
      </c>
      <c r="G51" s="164">
        <f>'Production Summary'!$N$5</f>
        <v>666</v>
      </c>
      <c r="H51" s="164">
        <f>'Production Summary'!$M$5</f>
        <v>27.75</v>
      </c>
      <c r="I51" s="164">
        <v>0</v>
      </c>
      <c r="J51" s="164">
        <f>'Production Summary'!$N$6</f>
        <v>200</v>
      </c>
      <c r="K51" s="328">
        <f>'Production Summary'!$M$6</f>
        <v>7.5</v>
      </c>
      <c r="L51" s="164">
        <v>0</v>
      </c>
      <c r="M51" s="365">
        <f>'Production Summary'!$N$7</f>
        <v>612.72</v>
      </c>
      <c r="N51" s="367">
        <f>'Production Summary'!$M$7</f>
        <v>25.53</v>
      </c>
      <c r="O51" s="164">
        <v>0</v>
      </c>
      <c r="P51" s="164">
        <f>'Production Summary'!$N$8</f>
        <v>780</v>
      </c>
      <c r="Q51" s="164">
        <f>'Production Summary'!$M$8</f>
        <v>65</v>
      </c>
      <c r="R51" s="164">
        <v>0</v>
      </c>
      <c r="S51" s="164">
        <f>'Production Summary'!$N$9</f>
        <v>720</v>
      </c>
      <c r="T51" s="164">
        <f>'Production Summary'!$M$9</f>
        <v>60</v>
      </c>
      <c r="U51" s="164">
        <v>0</v>
      </c>
      <c r="V51" s="164">
        <f>'Production Summary'!$N$10</f>
        <v>876</v>
      </c>
      <c r="W51" s="164">
        <f>'Production Summary'!$M$10</f>
        <v>73</v>
      </c>
      <c r="X51" s="164">
        <v>0</v>
      </c>
      <c r="Y51" s="164">
        <f>'Production Summary'!$N$14</f>
        <v>177</v>
      </c>
      <c r="Z51" s="328">
        <f>'Production Summary'!$M$14</f>
        <v>14.75</v>
      </c>
      <c r="AA51" s="164">
        <v>0</v>
      </c>
      <c r="AB51" s="164">
        <f>'Production Summary'!$N$15</f>
        <v>126</v>
      </c>
      <c r="AC51" s="164">
        <f>'Production Summary'!$M$15</f>
        <v>21</v>
      </c>
      <c r="AD51" s="164">
        <v>0</v>
      </c>
      <c r="AE51" s="164">
        <f>'Production Summary'!$N$16</f>
        <v>252</v>
      </c>
      <c r="AF51" s="164">
        <f>'Production Summary'!$M$16</f>
        <v>21</v>
      </c>
      <c r="AG51" s="164">
        <v>0</v>
      </c>
      <c r="AH51" s="164">
        <f>'Production Summary'!$N$18</f>
        <v>1035</v>
      </c>
      <c r="AI51" s="164">
        <f>'Production Summary'!$M$18</f>
        <v>17.25</v>
      </c>
      <c r="AJ51" s="164">
        <v>0</v>
      </c>
      <c r="AK51" s="164">
        <f>'Production Summary'!$N$19</f>
        <v>870</v>
      </c>
      <c r="AL51" s="164">
        <f>'Production Summary'!$M$19</f>
        <v>29</v>
      </c>
      <c r="AM51" s="164">
        <v>0</v>
      </c>
      <c r="AN51" s="164">
        <f>'Production Summary'!$N$20</f>
        <v>864</v>
      </c>
      <c r="AO51" s="164">
        <f>'Production Summary'!$M$20</f>
        <v>72</v>
      </c>
      <c r="AP51" s="164">
        <v>0</v>
      </c>
      <c r="AQ51" s="164">
        <f>'Production Summary'!$N$21</f>
        <v>670</v>
      </c>
      <c r="AR51" s="164">
        <f>'Production Summary'!$M$21</f>
        <v>335</v>
      </c>
      <c r="AS51" s="164">
        <v>0</v>
      </c>
      <c r="AT51" s="386">
        <f>'Production Summary'!$N$22</f>
        <v>375</v>
      </c>
      <c r="AU51" s="164">
        <f>'Production Summary'!$N$23</f>
        <v>1050</v>
      </c>
      <c r="AV51" s="164">
        <f>'Production Summary'!$N$25</f>
        <v>300</v>
      </c>
      <c r="AW51" s="164">
        <f>'Production Summary'!$M$25</f>
        <v>25</v>
      </c>
      <c r="AX51" s="164">
        <v>0</v>
      </c>
      <c r="AY51" s="164">
        <f>'Production Summary'!$N$26</f>
        <v>300</v>
      </c>
      <c r="AZ51" s="164">
        <f>'Production Summary'!$M$26</f>
        <v>25</v>
      </c>
      <c r="BA51" s="164">
        <v>0</v>
      </c>
      <c r="BB51" s="164">
        <f>'Production Summary'!$N$28</f>
        <v>777</v>
      </c>
      <c r="BC51" s="164">
        <f>'Production Summary'!$M$28</f>
        <v>12.95</v>
      </c>
      <c r="BD51" s="164">
        <v>0</v>
      </c>
      <c r="BE51" s="164">
        <f>'Production Summary'!$N$29</f>
        <v>612</v>
      </c>
      <c r="BF51" s="164">
        <f>'Production Summary'!$M$29</f>
        <v>51</v>
      </c>
      <c r="BG51" s="164">
        <v>0</v>
      </c>
      <c r="BH51" s="164">
        <f>'Production Summary'!$N$30</f>
        <v>500</v>
      </c>
      <c r="BI51" s="164">
        <f>'Production Summary'!$M$30</f>
        <v>250</v>
      </c>
      <c r="BJ51" s="164">
        <v>0</v>
      </c>
      <c r="BK51" s="386"/>
      <c r="BL51" s="164">
        <f>'Production Summary'!$N$32</f>
        <v>875</v>
      </c>
      <c r="BM51" s="164">
        <f>'Production Summary'!$N$34</f>
        <v>360.59999999999997</v>
      </c>
      <c r="BN51" s="164">
        <f>'Production Summary'!$M$34</f>
        <v>6.01</v>
      </c>
      <c r="BO51" s="164">
        <v>0</v>
      </c>
      <c r="BP51" s="164">
        <f>'Production Summary'!$N$36</f>
        <v>717</v>
      </c>
      <c r="BQ51" s="164">
        <f>'Production Summary'!$M$36</f>
        <v>11.95</v>
      </c>
      <c r="BR51" s="164">
        <v>0</v>
      </c>
      <c r="BS51" s="164">
        <f>'Production Summary'!$N$37</f>
        <v>210</v>
      </c>
      <c r="BT51" s="164">
        <f>'Production Summary'!$M$37</f>
        <v>21</v>
      </c>
      <c r="BU51" s="164">
        <v>0</v>
      </c>
      <c r="BV51" s="164">
        <f>'Production Summary'!$N$38</f>
        <v>280</v>
      </c>
      <c r="BW51" s="164">
        <f>'Production Summary'!$M$38</f>
        <v>28</v>
      </c>
      <c r="BX51" s="164">
        <v>0</v>
      </c>
      <c r="BY51" s="165">
        <f>'Production Summary'!$N$39</f>
        <v>300.38406247988502</v>
      </c>
      <c r="BZ51" s="164">
        <f>'Production Summary'!$M$39</f>
        <v>30.038406247988501</v>
      </c>
      <c r="CA51" s="164">
        <v>0</v>
      </c>
      <c r="CB51" s="164">
        <f>'Production Summary'!$N$40</f>
        <v>131.30000000000001</v>
      </c>
      <c r="CC51" s="164">
        <f>'Production Summary'!$M$40</f>
        <v>13.13</v>
      </c>
      <c r="CD51" s="164">
        <v>0</v>
      </c>
      <c r="CE51" s="164">
        <f>'Production Summary'!$N$42</f>
        <v>1136.3519999999996</v>
      </c>
      <c r="CF51" s="164">
        <f>'Production Summary'!$M$42</f>
        <v>81.167999999999978</v>
      </c>
      <c r="CG51" s="164">
        <v>0</v>
      </c>
      <c r="CH51" s="164">
        <v>0</v>
      </c>
      <c r="CI51" s="164">
        <f>'Production Summary'!$N$43</f>
        <v>184</v>
      </c>
      <c r="CJ51" s="164">
        <v>0</v>
      </c>
      <c r="CK51" s="164">
        <f>'Production Summary'!$N$44</f>
        <v>355</v>
      </c>
      <c r="CL51" s="164">
        <v>0</v>
      </c>
      <c r="CM51" s="375">
        <f>'Production Summary'!$N$45</f>
        <v>1650</v>
      </c>
      <c r="CN51" s="164">
        <f>'Production Summary'!$N$46</f>
        <v>270</v>
      </c>
      <c r="CO51" s="164">
        <f>'Production Summary'!$N$47</f>
        <v>1350</v>
      </c>
      <c r="CP51" s="166"/>
      <c r="CQ51" s="164">
        <f>'Production Summary'!$N$49</f>
        <v>8004.1580041580037</v>
      </c>
      <c r="CR51" s="164">
        <f>'Production Summary'!$M$49</f>
        <v>66.701316701316699</v>
      </c>
      <c r="CS51" s="164">
        <f>'Production Summary'!$N$50</f>
        <v>13331.600831600828</v>
      </c>
      <c r="CT51" s="164">
        <f>'Production Summary'!$M$50</f>
        <v>148.1288981288981</v>
      </c>
      <c r="CU51" s="164">
        <f>'Production Summary'!$N$51</f>
        <v>12785.862785862784</v>
      </c>
      <c r="CV51" s="164">
        <f>'Production Summary'!$M$51</f>
        <v>355.16285516285512</v>
      </c>
      <c r="CW51" s="164">
        <f>'Production Summary'!$N$52</f>
        <v>12629.937629937627</v>
      </c>
      <c r="CX51" s="164">
        <f>'Production Summary'!$M$52</f>
        <v>701.66320166320156</v>
      </c>
      <c r="CY51" s="164">
        <f>'Production Summary'!$N$53</f>
        <v>12396.049896049895</v>
      </c>
      <c r="CZ51" s="164">
        <f>'Production Summary'!$M$53</f>
        <v>688.66943866943859</v>
      </c>
      <c r="DA51" s="164">
        <f>'Production Summary'!$N$54</f>
        <v>13799.376299376298</v>
      </c>
      <c r="DB51" s="164">
        <f>'Production Summary'!$M$54</f>
        <v>766.63201663201653</v>
      </c>
      <c r="DC51" s="328">
        <f>'Production Summary'!$N$60</f>
        <v>12863.825363825363</v>
      </c>
      <c r="DD51" s="328">
        <f>'Production Summary'!$M$60</f>
        <v>714.65696465696465</v>
      </c>
      <c r="DE51" s="164">
        <f>'Production Summary'!$N$59</f>
        <v>11148.648648648648</v>
      </c>
      <c r="DF51" s="328">
        <f>'Production Summary'!$M$59</f>
        <v>619.36936936936934</v>
      </c>
      <c r="DG51" s="164">
        <f>'Production Summary'!$N$55</f>
        <v>13842.68884268884</v>
      </c>
      <c r="DH51" s="164">
        <f>'Production Summary'!$M$55</f>
        <v>3460.67221067221</v>
      </c>
      <c r="DI51" s="164">
        <f>'Production Summary'!$N$56</f>
        <v>13097.713097713096</v>
      </c>
      <c r="DJ51" s="164">
        <f>'Production Summary'!$M$56</f>
        <v>163.72141372141371</v>
      </c>
      <c r="DK51" s="164">
        <f>'Production Summary'!$N$57</f>
        <v>14189.189189189186</v>
      </c>
      <c r="DL51" s="164">
        <f>'Production Summary'!$M$57</f>
        <v>394.14414414414409</v>
      </c>
      <c r="DM51" s="164">
        <f>'Production Summary'!$N$58</f>
        <v>14017.671517671517</v>
      </c>
      <c r="DN51" s="164">
        <f>'Production Summary'!$M$58</f>
        <v>778.75952875952873</v>
      </c>
      <c r="DO51" s="164">
        <f>'Production Summary'!$N$61</f>
        <v>4500</v>
      </c>
      <c r="DP51" s="328">
        <f>'Production Summary'!$M$61</f>
        <v>750</v>
      </c>
      <c r="DQ51" s="164">
        <v>0</v>
      </c>
      <c r="DR51" s="164">
        <f>'Production Summary'!$N$62</f>
        <v>8900</v>
      </c>
      <c r="DS51" s="164">
        <f>'Production Summary'!$N$70</f>
        <v>300</v>
      </c>
      <c r="DT51" s="328">
        <f>'Production Summary'!$M$70</f>
        <v>25</v>
      </c>
      <c r="DU51" s="164">
        <v>0</v>
      </c>
      <c r="DV51" s="164">
        <f>'Production Summary'!$N$71</f>
        <v>150</v>
      </c>
      <c r="DW51" s="164">
        <v>0</v>
      </c>
      <c r="DX51" s="164">
        <f>'Production Summary'!$N$64</f>
        <v>192</v>
      </c>
      <c r="DY51" s="164">
        <v>0</v>
      </c>
      <c r="DZ51" s="391">
        <f>'Production Summary'!$N$65</f>
        <v>384</v>
      </c>
      <c r="EA51" s="164">
        <v>0</v>
      </c>
      <c r="EB51" s="391">
        <f>'Production Summary'!$N$66</f>
        <v>192</v>
      </c>
      <c r="EC51" s="164">
        <v>0</v>
      </c>
      <c r="ED51" s="164">
        <f>'Production Summary'!$N$67</f>
        <v>96</v>
      </c>
      <c r="EE51" s="164">
        <v>0</v>
      </c>
      <c r="EF51" s="164">
        <f>'Production Summary'!$N$68</f>
        <v>96</v>
      </c>
      <c r="EG51" s="164">
        <v>0</v>
      </c>
      <c r="EH51" s="164">
        <f>'Production Summary'!$N$69</f>
        <v>340</v>
      </c>
      <c r="EI51" s="101"/>
      <c r="EJ51" s="3"/>
      <c r="EK51" s="3"/>
      <c r="ER51" s="64" t="s">
        <v>67</v>
      </c>
      <c r="ES51" s="61" t="str">
        <f t="shared" si="10"/>
        <v/>
      </c>
      <c r="ET51" s="24">
        <f t="shared" si="6"/>
        <v>0</v>
      </c>
    </row>
    <row r="52" spans="1:150" ht="15" customHeight="1">
      <c r="A52" t="b">
        <f>C52=Odisha!C52</f>
        <v>1</v>
      </c>
      <c r="B52" s="65">
        <f t="shared" si="7"/>
        <v>47</v>
      </c>
      <c r="C52" s="61" t="str">
        <f>IF(Odisha!C52="","",Odisha!C52)</f>
        <v/>
      </c>
      <c r="D52" s="164">
        <f>'Production Summary'!$N$4</f>
        <v>666</v>
      </c>
      <c r="E52" s="164">
        <f>'Production Summary'!$M$4</f>
        <v>27.75</v>
      </c>
      <c r="F52" s="164">
        <v>0</v>
      </c>
      <c r="G52" s="164">
        <f>'Production Summary'!$N$5</f>
        <v>666</v>
      </c>
      <c r="H52" s="164">
        <f>'Production Summary'!$M$5</f>
        <v>27.75</v>
      </c>
      <c r="I52" s="164">
        <v>0</v>
      </c>
      <c r="J52" s="164">
        <f>'Production Summary'!$N$6</f>
        <v>200</v>
      </c>
      <c r="K52" s="328">
        <f>'Production Summary'!$M$6</f>
        <v>7.5</v>
      </c>
      <c r="L52" s="164">
        <v>0</v>
      </c>
      <c r="M52" s="365">
        <f>'Production Summary'!$N$7</f>
        <v>612.72</v>
      </c>
      <c r="N52" s="367">
        <f>'Production Summary'!$M$7</f>
        <v>25.53</v>
      </c>
      <c r="O52" s="164">
        <v>0</v>
      </c>
      <c r="P52" s="164">
        <f>'Production Summary'!$N$8</f>
        <v>780</v>
      </c>
      <c r="Q52" s="164">
        <f>'Production Summary'!$M$8</f>
        <v>65</v>
      </c>
      <c r="R52" s="164">
        <v>0</v>
      </c>
      <c r="S52" s="164">
        <f>'Production Summary'!$N$9</f>
        <v>720</v>
      </c>
      <c r="T52" s="164">
        <f>'Production Summary'!$M$9</f>
        <v>60</v>
      </c>
      <c r="U52" s="164">
        <v>0</v>
      </c>
      <c r="V52" s="164">
        <f>'Production Summary'!$N$10</f>
        <v>876</v>
      </c>
      <c r="W52" s="164">
        <f>'Production Summary'!$M$10</f>
        <v>73</v>
      </c>
      <c r="X52" s="164">
        <v>0</v>
      </c>
      <c r="Y52" s="164">
        <f>'Production Summary'!$N$14</f>
        <v>177</v>
      </c>
      <c r="Z52" s="328">
        <f>'Production Summary'!$M$14</f>
        <v>14.75</v>
      </c>
      <c r="AA52" s="164">
        <v>0</v>
      </c>
      <c r="AB52" s="164">
        <f>'Production Summary'!$N$15</f>
        <v>126</v>
      </c>
      <c r="AC52" s="164">
        <f>'Production Summary'!$M$15</f>
        <v>21</v>
      </c>
      <c r="AD52" s="164">
        <v>0</v>
      </c>
      <c r="AE52" s="164">
        <f>'Production Summary'!$N$16</f>
        <v>252</v>
      </c>
      <c r="AF52" s="164">
        <f>'Production Summary'!$M$16</f>
        <v>21</v>
      </c>
      <c r="AG52" s="164">
        <v>0</v>
      </c>
      <c r="AH52" s="164">
        <f>'Production Summary'!$N$18</f>
        <v>1035</v>
      </c>
      <c r="AI52" s="164">
        <f>'Production Summary'!$M$18</f>
        <v>17.25</v>
      </c>
      <c r="AJ52" s="164">
        <v>0</v>
      </c>
      <c r="AK52" s="164">
        <f>'Production Summary'!$N$19</f>
        <v>870</v>
      </c>
      <c r="AL52" s="164">
        <f>'Production Summary'!$M$19</f>
        <v>29</v>
      </c>
      <c r="AM52" s="164">
        <v>0</v>
      </c>
      <c r="AN52" s="164">
        <f>'Production Summary'!$N$20</f>
        <v>864</v>
      </c>
      <c r="AO52" s="164">
        <f>'Production Summary'!$M$20</f>
        <v>72</v>
      </c>
      <c r="AP52" s="164">
        <v>0</v>
      </c>
      <c r="AQ52" s="164">
        <f>'Production Summary'!$N$21</f>
        <v>670</v>
      </c>
      <c r="AR52" s="164">
        <f>'Production Summary'!$M$21</f>
        <v>335</v>
      </c>
      <c r="AS52" s="164">
        <v>0</v>
      </c>
      <c r="AT52" s="386">
        <f>'Production Summary'!$N$22</f>
        <v>375</v>
      </c>
      <c r="AU52" s="164">
        <f>'Production Summary'!$N$23</f>
        <v>1050</v>
      </c>
      <c r="AV52" s="164">
        <f>'Production Summary'!$N$25</f>
        <v>300</v>
      </c>
      <c r="AW52" s="164">
        <f>'Production Summary'!$M$25</f>
        <v>25</v>
      </c>
      <c r="AX52" s="164">
        <v>0</v>
      </c>
      <c r="AY52" s="164">
        <f>'Production Summary'!$N$26</f>
        <v>300</v>
      </c>
      <c r="AZ52" s="164">
        <f>'Production Summary'!$M$26</f>
        <v>25</v>
      </c>
      <c r="BA52" s="164">
        <v>0</v>
      </c>
      <c r="BB52" s="164">
        <f>'Production Summary'!$N$28</f>
        <v>777</v>
      </c>
      <c r="BC52" s="164">
        <f>'Production Summary'!$M$28</f>
        <v>12.95</v>
      </c>
      <c r="BD52" s="164">
        <v>0</v>
      </c>
      <c r="BE52" s="164">
        <f>'Production Summary'!$N$29</f>
        <v>612</v>
      </c>
      <c r="BF52" s="164">
        <f>'Production Summary'!$M$29</f>
        <v>51</v>
      </c>
      <c r="BG52" s="164">
        <v>0</v>
      </c>
      <c r="BH52" s="164">
        <f>'Production Summary'!$N$30</f>
        <v>500</v>
      </c>
      <c r="BI52" s="164">
        <f>'Production Summary'!$M$30</f>
        <v>250</v>
      </c>
      <c r="BJ52" s="164">
        <v>0</v>
      </c>
      <c r="BK52" s="386"/>
      <c r="BL52" s="164">
        <f>'Production Summary'!$N$32</f>
        <v>875</v>
      </c>
      <c r="BM52" s="164">
        <f>'Production Summary'!$N$34</f>
        <v>360.59999999999997</v>
      </c>
      <c r="BN52" s="164">
        <f>'Production Summary'!$M$34</f>
        <v>6.01</v>
      </c>
      <c r="BO52" s="164">
        <v>0</v>
      </c>
      <c r="BP52" s="164">
        <f>'Production Summary'!$N$36</f>
        <v>717</v>
      </c>
      <c r="BQ52" s="164">
        <f>'Production Summary'!$M$36</f>
        <v>11.95</v>
      </c>
      <c r="BR52" s="164">
        <v>0</v>
      </c>
      <c r="BS52" s="164">
        <f>'Production Summary'!$N$37</f>
        <v>210</v>
      </c>
      <c r="BT52" s="164">
        <f>'Production Summary'!$M$37</f>
        <v>21</v>
      </c>
      <c r="BU52" s="164">
        <v>0</v>
      </c>
      <c r="BV52" s="164">
        <f>'Production Summary'!$N$38</f>
        <v>280</v>
      </c>
      <c r="BW52" s="164">
        <f>'Production Summary'!$M$38</f>
        <v>28</v>
      </c>
      <c r="BX52" s="164">
        <v>0</v>
      </c>
      <c r="BY52" s="165">
        <f>'Production Summary'!$N$39</f>
        <v>300.38406247988502</v>
      </c>
      <c r="BZ52" s="164">
        <f>'Production Summary'!$M$39</f>
        <v>30.038406247988501</v>
      </c>
      <c r="CA52" s="164">
        <v>0</v>
      </c>
      <c r="CB52" s="164">
        <f>'Production Summary'!$N$40</f>
        <v>131.30000000000001</v>
      </c>
      <c r="CC52" s="164">
        <f>'Production Summary'!$M$40</f>
        <v>13.13</v>
      </c>
      <c r="CD52" s="164">
        <v>0</v>
      </c>
      <c r="CE52" s="164">
        <f>'Production Summary'!$N$42</f>
        <v>1136.3519999999996</v>
      </c>
      <c r="CF52" s="164">
        <f>'Production Summary'!$M$42</f>
        <v>81.167999999999978</v>
      </c>
      <c r="CG52" s="164">
        <v>0</v>
      </c>
      <c r="CH52" s="164">
        <v>0</v>
      </c>
      <c r="CI52" s="164">
        <f>'Production Summary'!$N$43</f>
        <v>184</v>
      </c>
      <c r="CJ52" s="164">
        <v>0</v>
      </c>
      <c r="CK52" s="164">
        <f>'Production Summary'!$N$44</f>
        <v>355</v>
      </c>
      <c r="CL52" s="164">
        <v>0</v>
      </c>
      <c r="CM52" s="375">
        <f>'Production Summary'!$N$45</f>
        <v>1650</v>
      </c>
      <c r="CN52" s="164">
        <f>'Production Summary'!$N$46</f>
        <v>270</v>
      </c>
      <c r="CO52" s="164">
        <f>'Production Summary'!$N$47</f>
        <v>1350</v>
      </c>
      <c r="CP52" s="166"/>
      <c r="CQ52" s="164">
        <f>'Production Summary'!$N$49</f>
        <v>8004.1580041580037</v>
      </c>
      <c r="CR52" s="164">
        <f>'Production Summary'!$M$49</f>
        <v>66.701316701316699</v>
      </c>
      <c r="CS52" s="164">
        <f>'Production Summary'!$N$50</f>
        <v>13331.600831600828</v>
      </c>
      <c r="CT52" s="164">
        <f>'Production Summary'!$M$50</f>
        <v>148.1288981288981</v>
      </c>
      <c r="CU52" s="164">
        <f>'Production Summary'!$N$51</f>
        <v>12785.862785862784</v>
      </c>
      <c r="CV52" s="164">
        <f>'Production Summary'!$M$51</f>
        <v>355.16285516285512</v>
      </c>
      <c r="CW52" s="164">
        <f>'Production Summary'!$N$52</f>
        <v>12629.937629937627</v>
      </c>
      <c r="CX52" s="164">
        <f>'Production Summary'!$M$52</f>
        <v>701.66320166320156</v>
      </c>
      <c r="CY52" s="164">
        <f>'Production Summary'!$N$53</f>
        <v>12396.049896049895</v>
      </c>
      <c r="CZ52" s="164">
        <f>'Production Summary'!$M$53</f>
        <v>688.66943866943859</v>
      </c>
      <c r="DA52" s="164">
        <f>'Production Summary'!$N$54</f>
        <v>13799.376299376298</v>
      </c>
      <c r="DB52" s="164">
        <f>'Production Summary'!$M$54</f>
        <v>766.63201663201653</v>
      </c>
      <c r="DC52" s="328">
        <f>'Production Summary'!$N$60</f>
        <v>12863.825363825363</v>
      </c>
      <c r="DD52" s="328">
        <f>'Production Summary'!$M$60</f>
        <v>714.65696465696465</v>
      </c>
      <c r="DE52" s="164">
        <f>'Production Summary'!$N$59</f>
        <v>11148.648648648648</v>
      </c>
      <c r="DF52" s="328">
        <f>'Production Summary'!$M$59</f>
        <v>619.36936936936934</v>
      </c>
      <c r="DG52" s="164">
        <f>'Production Summary'!$N$55</f>
        <v>13842.68884268884</v>
      </c>
      <c r="DH52" s="164">
        <f>'Production Summary'!$M$55</f>
        <v>3460.67221067221</v>
      </c>
      <c r="DI52" s="164">
        <f>'Production Summary'!$N$56</f>
        <v>13097.713097713096</v>
      </c>
      <c r="DJ52" s="164">
        <f>'Production Summary'!$M$56</f>
        <v>163.72141372141371</v>
      </c>
      <c r="DK52" s="164">
        <f>'Production Summary'!$N$57</f>
        <v>14189.189189189186</v>
      </c>
      <c r="DL52" s="164">
        <f>'Production Summary'!$M$57</f>
        <v>394.14414414414409</v>
      </c>
      <c r="DM52" s="164">
        <f>'Production Summary'!$N$58</f>
        <v>14017.671517671517</v>
      </c>
      <c r="DN52" s="164">
        <f>'Production Summary'!$M$58</f>
        <v>778.75952875952873</v>
      </c>
      <c r="DO52" s="164">
        <f>'Production Summary'!$N$61</f>
        <v>4500</v>
      </c>
      <c r="DP52" s="328">
        <f>'Production Summary'!$M$61</f>
        <v>750</v>
      </c>
      <c r="DQ52" s="164">
        <v>0</v>
      </c>
      <c r="DR52" s="164">
        <f>'Production Summary'!$N$62</f>
        <v>8900</v>
      </c>
      <c r="DS52" s="164">
        <f>'Production Summary'!$N$70</f>
        <v>300</v>
      </c>
      <c r="DT52" s="328">
        <f>'Production Summary'!$M$70</f>
        <v>25</v>
      </c>
      <c r="DU52" s="164">
        <v>0</v>
      </c>
      <c r="DV52" s="164">
        <f>'Production Summary'!$N$71</f>
        <v>150</v>
      </c>
      <c r="DW52" s="164">
        <v>0</v>
      </c>
      <c r="DX52" s="164">
        <f>'Production Summary'!$N$64</f>
        <v>192</v>
      </c>
      <c r="DY52" s="164">
        <v>0</v>
      </c>
      <c r="DZ52" s="391">
        <f>'Production Summary'!$N$65</f>
        <v>384</v>
      </c>
      <c r="EA52" s="164">
        <v>0</v>
      </c>
      <c r="EB52" s="391">
        <f>'Production Summary'!$N$66</f>
        <v>192</v>
      </c>
      <c r="EC52" s="164">
        <v>0</v>
      </c>
      <c r="ED52" s="164">
        <f>'Production Summary'!$N$67</f>
        <v>96</v>
      </c>
      <c r="EE52" s="164">
        <v>0</v>
      </c>
      <c r="EF52" s="164">
        <f>'Production Summary'!$N$68</f>
        <v>96</v>
      </c>
      <c r="EG52" s="164">
        <v>0</v>
      </c>
      <c r="EH52" s="164">
        <f>'Production Summary'!$N$69</f>
        <v>340</v>
      </c>
      <c r="EI52" s="101"/>
      <c r="EJ52" s="3"/>
      <c r="EK52" s="3"/>
      <c r="ER52" s="64" t="s">
        <v>68</v>
      </c>
      <c r="ES52" s="61" t="str">
        <f t="shared" si="10"/>
        <v/>
      </c>
      <c r="ET52" s="24">
        <f t="shared" si="6"/>
        <v>0</v>
      </c>
    </row>
    <row r="53" spans="1:150" ht="15" customHeight="1">
      <c r="A53" t="b">
        <f>C53=Odisha!C53</f>
        <v>1</v>
      </c>
      <c r="B53" s="65">
        <f t="shared" si="7"/>
        <v>48</v>
      </c>
      <c r="C53" s="61" t="str">
        <f>IF(Odisha!C53="","",Odisha!C53)</f>
        <v/>
      </c>
      <c r="D53" s="164">
        <f>'Production Summary'!$N$4</f>
        <v>666</v>
      </c>
      <c r="E53" s="164">
        <f>'Production Summary'!$M$4</f>
        <v>27.75</v>
      </c>
      <c r="F53" s="164">
        <v>0</v>
      </c>
      <c r="G53" s="164">
        <f>'Production Summary'!$N$5</f>
        <v>666</v>
      </c>
      <c r="H53" s="164">
        <f>'Production Summary'!$M$5</f>
        <v>27.75</v>
      </c>
      <c r="I53" s="164">
        <v>0</v>
      </c>
      <c r="J53" s="164">
        <f>'Production Summary'!$N$6</f>
        <v>200</v>
      </c>
      <c r="K53" s="328">
        <f>'Production Summary'!$M$6</f>
        <v>7.5</v>
      </c>
      <c r="L53" s="164">
        <v>0</v>
      </c>
      <c r="M53" s="365">
        <f>'Production Summary'!$N$7</f>
        <v>612.72</v>
      </c>
      <c r="N53" s="367">
        <f>'Production Summary'!$M$7</f>
        <v>25.53</v>
      </c>
      <c r="O53" s="164">
        <v>0</v>
      </c>
      <c r="P53" s="164">
        <f>'Production Summary'!$N$8</f>
        <v>780</v>
      </c>
      <c r="Q53" s="164">
        <f>'Production Summary'!$M$8</f>
        <v>65</v>
      </c>
      <c r="R53" s="164">
        <v>0</v>
      </c>
      <c r="S53" s="164">
        <f>'Production Summary'!$N$9</f>
        <v>720</v>
      </c>
      <c r="T53" s="164">
        <f>'Production Summary'!$M$9</f>
        <v>60</v>
      </c>
      <c r="U53" s="164">
        <v>0</v>
      </c>
      <c r="V53" s="164">
        <f>'Production Summary'!$N$10</f>
        <v>876</v>
      </c>
      <c r="W53" s="164">
        <f>'Production Summary'!$M$10</f>
        <v>73</v>
      </c>
      <c r="X53" s="164">
        <v>0</v>
      </c>
      <c r="Y53" s="164">
        <f>'Production Summary'!$N$14</f>
        <v>177</v>
      </c>
      <c r="Z53" s="328">
        <f>'Production Summary'!$M$14</f>
        <v>14.75</v>
      </c>
      <c r="AA53" s="164">
        <v>0</v>
      </c>
      <c r="AB53" s="164">
        <f>'Production Summary'!$N$15</f>
        <v>126</v>
      </c>
      <c r="AC53" s="164">
        <f>'Production Summary'!$M$15</f>
        <v>21</v>
      </c>
      <c r="AD53" s="164">
        <v>0</v>
      </c>
      <c r="AE53" s="164">
        <f>'Production Summary'!$N$16</f>
        <v>252</v>
      </c>
      <c r="AF53" s="164">
        <f>'Production Summary'!$M$16</f>
        <v>21</v>
      </c>
      <c r="AG53" s="164">
        <v>0</v>
      </c>
      <c r="AH53" s="164">
        <f>'Production Summary'!$N$18</f>
        <v>1035</v>
      </c>
      <c r="AI53" s="164">
        <f>'Production Summary'!$M$18</f>
        <v>17.25</v>
      </c>
      <c r="AJ53" s="164">
        <v>0</v>
      </c>
      <c r="AK53" s="164">
        <f>'Production Summary'!$N$19</f>
        <v>870</v>
      </c>
      <c r="AL53" s="164">
        <f>'Production Summary'!$M$19</f>
        <v>29</v>
      </c>
      <c r="AM53" s="164">
        <v>0</v>
      </c>
      <c r="AN53" s="164">
        <f>'Production Summary'!$N$20</f>
        <v>864</v>
      </c>
      <c r="AO53" s="164">
        <f>'Production Summary'!$M$20</f>
        <v>72</v>
      </c>
      <c r="AP53" s="164">
        <v>0</v>
      </c>
      <c r="AQ53" s="164">
        <f>'Production Summary'!$N$21</f>
        <v>670</v>
      </c>
      <c r="AR53" s="164">
        <f>'Production Summary'!$M$21</f>
        <v>335</v>
      </c>
      <c r="AS53" s="164">
        <v>0</v>
      </c>
      <c r="AT53" s="386">
        <f>'Production Summary'!$N$22</f>
        <v>375</v>
      </c>
      <c r="AU53" s="164">
        <f>'Production Summary'!$N$23</f>
        <v>1050</v>
      </c>
      <c r="AV53" s="164">
        <f>'Production Summary'!$N$25</f>
        <v>300</v>
      </c>
      <c r="AW53" s="164">
        <f>'Production Summary'!$M$25</f>
        <v>25</v>
      </c>
      <c r="AX53" s="164">
        <v>0</v>
      </c>
      <c r="AY53" s="164">
        <f>'Production Summary'!$N$26</f>
        <v>300</v>
      </c>
      <c r="AZ53" s="164">
        <f>'Production Summary'!$M$26</f>
        <v>25</v>
      </c>
      <c r="BA53" s="164">
        <v>0</v>
      </c>
      <c r="BB53" s="164">
        <f>'Production Summary'!$N$28</f>
        <v>777</v>
      </c>
      <c r="BC53" s="164">
        <f>'Production Summary'!$M$28</f>
        <v>12.95</v>
      </c>
      <c r="BD53" s="164">
        <v>0</v>
      </c>
      <c r="BE53" s="164">
        <f>'Production Summary'!$N$29</f>
        <v>612</v>
      </c>
      <c r="BF53" s="164">
        <f>'Production Summary'!$M$29</f>
        <v>51</v>
      </c>
      <c r="BG53" s="164">
        <v>0</v>
      </c>
      <c r="BH53" s="164">
        <f>'Production Summary'!$N$30</f>
        <v>500</v>
      </c>
      <c r="BI53" s="164">
        <f>'Production Summary'!$M$30</f>
        <v>250</v>
      </c>
      <c r="BJ53" s="164">
        <v>0</v>
      </c>
      <c r="BK53" s="386"/>
      <c r="BL53" s="164">
        <f>'Production Summary'!$N$32</f>
        <v>875</v>
      </c>
      <c r="BM53" s="164">
        <f>'Production Summary'!$N$34</f>
        <v>360.59999999999997</v>
      </c>
      <c r="BN53" s="164">
        <f>'Production Summary'!$M$34</f>
        <v>6.01</v>
      </c>
      <c r="BO53" s="164">
        <v>0</v>
      </c>
      <c r="BP53" s="164">
        <f>'Production Summary'!$N$36</f>
        <v>717</v>
      </c>
      <c r="BQ53" s="164">
        <f>'Production Summary'!$M$36</f>
        <v>11.95</v>
      </c>
      <c r="BR53" s="164">
        <v>0</v>
      </c>
      <c r="BS53" s="164">
        <f>'Production Summary'!$N$37</f>
        <v>210</v>
      </c>
      <c r="BT53" s="164">
        <f>'Production Summary'!$M$37</f>
        <v>21</v>
      </c>
      <c r="BU53" s="164">
        <v>0</v>
      </c>
      <c r="BV53" s="164">
        <f>'Production Summary'!$N$38</f>
        <v>280</v>
      </c>
      <c r="BW53" s="164">
        <f>'Production Summary'!$M$38</f>
        <v>28</v>
      </c>
      <c r="BX53" s="164">
        <v>0</v>
      </c>
      <c r="BY53" s="165">
        <f>'Production Summary'!$N$39</f>
        <v>300.38406247988502</v>
      </c>
      <c r="BZ53" s="164">
        <f>'Production Summary'!$M$39</f>
        <v>30.038406247988501</v>
      </c>
      <c r="CA53" s="164">
        <v>0</v>
      </c>
      <c r="CB53" s="164">
        <f>'Production Summary'!$N$40</f>
        <v>131.30000000000001</v>
      </c>
      <c r="CC53" s="164">
        <f>'Production Summary'!$M$40</f>
        <v>13.13</v>
      </c>
      <c r="CD53" s="164">
        <v>0</v>
      </c>
      <c r="CE53" s="164">
        <f>'Production Summary'!$N$42</f>
        <v>1136.3519999999996</v>
      </c>
      <c r="CF53" s="164">
        <f>'Production Summary'!$M$42</f>
        <v>81.167999999999978</v>
      </c>
      <c r="CG53" s="164">
        <v>0</v>
      </c>
      <c r="CH53" s="164">
        <v>0</v>
      </c>
      <c r="CI53" s="164">
        <f>'Production Summary'!$N$43</f>
        <v>184</v>
      </c>
      <c r="CJ53" s="164">
        <v>0</v>
      </c>
      <c r="CK53" s="164">
        <f>'Production Summary'!$N$44</f>
        <v>355</v>
      </c>
      <c r="CL53" s="164">
        <v>0</v>
      </c>
      <c r="CM53" s="375">
        <f>'Production Summary'!$N$45</f>
        <v>1650</v>
      </c>
      <c r="CN53" s="164">
        <f>'Production Summary'!$N$46</f>
        <v>270</v>
      </c>
      <c r="CO53" s="164">
        <f>'Production Summary'!$N$47</f>
        <v>1350</v>
      </c>
      <c r="CP53" s="166"/>
      <c r="CQ53" s="164">
        <f>'Production Summary'!$N$49</f>
        <v>8004.1580041580037</v>
      </c>
      <c r="CR53" s="164">
        <f>'Production Summary'!$M$49</f>
        <v>66.701316701316699</v>
      </c>
      <c r="CS53" s="164">
        <f>'Production Summary'!$N$50</f>
        <v>13331.600831600828</v>
      </c>
      <c r="CT53" s="164">
        <f>'Production Summary'!$M$50</f>
        <v>148.1288981288981</v>
      </c>
      <c r="CU53" s="164">
        <f>'Production Summary'!$N$51</f>
        <v>12785.862785862784</v>
      </c>
      <c r="CV53" s="164">
        <f>'Production Summary'!$M$51</f>
        <v>355.16285516285512</v>
      </c>
      <c r="CW53" s="164">
        <f>'Production Summary'!$N$52</f>
        <v>12629.937629937627</v>
      </c>
      <c r="CX53" s="164">
        <f>'Production Summary'!$M$52</f>
        <v>701.66320166320156</v>
      </c>
      <c r="CY53" s="164">
        <f>'Production Summary'!$N$53</f>
        <v>12396.049896049895</v>
      </c>
      <c r="CZ53" s="164">
        <f>'Production Summary'!$M$53</f>
        <v>688.66943866943859</v>
      </c>
      <c r="DA53" s="164">
        <f>'Production Summary'!$N$54</f>
        <v>13799.376299376298</v>
      </c>
      <c r="DB53" s="164">
        <f>'Production Summary'!$M$54</f>
        <v>766.63201663201653</v>
      </c>
      <c r="DC53" s="328">
        <f>'Production Summary'!$N$60</f>
        <v>12863.825363825363</v>
      </c>
      <c r="DD53" s="328">
        <f>'Production Summary'!$M$60</f>
        <v>714.65696465696465</v>
      </c>
      <c r="DE53" s="164">
        <f>'Production Summary'!$N$59</f>
        <v>11148.648648648648</v>
      </c>
      <c r="DF53" s="328">
        <f>'Production Summary'!$M$59</f>
        <v>619.36936936936934</v>
      </c>
      <c r="DG53" s="164">
        <f>'Production Summary'!$N$55</f>
        <v>13842.68884268884</v>
      </c>
      <c r="DH53" s="164">
        <f>'Production Summary'!$M$55</f>
        <v>3460.67221067221</v>
      </c>
      <c r="DI53" s="164">
        <f>'Production Summary'!$N$56</f>
        <v>13097.713097713096</v>
      </c>
      <c r="DJ53" s="164">
        <f>'Production Summary'!$M$56</f>
        <v>163.72141372141371</v>
      </c>
      <c r="DK53" s="164">
        <f>'Production Summary'!$N$57</f>
        <v>14189.189189189186</v>
      </c>
      <c r="DL53" s="164">
        <f>'Production Summary'!$M$57</f>
        <v>394.14414414414409</v>
      </c>
      <c r="DM53" s="164">
        <f>'Production Summary'!$N$58</f>
        <v>14017.671517671517</v>
      </c>
      <c r="DN53" s="164">
        <f>'Production Summary'!$M$58</f>
        <v>778.75952875952873</v>
      </c>
      <c r="DO53" s="164">
        <f>'Production Summary'!$N$61</f>
        <v>4500</v>
      </c>
      <c r="DP53" s="328">
        <f>'Production Summary'!$M$61</f>
        <v>750</v>
      </c>
      <c r="DQ53" s="164">
        <v>0</v>
      </c>
      <c r="DR53" s="164">
        <f>'Production Summary'!$N$62</f>
        <v>8900</v>
      </c>
      <c r="DS53" s="164">
        <f>'Production Summary'!$N$70</f>
        <v>300</v>
      </c>
      <c r="DT53" s="328">
        <f>'Production Summary'!$M$70</f>
        <v>25</v>
      </c>
      <c r="DU53" s="164">
        <v>0</v>
      </c>
      <c r="DV53" s="164">
        <f>'Production Summary'!$N$71</f>
        <v>150</v>
      </c>
      <c r="DW53" s="164">
        <v>0</v>
      </c>
      <c r="DX53" s="164">
        <f>'Production Summary'!$N$64</f>
        <v>192</v>
      </c>
      <c r="DY53" s="164">
        <v>0</v>
      </c>
      <c r="DZ53" s="391">
        <f>'Production Summary'!$N$65</f>
        <v>384</v>
      </c>
      <c r="EA53" s="164">
        <v>0</v>
      </c>
      <c r="EB53" s="391">
        <f>'Production Summary'!$N$66</f>
        <v>192</v>
      </c>
      <c r="EC53" s="164">
        <v>0</v>
      </c>
      <c r="ED53" s="164">
        <f>'Production Summary'!$N$67</f>
        <v>96</v>
      </c>
      <c r="EE53" s="164">
        <v>0</v>
      </c>
      <c r="EF53" s="164">
        <f>'Production Summary'!$N$68</f>
        <v>96</v>
      </c>
      <c r="EG53" s="164">
        <v>0</v>
      </c>
      <c r="EH53" s="164">
        <f>'Production Summary'!$N$69</f>
        <v>340</v>
      </c>
      <c r="EI53" s="101"/>
      <c r="EJ53" s="3"/>
      <c r="EK53" s="3"/>
      <c r="ER53" s="64" t="s">
        <v>69</v>
      </c>
      <c r="ES53" s="61" t="str">
        <f t="shared" si="10"/>
        <v/>
      </c>
      <c r="ET53" s="24">
        <f t="shared" si="6"/>
        <v>0</v>
      </c>
    </row>
    <row r="54" spans="1:150" ht="15" customHeight="1">
      <c r="A54" t="b">
        <f>C54=Odisha!C54</f>
        <v>1</v>
      </c>
      <c r="B54" s="65">
        <f t="shared" si="7"/>
        <v>49</v>
      </c>
      <c r="C54" s="61" t="str">
        <f>IF(Odisha!C54="","",Odisha!C54)</f>
        <v/>
      </c>
      <c r="D54" s="164">
        <f>'Production Summary'!$N$4</f>
        <v>666</v>
      </c>
      <c r="E54" s="164">
        <f>'Production Summary'!$M$4</f>
        <v>27.75</v>
      </c>
      <c r="F54" s="164">
        <v>0</v>
      </c>
      <c r="G54" s="164">
        <f>'Production Summary'!$N$5</f>
        <v>666</v>
      </c>
      <c r="H54" s="164">
        <f>'Production Summary'!$M$5</f>
        <v>27.75</v>
      </c>
      <c r="I54" s="164">
        <v>0</v>
      </c>
      <c r="J54" s="164">
        <f>'Production Summary'!$N$6</f>
        <v>200</v>
      </c>
      <c r="K54" s="328">
        <f>'Production Summary'!$M$6</f>
        <v>7.5</v>
      </c>
      <c r="L54" s="164">
        <v>0</v>
      </c>
      <c r="M54" s="365">
        <f>'Production Summary'!$N$7</f>
        <v>612.72</v>
      </c>
      <c r="N54" s="367">
        <f>'Production Summary'!$M$7</f>
        <v>25.53</v>
      </c>
      <c r="O54" s="164">
        <v>0</v>
      </c>
      <c r="P54" s="164">
        <f>'Production Summary'!$N$8</f>
        <v>780</v>
      </c>
      <c r="Q54" s="164">
        <f>'Production Summary'!$M$8</f>
        <v>65</v>
      </c>
      <c r="R54" s="164">
        <v>0</v>
      </c>
      <c r="S54" s="164">
        <f>'Production Summary'!$N$9</f>
        <v>720</v>
      </c>
      <c r="T54" s="164">
        <f>'Production Summary'!$M$9</f>
        <v>60</v>
      </c>
      <c r="U54" s="164">
        <v>0</v>
      </c>
      <c r="V54" s="164">
        <f>'Production Summary'!$N$10</f>
        <v>876</v>
      </c>
      <c r="W54" s="164">
        <f>'Production Summary'!$M$10</f>
        <v>73</v>
      </c>
      <c r="X54" s="164">
        <v>0</v>
      </c>
      <c r="Y54" s="164">
        <f>'Production Summary'!$N$14</f>
        <v>177</v>
      </c>
      <c r="Z54" s="328">
        <f>'Production Summary'!$M$14</f>
        <v>14.75</v>
      </c>
      <c r="AA54" s="164">
        <v>0</v>
      </c>
      <c r="AB54" s="164">
        <f>'Production Summary'!$N$15</f>
        <v>126</v>
      </c>
      <c r="AC54" s="164">
        <f>'Production Summary'!$M$15</f>
        <v>21</v>
      </c>
      <c r="AD54" s="164">
        <v>0</v>
      </c>
      <c r="AE54" s="164">
        <f>'Production Summary'!$N$16</f>
        <v>252</v>
      </c>
      <c r="AF54" s="164">
        <f>'Production Summary'!$M$16</f>
        <v>21</v>
      </c>
      <c r="AG54" s="164">
        <v>0</v>
      </c>
      <c r="AH54" s="164">
        <f>'Production Summary'!$N$18</f>
        <v>1035</v>
      </c>
      <c r="AI54" s="164">
        <f>'Production Summary'!$M$18</f>
        <v>17.25</v>
      </c>
      <c r="AJ54" s="164">
        <v>0</v>
      </c>
      <c r="AK54" s="164">
        <f>'Production Summary'!$N$19</f>
        <v>870</v>
      </c>
      <c r="AL54" s="164">
        <f>'Production Summary'!$M$19</f>
        <v>29</v>
      </c>
      <c r="AM54" s="164">
        <v>0</v>
      </c>
      <c r="AN54" s="164">
        <f>'Production Summary'!$N$20</f>
        <v>864</v>
      </c>
      <c r="AO54" s="164">
        <f>'Production Summary'!$M$20</f>
        <v>72</v>
      </c>
      <c r="AP54" s="164">
        <v>0</v>
      </c>
      <c r="AQ54" s="164">
        <f>'Production Summary'!$N$21</f>
        <v>670</v>
      </c>
      <c r="AR54" s="164">
        <f>'Production Summary'!$M$21</f>
        <v>335</v>
      </c>
      <c r="AS54" s="164">
        <v>0</v>
      </c>
      <c r="AT54" s="386">
        <f>'Production Summary'!$N$22</f>
        <v>375</v>
      </c>
      <c r="AU54" s="164">
        <f>'Production Summary'!$N$23</f>
        <v>1050</v>
      </c>
      <c r="AV54" s="164">
        <f>'Production Summary'!$N$25</f>
        <v>300</v>
      </c>
      <c r="AW54" s="164">
        <f>'Production Summary'!$M$25</f>
        <v>25</v>
      </c>
      <c r="AX54" s="164">
        <v>0</v>
      </c>
      <c r="AY54" s="164">
        <f>'Production Summary'!$N$26</f>
        <v>300</v>
      </c>
      <c r="AZ54" s="164">
        <f>'Production Summary'!$M$26</f>
        <v>25</v>
      </c>
      <c r="BA54" s="164">
        <v>0</v>
      </c>
      <c r="BB54" s="164">
        <f>'Production Summary'!$N$28</f>
        <v>777</v>
      </c>
      <c r="BC54" s="164">
        <f>'Production Summary'!$M$28</f>
        <v>12.95</v>
      </c>
      <c r="BD54" s="164">
        <v>0</v>
      </c>
      <c r="BE54" s="164">
        <f>'Production Summary'!$N$29</f>
        <v>612</v>
      </c>
      <c r="BF54" s="164">
        <f>'Production Summary'!$M$29</f>
        <v>51</v>
      </c>
      <c r="BG54" s="164">
        <v>0</v>
      </c>
      <c r="BH54" s="164">
        <f>'Production Summary'!$N$30</f>
        <v>500</v>
      </c>
      <c r="BI54" s="164">
        <f>'Production Summary'!$M$30</f>
        <v>250</v>
      </c>
      <c r="BJ54" s="164">
        <v>0</v>
      </c>
      <c r="BK54" s="386"/>
      <c r="BL54" s="164">
        <f>'Production Summary'!$N$32</f>
        <v>875</v>
      </c>
      <c r="BM54" s="164">
        <f>'Production Summary'!$N$34</f>
        <v>360.59999999999997</v>
      </c>
      <c r="BN54" s="164">
        <f>'Production Summary'!$M$34</f>
        <v>6.01</v>
      </c>
      <c r="BO54" s="164">
        <v>0</v>
      </c>
      <c r="BP54" s="164">
        <f>'Production Summary'!$N$36</f>
        <v>717</v>
      </c>
      <c r="BQ54" s="164">
        <f>'Production Summary'!$M$36</f>
        <v>11.95</v>
      </c>
      <c r="BR54" s="164">
        <v>0</v>
      </c>
      <c r="BS54" s="164">
        <f>'Production Summary'!$N$37</f>
        <v>210</v>
      </c>
      <c r="BT54" s="164">
        <f>'Production Summary'!$M$37</f>
        <v>21</v>
      </c>
      <c r="BU54" s="164">
        <v>0</v>
      </c>
      <c r="BV54" s="164">
        <f>'Production Summary'!$N$38</f>
        <v>280</v>
      </c>
      <c r="BW54" s="164">
        <f>'Production Summary'!$M$38</f>
        <v>28</v>
      </c>
      <c r="BX54" s="164">
        <v>0</v>
      </c>
      <c r="BY54" s="165">
        <f>'Production Summary'!$N$39</f>
        <v>300.38406247988502</v>
      </c>
      <c r="BZ54" s="164">
        <f>'Production Summary'!$M$39</f>
        <v>30.038406247988501</v>
      </c>
      <c r="CA54" s="164">
        <v>0</v>
      </c>
      <c r="CB54" s="164">
        <f>'Production Summary'!$N$40</f>
        <v>131.30000000000001</v>
      </c>
      <c r="CC54" s="164">
        <f>'Production Summary'!$M$40</f>
        <v>13.13</v>
      </c>
      <c r="CD54" s="164">
        <v>0</v>
      </c>
      <c r="CE54" s="164">
        <f>'Production Summary'!$N$42</f>
        <v>1136.3519999999996</v>
      </c>
      <c r="CF54" s="164">
        <f>'Production Summary'!$M$42</f>
        <v>81.167999999999978</v>
      </c>
      <c r="CG54" s="164">
        <v>0</v>
      </c>
      <c r="CH54" s="164">
        <v>0</v>
      </c>
      <c r="CI54" s="164">
        <f>'Production Summary'!$N$43</f>
        <v>184</v>
      </c>
      <c r="CJ54" s="164">
        <v>0</v>
      </c>
      <c r="CK54" s="164">
        <f>'Production Summary'!$N$44</f>
        <v>355</v>
      </c>
      <c r="CL54" s="164">
        <v>0</v>
      </c>
      <c r="CM54" s="375">
        <f>'Production Summary'!$N$45</f>
        <v>1650</v>
      </c>
      <c r="CN54" s="164">
        <f>'Production Summary'!$N$46</f>
        <v>270</v>
      </c>
      <c r="CO54" s="164">
        <f>'Production Summary'!$N$47</f>
        <v>1350</v>
      </c>
      <c r="CP54" s="166"/>
      <c r="CQ54" s="164">
        <f>'Production Summary'!$N$49</f>
        <v>8004.1580041580037</v>
      </c>
      <c r="CR54" s="164">
        <f>'Production Summary'!$M$49</f>
        <v>66.701316701316699</v>
      </c>
      <c r="CS54" s="164">
        <f>'Production Summary'!$N$50</f>
        <v>13331.600831600828</v>
      </c>
      <c r="CT54" s="164">
        <f>'Production Summary'!$M$50</f>
        <v>148.1288981288981</v>
      </c>
      <c r="CU54" s="164">
        <f>'Production Summary'!$N$51</f>
        <v>12785.862785862784</v>
      </c>
      <c r="CV54" s="164">
        <f>'Production Summary'!$M$51</f>
        <v>355.16285516285512</v>
      </c>
      <c r="CW54" s="164">
        <f>'Production Summary'!$N$52</f>
        <v>12629.937629937627</v>
      </c>
      <c r="CX54" s="164">
        <f>'Production Summary'!$M$52</f>
        <v>701.66320166320156</v>
      </c>
      <c r="CY54" s="164">
        <f>'Production Summary'!$N$53</f>
        <v>12396.049896049895</v>
      </c>
      <c r="CZ54" s="164">
        <f>'Production Summary'!$M$53</f>
        <v>688.66943866943859</v>
      </c>
      <c r="DA54" s="164">
        <f>'Production Summary'!$N$54</f>
        <v>13799.376299376298</v>
      </c>
      <c r="DB54" s="164">
        <f>'Production Summary'!$M$54</f>
        <v>766.63201663201653</v>
      </c>
      <c r="DC54" s="328">
        <f>'Production Summary'!$N$60</f>
        <v>12863.825363825363</v>
      </c>
      <c r="DD54" s="328">
        <f>'Production Summary'!$M$60</f>
        <v>714.65696465696465</v>
      </c>
      <c r="DE54" s="164">
        <f>'Production Summary'!$N$59</f>
        <v>11148.648648648648</v>
      </c>
      <c r="DF54" s="328">
        <f>'Production Summary'!$M$59</f>
        <v>619.36936936936934</v>
      </c>
      <c r="DG54" s="164">
        <f>'Production Summary'!$N$55</f>
        <v>13842.68884268884</v>
      </c>
      <c r="DH54" s="164">
        <f>'Production Summary'!$M$55</f>
        <v>3460.67221067221</v>
      </c>
      <c r="DI54" s="164">
        <f>'Production Summary'!$N$56</f>
        <v>13097.713097713096</v>
      </c>
      <c r="DJ54" s="164">
        <f>'Production Summary'!$M$56</f>
        <v>163.72141372141371</v>
      </c>
      <c r="DK54" s="164">
        <f>'Production Summary'!$N$57</f>
        <v>14189.189189189186</v>
      </c>
      <c r="DL54" s="164">
        <f>'Production Summary'!$M$57</f>
        <v>394.14414414414409</v>
      </c>
      <c r="DM54" s="164">
        <f>'Production Summary'!$N$58</f>
        <v>14017.671517671517</v>
      </c>
      <c r="DN54" s="164">
        <f>'Production Summary'!$M$58</f>
        <v>778.75952875952873</v>
      </c>
      <c r="DO54" s="164">
        <f>'Production Summary'!$N$61</f>
        <v>4500</v>
      </c>
      <c r="DP54" s="328">
        <f>'Production Summary'!$M$61</f>
        <v>750</v>
      </c>
      <c r="DQ54" s="164">
        <v>0</v>
      </c>
      <c r="DR54" s="164">
        <f>'Production Summary'!$N$62</f>
        <v>8900</v>
      </c>
      <c r="DS54" s="164">
        <f>'Production Summary'!$N$70</f>
        <v>300</v>
      </c>
      <c r="DT54" s="328">
        <f>'Production Summary'!$M$70</f>
        <v>25</v>
      </c>
      <c r="DU54" s="164">
        <v>0</v>
      </c>
      <c r="DV54" s="164">
        <f>'Production Summary'!$N$71</f>
        <v>150</v>
      </c>
      <c r="DW54" s="164">
        <v>0</v>
      </c>
      <c r="DX54" s="164">
        <f>'Production Summary'!$N$64</f>
        <v>192</v>
      </c>
      <c r="DY54" s="164">
        <v>0</v>
      </c>
      <c r="DZ54" s="391">
        <f>'Production Summary'!$N$65</f>
        <v>384</v>
      </c>
      <c r="EA54" s="164">
        <v>0</v>
      </c>
      <c r="EB54" s="391">
        <f>'Production Summary'!$N$66</f>
        <v>192</v>
      </c>
      <c r="EC54" s="164">
        <v>0</v>
      </c>
      <c r="ED54" s="164">
        <f>'Production Summary'!$N$67</f>
        <v>96</v>
      </c>
      <c r="EE54" s="164">
        <v>0</v>
      </c>
      <c r="EF54" s="164">
        <f>'Production Summary'!$N$68</f>
        <v>96</v>
      </c>
      <c r="EG54" s="164">
        <v>0</v>
      </c>
      <c r="EH54" s="164">
        <f>'Production Summary'!$N$69</f>
        <v>340</v>
      </c>
      <c r="EI54" s="101"/>
      <c r="EJ54" s="3"/>
      <c r="EK54" s="3"/>
      <c r="ER54" s="64" t="s">
        <v>70</v>
      </c>
      <c r="ES54" s="61" t="str">
        <f t="shared" si="10"/>
        <v/>
      </c>
      <c r="ET54" s="24">
        <f t="shared" si="6"/>
        <v>0</v>
      </c>
    </row>
    <row r="55" spans="1:150" ht="15" customHeight="1">
      <c r="A55" t="b">
        <f>C55=Odisha!C55</f>
        <v>1</v>
      </c>
      <c r="B55" s="65">
        <f t="shared" si="7"/>
        <v>50</v>
      </c>
      <c r="C55" s="61" t="str">
        <f>IF(Odisha!C55="","",Odisha!C55)</f>
        <v/>
      </c>
      <c r="D55" s="164">
        <f>'Production Summary'!$N$4</f>
        <v>666</v>
      </c>
      <c r="E55" s="164">
        <f>'Production Summary'!$M$4</f>
        <v>27.75</v>
      </c>
      <c r="F55" s="164">
        <v>0</v>
      </c>
      <c r="G55" s="164">
        <f>'Production Summary'!$N$5</f>
        <v>666</v>
      </c>
      <c r="H55" s="164">
        <f>'Production Summary'!$M$5</f>
        <v>27.75</v>
      </c>
      <c r="I55" s="164">
        <v>0</v>
      </c>
      <c r="J55" s="164">
        <f>'Production Summary'!$N$6</f>
        <v>200</v>
      </c>
      <c r="K55" s="328">
        <f>'Production Summary'!$M$6</f>
        <v>7.5</v>
      </c>
      <c r="L55" s="164">
        <v>0</v>
      </c>
      <c r="M55" s="365">
        <f>'Production Summary'!$N$7</f>
        <v>612.72</v>
      </c>
      <c r="N55" s="367">
        <f>'Production Summary'!$M$7</f>
        <v>25.53</v>
      </c>
      <c r="O55" s="164">
        <v>0</v>
      </c>
      <c r="P55" s="164">
        <f>'Production Summary'!$N$8</f>
        <v>780</v>
      </c>
      <c r="Q55" s="164">
        <f>'Production Summary'!$M$8</f>
        <v>65</v>
      </c>
      <c r="R55" s="164">
        <v>0</v>
      </c>
      <c r="S55" s="164">
        <f>'Production Summary'!$N$9</f>
        <v>720</v>
      </c>
      <c r="T55" s="164">
        <f>'Production Summary'!$M$9</f>
        <v>60</v>
      </c>
      <c r="U55" s="164">
        <v>0</v>
      </c>
      <c r="V55" s="164">
        <f>'Production Summary'!$N$10</f>
        <v>876</v>
      </c>
      <c r="W55" s="164">
        <f>'Production Summary'!$M$10</f>
        <v>73</v>
      </c>
      <c r="X55" s="164">
        <v>0</v>
      </c>
      <c r="Y55" s="164">
        <f>'Production Summary'!$N$14</f>
        <v>177</v>
      </c>
      <c r="Z55" s="328">
        <f>'Production Summary'!$M$14</f>
        <v>14.75</v>
      </c>
      <c r="AA55" s="164">
        <v>0</v>
      </c>
      <c r="AB55" s="164">
        <f>'Production Summary'!$N$15</f>
        <v>126</v>
      </c>
      <c r="AC55" s="164">
        <f>'Production Summary'!$M$15</f>
        <v>21</v>
      </c>
      <c r="AD55" s="164">
        <v>0</v>
      </c>
      <c r="AE55" s="164">
        <f>'Production Summary'!$N$16</f>
        <v>252</v>
      </c>
      <c r="AF55" s="164">
        <f>'Production Summary'!$M$16</f>
        <v>21</v>
      </c>
      <c r="AG55" s="164">
        <v>0</v>
      </c>
      <c r="AH55" s="164">
        <f>'Production Summary'!$N$18</f>
        <v>1035</v>
      </c>
      <c r="AI55" s="164">
        <f>'Production Summary'!$M$18</f>
        <v>17.25</v>
      </c>
      <c r="AJ55" s="164">
        <v>0</v>
      </c>
      <c r="AK55" s="164">
        <f>'Production Summary'!$N$19</f>
        <v>870</v>
      </c>
      <c r="AL55" s="164">
        <f>'Production Summary'!$M$19</f>
        <v>29</v>
      </c>
      <c r="AM55" s="164">
        <v>0</v>
      </c>
      <c r="AN55" s="164">
        <f>'Production Summary'!$N$20</f>
        <v>864</v>
      </c>
      <c r="AO55" s="164">
        <f>'Production Summary'!$M$20</f>
        <v>72</v>
      </c>
      <c r="AP55" s="164">
        <v>0</v>
      </c>
      <c r="AQ55" s="164">
        <f>'Production Summary'!$N$21</f>
        <v>670</v>
      </c>
      <c r="AR55" s="164">
        <f>'Production Summary'!$M$21</f>
        <v>335</v>
      </c>
      <c r="AS55" s="164">
        <v>0</v>
      </c>
      <c r="AT55" s="386">
        <f>'Production Summary'!$N$22</f>
        <v>375</v>
      </c>
      <c r="AU55" s="164">
        <f>'Production Summary'!$N$23</f>
        <v>1050</v>
      </c>
      <c r="AV55" s="164">
        <f>'Production Summary'!$N$25</f>
        <v>300</v>
      </c>
      <c r="AW55" s="164">
        <f>'Production Summary'!$M$25</f>
        <v>25</v>
      </c>
      <c r="AX55" s="164">
        <v>0</v>
      </c>
      <c r="AY55" s="164">
        <f>'Production Summary'!$N$26</f>
        <v>300</v>
      </c>
      <c r="AZ55" s="164">
        <f>'Production Summary'!$M$26</f>
        <v>25</v>
      </c>
      <c r="BA55" s="164">
        <v>0</v>
      </c>
      <c r="BB55" s="164">
        <f>'Production Summary'!$N$28</f>
        <v>777</v>
      </c>
      <c r="BC55" s="164">
        <f>'Production Summary'!$M$28</f>
        <v>12.95</v>
      </c>
      <c r="BD55" s="164">
        <v>0</v>
      </c>
      <c r="BE55" s="164">
        <f>'Production Summary'!$N$29</f>
        <v>612</v>
      </c>
      <c r="BF55" s="164">
        <f>'Production Summary'!$M$29</f>
        <v>51</v>
      </c>
      <c r="BG55" s="164">
        <v>0</v>
      </c>
      <c r="BH55" s="164">
        <f>'Production Summary'!$N$30</f>
        <v>500</v>
      </c>
      <c r="BI55" s="164">
        <f>'Production Summary'!$M$30</f>
        <v>250</v>
      </c>
      <c r="BJ55" s="164">
        <v>0</v>
      </c>
      <c r="BK55" s="386"/>
      <c r="BL55" s="164">
        <f>'Production Summary'!$N$32</f>
        <v>875</v>
      </c>
      <c r="BM55" s="164">
        <f>'Production Summary'!$N$34</f>
        <v>360.59999999999997</v>
      </c>
      <c r="BN55" s="164">
        <f>'Production Summary'!$M$34</f>
        <v>6.01</v>
      </c>
      <c r="BO55" s="164">
        <v>0</v>
      </c>
      <c r="BP55" s="164">
        <f>'Production Summary'!$N$36</f>
        <v>717</v>
      </c>
      <c r="BQ55" s="164">
        <f>'Production Summary'!$M$36</f>
        <v>11.95</v>
      </c>
      <c r="BR55" s="164">
        <v>0</v>
      </c>
      <c r="BS55" s="164">
        <f>'Production Summary'!$N$37</f>
        <v>210</v>
      </c>
      <c r="BT55" s="164">
        <f>'Production Summary'!$M$37</f>
        <v>21</v>
      </c>
      <c r="BU55" s="164">
        <v>0</v>
      </c>
      <c r="BV55" s="164">
        <f>'Production Summary'!$N$38</f>
        <v>280</v>
      </c>
      <c r="BW55" s="164">
        <f>'Production Summary'!$M$38</f>
        <v>28</v>
      </c>
      <c r="BX55" s="164">
        <v>0</v>
      </c>
      <c r="BY55" s="165">
        <f>'Production Summary'!$N$39</f>
        <v>300.38406247988502</v>
      </c>
      <c r="BZ55" s="164">
        <f>'Production Summary'!$M$39</f>
        <v>30.038406247988501</v>
      </c>
      <c r="CA55" s="164">
        <v>0</v>
      </c>
      <c r="CB55" s="164">
        <f>'Production Summary'!$N$40</f>
        <v>131.30000000000001</v>
      </c>
      <c r="CC55" s="164">
        <f>'Production Summary'!$M$40</f>
        <v>13.13</v>
      </c>
      <c r="CD55" s="164">
        <v>0</v>
      </c>
      <c r="CE55" s="164">
        <f>'Production Summary'!$N$42</f>
        <v>1136.3519999999996</v>
      </c>
      <c r="CF55" s="164">
        <f>'Production Summary'!$M$42</f>
        <v>81.167999999999978</v>
      </c>
      <c r="CG55" s="164">
        <v>0</v>
      </c>
      <c r="CH55" s="164">
        <v>0</v>
      </c>
      <c r="CI55" s="164">
        <f>'Production Summary'!$N$43</f>
        <v>184</v>
      </c>
      <c r="CJ55" s="164">
        <v>0</v>
      </c>
      <c r="CK55" s="164">
        <f>'Production Summary'!$N$44</f>
        <v>355</v>
      </c>
      <c r="CL55" s="164">
        <v>0</v>
      </c>
      <c r="CM55" s="375">
        <f>'Production Summary'!$N$45</f>
        <v>1650</v>
      </c>
      <c r="CN55" s="164">
        <f>'Production Summary'!$N$46</f>
        <v>270</v>
      </c>
      <c r="CO55" s="164">
        <f>'Production Summary'!$N$47</f>
        <v>1350</v>
      </c>
      <c r="CP55" s="166"/>
      <c r="CQ55" s="164">
        <f>'Production Summary'!$N$49</f>
        <v>8004.1580041580037</v>
      </c>
      <c r="CR55" s="164">
        <f>'Production Summary'!$M$49</f>
        <v>66.701316701316699</v>
      </c>
      <c r="CS55" s="164">
        <f>'Production Summary'!$N$50</f>
        <v>13331.600831600828</v>
      </c>
      <c r="CT55" s="164">
        <f>'Production Summary'!$M$50</f>
        <v>148.1288981288981</v>
      </c>
      <c r="CU55" s="164">
        <f>'Production Summary'!$N$51</f>
        <v>12785.862785862784</v>
      </c>
      <c r="CV55" s="164">
        <f>'Production Summary'!$M$51</f>
        <v>355.16285516285512</v>
      </c>
      <c r="CW55" s="164">
        <f>'Production Summary'!$N$52</f>
        <v>12629.937629937627</v>
      </c>
      <c r="CX55" s="164">
        <f>'Production Summary'!$M$52</f>
        <v>701.66320166320156</v>
      </c>
      <c r="CY55" s="164">
        <f>'Production Summary'!$N$53</f>
        <v>12396.049896049895</v>
      </c>
      <c r="CZ55" s="164">
        <f>'Production Summary'!$M$53</f>
        <v>688.66943866943859</v>
      </c>
      <c r="DA55" s="164">
        <f>'Production Summary'!$N$54</f>
        <v>13799.376299376298</v>
      </c>
      <c r="DB55" s="164">
        <f>'Production Summary'!$M$54</f>
        <v>766.63201663201653</v>
      </c>
      <c r="DC55" s="328">
        <f>'Production Summary'!$N$60</f>
        <v>12863.825363825363</v>
      </c>
      <c r="DD55" s="328">
        <f>'Production Summary'!$M$60</f>
        <v>714.65696465696465</v>
      </c>
      <c r="DE55" s="164">
        <f>'Production Summary'!$N$59</f>
        <v>11148.648648648648</v>
      </c>
      <c r="DF55" s="328">
        <f>'Production Summary'!$M$59</f>
        <v>619.36936936936934</v>
      </c>
      <c r="DG55" s="164">
        <f>'Production Summary'!$N$55</f>
        <v>13842.68884268884</v>
      </c>
      <c r="DH55" s="164">
        <f>'Production Summary'!$M$55</f>
        <v>3460.67221067221</v>
      </c>
      <c r="DI55" s="164">
        <f>'Production Summary'!$N$56</f>
        <v>13097.713097713096</v>
      </c>
      <c r="DJ55" s="164">
        <f>'Production Summary'!$M$56</f>
        <v>163.72141372141371</v>
      </c>
      <c r="DK55" s="164">
        <f>'Production Summary'!$N$57</f>
        <v>14189.189189189186</v>
      </c>
      <c r="DL55" s="164">
        <f>'Production Summary'!$M$57</f>
        <v>394.14414414414409</v>
      </c>
      <c r="DM55" s="164">
        <f>'Production Summary'!$N$58</f>
        <v>14017.671517671517</v>
      </c>
      <c r="DN55" s="164">
        <f>'Production Summary'!$M$58</f>
        <v>778.75952875952873</v>
      </c>
      <c r="DO55" s="164">
        <f>'Production Summary'!$N$61</f>
        <v>4500</v>
      </c>
      <c r="DP55" s="328">
        <f>'Production Summary'!$M$61</f>
        <v>750</v>
      </c>
      <c r="DQ55" s="164">
        <v>0</v>
      </c>
      <c r="DR55" s="164">
        <f>'Production Summary'!$N$62</f>
        <v>8900</v>
      </c>
      <c r="DS55" s="164">
        <f>'Production Summary'!$N$70</f>
        <v>300</v>
      </c>
      <c r="DT55" s="328">
        <f>'Production Summary'!$M$70</f>
        <v>25</v>
      </c>
      <c r="DU55" s="164">
        <v>0</v>
      </c>
      <c r="DV55" s="164">
        <f>'Production Summary'!$N$71</f>
        <v>150</v>
      </c>
      <c r="DW55" s="164">
        <v>0</v>
      </c>
      <c r="DX55" s="164">
        <f>'Production Summary'!$N$64</f>
        <v>192</v>
      </c>
      <c r="DY55" s="164">
        <v>0</v>
      </c>
      <c r="DZ55" s="391">
        <f>'Production Summary'!$N$65</f>
        <v>384</v>
      </c>
      <c r="EA55" s="164">
        <v>0</v>
      </c>
      <c r="EB55" s="391">
        <f>'Production Summary'!$N$66</f>
        <v>192</v>
      </c>
      <c r="EC55" s="164">
        <v>0</v>
      </c>
      <c r="ED55" s="164">
        <f>'Production Summary'!$N$67</f>
        <v>96</v>
      </c>
      <c r="EE55" s="164">
        <v>0</v>
      </c>
      <c r="EF55" s="164">
        <f>'Production Summary'!$N$68</f>
        <v>96</v>
      </c>
      <c r="EG55" s="164">
        <v>0</v>
      </c>
      <c r="EH55" s="164">
        <f>'Production Summary'!$N$69</f>
        <v>340</v>
      </c>
      <c r="EI55" s="101"/>
      <c r="EJ55" s="3"/>
      <c r="EK55" s="3"/>
      <c r="ER55" s="64" t="s">
        <v>71</v>
      </c>
      <c r="ES55" s="61" t="str">
        <f t="shared" si="10"/>
        <v/>
      </c>
      <c r="ET55" s="24">
        <f t="shared" si="6"/>
        <v>0</v>
      </c>
    </row>
    <row r="56" spans="1:150" ht="15" customHeight="1">
      <c r="A56" t="b">
        <f>C56=Odisha!C56</f>
        <v>1</v>
      </c>
      <c r="B56" s="65">
        <f t="shared" si="7"/>
        <v>51</v>
      </c>
      <c r="C56" s="61" t="str">
        <f>IF(Odisha!C56="","",Odisha!C56)</f>
        <v/>
      </c>
      <c r="D56" s="164">
        <f>'Production Summary'!$N$4</f>
        <v>666</v>
      </c>
      <c r="E56" s="164">
        <f>'Production Summary'!$M$4</f>
        <v>27.75</v>
      </c>
      <c r="F56" s="164">
        <v>0</v>
      </c>
      <c r="G56" s="164">
        <f>'Production Summary'!$N$5</f>
        <v>666</v>
      </c>
      <c r="H56" s="164">
        <f>'Production Summary'!$M$5</f>
        <v>27.75</v>
      </c>
      <c r="I56" s="164">
        <v>0</v>
      </c>
      <c r="J56" s="164">
        <f>'Production Summary'!$N$6</f>
        <v>200</v>
      </c>
      <c r="K56" s="328">
        <f>'Production Summary'!$M$6</f>
        <v>7.5</v>
      </c>
      <c r="L56" s="164">
        <v>0</v>
      </c>
      <c r="M56" s="365">
        <f>'Production Summary'!$N$7</f>
        <v>612.72</v>
      </c>
      <c r="N56" s="367">
        <f>'Production Summary'!$M$7</f>
        <v>25.53</v>
      </c>
      <c r="O56" s="164">
        <v>0</v>
      </c>
      <c r="P56" s="164">
        <f>'Production Summary'!$N$8</f>
        <v>780</v>
      </c>
      <c r="Q56" s="164">
        <f>'Production Summary'!$M$8</f>
        <v>65</v>
      </c>
      <c r="R56" s="164">
        <v>0</v>
      </c>
      <c r="S56" s="164">
        <f>'Production Summary'!$N$9</f>
        <v>720</v>
      </c>
      <c r="T56" s="164">
        <f>'Production Summary'!$M$9</f>
        <v>60</v>
      </c>
      <c r="U56" s="164">
        <v>0</v>
      </c>
      <c r="V56" s="164">
        <f>'Production Summary'!$N$10</f>
        <v>876</v>
      </c>
      <c r="W56" s="164">
        <f>'Production Summary'!$M$10</f>
        <v>73</v>
      </c>
      <c r="X56" s="164">
        <v>0</v>
      </c>
      <c r="Y56" s="164">
        <f>'Production Summary'!$N$14</f>
        <v>177</v>
      </c>
      <c r="Z56" s="328">
        <f>'Production Summary'!$M$14</f>
        <v>14.75</v>
      </c>
      <c r="AA56" s="164">
        <v>0</v>
      </c>
      <c r="AB56" s="164">
        <f>'Production Summary'!$N$15</f>
        <v>126</v>
      </c>
      <c r="AC56" s="164">
        <f>'Production Summary'!$M$15</f>
        <v>21</v>
      </c>
      <c r="AD56" s="164">
        <v>0</v>
      </c>
      <c r="AE56" s="164">
        <f>'Production Summary'!$N$16</f>
        <v>252</v>
      </c>
      <c r="AF56" s="164">
        <f>'Production Summary'!$M$16</f>
        <v>21</v>
      </c>
      <c r="AG56" s="164">
        <v>0</v>
      </c>
      <c r="AH56" s="164">
        <f>'Production Summary'!$N$18</f>
        <v>1035</v>
      </c>
      <c r="AI56" s="164">
        <f>'Production Summary'!$M$18</f>
        <v>17.25</v>
      </c>
      <c r="AJ56" s="164">
        <v>0</v>
      </c>
      <c r="AK56" s="164">
        <f>'Production Summary'!$N$19</f>
        <v>870</v>
      </c>
      <c r="AL56" s="164">
        <f>'Production Summary'!$M$19</f>
        <v>29</v>
      </c>
      <c r="AM56" s="164">
        <v>0</v>
      </c>
      <c r="AN56" s="164">
        <f>'Production Summary'!$N$20</f>
        <v>864</v>
      </c>
      <c r="AO56" s="164">
        <f>'Production Summary'!$M$20</f>
        <v>72</v>
      </c>
      <c r="AP56" s="164">
        <v>0</v>
      </c>
      <c r="AQ56" s="164">
        <f>'Production Summary'!$N$21</f>
        <v>670</v>
      </c>
      <c r="AR56" s="164">
        <f>'Production Summary'!$M$21</f>
        <v>335</v>
      </c>
      <c r="AS56" s="164">
        <v>0</v>
      </c>
      <c r="AT56" s="386">
        <f>'Production Summary'!$N$22</f>
        <v>375</v>
      </c>
      <c r="AU56" s="164">
        <f>'Production Summary'!$N$23</f>
        <v>1050</v>
      </c>
      <c r="AV56" s="164">
        <f>'Production Summary'!$N$25</f>
        <v>300</v>
      </c>
      <c r="AW56" s="164">
        <f>'Production Summary'!$M$25</f>
        <v>25</v>
      </c>
      <c r="AX56" s="164">
        <v>0</v>
      </c>
      <c r="AY56" s="164">
        <f>'Production Summary'!$N$26</f>
        <v>300</v>
      </c>
      <c r="AZ56" s="164">
        <f>'Production Summary'!$M$26</f>
        <v>25</v>
      </c>
      <c r="BA56" s="164">
        <v>0</v>
      </c>
      <c r="BB56" s="164">
        <f>'Production Summary'!$N$28</f>
        <v>777</v>
      </c>
      <c r="BC56" s="164">
        <f>'Production Summary'!$M$28</f>
        <v>12.95</v>
      </c>
      <c r="BD56" s="164">
        <v>0</v>
      </c>
      <c r="BE56" s="164">
        <f>'Production Summary'!$N$29</f>
        <v>612</v>
      </c>
      <c r="BF56" s="164">
        <f>'Production Summary'!$M$29</f>
        <v>51</v>
      </c>
      <c r="BG56" s="164">
        <v>0</v>
      </c>
      <c r="BH56" s="164">
        <f>'Production Summary'!$N$30</f>
        <v>500</v>
      </c>
      <c r="BI56" s="164">
        <f>'Production Summary'!$M$30</f>
        <v>250</v>
      </c>
      <c r="BJ56" s="164">
        <v>0</v>
      </c>
      <c r="BK56" s="386"/>
      <c r="BL56" s="164">
        <f>'Production Summary'!$N$32</f>
        <v>875</v>
      </c>
      <c r="BM56" s="164">
        <f>'Production Summary'!$N$34</f>
        <v>360.59999999999997</v>
      </c>
      <c r="BN56" s="164">
        <f>'Production Summary'!$M$34</f>
        <v>6.01</v>
      </c>
      <c r="BO56" s="164">
        <v>0</v>
      </c>
      <c r="BP56" s="164">
        <f>'Production Summary'!$N$36</f>
        <v>717</v>
      </c>
      <c r="BQ56" s="164">
        <f>'Production Summary'!$M$36</f>
        <v>11.95</v>
      </c>
      <c r="BR56" s="164">
        <v>0</v>
      </c>
      <c r="BS56" s="164">
        <f>'Production Summary'!$N$37</f>
        <v>210</v>
      </c>
      <c r="BT56" s="164">
        <f>'Production Summary'!$M$37</f>
        <v>21</v>
      </c>
      <c r="BU56" s="164">
        <v>0</v>
      </c>
      <c r="BV56" s="164">
        <f>'Production Summary'!$N$38</f>
        <v>280</v>
      </c>
      <c r="BW56" s="164">
        <f>'Production Summary'!$M$38</f>
        <v>28</v>
      </c>
      <c r="BX56" s="164">
        <v>0</v>
      </c>
      <c r="BY56" s="165">
        <f>'Production Summary'!$N$39</f>
        <v>300.38406247988502</v>
      </c>
      <c r="BZ56" s="164">
        <f>'Production Summary'!$M$39</f>
        <v>30.038406247988501</v>
      </c>
      <c r="CA56" s="164">
        <v>0</v>
      </c>
      <c r="CB56" s="164">
        <f>'Production Summary'!$N$40</f>
        <v>131.30000000000001</v>
      </c>
      <c r="CC56" s="164">
        <f>'Production Summary'!$M$40</f>
        <v>13.13</v>
      </c>
      <c r="CD56" s="164">
        <v>0</v>
      </c>
      <c r="CE56" s="164">
        <f>'Production Summary'!$N$42</f>
        <v>1136.3519999999996</v>
      </c>
      <c r="CF56" s="164">
        <f>'Production Summary'!$M$42</f>
        <v>81.167999999999978</v>
      </c>
      <c r="CG56" s="164">
        <v>0</v>
      </c>
      <c r="CH56" s="164">
        <v>0</v>
      </c>
      <c r="CI56" s="164">
        <f>'Production Summary'!$N$43</f>
        <v>184</v>
      </c>
      <c r="CJ56" s="164">
        <v>0</v>
      </c>
      <c r="CK56" s="164">
        <f>'Production Summary'!$N$44</f>
        <v>355</v>
      </c>
      <c r="CL56" s="164">
        <v>0</v>
      </c>
      <c r="CM56" s="375">
        <f>'Production Summary'!$N$45</f>
        <v>1650</v>
      </c>
      <c r="CN56" s="164">
        <f>'Production Summary'!$N$46</f>
        <v>270</v>
      </c>
      <c r="CO56" s="164">
        <f>'Production Summary'!$N$47</f>
        <v>1350</v>
      </c>
      <c r="CP56" s="166"/>
      <c r="CQ56" s="164">
        <f>'Production Summary'!$N$49</f>
        <v>8004.1580041580037</v>
      </c>
      <c r="CR56" s="164">
        <f>'Production Summary'!$M$49</f>
        <v>66.701316701316699</v>
      </c>
      <c r="CS56" s="164">
        <f>'Production Summary'!$N$50</f>
        <v>13331.600831600828</v>
      </c>
      <c r="CT56" s="164">
        <f>'Production Summary'!$M$50</f>
        <v>148.1288981288981</v>
      </c>
      <c r="CU56" s="164">
        <f>'Production Summary'!$N$51</f>
        <v>12785.862785862784</v>
      </c>
      <c r="CV56" s="164">
        <f>'Production Summary'!$M$51</f>
        <v>355.16285516285512</v>
      </c>
      <c r="CW56" s="164">
        <f>'Production Summary'!$N$52</f>
        <v>12629.937629937627</v>
      </c>
      <c r="CX56" s="164">
        <f>'Production Summary'!$M$52</f>
        <v>701.66320166320156</v>
      </c>
      <c r="CY56" s="164">
        <f>'Production Summary'!$N$53</f>
        <v>12396.049896049895</v>
      </c>
      <c r="CZ56" s="164">
        <f>'Production Summary'!$M$53</f>
        <v>688.66943866943859</v>
      </c>
      <c r="DA56" s="164">
        <f>'Production Summary'!$N$54</f>
        <v>13799.376299376298</v>
      </c>
      <c r="DB56" s="164">
        <f>'Production Summary'!$M$54</f>
        <v>766.63201663201653</v>
      </c>
      <c r="DC56" s="328">
        <f>'Production Summary'!$N$60</f>
        <v>12863.825363825363</v>
      </c>
      <c r="DD56" s="328">
        <f>'Production Summary'!$M$60</f>
        <v>714.65696465696465</v>
      </c>
      <c r="DE56" s="164">
        <f>'Production Summary'!$N$59</f>
        <v>11148.648648648648</v>
      </c>
      <c r="DF56" s="328">
        <f>'Production Summary'!$M$59</f>
        <v>619.36936936936934</v>
      </c>
      <c r="DG56" s="164">
        <f>'Production Summary'!$N$55</f>
        <v>13842.68884268884</v>
      </c>
      <c r="DH56" s="164">
        <f>'Production Summary'!$M$55</f>
        <v>3460.67221067221</v>
      </c>
      <c r="DI56" s="164">
        <f>'Production Summary'!$N$56</f>
        <v>13097.713097713096</v>
      </c>
      <c r="DJ56" s="164">
        <f>'Production Summary'!$M$56</f>
        <v>163.72141372141371</v>
      </c>
      <c r="DK56" s="164">
        <f>'Production Summary'!$N$57</f>
        <v>14189.189189189186</v>
      </c>
      <c r="DL56" s="164">
        <f>'Production Summary'!$M$57</f>
        <v>394.14414414414409</v>
      </c>
      <c r="DM56" s="164">
        <f>'Production Summary'!$N$58</f>
        <v>14017.671517671517</v>
      </c>
      <c r="DN56" s="164">
        <f>'Production Summary'!$M$58</f>
        <v>778.75952875952873</v>
      </c>
      <c r="DO56" s="164">
        <f>'Production Summary'!$N$61</f>
        <v>4500</v>
      </c>
      <c r="DP56" s="328">
        <f>'Production Summary'!$M$61</f>
        <v>750</v>
      </c>
      <c r="DQ56" s="164">
        <v>0</v>
      </c>
      <c r="DR56" s="164">
        <f>'Production Summary'!$N$62</f>
        <v>8900</v>
      </c>
      <c r="DS56" s="164">
        <f>'Production Summary'!$N$70</f>
        <v>300</v>
      </c>
      <c r="DT56" s="328">
        <f>'Production Summary'!$M$70</f>
        <v>25</v>
      </c>
      <c r="DU56" s="164">
        <v>0</v>
      </c>
      <c r="DV56" s="164">
        <f>'Production Summary'!$N$71</f>
        <v>150</v>
      </c>
      <c r="DW56" s="164">
        <v>0</v>
      </c>
      <c r="DX56" s="164">
        <f>'Production Summary'!$N$64</f>
        <v>192</v>
      </c>
      <c r="DY56" s="164">
        <v>0</v>
      </c>
      <c r="DZ56" s="391">
        <f>'Production Summary'!$N$65</f>
        <v>384</v>
      </c>
      <c r="EA56" s="164">
        <v>0</v>
      </c>
      <c r="EB56" s="391">
        <f>'Production Summary'!$N$66</f>
        <v>192</v>
      </c>
      <c r="EC56" s="164">
        <v>0</v>
      </c>
      <c r="ED56" s="164">
        <f>'Production Summary'!$N$67</f>
        <v>96</v>
      </c>
      <c r="EE56" s="164">
        <v>0</v>
      </c>
      <c r="EF56" s="164">
        <f>'Production Summary'!$N$68</f>
        <v>96</v>
      </c>
      <c r="EG56" s="164">
        <v>0</v>
      </c>
      <c r="EH56" s="164">
        <f>'Production Summary'!$N$69</f>
        <v>340</v>
      </c>
      <c r="EI56" s="101"/>
      <c r="EJ56" s="3"/>
      <c r="EK56" s="3"/>
      <c r="ER56" s="64" t="s">
        <v>72</v>
      </c>
      <c r="ES56" s="61" t="str">
        <f t="shared" si="10"/>
        <v/>
      </c>
      <c r="ET56" s="24">
        <f t="shared" si="6"/>
        <v>0</v>
      </c>
    </row>
    <row r="57" spans="1:150" ht="15" customHeight="1">
      <c r="A57" t="b">
        <f>C57=Odisha!C57</f>
        <v>1</v>
      </c>
      <c r="B57" s="65">
        <f t="shared" si="7"/>
        <v>52</v>
      </c>
      <c r="C57" s="61" t="str">
        <f>IF(Odisha!C57="","",Odisha!C57)</f>
        <v/>
      </c>
      <c r="D57" s="164">
        <f>'Production Summary'!$N$4</f>
        <v>666</v>
      </c>
      <c r="E57" s="164">
        <f>'Production Summary'!$M$4</f>
        <v>27.75</v>
      </c>
      <c r="F57" s="164">
        <v>0</v>
      </c>
      <c r="G57" s="164">
        <f>'Production Summary'!$N$5</f>
        <v>666</v>
      </c>
      <c r="H57" s="164">
        <f>'Production Summary'!$M$5</f>
        <v>27.75</v>
      </c>
      <c r="I57" s="164">
        <v>0</v>
      </c>
      <c r="J57" s="164">
        <f>'Production Summary'!$N$6</f>
        <v>200</v>
      </c>
      <c r="K57" s="328">
        <f>'Production Summary'!$M$6</f>
        <v>7.5</v>
      </c>
      <c r="L57" s="164">
        <v>0</v>
      </c>
      <c r="M57" s="365">
        <f>'Production Summary'!$N$7</f>
        <v>612.72</v>
      </c>
      <c r="N57" s="367">
        <f>'Production Summary'!$M$7</f>
        <v>25.53</v>
      </c>
      <c r="O57" s="164">
        <v>0</v>
      </c>
      <c r="P57" s="164">
        <f>'Production Summary'!$N$8</f>
        <v>780</v>
      </c>
      <c r="Q57" s="164">
        <f>'Production Summary'!$M$8</f>
        <v>65</v>
      </c>
      <c r="R57" s="164">
        <v>0</v>
      </c>
      <c r="S57" s="164">
        <f>'Production Summary'!$N$9</f>
        <v>720</v>
      </c>
      <c r="T57" s="164">
        <f>'Production Summary'!$M$9</f>
        <v>60</v>
      </c>
      <c r="U57" s="164">
        <v>0</v>
      </c>
      <c r="V57" s="164">
        <f>'Production Summary'!$N$10</f>
        <v>876</v>
      </c>
      <c r="W57" s="164">
        <f>'Production Summary'!$M$10</f>
        <v>73</v>
      </c>
      <c r="X57" s="164">
        <v>0</v>
      </c>
      <c r="Y57" s="164">
        <f>'Production Summary'!$N$14</f>
        <v>177</v>
      </c>
      <c r="Z57" s="328">
        <f>'Production Summary'!$M$14</f>
        <v>14.75</v>
      </c>
      <c r="AA57" s="164">
        <v>0</v>
      </c>
      <c r="AB57" s="164">
        <f>'Production Summary'!$N$15</f>
        <v>126</v>
      </c>
      <c r="AC57" s="164">
        <f>'Production Summary'!$M$15</f>
        <v>21</v>
      </c>
      <c r="AD57" s="164">
        <v>0</v>
      </c>
      <c r="AE57" s="164">
        <f>'Production Summary'!$N$16</f>
        <v>252</v>
      </c>
      <c r="AF57" s="164">
        <f>'Production Summary'!$M$16</f>
        <v>21</v>
      </c>
      <c r="AG57" s="164">
        <v>0</v>
      </c>
      <c r="AH57" s="164">
        <f>'Production Summary'!$N$18</f>
        <v>1035</v>
      </c>
      <c r="AI57" s="164">
        <f>'Production Summary'!$M$18</f>
        <v>17.25</v>
      </c>
      <c r="AJ57" s="164">
        <v>0</v>
      </c>
      <c r="AK57" s="164">
        <f>'Production Summary'!$N$19</f>
        <v>870</v>
      </c>
      <c r="AL57" s="164">
        <f>'Production Summary'!$M$19</f>
        <v>29</v>
      </c>
      <c r="AM57" s="164">
        <v>0</v>
      </c>
      <c r="AN57" s="164">
        <f>'Production Summary'!$N$20</f>
        <v>864</v>
      </c>
      <c r="AO57" s="164">
        <f>'Production Summary'!$M$20</f>
        <v>72</v>
      </c>
      <c r="AP57" s="164">
        <v>0</v>
      </c>
      <c r="AQ57" s="164">
        <f>'Production Summary'!$N$21</f>
        <v>670</v>
      </c>
      <c r="AR57" s="164">
        <f>'Production Summary'!$M$21</f>
        <v>335</v>
      </c>
      <c r="AS57" s="164">
        <v>0</v>
      </c>
      <c r="AT57" s="386">
        <f>'Production Summary'!$N$22</f>
        <v>375</v>
      </c>
      <c r="AU57" s="164">
        <f>'Production Summary'!$N$23</f>
        <v>1050</v>
      </c>
      <c r="AV57" s="164">
        <f>'Production Summary'!$N$25</f>
        <v>300</v>
      </c>
      <c r="AW57" s="164">
        <f>'Production Summary'!$M$25</f>
        <v>25</v>
      </c>
      <c r="AX57" s="164">
        <v>0</v>
      </c>
      <c r="AY57" s="164">
        <f>'Production Summary'!$N$26</f>
        <v>300</v>
      </c>
      <c r="AZ57" s="164">
        <f>'Production Summary'!$M$26</f>
        <v>25</v>
      </c>
      <c r="BA57" s="164">
        <v>0</v>
      </c>
      <c r="BB57" s="164">
        <f>'Production Summary'!$N$28</f>
        <v>777</v>
      </c>
      <c r="BC57" s="164">
        <f>'Production Summary'!$M$28</f>
        <v>12.95</v>
      </c>
      <c r="BD57" s="164">
        <v>0</v>
      </c>
      <c r="BE57" s="164">
        <f>'Production Summary'!$N$29</f>
        <v>612</v>
      </c>
      <c r="BF57" s="164">
        <f>'Production Summary'!$M$29</f>
        <v>51</v>
      </c>
      <c r="BG57" s="164">
        <v>0</v>
      </c>
      <c r="BH57" s="164">
        <f>'Production Summary'!$N$30</f>
        <v>500</v>
      </c>
      <c r="BI57" s="164">
        <f>'Production Summary'!$M$30</f>
        <v>250</v>
      </c>
      <c r="BJ57" s="164">
        <v>0</v>
      </c>
      <c r="BK57" s="386"/>
      <c r="BL57" s="164">
        <f>'Production Summary'!$N$32</f>
        <v>875</v>
      </c>
      <c r="BM57" s="164">
        <f>'Production Summary'!$N$34</f>
        <v>360.59999999999997</v>
      </c>
      <c r="BN57" s="164">
        <f>'Production Summary'!$M$34</f>
        <v>6.01</v>
      </c>
      <c r="BO57" s="164">
        <v>0</v>
      </c>
      <c r="BP57" s="164">
        <f>'Production Summary'!$N$36</f>
        <v>717</v>
      </c>
      <c r="BQ57" s="164">
        <f>'Production Summary'!$M$36</f>
        <v>11.95</v>
      </c>
      <c r="BR57" s="164">
        <v>0</v>
      </c>
      <c r="BS57" s="164">
        <f>'Production Summary'!$N$37</f>
        <v>210</v>
      </c>
      <c r="BT57" s="164">
        <f>'Production Summary'!$M$37</f>
        <v>21</v>
      </c>
      <c r="BU57" s="164">
        <v>0</v>
      </c>
      <c r="BV57" s="164">
        <f>'Production Summary'!$N$38</f>
        <v>280</v>
      </c>
      <c r="BW57" s="164">
        <f>'Production Summary'!$M$38</f>
        <v>28</v>
      </c>
      <c r="BX57" s="164">
        <v>0</v>
      </c>
      <c r="BY57" s="165">
        <f>'Production Summary'!$N$39</f>
        <v>300.38406247988502</v>
      </c>
      <c r="BZ57" s="164">
        <f>'Production Summary'!$M$39</f>
        <v>30.038406247988501</v>
      </c>
      <c r="CA57" s="164">
        <v>0</v>
      </c>
      <c r="CB57" s="164">
        <f>'Production Summary'!$N$40</f>
        <v>131.30000000000001</v>
      </c>
      <c r="CC57" s="164">
        <f>'Production Summary'!$M$40</f>
        <v>13.13</v>
      </c>
      <c r="CD57" s="164">
        <v>0</v>
      </c>
      <c r="CE57" s="164">
        <f>'Production Summary'!$N$42</f>
        <v>1136.3519999999996</v>
      </c>
      <c r="CF57" s="164">
        <f>'Production Summary'!$M$42</f>
        <v>81.167999999999978</v>
      </c>
      <c r="CG57" s="164">
        <v>0</v>
      </c>
      <c r="CH57" s="164">
        <v>0</v>
      </c>
      <c r="CI57" s="164">
        <f>'Production Summary'!$N$43</f>
        <v>184</v>
      </c>
      <c r="CJ57" s="164">
        <v>0</v>
      </c>
      <c r="CK57" s="164">
        <f>'Production Summary'!$N$44</f>
        <v>355</v>
      </c>
      <c r="CL57" s="164">
        <v>0</v>
      </c>
      <c r="CM57" s="375">
        <f>'Production Summary'!$N$45</f>
        <v>1650</v>
      </c>
      <c r="CN57" s="164">
        <f>'Production Summary'!$N$46</f>
        <v>270</v>
      </c>
      <c r="CO57" s="164">
        <f>'Production Summary'!$N$47</f>
        <v>1350</v>
      </c>
      <c r="CP57" s="166"/>
      <c r="CQ57" s="164">
        <f>'Production Summary'!$N$49</f>
        <v>8004.1580041580037</v>
      </c>
      <c r="CR57" s="164">
        <f>'Production Summary'!$M$49</f>
        <v>66.701316701316699</v>
      </c>
      <c r="CS57" s="164">
        <f>'Production Summary'!$N$50</f>
        <v>13331.600831600828</v>
      </c>
      <c r="CT57" s="164">
        <f>'Production Summary'!$M$50</f>
        <v>148.1288981288981</v>
      </c>
      <c r="CU57" s="164">
        <f>'Production Summary'!$N$51</f>
        <v>12785.862785862784</v>
      </c>
      <c r="CV57" s="164">
        <f>'Production Summary'!$M$51</f>
        <v>355.16285516285512</v>
      </c>
      <c r="CW57" s="164">
        <f>'Production Summary'!$N$52</f>
        <v>12629.937629937627</v>
      </c>
      <c r="CX57" s="164">
        <f>'Production Summary'!$M$52</f>
        <v>701.66320166320156</v>
      </c>
      <c r="CY57" s="164">
        <f>'Production Summary'!$N$53</f>
        <v>12396.049896049895</v>
      </c>
      <c r="CZ57" s="164">
        <f>'Production Summary'!$M$53</f>
        <v>688.66943866943859</v>
      </c>
      <c r="DA57" s="164">
        <f>'Production Summary'!$N$54</f>
        <v>13799.376299376298</v>
      </c>
      <c r="DB57" s="164">
        <f>'Production Summary'!$M$54</f>
        <v>766.63201663201653</v>
      </c>
      <c r="DC57" s="328">
        <f>'Production Summary'!$N$60</f>
        <v>12863.825363825363</v>
      </c>
      <c r="DD57" s="328">
        <f>'Production Summary'!$M$60</f>
        <v>714.65696465696465</v>
      </c>
      <c r="DE57" s="164">
        <f>'Production Summary'!$N$59</f>
        <v>11148.648648648648</v>
      </c>
      <c r="DF57" s="328">
        <f>'Production Summary'!$M$59</f>
        <v>619.36936936936934</v>
      </c>
      <c r="DG57" s="164">
        <f>'Production Summary'!$N$55</f>
        <v>13842.68884268884</v>
      </c>
      <c r="DH57" s="164">
        <f>'Production Summary'!$M$55</f>
        <v>3460.67221067221</v>
      </c>
      <c r="DI57" s="164">
        <f>'Production Summary'!$N$56</f>
        <v>13097.713097713096</v>
      </c>
      <c r="DJ57" s="164">
        <f>'Production Summary'!$M$56</f>
        <v>163.72141372141371</v>
      </c>
      <c r="DK57" s="164">
        <f>'Production Summary'!$N$57</f>
        <v>14189.189189189186</v>
      </c>
      <c r="DL57" s="164">
        <f>'Production Summary'!$M$57</f>
        <v>394.14414414414409</v>
      </c>
      <c r="DM57" s="164">
        <f>'Production Summary'!$N$58</f>
        <v>14017.671517671517</v>
      </c>
      <c r="DN57" s="164">
        <f>'Production Summary'!$M$58</f>
        <v>778.75952875952873</v>
      </c>
      <c r="DO57" s="164">
        <f>'Production Summary'!$N$61</f>
        <v>4500</v>
      </c>
      <c r="DP57" s="328">
        <f>'Production Summary'!$M$61</f>
        <v>750</v>
      </c>
      <c r="DQ57" s="164">
        <v>0</v>
      </c>
      <c r="DR57" s="164">
        <f>'Production Summary'!$N$62</f>
        <v>8900</v>
      </c>
      <c r="DS57" s="164">
        <f>'Production Summary'!$N$70</f>
        <v>300</v>
      </c>
      <c r="DT57" s="328">
        <f>'Production Summary'!$M$70</f>
        <v>25</v>
      </c>
      <c r="DU57" s="164">
        <v>0</v>
      </c>
      <c r="DV57" s="164">
        <f>'Production Summary'!$N$71</f>
        <v>150</v>
      </c>
      <c r="DW57" s="164">
        <v>0</v>
      </c>
      <c r="DX57" s="164">
        <f>'Production Summary'!$N$64</f>
        <v>192</v>
      </c>
      <c r="DY57" s="164">
        <v>0</v>
      </c>
      <c r="DZ57" s="391">
        <f>'Production Summary'!$N$65</f>
        <v>384</v>
      </c>
      <c r="EA57" s="164">
        <v>0</v>
      </c>
      <c r="EB57" s="391">
        <f>'Production Summary'!$N$66</f>
        <v>192</v>
      </c>
      <c r="EC57" s="164">
        <v>0</v>
      </c>
      <c r="ED57" s="164">
        <f>'Production Summary'!$N$67</f>
        <v>96</v>
      </c>
      <c r="EE57" s="164">
        <v>0</v>
      </c>
      <c r="EF57" s="164">
        <f>'Production Summary'!$N$68</f>
        <v>96</v>
      </c>
      <c r="EG57" s="164">
        <v>0</v>
      </c>
      <c r="EH57" s="164">
        <f>'Production Summary'!$N$69</f>
        <v>340</v>
      </c>
      <c r="EI57" s="101"/>
      <c r="EJ57" s="3"/>
      <c r="EK57" s="3"/>
      <c r="ER57" s="64" t="s">
        <v>73</v>
      </c>
      <c r="ES57" s="61" t="str">
        <f t="shared" si="10"/>
        <v/>
      </c>
      <c r="ET57" s="24">
        <f t="shared" si="6"/>
        <v>0</v>
      </c>
    </row>
    <row r="58" spans="1:150" ht="15" customHeight="1">
      <c r="A58" t="b">
        <f>C58=Odisha!C58</f>
        <v>1</v>
      </c>
      <c r="B58" s="65">
        <f t="shared" si="7"/>
        <v>53</v>
      </c>
      <c r="C58" s="61" t="str">
        <f>IF(Odisha!C58="","",Odisha!C58)</f>
        <v/>
      </c>
      <c r="D58" s="164">
        <f>'Production Summary'!$N$4</f>
        <v>666</v>
      </c>
      <c r="E58" s="164">
        <f>'Production Summary'!$M$4</f>
        <v>27.75</v>
      </c>
      <c r="F58" s="164">
        <v>0</v>
      </c>
      <c r="G58" s="164">
        <f>'Production Summary'!$N$5</f>
        <v>666</v>
      </c>
      <c r="H58" s="164">
        <f>'Production Summary'!$M$5</f>
        <v>27.75</v>
      </c>
      <c r="I58" s="164">
        <v>0</v>
      </c>
      <c r="J58" s="164">
        <f>'Production Summary'!$N$6</f>
        <v>200</v>
      </c>
      <c r="K58" s="328">
        <f>'Production Summary'!$M$6</f>
        <v>7.5</v>
      </c>
      <c r="L58" s="164">
        <v>0</v>
      </c>
      <c r="M58" s="365">
        <f>'Production Summary'!$N$7</f>
        <v>612.72</v>
      </c>
      <c r="N58" s="367">
        <f>'Production Summary'!$M$7</f>
        <v>25.53</v>
      </c>
      <c r="O58" s="164">
        <v>0</v>
      </c>
      <c r="P58" s="164">
        <f>'Production Summary'!$N$8</f>
        <v>780</v>
      </c>
      <c r="Q58" s="164">
        <f>'Production Summary'!$M$8</f>
        <v>65</v>
      </c>
      <c r="R58" s="164">
        <v>0</v>
      </c>
      <c r="S58" s="164">
        <f>'Production Summary'!$N$9</f>
        <v>720</v>
      </c>
      <c r="T58" s="164">
        <f>'Production Summary'!$M$9</f>
        <v>60</v>
      </c>
      <c r="U58" s="164">
        <v>0</v>
      </c>
      <c r="V58" s="164">
        <f>'Production Summary'!$N$10</f>
        <v>876</v>
      </c>
      <c r="W58" s="164">
        <f>'Production Summary'!$M$10</f>
        <v>73</v>
      </c>
      <c r="X58" s="164">
        <v>0</v>
      </c>
      <c r="Y58" s="164">
        <f>'Production Summary'!$N$14</f>
        <v>177</v>
      </c>
      <c r="Z58" s="328">
        <f>'Production Summary'!$M$14</f>
        <v>14.75</v>
      </c>
      <c r="AA58" s="164">
        <v>0</v>
      </c>
      <c r="AB58" s="164">
        <f>'Production Summary'!$N$15</f>
        <v>126</v>
      </c>
      <c r="AC58" s="164">
        <f>'Production Summary'!$M$15</f>
        <v>21</v>
      </c>
      <c r="AD58" s="164">
        <v>0</v>
      </c>
      <c r="AE58" s="164">
        <f>'Production Summary'!$N$16</f>
        <v>252</v>
      </c>
      <c r="AF58" s="164">
        <f>'Production Summary'!$M$16</f>
        <v>21</v>
      </c>
      <c r="AG58" s="164">
        <v>0</v>
      </c>
      <c r="AH58" s="164">
        <f>'Production Summary'!$N$18</f>
        <v>1035</v>
      </c>
      <c r="AI58" s="164">
        <f>'Production Summary'!$M$18</f>
        <v>17.25</v>
      </c>
      <c r="AJ58" s="164">
        <v>0</v>
      </c>
      <c r="AK58" s="164">
        <f>'Production Summary'!$N$19</f>
        <v>870</v>
      </c>
      <c r="AL58" s="164">
        <f>'Production Summary'!$M$19</f>
        <v>29</v>
      </c>
      <c r="AM58" s="164">
        <v>0</v>
      </c>
      <c r="AN58" s="164">
        <f>'Production Summary'!$N$20</f>
        <v>864</v>
      </c>
      <c r="AO58" s="164">
        <f>'Production Summary'!$M$20</f>
        <v>72</v>
      </c>
      <c r="AP58" s="164">
        <v>0</v>
      </c>
      <c r="AQ58" s="164">
        <f>'Production Summary'!$N$21</f>
        <v>670</v>
      </c>
      <c r="AR58" s="164">
        <f>'Production Summary'!$M$21</f>
        <v>335</v>
      </c>
      <c r="AS58" s="164">
        <v>0</v>
      </c>
      <c r="AT58" s="386">
        <f>'Production Summary'!$N$22</f>
        <v>375</v>
      </c>
      <c r="AU58" s="164">
        <f>'Production Summary'!$N$23</f>
        <v>1050</v>
      </c>
      <c r="AV58" s="164">
        <f>'Production Summary'!$N$25</f>
        <v>300</v>
      </c>
      <c r="AW58" s="164">
        <f>'Production Summary'!$M$25</f>
        <v>25</v>
      </c>
      <c r="AX58" s="164">
        <v>0</v>
      </c>
      <c r="AY58" s="164">
        <f>'Production Summary'!$N$26</f>
        <v>300</v>
      </c>
      <c r="AZ58" s="164">
        <f>'Production Summary'!$M$26</f>
        <v>25</v>
      </c>
      <c r="BA58" s="164">
        <v>0</v>
      </c>
      <c r="BB58" s="164">
        <f>'Production Summary'!$N$28</f>
        <v>777</v>
      </c>
      <c r="BC58" s="164">
        <f>'Production Summary'!$M$28</f>
        <v>12.95</v>
      </c>
      <c r="BD58" s="164">
        <v>0</v>
      </c>
      <c r="BE58" s="164">
        <f>'Production Summary'!$N$29</f>
        <v>612</v>
      </c>
      <c r="BF58" s="164">
        <f>'Production Summary'!$M$29</f>
        <v>51</v>
      </c>
      <c r="BG58" s="164">
        <v>0</v>
      </c>
      <c r="BH58" s="164">
        <f>'Production Summary'!$N$30</f>
        <v>500</v>
      </c>
      <c r="BI58" s="164">
        <f>'Production Summary'!$M$30</f>
        <v>250</v>
      </c>
      <c r="BJ58" s="164">
        <v>0</v>
      </c>
      <c r="BK58" s="386"/>
      <c r="BL58" s="164">
        <f>'Production Summary'!$N$32</f>
        <v>875</v>
      </c>
      <c r="BM58" s="164">
        <f>'Production Summary'!$N$34</f>
        <v>360.59999999999997</v>
      </c>
      <c r="BN58" s="164">
        <f>'Production Summary'!$M$34</f>
        <v>6.01</v>
      </c>
      <c r="BO58" s="164">
        <v>0</v>
      </c>
      <c r="BP58" s="164">
        <f>'Production Summary'!$N$36</f>
        <v>717</v>
      </c>
      <c r="BQ58" s="164">
        <f>'Production Summary'!$M$36</f>
        <v>11.95</v>
      </c>
      <c r="BR58" s="164">
        <v>0</v>
      </c>
      <c r="BS58" s="164">
        <f>'Production Summary'!$N$37</f>
        <v>210</v>
      </c>
      <c r="BT58" s="164">
        <f>'Production Summary'!$M$37</f>
        <v>21</v>
      </c>
      <c r="BU58" s="164">
        <v>0</v>
      </c>
      <c r="BV58" s="164">
        <f>'Production Summary'!$N$38</f>
        <v>280</v>
      </c>
      <c r="BW58" s="164">
        <f>'Production Summary'!$M$38</f>
        <v>28</v>
      </c>
      <c r="BX58" s="164">
        <v>0</v>
      </c>
      <c r="BY58" s="165">
        <f>'Production Summary'!$N$39</f>
        <v>300.38406247988502</v>
      </c>
      <c r="BZ58" s="164">
        <f>'Production Summary'!$M$39</f>
        <v>30.038406247988501</v>
      </c>
      <c r="CA58" s="164">
        <v>0</v>
      </c>
      <c r="CB58" s="164">
        <f>'Production Summary'!$N$40</f>
        <v>131.30000000000001</v>
      </c>
      <c r="CC58" s="164">
        <f>'Production Summary'!$M$40</f>
        <v>13.13</v>
      </c>
      <c r="CD58" s="164">
        <v>0</v>
      </c>
      <c r="CE58" s="164">
        <f>'Production Summary'!$N$42</f>
        <v>1136.3519999999996</v>
      </c>
      <c r="CF58" s="164">
        <f>'Production Summary'!$M$42</f>
        <v>81.167999999999978</v>
      </c>
      <c r="CG58" s="164">
        <v>0</v>
      </c>
      <c r="CH58" s="164">
        <v>0</v>
      </c>
      <c r="CI58" s="164">
        <f>'Production Summary'!$N$43</f>
        <v>184</v>
      </c>
      <c r="CJ58" s="164">
        <v>0</v>
      </c>
      <c r="CK58" s="164">
        <f>'Production Summary'!$N$44</f>
        <v>355</v>
      </c>
      <c r="CL58" s="164">
        <v>0</v>
      </c>
      <c r="CM58" s="375">
        <f>'Production Summary'!$N$45</f>
        <v>1650</v>
      </c>
      <c r="CN58" s="164">
        <f>'Production Summary'!$N$46</f>
        <v>270</v>
      </c>
      <c r="CO58" s="164">
        <f>'Production Summary'!$N$47</f>
        <v>1350</v>
      </c>
      <c r="CP58" s="166"/>
      <c r="CQ58" s="164">
        <f>'Production Summary'!$N$49</f>
        <v>8004.1580041580037</v>
      </c>
      <c r="CR58" s="164">
        <f>'Production Summary'!$M$49</f>
        <v>66.701316701316699</v>
      </c>
      <c r="CS58" s="164">
        <f>'Production Summary'!$N$50</f>
        <v>13331.600831600828</v>
      </c>
      <c r="CT58" s="164">
        <f>'Production Summary'!$M$50</f>
        <v>148.1288981288981</v>
      </c>
      <c r="CU58" s="164">
        <f>'Production Summary'!$N$51</f>
        <v>12785.862785862784</v>
      </c>
      <c r="CV58" s="164">
        <f>'Production Summary'!$M$51</f>
        <v>355.16285516285512</v>
      </c>
      <c r="CW58" s="164">
        <f>'Production Summary'!$N$52</f>
        <v>12629.937629937627</v>
      </c>
      <c r="CX58" s="164">
        <f>'Production Summary'!$M$52</f>
        <v>701.66320166320156</v>
      </c>
      <c r="CY58" s="164">
        <f>'Production Summary'!$N$53</f>
        <v>12396.049896049895</v>
      </c>
      <c r="CZ58" s="164">
        <f>'Production Summary'!$M$53</f>
        <v>688.66943866943859</v>
      </c>
      <c r="DA58" s="164">
        <f>'Production Summary'!$N$54</f>
        <v>13799.376299376298</v>
      </c>
      <c r="DB58" s="164">
        <f>'Production Summary'!$M$54</f>
        <v>766.63201663201653</v>
      </c>
      <c r="DC58" s="328">
        <f>'Production Summary'!$N$60</f>
        <v>12863.825363825363</v>
      </c>
      <c r="DD58" s="328">
        <f>'Production Summary'!$M$60</f>
        <v>714.65696465696465</v>
      </c>
      <c r="DE58" s="164">
        <f>'Production Summary'!$N$59</f>
        <v>11148.648648648648</v>
      </c>
      <c r="DF58" s="328">
        <f>'Production Summary'!$M$59</f>
        <v>619.36936936936934</v>
      </c>
      <c r="DG58" s="164">
        <f>'Production Summary'!$N$55</f>
        <v>13842.68884268884</v>
      </c>
      <c r="DH58" s="164">
        <f>'Production Summary'!$M$55</f>
        <v>3460.67221067221</v>
      </c>
      <c r="DI58" s="164">
        <f>'Production Summary'!$N$56</f>
        <v>13097.713097713096</v>
      </c>
      <c r="DJ58" s="164">
        <f>'Production Summary'!$M$56</f>
        <v>163.72141372141371</v>
      </c>
      <c r="DK58" s="164">
        <f>'Production Summary'!$N$57</f>
        <v>14189.189189189186</v>
      </c>
      <c r="DL58" s="164">
        <f>'Production Summary'!$M$57</f>
        <v>394.14414414414409</v>
      </c>
      <c r="DM58" s="164">
        <f>'Production Summary'!$N$58</f>
        <v>14017.671517671517</v>
      </c>
      <c r="DN58" s="164">
        <f>'Production Summary'!$M$58</f>
        <v>778.75952875952873</v>
      </c>
      <c r="DO58" s="164">
        <f>'Production Summary'!$N$61</f>
        <v>4500</v>
      </c>
      <c r="DP58" s="328">
        <f>'Production Summary'!$M$61</f>
        <v>750</v>
      </c>
      <c r="DQ58" s="164">
        <v>0</v>
      </c>
      <c r="DR58" s="164">
        <f>'Production Summary'!$N$62</f>
        <v>8900</v>
      </c>
      <c r="DS58" s="164">
        <f>'Production Summary'!$N$70</f>
        <v>300</v>
      </c>
      <c r="DT58" s="328">
        <f>'Production Summary'!$M$70</f>
        <v>25</v>
      </c>
      <c r="DU58" s="164">
        <v>0</v>
      </c>
      <c r="DV58" s="164">
        <f>'Production Summary'!$N$71</f>
        <v>150</v>
      </c>
      <c r="DW58" s="164">
        <v>0</v>
      </c>
      <c r="DX58" s="164">
        <f>'Production Summary'!$N$64</f>
        <v>192</v>
      </c>
      <c r="DY58" s="164">
        <v>0</v>
      </c>
      <c r="DZ58" s="391">
        <f>'Production Summary'!$N$65</f>
        <v>384</v>
      </c>
      <c r="EA58" s="164">
        <v>0</v>
      </c>
      <c r="EB58" s="391">
        <f>'Production Summary'!$N$66</f>
        <v>192</v>
      </c>
      <c r="EC58" s="164">
        <v>0</v>
      </c>
      <c r="ED58" s="164">
        <f>'Production Summary'!$N$67</f>
        <v>96</v>
      </c>
      <c r="EE58" s="164">
        <v>0</v>
      </c>
      <c r="EF58" s="164">
        <f>'Production Summary'!$N$68</f>
        <v>96</v>
      </c>
      <c r="EG58" s="164">
        <v>0</v>
      </c>
      <c r="EH58" s="164">
        <f>'Production Summary'!$N$69</f>
        <v>340</v>
      </c>
      <c r="EI58" s="101"/>
      <c r="EJ58" s="3"/>
      <c r="EK58" s="3"/>
      <c r="ER58" s="64" t="s">
        <v>74</v>
      </c>
      <c r="ES58" s="61" t="str">
        <f t="shared" si="10"/>
        <v/>
      </c>
      <c r="ET58" s="24">
        <f t="shared" si="6"/>
        <v>0</v>
      </c>
    </row>
    <row r="59" spans="1:150" ht="15" customHeight="1">
      <c r="A59" t="b">
        <f>C59=Odisha!C59</f>
        <v>1</v>
      </c>
      <c r="B59" s="65">
        <f t="shared" si="7"/>
        <v>54</v>
      </c>
      <c r="C59" s="61" t="str">
        <f>IF(Odisha!C59="","",Odisha!C59)</f>
        <v/>
      </c>
      <c r="D59" s="164">
        <f>'Production Summary'!$N$4</f>
        <v>666</v>
      </c>
      <c r="E59" s="164">
        <f>'Production Summary'!$M$4</f>
        <v>27.75</v>
      </c>
      <c r="F59" s="164">
        <v>0</v>
      </c>
      <c r="G59" s="164">
        <f>'Production Summary'!$N$5</f>
        <v>666</v>
      </c>
      <c r="H59" s="164">
        <f>'Production Summary'!$M$5</f>
        <v>27.75</v>
      </c>
      <c r="I59" s="164">
        <v>0</v>
      </c>
      <c r="J59" s="164">
        <f>'Production Summary'!$N$6</f>
        <v>200</v>
      </c>
      <c r="K59" s="328">
        <f>'Production Summary'!$M$6</f>
        <v>7.5</v>
      </c>
      <c r="L59" s="164">
        <v>0</v>
      </c>
      <c r="M59" s="365">
        <f>'Production Summary'!$N$7</f>
        <v>612.72</v>
      </c>
      <c r="N59" s="367">
        <f>'Production Summary'!$M$7</f>
        <v>25.53</v>
      </c>
      <c r="O59" s="164">
        <v>0</v>
      </c>
      <c r="P59" s="164">
        <f>'Production Summary'!$N$8</f>
        <v>780</v>
      </c>
      <c r="Q59" s="164">
        <f>'Production Summary'!$M$8</f>
        <v>65</v>
      </c>
      <c r="R59" s="164">
        <v>0</v>
      </c>
      <c r="S59" s="164">
        <f>'Production Summary'!$N$9</f>
        <v>720</v>
      </c>
      <c r="T59" s="164">
        <f>'Production Summary'!$M$9</f>
        <v>60</v>
      </c>
      <c r="U59" s="164">
        <v>0</v>
      </c>
      <c r="V59" s="164">
        <f>'Production Summary'!$N$10</f>
        <v>876</v>
      </c>
      <c r="W59" s="164">
        <f>'Production Summary'!$M$10</f>
        <v>73</v>
      </c>
      <c r="X59" s="164">
        <v>0</v>
      </c>
      <c r="Y59" s="164">
        <f>'Production Summary'!$N$14</f>
        <v>177</v>
      </c>
      <c r="Z59" s="328">
        <f>'Production Summary'!$M$14</f>
        <v>14.75</v>
      </c>
      <c r="AA59" s="164">
        <v>0</v>
      </c>
      <c r="AB59" s="164">
        <f>'Production Summary'!$N$15</f>
        <v>126</v>
      </c>
      <c r="AC59" s="164">
        <f>'Production Summary'!$M$15</f>
        <v>21</v>
      </c>
      <c r="AD59" s="164">
        <v>0</v>
      </c>
      <c r="AE59" s="164">
        <f>'Production Summary'!$N$16</f>
        <v>252</v>
      </c>
      <c r="AF59" s="164">
        <f>'Production Summary'!$M$16</f>
        <v>21</v>
      </c>
      <c r="AG59" s="164">
        <v>0</v>
      </c>
      <c r="AH59" s="164">
        <f>'Production Summary'!$N$18</f>
        <v>1035</v>
      </c>
      <c r="AI59" s="164">
        <f>'Production Summary'!$M$18</f>
        <v>17.25</v>
      </c>
      <c r="AJ59" s="164">
        <v>0</v>
      </c>
      <c r="AK59" s="164">
        <f>'Production Summary'!$N$19</f>
        <v>870</v>
      </c>
      <c r="AL59" s="164">
        <f>'Production Summary'!$M$19</f>
        <v>29</v>
      </c>
      <c r="AM59" s="164">
        <v>0</v>
      </c>
      <c r="AN59" s="164">
        <f>'Production Summary'!$N$20</f>
        <v>864</v>
      </c>
      <c r="AO59" s="164">
        <f>'Production Summary'!$M$20</f>
        <v>72</v>
      </c>
      <c r="AP59" s="164">
        <v>0</v>
      </c>
      <c r="AQ59" s="164">
        <f>'Production Summary'!$N$21</f>
        <v>670</v>
      </c>
      <c r="AR59" s="164">
        <f>'Production Summary'!$M$21</f>
        <v>335</v>
      </c>
      <c r="AS59" s="164">
        <v>0</v>
      </c>
      <c r="AT59" s="386">
        <f>'Production Summary'!$N$22</f>
        <v>375</v>
      </c>
      <c r="AU59" s="164">
        <f>'Production Summary'!$N$23</f>
        <v>1050</v>
      </c>
      <c r="AV59" s="164">
        <f>'Production Summary'!$N$25</f>
        <v>300</v>
      </c>
      <c r="AW59" s="164">
        <f>'Production Summary'!$M$25</f>
        <v>25</v>
      </c>
      <c r="AX59" s="164">
        <v>0</v>
      </c>
      <c r="AY59" s="164">
        <f>'Production Summary'!$N$26</f>
        <v>300</v>
      </c>
      <c r="AZ59" s="164">
        <f>'Production Summary'!$M$26</f>
        <v>25</v>
      </c>
      <c r="BA59" s="164">
        <v>0</v>
      </c>
      <c r="BB59" s="164">
        <f>'Production Summary'!$N$28</f>
        <v>777</v>
      </c>
      <c r="BC59" s="164">
        <f>'Production Summary'!$M$28</f>
        <v>12.95</v>
      </c>
      <c r="BD59" s="164">
        <v>0</v>
      </c>
      <c r="BE59" s="164">
        <f>'Production Summary'!$N$29</f>
        <v>612</v>
      </c>
      <c r="BF59" s="164">
        <f>'Production Summary'!$M$29</f>
        <v>51</v>
      </c>
      <c r="BG59" s="164">
        <v>0</v>
      </c>
      <c r="BH59" s="164">
        <f>'Production Summary'!$N$30</f>
        <v>500</v>
      </c>
      <c r="BI59" s="164">
        <f>'Production Summary'!$M$30</f>
        <v>250</v>
      </c>
      <c r="BJ59" s="164">
        <v>0</v>
      </c>
      <c r="BK59" s="386"/>
      <c r="BL59" s="164">
        <f>'Production Summary'!$N$32</f>
        <v>875</v>
      </c>
      <c r="BM59" s="164">
        <f>'Production Summary'!$N$34</f>
        <v>360.59999999999997</v>
      </c>
      <c r="BN59" s="164">
        <f>'Production Summary'!$M$34</f>
        <v>6.01</v>
      </c>
      <c r="BO59" s="164">
        <v>0</v>
      </c>
      <c r="BP59" s="164">
        <f>'Production Summary'!$N$36</f>
        <v>717</v>
      </c>
      <c r="BQ59" s="164">
        <f>'Production Summary'!$M$36</f>
        <v>11.95</v>
      </c>
      <c r="BR59" s="164">
        <v>0</v>
      </c>
      <c r="BS59" s="164">
        <f>'Production Summary'!$N$37</f>
        <v>210</v>
      </c>
      <c r="BT59" s="164">
        <f>'Production Summary'!$M$37</f>
        <v>21</v>
      </c>
      <c r="BU59" s="164">
        <v>0</v>
      </c>
      <c r="BV59" s="164">
        <f>'Production Summary'!$N$38</f>
        <v>280</v>
      </c>
      <c r="BW59" s="164">
        <f>'Production Summary'!$M$38</f>
        <v>28</v>
      </c>
      <c r="BX59" s="164">
        <v>0</v>
      </c>
      <c r="BY59" s="165">
        <f>'Production Summary'!$N$39</f>
        <v>300.38406247988502</v>
      </c>
      <c r="BZ59" s="164">
        <f>'Production Summary'!$M$39</f>
        <v>30.038406247988501</v>
      </c>
      <c r="CA59" s="164">
        <v>0</v>
      </c>
      <c r="CB59" s="164">
        <f>'Production Summary'!$N$40</f>
        <v>131.30000000000001</v>
      </c>
      <c r="CC59" s="164">
        <f>'Production Summary'!$M$40</f>
        <v>13.13</v>
      </c>
      <c r="CD59" s="164">
        <v>0</v>
      </c>
      <c r="CE59" s="164">
        <f>'Production Summary'!$N$42</f>
        <v>1136.3519999999996</v>
      </c>
      <c r="CF59" s="164">
        <f>'Production Summary'!$M$42</f>
        <v>81.167999999999978</v>
      </c>
      <c r="CG59" s="164">
        <v>0</v>
      </c>
      <c r="CH59" s="164">
        <v>0</v>
      </c>
      <c r="CI59" s="164">
        <f>'Production Summary'!$N$43</f>
        <v>184</v>
      </c>
      <c r="CJ59" s="164">
        <v>0</v>
      </c>
      <c r="CK59" s="164">
        <f>'Production Summary'!$N$44</f>
        <v>355</v>
      </c>
      <c r="CL59" s="164">
        <v>0</v>
      </c>
      <c r="CM59" s="375">
        <f>'Production Summary'!$N$45</f>
        <v>1650</v>
      </c>
      <c r="CN59" s="164">
        <f>'Production Summary'!$N$46</f>
        <v>270</v>
      </c>
      <c r="CO59" s="164">
        <f>'Production Summary'!$N$47</f>
        <v>1350</v>
      </c>
      <c r="CP59" s="166"/>
      <c r="CQ59" s="164">
        <f>'Production Summary'!$N$49</f>
        <v>8004.1580041580037</v>
      </c>
      <c r="CR59" s="164">
        <f>'Production Summary'!$M$49</f>
        <v>66.701316701316699</v>
      </c>
      <c r="CS59" s="164">
        <f>'Production Summary'!$N$50</f>
        <v>13331.600831600828</v>
      </c>
      <c r="CT59" s="164">
        <f>'Production Summary'!$M$50</f>
        <v>148.1288981288981</v>
      </c>
      <c r="CU59" s="164">
        <f>'Production Summary'!$N$51</f>
        <v>12785.862785862784</v>
      </c>
      <c r="CV59" s="164">
        <f>'Production Summary'!$M$51</f>
        <v>355.16285516285512</v>
      </c>
      <c r="CW59" s="164">
        <f>'Production Summary'!$N$52</f>
        <v>12629.937629937627</v>
      </c>
      <c r="CX59" s="164">
        <f>'Production Summary'!$M$52</f>
        <v>701.66320166320156</v>
      </c>
      <c r="CY59" s="164">
        <f>'Production Summary'!$N$53</f>
        <v>12396.049896049895</v>
      </c>
      <c r="CZ59" s="164">
        <f>'Production Summary'!$M$53</f>
        <v>688.66943866943859</v>
      </c>
      <c r="DA59" s="164">
        <f>'Production Summary'!$N$54</f>
        <v>13799.376299376298</v>
      </c>
      <c r="DB59" s="164">
        <f>'Production Summary'!$M$54</f>
        <v>766.63201663201653</v>
      </c>
      <c r="DC59" s="328">
        <f>'Production Summary'!$N$60</f>
        <v>12863.825363825363</v>
      </c>
      <c r="DD59" s="328">
        <f>'Production Summary'!$M$60</f>
        <v>714.65696465696465</v>
      </c>
      <c r="DE59" s="164">
        <f>'Production Summary'!$N$59</f>
        <v>11148.648648648648</v>
      </c>
      <c r="DF59" s="328">
        <f>'Production Summary'!$M$59</f>
        <v>619.36936936936934</v>
      </c>
      <c r="DG59" s="164">
        <f>'Production Summary'!$N$55</f>
        <v>13842.68884268884</v>
      </c>
      <c r="DH59" s="164">
        <f>'Production Summary'!$M$55</f>
        <v>3460.67221067221</v>
      </c>
      <c r="DI59" s="164">
        <f>'Production Summary'!$N$56</f>
        <v>13097.713097713096</v>
      </c>
      <c r="DJ59" s="164">
        <f>'Production Summary'!$M$56</f>
        <v>163.72141372141371</v>
      </c>
      <c r="DK59" s="164">
        <f>'Production Summary'!$N$57</f>
        <v>14189.189189189186</v>
      </c>
      <c r="DL59" s="164">
        <f>'Production Summary'!$M$57</f>
        <v>394.14414414414409</v>
      </c>
      <c r="DM59" s="164">
        <f>'Production Summary'!$N$58</f>
        <v>14017.671517671517</v>
      </c>
      <c r="DN59" s="164">
        <f>'Production Summary'!$M$58</f>
        <v>778.75952875952873</v>
      </c>
      <c r="DO59" s="164">
        <f>'Production Summary'!$N$61</f>
        <v>4500</v>
      </c>
      <c r="DP59" s="328">
        <f>'Production Summary'!$M$61</f>
        <v>750</v>
      </c>
      <c r="DQ59" s="164">
        <v>0</v>
      </c>
      <c r="DR59" s="164">
        <f>'Production Summary'!$N$62</f>
        <v>8900</v>
      </c>
      <c r="DS59" s="164">
        <f>'Production Summary'!$N$70</f>
        <v>300</v>
      </c>
      <c r="DT59" s="328">
        <f>'Production Summary'!$M$70</f>
        <v>25</v>
      </c>
      <c r="DU59" s="164">
        <v>0</v>
      </c>
      <c r="DV59" s="164">
        <f>'Production Summary'!$N$71</f>
        <v>150</v>
      </c>
      <c r="DW59" s="164">
        <v>0</v>
      </c>
      <c r="DX59" s="164">
        <f>'Production Summary'!$N$64</f>
        <v>192</v>
      </c>
      <c r="DY59" s="164">
        <v>0</v>
      </c>
      <c r="DZ59" s="391">
        <f>'Production Summary'!$N$65</f>
        <v>384</v>
      </c>
      <c r="EA59" s="164">
        <v>0</v>
      </c>
      <c r="EB59" s="391">
        <f>'Production Summary'!$N$66</f>
        <v>192</v>
      </c>
      <c r="EC59" s="164">
        <v>0</v>
      </c>
      <c r="ED59" s="164">
        <f>'Production Summary'!$N$67</f>
        <v>96</v>
      </c>
      <c r="EE59" s="164">
        <v>0</v>
      </c>
      <c r="EF59" s="164">
        <f>'Production Summary'!$N$68</f>
        <v>96</v>
      </c>
      <c r="EG59" s="164">
        <v>0</v>
      </c>
      <c r="EH59" s="164">
        <f>'Production Summary'!$N$69</f>
        <v>340</v>
      </c>
      <c r="EI59" s="101"/>
      <c r="EJ59" s="3"/>
      <c r="EK59" s="3"/>
      <c r="ER59" s="64" t="s">
        <v>75</v>
      </c>
      <c r="ES59" s="61" t="str">
        <f t="shared" si="10"/>
        <v/>
      </c>
      <c r="ET59" s="24">
        <f t="shared" si="6"/>
        <v>0</v>
      </c>
    </row>
    <row r="60" spans="1:150" ht="15" customHeight="1">
      <c r="A60" t="b">
        <f>C60=Odisha!C60</f>
        <v>1</v>
      </c>
      <c r="B60" s="65">
        <f t="shared" si="7"/>
        <v>55</v>
      </c>
      <c r="C60" s="61" t="str">
        <f>IF(Odisha!C60="","",Odisha!C60)</f>
        <v/>
      </c>
      <c r="D60" s="164">
        <f>'Production Summary'!$N$4</f>
        <v>666</v>
      </c>
      <c r="E60" s="164">
        <f>'Production Summary'!$M$4</f>
        <v>27.75</v>
      </c>
      <c r="F60" s="164">
        <v>0</v>
      </c>
      <c r="G60" s="164">
        <f>'Production Summary'!$N$5</f>
        <v>666</v>
      </c>
      <c r="H60" s="164">
        <f>'Production Summary'!$M$5</f>
        <v>27.75</v>
      </c>
      <c r="I60" s="164">
        <v>0</v>
      </c>
      <c r="J60" s="164">
        <f>'Production Summary'!$N$6</f>
        <v>200</v>
      </c>
      <c r="K60" s="328">
        <f>'Production Summary'!$M$6</f>
        <v>7.5</v>
      </c>
      <c r="L60" s="164">
        <v>0</v>
      </c>
      <c r="M60" s="365">
        <f>'Production Summary'!$N$7</f>
        <v>612.72</v>
      </c>
      <c r="N60" s="367">
        <f>'Production Summary'!$M$7</f>
        <v>25.53</v>
      </c>
      <c r="O60" s="164">
        <v>0</v>
      </c>
      <c r="P60" s="164">
        <f>'Production Summary'!$N$8</f>
        <v>780</v>
      </c>
      <c r="Q60" s="164">
        <f>'Production Summary'!$M$8</f>
        <v>65</v>
      </c>
      <c r="R60" s="164">
        <v>0</v>
      </c>
      <c r="S60" s="164">
        <f>'Production Summary'!$N$9</f>
        <v>720</v>
      </c>
      <c r="T60" s="164">
        <f>'Production Summary'!$M$9</f>
        <v>60</v>
      </c>
      <c r="U60" s="164">
        <v>0</v>
      </c>
      <c r="V60" s="164">
        <f>'Production Summary'!$N$10</f>
        <v>876</v>
      </c>
      <c r="W60" s="164">
        <f>'Production Summary'!$M$10</f>
        <v>73</v>
      </c>
      <c r="X60" s="164">
        <v>0</v>
      </c>
      <c r="Y60" s="164">
        <f>'Production Summary'!$N$14</f>
        <v>177</v>
      </c>
      <c r="Z60" s="328">
        <f>'Production Summary'!$M$14</f>
        <v>14.75</v>
      </c>
      <c r="AA60" s="164">
        <v>0</v>
      </c>
      <c r="AB60" s="164">
        <f>'Production Summary'!$N$15</f>
        <v>126</v>
      </c>
      <c r="AC60" s="164">
        <f>'Production Summary'!$M$15</f>
        <v>21</v>
      </c>
      <c r="AD60" s="164">
        <v>0</v>
      </c>
      <c r="AE60" s="164">
        <f>'Production Summary'!$N$16</f>
        <v>252</v>
      </c>
      <c r="AF60" s="164">
        <f>'Production Summary'!$M$16</f>
        <v>21</v>
      </c>
      <c r="AG60" s="164">
        <v>0</v>
      </c>
      <c r="AH60" s="164">
        <f>'Production Summary'!$N$18</f>
        <v>1035</v>
      </c>
      <c r="AI60" s="164">
        <f>'Production Summary'!$M$18</f>
        <v>17.25</v>
      </c>
      <c r="AJ60" s="164">
        <v>0</v>
      </c>
      <c r="AK60" s="164">
        <f>'Production Summary'!$N$19</f>
        <v>870</v>
      </c>
      <c r="AL60" s="164">
        <f>'Production Summary'!$M$19</f>
        <v>29</v>
      </c>
      <c r="AM60" s="164">
        <v>0</v>
      </c>
      <c r="AN60" s="164">
        <f>'Production Summary'!$N$20</f>
        <v>864</v>
      </c>
      <c r="AO60" s="164">
        <f>'Production Summary'!$M$20</f>
        <v>72</v>
      </c>
      <c r="AP60" s="164">
        <v>0</v>
      </c>
      <c r="AQ60" s="164">
        <f>'Production Summary'!$N$21</f>
        <v>670</v>
      </c>
      <c r="AR60" s="164">
        <f>'Production Summary'!$M$21</f>
        <v>335</v>
      </c>
      <c r="AS60" s="164">
        <v>0</v>
      </c>
      <c r="AT60" s="386">
        <f>'Production Summary'!$N$22</f>
        <v>375</v>
      </c>
      <c r="AU60" s="164">
        <f>'Production Summary'!$N$23</f>
        <v>1050</v>
      </c>
      <c r="AV60" s="164">
        <f>'Production Summary'!$N$25</f>
        <v>300</v>
      </c>
      <c r="AW60" s="164">
        <f>'Production Summary'!$M$25</f>
        <v>25</v>
      </c>
      <c r="AX60" s="164">
        <v>0</v>
      </c>
      <c r="AY60" s="164">
        <f>'Production Summary'!$N$26</f>
        <v>300</v>
      </c>
      <c r="AZ60" s="164">
        <f>'Production Summary'!$M$26</f>
        <v>25</v>
      </c>
      <c r="BA60" s="164">
        <v>0</v>
      </c>
      <c r="BB60" s="164">
        <f>'Production Summary'!$N$28</f>
        <v>777</v>
      </c>
      <c r="BC60" s="164">
        <f>'Production Summary'!$M$28</f>
        <v>12.95</v>
      </c>
      <c r="BD60" s="164">
        <v>0</v>
      </c>
      <c r="BE60" s="164">
        <f>'Production Summary'!$N$29</f>
        <v>612</v>
      </c>
      <c r="BF60" s="164">
        <f>'Production Summary'!$M$29</f>
        <v>51</v>
      </c>
      <c r="BG60" s="164">
        <v>0</v>
      </c>
      <c r="BH60" s="164">
        <f>'Production Summary'!$N$30</f>
        <v>500</v>
      </c>
      <c r="BI60" s="164">
        <f>'Production Summary'!$M$30</f>
        <v>250</v>
      </c>
      <c r="BJ60" s="164">
        <v>0</v>
      </c>
      <c r="BK60" s="386"/>
      <c r="BL60" s="164">
        <f>'Production Summary'!$N$32</f>
        <v>875</v>
      </c>
      <c r="BM60" s="164">
        <f>'Production Summary'!$N$34</f>
        <v>360.59999999999997</v>
      </c>
      <c r="BN60" s="164">
        <f>'Production Summary'!$M$34</f>
        <v>6.01</v>
      </c>
      <c r="BO60" s="164">
        <v>0</v>
      </c>
      <c r="BP60" s="164">
        <f>'Production Summary'!$N$36</f>
        <v>717</v>
      </c>
      <c r="BQ60" s="164">
        <f>'Production Summary'!$M$36</f>
        <v>11.95</v>
      </c>
      <c r="BR60" s="164">
        <v>0</v>
      </c>
      <c r="BS60" s="164">
        <f>'Production Summary'!$N$37</f>
        <v>210</v>
      </c>
      <c r="BT60" s="164">
        <f>'Production Summary'!$M$37</f>
        <v>21</v>
      </c>
      <c r="BU60" s="164">
        <v>0</v>
      </c>
      <c r="BV60" s="164">
        <f>'Production Summary'!$N$38</f>
        <v>280</v>
      </c>
      <c r="BW60" s="164">
        <f>'Production Summary'!$M$38</f>
        <v>28</v>
      </c>
      <c r="BX60" s="164">
        <v>0</v>
      </c>
      <c r="BY60" s="165">
        <f>'Production Summary'!$N$39</f>
        <v>300.38406247988502</v>
      </c>
      <c r="BZ60" s="164">
        <f>'Production Summary'!$M$39</f>
        <v>30.038406247988501</v>
      </c>
      <c r="CA60" s="164">
        <v>0</v>
      </c>
      <c r="CB60" s="164">
        <f>'Production Summary'!$N$40</f>
        <v>131.30000000000001</v>
      </c>
      <c r="CC60" s="164">
        <f>'Production Summary'!$M$40</f>
        <v>13.13</v>
      </c>
      <c r="CD60" s="164">
        <v>0</v>
      </c>
      <c r="CE60" s="164">
        <f>'Production Summary'!$N$42</f>
        <v>1136.3519999999996</v>
      </c>
      <c r="CF60" s="164">
        <f>'Production Summary'!$M$42</f>
        <v>81.167999999999978</v>
      </c>
      <c r="CG60" s="164">
        <v>0</v>
      </c>
      <c r="CH60" s="164">
        <v>0</v>
      </c>
      <c r="CI60" s="164">
        <f>'Production Summary'!$N$43</f>
        <v>184</v>
      </c>
      <c r="CJ60" s="164">
        <v>0</v>
      </c>
      <c r="CK60" s="164">
        <f>'Production Summary'!$N$44</f>
        <v>355</v>
      </c>
      <c r="CL60" s="164">
        <v>0</v>
      </c>
      <c r="CM60" s="375">
        <f>'Production Summary'!$N$45</f>
        <v>1650</v>
      </c>
      <c r="CN60" s="164">
        <f>'Production Summary'!$N$46</f>
        <v>270</v>
      </c>
      <c r="CO60" s="164">
        <f>'Production Summary'!$N$47</f>
        <v>1350</v>
      </c>
      <c r="CP60" s="166"/>
      <c r="CQ60" s="164">
        <f>'Production Summary'!$N$49</f>
        <v>8004.1580041580037</v>
      </c>
      <c r="CR60" s="164">
        <f>'Production Summary'!$M$49</f>
        <v>66.701316701316699</v>
      </c>
      <c r="CS60" s="164">
        <f>'Production Summary'!$N$50</f>
        <v>13331.600831600828</v>
      </c>
      <c r="CT60" s="164">
        <f>'Production Summary'!$M$50</f>
        <v>148.1288981288981</v>
      </c>
      <c r="CU60" s="164">
        <f>'Production Summary'!$N$51</f>
        <v>12785.862785862784</v>
      </c>
      <c r="CV60" s="164">
        <f>'Production Summary'!$M$51</f>
        <v>355.16285516285512</v>
      </c>
      <c r="CW60" s="164">
        <f>'Production Summary'!$N$52</f>
        <v>12629.937629937627</v>
      </c>
      <c r="CX60" s="164">
        <f>'Production Summary'!$M$52</f>
        <v>701.66320166320156</v>
      </c>
      <c r="CY60" s="164">
        <f>'Production Summary'!$N$53</f>
        <v>12396.049896049895</v>
      </c>
      <c r="CZ60" s="164">
        <f>'Production Summary'!$M$53</f>
        <v>688.66943866943859</v>
      </c>
      <c r="DA60" s="164">
        <f>'Production Summary'!$N$54</f>
        <v>13799.376299376298</v>
      </c>
      <c r="DB60" s="164">
        <f>'Production Summary'!$M$54</f>
        <v>766.63201663201653</v>
      </c>
      <c r="DC60" s="328">
        <f>'Production Summary'!$N$60</f>
        <v>12863.825363825363</v>
      </c>
      <c r="DD60" s="328">
        <f>'Production Summary'!$M$60</f>
        <v>714.65696465696465</v>
      </c>
      <c r="DE60" s="164">
        <f>'Production Summary'!$N$59</f>
        <v>11148.648648648648</v>
      </c>
      <c r="DF60" s="328">
        <f>'Production Summary'!$M$59</f>
        <v>619.36936936936934</v>
      </c>
      <c r="DG60" s="164">
        <f>'Production Summary'!$N$55</f>
        <v>13842.68884268884</v>
      </c>
      <c r="DH60" s="164">
        <f>'Production Summary'!$M$55</f>
        <v>3460.67221067221</v>
      </c>
      <c r="DI60" s="164">
        <f>'Production Summary'!$N$56</f>
        <v>13097.713097713096</v>
      </c>
      <c r="DJ60" s="164">
        <f>'Production Summary'!$M$56</f>
        <v>163.72141372141371</v>
      </c>
      <c r="DK60" s="164">
        <f>'Production Summary'!$N$57</f>
        <v>14189.189189189186</v>
      </c>
      <c r="DL60" s="164">
        <f>'Production Summary'!$M$57</f>
        <v>394.14414414414409</v>
      </c>
      <c r="DM60" s="164">
        <f>'Production Summary'!$N$58</f>
        <v>14017.671517671517</v>
      </c>
      <c r="DN60" s="164">
        <f>'Production Summary'!$M$58</f>
        <v>778.75952875952873</v>
      </c>
      <c r="DO60" s="164">
        <f>'Production Summary'!$N$61</f>
        <v>4500</v>
      </c>
      <c r="DP60" s="328">
        <f>'Production Summary'!$M$61</f>
        <v>750</v>
      </c>
      <c r="DQ60" s="164">
        <v>0</v>
      </c>
      <c r="DR60" s="164">
        <f>'Production Summary'!$N$62</f>
        <v>8900</v>
      </c>
      <c r="DS60" s="164">
        <f>'Production Summary'!$N$70</f>
        <v>300</v>
      </c>
      <c r="DT60" s="328">
        <f>'Production Summary'!$M$70</f>
        <v>25</v>
      </c>
      <c r="DU60" s="164">
        <v>0</v>
      </c>
      <c r="DV60" s="164">
        <f>'Production Summary'!$N$71</f>
        <v>150</v>
      </c>
      <c r="DW60" s="164">
        <v>0</v>
      </c>
      <c r="DX60" s="164">
        <f>'Production Summary'!$N$64</f>
        <v>192</v>
      </c>
      <c r="DY60" s="164">
        <v>0</v>
      </c>
      <c r="DZ60" s="391">
        <f>'Production Summary'!$N$65</f>
        <v>384</v>
      </c>
      <c r="EA60" s="164">
        <v>0</v>
      </c>
      <c r="EB60" s="391">
        <f>'Production Summary'!$N$66</f>
        <v>192</v>
      </c>
      <c r="EC60" s="164">
        <v>0</v>
      </c>
      <c r="ED60" s="164">
        <f>'Production Summary'!$N$67</f>
        <v>96</v>
      </c>
      <c r="EE60" s="164">
        <v>0</v>
      </c>
      <c r="EF60" s="164">
        <f>'Production Summary'!$N$68</f>
        <v>96</v>
      </c>
      <c r="EG60" s="164">
        <v>0</v>
      </c>
      <c r="EH60" s="164">
        <f>'Production Summary'!$N$69</f>
        <v>340</v>
      </c>
      <c r="EI60" s="101"/>
      <c r="EJ60" s="3"/>
      <c r="EK60" s="3"/>
      <c r="ER60" s="64" t="s">
        <v>76</v>
      </c>
      <c r="ES60" s="61" t="str">
        <f t="shared" si="10"/>
        <v/>
      </c>
      <c r="ET60" s="24">
        <f t="shared" si="6"/>
        <v>0</v>
      </c>
    </row>
    <row r="61" spans="1:150" ht="15" customHeight="1">
      <c r="A61" t="b">
        <f>C61=Odisha!C61</f>
        <v>1</v>
      </c>
      <c r="B61" s="65">
        <f t="shared" si="7"/>
        <v>56</v>
      </c>
      <c r="C61" s="61" t="str">
        <f>IF(Odisha!C61="","",Odisha!C61)</f>
        <v/>
      </c>
      <c r="D61" s="164">
        <f>'Production Summary'!$N$4</f>
        <v>666</v>
      </c>
      <c r="E61" s="164">
        <f>'Production Summary'!$M$4</f>
        <v>27.75</v>
      </c>
      <c r="F61" s="164">
        <v>0</v>
      </c>
      <c r="G61" s="164">
        <f>'Production Summary'!$N$5</f>
        <v>666</v>
      </c>
      <c r="H61" s="164">
        <f>'Production Summary'!$M$5</f>
        <v>27.75</v>
      </c>
      <c r="I61" s="164">
        <v>0</v>
      </c>
      <c r="J61" s="164">
        <f>'Production Summary'!$N$6</f>
        <v>200</v>
      </c>
      <c r="K61" s="328">
        <f>'Production Summary'!$M$6</f>
        <v>7.5</v>
      </c>
      <c r="L61" s="164">
        <v>0</v>
      </c>
      <c r="M61" s="365">
        <f>'Production Summary'!$N$7</f>
        <v>612.72</v>
      </c>
      <c r="N61" s="367">
        <f>'Production Summary'!$M$7</f>
        <v>25.53</v>
      </c>
      <c r="O61" s="164">
        <v>0</v>
      </c>
      <c r="P61" s="164">
        <f>'Production Summary'!$N$8</f>
        <v>780</v>
      </c>
      <c r="Q61" s="164">
        <f>'Production Summary'!$M$8</f>
        <v>65</v>
      </c>
      <c r="R61" s="164">
        <v>0</v>
      </c>
      <c r="S61" s="164">
        <f>'Production Summary'!$N$9</f>
        <v>720</v>
      </c>
      <c r="T61" s="164">
        <f>'Production Summary'!$M$9</f>
        <v>60</v>
      </c>
      <c r="U61" s="164">
        <v>0</v>
      </c>
      <c r="V61" s="164">
        <f>'Production Summary'!$N$10</f>
        <v>876</v>
      </c>
      <c r="W61" s="164">
        <f>'Production Summary'!$M$10</f>
        <v>73</v>
      </c>
      <c r="X61" s="164">
        <v>0</v>
      </c>
      <c r="Y61" s="164">
        <f>'Production Summary'!$N$14</f>
        <v>177</v>
      </c>
      <c r="Z61" s="328">
        <f>'Production Summary'!$M$14</f>
        <v>14.75</v>
      </c>
      <c r="AA61" s="164">
        <v>0</v>
      </c>
      <c r="AB61" s="164">
        <f>'Production Summary'!$N$15</f>
        <v>126</v>
      </c>
      <c r="AC61" s="164">
        <f>'Production Summary'!$M$15</f>
        <v>21</v>
      </c>
      <c r="AD61" s="164">
        <v>0</v>
      </c>
      <c r="AE61" s="164">
        <f>'Production Summary'!$N$16</f>
        <v>252</v>
      </c>
      <c r="AF61" s="164">
        <f>'Production Summary'!$M$16</f>
        <v>21</v>
      </c>
      <c r="AG61" s="164">
        <v>0</v>
      </c>
      <c r="AH61" s="164">
        <f>'Production Summary'!$N$18</f>
        <v>1035</v>
      </c>
      <c r="AI61" s="164">
        <f>'Production Summary'!$M$18</f>
        <v>17.25</v>
      </c>
      <c r="AJ61" s="164">
        <v>0</v>
      </c>
      <c r="AK61" s="164">
        <f>'Production Summary'!$N$19</f>
        <v>870</v>
      </c>
      <c r="AL61" s="164">
        <f>'Production Summary'!$M$19</f>
        <v>29</v>
      </c>
      <c r="AM61" s="164">
        <v>0</v>
      </c>
      <c r="AN61" s="164">
        <f>'Production Summary'!$N$20</f>
        <v>864</v>
      </c>
      <c r="AO61" s="164">
        <f>'Production Summary'!$M$20</f>
        <v>72</v>
      </c>
      <c r="AP61" s="164">
        <v>0</v>
      </c>
      <c r="AQ61" s="164">
        <f>'Production Summary'!$N$21</f>
        <v>670</v>
      </c>
      <c r="AR61" s="164">
        <f>'Production Summary'!$M$21</f>
        <v>335</v>
      </c>
      <c r="AS61" s="164">
        <v>0</v>
      </c>
      <c r="AT61" s="386">
        <f>'Production Summary'!$N$22</f>
        <v>375</v>
      </c>
      <c r="AU61" s="164">
        <f>'Production Summary'!$N$23</f>
        <v>1050</v>
      </c>
      <c r="AV61" s="164">
        <f>'Production Summary'!$N$25</f>
        <v>300</v>
      </c>
      <c r="AW61" s="164">
        <f>'Production Summary'!$M$25</f>
        <v>25</v>
      </c>
      <c r="AX61" s="164">
        <v>0</v>
      </c>
      <c r="AY61" s="164">
        <f>'Production Summary'!$N$26</f>
        <v>300</v>
      </c>
      <c r="AZ61" s="164">
        <f>'Production Summary'!$M$26</f>
        <v>25</v>
      </c>
      <c r="BA61" s="164">
        <v>0</v>
      </c>
      <c r="BB61" s="164">
        <f>'Production Summary'!$N$28</f>
        <v>777</v>
      </c>
      <c r="BC61" s="164">
        <f>'Production Summary'!$M$28</f>
        <v>12.95</v>
      </c>
      <c r="BD61" s="164">
        <v>0</v>
      </c>
      <c r="BE61" s="164">
        <f>'Production Summary'!$N$29</f>
        <v>612</v>
      </c>
      <c r="BF61" s="164">
        <f>'Production Summary'!$M$29</f>
        <v>51</v>
      </c>
      <c r="BG61" s="164">
        <v>0</v>
      </c>
      <c r="BH61" s="164">
        <f>'Production Summary'!$N$30</f>
        <v>500</v>
      </c>
      <c r="BI61" s="164">
        <f>'Production Summary'!$M$30</f>
        <v>250</v>
      </c>
      <c r="BJ61" s="164">
        <v>0</v>
      </c>
      <c r="BK61" s="386"/>
      <c r="BL61" s="164">
        <f>'Production Summary'!$N$32</f>
        <v>875</v>
      </c>
      <c r="BM61" s="164">
        <f>'Production Summary'!$N$34</f>
        <v>360.59999999999997</v>
      </c>
      <c r="BN61" s="164">
        <f>'Production Summary'!$M$34</f>
        <v>6.01</v>
      </c>
      <c r="BO61" s="164">
        <v>0</v>
      </c>
      <c r="BP61" s="164">
        <f>'Production Summary'!$N$36</f>
        <v>717</v>
      </c>
      <c r="BQ61" s="164">
        <f>'Production Summary'!$M$36</f>
        <v>11.95</v>
      </c>
      <c r="BR61" s="164">
        <v>0</v>
      </c>
      <c r="BS61" s="164">
        <f>'Production Summary'!$N$37</f>
        <v>210</v>
      </c>
      <c r="BT61" s="164">
        <f>'Production Summary'!$M$37</f>
        <v>21</v>
      </c>
      <c r="BU61" s="164">
        <v>0</v>
      </c>
      <c r="BV61" s="164">
        <f>'Production Summary'!$N$38</f>
        <v>280</v>
      </c>
      <c r="BW61" s="164">
        <f>'Production Summary'!$M$38</f>
        <v>28</v>
      </c>
      <c r="BX61" s="164">
        <v>0</v>
      </c>
      <c r="BY61" s="165">
        <f>'Production Summary'!$N$39</f>
        <v>300.38406247988502</v>
      </c>
      <c r="BZ61" s="164">
        <f>'Production Summary'!$M$39</f>
        <v>30.038406247988501</v>
      </c>
      <c r="CA61" s="164">
        <v>0</v>
      </c>
      <c r="CB61" s="164">
        <f>'Production Summary'!$N$40</f>
        <v>131.30000000000001</v>
      </c>
      <c r="CC61" s="164">
        <f>'Production Summary'!$M$40</f>
        <v>13.13</v>
      </c>
      <c r="CD61" s="164">
        <v>0</v>
      </c>
      <c r="CE61" s="164">
        <f>'Production Summary'!$N$42</f>
        <v>1136.3519999999996</v>
      </c>
      <c r="CF61" s="164">
        <f>'Production Summary'!$M$42</f>
        <v>81.167999999999978</v>
      </c>
      <c r="CG61" s="164">
        <v>0</v>
      </c>
      <c r="CH61" s="164">
        <v>0</v>
      </c>
      <c r="CI61" s="164">
        <f>'Production Summary'!$N$43</f>
        <v>184</v>
      </c>
      <c r="CJ61" s="164">
        <v>0</v>
      </c>
      <c r="CK61" s="164">
        <f>'Production Summary'!$N$44</f>
        <v>355</v>
      </c>
      <c r="CL61" s="164">
        <v>0</v>
      </c>
      <c r="CM61" s="375">
        <f>'Production Summary'!$N$45</f>
        <v>1650</v>
      </c>
      <c r="CN61" s="164">
        <f>'Production Summary'!$N$46</f>
        <v>270</v>
      </c>
      <c r="CO61" s="164">
        <f>'Production Summary'!$N$47</f>
        <v>1350</v>
      </c>
      <c r="CP61" s="166"/>
      <c r="CQ61" s="164">
        <f>'Production Summary'!$N$49</f>
        <v>8004.1580041580037</v>
      </c>
      <c r="CR61" s="164">
        <f>'Production Summary'!$M$49</f>
        <v>66.701316701316699</v>
      </c>
      <c r="CS61" s="164">
        <f>'Production Summary'!$N$50</f>
        <v>13331.600831600828</v>
      </c>
      <c r="CT61" s="164">
        <f>'Production Summary'!$M$50</f>
        <v>148.1288981288981</v>
      </c>
      <c r="CU61" s="164">
        <f>'Production Summary'!$N$51</f>
        <v>12785.862785862784</v>
      </c>
      <c r="CV61" s="164">
        <f>'Production Summary'!$M$51</f>
        <v>355.16285516285512</v>
      </c>
      <c r="CW61" s="164">
        <f>'Production Summary'!$N$52</f>
        <v>12629.937629937627</v>
      </c>
      <c r="CX61" s="164">
        <f>'Production Summary'!$M$52</f>
        <v>701.66320166320156</v>
      </c>
      <c r="CY61" s="164">
        <f>'Production Summary'!$N$53</f>
        <v>12396.049896049895</v>
      </c>
      <c r="CZ61" s="164">
        <f>'Production Summary'!$M$53</f>
        <v>688.66943866943859</v>
      </c>
      <c r="DA61" s="164">
        <f>'Production Summary'!$N$54</f>
        <v>13799.376299376298</v>
      </c>
      <c r="DB61" s="164">
        <f>'Production Summary'!$M$54</f>
        <v>766.63201663201653</v>
      </c>
      <c r="DC61" s="328">
        <f>'Production Summary'!$N$60</f>
        <v>12863.825363825363</v>
      </c>
      <c r="DD61" s="328">
        <f>'Production Summary'!$M$60</f>
        <v>714.65696465696465</v>
      </c>
      <c r="DE61" s="164">
        <f>'Production Summary'!$N$59</f>
        <v>11148.648648648648</v>
      </c>
      <c r="DF61" s="328">
        <f>'Production Summary'!$M$59</f>
        <v>619.36936936936934</v>
      </c>
      <c r="DG61" s="164">
        <f>'Production Summary'!$N$55</f>
        <v>13842.68884268884</v>
      </c>
      <c r="DH61" s="164">
        <f>'Production Summary'!$M$55</f>
        <v>3460.67221067221</v>
      </c>
      <c r="DI61" s="164">
        <f>'Production Summary'!$N$56</f>
        <v>13097.713097713096</v>
      </c>
      <c r="DJ61" s="164">
        <f>'Production Summary'!$M$56</f>
        <v>163.72141372141371</v>
      </c>
      <c r="DK61" s="164">
        <f>'Production Summary'!$N$57</f>
        <v>14189.189189189186</v>
      </c>
      <c r="DL61" s="164">
        <f>'Production Summary'!$M$57</f>
        <v>394.14414414414409</v>
      </c>
      <c r="DM61" s="164">
        <f>'Production Summary'!$N$58</f>
        <v>14017.671517671517</v>
      </c>
      <c r="DN61" s="164">
        <f>'Production Summary'!$M$58</f>
        <v>778.75952875952873</v>
      </c>
      <c r="DO61" s="164">
        <f>'Production Summary'!$N$61</f>
        <v>4500</v>
      </c>
      <c r="DP61" s="328">
        <f>'Production Summary'!$M$61</f>
        <v>750</v>
      </c>
      <c r="DQ61" s="164">
        <v>0</v>
      </c>
      <c r="DR61" s="164">
        <f>'Production Summary'!$N$62</f>
        <v>8900</v>
      </c>
      <c r="DS61" s="164">
        <f>'Production Summary'!$N$70</f>
        <v>300</v>
      </c>
      <c r="DT61" s="328">
        <f>'Production Summary'!$M$70</f>
        <v>25</v>
      </c>
      <c r="DU61" s="164">
        <v>0</v>
      </c>
      <c r="DV61" s="164">
        <f>'Production Summary'!$N$71</f>
        <v>150</v>
      </c>
      <c r="DW61" s="164">
        <v>0</v>
      </c>
      <c r="DX61" s="164">
        <f>'Production Summary'!$N$64</f>
        <v>192</v>
      </c>
      <c r="DY61" s="164">
        <v>0</v>
      </c>
      <c r="DZ61" s="391">
        <f>'Production Summary'!$N$65</f>
        <v>384</v>
      </c>
      <c r="EA61" s="164">
        <v>0</v>
      </c>
      <c r="EB61" s="391">
        <f>'Production Summary'!$N$66</f>
        <v>192</v>
      </c>
      <c r="EC61" s="164">
        <v>0</v>
      </c>
      <c r="ED61" s="164">
        <f>'Production Summary'!$N$67</f>
        <v>96</v>
      </c>
      <c r="EE61" s="164">
        <v>0</v>
      </c>
      <c r="EF61" s="164">
        <f>'Production Summary'!$N$68</f>
        <v>96</v>
      </c>
      <c r="EG61" s="164">
        <v>0</v>
      </c>
      <c r="EH61" s="164">
        <f>'Production Summary'!$N$69</f>
        <v>340</v>
      </c>
      <c r="EI61" s="101"/>
      <c r="EJ61" s="3"/>
      <c r="EK61" s="3"/>
      <c r="ER61" s="64" t="s">
        <v>77</v>
      </c>
      <c r="ES61" s="61" t="str">
        <f t="shared" si="10"/>
        <v/>
      </c>
      <c r="ET61" s="24">
        <f t="shared" si="6"/>
        <v>0</v>
      </c>
    </row>
    <row r="62" spans="1:150" ht="15" customHeight="1">
      <c r="A62" t="b">
        <f>C62=Odisha!C62</f>
        <v>1</v>
      </c>
      <c r="B62" s="65">
        <f t="shared" si="7"/>
        <v>57</v>
      </c>
      <c r="C62" s="61" t="str">
        <f>IF(Odisha!C62="","",Odisha!C62)</f>
        <v/>
      </c>
      <c r="D62" s="164">
        <f>'Production Summary'!$N$4</f>
        <v>666</v>
      </c>
      <c r="E62" s="164">
        <f>'Production Summary'!$M$4</f>
        <v>27.75</v>
      </c>
      <c r="F62" s="164">
        <v>0</v>
      </c>
      <c r="G62" s="164">
        <f>'Production Summary'!$N$5</f>
        <v>666</v>
      </c>
      <c r="H62" s="164">
        <f>'Production Summary'!$M$5</f>
        <v>27.75</v>
      </c>
      <c r="I62" s="164">
        <v>0</v>
      </c>
      <c r="J62" s="164">
        <f>'Production Summary'!$N$6</f>
        <v>200</v>
      </c>
      <c r="K62" s="328">
        <f>'Production Summary'!$M$6</f>
        <v>7.5</v>
      </c>
      <c r="L62" s="164">
        <v>0</v>
      </c>
      <c r="M62" s="365">
        <f>'Production Summary'!$N$7</f>
        <v>612.72</v>
      </c>
      <c r="N62" s="367">
        <f>'Production Summary'!$M$7</f>
        <v>25.53</v>
      </c>
      <c r="O62" s="164">
        <v>0</v>
      </c>
      <c r="P62" s="164">
        <f>'Production Summary'!$N$8</f>
        <v>780</v>
      </c>
      <c r="Q62" s="164">
        <f>'Production Summary'!$M$8</f>
        <v>65</v>
      </c>
      <c r="R62" s="164">
        <v>0</v>
      </c>
      <c r="S62" s="164">
        <f>'Production Summary'!$N$9</f>
        <v>720</v>
      </c>
      <c r="T62" s="164">
        <f>'Production Summary'!$M$9</f>
        <v>60</v>
      </c>
      <c r="U62" s="164">
        <v>0</v>
      </c>
      <c r="V62" s="164">
        <f>'Production Summary'!$N$10</f>
        <v>876</v>
      </c>
      <c r="W62" s="164">
        <f>'Production Summary'!$M$10</f>
        <v>73</v>
      </c>
      <c r="X62" s="164">
        <v>0</v>
      </c>
      <c r="Y62" s="164">
        <f>'Production Summary'!$N$14</f>
        <v>177</v>
      </c>
      <c r="Z62" s="328">
        <f>'Production Summary'!$M$14</f>
        <v>14.75</v>
      </c>
      <c r="AA62" s="164">
        <v>0</v>
      </c>
      <c r="AB62" s="164">
        <f>'Production Summary'!$N$15</f>
        <v>126</v>
      </c>
      <c r="AC62" s="164">
        <f>'Production Summary'!$M$15</f>
        <v>21</v>
      </c>
      <c r="AD62" s="164">
        <v>0</v>
      </c>
      <c r="AE62" s="164">
        <f>'Production Summary'!$N$16</f>
        <v>252</v>
      </c>
      <c r="AF62" s="164">
        <f>'Production Summary'!$M$16</f>
        <v>21</v>
      </c>
      <c r="AG62" s="164">
        <v>0</v>
      </c>
      <c r="AH62" s="164">
        <f>'Production Summary'!$N$18</f>
        <v>1035</v>
      </c>
      <c r="AI62" s="164">
        <f>'Production Summary'!$M$18</f>
        <v>17.25</v>
      </c>
      <c r="AJ62" s="164">
        <v>0</v>
      </c>
      <c r="AK62" s="164">
        <f>'Production Summary'!$N$19</f>
        <v>870</v>
      </c>
      <c r="AL62" s="164">
        <f>'Production Summary'!$M$19</f>
        <v>29</v>
      </c>
      <c r="AM62" s="164">
        <v>0</v>
      </c>
      <c r="AN62" s="164">
        <f>'Production Summary'!$N$20</f>
        <v>864</v>
      </c>
      <c r="AO62" s="164">
        <f>'Production Summary'!$M$20</f>
        <v>72</v>
      </c>
      <c r="AP62" s="164">
        <v>0</v>
      </c>
      <c r="AQ62" s="164">
        <f>'Production Summary'!$N$21</f>
        <v>670</v>
      </c>
      <c r="AR62" s="164">
        <f>'Production Summary'!$M$21</f>
        <v>335</v>
      </c>
      <c r="AS62" s="164">
        <v>0</v>
      </c>
      <c r="AT62" s="386">
        <f>'Production Summary'!$N$22</f>
        <v>375</v>
      </c>
      <c r="AU62" s="164">
        <f>'Production Summary'!$N$23</f>
        <v>1050</v>
      </c>
      <c r="AV62" s="164">
        <f>'Production Summary'!$N$25</f>
        <v>300</v>
      </c>
      <c r="AW62" s="164">
        <f>'Production Summary'!$M$25</f>
        <v>25</v>
      </c>
      <c r="AX62" s="164">
        <v>0</v>
      </c>
      <c r="AY62" s="164">
        <f>'Production Summary'!$N$26</f>
        <v>300</v>
      </c>
      <c r="AZ62" s="164">
        <f>'Production Summary'!$M$26</f>
        <v>25</v>
      </c>
      <c r="BA62" s="164">
        <v>0</v>
      </c>
      <c r="BB62" s="164">
        <f>'Production Summary'!$N$28</f>
        <v>777</v>
      </c>
      <c r="BC62" s="164">
        <f>'Production Summary'!$M$28</f>
        <v>12.95</v>
      </c>
      <c r="BD62" s="164">
        <v>0</v>
      </c>
      <c r="BE62" s="164">
        <f>'Production Summary'!$N$29</f>
        <v>612</v>
      </c>
      <c r="BF62" s="164">
        <f>'Production Summary'!$M$29</f>
        <v>51</v>
      </c>
      <c r="BG62" s="164">
        <v>0</v>
      </c>
      <c r="BH62" s="164">
        <f>'Production Summary'!$N$30</f>
        <v>500</v>
      </c>
      <c r="BI62" s="164">
        <f>'Production Summary'!$M$30</f>
        <v>250</v>
      </c>
      <c r="BJ62" s="164">
        <v>0</v>
      </c>
      <c r="BK62" s="386"/>
      <c r="BL62" s="164">
        <f>'Production Summary'!$N$32</f>
        <v>875</v>
      </c>
      <c r="BM62" s="164">
        <f>'Production Summary'!$N$34</f>
        <v>360.59999999999997</v>
      </c>
      <c r="BN62" s="164">
        <f>'Production Summary'!$M$34</f>
        <v>6.01</v>
      </c>
      <c r="BO62" s="164">
        <v>0</v>
      </c>
      <c r="BP62" s="164">
        <f>'Production Summary'!$N$36</f>
        <v>717</v>
      </c>
      <c r="BQ62" s="164">
        <f>'Production Summary'!$M$36</f>
        <v>11.95</v>
      </c>
      <c r="BR62" s="164">
        <v>0</v>
      </c>
      <c r="BS62" s="164">
        <f>'Production Summary'!$N$37</f>
        <v>210</v>
      </c>
      <c r="BT62" s="164">
        <f>'Production Summary'!$M$37</f>
        <v>21</v>
      </c>
      <c r="BU62" s="164">
        <v>0</v>
      </c>
      <c r="BV62" s="164">
        <f>'Production Summary'!$N$38</f>
        <v>280</v>
      </c>
      <c r="BW62" s="164">
        <f>'Production Summary'!$M$38</f>
        <v>28</v>
      </c>
      <c r="BX62" s="164">
        <v>0</v>
      </c>
      <c r="BY62" s="165">
        <f>'Production Summary'!$N$39</f>
        <v>300.38406247988502</v>
      </c>
      <c r="BZ62" s="164">
        <f>'Production Summary'!$M$39</f>
        <v>30.038406247988501</v>
      </c>
      <c r="CA62" s="164">
        <v>0</v>
      </c>
      <c r="CB62" s="164">
        <f>'Production Summary'!$N$40</f>
        <v>131.30000000000001</v>
      </c>
      <c r="CC62" s="164">
        <f>'Production Summary'!$M$40</f>
        <v>13.13</v>
      </c>
      <c r="CD62" s="164">
        <v>0</v>
      </c>
      <c r="CE62" s="164">
        <f>'Production Summary'!$N$42</f>
        <v>1136.3519999999996</v>
      </c>
      <c r="CF62" s="164">
        <f>'Production Summary'!$M$42</f>
        <v>81.167999999999978</v>
      </c>
      <c r="CG62" s="164">
        <v>0</v>
      </c>
      <c r="CH62" s="164">
        <v>0</v>
      </c>
      <c r="CI62" s="164">
        <f>'Production Summary'!$N$43</f>
        <v>184</v>
      </c>
      <c r="CJ62" s="164">
        <v>0</v>
      </c>
      <c r="CK62" s="164">
        <f>'Production Summary'!$N$44</f>
        <v>355</v>
      </c>
      <c r="CL62" s="164">
        <v>0</v>
      </c>
      <c r="CM62" s="375">
        <f>'Production Summary'!$N$45</f>
        <v>1650</v>
      </c>
      <c r="CN62" s="164">
        <f>'Production Summary'!$N$46</f>
        <v>270</v>
      </c>
      <c r="CO62" s="164">
        <f>'Production Summary'!$N$47</f>
        <v>1350</v>
      </c>
      <c r="CP62" s="166"/>
      <c r="CQ62" s="164">
        <f>'Production Summary'!$N$49</f>
        <v>8004.1580041580037</v>
      </c>
      <c r="CR62" s="164">
        <f>'Production Summary'!$M$49</f>
        <v>66.701316701316699</v>
      </c>
      <c r="CS62" s="164">
        <f>'Production Summary'!$N$50</f>
        <v>13331.600831600828</v>
      </c>
      <c r="CT62" s="164">
        <f>'Production Summary'!$M$50</f>
        <v>148.1288981288981</v>
      </c>
      <c r="CU62" s="164">
        <f>'Production Summary'!$N$51</f>
        <v>12785.862785862784</v>
      </c>
      <c r="CV62" s="164">
        <f>'Production Summary'!$M$51</f>
        <v>355.16285516285512</v>
      </c>
      <c r="CW62" s="164">
        <f>'Production Summary'!$N$52</f>
        <v>12629.937629937627</v>
      </c>
      <c r="CX62" s="164">
        <f>'Production Summary'!$M$52</f>
        <v>701.66320166320156</v>
      </c>
      <c r="CY62" s="164">
        <f>'Production Summary'!$N$53</f>
        <v>12396.049896049895</v>
      </c>
      <c r="CZ62" s="164">
        <f>'Production Summary'!$M$53</f>
        <v>688.66943866943859</v>
      </c>
      <c r="DA62" s="164">
        <f>'Production Summary'!$N$54</f>
        <v>13799.376299376298</v>
      </c>
      <c r="DB62" s="164">
        <f>'Production Summary'!$M$54</f>
        <v>766.63201663201653</v>
      </c>
      <c r="DC62" s="328">
        <f>'Production Summary'!$N$60</f>
        <v>12863.825363825363</v>
      </c>
      <c r="DD62" s="328">
        <f>'Production Summary'!$M$60</f>
        <v>714.65696465696465</v>
      </c>
      <c r="DE62" s="164">
        <f>'Production Summary'!$N$59</f>
        <v>11148.648648648648</v>
      </c>
      <c r="DF62" s="328">
        <f>'Production Summary'!$M$59</f>
        <v>619.36936936936934</v>
      </c>
      <c r="DG62" s="164">
        <f>'Production Summary'!$N$55</f>
        <v>13842.68884268884</v>
      </c>
      <c r="DH62" s="164">
        <f>'Production Summary'!$M$55</f>
        <v>3460.67221067221</v>
      </c>
      <c r="DI62" s="164">
        <f>'Production Summary'!$N$56</f>
        <v>13097.713097713096</v>
      </c>
      <c r="DJ62" s="164">
        <f>'Production Summary'!$M$56</f>
        <v>163.72141372141371</v>
      </c>
      <c r="DK62" s="164">
        <f>'Production Summary'!$N$57</f>
        <v>14189.189189189186</v>
      </c>
      <c r="DL62" s="164">
        <f>'Production Summary'!$M$57</f>
        <v>394.14414414414409</v>
      </c>
      <c r="DM62" s="164">
        <f>'Production Summary'!$N$58</f>
        <v>14017.671517671517</v>
      </c>
      <c r="DN62" s="164">
        <f>'Production Summary'!$M$58</f>
        <v>778.75952875952873</v>
      </c>
      <c r="DO62" s="164">
        <f>'Production Summary'!$N$61</f>
        <v>4500</v>
      </c>
      <c r="DP62" s="328">
        <f>'Production Summary'!$M$61</f>
        <v>750</v>
      </c>
      <c r="DQ62" s="164">
        <v>0</v>
      </c>
      <c r="DR62" s="164">
        <f>'Production Summary'!$N$62</f>
        <v>8900</v>
      </c>
      <c r="DS62" s="164">
        <f>'Production Summary'!$N$70</f>
        <v>300</v>
      </c>
      <c r="DT62" s="328">
        <f>'Production Summary'!$M$70</f>
        <v>25</v>
      </c>
      <c r="DU62" s="164">
        <v>0</v>
      </c>
      <c r="DV62" s="164">
        <f>'Production Summary'!$N$71</f>
        <v>150</v>
      </c>
      <c r="DW62" s="164">
        <v>0</v>
      </c>
      <c r="DX62" s="164">
        <f>'Production Summary'!$N$64</f>
        <v>192</v>
      </c>
      <c r="DY62" s="164">
        <v>0</v>
      </c>
      <c r="DZ62" s="391">
        <f>'Production Summary'!$N$65</f>
        <v>384</v>
      </c>
      <c r="EA62" s="164">
        <v>0</v>
      </c>
      <c r="EB62" s="391">
        <f>'Production Summary'!$N$66</f>
        <v>192</v>
      </c>
      <c r="EC62" s="164">
        <v>0</v>
      </c>
      <c r="ED62" s="164">
        <f>'Production Summary'!$N$67</f>
        <v>96</v>
      </c>
      <c r="EE62" s="164">
        <v>0</v>
      </c>
      <c r="EF62" s="164">
        <f>'Production Summary'!$N$68</f>
        <v>96</v>
      </c>
      <c r="EG62" s="164">
        <v>0</v>
      </c>
      <c r="EH62" s="164">
        <f>'Production Summary'!$N$69</f>
        <v>340</v>
      </c>
      <c r="EI62" s="101"/>
      <c r="EJ62" s="3"/>
      <c r="EK62" s="3"/>
      <c r="ER62" s="64" t="s">
        <v>78</v>
      </c>
      <c r="ES62" s="61" t="str">
        <f t="shared" si="10"/>
        <v/>
      </c>
      <c r="ET62" s="24">
        <f t="shared" si="6"/>
        <v>0</v>
      </c>
    </row>
    <row r="63" spans="1:150" ht="15" customHeight="1">
      <c r="A63" t="b">
        <f>C63=Odisha!C63</f>
        <v>1</v>
      </c>
      <c r="B63" s="65">
        <f t="shared" si="7"/>
        <v>58</v>
      </c>
      <c r="C63" s="61" t="str">
        <f>IF(Odisha!C63="","",Odisha!C63)</f>
        <v/>
      </c>
      <c r="D63" s="164">
        <f>'Production Summary'!$N$4</f>
        <v>666</v>
      </c>
      <c r="E63" s="164">
        <f>'Production Summary'!$M$4</f>
        <v>27.75</v>
      </c>
      <c r="F63" s="164">
        <v>0</v>
      </c>
      <c r="G63" s="164">
        <f>'Production Summary'!$N$5</f>
        <v>666</v>
      </c>
      <c r="H63" s="164">
        <f>'Production Summary'!$M$5</f>
        <v>27.75</v>
      </c>
      <c r="I63" s="164">
        <v>0</v>
      </c>
      <c r="J63" s="164">
        <f>'Production Summary'!$N$6</f>
        <v>200</v>
      </c>
      <c r="K63" s="328">
        <f>'Production Summary'!$M$6</f>
        <v>7.5</v>
      </c>
      <c r="L63" s="164">
        <v>0</v>
      </c>
      <c r="M63" s="365">
        <f>'Production Summary'!$N$7</f>
        <v>612.72</v>
      </c>
      <c r="N63" s="367">
        <f>'Production Summary'!$M$7</f>
        <v>25.53</v>
      </c>
      <c r="O63" s="164">
        <v>0</v>
      </c>
      <c r="P63" s="164">
        <f>'Production Summary'!$N$8</f>
        <v>780</v>
      </c>
      <c r="Q63" s="164">
        <f>'Production Summary'!$M$8</f>
        <v>65</v>
      </c>
      <c r="R63" s="164">
        <v>0</v>
      </c>
      <c r="S63" s="164">
        <f>'Production Summary'!$N$9</f>
        <v>720</v>
      </c>
      <c r="T63" s="164">
        <f>'Production Summary'!$M$9</f>
        <v>60</v>
      </c>
      <c r="U63" s="164">
        <v>0</v>
      </c>
      <c r="V63" s="164">
        <f>'Production Summary'!$N$10</f>
        <v>876</v>
      </c>
      <c r="W63" s="164">
        <f>'Production Summary'!$M$10</f>
        <v>73</v>
      </c>
      <c r="X63" s="164">
        <v>0</v>
      </c>
      <c r="Y63" s="164">
        <f>'Production Summary'!$N$14</f>
        <v>177</v>
      </c>
      <c r="Z63" s="328">
        <f>'Production Summary'!$M$14</f>
        <v>14.75</v>
      </c>
      <c r="AA63" s="164">
        <v>0</v>
      </c>
      <c r="AB63" s="164">
        <f>'Production Summary'!$N$15</f>
        <v>126</v>
      </c>
      <c r="AC63" s="164">
        <f>'Production Summary'!$M$15</f>
        <v>21</v>
      </c>
      <c r="AD63" s="164">
        <v>0</v>
      </c>
      <c r="AE63" s="164">
        <f>'Production Summary'!$N$16</f>
        <v>252</v>
      </c>
      <c r="AF63" s="164">
        <f>'Production Summary'!$M$16</f>
        <v>21</v>
      </c>
      <c r="AG63" s="164">
        <v>0</v>
      </c>
      <c r="AH63" s="164">
        <f>'Production Summary'!$N$18</f>
        <v>1035</v>
      </c>
      <c r="AI63" s="164">
        <f>'Production Summary'!$M$18</f>
        <v>17.25</v>
      </c>
      <c r="AJ63" s="164">
        <v>0</v>
      </c>
      <c r="AK63" s="164">
        <f>'Production Summary'!$N$19</f>
        <v>870</v>
      </c>
      <c r="AL63" s="164">
        <f>'Production Summary'!$M$19</f>
        <v>29</v>
      </c>
      <c r="AM63" s="164">
        <v>0</v>
      </c>
      <c r="AN63" s="164">
        <f>'Production Summary'!$N$20</f>
        <v>864</v>
      </c>
      <c r="AO63" s="164">
        <f>'Production Summary'!$M$20</f>
        <v>72</v>
      </c>
      <c r="AP63" s="164">
        <v>0</v>
      </c>
      <c r="AQ63" s="164">
        <f>'Production Summary'!$N$21</f>
        <v>670</v>
      </c>
      <c r="AR63" s="164">
        <f>'Production Summary'!$M$21</f>
        <v>335</v>
      </c>
      <c r="AS63" s="164">
        <v>0</v>
      </c>
      <c r="AT63" s="386">
        <f>'Production Summary'!$N$22</f>
        <v>375</v>
      </c>
      <c r="AU63" s="164">
        <f>'Production Summary'!$N$23</f>
        <v>1050</v>
      </c>
      <c r="AV63" s="164">
        <f>'Production Summary'!$N$25</f>
        <v>300</v>
      </c>
      <c r="AW63" s="164">
        <f>'Production Summary'!$M$25</f>
        <v>25</v>
      </c>
      <c r="AX63" s="164">
        <v>0</v>
      </c>
      <c r="AY63" s="164">
        <f>'Production Summary'!$N$26</f>
        <v>300</v>
      </c>
      <c r="AZ63" s="164">
        <f>'Production Summary'!$M$26</f>
        <v>25</v>
      </c>
      <c r="BA63" s="164">
        <v>0</v>
      </c>
      <c r="BB63" s="164">
        <f>'Production Summary'!$N$28</f>
        <v>777</v>
      </c>
      <c r="BC63" s="164">
        <f>'Production Summary'!$M$28</f>
        <v>12.95</v>
      </c>
      <c r="BD63" s="164">
        <v>0</v>
      </c>
      <c r="BE63" s="164">
        <f>'Production Summary'!$N$29</f>
        <v>612</v>
      </c>
      <c r="BF63" s="164">
        <f>'Production Summary'!$M$29</f>
        <v>51</v>
      </c>
      <c r="BG63" s="164">
        <v>0</v>
      </c>
      <c r="BH63" s="164">
        <f>'Production Summary'!$N$30</f>
        <v>500</v>
      </c>
      <c r="BI63" s="164">
        <f>'Production Summary'!$M$30</f>
        <v>250</v>
      </c>
      <c r="BJ63" s="164">
        <v>0</v>
      </c>
      <c r="BK63" s="386"/>
      <c r="BL63" s="164">
        <f>'Production Summary'!$N$32</f>
        <v>875</v>
      </c>
      <c r="BM63" s="164">
        <f>'Production Summary'!$N$34</f>
        <v>360.59999999999997</v>
      </c>
      <c r="BN63" s="164">
        <f>'Production Summary'!$M$34</f>
        <v>6.01</v>
      </c>
      <c r="BO63" s="164">
        <v>0</v>
      </c>
      <c r="BP63" s="164">
        <f>'Production Summary'!$N$36</f>
        <v>717</v>
      </c>
      <c r="BQ63" s="164">
        <f>'Production Summary'!$M$36</f>
        <v>11.95</v>
      </c>
      <c r="BR63" s="164">
        <v>0</v>
      </c>
      <c r="BS63" s="164">
        <f>'Production Summary'!$N$37</f>
        <v>210</v>
      </c>
      <c r="BT63" s="164">
        <f>'Production Summary'!$M$37</f>
        <v>21</v>
      </c>
      <c r="BU63" s="164">
        <v>0</v>
      </c>
      <c r="BV63" s="164">
        <f>'Production Summary'!$N$38</f>
        <v>280</v>
      </c>
      <c r="BW63" s="164">
        <f>'Production Summary'!$M$38</f>
        <v>28</v>
      </c>
      <c r="BX63" s="164">
        <v>0</v>
      </c>
      <c r="BY63" s="165">
        <f>'Production Summary'!$N$39</f>
        <v>300.38406247988502</v>
      </c>
      <c r="BZ63" s="164">
        <f>'Production Summary'!$M$39</f>
        <v>30.038406247988501</v>
      </c>
      <c r="CA63" s="164">
        <v>0</v>
      </c>
      <c r="CB63" s="164">
        <f>'Production Summary'!$N$40</f>
        <v>131.30000000000001</v>
      </c>
      <c r="CC63" s="164">
        <f>'Production Summary'!$M$40</f>
        <v>13.13</v>
      </c>
      <c r="CD63" s="164">
        <v>0</v>
      </c>
      <c r="CE63" s="164">
        <f>'Production Summary'!$N$42</f>
        <v>1136.3519999999996</v>
      </c>
      <c r="CF63" s="164">
        <f>'Production Summary'!$M$42</f>
        <v>81.167999999999978</v>
      </c>
      <c r="CG63" s="164">
        <v>0</v>
      </c>
      <c r="CH63" s="164">
        <v>0</v>
      </c>
      <c r="CI63" s="164">
        <f>'Production Summary'!$N$43</f>
        <v>184</v>
      </c>
      <c r="CJ63" s="164">
        <v>0</v>
      </c>
      <c r="CK63" s="164">
        <f>'Production Summary'!$N$44</f>
        <v>355</v>
      </c>
      <c r="CL63" s="164">
        <v>0</v>
      </c>
      <c r="CM63" s="375">
        <f>'Production Summary'!$N$45</f>
        <v>1650</v>
      </c>
      <c r="CN63" s="164">
        <f>'Production Summary'!$N$46</f>
        <v>270</v>
      </c>
      <c r="CO63" s="164">
        <f>'Production Summary'!$N$47</f>
        <v>1350</v>
      </c>
      <c r="CP63" s="166"/>
      <c r="CQ63" s="164">
        <f>'Production Summary'!$N$49</f>
        <v>8004.1580041580037</v>
      </c>
      <c r="CR63" s="164">
        <f>'Production Summary'!$M$49</f>
        <v>66.701316701316699</v>
      </c>
      <c r="CS63" s="164">
        <f>'Production Summary'!$N$50</f>
        <v>13331.600831600828</v>
      </c>
      <c r="CT63" s="164">
        <f>'Production Summary'!$M$50</f>
        <v>148.1288981288981</v>
      </c>
      <c r="CU63" s="164">
        <f>'Production Summary'!$N$51</f>
        <v>12785.862785862784</v>
      </c>
      <c r="CV63" s="164">
        <f>'Production Summary'!$M$51</f>
        <v>355.16285516285512</v>
      </c>
      <c r="CW63" s="164">
        <f>'Production Summary'!$N$52</f>
        <v>12629.937629937627</v>
      </c>
      <c r="CX63" s="164">
        <f>'Production Summary'!$M$52</f>
        <v>701.66320166320156</v>
      </c>
      <c r="CY63" s="164">
        <f>'Production Summary'!$N$53</f>
        <v>12396.049896049895</v>
      </c>
      <c r="CZ63" s="164">
        <f>'Production Summary'!$M$53</f>
        <v>688.66943866943859</v>
      </c>
      <c r="DA63" s="164">
        <f>'Production Summary'!$N$54</f>
        <v>13799.376299376298</v>
      </c>
      <c r="DB63" s="164">
        <f>'Production Summary'!$M$54</f>
        <v>766.63201663201653</v>
      </c>
      <c r="DC63" s="328">
        <f>'Production Summary'!$N$60</f>
        <v>12863.825363825363</v>
      </c>
      <c r="DD63" s="328">
        <f>'Production Summary'!$M$60</f>
        <v>714.65696465696465</v>
      </c>
      <c r="DE63" s="164">
        <f>'Production Summary'!$N$59</f>
        <v>11148.648648648648</v>
      </c>
      <c r="DF63" s="328">
        <f>'Production Summary'!$M$59</f>
        <v>619.36936936936934</v>
      </c>
      <c r="DG63" s="164">
        <f>'Production Summary'!$N$55</f>
        <v>13842.68884268884</v>
      </c>
      <c r="DH63" s="164">
        <f>'Production Summary'!$M$55</f>
        <v>3460.67221067221</v>
      </c>
      <c r="DI63" s="164">
        <f>'Production Summary'!$N$56</f>
        <v>13097.713097713096</v>
      </c>
      <c r="DJ63" s="164">
        <f>'Production Summary'!$M$56</f>
        <v>163.72141372141371</v>
      </c>
      <c r="DK63" s="164">
        <f>'Production Summary'!$N$57</f>
        <v>14189.189189189186</v>
      </c>
      <c r="DL63" s="164">
        <f>'Production Summary'!$M$57</f>
        <v>394.14414414414409</v>
      </c>
      <c r="DM63" s="164">
        <f>'Production Summary'!$N$58</f>
        <v>14017.671517671517</v>
      </c>
      <c r="DN63" s="164">
        <f>'Production Summary'!$M$58</f>
        <v>778.75952875952873</v>
      </c>
      <c r="DO63" s="164">
        <f>'Production Summary'!$N$61</f>
        <v>4500</v>
      </c>
      <c r="DP63" s="328">
        <f>'Production Summary'!$M$61</f>
        <v>750</v>
      </c>
      <c r="DQ63" s="164">
        <v>0</v>
      </c>
      <c r="DR63" s="164">
        <f>'Production Summary'!$N$62</f>
        <v>8900</v>
      </c>
      <c r="DS63" s="164">
        <f>'Production Summary'!$N$70</f>
        <v>300</v>
      </c>
      <c r="DT63" s="328">
        <f>'Production Summary'!$M$70</f>
        <v>25</v>
      </c>
      <c r="DU63" s="164">
        <v>0</v>
      </c>
      <c r="DV63" s="164">
        <f>'Production Summary'!$N$71</f>
        <v>150</v>
      </c>
      <c r="DW63" s="164">
        <v>0</v>
      </c>
      <c r="DX63" s="164">
        <f>'Production Summary'!$N$64</f>
        <v>192</v>
      </c>
      <c r="DY63" s="164">
        <v>0</v>
      </c>
      <c r="DZ63" s="391">
        <f>'Production Summary'!$N$65</f>
        <v>384</v>
      </c>
      <c r="EA63" s="164">
        <v>0</v>
      </c>
      <c r="EB63" s="391">
        <f>'Production Summary'!$N$66</f>
        <v>192</v>
      </c>
      <c r="EC63" s="164">
        <v>0</v>
      </c>
      <c r="ED63" s="164">
        <f>'Production Summary'!$N$67</f>
        <v>96</v>
      </c>
      <c r="EE63" s="164">
        <v>0</v>
      </c>
      <c r="EF63" s="164">
        <f>'Production Summary'!$N$68</f>
        <v>96</v>
      </c>
      <c r="EG63" s="164">
        <v>0</v>
      </c>
      <c r="EH63" s="164">
        <f>'Production Summary'!$N$69</f>
        <v>340</v>
      </c>
      <c r="EI63" s="101"/>
      <c r="EJ63" s="3"/>
      <c r="EK63" s="3"/>
      <c r="ER63" s="64" t="s">
        <v>79</v>
      </c>
      <c r="ES63" s="61" t="str">
        <f t="shared" si="10"/>
        <v/>
      </c>
      <c r="ET63" s="24">
        <f t="shared" si="6"/>
        <v>0</v>
      </c>
    </row>
    <row r="64" spans="1:150" ht="15" customHeight="1">
      <c r="A64" t="b">
        <f>C64=Odisha!C64</f>
        <v>1</v>
      </c>
      <c r="B64" s="65">
        <f t="shared" si="7"/>
        <v>59</v>
      </c>
      <c r="C64" s="61" t="str">
        <f>IF(Odisha!C64="","",Odisha!C64)</f>
        <v/>
      </c>
      <c r="D64" s="164">
        <f>'Production Summary'!$N$4</f>
        <v>666</v>
      </c>
      <c r="E64" s="164">
        <f>'Production Summary'!$M$4</f>
        <v>27.75</v>
      </c>
      <c r="F64" s="164">
        <v>0</v>
      </c>
      <c r="G64" s="164">
        <f>'Production Summary'!$N$5</f>
        <v>666</v>
      </c>
      <c r="H64" s="164">
        <f>'Production Summary'!$M$5</f>
        <v>27.75</v>
      </c>
      <c r="I64" s="164">
        <v>0</v>
      </c>
      <c r="J64" s="164">
        <f>'Production Summary'!$N$6</f>
        <v>200</v>
      </c>
      <c r="K64" s="328">
        <f>'Production Summary'!$M$6</f>
        <v>7.5</v>
      </c>
      <c r="L64" s="164">
        <v>0</v>
      </c>
      <c r="M64" s="365">
        <f>'Production Summary'!$N$7</f>
        <v>612.72</v>
      </c>
      <c r="N64" s="367">
        <f>'Production Summary'!$M$7</f>
        <v>25.53</v>
      </c>
      <c r="O64" s="164">
        <v>0</v>
      </c>
      <c r="P64" s="164">
        <f>'Production Summary'!$N$8</f>
        <v>780</v>
      </c>
      <c r="Q64" s="164">
        <f>'Production Summary'!$M$8</f>
        <v>65</v>
      </c>
      <c r="R64" s="164">
        <v>0</v>
      </c>
      <c r="S64" s="164">
        <f>'Production Summary'!$N$9</f>
        <v>720</v>
      </c>
      <c r="T64" s="164">
        <f>'Production Summary'!$M$9</f>
        <v>60</v>
      </c>
      <c r="U64" s="164">
        <v>0</v>
      </c>
      <c r="V64" s="164">
        <f>'Production Summary'!$N$10</f>
        <v>876</v>
      </c>
      <c r="W64" s="164">
        <f>'Production Summary'!$M$10</f>
        <v>73</v>
      </c>
      <c r="X64" s="164">
        <v>0</v>
      </c>
      <c r="Y64" s="164">
        <f>'Production Summary'!$N$14</f>
        <v>177</v>
      </c>
      <c r="Z64" s="328">
        <f>'Production Summary'!$M$14</f>
        <v>14.75</v>
      </c>
      <c r="AA64" s="164">
        <v>0</v>
      </c>
      <c r="AB64" s="164">
        <f>'Production Summary'!$N$15</f>
        <v>126</v>
      </c>
      <c r="AC64" s="164">
        <f>'Production Summary'!$M$15</f>
        <v>21</v>
      </c>
      <c r="AD64" s="164">
        <v>0</v>
      </c>
      <c r="AE64" s="164">
        <f>'Production Summary'!$N$16</f>
        <v>252</v>
      </c>
      <c r="AF64" s="164">
        <f>'Production Summary'!$M$16</f>
        <v>21</v>
      </c>
      <c r="AG64" s="164">
        <v>0</v>
      </c>
      <c r="AH64" s="164">
        <f>'Production Summary'!$N$18</f>
        <v>1035</v>
      </c>
      <c r="AI64" s="164">
        <f>'Production Summary'!$M$18</f>
        <v>17.25</v>
      </c>
      <c r="AJ64" s="164">
        <v>0</v>
      </c>
      <c r="AK64" s="164">
        <f>'Production Summary'!$N$19</f>
        <v>870</v>
      </c>
      <c r="AL64" s="164">
        <f>'Production Summary'!$M$19</f>
        <v>29</v>
      </c>
      <c r="AM64" s="164">
        <v>0</v>
      </c>
      <c r="AN64" s="164">
        <f>'Production Summary'!$N$20</f>
        <v>864</v>
      </c>
      <c r="AO64" s="164">
        <f>'Production Summary'!$M$20</f>
        <v>72</v>
      </c>
      <c r="AP64" s="164">
        <v>0</v>
      </c>
      <c r="AQ64" s="164">
        <f>'Production Summary'!$N$21</f>
        <v>670</v>
      </c>
      <c r="AR64" s="164">
        <f>'Production Summary'!$M$21</f>
        <v>335</v>
      </c>
      <c r="AS64" s="164">
        <v>0</v>
      </c>
      <c r="AT64" s="386">
        <f>'Production Summary'!$N$22</f>
        <v>375</v>
      </c>
      <c r="AU64" s="164">
        <f>'Production Summary'!$N$23</f>
        <v>1050</v>
      </c>
      <c r="AV64" s="164">
        <f>'Production Summary'!$N$25</f>
        <v>300</v>
      </c>
      <c r="AW64" s="164">
        <f>'Production Summary'!$M$25</f>
        <v>25</v>
      </c>
      <c r="AX64" s="164">
        <v>0</v>
      </c>
      <c r="AY64" s="164">
        <f>'Production Summary'!$N$26</f>
        <v>300</v>
      </c>
      <c r="AZ64" s="164">
        <f>'Production Summary'!$M$26</f>
        <v>25</v>
      </c>
      <c r="BA64" s="164">
        <v>0</v>
      </c>
      <c r="BB64" s="164">
        <f>'Production Summary'!$N$28</f>
        <v>777</v>
      </c>
      <c r="BC64" s="164">
        <f>'Production Summary'!$M$28</f>
        <v>12.95</v>
      </c>
      <c r="BD64" s="164">
        <v>0</v>
      </c>
      <c r="BE64" s="164">
        <f>'Production Summary'!$N$29</f>
        <v>612</v>
      </c>
      <c r="BF64" s="164">
        <f>'Production Summary'!$M$29</f>
        <v>51</v>
      </c>
      <c r="BG64" s="164">
        <v>0</v>
      </c>
      <c r="BH64" s="164">
        <f>'Production Summary'!$N$30</f>
        <v>500</v>
      </c>
      <c r="BI64" s="164">
        <f>'Production Summary'!$M$30</f>
        <v>250</v>
      </c>
      <c r="BJ64" s="164">
        <v>0</v>
      </c>
      <c r="BK64" s="386"/>
      <c r="BL64" s="164">
        <f>'Production Summary'!$N$32</f>
        <v>875</v>
      </c>
      <c r="BM64" s="164">
        <f>'Production Summary'!$N$34</f>
        <v>360.59999999999997</v>
      </c>
      <c r="BN64" s="164">
        <f>'Production Summary'!$M$34</f>
        <v>6.01</v>
      </c>
      <c r="BO64" s="164">
        <v>0</v>
      </c>
      <c r="BP64" s="164">
        <f>'Production Summary'!$N$36</f>
        <v>717</v>
      </c>
      <c r="BQ64" s="164">
        <f>'Production Summary'!$M$36</f>
        <v>11.95</v>
      </c>
      <c r="BR64" s="164">
        <v>0</v>
      </c>
      <c r="BS64" s="164">
        <f>'Production Summary'!$N$37</f>
        <v>210</v>
      </c>
      <c r="BT64" s="164">
        <f>'Production Summary'!$M$37</f>
        <v>21</v>
      </c>
      <c r="BU64" s="164">
        <v>0</v>
      </c>
      <c r="BV64" s="164">
        <f>'Production Summary'!$N$38</f>
        <v>280</v>
      </c>
      <c r="BW64" s="164">
        <f>'Production Summary'!$M$38</f>
        <v>28</v>
      </c>
      <c r="BX64" s="164">
        <v>0</v>
      </c>
      <c r="BY64" s="165">
        <f>'Production Summary'!$N$39</f>
        <v>300.38406247988502</v>
      </c>
      <c r="BZ64" s="164">
        <f>'Production Summary'!$M$39</f>
        <v>30.038406247988501</v>
      </c>
      <c r="CA64" s="164">
        <v>0</v>
      </c>
      <c r="CB64" s="164">
        <f>'Production Summary'!$N$40</f>
        <v>131.30000000000001</v>
      </c>
      <c r="CC64" s="164">
        <f>'Production Summary'!$M$40</f>
        <v>13.13</v>
      </c>
      <c r="CD64" s="164">
        <v>0</v>
      </c>
      <c r="CE64" s="164">
        <f>'Production Summary'!$N$42</f>
        <v>1136.3519999999996</v>
      </c>
      <c r="CF64" s="164">
        <f>'Production Summary'!$M$42</f>
        <v>81.167999999999978</v>
      </c>
      <c r="CG64" s="164">
        <v>0</v>
      </c>
      <c r="CH64" s="164">
        <v>0</v>
      </c>
      <c r="CI64" s="164">
        <f>'Production Summary'!$N$43</f>
        <v>184</v>
      </c>
      <c r="CJ64" s="164">
        <v>0</v>
      </c>
      <c r="CK64" s="164">
        <f>'Production Summary'!$N$44</f>
        <v>355</v>
      </c>
      <c r="CL64" s="164">
        <v>0</v>
      </c>
      <c r="CM64" s="375">
        <f>'Production Summary'!$N$45</f>
        <v>1650</v>
      </c>
      <c r="CN64" s="164">
        <f>'Production Summary'!$N$46</f>
        <v>270</v>
      </c>
      <c r="CO64" s="164">
        <f>'Production Summary'!$N$47</f>
        <v>1350</v>
      </c>
      <c r="CP64" s="166"/>
      <c r="CQ64" s="164">
        <f>'Production Summary'!$N$49</f>
        <v>8004.1580041580037</v>
      </c>
      <c r="CR64" s="164">
        <f>'Production Summary'!$M$49</f>
        <v>66.701316701316699</v>
      </c>
      <c r="CS64" s="164">
        <f>'Production Summary'!$N$50</f>
        <v>13331.600831600828</v>
      </c>
      <c r="CT64" s="164">
        <f>'Production Summary'!$M$50</f>
        <v>148.1288981288981</v>
      </c>
      <c r="CU64" s="164">
        <f>'Production Summary'!$N$51</f>
        <v>12785.862785862784</v>
      </c>
      <c r="CV64" s="164">
        <f>'Production Summary'!$M$51</f>
        <v>355.16285516285512</v>
      </c>
      <c r="CW64" s="164">
        <f>'Production Summary'!$N$52</f>
        <v>12629.937629937627</v>
      </c>
      <c r="CX64" s="164">
        <f>'Production Summary'!$M$52</f>
        <v>701.66320166320156</v>
      </c>
      <c r="CY64" s="164">
        <f>'Production Summary'!$N$53</f>
        <v>12396.049896049895</v>
      </c>
      <c r="CZ64" s="164">
        <f>'Production Summary'!$M$53</f>
        <v>688.66943866943859</v>
      </c>
      <c r="DA64" s="164">
        <f>'Production Summary'!$N$54</f>
        <v>13799.376299376298</v>
      </c>
      <c r="DB64" s="164">
        <f>'Production Summary'!$M$54</f>
        <v>766.63201663201653</v>
      </c>
      <c r="DC64" s="328">
        <f>'Production Summary'!$N$60</f>
        <v>12863.825363825363</v>
      </c>
      <c r="DD64" s="328">
        <f>'Production Summary'!$M$60</f>
        <v>714.65696465696465</v>
      </c>
      <c r="DE64" s="164">
        <f>'Production Summary'!$N$59</f>
        <v>11148.648648648648</v>
      </c>
      <c r="DF64" s="328">
        <f>'Production Summary'!$M$59</f>
        <v>619.36936936936934</v>
      </c>
      <c r="DG64" s="164">
        <f>'Production Summary'!$N$55</f>
        <v>13842.68884268884</v>
      </c>
      <c r="DH64" s="164">
        <f>'Production Summary'!$M$55</f>
        <v>3460.67221067221</v>
      </c>
      <c r="DI64" s="164">
        <f>'Production Summary'!$N$56</f>
        <v>13097.713097713096</v>
      </c>
      <c r="DJ64" s="164">
        <f>'Production Summary'!$M$56</f>
        <v>163.72141372141371</v>
      </c>
      <c r="DK64" s="164">
        <f>'Production Summary'!$N$57</f>
        <v>14189.189189189186</v>
      </c>
      <c r="DL64" s="164">
        <f>'Production Summary'!$M$57</f>
        <v>394.14414414414409</v>
      </c>
      <c r="DM64" s="164">
        <f>'Production Summary'!$N$58</f>
        <v>14017.671517671517</v>
      </c>
      <c r="DN64" s="164">
        <f>'Production Summary'!$M$58</f>
        <v>778.75952875952873</v>
      </c>
      <c r="DO64" s="164">
        <f>'Production Summary'!$N$61</f>
        <v>4500</v>
      </c>
      <c r="DP64" s="328">
        <f>'Production Summary'!$M$61</f>
        <v>750</v>
      </c>
      <c r="DQ64" s="164">
        <v>0</v>
      </c>
      <c r="DR64" s="164">
        <f>'Production Summary'!$N$62</f>
        <v>8900</v>
      </c>
      <c r="DS64" s="164">
        <f>'Production Summary'!$N$70</f>
        <v>300</v>
      </c>
      <c r="DT64" s="328">
        <f>'Production Summary'!$M$70</f>
        <v>25</v>
      </c>
      <c r="DU64" s="164">
        <v>0</v>
      </c>
      <c r="DV64" s="164">
        <f>'Production Summary'!$N$71</f>
        <v>150</v>
      </c>
      <c r="DW64" s="164">
        <v>0</v>
      </c>
      <c r="DX64" s="164">
        <f>'Production Summary'!$N$64</f>
        <v>192</v>
      </c>
      <c r="DY64" s="164">
        <v>0</v>
      </c>
      <c r="DZ64" s="391">
        <f>'Production Summary'!$N$65</f>
        <v>384</v>
      </c>
      <c r="EA64" s="164">
        <v>0</v>
      </c>
      <c r="EB64" s="391">
        <f>'Production Summary'!$N$66</f>
        <v>192</v>
      </c>
      <c r="EC64" s="164">
        <v>0</v>
      </c>
      <c r="ED64" s="164">
        <f>'Production Summary'!$N$67</f>
        <v>96</v>
      </c>
      <c r="EE64" s="164">
        <v>0</v>
      </c>
      <c r="EF64" s="164">
        <f>'Production Summary'!$N$68</f>
        <v>96</v>
      </c>
      <c r="EG64" s="164">
        <v>0</v>
      </c>
      <c r="EH64" s="164">
        <f>'Production Summary'!$N$69</f>
        <v>340</v>
      </c>
      <c r="EI64" s="101"/>
      <c r="EJ64" s="3"/>
      <c r="EK64" s="3"/>
      <c r="ER64" s="64" t="s">
        <v>80</v>
      </c>
      <c r="ES64" s="61" t="str">
        <f t="shared" si="10"/>
        <v/>
      </c>
      <c r="ET64" s="24">
        <f t="shared" si="6"/>
        <v>0</v>
      </c>
    </row>
    <row r="65" spans="1:150" ht="15" customHeight="1">
      <c r="A65" t="b">
        <f>C65=Odisha!C65</f>
        <v>1</v>
      </c>
      <c r="B65" s="65">
        <f t="shared" si="7"/>
        <v>60</v>
      </c>
      <c r="C65" s="61" t="str">
        <f>IF(Odisha!C65="","",Odisha!C65)</f>
        <v/>
      </c>
      <c r="D65" s="164">
        <f>'Production Summary'!$N$4</f>
        <v>666</v>
      </c>
      <c r="E65" s="164">
        <f>'Production Summary'!$M$4</f>
        <v>27.75</v>
      </c>
      <c r="F65" s="164">
        <v>0</v>
      </c>
      <c r="G65" s="164">
        <f>'Production Summary'!$N$5</f>
        <v>666</v>
      </c>
      <c r="H65" s="164">
        <f>'Production Summary'!$M$5</f>
        <v>27.75</v>
      </c>
      <c r="I65" s="164">
        <v>0</v>
      </c>
      <c r="J65" s="164">
        <f>'Production Summary'!$N$6</f>
        <v>200</v>
      </c>
      <c r="K65" s="328">
        <f>'Production Summary'!$M$6</f>
        <v>7.5</v>
      </c>
      <c r="L65" s="164">
        <v>0</v>
      </c>
      <c r="M65" s="365">
        <f>'Production Summary'!$N$7</f>
        <v>612.72</v>
      </c>
      <c r="N65" s="367">
        <f>'Production Summary'!$M$7</f>
        <v>25.53</v>
      </c>
      <c r="O65" s="164">
        <v>0</v>
      </c>
      <c r="P65" s="164">
        <f>'Production Summary'!$N$8</f>
        <v>780</v>
      </c>
      <c r="Q65" s="164">
        <f>'Production Summary'!$M$8</f>
        <v>65</v>
      </c>
      <c r="R65" s="164">
        <v>0</v>
      </c>
      <c r="S65" s="164">
        <f>'Production Summary'!$N$9</f>
        <v>720</v>
      </c>
      <c r="T65" s="164">
        <f>'Production Summary'!$M$9</f>
        <v>60</v>
      </c>
      <c r="U65" s="164">
        <v>0</v>
      </c>
      <c r="V65" s="164">
        <f>'Production Summary'!$N$10</f>
        <v>876</v>
      </c>
      <c r="W65" s="164">
        <f>'Production Summary'!$M$10</f>
        <v>73</v>
      </c>
      <c r="X65" s="164">
        <v>0</v>
      </c>
      <c r="Y65" s="164">
        <f>'Production Summary'!$N$14</f>
        <v>177</v>
      </c>
      <c r="Z65" s="328">
        <f>'Production Summary'!$M$14</f>
        <v>14.75</v>
      </c>
      <c r="AA65" s="164">
        <v>0</v>
      </c>
      <c r="AB65" s="164">
        <f>'Production Summary'!$N$15</f>
        <v>126</v>
      </c>
      <c r="AC65" s="164">
        <f>'Production Summary'!$M$15</f>
        <v>21</v>
      </c>
      <c r="AD65" s="164">
        <v>0</v>
      </c>
      <c r="AE65" s="164">
        <f>'Production Summary'!$N$16</f>
        <v>252</v>
      </c>
      <c r="AF65" s="164">
        <f>'Production Summary'!$M$16</f>
        <v>21</v>
      </c>
      <c r="AG65" s="164">
        <v>0</v>
      </c>
      <c r="AH65" s="164">
        <f>'Production Summary'!$N$18</f>
        <v>1035</v>
      </c>
      <c r="AI65" s="164">
        <f>'Production Summary'!$M$18</f>
        <v>17.25</v>
      </c>
      <c r="AJ65" s="164">
        <v>0</v>
      </c>
      <c r="AK65" s="164">
        <f>'Production Summary'!$N$19</f>
        <v>870</v>
      </c>
      <c r="AL65" s="164">
        <f>'Production Summary'!$M$19</f>
        <v>29</v>
      </c>
      <c r="AM65" s="164">
        <v>0</v>
      </c>
      <c r="AN65" s="164">
        <f>'Production Summary'!$N$20</f>
        <v>864</v>
      </c>
      <c r="AO65" s="164">
        <f>'Production Summary'!$M$20</f>
        <v>72</v>
      </c>
      <c r="AP65" s="164">
        <v>0</v>
      </c>
      <c r="AQ65" s="164">
        <f>'Production Summary'!$N$21</f>
        <v>670</v>
      </c>
      <c r="AR65" s="164">
        <f>'Production Summary'!$M$21</f>
        <v>335</v>
      </c>
      <c r="AS65" s="164">
        <v>0</v>
      </c>
      <c r="AT65" s="386">
        <f>'Production Summary'!$N$22</f>
        <v>375</v>
      </c>
      <c r="AU65" s="164">
        <f>'Production Summary'!$N$23</f>
        <v>1050</v>
      </c>
      <c r="AV65" s="164">
        <f>'Production Summary'!$N$25</f>
        <v>300</v>
      </c>
      <c r="AW65" s="164">
        <f>'Production Summary'!$M$25</f>
        <v>25</v>
      </c>
      <c r="AX65" s="164">
        <v>0</v>
      </c>
      <c r="AY65" s="164">
        <f>'Production Summary'!$N$26</f>
        <v>300</v>
      </c>
      <c r="AZ65" s="164">
        <f>'Production Summary'!$M$26</f>
        <v>25</v>
      </c>
      <c r="BA65" s="164">
        <v>0</v>
      </c>
      <c r="BB65" s="164">
        <f>'Production Summary'!$N$28</f>
        <v>777</v>
      </c>
      <c r="BC65" s="164">
        <f>'Production Summary'!$M$28</f>
        <v>12.95</v>
      </c>
      <c r="BD65" s="164">
        <v>0</v>
      </c>
      <c r="BE65" s="164">
        <f>'Production Summary'!$N$29</f>
        <v>612</v>
      </c>
      <c r="BF65" s="164">
        <f>'Production Summary'!$M$29</f>
        <v>51</v>
      </c>
      <c r="BG65" s="164">
        <v>0</v>
      </c>
      <c r="BH65" s="164">
        <f>'Production Summary'!$N$30</f>
        <v>500</v>
      </c>
      <c r="BI65" s="164">
        <f>'Production Summary'!$M$30</f>
        <v>250</v>
      </c>
      <c r="BJ65" s="164">
        <v>0</v>
      </c>
      <c r="BK65" s="386"/>
      <c r="BL65" s="164">
        <f>'Production Summary'!$N$32</f>
        <v>875</v>
      </c>
      <c r="BM65" s="164">
        <f>'Production Summary'!$N$34</f>
        <v>360.59999999999997</v>
      </c>
      <c r="BN65" s="164">
        <f>'Production Summary'!$M$34</f>
        <v>6.01</v>
      </c>
      <c r="BO65" s="164">
        <v>0</v>
      </c>
      <c r="BP65" s="164">
        <f>'Production Summary'!$N$36</f>
        <v>717</v>
      </c>
      <c r="BQ65" s="164">
        <f>'Production Summary'!$M$36</f>
        <v>11.95</v>
      </c>
      <c r="BR65" s="164">
        <v>0</v>
      </c>
      <c r="BS65" s="164">
        <f>'Production Summary'!$N$37</f>
        <v>210</v>
      </c>
      <c r="BT65" s="164">
        <f>'Production Summary'!$M$37</f>
        <v>21</v>
      </c>
      <c r="BU65" s="164">
        <v>0</v>
      </c>
      <c r="BV65" s="164">
        <f>'Production Summary'!$N$38</f>
        <v>280</v>
      </c>
      <c r="BW65" s="164">
        <f>'Production Summary'!$M$38</f>
        <v>28</v>
      </c>
      <c r="BX65" s="164">
        <v>0</v>
      </c>
      <c r="BY65" s="165">
        <f>'Production Summary'!$N$39</f>
        <v>300.38406247988502</v>
      </c>
      <c r="BZ65" s="164">
        <f>'Production Summary'!$M$39</f>
        <v>30.038406247988501</v>
      </c>
      <c r="CA65" s="164">
        <v>0</v>
      </c>
      <c r="CB65" s="164">
        <f>'Production Summary'!$N$40</f>
        <v>131.30000000000001</v>
      </c>
      <c r="CC65" s="164">
        <f>'Production Summary'!$M$40</f>
        <v>13.13</v>
      </c>
      <c r="CD65" s="164">
        <v>0</v>
      </c>
      <c r="CE65" s="164">
        <f>'Production Summary'!$N$42</f>
        <v>1136.3519999999996</v>
      </c>
      <c r="CF65" s="164">
        <f>'Production Summary'!$M$42</f>
        <v>81.167999999999978</v>
      </c>
      <c r="CG65" s="164">
        <v>0</v>
      </c>
      <c r="CH65" s="164">
        <v>0</v>
      </c>
      <c r="CI65" s="164">
        <f>'Production Summary'!$N$43</f>
        <v>184</v>
      </c>
      <c r="CJ65" s="164">
        <v>0</v>
      </c>
      <c r="CK65" s="164">
        <f>'Production Summary'!$N$44</f>
        <v>355</v>
      </c>
      <c r="CL65" s="164">
        <v>0</v>
      </c>
      <c r="CM65" s="375">
        <f>'Production Summary'!$N$45</f>
        <v>1650</v>
      </c>
      <c r="CN65" s="164">
        <f>'Production Summary'!$N$46</f>
        <v>270</v>
      </c>
      <c r="CO65" s="164">
        <f>'Production Summary'!$N$47</f>
        <v>1350</v>
      </c>
      <c r="CP65" s="166"/>
      <c r="CQ65" s="164">
        <f>'Production Summary'!$N$49</f>
        <v>8004.1580041580037</v>
      </c>
      <c r="CR65" s="164">
        <f>'Production Summary'!$M$49</f>
        <v>66.701316701316699</v>
      </c>
      <c r="CS65" s="164">
        <f>'Production Summary'!$N$50</f>
        <v>13331.600831600828</v>
      </c>
      <c r="CT65" s="164">
        <f>'Production Summary'!$M$50</f>
        <v>148.1288981288981</v>
      </c>
      <c r="CU65" s="164">
        <f>'Production Summary'!$N$51</f>
        <v>12785.862785862784</v>
      </c>
      <c r="CV65" s="164">
        <f>'Production Summary'!$M$51</f>
        <v>355.16285516285512</v>
      </c>
      <c r="CW65" s="164">
        <f>'Production Summary'!$N$52</f>
        <v>12629.937629937627</v>
      </c>
      <c r="CX65" s="164">
        <f>'Production Summary'!$M$52</f>
        <v>701.66320166320156</v>
      </c>
      <c r="CY65" s="164">
        <f>'Production Summary'!$N$53</f>
        <v>12396.049896049895</v>
      </c>
      <c r="CZ65" s="164">
        <f>'Production Summary'!$M$53</f>
        <v>688.66943866943859</v>
      </c>
      <c r="DA65" s="164">
        <f>'Production Summary'!$N$54</f>
        <v>13799.376299376298</v>
      </c>
      <c r="DB65" s="164">
        <f>'Production Summary'!$M$54</f>
        <v>766.63201663201653</v>
      </c>
      <c r="DC65" s="328">
        <f>'Production Summary'!$N$60</f>
        <v>12863.825363825363</v>
      </c>
      <c r="DD65" s="328">
        <f>'Production Summary'!$M$60</f>
        <v>714.65696465696465</v>
      </c>
      <c r="DE65" s="164">
        <f>'Production Summary'!$N$59</f>
        <v>11148.648648648648</v>
      </c>
      <c r="DF65" s="328">
        <f>'Production Summary'!$M$59</f>
        <v>619.36936936936934</v>
      </c>
      <c r="DG65" s="164">
        <f>'Production Summary'!$N$55</f>
        <v>13842.68884268884</v>
      </c>
      <c r="DH65" s="164">
        <f>'Production Summary'!$M$55</f>
        <v>3460.67221067221</v>
      </c>
      <c r="DI65" s="164">
        <f>'Production Summary'!$N$56</f>
        <v>13097.713097713096</v>
      </c>
      <c r="DJ65" s="164">
        <f>'Production Summary'!$M$56</f>
        <v>163.72141372141371</v>
      </c>
      <c r="DK65" s="164">
        <f>'Production Summary'!$N$57</f>
        <v>14189.189189189186</v>
      </c>
      <c r="DL65" s="164">
        <f>'Production Summary'!$M$57</f>
        <v>394.14414414414409</v>
      </c>
      <c r="DM65" s="164">
        <f>'Production Summary'!$N$58</f>
        <v>14017.671517671517</v>
      </c>
      <c r="DN65" s="164">
        <f>'Production Summary'!$M$58</f>
        <v>778.75952875952873</v>
      </c>
      <c r="DO65" s="164">
        <f>'Production Summary'!$N$61</f>
        <v>4500</v>
      </c>
      <c r="DP65" s="328">
        <f>'Production Summary'!$M$61</f>
        <v>750</v>
      </c>
      <c r="DQ65" s="164">
        <v>0</v>
      </c>
      <c r="DR65" s="164">
        <f>'Production Summary'!$N$62</f>
        <v>8900</v>
      </c>
      <c r="DS65" s="164">
        <f>'Production Summary'!$N$70</f>
        <v>300</v>
      </c>
      <c r="DT65" s="328">
        <f>'Production Summary'!$M$70</f>
        <v>25</v>
      </c>
      <c r="DU65" s="164">
        <v>0</v>
      </c>
      <c r="DV65" s="164">
        <f>'Production Summary'!$N$71</f>
        <v>150</v>
      </c>
      <c r="DW65" s="164">
        <v>0</v>
      </c>
      <c r="DX65" s="164">
        <f>'Production Summary'!$N$64</f>
        <v>192</v>
      </c>
      <c r="DY65" s="164">
        <v>0</v>
      </c>
      <c r="DZ65" s="391">
        <f>'Production Summary'!$N$65</f>
        <v>384</v>
      </c>
      <c r="EA65" s="164">
        <v>0</v>
      </c>
      <c r="EB65" s="391">
        <f>'Production Summary'!$N$66</f>
        <v>192</v>
      </c>
      <c r="EC65" s="164">
        <v>0</v>
      </c>
      <c r="ED65" s="164">
        <f>'Production Summary'!$N$67</f>
        <v>96</v>
      </c>
      <c r="EE65" s="164">
        <v>0</v>
      </c>
      <c r="EF65" s="164">
        <f>'Production Summary'!$N$68</f>
        <v>96</v>
      </c>
      <c r="EG65" s="164">
        <v>0</v>
      </c>
      <c r="EH65" s="164">
        <f>'Production Summary'!$N$69</f>
        <v>340</v>
      </c>
      <c r="EI65" s="101"/>
      <c r="EJ65" s="3"/>
      <c r="EK65" s="3"/>
      <c r="ER65" s="64" t="s">
        <v>81</v>
      </c>
      <c r="ES65" s="61" t="str">
        <f t="shared" si="10"/>
        <v/>
      </c>
      <c r="ET65" s="24">
        <f t="shared" si="6"/>
        <v>0</v>
      </c>
    </row>
    <row r="66" spans="1:150" ht="15" customHeight="1">
      <c r="A66" t="b">
        <f>C66=Odisha!C66</f>
        <v>1</v>
      </c>
      <c r="B66" s="65">
        <f t="shared" si="7"/>
        <v>61</v>
      </c>
      <c r="C66" s="61" t="str">
        <f>IF(Odisha!C66="","",Odisha!C66)</f>
        <v/>
      </c>
      <c r="D66" s="164">
        <f>'Production Summary'!$N$4</f>
        <v>666</v>
      </c>
      <c r="E66" s="164">
        <f>'Production Summary'!$M$4</f>
        <v>27.75</v>
      </c>
      <c r="F66" s="164">
        <v>0</v>
      </c>
      <c r="G66" s="164">
        <f>'Production Summary'!$N$5</f>
        <v>666</v>
      </c>
      <c r="H66" s="164">
        <f>'Production Summary'!$M$5</f>
        <v>27.75</v>
      </c>
      <c r="I66" s="164">
        <v>0</v>
      </c>
      <c r="J66" s="164">
        <f>'Production Summary'!$N$6</f>
        <v>200</v>
      </c>
      <c r="K66" s="328">
        <f>'Production Summary'!$M$6</f>
        <v>7.5</v>
      </c>
      <c r="L66" s="164">
        <v>0</v>
      </c>
      <c r="M66" s="365">
        <f>'Production Summary'!$N$7</f>
        <v>612.72</v>
      </c>
      <c r="N66" s="367">
        <f>'Production Summary'!$M$7</f>
        <v>25.53</v>
      </c>
      <c r="O66" s="164">
        <v>0</v>
      </c>
      <c r="P66" s="164">
        <f>'Production Summary'!$N$8</f>
        <v>780</v>
      </c>
      <c r="Q66" s="164">
        <f>'Production Summary'!$M$8</f>
        <v>65</v>
      </c>
      <c r="R66" s="164">
        <v>0</v>
      </c>
      <c r="S66" s="164">
        <f>'Production Summary'!$N$9</f>
        <v>720</v>
      </c>
      <c r="T66" s="164">
        <f>'Production Summary'!$M$9</f>
        <v>60</v>
      </c>
      <c r="U66" s="164">
        <v>0</v>
      </c>
      <c r="V66" s="164">
        <f>'Production Summary'!$N$10</f>
        <v>876</v>
      </c>
      <c r="W66" s="164">
        <f>'Production Summary'!$M$10</f>
        <v>73</v>
      </c>
      <c r="X66" s="164">
        <v>0</v>
      </c>
      <c r="Y66" s="164">
        <f>'Production Summary'!$N$14</f>
        <v>177</v>
      </c>
      <c r="Z66" s="328">
        <f>'Production Summary'!$M$14</f>
        <v>14.75</v>
      </c>
      <c r="AA66" s="164">
        <v>0</v>
      </c>
      <c r="AB66" s="164">
        <f>'Production Summary'!$N$15</f>
        <v>126</v>
      </c>
      <c r="AC66" s="164">
        <f>'Production Summary'!$M$15</f>
        <v>21</v>
      </c>
      <c r="AD66" s="164">
        <v>0</v>
      </c>
      <c r="AE66" s="164">
        <f>'Production Summary'!$N$16</f>
        <v>252</v>
      </c>
      <c r="AF66" s="164">
        <f>'Production Summary'!$M$16</f>
        <v>21</v>
      </c>
      <c r="AG66" s="164">
        <v>0</v>
      </c>
      <c r="AH66" s="164">
        <f>'Production Summary'!$N$18</f>
        <v>1035</v>
      </c>
      <c r="AI66" s="164">
        <f>'Production Summary'!$M$18</f>
        <v>17.25</v>
      </c>
      <c r="AJ66" s="164">
        <v>0</v>
      </c>
      <c r="AK66" s="164">
        <f>'Production Summary'!$N$19</f>
        <v>870</v>
      </c>
      <c r="AL66" s="164">
        <f>'Production Summary'!$M$19</f>
        <v>29</v>
      </c>
      <c r="AM66" s="164">
        <v>0</v>
      </c>
      <c r="AN66" s="164">
        <f>'Production Summary'!$N$20</f>
        <v>864</v>
      </c>
      <c r="AO66" s="164">
        <f>'Production Summary'!$M$20</f>
        <v>72</v>
      </c>
      <c r="AP66" s="164">
        <v>0</v>
      </c>
      <c r="AQ66" s="164">
        <f>'Production Summary'!$N$21</f>
        <v>670</v>
      </c>
      <c r="AR66" s="164">
        <f>'Production Summary'!$M$21</f>
        <v>335</v>
      </c>
      <c r="AS66" s="164">
        <v>0</v>
      </c>
      <c r="AT66" s="386">
        <f>'Production Summary'!$N$22</f>
        <v>375</v>
      </c>
      <c r="AU66" s="164">
        <f>'Production Summary'!$N$23</f>
        <v>1050</v>
      </c>
      <c r="AV66" s="164">
        <f>'Production Summary'!$N$25</f>
        <v>300</v>
      </c>
      <c r="AW66" s="164">
        <f>'Production Summary'!$M$25</f>
        <v>25</v>
      </c>
      <c r="AX66" s="164">
        <v>0</v>
      </c>
      <c r="AY66" s="164">
        <f>'Production Summary'!$N$26</f>
        <v>300</v>
      </c>
      <c r="AZ66" s="164">
        <f>'Production Summary'!$M$26</f>
        <v>25</v>
      </c>
      <c r="BA66" s="164">
        <v>0</v>
      </c>
      <c r="BB66" s="164">
        <f>'Production Summary'!$N$28</f>
        <v>777</v>
      </c>
      <c r="BC66" s="164">
        <f>'Production Summary'!$M$28</f>
        <v>12.95</v>
      </c>
      <c r="BD66" s="164">
        <v>0</v>
      </c>
      <c r="BE66" s="164">
        <f>'Production Summary'!$N$29</f>
        <v>612</v>
      </c>
      <c r="BF66" s="164">
        <f>'Production Summary'!$M$29</f>
        <v>51</v>
      </c>
      <c r="BG66" s="164">
        <v>0</v>
      </c>
      <c r="BH66" s="164">
        <f>'Production Summary'!$N$30</f>
        <v>500</v>
      </c>
      <c r="BI66" s="164">
        <f>'Production Summary'!$M$30</f>
        <v>250</v>
      </c>
      <c r="BJ66" s="164">
        <v>0</v>
      </c>
      <c r="BK66" s="386"/>
      <c r="BL66" s="164">
        <f>'Production Summary'!$N$32</f>
        <v>875</v>
      </c>
      <c r="BM66" s="164">
        <f>'Production Summary'!$N$34</f>
        <v>360.59999999999997</v>
      </c>
      <c r="BN66" s="164">
        <f>'Production Summary'!$M$34</f>
        <v>6.01</v>
      </c>
      <c r="BO66" s="164">
        <v>0</v>
      </c>
      <c r="BP66" s="164">
        <f>'Production Summary'!$N$36</f>
        <v>717</v>
      </c>
      <c r="BQ66" s="164">
        <f>'Production Summary'!$M$36</f>
        <v>11.95</v>
      </c>
      <c r="BR66" s="164">
        <v>0</v>
      </c>
      <c r="BS66" s="164">
        <f>'Production Summary'!$N$37</f>
        <v>210</v>
      </c>
      <c r="BT66" s="164">
        <f>'Production Summary'!$M$37</f>
        <v>21</v>
      </c>
      <c r="BU66" s="164">
        <v>0</v>
      </c>
      <c r="BV66" s="164">
        <f>'Production Summary'!$N$38</f>
        <v>280</v>
      </c>
      <c r="BW66" s="164">
        <f>'Production Summary'!$M$38</f>
        <v>28</v>
      </c>
      <c r="BX66" s="164">
        <v>0</v>
      </c>
      <c r="BY66" s="165">
        <f>'Production Summary'!$N$39</f>
        <v>300.38406247988502</v>
      </c>
      <c r="BZ66" s="164">
        <f>'Production Summary'!$M$39</f>
        <v>30.038406247988501</v>
      </c>
      <c r="CA66" s="164">
        <v>0</v>
      </c>
      <c r="CB66" s="164">
        <f>'Production Summary'!$N$40</f>
        <v>131.30000000000001</v>
      </c>
      <c r="CC66" s="164">
        <f>'Production Summary'!$M$40</f>
        <v>13.13</v>
      </c>
      <c r="CD66" s="164">
        <v>0</v>
      </c>
      <c r="CE66" s="164">
        <f>'Production Summary'!$N$42</f>
        <v>1136.3519999999996</v>
      </c>
      <c r="CF66" s="164">
        <f>'Production Summary'!$M$42</f>
        <v>81.167999999999978</v>
      </c>
      <c r="CG66" s="164">
        <v>0</v>
      </c>
      <c r="CH66" s="164">
        <v>0</v>
      </c>
      <c r="CI66" s="164">
        <f>'Production Summary'!$N$43</f>
        <v>184</v>
      </c>
      <c r="CJ66" s="164">
        <v>0</v>
      </c>
      <c r="CK66" s="164">
        <f>'Production Summary'!$N$44</f>
        <v>355</v>
      </c>
      <c r="CL66" s="164">
        <v>0</v>
      </c>
      <c r="CM66" s="375">
        <f>'Production Summary'!$N$45</f>
        <v>1650</v>
      </c>
      <c r="CN66" s="164">
        <f>'Production Summary'!$N$46</f>
        <v>270</v>
      </c>
      <c r="CO66" s="164">
        <f>'Production Summary'!$N$47</f>
        <v>1350</v>
      </c>
      <c r="CP66" s="166"/>
      <c r="CQ66" s="164">
        <f>'Production Summary'!$N$49</f>
        <v>8004.1580041580037</v>
      </c>
      <c r="CR66" s="164">
        <f>'Production Summary'!$M$49</f>
        <v>66.701316701316699</v>
      </c>
      <c r="CS66" s="164">
        <f>'Production Summary'!$N$50</f>
        <v>13331.600831600828</v>
      </c>
      <c r="CT66" s="164">
        <f>'Production Summary'!$M$50</f>
        <v>148.1288981288981</v>
      </c>
      <c r="CU66" s="164">
        <f>'Production Summary'!$N$51</f>
        <v>12785.862785862784</v>
      </c>
      <c r="CV66" s="164">
        <f>'Production Summary'!$M$51</f>
        <v>355.16285516285512</v>
      </c>
      <c r="CW66" s="164">
        <f>'Production Summary'!$N$52</f>
        <v>12629.937629937627</v>
      </c>
      <c r="CX66" s="164">
        <f>'Production Summary'!$M$52</f>
        <v>701.66320166320156</v>
      </c>
      <c r="CY66" s="164">
        <f>'Production Summary'!$N$53</f>
        <v>12396.049896049895</v>
      </c>
      <c r="CZ66" s="164">
        <f>'Production Summary'!$M$53</f>
        <v>688.66943866943859</v>
      </c>
      <c r="DA66" s="164">
        <f>'Production Summary'!$N$54</f>
        <v>13799.376299376298</v>
      </c>
      <c r="DB66" s="164">
        <f>'Production Summary'!$M$54</f>
        <v>766.63201663201653</v>
      </c>
      <c r="DC66" s="328">
        <f>'Production Summary'!$N$60</f>
        <v>12863.825363825363</v>
      </c>
      <c r="DD66" s="328">
        <f>'Production Summary'!$M$60</f>
        <v>714.65696465696465</v>
      </c>
      <c r="DE66" s="164">
        <f>'Production Summary'!$N$59</f>
        <v>11148.648648648648</v>
      </c>
      <c r="DF66" s="328">
        <f>'Production Summary'!$M$59</f>
        <v>619.36936936936934</v>
      </c>
      <c r="DG66" s="164">
        <f>'Production Summary'!$N$55</f>
        <v>13842.68884268884</v>
      </c>
      <c r="DH66" s="164">
        <f>'Production Summary'!$M$55</f>
        <v>3460.67221067221</v>
      </c>
      <c r="DI66" s="164">
        <f>'Production Summary'!$N$56</f>
        <v>13097.713097713096</v>
      </c>
      <c r="DJ66" s="164">
        <f>'Production Summary'!$M$56</f>
        <v>163.72141372141371</v>
      </c>
      <c r="DK66" s="164">
        <f>'Production Summary'!$N$57</f>
        <v>14189.189189189186</v>
      </c>
      <c r="DL66" s="164">
        <f>'Production Summary'!$M$57</f>
        <v>394.14414414414409</v>
      </c>
      <c r="DM66" s="164">
        <f>'Production Summary'!$N$58</f>
        <v>14017.671517671517</v>
      </c>
      <c r="DN66" s="164">
        <f>'Production Summary'!$M$58</f>
        <v>778.75952875952873</v>
      </c>
      <c r="DO66" s="164">
        <f>'Production Summary'!$N$61</f>
        <v>4500</v>
      </c>
      <c r="DP66" s="328">
        <f>'Production Summary'!$M$61</f>
        <v>750</v>
      </c>
      <c r="DQ66" s="164">
        <v>0</v>
      </c>
      <c r="DR66" s="164">
        <f>'Production Summary'!$N$62</f>
        <v>8900</v>
      </c>
      <c r="DS66" s="164">
        <f>'Production Summary'!$N$70</f>
        <v>300</v>
      </c>
      <c r="DT66" s="328">
        <f>'Production Summary'!$M$70</f>
        <v>25</v>
      </c>
      <c r="DU66" s="164">
        <v>0</v>
      </c>
      <c r="DV66" s="164">
        <f>'Production Summary'!$N$71</f>
        <v>150</v>
      </c>
      <c r="DW66" s="164">
        <v>0</v>
      </c>
      <c r="DX66" s="164">
        <f>'Production Summary'!$N$64</f>
        <v>192</v>
      </c>
      <c r="DY66" s="164">
        <v>0</v>
      </c>
      <c r="DZ66" s="391">
        <f>'Production Summary'!$N$65</f>
        <v>384</v>
      </c>
      <c r="EA66" s="164">
        <v>0</v>
      </c>
      <c r="EB66" s="391">
        <f>'Production Summary'!$N$66</f>
        <v>192</v>
      </c>
      <c r="EC66" s="164">
        <v>0</v>
      </c>
      <c r="ED66" s="164">
        <f>'Production Summary'!$N$67</f>
        <v>96</v>
      </c>
      <c r="EE66" s="164">
        <v>0</v>
      </c>
      <c r="EF66" s="164">
        <f>'Production Summary'!$N$68</f>
        <v>96</v>
      </c>
      <c r="EG66" s="164">
        <v>0</v>
      </c>
      <c r="EH66" s="164">
        <f>'Production Summary'!$N$69</f>
        <v>340</v>
      </c>
      <c r="EI66" s="101"/>
      <c r="EJ66" s="3"/>
      <c r="EK66" s="3"/>
      <c r="ER66" s="64" t="s">
        <v>82</v>
      </c>
      <c r="ES66" s="61" t="str">
        <f t="shared" si="10"/>
        <v/>
      </c>
      <c r="ET66" s="24">
        <f t="shared" si="6"/>
        <v>0</v>
      </c>
    </row>
    <row r="67" spans="1:150" ht="15" customHeight="1">
      <c r="A67" t="b">
        <f>C67=Odisha!C67</f>
        <v>1</v>
      </c>
      <c r="B67" s="65">
        <f t="shared" si="7"/>
        <v>62</v>
      </c>
      <c r="C67" s="61" t="str">
        <f>IF(Odisha!C67="","",Odisha!C67)</f>
        <v/>
      </c>
      <c r="D67" s="164">
        <f>'Production Summary'!$N$4</f>
        <v>666</v>
      </c>
      <c r="E67" s="164">
        <f>'Production Summary'!$M$4</f>
        <v>27.75</v>
      </c>
      <c r="F67" s="164">
        <v>0</v>
      </c>
      <c r="G67" s="164">
        <f>'Production Summary'!$N$5</f>
        <v>666</v>
      </c>
      <c r="H67" s="164">
        <f>'Production Summary'!$M$5</f>
        <v>27.75</v>
      </c>
      <c r="I67" s="164">
        <v>0</v>
      </c>
      <c r="J67" s="164">
        <f>'Production Summary'!$N$6</f>
        <v>200</v>
      </c>
      <c r="K67" s="328">
        <f>'Production Summary'!$M$6</f>
        <v>7.5</v>
      </c>
      <c r="L67" s="164">
        <v>0</v>
      </c>
      <c r="M67" s="365">
        <f>'Production Summary'!$N$7</f>
        <v>612.72</v>
      </c>
      <c r="N67" s="367">
        <f>'Production Summary'!$M$7</f>
        <v>25.53</v>
      </c>
      <c r="O67" s="164">
        <v>0</v>
      </c>
      <c r="P67" s="164">
        <f>'Production Summary'!$N$8</f>
        <v>780</v>
      </c>
      <c r="Q67" s="164">
        <f>'Production Summary'!$M$8</f>
        <v>65</v>
      </c>
      <c r="R67" s="164">
        <v>0</v>
      </c>
      <c r="S67" s="164">
        <f>'Production Summary'!$N$9</f>
        <v>720</v>
      </c>
      <c r="T67" s="164">
        <f>'Production Summary'!$M$9</f>
        <v>60</v>
      </c>
      <c r="U67" s="164">
        <v>0</v>
      </c>
      <c r="V67" s="164">
        <f>'Production Summary'!$N$10</f>
        <v>876</v>
      </c>
      <c r="W67" s="164">
        <f>'Production Summary'!$M$10</f>
        <v>73</v>
      </c>
      <c r="X67" s="164">
        <v>0</v>
      </c>
      <c r="Y67" s="164">
        <f>'Production Summary'!$N$14</f>
        <v>177</v>
      </c>
      <c r="Z67" s="328">
        <f>'Production Summary'!$M$14</f>
        <v>14.75</v>
      </c>
      <c r="AA67" s="164">
        <v>0</v>
      </c>
      <c r="AB67" s="164">
        <f>'Production Summary'!$N$15</f>
        <v>126</v>
      </c>
      <c r="AC67" s="164">
        <f>'Production Summary'!$M$15</f>
        <v>21</v>
      </c>
      <c r="AD67" s="164">
        <v>0</v>
      </c>
      <c r="AE67" s="164">
        <f>'Production Summary'!$N$16</f>
        <v>252</v>
      </c>
      <c r="AF67" s="164">
        <f>'Production Summary'!$M$16</f>
        <v>21</v>
      </c>
      <c r="AG67" s="164">
        <v>0</v>
      </c>
      <c r="AH67" s="164">
        <f>'Production Summary'!$N$18</f>
        <v>1035</v>
      </c>
      <c r="AI67" s="164">
        <f>'Production Summary'!$M$18</f>
        <v>17.25</v>
      </c>
      <c r="AJ67" s="164">
        <v>0</v>
      </c>
      <c r="AK67" s="164">
        <f>'Production Summary'!$N$19</f>
        <v>870</v>
      </c>
      <c r="AL67" s="164">
        <f>'Production Summary'!$M$19</f>
        <v>29</v>
      </c>
      <c r="AM67" s="164">
        <v>0</v>
      </c>
      <c r="AN67" s="164">
        <f>'Production Summary'!$N$20</f>
        <v>864</v>
      </c>
      <c r="AO67" s="164">
        <f>'Production Summary'!$M$20</f>
        <v>72</v>
      </c>
      <c r="AP67" s="164">
        <v>0</v>
      </c>
      <c r="AQ67" s="164">
        <f>'Production Summary'!$N$21</f>
        <v>670</v>
      </c>
      <c r="AR67" s="164">
        <f>'Production Summary'!$M$21</f>
        <v>335</v>
      </c>
      <c r="AS67" s="164">
        <v>0</v>
      </c>
      <c r="AT67" s="386">
        <f>'Production Summary'!$N$22</f>
        <v>375</v>
      </c>
      <c r="AU67" s="164">
        <f>'Production Summary'!$N$23</f>
        <v>1050</v>
      </c>
      <c r="AV67" s="164">
        <f>'Production Summary'!$N$25</f>
        <v>300</v>
      </c>
      <c r="AW67" s="164">
        <f>'Production Summary'!$M$25</f>
        <v>25</v>
      </c>
      <c r="AX67" s="164">
        <v>0</v>
      </c>
      <c r="AY67" s="164">
        <f>'Production Summary'!$N$26</f>
        <v>300</v>
      </c>
      <c r="AZ67" s="164">
        <f>'Production Summary'!$M$26</f>
        <v>25</v>
      </c>
      <c r="BA67" s="164">
        <v>0</v>
      </c>
      <c r="BB67" s="164">
        <f>'Production Summary'!$N$28</f>
        <v>777</v>
      </c>
      <c r="BC67" s="164">
        <f>'Production Summary'!$M$28</f>
        <v>12.95</v>
      </c>
      <c r="BD67" s="164">
        <v>0</v>
      </c>
      <c r="BE67" s="164">
        <f>'Production Summary'!$N$29</f>
        <v>612</v>
      </c>
      <c r="BF67" s="164">
        <f>'Production Summary'!$M$29</f>
        <v>51</v>
      </c>
      <c r="BG67" s="164">
        <v>0</v>
      </c>
      <c r="BH67" s="164">
        <f>'Production Summary'!$N$30</f>
        <v>500</v>
      </c>
      <c r="BI67" s="164">
        <f>'Production Summary'!$M$30</f>
        <v>250</v>
      </c>
      <c r="BJ67" s="164">
        <v>0</v>
      </c>
      <c r="BK67" s="386"/>
      <c r="BL67" s="164">
        <f>'Production Summary'!$N$32</f>
        <v>875</v>
      </c>
      <c r="BM67" s="164">
        <f>'Production Summary'!$N$34</f>
        <v>360.59999999999997</v>
      </c>
      <c r="BN67" s="164">
        <f>'Production Summary'!$M$34</f>
        <v>6.01</v>
      </c>
      <c r="BO67" s="164">
        <v>0</v>
      </c>
      <c r="BP67" s="164">
        <f>'Production Summary'!$N$36</f>
        <v>717</v>
      </c>
      <c r="BQ67" s="164">
        <f>'Production Summary'!$M$36</f>
        <v>11.95</v>
      </c>
      <c r="BR67" s="164">
        <v>0</v>
      </c>
      <c r="BS67" s="164">
        <f>'Production Summary'!$N$37</f>
        <v>210</v>
      </c>
      <c r="BT67" s="164">
        <f>'Production Summary'!$M$37</f>
        <v>21</v>
      </c>
      <c r="BU67" s="164">
        <v>0</v>
      </c>
      <c r="BV67" s="164">
        <f>'Production Summary'!$N$38</f>
        <v>280</v>
      </c>
      <c r="BW67" s="164">
        <f>'Production Summary'!$M$38</f>
        <v>28</v>
      </c>
      <c r="BX67" s="164">
        <v>0</v>
      </c>
      <c r="BY67" s="165">
        <f>'Production Summary'!$N$39</f>
        <v>300.38406247988502</v>
      </c>
      <c r="BZ67" s="164">
        <f>'Production Summary'!$M$39</f>
        <v>30.038406247988501</v>
      </c>
      <c r="CA67" s="164">
        <v>0</v>
      </c>
      <c r="CB67" s="164">
        <f>'Production Summary'!$N$40</f>
        <v>131.30000000000001</v>
      </c>
      <c r="CC67" s="164">
        <f>'Production Summary'!$M$40</f>
        <v>13.13</v>
      </c>
      <c r="CD67" s="164">
        <v>0</v>
      </c>
      <c r="CE67" s="164">
        <f>'Production Summary'!$N$42</f>
        <v>1136.3519999999996</v>
      </c>
      <c r="CF67" s="164">
        <f>'Production Summary'!$M$42</f>
        <v>81.167999999999978</v>
      </c>
      <c r="CG67" s="164">
        <v>0</v>
      </c>
      <c r="CH67" s="164">
        <v>0</v>
      </c>
      <c r="CI67" s="164">
        <f>'Production Summary'!$N$43</f>
        <v>184</v>
      </c>
      <c r="CJ67" s="164">
        <v>0</v>
      </c>
      <c r="CK67" s="164">
        <f>'Production Summary'!$N$44</f>
        <v>355</v>
      </c>
      <c r="CL67" s="164">
        <v>0</v>
      </c>
      <c r="CM67" s="375">
        <f>'Production Summary'!$N$45</f>
        <v>1650</v>
      </c>
      <c r="CN67" s="164">
        <f>'Production Summary'!$N$46</f>
        <v>270</v>
      </c>
      <c r="CO67" s="164">
        <f>'Production Summary'!$N$47</f>
        <v>1350</v>
      </c>
      <c r="CP67" s="166"/>
      <c r="CQ67" s="164">
        <f>'Production Summary'!$N$49</f>
        <v>8004.1580041580037</v>
      </c>
      <c r="CR67" s="164">
        <f>'Production Summary'!$M$49</f>
        <v>66.701316701316699</v>
      </c>
      <c r="CS67" s="164">
        <f>'Production Summary'!$N$50</f>
        <v>13331.600831600828</v>
      </c>
      <c r="CT67" s="164">
        <f>'Production Summary'!$M$50</f>
        <v>148.1288981288981</v>
      </c>
      <c r="CU67" s="164">
        <f>'Production Summary'!$N$51</f>
        <v>12785.862785862784</v>
      </c>
      <c r="CV67" s="164">
        <f>'Production Summary'!$M$51</f>
        <v>355.16285516285512</v>
      </c>
      <c r="CW67" s="164">
        <f>'Production Summary'!$N$52</f>
        <v>12629.937629937627</v>
      </c>
      <c r="CX67" s="164">
        <f>'Production Summary'!$M$52</f>
        <v>701.66320166320156</v>
      </c>
      <c r="CY67" s="164">
        <f>'Production Summary'!$N$53</f>
        <v>12396.049896049895</v>
      </c>
      <c r="CZ67" s="164">
        <f>'Production Summary'!$M$53</f>
        <v>688.66943866943859</v>
      </c>
      <c r="DA67" s="164">
        <f>'Production Summary'!$N$54</f>
        <v>13799.376299376298</v>
      </c>
      <c r="DB67" s="164">
        <f>'Production Summary'!$M$54</f>
        <v>766.63201663201653</v>
      </c>
      <c r="DC67" s="328">
        <f>'Production Summary'!$N$60</f>
        <v>12863.825363825363</v>
      </c>
      <c r="DD67" s="328">
        <f>'Production Summary'!$M$60</f>
        <v>714.65696465696465</v>
      </c>
      <c r="DE67" s="164">
        <f>'Production Summary'!$N$59</f>
        <v>11148.648648648648</v>
      </c>
      <c r="DF67" s="328">
        <f>'Production Summary'!$M$59</f>
        <v>619.36936936936934</v>
      </c>
      <c r="DG67" s="164">
        <f>'Production Summary'!$N$55</f>
        <v>13842.68884268884</v>
      </c>
      <c r="DH67" s="164">
        <f>'Production Summary'!$M$55</f>
        <v>3460.67221067221</v>
      </c>
      <c r="DI67" s="164">
        <f>'Production Summary'!$N$56</f>
        <v>13097.713097713096</v>
      </c>
      <c r="DJ67" s="164">
        <f>'Production Summary'!$M$56</f>
        <v>163.72141372141371</v>
      </c>
      <c r="DK67" s="164">
        <f>'Production Summary'!$N$57</f>
        <v>14189.189189189186</v>
      </c>
      <c r="DL67" s="164">
        <f>'Production Summary'!$M$57</f>
        <v>394.14414414414409</v>
      </c>
      <c r="DM67" s="164">
        <f>'Production Summary'!$N$58</f>
        <v>14017.671517671517</v>
      </c>
      <c r="DN67" s="164">
        <f>'Production Summary'!$M$58</f>
        <v>778.75952875952873</v>
      </c>
      <c r="DO67" s="164">
        <f>'Production Summary'!$N$61</f>
        <v>4500</v>
      </c>
      <c r="DP67" s="328">
        <f>'Production Summary'!$M$61</f>
        <v>750</v>
      </c>
      <c r="DQ67" s="164">
        <v>0</v>
      </c>
      <c r="DR67" s="164">
        <f>'Production Summary'!$N$62</f>
        <v>8900</v>
      </c>
      <c r="DS67" s="164">
        <f>'Production Summary'!$N$70</f>
        <v>300</v>
      </c>
      <c r="DT67" s="328">
        <f>'Production Summary'!$M$70</f>
        <v>25</v>
      </c>
      <c r="DU67" s="164">
        <v>0</v>
      </c>
      <c r="DV67" s="164">
        <f>'Production Summary'!$N$71</f>
        <v>150</v>
      </c>
      <c r="DW67" s="164">
        <v>0</v>
      </c>
      <c r="DX67" s="164">
        <f>'Production Summary'!$N$64</f>
        <v>192</v>
      </c>
      <c r="DY67" s="164">
        <v>0</v>
      </c>
      <c r="DZ67" s="391">
        <f>'Production Summary'!$N$65</f>
        <v>384</v>
      </c>
      <c r="EA67" s="164">
        <v>0</v>
      </c>
      <c r="EB67" s="391">
        <f>'Production Summary'!$N$66</f>
        <v>192</v>
      </c>
      <c r="EC67" s="164">
        <v>0</v>
      </c>
      <c r="ED67" s="164">
        <f>'Production Summary'!$N$67</f>
        <v>96</v>
      </c>
      <c r="EE67" s="164">
        <v>0</v>
      </c>
      <c r="EF67" s="164">
        <f>'Production Summary'!$N$68</f>
        <v>96</v>
      </c>
      <c r="EG67" s="164">
        <v>0</v>
      </c>
      <c r="EH67" s="164">
        <f>'Production Summary'!$N$69</f>
        <v>340</v>
      </c>
      <c r="EI67" s="101"/>
      <c r="EJ67" s="3"/>
      <c r="EK67" s="3"/>
      <c r="ER67" s="64" t="s">
        <v>84</v>
      </c>
      <c r="ES67" s="61" t="str">
        <f t="shared" si="10"/>
        <v/>
      </c>
      <c r="ET67" s="24">
        <f t="shared" si="6"/>
        <v>0</v>
      </c>
    </row>
    <row r="68" spans="1:150" ht="15" customHeight="1">
      <c r="A68" t="b">
        <f>C68=Odisha!C68</f>
        <v>1</v>
      </c>
      <c r="B68" s="65">
        <f t="shared" si="7"/>
        <v>63</v>
      </c>
      <c r="C68" s="61" t="str">
        <f>IF(Odisha!C68="","",Odisha!C68)</f>
        <v/>
      </c>
      <c r="D68" s="164">
        <f>'Production Summary'!$N$4</f>
        <v>666</v>
      </c>
      <c r="E68" s="164">
        <f>'Production Summary'!$M$4</f>
        <v>27.75</v>
      </c>
      <c r="F68" s="164">
        <v>0</v>
      </c>
      <c r="G68" s="164">
        <f>'Production Summary'!$N$5</f>
        <v>666</v>
      </c>
      <c r="H68" s="164">
        <f>'Production Summary'!$M$5</f>
        <v>27.75</v>
      </c>
      <c r="I68" s="164">
        <v>0</v>
      </c>
      <c r="J68" s="164">
        <f>'Production Summary'!$N$6</f>
        <v>200</v>
      </c>
      <c r="K68" s="328">
        <f>'Production Summary'!$M$6</f>
        <v>7.5</v>
      </c>
      <c r="L68" s="164">
        <v>0</v>
      </c>
      <c r="M68" s="365">
        <f>'Production Summary'!$N$7</f>
        <v>612.72</v>
      </c>
      <c r="N68" s="367">
        <f>'Production Summary'!$M$7</f>
        <v>25.53</v>
      </c>
      <c r="O68" s="164">
        <v>0</v>
      </c>
      <c r="P68" s="164">
        <f>'Production Summary'!$N$8</f>
        <v>780</v>
      </c>
      <c r="Q68" s="164">
        <f>'Production Summary'!$M$8</f>
        <v>65</v>
      </c>
      <c r="R68" s="164">
        <v>0</v>
      </c>
      <c r="S68" s="164">
        <f>'Production Summary'!$N$9</f>
        <v>720</v>
      </c>
      <c r="T68" s="164">
        <f>'Production Summary'!$M$9</f>
        <v>60</v>
      </c>
      <c r="U68" s="164">
        <v>0</v>
      </c>
      <c r="V68" s="164">
        <f>'Production Summary'!$N$10</f>
        <v>876</v>
      </c>
      <c r="W68" s="164">
        <f>'Production Summary'!$M$10</f>
        <v>73</v>
      </c>
      <c r="X68" s="164">
        <v>0</v>
      </c>
      <c r="Y68" s="164">
        <f>'Production Summary'!$N$14</f>
        <v>177</v>
      </c>
      <c r="Z68" s="328">
        <f>'Production Summary'!$M$14</f>
        <v>14.75</v>
      </c>
      <c r="AA68" s="164">
        <v>0</v>
      </c>
      <c r="AB68" s="164">
        <f>'Production Summary'!$N$15</f>
        <v>126</v>
      </c>
      <c r="AC68" s="164">
        <f>'Production Summary'!$M$15</f>
        <v>21</v>
      </c>
      <c r="AD68" s="164">
        <v>0</v>
      </c>
      <c r="AE68" s="164">
        <f>'Production Summary'!$N$16</f>
        <v>252</v>
      </c>
      <c r="AF68" s="164">
        <f>'Production Summary'!$M$16</f>
        <v>21</v>
      </c>
      <c r="AG68" s="164">
        <v>0</v>
      </c>
      <c r="AH68" s="164">
        <f>'Production Summary'!$N$18</f>
        <v>1035</v>
      </c>
      <c r="AI68" s="164">
        <f>'Production Summary'!$M$18</f>
        <v>17.25</v>
      </c>
      <c r="AJ68" s="164">
        <v>0</v>
      </c>
      <c r="AK68" s="164">
        <f>'Production Summary'!$N$19</f>
        <v>870</v>
      </c>
      <c r="AL68" s="164">
        <f>'Production Summary'!$M$19</f>
        <v>29</v>
      </c>
      <c r="AM68" s="164">
        <v>0</v>
      </c>
      <c r="AN68" s="164">
        <f>'Production Summary'!$N$20</f>
        <v>864</v>
      </c>
      <c r="AO68" s="164">
        <f>'Production Summary'!$M$20</f>
        <v>72</v>
      </c>
      <c r="AP68" s="164">
        <v>0</v>
      </c>
      <c r="AQ68" s="164">
        <f>'Production Summary'!$N$21</f>
        <v>670</v>
      </c>
      <c r="AR68" s="164">
        <f>'Production Summary'!$M$21</f>
        <v>335</v>
      </c>
      <c r="AS68" s="164">
        <v>0</v>
      </c>
      <c r="AT68" s="386">
        <f>'Production Summary'!$N$22</f>
        <v>375</v>
      </c>
      <c r="AU68" s="164">
        <f>'Production Summary'!$N$23</f>
        <v>1050</v>
      </c>
      <c r="AV68" s="164">
        <f>'Production Summary'!$N$25</f>
        <v>300</v>
      </c>
      <c r="AW68" s="164">
        <f>'Production Summary'!$M$25</f>
        <v>25</v>
      </c>
      <c r="AX68" s="164">
        <v>0</v>
      </c>
      <c r="AY68" s="164">
        <f>'Production Summary'!$N$26</f>
        <v>300</v>
      </c>
      <c r="AZ68" s="164">
        <f>'Production Summary'!$M$26</f>
        <v>25</v>
      </c>
      <c r="BA68" s="164">
        <v>0</v>
      </c>
      <c r="BB68" s="164">
        <f>'Production Summary'!$N$28</f>
        <v>777</v>
      </c>
      <c r="BC68" s="164">
        <f>'Production Summary'!$M$28</f>
        <v>12.95</v>
      </c>
      <c r="BD68" s="164">
        <v>0</v>
      </c>
      <c r="BE68" s="164">
        <f>'Production Summary'!$N$29</f>
        <v>612</v>
      </c>
      <c r="BF68" s="164">
        <f>'Production Summary'!$M$29</f>
        <v>51</v>
      </c>
      <c r="BG68" s="164">
        <v>0</v>
      </c>
      <c r="BH68" s="164">
        <f>'Production Summary'!$N$30</f>
        <v>500</v>
      </c>
      <c r="BI68" s="164">
        <f>'Production Summary'!$M$30</f>
        <v>250</v>
      </c>
      <c r="BJ68" s="164">
        <v>0</v>
      </c>
      <c r="BK68" s="386"/>
      <c r="BL68" s="164">
        <f>'Production Summary'!$N$32</f>
        <v>875</v>
      </c>
      <c r="BM68" s="164">
        <f>'Production Summary'!$N$34</f>
        <v>360.59999999999997</v>
      </c>
      <c r="BN68" s="164">
        <f>'Production Summary'!$M$34</f>
        <v>6.01</v>
      </c>
      <c r="BO68" s="164">
        <v>0</v>
      </c>
      <c r="BP68" s="164">
        <f>'Production Summary'!$N$36</f>
        <v>717</v>
      </c>
      <c r="BQ68" s="164">
        <f>'Production Summary'!$M$36</f>
        <v>11.95</v>
      </c>
      <c r="BR68" s="164">
        <v>0</v>
      </c>
      <c r="BS68" s="164">
        <f>'Production Summary'!$N$37</f>
        <v>210</v>
      </c>
      <c r="BT68" s="164">
        <f>'Production Summary'!$M$37</f>
        <v>21</v>
      </c>
      <c r="BU68" s="164">
        <v>0</v>
      </c>
      <c r="BV68" s="164">
        <f>'Production Summary'!$N$38</f>
        <v>280</v>
      </c>
      <c r="BW68" s="164">
        <f>'Production Summary'!$M$38</f>
        <v>28</v>
      </c>
      <c r="BX68" s="164">
        <v>0</v>
      </c>
      <c r="BY68" s="165">
        <f>'Production Summary'!$N$39</f>
        <v>300.38406247988502</v>
      </c>
      <c r="BZ68" s="164">
        <f>'Production Summary'!$M$39</f>
        <v>30.038406247988501</v>
      </c>
      <c r="CA68" s="164">
        <v>0</v>
      </c>
      <c r="CB68" s="164">
        <f>'Production Summary'!$N$40</f>
        <v>131.30000000000001</v>
      </c>
      <c r="CC68" s="164">
        <f>'Production Summary'!$M$40</f>
        <v>13.13</v>
      </c>
      <c r="CD68" s="164">
        <v>0</v>
      </c>
      <c r="CE68" s="164">
        <f>'Production Summary'!$N$42</f>
        <v>1136.3519999999996</v>
      </c>
      <c r="CF68" s="164">
        <f>'Production Summary'!$M$42</f>
        <v>81.167999999999978</v>
      </c>
      <c r="CG68" s="164">
        <v>0</v>
      </c>
      <c r="CH68" s="164">
        <v>0</v>
      </c>
      <c r="CI68" s="164">
        <f>'Production Summary'!$N$43</f>
        <v>184</v>
      </c>
      <c r="CJ68" s="164">
        <v>0</v>
      </c>
      <c r="CK68" s="164">
        <f>'Production Summary'!$N$44</f>
        <v>355</v>
      </c>
      <c r="CL68" s="164">
        <v>0</v>
      </c>
      <c r="CM68" s="375">
        <f>'Production Summary'!$N$45</f>
        <v>1650</v>
      </c>
      <c r="CN68" s="164">
        <f>'Production Summary'!$N$46</f>
        <v>270</v>
      </c>
      <c r="CO68" s="164">
        <f>'Production Summary'!$N$47</f>
        <v>1350</v>
      </c>
      <c r="CP68" s="166"/>
      <c r="CQ68" s="164">
        <f>'Production Summary'!$N$49</f>
        <v>8004.1580041580037</v>
      </c>
      <c r="CR68" s="164">
        <f>'Production Summary'!$M$49</f>
        <v>66.701316701316699</v>
      </c>
      <c r="CS68" s="164">
        <f>'Production Summary'!$N$50</f>
        <v>13331.600831600828</v>
      </c>
      <c r="CT68" s="164">
        <f>'Production Summary'!$M$50</f>
        <v>148.1288981288981</v>
      </c>
      <c r="CU68" s="164">
        <f>'Production Summary'!$N$51</f>
        <v>12785.862785862784</v>
      </c>
      <c r="CV68" s="164">
        <f>'Production Summary'!$M$51</f>
        <v>355.16285516285512</v>
      </c>
      <c r="CW68" s="164">
        <f>'Production Summary'!$N$52</f>
        <v>12629.937629937627</v>
      </c>
      <c r="CX68" s="164">
        <f>'Production Summary'!$M$52</f>
        <v>701.66320166320156</v>
      </c>
      <c r="CY68" s="164">
        <f>'Production Summary'!$N$53</f>
        <v>12396.049896049895</v>
      </c>
      <c r="CZ68" s="164">
        <f>'Production Summary'!$M$53</f>
        <v>688.66943866943859</v>
      </c>
      <c r="DA68" s="164">
        <f>'Production Summary'!$N$54</f>
        <v>13799.376299376298</v>
      </c>
      <c r="DB68" s="164">
        <f>'Production Summary'!$M$54</f>
        <v>766.63201663201653</v>
      </c>
      <c r="DC68" s="328">
        <f>'Production Summary'!$N$60</f>
        <v>12863.825363825363</v>
      </c>
      <c r="DD68" s="328">
        <f>'Production Summary'!$M$60</f>
        <v>714.65696465696465</v>
      </c>
      <c r="DE68" s="164">
        <f>'Production Summary'!$N$59</f>
        <v>11148.648648648648</v>
      </c>
      <c r="DF68" s="328">
        <f>'Production Summary'!$M$59</f>
        <v>619.36936936936934</v>
      </c>
      <c r="DG68" s="164">
        <f>'Production Summary'!$N$55</f>
        <v>13842.68884268884</v>
      </c>
      <c r="DH68" s="164">
        <f>'Production Summary'!$M$55</f>
        <v>3460.67221067221</v>
      </c>
      <c r="DI68" s="164">
        <f>'Production Summary'!$N$56</f>
        <v>13097.713097713096</v>
      </c>
      <c r="DJ68" s="164">
        <f>'Production Summary'!$M$56</f>
        <v>163.72141372141371</v>
      </c>
      <c r="DK68" s="164">
        <f>'Production Summary'!$N$57</f>
        <v>14189.189189189186</v>
      </c>
      <c r="DL68" s="164">
        <f>'Production Summary'!$M$57</f>
        <v>394.14414414414409</v>
      </c>
      <c r="DM68" s="164">
        <f>'Production Summary'!$N$58</f>
        <v>14017.671517671517</v>
      </c>
      <c r="DN68" s="164">
        <f>'Production Summary'!$M$58</f>
        <v>778.75952875952873</v>
      </c>
      <c r="DO68" s="164">
        <f>'Production Summary'!$N$61</f>
        <v>4500</v>
      </c>
      <c r="DP68" s="328">
        <f>'Production Summary'!$M$61</f>
        <v>750</v>
      </c>
      <c r="DQ68" s="164">
        <v>0</v>
      </c>
      <c r="DR68" s="164">
        <f>'Production Summary'!$N$62</f>
        <v>8900</v>
      </c>
      <c r="DS68" s="164">
        <f>'Production Summary'!$N$70</f>
        <v>300</v>
      </c>
      <c r="DT68" s="328">
        <f>'Production Summary'!$M$70</f>
        <v>25</v>
      </c>
      <c r="DU68" s="164">
        <v>0</v>
      </c>
      <c r="DV68" s="164">
        <f>'Production Summary'!$N$71</f>
        <v>150</v>
      </c>
      <c r="DW68" s="164">
        <v>0</v>
      </c>
      <c r="DX68" s="164">
        <f>'Production Summary'!$N$64</f>
        <v>192</v>
      </c>
      <c r="DY68" s="164">
        <v>0</v>
      </c>
      <c r="DZ68" s="391">
        <f>'Production Summary'!$N$65</f>
        <v>384</v>
      </c>
      <c r="EA68" s="164">
        <v>0</v>
      </c>
      <c r="EB68" s="391">
        <f>'Production Summary'!$N$66</f>
        <v>192</v>
      </c>
      <c r="EC68" s="164">
        <v>0</v>
      </c>
      <c r="ED68" s="164">
        <f>'Production Summary'!$N$67</f>
        <v>96</v>
      </c>
      <c r="EE68" s="164">
        <v>0</v>
      </c>
      <c r="EF68" s="164">
        <f>'Production Summary'!$N$68</f>
        <v>96</v>
      </c>
      <c r="EG68" s="164">
        <v>0</v>
      </c>
      <c r="EH68" s="164">
        <f>'Production Summary'!$N$69</f>
        <v>340</v>
      </c>
      <c r="EI68" s="101"/>
      <c r="EJ68" s="3"/>
      <c r="EK68" s="3"/>
      <c r="ER68" s="64" t="s">
        <v>105</v>
      </c>
      <c r="ES68" s="61" t="str">
        <f t="shared" si="10"/>
        <v/>
      </c>
      <c r="ET68" s="24">
        <f t="shared" si="6"/>
        <v>0</v>
      </c>
    </row>
    <row r="69" spans="1:150">
      <c r="B69" s="95"/>
      <c r="C69" s="95"/>
      <c r="D69" s="95"/>
      <c r="E69" s="95"/>
      <c r="F69" s="95"/>
      <c r="G69" s="95"/>
      <c r="H69" s="95"/>
      <c r="I69" s="95"/>
      <c r="J69" s="95"/>
      <c r="K69" s="95"/>
      <c r="L69" s="95"/>
      <c r="M69" s="95"/>
      <c r="N69" s="95"/>
      <c r="O69" s="95"/>
      <c r="P69" s="95"/>
      <c r="Q69" s="95"/>
      <c r="R69" s="95"/>
      <c r="S69" s="95"/>
      <c r="T69" s="95"/>
      <c r="U69" s="95"/>
      <c r="V69" s="95"/>
      <c r="W69" s="95"/>
      <c r="X69" s="95"/>
      <c r="Y69" s="95"/>
      <c r="Z69" s="95"/>
      <c r="AA69" s="95"/>
      <c r="AB69" s="95"/>
      <c r="AC69" s="95"/>
      <c r="AD69" s="95"/>
      <c r="AE69" s="95"/>
      <c r="AF69" s="95"/>
      <c r="AG69" s="95"/>
      <c r="AH69" s="95"/>
      <c r="AI69" s="95"/>
      <c r="AJ69" s="95"/>
      <c r="AK69" s="95"/>
      <c r="AL69" s="95"/>
      <c r="AM69" s="95"/>
      <c r="AN69" s="95"/>
      <c r="AO69" s="95"/>
      <c r="AP69" s="95"/>
      <c r="AQ69" s="95"/>
      <c r="AR69" s="95"/>
      <c r="AS69" s="95"/>
      <c r="AT69" s="95"/>
      <c r="AU69" s="95"/>
      <c r="AV69" s="95"/>
      <c r="AW69" s="95"/>
      <c r="AX69" s="95"/>
      <c r="AY69" s="95"/>
      <c r="AZ69" s="95"/>
      <c r="BA69" s="95"/>
      <c r="BB69" s="95"/>
      <c r="BC69" s="95"/>
      <c r="BD69" s="95"/>
      <c r="BE69" s="95"/>
      <c r="BF69" s="95"/>
      <c r="BG69" s="95"/>
      <c r="BH69" s="95"/>
      <c r="BI69" s="95"/>
      <c r="BJ69" s="95"/>
      <c r="BK69" s="95"/>
      <c r="BL69" s="95"/>
      <c r="BM69" s="95"/>
      <c r="BN69" s="95"/>
      <c r="BO69" s="95"/>
      <c r="BP69" s="95"/>
      <c r="BQ69" s="95"/>
      <c r="BR69" s="95"/>
      <c r="BS69" s="95"/>
      <c r="BT69" s="95"/>
      <c r="BU69" s="95"/>
      <c r="BV69" s="95"/>
      <c r="BW69" s="95"/>
      <c r="BX69" s="95"/>
      <c r="BY69" s="95"/>
      <c r="BZ69" s="95"/>
      <c r="CA69" s="95"/>
      <c r="CB69" s="95"/>
      <c r="CC69" s="95"/>
      <c r="CD69" s="95"/>
      <c r="CE69" s="95"/>
      <c r="CF69" s="95"/>
      <c r="CG69" s="95"/>
      <c r="CH69" s="95"/>
      <c r="CI69" s="95"/>
      <c r="CJ69" s="95"/>
      <c r="CK69" s="95"/>
      <c r="CL69" s="95"/>
      <c r="CM69" s="95"/>
      <c r="CN69" s="95"/>
      <c r="CO69" s="95"/>
      <c r="CP69" s="95"/>
      <c r="CQ69" s="95"/>
      <c r="CR69" s="95"/>
      <c r="CS69" s="95"/>
      <c r="CT69" s="95"/>
      <c r="CU69" s="95"/>
      <c r="CV69" s="95"/>
      <c r="CW69" s="95"/>
      <c r="CX69" s="95"/>
      <c r="CY69" s="95"/>
      <c r="CZ69" s="95"/>
      <c r="DA69" s="95"/>
      <c r="DB69" s="95"/>
      <c r="DC69" s="95"/>
      <c r="DD69" s="95"/>
      <c r="DE69" s="95"/>
      <c r="DF69" s="95"/>
      <c r="DG69" s="95"/>
      <c r="DH69" s="95"/>
      <c r="DI69" s="95"/>
      <c r="DJ69" s="95"/>
      <c r="DK69" s="95"/>
      <c r="DL69" s="95"/>
      <c r="DM69" s="95"/>
      <c r="DN69" s="95"/>
      <c r="DO69" s="95"/>
      <c r="DP69" s="95"/>
      <c r="DQ69" s="95"/>
      <c r="DR69" s="95"/>
      <c r="DS69" s="95"/>
      <c r="DT69" s="95"/>
      <c r="DU69" s="95"/>
      <c r="DV69" s="95"/>
      <c r="DW69" s="95"/>
      <c r="DX69" s="95"/>
      <c r="DY69" s="95"/>
      <c r="DZ69" s="95"/>
      <c r="EA69" s="95"/>
      <c r="EB69" s="95"/>
      <c r="EC69" s="95"/>
      <c r="ED69" s="95"/>
      <c r="EE69" s="95"/>
      <c r="EF69" s="95"/>
      <c r="EG69" s="95"/>
      <c r="EH69" s="95"/>
      <c r="EI69" s="95"/>
      <c r="ER69" s="95"/>
      <c r="ES69" s="95"/>
      <c r="ET69" s="95"/>
    </row>
    <row r="70" spans="1:150">
      <c r="B70" s="785" t="s">
        <v>83</v>
      </c>
      <c r="C70" s="785"/>
      <c r="D70" s="105">
        <f t="shared" ref="D70:BZ70" si="11">SUM(D6:D68)</f>
        <v>41958</v>
      </c>
      <c r="E70" s="105">
        <f t="shared" si="11"/>
        <v>1748.25</v>
      </c>
      <c r="F70" s="105">
        <f t="shared" si="11"/>
        <v>0</v>
      </c>
      <c r="G70" s="105">
        <f t="shared" si="11"/>
        <v>41958</v>
      </c>
      <c r="H70" s="105">
        <f t="shared" si="11"/>
        <v>1748.25</v>
      </c>
      <c r="I70" s="105">
        <f t="shared" si="11"/>
        <v>0</v>
      </c>
      <c r="J70" s="105">
        <f t="shared" ref="J70:K70" si="12">SUM(J6:J68)</f>
        <v>12600</v>
      </c>
      <c r="K70" s="105">
        <f t="shared" si="12"/>
        <v>472.5</v>
      </c>
      <c r="L70" s="105">
        <f t="shared" ref="L70:P70" si="13">SUM(L6:L68)</f>
        <v>0</v>
      </c>
      <c r="M70" s="105">
        <f t="shared" si="13"/>
        <v>38601.360000000037</v>
      </c>
      <c r="N70" s="105">
        <f t="shared" si="13"/>
        <v>1608.3899999999987</v>
      </c>
      <c r="O70" s="105">
        <f t="shared" si="13"/>
        <v>0</v>
      </c>
      <c r="P70" s="105">
        <f t="shared" si="13"/>
        <v>49140</v>
      </c>
      <c r="Q70" s="105">
        <f t="shared" si="11"/>
        <v>4095</v>
      </c>
      <c r="R70" s="105">
        <f t="shared" si="11"/>
        <v>0</v>
      </c>
      <c r="S70" s="105">
        <f t="shared" si="11"/>
        <v>45360</v>
      </c>
      <c r="T70" s="105">
        <f t="shared" si="11"/>
        <v>3780</v>
      </c>
      <c r="U70" s="105">
        <f t="shared" si="11"/>
        <v>0</v>
      </c>
      <c r="V70" s="105">
        <f t="shared" si="11"/>
        <v>55188</v>
      </c>
      <c r="W70" s="105">
        <f t="shared" si="11"/>
        <v>4599</v>
      </c>
      <c r="X70" s="105">
        <f t="shared" si="11"/>
        <v>0</v>
      </c>
      <c r="Y70" s="105">
        <f t="shared" si="11"/>
        <v>11151</v>
      </c>
      <c r="Z70" s="105">
        <f t="shared" si="11"/>
        <v>929.25</v>
      </c>
      <c r="AA70" s="105">
        <f>SUM(AA6:AA68)</f>
        <v>0</v>
      </c>
      <c r="AB70" s="105">
        <f t="shared" si="11"/>
        <v>7938</v>
      </c>
      <c r="AC70" s="105">
        <f t="shared" si="11"/>
        <v>1323</v>
      </c>
      <c r="AD70" s="105">
        <f t="shared" si="11"/>
        <v>0</v>
      </c>
      <c r="AE70" s="105">
        <f t="shared" si="11"/>
        <v>15876</v>
      </c>
      <c r="AF70" s="105">
        <f t="shared" si="11"/>
        <v>1323</v>
      </c>
      <c r="AG70" s="105">
        <f t="shared" si="11"/>
        <v>0</v>
      </c>
      <c r="AH70" s="105">
        <f t="shared" si="11"/>
        <v>62055</v>
      </c>
      <c r="AI70" s="105">
        <f t="shared" si="11"/>
        <v>1034.25</v>
      </c>
      <c r="AJ70" s="105">
        <f t="shared" si="11"/>
        <v>0</v>
      </c>
      <c r="AK70" s="105">
        <f t="shared" si="11"/>
        <v>53010</v>
      </c>
      <c r="AL70" s="105">
        <f t="shared" si="11"/>
        <v>1767</v>
      </c>
      <c r="AM70" s="105">
        <f t="shared" si="11"/>
        <v>0</v>
      </c>
      <c r="AN70" s="105">
        <f t="shared" si="11"/>
        <v>51912</v>
      </c>
      <c r="AO70" s="105">
        <f t="shared" si="11"/>
        <v>4326</v>
      </c>
      <c r="AP70" s="105">
        <f t="shared" si="11"/>
        <v>0</v>
      </c>
      <c r="AQ70" s="105">
        <f t="shared" si="11"/>
        <v>42210</v>
      </c>
      <c r="AR70" s="105">
        <f t="shared" si="11"/>
        <v>21105</v>
      </c>
      <c r="AS70" s="105">
        <f t="shared" si="11"/>
        <v>0</v>
      </c>
      <c r="AT70" s="105">
        <f t="shared" ref="AT70" si="14">SUM(AT6:AT68)</f>
        <v>22425</v>
      </c>
      <c r="AU70" s="105">
        <f t="shared" si="11"/>
        <v>66150</v>
      </c>
      <c r="AV70" s="105">
        <f t="shared" si="11"/>
        <v>18900</v>
      </c>
      <c r="AW70" s="105">
        <f t="shared" si="11"/>
        <v>1575</v>
      </c>
      <c r="AX70" s="105">
        <f t="shared" si="11"/>
        <v>0</v>
      </c>
      <c r="AY70" s="105">
        <f t="shared" si="11"/>
        <v>18900</v>
      </c>
      <c r="AZ70" s="105">
        <f t="shared" si="11"/>
        <v>1575</v>
      </c>
      <c r="BA70" s="105">
        <f t="shared" si="11"/>
        <v>0</v>
      </c>
      <c r="BB70" s="105">
        <f t="shared" si="11"/>
        <v>48951</v>
      </c>
      <c r="BC70" s="105">
        <f t="shared" si="11"/>
        <v>815.8500000000007</v>
      </c>
      <c r="BD70" s="105">
        <f t="shared" si="11"/>
        <v>0</v>
      </c>
      <c r="BE70" s="105">
        <f t="shared" si="11"/>
        <v>38580</v>
      </c>
      <c r="BF70" s="105">
        <f t="shared" si="11"/>
        <v>3215</v>
      </c>
      <c r="BG70" s="105">
        <f t="shared" si="11"/>
        <v>0</v>
      </c>
      <c r="BH70" s="105">
        <f t="shared" si="11"/>
        <v>31500</v>
      </c>
      <c r="BI70" s="105">
        <f t="shared" si="11"/>
        <v>15750</v>
      </c>
      <c r="BJ70" s="105">
        <f t="shared" si="11"/>
        <v>0</v>
      </c>
      <c r="BK70" s="105">
        <f t="shared" ref="BK70" si="15">SUM(BK6:BK68)</f>
        <v>0</v>
      </c>
      <c r="BL70" s="105">
        <f t="shared" si="11"/>
        <v>55125</v>
      </c>
      <c r="BM70" s="105">
        <f t="shared" si="11"/>
        <v>22717.799999999985</v>
      </c>
      <c r="BN70" s="105">
        <f t="shared" si="11"/>
        <v>378.62999999999965</v>
      </c>
      <c r="BO70" s="105">
        <f t="shared" si="11"/>
        <v>0</v>
      </c>
      <c r="BP70" s="105">
        <f t="shared" si="11"/>
        <v>45171</v>
      </c>
      <c r="BQ70" s="105">
        <f t="shared" si="11"/>
        <v>752.85000000000059</v>
      </c>
      <c r="BR70" s="105">
        <f t="shared" si="11"/>
        <v>0</v>
      </c>
      <c r="BS70" s="105">
        <f t="shared" si="11"/>
        <v>13230</v>
      </c>
      <c r="BT70" s="105">
        <f t="shared" si="11"/>
        <v>1323</v>
      </c>
      <c r="BU70" s="105">
        <f t="shared" si="11"/>
        <v>0</v>
      </c>
      <c r="BV70" s="105">
        <f t="shared" si="11"/>
        <v>17640</v>
      </c>
      <c r="BW70" s="105">
        <f t="shared" si="11"/>
        <v>1764</v>
      </c>
      <c r="BX70" s="105">
        <f t="shared" si="11"/>
        <v>0</v>
      </c>
      <c r="BY70" s="105">
        <f t="shared" si="11"/>
        <v>18924.195936232769</v>
      </c>
      <c r="BZ70" s="105">
        <f t="shared" si="11"/>
        <v>1892.4195936232732</v>
      </c>
      <c r="CA70" s="105">
        <f t="shared" ref="CA70:EH70" si="16">SUM(CA6:CA68)</f>
        <v>0</v>
      </c>
      <c r="CB70" s="105">
        <f t="shared" si="16"/>
        <v>8271.9000000000069</v>
      </c>
      <c r="CC70" s="105">
        <f t="shared" si="16"/>
        <v>827.18999999999983</v>
      </c>
      <c r="CD70" s="105">
        <f t="shared" si="16"/>
        <v>0</v>
      </c>
      <c r="CE70" s="105">
        <f t="shared" si="16"/>
        <v>71590.175999999949</v>
      </c>
      <c r="CF70" s="105">
        <f t="shared" si="16"/>
        <v>4928.543999999999</v>
      </c>
      <c r="CG70" s="105">
        <f t="shared" si="16"/>
        <v>0</v>
      </c>
      <c r="CH70" s="105">
        <f t="shared" ref="CH70" si="17">SUM(CH6:CH68)</f>
        <v>0</v>
      </c>
      <c r="CI70" s="105">
        <f t="shared" si="16"/>
        <v>11172</v>
      </c>
      <c r="CJ70" s="105">
        <f t="shared" si="16"/>
        <v>0</v>
      </c>
      <c r="CK70" s="105">
        <f t="shared" si="16"/>
        <v>21610</v>
      </c>
      <c r="CL70" s="105">
        <f t="shared" si="16"/>
        <v>0</v>
      </c>
      <c r="CM70" s="105">
        <f t="shared" si="16"/>
        <v>103950</v>
      </c>
      <c r="CN70" s="105">
        <f t="shared" si="16"/>
        <v>16550</v>
      </c>
      <c r="CO70" s="105">
        <f t="shared" si="16"/>
        <v>82750</v>
      </c>
      <c r="CP70" s="105">
        <f t="shared" si="16"/>
        <v>0</v>
      </c>
      <c r="CQ70" s="105">
        <f t="shared" si="16"/>
        <v>504261.95426195418</v>
      </c>
      <c r="CR70" s="105">
        <f t="shared" si="16"/>
        <v>4202.1829521829468</v>
      </c>
      <c r="CS70" s="105">
        <f t="shared" si="16"/>
        <v>839890.85239085264</v>
      </c>
      <c r="CT70" s="105">
        <f t="shared" si="16"/>
        <v>9332.1205821205804</v>
      </c>
      <c r="CU70" s="105">
        <f t="shared" si="16"/>
        <v>805509.35550935438</v>
      </c>
      <c r="CV70" s="105">
        <f t="shared" si="16"/>
        <v>22375.259875259886</v>
      </c>
      <c r="CW70" s="105">
        <f t="shared" si="16"/>
        <v>795686.07068607071</v>
      </c>
      <c r="CX70" s="105">
        <f t="shared" si="16"/>
        <v>44204.781704781686</v>
      </c>
      <c r="CY70" s="105">
        <f t="shared" si="16"/>
        <v>780951.14345114341</v>
      </c>
      <c r="CZ70" s="105">
        <f t="shared" si="16"/>
        <v>43386.174636174619</v>
      </c>
      <c r="DA70" s="105">
        <f t="shared" si="16"/>
        <v>869360.70686070586</v>
      </c>
      <c r="DB70" s="105">
        <f t="shared" si="16"/>
        <v>48297.81704781697</v>
      </c>
      <c r="DC70" s="105">
        <f t="shared" ref="DC70:DF70" si="18">SUM(DC6:DC68)</f>
        <v>810420.99792099674</v>
      </c>
      <c r="DD70" s="105">
        <f t="shared" si="18"/>
        <v>45023.38877338876</v>
      </c>
      <c r="DE70" s="105">
        <f t="shared" si="18"/>
        <v>702364.8648648645</v>
      </c>
      <c r="DF70" s="105">
        <f t="shared" si="18"/>
        <v>39020.270270270245</v>
      </c>
      <c r="DG70" s="105">
        <f t="shared" si="16"/>
        <v>872089.39708939625</v>
      </c>
      <c r="DH70" s="105">
        <f t="shared" si="16"/>
        <v>218022.34927234906</v>
      </c>
      <c r="DI70" s="105"/>
      <c r="DJ70" s="105"/>
      <c r="DK70" s="105"/>
      <c r="DL70" s="105"/>
      <c r="DM70" s="105"/>
      <c r="DN70" s="105"/>
      <c r="DO70" s="105">
        <f t="shared" ref="DO70:DQ70" si="19">SUM(DO6:DO68)</f>
        <v>283500</v>
      </c>
      <c r="DP70" s="105">
        <f t="shared" si="19"/>
        <v>47250</v>
      </c>
      <c r="DQ70" s="105">
        <f t="shared" si="19"/>
        <v>0</v>
      </c>
      <c r="DR70" s="105">
        <f t="shared" si="16"/>
        <v>560700</v>
      </c>
      <c r="DS70" s="105">
        <f>SUM(DS6:DS68)</f>
        <v>18900</v>
      </c>
      <c r="DT70" s="105">
        <f t="shared" si="16"/>
        <v>1575</v>
      </c>
      <c r="DU70" s="105">
        <f>SUM(DU6:DU68)</f>
        <v>0</v>
      </c>
      <c r="DV70" s="105">
        <f>SUM(DV6:DV68)</f>
        <v>9450</v>
      </c>
      <c r="DW70" s="105">
        <f>SUM(DW6:DW68)</f>
        <v>0</v>
      </c>
      <c r="DX70" s="105">
        <f t="shared" si="16"/>
        <v>12096</v>
      </c>
      <c r="DY70" s="105">
        <f t="shared" si="16"/>
        <v>0</v>
      </c>
      <c r="DZ70" s="105">
        <f t="shared" ref="DZ70:EA70" si="20">SUM(DZ6:DZ68)</f>
        <v>24192</v>
      </c>
      <c r="EA70" s="105">
        <f t="shared" si="20"/>
        <v>0</v>
      </c>
      <c r="EB70" s="105">
        <f t="shared" ref="EB70:EC70" si="21">SUM(EB6:EB68)</f>
        <v>12096</v>
      </c>
      <c r="EC70" s="105">
        <f t="shared" si="21"/>
        <v>0</v>
      </c>
      <c r="ED70" s="105">
        <f t="shared" si="16"/>
        <v>6048</v>
      </c>
      <c r="EE70" s="105">
        <f t="shared" si="16"/>
        <v>0</v>
      </c>
      <c r="EF70" s="105">
        <f t="shared" ref="EF70:EG70" si="22">SUM(EF6:EF68)</f>
        <v>6048</v>
      </c>
      <c r="EG70" s="105">
        <f t="shared" si="22"/>
        <v>0</v>
      </c>
      <c r="EH70" s="105">
        <f t="shared" si="16"/>
        <v>21420</v>
      </c>
      <c r="EI70" s="105"/>
      <c r="EJ70" s="3"/>
      <c r="EK70" s="3"/>
      <c r="ER70" s="785" t="s">
        <v>83</v>
      </c>
      <c r="ES70" s="785"/>
      <c r="ET70" s="104">
        <f>SUM(ET6:ET68)</f>
        <v>0</v>
      </c>
    </row>
    <row r="71" spans="1:150" s="53" customFormat="1">
      <c r="B71" s="872" t="s">
        <v>365</v>
      </c>
      <c r="C71" s="872"/>
      <c r="D71" s="107">
        <f>SUM(D6:D36)</f>
        <v>20646</v>
      </c>
      <c r="E71" s="107">
        <f t="shared" ref="E71:CA71" si="23">SUM(E6:E36)</f>
        <v>860.25</v>
      </c>
      <c r="F71" s="107">
        <f t="shared" si="23"/>
        <v>0</v>
      </c>
      <c r="G71" s="107">
        <f t="shared" si="23"/>
        <v>20646</v>
      </c>
      <c r="H71" s="107">
        <f t="shared" si="23"/>
        <v>860.25</v>
      </c>
      <c r="I71" s="107">
        <f t="shared" si="23"/>
        <v>0</v>
      </c>
      <c r="J71" s="107">
        <f t="shared" ref="J71:Q71" si="24">SUM(J6:J36)</f>
        <v>6200</v>
      </c>
      <c r="K71" s="107">
        <f t="shared" si="24"/>
        <v>232.5</v>
      </c>
      <c r="L71" s="107">
        <f t="shared" si="24"/>
        <v>0</v>
      </c>
      <c r="M71" s="107">
        <f t="shared" si="24"/>
        <v>18994.32</v>
      </c>
      <c r="N71" s="107">
        <f t="shared" si="24"/>
        <v>791.4299999999995</v>
      </c>
      <c r="O71" s="107">
        <f t="shared" si="24"/>
        <v>0</v>
      </c>
      <c r="P71" s="107">
        <f t="shared" si="24"/>
        <v>24180</v>
      </c>
      <c r="Q71" s="107">
        <f t="shared" si="24"/>
        <v>2015</v>
      </c>
      <c r="R71" s="107">
        <f t="shared" si="23"/>
        <v>0</v>
      </c>
      <c r="S71" s="107">
        <f t="shared" si="23"/>
        <v>22320</v>
      </c>
      <c r="T71" s="107">
        <f t="shared" si="23"/>
        <v>1860</v>
      </c>
      <c r="U71" s="107">
        <f t="shared" si="23"/>
        <v>0</v>
      </c>
      <c r="V71" s="107">
        <f t="shared" si="23"/>
        <v>27156</v>
      </c>
      <c r="W71" s="107">
        <f t="shared" si="23"/>
        <v>2263</v>
      </c>
      <c r="X71" s="107">
        <f t="shared" si="23"/>
        <v>0</v>
      </c>
      <c r="Y71" s="107">
        <f t="shared" ref="Y71:Z71" si="25">SUM(Y6:Y20)</f>
        <v>2655</v>
      </c>
      <c r="Z71" s="107">
        <f t="shared" si="25"/>
        <v>221.25</v>
      </c>
      <c r="AA71" s="107">
        <f>SUM(AA6:AA20)</f>
        <v>0</v>
      </c>
      <c r="AB71" s="107">
        <f t="shared" si="23"/>
        <v>3906</v>
      </c>
      <c r="AC71" s="107">
        <f t="shared" si="23"/>
        <v>651</v>
      </c>
      <c r="AD71" s="107">
        <f t="shared" si="23"/>
        <v>0</v>
      </c>
      <c r="AE71" s="107">
        <f t="shared" si="23"/>
        <v>7812</v>
      </c>
      <c r="AF71" s="107">
        <f t="shared" si="23"/>
        <v>651</v>
      </c>
      <c r="AG71" s="107">
        <f t="shared" si="23"/>
        <v>0</v>
      </c>
      <c r="AH71" s="107">
        <f t="shared" si="23"/>
        <v>28935</v>
      </c>
      <c r="AI71" s="107">
        <f t="shared" si="23"/>
        <v>482.25</v>
      </c>
      <c r="AJ71" s="107">
        <f t="shared" si="23"/>
        <v>0</v>
      </c>
      <c r="AK71" s="107">
        <f t="shared" si="23"/>
        <v>25170</v>
      </c>
      <c r="AL71" s="107">
        <f t="shared" si="23"/>
        <v>839</v>
      </c>
      <c r="AM71" s="107">
        <f t="shared" si="23"/>
        <v>0</v>
      </c>
      <c r="AN71" s="107">
        <f t="shared" si="23"/>
        <v>24264</v>
      </c>
      <c r="AO71" s="107">
        <f t="shared" si="23"/>
        <v>2022</v>
      </c>
      <c r="AP71" s="107">
        <f t="shared" si="23"/>
        <v>0</v>
      </c>
      <c r="AQ71" s="107">
        <f t="shared" si="23"/>
        <v>20770</v>
      </c>
      <c r="AR71" s="107">
        <f t="shared" si="23"/>
        <v>10385</v>
      </c>
      <c r="AS71" s="107">
        <f t="shared" si="23"/>
        <v>0</v>
      </c>
      <c r="AT71" s="107">
        <f t="shared" ref="AT71" si="26">SUM(AT6:AT36)</f>
        <v>10425</v>
      </c>
      <c r="AU71" s="107">
        <f t="shared" si="23"/>
        <v>32550</v>
      </c>
      <c r="AV71" s="107">
        <f t="shared" si="23"/>
        <v>9300</v>
      </c>
      <c r="AW71" s="107">
        <f t="shared" si="23"/>
        <v>775</v>
      </c>
      <c r="AX71" s="107">
        <f t="shared" si="23"/>
        <v>0</v>
      </c>
      <c r="AY71" s="107">
        <f t="shared" si="23"/>
        <v>9300</v>
      </c>
      <c r="AZ71" s="107">
        <f t="shared" si="23"/>
        <v>775</v>
      </c>
      <c r="BA71" s="107">
        <f t="shared" si="23"/>
        <v>0</v>
      </c>
      <c r="BB71" s="107">
        <f t="shared" si="23"/>
        <v>24087</v>
      </c>
      <c r="BC71" s="107">
        <f t="shared" si="23"/>
        <v>401.44999999999976</v>
      </c>
      <c r="BD71" s="107">
        <f t="shared" si="23"/>
        <v>0</v>
      </c>
      <c r="BE71" s="107">
        <f t="shared" si="23"/>
        <v>18996</v>
      </c>
      <c r="BF71" s="107">
        <f t="shared" si="23"/>
        <v>1583</v>
      </c>
      <c r="BG71" s="107">
        <f t="shared" si="23"/>
        <v>0</v>
      </c>
      <c r="BH71" s="107">
        <f t="shared" si="23"/>
        <v>15500</v>
      </c>
      <c r="BI71" s="107">
        <f t="shared" si="23"/>
        <v>7750</v>
      </c>
      <c r="BJ71" s="107">
        <f t="shared" si="23"/>
        <v>0</v>
      </c>
      <c r="BK71" s="107">
        <f t="shared" ref="BK71" si="27">SUM(BK6:BK36)</f>
        <v>0</v>
      </c>
      <c r="BL71" s="107">
        <f t="shared" si="23"/>
        <v>27125</v>
      </c>
      <c r="BM71" s="107">
        <f t="shared" si="23"/>
        <v>11178.600000000006</v>
      </c>
      <c r="BN71" s="107">
        <f t="shared" si="23"/>
        <v>186.30999999999995</v>
      </c>
      <c r="BO71" s="107">
        <f t="shared" si="23"/>
        <v>0</v>
      </c>
      <c r="BP71" s="107">
        <f t="shared" si="23"/>
        <v>22227</v>
      </c>
      <c r="BQ71" s="107">
        <f t="shared" si="23"/>
        <v>370.44999999999982</v>
      </c>
      <c r="BR71" s="107">
        <f t="shared" si="23"/>
        <v>0</v>
      </c>
      <c r="BS71" s="107">
        <f t="shared" si="23"/>
        <v>6510</v>
      </c>
      <c r="BT71" s="107">
        <f t="shared" si="23"/>
        <v>651</v>
      </c>
      <c r="BU71" s="107">
        <f t="shared" si="23"/>
        <v>0</v>
      </c>
      <c r="BV71" s="107">
        <f t="shared" si="23"/>
        <v>8680</v>
      </c>
      <c r="BW71" s="107">
        <f t="shared" si="23"/>
        <v>868</v>
      </c>
      <c r="BX71" s="107">
        <f t="shared" si="23"/>
        <v>0</v>
      </c>
      <c r="BY71" s="107">
        <f t="shared" si="23"/>
        <v>9311.9059368764356</v>
      </c>
      <c r="BZ71" s="107">
        <f t="shared" si="23"/>
        <v>931.19059368764385</v>
      </c>
      <c r="CA71" s="107">
        <f t="shared" si="23"/>
        <v>0</v>
      </c>
      <c r="CB71" s="107">
        <f t="shared" ref="CB71:EI71" si="28">SUM(CB6:CB36)</f>
        <v>4070.3000000000025</v>
      </c>
      <c r="CC71" s="107">
        <f t="shared" si="28"/>
        <v>407.02999999999992</v>
      </c>
      <c r="CD71" s="107">
        <f t="shared" si="28"/>
        <v>0</v>
      </c>
      <c r="CE71" s="107">
        <f t="shared" si="28"/>
        <v>35226.911999999975</v>
      </c>
      <c r="CF71" s="107">
        <f t="shared" si="28"/>
        <v>2331.1680000000001</v>
      </c>
      <c r="CG71" s="107">
        <f t="shared" si="28"/>
        <v>0</v>
      </c>
      <c r="CH71" s="107">
        <f t="shared" ref="CH71" si="29">SUM(CH6:CH36)</f>
        <v>0</v>
      </c>
      <c r="CI71" s="107">
        <f t="shared" si="28"/>
        <v>5284</v>
      </c>
      <c r="CJ71" s="107">
        <f t="shared" si="28"/>
        <v>0</v>
      </c>
      <c r="CK71" s="107">
        <f t="shared" si="28"/>
        <v>10250</v>
      </c>
      <c r="CL71" s="107">
        <f t="shared" si="28"/>
        <v>0</v>
      </c>
      <c r="CM71" s="107"/>
      <c r="CN71" s="107">
        <f t="shared" si="28"/>
        <v>7910</v>
      </c>
      <c r="CO71" s="107">
        <f t="shared" si="28"/>
        <v>39550</v>
      </c>
      <c r="CP71" s="107">
        <f t="shared" si="28"/>
        <v>0</v>
      </c>
      <c r="CQ71" s="107">
        <f t="shared" si="28"/>
        <v>248128.89812889809</v>
      </c>
      <c r="CR71" s="107">
        <f t="shared" si="28"/>
        <v>2067.7408177408183</v>
      </c>
      <c r="CS71" s="107">
        <f t="shared" si="28"/>
        <v>413279.62577962584</v>
      </c>
      <c r="CT71" s="107">
        <f t="shared" si="28"/>
        <v>4591.9958419958411</v>
      </c>
      <c r="CU71" s="107">
        <f t="shared" si="28"/>
        <v>396361.7463617461</v>
      </c>
      <c r="CV71" s="107">
        <f t="shared" si="28"/>
        <v>11010.048510048509</v>
      </c>
      <c r="CW71" s="107">
        <f t="shared" si="28"/>
        <v>391528.06652806624</v>
      </c>
      <c r="CX71" s="107">
        <f t="shared" si="28"/>
        <v>21751.559251559251</v>
      </c>
      <c r="CY71" s="107">
        <f t="shared" si="28"/>
        <v>384277.54677754676</v>
      </c>
      <c r="CZ71" s="107">
        <f t="shared" si="28"/>
        <v>21348.752598752602</v>
      </c>
      <c r="DA71" s="107">
        <f t="shared" si="28"/>
        <v>427780.66528066545</v>
      </c>
      <c r="DB71" s="107">
        <f t="shared" si="28"/>
        <v>23765.5925155925</v>
      </c>
      <c r="DC71" s="107">
        <f t="shared" ref="DC71:DF71" si="30">SUM(DC6:DC36)</f>
        <v>398778.5862785863</v>
      </c>
      <c r="DD71" s="107">
        <f t="shared" si="30"/>
        <v>22154.36590436591</v>
      </c>
      <c r="DE71" s="107">
        <f t="shared" si="30"/>
        <v>345608.10810810799</v>
      </c>
      <c r="DF71" s="107">
        <f t="shared" si="30"/>
        <v>19200.450450450444</v>
      </c>
      <c r="DG71" s="107">
        <f t="shared" si="28"/>
        <v>429123.35412335419</v>
      </c>
      <c r="DH71" s="107">
        <f t="shared" si="28"/>
        <v>107280.83853083855</v>
      </c>
      <c r="DI71" s="107"/>
      <c r="DJ71" s="107"/>
      <c r="DK71" s="107"/>
      <c r="DL71" s="107"/>
      <c r="DM71" s="107"/>
      <c r="DN71" s="107"/>
      <c r="DO71" s="107">
        <f t="shared" ref="DO71:DQ71" si="31">SUM(DO6:DO36)</f>
        <v>139500</v>
      </c>
      <c r="DP71" s="107">
        <f t="shared" si="31"/>
        <v>23250</v>
      </c>
      <c r="DQ71" s="107">
        <f t="shared" si="31"/>
        <v>0</v>
      </c>
      <c r="DR71" s="107">
        <f t="shared" si="28"/>
        <v>275900</v>
      </c>
      <c r="DS71" s="107">
        <f>SUM(DS6:DS20)</f>
        <v>4500</v>
      </c>
      <c r="DT71" s="107">
        <f>SUM(DT6:DT20)</f>
        <v>375</v>
      </c>
      <c r="DU71" s="107">
        <f>SUM(DU6:DU20)</f>
        <v>0</v>
      </c>
      <c r="DV71" s="107">
        <f>SUM(DV6:DV20)</f>
        <v>2250</v>
      </c>
      <c r="DW71" s="107">
        <f>SUM(DW6:DW20)</f>
        <v>0</v>
      </c>
      <c r="DX71" s="107">
        <f t="shared" si="28"/>
        <v>5952</v>
      </c>
      <c r="DY71" s="107">
        <f t="shared" si="28"/>
        <v>0</v>
      </c>
      <c r="DZ71" s="107">
        <f t="shared" ref="DZ71:EA71" si="32">SUM(DZ6:DZ36)</f>
        <v>11904</v>
      </c>
      <c r="EA71" s="107">
        <f t="shared" si="32"/>
        <v>0</v>
      </c>
      <c r="EB71" s="107">
        <f t="shared" ref="EB71:EC71" si="33">SUM(EB6:EB36)</f>
        <v>5952</v>
      </c>
      <c r="EC71" s="107">
        <f t="shared" si="33"/>
        <v>0</v>
      </c>
      <c r="ED71" s="107">
        <f t="shared" si="28"/>
        <v>2976</v>
      </c>
      <c r="EE71" s="107">
        <f t="shared" si="28"/>
        <v>0</v>
      </c>
      <c r="EF71" s="107">
        <f t="shared" ref="EF71:EG71" si="34">SUM(EF6:EF36)</f>
        <v>2976</v>
      </c>
      <c r="EG71" s="107">
        <f t="shared" si="34"/>
        <v>0</v>
      </c>
      <c r="EH71" s="107">
        <f t="shared" si="28"/>
        <v>10540</v>
      </c>
      <c r="EI71" s="107">
        <f t="shared" si="28"/>
        <v>0</v>
      </c>
      <c r="EJ71" s="61"/>
      <c r="EK71" s="61"/>
    </row>
    <row r="72" spans="1:150" s="53" customFormat="1">
      <c r="B72" s="807" t="s">
        <v>230</v>
      </c>
      <c r="C72" s="807"/>
      <c r="D72" s="124">
        <v>0</v>
      </c>
      <c r="E72" s="124">
        <v>0</v>
      </c>
      <c r="F72" s="124">
        <v>0</v>
      </c>
      <c r="G72" s="124">
        <v>0</v>
      </c>
      <c r="H72" s="124">
        <v>0</v>
      </c>
      <c r="I72" s="124">
        <v>0</v>
      </c>
      <c r="J72" s="124">
        <v>0</v>
      </c>
      <c r="K72" s="124">
        <v>0</v>
      </c>
      <c r="L72" s="124">
        <v>0</v>
      </c>
      <c r="M72" s="124">
        <v>0</v>
      </c>
      <c r="N72" s="124">
        <v>0</v>
      </c>
      <c r="O72" s="124">
        <v>0</v>
      </c>
      <c r="P72" s="124">
        <v>0</v>
      </c>
      <c r="Q72" s="124">
        <v>0</v>
      </c>
      <c r="R72" s="124">
        <v>0</v>
      </c>
      <c r="S72" s="124">
        <v>0</v>
      </c>
      <c r="T72" s="124">
        <v>0</v>
      </c>
      <c r="U72" s="124">
        <v>0</v>
      </c>
      <c r="V72" s="124">
        <v>0</v>
      </c>
      <c r="W72" s="124">
        <v>0</v>
      </c>
      <c r="X72" s="124">
        <v>0</v>
      </c>
      <c r="Y72" s="124">
        <f t="shared" ref="Y72:Z72" si="35">SUM(Y21:Y36)</f>
        <v>2832</v>
      </c>
      <c r="Z72" s="124">
        <f t="shared" si="35"/>
        <v>236</v>
      </c>
      <c r="AA72" s="124">
        <f>SUM(AA21:AA36)</f>
        <v>0</v>
      </c>
      <c r="AB72" s="124">
        <v>0</v>
      </c>
      <c r="AC72" s="124">
        <v>0</v>
      </c>
      <c r="AD72" s="124">
        <v>0</v>
      </c>
      <c r="AE72" s="124">
        <v>0</v>
      </c>
      <c r="AF72" s="124">
        <v>0</v>
      </c>
      <c r="AG72" s="124">
        <v>0</v>
      </c>
      <c r="AH72" s="124">
        <v>0</v>
      </c>
      <c r="AI72" s="124">
        <v>0</v>
      </c>
      <c r="AJ72" s="124">
        <v>0</v>
      </c>
      <c r="AK72" s="124">
        <v>0</v>
      </c>
      <c r="AL72" s="124">
        <v>0</v>
      </c>
      <c r="AM72" s="124">
        <v>0</v>
      </c>
      <c r="AN72" s="124">
        <v>0</v>
      </c>
      <c r="AO72" s="124">
        <v>0</v>
      </c>
      <c r="AP72" s="124">
        <v>0</v>
      </c>
      <c r="AQ72" s="124">
        <v>0</v>
      </c>
      <c r="AR72" s="124">
        <v>0</v>
      </c>
      <c r="AS72" s="124">
        <v>0</v>
      </c>
      <c r="AT72" s="124">
        <v>0</v>
      </c>
      <c r="AU72" s="124">
        <v>0</v>
      </c>
      <c r="AV72" s="124">
        <v>0</v>
      </c>
      <c r="AW72" s="124">
        <v>0</v>
      </c>
      <c r="AX72" s="124">
        <v>0</v>
      </c>
      <c r="AY72" s="124">
        <v>0</v>
      </c>
      <c r="AZ72" s="124">
        <v>0</v>
      </c>
      <c r="BA72" s="124">
        <v>0</v>
      </c>
      <c r="BB72" s="124">
        <v>0</v>
      </c>
      <c r="BC72" s="124">
        <v>0</v>
      </c>
      <c r="BD72" s="124">
        <v>0</v>
      </c>
      <c r="BE72" s="124">
        <v>0</v>
      </c>
      <c r="BF72" s="124">
        <v>0</v>
      </c>
      <c r="BG72" s="124">
        <v>0</v>
      </c>
      <c r="BH72" s="124">
        <v>0</v>
      </c>
      <c r="BI72" s="124">
        <v>0</v>
      </c>
      <c r="BJ72" s="124">
        <v>0</v>
      </c>
      <c r="BK72" s="124">
        <v>0</v>
      </c>
      <c r="BL72" s="124">
        <v>0</v>
      </c>
      <c r="BM72" s="124">
        <v>0</v>
      </c>
      <c r="BN72" s="124">
        <v>0</v>
      </c>
      <c r="BO72" s="124">
        <v>0</v>
      </c>
      <c r="BP72" s="124">
        <v>0</v>
      </c>
      <c r="BQ72" s="124">
        <v>0</v>
      </c>
      <c r="BR72" s="124">
        <v>0</v>
      </c>
      <c r="BS72" s="124">
        <v>0</v>
      </c>
      <c r="BT72" s="124">
        <v>0</v>
      </c>
      <c r="BU72" s="124">
        <v>0</v>
      </c>
      <c r="BV72" s="124">
        <v>0</v>
      </c>
      <c r="BW72" s="124">
        <v>0</v>
      </c>
      <c r="BX72" s="124">
        <v>0</v>
      </c>
      <c r="BY72" s="124">
        <v>0</v>
      </c>
      <c r="BZ72" s="124">
        <v>0</v>
      </c>
      <c r="CA72" s="124">
        <v>0</v>
      </c>
      <c r="CB72" s="124">
        <v>0</v>
      </c>
      <c r="CC72" s="124">
        <v>0</v>
      </c>
      <c r="CD72" s="124">
        <v>0</v>
      </c>
      <c r="CE72" s="124">
        <v>0</v>
      </c>
      <c r="CF72" s="124">
        <v>0</v>
      </c>
      <c r="CG72" s="124">
        <v>0</v>
      </c>
      <c r="CH72" s="124">
        <v>0</v>
      </c>
      <c r="CI72" s="124">
        <v>0</v>
      </c>
      <c r="CJ72" s="124">
        <v>0</v>
      </c>
      <c r="CK72" s="124">
        <v>0</v>
      </c>
      <c r="CL72" s="124">
        <v>0</v>
      </c>
      <c r="CM72" s="124"/>
      <c r="CN72" s="124">
        <v>0</v>
      </c>
      <c r="CO72" s="124">
        <v>0</v>
      </c>
      <c r="CP72" s="124">
        <v>0</v>
      </c>
      <c r="CQ72" s="124">
        <v>0</v>
      </c>
      <c r="CR72" s="124">
        <v>0</v>
      </c>
      <c r="CS72" s="124">
        <v>0</v>
      </c>
      <c r="CT72" s="124">
        <v>0</v>
      </c>
      <c r="CU72" s="124">
        <v>0</v>
      </c>
      <c r="CV72" s="124">
        <v>0</v>
      </c>
      <c r="CW72" s="124">
        <v>0</v>
      </c>
      <c r="CX72" s="124">
        <v>0</v>
      </c>
      <c r="CY72" s="124"/>
      <c r="CZ72" s="124"/>
      <c r="DA72" s="124"/>
      <c r="DB72" s="124"/>
      <c r="DC72" s="124"/>
      <c r="DD72" s="124"/>
      <c r="DE72" s="124"/>
      <c r="DF72" s="124"/>
      <c r="DG72" s="124">
        <v>0</v>
      </c>
      <c r="DH72" s="124">
        <v>0</v>
      </c>
      <c r="DI72" s="124"/>
      <c r="DJ72" s="124"/>
      <c r="DK72" s="124"/>
      <c r="DL72" s="124"/>
      <c r="DM72" s="124"/>
      <c r="DN72" s="124"/>
      <c r="DO72" s="124">
        <v>0</v>
      </c>
      <c r="DP72" s="124">
        <v>0</v>
      </c>
      <c r="DQ72" s="124">
        <v>0</v>
      </c>
      <c r="DR72" s="124">
        <v>0</v>
      </c>
      <c r="DS72" s="124">
        <f t="shared" ref="DS72:DT72" si="36">SUM(DS21:DS36)</f>
        <v>4800</v>
      </c>
      <c r="DT72" s="124">
        <f t="shared" si="36"/>
        <v>400</v>
      </c>
      <c r="DU72" s="124">
        <f>SUM(DU21:DU36)</f>
        <v>0</v>
      </c>
      <c r="DV72" s="124">
        <f t="shared" ref="DV72" si="37">SUM(DV21:DV36)</f>
        <v>2400</v>
      </c>
      <c r="DW72" s="124">
        <f t="shared" ref="DW72" si="38">SUM(DW21:DW36)</f>
        <v>0</v>
      </c>
      <c r="DX72" s="124">
        <v>0</v>
      </c>
      <c r="DY72" s="124">
        <v>0</v>
      </c>
      <c r="DZ72" s="124">
        <v>0</v>
      </c>
      <c r="EA72" s="124">
        <v>0</v>
      </c>
      <c r="EB72" s="124">
        <v>0</v>
      </c>
      <c r="EC72" s="124">
        <v>0</v>
      </c>
      <c r="ED72" s="124">
        <v>0</v>
      </c>
      <c r="EE72" s="124">
        <v>0</v>
      </c>
      <c r="EF72" s="124">
        <v>0</v>
      </c>
      <c r="EG72" s="124">
        <v>0</v>
      </c>
      <c r="EH72" s="124">
        <v>0</v>
      </c>
      <c r="EI72" s="124">
        <v>0</v>
      </c>
      <c r="EJ72" s="61"/>
      <c r="EK72" s="61"/>
    </row>
    <row r="73" spans="1:150" s="53" customFormat="1">
      <c r="B73" s="845" t="s">
        <v>325</v>
      </c>
      <c r="C73" s="845"/>
      <c r="D73" s="106">
        <f>SUM(D37:D68)</f>
        <v>21312</v>
      </c>
      <c r="E73" s="106">
        <f t="shared" ref="E73:CA73" si="39">SUM(E37:E68)</f>
        <v>888</v>
      </c>
      <c r="F73" s="106">
        <f t="shared" si="39"/>
        <v>0</v>
      </c>
      <c r="G73" s="106">
        <f t="shared" si="39"/>
        <v>21312</v>
      </c>
      <c r="H73" s="106">
        <f t="shared" si="39"/>
        <v>888</v>
      </c>
      <c r="I73" s="106">
        <f t="shared" si="39"/>
        <v>0</v>
      </c>
      <c r="J73" s="106">
        <f t="shared" ref="J73:Q73" si="40">SUM(J37:J68)</f>
        <v>6400</v>
      </c>
      <c r="K73" s="106">
        <f t="shared" si="40"/>
        <v>240</v>
      </c>
      <c r="L73" s="106">
        <f t="shared" si="40"/>
        <v>0</v>
      </c>
      <c r="M73" s="106">
        <f t="shared" si="40"/>
        <v>19607.04</v>
      </c>
      <c r="N73" s="106">
        <f t="shared" si="40"/>
        <v>816.95999999999947</v>
      </c>
      <c r="O73" s="106">
        <f t="shared" si="40"/>
        <v>0</v>
      </c>
      <c r="P73" s="106">
        <f t="shared" si="40"/>
        <v>24960</v>
      </c>
      <c r="Q73" s="106">
        <f t="shared" si="40"/>
        <v>2080</v>
      </c>
      <c r="R73" s="106">
        <f t="shared" si="39"/>
        <v>0</v>
      </c>
      <c r="S73" s="106">
        <f t="shared" si="39"/>
        <v>23040</v>
      </c>
      <c r="T73" s="106">
        <f t="shared" si="39"/>
        <v>1920</v>
      </c>
      <c r="U73" s="106">
        <f t="shared" si="39"/>
        <v>0</v>
      </c>
      <c r="V73" s="106">
        <f t="shared" si="39"/>
        <v>28032</v>
      </c>
      <c r="W73" s="106">
        <f t="shared" si="39"/>
        <v>2336</v>
      </c>
      <c r="X73" s="106">
        <f t="shared" si="39"/>
        <v>0</v>
      </c>
      <c r="Y73" s="106">
        <f t="shared" si="39"/>
        <v>5664</v>
      </c>
      <c r="Z73" s="106">
        <f t="shared" si="39"/>
        <v>472</v>
      </c>
      <c r="AA73" s="106">
        <f>SUM(AA37:AA68)</f>
        <v>0</v>
      </c>
      <c r="AB73" s="106">
        <f t="shared" si="39"/>
        <v>4032</v>
      </c>
      <c r="AC73" s="106">
        <f t="shared" si="39"/>
        <v>672</v>
      </c>
      <c r="AD73" s="106">
        <f t="shared" si="39"/>
        <v>0</v>
      </c>
      <c r="AE73" s="106">
        <f t="shared" si="39"/>
        <v>8064</v>
      </c>
      <c r="AF73" s="106">
        <f t="shared" si="39"/>
        <v>672</v>
      </c>
      <c r="AG73" s="106">
        <f t="shared" si="39"/>
        <v>0</v>
      </c>
      <c r="AH73" s="106">
        <f t="shared" si="39"/>
        <v>33120</v>
      </c>
      <c r="AI73" s="106">
        <f t="shared" si="39"/>
        <v>552</v>
      </c>
      <c r="AJ73" s="106">
        <f t="shared" si="39"/>
        <v>0</v>
      </c>
      <c r="AK73" s="106">
        <f t="shared" si="39"/>
        <v>27840</v>
      </c>
      <c r="AL73" s="106">
        <f t="shared" si="39"/>
        <v>928</v>
      </c>
      <c r="AM73" s="106">
        <f t="shared" si="39"/>
        <v>0</v>
      </c>
      <c r="AN73" s="106">
        <f t="shared" si="39"/>
        <v>27648</v>
      </c>
      <c r="AO73" s="106">
        <f t="shared" si="39"/>
        <v>2304</v>
      </c>
      <c r="AP73" s="106">
        <f t="shared" si="39"/>
        <v>0</v>
      </c>
      <c r="AQ73" s="106">
        <f t="shared" si="39"/>
        <v>21440</v>
      </c>
      <c r="AR73" s="106">
        <f t="shared" si="39"/>
        <v>10720</v>
      </c>
      <c r="AS73" s="106">
        <f t="shared" si="39"/>
        <v>0</v>
      </c>
      <c r="AT73" s="106">
        <f t="shared" ref="AT73" si="41">SUM(AT37:AT68)</f>
        <v>12000</v>
      </c>
      <c r="AU73" s="106">
        <f t="shared" si="39"/>
        <v>33600</v>
      </c>
      <c r="AV73" s="106">
        <f t="shared" si="39"/>
        <v>9600</v>
      </c>
      <c r="AW73" s="106">
        <f t="shared" si="39"/>
        <v>800</v>
      </c>
      <c r="AX73" s="106">
        <f t="shared" si="39"/>
        <v>0</v>
      </c>
      <c r="AY73" s="106">
        <f t="shared" si="39"/>
        <v>9600</v>
      </c>
      <c r="AZ73" s="106">
        <f t="shared" si="39"/>
        <v>800</v>
      </c>
      <c r="BA73" s="106">
        <f t="shared" si="39"/>
        <v>0</v>
      </c>
      <c r="BB73" s="106">
        <f t="shared" si="39"/>
        <v>24864</v>
      </c>
      <c r="BC73" s="106">
        <f t="shared" si="39"/>
        <v>414.39999999999975</v>
      </c>
      <c r="BD73" s="106">
        <f t="shared" si="39"/>
        <v>0</v>
      </c>
      <c r="BE73" s="106">
        <f t="shared" si="39"/>
        <v>19584</v>
      </c>
      <c r="BF73" s="106">
        <f t="shared" si="39"/>
        <v>1632</v>
      </c>
      <c r="BG73" s="106">
        <f t="shared" si="39"/>
        <v>0</v>
      </c>
      <c r="BH73" s="106">
        <f t="shared" si="39"/>
        <v>16000</v>
      </c>
      <c r="BI73" s="106">
        <f t="shared" si="39"/>
        <v>8000</v>
      </c>
      <c r="BJ73" s="106">
        <f t="shared" si="39"/>
        <v>0</v>
      </c>
      <c r="BK73" s="106">
        <f t="shared" ref="BK73" si="42">SUM(BK37:BK68)</f>
        <v>0</v>
      </c>
      <c r="BL73" s="106">
        <f t="shared" si="39"/>
        <v>28000</v>
      </c>
      <c r="BM73" s="106">
        <f t="shared" si="39"/>
        <v>11539.200000000006</v>
      </c>
      <c r="BN73" s="106">
        <f t="shared" si="39"/>
        <v>192.31999999999994</v>
      </c>
      <c r="BO73" s="106">
        <f t="shared" si="39"/>
        <v>0</v>
      </c>
      <c r="BP73" s="106">
        <f t="shared" si="39"/>
        <v>22944</v>
      </c>
      <c r="BQ73" s="106">
        <f t="shared" si="39"/>
        <v>382.39999999999981</v>
      </c>
      <c r="BR73" s="106">
        <f t="shared" si="39"/>
        <v>0</v>
      </c>
      <c r="BS73" s="106">
        <f t="shared" si="39"/>
        <v>6720</v>
      </c>
      <c r="BT73" s="106">
        <f t="shared" si="39"/>
        <v>672</v>
      </c>
      <c r="BU73" s="106">
        <f t="shared" si="39"/>
        <v>0</v>
      </c>
      <c r="BV73" s="106">
        <f t="shared" si="39"/>
        <v>8960</v>
      </c>
      <c r="BW73" s="106">
        <f t="shared" si="39"/>
        <v>896</v>
      </c>
      <c r="BX73" s="106">
        <f t="shared" si="39"/>
        <v>0</v>
      </c>
      <c r="BY73" s="106">
        <f t="shared" si="39"/>
        <v>9612.2899993563205</v>
      </c>
      <c r="BZ73" s="106">
        <f t="shared" si="39"/>
        <v>961.22899993563237</v>
      </c>
      <c r="CA73" s="106">
        <f t="shared" si="39"/>
        <v>0</v>
      </c>
      <c r="CB73" s="106">
        <f t="shared" ref="CB73:EI73" si="43">SUM(CB37:CB68)</f>
        <v>4201.6000000000022</v>
      </c>
      <c r="CC73" s="106">
        <f t="shared" si="43"/>
        <v>420.15999999999991</v>
      </c>
      <c r="CD73" s="106">
        <f t="shared" si="43"/>
        <v>0</v>
      </c>
      <c r="CE73" s="106">
        <f t="shared" si="43"/>
        <v>36363.263999999974</v>
      </c>
      <c r="CF73" s="106">
        <f t="shared" si="43"/>
        <v>2597.3759999999993</v>
      </c>
      <c r="CG73" s="106">
        <f t="shared" si="43"/>
        <v>0</v>
      </c>
      <c r="CH73" s="106">
        <f t="shared" ref="CH73" si="44">SUM(CH37:CH68)</f>
        <v>0</v>
      </c>
      <c r="CI73" s="106">
        <f t="shared" si="43"/>
        <v>5888</v>
      </c>
      <c r="CJ73" s="106">
        <f t="shared" si="43"/>
        <v>0</v>
      </c>
      <c r="CK73" s="106">
        <f t="shared" si="43"/>
        <v>11360</v>
      </c>
      <c r="CL73" s="106">
        <f t="shared" si="43"/>
        <v>0</v>
      </c>
      <c r="CM73" s="106"/>
      <c r="CN73" s="106">
        <f t="shared" si="43"/>
        <v>8640</v>
      </c>
      <c r="CO73" s="106">
        <f t="shared" si="43"/>
        <v>43200</v>
      </c>
      <c r="CP73" s="106">
        <f t="shared" si="43"/>
        <v>0</v>
      </c>
      <c r="CQ73" s="106">
        <f t="shared" si="43"/>
        <v>256133.05613305609</v>
      </c>
      <c r="CR73" s="106">
        <f t="shared" si="43"/>
        <v>2134.4421344421348</v>
      </c>
      <c r="CS73" s="106">
        <f t="shared" si="43"/>
        <v>426611.22661122668</v>
      </c>
      <c r="CT73" s="106">
        <f t="shared" si="43"/>
        <v>4740.1247401247392</v>
      </c>
      <c r="CU73" s="106">
        <f t="shared" si="43"/>
        <v>409147.60914760886</v>
      </c>
      <c r="CV73" s="106">
        <f t="shared" si="43"/>
        <v>11365.211365211364</v>
      </c>
      <c r="CW73" s="106">
        <f t="shared" si="43"/>
        <v>404158.00415800384</v>
      </c>
      <c r="CX73" s="106">
        <f t="shared" si="43"/>
        <v>22453.222453222454</v>
      </c>
      <c r="CY73" s="106">
        <f t="shared" si="43"/>
        <v>396673.59667359665</v>
      </c>
      <c r="CZ73" s="106">
        <f t="shared" si="43"/>
        <v>22037.422037422042</v>
      </c>
      <c r="DA73" s="106">
        <f t="shared" si="43"/>
        <v>441580.04158004175</v>
      </c>
      <c r="DB73" s="106">
        <f t="shared" si="43"/>
        <v>24532.224532224514</v>
      </c>
      <c r="DC73" s="106">
        <f t="shared" ref="DC73:DF73" si="45">SUM(DC37:DC68)</f>
        <v>411642.41164241167</v>
      </c>
      <c r="DD73" s="106">
        <f t="shared" si="45"/>
        <v>22869.022869022876</v>
      </c>
      <c r="DE73" s="106">
        <f t="shared" si="45"/>
        <v>356756.75675675663</v>
      </c>
      <c r="DF73" s="106">
        <f t="shared" si="45"/>
        <v>19819.819819819812</v>
      </c>
      <c r="DG73" s="106">
        <f t="shared" si="43"/>
        <v>442966.04296604305</v>
      </c>
      <c r="DH73" s="106">
        <f t="shared" si="43"/>
        <v>110741.51074151076</v>
      </c>
      <c r="DI73" s="106"/>
      <c r="DJ73" s="106"/>
      <c r="DK73" s="106"/>
      <c r="DL73" s="106"/>
      <c r="DM73" s="106"/>
      <c r="DN73" s="106"/>
      <c r="DO73" s="106">
        <f t="shared" ref="DO73:DQ73" si="46">SUM(DO37:DO68)</f>
        <v>144000</v>
      </c>
      <c r="DP73" s="106">
        <f t="shared" si="46"/>
        <v>24000</v>
      </c>
      <c r="DQ73" s="106">
        <f t="shared" si="46"/>
        <v>0</v>
      </c>
      <c r="DR73" s="106">
        <f t="shared" si="43"/>
        <v>284800</v>
      </c>
      <c r="DS73" s="106">
        <f>SUM(DS37:DS68)</f>
        <v>9600</v>
      </c>
      <c r="DT73" s="106">
        <f t="shared" si="43"/>
        <v>800</v>
      </c>
      <c r="DU73" s="106">
        <f>SUM(DU37:DU68)</f>
        <v>0</v>
      </c>
      <c r="DV73" s="106">
        <f>SUM(DV37:DV68)</f>
        <v>4800</v>
      </c>
      <c r="DW73" s="106">
        <f>SUM(DW37:DW68)</f>
        <v>0</v>
      </c>
      <c r="DX73" s="106">
        <f t="shared" si="43"/>
        <v>6144</v>
      </c>
      <c r="DY73" s="106">
        <f t="shared" si="43"/>
        <v>0</v>
      </c>
      <c r="DZ73" s="106">
        <f t="shared" ref="DZ73:EA73" si="47">SUM(DZ37:DZ68)</f>
        <v>12288</v>
      </c>
      <c r="EA73" s="106">
        <f t="shared" si="47"/>
        <v>0</v>
      </c>
      <c r="EB73" s="106">
        <f t="shared" ref="EB73:EC73" si="48">SUM(EB37:EB68)</f>
        <v>6144</v>
      </c>
      <c r="EC73" s="106">
        <f t="shared" si="48"/>
        <v>0</v>
      </c>
      <c r="ED73" s="106">
        <f t="shared" si="43"/>
        <v>3072</v>
      </c>
      <c r="EE73" s="106">
        <f t="shared" si="43"/>
        <v>0</v>
      </c>
      <c r="EF73" s="106">
        <f t="shared" ref="EF73:EG73" si="49">SUM(EF37:EF68)</f>
        <v>3072</v>
      </c>
      <c r="EG73" s="106">
        <f t="shared" si="49"/>
        <v>0</v>
      </c>
      <c r="EH73" s="106">
        <f t="shared" si="43"/>
        <v>10880</v>
      </c>
      <c r="EI73" s="106">
        <f t="shared" si="43"/>
        <v>0</v>
      </c>
      <c r="EJ73" s="61"/>
      <c r="EK73" s="61"/>
    </row>
    <row r="74" spans="1:150" s="53" customFormat="1">
      <c r="B74" s="809" t="s">
        <v>156</v>
      </c>
      <c r="C74" s="810"/>
      <c r="D74" s="108">
        <f>D70*D75</f>
        <v>503496</v>
      </c>
      <c r="E74" s="108">
        <f t="shared" ref="E74:CA74" si="50">E70*E75</f>
        <v>874.125</v>
      </c>
      <c r="F74" s="108">
        <f t="shared" si="50"/>
        <v>0</v>
      </c>
      <c r="G74" s="108">
        <f t="shared" si="50"/>
        <v>473286.24</v>
      </c>
      <c r="H74" s="108">
        <f t="shared" si="50"/>
        <v>821.67750000000001</v>
      </c>
      <c r="I74" s="108">
        <f t="shared" si="50"/>
        <v>0</v>
      </c>
      <c r="J74" s="108">
        <f t="shared" ref="J74:Q74" si="51">J70*J75</f>
        <v>45359.999999999993</v>
      </c>
      <c r="K74" s="108">
        <f t="shared" si="51"/>
        <v>56.699999999999996</v>
      </c>
      <c r="L74" s="108">
        <f t="shared" si="51"/>
        <v>0</v>
      </c>
      <c r="M74" s="108">
        <f t="shared" si="51"/>
        <v>370573.05600000039</v>
      </c>
      <c r="N74" s="108">
        <f t="shared" si="51"/>
        <v>643.35599999999954</v>
      </c>
      <c r="O74" s="108">
        <f t="shared" si="51"/>
        <v>0</v>
      </c>
      <c r="P74" s="108">
        <f t="shared" si="51"/>
        <v>589680</v>
      </c>
      <c r="Q74" s="108">
        <f t="shared" si="51"/>
        <v>2047.5</v>
      </c>
      <c r="R74" s="108">
        <f t="shared" si="50"/>
        <v>0</v>
      </c>
      <c r="S74" s="108">
        <f t="shared" si="50"/>
        <v>544320</v>
      </c>
      <c r="T74" s="108">
        <f t="shared" si="50"/>
        <v>1890</v>
      </c>
      <c r="U74" s="108">
        <f t="shared" si="50"/>
        <v>0</v>
      </c>
      <c r="V74" s="108">
        <f t="shared" si="50"/>
        <v>662256</v>
      </c>
      <c r="W74" s="108">
        <f t="shared" si="50"/>
        <v>919.80000000000007</v>
      </c>
      <c r="X74" s="108">
        <f t="shared" si="50"/>
        <v>0</v>
      </c>
      <c r="Y74" s="108">
        <f t="shared" si="50"/>
        <v>10704.96</v>
      </c>
      <c r="Z74" s="108">
        <f t="shared" si="50"/>
        <v>74.34</v>
      </c>
      <c r="AA74" s="108">
        <f>AA70*AA75</f>
        <v>0</v>
      </c>
      <c r="AB74" s="108">
        <f t="shared" si="50"/>
        <v>8573.0400000000009</v>
      </c>
      <c r="AC74" s="108">
        <f t="shared" si="50"/>
        <v>119.07</v>
      </c>
      <c r="AD74" s="108">
        <f t="shared" si="50"/>
        <v>0</v>
      </c>
      <c r="AE74" s="108">
        <f t="shared" si="50"/>
        <v>22861.439999999999</v>
      </c>
      <c r="AF74" s="108">
        <f t="shared" si="50"/>
        <v>238.14</v>
      </c>
      <c r="AG74" s="108">
        <f t="shared" si="50"/>
        <v>0</v>
      </c>
      <c r="AH74" s="108">
        <f t="shared" si="50"/>
        <v>744660</v>
      </c>
      <c r="AI74" s="108">
        <f t="shared" si="50"/>
        <v>206.85000000000002</v>
      </c>
      <c r="AJ74" s="108">
        <f t="shared" si="50"/>
        <v>0</v>
      </c>
      <c r="AK74" s="108">
        <f t="shared" si="50"/>
        <v>636120</v>
      </c>
      <c r="AL74" s="108">
        <f t="shared" si="50"/>
        <v>706.80000000000007</v>
      </c>
      <c r="AM74" s="108">
        <f t="shared" si="50"/>
        <v>0</v>
      </c>
      <c r="AN74" s="108">
        <f t="shared" si="50"/>
        <v>622944</v>
      </c>
      <c r="AO74" s="108">
        <f t="shared" si="50"/>
        <v>4326</v>
      </c>
      <c r="AP74" s="108">
        <f t="shared" si="50"/>
        <v>0</v>
      </c>
      <c r="AQ74" s="108">
        <f t="shared" si="50"/>
        <v>422100</v>
      </c>
      <c r="AR74" s="108">
        <f t="shared" si="50"/>
        <v>105525</v>
      </c>
      <c r="AS74" s="108">
        <f t="shared" si="50"/>
        <v>0</v>
      </c>
      <c r="AT74" s="108">
        <f t="shared" ref="AT74" si="52">AT70*AT75</f>
        <v>112125</v>
      </c>
      <c r="AU74" s="108">
        <f t="shared" si="50"/>
        <v>992250</v>
      </c>
      <c r="AV74" s="108">
        <f t="shared" si="50"/>
        <v>20412</v>
      </c>
      <c r="AW74" s="108">
        <f t="shared" si="50"/>
        <v>141.75</v>
      </c>
      <c r="AX74" s="108">
        <f t="shared" si="50"/>
        <v>0</v>
      </c>
      <c r="AY74" s="108">
        <f t="shared" si="50"/>
        <v>20412</v>
      </c>
      <c r="AZ74" s="108">
        <f t="shared" si="50"/>
        <v>141.75</v>
      </c>
      <c r="BA74" s="108">
        <f t="shared" si="50"/>
        <v>0</v>
      </c>
      <c r="BB74" s="108">
        <f t="shared" si="50"/>
        <v>587412</v>
      </c>
      <c r="BC74" s="108">
        <f t="shared" si="50"/>
        <v>163.17000000000016</v>
      </c>
      <c r="BD74" s="108">
        <f t="shared" si="50"/>
        <v>0</v>
      </c>
      <c r="BE74" s="108">
        <f t="shared" si="50"/>
        <v>462960</v>
      </c>
      <c r="BF74" s="108">
        <f t="shared" si="50"/>
        <v>3215</v>
      </c>
      <c r="BG74" s="108">
        <f t="shared" si="50"/>
        <v>0</v>
      </c>
      <c r="BH74" s="108">
        <f t="shared" si="50"/>
        <v>315000</v>
      </c>
      <c r="BI74" s="108">
        <f t="shared" si="50"/>
        <v>78750</v>
      </c>
      <c r="BJ74" s="108">
        <f>BJ70*BJ75</f>
        <v>0</v>
      </c>
      <c r="BK74" s="108">
        <f t="shared" ref="BK74" si="53">BK70*BK75</f>
        <v>0</v>
      </c>
      <c r="BL74" s="108">
        <f t="shared" si="50"/>
        <v>826875</v>
      </c>
      <c r="BM74" s="108">
        <f t="shared" si="50"/>
        <v>272613.5999999998</v>
      </c>
      <c r="BN74" s="108">
        <f t="shared" si="50"/>
        <v>75.725999999999928</v>
      </c>
      <c r="BO74" s="108">
        <f t="shared" si="50"/>
        <v>0</v>
      </c>
      <c r="BP74" s="108">
        <f t="shared" si="50"/>
        <v>542052</v>
      </c>
      <c r="BQ74" s="108">
        <f t="shared" si="50"/>
        <v>150.57000000000014</v>
      </c>
      <c r="BR74" s="108">
        <f t="shared" si="50"/>
        <v>0</v>
      </c>
      <c r="BS74" s="108">
        <f t="shared" si="50"/>
        <v>19051.2</v>
      </c>
      <c r="BT74" s="108">
        <f t="shared" si="50"/>
        <v>238.14</v>
      </c>
      <c r="BU74" s="108">
        <f t="shared" si="50"/>
        <v>0</v>
      </c>
      <c r="BV74" s="108">
        <f t="shared" si="50"/>
        <v>25401.599999999999</v>
      </c>
      <c r="BW74" s="108">
        <f t="shared" si="50"/>
        <v>317.52</v>
      </c>
      <c r="BX74" s="108">
        <f t="shared" si="50"/>
        <v>0</v>
      </c>
      <c r="BY74" s="108">
        <f t="shared" si="50"/>
        <v>27250.842148175187</v>
      </c>
      <c r="BZ74" s="108">
        <f t="shared" si="50"/>
        <v>340.63552685218917</v>
      </c>
      <c r="CA74" s="108">
        <f t="shared" si="50"/>
        <v>0</v>
      </c>
      <c r="CB74" s="108">
        <f t="shared" ref="CB74:EH74" si="54">CB70*CB75</f>
        <v>11911.536000000009</v>
      </c>
      <c r="CC74" s="108">
        <f t="shared" si="54"/>
        <v>148.89419999999996</v>
      </c>
      <c r="CD74" s="108">
        <f t="shared" si="54"/>
        <v>0</v>
      </c>
      <c r="CE74" s="108">
        <f t="shared" si="54"/>
        <v>859082.11199999938</v>
      </c>
      <c r="CF74" s="108">
        <f t="shared" si="54"/>
        <v>985.70879999999988</v>
      </c>
      <c r="CG74" s="108">
        <f t="shared" si="54"/>
        <v>0</v>
      </c>
      <c r="CH74" s="108">
        <f t="shared" ref="CH74" si="55">CH70*CH75</f>
        <v>0</v>
      </c>
      <c r="CI74" s="108">
        <f t="shared" si="54"/>
        <v>5586</v>
      </c>
      <c r="CJ74" s="108">
        <f t="shared" si="54"/>
        <v>0</v>
      </c>
      <c r="CK74" s="108">
        <f t="shared" si="54"/>
        <v>21610</v>
      </c>
      <c r="CL74" s="108">
        <f t="shared" si="54"/>
        <v>0</v>
      </c>
      <c r="CM74" s="108"/>
      <c r="CN74" s="108">
        <f t="shared" si="54"/>
        <v>16550</v>
      </c>
      <c r="CO74" s="108">
        <f t="shared" si="54"/>
        <v>413750</v>
      </c>
      <c r="CP74" s="108">
        <f t="shared" si="54"/>
        <v>0</v>
      </c>
      <c r="CQ74" s="108">
        <f t="shared" si="54"/>
        <v>6051143.4511434501</v>
      </c>
      <c r="CR74" s="108">
        <f t="shared" si="54"/>
        <v>420.21829521829471</v>
      </c>
      <c r="CS74" s="108">
        <f t="shared" si="54"/>
        <v>13438253.638253642</v>
      </c>
      <c r="CT74" s="108">
        <f t="shared" si="54"/>
        <v>1866.4241164241162</v>
      </c>
      <c r="CU74" s="108">
        <f t="shared" si="54"/>
        <v>12888149.68814967</v>
      </c>
      <c r="CV74" s="108">
        <f t="shared" si="54"/>
        <v>11187.629937629943</v>
      </c>
      <c r="CW74" s="108">
        <f t="shared" si="54"/>
        <v>12730977.130977131</v>
      </c>
      <c r="CX74" s="108">
        <f t="shared" si="54"/>
        <v>44204.781704781686</v>
      </c>
      <c r="CY74" s="108">
        <f t="shared" si="54"/>
        <v>14057120.582120581</v>
      </c>
      <c r="CZ74" s="108">
        <f t="shared" si="54"/>
        <v>43386.174636174619</v>
      </c>
      <c r="DA74" s="108">
        <f t="shared" si="54"/>
        <v>15648492.723492706</v>
      </c>
      <c r="DB74" s="108">
        <f t="shared" si="54"/>
        <v>48297.81704781697</v>
      </c>
      <c r="DC74" s="108">
        <f t="shared" ref="DC74:DF74" si="56">DC70*DC75</f>
        <v>14587577.962577941</v>
      </c>
      <c r="DD74" s="108">
        <f t="shared" si="56"/>
        <v>45023.38877338876</v>
      </c>
      <c r="DE74" s="108">
        <f t="shared" si="56"/>
        <v>12642567.567567561</v>
      </c>
      <c r="DF74" s="108">
        <f t="shared" si="56"/>
        <v>39020.270270270245</v>
      </c>
      <c r="DG74" s="108">
        <f t="shared" si="54"/>
        <v>17441787.941787925</v>
      </c>
      <c r="DH74" s="108">
        <f t="shared" si="54"/>
        <v>1090111.7463617453</v>
      </c>
      <c r="DI74" s="108"/>
      <c r="DJ74" s="108"/>
      <c r="DK74" s="108"/>
      <c r="DL74" s="108"/>
      <c r="DM74" s="108"/>
      <c r="DN74" s="108"/>
      <c r="DO74" s="108">
        <f t="shared" ref="DO74:DQ74" si="57">DO70*DO75</f>
        <v>3402000</v>
      </c>
      <c r="DP74" s="108">
        <f t="shared" si="57"/>
        <v>4725</v>
      </c>
      <c r="DQ74" s="108">
        <f t="shared" si="57"/>
        <v>0</v>
      </c>
      <c r="DR74" s="108">
        <f t="shared" si="54"/>
        <v>8410500</v>
      </c>
      <c r="DS74" s="108">
        <f t="shared" si="54"/>
        <v>18144</v>
      </c>
      <c r="DT74" s="108">
        <f>DT70*DT75</f>
        <v>126</v>
      </c>
      <c r="DU74" s="108">
        <f>DU70*DU75</f>
        <v>0</v>
      </c>
      <c r="DV74" s="108">
        <f t="shared" ref="DV74:DW74" si="58">DV70*DV75</f>
        <v>653184</v>
      </c>
      <c r="DW74" s="108">
        <f t="shared" si="58"/>
        <v>0</v>
      </c>
      <c r="DX74" s="108">
        <f t="shared" si="54"/>
        <v>5806.08</v>
      </c>
      <c r="DY74" s="108">
        <f t="shared" si="54"/>
        <v>0</v>
      </c>
      <c r="DZ74" s="108">
        <f t="shared" ref="DZ74:EA74" si="59">DZ70*DZ75</f>
        <v>23224.32</v>
      </c>
      <c r="EA74" s="108">
        <f t="shared" si="59"/>
        <v>0</v>
      </c>
      <c r="EB74" s="108">
        <f t="shared" ref="EB74:EC74" si="60">EB70*EB75</f>
        <v>967.68000000000006</v>
      </c>
      <c r="EC74" s="108">
        <f t="shared" si="60"/>
        <v>0</v>
      </c>
      <c r="ED74" s="108">
        <f t="shared" si="54"/>
        <v>1209.6000000000001</v>
      </c>
      <c r="EE74" s="108">
        <f t="shared" si="54"/>
        <v>0</v>
      </c>
      <c r="EF74" s="108">
        <f t="shared" ref="EF74:EG74" si="61">EF70*EF75</f>
        <v>1209.6000000000001</v>
      </c>
      <c r="EG74" s="108">
        <f t="shared" si="61"/>
        <v>0</v>
      </c>
      <c r="EH74" s="108">
        <f t="shared" si="54"/>
        <v>21420</v>
      </c>
      <c r="EI74" s="108">
        <f>SUM(D74:EH74)</f>
        <v>144764463.26638907</v>
      </c>
      <c r="EJ74" s="61"/>
      <c r="EK74" s="61"/>
    </row>
    <row r="75" spans="1:150" s="53" customFormat="1">
      <c r="B75" s="809" t="s">
        <v>259</v>
      </c>
      <c r="C75" s="810"/>
      <c r="D75" s="108">
        <f>E75*24</f>
        <v>12</v>
      </c>
      <c r="E75" s="108">
        <v>0.5</v>
      </c>
      <c r="F75" s="108">
        <v>0.5</v>
      </c>
      <c r="G75" s="108">
        <f>H75*24</f>
        <v>11.28</v>
      </c>
      <c r="H75" s="108">
        <v>0.47</v>
      </c>
      <c r="I75" s="108">
        <v>0.47</v>
      </c>
      <c r="J75" s="108">
        <f>K75*30</f>
        <v>3.5999999999999996</v>
      </c>
      <c r="K75" s="108">
        <v>0.12</v>
      </c>
      <c r="L75" s="108">
        <v>0.12</v>
      </c>
      <c r="M75" s="108">
        <f>N75*24</f>
        <v>9.6000000000000014</v>
      </c>
      <c r="N75" s="108">
        <v>0.4</v>
      </c>
      <c r="O75" s="108">
        <v>0.4</v>
      </c>
      <c r="P75" s="108">
        <f>Q75*24</f>
        <v>12</v>
      </c>
      <c r="Q75" s="108">
        <v>0.5</v>
      </c>
      <c r="R75" s="108">
        <v>0.5</v>
      </c>
      <c r="S75" s="108">
        <f>T75*24</f>
        <v>12</v>
      </c>
      <c r="T75" s="108">
        <v>0.5</v>
      </c>
      <c r="U75" s="108">
        <v>0.5</v>
      </c>
      <c r="V75" s="108">
        <f>W75*60</f>
        <v>12</v>
      </c>
      <c r="W75" s="108">
        <v>0.2</v>
      </c>
      <c r="X75" s="108">
        <v>0.2</v>
      </c>
      <c r="Y75" s="108">
        <f>Z75*12</f>
        <v>0.96</v>
      </c>
      <c r="Z75" s="108">
        <v>0.08</v>
      </c>
      <c r="AA75" s="108">
        <v>0.08</v>
      </c>
      <c r="AB75" s="108">
        <f>AC75*12</f>
        <v>1.08</v>
      </c>
      <c r="AC75" s="108">
        <v>0.09</v>
      </c>
      <c r="AD75" s="108">
        <v>0.09</v>
      </c>
      <c r="AE75" s="108">
        <f>AF75*8</f>
        <v>1.44</v>
      </c>
      <c r="AF75" s="108">
        <v>0.18</v>
      </c>
      <c r="AG75" s="108">
        <v>0.18</v>
      </c>
      <c r="AH75" s="108">
        <f>AI75*60</f>
        <v>12</v>
      </c>
      <c r="AI75" s="108">
        <v>0.2</v>
      </c>
      <c r="AJ75" s="108">
        <v>0.2</v>
      </c>
      <c r="AK75" s="108">
        <f>AL75*30</f>
        <v>12</v>
      </c>
      <c r="AL75" s="108">
        <v>0.4</v>
      </c>
      <c r="AM75" s="108">
        <v>0.4</v>
      </c>
      <c r="AN75" s="108">
        <f>AO75*12</f>
        <v>12</v>
      </c>
      <c r="AO75" s="108">
        <v>1</v>
      </c>
      <c r="AP75" s="108">
        <v>1</v>
      </c>
      <c r="AQ75" s="108">
        <f>AR75*2</f>
        <v>10</v>
      </c>
      <c r="AR75" s="108">
        <v>5</v>
      </c>
      <c r="AS75" s="108">
        <v>5</v>
      </c>
      <c r="AT75" s="108">
        <v>5</v>
      </c>
      <c r="AU75" s="108">
        <v>15</v>
      </c>
      <c r="AV75" s="108">
        <f>AW75*12</f>
        <v>1.08</v>
      </c>
      <c r="AW75" s="108">
        <v>0.09</v>
      </c>
      <c r="AX75" s="108">
        <v>0.09</v>
      </c>
      <c r="AY75" s="108">
        <f>AZ75*12</f>
        <v>1.08</v>
      </c>
      <c r="AZ75" s="108">
        <v>0.09</v>
      </c>
      <c r="BA75" s="108">
        <v>0.09</v>
      </c>
      <c r="BB75" s="108">
        <f>BC75*60</f>
        <v>12</v>
      </c>
      <c r="BC75" s="108">
        <v>0.2</v>
      </c>
      <c r="BD75" s="108">
        <v>0.2</v>
      </c>
      <c r="BE75" s="108">
        <f>BF75*12</f>
        <v>12</v>
      </c>
      <c r="BF75" s="108">
        <v>1</v>
      </c>
      <c r="BG75" s="108">
        <v>1</v>
      </c>
      <c r="BH75" s="108">
        <f>BI75*2</f>
        <v>10</v>
      </c>
      <c r="BI75" s="108">
        <v>5</v>
      </c>
      <c r="BJ75" s="108">
        <v>5</v>
      </c>
      <c r="BK75" s="108">
        <v>5</v>
      </c>
      <c r="BL75" s="108">
        <v>15</v>
      </c>
      <c r="BM75" s="108">
        <f>BN75*60</f>
        <v>12</v>
      </c>
      <c r="BN75" s="108">
        <v>0.2</v>
      </c>
      <c r="BO75" s="108">
        <v>0.2</v>
      </c>
      <c r="BP75" s="108">
        <f>BQ75*60</f>
        <v>12</v>
      </c>
      <c r="BQ75" s="108">
        <v>0.2</v>
      </c>
      <c r="BR75" s="108">
        <v>0.2</v>
      </c>
      <c r="BS75" s="108">
        <f>BT75*8</f>
        <v>1.44</v>
      </c>
      <c r="BT75" s="108">
        <v>0.18</v>
      </c>
      <c r="BU75" s="108">
        <v>0.18</v>
      </c>
      <c r="BV75" s="108">
        <f>BW75*8</f>
        <v>1.44</v>
      </c>
      <c r="BW75" s="108">
        <v>0.18</v>
      </c>
      <c r="BX75" s="108">
        <v>0.18</v>
      </c>
      <c r="BY75" s="108">
        <f>BZ75*8</f>
        <v>1.44</v>
      </c>
      <c r="BZ75" s="108">
        <v>0.18</v>
      </c>
      <c r="CA75" s="108">
        <v>0.18</v>
      </c>
      <c r="CB75" s="108">
        <f>CC75*8</f>
        <v>1.44</v>
      </c>
      <c r="CC75" s="108">
        <v>0.18</v>
      </c>
      <c r="CD75" s="108">
        <v>0.18</v>
      </c>
      <c r="CE75" s="108">
        <f>CF75*60</f>
        <v>12</v>
      </c>
      <c r="CF75" s="108">
        <v>0.2</v>
      </c>
      <c r="CG75" s="108">
        <v>0.2</v>
      </c>
      <c r="CH75" s="108">
        <v>0.08</v>
      </c>
      <c r="CI75" s="108">
        <v>0.5</v>
      </c>
      <c r="CJ75" s="108">
        <v>0.5</v>
      </c>
      <c r="CK75" s="108">
        <v>1</v>
      </c>
      <c r="CL75" s="108">
        <v>1</v>
      </c>
      <c r="CM75" s="108"/>
      <c r="CN75" s="108">
        <v>1</v>
      </c>
      <c r="CO75" s="108">
        <v>5</v>
      </c>
      <c r="CP75" s="108">
        <v>0</v>
      </c>
      <c r="CQ75" s="108">
        <f>CR75*120</f>
        <v>12</v>
      </c>
      <c r="CR75" s="108">
        <v>0.1</v>
      </c>
      <c r="CS75" s="108">
        <f>CT75*80</f>
        <v>16</v>
      </c>
      <c r="CT75" s="108">
        <v>0.2</v>
      </c>
      <c r="CU75" s="108">
        <f>CV75*32</f>
        <v>16</v>
      </c>
      <c r="CV75" s="108">
        <v>0.5</v>
      </c>
      <c r="CW75" s="108">
        <f>CX75*16</f>
        <v>16</v>
      </c>
      <c r="CX75" s="108">
        <v>1</v>
      </c>
      <c r="CY75" s="108">
        <v>18</v>
      </c>
      <c r="CZ75" s="108">
        <v>1</v>
      </c>
      <c r="DA75" s="108">
        <v>18</v>
      </c>
      <c r="DB75" s="108">
        <v>1</v>
      </c>
      <c r="DC75" s="108">
        <v>18</v>
      </c>
      <c r="DD75" s="108">
        <v>1</v>
      </c>
      <c r="DE75" s="108">
        <v>18</v>
      </c>
      <c r="DF75" s="108">
        <v>1</v>
      </c>
      <c r="DG75" s="108">
        <f>DH75*4</f>
        <v>20</v>
      </c>
      <c r="DH75" s="108">
        <v>5</v>
      </c>
      <c r="DI75" s="108"/>
      <c r="DJ75" s="108"/>
      <c r="DK75" s="108"/>
      <c r="DL75" s="108"/>
      <c r="DM75" s="108"/>
      <c r="DN75" s="108"/>
      <c r="DO75" s="108">
        <f>DP75*120</f>
        <v>12</v>
      </c>
      <c r="DP75" s="108">
        <v>0.1</v>
      </c>
      <c r="DQ75" s="108">
        <v>0.18</v>
      </c>
      <c r="DR75" s="108">
        <v>15</v>
      </c>
      <c r="DS75" s="108">
        <f>DT75*12</f>
        <v>0.96</v>
      </c>
      <c r="DT75" s="108">
        <v>0.08</v>
      </c>
      <c r="DU75" s="108">
        <v>0.08</v>
      </c>
      <c r="DV75" s="108">
        <f>DW75*12</f>
        <v>69.12</v>
      </c>
      <c r="DW75" s="108">
        <f>DX75*12</f>
        <v>5.76</v>
      </c>
      <c r="DX75" s="108">
        <f>DY75*6</f>
        <v>0.48</v>
      </c>
      <c r="DY75" s="108">
        <v>0.08</v>
      </c>
      <c r="DZ75" s="108">
        <f>EA75*12</f>
        <v>0.96</v>
      </c>
      <c r="EA75" s="108">
        <v>0.08</v>
      </c>
      <c r="EB75" s="108">
        <v>0.08</v>
      </c>
      <c r="EC75" s="108">
        <v>0.08</v>
      </c>
      <c r="ED75" s="108">
        <v>0.2</v>
      </c>
      <c r="EE75" s="108">
        <v>0.2</v>
      </c>
      <c r="EF75" s="108">
        <v>0.2</v>
      </c>
      <c r="EG75" s="108">
        <v>0.2</v>
      </c>
      <c r="EH75" s="108">
        <v>1</v>
      </c>
      <c r="EI75" s="108">
        <v>0</v>
      </c>
      <c r="EJ75" s="61"/>
      <c r="EK75" s="61"/>
    </row>
    <row r="76" spans="1:150">
      <c r="AB76">
        <f>AC76*6</f>
        <v>0</v>
      </c>
      <c r="CP76" s="66"/>
      <c r="CX76" s="66"/>
      <c r="CY76" s="66"/>
      <c r="CZ76" s="66"/>
      <c r="DA76" s="66"/>
      <c r="DB76" s="66"/>
      <c r="DC76" s="66"/>
      <c r="DD76" s="66"/>
      <c r="DE76" s="66"/>
      <c r="DF76" s="66"/>
      <c r="DV76">
        <f>DW76*6</f>
        <v>0</v>
      </c>
      <c r="DW76">
        <f>DX76*6</f>
        <v>0</v>
      </c>
      <c r="EH76" s="66"/>
      <c r="EI76" s="67"/>
    </row>
    <row r="77" spans="1:150">
      <c r="D77" s="792" t="s">
        <v>266</v>
      </c>
      <c r="E77" s="792"/>
      <c r="F77" s="792"/>
      <c r="G77" s="792"/>
      <c r="H77" s="792"/>
      <c r="I77" s="792"/>
      <c r="J77" s="792"/>
      <c r="K77" s="792"/>
      <c r="L77" s="792"/>
      <c r="M77" s="792"/>
      <c r="N77" s="792"/>
      <c r="O77" s="792"/>
      <c r="P77" s="792"/>
      <c r="Q77" s="792"/>
      <c r="R77" s="792"/>
      <c r="S77" s="792"/>
      <c r="T77" s="792"/>
      <c r="U77" s="792"/>
      <c r="V77" s="792"/>
      <c r="W77" s="792"/>
      <c r="X77" s="792"/>
      <c r="Y77" s="792"/>
      <c r="Z77" s="792"/>
      <c r="AA77" s="792"/>
      <c r="AB77" s="792"/>
      <c r="AC77" s="792"/>
      <c r="AD77" s="792"/>
      <c r="AE77" s="792"/>
      <c r="AF77" s="792"/>
      <c r="AG77" s="792"/>
      <c r="AH77" s="792"/>
      <c r="AI77" s="792"/>
      <c r="AJ77" s="792"/>
      <c r="AK77" s="792"/>
      <c r="AL77" s="792"/>
      <c r="AM77" s="792"/>
      <c r="AN77" s="792"/>
      <c r="AO77" s="792"/>
      <c r="AP77" s="792"/>
      <c r="AQ77" s="792"/>
      <c r="AR77" s="792"/>
      <c r="AS77" s="792"/>
      <c r="AT77" s="792"/>
      <c r="AU77" s="792"/>
      <c r="AV77" s="792" t="s">
        <v>267</v>
      </c>
      <c r="AW77" s="792"/>
      <c r="AX77" s="792"/>
      <c r="AY77" s="792"/>
      <c r="AZ77" s="792"/>
      <c r="BA77" s="792"/>
      <c r="BB77" s="792"/>
      <c r="BC77" s="792"/>
      <c r="BD77" s="792"/>
      <c r="BE77" s="792"/>
      <c r="BF77" s="792"/>
      <c r="BG77" s="792"/>
      <c r="BH77" s="792"/>
      <c r="BI77" s="792"/>
      <c r="BJ77" s="792"/>
      <c r="BK77" s="792"/>
      <c r="BL77" s="792"/>
      <c r="BM77" s="792"/>
      <c r="BN77" s="792"/>
      <c r="BO77" s="792"/>
      <c r="BP77" s="792"/>
      <c r="BQ77" s="792"/>
      <c r="BR77" s="792"/>
      <c r="BS77" s="792"/>
      <c r="BT77" s="792"/>
      <c r="BU77" s="792"/>
      <c r="BV77" s="792"/>
      <c r="BW77" s="792"/>
      <c r="BX77" s="792"/>
      <c r="BY77" s="792"/>
      <c r="BZ77" s="792"/>
      <c r="CA77" s="792"/>
      <c r="CB77" s="792"/>
      <c r="CC77" s="792"/>
      <c r="CD77" s="792"/>
      <c r="CE77" s="792" t="s">
        <v>268</v>
      </c>
      <c r="CF77" s="792"/>
      <c r="CG77" s="792"/>
      <c r="CH77" s="792"/>
      <c r="CI77" s="792"/>
      <c r="CJ77" s="792"/>
      <c r="CK77" s="792"/>
      <c r="CL77" s="792"/>
      <c r="CM77" s="792"/>
      <c r="CN77" s="792"/>
      <c r="CO77" s="792"/>
      <c r="CP77" s="792"/>
      <c r="CQ77" s="792"/>
      <c r="CR77" s="792"/>
      <c r="CS77" s="792"/>
      <c r="CT77" s="792"/>
      <c r="CU77" s="792"/>
      <c r="CV77" s="792"/>
      <c r="CW77" s="792"/>
      <c r="CX77" s="792"/>
      <c r="CY77" s="792"/>
      <c r="CZ77" s="792"/>
      <c r="DA77" s="792"/>
      <c r="DB77" s="792"/>
      <c r="DC77" s="792"/>
      <c r="DD77" s="792"/>
      <c r="DE77" s="792"/>
      <c r="DF77" s="792"/>
      <c r="DG77" s="792"/>
      <c r="DH77" s="792"/>
      <c r="DI77" s="792"/>
      <c r="DJ77" s="792"/>
      <c r="DK77" s="792"/>
      <c r="DL77" s="792"/>
      <c r="DM77" s="792"/>
      <c r="DN77" s="792"/>
      <c r="DO77" s="792"/>
      <c r="DP77" s="792"/>
      <c r="DQ77" s="792"/>
      <c r="DR77" s="792"/>
      <c r="DS77" s="792"/>
      <c r="DT77" s="792"/>
      <c r="DU77" s="792"/>
      <c r="DV77" s="792"/>
      <c r="DW77" s="792"/>
      <c r="DX77" s="792"/>
      <c r="DY77" s="792"/>
      <c r="DZ77" s="792"/>
      <c r="EA77" s="792"/>
      <c r="EB77" s="792"/>
      <c r="EC77" s="792"/>
      <c r="ED77" s="792"/>
      <c r="EE77" s="792"/>
      <c r="EF77" s="792"/>
      <c r="EG77" s="792"/>
      <c r="EH77" s="792"/>
      <c r="EI77" s="792"/>
      <c r="EJ77" s="792"/>
      <c r="EK77" s="792"/>
    </row>
    <row r="78" spans="1:150">
      <c r="D78" s="792"/>
      <c r="E78" s="792"/>
      <c r="F78" s="792"/>
      <c r="G78" s="792"/>
      <c r="H78" s="792"/>
      <c r="I78" s="792"/>
      <c r="J78" s="792"/>
      <c r="K78" s="792"/>
      <c r="L78" s="792"/>
      <c r="M78" s="792"/>
      <c r="N78" s="792"/>
      <c r="O78" s="792"/>
      <c r="P78" s="792"/>
      <c r="Q78" s="792"/>
      <c r="R78" s="792"/>
      <c r="S78" s="792"/>
      <c r="T78" s="792"/>
      <c r="U78" s="792"/>
      <c r="V78" s="792"/>
      <c r="W78" s="792"/>
      <c r="X78" s="792"/>
      <c r="Y78" s="792"/>
      <c r="Z78" s="792"/>
      <c r="AA78" s="792"/>
      <c r="AB78" s="792"/>
      <c r="AC78" s="792"/>
      <c r="AD78" s="792"/>
      <c r="AE78" s="792"/>
      <c r="AF78" s="792"/>
      <c r="AG78" s="792"/>
      <c r="AH78" s="792"/>
      <c r="AI78" s="792"/>
      <c r="AJ78" s="792"/>
      <c r="AK78" s="792"/>
      <c r="AL78" s="792"/>
      <c r="AM78" s="792"/>
      <c r="AN78" s="792"/>
      <c r="AO78" s="792"/>
      <c r="AP78" s="792"/>
      <c r="AQ78" s="792"/>
      <c r="AR78" s="792"/>
      <c r="AS78" s="792"/>
      <c r="AT78" s="792"/>
      <c r="AU78" s="792"/>
      <c r="AV78" s="792"/>
      <c r="AW78" s="792"/>
      <c r="AX78" s="792"/>
      <c r="AY78" s="792"/>
      <c r="AZ78" s="792"/>
      <c r="BA78" s="792"/>
      <c r="BB78" s="792"/>
      <c r="BC78" s="792"/>
      <c r="BD78" s="792"/>
      <c r="BE78" s="792"/>
      <c r="BF78" s="792"/>
      <c r="BG78" s="792"/>
      <c r="BH78" s="792"/>
      <c r="BI78" s="792"/>
      <c r="BJ78" s="792"/>
      <c r="BK78" s="792"/>
      <c r="BL78" s="792"/>
      <c r="BM78" s="792"/>
      <c r="BN78" s="792"/>
      <c r="BO78" s="792"/>
      <c r="BP78" s="792"/>
      <c r="BQ78" s="792"/>
      <c r="BR78" s="792"/>
      <c r="BS78" s="792"/>
      <c r="BT78" s="792"/>
      <c r="BU78" s="792"/>
      <c r="BV78" s="792"/>
      <c r="BW78" s="792"/>
      <c r="BX78" s="792"/>
      <c r="BY78" s="792"/>
      <c r="BZ78" s="792"/>
      <c r="CA78" s="792"/>
      <c r="CB78" s="792"/>
      <c r="CC78" s="792"/>
      <c r="CD78" s="792"/>
      <c r="CE78" s="792"/>
      <c r="CF78" s="792"/>
      <c r="CG78" s="792"/>
      <c r="CH78" s="792"/>
      <c r="CI78" s="792"/>
      <c r="CJ78" s="792"/>
      <c r="CK78" s="792"/>
      <c r="CL78" s="792"/>
      <c r="CM78" s="792"/>
      <c r="CN78" s="792"/>
      <c r="CO78" s="792"/>
      <c r="CP78" s="792"/>
      <c r="CQ78" s="792"/>
      <c r="CR78" s="792"/>
      <c r="CS78" s="792"/>
      <c r="CT78" s="792"/>
      <c r="CU78" s="792"/>
      <c r="CV78" s="792"/>
      <c r="CW78" s="792"/>
      <c r="CX78" s="792"/>
      <c r="CY78" s="792"/>
      <c r="CZ78" s="792"/>
      <c r="DA78" s="792"/>
      <c r="DB78" s="792"/>
      <c r="DC78" s="792"/>
      <c r="DD78" s="792"/>
      <c r="DE78" s="792"/>
      <c r="DF78" s="792"/>
      <c r="DG78" s="792"/>
      <c r="DH78" s="792"/>
      <c r="DI78" s="792"/>
      <c r="DJ78" s="792"/>
      <c r="DK78" s="792"/>
      <c r="DL78" s="792"/>
      <c r="DM78" s="792"/>
      <c r="DN78" s="792"/>
      <c r="DO78" s="792"/>
      <c r="DP78" s="792"/>
      <c r="DQ78" s="792"/>
      <c r="DR78" s="792"/>
      <c r="DS78" s="792"/>
      <c r="DT78" s="792"/>
      <c r="DU78" s="792"/>
      <c r="DV78" s="792"/>
      <c r="DW78" s="792"/>
      <c r="DX78" s="792"/>
      <c r="DY78" s="792"/>
      <c r="DZ78" s="792"/>
      <c r="EA78" s="792"/>
      <c r="EB78" s="792"/>
      <c r="EC78" s="792"/>
      <c r="ED78" s="792"/>
      <c r="EE78" s="792"/>
      <c r="EF78" s="792"/>
      <c r="EG78" s="792"/>
      <c r="EH78" s="792"/>
      <c r="EI78" s="792"/>
      <c r="EJ78" s="792"/>
      <c r="EK78" s="792"/>
    </row>
    <row r="79" spans="1:150">
      <c r="D79" s="792"/>
      <c r="E79" s="792"/>
      <c r="F79" s="792"/>
      <c r="G79" s="792"/>
      <c r="H79" s="792"/>
      <c r="I79" s="792"/>
      <c r="J79" s="792"/>
      <c r="K79" s="792"/>
      <c r="L79" s="792"/>
      <c r="M79" s="792"/>
      <c r="N79" s="792"/>
      <c r="O79" s="792"/>
      <c r="P79" s="792"/>
      <c r="Q79" s="792"/>
      <c r="R79" s="792"/>
      <c r="S79" s="792"/>
      <c r="T79" s="792"/>
      <c r="U79" s="792"/>
      <c r="V79" s="792"/>
      <c r="W79" s="792"/>
      <c r="X79" s="792"/>
      <c r="Y79" s="792"/>
      <c r="Z79" s="792"/>
      <c r="AA79" s="792"/>
      <c r="AB79" s="792"/>
      <c r="AC79" s="792"/>
      <c r="AD79" s="792"/>
      <c r="AE79" s="792"/>
      <c r="AF79" s="792"/>
      <c r="AG79" s="792"/>
      <c r="AH79" s="792"/>
      <c r="AI79" s="792"/>
      <c r="AJ79" s="792"/>
      <c r="AK79" s="792"/>
      <c r="AL79" s="792"/>
      <c r="AM79" s="792"/>
      <c r="AN79" s="792"/>
      <c r="AO79" s="792"/>
      <c r="AP79" s="792"/>
      <c r="AQ79" s="792"/>
      <c r="AR79" s="792"/>
      <c r="AS79" s="792"/>
      <c r="AT79" s="792"/>
      <c r="AU79" s="792"/>
      <c r="AV79" s="792"/>
      <c r="AW79" s="792"/>
      <c r="AX79" s="792"/>
      <c r="AY79" s="792"/>
      <c r="AZ79" s="792"/>
      <c r="BA79" s="792"/>
      <c r="BB79" s="792"/>
      <c r="BC79" s="792"/>
      <c r="BD79" s="792"/>
      <c r="BE79" s="792"/>
      <c r="BF79" s="792"/>
      <c r="BG79" s="792"/>
      <c r="BH79" s="792"/>
      <c r="BI79" s="792"/>
      <c r="BJ79" s="792"/>
      <c r="BK79" s="792"/>
      <c r="BL79" s="792"/>
      <c r="BM79" s="792"/>
      <c r="BN79" s="792"/>
      <c r="BO79" s="792"/>
      <c r="BP79" s="792"/>
      <c r="BQ79" s="792"/>
      <c r="BR79" s="792"/>
      <c r="BS79" s="792"/>
      <c r="BT79" s="792"/>
      <c r="BU79" s="792"/>
      <c r="BV79" s="792"/>
      <c r="BW79" s="792"/>
      <c r="BX79" s="792"/>
      <c r="BY79" s="792"/>
      <c r="BZ79" s="792"/>
      <c r="CA79" s="792"/>
      <c r="CB79" s="792"/>
      <c r="CC79" s="792"/>
      <c r="CD79" s="792"/>
      <c r="CE79" s="792"/>
      <c r="CF79" s="792"/>
      <c r="CG79" s="792"/>
      <c r="CH79" s="792"/>
      <c r="CI79" s="792"/>
      <c r="CJ79" s="792"/>
      <c r="CK79" s="792"/>
      <c r="CL79" s="792"/>
      <c r="CM79" s="792"/>
      <c r="CN79" s="792"/>
      <c r="CO79" s="792"/>
      <c r="CP79" s="792"/>
      <c r="CQ79" s="792"/>
      <c r="CR79" s="792"/>
      <c r="CS79" s="792"/>
      <c r="CT79" s="792"/>
      <c r="CU79" s="792"/>
      <c r="CV79" s="792"/>
      <c r="CW79" s="792"/>
      <c r="CX79" s="792"/>
      <c r="CY79" s="792"/>
      <c r="CZ79" s="792"/>
      <c r="DA79" s="792"/>
      <c r="DB79" s="792"/>
      <c r="DC79" s="792"/>
      <c r="DD79" s="792"/>
      <c r="DE79" s="792"/>
      <c r="DF79" s="792"/>
      <c r="DG79" s="792"/>
      <c r="DH79" s="792"/>
      <c r="DI79" s="792"/>
      <c r="DJ79" s="792"/>
      <c r="DK79" s="792"/>
      <c r="DL79" s="792"/>
      <c r="DM79" s="792"/>
      <c r="DN79" s="792"/>
      <c r="DO79" s="792"/>
      <c r="DP79" s="792"/>
      <c r="DQ79" s="792"/>
      <c r="DR79" s="792"/>
      <c r="DS79" s="792"/>
      <c r="DT79" s="792"/>
      <c r="DU79" s="792"/>
      <c r="DV79" s="792"/>
      <c r="DW79" s="792"/>
      <c r="DX79" s="792"/>
      <c r="DY79" s="792"/>
      <c r="DZ79" s="792"/>
      <c r="EA79" s="792"/>
      <c r="EB79" s="792"/>
      <c r="EC79" s="792"/>
      <c r="ED79" s="792"/>
      <c r="EE79" s="792"/>
      <c r="EF79" s="792"/>
      <c r="EG79" s="792"/>
      <c r="EH79" s="792"/>
      <c r="EI79" s="792"/>
      <c r="EJ79" s="792"/>
      <c r="EK79" s="792"/>
    </row>
    <row r="80" spans="1:150">
      <c r="CP80" s="66"/>
      <c r="CX80" s="66"/>
      <c r="CY80" s="66"/>
      <c r="CZ80" s="66"/>
      <c r="DA80" s="66"/>
      <c r="DB80" s="66"/>
      <c r="DC80" s="66"/>
      <c r="DD80" s="66"/>
      <c r="DE80" s="66"/>
      <c r="DF80" s="66"/>
      <c r="EH80" s="66"/>
      <c r="EI80" s="67"/>
    </row>
    <row r="81" spans="3:150">
      <c r="D81" s="53"/>
      <c r="E81" s="53"/>
    </row>
    <row r="82" spans="3:150">
      <c r="D82" s="53"/>
      <c r="E82" s="53"/>
    </row>
    <row r="83" spans="3:150" ht="51">
      <c r="C83" s="73" t="s">
        <v>213</v>
      </c>
      <c r="D83" s="74" t="s">
        <v>239</v>
      </c>
      <c r="E83" s="75" t="s">
        <v>111</v>
      </c>
      <c r="F83" s="76" t="s">
        <v>231</v>
      </c>
      <c r="G83" s="74" t="s">
        <v>239</v>
      </c>
      <c r="H83" s="75" t="s">
        <v>111</v>
      </c>
      <c r="I83" s="76" t="s">
        <v>231</v>
      </c>
      <c r="J83" s="323" t="s">
        <v>443</v>
      </c>
      <c r="K83" s="75" t="s">
        <v>444</v>
      </c>
      <c r="L83" s="76" t="s">
        <v>231</v>
      </c>
      <c r="M83" s="76"/>
      <c r="N83" s="76"/>
      <c r="O83" s="76"/>
      <c r="P83" s="74" t="s">
        <v>239</v>
      </c>
      <c r="Q83" s="75" t="s">
        <v>111</v>
      </c>
      <c r="R83" s="76" t="s">
        <v>231</v>
      </c>
      <c r="S83" s="74" t="s">
        <v>239</v>
      </c>
      <c r="T83" s="75" t="s">
        <v>111</v>
      </c>
      <c r="U83" s="76" t="s">
        <v>231</v>
      </c>
      <c r="V83" s="74" t="s">
        <v>239</v>
      </c>
      <c r="W83" s="75" t="s">
        <v>111</v>
      </c>
      <c r="X83" s="76" t="s">
        <v>231</v>
      </c>
      <c r="Y83" s="76"/>
      <c r="Z83" s="76"/>
      <c r="AA83" s="76"/>
      <c r="AB83" s="77" t="s">
        <v>16</v>
      </c>
      <c r="AC83" s="78" t="s">
        <v>242</v>
      </c>
      <c r="AD83" s="76" t="s">
        <v>263</v>
      </c>
      <c r="AE83" s="77" t="s">
        <v>16</v>
      </c>
      <c r="AF83" s="78" t="s">
        <v>242</v>
      </c>
      <c r="AG83" s="76" t="s">
        <v>263</v>
      </c>
      <c r="AH83" s="74" t="s">
        <v>239</v>
      </c>
      <c r="AI83" s="79" t="s">
        <v>111</v>
      </c>
      <c r="AJ83" s="76" t="s">
        <v>219</v>
      </c>
      <c r="AK83" s="74" t="s">
        <v>239</v>
      </c>
      <c r="AL83" s="79" t="s">
        <v>111</v>
      </c>
      <c r="AM83" s="76" t="s">
        <v>219</v>
      </c>
      <c r="AN83" s="74" t="s">
        <v>239</v>
      </c>
      <c r="AO83" s="79" t="s">
        <v>111</v>
      </c>
      <c r="AP83" s="76" t="s">
        <v>219</v>
      </c>
      <c r="AQ83" s="74" t="s">
        <v>239</v>
      </c>
      <c r="AR83" s="79" t="s">
        <v>111</v>
      </c>
      <c r="AS83" s="76" t="s">
        <v>219</v>
      </c>
      <c r="AT83" s="76"/>
      <c r="AU83" s="80" t="s">
        <v>99</v>
      </c>
      <c r="AV83" s="77" t="s">
        <v>16</v>
      </c>
      <c r="AW83" s="78" t="s">
        <v>242</v>
      </c>
      <c r="AX83" s="76" t="s">
        <v>262</v>
      </c>
      <c r="AY83" s="77" t="s">
        <v>16</v>
      </c>
      <c r="AZ83" s="78" t="s">
        <v>242</v>
      </c>
      <c r="BA83" s="76" t="s">
        <v>262</v>
      </c>
      <c r="BB83" s="74" t="s">
        <v>239</v>
      </c>
      <c r="BC83" s="79" t="s">
        <v>111</v>
      </c>
      <c r="BD83" s="76" t="s">
        <v>219</v>
      </c>
      <c r="BE83" s="74" t="s">
        <v>239</v>
      </c>
      <c r="BF83" s="79" t="s">
        <v>111</v>
      </c>
      <c r="BG83" s="76" t="s">
        <v>219</v>
      </c>
      <c r="BH83" s="74" t="s">
        <v>239</v>
      </c>
      <c r="BI83" s="79" t="s">
        <v>111</v>
      </c>
      <c r="BJ83" s="76" t="s">
        <v>219</v>
      </c>
      <c r="BK83" s="76"/>
      <c r="BL83" s="80" t="s">
        <v>99</v>
      </c>
      <c r="BM83" s="74" t="s">
        <v>239</v>
      </c>
      <c r="BN83" s="79" t="s">
        <v>111</v>
      </c>
      <c r="BO83" s="76" t="s">
        <v>219</v>
      </c>
      <c r="BP83" s="81" t="s">
        <v>239</v>
      </c>
      <c r="BQ83" s="79" t="s">
        <v>111</v>
      </c>
      <c r="BR83" s="76" t="s">
        <v>219</v>
      </c>
      <c r="BS83" s="82" t="s">
        <v>16</v>
      </c>
      <c r="BT83" s="83" t="s">
        <v>234</v>
      </c>
      <c r="BU83" s="76" t="s">
        <v>262</v>
      </c>
      <c r="BV83" s="77" t="s">
        <v>16</v>
      </c>
      <c r="BW83" s="83" t="s">
        <v>234</v>
      </c>
      <c r="BX83" s="76" t="s">
        <v>262</v>
      </c>
      <c r="BY83" s="77" t="s">
        <v>16</v>
      </c>
      <c r="BZ83" s="83" t="s">
        <v>234</v>
      </c>
      <c r="CA83" s="76" t="s">
        <v>262</v>
      </c>
      <c r="CB83" s="77" t="s">
        <v>16</v>
      </c>
      <c r="CC83" s="83" t="s">
        <v>234</v>
      </c>
      <c r="CD83" s="76" t="s">
        <v>262</v>
      </c>
      <c r="CE83" s="77" t="s">
        <v>16</v>
      </c>
      <c r="CF83" s="79" t="s">
        <v>111</v>
      </c>
      <c r="CG83" s="76" t="s">
        <v>219</v>
      </c>
      <c r="CH83" s="76" t="s">
        <v>219</v>
      </c>
      <c r="CI83" s="83" t="s">
        <v>238</v>
      </c>
      <c r="CJ83" s="76" t="s">
        <v>219</v>
      </c>
      <c r="CK83" s="84" t="s">
        <v>238</v>
      </c>
      <c r="CL83" s="76" t="s">
        <v>219</v>
      </c>
      <c r="CM83" s="76"/>
      <c r="CN83" s="85" t="s">
        <v>235</v>
      </c>
      <c r="CO83" s="85" t="s">
        <v>235</v>
      </c>
      <c r="CP83" s="86" t="s">
        <v>17</v>
      </c>
      <c r="CQ83" s="77" t="s">
        <v>16</v>
      </c>
      <c r="CR83" s="87" t="s">
        <v>18</v>
      </c>
      <c r="CS83" s="77" t="s">
        <v>16</v>
      </c>
      <c r="CT83" s="87" t="s">
        <v>18</v>
      </c>
      <c r="CU83" s="77" t="s">
        <v>16</v>
      </c>
      <c r="CV83" s="87" t="s">
        <v>18</v>
      </c>
      <c r="CW83" s="77" t="s">
        <v>16</v>
      </c>
      <c r="CX83" s="87" t="s">
        <v>18</v>
      </c>
      <c r="CY83" s="77" t="s">
        <v>16</v>
      </c>
      <c r="CZ83" s="87" t="s">
        <v>18</v>
      </c>
      <c r="DA83" s="77" t="s">
        <v>16</v>
      </c>
      <c r="DB83" s="87" t="s">
        <v>18</v>
      </c>
      <c r="DC83" s="87"/>
      <c r="DD83" s="87"/>
      <c r="DE83" s="87"/>
      <c r="DF83" s="87"/>
      <c r="DG83" s="77" t="s">
        <v>16</v>
      </c>
      <c r="DH83" s="87" t="s">
        <v>18</v>
      </c>
      <c r="DI83" s="87"/>
      <c r="DJ83" s="87"/>
      <c r="DK83" s="87"/>
      <c r="DL83" s="87"/>
      <c r="DM83" s="87"/>
      <c r="DN83" s="87"/>
      <c r="DO83" s="87"/>
      <c r="DP83" s="87"/>
      <c r="DQ83" s="87"/>
      <c r="DR83" s="85" t="s">
        <v>19</v>
      </c>
      <c r="DS83" s="85"/>
      <c r="DT83" s="85"/>
      <c r="DU83" s="85"/>
      <c r="DV83" s="85"/>
      <c r="DW83" s="85"/>
      <c r="DX83" s="88" t="s">
        <v>159</v>
      </c>
      <c r="DY83" s="76" t="s">
        <v>264</v>
      </c>
      <c r="DZ83" s="76"/>
      <c r="EA83" s="76"/>
      <c r="EB83" s="76"/>
      <c r="EC83" s="76"/>
      <c r="ED83" s="89" t="s">
        <v>16</v>
      </c>
      <c r="EE83" s="76" t="s">
        <v>264</v>
      </c>
      <c r="EF83" s="76"/>
      <c r="EG83" s="76"/>
      <c r="EH83" s="100" t="s">
        <v>20</v>
      </c>
      <c r="ER83" s="91" t="s">
        <v>14</v>
      </c>
      <c r="ES83" s="92" t="s">
        <v>15</v>
      </c>
      <c r="ET83" s="93" t="s">
        <v>109</v>
      </c>
    </row>
    <row r="84" spans="3:150">
      <c r="C84" s="25" t="s">
        <v>87</v>
      </c>
      <c r="D84" s="70">
        <v>598.79999999999995</v>
      </c>
      <c r="E84" s="70">
        <v>24.95</v>
      </c>
      <c r="F84" s="70">
        <v>0</v>
      </c>
      <c r="G84" s="70">
        <v>618</v>
      </c>
      <c r="H84" s="325">
        <v>25.75</v>
      </c>
      <c r="I84" s="70">
        <v>0</v>
      </c>
      <c r="J84" s="70">
        <f>'Production Summary'!$N$6</f>
        <v>200</v>
      </c>
      <c r="K84" s="325">
        <f>'Production Summary'!$M$6</f>
        <v>7.5</v>
      </c>
      <c r="L84" s="325">
        <v>0</v>
      </c>
      <c r="M84" s="325"/>
      <c r="N84" s="325"/>
      <c r="O84" s="325"/>
      <c r="P84" s="70">
        <v>600</v>
      </c>
      <c r="Q84" s="70">
        <v>25</v>
      </c>
      <c r="R84" s="70">
        <v>0</v>
      </c>
      <c r="S84" s="70">
        <v>573.59999999999991</v>
      </c>
      <c r="T84" s="70">
        <v>23.9</v>
      </c>
      <c r="U84" s="70">
        <v>0</v>
      </c>
      <c r="V84" s="70">
        <v>0</v>
      </c>
      <c r="W84" s="70">
        <v>0</v>
      </c>
      <c r="X84" s="70">
        <v>0</v>
      </c>
      <c r="Y84" s="70"/>
      <c r="Z84" s="70"/>
      <c r="AA84" s="70"/>
      <c r="AB84" s="70">
        <v>122.39999999999999</v>
      </c>
      <c r="AC84" s="70">
        <v>10.199999999999999</v>
      </c>
      <c r="AD84" s="70">
        <v>0</v>
      </c>
      <c r="AE84" s="70">
        <v>144</v>
      </c>
      <c r="AF84" s="70">
        <v>18</v>
      </c>
      <c r="AG84" s="70">
        <v>0</v>
      </c>
      <c r="AH84" s="70">
        <v>942</v>
      </c>
      <c r="AI84" s="70">
        <v>15.7</v>
      </c>
      <c r="AJ84" s="70">
        <v>0</v>
      </c>
      <c r="AK84" s="70">
        <v>854.4</v>
      </c>
      <c r="AL84" s="70">
        <v>28.48</v>
      </c>
      <c r="AM84" s="70">
        <v>0</v>
      </c>
      <c r="AN84" s="70">
        <v>783</v>
      </c>
      <c r="AO84" s="70">
        <v>65.25</v>
      </c>
      <c r="AP84" s="70">
        <v>0</v>
      </c>
      <c r="AQ84" s="70">
        <v>630</v>
      </c>
      <c r="AR84" s="70">
        <v>315</v>
      </c>
      <c r="AS84" s="70">
        <v>0</v>
      </c>
      <c r="AT84" s="70"/>
      <c r="AU84" s="70">
        <v>995</v>
      </c>
      <c r="AV84" s="70">
        <v>176.39999999999998</v>
      </c>
      <c r="AW84" s="70">
        <v>14.7</v>
      </c>
      <c r="AX84" s="70">
        <v>0</v>
      </c>
      <c r="AY84" s="70">
        <v>176.39999999999998</v>
      </c>
      <c r="AZ84" s="70">
        <v>14.7</v>
      </c>
      <c r="BA84" s="70">
        <v>0</v>
      </c>
      <c r="BB84" s="70">
        <v>738.6</v>
      </c>
      <c r="BC84" s="70">
        <v>12.31</v>
      </c>
      <c r="BD84" s="70">
        <v>0</v>
      </c>
      <c r="BE84" s="70">
        <v>618</v>
      </c>
      <c r="BF84" s="70">
        <v>51.5</v>
      </c>
      <c r="BG84" s="70">
        <v>0</v>
      </c>
      <c r="BH84" s="70">
        <v>480</v>
      </c>
      <c r="BI84" s="70">
        <v>240</v>
      </c>
      <c r="BJ84" s="70">
        <v>0</v>
      </c>
      <c r="BK84" s="70"/>
      <c r="BL84" s="70">
        <v>860</v>
      </c>
      <c r="BM84" s="70">
        <v>390</v>
      </c>
      <c r="BN84" s="70">
        <v>6.5</v>
      </c>
      <c r="BO84" s="70">
        <v>0</v>
      </c>
      <c r="BP84" s="70">
        <v>600</v>
      </c>
      <c r="BQ84" s="70">
        <v>10</v>
      </c>
      <c r="BR84" s="70">
        <v>0</v>
      </c>
      <c r="BS84" s="70">
        <v>205</v>
      </c>
      <c r="BT84" s="70">
        <v>20.5</v>
      </c>
      <c r="BU84" s="70">
        <v>0</v>
      </c>
      <c r="BV84" s="70">
        <v>191.976</v>
      </c>
      <c r="BW84" s="70">
        <v>23.997</v>
      </c>
      <c r="BX84" s="70">
        <v>0</v>
      </c>
      <c r="BY84" s="70">
        <v>191.976</v>
      </c>
      <c r="BZ84" s="70">
        <v>23.997</v>
      </c>
      <c r="CA84" s="70">
        <v>0</v>
      </c>
      <c r="CB84" s="70">
        <v>191.976</v>
      </c>
      <c r="CC84" s="70">
        <v>23.997</v>
      </c>
      <c r="CD84" s="70">
        <v>0</v>
      </c>
      <c r="CE84" s="70">
        <v>1008</v>
      </c>
      <c r="CF84" s="70">
        <v>72</v>
      </c>
      <c r="CG84" s="70">
        <v>0</v>
      </c>
      <c r="CH84" s="70">
        <v>0</v>
      </c>
      <c r="CI84" s="70">
        <v>155</v>
      </c>
      <c r="CJ84" s="70">
        <v>0</v>
      </c>
      <c r="CK84" s="70">
        <v>300</v>
      </c>
      <c r="CL84" s="70">
        <v>0</v>
      </c>
      <c r="CM84" s="70"/>
      <c r="CN84" s="70">
        <v>260</v>
      </c>
      <c r="CO84" s="70">
        <v>1295</v>
      </c>
      <c r="CP84" s="70"/>
      <c r="CQ84" s="70">
        <v>7894.655999999999</v>
      </c>
      <c r="CR84" s="70">
        <v>65.788799999999995</v>
      </c>
      <c r="CS84" s="70">
        <v>9911.0400000000009</v>
      </c>
      <c r="CT84" s="70">
        <v>123.88800000000001</v>
      </c>
      <c r="CU84" s="70">
        <v>9569.2800000000007</v>
      </c>
      <c r="CV84" s="70">
        <v>299.04000000000002</v>
      </c>
      <c r="CW84" s="70">
        <v>9432.5760000000009</v>
      </c>
      <c r="CX84" s="70">
        <v>589.53600000000006</v>
      </c>
      <c r="CY84" s="70">
        <v>10119.6</v>
      </c>
      <c r="CZ84" s="70">
        <v>562.20000000000005</v>
      </c>
      <c r="DA84" s="70">
        <v>10524.960000000001</v>
      </c>
      <c r="DB84" s="70">
        <v>584.72</v>
      </c>
      <c r="DC84" s="70"/>
      <c r="DD84" s="70"/>
      <c r="DE84" s="70"/>
      <c r="DF84" s="70"/>
      <c r="DG84" s="70">
        <v>11619.84</v>
      </c>
      <c r="DH84" s="70">
        <v>2904.96</v>
      </c>
      <c r="DI84" s="70"/>
      <c r="DJ84" s="70"/>
      <c r="DK84" s="70"/>
      <c r="DL84" s="70"/>
      <c r="DM84" s="70"/>
      <c r="DN84" s="70"/>
      <c r="DO84" s="70"/>
      <c r="DP84" s="70"/>
      <c r="DQ84" s="70"/>
      <c r="DR84" s="70">
        <v>9500</v>
      </c>
      <c r="DS84" s="70"/>
      <c r="DT84" s="70"/>
      <c r="DU84" s="70"/>
      <c r="DV84" s="70"/>
      <c r="DW84" s="70"/>
      <c r="DX84" s="70">
        <v>165</v>
      </c>
      <c r="DY84" s="70">
        <v>0</v>
      </c>
      <c r="DZ84" s="70"/>
      <c r="EA84" s="70"/>
      <c r="EB84" s="70"/>
      <c r="EC84" s="70"/>
      <c r="ED84" s="70">
        <v>79.099999999999994</v>
      </c>
      <c r="EE84" s="70">
        <v>0</v>
      </c>
      <c r="EF84" s="70"/>
      <c r="EG84" s="70"/>
      <c r="EH84" s="70">
        <v>320.25</v>
      </c>
    </row>
    <row r="85" spans="3:150">
      <c r="C85" s="26" t="s">
        <v>88</v>
      </c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  <c r="W85" s="71"/>
      <c r="X85" s="71"/>
      <c r="Y85" s="71"/>
      <c r="Z85" s="71"/>
      <c r="AA85" s="71"/>
      <c r="AB85" s="71"/>
      <c r="AC85" s="71"/>
      <c r="AD85" s="71"/>
      <c r="AE85" s="71"/>
      <c r="AF85" s="71"/>
      <c r="AG85" s="71"/>
      <c r="AH85" s="71"/>
      <c r="AI85" s="71"/>
      <c r="AJ85" s="71"/>
      <c r="AK85" s="71"/>
      <c r="AL85" s="71"/>
      <c r="AM85" s="71"/>
      <c r="AN85" s="71"/>
      <c r="AO85" s="71"/>
      <c r="AP85" s="71"/>
      <c r="AQ85" s="71"/>
      <c r="AR85" s="71"/>
      <c r="AS85" s="71"/>
      <c r="AT85" s="71"/>
      <c r="AU85" s="71"/>
      <c r="AV85" s="71"/>
      <c r="AW85" s="71"/>
      <c r="AX85" s="71"/>
      <c r="AY85" s="71"/>
      <c r="AZ85" s="71"/>
      <c r="BA85" s="71"/>
      <c r="BB85" s="71"/>
      <c r="BC85" s="71"/>
      <c r="BD85" s="71"/>
      <c r="BE85" s="71"/>
      <c r="BF85" s="71"/>
      <c r="BG85" s="71"/>
      <c r="BH85" s="71"/>
      <c r="BI85" s="71"/>
      <c r="BJ85" s="71"/>
      <c r="BK85" s="71"/>
      <c r="BL85" s="71"/>
      <c r="BM85" s="71"/>
      <c r="BN85" s="71"/>
      <c r="BO85" s="71"/>
      <c r="BP85" s="71"/>
      <c r="BQ85" s="71"/>
      <c r="BR85" s="71"/>
      <c r="BS85" s="71"/>
      <c r="BT85" s="71"/>
      <c r="BU85" s="71"/>
      <c r="BV85" s="71"/>
      <c r="BW85" s="71"/>
      <c r="BX85" s="71"/>
      <c r="BY85" s="71"/>
      <c r="BZ85" s="71"/>
      <c r="CA85" s="71"/>
      <c r="CB85" s="71"/>
      <c r="CC85" s="71"/>
      <c r="CD85" s="71"/>
      <c r="CE85" s="71"/>
      <c r="CF85" s="71"/>
      <c r="CG85" s="71"/>
      <c r="CH85" s="71"/>
      <c r="CI85" s="71"/>
      <c r="CJ85" s="71"/>
      <c r="CK85" s="71"/>
      <c r="CL85" s="71"/>
      <c r="CM85" s="71"/>
      <c r="CN85" s="71"/>
      <c r="CO85" s="71"/>
      <c r="CP85" s="71"/>
      <c r="CQ85" s="71"/>
      <c r="CR85" s="71"/>
      <c r="CS85" s="71"/>
      <c r="CT85" s="71"/>
      <c r="CU85" s="71"/>
      <c r="CV85" s="71"/>
      <c r="CW85" s="71"/>
      <c r="CX85" s="71"/>
      <c r="CY85" s="71"/>
      <c r="CZ85" s="71"/>
      <c r="DA85" s="71"/>
      <c r="DB85" s="71"/>
      <c r="DC85" s="71"/>
      <c r="DD85" s="71"/>
      <c r="DE85" s="71"/>
      <c r="DF85" s="71"/>
      <c r="DG85" s="71"/>
      <c r="DH85" s="71"/>
      <c r="DI85" s="71"/>
      <c r="DJ85" s="71"/>
      <c r="DK85" s="71"/>
      <c r="DL85" s="71"/>
      <c r="DM85" s="71"/>
      <c r="DN85" s="71"/>
      <c r="DO85" s="71"/>
      <c r="DP85" s="71"/>
      <c r="DQ85" s="71"/>
      <c r="DR85" s="71"/>
      <c r="DS85" s="71"/>
      <c r="DT85" s="71"/>
      <c r="DU85" s="71"/>
      <c r="DV85" s="71"/>
      <c r="DW85" s="71"/>
      <c r="DX85" s="71"/>
      <c r="DY85" s="71"/>
      <c r="DZ85" s="71"/>
      <c r="EA85" s="71"/>
      <c r="EB85" s="71"/>
      <c r="EC85" s="71"/>
      <c r="ED85" s="71"/>
      <c r="EE85" s="71"/>
      <c r="EF85" s="71"/>
      <c r="EG85" s="71"/>
      <c r="EH85" s="71"/>
    </row>
    <row r="86" spans="3:150">
      <c r="C86" s="27" t="s">
        <v>89</v>
      </c>
      <c r="D86" s="72"/>
      <c r="E86" s="72"/>
      <c r="F86" s="72"/>
      <c r="G86" s="72"/>
      <c r="H86" s="72"/>
      <c r="I86" s="72"/>
      <c r="J86" s="72"/>
      <c r="K86" s="72"/>
      <c r="L86" s="72"/>
      <c r="M86" s="72"/>
      <c r="N86" s="72"/>
      <c r="O86" s="72"/>
      <c r="P86" s="72"/>
      <c r="Q86" s="72"/>
      <c r="R86" s="72"/>
      <c r="S86" s="72"/>
      <c r="T86" s="72"/>
      <c r="U86" s="72"/>
      <c r="V86" s="72"/>
      <c r="W86" s="72"/>
      <c r="X86" s="72"/>
      <c r="Y86" s="72"/>
      <c r="Z86" s="72"/>
      <c r="AA86" s="72"/>
      <c r="AB86" s="72"/>
      <c r="AC86" s="72"/>
      <c r="AD86" s="72"/>
      <c r="AE86" s="72"/>
      <c r="AF86" s="72"/>
      <c r="AG86" s="72"/>
      <c r="AH86" s="72"/>
      <c r="AI86" s="72"/>
      <c r="AJ86" s="72"/>
      <c r="AK86" s="72"/>
      <c r="AL86" s="72"/>
      <c r="AM86" s="72"/>
      <c r="AN86" s="72"/>
      <c r="AO86" s="72"/>
      <c r="AP86" s="72"/>
      <c r="AQ86" s="72"/>
      <c r="AR86" s="72"/>
      <c r="AS86" s="72"/>
      <c r="AT86" s="72"/>
      <c r="AU86" s="72"/>
      <c r="AV86" s="72"/>
      <c r="AW86" s="72"/>
      <c r="AX86" s="72"/>
      <c r="AY86" s="72"/>
      <c r="AZ86" s="72"/>
      <c r="BA86" s="72"/>
      <c r="BB86" s="72"/>
      <c r="BC86" s="72"/>
      <c r="BD86" s="72"/>
      <c r="BE86" s="72"/>
      <c r="BF86" s="72"/>
      <c r="BG86" s="72"/>
      <c r="BH86" s="72"/>
      <c r="BI86" s="72"/>
      <c r="BJ86" s="72"/>
      <c r="BK86" s="72"/>
      <c r="BL86" s="72"/>
      <c r="BM86" s="72"/>
      <c r="BN86" s="72"/>
      <c r="BO86" s="72"/>
      <c r="BP86" s="72"/>
      <c r="BQ86" s="72"/>
      <c r="BR86" s="72"/>
      <c r="BS86" s="72"/>
      <c r="BT86" s="72"/>
      <c r="BU86" s="72"/>
      <c r="BV86" s="72"/>
      <c r="BW86" s="72"/>
      <c r="BX86" s="72"/>
      <c r="BY86" s="72"/>
      <c r="BZ86" s="72"/>
      <c r="CA86" s="72"/>
      <c r="CB86" s="72"/>
      <c r="CC86" s="72"/>
      <c r="CD86" s="72"/>
      <c r="CE86" s="72"/>
      <c r="CF86" s="72"/>
      <c r="CG86" s="72"/>
      <c r="CH86" s="72"/>
      <c r="CI86" s="72"/>
      <c r="CJ86" s="72"/>
      <c r="CK86" s="72"/>
      <c r="CL86" s="72"/>
      <c r="CM86" s="72"/>
      <c r="CN86" s="72"/>
      <c r="CO86" s="72"/>
      <c r="CP86" s="72"/>
      <c r="CQ86" s="72"/>
      <c r="CR86" s="72"/>
      <c r="CS86" s="72"/>
      <c r="CT86" s="72"/>
      <c r="CU86" s="72"/>
      <c r="CV86" s="72"/>
      <c r="CW86" s="72"/>
      <c r="CX86" s="72"/>
      <c r="CY86" s="72"/>
      <c r="CZ86" s="72"/>
      <c r="DA86" s="72"/>
      <c r="DB86" s="72"/>
      <c r="DC86" s="72"/>
      <c r="DD86" s="72"/>
      <c r="DE86" s="72"/>
      <c r="DF86" s="72"/>
      <c r="DG86" s="72"/>
      <c r="DH86" s="72"/>
      <c r="DI86" s="72"/>
      <c r="DJ86" s="72"/>
      <c r="DK86" s="72"/>
      <c r="DL86" s="72"/>
      <c r="DM86" s="72"/>
      <c r="DN86" s="72"/>
      <c r="DO86" s="72"/>
      <c r="DP86" s="72"/>
      <c r="DQ86" s="72"/>
      <c r="DR86" s="72"/>
      <c r="DS86" s="72"/>
      <c r="DT86" s="72"/>
      <c r="DU86" s="72"/>
      <c r="DV86" s="72"/>
      <c r="DW86" s="72"/>
      <c r="DX86" s="72"/>
      <c r="DY86" s="72"/>
      <c r="DZ86" s="72"/>
      <c r="EA86" s="72"/>
      <c r="EB86" s="72"/>
      <c r="EC86" s="72"/>
      <c r="ED86" s="72"/>
      <c r="EE86" s="72"/>
      <c r="EF86" s="72"/>
      <c r="EG86" s="72"/>
      <c r="EH86" s="72"/>
    </row>
    <row r="88" spans="3:150">
      <c r="D88" s="68"/>
      <c r="BV88" s="68"/>
    </row>
  </sheetData>
  <mergeCells count="74">
    <mergeCell ref="CE77:EK79"/>
    <mergeCell ref="B72:C72"/>
    <mergeCell ref="B74:C74"/>
    <mergeCell ref="B75:C75"/>
    <mergeCell ref="B73:C73"/>
    <mergeCell ref="Y2:AG2"/>
    <mergeCell ref="M3:O3"/>
    <mergeCell ref="AH2:AU2"/>
    <mergeCell ref="BM2:BO3"/>
    <mergeCell ref="AK3:AM3"/>
    <mergeCell ref="AN3:AP3"/>
    <mergeCell ref="B71:C71"/>
    <mergeCell ref="D77:AU79"/>
    <mergeCell ref="AV77:CD79"/>
    <mergeCell ref="BE3:BG3"/>
    <mergeCell ref="BH3:BJ3"/>
    <mergeCell ref="B70:C70"/>
    <mergeCell ref="J3:L3"/>
    <mergeCell ref="Y3:AA3"/>
    <mergeCell ref="AQ3:AS3"/>
    <mergeCell ref="EJ3:EK3"/>
    <mergeCell ref="BS3:BU3"/>
    <mergeCell ref="BV3:BX3"/>
    <mergeCell ref="BY3:CA3"/>
    <mergeCell ref="CE3:CG3"/>
    <mergeCell ref="DO3:DQ3"/>
    <mergeCell ref="EI2:EI3"/>
    <mergeCell ref="EJ2:EK2"/>
    <mergeCell ref="EB3:EC3"/>
    <mergeCell ref="CP2:CP3"/>
    <mergeCell ref="CQ2:DR2"/>
    <mergeCell ref="CY3:CZ3"/>
    <mergeCell ref="DA3:DB3"/>
    <mergeCell ref="DG3:DH3"/>
    <mergeCell ref="ED3:EE3"/>
    <mergeCell ref="BP2:CA2"/>
    <mergeCell ref="ES2:ET2"/>
    <mergeCell ref="G3:I3"/>
    <mergeCell ref="P3:R3"/>
    <mergeCell ref="S3:U3"/>
    <mergeCell ref="V3:X3"/>
    <mergeCell ref="AB3:AD3"/>
    <mergeCell ref="AE3:AG3"/>
    <mergeCell ref="AH3:AJ3"/>
    <mergeCell ref="CN2:CO2"/>
    <mergeCell ref="AV3:AX3"/>
    <mergeCell ref="ES3:ET3"/>
    <mergeCell ref="EF3:EG3"/>
    <mergeCell ref="DS2:EH2"/>
    <mergeCell ref="DS3:DU3"/>
    <mergeCell ref="D2:X2"/>
    <mergeCell ref="D3:F3"/>
    <mergeCell ref="ER70:ES70"/>
    <mergeCell ref="BP3:BR3"/>
    <mergeCell ref="DZ3:EA3"/>
    <mergeCell ref="DX3:DY3"/>
    <mergeCell ref="CI3:CJ3"/>
    <mergeCell ref="CK3:CL3"/>
    <mergeCell ref="CQ3:CR3"/>
    <mergeCell ref="CS3:CT3"/>
    <mergeCell ref="CU3:CV3"/>
    <mergeCell ref="CW3:CX3"/>
    <mergeCell ref="DC3:DD3"/>
    <mergeCell ref="DE3:DF3"/>
    <mergeCell ref="DI3:DJ3"/>
    <mergeCell ref="DK3:DL3"/>
    <mergeCell ref="DV3:DW3"/>
    <mergeCell ref="DM3:DN3"/>
    <mergeCell ref="CE2:CM2"/>
    <mergeCell ref="BB2:BL2"/>
    <mergeCell ref="AV2:BA2"/>
    <mergeCell ref="AY3:BA3"/>
    <mergeCell ref="BB3:BD3"/>
    <mergeCell ref="CB2:CD3"/>
  </mergeCells>
  <conditionalFormatting sqref="ES60:ES68">
    <cfRule type="duplicateValues" dxfId="4" priority="28"/>
  </conditionalFormatting>
  <pageMargins left="0.7" right="0.7" top="0.75" bottom="0.75" header="0.3" footer="0.3"/>
  <pageSetup paperSize="9" scale="14" orientation="landscape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6">
    <tabColor theme="8" tint="-0.249977111117893"/>
    <pageSetUpPr fitToPage="1"/>
  </sheetPr>
  <dimension ref="A1:ET88"/>
  <sheetViews>
    <sheetView zoomScale="85" zoomScaleNormal="85" workbookViewId="0">
      <pane xSplit="3" ySplit="5" topLeftCell="BH6" activePane="bottomRight" state="frozen"/>
      <selection activeCell="B1" sqref="B1:G1"/>
      <selection pane="topRight" activeCell="B1" sqref="B1:G1"/>
      <selection pane="bottomLeft" activeCell="B1" sqref="B1:G1"/>
      <selection pane="bottomRight" activeCell="EF6" sqref="EF6"/>
    </sheetView>
  </sheetViews>
  <sheetFormatPr defaultColWidth="9.140625" defaultRowHeight="15"/>
  <cols>
    <col min="1" max="1" width="5.42578125" bestFit="1" customWidth="1"/>
    <col min="2" max="2" width="6.140625" style="53" bestFit="1" customWidth="1"/>
    <col min="3" max="3" width="31.140625" style="53" bestFit="1" customWidth="1"/>
    <col min="4" max="4" width="5.28515625" customWidth="1"/>
    <col min="5" max="6" width="4.85546875" customWidth="1"/>
    <col min="7" max="7" width="5.28515625" customWidth="1"/>
    <col min="8" max="8" width="9.28515625" customWidth="1"/>
    <col min="9" max="10" width="5.28515625" customWidth="1"/>
    <col min="11" max="15" width="8" customWidth="1"/>
    <col min="16" max="16" width="5.28515625" customWidth="1"/>
    <col min="17" max="17" width="6.28515625" customWidth="1"/>
    <col min="18" max="18" width="3.28515625" customWidth="1"/>
    <col min="19" max="19" width="5.28515625" customWidth="1"/>
    <col min="20" max="20" width="6.7109375" customWidth="1"/>
    <col min="21" max="22" width="5.28515625" customWidth="1"/>
    <col min="23" max="23" width="7.85546875" customWidth="1"/>
    <col min="24" max="24" width="27.85546875" customWidth="1"/>
    <col min="25" max="25" width="8.85546875" customWidth="1"/>
    <col min="26" max="26" width="8.28515625" hidden="1" customWidth="1"/>
    <col min="27" max="27" width="9.85546875" hidden="1" customWidth="1"/>
    <col min="28" max="28" width="5.28515625" customWidth="1"/>
    <col min="29" max="30" width="5.28515625" hidden="1" customWidth="1"/>
    <col min="31" max="31" width="5.28515625" customWidth="1"/>
    <col min="32" max="33" width="5.28515625" hidden="1" customWidth="1"/>
    <col min="34" max="35" width="5.28515625" customWidth="1"/>
    <col min="36" max="36" width="5.28515625" hidden="1" customWidth="1"/>
    <col min="37" max="37" width="6.28515625" customWidth="1"/>
    <col min="38" max="38" width="5.28515625" customWidth="1"/>
    <col min="39" max="39" width="5.28515625" hidden="1" customWidth="1"/>
    <col min="40" max="40" width="6.42578125" customWidth="1"/>
    <col min="41" max="41" width="5.28515625" customWidth="1"/>
    <col min="42" max="42" width="5.28515625" hidden="1" customWidth="1"/>
    <col min="43" max="44" width="5.28515625" customWidth="1"/>
    <col min="45" max="45" width="5.28515625" hidden="1" customWidth="1"/>
    <col min="46" max="46" width="5.28515625" customWidth="1"/>
    <col min="47" max="47" width="5.7109375" customWidth="1"/>
    <col min="48" max="48" width="5.28515625" customWidth="1"/>
    <col min="49" max="49" width="5.28515625" hidden="1" customWidth="1"/>
    <col min="50" max="51" width="5.28515625" customWidth="1"/>
    <col min="52" max="52" width="5.28515625" hidden="1" customWidth="1"/>
    <col min="53" max="55" width="5.28515625" customWidth="1"/>
    <col min="56" max="56" width="5.28515625" hidden="1" customWidth="1"/>
    <col min="57" max="58" width="5.28515625" customWidth="1"/>
    <col min="59" max="59" width="5.28515625" hidden="1" customWidth="1"/>
    <col min="60" max="61" width="5.28515625" customWidth="1"/>
    <col min="62" max="62" width="5.28515625" hidden="1" customWidth="1"/>
    <col min="63" max="64" width="5.28515625" customWidth="1"/>
    <col min="65" max="70" width="5.28515625" hidden="1" customWidth="1"/>
    <col min="71" max="71" width="5.28515625" customWidth="1"/>
    <col min="72" max="72" width="5.28515625" hidden="1" customWidth="1"/>
    <col min="73" max="74" width="5.28515625" customWidth="1"/>
    <col min="75" max="83" width="5.28515625" hidden="1" customWidth="1"/>
    <col min="84" max="84" width="5.28515625" customWidth="1"/>
    <col min="85" max="85" width="5.28515625" hidden="1" customWidth="1"/>
    <col min="86" max="86" width="32" hidden="1" customWidth="1"/>
    <col min="87" max="87" width="5.7109375" customWidth="1"/>
    <col min="88" max="88" width="5.7109375" hidden="1" customWidth="1"/>
    <col min="89" max="90" width="5.7109375" customWidth="1"/>
    <col min="91" max="91" width="10.140625" customWidth="1"/>
    <col min="92" max="92" width="5.7109375" customWidth="1"/>
    <col min="93" max="93" width="6.7109375" customWidth="1"/>
    <col min="94" max="94" width="7.7109375" customWidth="1"/>
    <col min="95" max="95" width="6.42578125" hidden="1" customWidth="1"/>
    <col min="96" max="96" width="4.5703125" hidden="1" customWidth="1"/>
    <col min="97" max="97" width="6.42578125" hidden="1" customWidth="1"/>
    <col min="98" max="98" width="4.85546875" hidden="1" customWidth="1"/>
    <col min="99" max="99" width="6.5703125" hidden="1" customWidth="1"/>
    <col min="100" max="100" width="5.42578125" hidden="1" customWidth="1"/>
    <col min="101" max="101" width="6.42578125" hidden="1" customWidth="1"/>
    <col min="102" max="102" width="4.85546875" hidden="1" customWidth="1"/>
    <col min="103" max="103" width="6.7109375" hidden="1" customWidth="1"/>
    <col min="104" max="104" width="4.85546875" hidden="1" customWidth="1"/>
    <col min="105" max="105" width="6.42578125" hidden="1" customWidth="1"/>
    <col min="106" max="110" width="4.85546875" hidden="1" customWidth="1"/>
    <col min="111" max="111" width="7.42578125" hidden="1" customWidth="1"/>
    <col min="112" max="121" width="6.42578125" hidden="1" customWidth="1"/>
    <col min="122" max="122" width="47.28515625" hidden="1" customWidth="1"/>
    <col min="123" max="125" width="6.42578125" hidden="1" customWidth="1"/>
    <col min="126" max="126" width="6.42578125" customWidth="1"/>
    <col min="127" max="127" width="6.42578125" hidden="1" customWidth="1"/>
    <col min="128" max="137" width="5.7109375" customWidth="1"/>
    <col min="138" max="138" width="8.140625" customWidth="1"/>
    <col min="139" max="139" width="16" bestFit="1" customWidth="1"/>
    <col min="140" max="140" width="10.7109375" customWidth="1"/>
    <col min="141" max="141" width="11.5703125" bestFit="1" customWidth="1"/>
    <col min="147" max="147" width="3.5703125" customWidth="1"/>
    <col min="148" max="148" width="6.85546875" bestFit="1" customWidth="1"/>
    <col min="149" max="149" width="31.140625" bestFit="1" customWidth="1"/>
    <col min="150" max="150" width="20.140625" bestFit="1" customWidth="1"/>
    <col min="151" max="151" width="3.7109375" customWidth="1"/>
  </cols>
  <sheetData>
    <row r="1" spans="1:150" ht="13.5" customHeight="1" thickBot="1"/>
    <row r="2" spans="1:150" ht="15" customHeight="1">
      <c r="B2" s="19" t="s">
        <v>0</v>
      </c>
      <c r="C2" s="54" t="s">
        <v>188</v>
      </c>
      <c r="D2" s="782" t="s">
        <v>2</v>
      </c>
      <c r="E2" s="782"/>
      <c r="F2" s="782"/>
      <c r="G2" s="782"/>
      <c r="H2" s="782"/>
      <c r="I2" s="782"/>
      <c r="J2" s="782"/>
      <c r="K2" s="782"/>
      <c r="L2" s="782"/>
      <c r="M2" s="782"/>
      <c r="N2" s="782"/>
      <c r="O2" s="782"/>
      <c r="P2" s="782"/>
      <c r="Q2" s="782"/>
      <c r="R2" s="782"/>
      <c r="S2" s="782"/>
      <c r="T2" s="782"/>
      <c r="U2" s="782"/>
      <c r="V2" s="782"/>
      <c r="W2" s="782"/>
      <c r="X2" s="782"/>
      <c r="Y2" s="769" t="s">
        <v>3</v>
      </c>
      <c r="Z2" s="770"/>
      <c r="AA2" s="770"/>
      <c r="AB2" s="770"/>
      <c r="AC2" s="770"/>
      <c r="AD2" s="770"/>
      <c r="AE2" s="770"/>
      <c r="AF2" s="770"/>
      <c r="AG2" s="771"/>
      <c r="AH2" s="671" t="s">
        <v>4</v>
      </c>
      <c r="AI2" s="671"/>
      <c r="AJ2" s="671"/>
      <c r="AK2" s="671"/>
      <c r="AL2" s="671"/>
      <c r="AM2" s="671"/>
      <c r="AN2" s="671"/>
      <c r="AO2" s="671"/>
      <c r="AP2" s="671"/>
      <c r="AQ2" s="671"/>
      <c r="AR2" s="671"/>
      <c r="AS2" s="671"/>
      <c r="AT2" s="671"/>
      <c r="AU2" s="671"/>
      <c r="AV2" s="764" t="s">
        <v>5</v>
      </c>
      <c r="AW2" s="764"/>
      <c r="AX2" s="764"/>
      <c r="AY2" s="764"/>
      <c r="AZ2" s="764"/>
      <c r="BA2" s="764"/>
      <c r="BB2" s="765" t="s">
        <v>6</v>
      </c>
      <c r="BC2" s="765"/>
      <c r="BD2" s="765"/>
      <c r="BE2" s="765"/>
      <c r="BF2" s="765"/>
      <c r="BG2" s="765"/>
      <c r="BH2" s="765"/>
      <c r="BI2" s="765"/>
      <c r="BJ2" s="765"/>
      <c r="BK2" s="765"/>
      <c r="BL2" s="765"/>
      <c r="BM2" s="671" t="s">
        <v>7</v>
      </c>
      <c r="BN2" s="671"/>
      <c r="BO2" s="671"/>
      <c r="BP2" s="811" t="s">
        <v>8</v>
      </c>
      <c r="BQ2" s="812"/>
      <c r="BR2" s="812"/>
      <c r="BS2" s="812"/>
      <c r="BT2" s="812"/>
      <c r="BU2" s="812"/>
      <c r="BV2" s="812"/>
      <c r="BW2" s="812"/>
      <c r="BX2" s="812"/>
      <c r="BY2" s="812"/>
      <c r="BZ2" s="812"/>
      <c r="CA2" s="813"/>
      <c r="CB2" s="671" t="s">
        <v>528</v>
      </c>
      <c r="CC2" s="671"/>
      <c r="CD2" s="671"/>
      <c r="CE2" s="739" t="s">
        <v>9</v>
      </c>
      <c r="CF2" s="740"/>
      <c r="CG2" s="740"/>
      <c r="CH2" s="740"/>
      <c r="CI2" s="740"/>
      <c r="CJ2" s="740"/>
      <c r="CK2" s="740"/>
      <c r="CL2" s="740"/>
      <c r="CM2" s="740"/>
      <c r="CN2" s="740" t="s">
        <v>404</v>
      </c>
      <c r="CO2" s="741"/>
      <c r="CP2" s="780" t="s">
        <v>223</v>
      </c>
      <c r="CQ2" s="764" t="s">
        <v>10</v>
      </c>
      <c r="CR2" s="764"/>
      <c r="CS2" s="764"/>
      <c r="CT2" s="764"/>
      <c r="CU2" s="764"/>
      <c r="CV2" s="764"/>
      <c r="CW2" s="764"/>
      <c r="CX2" s="764"/>
      <c r="CY2" s="764"/>
      <c r="CZ2" s="764"/>
      <c r="DA2" s="764"/>
      <c r="DB2" s="764"/>
      <c r="DC2" s="764"/>
      <c r="DD2" s="764"/>
      <c r="DE2" s="764"/>
      <c r="DF2" s="764"/>
      <c r="DG2" s="764"/>
      <c r="DH2" s="764"/>
      <c r="DI2" s="764"/>
      <c r="DJ2" s="764"/>
      <c r="DK2" s="764"/>
      <c r="DL2" s="764"/>
      <c r="DM2" s="764"/>
      <c r="DN2" s="764"/>
      <c r="DO2" s="764"/>
      <c r="DP2" s="764"/>
      <c r="DQ2" s="764"/>
      <c r="DR2" s="764"/>
      <c r="DS2" s="815" t="s">
        <v>256</v>
      </c>
      <c r="DT2" s="817"/>
      <c r="DU2" s="817"/>
      <c r="DV2" s="817"/>
      <c r="DW2" s="817"/>
      <c r="DX2" s="817"/>
      <c r="DY2" s="817"/>
      <c r="DZ2" s="817"/>
      <c r="EA2" s="817"/>
      <c r="EB2" s="817"/>
      <c r="EC2" s="817"/>
      <c r="ED2" s="817"/>
      <c r="EE2" s="817"/>
      <c r="EF2" s="817"/>
      <c r="EG2" s="817"/>
      <c r="EH2" s="816"/>
      <c r="EI2" s="781" t="s">
        <v>257</v>
      </c>
      <c r="EJ2" s="814" t="s">
        <v>236</v>
      </c>
      <c r="EK2" s="814"/>
      <c r="ER2" s="14" t="s">
        <v>0</v>
      </c>
      <c r="ES2" s="772" t="s">
        <v>1</v>
      </c>
      <c r="ET2" s="773"/>
    </row>
    <row r="3" spans="1:150" ht="60" customHeight="1">
      <c r="B3" s="55">
        <f>'Raipur-1'!B3</f>
        <v>46262</v>
      </c>
      <c r="C3" s="51" t="s">
        <v>314</v>
      </c>
      <c r="D3" s="764" t="s">
        <v>333</v>
      </c>
      <c r="E3" s="764"/>
      <c r="F3" s="764"/>
      <c r="G3" s="768" t="s">
        <v>547</v>
      </c>
      <c r="H3" s="768"/>
      <c r="I3" s="768"/>
      <c r="J3" s="795" t="s">
        <v>800</v>
      </c>
      <c r="K3" s="796"/>
      <c r="L3" s="797"/>
      <c r="M3" s="795" t="s">
        <v>512</v>
      </c>
      <c r="N3" s="796"/>
      <c r="O3" s="797"/>
      <c r="P3" s="774" t="s">
        <v>567</v>
      </c>
      <c r="Q3" s="774"/>
      <c r="R3" s="774"/>
      <c r="S3" s="768" t="s">
        <v>568</v>
      </c>
      <c r="T3" s="768"/>
      <c r="U3" s="768"/>
      <c r="V3" s="775" t="s">
        <v>569</v>
      </c>
      <c r="W3" s="776"/>
      <c r="X3" s="776"/>
      <c r="Y3" s="933" t="s">
        <v>456</v>
      </c>
      <c r="Z3" s="934"/>
      <c r="AA3" s="935"/>
      <c r="AB3" s="777" t="s">
        <v>1056</v>
      </c>
      <c r="AC3" s="777"/>
      <c r="AD3" s="777"/>
      <c r="AE3" s="936" t="s">
        <v>501</v>
      </c>
      <c r="AF3" s="936"/>
      <c r="AG3" s="936"/>
      <c r="AH3" s="779" t="s">
        <v>335</v>
      </c>
      <c r="AI3" s="779"/>
      <c r="AJ3" s="779"/>
      <c r="AK3" s="764" t="s">
        <v>336</v>
      </c>
      <c r="AL3" s="764"/>
      <c r="AM3" s="764"/>
      <c r="AN3" s="766" t="s">
        <v>337</v>
      </c>
      <c r="AO3" s="766"/>
      <c r="AP3" s="766"/>
      <c r="AQ3" s="767" t="s">
        <v>338</v>
      </c>
      <c r="AR3" s="767"/>
      <c r="AS3" s="767"/>
      <c r="AT3" s="45" t="s">
        <v>523</v>
      </c>
      <c r="AU3" s="45" t="s">
        <v>339</v>
      </c>
      <c r="AV3" s="768" t="s">
        <v>340</v>
      </c>
      <c r="AW3" s="768"/>
      <c r="AX3" s="768"/>
      <c r="AY3" s="788" t="s">
        <v>12</v>
      </c>
      <c r="AZ3" s="788"/>
      <c r="BA3" s="788"/>
      <c r="BB3" s="789" t="s">
        <v>341</v>
      </c>
      <c r="BC3" s="789"/>
      <c r="BD3" s="789"/>
      <c r="BE3" s="671" t="s">
        <v>342</v>
      </c>
      <c r="BF3" s="671"/>
      <c r="BG3" s="671"/>
      <c r="BH3" s="767" t="s">
        <v>343</v>
      </c>
      <c r="BI3" s="767"/>
      <c r="BJ3" s="767"/>
      <c r="BK3" s="46" t="s">
        <v>254</v>
      </c>
      <c r="BL3" s="46" t="s">
        <v>344</v>
      </c>
      <c r="BM3" s="671"/>
      <c r="BN3" s="671"/>
      <c r="BO3" s="671"/>
      <c r="BP3" s="790" t="s">
        <v>345</v>
      </c>
      <c r="BQ3" s="790"/>
      <c r="BR3" s="790"/>
      <c r="BS3" s="767" t="s">
        <v>255</v>
      </c>
      <c r="BT3" s="767"/>
      <c r="BU3" s="767"/>
      <c r="BV3" s="791" t="s">
        <v>346</v>
      </c>
      <c r="BW3" s="791"/>
      <c r="BX3" s="791"/>
      <c r="BY3" s="719" t="s">
        <v>13</v>
      </c>
      <c r="BZ3" s="719"/>
      <c r="CA3" s="719"/>
      <c r="CB3" s="671"/>
      <c r="CC3" s="671"/>
      <c r="CD3" s="671"/>
      <c r="CE3" s="671" t="s">
        <v>260</v>
      </c>
      <c r="CF3" s="671"/>
      <c r="CG3" s="671"/>
      <c r="CH3" s="314" t="s">
        <v>435</v>
      </c>
      <c r="CI3" s="719" t="s">
        <v>347</v>
      </c>
      <c r="CJ3" s="719"/>
      <c r="CK3" s="672" t="s">
        <v>348</v>
      </c>
      <c r="CL3" s="672"/>
      <c r="CM3" s="47" t="s">
        <v>515</v>
      </c>
      <c r="CN3" s="47" t="s">
        <v>221</v>
      </c>
      <c r="CO3" s="15" t="s">
        <v>222</v>
      </c>
      <c r="CP3" s="780"/>
      <c r="CQ3" s="786" t="s">
        <v>349</v>
      </c>
      <c r="CR3" s="786"/>
      <c r="CS3" s="671" t="s">
        <v>350</v>
      </c>
      <c r="CT3" s="671"/>
      <c r="CU3" s="719" t="s">
        <v>351</v>
      </c>
      <c r="CV3" s="719"/>
      <c r="CW3" s="787" t="s">
        <v>352</v>
      </c>
      <c r="CX3" s="787"/>
      <c r="CY3" s="804" t="s">
        <v>360</v>
      </c>
      <c r="CZ3" s="805"/>
      <c r="DA3" s="804" t="s">
        <v>361</v>
      </c>
      <c r="DB3" s="805"/>
      <c r="DC3" s="769" t="s">
        <v>774</v>
      </c>
      <c r="DD3" s="771"/>
      <c r="DE3" s="769" t="s">
        <v>775</v>
      </c>
      <c r="DF3" s="771"/>
      <c r="DG3" s="768" t="s">
        <v>353</v>
      </c>
      <c r="DH3" s="768"/>
      <c r="DI3" s="815" t="s">
        <v>418</v>
      </c>
      <c r="DJ3" s="816"/>
      <c r="DK3" s="815" t="s">
        <v>419</v>
      </c>
      <c r="DL3" s="816"/>
      <c r="DM3" s="815" t="s">
        <v>420</v>
      </c>
      <c r="DN3" s="816"/>
      <c r="DO3" s="818" t="s">
        <v>776</v>
      </c>
      <c r="DP3" s="819"/>
      <c r="DQ3" s="820"/>
      <c r="DR3" s="56" t="s">
        <v>354</v>
      </c>
      <c r="DS3" s="880" t="s">
        <v>454</v>
      </c>
      <c r="DT3" s="881"/>
      <c r="DU3" s="882"/>
      <c r="DV3" s="821" t="s">
        <v>1064</v>
      </c>
      <c r="DW3" s="822"/>
      <c r="DX3" s="672" t="s">
        <v>245</v>
      </c>
      <c r="DY3" s="672"/>
      <c r="DZ3" s="764" t="s">
        <v>245</v>
      </c>
      <c r="EA3" s="764"/>
      <c r="EB3" s="790" t="s">
        <v>1060</v>
      </c>
      <c r="EC3" s="790"/>
      <c r="ED3" s="793" t="s">
        <v>280</v>
      </c>
      <c r="EE3" s="793"/>
      <c r="EF3" s="793" t="s">
        <v>559</v>
      </c>
      <c r="EG3" s="793"/>
      <c r="EH3" s="57" t="s">
        <v>279</v>
      </c>
      <c r="EI3" s="781"/>
      <c r="EJ3" s="794" t="s">
        <v>265</v>
      </c>
      <c r="EK3" s="794"/>
      <c r="ER3" s="55">
        <f>B3</f>
        <v>46262</v>
      </c>
      <c r="ES3" s="783" t="s">
        <v>11</v>
      </c>
      <c r="ET3" s="784"/>
    </row>
    <row r="4" spans="1:150" ht="51">
      <c r="B4" s="73" t="s">
        <v>14</v>
      </c>
      <c r="C4" s="73" t="s">
        <v>15</v>
      </c>
      <c r="D4" s="74" t="s">
        <v>239</v>
      </c>
      <c r="E4" s="75" t="s">
        <v>111</v>
      </c>
      <c r="F4" s="76" t="s">
        <v>231</v>
      </c>
      <c r="G4" s="74" t="s">
        <v>239</v>
      </c>
      <c r="H4" s="75" t="s">
        <v>111</v>
      </c>
      <c r="I4" s="76" t="s">
        <v>231</v>
      </c>
      <c r="J4" s="323" t="s">
        <v>443</v>
      </c>
      <c r="K4" s="75" t="s">
        <v>444</v>
      </c>
      <c r="L4" s="76" t="s">
        <v>231</v>
      </c>
      <c r="M4" s="323" t="s">
        <v>443</v>
      </c>
      <c r="N4" s="75" t="s">
        <v>444</v>
      </c>
      <c r="O4" s="76" t="s">
        <v>231</v>
      </c>
      <c r="P4" s="323" t="s">
        <v>443</v>
      </c>
      <c r="Q4" s="75" t="s">
        <v>111</v>
      </c>
      <c r="R4" s="76" t="s">
        <v>231</v>
      </c>
      <c r="S4" s="323" t="s">
        <v>443</v>
      </c>
      <c r="T4" s="75" t="s">
        <v>111</v>
      </c>
      <c r="U4" s="76" t="s">
        <v>231</v>
      </c>
      <c r="V4" s="323" t="s">
        <v>443</v>
      </c>
      <c r="W4" s="75" t="s">
        <v>111</v>
      </c>
      <c r="X4" s="76" t="s">
        <v>231</v>
      </c>
      <c r="Y4" s="76" t="s">
        <v>16</v>
      </c>
      <c r="Z4" s="76" t="s">
        <v>242</v>
      </c>
      <c r="AA4" s="76" t="s">
        <v>157</v>
      </c>
      <c r="AB4" s="77" t="s">
        <v>16</v>
      </c>
      <c r="AC4" s="78" t="s">
        <v>242</v>
      </c>
      <c r="AD4" s="76" t="s">
        <v>263</v>
      </c>
      <c r="AE4" s="353" t="s">
        <v>16</v>
      </c>
      <c r="AF4" s="353" t="s">
        <v>242</v>
      </c>
      <c r="AG4" s="353" t="s">
        <v>263</v>
      </c>
      <c r="AH4" s="74" t="s">
        <v>239</v>
      </c>
      <c r="AI4" s="79" t="s">
        <v>111</v>
      </c>
      <c r="AJ4" s="76" t="s">
        <v>219</v>
      </c>
      <c r="AK4" s="74" t="s">
        <v>239</v>
      </c>
      <c r="AL4" s="79" t="s">
        <v>111</v>
      </c>
      <c r="AM4" s="76" t="s">
        <v>219</v>
      </c>
      <c r="AN4" s="74" t="s">
        <v>239</v>
      </c>
      <c r="AO4" s="79" t="s">
        <v>111</v>
      </c>
      <c r="AP4" s="76" t="s">
        <v>219</v>
      </c>
      <c r="AQ4" s="74" t="s">
        <v>239</v>
      </c>
      <c r="AR4" s="79" t="s">
        <v>111</v>
      </c>
      <c r="AS4" s="76" t="s">
        <v>219</v>
      </c>
      <c r="AT4" s="385" t="s">
        <v>99</v>
      </c>
      <c r="AU4" s="80" t="s">
        <v>99</v>
      </c>
      <c r="AV4" s="77" t="s">
        <v>16</v>
      </c>
      <c r="AW4" s="78" t="s">
        <v>242</v>
      </c>
      <c r="AX4" s="76" t="s">
        <v>262</v>
      </c>
      <c r="AY4" s="77" t="s">
        <v>16</v>
      </c>
      <c r="AZ4" s="78" t="s">
        <v>242</v>
      </c>
      <c r="BA4" s="76" t="s">
        <v>262</v>
      </c>
      <c r="BB4" s="74" t="s">
        <v>239</v>
      </c>
      <c r="BC4" s="79" t="s">
        <v>111</v>
      </c>
      <c r="BD4" s="76" t="s">
        <v>219</v>
      </c>
      <c r="BE4" s="74" t="s">
        <v>239</v>
      </c>
      <c r="BF4" s="79" t="s">
        <v>111</v>
      </c>
      <c r="BG4" s="76" t="s">
        <v>219</v>
      </c>
      <c r="BH4" s="74" t="s">
        <v>239</v>
      </c>
      <c r="BI4" s="79" t="s">
        <v>111</v>
      </c>
      <c r="BJ4" s="76" t="s">
        <v>219</v>
      </c>
      <c r="BK4" s="385" t="s">
        <v>99</v>
      </c>
      <c r="BL4" s="80" t="s">
        <v>99</v>
      </c>
      <c r="BM4" s="74" t="s">
        <v>239</v>
      </c>
      <c r="BN4" s="79" t="s">
        <v>111</v>
      </c>
      <c r="BO4" s="76" t="s">
        <v>219</v>
      </c>
      <c r="BP4" s="81" t="s">
        <v>239</v>
      </c>
      <c r="BQ4" s="79" t="s">
        <v>111</v>
      </c>
      <c r="BR4" s="76" t="s">
        <v>219</v>
      </c>
      <c r="BS4" s="82" t="s">
        <v>421</v>
      </c>
      <c r="BT4" s="83" t="s">
        <v>234</v>
      </c>
      <c r="BU4" s="76" t="s">
        <v>262</v>
      </c>
      <c r="BV4" s="156" t="s">
        <v>422</v>
      </c>
      <c r="BW4" s="83" t="s">
        <v>234</v>
      </c>
      <c r="BX4" s="76" t="s">
        <v>262</v>
      </c>
      <c r="BY4" s="77" t="s">
        <v>422</v>
      </c>
      <c r="BZ4" s="83" t="s">
        <v>234</v>
      </c>
      <c r="CA4" s="76" t="s">
        <v>262</v>
      </c>
      <c r="CB4" s="74" t="s">
        <v>522</v>
      </c>
      <c r="CC4" s="79" t="s">
        <v>234</v>
      </c>
      <c r="CD4" s="76" t="s">
        <v>157</v>
      </c>
      <c r="CE4" s="169" t="s">
        <v>16</v>
      </c>
      <c r="CF4" s="169" t="s">
        <v>111</v>
      </c>
      <c r="CG4" s="169" t="s">
        <v>219</v>
      </c>
      <c r="CH4" s="169" t="s">
        <v>219</v>
      </c>
      <c r="CI4" s="169" t="s">
        <v>238</v>
      </c>
      <c r="CJ4" s="169" t="s">
        <v>219</v>
      </c>
      <c r="CK4" s="169" t="s">
        <v>238</v>
      </c>
      <c r="CL4" s="169" t="s">
        <v>219</v>
      </c>
      <c r="CM4" s="370" t="s">
        <v>238</v>
      </c>
      <c r="CN4" s="169" t="s">
        <v>235</v>
      </c>
      <c r="CO4" s="169" t="s">
        <v>235</v>
      </c>
      <c r="CP4" s="86" t="s">
        <v>17</v>
      </c>
      <c r="CQ4" s="77" t="s">
        <v>16</v>
      </c>
      <c r="CR4" s="87" t="s">
        <v>18</v>
      </c>
      <c r="CS4" s="77" t="s">
        <v>16</v>
      </c>
      <c r="CT4" s="87" t="s">
        <v>18</v>
      </c>
      <c r="CU4" s="77" t="s">
        <v>16</v>
      </c>
      <c r="CV4" s="87" t="s">
        <v>18</v>
      </c>
      <c r="CW4" s="77" t="s">
        <v>16</v>
      </c>
      <c r="CX4" s="87" t="s">
        <v>18</v>
      </c>
      <c r="CY4" s="77" t="s">
        <v>16</v>
      </c>
      <c r="CZ4" s="87" t="s">
        <v>18</v>
      </c>
      <c r="DA4" s="77" t="s">
        <v>16</v>
      </c>
      <c r="DB4" s="87" t="s">
        <v>18</v>
      </c>
      <c r="DC4" s="77" t="s">
        <v>16</v>
      </c>
      <c r="DD4" s="87" t="s">
        <v>18</v>
      </c>
      <c r="DE4" s="77" t="s">
        <v>16</v>
      </c>
      <c r="DF4" s="87" t="s">
        <v>18</v>
      </c>
      <c r="DG4" s="77" t="s">
        <v>16</v>
      </c>
      <c r="DH4" s="87" t="s">
        <v>18</v>
      </c>
      <c r="DI4" s="77" t="s">
        <v>16</v>
      </c>
      <c r="DJ4" s="87" t="s">
        <v>18</v>
      </c>
      <c r="DK4" s="77" t="s">
        <v>16</v>
      </c>
      <c r="DL4" s="87" t="s">
        <v>18</v>
      </c>
      <c r="DM4" s="77" t="s">
        <v>16</v>
      </c>
      <c r="DN4" s="87" t="s">
        <v>18</v>
      </c>
      <c r="DO4" s="77" t="s">
        <v>16</v>
      </c>
      <c r="DP4" s="87" t="s">
        <v>277</v>
      </c>
      <c r="DQ4" s="76" t="s">
        <v>278</v>
      </c>
      <c r="DR4" s="85" t="s">
        <v>19</v>
      </c>
      <c r="DS4" s="85" t="s">
        <v>16</v>
      </c>
      <c r="DT4" s="85" t="s">
        <v>160</v>
      </c>
      <c r="DU4" s="85" t="s">
        <v>157</v>
      </c>
      <c r="DV4" s="85" t="s">
        <v>16</v>
      </c>
      <c r="DW4" s="85" t="s">
        <v>157</v>
      </c>
      <c r="DX4" s="88" t="s">
        <v>159</v>
      </c>
      <c r="DY4" s="76" t="s">
        <v>526</v>
      </c>
      <c r="DZ4" s="313" t="s">
        <v>522</v>
      </c>
      <c r="EA4" s="76" t="s">
        <v>527</v>
      </c>
      <c r="EB4" s="313" t="s">
        <v>522</v>
      </c>
      <c r="EC4" s="76" t="s">
        <v>527</v>
      </c>
      <c r="ED4" s="89" t="s">
        <v>16</v>
      </c>
      <c r="EE4" s="76" t="s">
        <v>264</v>
      </c>
      <c r="EF4" s="89" t="s">
        <v>16</v>
      </c>
      <c r="EG4" s="76" t="s">
        <v>264</v>
      </c>
      <c r="EH4" s="100" t="s">
        <v>20</v>
      </c>
      <c r="EI4" s="103" t="s">
        <v>258</v>
      </c>
      <c r="EJ4" s="52" t="s">
        <v>217</v>
      </c>
      <c r="EK4" s="58" t="s">
        <v>218</v>
      </c>
      <c r="ER4" s="91" t="s">
        <v>14</v>
      </c>
      <c r="ES4" s="92" t="s">
        <v>15</v>
      </c>
      <c r="ET4" s="93" t="s">
        <v>109</v>
      </c>
    </row>
    <row r="5" spans="1:150" ht="15" hidden="1" customHeight="1">
      <c r="B5" s="94" t="str">
        <f>B4</f>
        <v>Sr. No.</v>
      </c>
      <c r="C5" s="94" t="str">
        <f>C4</f>
        <v>DISTRIBUTOR NAME</v>
      </c>
      <c r="D5" s="94" t="str">
        <f>$D$2&amp;"//"&amp;$D$3&amp;"//"&amp;D4</f>
        <v>GAIA MILK //TM 500 ML// Crt</v>
      </c>
      <c r="E5" s="94" t="str">
        <f>$D$2&amp;"//"&amp;$D$3&amp;"//"&amp;E4</f>
        <v>GAIA MILK //TM 500 ML//Pkt</v>
      </c>
      <c r="F5" s="94" t="str">
        <f>$D$2&amp;"//"&amp;$D$3&amp;"//"&amp;F4</f>
        <v>GAIA MILK //TM 500 ML//Free
Pkt</v>
      </c>
      <c r="G5" s="94" t="str">
        <f>$D$2&amp;"//"&amp;$G$3&amp;"//"&amp;G4</f>
        <v>GAIA MILK //CM 500 ML// Crt</v>
      </c>
      <c r="H5" s="94" t="str">
        <f>$D$2&amp;"//"&amp;$G$3&amp;"//"&amp;H4</f>
        <v>GAIA MILK //CM 500 ML//Pkt</v>
      </c>
      <c r="I5" s="94" t="str">
        <f>$D$2&amp;"//"&amp;$G$3&amp;"//"&amp;I4</f>
        <v>GAIA MILK //CM 500 ML//Free
Pkt</v>
      </c>
      <c r="J5" s="94" t="str">
        <f>$D$2&amp;"//"&amp;$J$3&amp;"//"&amp;J4</f>
        <v>GAIA MILK //Maxx UHT 110 ml//CBX</v>
      </c>
      <c r="K5" s="94" t="str">
        <f>$D$2&amp;"//"&amp;$J$3&amp;"//"&amp;K4</f>
        <v>GAIA MILK //Maxx UHT 110 ml//Pc</v>
      </c>
      <c r="L5" s="94" t="str">
        <f>$D$2&amp;"//"&amp;$J$3&amp;"//"&amp;L4</f>
        <v>GAIA MILK //Maxx UHT 110 ml//Free
Pkt</v>
      </c>
      <c r="M5" s="94" t="str">
        <f>$D$2&amp;"//"&amp;$M$3&amp;"//"&amp;M4</f>
        <v>GAIA MILK //Gaia Maxx UHT 400ml//CBX</v>
      </c>
      <c r="N5" s="94" t="str">
        <f>$D$2&amp;"//"&amp;$M$3&amp;"//"&amp;N4</f>
        <v>GAIA MILK //Gaia Maxx UHT 400ml//Pc</v>
      </c>
      <c r="O5" s="94" t="str">
        <f>$D$2&amp;"//"&amp;$M$3&amp;"//"&amp;O4</f>
        <v>GAIA MILK //Gaia Maxx UHT 400ml//Free
Pkt</v>
      </c>
      <c r="P5" s="94" t="str">
        <f>$D$2&amp;"//"&amp;$P$3&amp;"//"&amp;P4</f>
        <v>GAIA MILK //Gaia Premium Milk UHT Tetra Pack 1 Ltr//CBX</v>
      </c>
      <c r="Q5" s="94" t="str">
        <f>$D$2&amp;"//"&amp;$P$3&amp;"//"&amp;Q4</f>
        <v>GAIA MILK //Gaia Premium Milk UHT Tetra Pack 1 Ltr//Pkt</v>
      </c>
      <c r="R5" s="94" t="str">
        <f>$D$2&amp;"//"&amp;$P$3&amp;"//"&amp;R4</f>
        <v>GAIA MILK //Gaia Premium Milk UHT Tetra Pack 1 Ltr//Free
Pkt</v>
      </c>
      <c r="S5" s="94" t="str">
        <f>$D$2&amp;"//"&amp;$S$3&amp;"//"&amp;S4</f>
        <v>GAIA MILK //Gaia Lite Milk UHT Tetra Pack 1Ltr//CBX</v>
      </c>
      <c r="T5" s="94" t="str">
        <f>$D$2&amp;"//"&amp;$S$3&amp;"//"&amp;T4</f>
        <v>GAIA MILK //Gaia Lite Milk UHT Tetra Pack 1Ltr//Pkt</v>
      </c>
      <c r="U5" s="94" t="str">
        <f>$D$2&amp;"//"&amp;$S$3&amp;"//"&amp;U4</f>
        <v>GAIA MILK //Gaia Lite Milk UHT Tetra Pack 1Ltr//Free
Pkt</v>
      </c>
      <c r="V5" s="94" t="str">
        <f>$D$2&amp;"//"&amp;$V$3&amp;"//"&amp;V4</f>
        <v>GAIA MILK //Gaia Gold Milk UHT Tetra Pack 1Ltr//CBX</v>
      </c>
      <c r="W5" s="94" t="str">
        <f>$D$2&amp;"//"&amp;$V$3&amp;"//"&amp;W4</f>
        <v>GAIA MILK //Gaia Gold Milk UHT Tetra Pack 1Ltr//Pkt</v>
      </c>
      <c r="X5" s="94" t="str">
        <f>$D$2&amp;"//"&amp;$V$3&amp;"//"&amp;X4</f>
        <v>GAIA MILK //Gaia Gold Milk UHT Tetra Pack 1Ltr//Free
Pkt</v>
      </c>
      <c r="Y5" s="94" t="str">
        <f>$Y$2&amp;"//"&amp;$Y$3&amp;"//"&amp;Y4</f>
        <v>GAIA CUPS DAHI //Gaia Mishti Doi 80g//BOX</v>
      </c>
      <c r="Z5" s="94" t="str">
        <f>$Y$2&amp;"//"&amp;$Y$3&amp;"//"&amp;Z4</f>
        <v>GAIA CUPS DAHI //Gaia Mishti Doi 80g//Cups</v>
      </c>
      <c r="AA5" s="94" t="str">
        <f>$Y$2&amp;"//"&amp;$Y$3&amp;"//"&amp;AA4</f>
        <v>GAIA CUPS DAHI //Gaia Mishti Doi 80g//Free Box</v>
      </c>
      <c r="AB5" s="94" t="str">
        <f>$Y$2&amp;"//"&amp;$AB$3&amp;"//"&amp;AB4</f>
        <v>GAIA CUPS DAHI //DAHI CUP 200 GRMS Box(6Pc) //BOX</v>
      </c>
      <c r="AC5" s="94" t="str">
        <f>$Y$2&amp;"//"&amp;$AB$3&amp;"//"&amp;AC4</f>
        <v>GAIA CUPS DAHI //DAHI CUP 200 GRMS Box(6Pc) //Cups</v>
      </c>
      <c r="AD5" s="94" t="str">
        <f>$Y$2&amp;"//"&amp;$AB$3&amp;"//"&amp;AD4</f>
        <v>GAIA CUPS DAHI //DAHI CUP 200 GRMS Box(6Pc) //Free
Box</v>
      </c>
      <c r="AE5" s="362" t="str">
        <f>$Y$2&amp;"//"&amp;$AE$3&amp;"//"&amp;AE4</f>
        <v>GAIA CUPS DAHI //DAHI CUP 200 GRMS //BOX</v>
      </c>
      <c r="AF5" s="362" t="str">
        <f>$Y$2&amp;"//"&amp;$AE$3&amp;"//"&amp;AF4</f>
        <v>GAIA CUPS DAHI //DAHI CUP 200 GRMS //Cups</v>
      </c>
      <c r="AG5" s="362" t="str">
        <f>$Y$2&amp;"//"&amp;$AE$3&amp;"//"&amp;AG4</f>
        <v>GAIA CUPS DAHI //DAHI CUP 200 GRMS //Free
Box</v>
      </c>
      <c r="AH5" s="94" t="str">
        <f>$AH$2&amp;"//"&amp;$AH$3&amp;"//"&amp;AH4</f>
        <v xml:space="preserve">     GAIA PLAIN DAHI //PD 200 GRMS// Crt</v>
      </c>
      <c r="AI5" s="94" t="str">
        <f>$AH$2&amp;"//"&amp;$AH$3&amp;"//"&amp;AI4</f>
        <v xml:space="preserve">     GAIA PLAIN DAHI //PD 200 GRMS//Pkt</v>
      </c>
      <c r="AJ5" s="94" t="str">
        <f>$AH$2&amp;"//"&amp;$AH$3&amp;"//"&amp;AJ4</f>
        <v xml:space="preserve">     GAIA PLAIN DAHI //PD 200 GRMS//Free 
Pkt</v>
      </c>
      <c r="AK5" s="94" t="str">
        <f>$AH$2&amp;"//"&amp;$AK$3&amp;"//"&amp;AK4</f>
        <v xml:space="preserve">     GAIA PLAIN DAHI //PD 400 GRMS // Crt</v>
      </c>
      <c r="AL5" s="94" t="str">
        <f>$AH$2&amp;"//"&amp;$AK$3&amp;"//"&amp;AL4</f>
        <v xml:space="preserve">     GAIA PLAIN DAHI //PD 400 GRMS //Pkt</v>
      </c>
      <c r="AM5" s="94" t="str">
        <f>$AH$2&amp;"//"&amp;$AK$3&amp;"//"&amp;AM4</f>
        <v xml:space="preserve">     GAIA PLAIN DAHI //PD 400 GRMS //Free 
Pkt</v>
      </c>
      <c r="AN5" s="94" t="str">
        <f>$AH$2&amp;"//"&amp;$AN$3&amp;"//"&amp;AN4</f>
        <v xml:space="preserve">     GAIA PLAIN DAHI //PD 1 KG  // Crt</v>
      </c>
      <c r="AO5" s="94" t="str">
        <f>$AH$2&amp;"//"&amp;$AN$3&amp;"//"&amp;AO4</f>
        <v xml:space="preserve">     GAIA PLAIN DAHI //PD 1 KG  //Pkt</v>
      </c>
      <c r="AP5" s="94" t="str">
        <f>$AH$2&amp;"//"&amp;$AN$3&amp;"//"&amp;AP4</f>
        <v xml:space="preserve">     GAIA PLAIN DAHI //PD 1 KG  //Free 
Pkt</v>
      </c>
      <c r="AQ5" s="94" t="str">
        <f>$AH$2&amp;"//"&amp;$AQ$3&amp;"//"&amp;AQ4</f>
        <v xml:space="preserve">     GAIA PLAIN DAHI //PD 5 KG // Crt</v>
      </c>
      <c r="AR5" s="94" t="str">
        <f>$AH$2&amp;"//"&amp;$AQ$3&amp;"//"&amp;AR4</f>
        <v xml:space="preserve">     GAIA PLAIN DAHI //PD 5 KG //Pkt</v>
      </c>
      <c r="AS5" s="94" t="str">
        <f>$AH$2&amp;"//"&amp;$AQ$3&amp;"//"&amp;AS4</f>
        <v xml:space="preserve">     GAIA PLAIN DAHI //PD 5 KG //Free 
Pkt</v>
      </c>
      <c r="AT5" s="94" t="str">
        <f>$AH$2&amp;"//"&amp;$AT$3&amp;"//"&amp;AT4</f>
        <v xml:space="preserve">     GAIA PLAIN DAHI //PD
5 KG//BKT</v>
      </c>
      <c r="AU5" s="94" t="str">
        <f>$AH$2&amp;"//"&amp;$AU$3&amp;"//"&amp;AU4</f>
        <v xml:space="preserve">     GAIA PLAIN DAHI //PD 15 KG//BKT</v>
      </c>
      <c r="AV5" s="94" t="str">
        <f>$AV$2&amp;"//"&amp;$AV$3&amp;"//"&amp;AV4</f>
        <v>GAIA FLAVOURED DAHI//LYCHEE 90 GRMS//BOX</v>
      </c>
      <c r="AW5" s="94" t="str">
        <f>$AV$2&amp;"//"&amp;$AV$3&amp;"//"&amp;AW4</f>
        <v>GAIA FLAVOURED DAHI//LYCHEE 90 GRMS//Cups</v>
      </c>
      <c r="AX5" s="94" t="str">
        <f>$AV$2&amp;"//"&amp;$AV$3&amp;"//"&amp;AX4</f>
        <v>GAIA FLAVOURED DAHI//LYCHEE 90 GRMS//Free 
Box</v>
      </c>
      <c r="AY5" s="94" t="str">
        <f>$AV$2&amp;"//"&amp;$AY$3&amp;"//"&amp;AY4</f>
        <v>GAIA FLAVOURED DAHI//MUSKMELON   90 GRMS//BOX</v>
      </c>
      <c r="AZ5" s="94" t="str">
        <f>$AV$2&amp;"//"&amp;$AY$3&amp;"//"&amp;AZ4</f>
        <v>GAIA FLAVOURED DAHI//MUSKMELON   90 GRMS//Cups</v>
      </c>
      <c r="BA5" s="94" t="str">
        <f>$AV$2&amp;"//"&amp;$AY$3&amp;"//"&amp;BA4</f>
        <v>GAIA FLAVOURED DAHI//MUSKMELON   90 GRMS//Free 
Box</v>
      </c>
      <c r="BB5" s="94" t="str">
        <f>$BB$2&amp;"//"&amp;$BB$3&amp;"//"&amp;BB4</f>
        <v>GAIA KADHI DAHI//KD 200 GRMS// Crt</v>
      </c>
      <c r="BC5" s="94" t="str">
        <f>$BB$2&amp;"//"&amp;$BB$3&amp;"//"&amp;BC4</f>
        <v>GAIA KADHI DAHI//KD 200 GRMS//Pkt</v>
      </c>
      <c r="BD5" s="94" t="str">
        <f>$BB$2&amp;"//"&amp;$BB$3&amp;"//"&amp;BD4</f>
        <v>GAIA KADHI DAHI//KD 200 GRMS//Free 
Pkt</v>
      </c>
      <c r="BE5" s="94" t="str">
        <f>$BB$2&amp;"//"&amp;$BE$3&amp;"//"&amp;BE4</f>
        <v>GAIA KADHI DAHI//KD 1 KG // Crt</v>
      </c>
      <c r="BF5" s="94" t="str">
        <f>$BB$2&amp;"//"&amp;$BE$3&amp;"//"&amp;BF4</f>
        <v>GAIA KADHI DAHI//KD 1 KG //Pkt</v>
      </c>
      <c r="BG5" s="94" t="str">
        <f>$BB$2&amp;"//"&amp;$BE$3&amp;"//"&amp;BG4</f>
        <v>GAIA KADHI DAHI//KD 1 KG //Free 
Pkt</v>
      </c>
      <c r="BH5" s="94" t="str">
        <f>$BB$2&amp;"//"&amp;$BH$3&amp;"//"&amp;BH4</f>
        <v>GAIA KADHI DAHI//KD 5 KG // Crt</v>
      </c>
      <c r="BI5" s="94" t="str">
        <f>$BB$2&amp;"//"&amp;$BH$3&amp;"//"&amp;BI4</f>
        <v>GAIA KADHI DAHI//KD 5 KG //Pkt</v>
      </c>
      <c r="BJ5" s="94" t="str">
        <f>$BB$2&amp;"//"&amp;$BH$3&amp;"//"&amp;BJ4</f>
        <v>GAIA KADHI DAHI//KD 5 KG //Free 
Pkt</v>
      </c>
      <c r="BK5" s="94" t="str">
        <f>$BB$2&amp;"//"&amp;$BK$3&amp;"//"&amp;BK4</f>
        <v>GAIA KADHI DAHI//KD
5 KG //BKT</v>
      </c>
      <c r="BL5" s="94" t="str">
        <f>$BB$2&amp;"//"&amp;$BL$3&amp;"//"&amp;BL4</f>
        <v>GAIA KADHI DAHI//KD 15KG //BKT</v>
      </c>
      <c r="BM5" s="94" t="str">
        <f>$BM$2&amp;"//"&amp;$BM$3&amp;"//"&amp;BM4</f>
        <v>MASALA CHAAS 200 GRMS//// Crt</v>
      </c>
      <c r="BN5" s="94" t="str">
        <f>$BM$2&amp;"//"&amp;$BM$3&amp;"//"&amp;BN4</f>
        <v>MASALA CHAAS 200 GRMS////Pkt</v>
      </c>
      <c r="BO5" s="94" t="str">
        <f>$BM$2&amp;"//"&amp;$BM$3&amp;"//"&amp;BO4</f>
        <v>MASALA CHAAS 200 GRMS////Free 
Pkt</v>
      </c>
      <c r="BP5" s="94" t="str">
        <f>$BP$2&amp;"//"&amp;$BP$3&amp;"//"&amp;BP4</f>
        <v>GAIA LASSI //SWEET LASSI 180 GRMS// Crt</v>
      </c>
      <c r="BQ5" s="94" t="str">
        <f>$BP$2&amp;"//"&amp;$BP$3&amp;"//"&amp;BQ4</f>
        <v>GAIA LASSI //SWEET LASSI 180 GRMS//Pkt</v>
      </c>
      <c r="BR5" s="94" t="str">
        <f>$BP$2&amp;"//"&amp;$BP$3&amp;"//"&amp;BR4</f>
        <v>GAIA LASSI //SWEET LASSI 180 GRMS//Free 
Pkt</v>
      </c>
      <c r="BS5" s="94" t="str">
        <f>$BP$2&amp;"//"&amp;$BS$3&amp;"//"&amp;BS4</f>
        <v>GAIA LASSI //PLAIN (GLASS) LASSI 180 GRMS//BOX3</v>
      </c>
      <c r="BT5" s="94" t="str">
        <f>$BP$2&amp;"//"&amp;$BS$3&amp;"//"&amp;BT4</f>
        <v>GAIA LASSI //PLAIN (GLASS) LASSI 180 GRMS//Glass</v>
      </c>
      <c r="BU5" s="94" t="str">
        <f>$BP$2&amp;"//"&amp;$BS$3&amp;"//"&amp;BU4</f>
        <v>GAIA LASSI //PLAIN (GLASS) LASSI 180 GRMS//Free 
Box</v>
      </c>
      <c r="BV5" s="157" t="str">
        <f>$BP$2&amp;"//"&amp;$BV$3&amp;"//"&amp;BV4</f>
        <v>GAIA LASSI //MANGO LASSI 180 GRMS//BOX2</v>
      </c>
      <c r="BW5" s="94" t="str">
        <f>$BP$2&amp;"//"&amp;$BV$3&amp;"//"&amp;BW4</f>
        <v>GAIA LASSI //MANGO LASSI 180 GRMS//Glass</v>
      </c>
      <c r="BX5" s="94" t="str">
        <f>$BP$2&amp;"//"&amp;$BV$3&amp;"//"&amp;BX4</f>
        <v>GAIA LASSI //MANGO LASSI 180 GRMS//Free 
Box</v>
      </c>
      <c r="BY5" s="94" t="str">
        <f>$BP$2&amp;"//"&amp;$BY$3&amp;"//"&amp;BY4</f>
        <v>GAIA LASSI //STRAWBERRY LASSI 180 GRMS//BOX2</v>
      </c>
      <c r="BZ5" s="94" t="str">
        <f>$BP$2&amp;"//"&amp;$BY$3&amp;"//"&amp;BZ4</f>
        <v>GAIA LASSI //STRAWBERRY LASSI 180 GRMS//Glass</v>
      </c>
      <c r="CA5" s="94" t="str">
        <f>$BP$2&amp;"//"&amp;$BY$3&amp;"//"&amp;CA4</f>
        <v>GAIA LASSI //STRAWBERRY LASSI 180 GRMS//Free 
Box</v>
      </c>
      <c r="CB5" s="94" t="str">
        <f>$CB$2&amp;"//"&amp;$CB$2&amp;"//"&amp;CB4</f>
        <v>MASALA CHAAS GLAAS 180 GRMS//MASALA CHAAS GLAAS 180 GRMS//Box</v>
      </c>
      <c r="CC5" s="94" t="str">
        <f>$CB$2&amp;"//"&amp;$CB$2&amp;"//"&amp;CC4</f>
        <v>MASALA CHAAS GLAAS 180 GRMS//MASALA CHAAS GLAAS 180 GRMS//Glass</v>
      </c>
      <c r="CD5" s="94" t="str">
        <f>$CB$2&amp;"//"&amp;$CB$2&amp;"//"&amp;CD4</f>
        <v>MASALA CHAAS GLAAS 180 GRMS//MASALA CHAAS GLAAS 180 GRMS//Free Box</v>
      </c>
      <c r="CE5" s="94" t="str">
        <f>$CE$2&amp;"//"&amp;$CE$3&amp;"//"&amp;CE4</f>
        <v>GAIA PANEER//PANEER 
200 GRMS//BOX</v>
      </c>
      <c r="CF5" s="94" t="str">
        <f>$CE$2&amp;"//"&amp;$CE$3&amp;"//"&amp;CF4</f>
        <v>GAIA PANEER//PANEER 
200 GRMS//Pkt</v>
      </c>
      <c r="CG5" s="94" t="str">
        <f>$CE$2&amp;"//"&amp;$CE$3&amp;"//"&amp;CG4</f>
        <v>GAIA PANEER//PANEER 
200 GRMS//Free 
Pkt</v>
      </c>
      <c r="CH5" s="94" t="str">
        <f>"MASALA//"&amp;$CH$3&amp;"//"&amp;$CH$4</f>
        <v>MASALA//Zoff
Garam
Mashala//Free 
Pkt</v>
      </c>
      <c r="CI5" s="94" t="str">
        <f>$CE$2&amp;"//"&amp;$CI$3&amp;"//"&amp;CI4</f>
        <v>GAIA PANEER//PANEER 500 GRMS //Brand</v>
      </c>
      <c r="CJ5" s="94" t="str">
        <f>$CE$2&amp;"//"&amp;$CI$3&amp;"//"&amp;CJ4</f>
        <v>GAIA PANEER//PANEER 500 GRMS //Free 
Pkt</v>
      </c>
      <c r="CK5" s="94" t="str">
        <f>$CE$2&amp;"//"&amp;$CK$3&amp;"//"&amp;CK4</f>
        <v>GAIA PANEER//PANEER 1 KG//Brand</v>
      </c>
      <c r="CL5" s="94" t="str">
        <f>$CE$2&amp;"//"&amp;$CK$3&amp;"//"&amp;CL4</f>
        <v>GAIA PANEER//PANEER 1 KG//Free 
Pkt</v>
      </c>
      <c r="CM5" s="94" t="str">
        <f>$CE$2&amp;"//"&amp;$CM$3&amp;"//"&amp;CM4</f>
        <v>GAIA PANEER//PANEER 5 KG//Brand</v>
      </c>
      <c r="CN5" s="94" t="str">
        <f>$CN$2&amp;"//"&amp;$CN$3&amp;"//"&amp;CN4</f>
        <v>LOOSE PANEER//1 KG//Loose</v>
      </c>
      <c r="CO5" s="94" t="str">
        <f>$CN$2&amp;"//"&amp;$CO$3&amp;"//"&amp;CO4</f>
        <v>LOOSE PANEER//5 KG //Loose</v>
      </c>
      <c r="CP5" s="94" t="str">
        <f>$CP$2&amp;"//"&amp;$CP$2&amp;"//"&amp;CP4</f>
        <v>TOTAL
PANEER //TOTAL
PANEER //(IN KG)</v>
      </c>
      <c r="CQ5" s="94" t="str">
        <f>$CQ$2&amp;"//"&amp;$CQ$3&amp;"//"&amp;CQ4</f>
        <v>GAIA PREMIUM DESI GHEE //GHEE 100 ML//BOX</v>
      </c>
      <c r="CR5" s="94" t="str">
        <f>$CQ$2&amp;"//"&amp;$CQ$3&amp;"//"&amp;CR4</f>
        <v>GAIA PREMIUM DESI GHEE //GHEE 100 ML//JAR</v>
      </c>
      <c r="CS5" s="94" t="str">
        <f>$CQ$2&amp;"//"&amp;$CS$3&amp;"//"&amp;CS4</f>
        <v>GAIA PREMIUM DESI GHEE //GHEE 200 ML//BOX</v>
      </c>
      <c r="CT5" s="94" t="str">
        <f>$CQ$2&amp;"//"&amp;$CS$3&amp;"//"&amp;CT4</f>
        <v>GAIA PREMIUM DESI GHEE //GHEE 200 ML//JAR</v>
      </c>
      <c r="CU5" s="94" t="str">
        <f>$CQ$2&amp;"//"&amp;$CU$3&amp;"//"&amp;CU4</f>
        <v>GAIA PREMIUM DESI GHEE //GHEE 500 ML//BOX</v>
      </c>
      <c r="CV5" s="94" t="str">
        <f>$CQ$2&amp;"//"&amp;$CU$3&amp;"//"&amp;CV4</f>
        <v>GAIA PREMIUM DESI GHEE //GHEE 500 ML//JAR</v>
      </c>
      <c r="CW5" s="94" t="str">
        <f>$CQ$2&amp;"//"&amp;$CW$3&amp;"//"&amp;CW4</f>
        <v>GAIA PREMIUM DESI GHEE //GHEE 1 LTR  //BOX</v>
      </c>
      <c r="CX5" s="94" t="str">
        <f>$CQ$2&amp;"//"&amp;$CW$3&amp;"//"&amp;CX4</f>
        <v>GAIA PREMIUM DESI GHEE //GHEE 1 LTR  //JAR</v>
      </c>
      <c r="CY5" s="94" t="str">
        <f>$CQ$2&amp;"//"&amp;$CY$3&amp;"//"&amp;CY4</f>
        <v>GAIA PREMIUM DESI GHEE //GHEE 1 LTR Ceka Pack//BOX</v>
      </c>
      <c r="CZ5" s="94" t="str">
        <f>$CQ$2&amp;"//"&amp;$CY$3&amp;"//"&amp;CZ4</f>
        <v>GAIA PREMIUM DESI GHEE //GHEE 1 LTR Ceka Pack//JAR</v>
      </c>
      <c r="DA5" s="94" t="str">
        <f>$CQ$2&amp;"//"&amp;$DA$3&amp;"//"&amp;DA4</f>
        <v>GAIA PREMIUM DESI GHEE //Cow GHEE 1 LTR Ceka Pack //BOX</v>
      </c>
      <c r="DB5" s="94" t="str">
        <f>$CQ$2&amp;"//"&amp;$DA$3&amp;"//"&amp;DB4</f>
        <v>GAIA PREMIUM DESI GHEE //Cow GHEE 1 LTR Ceka Pack //JAR</v>
      </c>
      <c r="DC5" s="94" t="str">
        <f>$CQ$2&amp;"//"&amp;$DC$3&amp;"//"&amp;DC4</f>
        <v>GAIA PREMIUM DESI GHEE //GHEE 900 ML Ceka Pack//BOX</v>
      </c>
      <c r="DD5" s="94" t="str">
        <f>$CQ$2&amp;"//"&amp;$DC$3&amp;"//"&amp;DD4</f>
        <v>GAIA PREMIUM DESI GHEE //GHEE 900 ML Ceka Pack//JAR</v>
      </c>
      <c r="DE5" s="94" t="str">
        <f>$CQ$2&amp;"//"&amp;$DE$3&amp;"//"&amp;DE4</f>
        <v>GAIA PREMIUM DESI GHEE //Cow GHEE 900 ML Ceka Pack //BOX</v>
      </c>
      <c r="DF5" s="94" t="str">
        <f>$CQ$2&amp;"//"&amp;$DE$3&amp;"//"&amp;DF4</f>
        <v>GAIA PREMIUM DESI GHEE //Cow GHEE 900 ML Ceka Pack //JAR</v>
      </c>
      <c r="DG5" s="94" t="str">
        <f>$CQ$2&amp;"//"&amp;$DG$3&amp;"//"&amp;DG4</f>
        <v>GAIA PREMIUM DESI GHEE //GHEE 5 LTRS //BOX</v>
      </c>
      <c r="DH5" s="94" t="str">
        <f>$CQ$2&amp;"//"&amp;$DG$3&amp;"//"&amp;DH4</f>
        <v>GAIA PREMIUM DESI GHEE //GHEE 5 LTRS //JAR</v>
      </c>
      <c r="DI5" s="94" t="str">
        <f>$CQ$2&amp;"//"&amp;$DI$3&amp;"//"&amp;DI4</f>
        <v>GAIA PREMIUM DESI GHEE //COW GHEE 200 ML//BOX</v>
      </c>
      <c r="DJ5" s="94" t="str">
        <f>$CQ$2&amp;"//"&amp;$DI$3&amp;"//"&amp;DJ4</f>
        <v>GAIA PREMIUM DESI GHEE //COW GHEE 200 ML//JAR</v>
      </c>
      <c r="DK5" s="94" t="str">
        <f>$CQ$2&amp;"//"&amp;$DK$3&amp;"//"&amp;DK4</f>
        <v>GAIA PREMIUM DESI GHEE //COW GHEE 500 ML//BOX</v>
      </c>
      <c r="DL5" s="94" t="str">
        <f>$CQ$2&amp;"//"&amp;$DK$3&amp;"//"&amp;DL4</f>
        <v>GAIA PREMIUM DESI GHEE //COW GHEE 500 ML//JAR</v>
      </c>
      <c r="DM5" s="94" t="str">
        <f>$CQ$2&amp;"//"&amp;$DM$3&amp;"//"&amp;DM4</f>
        <v>GAIA PREMIUM DESI GHEE //COW GHEE 1LTR//BOX</v>
      </c>
      <c r="DN5" s="94" t="str">
        <f>$CQ$2&amp;"//"&amp;$DM$3&amp;"//"&amp;DN4</f>
        <v>GAIA PREMIUM DESI GHEE //COW GHEE 1LTR//JAR</v>
      </c>
      <c r="DO5" s="94" t="str">
        <f>$CQ$2&amp;"//"&amp;$DO$3&amp;"//"&amp;DO4</f>
        <v>GAIA PREMIUM DESI GHEE //GHEE 20 ML Pouch//BOX</v>
      </c>
      <c r="DP5" s="94" t="str">
        <f>$CQ$2&amp;"//"&amp;$DO$3&amp;"//"&amp;DP4</f>
        <v>GAIA PREMIUM DESI GHEE //GHEE 20 ML Pouch//Jar</v>
      </c>
      <c r="DQ5" s="94" t="str">
        <f>$CQ$2&amp;"//"&amp;$DO$3&amp;"//"&amp;DQ4</f>
        <v>GAIA PREMIUM DESI GHEE //GHEE 20 ML Pouch//Free Jar</v>
      </c>
      <c r="DR5" s="94" t="str">
        <f>$CQ$2&amp;"//"&amp;$DR$3&amp;"//"&amp;DR4</f>
        <v>GAIA PREMIUM DESI GHEE //GHEE 15 KG //TIN</v>
      </c>
      <c r="DS5" s="94" t="str">
        <f>$DS$2&amp;"//"&amp;$DS$3&amp;"//"&amp;DS4</f>
        <v>SWEETS//Shrikhand KE 80g//BOX</v>
      </c>
      <c r="DT5" s="94" t="str">
        <f>$DS$2&amp;"//"&amp;$DS$3&amp;"//"&amp;DT4</f>
        <v>SWEETS//Shrikhand KE 80g//Cup</v>
      </c>
      <c r="DU5" s="94" t="str">
        <f>$DS$2&amp;"//"&amp;$DS$3&amp;"//"&amp;DU4</f>
        <v>SWEETS//Shrikhand KE 80g//Free Box</v>
      </c>
      <c r="DV5" s="94" t="str">
        <f>$DS$2&amp;"//"&amp;$DV$3&amp;"//"&amp;DV4</f>
        <v>SWEETS//Shrikhand KE 80g-Box(6Pc)//BOX</v>
      </c>
      <c r="DW5" s="94" t="str">
        <f>$DS$2&amp;"//"&amp;$DV$3&amp;"//"&amp;DW4</f>
        <v>SWEETS//Shrikhand KE 80g-Box(6Pc)//Free Box</v>
      </c>
      <c r="DX5" s="94" t="str">
        <f>$DS$2&amp;"//"&amp;$DX$3&amp;"//"&amp;DX4</f>
        <v>SWEETS//Shahi Rabdi 80g//Trey</v>
      </c>
      <c r="DY5" s="94" t="str">
        <f>$DS$2&amp;"//"&amp;$DX$3&amp;"//"&amp;DY4</f>
        <v>SWEETS//Shahi Rabdi 80g//Free Tray</v>
      </c>
      <c r="DZ5" s="94" t="str">
        <f>$DS$2&amp;"//"&amp;$DZ$3&amp;"//"&amp;DZ4</f>
        <v>SWEETS//Shahi Rabdi 80g//Box</v>
      </c>
      <c r="EA5" s="94" t="str">
        <f>$DS$2&amp;"//"&amp;$DZ$3&amp;"//"&amp;EA4</f>
        <v>SWEETS//Shahi Rabdi 80g//Free box</v>
      </c>
      <c r="EB5" s="94" t="str">
        <f>$DS$2&amp;"//"&amp;$EB$3&amp;"//"&amp;EB4</f>
        <v>SWEETS//Shahi Rabdi 80g-Box(6Pc)//Box</v>
      </c>
      <c r="EC5" s="94" t="str">
        <f>$DS$2&amp;"//"&amp;$EB$3&amp;"//"&amp;EC4</f>
        <v>SWEETS//Shahi Rabdi 80g-Box(6Pc)//Free box</v>
      </c>
      <c r="ED5" s="94" t="str">
        <f>$DS$2&amp;"//"&amp;$ED$3&amp;"//"&amp;ED4</f>
        <v>SWEETS//Peda 200g//BOX</v>
      </c>
      <c r="EE5" s="94" t="str">
        <f>$DS$2&amp;"//"&amp;$ED$3&amp;"//"&amp;EE4</f>
        <v>SWEETS//Peda 200g//Free 
CBX</v>
      </c>
      <c r="EF5" s="94" t="str">
        <f>$DS$2&amp;"//"&amp;$EF$3&amp;"//"&amp;EF4</f>
        <v>SWEETS//Kesar Peda 200g//BOX</v>
      </c>
      <c r="EG5" s="94" t="str">
        <f>$DS$2&amp;"//"&amp;$EF$3&amp;"//"&amp;EG4</f>
        <v>SWEETS//Kesar Peda 200g//Free 
CBX</v>
      </c>
      <c r="EH5" s="94" t="str">
        <f>$DS$2&amp;"//"&amp;$EH$3&amp;"//"&amp;EH4</f>
        <v xml:space="preserve">SWEETS//BROWN 1KG//KG </v>
      </c>
      <c r="EI5" s="94" t="str">
        <f>$EI$2&amp;"//"&amp;$EI$2&amp;"//"&amp;EI4</f>
        <v>ORDER
AMOUNT //ORDER
AMOUNT //Value in Rs.</v>
      </c>
      <c r="EJ5" s="94" t="str">
        <f>$EI$2&amp;"//"&amp;$EI$2&amp;"//"&amp;EJ4</f>
        <v>ORDER
AMOUNT //ORDER
AMOUNT //Bill NO</v>
      </c>
      <c r="EK5" s="94" t="str">
        <f>$EI$2&amp;"//"&amp;$EI$2&amp;"//"&amp;EK4</f>
        <v>ORDER
AMOUNT //ORDER
AMOUNT //CHALAN NO</v>
      </c>
      <c r="ER5" s="94"/>
      <c r="ES5" s="94"/>
      <c r="ET5" s="94"/>
    </row>
    <row r="6" spans="1:150" ht="15" customHeight="1">
      <c r="A6" t="b">
        <f>C6=Nagpur!C6</f>
        <v>1</v>
      </c>
      <c r="B6" s="69">
        <v>1</v>
      </c>
      <c r="C6" s="61" t="str">
        <f>IF(Nagpur!C6="","",Nagpur!C6)</f>
        <v>Regundwar Trading</v>
      </c>
      <c r="D6" s="164">
        <f>'Production Summary'!$N$4</f>
        <v>666</v>
      </c>
      <c r="E6" s="164">
        <f>'Production Summary'!$M$4</f>
        <v>27.75</v>
      </c>
      <c r="F6" s="164">
        <v>0</v>
      </c>
      <c r="G6" s="164">
        <f>'Production Summary'!$N$5</f>
        <v>666</v>
      </c>
      <c r="H6" s="164">
        <f>'Production Summary'!$M$5</f>
        <v>27.75</v>
      </c>
      <c r="I6" s="164">
        <v>0</v>
      </c>
      <c r="J6" s="164"/>
      <c r="K6" s="328">
        <f>'Production Summary'!$M$6</f>
        <v>7.5</v>
      </c>
      <c r="L6" s="164">
        <v>0</v>
      </c>
      <c r="M6" s="365">
        <f>'Production Summary'!$N$7</f>
        <v>612.72</v>
      </c>
      <c r="N6" s="367">
        <f>'Production Summary'!$M$7</f>
        <v>25.53</v>
      </c>
      <c r="O6" s="164">
        <v>0</v>
      </c>
      <c r="P6" s="164">
        <f>'Production Summary'!$N$8</f>
        <v>780</v>
      </c>
      <c r="Q6" s="164">
        <f>'Production Summary'!$M$8</f>
        <v>65</v>
      </c>
      <c r="R6" s="164">
        <v>0</v>
      </c>
      <c r="S6" s="164">
        <f>'Production Summary'!$N$9</f>
        <v>720</v>
      </c>
      <c r="T6" s="164">
        <f>'Production Summary'!$M$9</f>
        <v>60</v>
      </c>
      <c r="U6" s="164">
        <v>0</v>
      </c>
      <c r="V6" s="164">
        <f>'Production Summary'!$N$10</f>
        <v>876</v>
      </c>
      <c r="W6" s="164">
        <f>'Production Summary'!$M$10</f>
        <v>73</v>
      </c>
      <c r="X6" s="164">
        <v>0</v>
      </c>
      <c r="Y6" s="164">
        <f>'Production Summary'!$N$14</f>
        <v>177</v>
      </c>
      <c r="Z6" s="328">
        <f>'Production Summary'!$M$14</f>
        <v>14.75</v>
      </c>
      <c r="AA6" s="164">
        <v>0</v>
      </c>
      <c r="AB6" s="164">
        <f>'Production Summary'!$N$15</f>
        <v>126</v>
      </c>
      <c r="AC6" s="164">
        <f>'Production Summary'!$M$15</f>
        <v>21</v>
      </c>
      <c r="AD6" s="164">
        <v>0</v>
      </c>
      <c r="AE6" s="164">
        <f>'Production Summary'!$N$16</f>
        <v>252</v>
      </c>
      <c r="AF6" s="164">
        <f>'Production Summary'!$M$16</f>
        <v>21</v>
      </c>
      <c r="AG6" s="164">
        <v>0</v>
      </c>
      <c r="AH6" s="164">
        <f>'Production Summary'!$N$18</f>
        <v>1035</v>
      </c>
      <c r="AI6" s="164">
        <f>'Production Summary'!$M$18</f>
        <v>17.25</v>
      </c>
      <c r="AJ6" s="164">
        <v>0</v>
      </c>
      <c r="AK6" s="164">
        <f>'Production Summary'!$N$19</f>
        <v>870</v>
      </c>
      <c r="AL6" s="164">
        <f>'Production Summary'!$M$19</f>
        <v>29</v>
      </c>
      <c r="AM6" s="164">
        <v>0</v>
      </c>
      <c r="AN6" s="164">
        <f>'Production Summary'!$N$20</f>
        <v>864</v>
      </c>
      <c r="AO6" s="164">
        <f>'Production Summary'!$M$20</f>
        <v>72</v>
      </c>
      <c r="AP6" s="164">
        <v>0</v>
      </c>
      <c r="AQ6" s="164">
        <f>'Production Summary'!$N$21</f>
        <v>670</v>
      </c>
      <c r="AR6" s="164">
        <f>'Production Summary'!$M$21</f>
        <v>335</v>
      </c>
      <c r="AS6" s="164">
        <v>0</v>
      </c>
      <c r="AT6" s="386">
        <f>'Production Summary'!$N$22</f>
        <v>375</v>
      </c>
      <c r="AU6" s="164">
        <f>'Production Summary'!$N$23</f>
        <v>1050</v>
      </c>
      <c r="AV6" s="164">
        <f>'Production Summary'!$N$25</f>
        <v>300</v>
      </c>
      <c r="AW6" s="164">
        <f>'Production Summary'!$M$25</f>
        <v>25</v>
      </c>
      <c r="AX6" s="164">
        <v>0</v>
      </c>
      <c r="AY6" s="164">
        <f>'Production Summary'!$N$26</f>
        <v>300</v>
      </c>
      <c r="AZ6" s="164">
        <f>'Production Summary'!$M$26</f>
        <v>25</v>
      </c>
      <c r="BA6" s="164">
        <v>0</v>
      </c>
      <c r="BB6" s="164">
        <f>'Production Summary'!$N$28</f>
        <v>777</v>
      </c>
      <c r="BC6" s="164">
        <f>'Production Summary'!$M$28</f>
        <v>12.95</v>
      </c>
      <c r="BD6" s="164">
        <v>0</v>
      </c>
      <c r="BE6" s="164">
        <f>'Production Summary'!$N$29</f>
        <v>612</v>
      </c>
      <c r="BF6" s="164">
        <f>'Production Summary'!$M$29</f>
        <v>51</v>
      </c>
      <c r="BG6" s="164">
        <v>0</v>
      </c>
      <c r="BH6" s="164">
        <f>'Production Summary'!$N$30</f>
        <v>500</v>
      </c>
      <c r="BI6" s="164"/>
      <c r="BJ6" s="164">
        <v>0</v>
      </c>
      <c r="BK6" s="386"/>
      <c r="BL6" s="164">
        <f>'Production Summary'!$N$32</f>
        <v>875</v>
      </c>
      <c r="BM6" s="164">
        <f>'Production Summary'!$N$34</f>
        <v>360.59999999999997</v>
      </c>
      <c r="BN6" s="164">
        <f>'Production Summary'!$M$34</f>
        <v>6.01</v>
      </c>
      <c r="BO6" s="164">
        <v>0</v>
      </c>
      <c r="BP6" s="164">
        <f>'Production Summary'!$N$36</f>
        <v>717</v>
      </c>
      <c r="BQ6" s="164">
        <f>'Production Summary'!$M$36</f>
        <v>11.95</v>
      </c>
      <c r="BR6" s="164">
        <v>0</v>
      </c>
      <c r="BS6" s="164">
        <f>'Production Summary'!$N$37</f>
        <v>210</v>
      </c>
      <c r="BT6" s="164">
        <f>'Production Summary'!$M$37</f>
        <v>21</v>
      </c>
      <c r="BU6" s="164">
        <v>0</v>
      </c>
      <c r="BV6" s="164">
        <f>'Production Summary'!$N$38</f>
        <v>280</v>
      </c>
      <c r="BW6" s="164">
        <f>'Production Summary'!$M$38</f>
        <v>28</v>
      </c>
      <c r="BX6" s="164">
        <v>0</v>
      </c>
      <c r="BY6" s="165">
        <f>'Production Summary'!$N$39</f>
        <v>300.38406247988502</v>
      </c>
      <c r="BZ6" s="164">
        <f>'Production Summary'!$M$39</f>
        <v>30.038406247988501</v>
      </c>
      <c r="CA6" s="164">
        <v>0</v>
      </c>
      <c r="CB6" s="164">
        <f>'Production Summary'!$N$40</f>
        <v>131.30000000000001</v>
      </c>
      <c r="CC6" s="164">
        <f>'Production Summary'!$M$40</f>
        <v>13.13</v>
      </c>
      <c r="CD6" s="164">
        <v>0</v>
      </c>
      <c r="CE6" s="164">
        <f>'Production Summary'!$N$42</f>
        <v>1136.3519999999996</v>
      </c>
      <c r="CF6" s="164">
        <f>'Production Summary'!$M$42</f>
        <v>81.167999999999978</v>
      </c>
      <c r="CG6" s="164">
        <v>0</v>
      </c>
      <c r="CH6" s="164">
        <v>0</v>
      </c>
      <c r="CI6" s="164">
        <f>'Production Summary'!$N$43</f>
        <v>184</v>
      </c>
      <c r="CJ6" s="164">
        <v>0</v>
      </c>
      <c r="CK6" s="164">
        <f>'Production Summary'!$N$44</f>
        <v>355</v>
      </c>
      <c r="CL6" s="164">
        <v>0</v>
      </c>
      <c r="CM6" s="375">
        <f>'Production Summary'!$N$45</f>
        <v>1650</v>
      </c>
      <c r="CN6" s="164">
        <f>'Production Summary'!$N$46</f>
        <v>270</v>
      </c>
      <c r="CO6" s="164">
        <f>'Production Summary'!$N$47</f>
        <v>1350</v>
      </c>
      <c r="CP6" s="166"/>
      <c r="CQ6" s="164">
        <f>'Production Summary'!$N$49</f>
        <v>8004.1580041580037</v>
      </c>
      <c r="CR6" s="164">
        <f>'Production Summary'!$M$49</f>
        <v>66.701316701316699</v>
      </c>
      <c r="CS6" s="164">
        <f>'Production Summary'!$N$50</f>
        <v>13331.600831600828</v>
      </c>
      <c r="CT6" s="164">
        <f>'Production Summary'!$M$50</f>
        <v>148.1288981288981</v>
      </c>
      <c r="CU6" s="164">
        <f>'Production Summary'!$N$51</f>
        <v>12785.862785862784</v>
      </c>
      <c r="CV6" s="164">
        <f>'Production Summary'!$M$51</f>
        <v>355.16285516285512</v>
      </c>
      <c r="CW6" s="164">
        <f>'Production Summary'!$N$52</f>
        <v>12629.937629937627</v>
      </c>
      <c r="CX6" s="164">
        <f>'Production Summary'!$M$52</f>
        <v>701.66320166320156</v>
      </c>
      <c r="CY6" s="164">
        <f>'Production Summary'!$N$53</f>
        <v>12396.049896049895</v>
      </c>
      <c r="CZ6" s="164">
        <f>'Production Summary'!$M$53</f>
        <v>688.66943866943859</v>
      </c>
      <c r="DA6" s="164">
        <f>'Production Summary'!$N$54</f>
        <v>13799.376299376298</v>
      </c>
      <c r="DB6" s="164">
        <f>'Production Summary'!$M$54</f>
        <v>766.63201663201653</v>
      </c>
      <c r="DC6" s="328">
        <f>'Production Summary'!$N$60</f>
        <v>12863.825363825363</v>
      </c>
      <c r="DD6" s="328">
        <f>'Production Summary'!$M$60</f>
        <v>714.65696465696465</v>
      </c>
      <c r="DE6" s="164">
        <f>'Production Summary'!$N$59</f>
        <v>11148.648648648648</v>
      </c>
      <c r="DF6" s="328">
        <f>'Production Summary'!$M$59</f>
        <v>619.36936936936934</v>
      </c>
      <c r="DG6" s="164">
        <f>'Production Summary'!$N$55</f>
        <v>13842.68884268884</v>
      </c>
      <c r="DH6" s="164">
        <f>'Production Summary'!$M$55</f>
        <v>3460.67221067221</v>
      </c>
      <c r="DI6" s="164">
        <f>'Production Summary'!$N$56</f>
        <v>13097.713097713096</v>
      </c>
      <c r="DJ6" s="164">
        <f>'Production Summary'!$M$56</f>
        <v>163.72141372141371</v>
      </c>
      <c r="DK6" s="164">
        <f>'Production Summary'!$N$57</f>
        <v>14189.189189189186</v>
      </c>
      <c r="DL6" s="164">
        <f>'Production Summary'!$M$57</f>
        <v>394.14414414414409</v>
      </c>
      <c r="DM6" s="164">
        <f>'Production Summary'!$N$58</f>
        <v>14017.671517671517</v>
      </c>
      <c r="DN6" s="164">
        <f>'Production Summary'!$M$58</f>
        <v>778.75952875952873</v>
      </c>
      <c r="DO6" s="164">
        <f>'Production Summary'!$N$61</f>
        <v>4500</v>
      </c>
      <c r="DP6" s="328">
        <f>'Production Summary'!$M$61</f>
        <v>750</v>
      </c>
      <c r="DQ6" s="164">
        <v>0</v>
      </c>
      <c r="DR6" s="164">
        <f>'Production Summary'!$N$62</f>
        <v>8900</v>
      </c>
      <c r="DS6" s="164">
        <f>'Production Summary'!$N$70</f>
        <v>300</v>
      </c>
      <c r="DT6" s="328">
        <f>'Production Summary'!$M$70</f>
        <v>25</v>
      </c>
      <c r="DU6" s="164">
        <v>0</v>
      </c>
      <c r="DV6" s="164">
        <f>'Production Summary'!$N$71</f>
        <v>150</v>
      </c>
      <c r="DW6" s="164">
        <v>0</v>
      </c>
      <c r="DX6" s="164">
        <f>'Production Summary'!$N$64</f>
        <v>192</v>
      </c>
      <c r="DY6" s="164">
        <v>0</v>
      </c>
      <c r="DZ6" s="391">
        <f>'Production Summary'!$N$65</f>
        <v>384</v>
      </c>
      <c r="EA6" s="164">
        <v>0</v>
      </c>
      <c r="EB6" s="391">
        <f>'Production Summary'!$N$66</f>
        <v>192</v>
      </c>
      <c r="EC6" s="164">
        <v>0</v>
      </c>
      <c r="ED6" s="164">
        <f>'Production Summary'!$N$67</f>
        <v>96</v>
      </c>
      <c r="EE6" s="164">
        <v>0</v>
      </c>
      <c r="EF6" s="164">
        <f>'Production Summary'!$N$68</f>
        <v>96</v>
      </c>
      <c r="EG6" s="164">
        <v>0</v>
      </c>
      <c r="EH6" s="164">
        <f>'Production Summary'!$N$69</f>
        <v>340</v>
      </c>
      <c r="EI6" s="101">
        <f t="shared" ref="EI6" si="0">(D$84*D6)+(E$84*E6)+(F$84*F6)+(G$84*G6)+(H$84*H6)+(I$84*I6)+(P$84*P6)+(Q$84*Q6)+(R$84*R6)+(S$84*S6)+(T$84*T6)+(U$84*U6)+(V$84*V6)+(W$84*W6)+(X$84*X6)+(AB$84*AB6)+(AC$84*AC6)+(AE$84*AE6)+(AF$84*AF6)+(AH$84*AH6)+(AI$84*AI6)+(AK$84*AK6)+(AL$84*AL6)+(AN$84*AN6)+(AO$84*AO6)+(AQ$84*AQ6)+(AR$84*AR6)+(AU$84*AU6)+(AV$84*AV6)+(AW$84*AW6)+(AY$84*AY6)+(AZ$84*AZ6)+(BB$84*BB6)+(BC$84*BC6)+(BE$84*BE6)+(BF$84*BF6)+(BH$84*BH6)+(BI$84*BI6)+(BL$84*BL6)+(BM$84*BM6)+(BN$84*BN6)+(BP$84*BP6)+(BQ$84*BQ6)+(BS$84*BS6)+(BT$84*BT6)+(BV$84*BV6)+(BW$84*BW6)+(BY$84*BY6)+(BZ$84*BZ6)+(CE$84*CE6)+(CF$84*CF6)+(CI$84*CI6)+(CJ$84*CJ6)+(CK$84*CK6)+(CN$84*CN6)+(CO$84*CO6)+(CS$84*CS6)+(CT$84*CT6)+(CU$84*CU6)+(CV$84*CV6)+(CW$84*CW6)+(CX$84*CX6)+(CY$84*CY6)+(CZ$84*CZ6)+(DA$84*DA6)+(DB$84*DB6)+(DG$84*DG6)+(DH$84*DH6)+(DR$84*DR6)+(DX$84*DX6)+(ED$84*ED6)+(EH$84*EH6)+(CQ$84*CQ6)+(CR$84*CR6)+(CB$84*CB6)+(CC$84*CC6)</f>
        <v>976131848.50153244</v>
      </c>
      <c r="EJ6" s="3"/>
      <c r="EK6" s="3"/>
      <c r="ER6" s="64" t="s">
        <v>23</v>
      </c>
      <c r="ES6" s="61" t="str">
        <f t="shared" ref="ES6" si="1">C6</f>
        <v>Regundwar Trading</v>
      </c>
      <c r="ET6" s="24">
        <f t="shared" ref="ET6" si="2">EI6</f>
        <v>976131848.50153244</v>
      </c>
    </row>
    <row r="7" spans="1:150" ht="15" customHeight="1">
      <c r="A7" t="b">
        <f>C7=Nagpur!C7</f>
        <v>1</v>
      </c>
      <c r="B7" s="69">
        <f>B6+1</f>
        <v>2</v>
      </c>
      <c r="C7" s="61" t="str">
        <f>IF(Nagpur!C7="","",Nagpur!C7)</f>
        <v/>
      </c>
      <c r="D7" s="164">
        <f>'Production Summary'!$N$4</f>
        <v>666</v>
      </c>
      <c r="E7" s="164">
        <f>'Production Summary'!$M$4</f>
        <v>27.75</v>
      </c>
      <c r="F7" s="164">
        <v>0</v>
      </c>
      <c r="G7" s="164">
        <f>'Production Summary'!$N$5</f>
        <v>666</v>
      </c>
      <c r="H7" s="164">
        <f>'Production Summary'!$M$5</f>
        <v>27.75</v>
      </c>
      <c r="I7" s="164">
        <v>0</v>
      </c>
      <c r="J7" s="164">
        <f>'Production Summary'!$N$6</f>
        <v>200</v>
      </c>
      <c r="K7" s="328">
        <f>'Production Summary'!$M$6</f>
        <v>7.5</v>
      </c>
      <c r="L7" s="164">
        <v>0</v>
      </c>
      <c r="M7" s="365">
        <f>'Production Summary'!$N$7</f>
        <v>612.72</v>
      </c>
      <c r="N7" s="367">
        <f>'Production Summary'!$M$7</f>
        <v>25.53</v>
      </c>
      <c r="O7" s="164">
        <v>0</v>
      </c>
      <c r="P7" s="164">
        <f>'Production Summary'!$N$8</f>
        <v>780</v>
      </c>
      <c r="Q7" s="164">
        <f>'Production Summary'!$M$8</f>
        <v>65</v>
      </c>
      <c r="R7" s="164">
        <v>0</v>
      </c>
      <c r="S7" s="164">
        <f>'Production Summary'!$N$9</f>
        <v>720</v>
      </c>
      <c r="T7" s="164">
        <f>'Production Summary'!$M$9</f>
        <v>60</v>
      </c>
      <c r="U7" s="164">
        <v>0</v>
      </c>
      <c r="V7" s="164">
        <f>'Production Summary'!$N$10</f>
        <v>876</v>
      </c>
      <c r="W7" s="164">
        <f>'Production Summary'!$M$10</f>
        <v>73</v>
      </c>
      <c r="X7" s="164">
        <v>0</v>
      </c>
      <c r="Y7" s="164">
        <f>'Production Summary'!$N$14</f>
        <v>177</v>
      </c>
      <c r="Z7" s="328">
        <f>'Production Summary'!$M$14</f>
        <v>14.75</v>
      </c>
      <c r="AA7" s="164">
        <v>0</v>
      </c>
      <c r="AB7" s="164">
        <f>'Production Summary'!$N$15</f>
        <v>126</v>
      </c>
      <c r="AC7" s="164">
        <f>'Production Summary'!$M$15</f>
        <v>21</v>
      </c>
      <c r="AD7" s="164">
        <v>0</v>
      </c>
      <c r="AE7" s="164">
        <f>'Production Summary'!$N$16</f>
        <v>252</v>
      </c>
      <c r="AF7" s="164">
        <f>'Production Summary'!$M$16</f>
        <v>21</v>
      </c>
      <c r="AG7" s="164">
        <v>0</v>
      </c>
      <c r="AH7" s="164">
        <f>'Production Summary'!$N$18</f>
        <v>1035</v>
      </c>
      <c r="AI7" s="164">
        <f>'Production Summary'!$M$18</f>
        <v>17.25</v>
      </c>
      <c r="AJ7" s="164">
        <v>0</v>
      </c>
      <c r="AK7" s="164">
        <f>'Production Summary'!$N$19</f>
        <v>870</v>
      </c>
      <c r="AL7" s="164">
        <f>'Production Summary'!$M$19</f>
        <v>29</v>
      </c>
      <c r="AM7" s="164">
        <v>0</v>
      </c>
      <c r="AN7" s="164">
        <f>'Production Summary'!$N$20</f>
        <v>864</v>
      </c>
      <c r="AO7" s="164">
        <f>'Production Summary'!$M$20</f>
        <v>72</v>
      </c>
      <c r="AP7" s="164">
        <v>0</v>
      </c>
      <c r="AQ7" s="164">
        <f>'Production Summary'!$N$21</f>
        <v>670</v>
      </c>
      <c r="AR7" s="164">
        <f>'Production Summary'!$M$21</f>
        <v>335</v>
      </c>
      <c r="AS7" s="164">
        <v>0</v>
      </c>
      <c r="AT7" s="386">
        <f>'Production Summary'!$N$22</f>
        <v>375</v>
      </c>
      <c r="AU7" s="164">
        <f>'Production Summary'!$N$23</f>
        <v>1050</v>
      </c>
      <c r="AV7" s="164">
        <f>'Production Summary'!$N$25</f>
        <v>300</v>
      </c>
      <c r="AW7" s="164">
        <f>'Production Summary'!$M$25</f>
        <v>25</v>
      </c>
      <c r="AX7" s="164">
        <v>0</v>
      </c>
      <c r="AY7" s="164">
        <f>'Production Summary'!$N$26</f>
        <v>300</v>
      </c>
      <c r="AZ7" s="164">
        <f>'Production Summary'!$M$26</f>
        <v>25</v>
      </c>
      <c r="BA7" s="164">
        <v>0</v>
      </c>
      <c r="BB7" s="164">
        <f>'Production Summary'!$N$28</f>
        <v>777</v>
      </c>
      <c r="BC7" s="164">
        <f>'Production Summary'!$M$28</f>
        <v>12.95</v>
      </c>
      <c r="BD7" s="164">
        <v>0</v>
      </c>
      <c r="BE7" s="164">
        <f>'Production Summary'!$N$29</f>
        <v>612</v>
      </c>
      <c r="BF7" s="164">
        <f>'Production Summary'!$M$29</f>
        <v>51</v>
      </c>
      <c r="BG7" s="164">
        <v>0</v>
      </c>
      <c r="BH7" s="164">
        <f>'Production Summary'!$N$30</f>
        <v>500</v>
      </c>
      <c r="BI7" s="164">
        <f>'Production Summary'!$M$30</f>
        <v>250</v>
      </c>
      <c r="BJ7" s="164">
        <v>0</v>
      </c>
      <c r="BK7" s="386"/>
      <c r="BL7" s="164">
        <f>'Production Summary'!$N$32</f>
        <v>875</v>
      </c>
      <c r="BM7" s="164">
        <f>'Production Summary'!$N$34</f>
        <v>360.59999999999997</v>
      </c>
      <c r="BN7" s="164">
        <f>'Production Summary'!$M$34</f>
        <v>6.01</v>
      </c>
      <c r="BO7" s="164">
        <v>0</v>
      </c>
      <c r="BP7" s="164">
        <f>'Production Summary'!$N$36</f>
        <v>717</v>
      </c>
      <c r="BQ7" s="164">
        <f>'Production Summary'!$M$36</f>
        <v>11.95</v>
      </c>
      <c r="BR7" s="164">
        <v>0</v>
      </c>
      <c r="BS7" s="164">
        <f>'Production Summary'!$N$37</f>
        <v>210</v>
      </c>
      <c r="BT7" s="164">
        <f>'Production Summary'!$M$37</f>
        <v>21</v>
      </c>
      <c r="BU7" s="164">
        <v>0</v>
      </c>
      <c r="BV7" s="164">
        <f>'Production Summary'!$N$38</f>
        <v>280</v>
      </c>
      <c r="BW7" s="164">
        <f>'Production Summary'!$M$38</f>
        <v>28</v>
      </c>
      <c r="BX7" s="164">
        <v>0</v>
      </c>
      <c r="BY7" s="165">
        <f>'Production Summary'!$N$39</f>
        <v>300.38406247988502</v>
      </c>
      <c r="BZ7" s="164">
        <f>'Production Summary'!$M$39</f>
        <v>30.038406247988501</v>
      </c>
      <c r="CA7" s="164">
        <v>0</v>
      </c>
      <c r="CB7" s="164">
        <f>'Production Summary'!$N$40</f>
        <v>131.30000000000001</v>
      </c>
      <c r="CC7" s="164">
        <f>'Production Summary'!$M$40</f>
        <v>13.13</v>
      </c>
      <c r="CD7" s="164">
        <v>0</v>
      </c>
      <c r="CE7" s="164">
        <f>'Production Summary'!$N$42</f>
        <v>1136.3519999999996</v>
      </c>
      <c r="CF7" s="164">
        <f>'Production Summary'!$M$42</f>
        <v>81.167999999999978</v>
      </c>
      <c r="CG7" s="164">
        <v>0</v>
      </c>
      <c r="CH7" s="164">
        <v>0</v>
      </c>
      <c r="CI7" s="164">
        <f>'Production Summary'!$N$43</f>
        <v>184</v>
      </c>
      <c r="CJ7" s="164">
        <v>0</v>
      </c>
      <c r="CK7" s="164">
        <f>'Production Summary'!$N$44</f>
        <v>355</v>
      </c>
      <c r="CL7" s="164">
        <v>0</v>
      </c>
      <c r="CM7" s="375">
        <f>'Production Summary'!$N$45</f>
        <v>1650</v>
      </c>
      <c r="CN7" s="164">
        <f>'Production Summary'!$N$46</f>
        <v>270</v>
      </c>
      <c r="CO7" s="164">
        <f>'Production Summary'!$N$47</f>
        <v>1350</v>
      </c>
      <c r="CP7" s="166"/>
      <c r="CQ7" s="164">
        <f>'Production Summary'!$N$49</f>
        <v>8004.1580041580037</v>
      </c>
      <c r="CR7" s="164">
        <f>'Production Summary'!$M$49</f>
        <v>66.701316701316699</v>
      </c>
      <c r="CS7" s="164">
        <f>'Production Summary'!$N$50</f>
        <v>13331.600831600828</v>
      </c>
      <c r="CT7" s="164">
        <f>'Production Summary'!$M$50</f>
        <v>148.1288981288981</v>
      </c>
      <c r="CU7" s="164">
        <f>'Production Summary'!$N$51</f>
        <v>12785.862785862784</v>
      </c>
      <c r="CV7" s="164">
        <f>'Production Summary'!$M$51</f>
        <v>355.16285516285512</v>
      </c>
      <c r="CW7" s="164">
        <f>'Production Summary'!$N$52</f>
        <v>12629.937629937627</v>
      </c>
      <c r="CX7" s="164">
        <f>'Production Summary'!$M$52</f>
        <v>701.66320166320156</v>
      </c>
      <c r="CY7" s="164">
        <f>'Production Summary'!$N$53</f>
        <v>12396.049896049895</v>
      </c>
      <c r="CZ7" s="164">
        <f>'Production Summary'!$M$53</f>
        <v>688.66943866943859</v>
      </c>
      <c r="DA7" s="164">
        <f>'Production Summary'!$N$54</f>
        <v>13799.376299376298</v>
      </c>
      <c r="DB7" s="164">
        <f>'Production Summary'!$M$54</f>
        <v>766.63201663201653</v>
      </c>
      <c r="DC7" s="328">
        <f>'Production Summary'!$N$60</f>
        <v>12863.825363825363</v>
      </c>
      <c r="DD7" s="328">
        <f>'Production Summary'!$M$60</f>
        <v>714.65696465696465</v>
      </c>
      <c r="DE7" s="164">
        <f>'Production Summary'!$N$59</f>
        <v>11148.648648648648</v>
      </c>
      <c r="DF7" s="328">
        <f>'Production Summary'!$M$59</f>
        <v>619.36936936936934</v>
      </c>
      <c r="DG7" s="164">
        <f>'Production Summary'!$N$55</f>
        <v>13842.68884268884</v>
      </c>
      <c r="DH7" s="164">
        <f>'Production Summary'!$M$55</f>
        <v>3460.67221067221</v>
      </c>
      <c r="DI7" s="164">
        <f>'Production Summary'!$N$56</f>
        <v>13097.713097713096</v>
      </c>
      <c r="DJ7" s="164">
        <f>'Production Summary'!$M$56</f>
        <v>163.72141372141371</v>
      </c>
      <c r="DK7" s="164">
        <f>'Production Summary'!$N$57</f>
        <v>14189.189189189186</v>
      </c>
      <c r="DL7" s="164">
        <f>'Production Summary'!$M$57</f>
        <v>394.14414414414409</v>
      </c>
      <c r="DM7" s="164">
        <f>'Production Summary'!$N$58</f>
        <v>14017.671517671517</v>
      </c>
      <c r="DN7" s="164">
        <f>'Production Summary'!$M$58</f>
        <v>778.75952875952873</v>
      </c>
      <c r="DO7" s="164">
        <f>'Production Summary'!$N$61</f>
        <v>4500</v>
      </c>
      <c r="DP7" s="328">
        <f>'Production Summary'!$M$61</f>
        <v>750</v>
      </c>
      <c r="DQ7" s="164">
        <v>0</v>
      </c>
      <c r="DR7" s="164">
        <f>'Production Summary'!$N$62</f>
        <v>8900</v>
      </c>
      <c r="DS7" s="164">
        <f>'Production Summary'!$N$70</f>
        <v>300</v>
      </c>
      <c r="DT7" s="328">
        <f>'Production Summary'!$M$70</f>
        <v>25</v>
      </c>
      <c r="DU7" s="164">
        <v>0</v>
      </c>
      <c r="DV7" s="164">
        <f>'Production Summary'!$N$71</f>
        <v>150</v>
      </c>
      <c r="DW7" s="164">
        <v>0</v>
      </c>
      <c r="DX7" s="164">
        <f>'Production Summary'!$N$64</f>
        <v>192</v>
      </c>
      <c r="DY7" s="164">
        <v>0</v>
      </c>
      <c r="DZ7" s="391">
        <f>'Production Summary'!$N$65</f>
        <v>384</v>
      </c>
      <c r="EA7" s="164">
        <v>0</v>
      </c>
      <c r="EB7" s="391">
        <f>'Production Summary'!$N$66</f>
        <v>192</v>
      </c>
      <c r="EC7" s="164">
        <v>0</v>
      </c>
      <c r="ED7" s="164">
        <f>'Production Summary'!$N$67</f>
        <v>96</v>
      </c>
      <c r="EE7" s="164">
        <v>0</v>
      </c>
      <c r="EF7" s="164">
        <f>'Production Summary'!$N$68</f>
        <v>96</v>
      </c>
      <c r="EG7" s="164">
        <v>0</v>
      </c>
      <c r="EH7" s="164">
        <f>'Production Summary'!$N$69</f>
        <v>340</v>
      </c>
      <c r="EI7" s="101">
        <f t="shared" ref="EI7:EI37" si="3">(D$84*D7)+(E$84*E7)+(F$84*F7)+(G$84*G7)+(H$84*H7)+(I$84*I7)+(P$84*P7)+(Q$84*Q7)+(R$84*R7)+(S$84*S7)+(T$84*T7)+(U$84*U7)+(V$84*V7)+(W$84*W7)+(X$84*X7)+(AB$84*AB7)+(AC$84*AC7)+(AE$84*AE7)+(AF$84*AF7)+(AH$84*AH7)+(AI$84*AI7)+(AK$84*AK7)+(AL$84*AL7)+(AN$84*AN7)+(AO$84*AO7)+(AQ$84*AQ7)+(AR$84*AR7)+(AU$84*AU7)+(AV$84*AV7)+(AW$84*AW7)+(AY$84*AY7)+(AZ$84*AZ7)+(BB$84*BB7)+(BC$84*BC7)+(BE$84*BE7)+(BF$84*BF7)+(BH$84*BH7)+(BI$84*BI7)+(BL$84*BL7)+(BM$84*BM7)+(BN$84*BN7)+(BP$84*BP7)+(BQ$84*BQ7)+(BS$84*BS7)+(BT$84*BT7)+(BV$84*BV7)+(BW$84*BW7)+(BY$84*BY7)+(BZ$84*BZ7)+(CE$84*CE7)+(CF$84*CF7)+(CI$84*CI7)+(CJ$84*CJ7)+(CK$84*CK7)+(CN$84*CN7)+(CO$84*CO7)+(CS$84*CS7)+(CT$84*CT7)+(CU$84*CU7)+(CV$84*CV7)+(CW$84*CW7)+(CX$84*CX7)+(CY$84*CY7)+(CZ$84*CZ7)+(DA$84*DA7)+(DB$84*DB7)+(DG$84*DG7)+(DH$84*DH7)+(DR$84*DR7)+(DX$84*DX7)+(ED$84*ED7)+(EH$84*EH7)+(CQ$84*CQ7)+(CR$84*CR7)+(CB$84*CB7)+(CC$84*CC7)</f>
        <v>976191848.50153244</v>
      </c>
      <c r="EJ7" s="3"/>
      <c r="EK7" s="3"/>
      <c r="ER7" s="64" t="s">
        <v>23</v>
      </c>
      <c r="ES7" s="61" t="str">
        <f t="shared" ref="ES7:ES37" si="4">C7</f>
        <v/>
      </c>
      <c r="ET7" s="24">
        <f t="shared" ref="ET7:ET68" si="5">EI7</f>
        <v>976191848.50153244</v>
      </c>
    </row>
    <row r="8" spans="1:150" ht="15" customHeight="1">
      <c r="A8" t="b">
        <f>C8=Nagpur!C8</f>
        <v>1</v>
      </c>
      <c r="B8" s="69">
        <f t="shared" ref="B8:B68" si="6">B7+1</f>
        <v>3</v>
      </c>
      <c r="C8" s="61" t="str">
        <f>IF(Nagpur!C8="","",Nagpur!C8)</f>
        <v/>
      </c>
      <c r="D8" s="164">
        <f>'Production Summary'!$N$4</f>
        <v>666</v>
      </c>
      <c r="E8" s="164">
        <f>'Production Summary'!$M$4</f>
        <v>27.75</v>
      </c>
      <c r="F8" s="164">
        <v>0</v>
      </c>
      <c r="G8" s="164">
        <f>'Production Summary'!$N$5</f>
        <v>666</v>
      </c>
      <c r="H8" s="164">
        <f>'Production Summary'!$M$5</f>
        <v>27.75</v>
      </c>
      <c r="I8" s="164">
        <v>0</v>
      </c>
      <c r="J8" s="164">
        <f>'Production Summary'!$N$6</f>
        <v>200</v>
      </c>
      <c r="K8" s="328">
        <f>'Production Summary'!$M$6</f>
        <v>7.5</v>
      </c>
      <c r="L8" s="164">
        <v>0</v>
      </c>
      <c r="M8" s="365">
        <f>'Production Summary'!$N$7</f>
        <v>612.72</v>
      </c>
      <c r="N8" s="367">
        <f>'Production Summary'!$M$7</f>
        <v>25.53</v>
      </c>
      <c r="O8" s="164">
        <v>0</v>
      </c>
      <c r="P8" s="164">
        <f>'Production Summary'!$N$8</f>
        <v>780</v>
      </c>
      <c r="Q8" s="164">
        <f>'Production Summary'!$M$8</f>
        <v>65</v>
      </c>
      <c r="R8" s="164">
        <v>0</v>
      </c>
      <c r="S8" s="164">
        <f>'Production Summary'!$N$9</f>
        <v>720</v>
      </c>
      <c r="T8" s="164">
        <f>'Production Summary'!$M$9</f>
        <v>60</v>
      </c>
      <c r="U8" s="164">
        <v>0</v>
      </c>
      <c r="V8" s="164">
        <f>'Production Summary'!$N$10</f>
        <v>876</v>
      </c>
      <c r="W8" s="164">
        <f>'Production Summary'!$M$10</f>
        <v>73</v>
      </c>
      <c r="X8" s="164">
        <v>0</v>
      </c>
      <c r="Y8" s="164">
        <f>'Production Summary'!$N$14</f>
        <v>177</v>
      </c>
      <c r="Z8" s="328">
        <f>'Production Summary'!$M$14</f>
        <v>14.75</v>
      </c>
      <c r="AA8" s="164">
        <v>0</v>
      </c>
      <c r="AB8" s="164">
        <f>'Production Summary'!$N$15</f>
        <v>126</v>
      </c>
      <c r="AC8" s="164">
        <f>'Production Summary'!$M$15</f>
        <v>21</v>
      </c>
      <c r="AD8" s="164">
        <v>0</v>
      </c>
      <c r="AE8" s="164">
        <f>'Production Summary'!$N$16</f>
        <v>252</v>
      </c>
      <c r="AF8" s="164">
        <f>'Production Summary'!$M$16</f>
        <v>21</v>
      </c>
      <c r="AG8" s="164">
        <v>0</v>
      </c>
      <c r="AH8" s="164">
        <f>'Production Summary'!$N$18</f>
        <v>1035</v>
      </c>
      <c r="AI8" s="164">
        <f>'Production Summary'!$M$18</f>
        <v>17.25</v>
      </c>
      <c r="AJ8" s="164">
        <v>0</v>
      </c>
      <c r="AK8" s="164">
        <f>'Production Summary'!$N$19</f>
        <v>870</v>
      </c>
      <c r="AL8" s="164">
        <f>'Production Summary'!$M$19</f>
        <v>29</v>
      </c>
      <c r="AM8" s="164">
        <v>0</v>
      </c>
      <c r="AN8" s="164">
        <f>'Production Summary'!$N$20</f>
        <v>864</v>
      </c>
      <c r="AO8" s="164">
        <f>'Production Summary'!$M$20</f>
        <v>72</v>
      </c>
      <c r="AP8" s="164">
        <v>0</v>
      </c>
      <c r="AQ8" s="164">
        <f>'Production Summary'!$N$21</f>
        <v>670</v>
      </c>
      <c r="AR8" s="164">
        <f>'Production Summary'!$M$21</f>
        <v>335</v>
      </c>
      <c r="AS8" s="164">
        <v>0</v>
      </c>
      <c r="AT8" s="386">
        <f>'Production Summary'!$N$22</f>
        <v>375</v>
      </c>
      <c r="AU8" s="164">
        <f>'Production Summary'!$N$23</f>
        <v>1050</v>
      </c>
      <c r="AV8" s="164">
        <f>'Production Summary'!$N$25</f>
        <v>300</v>
      </c>
      <c r="AW8" s="164">
        <f>'Production Summary'!$M$25</f>
        <v>25</v>
      </c>
      <c r="AX8" s="164">
        <v>0</v>
      </c>
      <c r="AY8" s="164">
        <f>'Production Summary'!$N$26</f>
        <v>300</v>
      </c>
      <c r="AZ8" s="164">
        <f>'Production Summary'!$M$26</f>
        <v>25</v>
      </c>
      <c r="BA8" s="164">
        <v>0</v>
      </c>
      <c r="BB8" s="164">
        <f>'Production Summary'!$N$28</f>
        <v>777</v>
      </c>
      <c r="BC8" s="164">
        <f>'Production Summary'!$M$28</f>
        <v>12.95</v>
      </c>
      <c r="BD8" s="164">
        <v>0</v>
      </c>
      <c r="BE8" s="164">
        <f>'Production Summary'!$N$29</f>
        <v>612</v>
      </c>
      <c r="BF8" s="164">
        <f>'Production Summary'!$M$29</f>
        <v>51</v>
      </c>
      <c r="BG8" s="164">
        <v>0</v>
      </c>
      <c r="BH8" s="164">
        <f>'Production Summary'!$N$30</f>
        <v>500</v>
      </c>
      <c r="BI8" s="164">
        <f>'Production Summary'!$M$30</f>
        <v>250</v>
      </c>
      <c r="BJ8" s="164">
        <v>0</v>
      </c>
      <c r="BK8" s="386"/>
      <c r="BL8" s="164">
        <f>'Production Summary'!$N$32</f>
        <v>875</v>
      </c>
      <c r="BM8" s="164">
        <f>'Production Summary'!$N$34</f>
        <v>360.59999999999997</v>
      </c>
      <c r="BN8" s="164">
        <f>'Production Summary'!$M$34</f>
        <v>6.01</v>
      </c>
      <c r="BO8" s="164">
        <v>0</v>
      </c>
      <c r="BP8" s="164">
        <f>'Production Summary'!$N$36</f>
        <v>717</v>
      </c>
      <c r="BQ8" s="164">
        <f>'Production Summary'!$M$36</f>
        <v>11.95</v>
      </c>
      <c r="BR8" s="164">
        <v>0</v>
      </c>
      <c r="BS8" s="164">
        <f>'Production Summary'!$N$37</f>
        <v>210</v>
      </c>
      <c r="BT8" s="164">
        <f>'Production Summary'!$M$37</f>
        <v>21</v>
      </c>
      <c r="BU8" s="164">
        <v>0</v>
      </c>
      <c r="BV8" s="164">
        <f>'Production Summary'!$N$38</f>
        <v>280</v>
      </c>
      <c r="BW8" s="164">
        <f>'Production Summary'!$M$38</f>
        <v>28</v>
      </c>
      <c r="BX8" s="164">
        <v>0</v>
      </c>
      <c r="BY8" s="165">
        <f>'Production Summary'!$N$39</f>
        <v>300.38406247988502</v>
      </c>
      <c r="BZ8" s="164">
        <f>'Production Summary'!$M$39</f>
        <v>30.038406247988501</v>
      </c>
      <c r="CA8" s="164">
        <v>0</v>
      </c>
      <c r="CB8" s="164">
        <f>'Production Summary'!$N$40</f>
        <v>131.30000000000001</v>
      </c>
      <c r="CC8" s="164">
        <f>'Production Summary'!$M$40</f>
        <v>13.13</v>
      </c>
      <c r="CD8" s="164">
        <v>0</v>
      </c>
      <c r="CE8" s="164">
        <f>'Production Summary'!$N$42</f>
        <v>1136.3519999999996</v>
      </c>
      <c r="CF8" s="164">
        <f>'Production Summary'!$M$42</f>
        <v>81.167999999999978</v>
      </c>
      <c r="CG8" s="164">
        <v>0</v>
      </c>
      <c r="CH8" s="164">
        <v>0</v>
      </c>
      <c r="CI8" s="164">
        <f>'Production Summary'!$N$43</f>
        <v>184</v>
      </c>
      <c r="CJ8" s="164">
        <v>0</v>
      </c>
      <c r="CK8" s="164">
        <f>'Production Summary'!$N$44</f>
        <v>355</v>
      </c>
      <c r="CL8" s="164">
        <v>0</v>
      </c>
      <c r="CM8" s="375">
        <f>'Production Summary'!$N$45</f>
        <v>1650</v>
      </c>
      <c r="CN8" s="164">
        <f>'Production Summary'!$N$46</f>
        <v>270</v>
      </c>
      <c r="CO8" s="164">
        <f>'Production Summary'!$N$47</f>
        <v>1350</v>
      </c>
      <c r="CP8" s="166"/>
      <c r="CQ8" s="164">
        <f>'Production Summary'!$N$49</f>
        <v>8004.1580041580037</v>
      </c>
      <c r="CR8" s="164">
        <f>'Production Summary'!$M$49</f>
        <v>66.701316701316699</v>
      </c>
      <c r="CS8" s="164">
        <f>'Production Summary'!$N$50</f>
        <v>13331.600831600828</v>
      </c>
      <c r="CT8" s="164">
        <f>'Production Summary'!$M$50</f>
        <v>148.1288981288981</v>
      </c>
      <c r="CU8" s="164">
        <f>'Production Summary'!$N$51</f>
        <v>12785.862785862784</v>
      </c>
      <c r="CV8" s="164">
        <f>'Production Summary'!$M$51</f>
        <v>355.16285516285512</v>
      </c>
      <c r="CW8" s="164">
        <f>'Production Summary'!$N$52</f>
        <v>12629.937629937627</v>
      </c>
      <c r="CX8" s="164">
        <f>'Production Summary'!$M$52</f>
        <v>701.66320166320156</v>
      </c>
      <c r="CY8" s="164">
        <f>'Production Summary'!$N$53</f>
        <v>12396.049896049895</v>
      </c>
      <c r="CZ8" s="164">
        <f>'Production Summary'!$M$53</f>
        <v>688.66943866943859</v>
      </c>
      <c r="DA8" s="164">
        <f>'Production Summary'!$N$54</f>
        <v>13799.376299376298</v>
      </c>
      <c r="DB8" s="164">
        <f>'Production Summary'!$M$54</f>
        <v>766.63201663201653</v>
      </c>
      <c r="DC8" s="328">
        <f>'Production Summary'!$N$60</f>
        <v>12863.825363825363</v>
      </c>
      <c r="DD8" s="328">
        <f>'Production Summary'!$M$60</f>
        <v>714.65696465696465</v>
      </c>
      <c r="DE8" s="164">
        <f>'Production Summary'!$N$59</f>
        <v>11148.648648648648</v>
      </c>
      <c r="DF8" s="328">
        <f>'Production Summary'!$M$59</f>
        <v>619.36936936936934</v>
      </c>
      <c r="DG8" s="164">
        <f>'Production Summary'!$N$55</f>
        <v>13842.68884268884</v>
      </c>
      <c r="DH8" s="164">
        <f>'Production Summary'!$M$55</f>
        <v>3460.67221067221</v>
      </c>
      <c r="DI8" s="164">
        <f>'Production Summary'!$N$56</f>
        <v>13097.713097713096</v>
      </c>
      <c r="DJ8" s="164">
        <f>'Production Summary'!$M$56</f>
        <v>163.72141372141371</v>
      </c>
      <c r="DK8" s="164">
        <f>'Production Summary'!$N$57</f>
        <v>14189.189189189186</v>
      </c>
      <c r="DL8" s="164">
        <f>'Production Summary'!$M$57</f>
        <v>394.14414414414409</v>
      </c>
      <c r="DM8" s="164">
        <f>'Production Summary'!$N$58</f>
        <v>14017.671517671517</v>
      </c>
      <c r="DN8" s="164">
        <f>'Production Summary'!$M$58</f>
        <v>778.75952875952873</v>
      </c>
      <c r="DO8" s="164">
        <f>'Production Summary'!$N$61</f>
        <v>4500</v>
      </c>
      <c r="DP8" s="328">
        <f>'Production Summary'!$M$61</f>
        <v>750</v>
      </c>
      <c r="DQ8" s="164">
        <v>0</v>
      </c>
      <c r="DR8" s="164">
        <f>'Production Summary'!$N$62</f>
        <v>8900</v>
      </c>
      <c r="DS8" s="164">
        <f>'Production Summary'!$N$70</f>
        <v>300</v>
      </c>
      <c r="DT8" s="328">
        <f>'Production Summary'!$M$70</f>
        <v>25</v>
      </c>
      <c r="DU8" s="164">
        <v>0</v>
      </c>
      <c r="DV8" s="164">
        <f>'Production Summary'!$N$71</f>
        <v>150</v>
      </c>
      <c r="DW8" s="164">
        <v>0</v>
      </c>
      <c r="DX8" s="164">
        <f>'Production Summary'!$N$64</f>
        <v>192</v>
      </c>
      <c r="DY8" s="164">
        <v>0</v>
      </c>
      <c r="DZ8" s="391">
        <f>'Production Summary'!$N$65</f>
        <v>384</v>
      </c>
      <c r="EA8" s="164">
        <v>0</v>
      </c>
      <c r="EB8" s="391">
        <f>'Production Summary'!$N$66</f>
        <v>192</v>
      </c>
      <c r="EC8" s="164">
        <v>0</v>
      </c>
      <c r="ED8" s="164">
        <f>'Production Summary'!$N$67</f>
        <v>96</v>
      </c>
      <c r="EE8" s="164">
        <v>0</v>
      </c>
      <c r="EF8" s="164">
        <f>'Production Summary'!$N$68</f>
        <v>96</v>
      </c>
      <c r="EG8" s="164">
        <v>0</v>
      </c>
      <c r="EH8" s="164">
        <f>'Production Summary'!$N$69</f>
        <v>340</v>
      </c>
      <c r="EI8" s="101">
        <f t="shared" si="3"/>
        <v>976191848.50153244</v>
      </c>
      <c r="EJ8" s="3"/>
      <c r="EK8" s="3"/>
      <c r="ER8" s="64" t="s">
        <v>24</v>
      </c>
      <c r="ES8" s="61" t="str">
        <f t="shared" si="4"/>
        <v/>
      </c>
      <c r="ET8" s="24">
        <f t="shared" si="5"/>
        <v>976191848.50153244</v>
      </c>
    </row>
    <row r="9" spans="1:150" ht="15" customHeight="1">
      <c r="A9" t="b">
        <f>C9=Nagpur!C9</f>
        <v>1</v>
      </c>
      <c r="B9" s="69">
        <f t="shared" si="6"/>
        <v>4</v>
      </c>
      <c r="C9" s="61" t="str">
        <f>IF(Nagpur!C9="","",Nagpur!C9)</f>
        <v/>
      </c>
      <c r="D9" s="164">
        <f>'Production Summary'!$N$4</f>
        <v>666</v>
      </c>
      <c r="E9" s="164">
        <f>'Production Summary'!$M$4</f>
        <v>27.75</v>
      </c>
      <c r="F9" s="164">
        <v>0</v>
      </c>
      <c r="G9" s="164">
        <f>'Production Summary'!$N$5</f>
        <v>666</v>
      </c>
      <c r="H9" s="164">
        <f>'Production Summary'!$M$5</f>
        <v>27.75</v>
      </c>
      <c r="I9" s="164">
        <v>0</v>
      </c>
      <c r="J9" s="164">
        <f>'Production Summary'!$N$6</f>
        <v>200</v>
      </c>
      <c r="K9" s="328">
        <f>'Production Summary'!$M$6</f>
        <v>7.5</v>
      </c>
      <c r="L9" s="164">
        <v>0</v>
      </c>
      <c r="M9" s="365">
        <f>'Production Summary'!$N$7</f>
        <v>612.72</v>
      </c>
      <c r="N9" s="367">
        <f>'Production Summary'!$M$7</f>
        <v>25.53</v>
      </c>
      <c r="O9" s="164">
        <v>0</v>
      </c>
      <c r="P9" s="164">
        <f>'Production Summary'!$N$8</f>
        <v>780</v>
      </c>
      <c r="Q9" s="164">
        <f>'Production Summary'!$M$8</f>
        <v>65</v>
      </c>
      <c r="R9" s="164">
        <v>0</v>
      </c>
      <c r="S9" s="164">
        <f>'Production Summary'!$N$9</f>
        <v>720</v>
      </c>
      <c r="T9" s="164">
        <f>'Production Summary'!$M$9</f>
        <v>60</v>
      </c>
      <c r="U9" s="164">
        <v>0</v>
      </c>
      <c r="V9" s="164">
        <f>'Production Summary'!$N$10</f>
        <v>876</v>
      </c>
      <c r="W9" s="164">
        <f>'Production Summary'!$M$10</f>
        <v>73</v>
      </c>
      <c r="X9" s="164">
        <v>0</v>
      </c>
      <c r="Y9" s="164">
        <f>'Production Summary'!$N$14</f>
        <v>177</v>
      </c>
      <c r="Z9" s="328">
        <f>'Production Summary'!$M$14</f>
        <v>14.75</v>
      </c>
      <c r="AA9" s="164">
        <v>0</v>
      </c>
      <c r="AB9" s="164">
        <f>'Production Summary'!$N$15</f>
        <v>126</v>
      </c>
      <c r="AC9" s="164">
        <f>'Production Summary'!$M$15</f>
        <v>21</v>
      </c>
      <c r="AD9" s="164">
        <v>0</v>
      </c>
      <c r="AE9" s="164">
        <f>'Production Summary'!$N$16</f>
        <v>252</v>
      </c>
      <c r="AF9" s="164">
        <f>'Production Summary'!$M$16</f>
        <v>21</v>
      </c>
      <c r="AG9" s="164">
        <v>0</v>
      </c>
      <c r="AH9" s="164">
        <f>'Production Summary'!$N$18</f>
        <v>1035</v>
      </c>
      <c r="AI9" s="164">
        <f>'Production Summary'!$M$18</f>
        <v>17.25</v>
      </c>
      <c r="AJ9" s="164">
        <v>0</v>
      </c>
      <c r="AK9" s="164">
        <f>'Production Summary'!$N$19</f>
        <v>870</v>
      </c>
      <c r="AL9" s="164">
        <f>'Production Summary'!$M$19</f>
        <v>29</v>
      </c>
      <c r="AM9" s="164">
        <v>0</v>
      </c>
      <c r="AN9" s="164">
        <f>'Production Summary'!$N$20</f>
        <v>864</v>
      </c>
      <c r="AO9" s="164">
        <f>'Production Summary'!$M$20</f>
        <v>72</v>
      </c>
      <c r="AP9" s="164">
        <v>0</v>
      </c>
      <c r="AQ9" s="164">
        <f>'Production Summary'!$N$21</f>
        <v>670</v>
      </c>
      <c r="AR9" s="164">
        <f>'Production Summary'!$M$21</f>
        <v>335</v>
      </c>
      <c r="AS9" s="164">
        <v>0</v>
      </c>
      <c r="AT9" s="386">
        <f>'Production Summary'!$N$22</f>
        <v>375</v>
      </c>
      <c r="AU9" s="164">
        <f>'Production Summary'!$N$23</f>
        <v>1050</v>
      </c>
      <c r="AV9" s="164">
        <f>'Production Summary'!$N$25</f>
        <v>300</v>
      </c>
      <c r="AW9" s="164">
        <f>'Production Summary'!$M$25</f>
        <v>25</v>
      </c>
      <c r="AX9" s="164">
        <v>0</v>
      </c>
      <c r="AY9" s="164">
        <f>'Production Summary'!$N$26</f>
        <v>300</v>
      </c>
      <c r="AZ9" s="164">
        <f>'Production Summary'!$M$26</f>
        <v>25</v>
      </c>
      <c r="BA9" s="164">
        <v>0</v>
      </c>
      <c r="BB9" s="164">
        <f>'Production Summary'!$N$28</f>
        <v>777</v>
      </c>
      <c r="BC9" s="164">
        <f>'Production Summary'!$M$28</f>
        <v>12.95</v>
      </c>
      <c r="BD9" s="164">
        <v>0</v>
      </c>
      <c r="BE9" s="164">
        <f>'Production Summary'!$N$29</f>
        <v>612</v>
      </c>
      <c r="BF9" s="164">
        <f>'Production Summary'!$M$29</f>
        <v>51</v>
      </c>
      <c r="BG9" s="164">
        <v>0</v>
      </c>
      <c r="BH9" s="164">
        <f>'Production Summary'!$N$30</f>
        <v>500</v>
      </c>
      <c r="BI9" s="164">
        <f>'Production Summary'!$M$30</f>
        <v>250</v>
      </c>
      <c r="BJ9" s="164">
        <v>0</v>
      </c>
      <c r="BK9" s="386"/>
      <c r="BL9" s="164">
        <f>'Production Summary'!$N$32</f>
        <v>875</v>
      </c>
      <c r="BM9" s="164">
        <f>'Production Summary'!$N$34</f>
        <v>360.59999999999997</v>
      </c>
      <c r="BN9" s="164">
        <f>'Production Summary'!$M$34</f>
        <v>6.01</v>
      </c>
      <c r="BO9" s="164">
        <v>0</v>
      </c>
      <c r="BP9" s="164">
        <f>'Production Summary'!$N$36</f>
        <v>717</v>
      </c>
      <c r="BQ9" s="164">
        <f>'Production Summary'!$M$36</f>
        <v>11.95</v>
      </c>
      <c r="BR9" s="164">
        <v>0</v>
      </c>
      <c r="BS9" s="164">
        <f>'Production Summary'!$N$37</f>
        <v>210</v>
      </c>
      <c r="BT9" s="164">
        <f>'Production Summary'!$M$37</f>
        <v>21</v>
      </c>
      <c r="BU9" s="164">
        <v>0</v>
      </c>
      <c r="BV9" s="164">
        <f>'Production Summary'!$N$38</f>
        <v>280</v>
      </c>
      <c r="BW9" s="164">
        <f>'Production Summary'!$M$38</f>
        <v>28</v>
      </c>
      <c r="BX9" s="164">
        <v>0</v>
      </c>
      <c r="BY9" s="165">
        <f>'Production Summary'!$N$39</f>
        <v>300.38406247988502</v>
      </c>
      <c r="BZ9" s="164">
        <f>'Production Summary'!$M$39</f>
        <v>30.038406247988501</v>
      </c>
      <c r="CA9" s="164">
        <v>0</v>
      </c>
      <c r="CB9" s="164">
        <f>'Production Summary'!$N$40</f>
        <v>131.30000000000001</v>
      </c>
      <c r="CC9" s="164">
        <f>'Production Summary'!$M$40</f>
        <v>13.13</v>
      </c>
      <c r="CD9" s="164">
        <v>0</v>
      </c>
      <c r="CE9" s="164">
        <f>'Production Summary'!$N$42</f>
        <v>1136.3519999999996</v>
      </c>
      <c r="CF9" s="164">
        <f>'Production Summary'!$M$42</f>
        <v>81.167999999999978</v>
      </c>
      <c r="CG9" s="164">
        <v>0</v>
      </c>
      <c r="CH9" s="164">
        <v>0</v>
      </c>
      <c r="CI9" s="164">
        <f>'Production Summary'!$N$43</f>
        <v>184</v>
      </c>
      <c r="CJ9" s="164">
        <v>0</v>
      </c>
      <c r="CK9" s="164">
        <f>'Production Summary'!$N$44</f>
        <v>355</v>
      </c>
      <c r="CL9" s="164">
        <v>0</v>
      </c>
      <c r="CM9" s="375">
        <f>'Production Summary'!$N$45</f>
        <v>1650</v>
      </c>
      <c r="CN9" s="164">
        <f>'Production Summary'!$N$46</f>
        <v>270</v>
      </c>
      <c r="CO9" s="164">
        <f>'Production Summary'!$N$47</f>
        <v>1350</v>
      </c>
      <c r="CP9" s="166"/>
      <c r="CQ9" s="164">
        <f>'Production Summary'!$N$49</f>
        <v>8004.1580041580037</v>
      </c>
      <c r="CR9" s="164">
        <f>'Production Summary'!$M$49</f>
        <v>66.701316701316699</v>
      </c>
      <c r="CS9" s="164">
        <f>'Production Summary'!$N$50</f>
        <v>13331.600831600828</v>
      </c>
      <c r="CT9" s="164">
        <f>'Production Summary'!$M$50</f>
        <v>148.1288981288981</v>
      </c>
      <c r="CU9" s="164">
        <f>'Production Summary'!$N$51</f>
        <v>12785.862785862784</v>
      </c>
      <c r="CV9" s="164">
        <f>'Production Summary'!$M$51</f>
        <v>355.16285516285512</v>
      </c>
      <c r="CW9" s="164">
        <f>'Production Summary'!$N$52</f>
        <v>12629.937629937627</v>
      </c>
      <c r="CX9" s="164">
        <f>'Production Summary'!$M$52</f>
        <v>701.66320166320156</v>
      </c>
      <c r="CY9" s="164">
        <f>'Production Summary'!$N$53</f>
        <v>12396.049896049895</v>
      </c>
      <c r="CZ9" s="164">
        <f>'Production Summary'!$M$53</f>
        <v>688.66943866943859</v>
      </c>
      <c r="DA9" s="164">
        <f>'Production Summary'!$N$54</f>
        <v>13799.376299376298</v>
      </c>
      <c r="DB9" s="164">
        <f>'Production Summary'!$M$54</f>
        <v>766.63201663201653</v>
      </c>
      <c r="DC9" s="328">
        <f>'Production Summary'!$N$60</f>
        <v>12863.825363825363</v>
      </c>
      <c r="DD9" s="328">
        <f>'Production Summary'!$M$60</f>
        <v>714.65696465696465</v>
      </c>
      <c r="DE9" s="164">
        <f>'Production Summary'!$N$59</f>
        <v>11148.648648648648</v>
      </c>
      <c r="DF9" s="328">
        <f>'Production Summary'!$M$59</f>
        <v>619.36936936936934</v>
      </c>
      <c r="DG9" s="164">
        <f>'Production Summary'!$N$55</f>
        <v>13842.68884268884</v>
      </c>
      <c r="DH9" s="164">
        <f>'Production Summary'!$M$55</f>
        <v>3460.67221067221</v>
      </c>
      <c r="DI9" s="164">
        <f>'Production Summary'!$N$56</f>
        <v>13097.713097713096</v>
      </c>
      <c r="DJ9" s="164">
        <f>'Production Summary'!$M$56</f>
        <v>163.72141372141371</v>
      </c>
      <c r="DK9" s="164">
        <f>'Production Summary'!$N$57</f>
        <v>14189.189189189186</v>
      </c>
      <c r="DL9" s="164">
        <f>'Production Summary'!$M$57</f>
        <v>394.14414414414409</v>
      </c>
      <c r="DM9" s="164">
        <f>'Production Summary'!$N$58</f>
        <v>14017.671517671517</v>
      </c>
      <c r="DN9" s="164">
        <f>'Production Summary'!$M$58</f>
        <v>778.75952875952873</v>
      </c>
      <c r="DO9" s="164">
        <f>'Production Summary'!$N$61</f>
        <v>4500</v>
      </c>
      <c r="DP9" s="328">
        <f>'Production Summary'!$M$61</f>
        <v>750</v>
      </c>
      <c r="DQ9" s="164">
        <v>0</v>
      </c>
      <c r="DR9" s="164">
        <f>'Production Summary'!$N$62</f>
        <v>8900</v>
      </c>
      <c r="DS9" s="164">
        <f>'Production Summary'!$N$70</f>
        <v>300</v>
      </c>
      <c r="DT9" s="328">
        <f>'Production Summary'!$M$70</f>
        <v>25</v>
      </c>
      <c r="DU9" s="164">
        <v>0</v>
      </c>
      <c r="DV9" s="164">
        <f>'Production Summary'!$N$71</f>
        <v>150</v>
      </c>
      <c r="DW9" s="164">
        <v>0</v>
      </c>
      <c r="DX9" s="164">
        <f>'Production Summary'!$N$64</f>
        <v>192</v>
      </c>
      <c r="DY9" s="164">
        <v>0</v>
      </c>
      <c r="DZ9" s="391">
        <f>'Production Summary'!$N$65</f>
        <v>384</v>
      </c>
      <c r="EA9" s="164">
        <v>0</v>
      </c>
      <c r="EB9" s="391">
        <f>'Production Summary'!$N$66</f>
        <v>192</v>
      </c>
      <c r="EC9" s="164">
        <v>0</v>
      </c>
      <c r="ED9" s="164">
        <f>'Production Summary'!$N$67</f>
        <v>96</v>
      </c>
      <c r="EE9" s="164">
        <v>0</v>
      </c>
      <c r="EF9" s="164">
        <f>'Production Summary'!$N$68</f>
        <v>96</v>
      </c>
      <c r="EG9" s="164">
        <v>0</v>
      </c>
      <c r="EH9" s="164">
        <f>'Production Summary'!$N$69</f>
        <v>340</v>
      </c>
      <c r="EI9" s="101">
        <f t="shared" si="3"/>
        <v>976191848.50153244</v>
      </c>
      <c r="EJ9" s="3"/>
      <c r="EK9" s="3"/>
      <c r="ER9" s="64" t="s">
        <v>25</v>
      </c>
      <c r="ES9" s="61" t="str">
        <f t="shared" si="4"/>
        <v/>
      </c>
      <c r="ET9" s="24">
        <f t="shared" si="5"/>
        <v>976191848.50153244</v>
      </c>
    </row>
    <row r="10" spans="1:150" ht="15" customHeight="1">
      <c r="A10" t="b">
        <f>C10=Nagpur!C10</f>
        <v>1</v>
      </c>
      <c r="B10" s="69">
        <f t="shared" si="6"/>
        <v>5</v>
      </c>
      <c r="C10" s="61" t="str">
        <f>IF(Nagpur!C10="","",Nagpur!C10)</f>
        <v/>
      </c>
      <c r="D10" s="164">
        <f>'Production Summary'!$N$4</f>
        <v>666</v>
      </c>
      <c r="E10" s="164">
        <f>'Production Summary'!$M$4</f>
        <v>27.75</v>
      </c>
      <c r="F10" s="164">
        <v>0</v>
      </c>
      <c r="G10" s="164">
        <f>'Production Summary'!$N$5</f>
        <v>666</v>
      </c>
      <c r="H10" s="164">
        <f>'Production Summary'!$M$5</f>
        <v>27.75</v>
      </c>
      <c r="I10" s="164">
        <v>0</v>
      </c>
      <c r="J10" s="164">
        <f>'Production Summary'!$N$6</f>
        <v>200</v>
      </c>
      <c r="K10" s="328">
        <f>'Production Summary'!$M$6</f>
        <v>7.5</v>
      </c>
      <c r="L10" s="164">
        <v>0</v>
      </c>
      <c r="M10" s="365">
        <f>'Production Summary'!$N$7</f>
        <v>612.72</v>
      </c>
      <c r="N10" s="367">
        <f>'Production Summary'!$M$7</f>
        <v>25.53</v>
      </c>
      <c r="O10" s="164">
        <v>0</v>
      </c>
      <c r="P10" s="164">
        <f>'Production Summary'!$N$8</f>
        <v>780</v>
      </c>
      <c r="Q10" s="164">
        <f>'Production Summary'!$M$8</f>
        <v>65</v>
      </c>
      <c r="R10" s="164">
        <v>0</v>
      </c>
      <c r="S10" s="164">
        <f>'Production Summary'!$N$9</f>
        <v>720</v>
      </c>
      <c r="T10" s="164">
        <f>'Production Summary'!$M$9</f>
        <v>60</v>
      </c>
      <c r="U10" s="164">
        <v>0</v>
      </c>
      <c r="V10" s="164">
        <f>'Production Summary'!$N$10</f>
        <v>876</v>
      </c>
      <c r="W10" s="164">
        <f>'Production Summary'!$M$10</f>
        <v>73</v>
      </c>
      <c r="X10" s="164">
        <v>0</v>
      </c>
      <c r="Y10" s="164">
        <f>'Production Summary'!$N$14</f>
        <v>177</v>
      </c>
      <c r="Z10" s="328">
        <f>'Production Summary'!$M$14</f>
        <v>14.75</v>
      </c>
      <c r="AA10" s="164">
        <v>0</v>
      </c>
      <c r="AB10" s="164">
        <f>'Production Summary'!$N$15</f>
        <v>126</v>
      </c>
      <c r="AC10" s="164">
        <f>'Production Summary'!$M$15</f>
        <v>21</v>
      </c>
      <c r="AD10" s="164">
        <v>0</v>
      </c>
      <c r="AE10" s="164">
        <f>'Production Summary'!$N$16</f>
        <v>252</v>
      </c>
      <c r="AF10" s="164">
        <f>'Production Summary'!$M$16</f>
        <v>21</v>
      </c>
      <c r="AG10" s="164">
        <v>0</v>
      </c>
      <c r="AH10" s="164">
        <f>'Production Summary'!$N$18</f>
        <v>1035</v>
      </c>
      <c r="AI10" s="164">
        <f>'Production Summary'!$M$18</f>
        <v>17.25</v>
      </c>
      <c r="AJ10" s="164">
        <v>0</v>
      </c>
      <c r="AK10" s="164">
        <f>'Production Summary'!$N$19</f>
        <v>870</v>
      </c>
      <c r="AL10" s="164">
        <f>'Production Summary'!$M$19</f>
        <v>29</v>
      </c>
      <c r="AM10" s="164">
        <v>0</v>
      </c>
      <c r="AN10" s="164">
        <f>'Production Summary'!$N$20</f>
        <v>864</v>
      </c>
      <c r="AO10" s="164">
        <f>'Production Summary'!$M$20</f>
        <v>72</v>
      </c>
      <c r="AP10" s="164">
        <v>0</v>
      </c>
      <c r="AQ10" s="164">
        <f>'Production Summary'!$N$21</f>
        <v>670</v>
      </c>
      <c r="AR10" s="164">
        <f>'Production Summary'!$M$21</f>
        <v>335</v>
      </c>
      <c r="AS10" s="164">
        <v>0</v>
      </c>
      <c r="AT10" s="386">
        <f>'Production Summary'!$N$22</f>
        <v>375</v>
      </c>
      <c r="AU10" s="164">
        <f>'Production Summary'!$N$23</f>
        <v>1050</v>
      </c>
      <c r="AV10" s="164">
        <f>'Production Summary'!$N$25</f>
        <v>300</v>
      </c>
      <c r="AW10" s="164">
        <f>'Production Summary'!$M$25</f>
        <v>25</v>
      </c>
      <c r="AX10" s="164">
        <v>0</v>
      </c>
      <c r="AY10" s="164">
        <f>'Production Summary'!$N$26</f>
        <v>300</v>
      </c>
      <c r="AZ10" s="164">
        <f>'Production Summary'!$M$26</f>
        <v>25</v>
      </c>
      <c r="BA10" s="164">
        <v>0</v>
      </c>
      <c r="BB10" s="164">
        <f>'Production Summary'!$N$28</f>
        <v>777</v>
      </c>
      <c r="BC10" s="164">
        <f>'Production Summary'!$M$28</f>
        <v>12.95</v>
      </c>
      <c r="BD10" s="164">
        <v>0</v>
      </c>
      <c r="BE10" s="164">
        <f>'Production Summary'!$N$29</f>
        <v>612</v>
      </c>
      <c r="BF10" s="164">
        <f>'Production Summary'!$M$29</f>
        <v>51</v>
      </c>
      <c r="BG10" s="164">
        <v>0</v>
      </c>
      <c r="BH10" s="164">
        <f>'Production Summary'!$N$30</f>
        <v>500</v>
      </c>
      <c r="BI10" s="164">
        <f>'Production Summary'!$M$30</f>
        <v>250</v>
      </c>
      <c r="BJ10" s="164">
        <v>0</v>
      </c>
      <c r="BK10" s="386"/>
      <c r="BL10" s="164">
        <f>'Production Summary'!$N$32</f>
        <v>875</v>
      </c>
      <c r="BM10" s="164">
        <f>'Production Summary'!$N$34</f>
        <v>360.59999999999997</v>
      </c>
      <c r="BN10" s="164">
        <f>'Production Summary'!$M$34</f>
        <v>6.01</v>
      </c>
      <c r="BO10" s="164">
        <v>0</v>
      </c>
      <c r="BP10" s="164">
        <f>'Production Summary'!$N$36</f>
        <v>717</v>
      </c>
      <c r="BQ10" s="164">
        <f>'Production Summary'!$M$36</f>
        <v>11.95</v>
      </c>
      <c r="BR10" s="164">
        <v>0</v>
      </c>
      <c r="BS10" s="164">
        <f>'Production Summary'!$N$37</f>
        <v>210</v>
      </c>
      <c r="BT10" s="164">
        <f>'Production Summary'!$M$37</f>
        <v>21</v>
      </c>
      <c r="BU10" s="164">
        <v>0</v>
      </c>
      <c r="BV10" s="164">
        <f>'Production Summary'!$N$38</f>
        <v>280</v>
      </c>
      <c r="BW10" s="164">
        <f>'Production Summary'!$M$38</f>
        <v>28</v>
      </c>
      <c r="BX10" s="164">
        <v>0</v>
      </c>
      <c r="BY10" s="165">
        <f>'Production Summary'!$N$39</f>
        <v>300.38406247988502</v>
      </c>
      <c r="BZ10" s="164">
        <f>'Production Summary'!$M$39</f>
        <v>30.038406247988501</v>
      </c>
      <c r="CA10" s="164">
        <v>0</v>
      </c>
      <c r="CB10" s="164">
        <f>'Production Summary'!$N$40</f>
        <v>131.30000000000001</v>
      </c>
      <c r="CC10" s="164">
        <f>'Production Summary'!$M$40</f>
        <v>13.13</v>
      </c>
      <c r="CD10" s="164">
        <v>0</v>
      </c>
      <c r="CE10" s="164">
        <f>'Production Summary'!$N$42</f>
        <v>1136.3519999999996</v>
      </c>
      <c r="CF10" s="164">
        <f>'Production Summary'!$M$42</f>
        <v>81.167999999999978</v>
      </c>
      <c r="CG10" s="164">
        <v>0</v>
      </c>
      <c r="CH10" s="164">
        <v>0</v>
      </c>
      <c r="CI10" s="164">
        <f>'Production Summary'!$N$43</f>
        <v>184</v>
      </c>
      <c r="CJ10" s="164">
        <v>0</v>
      </c>
      <c r="CK10" s="164">
        <f>'Production Summary'!$N$44</f>
        <v>355</v>
      </c>
      <c r="CL10" s="164">
        <v>0</v>
      </c>
      <c r="CM10" s="375">
        <f>'Production Summary'!$N$45</f>
        <v>1650</v>
      </c>
      <c r="CN10" s="164">
        <f>'Production Summary'!$N$46</f>
        <v>270</v>
      </c>
      <c r="CO10" s="164">
        <f>'Production Summary'!$N$47</f>
        <v>1350</v>
      </c>
      <c r="CP10" s="166"/>
      <c r="CQ10" s="164">
        <f>'Production Summary'!$N$49</f>
        <v>8004.1580041580037</v>
      </c>
      <c r="CR10" s="164">
        <f>'Production Summary'!$M$49</f>
        <v>66.701316701316699</v>
      </c>
      <c r="CS10" s="164">
        <f>'Production Summary'!$N$50</f>
        <v>13331.600831600828</v>
      </c>
      <c r="CT10" s="164">
        <f>'Production Summary'!$M$50</f>
        <v>148.1288981288981</v>
      </c>
      <c r="CU10" s="164">
        <f>'Production Summary'!$N$51</f>
        <v>12785.862785862784</v>
      </c>
      <c r="CV10" s="164">
        <f>'Production Summary'!$M$51</f>
        <v>355.16285516285512</v>
      </c>
      <c r="CW10" s="164">
        <f>'Production Summary'!$N$52</f>
        <v>12629.937629937627</v>
      </c>
      <c r="CX10" s="164">
        <f>'Production Summary'!$M$52</f>
        <v>701.66320166320156</v>
      </c>
      <c r="CY10" s="164">
        <f>'Production Summary'!$N$53</f>
        <v>12396.049896049895</v>
      </c>
      <c r="CZ10" s="164">
        <f>'Production Summary'!$M$53</f>
        <v>688.66943866943859</v>
      </c>
      <c r="DA10" s="164">
        <f>'Production Summary'!$N$54</f>
        <v>13799.376299376298</v>
      </c>
      <c r="DB10" s="164">
        <f>'Production Summary'!$M$54</f>
        <v>766.63201663201653</v>
      </c>
      <c r="DC10" s="328">
        <f>'Production Summary'!$N$60</f>
        <v>12863.825363825363</v>
      </c>
      <c r="DD10" s="328">
        <f>'Production Summary'!$M$60</f>
        <v>714.65696465696465</v>
      </c>
      <c r="DE10" s="164">
        <f>'Production Summary'!$N$59</f>
        <v>11148.648648648648</v>
      </c>
      <c r="DF10" s="328">
        <f>'Production Summary'!$M$59</f>
        <v>619.36936936936934</v>
      </c>
      <c r="DG10" s="164">
        <f>'Production Summary'!$N$55</f>
        <v>13842.68884268884</v>
      </c>
      <c r="DH10" s="164">
        <f>'Production Summary'!$M$55</f>
        <v>3460.67221067221</v>
      </c>
      <c r="DI10" s="164">
        <f>'Production Summary'!$N$56</f>
        <v>13097.713097713096</v>
      </c>
      <c r="DJ10" s="164">
        <f>'Production Summary'!$M$56</f>
        <v>163.72141372141371</v>
      </c>
      <c r="DK10" s="164">
        <f>'Production Summary'!$N$57</f>
        <v>14189.189189189186</v>
      </c>
      <c r="DL10" s="164">
        <f>'Production Summary'!$M$57</f>
        <v>394.14414414414409</v>
      </c>
      <c r="DM10" s="164">
        <f>'Production Summary'!$N$58</f>
        <v>14017.671517671517</v>
      </c>
      <c r="DN10" s="164">
        <f>'Production Summary'!$M$58</f>
        <v>778.75952875952873</v>
      </c>
      <c r="DO10" s="164">
        <f>'Production Summary'!$N$61</f>
        <v>4500</v>
      </c>
      <c r="DP10" s="328">
        <f>'Production Summary'!$M$61</f>
        <v>750</v>
      </c>
      <c r="DQ10" s="164">
        <v>0</v>
      </c>
      <c r="DR10" s="164">
        <f>'Production Summary'!$N$62</f>
        <v>8900</v>
      </c>
      <c r="DS10" s="164">
        <f>'Production Summary'!$N$70</f>
        <v>300</v>
      </c>
      <c r="DT10" s="328">
        <f>'Production Summary'!$M$70</f>
        <v>25</v>
      </c>
      <c r="DU10" s="164">
        <v>0</v>
      </c>
      <c r="DV10" s="164">
        <f>'Production Summary'!$N$71</f>
        <v>150</v>
      </c>
      <c r="DW10" s="164">
        <v>0</v>
      </c>
      <c r="DX10" s="164">
        <f>'Production Summary'!$N$64</f>
        <v>192</v>
      </c>
      <c r="DY10" s="164">
        <v>0</v>
      </c>
      <c r="DZ10" s="391">
        <f>'Production Summary'!$N$65</f>
        <v>384</v>
      </c>
      <c r="EA10" s="164">
        <v>0</v>
      </c>
      <c r="EB10" s="391">
        <f>'Production Summary'!$N$66</f>
        <v>192</v>
      </c>
      <c r="EC10" s="164">
        <v>0</v>
      </c>
      <c r="ED10" s="164">
        <f>'Production Summary'!$N$67</f>
        <v>96</v>
      </c>
      <c r="EE10" s="164">
        <v>0</v>
      </c>
      <c r="EF10" s="164">
        <f>'Production Summary'!$N$68</f>
        <v>96</v>
      </c>
      <c r="EG10" s="164">
        <v>0</v>
      </c>
      <c r="EH10" s="164">
        <f>'Production Summary'!$N$69</f>
        <v>340</v>
      </c>
      <c r="EI10" s="101">
        <f t="shared" si="3"/>
        <v>976191848.50153244</v>
      </c>
      <c r="EJ10" s="3"/>
      <c r="EK10" s="3"/>
      <c r="ER10" s="64" t="s">
        <v>26</v>
      </c>
      <c r="ES10" s="61" t="str">
        <f t="shared" si="4"/>
        <v/>
      </c>
      <c r="ET10" s="24">
        <f t="shared" si="5"/>
        <v>976191848.50153244</v>
      </c>
    </row>
    <row r="11" spans="1:150" ht="15" customHeight="1">
      <c r="A11" t="b">
        <f>C11=Nagpur!C11</f>
        <v>1</v>
      </c>
      <c r="B11" s="69">
        <f t="shared" si="6"/>
        <v>6</v>
      </c>
      <c r="C11" s="61" t="str">
        <f>IF(Nagpur!C11="","",Nagpur!C11)</f>
        <v/>
      </c>
      <c r="D11" s="164">
        <f>'Production Summary'!$N$4</f>
        <v>666</v>
      </c>
      <c r="E11" s="164">
        <f>'Production Summary'!$M$4</f>
        <v>27.75</v>
      </c>
      <c r="F11" s="164">
        <v>0</v>
      </c>
      <c r="G11" s="164">
        <f>'Production Summary'!$N$5</f>
        <v>666</v>
      </c>
      <c r="H11" s="164">
        <f>'Production Summary'!$M$5</f>
        <v>27.75</v>
      </c>
      <c r="I11" s="164">
        <v>0</v>
      </c>
      <c r="J11" s="164">
        <f>'Production Summary'!$N$6</f>
        <v>200</v>
      </c>
      <c r="K11" s="328">
        <f>'Production Summary'!$M$6</f>
        <v>7.5</v>
      </c>
      <c r="L11" s="164">
        <v>0</v>
      </c>
      <c r="M11" s="365">
        <f>'Production Summary'!$N$7</f>
        <v>612.72</v>
      </c>
      <c r="N11" s="367">
        <f>'Production Summary'!$M$7</f>
        <v>25.53</v>
      </c>
      <c r="O11" s="164">
        <v>0</v>
      </c>
      <c r="P11" s="164">
        <f>'Production Summary'!$N$8</f>
        <v>780</v>
      </c>
      <c r="Q11" s="164">
        <f>'Production Summary'!$M$8</f>
        <v>65</v>
      </c>
      <c r="R11" s="164">
        <v>0</v>
      </c>
      <c r="S11" s="164">
        <f>'Production Summary'!$N$9</f>
        <v>720</v>
      </c>
      <c r="T11" s="164">
        <f>'Production Summary'!$M$9</f>
        <v>60</v>
      </c>
      <c r="U11" s="164">
        <v>0</v>
      </c>
      <c r="V11" s="164">
        <f>'Production Summary'!$N$10</f>
        <v>876</v>
      </c>
      <c r="W11" s="164">
        <f>'Production Summary'!$M$10</f>
        <v>73</v>
      </c>
      <c r="X11" s="164">
        <v>0</v>
      </c>
      <c r="Y11" s="164">
        <f>'Production Summary'!$N$14</f>
        <v>177</v>
      </c>
      <c r="Z11" s="328">
        <f>'Production Summary'!$M$14</f>
        <v>14.75</v>
      </c>
      <c r="AA11" s="164">
        <v>0</v>
      </c>
      <c r="AB11" s="164">
        <f>'Production Summary'!$N$15</f>
        <v>126</v>
      </c>
      <c r="AC11" s="164">
        <f>'Production Summary'!$M$15</f>
        <v>21</v>
      </c>
      <c r="AD11" s="164">
        <v>0</v>
      </c>
      <c r="AE11" s="164">
        <f>'Production Summary'!$N$16</f>
        <v>252</v>
      </c>
      <c r="AF11" s="164">
        <f>'Production Summary'!$M$16</f>
        <v>21</v>
      </c>
      <c r="AG11" s="164">
        <v>0</v>
      </c>
      <c r="AH11" s="164">
        <f>'Production Summary'!$N$18</f>
        <v>1035</v>
      </c>
      <c r="AI11" s="164">
        <f>'Production Summary'!$M$18</f>
        <v>17.25</v>
      </c>
      <c r="AJ11" s="164">
        <v>0</v>
      </c>
      <c r="AK11" s="164">
        <f>'Production Summary'!$N$19</f>
        <v>870</v>
      </c>
      <c r="AL11" s="164">
        <f>'Production Summary'!$M$19</f>
        <v>29</v>
      </c>
      <c r="AM11" s="164">
        <v>0</v>
      </c>
      <c r="AN11" s="164">
        <f>'Production Summary'!$N$20</f>
        <v>864</v>
      </c>
      <c r="AO11" s="164">
        <f>'Production Summary'!$M$20</f>
        <v>72</v>
      </c>
      <c r="AP11" s="164">
        <v>0</v>
      </c>
      <c r="AQ11" s="164">
        <f>'Production Summary'!$N$21</f>
        <v>670</v>
      </c>
      <c r="AR11" s="164">
        <f>'Production Summary'!$M$21</f>
        <v>335</v>
      </c>
      <c r="AS11" s="164">
        <v>0</v>
      </c>
      <c r="AT11" s="386">
        <f>'Production Summary'!$N$22</f>
        <v>375</v>
      </c>
      <c r="AU11" s="164">
        <f>'Production Summary'!$N$23</f>
        <v>1050</v>
      </c>
      <c r="AV11" s="164">
        <f>'Production Summary'!$N$25</f>
        <v>300</v>
      </c>
      <c r="AW11" s="164">
        <f>'Production Summary'!$M$25</f>
        <v>25</v>
      </c>
      <c r="AX11" s="164">
        <v>0</v>
      </c>
      <c r="AY11" s="164">
        <f>'Production Summary'!$N$26</f>
        <v>300</v>
      </c>
      <c r="AZ11" s="164">
        <f>'Production Summary'!$M$26</f>
        <v>25</v>
      </c>
      <c r="BA11" s="164">
        <v>0</v>
      </c>
      <c r="BB11" s="164">
        <f>'Production Summary'!$N$28</f>
        <v>777</v>
      </c>
      <c r="BC11" s="164">
        <f>'Production Summary'!$M$28</f>
        <v>12.95</v>
      </c>
      <c r="BD11" s="164">
        <v>0</v>
      </c>
      <c r="BE11" s="164">
        <f>'Production Summary'!$N$29</f>
        <v>612</v>
      </c>
      <c r="BF11" s="164">
        <f>'Production Summary'!$M$29</f>
        <v>51</v>
      </c>
      <c r="BG11" s="164">
        <v>0</v>
      </c>
      <c r="BH11" s="164">
        <f>'Production Summary'!$N$30</f>
        <v>500</v>
      </c>
      <c r="BI11" s="164">
        <f>'Production Summary'!$M$30</f>
        <v>250</v>
      </c>
      <c r="BJ11" s="164">
        <v>0</v>
      </c>
      <c r="BK11" s="386"/>
      <c r="BL11" s="164">
        <f>'Production Summary'!$N$32</f>
        <v>875</v>
      </c>
      <c r="BM11" s="164">
        <f>'Production Summary'!$N$34</f>
        <v>360.59999999999997</v>
      </c>
      <c r="BN11" s="164">
        <f>'Production Summary'!$M$34</f>
        <v>6.01</v>
      </c>
      <c r="BO11" s="164">
        <v>0</v>
      </c>
      <c r="BP11" s="164">
        <f>'Production Summary'!$N$36</f>
        <v>717</v>
      </c>
      <c r="BQ11" s="164">
        <f>'Production Summary'!$M$36</f>
        <v>11.95</v>
      </c>
      <c r="BR11" s="164">
        <v>0</v>
      </c>
      <c r="BS11" s="164">
        <f>'Production Summary'!$N$37</f>
        <v>210</v>
      </c>
      <c r="BT11" s="164">
        <f>'Production Summary'!$M$37</f>
        <v>21</v>
      </c>
      <c r="BU11" s="164">
        <v>0</v>
      </c>
      <c r="BV11" s="164">
        <f>'Production Summary'!$N$38</f>
        <v>280</v>
      </c>
      <c r="BW11" s="164">
        <f>'Production Summary'!$M$38</f>
        <v>28</v>
      </c>
      <c r="BX11" s="164">
        <v>0</v>
      </c>
      <c r="BY11" s="165">
        <f>'Production Summary'!$N$39</f>
        <v>300.38406247988502</v>
      </c>
      <c r="BZ11" s="164">
        <f>'Production Summary'!$M$39</f>
        <v>30.038406247988501</v>
      </c>
      <c r="CA11" s="164">
        <v>0</v>
      </c>
      <c r="CB11" s="164">
        <f>'Production Summary'!$N$40</f>
        <v>131.30000000000001</v>
      </c>
      <c r="CC11" s="164">
        <f>'Production Summary'!$M$40</f>
        <v>13.13</v>
      </c>
      <c r="CD11" s="164">
        <v>0</v>
      </c>
      <c r="CE11" s="164">
        <f>'Production Summary'!$N$42</f>
        <v>1136.3519999999996</v>
      </c>
      <c r="CF11" s="164">
        <f>'Production Summary'!$M$42</f>
        <v>81.167999999999978</v>
      </c>
      <c r="CG11" s="164">
        <v>0</v>
      </c>
      <c r="CH11" s="164">
        <v>0</v>
      </c>
      <c r="CI11" s="164">
        <f>'Production Summary'!$N$43</f>
        <v>184</v>
      </c>
      <c r="CJ11" s="164">
        <v>0</v>
      </c>
      <c r="CK11" s="164">
        <f>'Production Summary'!$N$44</f>
        <v>355</v>
      </c>
      <c r="CL11" s="164">
        <v>0</v>
      </c>
      <c r="CM11" s="375">
        <f>'Production Summary'!$N$45</f>
        <v>1650</v>
      </c>
      <c r="CN11" s="164">
        <f>'Production Summary'!$N$46</f>
        <v>270</v>
      </c>
      <c r="CO11" s="164">
        <f>'Production Summary'!$N$47</f>
        <v>1350</v>
      </c>
      <c r="CP11" s="166"/>
      <c r="CQ11" s="164">
        <f>'Production Summary'!$N$49</f>
        <v>8004.1580041580037</v>
      </c>
      <c r="CR11" s="164">
        <f>'Production Summary'!$M$49</f>
        <v>66.701316701316699</v>
      </c>
      <c r="CS11" s="164">
        <f>'Production Summary'!$N$50</f>
        <v>13331.600831600828</v>
      </c>
      <c r="CT11" s="164">
        <f>'Production Summary'!$M$50</f>
        <v>148.1288981288981</v>
      </c>
      <c r="CU11" s="164">
        <f>'Production Summary'!$N$51</f>
        <v>12785.862785862784</v>
      </c>
      <c r="CV11" s="164">
        <f>'Production Summary'!$M$51</f>
        <v>355.16285516285512</v>
      </c>
      <c r="CW11" s="164">
        <f>'Production Summary'!$N$52</f>
        <v>12629.937629937627</v>
      </c>
      <c r="CX11" s="164">
        <f>'Production Summary'!$M$52</f>
        <v>701.66320166320156</v>
      </c>
      <c r="CY11" s="164">
        <f>'Production Summary'!$N$53</f>
        <v>12396.049896049895</v>
      </c>
      <c r="CZ11" s="164">
        <f>'Production Summary'!$M$53</f>
        <v>688.66943866943859</v>
      </c>
      <c r="DA11" s="164">
        <f>'Production Summary'!$N$54</f>
        <v>13799.376299376298</v>
      </c>
      <c r="DB11" s="164">
        <f>'Production Summary'!$M$54</f>
        <v>766.63201663201653</v>
      </c>
      <c r="DC11" s="328">
        <f>'Production Summary'!$N$60</f>
        <v>12863.825363825363</v>
      </c>
      <c r="DD11" s="328">
        <f>'Production Summary'!$M$60</f>
        <v>714.65696465696465</v>
      </c>
      <c r="DE11" s="164">
        <f>'Production Summary'!$N$59</f>
        <v>11148.648648648648</v>
      </c>
      <c r="DF11" s="328">
        <f>'Production Summary'!$M$59</f>
        <v>619.36936936936934</v>
      </c>
      <c r="DG11" s="164">
        <f>'Production Summary'!$N$55</f>
        <v>13842.68884268884</v>
      </c>
      <c r="DH11" s="164">
        <f>'Production Summary'!$M$55</f>
        <v>3460.67221067221</v>
      </c>
      <c r="DI11" s="164">
        <f>'Production Summary'!$N$56</f>
        <v>13097.713097713096</v>
      </c>
      <c r="DJ11" s="164">
        <f>'Production Summary'!$M$56</f>
        <v>163.72141372141371</v>
      </c>
      <c r="DK11" s="164">
        <f>'Production Summary'!$N$57</f>
        <v>14189.189189189186</v>
      </c>
      <c r="DL11" s="164">
        <f>'Production Summary'!$M$57</f>
        <v>394.14414414414409</v>
      </c>
      <c r="DM11" s="164">
        <f>'Production Summary'!$N$58</f>
        <v>14017.671517671517</v>
      </c>
      <c r="DN11" s="164">
        <f>'Production Summary'!$M$58</f>
        <v>778.75952875952873</v>
      </c>
      <c r="DO11" s="164">
        <f>'Production Summary'!$N$61</f>
        <v>4500</v>
      </c>
      <c r="DP11" s="328">
        <f>'Production Summary'!$M$61</f>
        <v>750</v>
      </c>
      <c r="DQ11" s="164">
        <v>0</v>
      </c>
      <c r="DR11" s="164">
        <f>'Production Summary'!$N$62</f>
        <v>8900</v>
      </c>
      <c r="DS11" s="164">
        <f>'Production Summary'!$N$70</f>
        <v>300</v>
      </c>
      <c r="DT11" s="328">
        <f>'Production Summary'!$M$70</f>
        <v>25</v>
      </c>
      <c r="DU11" s="164">
        <v>0</v>
      </c>
      <c r="DV11" s="164">
        <f>'Production Summary'!$N$71</f>
        <v>150</v>
      </c>
      <c r="DW11" s="164">
        <v>0</v>
      </c>
      <c r="DX11" s="164">
        <f>'Production Summary'!$N$64</f>
        <v>192</v>
      </c>
      <c r="DY11" s="164">
        <v>0</v>
      </c>
      <c r="DZ11" s="391">
        <f>'Production Summary'!$N$65</f>
        <v>384</v>
      </c>
      <c r="EA11" s="164">
        <v>0</v>
      </c>
      <c r="EB11" s="391">
        <f>'Production Summary'!$N$66</f>
        <v>192</v>
      </c>
      <c r="EC11" s="164">
        <v>0</v>
      </c>
      <c r="ED11" s="164">
        <f>'Production Summary'!$N$67</f>
        <v>96</v>
      </c>
      <c r="EE11" s="164">
        <v>0</v>
      </c>
      <c r="EF11" s="164">
        <f>'Production Summary'!$N$68</f>
        <v>96</v>
      </c>
      <c r="EG11" s="164">
        <v>0</v>
      </c>
      <c r="EH11" s="164">
        <f>'Production Summary'!$N$69</f>
        <v>340</v>
      </c>
      <c r="EI11" s="101">
        <f t="shared" si="3"/>
        <v>976191848.50153244</v>
      </c>
      <c r="EJ11" s="3"/>
      <c r="EK11" s="3"/>
      <c r="ER11" s="64" t="s">
        <v>27</v>
      </c>
      <c r="ES11" s="61" t="str">
        <f t="shared" si="4"/>
        <v/>
      </c>
      <c r="ET11" s="24">
        <f t="shared" si="5"/>
        <v>976191848.50153244</v>
      </c>
    </row>
    <row r="12" spans="1:150" ht="15" customHeight="1">
      <c r="A12" t="b">
        <f>C12=Nagpur!C12</f>
        <v>1</v>
      </c>
      <c r="B12" s="69">
        <f t="shared" si="6"/>
        <v>7</v>
      </c>
      <c r="C12" s="61" t="str">
        <f>IF(Nagpur!C12="","",Nagpur!C12)</f>
        <v/>
      </c>
      <c r="D12" s="164">
        <f>'Production Summary'!$N$4</f>
        <v>666</v>
      </c>
      <c r="E12" s="164">
        <f>'Production Summary'!$M$4</f>
        <v>27.75</v>
      </c>
      <c r="F12" s="164">
        <v>0</v>
      </c>
      <c r="G12" s="164">
        <f>'Production Summary'!$N$5</f>
        <v>666</v>
      </c>
      <c r="H12" s="164">
        <f>'Production Summary'!$M$5</f>
        <v>27.75</v>
      </c>
      <c r="I12" s="164">
        <v>0</v>
      </c>
      <c r="J12" s="164">
        <f>'Production Summary'!$N$6</f>
        <v>200</v>
      </c>
      <c r="K12" s="328">
        <f>'Production Summary'!$M$6</f>
        <v>7.5</v>
      </c>
      <c r="L12" s="164">
        <v>0</v>
      </c>
      <c r="M12" s="365">
        <f>'Production Summary'!$N$7</f>
        <v>612.72</v>
      </c>
      <c r="N12" s="367">
        <f>'Production Summary'!$M$7</f>
        <v>25.53</v>
      </c>
      <c r="O12" s="164">
        <v>0</v>
      </c>
      <c r="P12" s="164">
        <f>'Production Summary'!$N$8</f>
        <v>780</v>
      </c>
      <c r="Q12" s="164">
        <f>'Production Summary'!$M$8</f>
        <v>65</v>
      </c>
      <c r="R12" s="164">
        <v>0</v>
      </c>
      <c r="S12" s="164">
        <f>'Production Summary'!$N$9</f>
        <v>720</v>
      </c>
      <c r="T12" s="164">
        <f>'Production Summary'!$M$9</f>
        <v>60</v>
      </c>
      <c r="U12" s="164">
        <v>0</v>
      </c>
      <c r="V12" s="164">
        <f>'Production Summary'!$N$10</f>
        <v>876</v>
      </c>
      <c r="W12" s="164">
        <f>'Production Summary'!$M$10</f>
        <v>73</v>
      </c>
      <c r="X12" s="164">
        <v>0</v>
      </c>
      <c r="Y12" s="164">
        <f>'Production Summary'!$N$14</f>
        <v>177</v>
      </c>
      <c r="Z12" s="328">
        <f>'Production Summary'!$M$14</f>
        <v>14.75</v>
      </c>
      <c r="AA12" s="164">
        <v>0</v>
      </c>
      <c r="AB12" s="164">
        <f>'Production Summary'!$N$15</f>
        <v>126</v>
      </c>
      <c r="AC12" s="164">
        <f>'Production Summary'!$M$15</f>
        <v>21</v>
      </c>
      <c r="AD12" s="164">
        <v>0</v>
      </c>
      <c r="AE12" s="164">
        <f>'Production Summary'!$N$16</f>
        <v>252</v>
      </c>
      <c r="AF12" s="164">
        <f>'Production Summary'!$M$16</f>
        <v>21</v>
      </c>
      <c r="AG12" s="164">
        <v>0</v>
      </c>
      <c r="AH12" s="164">
        <f>'Production Summary'!$N$18</f>
        <v>1035</v>
      </c>
      <c r="AI12" s="164">
        <f>'Production Summary'!$M$18</f>
        <v>17.25</v>
      </c>
      <c r="AJ12" s="164">
        <v>0</v>
      </c>
      <c r="AK12" s="164">
        <f>'Production Summary'!$N$19</f>
        <v>870</v>
      </c>
      <c r="AL12" s="164">
        <f>'Production Summary'!$M$19</f>
        <v>29</v>
      </c>
      <c r="AM12" s="164">
        <v>0</v>
      </c>
      <c r="AN12" s="164">
        <f>'Production Summary'!$N$20</f>
        <v>864</v>
      </c>
      <c r="AO12" s="164">
        <f>'Production Summary'!$M$20</f>
        <v>72</v>
      </c>
      <c r="AP12" s="164">
        <v>0</v>
      </c>
      <c r="AQ12" s="164">
        <f>'Production Summary'!$N$21</f>
        <v>670</v>
      </c>
      <c r="AR12" s="164">
        <f>'Production Summary'!$M$21</f>
        <v>335</v>
      </c>
      <c r="AS12" s="164">
        <v>0</v>
      </c>
      <c r="AT12" s="386">
        <f>'Production Summary'!$N$22</f>
        <v>375</v>
      </c>
      <c r="AU12" s="164">
        <f>'Production Summary'!$N$23</f>
        <v>1050</v>
      </c>
      <c r="AV12" s="164">
        <f>'Production Summary'!$N$25</f>
        <v>300</v>
      </c>
      <c r="AW12" s="164">
        <f>'Production Summary'!$M$25</f>
        <v>25</v>
      </c>
      <c r="AX12" s="164">
        <v>0</v>
      </c>
      <c r="AY12" s="164">
        <f>'Production Summary'!$N$26</f>
        <v>300</v>
      </c>
      <c r="AZ12" s="164">
        <f>'Production Summary'!$M$26</f>
        <v>25</v>
      </c>
      <c r="BA12" s="164">
        <v>0</v>
      </c>
      <c r="BB12" s="164">
        <f>'Production Summary'!$N$28</f>
        <v>777</v>
      </c>
      <c r="BC12" s="164">
        <f>'Production Summary'!$M$28</f>
        <v>12.95</v>
      </c>
      <c r="BD12" s="164">
        <v>0</v>
      </c>
      <c r="BE12" s="164">
        <f>'Production Summary'!$N$29</f>
        <v>612</v>
      </c>
      <c r="BF12" s="164">
        <f>'Production Summary'!$M$29</f>
        <v>51</v>
      </c>
      <c r="BG12" s="164">
        <v>0</v>
      </c>
      <c r="BH12" s="164">
        <f>'Production Summary'!$N$30</f>
        <v>500</v>
      </c>
      <c r="BI12" s="164">
        <f>'Production Summary'!$M$30</f>
        <v>250</v>
      </c>
      <c r="BJ12" s="164">
        <v>0</v>
      </c>
      <c r="BK12" s="386"/>
      <c r="BL12" s="164">
        <f>'Production Summary'!$N$32</f>
        <v>875</v>
      </c>
      <c r="BM12" s="164">
        <f>'Production Summary'!$N$34</f>
        <v>360.59999999999997</v>
      </c>
      <c r="BN12" s="164">
        <f>'Production Summary'!$M$34</f>
        <v>6.01</v>
      </c>
      <c r="BO12" s="164">
        <v>0</v>
      </c>
      <c r="BP12" s="164">
        <f>'Production Summary'!$N$36</f>
        <v>717</v>
      </c>
      <c r="BQ12" s="164">
        <f>'Production Summary'!$M$36</f>
        <v>11.95</v>
      </c>
      <c r="BR12" s="164">
        <v>0</v>
      </c>
      <c r="BS12" s="164">
        <f>'Production Summary'!$N$37</f>
        <v>210</v>
      </c>
      <c r="BT12" s="164">
        <f>'Production Summary'!$M$37</f>
        <v>21</v>
      </c>
      <c r="BU12" s="164">
        <v>0</v>
      </c>
      <c r="BV12" s="164">
        <f>'Production Summary'!$N$38</f>
        <v>280</v>
      </c>
      <c r="BW12" s="164">
        <f>'Production Summary'!$M$38</f>
        <v>28</v>
      </c>
      <c r="BX12" s="164">
        <v>0</v>
      </c>
      <c r="BY12" s="165">
        <f>'Production Summary'!$N$39</f>
        <v>300.38406247988502</v>
      </c>
      <c r="BZ12" s="164">
        <f>'Production Summary'!$M$39</f>
        <v>30.038406247988501</v>
      </c>
      <c r="CA12" s="164">
        <v>0</v>
      </c>
      <c r="CB12" s="164">
        <f>'Production Summary'!$N$40</f>
        <v>131.30000000000001</v>
      </c>
      <c r="CC12" s="164">
        <f>'Production Summary'!$M$40</f>
        <v>13.13</v>
      </c>
      <c r="CD12" s="164">
        <v>0</v>
      </c>
      <c r="CE12" s="164">
        <f>'Production Summary'!$N$42</f>
        <v>1136.3519999999996</v>
      </c>
      <c r="CF12" s="164">
        <f>'Production Summary'!$M$42</f>
        <v>81.167999999999978</v>
      </c>
      <c r="CG12" s="164">
        <v>0</v>
      </c>
      <c r="CH12" s="164">
        <v>0</v>
      </c>
      <c r="CI12" s="164">
        <f>'Production Summary'!$N$43</f>
        <v>184</v>
      </c>
      <c r="CJ12" s="164">
        <v>0</v>
      </c>
      <c r="CK12" s="164">
        <f>'Production Summary'!$N$44</f>
        <v>355</v>
      </c>
      <c r="CL12" s="164">
        <v>0</v>
      </c>
      <c r="CM12" s="375">
        <f>'Production Summary'!$N$45</f>
        <v>1650</v>
      </c>
      <c r="CN12" s="164">
        <f>'Production Summary'!$N$46</f>
        <v>270</v>
      </c>
      <c r="CO12" s="164">
        <f>'Production Summary'!$N$47</f>
        <v>1350</v>
      </c>
      <c r="CP12" s="166"/>
      <c r="CQ12" s="164">
        <f>'Production Summary'!$N$49</f>
        <v>8004.1580041580037</v>
      </c>
      <c r="CR12" s="164">
        <f>'Production Summary'!$M$49</f>
        <v>66.701316701316699</v>
      </c>
      <c r="CS12" s="164">
        <f>'Production Summary'!$N$50</f>
        <v>13331.600831600828</v>
      </c>
      <c r="CT12" s="164">
        <f>'Production Summary'!$M$50</f>
        <v>148.1288981288981</v>
      </c>
      <c r="CU12" s="164">
        <f>'Production Summary'!$N$51</f>
        <v>12785.862785862784</v>
      </c>
      <c r="CV12" s="164">
        <f>'Production Summary'!$M$51</f>
        <v>355.16285516285512</v>
      </c>
      <c r="CW12" s="164">
        <f>'Production Summary'!$N$52</f>
        <v>12629.937629937627</v>
      </c>
      <c r="CX12" s="164">
        <f>'Production Summary'!$M$52</f>
        <v>701.66320166320156</v>
      </c>
      <c r="CY12" s="164">
        <f>'Production Summary'!$N$53</f>
        <v>12396.049896049895</v>
      </c>
      <c r="CZ12" s="164">
        <f>'Production Summary'!$M$53</f>
        <v>688.66943866943859</v>
      </c>
      <c r="DA12" s="164">
        <f>'Production Summary'!$N$54</f>
        <v>13799.376299376298</v>
      </c>
      <c r="DB12" s="164">
        <f>'Production Summary'!$M$54</f>
        <v>766.63201663201653</v>
      </c>
      <c r="DC12" s="328">
        <f>'Production Summary'!$N$60</f>
        <v>12863.825363825363</v>
      </c>
      <c r="DD12" s="328">
        <f>'Production Summary'!$M$60</f>
        <v>714.65696465696465</v>
      </c>
      <c r="DE12" s="164">
        <f>'Production Summary'!$N$59</f>
        <v>11148.648648648648</v>
      </c>
      <c r="DF12" s="328">
        <f>'Production Summary'!$M$59</f>
        <v>619.36936936936934</v>
      </c>
      <c r="DG12" s="164">
        <f>'Production Summary'!$N$55</f>
        <v>13842.68884268884</v>
      </c>
      <c r="DH12" s="164">
        <f>'Production Summary'!$M$55</f>
        <v>3460.67221067221</v>
      </c>
      <c r="DI12" s="164">
        <f>'Production Summary'!$N$56</f>
        <v>13097.713097713096</v>
      </c>
      <c r="DJ12" s="164">
        <f>'Production Summary'!$M$56</f>
        <v>163.72141372141371</v>
      </c>
      <c r="DK12" s="164">
        <f>'Production Summary'!$N$57</f>
        <v>14189.189189189186</v>
      </c>
      <c r="DL12" s="164">
        <f>'Production Summary'!$M$57</f>
        <v>394.14414414414409</v>
      </c>
      <c r="DM12" s="164">
        <f>'Production Summary'!$N$58</f>
        <v>14017.671517671517</v>
      </c>
      <c r="DN12" s="164">
        <f>'Production Summary'!$M$58</f>
        <v>778.75952875952873</v>
      </c>
      <c r="DO12" s="164">
        <f>'Production Summary'!$N$61</f>
        <v>4500</v>
      </c>
      <c r="DP12" s="328">
        <f>'Production Summary'!$M$61</f>
        <v>750</v>
      </c>
      <c r="DQ12" s="164">
        <v>0</v>
      </c>
      <c r="DR12" s="164">
        <f>'Production Summary'!$N$62</f>
        <v>8900</v>
      </c>
      <c r="DS12" s="164">
        <f>'Production Summary'!$N$70</f>
        <v>300</v>
      </c>
      <c r="DT12" s="328">
        <f>'Production Summary'!$M$70</f>
        <v>25</v>
      </c>
      <c r="DU12" s="164">
        <v>0</v>
      </c>
      <c r="DV12" s="164">
        <f>'Production Summary'!$N$71</f>
        <v>150</v>
      </c>
      <c r="DW12" s="164">
        <v>0</v>
      </c>
      <c r="DX12" s="164">
        <f>'Production Summary'!$N$64</f>
        <v>192</v>
      </c>
      <c r="DY12" s="164">
        <v>0</v>
      </c>
      <c r="DZ12" s="391">
        <f>'Production Summary'!$N$65</f>
        <v>384</v>
      </c>
      <c r="EA12" s="164">
        <v>0</v>
      </c>
      <c r="EB12" s="391">
        <f>'Production Summary'!$N$66</f>
        <v>192</v>
      </c>
      <c r="EC12" s="164">
        <v>0</v>
      </c>
      <c r="ED12" s="164">
        <f>'Production Summary'!$N$67</f>
        <v>96</v>
      </c>
      <c r="EE12" s="164">
        <v>0</v>
      </c>
      <c r="EF12" s="164">
        <f>'Production Summary'!$N$68</f>
        <v>96</v>
      </c>
      <c r="EG12" s="164">
        <v>0</v>
      </c>
      <c r="EH12" s="164">
        <f>'Production Summary'!$N$69</f>
        <v>340</v>
      </c>
      <c r="EI12" s="101">
        <f t="shared" si="3"/>
        <v>976191848.50153244</v>
      </c>
      <c r="EJ12" s="3"/>
      <c r="EK12" s="3"/>
      <c r="ER12" s="64" t="s">
        <v>28</v>
      </c>
      <c r="ES12" s="61" t="str">
        <f t="shared" si="4"/>
        <v/>
      </c>
      <c r="ET12" s="24">
        <f t="shared" si="5"/>
        <v>976191848.50153244</v>
      </c>
    </row>
    <row r="13" spans="1:150" ht="15" customHeight="1">
      <c r="A13" t="b">
        <f>C13=Nagpur!C13</f>
        <v>1</v>
      </c>
      <c r="B13" s="69">
        <f t="shared" si="6"/>
        <v>8</v>
      </c>
      <c r="C13" s="61" t="str">
        <f>IF(Nagpur!C13="","",Nagpur!C13)</f>
        <v/>
      </c>
      <c r="D13" s="164">
        <f>'Production Summary'!$N$4</f>
        <v>666</v>
      </c>
      <c r="E13" s="164">
        <f>'Production Summary'!$M$4</f>
        <v>27.75</v>
      </c>
      <c r="F13" s="164">
        <v>0</v>
      </c>
      <c r="G13" s="164">
        <f>'Production Summary'!$N$5</f>
        <v>666</v>
      </c>
      <c r="H13" s="164">
        <f>'Production Summary'!$M$5</f>
        <v>27.75</v>
      </c>
      <c r="I13" s="164">
        <v>0</v>
      </c>
      <c r="J13" s="164">
        <f>'Production Summary'!$N$6</f>
        <v>200</v>
      </c>
      <c r="K13" s="328">
        <f>'Production Summary'!$M$6</f>
        <v>7.5</v>
      </c>
      <c r="L13" s="164">
        <v>0</v>
      </c>
      <c r="M13" s="365">
        <f>'Production Summary'!$N$7</f>
        <v>612.72</v>
      </c>
      <c r="N13" s="367">
        <f>'Production Summary'!$M$7</f>
        <v>25.53</v>
      </c>
      <c r="O13" s="164">
        <v>0</v>
      </c>
      <c r="P13" s="164">
        <f>'Production Summary'!$N$8</f>
        <v>780</v>
      </c>
      <c r="Q13" s="164">
        <f>'Production Summary'!$M$8</f>
        <v>65</v>
      </c>
      <c r="R13" s="164">
        <v>0</v>
      </c>
      <c r="S13" s="164">
        <f>'Production Summary'!$N$9</f>
        <v>720</v>
      </c>
      <c r="T13" s="164">
        <f>'Production Summary'!$M$9</f>
        <v>60</v>
      </c>
      <c r="U13" s="164">
        <v>0</v>
      </c>
      <c r="V13" s="164">
        <f>'Production Summary'!$N$10</f>
        <v>876</v>
      </c>
      <c r="W13" s="164">
        <f>'Production Summary'!$M$10</f>
        <v>73</v>
      </c>
      <c r="X13" s="164">
        <v>0</v>
      </c>
      <c r="Y13" s="164">
        <f>'Production Summary'!$N$14</f>
        <v>177</v>
      </c>
      <c r="Z13" s="328">
        <f>'Production Summary'!$M$14</f>
        <v>14.75</v>
      </c>
      <c r="AA13" s="164">
        <v>0</v>
      </c>
      <c r="AB13" s="164">
        <f>'Production Summary'!$N$15</f>
        <v>126</v>
      </c>
      <c r="AC13" s="164">
        <f>'Production Summary'!$M$15</f>
        <v>21</v>
      </c>
      <c r="AD13" s="164">
        <v>0</v>
      </c>
      <c r="AE13" s="164">
        <f>'Production Summary'!$N$16</f>
        <v>252</v>
      </c>
      <c r="AF13" s="164">
        <f>'Production Summary'!$M$16</f>
        <v>21</v>
      </c>
      <c r="AG13" s="164">
        <v>0</v>
      </c>
      <c r="AH13" s="164">
        <f>'Production Summary'!$N$18</f>
        <v>1035</v>
      </c>
      <c r="AI13" s="164">
        <f>'Production Summary'!$M$18</f>
        <v>17.25</v>
      </c>
      <c r="AJ13" s="164">
        <v>0</v>
      </c>
      <c r="AK13" s="164">
        <f>'Production Summary'!$N$19</f>
        <v>870</v>
      </c>
      <c r="AL13" s="164">
        <f>'Production Summary'!$M$19</f>
        <v>29</v>
      </c>
      <c r="AM13" s="164">
        <v>0</v>
      </c>
      <c r="AN13" s="164">
        <f>'Production Summary'!$N$20</f>
        <v>864</v>
      </c>
      <c r="AO13" s="164">
        <f>'Production Summary'!$M$20</f>
        <v>72</v>
      </c>
      <c r="AP13" s="164">
        <v>0</v>
      </c>
      <c r="AQ13" s="164">
        <f>'Production Summary'!$N$21</f>
        <v>670</v>
      </c>
      <c r="AR13" s="164">
        <f>'Production Summary'!$M$21</f>
        <v>335</v>
      </c>
      <c r="AS13" s="164">
        <v>0</v>
      </c>
      <c r="AT13" s="386">
        <f>'Production Summary'!$N$22</f>
        <v>375</v>
      </c>
      <c r="AU13" s="164">
        <f>'Production Summary'!$N$23</f>
        <v>1050</v>
      </c>
      <c r="AV13" s="164">
        <f>'Production Summary'!$N$25</f>
        <v>300</v>
      </c>
      <c r="AW13" s="164">
        <f>'Production Summary'!$M$25</f>
        <v>25</v>
      </c>
      <c r="AX13" s="164">
        <v>0</v>
      </c>
      <c r="AY13" s="164">
        <f>'Production Summary'!$N$26</f>
        <v>300</v>
      </c>
      <c r="AZ13" s="164">
        <f>'Production Summary'!$M$26</f>
        <v>25</v>
      </c>
      <c r="BA13" s="164">
        <v>0</v>
      </c>
      <c r="BB13" s="164">
        <f>'Production Summary'!$N$28</f>
        <v>777</v>
      </c>
      <c r="BC13" s="164">
        <f>'Production Summary'!$M$28</f>
        <v>12.95</v>
      </c>
      <c r="BD13" s="164">
        <v>0</v>
      </c>
      <c r="BE13" s="164">
        <f>'Production Summary'!$N$29</f>
        <v>612</v>
      </c>
      <c r="BF13" s="164">
        <f>'Production Summary'!$M$29</f>
        <v>51</v>
      </c>
      <c r="BG13" s="164">
        <v>0</v>
      </c>
      <c r="BH13" s="164">
        <f>'Production Summary'!$N$30</f>
        <v>500</v>
      </c>
      <c r="BI13" s="164">
        <f>'Production Summary'!$M$30</f>
        <v>250</v>
      </c>
      <c r="BJ13" s="164">
        <v>0</v>
      </c>
      <c r="BK13" s="386"/>
      <c r="BL13" s="164">
        <f>'Production Summary'!$N$32</f>
        <v>875</v>
      </c>
      <c r="BM13" s="164">
        <f>'Production Summary'!$N$34</f>
        <v>360.59999999999997</v>
      </c>
      <c r="BN13" s="164">
        <f>'Production Summary'!$M$34</f>
        <v>6.01</v>
      </c>
      <c r="BO13" s="164">
        <v>0</v>
      </c>
      <c r="BP13" s="164">
        <f>'Production Summary'!$N$36</f>
        <v>717</v>
      </c>
      <c r="BQ13" s="164">
        <f>'Production Summary'!$M$36</f>
        <v>11.95</v>
      </c>
      <c r="BR13" s="164">
        <v>0</v>
      </c>
      <c r="BS13" s="164">
        <f>'Production Summary'!$N$37</f>
        <v>210</v>
      </c>
      <c r="BT13" s="164">
        <f>'Production Summary'!$M$37</f>
        <v>21</v>
      </c>
      <c r="BU13" s="164">
        <v>0</v>
      </c>
      <c r="BV13" s="164">
        <f>'Production Summary'!$N$38</f>
        <v>280</v>
      </c>
      <c r="BW13" s="164">
        <f>'Production Summary'!$M$38</f>
        <v>28</v>
      </c>
      <c r="BX13" s="164">
        <v>0</v>
      </c>
      <c r="BY13" s="165">
        <f>'Production Summary'!$N$39</f>
        <v>300.38406247988502</v>
      </c>
      <c r="BZ13" s="164">
        <f>'Production Summary'!$M$39</f>
        <v>30.038406247988501</v>
      </c>
      <c r="CA13" s="164">
        <v>0</v>
      </c>
      <c r="CB13" s="164">
        <f>'Production Summary'!$N$40</f>
        <v>131.30000000000001</v>
      </c>
      <c r="CC13" s="164">
        <f>'Production Summary'!$M$40</f>
        <v>13.13</v>
      </c>
      <c r="CD13" s="164">
        <v>0</v>
      </c>
      <c r="CE13" s="164">
        <f>'Production Summary'!$N$42</f>
        <v>1136.3519999999996</v>
      </c>
      <c r="CF13" s="164">
        <f>'Production Summary'!$M$42</f>
        <v>81.167999999999978</v>
      </c>
      <c r="CG13" s="164">
        <v>0</v>
      </c>
      <c r="CH13" s="164">
        <v>0</v>
      </c>
      <c r="CI13" s="164">
        <f>'Production Summary'!$N$43</f>
        <v>184</v>
      </c>
      <c r="CJ13" s="164">
        <v>0</v>
      </c>
      <c r="CK13" s="164">
        <f>'Production Summary'!$N$44</f>
        <v>355</v>
      </c>
      <c r="CL13" s="164">
        <v>0</v>
      </c>
      <c r="CM13" s="375">
        <f>'Production Summary'!$N$45</f>
        <v>1650</v>
      </c>
      <c r="CN13" s="164">
        <f>'Production Summary'!$N$46</f>
        <v>270</v>
      </c>
      <c r="CO13" s="164">
        <f>'Production Summary'!$N$47</f>
        <v>1350</v>
      </c>
      <c r="CP13" s="166"/>
      <c r="CQ13" s="164">
        <f>'Production Summary'!$N$49</f>
        <v>8004.1580041580037</v>
      </c>
      <c r="CR13" s="164">
        <f>'Production Summary'!$M$49</f>
        <v>66.701316701316699</v>
      </c>
      <c r="CS13" s="164">
        <f>'Production Summary'!$N$50</f>
        <v>13331.600831600828</v>
      </c>
      <c r="CT13" s="164">
        <f>'Production Summary'!$M$50</f>
        <v>148.1288981288981</v>
      </c>
      <c r="CU13" s="164">
        <f>'Production Summary'!$N$51</f>
        <v>12785.862785862784</v>
      </c>
      <c r="CV13" s="164">
        <f>'Production Summary'!$M$51</f>
        <v>355.16285516285512</v>
      </c>
      <c r="CW13" s="164">
        <f>'Production Summary'!$N$52</f>
        <v>12629.937629937627</v>
      </c>
      <c r="CX13" s="164">
        <f>'Production Summary'!$M$52</f>
        <v>701.66320166320156</v>
      </c>
      <c r="CY13" s="164">
        <f>'Production Summary'!$N$53</f>
        <v>12396.049896049895</v>
      </c>
      <c r="CZ13" s="164">
        <f>'Production Summary'!$M$53</f>
        <v>688.66943866943859</v>
      </c>
      <c r="DA13" s="164">
        <f>'Production Summary'!$N$54</f>
        <v>13799.376299376298</v>
      </c>
      <c r="DB13" s="164">
        <f>'Production Summary'!$M$54</f>
        <v>766.63201663201653</v>
      </c>
      <c r="DC13" s="328">
        <f>'Production Summary'!$N$60</f>
        <v>12863.825363825363</v>
      </c>
      <c r="DD13" s="328">
        <f>'Production Summary'!$M$60</f>
        <v>714.65696465696465</v>
      </c>
      <c r="DE13" s="164">
        <f>'Production Summary'!$N$59</f>
        <v>11148.648648648648</v>
      </c>
      <c r="DF13" s="328">
        <f>'Production Summary'!$M$59</f>
        <v>619.36936936936934</v>
      </c>
      <c r="DG13" s="164">
        <f>'Production Summary'!$N$55</f>
        <v>13842.68884268884</v>
      </c>
      <c r="DH13" s="164">
        <f>'Production Summary'!$M$55</f>
        <v>3460.67221067221</v>
      </c>
      <c r="DI13" s="164">
        <f>'Production Summary'!$N$56</f>
        <v>13097.713097713096</v>
      </c>
      <c r="DJ13" s="164">
        <f>'Production Summary'!$M$56</f>
        <v>163.72141372141371</v>
      </c>
      <c r="DK13" s="164">
        <f>'Production Summary'!$N$57</f>
        <v>14189.189189189186</v>
      </c>
      <c r="DL13" s="164">
        <f>'Production Summary'!$M$57</f>
        <v>394.14414414414409</v>
      </c>
      <c r="DM13" s="164">
        <f>'Production Summary'!$N$58</f>
        <v>14017.671517671517</v>
      </c>
      <c r="DN13" s="164">
        <f>'Production Summary'!$M$58</f>
        <v>778.75952875952873</v>
      </c>
      <c r="DO13" s="164">
        <f>'Production Summary'!$N$61</f>
        <v>4500</v>
      </c>
      <c r="DP13" s="328">
        <f>'Production Summary'!$M$61</f>
        <v>750</v>
      </c>
      <c r="DQ13" s="164">
        <v>0</v>
      </c>
      <c r="DR13" s="164">
        <f>'Production Summary'!$N$62</f>
        <v>8900</v>
      </c>
      <c r="DS13" s="164">
        <f>'Production Summary'!$N$70</f>
        <v>300</v>
      </c>
      <c r="DT13" s="328">
        <f>'Production Summary'!$M$70</f>
        <v>25</v>
      </c>
      <c r="DU13" s="164">
        <v>0</v>
      </c>
      <c r="DV13" s="164">
        <f>'Production Summary'!$N$71</f>
        <v>150</v>
      </c>
      <c r="DW13" s="164">
        <v>0</v>
      </c>
      <c r="DX13" s="164">
        <f>'Production Summary'!$N$64</f>
        <v>192</v>
      </c>
      <c r="DY13" s="164">
        <v>0</v>
      </c>
      <c r="DZ13" s="391">
        <f>'Production Summary'!$N$65</f>
        <v>384</v>
      </c>
      <c r="EA13" s="164">
        <v>0</v>
      </c>
      <c r="EB13" s="391">
        <f>'Production Summary'!$N$66</f>
        <v>192</v>
      </c>
      <c r="EC13" s="164">
        <v>0</v>
      </c>
      <c r="ED13" s="164">
        <f>'Production Summary'!$N$67</f>
        <v>96</v>
      </c>
      <c r="EE13" s="164">
        <v>0</v>
      </c>
      <c r="EF13" s="164">
        <f>'Production Summary'!$N$68</f>
        <v>96</v>
      </c>
      <c r="EG13" s="164">
        <v>0</v>
      </c>
      <c r="EH13" s="164">
        <f>'Production Summary'!$N$69</f>
        <v>340</v>
      </c>
      <c r="EI13" s="101">
        <f t="shared" si="3"/>
        <v>976191848.50153244</v>
      </c>
      <c r="EJ13" s="3"/>
      <c r="EK13" s="3"/>
      <c r="ER13" s="64" t="s">
        <v>29</v>
      </c>
      <c r="ES13" s="61" t="str">
        <f t="shared" si="4"/>
        <v/>
      </c>
      <c r="ET13" s="24">
        <f t="shared" si="5"/>
        <v>976191848.50153244</v>
      </c>
    </row>
    <row r="14" spans="1:150" ht="15" customHeight="1">
      <c r="A14" t="b">
        <f>C14=Nagpur!C14</f>
        <v>1</v>
      </c>
      <c r="B14" s="69">
        <f t="shared" si="6"/>
        <v>9</v>
      </c>
      <c r="C14" s="61" t="str">
        <f>IF(Nagpur!C14="","",Nagpur!C14)</f>
        <v/>
      </c>
      <c r="D14" s="164">
        <f>'Production Summary'!$N$4</f>
        <v>666</v>
      </c>
      <c r="E14" s="164">
        <f>'Production Summary'!$M$4</f>
        <v>27.75</v>
      </c>
      <c r="F14" s="164">
        <v>0</v>
      </c>
      <c r="G14" s="164">
        <f>'Production Summary'!$N$5</f>
        <v>666</v>
      </c>
      <c r="H14" s="164">
        <f>'Production Summary'!$M$5</f>
        <v>27.75</v>
      </c>
      <c r="I14" s="164">
        <v>0</v>
      </c>
      <c r="J14" s="164">
        <f>'Production Summary'!$N$6</f>
        <v>200</v>
      </c>
      <c r="K14" s="328">
        <f>'Production Summary'!$M$6</f>
        <v>7.5</v>
      </c>
      <c r="L14" s="164">
        <v>0</v>
      </c>
      <c r="M14" s="365">
        <f>'Production Summary'!$N$7</f>
        <v>612.72</v>
      </c>
      <c r="N14" s="367">
        <f>'Production Summary'!$M$7</f>
        <v>25.53</v>
      </c>
      <c r="O14" s="164">
        <v>0</v>
      </c>
      <c r="P14" s="164">
        <f>'Production Summary'!$N$8</f>
        <v>780</v>
      </c>
      <c r="Q14" s="164">
        <f>'Production Summary'!$M$8</f>
        <v>65</v>
      </c>
      <c r="R14" s="164">
        <v>0</v>
      </c>
      <c r="S14" s="164">
        <f>'Production Summary'!$N$9</f>
        <v>720</v>
      </c>
      <c r="T14" s="164">
        <f>'Production Summary'!$M$9</f>
        <v>60</v>
      </c>
      <c r="U14" s="164">
        <v>0</v>
      </c>
      <c r="V14" s="164">
        <f>'Production Summary'!$N$10</f>
        <v>876</v>
      </c>
      <c r="W14" s="164">
        <f>'Production Summary'!$M$10</f>
        <v>73</v>
      </c>
      <c r="X14" s="164">
        <v>0</v>
      </c>
      <c r="Y14" s="164">
        <f>'Production Summary'!$N$14</f>
        <v>177</v>
      </c>
      <c r="Z14" s="328">
        <f>'Production Summary'!$M$14</f>
        <v>14.75</v>
      </c>
      <c r="AA14" s="164">
        <v>0</v>
      </c>
      <c r="AB14" s="164">
        <f>'Production Summary'!$N$15</f>
        <v>126</v>
      </c>
      <c r="AC14" s="164">
        <f>'Production Summary'!$M$15</f>
        <v>21</v>
      </c>
      <c r="AD14" s="164">
        <v>0</v>
      </c>
      <c r="AE14" s="164">
        <f>'Production Summary'!$N$16</f>
        <v>252</v>
      </c>
      <c r="AF14" s="164">
        <f>'Production Summary'!$M$16</f>
        <v>21</v>
      </c>
      <c r="AG14" s="164">
        <v>0</v>
      </c>
      <c r="AH14" s="164">
        <f>'Production Summary'!$N$18</f>
        <v>1035</v>
      </c>
      <c r="AI14" s="164">
        <f>'Production Summary'!$M$18</f>
        <v>17.25</v>
      </c>
      <c r="AJ14" s="164">
        <v>0</v>
      </c>
      <c r="AK14" s="164">
        <f>'Production Summary'!$N$19</f>
        <v>870</v>
      </c>
      <c r="AL14" s="164">
        <f>'Production Summary'!$M$19</f>
        <v>29</v>
      </c>
      <c r="AM14" s="164">
        <v>0</v>
      </c>
      <c r="AN14" s="164">
        <f>'Production Summary'!$N$20</f>
        <v>864</v>
      </c>
      <c r="AO14" s="164">
        <f>'Production Summary'!$M$20</f>
        <v>72</v>
      </c>
      <c r="AP14" s="164">
        <v>0</v>
      </c>
      <c r="AQ14" s="164">
        <f>'Production Summary'!$N$21</f>
        <v>670</v>
      </c>
      <c r="AR14" s="164">
        <f>'Production Summary'!$M$21</f>
        <v>335</v>
      </c>
      <c r="AS14" s="164">
        <v>0</v>
      </c>
      <c r="AT14" s="386">
        <f>'Production Summary'!$N$22</f>
        <v>375</v>
      </c>
      <c r="AU14" s="164">
        <f>'Production Summary'!$N$23</f>
        <v>1050</v>
      </c>
      <c r="AV14" s="164">
        <f>'Production Summary'!$N$25</f>
        <v>300</v>
      </c>
      <c r="AW14" s="164">
        <f>'Production Summary'!$M$25</f>
        <v>25</v>
      </c>
      <c r="AX14" s="164">
        <v>0</v>
      </c>
      <c r="AY14" s="164">
        <f>'Production Summary'!$N$26</f>
        <v>300</v>
      </c>
      <c r="AZ14" s="164">
        <f>'Production Summary'!$M$26</f>
        <v>25</v>
      </c>
      <c r="BA14" s="164">
        <v>0</v>
      </c>
      <c r="BB14" s="164">
        <f>'Production Summary'!$N$28</f>
        <v>777</v>
      </c>
      <c r="BC14" s="164">
        <f>'Production Summary'!$M$28</f>
        <v>12.95</v>
      </c>
      <c r="BD14" s="164">
        <v>0</v>
      </c>
      <c r="BE14" s="164">
        <f>'Production Summary'!$N$29</f>
        <v>612</v>
      </c>
      <c r="BF14" s="164">
        <f>'Production Summary'!$M$29</f>
        <v>51</v>
      </c>
      <c r="BG14" s="164">
        <v>0</v>
      </c>
      <c r="BH14" s="164">
        <f>'Production Summary'!$N$30</f>
        <v>500</v>
      </c>
      <c r="BI14" s="164">
        <f>'Production Summary'!$M$30</f>
        <v>250</v>
      </c>
      <c r="BJ14" s="164">
        <v>0</v>
      </c>
      <c r="BK14" s="386"/>
      <c r="BL14" s="164">
        <f>'Production Summary'!$N$32</f>
        <v>875</v>
      </c>
      <c r="BM14" s="164">
        <f>'Production Summary'!$N$34</f>
        <v>360.59999999999997</v>
      </c>
      <c r="BN14" s="164">
        <f>'Production Summary'!$M$34</f>
        <v>6.01</v>
      </c>
      <c r="BO14" s="164">
        <v>0</v>
      </c>
      <c r="BP14" s="164">
        <f>'Production Summary'!$N$36</f>
        <v>717</v>
      </c>
      <c r="BQ14" s="164">
        <f>'Production Summary'!$M$36</f>
        <v>11.95</v>
      </c>
      <c r="BR14" s="164">
        <v>0</v>
      </c>
      <c r="BS14" s="164">
        <f>'Production Summary'!$N$37</f>
        <v>210</v>
      </c>
      <c r="BT14" s="164">
        <f>'Production Summary'!$M$37</f>
        <v>21</v>
      </c>
      <c r="BU14" s="164">
        <v>0</v>
      </c>
      <c r="BV14" s="164">
        <f>'Production Summary'!$N$38</f>
        <v>280</v>
      </c>
      <c r="BW14" s="164">
        <f>'Production Summary'!$M$38</f>
        <v>28</v>
      </c>
      <c r="BX14" s="164">
        <v>0</v>
      </c>
      <c r="BY14" s="165">
        <f>'Production Summary'!$N$39</f>
        <v>300.38406247988502</v>
      </c>
      <c r="BZ14" s="164">
        <f>'Production Summary'!$M$39</f>
        <v>30.038406247988501</v>
      </c>
      <c r="CA14" s="164">
        <v>0</v>
      </c>
      <c r="CB14" s="164">
        <f>'Production Summary'!$N$40</f>
        <v>131.30000000000001</v>
      </c>
      <c r="CC14" s="164">
        <f>'Production Summary'!$M$40</f>
        <v>13.13</v>
      </c>
      <c r="CD14" s="164">
        <v>0</v>
      </c>
      <c r="CE14" s="164">
        <f>'Production Summary'!$N$42</f>
        <v>1136.3519999999996</v>
      </c>
      <c r="CF14" s="164">
        <f>'Production Summary'!$M$42</f>
        <v>81.167999999999978</v>
      </c>
      <c r="CG14" s="164">
        <v>0</v>
      </c>
      <c r="CH14" s="164">
        <v>0</v>
      </c>
      <c r="CI14" s="164">
        <f>'Production Summary'!$N$43</f>
        <v>184</v>
      </c>
      <c r="CJ14" s="164">
        <v>0</v>
      </c>
      <c r="CK14" s="164">
        <f>'Production Summary'!$N$44</f>
        <v>355</v>
      </c>
      <c r="CL14" s="164">
        <v>0</v>
      </c>
      <c r="CM14" s="375">
        <f>'Production Summary'!$N$45</f>
        <v>1650</v>
      </c>
      <c r="CN14" s="164">
        <f>'Production Summary'!$N$46</f>
        <v>270</v>
      </c>
      <c r="CO14" s="164">
        <f>'Production Summary'!$N$47</f>
        <v>1350</v>
      </c>
      <c r="CP14" s="166"/>
      <c r="CQ14" s="164">
        <f>'Production Summary'!$N$49</f>
        <v>8004.1580041580037</v>
      </c>
      <c r="CR14" s="164">
        <f>'Production Summary'!$M$49</f>
        <v>66.701316701316699</v>
      </c>
      <c r="CS14" s="164">
        <f>'Production Summary'!$N$50</f>
        <v>13331.600831600828</v>
      </c>
      <c r="CT14" s="164">
        <f>'Production Summary'!$M$50</f>
        <v>148.1288981288981</v>
      </c>
      <c r="CU14" s="164">
        <f>'Production Summary'!$N$51</f>
        <v>12785.862785862784</v>
      </c>
      <c r="CV14" s="164">
        <f>'Production Summary'!$M$51</f>
        <v>355.16285516285512</v>
      </c>
      <c r="CW14" s="164">
        <f>'Production Summary'!$N$52</f>
        <v>12629.937629937627</v>
      </c>
      <c r="CX14" s="164">
        <f>'Production Summary'!$M$52</f>
        <v>701.66320166320156</v>
      </c>
      <c r="CY14" s="164">
        <f>'Production Summary'!$N$53</f>
        <v>12396.049896049895</v>
      </c>
      <c r="CZ14" s="164">
        <f>'Production Summary'!$M$53</f>
        <v>688.66943866943859</v>
      </c>
      <c r="DA14" s="164">
        <f>'Production Summary'!$N$54</f>
        <v>13799.376299376298</v>
      </c>
      <c r="DB14" s="164">
        <f>'Production Summary'!$M$54</f>
        <v>766.63201663201653</v>
      </c>
      <c r="DC14" s="328">
        <f>'Production Summary'!$N$60</f>
        <v>12863.825363825363</v>
      </c>
      <c r="DD14" s="328">
        <f>'Production Summary'!$M$60</f>
        <v>714.65696465696465</v>
      </c>
      <c r="DE14" s="164">
        <f>'Production Summary'!$N$59</f>
        <v>11148.648648648648</v>
      </c>
      <c r="DF14" s="328">
        <f>'Production Summary'!$M$59</f>
        <v>619.36936936936934</v>
      </c>
      <c r="DG14" s="164">
        <f>'Production Summary'!$N$55</f>
        <v>13842.68884268884</v>
      </c>
      <c r="DH14" s="164">
        <f>'Production Summary'!$M$55</f>
        <v>3460.67221067221</v>
      </c>
      <c r="DI14" s="164">
        <f>'Production Summary'!$N$56</f>
        <v>13097.713097713096</v>
      </c>
      <c r="DJ14" s="164">
        <f>'Production Summary'!$M$56</f>
        <v>163.72141372141371</v>
      </c>
      <c r="DK14" s="164">
        <f>'Production Summary'!$N$57</f>
        <v>14189.189189189186</v>
      </c>
      <c r="DL14" s="164">
        <f>'Production Summary'!$M$57</f>
        <v>394.14414414414409</v>
      </c>
      <c r="DM14" s="164">
        <f>'Production Summary'!$N$58</f>
        <v>14017.671517671517</v>
      </c>
      <c r="DN14" s="164">
        <f>'Production Summary'!$M$58</f>
        <v>778.75952875952873</v>
      </c>
      <c r="DO14" s="164">
        <f>'Production Summary'!$N$61</f>
        <v>4500</v>
      </c>
      <c r="DP14" s="328">
        <f>'Production Summary'!$M$61</f>
        <v>750</v>
      </c>
      <c r="DQ14" s="164">
        <v>0</v>
      </c>
      <c r="DR14" s="164">
        <f>'Production Summary'!$N$62</f>
        <v>8900</v>
      </c>
      <c r="DS14" s="164">
        <f>'Production Summary'!$N$70</f>
        <v>300</v>
      </c>
      <c r="DT14" s="328">
        <f>'Production Summary'!$M$70</f>
        <v>25</v>
      </c>
      <c r="DU14" s="164">
        <v>0</v>
      </c>
      <c r="DV14" s="164">
        <f>'Production Summary'!$N$71</f>
        <v>150</v>
      </c>
      <c r="DW14" s="164">
        <v>0</v>
      </c>
      <c r="DX14" s="164">
        <f>'Production Summary'!$N$64</f>
        <v>192</v>
      </c>
      <c r="DY14" s="164">
        <v>0</v>
      </c>
      <c r="DZ14" s="391">
        <f>'Production Summary'!$N$65</f>
        <v>384</v>
      </c>
      <c r="EA14" s="164">
        <v>0</v>
      </c>
      <c r="EB14" s="391">
        <f>'Production Summary'!$N$66</f>
        <v>192</v>
      </c>
      <c r="EC14" s="164">
        <v>0</v>
      </c>
      <c r="ED14" s="164">
        <f>'Production Summary'!$N$67</f>
        <v>96</v>
      </c>
      <c r="EE14" s="164">
        <v>0</v>
      </c>
      <c r="EF14" s="164">
        <f>'Production Summary'!$N$68</f>
        <v>96</v>
      </c>
      <c r="EG14" s="164">
        <v>0</v>
      </c>
      <c r="EH14" s="164">
        <f>'Production Summary'!$N$69</f>
        <v>340</v>
      </c>
      <c r="EI14" s="101">
        <f t="shared" si="3"/>
        <v>976191848.50153244</v>
      </c>
      <c r="EJ14" s="3"/>
      <c r="EK14" s="3"/>
      <c r="ER14" s="64" t="s">
        <v>30</v>
      </c>
      <c r="ES14" s="61" t="str">
        <f t="shared" si="4"/>
        <v/>
      </c>
      <c r="ET14" s="24">
        <f t="shared" si="5"/>
        <v>976191848.50153244</v>
      </c>
    </row>
    <row r="15" spans="1:150" ht="15" customHeight="1">
      <c r="A15" t="b">
        <f>C15=Nagpur!C15</f>
        <v>1</v>
      </c>
      <c r="B15" s="69">
        <f t="shared" si="6"/>
        <v>10</v>
      </c>
      <c r="C15" s="61" t="str">
        <f>IF(Nagpur!C15="","",Nagpur!C15)</f>
        <v/>
      </c>
      <c r="D15" s="164">
        <f>'Production Summary'!$N$4</f>
        <v>666</v>
      </c>
      <c r="E15" s="164">
        <f>'Production Summary'!$M$4</f>
        <v>27.75</v>
      </c>
      <c r="F15" s="164">
        <v>0</v>
      </c>
      <c r="G15" s="164">
        <f>'Production Summary'!$N$5</f>
        <v>666</v>
      </c>
      <c r="H15" s="164">
        <f>'Production Summary'!$M$5</f>
        <v>27.75</v>
      </c>
      <c r="I15" s="164">
        <v>0</v>
      </c>
      <c r="J15" s="164">
        <f>'Production Summary'!$N$6</f>
        <v>200</v>
      </c>
      <c r="K15" s="328">
        <f>'Production Summary'!$M$6</f>
        <v>7.5</v>
      </c>
      <c r="L15" s="164">
        <v>0</v>
      </c>
      <c r="M15" s="365">
        <f>'Production Summary'!$N$7</f>
        <v>612.72</v>
      </c>
      <c r="N15" s="367">
        <f>'Production Summary'!$M$7</f>
        <v>25.53</v>
      </c>
      <c r="O15" s="164">
        <v>0</v>
      </c>
      <c r="P15" s="164">
        <f>'Production Summary'!$N$8</f>
        <v>780</v>
      </c>
      <c r="Q15" s="164">
        <f>'Production Summary'!$M$8</f>
        <v>65</v>
      </c>
      <c r="R15" s="164">
        <v>0</v>
      </c>
      <c r="S15" s="164">
        <f>'Production Summary'!$N$9</f>
        <v>720</v>
      </c>
      <c r="T15" s="164">
        <f>'Production Summary'!$M$9</f>
        <v>60</v>
      </c>
      <c r="U15" s="164">
        <v>0</v>
      </c>
      <c r="V15" s="164">
        <f>'Production Summary'!$N$10</f>
        <v>876</v>
      </c>
      <c r="W15" s="164">
        <f>'Production Summary'!$M$10</f>
        <v>73</v>
      </c>
      <c r="X15" s="164">
        <v>0</v>
      </c>
      <c r="Y15" s="164">
        <f>'Production Summary'!$N$14</f>
        <v>177</v>
      </c>
      <c r="Z15" s="328">
        <f>'Production Summary'!$M$14</f>
        <v>14.75</v>
      </c>
      <c r="AA15" s="164">
        <v>0</v>
      </c>
      <c r="AB15" s="164">
        <f>'Production Summary'!$N$15</f>
        <v>126</v>
      </c>
      <c r="AC15" s="164">
        <f>'Production Summary'!$M$15</f>
        <v>21</v>
      </c>
      <c r="AD15" s="164">
        <v>0</v>
      </c>
      <c r="AE15" s="164">
        <f>'Production Summary'!$N$16</f>
        <v>252</v>
      </c>
      <c r="AF15" s="164">
        <f>'Production Summary'!$M$16</f>
        <v>21</v>
      </c>
      <c r="AG15" s="164">
        <v>0</v>
      </c>
      <c r="AH15" s="164">
        <f>'Production Summary'!$N$18</f>
        <v>1035</v>
      </c>
      <c r="AI15" s="164">
        <f>'Production Summary'!$M$18</f>
        <v>17.25</v>
      </c>
      <c r="AJ15" s="164">
        <v>0</v>
      </c>
      <c r="AK15" s="164">
        <f>'Production Summary'!$N$19</f>
        <v>870</v>
      </c>
      <c r="AL15" s="164">
        <f>'Production Summary'!$M$19</f>
        <v>29</v>
      </c>
      <c r="AM15" s="164">
        <v>0</v>
      </c>
      <c r="AN15" s="164">
        <f>'Production Summary'!$N$20</f>
        <v>864</v>
      </c>
      <c r="AO15" s="164">
        <f>'Production Summary'!$M$20</f>
        <v>72</v>
      </c>
      <c r="AP15" s="164">
        <v>0</v>
      </c>
      <c r="AQ15" s="164">
        <f>'Production Summary'!$N$21</f>
        <v>670</v>
      </c>
      <c r="AR15" s="164">
        <f>'Production Summary'!$M$21</f>
        <v>335</v>
      </c>
      <c r="AS15" s="164">
        <v>0</v>
      </c>
      <c r="AT15" s="386">
        <f>'Production Summary'!$N$22</f>
        <v>375</v>
      </c>
      <c r="AU15" s="164">
        <f>'Production Summary'!$N$23</f>
        <v>1050</v>
      </c>
      <c r="AV15" s="164">
        <f>'Production Summary'!$N$25</f>
        <v>300</v>
      </c>
      <c r="AW15" s="164">
        <f>'Production Summary'!$M$25</f>
        <v>25</v>
      </c>
      <c r="AX15" s="164">
        <v>0</v>
      </c>
      <c r="AY15" s="164">
        <f>'Production Summary'!$N$26</f>
        <v>300</v>
      </c>
      <c r="AZ15" s="164">
        <f>'Production Summary'!$M$26</f>
        <v>25</v>
      </c>
      <c r="BA15" s="164">
        <v>0</v>
      </c>
      <c r="BB15" s="164">
        <f>'Production Summary'!$N$28</f>
        <v>777</v>
      </c>
      <c r="BC15" s="164">
        <f>'Production Summary'!$M$28</f>
        <v>12.95</v>
      </c>
      <c r="BD15" s="164">
        <v>0</v>
      </c>
      <c r="BE15" s="164">
        <f>'Production Summary'!$N$29</f>
        <v>612</v>
      </c>
      <c r="BF15" s="164">
        <f>'Production Summary'!$M$29</f>
        <v>51</v>
      </c>
      <c r="BG15" s="164">
        <v>0</v>
      </c>
      <c r="BH15" s="164">
        <f>'Production Summary'!$N$30</f>
        <v>500</v>
      </c>
      <c r="BI15" s="164">
        <f>'Production Summary'!$M$30</f>
        <v>250</v>
      </c>
      <c r="BJ15" s="164">
        <v>0</v>
      </c>
      <c r="BK15" s="386"/>
      <c r="BL15" s="164">
        <f>'Production Summary'!$N$32</f>
        <v>875</v>
      </c>
      <c r="BM15" s="164">
        <f>'Production Summary'!$N$34</f>
        <v>360.59999999999997</v>
      </c>
      <c r="BN15" s="164">
        <f>'Production Summary'!$M$34</f>
        <v>6.01</v>
      </c>
      <c r="BO15" s="164">
        <v>0</v>
      </c>
      <c r="BP15" s="164">
        <f>'Production Summary'!$N$36</f>
        <v>717</v>
      </c>
      <c r="BQ15" s="164">
        <f>'Production Summary'!$M$36</f>
        <v>11.95</v>
      </c>
      <c r="BR15" s="164">
        <v>0</v>
      </c>
      <c r="BS15" s="164">
        <f>'Production Summary'!$N$37</f>
        <v>210</v>
      </c>
      <c r="BT15" s="164">
        <f>'Production Summary'!$M$37</f>
        <v>21</v>
      </c>
      <c r="BU15" s="164">
        <v>0</v>
      </c>
      <c r="BV15" s="164">
        <f>'Production Summary'!$N$38</f>
        <v>280</v>
      </c>
      <c r="BW15" s="164">
        <f>'Production Summary'!$M$38</f>
        <v>28</v>
      </c>
      <c r="BX15" s="164">
        <v>0</v>
      </c>
      <c r="BY15" s="165">
        <f>'Production Summary'!$N$39</f>
        <v>300.38406247988502</v>
      </c>
      <c r="BZ15" s="164">
        <f>'Production Summary'!$M$39</f>
        <v>30.038406247988501</v>
      </c>
      <c r="CA15" s="164">
        <v>0</v>
      </c>
      <c r="CB15" s="164">
        <f>'Production Summary'!$N$40</f>
        <v>131.30000000000001</v>
      </c>
      <c r="CC15" s="164">
        <f>'Production Summary'!$M$40</f>
        <v>13.13</v>
      </c>
      <c r="CD15" s="164">
        <v>0</v>
      </c>
      <c r="CE15" s="164">
        <f>'Production Summary'!$N$42</f>
        <v>1136.3519999999996</v>
      </c>
      <c r="CF15" s="164">
        <f>'Production Summary'!$M$42</f>
        <v>81.167999999999978</v>
      </c>
      <c r="CG15" s="164">
        <v>0</v>
      </c>
      <c r="CH15" s="164">
        <v>0</v>
      </c>
      <c r="CI15" s="164">
        <f>'Production Summary'!$N$43</f>
        <v>184</v>
      </c>
      <c r="CJ15" s="164">
        <v>0</v>
      </c>
      <c r="CK15" s="164">
        <f>'Production Summary'!$N$44</f>
        <v>355</v>
      </c>
      <c r="CL15" s="164">
        <v>0</v>
      </c>
      <c r="CM15" s="375">
        <f>'Production Summary'!$N$45</f>
        <v>1650</v>
      </c>
      <c r="CN15" s="164">
        <f>'Production Summary'!$N$46</f>
        <v>270</v>
      </c>
      <c r="CO15" s="164">
        <f>'Production Summary'!$N$47</f>
        <v>1350</v>
      </c>
      <c r="CP15" s="166"/>
      <c r="CQ15" s="164">
        <f>'Production Summary'!$N$49</f>
        <v>8004.1580041580037</v>
      </c>
      <c r="CR15" s="164">
        <f>'Production Summary'!$M$49</f>
        <v>66.701316701316699</v>
      </c>
      <c r="CS15" s="164">
        <f>'Production Summary'!$N$50</f>
        <v>13331.600831600828</v>
      </c>
      <c r="CT15" s="164">
        <f>'Production Summary'!$M$50</f>
        <v>148.1288981288981</v>
      </c>
      <c r="CU15" s="164">
        <f>'Production Summary'!$N$51</f>
        <v>12785.862785862784</v>
      </c>
      <c r="CV15" s="164">
        <f>'Production Summary'!$M$51</f>
        <v>355.16285516285512</v>
      </c>
      <c r="CW15" s="164">
        <f>'Production Summary'!$N$52</f>
        <v>12629.937629937627</v>
      </c>
      <c r="CX15" s="164">
        <f>'Production Summary'!$M$52</f>
        <v>701.66320166320156</v>
      </c>
      <c r="CY15" s="164">
        <f>'Production Summary'!$N$53</f>
        <v>12396.049896049895</v>
      </c>
      <c r="CZ15" s="164">
        <f>'Production Summary'!$M$53</f>
        <v>688.66943866943859</v>
      </c>
      <c r="DA15" s="164">
        <f>'Production Summary'!$N$54</f>
        <v>13799.376299376298</v>
      </c>
      <c r="DB15" s="164">
        <f>'Production Summary'!$M$54</f>
        <v>766.63201663201653</v>
      </c>
      <c r="DC15" s="328">
        <f>'Production Summary'!$N$60</f>
        <v>12863.825363825363</v>
      </c>
      <c r="DD15" s="328">
        <f>'Production Summary'!$M$60</f>
        <v>714.65696465696465</v>
      </c>
      <c r="DE15" s="164">
        <f>'Production Summary'!$N$59</f>
        <v>11148.648648648648</v>
      </c>
      <c r="DF15" s="328">
        <f>'Production Summary'!$M$59</f>
        <v>619.36936936936934</v>
      </c>
      <c r="DG15" s="164">
        <f>'Production Summary'!$N$55</f>
        <v>13842.68884268884</v>
      </c>
      <c r="DH15" s="164">
        <f>'Production Summary'!$M$55</f>
        <v>3460.67221067221</v>
      </c>
      <c r="DI15" s="164">
        <f>'Production Summary'!$N$56</f>
        <v>13097.713097713096</v>
      </c>
      <c r="DJ15" s="164">
        <f>'Production Summary'!$M$56</f>
        <v>163.72141372141371</v>
      </c>
      <c r="DK15" s="164">
        <f>'Production Summary'!$N$57</f>
        <v>14189.189189189186</v>
      </c>
      <c r="DL15" s="164">
        <f>'Production Summary'!$M$57</f>
        <v>394.14414414414409</v>
      </c>
      <c r="DM15" s="164">
        <f>'Production Summary'!$N$58</f>
        <v>14017.671517671517</v>
      </c>
      <c r="DN15" s="164">
        <f>'Production Summary'!$M$58</f>
        <v>778.75952875952873</v>
      </c>
      <c r="DO15" s="164">
        <f>'Production Summary'!$N$61</f>
        <v>4500</v>
      </c>
      <c r="DP15" s="328">
        <f>'Production Summary'!$M$61</f>
        <v>750</v>
      </c>
      <c r="DQ15" s="164">
        <v>0</v>
      </c>
      <c r="DR15" s="164">
        <f>'Production Summary'!$N$62</f>
        <v>8900</v>
      </c>
      <c r="DS15" s="164">
        <f>'Production Summary'!$N$70</f>
        <v>300</v>
      </c>
      <c r="DT15" s="328">
        <f>'Production Summary'!$M$70</f>
        <v>25</v>
      </c>
      <c r="DU15" s="164">
        <v>0</v>
      </c>
      <c r="DV15" s="164">
        <f>'Production Summary'!$N$71</f>
        <v>150</v>
      </c>
      <c r="DW15" s="164">
        <v>0</v>
      </c>
      <c r="DX15" s="164">
        <f>'Production Summary'!$N$64</f>
        <v>192</v>
      </c>
      <c r="DY15" s="164">
        <v>0</v>
      </c>
      <c r="DZ15" s="391">
        <f>'Production Summary'!$N$65</f>
        <v>384</v>
      </c>
      <c r="EA15" s="164">
        <v>0</v>
      </c>
      <c r="EB15" s="391">
        <f>'Production Summary'!$N$66</f>
        <v>192</v>
      </c>
      <c r="EC15" s="164">
        <v>0</v>
      </c>
      <c r="ED15" s="164">
        <f>'Production Summary'!$N$67</f>
        <v>96</v>
      </c>
      <c r="EE15" s="164">
        <v>0</v>
      </c>
      <c r="EF15" s="164">
        <f>'Production Summary'!$N$68</f>
        <v>96</v>
      </c>
      <c r="EG15" s="164">
        <v>0</v>
      </c>
      <c r="EH15" s="164">
        <f>'Production Summary'!$N$69</f>
        <v>340</v>
      </c>
      <c r="EI15" s="101">
        <f t="shared" si="3"/>
        <v>976191848.50153244</v>
      </c>
      <c r="EJ15" s="3"/>
      <c r="EK15" s="3"/>
      <c r="ER15" s="64" t="s">
        <v>31</v>
      </c>
      <c r="ES15" s="61" t="str">
        <f t="shared" si="4"/>
        <v/>
      </c>
      <c r="ET15" s="24">
        <f t="shared" si="5"/>
        <v>976191848.50153244</v>
      </c>
    </row>
    <row r="16" spans="1:150" ht="15" customHeight="1">
      <c r="A16" t="b">
        <f>C16=Nagpur!C16</f>
        <v>1</v>
      </c>
      <c r="B16" s="69">
        <f t="shared" si="6"/>
        <v>11</v>
      </c>
      <c r="C16" s="61" t="str">
        <f>IF(Nagpur!C16="","",Nagpur!C16)</f>
        <v/>
      </c>
      <c r="D16" s="164">
        <f>'Production Summary'!$N$4</f>
        <v>666</v>
      </c>
      <c r="E16" s="164">
        <f>'Production Summary'!$M$4</f>
        <v>27.75</v>
      </c>
      <c r="F16" s="164">
        <v>0</v>
      </c>
      <c r="G16" s="164">
        <f>'Production Summary'!$N$5</f>
        <v>666</v>
      </c>
      <c r="H16" s="164">
        <f>'Production Summary'!$M$5</f>
        <v>27.75</v>
      </c>
      <c r="I16" s="164">
        <v>0</v>
      </c>
      <c r="J16" s="164">
        <f>'Production Summary'!$N$6</f>
        <v>200</v>
      </c>
      <c r="K16" s="328">
        <f>'Production Summary'!$M$6</f>
        <v>7.5</v>
      </c>
      <c r="L16" s="164">
        <v>0</v>
      </c>
      <c r="M16" s="365">
        <f>'Production Summary'!$N$7</f>
        <v>612.72</v>
      </c>
      <c r="N16" s="367">
        <f>'Production Summary'!$M$7</f>
        <v>25.53</v>
      </c>
      <c r="O16" s="164">
        <v>0</v>
      </c>
      <c r="P16" s="164">
        <f>'Production Summary'!$N$8</f>
        <v>780</v>
      </c>
      <c r="Q16" s="164">
        <f>'Production Summary'!$M$8</f>
        <v>65</v>
      </c>
      <c r="R16" s="164">
        <v>0</v>
      </c>
      <c r="S16" s="164">
        <f>'Production Summary'!$N$9</f>
        <v>720</v>
      </c>
      <c r="T16" s="164">
        <f>'Production Summary'!$M$9</f>
        <v>60</v>
      </c>
      <c r="U16" s="164">
        <v>0</v>
      </c>
      <c r="V16" s="164">
        <f>'Production Summary'!$N$10</f>
        <v>876</v>
      </c>
      <c r="W16" s="164">
        <f>'Production Summary'!$M$10</f>
        <v>73</v>
      </c>
      <c r="X16" s="164">
        <v>0</v>
      </c>
      <c r="Y16" s="164">
        <f>'Production Summary'!$N$14</f>
        <v>177</v>
      </c>
      <c r="Z16" s="328">
        <f>'Production Summary'!$M$14</f>
        <v>14.75</v>
      </c>
      <c r="AA16" s="164">
        <v>0</v>
      </c>
      <c r="AB16" s="164">
        <f>'Production Summary'!$N$15</f>
        <v>126</v>
      </c>
      <c r="AC16" s="164">
        <f>'Production Summary'!$M$15</f>
        <v>21</v>
      </c>
      <c r="AD16" s="164">
        <v>0</v>
      </c>
      <c r="AE16" s="164">
        <f>'Production Summary'!$N$16</f>
        <v>252</v>
      </c>
      <c r="AF16" s="164">
        <f>'Production Summary'!$M$16</f>
        <v>21</v>
      </c>
      <c r="AG16" s="164">
        <v>0</v>
      </c>
      <c r="AH16" s="164">
        <f>'Production Summary'!$N$18</f>
        <v>1035</v>
      </c>
      <c r="AI16" s="164">
        <f>'Production Summary'!$M$18</f>
        <v>17.25</v>
      </c>
      <c r="AJ16" s="164">
        <v>0</v>
      </c>
      <c r="AK16" s="164">
        <f>'Production Summary'!$N$19</f>
        <v>870</v>
      </c>
      <c r="AL16" s="164">
        <f>'Production Summary'!$M$19</f>
        <v>29</v>
      </c>
      <c r="AM16" s="164">
        <v>0</v>
      </c>
      <c r="AN16" s="164">
        <f>'Production Summary'!$N$20</f>
        <v>864</v>
      </c>
      <c r="AO16" s="164">
        <f>'Production Summary'!$M$20</f>
        <v>72</v>
      </c>
      <c r="AP16" s="164">
        <v>0</v>
      </c>
      <c r="AQ16" s="164">
        <f>'Production Summary'!$N$21</f>
        <v>670</v>
      </c>
      <c r="AR16" s="164">
        <f>'Production Summary'!$M$21</f>
        <v>335</v>
      </c>
      <c r="AS16" s="164">
        <v>0</v>
      </c>
      <c r="AT16" s="386">
        <f>'Production Summary'!$N$22</f>
        <v>375</v>
      </c>
      <c r="AU16" s="164">
        <f>'Production Summary'!$N$23</f>
        <v>1050</v>
      </c>
      <c r="AV16" s="164">
        <f>'Production Summary'!$N$25</f>
        <v>300</v>
      </c>
      <c r="AW16" s="164">
        <f>'Production Summary'!$M$25</f>
        <v>25</v>
      </c>
      <c r="AX16" s="164">
        <v>0</v>
      </c>
      <c r="AY16" s="164">
        <f>'Production Summary'!$N$26</f>
        <v>300</v>
      </c>
      <c r="AZ16" s="164">
        <f>'Production Summary'!$M$26</f>
        <v>25</v>
      </c>
      <c r="BA16" s="164">
        <v>0</v>
      </c>
      <c r="BB16" s="164">
        <f>'Production Summary'!$N$28</f>
        <v>777</v>
      </c>
      <c r="BC16" s="164">
        <f>'Production Summary'!$M$28</f>
        <v>12.95</v>
      </c>
      <c r="BD16" s="164">
        <v>0</v>
      </c>
      <c r="BE16" s="164">
        <f>'Production Summary'!$N$29</f>
        <v>612</v>
      </c>
      <c r="BF16" s="164">
        <f>'Production Summary'!$M$29</f>
        <v>51</v>
      </c>
      <c r="BG16" s="164">
        <v>0</v>
      </c>
      <c r="BH16" s="164">
        <f>'Production Summary'!$N$30</f>
        <v>500</v>
      </c>
      <c r="BI16" s="164">
        <f>'Production Summary'!$M$30</f>
        <v>250</v>
      </c>
      <c r="BJ16" s="164">
        <v>0</v>
      </c>
      <c r="BK16" s="386"/>
      <c r="BL16" s="164">
        <f>'Production Summary'!$N$32</f>
        <v>875</v>
      </c>
      <c r="BM16" s="164">
        <f>'Production Summary'!$N$34</f>
        <v>360.59999999999997</v>
      </c>
      <c r="BN16" s="164">
        <f>'Production Summary'!$M$34</f>
        <v>6.01</v>
      </c>
      <c r="BO16" s="164">
        <v>0</v>
      </c>
      <c r="BP16" s="164">
        <f>'Production Summary'!$N$36</f>
        <v>717</v>
      </c>
      <c r="BQ16" s="164">
        <f>'Production Summary'!$M$36</f>
        <v>11.95</v>
      </c>
      <c r="BR16" s="164">
        <v>0</v>
      </c>
      <c r="BS16" s="164">
        <f>'Production Summary'!$N$37</f>
        <v>210</v>
      </c>
      <c r="BT16" s="164">
        <f>'Production Summary'!$M$37</f>
        <v>21</v>
      </c>
      <c r="BU16" s="164">
        <v>0</v>
      </c>
      <c r="BV16" s="164">
        <f>'Production Summary'!$N$38</f>
        <v>280</v>
      </c>
      <c r="BW16" s="164">
        <f>'Production Summary'!$M$38</f>
        <v>28</v>
      </c>
      <c r="BX16" s="164">
        <v>0</v>
      </c>
      <c r="BY16" s="165">
        <f>'Production Summary'!$N$39</f>
        <v>300.38406247988502</v>
      </c>
      <c r="BZ16" s="164">
        <f>'Production Summary'!$M$39</f>
        <v>30.038406247988501</v>
      </c>
      <c r="CA16" s="164">
        <v>0</v>
      </c>
      <c r="CB16" s="164">
        <f>'Production Summary'!$N$40</f>
        <v>131.30000000000001</v>
      </c>
      <c r="CC16" s="164">
        <f>'Production Summary'!$M$40</f>
        <v>13.13</v>
      </c>
      <c r="CD16" s="164">
        <v>0</v>
      </c>
      <c r="CE16" s="164">
        <f>'Production Summary'!$N$42</f>
        <v>1136.3519999999996</v>
      </c>
      <c r="CF16" s="164">
        <f>'Production Summary'!$M$42</f>
        <v>81.167999999999978</v>
      </c>
      <c r="CG16" s="164">
        <v>0</v>
      </c>
      <c r="CH16" s="164">
        <v>0</v>
      </c>
      <c r="CI16" s="164">
        <f>'Production Summary'!$N$43</f>
        <v>184</v>
      </c>
      <c r="CJ16" s="164">
        <v>0</v>
      </c>
      <c r="CK16" s="164">
        <f>'Production Summary'!$N$44</f>
        <v>355</v>
      </c>
      <c r="CL16" s="164">
        <v>0</v>
      </c>
      <c r="CM16" s="375">
        <f>'Production Summary'!$N$45</f>
        <v>1650</v>
      </c>
      <c r="CN16" s="164">
        <f>'Production Summary'!$N$46</f>
        <v>270</v>
      </c>
      <c r="CO16" s="164">
        <f>'Production Summary'!$N$47</f>
        <v>1350</v>
      </c>
      <c r="CP16" s="166"/>
      <c r="CQ16" s="164">
        <f>'Production Summary'!$N$49</f>
        <v>8004.1580041580037</v>
      </c>
      <c r="CR16" s="164">
        <f>'Production Summary'!$M$49</f>
        <v>66.701316701316699</v>
      </c>
      <c r="CS16" s="164">
        <f>'Production Summary'!$N$50</f>
        <v>13331.600831600828</v>
      </c>
      <c r="CT16" s="164">
        <f>'Production Summary'!$M$50</f>
        <v>148.1288981288981</v>
      </c>
      <c r="CU16" s="164">
        <f>'Production Summary'!$N$51</f>
        <v>12785.862785862784</v>
      </c>
      <c r="CV16" s="164">
        <f>'Production Summary'!$M$51</f>
        <v>355.16285516285512</v>
      </c>
      <c r="CW16" s="164">
        <f>'Production Summary'!$N$52</f>
        <v>12629.937629937627</v>
      </c>
      <c r="CX16" s="164">
        <f>'Production Summary'!$M$52</f>
        <v>701.66320166320156</v>
      </c>
      <c r="CY16" s="164">
        <f>'Production Summary'!$N$53</f>
        <v>12396.049896049895</v>
      </c>
      <c r="CZ16" s="164">
        <f>'Production Summary'!$M$53</f>
        <v>688.66943866943859</v>
      </c>
      <c r="DA16" s="164">
        <f>'Production Summary'!$N$54</f>
        <v>13799.376299376298</v>
      </c>
      <c r="DB16" s="164">
        <f>'Production Summary'!$M$54</f>
        <v>766.63201663201653</v>
      </c>
      <c r="DC16" s="328">
        <f>'Production Summary'!$N$60</f>
        <v>12863.825363825363</v>
      </c>
      <c r="DD16" s="328">
        <f>'Production Summary'!$M$60</f>
        <v>714.65696465696465</v>
      </c>
      <c r="DE16" s="164">
        <f>'Production Summary'!$N$59</f>
        <v>11148.648648648648</v>
      </c>
      <c r="DF16" s="328">
        <f>'Production Summary'!$M$59</f>
        <v>619.36936936936934</v>
      </c>
      <c r="DG16" s="164">
        <f>'Production Summary'!$N$55</f>
        <v>13842.68884268884</v>
      </c>
      <c r="DH16" s="164">
        <f>'Production Summary'!$M$55</f>
        <v>3460.67221067221</v>
      </c>
      <c r="DI16" s="164">
        <f>'Production Summary'!$N$56</f>
        <v>13097.713097713096</v>
      </c>
      <c r="DJ16" s="164">
        <f>'Production Summary'!$M$56</f>
        <v>163.72141372141371</v>
      </c>
      <c r="DK16" s="164">
        <f>'Production Summary'!$N$57</f>
        <v>14189.189189189186</v>
      </c>
      <c r="DL16" s="164">
        <f>'Production Summary'!$M$57</f>
        <v>394.14414414414409</v>
      </c>
      <c r="DM16" s="164">
        <f>'Production Summary'!$N$58</f>
        <v>14017.671517671517</v>
      </c>
      <c r="DN16" s="164">
        <f>'Production Summary'!$M$58</f>
        <v>778.75952875952873</v>
      </c>
      <c r="DO16" s="164">
        <f>'Production Summary'!$N$61</f>
        <v>4500</v>
      </c>
      <c r="DP16" s="328">
        <f>'Production Summary'!$M$61</f>
        <v>750</v>
      </c>
      <c r="DQ16" s="164">
        <v>0</v>
      </c>
      <c r="DR16" s="164">
        <f>'Production Summary'!$N$62</f>
        <v>8900</v>
      </c>
      <c r="DS16" s="164">
        <f>'Production Summary'!$N$70</f>
        <v>300</v>
      </c>
      <c r="DT16" s="328">
        <f>'Production Summary'!$M$70</f>
        <v>25</v>
      </c>
      <c r="DU16" s="164">
        <v>0</v>
      </c>
      <c r="DV16" s="164">
        <f>'Production Summary'!$N$71</f>
        <v>150</v>
      </c>
      <c r="DW16" s="164">
        <v>0</v>
      </c>
      <c r="DX16" s="164">
        <f>'Production Summary'!$N$64</f>
        <v>192</v>
      </c>
      <c r="DY16" s="164">
        <v>0</v>
      </c>
      <c r="DZ16" s="391">
        <f>'Production Summary'!$N$65</f>
        <v>384</v>
      </c>
      <c r="EA16" s="164">
        <v>0</v>
      </c>
      <c r="EB16" s="391">
        <f>'Production Summary'!$N$66</f>
        <v>192</v>
      </c>
      <c r="EC16" s="164">
        <v>0</v>
      </c>
      <c r="ED16" s="164">
        <f>'Production Summary'!$N$67</f>
        <v>96</v>
      </c>
      <c r="EE16" s="164">
        <v>0</v>
      </c>
      <c r="EF16" s="164">
        <f>'Production Summary'!$N$68</f>
        <v>96</v>
      </c>
      <c r="EG16" s="164">
        <v>0</v>
      </c>
      <c r="EH16" s="164">
        <f>'Production Summary'!$N$69</f>
        <v>340</v>
      </c>
      <c r="EI16" s="101">
        <f t="shared" si="3"/>
        <v>976191848.50153244</v>
      </c>
      <c r="EJ16" s="3"/>
      <c r="EK16" s="3"/>
      <c r="ER16" s="64" t="s">
        <v>32</v>
      </c>
      <c r="ES16" s="61" t="str">
        <f t="shared" si="4"/>
        <v/>
      </c>
      <c r="ET16" s="24">
        <f t="shared" si="5"/>
        <v>976191848.50153244</v>
      </c>
    </row>
    <row r="17" spans="1:150" ht="15" customHeight="1">
      <c r="A17" t="b">
        <f>C17=Nagpur!C17</f>
        <v>1</v>
      </c>
      <c r="B17" s="69">
        <f t="shared" si="6"/>
        <v>12</v>
      </c>
      <c r="C17" s="61" t="str">
        <f>IF(Nagpur!C17="","",Nagpur!C17)</f>
        <v/>
      </c>
      <c r="D17" s="164">
        <f>'Production Summary'!$N$4</f>
        <v>666</v>
      </c>
      <c r="E17" s="164">
        <f>'Production Summary'!$M$4</f>
        <v>27.75</v>
      </c>
      <c r="F17" s="164">
        <v>0</v>
      </c>
      <c r="G17" s="164">
        <f>'Production Summary'!$N$5</f>
        <v>666</v>
      </c>
      <c r="H17" s="164">
        <f>'Production Summary'!$M$5</f>
        <v>27.75</v>
      </c>
      <c r="I17" s="164">
        <v>0</v>
      </c>
      <c r="J17" s="164">
        <f>'Production Summary'!$N$6</f>
        <v>200</v>
      </c>
      <c r="K17" s="328">
        <f>'Production Summary'!$M$6</f>
        <v>7.5</v>
      </c>
      <c r="L17" s="164">
        <v>0</v>
      </c>
      <c r="M17" s="365">
        <f>'Production Summary'!$N$7</f>
        <v>612.72</v>
      </c>
      <c r="N17" s="367">
        <f>'Production Summary'!$M$7</f>
        <v>25.53</v>
      </c>
      <c r="O17" s="164">
        <v>0</v>
      </c>
      <c r="P17" s="164">
        <f>'Production Summary'!$N$8</f>
        <v>780</v>
      </c>
      <c r="Q17" s="164">
        <f>'Production Summary'!$M$8</f>
        <v>65</v>
      </c>
      <c r="R17" s="164">
        <v>0</v>
      </c>
      <c r="S17" s="164">
        <f>'Production Summary'!$N$9</f>
        <v>720</v>
      </c>
      <c r="T17" s="164">
        <f>'Production Summary'!$M$9</f>
        <v>60</v>
      </c>
      <c r="U17" s="164">
        <v>0</v>
      </c>
      <c r="V17" s="164">
        <f>'Production Summary'!$N$10</f>
        <v>876</v>
      </c>
      <c r="W17" s="164">
        <f>'Production Summary'!$M$10</f>
        <v>73</v>
      </c>
      <c r="X17" s="164">
        <v>0</v>
      </c>
      <c r="Y17" s="164">
        <f>'Production Summary'!$N$14</f>
        <v>177</v>
      </c>
      <c r="Z17" s="328">
        <f>'Production Summary'!$M$14</f>
        <v>14.75</v>
      </c>
      <c r="AA17" s="164">
        <v>0</v>
      </c>
      <c r="AB17" s="164">
        <f>'Production Summary'!$N$15</f>
        <v>126</v>
      </c>
      <c r="AC17" s="164">
        <f>'Production Summary'!$M$15</f>
        <v>21</v>
      </c>
      <c r="AD17" s="164">
        <v>0</v>
      </c>
      <c r="AE17" s="164">
        <f>'Production Summary'!$N$16</f>
        <v>252</v>
      </c>
      <c r="AF17" s="164">
        <f>'Production Summary'!$M$16</f>
        <v>21</v>
      </c>
      <c r="AG17" s="164">
        <v>0</v>
      </c>
      <c r="AH17" s="164">
        <f>'Production Summary'!$N$18</f>
        <v>1035</v>
      </c>
      <c r="AI17" s="164">
        <f>'Production Summary'!$M$18</f>
        <v>17.25</v>
      </c>
      <c r="AJ17" s="164">
        <v>0</v>
      </c>
      <c r="AK17" s="164">
        <f>'Production Summary'!$N$19</f>
        <v>870</v>
      </c>
      <c r="AL17" s="164">
        <f>'Production Summary'!$M$19</f>
        <v>29</v>
      </c>
      <c r="AM17" s="164">
        <v>0</v>
      </c>
      <c r="AN17" s="164">
        <f>'Production Summary'!$N$20</f>
        <v>864</v>
      </c>
      <c r="AO17" s="164">
        <f>'Production Summary'!$M$20</f>
        <v>72</v>
      </c>
      <c r="AP17" s="164">
        <v>0</v>
      </c>
      <c r="AQ17" s="164">
        <f>'Production Summary'!$N$21</f>
        <v>670</v>
      </c>
      <c r="AR17" s="164">
        <f>'Production Summary'!$M$21</f>
        <v>335</v>
      </c>
      <c r="AS17" s="164">
        <v>0</v>
      </c>
      <c r="AT17" s="386">
        <f>'Production Summary'!$N$22</f>
        <v>375</v>
      </c>
      <c r="AU17" s="164">
        <f>'Production Summary'!$N$23</f>
        <v>1050</v>
      </c>
      <c r="AV17" s="164">
        <f>'Production Summary'!$N$25</f>
        <v>300</v>
      </c>
      <c r="AW17" s="164">
        <f>'Production Summary'!$M$25</f>
        <v>25</v>
      </c>
      <c r="AX17" s="164">
        <v>0</v>
      </c>
      <c r="AY17" s="164">
        <f>'Production Summary'!$N$26</f>
        <v>300</v>
      </c>
      <c r="AZ17" s="164">
        <f>'Production Summary'!$M$26</f>
        <v>25</v>
      </c>
      <c r="BA17" s="164">
        <v>0</v>
      </c>
      <c r="BB17" s="164">
        <f>'Production Summary'!$N$28</f>
        <v>777</v>
      </c>
      <c r="BC17" s="164">
        <f>'Production Summary'!$M$28</f>
        <v>12.95</v>
      </c>
      <c r="BD17" s="164">
        <v>0</v>
      </c>
      <c r="BE17" s="164">
        <f>'Production Summary'!$N$29</f>
        <v>612</v>
      </c>
      <c r="BF17" s="164">
        <f>'Production Summary'!$M$29</f>
        <v>51</v>
      </c>
      <c r="BG17" s="164">
        <v>0</v>
      </c>
      <c r="BH17" s="164">
        <f>'Production Summary'!$N$30</f>
        <v>500</v>
      </c>
      <c r="BI17" s="164">
        <f>'Production Summary'!$M$30</f>
        <v>250</v>
      </c>
      <c r="BJ17" s="164">
        <v>0</v>
      </c>
      <c r="BK17" s="386"/>
      <c r="BL17" s="164">
        <f>'Production Summary'!$N$32</f>
        <v>875</v>
      </c>
      <c r="BM17" s="164">
        <f>'Production Summary'!$N$34</f>
        <v>360.59999999999997</v>
      </c>
      <c r="BN17" s="164">
        <f>'Production Summary'!$M$34</f>
        <v>6.01</v>
      </c>
      <c r="BO17" s="164">
        <v>0</v>
      </c>
      <c r="BP17" s="164">
        <f>'Production Summary'!$N$36</f>
        <v>717</v>
      </c>
      <c r="BQ17" s="164">
        <f>'Production Summary'!$M$36</f>
        <v>11.95</v>
      </c>
      <c r="BR17" s="164">
        <v>0</v>
      </c>
      <c r="BS17" s="164">
        <f>'Production Summary'!$N$37</f>
        <v>210</v>
      </c>
      <c r="BT17" s="164">
        <f>'Production Summary'!$M$37</f>
        <v>21</v>
      </c>
      <c r="BU17" s="164">
        <v>0</v>
      </c>
      <c r="BV17" s="164">
        <f>'Production Summary'!$N$38</f>
        <v>280</v>
      </c>
      <c r="BW17" s="164">
        <f>'Production Summary'!$M$38</f>
        <v>28</v>
      </c>
      <c r="BX17" s="164">
        <v>0</v>
      </c>
      <c r="BY17" s="165">
        <f>'Production Summary'!$N$39</f>
        <v>300.38406247988502</v>
      </c>
      <c r="BZ17" s="164">
        <f>'Production Summary'!$M$39</f>
        <v>30.038406247988501</v>
      </c>
      <c r="CA17" s="164">
        <v>0</v>
      </c>
      <c r="CB17" s="164">
        <f>'Production Summary'!$N$40</f>
        <v>131.30000000000001</v>
      </c>
      <c r="CC17" s="164">
        <f>'Production Summary'!$M$40</f>
        <v>13.13</v>
      </c>
      <c r="CD17" s="164">
        <v>0</v>
      </c>
      <c r="CE17" s="164">
        <f>'Production Summary'!$N$42</f>
        <v>1136.3519999999996</v>
      </c>
      <c r="CF17" s="164">
        <f>'Production Summary'!$M$42</f>
        <v>81.167999999999978</v>
      </c>
      <c r="CG17" s="164">
        <v>0</v>
      </c>
      <c r="CH17" s="164">
        <v>0</v>
      </c>
      <c r="CI17" s="164">
        <f>'Production Summary'!$N$43</f>
        <v>184</v>
      </c>
      <c r="CJ17" s="164">
        <v>0</v>
      </c>
      <c r="CK17" s="164">
        <f>'Production Summary'!$N$44</f>
        <v>355</v>
      </c>
      <c r="CL17" s="164">
        <v>0</v>
      </c>
      <c r="CM17" s="375">
        <f>'Production Summary'!$N$45</f>
        <v>1650</v>
      </c>
      <c r="CN17" s="164">
        <f>'Production Summary'!$N$46</f>
        <v>270</v>
      </c>
      <c r="CO17" s="164">
        <f>'Production Summary'!$N$47</f>
        <v>1350</v>
      </c>
      <c r="CP17" s="166"/>
      <c r="CQ17" s="164">
        <f>'Production Summary'!$N$49</f>
        <v>8004.1580041580037</v>
      </c>
      <c r="CR17" s="164">
        <f>'Production Summary'!$M$49</f>
        <v>66.701316701316699</v>
      </c>
      <c r="CS17" s="164">
        <f>'Production Summary'!$N$50</f>
        <v>13331.600831600828</v>
      </c>
      <c r="CT17" s="164">
        <f>'Production Summary'!$M$50</f>
        <v>148.1288981288981</v>
      </c>
      <c r="CU17" s="164">
        <f>'Production Summary'!$N$51</f>
        <v>12785.862785862784</v>
      </c>
      <c r="CV17" s="164">
        <f>'Production Summary'!$M$51</f>
        <v>355.16285516285512</v>
      </c>
      <c r="CW17" s="164">
        <f>'Production Summary'!$N$52</f>
        <v>12629.937629937627</v>
      </c>
      <c r="CX17" s="164">
        <f>'Production Summary'!$M$52</f>
        <v>701.66320166320156</v>
      </c>
      <c r="CY17" s="164">
        <f>'Production Summary'!$N$53</f>
        <v>12396.049896049895</v>
      </c>
      <c r="CZ17" s="164">
        <f>'Production Summary'!$M$53</f>
        <v>688.66943866943859</v>
      </c>
      <c r="DA17" s="164">
        <f>'Production Summary'!$N$54</f>
        <v>13799.376299376298</v>
      </c>
      <c r="DB17" s="164">
        <f>'Production Summary'!$M$54</f>
        <v>766.63201663201653</v>
      </c>
      <c r="DC17" s="328">
        <f>'Production Summary'!$N$60</f>
        <v>12863.825363825363</v>
      </c>
      <c r="DD17" s="328">
        <f>'Production Summary'!$M$60</f>
        <v>714.65696465696465</v>
      </c>
      <c r="DE17" s="164">
        <f>'Production Summary'!$N$59</f>
        <v>11148.648648648648</v>
      </c>
      <c r="DF17" s="328">
        <f>'Production Summary'!$M$59</f>
        <v>619.36936936936934</v>
      </c>
      <c r="DG17" s="164">
        <f>'Production Summary'!$N$55</f>
        <v>13842.68884268884</v>
      </c>
      <c r="DH17" s="164">
        <f>'Production Summary'!$M$55</f>
        <v>3460.67221067221</v>
      </c>
      <c r="DI17" s="164">
        <f>'Production Summary'!$N$56</f>
        <v>13097.713097713096</v>
      </c>
      <c r="DJ17" s="164">
        <f>'Production Summary'!$M$56</f>
        <v>163.72141372141371</v>
      </c>
      <c r="DK17" s="164">
        <f>'Production Summary'!$N$57</f>
        <v>14189.189189189186</v>
      </c>
      <c r="DL17" s="164">
        <f>'Production Summary'!$M$57</f>
        <v>394.14414414414409</v>
      </c>
      <c r="DM17" s="164">
        <f>'Production Summary'!$N$58</f>
        <v>14017.671517671517</v>
      </c>
      <c r="DN17" s="164">
        <f>'Production Summary'!$M$58</f>
        <v>778.75952875952873</v>
      </c>
      <c r="DO17" s="164">
        <f>'Production Summary'!$N$61</f>
        <v>4500</v>
      </c>
      <c r="DP17" s="328">
        <f>'Production Summary'!$M$61</f>
        <v>750</v>
      </c>
      <c r="DQ17" s="164">
        <v>0</v>
      </c>
      <c r="DR17" s="164">
        <f>'Production Summary'!$N$62</f>
        <v>8900</v>
      </c>
      <c r="DS17" s="164">
        <f>'Production Summary'!$N$70</f>
        <v>300</v>
      </c>
      <c r="DT17" s="328">
        <f>'Production Summary'!$M$70</f>
        <v>25</v>
      </c>
      <c r="DU17" s="164">
        <v>0</v>
      </c>
      <c r="DV17" s="164">
        <f>'Production Summary'!$N$71</f>
        <v>150</v>
      </c>
      <c r="DW17" s="164">
        <v>0</v>
      </c>
      <c r="DX17" s="164">
        <f>'Production Summary'!$N$64</f>
        <v>192</v>
      </c>
      <c r="DY17" s="164">
        <v>0</v>
      </c>
      <c r="DZ17" s="391">
        <f>'Production Summary'!$N$65</f>
        <v>384</v>
      </c>
      <c r="EA17" s="164">
        <v>0</v>
      </c>
      <c r="EB17" s="391">
        <f>'Production Summary'!$N$66</f>
        <v>192</v>
      </c>
      <c r="EC17" s="164">
        <v>0</v>
      </c>
      <c r="ED17" s="164">
        <f>'Production Summary'!$N$67</f>
        <v>96</v>
      </c>
      <c r="EE17" s="164">
        <v>0</v>
      </c>
      <c r="EF17" s="164">
        <f>'Production Summary'!$N$68</f>
        <v>96</v>
      </c>
      <c r="EG17" s="164">
        <v>0</v>
      </c>
      <c r="EH17" s="164">
        <f>'Production Summary'!$N$69</f>
        <v>340</v>
      </c>
      <c r="EI17" s="101">
        <f t="shared" si="3"/>
        <v>976191848.50153244</v>
      </c>
      <c r="EJ17" s="3"/>
      <c r="EK17" s="3"/>
      <c r="ER17" s="64" t="s">
        <v>33</v>
      </c>
      <c r="ES17" s="61" t="str">
        <f t="shared" si="4"/>
        <v/>
      </c>
      <c r="ET17" s="24">
        <f t="shared" si="5"/>
        <v>976191848.50153244</v>
      </c>
    </row>
    <row r="18" spans="1:150" ht="15" customHeight="1">
      <c r="A18" t="b">
        <f>C18=Nagpur!C18</f>
        <v>1</v>
      </c>
      <c r="B18" s="69">
        <f t="shared" si="6"/>
        <v>13</v>
      </c>
      <c r="C18" s="61" t="str">
        <f>IF(Nagpur!C18="","",Nagpur!C18)</f>
        <v/>
      </c>
      <c r="D18" s="164">
        <f>'Production Summary'!$N$4</f>
        <v>666</v>
      </c>
      <c r="E18" s="164">
        <f>'Production Summary'!$M$4</f>
        <v>27.75</v>
      </c>
      <c r="F18" s="164">
        <v>0</v>
      </c>
      <c r="G18" s="164">
        <f>'Production Summary'!$N$5</f>
        <v>666</v>
      </c>
      <c r="H18" s="164">
        <f>'Production Summary'!$M$5</f>
        <v>27.75</v>
      </c>
      <c r="I18" s="164">
        <v>0</v>
      </c>
      <c r="J18" s="164">
        <f>'Production Summary'!$N$6</f>
        <v>200</v>
      </c>
      <c r="K18" s="328">
        <f>'Production Summary'!$M$6</f>
        <v>7.5</v>
      </c>
      <c r="L18" s="164">
        <v>0</v>
      </c>
      <c r="M18" s="365">
        <f>'Production Summary'!$N$7</f>
        <v>612.72</v>
      </c>
      <c r="N18" s="367">
        <f>'Production Summary'!$M$7</f>
        <v>25.53</v>
      </c>
      <c r="O18" s="164">
        <v>0</v>
      </c>
      <c r="P18" s="164">
        <f>'Production Summary'!$N$8</f>
        <v>780</v>
      </c>
      <c r="Q18" s="164">
        <f>'Production Summary'!$M$8</f>
        <v>65</v>
      </c>
      <c r="R18" s="164">
        <v>0</v>
      </c>
      <c r="S18" s="164">
        <f>'Production Summary'!$N$9</f>
        <v>720</v>
      </c>
      <c r="T18" s="164">
        <f>'Production Summary'!$M$9</f>
        <v>60</v>
      </c>
      <c r="U18" s="164">
        <v>0</v>
      </c>
      <c r="V18" s="164">
        <f>'Production Summary'!$N$10</f>
        <v>876</v>
      </c>
      <c r="W18" s="164">
        <f>'Production Summary'!$M$10</f>
        <v>73</v>
      </c>
      <c r="X18" s="164">
        <v>0</v>
      </c>
      <c r="Y18" s="164">
        <f>'Production Summary'!$N$14</f>
        <v>177</v>
      </c>
      <c r="Z18" s="328">
        <f>'Production Summary'!$M$14</f>
        <v>14.75</v>
      </c>
      <c r="AA18" s="164">
        <v>0</v>
      </c>
      <c r="AB18" s="164">
        <f>'Production Summary'!$N$15</f>
        <v>126</v>
      </c>
      <c r="AC18" s="164">
        <f>'Production Summary'!$M$15</f>
        <v>21</v>
      </c>
      <c r="AD18" s="164">
        <v>0</v>
      </c>
      <c r="AE18" s="164">
        <f>'Production Summary'!$N$16</f>
        <v>252</v>
      </c>
      <c r="AF18" s="164">
        <f>'Production Summary'!$M$16</f>
        <v>21</v>
      </c>
      <c r="AG18" s="164">
        <v>0</v>
      </c>
      <c r="AH18" s="164">
        <f>'Production Summary'!$N$18</f>
        <v>1035</v>
      </c>
      <c r="AI18" s="164">
        <f>'Production Summary'!$M$18</f>
        <v>17.25</v>
      </c>
      <c r="AJ18" s="164">
        <v>0</v>
      </c>
      <c r="AK18" s="164">
        <f>'Production Summary'!$N$19</f>
        <v>870</v>
      </c>
      <c r="AL18" s="164">
        <f>'Production Summary'!$M$19</f>
        <v>29</v>
      </c>
      <c r="AM18" s="164">
        <v>0</v>
      </c>
      <c r="AN18" s="164">
        <f>'Production Summary'!$N$20</f>
        <v>864</v>
      </c>
      <c r="AO18" s="164">
        <f>'Production Summary'!$M$20</f>
        <v>72</v>
      </c>
      <c r="AP18" s="164">
        <v>0</v>
      </c>
      <c r="AQ18" s="164">
        <f>'Production Summary'!$N$21</f>
        <v>670</v>
      </c>
      <c r="AR18" s="164">
        <f>'Production Summary'!$M$21</f>
        <v>335</v>
      </c>
      <c r="AS18" s="164">
        <v>0</v>
      </c>
      <c r="AT18" s="386">
        <f>'Production Summary'!$N$22</f>
        <v>375</v>
      </c>
      <c r="AU18" s="164">
        <f>'Production Summary'!$N$23</f>
        <v>1050</v>
      </c>
      <c r="AV18" s="164">
        <f>'Production Summary'!$N$25</f>
        <v>300</v>
      </c>
      <c r="AW18" s="164">
        <f>'Production Summary'!$M$25</f>
        <v>25</v>
      </c>
      <c r="AX18" s="164">
        <v>0</v>
      </c>
      <c r="AY18" s="164">
        <f>'Production Summary'!$N$26</f>
        <v>300</v>
      </c>
      <c r="AZ18" s="164">
        <f>'Production Summary'!$M$26</f>
        <v>25</v>
      </c>
      <c r="BA18" s="164">
        <v>0</v>
      </c>
      <c r="BB18" s="164">
        <f>'Production Summary'!$N$28</f>
        <v>777</v>
      </c>
      <c r="BC18" s="164">
        <f>'Production Summary'!$M$28</f>
        <v>12.95</v>
      </c>
      <c r="BD18" s="164">
        <v>0</v>
      </c>
      <c r="BE18" s="164">
        <f>'Production Summary'!$N$29</f>
        <v>612</v>
      </c>
      <c r="BF18" s="164">
        <f>'Production Summary'!$M$29</f>
        <v>51</v>
      </c>
      <c r="BG18" s="164">
        <v>0</v>
      </c>
      <c r="BH18" s="164">
        <f>'Production Summary'!$N$30</f>
        <v>500</v>
      </c>
      <c r="BI18" s="164">
        <f>'Production Summary'!$M$30</f>
        <v>250</v>
      </c>
      <c r="BJ18" s="164">
        <v>0</v>
      </c>
      <c r="BK18" s="386"/>
      <c r="BL18" s="164">
        <f>'Production Summary'!$N$32</f>
        <v>875</v>
      </c>
      <c r="BM18" s="164">
        <f>'Production Summary'!$N$34</f>
        <v>360.59999999999997</v>
      </c>
      <c r="BN18" s="164">
        <f>'Production Summary'!$M$34</f>
        <v>6.01</v>
      </c>
      <c r="BO18" s="164">
        <v>0</v>
      </c>
      <c r="BP18" s="164">
        <f>'Production Summary'!$N$36</f>
        <v>717</v>
      </c>
      <c r="BQ18" s="164">
        <f>'Production Summary'!$M$36</f>
        <v>11.95</v>
      </c>
      <c r="BR18" s="164">
        <v>0</v>
      </c>
      <c r="BS18" s="164">
        <f>'Production Summary'!$N$37</f>
        <v>210</v>
      </c>
      <c r="BT18" s="164">
        <f>'Production Summary'!$M$37</f>
        <v>21</v>
      </c>
      <c r="BU18" s="164">
        <v>0</v>
      </c>
      <c r="BV18" s="164">
        <f>'Production Summary'!$N$38</f>
        <v>280</v>
      </c>
      <c r="BW18" s="164">
        <f>'Production Summary'!$M$38</f>
        <v>28</v>
      </c>
      <c r="BX18" s="164">
        <v>0</v>
      </c>
      <c r="BY18" s="165">
        <f>'Production Summary'!$N$39</f>
        <v>300.38406247988502</v>
      </c>
      <c r="BZ18" s="164">
        <f>'Production Summary'!$M$39</f>
        <v>30.038406247988501</v>
      </c>
      <c r="CA18" s="164">
        <v>0</v>
      </c>
      <c r="CB18" s="164">
        <f>'Production Summary'!$N$40</f>
        <v>131.30000000000001</v>
      </c>
      <c r="CC18" s="164">
        <f>'Production Summary'!$M$40</f>
        <v>13.13</v>
      </c>
      <c r="CD18" s="164">
        <v>0</v>
      </c>
      <c r="CE18" s="164">
        <f>'Production Summary'!$N$42</f>
        <v>1136.3519999999996</v>
      </c>
      <c r="CF18" s="164">
        <f>'Production Summary'!$M$42</f>
        <v>81.167999999999978</v>
      </c>
      <c r="CG18" s="164">
        <v>0</v>
      </c>
      <c r="CH18" s="164">
        <v>0</v>
      </c>
      <c r="CI18" s="164">
        <f>'Production Summary'!$N$43</f>
        <v>184</v>
      </c>
      <c r="CJ18" s="164">
        <v>0</v>
      </c>
      <c r="CK18" s="164">
        <f>'Production Summary'!$N$44</f>
        <v>355</v>
      </c>
      <c r="CL18" s="164">
        <v>0</v>
      </c>
      <c r="CM18" s="375">
        <f>'Production Summary'!$N$45</f>
        <v>1650</v>
      </c>
      <c r="CN18" s="164">
        <f>'Production Summary'!$N$46</f>
        <v>270</v>
      </c>
      <c r="CO18" s="164">
        <f>'Production Summary'!$N$47</f>
        <v>1350</v>
      </c>
      <c r="CP18" s="166"/>
      <c r="CQ18" s="164">
        <f>'Production Summary'!$N$49</f>
        <v>8004.1580041580037</v>
      </c>
      <c r="CR18" s="164">
        <f>'Production Summary'!$M$49</f>
        <v>66.701316701316699</v>
      </c>
      <c r="CS18" s="164">
        <f>'Production Summary'!$N$50</f>
        <v>13331.600831600828</v>
      </c>
      <c r="CT18" s="164">
        <f>'Production Summary'!$M$50</f>
        <v>148.1288981288981</v>
      </c>
      <c r="CU18" s="164">
        <f>'Production Summary'!$N$51</f>
        <v>12785.862785862784</v>
      </c>
      <c r="CV18" s="164">
        <f>'Production Summary'!$M$51</f>
        <v>355.16285516285512</v>
      </c>
      <c r="CW18" s="164">
        <f>'Production Summary'!$N$52</f>
        <v>12629.937629937627</v>
      </c>
      <c r="CX18" s="164">
        <f>'Production Summary'!$M$52</f>
        <v>701.66320166320156</v>
      </c>
      <c r="CY18" s="164">
        <f>'Production Summary'!$N$53</f>
        <v>12396.049896049895</v>
      </c>
      <c r="CZ18" s="164">
        <f>'Production Summary'!$M$53</f>
        <v>688.66943866943859</v>
      </c>
      <c r="DA18" s="164">
        <f>'Production Summary'!$N$54</f>
        <v>13799.376299376298</v>
      </c>
      <c r="DB18" s="164">
        <f>'Production Summary'!$M$54</f>
        <v>766.63201663201653</v>
      </c>
      <c r="DC18" s="328">
        <f>'Production Summary'!$N$60</f>
        <v>12863.825363825363</v>
      </c>
      <c r="DD18" s="328">
        <f>'Production Summary'!$M$60</f>
        <v>714.65696465696465</v>
      </c>
      <c r="DE18" s="164">
        <f>'Production Summary'!$N$59</f>
        <v>11148.648648648648</v>
      </c>
      <c r="DF18" s="328">
        <f>'Production Summary'!$M$59</f>
        <v>619.36936936936934</v>
      </c>
      <c r="DG18" s="164">
        <f>'Production Summary'!$N$55</f>
        <v>13842.68884268884</v>
      </c>
      <c r="DH18" s="164">
        <f>'Production Summary'!$M$55</f>
        <v>3460.67221067221</v>
      </c>
      <c r="DI18" s="164">
        <f>'Production Summary'!$N$56</f>
        <v>13097.713097713096</v>
      </c>
      <c r="DJ18" s="164">
        <f>'Production Summary'!$M$56</f>
        <v>163.72141372141371</v>
      </c>
      <c r="DK18" s="164">
        <f>'Production Summary'!$N$57</f>
        <v>14189.189189189186</v>
      </c>
      <c r="DL18" s="164">
        <f>'Production Summary'!$M$57</f>
        <v>394.14414414414409</v>
      </c>
      <c r="DM18" s="164">
        <f>'Production Summary'!$N$58</f>
        <v>14017.671517671517</v>
      </c>
      <c r="DN18" s="164">
        <f>'Production Summary'!$M$58</f>
        <v>778.75952875952873</v>
      </c>
      <c r="DO18" s="164">
        <f>'Production Summary'!$N$61</f>
        <v>4500</v>
      </c>
      <c r="DP18" s="328">
        <f>'Production Summary'!$M$61</f>
        <v>750</v>
      </c>
      <c r="DQ18" s="164">
        <v>0</v>
      </c>
      <c r="DR18" s="164">
        <f>'Production Summary'!$N$62</f>
        <v>8900</v>
      </c>
      <c r="DS18" s="164">
        <f>'Production Summary'!$N$70</f>
        <v>300</v>
      </c>
      <c r="DT18" s="328">
        <f>'Production Summary'!$M$70</f>
        <v>25</v>
      </c>
      <c r="DU18" s="164">
        <v>0</v>
      </c>
      <c r="DV18" s="164">
        <f>'Production Summary'!$N$71</f>
        <v>150</v>
      </c>
      <c r="DW18" s="164">
        <v>0</v>
      </c>
      <c r="DX18" s="164">
        <f>'Production Summary'!$N$64</f>
        <v>192</v>
      </c>
      <c r="DY18" s="164">
        <v>0</v>
      </c>
      <c r="DZ18" s="391">
        <f>'Production Summary'!$N$65</f>
        <v>384</v>
      </c>
      <c r="EA18" s="164">
        <v>0</v>
      </c>
      <c r="EB18" s="391">
        <f>'Production Summary'!$N$66</f>
        <v>192</v>
      </c>
      <c r="EC18" s="164">
        <v>0</v>
      </c>
      <c r="ED18" s="164">
        <f>'Production Summary'!$N$67</f>
        <v>96</v>
      </c>
      <c r="EE18" s="164">
        <v>0</v>
      </c>
      <c r="EF18" s="164">
        <f>'Production Summary'!$N$68</f>
        <v>96</v>
      </c>
      <c r="EG18" s="164">
        <v>0</v>
      </c>
      <c r="EH18" s="164">
        <f>'Production Summary'!$N$69</f>
        <v>340</v>
      </c>
      <c r="EI18" s="101">
        <f t="shared" si="3"/>
        <v>976191848.50153244</v>
      </c>
      <c r="EJ18" s="3"/>
      <c r="EK18" s="3"/>
      <c r="ER18" s="64" t="s">
        <v>34</v>
      </c>
      <c r="ES18" s="61" t="str">
        <f t="shared" si="4"/>
        <v/>
      </c>
      <c r="ET18" s="24">
        <f t="shared" si="5"/>
        <v>976191848.50153244</v>
      </c>
    </row>
    <row r="19" spans="1:150" ht="15" customHeight="1">
      <c r="A19" t="b">
        <f>C19=Nagpur!C19</f>
        <v>1</v>
      </c>
      <c r="B19" s="69">
        <f t="shared" si="6"/>
        <v>14</v>
      </c>
      <c r="C19" s="61" t="str">
        <f>IF(Nagpur!C19="","",Nagpur!C19)</f>
        <v/>
      </c>
      <c r="D19" s="164">
        <f>'Production Summary'!$N$4</f>
        <v>666</v>
      </c>
      <c r="E19" s="164">
        <f>'Production Summary'!$M$4</f>
        <v>27.75</v>
      </c>
      <c r="F19" s="164">
        <v>0</v>
      </c>
      <c r="G19" s="164">
        <f>'Production Summary'!$N$5</f>
        <v>666</v>
      </c>
      <c r="H19" s="164">
        <f>'Production Summary'!$M$5</f>
        <v>27.75</v>
      </c>
      <c r="I19" s="164">
        <v>0</v>
      </c>
      <c r="J19" s="164">
        <f>'Production Summary'!$N$6</f>
        <v>200</v>
      </c>
      <c r="K19" s="328">
        <f>'Production Summary'!$M$6</f>
        <v>7.5</v>
      </c>
      <c r="L19" s="164">
        <v>0</v>
      </c>
      <c r="M19" s="365">
        <f>'Production Summary'!$N$7</f>
        <v>612.72</v>
      </c>
      <c r="N19" s="367">
        <f>'Production Summary'!$M$7</f>
        <v>25.53</v>
      </c>
      <c r="O19" s="164">
        <v>0</v>
      </c>
      <c r="P19" s="164">
        <f>'Production Summary'!$N$8</f>
        <v>780</v>
      </c>
      <c r="Q19" s="164">
        <f>'Production Summary'!$M$8</f>
        <v>65</v>
      </c>
      <c r="R19" s="164">
        <v>0</v>
      </c>
      <c r="S19" s="164">
        <f>'Production Summary'!$N$9</f>
        <v>720</v>
      </c>
      <c r="T19" s="164">
        <f>'Production Summary'!$M$9</f>
        <v>60</v>
      </c>
      <c r="U19" s="164">
        <v>0</v>
      </c>
      <c r="V19" s="164">
        <f>'Production Summary'!$N$10</f>
        <v>876</v>
      </c>
      <c r="W19" s="164">
        <f>'Production Summary'!$M$10</f>
        <v>73</v>
      </c>
      <c r="X19" s="164">
        <v>0</v>
      </c>
      <c r="Y19" s="164">
        <f>'Production Summary'!$N$14</f>
        <v>177</v>
      </c>
      <c r="Z19" s="328">
        <f>'Production Summary'!$M$14</f>
        <v>14.75</v>
      </c>
      <c r="AA19" s="164">
        <v>0</v>
      </c>
      <c r="AB19" s="164">
        <f>'Production Summary'!$N$15</f>
        <v>126</v>
      </c>
      <c r="AC19" s="164">
        <f>'Production Summary'!$M$15</f>
        <v>21</v>
      </c>
      <c r="AD19" s="164">
        <v>0</v>
      </c>
      <c r="AE19" s="164">
        <f>'Production Summary'!$N$16</f>
        <v>252</v>
      </c>
      <c r="AF19" s="164">
        <f>'Production Summary'!$M$16</f>
        <v>21</v>
      </c>
      <c r="AG19" s="164">
        <v>0</v>
      </c>
      <c r="AH19" s="164">
        <f>'Production Summary'!$N$18</f>
        <v>1035</v>
      </c>
      <c r="AI19" s="164">
        <f>'Production Summary'!$M$18</f>
        <v>17.25</v>
      </c>
      <c r="AJ19" s="164">
        <v>0</v>
      </c>
      <c r="AK19" s="164">
        <f>'Production Summary'!$N$19</f>
        <v>870</v>
      </c>
      <c r="AL19" s="164">
        <f>'Production Summary'!$M$19</f>
        <v>29</v>
      </c>
      <c r="AM19" s="164">
        <v>0</v>
      </c>
      <c r="AN19" s="164">
        <f>'Production Summary'!$N$20</f>
        <v>864</v>
      </c>
      <c r="AO19" s="164">
        <f>'Production Summary'!$M$20</f>
        <v>72</v>
      </c>
      <c r="AP19" s="164">
        <v>0</v>
      </c>
      <c r="AQ19" s="164">
        <f>'Production Summary'!$N$21</f>
        <v>670</v>
      </c>
      <c r="AR19" s="164">
        <f>'Production Summary'!$M$21</f>
        <v>335</v>
      </c>
      <c r="AS19" s="164">
        <v>0</v>
      </c>
      <c r="AT19" s="386">
        <f>'Production Summary'!$N$22</f>
        <v>375</v>
      </c>
      <c r="AU19" s="164">
        <f>'Production Summary'!$N$23</f>
        <v>1050</v>
      </c>
      <c r="AV19" s="164">
        <f>'Production Summary'!$N$25</f>
        <v>300</v>
      </c>
      <c r="AW19" s="164">
        <f>'Production Summary'!$M$25</f>
        <v>25</v>
      </c>
      <c r="AX19" s="164">
        <v>0</v>
      </c>
      <c r="AY19" s="164">
        <f>'Production Summary'!$N$26</f>
        <v>300</v>
      </c>
      <c r="AZ19" s="164">
        <f>'Production Summary'!$M$26</f>
        <v>25</v>
      </c>
      <c r="BA19" s="164">
        <v>0</v>
      </c>
      <c r="BB19" s="164">
        <f>'Production Summary'!$N$28</f>
        <v>777</v>
      </c>
      <c r="BC19" s="164">
        <f>'Production Summary'!$M$28</f>
        <v>12.95</v>
      </c>
      <c r="BD19" s="164">
        <v>0</v>
      </c>
      <c r="BE19" s="164">
        <f>'Production Summary'!$N$29</f>
        <v>612</v>
      </c>
      <c r="BF19" s="164">
        <f>'Production Summary'!$M$29</f>
        <v>51</v>
      </c>
      <c r="BG19" s="164">
        <v>0</v>
      </c>
      <c r="BH19" s="164">
        <f>'Production Summary'!$N$30</f>
        <v>500</v>
      </c>
      <c r="BI19" s="164">
        <f>'Production Summary'!$M$30</f>
        <v>250</v>
      </c>
      <c r="BJ19" s="164">
        <v>0</v>
      </c>
      <c r="BK19" s="386"/>
      <c r="BL19" s="164">
        <f>'Production Summary'!$N$32</f>
        <v>875</v>
      </c>
      <c r="BM19" s="164">
        <f>'Production Summary'!$N$34</f>
        <v>360.59999999999997</v>
      </c>
      <c r="BN19" s="164">
        <f>'Production Summary'!$M$34</f>
        <v>6.01</v>
      </c>
      <c r="BO19" s="164">
        <v>0</v>
      </c>
      <c r="BP19" s="164">
        <f>'Production Summary'!$N$36</f>
        <v>717</v>
      </c>
      <c r="BQ19" s="164">
        <f>'Production Summary'!$M$36</f>
        <v>11.95</v>
      </c>
      <c r="BR19" s="164">
        <v>0</v>
      </c>
      <c r="BS19" s="164">
        <f>'Production Summary'!$N$37</f>
        <v>210</v>
      </c>
      <c r="BT19" s="164">
        <f>'Production Summary'!$M$37</f>
        <v>21</v>
      </c>
      <c r="BU19" s="164">
        <v>0</v>
      </c>
      <c r="BV19" s="164">
        <f>'Production Summary'!$N$38</f>
        <v>280</v>
      </c>
      <c r="BW19" s="164">
        <f>'Production Summary'!$M$38</f>
        <v>28</v>
      </c>
      <c r="BX19" s="164">
        <v>0</v>
      </c>
      <c r="BY19" s="165">
        <f>'Production Summary'!$N$39</f>
        <v>300.38406247988502</v>
      </c>
      <c r="BZ19" s="164">
        <f>'Production Summary'!$M$39</f>
        <v>30.038406247988501</v>
      </c>
      <c r="CA19" s="164">
        <v>0</v>
      </c>
      <c r="CB19" s="164">
        <f>'Production Summary'!$N$40</f>
        <v>131.30000000000001</v>
      </c>
      <c r="CC19" s="164">
        <f>'Production Summary'!$M$40</f>
        <v>13.13</v>
      </c>
      <c r="CD19" s="164">
        <v>0</v>
      </c>
      <c r="CE19" s="164">
        <f>'Production Summary'!$N$42</f>
        <v>1136.3519999999996</v>
      </c>
      <c r="CF19" s="164">
        <f>'Production Summary'!$M$42</f>
        <v>81.167999999999978</v>
      </c>
      <c r="CG19" s="164">
        <v>0</v>
      </c>
      <c r="CH19" s="164">
        <v>0</v>
      </c>
      <c r="CI19" s="164">
        <f>'Production Summary'!$N$43</f>
        <v>184</v>
      </c>
      <c r="CJ19" s="164">
        <v>0</v>
      </c>
      <c r="CK19" s="164">
        <f>'Production Summary'!$N$44</f>
        <v>355</v>
      </c>
      <c r="CL19" s="164">
        <v>0</v>
      </c>
      <c r="CM19" s="375">
        <f>'Production Summary'!$N$45</f>
        <v>1650</v>
      </c>
      <c r="CN19" s="164">
        <f>'Production Summary'!$N$46</f>
        <v>270</v>
      </c>
      <c r="CO19" s="164">
        <f>'Production Summary'!$N$47</f>
        <v>1350</v>
      </c>
      <c r="CP19" s="166"/>
      <c r="CQ19" s="164">
        <f>'Production Summary'!$N$49</f>
        <v>8004.1580041580037</v>
      </c>
      <c r="CR19" s="164">
        <f>'Production Summary'!$M$49</f>
        <v>66.701316701316699</v>
      </c>
      <c r="CS19" s="164">
        <f>'Production Summary'!$N$50</f>
        <v>13331.600831600828</v>
      </c>
      <c r="CT19" s="164">
        <f>'Production Summary'!$M$50</f>
        <v>148.1288981288981</v>
      </c>
      <c r="CU19" s="164">
        <f>'Production Summary'!$N$51</f>
        <v>12785.862785862784</v>
      </c>
      <c r="CV19" s="164">
        <f>'Production Summary'!$M$51</f>
        <v>355.16285516285512</v>
      </c>
      <c r="CW19" s="164">
        <f>'Production Summary'!$N$52</f>
        <v>12629.937629937627</v>
      </c>
      <c r="CX19" s="164">
        <f>'Production Summary'!$M$52</f>
        <v>701.66320166320156</v>
      </c>
      <c r="CY19" s="164">
        <f>'Production Summary'!$N$53</f>
        <v>12396.049896049895</v>
      </c>
      <c r="CZ19" s="164">
        <f>'Production Summary'!$M$53</f>
        <v>688.66943866943859</v>
      </c>
      <c r="DA19" s="164">
        <f>'Production Summary'!$N$54</f>
        <v>13799.376299376298</v>
      </c>
      <c r="DB19" s="164">
        <f>'Production Summary'!$M$54</f>
        <v>766.63201663201653</v>
      </c>
      <c r="DC19" s="328">
        <f>'Production Summary'!$N$60</f>
        <v>12863.825363825363</v>
      </c>
      <c r="DD19" s="328">
        <f>'Production Summary'!$M$60</f>
        <v>714.65696465696465</v>
      </c>
      <c r="DE19" s="164">
        <f>'Production Summary'!$N$59</f>
        <v>11148.648648648648</v>
      </c>
      <c r="DF19" s="328">
        <f>'Production Summary'!$M$59</f>
        <v>619.36936936936934</v>
      </c>
      <c r="DG19" s="164">
        <f>'Production Summary'!$N$55</f>
        <v>13842.68884268884</v>
      </c>
      <c r="DH19" s="164">
        <f>'Production Summary'!$M$55</f>
        <v>3460.67221067221</v>
      </c>
      <c r="DI19" s="164">
        <f>'Production Summary'!$N$56</f>
        <v>13097.713097713096</v>
      </c>
      <c r="DJ19" s="164">
        <f>'Production Summary'!$M$56</f>
        <v>163.72141372141371</v>
      </c>
      <c r="DK19" s="164">
        <f>'Production Summary'!$N$57</f>
        <v>14189.189189189186</v>
      </c>
      <c r="DL19" s="164">
        <f>'Production Summary'!$M$57</f>
        <v>394.14414414414409</v>
      </c>
      <c r="DM19" s="164">
        <f>'Production Summary'!$N$58</f>
        <v>14017.671517671517</v>
      </c>
      <c r="DN19" s="164">
        <f>'Production Summary'!$M$58</f>
        <v>778.75952875952873</v>
      </c>
      <c r="DO19" s="164">
        <f>'Production Summary'!$N$61</f>
        <v>4500</v>
      </c>
      <c r="DP19" s="328">
        <f>'Production Summary'!$M$61</f>
        <v>750</v>
      </c>
      <c r="DQ19" s="164">
        <v>0</v>
      </c>
      <c r="DR19" s="164">
        <f>'Production Summary'!$N$62</f>
        <v>8900</v>
      </c>
      <c r="DS19" s="164">
        <f>'Production Summary'!$N$70</f>
        <v>300</v>
      </c>
      <c r="DT19" s="328">
        <f>'Production Summary'!$M$70</f>
        <v>25</v>
      </c>
      <c r="DU19" s="164">
        <v>0</v>
      </c>
      <c r="DV19" s="164">
        <f>'Production Summary'!$N$71</f>
        <v>150</v>
      </c>
      <c r="DW19" s="164">
        <v>0</v>
      </c>
      <c r="DX19" s="164">
        <f>'Production Summary'!$N$64</f>
        <v>192</v>
      </c>
      <c r="DY19" s="164">
        <v>0</v>
      </c>
      <c r="DZ19" s="391">
        <f>'Production Summary'!$N$65</f>
        <v>384</v>
      </c>
      <c r="EA19" s="164">
        <v>0</v>
      </c>
      <c r="EB19" s="391">
        <f>'Production Summary'!$N$66</f>
        <v>192</v>
      </c>
      <c r="EC19" s="164">
        <v>0</v>
      </c>
      <c r="ED19" s="164">
        <f>'Production Summary'!$N$67</f>
        <v>96</v>
      </c>
      <c r="EE19" s="164">
        <v>0</v>
      </c>
      <c r="EF19" s="164">
        <f>'Production Summary'!$N$68</f>
        <v>96</v>
      </c>
      <c r="EG19" s="164">
        <v>0</v>
      </c>
      <c r="EH19" s="164">
        <f>'Production Summary'!$N$69</f>
        <v>340</v>
      </c>
      <c r="EI19" s="101">
        <f t="shared" si="3"/>
        <v>976191848.50153244</v>
      </c>
      <c r="EJ19" s="3"/>
      <c r="EK19" s="3"/>
      <c r="ER19" s="64" t="s">
        <v>35</v>
      </c>
      <c r="ES19" s="61" t="str">
        <f t="shared" si="4"/>
        <v/>
      </c>
      <c r="ET19" s="24">
        <f t="shared" si="5"/>
        <v>976191848.50153244</v>
      </c>
    </row>
    <row r="20" spans="1:150" ht="15" customHeight="1">
      <c r="A20" t="b">
        <f>C20=Nagpur!C20</f>
        <v>1</v>
      </c>
      <c r="B20" s="69">
        <f t="shared" si="6"/>
        <v>15</v>
      </c>
      <c r="C20" s="61" t="str">
        <f>IF(Nagpur!C20="","",Nagpur!C20)</f>
        <v/>
      </c>
      <c r="D20" s="164">
        <f>'Production Summary'!$N$4</f>
        <v>666</v>
      </c>
      <c r="E20" s="164">
        <f>'Production Summary'!$M$4</f>
        <v>27.75</v>
      </c>
      <c r="F20" s="164">
        <v>0</v>
      </c>
      <c r="G20" s="164">
        <f>'Production Summary'!$N$5</f>
        <v>666</v>
      </c>
      <c r="H20" s="164">
        <f>'Production Summary'!$M$5</f>
        <v>27.75</v>
      </c>
      <c r="I20" s="164">
        <v>0</v>
      </c>
      <c r="J20" s="164">
        <f>'Production Summary'!$N$6</f>
        <v>200</v>
      </c>
      <c r="K20" s="328">
        <f>'Production Summary'!$M$6</f>
        <v>7.5</v>
      </c>
      <c r="L20" s="164">
        <v>0</v>
      </c>
      <c r="M20" s="365">
        <f>'Production Summary'!$N$7</f>
        <v>612.72</v>
      </c>
      <c r="N20" s="367">
        <f>'Production Summary'!$M$7</f>
        <v>25.53</v>
      </c>
      <c r="O20" s="164">
        <v>0</v>
      </c>
      <c r="P20" s="164">
        <f>'Production Summary'!$N$8</f>
        <v>780</v>
      </c>
      <c r="Q20" s="164">
        <f>'Production Summary'!$M$8</f>
        <v>65</v>
      </c>
      <c r="R20" s="164">
        <v>0</v>
      </c>
      <c r="S20" s="164">
        <f>'Production Summary'!$N$9</f>
        <v>720</v>
      </c>
      <c r="T20" s="164">
        <f>'Production Summary'!$M$9</f>
        <v>60</v>
      </c>
      <c r="U20" s="164">
        <v>0</v>
      </c>
      <c r="V20" s="164">
        <f>'Production Summary'!$N$10</f>
        <v>876</v>
      </c>
      <c r="W20" s="164">
        <f>'Production Summary'!$M$10</f>
        <v>73</v>
      </c>
      <c r="X20" s="164">
        <v>0</v>
      </c>
      <c r="Y20" s="164">
        <f>'Production Summary'!$N$14</f>
        <v>177</v>
      </c>
      <c r="Z20" s="328">
        <f>'Production Summary'!$M$14</f>
        <v>14.75</v>
      </c>
      <c r="AA20" s="164">
        <v>0</v>
      </c>
      <c r="AB20" s="164">
        <f>'Production Summary'!$N$15</f>
        <v>126</v>
      </c>
      <c r="AC20" s="164">
        <f>'Production Summary'!$M$15</f>
        <v>21</v>
      </c>
      <c r="AD20" s="164">
        <v>0</v>
      </c>
      <c r="AE20" s="164">
        <f>'Production Summary'!$N$16</f>
        <v>252</v>
      </c>
      <c r="AF20" s="164">
        <f>'Production Summary'!$M$16</f>
        <v>21</v>
      </c>
      <c r="AG20" s="164">
        <v>0</v>
      </c>
      <c r="AH20" s="164">
        <f>'Production Summary'!$N$18</f>
        <v>1035</v>
      </c>
      <c r="AI20" s="164">
        <f>'Production Summary'!$M$18</f>
        <v>17.25</v>
      </c>
      <c r="AJ20" s="164">
        <v>0</v>
      </c>
      <c r="AK20" s="164">
        <f>'Production Summary'!$N$19</f>
        <v>870</v>
      </c>
      <c r="AL20" s="164">
        <f>'Production Summary'!$M$19</f>
        <v>29</v>
      </c>
      <c r="AM20" s="164">
        <v>0</v>
      </c>
      <c r="AN20" s="164">
        <f>'Production Summary'!$N$20</f>
        <v>864</v>
      </c>
      <c r="AO20" s="164">
        <f>'Production Summary'!$M$20</f>
        <v>72</v>
      </c>
      <c r="AP20" s="164">
        <v>0</v>
      </c>
      <c r="AQ20" s="164">
        <f>'Production Summary'!$N$21</f>
        <v>670</v>
      </c>
      <c r="AR20" s="164">
        <f>'Production Summary'!$M$21</f>
        <v>335</v>
      </c>
      <c r="AS20" s="164">
        <v>0</v>
      </c>
      <c r="AT20" s="386">
        <f>'Production Summary'!$N$22</f>
        <v>375</v>
      </c>
      <c r="AU20" s="164">
        <f>'Production Summary'!$N$23</f>
        <v>1050</v>
      </c>
      <c r="AV20" s="164">
        <f>'Production Summary'!$N$25</f>
        <v>300</v>
      </c>
      <c r="AW20" s="164">
        <f>'Production Summary'!$M$25</f>
        <v>25</v>
      </c>
      <c r="AX20" s="164">
        <v>0</v>
      </c>
      <c r="AY20" s="164">
        <f>'Production Summary'!$N$26</f>
        <v>300</v>
      </c>
      <c r="AZ20" s="164">
        <f>'Production Summary'!$M$26</f>
        <v>25</v>
      </c>
      <c r="BA20" s="164">
        <v>0</v>
      </c>
      <c r="BB20" s="164">
        <f>'Production Summary'!$N$28</f>
        <v>777</v>
      </c>
      <c r="BC20" s="164">
        <f>'Production Summary'!$M$28</f>
        <v>12.95</v>
      </c>
      <c r="BD20" s="164">
        <v>0</v>
      </c>
      <c r="BE20" s="164">
        <f>'Production Summary'!$N$29</f>
        <v>612</v>
      </c>
      <c r="BF20" s="164">
        <f>'Production Summary'!$M$29</f>
        <v>51</v>
      </c>
      <c r="BG20" s="164">
        <v>0</v>
      </c>
      <c r="BH20" s="164">
        <f>'Production Summary'!$N$30</f>
        <v>500</v>
      </c>
      <c r="BI20" s="164">
        <f>'Production Summary'!$M$30</f>
        <v>250</v>
      </c>
      <c r="BJ20" s="164">
        <v>0</v>
      </c>
      <c r="BK20" s="386"/>
      <c r="BL20" s="164">
        <f>'Production Summary'!$N$32</f>
        <v>875</v>
      </c>
      <c r="BM20" s="164">
        <f>'Production Summary'!$N$34</f>
        <v>360.59999999999997</v>
      </c>
      <c r="BN20" s="164">
        <f>'Production Summary'!$M$34</f>
        <v>6.01</v>
      </c>
      <c r="BO20" s="164">
        <v>0</v>
      </c>
      <c r="BP20" s="164">
        <f>'Production Summary'!$N$36</f>
        <v>717</v>
      </c>
      <c r="BQ20" s="164">
        <f>'Production Summary'!$M$36</f>
        <v>11.95</v>
      </c>
      <c r="BR20" s="164">
        <v>0</v>
      </c>
      <c r="BS20" s="164">
        <f>'Production Summary'!$N$37</f>
        <v>210</v>
      </c>
      <c r="BT20" s="164">
        <f>'Production Summary'!$M$37</f>
        <v>21</v>
      </c>
      <c r="BU20" s="164">
        <v>0</v>
      </c>
      <c r="BV20" s="164">
        <f>'Production Summary'!$N$38</f>
        <v>280</v>
      </c>
      <c r="BW20" s="164">
        <f>'Production Summary'!$M$38</f>
        <v>28</v>
      </c>
      <c r="BX20" s="164">
        <v>0</v>
      </c>
      <c r="BY20" s="165">
        <f>'Production Summary'!$N$39</f>
        <v>300.38406247988502</v>
      </c>
      <c r="BZ20" s="164">
        <f>'Production Summary'!$M$39</f>
        <v>30.038406247988501</v>
      </c>
      <c r="CA20" s="164">
        <v>0</v>
      </c>
      <c r="CB20" s="164">
        <f>'Production Summary'!$N$40</f>
        <v>131.30000000000001</v>
      </c>
      <c r="CC20" s="164">
        <f>'Production Summary'!$M$40</f>
        <v>13.13</v>
      </c>
      <c r="CD20" s="164">
        <v>0</v>
      </c>
      <c r="CE20" s="164">
        <f>'Production Summary'!$N$42</f>
        <v>1136.3519999999996</v>
      </c>
      <c r="CF20" s="164">
        <f>'Production Summary'!$M$42</f>
        <v>81.167999999999978</v>
      </c>
      <c r="CG20" s="164">
        <v>0</v>
      </c>
      <c r="CH20" s="164">
        <v>0</v>
      </c>
      <c r="CI20" s="164">
        <f>'Production Summary'!$N$43</f>
        <v>184</v>
      </c>
      <c r="CJ20" s="164">
        <v>0</v>
      </c>
      <c r="CK20" s="164">
        <f>'Production Summary'!$N$44</f>
        <v>355</v>
      </c>
      <c r="CL20" s="164">
        <v>0</v>
      </c>
      <c r="CM20" s="375">
        <f>'Production Summary'!$N$45</f>
        <v>1650</v>
      </c>
      <c r="CN20" s="164">
        <f>'Production Summary'!$N$46</f>
        <v>270</v>
      </c>
      <c r="CO20" s="164">
        <f>'Production Summary'!$N$47</f>
        <v>1350</v>
      </c>
      <c r="CP20" s="166"/>
      <c r="CQ20" s="164">
        <f>'Production Summary'!$N$49</f>
        <v>8004.1580041580037</v>
      </c>
      <c r="CR20" s="164">
        <f>'Production Summary'!$M$49</f>
        <v>66.701316701316699</v>
      </c>
      <c r="CS20" s="164">
        <f>'Production Summary'!$N$50</f>
        <v>13331.600831600828</v>
      </c>
      <c r="CT20" s="164">
        <f>'Production Summary'!$M$50</f>
        <v>148.1288981288981</v>
      </c>
      <c r="CU20" s="164">
        <f>'Production Summary'!$N$51</f>
        <v>12785.862785862784</v>
      </c>
      <c r="CV20" s="164">
        <f>'Production Summary'!$M$51</f>
        <v>355.16285516285512</v>
      </c>
      <c r="CW20" s="164">
        <f>'Production Summary'!$N$52</f>
        <v>12629.937629937627</v>
      </c>
      <c r="CX20" s="164">
        <f>'Production Summary'!$M$52</f>
        <v>701.66320166320156</v>
      </c>
      <c r="CY20" s="164">
        <f>'Production Summary'!$N$53</f>
        <v>12396.049896049895</v>
      </c>
      <c r="CZ20" s="164">
        <f>'Production Summary'!$M$53</f>
        <v>688.66943866943859</v>
      </c>
      <c r="DA20" s="164">
        <f>'Production Summary'!$N$54</f>
        <v>13799.376299376298</v>
      </c>
      <c r="DB20" s="164">
        <f>'Production Summary'!$M$54</f>
        <v>766.63201663201653</v>
      </c>
      <c r="DC20" s="328">
        <f>'Production Summary'!$N$60</f>
        <v>12863.825363825363</v>
      </c>
      <c r="DD20" s="328">
        <f>'Production Summary'!$M$60</f>
        <v>714.65696465696465</v>
      </c>
      <c r="DE20" s="164">
        <f>'Production Summary'!$N$59</f>
        <v>11148.648648648648</v>
      </c>
      <c r="DF20" s="328">
        <f>'Production Summary'!$M$59</f>
        <v>619.36936936936934</v>
      </c>
      <c r="DG20" s="164">
        <f>'Production Summary'!$N$55</f>
        <v>13842.68884268884</v>
      </c>
      <c r="DH20" s="164">
        <f>'Production Summary'!$M$55</f>
        <v>3460.67221067221</v>
      </c>
      <c r="DI20" s="164">
        <f>'Production Summary'!$N$56</f>
        <v>13097.713097713096</v>
      </c>
      <c r="DJ20" s="164">
        <f>'Production Summary'!$M$56</f>
        <v>163.72141372141371</v>
      </c>
      <c r="DK20" s="164">
        <f>'Production Summary'!$N$57</f>
        <v>14189.189189189186</v>
      </c>
      <c r="DL20" s="164">
        <f>'Production Summary'!$M$57</f>
        <v>394.14414414414409</v>
      </c>
      <c r="DM20" s="164">
        <f>'Production Summary'!$N$58</f>
        <v>14017.671517671517</v>
      </c>
      <c r="DN20" s="164">
        <f>'Production Summary'!$M$58</f>
        <v>778.75952875952873</v>
      </c>
      <c r="DO20" s="164">
        <f>'Production Summary'!$N$61</f>
        <v>4500</v>
      </c>
      <c r="DP20" s="328">
        <f>'Production Summary'!$M$61</f>
        <v>750</v>
      </c>
      <c r="DQ20" s="164">
        <v>0</v>
      </c>
      <c r="DR20" s="164">
        <f>'Production Summary'!$N$62</f>
        <v>8900</v>
      </c>
      <c r="DS20" s="164">
        <f>'Production Summary'!$N$70</f>
        <v>300</v>
      </c>
      <c r="DT20" s="328">
        <f>'Production Summary'!$M$70</f>
        <v>25</v>
      </c>
      <c r="DU20" s="164">
        <v>0</v>
      </c>
      <c r="DV20" s="164">
        <f>'Production Summary'!$N$71</f>
        <v>150</v>
      </c>
      <c r="DW20" s="164">
        <v>0</v>
      </c>
      <c r="DX20" s="164">
        <f>'Production Summary'!$N$64</f>
        <v>192</v>
      </c>
      <c r="DY20" s="164">
        <v>0</v>
      </c>
      <c r="DZ20" s="391">
        <f>'Production Summary'!$N$65</f>
        <v>384</v>
      </c>
      <c r="EA20" s="164">
        <v>0</v>
      </c>
      <c r="EB20" s="391">
        <f>'Production Summary'!$N$66</f>
        <v>192</v>
      </c>
      <c r="EC20" s="164">
        <v>0</v>
      </c>
      <c r="ED20" s="164">
        <f>'Production Summary'!$N$67</f>
        <v>96</v>
      </c>
      <c r="EE20" s="164">
        <v>0</v>
      </c>
      <c r="EF20" s="164">
        <f>'Production Summary'!$N$68</f>
        <v>96</v>
      </c>
      <c r="EG20" s="164">
        <v>0</v>
      </c>
      <c r="EH20" s="164">
        <f>'Production Summary'!$N$69</f>
        <v>340</v>
      </c>
      <c r="EI20" s="101">
        <f t="shared" si="3"/>
        <v>976191848.50153244</v>
      </c>
      <c r="EJ20" s="3"/>
      <c r="EK20" s="3"/>
      <c r="ER20" s="64" t="s">
        <v>36</v>
      </c>
      <c r="ES20" s="61" t="str">
        <f t="shared" si="4"/>
        <v/>
      </c>
      <c r="ET20" s="24">
        <f t="shared" si="5"/>
        <v>976191848.50153244</v>
      </c>
    </row>
    <row r="21" spans="1:150" ht="15" customHeight="1">
      <c r="A21" t="b">
        <f>C21=Nagpur!C21</f>
        <v>1</v>
      </c>
      <c r="B21" s="60">
        <f t="shared" si="6"/>
        <v>16</v>
      </c>
      <c r="C21" s="61" t="str">
        <f>IF(Nagpur!C21="","",Nagpur!C21)</f>
        <v>Sharma Doodh Dairy</v>
      </c>
      <c r="D21" s="164">
        <f>'Production Summary'!$N$4</f>
        <v>666</v>
      </c>
      <c r="E21" s="164">
        <f>'Production Summary'!$M$4</f>
        <v>27.75</v>
      </c>
      <c r="F21" s="164">
        <v>0</v>
      </c>
      <c r="G21" s="164">
        <f>'Production Summary'!$N$5</f>
        <v>666</v>
      </c>
      <c r="H21" s="164">
        <f>'Production Summary'!$M$5</f>
        <v>27.75</v>
      </c>
      <c r="I21" s="164">
        <v>0</v>
      </c>
      <c r="J21" s="164">
        <f>'Production Summary'!$N$6</f>
        <v>200</v>
      </c>
      <c r="K21" s="328">
        <f>'Production Summary'!$M$6</f>
        <v>7.5</v>
      </c>
      <c r="L21" s="164">
        <v>0</v>
      </c>
      <c r="M21" s="365">
        <f>'Production Summary'!$N$7</f>
        <v>612.72</v>
      </c>
      <c r="N21" s="367">
        <f>'Production Summary'!$M$7</f>
        <v>25.53</v>
      </c>
      <c r="O21" s="164">
        <v>0</v>
      </c>
      <c r="P21" s="164">
        <f>'Production Summary'!$N$8</f>
        <v>780</v>
      </c>
      <c r="Q21" s="164">
        <f>'Production Summary'!$M$8</f>
        <v>65</v>
      </c>
      <c r="R21" s="164">
        <v>0</v>
      </c>
      <c r="S21" s="164">
        <f>'Production Summary'!$N$9</f>
        <v>720</v>
      </c>
      <c r="T21" s="164">
        <f>'Production Summary'!$M$9</f>
        <v>60</v>
      </c>
      <c r="U21" s="164">
        <v>0</v>
      </c>
      <c r="V21" s="164">
        <f>'Production Summary'!$N$10</f>
        <v>876</v>
      </c>
      <c r="W21" s="164">
        <f>'Production Summary'!$M$10</f>
        <v>73</v>
      </c>
      <c r="X21" s="164">
        <v>0</v>
      </c>
      <c r="Y21" s="164">
        <f>'Production Summary'!$N$14</f>
        <v>177</v>
      </c>
      <c r="Z21" s="328">
        <f>'Production Summary'!$M$14</f>
        <v>14.75</v>
      </c>
      <c r="AA21" s="164">
        <v>0</v>
      </c>
      <c r="AB21" s="164">
        <f>'Production Summary'!$N$15</f>
        <v>126</v>
      </c>
      <c r="AC21" s="164">
        <f>'Production Summary'!$M$15</f>
        <v>21</v>
      </c>
      <c r="AD21" s="164">
        <v>0</v>
      </c>
      <c r="AE21" s="164">
        <f>'Production Summary'!$N$16</f>
        <v>252</v>
      </c>
      <c r="AF21" s="164">
        <f>'Production Summary'!$M$16</f>
        <v>21</v>
      </c>
      <c r="AG21" s="164">
        <v>0</v>
      </c>
      <c r="AH21" s="164">
        <f>'Production Summary'!$N$18</f>
        <v>1035</v>
      </c>
      <c r="AI21" s="164">
        <f>'Production Summary'!$M$18</f>
        <v>17.25</v>
      </c>
      <c r="AJ21" s="164">
        <v>0</v>
      </c>
      <c r="AK21" s="164">
        <f>'Production Summary'!$N$19</f>
        <v>870</v>
      </c>
      <c r="AL21" s="164">
        <f>'Production Summary'!$M$19</f>
        <v>29</v>
      </c>
      <c r="AM21" s="164">
        <v>0</v>
      </c>
      <c r="AN21" s="164">
        <f>'Production Summary'!$N$20</f>
        <v>864</v>
      </c>
      <c r="AO21" s="164">
        <f>'Production Summary'!$M$20</f>
        <v>72</v>
      </c>
      <c r="AP21" s="164">
        <v>0</v>
      </c>
      <c r="AQ21" s="164">
        <f>'Production Summary'!$N$21</f>
        <v>670</v>
      </c>
      <c r="AR21" s="164">
        <f>'Production Summary'!$M$21</f>
        <v>335</v>
      </c>
      <c r="AS21" s="164">
        <v>0</v>
      </c>
      <c r="AT21" s="386">
        <f>'Production Summary'!$N$22</f>
        <v>375</v>
      </c>
      <c r="AU21" s="164">
        <f>'Production Summary'!$N$23</f>
        <v>1050</v>
      </c>
      <c r="AV21" s="164">
        <f>'Production Summary'!$N$25</f>
        <v>300</v>
      </c>
      <c r="AW21" s="164">
        <f>'Production Summary'!$M$25</f>
        <v>25</v>
      </c>
      <c r="AX21" s="164">
        <v>0</v>
      </c>
      <c r="AY21" s="164">
        <f>'Production Summary'!$N$26</f>
        <v>300</v>
      </c>
      <c r="AZ21" s="164">
        <f>'Production Summary'!$M$26</f>
        <v>25</v>
      </c>
      <c r="BA21" s="164">
        <v>0</v>
      </c>
      <c r="BB21" s="164">
        <f>'Production Summary'!$N$28</f>
        <v>777</v>
      </c>
      <c r="BC21" s="164">
        <f>'Production Summary'!$M$28</f>
        <v>12.95</v>
      </c>
      <c r="BD21" s="164">
        <v>0</v>
      </c>
      <c r="BE21" s="164">
        <f>'Production Summary'!$N$29</f>
        <v>612</v>
      </c>
      <c r="BF21" s="164">
        <f>'Production Summary'!$M$29</f>
        <v>51</v>
      </c>
      <c r="BG21" s="164">
        <v>0</v>
      </c>
      <c r="BH21" s="164">
        <f>'Production Summary'!$N$30</f>
        <v>500</v>
      </c>
      <c r="BI21" s="164">
        <f>'Production Summary'!$M$30</f>
        <v>250</v>
      </c>
      <c r="BJ21" s="164">
        <v>0</v>
      </c>
      <c r="BK21" s="386"/>
      <c r="BL21" s="164">
        <f>'Production Summary'!$N$32</f>
        <v>875</v>
      </c>
      <c r="BM21" s="164">
        <f>'Production Summary'!$N$34</f>
        <v>360.59999999999997</v>
      </c>
      <c r="BN21" s="164">
        <f>'Production Summary'!$M$34</f>
        <v>6.01</v>
      </c>
      <c r="BO21" s="164">
        <v>0</v>
      </c>
      <c r="BP21" s="164">
        <f>'Production Summary'!$N$36</f>
        <v>717</v>
      </c>
      <c r="BQ21" s="164">
        <f>'Production Summary'!$M$36</f>
        <v>11.95</v>
      </c>
      <c r="BR21" s="164">
        <v>0</v>
      </c>
      <c r="BS21" s="164">
        <f>'Production Summary'!$N$37</f>
        <v>210</v>
      </c>
      <c r="BT21" s="164">
        <f>'Production Summary'!$M$37</f>
        <v>21</v>
      </c>
      <c r="BU21" s="164">
        <v>0</v>
      </c>
      <c r="BV21" s="164">
        <f>'Production Summary'!$N$38</f>
        <v>280</v>
      </c>
      <c r="BW21" s="164">
        <f>'Production Summary'!$M$38</f>
        <v>28</v>
      </c>
      <c r="BX21" s="164">
        <v>0</v>
      </c>
      <c r="BY21" s="165">
        <f>'Production Summary'!$N$39</f>
        <v>300.38406247988502</v>
      </c>
      <c r="BZ21" s="164">
        <f>'Production Summary'!$M$39</f>
        <v>30.038406247988501</v>
      </c>
      <c r="CA21" s="164">
        <v>0</v>
      </c>
      <c r="CB21" s="164">
        <f>'Production Summary'!$N$40</f>
        <v>131.30000000000001</v>
      </c>
      <c r="CC21" s="164">
        <f>'Production Summary'!$M$40</f>
        <v>13.13</v>
      </c>
      <c r="CD21" s="164">
        <v>0</v>
      </c>
      <c r="CE21" s="164">
        <f>'Production Summary'!$N$42</f>
        <v>1136.3519999999996</v>
      </c>
      <c r="CF21" s="164">
        <f>'Production Summary'!$M$42</f>
        <v>81.167999999999978</v>
      </c>
      <c r="CG21" s="164">
        <v>0</v>
      </c>
      <c r="CH21" s="164">
        <v>0</v>
      </c>
      <c r="CI21" s="164">
        <f>'Production Summary'!$N$43</f>
        <v>184</v>
      </c>
      <c r="CJ21" s="164">
        <v>0</v>
      </c>
      <c r="CK21" s="164">
        <f>'Production Summary'!$N$44</f>
        <v>355</v>
      </c>
      <c r="CL21" s="164">
        <v>0</v>
      </c>
      <c r="CM21" s="375">
        <f>'Production Summary'!$N$45</f>
        <v>1650</v>
      </c>
      <c r="CN21" s="164">
        <f>'Production Summary'!$N$46</f>
        <v>270</v>
      </c>
      <c r="CO21" s="164">
        <f>'Production Summary'!$N$47</f>
        <v>1350</v>
      </c>
      <c r="CP21" s="166"/>
      <c r="CQ21" s="164">
        <f>'Production Summary'!$N$49</f>
        <v>8004.1580041580037</v>
      </c>
      <c r="CR21" s="164">
        <f>'Production Summary'!$M$49</f>
        <v>66.701316701316699</v>
      </c>
      <c r="CS21" s="164">
        <f>'Production Summary'!$N$50</f>
        <v>13331.600831600828</v>
      </c>
      <c r="CT21" s="164">
        <f>'Production Summary'!$M$50</f>
        <v>148.1288981288981</v>
      </c>
      <c r="CU21" s="164">
        <f>'Production Summary'!$N$51</f>
        <v>12785.862785862784</v>
      </c>
      <c r="CV21" s="164">
        <f>'Production Summary'!$M$51</f>
        <v>355.16285516285512</v>
      </c>
      <c r="CW21" s="164">
        <f>'Production Summary'!$N$52</f>
        <v>12629.937629937627</v>
      </c>
      <c r="CX21" s="164">
        <f>'Production Summary'!$M$52</f>
        <v>701.66320166320156</v>
      </c>
      <c r="CY21" s="164">
        <f>'Production Summary'!$N$53</f>
        <v>12396.049896049895</v>
      </c>
      <c r="CZ21" s="164">
        <f>'Production Summary'!$M$53</f>
        <v>688.66943866943859</v>
      </c>
      <c r="DA21" s="164">
        <f>'Production Summary'!$N$54</f>
        <v>13799.376299376298</v>
      </c>
      <c r="DB21" s="164">
        <f>'Production Summary'!$M$54</f>
        <v>766.63201663201653</v>
      </c>
      <c r="DC21" s="328">
        <f>'Production Summary'!$N$60</f>
        <v>12863.825363825363</v>
      </c>
      <c r="DD21" s="328">
        <f>'Production Summary'!$M$60</f>
        <v>714.65696465696465</v>
      </c>
      <c r="DE21" s="164">
        <f>'Production Summary'!$N$59</f>
        <v>11148.648648648648</v>
      </c>
      <c r="DF21" s="328">
        <f>'Production Summary'!$M$59</f>
        <v>619.36936936936934</v>
      </c>
      <c r="DG21" s="164">
        <f>'Production Summary'!$N$55</f>
        <v>13842.68884268884</v>
      </c>
      <c r="DH21" s="164">
        <f>'Production Summary'!$M$55</f>
        <v>3460.67221067221</v>
      </c>
      <c r="DI21" s="164">
        <f>'Production Summary'!$N$56</f>
        <v>13097.713097713096</v>
      </c>
      <c r="DJ21" s="164">
        <f>'Production Summary'!$M$56</f>
        <v>163.72141372141371</v>
      </c>
      <c r="DK21" s="164">
        <f>'Production Summary'!$N$57</f>
        <v>14189.189189189186</v>
      </c>
      <c r="DL21" s="164">
        <f>'Production Summary'!$M$57</f>
        <v>394.14414414414409</v>
      </c>
      <c r="DM21" s="164">
        <f>'Production Summary'!$N$58</f>
        <v>14017.671517671517</v>
      </c>
      <c r="DN21" s="164">
        <f>'Production Summary'!$M$58</f>
        <v>778.75952875952873</v>
      </c>
      <c r="DO21" s="164">
        <f>'Production Summary'!$N$61</f>
        <v>4500</v>
      </c>
      <c r="DP21" s="328">
        <f>'Production Summary'!$M$61</f>
        <v>750</v>
      </c>
      <c r="DQ21" s="164">
        <v>0</v>
      </c>
      <c r="DR21" s="164">
        <f>'Production Summary'!$N$62</f>
        <v>8900</v>
      </c>
      <c r="DS21" s="164">
        <f>'Production Summary'!$N$70</f>
        <v>300</v>
      </c>
      <c r="DT21" s="328">
        <f>'Production Summary'!$M$70</f>
        <v>25</v>
      </c>
      <c r="DU21" s="164">
        <v>0</v>
      </c>
      <c r="DV21" s="164">
        <f>'Production Summary'!$N$71</f>
        <v>150</v>
      </c>
      <c r="DW21" s="164">
        <v>0</v>
      </c>
      <c r="DX21" s="164">
        <f>'Production Summary'!$N$64</f>
        <v>192</v>
      </c>
      <c r="DY21" s="164">
        <v>0</v>
      </c>
      <c r="DZ21" s="391">
        <f>'Production Summary'!$N$65</f>
        <v>384</v>
      </c>
      <c r="EA21" s="164">
        <v>0</v>
      </c>
      <c r="EB21" s="391">
        <f>'Production Summary'!$N$66</f>
        <v>192</v>
      </c>
      <c r="EC21" s="164">
        <v>0</v>
      </c>
      <c r="ED21" s="164">
        <f>'Production Summary'!$N$67</f>
        <v>96</v>
      </c>
      <c r="EE21" s="164">
        <v>0</v>
      </c>
      <c r="EF21" s="164">
        <f>'Production Summary'!$N$68</f>
        <v>96</v>
      </c>
      <c r="EG21" s="164">
        <v>0</v>
      </c>
      <c r="EH21" s="164">
        <f>'Production Summary'!$N$69</f>
        <v>340</v>
      </c>
      <c r="EI21" s="101">
        <f t="shared" si="3"/>
        <v>976191848.50153244</v>
      </c>
      <c r="EJ21" s="3"/>
      <c r="EK21" s="3"/>
      <c r="ER21" s="64" t="s">
        <v>37</v>
      </c>
      <c r="ES21" s="61" t="str">
        <f t="shared" si="4"/>
        <v>Sharma Doodh Dairy</v>
      </c>
      <c r="ET21" s="24">
        <f t="shared" si="5"/>
        <v>976191848.50153244</v>
      </c>
    </row>
    <row r="22" spans="1:150" ht="15" customHeight="1">
      <c r="A22" t="b">
        <f>C22=Nagpur!C22</f>
        <v>1</v>
      </c>
      <c r="B22" s="60">
        <f t="shared" si="6"/>
        <v>17</v>
      </c>
      <c r="C22" s="61" t="str">
        <f>IF(Nagpur!C22="","",Nagpur!C22)</f>
        <v>Aarav  Sales</v>
      </c>
      <c r="D22" s="164">
        <f>'Production Summary'!$N$4</f>
        <v>666</v>
      </c>
      <c r="E22" s="164">
        <f>'Production Summary'!$M$4</f>
        <v>27.75</v>
      </c>
      <c r="F22" s="164">
        <v>0</v>
      </c>
      <c r="G22" s="164">
        <f>'Production Summary'!$N$5</f>
        <v>666</v>
      </c>
      <c r="H22" s="164">
        <f>'Production Summary'!$M$5</f>
        <v>27.75</v>
      </c>
      <c r="I22" s="164">
        <v>0</v>
      </c>
      <c r="J22" s="164">
        <f>'Production Summary'!$N$6</f>
        <v>200</v>
      </c>
      <c r="K22" s="328">
        <f>'Production Summary'!$M$6</f>
        <v>7.5</v>
      </c>
      <c r="L22" s="164">
        <v>0</v>
      </c>
      <c r="M22" s="365">
        <f>'Production Summary'!$N$7</f>
        <v>612.72</v>
      </c>
      <c r="N22" s="367">
        <f>'Production Summary'!$M$7</f>
        <v>25.53</v>
      </c>
      <c r="O22" s="164">
        <v>0</v>
      </c>
      <c r="P22" s="164">
        <f>'Production Summary'!$N$8</f>
        <v>780</v>
      </c>
      <c r="Q22" s="164">
        <f>'Production Summary'!$M$8</f>
        <v>65</v>
      </c>
      <c r="R22" s="164">
        <v>0</v>
      </c>
      <c r="S22" s="164">
        <f>'Production Summary'!$N$9</f>
        <v>720</v>
      </c>
      <c r="T22" s="164">
        <f>'Production Summary'!$M$9</f>
        <v>60</v>
      </c>
      <c r="U22" s="164">
        <v>0</v>
      </c>
      <c r="V22" s="164">
        <f>'Production Summary'!$N$10</f>
        <v>876</v>
      </c>
      <c r="W22" s="164">
        <f>'Production Summary'!$M$10</f>
        <v>73</v>
      </c>
      <c r="X22" s="164">
        <v>0</v>
      </c>
      <c r="Y22" s="164">
        <f>'Production Summary'!$N$14</f>
        <v>177</v>
      </c>
      <c r="Z22" s="328">
        <f>'Production Summary'!$M$14</f>
        <v>14.75</v>
      </c>
      <c r="AA22" s="164">
        <v>0</v>
      </c>
      <c r="AB22" s="164">
        <f>'Production Summary'!$N$15</f>
        <v>126</v>
      </c>
      <c r="AC22" s="164">
        <f>'Production Summary'!$M$15</f>
        <v>21</v>
      </c>
      <c r="AD22" s="164">
        <v>0</v>
      </c>
      <c r="AE22" s="164">
        <f>'Production Summary'!$N$16</f>
        <v>252</v>
      </c>
      <c r="AF22" s="164">
        <f>'Production Summary'!$M$16</f>
        <v>21</v>
      </c>
      <c r="AG22" s="164">
        <v>0</v>
      </c>
      <c r="AH22" s="164">
        <f>'Production Summary'!$N$18</f>
        <v>1035</v>
      </c>
      <c r="AI22" s="164">
        <f>'Production Summary'!$M$18</f>
        <v>17.25</v>
      </c>
      <c r="AJ22" s="164">
        <v>0</v>
      </c>
      <c r="AK22" s="164">
        <f>'Production Summary'!$N$19</f>
        <v>870</v>
      </c>
      <c r="AL22" s="164">
        <f>'Production Summary'!$M$19</f>
        <v>29</v>
      </c>
      <c r="AM22" s="164">
        <v>0</v>
      </c>
      <c r="AN22" s="164">
        <f>'Production Summary'!$N$20</f>
        <v>864</v>
      </c>
      <c r="AO22" s="164">
        <f>'Production Summary'!$M$20</f>
        <v>72</v>
      </c>
      <c r="AP22" s="164">
        <v>0</v>
      </c>
      <c r="AQ22" s="164">
        <f>'Production Summary'!$N$21</f>
        <v>670</v>
      </c>
      <c r="AR22" s="164">
        <f>'Production Summary'!$M$21</f>
        <v>335</v>
      </c>
      <c r="AS22" s="164">
        <v>0</v>
      </c>
      <c r="AT22" s="386">
        <f>'Production Summary'!$N$22</f>
        <v>375</v>
      </c>
      <c r="AU22" s="164">
        <f>'Production Summary'!$N$23</f>
        <v>1050</v>
      </c>
      <c r="AV22" s="164">
        <f>'Production Summary'!$N$25</f>
        <v>300</v>
      </c>
      <c r="AW22" s="164">
        <f>'Production Summary'!$M$25</f>
        <v>25</v>
      </c>
      <c r="AX22" s="164">
        <v>0</v>
      </c>
      <c r="AY22" s="164">
        <f>'Production Summary'!$N$26</f>
        <v>300</v>
      </c>
      <c r="AZ22" s="164">
        <f>'Production Summary'!$M$26</f>
        <v>25</v>
      </c>
      <c r="BA22" s="164">
        <v>0</v>
      </c>
      <c r="BB22" s="164">
        <f>'Production Summary'!$N$28</f>
        <v>777</v>
      </c>
      <c r="BC22" s="164">
        <f>'Production Summary'!$M$28</f>
        <v>12.95</v>
      </c>
      <c r="BD22" s="164">
        <v>0</v>
      </c>
      <c r="BE22" s="164">
        <f>'Production Summary'!$N$29</f>
        <v>612</v>
      </c>
      <c r="BF22" s="164">
        <f>'Production Summary'!$M$29</f>
        <v>51</v>
      </c>
      <c r="BG22" s="164">
        <v>0</v>
      </c>
      <c r="BH22" s="164">
        <f>'Production Summary'!$N$30</f>
        <v>500</v>
      </c>
      <c r="BI22" s="164">
        <f>'Production Summary'!$M$30</f>
        <v>250</v>
      </c>
      <c r="BJ22" s="164">
        <v>0</v>
      </c>
      <c r="BK22" s="386"/>
      <c r="BL22" s="164">
        <f>'Production Summary'!$N$32</f>
        <v>875</v>
      </c>
      <c r="BM22" s="164">
        <f>'Production Summary'!$N$34</f>
        <v>360.59999999999997</v>
      </c>
      <c r="BN22" s="164">
        <f>'Production Summary'!$M$34</f>
        <v>6.01</v>
      </c>
      <c r="BO22" s="164">
        <v>0</v>
      </c>
      <c r="BP22" s="164">
        <f>'Production Summary'!$N$36</f>
        <v>717</v>
      </c>
      <c r="BQ22" s="164">
        <f>'Production Summary'!$M$36</f>
        <v>11.95</v>
      </c>
      <c r="BR22" s="164">
        <v>0</v>
      </c>
      <c r="BS22" s="164">
        <f>'Production Summary'!$N$37</f>
        <v>210</v>
      </c>
      <c r="BT22" s="164">
        <f>'Production Summary'!$M$37</f>
        <v>21</v>
      </c>
      <c r="BU22" s="164">
        <v>0</v>
      </c>
      <c r="BV22" s="164">
        <f>'Production Summary'!$N$38</f>
        <v>280</v>
      </c>
      <c r="BW22" s="164">
        <f>'Production Summary'!$M$38</f>
        <v>28</v>
      </c>
      <c r="BX22" s="164">
        <v>0</v>
      </c>
      <c r="BY22" s="165">
        <f>'Production Summary'!$N$39</f>
        <v>300.38406247988502</v>
      </c>
      <c r="BZ22" s="164">
        <f>'Production Summary'!$M$39</f>
        <v>30.038406247988501</v>
      </c>
      <c r="CA22" s="164">
        <v>0</v>
      </c>
      <c r="CB22" s="164">
        <f>'Production Summary'!$N$40</f>
        <v>131.30000000000001</v>
      </c>
      <c r="CC22" s="164">
        <f>'Production Summary'!$M$40</f>
        <v>13.13</v>
      </c>
      <c r="CD22" s="164">
        <v>0</v>
      </c>
      <c r="CE22" s="164">
        <f>'Production Summary'!$N$42</f>
        <v>1136.3519999999996</v>
      </c>
      <c r="CF22" s="164">
        <f>'Production Summary'!$M$42</f>
        <v>81.167999999999978</v>
      </c>
      <c r="CG22" s="164">
        <v>0</v>
      </c>
      <c r="CH22" s="164">
        <v>0</v>
      </c>
      <c r="CI22" s="164">
        <f>'Production Summary'!$N$43</f>
        <v>184</v>
      </c>
      <c r="CJ22" s="164">
        <v>0</v>
      </c>
      <c r="CK22" s="164">
        <f>'Production Summary'!$N$44</f>
        <v>355</v>
      </c>
      <c r="CL22" s="164">
        <v>0</v>
      </c>
      <c r="CM22" s="375">
        <f>'Production Summary'!$N$45</f>
        <v>1650</v>
      </c>
      <c r="CN22" s="167">
        <v>250</v>
      </c>
      <c r="CO22" s="167">
        <f>CN22*5</f>
        <v>1250</v>
      </c>
      <c r="CP22" s="166"/>
      <c r="CQ22" s="164">
        <f>'Production Summary'!$N$49</f>
        <v>8004.1580041580037</v>
      </c>
      <c r="CR22" s="164">
        <f>'Production Summary'!$M$49</f>
        <v>66.701316701316699</v>
      </c>
      <c r="CS22" s="164">
        <f>'Production Summary'!$N$50</f>
        <v>13331.600831600828</v>
      </c>
      <c r="CT22" s="164">
        <f>'Production Summary'!$M$50</f>
        <v>148.1288981288981</v>
      </c>
      <c r="CU22" s="164">
        <f>'Production Summary'!$N$51</f>
        <v>12785.862785862784</v>
      </c>
      <c r="CV22" s="164">
        <f>'Production Summary'!$M$51</f>
        <v>355.16285516285512</v>
      </c>
      <c r="CW22" s="164">
        <f>'Production Summary'!$N$52</f>
        <v>12629.937629937627</v>
      </c>
      <c r="CX22" s="164">
        <f>'Production Summary'!$M$52</f>
        <v>701.66320166320156</v>
      </c>
      <c r="CY22" s="164">
        <f>'Production Summary'!$N$53</f>
        <v>12396.049896049895</v>
      </c>
      <c r="CZ22" s="164">
        <f>'Production Summary'!$M$53</f>
        <v>688.66943866943859</v>
      </c>
      <c r="DA22" s="164">
        <f>'Production Summary'!$N$54</f>
        <v>13799.376299376298</v>
      </c>
      <c r="DB22" s="164">
        <f>'Production Summary'!$M$54</f>
        <v>766.63201663201653</v>
      </c>
      <c r="DC22" s="328">
        <f>'Production Summary'!$N$60</f>
        <v>12863.825363825363</v>
      </c>
      <c r="DD22" s="328">
        <f>'Production Summary'!$M$60</f>
        <v>714.65696465696465</v>
      </c>
      <c r="DE22" s="164">
        <f>'Production Summary'!$N$59</f>
        <v>11148.648648648648</v>
      </c>
      <c r="DF22" s="328">
        <f>'Production Summary'!$M$59</f>
        <v>619.36936936936934</v>
      </c>
      <c r="DG22" s="164">
        <f>'Production Summary'!$N$55</f>
        <v>13842.68884268884</v>
      </c>
      <c r="DH22" s="164">
        <f>'Production Summary'!$M$55</f>
        <v>3460.67221067221</v>
      </c>
      <c r="DI22" s="164">
        <f>'Production Summary'!$N$56</f>
        <v>13097.713097713096</v>
      </c>
      <c r="DJ22" s="164">
        <f>'Production Summary'!$M$56</f>
        <v>163.72141372141371</v>
      </c>
      <c r="DK22" s="164">
        <f>'Production Summary'!$N$57</f>
        <v>14189.189189189186</v>
      </c>
      <c r="DL22" s="164">
        <f>'Production Summary'!$M$57</f>
        <v>394.14414414414409</v>
      </c>
      <c r="DM22" s="164">
        <f>'Production Summary'!$N$58</f>
        <v>14017.671517671517</v>
      </c>
      <c r="DN22" s="164">
        <f>'Production Summary'!$M$58</f>
        <v>778.75952875952873</v>
      </c>
      <c r="DO22" s="164">
        <f>'Production Summary'!$N$61</f>
        <v>4500</v>
      </c>
      <c r="DP22" s="328">
        <f>'Production Summary'!$M$61</f>
        <v>750</v>
      </c>
      <c r="DQ22" s="164">
        <v>0</v>
      </c>
      <c r="DR22" s="164">
        <f>'Production Summary'!$N$62</f>
        <v>8900</v>
      </c>
      <c r="DS22" s="164">
        <f>'Production Summary'!$N$70</f>
        <v>300</v>
      </c>
      <c r="DT22" s="328">
        <f>'Production Summary'!$M$70</f>
        <v>25</v>
      </c>
      <c r="DU22" s="164">
        <v>0</v>
      </c>
      <c r="DV22" s="164">
        <f>'Production Summary'!$N$71</f>
        <v>150</v>
      </c>
      <c r="DW22" s="164">
        <v>0</v>
      </c>
      <c r="DX22" s="164">
        <f>'Production Summary'!$N$64</f>
        <v>192</v>
      </c>
      <c r="DY22" s="164">
        <v>0</v>
      </c>
      <c r="DZ22" s="391">
        <f>'Production Summary'!$N$65</f>
        <v>384</v>
      </c>
      <c r="EA22" s="164">
        <v>0</v>
      </c>
      <c r="EB22" s="391">
        <f>'Production Summary'!$N$66</f>
        <v>192</v>
      </c>
      <c r="EC22" s="164">
        <v>0</v>
      </c>
      <c r="ED22" s="164">
        <f>'Production Summary'!$N$67</f>
        <v>96</v>
      </c>
      <c r="EE22" s="164">
        <v>0</v>
      </c>
      <c r="EF22" s="164">
        <f>'Production Summary'!$N$68</f>
        <v>96</v>
      </c>
      <c r="EG22" s="164">
        <v>0</v>
      </c>
      <c r="EH22" s="164">
        <f>'Production Summary'!$N$69</f>
        <v>340</v>
      </c>
      <c r="EI22" s="101">
        <f t="shared" si="3"/>
        <v>976054048.50153244</v>
      </c>
      <c r="EJ22" s="3"/>
      <c r="EK22" s="3"/>
      <c r="ER22" s="64" t="s">
        <v>38</v>
      </c>
      <c r="ES22" s="61" t="str">
        <f t="shared" si="4"/>
        <v>Aarav  Sales</v>
      </c>
      <c r="ET22" s="24">
        <f t="shared" si="5"/>
        <v>976054048.50153244</v>
      </c>
    </row>
    <row r="23" spans="1:150" ht="15" customHeight="1">
      <c r="A23" t="b">
        <f>C23=Nagpur!C23</f>
        <v>1</v>
      </c>
      <c r="B23" s="60">
        <f t="shared" si="6"/>
        <v>18</v>
      </c>
      <c r="C23" s="61" t="str">
        <f>IF(Nagpur!C23="","",Nagpur!C23)</f>
        <v>Bharat Traders</v>
      </c>
      <c r="D23" s="164">
        <f>'Production Summary'!$N$4</f>
        <v>666</v>
      </c>
      <c r="E23" s="164">
        <f>'Production Summary'!$M$4</f>
        <v>27.75</v>
      </c>
      <c r="F23" s="164">
        <v>0</v>
      </c>
      <c r="G23" s="164">
        <f>'Production Summary'!$N$5</f>
        <v>666</v>
      </c>
      <c r="H23" s="164">
        <f>'Production Summary'!$M$5</f>
        <v>27.75</v>
      </c>
      <c r="I23" s="164">
        <v>0</v>
      </c>
      <c r="J23" s="164">
        <f>'Production Summary'!$N$6</f>
        <v>200</v>
      </c>
      <c r="K23" s="328">
        <f>'Production Summary'!$M$6</f>
        <v>7.5</v>
      </c>
      <c r="L23" s="164">
        <v>0</v>
      </c>
      <c r="M23" s="365">
        <f>'Production Summary'!$N$7</f>
        <v>612.72</v>
      </c>
      <c r="N23" s="367">
        <f>'Production Summary'!$M$7</f>
        <v>25.53</v>
      </c>
      <c r="O23" s="164">
        <v>0</v>
      </c>
      <c r="P23" s="164">
        <f>'Production Summary'!$N$8</f>
        <v>780</v>
      </c>
      <c r="Q23" s="164">
        <f>'Production Summary'!$M$8</f>
        <v>65</v>
      </c>
      <c r="R23" s="164">
        <v>0</v>
      </c>
      <c r="S23" s="164">
        <f>'Production Summary'!$N$9</f>
        <v>720</v>
      </c>
      <c r="T23" s="164">
        <f>'Production Summary'!$M$9</f>
        <v>60</v>
      </c>
      <c r="U23" s="164">
        <v>0</v>
      </c>
      <c r="V23" s="164">
        <f>'Production Summary'!$N$10</f>
        <v>876</v>
      </c>
      <c r="W23" s="164">
        <f>'Production Summary'!$M$10</f>
        <v>73</v>
      </c>
      <c r="X23" s="164">
        <v>0</v>
      </c>
      <c r="Y23" s="164">
        <f>'Production Summary'!$N$14</f>
        <v>177</v>
      </c>
      <c r="Z23" s="328">
        <f>'Production Summary'!$M$14</f>
        <v>14.75</v>
      </c>
      <c r="AA23" s="164">
        <v>0</v>
      </c>
      <c r="AB23" s="164">
        <f>'Production Summary'!$N$15</f>
        <v>126</v>
      </c>
      <c r="AC23" s="164">
        <f>'Production Summary'!$M$15</f>
        <v>21</v>
      </c>
      <c r="AD23" s="164">
        <v>0</v>
      </c>
      <c r="AE23" s="164">
        <f>'Production Summary'!$N$16</f>
        <v>252</v>
      </c>
      <c r="AF23" s="164">
        <f>'Production Summary'!$M$16</f>
        <v>21</v>
      </c>
      <c r="AG23" s="164">
        <v>0</v>
      </c>
      <c r="AH23" s="164">
        <f>'Production Summary'!$N$18</f>
        <v>1035</v>
      </c>
      <c r="AI23" s="164">
        <f>'Production Summary'!$M$18</f>
        <v>17.25</v>
      </c>
      <c r="AJ23" s="164">
        <v>0</v>
      </c>
      <c r="AK23" s="164">
        <f>'Production Summary'!$N$19</f>
        <v>870</v>
      </c>
      <c r="AL23" s="164">
        <f>'Production Summary'!$M$19</f>
        <v>29</v>
      </c>
      <c r="AM23" s="164">
        <v>0</v>
      </c>
      <c r="AN23" s="164">
        <f>'Production Summary'!$N$20</f>
        <v>864</v>
      </c>
      <c r="AO23" s="164">
        <f>'Production Summary'!$M$20</f>
        <v>72</v>
      </c>
      <c r="AP23" s="164">
        <v>0</v>
      </c>
      <c r="AQ23" s="164">
        <f>'Production Summary'!$N$21</f>
        <v>670</v>
      </c>
      <c r="AR23" s="164">
        <f>'Production Summary'!$M$21</f>
        <v>335</v>
      </c>
      <c r="AS23" s="164">
        <v>0</v>
      </c>
      <c r="AT23" s="386">
        <f>'Production Summary'!$N$22</f>
        <v>375</v>
      </c>
      <c r="AU23" s="164">
        <f>'Production Summary'!$N$23</f>
        <v>1050</v>
      </c>
      <c r="AV23" s="164">
        <f>'Production Summary'!$N$25</f>
        <v>300</v>
      </c>
      <c r="AW23" s="164">
        <f>'Production Summary'!$M$25</f>
        <v>25</v>
      </c>
      <c r="AX23" s="164">
        <v>0</v>
      </c>
      <c r="AY23" s="164">
        <f>'Production Summary'!$N$26</f>
        <v>300</v>
      </c>
      <c r="AZ23" s="164">
        <f>'Production Summary'!$M$26</f>
        <v>25</v>
      </c>
      <c r="BA23" s="164">
        <v>0</v>
      </c>
      <c r="BB23" s="164">
        <f>'Production Summary'!$N$28</f>
        <v>777</v>
      </c>
      <c r="BC23" s="164">
        <f>'Production Summary'!$M$28</f>
        <v>12.95</v>
      </c>
      <c r="BD23" s="164">
        <v>0</v>
      </c>
      <c r="BE23" s="164">
        <f>'Production Summary'!$N$29</f>
        <v>612</v>
      </c>
      <c r="BF23" s="164">
        <f>'Production Summary'!$M$29</f>
        <v>51</v>
      </c>
      <c r="BG23" s="164">
        <v>0</v>
      </c>
      <c r="BH23" s="164">
        <f>'Production Summary'!$N$30</f>
        <v>500</v>
      </c>
      <c r="BI23" s="164">
        <f>'Production Summary'!$M$30</f>
        <v>250</v>
      </c>
      <c r="BJ23" s="164">
        <v>0</v>
      </c>
      <c r="BK23" s="386"/>
      <c r="BL23" s="164">
        <f>'Production Summary'!$N$32</f>
        <v>875</v>
      </c>
      <c r="BM23" s="164">
        <f>'Production Summary'!$N$34</f>
        <v>360.59999999999997</v>
      </c>
      <c r="BN23" s="164">
        <f>'Production Summary'!$M$34</f>
        <v>6.01</v>
      </c>
      <c r="BO23" s="164">
        <v>0</v>
      </c>
      <c r="BP23" s="164">
        <f>'Production Summary'!$N$36</f>
        <v>717</v>
      </c>
      <c r="BQ23" s="164">
        <f>'Production Summary'!$M$36</f>
        <v>11.95</v>
      </c>
      <c r="BR23" s="164">
        <v>0</v>
      </c>
      <c r="BS23" s="164">
        <f>'Production Summary'!$N$37</f>
        <v>210</v>
      </c>
      <c r="BT23" s="164">
        <f>'Production Summary'!$M$37</f>
        <v>21</v>
      </c>
      <c r="BU23" s="164">
        <v>0</v>
      </c>
      <c r="BV23" s="164">
        <f>'Production Summary'!$N$38</f>
        <v>280</v>
      </c>
      <c r="BW23" s="164">
        <f>'Production Summary'!$M$38</f>
        <v>28</v>
      </c>
      <c r="BX23" s="164">
        <v>0</v>
      </c>
      <c r="BY23" s="165">
        <f>'Production Summary'!$N$39</f>
        <v>300.38406247988502</v>
      </c>
      <c r="BZ23" s="164">
        <f>'Production Summary'!$M$39</f>
        <v>30.038406247988501</v>
      </c>
      <c r="CA23" s="164">
        <v>0</v>
      </c>
      <c r="CB23" s="164">
        <f>'Production Summary'!$N$40</f>
        <v>131.30000000000001</v>
      </c>
      <c r="CC23" s="164">
        <f>'Production Summary'!$M$40</f>
        <v>13.13</v>
      </c>
      <c r="CD23" s="164">
        <v>0</v>
      </c>
      <c r="CE23" s="164">
        <f>'Production Summary'!$N$42</f>
        <v>1136.3519999999996</v>
      </c>
      <c r="CF23" s="164">
        <f>'Production Summary'!$M$42</f>
        <v>81.167999999999978</v>
      </c>
      <c r="CG23" s="164">
        <v>0</v>
      </c>
      <c r="CH23" s="164">
        <v>0</v>
      </c>
      <c r="CI23" s="164">
        <f>'Production Summary'!$N$43</f>
        <v>184</v>
      </c>
      <c r="CJ23" s="164">
        <v>0</v>
      </c>
      <c r="CK23" s="164">
        <f>'Production Summary'!$N$44</f>
        <v>355</v>
      </c>
      <c r="CL23" s="164">
        <v>0</v>
      </c>
      <c r="CM23" s="375">
        <f>'Production Summary'!$N$45</f>
        <v>1650</v>
      </c>
      <c r="CN23" s="167">
        <v>250</v>
      </c>
      <c r="CO23" s="167">
        <f t="shared" ref="CO23:CO25" si="7">CN23*5</f>
        <v>1250</v>
      </c>
      <c r="CP23" s="166"/>
      <c r="CQ23" s="164">
        <f>'Production Summary'!$N$49</f>
        <v>8004.1580041580037</v>
      </c>
      <c r="CR23" s="164">
        <f>'Production Summary'!$M$49</f>
        <v>66.701316701316699</v>
      </c>
      <c r="CS23" s="164">
        <f>'Production Summary'!$N$50</f>
        <v>13331.600831600828</v>
      </c>
      <c r="CT23" s="164">
        <f>'Production Summary'!$M$50</f>
        <v>148.1288981288981</v>
      </c>
      <c r="CU23" s="164">
        <f>'Production Summary'!$N$51</f>
        <v>12785.862785862784</v>
      </c>
      <c r="CV23" s="164">
        <f>'Production Summary'!$M$51</f>
        <v>355.16285516285512</v>
      </c>
      <c r="CW23" s="164">
        <f>'Production Summary'!$N$52</f>
        <v>12629.937629937627</v>
      </c>
      <c r="CX23" s="164">
        <f>'Production Summary'!$M$52</f>
        <v>701.66320166320156</v>
      </c>
      <c r="CY23" s="164">
        <f>'Production Summary'!$N$53</f>
        <v>12396.049896049895</v>
      </c>
      <c r="CZ23" s="164">
        <f>'Production Summary'!$M$53</f>
        <v>688.66943866943859</v>
      </c>
      <c r="DA23" s="164">
        <f>'Production Summary'!$N$54</f>
        <v>13799.376299376298</v>
      </c>
      <c r="DB23" s="164">
        <f>'Production Summary'!$M$54</f>
        <v>766.63201663201653</v>
      </c>
      <c r="DC23" s="328">
        <f>'Production Summary'!$N$60</f>
        <v>12863.825363825363</v>
      </c>
      <c r="DD23" s="328">
        <f>'Production Summary'!$M$60</f>
        <v>714.65696465696465</v>
      </c>
      <c r="DE23" s="164">
        <f>'Production Summary'!$N$59</f>
        <v>11148.648648648648</v>
      </c>
      <c r="DF23" s="328">
        <f>'Production Summary'!$M$59</f>
        <v>619.36936936936934</v>
      </c>
      <c r="DG23" s="164">
        <f>'Production Summary'!$N$55</f>
        <v>13842.68884268884</v>
      </c>
      <c r="DH23" s="164">
        <f>'Production Summary'!$M$55</f>
        <v>3460.67221067221</v>
      </c>
      <c r="DI23" s="164">
        <f>'Production Summary'!$N$56</f>
        <v>13097.713097713096</v>
      </c>
      <c r="DJ23" s="164">
        <f>'Production Summary'!$M$56</f>
        <v>163.72141372141371</v>
      </c>
      <c r="DK23" s="164">
        <f>'Production Summary'!$N$57</f>
        <v>14189.189189189186</v>
      </c>
      <c r="DL23" s="164">
        <f>'Production Summary'!$M$57</f>
        <v>394.14414414414409</v>
      </c>
      <c r="DM23" s="164">
        <f>'Production Summary'!$N$58</f>
        <v>14017.671517671517</v>
      </c>
      <c r="DN23" s="164">
        <f>'Production Summary'!$M$58</f>
        <v>778.75952875952873</v>
      </c>
      <c r="DO23" s="164">
        <f>'Production Summary'!$N$61</f>
        <v>4500</v>
      </c>
      <c r="DP23" s="328">
        <f>'Production Summary'!$M$61</f>
        <v>750</v>
      </c>
      <c r="DQ23" s="164">
        <v>0</v>
      </c>
      <c r="DR23" s="164">
        <f>'Production Summary'!$N$62</f>
        <v>8900</v>
      </c>
      <c r="DS23" s="164">
        <f>'Production Summary'!$N$70</f>
        <v>300</v>
      </c>
      <c r="DT23" s="328">
        <f>'Production Summary'!$M$70</f>
        <v>25</v>
      </c>
      <c r="DU23" s="164">
        <v>0</v>
      </c>
      <c r="DV23" s="164">
        <f>'Production Summary'!$N$71</f>
        <v>150</v>
      </c>
      <c r="DW23" s="164">
        <v>0</v>
      </c>
      <c r="DX23" s="164">
        <f>'Production Summary'!$N$64</f>
        <v>192</v>
      </c>
      <c r="DY23" s="164">
        <v>0</v>
      </c>
      <c r="DZ23" s="391">
        <f>'Production Summary'!$N$65</f>
        <v>384</v>
      </c>
      <c r="EA23" s="164">
        <v>0</v>
      </c>
      <c r="EB23" s="391">
        <f>'Production Summary'!$N$66</f>
        <v>192</v>
      </c>
      <c r="EC23" s="164">
        <v>0</v>
      </c>
      <c r="ED23" s="164">
        <f>'Production Summary'!$N$67</f>
        <v>96</v>
      </c>
      <c r="EE23" s="164">
        <v>0</v>
      </c>
      <c r="EF23" s="164">
        <f>'Production Summary'!$N$68</f>
        <v>96</v>
      </c>
      <c r="EG23" s="164">
        <v>0</v>
      </c>
      <c r="EH23" s="164">
        <f>'Production Summary'!$N$69</f>
        <v>340</v>
      </c>
      <c r="EI23" s="101">
        <f t="shared" si="3"/>
        <v>976054048.50153244</v>
      </c>
      <c r="EJ23" s="3"/>
      <c r="EK23" s="3"/>
      <c r="ER23" s="64" t="s">
        <v>39</v>
      </c>
      <c r="ES23" s="61" t="str">
        <f t="shared" si="4"/>
        <v>Bharat Traders</v>
      </c>
      <c r="ET23" s="24">
        <f t="shared" si="5"/>
        <v>976054048.50153244</v>
      </c>
    </row>
    <row r="24" spans="1:150" ht="15" customHeight="1">
      <c r="A24" t="b">
        <f>C24=Nagpur!C24</f>
        <v>1</v>
      </c>
      <c r="B24" s="60">
        <f t="shared" si="6"/>
        <v>19</v>
      </c>
      <c r="C24" s="61" t="str">
        <f>IF(Nagpur!C24="","",Nagpur!C24)</f>
        <v>Kanhaiya Dairy House</v>
      </c>
      <c r="D24" s="164">
        <f>'Production Summary'!$N$4</f>
        <v>666</v>
      </c>
      <c r="E24" s="164">
        <f>'Production Summary'!$M$4</f>
        <v>27.75</v>
      </c>
      <c r="F24" s="164">
        <v>0</v>
      </c>
      <c r="G24" s="164">
        <f>'Production Summary'!$N$5</f>
        <v>666</v>
      </c>
      <c r="H24" s="164">
        <f>'Production Summary'!$M$5</f>
        <v>27.75</v>
      </c>
      <c r="I24" s="164">
        <v>0</v>
      </c>
      <c r="J24" s="164">
        <f>'Production Summary'!$N$6</f>
        <v>200</v>
      </c>
      <c r="K24" s="328">
        <f>'Production Summary'!$M$6</f>
        <v>7.5</v>
      </c>
      <c r="L24" s="164">
        <v>0</v>
      </c>
      <c r="M24" s="365">
        <f>'Production Summary'!$N$7</f>
        <v>612.72</v>
      </c>
      <c r="N24" s="367">
        <f>'Production Summary'!$M$7</f>
        <v>25.53</v>
      </c>
      <c r="O24" s="164">
        <v>0</v>
      </c>
      <c r="P24" s="164">
        <f>'Production Summary'!$N$8</f>
        <v>780</v>
      </c>
      <c r="Q24" s="164">
        <f>'Production Summary'!$M$8</f>
        <v>65</v>
      </c>
      <c r="R24" s="164">
        <v>0</v>
      </c>
      <c r="S24" s="164">
        <f>'Production Summary'!$N$9</f>
        <v>720</v>
      </c>
      <c r="T24" s="164">
        <f>'Production Summary'!$M$9</f>
        <v>60</v>
      </c>
      <c r="U24" s="164">
        <v>0</v>
      </c>
      <c r="V24" s="164">
        <f>'Production Summary'!$N$10</f>
        <v>876</v>
      </c>
      <c r="W24" s="164">
        <f>'Production Summary'!$M$10</f>
        <v>73</v>
      </c>
      <c r="X24" s="164">
        <v>0</v>
      </c>
      <c r="Y24" s="164">
        <f>'Production Summary'!$N$14</f>
        <v>177</v>
      </c>
      <c r="Z24" s="328">
        <f>'Production Summary'!$M$14</f>
        <v>14.75</v>
      </c>
      <c r="AA24" s="164">
        <v>0</v>
      </c>
      <c r="AB24" s="164">
        <f>'Production Summary'!$N$15</f>
        <v>126</v>
      </c>
      <c r="AC24" s="164">
        <f>'Production Summary'!$M$15</f>
        <v>21</v>
      </c>
      <c r="AD24" s="164">
        <v>0</v>
      </c>
      <c r="AE24" s="164">
        <f>'Production Summary'!$N$16</f>
        <v>252</v>
      </c>
      <c r="AF24" s="164">
        <f>'Production Summary'!$M$16</f>
        <v>21</v>
      </c>
      <c r="AG24" s="164">
        <v>0</v>
      </c>
      <c r="AH24" s="164">
        <f>'Production Summary'!$N$18</f>
        <v>1035</v>
      </c>
      <c r="AI24" s="164">
        <f>'Production Summary'!$M$18</f>
        <v>17.25</v>
      </c>
      <c r="AJ24" s="164">
        <v>0</v>
      </c>
      <c r="AK24" s="164">
        <f>'Production Summary'!$N$19</f>
        <v>870</v>
      </c>
      <c r="AL24" s="164">
        <f>'Production Summary'!$M$19</f>
        <v>29</v>
      </c>
      <c r="AM24" s="164">
        <v>0</v>
      </c>
      <c r="AN24" s="164">
        <f>'Production Summary'!$N$20</f>
        <v>864</v>
      </c>
      <c r="AO24" s="164">
        <f>'Production Summary'!$M$20</f>
        <v>72</v>
      </c>
      <c r="AP24" s="164">
        <v>0</v>
      </c>
      <c r="AQ24" s="164">
        <f>'Production Summary'!$N$21</f>
        <v>670</v>
      </c>
      <c r="AR24" s="164">
        <f>'Production Summary'!$M$21</f>
        <v>335</v>
      </c>
      <c r="AS24" s="164">
        <v>0</v>
      </c>
      <c r="AT24" s="386">
        <f>'Production Summary'!$N$22</f>
        <v>375</v>
      </c>
      <c r="AU24" s="164">
        <f>'Production Summary'!$N$23</f>
        <v>1050</v>
      </c>
      <c r="AV24" s="164">
        <f>'Production Summary'!$N$25</f>
        <v>300</v>
      </c>
      <c r="AW24" s="164">
        <f>'Production Summary'!$M$25</f>
        <v>25</v>
      </c>
      <c r="AX24" s="164">
        <v>0</v>
      </c>
      <c r="AY24" s="164">
        <f>'Production Summary'!$N$26</f>
        <v>300</v>
      </c>
      <c r="AZ24" s="164">
        <f>'Production Summary'!$M$26</f>
        <v>25</v>
      </c>
      <c r="BA24" s="164">
        <v>0</v>
      </c>
      <c r="BB24" s="164">
        <f>'Production Summary'!$N$28</f>
        <v>777</v>
      </c>
      <c r="BC24" s="164">
        <f>'Production Summary'!$M$28</f>
        <v>12.95</v>
      </c>
      <c r="BD24" s="164">
        <v>0</v>
      </c>
      <c r="BE24" s="164">
        <f>'Production Summary'!$N$29</f>
        <v>612</v>
      </c>
      <c r="BF24" s="164">
        <f>'Production Summary'!$M$29</f>
        <v>51</v>
      </c>
      <c r="BG24" s="164">
        <v>0</v>
      </c>
      <c r="BH24" s="164">
        <f>'Production Summary'!$N$30</f>
        <v>500</v>
      </c>
      <c r="BI24" s="164">
        <f>'Production Summary'!$M$30</f>
        <v>250</v>
      </c>
      <c r="BJ24" s="164">
        <v>0</v>
      </c>
      <c r="BK24" s="386"/>
      <c r="BL24" s="164">
        <f>'Production Summary'!$N$32</f>
        <v>875</v>
      </c>
      <c r="BM24" s="164">
        <f>'Production Summary'!$N$34</f>
        <v>360.59999999999997</v>
      </c>
      <c r="BN24" s="164">
        <f>'Production Summary'!$M$34</f>
        <v>6.01</v>
      </c>
      <c r="BO24" s="164">
        <v>0</v>
      </c>
      <c r="BP24" s="164">
        <f>'Production Summary'!$N$36</f>
        <v>717</v>
      </c>
      <c r="BQ24" s="164">
        <f>'Production Summary'!$M$36</f>
        <v>11.95</v>
      </c>
      <c r="BR24" s="164">
        <v>0</v>
      </c>
      <c r="BS24" s="164">
        <f>'Production Summary'!$N$37</f>
        <v>210</v>
      </c>
      <c r="BT24" s="164">
        <f>'Production Summary'!$M$37</f>
        <v>21</v>
      </c>
      <c r="BU24" s="164">
        <v>0</v>
      </c>
      <c r="BV24" s="164">
        <f>'Production Summary'!$N$38</f>
        <v>280</v>
      </c>
      <c r="BW24" s="164">
        <f>'Production Summary'!$M$38</f>
        <v>28</v>
      </c>
      <c r="BX24" s="164">
        <v>0</v>
      </c>
      <c r="BY24" s="165">
        <f>'Production Summary'!$N$39</f>
        <v>300.38406247988502</v>
      </c>
      <c r="BZ24" s="164">
        <f>'Production Summary'!$M$39</f>
        <v>30.038406247988501</v>
      </c>
      <c r="CA24" s="164">
        <v>0</v>
      </c>
      <c r="CB24" s="164">
        <f>'Production Summary'!$N$40</f>
        <v>131.30000000000001</v>
      </c>
      <c r="CC24" s="164">
        <f>'Production Summary'!$M$40</f>
        <v>13.13</v>
      </c>
      <c r="CD24" s="164">
        <v>0</v>
      </c>
      <c r="CE24" s="164">
        <f>'Production Summary'!$N$42</f>
        <v>1136.3519999999996</v>
      </c>
      <c r="CF24" s="164">
        <f>'Production Summary'!$M$42</f>
        <v>81.167999999999978</v>
      </c>
      <c r="CG24" s="164">
        <v>0</v>
      </c>
      <c r="CH24" s="164">
        <v>0</v>
      </c>
      <c r="CI24" s="164">
        <f>'Production Summary'!$N$43</f>
        <v>184</v>
      </c>
      <c r="CJ24" s="164">
        <v>0</v>
      </c>
      <c r="CK24" s="164">
        <f>'Production Summary'!$N$44</f>
        <v>355</v>
      </c>
      <c r="CL24" s="164">
        <v>0</v>
      </c>
      <c r="CM24" s="375">
        <f>'Production Summary'!$N$45</f>
        <v>1650</v>
      </c>
      <c r="CN24" s="167">
        <v>250</v>
      </c>
      <c r="CO24" s="167">
        <f t="shared" si="7"/>
        <v>1250</v>
      </c>
      <c r="CP24" s="166"/>
      <c r="CQ24" s="164">
        <f>'Production Summary'!$N$49</f>
        <v>8004.1580041580037</v>
      </c>
      <c r="CR24" s="164">
        <f>'Production Summary'!$M$49</f>
        <v>66.701316701316699</v>
      </c>
      <c r="CS24" s="164">
        <f>'Production Summary'!$N$50</f>
        <v>13331.600831600828</v>
      </c>
      <c r="CT24" s="164">
        <f>'Production Summary'!$M$50</f>
        <v>148.1288981288981</v>
      </c>
      <c r="CU24" s="164">
        <f>'Production Summary'!$N$51</f>
        <v>12785.862785862784</v>
      </c>
      <c r="CV24" s="164">
        <f>'Production Summary'!$M$51</f>
        <v>355.16285516285512</v>
      </c>
      <c r="CW24" s="164">
        <f>'Production Summary'!$N$52</f>
        <v>12629.937629937627</v>
      </c>
      <c r="CX24" s="164">
        <f>'Production Summary'!$M$52</f>
        <v>701.66320166320156</v>
      </c>
      <c r="CY24" s="164">
        <f>'Production Summary'!$N$53</f>
        <v>12396.049896049895</v>
      </c>
      <c r="CZ24" s="164">
        <f>'Production Summary'!$M$53</f>
        <v>688.66943866943859</v>
      </c>
      <c r="DA24" s="164">
        <f>'Production Summary'!$N$54</f>
        <v>13799.376299376298</v>
      </c>
      <c r="DB24" s="164">
        <f>'Production Summary'!$M$54</f>
        <v>766.63201663201653</v>
      </c>
      <c r="DC24" s="328">
        <f>'Production Summary'!$N$60</f>
        <v>12863.825363825363</v>
      </c>
      <c r="DD24" s="328">
        <f>'Production Summary'!$M$60</f>
        <v>714.65696465696465</v>
      </c>
      <c r="DE24" s="164">
        <f>'Production Summary'!$N$59</f>
        <v>11148.648648648648</v>
      </c>
      <c r="DF24" s="328">
        <f>'Production Summary'!$M$59</f>
        <v>619.36936936936934</v>
      </c>
      <c r="DG24" s="164">
        <f>'Production Summary'!$N$55</f>
        <v>13842.68884268884</v>
      </c>
      <c r="DH24" s="164">
        <f>'Production Summary'!$M$55</f>
        <v>3460.67221067221</v>
      </c>
      <c r="DI24" s="164">
        <f>'Production Summary'!$N$56</f>
        <v>13097.713097713096</v>
      </c>
      <c r="DJ24" s="164">
        <f>'Production Summary'!$M$56</f>
        <v>163.72141372141371</v>
      </c>
      <c r="DK24" s="164">
        <f>'Production Summary'!$N$57</f>
        <v>14189.189189189186</v>
      </c>
      <c r="DL24" s="164">
        <f>'Production Summary'!$M$57</f>
        <v>394.14414414414409</v>
      </c>
      <c r="DM24" s="164">
        <f>'Production Summary'!$N$58</f>
        <v>14017.671517671517</v>
      </c>
      <c r="DN24" s="164">
        <f>'Production Summary'!$M$58</f>
        <v>778.75952875952873</v>
      </c>
      <c r="DO24" s="164">
        <f>'Production Summary'!$N$61</f>
        <v>4500</v>
      </c>
      <c r="DP24" s="328">
        <f>'Production Summary'!$M$61</f>
        <v>750</v>
      </c>
      <c r="DQ24" s="164">
        <v>0</v>
      </c>
      <c r="DR24" s="164">
        <f>'Production Summary'!$N$62</f>
        <v>8900</v>
      </c>
      <c r="DS24" s="164">
        <f>'Production Summary'!$N$70</f>
        <v>300</v>
      </c>
      <c r="DT24" s="328">
        <f>'Production Summary'!$M$70</f>
        <v>25</v>
      </c>
      <c r="DU24" s="164">
        <v>0</v>
      </c>
      <c r="DV24" s="164">
        <f>'Production Summary'!$N$71</f>
        <v>150</v>
      </c>
      <c r="DW24" s="164">
        <v>0</v>
      </c>
      <c r="DX24" s="164">
        <f>'Production Summary'!$N$64</f>
        <v>192</v>
      </c>
      <c r="DY24" s="164">
        <v>0</v>
      </c>
      <c r="DZ24" s="391">
        <f>'Production Summary'!$N$65</f>
        <v>384</v>
      </c>
      <c r="EA24" s="164">
        <v>0</v>
      </c>
      <c r="EB24" s="391">
        <f>'Production Summary'!$N$66</f>
        <v>192</v>
      </c>
      <c r="EC24" s="164">
        <v>0</v>
      </c>
      <c r="ED24" s="164">
        <f>'Production Summary'!$N$67</f>
        <v>96</v>
      </c>
      <c r="EE24" s="164">
        <v>0</v>
      </c>
      <c r="EF24" s="164">
        <f>'Production Summary'!$N$68</f>
        <v>96</v>
      </c>
      <c r="EG24" s="164">
        <v>0</v>
      </c>
      <c r="EH24" s="164">
        <f>'Production Summary'!$N$69</f>
        <v>340</v>
      </c>
      <c r="EI24" s="101">
        <f t="shared" si="3"/>
        <v>976054048.50153244</v>
      </c>
      <c r="EJ24" s="3"/>
      <c r="EK24" s="3"/>
      <c r="ER24" s="64" t="s">
        <v>40</v>
      </c>
      <c r="ES24" s="61" t="str">
        <f t="shared" si="4"/>
        <v>Kanhaiya Dairy House</v>
      </c>
      <c r="ET24" s="24">
        <f t="shared" si="5"/>
        <v>976054048.50153244</v>
      </c>
    </row>
    <row r="25" spans="1:150" ht="15" customHeight="1">
      <c r="A25" t="b">
        <f>C25=Nagpur!C25</f>
        <v>1</v>
      </c>
      <c r="B25" s="60">
        <f t="shared" si="6"/>
        <v>20</v>
      </c>
      <c r="C25" s="61" t="str">
        <f>IF(Nagpur!C25="","",Nagpur!C25)</f>
        <v>Harsh Vegetable</v>
      </c>
      <c r="D25" s="164">
        <f>'Production Summary'!$N$4</f>
        <v>666</v>
      </c>
      <c r="E25" s="164">
        <f>'Production Summary'!$M$4</f>
        <v>27.75</v>
      </c>
      <c r="F25" s="164">
        <v>0</v>
      </c>
      <c r="G25" s="164">
        <f>'Production Summary'!$N$5</f>
        <v>666</v>
      </c>
      <c r="H25" s="164">
        <f>'Production Summary'!$M$5</f>
        <v>27.75</v>
      </c>
      <c r="I25" s="164">
        <v>0</v>
      </c>
      <c r="J25" s="164">
        <f>'Production Summary'!$N$6</f>
        <v>200</v>
      </c>
      <c r="K25" s="328">
        <f>'Production Summary'!$M$6</f>
        <v>7.5</v>
      </c>
      <c r="L25" s="164">
        <v>0</v>
      </c>
      <c r="M25" s="365">
        <f>'Production Summary'!$N$7</f>
        <v>612.72</v>
      </c>
      <c r="N25" s="367">
        <f>'Production Summary'!$M$7</f>
        <v>25.53</v>
      </c>
      <c r="O25" s="164">
        <v>0</v>
      </c>
      <c r="P25" s="164">
        <f>'Production Summary'!$N$8</f>
        <v>780</v>
      </c>
      <c r="Q25" s="164">
        <f>'Production Summary'!$M$8</f>
        <v>65</v>
      </c>
      <c r="R25" s="164">
        <v>0</v>
      </c>
      <c r="S25" s="164">
        <f>'Production Summary'!$N$9</f>
        <v>720</v>
      </c>
      <c r="T25" s="164">
        <f>'Production Summary'!$M$9</f>
        <v>60</v>
      </c>
      <c r="U25" s="164">
        <v>0</v>
      </c>
      <c r="V25" s="164">
        <f>'Production Summary'!$N$10</f>
        <v>876</v>
      </c>
      <c r="W25" s="164">
        <f>'Production Summary'!$M$10</f>
        <v>73</v>
      </c>
      <c r="X25" s="164">
        <v>0</v>
      </c>
      <c r="Y25" s="164">
        <f>'Production Summary'!$N$14</f>
        <v>177</v>
      </c>
      <c r="Z25" s="328">
        <f>'Production Summary'!$M$14</f>
        <v>14.75</v>
      </c>
      <c r="AA25" s="164">
        <v>0</v>
      </c>
      <c r="AB25" s="164">
        <f>'Production Summary'!$N$15</f>
        <v>126</v>
      </c>
      <c r="AC25" s="164">
        <f>'Production Summary'!$M$15</f>
        <v>21</v>
      </c>
      <c r="AD25" s="164">
        <v>0</v>
      </c>
      <c r="AE25" s="164">
        <f>'Production Summary'!$N$16</f>
        <v>252</v>
      </c>
      <c r="AF25" s="164">
        <f>'Production Summary'!$M$16</f>
        <v>21</v>
      </c>
      <c r="AG25" s="164">
        <v>0</v>
      </c>
      <c r="AH25" s="164">
        <f>'Production Summary'!$N$18</f>
        <v>1035</v>
      </c>
      <c r="AI25" s="164">
        <f>'Production Summary'!$M$18</f>
        <v>17.25</v>
      </c>
      <c r="AJ25" s="164">
        <v>0</v>
      </c>
      <c r="AK25" s="164">
        <f>'Production Summary'!$N$19</f>
        <v>870</v>
      </c>
      <c r="AL25" s="164">
        <f>'Production Summary'!$M$19</f>
        <v>29</v>
      </c>
      <c r="AM25" s="164">
        <v>0</v>
      </c>
      <c r="AN25" s="164">
        <f>'Production Summary'!$N$20</f>
        <v>864</v>
      </c>
      <c r="AO25" s="164">
        <f>'Production Summary'!$M$20</f>
        <v>72</v>
      </c>
      <c r="AP25" s="164">
        <v>0</v>
      </c>
      <c r="AQ25" s="164">
        <f>'Production Summary'!$N$21</f>
        <v>670</v>
      </c>
      <c r="AR25" s="164">
        <f>'Production Summary'!$M$21</f>
        <v>335</v>
      </c>
      <c r="AS25" s="164">
        <v>0</v>
      </c>
      <c r="AT25" s="386">
        <f>'Production Summary'!$N$22</f>
        <v>375</v>
      </c>
      <c r="AU25" s="164">
        <f>'Production Summary'!$N$23</f>
        <v>1050</v>
      </c>
      <c r="AV25" s="164">
        <f>'Production Summary'!$N$25</f>
        <v>300</v>
      </c>
      <c r="AW25" s="164">
        <f>'Production Summary'!$M$25</f>
        <v>25</v>
      </c>
      <c r="AX25" s="164">
        <v>0</v>
      </c>
      <c r="AY25" s="164">
        <f>'Production Summary'!$N$26</f>
        <v>300</v>
      </c>
      <c r="AZ25" s="164">
        <f>'Production Summary'!$M$26</f>
        <v>25</v>
      </c>
      <c r="BA25" s="164">
        <v>0</v>
      </c>
      <c r="BB25" s="164">
        <f>'Production Summary'!$N$28</f>
        <v>777</v>
      </c>
      <c r="BC25" s="164">
        <f>'Production Summary'!$M$28</f>
        <v>12.95</v>
      </c>
      <c r="BD25" s="164">
        <v>0</v>
      </c>
      <c r="BE25" s="164">
        <f>'Production Summary'!$N$29</f>
        <v>612</v>
      </c>
      <c r="BF25" s="164">
        <f>'Production Summary'!$M$29</f>
        <v>51</v>
      </c>
      <c r="BG25" s="164">
        <v>0</v>
      </c>
      <c r="BH25" s="164">
        <f>'Production Summary'!$N$30</f>
        <v>500</v>
      </c>
      <c r="BI25" s="164">
        <f>'Production Summary'!$M$30</f>
        <v>250</v>
      </c>
      <c r="BJ25" s="164">
        <v>0</v>
      </c>
      <c r="BK25" s="386"/>
      <c r="BL25" s="164">
        <f>'Production Summary'!$N$32</f>
        <v>875</v>
      </c>
      <c r="BM25" s="164">
        <f>'Production Summary'!$N$34</f>
        <v>360.59999999999997</v>
      </c>
      <c r="BN25" s="164">
        <f>'Production Summary'!$M$34</f>
        <v>6.01</v>
      </c>
      <c r="BO25" s="164">
        <v>0</v>
      </c>
      <c r="BP25" s="164">
        <f>'Production Summary'!$N$36</f>
        <v>717</v>
      </c>
      <c r="BQ25" s="164">
        <f>'Production Summary'!$M$36</f>
        <v>11.95</v>
      </c>
      <c r="BR25" s="164">
        <v>0</v>
      </c>
      <c r="BS25" s="164">
        <f>'Production Summary'!$N$37</f>
        <v>210</v>
      </c>
      <c r="BT25" s="164">
        <f>'Production Summary'!$M$37</f>
        <v>21</v>
      </c>
      <c r="BU25" s="164">
        <v>0</v>
      </c>
      <c r="BV25" s="164">
        <f>'Production Summary'!$N$38</f>
        <v>280</v>
      </c>
      <c r="BW25" s="164">
        <f>'Production Summary'!$M$38</f>
        <v>28</v>
      </c>
      <c r="BX25" s="164">
        <v>0</v>
      </c>
      <c r="BY25" s="165">
        <f>'Production Summary'!$N$39</f>
        <v>300.38406247988502</v>
      </c>
      <c r="BZ25" s="164">
        <f>'Production Summary'!$M$39</f>
        <v>30.038406247988501</v>
      </c>
      <c r="CA25" s="164">
        <v>0</v>
      </c>
      <c r="CB25" s="164">
        <f>'Production Summary'!$N$40</f>
        <v>131.30000000000001</v>
      </c>
      <c r="CC25" s="164">
        <f>'Production Summary'!$M$40</f>
        <v>13.13</v>
      </c>
      <c r="CD25" s="164">
        <v>0</v>
      </c>
      <c r="CE25" s="164">
        <f>'Production Summary'!$N$42</f>
        <v>1136.3519999999996</v>
      </c>
      <c r="CF25" s="164">
        <f>'Production Summary'!$M$42</f>
        <v>81.167999999999978</v>
      </c>
      <c r="CG25" s="164">
        <v>0</v>
      </c>
      <c r="CH25" s="164">
        <v>0</v>
      </c>
      <c r="CI25" s="164">
        <f>'Production Summary'!$N$43</f>
        <v>184</v>
      </c>
      <c r="CJ25" s="164">
        <v>0</v>
      </c>
      <c r="CK25" s="164">
        <f>'Production Summary'!$N$44</f>
        <v>355</v>
      </c>
      <c r="CL25" s="164">
        <v>0</v>
      </c>
      <c r="CM25" s="375">
        <f>'Production Summary'!$N$45</f>
        <v>1650</v>
      </c>
      <c r="CN25" s="167">
        <v>250</v>
      </c>
      <c r="CO25" s="167">
        <f t="shared" si="7"/>
        <v>1250</v>
      </c>
      <c r="CP25" s="166"/>
      <c r="CQ25" s="164">
        <f>'Production Summary'!$N$49</f>
        <v>8004.1580041580037</v>
      </c>
      <c r="CR25" s="164">
        <f>'Production Summary'!$M$49</f>
        <v>66.701316701316699</v>
      </c>
      <c r="CS25" s="164">
        <f>'Production Summary'!$N$50</f>
        <v>13331.600831600828</v>
      </c>
      <c r="CT25" s="164">
        <f>'Production Summary'!$M$50</f>
        <v>148.1288981288981</v>
      </c>
      <c r="CU25" s="164">
        <f>'Production Summary'!$N$51</f>
        <v>12785.862785862784</v>
      </c>
      <c r="CV25" s="164">
        <f>'Production Summary'!$M$51</f>
        <v>355.16285516285512</v>
      </c>
      <c r="CW25" s="164">
        <f>'Production Summary'!$N$52</f>
        <v>12629.937629937627</v>
      </c>
      <c r="CX25" s="164">
        <f>'Production Summary'!$M$52</f>
        <v>701.66320166320156</v>
      </c>
      <c r="CY25" s="164">
        <f>'Production Summary'!$N$53</f>
        <v>12396.049896049895</v>
      </c>
      <c r="CZ25" s="164">
        <f>'Production Summary'!$M$53</f>
        <v>688.66943866943859</v>
      </c>
      <c r="DA25" s="164">
        <f>'Production Summary'!$N$54</f>
        <v>13799.376299376298</v>
      </c>
      <c r="DB25" s="164">
        <f>'Production Summary'!$M$54</f>
        <v>766.63201663201653</v>
      </c>
      <c r="DC25" s="328">
        <f>'Production Summary'!$N$60</f>
        <v>12863.825363825363</v>
      </c>
      <c r="DD25" s="328">
        <f>'Production Summary'!$M$60</f>
        <v>714.65696465696465</v>
      </c>
      <c r="DE25" s="164">
        <f>'Production Summary'!$N$59</f>
        <v>11148.648648648648</v>
      </c>
      <c r="DF25" s="328">
        <f>'Production Summary'!$M$59</f>
        <v>619.36936936936934</v>
      </c>
      <c r="DG25" s="164">
        <f>'Production Summary'!$N$55</f>
        <v>13842.68884268884</v>
      </c>
      <c r="DH25" s="164">
        <f>'Production Summary'!$M$55</f>
        <v>3460.67221067221</v>
      </c>
      <c r="DI25" s="164">
        <f>'Production Summary'!$N$56</f>
        <v>13097.713097713096</v>
      </c>
      <c r="DJ25" s="164">
        <f>'Production Summary'!$M$56</f>
        <v>163.72141372141371</v>
      </c>
      <c r="DK25" s="164">
        <f>'Production Summary'!$N$57</f>
        <v>14189.189189189186</v>
      </c>
      <c r="DL25" s="164">
        <f>'Production Summary'!$M$57</f>
        <v>394.14414414414409</v>
      </c>
      <c r="DM25" s="164">
        <f>'Production Summary'!$N$58</f>
        <v>14017.671517671517</v>
      </c>
      <c r="DN25" s="164">
        <f>'Production Summary'!$M$58</f>
        <v>778.75952875952873</v>
      </c>
      <c r="DO25" s="164">
        <f>'Production Summary'!$N$61</f>
        <v>4500</v>
      </c>
      <c r="DP25" s="328">
        <f>'Production Summary'!$M$61</f>
        <v>750</v>
      </c>
      <c r="DQ25" s="164">
        <v>0</v>
      </c>
      <c r="DR25" s="164">
        <f>'Production Summary'!$N$62</f>
        <v>8900</v>
      </c>
      <c r="DS25" s="164">
        <f>'Production Summary'!$N$70</f>
        <v>300</v>
      </c>
      <c r="DT25" s="328">
        <f>'Production Summary'!$M$70</f>
        <v>25</v>
      </c>
      <c r="DU25" s="164">
        <v>0</v>
      </c>
      <c r="DV25" s="164">
        <f>'Production Summary'!$N$71</f>
        <v>150</v>
      </c>
      <c r="DW25" s="164">
        <v>0</v>
      </c>
      <c r="DX25" s="164">
        <f>'Production Summary'!$N$64</f>
        <v>192</v>
      </c>
      <c r="DY25" s="164">
        <v>0</v>
      </c>
      <c r="DZ25" s="391">
        <f>'Production Summary'!$N$65</f>
        <v>384</v>
      </c>
      <c r="EA25" s="164">
        <v>0</v>
      </c>
      <c r="EB25" s="391">
        <f>'Production Summary'!$N$66</f>
        <v>192</v>
      </c>
      <c r="EC25" s="164">
        <v>0</v>
      </c>
      <c r="ED25" s="164">
        <f>'Production Summary'!$N$67</f>
        <v>96</v>
      </c>
      <c r="EE25" s="164">
        <v>0</v>
      </c>
      <c r="EF25" s="164">
        <f>'Production Summary'!$N$68</f>
        <v>96</v>
      </c>
      <c r="EG25" s="164">
        <v>0</v>
      </c>
      <c r="EH25" s="164">
        <f>'Production Summary'!$N$69</f>
        <v>340</v>
      </c>
      <c r="EI25" s="101">
        <f t="shared" si="3"/>
        <v>976054048.50153244</v>
      </c>
      <c r="EJ25" s="3"/>
      <c r="EK25" s="3"/>
      <c r="ER25" s="64" t="s">
        <v>41</v>
      </c>
      <c r="ES25" s="61" t="str">
        <f t="shared" si="4"/>
        <v>Harsh Vegetable</v>
      </c>
      <c r="ET25" s="24">
        <f t="shared" si="5"/>
        <v>976054048.50153244</v>
      </c>
    </row>
    <row r="26" spans="1:150" ht="15" customHeight="1">
      <c r="A26" t="b">
        <f>C26=Nagpur!C26</f>
        <v>1</v>
      </c>
      <c r="B26" s="60">
        <f t="shared" si="6"/>
        <v>21</v>
      </c>
      <c r="C26" s="61" t="str">
        <f>IF(Nagpur!C26="","",Nagpur!C26)</f>
        <v/>
      </c>
      <c r="D26" s="164">
        <f>'Production Summary'!$N$4</f>
        <v>666</v>
      </c>
      <c r="E26" s="164">
        <f>'Production Summary'!$M$4</f>
        <v>27.75</v>
      </c>
      <c r="F26" s="164">
        <v>0</v>
      </c>
      <c r="G26" s="164">
        <f>'Production Summary'!$N$5</f>
        <v>666</v>
      </c>
      <c r="H26" s="164">
        <f>'Production Summary'!$M$5</f>
        <v>27.75</v>
      </c>
      <c r="I26" s="164">
        <v>0</v>
      </c>
      <c r="J26" s="164">
        <f>'Production Summary'!$N$6</f>
        <v>200</v>
      </c>
      <c r="K26" s="328">
        <f>'Production Summary'!$M$6</f>
        <v>7.5</v>
      </c>
      <c r="L26" s="164">
        <v>0</v>
      </c>
      <c r="M26" s="365">
        <f>'Production Summary'!$N$7</f>
        <v>612.72</v>
      </c>
      <c r="N26" s="367">
        <f>'Production Summary'!$M$7</f>
        <v>25.53</v>
      </c>
      <c r="O26" s="164">
        <v>0</v>
      </c>
      <c r="P26" s="164">
        <f>'Production Summary'!$N$8</f>
        <v>780</v>
      </c>
      <c r="Q26" s="164">
        <f>'Production Summary'!$M$8</f>
        <v>65</v>
      </c>
      <c r="R26" s="164">
        <v>0</v>
      </c>
      <c r="S26" s="164">
        <f>'Production Summary'!$N$9</f>
        <v>720</v>
      </c>
      <c r="T26" s="164">
        <f>'Production Summary'!$M$9</f>
        <v>60</v>
      </c>
      <c r="U26" s="164">
        <v>0</v>
      </c>
      <c r="V26" s="164">
        <f>'Production Summary'!$N$10</f>
        <v>876</v>
      </c>
      <c r="W26" s="164">
        <f>'Production Summary'!$M$10</f>
        <v>73</v>
      </c>
      <c r="X26" s="164">
        <v>0</v>
      </c>
      <c r="Y26" s="164">
        <f>'Production Summary'!$N$14</f>
        <v>177</v>
      </c>
      <c r="Z26" s="328">
        <f>'Production Summary'!$M$14</f>
        <v>14.75</v>
      </c>
      <c r="AA26" s="164">
        <v>0</v>
      </c>
      <c r="AB26" s="164">
        <f>'Production Summary'!$N$15</f>
        <v>126</v>
      </c>
      <c r="AC26" s="164">
        <f>'Production Summary'!$M$15</f>
        <v>21</v>
      </c>
      <c r="AD26" s="164">
        <v>0</v>
      </c>
      <c r="AE26" s="164">
        <f>'Production Summary'!$N$16</f>
        <v>252</v>
      </c>
      <c r="AF26" s="164">
        <f>'Production Summary'!$M$16</f>
        <v>21</v>
      </c>
      <c r="AG26" s="164">
        <v>0</v>
      </c>
      <c r="AH26" s="164">
        <f>'Production Summary'!$N$18</f>
        <v>1035</v>
      </c>
      <c r="AI26" s="164">
        <f>'Production Summary'!$M$18</f>
        <v>17.25</v>
      </c>
      <c r="AJ26" s="164">
        <v>0</v>
      </c>
      <c r="AK26" s="164">
        <f>'Production Summary'!$N$19</f>
        <v>870</v>
      </c>
      <c r="AL26" s="164">
        <f>'Production Summary'!$M$19</f>
        <v>29</v>
      </c>
      <c r="AM26" s="164">
        <v>0</v>
      </c>
      <c r="AN26" s="164">
        <f>'Production Summary'!$N$20</f>
        <v>864</v>
      </c>
      <c r="AO26" s="164">
        <f>'Production Summary'!$M$20</f>
        <v>72</v>
      </c>
      <c r="AP26" s="164">
        <v>0</v>
      </c>
      <c r="AQ26" s="164">
        <f>'Production Summary'!$N$21</f>
        <v>670</v>
      </c>
      <c r="AR26" s="164">
        <f>'Production Summary'!$M$21</f>
        <v>335</v>
      </c>
      <c r="AS26" s="164">
        <v>0</v>
      </c>
      <c r="AT26" s="386">
        <f>'Production Summary'!$N$22</f>
        <v>375</v>
      </c>
      <c r="AU26" s="164">
        <f>'Production Summary'!$N$23</f>
        <v>1050</v>
      </c>
      <c r="AV26" s="164">
        <f>'Production Summary'!$N$25</f>
        <v>300</v>
      </c>
      <c r="AW26" s="164">
        <f>'Production Summary'!$M$25</f>
        <v>25</v>
      </c>
      <c r="AX26" s="164">
        <v>0</v>
      </c>
      <c r="AY26" s="164">
        <f>'Production Summary'!$N$26</f>
        <v>300</v>
      </c>
      <c r="AZ26" s="164">
        <f>'Production Summary'!$M$26</f>
        <v>25</v>
      </c>
      <c r="BA26" s="164">
        <v>0</v>
      </c>
      <c r="BB26" s="164">
        <f>'Production Summary'!$N$28</f>
        <v>777</v>
      </c>
      <c r="BC26" s="164">
        <f>'Production Summary'!$M$28</f>
        <v>12.95</v>
      </c>
      <c r="BD26" s="164">
        <v>0</v>
      </c>
      <c r="BE26" s="164">
        <f>'Production Summary'!$N$29</f>
        <v>612</v>
      </c>
      <c r="BF26" s="164">
        <f>'Production Summary'!$M$29</f>
        <v>51</v>
      </c>
      <c r="BG26" s="164">
        <v>0</v>
      </c>
      <c r="BH26" s="164">
        <f>'Production Summary'!$N$30</f>
        <v>500</v>
      </c>
      <c r="BI26" s="164">
        <f>'Production Summary'!$M$30</f>
        <v>250</v>
      </c>
      <c r="BJ26" s="164">
        <v>0</v>
      </c>
      <c r="BK26" s="386"/>
      <c r="BL26" s="164">
        <f>'Production Summary'!$N$32</f>
        <v>875</v>
      </c>
      <c r="BM26" s="164">
        <f>'Production Summary'!$N$34</f>
        <v>360.59999999999997</v>
      </c>
      <c r="BN26" s="164">
        <f>'Production Summary'!$M$34</f>
        <v>6.01</v>
      </c>
      <c r="BO26" s="164">
        <v>0</v>
      </c>
      <c r="BP26" s="164">
        <f>'Production Summary'!$N$36</f>
        <v>717</v>
      </c>
      <c r="BQ26" s="164">
        <f>'Production Summary'!$M$36</f>
        <v>11.95</v>
      </c>
      <c r="BR26" s="164">
        <v>0</v>
      </c>
      <c r="BS26" s="164">
        <f>'Production Summary'!$N$37</f>
        <v>210</v>
      </c>
      <c r="BT26" s="164">
        <f>'Production Summary'!$M$37</f>
        <v>21</v>
      </c>
      <c r="BU26" s="164">
        <v>0</v>
      </c>
      <c r="BV26" s="164">
        <f>'Production Summary'!$N$38</f>
        <v>280</v>
      </c>
      <c r="BW26" s="164">
        <f>'Production Summary'!$M$38</f>
        <v>28</v>
      </c>
      <c r="BX26" s="164">
        <v>0</v>
      </c>
      <c r="BY26" s="165">
        <f>'Production Summary'!$N$39</f>
        <v>300.38406247988502</v>
      </c>
      <c r="BZ26" s="164">
        <f>'Production Summary'!$M$39</f>
        <v>30.038406247988501</v>
      </c>
      <c r="CA26" s="164">
        <v>0</v>
      </c>
      <c r="CB26" s="164">
        <f>'Production Summary'!$N$40</f>
        <v>131.30000000000001</v>
      </c>
      <c r="CC26" s="164">
        <f>'Production Summary'!$M$40</f>
        <v>13.13</v>
      </c>
      <c r="CD26" s="164">
        <v>0</v>
      </c>
      <c r="CE26" s="164">
        <f>'Production Summary'!$N$42</f>
        <v>1136.3519999999996</v>
      </c>
      <c r="CF26" s="164">
        <f>'Production Summary'!$M$42</f>
        <v>81.167999999999978</v>
      </c>
      <c r="CG26" s="164">
        <v>0</v>
      </c>
      <c r="CH26" s="164">
        <v>0</v>
      </c>
      <c r="CI26" s="164">
        <f>'Production Summary'!$N$43</f>
        <v>184</v>
      </c>
      <c r="CJ26" s="164">
        <v>0</v>
      </c>
      <c r="CK26" s="164">
        <f>'Production Summary'!$N$44</f>
        <v>355</v>
      </c>
      <c r="CL26" s="164">
        <v>0</v>
      </c>
      <c r="CM26" s="375">
        <f>'Production Summary'!$N$45</f>
        <v>1650</v>
      </c>
      <c r="CN26" s="164">
        <f>'Production Summary'!$N$46</f>
        <v>270</v>
      </c>
      <c r="CO26" s="164">
        <f>'Production Summary'!$N$47</f>
        <v>1350</v>
      </c>
      <c r="CP26" s="166"/>
      <c r="CQ26" s="164">
        <f>'Production Summary'!$N$49</f>
        <v>8004.1580041580037</v>
      </c>
      <c r="CR26" s="164">
        <f>'Production Summary'!$M$49</f>
        <v>66.701316701316699</v>
      </c>
      <c r="CS26" s="164">
        <f>'Production Summary'!$N$50</f>
        <v>13331.600831600828</v>
      </c>
      <c r="CT26" s="164">
        <f>'Production Summary'!$M$50</f>
        <v>148.1288981288981</v>
      </c>
      <c r="CU26" s="164">
        <f>'Production Summary'!$N$51</f>
        <v>12785.862785862784</v>
      </c>
      <c r="CV26" s="164">
        <f>'Production Summary'!$M$51</f>
        <v>355.16285516285512</v>
      </c>
      <c r="CW26" s="164">
        <f>'Production Summary'!$N$52</f>
        <v>12629.937629937627</v>
      </c>
      <c r="CX26" s="164">
        <f>'Production Summary'!$M$52</f>
        <v>701.66320166320156</v>
      </c>
      <c r="CY26" s="164">
        <f>'Production Summary'!$N$53</f>
        <v>12396.049896049895</v>
      </c>
      <c r="CZ26" s="164">
        <f>'Production Summary'!$M$53</f>
        <v>688.66943866943859</v>
      </c>
      <c r="DA26" s="164">
        <f>'Production Summary'!$N$54</f>
        <v>13799.376299376298</v>
      </c>
      <c r="DB26" s="164">
        <f>'Production Summary'!$M$54</f>
        <v>766.63201663201653</v>
      </c>
      <c r="DC26" s="328">
        <f>'Production Summary'!$N$60</f>
        <v>12863.825363825363</v>
      </c>
      <c r="DD26" s="328">
        <f>'Production Summary'!$M$60</f>
        <v>714.65696465696465</v>
      </c>
      <c r="DE26" s="164">
        <f>'Production Summary'!$N$59</f>
        <v>11148.648648648648</v>
      </c>
      <c r="DF26" s="328">
        <f>'Production Summary'!$M$59</f>
        <v>619.36936936936934</v>
      </c>
      <c r="DG26" s="164">
        <f>'Production Summary'!$N$55</f>
        <v>13842.68884268884</v>
      </c>
      <c r="DH26" s="164">
        <f>'Production Summary'!$M$55</f>
        <v>3460.67221067221</v>
      </c>
      <c r="DI26" s="164">
        <f>'Production Summary'!$N$56</f>
        <v>13097.713097713096</v>
      </c>
      <c r="DJ26" s="164">
        <f>'Production Summary'!$M$56</f>
        <v>163.72141372141371</v>
      </c>
      <c r="DK26" s="164">
        <f>'Production Summary'!$N$57</f>
        <v>14189.189189189186</v>
      </c>
      <c r="DL26" s="164">
        <f>'Production Summary'!$M$57</f>
        <v>394.14414414414409</v>
      </c>
      <c r="DM26" s="164">
        <f>'Production Summary'!$N$58</f>
        <v>14017.671517671517</v>
      </c>
      <c r="DN26" s="164">
        <f>'Production Summary'!$M$58</f>
        <v>778.75952875952873</v>
      </c>
      <c r="DO26" s="164">
        <f>'Production Summary'!$N$61</f>
        <v>4500</v>
      </c>
      <c r="DP26" s="328">
        <f>'Production Summary'!$M$61</f>
        <v>750</v>
      </c>
      <c r="DQ26" s="164">
        <v>0</v>
      </c>
      <c r="DR26" s="164">
        <f>'Production Summary'!$N$62</f>
        <v>8900</v>
      </c>
      <c r="DS26" s="164">
        <f>'Production Summary'!$N$70</f>
        <v>300</v>
      </c>
      <c r="DT26" s="328">
        <f>'Production Summary'!$M$70</f>
        <v>25</v>
      </c>
      <c r="DU26" s="164">
        <v>0</v>
      </c>
      <c r="DV26" s="164">
        <f>'Production Summary'!$N$71</f>
        <v>150</v>
      </c>
      <c r="DW26" s="164">
        <v>0</v>
      </c>
      <c r="DX26" s="164">
        <f>'Production Summary'!$N$64</f>
        <v>192</v>
      </c>
      <c r="DY26" s="164">
        <v>0</v>
      </c>
      <c r="DZ26" s="391">
        <f>'Production Summary'!$N$65</f>
        <v>384</v>
      </c>
      <c r="EA26" s="164">
        <v>0</v>
      </c>
      <c r="EB26" s="391">
        <f>'Production Summary'!$N$66</f>
        <v>192</v>
      </c>
      <c r="EC26" s="164">
        <v>0</v>
      </c>
      <c r="ED26" s="164">
        <f>'Production Summary'!$N$67</f>
        <v>96</v>
      </c>
      <c r="EE26" s="164">
        <v>0</v>
      </c>
      <c r="EF26" s="164">
        <f>'Production Summary'!$N$68</f>
        <v>96</v>
      </c>
      <c r="EG26" s="164">
        <v>0</v>
      </c>
      <c r="EH26" s="164">
        <f>'Production Summary'!$N$69</f>
        <v>340</v>
      </c>
      <c r="EI26" s="101">
        <f t="shared" si="3"/>
        <v>976191848.50153244</v>
      </c>
      <c r="EJ26" s="3"/>
      <c r="EK26" s="3"/>
      <c r="ER26" s="64" t="s">
        <v>42</v>
      </c>
      <c r="ES26" s="61" t="str">
        <f t="shared" si="4"/>
        <v/>
      </c>
      <c r="ET26" s="24">
        <f t="shared" si="5"/>
        <v>976191848.50153244</v>
      </c>
    </row>
    <row r="27" spans="1:150" ht="15" customHeight="1">
      <c r="A27" t="b">
        <f>C27=Nagpur!C27</f>
        <v>1</v>
      </c>
      <c r="B27" s="60">
        <f t="shared" si="6"/>
        <v>22</v>
      </c>
      <c r="C27" s="61" t="str">
        <f>IF(Nagpur!C27="","",Nagpur!C27)</f>
        <v/>
      </c>
      <c r="D27" s="164">
        <f>'Production Summary'!$N$4</f>
        <v>666</v>
      </c>
      <c r="E27" s="164">
        <f>'Production Summary'!$M$4</f>
        <v>27.75</v>
      </c>
      <c r="F27" s="164">
        <v>0</v>
      </c>
      <c r="G27" s="164">
        <f>'Production Summary'!$N$5</f>
        <v>666</v>
      </c>
      <c r="H27" s="164">
        <f>'Production Summary'!$M$5</f>
        <v>27.75</v>
      </c>
      <c r="I27" s="164">
        <v>0</v>
      </c>
      <c r="J27" s="164">
        <f>'Production Summary'!$N$6</f>
        <v>200</v>
      </c>
      <c r="K27" s="328">
        <f>'Production Summary'!$M$6</f>
        <v>7.5</v>
      </c>
      <c r="L27" s="164">
        <v>0</v>
      </c>
      <c r="M27" s="365">
        <f>'Production Summary'!$N$7</f>
        <v>612.72</v>
      </c>
      <c r="N27" s="367">
        <f>'Production Summary'!$M$7</f>
        <v>25.53</v>
      </c>
      <c r="O27" s="164">
        <v>0</v>
      </c>
      <c r="P27" s="164">
        <f>'Production Summary'!$N$8</f>
        <v>780</v>
      </c>
      <c r="Q27" s="164">
        <f>'Production Summary'!$M$8</f>
        <v>65</v>
      </c>
      <c r="R27" s="164">
        <v>0</v>
      </c>
      <c r="S27" s="164">
        <f>'Production Summary'!$N$9</f>
        <v>720</v>
      </c>
      <c r="T27" s="164">
        <f>'Production Summary'!$M$9</f>
        <v>60</v>
      </c>
      <c r="U27" s="164">
        <v>0</v>
      </c>
      <c r="V27" s="164">
        <f>'Production Summary'!$N$10</f>
        <v>876</v>
      </c>
      <c r="W27" s="164">
        <f>'Production Summary'!$M$10</f>
        <v>73</v>
      </c>
      <c r="X27" s="164">
        <v>0</v>
      </c>
      <c r="Y27" s="164">
        <f>'Production Summary'!$N$14</f>
        <v>177</v>
      </c>
      <c r="Z27" s="328">
        <f>'Production Summary'!$M$14</f>
        <v>14.75</v>
      </c>
      <c r="AA27" s="164">
        <v>0</v>
      </c>
      <c r="AB27" s="164">
        <f>'Production Summary'!$N$15</f>
        <v>126</v>
      </c>
      <c r="AC27" s="164">
        <f>'Production Summary'!$M$15</f>
        <v>21</v>
      </c>
      <c r="AD27" s="164">
        <v>0</v>
      </c>
      <c r="AE27" s="164">
        <f>'Production Summary'!$N$16</f>
        <v>252</v>
      </c>
      <c r="AF27" s="164">
        <f>'Production Summary'!$M$16</f>
        <v>21</v>
      </c>
      <c r="AG27" s="164">
        <v>0</v>
      </c>
      <c r="AH27" s="164">
        <f>'Production Summary'!$N$18</f>
        <v>1035</v>
      </c>
      <c r="AI27" s="164">
        <f>'Production Summary'!$M$18</f>
        <v>17.25</v>
      </c>
      <c r="AJ27" s="164">
        <v>0</v>
      </c>
      <c r="AK27" s="164">
        <f>'Production Summary'!$N$19</f>
        <v>870</v>
      </c>
      <c r="AL27" s="164">
        <f>'Production Summary'!$M$19</f>
        <v>29</v>
      </c>
      <c r="AM27" s="164">
        <v>0</v>
      </c>
      <c r="AN27" s="164">
        <f>'Production Summary'!$N$20</f>
        <v>864</v>
      </c>
      <c r="AO27" s="164">
        <f>'Production Summary'!$M$20</f>
        <v>72</v>
      </c>
      <c r="AP27" s="164">
        <v>0</v>
      </c>
      <c r="AQ27" s="164">
        <f>'Production Summary'!$N$21</f>
        <v>670</v>
      </c>
      <c r="AR27" s="164">
        <f>'Production Summary'!$M$21</f>
        <v>335</v>
      </c>
      <c r="AS27" s="164">
        <v>0</v>
      </c>
      <c r="AT27" s="386">
        <f>'Production Summary'!$N$22</f>
        <v>375</v>
      </c>
      <c r="AU27" s="164">
        <f>'Production Summary'!$N$23</f>
        <v>1050</v>
      </c>
      <c r="AV27" s="164">
        <f>'Production Summary'!$N$25</f>
        <v>300</v>
      </c>
      <c r="AW27" s="164">
        <f>'Production Summary'!$M$25</f>
        <v>25</v>
      </c>
      <c r="AX27" s="164">
        <v>0</v>
      </c>
      <c r="AY27" s="164">
        <f>'Production Summary'!$N$26</f>
        <v>300</v>
      </c>
      <c r="AZ27" s="164">
        <f>'Production Summary'!$M$26</f>
        <v>25</v>
      </c>
      <c r="BA27" s="164">
        <v>0</v>
      </c>
      <c r="BB27" s="164">
        <f>'Production Summary'!$N$28</f>
        <v>777</v>
      </c>
      <c r="BC27" s="164">
        <f>'Production Summary'!$M$28</f>
        <v>12.95</v>
      </c>
      <c r="BD27" s="164">
        <v>0</v>
      </c>
      <c r="BE27" s="164">
        <f>'Production Summary'!$N$29</f>
        <v>612</v>
      </c>
      <c r="BF27" s="164">
        <f>'Production Summary'!$M$29</f>
        <v>51</v>
      </c>
      <c r="BG27" s="164">
        <v>0</v>
      </c>
      <c r="BH27" s="164">
        <f>'Production Summary'!$N$30</f>
        <v>500</v>
      </c>
      <c r="BI27" s="164">
        <f>'Production Summary'!$M$30</f>
        <v>250</v>
      </c>
      <c r="BJ27" s="164">
        <v>0</v>
      </c>
      <c r="BK27" s="386"/>
      <c r="BL27" s="164">
        <f>'Production Summary'!$N$32</f>
        <v>875</v>
      </c>
      <c r="BM27" s="164">
        <f>'Production Summary'!$N$34</f>
        <v>360.59999999999997</v>
      </c>
      <c r="BN27" s="164">
        <f>'Production Summary'!$M$34</f>
        <v>6.01</v>
      </c>
      <c r="BO27" s="164">
        <v>0</v>
      </c>
      <c r="BP27" s="164">
        <f>'Production Summary'!$N$36</f>
        <v>717</v>
      </c>
      <c r="BQ27" s="164">
        <f>'Production Summary'!$M$36</f>
        <v>11.95</v>
      </c>
      <c r="BR27" s="164">
        <v>0</v>
      </c>
      <c r="BS27" s="164">
        <f>'Production Summary'!$N$37</f>
        <v>210</v>
      </c>
      <c r="BT27" s="164">
        <f>'Production Summary'!$M$37</f>
        <v>21</v>
      </c>
      <c r="BU27" s="164">
        <v>0</v>
      </c>
      <c r="BV27" s="164">
        <f>'Production Summary'!$N$38</f>
        <v>280</v>
      </c>
      <c r="BW27" s="164">
        <f>'Production Summary'!$M$38</f>
        <v>28</v>
      </c>
      <c r="BX27" s="164">
        <v>0</v>
      </c>
      <c r="BY27" s="165">
        <f>'Production Summary'!$N$39</f>
        <v>300.38406247988502</v>
      </c>
      <c r="BZ27" s="164">
        <f>'Production Summary'!$M$39</f>
        <v>30.038406247988501</v>
      </c>
      <c r="CA27" s="164">
        <v>0</v>
      </c>
      <c r="CB27" s="164">
        <f>'Production Summary'!$N$40</f>
        <v>131.30000000000001</v>
      </c>
      <c r="CC27" s="164">
        <f>'Production Summary'!$M$40</f>
        <v>13.13</v>
      </c>
      <c r="CD27" s="164">
        <v>0</v>
      </c>
      <c r="CE27" s="164">
        <f>'Production Summary'!$N$42</f>
        <v>1136.3519999999996</v>
      </c>
      <c r="CF27" s="164">
        <f>'Production Summary'!$M$42</f>
        <v>81.167999999999978</v>
      </c>
      <c r="CG27" s="164">
        <v>0</v>
      </c>
      <c r="CH27" s="164">
        <v>0</v>
      </c>
      <c r="CI27" s="164">
        <f>'Production Summary'!$N$43</f>
        <v>184</v>
      </c>
      <c r="CJ27" s="164">
        <v>0</v>
      </c>
      <c r="CK27" s="164">
        <f>'Production Summary'!$N$44</f>
        <v>355</v>
      </c>
      <c r="CL27" s="164">
        <v>0</v>
      </c>
      <c r="CM27" s="375">
        <f>'Production Summary'!$N$45</f>
        <v>1650</v>
      </c>
      <c r="CN27" s="164">
        <f>'Production Summary'!$N$46</f>
        <v>270</v>
      </c>
      <c r="CO27" s="164">
        <f>'Production Summary'!$N$47</f>
        <v>1350</v>
      </c>
      <c r="CP27" s="166"/>
      <c r="CQ27" s="164">
        <f>'Production Summary'!$N$49</f>
        <v>8004.1580041580037</v>
      </c>
      <c r="CR27" s="164">
        <f>'Production Summary'!$M$49</f>
        <v>66.701316701316699</v>
      </c>
      <c r="CS27" s="164">
        <f>'Production Summary'!$N$50</f>
        <v>13331.600831600828</v>
      </c>
      <c r="CT27" s="164">
        <f>'Production Summary'!$M$50</f>
        <v>148.1288981288981</v>
      </c>
      <c r="CU27" s="164">
        <f>'Production Summary'!$N$51</f>
        <v>12785.862785862784</v>
      </c>
      <c r="CV27" s="164">
        <f>'Production Summary'!$M$51</f>
        <v>355.16285516285512</v>
      </c>
      <c r="CW27" s="164">
        <f>'Production Summary'!$N$52</f>
        <v>12629.937629937627</v>
      </c>
      <c r="CX27" s="164">
        <f>'Production Summary'!$M$52</f>
        <v>701.66320166320156</v>
      </c>
      <c r="CY27" s="164">
        <f>'Production Summary'!$N$53</f>
        <v>12396.049896049895</v>
      </c>
      <c r="CZ27" s="164">
        <f>'Production Summary'!$M$53</f>
        <v>688.66943866943859</v>
      </c>
      <c r="DA27" s="164">
        <f>'Production Summary'!$N$54</f>
        <v>13799.376299376298</v>
      </c>
      <c r="DB27" s="164">
        <f>'Production Summary'!$M$54</f>
        <v>766.63201663201653</v>
      </c>
      <c r="DC27" s="328">
        <f>'Production Summary'!$N$60</f>
        <v>12863.825363825363</v>
      </c>
      <c r="DD27" s="328">
        <f>'Production Summary'!$M$60</f>
        <v>714.65696465696465</v>
      </c>
      <c r="DE27" s="164">
        <f>'Production Summary'!$N$59</f>
        <v>11148.648648648648</v>
      </c>
      <c r="DF27" s="328">
        <f>'Production Summary'!$M$59</f>
        <v>619.36936936936934</v>
      </c>
      <c r="DG27" s="164">
        <f>'Production Summary'!$N$55</f>
        <v>13842.68884268884</v>
      </c>
      <c r="DH27" s="164">
        <f>'Production Summary'!$M$55</f>
        <v>3460.67221067221</v>
      </c>
      <c r="DI27" s="164">
        <f>'Production Summary'!$N$56</f>
        <v>13097.713097713096</v>
      </c>
      <c r="DJ27" s="164">
        <f>'Production Summary'!$M$56</f>
        <v>163.72141372141371</v>
      </c>
      <c r="DK27" s="164">
        <f>'Production Summary'!$N$57</f>
        <v>14189.189189189186</v>
      </c>
      <c r="DL27" s="164">
        <f>'Production Summary'!$M$57</f>
        <v>394.14414414414409</v>
      </c>
      <c r="DM27" s="164">
        <f>'Production Summary'!$N$58</f>
        <v>14017.671517671517</v>
      </c>
      <c r="DN27" s="164">
        <f>'Production Summary'!$M$58</f>
        <v>778.75952875952873</v>
      </c>
      <c r="DO27" s="164">
        <f>'Production Summary'!$N$61</f>
        <v>4500</v>
      </c>
      <c r="DP27" s="328">
        <f>'Production Summary'!$M$61</f>
        <v>750</v>
      </c>
      <c r="DQ27" s="164">
        <v>0</v>
      </c>
      <c r="DR27" s="164">
        <f>'Production Summary'!$N$62</f>
        <v>8900</v>
      </c>
      <c r="DS27" s="164">
        <f>'Production Summary'!$N$70</f>
        <v>300</v>
      </c>
      <c r="DT27" s="328">
        <f>'Production Summary'!$M$70</f>
        <v>25</v>
      </c>
      <c r="DU27" s="164">
        <v>0</v>
      </c>
      <c r="DV27" s="164">
        <f>'Production Summary'!$N$71</f>
        <v>150</v>
      </c>
      <c r="DW27" s="164">
        <v>0</v>
      </c>
      <c r="DX27" s="164">
        <f>'Production Summary'!$N$64</f>
        <v>192</v>
      </c>
      <c r="DY27" s="164">
        <v>0</v>
      </c>
      <c r="DZ27" s="391">
        <f>'Production Summary'!$N$65</f>
        <v>384</v>
      </c>
      <c r="EA27" s="164">
        <v>0</v>
      </c>
      <c r="EB27" s="391">
        <f>'Production Summary'!$N$66</f>
        <v>192</v>
      </c>
      <c r="EC27" s="164">
        <v>0</v>
      </c>
      <c r="ED27" s="164">
        <f>'Production Summary'!$N$67</f>
        <v>96</v>
      </c>
      <c r="EE27" s="164">
        <v>0</v>
      </c>
      <c r="EF27" s="164">
        <f>'Production Summary'!$N$68</f>
        <v>96</v>
      </c>
      <c r="EG27" s="164">
        <v>0</v>
      </c>
      <c r="EH27" s="164">
        <f>'Production Summary'!$N$69</f>
        <v>340</v>
      </c>
      <c r="EI27" s="101">
        <f t="shared" si="3"/>
        <v>976191848.50153244</v>
      </c>
      <c r="EJ27" s="3"/>
      <c r="EK27" s="3"/>
      <c r="ER27" s="64" t="s">
        <v>43</v>
      </c>
      <c r="ES27" s="61" t="str">
        <f t="shared" si="4"/>
        <v/>
      </c>
      <c r="ET27" s="24">
        <f t="shared" si="5"/>
        <v>976191848.50153244</v>
      </c>
    </row>
    <row r="28" spans="1:150" ht="15" customHeight="1">
      <c r="A28" t="b">
        <f>C28=Nagpur!C28</f>
        <v>1</v>
      </c>
      <c r="B28" s="60">
        <f t="shared" si="6"/>
        <v>23</v>
      </c>
      <c r="C28" s="61" t="str">
        <f>IF(Nagpur!C28="","",Nagpur!C28)</f>
        <v/>
      </c>
      <c r="D28" s="164">
        <f>'Production Summary'!$N$4</f>
        <v>666</v>
      </c>
      <c r="E28" s="164">
        <f>'Production Summary'!$M$4</f>
        <v>27.75</v>
      </c>
      <c r="F28" s="164">
        <v>0</v>
      </c>
      <c r="G28" s="164">
        <f>'Production Summary'!$N$5</f>
        <v>666</v>
      </c>
      <c r="H28" s="164">
        <f>'Production Summary'!$M$5</f>
        <v>27.75</v>
      </c>
      <c r="I28" s="164">
        <v>0</v>
      </c>
      <c r="J28" s="164">
        <f>'Production Summary'!$N$6</f>
        <v>200</v>
      </c>
      <c r="K28" s="328">
        <f>'Production Summary'!$M$6</f>
        <v>7.5</v>
      </c>
      <c r="L28" s="164">
        <v>0</v>
      </c>
      <c r="M28" s="365">
        <f>'Production Summary'!$N$7</f>
        <v>612.72</v>
      </c>
      <c r="N28" s="367">
        <f>'Production Summary'!$M$7</f>
        <v>25.53</v>
      </c>
      <c r="O28" s="164">
        <v>0</v>
      </c>
      <c r="P28" s="164">
        <f>'Production Summary'!$N$8</f>
        <v>780</v>
      </c>
      <c r="Q28" s="164">
        <f>'Production Summary'!$M$8</f>
        <v>65</v>
      </c>
      <c r="R28" s="164">
        <v>0</v>
      </c>
      <c r="S28" s="164">
        <f>'Production Summary'!$N$9</f>
        <v>720</v>
      </c>
      <c r="T28" s="164">
        <f>'Production Summary'!$M$9</f>
        <v>60</v>
      </c>
      <c r="U28" s="164">
        <v>0</v>
      </c>
      <c r="V28" s="164">
        <f>'Production Summary'!$N$10</f>
        <v>876</v>
      </c>
      <c r="W28" s="164">
        <f>'Production Summary'!$M$10</f>
        <v>73</v>
      </c>
      <c r="X28" s="164">
        <v>0</v>
      </c>
      <c r="Y28" s="164">
        <f>'Production Summary'!$N$14</f>
        <v>177</v>
      </c>
      <c r="Z28" s="328">
        <f>'Production Summary'!$M$14</f>
        <v>14.75</v>
      </c>
      <c r="AA28" s="164">
        <v>0</v>
      </c>
      <c r="AB28" s="164">
        <f>'Production Summary'!$N$15</f>
        <v>126</v>
      </c>
      <c r="AC28" s="164">
        <f>'Production Summary'!$M$15</f>
        <v>21</v>
      </c>
      <c r="AD28" s="164">
        <v>0</v>
      </c>
      <c r="AE28" s="164">
        <f>'Production Summary'!$N$16</f>
        <v>252</v>
      </c>
      <c r="AF28" s="164">
        <f>'Production Summary'!$M$16</f>
        <v>21</v>
      </c>
      <c r="AG28" s="164">
        <v>0</v>
      </c>
      <c r="AH28" s="164">
        <f>'Production Summary'!$N$18</f>
        <v>1035</v>
      </c>
      <c r="AI28" s="164">
        <f>'Production Summary'!$M$18</f>
        <v>17.25</v>
      </c>
      <c r="AJ28" s="164">
        <v>0</v>
      </c>
      <c r="AK28" s="164">
        <f>'Production Summary'!$N$19</f>
        <v>870</v>
      </c>
      <c r="AL28" s="164">
        <f>'Production Summary'!$M$19</f>
        <v>29</v>
      </c>
      <c r="AM28" s="164">
        <v>0</v>
      </c>
      <c r="AN28" s="164">
        <f>'Production Summary'!$N$20</f>
        <v>864</v>
      </c>
      <c r="AO28" s="164">
        <f>'Production Summary'!$M$20</f>
        <v>72</v>
      </c>
      <c r="AP28" s="164">
        <v>0</v>
      </c>
      <c r="AQ28" s="164">
        <f>'Production Summary'!$N$21</f>
        <v>670</v>
      </c>
      <c r="AR28" s="164">
        <f>'Production Summary'!$M$21</f>
        <v>335</v>
      </c>
      <c r="AS28" s="164">
        <v>0</v>
      </c>
      <c r="AT28" s="386">
        <f>'Production Summary'!$N$22</f>
        <v>375</v>
      </c>
      <c r="AU28" s="164">
        <f>'Production Summary'!$N$23</f>
        <v>1050</v>
      </c>
      <c r="AV28" s="164">
        <f>'Production Summary'!$N$25</f>
        <v>300</v>
      </c>
      <c r="AW28" s="164">
        <f>'Production Summary'!$M$25</f>
        <v>25</v>
      </c>
      <c r="AX28" s="164">
        <v>0</v>
      </c>
      <c r="AY28" s="164">
        <f>'Production Summary'!$N$26</f>
        <v>300</v>
      </c>
      <c r="AZ28" s="164">
        <f>'Production Summary'!$M$26</f>
        <v>25</v>
      </c>
      <c r="BA28" s="164">
        <v>0</v>
      </c>
      <c r="BB28" s="164">
        <f>'Production Summary'!$N$28</f>
        <v>777</v>
      </c>
      <c r="BC28" s="164">
        <f>'Production Summary'!$M$28</f>
        <v>12.95</v>
      </c>
      <c r="BD28" s="164">
        <v>0</v>
      </c>
      <c r="BE28" s="164">
        <f>'Production Summary'!$N$29</f>
        <v>612</v>
      </c>
      <c r="BF28" s="164">
        <f>'Production Summary'!$M$29</f>
        <v>51</v>
      </c>
      <c r="BG28" s="164">
        <v>0</v>
      </c>
      <c r="BH28" s="164">
        <f>'Production Summary'!$N$30</f>
        <v>500</v>
      </c>
      <c r="BI28" s="164">
        <f>'Production Summary'!$M$30</f>
        <v>250</v>
      </c>
      <c r="BJ28" s="164">
        <v>0</v>
      </c>
      <c r="BK28" s="386"/>
      <c r="BL28" s="164">
        <f>'Production Summary'!$N$32</f>
        <v>875</v>
      </c>
      <c r="BM28" s="164">
        <f>'Production Summary'!$N$34</f>
        <v>360.59999999999997</v>
      </c>
      <c r="BN28" s="164">
        <f>'Production Summary'!$M$34</f>
        <v>6.01</v>
      </c>
      <c r="BO28" s="164">
        <v>0</v>
      </c>
      <c r="BP28" s="164">
        <f>'Production Summary'!$N$36</f>
        <v>717</v>
      </c>
      <c r="BQ28" s="164">
        <f>'Production Summary'!$M$36</f>
        <v>11.95</v>
      </c>
      <c r="BR28" s="164">
        <v>0</v>
      </c>
      <c r="BS28" s="164">
        <f>'Production Summary'!$N$37</f>
        <v>210</v>
      </c>
      <c r="BT28" s="164">
        <f>'Production Summary'!$M$37</f>
        <v>21</v>
      </c>
      <c r="BU28" s="164">
        <v>0</v>
      </c>
      <c r="BV28" s="164">
        <f>'Production Summary'!$N$38</f>
        <v>280</v>
      </c>
      <c r="BW28" s="164">
        <f>'Production Summary'!$M$38</f>
        <v>28</v>
      </c>
      <c r="BX28" s="164">
        <v>0</v>
      </c>
      <c r="BY28" s="165">
        <f>'Production Summary'!$N$39</f>
        <v>300.38406247988502</v>
      </c>
      <c r="BZ28" s="164">
        <f>'Production Summary'!$M$39</f>
        <v>30.038406247988501</v>
      </c>
      <c r="CA28" s="164">
        <v>0</v>
      </c>
      <c r="CB28" s="164">
        <f>'Production Summary'!$N$40</f>
        <v>131.30000000000001</v>
      </c>
      <c r="CC28" s="164">
        <f>'Production Summary'!$M$40</f>
        <v>13.13</v>
      </c>
      <c r="CD28" s="164">
        <v>0</v>
      </c>
      <c r="CE28" s="164">
        <f>'Production Summary'!$N$42</f>
        <v>1136.3519999999996</v>
      </c>
      <c r="CF28" s="164">
        <f>'Production Summary'!$M$42</f>
        <v>81.167999999999978</v>
      </c>
      <c r="CG28" s="164">
        <v>0</v>
      </c>
      <c r="CH28" s="164">
        <v>0</v>
      </c>
      <c r="CI28" s="164">
        <f>'Production Summary'!$N$43</f>
        <v>184</v>
      </c>
      <c r="CJ28" s="164">
        <v>0</v>
      </c>
      <c r="CK28" s="164">
        <f>'Production Summary'!$N$44</f>
        <v>355</v>
      </c>
      <c r="CL28" s="164">
        <v>0</v>
      </c>
      <c r="CM28" s="375">
        <f>'Production Summary'!$N$45</f>
        <v>1650</v>
      </c>
      <c r="CN28" s="164">
        <f>'Production Summary'!$N$46</f>
        <v>270</v>
      </c>
      <c r="CO28" s="164">
        <f>'Production Summary'!$N$47</f>
        <v>1350</v>
      </c>
      <c r="CP28" s="166"/>
      <c r="CQ28" s="164">
        <f>'Production Summary'!$N$49</f>
        <v>8004.1580041580037</v>
      </c>
      <c r="CR28" s="164">
        <f>'Production Summary'!$M$49</f>
        <v>66.701316701316699</v>
      </c>
      <c r="CS28" s="164">
        <f>'Production Summary'!$N$50</f>
        <v>13331.600831600828</v>
      </c>
      <c r="CT28" s="164">
        <f>'Production Summary'!$M$50</f>
        <v>148.1288981288981</v>
      </c>
      <c r="CU28" s="164">
        <f>'Production Summary'!$N$51</f>
        <v>12785.862785862784</v>
      </c>
      <c r="CV28" s="164">
        <f>'Production Summary'!$M$51</f>
        <v>355.16285516285512</v>
      </c>
      <c r="CW28" s="164">
        <f>'Production Summary'!$N$52</f>
        <v>12629.937629937627</v>
      </c>
      <c r="CX28" s="164">
        <f>'Production Summary'!$M$52</f>
        <v>701.66320166320156</v>
      </c>
      <c r="CY28" s="164">
        <f>'Production Summary'!$N$53</f>
        <v>12396.049896049895</v>
      </c>
      <c r="CZ28" s="164">
        <f>'Production Summary'!$M$53</f>
        <v>688.66943866943859</v>
      </c>
      <c r="DA28" s="164">
        <f>'Production Summary'!$N$54</f>
        <v>13799.376299376298</v>
      </c>
      <c r="DB28" s="164">
        <f>'Production Summary'!$M$54</f>
        <v>766.63201663201653</v>
      </c>
      <c r="DC28" s="328">
        <f>'Production Summary'!$N$60</f>
        <v>12863.825363825363</v>
      </c>
      <c r="DD28" s="328">
        <f>'Production Summary'!$M$60</f>
        <v>714.65696465696465</v>
      </c>
      <c r="DE28" s="164">
        <f>'Production Summary'!$N$59</f>
        <v>11148.648648648648</v>
      </c>
      <c r="DF28" s="328">
        <f>'Production Summary'!$M$59</f>
        <v>619.36936936936934</v>
      </c>
      <c r="DG28" s="164">
        <f>'Production Summary'!$N$55</f>
        <v>13842.68884268884</v>
      </c>
      <c r="DH28" s="164">
        <f>'Production Summary'!$M$55</f>
        <v>3460.67221067221</v>
      </c>
      <c r="DI28" s="164">
        <f>'Production Summary'!$N$56</f>
        <v>13097.713097713096</v>
      </c>
      <c r="DJ28" s="164">
        <f>'Production Summary'!$M$56</f>
        <v>163.72141372141371</v>
      </c>
      <c r="DK28" s="164">
        <f>'Production Summary'!$N$57</f>
        <v>14189.189189189186</v>
      </c>
      <c r="DL28" s="164">
        <f>'Production Summary'!$M$57</f>
        <v>394.14414414414409</v>
      </c>
      <c r="DM28" s="164">
        <f>'Production Summary'!$N$58</f>
        <v>14017.671517671517</v>
      </c>
      <c r="DN28" s="164">
        <f>'Production Summary'!$M$58</f>
        <v>778.75952875952873</v>
      </c>
      <c r="DO28" s="164">
        <f>'Production Summary'!$N$61</f>
        <v>4500</v>
      </c>
      <c r="DP28" s="328">
        <f>'Production Summary'!$M$61</f>
        <v>750</v>
      </c>
      <c r="DQ28" s="164">
        <v>0</v>
      </c>
      <c r="DR28" s="164">
        <f>'Production Summary'!$N$62</f>
        <v>8900</v>
      </c>
      <c r="DS28" s="164">
        <f>'Production Summary'!$N$70</f>
        <v>300</v>
      </c>
      <c r="DT28" s="328">
        <f>'Production Summary'!$M$70</f>
        <v>25</v>
      </c>
      <c r="DU28" s="164">
        <v>0</v>
      </c>
      <c r="DV28" s="164">
        <f>'Production Summary'!$N$71</f>
        <v>150</v>
      </c>
      <c r="DW28" s="164">
        <v>0</v>
      </c>
      <c r="DX28" s="164">
        <f>'Production Summary'!$N$64</f>
        <v>192</v>
      </c>
      <c r="DY28" s="164">
        <v>0</v>
      </c>
      <c r="DZ28" s="391">
        <f>'Production Summary'!$N$65</f>
        <v>384</v>
      </c>
      <c r="EA28" s="164">
        <v>0</v>
      </c>
      <c r="EB28" s="391">
        <f>'Production Summary'!$N$66</f>
        <v>192</v>
      </c>
      <c r="EC28" s="164">
        <v>0</v>
      </c>
      <c r="ED28" s="164">
        <f>'Production Summary'!$N$67</f>
        <v>96</v>
      </c>
      <c r="EE28" s="164">
        <v>0</v>
      </c>
      <c r="EF28" s="164">
        <f>'Production Summary'!$N$68</f>
        <v>96</v>
      </c>
      <c r="EG28" s="164">
        <v>0</v>
      </c>
      <c r="EH28" s="164">
        <f>'Production Summary'!$N$69</f>
        <v>340</v>
      </c>
      <c r="EI28" s="101">
        <f t="shared" si="3"/>
        <v>976191848.50153244</v>
      </c>
      <c r="EJ28" s="3"/>
      <c r="EK28" s="3"/>
      <c r="ER28" s="64" t="s">
        <v>44</v>
      </c>
      <c r="ES28" s="61" t="str">
        <f t="shared" si="4"/>
        <v/>
      </c>
      <c r="ET28" s="24">
        <f t="shared" si="5"/>
        <v>976191848.50153244</v>
      </c>
    </row>
    <row r="29" spans="1:150" ht="15" customHeight="1">
      <c r="A29" t="b">
        <f>C29=Nagpur!C29</f>
        <v>1</v>
      </c>
      <c r="B29" s="60">
        <f t="shared" si="6"/>
        <v>24</v>
      </c>
      <c r="C29" s="61" t="str">
        <f>IF(Nagpur!C29="","",Nagpur!C29)</f>
        <v/>
      </c>
      <c r="D29" s="164">
        <f>'Production Summary'!$N$4</f>
        <v>666</v>
      </c>
      <c r="E29" s="164">
        <f>'Production Summary'!$M$4</f>
        <v>27.75</v>
      </c>
      <c r="F29" s="164">
        <v>0</v>
      </c>
      <c r="G29" s="164">
        <f>'Production Summary'!$N$5</f>
        <v>666</v>
      </c>
      <c r="H29" s="164">
        <f>'Production Summary'!$M$5</f>
        <v>27.75</v>
      </c>
      <c r="I29" s="164">
        <v>0</v>
      </c>
      <c r="J29" s="164">
        <f>'Production Summary'!$N$6</f>
        <v>200</v>
      </c>
      <c r="K29" s="328">
        <f>'Production Summary'!$M$6</f>
        <v>7.5</v>
      </c>
      <c r="L29" s="164">
        <v>0</v>
      </c>
      <c r="M29" s="365">
        <f>'Production Summary'!$N$7</f>
        <v>612.72</v>
      </c>
      <c r="N29" s="367">
        <f>'Production Summary'!$M$7</f>
        <v>25.53</v>
      </c>
      <c r="O29" s="164">
        <v>0</v>
      </c>
      <c r="P29" s="164">
        <f>'Production Summary'!$N$8</f>
        <v>780</v>
      </c>
      <c r="Q29" s="164">
        <f>'Production Summary'!$M$8</f>
        <v>65</v>
      </c>
      <c r="R29" s="164">
        <v>0</v>
      </c>
      <c r="S29" s="164">
        <f>'Production Summary'!$N$9</f>
        <v>720</v>
      </c>
      <c r="T29" s="164">
        <f>'Production Summary'!$M$9</f>
        <v>60</v>
      </c>
      <c r="U29" s="164">
        <v>0</v>
      </c>
      <c r="V29" s="164">
        <f>'Production Summary'!$N$10</f>
        <v>876</v>
      </c>
      <c r="W29" s="164">
        <f>'Production Summary'!$M$10</f>
        <v>73</v>
      </c>
      <c r="X29" s="164">
        <v>0</v>
      </c>
      <c r="Y29" s="164">
        <f>'Production Summary'!$N$14</f>
        <v>177</v>
      </c>
      <c r="Z29" s="328">
        <f>'Production Summary'!$M$14</f>
        <v>14.75</v>
      </c>
      <c r="AA29" s="164">
        <v>0</v>
      </c>
      <c r="AB29" s="164">
        <f>'Production Summary'!$N$15</f>
        <v>126</v>
      </c>
      <c r="AC29" s="164">
        <f>'Production Summary'!$M$15</f>
        <v>21</v>
      </c>
      <c r="AD29" s="164">
        <v>0</v>
      </c>
      <c r="AE29" s="164">
        <f>'Production Summary'!$N$16</f>
        <v>252</v>
      </c>
      <c r="AF29" s="164">
        <f>'Production Summary'!$M$16</f>
        <v>21</v>
      </c>
      <c r="AG29" s="164">
        <v>0</v>
      </c>
      <c r="AH29" s="164">
        <f>'Production Summary'!$N$18</f>
        <v>1035</v>
      </c>
      <c r="AI29" s="164">
        <f>'Production Summary'!$M$18</f>
        <v>17.25</v>
      </c>
      <c r="AJ29" s="164">
        <v>0</v>
      </c>
      <c r="AK29" s="164">
        <f>'Production Summary'!$N$19</f>
        <v>870</v>
      </c>
      <c r="AL29" s="164">
        <f>'Production Summary'!$M$19</f>
        <v>29</v>
      </c>
      <c r="AM29" s="164">
        <v>0</v>
      </c>
      <c r="AN29" s="164">
        <f>'Production Summary'!$N$20</f>
        <v>864</v>
      </c>
      <c r="AO29" s="164">
        <f>'Production Summary'!$M$20</f>
        <v>72</v>
      </c>
      <c r="AP29" s="164">
        <v>0</v>
      </c>
      <c r="AQ29" s="164">
        <f>'Production Summary'!$N$21</f>
        <v>670</v>
      </c>
      <c r="AR29" s="164">
        <f>'Production Summary'!$M$21</f>
        <v>335</v>
      </c>
      <c r="AS29" s="164">
        <v>0</v>
      </c>
      <c r="AT29" s="386">
        <f>'Production Summary'!$N$22</f>
        <v>375</v>
      </c>
      <c r="AU29" s="164">
        <f>'Production Summary'!$N$23</f>
        <v>1050</v>
      </c>
      <c r="AV29" s="164">
        <f>'Production Summary'!$N$25</f>
        <v>300</v>
      </c>
      <c r="AW29" s="164">
        <f>'Production Summary'!$M$25</f>
        <v>25</v>
      </c>
      <c r="AX29" s="164">
        <v>0</v>
      </c>
      <c r="AY29" s="164">
        <f>'Production Summary'!$N$26</f>
        <v>300</v>
      </c>
      <c r="AZ29" s="164">
        <f>'Production Summary'!$M$26</f>
        <v>25</v>
      </c>
      <c r="BA29" s="164">
        <v>0</v>
      </c>
      <c r="BB29" s="164">
        <f>'Production Summary'!$N$28</f>
        <v>777</v>
      </c>
      <c r="BC29" s="164">
        <f>'Production Summary'!$M$28</f>
        <v>12.95</v>
      </c>
      <c r="BD29" s="164">
        <v>0</v>
      </c>
      <c r="BE29" s="164">
        <f>'Production Summary'!$N$29</f>
        <v>612</v>
      </c>
      <c r="BF29" s="164">
        <f>'Production Summary'!$M$29</f>
        <v>51</v>
      </c>
      <c r="BG29" s="164">
        <v>0</v>
      </c>
      <c r="BH29" s="164">
        <f>'Production Summary'!$N$30</f>
        <v>500</v>
      </c>
      <c r="BI29" s="164">
        <f>'Production Summary'!$M$30</f>
        <v>250</v>
      </c>
      <c r="BJ29" s="164">
        <v>0</v>
      </c>
      <c r="BK29" s="386"/>
      <c r="BL29" s="164">
        <f>'Production Summary'!$N$32</f>
        <v>875</v>
      </c>
      <c r="BM29" s="164">
        <f>'Production Summary'!$N$34</f>
        <v>360.59999999999997</v>
      </c>
      <c r="BN29" s="164">
        <f>'Production Summary'!$M$34</f>
        <v>6.01</v>
      </c>
      <c r="BO29" s="164">
        <v>0</v>
      </c>
      <c r="BP29" s="164">
        <f>'Production Summary'!$N$36</f>
        <v>717</v>
      </c>
      <c r="BQ29" s="164">
        <f>'Production Summary'!$M$36</f>
        <v>11.95</v>
      </c>
      <c r="BR29" s="164">
        <v>0</v>
      </c>
      <c r="BS29" s="164">
        <f>'Production Summary'!$N$37</f>
        <v>210</v>
      </c>
      <c r="BT29" s="164">
        <f>'Production Summary'!$M$37</f>
        <v>21</v>
      </c>
      <c r="BU29" s="164">
        <v>0</v>
      </c>
      <c r="BV29" s="164">
        <f>'Production Summary'!$N$38</f>
        <v>280</v>
      </c>
      <c r="BW29" s="164">
        <f>'Production Summary'!$M$38</f>
        <v>28</v>
      </c>
      <c r="BX29" s="164">
        <v>0</v>
      </c>
      <c r="BY29" s="165">
        <f>'Production Summary'!$N$39</f>
        <v>300.38406247988502</v>
      </c>
      <c r="BZ29" s="164">
        <f>'Production Summary'!$M$39</f>
        <v>30.038406247988501</v>
      </c>
      <c r="CA29" s="164">
        <v>0</v>
      </c>
      <c r="CB29" s="164">
        <f>'Production Summary'!$N$40</f>
        <v>131.30000000000001</v>
      </c>
      <c r="CC29" s="164">
        <f>'Production Summary'!$M$40</f>
        <v>13.13</v>
      </c>
      <c r="CD29" s="164">
        <v>0</v>
      </c>
      <c r="CE29" s="164">
        <f>'Production Summary'!$N$42</f>
        <v>1136.3519999999996</v>
      </c>
      <c r="CF29" s="164">
        <f>'Production Summary'!$M$42</f>
        <v>81.167999999999978</v>
      </c>
      <c r="CG29" s="164">
        <v>0</v>
      </c>
      <c r="CH29" s="164">
        <v>0</v>
      </c>
      <c r="CI29" s="164">
        <f>'Production Summary'!$N$43</f>
        <v>184</v>
      </c>
      <c r="CJ29" s="164">
        <v>0</v>
      </c>
      <c r="CK29" s="164">
        <f>'Production Summary'!$N$44</f>
        <v>355</v>
      </c>
      <c r="CL29" s="164">
        <v>0</v>
      </c>
      <c r="CM29" s="375">
        <f>'Production Summary'!$N$45</f>
        <v>1650</v>
      </c>
      <c r="CN29" s="164">
        <f>'Production Summary'!$N$46</f>
        <v>270</v>
      </c>
      <c r="CO29" s="164">
        <f>'Production Summary'!$N$47</f>
        <v>1350</v>
      </c>
      <c r="CP29" s="166"/>
      <c r="CQ29" s="164">
        <f>'Production Summary'!$N$49</f>
        <v>8004.1580041580037</v>
      </c>
      <c r="CR29" s="164">
        <f>'Production Summary'!$M$49</f>
        <v>66.701316701316699</v>
      </c>
      <c r="CS29" s="164">
        <f>'Production Summary'!$N$50</f>
        <v>13331.600831600828</v>
      </c>
      <c r="CT29" s="164">
        <f>'Production Summary'!$M$50</f>
        <v>148.1288981288981</v>
      </c>
      <c r="CU29" s="164">
        <f>'Production Summary'!$N$51</f>
        <v>12785.862785862784</v>
      </c>
      <c r="CV29" s="164">
        <f>'Production Summary'!$M$51</f>
        <v>355.16285516285512</v>
      </c>
      <c r="CW29" s="164">
        <f>'Production Summary'!$N$52</f>
        <v>12629.937629937627</v>
      </c>
      <c r="CX29" s="164">
        <f>'Production Summary'!$M$52</f>
        <v>701.66320166320156</v>
      </c>
      <c r="CY29" s="164">
        <f>'Production Summary'!$N$53</f>
        <v>12396.049896049895</v>
      </c>
      <c r="CZ29" s="164">
        <f>'Production Summary'!$M$53</f>
        <v>688.66943866943859</v>
      </c>
      <c r="DA29" s="164">
        <f>'Production Summary'!$N$54</f>
        <v>13799.376299376298</v>
      </c>
      <c r="DB29" s="164">
        <f>'Production Summary'!$M$54</f>
        <v>766.63201663201653</v>
      </c>
      <c r="DC29" s="328">
        <f>'Production Summary'!$N$60</f>
        <v>12863.825363825363</v>
      </c>
      <c r="DD29" s="328">
        <f>'Production Summary'!$M$60</f>
        <v>714.65696465696465</v>
      </c>
      <c r="DE29" s="164">
        <f>'Production Summary'!$N$59</f>
        <v>11148.648648648648</v>
      </c>
      <c r="DF29" s="328">
        <f>'Production Summary'!$M$59</f>
        <v>619.36936936936934</v>
      </c>
      <c r="DG29" s="164">
        <f>'Production Summary'!$N$55</f>
        <v>13842.68884268884</v>
      </c>
      <c r="DH29" s="164">
        <f>'Production Summary'!$M$55</f>
        <v>3460.67221067221</v>
      </c>
      <c r="DI29" s="164">
        <f>'Production Summary'!$N$56</f>
        <v>13097.713097713096</v>
      </c>
      <c r="DJ29" s="164">
        <f>'Production Summary'!$M$56</f>
        <v>163.72141372141371</v>
      </c>
      <c r="DK29" s="164">
        <f>'Production Summary'!$N$57</f>
        <v>14189.189189189186</v>
      </c>
      <c r="DL29" s="164">
        <f>'Production Summary'!$M$57</f>
        <v>394.14414414414409</v>
      </c>
      <c r="DM29" s="164">
        <f>'Production Summary'!$N$58</f>
        <v>14017.671517671517</v>
      </c>
      <c r="DN29" s="164">
        <f>'Production Summary'!$M$58</f>
        <v>778.75952875952873</v>
      </c>
      <c r="DO29" s="164">
        <f>'Production Summary'!$N$61</f>
        <v>4500</v>
      </c>
      <c r="DP29" s="328">
        <f>'Production Summary'!$M$61</f>
        <v>750</v>
      </c>
      <c r="DQ29" s="164">
        <v>0</v>
      </c>
      <c r="DR29" s="164">
        <f>'Production Summary'!$N$62</f>
        <v>8900</v>
      </c>
      <c r="DS29" s="164">
        <f>'Production Summary'!$N$70</f>
        <v>300</v>
      </c>
      <c r="DT29" s="328">
        <f>'Production Summary'!$M$70</f>
        <v>25</v>
      </c>
      <c r="DU29" s="164">
        <v>0</v>
      </c>
      <c r="DV29" s="164">
        <f>'Production Summary'!$N$71</f>
        <v>150</v>
      </c>
      <c r="DW29" s="164">
        <v>0</v>
      </c>
      <c r="DX29" s="164">
        <f>'Production Summary'!$N$64</f>
        <v>192</v>
      </c>
      <c r="DY29" s="164">
        <v>0</v>
      </c>
      <c r="DZ29" s="391">
        <f>'Production Summary'!$N$65</f>
        <v>384</v>
      </c>
      <c r="EA29" s="164">
        <v>0</v>
      </c>
      <c r="EB29" s="391">
        <f>'Production Summary'!$N$66</f>
        <v>192</v>
      </c>
      <c r="EC29" s="164">
        <v>0</v>
      </c>
      <c r="ED29" s="164">
        <f>'Production Summary'!$N$67</f>
        <v>96</v>
      </c>
      <c r="EE29" s="164">
        <v>0</v>
      </c>
      <c r="EF29" s="164">
        <f>'Production Summary'!$N$68</f>
        <v>96</v>
      </c>
      <c r="EG29" s="164">
        <v>0</v>
      </c>
      <c r="EH29" s="164">
        <f>'Production Summary'!$N$69</f>
        <v>340</v>
      </c>
      <c r="EI29" s="101">
        <f t="shared" si="3"/>
        <v>976191848.50153244</v>
      </c>
      <c r="EJ29" s="3"/>
      <c r="EK29" s="3"/>
      <c r="ER29" s="64" t="s">
        <v>45</v>
      </c>
      <c r="ES29" s="61" t="str">
        <f t="shared" si="4"/>
        <v/>
      </c>
      <c r="ET29" s="24">
        <f t="shared" si="5"/>
        <v>976191848.50153244</v>
      </c>
    </row>
    <row r="30" spans="1:150" ht="15" customHeight="1">
      <c r="A30" t="b">
        <f>C30=Nagpur!C30</f>
        <v>1</v>
      </c>
      <c r="B30" s="60">
        <f t="shared" si="6"/>
        <v>25</v>
      </c>
      <c r="C30" s="61" t="str">
        <f>IF(Nagpur!C30="","",Nagpur!C30)</f>
        <v/>
      </c>
      <c r="D30" s="164">
        <f>'Production Summary'!$N$4</f>
        <v>666</v>
      </c>
      <c r="E30" s="164">
        <f>'Production Summary'!$M$4</f>
        <v>27.75</v>
      </c>
      <c r="F30" s="164">
        <v>0</v>
      </c>
      <c r="G30" s="164">
        <f>'Production Summary'!$N$5</f>
        <v>666</v>
      </c>
      <c r="H30" s="164">
        <f>'Production Summary'!$M$5</f>
        <v>27.75</v>
      </c>
      <c r="I30" s="164">
        <v>0</v>
      </c>
      <c r="J30" s="164">
        <f>'Production Summary'!$N$6</f>
        <v>200</v>
      </c>
      <c r="K30" s="328">
        <f>'Production Summary'!$M$6</f>
        <v>7.5</v>
      </c>
      <c r="L30" s="164">
        <v>0</v>
      </c>
      <c r="M30" s="365">
        <f>'Production Summary'!$N$7</f>
        <v>612.72</v>
      </c>
      <c r="N30" s="367">
        <f>'Production Summary'!$M$7</f>
        <v>25.53</v>
      </c>
      <c r="O30" s="164">
        <v>0</v>
      </c>
      <c r="P30" s="164">
        <f>'Production Summary'!$N$8</f>
        <v>780</v>
      </c>
      <c r="Q30" s="164">
        <f>'Production Summary'!$M$8</f>
        <v>65</v>
      </c>
      <c r="R30" s="164">
        <v>0</v>
      </c>
      <c r="S30" s="164">
        <f>'Production Summary'!$N$9</f>
        <v>720</v>
      </c>
      <c r="T30" s="164">
        <f>'Production Summary'!$M$9</f>
        <v>60</v>
      </c>
      <c r="U30" s="164">
        <v>0</v>
      </c>
      <c r="V30" s="164">
        <f>'Production Summary'!$N$10</f>
        <v>876</v>
      </c>
      <c r="W30" s="164">
        <f>'Production Summary'!$M$10</f>
        <v>73</v>
      </c>
      <c r="X30" s="164">
        <v>0</v>
      </c>
      <c r="Y30" s="164">
        <f>'Production Summary'!$N$14</f>
        <v>177</v>
      </c>
      <c r="Z30" s="328">
        <f>'Production Summary'!$M$14</f>
        <v>14.75</v>
      </c>
      <c r="AA30" s="164">
        <v>0</v>
      </c>
      <c r="AB30" s="164">
        <f>'Production Summary'!$N$15</f>
        <v>126</v>
      </c>
      <c r="AC30" s="164">
        <f>'Production Summary'!$M$15</f>
        <v>21</v>
      </c>
      <c r="AD30" s="164">
        <v>0</v>
      </c>
      <c r="AE30" s="164">
        <f>'Production Summary'!$N$16</f>
        <v>252</v>
      </c>
      <c r="AF30" s="164">
        <f>'Production Summary'!$M$16</f>
        <v>21</v>
      </c>
      <c r="AG30" s="164">
        <v>0</v>
      </c>
      <c r="AH30" s="164">
        <f>'Production Summary'!$N$18</f>
        <v>1035</v>
      </c>
      <c r="AI30" s="164">
        <f>'Production Summary'!$M$18</f>
        <v>17.25</v>
      </c>
      <c r="AJ30" s="164">
        <v>0</v>
      </c>
      <c r="AK30" s="164">
        <f>'Production Summary'!$N$19</f>
        <v>870</v>
      </c>
      <c r="AL30" s="164">
        <f>'Production Summary'!$M$19</f>
        <v>29</v>
      </c>
      <c r="AM30" s="164">
        <v>0</v>
      </c>
      <c r="AN30" s="164">
        <f>'Production Summary'!$N$20</f>
        <v>864</v>
      </c>
      <c r="AO30" s="164">
        <f>'Production Summary'!$M$20</f>
        <v>72</v>
      </c>
      <c r="AP30" s="164">
        <v>0</v>
      </c>
      <c r="AQ30" s="164">
        <f>'Production Summary'!$N$21</f>
        <v>670</v>
      </c>
      <c r="AR30" s="164">
        <f>'Production Summary'!$M$21</f>
        <v>335</v>
      </c>
      <c r="AS30" s="164">
        <v>0</v>
      </c>
      <c r="AT30" s="386">
        <f>'Production Summary'!$N$22</f>
        <v>375</v>
      </c>
      <c r="AU30" s="164">
        <f>'Production Summary'!$N$23</f>
        <v>1050</v>
      </c>
      <c r="AV30" s="164">
        <f>'Production Summary'!$N$25</f>
        <v>300</v>
      </c>
      <c r="AW30" s="164">
        <f>'Production Summary'!$M$25</f>
        <v>25</v>
      </c>
      <c r="AX30" s="164">
        <v>0</v>
      </c>
      <c r="AY30" s="164">
        <f>'Production Summary'!$N$26</f>
        <v>300</v>
      </c>
      <c r="AZ30" s="164">
        <f>'Production Summary'!$M$26</f>
        <v>25</v>
      </c>
      <c r="BA30" s="164">
        <v>0</v>
      </c>
      <c r="BB30" s="164">
        <f>'Production Summary'!$N$28</f>
        <v>777</v>
      </c>
      <c r="BC30" s="164">
        <f>'Production Summary'!$M$28</f>
        <v>12.95</v>
      </c>
      <c r="BD30" s="164">
        <v>0</v>
      </c>
      <c r="BE30" s="164">
        <f>'Production Summary'!$N$29</f>
        <v>612</v>
      </c>
      <c r="BF30" s="164">
        <f>'Production Summary'!$M$29</f>
        <v>51</v>
      </c>
      <c r="BG30" s="164">
        <v>0</v>
      </c>
      <c r="BH30" s="164">
        <f>'Production Summary'!$N$30</f>
        <v>500</v>
      </c>
      <c r="BI30" s="164">
        <f>'Production Summary'!$M$30</f>
        <v>250</v>
      </c>
      <c r="BJ30" s="164">
        <v>0</v>
      </c>
      <c r="BK30" s="386"/>
      <c r="BL30" s="164">
        <f>'Production Summary'!$N$32</f>
        <v>875</v>
      </c>
      <c r="BM30" s="164">
        <f>'Production Summary'!$N$34</f>
        <v>360.59999999999997</v>
      </c>
      <c r="BN30" s="164">
        <f>'Production Summary'!$M$34</f>
        <v>6.01</v>
      </c>
      <c r="BO30" s="164">
        <v>0</v>
      </c>
      <c r="BP30" s="164">
        <f>'Production Summary'!$N$36</f>
        <v>717</v>
      </c>
      <c r="BQ30" s="164">
        <f>'Production Summary'!$M$36</f>
        <v>11.95</v>
      </c>
      <c r="BR30" s="164">
        <v>0</v>
      </c>
      <c r="BS30" s="164">
        <f>'Production Summary'!$N$37</f>
        <v>210</v>
      </c>
      <c r="BT30" s="164">
        <f>'Production Summary'!$M$37</f>
        <v>21</v>
      </c>
      <c r="BU30" s="164">
        <v>0</v>
      </c>
      <c r="BV30" s="164">
        <f>'Production Summary'!$N$38</f>
        <v>280</v>
      </c>
      <c r="BW30" s="164">
        <f>'Production Summary'!$M$38</f>
        <v>28</v>
      </c>
      <c r="BX30" s="164">
        <v>0</v>
      </c>
      <c r="BY30" s="165">
        <f>'Production Summary'!$N$39</f>
        <v>300.38406247988502</v>
      </c>
      <c r="BZ30" s="164">
        <f>'Production Summary'!$M$39</f>
        <v>30.038406247988501</v>
      </c>
      <c r="CA30" s="164">
        <v>0</v>
      </c>
      <c r="CB30" s="164">
        <f>'Production Summary'!$N$40</f>
        <v>131.30000000000001</v>
      </c>
      <c r="CC30" s="164">
        <f>'Production Summary'!$M$40</f>
        <v>13.13</v>
      </c>
      <c r="CD30" s="164">
        <v>0</v>
      </c>
      <c r="CE30" s="164">
        <f>'Production Summary'!$N$42</f>
        <v>1136.3519999999996</v>
      </c>
      <c r="CF30" s="164">
        <f>'Production Summary'!$M$42</f>
        <v>81.167999999999978</v>
      </c>
      <c r="CG30" s="164">
        <v>0</v>
      </c>
      <c r="CH30" s="164">
        <v>0</v>
      </c>
      <c r="CI30" s="164">
        <f>'Production Summary'!$N$43</f>
        <v>184</v>
      </c>
      <c r="CJ30" s="164">
        <v>0</v>
      </c>
      <c r="CK30" s="164">
        <f>'Production Summary'!$N$44</f>
        <v>355</v>
      </c>
      <c r="CL30" s="164">
        <v>0</v>
      </c>
      <c r="CM30" s="375">
        <f>'Production Summary'!$N$45</f>
        <v>1650</v>
      </c>
      <c r="CN30" s="164">
        <f>'Production Summary'!$N$46</f>
        <v>270</v>
      </c>
      <c r="CO30" s="164">
        <f>'Production Summary'!$N$47</f>
        <v>1350</v>
      </c>
      <c r="CP30" s="166"/>
      <c r="CQ30" s="164">
        <f>'Production Summary'!$N$49</f>
        <v>8004.1580041580037</v>
      </c>
      <c r="CR30" s="164">
        <f>'Production Summary'!$M$49</f>
        <v>66.701316701316699</v>
      </c>
      <c r="CS30" s="164">
        <f>'Production Summary'!$N$50</f>
        <v>13331.600831600828</v>
      </c>
      <c r="CT30" s="164">
        <f>'Production Summary'!$M$50</f>
        <v>148.1288981288981</v>
      </c>
      <c r="CU30" s="164">
        <f>'Production Summary'!$N$51</f>
        <v>12785.862785862784</v>
      </c>
      <c r="CV30" s="164">
        <f>'Production Summary'!$M$51</f>
        <v>355.16285516285512</v>
      </c>
      <c r="CW30" s="164">
        <f>'Production Summary'!$N$52</f>
        <v>12629.937629937627</v>
      </c>
      <c r="CX30" s="164">
        <f>'Production Summary'!$M$52</f>
        <v>701.66320166320156</v>
      </c>
      <c r="CY30" s="164">
        <f>'Production Summary'!$N$53</f>
        <v>12396.049896049895</v>
      </c>
      <c r="CZ30" s="164">
        <f>'Production Summary'!$M$53</f>
        <v>688.66943866943859</v>
      </c>
      <c r="DA30" s="164">
        <f>'Production Summary'!$N$54</f>
        <v>13799.376299376298</v>
      </c>
      <c r="DB30" s="164">
        <f>'Production Summary'!$M$54</f>
        <v>766.63201663201653</v>
      </c>
      <c r="DC30" s="328">
        <f>'Production Summary'!$N$60</f>
        <v>12863.825363825363</v>
      </c>
      <c r="DD30" s="328">
        <f>'Production Summary'!$M$60</f>
        <v>714.65696465696465</v>
      </c>
      <c r="DE30" s="164">
        <f>'Production Summary'!$N$59</f>
        <v>11148.648648648648</v>
      </c>
      <c r="DF30" s="328">
        <f>'Production Summary'!$M$59</f>
        <v>619.36936936936934</v>
      </c>
      <c r="DG30" s="164">
        <f>'Production Summary'!$N$55</f>
        <v>13842.68884268884</v>
      </c>
      <c r="DH30" s="164">
        <f>'Production Summary'!$M$55</f>
        <v>3460.67221067221</v>
      </c>
      <c r="DI30" s="164">
        <f>'Production Summary'!$N$56</f>
        <v>13097.713097713096</v>
      </c>
      <c r="DJ30" s="164">
        <f>'Production Summary'!$M$56</f>
        <v>163.72141372141371</v>
      </c>
      <c r="DK30" s="164">
        <f>'Production Summary'!$N$57</f>
        <v>14189.189189189186</v>
      </c>
      <c r="DL30" s="164">
        <f>'Production Summary'!$M$57</f>
        <v>394.14414414414409</v>
      </c>
      <c r="DM30" s="164">
        <f>'Production Summary'!$N$58</f>
        <v>14017.671517671517</v>
      </c>
      <c r="DN30" s="164">
        <f>'Production Summary'!$M$58</f>
        <v>778.75952875952873</v>
      </c>
      <c r="DO30" s="164">
        <f>'Production Summary'!$N$61</f>
        <v>4500</v>
      </c>
      <c r="DP30" s="328">
        <f>'Production Summary'!$M$61</f>
        <v>750</v>
      </c>
      <c r="DQ30" s="164">
        <v>0</v>
      </c>
      <c r="DR30" s="164">
        <f>'Production Summary'!$N$62</f>
        <v>8900</v>
      </c>
      <c r="DS30" s="164">
        <f>'Production Summary'!$N$70</f>
        <v>300</v>
      </c>
      <c r="DT30" s="328">
        <f>'Production Summary'!$M$70</f>
        <v>25</v>
      </c>
      <c r="DU30" s="164">
        <v>0</v>
      </c>
      <c r="DV30" s="164">
        <f>'Production Summary'!$N$71</f>
        <v>150</v>
      </c>
      <c r="DW30" s="164">
        <v>0</v>
      </c>
      <c r="DX30" s="164">
        <f>'Production Summary'!$N$64</f>
        <v>192</v>
      </c>
      <c r="DY30" s="164">
        <v>0</v>
      </c>
      <c r="DZ30" s="391">
        <f>'Production Summary'!$N$65</f>
        <v>384</v>
      </c>
      <c r="EA30" s="164">
        <v>0</v>
      </c>
      <c r="EB30" s="391">
        <f>'Production Summary'!$N$66</f>
        <v>192</v>
      </c>
      <c r="EC30" s="164">
        <v>0</v>
      </c>
      <c r="ED30" s="164">
        <f>'Production Summary'!$N$67</f>
        <v>96</v>
      </c>
      <c r="EE30" s="164">
        <v>0</v>
      </c>
      <c r="EF30" s="164">
        <f>'Production Summary'!$N$68</f>
        <v>96</v>
      </c>
      <c r="EG30" s="164">
        <v>0</v>
      </c>
      <c r="EH30" s="164">
        <f>'Production Summary'!$N$69</f>
        <v>340</v>
      </c>
      <c r="EI30" s="101">
        <f t="shared" si="3"/>
        <v>976191848.50153244</v>
      </c>
      <c r="EJ30" s="3"/>
      <c r="EK30" s="3"/>
      <c r="ER30" s="64" t="s">
        <v>46</v>
      </c>
      <c r="ES30" s="61" t="str">
        <f t="shared" si="4"/>
        <v/>
      </c>
      <c r="ET30" s="24">
        <f t="shared" si="5"/>
        <v>976191848.50153244</v>
      </c>
    </row>
    <row r="31" spans="1:150" ht="15" customHeight="1">
      <c r="A31" t="b">
        <f>C31=Nagpur!C31</f>
        <v>1</v>
      </c>
      <c r="B31" s="60">
        <f t="shared" si="6"/>
        <v>26</v>
      </c>
      <c r="C31" s="61" t="str">
        <f>IF(Nagpur!C31="","",Nagpur!C31)</f>
        <v/>
      </c>
      <c r="D31" s="164">
        <f>'Production Summary'!$N$4</f>
        <v>666</v>
      </c>
      <c r="E31" s="164">
        <f>'Production Summary'!$M$4</f>
        <v>27.75</v>
      </c>
      <c r="F31" s="164">
        <v>0</v>
      </c>
      <c r="G31" s="164">
        <f>'Production Summary'!$N$5</f>
        <v>666</v>
      </c>
      <c r="H31" s="164">
        <f>'Production Summary'!$M$5</f>
        <v>27.75</v>
      </c>
      <c r="I31" s="164">
        <v>0</v>
      </c>
      <c r="J31" s="164">
        <f>'Production Summary'!$N$6</f>
        <v>200</v>
      </c>
      <c r="K31" s="328">
        <f>'Production Summary'!$M$6</f>
        <v>7.5</v>
      </c>
      <c r="L31" s="164">
        <v>0</v>
      </c>
      <c r="M31" s="365">
        <f>'Production Summary'!$N$7</f>
        <v>612.72</v>
      </c>
      <c r="N31" s="367">
        <f>'Production Summary'!$M$7</f>
        <v>25.53</v>
      </c>
      <c r="O31" s="164">
        <v>0</v>
      </c>
      <c r="P31" s="164">
        <f>'Production Summary'!$N$8</f>
        <v>780</v>
      </c>
      <c r="Q31" s="164">
        <f>'Production Summary'!$M$8</f>
        <v>65</v>
      </c>
      <c r="R31" s="164">
        <v>0</v>
      </c>
      <c r="S31" s="164">
        <f>'Production Summary'!$N$9</f>
        <v>720</v>
      </c>
      <c r="T31" s="164">
        <f>'Production Summary'!$M$9</f>
        <v>60</v>
      </c>
      <c r="U31" s="164">
        <v>0</v>
      </c>
      <c r="V31" s="164">
        <f>'Production Summary'!$N$10</f>
        <v>876</v>
      </c>
      <c r="W31" s="164">
        <f>'Production Summary'!$M$10</f>
        <v>73</v>
      </c>
      <c r="X31" s="164">
        <v>0</v>
      </c>
      <c r="Y31" s="164">
        <f>'Production Summary'!$N$14</f>
        <v>177</v>
      </c>
      <c r="Z31" s="328">
        <f>'Production Summary'!$M$14</f>
        <v>14.75</v>
      </c>
      <c r="AA31" s="164">
        <v>0</v>
      </c>
      <c r="AB31" s="164">
        <f>'Production Summary'!$N$15</f>
        <v>126</v>
      </c>
      <c r="AC31" s="164">
        <f>'Production Summary'!$M$15</f>
        <v>21</v>
      </c>
      <c r="AD31" s="164">
        <v>0</v>
      </c>
      <c r="AE31" s="164">
        <f>'Production Summary'!$N$16</f>
        <v>252</v>
      </c>
      <c r="AF31" s="164">
        <f>'Production Summary'!$M$16</f>
        <v>21</v>
      </c>
      <c r="AG31" s="164">
        <v>0</v>
      </c>
      <c r="AH31" s="164">
        <f>'Production Summary'!$N$18</f>
        <v>1035</v>
      </c>
      <c r="AI31" s="164">
        <f>'Production Summary'!$M$18</f>
        <v>17.25</v>
      </c>
      <c r="AJ31" s="164">
        <v>0</v>
      </c>
      <c r="AK31" s="164">
        <f>'Production Summary'!$N$19</f>
        <v>870</v>
      </c>
      <c r="AL31" s="164">
        <f>'Production Summary'!$M$19</f>
        <v>29</v>
      </c>
      <c r="AM31" s="164">
        <v>0</v>
      </c>
      <c r="AN31" s="164">
        <f>'Production Summary'!$N$20</f>
        <v>864</v>
      </c>
      <c r="AO31" s="164">
        <f>'Production Summary'!$M$20</f>
        <v>72</v>
      </c>
      <c r="AP31" s="164">
        <v>0</v>
      </c>
      <c r="AQ31" s="164">
        <f>'Production Summary'!$N$21</f>
        <v>670</v>
      </c>
      <c r="AR31" s="164">
        <f>'Production Summary'!$M$21</f>
        <v>335</v>
      </c>
      <c r="AS31" s="164">
        <v>0</v>
      </c>
      <c r="AT31" s="386">
        <f>'Production Summary'!$N$22</f>
        <v>375</v>
      </c>
      <c r="AU31" s="164">
        <f>'Production Summary'!$N$23</f>
        <v>1050</v>
      </c>
      <c r="AV31" s="164">
        <f>'Production Summary'!$N$25</f>
        <v>300</v>
      </c>
      <c r="AW31" s="164">
        <f>'Production Summary'!$M$25</f>
        <v>25</v>
      </c>
      <c r="AX31" s="164">
        <v>0</v>
      </c>
      <c r="AY31" s="164">
        <f>'Production Summary'!$N$26</f>
        <v>300</v>
      </c>
      <c r="AZ31" s="164">
        <f>'Production Summary'!$M$26</f>
        <v>25</v>
      </c>
      <c r="BA31" s="164">
        <v>0</v>
      </c>
      <c r="BB31" s="164">
        <f>'Production Summary'!$N$28</f>
        <v>777</v>
      </c>
      <c r="BC31" s="164">
        <f>'Production Summary'!$M$28</f>
        <v>12.95</v>
      </c>
      <c r="BD31" s="164">
        <v>0</v>
      </c>
      <c r="BE31" s="164">
        <f>'Production Summary'!$N$29</f>
        <v>612</v>
      </c>
      <c r="BF31" s="164">
        <f>'Production Summary'!$M$29</f>
        <v>51</v>
      </c>
      <c r="BG31" s="164">
        <v>0</v>
      </c>
      <c r="BH31" s="164">
        <f>'Production Summary'!$N$30</f>
        <v>500</v>
      </c>
      <c r="BI31" s="164">
        <f>'Production Summary'!$M$30</f>
        <v>250</v>
      </c>
      <c r="BJ31" s="164">
        <v>0</v>
      </c>
      <c r="BK31" s="386"/>
      <c r="BL31" s="164">
        <f>'Production Summary'!$N$32</f>
        <v>875</v>
      </c>
      <c r="BM31" s="164">
        <f>'Production Summary'!$N$34</f>
        <v>360.59999999999997</v>
      </c>
      <c r="BN31" s="164">
        <f>'Production Summary'!$M$34</f>
        <v>6.01</v>
      </c>
      <c r="BO31" s="164">
        <v>0</v>
      </c>
      <c r="BP31" s="164">
        <f>'Production Summary'!$N$36</f>
        <v>717</v>
      </c>
      <c r="BQ31" s="164">
        <f>'Production Summary'!$M$36</f>
        <v>11.95</v>
      </c>
      <c r="BR31" s="164">
        <v>0</v>
      </c>
      <c r="BS31" s="164">
        <f>'Production Summary'!$N$37</f>
        <v>210</v>
      </c>
      <c r="BT31" s="164">
        <f>'Production Summary'!$M$37</f>
        <v>21</v>
      </c>
      <c r="BU31" s="164">
        <v>0</v>
      </c>
      <c r="BV31" s="164">
        <f>'Production Summary'!$N$38</f>
        <v>280</v>
      </c>
      <c r="BW31" s="164">
        <f>'Production Summary'!$M$38</f>
        <v>28</v>
      </c>
      <c r="BX31" s="164">
        <v>0</v>
      </c>
      <c r="BY31" s="165">
        <f>'Production Summary'!$N$39</f>
        <v>300.38406247988502</v>
      </c>
      <c r="BZ31" s="164">
        <f>'Production Summary'!$M$39</f>
        <v>30.038406247988501</v>
      </c>
      <c r="CA31" s="164">
        <v>0</v>
      </c>
      <c r="CB31" s="164">
        <f>'Production Summary'!$N$40</f>
        <v>131.30000000000001</v>
      </c>
      <c r="CC31" s="164">
        <f>'Production Summary'!$M$40</f>
        <v>13.13</v>
      </c>
      <c r="CD31" s="164">
        <v>0</v>
      </c>
      <c r="CE31" s="164">
        <f>'Production Summary'!$N$42</f>
        <v>1136.3519999999996</v>
      </c>
      <c r="CF31" s="164">
        <f>'Production Summary'!$M$42</f>
        <v>81.167999999999978</v>
      </c>
      <c r="CG31" s="164">
        <v>0</v>
      </c>
      <c r="CH31" s="164">
        <v>0</v>
      </c>
      <c r="CI31" s="164">
        <f>'Production Summary'!$N$43</f>
        <v>184</v>
      </c>
      <c r="CJ31" s="164">
        <v>0</v>
      </c>
      <c r="CK31" s="164">
        <f>'Production Summary'!$N$44</f>
        <v>355</v>
      </c>
      <c r="CL31" s="164">
        <v>0</v>
      </c>
      <c r="CM31" s="375">
        <f>'Production Summary'!$N$45</f>
        <v>1650</v>
      </c>
      <c r="CN31" s="164">
        <f>'Production Summary'!$N$46</f>
        <v>270</v>
      </c>
      <c r="CO31" s="164">
        <f>'Production Summary'!$N$47</f>
        <v>1350</v>
      </c>
      <c r="CP31" s="166"/>
      <c r="CQ31" s="164">
        <f>'Production Summary'!$N$49</f>
        <v>8004.1580041580037</v>
      </c>
      <c r="CR31" s="164">
        <f>'Production Summary'!$M$49</f>
        <v>66.701316701316699</v>
      </c>
      <c r="CS31" s="164">
        <f>'Production Summary'!$N$50</f>
        <v>13331.600831600828</v>
      </c>
      <c r="CT31" s="164">
        <f>'Production Summary'!$M$50</f>
        <v>148.1288981288981</v>
      </c>
      <c r="CU31" s="164">
        <f>'Production Summary'!$N$51</f>
        <v>12785.862785862784</v>
      </c>
      <c r="CV31" s="164">
        <f>'Production Summary'!$M$51</f>
        <v>355.16285516285512</v>
      </c>
      <c r="CW31" s="164">
        <f>'Production Summary'!$N$52</f>
        <v>12629.937629937627</v>
      </c>
      <c r="CX31" s="164">
        <f>'Production Summary'!$M$52</f>
        <v>701.66320166320156</v>
      </c>
      <c r="CY31" s="164">
        <f>'Production Summary'!$N$53</f>
        <v>12396.049896049895</v>
      </c>
      <c r="CZ31" s="164">
        <f>'Production Summary'!$M$53</f>
        <v>688.66943866943859</v>
      </c>
      <c r="DA31" s="164">
        <f>'Production Summary'!$N$54</f>
        <v>13799.376299376298</v>
      </c>
      <c r="DB31" s="164">
        <f>'Production Summary'!$M$54</f>
        <v>766.63201663201653</v>
      </c>
      <c r="DC31" s="328">
        <f>'Production Summary'!$N$60</f>
        <v>12863.825363825363</v>
      </c>
      <c r="DD31" s="328">
        <f>'Production Summary'!$M$60</f>
        <v>714.65696465696465</v>
      </c>
      <c r="DE31" s="164">
        <f>'Production Summary'!$N$59</f>
        <v>11148.648648648648</v>
      </c>
      <c r="DF31" s="328">
        <f>'Production Summary'!$M$59</f>
        <v>619.36936936936934</v>
      </c>
      <c r="DG31" s="164">
        <f>'Production Summary'!$N$55</f>
        <v>13842.68884268884</v>
      </c>
      <c r="DH31" s="164">
        <f>'Production Summary'!$M$55</f>
        <v>3460.67221067221</v>
      </c>
      <c r="DI31" s="164">
        <f>'Production Summary'!$N$56</f>
        <v>13097.713097713096</v>
      </c>
      <c r="DJ31" s="164">
        <f>'Production Summary'!$M$56</f>
        <v>163.72141372141371</v>
      </c>
      <c r="DK31" s="164">
        <f>'Production Summary'!$N$57</f>
        <v>14189.189189189186</v>
      </c>
      <c r="DL31" s="164">
        <f>'Production Summary'!$M$57</f>
        <v>394.14414414414409</v>
      </c>
      <c r="DM31" s="164">
        <f>'Production Summary'!$N$58</f>
        <v>14017.671517671517</v>
      </c>
      <c r="DN31" s="164">
        <f>'Production Summary'!$M$58</f>
        <v>778.75952875952873</v>
      </c>
      <c r="DO31" s="164">
        <f>'Production Summary'!$N$61</f>
        <v>4500</v>
      </c>
      <c r="DP31" s="328">
        <f>'Production Summary'!$M$61</f>
        <v>750</v>
      </c>
      <c r="DQ31" s="164">
        <v>0</v>
      </c>
      <c r="DR31" s="164">
        <f>'Production Summary'!$N$62</f>
        <v>8900</v>
      </c>
      <c r="DS31" s="164">
        <f>'Production Summary'!$N$70</f>
        <v>300</v>
      </c>
      <c r="DT31" s="328">
        <f>'Production Summary'!$M$70</f>
        <v>25</v>
      </c>
      <c r="DU31" s="164">
        <v>0</v>
      </c>
      <c r="DV31" s="164">
        <f>'Production Summary'!$N$71</f>
        <v>150</v>
      </c>
      <c r="DW31" s="164">
        <v>0</v>
      </c>
      <c r="DX31" s="164">
        <f>'Production Summary'!$N$64</f>
        <v>192</v>
      </c>
      <c r="DY31" s="164">
        <v>0</v>
      </c>
      <c r="DZ31" s="391">
        <f>'Production Summary'!$N$65</f>
        <v>384</v>
      </c>
      <c r="EA31" s="164">
        <v>0</v>
      </c>
      <c r="EB31" s="391">
        <f>'Production Summary'!$N$66</f>
        <v>192</v>
      </c>
      <c r="EC31" s="164">
        <v>0</v>
      </c>
      <c r="ED31" s="164">
        <f>'Production Summary'!$N$67</f>
        <v>96</v>
      </c>
      <c r="EE31" s="164">
        <v>0</v>
      </c>
      <c r="EF31" s="164">
        <f>'Production Summary'!$N$68</f>
        <v>96</v>
      </c>
      <c r="EG31" s="164">
        <v>0</v>
      </c>
      <c r="EH31" s="164">
        <f>'Production Summary'!$N$69</f>
        <v>340</v>
      </c>
      <c r="EI31" s="101">
        <f t="shared" si="3"/>
        <v>976191848.50153244</v>
      </c>
      <c r="EJ31" s="3"/>
      <c r="EK31" s="3"/>
      <c r="ER31" s="64" t="s">
        <v>47</v>
      </c>
      <c r="ES31" s="61" t="str">
        <f t="shared" si="4"/>
        <v/>
      </c>
      <c r="ET31" s="24">
        <f t="shared" si="5"/>
        <v>976191848.50153244</v>
      </c>
    </row>
    <row r="32" spans="1:150" ht="15" customHeight="1">
      <c r="A32" t="b">
        <f>C32=Nagpur!C32</f>
        <v>1</v>
      </c>
      <c r="B32" s="60">
        <f t="shared" si="6"/>
        <v>27</v>
      </c>
      <c r="C32" s="61" t="str">
        <f>IF(Nagpur!C32="","",Nagpur!C32)</f>
        <v/>
      </c>
      <c r="D32" s="164">
        <f>'Production Summary'!$N$4</f>
        <v>666</v>
      </c>
      <c r="E32" s="164">
        <f>'Production Summary'!$M$4</f>
        <v>27.75</v>
      </c>
      <c r="F32" s="164">
        <v>0</v>
      </c>
      <c r="G32" s="164">
        <f>'Production Summary'!$N$5</f>
        <v>666</v>
      </c>
      <c r="H32" s="164">
        <f>'Production Summary'!$M$5</f>
        <v>27.75</v>
      </c>
      <c r="I32" s="164">
        <v>0</v>
      </c>
      <c r="J32" s="164">
        <f>'Production Summary'!$N$6</f>
        <v>200</v>
      </c>
      <c r="K32" s="328">
        <f>'Production Summary'!$M$6</f>
        <v>7.5</v>
      </c>
      <c r="L32" s="164">
        <v>0</v>
      </c>
      <c r="M32" s="365">
        <f>'Production Summary'!$N$7</f>
        <v>612.72</v>
      </c>
      <c r="N32" s="367">
        <f>'Production Summary'!$M$7</f>
        <v>25.53</v>
      </c>
      <c r="O32" s="164">
        <v>0</v>
      </c>
      <c r="P32" s="164">
        <f>'Production Summary'!$N$8</f>
        <v>780</v>
      </c>
      <c r="Q32" s="164">
        <f>'Production Summary'!$M$8</f>
        <v>65</v>
      </c>
      <c r="R32" s="164">
        <v>0</v>
      </c>
      <c r="S32" s="164">
        <f>'Production Summary'!$N$9</f>
        <v>720</v>
      </c>
      <c r="T32" s="164">
        <f>'Production Summary'!$M$9</f>
        <v>60</v>
      </c>
      <c r="U32" s="164">
        <v>0</v>
      </c>
      <c r="V32" s="164">
        <f>'Production Summary'!$N$10</f>
        <v>876</v>
      </c>
      <c r="W32" s="164">
        <f>'Production Summary'!$M$10</f>
        <v>73</v>
      </c>
      <c r="X32" s="164">
        <v>0</v>
      </c>
      <c r="Y32" s="164">
        <f>'Production Summary'!$N$14</f>
        <v>177</v>
      </c>
      <c r="Z32" s="328">
        <f>'Production Summary'!$M$14</f>
        <v>14.75</v>
      </c>
      <c r="AA32" s="164">
        <v>0</v>
      </c>
      <c r="AB32" s="164">
        <f>'Production Summary'!$N$15</f>
        <v>126</v>
      </c>
      <c r="AC32" s="164">
        <f>'Production Summary'!$M$15</f>
        <v>21</v>
      </c>
      <c r="AD32" s="164">
        <v>0</v>
      </c>
      <c r="AE32" s="164">
        <f>'Production Summary'!$N$16</f>
        <v>252</v>
      </c>
      <c r="AF32" s="164">
        <f>'Production Summary'!$M$16</f>
        <v>21</v>
      </c>
      <c r="AG32" s="164">
        <v>0</v>
      </c>
      <c r="AH32" s="164">
        <f>'Production Summary'!$N$18</f>
        <v>1035</v>
      </c>
      <c r="AI32" s="164">
        <f>'Production Summary'!$M$18</f>
        <v>17.25</v>
      </c>
      <c r="AJ32" s="164">
        <v>0</v>
      </c>
      <c r="AK32" s="164">
        <f>'Production Summary'!$N$19</f>
        <v>870</v>
      </c>
      <c r="AL32" s="164">
        <f>'Production Summary'!$M$19</f>
        <v>29</v>
      </c>
      <c r="AM32" s="164">
        <v>0</v>
      </c>
      <c r="AN32" s="164">
        <f>'Production Summary'!$N$20</f>
        <v>864</v>
      </c>
      <c r="AO32" s="164">
        <f>'Production Summary'!$M$20</f>
        <v>72</v>
      </c>
      <c r="AP32" s="164">
        <v>0</v>
      </c>
      <c r="AQ32" s="164">
        <f>'Production Summary'!$N$21</f>
        <v>670</v>
      </c>
      <c r="AR32" s="164">
        <f>'Production Summary'!$M$21</f>
        <v>335</v>
      </c>
      <c r="AS32" s="164">
        <v>0</v>
      </c>
      <c r="AT32" s="386">
        <f>'Production Summary'!$N$22</f>
        <v>375</v>
      </c>
      <c r="AU32" s="164">
        <f>'Production Summary'!$N$23</f>
        <v>1050</v>
      </c>
      <c r="AV32" s="164">
        <f>'Production Summary'!$N$25</f>
        <v>300</v>
      </c>
      <c r="AW32" s="164">
        <f>'Production Summary'!$M$25</f>
        <v>25</v>
      </c>
      <c r="AX32" s="164">
        <v>0</v>
      </c>
      <c r="AY32" s="164">
        <f>'Production Summary'!$N$26</f>
        <v>300</v>
      </c>
      <c r="AZ32" s="164">
        <f>'Production Summary'!$M$26</f>
        <v>25</v>
      </c>
      <c r="BA32" s="164">
        <v>0</v>
      </c>
      <c r="BB32" s="164">
        <f>'Production Summary'!$N$28</f>
        <v>777</v>
      </c>
      <c r="BC32" s="164">
        <f>'Production Summary'!$M$28</f>
        <v>12.95</v>
      </c>
      <c r="BD32" s="164">
        <v>0</v>
      </c>
      <c r="BE32" s="164">
        <f>'Production Summary'!$N$29</f>
        <v>612</v>
      </c>
      <c r="BF32" s="164">
        <f>'Production Summary'!$M$29</f>
        <v>51</v>
      </c>
      <c r="BG32" s="164">
        <v>0</v>
      </c>
      <c r="BH32" s="164">
        <f>'Production Summary'!$N$30</f>
        <v>500</v>
      </c>
      <c r="BI32" s="164">
        <f>'Production Summary'!$M$30</f>
        <v>250</v>
      </c>
      <c r="BJ32" s="164">
        <v>0</v>
      </c>
      <c r="BK32" s="386"/>
      <c r="BL32" s="164">
        <f>'Production Summary'!$N$32</f>
        <v>875</v>
      </c>
      <c r="BM32" s="164">
        <f>'Production Summary'!$N$34</f>
        <v>360.59999999999997</v>
      </c>
      <c r="BN32" s="164">
        <f>'Production Summary'!$M$34</f>
        <v>6.01</v>
      </c>
      <c r="BO32" s="164">
        <v>0</v>
      </c>
      <c r="BP32" s="164">
        <f>'Production Summary'!$N$36</f>
        <v>717</v>
      </c>
      <c r="BQ32" s="164">
        <f>'Production Summary'!$M$36</f>
        <v>11.95</v>
      </c>
      <c r="BR32" s="164">
        <v>0</v>
      </c>
      <c r="BS32" s="164">
        <f>'Production Summary'!$N$37</f>
        <v>210</v>
      </c>
      <c r="BT32" s="164">
        <f>'Production Summary'!$M$37</f>
        <v>21</v>
      </c>
      <c r="BU32" s="164">
        <v>0</v>
      </c>
      <c r="BV32" s="164">
        <f>'Production Summary'!$N$38</f>
        <v>280</v>
      </c>
      <c r="BW32" s="164">
        <f>'Production Summary'!$M$38</f>
        <v>28</v>
      </c>
      <c r="BX32" s="164">
        <v>0</v>
      </c>
      <c r="BY32" s="165">
        <f>'Production Summary'!$N$39</f>
        <v>300.38406247988502</v>
      </c>
      <c r="BZ32" s="164">
        <f>'Production Summary'!$M$39</f>
        <v>30.038406247988501</v>
      </c>
      <c r="CA32" s="164">
        <v>0</v>
      </c>
      <c r="CB32" s="164">
        <f>'Production Summary'!$N$40</f>
        <v>131.30000000000001</v>
      </c>
      <c r="CC32" s="164">
        <f>'Production Summary'!$M$40</f>
        <v>13.13</v>
      </c>
      <c r="CD32" s="164">
        <v>0</v>
      </c>
      <c r="CE32" s="164">
        <f>'Production Summary'!$N$42</f>
        <v>1136.3519999999996</v>
      </c>
      <c r="CF32" s="164">
        <f>'Production Summary'!$M$42</f>
        <v>81.167999999999978</v>
      </c>
      <c r="CG32" s="164">
        <v>0</v>
      </c>
      <c r="CH32" s="164">
        <v>0</v>
      </c>
      <c r="CI32" s="164">
        <f>'Production Summary'!$N$43</f>
        <v>184</v>
      </c>
      <c r="CJ32" s="164">
        <v>0</v>
      </c>
      <c r="CK32" s="164">
        <f>'Production Summary'!$N$44</f>
        <v>355</v>
      </c>
      <c r="CL32" s="164">
        <v>0</v>
      </c>
      <c r="CM32" s="375">
        <f>'Production Summary'!$N$45</f>
        <v>1650</v>
      </c>
      <c r="CN32" s="164">
        <f>'Production Summary'!$N$46</f>
        <v>270</v>
      </c>
      <c r="CO32" s="164">
        <f>'Production Summary'!$N$47</f>
        <v>1350</v>
      </c>
      <c r="CP32" s="166"/>
      <c r="CQ32" s="164">
        <f>'Production Summary'!$N$49</f>
        <v>8004.1580041580037</v>
      </c>
      <c r="CR32" s="164">
        <f>'Production Summary'!$M$49</f>
        <v>66.701316701316699</v>
      </c>
      <c r="CS32" s="164">
        <f>'Production Summary'!$N$50</f>
        <v>13331.600831600828</v>
      </c>
      <c r="CT32" s="164">
        <f>'Production Summary'!$M$50</f>
        <v>148.1288981288981</v>
      </c>
      <c r="CU32" s="164">
        <f>'Production Summary'!$N$51</f>
        <v>12785.862785862784</v>
      </c>
      <c r="CV32" s="164">
        <f>'Production Summary'!$M$51</f>
        <v>355.16285516285512</v>
      </c>
      <c r="CW32" s="164">
        <f>'Production Summary'!$N$52</f>
        <v>12629.937629937627</v>
      </c>
      <c r="CX32" s="164">
        <f>'Production Summary'!$M$52</f>
        <v>701.66320166320156</v>
      </c>
      <c r="CY32" s="164">
        <f>'Production Summary'!$N$53</f>
        <v>12396.049896049895</v>
      </c>
      <c r="CZ32" s="164">
        <f>'Production Summary'!$M$53</f>
        <v>688.66943866943859</v>
      </c>
      <c r="DA32" s="164">
        <f>'Production Summary'!$N$54</f>
        <v>13799.376299376298</v>
      </c>
      <c r="DB32" s="164">
        <f>'Production Summary'!$M$54</f>
        <v>766.63201663201653</v>
      </c>
      <c r="DC32" s="328">
        <f>'Production Summary'!$N$60</f>
        <v>12863.825363825363</v>
      </c>
      <c r="DD32" s="328">
        <f>'Production Summary'!$M$60</f>
        <v>714.65696465696465</v>
      </c>
      <c r="DE32" s="164">
        <f>'Production Summary'!$N$59</f>
        <v>11148.648648648648</v>
      </c>
      <c r="DF32" s="328">
        <f>'Production Summary'!$M$59</f>
        <v>619.36936936936934</v>
      </c>
      <c r="DG32" s="164">
        <f>'Production Summary'!$N$55</f>
        <v>13842.68884268884</v>
      </c>
      <c r="DH32" s="164">
        <f>'Production Summary'!$M$55</f>
        <v>3460.67221067221</v>
      </c>
      <c r="DI32" s="164">
        <f>'Production Summary'!$N$56</f>
        <v>13097.713097713096</v>
      </c>
      <c r="DJ32" s="164">
        <f>'Production Summary'!$M$56</f>
        <v>163.72141372141371</v>
      </c>
      <c r="DK32" s="164">
        <f>'Production Summary'!$N$57</f>
        <v>14189.189189189186</v>
      </c>
      <c r="DL32" s="164">
        <f>'Production Summary'!$M$57</f>
        <v>394.14414414414409</v>
      </c>
      <c r="DM32" s="164">
        <f>'Production Summary'!$N$58</f>
        <v>14017.671517671517</v>
      </c>
      <c r="DN32" s="164">
        <f>'Production Summary'!$M$58</f>
        <v>778.75952875952873</v>
      </c>
      <c r="DO32" s="164">
        <f>'Production Summary'!$N$61</f>
        <v>4500</v>
      </c>
      <c r="DP32" s="328">
        <f>'Production Summary'!$M$61</f>
        <v>750</v>
      </c>
      <c r="DQ32" s="164">
        <v>0</v>
      </c>
      <c r="DR32" s="164">
        <f>'Production Summary'!$N$62</f>
        <v>8900</v>
      </c>
      <c r="DS32" s="164">
        <f>'Production Summary'!$N$70</f>
        <v>300</v>
      </c>
      <c r="DT32" s="328">
        <f>'Production Summary'!$M$70</f>
        <v>25</v>
      </c>
      <c r="DU32" s="164">
        <v>0</v>
      </c>
      <c r="DV32" s="164">
        <f>'Production Summary'!$N$71</f>
        <v>150</v>
      </c>
      <c r="DW32" s="164">
        <v>0</v>
      </c>
      <c r="DX32" s="164">
        <f>'Production Summary'!$N$64</f>
        <v>192</v>
      </c>
      <c r="DY32" s="164">
        <v>0</v>
      </c>
      <c r="DZ32" s="391">
        <f>'Production Summary'!$N$65</f>
        <v>384</v>
      </c>
      <c r="EA32" s="164">
        <v>0</v>
      </c>
      <c r="EB32" s="391">
        <f>'Production Summary'!$N$66</f>
        <v>192</v>
      </c>
      <c r="EC32" s="164">
        <v>0</v>
      </c>
      <c r="ED32" s="164">
        <f>'Production Summary'!$N$67</f>
        <v>96</v>
      </c>
      <c r="EE32" s="164">
        <v>0</v>
      </c>
      <c r="EF32" s="164">
        <f>'Production Summary'!$N$68</f>
        <v>96</v>
      </c>
      <c r="EG32" s="164">
        <v>0</v>
      </c>
      <c r="EH32" s="164">
        <f>'Production Summary'!$N$69</f>
        <v>340</v>
      </c>
      <c r="EI32" s="101">
        <f t="shared" si="3"/>
        <v>976191848.50153244</v>
      </c>
      <c r="EJ32" s="3"/>
      <c r="EK32" s="3"/>
      <c r="ER32" s="64" t="s">
        <v>48</v>
      </c>
      <c r="ES32" s="61" t="str">
        <f t="shared" si="4"/>
        <v/>
      </c>
      <c r="ET32" s="24">
        <f t="shared" si="5"/>
        <v>976191848.50153244</v>
      </c>
    </row>
    <row r="33" spans="1:150" ht="15" customHeight="1">
      <c r="A33" t="b">
        <f>C33=Nagpur!C33</f>
        <v>1</v>
      </c>
      <c r="B33" s="60">
        <f t="shared" si="6"/>
        <v>28</v>
      </c>
      <c r="C33" s="61" t="str">
        <f>IF(Nagpur!C33="","",Nagpur!C33)</f>
        <v/>
      </c>
      <c r="D33" s="164">
        <f>'Production Summary'!$N$4</f>
        <v>666</v>
      </c>
      <c r="E33" s="164">
        <f>'Production Summary'!$M$4</f>
        <v>27.75</v>
      </c>
      <c r="F33" s="164">
        <v>0</v>
      </c>
      <c r="G33" s="164">
        <f>'Production Summary'!$N$5</f>
        <v>666</v>
      </c>
      <c r="H33" s="164">
        <f>'Production Summary'!$M$5</f>
        <v>27.75</v>
      </c>
      <c r="I33" s="164">
        <v>0</v>
      </c>
      <c r="J33" s="164">
        <f>'Production Summary'!$N$6</f>
        <v>200</v>
      </c>
      <c r="K33" s="328">
        <f>'Production Summary'!$M$6</f>
        <v>7.5</v>
      </c>
      <c r="L33" s="164">
        <v>0</v>
      </c>
      <c r="M33" s="365">
        <f>'Production Summary'!$N$7</f>
        <v>612.72</v>
      </c>
      <c r="N33" s="367">
        <f>'Production Summary'!$M$7</f>
        <v>25.53</v>
      </c>
      <c r="O33" s="164">
        <v>0</v>
      </c>
      <c r="P33" s="164">
        <f>'Production Summary'!$N$8</f>
        <v>780</v>
      </c>
      <c r="Q33" s="164">
        <f>'Production Summary'!$M$8</f>
        <v>65</v>
      </c>
      <c r="R33" s="164">
        <v>0</v>
      </c>
      <c r="S33" s="164">
        <f>'Production Summary'!$N$9</f>
        <v>720</v>
      </c>
      <c r="T33" s="164">
        <f>'Production Summary'!$M$9</f>
        <v>60</v>
      </c>
      <c r="U33" s="164">
        <v>0</v>
      </c>
      <c r="V33" s="164">
        <f>'Production Summary'!$N$10</f>
        <v>876</v>
      </c>
      <c r="W33" s="164">
        <f>'Production Summary'!$M$10</f>
        <v>73</v>
      </c>
      <c r="X33" s="164">
        <v>0</v>
      </c>
      <c r="Y33" s="164">
        <f>'Production Summary'!$N$14</f>
        <v>177</v>
      </c>
      <c r="Z33" s="328">
        <f>'Production Summary'!$M$14</f>
        <v>14.75</v>
      </c>
      <c r="AA33" s="164">
        <v>0</v>
      </c>
      <c r="AB33" s="164">
        <f>'Production Summary'!$N$15</f>
        <v>126</v>
      </c>
      <c r="AC33" s="164">
        <f>'Production Summary'!$M$15</f>
        <v>21</v>
      </c>
      <c r="AD33" s="164">
        <v>0</v>
      </c>
      <c r="AE33" s="164">
        <f>'Production Summary'!$N$16</f>
        <v>252</v>
      </c>
      <c r="AF33" s="164">
        <f>'Production Summary'!$M$16</f>
        <v>21</v>
      </c>
      <c r="AG33" s="164">
        <v>0</v>
      </c>
      <c r="AH33" s="164">
        <f>'Production Summary'!$N$18</f>
        <v>1035</v>
      </c>
      <c r="AI33" s="164">
        <f>'Production Summary'!$M$18</f>
        <v>17.25</v>
      </c>
      <c r="AJ33" s="164">
        <v>0</v>
      </c>
      <c r="AK33" s="164">
        <f>'Production Summary'!$N$19</f>
        <v>870</v>
      </c>
      <c r="AL33" s="164">
        <f>'Production Summary'!$M$19</f>
        <v>29</v>
      </c>
      <c r="AM33" s="164">
        <v>0</v>
      </c>
      <c r="AN33" s="164">
        <f>'Production Summary'!$N$20</f>
        <v>864</v>
      </c>
      <c r="AO33" s="164">
        <f>'Production Summary'!$M$20</f>
        <v>72</v>
      </c>
      <c r="AP33" s="164">
        <v>0</v>
      </c>
      <c r="AQ33" s="164">
        <f>'Production Summary'!$N$21</f>
        <v>670</v>
      </c>
      <c r="AR33" s="164">
        <f>'Production Summary'!$M$21</f>
        <v>335</v>
      </c>
      <c r="AS33" s="164">
        <v>0</v>
      </c>
      <c r="AT33" s="386">
        <f>'Production Summary'!$N$22</f>
        <v>375</v>
      </c>
      <c r="AU33" s="164">
        <f>'Production Summary'!$N$23</f>
        <v>1050</v>
      </c>
      <c r="AV33" s="164">
        <f>'Production Summary'!$N$25</f>
        <v>300</v>
      </c>
      <c r="AW33" s="164">
        <f>'Production Summary'!$M$25</f>
        <v>25</v>
      </c>
      <c r="AX33" s="164">
        <v>0</v>
      </c>
      <c r="AY33" s="164">
        <f>'Production Summary'!$N$26</f>
        <v>300</v>
      </c>
      <c r="AZ33" s="164">
        <f>'Production Summary'!$M$26</f>
        <v>25</v>
      </c>
      <c r="BA33" s="164">
        <v>0</v>
      </c>
      <c r="BB33" s="164">
        <f>'Production Summary'!$N$28</f>
        <v>777</v>
      </c>
      <c r="BC33" s="164">
        <f>'Production Summary'!$M$28</f>
        <v>12.95</v>
      </c>
      <c r="BD33" s="164">
        <v>0</v>
      </c>
      <c r="BE33" s="164">
        <f>'Production Summary'!$N$29</f>
        <v>612</v>
      </c>
      <c r="BF33" s="164">
        <f>'Production Summary'!$M$29</f>
        <v>51</v>
      </c>
      <c r="BG33" s="164">
        <v>0</v>
      </c>
      <c r="BH33" s="164">
        <f>'Production Summary'!$N$30</f>
        <v>500</v>
      </c>
      <c r="BI33" s="164">
        <f>'Production Summary'!$M$30</f>
        <v>250</v>
      </c>
      <c r="BJ33" s="164">
        <v>0</v>
      </c>
      <c r="BK33" s="386"/>
      <c r="BL33" s="164">
        <f>'Production Summary'!$N$32</f>
        <v>875</v>
      </c>
      <c r="BM33" s="164">
        <f>'Production Summary'!$N$34</f>
        <v>360.59999999999997</v>
      </c>
      <c r="BN33" s="164">
        <f>'Production Summary'!$M$34</f>
        <v>6.01</v>
      </c>
      <c r="BO33" s="164">
        <v>0</v>
      </c>
      <c r="BP33" s="164">
        <f>'Production Summary'!$N$36</f>
        <v>717</v>
      </c>
      <c r="BQ33" s="164">
        <f>'Production Summary'!$M$36</f>
        <v>11.95</v>
      </c>
      <c r="BR33" s="164">
        <v>0</v>
      </c>
      <c r="BS33" s="164">
        <f>'Production Summary'!$N$37</f>
        <v>210</v>
      </c>
      <c r="BT33" s="164">
        <f>'Production Summary'!$M$37</f>
        <v>21</v>
      </c>
      <c r="BU33" s="164">
        <v>0</v>
      </c>
      <c r="BV33" s="164">
        <f>'Production Summary'!$N$38</f>
        <v>280</v>
      </c>
      <c r="BW33" s="164">
        <f>'Production Summary'!$M$38</f>
        <v>28</v>
      </c>
      <c r="BX33" s="164">
        <v>0</v>
      </c>
      <c r="BY33" s="165">
        <f>'Production Summary'!$N$39</f>
        <v>300.38406247988502</v>
      </c>
      <c r="BZ33" s="164">
        <f>'Production Summary'!$M$39</f>
        <v>30.038406247988501</v>
      </c>
      <c r="CA33" s="164">
        <v>0</v>
      </c>
      <c r="CB33" s="164">
        <f>'Production Summary'!$N$40</f>
        <v>131.30000000000001</v>
      </c>
      <c r="CC33" s="164">
        <f>'Production Summary'!$M$40</f>
        <v>13.13</v>
      </c>
      <c r="CD33" s="164">
        <v>0</v>
      </c>
      <c r="CE33" s="164">
        <f>'Production Summary'!$N$42</f>
        <v>1136.3519999999996</v>
      </c>
      <c r="CF33" s="164">
        <f>'Production Summary'!$M$42</f>
        <v>81.167999999999978</v>
      </c>
      <c r="CG33" s="164">
        <v>0</v>
      </c>
      <c r="CH33" s="164">
        <v>0</v>
      </c>
      <c r="CI33" s="164">
        <f>'Production Summary'!$N$43</f>
        <v>184</v>
      </c>
      <c r="CJ33" s="164">
        <v>0</v>
      </c>
      <c r="CK33" s="164">
        <f>'Production Summary'!$N$44</f>
        <v>355</v>
      </c>
      <c r="CL33" s="164">
        <v>0</v>
      </c>
      <c r="CM33" s="375">
        <f>'Production Summary'!$N$45</f>
        <v>1650</v>
      </c>
      <c r="CN33" s="164">
        <f>'Production Summary'!$N$46</f>
        <v>270</v>
      </c>
      <c r="CO33" s="164">
        <f>'Production Summary'!$N$47</f>
        <v>1350</v>
      </c>
      <c r="CP33" s="166"/>
      <c r="CQ33" s="164">
        <f>'Production Summary'!$N$49</f>
        <v>8004.1580041580037</v>
      </c>
      <c r="CR33" s="164">
        <f>'Production Summary'!$M$49</f>
        <v>66.701316701316699</v>
      </c>
      <c r="CS33" s="164">
        <f>'Production Summary'!$N$50</f>
        <v>13331.600831600828</v>
      </c>
      <c r="CT33" s="164">
        <f>'Production Summary'!$M$50</f>
        <v>148.1288981288981</v>
      </c>
      <c r="CU33" s="164">
        <f>'Production Summary'!$N$51</f>
        <v>12785.862785862784</v>
      </c>
      <c r="CV33" s="164">
        <f>'Production Summary'!$M$51</f>
        <v>355.16285516285512</v>
      </c>
      <c r="CW33" s="164">
        <f>'Production Summary'!$N$52</f>
        <v>12629.937629937627</v>
      </c>
      <c r="CX33" s="164">
        <f>'Production Summary'!$M$52</f>
        <v>701.66320166320156</v>
      </c>
      <c r="CY33" s="164">
        <f>'Production Summary'!$N$53</f>
        <v>12396.049896049895</v>
      </c>
      <c r="CZ33" s="164">
        <f>'Production Summary'!$M$53</f>
        <v>688.66943866943859</v>
      </c>
      <c r="DA33" s="164">
        <f>'Production Summary'!$N$54</f>
        <v>13799.376299376298</v>
      </c>
      <c r="DB33" s="164">
        <f>'Production Summary'!$M$54</f>
        <v>766.63201663201653</v>
      </c>
      <c r="DC33" s="328">
        <f>'Production Summary'!$N$60</f>
        <v>12863.825363825363</v>
      </c>
      <c r="DD33" s="328">
        <f>'Production Summary'!$M$60</f>
        <v>714.65696465696465</v>
      </c>
      <c r="DE33" s="164">
        <f>'Production Summary'!$N$59</f>
        <v>11148.648648648648</v>
      </c>
      <c r="DF33" s="328">
        <f>'Production Summary'!$M$59</f>
        <v>619.36936936936934</v>
      </c>
      <c r="DG33" s="164">
        <f>'Production Summary'!$N$55</f>
        <v>13842.68884268884</v>
      </c>
      <c r="DH33" s="164">
        <f>'Production Summary'!$M$55</f>
        <v>3460.67221067221</v>
      </c>
      <c r="DI33" s="164">
        <f>'Production Summary'!$N$56</f>
        <v>13097.713097713096</v>
      </c>
      <c r="DJ33" s="164">
        <f>'Production Summary'!$M$56</f>
        <v>163.72141372141371</v>
      </c>
      <c r="DK33" s="164">
        <f>'Production Summary'!$N$57</f>
        <v>14189.189189189186</v>
      </c>
      <c r="DL33" s="164">
        <f>'Production Summary'!$M$57</f>
        <v>394.14414414414409</v>
      </c>
      <c r="DM33" s="164">
        <f>'Production Summary'!$N$58</f>
        <v>14017.671517671517</v>
      </c>
      <c r="DN33" s="164">
        <f>'Production Summary'!$M$58</f>
        <v>778.75952875952873</v>
      </c>
      <c r="DO33" s="164">
        <f>'Production Summary'!$N$61</f>
        <v>4500</v>
      </c>
      <c r="DP33" s="328">
        <f>'Production Summary'!$M$61</f>
        <v>750</v>
      </c>
      <c r="DQ33" s="164">
        <v>0</v>
      </c>
      <c r="DR33" s="164">
        <f>'Production Summary'!$N$62</f>
        <v>8900</v>
      </c>
      <c r="DS33" s="164">
        <f>'Production Summary'!$N$70</f>
        <v>300</v>
      </c>
      <c r="DT33" s="328">
        <f>'Production Summary'!$M$70</f>
        <v>25</v>
      </c>
      <c r="DU33" s="164">
        <v>0</v>
      </c>
      <c r="DV33" s="164">
        <f>'Production Summary'!$N$71</f>
        <v>150</v>
      </c>
      <c r="DW33" s="164">
        <v>0</v>
      </c>
      <c r="DX33" s="164">
        <f>'Production Summary'!$N$64</f>
        <v>192</v>
      </c>
      <c r="DY33" s="164">
        <v>0</v>
      </c>
      <c r="DZ33" s="391">
        <f>'Production Summary'!$N$65</f>
        <v>384</v>
      </c>
      <c r="EA33" s="164">
        <v>0</v>
      </c>
      <c r="EB33" s="391">
        <f>'Production Summary'!$N$66</f>
        <v>192</v>
      </c>
      <c r="EC33" s="164">
        <v>0</v>
      </c>
      <c r="ED33" s="164">
        <f>'Production Summary'!$N$67</f>
        <v>96</v>
      </c>
      <c r="EE33" s="164">
        <v>0</v>
      </c>
      <c r="EF33" s="164">
        <f>'Production Summary'!$N$68</f>
        <v>96</v>
      </c>
      <c r="EG33" s="164">
        <v>0</v>
      </c>
      <c r="EH33" s="164">
        <f>'Production Summary'!$N$69</f>
        <v>340</v>
      </c>
      <c r="EI33" s="101">
        <f t="shared" si="3"/>
        <v>976191848.50153244</v>
      </c>
      <c r="EJ33" s="3"/>
      <c r="EK33" s="3"/>
      <c r="ER33" s="64" t="s">
        <v>49</v>
      </c>
      <c r="ES33" s="61" t="str">
        <f t="shared" si="4"/>
        <v/>
      </c>
      <c r="ET33" s="24">
        <f t="shared" si="5"/>
        <v>976191848.50153244</v>
      </c>
    </row>
    <row r="34" spans="1:150" ht="15" customHeight="1">
      <c r="A34" t="b">
        <f>C34=Nagpur!C34</f>
        <v>1</v>
      </c>
      <c r="B34" s="60">
        <f t="shared" si="6"/>
        <v>29</v>
      </c>
      <c r="C34" s="61" t="str">
        <f>IF(Nagpur!C34="","",Nagpur!C34)</f>
        <v/>
      </c>
      <c r="D34" s="164">
        <f>'Production Summary'!$N$4</f>
        <v>666</v>
      </c>
      <c r="E34" s="164">
        <f>'Production Summary'!$M$4</f>
        <v>27.75</v>
      </c>
      <c r="F34" s="164">
        <v>0</v>
      </c>
      <c r="G34" s="164">
        <f>'Production Summary'!$N$5</f>
        <v>666</v>
      </c>
      <c r="H34" s="164">
        <f>'Production Summary'!$M$5</f>
        <v>27.75</v>
      </c>
      <c r="I34" s="164">
        <v>0</v>
      </c>
      <c r="J34" s="164">
        <f>'Production Summary'!$N$6</f>
        <v>200</v>
      </c>
      <c r="K34" s="328">
        <f>'Production Summary'!$M$6</f>
        <v>7.5</v>
      </c>
      <c r="L34" s="164">
        <v>0</v>
      </c>
      <c r="M34" s="365">
        <f>'Production Summary'!$N$7</f>
        <v>612.72</v>
      </c>
      <c r="N34" s="367">
        <f>'Production Summary'!$M$7</f>
        <v>25.53</v>
      </c>
      <c r="O34" s="164">
        <v>0</v>
      </c>
      <c r="P34" s="164">
        <f>'Production Summary'!$N$8</f>
        <v>780</v>
      </c>
      <c r="Q34" s="164">
        <f>'Production Summary'!$M$8</f>
        <v>65</v>
      </c>
      <c r="R34" s="164">
        <v>0</v>
      </c>
      <c r="S34" s="164">
        <f>'Production Summary'!$N$9</f>
        <v>720</v>
      </c>
      <c r="T34" s="164">
        <f>'Production Summary'!$M$9</f>
        <v>60</v>
      </c>
      <c r="U34" s="164">
        <v>0</v>
      </c>
      <c r="V34" s="164">
        <f>'Production Summary'!$N$10</f>
        <v>876</v>
      </c>
      <c r="W34" s="164">
        <f>'Production Summary'!$M$10</f>
        <v>73</v>
      </c>
      <c r="X34" s="164">
        <v>0</v>
      </c>
      <c r="Y34" s="164">
        <f>'Production Summary'!$N$14</f>
        <v>177</v>
      </c>
      <c r="Z34" s="328">
        <f>'Production Summary'!$M$14</f>
        <v>14.75</v>
      </c>
      <c r="AA34" s="164">
        <v>0</v>
      </c>
      <c r="AB34" s="164">
        <f>'Production Summary'!$N$15</f>
        <v>126</v>
      </c>
      <c r="AC34" s="164">
        <f>'Production Summary'!$M$15</f>
        <v>21</v>
      </c>
      <c r="AD34" s="164">
        <v>0</v>
      </c>
      <c r="AE34" s="164">
        <f>'Production Summary'!$N$16</f>
        <v>252</v>
      </c>
      <c r="AF34" s="164">
        <f>'Production Summary'!$M$16</f>
        <v>21</v>
      </c>
      <c r="AG34" s="164">
        <v>0</v>
      </c>
      <c r="AH34" s="164">
        <f>'Production Summary'!$N$18</f>
        <v>1035</v>
      </c>
      <c r="AI34" s="164">
        <f>'Production Summary'!$M$18</f>
        <v>17.25</v>
      </c>
      <c r="AJ34" s="164">
        <v>0</v>
      </c>
      <c r="AK34" s="164">
        <f>'Production Summary'!$N$19</f>
        <v>870</v>
      </c>
      <c r="AL34" s="164">
        <f>'Production Summary'!$M$19</f>
        <v>29</v>
      </c>
      <c r="AM34" s="164">
        <v>0</v>
      </c>
      <c r="AN34" s="164">
        <f>'Production Summary'!$N$20</f>
        <v>864</v>
      </c>
      <c r="AO34" s="164">
        <f>'Production Summary'!$M$20</f>
        <v>72</v>
      </c>
      <c r="AP34" s="164">
        <v>0</v>
      </c>
      <c r="AQ34" s="164">
        <f>'Production Summary'!$N$21</f>
        <v>670</v>
      </c>
      <c r="AR34" s="164">
        <f>'Production Summary'!$M$21</f>
        <v>335</v>
      </c>
      <c r="AS34" s="164">
        <v>0</v>
      </c>
      <c r="AT34" s="386">
        <f>'Production Summary'!$N$22</f>
        <v>375</v>
      </c>
      <c r="AU34" s="164">
        <f>'Production Summary'!$N$23</f>
        <v>1050</v>
      </c>
      <c r="AV34" s="164">
        <f>'Production Summary'!$N$25</f>
        <v>300</v>
      </c>
      <c r="AW34" s="164">
        <f>'Production Summary'!$M$25</f>
        <v>25</v>
      </c>
      <c r="AX34" s="164">
        <v>0</v>
      </c>
      <c r="AY34" s="164">
        <f>'Production Summary'!$N$26</f>
        <v>300</v>
      </c>
      <c r="AZ34" s="164">
        <f>'Production Summary'!$M$26</f>
        <v>25</v>
      </c>
      <c r="BA34" s="164">
        <v>0</v>
      </c>
      <c r="BB34" s="164">
        <f>'Production Summary'!$N$28</f>
        <v>777</v>
      </c>
      <c r="BC34" s="164">
        <f>'Production Summary'!$M$28</f>
        <v>12.95</v>
      </c>
      <c r="BD34" s="164">
        <v>0</v>
      </c>
      <c r="BE34" s="164">
        <f>'Production Summary'!$N$29</f>
        <v>612</v>
      </c>
      <c r="BF34" s="164">
        <f>'Production Summary'!$M$29</f>
        <v>51</v>
      </c>
      <c r="BG34" s="164">
        <v>0</v>
      </c>
      <c r="BH34" s="164">
        <f>'Production Summary'!$N$30</f>
        <v>500</v>
      </c>
      <c r="BI34" s="164">
        <f>'Production Summary'!$M$30</f>
        <v>250</v>
      </c>
      <c r="BJ34" s="164">
        <v>0</v>
      </c>
      <c r="BK34" s="386"/>
      <c r="BL34" s="164">
        <f>'Production Summary'!$N$32</f>
        <v>875</v>
      </c>
      <c r="BM34" s="164">
        <f>'Production Summary'!$N$34</f>
        <v>360.59999999999997</v>
      </c>
      <c r="BN34" s="164">
        <f>'Production Summary'!$M$34</f>
        <v>6.01</v>
      </c>
      <c r="BO34" s="164">
        <v>0</v>
      </c>
      <c r="BP34" s="164">
        <f>'Production Summary'!$N$36</f>
        <v>717</v>
      </c>
      <c r="BQ34" s="164">
        <f>'Production Summary'!$M$36</f>
        <v>11.95</v>
      </c>
      <c r="BR34" s="164">
        <v>0</v>
      </c>
      <c r="BS34" s="164">
        <f>'Production Summary'!$N$37</f>
        <v>210</v>
      </c>
      <c r="BT34" s="164">
        <f>'Production Summary'!$M$37</f>
        <v>21</v>
      </c>
      <c r="BU34" s="164">
        <v>0</v>
      </c>
      <c r="BV34" s="164">
        <f>'Production Summary'!$N$38</f>
        <v>280</v>
      </c>
      <c r="BW34" s="164">
        <f>'Production Summary'!$M$38</f>
        <v>28</v>
      </c>
      <c r="BX34" s="164">
        <v>0</v>
      </c>
      <c r="BY34" s="165">
        <f>'Production Summary'!$N$39</f>
        <v>300.38406247988502</v>
      </c>
      <c r="BZ34" s="164">
        <f>'Production Summary'!$M$39</f>
        <v>30.038406247988501</v>
      </c>
      <c r="CA34" s="164">
        <v>0</v>
      </c>
      <c r="CB34" s="164">
        <f>'Production Summary'!$N$40</f>
        <v>131.30000000000001</v>
      </c>
      <c r="CC34" s="164">
        <f>'Production Summary'!$M$40</f>
        <v>13.13</v>
      </c>
      <c r="CD34" s="164">
        <v>0</v>
      </c>
      <c r="CE34" s="164">
        <f>'Production Summary'!$N$42</f>
        <v>1136.3519999999996</v>
      </c>
      <c r="CF34" s="164">
        <f>'Production Summary'!$M$42</f>
        <v>81.167999999999978</v>
      </c>
      <c r="CG34" s="164">
        <v>0</v>
      </c>
      <c r="CH34" s="164">
        <v>0</v>
      </c>
      <c r="CI34" s="164">
        <f>'Production Summary'!$N$43</f>
        <v>184</v>
      </c>
      <c r="CJ34" s="164">
        <v>0</v>
      </c>
      <c r="CK34" s="164">
        <f>'Production Summary'!$N$44</f>
        <v>355</v>
      </c>
      <c r="CL34" s="164">
        <v>0</v>
      </c>
      <c r="CM34" s="375">
        <f>'Production Summary'!$N$45</f>
        <v>1650</v>
      </c>
      <c r="CN34" s="164">
        <f>'Production Summary'!$N$46</f>
        <v>270</v>
      </c>
      <c r="CO34" s="164">
        <f>'Production Summary'!$N$47</f>
        <v>1350</v>
      </c>
      <c r="CP34" s="166"/>
      <c r="CQ34" s="164">
        <f>'Production Summary'!$N$49</f>
        <v>8004.1580041580037</v>
      </c>
      <c r="CR34" s="164">
        <f>'Production Summary'!$M$49</f>
        <v>66.701316701316699</v>
      </c>
      <c r="CS34" s="164">
        <f>'Production Summary'!$N$50</f>
        <v>13331.600831600828</v>
      </c>
      <c r="CT34" s="164">
        <f>'Production Summary'!$M$50</f>
        <v>148.1288981288981</v>
      </c>
      <c r="CU34" s="164">
        <f>'Production Summary'!$N$51</f>
        <v>12785.862785862784</v>
      </c>
      <c r="CV34" s="164">
        <f>'Production Summary'!$M$51</f>
        <v>355.16285516285512</v>
      </c>
      <c r="CW34" s="164">
        <f>'Production Summary'!$N$52</f>
        <v>12629.937629937627</v>
      </c>
      <c r="CX34" s="164">
        <f>'Production Summary'!$M$52</f>
        <v>701.66320166320156</v>
      </c>
      <c r="CY34" s="164">
        <f>'Production Summary'!$N$53</f>
        <v>12396.049896049895</v>
      </c>
      <c r="CZ34" s="164">
        <f>'Production Summary'!$M$53</f>
        <v>688.66943866943859</v>
      </c>
      <c r="DA34" s="164">
        <f>'Production Summary'!$N$54</f>
        <v>13799.376299376298</v>
      </c>
      <c r="DB34" s="164">
        <f>'Production Summary'!$M$54</f>
        <v>766.63201663201653</v>
      </c>
      <c r="DC34" s="328">
        <f>'Production Summary'!$N$60</f>
        <v>12863.825363825363</v>
      </c>
      <c r="DD34" s="328">
        <f>'Production Summary'!$M$60</f>
        <v>714.65696465696465</v>
      </c>
      <c r="DE34" s="164">
        <f>'Production Summary'!$N$59</f>
        <v>11148.648648648648</v>
      </c>
      <c r="DF34" s="328">
        <f>'Production Summary'!$M$59</f>
        <v>619.36936936936934</v>
      </c>
      <c r="DG34" s="164">
        <f>'Production Summary'!$N$55</f>
        <v>13842.68884268884</v>
      </c>
      <c r="DH34" s="164">
        <f>'Production Summary'!$M$55</f>
        <v>3460.67221067221</v>
      </c>
      <c r="DI34" s="164">
        <f>'Production Summary'!$N$56</f>
        <v>13097.713097713096</v>
      </c>
      <c r="DJ34" s="164">
        <f>'Production Summary'!$M$56</f>
        <v>163.72141372141371</v>
      </c>
      <c r="DK34" s="164">
        <f>'Production Summary'!$N$57</f>
        <v>14189.189189189186</v>
      </c>
      <c r="DL34" s="164">
        <f>'Production Summary'!$M$57</f>
        <v>394.14414414414409</v>
      </c>
      <c r="DM34" s="164">
        <f>'Production Summary'!$N$58</f>
        <v>14017.671517671517</v>
      </c>
      <c r="DN34" s="164">
        <f>'Production Summary'!$M$58</f>
        <v>778.75952875952873</v>
      </c>
      <c r="DO34" s="164">
        <f>'Production Summary'!$N$61</f>
        <v>4500</v>
      </c>
      <c r="DP34" s="328">
        <f>'Production Summary'!$M$61</f>
        <v>750</v>
      </c>
      <c r="DQ34" s="164">
        <v>0</v>
      </c>
      <c r="DR34" s="164">
        <f>'Production Summary'!$N$62</f>
        <v>8900</v>
      </c>
      <c r="DS34" s="164">
        <f>'Production Summary'!$N$70</f>
        <v>300</v>
      </c>
      <c r="DT34" s="328">
        <f>'Production Summary'!$M$70</f>
        <v>25</v>
      </c>
      <c r="DU34" s="164">
        <v>0</v>
      </c>
      <c r="DV34" s="164">
        <f>'Production Summary'!$N$71</f>
        <v>150</v>
      </c>
      <c r="DW34" s="164">
        <v>0</v>
      </c>
      <c r="DX34" s="164">
        <f>'Production Summary'!$N$64</f>
        <v>192</v>
      </c>
      <c r="DY34" s="164">
        <v>0</v>
      </c>
      <c r="DZ34" s="391">
        <f>'Production Summary'!$N$65</f>
        <v>384</v>
      </c>
      <c r="EA34" s="164">
        <v>0</v>
      </c>
      <c r="EB34" s="391">
        <f>'Production Summary'!$N$66</f>
        <v>192</v>
      </c>
      <c r="EC34" s="164">
        <v>0</v>
      </c>
      <c r="ED34" s="164">
        <f>'Production Summary'!$N$67</f>
        <v>96</v>
      </c>
      <c r="EE34" s="164">
        <v>0</v>
      </c>
      <c r="EF34" s="164">
        <f>'Production Summary'!$N$68</f>
        <v>96</v>
      </c>
      <c r="EG34" s="164">
        <v>0</v>
      </c>
      <c r="EH34" s="164">
        <f>'Production Summary'!$N$69</f>
        <v>340</v>
      </c>
      <c r="EI34" s="101">
        <f t="shared" si="3"/>
        <v>976191848.50153244</v>
      </c>
      <c r="EJ34" s="3"/>
      <c r="EK34" s="3"/>
      <c r="ER34" s="64" t="s">
        <v>50</v>
      </c>
      <c r="ES34" s="61" t="str">
        <f t="shared" si="4"/>
        <v/>
      </c>
      <c r="ET34" s="24">
        <f t="shared" si="5"/>
        <v>976191848.50153244</v>
      </c>
    </row>
    <row r="35" spans="1:150" ht="15" customHeight="1">
      <c r="A35" t="b">
        <f>C35=Nagpur!C35</f>
        <v>1</v>
      </c>
      <c r="B35" s="60">
        <f t="shared" si="6"/>
        <v>30</v>
      </c>
      <c r="C35" s="61" t="str">
        <f>IF(Nagpur!C35="","",Nagpur!C35)</f>
        <v/>
      </c>
      <c r="D35" s="164">
        <f>'Production Summary'!$N$4</f>
        <v>666</v>
      </c>
      <c r="E35" s="164">
        <f>'Production Summary'!$M$4</f>
        <v>27.75</v>
      </c>
      <c r="F35" s="164">
        <v>0</v>
      </c>
      <c r="G35" s="164">
        <f>'Production Summary'!$N$5</f>
        <v>666</v>
      </c>
      <c r="H35" s="164">
        <f>'Production Summary'!$M$5</f>
        <v>27.75</v>
      </c>
      <c r="I35" s="164">
        <v>0</v>
      </c>
      <c r="J35" s="164">
        <f>'Production Summary'!$N$6</f>
        <v>200</v>
      </c>
      <c r="K35" s="328">
        <f>'Production Summary'!$M$6</f>
        <v>7.5</v>
      </c>
      <c r="L35" s="164">
        <v>0</v>
      </c>
      <c r="M35" s="365">
        <f>'Production Summary'!$N$7</f>
        <v>612.72</v>
      </c>
      <c r="N35" s="367">
        <f>'Production Summary'!$M$7</f>
        <v>25.53</v>
      </c>
      <c r="O35" s="164">
        <v>0</v>
      </c>
      <c r="P35" s="164">
        <f>'Production Summary'!$N$8</f>
        <v>780</v>
      </c>
      <c r="Q35" s="164">
        <f>'Production Summary'!$M$8</f>
        <v>65</v>
      </c>
      <c r="R35" s="164">
        <v>0</v>
      </c>
      <c r="S35" s="164">
        <f>'Production Summary'!$N$9</f>
        <v>720</v>
      </c>
      <c r="T35" s="164">
        <f>'Production Summary'!$M$9</f>
        <v>60</v>
      </c>
      <c r="U35" s="164">
        <v>0</v>
      </c>
      <c r="V35" s="164">
        <f>'Production Summary'!$N$10</f>
        <v>876</v>
      </c>
      <c r="W35" s="164">
        <f>'Production Summary'!$M$10</f>
        <v>73</v>
      </c>
      <c r="X35" s="164">
        <v>0</v>
      </c>
      <c r="Y35" s="164">
        <f>'Production Summary'!$N$14</f>
        <v>177</v>
      </c>
      <c r="Z35" s="328">
        <f>'Production Summary'!$M$14</f>
        <v>14.75</v>
      </c>
      <c r="AA35" s="164">
        <v>0</v>
      </c>
      <c r="AB35" s="164">
        <f>'Production Summary'!$N$15</f>
        <v>126</v>
      </c>
      <c r="AC35" s="164">
        <f>'Production Summary'!$M$15</f>
        <v>21</v>
      </c>
      <c r="AD35" s="164">
        <v>0</v>
      </c>
      <c r="AE35" s="164">
        <f>'Production Summary'!$N$16</f>
        <v>252</v>
      </c>
      <c r="AF35" s="164">
        <f>'Production Summary'!$M$16</f>
        <v>21</v>
      </c>
      <c r="AG35" s="164">
        <v>0</v>
      </c>
      <c r="AH35" s="164">
        <f>'Production Summary'!$N$18</f>
        <v>1035</v>
      </c>
      <c r="AI35" s="164">
        <f>'Production Summary'!$M$18</f>
        <v>17.25</v>
      </c>
      <c r="AJ35" s="164">
        <v>0</v>
      </c>
      <c r="AK35" s="164">
        <f>'Production Summary'!$N$19</f>
        <v>870</v>
      </c>
      <c r="AL35" s="164">
        <f>'Production Summary'!$M$19</f>
        <v>29</v>
      </c>
      <c r="AM35" s="164">
        <v>0</v>
      </c>
      <c r="AN35" s="164">
        <f>'Production Summary'!$N$20</f>
        <v>864</v>
      </c>
      <c r="AO35" s="164">
        <f>'Production Summary'!$M$20</f>
        <v>72</v>
      </c>
      <c r="AP35" s="164">
        <v>0</v>
      </c>
      <c r="AQ35" s="164">
        <f>'Production Summary'!$N$21</f>
        <v>670</v>
      </c>
      <c r="AR35" s="164">
        <f>'Production Summary'!$M$21</f>
        <v>335</v>
      </c>
      <c r="AS35" s="164">
        <v>0</v>
      </c>
      <c r="AT35" s="386">
        <f>'Production Summary'!$N$22</f>
        <v>375</v>
      </c>
      <c r="AU35" s="164">
        <f>'Production Summary'!$N$23</f>
        <v>1050</v>
      </c>
      <c r="AV35" s="164">
        <f>'Production Summary'!$N$25</f>
        <v>300</v>
      </c>
      <c r="AW35" s="164">
        <f>'Production Summary'!$M$25</f>
        <v>25</v>
      </c>
      <c r="AX35" s="164">
        <v>0</v>
      </c>
      <c r="AY35" s="164">
        <f>'Production Summary'!$N$26</f>
        <v>300</v>
      </c>
      <c r="AZ35" s="164">
        <f>'Production Summary'!$M$26</f>
        <v>25</v>
      </c>
      <c r="BA35" s="164">
        <v>0</v>
      </c>
      <c r="BB35" s="164">
        <f>'Production Summary'!$N$28</f>
        <v>777</v>
      </c>
      <c r="BC35" s="164">
        <f>'Production Summary'!$M$28</f>
        <v>12.95</v>
      </c>
      <c r="BD35" s="164">
        <v>0</v>
      </c>
      <c r="BE35" s="164">
        <f>'Production Summary'!$N$29</f>
        <v>612</v>
      </c>
      <c r="BF35" s="164">
        <f>'Production Summary'!$M$29</f>
        <v>51</v>
      </c>
      <c r="BG35" s="164">
        <v>0</v>
      </c>
      <c r="BH35" s="164">
        <f>'Production Summary'!$N$30</f>
        <v>500</v>
      </c>
      <c r="BI35" s="164">
        <f>'Production Summary'!$M$30</f>
        <v>250</v>
      </c>
      <c r="BJ35" s="164">
        <v>0</v>
      </c>
      <c r="BK35" s="386"/>
      <c r="BL35" s="164">
        <f>'Production Summary'!$N$32</f>
        <v>875</v>
      </c>
      <c r="BM35" s="164">
        <f>'Production Summary'!$N$34</f>
        <v>360.59999999999997</v>
      </c>
      <c r="BN35" s="164">
        <f>'Production Summary'!$M$34</f>
        <v>6.01</v>
      </c>
      <c r="BO35" s="164">
        <v>0</v>
      </c>
      <c r="BP35" s="164">
        <f>'Production Summary'!$N$36</f>
        <v>717</v>
      </c>
      <c r="BQ35" s="164">
        <f>'Production Summary'!$M$36</f>
        <v>11.95</v>
      </c>
      <c r="BR35" s="164">
        <v>0</v>
      </c>
      <c r="BS35" s="164">
        <f>'Production Summary'!$N$37</f>
        <v>210</v>
      </c>
      <c r="BT35" s="164">
        <f>'Production Summary'!$M$37</f>
        <v>21</v>
      </c>
      <c r="BU35" s="164">
        <v>0</v>
      </c>
      <c r="BV35" s="164">
        <f>'Production Summary'!$N$38</f>
        <v>280</v>
      </c>
      <c r="BW35" s="164">
        <f>'Production Summary'!$M$38</f>
        <v>28</v>
      </c>
      <c r="BX35" s="164">
        <v>0</v>
      </c>
      <c r="BY35" s="165">
        <f>'Production Summary'!$N$39</f>
        <v>300.38406247988502</v>
      </c>
      <c r="BZ35" s="164">
        <f>'Production Summary'!$M$39</f>
        <v>30.038406247988501</v>
      </c>
      <c r="CA35" s="164">
        <v>0</v>
      </c>
      <c r="CB35" s="164">
        <f>'Production Summary'!$N$40</f>
        <v>131.30000000000001</v>
      </c>
      <c r="CC35" s="164">
        <f>'Production Summary'!$M$40</f>
        <v>13.13</v>
      </c>
      <c r="CD35" s="164">
        <v>0</v>
      </c>
      <c r="CE35" s="164">
        <f>'Production Summary'!$N$42</f>
        <v>1136.3519999999996</v>
      </c>
      <c r="CF35" s="164">
        <f>'Production Summary'!$M$42</f>
        <v>81.167999999999978</v>
      </c>
      <c r="CG35" s="164">
        <v>0</v>
      </c>
      <c r="CH35" s="164">
        <v>0</v>
      </c>
      <c r="CI35" s="164">
        <f>'Production Summary'!$N$43</f>
        <v>184</v>
      </c>
      <c r="CJ35" s="164">
        <v>0</v>
      </c>
      <c r="CK35" s="164">
        <f>'Production Summary'!$N$44</f>
        <v>355</v>
      </c>
      <c r="CL35" s="164">
        <v>0</v>
      </c>
      <c r="CM35" s="375">
        <f>'Production Summary'!$N$45</f>
        <v>1650</v>
      </c>
      <c r="CN35" s="164">
        <f>'Production Summary'!$N$46</f>
        <v>270</v>
      </c>
      <c r="CO35" s="164">
        <f>'Production Summary'!$N$47</f>
        <v>1350</v>
      </c>
      <c r="CP35" s="166"/>
      <c r="CQ35" s="164">
        <f>'Production Summary'!$N$49</f>
        <v>8004.1580041580037</v>
      </c>
      <c r="CR35" s="164">
        <f>'Production Summary'!$M$49</f>
        <v>66.701316701316699</v>
      </c>
      <c r="CS35" s="164">
        <f>'Production Summary'!$N$50</f>
        <v>13331.600831600828</v>
      </c>
      <c r="CT35" s="164">
        <f>'Production Summary'!$M$50</f>
        <v>148.1288981288981</v>
      </c>
      <c r="CU35" s="164">
        <f>'Production Summary'!$N$51</f>
        <v>12785.862785862784</v>
      </c>
      <c r="CV35" s="164">
        <f>'Production Summary'!$M$51</f>
        <v>355.16285516285512</v>
      </c>
      <c r="CW35" s="164">
        <f>'Production Summary'!$N$52</f>
        <v>12629.937629937627</v>
      </c>
      <c r="CX35" s="164">
        <f>'Production Summary'!$M$52</f>
        <v>701.66320166320156</v>
      </c>
      <c r="CY35" s="164">
        <f>'Production Summary'!$N$53</f>
        <v>12396.049896049895</v>
      </c>
      <c r="CZ35" s="164">
        <f>'Production Summary'!$M$53</f>
        <v>688.66943866943859</v>
      </c>
      <c r="DA35" s="164">
        <f>'Production Summary'!$N$54</f>
        <v>13799.376299376298</v>
      </c>
      <c r="DB35" s="164">
        <f>'Production Summary'!$M$54</f>
        <v>766.63201663201653</v>
      </c>
      <c r="DC35" s="328">
        <f>'Production Summary'!$N$60</f>
        <v>12863.825363825363</v>
      </c>
      <c r="DD35" s="328">
        <f>'Production Summary'!$M$60</f>
        <v>714.65696465696465</v>
      </c>
      <c r="DE35" s="164">
        <f>'Production Summary'!$N$59</f>
        <v>11148.648648648648</v>
      </c>
      <c r="DF35" s="328">
        <f>'Production Summary'!$M$59</f>
        <v>619.36936936936934</v>
      </c>
      <c r="DG35" s="164">
        <f>'Production Summary'!$N$55</f>
        <v>13842.68884268884</v>
      </c>
      <c r="DH35" s="164">
        <f>'Production Summary'!$M$55</f>
        <v>3460.67221067221</v>
      </c>
      <c r="DI35" s="164">
        <f>'Production Summary'!$N$56</f>
        <v>13097.713097713096</v>
      </c>
      <c r="DJ35" s="164">
        <f>'Production Summary'!$M$56</f>
        <v>163.72141372141371</v>
      </c>
      <c r="DK35" s="164">
        <f>'Production Summary'!$N$57</f>
        <v>14189.189189189186</v>
      </c>
      <c r="DL35" s="164">
        <f>'Production Summary'!$M$57</f>
        <v>394.14414414414409</v>
      </c>
      <c r="DM35" s="164">
        <f>'Production Summary'!$N$58</f>
        <v>14017.671517671517</v>
      </c>
      <c r="DN35" s="164">
        <f>'Production Summary'!$M$58</f>
        <v>778.75952875952873</v>
      </c>
      <c r="DO35" s="164">
        <f>'Production Summary'!$N$61</f>
        <v>4500</v>
      </c>
      <c r="DP35" s="328">
        <f>'Production Summary'!$M$61</f>
        <v>750</v>
      </c>
      <c r="DQ35" s="164">
        <v>0</v>
      </c>
      <c r="DR35" s="164">
        <f>'Production Summary'!$N$62</f>
        <v>8900</v>
      </c>
      <c r="DS35" s="164">
        <f>'Production Summary'!$N$70</f>
        <v>300</v>
      </c>
      <c r="DT35" s="328">
        <f>'Production Summary'!$M$70</f>
        <v>25</v>
      </c>
      <c r="DU35" s="164">
        <v>0</v>
      </c>
      <c r="DV35" s="164">
        <f>'Production Summary'!$N$71</f>
        <v>150</v>
      </c>
      <c r="DW35" s="164">
        <v>0</v>
      </c>
      <c r="DX35" s="164">
        <f>'Production Summary'!$N$64</f>
        <v>192</v>
      </c>
      <c r="DY35" s="164">
        <v>0</v>
      </c>
      <c r="DZ35" s="391">
        <f>'Production Summary'!$N$65</f>
        <v>384</v>
      </c>
      <c r="EA35" s="164">
        <v>0</v>
      </c>
      <c r="EB35" s="391">
        <f>'Production Summary'!$N$66</f>
        <v>192</v>
      </c>
      <c r="EC35" s="164">
        <v>0</v>
      </c>
      <c r="ED35" s="164">
        <f>'Production Summary'!$N$67</f>
        <v>96</v>
      </c>
      <c r="EE35" s="164">
        <v>0</v>
      </c>
      <c r="EF35" s="164">
        <f>'Production Summary'!$N$68</f>
        <v>96</v>
      </c>
      <c r="EG35" s="164">
        <v>0</v>
      </c>
      <c r="EH35" s="164">
        <f>'Production Summary'!$N$69</f>
        <v>340</v>
      </c>
      <c r="EI35" s="101">
        <f t="shared" si="3"/>
        <v>976191848.50153244</v>
      </c>
      <c r="EJ35" s="3"/>
      <c r="EK35" s="3"/>
      <c r="ER35" s="64" t="s">
        <v>51</v>
      </c>
      <c r="ES35" s="61" t="str">
        <f t="shared" si="4"/>
        <v/>
      </c>
      <c r="ET35" s="24">
        <f t="shared" si="5"/>
        <v>976191848.50153244</v>
      </c>
    </row>
    <row r="36" spans="1:150" ht="15" customHeight="1">
      <c r="A36" t="b">
        <f>C36=Nagpur!C36</f>
        <v>1</v>
      </c>
      <c r="B36" s="60">
        <f t="shared" si="6"/>
        <v>31</v>
      </c>
      <c r="C36" s="61" t="str">
        <f>IF(Nagpur!C36="","",Nagpur!C36)</f>
        <v/>
      </c>
      <c r="D36" s="164">
        <f>'Production Summary'!$N$4</f>
        <v>666</v>
      </c>
      <c r="E36" s="164">
        <f>'Production Summary'!$M$4</f>
        <v>27.75</v>
      </c>
      <c r="F36" s="164">
        <v>0</v>
      </c>
      <c r="G36" s="164">
        <f>'Production Summary'!$N$5</f>
        <v>666</v>
      </c>
      <c r="H36" s="164">
        <f>'Production Summary'!$M$5</f>
        <v>27.75</v>
      </c>
      <c r="I36" s="164">
        <v>0</v>
      </c>
      <c r="J36" s="164">
        <f>'Production Summary'!$N$6</f>
        <v>200</v>
      </c>
      <c r="K36" s="328">
        <f>'Production Summary'!$M$6</f>
        <v>7.5</v>
      </c>
      <c r="L36" s="164">
        <v>0</v>
      </c>
      <c r="M36" s="365">
        <f>'Production Summary'!$N$7</f>
        <v>612.72</v>
      </c>
      <c r="N36" s="367">
        <f>'Production Summary'!$M$7</f>
        <v>25.53</v>
      </c>
      <c r="O36" s="164">
        <v>0</v>
      </c>
      <c r="P36" s="164">
        <f>'Production Summary'!$N$8</f>
        <v>780</v>
      </c>
      <c r="Q36" s="164">
        <f>'Production Summary'!$M$8</f>
        <v>65</v>
      </c>
      <c r="R36" s="164">
        <v>0</v>
      </c>
      <c r="S36" s="164">
        <f>'Production Summary'!$N$9</f>
        <v>720</v>
      </c>
      <c r="T36" s="164">
        <f>'Production Summary'!$M$9</f>
        <v>60</v>
      </c>
      <c r="U36" s="164">
        <v>0</v>
      </c>
      <c r="V36" s="164">
        <f>'Production Summary'!$N$10</f>
        <v>876</v>
      </c>
      <c r="W36" s="164">
        <f>'Production Summary'!$M$10</f>
        <v>73</v>
      </c>
      <c r="X36" s="164">
        <v>0</v>
      </c>
      <c r="Y36" s="164">
        <f>'Production Summary'!$N$14</f>
        <v>177</v>
      </c>
      <c r="Z36" s="328">
        <f>'Production Summary'!$M$14</f>
        <v>14.75</v>
      </c>
      <c r="AA36" s="164">
        <v>0</v>
      </c>
      <c r="AB36" s="164">
        <f>'Production Summary'!$N$15</f>
        <v>126</v>
      </c>
      <c r="AC36" s="164">
        <f>'Production Summary'!$M$15</f>
        <v>21</v>
      </c>
      <c r="AD36" s="164">
        <v>0</v>
      </c>
      <c r="AE36" s="164">
        <f>'Production Summary'!$N$16</f>
        <v>252</v>
      </c>
      <c r="AF36" s="164">
        <f>'Production Summary'!$M$16</f>
        <v>21</v>
      </c>
      <c r="AG36" s="164">
        <v>0</v>
      </c>
      <c r="AH36" s="164">
        <f>'Production Summary'!$N$18</f>
        <v>1035</v>
      </c>
      <c r="AI36" s="164">
        <f>'Production Summary'!$M$18</f>
        <v>17.25</v>
      </c>
      <c r="AJ36" s="164">
        <v>0</v>
      </c>
      <c r="AK36" s="164">
        <f>'Production Summary'!$N$19</f>
        <v>870</v>
      </c>
      <c r="AL36" s="164">
        <f>'Production Summary'!$M$19</f>
        <v>29</v>
      </c>
      <c r="AM36" s="164">
        <v>0</v>
      </c>
      <c r="AN36" s="164">
        <f>'Production Summary'!$N$20</f>
        <v>864</v>
      </c>
      <c r="AO36" s="164">
        <f>'Production Summary'!$M$20</f>
        <v>72</v>
      </c>
      <c r="AP36" s="164">
        <v>0</v>
      </c>
      <c r="AQ36" s="164">
        <f>'Production Summary'!$N$21</f>
        <v>670</v>
      </c>
      <c r="AR36" s="164">
        <f>'Production Summary'!$M$21</f>
        <v>335</v>
      </c>
      <c r="AS36" s="164">
        <v>0</v>
      </c>
      <c r="AT36" s="386">
        <f>'Production Summary'!$N$22</f>
        <v>375</v>
      </c>
      <c r="AU36" s="164">
        <f>'Production Summary'!$N$23</f>
        <v>1050</v>
      </c>
      <c r="AV36" s="164">
        <f>'Production Summary'!$N$25</f>
        <v>300</v>
      </c>
      <c r="AW36" s="164">
        <f>'Production Summary'!$M$25</f>
        <v>25</v>
      </c>
      <c r="AX36" s="164">
        <v>0</v>
      </c>
      <c r="AY36" s="164">
        <f>'Production Summary'!$N$26</f>
        <v>300</v>
      </c>
      <c r="AZ36" s="164">
        <f>'Production Summary'!$M$26</f>
        <v>25</v>
      </c>
      <c r="BA36" s="164">
        <v>0</v>
      </c>
      <c r="BB36" s="164">
        <f>'Production Summary'!$N$28</f>
        <v>777</v>
      </c>
      <c r="BC36" s="164">
        <f>'Production Summary'!$M$28</f>
        <v>12.95</v>
      </c>
      <c r="BD36" s="164">
        <v>0</v>
      </c>
      <c r="BE36" s="164">
        <f>'Production Summary'!$N$29</f>
        <v>612</v>
      </c>
      <c r="BF36" s="164">
        <f>'Production Summary'!$M$29</f>
        <v>51</v>
      </c>
      <c r="BG36" s="164">
        <v>0</v>
      </c>
      <c r="BH36" s="164">
        <f>'Production Summary'!$N$30</f>
        <v>500</v>
      </c>
      <c r="BI36" s="164">
        <f>'Production Summary'!$M$30</f>
        <v>250</v>
      </c>
      <c r="BJ36" s="164">
        <v>0</v>
      </c>
      <c r="BK36" s="386"/>
      <c r="BL36" s="164">
        <f>'Production Summary'!$N$32</f>
        <v>875</v>
      </c>
      <c r="BM36" s="164">
        <f>'Production Summary'!$N$34</f>
        <v>360.59999999999997</v>
      </c>
      <c r="BN36" s="164">
        <f>'Production Summary'!$M$34</f>
        <v>6.01</v>
      </c>
      <c r="BO36" s="164">
        <v>0</v>
      </c>
      <c r="BP36" s="164">
        <f>'Production Summary'!$N$36</f>
        <v>717</v>
      </c>
      <c r="BQ36" s="164">
        <f>'Production Summary'!$M$36</f>
        <v>11.95</v>
      </c>
      <c r="BR36" s="164">
        <v>0</v>
      </c>
      <c r="BS36" s="164">
        <f>'Production Summary'!$N$37</f>
        <v>210</v>
      </c>
      <c r="BT36" s="164">
        <f>'Production Summary'!$M$37</f>
        <v>21</v>
      </c>
      <c r="BU36" s="164">
        <v>0</v>
      </c>
      <c r="BV36" s="164">
        <f>'Production Summary'!$N$38</f>
        <v>280</v>
      </c>
      <c r="BW36" s="164">
        <f>'Production Summary'!$M$38</f>
        <v>28</v>
      </c>
      <c r="BX36" s="164">
        <v>0</v>
      </c>
      <c r="BY36" s="165">
        <f>'Production Summary'!$N$39</f>
        <v>300.38406247988502</v>
      </c>
      <c r="BZ36" s="164">
        <f>'Production Summary'!$M$39</f>
        <v>30.038406247988501</v>
      </c>
      <c r="CA36" s="164">
        <v>0</v>
      </c>
      <c r="CB36" s="164">
        <f>'Production Summary'!$N$40</f>
        <v>131.30000000000001</v>
      </c>
      <c r="CC36" s="164">
        <f>'Production Summary'!$M$40</f>
        <v>13.13</v>
      </c>
      <c r="CD36" s="164">
        <v>0</v>
      </c>
      <c r="CE36" s="164">
        <f>'Production Summary'!$N$42</f>
        <v>1136.3519999999996</v>
      </c>
      <c r="CF36" s="164">
        <f>'Production Summary'!$M$42</f>
        <v>81.167999999999978</v>
      </c>
      <c r="CG36" s="164">
        <v>0</v>
      </c>
      <c r="CH36" s="164">
        <v>0</v>
      </c>
      <c r="CI36" s="164">
        <f>'Production Summary'!$N$43</f>
        <v>184</v>
      </c>
      <c r="CJ36" s="164">
        <v>0</v>
      </c>
      <c r="CK36" s="164">
        <f>'Production Summary'!$N$44</f>
        <v>355</v>
      </c>
      <c r="CL36" s="164">
        <v>0</v>
      </c>
      <c r="CM36" s="375">
        <f>'Production Summary'!$N$45</f>
        <v>1650</v>
      </c>
      <c r="CN36" s="164">
        <f>'Production Summary'!$N$46</f>
        <v>270</v>
      </c>
      <c r="CO36" s="164">
        <f>'Production Summary'!$N$47</f>
        <v>1350</v>
      </c>
      <c r="CP36" s="166"/>
      <c r="CQ36" s="164">
        <f>'Production Summary'!$N$49</f>
        <v>8004.1580041580037</v>
      </c>
      <c r="CR36" s="164">
        <f>'Production Summary'!$M$49</f>
        <v>66.701316701316699</v>
      </c>
      <c r="CS36" s="164">
        <f>'Production Summary'!$N$50</f>
        <v>13331.600831600828</v>
      </c>
      <c r="CT36" s="164">
        <f>'Production Summary'!$M$50</f>
        <v>148.1288981288981</v>
      </c>
      <c r="CU36" s="164">
        <f>'Production Summary'!$N$51</f>
        <v>12785.862785862784</v>
      </c>
      <c r="CV36" s="164">
        <f>'Production Summary'!$M$51</f>
        <v>355.16285516285512</v>
      </c>
      <c r="CW36" s="164">
        <f>'Production Summary'!$N$52</f>
        <v>12629.937629937627</v>
      </c>
      <c r="CX36" s="164">
        <f>'Production Summary'!$M$52</f>
        <v>701.66320166320156</v>
      </c>
      <c r="CY36" s="164">
        <f>'Production Summary'!$N$53</f>
        <v>12396.049896049895</v>
      </c>
      <c r="CZ36" s="164">
        <f>'Production Summary'!$M$53</f>
        <v>688.66943866943859</v>
      </c>
      <c r="DA36" s="164">
        <f>'Production Summary'!$N$54</f>
        <v>13799.376299376298</v>
      </c>
      <c r="DB36" s="164">
        <f>'Production Summary'!$M$54</f>
        <v>766.63201663201653</v>
      </c>
      <c r="DC36" s="328">
        <f>'Production Summary'!$N$60</f>
        <v>12863.825363825363</v>
      </c>
      <c r="DD36" s="328">
        <f>'Production Summary'!$M$60</f>
        <v>714.65696465696465</v>
      </c>
      <c r="DE36" s="164">
        <f>'Production Summary'!$N$59</f>
        <v>11148.648648648648</v>
      </c>
      <c r="DF36" s="328">
        <f>'Production Summary'!$M$59</f>
        <v>619.36936936936934</v>
      </c>
      <c r="DG36" s="164">
        <f>'Production Summary'!$N$55</f>
        <v>13842.68884268884</v>
      </c>
      <c r="DH36" s="164">
        <f>'Production Summary'!$M$55</f>
        <v>3460.67221067221</v>
      </c>
      <c r="DI36" s="164">
        <f>'Production Summary'!$N$56</f>
        <v>13097.713097713096</v>
      </c>
      <c r="DJ36" s="164">
        <f>'Production Summary'!$M$56</f>
        <v>163.72141372141371</v>
      </c>
      <c r="DK36" s="164">
        <f>'Production Summary'!$N$57</f>
        <v>14189.189189189186</v>
      </c>
      <c r="DL36" s="164">
        <f>'Production Summary'!$M$57</f>
        <v>394.14414414414409</v>
      </c>
      <c r="DM36" s="164">
        <f>'Production Summary'!$N$58</f>
        <v>14017.671517671517</v>
      </c>
      <c r="DN36" s="164">
        <f>'Production Summary'!$M$58</f>
        <v>778.75952875952873</v>
      </c>
      <c r="DO36" s="164">
        <f>'Production Summary'!$N$61</f>
        <v>4500</v>
      </c>
      <c r="DP36" s="328">
        <f>'Production Summary'!$M$61</f>
        <v>750</v>
      </c>
      <c r="DQ36" s="164">
        <v>0</v>
      </c>
      <c r="DR36" s="164">
        <f>'Production Summary'!$N$62</f>
        <v>8900</v>
      </c>
      <c r="DS36" s="164">
        <f>'Production Summary'!$N$70</f>
        <v>300</v>
      </c>
      <c r="DT36" s="328">
        <f>'Production Summary'!$M$70</f>
        <v>25</v>
      </c>
      <c r="DU36" s="164">
        <v>0</v>
      </c>
      <c r="DV36" s="164">
        <f>'Production Summary'!$N$71</f>
        <v>150</v>
      </c>
      <c r="DW36" s="164">
        <v>0</v>
      </c>
      <c r="DX36" s="164">
        <f>'Production Summary'!$N$64</f>
        <v>192</v>
      </c>
      <c r="DY36" s="164">
        <v>0</v>
      </c>
      <c r="DZ36" s="391">
        <f>'Production Summary'!$N$65</f>
        <v>384</v>
      </c>
      <c r="EA36" s="164">
        <v>0</v>
      </c>
      <c r="EB36" s="391">
        <f>'Production Summary'!$N$66</f>
        <v>192</v>
      </c>
      <c r="EC36" s="164">
        <v>0</v>
      </c>
      <c r="ED36" s="164">
        <f>'Production Summary'!$N$67</f>
        <v>96</v>
      </c>
      <c r="EE36" s="164">
        <v>0</v>
      </c>
      <c r="EF36" s="164">
        <f>'Production Summary'!$N$68</f>
        <v>96</v>
      </c>
      <c r="EG36" s="164">
        <v>0</v>
      </c>
      <c r="EH36" s="164">
        <f>'Production Summary'!$N$69</f>
        <v>340</v>
      </c>
      <c r="EI36" s="101">
        <f t="shared" si="3"/>
        <v>976191848.50153244</v>
      </c>
      <c r="EJ36" s="3"/>
      <c r="EK36" s="3"/>
      <c r="ER36" s="64" t="s">
        <v>52</v>
      </c>
      <c r="ES36" s="61" t="str">
        <f t="shared" si="4"/>
        <v/>
      </c>
      <c r="ET36" s="24">
        <f t="shared" si="5"/>
        <v>976191848.50153244</v>
      </c>
    </row>
    <row r="37" spans="1:150" ht="15" customHeight="1">
      <c r="A37" t="b">
        <f>C37=Nagpur!C37</f>
        <v>1</v>
      </c>
      <c r="B37" s="65">
        <f t="shared" si="6"/>
        <v>32</v>
      </c>
      <c r="C37" s="61" t="str">
        <f>IF(Nagpur!C37="","",Nagpur!C37)</f>
        <v/>
      </c>
      <c r="D37" s="164">
        <f>'Production Summary'!$N$4</f>
        <v>666</v>
      </c>
      <c r="E37" s="164">
        <f>'Production Summary'!$M$4</f>
        <v>27.75</v>
      </c>
      <c r="F37" s="164">
        <v>0</v>
      </c>
      <c r="G37" s="164">
        <f>'Production Summary'!$N$5</f>
        <v>666</v>
      </c>
      <c r="H37" s="164">
        <f>'Production Summary'!$M$5</f>
        <v>27.75</v>
      </c>
      <c r="I37" s="164">
        <v>0</v>
      </c>
      <c r="J37" s="164">
        <f>'Production Summary'!$N$6</f>
        <v>200</v>
      </c>
      <c r="K37" s="328">
        <f>'Production Summary'!$M$6</f>
        <v>7.5</v>
      </c>
      <c r="L37" s="164">
        <v>0</v>
      </c>
      <c r="M37" s="365">
        <f>'Production Summary'!$N$7</f>
        <v>612.72</v>
      </c>
      <c r="N37" s="367">
        <f>'Production Summary'!$M$7</f>
        <v>25.53</v>
      </c>
      <c r="O37" s="164">
        <v>0</v>
      </c>
      <c r="P37" s="164">
        <f>'Production Summary'!$N$8</f>
        <v>780</v>
      </c>
      <c r="Q37" s="164">
        <f>'Production Summary'!$M$8</f>
        <v>65</v>
      </c>
      <c r="R37" s="164">
        <v>0</v>
      </c>
      <c r="S37" s="164">
        <f>'Production Summary'!$N$9</f>
        <v>720</v>
      </c>
      <c r="T37" s="164">
        <f>'Production Summary'!$M$9</f>
        <v>60</v>
      </c>
      <c r="U37" s="164">
        <v>0</v>
      </c>
      <c r="V37" s="164">
        <f>'Production Summary'!$N$10</f>
        <v>876</v>
      </c>
      <c r="W37" s="164">
        <f>'Production Summary'!$M$10</f>
        <v>73</v>
      </c>
      <c r="X37" s="164">
        <v>0</v>
      </c>
      <c r="Y37" s="164">
        <f>'Production Summary'!$N$14</f>
        <v>177</v>
      </c>
      <c r="Z37" s="328">
        <f>'Production Summary'!$M$14</f>
        <v>14.75</v>
      </c>
      <c r="AA37" s="164">
        <v>0</v>
      </c>
      <c r="AB37" s="164">
        <f>'Production Summary'!$N$15</f>
        <v>126</v>
      </c>
      <c r="AC37" s="164">
        <f>'Production Summary'!$M$15</f>
        <v>21</v>
      </c>
      <c r="AD37" s="164">
        <v>0</v>
      </c>
      <c r="AE37" s="164">
        <f>'Production Summary'!$N$16</f>
        <v>252</v>
      </c>
      <c r="AF37" s="164">
        <f>'Production Summary'!$M$16</f>
        <v>21</v>
      </c>
      <c r="AG37" s="164">
        <v>0</v>
      </c>
      <c r="AH37" s="164">
        <f>'Production Summary'!$N$18</f>
        <v>1035</v>
      </c>
      <c r="AI37" s="164">
        <f>'Production Summary'!$M$18</f>
        <v>17.25</v>
      </c>
      <c r="AJ37" s="164">
        <v>0</v>
      </c>
      <c r="AK37" s="164">
        <f>'Production Summary'!$N$19</f>
        <v>870</v>
      </c>
      <c r="AL37" s="164">
        <f>'Production Summary'!$M$19</f>
        <v>29</v>
      </c>
      <c r="AM37" s="164">
        <v>0</v>
      </c>
      <c r="AN37" s="164">
        <f>'Production Summary'!$N$20</f>
        <v>864</v>
      </c>
      <c r="AO37" s="164">
        <f>'Production Summary'!$M$20</f>
        <v>72</v>
      </c>
      <c r="AP37" s="164">
        <v>0</v>
      </c>
      <c r="AQ37" s="164">
        <f>'Production Summary'!$N$21</f>
        <v>670</v>
      </c>
      <c r="AR37" s="164">
        <f>'Production Summary'!$M$21</f>
        <v>335</v>
      </c>
      <c r="AS37" s="164">
        <v>0</v>
      </c>
      <c r="AT37" s="386">
        <f>'Production Summary'!$N$22</f>
        <v>375</v>
      </c>
      <c r="AU37" s="164">
        <f>'Production Summary'!$N$23</f>
        <v>1050</v>
      </c>
      <c r="AV37" s="164">
        <f>'Production Summary'!$N$25</f>
        <v>300</v>
      </c>
      <c r="AW37" s="164">
        <f>'Production Summary'!$M$25</f>
        <v>25</v>
      </c>
      <c r="AX37" s="164">
        <v>0</v>
      </c>
      <c r="AY37" s="164">
        <f>'Production Summary'!$N$26</f>
        <v>300</v>
      </c>
      <c r="AZ37" s="164">
        <f>'Production Summary'!$M$26</f>
        <v>25</v>
      </c>
      <c r="BA37" s="164">
        <v>0</v>
      </c>
      <c r="BB37" s="164">
        <f>'Production Summary'!$N$28</f>
        <v>777</v>
      </c>
      <c r="BC37" s="164">
        <f>'Production Summary'!$M$28</f>
        <v>12.95</v>
      </c>
      <c r="BD37" s="164">
        <v>0</v>
      </c>
      <c r="BE37" s="164">
        <f>'Production Summary'!$N$29</f>
        <v>612</v>
      </c>
      <c r="BF37" s="164">
        <f>'Production Summary'!$M$29</f>
        <v>51</v>
      </c>
      <c r="BG37" s="164">
        <v>0</v>
      </c>
      <c r="BH37" s="164">
        <f>'Production Summary'!$N$30</f>
        <v>500</v>
      </c>
      <c r="BI37" s="164">
        <f>'Production Summary'!$M$30</f>
        <v>250</v>
      </c>
      <c r="BJ37" s="164">
        <v>0</v>
      </c>
      <c r="BK37" s="386"/>
      <c r="BL37" s="164">
        <f>'Production Summary'!$N$32</f>
        <v>875</v>
      </c>
      <c r="BM37" s="164">
        <f>'Production Summary'!$N$34</f>
        <v>360.59999999999997</v>
      </c>
      <c r="BN37" s="164">
        <f>'Production Summary'!$M$34</f>
        <v>6.01</v>
      </c>
      <c r="BO37" s="164">
        <v>0</v>
      </c>
      <c r="BP37" s="164">
        <f>'Production Summary'!$N$36</f>
        <v>717</v>
      </c>
      <c r="BQ37" s="164">
        <f>'Production Summary'!$M$36</f>
        <v>11.95</v>
      </c>
      <c r="BR37" s="164">
        <v>0</v>
      </c>
      <c r="BS37" s="164">
        <f>'Production Summary'!$N$37</f>
        <v>210</v>
      </c>
      <c r="BT37" s="164">
        <f>'Production Summary'!$M$37</f>
        <v>21</v>
      </c>
      <c r="BU37" s="164">
        <v>0</v>
      </c>
      <c r="BV37" s="164">
        <f>'Production Summary'!$N$38</f>
        <v>280</v>
      </c>
      <c r="BW37" s="164">
        <f>'Production Summary'!$M$38</f>
        <v>28</v>
      </c>
      <c r="BX37" s="164">
        <v>0</v>
      </c>
      <c r="BY37" s="165">
        <f>'Production Summary'!$N$39</f>
        <v>300.38406247988502</v>
      </c>
      <c r="BZ37" s="164">
        <f>'Production Summary'!$M$39</f>
        <v>30.038406247988501</v>
      </c>
      <c r="CA37" s="164">
        <v>0</v>
      </c>
      <c r="CB37" s="164">
        <f>'Production Summary'!$N$40</f>
        <v>131.30000000000001</v>
      </c>
      <c r="CC37" s="164">
        <f>'Production Summary'!$M$40</f>
        <v>13.13</v>
      </c>
      <c r="CD37" s="164">
        <v>0</v>
      </c>
      <c r="CE37" s="164">
        <f>'Production Summary'!$N$42</f>
        <v>1136.3519999999996</v>
      </c>
      <c r="CF37" s="164">
        <f>'Production Summary'!$M$42</f>
        <v>81.167999999999978</v>
      </c>
      <c r="CG37" s="164">
        <v>0</v>
      </c>
      <c r="CH37" s="164">
        <v>0</v>
      </c>
      <c r="CI37" s="164">
        <f>'Production Summary'!$N$43</f>
        <v>184</v>
      </c>
      <c r="CJ37" s="164">
        <v>0</v>
      </c>
      <c r="CK37" s="164">
        <f>'Production Summary'!$N$44</f>
        <v>355</v>
      </c>
      <c r="CL37" s="164">
        <v>0</v>
      </c>
      <c r="CM37" s="375">
        <f>'Production Summary'!$N$45</f>
        <v>1650</v>
      </c>
      <c r="CN37" s="164">
        <f>'Production Summary'!$N$46</f>
        <v>270</v>
      </c>
      <c r="CO37" s="164">
        <f>'Production Summary'!$N$47</f>
        <v>1350</v>
      </c>
      <c r="CP37" s="166"/>
      <c r="CQ37" s="164">
        <f>'Production Summary'!$N$49</f>
        <v>8004.1580041580037</v>
      </c>
      <c r="CR37" s="164">
        <f>'Production Summary'!$M$49</f>
        <v>66.701316701316699</v>
      </c>
      <c r="CS37" s="164">
        <f>'Production Summary'!$N$50</f>
        <v>13331.600831600828</v>
      </c>
      <c r="CT37" s="164">
        <f>'Production Summary'!$M$50</f>
        <v>148.1288981288981</v>
      </c>
      <c r="CU37" s="164">
        <f>'Production Summary'!$N$51</f>
        <v>12785.862785862784</v>
      </c>
      <c r="CV37" s="164">
        <f>'Production Summary'!$M$51</f>
        <v>355.16285516285512</v>
      </c>
      <c r="CW37" s="164">
        <f>'Production Summary'!$N$52</f>
        <v>12629.937629937627</v>
      </c>
      <c r="CX37" s="164">
        <f>'Production Summary'!$M$52</f>
        <v>701.66320166320156</v>
      </c>
      <c r="CY37" s="164">
        <f>'Production Summary'!$N$53</f>
        <v>12396.049896049895</v>
      </c>
      <c r="CZ37" s="164">
        <f>'Production Summary'!$M$53</f>
        <v>688.66943866943859</v>
      </c>
      <c r="DA37" s="164">
        <f>'Production Summary'!$N$54</f>
        <v>13799.376299376298</v>
      </c>
      <c r="DB37" s="164">
        <f>'Production Summary'!$M$54</f>
        <v>766.63201663201653</v>
      </c>
      <c r="DC37" s="328">
        <f>'Production Summary'!$N$60</f>
        <v>12863.825363825363</v>
      </c>
      <c r="DD37" s="328">
        <f>'Production Summary'!$M$60</f>
        <v>714.65696465696465</v>
      </c>
      <c r="DE37" s="164">
        <f>'Production Summary'!$N$59</f>
        <v>11148.648648648648</v>
      </c>
      <c r="DF37" s="328">
        <f>'Production Summary'!$M$59</f>
        <v>619.36936936936934</v>
      </c>
      <c r="DG37" s="164">
        <f>'Production Summary'!$N$55</f>
        <v>13842.68884268884</v>
      </c>
      <c r="DH37" s="164">
        <f>'Production Summary'!$M$55</f>
        <v>3460.67221067221</v>
      </c>
      <c r="DI37" s="164">
        <f>'Production Summary'!$N$56</f>
        <v>13097.713097713096</v>
      </c>
      <c r="DJ37" s="164">
        <f>'Production Summary'!$M$56</f>
        <v>163.72141372141371</v>
      </c>
      <c r="DK37" s="164">
        <f>'Production Summary'!$N$57</f>
        <v>14189.189189189186</v>
      </c>
      <c r="DL37" s="164">
        <f>'Production Summary'!$M$57</f>
        <v>394.14414414414409</v>
      </c>
      <c r="DM37" s="164">
        <f>'Production Summary'!$N$58</f>
        <v>14017.671517671517</v>
      </c>
      <c r="DN37" s="164">
        <f>'Production Summary'!$M$58</f>
        <v>778.75952875952873</v>
      </c>
      <c r="DO37" s="164">
        <f>'Production Summary'!$N$61</f>
        <v>4500</v>
      </c>
      <c r="DP37" s="328">
        <f>'Production Summary'!$M$61</f>
        <v>750</v>
      </c>
      <c r="DQ37" s="164">
        <v>0</v>
      </c>
      <c r="DR37" s="164">
        <f>'Production Summary'!$N$62</f>
        <v>8900</v>
      </c>
      <c r="DS37" s="164">
        <f>'Production Summary'!$N$70</f>
        <v>300</v>
      </c>
      <c r="DT37" s="328">
        <f>'Production Summary'!$M$70</f>
        <v>25</v>
      </c>
      <c r="DU37" s="164">
        <v>0</v>
      </c>
      <c r="DV37" s="164">
        <f>'Production Summary'!$N$71</f>
        <v>150</v>
      </c>
      <c r="DW37" s="164">
        <v>0</v>
      </c>
      <c r="DX37" s="164">
        <f>'Production Summary'!$N$64</f>
        <v>192</v>
      </c>
      <c r="DY37" s="164">
        <v>0</v>
      </c>
      <c r="DZ37" s="391">
        <f>'Production Summary'!$N$65</f>
        <v>384</v>
      </c>
      <c r="EA37" s="164">
        <v>0</v>
      </c>
      <c r="EB37" s="391">
        <f>'Production Summary'!$N$66</f>
        <v>192</v>
      </c>
      <c r="EC37" s="164">
        <v>0</v>
      </c>
      <c r="ED37" s="164">
        <f>'Production Summary'!$N$67</f>
        <v>96</v>
      </c>
      <c r="EE37" s="164">
        <v>0</v>
      </c>
      <c r="EF37" s="164">
        <f>'Production Summary'!$N$68</f>
        <v>96</v>
      </c>
      <c r="EG37" s="164">
        <v>0</v>
      </c>
      <c r="EH37" s="164">
        <f>'Production Summary'!$N$69</f>
        <v>340</v>
      </c>
      <c r="EI37" s="101">
        <f t="shared" si="3"/>
        <v>976191848.50153244</v>
      </c>
      <c r="EJ37" s="3"/>
      <c r="EK37" s="3"/>
      <c r="ER37" s="64" t="s">
        <v>53</v>
      </c>
      <c r="ES37" s="61" t="str">
        <f t="shared" si="4"/>
        <v/>
      </c>
      <c r="ET37" s="24">
        <f t="shared" si="5"/>
        <v>976191848.50153244</v>
      </c>
    </row>
    <row r="38" spans="1:150" ht="15" customHeight="1">
      <c r="A38" t="b">
        <f>C38=Nagpur!C38</f>
        <v>1</v>
      </c>
      <c r="B38" s="65">
        <f t="shared" si="6"/>
        <v>33</v>
      </c>
      <c r="C38" s="61" t="str">
        <f>IF(Nagpur!C38="","",Nagpur!C38)</f>
        <v/>
      </c>
      <c r="D38" s="164">
        <f>'Production Summary'!$N$4</f>
        <v>666</v>
      </c>
      <c r="E38" s="164">
        <f>'Production Summary'!$M$4</f>
        <v>27.75</v>
      </c>
      <c r="F38" s="164">
        <v>0</v>
      </c>
      <c r="G38" s="164">
        <f>'Production Summary'!$N$5</f>
        <v>666</v>
      </c>
      <c r="H38" s="164">
        <f>'Production Summary'!$M$5</f>
        <v>27.75</v>
      </c>
      <c r="I38" s="164">
        <v>0</v>
      </c>
      <c r="J38" s="164">
        <f>'Production Summary'!$N$6</f>
        <v>200</v>
      </c>
      <c r="K38" s="328">
        <f>'Production Summary'!$M$6</f>
        <v>7.5</v>
      </c>
      <c r="L38" s="164">
        <v>0</v>
      </c>
      <c r="M38" s="365">
        <f>'Production Summary'!$N$7</f>
        <v>612.72</v>
      </c>
      <c r="N38" s="367">
        <f>'Production Summary'!$M$7</f>
        <v>25.53</v>
      </c>
      <c r="O38" s="164">
        <v>0</v>
      </c>
      <c r="P38" s="164">
        <f>'Production Summary'!$N$8</f>
        <v>780</v>
      </c>
      <c r="Q38" s="164">
        <f>'Production Summary'!$M$8</f>
        <v>65</v>
      </c>
      <c r="R38" s="164">
        <v>0</v>
      </c>
      <c r="S38" s="164">
        <f>'Production Summary'!$N$9</f>
        <v>720</v>
      </c>
      <c r="T38" s="164">
        <f>'Production Summary'!$M$9</f>
        <v>60</v>
      </c>
      <c r="U38" s="164">
        <v>0</v>
      </c>
      <c r="V38" s="164">
        <f>'Production Summary'!$N$10</f>
        <v>876</v>
      </c>
      <c r="W38" s="164">
        <f>'Production Summary'!$M$10</f>
        <v>73</v>
      </c>
      <c r="X38" s="164">
        <v>0</v>
      </c>
      <c r="Y38" s="164">
        <f>'Production Summary'!$N$14</f>
        <v>177</v>
      </c>
      <c r="Z38" s="328">
        <f>'Production Summary'!$M$14</f>
        <v>14.75</v>
      </c>
      <c r="AA38" s="164">
        <v>0</v>
      </c>
      <c r="AB38" s="164">
        <f>'Production Summary'!$N$15</f>
        <v>126</v>
      </c>
      <c r="AC38" s="164">
        <f>'Production Summary'!$M$15</f>
        <v>21</v>
      </c>
      <c r="AD38" s="164">
        <v>0</v>
      </c>
      <c r="AE38" s="164">
        <f>'Production Summary'!$N$16</f>
        <v>252</v>
      </c>
      <c r="AF38" s="164">
        <f>'Production Summary'!$M$16</f>
        <v>21</v>
      </c>
      <c r="AG38" s="164">
        <v>0</v>
      </c>
      <c r="AH38" s="164">
        <f>'Production Summary'!$N$18</f>
        <v>1035</v>
      </c>
      <c r="AI38" s="164">
        <f>'Production Summary'!$M$18</f>
        <v>17.25</v>
      </c>
      <c r="AJ38" s="164">
        <v>0</v>
      </c>
      <c r="AK38" s="164">
        <f>'Production Summary'!$N$19</f>
        <v>870</v>
      </c>
      <c r="AL38" s="164">
        <f>'Production Summary'!$M$19</f>
        <v>29</v>
      </c>
      <c r="AM38" s="164">
        <v>0</v>
      </c>
      <c r="AN38" s="164">
        <f>'Production Summary'!$N$20</f>
        <v>864</v>
      </c>
      <c r="AO38" s="164">
        <f>'Production Summary'!$M$20</f>
        <v>72</v>
      </c>
      <c r="AP38" s="164">
        <v>0</v>
      </c>
      <c r="AQ38" s="164">
        <f>'Production Summary'!$N$21</f>
        <v>670</v>
      </c>
      <c r="AR38" s="164">
        <f>'Production Summary'!$M$21</f>
        <v>335</v>
      </c>
      <c r="AS38" s="164">
        <v>0</v>
      </c>
      <c r="AT38" s="386">
        <f>'Production Summary'!$N$22</f>
        <v>375</v>
      </c>
      <c r="AU38" s="164">
        <f>'Production Summary'!$N$23</f>
        <v>1050</v>
      </c>
      <c r="AV38" s="164">
        <f>'Production Summary'!$N$25</f>
        <v>300</v>
      </c>
      <c r="AW38" s="164">
        <f>'Production Summary'!$M$25</f>
        <v>25</v>
      </c>
      <c r="AX38" s="164">
        <v>0</v>
      </c>
      <c r="AY38" s="164">
        <f>'Production Summary'!$N$26</f>
        <v>300</v>
      </c>
      <c r="AZ38" s="164">
        <f>'Production Summary'!$M$26</f>
        <v>25</v>
      </c>
      <c r="BA38" s="164">
        <v>0</v>
      </c>
      <c r="BB38" s="164">
        <f>'Production Summary'!$N$28</f>
        <v>777</v>
      </c>
      <c r="BC38" s="164">
        <f>'Production Summary'!$M$28</f>
        <v>12.95</v>
      </c>
      <c r="BD38" s="164">
        <v>0</v>
      </c>
      <c r="BE38" s="164">
        <f>'Production Summary'!$N$29</f>
        <v>612</v>
      </c>
      <c r="BF38" s="164">
        <f>'Production Summary'!$M$29</f>
        <v>51</v>
      </c>
      <c r="BG38" s="164">
        <v>0</v>
      </c>
      <c r="BH38" s="164">
        <f>'Production Summary'!$N$30</f>
        <v>500</v>
      </c>
      <c r="BI38" s="164">
        <f>'Production Summary'!$M$30</f>
        <v>250</v>
      </c>
      <c r="BJ38" s="164">
        <v>0</v>
      </c>
      <c r="BK38" s="386"/>
      <c r="BL38" s="164">
        <f>'Production Summary'!$N$32</f>
        <v>875</v>
      </c>
      <c r="BM38" s="164">
        <f>'Production Summary'!$N$34</f>
        <v>360.59999999999997</v>
      </c>
      <c r="BN38" s="164">
        <f>'Production Summary'!$M$34</f>
        <v>6.01</v>
      </c>
      <c r="BO38" s="164">
        <v>0</v>
      </c>
      <c r="BP38" s="164">
        <f>'Production Summary'!$N$36</f>
        <v>717</v>
      </c>
      <c r="BQ38" s="164">
        <f>'Production Summary'!$M$36</f>
        <v>11.95</v>
      </c>
      <c r="BR38" s="164">
        <v>0</v>
      </c>
      <c r="BS38" s="164">
        <f>'Production Summary'!$N$37</f>
        <v>210</v>
      </c>
      <c r="BT38" s="164">
        <f>'Production Summary'!$M$37</f>
        <v>21</v>
      </c>
      <c r="BU38" s="164">
        <v>0</v>
      </c>
      <c r="BV38" s="164">
        <f>'Production Summary'!$N$38</f>
        <v>280</v>
      </c>
      <c r="BW38" s="164">
        <f>'Production Summary'!$M$38</f>
        <v>28</v>
      </c>
      <c r="BX38" s="164">
        <v>0</v>
      </c>
      <c r="BY38" s="165">
        <f>'Production Summary'!$N$39</f>
        <v>300.38406247988502</v>
      </c>
      <c r="BZ38" s="164">
        <f>'Production Summary'!$M$39</f>
        <v>30.038406247988501</v>
      </c>
      <c r="CA38" s="164">
        <v>0</v>
      </c>
      <c r="CB38" s="164">
        <f>'Production Summary'!$N$40</f>
        <v>131.30000000000001</v>
      </c>
      <c r="CC38" s="164">
        <f>'Production Summary'!$M$40</f>
        <v>13.13</v>
      </c>
      <c r="CD38" s="164">
        <v>0</v>
      </c>
      <c r="CE38" s="164">
        <f>'Production Summary'!$N$42</f>
        <v>1136.3519999999996</v>
      </c>
      <c r="CF38" s="164">
        <f>'Production Summary'!$M$42</f>
        <v>81.167999999999978</v>
      </c>
      <c r="CG38" s="164">
        <v>0</v>
      </c>
      <c r="CH38" s="164">
        <v>0</v>
      </c>
      <c r="CI38" s="164">
        <f>'Production Summary'!$N$43</f>
        <v>184</v>
      </c>
      <c r="CJ38" s="164">
        <v>0</v>
      </c>
      <c r="CK38" s="164">
        <f>'Production Summary'!$N$44</f>
        <v>355</v>
      </c>
      <c r="CL38" s="164">
        <v>0</v>
      </c>
      <c r="CM38" s="375">
        <f>'Production Summary'!$N$45</f>
        <v>1650</v>
      </c>
      <c r="CN38" s="164">
        <f>'Production Summary'!$N$46</f>
        <v>270</v>
      </c>
      <c r="CO38" s="164">
        <f>'Production Summary'!$N$47</f>
        <v>1350</v>
      </c>
      <c r="CP38" s="166"/>
      <c r="CQ38" s="164">
        <f>'Production Summary'!$N$49</f>
        <v>8004.1580041580037</v>
      </c>
      <c r="CR38" s="164">
        <f>'Production Summary'!$M$49</f>
        <v>66.701316701316699</v>
      </c>
      <c r="CS38" s="164">
        <f>'Production Summary'!$N$50</f>
        <v>13331.600831600828</v>
      </c>
      <c r="CT38" s="164">
        <f>'Production Summary'!$M$50</f>
        <v>148.1288981288981</v>
      </c>
      <c r="CU38" s="164">
        <f>'Production Summary'!$N$51</f>
        <v>12785.862785862784</v>
      </c>
      <c r="CV38" s="164">
        <f>'Production Summary'!$M$51</f>
        <v>355.16285516285512</v>
      </c>
      <c r="CW38" s="164">
        <f>'Production Summary'!$N$52</f>
        <v>12629.937629937627</v>
      </c>
      <c r="CX38" s="164">
        <f>'Production Summary'!$M$52</f>
        <v>701.66320166320156</v>
      </c>
      <c r="CY38" s="164">
        <f>'Production Summary'!$N$53</f>
        <v>12396.049896049895</v>
      </c>
      <c r="CZ38" s="164">
        <f>'Production Summary'!$M$53</f>
        <v>688.66943866943859</v>
      </c>
      <c r="DA38" s="164">
        <f>'Production Summary'!$N$54</f>
        <v>13799.376299376298</v>
      </c>
      <c r="DB38" s="164">
        <f>'Production Summary'!$M$54</f>
        <v>766.63201663201653</v>
      </c>
      <c r="DC38" s="328">
        <f>'Production Summary'!$N$60</f>
        <v>12863.825363825363</v>
      </c>
      <c r="DD38" s="328">
        <f>'Production Summary'!$M$60</f>
        <v>714.65696465696465</v>
      </c>
      <c r="DE38" s="164">
        <f>'Production Summary'!$N$59</f>
        <v>11148.648648648648</v>
      </c>
      <c r="DF38" s="328">
        <f>'Production Summary'!$M$59</f>
        <v>619.36936936936934</v>
      </c>
      <c r="DG38" s="164">
        <f>'Production Summary'!$N$55</f>
        <v>13842.68884268884</v>
      </c>
      <c r="DH38" s="164">
        <f>'Production Summary'!$M$55</f>
        <v>3460.67221067221</v>
      </c>
      <c r="DI38" s="164">
        <f>'Production Summary'!$N$56</f>
        <v>13097.713097713096</v>
      </c>
      <c r="DJ38" s="164">
        <f>'Production Summary'!$M$56</f>
        <v>163.72141372141371</v>
      </c>
      <c r="DK38" s="164">
        <f>'Production Summary'!$N$57</f>
        <v>14189.189189189186</v>
      </c>
      <c r="DL38" s="164">
        <f>'Production Summary'!$M$57</f>
        <v>394.14414414414409</v>
      </c>
      <c r="DM38" s="164">
        <f>'Production Summary'!$N$58</f>
        <v>14017.671517671517</v>
      </c>
      <c r="DN38" s="164">
        <f>'Production Summary'!$M$58</f>
        <v>778.75952875952873</v>
      </c>
      <c r="DO38" s="164">
        <f>'Production Summary'!$N$61</f>
        <v>4500</v>
      </c>
      <c r="DP38" s="328">
        <f>'Production Summary'!$M$61</f>
        <v>750</v>
      </c>
      <c r="DQ38" s="164">
        <v>0</v>
      </c>
      <c r="DR38" s="164">
        <f>'Production Summary'!$N$62</f>
        <v>8900</v>
      </c>
      <c r="DS38" s="164">
        <f>'Production Summary'!$N$70</f>
        <v>300</v>
      </c>
      <c r="DT38" s="328">
        <f>'Production Summary'!$M$70</f>
        <v>25</v>
      </c>
      <c r="DU38" s="164">
        <v>0</v>
      </c>
      <c r="DV38" s="164">
        <f>'Production Summary'!$N$71</f>
        <v>150</v>
      </c>
      <c r="DW38" s="164">
        <v>0</v>
      </c>
      <c r="DX38" s="164">
        <f>'Production Summary'!$N$64</f>
        <v>192</v>
      </c>
      <c r="DY38" s="164">
        <v>0</v>
      </c>
      <c r="DZ38" s="391">
        <f>'Production Summary'!$N$65</f>
        <v>384</v>
      </c>
      <c r="EA38" s="164">
        <v>0</v>
      </c>
      <c r="EB38" s="391">
        <f>'Production Summary'!$N$66</f>
        <v>192</v>
      </c>
      <c r="EC38" s="164">
        <v>0</v>
      </c>
      <c r="ED38" s="164">
        <f>'Production Summary'!$N$67</f>
        <v>96</v>
      </c>
      <c r="EE38" s="164">
        <v>0</v>
      </c>
      <c r="EF38" s="164">
        <f>'Production Summary'!$N$68</f>
        <v>96</v>
      </c>
      <c r="EG38" s="164">
        <v>0</v>
      </c>
      <c r="EH38" s="164">
        <f>'Production Summary'!$N$69</f>
        <v>340</v>
      </c>
      <c r="EI38" s="101">
        <f t="shared" ref="EI38:EI68" si="8">(D$84*D38)+(E$84*E38)+(F$84*F38)+(G$84*G38)+(H$84*H38)+(I$84*I38)+(P$84*P38)+(Q$84*Q38)+(R$84*R38)+(S$84*S38)+(T$84*T38)+(U$84*U38)+(V$84*V38)+(W$84*W38)+(X$84*X38)+(AB$84*AB38)+(AC$84*AC38)+(AE$84*AE38)+(AF$84*AF38)+(AH$84*AH38)+(AI$84*AI38)+(AK$84*AK38)+(AL$84*AL38)+(AN$84*AN38)+(AO$84*AO38)+(AQ$84*AQ38)+(AR$84*AR38)+(AU$84*AU38)+(AV$84*AV38)+(AW$84*AW38)+(AY$84*AY38)+(AZ$84*AZ38)+(BB$84*BB38)+(BC$84*BC38)+(BE$84*BE38)+(BF$84*BF38)+(BH$84*BH38)+(BI$84*BI38)+(BL$84*BL38)+(BM$84*BM38)+(BN$84*BN38)+(BP$84*BP38)+(BQ$84*BQ38)+(BS$84*BS38)+(BT$84*BT38)+(BV$84*BV38)+(BW$84*BW38)+(BY$84*BY38)+(BZ$84*BZ38)+(CE$84*CE38)+(CF$84*CF38)+(CI$84*CI38)+(CJ$84*CJ38)+(CK$84*CK38)+(CN$84*CN38)+(CO$84*CO38)+(CS$84*CS38)+(CT$84*CT38)+(CU$84*CU38)+(CV$84*CV38)+(CW$84*CW38)+(CX$84*CX38)+(CY$84*CY38)+(CZ$84*CZ38)+(DA$84*DA38)+(DB$84*DB38)+(DG$84*DG38)+(DH$84*DH38)+(DR$84*DR38)+(DX$84*DX38)+(ED$84*ED38)+(EH$84*EH38)+(CQ$84*CQ38)+(CR$84*CR38)+(CB$84*CB38)+(CC$84*CC38)</f>
        <v>976191848.50153244</v>
      </c>
      <c r="EJ38" s="3"/>
      <c r="EK38" s="3"/>
      <c r="ER38" s="64" t="s">
        <v>54</v>
      </c>
      <c r="ES38" s="61" t="str">
        <f t="shared" ref="ES38:ES68" si="9">C38</f>
        <v/>
      </c>
      <c r="ET38" s="24">
        <f t="shared" si="5"/>
        <v>976191848.50153244</v>
      </c>
    </row>
    <row r="39" spans="1:150" ht="15" customHeight="1">
      <c r="A39" t="b">
        <f>C39=Nagpur!C39</f>
        <v>1</v>
      </c>
      <c r="B39" s="65">
        <f t="shared" si="6"/>
        <v>34</v>
      </c>
      <c r="C39" s="61" t="str">
        <f>IF(Nagpur!C39="","",Nagpur!C39)</f>
        <v/>
      </c>
      <c r="D39" s="164">
        <f>'Production Summary'!$N$4</f>
        <v>666</v>
      </c>
      <c r="E39" s="164">
        <f>'Production Summary'!$M$4</f>
        <v>27.75</v>
      </c>
      <c r="F39" s="164">
        <v>0</v>
      </c>
      <c r="G39" s="164">
        <f>'Production Summary'!$N$5</f>
        <v>666</v>
      </c>
      <c r="H39" s="164">
        <f>'Production Summary'!$M$5</f>
        <v>27.75</v>
      </c>
      <c r="I39" s="164">
        <v>0</v>
      </c>
      <c r="J39" s="164">
        <f>'Production Summary'!$N$6</f>
        <v>200</v>
      </c>
      <c r="K39" s="328">
        <f>'Production Summary'!$M$6</f>
        <v>7.5</v>
      </c>
      <c r="L39" s="164">
        <v>0</v>
      </c>
      <c r="M39" s="365">
        <f>'Production Summary'!$N$7</f>
        <v>612.72</v>
      </c>
      <c r="N39" s="367">
        <f>'Production Summary'!$M$7</f>
        <v>25.53</v>
      </c>
      <c r="O39" s="164">
        <v>0</v>
      </c>
      <c r="P39" s="164">
        <f>'Production Summary'!$N$8</f>
        <v>780</v>
      </c>
      <c r="Q39" s="164">
        <f>'Production Summary'!$M$8</f>
        <v>65</v>
      </c>
      <c r="R39" s="164">
        <v>0</v>
      </c>
      <c r="S39" s="164">
        <f>'Production Summary'!$N$9</f>
        <v>720</v>
      </c>
      <c r="T39" s="164">
        <f>'Production Summary'!$M$9</f>
        <v>60</v>
      </c>
      <c r="U39" s="164">
        <v>0</v>
      </c>
      <c r="V39" s="164">
        <f>'Production Summary'!$N$10</f>
        <v>876</v>
      </c>
      <c r="W39" s="164">
        <f>'Production Summary'!$M$10</f>
        <v>73</v>
      </c>
      <c r="X39" s="164">
        <v>0</v>
      </c>
      <c r="Y39" s="164">
        <f>'Production Summary'!$N$14</f>
        <v>177</v>
      </c>
      <c r="Z39" s="328">
        <f>'Production Summary'!$M$14</f>
        <v>14.75</v>
      </c>
      <c r="AA39" s="164">
        <v>0</v>
      </c>
      <c r="AB39" s="164">
        <f>'Production Summary'!$N$15</f>
        <v>126</v>
      </c>
      <c r="AC39" s="164">
        <f>'Production Summary'!$M$15</f>
        <v>21</v>
      </c>
      <c r="AD39" s="164">
        <v>0</v>
      </c>
      <c r="AE39" s="164">
        <f>'Production Summary'!$N$16</f>
        <v>252</v>
      </c>
      <c r="AF39" s="164">
        <f>'Production Summary'!$M$16</f>
        <v>21</v>
      </c>
      <c r="AG39" s="164">
        <v>0</v>
      </c>
      <c r="AH39" s="164">
        <f>'Production Summary'!$N$18</f>
        <v>1035</v>
      </c>
      <c r="AI39" s="164">
        <f>'Production Summary'!$M$18</f>
        <v>17.25</v>
      </c>
      <c r="AJ39" s="164">
        <v>0</v>
      </c>
      <c r="AK39" s="164">
        <f>'Production Summary'!$N$19</f>
        <v>870</v>
      </c>
      <c r="AL39" s="164">
        <f>'Production Summary'!$M$19</f>
        <v>29</v>
      </c>
      <c r="AM39" s="164">
        <v>0</v>
      </c>
      <c r="AN39" s="164">
        <f>'Production Summary'!$N$20</f>
        <v>864</v>
      </c>
      <c r="AO39" s="164">
        <f>'Production Summary'!$M$20</f>
        <v>72</v>
      </c>
      <c r="AP39" s="164">
        <v>0</v>
      </c>
      <c r="AQ39" s="164">
        <f>'Production Summary'!$N$21</f>
        <v>670</v>
      </c>
      <c r="AR39" s="164">
        <f>'Production Summary'!$M$21</f>
        <v>335</v>
      </c>
      <c r="AS39" s="164">
        <v>0</v>
      </c>
      <c r="AT39" s="386">
        <f>'Production Summary'!$N$22</f>
        <v>375</v>
      </c>
      <c r="AU39" s="164">
        <f>'Production Summary'!$N$23</f>
        <v>1050</v>
      </c>
      <c r="AV39" s="164">
        <f>'Production Summary'!$N$25</f>
        <v>300</v>
      </c>
      <c r="AW39" s="164">
        <f>'Production Summary'!$M$25</f>
        <v>25</v>
      </c>
      <c r="AX39" s="164">
        <v>0</v>
      </c>
      <c r="AY39" s="164">
        <f>'Production Summary'!$N$26</f>
        <v>300</v>
      </c>
      <c r="AZ39" s="164">
        <f>'Production Summary'!$M$26</f>
        <v>25</v>
      </c>
      <c r="BA39" s="164">
        <v>0</v>
      </c>
      <c r="BB39" s="164">
        <f>'Production Summary'!$N$28</f>
        <v>777</v>
      </c>
      <c r="BC39" s="164">
        <f>'Production Summary'!$M$28</f>
        <v>12.95</v>
      </c>
      <c r="BD39" s="164">
        <v>0</v>
      </c>
      <c r="BE39" s="164">
        <f>'Production Summary'!$N$29</f>
        <v>612</v>
      </c>
      <c r="BF39" s="164">
        <f>'Production Summary'!$M$29</f>
        <v>51</v>
      </c>
      <c r="BG39" s="164">
        <v>0</v>
      </c>
      <c r="BH39" s="164">
        <f>'Production Summary'!$N$30</f>
        <v>500</v>
      </c>
      <c r="BI39" s="164">
        <f>'Production Summary'!$M$30</f>
        <v>250</v>
      </c>
      <c r="BJ39" s="164">
        <v>0</v>
      </c>
      <c r="BK39" s="386"/>
      <c r="BL39" s="164">
        <f>'Production Summary'!$N$32</f>
        <v>875</v>
      </c>
      <c r="BM39" s="164">
        <f>'Production Summary'!$N$34</f>
        <v>360.59999999999997</v>
      </c>
      <c r="BN39" s="164">
        <f>'Production Summary'!$M$34</f>
        <v>6.01</v>
      </c>
      <c r="BO39" s="164">
        <v>0</v>
      </c>
      <c r="BP39" s="164">
        <f>'Production Summary'!$N$36</f>
        <v>717</v>
      </c>
      <c r="BQ39" s="164">
        <f>'Production Summary'!$M$36</f>
        <v>11.95</v>
      </c>
      <c r="BR39" s="164">
        <v>0</v>
      </c>
      <c r="BS39" s="164">
        <f>'Production Summary'!$N$37</f>
        <v>210</v>
      </c>
      <c r="BT39" s="164">
        <f>'Production Summary'!$M$37</f>
        <v>21</v>
      </c>
      <c r="BU39" s="164">
        <v>0</v>
      </c>
      <c r="BV39" s="164">
        <f>'Production Summary'!$N$38</f>
        <v>280</v>
      </c>
      <c r="BW39" s="164">
        <f>'Production Summary'!$M$38</f>
        <v>28</v>
      </c>
      <c r="BX39" s="164">
        <v>0</v>
      </c>
      <c r="BY39" s="165">
        <f>'Production Summary'!$N$39</f>
        <v>300.38406247988502</v>
      </c>
      <c r="BZ39" s="164">
        <f>'Production Summary'!$M$39</f>
        <v>30.038406247988501</v>
      </c>
      <c r="CA39" s="164">
        <v>0</v>
      </c>
      <c r="CB39" s="164">
        <f>'Production Summary'!$N$40</f>
        <v>131.30000000000001</v>
      </c>
      <c r="CC39" s="164">
        <f>'Production Summary'!$M$40</f>
        <v>13.13</v>
      </c>
      <c r="CD39" s="164">
        <v>0</v>
      </c>
      <c r="CE39" s="164">
        <f>'Production Summary'!$N$42</f>
        <v>1136.3519999999996</v>
      </c>
      <c r="CF39" s="164">
        <f>'Production Summary'!$M$42</f>
        <v>81.167999999999978</v>
      </c>
      <c r="CG39" s="164">
        <v>0</v>
      </c>
      <c r="CH39" s="164">
        <v>0</v>
      </c>
      <c r="CI39" s="164">
        <f>'Production Summary'!$N$43</f>
        <v>184</v>
      </c>
      <c r="CJ39" s="164">
        <v>0</v>
      </c>
      <c r="CK39" s="164">
        <f>'Production Summary'!$N$44</f>
        <v>355</v>
      </c>
      <c r="CL39" s="164">
        <v>0</v>
      </c>
      <c r="CM39" s="375">
        <f>'Production Summary'!$N$45</f>
        <v>1650</v>
      </c>
      <c r="CN39" s="164">
        <f>'Production Summary'!$N$46</f>
        <v>270</v>
      </c>
      <c r="CO39" s="164">
        <f>'Production Summary'!$N$47</f>
        <v>1350</v>
      </c>
      <c r="CP39" s="166"/>
      <c r="CQ39" s="164">
        <f>'Production Summary'!$N$49</f>
        <v>8004.1580041580037</v>
      </c>
      <c r="CR39" s="164">
        <f>'Production Summary'!$M$49</f>
        <v>66.701316701316699</v>
      </c>
      <c r="CS39" s="164">
        <f>'Production Summary'!$N$50</f>
        <v>13331.600831600828</v>
      </c>
      <c r="CT39" s="164">
        <f>'Production Summary'!$M$50</f>
        <v>148.1288981288981</v>
      </c>
      <c r="CU39" s="164">
        <f>'Production Summary'!$N$51</f>
        <v>12785.862785862784</v>
      </c>
      <c r="CV39" s="164">
        <f>'Production Summary'!$M$51</f>
        <v>355.16285516285512</v>
      </c>
      <c r="CW39" s="164">
        <f>'Production Summary'!$N$52</f>
        <v>12629.937629937627</v>
      </c>
      <c r="CX39" s="164">
        <f>'Production Summary'!$M$52</f>
        <v>701.66320166320156</v>
      </c>
      <c r="CY39" s="164">
        <f>'Production Summary'!$N$53</f>
        <v>12396.049896049895</v>
      </c>
      <c r="CZ39" s="164">
        <f>'Production Summary'!$M$53</f>
        <v>688.66943866943859</v>
      </c>
      <c r="DA39" s="164">
        <f>'Production Summary'!$N$54</f>
        <v>13799.376299376298</v>
      </c>
      <c r="DB39" s="164">
        <f>'Production Summary'!$M$54</f>
        <v>766.63201663201653</v>
      </c>
      <c r="DC39" s="328">
        <f>'Production Summary'!$N$60</f>
        <v>12863.825363825363</v>
      </c>
      <c r="DD39" s="328">
        <f>'Production Summary'!$M$60</f>
        <v>714.65696465696465</v>
      </c>
      <c r="DE39" s="164">
        <f>'Production Summary'!$N$59</f>
        <v>11148.648648648648</v>
      </c>
      <c r="DF39" s="328">
        <f>'Production Summary'!$M$59</f>
        <v>619.36936936936934</v>
      </c>
      <c r="DG39" s="164">
        <f>'Production Summary'!$N$55</f>
        <v>13842.68884268884</v>
      </c>
      <c r="DH39" s="164">
        <f>'Production Summary'!$M$55</f>
        <v>3460.67221067221</v>
      </c>
      <c r="DI39" s="164">
        <f>'Production Summary'!$N$56</f>
        <v>13097.713097713096</v>
      </c>
      <c r="DJ39" s="164">
        <f>'Production Summary'!$M$56</f>
        <v>163.72141372141371</v>
      </c>
      <c r="DK39" s="164">
        <f>'Production Summary'!$N$57</f>
        <v>14189.189189189186</v>
      </c>
      <c r="DL39" s="164">
        <f>'Production Summary'!$M$57</f>
        <v>394.14414414414409</v>
      </c>
      <c r="DM39" s="164">
        <f>'Production Summary'!$N$58</f>
        <v>14017.671517671517</v>
      </c>
      <c r="DN39" s="164">
        <f>'Production Summary'!$M$58</f>
        <v>778.75952875952873</v>
      </c>
      <c r="DO39" s="164">
        <f>'Production Summary'!$N$61</f>
        <v>4500</v>
      </c>
      <c r="DP39" s="328">
        <f>'Production Summary'!$M$61</f>
        <v>750</v>
      </c>
      <c r="DQ39" s="164">
        <v>0</v>
      </c>
      <c r="DR39" s="164">
        <f>'Production Summary'!$N$62</f>
        <v>8900</v>
      </c>
      <c r="DS39" s="164">
        <f>'Production Summary'!$N$70</f>
        <v>300</v>
      </c>
      <c r="DT39" s="328">
        <f>'Production Summary'!$M$70</f>
        <v>25</v>
      </c>
      <c r="DU39" s="164">
        <v>0</v>
      </c>
      <c r="DV39" s="164">
        <f>'Production Summary'!$N$71</f>
        <v>150</v>
      </c>
      <c r="DW39" s="164">
        <v>0</v>
      </c>
      <c r="DX39" s="164">
        <f>'Production Summary'!$N$64</f>
        <v>192</v>
      </c>
      <c r="DY39" s="164">
        <v>0</v>
      </c>
      <c r="DZ39" s="391">
        <f>'Production Summary'!$N$65</f>
        <v>384</v>
      </c>
      <c r="EA39" s="164">
        <v>0</v>
      </c>
      <c r="EB39" s="391">
        <f>'Production Summary'!$N$66</f>
        <v>192</v>
      </c>
      <c r="EC39" s="164">
        <v>0</v>
      </c>
      <c r="ED39" s="164">
        <f>'Production Summary'!$N$67</f>
        <v>96</v>
      </c>
      <c r="EE39" s="164">
        <v>0</v>
      </c>
      <c r="EF39" s="164">
        <f>'Production Summary'!$N$68</f>
        <v>96</v>
      </c>
      <c r="EG39" s="164">
        <v>0</v>
      </c>
      <c r="EH39" s="164">
        <f>'Production Summary'!$N$69</f>
        <v>340</v>
      </c>
      <c r="EI39" s="101">
        <f t="shared" si="8"/>
        <v>976191848.50153244</v>
      </c>
      <c r="EJ39" s="3"/>
      <c r="EK39" s="3"/>
      <c r="ER39" s="64" t="s">
        <v>55</v>
      </c>
      <c r="ES39" s="61" t="str">
        <f t="shared" si="9"/>
        <v/>
      </c>
      <c r="ET39" s="24">
        <f t="shared" si="5"/>
        <v>976191848.50153244</v>
      </c>
    </row>
    <row r="40" spans="1:150" ht="15" customHeight="1">
      <c r="A40" t="b">
        <f>C40=Nagpur!C40</f>
        <v>1</v>
      </c>
      <c r="B40" s="65">
        <f t="shared" si="6"/>
        <v>35</v>
      </c>
      <c r="C40" s="61" t="str">
        <f>IF(Nagpur!C40="","",Nagpur!C40)</f>
        <v/>
      </c>
      <c r="D40" s="164">
        <f>'Production Summary'!$N$4</f>
        <v>666</v>
      </c>
      <c r="E40" s="164">
        <f>'Production Summary'!$M$4</f>
        <v>27.75</v>
      </c>
      <c r="F40" s="164">
        <v>0</v>
      </c>
      <c r="G40" s="164">
        <f>'Production Summary'!$N$5</f>
        <v>666</v>
      </c>
      <c r="H40" s="164">
        <f>'Production Summary'!$M$5</f>
        <v>27.75</v>
      </c>
      <c r="I40" s="164">
        <v>0</v>
      </c>
      <c r="J40" s="164">
        <f>'Production Summary'!$N$6</f>
        <v>200</v>
      </c>
      <c r="K40" s="328">
        <f>'Production Summary'!$M$6</f>
        <v>7.5</v>
      </c>
      <c r="L40" s="164">
        <v>0</v>
      </c>
      <c r="M40" s="365">
        <f>'Production Summary'!$N$7</f>
        <v>612.72</v>
      </c>
      <c r="N40" s="367">
        <f>'Production Summary'!$M$7</f>
        <v>25.53</v>
      </c>
      <c r="O40" s="164">
        <v>0</v>
      </c>
      <c r="P40" s="164">
        <f>'Production Summary'!$N$8</f>
        <v>780</v>
      </c>
      <c r="Q40" s="164">
        <f>'Production Summary'!$M$8</f>
        <v>65</v>
      </c>
      <c r="R40" s="164">
        <v>0</v>
      </c>
      <c r="S40" s="164">
        <f>'Production Summary'!$N$9</f>
        <v>720</v>
      </c>
      <c r="T40" s="164">
        <f>'Production Summary'!$M$9</f>
        <v>60</v>
      </c>
      <c r="U40" s="164">
        <v>0</v>
      </c>
      <c r="V40" s="164">
        <f>'Production Summary'!$N$10</f>
        <v>876</v>
      </c>
      <c r="W40" s="164">
        <f>'Production Summary'!$M$10</f>
        <v>73</v>
      </c>
      <c r="X40" s="164">
        <v>0</v>
      </c>
      <c r="Y40" s="164">
        <f>'Production Summary'!$N$14</f>
        <v>177</v>
      </c>
      <c r="Z40" s="328">
        <f>'Production Summary'!$M$14</f>
        <v>14.75</v>
      </c>
      <c r="AA40" s="164">
        <v>0</v>
      </c>
      <c r="AB40" s="164">
        <f>'Production Summary'!$N$15</f>
        <v>126</v>
      </c>
      <c r="AC40" s="164">
        <f>'Production Summary'!$M$15</f>
        <v>21</v>
      </c>
      <c r="AD40" s="164">
        <v>0</v>
      </c>
      <c r="AE40" s="164">
        <f>'Production Summary'!$N$16</f>
        <v>252</v>
      </c>
      <c r="AF40" s="164">
        <f>'Production Summary'!$M$16</f>
        <v>21</v>
      </c>
      <c r="AG40" s="164">
        <v>0</v>
      </c>
      <c r="AH40" s="164">
        <f>'Production Summary'!$N$18</f>
        <v>1035</v>
      </c>
      <c r="AI40" s="164">
        <f>'Production Summary'!$M$18</f>
        <v>17.25</v>
      </c>
      <c r="AJ40" s="164">
        <v>0</v>
      </c>
      <c r="AK40" s="164">
        <f>'Production Summary'!$N$19</f>
        <v>870</v>
      </c>
      <c r="AL40" s="164">
        <f>'Production Summary'!$M$19</f>
        <v>29</v>
      </c>
      <c r="AM40" s="164">
        <v>0</v>
      </c>
      <c r="AN40" s="164">
        <f>'Production Summary'!$N$20</f>
        <v>864</v>
      </c>
      <c r="AO40" s="164">
        <f>'Production Summary'!$M$20</f>
        <v>72</v>
      </c>
      <c r="AP40" s="164">
        <v>0</v>
      </c>
      <c r="AQ40" s="164">
        <f>'Production Summary'!$N$21</f>
        <v>670</v>
      </c>
      <c r="AR40" s="164">
        <f>'Production Summary'!$M$21</f>
        <v>335</v>
      </c>
      <c r="AS40" s="164">
        <v>0</v>
      </c>
      <c r="AT40" s="386">
        <f>'Production Summary'!$N$22</f>
        <v>375</v>
      </c>
      <c r="AU40" s="164">
        <f>'Production Summary'!$N$23</f>
        <v>1050</v>
      </c>
      <c r="AV40" s="164">
        <f>'Production Summary'!$N$25</f>
        <v>300</v>
      </c>
      <c r="AW40" s="164">
        <f>'Production Summary'!$M$25</f>
        <v>25</v>
      </c>
      <c r="AX40" s="164">
        <v>0</v>
      </c>
      <c r="AY40" s="164">
        <f>'Production Summary'!$N$26</f>
        <v>300</v>
      </c>
      <c r="AZ40" s="164">
        <f>'Production Summary'!$M$26</f>
        <v>25</v>
      </c>
      <c r="BA40" s="164">
        <v>0</v>
      </c>
      <c r="BB40" s="164">
        <f>'Production Summary'!$N$28</f>
        <v>777</v>
      </c>
      <c r="BC40" s="164">
        <f>'Production Summary'!$M$28</f>
        <v>12.95</v>
      </c>
      <c r="BD40" s="164">
        <v>0</v>
      </c>
      <c r="BE40" s="164">
        <f>'Production Summary'!$N$29</f>
        <v>612</v>
      </c>
      <c r="BF40" s="164">
        <f>'Production Summary'!$M$29</f>
        <v>51</v>
      </c>
      <c r="BG40" s="164">
        <v>0</v>
      </c>
      <c r="BH40" s="164">
        <f>'Production Summary'!$N$30</f>
        <v>500</v>
      </c>
      <c r="BI40" s="164">
        <f>'Production Summary'!$M$30</f>
        <v>250</v>
      </c>
      <c r="BJ40" s="164">
        <v>0</v>
      </c>
      <c r="BK40" s="386"/>
      <c r="BL40" s="164">
        <f>'Production Summary'!$N$32</f>
        <v>875</v>
      </c>
      <c r="BM40" s="164">
        <f>'Production Summary'!$N$34</f>
        <v>360.59999999999997</v>
      </c>
      <c r="BN40" s="164">
        <f>'Production Summary'!$M$34</f>
        <v>6.01</v>
      </c>
      <c r="BO40" s="164">
        <v>0</v>
      </c>
      <c r="BP40" s="164">
        <f>'Production Summary'!$N$36</f>
        <v>717</v>
      </c>
      <c r="BQ40" s="164">
        <f>'Production Summary'!$M$36</f>
        <v>11.95</v>
      </c>
      <c r="BR40" s="164">
        <v>0</v>
      </c>
      <c r="BS40" s="164">
        <f>'Production Summary'!$N$37</f>
        <v>210</v>
      </c>
      <c r="BT40" s="164">
        <f>'Production Summary'!$M$37</f>
        <v>21</v>
      </c>
      <c r="BU40" s="164">
        <v>0</v>
      </c>
      <c r="BV40" s="164">
        <f>'Production Summary'!$N$38</f>
        <v>280</v>
      </c>
      <c r="BW40" s="164">
        <f>'Production Summary'!$M$38</f>
        <v>28</v>
      </c>
      <c r="BX40" s="164">
        <v>0</v>
      </c>
      <c r="BY40" s="165">
        <f>'Production Summary'!$N$39</f>
        <v>300.38406247988502</v>
      </c>
      <c r="BZ40" s="164">
        <f>'Production Summary'!$M$39</f>
        <v>30.038406247988501</v>
      </c>
      <c r="CA40" s="164">
        <v>0</v>
      </c>
      <c r="CB40" s="164">
        <f>'Production Summary'!$N$40</f>
        <v>131.30000000000001</v>
      </c>
      <c r="CC40" s="164">
        <f>'Production Summary'!$M$40</f>
        <v>13.13</v>
      </c>
      <c r="CD40" s="164">
        <v>0</v>
      </c>
      <c r="CE40" s="164">
        <f>'Production Summary'!$N$42</f>
        <v>1136.3519999999996</v>
      </c>
      <c r="CF40" s="164">
        <f>'Production Summary'!$M$42</f>
        <v>81.167999999999978</v>
      </c>
      <c r="CG40" s="164">
        <v>0</v>
      </c>
      <c r="CH40" s="164">
        <v>0</v>
      </c>
      <c r="CI40" s="164">
        <f>'Production Summary'!$N$43</f>
        <v>184</v>
      </c>
      <c r="CJ40" s="164">
        <v>0</v>
      </c>
      <c r="CK40" s="164">
        <f>'Production Summary'!$N$44</f>
        <v>355</v>
      </c>
      <c r="CL40" s="164">
        <v>0</v>
      </c>
      <c r="CM40" s="375">
        <f>'Production Summary'!$N$45</f>
        <v>1650</v>
      </c>
      <c r="CN40" s="164">
        <f>'Production Summary'!$N$46</f>
        <v>270</v>
      </c>
      <c r="CO40" s="164">
        <f>'Production Summary'!$N$47</f>
        <v>1350</v>
      </c>
      <c r="CP40" s="166"/>
      <c r="CQ40" s="164">
        <f>'Production Summary'!$N$49</f>
        <v>8004.1580041580037</v>
      </c>
      <c r="CR40" s="164">
        <f>'Production Summary'!$M$49</f>
        <v>66.701316701316699</v>
      </c>
      <c r="CS40" s="164">
        <f>'Production Summary'!$N$50</f>
        <v>13331.600831600828</v>
      </c>
      <c r="CT40" s="164">
        <f>'Production Summary'!$M$50</f>
        <v>148.1288981288981</v>
      </c>
      <c r="CU40" s="164">
        <f>'Production Summary'!$N$51</f>
        <v>12785.862785862784</v>
      </c>
      <c r="CV40" s="164">
        <f>'Production Summary'!$M$51</f>
        <v>355.16285516285512</v>
      </c>
      <c r="CW40" s="164">
        <f>'Production Summary'!$N$52</f>
        <v>12629.937629937627</v>
      </c>
      <c r="CX40" s="164">
        <f>'Production Summary'!$M$52</f>
        <v>701.66320166320156</v>
      </c>
      <c r="CY40" s="164">
        <f>'Production Summary'!$N$53</f>
        <v>12396.049896049895</v>
      </c>
      <c r="CZ40" s="164">
        <f>'Production Summary'!$M$53</f>
        <v>688.66943866943859</v>
      </c>
      <c r="DA40" s="164">
        <f>'Production Summary'!$N$54</f>
        <v>13799.376299376298</v>
      </c>
      <c r="DB40" s="164">
        <f>'Production Summary'!$M$54</f>
        <v>766.63201663201653</v>
      </c>
      <c r="DC40" s="328">
        <f>'Production Summary'!$N$60</f>
        <v>12863.825363825363</v>
      </c>
      <c r="DD40" s="328">
        <f>'Production Summary'!$M$60</f>
        <v>714.65696465696465</v>
      </c>
      <c r="DE40" s="164">
        <f>'Production Summary'!$N$59</f>
        <v>11148.648648648648</v>
      </c>
      <c r="DF40" s="328">
        <f>'Production Summary'!$M$59</f>
        <v>619.36936936936934</v>
      </c>
      <c r="DG40" s="164">
        <f>'Production Summary'!$N$55</f>
        <v>13842.68884268884</v>
      </c>
      <c r="DH40" s="164">
        <f>'Production Summary'!$M$55</f>
        <v>3460.67221067221</v>
      </c>
      <c r="DI40" s="164">
        <f>'Production Summary'!$N$56</f>
        <v>13097.713097713096</v>
      </c>
      <c r="DJ40" s="164">
        <f>'Production Summary'!$M$56</f>
        <v>163.72141372141371</v>
      </c>
      <c r="DK40" s="164">
        <f>'Production Summary'!$N$57</f>
        <v>14189.189189189186</v>
      </c>
      <c r="DL40" s="164">
        <f>'Production Summary'!$M$57</f>
        <v>394.14414414414409</v>
      </c>
      <c r="DM40" s="164">
        <f>'Production Summary'!$N$58</f>
        <v>14017.671517671517</v>
      </c>
      <c r="DN40" s="164">
        <f>'Production Summary'!$M$58</f>
        <v>778.75952875952873</v>
      </c>
      <c r="DO40" s="164">
        <f>'Production Summary'!$N$61</f>
        <v>4500</v>
      </c>
      <c r="DP40" s="328">
        <f>'Production Summary'!$M$61</f>
        <v>750</v>
      </c>
      <c r="DQ40" s="164">
        <v>0</v>
      </c>
      <c r="DR40" s="164">
        <f>'Production Summary'!$N$62</f>
        <v>8900</v>
      </c>
      <c r="DS40" s="164">
        <f>'Production Summary'!$N$70</f>
        <v>300</v>
      </c>
      <c r="DT40" s="328">
        <f>'Production Summary'!$M$70</f>
        <v>25</v>
      </c>
      <c r="DU40" s="164">
        <v>0</v>
      </c>
      <c r="DV40" s="164">
        <f>'Production Summary'!$N$71</f>
        <v>150</v>
      </c>
      <c r="DW40" s="164">
        <v>0</v>
      </c>
      <c r="DX40" s="164">
        <f>'Production Summary'!$N$64</f>
        <v>192</v>
      </c>
      <c r="DY40" s="164">
        <v>0</v>
      </c>
      <c r="DZ40" s="391">
        <f>'Production Summary'!$N$65</f>
        <v>384</v>
      </c>
      <c r="EA40" s="164">
        <v>0</v>
      </c>
      <c r="EB40" s="391">
        <f>'Production Summary'!$N$66</f>
        <v>192</v>
      </c>
      <c r="EC40" s="164">
        <v>0</v>
      </c>
      <c r="ED40" s="164">
        <f>'Production Summary'!$N$67</f>
        <v>96</v>
      </c>
      <c r="EE40" s="164">
        <v>0</v>
      </c>
      <c r="EF40" s="164">
        <f>'Production Summary'!$N$68</f>
        <v>96</v>
      </c>
      <c r="EG40" s="164">
        <v>0</v>
      </c>
      <c r="EH40" s="164">
        <f>'Production Summary'!$N$69</f>
        <v>340</v>
      </c>
      <c r="EI40" s="101">
        <f t="shared" si="8"/>
        <v>976191848.50153244</v>
      </c>
      <c r="EJ40" s="3"/>
      <c r="EK40" s="3"/>
      <c r="ER40" s="64" t="s">
        <v>56</v>
      </c>
      <c r="ES40" s="61" t="str">
        <f t="shared" si="9"/>
        <v/>
      </c>
      <c r="ET40" s="24">
        <f t="shared" si="5"/>
        <v>976191848.50153244</v>
      </c>
    </row>
    <row r="41" spans="1:150" ht="15" customHeight="1">
      <c r="A41" t="b">
        <f>C41=Nagpur!C41</f>
        <v>1</v>
      </c>
      <c r="B41" s="65">
        <f t="shared" si="6"/>
        <v>36</v>
      </c>
      <c r="C41" s="61" t="str">
        <f>IF(Nagpur!C41="","",Nagpur!C41)</f>
        <v/>
      </c>
      <c r="D41" s="164">
        <f>'Production Summary'!$N$4</f>
        <v>666</v>
      </c>
      <c r="E41" s="164">
        <f>'Production Summary'!$M$4</f>
        <v>27.75</v>
      </c>
      <c r="F41" s="164">
        <v>0</v>
      </c>
      <c r="G41" s="164">
        <f>'Production Summary'!$N$5</f>
        <v>666</v>
      </c>
      <c r="H41" s="164">
        <f>'Production Summary'!$M$5</f>
        <v>27.75</v>
      </c>
      <c r="I41" s="164">
        <v>0</v>
      </c>
      <c r="J41" s="164">
        <f>'Production Summary'!$N$6</f>
        <v>200</v>
      </c>
      <c r="K41" s="328">
        <f>'Production Summary'!$M$6</f>
        <v>7.5</v>
      </c>
      <c r="L41" s="164">
        <v>0</v>
      </c>
      <c r="M41" s="365">
        <f>'Production Summary'!$N$7</f>
        <v>612.72</v>
      </c>
      <c r="N41" s="367">
        <f>'Production Summary'!$M$7</f>
        <v>25.53</v>
      </c>
      <c r="O41" s="164">
        <v>0</v>
      </c>
      <c r="P41" s="164">
        <f>'Production Summary'!$N$8</f>
        <v>780</v>
      </c>
      <c r="Q41" s="164">
        <f>'Production Summary'!$M$8</f>
        <v>65</v>
      </c>
      <c r="R41" s="164">
        <v>0</v>
      </c>
      <c r="S41" s="164">
        <f>'Production Summary'!$N$9</f>
        <v>720</v>
      </c>
      <c r="T41" s="164">
        <f>'Production Summary'!$M$9</f>
        <v>60</v>
      </c>
      <c r="U41" s="164">
        <v>0</v>
      </c>
      <c r="V41" s="164">
        <f>'Production Summary'!$N$10</f>
        <v>876</v>
      </c>
      <c r="W41" s="164">
        <f>'Production Summary'!$M$10</f>
        <v>73</v>
      </c>
      <c r="X41" s="164">
        <v>0</v>
      </c>
      <c r="Y41" s="164">
        <f>'Production Summary'!$N$14</f>
        <v>177</v>
      </c>
      <c r="Z41" s="328">
        <f>'Production Summary'!$M$14</f>
        <v>14.75</v>
      </c>
      <c r="AA41" s="164">
        <v>0</v>
      </c>
      <c r="AB41" s="164">
        <f>'Production Summary'!$N$15</f>
        <v>126</v>
      </c>
      <c r="AC41" s="164">
        <f>'Production Summary'!$M$15</f>
        <v>21</v>
      </c>
      <c r="AD41" s="164">
        <v>0</v>
      </c>
      <c r="AE41" s="164">
        <f>'Production Summary'!$N$16</f>
        <v>252</v>
      </c>
      <c r="AF41" s="164">
        <f>'Production Summary'!$M$16</f>
        <v>21</v>
      </c>
      <c r="AG41" s="164">
        <v>0</v>
      </c>
      <c r="AH41" s="164">
        <f>'Production Summary'!$N$18</f>
        <v>1035</v>
      </c>
      <c r="AI41" s="164">
        <f>'Production Summary'!$M$18</f>
        <v>17.25</v>
      </c>
      <c r="AJ41" s="164">
        <v>0</v>
      </c>
      <c r="AK41" s="164">
        <f>'Production Summary'!$N$19</f>
        <v>870</v>
      </c>
      <c r="AL41" s="164">
        <f>'Production Summary'!$M$19</f>
        <v>29</v>
      </c>
      <c r="AM41" s="164">
        <v>0</v>
      </c>
      <c r="AN41" s="164">
        <f>'Production Summary'!$N$20</f>
        <v>864</v>
      </c>
      <c r="AO41" s="164">
        <f>'Production Summary'!$M$20</f>
        <v>72</v>
      </c>
      <c r="AP41" s="164">
        <v>0</v>
      </c>
      <c r="AQ41" s="164">
        <f>'Production Summary'!$N$21</f>
        <v>670</v>
      </c>
      <c r="AR41" s="164">
        <f>'Production Summary'!$M$21</f>
        <v>335</v>
      </c>
      <c r="AS41" s="164">
        <v>0</v>
      </c>
      <c r="AT41" s="386">
        <f>'Production Summary'!$N$22</f>
        <v>375</v>
      </c>
      <c r="AU41" s="164">
        <f>'Production Summary'!$N$23</f>
        <v>1050</v>
      </c>
      <c r="AV41" s="164">
        <f>'Production Summary'!$N$25</f>
        <v>300</v>
      </c>
      <c r="AW41" s="164">
        <f>'Production Summary'!$M$25</f>
        <v>25</v>
      </c>
      <c r="AX41" s="164">
        <v>0</v>
      </c>
      <c r="AY41" s="164">
        <f>'Production Summary'!$N$26</f>
        <v>300</v>
      </c>
      <c r="AZ41" s="164">
        <f>'Production Summary'!$M$26</f>
        <v>25</v>
      </c>
      <c r="BA41" s="164">
        <v>0</v>
      </c>
      <c r="BB41" s="164">
        <f>'Production Summary'!$N$28</f>
        <v>777</v>
      </c>
      <c r="BC41" s="164">
        <f>'Production Summary'!$M$28</f>
        <v>12.95</v>
      </c>
      <c r="BD41" s="164">
        <v>0</v>
      </c>
      <c r="BE41" s="164">
        <f>'Production Summary'!$N$29</f>
        <v>612</v>
      </c>
      <c r="BF41" s="164">
        <f>'Production Summary'!$M$29</f>
        <v>51</v>
      </c>
      <c r="BG41" s="164">
        <v>0</v>
      </c>
      <c r="BH41" s="164">
        <f>'Production Summary'!$N$30</f>
        <v>500</v>
      </c>
      <c r="BI41" s="164">
        <f>'Production Summary'!$M$30</f>
        <v>250</v>
      </c>
      <c r="BJ41" s="164">
        <v>0</v>
      </c>
      <c r="BK41" s="386"/>
      <c r="BL41" s="164">
        <f>'Production Summary'!$N$32</f>
        <v>875</v>
      </c>
      <c r="BM41" s="164">
        <f>'Production Summary'!$N$34</f>
        <v>360.59999999999997</v>
      </c>
      <c r="BN41" s="164">
        <f>'Production Summary'!$M$34</f>
        <v>6.01</v>
      </c>
      <c r="BO41" s="164">
        <v>0</v>
      </c>
      <c r="BP41" s="164">
        <f>'Production Summary'!$N$36</f>
        <v>717</v>
      </c>
      <c r="BQ41" s="164">
        <f>'Production Summary'!$M$36</f>
        <v>11.95</v>
      </c>
      <c r="BR41" s="164">
        <v>0</v>
      </c>
      <c r="BS41" s="164">
        <f>'Production Summary'!$N$37</f>
        <v>210</v>
      </c>
      <c r="BT41" s="164">
        <f>'Production Summary'!$M$37</f>
        <v>21</v>
      </c>
      <c r="BU41" s="164">
        <v>0</v>
      </c>
      <c r="BV41" s="164">
        <f>'Production Summary'!$N$38</f>
        <v>280</v>
      </c>
      <c r="BW41" s="164">
        <f>'Production Summary'!$M$38</f>
        <v>28</v>
      </c>
      <c r="BX41" s="164">
        <v>0</v>
      </c>
      <c r="BY41" s="165">
        <f>'Production Summary'!$N$39</f>
        <v>300.38406247988502</v>
      </c>
      <c r="BZ41" s="164">
        <f>'Production Summary'!$M$39</f>
        <v>30.038406247988501</v>
      </c>
      <c r="CA41" s="164">
        <v>0</v>
      </c>
      <c r="CB41" s="164">
        <f>'Production Summary'!$N$40</f>
        <v>131.30000000000001</v>
      </c>
      <c r="CC41" s="164">
        <f>'Production Summary'!$M$40</f>
        <v>13.13</v>
      </c>
      <c r="CD41" s="164">
        <v>0</v>
      </c>
      <c r="CE41" s="164">
        <f>'Production Summary'!$N$42</f>
        <v>1136.3519999999996</v>
      </c>
      <c r="CF41" s="164">
        <f>'Production Summary'!$M$42</f>
        <v>81.167999999999978</v>
      </c>
      <c r="CG41" s="164">
        <v>0</v>
      </c>
      <c r="CH41" s="164">
        <v>0</v>
      </c>
      <c r="CI41" s="164">
        <f>'Production Summary'!$N$43</f>
        <v>184</v>
      </c>
      <c r="CJ41" s="164">
        <v>0</v>
      </c>
      <c r="CK41" s="164">
        <f>'Production Summary'!$N$44</f>
        <v>355</v>
      </c>
      <c r="CL41" s="164">
        <v>0</v>
      </c>
      <c r="CM41" s="375">
        <f>'Production Summary'!$N$45</f>
        <v>1650</v>
      </c>
      <c r="CN41" s="164">
        <f>'Production Summary'!$N$46</f>
        <v>270</v>
      </c>
      <c r="CO41" s="164">
        <f>'Production Summary'!$N$47</f>
        <v>1350</v>
      </c>
      <c r="CP41" s="166"/>
      <c r="CQ41" s="164">
        <f>'Production Summary'!$N$49</f>
        <v>8004.1580041580037</v>
      </c>
      <c r="CR41" s="164">
        <f>'Production Summary'!$M$49</f>
        <v>66.701316701316699</v>
      </c>
      <c r="CS41" s="164">
        <f>'Production Summary'!$N$50</f>
        <v>13331.600831600828</v>
      </c>
      <c r="CT41" s="164">
        <f>'Production Summary'!$M$50</f>
        <v>148.1288981288981</v>
      </c>
      <c r="CU41" s="164">
        <f>'Production Summary'!$N$51</f>
        <v>12785.862785862784</v>
      </c>
      <c r="CV41" s="164">
        <f>'Production Summary'!$M$51</f>
        <v>355.16285516285512</v>
      </c>
      <c r="CW41" s="164">
        <f>'Production Summary'!$N$52</f>
        <v>12629.937629937627</v>
      </c>
      <c r="CX41" s="164">
        <f>'Production Summary'!$M$52</f>
        <v>701.66320166320156</v>
      </c>
      <c r="CY41" s="164">
        <f>'Production Summary'!$N$53</f>
        <v>12396.049896049895</v>
      </c>
      <c r="CZ41" s="164">
        <f>'Production Summary'!$M$53</f>
        <v>688.66943866943859</v>
      </c>
      <c r="DA41" s="164">
        <f>'Production Summary'!$N$54</f>
        <v>13799.376299376298</v>
      </c>
      <c r="DB41" s="164">
        <f>'Production Summary'!$M$54</f>
        <v>766.63201663201653</v>
      </c>
      <c r="DC41" s="328">
        <f>'Production Summary'!$N$60</f>
        <v>12863.825363825363</v>
      </c>
      <c r="DD41" s="328">
        <f>'Production Summary'!$M$60</f>
        <v>714.65696465696465</v>
      </c>
      <c r="DE41" s="164">
        <f>'Production Summary'!$N$59</f>
        <v>11148.648648648648</v>
      </c>
      <c r="DF41" s="328">
        <f>'Production Summary'!$M$59</f>
        <v>619.36936936936934</v>
      </c>
      <c r="DG41" s="164">
        <f>'Production Summary'!$N$55</f>
        <v>13842.68884268884</v>
      </c>
      <c r="DH41" s="164">
        <f>'Production Summary'!$M$55</f>
        <v>3460.67221067221</v>
      </c>
      <c r="DI41" s="164">
        <f>'Production Summary'!$N$56</f>
        <v>13097.713097713096</v>
      </c>
      <c r="DJ41" s="164">
        <f>'Production Summary'!$M$56</f>
        <v>163.72141372141371</v>
      </c>
      <c r="DK41" s="164">
        <f>'Production Summary'!$N$57</f>
        <v>14189.189189189186</v>
      </c>
      <c r="DL41" s="164">
        <f>'Production Summary'!$M$57</f>
        <v>394.14414414414409</v>
      </c>
      <c r="DM41" s="164">
        <f>'Production Summary'!$N$58</f>
        <v>14017.671517671517</v>
      </c>
      <c r="DN41" s="164">
        <f>'Production Summary'!$M$58</f>
        <v>778.75952875952873</v>
      </c>
      <c r="DO41" s="164">
        <f>'Production Summary'!$N$61</f>
        <v>4500</v>
      </c>
      <c r="DP41" s="328">
        <f>'Production Summary'!$M$61</f>
        <v>750</v>
      </c>
      <c r="DQ41" s="164">
        <v>0</v>
      </c>
      <c r="DR41" s="164">
        <f>'Production Summary'!$N$62</f>
        <v>8900</v>
      </c>
      <c r="DS41" s="164">
        <f>'Production Summary'!$N$70</f>
        <v>300</v>
      </c>
      <c r="DT41" s="328">
        <f>'Production Summary'!$M$70</f>
        <v>25</v>
      </c>
      <c r="DU41" s="164">
        <v>0</v>
      </c>
      <c r="DV41" s="164">
        <f>'Production Summary'!$N$71</f>
        <v>150</v>
      </c>
      <c r="DW41" s="164">
        <v>0</v>
      </c>
      <c r="DX41" s="164">
        <f>'Production Summary'!$N$64</f>
        <v>192</v>
      </c>
      <c r="DY41" s="164">
        <v>0</v>
      </c>
      <c r="DZ41" s="391">
        <f>'Production Summary'!$N$65</f>
        <v>384</v>
      </c>
      <c r="EA41" s="164">
        <v>0</v>
      </c>
      <c r="EB41" s="391">
        <f>'Production Summary'!$N$66</f>
        <v>192</v>
      </c>
      <c r="EC41" s="164">
        <v>0</v>
      </c>
      <c r="ED41" s="164">
        <f>'Production Summary'!$N$67</f>
        <v>96</v>
      </c>
      <c r="EE41" s="164">
        <v>0</v>
      </c>
      <c r="EF41" s="164">
        <f>'Production Summary'!$N$68</f>
        <v>96</v>
      </c>
      <c r="EG41" s="164">
        <v>0</v>
      </c>
      <c r="EH41" s="164">
        <f>'Production Summary'!$N$69</f>
        <v>340</v>
      </c>
      <c r="EI41" s="101">
        <f t="shared" si="8"/>
        <v>976191848.50153244</v>
      </c>
      <c r="EJ41" s="3"/>
      <c r="EK41" s="3"/>
      <c r="ER41" s="64" t="s">
        <v>57</v>
      </c>
      <c r="ES41" s="61" t="str">
        <f t="shared" si="9"/>
        <v/>
      </c>
      <c r="ET41" s="24">
        <f t="shared" si="5"/>
        <v>976191848.50153244</v>
      </c>
    </row>
    <row r="42" spans="1:150" ht="15" customHeight="1">
      <c r="A42" t="b">
        <f>C42=Nagpur!C42</f>
        <v>1</v>
      </c>
      <c r="B42" s="65">
        <f t="shared" si="6"/>
        <v>37</v>
      </c>
      <c r="C42" s="61" t="str">
        <f>IF(Nagpur!C42="","",Nagpur!C42)</f>
        <v/>
      </c>
      <c r="D42" s="164">
        <f>'Production Summary'!$N$4</f>
        <v>666</v>
      </c>
      <c r="E42" s="164">
        <f>'Production Summary'!$M$4</f>
        <v>27.75</v>
      </c>
      <c r="F42" s="164">
        <v>0</v>
      </c>
      <c r="G42" s="164">
        <f>'Production Summary'!$N$5</f>
        <v>666</v>
      </c>
      <c r="H42" s="164">
        <f>'Production Summary'!$M$5</f>
        <v>27.75</v>
      </c>
      <c r="I42" s="164">
        <v>0</v>
      </c>
      <c r="J42" s="164">
        <f>'Production Summary'!$N$6</f>
        <v>200</v>
      </c>
      <c r="K42" s="328">
        <f>'Production Summary'!$M$6</f>
        <v>7.5</v>
      </c>
      <c r="L42" s="164">
        <v>0</v>
      </c>
      <c r="M42" s="365">
        <f>'Production Summary'!$N$7</f>
        <v>612.72</v>
      </c>
      <c r="N42" s="367">
        <f>'Production Summary'!$M$7</f>
        <v>25.53</v>
      </c>
      <c r="O42" s="164">
        <v>0</v>
      </c>
      <c r="P42" s="164">
        <f>'Production Summary'!$N$8</f>
        <v>780</v>
      </c>
      <c r="Q42" s="164">
        <f>'Production Summary'!$M$8</f>
        <v>65</v>
      </c>
      <c r="R42" s="164">
        <v>0</v>
      </c>
      <c r="S42" s="164">
        <f>'Production Summary'!$N$9</f>
        <v>720</v>
      </c>
      <c r="T42" s="164">
        <f>'Production Summary'!$M$9</f>
        <v>60</v>
      </c>
      <c r="U42" s="164">
        <v>0</v>
      </c>
      <c r="V42" s="164">
        <f>'Production Summary'!$N$10</f>
        <v>876</v>
      </c>
      <c r="W42" s="164">
        <f>'Production Summary'!$M$10</f>
        <v>73</v>
      </c>
      <c r="X42" s="164">
        <v>0</v>
      </c>
      <c r="Y42" s="164">
        <f>'Production Summary'!$N$14</f>
        <v>177</v>
      </c>
      <c r="Z42" s="328">
        <f>'Production Summary'!$M$14</f>
        <v>14.75</v>
      </c>
      <c r="AA42" s="164">
        <v>0</v>
      </c>
      <c r="AB42" s="164">
        <f>'Production Summary'!$N$15</f>
        <v>126</v>
      </c>
      <c r="AC42" s="164">
        <f>'Production Summary'!$M$15</f>
        <v>21</v>
      </c>
      <c r="AD42" s="164">
        <v>0</v>
      </c>
      <c r="AE42" s="164">
        <f>'Production Summary'!$N$16</f>
        <v>252</v>
      </c>
      <c r="AF42" s="164">
        <f>'Production Summary'!$M$16</f>
        <v>21</v>
      </c>
      <c r="AG42" s="164">
        <v>0</v>
      </c>
      <c r="AH42" s="164">
        <f>'Production Summary'!$N$18</f>
        <v>1035</v>
      </c>
      <c r="AI42" s="164">
        <f>'Production Summary'!$M$18</f>
        <v>17.25</v>
      </c>
      <c r="AJ42" s="164">
        <v>0</v>
      </c>
      <c r="AK42" s="164">
        <f>'Production Summary'!$N$19</f>
        <v>870</v>
      </c>
      <c r="AL42" s="164">
        <f>'Production Summary'!$M$19</f>
        <v>29</v>
      </c>
      <c r="AM42" s="164">
        <v>0</v>
      </c>
      <c r="AN42" s="164">
        <f>'Production Summary'!$N$20</f>
        <v>864</v>
      </c>
      <c r="AO42" s="164">
        <f>'Production Summary'!$M$20</f>
        <v>72</v>
      </c>
      <c r="AP42" s="164">
        <v>0</v>
      </c>
      <c r="AQ42" s="164">
        <f>'Production Summary'!$N$21</f>
        <v>670</v>
      </c>
      <c r="AR42" s="164">
        <f>'Production Summary'!$M$21</f>
        <v>335</v>
      </c>
      <c r="AS42" s="164">
        <v>0</v>
      </c>
      <c r="AT42" s="386">
        <f>'Production Summary'!$N$22</f>
        <v>375</v>
      </c>
      <c r="AU42" s="164">
        <f>'Production Summary'!$N$23</f>
        <v>1050</v>
      </c>
      <c r="AV42" s="164">
        <f>'Production Summary'!$N$25</f>
        <v>300</v>
      </c>
      <c r="AW42" s="164">
        <f>'Production Summary'!$M$25</f>
        <v>25</v>
      </c>
      <c r="AX42" s="164">
        <v>0</v>
      </c>
      <c r="AY42" s="164">
        <f>'Production Summary'!$N$26</f>
        <v>300</v>
      </c>
      <c r="AZ42" s="164">
        <f>'Production Summary'!$M$26</f>
        <v>25</v>
      </c>
      <c r="BA42" s="164">
        <v>0</v>
      </c>
      <c r="BB42" s="164">
        <f>'Production Summary'!$N$28</f>
        <v>777</v>
      </c>
      <c r="BC42" s="164">
        <f>'Production Summary'!$M$28</f>
        <v>12.95</v>
      </c>
      <c r="BD42" s="164">
        <v>0</v>
      </c>
      <c r="BE42" s="164">
        <f>'Production Summary'!$N$29</f>
        <v>612</v>
      </c>
      <c r="BF42" s="164">
        <f>'Production Summary'!$M$29</f>
        <v>51</v>
      </c>
      <c r="BG42" s="164">
        <v>0</v>
      </c>
      <c r="BH42" s="164">
        <f>'Production Summary'!$N$30</f>
        <v>500</v>
      </c>
      <c r="BI42" s="164">
        <f>'Production Summary'!$M$30</f>
        <v>250</v>
      </c>
      <c r="BJ42" s="164">
        <v>0</v>
      </c>
      <c r="BK42" s="386"/>
      <c r="BL42" s="164">
        <f>'Production Summary'!$N$32</f>
        <v>875</v>
      </c>
      <c r="BM42" s="164">
        <f>'Production Summary'!$N$34</f>
        <v>360.59999999999997</v>
      </c>
      <c r="BN42" s="164">
        <f>'Production Summary'!$M$34</f>
        <v>6.01</v>
      </c>
      <c r="BO42" s="164">
        <v>0</v>
      </c>
      <c r="BP42" s="164">
        <f>'Production Summary'!$N$36</f>
        <v>717</v>
      </c>
      <c r="BQ42" s="164">
        <f>'Production Summary'!$M$36</f>
        <v>11.95</v>
      </c>
      <c r="BR42" s="164">
        <v>0</v>
      </c>
      <c r="BS42" s="164">
        <f>'Production Summary'!$N$37</f>
        <v>210</v>
      </c>
      <c r="BT42" s="164">
        <f>'Production Summary'!$M$37</f>
        <v>21</v>
      </c>
      <c r="BU42" s="164">
        <v>0</v>
      </c>
      <c r="BV42" s="164">
        <f>'Production Summary'!$N$38</f>
        <v>280</v>
      </c>
      <c r="BW42" s="164">
        <f>'Production Summary'!$M$38</f>
        <v>28</v>
      </c>
      <c r="BX42" s="164">
        <v>0</v>
      </c>
      <c r="BY42" s="165">
        <f>'Production Summary'!$N$39</f>
        <v>300.38406247988502</v>
      </c>
      <c r="BZ42" s="164">
        <f>'Production Summary'!$M$39</f>
        <v>30.038406247988501</v>
      </c>
      <c r="CA42" s="164">
        <v>0</v>
      </c>
      <c r="CB42" s="164">
        <f>'Production Summary'!$N$40</f>
        <v>131.30000000000001</v>
      </c>
      <c r="CC42" s="164">
        <f>'Production Summary'!$M$40</f>
        <v>13.13</v>
      </c>
      <c r="CD42" s="164">
        <v>0</v>
      </c>
      <c r="CE42" s="164">
        <f>'Production Summary'!$N$42</f>
        <v>1136.3519999999996</v>
      </c>
      <c r="CF42" s="164">
        <f>'Production Summary'!$M$42</f>
        <v>81.167999999999978</v>
      </c>
      <c r="CG42" s="164">
        <v>0</v>
      </c>
      <c r="CH42" s="164">
        <v>0</v>
      </c>
      <c r="CI42" s="164">
        <f>'Production Summary'!$N$43</f>
        <v>184</v>
      </c>
      <c r="CJ42" s="164">
        <v>0</v>
      </c>
      <c r="CK42" s="164">
        <f>'Production Summary'!$N$44</f>
        <v>355</v>
      </c>
      <c r="CL42" s="164">
        <v>0</v>
      </c>
      <c r="CM42" s="375">
        <f>'Production Summary'!$N$45</f>
        <v>1650</v>
      </c>
      <c r="CN42" s="164">
        <f>'Production Summary'!$N$46</f>
        <v>270</v>
      </c>
      <c r="CO42" s="164">
        <f>'Production Summary'!$N$47</f>
        <v>1350</v>
      </c>
      <c r="CP42" s="166"/>
      <c r="CQ42" s="164">
        <f>'Production Summary'!$N$49</f>
        <v>8004.1580041580037</v>
      </c>
      <c r="CR42" s="164">
        <f>'Production Summary'!$M$49</f>
        <v>66.701316701316699</v>
      </c>
      <c r="CS42" s="164">
        <f>'Production Summary'!$N$50</f>
        <v>13331.600831600828</v>
      </c>
      <c r="CT42" s="164">
        <f>'Production Summary'!$M$50</f>
        <v>148.1288981288981</v>
      </c>
      <c r="CU42" s="164">
        <f>'Production Summary'!$N$51</f>
        <v>12785.862785862784</v>
      </c>
      <c r="CV42" s="164">
        <f>'Production Summary'!$M$51</f>
        <v>355.16285516285512</v>
      </c>
      <c r="CW42" s="164">
        <f>'Production Summary'!$N$52</f>
        <v>12629.937629937627</v>
      </c>
      <c r="CX42" s="164">
        <f>'Production Summary'!$M$52</f>
        <v>701.66320166320156</v>
      </c>
      <c r="CY42" s="164">
        <f>'Production Summary'!$N$53</f>
        <v>12396.049896049895</v>
      </c>
      <c r="CZ42" s="164">
        <f>'Production Summary'!$M$53</f>
        <v>688.66943866943859</v>
      </c>
      <c r="DA42" s="164">
        <f>'Production Summary'!$N$54</f>
        <v>13799.376299376298</v>
      </c>
      <c r="DB42" s="164">
        <f>'Production Summary'!$M$54</f>
        <v>766.63201663201653</v>
      </c>
      <c r="DC42" s="328">
        <f>'Production Summary'!$N$60</f>
        <v>12863.825363825363</v>
      </c>
      <c r="DD42" s="328">
        <f>'Production Summary'!$M$60</f>
        <v>714.65696465696465</v>
      </c>
      <c r="DE42" s="164">
        <f>'Production Summary'!$N$59</f>
        <v>11148.648648648648</v>
      </c>
      <c r="DF42" s="328">
        <f>'Production Summary'!$M$59</f>
        <v>619.36936936936934</v>
      </c>
      <c r="DG42" s="164">
        <f>'Production Summary'!$N$55</f>
        <v>13842.68884268884</v>
      </c>
      <c r="DH42" s="164">
        <f>'Production Summary'!$M$55</f>
        <v>3460.67221067221</v>
      </c>
      <c r="DI42" s="164">
        <f>'Production Summary'!$N$56</f>
        <v>13097.713097713096</v>
      </c>
      <c r="DJ42" s="164">
        <f>'Production Summary'!$M$56</f>
        <v>163.72141372141371</v>
      </c>
      <c r="DK42" s="164">
        <f>'Production Summary'!$N$57</f>
        <v>14189.189189189186</v>
      </c>
      <c r="DL42" s="164">
        <f>'Production Summary'!$M$57</f>
        <v>394.14414414414409</v>
      </c>
      <c r="DM42" s="164">
        <f>'Production Summary'!$N$58</f>
        <v>14017.671517671517</v>
      </c>
      <c r="DN42" s="164">
        <f>'Production Summary'!$M$58</f>
        <v>778.75952875952873</v>
      </c>
      <c r="DO42" s="164">
        <f>'Production Summary'!$N$61</f>
        <v>4500</v>
      </c>
      <c r="DP42" s="328">
        <f>'Production Summary'!$M$61</f>
        <v>750</v>
      </c>
      <c r="DQ42" s="164">
        <v>0</v>
      </c>
      <c r="DR42" s="164">
        <f>'Production Summary'!$N$62</f>
        <v>8900</v>
      </c>
      <c r="DS42" s="164">
        <f>'Production Summary'!$N$70</f>
        <v>300</v>
      </c>
      <c r="DT42" s="328">
        <f>'Production Summary'!$M$70</f>
        <v>25</v>
      </c>
      <c r="DU42" s="164">
        <v>0</v>
      </c>
      <c r="DV42" s="164">
        <f>'Production Summary'!$N$71</f>
        <v>150</v>
      </c>
      <c r="DW42" s="164">
        <v>0</v>
      </c>
      <c r="DX42" s="164">
        <f>'Production Summary'!$N$64</f>
        <v>192</v>
      </c>
      <c r="DY42" s="164">
        <v>0</v>
      </c>
      <c r="DZ42" s="391">
        <f>'Production Summary'!$N$65</f>
        <v>384</v>
      </c>
      <c r="EA42" s="164">
        <v>0</v>
      </c>
      <c r="EB42" s="391">
        <f>'Production Summary'!$N$66</f>
        <v>192</v>
      </c>
      <c r="EC42" s="164">
        <v>0</v>
      </c>
      <c r="ED42" s="164">
        <f>'Production Summary'!$N$67</f>
        <v>96</v>
      </c>
      <c r="EE42" s="164">
        <v>0</v>
      </c>
      <c r="EF42" s="164">
        <f>'Production Summary'!$N$68</f>
        <v>96</v>
      </c>
      <c r="EG42" s="164">
        <v>0</v>
      </c>
      <c r="EH42" s="164">
        <f>'Production Summary'!$N$69</f>
        <v>340</v>
      </c>
      <c r="EI42" s="101">
        <f t="shared" si="8"/>
        <v>976191848.50153244</v>
      </c>
      <c r="EJ42" s="3"/>
      <c r="EK42" s="3"/>
      <c r="ER42" s="64" t="s">
        <v>58</v>
      </c>
      <c r="ES42" s="61" t="str">
        <f t="shared" si="9"/>
        <v/>
      </c>
      <c r="ET42" s="24">
        <f t="shared" si="5"/>
        <v>976191848.50153244</v>
      </c>
    </row>
    <row r="43" spans="1:150" ht="15" customHeight="1">
      <c r="A43" t="b">
        <f>C43=Nagpur!C43</f>
        <v>1</v>
      </c>
      <c r="B43" s="65">
        <f t="shared" si="6"/>
        <v>38</v>
      </c>
      <c r="C43" s="61" t="str">
        <f>IF(Nagpur!C43="","",Nagpur!C43)</f>
        <v/>
      </c>
      <c r="D43" s="164">
        <f>'Production Summary'!$N$4</f>
        <v>666</v>
      </c>
      <c r="E43" s="164">
        <f>'Production Summary'!$M$4</f>
        <v>27.75</v>
      </c>
      <c r="F43" s="164">
        <v>0</v>
      </c>
      <c r="G43" s="164">
        <f>'Production Summary'!$N$5</f>
        <v>666</v>
      </c>
      <c r="H43" s="164">
        <f>'Production Summary'!$M$5</f>
        <v>27.75</v>
      </c>
      <c r="I43" s="164">
        <v>0</v>
      </c>
      <c r="J43" s="164">
        <f>'Production Summary'!$N$6</f>
        <v>200</v>
      </c>
      <c r="K43" s="328">
        <f>'Production Summary'!$M$6</f>
        <v>7.5</v>
      </c>
      <c r="L43" s="164">
        <v>0</v>
      </c>
      <c r="M43" s="365">
        <f>'Production Summary'!$N$7</f>
        <v>612.72</v>
      </c>
      <c r="N43" s="367">
        <f>'Production Summary'!$M$7</f>
        <v>25.53</v>
      </c>
      <c r="O43" s="164">
        <v>0</v>
      </c>
      <c r="P43" s="164">
        <f>'Production Summary'!$N$8</f>
        <v>780</v>
      </c>
      <c r="Q43" s="164">
        <f>'Production Summary'!$M$8</f>
        <v>65</v>
      </c>
      <c r="R43" s="164">
        <v>0</v>
      </c>
      <c r="S43" s="164">
        <f>'Production Summary'!$N$9</f>
        <v>720</v>
      </c>
      <c r="T43" s="164">
        <f>'Production Summary'!$M$9</f>
        <v>60</v>
      </c>
      <c r="U43" s="164">
        <v>0</v>
      </c>
      <c r="V43" s="164">
        <f>'Production Summary'!$N$10</f>
        <v>876</v>
      </c>
      <c r="W43" s="164">
        <f>'Production Summary'!$M$10</f>
        <v>73</v>
      </c>
      <c r="X43" s="164">
        <v>0</v>
      </c>
      <c r="Y43" s="164">
        <f>'Production Summary'!$N$14</f>
        <v>177</v>
      </c>
      <c r="Z43" s="328">
        <f>'Production Summary'!$M$14</f>
        <v>14.75</v>
      </c>
      <c r="AA43" s="164">
        <v>0</v>
      </c>
      <c r="AB43" s="164">
        <f>'Production Summary'!$N$15</f>
        <v>126</v>
      </c>
      <c r="AC43" s="164">
        <f>'Production Summary'!$M$15</f>
        <v>21</v>
      </c>
      <c r="AD43" s="164">
        <v>0</v>
      </c>
      <c r="AE43" s="164">
        <f>'Production Summary'!$N$16</f>
        <v>252</v>
      </c>
      <c r="AF43" s="164">
        <f>'Production Summary'!$M$16</f>
        <v>21</v>
      </c>
      <c r="AG43" s="164">
        <v>0</v>
      </c>
      <c r="AH43" s="164">
        <f>'Production Summary'!$N$18</f>
        <v>1035</v>
      </c>
      <c r="AI43" s="164">
        <f>'Production Summary'!$M$18</f>
        <v>17.25</v>
      </c>
      <c r="AJ43" s="164">
        <v>0</v>
      </c>
      <c r="AK43" s="164">
        <f>'Production Summary'!$N$19</f>
        <v>870</v>
      </c>
      <c r="AL43" s="164">
        <f>'Production Summary'!$M$19</f>
        <v>29</v>
      </c>
      <c r="AM43" s="164">
        <v>0</v>
      </c>
      <c r="AN43" s="164">
        <f>'Production Summary'!$N$20</f>
        <v>864</v>
      </c>
      <c r="AO43" s="164">
        <f>'Production Summary'!$M$20</f>
        <v>72</v>
      </c>
      <c r="AP43" s="164">
        <v>0</v>
      </c>
      <c r="AQ43" s="164">
        <f>'Production Summary'!$N$21</f>
        <v>670</v>
      </c>
      <c r="AR43" s="164">
        <f>'Production Summary'!$M$21</f>
        <v>335</v>
      </c>
      <c r="AS43" s="164">
        <v>0</v>
      </c>
      <c r="AT43" s="386">
        <f>'Production Summary'!$N$22</f>
        <v>375</v>
      </c>
      <c r="AU43" s="164">
        <f>'Production Summary'!$N$23</f>
        <v>1050</v>
      </c>
      <c r="AV43" s="164">
        <f>'Production Summary'!$N$25</f>
        <v>300</v>
      </c>
      <c r="AW43" s="164">
        <f>'Production Summary'!$M$25</f>
        <v>25</v>
      </c>
      <c r="AX43" s="164">
        <v>0</v>
      </c>
      <c r="AY43" s="164">
        <f>'Production Summary'!$N$26</f>
        <v>300</v>
      </c>
      <c r="AZ43" s="164">
        <f>'Production Summary'!$M$26</f>
        <v>25</v>
      </c>
      <c r="BA43" s="164">
        <v>0</v>
      </c>
      <c r="BB43" s="164">
        <f>'Production Summary'!$N$28</f>
        <v>777</v>
      </c>
      <c r="BC43" s="164">
        <f>'Production Summary'!$M$28</f>
        <v>12.95</v>
      </c>
      <c r="BD43" s="164">
        <v>0</v>
      </c>
      <c r="BE43" s="164">
        <f>'Production Summary'!$N$29</f>
        <v>612</v>
      </c>
      <c r="BF43" s="164">
        <f>'Production Summary'!$M$29</f>
        <v>51</v>
      </c>
      <c r="BG43" s="164">
        <v>0</v>
      </c>
      <c r="BH43" s="164">
        <f>'Production Summary'!$N$30</f>
        <v>500</v>
      </c>
      <c r="BI43" s="164">
        <f>'Production Summary'!$M$30</f>
        <v>250</v>
      </c>
      <c r="BJ43" s="164">
        <v>0</v>
      </c>
      <c r="BK43" s="386"/>
      <c r="BL43" s="164">
        <f>'Production Summary'!$N$32</f>
        <v>875</v>
      </c>
      <c r="BM43" s="164">
        <f>'Production Summary'!$N$34</f>
        <v>360.59999999999997</v>
      </c>
      <c r="BN43" s="164">
        <f>'Production Summary'!$M$34</f>
        <v>6.01</v>
      </c>
      <c r="BO43" s="164">
        <v>0</v>
      </c>
      <c r="BP43" s="164">
        <f>'Production Summary'!$N$36</f>
        <v>717</v>
      </c>
      <c r="BQ43" s="164">
        <f>'Production Summary'!$M$36</f>
        <v>11.95</v>
      </c>
      <c r="BR43" s="164">
        <v>0</v>
      </c>
      <c r="BS43" s="164">
        <f>'Production Summary'!$N$37</f>
        <v>210</v>
      </c>
      <c r="BT43" s="164">
        <f>'Production Summary'!$M$37</f>
        <v>21</v>
      </c>
      <c r="BU43" s="164">
        <v>0</v>
      </c>
      <c r="BV43" s="164">
        <f>'Production Summary'!$N$38</f>
        <v>280</v>
      </c>
      <c r="BW43" s="164">
        <f>'Production Summary'!$M$38</f>
        <v>28</v>
      </c>
      <c r="BX43" s="164">
        <v>0</v>
      </c>
      <c r="BY43" s="165">
        <f>'Production Summary'!$N$39</f>
        <v>300.38406247988502</v>
      </c>
      <c r="BZ43" s="164">
        <f>'Production Summary'!$M$39</f>
        <v>30.038406247988501</v>
      </c>
      <c r="CA43" s="164">
        <v>0</v>
      </c>
      <c r="CB43" s="164">
        <f>'Production Summary'!$N$40</f>
        <v>131.30000000000001</v>
      </c>
      <c r="CC43" s="164">
        <f>'Production Summary'!$M$40</f>
        <v>13.13</v>
      </c>
      <c r="CD43" s="164">
        <v>0</v>
      </c>
      <c r="CE43" s="164">
        <f>'Production Summary'!$N$42</f>
        <v>1136.3519999999996</v>
      </c>
      <c r="CF43" s="164">
        <f>'Production Summary'!$M$42</f>
        <v>81.167999999999978</v>
      </c>
      <c r="CG43" s="164">
        <v>0</v>
      </c>
      <c r="CH43" s="164">
        <v>0</v>
      </c>
      <c r="CI43" s="164">
        <f>'Production Summary'!$N$43</f>
        <v>184</v>
      </c>
      <c r="CJ43" s="164">
        <v>0</v>
      </c>
      <c r="CK43" s="164">
        <f>'Production Summary'!$N$44</f>
        <v>355</v>
      </c>
      <c r="CL43" s="164">
        <v>0</v>
      </c>
      <c r="CM43" s="375">
        <f>'Production Summary'!$N$45</f>
        <v>1650</v>
      </c>
      <c r="CN43" s="164">
        <f>'Production Summary'!$N$46</f>
        <v>270</v>
      </c>
      <c r="CO43" s="164">
        <f>'Production Summary'!$N$47</f>
        <v>1350</v>
      </c>
      <c r="CP43" s="166"/>
      <c r="CQ43" s="164">
        <f>'Production Summary'!$N$49</f>
        <v>8004.1580041580037</v>
      </c>
      <c r="CR43" s="164">
        <f>'Production Summary'!$M$49</f>
        <v>66.701316701316699</v>
      </c>
      <c r="CS43" s="164">
        <f>'Production Summary'!$N$50</f>
        <v>13331.600831600828</v>
      </c>
      <c r="CT43" s="164">
        <f>'Production Summary'!$M$50</f>
        <v>148.1288981288981</v>
      </c>
      <c r="CU43" s="164">
        <f>'Production Summary'!$N$51</f>
        <v>12785.862785862784</v>
      </c>
      <c r="CV43" s="164">
        <f>'Production Summary'!$M$51</f>
        <v>355.16285516285512</v>
      </c>
      <c r="CW43" s="164">
        <f>'Production Summary'!$N$52</f>
        <v>12629.937629937627</v>
      </c>
      <c r="CX43" s="164">
        <f>'Production Summary'!$M$52</f>
        <v>701.66320166320156</v>
      </c>
      <c r="CY43" s="164">
        <f>'Production Summary'!$N$53</f>
        <v>12396.049896049895</v>
      </c>
      <c r="CZ43" s="164">
        <f>'Production Summary'!$M$53</f>
        <v>688.66943866943859</v>
      </c>
      <c r="DA43" s="164">
        <f>'Production Summary'!$N$54</f>
        <v>13799.376299376298</v>
      </c>
      <c r="DB43" s="164">
        <f>'Production Summary'!$M$54</f>
        <v>766.63201663201653</v>
      </c>
      <c r="DC43" s="328">
        <f>'Production Summary'!$N$60</f>
        <v>12863.825363825363</v>
      </c>
      <c r="DD43" s="328">
        <f>'Production Summary'!$M$60</f>
        <v>714.65696465696465</v>
      </c>
      <c r="DE43" s="164">
        <f>'Production Summary'!$N$59</f>
        <v>11148.648648648648</v>
      </c>
      <c r="DF43" s="328">
        <f>'Production Summary'!$M$59</f>
        <v>619.36936936936934</v>
      </c>
      <c r="DG43" s="164">
        <f>'Production Summary'!$N$55</f>
        <v>13842.68884268884</v>
      </c>
      <c r="DH43" s="164">
        <f>'Production Summary'!$M$55</f>
        <v>3460.67221067221</v>
      </c>
      <c r="DI43" s="164">
        <f>'Production Summary'!$N$56</f>
        <v>13097.713097713096</v>
      </c>
      <c r="DJ43" s="164">
        <f>'Production Summary'!$M$56</f>
        <v>163.72141372141371</v>
      </c>
      <c r="DK43" s="164">
        <f>'Production Summary'!$N$57</f>
        <v>14189.189189189186</v>
      </c>
      <c r="DL43" s="164">
        <f>'Production Summary'!$M$57</f>
        <v>394.14414414414409</v>
      </c>
      <c r="DM43" s="164">
        <f>'Production Summary'!$N$58</f>
        <v>14017.671517671517</v>
      </c>
      <c r="DN43" s="164">
        <f>'Production Summary'!$M$58</f>
        <v>778.75952875952873</v>
      </c>
      <c r="DO43" s="164">
        <f>'Production Summary'!$N$61</f>
        <v>4500</v>
      </c>
      <c r="DP43" s="328">
        <f>'Production Summary'!$M$61</f>
        <v>750</v>
      </c>
      <c r="DQ43" s="164">
        <v>0</v>
      </c>
      <c r="DR43" s="164">
        <f>'Production Summary'!$N$62</f>
        <v>8900</v>
      </c>
      <c r="DS43" s="164">
        <f>'Production Summary'!$N$70</f>
        <v>300</v>
      </c>
      <c r="DT43" s="328">
        <f>'Production Summary'!$M$70</f>
        <v>25</v>
      </c>
      <c r="DU43" s="164">
        <v>0</v>
      </c>
      <c r="DV43" s="164">
        <f>'Production Summary'!$N$71</f>
        <v>150</v>
      </c>
      <c r="DW43" s="164">
        <v>0</v>
      </c>
      <c r="DX43" s="164">
        <f>'Production Summary'!$N$64</f>
        <v>192</v>
      </c>
      <c r="DY43" s="164">
        <v>0</v>
      </c>
      <c r="DZ43" s="391">
        <f>'Production Summary'!$N$65</f>
        <v>384</v>
      </c>
      <c r="EA43" s="164">
        <v>0</v>
      </c>
      <c r="EB43" s="391">
        <f>'Production Summary'!$N$66</f>
        <v>192</v>
      </c>
      <c r="EC43" s="164">
        <v>0</v>
      </c>
      <c r="ED43" s="164">
        <f>'Production Summary'!$N$67</f>
        <v>96</v>
      </c>
      <c r="EE43" s="164">
        <v>0</v>
      </c>
      <c r="EF43" s="164">
        <f>'Production Summary'!$N$68</f>
        <v>96</v>
      </c>
      <c r="EG43" s="164">
        <v>0</v>
      </c>
      <c r="EH43" s="164">
        <f>'Production Summary'!$N$69</f>
        <v>340</v>
      </c>
      <c r="EI43" s="101">
        <f t="shared" si="8"/>
        <v>976191848.50153244</v>
      </c>
      <c r="EJ43" s="3"/>
      <c r="EK43" s="3"/>
      <c r="ER43" s="64" t="s">
        <v>59</v>
      </c>
      <c r="ES43" s="61" t="str">
        <f t="shared" si="9"/>
        <v/>
      </c>
      <c r="ET43" s="24">
        <f t="shared" si="5"/>
        <v>976191848.50153244</v>
      </c>
    </row>
    <row r="44" spans="1:150" ht="15" customHeight="1">
      <c r="A44" t="b">
        <f>C44=Nagpur!C44</f>
        <v>1</v>
      </c>
      <c r="B44" s="65">
        <f t="shared" si="6"/>
        <v>39</v>
      </c>
      <c r="C44" s="61" t="str">
        <f>IF(Nagpur!C44="","",Nagpur!C44)</f>
        <v/>
      </c>
      <c r="D44" s="164">
        <f>'Production Summary'!$N$4</f>
        <v>666</v>
      </c>
      <c r="E44" s="164">
        <f>'Production Summary'!$M$4</f>
        <v>27.75</v>
      </c>
      <c r="F44" s="164">
        <v>0</v>
      </c>
      <c r="G44" s="164">
        <f>'Production Summary'!$N$5</f>
        <v>666</v>
      </c>
      <c r="H44" s="164">
        <f>'Production Summary'!$M$5</f>
        <v>27.75</v>
      </c>
      <c r="I44" s="164">
        <v>0</v>
      </c>
      <c r="J44" s="164">
        <f>'Production Summary'!$N$6</f>
        <v>200</v>
      </c>
      <c r="K44" s="328">
        <f>'Production Summary'!$M$6</f>
        <v>7.5</v>
      </c>
      <c r="L44" s="164">
        <v>0</v>
      </c>
      <c r="M44" s="365">
        <f>'Production Summary'!$N$7</f>
        <v>612.72</v>
      </c>
      <c r="N44" s="367">
        <f>'Production Summary'!$M$7</f>
        <v>25.53</v>
      </c>
      <c r="O44" s="164">
        <v>0</v>
      </c>
      <c r="P44" s="164">
        <f>'Production Summary'!$N$8</f>
        <v>780</v>
      </c>
      <c r="Q44" s="164">
        <f>'Production Summary'!$M$8</f>
        <v>65</v>
      </c>
      <c r="R44" s="164">
        <v>0</v>
      </c>
      <c r="S44" s="164">
        <f>'Production Summary'!$N$9</f>
        <v>720</v>
      </c>
      <c r="T44" s="164">
        <f>'Production Summary'!$M$9</f>
        <v>60</v>
      </c>
      <c r="U44" s="164">
        <v>0</v>
      </c>
      <c r="V44" s="164">
        <f>'Production Summary'!$N$10</f>
        <v>876</v>
      </c>
      <c r="W44" s="164">
        <f>'Production Summary'!$M$10</f>
        <v>73</v>
      </c>
      <c r="X44" s="164">
        <v>0</v>
      </c>
      <c r="Y44" s="164">
        <f>'Production Summary'!$N$14</f>
        <v>177</v>
      </c>
      <c r="Z44" s="328">
        <f>'Production Summary'!$M$14</f>
        <v>14.75</v>
      </c>
      <c r="AA44" s="164">
        <v>0</v>
      </c>
      <c r="AB44" s="164">
        <f>'Production Summary'!$N$15</f>
        <v>126</v>
      </c>
      <c r="AC44" s="164">
        <f>'Production Summary'!$M$15</f>
        <v>21</v>
      </c>
      <c r="AD44" s="164">
        <v>0</v>
      </c>
      <c r="AE44" s="164">
        <f>'Production Summary'!$N$16</f>
        <v>252</v>
      </c>
      <c r="AF44" s="164">
        <f>'Production Summary'!$M$16</f>
        <v>21</v>
      </c>
      <c r="AG44" s="164">
        <v>0</v>
      </c>
      <c r="AH44" s="164">
        <f>'Production Summary'!$N$18</f>
        <v>1035</v>
      </c>
      <c r="AI44" s="164">
        <f>'Production Summary'!$M$18</f>
        <v>17.25</v>
      </c>
      <c r="AJ44" s="164">
        <v>0</v>
      </c>
      <c r="AK44" s="164">
        <f>'Production Summary'!$N$19</f>
        <v>870</v>
      </c>
      <c r="AL44" s="164">
        <f>'Production Summary'!$M$19</f>
        <v>29</v>
      </c>
      <c r="AM44" s="164">
        <v>0</v>
      </c>
      <c r="AN44" s="164">
        <f>'Production Summary'!$N$20</f>
        <v>864</v>
      </c>
      <c r="AO44" s="164">
        <f>'Production Summary'!$M$20</f>
        <v>72</v>
      </c>
      <c r="AP44" s="164">
        <v>0</v>
      </c>
      <c r="AQ44" s="164">
        <f>'Production Summary'!$N$21</f>
        <v>670</v>
      </c>
      <c r="AR44" s="164">
        <f>'Production Summary'!$M$21</f>
        <v>335</v>
      </c>
      <c r="AS44" s="164">
        <v>0</v>
      </c>
      <c r="AT44" s="386">
        <f>'Production Summary'!$N$22</f>
        <v>375</v>
      </c>
      <c r="AU44" s="164">
        <f>'Production Summary'!$N$23</f>
        <v>1050</v>
      </c>
      <c r="AV44" s="164">
        <f>'Production Summary'!$N$25</f>
        <v>300</v>
      </c>
      <c r="AW44" s="164">
        <f>'Production Summary'!$M$25</f>
        <v>25</v>
      </c>
      <c r="AX44" s="164">
        <v>0</v>
      </c>
      <c r="AY44" s="164">
        <f>'Production Summary'!$N$26</f>
        <v>300</v>
      </c>
      <c r="AZ44" s="164">
        <f>'Production Summary'!$M$26</f>
        <v>25</v>
      </c>
      <c r="BA44" s="164">
        <v>0</v>
      </c>
      <c r="BB44" s="164">
        <f>'Production Summary'!$N$28</f>
        <v>777</v>
      </c>
      <c r="BC44" s="164">
        <f>'Production Summary'!$M$28</f>
        <v>12.95</v>
      </c>
      <c r="BD44" s="164">
        <v>0</v>
      </c>
      <c r="BE44" s="164">
        <f>'Production Summary'!$N$29</f>
        <v>612</v>
      </c>
      <c r="BF44" s="164">
        <f>'Production Summary'!$M$29</f>
        <v>51</v>
      </c>
      <c r="BG44" s="164">
        <v>0</v>
      </c>
      <c r="BH44" s="164">
        <f>'Production Summary'!$N$30</f>
        <v>500</v>
      </c>
      <c r="BI44" s="164">
        <f>'Production Summary'!$M$30</f>
        <v>250</v>
      </c>
      <c r="BJ44" s="164">
        <v>0</v>
      </c>
      <c r="BK44" s="386"/>
      <c r="BL44" s="164">
        <f>'Production Summary'!$N$32</f>
        <v>875</v>
      </c>
      <c r="BM44" s="164">
        <f>'Production Summary'!$N$34</f>
        <v>360.59999999999997</v>
      </c>
      <c r="BN44" s="164">
        <f>'Production Summary'!$M$34</f>
        <v>6.01</v>
      </c>
      <c r="BO44" s="164">
        <v>0</v>
      </c>
      <c r="BP44" s="164">
        <f>'Production Summary'!$N$36</f>
        <v>717</v>
      </c>
      <c r="BQ44" s="164">
        <f>'Production Summary'!$M$36</f>
        <v>11.95</v>
      </c>
      <c r="BR44" s="164">
        <v>0</v>
      </c>
      <c r="BS44" s="164">
        <f>'Production Summary'!$N$37</f>
        <v>210</v>
      </c>
      <c r="BT44" s="164">
        <f>'Production Summary'!$M$37</f>
        <v>21</v>
      </c>
      <c r="BU44" s="164">
        <v>0</v>
      </c>
      <c r="BV44" s="164">
        <f>'Production Summary'!$N$38</f>
        <v>280</v>
      </c>
      <c r="BW44" s="164">
        <f>'Production Summary'!$M$38</f>
        <v>28</v>
      </c>
      <c r="BX44" s="164">
        <v>0</v>
      </c>
      <c r="BY44" s="165">
        <f>'Production Summary'!$N$39</f>
        <v>300.38406247988502</v>
      </c>
      <c r="BZ44" s="164">
        <f>'Production Summary'!$M$39</f>
        <v>30.038406247988501</v>
      </c>
      <c r="CA44" s="164">
        <v>0</v>
      </c>
      <c r="CB44" s="164">
        <f>'Production Summary'!$N$40</f>
        <v>131.30000000000001</v>
      </c>
      <c r="CC44" s="164">
        <f>'Production Summary'!$M$40</f>
        <v>13.13</v>
      </c>
      <c r="CD44" s="164">
        <v>0</v>
      </c>
      <c r="CE44" s="164">
        <f>'Production Summary'!$N$42</f>
        <v>1136.3519999999996</v>
      </c>
      <c r="CF44" s="164">
        <f>'Production Summary'!$M$42</f>
        <v>81.167999999999978</v>
      </c>
      <c r="CG44" s="164">
        <v>0</v>
      </c>
      <c r="CH44" s="164">
        <v>0</v>
      </c>
      <c r="CI44" s="164">
        <f>'Production Summary'!$N$43</f>
        <v>184</v>
      </c>
      <c r="CJ44" s="164">
        <v>0</v>
      </c>
      <c r="CK44" s="164">
        <f>'Production Summary'!$N$44</f>
        <v>355</v>
      </c>
      <c r="CL44" s="164">
        <v>0</v>
      </c>
      <c r="CM44" s="375">
        <f>'Production Summary'!$N$45</f>
        <v>1650</v>
      </c>
      <c r="CN44" s="164">
        <f>'Production Summary'!$N$46</f>
        <v>270</v>
      </c>
      <c r="CO44" s="164">
        <f>'Production Summary'!$N$47</f>
        <v>1350</v>
      </c>
      <c r="CP44" s="166"/>
      <c r="CQ44" s="164">
        <f>'Production Summary'!$N$49</f>
        <v>8004.1580041580037</v>
      </c>
      <c r="CR44" s="164">
        <f>'Production Summary'!$M$49</f>
        <v>66.701316701316699</v>
      </c>
      <c r="CS44" s="164">
        <f>'Production Summary'!$N$50</f>
        <v>13331.600831600828</v>
      </c>
      <c r="CT44" s="164">
        <f>'Production Summary'!$M$50</f>
        <v>148.1288981288981</v>
      </c>
      <c r="CU44" s="164">
        <f>'Production Summary'!$N$51</f>
        <v>12785.862785862784</v>
      </c>
      <c r="CV44" s="164">
        <f>'Production Summary'!$M$51</f>
        <v>355.16285516285512</v>
      </c>
      <c r="CW44" s="164">
        <f>'Production Summary'!$N$52</f>
        <v>12629.937629937627</v>
      </c>
      <c r="CX44" s="164">
        <f>'Production Summary'!$M$52</f>
        <v>701.66320166320156</v>
      </c>
      <c r="CY44" s="164">
        <f>'Production Summary'!$N$53</f>
        <v>12396.049896049895</v>
      </c>
      <c r="CZ44" s="164">
        <f>'Production Summary'!$M$53</f>
        <v>688.66943866943859</v>
      </c>
      <c r="DA44" s="164">
        <f>'Production Summary'!$N$54</f>
        <v>13799.376299376298</v>
      </c>
      <c r="DB44" s="164">
        <f>'Production Summary'!$M$54</f>
        <v>766.63201663201653</v>
      </c>
      <c r="DC44" s="328">
        <f>'Production Summary'!$N$60</f>
        <v>12863.825363825363</v>
      </c>
      <c r="DD44" s="328">
        <f>'Production Summary'!$M$60</f>
        <v>714.65696465696465</v>
      </c>
      <c r="DE44" s="164">
        <f>'Production Summary'!$N$59</f>
        <v>11148.648648648648</v>
      </c>
      <c r="DF44" s="328">
        <f>'Production Summary'!$M$59</f>
        <v>619.36936936936934</v>
      </c>
      <c r="DG44" s="164">
        <f>'Production Summary'!$N$55</f>
        <v>13842.68884268884</v>
      </c>
      <c r="DH44" s="164">
        <f>'Production Summary'!$M$55</f>
        <v>3460.67221067221</v>
      </c>
      <c r="DI44" s="164">
        <f>'Production Summary'!$N$56</f>
        <v>13097.713097713096</v>
      </c>
      <c r="DJ44" s="164">
        <f>'Production Summary'!$M$56</f>
        <v>163.72141372141371</v>
      </c>
      <c r="DK44" s="164">
        <f>'Production Summary'!$N$57</f>
        <v>14189.189189189186</v>
      </c>
      <c r="DL44" s="164">
        <f>'Production Summary'!$M$57</f>
        <v>394.14414414414409</v>
      </c>
      <c r="DM44" s="164">
        <f>'Production Summary'!$N$58</f>
        <v>14017.671517671517</v>
      </c>
      <c r="DN44" s="164">
        <f>'Production Summary'!$M$58</f>
        <v>778.75952875952873</v>
      </c>
      <c r="DO44" s="164">
        <f>'Production Summary'!$N$61</f>
        <v>4500</v>
      </c>
      <c r="DP44" s="328">
        <f>'Production Summary'!$M$61</f>
        <v>750</v>
      </c>
      <c r="DQ44" s="164">
        <v>0</v>
      </c>
      <c r="DR44" s="164">
        <f>'Production Summary'!$N$62</f>
        <v>8900</v>
      </c>
      <c r="DS44" s="164">
        <f>'Production Summary'!$N$70</f>
        <v>300</v>
      </c>
      <c r="DT44" s="328">
        <f>'Production Summary'!$M$70</f>
        <v>25</v>
      </c>
      <c r="DU44" s="164">
        <v>0</v>
      </c>
      <c r="DV44" s="164">
        <f>'Production Summary'!$N$71</f>
        <v>150</v>
      </c>
      <c r="DW44" s="164">
        <v>0</v>
      </c>
      <c r="DX44" s="164">
        <f>'Production Summary'!$N$64</f>
        <v>192</v>
      </c>
      <c r="DY44" s="164">
        <v>0</v>
      </c>
      <c r="DZ44" s="391">
        <f>'Production Summary'!$N$65</f>
        <v>384</v>
      </c>
      <c r="EA44" s="164">
        <v>0</v>
      </c>
      <c r="EB44" s="391">
        <f>'Production Summary'!$N$66</f>
        <v>192</v>
      </c>
      <c r="EC44" s="164">
        <v>0</v>
      </c>
      <c r="ED44" s="164">
        <f>'Production Summary'!$N$67</f>
        <v>96</v>
      </c>
      <c r="EE44" s="164">
        <v>0</v>
      </c>
      <c r="EF44" s="164">
        <f>'Production Summary'!$N$68</f>
        <v>96</v>
      </c>
      <c r="EG44" s="164">
        <v>0</v>
      </c>
      <c r="EH44" s="164">
        <f>'Production Summary'!$N$69</f>
        <v>340</v>
      </c>
      <c r="EI44" s="101">
        <f t="shared" si="8"/>
        <v>976191848.50153244</v>
      </c>
      <c r="EJ44" s="3"/>
      <c r="EK44" s="3"/>
      <c r="ER44" s="64" t="s">
        <v>60</v>
      </c>
      <c r="ES44" s="61" t="str">
        <f t="shared" si="9"/>
        <v/>
      </c>
      <c r="ET44" s="24">
        <f t="shared" si="5"/>
        <v>976191848.50153244</v>
      </c>
    </row>
    <row r="45" spans="1:150" ht="15" customHeight="1">
      <c r="A45" t="b">
        <f>C45=Nagpur!C45</f>
        <v>1</v>
      </c>
      <c r="B45" s="65">
        <f t="shared" si="6"/>
        <v>40</v>
      </c>
      <c r="C45" s="61" t="str">
        <f>IF(Nagpur!C45="","",Nagpur!C45)</f>
        <v/>
      </c>
      <c r="D45" s="164">
        <f>'Production Summary'!$N$4</f>
        <v>666</v>
      </c>
      <c r="E45" s="164">
        <f>'Production Summary'!$M$4</f>
        <v>27.75</v>
      </c>
      <c r="F45" s="164">
        <v>0</v>
      </c>
      <c r="G45" s="164">
        <f>'Production Summary'!$N$5</f>
        <v>666</v>
      </c>
      <c r="H45" s="164">
        <f>'Production Summary'!$M$5</f>
        <v>27.75</v>
      </c>
      <c r="I45" s="164">
        <v>0</v>
      </c>
      <c r="J45" s="164">
        <f>'Production Summary'!$N$6</f>
        <v>200</v>
      </c>
      <c r="K45" s="328">
        <f>'Production Summary'!$M$6</f>
        <v>7.5</v>
      </c>
      <c r="L45" s="164">
        <v>0</v>
      </c>
      <c r="M45" s="365">
        <f>'Production Summary'!$N$7</f>
        <v>612.72</v>
      </c>
      <c r="N45" s="367">
        <f>'Production Summary'!$M$7</f>
        <v>25.53</v>
      </c>
      <c r="O45" s="164">
        <v>0</v>
      </c>
      <c r="P45" s="164">
        <f>'Production Summary'!$N$8</f>
        <v>780</v>
      </c>
      <c r="Q45" s="164">
        <f>'Production Summary'!$M$8</f>
        <v>65</v>
      </c>
      <c r="R45" s="164">
        <v>0</v>
      </c>
      <c r="S45" s="164">
        <f>'Production Summary'!$N$9</f>
        <v>720</v>
      </c>
      <c r="T45" s="164">
        <f>'Production Summary'!$M$9</f>
        <v>60</v>
      </c>
      <c r="U45" s="164">
        <v>0</v>
      </c>
      <c r="V45" s="164">
        <f>'Production Summary'!$N$10</f>
        <v>876</v>
      </c>
      <c r="W45" s="164">
        <f>'Production Summary'!$M$10</f>
        <v>73</v>
      </c>
      <c r="X45" s="164">
        <v>0</v>
      </c>
      <c r="Y45" s="164">
        <f>'Production Summary'!$N$14</f>
        <v>177</v>
      </c>
      <c r="Z45" s="328">
        <f>'Production Summary'!$M$14</f>
        <v>14.75</v>
      </c>
      <c r="AA45" s="164">
        <v>0</v>
      </c>
      <c r="AB45" s="164">
        <f>'Production Summary'!$N$15</f>
        <v>126</v>
      </c>
      <c r="AC45" s="164">
        <f>'Production Summary'!$M$15</f>
        <v>21</v>
      </c>
      <c r="AD45" s="164">
        <v>0</v>
      </c>
      <c r="AE45" s="164">
        <f>'Production Summary'!$N$16</f>
        <v>252</v>
      </c>
      <c r="AF45" s="164">
        <f>'Production Summary'!$M$16</f>
        <v>21</v>
      </c>
      <c r="AG45" s="164">
        <v>0</v>
      </c>
      <c r="AH45" s="164">
        <f>'Production Summary'!$N$18</f>
        <v>1035</v>
      </c>
      <c r="AI45" s="164">
        <f>'Production Summary'!$M$18</f>
        <v>17.25</v>
      </c>
      <c r="AJ45" s="164">
        <v>0</v>
      </c>
      <c r="AK45" s="164">
        <f>'Production Summary'!$N$19</f>
        <v>870</v>
      </c>
      <c r="AL45" s="164">
        <f>'Production Summary'!$M$19</f>
        <v>29</v>
      </c>
      <c r="AM45" s="164">
        <v>0</v>
      </c>
      <c r="AN45" s="164">
        <f>'Production Summary'!$N$20</f>
        <v>864</v>
      </c>
      <c r="AO45" s="164">
        <f>'Production Summary'!$M$20</f>
        <v>72</v>
      </c>
      <c r="AP45" s="164">
        <v>0</v>
      </c>
      <c r="AQ45" s="164">
        <f>'Production Summary'!$N$21</f>
        <v>670</v>
      </c>
      <c r="AR45" s="164">
        <f>'Production Summary'!$M$21</f>
        <v>335</v>
      </c>
      <c r="AS45" s="164">
        <v>0</v>
      </c>
      <c r="AT45" s="386">
        <f>'Production Summary'!$N$22</f>
        <v>375</v>
      </c>
      <c r="AU45" s="164">
        <f>'Production Summary'!$N$23</f>
        <v>1050</v>
      </c>
      <c r="AV45" s="164">
        <f>'Production Summary'!$N$25</f>
        <v>300</v>
      </c>
      <c r="AW45" s="164">
        <f>'Production Summary'!$M$25</f>
        <v>25</v>
      </c>
      <c r="AX45" s="164">
        <v>0</v>
      </c>
      <c r="AY45" s="164">
        <f>'Production Summary'!$N$26</f>
        <v>300</v>
      </c>
      <c r="AZ45" s="164">
        <f>'Production Summary'!$M$26</f>
        <v>25</v>
      </c>
      <c r="BA45" s="164">
        <v>0</v>
      </c>
      <c r="BB45" s="164">
        <f>'Production Summary'!$N$28</f>
        <v>777</v>
      </c>
      <c r="BC45" s="164">
        <f>'Production Summary'!$M$28</f>
        <v>12.95</v>
      </c>
      <c r="BD45" s="164">
        <v>0</v>
      </c>
      <c r="BE45" s="164">
        <f>'Production Summary'!$N$29</f>
        <v>612</v>
      </c>
      <c r="BF45" s="164">
        <f>'Production Summary'!$M$29</f>
        <v>51</v>
      </c>
      <c r="BG45" s="164">
        <v>0</v>
      </c>
      <c r="BH45" s="164">
        <f>'Production Summary'!$N$30</f>
        <v>500</v>
      </c>
      <c r="BI45" s="164">
        <f>'Production Summary'!$M$30</f>
        <v>250</v>
      </c>
      <c r="BJ45" s="164">
        <v>0</v>
      </c>
      <c r="BK45" s="386"/>
      <c r="BL45" s="164">
        <f>'Production Summary'!$N$32</f>
        <v>875</v>
      </c>
      <c r="BM45" s="164">
        <f>'Production Summary'!$N$34</f>
        <v>360.59999999999997</v>
      </c>
      <c r="BN45" s="164">
        <f>'Production Summary'!$M$34</f>
        <v>6.01</v>
      </c>
      <c r="BO45" s="164">
        <v>0</v>
      </c>
      <c r="BP45" s="164">
        <f>'Production Summary'!$N$36</f>
        <v>717</v>
      </c>
      <c r="BQ45" s="164">
        <f>'Production Summary'!$M$36</f>
        <v>11.95</v>
      </c>
      <c r="BR45" s="164">
        <v>0</v>
      </c>
      <c r="BS45" s="164">
        <f>'Production Summary'!$N$37</f>
        <v>210</v>
      </c>
      <c r="BT45" s="164">
        <f>'Production Summary'!$M$37</f>
        <v>21</v>
      </c>
      <c r="BU45" s="164">
        <v>0</v>
      </c>
      <c r="BV45" s="164">
        <f>'Production Summary'!$N$38</f>
        <v>280</v>
      </c>
      <c r="BW45" s="164">
        <f>'Production Summary'!$M$38</f>
        <v>28</v>
      </c>
      <c r="BX45" s="164">
        <v>0</v>
      </c>
      <c r="BY45" s="165">
        <f>'Production Summary'!$N$39</f>
        <v>300.38406247988502</v>
      </c>
      <c r="BZ45" s="164">
        <f>'Production Summary'!$M$39</f>
        <v>30.038406247988501</v>
      </c>
      <c r="CA45" s="164">
        <v>0</v>
      </c>
      <c r="CB45" s="164">
        <f>'Production Summary'!$N$40</f>
        <v>131.30000000000001</v>
      </c>
      <c r="CC45" s="164">
        <f>'Production Summary'!$M$40</f>
        <v>13.13</v>
      </c>
      <c r="CD45" s="164">
        <v>0</v>
      </c>
      <c r="CE45" s="164">
        <f>'Production Summary'!$N$42</f>
        <v>1136.3519999999996</v>
      </c>
      <c r="CF45" s="164">
        <f>'Production Summary'!$M$42</f>
        <v>81.167999999999978</v>
      </c>
      <c r="CG45" s="164">
        <v>0</v>
      </c>
      <c r="CH45" s="164">
        <v>0</v>
      </c>
      <c r="CI45" s="164">
        <f>'Production Summary'!$N$43</f>
        <v>184</v>
      </c>
      <c r="CJ45" s="164">
        <v>0</v>
      </c>
      <c r="CK45" s="164">
        <f>'Production Summary'!$N$44</f>
        <v>355</v>
      </c>
      <c r="CL45" s="164">
        <v>0</v>
      </c>
      <c r="CM45" s="375">
        <f>'Production Summary'!$N$45</f>
        <v>1650</v>
      </c>
      <c r="CN45" s="164">
        <f>'Production Summary'!$N$46</f>
        <v>270</v>
      </c>
      <c r="CO45" s="164">
        <f>'Production Summary'!$N$47</f>
        <v>1350</v>
      </c>
      <c r="CP45" s="166"/>
      <c r="CQ45" s="164">
        <f>'Production Summary'!$N$49</f>
        <v>8004.1580041580037</v>
      </c>
      <c r="CR45" s="164">
        <f>'Production Summary'!$M$49</f>
        <v>66.701316701316699</v>
      </c>
      <c r="CS45" s="164">
        <f>'Production Summary'!$N$50</f>
        <v>13331.600831600828</v>
      </c>
      <c r="CT45" s="164">
        <f>'Production Summary'!$M$50</f>
        <v>148.1288981288981</v>
      </c>
      <c r="CU45" s="164">
        <f>'Production Summary'!$N$51</f>
        <v>12785.862785862784</v>
      </c>
      <c r="CV45" s="164">
        <f>'Production Summary'!$M$51</f>
        <v>355.16285516285512</v>
      </c>
      <c r="CW45" s="164">
        <f>'Production Summary'!$N$52</f>
        <v>12629.937629937627</v>
      </c>
      <c r="CX45" s="164">
        <f>'Production Summary'!$M$52</f>
        <v>701.66320166320156</v>
      </c>
      <c r="CY45" s="164">
        <f>'Production Summary'!$N$53</f>
        <v>12396.049896049895</v>
      </c>
      <c r="CZ45" s="164">
        <f>'Production Summary'!$M$53</f>
        <v>688.66943866943859</v>
      </c>
      <c r="DA45" s="164">
        <f>'Production Summary'!$N$54</f>
        <v>13799.376299376298</v>
      </c>
      <c r="DB45" s="164">
        <f>'Production Summary'!$M$54</f>
        <v>766.63201663201653</v>
      </c>
      <c r="DC45" s="328">
        <f>'Production Summary'!$N$60</f>
        <v>12863.825363825363</v>
      </c>
      <c r="DD45" s="328">
        <f>'Production Summary'!$M$60</f>
        <v>714.65696465696465</v>
      </c>
      <c r="DE45" s="164">
        <f>'Production Summary'!$N$59</f>
        <v>11148.648648648648</v>
      </c>
      <c r="DF45" s="328">
        <f>'Production Summary'!$M$59</f>
        <v>619.36936936936934</v>
      </c>
      <c r="DG45" s="164">
        <f>'Production Summary'!$N$55</f>
        <v>13842.68884268884</v>
      </c>
      <c r="DH45" s="164">
        <f>'Production Summary'!$M$55</f>
        <v>3460.67221067221</v>
      </c>
      <c r="DI45" s="164">
        <f>'Production Summary'!$N$56</f>
        <v>13097.713097713096</v>
      </c>
      <c r="DJ45" s="164">
        <f>'Production Summary'!$M$56</f>
        <v>163.72141372141371</v>
      </c>
      <c r="DK45" s="164">
        <f>'Production Summary'!$N$57</f>
        <v>14189.189189189186</v>
      </c>
      <c r="DL45" s="164">
        <f>'Production Summary'!$M$57</f>
        <v>394.14414414414409</v>
      </c>
      <c r="DM45" s="164">
        <f>'Production Summary'!$N$58</f>
        <v>14017.671517671517</v>
      </c>
      <c r="DN45" s="164">
        <f>'Production Summary'!$M$58</f>
        <v>778.75952875952873</v>
      </c>
      <c r="DO45" s="164">
        <f>'Production Summary'!$N$61</f>
        <v>4500</v>
      </c>
      <c r="DP45" s="328">
        <f>'Production Summary'!$M$61</f>
        <v>750</v>
      </c>
      <c r="DQ45" s="164">
        <v>0</v>
      </c>
      <c r="DR45" s="164">
        <f>'Production Summary'!$N$62</f>
        <v>8900</v>
      </c>
      <c r="DS45" s="164">
        <f>'Production Summary'!$N$70</f>
        <v>300</v>
      </c>
      <c r="DT45" s="328">
        <f>'Production Summary'!$M$70</f>
        <v>25</v>
      </c>
      <c r="DU45" s="164">
        <v>0</v>
      </c>
      <c r="DV45" s="164">
        <f>'Production Summary'!$N$71</f>
        <v>150</v>
      </c>
      <c r="DW45" s="164">
        <v>0</v>
      </c>
      <c r="DX45" s="164">
        <f>'Production Summary'!$N$64</f>
        <v>192</v>
      </c>
      <c r="DY45" s="164">
        <v>0</v>
      </c>
      <c r="DZ45" s="391">
        <f>'Production Summary'!$N$65</f>
        <v>384</v>
      </c>
      <c r="EA45" s="164">
        <v>0</v>
      </c>
      <c r="EB45" s="391">
        <f>'Production Summary'!$N$66</f>
        <v>192</v>
      </c>
      <c r="EC45" s="164">
        <v>0</v>
      </c>
      <c r="ED45" s="164">
        <f>'Production Summary'!$N$67</f>
        <v>96</v>
      </c>
      <c r="EE45" s="164">
        <v>0</v>
      </c>
      <c r="EF45" s="164">
        <f>'Production Summary'!$N$68</f>
        <v>96</v>
      </c>
      <c r="EG45" s="164">
        <v>0</v>
      </c>
      <c r="EH45" s="164">
        <f>'Production Summary'!$N$69</f>
        <v>340</v>
      </c>
      <c r="EI45" s="101">
        <f t="shared" si="8"/>
        <v>976191848.50153244</v>
      </c>
      <c r="EJ45" s="3"/>
      <c r="EK45" s="3"/>
      <c r="ER45" s="64" t="s">
        <v>61</v>
      </c>
      <c r="ES45" s="61" t="str">
        <f t="shared" si="9"/>
        <v/>
      </c>
      <c r="ET45" s="24">
        <f t="shared" si="5"/>
        <v>976191848.50153244</v>
      </c>
    </row>
    <row r="46" spans="1:150" ht="15" customHeight="1">
      <c r="A46" t="b">
        <f>C46=Nagpur!C46</f>
        <v>1</v>
      </c>
      <c r="B46" s="65">
        <f t="shared" si="6"/>
        <v>41</v>
      </c>
      <c r="C46" s="61" t="str">
        <f>IF(Nagpur!C46="","",Nagpur!C46)</f>
        <v/>
      </c>
      <c r="D46" s="164">
        <f>'Production Summary'!$N$4</f>
        <v>666</v>
      </c>
      <c r="E46" s="164">
        <f>'Production Summary'!$M$4</f>
        <v>27.75</v>
      </c>
      <c r="F46" s="164">
        <v>0</v>
      </c>
      <c r="G46" s="164">
        <f>'Production Summary'!$N$5</f>
        <v>666</v>
      </c>
      <c r="H46" s="164">
        <f>'Production Summary'!$M$5</f>
        <v>27.75</v>
      </c>
      <c r="I46" s="164">
        <v>0</v>
      </c>
      <c r="J46" s="164">
        <f>'Production Summary'!$N$6</f>
        <v>200</v>
      </c>
      <c r="K46" s="328">
        <f>'Production Summary'!$M$6</f>
        <v>7.5</v>
      </c>
      <c r="L46" s="164">
        <v>0</v>
      </c>
      <c r="M46" s="365">
        <f>'Production Summary'!$N$7</f>
        <v>612.72</v>
      </c>
      <c r="N46" s="367">
        <f>'Production Summary'!$M$7</f>
        <v>25.53</v>
      </c>
      <c r="O46" s="164">
        <v>0</v>
      </c>
      <c r="P46" s="164">
        <f>'Production Summary'!$N$8</f>
        <v>780</v>
      </c>
      <c r="Q46" s="164">
        <f>'Production Summary'!$M$8</f>
        <v>65</v>
      </c>
      <c r="R46" s="164">
        <v>0</v>
      </c>
      <c r="S46" s="164">
        <f>'Production Summary'!$N$9</f>
        <v>720</v>
      </c>
      <c r="T46" s="164">
        <f>'Production Summary'!$M$9</f>
        <v>60</v>
      </c>
      <c r="U46" s="164">
        <v>0</v>
      </c>
      <c r="V46" s="164">
        <f>'Production Summary'!$N$10</f>
        <v>876</v>
      </c>
      <c r="W46" s="164">
        <f>'Production Summary'!$M$10</f>
        <v>73</v>
      </c>
      <c r="X46" s="164">
        <v>0</v>
      </c>
      <c r="Y46" s="164">
        <f>'Production Summary'!$N$14</f>
        <v>177</v>
      </c>
      <c r="Z46" s="328">
        <f>'Production Summary'!$M$14</f>
        <v>14.75</v>
      </c>
      <c r="AA46" s="164">
        <v>0</v>
      </c>
      <c r="AB46" s="164">
        <f>'Production Summary'!$N$15</f>
        <v>126</v>
      </c>
      <c r="AC46" s="164">
        <f>'Production Summary'!$M$15</f>
        <v>21</v>
      </c>
      <c r="AD46" s="164">
        <v>0</v>
      </c>
      <c r="AE46" s="164">
        <f>'Production Summary'!$N$16</f>
        <v>252</v>
      </c>
      <c r="AF46" s="164">
        <f>'Production Summary'!$M$16</f>
        <v>21</v>
      </c>
      <c r="AG46" s="164">
        <v>0</v>
      </c>
      <c r="AH46" s="164">
        <f>'Production Summary'!$N$18</f>
        <v>1035</v>
      </c>
      <c r="AI46" s="164">
        <f>'Production Summary'!$M$18</f>
        <v>17.25</v>
      </c>
      <c r="AJ46" s="164">
        <v>0</v>
      </c>
      <c r="AK46" s="164">
        <f>'Production Summary'!$N$19</f>
        <v>870</v>
      </c>
      <c r="AL46" s="164">
        <f>'Production Summary'!$M$19</f>
        <v>29</v>
      </c>
      <c r="AM46" s="164">
        <v>0</v>
      </c>
      <c r="AN46" s="164">
        <f>'Production Summary'!$N$20</f>
        <v>864</v>
      </c>
      <c r="AO46" s="164">
        <f>'Production Summary'!$M$20</f>
        <v>72</v>
      </c>
      <c r="AP46" s="164">
        <v>0</v>
      </c>
      <c r="AQ46" s="164">
        <f>'Production Summary'!$N$21</f>
        <v>670</v>
      </c>
      <c r="AR46" s="164">
        <f>'Production Summary'!$M$21</f>
        <v>335</v>
      </c>
      <c r="AS46" s="164">
        <v>0</v>
      </c>
      <c r="AT46" s="386">
        <f>'Production Summary'!$N$22</f>
        <v>375</v>
      </c>
      <c r="AU46" s="164">
        <f>'Production Summary'!$N$23</f>
        <v>1050</v>
      </c>
      <c r="AV46" s="164">
        <f>'Production Summary'!$N$25</f>
        <v>300</v>
      </c>
      <c r="AW46" s="164">
        <f>'Production Summary'!$M$25</f>
        <v>25</v>
      </c>
      <c r="AX46" s="164">
        <v>0</v>
      </c>
      <c r="AY46" s="164">
        <f>'Production Summary'!$N$26</f>
        <v>300</v>
      </c>
      <c r="AZ46" s="164">
        <f>'Production Summary'!$M$26</f>
        <v>25</v>
      </c>
      <c r="BA46" s="164">
        <v>0</v>
      </c>
      <c r="BB46" s="164">
        <f>'Production Summary'!$N$28</f>
        <v>777</v>
      </c>
      <c r="BC46" s="164">
        <f>'Production Summary'!$M$28</f>
        <v>12.95</v>
      </c>
      <c r="BD46" s="164">
        <v>0</v>
      </c>
      <c r="BE46" s="164">
        <f>'Production Summary'!$N$29</f>
        <v>612</v>
      </c>
      <c r="BF46" s="164">
        <f>'Production Summary'!$M$29</f>
        <v>51</v>
      </c>
      <c r="BG46" s="164">
        <v>0</v>
      </c>
      <c r="BH46" s="164">
        <f>'Production Summary'!$N$30</f>
        <v>500</v>
      </c>
      <c r="BI46" s="164">
        <f>'Production Summary'!$M$30</f>
        <v>250</v>
      </c>
      <c r="BJ46" s="164">
        <v>0</v>
      </c>
      <c r="BK46" s="386"/>
      <c r="BL46" s="164">
        <f>'Production Summary'!$N$32</f>
        <v>875</v>
      </c>
      <c r="BM46" s="164">
        <f>'Production Summary'!$N$34</f>
        <v>360.59999999999997</v>
      </c>
      <c r="BN46" s="164">
        <f>'Production Summary'!$M$34</f>
        <v>6.01</v>
      </c>
      <c r="BO46" s="164">
        <v>0</v>
      </c>
      <c r="BP46" s="164">
        <f>'Production Summary'!$N$36</f>
        <v>717</v>
      </c>
      <c r="BQ46" s="164">
        <f>'Production Summary'!$M$36</f>
        <v>11.95</v>
      </c>
      <c r="BR46" s="164">
        <v>0</v>
      </c>
      <c r="BS46" s="164">
        <f>'Production Summary'!$N$37</f>
        <v>210</v>
      </c>
      <c r="BT46" s="164">
        <f>'Production Summary'!$M$37</f>
        <v>21</v>
      </c>
      <c r="BU46" s="164">
        <v>0</v>
      </c>
      <c r="BV46" s="164">
        <f>'Production Summary'!$N$38</f>
        <v>280</v>
      </c>
      <c r="BW46" s="164">
        <f>'Production Summary'!$M$38</f>
        <v>28</v>
      </c>
      <c r="BX46" s="164">
        <v>0</v>
      </c>
      <c r="BY46" s="165">
        <f>'Production Summary'!$N$39</f>
        <v>300.38406247988502</v>
      </c>
      <c r="BZ46" s="164">
        <f>'Production Summary'!$M$39</f>
        <v>30.038406247988501</v>
      </c>
      <c r="CA46" s="164">
        <v>0</v>
      </c>
      <c r="CB46" s="164">
        <f>'Production Summary'!$N$40</f>
        <v>131.30000000000001</v>
      </c>
      <c r="CC46" s="164">
        <f>'Production Summary'!$M$40</f>
        <v>13.13</v>
      </c>
      <c r="CD46" s="164">
        <v>0</v>
      </c>
      <c r="CE46" s="164">
        <f>'Production Summary'!$N$42</f>
        <v>1136.3519999999996</v>
      </c>
      <c r="CF46" s="164">
        <f>'Production Summary'!$M$42</f>
        <v>81.167999999999978</v>
      </c>
      <c r="CG46" s="164">
        <v>0</v>
      </c>
      <c r="CH46" s="164">
        <v>0</v>
      </c>
      <c r="CI46" s="164">
        <f>'Production Summary'!$N$43</f>
        <v>184</v>
      </c>
      <c r="CJ46" s="164">
        <v>0</v>
      </c>
      <c r="CK46" s="164">
        <f>'Production Summary'!$N$44</f>
        <v>355</v>
      </c>
      <c r="CL46" s="164">
        <v>0</v>
      </c>
      <c r="CM46" s="375">
        <f>'Production Summary'!$N$45</f>
        <v>1650</v>
      </c>
      <c r="CN46" s="164">
        <f>'Production Summary'!$N$46</f>
        <v>270</v>
      </c>
      <c r="CO46" s="164">
        <f>'Production Summary'!$N$47</f>
        <v>1350</v>
      </c>
      <c r="CP46" s="166"/>
      <c r="CQ46" s="164">
        <f>'Production Summary'!$N$49</f>
        <v>8004.1580041580037</v>
      </c>
      <c r="CR46" s="164">
        <f>'Production Summary'!$M$49</f>
        <v>66.701316701316699</v>
      </c>
      <c r="CS46" s="164">
        <f>'Production Summary'!$N$50</f>
        <v>13331.600831600828</v>
      </c>
      <c r="CT46" s="164">
        <f>'Production Summary'!$M$50</f>
        <v>148.1288981288981</v>
      </c>
      <c r="CU46" s="164">
        <f>'Production Summary'!$N$51</f>
        <v>12785.862785862784</v>
      </c>
      <c r="CV46" s="164">
        <f>'Production Summary'!$M$51</f>
        <v>355.16285516285512</v>
      </c>
      <c r="CW46" s="164">
        <f>'Production Summary'!$N$52</f>
        <v>12629.937629937627</v>
      </c>
      <c r="CX46" s="164">
        <f>'Production Summary'!$M$52</f>
        <v>701.66320166320156</v>
      </c>
      <c r="CY46" s="164">
        <f>'Production Summary'!$N$53</f>
        <v>12396.049896049895</v>
      </c>
      <c r="CZ46" s="164">
        <f>'Production Summary'!$M$53</f>
        <v>688.66943866943859</v>
      </c>
      <c r="DA46" s="164">
        <f>'Production Summary'!$N$54</f>
        <v>13799.376299376298</v>
      </c>
      <c r="DB46" s="164">
        <f>'Production Summary'!$M$54</f>
        <v>766.63201663201653</v>
      </c>
      <c r="DC46" s="328">
        <f>'Production Summary'!$N$60</f>
        <v>12863.825363825363</v>
      </c>
      <c r="DD46" s="328">
        <f>'Production Summary'!$M$60</f>
        <v>714.65696465696465</v>
      </c>
      <c r="DE46" s="164">
        <f>'Production Summary'!$N$59</f>
        <v>11148.648648648648</v>
      </c>
      <c r="DF46" s="328">
        <f>'Production Summary'!$M$59</f>
        <v>619.36936936936934</v>
      </c>
      <c r="DG46" s="164">
        <f>'Production Summary'!$N$55</f>
        <v>13842.68884268884</v>
      </c>
      <c r="DH46" s="164">
        <f>'Production Summary'!$M$55</f>
        <v>3460.67221067221</v>
      </c>
      <c r="DI46" s="164">
        <f>'Production Summary'!$N$56</f>
        <v>13097.713097713096</v>
      </c>
      <c r="DJ46" s="164">
        <f>'Production Summary'!$M$56</f>
        <v>163.72141372141371</v>
      </c>
      <c r="DK46" s="164">
        <f>'Production Summary'!$N$57</f>
        <v>14189.189189189186</v>
      </c>
      <c r="DL46" s="164">
        <f>'Production Summary'!$M$57</f>
        <v>394.14414414414409</v>
      </c>
      <c r="DM46" s="164">
        <f>'Production Summary'!$N$58</f>
        <v>14017.671517671517</v>
      </c>
      <c r="DN46" s="164">
        <f>'Production Summary'!$M$58</f>
        <v>778.75952875952873</v>
      </c>
      <c r="DO46" s="164">
        <f>'Production Summary'!$N$61</f>
        <v>4500</v>
      </c>
      <c r="DP46" s="328">
        <f>'Production Summary'!$M$61</f>
        <v>750</v>
      </c>
      <c r="DQ46" s="164">
        <v>0</v>
      </c>
      <c r="DR46" s="164">
        <f>'Production Summary'!$N$62</f>
        <v>8900</v>
      </c>
      <c r="DS46" s="164">
        <f>'Production Summary'!$N$70</f>
        <v>300</v>
      </c>
      <c r="DT46" s="328">
        <f>'Production Summary'!$M$70</f>
        <v>25</v>
      </c>
      <c r="DU46" s="164">
        <v>0</v>
      </c>
      <c r="DV46" s="164">
        <f>'Production Summary'!$N$71</f>
        <v>150</v>
      </c>
      <c r="DW46" s="164">
        <v>0</v>
      </c>
      <c r="DX46" s="164">
        <f>'Production Summary'!$N$64</f>
        <v>192</v>
      </c>
      <c r="DY46" s="164">
        <v>0</v>
      </c>
      <c r="DZ46" s="391">
        <f>'Production Summary'!$N$65</f>
        <v>384</v>
      </c>
      <c r="EA46" s="164">
        <v>0</v>
      </c>
      <c r="EB46" s="391">
        <f>'Production Summary'!$N$66</f>
        <v>192</v>
      </c>
      <c r="EC46" s="164">
        <v>0</v>
      </c>
      <c r="ED46" s="164">
        <f>'Production Summary'!$N$67</f>
        <v>96</v>
      </c>
      <c r="EE46" s="164">
        <v>0</v>
      </c>
      <c r="EF46" s="164">
        <f>'Production Summary'!$N$68</f>
        <v>96</v>
      </c>
      <c r="EG46" s="164">
        <v>0</v>
      </c>
      <c r="EH46" s="164">
        <f>'Production Summary'!$N$69</f>
        <v>340</v>
      </c>
      <c r="EI46" s="101">
        <f t="shared" si="8"/>
        <v>976191848.50153244</v>
      </c>
      <c r="EJ46" s="3"/>
      <c r="EK46" s="3"/>
      <c r="ER46" s="64" t="s">
        <v>62</v>
      </c>
      <c r="ES46" s="61" t="str">
        <f t="shared" si="9"/>
        <v/>
      </c>
      <c r="ET46" s="24">
        <f t="shared" si="5"/>
        <v>976191848.50153244</v>
      </c>
    </row>
    <row r="47" spans="1:150" ht="15" customHeight="1">
      <c r="A47" t="b">
        <f>C47=Nagpur!C47</f>
        <v>1</v>
      </c>
      <c r="B47" s="65">
        <f t="shared" si="6"/>
        <v>42</v>
      </c>
      <c r="C47" s="61" t="str">
        <f>IF(Nagpur!C47="","",Nagpur!C47)</f>
        <v/>
      </c>
      <c r="D47" s="164">
        <f>'Production Summary'!$N$4</f>
        <v>666</v>
      </c>
      <c r="E47" s="164">
        <f>'Production Summary'!$M$4</f>
        <v>27.75</v>
      </c>
      <c r="F47" s="164">
        <v>0</v>
      </c>
      <c r="G47" s="164">
        <f>'Production Summary'!$N$5</f>
        <v>666</v>
      </c>
      <c r="H47" s="164">
        <f>'Production Summary'!$M$5</f>
        <v>27.75</v>
      </c>
      <c r="I47" s="164">
        <v>0</v>
      </c>
      <c r="J47" s="164">
        <f>'Production Summary'!$N$6</f>
        <v>200</v>
      </c>
      <c r="K47" s="328">
        <f>'Production Summary'!$M$6</f>
        <v>7.5</v>
      </c>
      <c r="L47" s="164">
        <v>0</v>
      </c>
      <c r="M47" s="365">
        <f>'Production Summary'!$N$7</f>
        <v>612.72</v>
      </c>
      <c r="N47" s="367">
        <f>'Production Summary'!$M$7</f>
        <v>25.53</v>
      </c>
      <c r="O47" s="164">
        <v>0</v>
      </c>
      <c r="P47" s="164">
        <f>'Production Summary'!$N$8</f>
        <v>780</v>
      </c>
      <c r="Q47" s="164">
        <f>'Production Summary'!$M$8</f>
        <v>65</v>
      </c>
      <c r="R47" s="164">
        <v>0</v>
      </c>
      <c r="S47" s="164">
        <f>'Production Summary'!$N$9</f>
        <v>720</v>
      </c>
      <c r="T47" s="164">
        <f>'Production Summary'!$M$9</f>
        <v>60</v>
      </c>
      <c r="U47" s="164">
        <v>0</v>
      </c>
      <c r="V47" s="164">
        <f>'Production Summary'!$N$10</f>
        <v>876</v>
      </c>
      <c r="W47" s="164">
        <f>'Production Summary'!$M$10</f>
        <v>73</v>
      </c>
      <c r="X47" s="164">
        <v>0</v>
      </c>
      <c r="Y47" s="164">
        <f>'Production Summary'!$N$14</f>
        <v>177</v>
      </c>
      <c r="Z47" s="328">
        <f>'Production Summary'!$M$14</f>
        <v>14.75</v>
      </c>
      <c r="AA47" s="164">
        <v>0</v>
      </c>
      <c r="AB47" s="164">
        <f>'Production Summary'!$N$15</f>
        <v>126</v>
      </c>
      <c r="AC47" s="164">
        <f>'Production Summary'!$M$15</f>
        <v>21</v>
      </c>
      <c r="AD47" s="164">
        <v>0</v>
      </c>
      <c r="AE47" s="164">
        <f>'Production Summary'!$N$16</f>
        <v>252</v>
      </c>
      <c r="AF47" s="164">
        <f>'Production Summary'!$M$16</f>
        <v>21</v>
      </c>
      <c r="AG47" s="164">
        <v>0</v>
      </c>
      <c r="AH47" s="164">
        <f>'Production Summary'!$N$18</f>
        <v>1035</v>
      </c>
      <c r="AI47" s="164">
        <f>'Production Summary'!$M$18</f>
        <v>17.25</v>
      </c>
      <c r="AJ47" s="164">
        <v>0</v>
      </c>
      <c r="AK47" s="164">
        <f>'Production Summary'!$N$19</f>
        <v>870</v>
      </c>
      <c r="AL47" s="164">
        <f>'Production Summary'!$M$19</f>
        <v>29</v>
      </c>
      <c r="AM47" s="164">
        <v>0</v>
      </c>
      <c r="AN47" s="164">
        <f>'Production Summary'!$N$20</f>
        <v>864</v>
      </c>
      <c r="AO47" s="164">
        <f>'Production Summary'!$M$20</f>
        <v>72</v>
      </c>
      <c r="AP47" s="164">
        <v>0</v>
      </c>
      <c r="AQ47" s="164">
        <f>'Production Summary'!$N$21</f>
        <v>670</v>
      </c>
      <c r="AR47" s="164">
        <f>'Production Summary'!$M$21</f>
        <v>335</v>
      </c>
      <c r="AS47" s="164">
        <v>0</v>
      </c>
      <c r="AT47" s="386">
        <f>'Production Summary'!$N$22</f>
        <v>375</v>
      </c>
      <c r="AU47" s="164">
        <f>'Production Summary'!$N$23</f>
        <v>1050</v>
      </c>
      <c r="AV47" s="164">
        <f>'Production Summary'!$N$25</f>
        <v>300</v>
      </c>
      <c r="AW47" s="164">
        <f>'Production Summary'!$M$25</f>
        <v>25</v>
      </c>
      <c r="AX47" s="164">
        <v>0</v>
      </c>
      <c r="AY47" s="164">
        <f>'Production Summary'!$N$26</f>
        <v>300</v>
      </c>
      <c r="AZ47" s="164">
        <f>'Production Summary'!$M$26</f>
        <v>25</v>
      </c>
      <c r="BA47" s="164">
        <v>0</v>
      </c>
      <c r="BB47" s="164">
        <f>'Production Summary'!$N$28</f>
        <v>777</v>
      </c>
      <c r="BC47" s="164">
        <f>'Production Summary'!$M$28</f>
        <v>12.95</v>
      </c>
      <c r="BD47" s="164">
        <v>0</v>
      </c>
      <c r="BE47" s="164">
        <f>'Production Summary'!$N$29</f>
        <v>612</v>
      </c>
      <c r="BF47" s="164">
        <f>'Production Summary'!$M$29</f>
        <v>51</v>
      </c>
      <c r="BG47" s="164">
        <v>0</v>
      </c>
      <c r="BH47" s="164">
        <f>'Production Summary'!$N$30</f>
        <v>500</v>
      </c>
      <c r="BI47" s="164">
        <f>'Production Summary'!$M$30</f>
        <v>250</v>
      </c>
      <c r="BJ47" s="164">
        <v>0</v>
      </c>
      <c r="BK47" s="386"/>
      <c r="BL47" s="164">
        <f>'Production Summary'!$N$32</f>
        <v>875</v>
      </c>
      <c r="BM47" s="164">
        <f>'Production Summary'!$N$34</f>
        <v>360.59999999999997</v>
      </c>
      <c r="BN47" s="164">
        <f>'Production Summary'!$M$34</f>
        <v>6.01</v>
      </c>
      <c r="BO47" s="164">
        <v>0</v>
      </c>
      <c r="BP47" s="164">
        <f>'Production Summary'!$N$36</f>
        <v>717</v>
      </c>
      <c r="BQ47" s="164">
        <f>'Production Summary'!$M$36</f>
        <v>11.95</v>
      </c>
      <c r="BR47" s="164">
        <v>0</v>
      </c>
      <c r="BS47" s="164">
        <f>'Production Summary'!$N$37</f>
        <v>210</v>
      </c>
      <c r="BT47" s="164">
        <f>'Production Summary'!$M$37</f>
        <v>21</v>
      </c>
      <c r="BU47" s="164">
        <v>0</v>
      </c>
      <c r="BV47" s="164">
        <f>'Production Summary'!$N$38</f>
        <v>280</v>
      </c>
      <c r="BW47" s="164">
        <f>'Production Summary'!$M$38</f>
        <v>28</v>
      </c>
      <c r="BX47" s="164">
        <v>0</v>
      </c>
      <c r="BY47" s="165">
        <f>'Production Summary'!$N$39</f>
        <v>300.38406247988502</v>
      </c>
      <c r="BZ47" s="164">
        <f>'Production Summary'!$M$39</f>
        <v>30.038406247988501</v>
      </c>
      <c r="CA47" s="164">
        <v>0</v>
      </c>
      <c r="CB47" s="164">
        <f>'Production Summary'!$N$40</f>
        <v>131.30000000000001</v>
      </c>
      <c r="CC47" s="164">
        <f>'Production Summary'!$M$40</f>
        <v>13.13</v>
      </c>
      <c r="CD47" s="164">
        <v>0</v>
      </c>
      <c r="CE47" s="164">
        <f>'Production Summary'!$N$42</f>
        <v>1136.3519999999996</v>
      </c>
      <c r="CF47" s="164">
        <f>'Production Summary'!$M$42</f>
        <v>81.167999999999978</v>
      </c>
      <c r="CG47" s="164">
        <v>0</v>
      </c>
      <c r="CH47" s="164">
        <v>0</v>
      </c>
      <c r="CI47" s="164">
        <f>'Production Summary'!$N$43</f>
        <v>184</v>
      </c>
      <c r="CJ47" s="164">
        <v>0</v>
      </c>
      <c r="CK47" s="164">
        <f>'Production Summary'!$N$44</f>
        <v>355</v>
      </c>
      <c r="CL47" s="164">
        <v>0</v>
      </c>
      <c r="CM47" s="375">
        <f>'Production Summary'!$N$45</f>
        <v>1650</v>
      </c>
      <c r="CN47" s="164">
        <f>'Production Summary'!$N$46</f>
        <v>270</v>
      </c>
      <c r="CO47" s="164">
        <f>'Production Summary'!$N$47</f>
        <v>1350</v>
      </c>
      <c r="CP47" s="166"/>
      <c r="CQ47" s="164">
        <f>'Production Summary'!$N$49</f>
        <v>8004.1580041580037</v>
      </c>
      <c r="CR47" s="164">
        <f>'Production Summary'!$M$49</f>
        <v>66.701316701316699</v>
      </c>
      <c r="CS47" s="164">
        <f>'Production Summary'!$N$50</f>
        <v>13331.600831600828</v>
      </c>
      <c r="CT47" s="164">
        <f>'Production Summary'!$M$50</f>
        <v>148.1288981288981</v>
      </c>
      <c r="CU47" s="164">
        <f>'Production Summary'!$N$51</f>
        <v>12785.862785862784</v>
      </c>
      <c r="CV47" s="164">
        <f>'Production Summary'!$M$51</f>
        <v>355.16285516285512</v>
      </c>
      <c r="CW47" s="164">
        <f>'Production Summary'!$N$52</f>
        <v>12629.937629937627</v>
      </c>
      <c r="CX47" s="164">
        <f>'Production Summary'!$M$52</f>
        <v>701.66320166320156</v>
      </c>
      <c r="CY47" s="164">
        <f>'Production Summary'!$N$53</f>
        <v>12396.049896049895</v>
      </c>
      <c r="CZ47" s="164">
        <f>'Production Summary'!$M$53</f>
        <v>688.66943866943859</v>
      </c>
      <c r="DA47" s="164">
        <f>'Production Summary'!$N$54</f>
        <v>13799.376299376298</v>
      </c>
      <c r="DB47" s="164">
        <f>'Production Summary'!$M$54</f>
        <v>766.63201663201653</v>
      </c>
      <c r="DC47" s="328">
        <f>'Production Summary'!$N$60</f>
        <v>12863.825363825363</v>
      </c>
      <c r="DD47" s="328">
        <f>'Production Summary'!$M$60</f>
        <v>714.65696465696465</v>
      </c>
      <c r="DE47" s="164">
        <f>'Production Summary'!$N$59</f>
        <v>11148.648648648648</v>
      </c>
      <c r="DF47" s="328">
        <f>'Production Summary'!$M$59</f>
        <v>619.36936936936934</v>
      </c>
      <c r="DG47" s="164">
        <f>'Production Summary'!$N$55</f>
        <v>13842.68884268884</v>
      </c>
      <c r="DH47" s="164">
        <f>'Production Summary'!$M$55</f>
        <v>3460.67221067221</v>
      </c>
      <c r="DI47" s="164">
        <f>'Production Summary'!$N$56</f>
        <v>13097.713097713096</v>
      </c>
      <c r="DJ47" s="164">
        <f>'Production Summary'!$M$56</f>
        <v>163.72141372141371</v>
      </c>
      <c r="DK47" s="164">
        <f>'Production Summary'!$N$57</f>
        <v>14189.189189189186</v>
      </c>
      <c r="DL47" s="164">
        <f>'Production Summary'!$M$57</f>
        <v>394.14414414414409</v>
      </c>
      <c r="DM47" s="164">
        <f>'Production Summary'!$N$58</f>
        <v>14017.671517671517</v>
      </c>
      <c r="DN47" s="164">
        <f>'Production Summary'!$M$58</f>
        <v>778.75952875952873</v>
      </c>
      <c r="DO47" s="164">
        <f>'Production Summary'!$N$61</f>
        <v>4500</v>
      </c>
      <c r="DP47" s="328">
        <f>'Production Summary'!$M$61</f>
        <v>750</v>
      </c>
      <c r="DQ47" s="164">
        <v>0</v>
      </c>
      <c r="DR47" s="164">
        <f>'Production Summary'!$N$62</f>
        <v>8900</v>
      </c>
      <c r="DS47" s="164">
        <f>'Production Summary'!$N$70</f>
        <v>300</v>
      </c>
      <c r="DT47" s="328">
        <f>'Production Summary'!$M$70</f>
        <v>25</v>
      </c>
      <c r="DU47" s="164">
        <v>0</v>
      </c>
      <c r="DV47" s="164">
        <f>'Production Summary'!$N$71</f>
        <v>150</v>
      </c>
      <c r="DW47" s="164">
        <v>0</v>
      </c>
      <c r="DX47" s="164">
        <f>'Production Summary'!$N$64</f>
        <v>192</v>
      </c>
      <c r="DY47" s="164">
        <v>0</v>
      </c>
      <c r="DZ47" s="391">
        <f>'Production Summary'!$N$65</f>
        <v>384</v>
      </c>
      <c r="EA47" s="164">
        <v>0</v>
      </c>
      <c r="EB47" s="391">
        <f>'Production Summary'!$N$66</f>
        <v>192</v>
      </c>
      <c r="EC47" s="164">
        <v>0</v>
      </c>
      <c r="ED47" s="164">
        <f>'Production Summary'!$N$67</f>
        <v>96</v>
      </c>
      <c r="EE47" s="164">
        <v>0</v>
      </c>
      <c r="EF47" s="164">
        <f>'Production Summary'!$N$68</f>
        <v>96</v>
      </c>
      <c r="EG47" s="164">
        <v>0</v>
      </c>
      <c r="EH47" s="164">
        <f>'Production Summary'!$N$69</f>
        <v>340</v>
      </c>
      <c r="EI47" s="101">
        <f t="shared" si="8"/>
        <v>976191848.50153244</v>
      </c>
      <c r="EJ47" s="3"/>
      <c r="EK47" s="3"/>
      <c r="ER47" s="64" t="s">
        <v>63</v>
      </c>
      <c r="ES47" s="61" t="str">
        <f t="shared" si="9"/>
        <v/>
      </c>
      <c r="ET47" s="24">
        <f t="shared" si="5"/>
        <v>976191848.50153244</v>
      </c>
    </row>
    <row r="48" spans="1:150" ht="15" customHeight="1">
      <c r="A48" t="b">
        <f>C48=Nagpur!C48</f>
        <v>1</v>
      </c>
      <c r="B48" s="65">
        <f>B47+1</f>
        <v>43</v>
      </c>
      <c r="C48" s="61" t="str">
        <f>IF(Nagpur!C48="","",Nagpur!C48)</f>
        <v/>
      </c>
      <c r="D48" s="164">
        <f>'Production Summary'!$N$4</f>
        <v>666</v>
      </c>
      <c r="E48" s="164">
        <f>'Production Summary'!$M$4</f>
        <v>27.75</v>
      </c>
      <c r="F48" s="164">
        <v>0</v>
      </c>
      <c r="G48" s="164">
        <f>'Production Summary'!$N$5</f>
        <v>666</v>
      </c>
      <c r="H48" s="164">
        <f>'Production Summary'!$M$5</f>
        <v>27.75</v>
      </c>
      <c r="I48" s="164">
        <v>0</v>
      </c>
      <c r="J48" s="164">
        <f>'Production Summary'!$N$6</f>
        <v>200</v>
      </c>
      <c r="K48" s="328">
        <f>'Production Summary'!$M$6</f>
        <v>7.5</v>
      </c>
      <c r="L48" s="164">
        <v>0</v>
      </c>
      <c r="M48" s="365">
        <f>'Production Summary'!$N$7</f>
        <v>612.72</v>
      </c>
      <c r="N48" s="367">
        <f>'Production Summary'!$M$7</f>
        <v>25.53</v>
      </c>
      <c r="O48" s="164">
        <v>0</v>
      </c>
      <c r="P48" s="164">
        <f>'Production Summary'!$N$8</f>
        <v>780</v>
      </c>
      <c r="Q48" s="164">
        <f>'Production Summary'!$M$8</f>
        <v>65</v>
      </c>
      <c r="R48" s="164">
        <v>0</v>
      </c>
      <c r="S48" s="164">
        <f>'Production Summary'!$N$9</f>
        <v>720</v>
      </c>
      <c r="T48" s="164">
        <f>'Production Summary'!$M$9</f>
        <v>60</v>
      </c>
      <c r="U48" s="164">
        <v>0</v>
      </c>
      <c r="V48" s="164">
        <f>'Production Summary'!$N$10</f>
        <v>876</v>
      </c>
      <c r="W48" s="164">
        <f>'Production Summary'!$M$10</f>
        <v>73</v>
      </c>
      <c r="X48" s="164">
        <v>0</v>
      </c>
      <c r="Y48" s="164">
        <f>'Production Summary'!$N$14</f>
        <v>177</v>
      </c>
      <c r="Z48" s="328">
        <f>'Production Summary'!$M$14</f>
        <v>14.75</v>
      </c>
      <c r="AA48" s="164">
        <v>0</v>
      </c>
      <c r="AB48" s="164">
        <f>'Production Summary'!$N$15</f>
        <v>126</v>
      </c>
      <c r="AC48" s="164">
        <f>'Production Summary'!$M$15</f>
        <v>21</v>
      </c>
      <c r="AD48" s="164">
        <v>0</v>
      </c>
      <c r="AE48" s="164">
        <f>'Production Summary'!$N$16</f>
        <v>252</v>
      </c>
      <c r="AF48" s="164">
        <f>'Production Summary'!$M$16</f>
        <v>21</v>
      </c>
      <c r="AG48" s="164">
        <v>0</v>
      </c>
      <c r="AH48" s="164">
        <f>'Production Summary'!$N$18</f>
        <v>1035</v>
      </c>
      <c r="AI48" s="164">
        <f>'Production Summary'!$M$18</f>
        <v>17.25</v>
      </c>
      <c r="AJ48" s="164">
        <v>0</v>
      </c>
      <c r="AK48" s="164">
        <f>'Production Summary'!$N$19</f>
        <v>870</v>
      </c>
      <c r="AL48" s="164">
        <f>'Production Summary'!$M$19</f>
        <v>29</v>
      </c>
      <c r="AM48" s="164">
        <v>0</v>
      </c>
      <c r="AN48" s="164">
        <f>'Production Summary'!$N$20</f>
        <v>864</v>
      </c>
      <c r="AO48" s="164">
        <f>'Production Summary'!$M$20</f>
        <v>72</v>
      </c>
      <c r="AP48" s="164">
        <v>0</v>
      </c>
      <c r="AQ48" s="164">
        <f>'Production Summary'!$N$21</f>
        <v>670</v>
      </c>
      <c r="AR48" s="164">
        <f>'Production Summary'!$M$21</f>
        <v>335</v>
      </c>
      <c r="AS48" s="164">
        <v>0</v>
      </c>
      <c r="AT48" s="386">
        <f>'Production Summary'!$N$22</f>
        <v>375</v>
      </c>
      <c r="AU48" s="164">
        <f>'Production Summary'!$N$23</f>
        <v>1050</v>
      </c>
      <c r="AV48" s="164">
        <f>'Production Summary'!$N$25</f>
        <v>300</v>
      </c>
      <c r="AW48" s="164">
        <f>'Production Summary'!$M$25</f>
        <v>25</v>
      </c>
      <c r="AX48" s="164">
        <v>0</v>
      </c>
      <c r="AY48" s="164">
        <f>'Production Summary'!$N$26</f>
        <v>300</v>
      </c>
      <c r="AZ48" s="164">
        <f>'Production Summary'!$M$26</f>
        <v>25</v>
      </c>
      <c r="BA48" s="164">
        <v>0</v>
      </c>
      <c r="BB48" s="164">
        <f>'Production Summary'!$N$28</f>
        <v>777</v>
      </c>
      <c r="BC48" s="164">
        <f>'Production Summary'!$M$28</f>
        <v>12.95</v>
      </c>
      <c r="BD48" s="164">
        <v>0</v>
      </c>
      <c r="BE48" s="164">
        <f>'Production Summary'!$N$29</f>
        <v>612</v>
      </c>
      <c r="BF48" s="164">
        <f>'Production Summary'!$M$29</f>
        <v>51</v>
      </c>
      <c r="BG48" s="164">
        <v>0</v>
      </c>
      <c r="BH48" s="164">
        <f>'Production Summary'!$N$30</f>
        <v>500</v>
      </c>
      <c r="BI48" s="164">
        <f>'Production Summary'!$M$30</f>
        <v>250</v>
      </c>
      <c r="BJ48" s="164">
        <v>0</v>
      </c>
      <c r="BK48" s="386"/>
      <c r="BL48" s="164">
        <f>'Production Summary'!$N$32</f>
        <v>875</v>
      </c>
      <c r="BM48" s="164">
        <f>'Production Summary'!$N$34</f>
        <v>360.59999999999997</v>
      </c>
      <c r="BN48" s="164">
        <f>'Production Summary'!$M$34</f>
        <v>6.01</v>
      </c>
      <c r="BO48" s="164">
        <v>0</v>
      </c>
      <c r="BP48" s="164">
        <f>'Production Summary'!$N$36</f>
        <v>717</v>
      </c>
      <c r="BQ48" s="164">
        <f>'Production Summary'!$M$36</f>
        <v>11.95</v>
      </c>
      <c r="BR48" s="164">
        <v>0</v>
      </c>
      <c r="BS48" s="164">
        <f>'Production Summary'!$N$37</f>
        <v>210</v>
      </c>
      <c r="BT48" s="164">
        <f>'Production Summary'!$M$37</f>
        <v>21</v>
      </c>
      <c r="BU48" s="164">
        <v>0</v>
      </c>
      <c r="BV48" s="164">
        <f>'Production Summary'!$N$38</f>
        <v>280</v>
      </c>
      <c r="BW48" s="164">
        <f>'Production Summary'!$M$38</f>
        <v>28</v>
      </c>
      <c r="BX48" s="164">
        <v>0</v>
      </c>
      <c r="BY48" s="165">
        <f>'Production Summary'!$N$39</f>
        <v>300.38406247988502</v>
      </c>
      <c r="BZ48" s="164">
        <f>'Production Summary'!$M$39</f>
        <v>30.038406247988501</v>
      </c>
      <c r="CA48" s="164">
        <v>0</v>
      </c>
      <c r="CB48" s="164">
        <f>'Production Summary'!$N$40</f>
        <v>131.30000000000001</v>
      </c>
      <c r="CC48" s="164">
        <f>'Production Summary'!$M$40</f>
        <v>13.13</v>
      </c>
      <c r="CD48" s="164">
        <v>0</v>
      </c>
      <c r="CE48" s="164">
        <f>'Production Summary'!$N$42</f>
        <v>1136.3519999999996</v>
      </c>
      <c r="CF48" s="164">
        <f>'Production Summary'!$M$42</f>
        <v>81.167999999999978</v>
      </c>
      <c r="CG48" s="164">
        <v>0</v>
      </c>
      <c r="CH48" s="164">
        <v>0</v>
      </c>
      <c r="CI48" s="164">
        <f>'Production Summary'!$N$43</f>
        <v>184</v>
      </c>
      <c r="CJ48" s="164">
        <v>0</v>
      </c>
      <c r="CK48" s="164">
        <f>'Production Summary'!$N$44</f>
        <v>355</v>
      </c>
      <c r="CL48" s="164">
        <v>0</v>
      </c>
      <c r="CM48" s="375">
        <f>'Production Summary'!$N$45</f>
        <v>1650</v>
      </c>
      <c r="CN48" s="164">
        <f>'Production Summary'!$N$46</f>
        <v>270</v>
      </c>
      <c r="CO48" s="164">
        <f>'Production Summary'!$N$47</f>
        <v>1350</v>
      </c>
      <c r="CP48" s="166"/>
      <c r="CQ48" s="164">
        <f>'Production Summary'!$N$49</f>
        <v>8004.1580041580037</v>
      </c>
      <c r="CR48" s="164">
        <f>'Production Summary'!$M$49</f>
        <v>66.701316701316699</v>
      </c>
      <c r="CS48" s="164">
        <f>'Production Summary'!$N$50</f>
        <v>13331.600831600828</v>
      </c>
      <c r="CT48" s="164">
        <f>'Production Summary'!$M$50</f>
        <v>148.1288981288981</v>
      </c>
      <c r="CU48" s="164">
        <f>'Production Summary'!$N$51</f>
        <v>12785.862785862784</v>
      </c>
      <c r="CV48" s="164">
        <f>'Production Summary'!$M$51</f>
        <v>355.16285516285512</v>
      </c>
      <c r="CW48" s="164">
        <f>'Production Summary'!$N$52</f>
        <v>12629.937629937627</v>
      </c>
      <c r="CX48" s="164">
        <f>'Production Summary'!$M$52</f>
        <v>701.66320166320156</v>
      </c>
      <c r="CY48" s="164">
        <f>'Production Summary'!$N$53</f>
        <v>12396.049896049895</v>
      </c>
      <c r="CZ48" s="164">
        <f>'Production Summary'!$M$53</f>
        <v>688.66943866943859</v>
      </c>
      <c r="DA48" s="164">
        <f>'Production Summary'!$N$54</f>
        <v>13799.376299376298</v>
      </c>
      <c r="DB48" s="164">
        <f>'Production Summary'!$M$54</f>
        <v>766.63201663201653</v>
      </c>
      <c r="DC48" s="328">
        <f>'Production Summary'!$N$60</f>
        <v>12863.825363825363</v>
      </c>
      <c r="DD48" s="328">
        <f>'Production Summary'!$M$60</f>
        <v>714.65696465696465</v>
      </c>
      <c r="DE48" s="164">
        <f>'Production Summary'!$N$59</f>
        <v>11148.648648648648</v>
      </c>
      <c r="DF48" s="328">
        <f>'Production Summary'!$M$59</f>
        <v>619.36936936936934</v>
      </c>
      <c r="DG48" s="164">
        <f>'Production Summary'!$N$55</f>
        <v>13842.68884268884</v>
      </c>
      <c r="DH48" s="164">
        <f>'Production Summary'!$M$55</f>
        <v>3460.67221067221</v>
      </c>
      <c r="DI48" s="164">
        <f>'Production Summary'!$N$56</f>
        <v>13097.713097713096</v>
      </c>
      <c r="DJ48" s="164">
        <f>'Production Summary'!$M$56</f>
        <v>163.72141372141371</v>
      </c>
      <c r="DK48" s="164">
        <f>'Production Summary'!$N$57</f>
        <v>14189.189189189186</v>
      </c>
      <c r="DL48" s="164">
        <f>'Production Summary'!$M$57</f>
        <v>394.14414414414409</v>
      </c>
      <c r="DM48" s="164">
        <f>'Production Summary'!$N$58</f>
        <v>14017.671517671517</v>
      </c>
      <c r="DN48" s="164">
        <f>'Production Summary'!$M$58</f>
        <v>778.75952875952873</v>
      </c>
      <c r="DO48" s="164">
        <f>'Production Summary'!$N$61</f>
        <v>4500</v>
      </c>
      <c r="DP48" s="328">
        <f>'Production Summary'!$M$61</f>
        <v>750</v>
      </c>
      <c r="DQ48" s="164">
        <v>0</v>
      </c>
      <c r="DR48" s="164">
        <f>'Production Summary'!$N$62</f>
        <v>8900</v>
      </c>
      <c r="DS48" s="164">
        <f>'Production Summary'!$N$70</f>
        <v>300</v>
      </c>
      <c r="DT48" s="328">
        <f>'Production Summary'!$M$70</f>
        <v>25</v>
      </c>
      <c r="DU48" s="164">
        <v>0</v>
      </c>
      <c r="DV48" s="164">
        <f>'Production Summary'!$N$71</f>
        <v>150</v>
      </c>
      <c r="DW48" s="164">
        <v>0</v>
      </c>
      <c r="DX48" s="164">
        <f>'Production Summary'!$N$64</f>
        <v>192</v>
      </c>
      <c r="DY48" s="164">
        <v>0</v>
      </c>
      <c r="DZ48" s="391">
        <f>'Production Summary'!$N$65</f>
        <v>384</v>
      </c>
      <c r="EA48" s="164">
        <v>0</v>
      </c>
      <c r="EB48" s="391">
        <f>'Production Summary'!$N$66</f>
        <v>192</v>
      </c>
      <c r="EC48" s="164">
        <v>0</v>
      </c>
      <c r="ED48" s="164">
        <f>'Production Summary'!$N$67</f>
        <v>96</v>
      </c>
      <c r="EE48" s="164">
        <v>0</v>
      </c>
      <c r="EF48" s="164">
        <f>'Production Summary'!$N$68</f>
        <v>96</v>
      </c>
      <c r="EG48" s="164">
        <v>0</v>
      </c>
      <c r="EH48" s="164">
        <f>'Production Summary'!$N$69</f>
        <v>340</v>
      </c>
      <c r="EI48" s="101">
        <f t="shared" si="8"/>
        <v>976191848.50153244</v>
      </c>
      <c r="EJ48" s="3"/>
      <c r="EK48" s="3"/>
      <c r="ER48" s="64" t="s">
        <v>64</v>
      </c>
      <c r="ES48" s="61" t="str">
        <f t="shared" si="9"/>
        <v/>
      </c>
      <c r="ET48" s="24">
        <f t="shared" si="5"/>
        <v>976191848.50153244</v>
      </c>
    </row>
    <row r="49" spans="1:150" ht="15" customHeight="1">
      <c r="A49" t="b">
        <f>C49=Nagpur!C49</f>
        <v>1</v>
      </c>
      <c r="B49" s="65">
        <f t="shared" si="6"/>
        <v>44</v>
      </c>
      <c r="C49" s="61" t="str">
        <f>IF(Nagpur!C49="","",Nagpur!C49)</f>
        <v/>
      </c>
      <c r="D49" s="164">
        <f>'Production Summary'!$N$4</f>
        <v>666</v>
      </c>
      <c r="E49" s="164">
        <f>'Production Summary'!$M$4</f>
        <v>27.75</v>
      </c>
      <c r="F49" s="164">
        <v>0</v>
      </c>
      <c r="G49" s="164">
        <f>'Production Summary'!$N$5</f>
        <v>666</v>
      </c>
      <c r="H49" s="164">
        <f>'Production Summary'!$M$5</f>
        <v>27.75</v>
      </c>
      <c r="I49" s="164">
        <v>0</v>
      </c>
      <c r="J49" s="164">
        <f>'Production Summary'!$N$6</f>
        <v>200</v>
      </c>
      <c r="K49" s="328">
        <f>'Production Summary'!$M$6</f>
        <v>7.5</v>
      </c>
      <c r="L49" s="164">
        <v>0</v>
      </c>
      <c r="M49" s="365">
        <f>'Production Summary'!$N$7</f>
        <v>612.72</v>
      </c>
      <c r="N49" s="367">
        <f>'Production Summary'!$M$7</f>
        <v>25.53</v>
      </c>
      <c r="O49" s="164">
        <v>0</v>
      </c>
      <c r="P49" s="164">
        <f>'Production Summary'!$N$8</f>
        <v>780</v>
      </c>
      <c r="Q49" s="164">
        <f>'Production Summary'!$M$8</f>
        <v>65</v>
      </c>
      <c r="R49" s="164">
        <v>0</v>
      </c>
      <c r="S49" s="164">
        <f>'Production Summary'!$N$9</f>
        <v>720</v>
      </c>
      <c r="T49" s="164">
        <f>'Production Summary'!$M$9</f>
        <v>60</v>
      </c>
      <c r="U49" s="164">
        <v>0</v>
      </c>
      <c r="V49" s="164">
        <f>'Production Summary'!$N$10</f>
        <v>876</v>
      </c>
      <c r="W49" s="164">
        <f>'Production Summary'!$M$10</f>
        <v>73</v>
      </c>
      <c r="X49" s="164">
        <v>0</v>
      </c>
      <c r="Y49" s="164">
        <f>'Production Summary'!$N$14</f>
        <v>177</v>
      </c>
      <c r="Z49" s="328">
        <f>'Production Summary'!$M$14</f>
        <v>14.75</v>
      </c>
      <c r="AA49" s="164">
        <v>0</v>
      </c>
      <c r="AB49" s="164">
        <f>'Production Summary'!$N$15</f>
        <v>126</v>
      </c>
      <c r="AC49" s="164">
        <f>'Production Summary'!$M$15</f>
        <v>21</v>
      </c>
      <c r="AD49" s="164">
        <v>0</v>
      </c>
      <c r="AE49" s="164">
        <f>'Production Summary'!$N$16</f>
        <v>252</v>
      </c>
      <c r="AF49" s="164">
        <f>'Production Summary'!$M$16</f>
        <v>21</v>
      </c>
      <c r="AG49" s="164">
        <v>0</v>
      </c>
      <c r="AH49" s="164">
        <f>'Production Summary'!$N$18</f>
        <v>1035</v>
      </c>
      <c r="AI49" s="164">
        <f>'Production Summary'!$M$18</f>
        <v>17.25</v>
      </c>
      <c r="AJ49" s="164">
        <v>0</v>
      </c>
      <c r="AK49" s="164">
        <f>'Production Summary'!$N$19</f>
        <v>870</v>
      </c>
      <c r="AL49" s="164">
        <f>'Production Summary'!$M$19</f>
        <v>29</v>
      </c>
      <c r="AM49" s="164">
        <v>0</v>
      </c>
      <c r="AN49" s="164">
        <f>'Production Summary'!$N$20</f>
        <v>864</v>
      </c>
      <c r="AO49" s="164">
        <f>'Production Summary'!$M$20</f>
        <v>72</v>
      </c>
      <c r="AP49" s="164">
        <v>0</v>
      </c>
      <c r="AQ49" s="164">
        <f>'Production Summary'!$N$21</f>
        <v>670</v>
      </c>
      <c r="AR49" s="164">
        <f>'Production Summary'!$M$21</f>
        <v>335</v>
      </c>
      <c r="AS49" s="164">
        <v>0</v>
      </c>
      <c r="AT49" s="386">
        <f>'Production Summary'!$N$22</f>
        <v>375</v>
      </c>
      <c r="AU49" s="164">
        <f>'Production Summary'!$N$23</f>
        <v>1050</v>
      </c>
      <c r="AV49" s="164">
        <f>'Production Summary'!$N$25</f>
        <v>300</v>
      </c>
      <c r="AW49" s="164">
        <f>'Production Summary'!$M$25</f>
        <v>25</v>
      </c>
      <c r="AX49" s="164">
        <v>0</v>
      </c>
      <c r="AY49" s="164">
        <f>'Production Summary'!$N$26</f>
        <v>300</v>
      </c>
      <c r="AZ49" s="164">
        <f>'Production Summary'!$M$26</f>
        <v>25</v>
      </c>
      <c r="BA49" s="164">
        <v>0</v>
      </c>
      <c r="BB49" s="164">
        <f>'Production Summary'!$N$28</f>
        <v>777</v>
      </c>
      <c r="BC49" s="164">
        <f>'Production Summary'!$M$28</f>
        <v>12.95</v>
      </c>
      <c r="BD49" s="164">
        <v>0</v>
      </c>
      <c r="BE49" s="164">
        <f>'Production Summary'!$N$29</f>
        <v>612</v>
      </c>
      <c r="BF49" s="164">
        <f>'Production Summary'!$M$29</f>
        <v>51</v>
      </c>
      <c r="BG49" s="164">
        <v>0</v>
      </c>
      <c r="BH49" s="164">
        <f>'Production Summary'!$N$30</f>
        <v>500</v>
      </c>
      <c r="BI49" s="164">
        <f>'Production Summary'!$M$30</f>
        <v>250</v>
      </c>
      <c r="BJ49" s="164">
        <v>0</v>
      </c>
      <c r="BK49" s="386"/>
      <c r="BL49" s="164">
        <f>'Production Summary'!$N$32</f>
        <v>875</v>
      </c>
      <c r="BM49" s="164">
        <f>'Production Summary'!$N$34</f>
        <v>360.59999999999997</v>
      </c>
      <c r="BN49" s="164">
        <f>'Production Summary'!$M$34</f>
        <v>6.01</v>
      </c>
      <c r="BO49" s="164">
        <v>0</v>
      </c>
      <c r="BP49" s="164">
        <f>'Production Summary'!$N$36</f>
        <v>717</v>
      </c>
      <c r="BQ49" s="164">
        <f>'Production Summary'!$M$36</f>
        <v>11.95</v>
      </c>
      <c r="BR49" s="164">
        <v>0</v>
      </c>
      <c r="BS49" s="164">
        <f>'Production Summary'!$N$37</f>
        <v>210</v>
      </c>
      <c r="BT49" s="164">
        <f>'Production Summary'!$M$37</f>
        <v>21</v>
      </c>
      <c r="BU49" s="164">
        <v>0</v>
      </c>
      <c r="BV49" s="164">
        <f>'Production Summary'!$N$38</f>
        <v>280</v>
      </c>
      <c r="BW49" s="164">
        <f>'Production Summary'!$M$38</f>
        <v>28</v>
      </c>
      <c r="BX49" s="164">
        <v>0</v>
      </c>
      <c r="BY49" s="165">
        <f>'Production Summary'!$N$39</f>
        <v>300.38406247988502</v>
      </c>
      <c r="BZ49" s="164">
        <f>'Production Summary'!$M$39</f>
        <v>30.038406247988501</v>
      </c>
      <c r="CA49" s="164">
        <v>0</v>
      </c>
      <c r="CB49" s="164">
        <f>'Production Summary'!$N$40</f>
        <v>131.30000000000001</v>
      </c>
      <c r="CC49" s="164">
        <f>'Production Summary'!$M$40</f>
        <v>13.13</v>
      </c>
      <c r="CD49" s="164">
        <v>0</v>
      </c>
      <c r="CE49" s="164">
        <f>'Production Summary'!$N$42</f>
        <v>1136.3519999999996</v>
      </c>
      <c r="CF49" s="164">
        <f>'Production Summary'!$M$42</f>
        <v>81.167999999999978</v>
      </c>
      <c r="CG49" s="164">
        <v>0</v>
      </c>
      <c r="CH49" s="164">
        <v>0</v>
      </c>
      <c r="CI49" s="164">
        <f>'Production Summary'!$N$43</f>
        <v>184</v>
      </c>
      <c r="CJ49" s="164">
        <v>0</v>
      </c>
      <c r="CK49" s="164">
        <f>'Production Summary'!$N$44</f>
        <v>355</v>
      </c>
      <c r="CL49" s="164">
        <v>0</v>
      </c>
      <c r="CM49" s="375">
        <f>'Production Summary'!$N$45</f>
        <v>1650</v>
      </c>
      <c r="CN49" s="164">
        <f>'Production Summary'!$N$46</f>
        <v>270</v>
      </c>
      <c r="CO49" s="164">
        <f>'Production Summary'!$N$47</f>
        <v>1350</v>
      </c>
      <c r="CP49" s="166"/>
      <c r="CQ49" s="164">
        <f>'Production Summary'!$N$49</f>
        <v>8004.1580041580037</v>
      </c>
      <c r="CR49" s="164">
        <f>'Production Summary'!$M$49</f>
        <v>66.701316701316699</v>
      </c>
      <c r="CS49" s="164">
        <f>'Production Summary'!$N$50</f>
        <v>13331.600831600828</v>
      </c>
      <c r="CT49" s="164">
        <f>'Production Summary'!$M$50</f>
        <v>148.1288981288981</v>
      </c>
      <c r="CU49" s="164">
        <f>'Production Summary'!$N$51</f>
        <v>12785.862785862784</v>
      </c>
      <c r="CV49" s="164">
        <f>'Production Summary'!$M$51</f>
        <v>355.16285516285512</v>
      </c>
      <c r="CW49" s="164">
        <f>'Production Summary'!$N$52</f>
        <v>12629.937629937627</v>
      </c>
      <c r="CX49" s="164">
        <f>'Production Summary'!$M$52</f>
        <v>701.66320166320156</v>
      </c>
      <c r="CY49" s="164">
        <f>'Production Summary'!$N$53</f>
        <v>12396.049896049895</v>
      </c>
      <c r="CZ49" s="164">
        <f>'Production Summary'!$M$53</f>
        <v>688.66943866943859</v>
      </c>
      <c r="DA49" s="164">
        <f>'Production Summary'!$N$54</f>
        <v>13799.376299376298</v>
      </c>
      <c r="DB49" s="164">
        <f>'Production Summary'!$M$54</f>
        <v>766.63201663201653</v>
      </c>
      <c r="DC49" s="328">
        <f>'Production Summary'!$N$60</f>
        <v>12863.825363825363</v>
      </c>
      <c r="DD49" s="328">
        <f>'Production Summary'!$M$60</f>
        <v>714.65696465696465</v>
      </c>
      <c r="DE49" s="164">
        <f>'Production Summary'!$N$59</f>
        <v>11148.648648648648</v>
      </c>
      <c r="DF49" s="328">
        <f>'Production Summary'!$M$59</f>
        <v>619.36936936936934</v>
      </c>
      <c r="DG49" s="164">
        <f>'Production Summary'!$N$55</f>
        <v>13842.68884268884</v>
      </c>
      <c r="DH49" s="164">
        <f>'Production Summary'!$M$55</f>
        <v>3460.67221067221</v>
      </c>
      <c r="DI49" s="164">
        <f>'Production Summary'!$N$56</f>
        <v>13097.713097713096</v>
      </c>
      <c r="DJ49" s="164">
        <f>'Production Summary'!$M$56</f>
        <v>163.72141372141371</v>
      </c>
      <c r="DK49" s="164">
        <f>'Production Summary'!$N$57</f>
        <v>14189.189189189186</v>
      </c>
      <c r="DL49" s="164">
        <f>'Production Summary'!$M$57</f>
        <v>394.14414414414409</v>
      </c>
      <c r="DM49" s="164">
        <f>'Production Summary'!$N$58</f>
        <v>14017.671517671517</v>
      </c>
      <c r="DN49" s="164">
        <f>'Production Summary'!$M$58</f>
        <v>778.75952875952873</v>
      </c>
      <c r="DO49" s="164">
        <f>'Production Summary'!$N$61</f>
        <v>4500</v>
      </c>
      <c r="DP49" s="328">
        <f>'Production Summary'!$M$61</f>
        <v>750</v>
      </c>
      <c r="DQ49" s="164">
        <v>0</v>
      </c>
      <c r="DR49" s="164">
        <f>'Production Summary'!$N$62</f>
        <v>8900</v>
      </c>
      <c r="DS49" s="164">
        <f>'Production Summary'!$N$70</f>
        <v>300</v>
      </c>
      <c r="DT49" s="328">
        <f>'Production Summary'!$M$70</f>
        <v>25</v>
      </c>
      <c r="DU49" s="164">
        <v>0</v>
      </c>
      <c r="DV49" s="164">
        <f>'Production Summary'!$N$71</f>
        <v>150</v>
      </c>
      <c r="DW49" s="164">
        <v>0</v>
      </c>
      <c r="DX49" s="164">
        <f>'Production Summary'!$N$64</f>
        <v>192</v>
      </c>
      <c r="DY49" s="164">
        <v>0</v>
      </c>
      <c r="DZ49" s="391">
        <f>'Production Summary'!$N$65</f>
        <v>384</v>
      </c>
      <c r="EA49" s="164">
        <v>0</v>
      </c>
      <c r="EB49" s="391">
        <f>'Production Summary'!$N$66</f>
        <v>192</v>
      </c>
      <c r="EC49" s="164">
        <v>0</v>
      </c>
      <c r="ED49" s="164">
        <f>'Production Summary'!$N$67</f>
        <v>96</v>
      </c>
      <c r="EE49" s="164">
        <v>0</v>
      </c>
      <c r="EF49" s="164">
        <f>'Production Summary'!$N$68</f>
        <v>96</v>
      </c>
      <c r="EG49" s="164">
        <v>0</v>
      </c>
      <c r="EH49" s="164">
        <f>'Production Summary'!$N$69</f>
        <v>340</v>
      </c>
      <c r="EI49" s="101">
        <f t="shared" si="8"/>
        <v>976191848.50153244</v>
      </c>
      <c r="EJ49" s="3"/>
      <c r="EK49" s="3"/>
      <c r="ER49" s="64" t="s">
        <v>65</v>
      </c>
      <c r="ES49" s="61" t="str">
        <f t="shared" si="9"/>
        <v/>
      </c>
      <c r="ET49" s="24">
        <f t="shared" si="5"/>
        <v>976191848.50153244</v>
      </c>
    </row>
    <row r="50" spans="1:150" ht="15" customHeight="1">
      <c r="A50" t="b">
        <f>C50=Nagpur!C50</f>
        <v>1</v>
      </c>
      <c r="B50" s="65">
        <f t="shared" si="6"/>
        <v>45</v>
      </c>
      <c r="C50" s="61" t="str">
        <f>IF(Nagpur!C50="","",Nagpur!C50)</f>
        <v/>
      </c>
      <c r="D50" s="164">
        <f>'Production Summary'!$N$4</f>
        <v>666</v>
      </c>
      <c r="E50" s="164">
        <f>'Production Summary'!$M$4</f>
        <v>27.75</v>
      </c>
      <c r="F50" s="164">
        <v>0</v>
      </c>
      <c r="G50" s="164">
        <f>'Production Summary'!$N$5</f>
        <v>666</v>
      </c>
      <c r="H50" s="164">
        <f>'Production Summary'!$M$5</f>
        <v>27.75</v>
      </c>
      <c r="I50" s="164">
        <v>0</v>
      </c>
      <c r="J50" s="164">
        <f>'Production Summary'!$N$6</f>
        <v>200</v>
      </c>
      <c r="K50" s="328">
        <f>'Production Summary'!$M$6</f>
        <v>7.5</v>
      </c>
      <c r="L50" s="164">
        <v>0</v>
      </c>
      <c r="M50" s="365">
        <f>'Production Summary'!$N$7</f>
        <v>612.72</v>
      </c>
      <c r="N50" s="367">
        <f>'Production Summary'!$M$7</f>
        <v>25.53</v>
      </c>
      <c r="O50" s="164">
        <v>0</v>
      </c>
      <c r="P50" s="164">
        <f>'Production Summary'!$N$8</f>
        <v>780</v>
      </c>
      <c r="Q50" s="164">
        <f>'Production Summary'!$M$8</f>
        <v>65</v>
      </c>
      <c r="R50" s="164">
        <v>0</v>
      </c>
      <c r="S50" s="164">
        <f>'Production Summary'!$N$9</f>
        <v>720</v>
      </c>
      <c r="T50" s="164">
        <f>'Production Summary'!$M$9</f>
        <v>60</v>
      </c>
      <c r="U50" s="164">
        <v>0</v>
      </c>
      <c r="V50" s="164">
        <f>'Production Summary'!$N$10</f>
        <v>876</v>
      </c>
      <c r="W50" s="164">
        <f>'Production Summary'!$M$10</f>
        <v>73</v>
      </c>
      <c r="X50" s="164">
        <v>0</v>
      </c>
      <c r="Y50" s="164">
        <f>'Production Summary'!$N$14</f>
        <v>177</v>
      </c>
      <c r="Z50" s="328">
        <f>'Production Summary'!$M$14</f>
        <v>14.75</v>
      </c>
      <c r="AA50" s="164">
        <v>0</v>
      </c>
      <c r="AB50" s="164">
        <f>'Production Summary'!$N$15</f>
        <v>126</v>
      </c>
      <c r="AC50" s="164">
        <f>'Production Summary'!$M$15</f>
        <v>21</v>
      </c>
      <c r="AD50" s="164">
        <v>0</v>
      </c>
      <c r="AE50" s="164">
        <f>'Production Summary'!$N$16</f>
        <v>252</v>
      </c>
      <c r="AF50" s="164">
        <f>'Production Summary'!$M$16</f>
        <v>21</v>
      </c>
      <c r="AG50" s="164">
        <v>0</v>
      </c>
      <c r="AH50" s="164">
        <f>'Production Summary'!$N$18</f>
        <v>1035</v>
      </c>
      <c r="AI50" s="164">
        <f>'Production Summary'!$M$18</f>
        <v>17.25</v>
      </c>
      <c r="AJ50" s="164">
        <v>0</v>
      </c>
      <c r="AK50" s="164">
        <f>'Production Summary'!$N$19</f>
        <v>870</v>
      </c>
      <c r="AL50" s="164">
        <f>'Production Summary'!$M$19</f>
        <v>29</v>
      </c>
      <c r="AM50" s="164">
        <v>0</v>
      </c>
      <c r="AN50" s="164">
        <f>'Production Summary'!$N$20</f>
        <v>864</v>
      </c>
      <c r="AO50" s="164">
        <f>'Production Summary'!$M$20</f>
        <v>72</v>
      </c>
      <c r="AP50" s="164">
        <v>0</v>
      </c>
      <c r="AQ50" s="164">
        <f>'Production Summary'!$N$21</f>
        <v>670</v>
      </c>
      <c r="AR50" s="164">
        <f>'Production Summary'!$M$21</f>
        <v>335</v>
      </c>
      <c r="AS50" s="164">
        <v>0</v>
      </c>
      <c r="AT50" s="386">
        <f>'Production Summary'!$N$22</f>
        <v>375</v>
      </c>
      <c r="AU50" s="164">
        <f>'Production Summary'!$N$23</f>
        <v>1050</v>
      </c>
      <c r="AV50" s="164">
        <f>'Production Summary'!$N$25</f>
        <v>300</v>
      </c>
      <c r="AW50" s="164">
        <f>'Production Summary'!$M$25</f>
        <v>25</v>
      </c>
      <c r="AX50" s="164">
        <v>0</v>
      </c>
      <c r="AY50" s="164">
        <f>'Production Summary'!$N$26</f>
        <v>300</v>
      </c>
      <c r="AZ50" s="164">
        <f>'Production Summary'!$M$26</f>
        <v>25</v>
      </c>
      <c r="BA50" s="164">
        <v>0</v>
      </c>
      <c r="BB50" s="164">
        <f>'Production Summary'!$N$28</f>
        <v>777</v>
      </c>
      <c r="BC50" s="164">
        <f>'Production Summary'!$M$28</f>
        <v>12.95</v>
      </c>
      <c r="BD50" s="164">
        <v>0</v>
      </c>
      <c r="BE50" s="164">
        <f>'Production Summary'!$N$29</f>
        <v>612</v>
      </c>
      <c r="BF50" s="164">
        <f>'Production Summary'!$M$29</f>
        <v>51</v>
      </c>
      <c r="BG50" s="164">
        <v>0</v>
      </c>
      <c r="BH50" s="164">
        <f>'Production Summary'!$N$30</f>
        <v>500</v>
      </c>
      <c r="BI50" s="164">
        <f>'Production Summary'!$M$30</f>
        <v>250</v>
      </c>
      <c r="BJ50" s="164">
        <v>0</v>
      </c>
      <c r="BK50" s="386"/>
      <c r="BL50" s="164">
        <f>'Production Summary'!$N$32</f>
        <v>875</v>
      </c>
      <c r="BM50" s="164">
        <f>'Production Summary'!$N$34</f>
        <v>360.59999999999997</v>
      </c>
      <c r="BN50" s="164">
        <f>'Production Summary'!$M$34</f>
        <v>6.01</v>
      </c>
      <c r="BO50" s="164">
        <v>0</v>
      </c>
      <c r="BP50" s="164">
        <f>'Production Summary'!$N$36</f>
        <v>717</v>
      </c>
      <c r="BQ50" s="164">
        <f>'Production Summary'!$M$36</f>
        <v>11.95</v>
      </c>
      <c r="BR50" s="164">
        <v>0</v>
      </c>
      <c r="BS50" s="164">
        <f>'Production Summary'!$N$37</f>
        <v>210</v>
      </c>
      <c r="BT50" s="164">
        <f>'Production Summary'!$M$37</f>
        <v>21</v>
      </c>
      <c r="BU50" s="164">
        <v>0</v>
      </c>
      <c r="BV50" s="164">
        <f>'Production Summary'!$N$38</f>
        <v>280</v>
      </c>
      <c r="BW50" s="164">
        <f>'Production Summary'!$M$38</f>
        <v>28</v>
      </c>
      <c r="BX50" s="164">
        <v>0</v>
      </c>
      <c r="BY50" s="165">
        <f>'Production Summary'!$N$39</f>
        <v>300.38406247988502</v>
      </c>
      <c r="BZ50" s="164">
        <f>'Production Summary'!$M$39</f>
        <v>30.038406247988501</v>
      </c>
      <c r="CA50" s="164">
        <v>0</v>
      </c>
      <c r="CB50" s="164">
        <f>'Production Summary'!$N$40</f>
        <v>131.30000000000001</v>
      </c>
      <c r="CC50" s="164">
        <f>'Production Summary'!$M$40</f>
        <v>13.13</v>
      </c>
      <c r="CD50" s="164">
        <v>0</v>
      </c>
      <c r="CE50" s="164">
        <f>'Production Summary'!$N$42</f>
        <v>1136.3519999999996</v>
      </c>
      <c r="CF50" s="164">
        <f>'Production Summary'!$M$42</f>
        <v>81.167999999999978</v>
      </c>
      <c r="CG50" s="164">
        <v>0</v>
      </c>
      <c r="CH50" s="164">
        <v>0</v>
      </c>
      <c r="CI50" s="164">
        <f>'Production Summary'!$N$43</f>
        <v>184</v>
      </c>
      <c r="CJ50" s="164">
        <v>0</v>
      </c>
      <c r="CK50" s="164">
        <f>'Production Summary'!$N$44</f>
        <v>355</v>
      </c>
      <c r="CL50" s="164">
        <v>0</v>
      </c>
      <c r="CM50" s="375">
        <f>'Production Summary'!$N$45</f>
        <v>1650</v>
      </c>
      <c r="CN50" s="164">
        <f>'Production Summary'!$N$46</f>
        <v>270</v>
      </c>
      <c r="CO50" s="164">
        <f>'Production Summary'!$N$47</f>
        <v>1350</v>
      </c>
      <c r="CP50" s="166"/>
      <c r="CQ50" s="164">
        <f>'Production Summary'!$N$49</f>
        <v>8004.1580041580037</v>
      </c>
      <c r="CR50" s="164">
        <f>'Production Summary'!$M$49</f>
        <v>66.701316701316699</v>
      </c>
      <c r="CS50" s="164">
        <f>'Production Summary'!$N$50</f>
        <v>13331.600831600828</v>
      </c>
      <c r="CT50" s="164">
        <f>'Production Summary'!$M$50</f>
        <v>148.1288981288981</v>
      </c>
      <c r="CU50" s="164">
        <f>'Production Summary'!$N$51</f>
        <v>12785.862785862784</v>
      </c>
      <c r="CV50" s="164">
        <f>'Production Summary'!$M$51</f>
        <v>355.16285516285512</v>
      </c>
      <c r="CW50" s="164">
        <f>'Production Summary'!$N$52</f>
        <v>12629.937629937627</v>
      </c>
      <c r="CX50" s="164">
        <f>'Production Summary'!$M$52</f>
        <v>701.66320166320156</v>
      </c>
      <c r="CY50" s="164">
        <f>'Production Summary'!$N$53</f>
        <v>12396.049896049895</v>
      </c>
      <c r="CZ50" s="164">
        <f>'Production Summary'!$M$53</f>
        <v>688.66943866943859</v>
      </c>
      <c r="DA50" s="164">
        <f>'Production Summary'!$N$54</f>
        <v>13799.376299376298</v>
      </c>
      <c r="DB50" s="164">
        <f>'Production Summary'!$M$54</f>
        <v>766.63201663201653</v>
      </c>
      <c r="DC50" s="328">
        <f>'Production Summary'!$N$60</f>
        <v>12863.825363825363</v>
      </c>
      <c r="DD50" s="328">
        <f>'Production Summary'!$M$60</f>
        <v>714.65696465696465</v>
      </c>
      <c r="DE50" s="164">
        <f>'Production Summary'!$N$59</f>
        <v>11148.648648648648</v>
      </c>
      <c r="DF50" s="328">
        <f>'Production Summary'!$M$59</f>
        <v>619.36936936936934</v>
      </c>
      <c r="DG50" s="164">
        <f>'Production Summary'!$N$55</f>
        <v>13842.68884268884</v>
      </c>
      <c r="DH50" s="164">
        <f>'Production Summary'!$M$55</f>
        <v>3460.67221067221</v>
      </c>
      <c r="DI50" s="164">
        <f>'Production Summary'!$N$56</f>
        <v>13097.713097713096</v>
      </c>
      <c r="DJ50" s="164">
        <f>'Production Summary'!$M$56</f>
        <v>163.72141372141371</v>
      </c>
      <c r="DK50" s="164">
        <f>'Production Summary'!$N$57</f>
        <v>14189.189189189186</v>
      </c>
      <c r="DL50" s="164">
        <f>'Production Summary'!$M$57</f>
        <v>394.14414414414409</v>
      </c>
      <c r="DM50" s="164">
        <f>'Production Summary'!$N$58</f>
        <v>14017.671517671517</v>
      </c>
      <c r="DN50" s="164">
        <f>'Production Summary'!$M$58</f>
        <v>778.75952875952873</v>
      </c>
      <c r="DO50" s="164">
        <f>'Production Summary'!$N$61</f>
        <v>4500</v>
      </c>
      <c r="DP50" s="328">
        <f>'Production Summary'!$M$61</f>
        <v>750</v>
      </c>
      <c r="DQ50" s="164">
        <v>0</v>
      </c>
      <c r="DR50" s="164">
        <f>'Production Summary'!$N$62</f>
        <v>8900</v>
      </c>
      <c r="DS50" s="164">
        <f>'Production Summary'!$N$70</f>
        <v>300</v>
      </c>
      <c r="DT50" s="328">
        <f>'Production Summary'!$M$70</f>
        <v>25</v>
      </c>
      <c r="DU50" s="164">
        <v>0</v>
      </c>
      <c r="DV50" s="164">
        <f>'Production Summary'!$N$71</f>
        <v>150</v>
      </c>
      <c r="DW50" s="164">
        <v>0</v>
      </c>
      <c r="DX50" s="164">
        <f>'Production Summary'!$N$64</f>
        <v>192</v>
      </c>
      <c r="DY50" s="164">
        <v>0</v>
      </c>
      <c r="DZ50" s="391">
        <f>'Production Summary'!$N$65</f>
        <v>384</v>
      </c>
      <c r="EA50" s="164">
        <v>0</v>
      </c>
      <c r="EB50" s="391">
        <f>'Production Summary'!$N$66</f>
        <v>192</v>
      </c>
      <c r="EC50" s="164">
        <v>0</v>
      </c>
      <c r="ED50" s="164">
        <f>'Production Summary'!$N$67</f>
        <v>96</v>
      </c>
      <c r="EE50" s="164">
        <v>0</v>
      </c>
      <c r="EF50" s="164">
        <f>'Production Summary'!$N$68</f>
        <v>96</v>
      </c>
      <c r="EG50" s="164">
        <v>0</v>
      </c>
      <c r="EH50" s="164">
        <f>'Production Summary'!$N$69</f>
        <v>340</v>
      </c>
      <c r="EI50" s="101">
        <f t="shared" si="8"/>
        <v>976191848.50153244</v>
      </c>
      <c r="EJ50" s="3"/>
      <c r="EK50" s="3"/>
      <c r="ER50" s="64" t="s">
        <v>66</v>
      </c>
      <c r="ES50" s="61" t="str">
        <f t="shared" si="9"/>
        <v/>
      </c>
      <c r="ET50" s="24">
        <f t="shared" si="5"/>
        <v>976191848.50153244</v>
      </c>
    </row>
    <row r="51" spans="1:150" ht="15" customHeight="1">
      <c r="A51" t="b">
        <f>C51=Nagpur!C51</f>
        <v>1</v>
      </c>
      <c r="B51" s="65">
        <f t="shared" si="6"/>
        <v>46</v>
      </c>
      <c r="C51" s="61" t="str">
        <f>IF(Nagpur!C51="","",Nagpur!C51)</f>
        <v/>
      </c>
      <c r="D51" s="164">
        <f>'Production Summary'!$N$4</f>
        <v>666</v>
      </c>
      <c r="E51" s="164">
        <f>'Production Summary'!$M$4</f>
        <v>27.75</v>
      </c>
      <c r="F51" s="164">
        <v>0</v>
      </c>
      <c r="G51" s="164">
        <f>'Production Summary'!$N$5</f>
        <v>666</v>
      </c>
      <c r="H51" s="164">
        <f>'Production Summary'!$M$5</f>
        <v>27.75</v>
      </c>
      <c r="I51" s="164">
        <v>0</v>
      </c>
      <c r="J51" s="164">
        <f>'Production Summary'!$N$6</f>
        <v>200</v>
      </c>
      <c r="K51" s="328">
        <f>'Production Summary'!$M$6</f>
        <v>7.5</v>
      </c>
      <c r="L51" s="164">
        <v>0</v>
      </c>
      <c r="M51" s="365">
        <f>'Production Summary'!$N$7</f>
        <v>612.72</v>
      </c>
      <c r="N51" s="367">
        <f>'Production Summary'!$M$7</f>
        <v>25.53</v>
      </c>
      <c r="O51" s="164">
        <v>0</v>
      </c>
      <c r="P51" s="164">
        <f>'Production Summary'!$N$8</f>
        <v>780</v>
      </c>
      <c r="Q51" s="164">
        <f>'Production Summary'!$M$8</f>
        <v>65</v>
      </c>
      <c r="R51" s="164">
        <v>0</v>
      </c>
      <c r="S51" s="164">
        <f>'Production Summary'!$N$9</f>
        <v>720</v>
      </c>
      <c r="T51" s="164">
        <f>'Production Summary'!$M$9</f>
        <v>60</v>
      </c>
      <c r="U51" s="164">
        <v>0</v>
      </c>
      <c r="V51" s="164">
        <f>'Production Summary'!$N$10</f>
        <v>876</v>
      </c>
      <c r="W51" s="164">
        <f>'Production Summary'!$M$10</f>
        <v>73</v>
      </c>
      <c r="X51" s="164">
        <v>0</v>
      </c>
      <c r="Y51" s="164">
        <f>'Production Summary'!$N$14</f>
        <v>177</v>
      </c>
      <c r="Z51" s="328">
        <f>'Production Summary'!$M$14</f>
        <v>14.75</v>
      </c>
      <c r="AA51" s="164">
        <v>0</v>
      </c>
      <c r="AB51" s="164">
        <f>'Production Summary'!$N$15</f>
        <v>126</v>
      </c>
      <c r="AC51" s="164">
        <f>'Production Summary'!$M$15</f>
        <v>21</v>
      </c>
      <c r="AD51" s="164">
        <v>0</v>
      </c>
      <c r="AE51" s="164">
        <f>'Production Summary'!$N$16</f>
        <v>252</v>
      </c>
      <c r="AF51" s="164">
        <f>'Production Summary'!$M$16</f>
        <v>21</v>
      </c>
      <c r="AG51" s="164">
        <v>0</v>
      </c>
      <c r="AH51" s="164">
        <f>'Production Summary'!$N$18</f>
        <v>1035</v>
      </c>
      <c r="AI51" s="164">
        <f>'Production Summary'!$M$18</f>
        <v>17.25</v>
      </c>
      <c r="AJ51" s="164">
        <v>0</v>
      </c>
      <c r="AK51" s="164">
        <f>'Production Summary'!$N$19</f>
        <v>870</v>
      </c>
      <c r="AL51" s="164">
        <f>'Production Summary'!$M$19</f>
        <v>29</v>
      </c>
      <c r="AM51" s="164">
        <v>0</v>
      </c>
      <c r="AN51" s="164">
        <f>'Production Summary'!$N$20</f>
        <v>864</v>
      </c>
      <c r="AO51" s="164">
        <f>'Production Summary'!$M$20</f>
        <v>72</v>
      </c>
      <c r="AP51" s="164">
        <v>0</v>
      </c>
      <c r="AQ51" s="164">
        <f>'Production Summary'!$N$21</f>
        <v>670</v>
      </c>
      <c r="AR51" s="164">
        <f>'Production Summary'!$M$21</f>
        <v>335</v>
      </c>
      <c r="AS51" s="164">
        <v>0</v>
      </c>
      <c r="AT51" s="386">
        <f>'Production Summary'!$N$22</f>
        <v>375</v>
      </c>
      <c r="AU51" s="164">
        <f>'Production Summary'!$N$23</f>
        <v>1050</v>
      </c>
      <c r="AV51" s="164">
        <f>'Production Summary'!$N$25</f>
        <v>300</v>
      </c>
      <c r="AW51" s="164">
        <f>'Production Summary'!$M$25</f>
        <v>25</v>
      </c>
      <c r="AX51" s="164">
        <v>0</v>
      </c>
      <c r="AY51" s="164">
        <f>'Production Summary'!$N$26</f>
        <v>300</v>
      </c>
      <c r="AZ51" s="164">
        <f>'Production Summary'!$M$26</f>
        <v>25</v>
      </c>
      <c r="BA51" s="164">
        <v>0</v>
      </c>
      <c r="BB51" s="164">
        <f>'Production Summary'!$N$28</f>
        <v>777</v>
      </c>
      <c r="BC51" s="164">
        <f>'Production Summary'!$M$28</f>
        <v>12.95</v>
      </c>
      <c r="BD51" s="164">
        <v>0</v>
      </c>
      <c r="BE51" s="164">
        <f>'Production Summary'!$N$29</f>
        <v>612</v>
      </c>
      <c r="BF51" s="164">
        <f>'Production Summary'!$M$29</f>
        <v>51</v>
      </c>
      <c r="BG51" s="164">
        <v>0</v>
      </c>
      <c r="BH51" s="164">
        <f>'Production Summary'!$N$30</f>
        <v>500</v>
      </c>
      <c r="BI51" s="164">
        <f>'Production Summary'!$M$30</f>
        <v>250</v>
      </c>
      <c r="BJ51" s="164">
        <v>0</v>
      </c>
      <c r="BK51" s="386"/>
      <c r="BL51" s="164">
        <f>'Production Summary'!$N$32</f>
        <v>875</v>
      </c>
      <c r="BM51" s="164">
        <f>'Production Summary'!$N$34</f>
        <v>360.59999999999997</v>
      </c>
      <c r="BN51" s="164">
        <f>'Production Summary'!$M$34</f>
        <v>6.01</v>
      </c>
      <c r="BO51" s="164">
        <v>0</v>
      </c>
      <c r="BP51" s="164">
        <f>'Production Summary'!$N$36</f>
        <v>717</v>
      </c>
      <c r="BQ51" s="164">
        <f>'Production Summary'!$M$36</f>
        <v>11.95</v>
      </c>
      <c r="BR51" s="164">
        <v>0</v>
      </c>
      <c r="BS51" s="164">
        <f>'Production Summary'!$N$37</f>
        <v>210</v>
      </c>
      <c r="BT51" s="164">
        <f>'Production Summary'!$M$37</f>
        <v>21</v>
      </c>
      <c r="BU51" s="164">
        <v>0</v>
      </c>
      <c r="BV51" s="164">
        <f>'Production Summary'!$N$38</f>
        <v>280</v>
      </c>
      <c r="BW51" s="164">
        <f>'Production Summary'!$M$38</f>
        <v>28</v>
      </c>
      <c r="BX51" s="164">
        <v>0</v>
      </c>
      <c r="BY51" s="165">
        <f>'Production Summary'!$N$39</f>
        <v>300.38406247988502</v>
      </c>
      <c r="BZ51" s="164">
        <f>'Production Summary'!$M$39</f>
        <v>30.038406247988501</v>
      </c>
      <c r="CA51" s="164">
        <v>0</v>
      </c>
      <c r="CB51" s="164">
        <f>'Production Summary'!$N$40</f>
        <v>131.30000000000001</v>
      </c>
      <c r="CC51" s="164">
        <f>'Production Summary'!$M$40</f>
        <v>13.13</v>
      </c>
      <c r="CD51" s="164">
        <v>0</v>
      </c>
      <c r="CE51" s="164">
        <f>'Production Summary'!$N$42</f>
        <v>1136.3519999999996</v>
      </c>
      <c r="CF51" s="164">
        <f>'Production Summary'!$M$42</f>
        <v>81.167999999999978</v>
      </c>
      <c r="CG51" s="164">
        <v>0</v>
      </c>
      <c r="CH51" s="164">
        <v>0</v>
      </c>
      <c r="CI51" s="164">
        <f>'Production Summary'!$N$43</f>
        <v>184</v>
      </c>
      <c r="CJ51" s="164">
        <v>0</v>
      </c>
      <c r="CK51" s="164">
        <f>'Production Summary'!$N$44</f>
        <v>355</v>
      </c>
      <c r="CL51" s="164">
        <v>0</v>
      </c>
      <c r="CM51" s="375">
        <f>'Production Summary'!$N$45</f>
        <v>1650</v>
      </c>
      <c r="CN51" s="164">
        <f>'Production Summary'!$N$46</f>
        <v>270</v>
      </c>
      <c r="CO51" s="164">
        <f>'Production Summary'!$N$47</f>
        <v>1350</v>
      </c>
      <c r="CP51" s="166"/>
      <c r="CQ51" s="164">
        <f>'Production Summary'!$N$49</f>
        <v>8004.1580041580037</v>
      </c>
      <c r="CR51" s="164">
        <f>'Production Summary'!$M$49</f>
        <v>66.701316701316699</v>
      </c>
      <c r="CS51" s="164">
        <f>'Production Summary'!$N$50</f>
        <v>13331.600831600828</v>
      </c>
      <c r="CT51" s="164">
        <f>'Production Summary'!$M$50</f>
        <v>148.1288981288981</v>
      </c>
      <c r="CU51" s="164">
        <f>'Production Summary'!$N$51</f>
        <v>12785.862785862784</v>
      </c>
      <c r="CV51" s="164">
        <f>'Production Summary'!$M$51</f>
        <v>355.16285516285512</v>
      </c>
      <c r="CW51" s="164">
        <f>'Production Summary'!$N$52</f>
        <v>12629.937629937627</v>
      </c>
      <c r="CX51" s="164">
        <f>'Production Summary'!$M$52</f>
        <v>701.66320166320156</v>
      </c>
      <c r="CY51" s="164">
        <f>'Production Summary'!$N$53</f>
        <v>12396.049896049895</v>
      </c>
      <c r="CZ51" s="164">
        <f>'Production Summary'!$M$53</f>
        <v>688.66943866943859</v>
      </c>
      <c r="DA51" s="164">
        <f>'Production Summary'!$N$54</f>
        <v>13799.376299376298</v>
      </c>
      <c r="DB51" s="164">
        <f>'Production Summary'!$M$54</f>
        <v>766.63201663201653</v>
      </c>
      <c r="DC51" s="328">
        <f>'Production Summary'!$N$60</f>
        <v>12863.825363825363</v>
      </c>
      <c r="DD51" s="328">
        <f>'Production Summary'!$M$60</f>
        <v>714.65696465696465</v>
      </c>
      <c r="DE51" s="164">
        <f>'Production Summary'!$N$59</f>
        <v>11148.648648648648</v>
      </c>
      <c r="DF51" s="328">
        <f>'Production Summary'!$M$59</f>
        <v>619.36936936936934</v>
      </c>
      <c r="DG51" s="164">
        <f>'Production Summary'!$N$55</f>
        <v>13842.68884268884</v>
      </c>
      <c r="DH51" s="164">
        <f>'Production Summary'!$M$55</f>
        <v>3460.67221067221</v>
      </c>
      <c r="DI51" s="164">
        <f>'Production Summary'!$N$56</f>
        <v>13097.713097713096</v>
      </c>
      <c r="DJ51" s="164">
        <f>'Production Summary'!$M$56</f>
        <v>163.72141372141371</v>
      </c>
      <c r="DK51" s="164">
        <f>'Production Summary'!$N$57</f>
        <v>14189.189189189186</v>
      </c>
      <c r="DL51" s="164">
        <f>'Production Summary'!$M$57</f>
        <v>394.14414414414409</v>
      </c>
      <c r="DM51" s="164">
        <f>'Production Summary'!$N$58</f>
        <v>14017.671517671517</v>
      </c>
      <c r="DN51" s="164">
        <f>'Production Summary'!$M$58</f>
        <v>778.75952875952873</v>
      </c>
      <c r="DO51" s="164">
        <f>'Production Summary'!$N$61</f>
        <v>4500</v>
      </c>
      <c r="DP51" s="328">
        <f>'Production Summary'!$M$61</f>
        <v>750</v>
      </c>
      <c r="DQ51" s="164">
        <v>0</v>
      </c>
      <c r="DR51" s="164">
        <f>'Production Summary'!$N$62</f>
        <v>8900</v>
      </c>
      <c r="DS51" s="164">
        <f>'Production Summary'!$N$70</f>
        <v>300</v>
      </c>
      <c r="DT51" s="328">
        <f>'Production Summary'!$M$70</f>
        <v>25</v>
      </c>
      <c r="DU51" s="164">
        <v>0</v>
      </c>
      <c r="DV51" s="164">
        <f>'Production Summary'!$N$71</f>
        <v>150</v>
      </c>
      <c r="DW51" s="164">
        <v>0</v>
      </c>
      <c r="DX51" s="164">
        <f>'Production Summary'!$N$64</f>
        <v>192</v>
      </c>
      <c r="DY51" s="164">
        <v>0</v>
      </c>
      <c r="DZ51" s="391">
        <f>'Production Summary'!$N$65</f>
        <v>384</v>
      </c>
      <c r="EA51" s="164">
        <v>0</v>
      </c>
      <c r="EB51" s="391">
        <f>'Production Summary'!$N$66</f>
        <v>192</v>
      </c>
      <c r="EC51" s="164">
        <v>0</v>
      </c>
      <c r="ED51" s="164">
        <f>'Production Summary'!$N$67</f>
        <v>96</v>
      </c>
      <c r="EE51" s="164">
        <v>0</v>
      </c>
      <c r="EF51" s="164">
        <f>'Production Summary'!$N$68</f>
        <v>96</v>
      </c>
      <c r="EG51" s="164">
        <v>0</v>
      </c>
      <c r="EH51" s="164">
        <f>'Production Summary'!$N$69</f>
        <v>340</v>
      </c>
      <c r="EI51" s="101">
        <f t="shared" si="8"/>
        <v>976191848.50153244</v>
      </c>
      <c r="EJ51" s="3"/>
      <c r="EK51" s="3"/>
      <c r="ER51" s="64" t="s">
        <v>67</v>
      </c>
      <c r="ES51" s="61" t="str">
        <f t="shared" si="9"/>
        <v/>
      </c>
      <c r="ET51" s="24">
        <f t="shared" si="5"/>
        <v>976191848.50153244</v>
      </c>
    </row>
    <row r="52" spans="1:150" ht="15" customHeight="1">
      <c r="A52" t="b">
        <f>C52=Nagpur!C52</f>
        <v>1</v>
      </c>
      <c r="B52" s="65">
        <f t="shared" si="6"/>
        <v>47</v>
      </c>
      <c r="C52" s="61" t="str">
        <f>IF(Nagpur!C52="","",Nagpur!C52)</f>
        <v/>
      </c>
      <c r="D52" s="164">
        <f>'Production Summary'!$N$4</f>
        <v>666</v>
      </c>
      <c r="E52" s="164">
        <f>'Production Summary'!$M$4</f>
        <v>27.75</v>
      </c>
      <c r="F52" s="164">
        <v>0</v>
      </c>
      <c r="G52" s="164">
        <f>'Production Summary'!$N$5</f>
        <v>666</v>
      </c>
      <c r="H52" s="164">
        <f>'Production Summary'!$M$5</f>
        <v>27.75</v>
      </c>
      <c r="I52" s="164">
        <v>0</v>
      </c>
      <c r="J52" s="164">
        <f>'Production Summary'!$N$6</f>
        <v>200</v>
      </c>
      <c r="K52" s="328">
        <f>'Production Summary'!$M$6</f>
        <v>7.5</v>
      </c>
      <c r="L52" s="164">
        <v>0</v>
      </c>
      <c r="M52" s="365">
        <f>'Production Summary'!$N$7</f>
        <v>612.72</v>
      </c>
      <c r="N52" s="367">
        <f>'Production Summary'!$M$7</f>
        <v>25.53</v>
      </c>
      <c r="O52" s="164">
        <v>0</v>
      </c>
      <c r="P52" s="164">
        <f>'Production Summary'!$N$8</f>
        <v>780</v>
      </c>
      <c r="Q52" s="164">
        <f>'Production Summary'!$M$8</f>
        <v>65</v>
      </c>
      <c r="R52" s="164">
        <v>0</v>
      </c>
      <c r="S52" s="164">
        <f>'Production Summary'!$N$9</f>
        <v>720</v>
      </c>
      <c r="T52" s="164">
        <f>'Production Summary'!$M$9</f>
        <v>60</v>
      </c>
      <c r="U52" s="164">
        <v>0</v>
      </c>
      <c r="V52" s="164">
        <f>'Production Summary'!$N$10</f>
        <v>876</v>
      </c>
      <c r="W52" s="164">
        <f>'Production Summary'!$M$10</f>
        <v>73</v>
      </c>
      <c r="X52" s="164">
        <v>0</v>
      </c>
      <c r="Y52" s="164">
        <f>'Production Summary'!$N$14</f>
        <v>177</v>
      </c>
      <c r="Z52" s="328">
        <f>'Production Summary'!$M$14</f>
        <v>14.75</v>
      </c>
      <c r="AA52" s="164">
        <v>0</v>
      </c>
      <c r="AB52" s="164">
        <f>'Production Summary'!$N$15</f>
        <v>126</v>
      </c>
      <c r="AC52" s="164">
        <f>'Production Summary'!$M$15</f>
        <v>21</v>
      </c>
      <c r="AD52" s="164">
        <v>0</v>
      </c>
      <c r="AE52" s="164">
        <f>'Production Summary'!$N$16</f>
        <v>252</v>
      </c>
      <c r="AF52" s="164">
        <f>'Production Summary'!$M$16</f>
        <v>21</v>
      </c>
      <c r="AG52" s="164">
        <v>0</v>
      </c>
      <c r="AH52" s="164">
        <f>'Production Summary'!$N$18</f>
        <v>1035</v>
      </c>
      <c r="AI52" s="164">
        <f>'Production Summary'!$M$18</f>
        <v>17.25</v>
      </c>
      <c r="AJ52" s="164">
        <v>0</v>
      </c>
      <c r="AK52" s="164">
        <f>'Production Summary'!$N$19</f>
        <v>870</v>
      </c>
      <c r="AL52" s="164">
        <f>'Production Summary'!$M$19</f>
        <v>29</v>
      </c>
      <c r="AM52" s="164">
        <v>0</v>
      </c>
      <c r="AN52" s="164">
        <f>'Production Summary'!$N$20</f>
        <v>864</v>
      </c>
      <c r="AO52" s="164">
        <f>'Production Summary'!$M$20</f>
        <v>72</v>
      </c>
      <c r="AP52" s="164">
        <v>0</v>
      </c>
      <c r="AQ52" s="164">
        <f>'Production Summary'!$N$21</f>
        <v>670</v>
      </c>
      <c r="AR52" s="164">
        <f>'Production Summary'!$M$21</f>
        <v>335</v>
      </c>
      <c r="AS52" s="164">
        <v>0</v>
      </c>
      <c r="AT52" s="386">
        <f>'Production Summary'!$N$22</f>
        <v>375</v>
      </c>
      <c r="AU52" s="164">
        <f>'Production Summary'!$N$23</f>
        <v>1050</v>
      </c>
      <c r="AV52" s="164">
        <f>'Production Summary'!$N$25</f>
        <v>300</v>
      </c>
      <c r="AW52" s="164">
        <f>'Production Summary'!$M$25</f>
        <v>25</v>
      </c>
      <c r="AX52" s="164">
        <v>0</v>
      </c>
      <c r="AY52" s="164">
        <f>'Production Summary'!$N$26</f>
        <v>300</v>
      </c>
      <c r="AZ52" s="164">
        <f>'Production Summary'!$M$26</f>
        <v>25</v>
      </c>
      <c r="BA52" s="164">
        <v>0</v>
      </c>
      <c r="BB52" s="164">
        <f>'Production Summary'!$N$28</f>
        <v>777</v>
      </c>
      <c r="BC52" s="164">
        <f>'Production Summary'!$M$28</f>
        <v>12.95</v>
      </c>
      <c r="BD52" s="164">
        <v>0</v>
      </c>
      <c r="BE52" s="164">
        <f>'Production Summary'!$N$29</f>
        <v>612</v>
      </c>
      <c r="BF52" s="164">
        <f>'Production Summary'!$M$29</f>
        <v>51</v>
      </c>
      <c r="BG52" s="164">
        <v>0</v>
      </c>
      <c r="BH52" s="164">
        <f>'Production Summary'!$N$30</f>
        <v>500</v>
      </c>
      <c r="BI52" s="164">
        <f>'Production Summary'!$M$30</f>
        <v>250</v>
      </c>
      <c r="BJ52" s="164">
        <v>0</v>
      </c>
      <c r="BK52" s="386"/>
      <c r="BL52" s="164">
        <f>'Production Summary'!$N$32</f>
        <v>875</v>
      </c>
      <c r="BM52" s="164">
        <f>'Production Summary'!$N$34</f>
        <v>360.59999999999997</v>
      </c>
      <c r="BN52" s="164">
        <f>'Production Summary'!$M$34</f>
        <v>6.01</v>
      </c>
      <c r="BO52" s="164">
        <v>0</v>
      </c>
      <c r="BP52" s="164">
        <f>'Production Summary'!$N$36</f>
        <v>717</v>
      </c>
      <c r="BQ52" s="164">
        <f>'Production Summary'!$M$36</f>
        <v>11.95</v>
      </c>
      <c r="BR52" s="164">
        <v>0</v>
      </c>
      <c r="BS52" s="164">
        <f>'Production Summary'!$N$37</f>
        <v>210</v>
      </c>
      <c r="BT52" s="164">
        <f>'Production Summary'!$M$37</f>
        <v>21</v>
      </c>
      <c r="BU52" s="164">
        <v>0</v>
      </c>
      <c r="BV52" s="164">
        <f>'Production Summary'!$N$38</f>
        <v>280</v>
      </c>
      <c r="BW52" s="164">
        <f>'Production Summary'!$M$38</f>
        <v>28</v>
      </c>
      <c r="BX52" s="164">
        <v>0</v>
      </c>
      <c r="BY52" s="165">
        <f>'Production Summary'!$N$39</f>
        <v>300.38406247988502</v>
      </c>
      <c r="BZ52" s="164">
        <f>'Production Summary'!$M$39</f>
        <v>30.038406247988501</v>
      </c>
      <c r="CA52" s="164">
        <v>0</v>
      </c>
      <c r="CB52" s="164">
        <f>'Production Summary'!$N$40</f>
        <v>131.30000000000001</v>
      </c>
      <c r="CC52" s="164">
        <f>'Production Summary'!$M$40</f>
        <v>13.13</v>
      </c>
      <c r="CD52" s="164">
        <v>0</v>
      </c>
      <c r="CE52" s="164">
        <f>'Production Summary'!$N$42</f>
        <v>1136.3519999999996</v>
      </c>
      <c r="CF52" s="164">
        <f>'Production Summary'!$M$42</f>
        <v>81.167999999999978</v>
      </c>
      <c r="CG52" s="164">
        <v>0</v>
      </c>
      <c r="CH52" s="164">
        <v>0</v>
      </c>
      <c r="CI52" s="164">
        <f>'Production Summary'!$N$43</f>
        <v>184</v>
      </c>
      <c r="CJ52" s="164">
        <v>0</v>
      </c>
      <c r="CK52" s="164">
        <f>'Production Summary'!$N$44</f>
        <v>355</v>
      </c>
      <c r="CL52" s="164">
        <v>0</v>
      </c>
      <c r="CM52" s="375">
        <f>'Production Summary'!$N$45</f>
        <v>1650</v>
      </c>
      <c r="CN52" s="164">
        <f>'Production Summary'!$N$46</f>
        <v>270</v>
      </c>
      <c r="CO52" s="164">
        <f>'Production Summary'!$N$47</f>
        <v>1350</v>
      </c>
      <c r="CP52" s="166"/>
      <c r="CQ52" s="164">
        <f>'Production Summary'!$N$49</f>
        <v>8004.1580041580037</v>
      </c>
      <c r="CR52" s="164">
        <f>'Production Summary'!$M$49</f>
        <v>66.701316701316699</v>
      </c>
      <c r="CS52" s="164">
        <f>'Production Summary'!$N$50</f>
        <v>13331.600831600828</v>
      </c>
      <c r="CT52" s="164">
        <f>'Production Summary'!$M$50</f>
        <v>148.1288981288981</v>
      </c>
      <c r="CU52" s="164">
        <f>'Production Summary'!$N$51</f>
        <v>12785.862785862784</v>
      </c>
      <c r="CV52" s="164">
        <f>'Production Summary'!$M$51</f>
        <v>355.16285516285512</v>
      </c>
      <c r="CW52" s="164">
        <f>'Production Summary'!$N$52</f>
        <v>12629.937629937627</v>
      </c>
      <c r="CX52" s="164">
        <f>'Production Summary'!$M$52</f>
        <v>701.66320166320156</v>
      </c>
      <c r="CY52" s="164">
        <f>'Production Summary'!$N$53</f>
        <v>12396.049896049895</v>
      </c>
      <c r="CZ52" s="164">
        <f>'Production Summary'!$M$53</f>
        <v>688.66943866943859</v>
      </c>
      <c r="DA52" s="164">
        <f>'Production Summary'!$N$54</f>
        <v>13799.376299376298</v>
      </c>
      <c r="DB52" s="164">
        <f>'Production Summary'!$M$54</f>
        <v>766.63201663201653</v>
      </c>
      <c r="DC52" s="328">
        <f>'Production Summary'!$N$60</f>
        <v>12863.825363825363</v>
      </c>
      <c r="DD52" s="328">
        <f>'Production Summary'!$M$60</f>
        <v>714.65696465696465</v>
      </c>
      <c r="DE52" s="164">
        <f>'Production Summary'!$N$59</f>
        <v>11148.648648648648</v>
      </c>
      <c r="DF52" s="328">
        <f>'Production Summary'!$M$59</f>
        <v>619.36936936936934</v>
      </c>
      <c r="DG52" s="164">
        <f>'Production Summary'!$N$55</f>
        <v>13842.68884268884</v>
      </c>
      <c r="DH52" s="164">
        <f>'Production Summary'!$M$55</f>
        <v>3460.67221067221</v>
      </c>
      <c r="DI52" s="164">
        <f>'Production Summary'!$N$56</f>
        <v>13097.713097713096</v>
      </c>
      <c r="DJ52" s="164">
        <f>'Production Summary'!$M$56</f>
        <v>163.72141372141371</v>
      </c>
      <c r="DK52" s="164">
        <f>'Production Summary'!$N$57</f>
        <v>14189.189189189186</v>
      </c>
      <c r="DL52" s="164">
        <f>'Production Summary'!$M$57</f>
        <v>394.14414414414409</v>
      </c>
      <c r="DM52" s="164">
        <f>'Production Summary'!$N$58</f>
        <v>14017.671517671517</v>
      </c>
      <c r="DN52" s="164">
        <f>'Production Summary'!$M$58</f>
        <v>778.75952875952873</v>
      </c>
      <c r="DO52" s="164">
        <f>'Production Summary'!$N$61</f>
        <v>4500</v>
      </c>
      <c r="DP52" s="328">
        <f>'Production Summary'!$M$61</f>
        <v>750</v>
      </c>
      <c r="DQ52" s="164">
        <v>0</v>
      </c>
      <c r="DR52" s="164">
        <f>'Production Summary'!$N$62</f>
        <v>8900</v>
      </c>
      <c r="DS52" s="164">
        <f>'Production Summary'!$N$70</f>
        <v>300</v>
      </c>
      <c r="DT52" s="328">
        <f>'Production Summary'!$M$70</f>
        <v>25</v>
      </c>
      <c r="DU52" s="164">
        <v>0</v>
      </c>
      <c r="DV52" s="164">
        <f>'Production Summary'!$N$71</f>
        <v>150</v>
      </c>
      <c r="DW52" s="164">
        <v>0</v>
      </c>
      <c r="DX52" s="164">
        <f>'Production Summary'!$N$64</f>
        <v>192</v>
      </c>
      <c r="DY52" s="164">
        <v>0</v>
      </c>
      <c r="DZ52" s="391">
        <f>'Production Summary'!$N$65</f>
        <v>384</v>
      </c>
      <c r="EA52" s="164">
        <v>0</v>
      </c>
      <c r="EB52" s="391">
        <f>'Production Summary'!$N$66</f>
        <v>192</v>
      </c>
      <c r="EC52" s="164">
        <v>0</v>
      </c>
      <c r="ED52" s="164">
        <f>'Production Summary'!$N$67</f>
        <v>96</v>
      </c>
      <c r="EE52" s="164">
        <v>0</v>
      </c>
      <c r="EF52" s="164">
        <f>'Production Summary'!$N$68</f>
        <v>96</v>
      </c>
      <c r="EG52" s="164">
        <v>0</v>
      </c>
      <c r="EH52" s="164">
        <f>'Production Summary'!$N$69</f>
        <v>340</v>
      </c>
      <c r="EI52" s="101">
        <f t="shared" si="8"/>
        <v>976191848.50153244</v>
      </c>
      <c r="EJ52" s="3"/>
      <c r="EK52" s="3"/>
      <c r="ER52" s="64" t="s">
        <v>68</v>
      </c>
      <c r="ES52" s="61" t="str">
        <f t="shared" si="9"/>
        <v/>
      </c>
      <c r="ET52" s="24">
        <f t="shared" si="5"/>
        <v>976191848.50153244</v>
      </c>
    </row>
    <row r="53" spans="1:150" ht="15" customHeight="1">
      <c r="A53" t="b">
        <f>C53=Nagpur!C53</f>
        <v>1</v>
      </c>
      <c r="B53" s="65">
        <f t="shared" si="6"/>
        <v>48</v>
      </c>
      <c r="C53" s="61" t="str">
        <f>IF(Nagpur!C53="","",Nagpur!C53)</f>
        <v/>
      </c>
      <c r="D53" s="164">
        <f>'Production Summary'!$N$4</f>
        <v>666</v>
      </c>
      <c r="E53" s="164">
        <f>'Production Summary'!$M$4</f>
        <v>27.75</v>
      </c>
      <c r="F53" s="164">
        <v>0</v>
      </c>
      <c r="G53" s="164">
        <f>'Production Summary'!$N$5</f>
        <v>666</v>
      </c>
      <c r="H53" s="164">
        <f>'Production Summary'!$M$5</f>
        <v>27.75</v>
      </c>
      <c r="I53" s="164">
        <v>0</v>
      </c>
      <c r="J53" s="164">
        <f>'Production Summary'!$N$6</f>
        <v>200</v>
      </c>
      <c r="K53" s="328">
        <f>'Production Summary'!$M$6</f>
        <v>7.5</v>
      </c>
      <c r="L53" s="164">
        <v>0</v>
      </c>
      <c r="M53" s="365">
        <f>'Production Summary'!$N$7</f>
        <v>612.72</v>
      </c>
      <c r="N53" s="367">
        <f>'Production Summary'!$M$7</f>
        <v>25.53</v>
      </c>
      <c r="O53" s="164">
        <v>0</v>
      </c>
      <c r="P53" s="164">
        <f>'Production Summary'!$N$8</f>
        <v>780</v>
      </c>
      <c r="Q53" s="164">
        <f>'Production Summary'!$M$8</f>
        <v>65</v>
      </c>
      <c r="R53" s="164">
        <v>0</v>
      </c>
      <c r="S53" s="164">
        <f>'Production Summary'!$N$9</f>
        <v>720</v>
      </c>
      <c r="T53" s="164">
        <f>'Production Summary'!$M$9</f>
        <v>60</v>
      </c>
      <c r="U53" s="164">
        <v>0</v>
      </c>
      <c r="V53" s="164">
        <f>'Production Summary'!$N$10</f>
        <v>876</v>
      </c>
      <c r="W53" s="164">
        <f>'Production Summary'!$M$10</f>
        <v>73</v>
      </c>
      <c r="X53" s="164">
        <v>0</v>
      </c>
      <c r="Y53" s="164">
        <f>'Production Summary'!$N$14</f>
        <v>177</v>
      </c>
      <c r="Z53" s="328">
        <f>'Production Summary'!$M$14</f>
        <v>14.75</v>
      </c>
      <c r="AA53" s="164">
        <v>0</v>
      </c>
      <c r="AB53" s="164">
        <f>'Production Summary'!$N$15</f>
        <v>126</v>
      </c>
      <c r="AC53" s="164">
        <f>'Production Summary'!$M$15</f>
        <v>21</v>
      </c>
      <c r="AD53" s="164">
        <v>0</v>
      </c>
      <c r="AE53" s="164">
        <f>'Production Summary'!$N$16</f>
        <v>252</v>
      </c>
      <c r="AF53" s="164">
        <f>'Production Summary'!$M$16</f>
        <v>21</v>
      </c>
      <c r="AG53" s="164">
        <v>0</v>
      </c>
      <c r="AH53" s="164">
        <f>'Production Summary'!$N$18</f>
        <v>1035</v>
      </c>
      <c r="AI53" s="164">
        <f>'Production Summary'!$M$18</f>
        <v>17.25</v>
      </c>
      <c r="AJ53" s="164">
        <v>0</v>
      </c>
      <c r="AK53" s="164">
        <f>'Production Summary'!$N$19</f>
        <v>870</v>
      </c>
      <c r="AL53" s="164">
        <f>'Production Summary'!$M$19</f>
        <v>29</v>
      </c>
      <c r="AM53" s="164">
        <v>0</v>
      </c>
      <c r="AN53" s="164">
        <f>'Production Summary'!$N$20</f>
        <v>864</v>
      </c>
      <c r="AO53" s="164">
        <f>'Production Summary'!$M$20</f>
        <v>72</v>
      </c>
      <c r="AP53" s="164">
        <v>0</v>
      </c>
      <c r="AQ53" s="164">
        <f>'Production Summary'!$N$21</f>
        <v>670</v>
      </c>
      <c r="AR53" s="164">
        <f>'Production Summary'!$M$21</f>
        <v>335</v>
      </c>
      <c r="AS53" s="164">
        <v>0</v>
      </c>
      <c r="AT53" s="386">
        <f>'Production Summary'!$N$22</f>
        <v>375</v>
      </c>
      <c r="AU53" s="164">
        <f>'Production Summary'!$N$23</f>
        <v>1050</v>
      </c>
      <c r="AV53" s="164">
        <f>'Production Summary'!$N$25</f>
        <v>300</v>
      </c>
      <c r="AW53" s="164">
        <f>'Production Summary'!$M$25</f>
        <v>25</v>
      </c>
      <c r="AX53" s="164">
        <v>0</v>
      </c>
      <c r="AY53" s="164">
        <f>'Production Summary'!$N$26</f>
        <v>300</v>
      </c>
      <c r="AZ53" s="164">
        <f>'Production Summary'!$M$26</f>
        <v>25</v>
      </c>
      <c r="BA53" s="164">
        <v>0</v>
      </c>
      <c r="BB53" s="164">
        <f>'Production Summary'!$N$28</f>
        <v>777</v>
      </c>
      <c r="BC53" s="164">
        <f>'Production Summary'!$M$28</f>
        <v>12.95</v>
      </c>
      <c r="BD53" s="164">
        <v>0</v>
      </c>
      <c r="BE53" s="164">
        <f>'Production Summary'!$N$29</f>
        <v>612</v>
      </c>
      <c r="BF53" s="164">
        <f>'Production Summary'!$M$29</f>
        <v>51</v>
      </c>
      <c r="BG53" s="164">
        <v>0</v>
      </c>
      <c r="BH53" s="164">
        <f>'Production Summary'!$N$30</f>
        <v>500</v>
      </c>
      <c r="BI53" s="164">
        <f>'Production Summary'!$M$30</f>
        <v>250</v>
      </c>
      <c r="BJ53" s="164">
        <v>0</v>
      </c>
      <c r="BK53" s="386"/>
      <c r="BL53" s="164">
        <f>'Production Summary'!$N$32</f>
        <v>875</v>
      </c>
      <c r="BM53" s="164">
        <f>'Production Summary'!$N$34</f>
        <v>360.59999999999997</v>
      </c>
      <c r="BN53" s="164">
        <f>'Production Summary'!$M$34</f>
        <v>6.01</v>
      </c>
      <c r="BO53" s="164">
        <v>0</v>
      </c>
      <c r="BP53" s="164">
        <f>'Production Summary'!$N$36</f>
        <v>717</v>
      </c>
      <c r="BQ53" s="164">
        <f>'Production Summary'!$M$36</f>
        <v>11.95</v>
      </c>
      <c r="BR53" s="164">
        <v>0</v>
      </c>
      <c r="BS53" s="164">
        <f>'Production Summary'!$N$37</f>
        <v>210</v>
      </c>
      <c r="BT53" s="164">
        <f>'Production Summary'!$M$37</f>
        <v>21</v>
      </c>
      <c r="BU53" s="164">
        <v>0</v>
      </c>
      <c r="BV53" s="164">
        <f>'Production Summary'!$N$38</f>
        <v>280</v>
      </c>
      <c r="BW53" s="164">
        <f>'Production Summary'!$M$38</f>
        <v>28</v>
      </c>
      <c r="BX53" s="164">
        <v>0</v>
      </c>
      <c r="BY53" s="165">
        <f>'Production Summary'!$N$39</f>
        <v>300.38406247988502</v>
      </c>
      <c r="BZ53" s="164">
        <f>'Production Summary'!$M$39</f>
        <v>30.038406247988501</v>
      </c>
      <c r="CA53" s="164">
        <v>0</v>
      </c>
      <c r="CB53" s="164">
        <f>'Production Summary'!$N$40</f>
        <v>131.30000000000001</v>
      </c>
      <c r="CC53" s="164">
        <f>'Production Summary'!$M$40</f>
        <v>13.13</v>
      </c>
      <c r="CD53" s="164">
        <v>0</v>
      </c>
      <c r="CE53" s="164">
        <f>'Production Summary'!$N$42</f>
        <v>1136.3519999999996</v>
      </c>
      <c r="CF53" s="164">
        <f>'Production Summary'!$M$42</f>
        <v>81.167999999999978</v>
      </c>
      <c r="CG53" s="164">
        <v>0</v>
      </c>
      <c r="CH53" s="164">
        <v>0</v>
      </c>
      <c r="CI53" s="164">
        <f>'Production Summary'!$N$43</f>
        <v>184</v>
      </c>
      <c r="CJ53" s="164">
        <v>0</v>
      </c>
      <c r="CK53" s="164">
        <f>'Production Summary'!$N$44</f>
        <v>355</v>
      </c>
      <c r="CL53" s="164">
        <v>0</v>
      </c>
      <c r="CM53" s="375">
        <f>'Production Summary'!$N$45</f>
        <v>1650</v>
      </c>
      <c r="CN53" s="164">
        <f>'Production Summary'!$N$46</f>
        <v>270</v>
      </c>
      <c r="CO53" s="164">
        <f>'Production Summary'!$N$47</f>
        <v>1350</v>
      </c>
      <c r="CP53" s="166"/>
      <c r="CQ53" s="164">
        <f>'Production Summary'!$N$49</f>
        <v>8004.1580041580037</v>
      </c>
      <c r="CR53" s="164">
        <f>'Production Summary'!$M$49</f>
        <v>66.701316701316699</v>
      </c>
      <c r="CS53" s="164">
        <f>'Production Summary'!$N$50</f>
        <v>13331.600831600828</v>
      </c>
      <c r="CT53" s="164">
        <f>'Production Summary'!$M$50</f>
        <v>148.1288981288981</v>
      </c>
      <c r="CU53" s="164">
        <f>'Production Summary'!$N$51</f>
        <v>12785.862785862784</v>
      </c>
      <c r="CV53" s="164">
        <f>'Production Summary'!$M$51</f>
        <v>355.16285516285512</v>
      </c>
      <c r="CW53" s="164">
        <f>'Production Summary'!$N$52</f>
        <v>12629.937629937627</v>
      </c>
      <c r="CX53" s="164">
        <f>'Production Summary'!$M$52</f>
        <v>701.66320166320156</v>
      </c>
      <c r="CY53" s="164">
        <f>'Production Summary'!$N$53</f>
        <v>12396.049896049895</v>
      </c>
      <c r="CZ53" s="164">
        <f>'Production Summary'!$M$53</f>
        <v>688.66943866943859</v>
      </c>
      <c r="DA53" s="164">
        <f>'Production Summary'!$N$54</f>
        <v>13799.376299376298</v>
      </c>
      <c r="DB53" s="164">
        <f>'Production Summary'!$M$54</f>
        <v>766.63201663201653</v>
      </c>
      <c r="DC53" s="328">
        <f>'Production Summary'!$N$60</f>
        <v>12863.825363825363</v>
      </c>
      <c r="DD53" s="328">
        <f>'Production Summary'!$M$60</f>
        <v>714.65696465696465</v>
      </c>
      <c r="DE53" s="164">
        <f>'Production Summary'!$N$59</f>
        <v>11148.648648648648</v>
      </c>
      <c r="DF53" s="328">
        <f>'Production Summary'!$M$59</f>
        <v>619.36936936936934</v>
      </c>
      <c r="DG53" s="164">
        <f>'Production Summary'!$N$55</f>
        <v>13842.68884268884</v>
      </c>
      <c r="DH53" s="164">
        <f>'Production Summary'!$M$55</f>
        <v>3460.67221067221</v>
      </c>
      <c r="DI53" s="164">
        <f>'Production Summary'!$N$56</f>
        <v>13097.713097713096</v>
      </c>
      <c r="DJ53" s="164">
        <f>'Production Summary'!$M$56</f>
        <v>163.72141372141371</v>
      </c>
      <c r="DK53" s="164">
        <f>'Production Summary'!$N$57</f>
        <v>14189.189189189186</v>
      </c>
      <c r="DL53" s="164">
        <f>'Production Summary'!$M$57</f>
        <v>394.14414414414409</v>
      </c>
      <c r="DM53" s="164">
        <f>'Production Summary'!$N$58</f>
        <v>14017.671517671517</v>
      </c>
      <c r="DN53" s="164">
        <f>'Production Summary'!$M$58</f>
        <v>778.75952875952873</v>
      </c>
      <c r="DO53" s="164">
        <f>'Production Summary'!$N$61</f>
        <v>4500</v>
      </c>
      <c r="DP53" s="328">
        <f>'Production Summary'!$M$61</f>
        <v>750</v>
      </c>
      <c r="DQ53" s="164">
        <v>0</v>
      </c>
      <c r="DR53" s="164">
        <f>'Production Summary'!$N$62</f>
        <v>8900</v>
      </c>
      <c r="DS53" s="164">
        <f>'Production Summary'!$N$70</f>
        <v>300</v>
      </c>
      <c r="DT53" s="328">
        <f>'Production Summary'!$M$70</f>
        <v>25</v>
      </c>
      <c r="DU53" s="164">
        <v>0</v>
      </c>
      <c r="DV53" s="164">
        <f>'Production Summary'!$N$71</f>
        <v>150</v>
      </c>
      <c r="DW53" s="164">
        <v>0</v>
      </c>
      <c r="DX53" s="164">
        <f>'Production Summary'!$N$64</f>
        <v>192</v>
      </c>
      <c r="DY53" s="164">
        <v>0</v>
      </c>
      <c r="DZ53" s="391">
        <f>'Production Summary'!$N$65</f>
        <v>384</v>
      </c>
      <c r="EA53" s="164">
        <v>0</v>
      </c>
      <c r="EB53" s="391">
        <f>'Production Summary'!$N$66</f>
        <v>192</v>
      </c>
      <c r="EC53" s="164">
        <v>0</v>
      </c>
      <c r="ED53" s="164">
        <f>'Production Summary'!$N$67</f>
        <v>96</v>
      </c>
      <c r="EE53" s="164">
        <v>0</v>
      </c>
      <c r="EF53" s="164">
        <f>'Production Summary'!$N$68</f>
        <v>96</v>
      </c>
      <c r="EG53" s="164">
        <v>0</v>
      </c>
      <c r="EH53" s="164">
        <f>'Production Summary'!$N$69</f>
        <v>340</v>
      </c>
      <c r="EI53" s="101">
        <f t="shared" si="8"/>
        <v>976191848.50153244</v>
      </c>
      <c r="EJ53" s="3"/>
      <c r="EK53" s="3"/>
      <c r="ER53" s="64" t="s">
        <v>69</v>
      </c>
      <c r="ES53" s="61" t="str">
        <f t="shared" si="9"/>
        <v/>
      </c>
      <c r="ET53" s="24">
        <f t="shared" si="5"/>
        <v>976191848.50153244</v>
      </c>
    </row>
    <row r="54" spans="1:150" ht="15" customHeight="1">
      <c r="A54" t="b">
        <f>C54=Nagpur!C54</f>
        <v>1</v>
      </c>
      <c r="B54" s="65">
        <f t="shared" si="6"/>
        <v>49</v>
      </c>
      <c r="C54" s="61" t="str">
        <f>IF(Nagpur!C54="","",Nagpur!C54)</f>
        <v/>
      </c>
      <c r="D54" s="164">
        <f>'Production Summary'!$N$4</f>
        <v>666</v>
      </c>
      <c r="E54" s="164">
        <f>'Production Summary'!$M$4</f>
        <v>27.75</v>
      </c>
      <c r="F54" s="164">
        <v>0</v>
      </c>
      <c r="G54" s="164">
        <f>'Production Summary'!$N$5</f>
        <v>666</v>
      </c>
      <c r="H54" s="164">
        <f>'Production Summary'!$M$5</f>
        <v>27.75</v>
      </c>
      <c r="I54" s="164">
        <v>0</v>
      </c>
      <c r="J54" s="164">
        <f>'Production Summary'!$N$6</f>
        <v>200</v>
      </c>
      <c r="K54" s="328">
        <f>'Production Summary'!$M$6</f>
        <v>7.5</v>
      </c>
      <c r="L54" s="164">
        <v>0</v>
      </c>
      <c r="M54" s="365">
        <f>'Production Summary'!$N$7</f>
        <v>612.72</v>
      </c>
      <c r="N54" s="367">
        <f>'Production Summary'!$M$7</f>
        <v>25.53</v>
      </c>
      <c r="O54" s="164">
        <v>0</v>
      </c>
      <c r="P54" s="164">
        <f>'Production Summary'!$N$8</f>
        <v>780</v>
      </c>
      <c r="Q54" s="164">
        <f>'Production Summary'!$M$8</f>
        <v>65</v>
      </c>
      <c r="R54" s="164">
        <v>0</v>
      </c>
      <c r="S54" s="164">
        <f>'Production Summary'!$N$9</f>
        <v>720</v>
      </c>
      <c r="T54" s="164">
        <f>'Production Summary'!$M$9</f>
        <v>60</v>
      </c>
      <c r="U54" s="164">
        <v>0</v>
      </c>
      <c r="V54" s="164">
        <f>'Production Summary'!$N$10</f>
        <v>876</v>
      </c>
      <c r="W54" s="164">
        <f>'Production Summary'!$M$10</f>
        <v>73</v>
      </c>
      <c r="X54" s="164">
        <v>0</v>
      </c>
      <c r="Y54" s="164">
        <f>'Production Summary'!$N$14</f>
        <v>177</v>
      </c>
      <c r="Z54" s="328">
        <f>'Production Summary'!$M$14</f>
        <v>14.75</v>
      </c>
      <c r="AA54" s="164">
        <v>0</v>
      </c>
      <c r="AB54" s="164">
        <f>'Production Summary'!$N$15</f>
        <v>126</v>
      </c>
      <c r="AC54" s="164">
        <f>'Production Summary'!$M$15</f>
        <v>21</v>
      </c>
      <c r="AD54" s="164">
        <v>0</v>
      </c>
      <c r="AE54" s="164">
        <f>'Production Summary'!$N$16</f>
        <v>252</v>
      </c>
      <c r="AF54" s="164">
        <f>'Production Summary'!$M$16</f>
        <v>21</v>
      </c>
      <c r="AG54" s="164">
        <v>0</v>
      </c>
      <c r="AH54" s="164">
        <f>'Production Summary'!$N$18</f>
        <v>1035</v>
      </c>
      <c r="AI54" s="164">
        <f>'Production Summary'!$M$18</f>
        <v>17.25</v>
      </c>
      <c r="AJ54" s="164">
        <v>0</v>
      </c>
      <c r="AK54" s="164">
        <f>'Production Summary'!$N$19</f>
        <v>870</v>
      </c>
      <c r="AL54" s="164">
        <f>'Production Summary'!$M$19</f>
        <v>29</v>
      </c>
      <c r="AM54" s="164">
        <v>0</v>
      </c>
      <c r="AN54" s="164">
        <f>'Production Summary'!$N$20</f>
        <v>864</v>
      </c>
      <c r="AO54" s="164">
        <f>'Production Summary'!$M$20</f>
        <v>72</v>
      </c>
      <c r="AP54" s="164">
        <v>0</v>
      </c>
      <c r="AQ54" s="164">
        <f>'Production Summary'!$N$21</f>
        <v>670</v>
      </c>
      <c r="AR54" s="164">
        <f>'Production Summary'!$M$21</f>
        <v>335</v>
      </c>
      <c r="AS54" s="164">
        <v>0</v>
      </c>
      <c r="AT54" s="386">
        <f>'Production Summary'!$N$22</f>
        <v>375</v>
      </c>
      <c r="AU54" s="164">
        <f>'Production Summary'!$N$23</f>
        <v>1050</v>
      </c>
      <c r="AV54" s="164">
        <f>'Production Summary'!$N$25</f>
        <v>300</v>
      </c>
      <c r="AW54" s="164">
        <f>'Production Summary'!$M$25</f>
        <v>25</v>
      </c>
      <c r="AX54" s="164">
        <v>0</v>
      </c>
      <c r="AY54" s="164">
        <f>'Production Summary'!$N$26</f>
        <v>300</v>
      </c>
      <c r="AZ54" s="164">
        <f>'Production Summary'!$M$26</f>
        <v>25</v>
      </c>
      <c r="BA54" s="164">
        <v>0</v>
      </c>
      <c r="BB54" s="164">
        <f>'Production Summary'!$N$28</f>
        <v>777</v>
      </c>
      <c r="BC54" s="164">
        <f>'Production Summary'!$M$28</f>
        <v>12.95</v>
      </c>
      <c r="BD54" s="164">
        <v>0</v>
      </c>
      <c r="BE54" s="164">
        <f>'Production Summary'!$N$29</f>
        <v>612</v>
      </c>
      <c r="BF54" s="164">
        <f>'Production Summary'!$M$29</f>
        <v>51</v>
      </c>
      <c r="BG54" s="164">
        <v>0</v>
      </c>
      <c r="BH54" s="164">
        <f>'Production Summary'!$N$30</f>
        <v>500</v>
      </c>
      <c r="BI54" s="164">
        <f>'Production Summary'!$M$30</f>
        <v>250</v>
      </c>
      <c r="BJ54" s="164">
        <v>0</v>
      </c>
      <c r="BK54" s="386"/>
      <c r="BL54" s="164">
        <f>'Production Summary'!$N$32</f>
        <v>875</v>
      </c>
      <c r="BM54" s="164">
        <f>'Production Summary'!$N$34</f>
        <v>360.59999999999997</v>
      </c>
      <c r="BN54" s="164">
        <f>'Production Summary'!$M$34</f>
        <v>6.01</v>
      </c>
      <c r="BO54" s="164">
        <v>0</v>
      </c>
      <c r="BP54" s="164">
        <f>'Production Summary'!$N$36</f>
        <v>717</v>
      </c>
      <c r="BQ54" s="164">
        <f>'Production Summary'!$M$36</f>
        <v>11.95</v>
      </c>
      <c r="BR54" s="164">
        <v>0</v>
      </c>
      <c r="BS54" s="164">
        <f>'Production Summary'!$N$37</f>
        <v>210</v>
      </c>
      <c r="BT54" s="164">
        <f>'Production Summary'!$M$37</f>
        <v>21</v>
      </c>
      <c r="BU54" s="164">
        <v>0</v>
      </c>
      <c r="BV54" s="164">
        <f>'Production Summary'!$N$38</f>
        <v>280</v>
      </c>
      <c r="BW54" s="164">
        <f>'Production Summary'!$M$38</f>
        <v>28</v>
      </c>
      <c r="BX54" s="164">
        <v>0</v>
      </c>
      <c r="BY54" s="165">
        <f>'Production Summary'!$N$39</f>
        <v>300.38406247988502</v>
      </c>
      <c r="BZ54" s="164">
        <f>'Production Summary'!$M$39</f>
        <v>30.038406247988501</v>
      </c>
      <c r="CA54" s="164">
        <v>0</v>
      </c>
      <c r="CB54" s="164">
        <f>'Production Summary'!$N$40</f>
        <v>131.30000000000001</v>
      </c>
      <c r="CC54" s="164">
        <f>'Production Summary'!$M$40</f>
        <v>13.13</v>
      </c>
      <c r="CD54" s="164">
        <v>0</v>
      </c>
      <c r="CE54" s="164">
        <f>'Production Summary'!$N$42</f>
        <v>1136.3519999999996</v>
      </c>
      <c r="CF54" s="164">
        <f>'Production Summary'!$M$42</f>
        <v>81.167999999999978</v>
      </c>
      <c r="CG54" s="164">
        <v>0</v>
      </c>
      <c r="CH54" s="164">
        <v>0</v>
      </c>
      <c r="CI54" s="164">
        <f>'Production Summary'!$N$43</f>
        <v>184</v>
      </c>
      <c r="CJ54" s="164">
        <v>0</v>
      </c>
      <c r="CK54" s="164">
        <f>'Production Summary'!$N$44</f>
        <v>355</v>
      </c>
      <c r="CL54" s="164">
        <v>0</v>
      </c>
      <c r="CM54" s="375">
        <f>'Production Summary'!$N$45</f>
        <v>1650</v>
      </c>
      <c r="CN54" s="164">
        <f>'Production Summary'!$N$46</f>
        <v>270</v>
      </c>
      <c r="CO54" s="164">
        <f>'Production Summary'!$N$47</f>
        <v>1350</v>
      </c>
      <c r="CP54" s="166"/>
      <c r="CQ54" s="164">
        <f>'Production Summary'!$N$49</f>
        <v>8004.1580041580037</v>
      </c>
      <c r="CR54" s="164">
        <f>'Production Summary'!$M$49</f>
        <v>66.701316701316699</v>
      </c>
      <c r="CS54" s="164">
        <f>'Production Summary'!$N$50</f>
        <v>13331.600831600828</v>
      </c>
      <c r="CT54" s="164">
        <f>'Production Summary'!$M$50</f>
        <v>148.1288981288981</v>
      </c>
      <c r="CU54" s="164">
        <f>'Production Summary'!$N$51</f>
        <v>12785.862785862784</v>
      </c>
      <c r="CV54" s="164">
        <f>'Production Summary'!$M$51</f>
        <v>355.16285516285512</v>
      </c>
      <c r="CW54" s="164">
        <f>'Production Summary'!$N$52</f>
        <v>12629.937629937627</v>
      </c>
      <c r="CX54" s="164">
        <f>'Production Summary'!$M$52</f>
        <v>701.66320166320156</v>
      </c>
      <c r="CY54" s="164">
        <f>'Production Summary'!$N$53</f>
        <v>12396.049896049895</v>
      </c>
      <c r="CZ54" s="164">
        <f>'Production Summary'!$M$53</f>
        <v>688.66943866943859</v>
      </c>
      <c r="DA54" s="164">
        <f>'Production Summary'!$N$54</f>
        <v>13799.376299376298</v>
      </c>
      <c r="DB54" s="164">
        <f>'Production Summary'!$M$54</f>
        <v>766.63201663201653</v>
      </c>
      <c r="DC54" s="328">
        <f>'Production Summary'!$N$60</f>
        <v>12863.825363825363</v>
      </c>
      <c r="DD54" s="328">
        <f>'Production Summary'!$M$60</f>
        <v>714.65696465696465</v>
      </c>
      <c r="DE54" s="164">
        <f>'Production Summary'!$N$59</f>
        <v>11148.648648648648</v>
      </c>
      <c r="DF54" s="328">
        <f>'Production Summary'!$M$59</f>
        <v>619.36936936936934</v>
      </c>
      <c r="DG54" s="164">
        <f>'Production Summary'!$N$55</f>
        <v>13842.68884268884</v>
      </c>
      <c r="DH54" s="164">
        <f>'Production Summary'!$M$55</f>
        <v>3460.67221067221</v>
      </c>
      <c r="DI54" s="164">
        <f>'Production Summary'!$N$56</f>
        <v>13097.713097713096</v>
      </c>
      <c r="DJ54" s="164">
        <f>'Production Summary'!$M$56</f>
        <v>163.72141372141371</v>
      </c>
      <c r="DK54" s="164">
        <f>'Production Summary'!$N$57</f>
        <v>14189.189189189186</v>
      </c>
      <c r="DL54" s="164">
        <f>'Production Summary'!$M$57</f>
        <v>394.14414414414409</v>
      </c>
      <c r="DM54" s="164">
        <f>'Production Summary'!$N$58</f>
        <v>14017.671517671517</v>
      </c>
      <c r="DN54" s="164">
        <f>'Production Summary'!$M$58</f>
        <v>778.75952875952873</v>
      </c>
      <c r="DO54" s="164">
        <f>'Production Summary'!$N$61</f>
        <v>4500</v>
      </c>
      <c r="DP54" s="328">
        <f>'Production Summary'!$M$61</f>
        <v>750</v>
      </c>
      <c r="DQ54" s="164">
        <v>0</v>
      </c>
      <c r="DR54" s="164">
        <f>'Production Summary'!$N$62</f>
        <v>8900</v>
      </c>
      <c r="DS54" s="164">
        <f>'Production Summary'!$N$70</f>
        <v>300</v>
      </c>
      <c r="DT54" s="328">
        <f>'Production Summary'!$M$70</f>
        <v>25</v>
      </c>
      <c r="DU54" s="164">
        <v>0</v>
      </c>
      <c r="DV54" s="164">
        <f>'Production Summary'!$N$71</f>
        <v>150</v>
      </c>
      <c r="DW54" s="164">
        <v>0</v>
      </c>
      <c r="DX54" s="164">
        <f>'Production Summary'!$N$64</f>
        <v>192</v>
      </c>
      <c r="DY54" s="164">
        <v>0</v>
      </c>
      <c r="DZ54" s="391">
        <f>'Production Summary'!$N$65</f>
        <v>384</v>
      </c>
      <c r="EA54" s="164">
        <v>0</v>
      </c>
      <c r="EB54" s="391">
        <f>'Production Summary'!$N$66</f>
        <v>192</v>
      </c>
      <c r="EC54" s="164">
        <v>0</v>
      </c>
      <c r="ED54" s="164">
        <f>'Production Summary'!$N$67</f>
        <v>96</v>
      </c>
      <c r="EE54" s="164">
        <v>0</v>
      </c>
      <c r="EF54" s="164">
        <f>'Production Summary'!$N$68</f>
        <v>96</v>
      </c>
      <c r="EG54" s="164">
        <v>0</v>
      </c>
      <c r="EH54" s="164">
        <f>'Production Summary'!$N$69</f>
        <v>340</v>
      </c>
      <c r="EI54" s="101">
        <f t="shared" si="8"/>
        <v>976191848.50153244</v>
      </c>
      <c r="EJ54" s="3"/>
      <c r="EK54" s="3"/>
      <c r="ER54" s="64" t="s">
        <v>70</v>
      </c>
      <c r="ES54" s="61" t="str">
        <f t="shared" si="9"/>
        <v/>
      </c>
      <c r="ET54" s="24">
        <f t="shared" si="5"/>
        <v>976191848.50153244</v>
      </c>
    </row>
    <row r="55" spans="1:150" ht="15" customHeight="1">
      <c r="A55" t="b">
        <f>C55=Nagpur!C55</f>
        <v>1</v>
      </c>
      <c r="B55" s="65">
        <f t="shared" si="6"/>
        <v>50</v>
      </c>
      <c r="C55" s="61" t="str">
        <f>IF(Nagpur!C55="","",Nagpur!C55)</f>
        <v/>
      </c>
      <c r="D55" s="164">
        <f>'Production Summary'!$N$4</f>
        <v>666</v>
      </c>
      <c r="E55" s="164">
        <f>'Production Summary'!$M$4</f>
        <v>27.75</v>
      </c>
      <c r="F55" s="164">
        <v>0</v>
      </c>
      <c r="G55" s="164">
        <f>'Production Summary'!$N$5</f>
        <v>666</v>
      </c>
      <c r="H55" s="164">
        <f>'Production Summary'!$M$5</f>
        <v>27.75</v>
      </c>
      <c r="I55" s="164">
        <v>0</v>
      </c>
      <c r="J55" s="164">
        <f>'Production Summary'!$N$6</f>
        <v>200</v>
      </c>
      <c r="K55" s="328">
        <f>'Production Summary'!$M$6</f>
        <v>7.5</v>
      </c>
      <c r="L55" s="164">
        <v>0</v>
      </c>
      <c r="M55" s="365">
        <f>'Production Summary'!$N$7</f>
        <v>612.72</v>
      </c>
      <c r="N55" s="367">
        <f>'Production Summary'!$M$7</f>
        <v>25.53</v>
      </c>
      <c r="O55" s="164">
        <v>0</v>
      </c>
      <c r="P55" s="164">
        <f>'Production Summary'!$N$8</f>
        <v>780</v>
      </c>
      <c r="Q55" s="164">
        <f>'Production Summary'!$M$8</f>
        <v>65</v>
      </c>
      <c r="R55" s="164">
        <v>0</v>
      </c>
      <c r="S55" s="164">
        <f>'Production Summary'!$N$9</f>
        <v>720</v>
      </c>
      <c r="T55" s="164">
        <f>'Production Summary'!$M$9</f>
        <v>60</v>
      </c>
      <c r="U55" s="164">
        <v>0</v>
      </c>
      <c r="V55" s="164">
        <f>'Production Summary'!$N$10</f>
        <v>876</v>
      </c>
      <c r="W55" s="164">
        <f>'Production Summary'!$M$10</f>
        <v>73</v>
      </c>
      <c r="X55" s="164">
        <v>0</v>
      </c>
      <c r="Y55" s="164">
        <f>'Production Summary'!$N$14</f>
        <v>177</v>
      </c>
      <c r="Z55" s="328">
        <f>'Production Summary'!$M$14</f>
        <v>14.75</v>
      </c>
      <c r="AA55" s="164">
        <v>0</v>
      </c>
      <c r="AB55" s="164">
        <f>'Production Summary'!$N$15</f>
        <v>126</v>
      </c>
      <c r="AC55" s="164">
        <f>'Production Summary'!$M$15</f>
        <v>21</v>
      </c>
      <c r="AD55" s="164">
        <v>0</v>
      </c>
      <c r="AE55" s="164">
        <f>'Production Summary'!$N$16</f>
        <v>252</v>
      </c>
      <c r="AF55" s="164">
        <f>'Production Summary'!$M$16</f>
        <v>21</v>
      </c>
      <c r="AG55" s="164">
        <v>0</v>
      </c>
      <c r="AH55" s="164">
        <f>'Production Summary'!$N$18</f>
        <v>1035</v>
      </c>
      <c r="AI55" s="164">
        <f>'Production Summary'!$M$18</f>
        <v>17.25</v>
      </c>
      <c r="AJ55" s="164">
        <v>0</v>
      </c>
      <c r="AK55" s="164">
        <f>'Production Summary'!$N$19</f>
        <v>870</v>
      </c>
      <c r="AL55" s="164">
        <f>'Production Summary'!$M$19</f>
        <v>29</v>
      </c>
      <c r="AM55" s="164">
        <v>0</v>
      </c>
      <c r="AN55" s="164">
        <f>'Production Summary'!$N$20</f>
        <v>864</v>
      </c>
      <c r="AO55" s="164">
        <f>'Production Summary'!$M$20</f>
        <v>72</v>
      </c>
      <c r="AP55" s="164">
        <v>0</v>
      </c>
      <c r="AQ55" s="164">
        <f>'Production Summary'!$N$21</f>
        <v>670</v>
      </c>
      <c r="AR55" s="164">
        <f>'Production Summary'!$M$21</f>
        <v>335</v>
      </c>
      <c r="AS55" s="164">
        <v>0</v>
      </c>
      <c r="AT55" s="386">
        <f>'Production Summary'!$N$22</f>
        <v>375</v>
      </c>
      <c r="AU55" s="164">
        <f>'Production Summary'!$N$23</f>
        <v>1050</v>
      </c>
      <c r="AV55" s="164">
        <f>'Production Summary'!$N$25</f>
        <v>300</v>
      </c>
      <c r="AW55" s="164">
        <f>'Production Summary'!$M$25</f>
        <v>25</v>
      </c>
      <c r="AX55" s="164">
        <v>0</v>
      </c>
      <c r="AY55" s="164">
        <f>'Production Summary'!$N$26</f>
        <v>300</v>
      </c>
      <c r="AZ55" s="164">
        <f>'Production Summary'!$M$26</f>
        <v>25</v>
      </c>
      <c r="BA55" s="164">
        <v>0</v>
      </c>
      <c r="BB55" s="164">
        <f>'Production Summary'!$N$28</f>
        <v>777</v>
      </c>
      <c r="BC55" s="164">
        <f>'Production Summary'!$M$28</f>
        <v>12.95</v>
      </c>
      <c r="BD55" s="164">
        <v>0</v>
      </c>
      <c r="BE55" s="164">
        <f>'Production Summary'!$N$29</f>
        <v>612</v>
      </c>
      <c r="BF55" s="164">
        <f>'Production Summary'!$M$29</f>
        <v>51</v>
      </c>
      <c r="BG55" s="164">
        <v>0</v>
      </c>
      <c r="BH55" s="164">
        <f>'Production Summary'!$N$30</f>
        <v>500</v>
      </c>
      <c r="BI55" s="164">
        <f>'Production Summary'!$M$30</f>
        <v>250</v>
      </c>
      <c r="BJ55" s="164">
        <v>0</v>
      </c>
      <c r="BK55" s="386"/>
      <c r="BL55" s="164">
        <f>'Production Summary'!$N$32</f>
        <v>875</v>
      </c>
      <c r="BM55" s="164">
        <f>'Production Summary'!$N$34</f>
        <v>360.59999999999997</v>
      </c>
      <c r="BN55" s="164">
        <f>'Production Summary'!$M$34</f>
        <v>6.01</v>
      </c>
      <c r="BO55" s="164">
        <v>0</v>
      </c>
      <c r="BP55" s="164">
        <f>'Production Summary'!$N$36</f>
        <v>717</v>
      </c>
      <c r="BQ55" s="164">
        <f>'Production Summary'!$M$36</f>
        <v>11.95</v>
      </c>
      <c r="BR55" s="164">
        <v>0</v>
      </c>
      <c r="BS55" s="164">
        <f>'Production Summary'!$N$37</f>
        <v>210</v>
      </c>
      <c r="BT55" s="164">
        <f>'Production Summary'!$M$37</f>
        <v>21</v>
      </c>
      <c r="BU55" s="164">
        <v>0</v>
      </c>
      <c r="BV55" s="164">
        <f>'Production Summary'!$N$38</f>
        <v>280</v>
      </c>
      <c r="BW55" s="164">
        <f>'Production Summary'!$M$38</f>
        <v>28</v>
      </c>
      <c r="BX55" s="164">
        <v>0</v>
      </c>
      <c r="BY55" s="165">
        <f>'Production Summary'!$N$39</f>
        <v>300.38406247988502</v>
      </c>
      <c r="BZ55" s="164">
        <f>'Production Summary'!$M$39</f>
        <v>30.038406247988501</v>
      </c>
      <c r="CA55" s="164">
        <v>0</v>
      </c>
      <c r="CB55" s="164">
        <f>'Production Summary'!$N$40</f>
        <v>131.30000000000001</v>
      </c>
      <c r="CC55" s="164">
        <f>'Production Summary'!$M$40</f>
        <v>13.13</v>
      </c>
      <c r="CD55" s="164">
        <v>0</v>
      </c>
      <c r="CE55" s="164">
        <f>'Production Summary'!$N$42</f>
        <v>1136.3519999999996</v>
      </c>
      <c r="CF55" s="164">
        <f>'Production Summary'!$M$42</f>
        <v>81.167999999999978</v>
      </c>
      <c r="CG55" s="164">
        <v>0</v>
      </c>
      <c r="CH55" s="164">
        <v>0</v>
      </c>
      <c r="CI55" s="164">
        <f>'Production Summary'!$N$43</f>
        <v>184</v>
      </c>
      <c r="CJ55" s="164">
        <v>0</v>
      </c>
      <c r="CK55" s="164">
        <f>'Production Summary'!$N$44</f>
        <v>355</v>
      </c>
      <c r="CL55" s="164">
        <v>0</v>
      </c>
      <c r="CM55" s="375">
        <f>'Production Summary'!$N$45</f>
        <v>1650</v>
      </c>
      <c r="CN55" s="164">
        <f>'Production Summary'!$N$46</f>
        <v>270</v>
      </c>
      <c r="CO55" s="164">
        <f>'Production Summary'!$N$47</f>
        <v>1350</v>
      </c>
      <c r="CP55" s="166"/>
      <c r="CQ55" s="164">
        <f>'Production Summary'!$N$49</f>
        <v>8004.1580041580037</v>
      </c>
      <c r="CR55" s="164">
        <f>'Production Summary'!$M$49</f>
        <v>66.701316701316699</v>
      </c>
      <c r="CS55" s="164">
        <f>'Production Summary'!$N$50</f>
        <v>13331.600831600828</v>
      </c>
      <c r="CT55" s="164">
        <f>'Production Summary'!$M$50</f>
        <v>148.1288981288981</v>
      </c>
      <c r="CU55" s="164">
        <f>'Production Summary'!$N$51</f>
        <v>12785.862785862784</v>
      </c>
      <c r="CV55" s="164">
        <f>'Production Summary'!$M$51</f>
        <v>355.16285516285512</v>
      </c>
      <c r="CW55" s="164">
        <f>'Production Summary'!$N$52</f>
        <v>12629.937629937627</v>
      </c>
      <c r="CX55" s="164">
        <f>'Production Summary'!$M$52</f>
        <v>701.66320166320156</v>
      </c>
      <c r="CY55" s="164">
        <f>'Production Summary'!$N$53</f>
        <v>12396.049896049895</v>
      </c>
      <c r="CZ55" s="164">
        <f>'Production Summary'!$M$53</f>
        <v>688.66943866943859</v>
      </c>
      <c r="DA55" s="164">
        <f>'Production Summary'!$N$54</f>
        <v>13799.376299376298</v>
      </c>
      <c r="DB55" s="164">
        <f>'Production Summary'!$M$54</f>
        <v>766.63201663201653</v>
      </c>
      <c r="DC55" s="328">
        <f>'Production Summary'!$N$60</f>
        <v>12863.825363825363</v>
      </c>
      <c r="DD55" s="328">
        <f>'Production Summary'!$M$60</f>
        <v>714.65696465696465</v>
      </c>
      <c r="DE55" s="164">
        <f>'Production Summary'!$N$59</f>
        <v>11148.648648648648</v>
      </c>
      <c r="DF55" s="328">
        <f>'Production Summary'!$M$59</f>
        <v>619.36936936936934</v>
      </c>
      <c r="DG55" s="164">
        <f>'Production Summary'!$N$55</f>
        <v>13842.68884268884</v>
      </c>
      <c r="DH55" s="164">
        <f>'Production Summary'!$M$55</f>
        <v>3460.67221067221</v>
      </c>
      <c r="DI55" s="164">
        <f>'Production Summary'!$N$56</f>
        <v>13097.713097713096</v>
      </c>
      <c r="DJ55" s="164">
        <f>'Production Summary'!$M$56</f>
        <v>163.72141372141371</v>
      </c>
      <c r="DK55" s="164">
        <f>'Production Summary'!$N$57</f>
        <v>14189.189189189186</v>
      </c>
      <c r="DL55" s="164">
        <f>'Production Summary'!$M$57</f>
        <v>394.14414414414409</v>
      </c>
      <c r="DM55" s="164">
        <f>'Production Summary'!$N$58</f>
        <v>14017.671517671517</v>
      </c>
      <c r="DN55" s="164">
        <f>'Production Summary'!$M$58</f>
        <v>778.75952875952873</v>
      </c>
      <c r="DO55" s="164">
        <f>'Production Summary'!$N$61</f>
        <v>4500</v>
      </c>
      <c r="DP55" s="328">
        <f>'Production Summary'!$M$61</f>
        <v>750</v>
      </c>
      <c r="DQ55" s="164">
        <v>0</v>
      </c>
      <c r="DR55" s="164">
        <f>'Production Summary'!$N$62</f>
        <v>8900</v>
      </c>
      <c r="DS55" s="164">
        <f>'Production Summary'!$N$70</f>
        <v>300</v>
      </c>
      <c r="DT55" s="328">
        <f>'Production Summary'!$M$70</f>
        <v>25</v>
      </c>
      <c r="DU55" s="164">
        <v>0</v>
      </c>
      <c r="DV55" s="164">
        <f>'Production Summary'!$N$71</f>
        <v>150</v>
      </c>
      <c r="DW55" s="164">
        <v>0</v>
      </c>
      <c r="DX55" s="164">
        <f>'Production Summary'!$N$64</f>
        <v>192</v>
      </c>
      <c r="DY55" s="164">
        <v>0</v>
      </c>
      <c r="DZ55" s="391">
        <f>'Production Summary'!$N$65</f>
        <v>384</v>
      </c>
      <c r="EA55" s="164">
        <v>0</v>
      </c>
      <c r="EB55" s="391">
        <f>'Production Summary'!$N$66</f>
        <v>192</v>
      </c>
      <c r="EC55" s="164">
        <v>0</v>
      </c>
      <c r="ED55" s="164">
        <f>'Production Summary'!$N$67</f>
        <v>96</v>
      </c>
      <c r="EE55" s="164">
        <v>0</v>
      </c>
      <c r="EF55" s="164">
        <f>'Production Summary'!$N$68</f>
        <v>96</v>
      </c>
      <c r="EG55" s="164">
        <v>0</v>
      </c>
      <c r="EH55" s="164">
        <f>'Production Summary'!$N$69</f>
        <v>340</v>
      </c>
      <c r="EI55" s="101">
        <f t="shared" si="8"/>
        <v>976191848.50153244</v>
      </c>
      <c r="EJ55" s="3"/>
      <c r="EK55" s="3"/>
      <c r="ER55" s="64" t="s">
        <v>71</v>
      </c>
      <c r="ES55" s="61" t="str">
        <f t="shared" si="9"/>
        <v/>
      </c>
      <c r="ET55" s="24">
        <f t="shared" si="5"/>
        <v>976191848.50153244</v>
      </c>
    </row>
    <row r="56" spans="1:150" ht="15" customHeight="1">
      <c r="A56" t="b">
        <f>C56=Nagpur!C56</f>
        <v>1</v>
      </c>
      <c r="B56" s="65">
        <f t="shared" si="6"/>
        <v>51</v>
      </c>
      <c r="C56" s="61" t="str">
        <f>IF(Nagpur!C56="","",Nagpur!C56)</f>
        <v/>
      </c>
      <c r="D56" s="164">
        <f>'Production Summary'!$N$4</f>
        <v>666</v>
      </c>
      <c r="E56" s="164">
        <f>'Production Summary'!$M$4</f>
        <v>27.75</v>
      </c>
      <c r="F56" s="164">
        <v>0</v>
      </c>
      <c r="G56" s="164">
        <f>'Production Summary'!$N$5</f>
        <v>666</v>
      </c>
      <c r="H56" s="164">
        <f>'Production Summary'!$M$5</f>
        <v>27.75</v>
      </c>
      <c r="I56" s="164">
        <v>0</v>
      </c>
      <c r="J56" s="164">
        <f>'Production Summary'!$N$6</f>
        <v>200</v>
      </c>
      <c r="K56" s="328">
        <f>'Production Summary'!$M$6</f>
        <v>7.5</v>
      </c>
      <c r="L56" s="164">
        <v>0</v>
      </c>
      <c r="M56" s="365">
        <f>'Production Summary'!$N$7</f>
        <v>612.72</v>
      </c>
      <c r="N56" s="367">
        <f>'Production Summary'!$M$7</f>
        <v>25.53</v>
      </c>
      <c r="O56" s="164">
        <v>0</v>
      </c>
      <c r="P56" s="164">
        <f>'Production Summary'!$N$8</f>
        <v>780</v>
      </c>
      <c r="Q56" s="164">
        <f>'Production Summary'!$M$8</f>
        <v>65</v>
      </c>
      <c r="R56" s="164">
        <v>0</v>
      </c>
      <c r="S56" s="164">
        <f>'Production Summary'!$N$9</f>
        <v>720</v>
      </c>
      <c r="T56" s="164">
        <f>'Production Summary'!$M$9</f>
        <v>60</v>
      </c>
      <c r="U56" s="164">
        <v>0</v>
      </c>
      <c r="V56" s="164">
        <f>'Production Summary'!$N$10</f>
        <v>876</v>
      </c>
      <c r="W56" s="164">
        <f>'Production Summary'!$M$10</f>
        <v>73</v>
      </c>
      <c r="X56" s="164">
        <v>0</v>
      </c>
      <c r="Y56" s="164">
        <f>'Production Summary'!$N$14</f>
        <v>177</v>
      </c>
      <c r="Z56" s="328">
        <f>'Production Summary'!$M$14</f>
        <v>14.75</v>
      </c>
      <c r="AA56" s="164">
        <v>0</v>
      </c>
      <c r="AB56" s="164">
        <f>'Production Summary'!$N$15</f>
        <v>126</v>
      </c>
      <c r="AC56" s="164">
        <f>'Production Summary'!$M$15</f>
        <v>21</v>
      </c>
      <c r="AD56" s="164">
        <v>0</v>
      </c>
      <c r="AE56" s="164">
        <f>'Production Summary'!$N$16</f>
        <v>252</v>
      </c>
      <c r="AF56" s="164">
        <f>'Production Summary'!$M$16</f>
        <v>21</v>
      </c>
      <c r="AG56" s="164">
        <v>0</v>
      </c>
      <c r="AH56" s="164">
        <f>'Production Summary'!$N$18</f>
        <v>1035</v>
      </c>
      <c r="AI56" s="164">
        <f>'Production Summary'!$M$18</f>
        <v>17.25</v>
      </c>
      <c r="AJ56" s="164">
        <v>0</v>
      </c>
      <c r="AK56" s="164">
        <f>'Production Summary'!$N$19</f>
        <v>870</v>
      </c>
      <c r="AL56" s="164">
        <f>'Production Summary'!$M$19</f>
        <v>29</v>
      </c>
      <c r="AM56" s="164">
        <v>0</v>
      </c>
      <c r="AN56" s="164">
        <f>'Production Summary'!$N$20</f>
        <v>864</v>
      </c>
      <c r="AO56" s="164">
        <f>'Production Summary'!$M$20</f>
        <v>72</v>
      </c>
      <c r="AP56" s="164">
        <v>0</v>
      </c>
      <c r="AQ56" s="164">
        <f>'Production Summary'!$N$21</f>
        <v>670</v>
      </c>
      <c r="AR56" s="164">
        <f>'Production Summary'!$M$21</f>
        <v>335</v>
      </c>
      <c r="AS56" s="164">
        <v>0</v>
      </c>
      <c r="AT56" s="386">
        <f>'Production Summary'!$N$22</f>
        <v>375</v>
      </c>
      <c r="AU56" s="164">
        <f>'Production Summary'!$N$23</f>
        <v>1050</v>
      </c>
      <c r="AV56" s="164">
        <f>'Production Summary'!$N$25</f>
        <v>300</v>
      </c>
      <c r="AW56" s="164">
        <f>'Production Summary'!$M$25</f>
        <v>25</v>
      </c>
      <c r="AX56" s="164">
        <v>0</v>
      </c>
      <c r="AY56" s="164">
        <f>'Production Summary'!$N$26</f>
        <v>300</v>
      </c>
      <c r="AZ56" s="164">
        <f>'Production Summary'!$M$26</f>
        <v>25</v>
      </c>
      <c r="BA56" s="164">
        <v>0</v>
      </c>
      <c r="BB56" s="164">
        <f>'Production Summary'!$N$28</f>
        <v>777</v>
      </c>
      <c r="BC56" s="164">
        <f>'Production Summary'!$M$28</f>
        <v>12.95</v>
      </c>
      <c r="BD56" s="164">
        <v>0</v>
      </c>
      <c r="BE56" s="164">
        <f>'Production Summary'!$N$29</f>
        <v>612</v>
      </c>
      <c r="BF56" s="164">
        <f>'Production Summary'!$M$29</f>
        <v>51</v>
      </c>
      <c r="BG56" s="164">
        <v>0</v>
      </c>
      <c r="BH56" s="164">
        <f>'Production Summary'!$N$30</f>
        <v>500</v>
      </c>
      <c r="BI56" s="164">
        <f>'Production Summary'!$M$30</f>
        <v>250</v>
      </c>
      <c r="BJ56" s="164">
        <v>0</v>
      </c>
      <c r="BK56" s="386"/>
      <c r="BL56" s="164">
        <f>'Production Summary'!$N$32</f>
        <v>875</v>
      </c>
      <c r="BM56" s="164">
        <f>'Production Summary'!$N$34</f>
        <v>360.59999999999997</v>
      </c>
      <c r="BN56" s="164">
        <f>'Production Summary'!$M$34</f>
        <v>6.01</v>
      </c>
      <c r="BO56" s="164">
        <v>0</v>
      </c>
      <c r="BP56" s="164">
        <f>'Production Summary'!$N$36</f>
        <v>717</v>
      </c>
      <c r="BQ56" s="164">
        <f>'Production Summary'!$M$36</f>
        <v>11.95</v>
      </c>
      <c r="BR56" s="164">
        <v>0</v>
      </c>
      <c r="BS56" s="164">
        <f>'Production Summary'!$N$37</f>
        <v>210</v>
      </c>
      <c r="BT56" s="164">
        <f>'Production Summary'!$M$37</f>
        <v>21</v>
      </c>
      <c r="BU56" s="164">
        <v>0</v>
      </c>
      <c r="BV56" s="164">
        <f>'Production Summary'!$N$38</f>
        <v>280</v>
      </c>
      <c r="BW56" s="164">
        <f>'Production Summary'!$M$38</f>
        <v>28</v>
      </c>
      <c r="BX56" s="164">
        <v>0</v>
      </c>
      <c r="BY56" s="165">
        <f>'Production Summary'!$N$39</f>
        <v>300.38406247988502</v>
      </c>
      <c r="BZ56" s="164">
        <f>'Production Summary'!$M$39</f>
        <v>30.038406247988501</v>
      </c>
      <c r="CA56" s="164">
        <v>0</v>
      </c>
      <c r="CB56" s="164">
        <f>'Production Summary'!$N$40</f>
        <v>131.30000000000001</v>
      </c>
      <c r="CC56" s="164">
        <f>'Production Summary'!$M$40</f>
        <v>13.13</v>
      </c>
      <c r="CD56" s="164">
        <v>0</v>
      </c>
      <c r="CE56" s="164">
        <f>'Production Summary'!$N$42</f>
        <v>1136.3519999999996</v>
      </c>
      <c r="CF56" s="164">
        <f>'Production Summary'!$M$42</f>
        <v>81.167999999999978</v>
      </c>
      <c r="CG56" s="164">
        <v>0</v>
      </c>
      <c r="CH56" s="164">
        <v>0</v>
      </c>
      <c r="CI56" s="164">
        <f>'Production Summary'!$N$43</f>
        <v>184</v>
      </c>
      <c r="CJ56" s="164">
        <v>0</v>
      </c>
      <c r="CK56" s="164">
        <f>'Production Summary'!$N$44</f>
        <v>355</v>
      </c>
      <c r="CL56" s="164">
        <v>0</v>
      </c>
      <c r="CM56" s="375">
        <f>'Production Summary'!$N$45</f>
        <v>1650</v>
      </c>
      <c r="CN56" s="164">
        <f>'Production Summary'!$N$46</f>
        <v>270</v>
      </c>
      <c r="CO56" s="164">
        <f>'Production Summary'!$N$47</f>
        <v>1350</v>
      </c>
      <c r="CP56" s="166"/>
      <c r="CQ56" s="164">
        <f>'Production Summary'!$N$49</f>
        <v>8004.1580041580037</v>
      </c>
      <c r="CR56" s="164">
        <f>'Production Summary'!$M$49</f>
        <v>66.701316701316699</v>
      </c>
      <c r="CS56" s="164">
        <f>'Production Summary'!$N$50</f>
        <v>13331.600831600828</v>
      </c>
      <c r="CT56" s="164">
        <f>'Production Summary'!$M$50</f>
        <v>148.1288981288981</v>
      </c>
      <c r="CU56" s="164">
        <f>'Production Summary'!$N$51</f>
        <v>12785.862785862784</v>
      </c>
      <c r="CV56" s="164">
        <f>'Production Summary'!$M$51</f>
        <v>355.16285516285512</v>
      </c>
      <c r="CW56" s="164">
        <f>'Production Summary'!$N$52</f>
        <v>12629.937629937627</v>
      </c>
      <c r="CX56" s="164">
        <f>'Production Summary'!$M$52</f>
        <v>701.66320166320156</v>
      </c>
      <c r="CY56" s="164">
        <f>'Production Summary'!$N$53</f>
        <v>12396.049896049895</v>
      </c>
      <c r="CZ56" s="164">
        <f>'Production Summary'!$M$53</f>
        <v>688.66943866943859</v>
      </c>
      <c r="DA56" s="164">
        <f>'Production Summary'!$N$54</f>
        <v>13799.376299376298</v>
      </c>
      <c r="DB56" s="164">
        <f>'Production Summary'!$M$54</f>
        <v>766.63201663201653</v>
      </c>
      <c r="DC56" s="328">
        <f>'Production Summary'!$N$60</f>
        <v>12863.825363825363</v>
      </c>
      <c r="DD56" s="328">
        <f>'Production Summary'!$M$60</f>
        <v>714.65696465696465</v>
      </c>
      <c r="DE56" s="164">
        <f>'Production Summary'!$N$59</f>
        <v>11148.648648648648</v>
      </c>
      <c r="DF56" s="328">
        <f>'Production Summary'!$M$59</f>
        <v>619.36936936936934</v>
      </c>
      <c r="DG56" s="164">
        <f>'Production Summary'!$N$55</f>
        <v>13842.68884268884</v>
      </c>
      <c r="DH56" s="164">
        <f>'Production Summary'!$M$55</f>
        <v>3460.67221067221</v>
      </c>
      <c r="DI56" s="164">
        <f>'Production Summary'!$N$56</f>
        <v>13097.713097713096</v>
      </c>
      <c r="DJ56" s="164">
        <f>'Production Summary'!$M$56</f>
        <v>163.72141372141371</v>
      </c>
      <c r="DK56" s="164">
        <f>'Production Summary'!$N$57</f>
        <v>14189.189189189186</v>
      </c>
      <c r="DL56" s="164">
        <f>'Production Summary'!$M$57</f>
        <v>394.14414414414409</v>
      </c>
      <c r="DM56" s="164">
        <f>'Production Summary'!$N$58</f>
        <v>14017.671517671517</v>
      </c>
      <c r="DN56" s="164">
        <f>'Production Summary'!$M$58</f>
        <v>778.75952875952873</v>
      </c>
      <c r="DO56" s="164">
        <f>'Production Summary'!$N$61</f>
        <v>4500</v>
      </c>
      <c r="DP56" s="328">
        <f>'Production Summary'!$M$61</f>
        <v>750</v>
      </c>
      <c r="DQ56" s="164">
        <v>0</v>
      </c>
      <c r="DR56" s="164">
        <f>'Production Summary'!$N$62</f>
        <v>8900</v>
      </c>
      <c r="DS56" s="164">
        <f>'Production Summary'!$N$70</f>
        <v>300</v>
      </c>
      <c r="DT56" s="328">
        <f>'Production Summary'!$M$70</f>
        <v>25</v>
      </c>
      <c r="DU56" s="164">
        <v>0</v>
      </c>
      <c r="DV56" s="164">
        <f>'Production Summary'!$N$71</f>
        <v>150</v>
      </c>
      <c r="DW56" s="164">
        <v>0</v>
      </c>
      <c r="DX56" s="164">
        <f>'Production Summary'!$N$64</f>
        <v>192</v>
      </c>
      <c r="DY56" s="164">
        <v>0</v>
      </c>
      <c r="DZ56" s="391">
        <f>'Production Summary'!$N$65</f>
        <v>384</v>
      </c>
      <c r="EA56" s="164">
        <v>0</v>
      </c>
      <c r="EB56" s="391">
        <f>'Production Summary'!$N$66</f>
        <v>192</v>
      </c>
      <c r="EC56" s="164">
        <v>0</v>
      </c>
      <c r="ED56" s="164">
        <f>'Production Summary'!$N$67</f>
        <v>96</v>
      </c>
      <c r="EE56" s="164">
        <v>0</v>
      </c>
      <c r="EF56" s="164">
        <f>'Production Summary'!$N$68</f>
        <v>96</v>
      </c>
      <c r="EG56" s="164">
        <v>0</v>
      </c>
      <c r="EH56" s="164">
        <f>'Production Summary'!$N$69</f>
        <v>340</v>
      </c>
      <c r="EI56" s="101">
        <f t="shared" si="8"/>
        <v>976191848.50153244</v>
      </c>
      <c r="EJ56" s="3"/>
      <c r="EK56" s="3"/>
      <c r="ER56" s="64" t="s">
        <v>72</v>
      </c>
      <c r="ES56" s="61" t="str">
        <f t="shared" si="9"/>
        <v/>
      </c>
      <c r="ET56" s="24">
        <f t="shared" si="5"/>
        <v>976191848.50153244</v>
      </c>
    </row>
    <row r="57" spans="1:150" ht="15" customHeight="1">
      <c r="A57" t="b">
        <f>C57=Nagpur!C57</f>
        <v>1</v>
      </c>
      <c r="B57" s="65">
        <f t="shared" si="6"/>
        <v>52</v>
      </c>
      <c r="C57" s="61" t="str">
        <f>IF(Nagpur!C57="","",Nagpur!C57)</f>
        <v/>
      </c>
      <c r="D57" s="164">
        <f>'Production Summary'!$N$4</f>
        <v>666</v>
      </c>
      <c r="E57" s="164">
        <f>'Production Summary'!$M$4</f>
        <v>27.75</v>
      </c>
      <c r="F57" s="164">
        <v>0</v>
      </c>
      <c r="G57" s="164">
        <f>'Production Summary'!$N$5</f>
        <v>666</v>
      </c>
      <c r="H57" s="164">
        <f>'Production Summary'!$M$5</f>
        <v>27.75</v>
      </c>
      <c r="I57" s="164">
        <v>0</v>
      </c>
      <c r="J57" s="164">
        <f>'Production Summary'!$N$6</f>
        <v>200</v>
      </c>
      <c r="K57" s="328">
        <f>'Production Summary'!$M$6</f>
        <v>7.5</v>
      </c>
      <c r="L57" s="164">
        <v>0</v>
      </c>
      <c r="M57" s="365">
        <f>'Production Summary'!$N$7</f>
        <v>612.72</v>
      </c>
      <c r="N57" s="367">
        <f>'Production Summary'!$M$7</f>
        <v>25.53</v>
      </c>
      <c r="O57" s="164">
        <v>0</v>
      </c>
      <c r="P57" s="164">
        <f>'Production Summary'!$N$8</f>
        <v>780</v>
      </c>
      <c r="Q57" s="164">
        <f>'Production Summary'!$M$8</f>
        <v>65</v>
      </c>
      <c r="R57" s="164">
        <v>0</v>
      </c>
      <c r="S57" s="164">
        <f>'Production Summary'!$N$9</f>
        <v>720</v>
      </c>
      <c r="T57" s="164">
        <f>'Production Summary'!$M$9</f>
        <v>60</v>
      </c>
      <c r="U57" s="164">
        <v>0</v>
      </c>
      <c r="V57" s="164">
        <f>'Production Summary'!$N$10</f>
        <v>876</v>
      </c>
      <c r="W57" s="164">
        <f>'Production Summary'!$M$10</f>
        <v>73</v>
      </c>
      <c r="X57" s="164">
        <v>0</v>
      </c>
      <c r="Y57" s="164">
        <f>'Production Summary'!$N$14</f>
        <v>177</v>
      </c>
      <c r="Z57" s="328">
        <f>'Production Summary'!$M$14</f>
        <v>14.75</v>
      </c>
      <c r="AA57" s="164">
        <v>0</v>
      </c>
      <c r="AB57" s="164">
        <f>'Production Summary'!$N$15</f>
        <v>126</v>
      </c>
      <c r="AC57" s="164">
        <f>'Production Summary'!$M$15</f>
        <v>21</v>
      </c>
      <c r="AD57" s="164">
        <v>0</v>
      </c>
      <c r="AE57" s="164">
        <f>'Production Summary'!$N$16</f>
        <v>252</v>
      </c>
      <c r="AF57" s="164">
        <f>'Production Summary'!$M$16</f>
        <v>21</v>
      </c>
      <c r="AG57" s="164">
        <v>0</v>
      </c>
      <c r="AH57" s="164">
        <f>'Production Summary'!$N$18</f>
        <v>1035</v>
      </c>
      <c r="AI57" s="164">
        <f>'Production Summary'!$M$18</f>
        <v>17.25</v>
      </c>
      <c r="AJ57" s="164">
        <v>0</v>
      </c>
      <c r="AK57" s="164">
        <f>'Production Summary'!$N$19</f>
        <v>870</v>
      </c>
      <c r="AL57" s="164">
        <f>'Production Summary'!$M$19</f>
        <v>29</v>
      </c>
      <c r="AM57" s="164">
        <v>0</v>
      </c>
      <c r="AN57" s="164">
        <f>'Production Summary'!$N$20</f>
        <v>864</v>
      </c>
      <c r="AO57" s="164">
        <f>'Production Summary'!$M$20</f>
        <v>72</v>
      </c>
      <c r="AP57" s="164">
        <v>0</v>
      </c>
      <c r="AQ57" s="164">
        <f>'Production Summary'!$N$21</f>
        <v>670</v>
      </c>
      <c r="AR57" s="164">
        <f>'Production Summary'!$M$21</f>
        <v>335</v>
      </c>
      <c r="AS57" s="164">
        <v>0</v>
      </c>
      <c r="AT57" s="386">
        <f>'Production Summary'!$N$22</f>
        <v>375</v>
      </c>
      <c r="AU57" s="164">
        <f>'Production Summary'!$N$23</f>
        <v>1050</v>
      </c>
      <c r="AV57" s="164">
        <f>'Production Summary'!$N$25</f>
        <v>300</v>
      </c>
      <c r="AW57" s="164">
        <f>'Production Summary'!$M$25</f>
        <v>25</v>
      </c>
      <c r="AX57" s="164">
        <v>0</v>
      </c>
      <c r="AY57" s="164">
        <f>'Production Summary'!$N$26</f>
        <v>300</v>
      </c>
      <c r="AZ57" s="164">
        <f>'Production Summary'!$M$26</f>
        <v>25</v>
      </c>
      <c r="BA57" s="164">
        <v>0</v>
      </c>
      <c r="BB57" s="164">
        <f>'Production Summary'!$N$28</f>
        <v>777</v>
      </c>
      <c r="BC57" s="164">
        <f>'Production Summary'!$M$28</f>
        <v>12.95</v>
      </c>
      <c r="BD57" s="164">
        <v>0</v>
      </c>
      <c r="BE57" s="164">
        <f>'Production Summary'!$N$29</f>
        <v>612</v>
      </c>
      <c r="BF57" s="164">
        <f>'Production Summary'!$M$29</f>
        <v>51</v>
      </c>
      <c r="BG57" s="164">
        <v>0</v>
      </c>
      <c r="BH57" s="164">
        <f>'Production Summary'!$N$30</f>
        <v>500</v>
      </c>
      <c r="BI57" s="164">
        <f>'Production Summary'!$M$30</f>
        <v>250</v>
      </c>
      <c r="BJ57" s="164">
        <v>0</v>
      </c>
      <c r="BK57" s="386"/>
      <c r="BL57" s="164">
        <f>'Production Summary'!$N$32</f>
        <v>875</v>
      </c>
      <c r="BM57" s="164">
        <f>'Production Summary'!$N$34</f>
        <v>360.59999999999997</v>
      </c>
      <c r="BN57" s="164">
        <f>'Production Summary'!$M$34</f>
        <v>6.01</v>
      </c>
      <c r="BO57" s="164">
        <v>0</v>
      </c>
      <c r="BP57" s="164">
        <f>'Production Summary'!$N$36</f>
        <v>717</v>
      </c>
      <c r="BQ57" s="164">
        <f>'Production Summary'!$M$36</f>
        <v>11.95</v>
      </c>
      <c r="BR57" s="164">
        <v>0</v>
      </c>
      <c r="BS57" s="164">
        <f>'Production Summary'!$N$37</f>
        <v>210</v>
      </c>
      <c r="BT57" s="164">
        <f>'Production Summary'!$M$37</f>
        <v>21</v>
      </c>
      <c r="BU57" s="164">
        <v>0</v>
      </c>
      <c r="BV57" s="164">
        <f>'Production Summary'!$N$38</f>
        <v>280</v>
      </c>
      <c r="BW57" s="164">
        <f>'Production Summary'!$M$38</f>
        <v>28</v>
      </c>
      <c r="BX57" s="164">
        <v>0</v>
      </c>
      <c r="BY57" s="165">
        <f>'Production Summary'!$N$39</f>
        <v>300.38406247988502</v>
      </c>
      <c r="BZ57" s="164">
        <f>'Production Summary'!$M$39</f>
        <v>30.038406247988501</v>
      </c>
      <c r="CA57" s="164">
        <v>0</v>
      </c>
      <c r="CB57" s="164">
        <f>'Production Summary'!$N$40</f>
        <v>131.30000000000001</v>
      </c>
      <c r="CC57" s="164">
        <f>'Production Summary'!$M$40</f>
        <v>13.13</v>
      </c>
      <c r="CD57" s="164">
        <v>0</v>
      </c>
      <c r="CE57" s="164">
        <f>'Production Summary'!$N$42</f>
        <v>1136.3519999999996</v>
      </c>
      <c r="CF57" s="164">
        <f>'Production Summary'!$M$42</f>
        <v>81.167999999999978</v>
      </c>
      <c r="CG57" s="164">
        <v>0</v>
      </c>
      <c r="CH57" s="164">
        <v>0</v>
      </c>
      <c r="CI57" s="164">
        <f>'Production Summary'!$N$43</f>
        <v>184</v>
      </c>
      <c r="CJ57" s="164">
        <v>0</v>
      </c>
      <c r="CK57" s="164">
        <f>'Production Summary'!$N$44</f>
        <v>355</v>
      </c>
      <c r="CL57" s="164">
        <v>0</v>
      </c>
      <c r="CM57" s="375">
        <f>'Production Summary'!$N$45</f>
        <v>1650</v>
      </c>
      <c r="CN57" s="164">
        <f>'Production Summary'!$N$46</f>
        <v>270</v>
      </c>
      <c r="CO57" s="164">
        <f>'Production Summary'!$N$47</f>
        <v>1350</v>
      </c>
      <c r="CP57" s="166"/>
      <c r="CQ57" s="164">
        <f>'Production Summary'!$N$49</f>
        <v>8004.1580041580037</v>
      </c>
      <c r="CR57" s="164">
        <f>'Production Summary'!$M$49</f>
        <v>66.701316701316699</v>
      </c>
      <c r="CS57" s="164">
        <f>'Production Summary'!$N$50</f>
        <v>13331.600831600828</v>
      </c>
      <c r="CT57" s="164">
        <f>'Production Summary'!$M$50</f>
        <v>148.1288981288981</v>
      </c>
      <c r="CU57" s="164">
        <f>'Production Summary'!$N$51</f>
        <v>12785.862785862784</v>
      </c>
      <c r="CV57" s="164">
        <f>'Production Summary'!$M$51</f>
        <v>355.16285516285512</v>
      </c>
      <c r="CW57" s="164">
        <f>'Production Summary'!$N$52</f>
        <v>12629.937629937627</v>
      </c>
      <c r="CX57" s="164">
        <f>'Production Summary'!$M$52</f>
        <v>701.66320166320156</v>
      </c>
      <c r="CY57" s="164">
        <f>'Production Summary'!$N$53</f>
        <v>12396.049896049895</v>
      </c>
      <c r="CZ57" s="164">
        <f>'Production Summary'!$M$53</f>
        <v>688.66943866943859</v>
      </c>
      <c r="DA57" s="164">
        <f>'Production Summary'!$N$54</f>
        <v>13799.376299376298</v>
      </c>
      <c r="DB57" s="164">
        <f>'Production Summary'!$M$54</f>
        <v>766.63201663201653</v>
      </c>
      <c r="DC57" s="328">
        <f>'Production Summary'!$N$60</f>
        <v>12863.825363825363</v>
      </c>
      <c r="DD57" s="328">
        <f>'Production Summary'!$M$60</f>
        <v>714.65696465696465</v>
      </c>
      <c r="DE57" s="164">
        <f>'Production Summary'!$N$59</f>
        <v>11148.648648648648</v>
      </c>
      <c r="DF57" s="328">
        <f>'Production Summary'!$M$59</f>
        <v>619.36936936936934</v>
      </c>
      <c r="DG57" s="164">
        <f>'Production Summary'!$N$55</f>
        <v>13842.68884268884</v>
      </c>
      <c r="DH57" s="164">
        <f>'Production Summary'!$M$55</f>
        <v>3460.67221067221</v>
      </c>
      <c r="DI57" s="164">
        <f>'Production Summary'!$N$56</f>
        <v>13097.713097713096</v>
      </c>
      <c r="DJ57" s="164">
        <f>'Production Summary'!$M$56</f>
        <v>163.72141372141371</v>
      </c>
      <c r="DK57" s="164">
        <f>'Production Summary'!$N$57</f>
        <v>14189.189189189186</v>
      </c>
      <c r="DL57" s="164">
        <f>'Production Summary'!$M$57</f>
        <v>394.14414414414409</v>
      </c>
      <c r="DM57" s="164">
        <f>'Production Summary'!$N$58</f>
        <v>14017.671517671517</v>
      </c>
      <c r="DN57" s="164">
        <f>'Production Summary'!$M$58</f>
        <v>778.75952875952873</v>
      </c>
      <c r="DO57" s="164">
        <f>'Production Summary'!$N$61</f>
        <v>4500</v>
      </c>
      <c r="DP57" s="328">
        <f>'Production Summary'!$M$61</f>
        <v>750</v>
      </c>
      <c r="DQ57" s="164">
        <v>0</v>
      </c>
      <c r="DR57" s="164">
        <f>'Production Summary'!$N$62</f>
        <v>8900</v>
      </c>
      <c r="DS57" s="164">
        <f>'Production Summary'!$N$70</f>
        <v>300</v>
      </c>
      <c r="DT57" s="328">
        <f>'Production Summary'!$M$70</f>
        <v>25</v>
      </c>
      <c r="DU57" s="164">
        <v>0</v>
      </c>
      <c r="DV57" s="164">
        <f>'Production Summary'!$N$71</f>
        <v>150</v>
      </c>
      <c r="DW57" s="164">
        <v>0</v>
      </c>
      <c r="DX57" s="164">
        <f>'Production Summary'!$N$64</f>
        <v>192</v>
      </c>
      <c r="DY57" s="164">
        <v>0</v>
      </c>
      <c r="DZ57" s="391">
        <f>'Production Summary'!$N$65</f>
        <v>384</v>
      </c>
      <c r="EA57" s="164">
        <v>0</v>
      </c>
      <c r="EB57" s="391">
        <f>'Production Summary'!$N$66</f>
        <v>192</v>
      </c>
      <c r="EC57" s="164">
        <v>0</v>
      </c>
      <c r="ED57" s="164">
        <f>'Production Summary'!$N$67</f>
        <v>96</v>
      </c>
      <c r="EE57" s="164">
        <v>0</v>
      </c>
      <c r="EF57" s="164">
        <f>'Production Summary'!$N$68</f>
        <v>96</v>
      </c>
      <c r="EG57" s="164">
        <v>0</v>
      </c>
      <c r="EH57" s="164">
        <f>'Production Summary'!$N$69</f>
        <v>340</v>
      </c>
      <c r="EI57" s="101">
        <f t="shared" si="8"/>
        <v>976191848.50153244</v>
      </c>
      <c r="EJ57" s="3"/>
      <c r="EK57" s="3"/>
      <c r="ER57" s="64" t="s">
        <v>73</v>
      </c>
      <c r="ES57" s="61" t="str">
        <f t="shared" si="9"/>
        <v/>
      </c>
      <c r="ET57" s="24">
        <f t="shared" si="5"/>
        <v>976191848.50153244</v>
      </c>
    </row>
    <row r="58" spans="1:150" ht="15" customHeight="1">
      <c r="A58" t="b">
        <f>C58=Nagpur!C58</f>
        <v>1</v>
      </c>
      <c r="B58" s="65">
        <f t="shared" si="6"/>
        <v>53</v>
      </c>
      <c r="C58" s="61" t="str">
        <f>IF(Nagpur!C58="","",Nagpur!C58)</f>
        <v/>
      </c>
      <c r="D58" s="164">
        <f>'Production Summary'!$N$4</f>
        <v>666</v>
      </c>
      <c r="E58" s="164">
        <f>'Production Summary'!$M$4</f>
        <v>27.75</v>
      </c>
      <c r="F58" s="164">
        <v>0</v>
      </c>
      <c r="G58" s="164">
        <f>'Production Summary'!$N$5</f>
        <v>666</v>
      </c>
      <c r="H58" s="164">
        <f>'Production Summary'!$M$5</f>
        <v>27.75</v>
      </c>
      <c r="I58" s="164">
        <v>0</v>
      </c>
      <c r="J58" s="164">
        <f>'Production Summary'!$N$6</f>
        <v>200</v>
      </c>
      <c r="K58" s="328">
        <f>'Production Summary'!$M$6</f>
        <v>7.5</v>
      </c>
      <c r="L58" s="164">
        <v>0</v>
      </c>
      <c r="M58" s="365">
        <f>'Production Summary'!$N$7</f>
        <v>612.72</v>
      </c>
      <c r="N58" s="367">
        <f>'Production Summary'!$M$7</f>
        <v>25.53</v>
      </c>
      <c r="O58" s="164">
        <v>0</v>
      </c>
      <c r="P58" s="164">
        <f>'Production Summary'!$N$8</f>
        <v>780</v>
      </c>
      <c r="Q58" s="164">
        <f>'Production Summary'!$M$8</f>
        <v>65</v>
      </c>
      <c r="R58" s="164">
        <v>0</v>
      </c>
      <c r="S58" s="164">
        <f>'Production Summary'!$N$9</f>
        <v>720</v>
      </c>
      <c r="T58" s="164">
        <f>'Production Summary'!$M$9</f>
        <v>60</v>
      </c>
      <c r="U58" s="164">
        <v>0</v>
      </c>
      <c r="V58" s="164">
        <f>'Production Summary'!$N$10</f>
        <v>876</v>
      </c>
      <c r="W58" s="164">
        <f>'Production Summary'!$M$10</f>
        <v>73</v>
      </c>
      <c r="X58" s="164">
        <v>0</v>
      </c>
      <c r="Y58" s="164">
        <f>'Production Summary'!$N$14</f>
        <v>177</v>
      </c>
      <c r="Z58" s="328">
        <f>'Production Summary'!$M$14</f>
        <v>14.75</v>
      </c>
      <c r="AA58" s="164">
        <v>0</v>
      </c>
      <c r="AB58" s="164">
        <f>'Production Summary'!$N$15</f>
        <v>126</v>
      </c>
      <c r="AC58" s="164">
        <f>'Production Summary'!$M$15</f>
        <v>21</v>
      </c>
      <c r="AD58" s="164">
        <v>0</v>
      </c>
      <c r="AE58" s="164">
        <f>'Production Summary'!$N$16</f>
        <v>252</v>
      </c>
      <c r="AF58" s="164">
        <f>'Production Summary'!$M$16</f>
        <v>21</v>
      </c>
      <c r="AG58" s="164">
        <v>0</v>
      </c>
      <c r="AH58" s="164">
        <f>'Production Summary'!$N$18</f>
        <v>1035</v>
      </c>
      <c r="AI58" s="164">
        <f>'Production Summary'!$M$18</f>
        <v>17.25</v>
      </c>
      <c r="AJ58" s="164">
        <v>0</v>
      </c>
      <c r="AK58" s="164">
        <f>'Production Summary'!$N$19</f>
        <v>870</v>
      </c>
      <c r="AL58" s="164">
        <f>'Production Summary'!$M$19</f>
        <v>29</v>
      </c>
      <c r="AM58" s="164">
        <v>0</v>
      </c>
      <c r="AN58" s="164">
        <f>'Production Summary'!$N$20</f>
        <v>864</v>
      </c>
      <c r="AO58" s="164">
        <f>'Production Summary'!$M$20</f>
        <v>72</v>
      </c>
      <c r="AP58" s="164">
        <v>0</v>
      </c>
      <c r="AQ58" s="164">
        <f>'Production Summary'!$N$21</f>
        <v>670</v>
      </c>
      <c r="AR58" s="164">
        <f>'Production Summary'!$M$21</f>
        <v>335</v>
      </c>
      <c r="AS58" s="164">
        <v>0</v>
      </c>
      <c r="AT58" s="386">
        <f>'Production Summary'!$N$22</f>
        <v>375</v>
      </c>
      <c r="AU58" s="164">
        <f>'Production Summary'!$N$23</f>
        <v>1050</v>
      </c>
      <c r="AV58" s="164">
        <f>'Production Summary'!$N$25</f>
        <v>300</v>
      </c>
      <c r="AW58" s="164">
        <f>'Production Summary'!$M$25</f>
        <v>25</v>
      </c>
      <c r="AX58" s="164">
        <v>0</v>
      </c>
      <c r="AY58" s="164">
        <f>'Production Summary'!$N$26</f>
        <v>300</v>
      </c>
      <c r="AZ58" s="164">
        <f>'Production Summary'!$M$26</f>
        <v>25</v>
      </c>
      <c r="BA58" s="164">
        <v>0</v>
      </c>
      <c r="BB58" s="164">
        <f>'Production Summary'!$N$28</f>
        <v>777</v>
      </c>
      <c r="BC58" s="164">
        <f>'Production Summary'!$M$28</f>
        <v>12.95</v>
      </c>
      <c r="BD58" s="164">
        <v>0</v>
      </c>
      <c r="BE58" s="164">
        <f>'Production Summary'!$N$29</f>
        <v>612</v>
      </c>
      <c r="BF58" s="164">
        <f>'Production Summary'!$M$29</f>
        <v>51</v>
      </c>
      <c r="BG58" s="164">
        <v>0</v>
      </c>
      <c r="BH58" s="164">
        <f>'Production Summary'!$N$30</f>
        <v>500</v>
      </c>
      <c r="BI58" s="164">
        <f>'Production Summary'!$M$30</f>
        <v>250</v>
      </c>
      <c r="BJ58" s="164">
        <v>0</v>
      </c>
      <c r="BK58" s="386"/>
      <c r="BL58" s="164">
        <f>'Production Summary'!$N$32</f>
        <v>875</v>
      </c>
      <c r="BM58" s="164">
        <f>'Production Summary'!$N$34</f>
        <v>360.59999999999997</v>
      </c>
      <c r="BN58" s="164">
        <f>'Production Summary'!$M$34</f>
        <v>6.01</v>
      </c>
      <c r="BO58" s="164">
        <v>0</v>
      </c>
      <c r="BP58" s="164">
        <f>'Production Summary'!$N$36</f>
        <v>717</v>
      </c>
      <c r="BQ58" s="164">
        <f>'Production Summary'!$M$36</f>
        <v>11.95</v>
      </c>
      <c r="BR58" s="164">
        <v>0</v>
      </c>
      <c r="BS58" s="164">
        <f>'Production Summary'!$N$37</f>
        <v>210</v>
      </c>
      <c r="BT58" s="164">
        <f>'Production Summary'!$M$37</f>
        <v>21</v>
      </c>
      <c r="BU58" s="164">
        <v>0</v>
      </c>
      <c r="BV58" s="164">
        <f>'Production Summary'!$N$38</f>
        <v>280</v>
      </c>
      <c r="BW58" s="164">
        <f>'Production Summary'!$M$38</f>
        <v>28</v>
      </c>
      <c r="BX58" s="164">
        <v>0</v>
      </c>
      <c r="BY58" s="165">
        <f>'Production Summary'!$N$39</f>
        <v>300.38406247988502</v>
      </c>
      <c r="BZ58" s="164">
        <f>'Production Summary'!$M$39</f>
        <v>30.038406247988501</v>
      </c>
      <c r="CA58" s="164">
        <v>0</v>
      </c>
      <c r="CB58" s="164">
        <f>'Production Summary'!$N$40</f>
        <v>131.30000000000001</v>
      </c>
      <c r="CC58" s="164">
        <f>'Production Summary'!$M$40</f>
        <v>13.13</v>
      </c>
      <c r="CD58" s="164">
        <v>0</v>
      </c>
      <c r="CE58" s="164">
        <f>'Production Summary'!$N$42</f>
        <v>1136.3519999999996</v>
      </c>
      <c r="CF58" s="164">
        <f>'Production Summary'!$M$42</f>
        <v>81.167999999999978</v>
      </c>
      <c r="CG58" s="164">
        <v>0</v>
      </c>
      <c r="CH58" s="164">
        <v>0</v>
      </c>
      <c r="CI58" s="164">
        <f>'Production Summary'!$N$43</f>
        <v>184</v>
      </c>
      <c r="CJ58" s="164">
        <v>0</v>
      </c>
      <c r="CK58" s="164">
        <f>'Production Summary'!$N$44</f>
        <v>355</v>
      </c>
      <c r="CL58" s="164">
        <v>0</v>
      </c>
      <c r="CM58" s="375">
        <f>'Production Summary'!$N$45</f>
        <v>1650</v>
      </c>
      <c r="CN58" s="164">
        <f>'Production Summary'!$N$46</f>
        <v>270</v>
      </c>
      <c r="CO58" s="164">
        <f>'Production Summary'!$N$47</f>
        <v>1350</v>
      </c>
      <c r="CP58" s="166"/>
      <c r="CQ58" s="164">
        <f>'Production Summary'!$N$49</f>
        <v>8004.1580041580037</v>
      </c>
      <c r="CR58" s="164">
        <f>'Production Summary'!$M$49</f>
        <v>66.701316701316699</v>
      </c>
      <c r="CS58" s="164">
        <f>'Production Summary'!$N$50</f>
        <v>13331.600831600828</v>
      </c>
      <c r="CT58" s="164">
        <f>'Production Summary'!$M$50</f>
        <v>148.1288981288981</v>
      </c>
      <c r="CU58" s="164">
        <f>'Production Summary'!$N$51</f>
        <v>12785.862785862784</v>
      </c>
      <c r="CV58" s="164">
        <f>'Production Summary'!$M$51</f>
        <v>355.16285516285512</v>
      </c>
      <c r="CW58" s="164">
        <f>'Production Summary'!$N$52</f>
        <v>12629.937629937627</v>
      </c>
      <c r="CX58" s="164">
        <f>'Production Summary'!$M$52</f>
        <v>701.66320166320156</v>
      </c>
      <c r="CY58" s="164">
        <f>'Production Summary'!$N$53</f>
        <v>12396.049896049895</v>
      </c>
      <c r="CZ58" s="164">
        <f>'Production Summary'!$M$53</f>
        <v>688.66943866943859</v>
      </c>
      <c r="DA58" s="164">
        <f>'Production Summary'!$N$54</f>
        <v>13799.376299376298</v>
      </c>
      <c r="DB58" s="164">
        <f>'Production Summary'!$M$54</f>
        <v>766.63201663201653</v>
      </c>
      <c r="DC58" s="328">
        <f>'Production Summary'!$N$60</f>
        <v>12863.825363825363</v>
      </c>
      <c r="DD58" s="328">
        <f>'Production Summary'!$M$60</f>
        <v>714.65696465696465</v>
      </c>
      <c r="DE58" s="164">
        <f>'Production Summary'!$N$59</f>
        <v>11148.648648648648</v>
      </c>
      <c r="DF58" s="328">
        <f>'Production Summary'!$M$59</f>
        <v>619.36936936936934</v>
      </c>
      <c r="DG58" s="164">
        <f>'Production Summary'!$N$55</f>
        <v>13842.68884268884</v>
      </c>
      <c r="DH58" s="164">
        <f>'Production Summary'!$M$55</f>
        <v>3460.67221067221</v>
      </c>
      <c r="DI58" s="164">
        <f>'Production Summary'!$N$56</f>
        <v>13097.713097713096</v>
      </c>
      <c r="DJ58" s="164">
        <f>'Production Summary'!$M$56</f>
        <v>163.72141372141371</v>
      </c>
      <c r="DK58" s="164">
        <f>'Production Summary'!$N$57</f>
        <v>14189.189189189186</v>
      </c>
      <c r="DL58" s="164">
        <f>'Production Summary'!$M$57</f>
        <v>394.14414414414409</v>
      </c>
      <c r="DM58" s="164">
        <f>'Production Summary'!$N$58</f>
        <v>14017.671517671517</v>
      </c>
      <c r="DN58" s="164">
        <f>'Production Summary'!$M$58</f>
        <v>778.75952875952873</v>
      </c>
      <c r="DO58" s="164">
        <f>'Production Summary'!$N$61</f>
        <v>4500</v>
      </c>
      <c r="DP58" s="328">
        <f>'Production Summary'!$M$61</f>
        <v>750</v>
      </c>
      <c r="DQ58" s="164">
        <v>0</v>
      </c>
      <c r="DR58" s="164">
        <f>'Production Summary'!$N$62</f>
        <v>8900</v>
      </c>
      <c r="DS58" s="164">
        <f>'Production Summary'!$N$70</f>
        <v>300</v>
      </c>
      <c r="DT58" s="328">
        <f>'Production Summary'!$M$70</f>
        <v>25</v>
      </c>
      <c r="DU58" s="164">
        <v>0</v>
      </c>
      <c r="DV58" s="164">
        <f>'Production Summary'!$N$71</f>
        <v>150</v>
      </c>
      <c r="DW58" s="164">
        <v>0</v>
      </c>
      <c r="DX58" s="164">
        <f>'Production Summary'!$N$64</f>
        <v>192</v>
      </c>
      <c r="DY58" s="164">
        <v>0</v>
      </c>
      <c r="DZ58" s="391">
        <f>'Production Summary'!$N$65</f>
        <v>384</v>
      </c>
      <c r="EA58" s="164">
        <v>0</v>
      </c>
      <c r="EB58" s="391">
        <f>'Production Summary'!$N$66</f>
        <v>192</v>
      </c>
      <c r="EC58" s="164">
        <v>0</v>
      </c>
      <c r="ED58" s="164">
        <f>'Production Summary'!$N$67</f>
        <v>96</v>
      </c>
      <c r="EE58" s="164">
        <v>0</v>
      </c>
      <c r="EF58" s="164">
        <f>'Production Summary'!$N$68</f>
        <v>96</v>
      </c>
      <c r="EG58" s="164">
        <v>0</v>
      </c>
      <c r="EH58" s="164">
        <f>'Production Summary'!$N$69</f>
        <v>340</v>
      </c>
      <c r="EI58" s="101">
        <f t="shared" si="8"/>
        <v>976191848.50153244</v>
      </c>
      <c r="EJ58" s="3"/>
      <c r="EK58" s="3"/>
      <c r="ER58" s="64" t="s">
        <v>74</v>
      </c>
      <c r="ES58" s="61" t="str">
        <f t="shared" si="9"/>
        <v/>
      </c>
      <c r="ET58" s="24">
        <f t="shared" si="5"/>
        <v>976191848.50153244</v>
      </c>
    </row>
    <row r="59" spans="1:150" ht="15" customHeight="1">
      <c r="A59" t="b">
        <f>C59=Nagpur!C59</f>
        <v>1</v>
      </c>
      <c r="B59" s="65">
        <f t="shared" si="6"/>
        <v>54</v>
      </c>
      <c r="C59" s="61" t="str">
        <f>IF(Nagpur!C59="","",Nagpur!C59)</f>
        <v/>
      </c>
      <c r="D59" s="164">
        <f>'Production Summary'!$N$4</f>
        <v>666</v>
      </c>
      <c r="E59" s="164">
        <f>'Production Summary'!$M$4</f>
        <v>27.75</v>
      </c>
      <c r="F59" s="164">
        <v>0</v>
      </c>
      <c r="G59" s="164">
        <f>'Production Summary'!$N$5</f>
        <v>666</v>
      </c>
      <c r="H59" s="164">
        <f>'Production Summary'!$M$5</f>
        <v>27.75</v>
      </c>
      <c r="I59" s="164">
        <v>0</v>
      </c>
      <c r="J59" s="164">
        <f>'Production Summary'!$N$6</f>
        <v>200</v>
      </c>
      <c r="K59" s="328">
        <f>'Production Summary'!$M$6</f>
        <v>7.5</v>
      </c>
      <c r="L59" s="164">
        <v>0</v>
      </c>
      <c r="M59" s="365">
        <f>'Production Summary'!$N$7</f>
        <v>612.72</v>
      </c>
      <c r="N59" s="367">
        <f>'Production Summary'!$M$7</f>
        <v>25.53</v>
      </c>
      <c r="O59" s="164">
        <v>0</v>
      </c>
      <c r="P59" s="164">
        <f>'Production Summary'!$N$8</f>
        <v>780</v>
      </c>
      <c r="Q59" s="164">
        <f>'Production Summary'!$M$8</f>
        <v>65</v>
      </c>
      <c r="R59" s="164">
        <v>0</v>
      </c>
      <c r="S59" s="164">
        <f>'Production Summary'!$N$9</f>
        <v>720</v>
      </c>
      <c r="T59" s="164">
        <f>'Production Summary'!$M$9</f>
        <v>60</v>
      </c>
      <c r="U59" s="164">
        <v>0</v>
      </c>
      <c r="V59" s="164">
        <f>'Production Summary'!$N$10</f>
        <v>876</v>
      </c>
      <c r="W59" s="164">
        <f>'Production Summary'!$M$10</f>
        <v>73</v>
      </c>
      <c r="X59" s="164">
        <v>0</v>
      </c>
      <c r="Y59" s="164">
        <f>'Production Summary'!$N$14</f>
        <v>177</v>
      </c>
      <c r="Z59" s="328">
        <f>'Production Summary'!$M$14</f>
        <v>14.75</v>
      </c>
      <c r="AA59" s="164">
        <v>0</v>
      </c>
      <c r="AB59" s="164">
        <f>'Production Summary'!$N$15</f>
        <v>126</v>
      </c>
      <c r="AC59" s="164">
        <f>'Production Summary'!$M$15</f>
        <v>21</v>
      </c>
      <c r="AD59" s="164">
        <v>0</v>
      </c>
      <c r="AE59" s="164">
        <f>'Production Summary'!$N$16</f>
        <v>252</v>
      </c>
      <c r="AF59" s="164">
        <f>'Production Summary'!$M$16</f>
        <v>21</v>
      </c>
      <c r="AG59" s="164">
        <v>0</v>
      </c>
      <c r="AH59" s="164">
        <f>'Production Summary'!$N$18</f>
        <v>1035</v>
      </c>
      <c r="AI59" s="164">
        <f>'Production Summary'!$M$18</f>
        <v>17.25</v>
      </c>
      <c r="AJ59" s="164">
        <v>0</v>
      </c>
      <c r="AK59" s="164">
        <f>'Production Summary'!$N$19</f>
        <v>870</v>
      </c>
      <c r="AL59" s="164">
        <f>'Production Summary'!$M$19</f>
        <v>29</v>
      </c>
      <c r="AM59" s="164">
        <v>0</v>
      </c>
      <c r="AN59" s="164">
        <f>'Production Summary'!$N$20</f>
        <v>864</v>
      </c>
      <c r="AO59" s="164">
        <f>'Production Summary'!$M$20</f>
        <v>72</v>
      </c>
      <c r="AP59" s="164">
        <v>0</v>
      </c>
      <c r="AQ59" s="164">
        <f>'Production Summary'!$N$21</f>
        <v>670</v>
      </c>
      <c r="AR59" s="164">
        <f>'Production Summary'!$M$21</f>
        <v>335</v>
      </c>
      <c r="AS59" s="164">
        <v>0</v>
      </c>
      <c r="AT59" s="386">
        <f>'Production Summary'!$N$22</f>
        <v>375</v>
      </c>
      <c r="AU59" s="164">
        <f>'Production Summary'!$N$23</f>
        <v>1050</v>
      </c>
      <c r="AV59" s="164">
        <f>'Production Summary'!$N$25</f>
        <v>300</v>
      </c>
      <c r="AW59" s="164">
        <f>'Production Summary'!$M$25</f>
        <v>25</v>
      </c>
      <c r="AX59" s="164">
        <v>0</v>
      </c>
      <c r="AY59" s="164">
        <f>'Production Summary'!$N$26</f>
        <v>300</v>
      </c>
      <c r="AZ59" s="164">
        <f>'Production Summary'!$M$26</f>
        <v>25</v>
      </c>
      <c r="BA59" s="164">
        <v>0</v>
      </c>
      <c r="BB59" s="164">
        <f>'Production Summary'!$N$28</f>
        <v>777</v>
      </c>
      <c r="BC59" s="164">
        <f>'Production Summary'!$M$28</f>
        <v>12.95</v>
      </c>
      <c r="BD59" s="164">
        <v>0</v>
      </c>
      <c r="BE59" s="164">
        <f>'Production Summary'!$N$29</f>
        <v>612</v>
      </c>
      <c r="BF59" s="164">
        <f>'Production Summary'!$M$29</f>
        <v>51</v>
      </c>
      <c r="BG59" s="164">
        <v>0</v>
      </c>
      <c r="BH59" s="164">
        <f>'Production Summary'!$N$30</f>
        <v>500</v>
      </c>
      <c r="BI59" s="164">
        <f>'Production Summary'!$M$30</f>
        <v>250</v>
      </c>
      <c r="BJ59" s="164">
        <v>0</v>
      </c>
      <c r="BK59" s="386"/>
      <c r="BL59" s="164">
        <f>'Production Summary'!$N$32</f>
        <v>875</v>
      </c>
      <c r="BM59" s="164">
        <f>'Production Summary'!$N$34</f>
        <v>360.59999999999997</v>
      </c>
      <c r="BN59" s="164">
        <f>'Production Summary'!$M$34</f>
        <v>6.01</v>
      </c>
      <c r="BO59" s="164">
        <v>0</v>
      </c>
      <c r="BP59" s="164">
        <f>'Production Summary'!$N$36</f>
        <v>717</v>
      </c>
      <c r="BQ59" s="164">
        <f>'Production Summary'!$M$36</f>
        <v>11.95</v>
      </c>
      <c r="BR59" s="164">
        <v>0</v>
      </c>
      <c r="BS59" s="164">
        <f>'Production Summary'!$N$37</f>
        <v>210</v>
      </c>
      <c r="BT59" s="164">
        <f>'Production Summary'!$M$37</f>
        <v>21</v>
      </c>
      <c r="BU59" s="164">
        <v>0</v>
      </c>
      <c r="BV59" s="164">
        <f>'Production Summary'!$N$38</f>
        <v>280</v>
      </c>
      <c r="BW59" s="164">
        <f>'Production Summary'!$M$38</f>
        <v>28</v>
      </c>
      <c r="BX59" s="164">
        <v>0</v>
      </c>
      <c r="BY59" s="165">
        <f>'Production Summary'!$N$39</f>
        <v>300.38406247988502</v>
      </c>
      <c r="BZ59" s="164">
        <f>'Production Summary'!$M$39</f>
        <v>30.038406247988501</v>
      </c>
      <c r="CA59" s="164">
        <v>0</v>
      </c>
      <c r="CB59" s="164">
        <f>'Production Summary'!$N$40</f>
        <v>131.30000000000001</v>
      </c>
      <c r="CC59" s="164">
        <f>'Production Summary'!$M$40</f>
        <v>13.13</v>
      </c>
      <c r="CD59" s="164">
        <v>0</v>
      </c>
      <c r="CE59" s="164">
        <f>'Production Summary'!$N$42</f>
        <v>1136.3519999999996</v>
      </c>
      <c r="CF59" s="164">
        <f>'Production Summary'!$M$42</f>
        <v>81.167999999999978</v>
      </c>
      <c r="CG59" s="164">
        <v>0</v>
      </c>
      <c r="CH59" s="164">
        <v>0</v>
      </c>
      <c r="CI59" s="164">
        <f>'Production Summary'!$N$43</f>
        <v>184</v>
      </c>
      <c r="CJ59" s="164">
        <v>0</v>
      </c>
      <c r="CK59" s="164">
        <f>'Production Summary'!$N$44</f>
        <v>355</v>
      </c>
      <c r="CL59" s="164">
        <v>0</v>
      </c>
      <c r="CM59" s="375">
        <f>'Production Summary'!$N$45</f>
        <v>1650</v>
      </c>
      <c r="CN59" s="164">
        <f>'Production Summary'!$N$46</f>
        <v>270</v>
      </c>
      <c r="CO59" s="164">
        <f>'Production Summary'!$N$47</f>
        <v>1350</v>
      </c>
      <c r="CP59" s="166"/>
      <c r="CQ59" s="164">
        <f>'Production Summary'!$N$49</f>
        <v>8004.1580041580037</v>
      </c>
      <c r="CR59" s="164">
        <f>'Production Summary'!$M$49</f>
        <v>66.701316701316699</v>
      </c>
      <c r="CS59" s="164">
        <f>'Production Summary'!$N$50</f>
        <v>13331.600831600828</v>
      </c>
      <c r="CT59" s="164">
        <f>'Production Summary'!$M$50</f>
        <v>148.1288981288981</v>
      </c>
      <c r="CU59" s="164">
        <f>'Production Summary'!$N$51</f>
        <v>12785.862785862784</v>
      </c>
      <c r="CV59" s="164">
        <f>'Production Summary'!$M$51</f>
        <v>355.16285516285512</v>
      </c>
      <c r="CW59" s="164">
        <f>'Production Summary'!$N$52</f>
        <v>12629.937629937627</v>
      </c>
      <c r="CX59" s="164">
        <f>'Production Summary'!$M$52</f>
        <v>701.66320166320156</v>
      </c>
      <c r="CY59" s="164">
        <f>'Production Summary'!$N$53</f>
        <v>12396.049896049895</v>
      </c>
      <c r="CZ59" s="164">
        <f>'Production Summary'!$M$53</f>
        <v>688.66943866943859</v>
      </c>
      <c r="DA59" s="164">
        <f>'Production Summary'!$N$54</f>
        <v>13799.376299376298</v>
      </c>
      <c r="DB59" s="164">
        <f>'Production Summary'!$M$54</f>
        <v>766.63201663201653</v>
      </c>
      <c r="DC59" s="328">
        <f>'Production Summary'!$N$60</f>
        <v>12863.825363825363</v>
      </c>
      <c r="DD59" s="328">
        <f>'Production Summary'!$M$60</f>
        <v>714.65696465696465</v>
      </c>
      <c r="DE59" s="164">
        <f>'Production Summary'!$N$59</f>
        <v>11148.648648648648</v>
      </c>
      <c r="DF59" s="328">
        <f>'Production Summary'!$M$59</f>
        <v>619.36936936936934</v>
      </c>
      <c r="DG59" s="164">
        <f>'Production Summary'!$N$55</f>
        <v>13842.68884268884</v>
      </c>
      <c r="DH59" s="164">
        <f>'Production Summary'!$M$55</f>
        <v>3460.67221067221</v>
      </c>
      <c r="DI59" s="164">
        <f>'Production Summary'!$N$56</f>
        <v>13097.713097713096</v>
      </c>
      <c r="DJ59" s="164">
        <f>'Production Summary'!$M$56</f>
        <v>163.72141372141371</v>
      </c>
      <c r="DK59" s="164">
        <f>'Production Summary'!$N$57</f>
        <v>14189.189189189186</v>
      </c>
      <c r="DL59" s="164">
        <f>'Production Summary'!$M$57</f>
        <v>394.14414414414409</v>
      </c>
      <c r="DM59" s="164">
        <f>'Production Summary'!$N$58</f>
        <v>14017.671517671517</v>
      </c>
      <c r="DN59" s="164">
        <f>'Production Summary'!$M$58</f>
        <v>778.75952875952873</v>
      </c>
      <c r="DO59" s="164">
        <f>'Production Summary'!$N$61</f>
        <v>4500</v>
      </c>
      <c r="DP59" s="328">
        <f>'Production Summary'!$M$61</f>
        <v>750</v>
      </c>
      <c r="DQ59" s="164">
        <v>0</v>
      </c>
      <c r="DR59" s="164">
        <f>'Production Summary'!$N$62</f>
        <v>8900</v>
      </c>
      <c r="DS59" s="164">
        <f>'Production Summary'!$N$70</f>
        <v>300</v>
      </c>
      <c r="DT59" s="328">
        <f>'Production Summary'!$M$70</f>
        <v>25</v>
      </c>
      <c r="DU59" s="164">
        <v>0</v>
      </c>
      <c r="DV59" s="164">
        <f>'Production Summary'!$N$71</f>
        <v>150</v>
      </c>
      <c r="DW59" s="164">
        <v>0</v>
      </c>
      <c r="DX59" s="164">
        <f>'Production Summary'!$N$64</f>
        <v>192</v>
      </c>
      <c r="DY59" s="164">
        <v>0</v>
      </c>
      <c r="DZ59" s="391">
        <f>'Production Summary'!$N$65</f>
        <v>384</v>
      </c>
      <c r="EA59" s="164">
        <v>0</v>
      </c>
      <c r="EB59" s="391">
        <f>'Production Summary'!$N$66</f>
        <v>192</v>
      </c>
      <c r="EC59" s="164">
        <v>0</v>
      </c>
      <c r="ED59" s="164">
        <f>'Production Summary'!$N$67</f>
        <v>96</v>
      </c>
      <c r="EE59" s="164">
        <v>0</v>
      </c>
      <c r="EF59" s="164">
        <f>'Production Summary'!$N$68</f>
        <v>96</v>
      </c>
      <c r="EG59" s="164">
        <v>0</v>
      </c>
      <c r="EH59" s="164">
        <f>'Production Summary'!$N$69</f>
        <v>340</v>
      </c>
      <c r="EI59" s="101">
        <f t="shared" si="8"/>
        <v>976191848.50153244</v>
      </c>
      <c r="EJ59" s="3"/>
      <c r="EK59" s="3"/>
      <c r="ER59" s="64" t="s">
        <v>75</v>
      </c>
      <c r="ES59" s="61" t="str">
        <f t="shared" si="9"/>
        <v/>
      </c>
      <c r="ET59" s="24">
        <f t="shared" si="5"/>
        <v>976191848.50153244</v>
      </c>
    </row>
    <row r="60" spans="1:150" ht="15" customHeight="1">
      <c r="A60" t="b">
        <f>C60=Nagpur!C60</f>
        <v>1</v>
      </c>
      <c r="B60" s="65">
        <f t="shared" si="6"/>
        <v>55</v>
      </c>
      <c r="C60" s="61" t="str">
        <f>IF(Nagpur!C60="","",Nagpur!C60)</f>
        <v/>
      </c>
      <c r="D60" s="164">
        <f>'Production Summary'!$N$4</f>
        <v>666</v>
      </c>
      <c r="E60" s="164">
        <f>'Production Summary'!$M$4</f>
        <v>27.75</v>
      </c>
      <c r="F60" s="164">
        <v>0</v>
      </c>
      <c r="G60" s="164">
        <f>'Production Summary'!$N$5</f>
        <v>666</v>
      </c>
      <c r="H60" s="164">
        <f>'Production Summary'!$M$5</f>
        <v>27.75</v>
      </c>
      <c r="I60" s="164">
        <v>0</v>
      </c>
      <c r="J60" s="164">
        <f>'Production Summary'!$N$6</f>
        <v>200</v>
      </c>
      <c r="K60" s="328">
        <f>'Production Summary'!$M$6</f>
        <v>7.5</v>
      </c>
      <c r="L60" s="164">
        <v>0</v>
      </c>
      <c r="M60" s="365">
        <f>'Production Summary'!$N$7</f>
        <v>612.72</v>
      </c>
      <c r="N60" s="367">
        <f>'Production Summary'!$M$7</f>
        <v>25.53</v>
      </c>
      <c r="O60" s="164">
        <v>0</v>
      </c>
      <c r="P60" s="164">
        <f>'Production Summary'!$N$8</f>
        <v>780</v>
      </c>
      <c r="Q60" s="164">
        <f>'Production Summary'!$M$8</f>
        <v>65</v>
      </c>
      <c r="R60" s="164">
        <v>0</v>
      </c>
      <c r="S60" s="164">
        <f>'Production Summary'!$N$9</f>
        <v>720</v>
      </c>
      <c r="T60" s="164">
        <f>'Production Summary'!$M$9</f>
        <v>60</v>
      </c>
      <c r="U60" s="164">
        <v>0</v>
      </c>
      <c r="V60" s="164">
        <f>'Production Summary'!$N$10</f>
        <v>876</v>
      </c>
      <c r="W60" s="164">
        <f>'Production Summary'!$M$10</f>
        <v>73</v>
      </c>
      <c r="X60" s="164">
        <v>0</v>
      </c>
      <c r="Y60" s="164">
        <f>'Production Summary'!$N$14</f>
        <v>177</v>
      </c>
      <c r="Z60" s="328">
        <f>'Production Summary'!$M$14</f>
        <v>14.75</v>
      </c>
      <c r="AA60" s="164">
        <v>0</v>
      </c>
      <c r="AB60" s="164">
        <f>'Production Summary'!$N$15</f>
        <v>126</v>
      </c>
      <c r="AC60" s="164">
        <f>'Production Summary'!$M$15</f>
        <v>21</v>
      </c>
      <c r="AD60" s="164">
        <v>0</v>
      </c>
      <c r="AE60" s="164">
        <f>'Production Summary'!$N$16</f>
        <v>252</v>
      </c>
      <c r="AF60" s="164">
        <f>'Production Summary'!$M$16</f>
        <v>21</v>
      </c>
      <c r="AG60" s="164">
        <v>0</v>
      </c>
      <c r="AH60" s="164">
        <f>'Production Summary'!$N$18</f>
        <v>1035</v>
      </c>
      <c r="AI60" s="164">
        <f>'Production Summary'!$M$18</f>
        <v>17.25</v>
      </c>
      <c r="AJ60" s="164">
        <v>0</v>
      </c>
      <c r="AK60" s="164">
        <f>'Production Summary'!$N$19</f>
        <v>870</v>
      </c>
      <c r="AL60" s="164">
        <f>'Production Summary'!$M$19</f>
        <v>29</v>
      </c>
      <c r="AM60" s="164">
        <v>0</v>
      </c>
      <c r="AN60" s="164">
        <f>'Production Summary'!$N$20</f>
        <v>864</v>
      </c>
      <c r="AO60" s="164">
        <f>'Production Summary'!$M$20</f>
        <v>72</v>
      </c>
      <c r="AP60" s="164">
        <v>0</v>
      </c>
      <c r="AQ60" s="164">
        <f>'Production Summary'!$N$21</f>
        <v>670</v>
      </c>
      <c r="AR60" s="164">
        <f>'Production Summary'!$M$21</f>
        <v>335</v>
      </c>
      <c r="AS60" s="164">
        <v>0</v>
      </c>
      <c r="AT60" s="386">
        <f>'Production Summary'!$N$22</f>
        <v>375</v>
      </c>
      <c r="AU60" s="164">
        <f>'Production Summary'!$N$23</f>
        <v>1050</v>
      </c>
      <c r="AV60" s="164">
        <f>'Production Summary'!$N$25</f>
        <v>300</v>
      </c>
      <c r="AW60" s="164">
        <f>'Production Summary'!$M$25</f>
        <v>25</v>
      </c>
      <c r="AX60" s="164">
        <v>0</v>
      </c>
      <c r="AY60" s="164">
        <f>'Production Summary'!$N$26</f>
        <v>300</v>
      </c>
      <c r="AZ60" s="164">
        <f>'Production Summary'!$M$26</f>
        <v>25</v>
      </c>
      <c r="BA60" s="164">
        <v>0</v>
      </c>
      <c r="BB60" s="164">
        <f>'Production Summary'!$N$28</f>
        <v>777</v>
      </c>
      <c r="BC60" s="164">
        <f>'Production Summary'!$M$28</f>
        <v>12.95</v>
      </c>
      <c r="BD60" s="164">
        <v>0</v>
      </c>
      <c r="BE60" s="164">
        <f>'Production Summary'!$N$29</f>
        <v>612</v>
      </c>
      <c r="BF60" s="164">
        <f>'Production Summary'!$M$29</f>
        <v>51</v>
      </c>
      <c r="BG60" s="164">
        <v>0</v>
      </c>
      <c r="BH60" s="164">
        <f>'Production Summary'!$N$30</f>
        <v>500</v>
      </c>
      <c r="BI60" s="164">
        <f>'Production Summary'!$M$30</f>
        <v>250</v>
      </c>
      <c r="BJ60" s="164">
        <v>0</v>
      </c>
      <c r="BK60" s="386"/>
      <c r="BL60" s="164">
        <f>'Production Summary'!$N$32</f>
        <v>875</v>
      </c>
      <c r="BM60" s="164">
        <f>'Production Summary'!$N$34</f>
        <v>360.59999999999997</v>
      </c>
      <c r="BN60" s="164">
        <f>'Production Summary'!$M$34</f>
        <v>6.01</v>
      </c>
      <c r="BO60" s="164">
        <v>0</v>
      </c>
      <c r="BP60" s="164">
        <f>'Production Summary'!$N$36</f>
        <v>717</v>
      </c>
      <c r="BQ60" s="164">
        <f>'Production Summary'!$M$36</f>
        <v>11.95</v>
      </c>
      <c r="BR60" s="164">
        <v>0</v>
      </c>
      <c r="BS60" s="164">
        <f>'Production Summary'!$N$37</f>
        <v>210</v>
      </c>
      <c r="BT60" s="164">
        <f>'Production Summary'!$M$37</f>
        <v>21</v>
      </c>
      <c r="BU60" s="164">
        <v>0</v>
      </c>
      <c r="BV60" s="164">
        <f>'Production Summary'!$N$38</f>
        <v>280</v>
      </c>
      <c r="BW60" s="164">
        <f>'Production Summary'!$M$38</f>
        <v>28</v>
      </c>
      <c r="BX60" s="164">
        <v>0</v>
      </c>
      <c r="BY60" s="165">
        <f>'Production Summary'!$N$39</f>
        <v>300.38406247988502</v>
      </c>
      <c r="BZ60" s="164">
        <f>'Production Summary'!$M$39</f>
        <v>30.038406247988501</v>
      </c>
      <c r="CA60" s="164">
        <v>0</v>
      </c>
      <c r="CB60" s="164">
        <f>'Production Summary'!$N$40</f>
        <v>131.30000000000001</v>
      </c>
      <c r="CC60" s="164">
        <f>'Production Summary'!$M$40</f>
        <v>13.13</v>
      </c>
      <c r="CD60" s="164">
        <v>0</v>
      </c>
      <c r="CE60" s="164">
        <f>'Production Summary'!$N$42</f>
        <v>1136.3519999999996</v>
      </c>
      <c r="CF60" s="164">
        <f>'Production Summary'!$M$42</f>
        <v>81.167999999999978</v>
      </c>
      <c r="CG60" s="164">
        <v>0</v>
      </c>
      <c r="CH60" s="164">
        <v>0</v>
      </c>
      <c r="CI60" s="164">
        <f>'Production Summary'!$N$43</f>
        <v>184</v>
      </c>
      <c r="CJ60" s="164">
        <v>0</v>
      </c>
      <c r="CK60" s="164">
        <f>'Production Summary'!$N$44</f>
        <v>355</v>
      </c>
      <c r="CL60" s="164">
        <v>0</v>
      </c>
      <c r="CM60" s="375">
        <f>'Production Summary'!$N$45</f>
        <v>1650</v>
      </c>
      <c r="CN60" s="164">
        <f>'Production Summary'!$N$46</f>
        <v>270</v>
      </c>
      <c r="CO60" s="164">
        <f>'Production Summary'!$N$47</f>
        <v>1350</v>
      </c>
      <c r="CP60" s="166"/>
      <c r="CQ60" s="164">
        <f>'Production Summary'!$N$49</f>
        <v>8004.1580041580037</v>
      </c>
      <c r="CR60" s="164">
        <f>'Production Summary'!$M$49</f>
        <v>66.701316701316699</v>
      </c>
      <c r="CS60" s="164">
        <f>'Production Summary'!$N$50</f>
        <v>13331.600831600828</v>
      </c>
      <c r="CT60" s="164">
        <f>'Production Summary'!$M$50</f>
        <v>148.1288981288981</v>
      </c>
      <c r="CU60" s="164">
        <f>'Production Summary'!$N$51</f>
        <v>12785.862785862784</v>
      </c>
      <c r="CV60" s="164">
        <f>'Production Summary'!$M$51</f>
        <v>355.16285516285512</v>
      </c>
      <c r="CW60" s="164">
        <f>'Production Summary'!$N$52</f>
        <v>12629.937629937627</v>
      </c>
      <c r="CX60" s="164">
        <f>'Production Summary'!$M$52</f>
        <v>701.66320166320156</v>
      </c>
      <c r="CY60" s="164">
        <f>'Production Summary'!$N$53</f>
        <v>12396.049896049895</v>
      </c>
      <c r="CZ60" s="164">
        <f>'Production Summary'!$M$53</f>
        <v>688.66943866943859</v>
      </c>
      <c r="DA60" s="164">
        <f>'Production Summary'!$N$54</f>
        <v>13799.376299376298</v>
      </c>
      <c r="DB60" s="164">
        <f>'Production Summary'!$M$54</f>
        <v>766.63201663201653</v>
      </c>
      <c r="DC60" s="328">
        <f>'Production Summary'!$N$60</f>
        <v>12863.825363825363</v>
      </c>
      <c r="DD60" s="328">
        <f>'Production Summary'!$M$60</f>
        <v>714.65696465696465</v>
      </c>
      <c r="DE60" s="164">
        <f>'Production Summary'!$N$59</f>
        <v>11148.648648648648</v>
      </c>
      <c r="DF60" s="328">
        <f>'Production Summary'!$M$59</f>
        <v>619.36936936936934</v>
      </c>
      <c r="DG60" s="164">
        <f>'Production Summary'!$N$55</f>
        <v>13842.68884268884</v>
      </c>
      <c r="DH60" s="164">
        <f>'Production Summary'!$M$55</f>
        <v>3460.67221067221</v>
      </c>
      <c r="DI60" s="164">
        <f>'Production Summary'!$N$56</f>
        <v>13097.713097713096</v>
      </c>
      <c r="DJ60" s="164">
        <f>'Production Summary'!$M$56</f>
        <v>163.72141372141371</v>
      </c>
      <c r="DK60" s="164">
        <f>'Production Summary'!$N$57</f>
        <v>14189.189189189186</v>
      </c>
      <c r="DL60" s="164">
        <f>'Production Summary'!$M$57</f>
        <v>394.14414414414409</v>
      </c>
      <c r="DM60" s="164">
        <f>'Production Summary'!$N$58</f>
        <v>14017.671517671517</v>
      </c>
      <c r="DN60" s="164">
        <f>'Production Summary'!$M$58</f>
        <v>778.75952875952873</v>
      </c>
      <c r="DO60" s="164">
        <f>'Production Summary'!$N$61</f>
        <v>4500</v>
      </c>
      <c r="DP60" s="328">
        <f>'Production Summary'!$M$61</f>
        <v>750</v>
      </c>
      <c r="DQ60" s="164">
        <v>0</v>
      </c>
      <c r="DR60" s="164">
        <f>'Production Summary'!$N$62</f>
        <v>8900</v>
      </c>
      <c r="DS60" s="164">
        <f>'Production Summary'!$N$70</f>
        <v>300</v>
      </c>
      <c r="DT60" s="328">
        <f>'Production Summary'!$M$70</f>
        <v>25</v>
      </c>
      <c r="DU60" s="164">
        <v>0</v>
      </c>
      <c r="DV60" s="164">
        <f>'Production Summary'!$N$71</f>
        <v>150</v>
      </c>
      <c r="DW60" s="164">
        <v>0</v>
      </c>
      <c r="DX60" s="164">
        <f>'Production Summary'!$N$64</f>
        <v>192</v>
      </c>
      <c r="DY60" s="164">
        <v>0</v>
      </c>
      <c r="DZ60" s="391">
        <f>'Production Summary'!$N$65</f>
        <v>384</v>
      </c>
      <c r="EA60" s="164">
        <v>0</v>
      </c>
      <c r="EB60" s="391">
        <f>'Production Summary'!$N$66</f>
        <v>192</v>
      </c>
      <c r="EC60" s="164">
        <v>0</v>
      </c>
      <c r="ED60" s="164">
        <f>'Production Summary'!$N$67</f>
        <v>96</v>
      </c>
      <c r="EE60" s="164">
        <v>0</v>
      </c>
      <c r="EF60" s="164">
        <f>'Production Summary'!$N$68</f>
        <v>96</v>
      </c>
      <c r="EG60" s="164">
        <v>0</v>
      </c>
      <c r="EH60" s="164">
        <f>'Production Summary'!$N$69</f>
        <v>340</v>
      </c>
      <c r="EI60" s="101">
        <f t="shared" si="8"/>
        <v>976191848.50153244</v>
      </c>
      <c r="EJ60" s="3"/>
      <c r="EK60" s="3"/>
      <c r="ER60" s="64" t="s">
        <v>76</v>
      </c>
      <c r="ES60" s="61" t="str">
        <f t="shared" si="9"/>
        <v/>
      </c>
      <c r="ET60" s="24">
        <f t="shared" si="5"/>
        <v>976191848.50153244</v>
      </c>
    </row>
    <row r="61" spans="1:150" ht="15" customHeight="1">
      <c r="A61" t="b">
        <f>C61=Nagpur!C61</f>
        <v>1</v>
      </c>
      <c r="B61" s="65">
        <f t="shared" si="6"/>
        <v>56</v>
      </c>
      <c r="C61" s="61" t="str">
        <f>IF(Nagpur!C61="","",Nagpur!C61)</f>
        <v/>
      </c>
      <c r="D61" s="164">
        <f>'Production Summary'!$N$4</f>
        <v>666</v>
      </c>
      <c r="E61" s="164">
        <f>'Production Summary'!$M$4</f>
        <v>27.75</v>
      </c>
      <c r="F61" s="164">
        <v>0</v>
      </c>
      <c r="G61" s="164">
        <f>'Production Summary'!$N$5</f>
        <v>666</v>
      </c>
      <c r="H61" s="164">
        <f>'Production Summary'!$M$5</f>
        <v>27.75</v>
      </c>
      <c r="I61" s="164">
        <v>0</v>
      </c>
      <c r="J61" s="164">
        <f>'Production Summary'!$N$6</f>
        <v>200</v>
      </c>
      <c r="K61" s="328">
        <f>'Production Summary'!$M$6</f>
        <v>7.5</v>
      </c>
      <c r="L61" s="164">
        <v>0</v>
      </c>
      <c r="M61" s="365">
        <f>'Production Summary'!$N$7</f>
        <v>612.72</v>
      </c>
      <c r="N61" s="367">
        <f>'Production Summary'!$M$7</f>
        <v>25.53</v>
      </c>
      <c r="O61" s="164">
        <v>0</v>
      </c>
      <c r="P61" s="164">
        <f>'Production Summary'!$N$8</f>
        <v>780</v>
      </c>
      <c r="Q61" s="164">
        <f>'Production Summary'!$M$8</f>
        <v>65</v>
      </c>
      <c r="R61" s="164">
        <v>0</v>
      </c>
      <c r="S61" s="164">
        <f>'Production Summary'!$N$9</f>
        <v>720</v>
      </c>
      <c r="T61" s="164">
        <f>'Production Summary'!$M$9</f>
        <v>60</v>
      </c>
      <c r="U61" s="164">
        <v>0</v>
      </c>
      <c r="V61" s="164">
        <f>'Production Summary'!$N$10</f>
        <v>876</v>
      </c>
      <c r="W61" s="164">
        <f>'Production Summary'!$M$10</f>
        <v>73</v>
      </c>
      <c r="X61" s="164">
        <v>0</v>
      </c>
      <c r="Y61" s="164">
        <f>'Production Summary'!$N$14</f>
        <v>177</v>
      </c>
      <c r="Z61" s="328">
        <f>'Production Summary'!$M$14</f>
        <v>14.75</v>
      </c>
      <c r="AA61" s="164">
        <v>0</v>
      </c>
      <c r="AB61" s="164">
        <f>'Production Summary'!$N$15</f>
        <v>126</v>
      </c>
      <c r="AC61" s="164">
        <f>'Production Summary'!$M$15</f>
        <v>21</v>
      </c>
      <c r="AD61" s="164">
        <v>0</v>
      </c>
      <c r="AE61" s="164">
        <f>'Production Summary'!$N$16</f>
        <v>252</v>
      </c>
      <c r="AF61" s="164">
        <f>'Production Summary'!$M$16</f>
        <v>21</v>
      </c>
      <c r="AG61" s="164">
        <v>0</v>
      </c>
      <c r="AH61" s="164">
        <f>'Production Summary'!$N$18</f>
        <v>1035</v>
      </c>
      <c r="AI61" s="164">
        <f>'Production Summary'!$M$18</f>
        <v>17.25</v>
      </c>
      <c r="AJ61" s="164">
        <v>0</v>
      </c>
      <c r="AK61" s="164">
        <f>'Production Summary'!$N$19</f>
        <v>870</v>
      </c>
      <c r="AL61" s="164">
        <f>'Production Summary'!$M$19</f>
        <v>29</v>
      </c>
      <c r="AM61" s="164">
        <v>0</v>
      </c>
      <c r="AN61" s="164">
        <f>'Production Summary'!$N$20</f>
        <v>864</v>
      </c>
      <c r="AO61" s="164">
        <f>'Production Summary'!$M$20</f>
        <v>72</v>
      </c>
      <c r="AP61" s="164">
        <v>0</v>
      </c>
      <c r="AQ61" s="164">
        <f>'Production Summary'!$N$21</f>
        <v>670</v>
      </c>
      <c r="AR61" s="164">
        <f>'Production Summary'!$M$21</f>
        <v>335</v>
      </c>
      <c r="AS61" s="164">
        <v>0</v>
      </c>
      <c r="AT61" s="386">
        <f>'Production Summary'!$N$22</f>
        <v>375</v>
      </c>
      <c r="AU61" s="164">
        <f>'Production Summary'!$N$23</f>
        <v>1050</v>
      </c>
      <c r="AV61" s="164">
        <f>'Production Summary'!$N$25</f>
        <v>300</v>
      </c>
      <c r="AW61" s="164">
        <f>'Production Summary'!$M$25</f>
        <v>25</v>
      </c>
      <c r="AX61" s="164">
        <v>0</v>
      </c>
      <c r="AY61" s="164">
        <f>'Production Summary'!$N$26</f>
        <v>300</v>
      </c>
      <c r="AZ61" s="164">
        <f>'Production Summary'!$M$26</f>
        <v>25</v>
      </c>
      <c r="BA61" s="164">
        <v>0</v>
      </c>
      <c r="BB61" s="164">
        <f>'Production Summary'!$N$28</f>
        <v>777</v>
      </c>
      <c r="BC61" s="164">
        <f>'Production Summary'!$M$28</f>
        <v>12.95</v>
      </c>
      <c r="BD61" s="164">
        <v>0</v>
      </c>
      <c r="BE61" s="164">
        <f>'Production Summary'!$N$29</f>
        <v>612</v>
      </c>
      <c r="BF61" s="164">
        <f>'Production Summary'!$M$29</f>
        <v>51</v>
      </c>
      <c r="BG61" s="164">
        <v>0</v>
      </c>
      <c r="BH61" s="164">
        <f>'Production Summary'!$N$30</f>
        <v>500</v>
      </c>
      <c r="BI61" s="164">
        <f>'Production Summary'!$M$30</f>
        <v>250</v>
      </c>
      <c r="BJ61" s="164">
        <v>0</v>
      </c>
      <c r="BK61" s="386"/>
      <c r="BL61" s="164">
        <f>'Production Summary'!$N$32</f>
        <v>875</v>
      </c>
      <c r="BM61" s="164">
        <f>'Production Summary'!$N$34</f>
        <v>360.59999999999997</v>
      </c>
      <c r="BN61" s="164">
        <f>'Production Summary'!$M$34</f>
        <v>6.01</v>
      </c>
      <c r="BO61" s="164">
        <v>0</v>
      </c>
      <c r="BP61" s="164">
        <f>'Production Summary'!$N$36</f>
        <v>717</v>
      </c>
      <c r="BQ61" s="164">
        <f>'Production Summary'!$M$36</f>
        <v>11.95</v>
      </c>
      <c r="BR61" s="164">
        <v>0</v>
      </c>
      <c r="BS61" s="164">
        <f>'Production Summary'!$N$37</f>
        <v>210</v>
      </c>
      <c r="BT61" s="164">
        <f>'Production Summary'!$M$37</f>
        <v>21</v>
      </c>
      <c r="BU61" s="164">
        <v>0</v>
      </c>
      <c r="BV61" s="164">
        <f>'Production Summary'!$N$38</f>
        <v>280</v>
      </c>
      <c r="BW61" s="164">
        <f>'Production Summary'!$M$38</f>
        <v>28</v>
      </c>
      <c r="BX61" s="164">
        <v>0</v>
      </c>
      <c r="BY61" s="165">
        <f>'Production Summary'!$N$39</f>
        <v>300.38406247988502</v>
      </c>
      <c r="BZ61" s="164">
        <f>'Production Summary'!$M$39</f>
        <v>30.038406247988501</v>
      </c>
      <c r="CA61" s="164">
        <v>0</v>
      </c>
      <c r="CB61" s="164">
        <f>'Production Summary'!$N$40</f>
        <v>131.30000000000001</v>
      </c>
      <c r="CC61" s="164">
        <f>'Production Summary'!$M$40</f>
        <v>13.13</v>
      </c>
      <c r="CD61" s="164">
        <v>0</v>
      </c>
      <c r="CE61" s="164">
        <f>'Production Summary'!$N$42</f>
        <v>1136.3519999999996</v>
      </c>
      <c r="CF61" s="164">
        <f>'Production Summary'!$M$42</f>
        <v>81.167999999999978</v>
      </c>
      <c r="CG61" s="164">
        <v>0</v>
      </c>
      <c r="CH61" s="164">
        <v>0</v>
      </c>
      <c r="CI61" s="164">
        <f>'Production Summary'!$N$43</f>
        <v>184</v>
      </c>
      <c r="CJ61" s="164">
        <v>0</v>
      </c>
      <c r="CK61" s="164">
        <f>'Production Summary'!$N$44</f>
        <v>355</v>
      </c>
      <c r="CL61" s="164">
        <v>0</v>
      </c>
      <c r="CM61" s="375">
        <f>'Production Summary'!$N$45</f>
        <v>1650</v>
      </c>
      <c r="CN61" s="164">
        <f>'Production Summary'!$N$46</f>
        <v>270</v>
      </c>
      <c r="CO61" s="164">
        <f>'Production Summary'!$N$47</f>
        <v>1350</v>
      </c>
      <c r="CP61" s="166"/>
      <c r="CQ61" s="164">
        <f>'Production Summary'!$N$49</f>
        <v>8004.1580041580037</v>
      </c>
      <c r="CR61" s="164">
        <f>'Production Summary'!$M$49</f>
        <v>66.701316701316699</v>
      </c>
      <c r="CS61" s="164">
        <f>'Production Summary'!$N$50</f>
        <v>13331.600831600828</v>
      </c>
      <c r="CT61" s="164">
        <f>'Production Summary'!$M$50</f>
        <v>148.1288981288981</v>
      </c>
      <c r="CU61" s="164">
        <f>'Production Summary'!$N$51</f>
        <v>12785.862785862784</v>
      </c>
      <c r="CV61" s="164">
        <f>'Production Summary'!$M$51</f>
        <v>355.16285516285512</v>
      </c>
      <c r="CW61" s="164">
        <f>'Production Summary'!$N$52</f>
        <v>12629.937629937627</v>
      </c>
      <c r="CX61" s="164">
        <f>'Production Summary'!$M$52</f>
        <v>701.66320166320156</v>
      </c>
      <c r="CY61" s="164">
        <f>'Production Summary'!$N$53</f>
        <v>12396.049896049895</v>
      </c>
      <c r="CZ61" s="164">
        <f>'Production Summary'!$M$53</f>
        <v>688.66943866943859</v>
      </c>
      <c r="DA61" s="164">
        <f>'Production Summary'!$N$54</f>
        <v>13799.376299376298</v>
      </c>
      <c r="DB61" s="164">
        <f>'Production Summary'!$M$54</f>
        <v>766.63201663201653</v>
      </c>
      <c r="DC61" s="328">
        <f>'Production Summary'!$N$60</f>
        <v>12863.825363825363</v>
      </c>
      <c r="DD61" s="328">
        <f>'Production Summary'!$M$60</f>
        <v>714.65696465696465</v>
      </c>
      <c r="DE61" s="164">
        <f>'Production Summary'!$N$59</f>
        <v>11148.648648648648</v>
      </c>
      <c r="DF61" s="328">
        <f>'Production Summary'!$M$59</f>
        <v>619.36936936936934</v>
      </c>
      <c r="DG61" s="164">
        <f>'Production Summary'!$N$55</f>
        <v>13842.68884268884</v>
      </c>
      <c r="DH61" s="164">
        <f>'Production Summary'!$M$55</f>
        <v>3460.67221067221</v>
      </c>
      <c r="DI61" s="164">
        <f>'Production Summary'!$N$56</f>
        <v>13097.713097713096</v>
      </c>
      <c r="DJ61" s="164">
        <f>'Production Summary'!$M$56</f>
        <v>163.72141372141371</v>
      </c>
      <c r="DK61" s="164">
        <f>'Production Summary'!$N$57</f>
        <v>14189.189189189186</v>
      </c>
      <c r="DL61" s="164">
        <f>'Production Summary'!$M$57</f>
        <v>394.14414414414409</v>
      </c>
      <c r="DM61" s="164">
        <f>'Production Summary'!$N$58</f>
        <v>14017.671517671517</v>
      </c>
      <c r="DN61" s="164">
        <f>'Production Summary'!$M$58</f>
        <v>778.75952875952873</v>
      </c>
      <c r="DO61" s="164">
        <f>'Production Summary'!$N$61</f>
        <v>4500</v>
      </c>
      <c r="DP61" s="328">
        <f>'Production Summary'!$M$61</f>
        <v>750</v>
      </c>
      <c r="DQ61" s="164">
        <v>0</v>
      </c>
      <c r="DR61" s="164">
        <f>'Production Summary'!$N$62</f>
        <v>8900</v>
      </c>
      <c r="DS61" s="164">
        <f>'Production Summary'!$N$70</f>
        <v>300</v>
      </c>
      <c r="DT61" s="328">
        <f>'Production Summary'!$M$70</f>
        <v>25</v>
      </c>
      <c r="DU61" s="164">
        <v>0</v>
      </c>
      <c r="DV61" s="164">
        <f>'Production Summary'!$N$71</f>
        <v>150</v>
      </c>
      <c r="DW61" s="164">
        <v>0</v>
      </c>
      <c r="DX61" s="164">
        <f>'Production Summary'!$N$64</f>
        <v>192</v>
      </c>
      <c r="DY61" s="164">
        <v>0</v>
      </c>
      <c r="DZ61" s="391">
        <f>'Production Summary'!$N$65</f>
        <v>384</v>
      </c>
      <c r="EA61" s="164">
        <v>0</v>
      </c>
      <c r="EB61" s="391">
        <f>'Production Summary'!$N$66</f>
        <v>192</v>
      </c>
      <c r="EC61" s="164">
        <v>0</v>
      </c>
      <c r="ED61" s="164">
        <f>'Production Summary'!$N$67</f>
        <v>96</v>
      </c>
      <c r="EE61" s="164">
        <v>0</v>
      </c>
      <c r="EF61" s="164">
        <f>'Production Summary'!$N$68</f>
        <v>96</v>
      </c>
      <c r="EG61" s="164">
        <v>0</v>
      </c>
      <c r="EH61" s="164">
        <f>'Production Summary'!$N$69</f>
        <v>340</v>
      </c>
      <c r="EI61" s="101">
        <f t="shared" si="8"/>
        <v>976191848.50153244</v>
      </c>
      <c r="EJ61" s="3"/>
      <c r="EK61" s="3"/>
      <c r="ER61" s="64" t="s">
        <v>77</v>
      </c>
      <c r="ES61" s="61" t="str">
        <f t="shared" si="9"/>
        <v/>
      </c>
      <c r="ET61" s="24">
        <f t="shared" si="5"/>
        <v>976191848.50153244</v>
      </c>
    </row>
    <row r="62" spans="1:150" ht="15" customHeight="1">
      <c r="A62" t="b">
        <f>C62=Nagpur!C62</f>
        <v>1</v>
      </c>
      <c r="B62" s="65">
        <f t="shared" si="6"/>
        <v>57</v>
      </c>
      <c r="C62" s="61" t="str">
        <f>IF(Nagpur!C62="","",Nagpur!C62)</f>
        <v/>
      </c>
      <c r="D62" s="164">
        <f>'Production Summary'!$N$4</f>
        <v>666</v>
      </c>
      <c r="E62" s="164">
        <f>'Production Summary'!$M$4</f>
        <v>27.75</v>
      </c>
      <c r="F62" s="164">
        <v>0</v>
      </c>
      <c r="G62" s="164">
        <f>'Production Summary'!$N$5</f>
        <v>666</v>
      </c>
      <c r="H62" s="164">
        <f>'Production Summary'!$M$5</f>
        <v>27.75</v>
      </c>
      <c r="I62" s="164">
        <v>0</v>
      </c>
      <c r="J62" s="164">
        <f>'Production Summary'!$N$6</f>
        <v>200</v>
      </c>
      <c r="K62" s="328">
        <f>'Production Summary'!$M$6</f>
        <v>7.5</v>
      </c>
      <c r="L62" s="164">
        <v>0</v>
      </c>
      <c r="M62" s="365">
        <f>'Production Summary'!$N$7</f>
        <v>612.72</v>
      </c>
      <c r="N62" s="367">
        <f>'Production Summary'!$M$7</f>
        <v>25.53</v>
      </c>
      <c r="O62" s="164">
        <v>0</v>
      </c>
      <c r="P62" s="164">
        <f>'Production Summary'!$N$8</f>
        <v>780</v>
      </c>
      <c r="Q62" s="164">
        <f>'Production Summary'!$M$8</f>
        <v>65</v>
      </c>
      <c r="R62" s="164">
        <v>0</v>
      </c>
      <c r="S62" s="164">
        <f>'Production Summary'!$N$9</f>
        <v>720</v>
      </c>
      <c r="T62" s="164">
        <f>'Production Summary'!$M$9</f>
        <v>60</v>
      </c>
      <c r="U62" s="164">
        <v>0</v>
      </c>
      <c r="V62" s="164">
        <f>'Production Summary'!$N$10</f>
        <v>876</v>
      </c>
      <c r="W62" s="164">
        <f>'Production Summary'!$M$10</f>
        <v>73</v>
      </c>
      <c r="X62" s="164">
        <v>0</v>
      </c>
      <c r="Y62" s="164">
        <f>'Production Summary'!$N$14</f>
        <v>177</v>
      </c>
      <c r="Z62" s="328">
        <f>'Production Summary'!$M$14</f>
        <v>14.75</v>
      </c>
      <c r="AA62" s="164">
        <v>0</v>
      </c>
      <c r="AB62" s="164">
        <f>'Production Summary'!$N$15</f>
        <v>126</v>
      </c>
      <c r="AC62" s="164">
        <f>'Production Summary'!$M$15</f>
        <v>21</v>
      </c>
      <c r="AD62" s="164">
        <v>0</v>
      </c>
      <c r="AE62" s="164">
        <f>'Production Summary'!$N$16</f>
        <v>252</v>
      </c>
      <c r="AF62" s="164">
        <f>'Production Summary'!$M$16</f>
        <v>21</v>
      </c>
      <c r="AG62" s="164">
        <v>0</v>
      </c>
      <c r="AH62" s="164">
        <f>'Production Summary'!$N$18</f>
        <v>1035</v>
      </c>
      <c r="AI62" s="164">
        <f>'Production Summary'!$M$18</f>
        <v>17.25</v>
      </c>
      <c r="AJ62" s="164">
        <v>0</v>
      </c>
      <c r="AK62" s="164">
        <f>'Production Summary'!$N$19</f>
        <v>870</v>
      </c>
      <c r="AL62" s="164">
        <f>'Production Summary'!$M$19</f>
        <v>29</v>
      </c>
      <c r="AM62" s="164">
        <v>0</v>
      </c>
      <c r="AN62" s="164">
        <f>'Production Summary'!$N$20</f>
        <v>864</v>
      </c>
      <c r="AO62" s="164">
        <f>'Production Summary'!$M$20</f>
        <v>72</v>
      </c>
      <c r="AP62" s="164">
        <v>0</v>
      </c>
      <c r="AQ62" s="164">
        <f>'Production Summary'!$N$21</f>
        <v>670</v>
      </c>
      <c r="AR62" s="164">
        <f>'Production Summary'!$M$21</f>
        <v>335</v>
      </c>
      <c r="AS62" s="164">
        <v>0</v>
      </c>
      <c r="AT62" s="386">
        <f>'Production Summary'!$N$22</f>
        <v>375</v>
      </c>
      <c r="AU62" s="164">
        <f>'Production Summary'!$N$23</f>
        <v>1050</v>
      </c>
      <c r="AV62" s="164">
        <f>'Production Summary'!$N$25</f>
        <v>300</v>
      </c>
      <c r="AW62" s="164">
        <f>'Production Summary'!$M$25</f>
        <v>25</v>
      </c>
      <c r="AX62" s="164">
        <v>0</v>
      </c>
      <c r="AY62" s="164">
        <f>'Production Summary'!$N$26</f>
        <v>300</v>
      </c>
      <c r="AZ62" s="164">
        <f>'Production Summary'!$M$26</f>
        <v>25</v>
      </c>
      <c r="BA62" s="164">
        <v>0</v>
      </c>
      <c r="BB62" s="164">
        <f>'Production Summary'!$N$28</f>
        <v>777</v>
      </c>
      <c r="BC62" s="164">
        <f>'Production Summary'!$M$28</f>
        <v>12.95</v>
      </c>
      <c r="BD62" s="164">
        <v>0</v>
      </c>
      <c r="BE62" s="164">
        <f>'Production Summary'!$N$29</f>
        <v>612</v>
      </c>
      <c r="BF62" s="164">
        <f>'Production Summary'!$M$29</f>
        <v>51</v>
      </c>
      <c r="BG62" s="164">
        <v>0</v>
      </c>
      <c r="BH62" s="164">
        <f>'Production Summary'!$N$30</f>
        <v>500</v>
      </c>
      <c r="BI62" s="164">
        <f>'Production Summary'!$M$30</f>
        <v>250</v>
      </c>
      <c r="BJ62" s="164">
        <v>0</v>
      </c>
      <c r="BK62" s="386"/>
      <c r="BL62" s="164">
        <f>'Production Summary'!$N$32</f>
        <v>875</v>
      </c>
      <c r="BM62" s="164">
        <f>'Production Summary'!$N$34</f>
        <v>360.59999999999997</v>
      </c>
      <c r="BN62" s="164">
        <f>'Production Summary'!$M$34</f>
        <v>6.01</v>
      </c>
      <c r="BO62" s="164">
        <v>0</v>
      </c>
      <c r="BP62" s="164">
        <f>'Production Summary'!$N$36</f>
        <v>717</v>
      </c>
      <c r="BQ62" s="164">
        <f>'Production Summary'!$M$36</f>
        <v>11.95</v>
      </c>
      <c r="BR62" s="164">
        <v>0</v>
      </c>
      <c r="BS62" s="164">
        <f>'Production Summary'!$N$37</f>
        <v>210</v>
      </c>
      <c r="BT62" s="164">
        <f>'Production Summary'!$M$37</f>
        <v>21</v>
      </c>
      <c r="BU62" s="164">
        <v>0</v>
      </c>
      <c r="BV62" s="164">
        <f>'Production Summary'!$N$38</f>
        <v>280</v>
      </c>
      <c r="BW62" s="164">
        <f>'Production Summary'!$M$38</f>
        <v>28</v>
      </c>
      <c r="BX62" s="164">
        <v>0</v>
      </c>
      <c r="BY62" s="165">
        <f>'Production Summary'!$N$39</f>
        <v>300.38406247988502</v>
      </c>
      <c r="BZ62" s="164">
        <f>'Production Summary'!$M$39</f>
        <v>30.038406247988501</v>
      </c>
      <c r="CA62" s="164">
        <v>0</v>
      </c>
      <c r="CB62" s="164">
        <f>'Production Summary'!$N$40</f>
        <v>131.30000000000001</v>
      </c>
      <c r="CC62" s="164">
        <f>'Production Summary'!$M$40</f>
        <v>13.13</v>
      </c>
      <c r="CD62" s="164">
        <v>0</v>
      </c>
      <c r="CE62" s="164">
        <f>'Production Summary'!$N$42</f>
        <v>1136.3519999999996</v>
      </c>
      <c r="CF62" s="164">
        <f>'Production Summary'!$M$42</f>
        <v>81.167999999999978</v>
      </c>
      <c r="CG62" s="164">
        <v>0</v>
      </c>
      <c r="CH62" s="164">
        <v>0</v>
      </c>
      <c r="CI62" s="164">
        <f>'Production Summary'!$N$43</f>
        <v>184</v>
      </c>
      <c r="CJ62" s="164">
        <v>0</v>
      </c>
      <c r="CK62" s="164">
        <f>'Production Summary'!$N$44</f>
        <v>355</v>
      </c>
      <c r="CL62" s="164">
        <v>0</v>
      </c>
      <c r="CM62" s="375">
        <f>'Production Summary'!$N$45</f>
        <v>1650</v>
      </c>
      <c r="CN62" s="164">
        <f>'Production Summary'!$N$46</f>
        <v>270</v>
      </c>
      <c r="CO62" s="164">
        <f>'Production Summary'!$N$47</f>
        <v>1350</v>
      </c>
      <c r="CP62" s="166"/>
      <c r="CQ62" s="164">
        <f>'Production Summary'!$N$49</f>
        <v>8004.1580041580037</v>
      </c>
      <c r="CR62" s="164">
        <f>'Production Summary'!$M$49</f>
        <v>66.701316701316699</v>
      </c>
      <c r="CS62" s="164">
        <f>'Production Summary'!$N$50</f>
        <v>13331.600831600828</v>
      </c>
      <c r="CT62" s="164">
        <f>'Production Summary'!$M$50</f>
        <v>148.1288981288981</v>
      </c>
      <c r="CU62" s="164">
        <f>'Production Summary'!$N$51</f>
        <v>12785.862785862784</v>
      </c>
      <c r="CV62" s="164">
        <f>'Production Summary'!$M$51</f>
        <v>355.16285516285512</v>
      </c>
      <c r="CW62" s="164">
        <f>'Production Summary'!$N$52</f>
        <v>12629.937629937627</v>
      </c>
      <c r="CX62" s="164">
        <f>'Production Summary'!$M$52</f>
        <v>701.66320166320156</v>
      </c>
      <c r="CY62" s="164">
        <f>'Production Summary'!$N$53</f>
        <v>12396.049896049895</v>
      </c>
      <c r="CZ62" s="164">
        <f>'Production Summary'!$M$53</f>
        <v>688.66943866943859</v>
      </c>
      <c r="DA62" s="164">
        <f>'Production Summary'!$N$54</f>
        <v>13799.376299376298</v>
      </c>
      <c r="DB62" s="164">
        <f>'Production Summary'!$M$54</f>
        <v>766.63201663201653</v>
      </c>
      <c r="DC62" s="328">
        <f>'Production Summary'!$N$60</f>
        <v>12863.825363825363</v>
      </c>
      <c r="DD62" s="328">
        <f>'Production Summary'!$M$60</f>
        <v>714.65696465696465</v>
      </c>
      <c r="DE62" s="164">
        <f>'Production Summary'!$N$59</f>
        <v>11148.648648648648</v>
      </c>
      <c r="DF62" s="328">
        <f>'Production Summary'!$M$59</f>
        <v>619.36936936936934</v>
      </c>
      <c r="DG62" s="164">
        <f>'Production Summary'!$N$55</f>
        <v>13842.68884268884</v>
      </c>
      <c r="DH62" s="164">
        <f>'Production Summary'!$M$55</f>
        <v>3460.67221067221</v>
      </c>
      <c r="DI62" s="164">
        <f>'Production Summary'!$N$56</f>
        <v>13097.713097713096</v>
      </c>
      <c r="DJ62" s="164">
        <f>'Production Summary'!$M$56</f>
        <v>163.72141372141371</v>
      </c>
      <c r="DK62" s="164">
        <f>'Production Summary'!$N$57</f>
        <v>14189.189189189186</v>
      </c>
      <c r="DL62" s="164">
        <f>'Production Summary'!$M$57</f>
        <v>394.14414414414409</v>
      </c>
      <c r="DM62" s="164">
        <f>'Production Summary'!$N$58</f>
        <v>14017.671517671517</v>
      </c>
      <c r="DN62" s="164">
        <f>'Production Summary'!$M$58</f>
        <v>778.75952875952873</v>
      </c>
      <c r="DO62" s="164">
        <f>'Production Summary'!$N$61</f>
        <v>4500</v>
      </c>
      <c r="DP62" s="328">
        <f>'Production Summary'!$M$61</f>
        <v>750</v>
      </c>
      <c r="DQ62" s="164">
        <v>0</v>
      </c>
      <c r="DR62" s="164">
        <f>'Production Summary'!$N$62</f>
        <v>8900</v>
      </c>
      <c r="DS62" s="164">
        <f>'Production Summary'!$N$70</f>
        <v>300</v>
      </c>
      <c r="DT62" s="328">
        <f>'Production Summary'!$M$70</f>
        <v>25</v>
      </c>
      <c r="DU62" s="164">
        <v>0</v>
      </c>
      <c r="DV62" s="164">
        <f>'Production Summary'!$N$71</f>
        <v>150</v>
      </c>
      <c r="DW62" s="164">
        <v>0</v>
      </c>
      <c r="DX62" s="164">
        <f>'Production Summary'!$N$64</f>
        <v>192</v>
      </c>
      <c r="DY62" s="164">
        <v>0</v>
      </c>
      <c r="DZ62" s="391">
        <f>'Production Summary'!$N$65</f>
        <v>384</v>
      </c>
      <c r="EA62" s="164">
        <v>0</v>
      </c>
      <c r="EB62" s="391">
        <f>'Production Summary'!$N$66</f>
        <v>192</v>
      </c>
      <c r="EC62" s="164">
        <v>0</v>
      </c>
      <c r="ED62" s="164">
        <f>'Production Summary'!$N$67</f>
        <v>96</v>
      </c>
      <c r="EE62" s="164">
        <v>0</v>
      </c>
      <c r="EF62" s="164">
        <f>'Production Summary'!$N$68</f>
        <v>96</v>
      </c>
      <c r="EG62" s="164">
        <v>0</v>
      </c>
      <c r="EH62" s="164">
        <f>'Production Summary'!$N$69</f>
        <v>340</v>
      </c>
      <c r="EI62" s="101">
        <f t="shared" si="8"/>
        <v>976191848.50153244</v>
      </c>
      <c r="EJ62" s="3"/>
      <c r="EK62" s="3"/>
      <c r="ER62" s="64" t="s">
        <v>78</v>
      </c>
      <c r="ES62" s="61" t="str">
        <f t="shared" si="9"/>
        <v/>
      </c>
      <c r="ET62" s="24">
        <f t="shared" si="5"/>
        <v>976191848.50153244</v>
      </c>
    </row>
    <row r="63" spans="1:150" ht="15" customHeight="1">
      <c r="A63" t="b">
        <f>C63=Nagpur!C63</f>
        <v>1</v>
      </c>
      <c r="B63" s="65">
        <f t="shared" si="6"/>
        <v>58</v>
      </c>
      <c r="C63" s="61" t="str">
        <f>IF(Nagpur!C63="","",Nagpur!C63)</f>
        <v/>
      </c>
      <c r="D63" s="164">
        <f>'Production Summary'!$N$4</f>
        <v>666</v>
      </c>
      <c r="E63" s="164">
        <f>'Production Summary'!$M$4</f>
        <v>27.75</v>
      </c>
      <c r="F63" s="164">
        <v>0</v>
      </c>
      <c r="G63" s="164">
        <f>'Production Summary'!$N$5</f>
        <v>666</v>
      </c>
      <c r="H63" s="164">
        <f>'Production Summary'!$M$5</f>
        <v>27.75</v>
      </c>
      <c r="I63" s="164">
        <v>0</v>
      </c>
      <c r="J63" s="164">
        <f>'Production Summary'!$N$6</f>
        <v>200</v>
      </c>
      <c r="K63" s="328">
        <f>'Production Summary'!$M$6</f>
        <v>7.5</v>
      </c>
      <c r="L63" s="164">
        <v>0</v>
      </c>
      <c r="M63" s="365">
        <f>'Production Summary'!$N$7</f>
        <v>612.72</v>
      </c>
      <c r="N63" s="367">
        <f>'Production Summary'!$M$7</f>
        <v>25.53</v>
      </c>
      <c r="O63" s="164">
        <v>0</v>
      </c>
      <c r="P63" s="164">
        <f>'Production Summary'!$N$8</f>
        <v>780</v>
      </c>
      <c r="Q63" s="164">
        <f>'Production Summary'!$M$8</f>
        <v>65</v>
      </c>
      <c r="R63" s="164">
        <v>0</v>
      </c>
      <c r="S63" s="164">
        <f>'Production Summary'!$N$9</f>
        <v>720</v>
      </c>
      <c r="T63" s="164">
        <f>'Production Summary'!$M$9</f>
        <v>60</v>
      </c>
      <c r="U63" s="164">
        <v>0</v>
      </c>
      <c r="V63" s="164">
        <f>'Production Summary'!$N$10</f>
        <v>876</v>
      </c>
      <c r="W63" s="164">
        <f>'Production Summary'!$M$10</f>
        <v>73</v>
      </c>
      <c r="X63" s="164">
        <v>0</v>
      </c>
      <c r="Y63" s="164">
        <f>'Production Summary'!$N$14</f>
        <v>177</v>
      </c>
      <c r="Z63" s="328">
        <f>'Production Summary'!$M$14</f>
        <v>14.75</v>
      </c>
      <c r="AA63" s="164">
        <v>0</v>
      </c>
      <c r="AB63" s="164">
        <f>'Production Summary'!$N$15</f>
        <v>126</v>
      </c>
      <c r="AC63" s="164">
        <f>'Production Summary'!$M$15</f>
        <v>21</v>
      </c>
      <c r="AD63" s="164">
        <v>0</v>
      </c>
      <c r="AE63" s="164">
        <f>'Production Summary'!$N$16</f>
        <v>252</v>
      </c>
      <c r="AF63" s="164">
        <f>'Production Summary'!$M$16</f>
        <v>21</v>
      </c>
      <c r="AG63" s="164">
        <v>0</v>
      </c>
      <c r="AH63" s="164">
        <f>'Production Summary'!$N$18</f>
        <v>1035</v>
      </c>
      <c r="AI63" s="164">
        <f>'Production Summary'!$M$18</f>
        <v>17.25</v>
      </c>
      <c r="AJ63" s="164">
        <v>0</v>
      </c>
      <c r="AK63" s="164">
        <f>'Production Summary'!$N$19</f>
        <v>870</v>
      </c>
      <c r="AL63" s="164">
        <f>'Production Summary'!$M$19</f>
        <v>29</v>
      </c>
      <c r="AM63" s="164">
        <v>0</v>
      </c>
      <c r="AN63" s="164">
        <f>'Production Summary'!$N$20</f>
        <v>864</v>
      </c>
      <c r="AO63" s="164">
        <f>'Production Summary'!$M$20</f>
        <v>72</v>
      </c>
      <c r="AP63" s="164">
        <v>0</v>
      </c>
      <c r="AQ63" s="164">
        <f>'Production Summary'!$N$21</f>
        <v>670</v>
      </c>
      <c r="AR63" s="164">
        <f>'Production Summary'!$M$21</f>
        <v>335</v>
      </c>
      <c r="AS63" s="164">
        <v>0</v>
      </c>
      <c r="AT63" s="386">
        <f>'Production Summary'!$N$22</f>
        <v>375</v>
      </c>
      <c r="AU63" s="164">
        <f>'Production Summary'!$N$23</f>
        <v>1050</v>
      </c>
      <c r="AV63" s="164">
        <f>'Production Summary'!$N$25</f>
        <v>300</v>
      </c>
      <c r="AW63" s="164">
        <f>'Production Summary'!$M$25</f>
        <v>25</v>
      </c>
      <c r="AX63" s="164">
        <v>0</v>
      </c>
      <c r="AY63" s="164">
        <f>'Production Summary'!$N$26</f>
        <v>300</v>
      </c>
      <c r="AZ63" s="164">
        <f>'Production Summary'!$M$26</f>
        <v>25</v>
      </c>
      <c r="BA63" s="164">
        <v>0</v>
      </c>
      <c r="BB63" s="164">
        <f>'Production Summary'!$N$28</f>
        <v>777</v>
      </c>
      <c r="BC63" s="164">
        <f>'Production Summary'!$M$28</f>
        <v>12.95</v>
      </c>
      <c r="BD63" s="164">
        <v>0</v>
      </c>
      <c r="BE63" s="164">
        <f>'Production Summary'!$N$29</f>
        <v>612</v>
      </c>
      <c r="BF63" s="164">
        <f>'Production Summary'!$M$29</f>
        <v>51</v>
      </c>
      <c r="BG63" s="164">
        <v>0</v>
      </c>
      <c r="BH63" s="164">
        <f>'Production Summary'!$N$30</f>
        <v>500</v>
      </c>
      <c r="BI63" s="164">
        <f>'Production Summary'!$M$30</f>
        <v>250</v>
      </c>
      <c r="BJ63" s="164">
        <v>0</v>
      </c>
      <c r="BK63" s="386"/>
      <c r="BL63" s="164">
        <f>'Production Summary'!$N$32</f>
        <v>875</v>
      </c>
      <c r="BM63" s="164">
        <f>'Production Summary'!$N$34</f>
        <v>360.59999999999997</v>
      </c>
      <c r="BN63" s="164">
        <f>'Production Summary'!$M$34</f>
        <v>6.01</v>
      </c>
      <c r="BO63" s="164">
        <v>0</v>
      </c>
      <c r="BP63" s="164">
        <f>'Production Summary'!$N$36</f>
        <v>717</v>
      </c>
      <c r="BQ63" s="164">
        <f>'Production Summary'!$M$36</f>
        <v>11.95</v>
      </c>
      <c r="BR63" s="164">
        <v>0</v>
      </c>
      <c r="BS63" s="164">
        <f>'Production Summary'!$N$37</f>
        <v>210</v>
      </c>
      <c r="BT63" s="164">
        <f>'Production Summary'!$M$37</f>
        <v>21</v>
      </c>
      <c r="BU63" s="164">
        <v>0</v>
      </c>
      <c r="BV63" s="164">
        <f>'Production Summary'!$N$38</f>
        <v>280</v>
      </c>
      <c r="BW63" s="164">
        <f>'Production Summary'!$M$38</f>
        <v>28</v>
      </c>
      <c r="BX63" s="164">
        <v>0</v>
      </c>
      <c r="BY63" s="165">
        <f>'Production Summary'!$N$39</f>
        <v>300.38406247988502</v>
      </c>
      <c r="BZ63" s="164">
        <f>'Production Summary'!$M$39</f>
        <v>30.038406247988501</v>
      </c>
      <c r="CA63" s="164">
        <v>0</v>
      </c>
      <c r="CB63" s="164">
        <f>'Production Summary'!$N$40</f>
        <v>131.30000000000001</v>
      </c>
      <c r="CC63" s="164">
        <f>'Production Summary'!$M$40</f>
        <v>13.13</v>
      </c>
      <c r="CD63" s="164">
        <v>0</v>
      </c>
      <c r="CE63" s="164">
        <f>'Production Summary'!$N$42</f>
        <v>1136.3519999999996</v>
      </c>
      <c r="CF63" s="164">
        <f>'Production Summary'!$M$42</f>
        <v>81.167999999999978</v>
      </c>
      <c r="CG63" s="164">
        <v>0</v>
      </c>
      <c r="CH63" s="164">
        <v>0</v>
      </c>
      <c r="CI63" s="164">
        <f>'Production Summary'!$N$43</f>
        <v>184</v>
      </c>
      <c r="CJ63" s="164">
        <v>0</v>
      </c>
      <c r="CK63" s="164">
        <f>'Production Summary'!$N$44</f>
        <v>355</v>
      </c>
      <c r="CL63" s="164">
        <v>0</v>
      </c>
      <c r="CM63" s="375">
        <f>'Production Summary'!$N$45</f>
        <v>1650</v>
      </c>
      <c r="CN63" s="164">
        <f>'Production Summary'!$N$46</f>
        <v>270</v>
      </c>
      <c r="CO63" s="164">
        <f>'Production Summary'!$N$47</f>
        <v>1350</v>
      </c>
      <c r="CP63" s="166"/>
      <c r="CQ63" s="164">
        <f>'Production Summary'!$N$49</f>
        <v>8004.1580041580037</v>
      </c>
      <c r="CR63" s="164">
        <f>'Production Summary'!$M$49</f>
        <v>66.701316701316699</v>
      </c>
      <c r="CS63" s="164">
        <f>'Production Summary'!$N$50</f>
        <v>13331.600831600828</v>
      </c>
      <c r="CT63" s="164">
        <f>'Production Summary'!$M$50</f>
        <v>148.1288981288981</v>
      </c>
      <c r="CU63" s="164">
        <f>'Production Summary'!$N$51</f>
        <v>12785.862785862784</v>
      </c>
      <c r="CV63" s="164">
        <f>'Production Summary'!$M$51</f>
        <v>355.16285516285512</v>
      </c>
      <c r="CW63" s="164">
        <f>'Production Summary'!$N$52</f>
        <v>12629.937629937627</v>
      </c>
      <c r="CX63" s="164">
        <f>'Production Summary'!$M$52</f>
        <v>701.66320166320156</v>
      </c>
      <c r="CY63" s="164">
        <f>'Production Summary'!$N$53</f>
        <v>12396.049896049895</v>
      </c>
      <c r="CZ63" s="164">
        <f>'Production Summary'!$M$53</f>
        <v>688.66943866943859</v>
      </c>
      <c r="DA63" s="164">
        <f>'Production Summary'!$N$54</f>
        <v>13799.376299376298</v>
      </c>
      <c r="DB63" s="164">
        <f>'Production Summary'!$M$54</f>
        <v>766.63201663201653</v>
      </c>
      <c r="DC63" s="328">
        <f>'Production Summary'!$N$60</f>
        <v>12863.825363825363</v>
      </c>
      <c r="DD63" s="328">
        <f>'Production Summary'!$M$60</f>
        <v>714.65696465696465</v>
      </c>
      <c r="DE63" s="164">
        <f>'Production Summary'!$N$59</f>
        <v>11148.648648648648</v>
      </c>
      <c r="DF63" s="328">
        <f>'Production Summary'!$M$59</f>
        <v>619.36936936936934</v>
      </c>
      <c r="DG63" s="164">
        <f>'Production Summary'!$N$55</f>
        <v>13842.68884268884</v>
      </c>
      <c r="DH63" s="164">
        <f>'Production Summary'!$M$55</f>
        <v>3460.67221067221</v>
      </c>
      <c r="DI63" s="164">
        <f>'Production Summary'!$N$56</f>
        <v>13097.713097713096</v>
      </c>
      <c r="DJ63" s="164">
        <f>'Production Summary'!$M$56</f>
        <v>163.72141372141371</v>
      </c>
      <c r="DK63" s="164">
        <f>'Production Summary'!$N$57</f>
        <v>14189.189189189186</v>
      </c>
      <c r="DL63" s="164">
        <f>'Production Summary'!$M$57</f>
        <v>394.14414414414409</v>
      </c>
      <c r="DM63" s="164">
        <f>'Production Summary'!$N$58</f>
        <v>14017.671517671517</v>
      </c>
      <c r="DN63" s="164">
        <f>'Production Summary'!$M$58</f>
        <v>778.75952875952873</v>
      </c>
      <c r="DO63" s="164">
        <f>'Production Summary'!$N$61</f>
        <v>4500</v>
      </c>
      <c r="DP63" s="328">
        <f>'Production Summary'!$M$61</f>
        <v>750</v>
      </c>
      <c r="DQ63" s="164">
        <v>0</v>
      </c>
      <c r="DR63" s="164">
        <f>'Production Summary'!$N$62</f>
        <v>8900</v>
      </c>
      <c r="DS63" s="164">
        <f>'Production Summary'!$N$70</f>
        <v>300</v>
      </c>
      <c r="DT63" s="328">
        <f>'Production Summary'!$M$70</f>
        <v>25</v>
      </c>
      <c r="DU63" s="164">
        <v>0</v>
      </c>
      <c r="DV63" s="164">
        <f>'Production Summary'!$N$71</f>
        <v>150</v>
      </c>
      <c r="DW63" s="164">
        <v>0</v>
      </c>
      <c r="DX63" s="164">
        <f>'Production Summary'!$N$64</f>
        <v>192</v>
      </c>
      <c r="DY63" s="164">
        <v>0</v>
      </c>
      <c r="DZ63" s="391">
        <f>'Production Summary'!$N$65</f>
        <v>384</v>
      </c>
      <c r="EA63" s="164">
        <v>0</v>
      </c>
      <c r="EB63" s="391">
        <f>'Production Summary'!$N$66</f>
        <v>192</v>
      </c>
      <c r="EC63" s="164">
        <v>0</v>
      </c>
      <c r="ED63" s="164">
        <f>'Production Summary'!$N$67</f>
        <v>96</v>
      </c>
      <c r="EE63" s="164">
        <v>0</v>
      </c>
      <c r="EF63" s="164">
        <f>'Production Summary'!$N$68</f>
        <v>96</v>
      </c>
      <c r="EG63" s="164">
        <v>0</v>
      </c>
      <c r="EH63" s="164">
        <f>'Production Summary'!$N$69</f>
        <v>340</v>
      </c>
      <c r="EI63" s="101">
        <f t="shared" si="8"/>
        <v>976191848.50153244</v>
      </c>
      <c r="EJ63" s="3"/>
      <c r="EK63" s="3"/>
      <c r="ER63" s="64" t="s">
        <v>79</v>
      </c>
      <c r="ES63" s="61" t="str">
        <f t="shared" si="9"/>
        <v/>
      </c>
      <c r="ET63" s="24">
        <f t="shared" si="5"/>
        <v>976191848.50153244</v>
      </c>
    </row>
    <row r="64" spans="1:150" ht="15" customHeight="1">
      <c r="A64" t="b">
        <f>C64=Nagpur!C64</f>
        <v>1</v>
      </c>
      <c r="B64" s="65">
        <f t="shared" si="6"/>
        <v>59</v>
      </c>
      <c r="C64" s="61" t="str">
        <f>IF(Nagpur!C64="","",Nagpur!C64)</f>
        <v/>
      </c>
      <c r="D64" s="164">
        <f>'Production Summary'!$N$4</f>
        <v>666</v>
      </c>
      <c r="E64" s="164">
        <f>'Production Summary'!$M$4</f>
        <v>27.75</v>
      </c>
      <c r="F64" s="164">
        <v>0</v>
      </c>
      <c r="G64" s="164">
        <f>'Production Summary'!$N$5</f>
        <v>666</v>
      </c>
      <c r="H64" s="164">
        <f>'Production Summary'!$M$5</f>
        <v>27.75</v>
      </c>
      <c r="I64" s="164">
        <v>0</v>
      </c>
      <c r="J64" s="164">
        <f>'Production Summary'!$N$6</f>
        <v>200</v>
      </c>
      <c r="K64" s="328">
        <f>'Production Summary'!$M$6</f>
        <v>7.5</v>
      </c>
      <c r="L64" s="164">
        <v>0</v>
      </c>
      <c r="M64" s="365">
        <f>'Production Summary'!$N$7</f>
        <v>612.72</v>
      </c>
      <c r="N64" s="367">
        <f>'Production Summary'!$M$7</f>
        <v>25.53</v>
      </c>
      <c r="O64" s="164">
        <v>0</v>
      </c>
      <c r="P64" s="164">
        <f>'Production Summary'!$N$8</f>
        <v>780</v>
      </c>
      <c r="Q64" s="164">
        <f>'Production Summary'!$M$8</f>
        <v>65</v>
      </c>
      <c r="R64" s="164">
        <v>0</v>
      </c>
      <c r="S64" s="164">
        <f>'Production Summary'!$N$9</f>
        <v>720</v>
      </c>
      <c r="T64" s="164">
        <f>'Production Summary'!$M$9</f>
        <v>60</v>
      </c>
      <c r="U64" s="164">
        <v>0</v>
      </c>
      <c r="V64" s="164">
        <f>'Production Summary'!$N$10</f>
        <v>876</v>
      </c>
      <c r="W64" s="164">
        <f>'Production Summary'!$M$10</f>
        <v>73</v>
      </c>
      <c r="X64" s="164">
        <v>0</v>
      </c>
      <c r="Y64" s="164">
        <f>'Production Summary'!$N$14</f>
        <v>177</v>
      </c>
      <c r="Z64" s="328">
        <f>'Production Summary'!$M$14</f>
        <v>14.75</v>
      </c>
      <c r="AA64" s="164">
        <v>0</v>
      </c>
      <c r="AB64" s="164">
        <f>'Production Summary'!$N$15</f>
        <v>126</v>
      </c>
      <c r="AC64" s="164">
        <f>'Production Summary'!$M$15</f>
        <v>21</v>
      </c>
      <c r="AD64" s="164">
        <v>0</v>
      </c>
      <c r="AE64" s="164">
        <f>'Production Summary'!$N$16</f>
        <v>252</v>
      </c>
      <c r="AF64" s="164">
        <f>'Production Summary'!$M$16</f>
        <v>21</v>
      </c>
      <c r="AG64" s="164">
        <v>0</v>
      </c>
      <c r="AH64" s="164">
        <f>'Production Summary'!$N$18</f>
        <v>1035</v>
      </c>
      <c r="AI64" s="164">
        <f>'Production Summary'!$M$18</f>
        <v>17.25</v>
      </c>
      <c r="AJ64" s="164">
        <v>0</v>
      </c>
      <c r="AK64" s="164">
        <f>'Production Summary'!$N$19</f>
        <v>870</v>
      </c>
      <c r="AL64" s="164">
        <f>'Production Summary'!$M$19</f>
        <v>29</v>
      </c>
      <c r="AM64" s="164">
        <v>0</v>
      </c>
      <c r="AN64" s="164">
        <f>'Production Summary'!$N$20</f>
        <v>864</v>
      </c>
      <c r="AO64" s="164">
        <f>'Production Summary'!$M$20</f>
        <v>72</v>
      </c>
      <c r="AP64" s="164">
        <v>0</v>
      </c>
      <c r="AQ64" s="164">
        <f>'Production Summary'!$N$21</f>
        <v>670</v>
      </c>
      <c r="AR64" s="164">
        <f>'Production Summary'!$M$21</f>
        <v>335</v>
      </c>
      <c r="AS64" s="164">
        <v>0</v>
      </c>
      <c r="AT64" s="386">
        <f>'Production Summary'!$N$22</f>
        <v>375</v>
      </c>
      <c r="AU64" s="164">
        <f>'Production Summary'!$N$23</f>
        <v>1050</v>
      </c>
      <c r="AV64" s="164">
        <f>'Production Summary'!$N$25</f>
        <v>300</v>
      </c>
      <c r="AW64" s="164">
        <f>'Production Summary'!$M$25</f>
        <v>25</v>
      </c>
      <c r="AX64" s="164">
        <v>0</v>
      </c>
      <c r="AY64" s="164">
        <f>'Production Summary'!$N$26</f>
        <v>300</v>
      </c>
      <c r="AZ64" s="164">
        <f>'Production Summary'!$M$26</f>
        <v>25</v>
      </c>
      <c r="BA64" s="164">
        <v>0</v>
      </c>
      <c r="BB64" s="164">
        <f>'Production Summary'!$N$28</f>
        <v>777</v>
      </c>
      <c r="BC64" s="164">
        <f>'Production Summary'!$M$28</f>
        <v>12.95</v>
      </c>
      <c r="BD64" s="164">
        <v>0</v>
      </c>
      <c r="BE64" s="164">
        <f>'Production Summary'!$N$29</f>
        <v>612</v>
      </c>
      <c r="BF64" s="164">
        <f>'Production Summary'!$M$29</f>
        <v>51</v>
      </c>
      <c r="BG64" s="164">
        <v>0</v>
      </c>
      <c r="BH64" s="164">
        <f>'Production Summary'!$N$30</f>
        <v>500</v>
      </c>
      <c r="BI64" s="164">
        <f>'Production Summary'!$M$30</f>
        <v>250</v>
      </c>
      <c r="BJ64" s="164">
        <v>0</v>
      </c>
      <c r="BK64" s="386"/>
      <c r="BL64" s="164">
        <f>'Production Summary'!$N$32</f>
        <v>875</v>
      </c>
      <c r="BM64" s="164">
        <f>'Production Summary'!$N$34</f>
        <v>360.59999999999997</v>
      </c>
      <c r="BN64" s="164">
        <f>'Production Summary'!$M$34</f>
        <v>6.01</v>
      </c>
      <c r="BO64" s="164">
        <v>0</v>
      </c>
      <c r="BP64" s="164">
        <f>'Production Summary'!$N$36</f>
        <v>717</v>
      </c>
      <c r="BQ64" s="164">
        <f>'Production Summary'!$M$36</f>
        <v>11.95</v>
      </c>
      <c r="BR64" s="164">
        <v>0</v>
      </c>
      <c r="BS64" s="164">
        <f>'Production Summary'!$N$37</f>
        <v>210</v>
      </c>
      <c r="BT64" s="164">
        <f>'Production Summary'!$M$37</f>
        <v>21</v>
      </c>
      <c r="BU64" s="164">
        <v>0</v>
      </c>
      <c r="BV64" s="164">
        <f>'Production Summary'!$N$38</f>
        <v>280</v>
      </c>
      <c r="BW64" s="164">
        <f>'Production Summary'!$M$38</f>
        <v>28</v>
      </c>
      <c r="BX64" s="164">
        <v>0</v>
      </c>
      <c r="BY64" s="165">
        <f>'Production Summary'!$N$39</f>
        <v>300.38406247988502</v>
      </c>
      <c r="BZ64" s="164">
        <f>'Production Summary'!$M$39</f>
        <v>30.038406247988501</v>
      </c>
      <c r="CA64" s="164">
        <v>0</v>
      </c>
      <c r="CB64" s="164">
        <f>'Production Summary'!$N$40</f>
        <v>131.30000000000001</v>
      </c>
      <c r="CC64" s="164">
        <f>'Production Summary'!$M$40</f>
        <v>13.13</v>
      </c>
      <c r="CD64" s="164">
        <v>0</v>
      </c>
      <c r="CE64" s="164">
        <f>'Production Summary'!$N$42</f>
        <v>1136.3519999999996</v>
      </c>
      <c r="CF64" s="164">
        <f>'Production Summary'!$M$42</f>
        <v>81.167999999999978</v>
      </c>
      <c r="CG64" s="164">
        <v>0</v>
      </c>
      <c r="CH64" s="164">
        <v>0</v>
      </c>
      <c r="CI64" s="164">
        <f>'Production Summary'!$N$43</f>
        <v>184</v>
      </c>
      <c r="CJ64" s="164">
        <v>0</v>
      </c>
      <c r="CK64" s="164">
        <f>'Production Summary'!$N$44</f>
        <v>355</v>
      </c>
      <c r="CL64" s="164">
        <v>0</v>
      </c>
      <c r="CM64" s="375">
        <f>'Production Summary'!$N$45</f>
        <v>1650</v>
      </c>
      <c r="CN64" s="164">
        <f>'Production Summary'!$N$46</f>
        <v>270</v>
      </c>
      <c r="CO64" s="164">
        <f>'Production Summary'!$N$47</f>
        <v>1350</v>
      </c>
      <c r="CP64" s="166"/>
      <c r="CQ64" s="164">
        <f>'Production Summary'!$N$49</f>
        <v>8004.1580041580037</v>
      </c>
      <c r="CR64" s="164">
        <f>'Production Summary'!$M$49</f>
        <v>66.701316701316699</v>
      </c>
      <c r="CS64" s="164">
        <f>'Production Summary'!$N$50</f>
        <v>13331.600831600828</v>
      </c>
      <c r="CT64" s="164">
        <f>'Production Summary'!$M$50</f>
        <v>148.1288981288981</v>
      </c>
      <c r="CU64" s="164">
        <f>'Production Summary'!$N$51</f>
        <v>12785.862785862784</v>
      </c>
      <c r="CV64" s="164">
        <f>'Production Summary'!$M$51</f>
        <v>355.16285516285512</v>
      </c>
      <c r="CW64" s="164">
        <f>'Production Summary'!$N$52</f>
        <v>12629.937629937627</v>
      </c>
      <c r="CX64" s="164">
        <f>'Production Summary'!$M$52</f>
        <v>701.66320166320156</v>
      </c>
      <c r="CY64" s="164">
        <f>'Production Summary'!$N$53</f>
        <v>12396.049896049895</v>
      </c>
      <c r="CZ64" s="164">
        <f>'Production Summary'!$M$53</f>
        <v>688.66943866943859</v>
      </c>
      <c r="DA64" s="164">
        <f>'Production Summary'!$N$54</f>
        <v>13799.376299376298</v>
      </c>
      <c r="DB64" s="164">
        <f>'Production Summary'!$M$54</f>
        <v>766.63201663201653</v>
      </c>
      <c r="DC64" s="328">
        <f>'Production Summary'!$N$60</f>
        <v>12863.825363825363</v>
      </c>
      <c r="DD64" s="328">
        <f>'Production Summary'!$M$60</f>
        <v>714.65696465696465</v>
      </c>
      <c r="DE64" s="164">
        <f>'Production Summary'!$N$59</f>
        <v>11148.648648648648</v>
      </c>
      <c r="DF64" s="328">
        <f>'Production Summary'!$M$59</f>
        <v>619.36936936936934</v>
      </c>
      <c r="DG64" s="164">
        <f>'Production Summary'!$N$55</f>
        <v>13842.68884268884</v>
      </c>
      <c r="DH64" s="164">
        <f>'Production Summary'!$M$55</f>
        <v>3460.67221067221</v>
      </c>
      <c r="DI64" s="164">
        <f>'Production Summary'!$N$56</f>
        <v>13097.713097713096</v>
      </c>
      <c r="DJ64" s="164">
        <f>'Production Summary'!$M$56</f>
        <v>163.72141372141371</v>
      </c>
      <c r="DK64" s="164">
        <f>'Production Summary'!$N$57</f>
        <v>14189.189189189186</v>
      </c>
      <c r="DL64" s="164">
        <f>'Production Summary'!$M$57</f>
        <v>394.14414414414409</v>
      </c>
      <c r="DM64" s="164">
        <f>'Production Summary'!$N$58</f>
        <v>14017.671517671517</v>
      </c>
      <c r="DN64" s="164">
        <f>'Production Summary'!$M$58</f>
        <v>778.75952875952873</v>
      </c>
      <c r="DO64" s="164">
        <f>'Production Summary'!$N$61</f>
        <v>4500</v>
      </c>
      <c r="DP64" s="328">
        <f>'Production Summary'!$M$61</f>
        <v>750</v>
      </c>
      <c r="DQ64" s="164">
        <v>0</v>
      </c>
      <c r="DR64" s="164">
        <f>'Production Summary'!$N$62</f>
        <v>8900</v>
      </c>
      <c r="DS64" s="164">
        <f>'Production Summary'!$N$70</f>
        <v>300</v>
      </c>
      <c r="DT64" s="328">
        <f>'Production Summary'!$M$70</f>
        <v>25</v>
      </c>
      <c r="DU64" s="164">
        <v>0</v>
      </c>
      <c r="DV64" s="164">
        <f>'Production Summary'!$N$71</f>
        <v>150</v>
      </c>
      <c r="DW64" s="164">
        <v>0</v>
      </c>
      <c r="DX64" s="164">
        <f>'Production Summary'!$N$64</f>
        <v>192</v>
      </c>
      <c r="DY64" s="164">
        <v>0</v>
      </c>
      <c r="DZ64" s="391">
        <f>'Production Summary'!$N$65</f>
        <v>384</v>
      </c>
      <c r="EA64" s="164">
        <v>0</v>
      </c>
      <c r="EB64" s="391">
        <f>'Production Summary'!$N$66</f>
        <v>192</v>
      </c>
      <c r="EC64" s="164">
        <v>0</v>
      </c>
      <c r="ED64" s="164">
        <f>'Production Summary'!$N$67</f>
        <v>96</v>
      </c>
      <c r="EE64" s="164">
        <v>0</v>
      </c>
      <c r="EF64" s="164">
        <f>'Production Summary'!$N$68</f>
        <v>96</v>
      </c>
      <c r="EG64" s="164">
        <v>0</v>
      </c>
      <c r="EH64" s="164">
        <f>'Production Summary'!$N$69</f>
        <v>340</v>
      </c>
      <c r="EI64" s="101">
        <f t="shared" si="8"/>
        <v>976191848.50153244</v>
      </c>
      <c r="EJ64" s="3"/>
      <c r="EK64" s="3"/>
      <c r="ER64" s="64" t="s">
        <v>80</v>
      </c>
      <c r="ES64" s="61" t="str">
        <f t="shared" si="9"/>
        <v/>
      </c>
      <c r="ET64" s="24">
        <f t="shared" si="5"/>
        <v>976191848.50153244</v>
      </c>
    </row>
    <row r="65" spans="1:150" ht="15" customHeight="1">
      <c r="A65" t="b">
        <f>C65=Nagpur!C65</f>
        <v>1</v>
      </c>
      <c r="B65" s="65">
        <f t="shared" si="6"/>
        <v>60</v>
      </c>
      <c r="C65" s="61" t="str">
        <f>IF(Nagpur!C65="","",Nagpur!C65)</f>
        <v/>
      </c>
      <c r="D65" s="164">
        <f>'Production Summary'!$N$4</f>
        <v>666</v>
      </c>
      <c r="E65" s="164">
        <f>'Production Summary'!$M$4</f>
        <v>27.75</v>
      </c>
      <c r="F65" s="164">
        <v>0</v>
      </c>
      <c r="G65" s="164">
        <f>'Production Summary'!$N$5</f>
        <v>666</v>
      </c>
      <c r="H65" s="164">
        <f>'Production Summary'!$M$5</f>
        <v>27.75</v>
      </c>
      <c r="I65" s="164">
        <v>0</v>
      </c>
      <c r="J65" s="164">
        <f>'Production Summary'!$N$6</f>
        <v>200</v>
      </c>
      <c r="K65" s="328">
        <f>'Production Summary'!$M$6</f>
        <v>7.5</v>
      </c>
      <c r="L65" s="164">
        <v>0</v>
      </c>
      <c r="M65" s="365">
        <f>'Production Summary'!$N$7</f>
        <v>612.72</v>
      </c>
      <c r="N65" s="367">
        <f>'Production Summary'!$M$7</f>
        <v>25.53</v>
      </c>
      <c r="O65" s="164">
        <v>0</v>
      </c>
      <c r="P65" s="164">
        <f>'Production Summary'!$N$8</f>
        <v>780</v>
      </c>
      <c r="Q65" s="164">
        <f>'Production Summary'!$M$8</f>
        <v>65</v>
      </c>
      <c r="R65" s="164">
        <v>0</v>
      </c>
      <c r="S65" s="164">
        <f>'Production Summary'!$N$9</f>
        <v>720</v>
      </c>
      <c r="T65" s="164">
        <f>'Production Summary'!$M$9</f>
        <v>60</v>
      </c>
      <c r="U65" s="164">
        <v>0</v>
      </c>
      <c r="V65" s="164">
        <f>'Production Summary'!$N$10</f>
        <v>876</v>
      </c>
      <c r="W65" s="164">
        <f>'Production Summary'!$M$10</f>
        <v>73</v>
      </c>
      <c r="X65" s="164">
        <v>0</v>
      </c>
      <c r="Y65" s="164">
        <f>'Production Summary'!$N$14</f>
        <v>177</v>
      </c>
      <c r="Z65" s="328">
        <f>'Production Summary'!$M$14</f>
        <v>14.75</v>
      </c>
      <c r="AA65" s="164">
        <v>0</v>
      </c>
      <c r="AB65" s="164">
        <f>'Production Summary'!$N$15</f>
        <v>126</v>
      </c>
      <c r="AC65" s="164">
        <f>'Production Summary'!$M$15</f>
        <v>21</v>
      </c>
      <c r="AD65" s="164">
        <v>0</v>
      </c>
      <c r="AE65" s="164">
        <f>'Production Summary'!$N$16</f>
        <v>252</v>
      </c>
      <c r="AF65" s="164">
        <f>'Production Summary'!$M$16</f>
        <v>21</v>
      </c>
      <c r="AG65" s="164">
        <v>0</v>
      </c>
      <c r="AH65" s="164">
        <f>'Production Summary'!$N$18</f>
        <v>1035</v>
      </c>
      <c r="AI65" s="164">
        <f>'Production Summary'!$M$18</f>
        <v>17.25</v>
      </c>
      <c r="AJ65" s="164">
        <v>0</v>
      </c>
      <c r="AK65" s="164">
        <f>'Production Summary'!$N$19</f>
        <v>870</v>
      </c>
      <c r="AL65" s="164">
        <f>'Production Summary'!$M$19</f>
        <v>29</v>
      </c>
      <c r="AM65" s="164">
        <v>0</v>
      </c>
      <c r="AN65" s="164">
        <f>'Production Summary'!$N$20</f>
        <v>864</v>
      </c>
      <c r="AO65" s="164">
        <f>'Production Summary'!$M$20</f>
        <v>72</v>
      </c>
      <c r="AP65" s="164">
        <v>0</v>
      </c>
      <c r="AQ65" s="164">
        <f>'Production Summary'!$N$21</f>
        <v>670</v>
      </c>
      <c r="AR65" s="164">
        <f>'Production Summary'!$M$21</f>
        <v>335</v>
      </c>
      <c r="AS65" s="164">
        <v>0</v>
      </c>
      <c r="AT65" s="386">
        <f>'Production Summary'!$N$22</f>
        <v>375</v>
      </c>
      <c r="AU65" s="164">
        <f>'Production Summary'!$N$23</f>
        <v>1050</v>
      </c>
      <c r="AV65" s="164">
        <f>'Production Summary'!$N$25</f>
        <v>300</v>
      </c>
      <c r="AW65" s="164">
        <f>'Production Summary'!$M$25</f>
        <v>25</v>
      </c>
      <c r="AX65" s="164">
        <v>0</v>
      </c>
      <c r="AY65" s="164">
        <f>'Production Summary'!$N$26</f>
        <v>300</v>
      </c>
      <c r="AZ65" s="164">
        <f>'Production Summary'!$M$26</f>
        <v>25</v>
      </c>
      <c r="BA65" s="164">
        <v>0</v>
      </c>
      <c r="BB65" s="164">
        <f>'Production Summary'!$N$28</f>
        <v>777</v>
      </c>
      <c r="BC65" s="164">
        <f>'Production Summary'!$M$28</f>
        <v>12.95</v>
      </c>
      <c r="BD65" s="164">
        <v>0</v>
      </c>
      <c r="BE65" s="164">
        <f>'Production Summary'!$N$29</f>
        <v>612</v>
      </c>
      <c r="BF65" s="164">
        <f>'Production Summary'!$M$29</f>
        <v>51</v>
      </c>
      <c r="BG65" s="164">
        <v>0</v>
      </c>
      <c r="BH65" s="164">
        <f>'Production Summary'!$N$30</f>
        <v>500</v>
      </c>
      <c r="BI65" s="164">
        <f>'Production Summary'!$M$30</f>
        <v>250</v>
      </c>
      <c r="BJ65" s="164">
        <v>0</v>
      </c>
      <c r="BK65" s="386"/>
      <c r="BL65" s="164">
        <f>'Production Summary'!$N$32</f>
        <v>875</v>
      </c>
      <c r="BM65" s="164">
        <f>'Production Summary'!$N$34</f>
        <v>360.59999999999997</v>
      </c>
      <c r="BN65" s="164">
        <f>'Production Summary'!$M$34</f>
        <v>6.01</v>
      </c>
      <c r="BO65" s="164">
        <v>0</v>
      </c>
      <c r="BP65" s="164">
        <f>'Production Summary'!$N$36</f>
        <v>717</v>
      </c>
      <c r="BQ65" s="164">
        <f>'Production Summary'!$M$36</f>
        <v>11.95</v>
      </c>
      <c r="BR65" s="164">
        <v>0</v>
      </c>
      <c r="BS65" s="164">
        <f>'Production Summary'!$N$37</f>
        <v>210</v>
      </c>
      <c r="BT65" s="164">
        <f>'Production Summary'!$M$37</f>
        <v>21</v>
      </c>
      <c r="BU65" s="164">
        <v>0</v>
      </c>
      <c r="BV65" s="164">
        <f>'Production Summary'!$N$38</f>
        <v>280</v>
      </c>
      <c r="BW65" s="164">
        <f>'Production Summary'!$M$38</f>
        <v>28</v>
      </c>
      <c r="BX65" s="164">
        <v>0</v>
      </c>
      <c r="BY65" s="165">
        <f>'Production Summary'!$N$39</f>
        <v>300.38406247988502</v>
      </c>
      <c r="BZ65" s="164">
        <f>'Production Summary'!$M$39</f>
        <v>30.038406247988501</v>
      </c>
      <c r="CA65" s="164">
        <v>0</v>
      </c>
      <c r="CB65" s="164">
        <f>'Production Summary'!$N$40</f>
        <v>131.30000000000001</v>
      </c>
      <c r="CC65" s="164">
        <f>'Production Summary'!$M$40</f>
        <v>13.13</v>
      </c>
      <c r="CD65" s="164">
        <v>0</v>
      </c>
      <c r="CE65" s="164">
        <f>'Production Summary'!$N$42</f>
        <v>1136.3519999999996</v>
      </c>
      <c r="CF65" s="164">
        <f>'Production Summary'!$M$42</f>
        <v>81.167999999999978</v>
      </c>
      <c r="CG65" s="164">
        <v>0</v>
      </c>
      <c r="CH65" s="164">
        <v>0</v>
      </c>
      <c r="CI65" s="164">
        <f>'Production Summary'!$N$43</f>
        <v>184</v>
      </c>
      <c r="CJ65" s="164">
        <v>0</v>
      </c>
      <c r="CK65" s="164">
        <f>'Production Summary'!$N$44</f>
        <v>355</v>
      </c>
      <c r="CL65" s="164">
        <v>0</v>
      </c>
      <c r="CM65" s="375">
        <f>'Production Summary'!$N$45</f>
        <v>1650</v>
      </c>
      <c r="CN65" s="164">
        <f>'Production Summary'!$N$46</f>
        <v>270</v>
      </c>
      <c r="CO65" s="164">
        <f>'Production Summary'!$N$47</f>
        <v>1350</v>
      </c>
      <c r="CP65" s="166"/>
      <c r="CQ65" s="164">
        <f>'Production Summary'!$N$49</f>
        <v>8004.1580041580037</v>
      </c>
      <c r="CR65" s="164">
        <f>'Production Summary'!$M$49</f>
        <v>66.701316701316699</v>
      </c>
      <c r="CS65" s="164">
        <f>'Production Summary'!$N$50</f>
        <v>13331.600831600828</v>
      </c>
      <c r="CT65" s="164">
        <f>'Production Summary'!$M$50</f>
        <v>148.1288981288981</v>
      </c>
      <c r="CU65" s="164">
        <f>'Production Summary'!$N$51</f>
        <v>12785.862785862784</v>
      </c>
      <c r="CV65" s="164">
        <f>'Production Summary'!$M$51</f>
        <v>355.16285516285512</v>
      </c>
      <c r="CW65" s="164">
        <f>'Production Summary'!$N$52</f>
        <v>12629.937629937627</v>
      </c>
      <c r="CX65" s="164">
        <f>'Production Summary'!$M$52</f>
        <v>701.66320166320156</v>
      </c>
      <c r="CY65" s="164">
        <f>'Production Summary'!$N$53</f>
        <v>12396.049896049895</v>
      </c>
      <c r="CZ65" s="164">
        <f>'Production Summary'!$M$53</f>
        <v>688.66943866943859</v>
      </c>
      <c r="DA65" s="164">
        <f>'Production Summary'!$N$54</f>
        <v>13799.376299376298</v>
      </c>
      <c r="DB65" s="164">
        <f>'Production Summary'!$M$54</f>
        <v>766.63201663201653</v>
      </c>
      <c r="DC65" s="328">
        <f>'Production Summary'!$N$60</f>
        <v>12863.825363825363</v>
      </c>
      <c r="DD65" s="328">
        <f>'Production Summary'!$M$60</f>
        <v>714.65696465696465</v>
      </c>
      <c r="DE65" s="164">
        <f>'Production Summary'!$N$59</f>
        <v>11148.648648648648</v>
      </c>
      <c r="DF65" s="328">
        <f>'Production Summary'!$M$59</f>
        <v>619.36936936936934</v>
      </c>
      <c r="DG65" s="164">
        <f>'Production Summary'!$N$55</f>
        <v>13842.68884268884</v>
      </c>
      <c r="DH65" s="164">
        <f>'Production Summary'!$M$55</f>
        <v>3460.67221067221</v>
      </c>
      <c r="DI65" s="164">
        <f>'Production Summary'!$N$56</f>
        <v>13097.713097713096</v>
      </c>
      <c r="DJ65" s="164">
        <f>'Production Summary'!$M$56</f>
        <v>163.72141372141371</v>
      </c>
      <c r="DK65" s="164">
        <f>'Production Summary'!$N$57</f>
        <v>14189.189189189186</v>
      </c>
      <c r="DL65" s="164">
        <f>'Production Summary'!$M$57</f>
        <v>394.14414414414409</v>
      </c>
      <c r="DM65" s="164">
        <f>'Production Summary'!$N$58</f>
        <v>14017.671517671517</v>
      </c>
      <c r="DN65" s="164">
        <f>'Production Summary'!$M$58</f>
        <v>778.75952875952873</v>
      </c>
      <c r="DO65" s="164">
        <f>'Production Summary'!$N$61</f>
        <v>4500</v>
      </c>
      <c r="DP65" s="328">
        <f>'Production Summary'!$M$61</f>
        <v>750</v>
      </c>
      <c r="DQ65" s="164">
        <v>0</v>
      </c>
      <c r="DR65" s="164">
        <f>'Production Summary'!$N$62</f>
        <v>8900</v>
      </c>
      <c r="DS65" s="164">
        <f>'Production Summary'!$N$70</f>
        <v>300</v>
      </c>
      <c r="DT65" s="328">
        <f>'Production Summary'!$M$70</f>
        <v>25</v>
      </c>
      <c r="DU65" s="164">
        <v>0</v>
      </c>
      <c r="DV65" s="164">
        <f>'Production Summary'!$N$71</f>
        <v>150</v>
      </c>
      <c r="DW65" s="164">
        <v>0</v>
      </c>
      <c r="DX65" s="164">
        <f>'Production Summary'!$N$64</f>
        <v>192</v>
      </c>
      <c r="DY65" s="164">
        <v>0</v>
      </c>
      <c r="DZ65" s="391">
        <f>'Production Summary'!$N$65</f>
        <v>384</v>
      </c>
      <c r="EA65" s="164">
        <v>0</v>
      </c>
      <c r="EB65" s="391">
        <f>'Production Summary'!$N$66</f>
        <v>192</v>
      </c>
      <c r="EC65" s="164">
        <v>0</v>
      </c>
      <c r="ED65" s="164">
        <f>'Production Summary'!$N$67</f>
        <v>96</v>
      </c>
      <c r="EE65" s="164">
        <v>0</v>
      </c>
      <c r="EF65" s="164">
        <f>'Production Summary'!$N$68</f>
        <v>96</v>
      </c>
      <c r="EG65" s="164">
        <v>0</v>
      </c>
      <c r="EH65" s="164">
        <f>'Production Summary'!$N$69</f>
        <v>340</v>
      </c>
      <c r="EI65" s="101">
        <f t="shared" si="8"/>
        <v>976191848.50153244</v>
      </c>
      <c r="EJ65" s="3"/>
      <c r="EK65" s="3"/>
      <c r="ER65" s="64" t="s">
        <v>81</v>
      </c>
      <c r="ES65" s="61" t="str">
        <f t="shared" si="9"/>
        <v/>
      </c>
      <c r="ET65" s="24">
        <f t="shared" si="5"/>
        <v>976191848.50153244</v>
      </c>
    </row>
    <row r="66" spans="1:150" ht="15" customHeight="1">
      <c r="A66" t="b">
        <f>C66=Nagpur!C66</f>
        <v>1</v>
      </c>
      <c r="B66" s="65">
        <f t="shared" si="6"/>
        <v>61</v>
      </c>
      <c r="C66" s="61" t="str">
        <f>IF(Nagpur!C66="","",Nagpur!C66)</f>
        <v/>
      </c>
      <c r="D66" s="164">
        <f>'Production Summary'!$N$4</f>
        <v>666</v>
      </c>
      <c r="E66" s="164">
        <f>'Production Summary'!$M$4</f>
        <v>27.75</v>
      </c>
      <c r="F66" s="164">
        <v>0</v>
      </c>
      <c r="G66" s="164">
        <f>'Production Summary'!$N$5</f>
        <v>666</v>
      </c>
      <c r="H66" s="164">
        <f>'Production Summary'!$M$5</f>
        <v>27.75</v>
      </c>
      <c r="I66" s="164">
        <v>0</v>
      </c>
      <c r="J66" s="164">
        <f>'Production Summary'!$N$6</f>
        <v>200</v>
      </c>
      <c r="K66" s="328">
        <f>'Production Summary'!$M$6</f>
        <v>7.5</v>
      </c>
      <c r="L66" s="164">
        <v>0</v>
      </c>
      <c r="M66" s="365">
        <f>'Production Summary'!$N$7</f>
        <v>612.72</v>
      </c>
      <c r="N66" s="367">
        <f>'Production Summary'!$M$7</f>
        <v>25.53</v>
      </c>
      <c r="O66" s="164">
        <v>0</v>
      </c>
      <c r="P66" s="164">
        <f>'Production Summary'!$N$8</f>
        <v>780</v>
      </c>
      <c r="Q66" s="164">
        <f>'Production Summary'!$M$8</f>
        <v>65</v>
      </c>
      <c r="R66" s="164">
        <v>0</v>
      </c>
      <c r="S66" s="164">
        <f>'Production Summary'!$N$9</f>
        <v>720</v>
      </c>
      <c r="T66" s="164">
        <f>'Production Summary'!$M$9</f>
        <v>60</v>
      </c>
      <c r="U66" s="164">
        <v>0</v>
      </c>
      <c r="V66" s="164">
        <f>'Production Summary'!$N$10</f>
        <v>876</v>
      </c>
      <c r="W66" s="164">
        <f>'Production Summary'!$M$10</f>
        <v>73</v>
      </c>
      <c r="X66" s="164">
        <v>0</v>
      </c>
      <c r="Y66" s="164">
        <f>'Production Summary'!$N$14</f>
        <v>177</v>
      </c>
      <c r="Z66" s="328">
        <f>'Production Summary'!$M$14</f>
        <v>14.75</v>
      </c>
      <c r="AA66" s="164">
        <v>0</v>
      </c>
      <c r="AB66" s="164">
        <f>'Production Summary'!$N$15</f>
        <v>126</v>
      </c>
      <c r="AC66" s="164">
        <f>'Production Summary'!$M$15</f>
        <v>21</v>
      </c>
      <c r="AD66" s="164">
        <v>0</v>
      </c>
      <c r="AE66" s="164">
        <f>'Production Summary'!$N$16</f>
        <v>252</v>
      </c>
      <c r="AF66" s="164">
        <f>'Production Summary'!$M$16</f>
        <v>21</v>
      </c>
      <c r="AG66" s="164">
        <v>0</v>
      </c>
      <c r="AH66" s="164">
        <f>'Production Summary'!$N$18</f>
        <v>1035</v>
      </c>
      <c r="AI66" s="164">
        <f>'Production Summary'!$M$18</f>
        <v>17.25</v>
      </c>
      <c r="AJ66" s="164">
        <v>0</v>
      </c>
      <c r="AK66" s="164">
        <f>'Production Summary'!$N$19</f>
        <v>870</v>
      </c>
      <c r="AL66" s="164">
        <f>'Production Summary'!$M$19</f>
        <v>29</v>
      </c>
      <c r="AM66" s="164">
        <v>0</v>
      </c>
      <c r="AN66" s="164">
        <f>'Production Summary'!$N$20</f>
        <v>864</v>
      </c>
      <c r="AO66" s="164">
        <f>'Production Summary'!$M$20</f>
        <v>72</v>
      </c>
      <c r="AP66" s="164">
        <v>0</v>
      </c>
      <c r="AQ66" s="164">
        <f>'Production Summary'!$N$21</f>
        <v>670</v>
      </c>
      <c r="AR66" s="164">
        <f>'Production Summary'!$M$21</f>
        <v>335</v>
      </c>
      <c r="AS66" s="164">
        <v>0</v>
      </c>
      <c r="AT66" s="386">
        <f>'Production Summary'!$N$22</f>
        <v>375</v>
      </c>
      <c r="AU66" s="164">
        <f>'Production Summary'!$N$23</f>
        <v>1050</v>
      </c>
      <c r="AV66" s="164">
        <f>'Production Summary'!$N$25</f>
        <v>300</v>
      </c>
      <c r="AW66" s="164">
        <f>'Production Summary'!$M$25</f>
        <v>25</v>
      </c>
      <c r="AX66" s="164">
        <v>0</v>
      </c>
      <c r="AY66" s="164">
        <f>'Production Summary'!$N$26</f>
        <v>300</v>
      </c>
      <c r="AZ66" s="164">
        <f>'Production Summary'!$M$26</f>
        <v>25</v>
      </c>
      <c r="BA66" s="164">
        <v>0</v>
      </c>
      <c r="BB66" s="164">
        <f>'Production Summary'!$N$28</f>
        <v>777</v>
      </c>
      <c r="BC66" s="164">
        <f>'Production Summary'!$M$28</f>
        <v>12.95</v>
      </c>
      <c r="BD66" s="164">
        <v>0</v>
      </c>
      <c r="BE66" s="164">
        <f>'Production Summary'!$N$29</f>
        <v>612</v>
      </c>
      <c r="BF66" s="164">
        <f>'Production Summary'!$M$29</f>
        <v>51</v>
      </c>
      <c r="BG66" s="164">
        <v>0</v>
      </c>
      <c r="BH66" s="164">
        <f>'Production Summary'!$N$30</f>
        <v>500</v>
      </c>
      <c r="BI66" s="164">
        <f>'Production Summary'!$M$30</f>
        <v>250</v>
      </c>
      <c r="BJ66" s="164">
        <v>0</v>
      </c>
      <c r="BK66" s="386"/>
      <c r="BL66" s="164">
        <f>'Production Summary'!$N$32</f>
        <v>875</v>
      </c>
      <c r="BM66" s="164">
        <f>'Production Summary'!$N$34</f>
        <v>360.59999999999997</v>
      </c>
      <c r="BN66" s="164">
        <f>'Production Summary'!$M$34</f>
        <v>6.01</v>
      </c>
      <c r="BO66" s="164">
        <v>0</v>
      </c>
      <c r="BP66" s="164">
        <f>'Production Summary'!$N$36</f>
        <v>717</v>
      </c>
      <c r="BQ66" s="164">
        <f>'Production Summary'!$M$36</f>
        <v>11.95</v>
      </c>
      <c r="BR66" s="164">
        <v>0</v>
      </c>
      <c r="BS66" s="164">
        <f>'Production Summary'!$N$37</f>
        <v>210</v>
      </c>
      <c r="BT66" s="164">
        <f>'Production Summary'!$M$37</f>
        <v>21</v>
      </c>
      <c r="BU66" s="164">
        <v>0</v>
      </c>
      <c r="BV66" s="164">
        <f>'Production Summary'!$N$38</f>
        <v>280</v>
      </c>
      <c r="BW66" s="164">
        <f>'Production Summary'!$M$38</f>
        <v>28</v>
      </c>
      <c r="BX66" s="164">
        <v>0</v>
      </c>
      <c r="BY66" s="165">
        <f>'Production Summary'!$N$39</f>
        <v>300.38406247988502</v>
      </c>
      <c r="BZ66" s="164">
        <f>'Production Summary'!$M$39</f>
        <v>30.038406247988501</v>
      </c>
      <c r="CA66" s="164">
        <v>0</v>
      </c>
      <c r="CB66" s="164">
        <f>'Production Summary'!$N$40</f>
        <v>131.30000000000001</v>
      </c>
      <c r="CC66" s="164">
        <f>'Production Summary'!$M$40</f>
        <v>13.13</v>
      </c>
      <c r="CD66" s="164">
        <v>0</v>
      </c>
      <c r="CE66" s="164">
        <f>'Production Summary'!$N$42</f>
        <v>1136.3519999999996</v>
      </c>
      <c r="CF66" s="164">
        <f>'Production Summary'!$M$42</f>
        <v>81.167999999999978</v>
      </c>
      <c r="CG66" s="164">
        <v>0</v>
      </c>
      <c r="CH66" s="164">
        <v>0</v>
      </c>
      <c r="CI66" s="164">
        <f>'Production Summary'!$N$43</f>
        <v>184</v>
      </c>
      <c r="CJ66" s="164">
        <v>0</v>
      </c>
      <c r="CK66" s="164">
        <f>'Production Summary'!$N$44</f>
        <v>355</v>
      </c>
      <c r="CL66" s="164">
        <v>0</v>
      </c>
      <c r="CM66" s="375">
        <f>'Production Summary'!$N$45</f>
        <v>1650</v>
      </c>
      <c r="CN66" s="164">
        <f>'Production Summary'!$N$46</f>
        <v>270</v>
      </c>
      <c r="CO66" s="164">
        <f>'Production Summary'!$N$47</f>
        <v>1350</v>
      </c>
      <c r="CP66" s="166"/>
      <c r="CQ66" s="164">
        <f>'Production Summary'!$N$49</f>
        <v>8004.1580041580037</v>
      </c>
      <c r="CR66" s="164">
        <f>'Production Summary'!$M$49</f>
        <v>66.701316701316699</v>
      </c>
      <c r="CS66" s="164">
        <f>'Production Summary'!$N$50</f>
        <v>13331.600831600828</v>
      </c>
      <c r="CT66" s="164">
        <f>'Production Summary'!$M$50</f>
        <v>148.1288981288981</v>
      </c>
      <c r="CU66" s="164">
        <f>'Production Summary'!$N$51</f>
        <v>12785.862785862784</v>
      </c>
      <c r="CV66" s="164">
        <f>'Production Summary'!$M$51</f>
        <v>355.16285516285512</v>
      </c>
      <c r="CW66" s="164">
        <f>'Production Summary'!$N$52</f>
        <v>12629.937629937627</v>
      </c>
      <c r="CX66" s="164">
        <f>'Production Summary'!$M$52</f>
        <v>701.66320166320156</v>
      </c>
      <c r="CY66" s="164">
        <f>'Production Summary'!$N$53</f>
        <v>12396.049896049895</v>
      </c>
      <c r="CZ66" s="164">
        <f>'Production Summary'!$M$53</f>
        <v>688.66943866943859</v>
      </c>
      <c r="DA66" s="164">
        <f>'Production Summary'!$N$54</f>
        <v>13799.376299376298</v>
      </c>
      <c r="DB66" s="164">
        <f>'Production Summary'!$M$54</f>
        <v>766.63201663201653</v>
      </c>
      <c r="DC66" s="328">
        <f>'Production Summary'!$N$60</f>
        <v>12863.825363825363</v>
      </c>
      <c r="DD66" s="328">
        <f>'Production Summary'!$M$60</f>
        <v>714.65696465696465</v>
      </c>
      <c r="DE66" s="164">
        <f>'Production Summary'!$N$59</f>
        <v>11148.648648648648</v>
      </c>
      <c r="DF66" s="328">
        <f>'Production Summary'!$M$59</f>
        <v>619.36936936936934</v>
      </c>
      <c r="DG66" s="164">
        <f>'Production Summary'!$N$55</f>
        <v>13842.68884268884</v>
      </c>
      <c r="DH66" s="164">
        <f>'Production Summary'!$M$55</f>
        <v>3460.67221067221</v>
      </c>
      <c r="DI66" s="164">
        <f>'Production Summary'!$N$56</f>
        <v>13097.713097713096</v>
      </c>
      <c r="DJ66" s="164">
        <f>'Production Summary'!$M$56</f>
        <v>163.72141372141371</v>
      </c>
      <c r="DK66" s="164">
        <f>'Production Summary'!$N$57</f>
        <v>14189.189189189186</v>
      </c>
      <c r="DL66" s="164">
        <f>'Production Summary'!$M$57</f>
        <v>394.14414414414409</v>
      </c>
      <c r="DM66" s="164">
        <f>'Production Summary'!$N$58</f>
        <v>14017.671517671517</v>
      </c>
      <c r="DN66" s="164">
        <f>'Production Summary'!$M$58</f>
        <v>778.75952875952873</v>
      </c>
      <c r="DO66" s="164">
        <f>'Production Summary'!$N$61</f>
        <v>4500</v>
      </c>
      <c r="DP66" s="328">
        <f>'Production Summary'!$M$61</f>
        <v>750</v>
      </c>
      <c r="DQ66" s="164">
        <v>0</v>
      </c>
      <c r="DR66" s="164">
        <f>'Production Summary'!$N$62</f>
        <v>8900</v>
      </c>
      <c r="DS66" s="164">
        <f>'Production Summary'!$N$70</f>
        <v>300</v>
      </c>
      <c r="DT66" s="328">
        <f>'Production Summary'!$M$70</f>
        <v>25</v>
      </c>
      <c r="DU66" s="164">
        <v>0</v>
      </c>
      <c r="DV66" s="164">
        <f>'Production Summary'!$N$71</f>
        <v>150</v>
      </c>
      <c r="DW66" s="164">
        <v>0</v>
      </c>
      <c r="DX66" s="164">
        <f>'Production Summary'!$N$64</f>
        <v>192</v>
      </c>
      <c r="DY66" s="164">
        <v>0</v>
      </c>
      <c r="DZ66" s="391">
        <f>'Production Summary'!$N$65</f>
        <v>384</v>
      </c>
      <c r="EA66" s="164">
        <v>0</v>
      </c>
      <c r="EB66" s="391">
        <f>'Production Summary'!$N$66</f>
        <v>192</v>
      </c>
      <c r="EC66" s="164">
        <v>0</v>
      </c>
      <c r="ED66" s="164">
        <f>'Production Summary'!$N$67</f>
        <v>96</v>
      </c>
      <c r="EE66" s="164">
        <v>0</v>
      </c>
      <c r="EF66" s="164">
        <f>'Production Summary'!$N$68</f>
        <v>96</v>
      </c>
      <c r="EG66" s="164">
        <v>0</v>
      </c>
      <c r="EH66" s="164">
        <f>'Production Summary'!$N$69</f>
        <v>340</v>
      </c>
      <c r="EI66" s="101">
        <f t="shared" si="8"/>
        <v>976191848.50153244</v>
      </c>
      <c r="EJ66" s="3"/>
      <c r="EK66" s="3"/>
      <c r="ER66" s="64" t="s">
        <v>82</v>
      </c>
      <c r="ES66" s="61" t="str">
        <f t="shared" si="9"/>
        <v/>
      </c>
      <c r="ET66" s="24">
        <f t="shared" si="5"/>
        <v>976191848.50153244</v>
      </c>
    </row>
    <row r="67" spans="1:150" ht="15" customHeight="1">
      <c r="A67" t="b">
        <f>C67=Nagpur!C67</f>
        <v>1</v>
      </c>
      <c r="B67" s="65">
        <f t="shared" si="6"/>
        <v>62</v>
      </c>
      <c r="C67" s="61" t="str">
        <f>IF(Nagpur!C67="","",Nagpur!C67)</f>
        <v/>
      </c>
      <c r="D67" s="164">
        <f>'Production Summary'!$N$4</f>
        <v>666</v>
      </c>
      <c r="E67" s="164">
        <f>'Production Summary'!$M$4</f>
        <v>27.75</v>
      </c>
      <c r="F67" s="164">
        <v>0</v>
      </c>
      <c r="G67" s="164">
        <f>'Production Summary'!$N$5</f>
        <v>666</v>
      </c>
      <c r="H67" s="164">
        <f>'Production Summary'!$M$5</f>
        <v>27.75</v>
      </c>
      <c r="I67" s="164">
        <v>0</v>
      </c>
      <c r="J67" s="164">
        <f>'Production Summary'!$N$6</f>
        <v>200</v>
      </c>
      <c r="K67" s="328">
        <f>'Production Summary'!$M$6</f>
        <v>7.5</v>
      </c>
      <c r="L67" s="164">
        <v>0</v>
      </c>
      <c r="M67" s="365">
        <f>'Production Summary'!$N$7</f>
        <v>612.72</v>
      </c>
      <c r="N67" s="367">
        <f>'Production Summary'!$M$7</f>
        <v>25.53</v>
      </c>
      <c r="O67" s="164">
        <v>0</v>
      </c>
      <c r="P67" s="164">
        <f>'Production Summary'!$N$8</f>
        <v>780</v>
      </c>
      <c r="Q67" s="164">
        <f>'Production Summary'!$M$8</f>
        <v>65</v>
      </c>
      <c r="R67" s="164">
        <v>0</v>
      </c>
      <c r="S67" s="164">
        <f>'Production Summary'!$N$9</f>
        <v>720</v>
      </c>
      <c r="T67" s="164">
        <f>'Production Summary'!$M$9</f>
        <v>60</v>
      </c>
      <c r="U67" s="164">
        <v>0</v>
      </c>
      <c r="V67" s="164">
        <f>'Production Summary'!$N$10</f>
        <v>876</v>
      </c>
      <c r="W67" s="164">
        <f>'Production Summary'!$M$10</f>
        <v>73</v>
      </c>
      <c r="X67" s="164">
        <v>0</v>
      </c>
      <c r="Y67" s="164">
        <f>'Production Summary'!$N$14</f>
        <v>177</v>
      </c>
      <c r="Z67" s="328">
        <f>'Production Summary'!$M$14</f>
        <v>14.75</v>
      </c>
      <c r="AA67" s="164">
        <v>0</v>
      </c>
      <c r="AB67" s="164">
        <f>'Production Summary'!$N$15</f>
        <v>126</v>
      </c>
      <c r="AC67" s="164">
        <f>'Production Summary'!$M$15</f>
        <v>21</v>
      </c>
      <c r="AD67" s="164">
        <v>0</v>
      </c>
      <c r="AE67" s="164">
        <f>'Production Summary'!$N$16</f>
        <v>252</v>
      </c>
      <c r="AF67" s="164">
        <f>'Production Summary'!$M$16</f>
        <v>21</v>
      </c>
      <c r="AG67" s="164">
        <v>0</v>
      </c>
      <c r="AH67" s="164">
        <f>'Production Summary'!$N$18</f>
        <v>1035</v>
      </c>
      <c r="AI67" s="164">
        <f>'Production Summary'!$M$18</f>
        <v>17.25</v>
      </c>
      <c r="AJ67" s="164">
        <v>0</v>
      </c>
      <c r="AK67" s="164">
        <f>'Production Summary'!$N$19</f>
        <v>870</v>
      </c>
      <c r="AL67" s="164">
        <f>'Production Summary'!$M$19</f>
        <v>29</v>
      </c>
      <c r="AM67" s="164">
        <v>0</v>
      </c>
      <c r="AN67" s="164">
        <f>'Production Summary'!$N$20</f>
        <v>864</v>
      </c>
      <c r="AO67" s="164">
        <f>'Production Summary'!$M$20</f>
        <v>72</v>
      </c>
      <c r="AP67" s="164">
        <v>0</v>
      </c>
      <c r="AQ67" s="164">
        <f>'Production Summary'!$N$21</f>
        <v>670</v>
      </c>
      <c r="AR67" s="164">
        <f>'Production Summary'!$M$21</f>
        <v>335</v>
      </c>
      <c r="AS67" s="164">
        <v>0</v>
      </c>
      <c r="AT67" s="386">
        <f>'Production Summary'!$N$22</f>
        <v>375</v>
      </c>
      <c r="AU67" s="164">
        <f>'Production Summary'!$N$23</f>
        <v>1050</v>
      </c>
      <c r="AV67" s="164">
        <f>'Production Summary'!$N$25</f>
        <v>300</v>
      </c>
      <c r="AW67" s="164">
        <f>'Production Summary'!$M$25</f>
        <v>25</v>
      </c>
      <c r="AX67" s="164">
        <v>0</v>
      </c>
      <c r="AY67" s="164">
        <f>'Production Summary'!$N$26</f>
        <v>300</v>
      </c>
      <c r="AZ67" s="164">
        <f>'Production Summary'!$M$26</f>
        <v>25</v>
      </c>
      <c r="BA67" s="164">
        <v>0</v>
      </c>
      <c r="BB67" s="164">
        <f>'Production Summary'!$N$28</f>
        <v>777</v>
      </c>
      <c r="BC67" s="164">
        <f>'Production Summary'!$M$28</f>
        <v>12.95</v>
      </c>
      <c r="BD67" s="164">
        <v>0</v>
      </c>
      <c r="BE67" s="164">
        <f>'Production Summary'!$N$29</f>
        <v>612</v>
      </c>
      <c r="BF67" s="164">
        <f>'Production Summary'!$M$29</f>
        <v>51</v>
      </c>
      <c r="BG67" s="164">
        <v>0</v>
      </c>
      <c r="BH67" s="164">
        <f>'Production Summary'!$N$30</f>
        <v>500</v>
      </c>
      <c r="BI67" s="164">
        <f>'Production Summary'!$M$30</f>
        <v>250</v>
      </c>
      <c r="BJ67" s="164">
        <v>0</v>
      </c>
      <c r="BK67" s="386"/>
      <c r="BL67" s="164">
        <f>'Production Summary'!$N$32</f>
        <v>875</v>
      </c>
      <c r="BM67" s="164">
        <f>'Production Summary'!$N$34</f>
        <v>360.59999999999997</v>
      </c>
      <c r="BN67" s="164">
        <f>'Production Summary'!$M$34</f>
        <v>6.01</v>
      </c>
      <c r="BO67" s="164">
        <v>0</v>
      </c>
      <c r="BP67" s="164">
        <f>'Production Summary'!$N$36</f>
        <v>717</v>
      </c>
      <c r="BQ67" s="164">
        <f>'Production Summary'!$M$36</f>
        <v>11.95</v>
      </c>
      <c r="BR67" s="164">
        <v>0</v>
      </c>
      <c r="BS67" s="164">
        <f>'Production Summary'!$N$37</f>
        <v>210</v>
      </c>
      <c r="BT67" s="164">
        <f>'Production Summary'!$M$37</f>
        <v>21</v>
      </c>
      <c r="BU67" s="164">
        <v>0</v>
      </c>
      <c r="BV67" s="164">
        <f>'Production Summary'!$N$38</f>
        <v>280</v>
      </c>
      <c r="BW67" s="164">
        <f>'Production Summary'!$M$38</f>
        <v>28</v>
      </c>
      <c r="BX67" s="164">
        <v>0</v>
      </c>
      <c r="BY67" s="165">
        <f>'Production Summary'!$N$39</f>
        <v>300.38406247988502</v>
      </c>
      <c r="BZ67" s="164">
        <f>'Production Summary'!$M$39</f>
        <v>30.038406247988501</v>
      </c>
      <c r="CA67" s="164">
        <v>0</v>
      </c>
      <c r="CB67" s="164">
        <f>'Production Summary'!$N$40</f>
        <v>131.30000000000001</v>
      </c>
      <c r="CC67" s="164">
        <f>'Production Summary'!$M$40</f>
        <v>13.13</v>
      </c>
      <c r="CD67" s="164">
        <v>0</v>
      </c>
      <c r="CE67" s="164">
        <f>'Production Summary'!$N$42</f>
        <v>1136.3519999999996</v>
      </c>
      <c r="CF67" s="164">
        <f>'Production Summary'!$M$42</f>
        <v>81.167999999999978</v>
      </c>
      <c r="CG67" s="164">
        <v>0</v>
      </c>
      <c r="CH67" s="164">
        <v>0</v>
      </c>
      <c r="CI67" s="164">
        <f>'Production Summary'!$N$43</f>
        <v>184</v>
      </c>
      <c r="CJ67" s="164">
        <v>0</v>
      </c>
      <c r="CK67" s="164">
        <f>'Production Summary'!$N$44</f>
        <v>355</v>
      </c>
      <c r="CL67" s="164">
        <v>0</v>
      </c>
      <c r="CM67" s="375">
        <f>'Production Summary'!$N$45</f>
        <v>1650</v>
      </c>
      <c r="CN67" s="164">
        <f>'Production Summary'!$N$46</f>
        <v>270</v>
      </c>
      <c r="CO67" s="164">
        <f>'Production Summary'!$N$47</f>
        <v>1350</v>
      </c>
      <c r="CP67" s="166"/>
      <c r="CQ67" s="164">
        <f>'Production Summary'!$N$49</f>
        <v>8004.1580041580037</v>
      </c>
      <c r="CR67" s="164">
        <f>'Production Summary'!$M$49</f>
        <v>66.701316701316699</v>
      </c>
      <c r="CS67" s="164">
        <f>'Production Summary'!$N$50</f>
        <v>13331.600831600828</v>
      </c>
      <c r="CT67" s="164">
        <f>'Production Summary'!$M$50</f>
        <v>148.1288981288981</v>
      </c>
      <c r="CU67" s="164">
        <f>'Production Summary'!$N$51</f>
        <v>12785.862785862784</v>
      </c>
      <c r="CV67" s="164">
        <f>'Production Summary'!$M$51</f>
        <v>355.16285516285512</v>
      </c>
      <c r="CW67" s="164">
        <f>'Production Summary'!$N$52</f>
        <v>12629.937629937627</v>
      </c>
      <c r="CX67" s="164">
        <f>'Production Summary'!$M$52</f>
        <v>701.66320166320156</v>
      </c>
      <c r="CY67" s="164">
        <f>'Production Summary'!$N$53</f>
        <v>12396.049896049895</v>
      </c>
      <c r="CZ67" s="164">
        <f>'Production Summary'!$M$53</f>
        <v>688.66943866943859</v>
      </c>
      <c r="DA67" s="164">
        <f>'Production Summary'!$N$54</f>
        <v>13799.376299376298</v>
      </c>
      <c r="DB67" s="164">
        <f>'Production Summary'!$M$54</f>
        <v>766.63201663201653</v>
      </c>
      <c r="DC67" s="328">
        <f>'Production Summary'!$N$60</f>
        <v>12863.825363825363</v>
      </c>
      <c r="DD67" s="328">
        <f>'Production Summary'!$M$60</f>
        <v>714.65696465696465</v>
      </c>
      <c r="DE67" s="164">
        <f>'Production Summary'!$N$59</f>
        <v>11148.648648648648</v>
      </c>
      <c r="DF67" s="328">
        <f>'Production Summary'!$M$59</f>
        <v>619.36936936936934</v>
      </c>
      <c r="DG67" s="164">
        <f>'Production Summary'!$N$55</f>
        <v>13842.68884268884</v>
      </c>
      <c r="DH67" s="164">
        <f>'Production Summary'!$M$55</f>
        <v>3460.67221067221</v>
      </c>
      <c r="DI67" s="164">
        <f>'Production Summary'!$N$56</f>
        <v>13097.713097713096</v>
      </c>
      <c r="DJ67" s="164">
        <f>'Production Summary'!$M$56</f>
        <v>163.72141372141371</v>
      </c>
      <c r="DK67" s="164">
        <f>'Production Summary'!$N$57</f>
        <v>14189.189189189186</v>
      </c>
      <c r="DL67" s="164">
        <f>'Production Summary'!$M$57</f>
        <v>394.14414414414409</v>
      </c>
      <c r="DM67" s="164">
        <f>'Production Summary'!$N$58</f>
        <v>14017.671517671517</v>
      </c>
      <c r="DN67" s="164">
        <f>'Production Summary'!$M$58</f>
        <v>778.75952875952873</v>
      </c>
      <c r="DO67" s="164">
        <f>'Production Summary'!$N$61</f>
        <v>4500</v>
      </c>
      <c r="DP67" s="328">
        <f>'Production Summary'!$M$61</f>
        <v>750</v>
      </c>
      <c r="DQ67" s="164">
        <v>0</v>
      </c>
      <c r="DR67" s="164">
        <f>'Production Summary'!$N$62</f>
        <v>8900</v>
      </c>
      <c r="DS67" s="164">
        <f>'Production Summary'!$N$70</f>
        <v>300</v>
      </c>
      <c r="DT67" s="328">
        <f>'Production Summary'!$M$70</f>
        <v>25</v>
      </c>
      <c r="DU67" s="164">
        <v>0</v>
      </c>
      <c r="DV67" s="164">
        <f>'Production Summary'!$N$71</f>
        <v>150</v>
      </c>
      <c r="DW67" s="164">
        <v>0</v>
      </c>
      <c r="DX67" s="164">
        <f>'Production Summary'!$N$64</f>
        <v>192</v>
      </c>
      <c r="DY67" s="164">
        <v>0</v>
      </c>
      <c r="DZ67" s="391">
        <f>'Production Summary'!$N$65</f>
        <v>384</v>
      </c>
      <c r="EA67" s="164">
        <v>0</v>
      </c>
      <c r="EB67" s="391">
        <f>'Production Summary'!$N$66</f>
        <v>192</v>
      </c>
      <c r="EC67" s="164">
        <v>0</v>
      </c>
      <c r="ED67" s="164">
        <f>'Production Summary'!$N$67</f>
        <v>96</v>
      </c>
      <c r="EE67" s="164">
        <v>0</v>
      </c>
      <c r="EF67" s="164">
        <f>'Production Summary'!$N$68</f>
        <v>96</v>
      </c>
      <c r="EG67" s="164">
        <v>0</v>
      </c>
      <c r="EH67" s="164">
        <f>'Production Summary'!$N$69</f>
        <v>340</v>
      </c>
      <c r="EI67" s="101">
        <f t="shared" si="8"/>
        <v>976191848.50153244</v>
      </c>
      <c r="EJ67" s="3"/>
      <c r="EK67" s="3"/>
      <c r="ER67" s="64" t="s">
        <v>84</v>
      </c>
      <c r="ES67" s="61" t="str">
        <f t="shared" si="9"/>
        <v/>
      </c>
      <c r="ET67" s="24">
        <f t="shared" si="5"/>
        <v>976191848.50153244</v>
      </c>
    </row>
    <row r="68" spans="1:150" ht="15" customHeight="1">
      <c r="A68" t="b">
        <f>C68=Nagpur!C68</f>
        <v>1</v>
      </c>
      <c r="B68" s="65">
        <f t="shared" si="6"/>
        <v>63</v>
      </c>
      <c r="C68" s="61" t="str">
        <f>IF(Nagpur!C68="","",Nagpur!C68)</f>
        <v/>
      </c>
      <c r="D68" s="164">
        <f>'Production Summary'!$N$4</f>
        <v>666</v>
      </c>
      <c r="E68" s="164">
        <f>'Production Summary'!$M$4</f>
        <v>27.75</v>
      </c>
      <c r="F68" s="164">
        <v>0</v>
      </c>
      <c r="G68" s="164">
        <f>'Production Summary'!$N$5</f>
        <v>666</v>
      </c>
      <c r="H68" s="164">
        <f>'Production Summary'!$M$5</f>
        <v>27.75</v>
      </c>
      <c r="I68" s="164">
        <v>0</v>
      </c>
      <c r="J68" s="164">
        <f>'Production Summary'!$N$6</f>
        <v>200</v>
      </c>
      <c r="K68" s="328">
        <f>'Production Summary'!$M$6</f>
        <v>7.5</v>
      </c>
      <c r="L68" s="164">
        <v>0</v>
      </c>
      <c r="M68" s="365">
        <f>'Production Summary'!$N$7</f>
        <v>612.72</v>
      </c>
      <c r="N68" s="367">
        <f>'Production Summary'!$M$7</f>
        <v>25.53</v>
      </c>
      <c r="O68" s="164">
        <v>0</v>
      </c>
      <c r="P68" s="164">
        <f>'Production Summary'!$N$8</f>
        <v>780</v>
      </c>
      <c r="Q68" s="164">
        <f>'Production Summary'!$M$8</f>
        <v>65</v>
      </c>
      <c r="R68" s="164">
        <v>0</v>
      </c>
      <c r="S68" s="164">
        <f>'Production Summary'!$N$9</f>
        <v>720</v>
      </c>
      <c r="T68" s="164">
        <f>'Production Summary'!$M$9</f>
        <v>60</v>
      </c>
      <c r="U68" s="164">
        <v>0</v>
      </c>
      <c r="V68" s="164">
        <f>'Production Summary'!$N$10</f>
        <v>876</v>
      </c>
      <c r="W68" s="164">
        <f>'Production Summary'!$M$10</f>
        <v>73</v>
      </c>
      <c r="X68" s="164">
        <v>0</v>
      </c>
      <c r="Y68" s="164">
        <f>'Production Summary'!$N$14</f>
        <v>177</v>
      </c>
      <c r="Z68" s="328">
        <f>'Production Summary'!$M$14</f>
        <v>14.75</v>
      </c>
      <c r="AA68" s="164">
        <v>0</v>
      </c>
      <c r="AB68" s="164">
        <f>'Production Summary'!$N$15</f>
        <v>126</v>
      </c>
      <c r="AC68" s="164">
        <f>'Production Summary'!$M$15</f>
        <v>21</v>
      </c>
      <c r="AD68" s="164">
        <v>0</v>
      </c>
      <c r="AE68" s="164">
        <f>'Production Summary'!$N$16</f>
        <v>252</v>
      </c>
      <c r="AF68" s="164">
        <f>'Production Summary'!$M$16</f>
        <v>21</v>
      </c>
      <c r="AG68" s="164">
        <v>0</v>
      </c>
      <c r="AH68" s="164">
        <f>'Production Summary'!$N$18</f>
        <v>1035</v>
      </c>
      <c r="AI68" s="164">
        <f>'Production Summary'!$M$18</f>
        <v>17.25</v>
      </c>
      <c r="AJ68" s="164">
        <v>0</v>
      </c>
      <c r="AK68" s="164">
        <f>'Production Summary'!$N$19</f>
        <v>870</v>
      </c>
      <c r="AL68" s="164">
        <f>'Production Summary'!$M$19</f>
        <v>29</v>
      </c>
      <c r="AM68" s="164">
        <v>0</v>
      </c>
      <c r="AN68" s="164">
        <f>'Production Summary'!$N$20</f>
        <v>864</v>
      </c>
      <c r="AO68" s="164">
        <f>'Production Summary'!$M$20</f>
        <v>72</v>
      </c>
      <c r="AP68" s="164">
        <v>0</v>
      </c>
      <c r="AQ68" s="164">
        <f>'Production Summary'!$N$21</f>
        <v>670</v>
      </c>
      <c r="AR68" s="164">
        <f>'Production Summary'!$M$21</f>
        <v>335</v>
      </c>
      <c r="AS68" s="164">
        <v>0</v>
      </c>
      <c r="AT68" s="386">
        <f>'Production Summary'!$N$22</f>
        <v>375</v>
      </c>
      <c r="AU68" s="164">
        <f>'Production Summary'!$N$23</f>
        <v>1050</v>
      </c>
      <c r="AV68" s="164">
        <f>'Production Summary'!$N$25</f>
        <v>300</v>
      </c>
      <c r="AW68" s="164">
        <f>'Production Summary'!$M$25</f>
        <v>25</v>
      </c>
      <c r="AX68" s="164">
        <v>0</v>
      </c>
      <c r="AY68" s="164">
        <f>'Production Summary'!$N$26</f>
        <v>300</v>
      </c>
      <c r="AZ68" s="164">
        <f>'Production Summary'!$M$26</f>
        <v>25</v>
      </c>
      <c r="BA68" s="164">
        <v>0</v>
      </c>
      <c r="BB68" s="164">
        <f>'Production Summary'!$N$28</f>
        <v>777</v>
      </c>
      <c r="BC68" s="164">
        <f>'Production Summary'!$M$28</f>
        <v>12.95</v>
      </c>
      <c r="BD68" s="164">
        <v>0</v>
      </c>
      <c r="BE68" s="164">
        <f>'Production Summary'!$N$29</f>
        <v>612</v>
      </c>
      <c r="BF68" s="164">
        <f>'Production Summary'!$M$29</f>
        <v>51</v>
      </c>
      <c r="BG68" s="164">
        <v>0</v>
      </c>
      <c r="BH68" s="164">
        <f>'Production Summary'!$N$30</f>
        <v>500</v>
      </c>
      <c r="BI68" s="164">
        <f>'Production Summary'!$M$30</f>
        <v>250</v>
      </c>
      <c r="BJ68" s="164">
        <v>0</v>
      </c>
      <c r="BK68" s="386"/>
      <c r="BL68" s="164">
        <f>'Production Summary'!$N$32</f>
        <v>875</v>
      </c>
      <c r="BM68" s="164">
        <f>'Production Summary'!$N$34</f>
        <v>360.59999999999997</v>
      </c>
      <c r="BN68" s="164">
        <f>'Production Summary'!$M$34</f>
        <v>6.01</v>
      </c>
      <c r="BO68" s="164">
        <v>0</v>
      </c>
      <c r="BP68" s="164">
        <f>'Production Summary'!$N$36</f>
        <v>717</v>
      </c>
      <c r="BQ68" s="164">
        <f>'Production Summary'!$M$36</f>
        <v>11.95</v>
      </c>
      <c r="BR68" s="164">
        <v>0</v>
      </c>
      <c r="BS68" s="164">
        <f>'Production Summary'!$N$37</f>
        <v>210</v>
      </c>
      <c r="BT68" s="164">
        <f>'Production Summary'!$M$37</f>
        <v>21</v>
      </c>
      <c r="BU68" s="164">
        <v>0</v>
      </c>
      <c r="BV68" s="164">
        <f>'Production Summary'!$N$38</f>
        <v>280</v>
      </c>
      <c r="BW68" s="164">
        <f>'Production Summary'!$M$38</f>
        <v>28</v>
      </c>
      <c r="BX68" s="164">
        <v>0</v>
      </c>
      <c r="BY68" s="165">
        <f>'Production Summary'!$N$39</f>
        <v>300.38406247988502</v>
      </c>
      <c r="BZ68" s="164">
        <f>'Production Summary'!$M$39</f>
        <v>30.038406247988501</v>
      </c>
      <c r="CA68" s="164">
        <v>0</v>
      </c>
      <c r="CB68" s="164">
        <f>'Production Summary'!$N$40</f>
        <v>131.30000000000001</v>
      </c>
      <c r="CC68" s="164">
        <f>'Production Summary'!$M$40</f>
        <v>13.13</v>
      </c>
      <c r="CD68" s="164">
        <v>0</v>
      </c>
      <c r="CE68" s="164">
        <f>'Production Summary'!$N$42</f>
        <v>1136.3519999999996</v>
      </c>
      <c r="CF68" s="164">
        <f>'Production Summary'!$M$42</f>
        <v>81.167999999999978</v>
      </c>
      <c r="CG68" s="164">
        <v>0</v>
      </c>
      <c r="CH68" s="164">
        <v>0</v>
      </c>
      <c r="CI68" s="164">
        <f>'Production Summary'!$N$43</f>
        <v>184</v>
      </c>
      <c r="CJ68" s="164">
        <v>0</v>
      </c>
      <c r="CK68" s="164">
        <f>'Production Summary'!$N$44</f>
        <v>355</v>
      </c>
      <c r="CL68" s="164">
        <v>0</v>
      </c>
      <c r="CM68" s="375">
        <f>'Production Summary'!$N$45</f>
        <v>1650</v>
      </c>
      <c r="CN68" s="164">
        <f>'Production Summary'!$N$46</f>
        <v>270</v>
      </c>
      <c r="CO68" s="164">
        <f>'Production Summary'!$N$47</f>
        <v>1350</v>
      </c>
      <c r="CP68" s="166"/>
      <c r="CQ68" s="164">
        <f>'Production Summary'!$N$49</f>
        <v>8004.1580041580037</v>
      </c>
      <c r="CR68" s="164">
        <f>'Production Summary'!$M$49</f>
        <v>66.701316701316699</v>
      </c>
      <c r="CS68" s="164">
        <f>'Production Summary'!$N$50</f>
        <v>13331.600831600828</v>
      </c>
      <c r="CT68" s="164">
        <f>'Production Summary'!$M$50</f>
        <v>148.1288981288981</v>
      </c>
      <c r="CU68" s="164">
        <f>'Production Summary'!$N$51</f>
        <v>12785.862785862784</v>
      </c>
      <c r="CV68" s="164">
        <f>'Production Summary'!$M$51</f>
        <v>355.16285516285512</v>
      </c>
      <c r="CW68" s="164">
        <f>'Production Summary'!$N$52</f>
        <v>12629.937629937627</v>
      </c>
      <c r="CX68" s="164">
        <f>'Production Summary'!$M$52</f>
        <v>701.66320166320156</v>
      </c>
      <c r="CY68" s="164">
        <f>'Production Summary'!$N$53</f>
        <v>12396.049896049895</v>
      </c>
      <c r="CZ68" s="164">
        <f>'Production Summary'!$M$53</f>
        <v>688.66943866943859</v>
      </c>
      <c r="DA68" s="164">
        <f>'Production Summary'!$N$54</f>
        <v>13799.376299376298</v>
      </c>
      <c r="DB68" s="164">
        <f>'Production Summary'!$M$54</f>
        <v>766.63201663201653</v>
      </c>
      <c r="DC68" s="328">
        <f>'Production Summary'!$N$60</f>
        <v>12863.825363825363</v>
      </c>
      <c r="DD68" s="328">
        <f>'Production Summary'!$M$60</f>
        <v>714.65696465696465</v>
      </c>
      <c r="DE68" s="164">
        <f>'Production Summary'!$N$59</f>
        <v>11148.648648648648</v>
      </c>
      <c r="DF68" s="328">
        <f>'Production Summary'!$M$59</f>
        <v>619.36936936936934</v>
      </c>
      <c r="DG68" s="164">
        <f>'Production Summary'!$N$55</f>
        <v>13842.68884268884</v>
      </c>
      <c r="DH68" s="164">
        <f>'Production Summary'!$M$55</f>
        <v>3460.67221067221</v>
      </c>
      <c r="DI68" s="164">
        <f>'Production Summary'!$N$56</f>
        <v>13097.713097713096</v>
      </c>
      <c r="DJ68" s="164">
        <f>'Production Summary'!$M$56</f>
        <v>163.72141372141371</v>
      </c>
      <c r="DK68" s="164">
        <f>'Production Summary'!$N$57</f>
        <v>14189.189189189186</v>
      </c>
      <c r="DL68" s="164">
        <f>'Production Summary'!$M$57</f>
        <v>394.14414414414409</v>
      </c>
      <c r="DM68" s="164">
        <f>'Production Summary'!$N$58</f>
        <v>14017.671517671517</v>
      </c>
      <c r="DN68" s="164">
        <f>'Production Summary'!$M$58</f>
        <v>778.75952875952873</v>
      </c>
      <c r="DO68" s="164">
        <f>'Production Summary'!$N$61</f>
        <v>4500</v>
      </c>
      <c r="DP68" s="328">
        <f>'Production Summary'!$M$61</f>
        <v>750</v>
      </c>
      <c r="DQ68" s="164">
        <v>0</v>
      </c>
      <c r="DR68" s="164">
        <f>'Production Summary'!$N$62</f>
        <v>8900</v>
      </c>
      <c r="DS68" s="164">
        <f>'Production Summary'!$N$70</f>
        <v>300</v>
      </c>
      <c r="DT68" s="328">
        <f>'Production Summary'!$M$70</f>
        <v>25</v>
      </c>
      <c r="DU68" s="164">
        <v>0</v>
      </c>
      <c r="DV68" s="164">
        <f>'Production Summary'!$N$71</f>
        <v>150</v>
      </c>
      <c r="DW68" s="164">
        <v>0</v>
      </c>
      <c r="DX68" s="164">
        <f>'Production Summary'!$N$64</f>
        <v>192</v>
      </c>
      <c r="DY68" s="164">
        <v>0</v>
      </c>
      <c r="DZ68" s="391">
        <f>'Production Summary'!$N$65</f>
        <v>384</v>
      </c>
      <c r="EA68" s="164">
        <v>0</v>
      </c>
      <c r="EB68" s="391">
        <f>'Production Summary'!$N$66</f>
        <v>192</v>
      </c>
      <c r="EC68" s="164">
        <v>0</v>
      </c>
      <c r="ED68" s="164">
        <f>'Production Summary'!$N$67</f>
        <v>96</v>
      </c>
      <c r="EE68" s="164">
        <v>0</v>
      </c>
      <c r="EF68" s="164">
        <f>'Production Summary'!$N$68</f>
        <v>96</v>
      </c>
      <c r="EG68" s="164">
        <v>0</v>
      </c>
      <c r="EH68" s="164">
        <f>'Production Summary'!$N$69</f>
        <v>340</v>
      </c>
      <c r="EI68" s="101">
        <f t="shared" si="8"/>
        <v>976191848.50153244</v>
      </c>
      <c r="EJ68" s="3"/>
      <c r="EK68" s="3"/>
      <c r="ER68" s="64" t="s">
        <v>105</v>
      </c>
      <c r="ES68" s="61" t="str">
        <f t="shared" si="9"/>
        <v/>
      </c>
      <c r="ET68" s="24">
        <f t="shared" si="5"/>
        <v>976191848.50153244</v>
      </c>
    </row>
    <row r="69" spans="1:150">
      <c r="B69" s="95"/>
      <c r="C69" s="95"/>
      <c r="D69" s="95"/>
      <c r="E69" s="95"/>
      <c r="F69" s="95"/>
      <c r="G69" s="95"/>
      <c r="H69" s="95"/>
      <c r="I69" s="95"/>
      <c r="J69" s="95"/>
      <c r="K69" s="95"/>
      <c r="L69" s="95"/>
      <c r="M69" s="95"/>
      <c r="N69" s="95"/>
      <c r="O69" s="95"/>
      <c r="P69" s="95"/>
      <c r="Q69" s="95"/>
      <c r="R69" s="95"/>
      <c r="S69" s="95"/>
      <c r="T69" s="95"/>
      <c r="U69" s="95"/>
      <c r="V69" s="95"/>
      <c r="W69" s="95"/>
      <c r="X69" s="95"/>
      <c r="Y69" s="95"/>
      <c r="Z69" s="95"/>
      <c r="AA69" s="95"/>
      <c r="AB69" s="95"/>
      <c r="AC69" s="95"/>
      <c r="AD69" s="95"/>
      <c r="AE69" s="95"/>
      <c r="AF69" s="95"/>
      <c r="AG69" s="95"/>
      <c r="AH69" s="95"/>
      <c r="AI69" s="95"/>
      <c r="AJ69" s="95"/>
      <c r="AK69" s="95"/>
      <c r="AL69" s="95"/>
      <c r="AM69" s="95"/>
      <c r="AN69" s="95"/>
      <c r="AO69" s="95"/>
      <c r="AP69" s="95"/>
      <c r="AQ69" s="95"/>
      <c r="AR69" s="95"/>
      <c r="AS69" s="95"/>
      <c r="AT69" s="95"/>
      <c r="AU69" s="95"/>
      <c r="AV69" s="95"/>
      <c r="AW69" s="95"/>
      <c r="AX69" s="95"/>
      <c r="AY69" s="95"/>
      <c r="AZ69" s="95"/>
      <c r="BA69" s="95"/>
      <c r="BB69" s="95"/>
      <c r="BC69" s="95"/>
      <c r="BD69" s="95"/>
      <c r="BE69" s="95"/>
      <c r="BF69" s="95"/>
      <c r="BG69" s="95"/>
      <c r="BH69" s="95"/>
      <c r="BI69" s="95"/>
      <c r="BJ69" s="95"/>
      <c r="BK69" s="95"/>
      <c r="BL69" s="95"/>
      <c r="BM69" s="95"/>
      <c r="BN69" s="95"/>
      <c r="BO69" s="95"/>
      <c r="BP69" s="95"/>
      <c r="BQ69" s="95"/>
      <c r="BR69" s="95"/>
      <c r="BS69" s="95"/>
      <c r="BT69" s="95"/>
      <c r="BU69" s="95"/>
      <c r="BV69" s="95"/>
      <c r="BW69" s="95"/>
      <c r="BX69" s="95"/>
      <c r="BY69" s="95"/>
      <c r="BZ69" s="95"/>
      <c r="CA69" s="95"/>
      <c r="CB69" s="95"/>
      <c r="CC69" s="95"/>
      <c r="CD69" s="95"/>
      <c r="CE69" s="95"/>
      <c r="CF69" s="95"/>
      <c r="CG69" s="95"/>
      <c r="CH69" s="95"/>
      <c r="CI69" s="95"/>
      <c r="CJ69" s="95"/>
      <c r="CK69" s="95"/>
      <c r="CL69" s="95"/>
      <c r="CM69" s="95"/>
      <c r="CN69" s="95"/>
      <c r="CO69" s="95"/>
      <c r="CP69" s="95"/>
      <c r="CQ69" s="95"/>
      <c r="CR69" s="95"/>
      <c r="CS69" s="95"/>
      <c r="CT69" s="95"/>
      <c r="CU69" s="95"/>
      <c r="CV69" s="95"/>
      <c r="CW69" s="95"/>
      <c r="CX69" s="95"/>
      <c r="CY69" s="95"/>
      <c r="CZ69" s="95"/>
      <c r="DA69" s="95"/>
      <c r="DB69" s="95"/>
      <c r="DC69" s="95"/>
      <c r="DD69" s="95"/>
      <c r="DE69" s="95"/>
      <c r="DF69" s="95"/>
      <c r="DG69" s="95"/>
      <c r="DH69" s="95"/>
      <c r="DI69" s="95"/>
      <c r="DJ69" s="95"/>
      <c r="DK69" s="95"/>
      <c r="DL69" s="95"/>
      <c r="DM69" s="95"/>
      <c r="DN69" s="95"/>
      <c r="DO69" s="95"/>
      <c r="DP69" s="95"/>
      <c r="DQ69" s="95"/>
      <c r="DR69" s="95"/>
      <c r="DS69" s="95"/>
      <c r="DT69" s="95"/>
      <c r="DU69" s="95"/>
      <c r="DV69" s="95"/>
      <c r="DW69" s="95"/>
      <c r="DX69" s="95"/>
      <c r="DY69" s="95"/>
      <c r="DZ69" s="95"/>
      <c r="EA69" s="95"/>
      <c r="EB69" s="95"/>
      <c r="EC69" s="95"/>
      <c r="ED69" s="95"/>
      <c r="EE69" s="95"/>
      <c r="EF69" s="95"/>
      <c r="EG69" s="95"/>
      <c r="EH69" s="95"/>
      <c r="EI69" s="95"/>
      <c r="ER69" s="95"/>
      <c r="ES69" s="95"/>
      <c r="ET69" s="95"/>
    </row>
    <row r="70" spans="1:150">
      <c r="B70" s="785" t="s">
        <v>83</v>
      </c>
      <c r="C70" s="785"/>
      <c r="D70" s="105">
        <f t="shared" ref="D70:BZ70" si="10">SUM(D6:D68)</f>
        <v>41958</v>
      </c>
      <c r="E70" s="105">
        <f t="shared" si="10"/>
        <v>1748.25</v>
      </c>
      <c r="F70" s="105">
        <f t="shared" si="10"/>
        <v>0</v>
      </c>
      <c r="G70" s="105">
        <f t="shared" si="10"/>
        <v>41958</v>
      </c>
      <c r="H70" s="105">
        <f t="shared" si="10"/>
        <v>1748.25</v>
      </c>
      <c r="I70" s="105">
        <f t="shared" si="10"/>
        <v>0</v>
      </c>
      <c r="J70" s="105">
        <f t="shared" ref="J70:K70" si="11">SUM(J6:J68)</f>
        <v>12400</v>
      </c>
      <c r="K70" s="105">
        <f t="shared" si="11"/>
        <v>472.5</v>
      </c>
      <c r="L70" s="105">
        <f t="shared" ref="L70:P70" si="12">SUM(L6:L68)</f>
        <v>0</v>
      </c>
      <c r="M70" s="105">
        <f t="shared" si="12"/>
        <v>38601.360000000037</v>
      </c>
      <c r="N70" s="105">
        <f t="shared" si="12"/>
        <v>1608.3899999999987</v>
      </c>
      <c r="O70" s="105">
        <f t="shared" si="12"/>
        <v>0</v>
      </c>
      <c r="P70" s="105">
        <f t="shared" si="12"/>
        <v>49140</v>
      </c>
      <c r="Q70" s="105">
        <f t="shared" si="10"/>
        <v>4095</v>
      </c>
      <c r="R70" s="105">
        <f t="shared" si="10"/>
        <v>0</v>
      </c>
      <c r="S70" s="105">
        <f t="shared" si="10"/>
        <v>45360</v>
      </c>
      <c r="T70" s="105">
        <f t="shared" si="10"/>
        <v>3780</v>
      </c>
      <c r="U70" s="105">
        <f t="shared" si="10"/>
        <v>0</v>
      </c>
      <c r="V70" s="105">
        <f t="shared" si="10"/>
        <v>55188</v>
      </c>
      <c r="W70" s="105">
        <f t="shared" si="10"/>
        <v>4599</v>
      </c>
      <c r="X70" s="105">
        <f t="shared" si="10"/>
        <v>0</v>
      </c>
      <c r="Y70" s="105">
        <f t="shared" si="10"/>
        <v>11151</v>
      </c>
      <c r="Z70" s="105">
        <f t="shared" si="10"/>
        <v>929.25</v>
      </c>
      <c r="AA70" s="105">
        <f>SUM(AA6:AA68)</f>
        <v>0</v>
      </c>
      <c r="AB70" s="105">
        <f t="shared" si="10"/>
        <v>7938</v>
      </c>
      <c r="AC70" s="105">
        <f t="shared" si="10"/>
        <v>1323</v>
      </c>
      <c r="AD70" s="105">
        <f t="shared" si="10"/>
        <v>0</v>
      </c>
      <c r="AE70" s="105">
        <f t="shared" si="10"/>
        <v>15876</v>
      </c>
      <c r="AF70" s="105">
        <f t="shared" si="10"/>
        <v>1323</v>
      </c>
      <c r="AG70" s="105">
        <f t="shared" si="10"/>
        <v>0</v>
      </c>
      <c r="AH70" s="105">
        <f t="shared" si="10"/>
        <v>65205</v>
      </c>
      <c r="AI70" s="105">
        <f t="shared" si="10"/>
        <v>1086.75</v>
      </c>
      <c r="AJ70" s="105">
        <f t="shared" si="10"/>
        <v>0</v>
      </c>
      <c r="AK70" s="105">
        <f t="shared" si="10"/>
        <v>54810</v>
      </c>
      <c r="AL70" s="105">
        <f t="shared" si="10"/>
        <v>1827</v>
      </c>
      <c r="AM70" s="105">
        <f t="shared" si="10"/>
        <v>0</v>
      </c>
      <c r="AN70" s="105">
        <f t="shared" si="10"/>
        <v>54432</v>
      </c>
      <c r="AO70" s="105">
        <f t="shared" si="10"/>
        <v>4536</v>
      </c>
      <c r="AP70" s="105">
        <f t="shared" si="10"/>
        <v>0</v>
      </c>
      <c r="AQ70" s="105">
        <f t="shared" si="10"/>
        <v>42210</v>
      </c>
      <c r="AR70" s="105">
        <f t="shared" si="10"/>
        <v>21105</v>
      </c>
      <c r="AS70" s="105">
        <f t="shared" si="10"/>
        <v>0</v>
      </c>
      <c r="AT70" s="105">
        <f t="shared" ref="AT70" si="13">SUM(AT6:AT68)</f>
        <v>23625</v>
      </c>
      <c r="AU70" s="105">
        <f t="shared" si="10"/>
        <v>66150</v>
      </c>
      <c r="AV70" s="105">
        <f t="shared" si="10"/>
        <v>18900</v>
      </c>
      <c r="AW70" s="105">
        <f t="shared" si="10"/>
        <v>1575</v>
      </c>
      <c r="AX70" s="105">
        <f t="shared" si="10"/>
        <v>0</v>
      </c>
      <c r="AY70" s="105">
        <f t="shared" si="10"/>
        <v>18900</v>
      </c>
      <c r="AZ70" s="105">
        <f t="shared" si="10"/>
        <v>1575</v>
      </c>
      <c r="BA70" s="105">
        <f t="shared" si="10"/>
        <v>0</v>
      </c>
      <c r="BB70" s="105">
        <f t="shared" si="10"/>
        <v>48951</v>
      </c>
      <c r="BC70" s="105">
        <f t="shared" si="10"/>
        <v>815.8500000000007</v>
      </c>
      <c r="BD70" s="105">
        <f t="shared" si="10"/>
        <v>0</v>
      </c>
      <c r="BE70" s="105">
        <f t="shared" si="10"/>
        <v>38556</v>
      </c>
      <c r="BF70" s="105">
        <f t="shared" si="10"/>
        <v>3213</v>
      </c>
      <c r="BG70" s="105">
        <f t="shared" si="10"/>
        <v>0</v>
      </c>
      <c r="BH70" s="105">
        <f t="shared" si="10"/>
        <v>31500</v>
      </c>
      <c r="BI70" s="105">
        <f t="shared" si="10"/>
        <v>15500</v>
      </c>
      <c r="BJ70" s="105">
        <f t="shared" si="10"/>
        <v>0</v>
      </c>
      <c r="BK70" s="105">
        <f t="shared" ref="BK70" si="14">SUM(BK6:BK68)</f>
        <v>0</v>
      </c>
      <c r="BL70" s="105">
        <f t="shared" si="10"/>
        <v>55125</v>
      </c>
      <c r="BM70" s="105">
        <f t="shared" si="10"/>
        <v>22717.799999999985</v>
      </c>
      <c r="BN70" s="105">
        <f t="shared" si="10"/>
        <v>378.62999999999965</v>
      </c>
      <c r="BO70" s="105">
        <f t="shared" si="10"/>
        <v>0</v>
      </c>
      <c r="BP70" s="105">
        <f t="shared" si="10"/>
        <v>45171</v>
      </c>
      <c r="BQ70" s="105">
        <f t="shared" si="10"/>
        <v>752.85000000000059</v>
      </c>
      <c r="BR70" s="105">
        <f t="shared" si="10"/>
        <v>0</v>
      </c>
      <c r="BS70" s="105">
        <f t="shared" si="10"/>
        <v>13230</v>
      </c>
      <c r="BT70" s="105">
        <f t="shared" si="10"/>
        <v>1323</v>
      </c>
      <c r="BU70" s="105">
        <f t="shared" si="10"/>
        <v>0</v>
      </c>
      <c r="BV70" s="105">
        <f t="shared" si="10"/>
        <v>17640</v>
      </c>
      <c r="BW70" s="105">
        <f t="shared" si="10"/>
        <v>1764</v>
      </c>
      <c r="BX70" s="105">
        <f t="shared" si="10"/>
        <v>0</v>
      </c>
      <c r="BY70" s="105">
        <f t="shared" si="10"/>
        <v>18924.195936232769</v>
      </c>
      <c r="BZ70" s="105">
        <f t="shared" si="10"/>
        <v>1892.4195936232732</v>
      </c>
      <c r="CA70" s="105">
        <f t="shared" ref="CA70:EH70" si="15">SUM(CA6:CA68)</f>
        <v>0</v>
      </c>
      <c r="CB70" s="105">
        <f t="shared" si="15"/>
        <v>8271.9000000000069</v>
      </c>
      <c r="CC70" s="105">
        <f t="shared" si="15"/>
        <v>827.18999999999983</v>
      </c>
      <c r="CD70" s="105">
        <f t="shared" si="15"/>
        <v>0</v>
      </c>
      <c r="CE70" s="105">
        <f t="shared" si="15"/>
        <v>71590.175999999949</v>
      </c>
      <c r="CF70" s="105">
        <f t="shared" si="15"/>
        <v>5113.5839999999971</v>
      </c>
      <c r="CG70" s="105">
        <f t="shared" si="15"/>
        <v>0</v>
      </c>
      <c r="CH70" s="105">
        <f t="shared" ref="CH70" si="16">SUM(CH6:CH68)</f>
        <v>0</v>
      </c>
      <c r="CI70" s="105">
        <f t="shared" si="15"/>
        <v>11592</v>
      </c>
      <c r="CJ70" s="105">
        <f t="shared" si="15"/>
        <v>0</v>
      </c>
      <c r="CK70" s="105">
        <f t="shared" si="15"/>
        <v>22365</v>
      </c>
      <c r="CL70" s="105">
        <f t="shared" si="15"/>
        <v>0</v>
      </c>
      <c r="CM70" s="105">
        <f t="shared" si="15"/>
        <v>103950</v>
      </c>
      <c r="CN70" s="105">
        <f t="shared" si="15"/>
        <v>16930</v>
      </c>
      <c r="CO70" s="105">
        <f t="shared" si="15"/>
        <v>84650</v>
      </c>
      <c r="CP70" s="105">
        <f t="shared" si="15"/>
        <v>0</v>
      </c>
      <c r="CQ70" s="105">
        <f t="shared" si="15"/>
        <v>504261.95426195418</v>
      </c>
      <c r="CR70" s="105">
        <f t="shared" si="15"/>
        <v>4202.1829521829468</v>
      </c>
      <c r="CS70" s="105">
        <f t="shared" si="15"/>
        <v>839890.85239085264</v>
      </c>
      <c r="CT70" s="105">
        <f t="shared" si="15"/>
        <v>9332.1205821205804</v>
      </c>
      <c r="CU70" s="105">
        <f t="shared" si="15"/>
        <v>805509.35550935438</v>
      </c>
      <c r="CV70" s="105">
        <f t="shared" si="15"/>
        <v>22375.259875259886</v>
      </c>
      <c r="CW70" s="105">
        <f t="shared" si="15"/>
        <v>795686.07068607071</v>
      </c>
      <c r="CX70" s="105">
        <f t="shared" si="15"/>
        <v>44204.781704781686</v>
      </c>
      <c r="CY70" s="105">
        <f t="shared" si="15"/>
        <v>780951.14345114341</v>
      </c>
      <c r="CZ70" s="105">
        <f t="shared" si="15"/>
        <v>43386.174636174619</v>
      </c>
      <c r="DA70" s="105">
        <f t="shared" si="15"/>
        <v>869360.70686070586</v>
      </c>
      <c r="DB70" s="105">
        <f t="shared" si="15"/>
        <v>48297.81704781697</v>
      </c>
      <c r="DC70" s="105">
        <f t="shared" ref="DC70:DF70" si="17">SUM(DC6:DC68)</f>
        <v>810420.99792099674</v>
      </c>
      <c r="DD70" s="105">
        <f t="shared" si="17"/>
        <v>45023.38877338876</v>
      </c>
      <c r="DE70" s="105">
        <f t="shared" si="17"/>
        <v>702364.8648648645</v>
      </c>
      <c r="DF70" s="105">
        <f t="shared" si="17"/>
        <v>39020.270270270245</v>
      </c>
      <c r="DG70" s="105">
        <f t="shared" si="15"/>
        <v>872089.39708939625</v>
      </c>
      <c r="DH70" s="105">
        <f t="shared" si="15"/>
        <v>218022.34927234906</v>
      </c>
      <c r="DI70" s="105"/>
      <c r="DJ70" s="105"/>
      <c r="DK70" s="105"/>
      <c r="DL70" s="105"/>
      <c r="DM70" s="105"/>
      <c r="DN70" s="105"/>
      <c r="DO70" s="105">
        <f t="shared" ref="DO70:DQ70" si="18">SUM(DO6:DO68)</f>
        <v>283500</v>
      </c>
      <c r="DP70" s="105">
        <f t="shared" si="18"/>
        <v>47250</v>
      </c>
      <c r="DQ70" s="105">
        <f t="shared" si="18"/>
        <v>0</v>
      </c>
      <c r="DR70" s="105">
        <f t="shared" si="15"/>
        <v>560700</v>
      </c>
      <c r="DS70" s="105">
        <f>SUM(DS6:DS68)</f>
        <v>18900</v>
      </c>
      <c r="DT70" s="105">
        <f t="shared" si="15"/>
        <v>1575</v>
      </c>
      <c r="DU70" s="105">
        <f>SUM(DU6:DU68)</f>
        <v>0</v>
      </c>
      <c r="DV70" s="105">
        <f>SUM(DV6:DV68)</f>
        <v>9450</v>
      </c>
      <c r="DW70" s="105">
        <f>SUM(DW6:DW68)</f>
        <v>0</v>
      </c>
      <c r="DX70" s="105">
        <f t="shared" si="15"/>
        <v>12096</v>
      </c>
      <c r="DY70" s="105">
        <f t="shared" si="15"/>
        <v>0</v>
      </c>
      <c r="DZ70" s="105">
        <f t="shared" ref="DZ70:EA70" si="19">SUM(DZ6:DZ68)</f>
        <v>24192</v>
      </c>
      <c r="EA70" s="105">
        <f t="shared" si="19"/>
        <v>0</v>
      </c>
      <c r="EB70" s="105">
        <f t="shared" ref="EB70:EC70" si="20">SUM(EB6:EB68)</f>
        <v>12096</v>
      </c>
      <c r="EC70" s="105">
        <f t="shared" si="20"/>
        <v>0</v>
      </c>
      <c r="ED70" s="105">
        <f t="shared" si="15"/>
        <v>6048</v>
      </c>
      <c r="EE70" s="105">
        <f t="shared" si="15"/>
        <v>0</v>
      </c>
      <c r="EF70" s="105">
        <f t="shared" ref="EF70:EG70" si="21">SUM(EF6:EF68)</f>
        <v>6048</v>
      </c>
      <c r="EG70" s="105">
        <f t="shared" si="21"/>
        <v>0</v>
      </c>
      <c r="EH70" s="105">
        <f t="shared" si="15"/>
        <v>21420</v>
      </c>
      <c r="EI70" s="105"/>
      <c r="EJ70" s="3"/>
      <c r="EK70" s="3"/>
      <c r="ER70" s="785" t="s">
        <v>83</v>
      </c>
      <c r="ES70" s="785"/>
      <c r="ET70" s="104">
        <f>SUM(ET6:ET68)</f>
        <v>61499475255.596581</v>
      </c>
    </row>
    <row r="71" spans="1:150" s="53" customFormat="1">
      <c r="B71" s="872" t="s">
        <v>229</v>
      </c>
      <c r="C71" s="872"/>
      <c r="D71" s="107">
        <f>SUM(D6:D20)</f>
        <v>9990</v>
      </c>
      <c r="E71" s="107">
        <f t="shared" ref="E71:CA71" si="22">SUM(E6:E20)</f>
        <v>416.25</v>
      </c>
      <c r="F71" s="107">
        <f t="shared" si="22"/>
        <v>0</v>
      </c>
      <c r="G71" s="107">
        <f t="shared" si="22"/>
        <v>9990</v>
      </c>
      <c r="H71" s="107">
        <f t="shared" si="22"/>
        <v>416.25</v>
      </c>
      <c r="I71" s="107">
        <f t="shared" si="22"/>
        <v>0</v>
      </c>
      <c r="J71" s="107">
        <f t="shared" ref="J71:Q71" si="23">SUM(J6:J20)</f>
        <v>2800</v>
      </c>
      <c r="K71" s="107">
        <f t="shared" si="23"/>
        <v>112.5</v>
      </c>
      <c r="L71" s="107">
        <f t="shared" si="23"/>
        <v>0</v>
      </c>
      <c r="M71" s="107">
        <f t="shared" si="23"/>
        <v>9190.8000000000011</v>
      </c>
      <c r="N71" s="107">
        <f t="shared" si="23"/>
        <v>382.94999999999993</v>
      </c>
      <c r="O71" s="107">
        <f t="shared" si="23"/>
        <v>0</v>
      </c>
      <c r="P71" s="107">
        <f t="shared" si="23"/>
        <v>11700</v>
      </c>
      <c r="Q71" s="107">
        <f t="shared" si="23"/>
        <v>975</v>
      </c>
      <c r="R71" s="107">
        <f t="shared" si="22"/>
        <v>0</v>
      </c>
      <c r="S71" s="107">
        <f t="shared" si="22"/>
        <v>10800</v>
      </c>
      <c r="T71" s="107">
        <f t="shared" si="22"/>
        <v>900</v>
      </c>
      <c r="U71" s="107">
        <f t="shared" si="22"/>
        <v>0</v>
      </c>
      <c r="V71" s="107">
        <f t="shared" si="22"/>
        <v>13140</v>
      </c>
      <c r="W71" s="107">
        <f t="shared" si="22"/>
        <v>1095</v>
      </c>
      <c r="X71" s="107">
        <f t="shared" si="22"/>
        <v>0</v>
      </c>
      <c r="Y71" s="107">
        <f t="shared" si="22"/>
        <v>2655</v>
      </c>
      <c r="Z71" s="107">
        <f t="shared" si="22"/>
        <v>221.25</v>
      </c>
      <c r="AA71" s="107">
        <f>SUM(AA6:AA20)</f>
        <v>0</v>
      </c>
      <c r="AB71" s="107">
        <f t="shared" si="22"/>
        <v>1890</v>
      </c>
      <c r="AC71" s="107">
        <f t="shared" si="22"/>
        <v>315</v>
      </c>
      <c r="AD71" s="107">
        <f t="shared" si="22"/>
        <v>0</v>
      </c>
      <c r="AE71" s="107">
        <f t="shared" si="22"/>
        <v>3780</v>
      </c>
      <c r="AF71" s="107">
        <f t="shared" si="22"/>
        <v>315</v>
      </c>
      <c r="AG71" s="107">
        <f t="shared" si="22"/>
        <v>0</v>
      </c>
      <c r="AH71" s="107">
        <f t="shared" si="22"/>
        <v>15525</v>
      </c>
      <c r="AI71" s="107">
        <f t="shared" si="22"/>
        <v>258.75</v>
      </c>
      <c r="AJ71" s="107">
        <f t="shared" si="22"/>
        <v>0</v>
      </c>
      <c r="AK71" s="107">
        <f t="shared" si="22"/>
        <v>13050</v>
      </c>
      <c r="AL71" s="107">
        <f t="shared" si="22"/>
        <v>435</v>
      </c>
      <c r="AM71" s="107">
        <f t="shared" si="22"/>
        <v>0</v>
      </c>
      <c r="AN71" s="107">
        <f t="shared" si="22"/>
        <v>12960</v>
      </c>
      <c r="AO71" s="107">
        <f t="shared" si="22"/>
        <v>1080</v>
      </c>
      <c r="AP71" s="107">
        <f t="shared" si="22"/>
        <v>0</v>
      </c>
      <c r="AQ71" s="107">
        <f t="shared" si="22"/>
        <v>10050</v>
      </c>
      <c r="AR71" s="107">
        <f t="shared" si="22"/>
        <v>5025</v>
      </c>
      <c r="AS71" s="107">
        <f t="shared" si="22"/>
        <v>0</v>
      </c>
      <c r="AT71" s="107">
        <f t="shared" ref="AT71" si="24">SUM(AT6:AT20)</f>
        <v>5625</v>
      </c>
      <c r="AU71" s="107">
        <f t="shared" si="22"/>
        <v>15750</v>
      </c>
      <c r="AV71" s="107">
        <f t="shared" si="22"/>
        <v>4500</v>
      </c>
      <c r="AW71" s="107">
        <f t="shared" si="22"/>
        <v>375</v>
      </c>
      <c r="AX71" s="107">
        <f t="shared" si="22"/>
        <v>0</v>
      </c>
      <c r="AY71" s="107">
        <f t="shared" si="22"/>
        <v>4500</v>
      </c>
      <c r="AZ71" s="107">
        <f t="shared" si="22"/>
        <v>375</v>
      </c>
      <c r="BA71" s="107">
        <f t="shared" si="22"/>
        <v>0</v>
      </c>
      <c r="BB71" s="107">
        <f t="shared" si="22"/>
        <v>11655</v>
      </c>
      <c r="BC71" s="107">
        <f t="shared" si="22"/>
        <v>194.24999999999994</v>
      </c>
      <c r="BD71" s="107">
        <f t="shared" si="22"/>
        <v>0</v>
      </c>
      <c r="BE71" s="107">
        <f t="shared" si="22"/>
        <v>9180</v>
      </c>
      <c r="BF71" s="107">
        <f t="shared" si="22"/>
        <v>765</v>
      </c>
      <c r="BG71" s="107">
        <f t="shared" si="22"/>
        <v>0</v>
      </c>
      <c r="BH71" s="107">
        <f t="shared" si="22"/>
        <v>7500</v>
      </c>
      <c r="BI71" s="107">
        <f t="shared" si="22"/>
        <v>3500</v>
      </c>
      <c r="BJ71" s="107">
        <f t="shared" si="22"/>
        <v>0</v>
      </c>
      <c r="BK71" s="107">
        <f t="shared" ref="BK71" si="25">SUM(BK6:BK20)</f>
        <v>0</v>
      </c>
      <c r="BL71" s="107">
        <f t="shared" si="22"/>
        <v>13125</v>
      </c>
      <c r="BM71" s="107">
        <f t="shared" si="22"/>
        <v>5409.0000000000009</v>
      </c>
      <c r="BN71" s="107">
        <f t="shared" si="22"/>
        <v>90.15</v>
      </c>
      <c r="BO71" s="107">
        <f t="shared" si="22"/>
        <v>0</v>
      </c>
      <c r="BP71" s="107">
        <f t="shared" si="22"/>
        <v>10755</v>
      </c>
      <c r="BQ71" s="107">
        <f t="shared" si="22"/>
        <v>179.24999999999997</v>
      </c>
      <c r="BR71" s="107">
        <f t="shared" si="22"/>
        <v>0</v>
      </c>
      <c r="BS71" s="107">
        <f t="shared" si="22"/>
        <v>3150</v>
      </c>
      <c r="BT71" s="107">
        <f t="shared" si="22"/>
        <v>315</v>
      </c>
      <c r="BU71" s="107">
        <f t="shared" si="22"/>
        <v>0</v>
      </c>
      <c r="BV71" s="107">
        <f t="shared" si="22"/>
        <v>4200</v>
      </c>
      <c r="BW71" s="107">
        <f t="shared" si="22"/>
        <v>420</v>
      </c>
      <c r="BX71" s="107">
        <f t="shared" si="22"/>
        <v>0</v>
      </c>
      <c r="BY71" s="107">
        <f t="shared" si="22"/>
        <v>4505.7609371982753</v>
      </c>
      <c r="BZ71" s="107">
        <f t="shared" si="22"/>
        <v>450.57609371982761</v>
      </c>
      <c r="CA71" s="107">
        <f t="shared" si="22"/>
        <v>0</v>
      </c>
      <c r="CB71" s="107">
        <f t="shared" ref="CB71:EI71" si="26">SUM(CB6:CB20)</f>
        <v>1969.4999999999995</v>
      </c>
      <c r="CC71" s="107">
        <f t="shared" si="26"/>
        <v>196.94999999999996</v>
      </c>
      <c r="CD71" s="107">
        <f t="shared" si="26"/>
        <v>0</v>
      </c>
      <c r="CE71" s="107">
        <f t="shared" si="26"/>
        <v>17045.279999999992</v>
      </c>
      <c r="CF71" s="107">
        <f t="shared" si="26"/>
        <v>1217.5199999999998</v>
      </c>
      <c r="CG71" s="107">
        <f t="shared" si="26"/>
        <v>0</v>
      </c>
      <c r="CH71" s="107">
        <f t="shared" ref="CH71" si="27">SUM(CH6:CH20)</f>
        <v>0</v>
      </c>
      <c r="CI71" s="107">
        <f t="shared" si="26"/>
        <v>2760</v>
      </c>
      <c r="CJ71" s="107">
        <f t="shared" si="26"/>
        <v>0</v>
      </c>
      <c r="CK71" s="107">
        <f t="shared" si="26"/>
        <v>5325</v>
      </c>
      <c r="CL71" s="107">
        <f t="shared" si="26"/>
        <v>0</v>
      </c>
      <c r="CM71" s="107"/>
      <c r="CN71" s="107">
        <f t="shared" si="26"/>
        <v>4050</v>
      </c>
      <c r="CO71" s="107">
        <f t="shared" si="26"/>
        <v>20250</v>
      </c>
      <c r="CP71" s="107">
        <f t="shared" si="26"/>
        <v>0</v>
      </c>
      <c r="CQ71" s="107">
        <f t="shared" si="26"/>
        <v>120062.37006237004</v>
      </c>
      <c r="CR71" s="107">
        <f t="shared" si="26"/>
        <v>1000.5197505197508</v>
      </c>
      <c r="CS71" s="107">
        <f t="shared" si="26"/>
        <v>199974.01247401244</v>
      </c>
      <c r="CT71" s="107">
        <f t="shared" si="26"/>
        <v>2221.9334719334715</v>
      </c>
      <c r="CU71" s="107">
        <f t="shared" si="26"/>
        <v>191787.94178794179</v>
      </c>
      <c r="CV71" s="107">
        <f t="shared" si="26"/>
        <v>5327.4428274428283</v>
      </c>
      <c r="CW71" s="107">
        <f t="shared" si="26"/>
        <v>189449.06444906443</v>
      </c>
      <c r="CX71" s="107">
        <f t="shared" si="26"/>
        <v>10524.94802494802</v>
      </c>
      <c r="CY71" s="107"/>
      <c r="CZ71" s="107"/>
      <c r="DA71" s="107"/>
      <c r="DB71" s="107"/>
      <c r="DC71" s="107"/>
      <c r="DD71" s="107"/>
      <c r="DE71" s="107"/>
      <c r="DF71" s="107"/>
      <c r="DG71" s="107">
        <f t="shared" si="26"/>
        <v>207640.33264033252</v>
      </c>
      <c r="DH71" s="107">
        <f t="shared" si="26"/>
        <v>51910.08316008313</v>
      </c>
      <c r="DI71" s="107"/>
      <c r="DJ71" s="107"/>
      <c r="DK71" s="107"/>
      <c r="DL71" s="107"/>
      <c r="DM71" s="107"/>
      <c r="DN71" s="107"/>
      <c r="DO71" s="107">
        <f t="shared" ref="DO71:DQ71" si="28">SUM(DO6:DO20)</f>
        <v>67500</v>
      </c>
      <c r="DP71" s="107">
        <f t="shared" si="28"/>
        <v>11250</v>
      </c>
      <c r="DQ71" s="107">
        <f t="shared" si="28"/>
        <v>0</v>
      </c>
      <c r="DR71" s="107">
        <f t="shared" si="26"/>
        <v>133500</v>
      </c>
      <c r="DS71" s="107">
        <f>SUM(DS6:DS20)</f>
        <v>4500</v>
      </c>
      <c r="DT71" s="107">
        <f>SUM(DT6:DT20)</f>
        <v>375</v>
      </c>
      <c r="DU71" s="107">
        <f>SUM(DU6:DU20)</f>
        <v>0</v>
      </c>
      <c r="DV71" s="107">
        <f>SUM(DV6:DV20)</f>
        <v>2250</v>
      </c>
      <c r="DW71" s="107">
        <f>SUM(DW6:DW20)</f>
        <v>0</v>
      </c>
      <c r="DX71" s="107">
        <f t="shared" si="26"/>
        <v>2880</v>
      </c>
      <c r="DY71" s="107">
        <f t="shared" si="26"/>
        <v>0</v>
      </c>
      <c r="DZ71" s="107">
        <f t="shared" ref="DZ71:EA71" si="29">SUM(DZ6:DZ20)</f>
        <v>5760</v>
      </c>
      <c r="EA71" s="107">
        <f t="shared" si="29"/>
        <v>0</v>
      </c>
      <c r="EB71" s="107">
        <f t="shared" ref="EB71:EC71" si="30">SUM(EB6:EB20)</f>
        <v>2880</v>
      </c>
      <c r="EC71" s="107">
        <f t="shared" si="30"/>
        <v>0</v>
      </c>
      <c r="ED71" s="107">
        <f t="shared" si="26"/>
        <v>1440</v>
      </c>
      <c r="EE71" s="107">
        <f t="shared" si="26"/>
        <v>0</v>
      </c>
      <c r="EF71" s="107">
        <f t="shared" ref="EF71:EG71" si="31">SUM(EF6:EF20)</f>
        <v>1440</v>
      </c>
      <c r="EG71" s="107">
        <f t="shared" si="31"/>
        <v>0</v>
      </c>
      <c r="EH71" s="107">
        <f t="shared" si="26"/>
        <v>5100</v>
      </c>
      <c r="EI71" s="107">
        <f t="shared" si="26"/>
        <v>14642817727.522982</v>
      </c>
      <c r="EJ71" s="61"/>
      <c r="EK71" s="61"/>
    </row>
    <row r="72" spans="1:150" s="53" customFormat="1">
      <c r="B72" s="807" t="s">
        <v>230</v>
      </c>
      <c r="C72" s="807"/>
      <c r="D72" s="124">
        <f>SUM(D21:D36)</f>
        <v>10656</v>
      </c>
      <c r="E72" s="124">
        <f t="shared" ref="E72:CA72" si="32">SUM(E21:E36)</f>
        <v>444</v>
      </c>
      <c r="F72" s="124">
        <f t="shared" si="32"/>
        <v>0</v>
      </c>
      <c r="G72" s="124">
        <f t="shared" si="32"/>
        <v>10656</v>
      </c>
      <c r="H72" s="124">
        <f t="shared" si="32"/>
        <v>444</v>
      </c>
      <c r="I72" s="124">
        <f t="shared" si="32"/>
        <v>0</v>
      </c>
      <c r="J72" s="124">
        <f t="shared" ref="J72:P72" si="33">SUM(J21:J36)</f>
        <v>3200</v>
      </c>
      <c r="K72" s="124">
        <f t="shared" si="33"/>
        <v>120</v>
      </c>
      <c r="L72" s="124">
        <f t="shared" si="33"/>
        <v>0</v>
      </c>
      <c r="M72" s="124">
        <f t="shared" si="33"/>
        <v>9803.52</v>
      </c>
      <c r="N72" s="124">
        <f t="shared" si="33"/>
        <v>408.4799999999999</v>
      </c>
      <c r="O72" s="124">
        <f t="shared" si="33"/>
        <v>0</v>
      </c>
      <c r="P72" s="124">
        <f t="shared" si="33"/>
        <v>12480</v>
      </c>
      <c r="Q72" s="124">
        <f t="shared" si="32"/>
        <v>1040</v>
      </c>
      <c r="R72" s="124">
        <f t="shared" si="32"/>
        <v>0</v>
      </c>
      <c r="S72" s="124">
        <f t="shared" si="32"/>
        <v>11520</v>
      </c>
      <c r="T72" s="124">
        <f t="shared" si="32"/>
        <v>960</v>
      </c>
      <c r="U72" s="124">
        <f t="shared" si="32"/>
        <v>0</v>
      </c>
      <c r="V72" s="124">
        <f t="shared" si="32"/>
        <v>14016</v>
      </c>
      <c r="W72" s="124">
        <f t="shared" si="32"/>
        <v>1168</v>
      </c>
      <c r="X72" s="124">
        <f t="shared" si="32"/>
        <v>0</v>
      </c>
      <c r="Y72" s="124">
        <f t="shared" si="32"/>
        <v>2832</v>
      </c>
      <c r="Z72" s="124">
        <f t="shared" si="32"/>
        <v>236</v>
      </c>
      <c r="AA72" s="124">
        <f>SUM(AA21:AA36)</f>
        <v>0</v>
      </c>
      <c r="AB72" s="124">
        <f t="shared" si="32"/>
        <v>2016</v>
      </c>
      <c r="AC72" s="124">
        <f t="shared" si="32"/>
        <v>336</v>
      </c>
      <c r="AD72" s="124">
        <f t="shared" si="32"/>
        <v>0</v>
      </c>
      <c r="AE72" s="124">
        <f t="shared" si="32"/>
        <v>4032</v>
      </c>
      <c r="AF72" s="124">
        <f t="shared" si="32"/>
        <v>336</v>
      </c>
      <c r="AG72" s="124">
        <f t="shared" si="32"/>
        <v>0</v>
      </c>
      <c r="AH72" s="124">
        <f t="shared" si="32"/>
        <v>16560</v>
      </c>
      <c r="AI72" s="124">
        <f t="shared" si="32"/>
        <v>276</v>
      </c>
      <c r="AJ72" s="124">
        <f t="shared" si="32"/>
        <v>0</v>
      </c>
      <c r="AK72" s="124">
        <f t="shared" si="32"/>
        <v>13920</v>
      </c>
      <c r="AL72" s="124">
        <f t="shared" si="32"/>
        <v>464</v>
      </c>
      <c r="AM72" s="124">
        <f t="shared" si="32"/>
        <v>0</v>
      </c>
      <c r="AN72" s="124">
        <f t="shared" si="32"/>
        <v>13824</v>
      </c>
      <c r="AO72" s="124">
        <f t="shared" si="32"/>
        <v>1152</v>
      </c>
      <c r="AP72" s="124">
        <f t="shared" si="32"/>
        <v>0</v>
      </c>
      <c r="AQ72" s="124">
        <f t="shared" si="32"/>
        <v>10720</v>
      </c>
      <c r="AR72" s="124">
        <f t="shared" si="32"/>
        <v>5360</v>
      </c>
      <c r="AS72" s="124">
        <f t="shared" si="32"/>
        <v>0</v>
      </c>
      <c r="AT72" s="124">
        <f t="shared" ref="AT72" si="34">SUM(AT21:AT36)</f>
        <v>6000</v>
      </c>
      <c r="AU72" s="124">
        <f t="shared" si="32"/>
        <v>16800</v>
      </c>
      <c r="AV72" s="124">
        <f t="shared" si="32"/>
        <v>4800</v>
      </c>
      <c r="AW72" s="124">
        <f t="shared" si="32"/>
        <v>400</v>
      </c>
      <c r="AX72" s="124">
        <f t="shared" si="32"/>
        <v>0</v>
      </c>
      <c r="AY72" s="124">
        <f t="shared" si="32"/>
        <v>4800</v>
      </c>
      <c r="AZ72" s="124">
        <f t="shared" si="32"/>
        <v>400</v>
      </c>
      <c r="BA72" s="124">
        <f t="shared" si="32"/>
        <v>0</v>
      </c>
      <c r="BB72" s="124">
        <f t="shared" si="32"/>
        <v>12432</v>
      </c>
      <c r="BC72" s="124">
        <f t="shared" si="32"/>
        <v>207.19999999999993</v>
      </c>
      <c r="BD72" s="124">
        <f t="shared" si="32"/>
        <v>0</v>
      </c>
      <c r="BE72" s="124">
        <f t="shared" si="32"/>
        <v>9792</v>
      </c>
      <c r="BF72" s="124">
        <f t="shared" si="32"/>
        <v>816</v>
      </c>
      <c r="BG72" s="124">
        <f t="shared" si="32"/>
        <v>0</v>
      </c>
      <c r="BH72" s="124">
        <f t="shared" si="32"/>
        <v>8000</v>
      </c>
      <c r="BI72" s="124">
        <f t="shared" si="32"/>
        <v>4000</v>
      </c>
      <c r="BJ72" s="124">
        <f t="shared" si="32"/>
        <v>0</v>
      </c>
      <c r="BK72" s="124">
        <f t="shared" ref="BK72" si="35">SUM(BK21:BK36)</f>
        <v>0</v>
      </c>
      <c r="BL72" s="124">
        <f t="shared" si="32"/>
        <v>14000</v>
      </c>
      <c r="BM72" s="124">
        <f t="shared" si="32"/>
        <v>5769.6000000000013</v>
      </c>
      <c r="BN72" s="124">
        <f t="shared" si="32"/>
        <v>96.160000000000011</v>
      </c>
      <c r="BO72" s="124">
        <f t="shared" si="32"/>
        <v>0</v>
      </c>
      <c r="BP72" s="124">
        <f t="shared" si="32"/>
        <v>11472</v>
      </c>
      <c r="BQ72" s="124">
        <f t="shared" si="32"/>
        <v>191.19999999999996</v>
      </c>
      <c r="BR72" s="124">
        <f t="shared" si="32"/>
        <v>0</v>
      </c>
      <c r="BS72" s="124">
        <f t="shared" si="32"/>
        <v>3360</v>
      </c>
      <c r="BT72" s="124">
        <f t="shared" si="32"/>
        <v>336</v>
      </c>
      <c r="BU72" s="124">
        <f t="shared" si="32"/>
        <v>0</v>
      </c>
      <c r="BV72" s="124">
        <f t="shared" si="32"/>
        <v>4480</v>
      </c>
      <c r="BW72" s="124">
        <f t="shared" si="32"/>
        <v>448</v>
      </c>
      <c r="BX72" s="124">
        <f t="shared" si="32"/>
        <v>0</v>
      </c>
      <c r="BY72" s="124">
        <f t="shared" si="32"/>
        <v>4806.1449996781603</v>
      </c>
      <c r="BZ72" s="124">
        <f t="shared" si="32"/>
        <v>480.61449996781613</v>
      </c>
      <c r="CA72" s="124">
        <f t="shared" si="32"/>
        <v>0</v>
      </c>
      <c r="CB72" s="124">
        <f t="shared" ref="CB72:EI72" si="36">SUM(CB21:CB36)</f>
        <v>2100.7999999999997</v>
      </c>
      <c r="CC72" s="124">
        <f t="shared" si="36"/>
        <v>210.07999999999996</v>
      </c>
      <c r="CD72" s="124">
        <f t="shared" si="36"/>
        <v>0</v>
      </c>
      <c r="CE72" s="124">
        <f t="shared" si="36"/>
        <v>18181.631999999991</v>
      </c>
      <c r="CF72" s="124">
        <f t="shared" si="36"/>
        <v>1298.6879999999996</v>
      </c>
      <c r="CG72" s="124">
        <f t="shared" si="36"/>
        <v>0</v>
      </c>
      <c r="CH72" s="124">
        <f t="shared" ref="CH72" si="37">SUM(CH21:CH36)</f>
        <v>0</v>
      </c>
      <c r="CI72" s="124">
        <f t="shared" si="36"/>
        <v>2944</v>
      </c>
      <c r="CJ72" s="124">
        <f t="shared" si="36"/>
        <v>0</v>
      </c>
      <c r="CK72" s="124">
        <f t="shared" si="36"/>
        <v>5680</v>
      </c>
      <c r="CL72" s="124">
        <f t="shared" si="36"/>
        <v>0</v>
      </c>
      <c r="CM72" s="124"/>
      <c r="CN72" s="124">
        <f t="shared" si="36"/>
        <v>4240</v>
      </c>
      <c r="CO72" s="124">
        <f t="shared" si="36"/>
        <v>21200</v>
      </c>
      <c r="CP72" s="124">
        <f t="shared" si="36"/>
        <v>0</v>
      </c>
      <c r="CQ72" s="124">
        <f t="shared" si="36"/>
        <v>128066.52806652804</v>
      </c>
      <c r="CR72" s="124">
        <f t="shared" si="36"/>
        <v>1067.2210672210674</v>
      </c>
      <c r="CS72" s="124">
        <f t="shared" si="36"/>
        <v>213305.61330561328</v>
      </c>
      <c r="CT72" s="124">
        <f t="shared" si="36"/>
        <v>2370.0623700623696</v>
      </c>
      <c r="CU72" s="124">
        <f t="shared" si="36"/>
        <v>204573.80457380458</v>
      </c>
      <c r="CV72" s="124">
        <f t="shared" si="36"/>
        <v>5682.6056826056838</v>
      </c>
      <c r="CW72" s="124">
        <f t="shared" si="36"/>
        <v>202079.00207900206</v>
      </c>
      <c r="CX72" s="124">
        <f t="shared" si="36"/>
        <v>11226.611226611221</v>
      </c>
      <c r="CY72" s="124"/>
      <c r="CZ72" s="124"/>
      <c r="DA72" s="124"/>
      <c r="DB72" s="124"/>
      <c r="DC72" s="124"/>
      <c r="DD72" s="124"/>
      <c r="DE72" s="124"/>
      <c r="DF72" s="124"/>
      <c r="DG72" s="124">
        <f t="shared" si="36"/>
        <v>221483.02148302135</v>
      </c>
      <c r="DH72" s="124">
        <f t="shared" si="36"/>
        <v>55370.755370755338</v>
      </c>
      <c r="DI72" s="124"/>
      <c r="DJ72" s="124"/>
      <c r="DK72" s="124"/>
      <c r="DL72" s="124"/>
      <c r="DM72" s="124"/>
      <c r="DN72" s="124"/>
      <c r="DO72" s="124">
        <f t="shared" ref="DO72:DQ72" si="38">SUM(DO21:DO36)</f>
        <v>72000</v>
      </c>
      <c r="DP72" s="124">
        <f t="shared" si="38"/>
        <v>12000</v>
      </c>
      <c r="DQ72" s="124">
        <f t="shared" si="38"/>
        <v>0</v>
      </c>
      <c r="DR72" s="124">
        <f t="shared" si="36"/>
        <v>142400</v>
      </c>
      <c r="DS72" s="124">
        <f t="shared" si="36"/>
        <v>4800</v>
      </c>
      <c r="DT72" s="124">
        <f t="shared" si="36"/>
        <v>400</v>
      </c>
      <c r="DU72" s="124">
        <f>SUM(DU21:DU36)</f>
        <v>0</v>
      </c>
      <c r="DV72" s="124">
        <f t="shared" ref="DV72" si="39">SUM(DV21:DV36)</f>
        <v>2400</v>
      </c>
      <c r="DW72" s="124">
        <f t="shared" ref="DW72" si="40">SUM(DW21:DW36)</f>
        <v>0</v>
      </c>
      <c r="DX72" s="124">
        <f t="shared" si="36"/>
        <v>3072</v>
      </c>
      <c r="DY72" s="124">
        <f t="shared" si="36"/>
        <v>0</v>
      </c>
      <c r="DZ72" s="124">
        <f t="shared" ref="DZ72:EA72" si="41">SUM(DZ21:DZ36)</f>
        <v>6144</v>
      </c>
      <c r="EA72" s="124">
        <f t="shared" si="41"/>
        <v>0</v>
      </c>
      <c r="EB72" s="124">
        <f t="shared" ref="EB72:EC72" si="42">SUM(EB21:EB36)</f>
        <v>3072</v>
      </c>
      <c r="EC72" s="124">
        <f t="shared" si="42"/>
        <v>0</v>
      </c>
      <c r="ED72" s="124">
        <f t="shared" si="36"/>
        <v>1536</v>
      </c>
      <c r="EE72" s="124">
        <f t="shared" si="36"/>
        <v>0</v>
      </c>
      <c r="EF72" s="124">
        <f t="shared" ref="EF72:EG72" si="43">SUM(EF21:EF36)</f>
        <v>1536</v>
      </c>
      <c r="EG72" s="124">
        <f t="shared" si="43"/>
        <v>0</v>
      </c>
      <c r="EH72" s="124">
        <f t="shared" si="36"/>
        <v>5440</v>
      </c>
      <c r="EI72" s="124">
        <f t="shared" si="36"/>
        <v>15618518376.024513</v>
      </c>
      <c r="EJ72" s="61"/>
      <c r="EK72" s="61"/>
    </row>
    <row r="73" spans="1:150" s="53" customFormat="1">
      <c r="B73" s="845" t="s">
        <v>285</v>
      </c>
      <c r="C73" s="845"/>
      <c r="D73" s="106">
        <f>SUM(D37:D68)</f>
        <v>21312</v>
      </c>
      <c r="E73" s="106">
        <f t="shared" ref="E73:CA73" si="44">SUM(E37:E68)</f>
        <v>888</v>
      </c>
      <c r="F73" s="106">
        <f t="shared" si="44"/>
        <v>0</v>
      </c>
      <c r="G73" s="106">
        <f t="shared" si="44"/>
        <v>21312</v>
      </c>
      <c r="H73" s="106">
        <f t="shared" si="44"/>
        <v>888</v>
      </c>
      <c r="I73" s="106">
        <f t="shared" si="44"/>
        <v>0</v>
      </c>
      <c r="J73" s="106">
        <f t="shared" ref="J73:Q73" si="45">SUM(J37:J68)</f>
        <v>6400</v>
      </c>
      <c r="K73" s="106">
        <f t="shared" si="45"/>
        <v>240</v>
      </c>
      <c r="L73" s="106">
        <f t="shared" si="45"/>
        <v>0</v>
      </c>
      <c r="M73" s="106">
        <f t="shared" si="45"/>
        <v>19607.04</v>
      </c>
      <c r="N73" s="106">
        <f t="shared" si="45"/>
        <v>816.95999999999947</v>
      </c>
      <c r="O73" s="106">
        <f t="shared" si="45"/>
        <v>0</v>
      </c>
      <c r="P73" s="106">
        <f t="shared" si="45"/>
        <v>24960</v>
      </c>
      <c r="Q73" s="106">
        <f t="shared" si="45"/>
        <v>2080</v>
      </c>
      <c r="R73" s="106">
        <f t="shared" si="44"/>
        <v>0</v>
      </c>
      <c r="S73" s="106">
        <f t="shared" si="44"/>
        <v>23040</v>
      </c>
      <c r="T73" s="106">
        <f t="shared" si="44"/>
        <v>1920</v>
      </c>
      <c r="U73" s="106">
        <f t="shared" si="44"/>
        <v>0</v>
      </c>
      <c r="V73" s="106">
        <f t="shared" si="44"/>
        <v>28032</v>
      </c>
      <c r="W73" s="106">
        <f t="shared" si="44"/>
        <v>2336</v>
      </c>
      <c r="X73" s="106">
        <f t="shared" si="44"/>
        <v>0</v>
      </c>
      <c r="Y73" s="106">
        <f t="shared" si="44"/>
        <v>5664</v>
      </c>
      <c r="Z73" s="106">
        <f t="shared" si="44"/>
        <v>472</v>
      </c>
      <c r="AA73" s="106">
        <f>SUM(AA37:AA68)</f>
        <v>0</v>
      </c>
      <c r="AB73" s="106">
        <f t="shared" si="44"/>
        <v>4032</v>
      </c>
      <c r="AC73" s="106">
        <f t="shared" si="44"/>
        <v>672</v>
      </c>
      <c r="AD73" s="106">
        <f t="shared" si="44"/>
        <v>0</v>
      </c>
      <c r="AE73" s="106">
        <f t="shared" si="44"/>
        <v>8064</v>
      </c>
      <c r="AF73" s="106">
        <f t="shared" si="44"/>
        <v>672</v>
      </c>
      <c r="AG73" s="106">
        <f t="shared" si="44"/>
        <v>0</v>
      </c>
      <c r="AH73" s="106">
        <f t="shared" si="44"/>
        <v>33120</v>
      </c>
      <c r="AI73" s="106">
        <f t="shared" si="44"/>
        <v>552</v>
      </c>
      <c r="AJ73" s="106">
        <f t="shared" si="44"/>
        <v>0</v>
      </c>
      <c r="AK73" s="106">
        <f t="shared" si="44"/>
        <v>27840</v>
      </c>
      <c r="AL73" s="106">
        <f t="shared" si="44"/>
        <v>928</v>
      </c>
      <c r="AM73" s="106">
        <f t="shared" si="44"/>
        <v>0</v>
      </c>
      <c r="AN73" s="106">
        <f t="shared" si="44"/>
        <v>27648</v>
      </c>
      <c r="AO73" s="106">
        <f t="shared" si="44"/>
        <v>2304</v>
      </c>
      <c r="AP73" s="106">
        <f t="shared" si="44"/>
        <v>0</v>
      </c>
      <c r="AQ73" s="106">
        <f t="shared" si="44"/>
        <v>21440</v>
      </c>
      <c r="AR73" s="106">
        <f t="shared" si="44"/>
        <v>10720</v>
      </c>
      <c r="AS73" s="106">
        <f t="shared" si="44"/>
        <v>0</v>
      </c>
      <c r="AT73" s="106">
        <f t="shared" ref="AT73" si="46">SUM(AT37:AT68)</f>
        <v>12000</v>
      </c>
      <c r="AU73" s="106">
        <f t="shared" si="44"/>
        <v>33600</v>
      </c>
      <c r="AV73" s="106">
        <f t="shared" si="44"/>
        <v>9600</v>
      </c>
      <c r="AW73" s="106">
        <f t="shared" si="44"/>
        <v>800</v>
      </c>
      <c r="AX73" s="106">
        <f t="shared" si="44"/>
        <v>0</v>
      </c>
      <c r="AY73" s="106">
        <f t="shared" si="44"/>
        <v>9600</v>
      </c>
      <c r="AZ73" s="106">
        <f t="shared" si="44"/>
        <v>800</v>
      </c>
      <c r="BA73" s="106">
        <f t="shared" si="44"/>
        <v>0</v>
      </c>
      <c r="BB73" s="106">
        <f t="shared" si="44"/>
        <v>24864</v>
      </c>
      <c r="BC73" s="106">
        <f t="shared" si="44"/>
        <v>414.39999999999975</v>
      </c>
      <c r="BD73" s="106">
        <f t="shared" si="44"/>
        <v>0</v>
      </c>
      <c r="BE73" s="106">
        <f t="shared" si="44"/>
        <v>19584</v>
      </c>
      <c r="BF73" s="106">
        <f t="shared" si="44"/>
        <v>1632</v>
      </c>
      <c r="BG73" s="106">
        <f t="shared" si="44"/>
        <v>0</v>
      </c>
      <c r="BH73" s="106">
        <f t="shared" si="44"/>
        <v>16000</v>
      </c>
      <c r="BI73" s="106">
        <f t="shared" si="44"/>
        <v>8000</v>
      </c>
      <c r="BJ73" s="106">
        <f t="shared" si="44"/>
        <v>0</v>
      </c>
      <c r="BK73" s="106">
        <f t="shared" ref="BK73" si="47">SUM(BK37:BK68)</f>
        <v>0</v>
      </c>
      <c r="BL73" s="106">
        <f t="shared" si="44"/>
        <v>28000</v>
      </c>
      <c r="BM73" s="106">
        <f t="shared" si="44"/>
        <v>11539.200000000006</v>
      </c>
      <c r="BN73" s="106">
        <f t="shared" si="44"/>
        <v>192.31999999999994</v>
      </c>
      <c r="BO73" s="106">
        <f t="shared" si="44"/>
        <v>0</v>
      </c>
      <c r="BP73" s="106">
        <f t="shared" si="44"/>
        <v>22944</v>
      </c>
      <c r="BQ73" s="106">
        <f t="shared" si="44"/>
        <v>382.39999999999981</v>
      </c>
      <c r="BR73" s="106">
        <f t="shared" si="44"/>
        <v>0</v>
      </c>
      <c r="BS73" s="106">
        <f t="shared" si="44"/>
        <v>6720</v>
      </c>
      <c r="BT73" s="106">
        <f t="shared" si="44"/>
        <v>672</v>
      </c>
      <c r="BU73" s="106">
        <f t="shared" si="44"/>
        <v>0</v>
      </c>
      <c r="BV73" s="106">
        <f t="shared" si="44"/>
        <v>8960</v>
      </c>
      <c r="BW73" s="106">
        <f t="shared" si="44"/>
        <v>896</v>
      </c>
      <c r="BX73" s="106">
        <f t="shared" si="44"/>
        <v>0</v>
      </c>
      <c r="BY73" s="106">
        <f t="shared" si="44"/>
        <v>9612.2899993563205</v>
      </c>
      <c r="BZ73" s="106">
        <f t="shared" si="44"/>
        <v>961.22899993563237</v>
      </c>
      <c r="CA73" s="106">
        <f t="shared" si="44"/>
        <v>0</v>
      </c>
      <c r="CB73" s="106">
        <f t="shared" ref="CB73:EI73" si="48">SUM(CB37:CB68)</f>
        <v>4201.6000000000022</v>
      </c>
      <c r="CC73" s="106">
        <f t="shared" si="48"/>
        <v>420.15999999999991</v>
      </c>
      <c r="CD73" s="106">
        <f t="shared" si="48"/>
        <v>0</v>
      </c>
      <c r="CE73" s="106">
        <f t="shared" si="48"/>
        <v>36363.263999999974</v>
      </c>
      <c r="CF73" s="106">
        <f t="shared" si="48"/>
        <v>2597.3759999999993</v>
      </c>
      <c r="CG73" s="106">
        <f t="shared" si="48"/>
        <v>0</v>
      </c>
      <c r="CH73" s="106">
        <f t="shared" ref="CH73" si="49">SUM(CH37:CH68)</f>
        <v>0</v>
      </c>
      <c r="CI73" s="106">
        <f t="shared" si="48"/>
        <v>5888</v>
      </c>
      <c r="CJ73" s="106">
        <f t="shared" si="48"/>
        <v>0</v>
      </c>
      <c r="CK73" s="106">
        <f t="shared" si="48"/>
        <v>11360</v>
      </c>
      <c r="CL73" s="106">
        <f t="shared" si="48"/>
        <v>0</v>
      </c>
      <c r="CM73" s="106"/>
      <c r="CN73" s="106">
        <f t="shared" si="48"/>
        <v>8640</v>
      </c>
      <c r="CO73" s="106">
        <f t="shared" si="48"/>
        <v>43200</v>
      </c>
      <c r="CP73" s="106">
        <f t="shared" si="48"/>
        <v>0</v>
      </c>
      <c r="CQ73" s="106">
        <f t="shared" si="48"/>
        <v>256133.05613305609</v>
      </c>
      <c r="CR73" s="106">
        <f t="shared" si="48"/>
        <v>2134.4421344421348</v>
      </c>
      <c r="CS73" s="106">
        <f t="shared" si="48"/>
        <v>426611.22661122668</v>
      </c>
      <c r="CT73" s="106">
        <f t="shared" si="48"/>
        <v>4740.1247401247392</v>
      </c>
      <c r="CU73" s="106">
        <f t="shared" si="48"/>
        <v>409147.60914760886</v>
      </c>
      <c r="CV73" s="106">
        <f t="shared" si="48"/>
        <v>11365.211365211364</v>
      </c>
      <c r="CW73" s="106">
        <f t="shared" si="48"/>
        <v>404158.00415800384</v>
      </c>
      <c r="CX73" s="106">
        <f t="shared" si="48"/>
        <v>22453.222453222454</v>
      </c>
      <c r="CY73" s="106"/>
      <c r="CZ73" s="106"/>
      <c r="DA73" s="106"/>
      <c r="DB73" s="106"/>
      <c r="DC73" s="106"/>
      <c r="DD73" s="106"/>
      <c r="DE73" s="106"/>
      <c r="DF73" s="106"/>
      <c r="DG73" s="106">
        <f t="shared" si="48"/>
        <v>442966.04296604305</v>
      </c>
      <c r="DH73" s="106">
        <f t="shared" si="48"/>
        <v>110741.51074151076</v>
      </c>
      <c r="DI73" s="106"/>
      <c r="DJ73" s="106"/>
      <c r="DK73" s="106"/>
      <c r="DL73" s="106"/>
      <c r="DM73" s="106"/>
      <c r="DN73" s="106"/>
      <c r="DO73" s="106">
        <f t="shared" ref="DO73:DQ73" si="50">SUM(DO37:DO68)</f>
        <v>144000</v>
      </c>
      <c r="DP73" s="106">
        <f t="shared" si="50"/>
        <v>24000</v>
      </c>
      <c r="DQ73" s="106">
        <f t="shared" si="50"/>
        <v>0</v>
      </c>
      <c r="DR73" s="106">
        <f t="shared" si="48"/>
        <v>284800</v>
      </c>
      <c r="DS73" s="106">
        <f>SUM(DS37:DS68)</f>
        <v>9600</v>
      </c>
      <c r="DT73" s="106">
        <f t="shared" si="48"/>
        <v>800</v>
      </c>
      <c r="DU73" s="106">
        <f>SUM(DU37:DU68)</f>
        <v>0</v>
      </c>
      <c r="DV73" s="106">
        <f>SUM(DV37:DV68)</f>
        <v>4800</v>
      </c>
      <c r="DW73" s="106">
        <f>SUM(DW37:DW68)</f>
        <v>0</v>
      </c>
      <c r="DX73" s="106">
        <f t="shared" si="48"/>
        <v>6144</v>
      </c>
      <c r="DY73" s="106">
        <f t="shared" si="48"/>
        <v>0</v>
      </c>
      <c r="DZ73" s="106">
        <f t="shared" ref="DZ73:EA73" si="51">SUM(DZ37:DZ68)</f>
        <v>12288</v>
      </c>
      <c r="EA73" s="106">
        <f t="shared" si="51"/>
        <v>0</v>
      </c>
      <c r="EB73" s="106">
        <f t="shared" ref="EB73:EC73" si="52">SUM(EB37:EB68)</f>
        <v>6144</v>
      </c>
      <c r="EC73" s="106">
        <f t="shared" si="52"/>
        <v>0</v>
      </c>
      <c r="ED73" s="106">
        <f t="shared" si="48"/>
        <v>3072</v>
      </c>
      <c r="EE73" s="106">
        <f t="shared" si="48"/>
        <v>0</v>
      </c>
      <c r="EF73" s="106">
        <f t="shared" ref="EF73:EG73" si="53">SUM(EF37:EF68)</f>
        <v>3072</v>
      </c>
      <c r="EG73" s="106">
        <f t="shared" si="53"/>
        <v>0</v>
      </c>
      <c r="EH73" s="106">
        <f t="shared" si="48"/>
        <v>10880</v>
      </c>
      <c r="EI73" s="106">
        <f t="shared" si="48"/>
        <v>31238139152.049046</v>
      </c>
      <c r="EJ73" s="61"/>
      <c r="EK73" s="61"/>
    </row>
    <row r="74" spans="1:150" s="53" customFormat="1">
      <c r="B74" s="809" t="s">
        <v>156</v>
      </c>
      <c r="C74" s="810"/>
      <c r="D74" s="108">
        <f>D70*D75</f>
        <v>503496</v>
      </c>
      <c r="E74" s="108">
        <f t="shared" ref="E74:CA74" si="54">E70*E75</f>
        <v>874.125</v>
      </c>
      <c r="F74" s="108">
        <f t="shared" si="54"/>
        <v>0</v>
      </c>
      <c r="G74" s="108">
        <f t="shared" si="54"/>
        <v>473286.24</v>
      </c>
      <c r="H74" s="108">
        <f t="shared" si="54"/>
        <v>821.67750000000001</v>
      </c>
      <c r="I74" s="108">
        <f t="shared" si="54"/>
        <v>0</v>
      </c>
      <c r="J74" s="108">
        <f t="shared" ref="J74:Q74" si="55">J70*J75</f>
        <v>44639.999999999993</v>
      </c>
      <c r="K74" s="108">
        <f t="shared" si="55"/>
        <v>56.699999999999996</v>
      </c>
      <c r="L74" s="108">
        <f t="shared" si="55"/>
        <v>0</v>
      </c>
      <c r="M74" s="108">
        <f t="shared" si="55"/>
        <v>370573.05600000039</v>
      </c>
      <c r="N74" s="108">
        <f t="shared" si="55"/>
        <v>643.35599999999954</v>
      </c>
      <c r="O74" s="108">
        <f t="shared" si="55"/>
        <v>0</v>
      </c>
      <c r="P74" s="108">
        <f t="shared" si="55"/>
        <v>589680</v>
      </c>
      <c r="Q74" s="108">
        <f t="shared" si="55"/>
        <v>2047.5</v>
      </c>
      <c r="R74" s="108">
        <f t="shared" si="54"/>
        <v>0</v>
      </c>
      <c r="S74" s="108">
        <f t="shared" si="54"/>
        <v>544320</v>
      </c>
      <c r="T74" s="108">
        <f t="shared" si="54"/>
        <v>1890</v>
      </c>
      <c r="U74" s="108">
        <f t="shared" si="54"/>
        <v>0</v>
      </c>
      <c r="V74" s="108">
        <f t="shared" si="54"/>
        <v>662256</v>
      </c>
      <c r="W74" s="108">
        <f t="shared" si="54"/>
        <v>919.80000000000007</v>
      </c>
      <c r="X74" s="108">
        <f t="shared" si="54"/>
        <v>0</v>
      </c>
      <c r="Y74" s="108">
        <f t="shared" si="54"/>
        <v>10704.96</v>
      </c>
      <c r="Z74" s="108">
        <f t="shared" si="54"/>
        <v>74.34</v>
      </c>
      <c r="AA74" s="108">
        <f>AA70*AA75</f>
        <v>0</v>
      </c>
      <c r="AB74" s="108">
        <f t="shared" si="54"/>
        <v>8573.0400000000009</v>
      </c>
      <c r="AC74" s="108">
        <f t="shared" si="54"/>
        <v>119.07</v>
      </c>
      <c r="AD74" s="108">
        <f t="shared" si="54"/>
        <v>0</v>
      </c>
      <c r="AE74" s="108">
        <f t="shared" si="54"/>
        <v>22861.439999999999</v>
      </c>
      <c r="AF74" s="108">
        <f t="shared" si="54"/>
        <v>238.14</v>
      </c>
      <c r="AG74" s="108">
        <f t="shared" si="54"/>
        <v>0</v>
      </c>
      <c r="AH74" s="108">
        <f t="shared" si="54"/>
        <v>782460</v>
      </c>
      <c r="AI74" s="108">
        <f t="shared" si="54"/>
        <v>217.35000000000002</v>
      </c>
      <c r="AJ74" s="108">
        <f t="shared" si="54"/>
        <v>0</v>
      </c>
      <c r="AK74" s="108">
        <f t="shared" si="54"/>
        <v>657720</v>
      </c>
      <c r="AL74" s="108">
        <f t="shared" si="54"/>
        <v>730.80000000000007</v>
      </c>
      <c r="AM74" s="108">
        <f t="shared" si="54"/>
        <v>0</v>
      </c>
      <c r="AN74" s="108">
        <f t="shared" si="54"/>
        <v>653184</v>
      </c>
      <c r="AO74" s="108">
        <f t="shared" si="54"/>
        <v>4536</v>
      </c>
      <c r="AP74" s="108">
        <f t="shared" si="54"/>
        <v>0</v>
      </c>
      <c r="AQ74" s="108">
        <f t="shared" si="54"/>
        <v>422100</v>
      </c>
      <c r="AR74" s="108">
        <f t="shared" si="54"/>
        <v>105525</v>
      </c>
      <c r="AS74" s="108">
        <f t="shared" si="54"/>
        <v>0</v>
      </c>
      <c r="AT74" s="108">
        <f t="shared" ref="AT74" si="56">AT70*AT75</f>
        <v>118125</v>
      </c>
      <c r="AU74" s="108">
        <f t="shared" si="54"/>
        <v>992250</v>
      </c>
      <c r="AV74" s="108">
        <f t="shared" si="54"/>
        <v>20412</v>
      </c>
      <c r="AW74" s="108">
        <f t="shared" si="54"/>
        <v>141.75</v>
      </c>
      <c r="AX74" s="108">
        <f t="shared" si="54"/>
        <v>0</v>
      </c>
      <c r="AY74" s="108">
        <f t="shared" si="54"/>
        <v>20412</v>
      </c>
      <c r="AZ74" s="108">
        <f t="shared" si="54"/>
        <v>141.75</v>
      </c>
      <c r="BA74" s="108">
        <f t="shared" si="54"/>
        <v>0</v>
      </c>
      <c r="BB74" s="108">
        <f t="shared" si="54"/>
        <v>587412</v>
      </c>
      <c r="BC74" s="108">
        <f t="shared" si="54"/>
        <v>163.17000000000016</v>
      </c>
      <c r="BD74" s="108">
        <f t="shared" si="54"/>
        <v>0</v>
      </c>
      <c r="BE74" s="108">
        <f t="shared" si="54"/>
        <v>462672</v>
      </c>
      <c r="BF74" s="108">
        <f t="shared" si="54"/>
        <v>3213</v>
      </c>
      <c r="BG74" s="108">
        <f t="shared" si="54"/>
        <v>0</v>
      </c>
      <c r="BH74" s="108">
        <f t="shared" si="54"/>
        <v>315000</v>
      </c>
      <c r="BI74" s="108">
        <f t="shared" si="54"/>
        <v>77500</v>
      </c>
      <c r="BJ74" s="108">
        <f>BJ70*BJ75</f>
        <v>0</v>
      </c>
      <c r="BK74" s="108">
        <f t="shared" ref="BK74" si="57">BK70*BK75</f>
        <v>0</v>
      </c>
      <c r="BL74" s="108">
        <f t="shared" si="54"/>
        <v>826875</v>
      </c>
      <c r="BM74" s="108">
        <f t="shared" si="54"/>
        <v>272613.5999999998</v>
      </c>
      <c r="BN74" s="108">
        <f t="shared" si="54"/>
        <v>75.725999999999928</v>
      </c>
      <c r="BO74" s="108">
        <f t="shared" si="54"/>
        <v>0</v>
      </c>
      <c r="BP74" s="108">
        <f t="shared" si="54"/>
        <v>542052</v>
      </c>
      <c r="BQ74" s="108">
        <f t="shared" si="54"/>
        <v>150.57000000000014</v>
      </c>
      <c r="BR74" s="108">
        <f t="shared" si="54"/>
        <v>0</v>
      </c>
      <c r="BS74" s="108">
        <f t="shared" si="54"/>
        <v>19051.2</v>
      </c>
      <c r="BT74" s="108">
        <f t="shared" si="54"/>
        <v>238.14</v>
      </c>
      <c r="BU74" s="108">
        <f t="shared" si="54"/>
        <v>0</v>
      </c>
      <c r="BV74" s="108">
        <f t="shared" si="54"/>
        <v>25401.599999999999</v>
      </c>
      <c r="BW74" s="108">
        <f t="shared" si="54"/>
        <v>317.52</v>
      </c>
      <c r="BX74" s="108">
        <f t="shared" si="54"/>
        <v>0</v>
      </c>
      <c r="BY74" s="108">
        <f t="shared" si="54"/>
        <v>27250.842148175187</v>
      </c>
      <c r="BZ74" s="108">
        <f t="shared" si="54"/>
        <v>340.63552685218917</v>
      </c>
      <c r="CA74" s="108">
        <f t="shared" si="54"/>
        <v>0</v>
      </c>
      <c r="CB74" s="108">
        <f t="shared" ref="CB74:EH74" si="58">CB70*CB75</f>
        <v>11911.536000000009</v>
      </c>
      <c r="CC74" s="108">
        <f t="shared" si="58"/>
        <v>148.89419999999996</v>
      </c>
      <c r="CD74" s="108">
        <f t="shared" si="58"/>
        <v>0</v>
      </c>
      <c r="CE74" s="108">
        <f t="shared" si="58"/>
        <v>859082.11199999938</v>
      </c>
      <c r="CF74" s="108">
        <f t="shared" si="58"/>
        <v>1022.7167999999995</v>
      </c>
      <c r="CG74" s="108">
        <f t="shared" si="58"/>
        <v>0</v>
      </c>
      <c r="CH74" s="108">
        <f t="shared" ref="CH74" si="59">CH70*CH75</f>
        <v>0</v>
      </c>
      <c r="CI74" s="108">
        <f t="shared" si="58"/>
        <v>5796</v>
      </c>
      <c r="CJ74" s="108">
        <f t="shared" si="58"/>
        <v>0</v>
      </c>
      <c r="CK74" s="108">
        <f t="shared" si="58"/>
        <v>22365</v>
      </c>
      <c r="CL74" s="108">
        <f t="shared" si="58"/>
        <v>0</v>
      </c>
      <c r="CM74" s="108"/>
      <c r="CN74" s="108">
        <f t="shared" si="58"/>
        <v>16930</v>
      </c>
      <c r="CO74" s="108">
        <f t="shared" si="58"/>
        <v>423250</v>
      </c>
      <c r="CP74" s="108">
        <f t="shared" si="58"/>
        <v>0</v>
      </c>
      <c r="CQ74" s="108">
        <f t="shared" si="58"/>
        <v>6051143.4511434501</v>
      </c>
      <c r="CR74" s="108">
        <f t="shared" si="58"/>
        <v>420.21829521829471</v>
      </c>
      <c r="CS74" s="108">
        <f t="shared" si="58"/>
        <v>13438253.638253642</v>
      </c>
      <c r="CT74" s="108">
        <f t="shared" si="58"/>
        <v>1866.4241164241162</v>
      </c>
      <c r="CU74" s="108">
        <f t="shared" si="58"/>
        <v>12888149.68814967</v>
      </c>
      <c r="CV74" s="108">
        <f t="shared" si="58"/>
        <v>11187.629937629943</v>
      </c>
      <c r="CW74" s="108">
        <f t="shared" si="58"/>
        <v>12730977.130977131</v>
      </c>
      <c r="CX74" s="108">
        <f t="shared" si="58"/>
        <v>44204.781704781686</v>
      </c>
      <c r="CY74" s="108">
        <f t="shared" si="58"/>
        <v>14057120.582120581</v>
      </c>
      <c r="CZ74" s="108">
        <f t="shared" si="58"/>
        <v>43386.174636174619</v>
      </c>
      <c r="DA74" s="108">
        <f t="shared" si="58"/>
        <v>15648492.723492706</v>
      </c>
      <c r="DB74" s="108">
        <f t="shared" si="58"/>
        <v>48297.81704781697</v>
      </c>
      <c r="DC74" s="108">
        <f t="shared" ref="DC74:DF74" si="60">DC70*DC75</f>
        <v>14587577.962577941</v>
      </c>
      <c r="DD74" s="108">
        <f t="shared" si="60"/>
        <v>45023.38877338876</v>
      </c>
      <c r="DE74" s="108">
        <f t="shared" si="60"/>
        <v>12642567.567567561</v>
      </c>
      <c r="DF74" s="108">
        <f t="shared" si="60"/>
        <v>39020.270270270245</v>
      </c>
      <c r="DG74" s="108">
        <f t="shared" si="58"/>
        <v>17441787.941787925</v>
      </c>
      <c r="DH74" s="108">
        <f t="shared" si="58"/>
        <v>1090111.7463617453</v>
      </c>
      <c r="DI74" s="108"/>
      <c r="DJ74" s="108"/>
      <c r="DK74" s="108"/>
      <c r="DL74" s="108"/>
      <c r="DM74" s="108"/>
      <c r="DN74" s="108"/>
      <c r="DO74" s="108">
        <f t="shared" ref="DO74:DQ74" si="61">DO70*DO75</f>
        <v>3402000</v>
      </c>
      <c r="DP74" s="108">
        <f t="shared" si="61"/>
        <v>4725</v>
      </c>
      <c r="DQ74" s="108">
        <f t="shared" si="61"/>
        <v>0</v>
      </c>
      <c r="DR74" s="108">
        <f t="shared" si="58"/>
        <v>8410500</v>
      </c>
      <c r="DS74" s="108">
        <f t="shared" si="58"/>
        <v>18144</v>
      </c>
      <c r="DT74" s="108">
        <f>DT70*DT75</f>
        <v>126</v>
      </c>
      <c r="DU74" s="108">
        <f>DU70*DU75</f>
        <v>0</v>
      </c>
      <c r="DV74" s="108">
        <f t="shared" ref="DV74:DW74" si="62">DV70*DV75</f>
        <v>653184</v>
      </c>
      <c r="DW74" s="108">
        <f t="shared" si="62"/>
        <v>0</v>
      </c>
      <c r="DX74" s="108">
        <f t="shared" si="58"/>
        <v>5806.08</v>
      </c>
      <c r="DY74" s="108">
        <f t="shared" si="58"/>
        <v>0</v>
      </c>
      <c r="DZ74" s="108">
        <f t="shared" ref="DZ74:EA74" si="63">DZ70*DZ75</f>
        <v>23224.32</v>
      </c>
      <c r="EA74" s="108">
        <f t="shared" si="63"/>
        <v>0</v>
      </c>
      <c r="EB74" s="108">
        <f t="shared" ref="EB74:EC74" si="64">EB70*EB75</f>
        <v>967.68000000000006</v>
      </c>
      <c r="EC74" s="108">
        <f t="shared" si="64"/>
        <v>0</v>
      </c>
      <c r="ED74" s="108">
        <f t="shared" si="58"/>
        <v>1209.6000000000001</v>
      </c>
      <c r="EE74" s="108">
        <f t="shared" si="58"/>
        <v>0</v>
      </c>
      <c r="EF74" s="108">
        <f t="shared" ref="EF74:EG74" si="65">EF70*EF75</f>
        <v>1209.6000000000001</v>
      </c>
      <c r="EG74" s="108">
        <f t="shared" si="65"/>
        <v>0</v>
      </c>
      <c r="EH74" s="108">
        <f t="shared" si="58"/>
        <v>21420</v>
      </c>
      <c r="EI74" s="108">
        <f>SUM(D74:EH74)</f>
        <v>144868969.77438906</v>
      </c>
      <c r="EJ74" s="61"/>
      <c r="EK74" s="61"/>
    </row>
    <row r="75" spans="1:150" s="53" customFormat="1">
      <c r="B75" s="809" t="s">
        <v>259</v>
      </c>
      <c r="C75" s="810"/>
      <c r="D75" s="108">
        <f>E75*24</f>
        <v>12</v>
      </c>
      <c r="E75" s="108">
        <v>0.5</v>
      </c>
      <c r="F75" s="108">
        <v>0.5</v>
      </c>
      <c r="G75" s="108">
        <f>H75*24</f>
        <v>11.28</v>
      </c>
      <c r="H75" s="108">
        <v>0.47</v>
      </c>
      <c r="I75" s="108">
        <v>0.47</v>
      </c>
      <c r="J75" s="108">
        <f>K75*30</f>
        <v>3.5999999999999996</v>
      </c>
      <c r="K75" s="108">
        <v>0.12</v>
      </c>
      <c r="L75" s="108">
        <v>0.12</v>
      </c>
      <c r="M75" s="108">
        <f>N75*24</f>
        <v>9.6000000000000014</v>
      </c>
      <c r="N75" s="108">
        <v>0.4</v>
      </c>
      <c r="O75" s="108">
        <v>0.4</v>
      </c>
      <c r="P75" s="108">
        <f>Q75*24</f>
        <v>12</v>
      </c>
      <c r="Q75" s="108">
        <v>0.5</v>
      </c>
      <c r="R75" s="108">
        <v>0.5</v>
      </c>
      <c r="S75" s="108">
        <f>T75*24</f>
        <v>12</v>
      </c>
      <c r="T75" s="108">
        <v>0.5</v>
      </c>
      <c r="U75" s="108">
        <v>0.5</v>
      </c>
      <c r="V75" s="108">
        <f>W75*60</f>
        <v>12</v>
      </c>
      <c r="W75" s="108">
        <v>0.2</v>
      </c>
      <c r="X75" s="108">
        <v>0.2</v>
      </c>
      <c r="Y75" s="108">
        <f>Z75*12</f>
        <v>0.96</v>
      </c>
      <c r="Z75" s="108">
        <v>0.08</v>
      </c>
      <c r="AA75" s="108">
        <v>0.08</v>
      </c>
      <c r="AB75" s="108">
        <f>AC75*12</f>
        <v>1.08</v>
      </c>
      <c r="AC75" s="108">
        <v>0.09</v>
      </c>
      <c r="AD75" s="108">
        <v>0.09</v>
      </c>
      <c r="AE75" s="108">
        <f>AF75*8</f>
        <v>1.44</v>
      </c>
      <c r="AF75" s="108">
        <v>0.18</v>
      </c>
      <c r="AG75" s="108">
        <v>0.18</v>
      </c>
      <c r="AH75" s="108">
        <f>AI75*60</f>
        <v>12</v>
      </c>
      <c r="AI75" s="108">
        <v>0.2</v>
      </c>
      <c r="AJ75" s="108">
        <v>0.2</v>
      </c>
      <c r="AK75" s="108">
        <f>AL75*30</f>
        <v>12</v>
      </c>
      <c r="AL75" s="108">
        <v>0.4</v>
      </c>
      <c r="AM75" s="108">
        <v>0.4</v>
      </c>
      <c r="AN75" s="108">
        <f>AO75*12</f>
        <v>12</v>
      </c>
      <c r="AO75" s="108">
        <v>1</v>
      </c>
      <c r="AP75" s="108">
        <v>1</v>
      </c>
      <c r="AQ75" s="108">
        <f>AR75*2</f>
        <v>10</v>
      </c>
      <c r="AR75" s="108">
        <v>5</v>
      </c>
      <c r="AS75" s="108">
        <v>5</v>
      </c>
      <c r="AT75" s="108">
        <v>5</v>
      </c>
      <c r="AU75" s="108">
        <v>15</v>
      </c>
      <c r="AV75" s="108">
        <f>AW75*12</f>
        <v>1.08</v>
      </c>
      <c r="AW75" s="108">
        <v>0.09</v>
      </c>
      <c r="AX75" s="108">
        <v>0.09</v>
      </c>
      <c r="AY75" s="108">
        <f>AZ75*12</f>
        <v>1.08</v>
      </c>
      <c r="AZ75" s="108">
        <v>0.09</v>
      </c>
      <c r="BA75" s="108">
        <v>0.09</v>
      </c>
      <c r="BB75" s="108">
        <f>BC75*60</f>
        <v>12</v>
      </c>
      <c r="BC75" s="108">
        <v>0.2</v>
      </c>
      <c r="BD75" s="108">
        <v>0.2</v>
      </c>
      <c r="BE75" s="108">
        <f>BF75*12</f>
        <v>12</v>
      </c>
      <c r="BF75" s="108">
        <v>1</v>
      </c>
      <c r="BG75" s="108">
        <v>1</v>
      </c>
      <c r="BH75" s="108">
        <f>BI75*2</f>
        <v>10</v>
      </c>
      <c r="BI75" s="108">
        <v>5</v>
      </c>
      <c r="BJ75" s="108">
        <v>5</v>
      </c>
      <c r="BK75" s="108">
        <v>5</v>
      </c>
      <c r="BL75" s="108">
        <v>15</v>
      </c>
      <c r="BM75" s="108">
        <f>BN75*60</f>
        <v>12</v>
      </c>
      <c r="BN75" s="108">
        <v>0.2</v>
      </c>
      <c r="BO75" s="108">
        <v>0.2</v>
      </c>
      <c r="BP75" s="108">
        <f>BQ75*60</f>
        <v>12</v>
      </c>
      <c r="BQ75" s="108">
        <v>0.2</v>
      </c>
      <c r="BR75" s="108">
        <v>0.2</v>
      </c>
      <c r="BS75" s="108">
        <f>BT75*8</f>
        <v>1.44</v>
      </c>
      <c r="BT75" s="108">
        <v>0.18</v>
      </c>
      <c r="BU75" s="108">
        <v>0.18</v>
      </c>
      <c r="BV75" s="108">
        <f>BW75*8</f>
        <v>1.44</v>
      </c>
      <c r="BW75" s="108">
        <v>0.18</v>
      </c>
      <c r="BX75" s="108">
        <v>0.18</v>
      </c>
      <c r="BY75" s="108">
        <f>BZ75*8</f>
        <v>1.44</v>
      </c>
      <c r="BZ75" s="108">
        <v>0.18</v>
      </c>
      <c r="CA75" s="108">
        <v>0.18</v>
      </c>
      <c r="CB75" s="108">
        <f>CC75*8</f>
        <v>1.44</v>
      </c>
      <c r="CC75" s="108">
        <v>0.18</v>
      </c>
      <c r="CD75" s="108">
        <v>0.18</v>
      </c>
      <c r="CE75" s="108">
        <f>CF75*60</f>
        <v>12</v>
      </c>
      <c r="CF75" s="108">
        <v>0.2</v>
      </c>
      <c r="CG75" s="108">
        <v>0.2</v>
      </c>
      <c r="CH75" s="108">
        <v>0.08</v>
      </c>
      <c r="CI75" s="108">
        <v>0.5</v>
      </c>
      <c r="CJ75" s="108">
        <v>0.5</v>
      </c>
      <c r="CK75" s="108">
        <v>1</v>
      </c>
      <c r="CL75" s="108">
        <v>1</v>
      </c>
      <c r="CM75" s="108"/>
      <c r="CN75" s="108">
        <v>1</v>
      </c>
      <c r="CO75" s="108">
        <v>5</v>
      </c>
      <c r="CP75" s="108">
        <v>0</v>
      </c>
      <c r="CQ75" s="108">
        <f>CR75*120</f>
        <v>12</v>
      </c>
      <c r="CR75" s="108">
        <v>0.1</v>
      </c>
      <c r="CS75" s="108">
        <f>CT75*80</f>
        <v>16</v>
      </c>
      <c r="CT75" s="108">
        <v>0.2</v>
      </c>
      <c r="CU75" s="108">
        <f>CV75*32</f>
        <v>16</v>
      </c>
      <c r="CV75" s="108">
        <v>0.5</v>
      </c>
      <c r="CW75" s="108">
        <f>CX75*16</f>
        <v>16</v>
      </c>
      <c r="CX75" s="108">
        <v>1</v>
      </c>
      <c r="CY75" s="108">
        <v>18</v>
      </c>
      <c r="CZ75" s="108">
        <v>1</v>
      </c>
      <c r="DA75" s="108">
        <v>18</v>
      </c>
      <c r="DB75" s="108">
        <v>1</v>
      </c>
      <c r="DC75" s="108">
        <v>18</v>
      </c>
      <c r="DD75" s="108">
        <v>1</v>
      </c>
      <c r="DE75" s="108">
        <v>18</v>
      </c>
      <c r="DF75" s="108">
        <v>1</v>
      </c>
      <c r="DG75" s="108">
        <f>DH75*4</f>
        <v>20</v>
      </c>
      <c r="DH75" s="108">
        <v>5</v>
      </c>
      <c r="DI75" s="108"/>
      <c r="DJ75" s="108"/>
      <c r="DK75" s="108"/>
      <c r="DL75" s="108"/>
      <c r="DM75" s="108"/>
      <c r="DN75" s="108"/>
      <c r="DO75" s="108">
        <f>DP75*120</f>
        <v>12</v>
      </c>
      <c r="DP75" s="108">
        <v>0.1</v>
      </c>
      <c r="DQ75" s="108">
        <v>0.18</v>
      </c>
      <c r="DR75" s="108">
        <v>15</v>
      </c>
      <c r="DS75" s="108">
        <f>DT75*12</f>
        <v>0.96</v>
      </c>
      <c r="DT75" s="108">
        <v>0.08</v>
      </c>
      <c r="DU75" s="108">
        <v>0.08</v>
      </c>
      <c r="DV75" s="108">
        <f>DW75*12</f>
        <v>69.12</v>
      </c>
      <c r="DW75" s="108">
        <f>DX75*12</f>
        <v>5.76</v>
      </c>
      <c r="DX75" s="108">
        <f>DY75*6</f>
        <v>0.48</v>
      </c>
      <c r="DY75" s="108">
        <v>0.08</v>
      </c>
      <c r="DZ75" s="108">
        <f>EA75*12</f>
        <v>0.96</v>
      </c>
      <c r="EA75" s="108">
        <v>0.08</v>
      </c>
      <c r="EB75" s="108">
        <v>0.08</v>
      </c>
      <c r="EC75" s="108">
        <v>0.08</v>
      </c>
      <c r="ED75" s="108">
        <v>0.2</v>
      </c>
      <c r="EE75" s="108">
        <v>0.2</v>
      </c>
      <c r="EF75" s="108">
        <v>0.2</v>
      </c>
      <c r="EG75" s="108">
        <v>0.2</v>
      </c>
      <c r="EH75" s="108">
        <v>1</v>
      </c>
      <c r="EI75" s="108">
        <v>0</v>
      </c>
      <c r="EJ75" s="61"/>
      <c r="EK75" s="61"/>
    </row>
    <row r="76" spans="1:150">
      <c r="AB76">
        <f>AC76*6</f>
        <v>0</v>
      </c>
      <c r="CP76" s="66"/>
      <c r="CX76" s="66"/>
      <c r="CY76" s="66"/>
      <c r="CZ76" s="66"/>
      <c r="DA76" s="66"/>
      <c r="DB76" s="66"/>
      <c r="DC76" s="66"/>
      <c r="DD76" s="66"/>
      <c r="DE76" s="66"/>
      <c r="DF76" s="66"/>
      <c r="DV76">
        <f>DW76*6</f>
        <v>0</v>
      </c>
      <c r="DW76">
        <f>DX76*6</f>
        <v>0</v>
      </c>
      <c r="EH76" s="66"/>
      <c r="EI76" s="67"/>
    </row>
    <row r="77" spans="1:150">
      <c r="D77" s="792" t="s">
        <v>266</v>
      </c>
      <c r="E77" s="792"/>
      <c r="F77" s="792"/>
      <c r="G77" s="792"/>
      <c r="H77" s="792"/>
      <c r="I77" s="792"/>
      <c r="J77" s="792"/>
      <c r="K77" s="792"/>
      <c r="L77" s="792"/>
      <c r="M77" s="792"/>
      <c r="N77" s="792"/>
      <c r="O77" s="792"/>
      <c r="P77" s="792"/>
      <c r="Q77" s="792"/>
      <c r="R77" s="792"/>
      <c r="S77" s="792"/>
      <c r="T77" s="792"/>
      <c r="U77" s="792"/>
      <c r="V77" s="792"/>
      <c r="W77" s="792"/>
      <c r="X77" s="792"/>
      <c r="Y77" s="792"/>
      <c r="Z77" s="792"/>
      <c r="AA77" s="792"/>
      <c r="AB77" s="792"/>
      <c r="AC77" s="792"/>
      <c r="AD77" s="792"/>
      <c r="AE77" s="792"/>
      <c r="AF77" s="792"/>
      <c r="AG77" s="792"/>
      <c r="AH77" s="792"/>
      <c r="AI77" s="792"/>
      <c r="AJ77" s="792"/>
      <c r="AK77" s="792"/>
      <c r="AL77" s="792"/>
      <c r="AM77" s="792"/>
      <c r="AN77" s="792"/>
      <c r="AO77" s="792"/>
      <c r="AP77" s="792"/>
      <c r="AQ77" s="792"/>
      <c r="AR77" s="792"/>
      <c r="AS77" s="792"/>
      <c r="AT77" s="792"/>
      <c r="AU77" s="792"/>
      <c r="AV77" s="792" t="s">
        <v>267</v>
      </c>
      <c r="AW77" s="792"/>
      <c r="AX77" s="792"/>
      <c r="AY77" s="792"/>
      <c r="AZ77" s="792"/>
      <c r="BA77" s="792"/>
      <c r="BB77" s="792"/>
      <c r="BC77" s="792"/>
      <c r="BD77" s="792"/>
      <c r="BE77" s="792"/>
      <c r="BF77" s="792"/>
      <c r="BG77" s="792"/>
      <c r="BH77" s="792"/>
      <c r="BI77" s="792"/>
      <c r="BJ77" s="792"/>
      <c r="BK77" s="792"/>
      <c r="BL77" s="792"/>
      <c r="BM77" s="792"/>
      <c r="BN77" s="792"/>
      <c r="BO77" s="792"/>
      <c r="BP77" s="792"/>
      <c r="BQ77" s="792"/>
      <c r="BR77" s="792"/>
      <c r="BS77" s="792"/>
      <c r="BT77" s="792"/>
      <c r="BU77" s="792"/>
      <c r="BV77" s="792"/>
      <c r="BW77" s="792"/>
      <c r="BX77" s="792"/>
      <c r="BY77" s="792"/>
      <c r="BZ77" s="792"/>
      <c r="CA77" s="792"/>
      <c r="CB77" s="792"/>
      <c r="CC77" s="792"/>
      <c r="CD77" s="792"/>
      <c r="CE77" s="792" t="s">
        <v>268</v>
      </c>
      <c r="CF77" s="792"/>
      <c r="CG77" s="792"/>
      <c r="CH77" s="792"/>
      <c r="CI77" s="792"/>
      <c r="CJ77" s="792"/>
      <c r="CK77" s="792"/>
      <c r="CL77" s="792"/>
      <c r="CM77" s="792"/>
      <c r="CN77" s="792"/>
      <c r="CO77" s="792"/>
      <c r="CP77" s="792"/>
      <c r="CQ77" s="792"/>
      <c r="CR77" s="792"/>
      <c r="CS77" s="792"/>
      <c r="CT77" s="792"/>
      <c r="CU77" s="792"/>
      <c r="CV77" s="792"/>
      <c r="CW77" s="792"/>
      <c r="CX77" s="792"/>
      <c r="CY77" s="792"/>
      <c r="CZ77" s="792"/>
      <c r="DA77" s="792"/>
      <c r="DB77" s="792"/>
      <c r="DC77" s="792"/>
      <c r="DD77" s="792"/>
      <c r="DE77" s="792"/>
      <c r="DF77" s="792"/>
      <c r="DG77" s="792"/>
      <c r="DH77" s="792"/>
      <c r="DI77" s="792"/>
      <c r="DJ77" s="792"/>
      <c r="DK77" s="792"/>
      <c r="DL77" s="792"/>
      <c r="DM77" s="792"/>
      <c r="DN77" s="792"/>
      <c r="DO77" s="792"/>
      <c r="DP77" s="792"/>
      <c r="DQ77" s="792"/>
      <c r="DR77" s="792"/>
      <c r="DS77" s="792"/>
      <c r="DT77" s="792"/>
      <c r="DU77" s="792"/>
      <c r="DV77" s="792"/>
      <c r="DW77" s="792"/>
      <c r="DX77" s="792"/>
      <c r="DY77" s="792"/>
      <c r="DZ77" s="792"/>
      <c r="EA77" s="792"/>
      <c r="EB77" s="792"/>
      <c r="EC77" s="792"/>
      <c r="ED77" s="792"/>
      <c r="EE77" s="792"/>
      <c r="EF77" s="792"/>
      <c r="EG77" s="792"/>
      <c r="EH77" s="792"/>
      <c r="EI77" s="792"/>
      <c r="EJ77" s="792"/>
      <c r="EK77" s="792"/>
    </row>
    <row r="78" spans="1:150">
      <c r="D78" s="792"/>
      <c r="E78" s="792"/>
      <c r="F78" s="792"/>
      <c r="G78" s="792"/>
      <c r="H78" s="792"/>
      <c r="I78" s="792"/>
      <c r="J78" s="792"/>
      <c r="K78" s="792"/>
      <c r="L78" s="792"/>
      <c r="M78" s="792"/>
      <c r="N78" s="792"/>
      <c r="O78" s="792"/>
      <c r="P78" s="792"/>
      <c r="Q78" s="792"/>
      <c r="R78" s="792"/>
      <c r="S78" s="792"/>
      <c r="T78" s="792"/>
      <c r="U78" s="792"/>
      <c r="V78" s="792"/>
      <c r="W78" s="792"/>
      <c r="X78" s="792"/>
      <c r="Y78" s="792"/>
      <c r="Z78" s="792"/>
      <c r="AA78" s="792"/>
      <c r="AB78" s="792"/>
      <c r="AC78" s="792"/>
      <c r="AD78" s="792"/>
      <c r="AE78" s="792"/>
      <c r="AF78" s="792"/>
      <c r="AG78" s="792"/>
      <c r="AH78" s="792"/>
      <c r="AI78" s="792"/>
      <c r="AJ78" s="792"/>
      <c r="AK78" s="792"/>
      <c r="AL78" s="792"/>
      <c r="AM78" s="792"/>
      <c r="AN78" s="792"/>
      <c r="AO78" s="792"/>
      <c r="AP78" s="792"/>
      <c r="AQ78" s="792"/>
      <c r="AR78" s="792"/>
      <c r="AS78" s="792"/>
      <c r="AT78" s="792"/>
      <c r="AU78" s="792"/>
      <c r="AV78" s="792"/>
      <c r="AW78" s="792"/>
      <c r="AX78" s="792"/>
      <c r="AY78" s="792"/>
      <c r="AZ78" s="792"/>
      <c r="BA78" s="792"/>
      <c r="BB78" s="792"/>
      <c r="BC78" s="792"/>
      <c r="BD78" s="792"/>
      <c r="BE78" s="792"/>
      <c r="BF78" s="792"/>
      <c r="BG78" s="792"/>
      <c r="BH78" s="792"/>
      <c r="BI78" s="792"/>
      <c r="BJ78" s="792"/>
      <c r="BK78" s="792"/>
      <c r="BL78" s="792"/>
      <c r="BM78" s="792"/>
      <c r="BN78" s="792"/>
      <c r="BO78" s="792"/>
      <c r="BP78" s="792"/>
      <c r="BQ78" s="792"/>
      <c r="BR78" s="792"/>
      <c r="BS78" s="792"/>
      <c r="BT78" s="792"/>
      <c r="BU78" s="792"/>
      <c r="BV78" s="792"/>
      <c r="BW78" s="792"/>
      <c r="BX78" s="792"/>
      <c r="BY78" s="792"/>
      <c r="BZ78" s="792"/>
      <c r="CA78" s="792"/>
      <c r="CB78" s="792"/>
      <c r="CC78" s="792"/>
      <c r="CD78" s="792"/>
      <c r="CE78" s="792"/>
      <c r="CF78" s="792"/>
      <c r="CG78" s="792"/>
      <c r="CH78" s="792"/>
      <c r="CI78" s="792"/>
      <c r="CJ78" s="792"/>
      <c r="CK78" s="792"/>
      <c r="CL78" s="792"/>
      <c r="CM78" s="792"/>
      <c r="CN78" s="792"/>
      <c r="CO78" s="792"/>
      <c r="CP78" s="792"/>
      <c r="CQ78" s="792"/>
      <c r="CR78" s="792"/>
      <c r="CS78" s="792"/>
      <c r="CT78" s="792"/>
      <c r="CU78" s="792"/>
      <c r="CV78" s="792"/>
      <c r="CW78" s="792"/>
      <c r="CX78" s="792"/>
      <c r="CY78" s="792"/>
      <c r="CZ78" s="792"/>
      <c r="DA78" s="792"/>
      <c r="DB78" s="792"/>
      <c r="DC78" s="792"/>
      <c r="DD78" s="792"/>
      <c r="DE78" s="792"/>
      <c r="DF78" s="792"/>
      <c r="DG78" s="792"/>
      <c r="DH78" s="792"/>
      <c r="DI78" s="792"/>
      <c r="DJ78" s="792"/>
      <c r="DK78" s="792"/>
      <c r="DL78" s="792"/>
      <c r="DM78" s="792"/>
      <c r="DN78" s="792"/>
      <c r="DO78" s="792"/>
      <c r="DP78" s="792"/>
      <c r="DQ78" s="792"/>
      <c r="DR78" s="792"/>
      <c r="DS78" s="792"/>
      <c r="DT78" s="792"/>
      <c r="DU78" s="792"/>
      <c r="DV78" s="792"/>
      <c r="DW78" s="792"/>
      <c r="DX78" s="792"/>
      <c r="DY78" s="792"/>
      <c r="DZ78" s="792"/>
      <c r="EA78" s="792"/>
      <c r="EB78" s="792"/>
      <c r="EC78" s="792"/>
      <c r="ED78" s="792"/>
      <c r="EE78" s="792"/>
      <c r="EF78" s="792"/>
      <c r="EG78" s="792"/>
      <c r="EH78" s="792"/>
      <c r="EI78" s="792"/>
      <c r="EJ78" s="792"/>
      <c r="EK78" s="792"/>
    </row>
    <row r="79" spans="1:150">
      <c r="D79" s="792"/>
      <c r="E79" s="792"/>
      <c r="F79" s="792"/>
      <c r="G79" s="792"/>
      <c r="H79" s="792"/>
      <c r="I79" s="792"/>
      <c r="J79" s="792"/>
      <c r="K79" s="792"/>
      <c r="L79" s="792"/>
      <c r="M79" s="792"/>
      <c r="N79" s="792"/>
      <c r="O79" s="792"/>
      <c r="P79" s="792"/>
      <c r="Q79" s="792"/>
      <c r="R79" s="792"/>
      <c r="S79" s="792"/>
      <c r="T79" s="792"/>
      <c r="U79" s="792"/>
      <c r="V79" s="792"/>
      <c r="W79" s="792"/>
      <c r="X79" s="792"/>
      <c r="Y79" s="792"/>
      <c r="Z79" s="792"/>
      <c r="AA79" s="792"/>
      <c r="AB79" s="792"/>
      <c r="AC79" s="792"/>
      <c r="AD79" s="792"/>
      <c r="AE79" s="792"/>
      <c r="AF79" s="792"/>
      <c r="AG79" s="792"/>
      <c r="AH79" s="792"/>
      <c r="AI79" s="792"/>
      <c r="AJ79" s="792"/>
      <c r="AK79" s="792"/>
      <c r="AL79" s="792"/>
      <c r="AM79" s="792"/>
      <c r="AN79" s="792"/>
      <c r="AO79" s="792"/>
      <c r="AP79" s="792"/>
      <c r="AQ79" s="792"/>
      <c r="AR79" s="792"/>
      <c r="AS79" s="792"/>
      <c r="AT79" s="792"/>
      <c r="AU79" s="792"/>
      <c r="AV79" s="792"/>
      <c r="AW79" s="792"/>
      <c r="AX79" s="792"/>
      <c r="AY79" s="792"/>
      <c r="AZ79" s="792"/>
      <c r="BA79" s="792"/>
      <c r="BB79" s="792"/>
      <c r="BC79" s="792"/>
      <c r="BD79" s="792"/>
      <c r="BE79" s="792"/>
      <c r="BF79" s="792"/>
      <c r="BG79" s="792"/>
      <c r="BH79" s="792"/>
      <c r="BI79" s="792"/>
      <c r="BJ79" s="792"/>
      <c r="BK79" s="792"/>
      <c r="BL79" s="792"/>
      <c r="BM79" s="792"/>
      <c r="BN79" s="792"/>
      <c r="BO79" s="792"/>
      <c r="BP79" s="792"/>
      <c r="BQ79" s="792"/>
      <c r="BR79" s="792"/>
      <c r="BS79" s="792"/>
      <c r="BT79" s="792"/>
      <c r="BU79" s="792"/>
      <c r="BV79" s="792"/>
      <c r="BW79" s="792"/>
      <c r="BX79" s="792"/>
      <c r="BY79" s="792"/>
      <c r="BZ79" s="792"/>
      <c r="CA79" s="792"/>
      <c r="CB79" s="792"/>
      <c r="CC79" s="792"/>
      <c r="CD79" s="792"/>
      <c r="CE79" s="792"/>
      <c r="CF79" s="792"/>
      <c r="CG79" s="792"/>
      <c r="CH79" s="792"/>
      <c r="CI79" s="792"/>
      <c r="CJ79" s="792"/>
      <c r="CK79" s="792"/>
      <c r="CL79" s="792"/>
      <c r="CM79" s="792"/>
      <c r="CN79" s="792"/>
      <c r="CO79" s="792"/>
      <c r="CP79" s="792"/>
      <c r="CQ79" s="792"/>
      <c r="CR79" s="792"/>
      <c r="CS79" s="792"/>
      <c r="CT79" s="792"/>
      <c r="CU79" s="792"/>
      <c r="CV79" s="792"/>
      <c r="CW79" s="792"/>
      <c r="CX79" s="792"/>
      <c r="CY79" s="792"/>
      <c r="CZ79" s="792"/>
      <c r="DA79" s="792"/>
      <c r="DB79" s="792"/>
      <c r="DC79" s="792"/>
      <c r="DD79" s="792"/>
      <c r="DE79" s="792"/>
      <c r="DF79" s="792"/>
      <c r="DG79" s="792"/>
      <c r="DH79" s="792"/>
      <c r="DI79" s="792"/>
      <c r="DJ79" s="792"/>
      <c r="DK79" s="792"/>
      <c r="DL79" s="792"/>
      <c r="DM79" s="792"/>
      <c r="DN79" s="792"/>
      <c r="DO79" s="792"/>
      <c r="DP79" s="792"/>
      <c r="DQ79" s="792"/>
      <c r="DR79" s="792"/>
      <c r="DS79" s="792"/>
      <c r="DT79" s="792"/>
      <c r="DU79" s="792"/>
      <c r="DV79" s="792"/>
      <c r="DW79" s="792"/>
      <c r="DX79" s="792"/>
      <c r="DY79" s="792"/>
      <c r="DZ79" s="792"/>
      <c r="EA79" s="792"/>
      <c r="EB79" s="792"/>
      <c r="EC79" s="792"/>
      <c r="ED79" s="792"/>
      <c r="EE79" s="792"/>
      <c r="EF79" s="792"/>
      <c r="EG79" s="792"/>
      <c r="EH79" s="792"/>
      <c r="EI79" s="792"/>
      <c r="EJ79" s="792"/>
      <c r="EK79" s="792"/>
    </row>
    <row r="80" spans="1:150">
      <c r="CP80" s="66"/>
      <c r="CX80" s="66"/>
      <c r="CY80" s="66"/>
      <c r="CZ80" s="66"/>
      <c r="DA80" s="66"/>
      <c r="DB80" s="66"/>
      <c r="DC80" s="66"/>
      <c r="DD80" s="66"/>
      <c r="DE80" s="66"/>
      <c r="DF80" s="66"/>
      <c r="EH80" s="66"/>
      <c r="EI80" s="67"/>
    </row>
    <row r="81" spans="3:150">
      <c r="D81" s="53"/>
      <c r="E81" s="53"/>
    </row>
    <row r="82" spans="3:150">
      <c r="D82" s="53"/>
      <c r="E82" s="53"/>
    </row>
    <row r="83" spans="3:150" ht="51">
      <c r="C83" s="73" t="s">
        <v>213</v>
      </c>
      <c r="D83" s="74" t="s">
        <v>239</v>
      </c>
      <c r="E83" s="75" t="s">
        <v>111</v>
      </c>
      <c r="F83" s="76" t="s">
        <v>231</v>
      </c>
      <c r="G83" s="74" t="s">
        <v>239</v>
      </c>
      <c r="H83" s="75" t="s">
        <v>111</v>
      </c>
      <c r="I83" s="76" t="s">
        <v>231</v>
      </c>
      <c r="J83" s="323" t="s">
        <v>443</v>
      </c>
      <c r="K83" s="75" t="s">
        <v>444</v>
      </c>
      <c r="L83" s="76" t="s">
        <v>231</v>
      </c>
      <c r="M83" s="76"/>
      <c r="N83" s="76"/>
      <c r="O83" s="76"/>
      <c r="P83" s="74" t="s">
        <v>239</v>
      </c>
      <c r="Q83" s="75" t="s">
        <v>111</v>
      </c>
      <c r="R83" s="76" t="s">
        <v>231</v>
      </c>
      <c r="S83" s="74" t="s">
        <v>239</v>
      </c>
      <c r="T83" s="75" t="s">
        <v>111</v>
      </c>
      <c r="U83" s="76" t="s">
        <v>231</v>
      </c>
      <c r="V83" s="74" t="s">
        <v>239</v>
      </c>
      <c r="W83" s="75" t="s">
        <v>111</v>
      </c>
      <c r="X83" s="76" t="s">
        <v>231</v>
      </c>
      <c r="Y83" s="76"/>
      <c r="Z83" s="76"/>
      <c r="AA83" s="76"/>
      <c r="AB83" s="77" t="s">
        <v>16</v>
      </c>
      <c r="AC83" s="78" t="s">
        <v>242</v>
      </c>
      <c r="AD83" s="76" t="s">
        <v>263</v>
      </c>
      <c r="AE83" s="77" t="s">
        <v>16</v>
      </c>
      <c r="AF83" s="78" t="s">
        <v>242</v>
      </c>
      <c r="AG83" s="76" t="s">
        <v>263</v>
      </c>
      <c r="AH83" s="74" t="s">
        <v>239</v>
      </c>
      <c r="AI83" s="79" t="s">
        <v>111</v>
      </c>
      <c r="AJ83" s="76" t="s">
        <v>219</v>
      </c>
      <c r="AK83" s="74" t="s">
        <v>239</v>
      </c>
      <c r="AL83" s="79" t="s">
        <v>111</v>
      </c>
      <c r="AM83" s="76" t="s">
        <v>219</v>
      </c>
      <c r="AN83" s="74" t="s">
        <v>239</v>
      </c>
      <c r="AO83" s="79" t="s">
        <v>111</v>
      </c>
      <c r="AP83" s="76" t="s">
        <v>219</v>
      </c>
      <c r="AQ83" s="74" t="s">
        <v>239</v>
      </c>
      <c r="AR83" s="79" t="s">
        <v>111</v>
      </c>
      <c r="AS83" s="76" t="s">
        <v>219</v>
      </c>
      <c r="AT83" s="76"/>
      <c r="AU83" s="80" t="s">
        <v>99</v>
      </c>
      <c r="AV83" s="77" t="s">
        <v>16</v>
      </c>
      <c r="AW83" s="78" t="s">
        <v>242</v>
      </c>
      <c r="AX83" s="76" t="s">
        <v>262</v>
      </c>
      <c r="AY83" s="77" t="s">
        <v>16</v>
      </c>
      <c r="AZ83" s="78" t="s">
        <v>242</v>
      </c>
      <c r="BA83" s="76" t="s">
        <v>262</v>
      </c>
      <c r="BB83" s="74" t="s">
        <v>239</v>
      </c>
      <c r="BC83" s="79" t="s">
        <v>111</v>
      </c>
      <c r="BD83" s="76" t="s">
        <v>219</v>
      </c>
      <c r="BE83" s="74" t="s">
        <v>239</v>
      </c>
      <c r="BF83" s="79" t="s">
        <v>111</v>
      </c>
      <c r="BG83" s="76" t="s">
        <v>219</v>
      </c>
      <c r="BH83" s="74" t="s">
        <v>239</v>
      </c>
      <c r="BI83" s="79" t="s">
        <v>111</v>
      </c>
      <c r="BJ83" s="76" t="s">
        <v>219</v>
      </c>
      <c r="BK83" s="76"/>
      <c r="BL83" s="80" t="s">
        <v>99</v>
      </c>
      <c r="BM83" s="74" t="s">
        <v>239</v>
      </c>
      <c r="BN83" s="79" t="s">
        <v>111</v>
      </c>
      <c r="BO83" s="76" t="s">
        <v>219</v>
      </c>
      <c r="BP83" s="81" t="s">
        <v>239</v>
      </c>
      <c r="BQ83" s="79" t="s">
        <v>111</v>
      </c>
      <c r="BR83" s="76" t="s">
        <v>219</v>
      </c>
      <c r="BS83" s="82" t="s">
        <v>16</v>
      </c>
      <c r="BT83" s="83" t="s">
        <v>234</v>
      </c>
      <c r="BU83" s="76" t="s">
        <v>262</v>
      </c>
      <c r="BV83" s="77" t="s">
        <v>16</v>
      </c>
      <c r="BW83" s="83" t="s">
        <v>234</v>
      </c>
      <c r="BX83" s="76" t="s">
        <v>262</v>
      </c>
      <c r="BY83" s="77" t="s">
        <v>16</v>
      </c>
      <c r="BZ83" s="83" t="s">
        <v>234</v>
      </c>
      <c r="CA83" s="76" t="s">
        <v>262</v>
      </c>
      <c r="CB83" s="77" t="s">
        <v>16</v>
      </c>
      <c r="CC83" s="83" t="s">
        <v>234</v>
      </c>
      <c r="CD83" s="76" t="s">
        <v>262</v>
      </c>
      <c r="CE83" s="77" t="s">
        <v>16</v>
      </c>
      <c r="CF83" s="79" t="s">
        <v>111</v>
      </c>
      <c r="CG83" s="76" t="s">
        <v>219</v>
      </c>
      <c r="CH83" s="76" t="s">
        <v>219</v>
      </c>
      <c r="CI83" s="83" t="s">
        <v>238</v>
      </c>
      <c r="CJ83" s="76" t="s">
        <v>219</v>
      </c>
      <c r="CK83" s="84" t="s">
        <v>238</v>
      </c>
      <c r="CL83" s="76" t="s">
        <v>219</v>
      </c>
      <c r="CM83" s="76"/>
      <c r="CN83" s="85" t="s">
        <v>235</v>
      </c>
      <c r="CO83" s="85" t="s">
        <v>235</v>
      </c>
      <c r="CP83" s="86" t="s">
        <v>17</v>
      </c>
      <c r="CQ83" s="77" t="s">
        <v>16</v>
      </c>
      <c r="CR83" s="87" t="s">
        <v>18</v>
      </c>
      <c r="CS83" s="77" t="s">
        <v>16</v>
      </c>
      <c r="CT83" s="87" t="s">
        <v>18</v>
      </c>
      <c r="CU83" s="77" t="s">
        <v>16</v>
      </c>
      <c r="CV83" s="87" t="s">
        <v>18</v>
      </c>
      <c r="CW83" s="77" t="s">
        <v>16</v>
      </c>
      <c r="CX83" s="87" t="s">
        <v>18</v>
      </c>
      <c r="CY83" s="77" t="s">
        <v>16</v>
      </c>
      <c r="CZ83" s="87" t="s">
        <v>18</v>
      </c>
      <c r="DA83" s="77" t="s">
        <v>16</v>
      </c>
      <c r="DB83" s="87" t="s">
        <v>18</v>
      </c>
      <c r="DC83" s="87"/>
      <c r="DD83" s="87"/>
      <c r="DE83" s="87"/>
      <c r="DF83" s="87"/>
      <c r="DG83" s="77" t="s">
        <v>16</v>
      </c>
      <c r="DH83" s="87" t="s">
        <v>18</v>
      </c>
      <c r="DI83" s="87"/>
      <c r="DJ83" s="87"/>
      <c r="DK83" s="87"/>
      <c r="DL83" s="87"/>
      <c r="DM83" s="87"/>
      <c r="DN83" s="87"/>
      <c r="DO83" s="87"/>
      <c r="DP83" s="87"/>
      <c r="DQ83" s="87"/>
      <c r="DR83" s="85" t="s">
        <v>19</v>
      </c>
      <c r="DS83" s="85"/>
      <c r="DT83" s="85"/>
      <c r="DU83" s="85"/>
      <c r="DV83" s="85"/>
      <c r="DW83" s="85"/>
      <c r="DX83" s="88" t="s">
        <v>159</v>
      </c>
      <c r="DY83" s="76" t="s">
        <v>264</v>
      </c>
      <c r="DZ83" s="76"/>
      <c r="EA83" s="76"/>
      <c r="EB83" s="76"/>
      <c r="EC83" s="76"/>
      <c r="ED83" s="89" t="s">
        <v>16</v>
      </c>
      <c r="EE83" s="76" t="s">
        <v>264</v>
      </c>
      <c r="EF83" s="76"/>
      <c r="EG83" s="76"/>
      <c r="EH83" s="100" t="s">
        <v>20</v>
      </c>
      <c r="ER83" s="91" t="s">
        <v>14</v>
      </c>
      <c r="ES83" s="92" t="s">
        <v>15</v>
      </c>
      <c r="ET83" s="93" t="s">
        <v>109</v>
      </c>
    </row>
    <row r="84" spans="3:150">
      <c r="C84" s="25" t="s">
        <v>87</v>
      </c>
      <c r="D84" s="70">
        <v>588</v>
      </c>
      <c r="E84" s="70">
        <f>D84/24</f>
        <v>24.5</v>
      </c>
      <c r="F84" s="70">
        <v>0</v>
      </c>
      <c r="G84" s="70">
        <v>618</v>
      </c>
      <c r="H84" s="325">
        <v>25.75</v>
      </c>
      <c r="I84" s="70">
        <v>0</v>
      </c>
      <c r="J84" s="70">
        <f>'Production Summary'!$N$6</f>
        <v>200</v>
      </c>
      <c r="K84" s="325">
        <f>'Production Summary'!$M$6</f>
        <v>7.5</v>
      </c>
      <c r="L84" s="325">
        <v>0</v>
      </c>
      <c r="M84" s="325"/>
      <c r="N84" s="325"/>
      <c r="O84" s="325"/>
      <c r="P84" s="70">
        <v>600</v>
      </c>
      <c r="Q84" s="70">
        <v>25</v>
      </c>
      <c r="R84" s="70">
        <v>0</v>
      </c>
      <c r="S84" s="70">
        <v>573.59999999999991</v>
      </c>
      <c r="T84" s="70">
        <v>23.9</v>
      </c>
      <c r="U84" s="70">
        <v>0</v>
      </c>
      <c r="V84" s="70">
        <v>0</v>
      </c>
      <c r="W84" s="70">
        <v>0</v>
      </c>
      <c r="X84" s="70">
        <v>0</v>
      </c>
      <c r="Y84" s="70"/>
      <c r="Z84" s="70"/>
      <c r="AA84" s="70"/>
      <c r="AB84" s="70">
        <v>122.39999999999999</v>
      </c>
      <c r="AC84" s="70">
        <v>10.199999999999999</v>
      </c>
      <c r="AD84" s="70">
        <v>0</v>
      </c>
      <c r="AE84" s="70">
        <v>144</v>
      </c>
      <c r="AF84" s="70">
        <v>18</v>
      </c>
      <c r="AG84" s="70">
        <v>0</v>
      </c>
      <c r="AH84" s="70">
        <v>942</v>
      </c>
      <c r="AI84" s="70">
        <v>15.7</v>
      </c>
      <c r="AJ84" s="70">
        <v>0</v>
      </c>
      <c r="AK84" s="70">
        <v>854.4</v>
      </c>
      <c r="AL84" s="70">
        <v>28.48</v>
      </c>
      <c r="AM84" s="70">
        <v>0</v>
      </c>
      <c r="AN84" s="70">
        <v>783</v>
      </c>
      <c r="AO84" s="70">
        <v>65.25</v>
      </c>
      <c r="AP84" s="70">
        <v>0</v>
      </c>
      <c r="AQ84" s="70">
        <v>630</v>
      </c>
      <c r="AR84" s="70">
        <v>315</v>
      </c>
      <c r="AS84" s="70">
        <v>0</v>
      </c>
      <c r="AT84" s="70"/>
      <c r="AU84" s="70">
        <v>995</v>
      </c>
      <c r="AV84" s="70">
        <v>176.39999999999998</v>
      </c>
      <c r="AW84" s="70">
        <v>14.7</v>
      </c>
      <c r="AX84" s="70">
        <v>0</v>
      </c>
      <c r="AY84" s="70">
        <v>176.39999999999998</v>
      </c>
      <c r="AZ84" s="70">
        <v>14.7</v>
      </c>
      <c r="BA84" s="70">
        <v>0</v>
      </c>
      <c r="BB84" s="70">
        <v>738.6</v>
      </c>
      <c r="BC84" s="70">
        <v>12.31</v>
      </c>
      <c r="BD84" s="70">
        <v>0</v>
      </c>
      <c r="BE84" s="70">
        <v>618</v>
      </c>
      <c r="BF84" s="70">
        <v>51.5</v>
      </c>
      <c r="BG84" s="70">
        <v>0</v>
      </c>
      <c r="BH84" s="70">
        <v>480</v>
      </c>
      <c r="BI84" s="70">
        <v>240</v>
      </c>
      <c r="BJ84" s="70">
        <v>0</v>
      </c>
      <c r="BK84" s="70"/>
      <c r="BL84" s="70">
        <v>860</v>
      </c>
      <c r="BM84" s="70">
        <v>390</v>
      </c>
      <c r="BN84" s="70">
        <v>6.5</v>
      </c>
      <c r="BO84" s="70">
        <v>0</v>
      </c>
      <c r="BP84" s="70">
        <v>600</v>
      </c>
      <c r="BQ84" s="70">
        <v>10</v>
      </c>
      <c r="BR84" s="70">
        <v>0</v>
      </c>
      <c r="BS84" s="70">
        <v>205</v>
      </c>
      <c r="BT84" s="70">
        <v>20.5</v>
      </c>
      <c r="BU84" s="70">
        <v>0</v>
      </c>
      <c r="BV84" s="70">
        <v>191.976</v>
      </c>
      <c r="BW84" s="70">
        <v>23.997</v>
      </c>
      <c r="BX84" s="70">
        <v>0</v>
      </c>
      <c r="BY84" s="70">
        <v>191.976</v>
      </c>
      <c r="BZ84" s="70">
        <v>23.997</v>
      </c>
      <c r="CA84" s="70">
        <v>0</v>
      </c>
      <c r="CB84" s="70">
        <v>191.976</v>
      </c>
      <c r="CC84" s="70">
        <v>23.997</v>
      </c>
      <c r="CD84" s="70">
        <v>0</v>
      </c>
      <c r="CE84" s="70">
        <v>1008</v>
      </c>
      <c r="CF84" s="70">
        <v>72</v>
      </c>
      <c r="CG84" s="70">
        <v>0</v>
      </c>
      <c r="CH84" s="70">
        <v>0</v>
      </c>
      <c r="CI84" s="70">
        <v>155</v>
      </c>
      <c r="CJ84" s="70">
        <v>0</v>
      </c>
      <c r="CK84" s="70">
        <v>300</v>
      </c>
      <c r="CL84" s="70">
        <v>0</v>
      </c>
      <c r="CM84" s="70"/>
      <c r="CN84" s="70">
        <v>265</v>
      </c>
      <c r="CO84" s="70">
        <v>1325</v>
      </c>
      <c r="CP84" s="70"/>
      <c r="CQ84" s="70">
        <v>7894.655999999999</v>
      </c>
      <c r="CR84" s="70">
        <v>65.788799999999995</v>
      </c>
      <c r="CS84" s="70">
        <v>9911.0400000000009</v>
      </c>
      <c r="CT84" s="70">
        <v>123.88800000000001</v>
      </c>
      <c r="CU84" s="70">
        <v>9569.2800000000007</v>
      </c>
      <c r="CV84" s="70">
        <v>299.04000000000002</v>
      </c>
      <c r="CW84" s="70">
        <v>9432.5760000000009</v>
      </c>
      <c r="CX84" s="70">
        <v>589.53600000000006</v>
      </c>
      <c r="CY84" s="70">
        <v>10119.6</v>
      </c>
      <c r="CZ84" s="70">
        <v>562.20000000000005</v>
      </c>
      <c r="DA84" s="70">
        <v>10524.960000000001</v>
      </c>
      <c r="DB84" s="70">
        <v>584.72</v>
      </c>
      <c r="DC84" s="70"/>
      <c r="DD84" s="70"/>
      <c r="DE84" s="70"/>
      <c r="DF84" s="70"/>
      <c r="DG84" s="70">
        <v>11619.84</v>
      </c>
      <c r="DH84" s="70">
        <v>2904.96</v>
      </c>
      <c r="DI84" s="70"/>
      <c r="DJ84" s="70"/>
      <c r="DK84" s="70"/>
      <c r="DL84" s="70"/>
      <c r="DM84" s="70"/>
      <c r="DN84" s="70"/>
      <c r="DO84" s="70"/>
      <c r="DP84" s="70"/>
      <c r="DQ84" s="70"/>
      <c r="DR84" s="70">
        <v>9500</v>
      </c>
      <c r="DS84" s="70"/>
      <c r="DT84" s="70"/>
      <c r="DU84" s="70"/>
      <c r="DV84" s="70"/>
      <c r="DW84" s="70"/>
      <c r="DX84" s="70">
        <v>165</v>
      </c>
      <c r="DY84" s="70">
        <v>0</v>
      </c>
      <c r="DZ84" s="70"/>
      <c r="EA84" s="70"/>
      <c r="EB84" s="70"/>
      <c r="EC84" s="70"/>
      <c r="ED84" s="70">
        <v>79.099999999999994</v>
      </c>
      <c r="EE84" s="70">
        <v>0</v>
      </c>
      <c r="EF84" s="70"/>
      <c r="EG84" s="70"/>
      <c r="EH84" s="70">
        <v>320.25</v>
      </c>
    </row>
    <row r="85" spans="3:150">
      <c r="C85" s="26" t="s">
        <v>88</v>
      </c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  <c r="W85" s="71"/>
      <c r="X85" s="71"/>
      <c r="Y85" s="71"/>
      <c r="Z85" s="71"/>
      <c r="AA85" s="71"/>
      <c r="AB85" s="71"/>
      <c r="AC85" s="71"/>
      <c r="AD85" s="71"/>
      <c r="AE85" s="71"/>
      <c r="AF85" s="71"/>
      <c r="AG85" s="71"/>
      <c r="AH85" s="71"/>
      <c r="AI85" s="71"/>
      <c r="AJ85" s="71"/>
      <c r="AK85" s="71"/>
      <c r="AL85" s="71"/>
      <c r="AM85" s="71"/>
      <c r="AN85" s="71"/>
      <c r="AO85" s="71"/>
      <c r="AP85" s="71"/>
      <c r="AQ85" s="71"/>
      <c r="AR85" s="71"/>
      <c r="AS85" s="71"/>
      <c r="AT85" s="71"/>
      <c r="AU85" s="71"/>
      <c r="AV85" s="71"/>
      <c r="AW85" s="71"/>
      <c r="AX85" s="71"/>
      <c r="AY85" s="71"/>
      <c r="AZ85" s="71"/>
      <c r="BA85" s="71"/>
      <c r="BB85" s="71"/>
      <c r="BC85" s="71"/>
      <c r="BD85" s="71"/>
      <c r="BE85" s="71"/>
      <c r="BF85" s="71"/>
      <c r="BG85" s="71"/>
      <c r="BH85" s="71"/>
      <c r="BI85" s="71"/>
      <c r="BJ85" s="71"/>
      <c r="BK85" s="71"/>
      <c r="BL85" s="71"/>
      <c r="BM85" s="71"/>
      <c r="BN85" s="71"/>
      <c r="BO85" s="71"/>
      <c r="BP85" s="71"/>
      <c r="BQ85" s="71"/>
      <c r="BR85" s="71"/>
      <c r="BS85" s="71"/>
      <c r="BT85" s="71"/>
      <c r="BU85" s="71"/>
      <c r="BV85" s="71"/>
      <c r="BW85" s="71"/>
      <c r="BX85" s="71"/>
      <c r="BY85" s="71"/>
      <c r="BZ85" s="71"/>
      <c r="CA85" s="71"/>
      <c r="CB85" s="71"/>
      <c r="CC85" s="71"/>
      <c r="CD85" s="71"/>
      <c r="CE85" s="71"/>
      <c r="CF85" s="71"/>
      <c r="CG85" s="71"/>
      <c r="CH85" s="71"/>
      <c r="CI85" s="71"/>
      <c r="CJ85" s="71"/>
      <c r="CK85" s="71"/>
      <c r="CL85" s="71"/>
      <c r="CM85" s="71"/>
      <c r="CN85" s="71"/>
      <c r="CO85" s="71"/>
      <c r="CP85" s="71"/>
      <c r="CQ85" s="71"/>
      <c r="CR85" s="71"/>
      <c r="CS85" s="71"/>
      <c r="CT85" s="71"/>
      <c r="CU85" s="71"/>
      <c r="CV85" s="71"/>
      <c r="CW85" s="71"/>
      <c r="CX85" s="71"/>
      <c r="CY85" s="71"/>
      <c r="CZ85" s="71"/>
      <c r="DA85" s="71"/>
      <c r="DB85" s="71"/>
      <c r="DC85" s="71"/>
      <c r="DD85" s="71"/>
      <c r="DE85" s="71"/>
      <c r="DF85" s="71"/>
      <c r="DG85" s="71"/>
      <c r="DH85" s="71"/>
      <c r="DI85" s="71"/>
      <c r="DJ85" s="71"/>
      <c r="DK85" s="71"/>
      <c r="DL85" s="71"/>
      <c r="DM85" s="71"/>
      <c r="DN85" s="71"/>
      <c r="DO85" s="71"/>
      <c r="DP85" s="71"/>
      <c r="DQ85" s="71"/>
      <c r="DR85" s="71"/>
      <c r="DS85" s="71"/>
      <c r="DT85" s="71"/>
      <c r="DU85" s="71"/>
      <c r="DV85" s="71"/>
      <c r="DW85" s="71"/>
      <c r="DX85" s="71"/>
      <c r="DY85" s="71"/>
      <c r="DZ85" s="71"/>
      <c r="EA85" s="71"/>
      <c r="EB85" s="71"/>
      <c r="EC85" s="71"/>
      <c r="ED85" s="71"/>
      <c r="EE85" s="71"/>
      <c r="EF85" s="71"/>
      <c r="EG85" s="71"/>
      <c r="EH85" s="71"/>
    </row>
    <row r="86" spans="3:150">
      <c r="C86" s="27" t="s">
        <v>89</v>
      </c>
      <c r="D86" s="72"/>
      <c r="E86" s="72"/>
      <c r="F86" s="72"/>
      <c r="G86" s="72"/>
      <c r="H86" s="72"/>
      <c r="I86" s="72"/>
      <c r="J86" s="72"/>
      <c r="K86" s="72"/>
      <c r="L86" s="72"/>
      <c r="M86" s="72"/>
      <c r="N86" s="72"/>
      <c r="O86" s="72"/>
      <c r="P86" s="72"/>
      <c r="Q86" s="72"/>
      <c r="R86" s="72"/>
      <c r="S86" s="72"/>
      <c r="T86" s="72"/>
      <c r="U86" s="72"/>
      <c r="V86" s="72"/>
      <c r="W86" s="72"/>
      <c r="X86" s="72"/>
      <c r="Y86" s="72"/>
      <c r="Z86" s="72"/>
      <c r="AA86" s="72"/>
      <c r="AB86" s="72"/>
      <c r="AC86" s="72"/>
      <c r="AD86" s="72"/>
      <c r="AE86" s="72"/>
      <c r="AF86" s="72"/>
      <c r="AG86" s="72"/>
      <c r="AH86" s="72"/>
      <c r="AI86" s="72"/>
      <c r="AJ86" s="72"/>
      <c r="AK86" s="72"/>
      <c r="AL86" s="72"/>
      <c r="AM86" s="72"/>
      <c r="AN86" s="72"/>
      <c r="AO86" s="72"/>
      <c r="AP86" s="72"/>
      <c r="AQ86" s="72"/>
      <c r="AR86" s="72"/>
      <c r="AS86" s="72"/>
      <c r="AT86" s="72"/>
      <c r="AU86" s="72"/>
      <c r="AV86" s="72"/>
      <c r="AW86" s="72"/>
      <c r="AX86" s="72"/>
      <c r="AY86" s="72"/>
      <c r="AZ86" s="72"/>
      <c r="BA86" s="72"/>
      <c r="BB86" s="72"/>
      <c r="BC86" s="72"/>
      <c r="BD86" s="72"/>
      <c r="BE86" s="72"/>
      <c r="BF86" s="72"/>
      <c r="BG86" s="72"/>
      <c r="BH86" s="72"/>
      <c r="BI86" s="72"/>
      <c r="BJ86" s="72"/>
      <c r="BK86" s="72"/>
      <c r="BL86" s="72"/>
      <c r="BM86" s="72"/>
      <c r="BN86" s="72"/>
      <c r="BO86" s="72"/>
      <c r="BP86" s="72"/>
      <c r="BQ86" s="72"/>
      <c r="BR86" s="72"/>
      <c r="BS86" s="72"/>
      <c r="BT86" s="72"/>
      <c r="BU86" s="72"/>
      <c r="BV86" s="72"/>
      <c r="BW86" s="72"/>
      <c r="BX86" s="72"/>
      <c r="BY86" s="72"/>
      <c r="BZ86" s="72"/>
      <c r="CA86" s="72"/>
      <c r="CB86" s="72"/>
      <c r="CC86" s="72"/>
      <c r="CD86" s="72"/>
      <c r="CE86" s="72"/>
      <c r="CF86" s="72"/>
      <c r="CG86" s="72"/>
      <c r="CH86" s="72"/>
      <c r="CI86" s="72"/>
      <c r="CJ86" s="72"/>
      <c r="CK86" s="72"/>
      <c r="CL86" s="72"/>
      <c r="CM86" s="72"/>
      <c r="CN86" s="72"/>
      <c r="CO86" s="72"/>
      <c r="CP86" s="72"/>
      <c r="CQ86" s="72"/>
      <c r="CR86" s="72"/>
      <c r="CS86" s="72"/>
      <c r="CT86" s="72"/>
      <c r="CU86" s="72"/>
      <c r="CV86" s="72"/>
      <c r="CW86" s="72"/>
      <c r="CX86" s="72"/>
      <c r="CY86" s="72"/>
      <c r="CZ86" s="72"/>
      <c r="DA86" s="72"/>
      <c r="DB86" s="72"/>
      <c r="DC86" s="72"/>
      <c r="DD86" s="72"/>
      <c r="DE86" s="72"/>
      <c r="DF86" s="72"/>
      <c r="DG86" s="72"/>
      <c r="DH86" s="72"/>
      <c r="DI86" s="72"/>
      <c r="DJ86" s="72"/>
      <c r="DK86" s="72"/>
      <c r="DL86" s="72"/>
      <c r="DM86" s="72"/>
      <c r="DN86" s="72"/>
      <c r="DO86" s="72"/>
      <c r="DP86" s="72"/>
      <c r="DQ86" s="72"/>
      <c r="DR86" s="72"/>
      <c r="DS86" s="72"/>
      <c r="DT86" s="72"/>
      <c r="DU86" s="72"/>
      <c r="DV86" s="72"/>
      <c r="DW86" s="72"/>
      <c r="DX86" s="72"/>
      <c r="DY86" s="72"/>
      <c r="DZ86" s="72"/>
      <c r="EA86" s="72"/>
      <c r="EB86" s="72"/>
      <c r="EC86" s="72"/>
      <c r="ED86" s="72"/>
      <c r="EE86" s="72"/>
      <c r="EF86" s="72"/>
      <c r="EG86" s="72"/>
      <c r="EH86" s="72"/>
    </row>
    <row r="88" spans="3:150">
      <c r="D88" s="68"/>
      <c r="BV88" s="68"/>
    </row>
  </sheetData>
  <mergeCells count="74">
    <mergeCell ref="CE77:EK79"/>
    <mergeCell ref="B72:C72"/>
    <mergeCell ref="B74:C74"/>
    <mergeCell ref="B75:C75"/>
    <mergeCell ref="B73:C73"/>
    <mergeCell ref="Y2:AG2"/>
    <mergeCell ref="M3:O3"/>
    <mergeCell ref="AH2:AU2"/>
    <mergeCell ref="BM2:BO3"/>
    <mergeCell ref="AK3:AM3"/>
    <mergeCell ref="AN3:AP3"/>
    <mergeCell ref="B71:C71"/>
    <mergeCell ref="D77:AU79"/>
    <mergeCell ref="AV77:CD79"/>
    <mergeCell ref="BE3:BG3"/>
    <mergeCell ref="BH3:BJ3"/>
    <mergeCell ref="B70:C70"/>
    <mergeCell ref="J3:L3"/>
    <mergeCell ref="Y3:AA3"/>
    <mergeCell ref="AQ3:AS3"/>
    <mergeCell ref="EJ3:EK3"/>
    <mergeCell ref="BS3:BU3"/>
    <mergeCell ref="BV3:BX3"/>
    <mergeCell ref="BY3:CA3"/>
    <mergeCell ref="CE3:CG3"/>
    <mergeCell ref="DO3:DQ3"/>
    <mergeCell ref="EI2:EI3"/>
    <mergeCell ref="EJ2:EK2"/>
    <mergeCell ref="EB3:EC3"/>
    <mergeCell ref="CP2:CP3"/>
    <mergeCell ref="CQ2:DR2"/>
    <mergeCell ref="CY3:CZ3"/>
    <mergeCell ref="DA3:DB3"/>
    <mergeCell ref="DG3:DH3"/>
    <mergeCell ref="ED3:EE3"/>
    <mergeCell ref="BP2:CA2"/>
    <mergeCell ref="ES2:ET2"/>
    <mergeCell ref="G3:I3"/>
    <mergeCell ref="P3:R3"/>
    <mergeCell ref="S3:U3"/>
    <mergeCell ref="V3:X3"/>
    <mergeCell ref="AB3:AD3"/>
    <mergeCell ref="AE3:AG3"/>
    <mergeCell ref="AH3:AJ3"/>
    <mergeCell ref="CN2:CO2"/>
    <mergeCell ref="AV3:AX3"/>
    <mergeCell ref="ES3:ET3"/>
    <mergeCell ref="EF3:EG3"/>
    <mergeCell ref="DS2:EH2"/>
    <mergeCell ref="DS3:DU3"/>
    <mergeCell ref="D2:X2"/>
    <mergeCell ref="D3:F3"/>
    <mergeCell ref="ER70:ES70"/>
    <mergeCell ref="BP3:BR3"/>
    <mergeCell ref="DZ3:EA3"/>
    <mergeCell ref="DX3:DY3"/>
    <mergeCell ref="CI3:CJ3"/>
    <mergeCell ref="CK3:CL3"/>
    <mergeCell ref="CQ3:CR3"/>
    <mergeCell ref="CS3:CT3"/>
    <mergeCell ref="CU3:CV3"/>
    <mergeCell ref="CW3:CX3"/>
    <mergeCell ref="DC3:DD3"/>
    <mergeCell ref="DE3:DF3"/>
    <mergeCell ref="DI3:DJ3"/>
    <mergeCell ref="DK3:DL3"/>
    <mergeCell ref="DV3:DW3"/>
    <mergeCell ref="DM3:DN3"/>
    <mergeCell ref="CE2:CM2"/>
    <mergeCell ref="BB2:BL2"/>
    <mergeCell ref="AV2:BA2"/>
    <mergeCell ref="AY3:BA3"/>
    <mergeCell ref="BB3:BD3"/>
    <mergeCell ref="CB2:CD3"/>
  </mergeCells>
  <conditionalFormatting sqref="ES60:ES68">
    <cfRule type="duplicateValues" dxfId="3" priority="26"/>
  </conditionalFormatting>
  <pageMargins left="0.7" right="0.7" top="0.75" bottom="0.75" header="0.3" footer="0.3"/>
  <pageSetup paperSize="9" scale="14" orientation="landscape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7">
    <tabColor theme="8" tint="-0.249977111117893"/>
    <pageSetUpPr fitToPage="1"/>
  </sheetPr>
  <dimension ref="A1:ET88"/>
  <sheetViews>
    <sheetView topLeftCell="AT1" zoomScale="85" zoomScaleNormal="85" workbookViewId="0">
      <selection activeCell="EF6" sqref="EF6"/>
    </sheetView>
  </sheetViews>
  <sheetFormatPr defaultColWidth="9.140625" defaultRowHeight="15"/>
  <cols>
    <col min="1" max="1" width="5.42578125" bestFit="1" customWidth="1"/>
    <col min="2" max="2" width="6.140625" style="53" bestFit="1" customWidth="1"/>
    <col min="3" max="3" width="31.140625" style="53" bestFit="1" customWidth="1"/>
    <col min="4" max="7" width="5.28515625" customWidth="1"/>
    <col min="8" max="8" width="9.28515625" customWidth="1"/>
    <col min="9" max="10" width="5.28515625" customWidth="1"/>
    <col min="11" max="15" width="8" customWidth="1"/>
    <col min="16" max="16" width="5.28515625" customWidth="1"/>
    <col min="17" max="17" width="6.28515625" customWidth="1"/>
    <col min="18" max="18" width="3.28515625" customWidth="1"/>
    <col min="19" max="19" width="5.28515625" customWidth="1"/>
    <col min="20" max="20" width="7.5703125" customWidth="1"/>
    <col min="21" max="22" width="5.28515625" customWidth="1"/>
    <col min="23" max="23" width="7.85546875" customWidth="1"/>
    <col min="24" max="24" width="27.85546875" customWidth="1"/>
    <col min="25" max="25" width="8.85546875" customWidth="1"/>
    <col min="26" max="26" width="8.28515625" hidden="1" customWidth="1"/>
    <col min="27" max="27" width="9.85546875" hidden="1" customWidth="1"/>
    <col min="28" max="28" width="5.28515625" customWidth="1"/>
    <col min="29" max="30" width="5.28515625" hidden="1" customWidth="1"/>
    <col min="31" max="31" width="5.28515625" customWidth="1"/>
    <col min="32" max="33" width="5.28515625" hidden="1" customWidth="1"/>
    <col min="34" max="35" width="5.28515625" customWidth="1"/>
    <col min="36" max="36" width="5.28515625" hidden="1" customWidth="1"/>
    <col min="37" max="37" width="6.28515625" customWidth="1"/>
    <col min="38" max="38" width="5.28515625" customWidth="1"/>
    <col min="39" max="39" width="5.28515625" hidden="1" customWidth="1"/>
    <col min="40" max="40" width="6.42578125" customWidth="1"/>
    <col min="41" max="41" width="5.28515625" customWidth="1"/>
    <col min="42" max="42" width="5.28515625" hidden="1" customWidth="1"/>
    <col min="43" max="44" width="5.28515625" customWidth="1"/>
    <col min="45" max="45" width="5.28515625" hidden="1" customWidth="1"/>
    <col min="46" max="46" width="5.28515625" customWidth="1"/>
    <col min="47" max="47" width="5.7109375" customWidth="1"/>
    <col min="48" max="48" width="5.28515625" customWidth="1"/>
    <col min="49" max="49" width="5.28515625" hidden="1" customWidth="1"/>
    <col min="50" max="51" width="5.28515625" customWidth="1"/>
    <col min="52" max="52" width="5.28515625" hidden="1" customWidth="1"/>
    <col min="53" max="55" width="5.28515625" customWidth="1"/>
    <col min="56" max="56" width="5.28515625" hidden="1" customWidth="1"/>
    <col min="57" max="58" width="5.28515625" customWidth="1"/>
    <col min="59" max="59" width="5.28515625" hidden="1" customWidth="1"/>
    <col min="60" max="61" width="5.28515625" customWidth="1"/>
    <col min="62" max="62" width="5.28515625" hidden="1" customWidth="1"/>
    <col min="63" max="64" width="5.28515625" customWidth="1"/>
    <col min="65" max="70" width="5.28515625" hidden="1" customWidth="1"/>
    <col min="71" max="71" width="5.28515625" customWidth="1"/>
    <col min="72" max="72" width="5.28515625" hidden="1" customWidth="1"/>
    <col min="73" max="74" width="5.28515625" customWidth="1"/>
    <col min="75" max="82" width="5.28515625" hidden="1" customWidth="1"/>
    <col min="83" max="83" width="5.7109375" hidden="1" customWidth="1"/>
    <col min="84" max="84" width="5.7109375" customWidth="1"/>
    <col min="85" max="85" width="5.7109375" hidden="1" customWidth="1"/>
    <col min="86" max="86" width="32" hidden="1" customWidth="1"/>
    <col min="87" max="87" width="5.7109375" customWidth="1"/>
    <col min="88" max="88" width="5.7109375" hidden="1" customWidth="1"/>
    <col min="89" max="90" width="5.7109375" customWidth="1"/>
    <col min="91" max="91" width="10.140625" customWidth="1"/>
    <col min="92" max="92" width="5.7109375" customWidth="1"/>
    <col min="93" max="93" width="6.7109375" customWidth="1"/>
    <col min="94" max="94" width="7.7109375" customWidth="1"/>
    <col min="95" max="95" width="6.42578125" hidden="1" customWidth="1"/>
    <col min="96" max="96" width="4.5703125" hidden="1" customWidth="1"/>
    <col min="97" max="97" width="6.42578125" hidden="1" customWidth="1"/>
    <col min="98" max="98" width="4.85546875" hidden="1" customWidth="1"/>
    <col min="99" max="99" width="6.5703125" hidden="1" customWidth="1"/>
    <col min="100" max="100" width="5.42578125" hidden="1" customWidth="1"/>
    <col min="101" max="101" width="6.42578125" hidden="1" customWidth="1"/>
    <col min="102" max="102" width="4.85546875" hidden="1" customWidth="1"/>
    <col min="103" max="103" width="8.140625" hidden="1" customWidth="1"/>
    <col min="104" max="104" width="6.5703125" hidden="1" customWidth="1"/>
    <col min="105" max="105" width="7.5703125" hidden="1" customWidth="1"/>
    <col min="106" max="110" width="6.42578125" hidden="1" customWidth="1"/>
    <col min="111" max="111" width="7.42578125" hidden="1" customWidth="1"/>
    <col min="112" max="121" width="6.42578125" hidden="1" customWidth="1"/>
    <col min="122" max="122" width="47.28515625" hidden="1" customWidth="1"/>
    <col min="123" max="125" width="6.42578125" hidden="1" customWidth="1"/>
    <col min="126" max="126" width="6.42578125" customWidth="1"/>
    <col min="127" max="127" width="6.42578125" hidden="1" customWidth="1"/>
    <col min="128" max="128" width="5.42578125" customWidth="1"/>
    <col min="129" max="137" width="4.5703125" customWidth="1"/>
    <col min="138" max="138" width="8.140625" customWidth="1"/>
    <col min="139" max="139" width="16" bestFit="1" customWidth="1"/>
    <col min="140" max="140" width="10.7109375" customWidth="1"/>
    <col min="141" max="141" width="11.5703125" bestFit="1" customWidth="1"/>
    <col min="147" max="147" width="3.5703125" customWidth="1"/>
    <col min="148" max="148" width="6.85546875" bestFit="1" customWidth="1"/>
    <col min="149" max="149" width="31.140625" bestFit="1" customWidth="1"/>
    <col min="150" max="150" width="20.140625" bestFit="1" customWidth="1"/>
    <col min="151" max="151" width="3.7109375" customWidth="1"/>
  </cols>
  <sheetData>
    <row r="1" spans="1:150" ht="13.5" customHeight="1" thickBot="1"/>
    <row r="2" spans="1:150" ht="15" customHeight="1">
      <c r="B2" s="19" t="s">
        <v>0</v>
      </c>
      <c r="C2" s="54" t="s">
        <v>446</v>
      </c>
      <c r="D2" s="782" t="s">
        <v>2</v>
      </c>
      <c r="E2" s="782"/>
      <c r="F2" s="782"/>
      <c r="G2" s="782"/>
      <c r="H2" s="782"/>
      <c r="I2" s="782"/>
      <c r="J2" s="782"/>
      <c r="K2" s="782"/>
      <c r="L2" s="782"/>
      <c r="M2" s="782"/>
      <c r="N2" s="782"/>
      <c r="O2" s="782"/>
      <c r="P2" s="782"/>
      <c r="Q2" s="782"/>
      <c r="R2" s="782"/>
      <c r="S2" s="782"/>
      <c r="T2" s="782"/>
      <c r="U2" s="782"/>
      <c r="V2" s="782"/>
      <c r="W2" s="782"/>
      <c r="X2" s="782"/>
      <c r="Y2" s="769" t="s">
        <v>3</v>
      </c>
      <c r="Z2" s="770"/>
      <c r="AA2" s="770"/>
      <c r="AB2" s="770"/>
      <c r="AC2" s="770"/>
      <c r="AD2" s="770"/>
      <c r="AE2" s="770"/>
      <c r="AF2" s="770"/>
      <c r="AG2" s="771"/>
      <c r="AH2" s="671" t="s">
        <v>4</v>
      </c>
      <c r="AI2" s="671"/>
      <c r="AJ2" s="671"/>
      <c r="AK2" s="671"/>
      <c r="AL2" s="671"/>
      <c r="AM2" s="671"/>
      <c r="AN2" s="671"/>
      <c r="AO2" s="671"/>
      <c r="AP2" s="671"/>
      <c r="AQ2" s="671"/>
      <c r="AR2" s="671"/>
      <c r="AS2" s="671"/>
      <c r="AT2" s="671"/>
      <c r="AU2" s="671"/>
      <c r="AV2" s="764" t="s">
        <v>5</v>
      </c>
      <c r="AW2" s="764"/>
      <c r="AX2" s="764"/>
      <c r="AY2" s="764"/>
      <c r="AZ2" s="764"/>
      <c r="BA2" s="764"/>
      <c r="BB2" s="765" t="s">
        <v>6</v>
      </c>
      <c r="BC2" s="765"/>
      <c r="BD2" s="765"/>
      <c r="BE2" s="765"/>
      <c r="BF2" s="765"/>
      <c r="BG2" s="765"/>
      <c r="BH2" s="765"/>
      <c r="BI2" s="765"/>
      <c r="BJ2" s="765"/>
      <c r="BK2" s="765"/>
      <c r="BL2" s="765"/>
      <c r="BM2" s="671" t="s">
        <v>7</v>
      </c>
      <c r="BN2" s="671"/>
      <c r="BO2" s="671"/>
      <c r="BP2" s="811" t="s">
        <v>8</v>
      </c>
      <c r="BQ2" s="812"/>
      <c r="BR2" s="812"/>
      <c r="BS2" s="812"/>
      <c r="BT2" s="812"/>
      <c r="BU2" s="812"/>
      <c r="BV2" s="812"/>
      <c r="BW2" s="812"/>
      <c r="BX2" s="812"/>
      <c r="BY2" s="812"/>
      <c r="BZ2" s="812"/>
      <c r="CA2" s="813"/>
      <c r="CB2" s="671" t="s">
        <v>528</v>
      </c>
      <c r="CC2" s="671"/>
      <c r="CD2" s="671"/>
      <c r="CE2" s="739" t="s">
        <v>9</v>
      </c>
      <c r="CF2" s="740"/>
      <c r="CG2" s="740"/>
      <c r="CH2" s="740"/>
      <c r="CI2" s="740"/>
      <c r="CJ2" s="740"/>
      <c r="CK2" s="740"/>
      <c r="CL2" s="740"/>
      <c r="CM2" s="740"/>
      <c r="CN2" s="740" t="s">
        <v>404</v>
      </c>
      <c r="CO2" s="741"/>
      <c r="CP2" s="780" t="s">
        <v>223</v>
      </c>
      <c r="CQ2" s="764" t="s">
        <v>10</v>
      </c>
      <c r="CR2" s="764"/>
      <c r="CS2" s="764"/>
      <c r="CT2" s="764"/>
      <c r="CU2" s="764"/>
      <c r="CV2" s="764"/>
      <c r="CW2" s="764"/>
      <c r="CX2" s="764"/>
      <c r="CY2" s="764"/>
      <c r="CZ2" s="764"/>
      <c r="DA2" s="764"/>
      <c r="DB2" s="764"/>
      <c r="DC2" s="764"/>
      <c r="DD2" s="764"/>
      <c r="DE2" s="764"/>
      <c r="DF2" s="764"/>
      <c r="DG2" s="764"/>
      <c r="DH2" s="764"/>
      <c r="DI2" s="764"/>
      <c r="DJ2" s="764"/>
      <c r="DK2" s="764"/>
      <c r="DL2" s="764"/>
      <c r="DM2" s="764"/>
      <c r="DN2" s="764"/>
      <c r="DO2" s="764"/>
      <c r="DP2" s="764"/>
      <c r="DQ2" s="764"/>
      <c r="DR2" s="764"/>
      <c r="DS2" s="815" t="s">
        <v>256</v>
      </c>
      <c r="DT2" s="817"/>
      <c r="DU2" s="817"/>
      <c r="DV2" s="817"/>
      <c r="DW2" s="817"/>
      <c r="DX2" s="817"/>
      <c r="DY2" s="817"/>
      <c r="DZ2" s="817"/>
      <c r="EA2" s="817"/>
      <c r="EB2" s="817"/>
      <c r="EC2" s="817"/>
      <c r="ED2" s="817"/>
      <c r="EE2" s="817"/>
      <c r="EF2" s="817"/>
      <c r="EG2" s="817"/>
      <c r="EH2" s="816"/>
      <c r="EI2" s="781" t="s">
        <v>257</v>
      </c>
      <c r="EJ2" s="814" t="s">
        <v>236</v>
      </c>
      <c r="EK2" s="814"/>
      <c r="ER2" s="14" t="s">
        <v>0</v>
      </c>
      <c r="ES2" s="772" t="s">
        <v>1</v>
      </c>
      <c r="ET2" s="773"/>
    </row>
    <row r="3" spans="1:150" ht="60" customHeight="1">
      <c r="B3" s="55">
        <f>'Raipur-1'!B3</f>
        <v>46262</v>
      </c>
      <c r="C3" s="51" t="s">
        <v>314</v>
      </c>
      <c r="D3" s="764" t="s">
        <v>333</v>
      </c>
      <c r="E3" s="764"/>
      <c r="F3" s="764"/>
      <c r="G3" s="768" t="s">
        <v>547</v>
      </c>
      <c r="H3" s="768"/>
      <c r="I3" s="768"/>
      <c r="J3" s="795" t="s">
        <v>800</v>
      </c>
      <c r="K3" s="796"/>
      <c r="L3" s="797"/>
      <c r="M3" s="795" t="s">
        <v>512</v>
      </c>
      <c r="N3" s="796"/>
      <c r="O3" s="797"/>
      <c r="P3" s="774" t="s">
        <v>567</v>
      </c>
      <c r="Q3" s="774"/>
      <c r="R3" s="774"/>
      <c r="S3" s="768" t="s">
        <v>568</v>
      </c>
      <c r="T3" s="768"/>
      <c r="U3" s="768"/>
      <c r="V3" s="775" t="s">
        <v>569</v>
      </c>
      <c r="W3" s="776"/>
      <c r="X3" s="776"/>
      <c r="Y3" s="933" t="s">
        <v>456</v>
      </c>
      <c r="Z3" s="934"/>
      <c r="AA3" s="935"/>
      <c r="AB3" s="777" t="s">
        <v>1056</v>
      </c>
      <c r="AC3" s="777"/>
      <c r="AD3" s="777"/>
      <c r="AE3" s="936" t="s">
        <v>501</v>
      </c>
      <c r="AF3" s="936"/>
      <c r="AG3" s="936"/>
      <c r="AH3" s="779" t="s">
        <v>335</v>
      </c>
      <c r="AI3" s="779"/>
      <c r="AJ3" s="779"/>
      <c r="AK3" s="764" t="s">
        <v>336</v>
      </c>
      <c r="AL3" s="764"/>
      <c r="AM3" s="764"/>
      <c r="AN3" s="766" t="s">
        <v>337</v>
      </c>
      <c r="AO3" s="766"/>
      <c r="AP3" s="766"/>
      <c r="AQ3" s="767" t="s">
        <v>338</v>
      </c>
      <c r="AR3" s="767"/>
      <c r="AS3" s="767"/>
      <c r="AT3" s="45" t="s">
        <v>523</v>
      </c>
      <c r="AU3" s="45" t="s">
        <v>339</v>
      </c>
      <c r="AV3" s="768" t="s">
        <v>340</v>
      </c>
      <c r="AW3" s="768"/>
      <c r="AX3" s="768"/>
      <c r="AY3" s="788" t="s">
        <v>12</v>
      </c>
      <c r="AZ3" s="788"/>
      <c r="BA3" s="788"/>
      <c r="BB3" s="789" t="s">
        <v>341</v>
      </c>
      <c r="BC3" s="789"/>
      <c r="BD3" s="789"/>
      <c r="BE3" s="671" t="s">
        <v>342</v>
      </c>
      <c r="BF3" s="671"/>
      <c r="BG3" s="671"/>
      <c r="BH3" s="767" t="s">
        <v>343</v>
      </c>
      <c r="BI3" s="767"/>
      <c r="BJ3" s="767"/>
      <c r="BK3" s="46" t="s">
        <v>254</v>
      </c>
      <c r="BL3" s="46" t="s">
        <v>344</v>
      </c>
      <c r="BM3" s="671"/>
      <c r="BN3" s="671"/>
      <c r="BO3" s="671"/>
      <c r="BP3" s="790" t="s">
        <v>345</v>
      </c>
      <c r="BQ3" s="790"/>
      <c r="BR3" s="790"/>
      <c r="BS3" s="767" t="s">
        <v>255</v>
      </c>
      <c r="BT3" s="767"/>
      <c r="BU3" s="767"/>
      <c r="BV3" s="791" t="s">
        <v>346</v>
      </c>
      <c r="BW3" s="791"/>
      <c r="BX3" s="791"/>
      <c r="BY3" s="719" t="s">
        <v>13</v>
      </c>
      <c r="BZ3" s="719"/>
      <c r="CA3" s="719"/>
      <c r="CB3" s="671"/>
      <c r="CC3" s="671"/>
      <c r="CD3" s="671"/>
      <c r="CE3" s="671" t="s">
        <v>260</v>
      </c>
      <c r="CF3" s="671"/>
      <c r="CG3" s="671"/>
      <c r="CH3" s="314" t="s">
        <v>435</v>
      </c>
      <c r="CI3" s="719" t="s">
        <v>347</v>
      </c>
      <c r="CJ3" s="719"/>
      <c r="CK3" s="672" t="s">
        <v>348</v>
      </c>
      <c r="CL3" s="672"/>
      <c r="CM3" s="47" t="s">
        <v>515</v>
      </c>
      <c r="CN3" s="47" t="s">
        <v>221</v>
      </c>
      <c r="CO3" s="15" t="s">
        <v>222</v>
      </c>
      <c r="CP3" s="780"/>
      <c r="CQ3" s="786" t="s">
        <v>349</v>
      </c>
      <c r="CR3" s="786"/>
      <c r="CS3" s="671" t="s">
        <v>350</v>
      </c>
      <c r="CT3" s="671"/>
      <c r="CU3" s="719" t="s">
        <v>351</v>
      </c>
      <c r="CV3" s="719"/>
      <c r="CW3" s="787" t="s">
        <v>352</v>
      </c>
      <c r="CX3" s="787"/>
      <c r="CY3" s="804" t="s">
        <v>360</v>
      </c>
      <c r="CZ3" s="805"/>
      <c r="DA3" s="804" t="s">
        <v>361</v>
      </c>
      <c r="DB3" s="805"/>
      <c r="DC3" s="769" t="s">
        <v>774</v>
      </c>
      <c r="DD3" s="771"/>
      <c r="DE3" s="769" t="s">
        <v>775</v>
      </c>
      <c r="DF3" s="771"/>
      <c r="DG3" s="768" t="s">
        <v>353</v>
      </c>
      <c r="DH3" s="768"/>
      <c r="DI3" s="815" t="s">
        <v>418</v>
      </c>
      <c r="DJ3" s="816"/>
      <c r="DK3" s="815" t="s">
        <v>419</v>
      </c>
      <c r="DL3" s="816"/>
      <c r="DM3" s="815" t="s">
        <v>420</v>
      </c>
      <c r="DN3" s="816"/>
      <c r="DO3" s="818" t="s">
        <v>776</v>
      </c>
      <c r="DP3" s="819"/>
      <c r="DQ3" s="820"/>
      <c r="DR3" s="56" t="s">
        <v>354</v>
      </c>
      <c r="DS3" s="880" t="s">
        <v>454</v>
      </c>
      <c r="DT3" s="881"/>
      <c r="DU3" s="882"/>
      <c r="DV3" s="821" t="s">
        <v>1064</v>
      </c>
      <c r="DW3" s="822"/>
      <c r="DX3" s="672" t="s">
        <v>245</v>
      </c>
      <c r="DY3" s="672"/>
      <c r="DZ3" s="764" t="s">
        <v>245</v>
      </c>
      <c r="EA3" s="764"/>
      <c r="EB3" s="790" t="s">
        <v>1060</v>
      </c>
      <c r="EC3" s="790"/>
      <c r="ED3" s="793" t="s">
        <v>280</v>
      </c>
      <c r="EE3" s="793"/>
      <c r="EF3" s="793" t="s">
        <v>559</v>
      </c>
      <c r="EG3" s="793"/>
      <c r="EH3" s="57" t="s">
        <v>279</v>
      </c>
      <c r="EI3" s="781"/>
      <c r="EJ3" s="794" t="s">
        <v>265</v>
      </c>
      <c r="EK3" s="794"/>
      <c r="ER3" s="55">
        <f>B3</f>
        <v>46262</v>
      </c>
      <c r="ES3" s="783" t="s">
        <v>11</v>
      </c>
      <c r="ET3" s="784"/>
    </row>
    <row r="4" spans="1:150" ht="51">
      <c r="B4" s="73" t="s">
        <v>14</v>
      </c>
      <c r="C4" s="73" t="s">
        <v>15</v>
      </c>
      <c r="D4" s="74" t="s">
        <v>239</v>
      </c>
      <c r="E4" s="75" t="s">
        <v>111</v>
      </c>
      <c r="F4" s="76" t="s">
        <v>231</v>
      </c>
      <c r="G4" s="74" t="s">
        <v>239</v>
      </c>
      <c r="H4" s="75" t="s">
        <v>111</v>
      </c>
      <c r="I4" s="76" t="s">
        <v>231</v>
      </c>
      <c r="J4" s="323" t="s">
        <v>443</v>
      </c>
      <c r="K4" s="75" t="s">
        <v>444</v>
      </c>
      <c r="L4" s="76" t="s">
        <v>231</v>
      </c>
      <c r="M4" s="323" t="s">
        <v>443</v>
      </c>
      <c r="N4" s="75" t="s">
        <v>444</v>
      </c>
      <c r="O4" s="76" t="s">
        <v>231</v>
      </c>
      <c r="P4" s="323" t="s">
        <v>443</v>
      </c>
      <c r="Q4" s="75" t="s">
        <v>111</v>
      </c>
      <c r="R4" s="76" t="s">
        <v>231</v>
      </c>
      <c r="S4" s="323" t="s">
        <v>443</v>
      </c>
      <c r="T4" s="75" t="s">
        <v>111</v>
      </c>
      <c r="U4" s="76" t="s">
        <v>231</v>
      </c>
      <c r="V4" s="323" t="s">
        <v>443</v>
      </c>
      <c r="W4" s="75" t="s">
        <v>111</v>
      </c>
      <c r="X4" s="76" t="s">
        <v>231</v>
      </c>
      <c r="Y4" s="76" t="s">
        <v>16</v>
      </c>
      <c r="Z4" s="76" t="s">
        <v>242</v>
      </c>
      <c r="AA4" s="76" t="s">
        <v>157</v>
      </c>
      <c r="AB4" s="77" t="s">
        <v>16</v>
      </c>
      <c r="AC4" s="78" t="s">
        <v>242</v>
      </c>
      <c r="AD4" s="76" t="s">
        <v>263</v>
      </c>
      <c r="AE4" s="353" t="s">
        <v>16</v>
      </c>
      <c r="AF4" s="353" t="s">
        <v>242</v>
      </c>
      <c r="AG4" s="353" t="s">
        <v>263</v>
      </c>
      <c r="AH4" s="74" t="s">
        <v>239</v>
      </c>
      <c r="AI4" s="79" t="s">
        <v>111</v>
      </c>
      <c r="AJ4" s="76" t="s">
        <v>219</v>
      </c>
      <c r="AK4" s="74" t="s">
        <v>239</v>
      </c>
      <c r="AL4" s="79" t="s">
        <v>111</v>
      </c>
      <c r="AM4" s="76" t="s">
        <v>219</v>
      </c>
      <c r="AN4" s="74" t="s">
        <v>239</v>
      </c>
      <c r="AO4" s="79" t="s">
        <v>111</v>
      </c>
      <c r="AP4" s="76" t="s">
        <v>219</v>
      </c>
      <c r="AQ4" s="74" t="s">
        <v>239</v>
      </c>
      <c r="AR4" s="79" t="s">
        <v>111</v>
      </c>
      <c r="AS4" s="76" t="s">
        <v>219</v>
      </c>
      <c r="AT4" s="385" t="s">
        <v>99</v>
      </c>
      <c r="AU4" s="80" t="s">
        <v>99</v>
      </c>
      <c r="AV4" s="77" t="s">
        <v>16</v>
      </c>
      <c r="AW4" s="78" t="s">
        <v>242</v>
      </c>
      <c r="AX4" s="76" t="s">
        <v>262</v>
      </c>
      <c r="AY4" s="77" t="s">
        <v>16</v>
      </c>
      <c r="AZ4" s="78" t="s">
        <v>242</v>
      </c>
      <c r="BA4" s="76" t="s">
        <v>262</v>
      </c>
      <c r="BB4" s="74" t="s">
        <v>239</v>
      </c>
      <c r="BC4" s="79" t="s">
        <v>111</v>
      </c>
      <c r="BD4" s="76" t="s">
        <v>219</v>
      </c>
      <c r="BE4" s="74" t="s">
        <v>239</v>
      </c>
      <c r="BF4" s="79" t="s">
        <v>111</v>
      </c>
      <c r="BG4" s="76" t="s">
        <v>219</v>
      </c>
      <c r="BH4" s="74" t="s">
        <v>239</v>
      </c>
      <c r="BI4" s="79" t="s">
        <v>111</v>
      </c>
      <c r="BJ4" s="76" t="s">
        <v>219</v>
      </c>
      <c r="BK4" s="385" t="s">
        <v>99</v>
      </c>
      <c r="BL4" s="80" t="s">
        <v>99</v>
      </c>
      <c r="BM4" s="74" t="s">
        <v>239</v>
      </c>
      <c r="BN4" s="79" t="s">
        <v>111</v>
      </c>
      <c r="BO4" s="76" t="s">
        <v>219</v>
      </c>
      <c r="BP4" s="81" t="s">
        <v>239</v>
      </c>
      <c r="BQ4" s="79" t="s">
        <v>111</v>
      </c>
      <c r="BR4" s="76" t="s">
        <v>219</v>
      </c>
      <c r="BS4" s="82" t="s">
        <v>421</v>
      </c>
      <c r="BT4" s="83" t="s">
        <v>234</v>
      </c>
      <c r="BU4" s="76" t="s">
        <v>262</v>
      </c>
      <c r="BV4" s="77" t="s">
        <v>422</v>
      </c>
      <c r="BW4" s="83" t="s">
        <v>234</v>
      </c>
      <c r="BX4" s="76" t="s">
        <v>262</v>
      </c>
      <c r="BY4" s="77" t="s">
        <v>422</v>
      </c>
      <c r="BZ4" s="83" t="s">
        <v>234</v>
      </c>
      <c r="CA4" s="76" t="s">
        <v>262</v>
      </c>
      <c r="CB4" s="74" t="s">
        <v>522</v>
      </c>
      <c r="CC4" s="79" t="s">
        <v>234</v>
      </c>
      <c r="CD4" s="76" t="s">
        <v>157</v>
      </c>
      <c r="CE4" s="169" t="s">
        <v>16</v>
      </c>
      <c r="CF4" s="169" t="s">
        <v>111</v>
      </c>
      <c r="CG4" s="169" t="s">
        <v>219</v>
      </c>
      <c r="CH4" s="169" t="s">
        <v>219</v>
      </c>
      <c r="CI4" s="169" t="s">
        <v>238</v>
      </c>
      <c r="CJ4" s="169" t="s">
        <v>219</v>
      </c>
      <c r="CK4" s="169" t="s">
        <v>238</v>
      </c>
      <c r="CL4" s="169" t="s">
        <v>219</v>
      </c>
      <c r="CM4" s="370" t="s">
        <v>238</v>
      </c>
      <c r="CN4" s="169" t="s">
        <v>235</v>
      </c>
      <c r="CO4" s="169" t="s">
        <v>235</v>
      </c>
      <c r="CP4" s="86" t="s">
        <v>17</v>
      </c>
      <c r="CQ4" s="77" t="s">
        <v>16</v>
      </c>
      <c r="CR4" s="87" t="s">
        <v>18</v>
      </c>
      <c r="CS4" s="77" t="s">
        <v>16</v>
      </c>
      <c r="CT4" s="87" t="s">
        <v>18</v>
      </c>
      <c r="CU4" s="77" t="s">
        <v>16</v>
      </c>
      <c r="CV4" s="87" t="s">
        <v>18</v>
      </c>
      <c r="CW4" s="77" t="s">
        <v>16</v>
      </c>
      <c r="CX4" s="87" t="s">
        <v>18</v>
      </c>
      <c r="CY4" s="77" t="s">
        <v>16</v>
      </c>
      <c r="CZ4" s="87" t="s">
        <v>18</v>
      </c>
      <c r="DA4" s="77" t="s">
        <v>16</v>
      </c>
      <c r="DB4" s="87" t="s">
        <v>18</v>
      </c>
      <c r="DC4" s="77" t="s">
        <v>16</v>
      </c>
      <c r="DD4" s="87" t="s">
        <v>18</v>
      </c>
      <c r="DE4" s="77" t="s">
        <v>16</v>
      </c>
      <c r="DF4" s="87" t="s">
        <v>18</v>
      </c>
      <c r="DG4" s="77" t="s">
        <v>16</v>
      </c>
      <c r="DH4" s="87" t="s">
        <v>18</v>
      </c>
      <c r="DI4" s="77" t="s">
        <v>16</v>
      </c>
      <c r="DJ4" s="87" t="s">
        <v>18</v>
      </c>
      <c r="DK4" s="77" t="s">
        <v>16</v>
      </c>
      <c r="DL4" s="87" t="s">
        <v>18</v>
      </c>
      <c r="DM4" s="77" t="s">
        <v>16</v>
      </c>
      <c r="DN4" s="87" t="s">
        <v>18</v>
      </c>
      <c r="DO4" s="77" t="s">
        <v>16</v>
      </c>
      <c r="DP4" s="87" t="s">
        <v>277</v>
      </c>
      <c r="DQ4" s="76" t="s">
        <v>278</v>
      </c>
      <c r="DR4" s="85" t="s">
        <v>19</v>
      </c>
      <c r="DS4" s="85" t="s">
        <v>16</v>
      </c>
      <c r="DT4" s="85" t="s">
        <v>160</v>
      </c>
      <c r="DU4" s="85" t="s">
        <v>157</v>
      </c>
      <c r="DV4" s="85" t="s">
        <v>16</v>
      </c>
      <c r="DW4" s="85" t="s">
        <v>157</v>
      </c>
      <c r="DX4" s="88" t="s">
        <v>159</v>
      </c>
      <c r="DY4" s="76" t="s">
        <v>526</v>
      </c>
      <c r="DZ4" s="313" t="s">
        <v>522</v>
      </c>
      <c r="EA4" s="76" t="s">
        <v>527</v>
      </c>
      <c r="EB4" s="313" t="s">
        <v>522</v>
      </c>
      <c r="EC4" s="76" t="s">
        <v>527</v>
      </c>
      <c r="ED4" s="89" t="s">
        <v>16</v>
      </c>
      <c r="EE4" s="76" t="s">
        <v>264</v>
      </c>
      <c r="EF4" s="89" t="s">
        <v>16</v>
      </c>
      <c r="EG4" s="76" t="s">
        <v>264</v>
      </c>
      <c r="EH4" s="100" t="s">
        <v>20</v>
      </c>
      <c r="EI4" s="103" t="s">
        <v>258</v>
      </c>
      <c r="EJ4" s="52" t="s">
        <v>217</v>
      </c>
      <c r="EK4" s="58" t="s">
        <v>218</v>
      </c>
      <c r="ER4" s="91" t="s">
        <v>14</v>
      </c>
      <c r="ES4" s="92" t="s">
        <v>15</v>
      </c>
      <c r="ET4" s="93" t="s">
        <v>109</v>
      </c>
    </row>
    <row r="5" spans="1:150" ht="15" hidden="1" customHeight="1">
      <c r="B5" s="94" t="str">
        <f>B4</f>
        <v>Sr. No.</v>
      </c>
      <c r="C5" s="94" t="str">
        <f>C4</f>
        <v>DISTRIBUTOR NAME</v>
      </c>
      <c r="D5" s="94" t="str">
        <f>$D$2&amp;"//"&amp;$D$3&amp;"//"&amp;D4</f>
        <v>GAIA MILK //TM 500 ML// Crt</v>
      </c>
      <c r="E5" s="94" t="str">
        <f>$D$2&amp;"//"&amp;$D$3&amp;"//"&amp;E4</f>
        <v>GAIA MILK //TM 500 ML//Pkt</v>
      </c>
      <c r="F5" s="94" t="str">
        <f>$D$2&amp;"//"&amp;$D$3&amp;"//"&amp;F4</f>
        <v>GAIA MILK //TM 500 ML//Free
Pkt</v>
      </c>
      <c r="G5" s="94" t="str">
        <f>$D$2&amp;"//"&amp;$G$3&amp;"//"&amp;G4</f>
        <v>GAIA MILK //CM 500 ML// Crt</v>
      </c>
      <c r="H5" s="94" t="str">
        <f>$D$2&amp;"//"&amp;$G$3&amp;"//"&amp;H4</f>
        <v>GAIA MILK //CM 500 ML//Pkt</v>
      </c>
      <c r="I5" s="94" t="str">
        <f>$D$2&amp;"//"&amp;$G$3&amp;"//"&amp;I4</f>
        <v>GAIA MILK //CM 500 ML//Free
Pkt</v>
      </c>
      <c r="J5" s="94" t="str">
        <f>$D$2&amp;"//"&amp;$J$3&amp;"//"&amp;J4</f>
        <v>GAIA MILK //Maxx UHT 110 ml//CBX</v>
      </c>
      <c r="K5" s="94" t="str">
        <f>$D$2&amp;"//"&amp;$J$3&amp;"//"&amp;K4</f>
        <v>GAIA MILK //Maxx UHT 110 ml//Pc</v>
      </c>
      <c r="L5" s="94" t="str">
        <f>$D$2&amp;"//"&amp;$J$3&amp;"//"&amp;L4</f>
        <v>GAIA MILK //Maxx UHT 110 ml//Free
Pkt</v>
      </c>
      <c r="M5" s="94" t="str">
        <f>$D$2&amp;"//"&amp;$M$3&amp;"//"&amp;M4</f>
        <v>GAIA MILK //Gaia Maxx UHT 400ml//CBX</v>
      </c>
      <c r="N5" s="94" t="str">
        <f>$D$2&amp;"//"&amp;$M$3&amp;"//"&amp;N4</f>
        <v>GAIA MILK //Gaia Maxx UHT 400ml//Pc</v>
      </c>
      <c r="O5" s="94" t="str">
        <f>$D$2&amp;"//"&amp;$M$3&amp;"//"&amp;O4</f>
        <v>GAIA MILK //Gaia Maxx UHT 400ml//Free
Pkt</v>
      </c>
      <c r="P5" s="94" t="str">
        <f>$D$2&amp;"//"&amp;$P$3&amp;"//"&amp;P4</f>
        <v>GAIA MILK //Gaia Premium Milk UHT Tetra Pack 1 Ltr//CBX</v>
      </c>
      <c r="Q5" s="94" t="str">
        <f>$D$2&amp;"//"&amp;$P$3&amp;"//"&amp;Q4</f>
        <v>GAIA MILK //Gaia Premium Milk UHT Tetra Pack 1 Ltr//Pkt</v>
      </c>
      <c r="R5" s="94" t="str">
        <f>$D$2&amp;"//"&amp;$P$3&amp;"//"&amp;R4</f>
        <v>GAIA MILK //Gaia Premium Milk UHT Tetra Pack 1 Ltr//Free
Pkt</v>
      </c>
      <c r="S5" s="94" t="str">
        <f>$D$2&amp;"//"&amp;$S$3&amp;"//"&amp;S4</f>
        <v>GAIA MILK //Gaia Lite Milk UHT Tetra Pack 1Ltr//CBX</v>
      </c>
      <c r="T5" s="94" t="str">
        <f>$D$2&amp;"//"&amp;$S$3&amp;"//"&amp;T4</f>
        <v>GAIA MILK //Gaia Lite Milk UHT Tetra Pack 1Ltr//Pkt</v>
      </c>
      <c r="U5" s="94" t="str">
        <f>$D$2&amp;"//"&amp;$S$3&amp;"//"&amp;U4</f>
        <v>GAIA MILK //Gaia Lite Milk UHT Tetra Pack 1Ltr//Free
Pkt</v>
      </c>
      <c r="V5" s="94" t="str">
        <f>$D$2&amp;"//"&amp;$V$3&amp;"//"&amp;V4</f>
        <v>GAIA MILK //Gaia Gold Milk UHT Tetra Pack 1Ltr//CBX</v>
      </c>
      <c r="W5" s="94" t="str">
        <f>$D$2&amp;"//"&amp;$V$3&amp;"//"&amp;W4</f>
        <v>GAIA MILK //Gaia Gold Milk UHT Tetra Pack 1Ltr//Pkt</v>
      </c>
      <c r="X5" s="94" t="str">
        <f>$D$2&amp;"//"&amp;$V$3&amp;"//"&amp;X4</f>
        <v>GAIA MILK //Gaia Gold Milk UHT Tetra Pack 1Ltr//Free
Pkt</v>
      </c>
      <c r="Y5" s="94" t="str">
        <f>$Y$2&amp;"//"&amp;$Y$3&amp;"//"&amp;Y4</f>
        <v>GAIA CUPS DAHI //Gaia Mishti Doi 80g//BOX</v>
      </c>
      <c r="Z5" s="94" t="str">
        <f>$Y$2&amp;"//"&amp;$Y$3&amp;"//"&amp;Z4</f>
        <v>GAIA CUPS DAHI //Gaia Mishti Doi 80g//Cups</v>
      </c>
      <c r="AA5" s="94" t="str">
        <f>$Y$2&amp;"//"&amp;$Y$3&amp;"//"&amp;AA4</f>
        <v>GAIA CUPS DAHI //Gaia Mishti Doi 80g//Free Box</v>
      </c>
      <c r="AB5" s="94" t="str">
        <f>$Y$2&amp;"//"&amp;$AB$3&amp;"//"&amp;AB4</f>
        <v>GAIA CUPS DAHI //DAHI CUP 200 GRMS Box(6Pc) //BOX</v>
      </c>
      <c r="AC5" s="94" t="str">
        <f>$Y$2&amp;"//"&amp;$AB$3&amp;"//"&amp;AC4</f>
        <v>GAIA CUPS DAHI //DAHI CUP 200 GRMS Box(6Pc) //Cups</v>
      </c>
      <c r="AD5" s="94" t="str">
        <f>$Y$2&amp;"//"&amp;$AB$3&amp;"//"&amp;AD4</f>
        <v>GAIA CUPS DAHI //DAHI CUP 200 GRMS Box(6Pc) //Free
Box</v>
      </c>
      <c r="AE5" s="362" t="str">
        <f>$Y$2&amp;"//"&amp;$AE$3&amp;"//"&amp;AE4</f>
        <v>GAIA CUPS DAHI //DAHI CUP 200 GRMS //BOX</v>
      </c>
      <c r="AF5" s="362" t="str">
        <f>$Y$2&amp;"//"&amp;$AE$3&amp;"//"&amp;AF4</f>
        <v>GAIA CUPS DAHI //DAHI CUP 200 GRMS //Cups</v>
      </c>
      <c r="AG5" s="362" t="str">
        <f>$Y$2&amp;"//"&amp;$AE$3&amp;"//"&amp;AG4</f>
        <v>GAIA CUPS DAHI //DAHI CUP 200 GRMS //Free
Box</v>
      </c>
      <c r="AH5" s="94" t="str">
        <f>$AH$2&amp;"//"&amp;$AH$3&amp;"//"&amp;AH4</f>
        <v xml:space="preserve">     GAIA PLAIN DAHI //PD 200 GRMS// Crt</v>
      </c>
      <c r="AI5" s="94" t="str">
        <f>$AH$2&amp;"//"&amp;$AH$3&amp;"//"&amp;AI4</f>
        <v xml:space="preserve">     GAIA PLAIN DAHI //PD 200 GRMS//Pkt</v>
      </c>
      <c r="AJ5" s="94" t="str">
        <f>$AH$2&amp;"//"&amp;$AH$3&amp;"//"&amp;AJ4</f>
        <v xml:space="preserve">     GAIA PLAIN DAHI //PD 200 GRMS//Free 
Pkt</v>
      </c>
      <c r="AK5" s="94" t="str">
        <f>$AH$2&amp;"//"&amp;$AK$3&amp;"//"&amp;AK4</f>
        <v xml:space="preserve">     GAIA PLAIN DAHI //PD 400 GRMS // Crt</v>
      </c>
      <c r="AL5" s="94" t="str">
        <f>$AH$2&amp;"//"&amp;$AK$3&amp;"//"&amp;AL4</f>
        <v xml:space="preserve">     GAIA PLAIN DAHI //PD 400 GRMS //Pkt</v>
      </c>
      <c r="AM5" s="94" t="str">
        <f>$AH$2&amp;"//"&amp;$AK$3&amp;"//"&amp;AM4</f>
        <v xml:space="preserve">     GAIA PLAIN DAHI //PD 400 GRMS //Free 
Pkt</v>
      </c>
      <c r="AN5" s="94" t="str">
        <f>$AH$2&amp;"//"&amp;$AN$3&amp;"//"&amp;AN4</f>
        <v xml:space="preserve">     GAIA PLAIN DAHI //PD 1 KG  // Crt</v>
      </c>
      <c r="AO5" s="94" t="str">
        <f>$AH$2&amp;"//"&amp;$AN$3&amp;"//"&amp;AO4</f>
        <v xml:space="preserve">     GAIA PLAIN DAHI //PD 1 KG  //Pkt</v>
      </c>
      <c r="AP5" s="94" t="str">
        <f>$AH$2&amp;"//"&amp;$AN$3&amp;"//"&amp;AP4</f>
        <v xml:space="preserve">     GAIA PLAIN DAHI //PD 1 KG  //Free 
Pkt</v>
      </c>
      <c r="AQ5" s="94" t="str">
        <f>$AH$2&amp;"//"&amp;$AQ$3&amp;"//"&amp;AQ4</f>
        <v xml:space="preserve">     GAIA PLAIN DAHI //PD 5 KG // Crt</v>
      </c>
      <c r="AR5" s="94" t="str">
        <f>$AH$2&amp;"//"&amp;$AQ$3&amp;"//"&amp;AR4</f>
        <v xml:space="preserve">     GAIA PLAIN DAHI //PD 5 KG //Pkt</v>
      </c>
      <c r="AS5" s="94" t="str">
        <f>$AH$2&amp;"//"&amp;$AQ$3&amp;"//"&amp;AS4</f>
        <v xml:space="preserve">     GAIA PLAIN DAHI //PD 5 KG //Free 
Pkt</v>
      </c>
      <c r="AT5" s="94" t="str">
        <f>$AH$2&amp;"//"&amp;$AT$3&amp;"//"&amp;AT4</f>
        <v xml:space="preserve">     GAIA PLAIN DAHI //PD
5 KG//BKT</v>
      </c>
      <c r="AU5" s="94" t="str">
        <f>$AH$2&amp;"//"&amp;$AU$3&amp;"//"&amp;AU4</f>
        <v xml:space="preserve">     GAIA PLAIN DAHI //PD 15 KG//BKT</v>
      </c>
      <c r="AV5" s="94" t="str">
        <f>$AV$2&amp;"//"&amp;$AV$3&amp;"//"&amp;AV4</f>
        <v>GAIA FLAVOURED DAHI//LYCHEE 90 GRMS//BOX</v>
      </c>
      <c r="AW5" s="94" t="str">
        <f>$AV$2&amp;"//"&amp;$AV$3&amp;"//"&amp;AW4</f>
        <v>GAIA FLAVOURED DAHI//LYCHEE 90 GRMS//Cups</v>
      </c>
      <c r="AX5" s="94" t="str">
        <f>$AV$2&amp;"//"&amp;$AV$3&amp;"//"&amp;AX4</f>
        <v>GAIA FLAVOURED DAHI//LYCHEE 90 GRMS//Free 
Box</v>
      </c>
      <c r="AY5" s="94" t="str">
        <f>$AV$2&amp;"//"&amp;$AY$3&amp;"//"&amp;AY4</f>
        <v>GAIA FLAVOURED DAHI//MUSKMELON   90 GRMS//BOX</v>
      </c>
      <c r="AZ5" s="94" t="str">
        <f>$AV$2&amp;"//"&amp;$AY$3&amp;"//"&amp;AZ4</f>
        <v>GAIA FLAVOURED DAHI//MUSKMELON   90 GRMS//Cups</v>
      </c>
      <c r="BA5" s="94" t="str">
        <f>$AV$2&amp;"//"&amp;$AY$3&amp;"//"&amp;BA4</f>
        <v>GAIA FLAVOURED DAHI//MUSKMELON   90 GRMS//Free 
Box</v>
      </c>
      <c r="BB5" s="94" t="str">
        <f>$BB$2&amp;"//"&amp;$BB$3&amp;"//"&amp;BB4</f>
        <v>GAIA KADHI DAHI//KD 200 GRMS// Crt</v>
      </c>
      <c r="BC5" s="94" t="str">
        <f>$BB$2&amp;"//"&amp;$BB$3&amp;"//"&amp;BC4</f>
        <v>GAIA KADHI DAHI//KD 200 GRMS//Pkt</v>
      </c>
      <c r="BD5" s="94" t="str">
        <f>$BB$2&amp;"//"&amp;$BB$3&amp;"//"&amp;BD4</f>
        <v>GAIA KADHI DAHI//KD 200 GRMS//Free 
Pkt</v>
      </c>
      <c r="BE5" s="94" t="str">
        <f>$BB$2&amp;"//"&amp;$BE$3&amp;"//"&amp;BE4</f>
        <v>GAIA KADHI DAHI//KD 1 KG // Crt</v>
      </c>
      <c r="BF5" s="94" t="str">
        <f>$BB$2&amp;"//"&amp;$BE$3&amp;"//"&amp;BF4</f>
        <v>GAIA KADHI DAHI//KD 1 KG //Pkt</v>
      </c>
      <c r="BG5" s="94" t="str">
        <f>$BB$2&amp;"//"&amp;$BE$3&amp;"//"&amp;BG4</f>
        <v>GAIA KADHI DAHI//KD 1 KG //Free 
Pkt</v>
      </c>
      <c r="BH5" s="94" t="str">
        <f>$BB$2&amp;"//"&amp;$BH$3&amp;"//"&amp;BH4</f>
        <v>GAIA KADHI DAHI//KD 5 KG // Crt</v>
      </c>
      <c r="BI5" s="94" t="str">
        <f>$BB$2&amp;"//"&amp;$BH$3&amp;"//"&amp;BI4</f>
        <v>GAIA KADHI DAHI//KD 5 KG //Pkt</v>
      </c>
      <c r="BJ5" s="94" t="str">
        <f>$BB$2&amp;"//"&amp;$BH$3&amp;"//"&amp;BJ4</f>
        <v>GAIA KADHI DAHI//KD 5 KG //Free 
Pkt</v>
      </c>
      <c r="BK5" s="94" t="str">
        <f>$BB$2&amp;"//"&amp;$BK$3&amp;"//"&amp;BK4</f>
        <v>GAIA KADHI DAHI//KD
5 KG //BKT</v>
      </c>
      <c r="BL5" s="94" t="str">
        <f>$BB$2&amp;"//"&amp;$BL$3&amp;"//"&amp;BL4</f>
        <v>GAIA KADHI DAHI//KD 15KG //BKT</v>
      </c>
      <c r="BM5" s="94" t="str">
        <f>$BM$2&amp;"//"&amp;$BM$3&amp;"//"&amp;BM4</f>
        <v>MASALA CHAAS 200 GRMS//// Crt</v>
      </c>
      <c r="BN5" s="94" t="str">
        <f>$BM$2&amp;"//"&amp;$BM$3&amp;"//"&amp;BN4</f>
        <v>MASALA CHAAS 200 GRMS////Pkt</v>
      </c>
      <c r="BO5" s="94" t="str">
        <f>$BM$2&amp;"//"&amp;$BM$3&amp;"//"&amp;BO4</f>
        <v>MASALA CHAAS 200 GRMS////Free 
Pkt</v>
      </c>
      <c r="BP5" s="94" t="str">
        <f>$BP$2&amp;"//"&amp;$BP$3&amp;"//"&amp;BP4</f>
        <v>GAIA LASSI //SWEET LASSI 180 GRMS// Crt</v>
      </c>
      <c r="BQ5" s="94" t="str">
        <f>$BP$2&amp;"//"&amp;$BP$3&amp;"//"&amp;BQ4</f>
        <v>GAIA LASSI //SWEET LASSI 180 GRMS//Pkt</v>
      </c>
      <c r="BR5" s="94" t="str">
        <f>$BP$2&amp;"//"&amp;$BP$3&amp;"//"&amp;BR4</f>
        <v>GAIA LASSI //SWEET LASSI 180 GRMS//Free 
Pkt</v>
      </c>
      <c r="BS5" s="94" t="str">
        <f>$BP$2&amp;"//"&amp;$BS$3&amp;"//"&amp;BS4</f>
        <v>GAIA LASSI //PLAIN (GLASS) LASSI 180 GRMS//BOX3</v>
      </c>
      <c r="BT5" s="94" t="str">
        <f>$BP$2&amp;"//"&amp;$BS$3&amp;"//"&amp;BT4</f>
        <v>GAIA LASSI //PLAIN (GLASS) LASSI 180 GRMS//Glass</v>
      </c>
      <c r="BU5" s="94" t="str">
        <f>$BP$2&amp;"//"&amp;$BS$3&amp;"//"&amp;BU4</f>
        <v>GAIA LASSI //PLAIN (GLASS) LASSI 180 GRMS//Free 
Box</v>
      </c>
      <c r="BV5" s="94" t="str">
        <f>$BP$2&amp;"//"&amp;$BV$3&amp;"//"&amp;BV4</f>
        <v>GAIA LASSI //MANGO LASSI 180 GRMS//BOX2</v>
      </c>
      <c r="BW5" s="94" t="str">
        <f>$BP$2&amp;"//"&amp;$BV$3&amp;"//"&amp;BW4</f>
        <v>GAIA LASSI //MANGO LASSI 180 GRMS//Glass</v>
      </c>
      <c r="BX5" s="94" t="str">
        <f>$BP$2&amp;"//"&amp;$BV$3&amp;"//"&amp;BX4</f>
        <v>GAIA LASSI //MANGO LASSI 180 GRMS//Free 
Box</v>
      </c>
      <c r="BY5" s="94" t="str">
        <f>$BP$2&amp;"//"&amp;$BY$3&amp;"//"&amp;BY4</f>
        <v>GAIA LASSI //STRAWBERRY LASSI 180 GRMS//BOX2</v>
      </c>
      <c r="BZ5" s="94" t="str">
        <f>$BP$2&amp;"//"&amp;$BY$3&amp;"//"&amp;BZ4</f>
        <v>GAIA LASSI //STRAWBERRY LASSI 180 GRMS//Glass</v>
      </c>
      <c r="CA5" s="94" t="str">
        <f>$BP$2&amp;"//"&amp;$BY$3&amp;"//"&amp;CA4</f>
        <v>GAIA LASSI //STRAWBERRY LASSI 180 GRMS//Free 
Box</v>
      </c>
      <c r="CB5" s="94" t="str">
        <f>$CB$2&amp;"//"&amp;$CB$2&amp;"//"&amp;CB4</f>
        <v>MASALA CHAAS GLAAS 180 GRMS//MASALA CHAAS GLAAS 180 GRMS//Box</v>
      </c>
      <c r="CC5" s="94" t="str">
        <f>$CB$2&amp;"//"&amp;$CB$2&amp;"//"&amp;CC4</f>
        <v>MASALA CHAAS GLAAS 180 GRMS//MASALA CHAAS GLAAS 180 GRMS//Glass</v>
      </c>
      <c r="CD5" s="94" t="str">
        <f>$CB$2&amp;"//"&amp;$CB$2&amp;"//"&amp;CD4</f>
        <v>MASALA CHAAS GLAAS 180 GRMS//MASALA CHAAS GLAAS 180 GRMS//Free Box</v>
      </c>
      <c r="CE5" s="94" t="str">
        <f>$CE$2&amp;"//"&amp;$CE$3&amp;"//"&amp;CE4</f>
        <v>GAIA PANEER//PANEER 
200 GRMS//BOX</v>
      </c>
      <c r="CF5" s="94" t="str">
        <f>$CE$2&amp;"//"&amp;$CE$3&amp;"//"&amp;CF4</f>
        <v>GAIA PANEER//PANEER 
200 GRMS//Pkt</v>
      </c>
      <c r="CG5" s="94" t="str">
        <f>$CE$2&amp;"//"&amp;$CE$3&amp;"//"&amp;CG4</f>
        <v>GAIA PANEER//PANEER 
200 GRMS//Free 
Pkt</v>
      </c>
      <c r="CH5" s="94" t="str">
        <f>"MASALA//"&amp;$CH$3&amp;"//"&amp;$CH$4</f>
        <v>MASALA//Zoff
Garam
Mashala//Free 
Pkt</v>
      </c>
      <c r="CI5" s="94" t="str">
        <f>$CE$2&amp;"//"&amp;$CI$3&amp;"//"&amp;CI4</f>
        <v>GAIA PANEER//PANEER 500 GRMS //Brand</v>
      </c>
      <c r="CJ5" s="94" t="str">
        <f>$CE$2&amp;"//"&amp;$CI$3&amp;"//"&amp;CJ4</f>
        <v>GAIA PANEER//PANEER 500 GRMS //Free 
Pkt</v>
      </c>
      <c r="CK5" s="94" t="str">
        <f>$CE$2&amp;"//"&amp;$CK$3&amp;"//"&amp;CK4</f>
        <v>GAIA PANEER//PANEER 1 KG//Brand</v>
      </c>
      <c r="CL5" s="94" t="str">
        <f>$CE$2&amp;"//"&amp;$CK$3&amp;"//"&amp;CL4</f>
        <v>GAIA PANEER//PANEER 1 KG//Free 
Pkt</v>
      </c>
      <c r="CM5" s="94" t="str">
        <f>$CE$2&amp;"//"&amp;$CM$3&amp;"//"&amp;CM4</f>
        <v>GAIA PANEER//PANEER 5 KG//Brand</v>
      </c>
      <c r="CN5" s="94" t="str">
        <f>$CN$2&amp;"//"&amp;$CN$3&amp;"//"&amp;CN4</f>
        <v>LOOSE PANEER//1 KG//Loose</v>
      </c>
      <c r="CO5" s="94" t="str">
        <f>$CN$2&amp;"//"&amp;$CO$3&amp;"//"&amp;CO4</f>
        <v>LOOSE PANEER//5 KG //Loose</v>
      </c>
      <c r="CP5" s="94" t="str">
        <f>$CP$2&amp;"//"&amp;$CP$2&amp;"//"&amp;CP4</f>
        <v>TOTAL
PANEER //TOTAL
PANEER //(IN KG)</v>
      </c>
      <c r="CQ5" s="94" t="str">
        <f>$CQ$2&amp;"//"&amp;$CQ$3&amp;"//"&amp;CQ4</f>
        <v>GAIA PREMIUM DESI GHEE //GHEE 100 ML//BOX</v>
      </c>
      <c r="CR5" s="94" t="str">
        <f>$CQ$2&amp;"//"&amp;$CQ$3&amp;"//"&amp;CR4</f>
        <v>GAIA PREMIUM DESI GHEE //GHEE 100 ML//JAR</v>
      </c>
      <c r="CS5" s="94" t="str">
        <f>$CQ$2&amp;"//"&amp;$CS$3&amp;"//"&amp;CS4</f>
        <v>GAIA PREMIUM DESI GHEE //GHEE 200 ML//BOX</v>
      </c>
      <c r="CT5" s="94" t="str">
        <f>$CQ$2&amp;"//"&amp;$CS$3&amp;"//"&amp;CT4</f>
        <v>GAIA PREMIUM DESI GHEE //GHEE 200 ML//JAR</v>
      </c>
      <c r="CU5" s="94" t="str">
        <f>$CQ$2&amp;"//"&amp;$CU$3&amp;"//"&amp;CU4</f>
        <v>GAIA PREMIUM DESI GHEE //GHEE 500 ML//BOX</v>
      </c>
      <c r="CV5" s="94" t="str">
        <f>$CQ$2&amp;"//"&amp;$CU$3&amp;"//"&amp;CV4</f>
        <v>GAIA PREMIUM DESI GHEE //GHEE 500 ML//JAR</v>
      </c>
      <c r="CW5" s="94" t="str">
        <f>$CQ$2&amp;"//"&amp;$CW$3&amp;"//"&amp;CW4</f>
        <v>GAIA PREMIUM DESI GHEE //GHEE 1 LTR  //BOX</v>
      </c>
      <c r="CX5" s="94" t="str">
        <f>$CQ$2&amp;"//"&amp;$CW$3&amp;"//"&amp;CX4</f>
        <v>GAIA PREMIUM DESI GHEE //GHEE 1 LTR  //JAR</v>
      </c>
      <c r="CY5" s="94" t="str">
        <f>$CQ$2&amp;"//"&amp;$CY$3&amp;"//"&amp;CY4</f>
        <v>GAIA PREMIUM DESI GHEE //GHEE 1 LTR Ceka Pack//BOX</v>
      </c>
      <c r="CZ5" s="94" t="str">
        <f>$CQ$2&amp;"//"&amp;$CY$3&amp;"//"&amp;CZ4</f>
        <v>GAIA PREMIUM DESI GHEE //GHEE 1 LTR Ceka Pack//JAR</v>
      </c>
      <c r="DA5" s="94" t="str">
        <f>$CQ$2&amp;"//"&amp;$DA$3&amp;"//"&amp;DA4</f>
        <v>GAIA PREMIUM DESI GHEE //Cow GHEE 1 LTR Ceka Pack //BOX</v>
      </c>
      <c r="DB5" s="94" t="str">
        <f>$CQ$2&amp;"//"&amp;$DA$3&amp;"//"&amp;DB4</f>
        <v>GAIA PREMIUM DESI GHEE //Cow GHEE 1 LTR Ceka Pack //JAR</v>
      </c>
      <c r="DC5" s="94" t="str">
        <f>$CQ$2&amp;"//"&amp;$DC$3&amp;"//"&amp;DC4</f>
        <v>GAIA PREMIUM DESI GHEE //GHEE 900 ML Ceka Pack//BOX</v>
      </c>
      <c r="DD5" s="94" t="str">
        <f>$CQ$2&amp;"//"&amp;$DC$3&amp;"//"&amp;DD4</f>
        <v>GAIA PREMIUM DESI GHEE //GHEE 900 ML Ceka Pack//JAR</v>
      </c>
      <c r="DE5" s="94" t="str">
        <f>$CQ$2&amp;"//"&amp;$DE$3&amp;"//"&amp;DE4</f>
        <v>GAIA PREMIUM DESI GHEE //Cow GHEE 900 ML Ceka Pack //BOX</v>
      </c>
      <c r="DF5" s="94" t="str">
        <f>$CQ$2&amp;"//"&amp;$DE$3&amp;"//"&amp;DF4</f>
        <v>GAIA PREMIUM DESI GHEE //Cow GHEE 900 ML Ceka Pack //JAR</v>
      </c>
      <c r="DG5" s="94" t="str">
        <f>$CQ$2&amp;"//"&amp;$DG$3&amp;"//"&amp;DG4</f>
        <v>GAIA PREMIUM DESI GHEE //GHEE 5 LTRS //BOX</v>
      </c>
      <c r="DH5" s="94" t="str">
        <f>$CQ$2&amp;"//"&amp;$DG$3&amp;"//"&amp;DH4</f>
        <v>GAIA PREMIUM DESI GHEE //GHEE 5 LTRS //JAR</v>
      </c>
      <c r="DI5" s="94" t="str">
        <f>$CQ$2&amp;"//"&amp;$DI$3&amp;"//"&amp;DI4</f>
        <v>GAIA PREMIUM DESI GHEE //COW GHEE 200 ML//BOX</v>
      </c>
      <c r="DJ5" s="94" t="str">
        <f>$CQ$2&amp;"//"&amp;$DI$3&amp;"//"&amp;DJ4</f>
        <v>GAIA PREMIUM DESI GHEE //COW GHEE 200 ML//JAR</v>
      </c>
      <c r="DK5" s="94" t="str">
        <f>$CQ$2&amp;"//"&amp;$DK$3&amp;"//"&amp;DK4</f>
        <v>GAIA PREMIUM DESI GHEE //COW GHEE 500 ML//BOX</v>
      </c>
      <c r="DL5" s="94" t="str">
        <f>$CQ$2&amp;"//"&amp;$DK$3&amp;"//"&amp;DL4</f>
        <v>GAIA PREMIUM DESI GHEE //COW GHEE 500 ML//JAR</v>
      </c>
      <c r="DM5" s="94" t="str">
        <f>$CQ$2&amp;"//"&amp;$DM$3&amp;"//"&amp;DM4</f>
        <v>GAIA PREMIUM DESI GHEE //COW GHEE 1LTR//BOX</v>
      </c>
      <c r="DN5" s="94" t="str">
        <f>$CQ$2&amp;"//"&amp;$DM$3&amp;"//"&amp;DN4</f>
        <v>GAIA PREMIUM DESI GHEE //COW GHEE 1LTR//JAR</v>
      </c>
      <c r="DO5" s="94" t="str">
        <f>$CQ$2&amp;"//"&amp;$DO$3&amp;"//"&amp;DO4</f>
        <v>GAIA PREMIUM DESI GHEE //GHEE 20 ML Pouch//BOX</v>
      </c>
      <c r="DP5" s="94" t="str">
        <f>$CQ$2&amp;"//"&amp;$DO$3&amp;"//"&amp;DP4</f>
        <v>GAIA PREMIUM DESI GHEE //GHEE 20 ML Pouch//Jar</v>
      </c>
      <c r="DQ5" s="94" t="str">
        <f>$CQ$2&amp;"//"&amp;$DO$3&amp;"//"&amp;DQ4</f>
        <v>GAIA PREMIUM DESI GHEE //GHEE 20 ML Pouch//Free Jar</v>
      </c>
      <c r="DR5" s="94" t="str">
        <f>$CQ$2&amp;"//"&amp;$DR$3&amp;"//"&amp;DR4</f>
        <v>GAIA PREMIUM DESI GHEE //GHEE 15 KG //TIN</v>
      </c>
      <c r="DS5" s="94" t="str">
        <f>$DS$2&amp;"//"&amp;$DS$3&amp;"//"&amp;DS4</f>
        <v>SWEETS//Shrikhand KE 80g//BOX</v>
      </c>
      <c r="DT5" s="94" t="str">
        <f>$DS$2&amp;"//"&amp;$DS$3&amp;"//"&amp;DT4</f>
        <v>SWEETS//Shrikhand KE 80g//Cup</v>
      </c>
      <c r="DU5" s="94" t="str">
        <f>$DS$2&amp;"//"&amp;$DS$3&amp;"//"&amp;DU4</f>
        <v>SWEETS//Shrikhand KE 80g//Free Box</v>
      </c>
      <c r="DV5" s="94" t="str">
        <f>$DS$2&amp;"//"&amp;$DV$3&amp;"//"&amp;DV4</f>
        <v>SWEETS//Shrikhand KE 80g-Box(6Pc)//BOX</v>
      </c>
      <c r="DW5" s="94" t="str">
        <f>$DS$2&amp;"//"&amp;$DV$3&amp;"//"&amp;DW4</f>
        <v>SWEETS//Shrikhand KE 80g-Box(6Pc)//Free Box</v>
      </c>
      <c r="DX5" s="94" t="str">
        <f>$DS$2&amp;"//"&amp;$DX$3&amp;"//"&amp;DX4</f>
        <v>SWEETS//Shahi Rabdi 80g//Trey</v>
      </c>
      <c r="DY5" s="94" t="str">
        <f>$DS$2&amp;"//"&amp;$DX$3&amp;"//"&amp;DY4</f>
        <v>SWEETS//Shahi Rabdi 80g//Free Tray</v>
      </c>
      <c r="DZ5" s="94" t="str">
        <f>$DS$2&amp;"//"&amp;$DZ$3&amp;"//"&amp;DZ4</f>
        <v>SWEETS//Shahi Rabdi 80g//Box</v>
      </c>
      <c r="EA5" s="94" t="str">
        <f>$DS$2&amp;"//"&amp;$DZ$3&amp;"//"&amp;EA4</f>
        <v>SWEETS//Shahi Rabdi 80g//Free box</v>
      </c>
      <c r="EB5" s="94" t="str">
        <f>$DS$2&amp;"//"&amp;$EB$3&amp;"//"&amp;EB4</f>
        <v>SWEETS//Shahi Rabdi 80g-Box(6Pc)//Box</v>
      </c>
      <c r="EC5" s="94" t="str">
        <f>$DS$2&amp;"//"&amp;$EB$3&amp;"//"&amp;EC4</f>
        <v>SWEETS//Shahi Rabdi 80g-Box(6Pc)//Free box</v>
      </c>
      <c r="ED5" s="94" t="str">
        <f>$DS$2&amp;"//"&amp;$ED$3&amp;"//"&amp;ED4</f>
        <v>SWEETS//Peda 200g//BOX</v>
      </c>
      <c r="EE5" s="94" t="str">
        <f>$DS$2&amp;"//"&amp;$ED$3&amp;"//"&amp;EE4</f>
        <v>SWEETS//Peda 200g//Free 
CBX</v>
      </c>
      <c r="EF5" s="94" t="str">
        <f>$DS$2&amp;"//"&amp;$EF$3&amp;"//"&amp;EF4</f>
        <v>SWEETS//Kesar Peda 200g//BOX</v>
      </c>
      <c r="EG5" s="94" t="str">
        <f>$DS$2&amp;"//"&amp;$EF$3&amp;"//"&amp;EG4</f>
        <v>SWEETS//Kesar Peda 200g//Free 
CBX</v>
      </c>
      <c r="EH5" s="94" t="str">
        <f>$DS$2&amp;"//"&amp;$EH$3&amp;"//"&amp;EH4</f>
        <v xml:space="preserve">SWEETS//BROWN 1KG//KG </v>
      </c>
      <c r="EI5" s="94" t="str">
        <f>$EI$2&amp;"//"&amp;$EI$2&amp;"//"&amp;EI4</f>
        <v>ORDER
AMOUNT //ORDER
AMOUNT //Value in Rs.</v>
      </c>
      <c r="EJ5" s="94" t="str">
        <f>$EI$2&amp;"//"&amp;$EI$2&amp;"//"&amp;EJ4</f>
        <v>ORDER
AMOUNT //ORDER
AMOUNT //Bill NO</v>
      </c>
      <c r="EK5" s="94" t="str">
        <f>$EI$2&amp;"//"&amp;$EI$2&amp;"//"&amp;EK4</f>
        <v>ORDER
AMOUNT //ORDER
AMOUNT //CHALAN NO</v>
      </c>
      <c r="ER5" s="94"/>
      <c r="ES5" s="94"/>
      <c r="ET5" s="94"/>
    </row>
    <row r="6" spans="1:150" ht="15" customHeight="1">
      <c r="A6" t="b">
        <f>C6='Other States'!C6</f>
        <v>1</v>
      </c>
      <c r="B6" s="69">
        <v>1</v>
      </c>
      <c r="C6" s="61" t="str">
        <f>IF('Other States'!C6="","",'Other States'!C6)</f>
        <v>Gupta Traders</v>
      </c>
      <c r="D6" s="164">
        <f>'Production Summary'!$N$4</f>
        <v>666</v>
      </c>
      <c r="E6" s="164">
        <f>'Production Summary'!$M$4</f>
        <v>27.75</v>
      </c>
      <c r="F6" s="164">
        <v>0</v>
      </c>
      <c r="G6" s="164">
        <f>'Production Summary'!$N$5</f>
        <v>666</v>
      </c>
      <c r="H6" s="164">
        <f>'Production Summary'!$M$5</f>
        <v>27.75</v>
      </c>
      <c r="I6" s="164">
        <v>0</v>
      </c>
      <c r="J6" s="164"/>
      <c r="K6" s="328">
        <f>'Production Summary'!$M$6</f>
        <v>7.5</v>
      </c>
      <c r="L6" s="164">
        <v>0</v>
      </c>
      <c r="M6" s="365">
        <f>'Production Summary'!$N$7</f>
        <v>612.72</v>
      </c>
      <c r="N6" s="367">
        <f>'Production Summary'!$M$7</f>
        <v>25.53</v>
      </c>
      <c r="O6" s="164">
        <v>0</v>
      </c>
      <c r="P6" s="164">
        <f>'Production Summary'!$N$8</f>
        <v>780</v>
      </c>
      <c r="Q6" s="164">
        <f>'Production Summary'!$M$8</f>
        <v>65</v>
      </c>
      <c r="R6" s="164">
        <v>0</v>
      </c>
      <c r="S6" s="164">
        <f>'Production Summary'!$N$9</f>
        <v>720</v>
      </c>
      <c r="T6" s="164">
        <f>'Production Summary'!$M$9</f>
        <v>60</v>
      </c>
      <c r="U6" s="164">
        <v>0</v>
      </c>
      <c r="V6" s="164">
        <f>'Production Summary'!$N$10</f>
        <v>876</v>
      </c>
      <c r="W6" s="164">
        <f>'Production Summary'!$M$10</f>
        <v>73</v>
      </c>
      <c r="X6" s="164">
        <v>0</v>
      </c>
      <c r="Y6" s="164">
        <f>'Production Summary'!$N$14</f>
        <v>177</v>
      </c>
      <c r="Z6" s="328">
        <f>'Production Summary'!$M$14</f>
        <v>14.75</v>
      </c>
      <c r="AA6" s="164">
        <v>0</v>
      </c>
      <c r="AB6" s="164">
        <f>'Production Summary'!$N$15</f>
        <v>126</v>
      </c>
      <c r="AC6" s="164">
        <f>'Production Summary'!$M$15</f>
        <v>21</v>
      </c>
      <c r="AD6" s="164">
        <v>0</v>
      </c>
      <c r="AE6" s="164">
        <f>'Production Summary'!$N$16</f>
        <v>252</v>
      </c>
      <c r="AF6" s="164">
        <f>'Production Summary'!$M$16</f>
        <v>21</v>
      </c>
      <c r="AG6" s="164">
        <v>0</v>
      </c>
      <c r="AH6" s="164">
        <f>'Production Summary'!$N$18</f>
        <v>1035</v>
      </c>
      <c r="AI6" s="164">
        <f>'Production Summary'!$M$18</f>
        <v>17.25</v>
      </c>
      <c r="AJ6" s="164">
        <v>0</v>
      </c>
      <c r="AK6" s="164">
        <f>'Production Summary'!$N$19</f>
        <v>870</v>
      </c>
      <c r="AL6" s="164">
        <f>'Production Summary'!$M$19</f>
        <v>29</v>
      </c>
      <c r="AM6" s="164">
        <v>0</v>
      </c>
      <c r="AN6" s="164">
        <f>'Production Summary'!$N$20</f>
        <v>864</v>
      </c>
      <c r="AO6" s="164">
        <f>'Production Summary'!$M$20</f>
        <v>72</v>
      </c>
      <c r="AP6" s="164">
        <v>0</v>
      </c>
      <c r="AQ6" s="164">
        <f>'Production Summary'!$N$21</f>
        <v>670</v>
      </c>
      <c r="AR6" s="164">
        <f>'Production Summary'!$M$21</f>
        <v>335</v>
      </c>
      <c r="AS6" s="164">
        <v>0</v>
      </c>
      <c r="AT6" s="386">
        <f>'Production Summary'!$N$22</f>
        <v>375</v>
      </c>
      <c r="AU6" s="164">
        <f>'Production Summary'!$N$23</f>
        <v>1050</v>
      </c>
      <c r="AV6" s="164">
        <f>'Production Summary'!$N$25</f>
        <v>300</v>
      </c>
      <c r="AW6" s="164">
        <f>'Production Summary'!$M$25</f>
        <v>25</v>
      </c>
      <c r="AX6" s="164">
        <v>0</v>
      </c>
      <c r="AY6" s="164">
        <f>'Production Summary'!$N$26</f>
        <v>300</v>
      </c>
      <c r="AZ6" s="164">
        <f>'Production Summary'!$M$26</f>
        <v>25</v>
      </c>
      <c r="BA6" s="164">
        <v>0</v>
      </c>
      <c r="BB6" s="164">
        <f>'Production Summary'!$N$28</f>
        <v>777</v>
      </c>
      <c r="BC6" s="164">
        <f>'Production Summary'!$M$28</f>
        <v>12.95</v>
      </c>
      <c r="BD6" s="164">
        <v>0</v>
      </c>
      <c r="BE6" s="164">
        <f>'Production Summary'!$N$29</f>
        <v>612</v>
      </c>
      <c r="BF6" s="164">
        <f>'Production Summary'!$M$29</f>
        <v>51</v>
      </c>
      <c r="BG6" s="164">
        <v>0</v>
      </c>
      <c r="BH6" s="164">
        <f>'Production Summary'!$N$30</f>
        <v>500</v>
      </c>
      <c r="BI6" s="164"/>
      <c r="BJ6" s="164">
        <v>0</v>
      </c>
      <c r="BK6" s="386"/>
      <c r="BL6" s="164">
        <f>'Production Summary'!$N$32</f>
        <v>875</v>
      </c>
      <c r="BM6" s="164">
        <f>'Production Summary'!$N$34</f>
        <v>360.59999999999997</v>
      </c>
      <c r="BN6" s="164">
        <f>'Production Summary'!$M$34</f>
        <v>6.01</v>
      </c>
      <c r="BO6" s="164">
        <v>0</v>
      </c>
      <c r="BP6" s="164">
        <f>'Production Summary'!$N$36</f>
        <v>717</v>
      </c>
      <c r="BQ6" s="164">
        <f>'Production Summary'!$M$36</f>
        <v>11.95</v>
      </c>
      <c r="BR6" s="164">
        <v>0</v>
      </c>
      <c r="BS6" s="164">
        <f>'Production Summary'!$N$37</f>
        <v>210</v>
      </c>
      <c r="BT6" s="164">
        <f>'Production Summary'!$M$37</f>
        <v>21</v>
      </c>
      <c r="BU6" s="164">
        <v>0</v>
      </c>
      <c r="BV6" s="164">
        <f>'Production Summary'!$N$38</f>
        <v>280</v>
      </c>
      <c r="BW6" s="164">
        <f>'Production Summary'!$M$38</f>
        <v>28</v>
      </c>
      <c r="BX6" s="164">
        <v>0</v>
      </c>
      <c r="BY6" s="165">
        <f>'Production Summary'!$N$39</f>
        <v>300.38406247988502</v>
      </c>
      <c r="BZ6" s="164">
        <f>'Production Summary'!$M$39</f>
        <v>30.038406247988501</v>
      </c>
      <c r="CA6" s="164">
        <v>0</v>
      </c>
      <c r="CB6" s="164">
        <f>'Production Summary'!$N$40</f>
        <v>131.30000000000001</v>
      </c>
      <c r="CC6" s="164">
        <f>'Production Summary'!$M$40</f>
        <v>13.13</v>
      </c>
      <c r="CD6" s="164">
        <v>0</v>
      </c>
      <c r="CE6" s="164">
        <f>'Production Summary'!$N$42</f>
        <v>1136.3519999999996</v>
      </c>
      <c r="CF6" s="164">
        <f>'Production Summary'!$M$42</f>
        <v>81.167999999999978</v>
      </c>
      <c r="CG6" s="164">
        <v>0</v>
      </c>
      <c r="CH6" s="164">
        <v>0</v>
      </c>
      <c r="CI6" s="164">
        <f>'Production Summary'!$N$43</f>
        <v>184</v>
      </c>
      <c r="CJ6" s="164">
        <v>0</v>
      </c>
      <c r="CK6" s="164">
        <f>'Production Summary'!$N$44</f>
        <v>355</v>
      </c>
      <c r="CL6" s="164">
        <v>0</v>
      </c>
      <c r="CM6" s="375">
        <f>'Production Summary'!$N$45</f>
        <v>1650</v>
      </c>
      <c r="CN6" s="167">
        <v>240</v>
      </c>
      <c r="CO6" s="167">
        <f>CN6*5</f>
        <v>1200</v>
      </c>
      <c r="CP6" s="166"/>
      <c r="CQ6" s="164">
        <f>'Production Summary'!$N$49</f>
        <v>8004.1580041580037</v>
      </c>
      <c r="CR6" s="164">
        <f>'Production Summary'!$M$49</f>
        <v>66.701316701316699</v>
      </c>
      <c r="CS6" s="164">
        <f>'Production Summary'!$N$50</f>
        <v>13331.600831600828</v>
      </c>
      <c r="CT6" s="164">
        <f>'Production Summary'!$M$50</f>
        <v>148.1288981288981</v>
      </c>
      <c r="CU6" s="164">
        <f>'Production Summary'!$N$51</f>
        <v>12785.862785862784</v>
      </c>
      <c r="CV6" s="164">
        <f>'Production Summary'!$M$51</f>
        <v>355.16285516285512</v>
      </c>
      <c r="CW6" s="164">
        <f>'Production Summary'!$N$52</f>
        <v>12629.937629937627</v>
      </c>
      <c r="CX6" s="164">
        <f>'Production Summary'!$M$52</f>
        <v>701.66320166320156</v>
      </c>
      <c r="CY6" s="164">
        <f>'Production Summary'!$N$53</f>
        <v>12396.049896049895</v>
      </c>
      <c r="CZ6" s="164">
        <f>'Production Summary'!$M$53</f>
        <v>688.66943866943859</v>
      </c>
      <c r="DA6" s="164">
        <f>'Production Summary'!$N$54</f>
        <v>13799.376299376298</v>
      </c>
      <c r="DB6" s="164">
        <f>'Production Summary'!$M$54</f>
        <v>766.63201663201653</v>
      </c>
      <c r="DC6" s="328">
        <f>'Production Summary'!$N$60</f>
        <v>12863.825363825363</v>
      </c>
      <c r="DD6" s="328">
        <f>'Production Summary'!$M$60</f>
        <v>714.65696465696465</v>
      </c>
      <c r="DE6" s="164">
        <f>'Production Summary'!$N$59</f>
        <v>11148.648648648648</v>
      </c>
      <c r="DF6" s="328">
        <f>'Production Summary'!$M$59</f>
        <v>619.36936936936934</v>
      </c>
      <c r="DG6" s="164">
        <f>'Production Summary'!$N$55</f>
        <v>13842.68884268884</v>
      </c>
      <c r="DH6" s="164">
        <f>'Production Summary'!$M$55</f>
        <v>3460.67221067221</v>
      </c>
      <c r="DI6" s="164">
        <f>'Production Summary'!$N$56</f>
        <v>13097.713097713096</v>
      </c>
      <c r="DJ6" s="164">
        <f>'Production Summary'!$M$56</f>
        <v>163.72141372141371</v>
      </c>
      <c r="DK6" s="164">
        <f>'Production Summary'!$N$57</f>
        <v>14189.189189189186</v>
      </c>
      <c r="DL6" s="164">
        <f>'Production Summary'!$M$57</f>
        <v>394.14414414414409</v>
      </c>
      <c r="DM6" s="164">
        <f>'Production Summary'!$N$58</f>
        <v>14017.671517671517</v>
      </c>
      <c r="DN6" s="164">
        <f>'Production Summary'!$M$58</f>
        <v>778.75952875952873</v>
      </c>
      <c r="DO6" s="164">
        <f>'Production Summary'!$N$61</f>
        <v>4500</v>
      </c>
      <c r="DP6" s="328">
        <f>'Production Summary'!$M$61</f>
        <v>750</v>
      </c>
      <c r="DQ6" s="164">
        <v>0</v>
      </c>
      <c r="DR6" s="164">
        <f>'Production Summary'!$N$62</f>
        <v>8900</v>
      </c>
      <c r="DS6" s="164">
        <f>'Production Summary'!$N$70</f>
        <v>300</v>
      </c>
      <c r="DT6" s="328">
        <f>'Production Summary'!$M$70</f>
        <v>25</v>
      </c>
      <c r="DU6" s="164">
        <v>0</v>
      </c>
      <c r="DV6" s="164">
        <f>'Production Summary'!$N$71</f>
        <v>150</v>
      </c>
      <c r="DW6" s="164">
        <v>0</v>
      </c>
      <c r="DX6" s="164">
        <f>'Production Summary'!$N$64</f>
        <v>192</v>
      </c>
      <c r="DY6" s="164">
        <v>0</v>
      </c>
      <c r="DZ6" s="391">
        <f>'Production Summary'!$N$65</f>
        <v>384</v>
      </c>
      <c r="EA6" s="164">
        <v>0</v>
      </c>
      <c r="EB6" s="391">
        <f>'Production Summary'!$N$66</f>
        <v>192</v>
      </c>
      <c r="EC6" s="164">
        <v>0</v>
      </c>
      <c r="ED6" s="164">
        <f>'Production Summary'!$N$67</f>
        <v>96</v>
      </c>
      <c r="EE6" s="164">
        <v>0</v>
      </c>
      <c r="EF6" s="164">
        <f>'Production Summary'!$N$68</f>
        <v>96</v>
      </c>
      <c r="EG6" s="164">
        <v>0</v>
      </c>
      <c r="EH6" s="164">
        <f>'Production Summary'!$N$69</f>
        <v>340</v>
      </c>
      <c r="EI6" s="101"/>
      <c r="EJ6" s="3"/>
      <c r="EK6" s="3"/>
      <c r="ER6" s="64" t="s">
        <v>22</v>
      </c>
      <c r="ES6" s="61" t="str">
        <f t="shared" ref="ES6:ES37" si="0">C6</f>
        <v>Gupta Traders</v>
      </c>
      <c r="ET6" s="24">
        <f>EI6</f>
        <v>0</v>
      </c>
    </row>
    <row r="7" spans="1:150" ht="15" customHeight="1">
      <c r="A7" t="b">
        <f>C7='Other States'!C7</f>
        <v>1</v>
      </c>
      <c r="B7" s="69">
        <f>B6+1</f>
        <v>2</v>
      </c>
      <c r="C7" s="61" t="str">
        <f>IF('Other States'!C7="","",'Other States'!C7)</f>
        <v>Quality Distributers</v>
      </c>
      <c r="D7" s="164">
        <f>'Production Summary'!$N$4</f>
        <v>666</v>
      </c>
      <c r="E7" s="164">
        <f>'Production Summary'!$M$4</f>
        <v>27.75</v>
      </c>
      <c r="F7" s="164">
        <v>0</v>
      </c>
      <c r="G7" s="164">
        <f>'Production Summary'!$N$5</f>
        <v>666</v>
      </c>
      <c r="H7" s="164">
        <f>'Production Summary'!$M$5</f>
        <v>27.75</v>
      </c>
      <c r="I7" s="164">
        <v>0</v>
      </c>
      <c r="J7" s="164">
        <f>'Production Summary'!$N$6</f>
        <v>200</v>
      </c>
      <c r="K7" s="328">
        <f>'Production Summary'!$M$6</f>
        <v>7.5</v>
      </c>
      <c r="L7" s="164">
        <v>0</v>
      </c>
      <c r="M7" s="365">
        <f>'Production Summary'!$N$7</f>
        <v>612.72</v>
      </c>
      <c r="N7" s="367">
        <f>'Production Summary'!$M$7</f>
        <v>25.53</v>
      </c>
      <c r="O7" s="164">
        <v>0</v>
      </c>
      <c r="P7" s="164">
        <f>'Production Summary'!$N$8</f>
        <v>780</v>
      </c>
      <c r="Q7" s="164">
        <f>'Production Summary'!$M$8</f>
        <v>65</v>
      </c>
      <c r="R7" s="164">
        <v>0</v>
      </c>
      <c r="S7" s="164">
        <f>'Production Summary'!$N$9</f>
        <v>720</v>
      </c>
      <c r="T7" s="164">
        <f>'Production Summary'!$M$9</f>
        <v>60</v>
      </c>
      <c r="U7" s="164">
        <v>0</v>
      </c>
      <c r="V7" s="164">
        <f>'Production Summary'!$N$10</f>
        <v>876</v>
      </c>
      <c r="W7" s="164">
        <f>'Production Summary'!$M$10</f>
        <v>73</v>
      </c>
      <c r="X7" s="164">
        <v>0</v>
      </c>
      <c r="Y7" s="164">
        <f>'Production Summary'!$N$14</f>
        <v>177</v>
      </c>
      <c r="Z7" s="328">
        <f>'Production Summary'!$M$14</f>
        <v>14.75</v>
      </c>
      <c r="AA7" s="164">
        <v>0</v>
      </c>
      <c r="AB7" s="164">
        <f>'Production Summary'!$N$15</f>
        <v>126</v>
      </c>
      <c r="AC7" s="164">
        <f>'Production Summary'!$M$15</f>
        <v>21</v>
      </c>
      <c r="AD7" s="164">
        <v>0</v>
      </c>
      <c r="AE7" s="164">
        <f>'Production Summary'!$N$16</f>
        <v>252</v>
      </c>
      <c r="AF7" s="164">
        <f>'Production Summary'!$M$16</f>
        <v>21</v>
      </c>
      <c r="AG7" s="164">
        <v>0</v>
      </c>
      <c r="AH7" s="164">
        <f>'Production Summary'!$N$18</f>
        <v>1035</v>
      </c>
      <c r="AI7" s="164">
        <f>'Production Summary'!$M$18</f>
        <v>17.25</v>
      </c>
      <c r="AJ7" s="164">
        <v>0</v>
      </c>
      <c r="AK7" s="164">
        <f>'Production Summary'!$N$19</f>
        <v>870</v>
      </c>
      <c r="AL7" s="164">
        <f>'Production Summary'!$M$19</f>
        <v>29</v>
      </c>
      <c r="AM7" s="164">
        <v>0</v>
      </c>
      <c r="AN7" s="164">
        <f>'Production Summary'!$N$20</f>
        <v>864</v>
      </c>
      <c r="AO7" s="164">
        <f>'Production Summary'!$M$20</f>
        <v>72</v>
      </c>
      <c r="AP7" s="164">
        <v>0</v>
      </c>
      <c r="AQ7" s="164">
        <f>'Production Summary'!$N$21</f>
        <v>670</v>
      </c>
      <c r="AR7" s="164">
        <f>'Production Summary'!$M$21</f>
        <v>335</v>
      </c>
      <c r="AS7" s="164">
        <v>0</v>
      </c>
      <c r="AT7" s="386">
        <f>'Production Summary'!$N$22</f>
        <v>375</v>
      </c>
      <c r="AU7" s="164">
        <f>'Production Summary'!$N$23</f>
        <v>1050</v>
      </c>
      <c r="AV7" s="164">
        <f>'Production Summary'!$N$25</f>
        <v>300</v>
      </c>
      <c r="AW7" s="164">
        <f>'Production Summary'!$M$25</f>
        <v>25</v>
      </c>
      <c r="AX7" s="164">
        <v>0</v>
      </c>
      <c r="AY7" s="164">
        <f>'Production Summary'!$N$26</f>
        <v>300</v>
      </c>
      <c r="AZ7" s="164">
        <f>'Production Summary'!$M$26</f>
        <v>25</v>
      </c>
      <c r="BA7" s="164">
        <v>0</v>
      </c>
      <c r="BB7" s="164">
        <f>'Production Summary'!$N$28</f>
        <v>777</v>
      </c>
      <c r="BC7" s="164">
        <f>'Production Summary'!$M$28</f>
        <v>12.95</v>
      </c>
      <c r="BD7" s="164">
        <v>0</v>
      </c>
      <c r="BE7" s="164">
        <f>'Production Summary'!$N$29</f>
        <v>612</v>
      </c>
      <c r="BF7" s="164">
        <f>'Production Summary'!$M$29</f>
        <v>51</v>
      </c>
      <c r="BG7" s="164">
        <v>0</v>
      </c>
      <c r="BH7" s="164">
        <f>'Production Summary'!$N$30</f>
        <v>500</v>
      </c>
      <c r="BI7" s="164">
        <f>'Production Summary'!$M$30</f>
        <v>250</v>
      </c>
      <c r="BJ7" s="164">
        <v>0</v>
      </c>
      <c r="BK7" s="386"/>
      <c r="BL7" s="164">
        <f>'Production Summary'!$N$32</f>
        <v>875</v>
      </c>
      <c r="BM7" s="164">
        <f>'Production Summary'!$N$34</f>
        <v>360.59999999999997</v>
      </c>
      <c r="BN7" s="164">
        <f>'Production Summary'!$M$34</f>
        <v>6.01</v>
      </c>
      <c r="BO7" s="164">
        <v>0</v>
      </c>
      <c r="BP7" s="164">
        <f>'Production Summary'!$N$36</f>
        <v>717</v>
      </c>
      <c r="BQ7" s="164">
        <f>'Production Summary'!$M$36</f>
        <v>11.95</v>
      </c>
      <c r="BR7" s="164">
        <v>0</v>
      </c>
      <c r="BS7" s="164">
        <f>'Production Summary'!$N$37</f>
        <v>210</v>
      </c>
      <c r="BT7" s="164">
        <f>'Production Summary'!$M$37</f>
        <v>21</v>
      </c>
      <c r="BU7" s="164">
        <v>0</v>
      </c>
      <c r="BV7" s="164">
        <f>'Production Summary'!$N$38</f>
        <v>280</v>
      </c>
      <c r="BW7" s="164">
        <f>'Production Summary'!$M$38</f>
        <v>28</v>
      </c>
      <c r="BX7" s="164">
        <v>0</v>
      </c>
      <c r="BY7" s="165">
        <f>'Production Summary'!$N$39</f>
        <v>300.38406247988502</v>
      </c>
      <c r="BZ7" s="164">
        <f>'Production Summary'!$M$39</f>
        <v>30.038406247988501</v>
      </c>
      <c r="CA7" s="164">
        <v>0</v>
      </c>
      <c r="CB7" s="164">
        <f>'Production Summary'!$N$40</f>
        <v>131.30000000000001</v>
      </c>
      <c r="CC7" s="164">
        <f>'Production Summary'!$M$40</f>
        <v>13.13</v>
      </c>
      <c r="CD7" s="164">
        <v>0</v>
      </c>
      <c r="CE7" s="164">
        <f>'Production Summary'!$N$42</f>
        <v>1136.3519999999996</v>
      </c>
      <c r="CF7" s="164">
        <f>'Production Summary'!$M$42</f>
        <v>81.167999999999978</v>
      </c>
      <c r="CG7" s="164">
        <v>0</v>
      </c>
      <c r="CH7" s="164">
        <v>0</v>
      </c>
      <c r="CI7" s="164">
        <f>'Production Summary'!$N$43</f>
        <v>184</v>
      </c>
      <c r="CJ7" s="164">
        <v>0</v>
      </c>
      <c r="CK7" s="164">
        <f>'Production Summary'!$N$44</f>
        <v>355</v>
      </c>
      <c r="CL7" s="164">
        <v>0</v>
      </c>
      <c r="CM7" s="375">
        <f>'Production Summary'!$N$45</f>
        <v>1650</v>
      </c>
      <c r="CN7" s="164">
        <f>'Production Summary'!$N$46</f>
        <v>270</v>
      </c>
      <c r="CO7" s="164">
        <f>'Production Summary'!$N$47</f>
        <v>1350</v>
      </c>
      <c r="CP7" s="166"/>
      <c r="CQ7" s="164">
        <f>'Production Summary'!$N$49</f>
        <v>8004.1580041580037</v>
      </c>
      <c r="CR7" s="164">
        <f>'Production Summary'!$M$49</f>
        <v>66.701316701316699</v>
      </c>
      <c r="CS7" s="164">
        <f>'Production Summary'!$N$50</f>
        <v>13331.600831600828</v>
      </c>
      <c r="CT7" s="164">
        <f>'Production Summary'!$M$50</f>
        <v>148.1288981288981</v>
      </c>
      <c r="CU7" s="164">
        <f>'Production Summary'!$N$51</f>
        <v>12785.862785862784</v>
      </c>
      <c r="CV7" s="164">
        <f>'Production Summary'!$M$51</f>
        <v>355.16285516285512</v>
      </c>
      <c r="CW7" s="164">
        <f>'Production Summary'!$N$52</f>
        <v>12629.937629937627</v>
      </c>
      <c r="CX7" s="164">
        <f>'Production Summary'!$M$52</f>
        <v>701.66320166320156</v>
      </c>
      <c r="CY7" s="164">
        <f>'Production Summary'!$N$53</f>
        <v>12396.049896049895</v>
      </c>
      <c r="CZ7" s="164">
        <f>'Production Summary'!$M$53</f>
        <v>688.66943866943859</v>
      </c>
      <c r="DA7" s="164">
        <f>'Production Summary'!$N$54</f>
        <v>13799.376299376298</v>
      </c>
      <c r="DB7" s="164">
        <f>'Production Summary'!$M$54</f>
        <v>766.63201663201653</v>
      </c>
      <c r="DC7" s="328">
        <f>'Production Summary'!$N$60</f>
        <v>12863.825363825363</v>
      </c>
      <c r="DD7" s="328">
        <f>'Production Summary'!$M$60</f>
        <v>714.65696465696465</v>
      </c>
      <c r="DE7" s="164">
        <f>'Production Summary'!$N$59</f>
        <v>11148.648648648648</v>
      </c>
      <c r="DF7" s="328">
        <f>'Production Summary'!$M$59</f>
        <v>619.36936936936934</v>
      </c>
      <c r="DG7" s="164">
        <f>'Production Summary'!$N$55</f>
        <v>13842.68884268884</v>
      </c>
      <c r="DH7" s="164">
        <f>'Production Summary'!$M$55</f>
        <v>3460.67221067221</v>
      </c>
      <c r="DI7" s="164">
        <f>'Production Summary'!$N$56</f>
        <v>13097.713097713096</v>
      </c>
      <c r="DJ7" s="164">
        <f>'Production Summary'!$M$56</f>
        <v>163.72141372141371</v>
      </c>
      <c r="DK7" s="164">
        <f>'Production Summary'!$N$57</f>
        <v>14189.189189189186</v>
      </c>
      <c r="DL7" s="164">
        <f>'Production Summary'!$M$57</f>
        <v>394.14414414414409</v>
      </c>
      <c r="DM7" s="164">
        <f>'Production Summary'!$N$58</f>
        <v>14017.671517671517</v>
      </c>
      <c r="DN7" s="164">
        <f>'Production Summary'!$M$58</f>
        <v>778.75952875952873</v>
      </c>
      <c r="DO7" s="164">
        <f>'Production Summary'!$N$61</f>
        <v>4500</v>
      </c>
      <c r="DP7" s="328">
        <f>'Production Summary'!$M$61</f>
        <v>750</v>
      </c>
      <c r="DQ7" s="164">
        <v>0</v>
      </c>
      <c r="DR7" s="164">
        <f>'Production Summary'!$N$62</f>
        <v>8900</v>
      </c>
      <c r="DS7" s="164">
        <f>'Production Summary'!$N$70</f>
        <v>300</v>
      </c>
      <c r="DT7" s="328">
        <f>'Production Summary'!$M$70</f>
        <v>25</v>
      </c>
      <c r="DU7" s="164">
        <v>0</v>
      </c>
      <c r="DV7" s="164">
        <f>'Production Summary'!$N$71</f>
        <v>150</v>
      </c>
      <c r="DW7" s="164">
        <v>0</v>
      </c>
      <c r="DX7" s="164">
        <f>'Production Summary'!$N$64</f>
        <v>192</v>
      </c>
      <c r="DY7" s="164">
        <v>0</v>
      </c>
      <c r="DZ7" s="391">
        <f>'Production Summary'!$N$65</f>
        <v>384</v>
      </c>
      <c r="EA7" s="164">
        <v>0</v>
      </c>
      <c r="EB7" s="391">
        <f>'Production Summary'!$N$66</f>
        <v>192</v>
      </c>
      <c r="EC7" s="164">
        <v>0</v>
      </c>
      <c r="ED7" s="164">
        <f>'Production Summary'!$N$67</f>
        <v>96</v>
      </c>
      <c r="EE7" s="164">
        <v>0</v>
      </c>
      <c r="EF7" s="164">
        <f>'Production Summary'!$N$68</f>
        <v>96</v>
      </c>
      <c r="EG7" s="164">
        <v>0</v>
      </c>
      <c r="EH7" s="164">
        <f>'Production Summary'!$N$69</f>
        <v>340</v>
      </c>
      <c r="EI7" s="101"/>
      <c r="EJ7" s="3"/>
      <c r="EK7" s="3"/>
      <c r="ER7" s="64" t="s">
        <v>23</v>
      </c>
      <c r="ES7" s="61" t="str">
        <f t="shared" si="0"/>
        <v>Quality Distributers</v>
      </c>
      <c r="ET7" s="24">
        <f t="shared" ref="ET7:ET68" si="1">EI7</f>
        <v>0</v>
      </c>
    </row>
    <row r="8" spans="1:150" ht="15" customHeight="1">
      <c r="A8" t="b">
        <f>C8='Other States'!C8</f>
        <v>1</v>
      </c>
      <c r="B8" s="69">
        <f t="shared" ref="B8:B68" si="2">B7+1</f>
        <v>3</v>
      </c>
      <c r="C8" s="61" t="str">
        <f>IF('Other States'!C8="","",'Other States'!C8)</f>
        <v>SK Agencies</v>
      </c>
      <c r="D8" s="164">
        <f>'Production Summary'!$N$4</f>
        <v>666</v>
      </c>
      <c r="E8" s="164">
        <f>'Production Summary'!$M$4</f>
        <v>27.75</v>
      </c>
      <c r="F8" s="164">
        <v>0</v>
      </c>
      <c r="G8" s="164">
        <f>'Production Summary'!$N$5</f>
        <v>666</v>
      </c>
      <c r="H8" s="164">
        <f>'Production Summary'!$M$5</f>
        <v>27.75</v>
      </c>
      <c r="I8" s="164">
        <v>0</v>
      </c>
      <c r="J8" s="164">
        <f>'Production Summary'!$N$6</f>
        <v>200</v>
      </c>
      <c r="K8" s="328">
        <f>'Production Summary'!$M$6</f>
        <v>7.5</v>
      </c>
      <c r="L8" s="164">
        <v>0</v>
      </c>
      <c r="M8" s="365">
        <f>'Production Summary'!$N$7</f>
        <v>612.72</v>
      </c>
      <c r="N8" s="367">
        <f>'Production Summary'!$M$7</f>
        <v>25.53</v>
      </c>
      <c r="O8" s="164">
        <v>0</v>
      </c>
      <c r="P8" s="164">
        <f>'Production Summary'!$N$8</f>
        <v>780</v>
      </c>
      <c r="Q8" s="164">
        <f>'Production Summary'!$M$8</f>
        <v>65</v>
      </c>
      <c r="R8" s="164">
        <v>0</v>
      </c>
      <c r="S8" s="164">
        <f>'Production Summary'!$N$9</f>
        <v>720</v>
      </c>
      <c r="T8" s="164">
        <f>'Production Summary'!$M$9</f>
        <v>60</v>
      </c>
      <c r="U8" s="164">
        <v>0</v>
      </c>
      <c r="V8" s="164">
        <f>'Production Summary'!$N$10</f>
        <v>876</v>
      </c>
      <c r="W8" s="164">
        <f>'Production Summary'!$M$10</f>
        <v>73</v>
      </c>
      <c r="X8" s="164">
        <v>0</v>
      </c>
      <c r="Y8" s="164">
        <f>'Production Summary'!$N$14</f>
        <v>177</v>
      </c>
      <c r="Z8" s="328">
        <f>'Production Summary'!$M$14</f>
        <v>14.75</v>
      </c>
      <c r="AA8" s="164">
        <v>0</v>
      </c>
      <c r="AB8" s="164">
        <f>'Production Summary'!$N$15</f>
        <v>126</v>
      </c>
      <c r="AC8" s="164">
        <f>'Production Summary'!$M$15</f>
        <v>21</v>
      </c>
      <c r="AD8" s="164">
        <v>0</v>
      </c>
      <c r="AE8" s="164">
        <f>'Production Summary'!$N$16</f>
        <v>252</v>
      </c>
      <c r="AF8" s="164">
        <f>'Production Summary'!$M$16</f>
        <v>21</v>
      </c>
      <c r="AG8" s="164">
        <v>0</v>
      </c>
      <c r="AH8" s="164">
        <f>'Production Summary'!$N$18</f>
        <v>1035</v>
      </c>
      <c r="AI8" s="164">
        <f>'Production Summary'!$M$18</f>
        <v>17.25</v>
      </c>
      <c r="AJ8" s="164">
        <v>0</v>
      </c>
      <c r="AK8" s="164">
        <f>'Production Summary'!$N$19</f>
        <v>870</v>
      </c>
      <c r="AL8" s="164">
        <f>'Production Summary'!$M$19</f>
        <v>29</v>
      </c>
      <c r="AM8" s="164">
        <v>0</v>
      </c>
      <c r="AN8" s="164">
        <f>'Production Summary'!$N$20</f>
        <v>864</v>
      </c>
      <c r="AO8" s="164">
        <f>'Production Summary'!$M$20</f>
        <v>72</v>
      </c>
      <c r="AP8" s="164">
        <v>0</v>
      </c>
      <c r="AQ8" s="164">
        <f>'Production Summary'!$N$21</f>
        <v>670</v>
      </c>
      <c r="AR8" s="164">
        <f>'Production Summary'!$M$21</f>
        <v>335</v>
      </c>
      <c r="AS8" s="164">
        <v>0</v>
      </c>
      <c r="AT8" s="386">
        <f>'Production Summary'!$N$22</f>
        <v>375</v>
      </c>
      <c r="AU8" s="164">
        <f>'Production Summary'!$N$23</f>
        <v>1050</v>
      </c>
      <c r="AV8" s="164">
        <f>'Production Summary'!$N$25</f>
        <v>300</v>
      </c>
      <c r="AW8" s="164">
        <f>'Production Summary'!$M$25</f>
        <v>25</v>
      </c>
      <c r="AX8" s="164">
        <v>0</v>
      </c>
      <c r="AY8" s="164">
        <f>'Production Summary'!$N$26</f>
        <v>300</v>
      </c>
      <c r="AZ8" s="164">
        <f>'Production Summary'!$M$26</f>
        <v>25</v>
      </c>
      <c r="BA8" s="164">
        <v>0</v>
      </c>
      <c r="BB8" s="164">
        <f>'Production Summary'!$N$28</f>
        <v>777</v>
      </c>
      <c r="BC8" s="164">
        <f>'Production Summary'!$M$28</f>
        <v>12.95</v>
      </c>
      <c r="BD8" s="164">
        <v>0</v>
      </c>
      <c r="BE8" s="164">
        <f>'Production Summary'!$N$29</f>
        <v>612</v>
      </c>
      <c r="BF8" s="164">
        <f>'Production Summary'!$M$29</f>
        <v>51</v>
      </c>
      <c r="BG8" s="164">
        <v>0</v>
      </c>
      <c r="BH8" s="164">
        <f>'Production Summary'!$N$30</f>
        <v>500</v>
      </c>
      <c r="BI8" s="164">
        <f>'Production Summary'!$M$30</f>
        <v>250</v>
      </c>
      <c r="BJ8" s="164">
        <v>0</v>
      </c>
      <c r="BK8" s="386"/>
      <c r="BL8" s="164">
        <f>'Production Summary'!$N$32</f>
        <v>875</v>
      </c>
      <c r="BM8" s="164">
        <f>'Production Summary'!$N$34</f>
        <v>360.59999999999997</v>
      </c>
      <c r="BN8" s="164">
        <f>'Production Summary'!$M$34</f>
        <v>6.01</v>
      </c>
      <c r="BO8" s="164">
        <v>0</v>
      </c>
      <c r="BP8" s="164">
        <f>'Production Summary'!$N$36</f>
        <v>717</v>
      </c>
      <c r="BQ8" s="164">
        <f>'Production Summary'!$M$36</f>
        <v>11.95</v>
      </c>
      <c r="BR8" s="164">
        <v>0</v>
      </c>
      <c r="BS8" s="164">
        <f>'Production Summary'!$N$37</f>
        <v>210</v>
      </c>
      <c r="BT8" s="164">
        <f>'Production Summary'!$M$37</f>
        <v>21</v>
      </c>
      <c r="BU8" s="164">
        <v>0</v>
      </c>
      <c r="BV8" s="164">
        <f>'Production Summary'!$N$38</f>
        <v>280</v>
      </c>
      <c r="BW8" s="164">
        <f>'Production Summary'!$M$38</f>
        <v>28</v>
      </c>
      <c r="BX8" s="164">
        <v>0</v>
      </c>
      <c r="BY8" s="165">
        <f>'Production Summary'!$N$39</f>
        <v>300.38406247988502</v>
      </c>
      <c r="BZ8" s="164">
        <f>'Production Summary'!$M$39</f>
        <v>30.038406247988501</v>
      </c>
      <c r="CA8" s="164">
        <v>0</v>
      </c>
      <c r="CB8" s="164">
        <f>'Production Summary'!$N$40</f>
        <v>131.30000000000001</v>
      </c>
      <c r="CC8" s="164">
        <f>'Production Summary'!$M$40</f>
        <v>13.13</v>
      </c>
      <c r="CD8" s="164">
        <v>0</v>
      </c>
      <c r="CE8" s="164">
        <f>'Production Summary'!$N$42</f>
        <v>1136.3519999999996</v>
      </c>
      <c r="CF8" s="164">
        <f>'Production Summary'!$M$42</f>
        <v>81.167999999999978</v>
      </c>
      <c r="CG8" s="164">
        <v>0</v>
      </c>
      <c r="CH8" s="164">
        <v>0</v>
      </c>
      <c r="CI8" s="164">
        <f>'Production Summary'!$N$43</f>
        <v>184</v>
      </c>
      <c r="CJ8" s="164">
        <v>0</v>
      </c>
      <c r="CK8" s="164">
        <f>'Production Summary'!$N$44</f>
        <v>355</v>
      </c>
      <c r="CL8" s="164">
        <v>0</v>
      </c>
      <c r="CM8" s="375">
        <f>'Production Summary'!$N$45</f>
        <v>1650</v>
      </c>
      <c r="CN8" s="164">
        <f>'Production Summary'!$N$46</f>
        <v>270</v>
      </c>
      <c r="CO8" s="164">
        <f>'Production Summary'!$N$47</f>
        <v>1350</v>
      </c>
      <c r="CP8" s="166"/>
      <c r="CQ8" s="164">
        <f>'Production Summary'!$N$49</f>
        <v>8004.1580041580037</v>
      </c>
      <c r="CR8" s="164">
        <f>'Production Summary'!$M$49</f>
        <v>66.701316701316699</v>
      </c>
      <c r="CS8" s="164">
        <f>'Production Summary'!$N$50</f>
        <v>13331.600831600828</v>
      </c>
      <c r="CT8" s="164">
        <f>'Production Summary'!$M$50</f>
        <v>148.1288981288981</v>
      </c>
      <c r="CU8" s="164">
        <f>'Production Summary'!$N$51</f>
        <v>12785.862785862784</v>
      </c>
      <c r="CV8" s="164">
        <f>'Production Summary'!$M$51</f>
        <v>355.16285516285512</v>
      </c>
      <c r="CW8" s="164">
        <f>'Production Summary'!$N$52</f>
        <v>12629.937629937627</v>
      </c>
      <c r="CX8" s="164">
        <f>'Production Summary'!$M$52</f>
        <v>701.66320166320156</v>
      </c>
      <c r="CY8" s="164">
        <f>'Production Summary'!$N$53</f>
        <v>12396.049896049895</v>
      </c>
      <c r="CZ8" s="164">
        <f>'Production Summary'!$M$53</f>
        <v>688.66943866943859</v>
      </c>
      <c r="DA8" s="164">
        <f>'Production Summary'!$N$54</f>
        <v>13799.376299376298</v>
      </c>
      <c r="DB8" s="164">
        <f>'Production Summary'!$M$54</f>
        <v>766.63201663201653</v>
      </c>
      <c r="DC8" s="328">
        <f>'Production Summary'!$N$60</f>
        <v>12863.825363825363</v>
      </c>
      <c r="DD8" s="328">
        <f>'Production Summary'!$M$60</f>
        <v>714.65696465696465</v>
      </c>
      <c r="DE8" s="164">
        <f>'Production Summary'!$N$59</f>
        <v>11148.648648648648</v>
      </c>
      <c r="DF8" s="328">
        <f>'Production Summary'!$M$59</f>
        <v>619.36936936936934</v>
      </c>
      <c r="DG8" s="164">
        <f>'Production Summary'!$N$55</f>
        <v>13842.68884268884</v>
      </c>
      <c r="DH8" s="164">
        <f>'Production Summary'!$M$55</f>
        <v>3460.67221067221</v>
      </c>
      <c r="DI8" s="164">
        <f>'Production Summary'!$N$56</f>
        <v>13097.713097713096</v>
      </c>
      <c r="DJ8" s="164">
        <f>'Production Summary'!$M$56</f>
        <v>163.72141372141371</v>
      </c>
      <c r="DK8" s="164">
        <f>'Production Summary'!$N$57</f>
        <v>14189.189189189186</v>
      </c>
      <c r="DL8" s="164">
        <f>'Production Summary'!$M$57</f>
        <v>394.14414414414409</v>
      </c>
      <c r="DM8" s="164">
        <f>'Production Summary'!$N$58</f>
        <v>14017.671517671517</v>
      </c>
      <c r="DN8" s="164">
        <f>'Production Summary'!$M$58</f>
        <v>778.75952875952873</v>
      </c>
      <c r="DO8" s="164">
        <f>'Production Summary'!$N$61</f>
        <v>4500</v>
      </c>
      <c r="DP8" s="328">
        <f>'Production Summary'!$M$61</f>
        <v>750</v>
      </c>
      <c r="DQ8" s="164">
        <v>0</v>
      </c>
      <c r="DR8" s="164">
        <f>'Production Summary'!$N$62</f>
        <v>8900</v>
      </c>
      <c r="DS8" s="164">
        <f>'Production Summary'!$N$70</f>
        <v>300</v>
      </c>
      <c r="DT8" s="328">
        <f>'Production Summary'!$M$70</f>
        <v>25</v>
      </c>
      <c r="DU8" s="164">
        <v>0</v>
      </c>
      <c r="DV8" s="164">
        <f>'Production Summary'!$N$71</f>
        <v>150</v>
      </c>
      <c r="DW8" s="164">
        <v>0</v>
      </c>
      <c r="DX8" s="164">
        <f>'Production Summary'!$N$64</f>
        <v>192</v>
      </c>
      <c r="DY8" s="164">
        <v>0</v>
      </c>
      <c r="DZ8" s="391">
        <f>'Production Summary'!$N$65</f>
        <v>384</v>
      </c>
      <c r="EA8" s="164">
        <v>0</v>
      </c>
      <c r="EB8" s="391">
        <f>'Production Summary'!$N$66</f>
        <v>192</v>
      </c>
      <c r="EC8" s="164">
        <v>0</v>
      </c>
      <c r="ED8" s="164">
        <f>'Production Summary'!$N$67</f>
        <v>96</v>
      </c>
      <c r="EE8" s="164">
        <v>0</v>
      </c>
      <c r="EF8" s="164">
        <f>'Production Summary'!$N$68</f>
        <v>96</v>
      </c>
      <c r="EG8" s="164">
        <v>0</v>
      </c>
      <c r="EH8" s="164">
        <f>'Production Summary'!$N$69</f>
        <v>340</v>
      </c>
      <c r="EI8" s="101"/>
      <c r="EJ8" s="3"/>
      <c r="EK8" s="3"/>
      <c r="ER8" s="64" t="s">
        <v>24</v>
      </c>
      <c r="ES8" s="61" t="str">
        <f t="shared" si="0"/>
        <v>SK Agencies</v>
      </c>
      <c r="ET8" s="24">
        <f t="shared" si="1"/>
        <v>0</v>
      </c>
    </row>
    <row r="9" spans="1:150" ht="15" customHeight="1">
      <c r="A9" t="b">
        <f>C9='Other States'!C9</f>
        <v>1</v>
      </c>
      <c r="B9" s="69">
        <f t="shared" si="2"/>
        <v>4</v>
      </c>
      <c r="C9" s="61" t="str">
        <f>IF('Other States'!C9="","",'Other States'!C9)</f>
        <v>Gravy Foods and Beverages</v>
      </c>
      <c r="D9" s="164">
        <f>'Production Summary'!$N$4</f>
        <v>666</v>
      </c>
      <c r="E9" s="164">
        <f>'Production Summary'!$M$4</f>
        <v>27.75</v>
      </c>
      <c r="F9" s="164">
        <v>0</v>
      </c>
      <c r="G9" s="164">
        <f>'Production Summary'!$N$5</f>
        <v>666</v>
      </c>
      <c r="H9" s="164">
        <f>'Production Summary'!$M$5</f>
        <v>27.75</v>
      </c>
      <c r="I9" s="164">
        <v>0</v>
      </c>
      <c r="J9" s="164">
        <f>'Production Summary'!$N$6</f>
        <v>200</v>
      </c>
      <c r="K9" s="328">
        <f>'Production Summary'!$M$6</f>
        <v>7.5</v>
      </c>
      <c r="L9" s="164">
        <v>0</v>
      </c>
      <c r="M9" s="365">
        <f>'Production Summary'!$N$7</f>
        <v>612.72</v>
      </c>
      <c r="N9" s="367">
        <f>'Production Summary'!$M$7</f>
        <v>25.53</v>
      </c>
      <c r="O9" s="164">
        <v>0</v>
      </c>
      <c r="P9" s="164">
        <f>'Production Summary'!$N$8</f>
        <v>780</v>
      </c>
      <c r="Q9" s="164">
        <f>'Production Summary'!$M$8</f>
        <v>65</v>
      </c>
      <c r="R9" s="164">
        <v>0</v>
      </c>
      <c r="S9" s="164">
        <f>'Production Summary'!$N$9</f>
        <v>720</v>
      </c>
      <c r="T9" s="164">
        <f>'Production Summary'!$M$9</f>
        <v>60</v>
      </c>
      <c r="U9" s="164">
        <v>0</v>
      </c>
      <c r="V9" s="164">
        <f>'Production Summary'!$N$10</f>
        <v>876</v>
      </c>
      <c r="W9" s="164">
        <f>'Production Summary'!$M$10</f>
        <v>73</v>
      </c>
      <c r="X9" s="164">
        <v>0</v>
      </c>
      <c r="Y9" s="164">
        <f>'Production Summary'!$N$14</f>
        <v>177</v>
      </c>
      <c r="Z9" s="328">
        <f>'Production Summary'!$M$14</f>
        <v>14.75</v>
      </c>
      <c r="AA9" s="164">
        <v>0</v>
      </c>
      <c r="AB9" s="164">
        <f>'Production Summary'!$N$15</f>
        <v>126</v>
      </c>
      <c r="AC9" s="164">
        <f>'Production Summary'!$M$15</f>
        <v>21</v>
      </c>
      <c r="AD9" s="164">
        <v>0</v>
      </c>
      <c r="AE9" s="164">
        <f>'Production Summary'!$N$16</f>
        <v>252</v>
      </c>
      <c r="AF9" s="164">
        <f>'Production Summary'!$M$16</f>
        <v>21</v>
      </c>
      <c r="AG9" s="164">
        <v>0</v>
      </c>
      <c r="AH9" s="164">
        <f>'Production Summary'!$N$18</f>
        <v>1035</v>
      </c>
      <c r="AI9" s="164">
        <f>'Production Summary'!$M$18</f>
        <v>17.25</v>
      </c>
      <c r="AJ9" s="164">
        <v>0</v>
      </c>
      <c r="AK9" s="164">
        <f>'Production Summary'!$N$19</f>
        <v>870</v>
      </c>
      <c r="AL9" s="164">
        <f>'Production Summary'!$M$19</f>
        <v>29</v>
      </c>
      <c r="AM9" s="164">
        <v>0</v>
      </c>
      <c r="AN9" s="164">
        <f>'Production Summary'!$N$20</f>
        <v>864</v>
      </c>
      <c r="AO9" s="164">
        <f>'Production Summary'!$M$20</f>
        <v>72</v>
      </c>
      <c r="AP9" s="164">
        <v>0</v>
      </c>
      <c r="AQ9" s="164">
        <f>'Production Summary'!$N$21</f>
        <v>670</v>
      </c>
      <c r="AR9" s="164">
        <f>'Production Summary'!$M$21</f>
        <v>335</v>
      </c>
      <c r="AS9" s="164">
        <v>0</v>
      </c>
      <c r="AT9" s="386">
        <f>'Production Summary'!$N$22</f>
        <v>375</v>
      </c>
      <c r="AU9" s="164">
        <f>'Production Summary'!$N$23</f>
        <v>1050</v>
      </c>
      <c r="AV9" s="164">
        <f>'Production Summary'!$N$25</f>
        <v>300</v>
      </c>
      <c r="AW9" s="164">
        <f>'Production Summary'!$M$25</f>
        <v>25</v>
      </c>
      <c r="AX9" s="164">
        <v>0</v>
      </c>
      <c r="AY9" s="164">
        <f>'Production Summary'!$N$26</f>
        <v>300</v>
      </c>
      <c r="AZ9" s="164">
        <f>'Production Summary'!$M$26</f>
        <v>25</v>
      </c>
      <c r="BA9" s="164">
        <v>0</v>
      </c>
      <c r="BB9" s="164">
        <f>'Production Summary'!$N$28</f>
        <v>777</v>
      </c>
      <c r="BC9" s="164">
        <f>'Production Summary'!$M$28</f>
        <v>12.95</v>
      </c>
      <c r="BD9" s="164">
        <v>0</v>
      </c>
      <c r="BE9" s="164">
        <f>'Production Summary'!$N$29</f>
        <v>612</v>
      </c>
      <c r="BF9" s="164">
        <f>'Production Summary'!$M$29</f>
        <v>51</v>
      </c>
      <c r="BG9" s="164">
        <v>0</v>
      </c>
      <c r="BH9" s="164">
        <f>'Production Summary'!$N$30</f>
        <v>500</v>
      </c>
      <c r="BI9" s="164">
        <f>'Production Summary'!$M$30</f>
        <v>250</v>
      </c>
      <c r="BJ9" s="164">
        <v>0</v>
      </c>
      <c r="BK9" s="386"/>
      <c r="BL9" s="164">
        <f>'Production Summary'!$N$32</f>
        <v>875</v>
      </c>
      <c r="BM9" s="164">
        <f>'Production Summary'!$N$34</f>
        <v>360.59999999999997</v>
      </c>
      <c r="BN9" s="164">
        <f>'Production Summary'!$M$34</f>
        <v>6.01</v>
      </c>
      <c r="BO9" s="164">
        <v>0</v>
      </c>
      <c r="BP9" s="164">
        <f>'Production Summary'!$N$36</f>
        <v>717</v>
      </c>
      <c r="BQ9" s="164">
        <f>'Production Summary'!$M$36</f>
        <v>11.95</v>
      </c>
      <c r="BR9" s="164">
        <v>0</v>
      </c>
      <c r="BS9" s="164">
        <f>'Production Summary'!$N$37</f>
        <v>210</v>
      </c>
      <c r="BT9" s="164">
        <f>'Production Summary'!$M$37</f>
        <v>21</v>
      </c>
      <c r="BU9" s="164">
        <v>0</v>
      </c>
      <c r="BV9" s="164">
        <f>'Production Summary'!$N$38</f>
        <v>280</v>
      </c>
      <c r="BW9" s="164">
        <f>'Production Summary'!$M$38</f>
        <v>28</v>
      </c>
      <c r="BX9" s="164">
        <v>0</v>
      </c>
      <c r="BY9" s="165">
        <f>'Production Summary'!$N$39</f>
        <v>300.38406247988502</v>
      </c>
      <c r="BZ9" s="164">
        <f>'Production Summary'!$M$39</f>
        <v>30.038406247988501</v>
      </c>
      <c r="CA9" s="164">
        <v>0</v>
      </c>
      <c r="CB9" s="164">
        <f>'Production Summary'!$N$40</f>
        <v>131.30000000000001</v>
      </c>
      <c r="CC9" s="164">
        <f>'Production Summary'!$M$40</f>
        <v>13.13</v>
      </c>
      <c r="CD9" s="164">
        <v>0</v>
      </c>
      <c r="CE9" s="164">
        <f>'Production Summary'!$N$42</f>
        <v>1136.3519999999996</v>
      </c>
      <c r="CF9" s="164">
        <f>'Production Summary'!$M$42</f>
        <v>81.167999999999978</v>
      </c>
      <c r="CG9" s="164">
        <v>0</v>
      </c>
      <c r="CH9" s="164">
        <v>0</v>
      </c>
      <c r="CI9" s="164">
        <f>'Production Summary'!$N$43</f>
        <v>184</v>
      </c>
      <c r="CJ9" s="164">
        <v>0</v>
      </c>
      <c r="CK9" s="164">
        <f>'Production Summary'!$N$44</f>
        <v>355</v>
      </c>
      <c r="CL9" s="164">
        <v>0</v>
      </c>
      <c r="CM9" s="375">
        <f>'Production Summary'!$N$45</f>
        <v>1650</v>
      </c>
      <c r="CN9" s="164">
        <f>'Production Summary'!$N$46</f>
        <v>270</v>
      </c>
      <c r="CO9" s="164">
        <f>'Production Summary'!$N$47</f>
        <v>1350</v>
      </c>
      <c r="CP9" s="166"/>
      <c r="CQ9" s="164">
        <f>'Production Summary'!$N$49</f>
        <v>8004.1580041580037</v>
      </c>
      <c r="CR9" s="164">
        <f>'Production Summary'!$M$49</f>
        <v>66.701316701316699</v>
      </c>
      <c r="CS9" s="164">
        <f>'Production Summary'!$N$50</f>
        <v>13331.600831600828</v>
      </c>
      <c r="CT9" s="164">
        <f>'Production Summary'!$M$50</f>
        <v>148.1288981288981</v>
      </c>
      <c r="CU9" s="164">
        <f>'Production Summary'!$N$51</f>
        <v>12785.862785862784</v>
      </c>
      <c r="CV9" s="164">
        <f>'Production Summary'!$M$51</f>
        <v>355.16285516285512</v>
      </c>
      <c r="CW9" s="164">
        <f>'Production Summary'!$N$52</f>
        <v>12629.937629937627</v>
      </c>
      <c r="CX9" s="164">
        <f>'Production Summary'!$M$52</f>
        <v>701.66320166320156</v>
      </c>
      <c r="CY9" s="164">
        <f>'Production Summary'!$N$53</f>
        <v>12396.049896049895</v>
      </c>
      <c r="CZ9" s="164">
        <f>'Production Summary'!$M$53</f>
        <v>688.66943866943859</v>
      </c>
      <c r="DA9" s="164">
        <f>'Production Summary'!$N$54</f>
        <v>13799.376299376298</v>
      </c>
      <c r="DB9" s="164">
        <f>'Production Summary'!$M$54</f>
        <v>766.63201663201653</v>
      </c>
      <c r="DC9" s="328">
        <f>'Production Summary'!$N$60</f>
        <v>12863.825363825363</v>
      </c>
      <c r="DD9" s="328">
        <f>'Production Summary'!$M$60</f>
        <v>714.65696465696465</v>
      </c>
      <c r="DE9" s="164">
        <f>'Production Summary'!$N$59</f>
        <v>11148.648648648648</v>
      </c>
      <c r="DF9" s="328">
        <f>'Production Summary'!$M$59</f>
        <v>619.36936936936934</v>
      </c>
      <c r="DG9" s="164">
        <f>'Production Summary'!$N$55</f>
        <v>13842.68884268884</v>
      </c>
      <c r="DH9" s="164">
        <f>'Production Summary'!$M$55</f>
        <v>3460.67221067221</v>
      </c>
      <c r="DI9" s="164">
        <f>'Production Summary'!$N$56</f>
        <v>13097.713097713096</v>
      </c>
      <c r="DJ9" s="164">
        <f>'Production Summary'!$M$56</f>
        <v>163.72141372141371</v>
      </c>
      <c r="DK9" s="164">
        <f>'Production Summary'!$N$57</f>
        <v>14189.189189189186</v>
      </c>
      <c r="DL9" s="164">
        <f>'Production Summary'!$M$57</f>
        <v>394.14414414414409</v>
      </c>
      <c r="DM9" s="164">
        <f>'Production Summary'!$N$58</f>
        <v>14017.671517671517</v>
      </c>
      <c r="DN9" s="164">
        <f>'Production Summary'!$M$58</f>
        <v>778.75952875952873</v>
      </c>
      <c r="DO9" s="164">
        <f>'Production Summary'!$N$61</f>
        <v>4500</v>
      </c>
      <c r="DP9" s="328">
        <f>'Production Summary'!$M$61</f>
        <v>750</v>
      </c>
      <c r="DQ9" s="164">
        <v>0</v>
      </c>
      <c r="DR9" s="164">
        <f>'Production Summary'!$N$62</f>
        <v>8900</v>
      </c>
      <c r="DS9" s="164">
        <f>'Production Summary'!$N$70</f>
        <v>300</v>
      </c>
      <c r="DT9" s="328">
        <f>'Production Summary'!$M$70</f>
        <v>25</v>
      </c>
      <c r="DU9" s="164">
        <v>0</v>
      </c>
      <c r="DV9" s="164">
        <f>'Production Summary'!$N$71</f>
        <v>150</v>
      </c>
      <c r="DW9" s="164">
        <v>0</v>
      </c>
      <c r="DX9" s="164">
        <f>'Production Summary'!$N$64</f>
        <v>192</v>
      </c>
      <c r="DY9" s="164">
        <v>0</v>
      </c>
      <c r="DZ9" s="391">
        <f>'Production Summary'!$N$65</f>
        <v>384</v>
      </c>
      <c r="EA9" s="164">
        <v>0</v>
      </c>
      <c r="EB9" s="391">
        <f>'Production Summary'!$N$66</f>
        <v>192</v>
      </c>
      <c r="EC9" s="164">
        <v>0</v>
      </c>
      <c r="ED9" s="164">
        <f>'Production Summary'!$N$67</f>
        <v>96</v>
      </c>
      <c r="EE9" s="164">
        <v>0</v>
      </c>
      <c r="EF9" s="164">
        <f>'Production Summary'!$N$68</f>
        <v>96</v>
      </c>
      <c r="EG9" s="164">
        <v>0</v>
      </c>
      <c r="EH9" s="164">
        <f>'Production Summary'!$N$69</f>
        <v>340</v>
      </c>
      <c r="EI9" s="101"/>
      <c r="EJ9" s="3"/>
      <c r="EK9" s="3"/>
      <c r="ER9" s="64" t="s">
        <v>25</v>
      </c>
      <c r="ES9" s="61" t="str">
        <f t="shared" si="0"/>
        <v>Gravy Foods and Beverages</v>
      </c>
      <c r="ET9" s="24">
        <f t="shared" si="1"/>
        <v>0</v>
      </c>
    </row>
    <row r="10" spans="1:150" ht="15" customHeight="1">
      <c r="A10" t="b">
        <f>C10='Other States'!C10</f>
        <v>1</v>
      </c>
      <c r="B10" s="69">
        <f t="shared" si="2"/>
        <v>5</v>
      </c>
      <c r="C10" s="61" t="str">
        <f>IF('Other States'!C10="","",'Other States'!C10)</f>
        <v>Mohan Zarda Store</v>
      </c>
      <c r="D10" s="164">
        <f>'Production Summary'!$N$4</f>
        <v>666</v>
      </c>
      <c r="E10" s="164">
        <f>'Production Summary'!$M$4</f>
        <v>27.75</v>
      </c>
      <c r="F10" s="164">
        <v>0</v>
      </c>
      <c r="G10" s="164">
        <f>'Production Summary'!$N$5</f>
        <v>666</v>
      </c>
      <c r="H10" s="164">
        <f>'Production Summary'!$M$5</f>
        <v>27.75</v>
      </c>
      <c r="I10" s="164">
        <v>0</v>
      </c>
      <c r="J10" s="164">
        <f>'Production Summary'!$N$6</f>
        <v>200</v>
      </c>
      <c r="K10" s="328">
        <f>'Production Summary'!$M$6</f>
        <v>7.5</v>
      </c>
      <c r="L10" s="164">
        <v>0</v>
      </c>
      <c r="M10" s="365">
        <f>'Production Summary'!$N$7</f>
        <v>612.72</v>
      </c>
      <c r="N10" s="367">
        <f>'Production Summary'!$M$7</f>
        <v>25.53</v>
      </c>
      <c r="O10" s="164">
        <v>0</v>
      </c>
      <c r="P10" s="164">
        <f>'Production Summary'!$N$8</f>
        <v>780</v>
      </c>
      <c r="Q10" s="164">
        <f>'Production Summary'!$M$8</f>
        <v>65</v>
      </c>
      <c r="R10" s="164">
        <v>0</v>
      </c>
      <c r="S10" s="164">
        <f>'Production Summary'!$N$9</f>
        <v>720</v>
      </c>
      <c r="T10" s="164">
        <f>'Production Summary'!$M$9</f>
        <v>60</v>
      </c>
      <c r="U10" s="164">
        <v>0</v>
      </c>
      <c r="V10" s="164">
        <f>'Production Summary'!$N$10</f>
        <v>876</v>
      </c>
      <c r="W10" s="164">
        <f>'Production Summary'!$M$10</f>
        <v>73</v>
      </c>
      <c r="X10" s="164">
        <v>0</v>
      </c>
      <c r="Y10" s="164">
        <f>'Production Summary'!$N$14</f>
        <v>177</v>
      </c>
      <c r="Z10" s="328">
        <f>'Production Summary'!$M$14</f>
        <v>14.75</v>
      </c>
      <c r="AA10" s="164">
        <v>0</v>
      </c>
      <c r="AB10" s="164">
        <f>'Production Summary'!$N$15</f>
        <v>126</v>
      </c>
      <c r="AC10" s="164">
        <f>'Production Summary'!$M$15</f>
        <v>21</v>
      </c>
      <c r="AD10" s="164">
        <v>0</v>
      </c>
      <c r="AE10" s="164">
        <f>'Production Summary'!$N$16</f>
        <v>252</v>
      </c>
      <c r="AF10" s="164">
        <f>'Production Summary'!$M$16</f>
        <v>21</v>
      </c>
      <c r="AG10" s="164">
        <v>0</v>
      </c>
      <c r="AH10" s="164">
        <f>'Production Summary'!$N$18</f>
        <v>1035</v>
      </c>
      <c r="AI10" s="164">
        <f>'Production Summary'!$M$18</f>
        <v>17.25</v>
      </c>
      <c r="AJ10" s="164">
        <v>0</v>
      </c>
      <c r="AK10" s="164">
        <f>'Production Summary'!$N$19</f>
        <v>870</v>
      </c>
      <c r="AL10" s="164">
        <f>'Production Summary'!$M$19</f>
        <v>29</v>
      </c>
      <c r="AM10" s="164">
        <v>0</v>
      </c>
      <c r="AN10" s="164">
        <f>'Production Summary'!$N$20</f>
        <v>864</v>
      </c>
      <c r="AO10" s="164">
        <f>'Production Summary'!$M$20</f>
        <v>72</v>
      </c>
      <c r="AP10" s="164">
        <v>0</v>
      </c>
      <c r="AQ10" s="164">
        <f>'Production Summary'!$N$21</f>
        <v>670</v>
      </c>
      <c r="AR10" s="164">
        <f>'Production Summary'!$M$21</f>
        <v>335</v>
      </c>
      <c r="AS10" s="164">
        <v>0</v>
      </c>
      <c r="AT10" s="386">
        <f>'Production Summary'!$N$22</f>
        <v>375</v>
      </c>
      <c r="AU10" s="164">
        <f>'Production Summary'!$N$23</f>
        <v>1050</v>
      </c>
      <c r="AV10" s="164">
        <f>'Production Summary'!$N$25</f>
        <v>300</v>
      </c>
      <c r="AW10" s="164">
        <f>'Production Summary'!$M$25</f>
        <v>25</v>
      </c>
      <c r="AX10" s="164">
        <v>0</v>
      </c>
      <c r="AY10" s="164">
        <f>'Production Summary'!$N$26</f>
        <v>300</v>
      </c>
      <c r="AZ10" s="164">
        <f>'Production Summary'!$M$26</f>
        <v>25</v>
      </c>
      <c r="BA10" s="164">
        <v>0</v>
      </c>
      <c r="BB10" s="164">
        <f>'Production Summary'!$N$28</f>
        <v>777</v>
      </c>
      <c r="BC10" s="164">
        <f>'Production Summary'!$M$28</f>
        <v>12.95</v>
      </c>
      <c r="BD10" s="164">
        <v>0</v>
      </c>
      <c r="BE10" s="164">
        <f>'Production Summary'!$N$29</f>
        <v>612</v>
      </c>
      <c r="BF10" s="164">
        <f>'Production Summary'!$M$29</f>
        <v>51</v>
      </c>
      <c r="BG10" s="164">
        <v>0</v>
      </c>
      <c r="BH10" s="164">
        <f>'Production Summary'!$N$30</f>
        <v>500</v>
      </c>
      <c r="BI10" s="164">
        <f>'Production Summary'!$M$30</f>
        <v>250</v>
      </c>
      <c r="BJ10" s="164">
        <v>0</v>
      </c>
      <c r="BK10" s="386"/>
      <c r="BL10" s="164">
        <f>'Production Summary'!$N$32</f>
        <v>875</v>
      </c>
      <c r="BM10" s="164">
        <f>'Production Summary'!$N$34</f>
        <v>360.59999999999997</v>
      </c>
      <c r="BN10" s="164">
        <f>'Production Summary'!$M$34</f>
        <v>6.01</v>
      </c>
      <c r="BO10" s="164">
        <v>0</v>
      </c>
      <c r="BP10" s="164">
        <f>'Production Summary'!$N$36</f>
        <v>717</v>
      </c>
      <c r="BQ10" s="164">
        <f>'Production Summary'!$M$36</f>
        <v>11.95</v>
      </c>
      <c r="BR10" s="164">
        <v>0</v>
      </c>
      <c r="BS10" s="164">
        <f>'Production Summary'!$N$37</f>
        <v>210</v>
      </c>
      <c r="BT10" s="164">
        <f>'Production Summary'!$M$37</f>
        <v>21</v>
      </c>
      <c r="BU10" s="164">
        <v>0</v>
      </c>
      <c r="BV10" s="164">
        <f>'Production Summary'!$N$38</f>
        <v>280</v>
      </c>
      <c r="BW10" s="164">
        <f>'Production Summary'!$M$38</f>
        <v>28</v>
      </c>
      <c r="BX10" s="164">
        <v>0</v>
      </c>
      <c r="BY10" s="165">
        <f>'Production Summary'!$N$39</f>
        <v>300.38406247988502</v>
      </c>
      <c r="BZ10" s="164">
        <f>'Production Summary'!$M$39</f>
        <v>30.038406247988501</v>
      </c>
      <c r="CA10" s="164">
        <v>0</v>
      </c>
      <c r="CB10" s="164">
        <f>'Production Summary'!$N$40</f>
        <v>131.30000000000001</v>
      </c>
      <c r="CC10" s="164">
        <f>'Production Summary'!$M$40</f>
        <v>13.13</v>
      </c>
      <c r="CD10" s="164">
        <v>0</v>
      </c>
      <c r="CE10" s="164">
        <f>'Production Summary'!$N$42</f>
        <v>1136.3519999999996</v>
      </c>
      <c r="CF10" s="164">
        <f>'Production Summary'!$M$42</f>
        <v>81.167999999999978</v>
      </c>
      <c r="CG10" s="164">
        <v>0</v>
      </c>
      <c r="CH10" s="164">
        <v>0</v>
      </c>
      <c r="CI10" s="164">
        <f>'Production Summary'!$N$43</f>
        <v>184</v>
      </c>
      <c r="CJ10" s="164">
        <v>0</v>
      </c>
      <c r="CK10" s="164">
        <f>'Production Summary'!$N$44</f>
        <v>355</v>
      </c>
      <c r="CL10" s="164">
        <v>0</v>
      </c>
      <c r="CM10" s="375">
        <f>'Production Summary'!$N$45</f>
        <v>1650</v>
      </c>
      <c r="CN10" s="164">
        <f>'Production Summary'!$N$46</f>
        <v>270</v>
      </c>
      <c r="CO10" s="164">
        <f>'Production Summary'!$N$47</f>
        <v>1350</v>
      </c>
      <c r="CP10" s="166"/>
      <c r="CQ10" s="164">
        <f>'Production Summary'!$N$49</f>
        <v>8004.1580041580037</v>
      </c>
      <c r="CR10" s="164">
        <f>'Production Summary'!$M$49</f>
        <v>66.701316701316699</v>
      </c>
      <c r="CS10" s="164">
        <f>'Production Summary'!$N$50</f>
        <v>13331.600831600828</v>
      </c>
      <c r="CT10" s="164">
        <f>'Production Summary'!$M$50</f>
        <v>148.1288981288981</v>
      </c>
      <c r="CU10" s="164">
        <f>'Production Summary'!$N$51</f>
        <v>12785.862785862784</v>
      </c>
      <c r="CV10" s="164">
        <f>'Production Summary'!$M$51</f>
        <v>355.16285516285512</v>
      </c>
      <c r="CW10" s="164">
        <f>'Production Summary'!$N$52</f>
        <v>12629.937629937627</v>
      </c>
      <c r="CX10" s="164">
        <f>'Production Summary'!$M$52</f>
        <v>701.66320166320156</v>
      </c>
      <c r="CY10" s="164">
        <f>'Production Summary'!$N$53</f>
        <v>12396.049896049895</v>
      </c>
      <c r="CZ10" s="164">
        <f>'Production Summary'!$M$53</f>
        <v>688.66943866943859</v>
      </c>
      <c r="DA10" s="164">
        <f>'Production Summary'!$N$54</f>
        <v>13799.376299376298</v>
      </c>
      <c r="DB10" s="164">
        <f>'Production Summary'!$M$54</f>
        <v>766.63201663201653</v>
      </c>
      <c r="DC10" s="328">
        <f>'Production Summary'!$N$60</f>
        <v>12863.825363825363</v>
      </c>
      <c r="DD10" s="328">
        <f>'Production Summary'!$M$60</f>
        <v>714.65696465696465</v>
      </c>
      <c r="DE10" s="164">
        <f>'Production Summary'!$N$59</f>
        <v>11148.648648648648</v>
      </c>
      <c r="DF10" s="328">
        <f>'Production Summary'!$M$59</f>
        <v>619.36936936936934</v>
      </c>
      <c r="DG10" s="164">
        <f>'Production Summary'!$N$55</f>
        <v>13842.68884268884</v>
      </c>
      <c r="DH10" s="164">
        <f>'Production Summary'!$M$55</f>
        <v>3460.67221067221</v>
      </c>
      <c r="DI10" s="164">
        <f>'Production Summary'!$N$56</f>
        <v>13097.713097713096</v>
      </c>
      <c r="DJ10" s="164">
        <f>'Production Summary'!$M$56</f>
        <v>163.72141372141371</v>
      </c>
      <c r="DK10" s="164">
        <f>'Production Summary'!$N$57</f>
        <v>14189.189189189186</v>
      </c>
      <c r="DL10" s="164">
        <f>'Production Summary'!$M$57</f>
        <v>394.14414414414409</v>
      </c>
      <c r="DM10" s="164">
        <f>'Production Summary'!$N$58</f>
        <v>14017.671517671517</v>
      </c>
      <c r="DN10" s="164">
        <f>'Production Summary'!$M$58</f>
        <v>778.75952875952873</v>
      </c>
      <c r="DO10" s="164">
        <f>'Production Summary'!$N$61</f>
        <v>4500</v>
      </c>
      <c r="DP10" s="328">
        <f>'Production Summary'!$M$61</f>
        <v>750</v>
      </c>
      <c r="DQ10" s="164">
        <v>0</v>
      </c>
      <c r="DR10" s="164">
        <f>'Production Summary'!$N$62</f>
        <v>8900</v>
      </c>
      <c r="DS10" s="164">
        <f>'Production Summary'!$N$70</f>
        <v>300</v>
      </c>
      <c r="DT10" s="328">
        <f>'Production Summary'!$M$70</f>
        <v>25</v>
      </c>
      <c r="DU10" s="164">
        <v>0</v>
      </c>
      <c r="DV10" s="164">
        <f>'Production Summary'!$N$71</f>
        <v>150</v>
      </c>
      <c r="DW10" s="164">
        <v>0</v>
      </c>
      <c r="DX10" s="164">
        <f>'Production Summary'!$N$64</f>
        <v>192</v>
      </c>
      <c r="DY10" s="164">
        <v>0</v>
      </c>
      <c r="DZ10" s="391">
        <f>'Production Summary'!$N$65</f>
        <v>384</v>
      </c>
      <c r="EA10" s="164">
        <v>0</v>
      </c>
      <c r="EB10" s="391">
        <f>'Production Summary'!$N$66</f>
        <v>192</v>
      </c>
      <c r="EC10" s="164">
        <v>0</v>
      </c>
      <c r="ED10" s="164">
        <f>'Production Summary'!$N$67</f>
        <v>96</v>
      </c>
      <c r="EE10" s="164">
        <v>0</v>
      </c>
      <c r="EF10" s="164">
        <f>'Production Summary'!$N$68</f>
        <v>96</v>
      </c>
      <c r="EG10" s="164">
        <v>0</v>
      </c>
      <c r="EH10" s="164">
        <f>'Production Summary'!$N$69</f>
        <v>340</v>
      </c>
      <c r="EI10" s="101"/>
      <c r="EJ10" s="3"/>
      <c r="EK10" s="3"/>
      <c r="ER10" s="64" t="s">
        <v>26</v>
      </c>
      <c r="ES10" s="61" t="str">
        <f t="shared" si="0"/>
        <v>Mohan Zarda Store</v>
      </c>
      <c r="ET10" s="24">
        <f t="shared" si="1"/>
        <v>0</v>
      </c>
    </row>
    <row r="11" spans="1:150" ht="15" customHeight="1">
      <c r="A11" t="b">
        <f>C11='Other States'!C11</f>
        <v>1</v>
      </c>
      <c r="B11" s="69">
        <f t="shared" si="2"/>
        <v>6</v>
      </c>
      <c r="C11" s="61" t="str">
        <f>IF('Other States'!C11="","",'Other States'!C11)</f>
        <v>Gauri Shankar &amp; Sons</v>
      </c>
      <c r="D11" s="164">
        <f>'Production Summary'!$N$4</f>
        <v>666</v>
      </c>
      <c r="E11" s="164">
        <f>'Production Summary'!$M$4</f>
        <v>27.75</v>
      </c>
      <c r="F11" s="164">
        <v>0</v>
      </c>
      <c r="G11" s="164">
        <f>'Production Summary'!$N$5</f>
        <v>666</v>
      </c>
      <c r="H11" s="164">
        <f>'Production Summary'!$M$5</f>
        <v>27.75</v>
      </c>
      <c r="I11" s="164">
        <v>0</v>
      </c>
      <c r="J11" s="164">
        <f>'Production Summary'!$N$6</f>
        <v>200</v>
      </c>
      <c r="K11" s="328">
        <f>'Production Summary'!$M$6</f>
        <v>7.5</v>
      </c>
      <c r="L11" s="164">
        <v>0</v>
      </c>
      <c r="M11" s="365">
        <f>'Production Summary'!$N$7</f>
        <v>612.72</v>
      </c>
      <c r="N11" s="367">
        <f>'Production Summary'!$M$7</f>
        <v>25.53</v>
      </c>
      <c r="O11" s="164">
        <v>0</v>
      </c>
      <c r="P11" s="164">
        <f>'Production Summary'!$N$8</f>
        <v>780</v>
      </c>
      <c r="Q11" s="164">
        <f>'Production Summary'!$M$8</f>
        <v>65</v>
      </c>
      <c r="R11" s="164">
        <v>0</v>
      </c>
      <c r="S11" s="164">
        <f>'Production Summary'!$N$9</f>
        <v>720</v>
      </c>
      <c r="T11" s="164">
        <f>'Production Summary'!$M$9</f>
        <v>60</v>
      </c>
      <c r="U11" s="164">
        <v>0</v>
      </c>
      <c r="V11" s="164">
        <f>'Production Summary'!$N$10</f>
        <v>876</v>
      </c>
      <c r="W11" s="164">
        <f>'Production Summary'!$M$10</f>
        <v>73</v>
      </c>
      <c r="X11" s="164">
        <v>0</v>
      </c>
      <c r="Y11" s="164">
        <f>'Production Summary'!$N$14</f>
        <v>177</v>
      </c>
      <c r="Z11" s="328">
        <f>'Production Summary'!$M$14</f>
        <v>14.75</v>
      </c>
      <c r="AA11" s="164">
        <v>0</v>
      </c>
      <c r="AB11" s="164">
        <f>'Production Summary'!$N$15</f>
        <v>126</v>
      </c>
      <c r="AC11" s="164">
        <f>'Production Summary'!$M$15</f>
        <v>21</v>
      </c>
      <c r="AD11" s="164">
        <v>0</v>
      </c>
      <c r="AE11" s="164">
        <f>'Production Summary'!$N$16</f>
        <v>252</v>
      </c>
      <c r="AF11" s="164">
        <f>'Production Summary'!$M$16</f>
        <v>21</v>
      </c>
      <c r="AG11" s="164">
        <v>0</v>
      </c>
      <c r="AH11" s="164">
        <f>'Production Summary'!$N$18</f>
        <v>1035</v>
      </c>
      <c r="AI11" s="164">
        <f>'Production Summary'!$M$18</f>
        <v>17.25</v>
      </c>
      <c r="AJ11" s="164">
        <v>0</v>
      </c>
      <c r="AK11" s="164">
        <f>'Production Summary'!$N$19</f>
        <v>870</v>
      </c>
      <c r="AL11" s="164">
        <f>'Production Summary'!$M$19</f>
        <v>29</v>
      </c>
      <c r="AM11" s="164">
        <v>0</v>
      </c>
      <c r="AN11" s="164">
        <f>'Production Summary'!$N$20</f>
        <v>864</v>
      </c>
      <c r="AO11" s="164">
        <f>'Production Summary'!$M$20</f>
        <v>72</v>
      </c>
      <c r="AP11" s="164">
        <v>0</v>
      </c>
      <c r="AQ11" s="164">
        <f>'Production Summary'!$N$21</f>
        <v>670</v>
      </c>
      <c r="AR11" s="164">
        <f>'Production Summary'!$M$21</f>
        <v>335</v>
      </c>
      <c r="AS11" s="164">
        <v>0</v>
      </c>
      <c r="AT11" s="386">
        <f>'Production Summary'!$N$22</f>
        <v>375</v>
      </c>
      <c r="AU11" s="164">
        <f>'Production Summary'!$N$23</f>
        <v>1050</v>
      </c>
      <c r="AV11" s="164">
        <f>'Production Summary'!$N$25</f>
        <v>300</v>
      </c>
      <c r="AW11" s="164">
        <f>'Production Summary'!$M$25</f>
        <v>25</v>
      </c>
      <c r="AX11" s="164">
        <v>0</v>
      </c>
      <c r="AY11" s="164">
        <f>'Production Summary'!$N$26</f>
        <v>300</v>
      </c>
      <c r="AZ11" s="164">
        <f>'Production Summary'!$M$26</f>
        <v>25</v>
      </c>
      <c r="BA11" s="164">
        <v>0</v>
      </c>
      <c r="BB11" s="164">
        <f>'Production Summary'!$N$28</f>
        <v>777</v>
      </c>
      <c r="BC11" s="164">
        <f>'Production Summary'!$M$28</f>
        <v>12.95</v>
      </c>
      <c r="BD11" s="164">
        <v>0</v>
      </c>
      <c r="BE11" s="164">
        <f>'Production Summary'!$N$29</f>
        <v>612</v>
      </c>
      <c r="BF11" s="164">
        <f>'Production Summary'!$M$29</f>
        <v>51</v>
      </c>
      <c r="BG11" s="164">
        <v>0</v>
      </c>
      <c r="BH11" s="164">
        <f>'Production Summary'!$N$30</f>
        <v>500</v>
      </c>
      <c r="BI11" s="164">
        <f>'Production Summary'!$M$30</f>
        <v>250</v>
      </c>
      <c r="BJ11" s="164">
        <v>0</v>
      </c>
      <c r="BK11" s="386"/>
      <c r="BL11" s="164">
        <f>'Production Summary'!$N$32</f>
        <v>875</v>
      </c>
      <c r="BM11" s="164">
        <f>'Production Summary'!$N$34</f>
        <v>360.59999999999997</v>
      </c>
      <c r="BN11" s="164">
        <f>'Production Summary'!$M$34</f>
        <v>6.01</v>
      </c>
      <c r="BO11" s="164">
        <v>0</v>
      </c>
      <c r="BP11" s="164">
        <f>'Production Summary'!$N$36</f>
        <v>717</v>
      </c>
      <c r="BQ11" s="164">
        <f>'Production Summary'!$M$36</f>
        <v>11.95</v>
      </c>
      <c r="BR11" s="164">
        <v>0</v>
      </c>
      <c r="BS11" s="164">
        <f>'Production Summary'!$N$37</f>
        <v>210</v>
      </c>
      <c r="BT11" s="164">
        <f>'Production Summary'!$M$37</f>
        <v>21</v>
      </c>
      <c r="BU11" s="164">
        <v>0</v>
      </c>
      <c r="BV11" s="164">
        <f>'Production Summary'!$N$38</f>
        <v>280</v>
      </c>
      <c r="BW11" s="164">
        <f>'Production Summary'!$M$38</f>
        <v>28</v>
      </c>
      <c r="BX11" s="164">
        <v>0</v>
      </c>
      <c r="BY11" s="165">
        <f>'Production Summary'!$N$39</f>
        <v>300.38406247988502</v>
      </c>
      <c r="BZ11" s="164">
        <f>'Production Summary'!$M$39</f>
        <v>30.038406247988501</v>
      </c>
      <c r="CA11" s="164">
        <v>0</v>
      </c>
      <c r="CB11" s="164">
        <f>'Production Summary'!$N$40</f>
        <v>131.30000000000001</v>
      </c>
      <c r="CC11" s="164">
        <f>'Production Summary'!$M$40</f>
        <v>13.13</v>
      </c>
      <c r="CD11" s="164">
        <v>0</v>
      </c>
      <c r="CE11" s="164">
        <f>'Production Summary'!$N$42</f>
        <v>1136.3519999999996</v>
      </c>
      <c r="CF11" s="164">
        <f>'Production Summary'!$M$42</f>
        <v>81.167999999999978</v>
      </c>
      <c r="CG11" s="164">
        <v>0</v>
      </c>
      <c r="CH11" s="164">
        <v>0</v>
      </c>
      <c r="CI11" s="164">
        <f>'Production Summary'!$N$43</f>
        <v>184</v>
      </c>
      <c r="CJ11" s="164">
        <v>0</v>
      </c>
      <c r="CK11" s="164">
        <f>'Production Summary'!$N$44</f>
        <v>355</v>
      </c>
      <c r="CL11" s="164">
        <v>0</v>
      </c>
      <c r="CM11" s="375">
        <f>'Production Summary'!$N$45</f>
        <v>1650</v>
      </c>
      <c r="CN11" s="164">
        <f>'Production Summary'!$N$46</f>
        <v>270</v>
      </c>
      <c r="CO11" s="164">
        <f>'Production Summary'!$N$47</f>
        <v>1350</v>
      </c>
      <c r="CP11" s="166"/>
      <c r="CQ11" s="164">
        <f>'Production Summary'!$N$49</f>
        <v>8004.1580041580037</v>
      </c>
      <c r="CR11" s="164">
        <f>'Production Summary'!$M$49</f>
        <v>66.701316701316699</v>
      </c>
      <c r="CS11" s="164">
        <f>'Production Summary'!$N$50</f>
        <v>13331.600831600828</v>
      </c>
      <c r="CT11" s="164">
        <f>'Production Summary'!$M$50</f>
        <v>148.1288981288981</v>
      </c>
      <c r="CU11" s="164">
        <f>'Production Summary'!$N$51</f>
        <v>12785.862785862784</v>
      </c>
      <c r="CV11" s="164">
        <f>'Production Summary'!$M$51</f>
        <v>355.16285516285512</v>
      </c>
      <c r="CW11" s="164">
        <f>'Production Summary'!$N$52</f>
        <v>12629.937629937627</v>
      </c>
      <c r="CX11" s="164">
        <f>'Production Summary'!$M$52</f>
        <v>701.66320166320156</v>
      </c>
      <c r="CY11" s="164">
        <f>'Production Summary'!$N$53</f>
        <v>12396.049896049895</v>
      </c>
      <c r="CZ11" s="164">
        <f>'Production Summary'!$M$53</f>
        <v>688.66943866943859</v>
      </c>
      <c r="DA11" s="164">
        <f>'Production Summary'!$N$54</f>
        <v>13799.376299376298</v>
      </c>
      <c r="DB11" s="164">
        <f>'Production Summary'!$M$54</f>
        <v>766.63201663201653</v>
      </c>
      <c r="DC11" s="328">
        <f>'Production Summary'!$N$60</f>
        <v>12863.825363825363</v>
      </c>
      <c r="DD11" s="328">
        <f>'Production Summary'!$M$60</f>
        <v>714.65696465696465</v>
      </c>
      <c r="DE11" s="164">
        <f>'Production Summary'!$N$59</f>
        <v>11148.648648648648</v>
      </c>
      <c r="DF11" s="328">
        <f>'Production Summary'!$M$59</f>
        <v>619.36936936936934</v>
      </c>
      <c r="DG11" s="164">
        <f>'Production Summary'!$N$55</f>
        <v>13842.68884268884</v>
      </c>
      <c r="DH11" s="164">
        <f>'Production Summary'!$M$55</f>
        <v>3460.67221067221</v>
      </c>
      <c r="DI11" s="164">
        <f>'Production Summary'!$N$56</f>
        <v>13097.713097713096</v>
      </c>
      <c r="DJ11" s="164">
        <f>'Production Summary'!$M$56</f>
        <v>163.72141372141371</v>
      </c>
      <c r="DK11" s="164">
        <f>'Production Summary'!$N$57</f>
        <v>14189.189189189186</v>
      </c>
      <c r="DL11" s="164">
        <f>'Production Summary'!$M$57</f>
        <v>394.14414414414409</v>
      </c>
      <c r="DM11" s="164">
        <f>'Production Summary'!$N$58</f>
        <v>14017.671517671517</v>
      </c>
      <c r="DN11" s="164">
        <f>'Production Summary'!$M$58</f>
        <v>778.75952875952873</v>
      </c>
      <c r="DO11" s="164">
        <f>'Production Summary'!$N$61</f>
        <v>4500</v>
      </c>
      <c r="DP11" s="328">
        <f>'Production Summary'!$M$61</f>
        <v>750</v>
      </c>
      <c r="DQ11" s="164">
        <v>0</v>
      </c>
      <c r="DR11" s="164">
        <f>'Production Summary'!$N$62</f>
        <v>8900</v>
      </c>
      <c r="DS11" s="164">
        <f>'Production Summary'!$N$70</f>
        <v>300</v>
      </c>
      <c r="DT11" s="328">
        <f>'Production Summary'!$M$70</f>
        <v>25</v>
      </c>
      <c r="DU11" s="164">
        <v>0</v>
      </c>
      <c r="DV11" s="164">
        <f>'Production Summary'!$N$71</f>
        <v>150</v>
      </c>
      <c r="DW11" s="164">
        <v>0</v>
      </c>
      <c r="DX11" s="164">
        <f>'Production Summary'!$N$64</f>
        <v>192</v>
      </c>
      <c r="DY11" s="164">
        <v>0</v>
      </c>
      <c r="DZ11" s="391">
        <f>'Production Summary'!$N$65</f>
        <v>384</v>
      </c>
      <c r="EA11" s="164">
        <v>0</v>
      </c>
      <c r="EB11" s="391">
        <f>'Production Summary'!$N$66</f>
        <v>192</v>
      </c>
      <c r="EC11" s="164">
        <v>0</v>
      </c>
      <c r="ED11" s="164">
        <f>'Production Summary'!$N$67</f>
        <v>96</v>
      </c>
      <c r="EE11" s="164">
        <v>0</v>
      </c>
      <c r="EF11" s="164">
        <f>'Production Summary'!$N$68</f>
        <v>96</v>
      </c>
      <c r="EG11" s="164">
        <v>0</v>
      </c>
      <c r="EH11" s="164">
        <f>'Production Summary'!$N$69</f>
        <v>340</v>
      </c>
      <c r="EI11" s="101"/>
      <c r="EJ11" s="3"/>
      <c r="EK11" s="3"/>
      <c r="ER11" s="64" t="s">
        <v>27</v>
      </c>
      <c r="ES11" s="61" t="str">
        <f t="shared" si="0"/>
        <v>Gauri Shankar &amp; Sons</v>
      </c>
      <c r="ET11" s="24">
        <f t="shared" si="1"/>
        <v>0</v>
      </c>
    </row>
    <row r="12" spans="1:150" ht="15" customHeight="1">
      <c r="A12" t="b">
        <f>C12='Other States'!C12</f>
        <v>1</v>
      </c>
      <c r="B12" s="69">
        <f t="shared" si="2"/>
        <v>7</v>
      </c>
      <c r="C12" s="61" t="str">
        <f>IF('Other States'!C12="","",'Other States'!C12)</f>
        <v>Gurumukh Das Bharat Lal</v>
      </c>
      <c r="D12" s="164">
        <f>'Production Summary'!$N$4</f>
        <v>666</v>
      </c>
      <c r="E12" s="164">
        <f>'Production Summary'!$M$4</f>
        <v>27.75</v>
      </c>
      <c r="F12" s="164">
        <v>0</v>
      </c>
      <c r="G12" s="164">
        <f>'Production Summary'!$N$5</f>
        <v>666</v>
      </c>
      <c r="H12" s="164">
        <f>'Production Summary'!$M$5</f>
        <v>27.75</v>
      </c>
      <c r="I12" s="164">
        <v>0</v>
      </c>
      <c r="J12" s="164">
        <f>'Production Summary'!$N$6</f>
        <v>200</v>
      </c>
      <c r="K12" s="328">
        <f>'Production Summary'!$M$6</f>
        <v>7.5</v>
      </c>
      <c r="L12" s="164">
        <v>0</v>
      </c>
      <c r="M12" s="365">
        <f>'Production Summary'!$N$7</f>
        <v>612.72</v>
      </c>
      <c r="N12" s="367">
        <f>'Production Summary'!$M$7</f>
        <v>25.53</v>
      </c>
      <c r="O12" s="164">
        <v>0</v>
      </c>
      <c r="P12" s="164">
        <f>'Production Summary'!$N$8</f>
        <v>780</v>
      </c>
      <c r="Q12" s="164">
        <f>'Production Summary'!$M$8</f>
        <v>65</v>
      </c>
      <c r="R12" s="164">
        <v>0</v>
      </c>
      <c r="S12" s="164">
        <f>'Production Summary'!$N$9</f>
        <v>720</v>
      </c>
      <c r="T12" s="164">
        <f>'Production Summary'!$M$9</f>
        <v>60</v>
      </c>
      <c r="U12" s="164">
        <v>0</v>
      </c>
      <c r="V12" s="164">
        <f>'Production Summary'!$N$10</f>
        <v>876</v>
      </c>
      <c r="W12" s="164">
        <f>'Production Summary'!$M$10</f>
        <v>73</v>
      </c>
      <c r="X12" s="164">
        <v>0</v>
      </c>
      <c r="Y12" s="164">
        <f>'Production Summary'!$N$14</f>
        <v>177</v>
      </c>
      <c r="Z12" s="328">
        <f>'Production Summary'!$M$14</f>
        <v>14.75</v>
      </c>
      <c r="AA12" s="164">
        <v>0</v>
      </c>
      <c r="AB12" s="164">
        <f>'Production Summary'!$N$15</f>
        <v>126</v>
      </c>
      <c r="AC12" s="164">
        <f>'Production Summary'!$M$15</f>
        <v>21</v>
      </c>
      <c r="AD12" s="164">
        <v>0</v>
      </c>
      <c r="AE12" s="164">
        <f>'Production Summary'!$N$16</f>
        <v>252</v>
      </c>
      <c r="AF12" s="164">
        <f>'Production Summary'!$M$16</f>
        <v>21</v>
      </c>
      <c r="AG12" s="164">
        <v>0</v>
      </c>
      <c r="AH12" s="164">
        <f>'Production Summary'!$N$18</f>
        <v>1035</v>
      </c>
      <c r="AI12" s="164">
        <f>'Production Summary'!$M$18</f>
        <v>17.25</v>
      </c>
      <c r="AJ12" s="164">
        <v>0</v>
      </c>
      <c r="AK12" s="164">
        <f>'Production Summary'!$N$19</f>
        <v>870</v>
      </c>
      <c r="AL12" s="164">
        <f>'Production Summary'!$M$19</f>
        <v>29</v>
      </c>
      <c r="AM12" s="164">
        <v>0</v>
      </c>
      <c r="AN12" s="164">
        <f>'Production Summary'!$N$20</f>
        <v>864</v>
      </c>
      <c r="AO12" s="164">
        <f>'Production Summary'!$M$20</f>
        <v>72</v>
      </c>
      <c r="AP12" s="164">
        <v>0</v>
      </c>
      <c r="AQ12" s="164">
        <f>'Production Summary'!$N$21</f>
        <v>670</v>
      </c>
      <c r="AR12" s="164">
        <f>'Production Summary'!$M$21</f>
        <v>335</v>
      </c>
      <c r="AS12" s="164">
        <v>0</v>
      </c>
      <c r="AT12" s="386">
        <f>'Production Summary'!$N$22</f>
        <v>375</v>
      </c>
      <c r="AU12" s="164">
        <f>'Production Summary'!$N$23</f>
        <v>1050</v>
      </c>
      <c r="AV12" s="164">
        <f>'Production Summary'!$N$25</f>
        <v>300</v>
      </c>
      <c r="AW12" s="164">
        <f>'Production Summary'!$M$25</f>
        <v>25</v>
      </c>
      <c r="AX12" s="164">
        <v>0</v>
      </c>
      <c r="AY12" s="164">
        <f>'Production Summary'!$N$26</f>
        <v>300</v>
      </c>
      <c r="AZ12" s="164">
        <f>'Production Summary'!$M$26</f>
        <v>25</v>
      </c>
      <c r="BA12" s="164">
        <v>0</v>
      </c>
      <c r="BB12" s="164">
        <f>'Production Summary'!$N$28</f>
        <v>777</v>
      </c>
      <c r="BC12" s="164">
        <f>'Production Summary'!$M$28</f>
        <v>12.95</v>
      </c>
      <c r="BD12" s="164">
        <v>0</v>
      </c>
      <c r="BE12" s="164">
        <f>'Production Summary'!$N$29</f>
        <v>612</v>
      </c>
      <c r="BF12" s="164">
        <f>'Production Summary'!$M$29</f>
        <v>51</v>
      </c>
      <c r="BG12" s="164">
        <v>0</v>
      </c>
      <c r="BH12" s="164">
        <f>'Production Summary'!$N$30</f>
        <v>500</v>
      </c>
      <c r="BI12" s="164">
        <f>'Production Summary'!$M$30</f>
        <v>250</v>
      </c>
      <c r="BJ12" s="164">
        <v>0</v>
      </c>
      <c r="BK12" s="386"/>
      <c r="BL12" s="164">
        <f>'Production Summary'!$N$32</f>
        <v>875</v>
      </c>
      <c r="BM12" s="164">
        <f>'Production Summary'!$N$34</f>
        <v>360.59999999999997</v>
      </c>
      <c r="BN12" s="164">
        <f>'Production Summary'!$M$34</f>
        <v>6.01</v>
      </c>
      <c r="BO12" s="164">
        <v>0</v>
      </c>
      <c r="BP12" s="164">
        <f>'Production Summary'!$N$36</f>
        <v>717</v>
      </c>
      <c r="BQ12" s="164">
        <f>'Production Summary'!$M$36</f>
        <v>11.95</v>
      </c>
      <c r="BR12" s="164">
        <v>0</v>
      </c>
      <c r="BS12" s="164">
        <f>'Production Summary'!$N$37</f>
        <v>210</v>
      </c>
      <c r="BT12" s="164">
        <f>'Production Summary'!$M$37</f>
        <v>21</v>
      </c>
      <c r="BU12" s="164">
        <v>0</v>
      </c>
      <c r="BV12" s="164">
        <f>'Production Summary'!$N$38</f>
        <v>280</v>
      </c>
      <c r="BW12" s="164">
        <f>'Production Summary'!$M$38</f>
        <v>28</v>
      </c>
      <c r="BX12" s="164">
        <v>0</v>
      </c>
      <c r="BY12" s="165">
        <f>'Production Summary'!$N$39</f>
        <v>300.38406247988502</v>
      </c>
      <c r="BZ12" s="164">
        <f>'Production Summary'!$M$39</f>
        <v>30.038406247988501</v>
      </c>
      <c r="CA12" s="164">
        <v>0</v>
      </c>
      <c r="CB12" s="164">
        <f>'Production Summary'!$N$40</f>
        <v>131.30000000000001</v>
      </c>
      <c r="CC12" s="164">
        <f>'Production Summary'!$M$40</f>
        <v>13.13</v>
      </c>
      <c r="CD12" s="164">
        <v>0</v>
      </c>
      <c r="CE12" s="164">
        <f>'Production Summary'!$N$42</f>
        <v>1136.3519999999996</v>
      </c>
      <c r="CF12" s="164">
        <f>'Production Summary'!$M$42</f>
        <v>81.167999999999978</v>
      </c>
      <c r="CG12" s="164">
        <v>0</v>
      </c>
      <c r="CH12" s="164">
        <v>0</v>
      </c>
      <c r="CI12" s="164">
        <f>'Production Summary'!$N$43</f>
        <v>184</v>
      </c>
      <c r="CJ12" s="164">
        <v>0</v>
      </c>
      <c r="CK12" s="164">
        <f>'Production Summary'!$N$44</f>
        <v>355</v>
      </c>
      <c r="CL12" s="164">
        <v>0</v>
      </c>
      <c r="CM12" s="375">
        <f>'Production Summary'!$N$45</f>
        <v>1650</v>
      </c>
      <c r="CN12" s="164">
        <f>'Production Summary'!$N$46</f>
        <v>270</v>
      </c>
      <c r="CO12" s="164">
        <f>'Production Summary'!$N$47</f>
        <v>1350</v>
      </c>
      <c r="CP12" s="166"/>
      <c r="CQ12" s="164">
        <f>'Production Summary'!$N$49</f>
        <v>8004.1580041580037</v>
      </c>
      <c r="CR12" s="164">
        <f>'Production Summary'!$M$49</f>
        <v>66.701316701316699</v>
      </c>
      <c r="CS12" s="164">
        <f>'Production Summary'!$N$50</f>
        <v>13331.600831600828</v>
      </c>
      <c r="CT12" s="164">
        <f>'Production Summary'!$M$50</f>
        <v>148.1288981288981</v>
      </c>
      <c r="CU12" s="164">
        <f>'Production Summary'!$N$51</f>
        <v>12785.862785862784</v>
      </c>
      <c r="CV12" s="164">
        <f>'Production Summary'!$M$51</f>
        <v>355.16285516285512</v>
      </c>
      <c r="CW12" s="164">
        <f>'Production Summary'!$N$52</f>
        <v>12629.937629937627</v>
      </c>
      <c r="CX12" s="164">
        <f>'Production Summary'!$M$52</f>
        <v>701.66320166320156</v>
      </c>
      <c r="CY12" s="164">
        <f>'Production Summary'!$N$53</f>
        <v>12396.049896049895</v>
      </c>
      <c r="CZ12" s="164">
        <f>'Production Summary'!$M$53</f>
        <v>688.66943866943859</v>
      </c>
      <c r="DA12" s="164">
        <f>'Production Summary'!$N$54</f>
        <v>13799.376299376298</v>
      </c>
      <c r="DB12" s="164">
        <f>'Production Summary'!$M$54</f>
        <v>766.63201663201653</v>
      </c>
      <c r="DC12" s="328">
        <f>'Production Summary'!$N$60</f>
        <v>12863.825363825363</v>
      </c>
      <c r="DD12" s="328">
        <f>'Production Summary'!$M$60</f>
        <v>714.65696465696465</v>
      </c>
      <c r="DE12" s="164">
        <f>'Production Summary'!$N$59</f>
        <v>11148.648648648648</v>
      </c>
      <c r="DF12" s="328">
        <f>'Production Summary'!$M$59</f>
        <v>619.36936936936934</v>
      </c>
      <c r="DG12" s="164">
        <f>'Production Summary'!$N$55</f>
        <v>13842.68884268884</v>
      </c>
      <c r="DH12" s="164">
        <f>'Production Summary'!$M$55</f>
        <v>3460.67221067221</v>
      </c>
      <c r="DI12" s="164">
        <f>'Production Summary'!$N$56</f>
        <v>13097.713097713096</v>
      </c>
      <c r="DJ12" s="164">
        <f>'Production Summary'!$M$56</f>
        <v>163.72141372141371</v>
      </c>
      <c r="DK12" s="164">
        <f>'Production Summary'!$N$57</f>
        <v>14189.189189189186</v>
      </c>
      <c r="DL12" s="164">
        <f>'Production Summary'!$M$57</f>
        <v>394.14414414414409</v>
      </c>
      <c r="DM12" s="164">
        <f>'Production Summary'!$N$58</f>
        <v>14017.671517671517</v>
      </c>
      <c r="DN12" s="164">
        <f>'Production Summary'!$M$58</f>
        <v>778.75952875952873</v>
      </c>
      <c r="DO12" s="164">
        <f>'Production Summary'!$N$61</f>
        <v>4500</v>
      </c>
      <c r="DP12" s="328">
        <f>'Production Summary'!$M$61</f>
        <v>750</v>
      </c>
      <c r="DQ12" s="164">
        <v>0</v>
      </c>
      <c r="DR12" s="164">
        <f>'Production Summary'!$N$62</f>
        <v>8900</v>
      </c>
      <c r="DS12" s="164">
        <f>'Production Summary'!$N$70</f>
        <v>300</v>
      </c>
      <c r="DT12" s="328">
        <f>'Production Summary'!$M$70</f>
        <v>25</v>
      </c>
      <c r="DU12" s="164">
        <v>0</v>
      </c>
      <c r="DV12" s="164">
        <f>'Production Summary'!$N$71</f>
        <v>150</v>
      </c>
      <c r="DW12" s="164">
        <v>0</v>
      </c>
      <c r="DX12" s="164">
        <f>'Production Summary'!$N$64</f>
        <v>192</v>
      </c>
      <c r="DY12" s="164">
        <v>0</v>
      </c>
      <c r="DZ12" s="391">
        <f>'Production Summary'!$N$65</f>
        <v>384</v>
      </c>
      <c r="EA12" s="164">
        <v>0</v>
      </c>
      <c r="EB12" s="391">
        <f>'Production Summary'!$N$66</f>
        <v>192</v>
      </c>
      <c r="EC12" s="164">
        <v>0</v>
      </c>
      <c r="ED12" s="164">
        <f>'Production Summary'!$N$67</f>
        <v>96</v>
      </c>
      <c r="EE12" s="164">
        <v>0</v>
      </c>
      <c r="EF12" s="164">
        <f>'Production Summary'!$N$68</f>
        <v>96</v>
      </c>
      <c r="EG12" s="164">
        <v>0</v>
      </c>
      <c r="EH12" s="164">
        <f>'Production Summary'!$N$69</f>
        <v>340</v>
      </c>
      <c r="EI12" s="101"/>
      <c r="EJ12" s="3"/>
      <c r="EK12" s="3"/>
      <c r="ER12" s="64" t="s">
        <v>28</v>
      </c>
      <c r="ES12" s="61" t="str">
        <f t="shared" si="0"/>
        <v>Gurumukh Das Bharat Lal</v>
      </c>
      <c r="ET12" s="24">
        <f t="shared" si="1"/>
        <v>0</v>
      </c>
    </row>
    <row r="13" spans="1:150" ht="15" customHeight="1">
      <c r="A13" t="b">
        <f>C13='Other States'!C13</f>
        <v>1</v>
      </c>
      <c r="B13" s="69">
        <f t="shared" si="2"/>
        <v>8</v>
      </c>
      <c r="C13" s="61" t="str">
        <f>IF('Other States'!C13="","",'Other States'!C13)</f>
        <v>Shyam &amp; Sons</v>
      </c>
      <c r="D13" s="164">
        <f>'Production Summary'!$N$4</f>
        <v>666</v>
      </c>
      <c r="E13" s="164">
        <f>'Production Summary'!$M$4</f>
        <v>27.75</v>
      </c>
      <c r="F13" s="164">
        <v>0</v>
      </c>
      <c r="G13" s="164">
        <f>'Production Summary'!$N$5</f>
        <v>666</v>
      </c>
      <c r="H13" s="164">
        <f>'Production Summary'!$M$5</f>
        <v>27.75</v>
      </c>
      <c r="I13" s="164">
        <v>0</v>
      </c>
      <c r="J13" s="164">
        <f>'Production Summary'!$N$6</f>
        <v>200</v>
      </c>
      <c r="K13" s="328">
        <f>'Production Summary'!$M$6</f>
        <v>7.5</v>
      </c>
      <c r="L13" s="164">
        <v>0</v>
      </c>
      <c r="M13" s="365">
        <f>'Production Summary'!$N$7</f>
        <v>612.72</v>
      </c>
      <c r="N13" s="367">
        <f>'Production Summary'!$M$7</f>
        <v>25.53</v>
      </c>
      <c r="O13" s="164">
        <v>0</v>
      </c>
      <c r="P13" s="164">
        <f>'Production Summary'!$N$8</f>
        <v>780</v>
      </c>
      <c r="Q13" s="164">
        <f>'Production Summary'!$M$8</f>
        <v>65</v>
      </c>
      <c r="R13" s="164">
        <v>0</v>
      </c>
      <c r="S13" s="164">
        <f>'Production Summary'!$N$9</f>
        <v>720</v>
      </c>
      <c r="T13" s="164">
        <f>'Production Summary'!$M$9</f>
        <v>60</v>
      </c>
      <c r="U13" s="164">
        <v>0</v>
      </c>
      <c r="V13" s="164">
        <f>'Production Summary'!$N$10</f>
        <v>876</v>
      </c>
      <c r="W13" s="164">
        <f>'Production Summary'!$M$10</f>
        <v>73</v>
      </c>
      <c r="X13" s="164">
        <v>0</v>
      </c>
      <c r="Y13" s="164">
        <f>'Production Summary'!$N$14</f>
        <v>177</v>
      </c>
      <c r="Z13" s="328">
        <f>'Production Summary'!$M$14</f>
        <v>14.75</v>
      </c>
      <c r="AA13" s="164">
        <v>0</v>
      </c>
      <c r="AB13" s="164">
        <f>'Production Summary'!$N$15</f>
        <v>126</v>
      </c>
      <c r="AC13" s="164">
        <f>'Production Summary'!$M$15</f>
        <v>21</v>
      </c>
      <c r="AD13" s="164">
        <v>0</v>
      </c>
      <c r="AE13" s="164">
        <f>'Production Summary'!$N$16</f>
        <v>252</v>
      </c>
      <c r="AF13" s="164">
        <f>'Production Summary'!$M$16</f>
        <v>21</v>
      </c>
      <c r="AG13" s="164">
        <v>0</v>
      </c>
      <c r="AH13" s="164">
        <f>'Production Summary'!$N$18</f>
        <v>1035</v>
      </c>
      <c r="AI13" s="164">
        <f>'Production Summary'!$M$18</f>
        <v>17.25</v>
      </c>
      <c r="AJ13" s="164">
        <v>0</v>
      </c>
      <c r="AK13" s="164">
        <f>'Production Summary'!$N$19</f>
        <v>870</v>
      </c>
      <c r="AL13" s="164">
        <f>'Production Summary'!$M$19</f>
        <v>29</v>
      </c>
      <c r="AM13" s="164">
        <v>0</v>
      </c>
      <c r="AN13" s="164">
        <f>'Production Summary'!$N$20</f>
        <v>864</v>
      </c>
      <c r="AO13" s="164">
        <f>'Production Summary'!$M$20</f>
        <v>72</v>
      </c>
      <c r="AP13" s="164">
        <v>0</v>
      </c>
      <c r="AQ13" s="164">
        <f>'Production Summary'!$N$21</f>
        <v>670</v>
      </c>
      <c r="AR13" s="164">
        <f>'Production Summary'!$M$21</f>
        <v>335</v>
      </c>
      <c r="AS13" s="164">
        <v>0</v>
      </c>
      <c r="AT13" s="386">
        <f>'Production Summary'!$N$22</f>
        <v>375</v>
      </c>
      <c r="AU13" s="164">
        <f>'Production Summary'!$N$23</f>
        <v>1050</v>
      </c>
      <c r="AV13" s="164">
        <f>'Production Summary'!$N$25</f>
        <v>300</v>
      </c>
      <c r="AW13" s="164">
        <f>'Production Summary'!$M$25</f>
        <v>25</v>
      </c>
      <c r="AX13" s="164">
        <v>0</v>
      </c>
      <c r="AY13" s="164">
        <f>'Production Summary'!$N$26</f>
        <v>300</v>
      </c>
      <c r="AZ13" s="164">
        <f>'Production Summary'!$M$26</f>
        <v>25</v>
      </c>
      <c r="BA13" s="164">
        <v>0</v>
      </c>
      <c r="BB13" s="164">
        <f>'Production Summary'!$N$28</f>
        <v>777</v>
      </c>
      <c r="BC13" s="164">
        <f>'Production Summary'!$M$28</f>
        <v>12.95</v>
      </c>
      <c r="BD13" s="164">
        <v>0</v>
      </c>
      <c r="BE13" s="164">
        <f>'Production Summary'!$N$29</f>
        <v>612</v>
      </c>
      <c r="BF13" s="164">
        <f>'Production Summary'!$M$29</f>
        <v>51</v>
      </c>
      <c r="BG13" s="164">
        <v>0</v>
      </c>
      <c r="BH13" s="164">
        <f>'Production Summary'!$N$30</f>
        <v>500</v>
      </c>
      <c r="BI13" s="164">
        <f>'Production Summary'!$M$30</f>
        <v>250</v>
      </c>
      <c r="BJ13" s="164">
        <v>0</v>
      </c>
      <c r="BK13" s="386"/>
      <c r="BL13" s="164">
        <f>'Production Summary'!$N$32</f>
        <v>875</v>
      </c>
      <c r="BM13" s="164">
        <f>'Production Summary'!$N$34</f>
        <v>360.59999999999997</v>
      </c>
      <c r="BN13" s="164">
        <f>'Production Summary'!$M$34</f>
        <v>6.01</v>
      </c>
      <c r="BO13" s="164">
        <v>0</v>
      </c>
      <c r="BP13" s="164">
        <f>'Production Summary'!$N$36</f>
        <v>717</v>
      </c>
      <c r="BQ13" s="164">
        <f>'Production Summary'!$M$36</f>
        <v>11.95</v>
      </c>
      <c r="BR13" s="164">
        <v>0</v>
      </c>
      <c r="BS13" s="164">
        <f>'Production Summary'!$N$37</f>
        <v>210</v>
      </c>
      <c r="BT13" s="164">
        <f>'Production Summary'!$M$37</f>
        <v>21</v>
      </c>
      <c r="BU13" s="164">
        <v>0</v>
      </c>
      <c r="BV13" s="164">
        <f>'Production Summary'!$N$38</f>
        <v>280</v>
      </c>
      <c r="BW13" s="164">
        <f>'Production Summary'!$M$38</f>
        <v>28</v>
      </c>
      <c r="BX13" s="164">
        <v>0</v>
      </c>
      <c r="BY13" s="165">
        <f>'Production Summary'!$N$39</f>
        <v>300.38406247988502</v>
      </c>
      <c r="BZ13" s="164">
        <f>'Production Summary'!$M$39</f>
        <v>30.038406247988501</v>
      </c>
      <c r="CA13" s="164">
        <v>0</v>
      </c>
      <c r="CB13" s="164">
        <f>'Production Summary'!$N$40</f>
        <v>131.30000000000001</v>
      </c>
      <c r="CC13" s="164">
        <f>'Production Summary'!$M$40</f>
        <v>13.13</v>
      </c>
      <c r="CD13" s="164">
        <v>0</v>
      </c>
      <c r="CE13" s="164">
        <f>'Production Summary'!$N$42</f>
        <v>1136.3519999999996</v>
      </c>
      <c r="CF13" s="164">
        <f>'Production Summary'!$M$42</f>
        <v>81.167999999999978</v>
      </c>
      <c r="CG13" s="164">
        <v>0</v>
      </c>
      <c r="CH13" s="164">
        <v>0</v>
      </c>
      <c r="CI13" s="164">
        <f>'Production Summary'!$N$43</f>
        <v>184</v>
      </c>
      <c r="CJ13" s="164">
        <v>0</v>
      </c>
      <c r="CK13" s="164">
        <f>'Production Summary'!$N$44</f>
        <v>355</v>
      </c>
      <c r="CL13" s="164">
        <v>0</v>
      </c>
      <c r="CM13" s="375">
        <f>'Production Summary'!$N$45</f>
        <v>1650</v>
      </c>
      <c r="CN13" s="164">
        <f>'Production Summary'!$N$46</f>
        <v>270</v>
      </c>
      <c r="CO13" s="164">
        <f>'Production Summary'!$N$47</f>
        <v>1350</v>
      </c>
      <c r="CP13" s="166"/>
      <c r="CQ13" s="164">
        <f>'Production Summary'!$N$49</f>
        <v>8004.1580041580037</v>
      </c>
      <c r="CR13" s="164">
        <f>'Production Summary'!$M$49</f>
        <v>66.701316701316699</v>
      </c>
      <c r="CS13" s="164">
        <f>'Production Summary'!$N$50</f>
        <v>13331.600831600828</v>
      </c>
      <c r="CT13" s="164">
        <f>'Production Summary'!$M$50</f>
        <v>148.1288981288981</v>
      </c>
      <c r="CU13" s="164">
        <f>'Production Summary'!$N$51</f>
        <v>12785.862785862784</v>
      </c>
      <c r="CV13" s="164">
        <f>'Production Summary'!$M$51</f>
        <v>355.16285516285512</v>
      </c>
      <c r="CW13" s="164">
        <f>'Production Summary'!$N$52</f>
        <v>12629.937629937627</v>
      </c>
      <c r="CX13" s="164">
        <f>'Production Summary'!$M$52</f>
        <v>701.66320166320156</v>
      </c>
      <c r="CY13" s="164">
        <f>'Production Summary'!$N$53</f>
        <v>12396.049896049895</v>
      </c>
      <c r="CZ13" s="164">
        <f>'Production Summary'!$M$53</f>
        <v>688.66943866943859</v>
      </c>
      <c r="DA13" s="164">
        <f>'Production Summary'!$N$54</f>
        <v>13799.376299376298</v>
      </c>
      <c r="DB13" s="164">
        <f>'Production Summary'!$M$54</f>
        <v>766.63201663201653</v>
      </c>
      <c r="DC13" s="328">
        <f>'Production Summary'!$N$60</f>
        <v>12863.825363825363</v>
      </c>
      <c r="DD13" s="328">
        <f>'Production Summary'!$M$60</f>
        <v>714.65696465696465</v>
      </c>
      <c r="DE13" s="164">
        <f>'Production Summary'!$N$59</f>
        <v>11148.648648648648</v>
      </c>
      <c r="DF13" s="328">
        <f>'Production Summary'!$M$59</f>
        <v>619.36936936936934</v>
      </c>
      <c r="DG13" s="164">
        <f>'Production Summary'!$N$55</f>
        <v>13842.68884268884</v>
      </c>
      <c r="DH13" s="164">
        <f>'Production Summary'!$M$55</f>
        <v>3460.67221067221</v>
      </c>
      <c r="DI13" s="164">
        <f>'Production Summary'!$N$56</f>
        <v>13097.713097713096</v>
      </c>
      <c r="DJ13" s="164">
        <f>'Production Summary'!$M$56</f>
        <v>163.72141372141371</v>
      </c>
      <c r="DK13" s="164">
        <f>'Production Summary'!$N$57</f>
        <v>14189.189189189186</v>
      </c>
      <c r="DL13" s="164">
        <f>'Production Summary'!$M$57</f>
        <v>394.14414414414409</v>
      </c>
      <c r="DM13" s="164">
        <f>'Production Summary'!$N$58</f>
        <v>14017.671517671517</v>
      </c>
      <c r="DN13" s="164">
        <f>'Production Summary'!$M$58</f>
        <v>778.75952875952873</v>
      </c>
      <c r="DO13" s="164">
        <f>'Production Summary'!$N$61</f>
        <v>4500</v>
      </c>
      <c r="DP13" s="328">
        <f>'Production Summary'!$M$61</f>
        <v>750</v>
      </c>
      <c r="DQ13" s="164">
        <v>0</v>
      </c>
      <c r="DR13" s="164">
        <f>'Production Summary'!$N$62</f>
        <v>8900</v>
      </c>
      <c r="DS13" s="164">
        <f>'Production Summary'!$N$70</f>
        <v>300</v>
      </c>
      <c r="DT13" s="328">
        <f>'Production Summary'!$M$70</f>
        <v>25</v>
      </c>
      <c r="DU13" s="164">
        <v>0</v>
      </c>
      <c r="DV13" s="164">
        <f>'Production Summary'!$N$71</f>
        <v>150</v>
      </c>
      <c r="DW13" s="164">
        <v>0</v>
      </c>
      <c r="DX13" s="164">
        <f>'Production Summary'!$N$64</f>
        <v>192</v>
      </c>
      <c r="DY13" s="164">
        <v>0</v>
      </c>
      <c r="DZ13" s="391">
        <f>'Production Summary'!$N$65</f>
        <v>384</v>
      </c>
      <c r="EA13" s="164">
        <v>0</v>
      </c>
      <c r="EB13" s="391">
        <f>'Production Summary'!$N$66</f>
        <v>192</v>
      </c>
      <c r="EC13" s="164">
        <v>0</v>
      </c>
      <c r="ED13" s="164">
        <f>'Production Summary'!$N$67</f>
        <v>96</v>
      </c>
      <c r="EE13" s="164">
        <v>0</v>
      </c>
      <c r="EF13" s="164">
        <f>'Production Summary'!$N$68</f>
        <v>96</v>
      </c>
      <c r="EG13" s="164">
        <v>0</v>
      </c>
      <c r="EH13" s="164">
        <f>'Production Summary'!$N$69</f>
        <v>340</v>
      </c>
      <c r="EI13" s="101"/>
      <c r="EJ13" s="3"/>
      <c r="EK13" s="3"/>
      <c r="ER13" s="64" t="s">
        <v>29</v>
      </c>
      <c r="ES13" s="61" t="str">
        <f t="shared" si="0"/>
        <v>Shyam &amp; Sons</v>
      </c>
      <c r="ET13" s="24">
        <f t="shared" si="1"/>
        <v>0</v>
      </c>
    </row>
    <row r="14" spans="1:150" ht="15" customHeight="1">
      <c r="A14" t="b">
        <f>C14='Other States'!C14</f>
        <v>1</v>
      </c>
      <c r="B14" s="69">
        <f t="shared" si="2"/>
        <v>9</v>
      </c>
      <c r="C14" s="61" t="str">
        <f>IF('Other States'!C14="","",'Other States'!C14)</f>
        <v xml:space="preserve"> Mansukh Agency</v>
      </c>
      <c r="D14" s="164">
        <f>'Production Summary'!$N$4</f>
        <v>666</v>
      </c>
      <c r="E14" s="164">
        <f>'Production Summary'!$M$4</f>
        <v>27.75</v>
      </c>
      <c r="F14" s="164">
        <v>0</v>
      </c>
      <c r="G14" s="164">
        <f>'Production Summary'!$N$5</f>
        <v>666</v>
      </c>
      <c r="H14" s="164">
        <f>'Production Summary'!$M$5</f>
        <v>27.75</v>
      </c>
      <c r="I14" s="164">
        <v>0</v>
      </c>
      <c r="J14" s="164">
        <f>'Production Summary'!$N$6</f>
        <v>200</v>
      </c>
      <c r="K14" s="328">
        <f>'Production Summary'!$M$6</f>
        <v>7.5</v>
      </c>
      <c r="L14" s="164">
        <v>0</v>
      </c>
      <c r="M14" s="365">
        <f>'Production Summary'!$N$7</f>
        <v>612.72</v>
      </c>
      <c r="N14" s="367">
        <f>'Production Summary'!$M$7</f>
        <v>25.53</v>
      </c>
      <c r="O14" s="164">
        <v>0</v>
      </c>
      <c r="P14" s="164">
        <f>'Production Summary'!$N$8</f>
        <v>780</v>
      </c>
      <c r="Q14" s="164">
        <f>'Production Summary'!$M$8</f>
        <v>65</v>
      </c>
      <c r="R14" s="164">
        <v>0</v>
      </c>
      <c r="S14" s="164">
        <f>'Production Summary'!$N$9</f>
        <v>720</v>
      </c>
      <c r="T14" s="164">
        <f>'Production Summary'!$M$9</f>
        <v>60</v>
      </c>
      <c r="U14" s="164">
        <v>0</v>
      </c>
      <c r="V14" s="164">
        <f>'Production Summary'!$N$10</f>
        <v>876</v>
      </c>
      <c r="W14" s="164">
        <f>'Production Summary'!$M$10</f>
        <v>73</v>
      </c>
      <c r="X14" s="164">
        <v>0</v>
      </c>
      <c r="Y14" s="164">
        <f>'Production Summary'!$N$14</f>
        <v>177</v>
      </c>
      <c r="Z14" s="328">
        <f>'Production Summary'!$M$14</f>
        <v>14.75</v>
      </c>
      <c r="AA14" s="164">
        <v>0</v>
      </c>
      <c r="AB14" s="164">
        <f>'Production Summary'!$N$15</f>
        <v>126</v>
      </c>
      <c r="AC14" s="164">
        <f>'Production Summary'!$M$15</f>
        <v>21</v>
      </c>
      <c r="AD14" s="164">
        <v>0</v>
      </c>
      <c r="AE14" s="164">
        <f>'Production Summary'!$N$16</f>
        <v>252</v>
      </c>
      <c r="AF14" s="164">
        <f>'Production Summary'!$M$16</f>
        <v>21</v>
      </c>
      <c r="AG14" s="164">
        <v>0</v>
      </c>
      <c r="AH14" s="164">
        <f>'Production Summary'!$N$18</f>
        <v>1035</v>
      </c>
      <c r="AI14" s="164">
        <f>'Production Summary'!$M$18</f>
        <v>17.25</v>
      </c>
      <c r="AJ14" s="164">
        <v>0</v>
      </c>
      <c r="AK14" s="164">
        <f>'Production Summary'!$N$19</f>
        <v>870</v>
      </c>
      <c r="AL14" s="164">
        <f>'Production Summary'!$M$19</f>
        <v>29</v>
      </c>
      <c r="AM14" s="164">
        <v>0</v>
      </c>
      <c r="AN14" s="164">
        <f>'Production Summary'!$N$20</f>
        <v>864</v>
      </c>
      <c r="AO14" s="164">
        <f>'Production Summary'!$M$20</f>
        <v>72</v>
      </c>
      <c r="AP14" s="164">
        <v>0</v>
      </c>
      <c r="AQ14" s="164">
        <f>'Production Summary'!$N$21</f>
        <v>670</v>
      </c>
      <c r="AR14" s="164">
        <f>'Production Summary'!$M$21</f>
        <v>335</v>
      </c>
      <c r="AS14" s="164">
        <v>0</v>
      </c>
      <c r="AT14" s="386">
        <f>'Production Summary'!$N$22</f>
        <v>375</v>
      </c>
      <c r="AU14" s="164">
        <f>'Production Summary'!$N$23</f>
        <v>1050</v>
      </c>
      <c r="AV14" s="164">
        <f>'Production Summary'!$N$25</f>
        <v>300</v>
      </c>
      <c r="AW14" s="164">
        <f>'Production Summary'!$M$25</f>
        <v>25</v>
      </c>
      <c r="AX14" s="164">
        <v>0</v>
      </c>
      <c r="AY14" s="164">
        <f>'Production Summary'!$N$26</f>
        <v>300</v>
      </c>
      <c r="AZ14" s="164">
        <f>'Production Summary'!$M$26</f>
        <v>25</v>
      </c>
      <c r="BA14" s="164">
        <v>0</v>
      </c>
      <c r="BB14" s="164">
        <f>'Production Summary'!$N$28</f>
        <v>777</v>
      </c>
      <c r="BC14" s="164">
        <f>'Production Summary'!$M$28</f>
        <v>12.95</v>
      </c>
      <c r="BD14" s="164">
        <v>0</v>
      </c>
      <c r="BE14" s="164">
        <f>'Production Summary'!$N$29</f>
        <v>612</v>
      </c>
      <c r="BF14" s="164">
        <f>'Production Summary'!$M$29</f>
        <v>51</v>
      </c>
      <c r="BG14" s="164">
        <v>0</v>
      </c>
      <c r="BH14" s="164">
        <f>'Production Summary'!$N$30</f>
        <v>500</v>
      </c>
      <c r="BI14" s="164">
        <f>'Production Summary'!$M$30</f>
        <v>250</v>
      </c>
      <c r="BJ14" s="164">
        <v>0</v>
      </c>
      <c r="BK14" s="386"/>
      <c r="BL14" s="164">
        <f>'Production Summary'!$N$32</f>
        <v>875</v>
      </c>
      <c r="BM14" s="164">
        <f>'Production Summary'!$N$34</f>
        <v>360.59999999999997</v>
      </c>
      <c r="BN14" s="164">
        <f>'Production Summary'!$M$34</f>
        <v>6.01</v>
      </c>
      <c r="BO14" s="164">
        <v>0</v>
      </c>
      <c r="BP14" s="164">
        <f>'Production Summary'!$N$36</f>
        <v>717</v>
      </c>
      <c r="BQ14" s="164">
        <f>'Production Summary'!$M$36</f>
        <v>11.95</v>
      </c>
      <c r="BR14" s="164">
        <v>0</v>
      </c>
      <c r="BS14" s="164">
        <f>'Production Summary'!$N$37</f>
        <v>210</v>
      </c>
      <c r="BT14" s="164">
        <f>'Production Summary'!$M$37</f>
        <v>21</v>
      </c>
      <c r="BU14" s="164">
        <v>0</v>
      </c>
      <c r="BV14" s="164">
        <f>'Production Summary'!$N$38</f>
        <v>280</v>
      </c>
      <c r="BW14" s="164">
        <f>'Production Summary'!$M$38</f>
        <v>28</v>
      </c>
      <c r="BX14" s="164">
        <v>0</v>
      </c>
      <c r="BY14" s="165">
        <f>'Production Summary'!$N$39</f>
        <v>300.38406247988502</v>
      </c>
      <c r="BZ14" s="164">
        <f>'Production Summary'!$M$39</f>
        <v>30.038406247988501</v>
      </c>
      <c r="CA14" s="164">
        <v>0</v>
      </c>
      <c r="CB14" s="164">
        <f>'Production Summary'!$N$40</f>
        <v>131.30000000000001</v>
      </c>
      <c r="CC14" s="164">
        <f>'Production Summary'!$M$40</f>
        <v>13.13</v>
      </c>
      <c r="CD14" s="164">
        <v>0</v>
      </c>
      <c r="CE14" s="164">
        <f>'Production Summary'!$N$42</f>
        <v>1136.3519999999996</v>
      </c>
      <c r="CF14" s="164">
        <f>'Production Summary'!$M$42</f>
        <v>81.167999999999978</v>
      </c>
      <c r="CG14" s="164">
        <v>0</v>
      </c>
      <c r="CH14" s="164">
        <v>0</v>
      </c>
      <c r="CI14" s="164">
        <f>'Production Summary'!$N$43</f>
        <v>184</v>
      </c>
      <c r="CJ14" s="164">
        <v>0</v>
      </c>
      <c r="CK14" s="164">
        <f>'Production Summary'!$N$44</f>
        <v>355</v>
      </c>
      <c r="CL14" s="164">
        <v>0</v>
      </c>
      <c r="CM14" s="375">
        <f>'Production Summary'!$N$45</f>
        <v>1650</v>
      </c>
      <c r="CN14" s="164">
        <f>'Production Summary'!$N$46</f>
        <v>270</v>
      </c>
      <c r="CO14" s="164">
        <f>'Production Summary'!$N$47</f>
        <v>1350</v>
      </c>
      <c r="CP14" s="166"/>
      <c r="CQ14" s="164">
        <f>'Production Summary'!$N$49</f>
        <v>8004.1580041580037</v>
      </c>
      <c r="CR14" s="164">
        <f>'Production Summary'!$M$49</f>
        <v>66.701316701316699</v>
      </c>
      <c r="CS14" s="164">
        <f>'Production Summary'!$N$50</f>
        <v>13331.600831600828</v>
      </c>
      <c r="CT14" s="164">
        <f>'Production Summary'!$M$50</f>
        <v>148.1288981288981</v>
      </c>
      <c r="CU14" s="164">
        <f>'Production Summary'!$N$51</f>
        <v>12785.862785862784</v>
      </c>
      <c r="CV14" s="164">
        <f>'Production Summary'!$M$51</f>
        <v>355.16285516285512</v>
      </c>
      <c r="CW14" s="164">
        <f>'Production Summary'!$N$52</f>
        <v>12629.937629937627</v>
      </c>
      <c r="CX14" s="164">
        <f>'Production Summary'!$M$52</f>
        <v>701.66320166320156</v>
      </c>
      <c r="CY14" s="164">
        <f>'Production Summary'!$N$53</f>
        <v>12396.049896049895</v>
      </c>
      <c r="CZ14" s="164">
        <f>'Production Summary'!$M$53</f>
        <v>688.66943866943859</v>
      </c>
      <c r="DA14" s="164">
        <f>'Production Summary'!$N$54</f>
        <v>13799.376299376298</v>
      </c>
      <c r="DB14" s="164">
        <f>'Production Summary'!$M$54</f>
        <v>766.63201663201653</v>
      </c>
      <c r="DC14" s="328">
        <f>'Production Summary'!$N$60</f>
        <v>12863.825363825363</v>
      </c>
      <c r="DD14" s="328">
        <f>'Production Summary'!$M$60</f>
        <v>714.65696465696465</v>
      </c>
      <c r="DE14" s="164">
        <f>'Production Summary'!$N$59</f>
        <v>11148.648648648648</v>
      </c>
      <c r="DF14" s="328">
        <f>'Production Summary'!$M$59</f>
        <v>619.36936936936934</v>
      </c>
      <c r="DG14" s="164">
        <f>'Production Summary'!$N$55</f>
        <v>13842.68884268884</v>
      </c>
      <c r="DH14" s="164">
        <f>'Production Summary'!$M$55</f>
        <v>3460.67221067221</v>
      </c>
      <c r="DI14" s="164">
        <f>'Production Summary'!$N$56</f>
        <v>13097.713097713096</v>
      </c>
      <c r="DJ14" s="164">
        <f>'Production Summary'!$M$56</f>
        <v>163.72141372141371</v>
      </c>
      <c r="DK14" s="164">
        <f>'Production Summary'!$N$57</f>
        <v>14189.189189189186</v>
      </c>
      <c r="DL14" s="164">
        <f>'Production Summary'!$M$57</f>
        <v>394.14414414414409</v>
      </c>
      <c r="DM14" s="164">
        <f>'Production Summary'!$N$58</f>
        <v>14017.671517671517</v>
      </c>
      <c r="DN14" s="164">
        <f>'Production Summary'!$M$58</f>
        <v>778.75952875952873</v>
      </c>
      <c r="DO14" s="164">
        <f>'Production Summary'!$N$61</f>
        <v>4500</v>
      </c>
      <c r="DP14" s="328">
        <f>'Production Summary'!$M$61</f>
        <v>750</v>
      </c>
      <c r="DQ14" s="164">
        <v>0</v>
      </c>
      <c r="DR14" s="164">
        <f>'Production Summary'!$N$62</f>
        <v>8900</v>
      </c>
      <c r="DS14" s="164">
        <f>'Production Summary'!$N$70</f>
        <v>300</v>
      </c>
      <c r="DT14" s="328">
        <f>'Production Summary'!$M$70</f>
        <v>25</v>
      </c>
      <c r="DU14" s="164">
        <v>0</v>
      </c>
      <c r="DV14" s="164">
        <f>'Production Summary'!$N$71</f>
        <v>150</v>
      </c>
      <c r="DW14" s="164">
        <v>0</v>
      </c>
      <c r="DX14" s="164">
        <f>'Production Summary'!$N$64</f>
        <v>192</v>
      </c>
      <c r="DY14" s="164">
        <v>0</v>
      </c>
      <c r="DZ14" s="391">
        <f>'Production Summary'!$N$65</f>
        <v>384</v>
      </c>
      <c r="EA14" s="164">
        <v>0</v>
      </c>
      <c r="EB14" s="391">
        <f>'Production Summary'!$N$66</f>
        <v>192</v>
      </c>
      <c r="EC14" s="164">
        <v>0</v>
      </c>
      <c r="ED14" s="164">
        <f>'Production Summary'!$N$67</f>
        <v>96</v>
      </c>
      <c r="EE14" s="164">
        <v>0</v>
      </c>
      <c r="EF14" s="164">
        <f>'Production Summary'!$N$68</f>
        <v>96</v>
      </c>
      <c r="EG14" s="164">
        <v>0</v>
      </c>
      <c r="EH14" s="164">
        <f>'Production Summary'!$N$69</f>
        <v>340</v>
      </c>
      <c r="EI14" s="101"/>
      <c r="EJ14" s="3"/>
      <c r="EK14" s="3"/>
      <c r="ER14" s="64" t="s">
        <v>30</v>
      </c>
      <c r="ES14" s="61" t="str">
        <f t="shared" si="0"/>
        <v xml:space="preserve"> Mansukh Agency</v>
      </c>
      <c r="ET14" s="24">
        <f t="shared" si="1"/>
        <v>0</v>
      </c>
    </row>
    <row r="15" spans="1:150" ht="15" customHeight="1">
      <c r="A15" t="b">
        <f>C15='Other States'!C15</f>
        <v>1</v>
      </c>
      <c r="B15" s="69">
        <f t="shared" si="2"/>
        <v>10</v>
      </c>
      <c r="C15" s="61" t="str">
        <f>IF('Other States'!C15="","",'Other States'!C15)</f>
        <v>Kapil Enterprises</v>
      </c>
      <c r="D15" s="164">
        <f>'Production Summary'!$N$4</f>
        <v>666</v>
      </c>
      <c r="E15" s="164">
        <f>'Production Summary'!$M$4</f>
        <v>27.75</v>
      </c>
      <c r="F15" s="164">
        <v>0</v>
      </c>
      <c r="G15" s="164">
        <f>'Production Summary'!$N$5</f>
        <v>666</v>
      </c>
      <c r="H15" s="164">
        <f>'Production Summary'!$M$5</f>
        <v>27.75</v>
      </c>
      <c r="I15" s="164">
        <v>0</v>
      </c>
      <c r="J15" s="164">
        <f>'Production Summary'!$N$6</f>
        <v>200</v>
      </c>
      <c r="K15" s="328">
        <f>'Production Summary'!$M$6</f>
        <v>7.5</v>
      </c>
      <c r="L15" s="164">
        <v>0</v>
      </c>
      <c r="M15" s="365">
        <f>'Production Summary'!$N$7</f>
        <v>612.72</v>
      </c>
      <c r="N15" s="367">
        <f>'Production Summary'!$M$7</f>
        <v>25.53</v>
      </c>
      <c r="O15" s="164">
        <v>0</v>
      </c>
      <c r="P15" s="164">
        <f>'Production Summary'!$N$8</f>
        <v>780</v>
      </c>
      <c r="Q15" s="164">
        <f>'Production Summary'!$M$8</f>
        <v>65</v>
      </c>
      <c r="R15" s="164">
        <v>0</v>
      </c>
      <c r="S15" s="164">
        <f>'Production Summary'!$N$9</f>
        <v>720</v>
      </c>
      <c r="T15" s="164">
        <f>'Production Summary'!$M$9</f>
        <v>60</v>
      </c>
      <c r="U15" s="164">
        <v>0</v>
      </c>
      <c r="V15" s="164">
        <f>'Production Summary'!$N$10</f>
        <v>876</v>
      </c>
      <c r="W15" s="164">
        <f>'Production Summary'!$M$10</f>
        <v>73</v>
      </c>
      <c r="X15" s="164">
        <v>0</v>
      </c>
      <c r="Y15" s="164">
        <f>'Production Summary'!$N$14</f>
        <v>177</v>
      </c>
      <c r="Z15" s="328">
        <f>'Production Summary'!$M$14</f>
        <v>14.75</v>
      </c>
      <c r="AA15" s="164">
        <v>0</v>
      </c>
      <c r="AB15" s="164">
        <f>'Production Summary'!$N$15</f>
        <v>126</v>
      </c>
      <c r="AC15" s="164">
        <f>'Production Summary'!$M$15</f>
        <v>21</v>
      </c>
      <c r="AD15" s="164">
        <v>0</v>
      </c>
      <c r="AE15" s="164">
        <f>'Production Summary'!$N$16</f>
        <v>252</v>
      </c>
      <c r="AF15" s="164">
        <f>'Production Summary'!$M$16</f>
        <v>21</v>
      </c>
      <c r="AG15" s="164">
        <v>0</v>
      </c>
      <c r="AH15" s="164">
        <f>'Production Summary'!$N$18</f>
        <v>1035</v>
      </c>
      <c r="AI15" s="164">
        <f>'Production Summary'!$M$18</f>
        <v>17.25</v>
      </c>
      <c r="AJ15" s="164">
        <v>0</v>
      </c>
      <c r="AK15" s="164">
        <f>'Production Summary'!$N$19</f>
        <v>870</v>
      </c>
      <c r="AL15" s="164">
        <f>'Production Summary'!$M$19</f>
        <v>29</v>
      </c>
      <c r="AM15" s="164">
        <v>0</v>
      </c>
      <c r="AN15" s="164">
        <f>'Production Summary'!$N$20</f>
        <v>864</v>
      </c>
      <c r="AO15" s="164">
        <f>'Production Summary'!$M$20</f>
        <v>72</v>
      </c>
      <c r="AP15" s="164">
        <v>0</v>
      </c>
      <c r="AQ15" s="164">
        <f>'Production Summary'!$N$21</f>
        <v>670</v>
      </c>
      <c r="AR15" s="164">
        <f>'Production Summary'!$M$21</f>
        <v>335</v>
      </c>
      <c r="AS15" s="164">
        <v>0</v>
      </c>
      <c r="AT15" s="386">
        <f>'Production Summary'!$N$22</f>
        <v>375</v>
      </c>
      <c r="AU15" s="164">
        <f>'Production Summary'!$N$23</f>
        <v>1050</v>
      </c>
      <c r="AV15" s="164">
        <f>'Production Summary'!$N$25</f>
        <v>300</v>
      </c>
      <c r="AW15" s="164">
        <f>'Production Summary'!$M$25</f>
        <v>25</v>
      </c>
      <c r="AX15" s="164">
        <v>0</v>
      </c>
      <c r="AY15" s="164">
        <f>'Production Summary'!$N$26</f>
        <v>300</v>
      </c>
      <c r="AZ15" s="164">
        <f>'Production Summary'!$M$26</f>
        <v>25</v>
      </c>
      <c r="BA15" s="164">
        <v>0</v>
      </c>
      <c r="BB15" s="164">
        <f>'Production Summary'!$N$28</f>
        <v>777</v>
      </c>
      <c r="BC15" s="164">
        <f>'Production Summary'!$M$28</f>
        <v>12.95</v>
      </c>
      <c r="BD15" s="164">
        <v>0</v>
      </c>
      <c r="BE15" s="164">
        <f>'Production Summary'!$N$29</f>
        <v>612</v>
      </c>
      <c r="BF15" s="164">
        <f>'Production Summary'!$M$29</f>
        <v>51</v>
      </c>
      <c r="BG15" s="164">
        <v>0</v>
      </c>
      <c r="BH15" s="164">
        <f>'Production Summary'!$N$30</f>
        <v>500</v>
      </c>
      <c r="BI15" s="164">
        <f>'Production Summary'!$M$30</f>
        <v>250</v>
      </c>
      <c r="BJ15" s="164">
        <v>0</v>
      </c>
      <c r="BK15" s="386"/>
      <c r="BL15" s="164">
        <f>'Production Summary'!$N$32</f>
        <v>875</v>
      </c>
      <c r="BM15" s="164">
        <f>'Production Summary'!$N$34</f>
        <v>360.59999999999997</v>
      </c>
      <c r="BN15" s="164">
        <f>'Production Summary'!$M$34</f>
        <v>6.01</v>
      </c>
      <c r="BO15" s="164">
        <v>0</v>
      </c>
      <c r="BP15" s="164">
        <f>'Production Summary'!$N$36</f>
        <v>717</v>
      </c>
      <c r="BQ15" s="164">
        <f>'Production Summary'!$M$36</f>
        <v>11.95</v>
      </c>
      <c r="BR15" s="164">
        <v>0</v>
      </c>
      <c r="BS15" s="164">
        <f>'Production Summary'!$N$37</f>
        <v>210</v>
      </c>
      <c r="BT15" s="164">
        <f>'Production Summary'!$M$37</f>
        <v>21</v>
      </c>
      <c r="BU15" s="164">
        <v>0</v>
      </c>
      <c r="BV15" s="164">
        <f>'Production Summary'!$N$38</f>
        <v>280</v>
      </c>
      <c r="BW15" s="164">
        <f>'Production Summary'!$M$38</f>
        <v>28</v>
      </c>
      <c r="BX15" s="164">
        <v>0</v>
      </c>
      <c r="BY15" s="165">
        <f>'Production Summary'!$N$39</f>
        <v>300.38406247988502</v>
      </c>
      <c r="BZ15" s="164">
        <f>'Production Summary'!$M$39</f>
        <v>30.038406247988501</v>
      </c>
      <c r="CA15" s="164">
        <v>0</v>
      </c>
      <c r="CB15" s="164">
        <f>'Production Summary'!$N$40</f>
        <v>131.30000000000001</v>
      </c>
      <c r="CC15" s="164">
        <f>'Production Summary'!$M$40</f>
        <v>13.13</v>
      </c>
      <c r="CD15" s="164">
        <v>0</v>
      </c>
      <c r="CE15" s="164">
        <f>'Production Summary'!$N$42</f>
        <v>1136.3519999999996</v>
      </c>
      <c r="CF15" s="164">
        <f>'Production Summary'!$M$42</f>
        <v>81.167999999999978</v>
      </c>
      <c r="CG15" s="164">
        <v>0</v>
      </c>
      <c r="CH15" s="164">
        <v>0</v>
      </c>
      <c r="CI15" s="164">
        <f>'Production Summary'!$N$43</f>
        <v>184</v>
      </c>
      <c r="CJ15" s="164">
        <v>0</v>
      </c>
      <c r="CK15" s="164">
        <f>'Production Summary'!$N$44</f>
        <v>355</v>
      </c>
      <c r="CL15" s="164">
        <v>0</v>
      </c>
      <c r="CM15" s="375">
        <f>'Production Summary'!$N$45</f>
        <v>1650</v>
      </c>
      <c r="CN15" s="164">
        <f>'Production Summary'!$N$46</f>
        <v>270</v>
      </c>
      <c r="CO15" s="164">
        <f>'Production Summary'!$N$47</f>
        <v>1350</v>
      </c>
      <c r="CP15" s="166"/>
      <c r="CQ15" s="164">
        <f>'Production Summary'!$N$49</f>
        <v>8004.1580041580037</v>
      </c>
      <c r="CR15" s="164">
        <f>'Production Summary'!$M$49</f>
        <v>66.701316701316699</v>
      </c>
      <c r="CS15" s="164">
        <f>'Production Summary'!$N$50</f>
        <v>13331.600831600828</v>
      </c>
      <c r="CT15" s="164">
        <f>'Production Summary'!$M$50</f>
        <v>148.1288981288981</v>
      </c>
      <c r="CU15" s="164">
        <f>'Production Summary'!$N$51</f>
        <v>12785.862785862784</v>
      </c>
      <c r="CV15" s="164">
        <f>'Production Summary'!$M$51</f>
        <v>355.16285516285512</v>
      </c>
      <c r="CW15" s="164">
        <f>'Production Summary'!$N$52</f>
        <v>12629.937629937627</v>
      </c>
      <c r="CX15" s="164">
        <f>'Production Summary'!$M$52</f>
        <v>701.66320166320156</v>
      </c>
      <c r="CY15" s="164">
        <f>'Production Summary'!$N$53</f>
        <v>12396.049896049895</v>
      </c>
      <c r="CZ15" s="164">
        <f>'Production Summary'!$M$53</f>
        <v>688.66943866943859</v>
      </c>
      <c r="DA15" s="164">
        <f>'Production Summary'!$N$54</f>
        <v>13799.376299376298</v>
      </c>
      <c r="DB15" s="164">
        <f>'Production Summary'!$M$54</f>
        <v>766.63201663201653</v>
      </c>
      <c r="DC15" s="328">
        <f>'Production Summary'!$N$60</f>
        <v>12863.825363825363</v>
      </c>
      <c r="DD15" s="328">
        <f>'Production Summary'!$M$60</f>
        <v>714.65696465696465</v>
      </c>
      <c r="DE15" s="164">
        <f>'Production Summary'!$N$59</f>
        <v>11148.648648648648</v>
      </c>
      <c r="DF15" s="328">
        <f>'Production Summary'!$M$59</f>
        <v>619.36936936936934</v>
      </c>
      <c r="DG15" s="164">
        <f>'Production Summary'!$N$55</f>
        <v>13842.68884268884</v>
      </c>
      <c r="DH15" s="164">
        <f>'Production Summary'!$M$55</f>
        <v>3460.67221067221</v>
      </c>
      <c r="DI15" s="164">
        <f>'Production Summary'!$N$56</f>
        <v>13097.713097713096</v>
      </c>
      <c r="DJ15" s="164">
        <f>'Production Summary'!$M$56</f>
        <v>163.72141372141371</v>
      </c>
      <c r="DK15" s="164">
        <f>'Production Summary'!$N$57</f>
        <v>14189.189189189186</v>
      </c>
      <c r="DL15" s="164">
        <f>'Production Summary'!$M$57</f>
        <v>394.14414414414409</v>
      </c>
      <c r="DM15" s="164">
        <f>'Production Summary'!$N$58</f>
        <v>14017.671517671517</v>
      </c>
      <c r="DN15" s="164">
        <f>'Production Summary'!$M$58</f>
        <v>778.75952875952873</v>
      </c>
      <c r="DO15" s="164">
        <f>'Production Summary'!$N$61</f>
        <v>4500</v>
      </c>
      <c r="DP15" s="328">
        <f>'Production Summary'!$M$61</f>
        <v>750</v>
      </c>
      <c r="DQ15" s="164">
        <v>0</v>
      </c>
      <c r="DR15" s="164">
        <f>'Production Summary'!$N$62</f>
        <v>8900</v>
      </c>
      <c r="DS15" s="164">
        <f>'Production Summary'!$N$70</f>
        <v>300</v>
      </c>
      <c r="DT15" s="328">
        <f>'Production Summary'!$M$70</f>
        <v>25</v>
      </c>
      <c r="DU15" s="164">
        <v>0</v>
      </c>
      <c r="DV15" s="164">
        <f>'Production Summary'!$N$71</f>
        <v>150</v>
      </c>
      <c r="DW15" s="164">
        <v>0</v>
      </c>
      <c r="DX15" s="164">
        <f>'Production Summary'!$N$64</f>
        <v>192</v>
      </c>
      <c r="DY15" s="164">
        <v>0</v>
      </c>
      <c r="DZ15" s="391">
        <f>'Production Summary'!$N$65</f>
        <v>384</v>
      </c>
      <c r="EA15" s="164">
        <v>0</v>
      </c>
      <c r="EB15" s="391">
        <f>'Production Summary'!$N$66</f>
        <v>192</v>
      </c>
      <c r="EC15" s="164">
        <v>0</v>
      </c>
      <c r="ED15" s="164">
        <f>'Production Summary'!$N$67</f>
        <v>96</v>
      </c>
      <c r="EE15" s="164">
        <v>0</v>
      </c>
      <c r="EF15" s="164">
        <f>'Production Summary'!$N$68</f>
        <v>96</v>
      </c>
      <c r="EG15" s="164">
        <v>0</v>
      </c>
      <c r="EH15" s="164">
        <f>'Production Summary'!$N$69</f>
        <v>340</v>
      </c>
      <c r="EI15" s="101"/>
      <c r="EJ15" s="3"/>
      <c r="EK15" s="3"/>
      <c r="ER15" s="64" t="s">
        <v>31</v>
      </c>
      <c r="ES15" s="61" t="str">
        <f t="shared" si="0"/>
        <v>Kapil Enterprises</v>
      </c>
      <c r="ET15" s="24">
        <f t="shared" si="1"/>
        <v>0</v>
      </c>
    </row>
    <row r="16" spans="1:150" ht="15" customHeight="1">
      <c r="A16" t="b">
        <f>C16='Other States'!C16</f>
        <v>1</v>
      </c>
      <c r="B16" s="69">
        <f t="shared" si="2"/>
        <v>11</v>
      </c>
      <c r="C16" s="61" t="str">
        <f>IF('Other States'!C16="","",'Other States'!C16)</f>
        <v>Shri Khatu Shyam Ji Traders</v>
      </c>
      <c r="D16" s="164">
        <f>'Production Summary'!$N$4</f>
        <v>666</v>
      </c>
      <c r="E16" s="164">
        <f>'Production Summary'!$M$4</f>
        <v>27.75</v>
      </c>
      <c r="F16" s="164">
        <v>0</v>
      </c>
      <c r="G16" s="164">
        <f>'Production Summary'!$N$5</f>
        <v>666</v>
      </c>
      <c r="H16" s="164">
        <f>'Production Summary'!$M$5</f>
        <v>27.75</v>
      </c>
      <c r="I16" s="164">
        <v>0</v>
      </c>
      <c r="J16" s="164">
        <f>'Production Summary'!$N$6</f>
        <v>200</v>
      </c>
      <c r="K16" s="328">
        <f>'Production Summary'!$M$6</f>
        <v>7.5</v>
      </c>
      <c r="L16" s="164">
        <v>0</v>
      </c>
      <c r="M16" s="365">
        <f>'Production Summary'!$N$7</f>
        <v>612.72</v>
      </c>
      <c r="N16" s="367">
        <f>'Production Summary'!$M$7</f>
        <v>25.53</v>
      </c>
      <c r="O16" s="164">
        <v>0</v>
      </c>
      <c r="P16" s="164">
        <f>'Production Summary'!$N$8</f>
        <v>780</v>
      </c>
      <c r="Q16" s="164">
        <f>'Production Summary'!$M$8</f>
        <v>65</v>
      </c>
      <c r="R16" s="164">
        <v>0</v>
      </c>
      <c r="S16" s="164">
        <f>'Production Summary'!$N$9</f>
        <v>720</v>
      </c>
      <c r="T16" s="164">
        <f>'Production Summary'!$M$9</f>
        <v>60</v>
      </c>
      <c r="U16" s="164">
        <v>0</v>
      </c>
      <c r="V16" s="164">
        <f>'Production Summary'!$N$10</f>
        <v>876</v>
      </c>
      <c r="W16" s="164">
        <f>'Production Summary'!$M$10</f>
        <v>73</v>
      </c>
      <c r="X16" s="164">
        <v>0</v>
      </c>
      <c r="Y16" s="164">
        <f>'Production Summary'!$N$14</f>
        <v>177</v>
      </c>
      <c r="Z16" s="328">
        <f>'Production Summary'!$M$14</f>
        <v>14.75</v>
      </c>
      <c r="AA16" s="164">
        <v>0</v>
      </c>
      <c r="AB16" s="164">
        <f>'Production Summary'!$N$15</f>
        <v>126</v>
      </c>
      <c r="AC16" s="164">
        <f>'Production Summary'!$M$15</f>
        <v>21</v>
      </c>
      <c r="AD16" s="164">
        <v>0</v>
      </c>
      <c r="AE16" s="164">
        <f>'Production Summary'!$N$16</f>
        <v>252</v>
      </c>
      <c r="AF16" s="164">
        <f>'Production Summary'!$M$16</f>
        <v>21</v>
      </c>
      <c r="AG16" s="164">
        <v>0</v>
      </c>
      <c r="AH16" s="164">
        <f>'Production Summary'!$N$18</f>
        <v>1035</v>
      </c>
      <c r="AI16" s="164">
        <f>'Production Summary'!$M$18</f>
        <v>17.25</v>
      </c>
      <c r="AJ16" s="164">
        <v>0</v>
      </c>
      <c r="AK16" s="164">
        <f>'Production Summary'!$N$19</f>
        <v>870</v>
      </c>
      <c r="AL16" s="164">
        <f>'Production Summary'!$M$19</f>
        <v>29</v>
      </c>
      <c r="AM16" s="164">
        <v>0</v>
      </c>
      <c r="AN16" s="164">
        <f>'Production Summary'!$N$20</f>
        <v>864</v>
      </c>
      <c r="AO16" s="164">
        <f>'Production Summary'!$M$20</f>
        <v>72</v>
      </c>
      <c r="AP16" s="164">
        <v>0</v>
      </c>
      <c r="AQ16" s="164">
        <f>'Production Summary'!$N$21</f>
        <v>670</v>
      </c>
      <c r="AR16" s="164">
        <f>'Production Summary'!$M$21</f>
        <v>335</v>
      </c>
      <c r="AS16" s="164">
        <v>0</v>
      </c>
      <c r="AT16" s="386">
        <f>'Production Summary'!$N$22</f>
        <v>375</v>
      </c>
      <c r="AU16" s="164">
        <f>'Production Summary'!$N$23</f>
        <v>1050</v>
      </c>
      <c r="AV16" s="164">
        <f>'Production Summary'!$N$25</f>
        <v>300</v>
      </c>
      <c r="AW16" s="164">
        <f>'Production Summary'!$M$25</f>
        <v>25</v>
      </c>
      <c r="AX16" s="164">
        <v>0</v>
      </c>
      <c r="AY16" s="164">
        <f>'Production Summary'!$N$26</f>
        <v>300</v>
      </c>
      <c r="AZ16" s="164">
        <f>'Production Summary'!$M$26</f>
        <v>25</v>
      </c>
      <c r="BA16" s="164">
        <v>0</v>
      </c>
      <c r="BB16" s="164">
        <f>'Production Summary'!$N$28</f>
        <v>777</v>
      </c>
      <c r="BC16" s="164">
        <f>'Production Summary'!$M$28</f>
        <v>12.95</v>
      </c>
      <c r="BD16" s="164">
        <v>0</v>
      </c>
      <c r="BE16" s="164">
        <f>'Production Summary'!$N$29</f>
        <v>612</v>
      </c>
      <c r="BF16" s="164">
        <f>'Production Summary'!$M$29</f>
        <v>51</v>
      </c>
      <c r="BG16" s="164">
        <v>0</v>
      </c>
      <c r="BH16" s="164">
        <f>'Production Summary'!$N$30</f>
        <v>500</v>
      </c>
      <c r="BI16" s="164">
        <f>'Production Summary'!$M$30</f>
        <v>250</v>
      </c>
      <c r="BJ16" s="164">
        <v>0</v>
      </c>
      <c r="BK16" s="386"/>
      <c r="BL16" s="164">
        <f>'Production Summary'!$N$32</f>
        <v>875</v>
      </c>
      <c r="BM16" s="164">
        <f>'Production Summary'!$N$34</f>
        <v>360.59999999999997</v>
      </c>
      <c r="BN16" s="164">
        <f>'Production Summary'!$M$34</f>
        <v>6.01</v>
      </c>
      <c r="BO16" s="164">
        <v>0</v>
      </c>
      <c r="BP16" s="164">
        <f>'Production Summary'!$N$36</f>
        <v>717</v>
      </c>
      <c r="BQ16" s="164">
        <f>'Production Summary'!$M$36</f>
        <v>11.95</v>
      </c>
      <c r="BR16" s="164">
        <v>0</v>
      </c>
      <c r="BS16" s="164">
        <f>'Production Summary'!$N$37</f>
        <v>210</v>
      </c>
      <c r="BT16" s="164">
        <f>'Production Summary'!$M$37</f>
        <v>21</v>
      </c>
      <c r="BU16" s="164">
        <v>0</v>
      </c>
      <c r="BV16" s="164">
        <f>'Production Summary'!$N$38</f>
        <v>280</v>
      </c>
      <c r="BW16" s="164">
        <f>'Production Summary'!$M$38</f>
        <v>28</v>
      </c>
      <c r="BX16" s="164">
        <v>0</v>
      </c>
      <c r="BY16" s="165">
        <f>'Production Summary'!$N$39</f>
        <v>300.38406247988502</v>
      </c>
      <c r="BZ16" s="164">
        <f>'Production Summary'!$M$39</f>
        <v>30.038406247988501</v>
      </c>
      <c r="CA16" s="164">
        <v>0</v>
      </c>
      <c r="CB16" s="164">
        <f>'Production Summary'!$N$40</f>
        <v>131.30000000000001</v>
      </c>
      <c r="CC16" s="164">
        <f>'Production Summary'!$M$40</f>
        <v>13.13</v>
      </c>
      <c r="CD16" s="164">
        <v>0</v>
      </c>
      <c r="CE16" s="164">
        <f>'Production Summary'!$N$42</f>
        <v>1136.3519999999996</v>
      </c>
      <c r="CF16" s="164">
        <f>'Production Summary'!$M$42</f>
        <v>81.167999999999978</v>
      </c>
      <c r="CG16" s="164">
        <v>0</v>
      </c>
      <c r="CH16" s="164">
        <v>0</v>
      </c>
      <c r="CI16" s="164">
        <f>'Production Summary'!$N$43</f>
        <v>184</v>
      </c>
      <c r="CJ16" s="164">
        <v>0</v>
      </c>
      <c r="CK16" s="164">
        <f>'Production Summary'!$N$44</f>
        <v>355</v>
      </c>
      <c r="CL16" s="164">
        <v>0</v>
      </c>
      <c r="CM16" s="375">
        <f>'Production Summary'!$N$45</f>
        <v>1650</v>
      </c>
      <c r="CN16" s="164">
        <f>'Production Summary'!$N$46</f>
        <v>270</v>
      </c>
      <c r="CO16" s="164">
        <f>'Production Summary'!$N$47</f>
        <v>1350</v>
      </c>
      <c r="CP16" s="166"/>
      <c r="CQ16" s="164">
        <f>'Production Summary'!$N$49</f>
        <v>8004.1580041580037</v>
      </c>
      <c r="CR16" s="164">
        <f>'Production Summary'!$M$49</f>
        <v>66.701316701316699</v>
      </c>
      <c r="CS16" s="164">
        <f>'Production Summary'!$N$50</f>
        <v>13331.600831600828</v>
      </c>
      <c r="CT16" s="164">
        <f>'Production Summary'!$M$50</f>
        <v>148.1288981288981</v>
      </c>
      <c r="CU16" s="164">
        <f>'Production Summary'!$N$51</f>
        <v>12785.862785862784</v>
      </c>
      <c r="CV16" s="164">
        <f>'Production Summary'!$M$51</f>
        <v>355.16285516285512</v>
      </c>
      <c r="CW16" s="164">
        <f>'Production Summary'!$N$52</f>
        <v>12629.937629937627</v>
      </c>
      <c r="CX16" s="164">
        <f>'Production Summary'!$M$52</f>
        <v>701.66320166320156</v>
      </c>
      <c r="CY16" s="164">
        <f>'Production Summary'!$N$53</f>
        <v>12396.049896049895</v>
      </c>
      <c r="CZ16" s="164">
        <f>'Production Summary'!$M$53</f>
        <v>688.66943866943859</v>
      </c>
      <c r="DA16" s="164">
        <f>'Production Summary'!$N$54</f>
        <v>13799.376299376298</v>
      </c>
      <c r="DB16" s="164">
        <f>'Production Summary'!$M$54</f>
        <v>766.63201663201653</v>
      </c>
      <c r="DC16" s="328">
        <f>'Production Summary'!$N$60</f>
        <v>12863.825363825363</v>
      </c>
      <c r="DD16" s="328">
        <f>'Production Summary'!$M$60</f>
        <v>714.65696465696465</v>
      </c>
      <c r="DE16" s="164">
        <f>'Production Summary'!$N$59</f>
        <v>11148.648648648648</v>
      </c>
      <c r="DF16" s="328">
        <f>'Production Summary'!$M$59</f>
        <v>619.36936936936934</v>
      </c>
      <c r="DG16" s="164">
        <f>'Production Summary'!$N$55</f>
        <v>13842.68884268884</v>
      </c>
      <c r="DH16" s="164">
        <f>'Production Summary'!$M$55</f>
        <v>3460.67221067221</v>
      </c>
      <c r="DI16" s="164">
        <f>'Production Summary'!$N$56</f>
        <v>13097.713097713096</v>
      </c>
      <c r="DJ16" s="164">
        <f>'Production Summary'!$M$56</f>
        <v>163.72141372141371</v>
      </c>
      <c r="DK16" s="164">
        <f>'Production Summary'!$N$57</f>
        <v>14189.189189189186</v>
      </c>
      <c r="DL16" s="164">
        <f>'Production Summary'!$M$57</f>
        <v>394.14414414414409</v>
      </c>
      <c r="DM16" s="164">
        <f>'Production Summary'!$N$58</f>
        <v>14017.671517671517</v>
      </c>
      <c r="DN16" s="164">
        <f>'Production Summary'!$M$58</f>
        <v>778.75952875952873</v>
      </c>
      <c r="DO16" s="164">
        <f>'Production Summary'!$N$61</f>
        <v>4500</v>
      </c>
      <c r="DP16" s="328">
        <f>'Production Summary'!$M$61</f>
        <v>750</v>
      </c>
      <c r="DQ16" s="164">
        <v>0</v>
      </c>
      <c r="DR16" s="164">
        <f>'Production Summary'!$N$62</f>
        <v>8900</v>
      </c>
      <c r="DS16" s="164">
        <f>'Production Summary'!$N$70</f>
        <v>300</v>
      </c>
      <c r="DT16" s="328">
        <f>'Production Summary'!$M$70</f>
        <v>25</v>
      </c>
      <c r="DU16" s="164">
        <v>0</v>
      </c>
      <c r="DV16" s="164">
        <f>'Production Summary'!$N$71</f>
        <v>150</v>
      </c>
      <c r="DW16" s="164">
        <v>0</v>
      </c>
      <c r="DX16" s="164">
        <f>'Production Summary'!$N$64</f>
        <v>192</v>
      </c>
      <c r="DY16" s="164">
        <v>0</v>
      </c>
      <c r="DZ16" s="391">
        <f>'Production Summary'!$N$65</f>
        <v>384</v>
      </c>
      <c r="EA16" s="164">
        <v>0</v>
      </c>
      <c r="EB16" s="391">
        <f>'Production Summary'!$N$66</f>
        <v>192</v>
      </c>
      <c r="EC16" s="164">
        <v>0</v>
      </c>
      <c r="ED16" s="164">
        <f>'Production Summary'!$N$67</f>
        <v>96</v>
      </c>
      <c r="EE16" s="164">
        <v>0</v>
      </c>
      <c r="EF16" s="164">
        <f>'Production Summary'!$N$68</f>
        <v>96</v>
      </c>
      <c r="EG16" s="164">
        <v>0</v>
      </c>
      <c r="EH16" s="164">
        <f>'Production Summary'!$N$69</f>
        <v>340</v>
      </c>
      <c r="EI16" s="101"/>
      <c r="EJ16" s="3"/>
      <c r="EK16" s="3"/>
      <c r="ER16" s="64" t="s">
        <v>32</v>
      </c>
      <c r="ES16" s="61" t="str">
        <f t="shared" si="0"/>
        <v>Shri Khatu Shyam Ji Traders</v>
      </c>
      <c r="ET16" s="24">
        <f t="shared" si="1"/>
        <v>0</v>
      </c>
    </row>
    <row r="17" spans="1:150" ht="15" customHeight="1">
      <c r="A17" t="b">
        <f>C17='Other States'!C17</f>
        <v>1</v>
      </c>
      <c r="B17" s="69">
        <f t="shared" si="2"/>
        <v>12</v>
      </c>
      <c r="C17" s="61" t="str">
        <f>IF('Other States'!C17="","",'Other States'!C17)</f>
        <v xml:space="preserve"> Baba Nati Traders</v>
      </c>
      <c r="D17" s="164">
        <f>'Production Summary'!$N$4</f>
        <v>666</v>
      </c>
      <c r="E17" s="164">
        <f>'Production Summary'!$M$4</f>
        <v>27.75</v>
      </c>
      <c r="F17" s="164">
        <v>0</v>
      </c>
      <c r="G17" s="164">
        <f>'Production Summary'!$N$5</f>
        <v>666</v>
      </c>
      <c r="H17" s="164">
        <f>'Production Summary'!$M$5</f>
        <v>27.75</v>
      </c>
      <c r="I17" s="164">
        <v>0</v>
      </c>
      <c r="J17" s="164">
        <f>'Production Summary'!$N$6</f>
        <v>200</v>
      </c>
      <c r="K17" s="328">
        <f>'Production Summary'!$M$6</f>
        <v>7.5</v>
      </c>
      <c r="L17" s="164">
        <v>0</v>
      </c>
      <c r="M17" s="365">
        <f>'Production Summary'!$N$7</f>
        <v>612.72</v>
      </c>
      <c r="N17" s="367">
        <f>'Production Summary'!$M$7</f>
        <v>25.53</v>
      </c>
      <c r="O17" s="164">
        <v>0</v>
      </c>
      <c r="P17" s="164">
        <f>'Production Summary'!$N$8</f>
        <v>780</v>
      </c>
      <c r="Q17" s="164">
        <f>'Production Summary'!$M$8</f>
        <v>65</v>
      </c>
      <c r="R17" s="164">
        <v>0</v>
      </c>
      <c r="S17" s="164">
        <f>'Production Summary'!$N$9</f>
        <v>720</v>
      </c>
      <c r="T17" s="164">
        <f>'Production Summary'!$M$9</f>
        <v>60</v>
      </c>
      <c r="U17" s="164">
        <v>0</v>
      </c>
      <c r="V17" s="164">
        <f>'Production Summary'!$N$10</f>
        <v>876</v>
      </c>
      <c r="W17" s="164">
        <f>'Production Summary'!$M$10</f>
        <v>73</v>
      </c>
      <c r="X17" s="164">
        <v>0</v>
      </c>
      <c r="Y17" s="164">
        <f>'Production Summary'!$N$14</f>
        <v>177</v>
      </c>
      <c r="Z17" s="328">
        <f>'Production Summary'!$M$14</f>
        <v>14.75</v>
      </c>
      <c r="AA17" s="164">
        <v>0</v>
      </c>
      <c r="AB17" s="164">
        <f>'Production Summary'!$N$15</f>
        <v>126</v>
      </c>
      <c r="AC17" s="164">
        <f>'Production Summary'!$M$15</f>
        <v>21</v>
      </c>
      <c r="AD17" s="164">
        <v>0</v>
      </c>
      <c r="AE17" s="164">
        <f>'Production Summary'!$N$16</f>
        <v>252</v>
      </c>
      <c r="AF17" s="164">
        <f>'Production Summary'!$M$16</f>
        <v>21</v>
      </c>
      <c r="AG17" s="164">
        <v>0</v>
      </c>
      <c r="AH17" s="164">
        <f>'Production Summary'!$N$18</f>
        <v>1035</v>
      </c>
      <c r="AI17" s="164">
        <f>'Production Summary'!$M$18</f>
        <v>17.25</v>
      </c>
      <c r="AJ17" s="164">
        <v>0</v>
      </c>
      <c r="AK17" s="164">
        <f>'Production Summary'!$N$19</f>
        <v>870</v>
      </c>
      <c r="AL17" s="164">
        <f>'Production Summary'!$M$19</f>
        <v>29</v>
      </c>
      <c r="AM17" s="164">
        <v>0</v>
      </c>
      <c r="AN17" s="164">
        <f>'Production Summary'!$N$20</f>
        <v>864</v>
      </c>
      <c r="AO17" s="164">
        <f>'Production Summary'!$M$20</f>
        <v>72</v>
      </c>
      <c r="AP17" s="164">
        <v>0</v>
      </c>
      <c r="AQ17" s="164">
        <f>'Production Summary'!$N$21</f>
        <v>670</v>
      </c>
      <c r="AR17" s="164">
        <f>'Production Summary'!$M$21</f>
        <v>335</v>
      </c>
      <c r="AS17" s="164">
        <v>0</v>
      </c>
      <c r="AT17" s="386">
        <f>'Production Summary'!$N$22</f>
        <v>375</v>
      </c>
      <c r="AU17" s="164">
        <f>'Production Summary'!$N$23</f>
        <v>1050</v>
      </c>
      <c r="AV17" s="164">
        <f>'Production Summary'!$N$25</f>
        <v>300</v>
      </c>
      <c r="AW17" s="164">
        <f>'Production Summary'!$M$25</f>
        <v>25</v>
      </c>
      <c r="AX17" s="164">
        <v>0</v>
      </c>
      <c r="AY17" s="164">
        <f>'Production Summary'!$N$26</f>
        <v>300</v>
      </c>
      <c r="AZ17" s="164">
        <f>'Production Summary'!$M$26</f>
        <v>25</v>
      </c>
      <c r="BA17" s="164">
        <v>0</v>
      </c>
      <c r="BB17" s="164">
        <f>'Production Summary'!$N$28</f>
        <v>777</v>
      </c>
      <c r="BC17" s="164">
        <f>'Production Summary'!$M$28</f>
        <v>12.95</v>
      </c>
      <c r="BD17" s="164">
        <v>0</v>
      </c>
      <c r="BE17" s="164">
        <f>'Production Summary'!$N$29</f>
        <v>612</v>
      </c>
      <c r="BF17" s="164">
        <f>'Production Summary'!$M$29</f>
        <v>51</v>
      </c>
      <c r="BG17" s="164">
        <v>0</v>
      </c>
      <c r="BH17" s="164">
        <f>'Production Summary'!$N$30</f>
        <v>500</v>
      </c>
      <c r="BI17" s="164">
        <f>'Production Summary'!$M$30</f>
        <v>250</v>
      </c>
      <c r="BJ17" s="164">
        <v>0</v>
      </c>
      <c r="BK17" s="386"/>
      <c r="BL17" s="164">
        <f>'Production Summary'!$N$32</f>
        <v>875</v>
      </c>
      <c r="BM17" s="164">
        <f>'Production Summary'!$N$34</f>
        <v>360.59999999999997</v>
      </c>
      <c r="BN17" s="164">
        <f>'Production Summary'!$M$34</f>
        <v>6.01</v>
      </c>
      <c r="BO17" s="164">
        <v>0</v>
      </c>
      <c r="BP17" s="164">
        <f>'Production Summary'!$N$36</f>
        <v>717</v>
      </c>
      <c r="BQ17" s="164">
        <f>'Production Summary'!$M$36</f>
        <v>11.95</v>
      </c>
      <c r="BR17" s="164">
        <v>0</v>
      </c>
      <c r="BS17" s="164">
        <f>'Production Summary'!$N$37</f>
        <v>210</v>
      </c>
      <c r="BT17" s="164">
        <f>'Production Summary'!$M$37</f>
        <v>21</v>
      </c>
      <c r="BU17" s="164">
        <v>0</v>
      </c>
      <c r="BV17" s="164">
        <f>'Production Summary'!$N$38</f>
        <v>280</v>
      </c>
      <c r="BW17" s="164">
        <f>'Production Summary'!$M$38</f>
        <v>28</v>
      </c>
      <c r="BX17" s="164">
        <v>0</v>
      </c>
      <c r="BY17" s="165">
        <f>'Production Summary'!$N$39</f>
        <v>300.38406247988502</v>
      </c>
      <c r="BZ17" s="164">
        <f>'Production Summary'!$M$39</f>
        <v>30.038406247988501</v>
      </c>
      <c r="CA17" s="164">
        <v>0</v>
      </c>
      <c r="CB17" s="164">
        <f>'Production Summary'!$N$40</f>
        <v>131.30000000000001</v>
      </c>
      <c r="CC17" s="164">
        <f>'Production Summary'!$M$40</f>
        <v>13.13</v>
      </c>
      <c r="CD17" s="164">
        <v>0</v>
      </c>
      <c r="CE17" s="164">
        <f>'Production Summary'!$N$42</f>
        <v>1136.3519999999996</v>
      </c>
      <c r="CF17" s="164">
        <f>'Production Summary'!$M$42</f>
        <v>81.167999999999978</v>
      </c>
      <c r="CG17" s="164">
        <v>0</v>
      </c>
      <c r="CH17" s="164">
        <v>0</v>
      </c>
      <c r="CI17" s="164">
        <f>'Production Summary'!$N$43</f>
        <v>184</v>
      </c>
      <c r="CJ17" s="164">
        <v>0</v>
      </c>
      <c r="CK17" s="164">
        <f>'Production Summary'!$N$44</f>
        <v>355</v>
      </c>
      <c r="CL17" s="164">
        <v>0</v>
      </c>
      <c r="CM17" s="375">
        <f>'Production Summary'!$N$45</f>
        <v>1650</v>
      </c>
      <c r="CN17" s="164">
        <f>'Production Summary'!$N$46</f>
        <v>270</v>
      </c>
      <c r="CO17" s="164">
        <f>'Production Summary'!$N$47</f>
        <v>1350</v>
      </c>
      <c r="CP17" s="166"/>
      <c r="CQ17" s="164">
        <f>'Production Summary'!$N$49</f>
        <v>8004.1580041580037</v>
      </c>
      <c r="CR17" s="164">
        <f>'Production Summary'!$M$49</f>
        <v>66.701316701316699</v>
      </c>
      <c r="CS17" s="164">
        <f>'Production Summary'!$N$50</f>
        <v>13331.600831600828</v>
      </c>
      <c r="CT17" s="164">
        <f>'Production Summary'!$M$50</f>
        <v>148.1288981288981</v>
      </c>
      <c r="CU17" s="164">
        <f>'Production Summary'!$N$51</f>
        <v>12785.862785862784</v>
      </c>
      <c r="CV17" s="164">
        <f>'Production Summary'!$M$51</f>
        <v>355.16285516285512</v>
      </c>
      <c r="CW17" s="164">
        <f>'Production Summary'!$N$52</f>
        <v>12629.937629937627</v>
      </c>
      <c r="CX17" s="164">
        <f>'Production Summary'!$M$52</f>
        <v>701.66320166320156</v>
      </c>
      <c r="CY17" s="164">
        <f>'Production Summary'!$N$53</f>
        <v>12396.049896049895</v>
      </c>
      <c r="CZ17" s="164">
        <f>'Production Summary'!$M$53</f>
        <v>688.66943866943859</v>
      </c>
      <c r="DA17" s="164">
        <f>'Production Summary'!$N$54</f>
        <v>13799.376299376298</v>
      </c>
      <c r="DB17" s="164">
        <f>'Production Summary'!$M$54</f>
        <v>766.63201663201653</v>
      </c>
      <c r="DC17" s="328">
        <f>'Production Summary'!$N$60</f>
        <v>12863.825363825363</v>
      </c>
      <c r="DD17" s="328">
        <f>'Production Summary'!$M$60</f>
        <v>714.65696465696465</v>
      </c>
      <c r="DE17" s="164">
        <f>'Production Summary'!$N$59</f>
        <v>11148.648648648648</v>
      </c>
      <c r="DF17" s="328">
        <f>'Production Summary'!$M$59</f>
        <v>619.36936936936934</v>
      </c>
      <c r="DG17" s="164">
        <f>'Production Summary'!$N$55</f>
        <v>13842.68884268884</v>
      </c>
      <c r="DH17" s="164">
        <f>'Production Summary'!$M$55</f>
        <v>3460.67221067221</v>
      </c>
      <c r="DI17" s="164">
        <f>'Production Summary'!$N$56</f>
        <v>13097.713097713096</v>
      </c>
      <c r="DJ17" s="164">
        <f>'Production Summary'!$M$56</f>
        <v>163.72141372141371</v>
      </c>
      <c r="DK17" s="164">
        <f>'Production Summary'!$N$57</f>
        <v>14189.189189189186</v>
      </c>
      <c r="DL17" s="164">
        <f>'Production Summary'!$M$57</f>
        <v>394.14414414414409</v>
      </c>
      <c r="DM17" s="164">
        <f>'Production Summary'!$N$58</f>
        <v>14017.671517671517</v>
      </c>
      <c r="DN17" s="164">
        <f>'Production Summary'!$M$58</f>
        <v>778.75952875952873</v>
      </c>
      <c r="DO17" s="164">
        <f>'Production Summary'!$N$61</f>
        <v>4500</v>
      </c>
      <c r="DP17" s="328">
        <f>'Production Summary'!$M$61</f>
        <v>750</v>
      </c>
      <c r="DQ17" s="164">
        <v>0</v>
      </c>
      <c r="DR17" s="164">
        <f>'Production Summary'!$N$62</f>
        <v>8900</v>
      </c>
      <c r="DS17" s="164">
        <f>'Production Summary'!$N$70</f>
        <v>300</v>
      </c>
      <c r="DT17" s="328">
        <f>'Production Summary'!$M$70</f>
        <v>25</v>
      </c>
      <c r="DU17" s="164">
        <v>0</v>
      </c>
      <c r="DV17" s="164">
        <f>'Production Summary'!$N$71</f>
        <v>150</v>
      </c>
      <c r="DW17" s="164">
        <v>0</v>
      </c>
      <c r="DX17" s="164">
        <f>'Production Summary'!$N$64</f>
        <v>192</v>
      </c>
      <c r="DY17" s="164">
        <v>0</v>
      </c>
      <c r="DZ17" s="391">
        <f>'Production Summary'!$N$65</f>
        <v>384</v>
      </c>
      <c r="EA17" s="164">
        <v>0</v>
      </c>
      <c r="EB17" s="391">
        <f>'Production Summary'!$N$66</f>
        <v>192</v>
      </c>
      <c r="EC17" s="164">
        <v>0</v>
      </c>
      <c r="ED17" s="164">
        <f>'Production Summary'!$N$67</f>
        <v>96</v>
      </c>
      <c r="EE17" s="164">
        <v>0</v>
      </c>
      <c r="EF17" s="164">
        <f>'Production Summary'!$N$68</f>
        <v>96</v>
      </c>
      <c r="EG17" s="164">
        <v>0</v>
      </c>
      <c r="EH17" s="164">
        <f>'Production Summary'!$N$69</f>
        <v>340</v>
      </c>
      <c r="EI17" s="101"/>
      <c r="EJ17" s="3"/>
      <c r="EK17" s="3"/>
      <c r="ER17" s="64" t="s">
        <v>33</v>
      </c>
      <c r="ES17" s="61" t="str">
        <f t="shared" si="0"/>
        <v xml:space="preserve"> Baba Nati Traders</v>
      </c>
      <c r="ET17" s="24">
        <f t="shared" si="1"/>
        <v>0</v>
      </c>
    </row>
    <row r="18" spans="1:150" ht="15" customHeight="1">
      <c r="A18" t="b">
        <f>C18='Other States'!C18</f>
        <v>1</v>
      </c>
      <c r="B18" s="69">
        <f t="shared" si="2"/>
        <v>13</v>
      </c>
      <c r="C18" s="61" t="str">
        <f>IF('Other States'!C18="","",'Other States'!C18)</f>
        <v xml:space="preserve"> Maa Vaishno Traders</v>
      </c>
      <c r="D18" s="164">
        <f>'Production Summary'!$N$4</f>
        <v>666</v>
      </c>
      <c r="E18" s="164">
        <f>'Production Summary'!$M$4</f>
        <v>27.75</v>
      </c>
      <c r="F18" s="164">
        <v>0</v>
      </c>
      <c r="G18" s="164">
        <f>'Production Summary'!$N$5</f>
        <v>666</v>
      </c>
      <c r="H18" s="164">
        <f>'Production Summary'!$M$5</f>
        <v>27.75</v>
      </c>
      <c r="I18" s="164">
        <v>0</v>
      </c>
      <c r="J18" s="164">
        <f>'Production Summary'!$N$6</f>
        <v>200</v>
      </c>
      <c r="K18" s="328">
        <f>'Production Summary'!$M$6</f>
        <v>7.5</v>
      </c>
      <c r="L18" s="164">
        <v>0</v>
      </c>
      <c r="M18" s="365">
        <f>'Production Summary'!$N$7</f>
        <v>612.72</v>
      </c>
      <c r="N18" s="367">
        <f>'Production Summary'!$M$7</f>
        <v>25.53</v>
      </c>
      <c r="O18" s="164">
        <v>0</v>
      </c>
      <c r="P18" s="164">
        <f>'Production Summary'!$N$8</f>
        <v>780</v>
      </c>
      <c r="Q18" s="164">
        <f>'Production Summary'!$M$8</f>
        <v>65</v>
      </c>
      <c r="R18" s="164">
        <v>0</v>
      </c>
      <c r="S18" s="164">
        <f>'Production Summary'!$N$9</f>
        <v>720</v>
      </c>
      <c r="T18" s="164">
        <f>'Production Summary'!$M$9</f>
        <v>60</v>
      </c>
      <c r="U18" s="164">
        <v>0</v>
      </c>
      <c r="V18" s="164">
        <f>'Production Summary'!$N$10</f>
        <v>876</v>
      </c>
      <c r="W18" s="164">
        <f>'Production Summary'!$M$10</f>
        <v>73</v>
      </c>
      <c r="X18" s="164">
        <v>0</v>
      </c>
      <c r="Y18" s="164">
        <f>'Production Summary'!$N$14</f>
        <v>177</v>
      </c>
      <c r="Z18" s="328">
        <f>'Production Summary'!$M$14</f>
        <v>14.75</v>
      </c>
      <c r="AA18" s="164">
        <v>0</v>
      </c>
      <c r="AB18" s="164">
        <f>'Production Summary'!$N$15</f>
        <v>126</v>
      </c>
      <c r="AC18" s="164">
        <f>'Production Summary'!$M$15</f>
        <v>21</v>
      </c>
      <c r="AD18" s="164">
        <v>0</v>
      </c>
      <c r="AE18" s="164">
        <f>'Production Summary'!$N$16</f>
        <v>252</v>
      </c>
      <c r="AF18" s="164">
        <f>'Production Summary'!$M$16</f>
        <v>21</v>
      </c>
      <c r="AG18" s="164">
        <v>0</v>
      </c>
      <c r="AH18" s="164">
        <f>'Production Summary'!$N$18</f>
        <v>1035</v>
      </c>
      <c r="AI18" s="164">
        <f>'Production Summary'!$M$18</f>
        <v>17.25</v>
      </c>
      <c r="AJ18" s="164">
        <v>0</v>
      </c>
      <c r="AK18" s="164">
        <f>'Production Summary'!$N$19</f>
        <v>870</v>
      </c>
      <c r="AL18" s="164">
        <f>'Production Summary'!$M$19</f>
        <v>29</v>
      </c>
      <c r="AM18" s="164">
        <v>0</v>
      </c>
      <c r="AN18" s="164">
        <f>'Production Summary'!$N$20</f>
        <v>864</v>
      </c>
      <c r="AO18" s="164">
        <f>'Production Summary'!$M$20</f>
        <v>72</v>
      </c>
      <c r="AP18" s="164">
        <v>0</v>
      </c>
      <c r="AQ18" s="164">
        <f>'Production Summary'!$N$21</f>
        <v>670</v>
      </c>
      <c r="AR18" s="164">
        <f>'Production Summary'!$M$21</f>
        <v>335</v>
      </c>
      <c r="AS18" s="164">
        <v>0</v>
      </c>
      <c r="AT18" s="386">
        <f>'Production Summary'!$N$22</f>
        <v>375</v>
      </c>
      <c r="AU18" s="164">
        <f>'Production Summary'!$N$23</f>
        <v>1050</v>
      </c>
      <c r="AV18" s="164">
        <f>'Production Summary'!$N$25</f>
        <v>300</v>
      </c>
      <c r="AW18" s="164">
        <f>'Production Summary'!$M$25</f>
        <v>25</v>
      </c>
      <c r="AX18" s="164">
        <v>0</v>
      </c>
      <c r="AY18" s="164">
        <f>'Production Summary'!$N$26</f>
        <v>300</v>
      </c>
      <c r="AZ18" s="164">
        <f>'Production Summary'!$M$26</f>
        <v>25</v>
      </c>
      <c r="BA18" s="164">
        <v>0</v>
      </c>
      <c r="BB18" s="164">
        <f>'Production Summary'!$N$28</f>
        <v>777</v>
      </c>
      <c r="BC18" s="164">
        <f>'Production Summary'!$M$28</f>
        <v>12.95</v>
      </c>
      <c r="BD18" s="164">
        <v>0</v>
      </c>
      <c r="BE18" s="164">
        <f>'Production Summary'!$N$29</f>
        <v>612</v>
      </c>
      <c r="BF18" s="164">
        <f>'Production Summary'!$M$29</f>
        <v>51</v>
      </c>
      <c r="BG18" s="164">
        <v>0</v>
      </c>
      <c r="BH18" s="164">
        <f>'Production Summary'!$N$30</f>
        <v>500</v>
      </c>
      <c r="BI18" s="164">
        <f>'Production Summary'!$M$30</f>
        <v>250</v>
      </c>
      <c r="BJ18" s="164">
        <v>0</v>
      </c>
      <c r="BK18" s="386"/>
      <c r="BL18" s="164">
        <f>'Production Summary'!$N$32</f>
        <v>875</v>
      </c>
      <c r="BM18" s="164">
        <f>'Production Summary'!$N$34</f>
        <v>360.59999999999997</v>
      </c>
      <c r="BN18" s="164">
        <f>'Production Summary'!$M$34</f>
        <v>6.01</v>
      </c>
      <c r="BO18" s="164">
        <v>0</v>
      </c>
      <c r="BP18" s="164">
        <f>'Production Summary'!$N$36</f>
        <v>717</v>
      </c>
      <c r="BQ18" s="164">
        <f>'Production Summary'!$M$36</f>
        <v>11.95</v>
      </c>
      <c r="BR18" s="164">
        <v>0</v>
      </c>
      <c r="BS18" s="164">
        <f>'Production Summary'!$N$37</f>
        <v>210</v>
      </c>
      <c r="BT18" s="164">
        <f>'Production Summary'!$M$37</f>
        <v>21</v>
      </c>
      <c r="BU18" s="164">
        <v>0</v>
      </c>
      <c r="BV18" s="164">
        <f>'Production Summary'!$N$38</f>
        <v>280</v>
      </c>
      <c r="BW18" s="164">
        <f>'Production Summary'!$M$38</f>
        <v>28</v>
      </c>
      <c r="BX18" s="164">
        <v>0</v>
      </c>
      <c r="BY18" s="165">
        <f>'Production Summary'!$N$39</f>
        <v>300.38406247988502</v>
      </c>
      <c r="BZ18" s="164">
        <f>'Production Summary'!$M$39</f>
        <v>30.038406247988501</v>
      </c>
      <c r="CA18" s="164">
        <v>0</v>
      </c>
      <c r="CB18" s="164">
        <f>'Production Summary'!$N$40</f>
        <v>131.30000000000001</v>
      </c>
      <c r="CC18" s="164">
        <f>'Production Summary'!$M$40</f>
        <v>13.13</v>
      </c>
      <c r="CD18" s="164">
        <v>0</v>
      </c>
      <c r="CE18" s="164">
        <f>'Production Summary'!$N$42</f>
        <v>1136.3519999999996</v>
      </c>
      <c r="CF18" s="164">
        <f>'Production Summary'!$M$42</f>
        <v>81.167999999999978</v>
      </c>
      <c r="CG18" s="164">
        <v>0</v>
      </c>
      <c r="CH18" s="164">
        <v>0</v>
      </c>
      <c r="CI18" s="164">
        <f>'Production Summary'!$N$43</f>
        <v>184</v>
      </c>
      <c r="CJ18" s="164">
        <v>0</v>
      </c>
      <c r="CK18" s="164">
        <f>'Production Summary'!$N$44</f>
        <v>355</v>
      </c>
      <c r="CL18" s="164">
        <v>0</v>
      </c>
      <c r="CM18" s="375">
        <f>'Production Summary'!$N$45</f>
        <v>1650</v>
      </c>
      <c r="CN18" s="164">
        <f>'Production Summary'!$N$46</f>
        <v>270</v>
      </c>
      <c r="CO18" s="164">
        <f>'Production Summary'!$N$47</f>
        <v>1350</v>
      </c>
      <c r="CP18" s="166"/>
      <c r="CQ18" s="164">
        <f>'Production Summary'!$N$49</f>
        <v>8004.1580041580037</v>
      </c>
      <c r="CR18" s="164">
        <f>'Production Summary'!$M$49</f>
        <v>66.701316701316699</v>
      </c>
      <c r="CS18" s="164">
        <f>'Production Summary'!$N$50</f>
        <v>13331.600831600828</v>
      </c>
      <c r="CT18" s="164">
        <f>'Production Summary'!$M$50</f>
        <v>148.1288981288981</v>
      </c>
      <c r="CU18" s="164">
        <f>'Production Summary'!$N$51</f>
        <v>12785.862785862784</v>
      </c>
      <c r="CV18" s="164">
        <f>'Production Summary'!$M$51</f>
        <v>355.16285516285512</v>
      </c>
      <c r="CW18" s="164">
        <f>'Production Summary'!$N$52</f>
        <v>12629.937629937627</v>
      </c>
      <c r="CX18" s="164">
        <f>'Production Summary'!$M$52</f>
        <v>701.66320166320156</v>
      </c>
      <c r="CY18" s="164">
        <f>'Production Summary'!$N$53</f>
        <v>12396.049896049895</v>
      </c>
      <c r="CZ18" s="164">
        <f>'Production Summary'!$M$53</f>
        <v>688.66943866943859</v>
      </c>
      <c r="DA18" s="164">
        <f>'Production Summary'!$N$54</f>
        <v>13799.376299376298</v>
      </c>
      <c r="DB18" s="164">
        <f>'Production Summary'!$M$54</f>
        <v>766.63201663201653</v>
      </c>
      <c r="DC18" s="328">
        <f>'Production Summary'!$N$60</f>
        <v>12863.825363825363</v>
      </c>
      <c r="DD18" s="328">
        <f>'Production Summary'!$M$60</f>
        <v>714.65696465696465</v>
      </c>
      <c r="DE18" s="164">
        <f>'Production Summary'!$N$59</f>
        <v>11148.648648648648</v>
      </c>
      <c r="DF18" s="328">
        <f>'Production Summary'!$M$59</f>
        <v>619.36936936936934</v>
      </c>
      <c r="DG18" s="164">
        <f>'Production Summary'!$N$55</f>
        <v>13842.68884268884</v>
      </c>
      <c r="DH18" s="164">
        <f>'Production Summary'!$M$55</f>
        <v>3460.67221067221</v>
      </c>
      <c r="DI18" s="164">
        <f>'Production Summary'!$N$56</f>
        <v>13097.713097713096</v>
      </c>
      <c r="DJ18" s="164">
        <f>'Production Summary'!$M$56</f>
        <v>163.72141372141371</v>
      </c>
      <c r="DK18" s="164">
        <f>'Production Summary'!$N$57</f>
        <v>14189.189189189186</v>
      </c>
      <c r="DL18" s="164">
        <f>'Production Summary'!$M$57</f>
        <v>394.14414414414409</v>
      </c>
      <c r="DM18" s="164">
        <f>'Production Summary'!$N$58</f>
        <v>14017.671517671517</v>
      </c>
      <c r="DN18" s="164">
        <f>'Production Summary'!$M$58</f>
        <v>778.75952875952873</v>
      </c>
      <c r="DO18" s="164">
        <f>'Production Summary'!$N$61</f>
        <v>4500</v>
      </c>
      <c r="DP18" s="328">
        <f>'Production Summary'!$M$61</f>
        <v>750</v>
      </c>
      <c r="DQ18" s="164">
        <v>0</v>
      </c>
      <c r="DR18" s="164">
        <f>'Production Summary'!$N$62</f>
        <v>8900</v>
      </c>
      <c r="DS18" s="164">
        <f>'Production Summary'!$N$70</f>
        <v>300</v>
      </c>
      <c r="DT18" s="328">
        <f>'Production Summary'!$M$70</f>
        <v>25</v>
      </c>
      <c r="DU18" s="164">
        <v>0</v>
      </c>
      <c r="DV18" s="164">
        <f>'Production Summary'!$N$71</f>
        <v>150</v>
      </c>
      <c r="DW18" s="164">
        <v>0</v>
      </c>
      <c r="DX18" s="164">
        <f>'Production Summary'!$N$64</f>
        <v>192</v>
      </c>
      <c r="DY18" s="164">
        <v>0</v>
      </c>
      <c r="DZ18" s="391">
        <f>'Production Summary'!$N$65</f>
        <v>384</v>
      </c>
      <c r="EA18" s="164">
        <v>0</v>
      </c>
      <c r="EB18" s="391">
        <f>'Production Summary'!$N$66</f>
        <v>192</v>
      </c>
      <c r="EC18" s="164">
        <v>0</v>
      </c>
      <c r="ED18" s="164">
        <f>'Production Summary'!$N$67</f>
        <v>96</v>
      </c>
      <c r="EE18" s="164">
        <v>0</v>
      </c>
      <c r="EF18" s="164">
        <f>'Production Summary'!$N$68</f>
        <v>96</v>
      </c>
      <c r="EG18" s="164">
        <v>0</v>
      </c>
      <c r="EH18" s="164">
        <f>'Production Summary'!$N$69</f>
        <v>340</v>
      </c>
      <c r="EI18" s="101"/>
      <c r="EJ18" s="3"/>
      <c r="EK18" s="3"/>
      <c r="ER18" s="64" t="s">
        <v>34</v>
      </c>
      <c r="ES18" s="61" t="str">
        <f t="shared" si="0"/>
        <v xml:space="preserve"> Maa Vaishno Traders</v>
      </c>
      <c r="ET18" s="24">
        <f t="shared" si="1"/>
        <v>0</v>
      </c>
    </row>
    <row r="19" spans="1:150" ht="15" customHeight="1">
      <c r="A19" t="b">
        <f>C19='Other States'!C19</f>
        <v>1</v>
      </c>
      <c r="B19" s="69">
        <f t="shared" si="2"/>
        <v>14</v>
      </c>
      <c r="C19" s="61" t="str">
        <f>IF('Other States'!C19="","",'Other States'!C19)</f>
        <v>Rohit Enterprises</v>
      </c>
      <c r="D19" s="164">
        <f>'Production Summary'!$N$4</f>
        <v>666</v>
      </c>
      <c r="E19" s="164">
        <f>'Production Summary'!$M$4</f>
        <v>27.75</v>
      </c>
      <c r="F19" s="164">
        <v>0</v>
      </c>
      <c r="G19" s="164">
        <f>'Production Summary'!$N$5</f>
        <v>666</v>
      </c>
      <c r="H19" s="164">
        <f>'Production Summary'!$M$5</f>
        <v>27.75</v>
      </c>
      <c r="I19" s="164">
        <v>0</v>
      </c>
      <c r="J19" s="164">
        <f>'Production Summary'!$N$6</f>
        <v>200</v>
      </c>
      <c r="K19" s="328">
        <f>'Production Summary'!$M$6</f>
        <v>7.5</v>
      </c>
      <c r="L19" s="164">
        <v>0</v>
      </c>
      <c r="M19" s="365">
        <f>'Production Summary'!$N$7</f>
        <v>612.72</v>
      </c>
      <c r="N19" s="367">
        <f>'Production Summary'!$M$7</f>
        <v>25.53</v>
      </c>
      <c r="O19" s="164">
        <v>0</v>
      </c>
      <c r="P19" s="164">
        <f>'Production Summary'!$N$8</f>
        <v>780</v>
      </c>
      <c r="Q19" s="164">
        <f>'Production Summary'!$M$8</f>
        <v>65</v>
      </c>
      <c r="R19" s="164">
        <v>0</v>
      </c>
      <c r="S19" s="164">
        <f>'Production Summary'!$N$9</f>
        <v>720</v>
      </c>
      <c r="T19" s="164">
        <f>'Production Summary'!$M$9</f>
        <v>60</v>
      </c>
      <c r="U19" s="164">
        <v>0</v>
      </c>
      <c r="V19" s="164">
        <f>'Production Summary'!$N$10</f>
        <v>876</v>
      </c>
      <c r="W19" s="164">
        <f>'Production Summary'!$M$10</f>
        <v>73</v>
      </c>
      <c r="X19" s="164">
        <v>0</v>
      </c>
      <c r="Y19" s="164">
        <f>'Production Summary'!$N$14</f>
        <v>177</v>
      </c>
      <c r="Z19" s="328">
        <f>'Production Summary'!$M$14</f>
        <v>14.75</v>
      </c>
      <c r="AA19" s="164">
        <v>0</v>
      </c>
      <c r="AB19" s="164">
        <f>'Production Summary'!$N$15</f>
        <v>126</v>
      </c>
      <c r="AC19" s="164">
        <f>'Production Summary'!$M$15</f>
        <v>21</v>
      </c>
      <c r="AD19" s="164">
        <v>0</v>
      </c>
      <c r="AE19" s="164">
        <f>'Production Summary'!$N$16</f>
        <v>252</v>
      </c>
      <c r="AF19" s="164">
        <f>'Production Summary'!$M$16</f>
        <v>21</v>
      </c>
      <c r="AG19" s="164">
        <v>0</v>
      </c>
      <c r="AH19" s="164">
        <f>'Production Summary'!$N$18</f>
        <v>1035</v>
      </c>
      <c r="AI19" s="164">
        <f>'Production Summary'!$M$18</f>
        <v>17.25</v>
      </c>
      <c r="AJ19" s="164">
        <v>0</v>
      </c>
      <c r="AK19" s="164">
        <f>'Production Summary'!$N$19</f>
        <v>870</v>
      </c>
      <c r="AL19" s="164">
        <f>'Production Summary'!$M$19</f>
        <v>29</v>
      </c>
      <c r="AM19" s="164">
        <v>0</v>
      </c>
      <c r="AN19" s="164">
        <f>'Production Summary'!$N$20</f>
        <v>864</v>
      </c>
      <c r="AO19" s="164">
        <f>'Production Summary'!$M$20</f>
        <v>72</v>
      </c>
      <c r="AP19" s="164">
        <v>0</v>
      </c>
      <c r="AQ19" s="164">
        <f>'Production Summary'!$N$21</f>
        <v>670</v>
      </c>
      <c r="AR19" s="164">
        <f>'Production Summary'!$M$21</f>
        <v>335</v>
      </c>
      <c r="AS19" s="164">
        <v>0</v>
      </c>
      <c r="AT19" s="386">
        <f>'Production Summary'!$N$22</f>
        <v>375</v>
      </c>
      <c r="AU19" s="164">
        <f>'Production Summary'!$N$23</f>
        <v>1050</v>
      </c>
      <c r="AV19" s="164">
        <f>'Production Summary'!$N$25</f>
        <v>300</v>
      </c>
      <c r="AW19" s="164">
        <f>'Production Summary'!$M$25</f>
        <v>25</v>
      </c>
      <c r="AX19" s="164">
        <v>0</v>
      </c>
      <c r="AY19" s="164">
        <f>'Production Summary'!$N$26</f>
        <v>300</v>
      </c>
      <c r="AZ19" s="164">
        <f>'Production Summary'!$M$26</f>
        <v>25</v>
      </c>
      <c r="BA19" s="164">
        <v>0</v>
      </c>
      <c r="BB19" s="164">
        <f>'Production Summary'!$N$28</f>
        <v>777</v>
      </c>
      <c r="BC19" s="164">
        <f>'Production Summary'!$M$28</f>
        <v>12.95</v>
      </c>
      <c r="BD19" s="164">
        <v>0</v>
      </c>
      <c r="BE19" s="164">
        <f>'Production Summary'!$N$29</f>
        <v>612</v>
      </c>
      <c r="BF19" s="164">
        <f>'Production Summary'!$M$29</f>
        <v>51</v>
      </c>
      <c r="BG19" s="164">
        <v>0</v>
      </c>
      <c r="BH19" s="164">
        <f>'Production Summary'!$N$30</f>
        <v>500</v>
      </c>
      <c r="BI19" s="164">
        <f>'Production Summary'!$M$30</f>
        <v>250</v>
      </c>
      <c r="BJ19" s="164">
        <v>0</v>
      </c>
      <c r="BK19" s="386"/>
      <c r="BL19" s="164">
        <f>'Production Summary'!$N$32</f>
        <v>875</v>
      </c>
      <c r="BM19" s="164">
        <f>'Production Summary'!$N$34</f>
        <v>360.59999999999997</v>
      </c>
      <c r="BN19" s="164">
        <f>'Production Summary'!$M$34</f>
        <v>6.01</v>
      </c>
      <c r="BO19" s="164">
        <v>0</v>
      </c>
      <c r="BP19" s="164">
        <f>'Production Summary'!$N$36</f>
        <v>717</v>
      </c>
      <c r="BQ19" s="164">
        <f>'Production Summary'!$M$36</f>
        <v>11.95</v>
      </c>
      <c r="BR19" s="164">
        <v>0</v>
      </c>
      <c r="BS19" s="164">
        <f>'Production Summary'!$N$37</f>
        <v>210</v>
      </c>
      <c r="BT19" s="164">
        <f>'Production Summary'!$M$37</f>
        <v>21</v>
      </c>
      <c r="BU19" s="164">
        <v>0</v>
      </c>
      <c r="BV19" s="164">
        <f>'Production Summary'!$N$38</f>
        <v>280</v>
      </c>
      <c r="BW19" s="164">
        <f>'Production Summary'!$M$38</f>
        <v>28</v>
      </c>
      <c r="BX19" s="164">
        <v>0</v>
      </c>
      <c r="BY19" s="165">
        <f>'Production Summary'!$N$39</f>
        <v>300.38406247988502</v>
      </c>
      <c r="BZ19" s="164">
        <f>'Production Summary'!$M$39</f>
        <v>30.038406247988501</v>
      </c>
      <c r="CA19" s="164">
        <v>0</v>
      </c>
      <c r="CB19" s="164">
        <f>'Production Summary'!$N$40</f>
        <v>131.30000000000001</v>
      </c>
      <c r="CC19" s="164">
        <f>'Production Summary'!$M$40</f>
        <v>13.13</v>
      </c>
      <c r="CD19" s="164">
        <v>0</v>
      </c>
      <c r="CE19" s="164">
        <f>'Production Summary'!$N$42</f>
        <v>1136.3519999999996</v>
      </c>
      <c r="CF19" s="164">
        <f>'Production Summary'!$M$42</f>
        <v>81.167999999999978</v>
      </c>
      <c r="CG19" s="164">
        <v>0</v>
      </c>
      <c r="CH19" s="164">
        <v>0</v>
      </c>
      <c r="CI19" s="164">
        <f>'Production Summary'!$N$43</f>
        <v>184</v>
      </c>
      <c r="CJ19" s="164">
        <v>0</v>
      </c>
      <c r="CK19" s="164">
        <f>'Production Summary'!$N$44</f>
        <v>355</v>
      </c>
      <c r="CL19" s="164">
        <v>0</v>
      </c>
      <c r="CM19" s="375">
        <f>'Production Summary'!$N$45</f>
        <v>1650</v>
      </c>
      <c r="CN19" s="164">
        <f>'Production Summary'!$N$46</f>
        <v>270</v>
      </c>
      <c r="CO19" s="164">
        <f>'Production Summary'!$N$47</f>
        <v>1350</v>
      </c>
      <c r="CP19" s="166"/>
      <c r="CQ19" s="164">
        <f>'Production Summary'!$N$49</f>
        <v>8004.1580041580037</v>
      </c>
      <c r="CR19" s="164">
        <f>'Production Summary'!$M$49</f>
        <v>66.701316701316699</v>
      </c>
      <c r="CS19" s="164">
        <f>'Production Summary'!$N$50</f>
        <v>13331.600831600828</v>
      </c>
      <c r="CT19" s="164">
        <f>'Production Summary'!$M$50</f>
        <v>148.1288981288981</v>
      </c>
      <c r="CU19" s="164">
        <f>'Production Summary'!$N$51</f>
        <v>12785.862785862784</v>
      </c>
      <c r="CV19" s="164">
        <f>'Production Summary'!$M$51</f>
        <v>355.16285516285512</v>
      </c>
      <c r="CW19" s="164">
        <f>'Production Summary'!$N$52</f>
        <v>12629.937629937627</v>
      </c>
      <c r="CX19" s="164">
        <f>'Production Summary'!$M$52</f>
        <v>701.66320166320156</v>
      </c>
      <c r="CY19" s="164">
        <f>'Production Summary'!$N$53</f>
        <v>12396.049896049895</v>
      </c>
      <c r="CZ19" s="164">
        <f>'Production Summary'!$M$53</f>
        <v>688.66943866943859</v>
      </c>
      <c r="DA19" s="164">
        <f>'Production Summary'!$N$54</f>
        <v>13799.376299376298</v>
      </c>
      <c r="DB19" s="164">
        <f>'Production Summary'!$M$54</f>
        <v>766.63201663201653</v>
      </c>
      <c r="DC19" s="328">
        <f>'Production Summary'!$N$60</f>
        <v>12863.825363825363</v>
      </c>
      <c r="DD19" s="328">
        <f>'Production Summary'!$M$60</f>
        <v>714.65696465696465</v>
      </c>
      <c r="DE19" s="164">
        <f>'Production Summary'!$N$59</f>
        <v>11148.648648648648</v>
      </c>
      <c r="DF19" s="328">
        <f>'Production Summary'!$M$59</f>
        <v>619.36936936936934</v>
      </c>
      <c r="DG19" s="164">
        <f>'Production Summary'!$N$55</f>
        <v>13842.68884268884</v>
      </c>
      <c r="DH19" s="164">
        <f>'Production Summary'!$M$55</f>
        <v>3460.67221067221</v>
      </c>
      <c r="DI19" s="164">
        <f>'Production Summary'!$N$56</f>
        <v>13097.713097713096</v>
      </c>
      <c r="DJ19" s="164">
        <f>'Production Summary'!$M$56</f>
        <v>163.72141372141371</v>
      </c>
      <c r="DK19" s="164">
        <f>'Production Summary'!$N$57</f>
        <v>14189.189189189186</v>
      </c>
      <c r="DL19" s="164">
        <f>'Production Summary'!$M$57</f>
        <v>394.14414414414409</v>
      </c>
      <c r="DM19" s="164">
        <f>'Production Summary'!$N$58</f>
        <v>14017.671517671517</v>
      </c>
      <c r="DN19" s="164">
        <f>'Production Summary'!$M$58</f>
        <v>778.75952875952873</v>
      </c>
      <c r="DO19" s="164">
        <f>'Production Summary'!$N$61</f>
        <v>4500</v>
      </c>
      <c r="DP19" s="328">
        <f>'Production Summary'!$M$61</f>
        <v>750</v>
      </c>
      <c r="DQ19" s="164">
        <v>0</v>
      </c>
      <c r="DR19" s="164">
        <f>'Production Summary'!$N$62</f>
        <v>8900</v>
      </c>
      <c r="DS19" s="164">
        <f>'Production Summary'!$N$70</f>
        <v>300</v>
      </c>
      <c r="DT19" s="328">
        <f>'Production Summary'!$M$70</f>
        <v>25</v>
      </c>
      <c r="DU19" s="164">
        <v>0</v>
      </c>
      <c r="DV19" s="164">
        <f>'Production Summary'!$N$71</f>
        <v>150</v>
      </c>
      <c r="DW19" s="164">
        <v>0</v>
      </c>
      <c r="DX19" s="164">
        <f>'Production Summary'!$N$64</f>
        <v>192</v>
      </c>
      <c r="DY19" s="164">
        <v>0</v>
      </c>
      <c r="DZ19" s="391">
        <f>'Production Summary'!$N$65</f>
        <v>384</v>
      </c>
      <c r="EA19" s="164">
        <v>0</v>
      </c>
      <c r="EB19" s="391">
        <f>'Production Summary'!$N$66</f>
        <v>192</v>
      </c>
      <c r="EC19" s="164">
        <v>0</v>
      </c>
      <c r="ED19" s="164">
        <f>'Production Summary'!$N$67</f>
        <v>96</v>
      </c>
      <c r="EE19" s="164">
        <v>0</v>
      </c>
      <c r="EF19" s="164">
        <f>'Production Summary'!$N$68</f>
        <v>96</v>
      </c>
      <c r="EG19" s="164">
        <v>0</v>
      </c>
      <c r="EH19" s="164">
        <f>'Production Summary'!$N$69</f>
        <v>340</v>
      </c>
      <c r="EI19" s="101"/>
      <c r="EJ19" s="3"/>
      <c r="EK19" s="3"/>
      <c r="ER19" s="64" t="s">
        <v>35</v>
      </c>
      <c r="ES19" s="61" t="str">
        <f t="shared" si="0"/>
        <v>Rohit Enterprises</v>
      </c>
      <c r="ET19" s="24">
        <f t="shared" si="1"/>
        <v>0</v>
      </c>
    </row>
    <row r="20" spans="1:150" ht="15" customHeight="1">
      <c r="A20" t="b">
        <f>C20='Other States'!C20</f>
        <v>1</v>
      </c>
      <c r="B20" s="69">
        <f t="shared" si="2"/>
        <v>15</v>
      </c>
      <c r="C20" s="61" t="str">
        <f>IF('Other States'!C20="","",'Other States'!C20)</f>
        <v/>
      </c>
      <c r="D20" s="164">
        <f>'Production Summary'!$N$4</f>
        <v>666</v>
      </c>
      <c r="E20" s="164">
        <f>'Production Summary'!$M$4</f>
        <v>27.75</v>
      </c>
      <c r="F20" s="164">
        <v>0</v>
      </c>
      <c r="G20" s="164">
        <f>'Production Summary'!$N$5</f>
        <v>666</v>
      </c>
      <c r="H20" s="164">
        <f>'Production Summary'!$M$5</f>
        <v>27.75</v>
      </c>
      <c r="I20" s="164">
        <v>0</v>
      </c>
      <c r="J20" s="164">
        <f>'Production Summary'!$N$6</f>
        <v>200</v>
      </c>
      <c r="K20" s="328">
        <f>'Production Summary'!$M$6</f>
        <v>7.5</v>
      </c>
      <c r="L20" s="164">
        <v>0</v>
      </c>
      <c r="M20" s="365">
        <f>'Production Summary'!$N$7</f>
        <v>612.72</v>
      </c>
      <c r="N20" s="367">
        <f>'Production Summary'!$M$7</f>
        <v>25.53</v>
      </c>
      <c r="O20" s="164">
        <v>0</v>
      </c>
      <c r="P20" s="164">
        <f>'Production Summary'!$N$8</f>
        <v>780</v>
      </c>
      <c r="Q20" s="164">
        <f>'Production Summary'!$M$8</f>
        <v>65</v>
      </c>
      <c r="R20" s="164">
        <v>0</v>
      </c>
      <c r="S20" s="164">
        <f>'Production Summary'!$N$9</f>
        <v>720</v>
      </c>
      <c r="T20" s="164">
        <f>'Production Summary'!$M$9</f>
        <v>60</v>
      </c>
      <c r="U20" s="164">
        <v>0</v>
      </c>
      <c r="V20" s="164">
        <f>'Production Summary'!$N$10</f>
        <v>876</v>
      </c>
      <c r="W20" s="164">
        <f>'Production Summary'!$M$10</f>
        <v>73</v>
      </c>
      <c r="X20" s="164">
        <v>0</v>
      </c>
      <c r="Y20" s="164">
        <f>'Production Summary'!$N$14</f>
        <v>177</v>
      </c>
      <c r="Z20" s="328">
        <f>'Production Summary'!$M$14</f>
        <v>14.75</v>
      </c>
      <c r="AA20" s="164">
        <v>0</v>
      </c>
      <c r="AB20" s="164">
        <f>'Production Summary'!$N$15</f>
        <v>126</v>
      </c>
      <c r="AC20" s="164">
        <f>'Production Summary'!$M$15</f>
        <v>21</v>
      </c>
      <c r="AD20" s="164">
        <v>0</v>
      </c>
      <c r="AE20" s="164">
        <f>'Production Summary'!$N$16</f>
        <v>252</v>
      </c>
      <c r="AF20" s="164">
        <f>'Production Summary'!$M$16</f>
        <v>21</v>
      </c>
      <c r="AG20" s="164">
        <v>0</v>
      </c>
      <c r="AH20" s="164">
        <f>'Production Summary'!$N$18</f>
        <v>1035</v>
      </c>
      <c r="AI20" s="164">
        <f>'Production Summary'!$M$18</f>
        <v>17.25</v>
      </c>
      <c r="AJ20" s="164">
        <v>0</v>
      </c>
      <c r="AK20" s="164">
        <f>'Production Summary'!$N$19</f>
        <v>870</v>
      </c>
      <c r="AL20" s="164">
        <f>'Production Summary'!$M$19</f>
        <v>29</v>
      </c>
      <c r="AM20" s="164">
        <v>0</v>
      </c>
      <c r="AN20" s="164">
        <f>'Production Summary'!$N$20</f>
        <v>864</v>
      </c>
      <c r="AO20" s="164">
        <f>'Production Summary'!$M$20</f>
        <v>72</v>
      </c>
      <c r="AP20" s="164">
        <v>0</v>
      </c>
      <c r="AQ20" s="164">
        <f>'Production Summary'!$N$21</f>
        <v>670</v>
      </c>
      <c r="AR20" s="164">
        <f>'Production Summary'!$M$21</f>
        <v>335</v>
      </c>
      <c r="AS20" s="164">
        <v>0</v>
      </c>
      <c r="AT20" s="386">
        <f>'Production Summary'!$N$22</f>
        <v>375</v>
      </c>
      <c r="AU20" s="164">
        <f>'Production Summary'!$N$23</f>
        <v>1050</v>
      </c>
      <c r="AV20" s="164">
        <f>'Production Summary'!$N$25</f>
        <v>300</v>
      </c>
      <c r="AW20" s="164">
        <f>'Production Summary'!$M$25</f>
        <v>25</v>
      </c>
      <c r="AX20" s="164">
        <v>0</v>
      </c>
      <c r="AY20" s="164">
        <f>'Production Summary'!$N$26</f>
        <v>300</v>
      </c>
      <c r="AZ20" s="164">
        <f>'Production Summary'!$M$26</f>
        <v>25</v>
      </c>
      <c r="BA20" s="164">
        <v>0</v>
      </c>
      <c r="BB20" s="164">
        <f>'Production Summary'!$N$28</f>
        <v>777</v>
      </c>
      <c r="BC20" s="164">
        <f>'Production Summary'!$M$28</f>
        <v>12.95</v>
      </c>
      <c r="BD20" s="164">
        <v>0</v>
      </c>
      <c r="BE20" s="164">
        <f>'Production Summary'!$N$29</f>
        <v>612</v>
      </c>
      <c r="BF20" s="164">
        <f>'Production Summary'!$M$29</f>
        <v>51</v>
      </c>
      <c r="BG20" s="164">
        <v>0</v>
      </c>
      <c r="BH20" s="164">
        <f>'Production Summary'!$N$30</f>
        <v>500</v>
      </c>
      <c r="BI20" s="164">
        <f>'Production Summary'!$M$30</f>
        <v>250</v>
      </c>
      <c r="BJ20" s="164">
        <v>0</v>
      </c>
      <c r="BK20" s="386"/>
      <c r="BL20" s="164">
        <f>'Production Summary'!$N$32</f>
        <v>875</v>
      </c>
      <c r="BM20" s="164">
        <f>'Production Summary'!$N$34</f>
        <v>360.59999999999997</v>
      </c>
      <c r="BN20" s="164">
        <f>'Production Summary'!$M$34</f>
        <v>6.01</v>
      </c>
      <c r="BO20" s="164">
        <v>0</v>
      </c>
      <c r="BP20" s="164">
        <f>'Production Summary'!$N$36</f>
        <v>717</v>
      </c>
      <c r="BQ20" s="164">
        <f>'Production Summary'!$M$36</f>
        <v>11.95</v>
      </c>
      <c r="BR20" s="164">
        <v>0</v>
      </c>
      <c r="BS20" s="164">
        <f>'Production Summary'!$N$37</f>
        <v>210</v>
      </c>
      <c r="BT20" s="164">
        <f>'Production Summary'!$M$37</f>
        <v>21</v>
      </c>
      <c r="BU20" s="164">
        <v>0</v>
      </c>
      <c r="BV20" s="164">
        <f>'Production Summary'!$N$38</f>
        <v>280</v>
      </c>
      <c r="BW20" s="164">
        <f>'Production Summary'!$M$38</f>
        <v>28</v>
      </c>
      <c r="BX20" s="164">
        <v>0</v>
      </c>
      <c r="BY20" s="165">
        <f>'Production Summary'!$N$39</f>
        <v>300.38406247988502</v>
      </c>
      <c r="BZ20" s="164">
        <f>'Production Summary'!$M$39</f>
        <v>30.038406247988501</v>
      </c>
      <c r="CA20" s="164">
        <v>0</v>
      </c>
      <c r="CB20" s="164">
        <f>'Production Summary'!$N$40</f>
        <v>131.30000000000001</v>
      </c>
      <c r="CC20" s="164">
        <f>'Production Summary'!$M$40</f>
        <v>13.13</v>
      </c>
      <c r="CD20" s="164">
        <v>0</v>
      </c>
      <c r="CE20" s="164">
        <f>'Production Summary'!$N$42</f>
        <v>1136.3519999999996</v>
      </c>
      <c r="CF20" s="164">
        <f>'Production Summary'!$M$42</f>
        <v>81.167999999999978</v>
      </c>
      <c r="CG20" s="164">
        <v>0</v>
      </c>
      <c r="CH20" s="164">
        <v>0</v>
      </c>
      <c r="CI20" s="164">
        <f>'Production Summary'!$N$43</f>
        <v>184</v>
      </c>
      <c r="CJ20" s="164">
        <v>0</v>
      </c>
      <c r="CK20" s="164">
        <f>'Production Summary'!$N$44</f>
        <v>355</v>
      </c>
      <c r="CL20" s="164">
        <v>0</v>
      </c>
      <c r="CM20" s="375">
        <f>'Production Summary'!$N$45</f>
        <v>1650</v>
      </c>
      <c r="CN20" s="164">
        <f>'Production Summary'!$N$46</f>
        <v>270</v>
      </c>
      <c r="CO20" s="164">
        <f>'Production Summary'!$N$47</f>
        <v>1350</v>
      </c>
      <c r="CP20" s="166"/>
      <c r="CQ20" s="164">
        <f>'Production Summary'!$N$49</f>
        <v>8004.1580041580037</v>
      </c>
      <c r="CR20" s="164">
        <f>'Production Summary'!$M$49</f>
        <v>66.701316701316699</v>
      </c>
      <c r="CS20" s="164">
        <f>'Production Summary'!$N$50</f>
        <v>13331.600831600828</v>
      </c>
      <c r="CT20" s="164">
        <f>'Production Summary'!$M$50</f>
        <v>148.1288981288981</v>
      </c>
      <c r="CU20" s="164">
        <f>'Production Summary'!$N$51</f>
        <v>12785.862785862784</v>
      </c>
      <c r="CV20" s="164">
        <f>'Production Summary'!$M$51</f>
        <v>355.16285516285512</v>
      </c>
      <c r="CW20" s="164">
        <f>'Production Summary'!$N$52</f>
        <v>12629.937629937627</v>
      </c>
      <c r="CX20" s="164">
        <f>'Production Summary'!$M$52</f>
        <v>701.66320166320156</v>
      </c>
      <c r="CY20" s="164">
        <f>'Production Summary'!$N$53</f>
        <v>12396.049896049895</v>
      </c>
      <c r="CZ20" s="164">
        <f>'Production Summary'!$M$53</f>
        <v>688.66943866943859</v>
      </c>
      <c r="DA20" s="164">
        <f>'Production Summary'!$N$54</f>
        <v>13799.376299376298</v>
      </c>
      <c r="DB20" s="164">
        <f>'Production Summary'!$M$54</f>
        <v>766.63201663201653</v>
      </c>
      <c r="DC20" s="328">
        <f>'Production Summary'!$N$60</f>
        <v>12863.825363825363</v>
      </c>
      <c r="DD20" s="328">
        <f>'Production Summary'!$M$60</f>
        <v>714.65696465696465</v>
      </c>
      <c r="DE20" s="164">
        <f>'Production Summary'!$N$59</f>
        <v>11148.648648648648</v>
      </c>
      <c r="DF20" s="328">
        <f>'Production Summary'!$M$59</f>
        <v>619.36936936936934</v>
      </c>
      <c r="DG20" s="164">
        <f>'Production Summary'!$N$55</f>
        <v>13842.68884268884</v>
      </c>
      <c r="DH20" s="164">
        <f>'Production Summary'!$M$55</f>
        <v>3460.67221067221</v>
      </c>
      <c r="DI20" s="164">
        <f>'Production Summary'!$N$56</f>
        <v>13097.713097713096</v>
      </c>
      <c r="DJ20" s="164">
        <f>'Production Summary'!$M$56</f>
        <v>163.72141372141371</v>
      </c>
      <c r="DK20" s="164">
        <f>'Production Summary'!$N$57</f>
        <v>14189.189189189186</v>
      </c>
      <c r="DL20" s="164">
        <f>'Production Summary'!$M$57</f>
        <v>394.14414414414409</v>
      </c>
      <c r="DM20" s="164">
        <f>'Production Summary'!$N$58</f>
        <v>14017.671517671517</v>
      </c>
      <c r="DN20" s="164">
        <f>'Production Summary'!$M$58</f>
        <v>778.75952875952873</v>
      </c>
      <c r="DO20" s="164">
        <f>'Production Summary'!$N$61</f>
        <v>4500</v>
      </c>
      <c r="DP20" s="328">
        <f>'Production Summary'!$M$61</f>
        <v>750</v>
      </c>
      <c r="DQ20" s="164">
        <v>0</v>
      </c>
      <c r="DR20" s="164">
        <f>'Production Summary'!$N$62</f>
        <v>8900</v>
      </c>
      <c r="DS20" s="164">
        <f>'Production Summary'!$N$70</f>
        <v>300</v>
      </c>
      <c r="DT20" s="328">
        <f>'Production Summary'!$M$70</f>
        <v>25</v>
      </c>
      <c r="DU20" s="164">
        <v>0</v>
      </c>
      <c r="DV20" s="164">
        <f>'Production Summary'!$N$71</f>
        <v>150</v>
      </c>
      <c r="DW20" s="164">
        <v>0</v>
      </c>
      <c r="DX20" s="164">
        <f>'Production Summary'!$N$64</f>
        <v>192</v>
      </c>
      <c r="DY20" s="164">
        <v>0</v>
      </c>
      <c r="DZ20" s="391">
        <f>'Production Summary'!$N$65</f>
        <v>384</v>
      </c>
      <c r="EA20" s="164">
        <v>0</v>
      </c>
      <c r="EB20" s="391">
        <f>'Production Summary'!$N$66</f>
        <v>192</v>
      </c>
      <c r="EC20" s="164">
        <v>0</v>
      </c>
      <c r="ED20" s="164">
        <f>'Production Summary'!$N$67</f>
        <v>96</v>
      </c>
      <c r="EE20" s="164">
        <v>0</v>
      </c>
      <c r="EF20" s="164">
        <f>'Production Summary'!$N$68</f>
        <v>96</v>
      </c>
      <c r="EG20" s="164">
        <v>0</v>
      </c>
      <c r="EH20" s="164">
        <f>'Production Summary'!$N$69</f>
        <v>340</v>
      </c>
      <c r="EI20" s="101"/>
      <c r="EJ20" s="3"/>
      <c r="EK20" s="3"/>
      <c r="ER20" s="64" t="s">
        <v>36</v>
      </c>
      <c r="ES20" s="61" t="str">
        <f t="shared" si="0"/>
        <v/>
      </c>
      <c r="ET20" s="24">
        <f t="shared" si="1"/>
        <v>0</v>
      </c>
    </row>
    <row r="21" spans="1:150" ht="15" customHeight="1">
      <c r="A21" t="b">
        <f>C21='Other States'!C21</f>
        <v>1</v>
      </c>
      <c r="B21" s="60">
        <f t="shared" si="2"/>
        <v>16</v>
      </c>
      <c r="C21" s="61" t="str">
        <f>IF('Other States'!C21="","",'Other States'!C21)</f>
        <v/>
      </c>
      <c r="D21" s="164">
        <f>'Production Summary'!$N$4</f>
        <v>666</v>
      </c>
      <c r="E21" s="164">
        <f>'Production Summary'!$M$4</f>
        <v>27.75</v>
      </c>
      <c r="F21" s="164">
        <v>0</v>
      </c>
      <c r="G21" s="164">
        <f>'Production Summary'!$N$5</f>
        <v>666</v>
      </c>
      <c r="H21" s="164">
        <f>'Production Summary'!$M$5</f>
        <v>27.75</v>
      </c>
      <c r="I21" s="164">
        <v>0</v>
      </c>
      <c r="J21" s="164">
        <f>'Production Summary'!$N$6</f>
        <v>200</v>
      </c>
      <c r="K21" s="328">
        <f>'Production Summary'!$M$6</f>
        <v>7.5</v>
      </c>
      <c r="L21" s="164">
        <v>0</v>
      </c>
      <c r="M21" s="365">
        <f>'Production Summary'!$N$7</f>
        <v>612.72</v>
      </c>
      <c r="N21" s="367">
        <f>'Production Summary'!$M$7</f>
        <v>25.53</v>
      </c>
      <c r="O21" s="164">
        <v>0</v>
      </c>
      <c r="P21" s="164">
        <f>'Production Summary'!$N$8</f>
        <v>780</v>
      </c>
      <c r="Q21" s="164">
        <f>'Production Summary'!$M$8</f>
        <v>65</v>
      </c>
      <c r="R21" s="164">
        <v>0</v>
      </c>
      <c r="S21" s="164">
        <f>'Production Summary'!$N$9</f>
        <v>720</v>
      </c>
      <c r="T21" s="164">
        <f>'Production Summary'!$M$9</f>
        <v>60</v>
      </c>
      <c r="U21" s="164">
        <v>0</v>
      </c>
      <c r="V21" s="164">
        <f>'Production Summary'!$N$10</f>
        <v>876</v>
      </c>
      <c r="W21" s="164">
        <f>'Production Summary'!$M$10</f>
        <v>73</v>
      </c>
      <c r="X21" s="164">
        <v>0</v>
      </c>
      <c r="Y21" s="164">
        <f>'Production Summary'!$N$14</f>
        <v>177</v>
      </c>
      <c r="Z21" s="328">
        <f>'Production Summary'!$M$14</f>
        <v>14.75</v>
      </c>
      <c r="AA21" s="164">
        <v>0</v>
      </c>
      <c r="AB21" s="164">
        <f>'Production Summary'!$N$15</f>
        <v>126</v>
      </c>
      <c r="AC21" s="164">
        <f>'Production Summary'!$M$15</f>
        <v>21</v>
      </c>
      <c r="AD21" s="164">
        <v>0</v>
      </c>
      <c r="AE21" s="164">
        <f>'Production Summary'!$N$16</f>
        <v>252</v>
      </c>
      <c r="AF21" s="164">
        <f>'Production Summary'!$M$16</f>
        <v>21</v>
      </c>
      <c r="AG21" s="164">
        <v>0</v>
      </c>
      <c r="AH21" s="164">
        <f>'Production Summary'!$N$18</f>
        <v>1035</v>
      </c>
      <c r="AI21" s="164">
        <f>'Production Summary'!$M$18</f>
        <v>17.25</v>
      </c>
      <c r="AJ21" s="164">
        <v>0</v>
      </c>
      <c r="AK21" s="164">
        <f>'Production Summary'!$N$19</f>
        <v>870</v>
      </c>
      <c r="AL21" s="164">
        <f>'Production Summary'!$M$19</f>
        <v>29</v>
      </c>
      <c r="AM21" s="164">
        <v>0</v>
      </c>
      <c r="AN21" s="164">
        <f>'Production Summary'!$N$20</f>
        <v>864</v>
      </c>
      <c r="AO21" s="164">
        <f>'Production Summary'!$M$20</f>
        <v>72</v>
      </c>
      <c r="AP21" s="164">
        <v>0</v>
      </c>
      <c r="AQ21" s="164">
        <f>'Production Summary'!$N$21</f>
        <v>670</v>
      </c>
      <c r="AR21" s="164">
        <f>'Production Summary'!$M$21</f>
        <v>335</v>
      </c>
      <c r="AS21" s="164">
        <v>0</v>
      </c>
      <c r="AT21" s="386">
        <f>'Production Summary'!$N$22</f>
        <v>375</v>
      </c>
      <c r="AU21" s="164">
        <f>'Production Summary'!$N$23</f>
        <v>1050</v>
      </c>
      <c r="AV21" s="164">
        <f>'Production Summary'!$N$25</f>
        <v>300</v>
      </c>
      <c r="AW21" s="164">
        <f>'Production Summary'!$M$25</f>
        <v>25</v>
      </c>
      <c r="AX21" s="164">
        <v>0</v>
      </c>
      <c r="AY21" s="164">
        <f>'Production Summary'!$N$26</f>
        <v>300</v>
      </c>
      <c r="AZ21" s="164">
        <f>'Production Summary'!$M$26</f>
        <v>25</v>
      </c>
      <c r="BA21" s="164">
        <v>0</v>
      </c>
      <c r="BB21" s="164">
        <f>'Production Summary'!$N$28</f>
        <v>777</v>
      </c>
      <c r="BC21" s="164">
        <f>'Production Summary'!$M$28</f>
        <v>12.95</v>
      </c>
      <c r="BD21" s="164">
        <v>0</v>
      </c>
      <c r="BE21" s="164">
        <f>'Production Summary'!$N$29</f>
        <v>612</v>
      </c>
      <c r="BF21" s="164">
        <f>'Production Summary'!$M$29</f>
        <v>51</v>
      </c>
      <c r="BG21" s="164">
        <v>0</v>
      </c>
      <c r="BH21" s="164">
        <f>'Production Summary'!$N$30</f>
        <v>500</v>
      </c>
      <c r="BI21" s="164">
        <f>'Production Summary'!$M$30</f>
        <v>250</v>
      </c>
      <c r="BJ21" s="164">
        <v>0</v>
      </c>
      <c r="BK21" s="386"/>
      <c r="BL21" s="164">
        <f>'Production Summary'!$N$32</f>
        <v>875</v>
      </c>
      <c r="BM21" s="164">
        <f>'Production Summary'!$N$34</f>
        <v>360.59999999999997</v>
      </c>
      <c r="BN21" s="164">
        <f>'Production Summary'!$M$34</f>
        <v>6.01</v>
      </c>
      <c r="BO21" s="164">
        <v>0</v>
      </c>
      <c r="BP21" s="164">
        <f>'Production Summary'!$N$36</f>
        <v>717</v>
      </c>
      <c r="BQ21" s="164">
        <f>'Production Summary'!$M$36</f>
        <v>11.95</v>
      </c>
      <c r="BR21" s="164">
        <v>0</v>
      </c>
      <c r="BS21" s="164">
        <f>'Production Summary'!$N$37</f>
        <v>210</v>
      </c>
      <c r="BT21" s="164">
        <f>'Production Summary'!$M$37</f>
        <v>21</v>
      </c>
      <c r="BU21" s="164">
        <v>0</v>
      </c>
      <c r="BV21" s="164">
        <f>'Production Summary'!$N$38</f>
        <v>280</v>
      </c>
      <c r="BW21" s="164">
        <f>'Production Summary'!$M$38</f>
        <v>28</v>
      </c>
      <c r="BX21" s="164">
        <v>0</v>
      </c>
      <c r="BY21" s="165">
        <f>'Production Summary'!$N$39</f>
        <v>300.38406247988502</v>
      </c>
      <c r="BZ21" s="164">
        <f>'Production Summary'!$M$39</f>
        <v>30.038406247988501</v>
      </c>
      <c r="CA21" s="164">
        <v>0</v>
      </c>
      <c r="CB21" s="164">
        <f>'Production Summary'!$N$40</f>
        <v>131.30000000000001</v>
      </c>
      <c r="CC21" s="164">
        <f>'Production Summary'!$M$40</f>
        <v>13.13</v>
      </c>
      <c r="CD21" s="164">
        <v>0</v>
      </c>
      <c r="CE21" s="164">
        <f>'Production Summary'!$N$42</f>
        <v>1136.3519999999996</v>
      </c>
      <c r="CF21" s="164">
        <f>'Production Summary'!$M$42</f>
        <v>81.167999999999978</v>
      </c>
      <c r="CG21" s="164">
        <v>0</v>
      </c>
      <c r="CH21" s="164">
        <v>0</v>
      </c>
      <c r="CI21" s="164">
        <f>'Production Summary'!$N$43</f>
        <v>184</v>
      </c>
      <c r="CJ21" s="164">
        <v>0</v>
      </c>
      <c r="CK21" s="164">
        <f>'Production Summary'!$N$44</f>
        <v>355</v>
      </c>
      <c r="CL21" s="164">
        <v>0</v>
      </c>
      <c r="CM21" s="375">
        <f>'Production Summary'!$N$45</f>
        <v>1650</v>
      </c>
      <c r="CN21" s="164">
        <f>'Production Summary'!$N$46</f>
        <v>270</v>
      </c>
      <c r="CO21" s="164">
        <f>'Production Summary'!$N$47</f>
        <v>1350</v>
      </c>
      <c r="CP21" s="166"/>
      <c r="CQ21" s="164">
        <f>'Production Summary'!$N$49</f>
        <v>8004.1580041580037</v>
      </c>
      <c r="CR21" s="164">
        <f>'Production Summary'!$M$49</f>
        <v>66.701316701316699</v>
      </c>
      <c r="CS21" s="164">
        <f>'Production Summary'!$N$50</f>
        <v>13331.600831600828</v>
      </c>
      <c r="CT21" s="164">
        <f>'Production Summary'!$M$50</f>
        <v>148.1288981288981</v>
      </c>
      <c r="CU21" s="164">
        <f>'Production Summary'!$N$51</f>
        <v>12785.862785862784</v>
      </c>
      <c r="CV21" s="164">
        <f>'Production Summary'!$M$51</f>
        <v>355.16285516285512</v>
      </c>
      <c r="CW21" s="164">
        <f>'Production Summary'!$N$52</f>
        <v>12629.937629937627</v>
      </c>
      <c r="CX21" s="164">
        <f>'Production Summary'!$M$52</f>
        <v>701.66320166320156</v>
      </c>
      <c r="CY21" s="164">
        <f>'Production Summary'!$N$53</f>
        <v>12396.049896049895</v>
      </c>
      <c r="CZ21" s="164">
        <f>'Production Summary'!$M$53</f>
        <v>688.66943866943859</v>
      </c>
      <c r="DA21" s="164">
        <f>'Production Summary'!$N$54</f>
        <v>13799.376299376298</v>
      </c>
      <c r="DB21" s="164">
        <f>'Production Summary'!$M$54</f>
        <v>766.63201663201653</v>
      </c>
      <c r="DC21" s="328">
        <f>'Production Summary'!$N$60</f>
        <v>12863.825363825363</v>
      </c>
      <c r="DD21" s="328">
        <f>'Production Summary'!$M$60</f>
        <v>714.65696465696465</v>
      </c>
      <c r="DE21" s="164">
        <f>'Production Summary'!$N$59</f>
        <v>11148.648648648648</v>
      </c>
      <c r="DF21" s="328">
        <f>'Production Summary'!$M$59</f>
        <v>619.36936936936934</v>
      </c>
      <c r="DG21" s="164">
        <f>'Production Summary'!$N$55</f>
        <v>13842.68884268884</v>
      </c>
      <c r="DH21" s="164">
        <f>'Production Summary'!$M$55</f>
        <v>3460.67221067221</v>
      </c>
      <c r="DI21" s="164">
        <f>'Production Summary'!$N$56</f>
        <v>13097.713097713096</v>
      </c>
      <c r="DJ21" s="164">
        <f>'Production Summary'!$M$56</f>
        <v>163.72141372141371</v>
      </c>
      <c r="DK21" s="164">
        <f>'Production Summary'!$N$57</f>
        <v>14189.189189189186</v>
      </c>
      <c r="DL21" s="164">
        <f>'Production Summary'!$M$57</f>
        <v>394.14414414414409</v>
      </c>
      <c r="DM21" s="164">
        <f>'Production Summary'!$N$58</f>
        <v>14017.671517671517</v>
      </c>
      <c r="DN21" s="164">
        <f>'Production Summary'!$M$58</f>
        <v>778.75952875952873</v>
      </c>
      <c r="DO21" s="164">
        <f>'Production Summary'!$N$61</f>
        <v>4500</v>
      </c>
      <c r="DP21" s="328">
        <f>'Production Summary'!$M$61</f>
        <v>750</v>
      </c>
      <c r="DQ21" s="164">
        <v>0</v>
      </c>
      <c r="DR21" s="164">
        <f>'Production Summary'!$N$62</f>
        <v>8900</v>
      </c>
      <c r="DS21" s="164">
        <f>'Production Summary'!$N$70</f>
        <v>300</v>
      </c>
      <c r="DT21" s="328">
        <f>'Production Summary'!$M$70</f>
        <v>25</v>
      </c>
      <c r="DU21" s="164">
        <v>0</v>
      </c>
      <c r="DV21" s="164">
        <f>'Production Summary'!$N$71</f>
        <v>150</v>
      </c>
      <c r="DW21" s="164">
        <v>0</v>
      </c>
      <c r="DX21" s="164">
        <f>'Production Summary'!$N$64</f>
        <v>192</v>
      </c>
      <c r="DY21" s="164">
        <v>0</v>
      </c>
      <c r="DZ21" s="391">
        <f>'Production Summary'!$N$65</f>
        <v>384</v>
      </c>
      <c r="EA21" s="164">
        <v>0</v>
      </c>
      <c r="EB21" s="391">
        <f>'Production Summary'!$N$66</f>
        <v>192</v>
      </c>
      <c r="EC21" s="164">
        <v>0</v>
      </c>
      <c r="ED21" s="164">
        <f>'Production Summary'!$N$67</f>
        <v>96</v>
      </c>
      <c r="EE21" s="164">
        <v>0</v>
      </c>
      <c r="EF21" s="164">
        <f>'Production Summary'!$N$68</f>
        <v>96</v>
      </c>
      <c r="EG21" s="164">
        <v>0</v>
      </c>
      <c r="EH21" s="164">
        <f>'Production Summary'!$N$69</f>
        <v>340</v>
      </c>
      <c r="EI21" s="101"/>
      <c r="EJ21" s="3"/>
      <c r="EK21" s="3"/>
      <c r="ER21" s="64" t="s">
        <v>37</v>
      </c>
      <c r="ES21" s="61" t="str">
        <f t="shared" si="0"/>
        <v/>
      </c>
      <c r="ET21" s="24">
        <f t="shared" si="1"/>
        <v>0</v>
      </c>
    </row>
    <row r="22" spans="1:150" ht="15" customHeight="1">
      <c r="A22" t="b">
        <f>C22='Other States'!C22</f>
        <v>1</v>
      </c>
      <c r="B22" s="60">
        <f t="shared" si="2"/>
        <v>17</v>
      </c>
      <c r="C22" s="61" t="str">
        <f>IF('Other States'!C22="","",'Other States'!C22)</f>
        <v/>
      </c>
      <c r="D22" s="164">
        <f>'Production Summary'!$N$4</f>
        <v>666</v>
      </c>
      <c r="E22" s="164">
        <f>'Production Summary'!$M$4</f>
        <v>27.75</v>
      </c>
      <c r="F22" s="164">
        <v>0</v>
      </c>
      <c r="G22" s="164">
        <f>'Production Summary'!$N$5</f>
        <v>666</v>
      </c>
      <c r="H22" s="164">
        <f>'Production Summary'!$M$5</f>
        <v>27.75</v>
      </c>
      <c r="I22" s="164">
        <v>0</v>
      </c>
      <c r="J22" s="164">
        <f>'Production Summary'!$N$6</f>
        <v>200</v>
      </c>
      <c r="K22" s="328">
        <f>'Production Summary'!$M$6</f>
        <v>7.5</v>
      </c>
      <c r="L22" s="164">
        <v>0</v>
      </c>
      <c r="M22" s="365">
        <f>'Production Summary'!$N$7</f>
        <v>612.72</v>
      </c>
      <c r="N22" s="367">
        <f>'Production Summary'!$M$7</f>
        <v>25.53</v>
      </c>
      <c r="O22" s="164">
        <v>0</v>
      </c>
      <c r="P22" s="164">
        <f>'Production Summary'!$N$8</f>
        <v>780</v>
      </c>
      <c r="Q22" s="164">
        <f>'Production Summary'!$M$8</f>
        <v>65</v>
      </c>
      <c r="R22" s="164">
        <v>0</v>
      </c>
      <c r="S22" s="164">
        <f>'Production Summary'!$N$9</f>
        <v>720</v>
      </c>
      <c r="T22" s="164">
        <f>'Production Summary'!$M$9</f>
        <v>60</v>
      </c>
      <c r="U22" s="164">
        <v>0</v>
      </c>
      <c r="V22" s="164">
        <f>'Production Summary'!$N$10</f>
        <v>876</v>
      </c>
      <c r="W22" s="164">
        <f>'Production Summary'!$M$10</f>
        <v>73</v>
      </c>
      <c r="X22" s="164">
        <v>0</v>
      </c>
      <c r="Y22" s="164">
        <f>'Production Summary'!$N$14</f>
        <v>177</v>
      </c>
      <c r="Z22" s="328">
        <f>'Production Summary'!$M$14</f>
        <v>14.75</v>
      </c>
      <c r="AA22" s="164">
        <v>0</v>
      </c>
      <c r="AB22" s="164">
        <f>'Production Summary'!$N$15</f>
        <v>126</v>
      </c>
      <c r="AC22" s="164">
        <f>'Production Summary'!$M$15</f>
        <v>21</v>
      </c>
      <c r="AD22" s="164">
        <v>0</v>
      </c>
      <c r="AE22" s="164">
        <f>'Production Summary'!$N$16</f>
        <v>252</v>
      </c>
      <c r="AF22" s="164">
        <f>'Production Summary'!$M$16</f>
        <v>21</v>
      </c>
      <c r="AG22" s="164">
        <v>0</v>
      </c>
      <c r="AH22" s="164">
        <f>'Production Summary'!$N$18</f>
        <v>1035</v>
      </c>
      <c r="AI22" s="164">
        <f>'Production Summary'!$M$18</f>
        <v>17.25</v>
      </c>
      <c r="AJ22" s="164">
        <v>0</v>
      </c>
      <c r="AK22" s="164">
        <f>'Production Summary'!$N$19</f>
        <v>870</v>
      </c>
      <c r="AL22" s="164">
        <f>'Production Summary'!$M$19</f>
        <v>29</v>
      </c>
      <c r="AM22" s="164">
        <v>0</v>
      </c>
      <c r="AN22" s="164">
        <f>'Production Summary'!$N$20</f>
        <v>864</v>
      </c>
      <c r="AO22" s="164">
        <f>'Production Summary'!$M$20</f>
        <v>72</v>
      </c>
      <c r="AP22" s="164">
        <v>0</v>
      </c>
      <c r="AQ22" s="164">
        <f>'Production Summary'!$N$21</f>
        <v>670</v>
      </c>
      <c r="AR22" s="164">
        <f>'Production Summary'!$M$21</f>
        <v>335</v>
      </c>
      <c r="AS22" s="164">
        <v>0</v>
      </c>
      <c r="AT22" s="386">
        <f>'Production Summary'!$N$22</f>
        <v>375</v>
      </c>
      <c r="AU22" s="164">
        <f>'Production Summary'!$N$23</f>
        <v>1050</v>
      </c>
      <c r="AV22" s="164">
        <f>'Production Summary'!$N$25</f>
        <v>300</v>
      </c>
      <c r="AW22" s="164">
        <f>'Production Summary'!$M$25</f>
        <v>25</v>
      </c>
      <c r="AX22" s="164">
        <v>0</v>
      </c>
      <c r="AY22" s="164">
        <f>'Production Summary'!$N$26</f>
        <v>300</v>
      </c>
      <c r="AZ22" s="164">
        <f>'Production Summary'!$M$26</f>
        <v>25</v>
      </c>
      <c r="BA22" s="164">
        <v>0</v>
      </c>
      <c r="BB22" s="164">
        <f>'Production Summary'!$N$28</f>
        <v>777</v>
      </c>
      <c r="BC22" s="164">
        <f>'Production Summary'!$M$28</f>
        <v>12.95</v>
      </c>
      <c r="BD22" s="164">
        <v>0</v>
      </c>
      <c r="BE22" s="164">
        <f>'Production Summary'!$N$29</f>
        <v>612</v>
      </c>
      <c r="BF22" s="164">
        <f>'Production Summary'!$M$29</f>
        <v>51</v>
      </c>
      <c r="BG22" s="164">
        <v>0</v>
      </c>
      <c r="BH22" s="164">
        <f>'Production Summary'!$N$30</f>
        <v>500</v>
      </c>
      <c r="BI22" s="164">
        <f>'Production Summary'!$M$30</f>
        <v>250</v>
      </c>
      <c r="BJ22" s="164">
        <v>0</v>
      </c>
      <c r="BK22" s="386"/>
      <c r="BL22" s="164">
        <f>'Production Summary'!$N$32</f>
        <v>875</v>
      </c>
      <c r="BM22" s="164">
        <f>'Production Summary'!$N$34</f>
        <v>360.59999999999997</v>
      </c>
      <c r="BN22" s="164">
        <f>'Production Summary'!$M$34</f>
        <v>6.01</v>
      </c>
      <c r="BO22" s="164">
        <v>0</v>
      </c>
      <c r="BP22" s="164">
        <f>'Production Summary'!$N$36</f>
        <v>717</v>
      </c>
      <c r="BQ22" s="164">
        <f>'Production Summary'!$M$36</f>
        <v>11.95</v>
      </c>
      <c r="BR22" s="164">
        <v>0</v>
      </c>
      <c r="BS22" s="164">
        <f>'Production Summary'!$N$37</f>
        <v>210</v>
      </c>
      <c r="BT22" s="164">
        <f>'Production Summary'!$M$37</f>
        <v>21</v>
      </c>
      <c r="BU22" s="164">
        <v>0</v>
      </c>
      <c r="BV22" s="164">
        <f>'Production Summary'!$N$38</f>
        <v>280</v>
      </c>
      <c r="BW22" s="164">
        <f>'Production Summary'!$M$38</f>
        <v>28</v>
      </c>
      <c r="BX22" s="164">
        <v>0</v>
      </c>
      <c r="BY22" s="165">
        <f>'Production Summary'!$N$39</f>
        <v>300.38406247988502</v>
      </c>
      <c r="BZ22" s="164">
        <f>'Production Summary'!$M$39</f>
        <v>30.038406247988501</v>
      </c>
      <c r="CA22" s="164">
        <v>0</v>
      </c>
      <c r="CB22" s="164">
        <f>'Production Summary'!$N$40</f>
        <v>131.30000000000001</v>
      </c>
      <c r="CC22" s="164">
        <f>'Production Summary'!$M$40</f>
        <v>13.13</v>
      </c>
      <c r="CD22" s="164">
        <v>0</v>
      </c>
      <c r="CE22" s="164">
        <f>'Production Summary'!$N$42</f>
        <v>1136.3519999999996</v>
      </c>
      <c r="CF22" s="164">
        <f>'Production Summary'!$M$42</f>
        <v>81.167999999999978</v>
      </c>
      <c r="CG22" s="164">
        <v>0</v>
      </c>
      <c r="CH22" s="164">
        <v>0</v>
      </c>
      <c r="CI22" s="164">
        <f>'Production Summary'!$N$43</f>
        <v>184</v>
      </c>
      <c r="CJ22" s="164">
        <v>0</v>
      </c>
      <c r="CK22" s="164">
        <f>'Production Summary'!$N$44</f>
        <v>355</v>
      </c>
      <c r="CL22" s="164">
        <v>0</v>
      </c>
      <c r="CM22" s="375">
        <f>'Production Summary'!$N$45</f>
        <v>1650</v>
      </c>
      <c r="CN22" s="164">
        <f>'Production Summary'!$N$46</f>
        <v>270</v>
      </c>
      <c r="CO22" s="164">
        <f>'Production Summary'!$N$47</f>
        <v>1350</v>
      </c>
      <c r="CP22" s="166"/>
      <c r="CQ22" s="164">
        <f>'Production Summary'!$N$49</f>
        <v>8004.1580041580037</v>
      </c>
      <c r="CR22" s="164">
        <f>'Production Summary'!$M$49</f>
        <v>66.701316701316699</v>
      </c>
      <c r="CS22" s="164">
        <f>'Production Summary'!$N$50</f>
        <v>13331.600831600828</v>
      </c>
      <c r="CT22" s="164">
        <f>'Production Summary'!$M$50</f>
        <v>148.1288981288981</v>
      </c>
      <c r="CU22" s="164">
        <f>'Production Summary'!$N$51</f>
        <v>12785.862785862784</v>
      </c>
      <c r="CV22" s="164">
        <f>'Production Summary'!$M$51</f>
        <v>355.16285516285512</v>
      </c>
      <c r="CW22" s="164">
        <f>'Production Summary'!$N$52</f>
        <v>12629.937629937627</v>
      </c>
      <c r="CX22" s="164">
        <f>'Production Summary'!$M$52</f>
        <v>701.66320166320156</v>
      </c>
      <c r="CY22" s="164">
        <f>'Production Summary'!$N$53</f>
        <v>12396.049896049895</v>
      </c>
      <c r="CZ22" s="164">
        <f>'Production Summary'!$M$53</f>
        <v>688.66943866943859</v>
      </c>
      <c r="DA22" s="164">
        <f>'Production Summary'!$N$54</f>
        <v>13799.376299376298</v>
      </c>
      <c r="DB22" s="164">
        <f>'Production Summary'!$M$54</f>
        <v>766.63201663201653</v>
      </c>
      <c r="DC22" s="328">
        <f>'Production Summary'!$N$60</f>
        <v>12863.825363825363</v>
      </c>
      <c r="DD22" s="328">
        <f>'Production Summary'!$M$60</f>
        <v>714.65696465696465</v>
      </c>
      <c r="DE22" s="164">
        <f>'Production Summary'!$N$59</f>
        <v>11148.648648648648</v>
      </c>
      <c r="DF22" s="328">
        <f>'Production Summary'!$M$59</f>
        <v>619.36936936936934</v>
      </c>
      <c r="DG22" s="164">
        <f>'Production Summary'!$N$55</f>
        <v>13842.68884268884</v>
      </c>
      <c r="DH22" s="164">
        <f>'Production Summary'!$M$55</f>
        <v>3460.67221067221</v>
      </c>
      <c r="DI22" s="164">
        <f>'Production Summary'!$N$56</f>
        <v>13097.713097713096</v>
      </c>
      <c r="DJ22" s="164">
        <f>'Production Summary'!$M$56</f>
        <v>163.72141372141371</v>
      </c>
      <c r="DK22" s="164">
        <f>'Production Summary'!$N$57</f>
        <v>14189.189189189186</v>
      </c>
      <c r="DL22" s="164">
        <f>'Production Summary'!$M$57</f>
        <v>394.14414414414409</v>
      </c>
      <c r="DM22" s="164">
        <f>'Production Summary'!$N$58</f>
        <v>14017.671517671517</v>
      </c>
      <c r="DN22" s="164">
        <f>'Production Summary'!$M$58</f>
        <v>778.75952875952873</v>
      </c>
      <c r="DO22" s="164">
        <f>'Production Summary'!$N$61</f>
        <v>4500</v>
      </c>
      <c r="DP22" s="328">
        <f>'Production Summary'!$M$61</f>
        <v>750</v>
      </c>
      <c r="DQ22" s="164">
        <v>0</v>
      </c>
      <c r="DR22" s="164">
        <f>'Production Summary'!$N$62</f>
        <v>8900</v>
      </c>
      <c r="DS22" s="164">
        <f>'Production Summary'!$N$70</f>
        <v>300</v>
      </c>
      <c r="DT22" s="328">
        <f>'Production Summary'!$M$70</f>
        <v>25</v>
      </c>
      <c r="DU22" s="164">
        <v>0</v>
      </c>
      <c r="DV22" s="164">
        <f>'Production Summary'!$N$71</f>
        <v>150</v>
      </c>
      <c r="DW22" s="164">
        <v>0</v>
      </c>
      <c r="DX22" s="164">
        <f>'Production Summary'!$N$64</f>
        <v>192</v>
      </c>
      <c r="DY22" s="164">
        <v>0</v>
      </c>
      <c r="DZ22" s="391">
        <f>'Production Summary'!$N$65</f>
        <v>384</v>
      </c>
      <c r="EA22" s="164">
        <v>0</v>
      </c>
      <c r="EB22" s="391">
        <f>'Production Summary'!$N$66</f>
        <v>192</v>
      </c>
      <c r="EC22" s="164">
        <v>0</v>
      </c>
      <c r="ED22" s="164">
        <f>'Production Summary'!$N$67</f>
        <v>96</v>
      </c>
      <c r="EE22" s="164">
        <v>0</v>
      </c>
      <c r="EF22" s="164">
        <f>'Production Summary'!$N$68</f>
        <v>96</v>
      </c>
      <c r="EG22" s="164">
        <v>0</v>
      </c>
      <c r="EH22" s="164">
        <f>'Production Summary'!$N$69</f>
        <v>340</v>
      </c>
      <c r="EI22" s="101"/>
      <c r="EJ22" s="3"/>
      <c r="EK22" s="3"/>
      <c r="ER22" s="64" t="s">
        <v>38</v>
      </c>
      <c r="ES22" s="61" t="str">
        <f t="shared" si="0"/>
        <v/>
      </c>
      <c r="ET22" s="24">
        <f t="shared" si="1"/>
        <v>0</v>
      </c>
    </row>
    <row r="23" spans="1:150" ht="15" customHeight="1">
      <c r="A23" t="b">
        <f>C23='Other States'!C23</f>
        <v>1</v>
      </c>
      <c r="B23" s="60">
        <f t="shared" si="2"/>
        <v>18</v>
      </c>
      <c r="C23" s="61" t="str">
        <f>IF('Other States'!C23="","",'Other States'!C23)</f>
        <v/>
      </c>
      <c r="D23" s="164">
        <f>'Production Summary'!$N$4</f>
        <v>666</v>
      </c>
      <c r="E23" s="164">
        <f>'Production Summary'!$M$4</f>
        <v>27.75</v>
      </c>
      <c r="F23" s="164">
        <v>0</v>
      </c>
      <c r="G23" s="164">
        <f>'Production Summary'!$N$5</f>
        <v>666</v>
      </c>
      <c r="H23" s="164">
        <f>'Production Summary'!$M$5</f>
        <v>27.75</v>
      </c>
      <c r="I23" s="164">
        <v>0</v>
      </c>
      <c r="J23" s="164">
        <f>'Production Summary'!$N$6</f>
        <v>200</v>
      </c>
      <c r="K23" s="328">
        <f>'Production Summary'!$M$6</f>
        <v>7.5</v>
      </c>
      <c r="L23" s="164">
        <v>0</v>
      </c>
      <c r="M23" s="365">
        <f>'Production Summary'!$N$7</f>
        <v>612.72</v>
      </c>
      <c r="N23" s="367">
        <f>'Production Summary'!$M$7</f>
        <v>25.53</v>
      </c>
      <c r="O23" s="164">
        <v>0</v>
      </c>
      <c r="P23" s="164">
        <f>'Production Summary'!$N$8</f>
        <v>780</v>
      </c>
      <c r="Q23" s="164">
        <f>'Production Summary'!$M$8</f>
        <v>65</v>
      </c>
      <c r="R23" s="164">
        <v>0</v>
      </c>
      <c r="S23" s="164">
        <f>'Production Summary'!$N$9</f>
        <v>720</v>
      </c>
      <c r="T23" s="164">
        <f>'Production Summary'!$M$9</f>
        <v>60</v>
      </c>
      <c r="U23" s="164">
        <v>0</v>
      </c>
      <c r="V23" s="164">
        <f>'Production Summary'!$N$10</f>
        <v>876</v>
      </c>
      <c r="W23" s="164">
        <f>'Production Summary'!$M$10</f>
        <v>73</v>
      </c>
      <c r="X23" s="164">
        <v>0</v>
      </c>
      <c r="Y23" s="164">
        <f>'Production Summary'!$N$14</f>
        <v>177</v>
      </c>
      <c r="Z23" s="328">
        <f>'Production Summary'!$M$14</f>
        <v>14.75</v>
      </c>
      <c r="AA23" s="164">
        <v>0</v>
      </c>
      <c r="AB23" s="164">
        <f>'Production Summary'!$N$15</f>
        <v>126</v>
      </c>
      <c r="AC23" s="164">
        <f>'Production Summary'!$M$15</f>
        <v>21</v>
      </c>
      <c r="AD23" s="164">
        <v>0</v>
      </c>
      <c r="AE23" s="164">
        <f>'Production Summary'!$N$16</f>
        <v>252</v>
      </c>
      <c r="AF23" s="164">
        <f>'Production Summary'!$M$16</f>
        <v>21</v>
      </c>
      <c r="AG23" s="164">
        <v>0</v>
      </c>
      <c r="AH23" s="164">
        <f>'Production Summary'!$N$18</f>
        <v>1035</v>
      </c>
      <c r="AI23" s="164">
        <f>'Production Summary'!$M$18</f>
        <v>17.25</v>
      </c>
      <c r="AJ23" s="164">
        <v>0</v>
      </c>
      <c r="AK23" s="164">
        <f>'Production Summary'!$N$19</f>
        <v>870</v>
      </c>
      <c r="AL23" s="164">
        <f>'Production Summary'!$M$19</f>
        <v>29</v>
      </c>
      <c r="AM23" s="164">
        <v>0</v>
      </c>
      <c r="AN23" s="164">
        <f>'Production Summary'!$N$20</f>
        <v>864</v>
      </c>
      <c r="AO23" s="164">
        <f>'Production Summary'!$M$20</f>
        <v>72</v>
      </c>
      <c r="AP23" s="164">
        <v>0</v>
      </c>
      <c r="AQ23" s="164">
        <f>'Production Summary'!$N$21</f>
        <v>670</v>
      </c>
      <c r="AR23" s="164">
        <f>'Production Summary'!$M$21</f>
        <v>335</v>
      </c>
      <c r="AS23" s="164">
        <v>0</v>
      </c>
      <c r="AT23" s="386">
        <f>'Production Summary'!$N$22</f>
        <v>375</v>
      </c>
      <c r="AU23" s="164">
        <f>'Production Summary'!$N$23</f>
        <v>1050</v>
      </c>
      <c r="AV23" s="164">
        <f>'Production Summary'!$N$25</f>
        <v>300</v>
      </c>
      <c r="AW23" s="164">
        <f>'Production Summary'!$M$25</f>
        <v>25</v>
      </c>
      <c r="AX23" s="164">
        <v>0</v>
      </c>
      <c r="AY23" s="164">
        <f>'Production Summary'!$N$26</f>
        <v>300</v>
      </c>
      <c r="AZ23" s="164">
        <f>'Production Summary'!$M$26</f>
        <v>25</v>
      </c>
      <c r="BA23" s="164">
        <v>0</v>
      </c>
      <c r="BB23" s="164">
        <f>'Production Summary'!$N$28</f>
        <v>777</v>
      </c>
      <c r="BC23" s="164">
        <f>'Production Summary'!$M$28</f>
        <v>12.95</v>
      </c>
      <c r="BD23" s="164">
        <v>0</v>
      </c>
      <c r="BE23" s="164">
        <f>'Production Summary'!$N$29</f>
        <v>612</v>
      </c>
      <c r="BF23" s="164">
        <f>'Production Summary'!$M$29</f>
        <v>51</v>
      </c>
      <c r="BG23" s="164">
        <v>0</v>
      </c>
      <c r="BH23" s="164">
        <f>'Production Summary'!$N$30</f>
        <v>500</v>
      </c>
      <c r="BI23" s="164">
        <f>'Production Summary'!$M$30</f>
        <v>250</v>
      </c>
      <c r="BJ23" s="164">
        <v>0</v>
      </c>
      <c r="BK23" s="386"/>
      <c r="BL23" s="164">
        <f>'Production Summary'!$N$32</f>
        <v>875</v>
      </c>
      <c r="BM23" s="164">
        <f>'Production Summary'!$N$34</f>
        <v>360.59999999999997</v>
      </c>
      <c r="BN23" s="164">
        <f>'Production Summary'!$M$34</f>
        <v>6.01</v>
      </c>
      <c r="BO23" s="164">
        <v>0</v>
      </c>
      <c r="BP23" s="164">
        <f>'Production Summary'!$N$36</f>
        <v>717</v>
      </c>
      <c r="BQ23" s="164">
        <f>'Production Summary'!$M$36</f>
        <v>11.95</v>
      </c>
      <c r="BR23" s="164">
        <v>0</v>
      </c>
      <c r="BS23" s="164">
        <f>'Production Summary'!$N$37</f>
        <v>210</v>
      </c>
      <c r="BT23" s="164">
        <f>'Production Summary'!$M$37</f>
        <v>21</v>
      </c>
      <c r="BU23" s="164">
        <v>0</v>
      </c>
      <c r="BV23" s="164">
        <f>'Production Summary'!$N$38</f>
        <v>280</v>
      </c>
      <c r="BW23" s="164">
        <f>'Production Summary'!$M$38</f>
        <v>28</v>
      </c>
      <c r="BX23" s="164">
        <v>0</v>
      </c>
      <c r="BY23" s="165">
        <f>'Production Summary'!$N$39</f>
        <v>300.38406247988502</v>
      </c>
      <c r="BZ23" s="164">
        <f>'Production Summary'!$M$39</f>
        <v>30.038406247988501</v>
      </c>
      <c r="CA23" s="164">
        <v>0</v>
      </c>
      <c r="CB23" s="164">
        <f>'Production Summary'!$N$40</f>
        <v>131.30000000000001</v>
      </c>
      <c r="CC23" s="164">
        <f>'Production Summary'!$M$40</f>
        <v>13.13</v>
      </c>
      <c r="CD23" s="164">
        <v>0</v>
      </c>
      <c r="CE23" s="164">
        <f>'Production Summary'!$N$42</f>
        <v>1136.3519999999996</v>
      </c>
      <c r="CF23" s="164">
        <f>'Production Summary'!$M$42</f>
        <v>81.167999999999978</v>
      </c>
      <c r="CG23" s="164">
        <v>0</v>
      </c>
      <c r="CH23" s="164">
        <v>0</v>
      </c>
      <c r="CI23" s="164">
        <f>'Production Summary'!$N$43</f>
        <v>184</v>
      </c>
      <c r="CJ23" s="164">
        <v>0</v>
      </c>
      <c r="CK23" s="164">
        <f>'Production Summary'!$N$44</f>
        <v>355</v>
      </c>
      <c r="CL23" s="164">
        <v>0</v>
      </c>
      <c r="CM23" s="375">
        <f>'Production Summary'!$N$45</f>
        <v>1650</v>
      </c>
      <c r="CN23" s="164">
        <f>'Production Summary'!$N$46</f>
        <v>270</v>
      </c>
      <c r="CO23" s="164">
        <f>'Production Summary'!$N$47</f>
        <v>1350</v>
      </c>
      <c r="CP23" s="166"/>
      <c r="CQ23" s="164">
        <f>'Production Summary'!$N$49</f>
        <v>8004.1580041580037</v>
      </c>
      <c r="CR23" s="164">
        <f>'Production Summary'!$M$49</f>
        <v>66.701316701316699</v>
      </c>
      <c r="CS23" s="164">
        <f>'Production Summary'!$N$50</f>
        <v>13331.600831600828</v>
      </c>
      <c r="CT23" s="164">
        <f>'Production Summary'!$M$50</f>
        <v>148.1288981288981</v>
      </c>
      <c r="CU23" s="164">
        <f>'Production Summary'!$N$51</f>
        <v>12785.862785862784</v>
      </c>
      <c r="CV23" s="164">
        <f>'Production Summary'!$M$51</f>
        <v>355.16285516285512</v>
      </c>
      <c r="CW23" s="164">
        <f>'Production Summary'!$N$52</f>
        <v>12629.937629937627</v>
      </c>
      <c r="CX23" s="164">
        <f>'Production Summary'!$M$52</f>
        <v>701.66320166320156</v>
      </c>
      <c r="CY23" s="164">
        <f>'Production Summary'!$N$53</f>
        <v>12396.049896049895</v>
      </c>
      <c r="CZ23" s="164">
        <f>'Production Summary'!$M$53</f>
        <v>688.66943866943859</v>
      </c>
      <c r="DA23" s="164">
        <f>'Production Summary'!$N$54</f>
        <v>13799.376299376298</v>
      </c>
      <c r="DB23" s="164">
        <f>'Production Summary'!$M$54</f>
        <v>766.63201663201653</v>
      </c>
      <c r="DC23" s="328">
        <f>'Production Summary'!$N$60</f>
        <v>12863.825363825363</v>
      </c>
      <c r="DD23" s="328">
        <f>'Production Summary'!$M$60</f>
        <v>714.65696465696465</v>
      </c>
      <c r="DE23" s="164">
        <f>'Production Summary'!$N$59</f>
        <v>11148.648648648648</v>
      </c>
      <c r="DF23" s="328">
        <f>'Production Summary'!$M$59</f>
        <v>619.36936936936934</v>
      </c>
      <c r="DG23" s="164">
        <f>'Production Summary'!$N$55</f>
        <v>13842.68884268884</v>
      </c>
      <c r="DH23" s="164">
        <f>'Production Summary'!$M$55</f>
        <v>3460.67221067221</v>
      </c>
      <c r="DI23" s="164">
        <f>'Production Summary'!$N$56</f>
        <v>13097.713097713096</v>
      </c>
      <c r="DJ23" s="164">
        <f>'Production Summary'!$M$56</f>
        <v>163.72141372141371</v>
      </c>
      <c r="DK23" s="164">
        <f>'Production Summary'!$N$57</f>
        <v>14189.189189189186</v>
      </c>
      <c r="DL23" s="164">
        <f>'Production Summary'!$M$57</f>
        <v>394.14414414414409</v>
      </c>
      <c r="DM23" s="164">
        <f>'Production Summary'!$N$58</f>
        <v>14017.671517671517</v>
      </c>
      <c r="DN23" s="164">
        <f>'Production Summary'!$M$58</f>
        <v>778.75952875952873</v>
      </c>
      <c r="DO23" s="164">
        <f>'Production Summary'!$N$61</f>
        <v>4500</v>
      </c>
      <c r="DP23" s="328">
        <f>'Production Summary'!$M$61</f>
        <v>750</v>
      </c>
      <c r="DQ23" s="164">
        <v>0</v>
      </c>
      <c r="DR23" s="164">
        <f>'Production Summary'!$N$62</f>
        <v>8900</v>
      </c>
      <c r="DS23" s="164">
        <f>'Production Summary'!$N$70</f>
        <v>300</v>
      </c>
      <c r="DT23" s="328">
        <f>'Production Summary'!$M$70</f>
        <v>25</v>
      </c>
      <c r="DU23" s="164">
        <v>0</v>
      </c>
      <c r="DV23" s="164">
        <f>'Production Summary'!$N$71</f>
        <v>150</v>
      </c>
      <c r="DW23" s="164">
        <v>0</v>
      </c>
      <c r="DX23" s="164">
        <f>'Production Summary'!$N$64</f>
        <v>192</v>
      </c>
      <c r="DY23" s="164">
        <v>0</v>
      </c>
      <c r="DZ23" s="391">
        <f>'Production Summary'!$N$65</f>
        <v>384</v>
      </c>
      <c r="EA23" s="164">
        <v>0</v>
      </c>
      <c r="EB23" s="391">
        <f>'Production Summary'!$N$66</f>
        <v>192</v>
      </c>
      <c r="EC23" s="164">
        <v>0</v>
      </c>
      <c r="ED23" s="164">
        <f>'Production Summary'!$N$67</f>
        <v>96</v>
      </c>
      <c r="EE23" s="164">
        <v>0</v>
      </c>
      <c r="EF23" s="164">
        <f>'Production Summary'!$N$68</f>
        <v>96</v>
      </c>
      <c r="EG23" s="164">
        <v>0</v>
      </c>
      <c r="EH23" s="164">
        <f>'Production Summary'!$N$69</f>
        <v>340</v>
      </c>
      <c r="EI23" s="101"/>
      <c r="EJ23" s="3"/>
      <c r="EK23" s="3"/>
      <c r="ER23" s="64" t="s">
        <v>39</v>
      </c>
      <c r="ES23" s="61" t="str">
        <f t="shared" si="0"/>
        <v/>
      </c>
      <c r="ET23" s="24">
        <f t="shared" si="1"/>
        <v>0</v>
      </c>
    </row>
    <row r="24" spans="1:150" ht="15" customHeight="1">
      <c r="A24" t="b">
        <f>C24='Other States'!C24</f>
        <v>1</v>
      </c>
      <c r="B24" s="60">
        <f t="shared" si="2"/>
        <v>19</v>
      </c>
      <c r="C24" s="61" t="str">
        <f>IF('Other States'!C24="","",'Other States'!C24)</f>
        <v/>
      </c>
      <c r="D24" s="164">
        <f>'Production Summary'!$N$4</f>
        <v>666</v>
      </c>
      <c r="E24" s="164">
        <f>'Production Summary'!$M$4</f>
        <v>27.75</v>
      </c>
      <c r="F24" s="164">
        <v>0</v>
      </c>
      <c r="G24" s="164">
        <f>'Production Summary'!$N$5</f>
        <v>666</v>
      </c>
      <c r="H24" s="164">
        <f>'Production Summary'!$M$5</f>
        <v>27.75</v>
      </c>
      <c r="I24" s="164">
        <v>0</v>
      </c>
      <c r="J24" s="164">
        <f>'Production Summary'!$N$6</f>
        <v>200</v>
      </c>
      <c r="K24" s="328">
        <f>'Production Summary'!$M$6</f>
        <v>7.5</v>
      </c>
      <c r="L24" s="164">
        <v>0</v>
      </c>
      <c r="M24" s="365">
        <f>'Production Summary'!$N$7</f>
        <v>612.72</v>
      </c>
      <c r="N24" s="367">
        <f>'Production Summary'!$M$7</f>
        <v>25.53</v>
      </c>
      <c r="O24" s="164">
        <v>0</v>
      </c>
      <c r="P24" s="164">
        <f>'Production Summary'!$N$8</f>
        <v>780</v>
      </c>
      <c r="Q24" s="164">
        <f>'Production Summary'!$M$8</f>
        <v>65</v>
      </c>
      <c r="R24" s="164">
        <v>0</v>
      </c>
      <c r="S24" s="164">
        <f>'Production Summary'!$N$9</f>
        <v>720</v>
      </c>
      <c r="T24" s="164">
        <f>'Production Summary'!$M$9</f>
        <v>60</v>
      </c>
      <c r="U24" s="164">
        <v>0</v>
      </c>
      <c r="V24" s="164">
        <f>'Production Summary'!$N$10</f>
        <v>876</v>
      </c>
      <c r="W24" s="164">
        <f>'Production Summary'!$M$10</f>
        <v>73</v>
      </c>
      <c r="X24" s="164">
        <v>0</v>
      </c>
      <c r="Y24" s="164">
        <f>'Production Summary'!$N$14</f>
        <v>177</v>
      </c>
      <c r="Z24" s="328">
        <f>'Production Summary'!$M$14</f>
        <v>14.75</v>
      </c>
      <c r="AA24" s="164">
        <v>0</v>
      </c>
      <c r="AB24" s="164">
        <f>'Production Summary'!$N$15</f>
        <v>126</v>
      </c>
      <c r="AC24" s="164">
        <f>'Production Summary'!$M$15</f>
        <v>21</v>
      </c>
      <c r="AD24" s="164">
        <v>0</v>
      </c>
      <c r="AE24" s="164">
        <f>'Production Summary'!$N$16</f>
        <v>252</v>
      </c>
      <c r="AF24" s="164">
        <f>'Production Summary'!$M$16</f>
        <v>21</v>
      </c>
      <c r="AG24" s="164">
        <v>0</v>
      </c>
      <c r="AH24" s="164">
        <f>'Production Summary'!$N$18</f>
        <v>1035</v>
      </c>
      <c r="AI24" s="164">
        <f>'Production Summary'!$M$18</f>
        <v>17.25</v>
      </c>
      <c r="AJ24" s="164">
        <v>0</v>
      </c>
      <c r="AK24" s="164">
        <f>'Production Summary'!$N$19</f>
        <v>870</v>
      </c>
      <c r="AL24" s="164">
        <f>'Production Summary'!$M$19</f>
        <v>29</v>
      </c>
      <c r="AM24" s="164">
        <v>0</v>
      </c>
      <c r="AN24" s="164">
        <f>'Production Summary'!$N$20</f>
        <v>864</v>
      </c>
      <c r="AO24" s="164">
        <f>'Production Summary'!$M$20</f>
        <v>72</v>
      </c>
      <c r="AP24" s="164">
        <v>0</v>
      </c>
      <c r="AQ24" s="164">
        <f>'Production Summary'!$N$21</f>
        <v>670</v>
      </c>
      <c r="AR24" s="164">
        <f>'Production Summary'!$M$21</f>
        <v>335</v>
      </c>
      <c r="AS24" s="164">
        <v>0</v>
      </c>
      <c r="AT24" s="386">
        <f>'Production Summary'!$N$22</f>
        <v>375</v>
      </c>
      <c r="AU24" s="164">
        <f>'Production Summary'!$N$23</f>
        <v>1050</v>
      </c>
      <c r="AV24" s="164">
        <f>'Production Summary'!$N$25</f>
        <v>300</v>
      </c>
      <c r="AW24" s="164">
        <f>'Production Summary'!$M$25</f>
        <v>25</v>
      </c>
      <c r="AX24" s="164">
        <v>0</v>
      </c>
      <c r="AY24" s="164">
        <f>'Production Summary'!$N$26</f>
        <v>300</v>
      </c>
      <c r="AZ24" s="164">
        <f>'Production Summary'!$M$26</f>
        <v>25</v>
      </c>
      <c r="BA24" s="164">
        <v>0</v>
      </c>
      <c r="BB24" s="164">
        <f>'Production Summary'!$N$28</f>
        <v>777</v>
      </c>
      <c r="BC24" s="164">
        <f>'Production Summary'!$M$28</f>
        <v>12.95</v>
      </c>
      <c r="BD24" s="164">
        <v>0</v>
      </c>
      <c r="BE24" s="164">
        <f>'Production Summary'!$N$29</f>
        <v>612</v>
      </c>
      <c r="BF24" s="164">
        <f>'Production Summary'!$M$29</f>
        <v>51</v>
      </c>
      <c r="BG24" s="164">
        <v>0</v>
      </c>
      <c r="BH24" s="164">
        <f>'Production Summary'!$N$30</f>
        <v>500</v>
      </c>
      <c r="BI24" s="164">
        <f>'Production Summary'!$M$30</f>
        <v>250</v>
      </c>
      <c r="BJ24" s="164">
        <v>0</v>
      </c>
      <c r="BK24" s="386"/>
      <c r="BL24" s="164">
        <f>'Production Summary'!$N$32</f>
        <v>875</v>
      </c>
      <c r="BM24" s="164">
        <f>'Production Summary'!$N$34</f>
        <v>360.59999999999997</v>
      </c>
      <c r="BN24" s="164">
        <f>'Production Summary'!$M$34</f>
        <v>6.01</v>
      </c>
      <c r="BO24" s="164">
        <v>0</v>
      </c>
      <c r="BP24" s="164">
        <f>'Production Summary'!$N$36</f>
        <v>717</v>
      </c>
      <c r="BQ24" s="164">
        <f>'Production Summary'!$M$36</f>
        <v>11.95</v>
      </c>
      <c r="BR24" s="164">
        <v>0</v>
      </c>
      <c r="BS24" s="164">
        <f>'Production Summary'!$N$37</f>
        <v>210</v>
      </c>
      <c r="BT24" s="164">
        <f>'Production Summary'!$M$37</f>
        <v>21</v>
      </c>
      <c r="BU24" s="164">
        <v>0</v>
      </c>
      <c r="BV24" s="164">
        <f>'Production Summary'!$N$38</f>
        <v>280</v>
      </c>
      <c r="BW24" s="164">
        <f>'Production Summary'!$M$38</f>
        <v>28</v>
      </c>
      <c r="BX24" s="164">
        <v>0</v>
      </c>
      <c r="BY24" s="165">
        <f>'Production Summary'!$N$39</f>
        <v>300.38406247988502</v>
      </c>
      <c r="BZ24" s="164">
        <f>'Production Summary'!$M$39</f>
        <v>30.038406247988501</v>
      </c>
      <c r="CA24" s="164">
        <v>0</v>
      </c>
      <c r="CB24" s="164">
        <f>'Production Summary'!$N$40</f>
        <v>131.30000000000001</v>
      </c>
      <c r="CC24" s="164">
        <f>'Production Summary'!$M$40</f>
        <v>13.13</v>
      </c>
      <c r="CD24" s="164">
        <v>0</v>
      </c>
      <c r="CE24" s="164">
        <f>'Production Summary'!$N$42</f>
        <v>1136.3519999999996</v>
      </c>
      <c r="CF24" s="164">
        <f>'Production Summary'!$M$42</f>
        <v>81.167999999999978</v>
      </c>
      <c r="CG24" s="164">
        <v>0</v>
      </c>
      <c r="CH24" s="164">
        <v>0</v>
      </c>
      <c r="CI24" s="164">
        <f>'Production Summary'!$N$43</f>
        <v>184</v>
      </c>
      <c r="CJ24" s="164">
        <v>0</v>
      </c>
      <c r="CK24" s="164">
        <f>'Production Summary'!$N$44</f>
        <v>355</v>
      </c>
      <c r="CL24" s="164">
        <v>0</v>
      </c>
      <c r="CM24" s="375">
        <f>'Production Summary'!$N$45</f>
        <v>1650</v>
      </c>
      <c r="CN24" s="164">
        <f>'Production Summary'!$N$46</f>
        <v>270</v>
      </c>
      <c r="CO24" s="164">
        <f>'Production Summary'!$N$47</f>
        <v>1350</v>
      </c>
      <c r="CP24" s="166"/>
      <c r="CQ24" s="164">
        <f>'Production Summary'!$N$49</f>
        <v>8004.1580041580037</v>
      </c>
      <c r="CR24" s="164">
        <f>'Production Summary'!$M$49</f>
        <v>66.701316701316699</v>
      </c>
      <c r="CS24" s="164">
        <f>'Production Summary'!$N$50</f>
        <v>13331.600831600828</v>
      </c>
      <c r="CT24" s="164">
        <f>'Production Summary'!$M$50</f>
        <v>148.1288981288981</v>
      </c>
      <c r="CU24" s="164">
        <f>'Production Summary'!$N$51</f>
        <v>12785.862785862784</v>
      </c>
      <c r="CV24" s="164">
        <f>'Production Summary'!$M$51</f>
        <v>355.16285516285512</v>
      </c>
      <c r="CW24" s="164">
        <f>'Production Summary'!$N$52</f>
        <v>12629.937629937627</v>
      </c>
      <c r="CX24" s="164">
        <f>'Production Summary'!$M$52</f>
        <v>701.66320166320156</v>
      </c>
      <c r="CY24" s="164">
        <f>'Production Summary'!$N$53</f>
        <v>12396.049896049895</v>
      </c>
      <c r="CZ24" s="164">
        <f>'Production Summary'!$M$53</f>
        <v>688.66943866943859</v>
      </c>
      <c r="DA24" s="164">
        <f>'Production Summary'!$N$54</f>
        <v>13799.376299376298</v>
      </c>
      <c r="DB24" s="164">
        <f>'Production Summary'!$M$54</f>
        <v>766.63201663201653</v>
      </c>
      <c r="DC24" s="328">
        <f>'Production Summary'!$N$60</f>
        <v>12863.825363825363</v>
      </c>
      <c r="DD24" s="328">
        <f>'Production Summary'!$M$60</f>
        <v>714.65696465696465</v>
      </c>
      <c r="DE24" s="164">
        <f>'Production Summary'!$N$59</f>
        <v>11148.648648648648</v>
      </c>
      <c r="DF24" s="328">
        <f>'Production Summary'!$M$59</f>
        <v>619.36936936936934</v>
      </c>
      <c r="DG24" s="164">
        <f>'Production Summary'!$N$55</f>
        <v>13842.68884268884</v>
      </c>
      <c r="DH24" s="164">
        <f>'Production Summary'!$M$55</f>
        <v>3460.67221067221</v>
      </c>
      <c r="DI24" s="164">
        <f>'Production Summary'!$N$56</f>
        <v>13097.713097713096</v>
      </c>
      <c r="DJ24" s="164">
        <f>'Production Summary'!$M$56</f>
        <v>163.72141372141371</v>
      </c>
      <c r="DK24" s="164">
        <f>'Production Summary'!$N$57</f>
        <v>14189.189189189186</v>
      </c>
      <c r="DL24" s="164">
        <f>'Production Summary'!$M$57</f>
        <v>394.14414414414409</v>
      </c>
      <c r="DM24" s="164">
        <f>'Production Summary'!$N$58</f>
        <v>14017.671517671517</v>
      </c>
      <c r="DN24" s="164">
        <f>'Production Summary'!$M$58</f>
        <v>778.75952875952873</v>
      </c>
      <c r="DO24" s="164">
        <f>'Production Summary'!$N$61</f>
        <v>4500</v>
      </c>
      <c r="DP24" s="328">
        <f>'Production Summary'!$M$61</f>
        <v>750</v>
      </c>
      <c r="DQ24" s="164">
        <v>0</v>
      </c>
      <c r="DR24" s="164">
        <f>'Production Summary'!$N$62</f>
        <v>8900</v>
      </c>
      <c r="DS24" s="164">
        <f>'Production Summary'!$N$70</f>
        <v>300</v>
      </c>
      <c r="DT24" s="328">
        <f>'Production Summary'!$M$70</f>
        <v>25</v>
      </c>
      <c r="DU24" s="164">
        <v>0</v>
      </c>
      <c r="DV24" s="164">
        <f>'Production Summary'!$N$71</f>
        <v>150</v>
      </c>
      <c r="DW24" s="164">
        <v>0</v>
      </c>
      <c r="DX24" s="164">
        <f>'Production Summary'!$N$64</f>
        <v>192</v>
      </c>
      <c r="DY24" s="164">
        <v>0</v>
      </c>
      <c r="DZ24" s="391">
        <f>'Production Summary'!$N$65</f>
        <v>384</v>
      </c>
      <c r="EA24" s="164">
        <v>0</v>
      </c>
      <c r="EB24" s="391">
        <f>'Production Summary'!$N$66</f>
        <v>192</v>
      </c>
      <c r="EC24" s="164">
        <v>0</v>
      </c>
      <c r="ED24" s="164">
        <f>'Production Summary'!$N$67</f>
        <v>96</v>
      </c>
      <c r="EE24" s="164">
        <v>0</v>
      </c>
      <c r="EF24" s="164">
        <f>'Production Summary'!$N$68</f>
        <v>96</v>
      </c>
      <c r="EG24" s="164">
        <v>0</v>
      </c>
      <c r="EH24" s="164">
        <f>'Production Summary'!$N$69</f>
        <v>340</v>
      </c>
      <c r="EI24" s="101"/>
      <c r="EJ24" s="3"/>
      <c r="EK24" s="3"/>
      <c r="ER24" s="64" t="s">
        <v>40</v>
      </c>
      <c r="ES24" s="61" t="str">
        <f t="shared" si="0"/>
        <v/>
      </c>
      <c r="ET24" s="24">
        <f t="shared" si="1"/>
        <v>0</v>
      </c>
    </row>
    <row r="25" spans="1:150" ht="15" customHeight="1">
      <c r="A25" t="b">
        <f>C25='Other States'!C25</f>
        <v>1</v>
      </c>
      <c r="B25" s="60">
        <f t="shared" si="2"/>
        <v>20</v>
      </c>
      <c r="C25" s="61" t="str">
        <f>IF('Other States'!C25="","",'Other States'!C25)</f>
        <v/>
      </c>
      <c r="D25" s="164">
        <f>'Production Summary'!$N$4</f>
        <v>666</v>
      </c>
      <c r="E25" s="164">
        <f>'Production Summary'!$M$4</f>
        <v>27.75</v>
      </c>
      <c r="F25" s="164">
        <v>0</v>
      </c>
      <c r="G25" s="164">
        <f>'Production Summary'!$N$5</f>
        <v>666</v>
      </c>
      <c r="H25" s="164">
        <f>'Production Summary'!$M$5</f>
        <v>27.75</v>
      </c>
      <c r="I25" s="164">
        <v>0</v>
      </c>
      <c r="J25" s="164">
        <f>'Production Summary'!$N$6</f>
        <v>200</v>
      </c>
      <c r="K25" s="328">
        <f>'Production Summary'!$M$6</f>
        <v>7.5</v>
      </c>
      <c r="L25" s="164">
        <v>0</v>
      </c>
      <c r="M25" s="365">
        <f>'Production Summary'!$N$7</f>
        <v>612.72</v>
      </c>
      <c r="N25" s="367">
        <f>'Production Summary'!$M$7</f>
        <v>25.53</v>
      </c>
      <c r="O25" s="164">
        <v>0</v>
      </c>
      <c r="P25" s="164">
        <f>'Production Summary'!$N$8</f>
        <v>780</v>
      </c>
      <c r="Q25" s="164">
        <f>'Production Summary'!$M$8</f>
        <v>65</v>
      </c>
      <c r="R25" s="164">
        <v>0</v>
      </c>
      <c r="S25" s="164">
        <f>'Production Summary'!$N$9</f>
        <v>720</v>
      </c>
      <c r="T25" s="164">
        <f>'Production Summary'!$M$9</f>
        <v>60</v>
      </c>
      <c r="U25" s="164">
        <v>0</v>
      </c>
      <c r="V25" s="164">
        <f>'Production Summary'!$N$10</f>
        <v>876</v>
      </c>
      <c r="W25" s="164">
        <f>'Production Summary'!$M$10</f>
        <v>73</v>
      </c>
      <c r="X25" s="164">
        <v>0</v>
      </c>
      <c r="Y25" s="164">
        <f>'Production Summary'!$N$14</f>
        <v>177</v>
      </c>
      <c r="Z25" s="328">
        <f>'Production Summary'!$M$14</f>
        <v>14.75</v>
      </c>
      <c r="AA25" s="164">
        <v>0</v>
      </c>
      <c r="AB25" s="164">
        <f>'Production Summary'!$N$15</f>
        <v>126</v>
      </c>
      <c r="AC25" s="164">
        <f>'Production Summary'!$M$15</f>
        <v>21</v>
      </c>
      <c r="AD25" s="164">
        <v>0</v>
      </c>
      <c r="AE25" s="164">
        <f>'Production Summary'!$N$16</f>
        <v>252</v>
      </c>
      <c r="AF25" s="164">
        <f>'Production Summary'!$M$16</f>
        <v>21</v>
      </c>
      <c r="AG25" s="164">
        <v>0</v>
      </c>
      <c r="AH25" s="164">
        <f>'Production Summary'!$N$18</f>
        <v>1035</v>
      </c>
      <c r="AI25" s="164">
        <f>'Production Summary'!$M$18</f>
        <v>17.25</v>
      </c>
      <c r="AJ25" s="164">
        <v>0</v>
      </c>
      <c r="AK25" s="164">
        <f>'Production Summary'!$N$19</f>
        <v>870</v>
      </c>
      <c r="AL25" s="164">
        <f>'Production Summary'!$M$19</f>
        <v>29</v>
      </c>
      <c r="AM25" s="164">
        <v>0</v>
      </c>
      <c r="AN25" s="164">
        <f>'Production Summary'!$N$20</f>
        <v>864</v>
      </c>
      <c r="AO25" s="164">
        <f>'Production Summary'!$M$20</f>
        <v>72</v>
      </c>
      <c r="AP25" s="164">
        <v>0</v>
      </c>
      <c r="AQ25" s="164">
        <f>'Production Summary'!$N$21</f>
        <v>670</v>
      </c>
      <c r="AR25" s="164">
        <f>'Production Summary'!$M$21</f>
        <v>335</v>
      </c>
      <c r="AS25" s="164">
        <v>0</v>
      </c>
      <c r="AT25" s="386">
        <f>'Production Summary'!$N$22</f>
        <v>375</v>
      </c>
      <c r="AU25" s="164">
        <f>'Production Summary'!$N$23</f>
        <v>1050</v>
      </c>
      <c r="AV25" s="164">
        <f>'Production Summary'!$N$25</f>
        <v>300</v>
      </c>
      <c r="AW25" s="164">
        <f>'Production Summary'!$M$25</f>
        <v>25</v>
      </c>
      <c r="AX25" s="164">
        <v>0</v>
      </c>
      <c r="AY25" s="164">
        <f>'Production Summary'!$N$26</f>
        <v>300</v>
      </c>
      <c r="AZ25" s="164">
        <f>'Production Summary'!$M$26</f>
        <v>25</v>
      </c>
      <c r="BA25" s="164">
        <v>0</v>
      </c>
      <c r="BB25" s="164">
        <f>'Production Summary'!$N$28</f>
        <v>777</v>
      </c>
      <c r="BC25" s="164">
        <f>'Production Summary'!$M$28</f>
        <v>12.95</v>
      </c>
      <c r="BD25" s="164">
        <v>0</v>
      </c>
      <c r="BE25" s="164">
        <f>'Production Summary'!$N$29</f>
        <v>612</v>
      </c>
      <c r="BF25" s="164">
        <f>'Production Summary'!$M$29</f>
        <v>51</v>
      </c>
      <c r="BG25" s="164">
        <v>0</v>
      </c>
      <c r="BH25" s="164">
        <f>'Production Summary'!$N$30</f>
        <v>500</v>
      </c>
      <c r="BI25" s="164">
        <f>'Production Summary'!$M$30</f>
        <v>250</v>
      </c>
      <c r="BJ25" s="164">
        <v>0</v>
      </c>
      <c r="BK25" s="386"/>
      <c r="BL25" s="164">
        <f>'Production Summary'!$N$32</f>
        <v>875</v>
      </c>
      <c r="BM25" s="164">
        <f>'Production Summary'!$N$34</f>
        <v>360.59999999999997</v>
      </c>
      <c r="BN25" s="164">
        <f>'Production Summary'!$M$34</f>
        <v>6.01</v>
      </c>
      <c r="BO25" s="164">
        <v>0</v>
      </c>
      <c r="BP25" s="164">
        <f>'Production Summary'!$N$36</f>
        <v>717</v>
      </c>
      <c r="BQ25" s="164">
        <f>'Production Summary'!$M$36</f>
        <v>11.95</v>
      </c>
      <c r="BR25" s="164">
        <v>0</v>
      </c>
      <c r="BS25" s="164">
        <f>'Production Summary'!$N$37</f>
        <v>210</v>
      </c>
      <c r="BT25" s="164">
        <f>'Production Summary'!$M$37</f>
        <v>21</v>
      </c>
      <c r="BU25" s="164">
        <v>0</v>
      </c>
      <c r="BV25" s="164">
        <f>'Production Summary'!$N$38</f>
        <v>280</v>
      </c>
      <c r="BW25" s="164">
        <f>'Production Summary'!$M$38</f>
        <v>28</v>
      </c>
      <c r="BX25" s="164">
        <v>0</v>
      </c>
      <c r="BY25" s="165">
        <f>'Production Summary'!$N$39</f>
        <v>300.38406247988502</v>
      </c>
      <c r="BZ25" s="164">
        <f>'Production Summary'!$M$39</f>
        <v>30.038406247988501</v>
      </c>
      <c r="CA25" s="164">
        <v>0</v>
      </c>
      <c r="CB25" s="164">
        <f>'Production Summary'!$N$40</f>
        <v>131.30000000000001</v>
      </c>
      <c r="CC25" s="164">
        <f>'Production Summary'!$M$40</f>
        <v>13.13</v>
      </c>
      <c r="CD25" s="164">
        <v>0</v>
      </c>
      <c r="CE25" s="164">
        <f>'Production Summary'!$N$42</f>
        <v>1136.3519999999996</v>
      </c>
      <c r="CF25" s="164">
        <f>'Production Summary'!$M$42</f>
        <v>81.167999999999978</v>
      </c>
      <c r="CG25" s="164">
        <v>0</v>
      </c>
      <c r="CH25" s="164">
        <v>0</v>
      </c>
      <c r="CI25" s="164">
        <f>'Production Summary'!$N$43</f>
        <v>184</v>
      </c>
      <c r="CJ25" s="164">
        <v>0</v>
      </c>
      <c r="CK25" s="164">
        <f>'Production Summary'!$N$44</f>
        <v>355</v>
      </c>
      <c r="CL25" s="164">
        <v>0</v>
      </c>
      <c r="CM25" s="375">
        <f>'Production Summary'!$N$45</f>
        <v>1650</v>
      </c>
      <c r="CN25" s="164">
        <f>'Production Summary'!$N$46</f>
        <v>270</v>
      </c>
      <c r="CO25" s="164">
        <f>'Production Summary'!$N$47</f>
        <v>1350</v>
      </c>
      <c r="CP25" s="166"/>
      <c r="CQ25" s="164">
        <f>'Production Summary'!$N$49</f>
        <v>8004.1580041580037</v>
      </c>
      <c r="CR25" s="164">
        <f>'Production Summary'!$M$49</f>
        <v>66.701316701316699</v>
      </c>
      <c r="CS25" s="164">
        <f>'Production Summary'!$N$50</f>
        <v>13331.600831600828</v>
      </c>
      <c r="CT25" s="164">
        <f>'Production Summary'!$M$50</f>
        <v>148.1288981288981</v>
      </c>
      <c r="CU25" s="164">
        <f>'Production Summary'!$N$51</f>
        <v>12785.862785862784</v>
      </c>
      <c r="CV25" s="164">
        <f>'Production Summary'!$M$51</f>
        <v>355.16285516285512</v>
      </c>
      <c r="CW25" s="164">
        <f>'Production Summary'!$N$52</f>
        <v>12629.937629937627</v>
      </c>
      <c r="CX25" s="164">
        <f>'Production Summary'!$M$52</f>
        <v>701.66320166320156</v>
      </c>
      <c r="CY25" s="164">
        <f>'Production Summary'!$N$53</f>
        <v>12396.049896049895</v>
      </c>
      <c r="CZ25" s="164">
        <f>'Production Summary'!$M$53</f>
        <v>688.66943866943859</v>
      </c>
      <c r="DA25" s="164">
        <f>'Production Summary'!$N$54</f>
        <v>13799.376299376298</v>
      </c>
      <c r="DB25" s="164">
        <f>'Production Summary'!$M$54</f>
        <v>766.63201663201653</v>
      </c>
      <c r="DC25" s="328">
        <f>'Production Summary'!$N$60</f>
        <v>12863.825363825363</v>
      </c>
      <c r="DD25" s="328">
        <f>'Production Summary'!$M$60</f>
        <v>714.65696465696465</v>
      </c>
      <c r="DE25" s="164">
        <f>'Production Summary'!$N$59</f>
        <v>11148.648648648648</v>
      </c>
      <c r="DF25" s="328">
        <f>'Production Summary'!$M$59</f>
        <v>619.36936936936934</v>
      </c>
      <c r="DG25" s="164">
        <f>'Production Summary'!$N$55</f>
        <v>13842.68884268884</v>
      </c>
      <c r="DH25" s="164">
        <f>'Production Summary'!$M$55</f>
        <v>3460.67221067221</v>
      </c>
      <c r="DI25" s="164">
        <f>'Production Summary'!$N$56</f>
        <v>13097.713097713096</v>
      </c>
      <c r="DJ25" s="164">
        <f>'Production Summary'!$M$56</f>
        <v>163.72141372141371</v>
      </c>
      <c r="DK25" s="164">
        <f>'Production Summary'!$N$57</f>
        <v>14189.189189189186</v>
      </c>
      <c r="DL25" s="164">
        <f>'Production Summary'!$M$57</f>
        <v>394.14414414414409</v>
      </c>
      <c r="DM25" s="164">
        <f>'Production Summary'!$N$58</f>
        <v>14017.671517671517</v>
      </c>
      <c r="DN25" s="164">
        <f>'Production Summary'!$M$58</f>
        <v>778.75952875952873</v>
      </c>
      <c r="DO25" s="164">
        <f>'Production Summary'!$N$61</f>
        <v>4500</v>
      </c>
      <c r="DP25" s="328">
        <f>'Production Summary'!$M$61</f>
        <v>750</v>
      </c>
      <c r="DQ25" s="164">
        <v>0</v>
      </c>
      <c r="DR25" s="164">
        <f>'Production Summary'!$N$62</f>
        <v>8900</v>
      </c>
      <c r="DS25" s="164">
        <f>'Production Summary'!$N$70</f>
        <v>300</v>
      </c>
      <c r="DT25" s="328">
        <f>'Production Summary'!$M$70</f>
        <v>25</v>
      </c>
      <c r="DU25" s="164">
        <v>0</v>
      </c>
      <c r="DV25" s="164">
        <f>'Production Summary'!$N$71</f>
        <v>150</v>
      </c>
      <c r="DW25" s="164">
        <v>0</v>
      </c>
      <c r="DX25" s="164">
        <f>'Production Summary'!$N$64</f>
        <v>192</v>
      </c>
      <c r="DY25" s="164">
        <v>0</v>
      </c>
      <c r="DZ25" s="391">
        <f>'Production Summary'!$N$65</f>
        <v>384</v>
      </c>
      <c r="EA25" s="164">
        <v>0</v>
      </c>
      <c r="EB25" s="391">
        <f>'Production Summary'!$N$66</f>
        <v>192</v>
      </c>
      <c r="EC25" s="164">
        <v>0</v>
      </c>
      <c r="ED25" s="164">
        <f>'Production Summary'!$N$67</f>
        <v>96</v>
      </c>
      <c r="EE25" s="164">
        <v>0</v>
      </c>
      <c r="EF25" s="164">
        <f>'Production Summary'!$N$68</f>
        <v>96</v>
      </c>
      <c r="EG25" s="164">
        <v>0</v>
      </c>
      <c r="EH25" s="164">
        <f>'Production Summary'!$N$69</f>
        <v>340</v>
      </c>
      <c r="EI25" s="101"/>
      <c r="EJ25" s="3"/>
      <c r="EK25" s="3"/>
      <c r="ER25" s="64" t="s">
        <v>41</v>
      </c>
      <c r="ES25" s="61" t="str">
        <f t="shared" si="0"/>
        <v/>
      </c>
      <c r="ET25" s="24">
        <f t="shared" si="1"/>
        <v>0</v>
      </c>
    </row>
    <row r="26" spans="1:150" ht="15" customHeight="1">
      <c r="A26" t="b">
        <f>C26='Other States'!C26</f>
        <v>1</v>
      </c>
      <c r="B26" s="60">
        <f t="shared" si="2"/>
        <v>21</v>
      </c>
      <c r="C26" s="61" t="str">
        <f>IF('Other States'!C26="","",'Other States'!C26)</f>
        <v/>
      </c>
      <c r="D26" s="164">
        <f>'Production Summary'!$N$4</f>
        <v>666</v>
      </c>
      <c r="E26" s="164">
        <f>'Production Summary'!$M$4</f>
        <v>27.75</v>
      </c>
      <c r="F26" s="164">
        <v>0</v>
      </c>
      <c r="G26" s="164">
        <f>'Production Summary'!$N$5</f>
        <v>666</v>
      </c>
      <c r="H26" s="164">
        <f>'Production Summary'!$M$5</f>
        <v>27.75</v>
      </c>
      <c r="I26" s="164">
        <v>0</v>
      </c>
      <c r="J26" s="164">
        <f>'Production Summary'!$N$6</f>
        <v>200</v>
      </c>
      <c r="K26" s="328">
        <f>'Production Summary'!$M$6</f>
        <v>7.5</v>
      </c>
      <c r="L26" s="164">
        <v>0</v>
      </c>
      <c r="M26" s="365">
        <f>'Production Summary'!$N$7</f>
        <v>612.72</v>
      </c>
      <c r="N26" s="367">
        <f>'Production Summary'!$M$7</f>
        <v>25.53</v>
      </c>
      <c r="O26" s="164">
        <v>0</v>
      </c>
      <c r="P26" s="164">
        <f>'Production Summary'!$N$8</f>
        <v>780</v>
      </c>
      <c r="Q26" s="164">
        <f>'Production Summary'!$M$8</f>
        <v>65</v>
      </c>
      <c r="R26" s="164">
        <v>0</v>
      </c>
      <c r="S26" s="164">
        <f>'Production Summary'!$N$9</f>
        <v>720</v>
      </c>
      <c r="T26" s="164">
        <f>'Production Summary'!$M$9</f>
        <v>60</v>
      </c>
      <c r="U26" s="164">
        <v>0</v>
      </c>
      <c r="V26" s="164">
        <f>'Production Summary'!$N$10</f>
        <v>876</v>
      </c>
      <c r="W26" s="164">
        <f>'Production Summary'!$M$10</f>
        <v>73</v>
      </c>
      <c r="X26" s="164">
        <v>0</v>
      </c>
      <c r="Y26" s="164">
        <f>'Production Summary'!$N$14</f>
        <v>177</v>
      </c>
      <c r="Z26" s="328">
        <f>'Production Summary'!$M$14</f>
        <v>14.75</v>
      </c>
      <c r="AA26" s="164">
        <v>0</v>
      </c>
      <c r="AB26" s="164">
        <f>'Production Summary'!$N$15</f>
        <v>126</v>
      </c>
      <c r="AC26" s="164">
        <f>'Production Summary'!$M$15</f>
        <v>21</v>
      </c>
      <c r="AD26" s="164">
        <v>0</v>
      </c>
      <c r="AE26" s="164">
        <f>'Production Summary'!$N$16</f>
        <v>252</v>
      </c>
      <c r="AF26" s="164">
        <f>'Production Summary'!$M$16</f>
        <v>21</v>
      </c>
      <c r="AG26" s="164">
        <v>0</v>
      </c>
      <c r="AH26" s="164">
        <f>'Production Summary'!$N$18</f>
        <v>1035</v>
      </c>
      <c r="AI26" s="164">
        <f>'Production Summary'!$M$18</f>
        <v>17.25</v>
      </c>
      <c r="AJ26" s="164">
        <v>0</v>
      </c>
      <c r="AK26" s="164">
        <f>'Production Summary'!$N$19</f>
        <v>870</v>
      </c>
      <c r="AL26" s="164">
        <f>'Production Summary'!$M$19</f>
        <v>29</v>
      </c>
      <c r="AM26" s="164">
        <v>0</v>
      </c>
      <c r="AN26" s="164">
        <f>'Production Summary'!$N$20</f>
        <v>864</v>
      </c>
      <c r="AO26" s="164">
        <f>'Production Summary'!$M$20</f>
        <v>72</v>
      </c>
      <c r="AP26" s="164">
        <v>0</v>
      </c>
      <c r="AQ26" s="164">
        <f>'Production Summary'!$N$21</f>
        <v>670</v>
      </c>
      <c r="AR26" s="164">
        <f>'Production Summary'!$M$21</f>
        <v>335</v>
      </c>
      <c r="AS26" s="164">
        <v>0</v>
      </c>
      <c r="AT26" s="386">
        <f>'Production Summary'!$N$22</f>
        <v>375</v>
      </c>
      <c r="AU26" s="164">
        <f>'Production Summary'!$N$23</f>
        <v>1050</v>
      </c>
      <c r="AV26" s="164">
        <f>'Production Summary'!$N$25</f>
        <v>300</v>
      </c>
      <c r="AW26" s="164">
        <f>'Production Summary'!$M$25</f>
        <v>25</v>
      </c>
      <c r="AX26" s="164">
        <v>0</v>
      </c>
      <c r="AY26" s="164">
        <f>'Production Summary'!$N$26</f>
        <v>300</v>
      </c>
      <c r="AZ26" s="164">
        <f>'Production Summary'!$M$26</f>
        <v>25</v>
      </c>
      <c r="BA26" s="164">
        <v>0</v>
      </c>
      <c r="BB26" s="164">
        <f>'Production Summary'!$N$28</f>
        <v>777</v>
      </c>
      <c r="BC26" s="164">
        <f>'Production Summary'!$M$28</f>
        <v>12.95</v>
      </c>
      <c r="BD26" s="164">
        <v>0</v>
      </c>
      <c r="BE26" s="164">
        <f>'Production Summary'!$N$29</f>
        <v>612</v>
      </c>
      <c r="BF26" s="164">
        <f>'Production Summary'!$M$29</f>
        <v>51</v>
      </c>
      <c r="BG26" s="164">
        <v>0</v>
      </c>
      <c r="BH26" s="164">
        <f>'Production Summary'!$N$30</f>
        <v>500</v>
      </c>
      <c r="BI26" s="164">
        <f>'Production Summary'!$M$30</f>
        <v>250</v>
      </c>
      <c r="BJ26" s="164">
        <v>0</v>
      </c>
      <c r="BK26" s="386"/>
      <c r="BL26" s="164">
        <f>'Production Summary'!$N$32</f>
        <v>875</v>
      </c>
      <c r="BM26" s="164">
        <f>'Production Summary'!$N$34</f>
        <v>360.59999999999997</v>
      </c>
      <c r="BN26" s="164">
        <f>'Production Summary'!$M$34</f>
        <v>6.01</v>
      </c>
      <c r="BO26" s="164">
        <v>0</v>
      </c>
      <c r="BP26" s="164">
        <f>'Production Summary'!$N$36</f>
        <v>717</v>
      </c>
      <c r="BQ26" s="164">
        <f>'Production Summary'!$M$36</f>
        <v>11.95</v>
      </c>
      <c r="BR26" s="164">
        <v>0</v>
      </c>
      <c r="BS26" s="164">
        <f>'Production Summary'!$N$37</f>
        <v>210</v>
      </c>
      <c r="BT26" s="164">
        <f>'Production Summary'!$M$37</f>
        <v>21</v>
      </c>
      <c r="BU26" s="164">
        <v>0</v>
      </c>
      <c r="BV26" s="164">
        <f>'Production Summary'!$N$38</f>
        <v>280</v>
      </c>
      <c r="BW26" s="164">
        <f>'Production Summary'!$M$38</f>
        <v>28</v>
      </c>
      <c r="BX26" s="164">
        <v>0</v>
      </c>
      <c r="BY26" s="165">
        <f>'Production Summary'!$N$39</f>
        <v>300.38406247988502</v>
      </c>
      <c r="BZ26" s="164">
        <f>'Production Summary'!$M$39</f>
        <v>30.038406247988501</v>
      </c>
      <c r="CA26" s="164">
        <v>0</v>
      </c>
      <c r="CB26" s="164">
        <f>'Production Summary'!$N$40</f>
        <v>131.30000000000001</v>
      </c>
      <c r="CC26" s="164">
        <f>'Production Summary'!$M$40</f>
        <v>13.13</v>
      </c>
      <c r="CD26" s="164">
        <v>0</v>
      </c>
      <c r="CE26" s="164">
        <f>'Production Summary'!$N$42</f>
        <v>1136.3519999999996</v>
      </c>
      <c r="CF26" s="164">
        <f>'Production Summary'!$M$42</f>
        <v>81.167999999999978</v>
      </c>
      <c r="CG26" s="164">
        <v>0</v>
      </c>
      <c r="CH26" s="164">
        <v>0</v>
      </c>
      <c r="CI26" s="164">
        <f>'Production Summary'!$N$43</f>
        <v>184</v>
      </c>
      <c r="CJ26" s="164">
        <v>0</v>
      </c>
      <c r="CK26" s="164">
        <f>'Production Summary'!$N$44</f>
        <v>355</v>
      </c>
      <c r="CL26" s="164">
        <v>0</v>
      </c>
      <c r="CM26" s="375">
        <f>'Production Summary'!$N$45</f>
        <v>1650</v>
      </c>
      <c r="CN26" s="164">
        <f>'Production Summary'!$N$46</f>
        <v>270</v>
      </c>
      <c r="CO26" s="164">
        <f>'Production Summary'!$N$47</f>
        <v>1350</v>
      </c>
      <c r="CP26" s="166"/>
      <c r="CQ26" s="164">
        <f>'Production Summary'!$N$49</f>
        <v>8004.1580041580037</v>
      </c>
      <c r="CR26" s="164">
        <f>'Production Summary'!$M$49</f>
        <v>66.701316701316699</v>
      </c>
      <c r="CS26" s="164">
        <f>'Production Summary'!$N$50</f>
        <v>13331.600831600828</v>
      </c>
      <c r="CT26" s="164">
        <f>'Production Summary'!$M$50</f>
        <v>148.1288981288981</v>
      </c>
      <c r="CU26" s="164">
        <f>'Production Summary'!$N$51</f>
        <v>12785.862785862784</v>
      </c>
      <c r="CV26" s="164">
        <f>'Production Summary'!$M$51</f>
        <v>355.16285516285512</v>
      </c>
      <c r="CW26" s="164">
        <f>'Production Summary'!$N$52</f>
        <v>12629.937629937627</v>
      </c>
      <c r="CX26" s="164">
        <f>'Production Summary'!$M$52</f>
        <v>701.66320166320156</v>
      </c>
      <c r="CY26" s="164">
        <f>'Production Summary'!$N$53</f>
        <v>12396.049896049895</v>
      </c>
      <c r="CZ26" s="164">
        <f>'Production Summary'!$M$53</f>
        <v>688.66943866943859</v>
      </c>
      <c r="DA26" s="164">
        <f>'Production Summary'!$N$54</f>
        <v>13799.376299376298</v>
      </c>
      <c r="DB26" s="164">
        <f>'Production Summary'!$M$54</f>
        <v>766.63201663201653</v>
      </c>
      <c r="DC26" s="328">
        <f>'Production Summary'!$N$60</f>
        <v>12863.825363825363</v>
      </c>
      <c r="DD26" s="328">
        <f>'Production Summary'!$M$60</f>
        <v>714.65696465696465</v>
      </c>
      <c r="DE26" s="164">
        <f>'Production Summary'!$N$59</f>
        <v>11148.648648648648</v>
      </c>
      <c r="DF26" s="328">
        <f>'Production Summary'!$M$59</f>
        <v>619.36936936936934</v>
      </c>
      <c r="DG26" s="164">
        <f>'Production Summary'!$N$55</f>
        <v>13842.68884268884</v>
      </c>
      <c r="DH26" s="164">
        <f>'Production Summary'!$M$55</f>
        <v>3460.67221067221</v>
      </c>
      <c r="DI26" s="164">
        <f>'Production Summary'!$N$56</f>
        <v>13097.713097713096</v>
      </c>
      <c r="DJ26" s="164">
        <f>'Production Summary'!$M$56</f>
        <v>163.72141372141371</v>
      </c>
      <c r="DK26" s="164">
        <f>'Production Summary'!$N$57</f>
        <v>14189.189189189186</v>
      </c>
      <c r="DL26" s="164">
        <f>'Production Summary'!$M$57</f>
        <v>394.14414414414409</v>
      </c>
      <c r="DM26" s="164">
        <f>'Production Summary'!$N$58</f>
        <v>14017.671517671517</v>
      </c>
      <c r="DN26" s="164">
        <f>'Production Summary'!$M$58</f>
        <v>778.75952875952873</v>
      </c>
      <c r="DO26" s="164">
        <f>'Production Summary'!$N$61</f>
        <v>4500</v>
      </c>
      <c r="DP26" s="328">
        <f>'Production Summary'!$M$61</f>
        <v>750</v>
      </c>
      <c r="DQ26" s="164">
        <v>0</v>
      </c>
      <c r="DR26" s="164">
        <f>'Production Summary'!$N$62</f>
        <v>8900</v>
      </c>
      <c r="DS26" s="164">
        <f>'Production Summary'!$N$70</f>
        <v>300</v>
      </c>
      <c r="DT26" s="328">
        <f>'Production Summary'!$M$70</f>
        <v>25</v>
      </c>
      <c r="DU26" s="164">
        <v>0</v>
      </c>
      <c r="DV26" s="164">
        <f>'Production Summary'!$N$71</f>
        <v>150</v>
      </c>
      <c r="DW26" s="164">
        <v>0</v>
      </c>
      <c r="DX26" s="164">
        <f>'Production Summary'!$N$64</f>
        <v>192</v>
      </c>
      <c r="DY26" s="164">
        <v>0</v>
      </c>
      <c r="DZ26" s="391">
        <f>'Production Summary'!$N$65</f>
        <v>384</v>
      </c>
      <c r="EA26" s="164">
        <v>0</v>
      </c>
      <c r="EB26" s="391">
        <f>'Production Summary'!$N$66</f>
        <v>192</v>
      </c>
      <c r="EC26" s="164">
        <v>0</v>
      </c>
      <c r="ED26" s="164">
        <f>'Production Summary'!$N$67</f>
        <v>96</v>
      </c>
      <c r="EE26" s="164">
        <v>0</v>
      </c>
      <c r="EF26" s="164">
        <f>'Production Summary'!$N$68</f>
        <v>96</v>
      </c>
      <c r="EG26" s="164">
        <v>0</v>
      </c>
      <c r="EH26" s="164">
        <f>'Production Summary'!$N$69</f>
        <v>340</v>
      </c>
      <c r="EI26" s="101"/>
      <c r="EJ26" s="3"/>
      <c r="EK26" s="3"/>
      <c r="ER26" s="64" t="s">
        <v>42</v>
      </c>
      <c r="ES26" s="61" t="str">
        <f t="shared" si="0"/>
        <v/>
      </c>
      <c r="ET26" s="24">
        <f t="shared" si="1"/>
        <v>0</v>
      </c>
    </row>
    <row r="27" spans="1:150" ht="15" customHeight="1">
      <c r="A27" t="b">
        <f>C27='Other States'!C27</f>
        <v>1</v>
      </c>
      <c r="B27" s="60">
        <f t="shared" si="2"/>
        <v>22</v>
      </c>
      <c r="C27" s="61" t="str">
        <f>IF('Other States'!C27="","",'Other States'!C27)</f>
        <v/>
      </c>
      <c r="D27" s="164">
        <f>'Production Summary'!$N$4</f>
        <v>666</v>
      </c>
      <c r="E27" s="164">
        <f>'Production Summary'!$M$4</f>
        <v>27.75</v>
      </c>
      <c r="F27" s="164">
        <v>0</v>
      </c>
      <c r="G27" s="164">
        <f>'Production Summary'!$N$5</f>
        <v>666</v>
      </c>
      <c r="H27" s="164">
        <f>'Production Summary'!$M$5</f>
        <v>27.75</v>
      </c>
      <c r="I27" s="164">
        <v>0</v>
      </c>
      <c r="J27" s="164">
        <f>'Production Summary'!$N$6</f>
        <v>200</v>
      </c>
      <c r="K27" s="328">
        <f>'Production Summary'!$M$6</f>
        <v>7.5</v>
      </c>
      <c r="L27" s="164">
        <v>0</v>
      </c>
      <c r="M27" s="365">
        <f>'Production Summary'!$N$7</f>
        <v>612.72</v>
      </c>
      <c r="N27" s="367">
        <f>'Production Summary'!$M$7</f>
        <v>25.53</v>
      </c>
      <c r="O27" s="164">
        <v>0</v>
      </c>
      <c r="P27" s="164">
        <f>'Production Summary'!$N$8</f>
        <v>780</v>
      </c>
      <c r="Q27" s="164">
        <f>'Production Summary'!$M$8</f>
        <v>65</v>
      </c>
      <c r="R27" s="164">
        <v>0</v>
      </c>
      <c r="S27" s="164">
        <f>'Production Summary'!$N$9</f>
        <v>720</v>
      </c>
      <c r="T27" s="164">
        <f>'Production Summary'!$M$9</f>
        <v>60</v>
      </c>
      <c r="U27" s="164">
        <v>0</v>
      </c>
      <c r="V27" s="164">
        <f>'Production Summary'!$N$10</f>
        <v>876</v>
      </c>
      <c r="W27" s="164">
        <f>'Production Summary'!$M$10</f>
        <v>73</v>
      </c>
      <c r="X27" s="164">
        <v>0</v>
      </c>
      <c r="Y27" s="164">
        <f>'Production Summary'!$N$14</f>
        <v>177</v>
      </c>
      <c r="Z27" s="328">
        <f>'Production Summary'!$M$14</f>
        <v>14.75</v>
      </c>
      <c r="AA27" s="164">
        <v>0</v>
      </c>
      <c r="AB27" s="164">
        <f>'Production Summary'!$N$15</f>
        <v>126</v>
      </c>
      <c r="AC27" s="164">
        <f>'Production Summary'!$M$15</f>
        <v>21</v>
      </c>
      <c r="AD27" s="164">
        <v>0</v>
      </c>
      <c r="AE27" s="164">
        <f>'Production Summary'!$N$16</f>
        <v>252</v>
      </c>
      <c r="AF27" s="164">
        <f>'Production Summary'!$M$16</f>
        <v>21</v>
      </c>
      <c r="AG27" s="164">
        <v>0</v>
      </c>
      <c r="AH27" s="164">
        <f>'Production Summary'!$N$18</f>
        <v>1035</v>
      </c>
      <c r="AI27" s="164">
        <f>'Production Summary'!$M$18</f>
        <v>17.25</v>
      </c>
      <c r="AJ27" s="164">
        <v>0</v>
      </c>
      <c r="AK27" s="164">
        <f>'Production Summary'!$N$19</f>
        <v>870</v>
      </c>
      <c r="AL27" s="164">
        <f>'Production Summary'!$M$19</f>
        <v>29</v>
      </c>
      <c r="AM27" s="164">
        <v>0</v>
      </c>
      <c r="AN27" s="164">
        <f>'Production Summary'!$N$20</f>
        <v>864</v>
      </c>
      <c r="AO27" s="164">
        <f>'Production Summary'!$M$20</f>
        <v>72</v>
      </c>
      <c r="AP27" s="164">
        <v>0</v>
      </c>
      <c r="AQ27" s="164">
        <f>'Production Summary'!$N$21</f>
        <v>670</v>
      </c>
      <c r="AR27" s="164">
        <f>'Production Summary'!$M$21</f>
        <v>335</v>
      </c>
      <c r="AS27" s="164">
        <v>0</v>
      </c>
      <c r="AT27" s="386">
        <f>'Production Summary'!$N$22</f>
        <v>375</v>
      </c>
      <c r="AU27" s="164">
        <f>'Production Summary'!$N$23</f>
        <v>1050</v>
      </c>
      <c r="AV27" s="164">
        <f>'Production Summary'!$N$25</f>
        <v>300</v>
      </c>
      <c r="AW27" s="164">
        <f>'Production Summary'!$M$25</f>
        <v>25</v>
      </c>
      <c r="AX27" s="164">
        <v>0</v>
      </c>
      <c r="AY27" s="164">
        <f>'Production Summary'!$N$26</f>
        <v>300</v>
      </c>
      <c r="AZ27" s="164">
        <f>'Production Summary'!$M$26</f>
        <v>25</v>
      </c>
      <c r="BA27" s="164">
        <v>0</v>
      </c>
      <c r="BB27" s="164">
        <f>'Production Summary'!$N$28</f>
        <v>777</v>
      </c>
      <c r="BC27" s="164">
        <f>'Production Summary'!$M$28</f>
        <v>12.95</v>
      </c>
      <c r="BD27" s="164">
        <v>0</v>
      </c>
      <c r="BE27" s="164">
        <f>'Production Summary'!$N$29</f>
        <v>612</v>
      </c>
      <c r="BF27" s="164">
        <f>'Production Summary'!$M$29</f>
        <v>51</v>
      </c>
      <c r="BG27" s="164">
        <v>0</v>
      </c>
      <c r="BH27" s="164">
        <f>'Production Summary'!$N$30</f>
        <v>500</v>
      </c>
      <c r="BI27" s="164">
        <f>'Production Summary'!$M$30</f>
        <v>250</v>
      </c>
      <c r="BJ27" s="164">
        <v>0</v>
      </c>
      <c r="BK27" s="386"/>
      <c r="BL27" s="164">
        <f>'Production Summary'!$N$32</f>
        <v>875</v>
      </c>
      <c r="BM27" s="164">
        <f>'Production Summary'!$N$34</f>
        <v>360.59999999999997</v>
      </c>
      <c r="BN27" s="164">
        <f>'Production Summary'!$M$34</f>
        <v>6.01</v>
      </c>
      <c r="BO27" s="164">
        <v>0</v>
      </c>
      <c r="BP27" s="164">
        <f>'Production Summary'!$N$36</f>
        <v>717</v>
      </c>
      <c r="BQ27" s="164">
        <f>'Production Summary'!$M$36</f>
        <v>11.95</v>
      </c>
      <c r="BR27" s="164">
        <v>0</v>
      </c>
      <c r="BS27" s="164">
        <f>'Production Summary'!$N$37</f>
        <v>210</v>
      </c>
      <c r="BT27" s="164">
        <f>'Production Summary'!$M$37</f>
        <v>21</v>
      </c>
      <c r="BU27" s="164">
        <v>0</v>
      </c>
      <c r="BV27" s="164">
        <f>'Production Summary'!$N$38</f>
        <v>280</v>
      </c>
      <c r="BW27" s="164">
        <f>'Production Summary'!$M$38</f>
        <v>28</v>
      </c>
      <c r="BX27" s="164">
        <v>0</v>
      </c>
      <c r="BY27" s="165">
        <f>'Production Summary'!$N$39</f>
        <v>300.38406247988502</v>
      </c>
      <c r="BZ27" s="164">
        <f>'Production Summary'!$M$39</f>
        <v>30.038406247988501</v>
      </c>
      <c r="CA27" s="164">
        <v>0</v>
      </c>
      <c r="CB27" s="164">
        <f>'Production Summary'!$N$40</f>
        <v>131.30000000000001</v>
      </c>
      <c r="CC27" s="164">
        <f>'Production Summary'!$M$40</f>
        <v>13.13</v>
      </c>
      <c r="CD27" s="164">
        <v>0</v>
      </c>
      <c r="CE27" s="164">
        <f>'Production Summary'!$N$42</f>
        <v>1136.3519999999996</v>
      </c>
      <c r="CF27" s="164">
        <f>'Production Summary'!$M$42</f>
        <v>81.167999999999978</v>
      </c>
      <c r="CG27" s="164">
        <v>0</v>
      </c>
      <c r="CH27" s="164">
        <v>0</v>
      </c>
      <c r="CI27" s="164">
        <f>'Production Summary'!$N$43</f>
        <v>184</v>
      </c>
      <c r="CJ27" s="164">
        <v>0</v>
      </c>
      <c r="CK27" s="164">
        <f>'Production Summary'!$N$44</f>
        <v>355</v>
      </c>
      <c r="CL27" s="164">
        <v>0</v>
      </c>
      <c r="CM27" s="375">
        <f>'Production Summary'!$N$45</f>
        <v>1650</v>
      </c>
      <c r="CN27" s="164">
        <f>'Production Summary'!$N$46</f>
        <v>270</v>
      </c>
      <c r="CO27" s="164">
        <f>'Production Summary'!$N$47</f>
        <v>1350</v>
      </c>
      <c r="CP27" s="166"/>
      <c r="CQ27" s="164">
        <f>'Production Summary'!$N$49</f>
        <v>8004.1580041580037</v>
      </c>
      <c r="CR27" s="164">
        <f>'Production Summary'!$M$49</f>
        <v>66.701316701316699</v>
      </c>
      <c r="CS27" s="164">
        <f>'Production Summary'!$N$50</f>
        <v>13331.600831600828</v>
      </c>
      <c r="CT27" s="164">
        <f>'Production Summary'!$M$50</f>
        <v>148.1288981288981</v>
      </c>
      <c r="CU27" s="164">
        <f>'Production Summary'!$N$51</f>
        <v>12785.862785862784</v>
      </c>
      <c r="CV27" s="164">
        <f>'Production Summary'!$M$51</f>
        <v>355.16285516285512</v>
      </c>
      <c r="CW27" s="164">
        <f>'Production Summary'!$N$52</f>
        <v>12629.937629937627</v>
      </c>
      <c r="CX27" s="164">
        <f>'Production Summary'!$M$52</f>
        <v>701.66320166320156</v>
      </c>
      <c r="CY27" s="164">
        <f>'Production Summary'!$N$53</f>
        <v>12396.049896049895</v>
      </c>
      <c r="CZ27" s="164">
        <f>'Production Summary'!$M$53</f>
        <v>688.66943866943859</v>
      </c>
      <c r="DA27" s="164">
        <f>'Production Summary'!$N$54</f>
        <v>13799.376299376298</v>
      </c>
      <c r="DB27" s="164">
        <f>'Production Summary'!$M$54</f>
        <v>766.63201663201653</v>
      </c>
      <c r="DC27" s="328">
        <f>'Production Summary'!$N$60</f>
        <v>12863.825363825363</v>
      </c>
      <c r="DD27" s="328">
        <f>'Production Summary'!$M$60</f>
        <v>714.65696465696465</v>
      </c>
      <c r="DE27" s="164">
        <f>'Production Summary'!$N$59</f>
        <v>11148.648648648648</v>
      </c>
      <c r="DF27" s="328">
        <f>'Production Summary'!$M$59</f>
        <v>619.36936936936934</v>
      </c>
      <c r="DG27" s="164">
        <f>'Production Summary'!$N$55</f>
        <v>13842.68884268884</v>
      </c>
      <c r="DH27" s="164">
        <f>'Production Summary'!$M$55</f>
        <v>3460.67221067221</v>
      </c>
      <c r="DI27" s="164">
        <f>'Production Summary'!$N$56</f>
        <v>13097.713097713096</v>
      </c>
      <c r="DJ27" s="164">
        <f>'Production Summary'!$M$56</f>
        <v>163.72141372141371</v>
      </c>
      <c r="DK27" s="164">
        <f>'Production Summary'!$N$57</f>
        <v>14189.189189189186</v>
      </c>
      <c r="DL27" s="164">
        <f>'Production Summary'!$M$57</f>
        <v>394.14414414414409</v>
      </c>
      <c r="DM27" s="164">
        <f>'Production Summary'!$N$58</f>
        <v>14017.671517671517</v>
      </c>
      <c r="DN27" s="164">
        <f>'Production Summary'!$M$58</f>
        <v>778.75952875952873</v>
      </c>
      <c r="DO27" s="164">
        <f>'Production Summary'!$N$61</f>
        <v>4500</v>
      </c>
      <c r="DP27" s="328">
        <f>'Production Summary'!$M$61</f>
        <v>750</v>
      </c>
      <c r="DQ27" s="164">
        <v>0</v>
      </c>
      <c r="DR27" s="164">
        <f>'Production Summary'!$N$62</f>
        <v>8900</v>
      </c>
      <c r="DS27" s="164">
        <f>'Production Summary'!$N$70</f>
        <v>300</v>
      </c>
      <c r="DT27" s="328">
        <f>'Production Summary'!$M$70</f>
        <v>25</v>
      </c>
      <c r="DU27" s="164">
        <v>0</v>
      </c>
      <c r="DV27" s="164">
        <f>'Production Summary'!$N$71</f>
        <v>150</v>
      </c>
      <c r="DW27" s="164">
        <v>0</v>
      </c>
      <c r="DX27" s="164">
        <f>'Production Summary'!$N$64</f>
        <v>192</v>
      </c>
      <c r="DY27" s="164">
        <v>0</v>
      </c>
      <c r="DZ27" s="391">
        <f>'Production Summary'!$N$65</f>
        <v>384</v>
      </c>
      <c r="EA27" s="164">
        <v>0</v>
      </c>
      <c r="EB27" s="391">
        <f>'Production Summary'!$N$66</f>
        <v>192</v>
      </c>
      <c r="EC27" s="164">
        <v>0</v>
      </c>
      <c r="ED27" s="164">
        <f>'Production Summary'!$N$67</f>
        <v>96</v>
      </c>
      <c r="EE27" s="164">
        <v>0</v>
      </c>
      <c r="EF27" s="164">
        <f>'Production Summary'!$N$68</f>
        <v>96</v>
      </c>
      <c r="EG27" s="164">
        <v>0</v>
      </c>
      <c r="EH27" s="164">
        <f>'Production Summary'!$N$69</f>
        <v>340</v>
      </c>
      <c r="EI27" s="101"/>
      <c r="EJ27" s="3"/>
      <c r="EK27" s="3"/>
      <c r="ER27" s="64" t="s">
        <v>43</v>
      </c>
      <c r="ES27" s="61" t="str">
        <f t="shared" si="0"/>
        <v/>
      </c>
      <c r="ET27" s="24">
        <f t="shared" si="1"/>
        <v>0</v>
      </c>
    </row>
    <row r="28" spans="1:150" ht="15" customHeight="1">
      <c r="A28" t="b">
        <f>C28='Other States'!C28</f>
        <v>1</v>
      </c>
      <c r="B28" s="60">
        <f t="shared" si="2"/>
        <v>23</v>
      </c>
      <c r="C28" s="61" t="str">
        <f>IF('Other States'!C28="","",'Other States'!C28)</f>
        <v/>
      </c>
      <c r="D28" s="164">
        <f>'Production Summary'!$N$4</f>
        <v>666</v>
      </c>
      <c r="E28" s="164">
        <f>'Production Summary'!$M$4</f>
        <v>27.75</v>
      </c>
      <c r="F28" s="164">
        <v>0</v>
      </c>
      <c r="G28" s="164">
        <f>'Production Summary'!$N$5</f>
        <v>666</v>
      </c>
      <c r="H28" s="164">
        <f>'Production Summary'!$M$5</f>
        <v>27.75</v>
      </c>
      <c r="I28" s="164">
        <v>0</v>
      </c>
      <c r="J28" s="164">
        <f>'Production Summary'!$N$6</f>
        <v>200</v>
      </c>
      <c r="K28" s="328">
        <f>'Production Summary'!$M$6</f>
        <v>7.5</v>
      </c>
      <c r="L28" s="164">
        <v>0</v>
      </c>
      <c r="M28" s="365">
        <f>'Production Summary'!$N$7</f>
        <v>612.72</v>
      </c>
      <c r="N28" s="367">
        <f>'Production Summary'!$M$7</f>
        <v>25.53</v>
      </c>
      <c r="O28" s="164">
        <v>0</v>
      </c>
      <c r="P28" s="164">
        <f>'Production Summary'!$N$8</f>
        <v>780</v>
      </c>
      <c r="Q28" s="164">
        <f>'Production Summary'!$M$8</f>
        <v>65</v>
      </c>
      <c r="R28" s="164">
        <v>0</v>
      </c>
      <c r="S28" s="164">
        <f>'Production Summary'!$N$9</f>
        <v>720</v>
      </c>
      <c r="T28" s="164">
        <f>'Production Summary'!$M$9</f>
        <v>60</v>
      </c>
      <c r="U28" s="164">
        <v>0</v>
      </c>
      <c r="V28" s="164">
        <f>'Production Summary'!$N$10</f>
        <v>876</v>
      </c>
      <c r="W28" s="164">
        <f>'Production Summary'!$M$10</f>
        <v>73</v>
      </c>
      <c r="X28" s="164">
        <v>0</v>
      </c>
      <c r="Y28" s="164">
        <f>'Production Summary'!$N$14</f>
        <v>177</v>
      </c>
      <c r="Z28" s="328">
        <f>'Production Summary'!$M$14</f>
        <v>14.75</v>
      </c>
      <c r="AA28" s="164">
        <v>0</v>
      </c>
      <c r="AB28" s="164">
        <f>'Production Summary'!$N$15</f>
        <v>126</v>
      </c>
      <c r="AC28" s="164">
        <f>'Production Summary'!$M$15</f>
        <v>21</v>
      </c>
      <c r="AD28" s="164">
        <v>0</v>
      </c>
      <c r="AE28" s="164">
        <f>'Production Summary'!$N$16</f>
        <v>252</v>
      </c>
      <c r="AF28" s="164">
        <f>'Production Summary'!$M$16</f>
        <v>21</v>
      </c>
      <c r="AG28" s="164">
        <v>0</v>
      </c>
      <c r="AH28" s="164">
        <f>'Production Summary'!$N$18</f>
        <v>1035</v>
      </c>
      <c r="AI28" s="164">
        <f>'Production Summary'!$M$18</f>
        <v>17.25</v>
      </c>
      <c r="AJ28" s="164">
        <v>0</v>
      </c>
      <c r="AK28" s="164">
        <f>'Production Summary'!$N$19</f>
        <v>870</v>
      </c>
      <c r="AL28" s="164">
        <f>'Production Summary'!$M$19</f>
        <v>29</v>
      </c>
      <c r="AM28" s="164">
        <v>0</v>
      </c>
      <c r="AN28" s="164">
        <f>'Production Summary'!$N$20</f>
        <v>864</v>
      </c>
      <c r="AO28" s="164">
        <f>'Production Summary'!$M$20</f>
        <v>72</v>
      </c>
      <c r="AP28" s="164">
        <v>0</v>
      </c>
      <c r="AQ28" s="164">
        <f>'Production Summary'!$N$21</f>
        <v>670</v>
      </c>
      <c r="AR28" s="164">
        <f>'Production Summary'!$M$21</f>
        <v>335</v>
      </c>
      <c r="AS28" s="164">
        <v>0</v>
      </c>
      <c r="AT28" s="386">
        <f>'Production Summary'!$N$22</f>
        <v>375</v>
      </c>
      <c r="AU28" s="164">
        <f>'Production Summary'!$N$23</f>
        <v>1050</v>
      </c>
      <c r="AV28" s="164">
        <f>'Production Summary'!$N$25</f>
        <v>300</v>
      </c>
      <c r="AW28" s="164">
        <f>'Production Summary'!$M$25</f>
        <v>25</v>
      </c>
      <c r="AX28" s="164">
        <v>0</v>
      </c>
      <c r="AY28" s="164">
        <f>'Production Summary'!$N$26</f>
        <v>300</v>
      </c>
      <c r="AZ28" s="164">
        <f>'Production Summary'!$M$26</f>
        <v>25</v>
      </c>
      <c r="BA28" s="164">
        <v>0</v>
      </c>
      <c r="BB28" s="164">
        <f>'Production Summary'!$N$28</f>
        <v>777</v>
      </c>
      <c r="BC28" s="164">
        <f>'Production Summary'!$M$28</f>
        <v>12.95</v>
      </c>
      <c r="BD28" s="164">
        <v>0</v>
      </c>
      <c r="BE28" s="164">
        <f>'Production Summary'!$N$29</f>
        <v>612</v>
      </c>
      <c r="BF28" s="164">
        <f>'Production Summary'!$M$29</f>
        <v>51</v>
      </c>
      <c r="BG28" s="164">
        <v>0</v>
      </c>
      <c r="BH28" s="164">
        <f>'Production Summary'!$N$30</f>
        <v>500</v>
      </c>
      <c r="BI28" s="164">
        <f>'Production Summary'!$M$30</f>
        <v>250</v>
      </c>
      <c r="BJ28" s="164">
        <v>0</v>
      </c>
      <c r="BK28" s="386"/>
      <c r="BL28" s="164">
        <f>'Production Summary'!$N$32</f>
        <v>875</v>
      </c>
      <c r="BM28" s="164">
        <f>'Production Summary'!$N$34</f>
        <v>360.59999999999997</v>
      </c>
      <c r="BN28" s="164">
        <f>'Production Summary'!$M$34</f>
        <v>6.01</v>
      </c>
      <c r="BO28" s="164">
        <v>0</v>
      </c>
      <c r="BP28" s="164">
        <f>'Production Summary'!$N$36</f>
        <v>717</v>
      </c>
      <c r="BQ28" s="164">
        <f>'Production Summary'!$M$36</f>
        <v>11.95</v>
      </c>
      <c r="BR28" s="164">
        <v>0</v>
      </c>
      <c r="BS28" s="164">
        <f>'Production Summary'!$N$37</f>
        <v>210</v>
      </c>
      <c r="BT28" s="164">
        <f>'Production Summary'!$M$37</f>
        <v>21</v>
      </c>
      <c r="BU28" s="164">
        <v>0</v>
      </c>
      <c r="BV28" s="164">
        <f>'Production Summary'!$N$38</f>
        <v>280</v>
      </c>
      <c r="BW28" s="164">
        <f>'Production Summary'!$M$38</f>
        <v>28</v>
      </c>
      <c r="BX28" s="164">
        <v>0</v>
      </c>
      <c r="BY28" s="165">
        <f>'Production Summary'!$N$39</f>
        <v>300.38406247988502</v>
      </c>
      <c r="BZ28" s="164">
        <f>'Production Summary'!$M$39</f>
        <v>30.038406247988501</v>
      </c>
      <c r="CA28" s="164">
        <v>0</v>
      </c>
      <c r="CB28" s="164">
        <f>'Production Summary'!$N$40</f>
        <v>131.30000000000001</v>
      </c>
      <c r="CC28" s="164">
        <f>'Production Summary'!$M$40</f>
        <v>13.13</v>
      </c>
      <c r="CD28" s="164">
        <v>0</v>
      </c>
      <c r="CE28" s="164">
        <f>'Production Summary'!$N$42</f>
        <v>1136.3519999999996</v>
      </c>
      <c r="CF28" s="164">
        <f>'Production Summary'!$M$42</f>
        <v>81.167999999999978</v>
      </c>
      <c r="CG28" s="164">
        <v>0</v>
      </c>
      <c r="CH28" s="164">
        <v>0</v>
      </c>
      <c r="CI28" s="164">
        <f>'Production Summary'!$N$43</f>
        <v>184</v>
      </c>
      <c r="CJ28" s="164">
        <v>0</v>
      </c>
      <c r="CK28" s="164">
        <f>'Production Summary'!$N$44</f>
        <v>355</v>
      </c>
      <c r="CL28" s="164">
        <v>0</v>
      </c>
      <c r="CM28" s="375">
        <f>'Production Summary'!$N$45</f>
        <v>1650</v>
      </c>
      <c r="CN28" s="164">
        <f>'Production Summary'!$N$46</f>
        <v>270</v>
      </c>
      <c r="CO28" s="164">
        <f>'Production Summary'!$N$47</f>
        <v>1350</v>
      </c>
      <c r="CP28" s="166"/>
      <c r="CQ28" s="164">
        <f>'Production Summary'!$N$49</f>
        <v>8004.1580041580037</v>
      </c>
      <c r="CR28" s="164">
        <f>'Production Summary'!$M$49</f>
        <v>66.701316701316699</v>
      </c>
      <c r="CS28" s="164">
        <f>'Production Summary'!$N$50</f>
        <v>13331.600831600828</v>
      </c>
      <c r="CT28" s="164">
        <f>'Production Summary'!$M$50</f>
        <v>148.1288981288981</v>
      </c>
      <c r="CU28" s="164">
        <f>'Production Summary'!$N$51</f>
        <v>12785.862785862784</v>
      </c>
      <c r="CV28" s="164">
        <f>'Production Summary'!$M$51</f>
        <v>355.16285516285512</v>
      </c>
      <c r="CW28" s="164">
        <f>'Production Summary'!$N$52</f>
        <v>12629.937629937627</v>
      </c>
      <c r="CX28" s="164">
        <f>'Production Summary'!$M$52</f>
        <v>701.66320166320156</v>
      </c>
      <c r="CY28" s="164">
        <f>'Production Summary'!$N$53</f>
        <v>12396.049896049895</v>
      </c>
      <c r="CZ28" s="164">
        <f>'Production Summary'!$M$53</f>
        <v>688.66943866943859</v>
      </c>
      <c r="DA28" s="164">
        <f>'Production Summary'!$N$54</f>
        <v>13799.376299376298</v>
      </c>
      <c r="DB28" s="164">
        <f>'Production Summary'!$M$54</f>
        <v>766.63201663201653</v>
      </c>
      <c r="DC28" s="328">
        <f>'Production Summary'!$N$60</f>
        <v>12863.825363825363</v>
      </c>
      <c r="DD28" s="328">
        <f>'Production Summary'!$M$60</f>
        <v>714.65696465696465</v>
      </c>
      <c r="DE28" s="164">
        <f>'Production Summary'!$N$59</f>
        <v>11148.648648648648</v>
      </c>
      <c r="DF28" s="328">
        <f>'Production Summary'!$M$59</f>
        <v>619.36936936936934</v>
      </c>
      <c r="DG28" s="164">
        <f>'Production Summary'!$N$55</f>
        <v>13842.68884268884</v>
      </c>
      <c r="DH28" s="164">
        <f>'Production Summary'!$M$55</f>
        <v>3460.67221067221</v>
      </c>
      <c r="DI28" s="164">
        <f>'Production Summary'!$N$56</f>
        <v>13097.713097713096</v>
      </c>
      <c r="DJ28" s="164">
        <f>'Production Summary'!$M$56</f>
        <v>163.72141372141371</v>
      </c>
      <c r="DK28" s="164">
        <f>'Production Summary'!$N$57</f>
        <v>14189.189189189186</v>
      </c>
      <c r="DL28" s="164">
        <f>'Production Summary'!$M$57</f>
        <v>394.14414414414409</v>
      </c>
      <c r="DM28" s="164">
        <f>'Production Summary'!$N$58</f>
        <v>14017.671517671517</v>
      </c>
      <c r="DN28" s="164">
        <f>'Production Summary'!$M$58</f>
        <v>778.75952875952873</v>
      </c>
      <c r="DO28" s="164">
        <f>'Production Summary'!$N$61</f>
        <v>4500</v>
      </c>
      <c r="DP28" s="328">
        <f>'Production Summary'!$M$61</f>
        <v>750</v>
      </c>
      <c r="DQ28" s="164">
        <v>0</v>
      </c>
      <c r="DR28" s="164">
        <f>'Production Summary'!$N$62</f>
        <v>8900</v>
      </c>
      <c r="DS28" s="164">
        <f>'Production Summary'!$N$70</f>
        <v>300</v>
      </c>
      <c r="DT28" s="328">
        <f>'Production Summary'!$M$70</f>
        <v>25</v>
      </c>
      <c r="DU28" s="164">
        <v>0</v>
      </c>
      <c r="DV28" s="164">
        <f>'Production Summary'!$N$71</f>
        <v>150</v>
      </c>
      <c r="DW28" s="164">
        <v>0</v>
      </c>
      <c r="DX28" s="164">
        <f>'Production Summary'!$N$64</f>
        <v>192</v>
      </c>
      <c r="DY28" s="164">
        <v>0</v>
      </c>
      <c r="DZ28" s="391">
        <f>'Production Summary'!$N$65</f>
        <v>384</v>
      </c>
      <c r="EA28" s="164">
        <v>0</v>
      </c>
      <c r="EB28" s="391">
        <f>'Production Summary'!$N$66</f>
        <v>192</v>
      </c>
      <c r="EC28" s="164">
        <v>0</v>
      </c>
      <c r="ED28" s="164">
        <f>'Production Summary'!$N$67</f>
        <v>96</v>
      </c>
      <c r="EE28" s="164">
        <v>0</v>
      </c>
      <c r="EF28" s="164">
        <f>'Production Summary'!$N$68</f>
        <v>96</v>
      </c>
      <c r="EG28" s="164">
        <v>0</v>
      </c>
      <c r="EH28" s="164">
        <f>'Production Summary'!$N$69</f>
        <v>340</v>
      </c>
      <c r="EI28" s="101"/>
      <c r="EJ28" s="3"/>
      <c r="EK28" s="3"/>
      <c r="ER28" s="64" t="s">
        <v>44</v>
      </c>
      <c r="ES28" s="61" t="str">
        <f t="shared" si="0"/>
        <v/>
      </c>
      <c r="ET28" s="24">
        <f t="shared" si="1"/>
        <v>0</v>
      </c>
    </row>
    <row r="29" spans="1:150" ht="15" customHeight="1">
      <c r="A29" t="b">
        <f>C29='Other States'!C29</f>
        <v>1</v>
      </c>
      <c r="B29" s="60">
        <f t="shared" si="2"/>
        <v>24</v>
      </c>
      <c r="C29" s="61" t="str">
        <f>IF('Other States'!C29="","",'Other States'!C29)</f>
        <v/>
      </c>
      <c r="D29" s="164">
        <f>'Production Summary'!$N$4</f>
        <v>666</v>
      </c>
      <c r="E29" s="164">
        <f>'Production Summary'!$M$4</f>
        <v>27.75</v>
      </c>
      <c r="F29" s="164">
        <v>0</v>
      </c>
      <c r="G29" s="164">
        <f>'Production Summary'!$N$5</f>
        <v>666</v>
      </c>
      <c r="H29" s="164">
        <f>'Production Summary'!$M$5</f>
        <v>27.75</v>
      </c>
      <c r="I29" s="164">
        <v>0</v>
      </c>
      <c r="J29" s="164">
        <f>'Production Summary'!$N$6</f>
        <v>200</v>
      </c>
      <c r="K29" s="328">
        <f>'Production Summary'!$M$6</f>
        <v>7.5</v>
      </c>
      <c r="L29" s="164">
        <v>0</v>
      </c>
      <c r="M29" s="365">
        <f>'Production Summary'!$N$7</f>
        <v>612.72</v>
      </c>
      <c r="N29" s="367">
        <f>'Production Summary'!$M$7</f>
        <v>25.53</v>
      </c>
      <c r="O29" s="164">
        <v>0</v>
      </c>
      <c r="P29" s="164">
        <f>'Production Summary'!$N$8</f>
        <v>780</v>
      </c>
      <c r="Q29" s="164">
        <f>'Production Summary'!$M$8</f>
        <v>65</v>
      </c>
      <c r="R29" s="164">
        <v>0</v>
      </c>
      <c r="S29" s="164">
        <f>'Production Summary'!$N$9</f>
        <v>720</v>
      </c>
      <c r="T29" s="164">
        <f>'Production Summary'!$M$9</f>
        <v>60</v>
      </c>
      <c r="U29" s="164">
        <v>0</v>
      </c>
      <c r="V29" s="164">
        <f>'Production Summary'!$N$10</f>
        <v>876</v>
      </c>
      <c r="W29" s="164">
        <f>'Production Summary'!$M$10</f>
        <v>73</v>
      </c>
      <c r="X29" s="164">
        <v>0</v>
      </c>
      <c r="Y29" s="164">
        <f>'Production Summary'!$N$14</f>
        <v>177</v>
      </c>
      <c r="Z29" s="328">
        <f>'Production Summary'!$M$14</f>
        <v>14.75</v>
      </c>
      <c r="AA29" s="164">
        <v>0</v>
      </c>
      <c r="AB29" s="164">
        <f>'Production Summary'!$N$15</f>
        <v>126</v>
      </c>
      <c r="AC29" s="164">
        <f>'Production Summary'!$M$15</f>
        <v>21</v>
      </c>
      <c r="AD29" s="164">
        <v>0</v>
      </c>
      <c r="AE29" s="164">
        <f>'Production Summary'!$N$16</f>
        <v>252</v>
      </c>
      <c r="AF29" s="164">
        <f>'Production Summary'!$M$16</f>
        <v>21</v>
      </c>
      <c r="AG29" s="164">
        <v>0</v>
      </c>
      <c r="AH29" s="164">
        <f>'Production Summary'!$N$18</f>
        <v>1035</v>
      </c>
      <c r="AI29" s="164">
        <f>'Production Summary'!$M$18</f>
        <v>17.25</v>
      </c>
      <c r="AJ29" s="164">
        <v>0</v>
      </c>
      <c r="AK29" s="164">
        <f>'Production Summary'!$N$19</f>
        <v>870</v>
      </c>
      <c r="AL29" s="164">
        <f>'Production Summary'!$M$19</f>
        <v>29</v>
      </c>
      <c r="AM29" s="164">
        <v>0</v>
      </c>
      <c r="AN29" s="164">
        <f>'Production Summary'!$N$20</f>
        <v>864</v>
      </c>
      <c r="AO29" s="164">
        <f>'Production Summary'!$M$20</f>
        <v>72</v>
      </c>
      <c r="AP29" s="164">
        <v>0</v>
      </c>
      <c r="AQ29" s="164">
        <f>'Production Summary'!$N$21</f>
        <v>670</v>
      </c>
      <c r="AR29" s="164">
        <f>'Production Summary'!$M$21</f>
        <v>335</v>
      </c>
      <c r="AS29" s="164">
        <v>0</v>
      </c>
      <c r="AT29" s="386">
        <f>'Production Summary'!$N$22</f>
        <v>375</v>
      </c>
      <c r="AU29" s="164">
        <f>'Production Summary'!$N$23</f>
        <v>1050</v>
      </c>
      <c r="AV29" s="164">
        <f>'Production Summary'!$N$25</f>
        <v>300</v>
      </c>
      <c r="AW29" s="164">
        <f>'Production Summary'!$M$25</f>
        <v>25</v>
      </c>
      <c r="AX29" s="164">
        <v>0</v>
      </c>
      <c r="AY29" s="164">
        <f>'Production Summary'!$N$26</f>
        <v>300</v>
      </c>
      <c r="AZ29" s="164">
        <f>'Production Summary'!$M$26</f>
        <v>25</v>
      </c>
      <c r="BA29" s="164">
        <v>0</v>
      </c>
      <c r="BB29" s="164">
        <f>'Production Summary'!$N$28</f>
        <v>777</v>
      </c>
      <c r="BC29" s="164">
        <f>'Production Summary'!$M$28</f>
        <v>12.95</v>
      </c>
      <c r="BD29" s="164">
        <v>0</v>
      </c>
      <c r="BE29" s="164">
        <f>'Production Summary'!$N$29</f>
        <v>612</v>
      </c>
      <c r="BF29" s="164">
        <f>'Production Summary'!$M$29</f>
        <v>51</v>
      </c>
      <c r="BG29" s="164">
        <v>0</v>
      </c>
      <c r="BH29" s="164">
        <f>'Production Summary'!$N$30</f>
        <v>500</v>
      </c>
      <c r="BI29" s="164">
        <f>'Production Summary'!$M$30</f>
        <v>250</v>
      </c>
      <c r="BJ29" s="164">
        <v>0</v>
      </c>
      <c r="BK29" s="386"/>
      <c r="BL29" s="164">
        <f>'Production Summary'!$N$32</f>
        <v>875</v>
      </c>
      <c r="BM29" s="164">
        <f>'Production Summary'!$N$34</f>
        <v>360.59999999999997</v>
      </c>
      <c r="BN29" s="164">
        <f>'Production Summary'!$M$34</f>
        <v>6.01</v>
      </c>
      <c r="BO29" s="164">
        <v>0</v>
      </c>
      <c r="BP29" s="164">
        <f>'Production Summary'!$N$36</f>
        <v>717</v>
      </c>
      <c r="BQ29" s="164">
        <f>'Production Summary'!$M$36</f>
        <v>11.95</v>
      </c>
      <c r="BR29" s="164">
        <v>0</v>
      </c>
      <c r="BS29" s="164">
        <f>'Production Summary'!$N$37</f>
        <v>210</v>
      </c>
      <c r="BT29" s="164">
        <f>'Production Summary'!$M$37</f>
        <v>21</v>
      </c>
      <c r="BU29" s="164">
        <v>0</v>
      </c>
      <c r="BV29" s="164">
        <f>'Production Summary'!$N$38</f>
        <v>280</v>
      </c>
      <c r="BW29" s="164">
        <f>'Production Summary'!$M$38</f>
        <v>28</v>
      </c>
      <c r="BX29" s="164">
        <v>0</v>
      </c>
      <c r="BY29" s="165">
        <f>'Production Summary'!$N$39</f>
        <v>300.38406247988502</v>
      </c>
      <c r="BZ29" s="164">
        <f>'Production Summary'!$M$39</f>
        <v>30.038406247988501</v>
      </c>
      <c r="CA29" s="164">
        <v>0</v>
      </c>
      <c r="CB29" s="164">
        <f>'Production Summary'!$N$40</f>
        <v>131.30000000000001</v>
      </c>
      <c r="CC29" s="164">
        <f>'Production Summary'!$M$40</f>
        <v>13.13</v>
      </c>
      <c r="CD29" s="164">
        <v>0</v>
      </c>
      <c r="CE29" s="164">
        <f>'Production Summary'!$N$42</f>
        <v>1136.3519999999996</v>
      </c>
      <c r="CF29" s="164">
        <f>'Production Summary'!$M$42</f>
        <v>81.167999999999978</v>
      </c>
      <c r="CG29" s="164">
        <v>0</v>
      </c>
      <c r="CH29" s="164">
        <v>0</v>
      </c>
      <c r="CI29" s="164">
        <f>'Production Summary'!$N$43</f>
        <v>184</v>
      </c>
      <c r="CJ29" s="164">
        <v>0</v>
      </c>
      <c r="CK29" s="164">
        <f>'Production Summary'!$N$44</f>
        <v>355</v>
      </c>
      <c r="CL29" s="164">
        <v>0</v>
      </c>
      <c r="CM29" s="375">
        <f>'Production Summary'!$N$45</f>
        <v>1650</v>
      </c>
      <c r="CN29" s="164">
        <f>'Production Summary'!$N$46</f>
        <v>270</v>
      </c>
      <c r="CO29" s="164">
        <f>'Production Summary'!$N$47</f>
        <v>1350</v>
      </c>
      <c r="CP29" s="166"/>
      <c r="CQ29" s="164">
        <f>'Production Summary'!$N$49</f>
        <v>8004.1580041580037</v>
      </c>
      <c r="CR29" s="164">
        <f>'Production Summary'!$M$49</f>
        <v>66.701316701316699</v>
      </c>
      <c r="CS29" s="164">
        <f>'Production Summary'!$N$50</f>
        <v>13331.600831600828</v>
      </c>
      <c r="CT29" s="164">
        <f>'Production Summary'!$M$50</f>
        <v>148.1288981288981</v>
      </c>
      <c r="CU29" s="164">
        <f>'Production Summary'!$N$51</f>
        <v>12785.862785862784</v>
      </c>
      <c r="CV29" s="164">
        <f>'Production Summary'!$M$51</f>
        <v>355.16285516285512</v>
      </c>
      <c r="CW29" s="164">
        <f>'Production Summary'!$N$52</f>
        <v>12629.937629937627</v>
      </c>
      <c r="CX29" s="164">
        <f>'Production Summary'!$M$52</f>
        <v>701.66320166320156</v>
      </c>
      <c r="CY29" s="164">
        <f>'Production Summary'!$N$53</f>
        <v>12396.049896049895</v>
      </c>
      <c r="CZ29" s="164">
        <f>'Production Summary'!$M$53</f>
        <v>688.66943866943859</v>
      </c>
      <c r="DA29" s="164">
        <f>'Production Summary'!$N$54</f>
        <v>13799.376299376298</v>
      </c>
      <c r="DB29" s="164">
        <f>'Production Summary'!$M$54</f>
        <v>766.63201663201653</v>
      </c>
      <c r="DC29" s="328">
        <f>'Production Summary'!$N$60</f>
        <v>12863.825363825363</v>
      </c>
      <c r="DD29" s="328">
        <f>'Production Summary'!$M$60</f>
        <v>714.65696465696465</v>
      </c>
      <c r="DE29" s="164">
        <f>'Production Summary'!$N$59</f>
        <v>11148.648648648648</v>
      </c>
      <c r="DF29" s="328">
        <f>'Production Summary'!$M$59</f>
        <v>619.36936936936934</v>
      </c>
      <c r="DG29" s="164">
        <f>'Production Summary'!$N$55</f>
        <v>13842.68884268884</v>
      </c>
      <c r="DH29" s="164">
        <f>'Production Summary'!$M$55</f>
        <v>3460.67221067221</v>
      </c>
      <c r="DI29" s="164">
        <f>'Production Summary'!$N$56</f>
        <v>13097.713097713096</v>
      </c>
      <c r="DJ29" s="164">
        <f>'Production Summary'!$M$56</f>
        <v>163.72141372141371</v>
      </c>
      <c r="DK29" s="164">
        <f>'Production Summary'!$N$57</f>
        <v>14189.189189189186</v>
      </c>
      <c r="DL29" s="164">
        <f>'Production Summary'!$M$57</f>
        <v>394.14414414414409</v>
      </c>
      <c r="DM29" s="164">
        <f>'Production Summary'!$N$58</f>
        <v>14017.671517671517</v>
      </c>
      <c r="DN29" s="164">
        <f>'Production Summary'!$M$58</f>
        <v>778.75952875952873</v>
      </c>
      <c r="DO29" s="164">
        <f>'Production Summary'!$N$61</f>
        <v>4500</v>
      </c>
      <c r="DP29" s="328">
        <f>'Production Summary'!$M$61</f>
        <v>750</v>
      </c>
      <c r="DQ29" s="164">
        <v>0</v>
      </c>
      <c r="DR29" s="164">
        <f>'Production Summary'!$N$62</f>
        <v>8900</v>
      </c>
      <c r="DS29" s="164">
        <f>'Production Summary'!$N$70</f>
        <v>300</v>
      </c>
      <c r="DT29" s="328">
        <f>'Production Summary'!$M$70</f>
        <v>25</v>
      </c>
      <c r="DU29" s="164">
        <v>0</v>
      </c>
      <c r="DV29" s="164">
        <f>'Production Summary'!$N$71</f>
        <v>150</v>
      </c>
      <c r="DW29" s="164">
        <v>0</v>
      </c>
      <c r="DX29" s="164">
        <f>'Production Summary'!$N$64</f>
        <v>192</v>
      </c>
      <c r="DY29" s="164">
        <v>0</v>
      </c>
      <c r="DZ29" s="391">
        <f>'Production Summary'!$N$65</f>
        <v>384</v>
      </c>
      <c r="EA29" s="164">
        <v>0</v>
      </c>
      <c r="EB29" s="391">
        <f>'Production Summary'!$N$66</f>
        <v>192</v>
      </c>
      <c r="EC29" s="164">
        <v>0</v>
      </c>
      <c r="ED29" s="164">
        <f>'Production Summary'!$N$67</f>
        <v>96</v>
      </c>
      <c r="EE29" s="164">
        <v>0</v>
      </c>
      <c r="EF29" s="164">
        <f>'Production Summary'!$N$68</f>
        <v>96</v>
      </c>
      <c r="EG29" s="164">
        <v>0</v>
      </c>
      <c r="EH29" s="164">
        <f>'Production Summary'!$N$69</f>
        <v>340</v>
      </c>
      <c r="EI29" s="101"/>
      <c r="EJ29" s="3"/>
      <c r="EK29" s="3"/>
      <c r="ER29" s="64" t="s">
        <v>45</v>
      </c>
      <c r="ES29" s="61" t="str">
        <f t="shared" si="0"/>
        <v/>
      </c>
      <c r="ET29" s="24">
        <f t="shared" si="1"/>
        <v>0</v>
      </c>
    </row>
    <row r="30" spans="1:150" ht="15" customHeight="1">
      <c r="A30" t="b">
        <f>C30='Other States'!C30</f>
        <v>1</v>
      </c>
      <c r="B30" s="60">
        <f t="shared" si="2"/>
        <v>25</v>
      </c>
      <c r="C30" s="61" t="str">
        <f>IF('Other States'!C30="","",'Other States'!C30)</f>
        <v/>
      </c>
      <c r="D30" s="164">
        <f>'Production Summary'!$N$4</f>
        <v>666</v>
      </c>
      <c r="E30" s="164">
        <f>'Production Summary'!$M$4</f>
        <v>27.75</v>
      </c>
      <c r="F30" s="164">
        <v>0</v>
      </c>
      <c r="G30" s="164">
        <f>'Production Summary'!$N$5</f>
        <v>666</v>
      </c>
      <c r="H30" s="164">
        <f>'Production Summary'!$M$5</f>
        <v>27.75</v>
      </c>
      <c r="I30" s="164">
        <v>0</v>
      </c>
      <c r="J30" s="164">
        <f>'Production Summary'!$N$6</f>
        <v>200</v>
      </c>
      <c r="K30" s="328">
        <f>'Production Summary'!$M$6</f>
        <v>7.5</v>
      </c>
      <c r="L30" s="164">
        <v>0</v>
      </c>
      <c r="M30" s="365">
        <f>'Production Summary'!$N$7</f>
        <v>612.72</v>
      </c>
      <c r="N30" s="367">
        <f>'Production Summary'!$M$7</f>
        <v>25.53</v>
      </c>
      <c r="O30" s="164">
        <v>0</v>
      </c>
      <c r="P30" s="164">
        <f>'Production Summary'!$N$8</f>
        <v>780</v>
      </c>
      <c r="Q30" s="164">
        <f>'Production Summary'!$M$8</f>
        <v>65</v>
      </c>
      <c r="R30" s="164">
        <v>0</v>
      </c>
      <c r="S30" s="164">
        <f>'Production Summary'!$N$9</f>
        <v>720</v>
      </c>
      <c r="T30" s="164">
        <f>'Production Summary'!$M$9</f>
        <v>60</v>
      </c>
      <c r="U30" s="164">
        <v>0</v>
      </c>
      <c r="V30" s="164">
        <f>'Production Summary'!$N$10</f>
        <v>876</v>
      </c>
      <c r="W30" s="164">
        <f>'Production Summary'!$M$10</f>
        <v>73</v>
      </c>
      <c r="X30" s="164">
        <v>0</v>
      </c>
      <c r="Y30" s="164">
        <f>'Production Summary'!$N$14</f>
        <v>177</v>
      </c>
      <c r="Z30" s="328">
        <f>'Production Summary'!$M$14</f>
        <v>14.75</v>
      </c>
      <c r="AA30" s="164">
        <v>0</v>
      </c>
      <c r="AB30" s="164">
        <f>'Production Summary'!$N$15</f>
        <v>126</v>
      </c>
      <c r="AC30" s="164">
        <f>'Production Summary'!$M$15</f>
        <v>21</v>
      </c>
      <c r="AD30" s="164">
        <v>0</v>
      </c>
      <c r="AE30" s="164">
        <f>'Production Summary'!$N$16</f>
        <v>252</v>
      </c>
      <c r="AF30" s="164">
        <f>'Production Summary'!$M$16</f>
        <v>21</v>
      </c>
      <c r="AG30" s="164">
        <v>0</v>
      </c>
      <c r="AH30" s="164">
        <f>'Production Summary'!$N$18</f>
        <v>1035</v>
      </c>
      <c r="AI30" s="164">
        <f>'Production Summary'!$M$18</f>
        <v>17.25</v>
      </c>
      <c r="AJ30" s="164">
        <v>0</v>
      </c>
      <c r="AK30" s="164">
        <f>'Production Summary'!$N$19</f>
        <v>870</v>
      </c>
      <c r="AL30" s="164">
        <f>'Production Summary'!$M$19</f>
        <v>29</v>
      </c>
      <c r="AM30" s="164">
        <v>0</v>
      </c>
      <c r="AN30" s="164">
        <f>'Production Summary'!$N$20</f>
        <v>864</v>
      </c>
      <c r="AO30" s="164">
        <f>'Production Summary'!$M$20</f>
        <v>72</v>
      </c>
      <c r="AP30" s="164">
        <v>0</v>
      </c>
      <c r="AQ30" s="164">
        <f>'Production Summary'!$N$21</f>
        <v>670</v>
      </c>
      <c r="AR30" s="164">
        <f>'Production Summary'!$M$21</f>
        <v>335</v>
      </c>
      <c r="AS30" s="164">
        <v>0</v>
      </c>
      <c r="AT30" s="386">
        <f>'Production Summary'!$N$22</f>
        <v>375</v>
      </c>
      <c r="AU30" s="164">
        <f>'Production Summary'!$N$23</f>
        <v>1050</v>
      </c>
      <c r="AV30" s="164">
        <f>'Production Summary'!$N$25</f>
        <v>300</v>
      </c>
      <c r="AW30" s="164">
        <f>'Production Summary'!$M$25</f>
        <v>25</v>
      </c>
      <c r="AX30" s="164">
        <v>0</v>
      </c>
      <c r="AY30" s="164">
        <f>'Production Summary'!$N$26</f>
        <v>300</v>
      </c>
      <c r="AZ30" s="164">
        <f>'Production Summary'!$M$26</f>
        <v>25</v>
      </c>
      <c r="BA30" s="164">
        <v>0</v>
      </c>
      <c r="BB30" s="164">
        <f>'Production Summary'!$N$28</f>
        <v>777</v>
      </c>
      <c r="BC30" s="164">
        <f>'Production Summary'!$M$28</f>
        <v>12.95</v>
      </c>
      <c r="BD30" s="164">
        <v>0</v>
      </c>
      <c r="BE30" s="164">
        <f>'Production Summary'!$N$29</f>
        <v>612</v>
      </c>
      <c r="BF30" s="164">
        <f>'Production Summary'!$M$29</f>
        <v>51</v>
      </c>
      <c r="BG30" s="164">
        <v>0</v>
      </c>
      <c r="BH30" s="164">
        <f>'Production Summary'!$N$30</f>
        <v>500</v>
      </c>
      <c r="BI30" s="164">
        <f>'Production Summary'!$M$30</f>
        <v>250</v>
      </c>
      <c r="BJ30" s="164">
        <v>0</v>
      </c>
      <c r="BK30" s="386"/>
      <c r="BL30" s="164">
        <f>'Production Summary'!$N$32</f>
        <v>875</v>
      </c>
      <c r="BM30" s="164">
        <f>'Production Summary'!$N$34</f>
        <v>360.59999999999997</v>
      </c>
      <c r="BN30" s="164">
        <f>'Production Summary'!$M$34</f>
        <v>6.01</v>
      </c>
      <c r="BO30" s="164">
        <v>0</v>
      </c>
      <c r="BP30" s="164">
        <f>'Production Summary'!$N$36</f>
        <v>717</v>
      </c>
      <c r="BQ30" s="164">
        <f>'Production Summary'!$M$36</f>
        <v>11.95</v>
      </c>
      <c r="BR30" s="164">
        <v>0</v>
      </c>
      <c r="BS30" s="164">
        <f>'Production Summary'!$N$37</f>
        <v>210</v>
      </c>
      <c r="BT30" s="164">
        <f>'Production Summary'!$M$37</f>
        <v>21</v>
      </c>
      <c r="BU30" s="164">
        <v>0</v>
      </c>
      <c r="BV30" s="164">
        <f>'Production Summary'!$N$38</f>
        <v>280</v>
      </c>
      <c r="BW30" s="164">
        <f>'Production Summary'!$M$38</f>
        <v>28</v>
      </c>
      <c r="BX30" s="164">
        <v>0</v>
      </c>
      <c r="BY30" s="165">
        <f>'Production Summary'!$N$39</f>
        <v>300.38406247988502</v>
      </c>
      <c r="BZ30" s="164">
        <f>'Production Summary'!$M$39</f>
        <v>30.038406247988501</v>
      </c>
      <c r="CA30" s="164">
        <v>0</v>
      </c>
      <c r="CB30" s="164">
        <f>'Production Summary'!$N$40</f>
        <v>131.30000000000001</v>
      </c>
      <c r="CC30" s="164">
        <f>'Production Summary'!$M$40</f>
        <v>13.13</v>
      </c>
      <c r="CD30" s="164">
        <v>0</v>
      </c>
      <c r="CE30" s="164">
        <f>'Production Summary'!$N$42</f>
        <v>1136.3519999999996</v>
      </c>
      <c r="CF30" s="164">
        <f>'Production Summary'!$M$42</f>
        <v>81.167999999999978</v>
      </c>
      <c r="CG30" s="164">
        <v>0</v>
      </c>
      <c r="CH30" s="164">
        <v>0</v>
      </c>
      <c r="CI30" s="164">
        <f>'Production Summary'!$N$43</f>
        <v>184</v>
      </c>
      <c r="CJ30" s="164">
        <v>0</v>
      </c>
      <c r="CK30" s="164">
        <f>'Production Summary'!$N$44</f>
        <v>355</v>
      </c>
      <c r="CL30" s="164">
        <v>0</v>
      </c>
      <c r="CM30" s="375">
        <f>'Production Summary'!$N$45</f>
        <v>1650</v>
      </c>
      <c r="CN30" s="164">
        <f>'Production Summary'!$N$46</f>
        <v>270</v>
      </c>
      <c r="CO30" s="164">
        <f>'Production Summary'!$N$47</f>
        <v>1350</v>
      </c>
      <c r="CP30" s="166"/>
      <c r="CQ30" s="164">
        <f>'Production Summary'!$N$49</f>
        <v>8004.1580041580037</v>
      </c>
      <c r="CR30" s="164">
        <f>'Production Summary'!$M$49</f>
        <v>66.701316701316699</v>
      </c>
      <c r="CS30" s="164">
        <f>'Production Summary'!$N$50</f>
        <v>13331.600831600828</v>
      </c>
      <c r="CT30" s="164">
        <f>'Production Summary'!$M$50</f>
        <v>148.1288981288981</v>
      </c>
      <c r="CU30" s="164">
        <f>'Production Summary'!$N$51</f>
        <v>12785.862785862784</v>
      </c>
      <c r="CV30" s="164">
        <f>'Production Summary'!$M$51</f>
        <v>355.16285516285512</v>
      </c>
      <c r="CW30" s="164">
        <f>'Production Summary'!$N$52</f>
        <v>12629.937629937627</v>
      </c>
      <c r="CX30" s="164">
        <f>'Production Summary'!$M$52</f>
        <v>701.66320166320156</v>
      </c>
      <c r="CY30" s="164">
        <f>'Production Summary'!$N$53</f>
        <v>12396.049896049895</v>
      </c>
      <c r="CZ30" s="164">
        <f>'Production Summary'!$M$53</f>
        <v>688.66943866943859</v>
      </c>
      <c r="DA30" s="164">
        <f>'Production Summary'!$N$54</f>
        <v>13799.376299376298</v>
      </c>
      <c r="DB30" s="164">
        <f>'Production Summary'!$M$54</f>
        <v>766.63201663201653</v>
      </c>
      <c r="DC30" s="328">
        <f>'Production Summary'!$N$60</f>
        <v>12863.825363825363</v>
      </c>
      <c r="DD30" s="328">
        <f>'Production Summary'!$M$60</f>
        <v>714.65696465696465</v>
      </c>
      <c r="DE30" s="164">
        <f>'Production Summary'!$N$59</f>
        <v>11148.648648648648</v>
      </c>
      <c r="DF30" s="328">
        <f>'Production Summary'!$M$59</f>
        <v>619.36936936936934</v>
      </c>
      <c r="DG30" s="164">
        <f>'Production Summary'!$N$55</f>
        <v>13842.68884268884</v>
      </c>
      <c r="DH30" s="164">
        <f>'Production Summary'!$M$55</f>
        <v>3460.67221067221</v>
      </c>
      <c r="DI30" s="164">
        <f>'Production Summary'!$N$56</f>
        <v>13097.713097713096</v>
      </c>
      <c r="DJ30" s="164">
        <f>'Production Summary'!$M$56</f>
        <v>163.72141372141371</v>
      </c>
      <c r="DK30" s="164">
        <f>'Production Summary'!$N$57</f>
        <v>14189.189189189186</v>
      </c>
      <c r="DL30" s="164">
        <f>'Production Summary'!$M$57</f>
        <v>394.14414414414409</v>
      </c>
      <c r="DM30" s="164">
        <f>'Production Summary'!$N$58</f>
        <v>14017.671517671517</v>
      </c>
      <c r="DN30" s="164">
        <f>'Production Summary'!$M$58</f>
        <v>778.75952875952873</v>
      </c>
      <c r="DO30" s="164">
        <f>'Production Summary'!$N$61</f>
        <v>4500</v>
      </c>
      <c r="DP30" s="328">
        <f>'Production Summary'!$M$61</f>
        <v>750</v>
      </c>
      <c r="DQ30" s="164">
        <v>0</v>
      </c>
      <c r="DR30" s="164">
        <f>'Production Summary'!$N$62</f>
        <v>8900</v>
      </c>
      <c r="DS30" s="164">
        <f>'Production Summary'!$N$70</f>
        <v>300</v>
      </c>
      <c r="DT30" s="328">
        <f>'Production Summary'!$M$70</f>
        <v>25</v>
      </c>
      <c r="DU30" s="164">
        <v>0</v>
      </c>
      <c r="DV30" s="164">
        <f>'Production Summary'!$N$71</f>
        <v>150</v>
      </c>
      <c r="DW30" s="164">
        <v>0</v>
      </c>
      <c r="DX30" s="164">
        <f>'Production Summary'!$N$64</f>
        <v>192</v>
      </c>
      <c r="DY30" s="164">
        <v>0</v>
      </c>
      <c r="DZ30" s="391">
        <f>'Production Summary'!$N$65</f>
        <v>384</v>
      </c>
      <c r="EA30" s="164">
        <v>0</v>
      </c>
      <c r="EB30" s="391">
        <f>'Production Summary'!$N$66</f>
        <v>192</v>
      </c>
      <c r="EC30" s="164">
        <v>0</v>
      </c>
      <c r="ED30" s="164">
        <f>'Production Summary'!$N$67</f>
        <v>96</v>
      </c>
      <c r="EE30" s="164">
        <v>0</v>
      </c>
      <c r="EF30" s="164">
        <f>'Production Summary'!$N$68</f>
        <v>96</v>
      </c>
      <c r="EG30" s="164">
        <v>0</v>
      </c>
      <c r="EH30" s="164">
        <f>'Production Summary'!$N$69</f>
        <v>340</v>
      </c>
      <c r="EI30" s="101"/>
      <c r="EJ30" s="3"/>
      <c r="EK30" s="3"/>
      <c r="ER30" s="64" t="s">
        <v>46</v>
      </c>
      <c r="ES30" s="61" t="str">
        <f t="shared" si="0"/>
        <v/>
      </c>
      <c r="ET30" s="24">
        <f t="shared" si="1"/>
        <v>0</v>
      </c>
    </row>
    <row r="31" spans="1:150" ht="15" customHeight="1">
      <c r="A31" t="b">
        <f>C31='Other States'!C31</f>
        <v>1</v>
      </c>
      <c r="B31" s="60">
        <f t="shared" si="2"/>
        <v>26</v>
      </c>
      <c r="C31" s="61" t="str">
        <f>IF('Other States'!C31="","",'Other States'!C31)</f>
        <v/>
      </c>
      <c r="D31" s="164">
        <f>'Production Summary'!$N$4</f>
        <v>666</v>
      </c>
      <c r="E31" s="164">
        <f>'Production Summary'!$M$4</f>
        <v>27.75</v>
      </c>
      <c r="F31" s="164">
        <v>0</v>
      </c>
      <c r="G31" s="164">
        <f>'Production Summary'!$N$5</f>
        <v>666</v>
      </c>
      <c r="H31" s="164">
        <f>'Production Summary'!$M$5</f>
        <v>27.75</v>
      </c>
      <c r="I31" s="164">
        <v>0</v>
      </c>
      <c r="J31" s="164">
        <f>'Production Summary'!$N$6</f>
        <v>200</v>
      </c>
      <c r="K31" s="328">
        <f>'Production Summary'!$M$6</f>
        <v>7.5</v>
      </c>
      <c r="L31" s="164">
        <v>0</v>
      </c>
      <c r="M31" s="365">
        <f>'Production Summary'!$N$7</f>
        <v>612.72</v>
      </c>
      <c r="N31" s="367">
        <f>'Production Summary'!$M$7</f>
        <v>25.53</v>
      </c>
      <c r="O31" s="164">
        <v>0</v>
      </c>
      <c r="P31" s="164">
        <f>'Production Summary'!$N$8</f>
        <v>780</v>
      </c>
      <c r="Q31" s="164">
        <f>'Production Summary'!$M$8</f>
        <v>65</v>
      </c>
      <c r="R31" s="164">
        <v>0</v>
      </c>
      <c r="S31" s="164">
        <f>'Production Summary'!$N$9</f>
        <v>720</v>
      </c>
      <c r="T31" s="164">
        <f>'Production Summary'!$M$9</f>
        <v>60</v>
      </c>
      <c r="U31" s="164">
        <v>0</v>
      </c>
      <c r="V31" s="164">
        <f>'Production Summary'!$N$10</f>
        <v>876</v>
      </c>
      <c r="W31" s="164">
        <f>'Production Summary'!$M$10</f>
        <v>73</v>
      </c>
      <c r="X31" s="164">
        <v>0</v>
      </c>
      <c r="Y31" s="164">
        <f>'Production Summary'!$N$14</f>
        <v>177</v>
      </c>
      <c r="Z31" s="328">
        <f>'Production Summary'!$M$14</f>
        <v>14.75</v>
      </c>
      <c r="AA31" s="164">
        <v>0</v>
      </c>
      <c r="AB31" s="164">
        <f>'Production Summary'!$N$15</f>
        <v>126</v>
      </c>
      <c r="AC31" s="164">
        <f>'Production Summary'!$M$15</f>
        <v>21</v>
      </c>
      <c r="AD31" s="164">
        <v>0</v>
      </c>
      <c r="AE31" s="164">
        <f>'Production Summary'!$N$16</f>
        <v>252</v>
      </c>
      <c r="AF31" s="164">
        <f>'Production Summary'!$M$16</f>
        <v>21</v>
      </c>
      <c r="AG31" s="164">
        <v>0</v>
      </c>
      <c r="AH31" s="164">
        <f>'Production Summary'!$N$18</f>
        <v>1035</v>
      </c>
      <c r="AI31" s="164">
        <f>'Production Summary'!$M$18</f>
        <v>17.25</v>
      </c>
      <c r="AJ31" s="164">
        <v>0</v>
      </c>
      <c r="AK31" s="164">
        <f>'Production Summary'!$N$19</f>
        <v>870</v>
      </c>
      <c r="AL31" s="164">
        <f>'Production Summary'!$M$19</f>
        <v>29</v>
      </c>
      <c r="AM31" s="164">
        <v>0</v>
      </c>
      <c r="AN31" s="164">
        <f>'Production Summary'!$N$20</f>
        <v>864</v>
      </c>
      <c r="AO31" s="164">
        <f>'Production Summary'!$M$20</f>
        <v>72</v>
      </c>
      <c r="AP31" s="164">
        <v>0</v>
      </c>
      <c r="AQ31" s="164">
        <f>'Production Summary'!$N$21</f>
        <v>670</v>
      </c>
      <c r="AR31" s="164">
        <f>'Production Summary'!$M$21</f>
        <v>335</v>
      </c>
      <c r="AS31" s="164">
        <v>0</v>
      </c>
      <c r="AT31" s="386">
        <f>'Production Summary'!$N$22</f>
        <v>375</v>
      </c>
      <c r="AU31" s="164">
        <f>'Production Summary'!$N$23</f>
        <v>1050</v>
      </c>
      <c r="AV31" s="164">
        <f>'Production Summary'!$N$25</f>
        <v>300</v>
      </c>
      <c r="AW31" s="164">
        <f>'Production Summary'!$M$25</f>
        <v>25</v>
      </c>
      <c r="AX31" s="164">
        <v>0</v>
      </c>
      <c r="AY31" s="164">
        <f>'Production Summary'!$N$26</f>
        <v>300</v>
      </c>
      <c r="AZ31" s="164">
        <f>'Production Summary'!$M$26</f>
        <v>25</v>
      </c>
      <c r="BA31" s="164">
        <v>0</v>
      </c>
      <c r="BB31" s="164">
        <f>'Production Summary'!$N$28</f>
        <v>777</v>
      </c>
      <c r="BC31" s="164">
        <f>'Production Summary'!$M$28</f>
        <v>12.95</v>
      </c>
      <c r="BD31" s="164">
        <v>0</v>
      </c>
      <c r="BE31" s="164">
        <f>'Production Summary'!$N$29</f>
        <v>612</v>
      </c>
      <c r="BF31" s="164">
        <f>'Production Summary'!$M$29</f>
        <v>51</v>
      </c>
      <c r="BG31" s="164">
        <v>0</v>
      </c>
      <c r="BH31" s="164">
        <f>'Production Summary'!$N$30</f>
        <v>500</v>
      </c>
      <c r="BI31" s="164">
        <f>'Production Summary'!$M$30</f>
        <v>250</v>
      </c>
      <c r="BJ31" s="164">
        <v>0</v>
      </c>
      <c r="BK31" s="386"/>
      <c r="BL31" s="164">
        <f>'Production Summary'!$N$32</f>
        <v>875</v>
      </c>
      <c r="BM31" s="164">
        <f>'Production Summary'!$N$34</f>
        <v>360.59999999999997</v>
      </c>
      <c r="BN31" s="164">
        <f>'Production Summary'!$M$34</f>
        <v>6.01</v>
      </c>
      <c r="BO31" s="164">
        <v>0</v>
      </c>
      <c r="BP31" s="164">
        <f>'Production Summary'!$N$36</f>
        <v>717</v>
      </c>
      <c r="BQ31" s="164">
        <f>'Production Summary'!$M$36</f>
        <v>11.95</v>
      </c>
      <c r="BR31" s="164">
        <v>0</v>
      </c>
      <c r="BS31" s="164">
        <f>'Production Summary'!$N$37</f>
        <v>210</v>
      </c>
      <c r="BT31" s="164">
        <f>'Production Summary'!$M$37</f>
        <v>21</v>
      </c>
      <c r="BU31" s="164">
        <v>0</v>
      </c>
      <c r="BV31" s="164">
        <f>'Production Summary'!$N$38</f>
        <v>280</v>
      </c>
      <c r="BW31" s="164">
        <f>'Production Summary'!$M$38</f>
        <v>28</v>
      </c>
      <c r="BX31" s="164">
        <v>0</v>
      </c>
      <c r="BY31" s="165">
        <f>'Production Summary'!$N$39</f>
        <v>300.38406247988502</v>
      </c>
      <c r="BZ31" s="164">
        <f>'Production Summary'!$M$39</f>
        <v>30.038406247988501</v>
      </c>
      <c r="CA31" s="164">
        <v>0</v>
      </c>
      <c r="CB31" s="164">
        <f>'Production Summary'!$N$40</f>
        <v>131.30000000000001</v>
      </c>
      <c r="CC31" s="164">
        <f>'Production Summary'!$M$40</f>
        <v>13.13</v>
      </c>
      <c r="CD31" s="164">
        <v>0</v>
      </c>
      <c r="CE31" s="164">
        <f>'Production Summary'!$N$42</f>
        <v>1136.3519999999996</v>
      </c>
      <c r="CF31" s="164">
        <f>'Production Summary'!$M$42</f>
        <v>81.167999999999978</v>
      </c>
      <c r="CG31" s="164">
        <v>0</v>
      </c>
      <c r="CH31" s="164">
        <v>0</v>
      </c>
      <c r="CI31" s="164">
        <f>'Production Summary'!$N$43</f>
        <v>184</v>
      </c>
      <c r="CJ31" s="164">
        <v>0</v>
      </c>
      <c r="CK31" s="164">
        <f>'Production Summary'!$N$44</f>
        <v>355</v>
      </c>
      <c r="CL31" s="164">
        <v>0</v>
      </c>
      <c r="CM31" s="375">
        <f>'Production Summary'!$N$45</f>
        <v>1650</v>
      </c>
      <c r="CN31" s="164">
        <f>'Production Summary'!$N$46</f>
        <v>270</v>
      </c>
      <c r="CO31" s="164">
        <f>'Production Summary'!$N$47</f>
        <v>1350</v>
      </c>
      <c r="CP31" s="166"/>
      <c r="CQ31" s="164">
        <f>'Production Summary'!$N$49</f>
        <v>8004.1580041580037</v>
      </c>
      <c r="CR31" s="164">
        <f>'Production Summary'!$M$49</f>
        <v>66.701316701316699</v>
      </c>
      <c r="CS31" s="164">
        <f>'Production Summary'!$N$50</f>
        <v>13331.600831600828</v>
      </c>
      <c r="CT31" s="164">
        <f>'Production Summary'!$M$50</f>
        <v>148.1288981288981</v>
      </c>
      <c r="CU31" s="164">
        <f>'Production Summary'!$N$51</f>
        <v>12785.862785862784</v>
      </c>
      <c r="CV31" s="164">
        <f>'Production Summary'!$M$51</f>
        <v>355.16285516285512</v>
      </c>
      <c r="CW31" s="164">
        <f>'Production Summary'!$N$52</f>
        <v>12629.937629937627</v>
      </c>
      <c r="CX31" s="164">
        <f>'Production Summary'!$M$52</f>
        <v>701.66320166320156</v>
      </c>
      <c r="CY31" s="164">
        <f>'Production Summary'!$N$53</f>
        <v>12396.049896049895</v>
      </c>
      <c r="CZ31" s="164">
        <f>'Production Summary'!$M$53</f>
        <v>688.66943866943859</v>
      </c>
      <c r="DA31" s="164">
        <f>'Production Summary'!$N$54</f>
        <v>13799.376299376298</v>
      </c>
      <c r="DB31" s="164">
        <f>'Production Summary'!$M$54</f>
        <v>766.63201663201653</v>
      </c>
      <c r="DC31" s="328">
        <f>'Production Summary'!$N$60</f>
        <v>12863.825363825363</v>
      </c>
      <c r="DD31" s="328">
        <f>'Production Summary'!$M$60</f>
        <v>714.65696465696465</v>
      </c>
      <c r="DE31" s="164">
        <f>'Production Summary'!$N$59</f>
        <v>11148.648648648648</v>
      </c>
      <c r="DF31" s="328">
        <f>'Production Summary'!$M$59</f>
        <v>619.36936936936934</v>
      </c>
      <c r="DG31" s="164">
        <f>'Production Summary'!$N$55</f>
        <v>13842.68884268884</v>
      </c>
      <c r="DH31" s="164">
        <f>'Production Summary'!$M$55</f>
        <v>3460.67221067221</v>
      </c>
      <c r="DI31" s="164">
        <f>'Production Summary'!$N$56</f>
        <v>13097.713097713096</v>
      </c>
      <c r="DJ31" s="164">
        <f>'Production Summary'!$M$56</f>
        <v>163.72141372141371</v>
      </c>
      <c r="DK31" s="164">
        <f>'Production Summary'!$N$57</f>
        <v>14189.189189189186</v>
      </c>
      <c r="DL31" s="164">
        <f>'Production Summary'!$M$57</f>
        <v>394.14414414414409</v>
      </c>
      <c r="DM31" s="164">
        <f>'Production Summary'!$N$58</f>
        <v>14017.671517671517</v>
      </c>
      <c r="DN31" s="164">
        <f>'Production Summary'!$M$58</f>
        <v>778.75952875952873</v>
      </c>
      <c r="DO31" s="164">
        <f>'Production Summary'!$N$61</f>
        <v>4500</v>
      </c>
      <c r="DP31" s="328">
        <f>'Production Summary'!$M$61</f>
        <v>750</v>
      </c>
      <c r="DQ31" s="164">
        <v>0</v>
      </c>
      <c r="DR31" s="164">
        <f>'Production Summary'!$N$62</f>
        <v>8900</v>
      </c>
      <c r="DS31" s="164">
        <f>'Production Summary'!$N$70</f>
        <v>300</v>
      </c>
      <c r="DT31" s="328">
        <f>'Production Summary'!$M$70</f>
        <v>25</v>
      </c>
      <c r="DU31" s="164">
        <v>0</v>
      </c>
      <c r="DV31" s="164">
        <f>'Production Summary'!$N$71</f>
        <v>150</v>
      </c>
      <c r="DW31" s="164">
        <v>0</v>
      </c>
      <c r="DX31" s="164">
        <f>'Production Summary'!$N$64</f>
        <v>192</v>
      </c>
      <c r="DY31" s="164">
        <v>0</v>
      </c>
      <c r="DZ31" s="391">
        <f>'Production Summary'!$N$65</f>
        <v>384</v>
      </c>
      <c r="EA31" s="164">
        <v>0</v>
      </c>
      <c r="EB31" s="391">
        <f>'Production Summary'!$N$66</f>
        <v>192</v>
      </c>
      <c r="EC31" s="164">
        <v>0</v>
      </c>
      <c r="ED31" s="164">
        <f>'Production Summary'!$N$67</f>
        <v>96</v>
      </c>
      <c r="EE31" s="164">
        <v>0</v>
      </c>
      <c r="EF31" s="164">
        <f>'Production Summary'!$N$68</f>
        <v>96</v>
      </c>
      <c r="EG31" s="164">
        <v>0</v>
      </c>
      <c r="EH31" s="164">
        <f>'Production Summary'!$N$69</f>
        <v>340</v>
      </c>
      <c r="EI31" s="101"/>
      <c r="EJ31" s="3"/>
      <c r="EK31" s="3"/>
      <c r="ER31" s="64" t="s">
        <v>47</v>
      </c>
      <c r="ES31" s="61" t="str">
        <f t="shared" si="0"/>
        <v/>
      </c>
      <c r="ET31" s="24">
        <f t="shared" si="1"/>
        <v>0</v>
      </c>
    </row>
    <row r="32" spans="1:150" ht="15" customHeight="1">
      <c r="A32" t="b">
        <f>C32='Other States'!C32</f>
        <v>1</v>
      </c>
      <c r="B32" s="60">
        <f t="shared" si="2"/>
        <v>27</v>
      </c>
      <c r="C32" s="61" t="str">
        <f>IF('Other States'!C32="","",'Other States'!C32)</f>
        <v/>
      </c>
      <c r="D32" s="164">
        <f>'Production Summary'!$N$4</f>
        <v>666</v>
      </c>
      <c r="E32" s="164">
        <f>'Production Summary'!$M$4</f>
        <v>27.75</v>
      </c>
      <c r="F32" s="164">
        <v>0</v>
      </c>
      <c r="G32" s="164">
        <f>'Production Summary'!$N$5</f>
        <v>666</v>
      </c>
      <c r="H32" s="164">
        <f>'Production Summary'!$M$5</f>
        <v>27.75</v>
      </c>
      <c r="I32" s="164">
        <v>0</v>
      </c>
      <c r="J32" s="164">
        <f>'Production Summary'!$N$6</f>
        <v>200</v>
      </c>
      <c r="K32" s="328">
        <f>'Production Summary'!$M$6</f>
        <v>7.5</v>
      </c>
      <c r="L32" s="164">
        <v>0</v>
      </c>
      <c r="M32" s="365">
        <f>'Production Summary'!$N$7</f>
        <v>612.72</v>
      </c>
      <c r="N32" s="367">
        <f>'Production Summary'!$M$7</f>
        <v>25.53</v>
      </c>
      <c r="O32" s="164">
        <v>0</v>
      </c>
      <c r="P32" s="164">
        <f>'Production Summary'!$N$8</f>
        <v>780</v>
      </c>
      <c r="Q32" s="164">
        <f>'Production Summary'!$M$8</f>
        <v>65</v>
      </c>
      <c r="R32" s="164">
        <v>0</v>
      </c>
      <c r="S32" s="164">
        <f>'Production Summary'!$N$9</f>
        <v>720</v>
      </c>
      <c r="T32" s="164">
        <f>'Production Summary'!$M$9</f>
        <v>60</v>
      </c>
      <c r="U32" s="164">
        <v>0</v>
      </c>
      <c r="V32" s="164">
        <f>'Production Summary'!$N$10</f>
        <v>876</v>
      </c>
      <c r="W32" s="164">
        <f>'Production Summary'!$M$10</f>
        <v>73</v>
      </c>
      <c r="X32" s="164">
        <v>0</v>
      </c>
      <c r="Y32" s="164">
        <f>'Production Summary'!$N$14</f>
        <v>177</v>
      </c>
      <c r="Z32" s="328">
        <f>'Production Summary'!$M$14</f>
        <v>14.75</v>
      </c>
      <c r="AA32" s="164">
        <v>0</v>
      </c>
      <c r="AB32" s="164">
        <f>'Production Summary'!$N$15</f>
        <v>126</v>
      </c>
      <c r="AC32" s="164">
        <f>'Production Summary'!$M$15</f>
        <v>21</v>
      </c>
      <c r="AD32" s="164">
        <v>0</v>
      </c>
      <c r="AE32" s="164">
        <f>'Production Summary'!$N$16</f>
        <v>252</v>
      </c>
      <c r="AF32" s="164">
        <f>'Production Summary'!$M$16</f>
        <v>21</v>
      </c>
      <c r="AG32" s="164">
        <v>0</v>
      </c>
      <c r="AH32" s="164">
        <f>'Production Summary'!$N$18</f>
        <v>1035</v>
      </c>
      <c r="AI32" s="164">
        <f>'Production Summary'!$M$18</f>
        <v>17.25</v>
      </c>
      <c r="AJ32" s="164">
        <v>0</v>
      </c>
      <c r="AK32" s="164">
        <f>'Production Summary'!$N$19</f>
        <v>870</v>
      </c>
      <c r="AL32" s="164">
        <f>'Production Summary'!$M$19</f>
        <v>29</v>
      </c>
      <c r="AM32" s="164">
        <v>0</v>
      </c>
      <c r="AN32" s="164">
        <f>'Production Summary'!$N$20</f>
        <v>864</v>
      </c>
      <c r="AO32" s="164">
        <f>'Production Summary'!$M$20</f>
        <v>72</v>
      </c>
      <c r="AP32" s="164">
        <v>0</v>
      </c>
      <c r="AQ32" s="164">
        <f>'Production Summary'!$N$21</f>
        <v>670</v>
      </c>
      <c r="AR32" s="164">
        <f>'Production Summary'!$M$21</f>
        <v>335</v>
      </c>
      <c r="AS32" s="164">
        <v>0</v>
      </c>
      <c r="AT32" s="386">
        <f>'Production Summary'!$N$22</f>
        <v>375</v>
      </c>
      <c r="AU32" s="164">
        <f>'Production Summary'!$N$23</f>
        <v>1050</v>
      </c>
      <c r="AV32" s="164">
        <f>'Production Summary'!$N$25</f>
        <v>300</v>
      </c>
      <c r="AW32" s="164">
        <f>'Production Summary'!$M$25</f>
        <v>25</v>
      </c>
      <c r="AX32" s="164">
        <v>0</v>
      </c>
      <c r="AY32" s="164">
        <f>'Production Summary'!$N$26</f>
        <v>300</v>
      </c>
      <c r="AZ32" s="164">
        <f>'Production Summary'!$M$26</f>
        <v>25</v>
      </c>
      <c r="BA32" s="164">
        <v>0</v>
      </c>
      <c r="BB32" s="164">
        <f>'Production Summary'!$N$28</f>
        <v>777</v>
      </c>
      <c r="BC32" s="164">
        <f>'Production Summary'!$M$28</f>
        <v>12.95</v>
      </c>
      <c r="BD32" s="164">
        <v>0</v>
      </c>
      <c r="BE32" s="164">
        <f>'Production Summary'!$N$29</f>
        <v>612</v>
      </c>
      <c r="BF32" s="164">
        <f>'Production Summary'!$M$29</f>
        <v>51</v>
      </c>
      <c r="BG32" s="164">
        <v>0</v>
      </c>
      <c r="BH32" s="164">
        <f>'Production Summary'!$N$30</f>
        <v>500</v>
      </c>
      <c r="BI32" s="164">
        <f>'Production Summary'!$M$30</f>
        <v>250</v>
      </c>
      <c r="BJ32" s="164">
        <v>0</v>
      </c>
      <c r="BK32" s="386"/>
      <c r="BL32" s="164">
        <f>'Production Summary'!$N$32</f>
        <v>875</v>
      </c>
      <c r="BM32" s="164">
        <f>'Production Summary'!$N$34</f>
        <v>360.59999999999997</v>
      </c>
      <c r="BN32" s="164">
        <f>'Production Summary'!$M$34</f>
        <v>6.01</v>
      </c>
      <c r="BO32" s="164">
        <v>0</v>
      </c>
      <c r="BP32" s="164">
        <f>'Production Summary'!$N$36</f>
        <v>717</v>
      </c>
      <c r="BQ32" s="164">
        <f>'Production Summary'!$M$36</f>
        <v>11.95</v>
      </c>
      <c r="BR32" s="164">
        <v>0</v>
      </c>
      <c r="BS32" s="164">
        <f>'Production Summary'!$N$37</f>
        <v>210</v>
      </c>
      <c r="BT32" s="164">
        <f>'Production Summary'!$M$37</f>
        <v>21</v>
      </c>
      <c r="BU32" s="164">
        <v>0</v>
      </c>
      <c r="BV32" s="164">
        <f>'Production Summary'!$N$38</f>
        <v>280</v>
      </c>
      <c r="BW32" s="164">
        <f>'Production Summary'!$M$38</f>
        <v>28</v>
      </c>
      <c r="BX32" s="164">
        <v>0</v>
      </c>
      <c r="BY32" s="165">
        <f>'Production Summary'!$N$39</f>
        <v>300.38406247988502</v>
      </c>
      <c r="BZ32" s="164">
        <f>'Production Summary'!$M$39</f>
        <v>30.038406247988501</v>
      </c>
      <c r="CA32" s="164">
        <v>0</v>
      </c>
      <c r="CB32" s="164">
        <f>'Production Summary'!$N$40</f>
        <v>131.30000000000001</v>
      </c>
      <c r="CC32" s="164">
        <f>'Production Summary'!$M$40</f>
        <v>13.13</v>
      </c>
      <c r="CD32" s="164">
        <v>0</v>
      </c>
      <c r="CE32" s="164">
        <f>'Production Summary'!$N$42</f>
        <v>1136.3519999999996</v>
      </c>
      <c r="CF32" s="164">
        <f>'Production Summary'!$M$42</f>
        <v>81.167999999999978</v>
      </c>
      <c r="CG32" s="164">
        <v>0</v>
      </c>
      <c r="CH32" s="164">
        <v>0</v>
      </c>
      <c r="CI32" s="164">
        <f>'Production Summary'!$N$43</f>
        <v>184</v>
      </c>
      <c r="CJ32" s="164">
        <v>0</v>
      </c>
      <c r="CK32" s="164">
        <f>'Production Summary'!$N$44</f>
        <v>355</v>
      </c>
      <c r="CL32" s="164">
        <v>0</v>
      </c>
      <c r="CM32" s="375">
        <f>'Production Summary'!$N$45</f>
        <v>1650</v>
      </c>
      <c r="CN32" s="164">
        <f>'Production Summary'!$N$46</f>
        <v>270</v>
      </c>
      <c r="CO32" s="164">
        <f>'Production Summary'!$N$47</f>
        <v>1350</v>
      </c>
      <c r="CP32" s="166"/>
      <c r="CQ32" s="164">
        <f>'Production Summary'!$N$49</f>
        <v>8004.1580041580037</v>
      </c>
      <c r="CR32" s="164">
        <f>'Production Summary'!$M$49</f>
        <v>66.701316701316699</v>
      </c>
      <c r="CS32" s="164">
        <f>'Production Summary'!$N$50</f>
        <v>13331.600831600828</v>
      </c>
      <c r="CT32" s="164">
        <f>'Production Summary'!$M$50</f>
        <v>148.1288981288981</v>
      </c>
      <c r="CU32" s="164">
        <f>'Production Summary'!$N$51</f>
        <v>12785.862785862784</v>
      </c>
      <c r="CV32" s="164">
        <f>'Production Summary'!$M$51</f>
        <v>355.16285516285512</v>
      </c>
      <c r="CW32" s="164">
        <f>'Production Summary'!$N$52</f>
        <v>12629.937629937627</v>
      </c>
      <c r="CX32" s="164">
        <f>'Production Summary'!$M$52</f>
        <v>701.66320166320156</v>
      </c>
      <c r="CY32" s="164">
        <f>'Production Summary'!$N$53</f>
        <v>12396.049896049895</v>
      </c>
      <c r="CZ32" s="164">
        <f>'Production Summary'!$M$53</f>
        <v>688.66943866943859</v>
      </c>
      <c r="DA32" s="164">
        <f>'Production Summary'!$N$54</f>
        <v>13799.376299376298</v>
      </c>
      <c r="DB32" s="164">
        <f>'Production Summary'!$M$54</f>
        <v>766.63201663201653</v>
      </c>
      <c r="DC32" s="328">
        <f>'Production Summary'!$N$60</f>
        <v>12863.825363825363</v>
      </c>
      <c r="DD32" s="328">
        <f>'Production Summary'!$M$60</f>
        <v>714.65696465696465</v>
      </c>
      <c r="DE32" s="164">
        <f>'Production Summary'!$N$59</f>
        <v>11148.648648648648</v>
      </c>
      <c r="DF32" s="328">
        <f>'Production Summary'!$M$59</f>
        <v>619.36936936936934</v>
      </c>
      <c r="DG32" s="164">
        <f>'Production Summary'!$N$55</f>
        <v>13842.68884268884</v>
      </c>
      <c r="DH32" s="164">
        <f>'Production Summary'!$M$55</f>
        <v>3460.67221067221</v>
      </c>
      <c r="DI32" s="164">
        <f>'Production Summary'!$N$56</f>
        <v>13097.713097713096</v>
      </c>
      <c r="DJ32" s="164">
        <f>'Production Summary'!$M$56</f>
        <v>163.72141372141371</v>
      </c>
      <c r="DK32" s="164">
        <f>'Production Summary'!$N$57</f>
        <v>14189.189189189186</v>
      </c>
      <c r="DL32" s="164">
        <f>'Production Summary'!$M$57</f>
        <v>394.14414414414409</v>
      </c>
      <c r="DM32" s="164">
        <f>'Production Summary'!$N$58</f>
        <v>14017.671517671517</v>
      </c>
      <c r="DN32" s="164">
        <f>'Production Summary'!$M$58</f>
        <v>778.75952875952873</v>
      </c>
      <c r="DO32" s="164">
        <f>'Production Summary'!$N$61</f>
        <v>4500</v>
      </c>
      <c r="DP32" s="328">
        <f>'Production Summary'!$M$61</f>
        <v>750</v>
      </c>
      <c r="DQ32" s="164">
        <v>0</v>
      </c>
      <c r="DR32" s="164">
        <f>'Production Summary'!$N$62</f>
        <v>8900</v>
      </c>
      <c r="DS32" s="164">
        <f>'Production Summary'!$N$70</f>
        <v>300</v>
      </c>
      <c r="DT32" s="328">
        <f>'Production Summary'!$M$70</f>
        <v>25</v>
      </c>
      <c r="DU32" s="164">
        <v>0</v>
      </c>
      <c r="DV32" s="164">
        <f>'Production Summary'!$N$71</f>
        <v>150</v>
      </c>
      <c r="DW32" s="164">
        <v>0</v>
      </c>
      <c r="DX32" s="164">
        <f>'Production Summary'!$N$64</f>
        <v>192</v>
      </c>
      <c r="DY32" s="164">
        <v>0</v>
      </c>
      <c r="DZ32" s="391">
        <f>'Production Summary'!$N$65</f>
        <v>384</v>
      </c>
      <c r="EA32" s="164">
        <v>0</v>
      </c>
      <c r="EB32" s="391">
        <f>'Production Summary'!$N$66</f>
        <v>192</v>
      </c>
      <c r="EC32" s="164">
        <v>0</v>
      </c>
      <c r="ED32" s="164">
        <f>'Production Summary'!$N$67</f>
        <v>96</v>
      </c>
      <c r="EE32" s="164">
        <v>0</v>
      </c>
      <c r="EF32" s="164">
        <f>'Production Summary'!$N$68</f>
        <v>96</v>
      </c>
      <c r="EG32" s="164">
        <v>0</v>
      </c>
      <c r="EH32" s="164">
        <f>'Production Summary'!$N$69</f>
        <v>340</v>
      </c>
      <c r="EI32" s="101"/>
      <c r="EJ32" s="3"/>
      <c r="EK32" s="3"/>
      <c r="ER32" s="64" t="s">
        <v>48</v>
      </c>
      <c r="ES32" s="61" t="str">
        <f t="shared" si="0"/>
        <v/>
      </c>
      <c r="ET32" s="24">
        <f t="shared" si="1"/>
        <v>0</v>
      </c>
    </row>
    <row r="33" spans="1:150" ht="15" customHeight="1">
      <c r="A33" t="b">
        <f>C33='Other States'!C33</f>
        <v>1</v>
      </c>
      <c r="B33" s="60">
        <f t="shared" si="2"/>
        <v>28</v>
      </c>
      <c r="C33" s="61" t="str">
        <f>IF('Other States'!C33="","",'Other States'!C33)</f>
        <v/>
      </c>
      <c r="D33" s="164">
        <f>'Production Summary'!$N$4</f>
        <v>666</v>
      </c>
      <c r="E33" s="164">
        <f>'Production Summary'!$M$4</f>
        <v>27.75</v>
      </c>
      <c r="F33" s="164">
        <v>0</v>
      </c>
      <c r="G33" s="164">
        <f>'Production Summary'!$N$5</f>
        <v>666</v>
      </c>
      <c r="H33" s="164">
        <f>'Production Summary'!$M$5</f>
        <v>27.75</v>
      </c>
      <c r="I33" s="164">
        <v>0</v>
      </c>
      <c r="J33" s="164">
        <f>'Production Summary'!$N$6</f>
        <v>200</v>
      </c>
      <c r="K33" s="328">
        <f>'Production Summary'!$M$6</f>
        <v>7.5</v>
      </c>
      <c r="L33" s="164">
        <v>0</v>
      </c>
      <c r="M33" s="365">
        <f>'Production Summary'!$N$7</f>
        <v>612.72</v>
      </c>
      <c r="N33" s="367">
        <f>'Production Summary'!$M$7</f>
        <v>25.53</v>
      </c>
      <c r="O33" s="164">
        <v>0</v>
      </c>
      <c r="P33" s="164">
        <f>'Production Summary'!$N$8</f>
        <v>780</v>
      </c>
      <c r="Q33" s="164">
        <f>'Production Summary'!$M$8</f>
        <v>65</v>
      </c>
      <c r="R33" s="164">
        <v>0</v>
      </c>
      <c r="S33" s="164">
        <f>'Production Summary'!$N$9</f>
        <v>720</v>
      </c>
      <c r="T33" s="164">
        <f>'Production Summary'!$M$9</f>
        <v>60</v>
      </c>
      <c r="U33" s="164">
        <v>0</v>
      </c>
      <c r="V33" s="164">
        <f>'Production Summary'!$N$10</f>
        <v>876</v>
      </c>
      <c r="W33" s="164">
        <f>'Production Summary'!$M$10</f>
        <v>73</v>
      </c>
      <c r="X33" s="164">
        <v>0</v>
      </c>
      <c r="Y33" s="164">
        <f>'Production Summary'!$N$14</f>
        <v>177</v>
      </c>
      <c r="Z33" s="328">
        <f>'Production Summary'!$M$14</f>
        <v>14.75</v>
      </c>
      <c r="AA33" s="164">
        <v>0</v>
      </c>
      <c r="AB33" s="164">
        <f>'Production Summary'!$N$15</f>
        <v>126</v>
      </c>
      <c r="AC33" s="164">
        <f>'Production Summary'!$M$15</f>
        <v>21</v>
      </c>
      <c r="AD33" s="164">
        <v>0</v>
      </c>
      <c r="AE33" s="164">
        <f>'Production Summary'!$N$16</f>
        <v>252</v>
      </c>
      <c r="AF33" s="164">
        <f>'Production Summary'!$M$16</f>
        <v>21</v>
      </c>
      <c r="AG33" s="164">
        <v>0</v>
      </c>
      <c r="AH33" s="164">
        <f>'Production Summary'!$N$18</f>
        <v>1035</v>
      </c>
      <c r="AI33" s="164">
        <f>'Production Summary'!$M$18</f>
        <v>17.25</v>
      </c>
      <c r="AJ33" s="164">
        <v>0</v>
      </c>
      <c r="AK33" s="164">
        <f>'Production Summary'!$N$19</f>
        <v>870</v>
      </c>
      <c r="AL33" s="164">
        <f>'Production Summary'!$M$19</f>
        <v>29</v>
      </c>
      <c r="AM33" s="164">
        <v>0</v>
      </c>
      <c r="AN33" s="164">
        <f>'Production Summary'!$N$20</f>
        <v>864</v>
      </c>
      <c r="AO33" s="164">
        <f>'Production Summary'!$M$20</f>
        <v>72</v>
      </c>
      <c r="AP33" s="164">
        <v>0</v>
      </c>
      <c r="AQ33" s="164">
        <f>'Production Summary'!$N$21</f>
        <v>670</v>
      </c>
      <c r="AR33" s="164">
        <f>'Production Summary'!$M$21</f>
        <v>335</v>
      </c>
      <c r="AS33" s="164">
        <v>0</v>
      </c>
      <c r="AT33" s="386">
        <f>'Production Summary'!$N$22</f>
        <v>375</v>
      </c>
      <c r="AU33" s="164">
        <f>'Production Summary'!$N$23</f>
        <v>1050</v>
      </c>
      <c r="AV33" s="164">
        <f>'Production Summary'!$N$25</f>
        <v>300</v>
      </c>
      <c r="AW33" s="164">
        <f>'Production Summary'!$M$25</f>
        <v>25</v>
      </c>
      <c r="AX33" s="164">
        <v>0</v>
      </c>
      <c r="AY33" s="164">
        <f>'Production Summary'!$N$26</f>
        <v>300</v>
      </c>
      <c r="AZ33" s="164">
        <f>'Production Summary'!$M$26</f>
        <v>25</v>
      </c>
      <c r="BA33" s="164">
        <v>0</v>
      </c>
      <c r="BB33" s="164">
        <f>'Production Summary'!$N$28</f>
        <v>777</v>
      </c>
      <c r="BC33" s="164">
        <f>'Production Summary'!$M$28</f>
        <v>12.95</v>
      </c>
      <c r="BD33" s="164">
        <v>0</v>
      </c>
      <c r="BE33" s="164">
        <f>'Production Summary'!$N$29</f>
        <v>612</v>
      </c>
      <c r="BF33" s="164">
        <f>'Production Summary'!$M$29</f>
        <v>51</v>
      </c>
      <c r="BG33" s="164">
        <v>0</v>
      </c>
      <c r="BH33" s="164">
        <f>'Production Summary'!$N$30</f>
        <v>500</v>
      </c>
      <c r="BI33" s="164">
        <f>'Production Summary'!$M$30</f>
        <v>250</v>
      </c>
      <c r="BJ33" s="164">
        <v>0</v>
      </c>
      <c r="BK33" s="386"/>
      <c r="BL33" s="164">
        <f>'Production Summary'!$N$32</f>
        <v>875</v>
      </c>
      <c r="BM33" s="164">
        <f>'Production Summary'!$N$34</f>
        <v>360.59999999999997</v>
      </c>
      <c r="BN33" s="164">
        <f>'Production Summary'!$M$34</f>
        <v>6.01</v>
      </c>
      <c r="BO33" s="164">
        <v>0</v>
      </c>
      <c r="BP33" s="164">
        <f>'Production Summary'!$N$36</f>
        <v>717</v>
      </c>
      <c r="BQ33" s="164">
        <f>'Production Summary'!$M$36</f>
        <v>11.95</v>
      </c>
      <c r="BR33" s="164">
        <v>0</v>
      </c>
      <c r="BS33" s="164">
        <f>'Production Summary'!$N$37</f>
        <v>210</v>
      </c>
      <c r="BT33" s="164">
        <f>'Production Summary'!$M$37</f>
        <v>21</v>
      </c>
      <c r="BU33" s="164">
        <v>0</v>
      </c>
      <c r="BV33" s="164">
        <f>'Production Summary'!$N$38</f>
        <v>280</v>
      </c>
      <c r="BW33" s="164">
        <f>'Production Summary'!$M$38</f>
        <v>28</v>
      </c>
      <c r="BX33" s="164">
        <v>0</v>
      </c>
      <c r="BY33" s="165">
        <f>'Production Summary'!$N$39</f>
        <v>300.38406247988502</v>
      </c>
      <c r="BZ33" s="164">
        <f>'Production Summary'!$M$39</f>
        <v>30.038406247988501</v>
      </c>
      <c r="CA33" s="164">
        <v>0</v>
      </c>
      <c r="CB33" s="164">
        <f>'Production Summary'!$N$40</f>
        <v>131.30000000000001</v>
      </c>
      <c r="CC33" s="164">
        <f>'Production Summary'!$M$40</f>
        <v>13.13</v>
      </c>
      <c r="CD33" s="164">
        <v>0</v>
      </c>
      <c r="CE33" s="164">
        <f>'Production Summary'!$N$42</f>
        <v>1136.3519999999996</v>
      </c>
      <c r="CF33" s="164">
        <f>'Production Summary'!$M$42</f>
        <v>81.167999999999978</v>
      </c>
      <c r="CG33" s="164">
        <v>0</v>
      </c>
      <c r="CH33" s="164">
        <v>0</v>
      </c>
      <c r="CI33" s="164">
        <f>'Production Summary'!$N$43</f>
        <v>184</v>
      </c>
      <c r="CJ33" s="164">
        <v>0</v>
      </c>
      <c r="CK33" s="164">
        <f>'Production Summary'!$N$44</f>
        <v>355</v>
      </c>
      <c r="CL33" s="164">
        <v>0</v>
      </c>
      <c r="CM33" s="375">
        <f>'Production Summary'!$N$45</f>
        <v>1650</v>
      </c>
      <c r="CN33" s="164">
        <f>'Production Summary'!$N$46</f>
        <v>270</v>
      </c>
      <c r="CO33" s="164">
        <f>'Production Summary'!$N$47</f>
        <v>1350</v>
      </c>
      <c r="CP33" s="166"/>
      <c r="CQ33" s="164">
        <f>'Production Summary'!$N$49</f>
        <v>8004.1580041580037</v>
      </c>
      <c r="CR33" s="164">
        <f>'Production Summary'!$M$49</f>
        <v>66.701316701316699</v>
      </c>
      <c r="CS33" s="164">
        <f>'Production Summary'!$N$50</f>
        <v>13331.600831600828</v>
      </c>
      <c r="CT33" s="164">
        <f>'Production Summary'!$M$50</f>
        <v>148.1288981288981</v>
      </c>
      <c r="CU33" s="164">
        <f>'Production Summary'!$N$51</f>
        <v>12785.862785862784</v>
      </c>
      <c r="CV33" s="164">
        <f>'Production Summary'!$M$51</f>
        <v>355.16285516285512</v>
      </c>
      <c r="CW33" s="164">
        <f>'Production Summary'!$N$52</f>
        <v>12629.937629937627</v>
      </c>
      <c r="CX33" s="164">
        <f>'Production Summary'!$M$52</f>
        <v>701.66320166320156</v>
      </c>
      <c r="CY33" s="164">
        <f>'Production Summary'!$N$53</f>
        <v>12396.049896049895</v>
      </c>
      <c r="CZ33" s="164">
        <f>'Production Summary'!$M$53</f>
        <v>688.66943866943859</v>
      </c>
      <c r="DA33" s="164">
        <f>'Production Summary'!$N$54</f>
        <v>13799.376299376298</v>
      </c>
      <c r="DB33" s="164">
        <f>'Production Summary'!$M$54</f>
        <v>766.63201663201653</v>
      </c>
      <c r="DC33" s="328">
        <f>'Production Summary'!$N$60</f>
        <v>12863.825363825363</v>
      </c>
      <c r="DD33" s="328">
        <f>'Production Summary'!$M$60</f>
        <v>714.65696465696465</v>
      </c>
      <c r="DE33" s="164">
        <f>'Production Summary'!$N$59</f>
        <v>11148.648648648648</v>
      </c>
      <c r="DF33" s="328">
        <f>'Production Summary'!$M$59</f>
        <v>619.36936936936934</v>
      </c>
      <c r="DG33" s="164">
        <f>'Production Summary'!$N$55</f>
        <v>13842.68884268884</v>
      </c>
      <c r="DH33" s="164">
        <f>'Production Summary'!$M$55</f>
        <v>3460.67221067221</v>
      </c>
      <c r="DI33" s="164">
        <f>'Production Summary'!$N$56</f>
        <v>13097.713097713096</v>
      </c>
      <c r="DJ33" s="164">
        <f>'Production Summary'!$M$56</f>
        <v>163.72141372141371</v>
      </c>
      <c r="DK33" s="164">
        <f>'Production Summary'!$N$57</f>
        <v>14189.189189189186</v>
      </c>
      <c r="DL33" s="164">
        <f>'Production Summary'!$M$57</f>
        <v>394.14414414414409</v>
      </c>
      <c r="DM33" s="164">
        <f>'Production Summary'!$N$58</f>
        <v>14017.671517671517</v>
      </c>
      <c r="DN33" s="164">
        <f>'Production Summary'!$M$58</f>
        <v>778.75952875952873</v>
      </c>
      <c r="DO33" s="164">
        <f>'Production Summary'!$N$61</f>
        <v>4500</v>
      </c>
      <c r="DP33" s="328">
        <f>'Production Summary'!$M$61</f>
        <v>750</v>
      </c>
      <c r="DQ33" s="164">
        <v>0</v>
      </c>
      <c r="DR33" s="164">
        <f>'Production Summary'!$N$62</f>
        <v>8900</v>
      </c>
      <c r="DS33" s="164">
        <f>'Production Summary'!$N$70</f>
        <v>300</v>
      </c>
      <c r="DT33" s="328">
        <f>'Production Summary'!$M$70</f>
        <v>25</v>
      </c>
      <c r="DU33" s="164">
        <v>0</v>
      </c>
      <c r="DV33" s="164">
        <f>'Production Summary'!$N$71</f>
        <v>150</v>
      </c>
      <c r="DW33" s="164">
        <v>0</v>
      </c>
      <c r="DX33" s="164">
        <f>'Production Summary'!$N$64</f>
        <v>192</v>
      </c>
      <c r="DY33" s="164">
        <v>0</v>
      </c>
      <c r="DZ33" s="391">
        <f>'Production Summary'!$N$65</f>
        <v>384</v>
      </c>
      <c r="EA33" s="164">
        <v>0</v>
      </c>
      <c r="EB33" s="391">
        <f>'Production Summary'!$N$66</f>
        <v>192</v>
      </c>
      <c r="EC33" s="164">
        <v>0</v>
      </c>
      <c r="ED33" s="164">
        <f>'Production Summary'!$N$67</f>
        <v>96</v>
      </c>
      <c r="EE33" s="164">
        <v>0</v>
      </c>
      <c r="EF33" s="164">
        <f>'Production Summary'!$N$68</f>
        <v>96</v>
      </c>
      <c r="EG33" s="164">
        <v>0</v>
      </c>
      <c r="EH33" s="164">
        <f>'Production Summary'!$N$69</f>
        <v>340</v>
      </c>
      <c r="EI33" s="101"/>
      <c r="EJ33" s="3"/>
      <c r="EK33" s="3"/>
      <c r="ER33" s="64" t="s">
        <v>49</v>
      </c>
      <c r="ES33" s="61" t="str">
        <f t="shared" si="0"/>
        <v/>
      </c>
      <c r="ET33" s="24">
        <f t="shared" si="1"/>
        <v>0</v>
      </c>
    </row>
    <row r="34" spans="1:150" ht="15" customHeight="1">
      <c r="A34" t="b">
        <f>C34='Other States'!C34</f>
        <v>1</v>
      </c>
      <c r="B34" s="60">
        <f t="shared" si="2"/>
        <v>29</v>
      </c>
      <c r="C34" s="61" t="str">
        <f>IF('Other States'!C34="","",'Other States'!C34)</f>
        <v/>
      </c>
      <c r="D34" s="164">
        <f>'Production Summary'!$N$4</f>
        <v>666</v>
      </c>
      <c r="E34" s="164">
        <f>'Production Summary'!$M$4</f>
        <v>27.75</v>
      </c>
      <c r="F34" s="164">
        <v>0</v>
      </c>
      <c r="G34" s="164">
        <f>'Production Summary'!$N$5</f>
        <v>666</v>
      </c>
      <c r="H34" s="164">
        <f>'Production Summary'!$M$5</f>
        <v>27.75</v>
      </c>
      <c r="I34" s="164">
        <v>0</v>
      </c>
      <c r="J34" s="164">
        <f>'Production Summary'!$N$6</f>
        <v>200</v>
      </c>
      <c r="K34" s="328">
        <f>'Production Summary'!$M$6</f>
        <v>7.5</v>
      </c>
      <c r="L34" s="164">
        <v>0</v>
      </c>
      <c r="M34" s="365">
        <f>'Production Summary'!$N$7</f>
        <v>612.72</v>
      </c>
      <c r="N34" s="367">
        <f>'Production Summary'!$M$7</f>
        <v>25.53</v>
      </c>
      <c r="O34" s="164">
        <v>0</v>
      </c>
      <c r="P34" s="164">
        <f>'Production Summary'!$N$8</f>
        <v>780</v>
      </c>
      <c r="Q34" s="164">
        <f>'Production Summary'!$M$8</f>
        <v>65</v>
      </c>
      <c r="R34" s="164">
        <v>0</v>
      </c>
      <c r="S34" s="164">
        <f>'Production Summary'!$N$9</f>
        <v>720</v>
      </c>
      <c r="T34" s="164">
        <f>'Production Summary'!$M$9</f>
        <v>60</v>
      </c>
      <c r="U34" s="164">
        <v>0</v>
      </c>
      <c r="V34" s="164">
        <f>'Production Summary'!$N$10</f>
        <v>876</v>
      </c>
      <c r="W34" s="164">
        <f>'Production Summary'!$M$10</f>
        <v>73</v>
      </c>
      <c r="X34" s="164">
        <v>0</v>
      </c>
      <c r="Y34" s="164">
        <f>'Production Summary'!$N$14</f>
        <v>177</v>
      </c>
      <c r="Z34" s="328">
        <f>'Production Summary'!$M$14</f>
        <v>14.75</v>
      </c>
      <c r="AA34" s="164">
        <v>0</v>
      </c>
      <c r="AB34" s="164">
        <f>'Production Summary'!$N$15</f>
        <v>126</v>
      </c>
      <c r="AC34" s="164">
        <f>'Production Summary'!$M$15</f>
        <v>21</v>
      </c>
      <c r="AD34" s="164">
        <v>0</v>
      </c>
      <c r="AE34" s="164">
        <f>'Production Summary'!$N$16</f>
        <v>252</v>
      </c>
      <c r="AF34" s="164">
        <f>'Production Summary'!$M$16</f>
        <v>21</v>
      </c>
      <c r="AG34" s="164">
        <v>0</v>
      </c>
      <c r="AH34" s="164">
        <f>'Production Summary'!$N$18</f>
        <v>1035</v>
      </c>
      <c r="AI34" s="164">
        <f>'Production Summary'!$M$18</f>
        <v>17.25</v>
      </c>
      <c r="AJ34" s="164">
        <v>0</v>
      </c>
      <c r="AK34" s="164">
        <f>'Production Summary'!$N$19</f>
        <v>870</v>
      </c>
      <c r="AL34" s="164">
        <f>'Production Summary'!$M$19</f>
        <v>29</v>
      </c>
      <c r="AM34" s="164">
        <v>0</v>
      </c>
      <c r="AN34" s="164">
        <f>'Production Summary'!$N$20</f>
        <v>864</v>
      </c>
      <c r="AO34" s="164">
        <f>'Production Summary'!$M$20</f>
        <v>72</v>
      </c>
      <c r="AP34" s="164">
        <v>0</v>
      </c>
      <c r="AQ34" s="164">
        <f>'Production Summary'!$N$21</f>
        <v>670</v>
      </c>
      <c r="AR34" s="164">
        <f>'Production Summary'!$M$21</f>
        <v>335</v>
      </c>
      <c r="AS34" s="164">
        <v>0</v>
      </c>
      <c r="AT34" s="386">
        <f>'Production Summary'!$N$22</f>
        <v>375</v>
      </c>
      <c r="AU34" s="164">
        <f>'Production Summary'!$N$23</f>
        <v>1050</v>
      </c>
      <c r="AV34" s="164">
        <f>'Production Summary'!$N$25</f>
        <v>300</v>
      </c>
      <c r="AW34" s="164">
        <f>'Production Summary'!$M$25</f>
        <v>25</v>
      </c>
      <c r="AX34" s="164">
        <v>0</v>
      </c>
      <c r="AY34" s="164">
        <f>'Production Summary'!$N$26</f>
        <v>300</v>
      </c>
      <c r="AZ34" s="164">
        <f>'Production Summary'!$M$26</f>
        <v>25</v>
      </c>
      <c r="BA34" s="164">
        <v>0</v>
      </c>
      <c r="BB34" s="164">
        <f>'Production Summary'!$N$28</f>
        <v>777</v>
      </c>
      <c r="BC34" s="164">
        <f>'Production Summary'!$M$28</f>
        <v>12.95</v>
      </c>
      <c r="BD34" s="164">
        <v>0</v>
      </c>
      <c r="BE34" s="164">
        <f>'Production Summary'!$N$29</f>
        <v>612</v>
      </c>
      <c r="BF34" s="164">
        <f>'Production Summary'!$M$29</f>
        <v>51</v>
      </c>
      <c r="BG34" s="164">
        <v>0</v>
      </c>
      <c r="BH34" s="164">
        <f>'Production Summary'!$N$30</f>
        <v>500</v>
      </c>
      <c r="BI34" s="164">
        <f>'Production Summary'!$M$30</f>
        <v>250</v>
      </c>
      <c r="BJ34" s="164">
        <v>0</v>
      </c>
      <c r="BK34" s="386"/>
      <c r="BL34" s="164">
        <f>'Production Summary'!$N$32</f>
        <v>875</v>
      </c>
      <c r="BM34" s="164">
        <f>'Production Summary'!$N$34</f>
        <v>360.59999999999997</v>
      </c>
      <c r="BN34" s="164">
        <f>'Production Summary'!$M$34</f>
        <v>6.01</v>
      </c>
      <c r="BO34" s="164">
        <v>0</v>
      </c>
      <c r="BP34" s="164">
        <f>'Production Summary'!$N$36</f>
        <v>717</v>
      </c>
      <c r="BQ34" s="164">
        <f>'Production Summary'!$M$36</f>
        <v>11.95</v>
      </c>
      <c r="BR34" s="164">
        <v>0</v>
      </c>
      <c r="BS34" s="164">
        <f>'Production Summary'!$N$37</f>
        <v>210</v>
      </c>
      <c r="BT34" s="164">
        <f>'Production Summary'!$M$37</f>
        <v>21</v>
      </c>
      <c r="BU34" s="164">
        <v>0</v>
      </c>
      <c r="BV34" s="164">
        <f>'Production Summary'!$N$38</f>
        <v>280</v>
      </c>
      <c r="BW34" s="164">
        <f>'Production Summary'!$M$38</f>
        <v>28</v>
      </c>
      <c r="BX34" s="164">
        <v>0</v>
      </c>
      <c r="BY34" s="165">
        <f>'Production Summary'!$N$39</f>
        <v>300.38406247988502</v>
      </c>
      <c r="BZ34" s="164">
        <f>'Production Summary'!$M$39</f>
        <v>30.038406247988501</v>
      </c>
      <c r="CA34" s="164">
        <v>0</v>
      </c>
      <c r="CB34" s="164">
        <f>'Production Summary'!$N$40</f>
        <v>131.30000000000001</v>
      </c>
      <c r="CC34" s="164">
        <f>'Production Summary'!$M$40</f>
        <v>13.13</v>
      </c>
      <c r="CD34" s="164">
        <v>0</v>
      </c>
      <c r="CE34" s="164">
        <f>'Production Summary'!$N$42</f>
        <v>1136.3519999999996</v>
      </c>
      <c r="CF34" s="164">
        <f>'Production Summary'!$M$42</f>
        <v>81.167999999999978</v>
      </c>
      <c r="CG34" s="164">
        <v>0</v>
      </c>
      <c r="CH34" s="164">
        <v>0</v>
      </c>
      <c r="CI34" s="164">
        <f>'Production Summary'!$N$43</f>
        <v>184</v>
      </c>
      <c r="CJ34" s="164">
        <v>0</v>
      </c>
      <c r="CK34" s="164">
        <f>'Production Summary'!$N$44</f>
        <v>355</v>
      </c>
      <c r="CL34" s="164">
        <v>0</v>
      </c>
      <c r="CM34" s="375">
        <f>'Production Summary'!$N$45</f>
        <v>1650</v>
      </c>
      <c r="CN34" s="164">
        <f>'Production Summary'!$N$46</f>
        <v>270</v>
      </c>
      <c r="CO34" s="164">
        <f>'Production Summary'!$N$47</f>
        <v>1350</v>
      </c>
      <c r="CP34" s="166"/>
      <c r="CQ34" s="164">
        <f>'Production Summary'!$N$49</f>
        <v>8004.1580041580037</v>
      </c>
      <c r="CR34" s="164">
        <f>'Production Summary'!$M$49</f>
        <v>66.701316701316699</v>
      </c>
      <c r="CS34" s="164">
        <f>'Production Summary'!$N$50</f>
        <v>13331.600831600828</v>
      </c>
      <c r="CT34" s="164">
        <f>'Production Summary'!$M$50</f>
        <v>148.1288981288981</v>
      </c>
      <c r="CU34" s="164">
        <f>'Production Summary'!$N$51</f>
        <v>12785.862785862784</v>
      </c>
      <c r="CV34" s="164">
        <f>'Production Summary'!$M$51</f>
        <v>355.16285516285512</v>
      </c>
      <c r="CW34" s="164">
        <f>'Production Summary'!$N$52</f>
        <v>12629.937629937627</v>
      </c>
      <c r="CX34" s="164">
        <f>'Production Summary'!$M$52</f>
        <v>701.66320166320156</v>
      </c>
      <c r="CY34" s="164">
        <f>'Production Summary'!$N$53</f>
        <v>12396.049896049895</v>
      </c>
      <c r="CZ34" s="164">
        <f>'Production Summary'!$M$53</f>
        <v>688.66943866943859</v>
      </c>
      <c r="DA34" s="164">
        <f>'Production Summary'!$N$54</f>
        <v>13799.376299376298</v>
      </c>
      <c r="DB34" s="164">
        <f>'Production Summary'!$M$54</f>
        <v>766.63201663201653</v>
      </c>
      <c r="DC34" s="328">
        <f>'Production Summary'!$N$60</f>
        <v>12863.825363825363</v>
      </c>
      <c r="DD34" s="328">
        <f>'Production Summary'!$M$60</f>
        <v>714.65696465696465</v>
      </c>
      <c r="DE34" s="164">
        <f>'Production Summary'!$N$59</f>
        <v>11148.648648648648</v>
      </c>
      <c r="DF34" s="328">
        <f>'Production Summary'!$M$59</f>
        <v>619.36936936936934</v>
      </c>
      <c r="DG34" s="164">
        <f>'Production Summary'!$N$55</f>
        <v>13842.68884268884</v>
      </c>
      <c r="DH34" s="164">
        <f>'Production Summary'!$M$55</f>
        <v>3460.67221067221</v>
      </c>
      <c r="DI34" s="164">
        <f>'Production Summary'!$N$56</f>
        <v>13097.713097713096</v>
      </c>
      <c r="DJ34" s="164">
        <f>'Production Summary'!$M$56</f>
        <v>163.72141372141371</v>
      </c>
      <c r="DK34" s="164">
        <f>'Production Summary'!$N$57</f>
        <v>14189.189189189186</v>
      </c>
      <c r="DL34" s="164">
        <f>'Production Summary'!$M$57</f>
        <v>394.14414414414409</v>
      </c>
      <c r="DM34" s="164">
        <f>'Production Summary'!$N$58</f>
        <v>14017.671517671517</v>
      </c>
      <c r="DN34" s="164">
        <f>'Production Summary'!$M$58</f>
        <v>778.75952875952873</v>
      </c>
      <c r="DO34" s="164">
        <f>'Production Summary'!$N$61</f>
        <v>4500</v>
      </c>
      <c r="DP34" s="328">
        <f>'Production Summary'!$M$61</f>
        <v>750</v>
      </c>
      <c r="DQ34" s="164">
        <v>0</v>
      </c>
      <c r="DR34" s="164">
        <f>'Production Summary'!$N$62</f>
        <v>8900</v>
      </c>
      <c r="DS34" s="164">
        <f>'Production Summary'!$N$70</f>
        <v>300</v>
      </c>
      <c r="DT34" s="328">
        <f>'Production Summary'!$M$70</f>
        <v>25</v>
      </c>
      <c r="DU34" s="164">
        <v>0</v>
      </c>
      <c r="DV34" s="164">
        <f>'Production Summary'!$N$71</f>
        <v>150</v>
      </c>
      <c r="DW34" s="164">
        <v>0</v>
      </c>
      <c r="DX34" s="164">
        <f>'Production Summary'!$N$64</f>
        <v>192</v>
      </c>
      <c r="DY34" s="164">
        <v>0</v>
      </c>
      <c r="DZ34" s="391">
        <f>'Production Summary'!$N$65</f>
        <v>384</v>
      </c>
      <c r="EA34" s="164">
        <v>0</v>
      </c>
      <c r="EB34" s="391">
        <f>'Production Summary'!$N$66</f>
        <v>192</v>
      </c>
      <c r="EC34" s="164">
        <v>0</v>
      </c>
      <c r="ED34" s="164">
        <f>'Production Summary'!$N$67</f>
        <v>96</v>
      </c>
      <c r="EE34" s="164">
        <v>0</v>
      </c>
      <c r="EF34" s="164">
        <f>'Production Summary'!$N$68</f>
        <v>96</v>
      </c>
      <c r="EG34" s="164">
        <v>0</v>
      </c>
      <c r="EH34" s="164">
        <f>'Production Summary'!$N$69</f>
        <v>340</v>
      </c>
      <c r="EI34" s="101"/>
      <c r="EJ34" s="3"/>
      <c r="EK34" s="3"/>
      <c r="ER34" s="64" t="s">
        <v>50</v>
      </c>
      <c r="ES34" s="61" t="str">
        <f t="shared" si="0"/>
        <v/>
      </c>
      <c r="ET34" s="24">
        <f t="shared" si="1"/>
        <v>0</v>
      </c>
    </row>
    <row r="35" spans="1:150" ht="15" customHeight="1">
      <c r="A35" t="b">
        <f>C35='Other States'!C35</f>
        <v>1</v>
      </c>
      <c r="B35" s="60">
        <f t="shared" si="2"/>
        <v>30</v>
      </c>
      <c r="C35" s="61" t="str">
        <f>IF('Other States'!C35="","",'Other States'!C35)</f>
        <v/>
      </c>
      <c r="D35" s="164">
        <f>'Production Summary'!$N$4</f>
        <v>666</v>
      </c>
      <c r="E35" s="164">
        <f>'Production Summary'!$M$4</f>
        <v>27.75</v>
      </c>
      <c r="F35" s="164">
        <v>0</v>
      </c>
      <c r="G35" s="164">
        <f>'Production Summary'!$N$5</f>
        <v>666</v>
      </c>
      <c r="H35" s="164">
        <f>'Production Summary'!$M$5</f>
        <v>27.75</v>
      </c>
      <c r="I35" s="164">
        <v>0</v>
      </c>
      <c r="J35" s="164">
        <f>'Production Summary'!$N$6</f>
        <v>200</v>
      </c>
      <c r="K35" s="328">
        <f>'Production Summary'!$M$6</f>
        <v>7.5</v>
      </c>
      <c r="L35" s="164">
        <v>0</v>
      </c>
      <c r="M35" s="365">
        <f>'Production Summary'!$N$7</f>
        <v>612.72</v>
      </c>
      <c r="N35" s="367">
        <f>'Production Summary'!$M$7</f>
        <v>25.53</v>
      </c>
      <c r="O35" s="164">
        <v>0</v>
      </c>
      <c r="P35" s="164">
        <f>'Production Summary'!$N$8</f>
        <v>780</v>
      </c>
      <c r="Q35" s="164">
        <f>'Production Summary'!$M$8</f>
        <v>65</v>
      </c>
      <c r="R35" s="164">
        <v>0</v>
      </c>
      <c r="S35" s="164">
        <f>'Production Summary'!$N$9</f>
        <v>720</v>
      </c>
      <c r="T35" s="164">
        <f>'Production Summary'!$M$9</f>
        <v>60</v>
      </c>
      <c r="U35" s="164">
        <v>0</v>
      </c>
      <c r="V35" s="164">
        <f>'Production Summary'!$N$10</f>
        <v>876</v>
      </c>
      <c r="W35" s="164">
        <f>'Production Summary'!$M$10</f>
        <v>73</v>
      </c>
      <c r="X35" s="164">
        <v>0</v>
      </c>
      <c r="Y35" s="164">
        <f>'Production Summary'!$N$14</f>
        <v>177</v>
      </c>
      <c r="Z35" s="328">
        <f>'Production Summary'!$M$14</f>
        <v>14.75</v>
      </c>
      <c r="AA35" s="164">
        <v>0</v>
      </c>
      <c r="AB35" s="164">
        <f>'Production Summary'!$N$15</f>
        <v>126</v>
      </c>
      <c r="AC35" s="164">
        <f>'Production Summary'!$M$15</f>
        <v>21</v>
      </c>
      <c r="AD35" s="164">
        <v>0</v>
      </c>
      <c r="AE35" s="164">
        <f>'Production Summary'!$N$16</f>
        <v>252</v>
      </c>
      <c r="AF35" s="164">
        <f>'Production Summary'!$M$16</f>
        <v>21</v>
      </c>
      <c r="AG35" s="164">
        <v>0</v>
      </c>
      <c r="AH35" s="164">
        <f>'Production Summary'!$N$18</f>
        <v>1035</v>
      </c>
      <c r="AI35" s="164">
        <f>'Production Summary'!$M$18</f>
        <v>17.25</v>
      </c>
      <c r="AJ35" s="164">
        <v>0</v>
      </c>
      <c r="AK35" s="164">
        <f>'Production Summary'!$N$19</f>
        <v>870</v>
      </c>
      <c r="AL35" s="164">
        <f>'Production Summary'!$M$19</f>
        <v>29</v>
      </c>
      <c r="AM35" s="164">
        <v>0</v>
      </c>
      <c r="AN35" s="164">
        <f>'Production Summary'!$N$20</f>
        <v>864</v>
      </c>
      <c r="AO35" s="164">
        <f>'Production Summary'!$M$20</f>
        <v>72</v>
      </c>
      <c r="AP35" s="164">
        <v>0</v>
      </c>
      <c r="AQ35" s="164">
        <f>'Production Summary'!$N$21</f>
        <v>670</v>
      </c>
      <c r="AR35" s="164">
        <f>'Production Summary'!$M$21</f>
        <v>335</v>
      </c>
      <c r="AS35" s="164">
        <v>0</v>
      </c>
      <c r="AT35" s="386">
        <f>'Production Summary'!$N$22</f>
        <v>375</v>
      </c>
      <c r="AU35" s="164">
        <f>'Production Summary'!$N$23</f>
        <v>1050</v>
      </c>
      <c r="AV35" s="164">
        <f>'Production Summary'!$N$25</f>
        <v>300</v>
      </c>
      <c r="AW35" s="164">
        <f>'Production Summary'!$M$25</f>
        <v>25</v>
      </c>
      <c r="AX35" s="164">
        <v>0</v>
      </c>
      <c r="AY35" s="164">
        <f>'Production Summary'!$N$26</f>
        <v>300</v>
      </c>
      <c r="AZ35" s="164">
        <f>'Production Summary'!$M$26</f>
        <v>25</v>
      </c>
      <c r="BA35" s="164">
        <v>0</v>
      </c>
      <c r="BB35" s="164">
        <f>'Production Summary'!$N$28</f>
        <v>777</v>
      </c>
      <c r="BC35" s="164">
        <f>'Production Summary'!$M$28</f>
        <v>12.95</v>
      </c>
      <c r="BD35" s="164">
        <v>0</v>
      </c>
      <c r="BE35" s="164">
        <f>'Production Summary'!$N$29</f>
        <v>612</v>
      </c>
      <c r="BF35" s="164">
        <f>'Production Summary'!$M$29</f>
        <v>51</v>
      </c>
      <c r="BG35" s="164">
        <v>0</v>
      </c>
      <c r="BH35" s="164">
        <f>'Production Summary'!$N$30</f>
        <v>500</v>
      </c>
      <c r="BI35" s="164">
        <f>'Production Summary'!$M$30</f>
        <v>250</v>
      </c>
      <c r="BJ35" s="164">
        <v>0</v>
      </c>
      <c r="BK35" s="386"/>
      <c r="BL35" s="164">
        <f>'Production Summary'!$N$32</f>
        <v>875</v>
      </c>
      <c r="BM35" s="164">
        <f>'Production Summary'!$N$34</f>
        <v>360.59999999999997</v>
      </c>
      <c r="BN35" s="164">
        <f>'Production Summary'!$M$34</f>
        <v>6.01</v>
      </c>
      <c r="BO35" s="164">
        <v>0</v>
      </c>
      <c r="BP35" s="164">
        <f>'Production Summary'!$N$36</f>
        <v>717</v>
      </c>
      <c r="BQ35" s="164">
        <f>'Production Summary'!$M$36</f>
        <v>11.95</v>
      </c>
      <c r="BR35" s="164">
        <v>0</v>
      </c>
      <c r="BS35" s="164">
        <f>'Production Summary'!$N$37</f>
        <v>210</v>
      </c>
      <c r="BT35" s="164">
        <f>'Production Summary'!$M$37</f>
        <v>21</v>
      </c>
      <c r="BU35" s="164">
        <v>0</v>
      </c>
      <c r="BV35" s="164">
        <f>'Production Summary'!$N$38</f>
        <v>280</v>
      </c>
      <c r="BW35" s="164">
        <f>'Production Summary'!$M$38</f>
        <v>28</v>
      </c>
      <c r="BX35" s="164">
        <v>0</v>
      </c>
      <c r="BY35" s="165">
        <f>'Production Summary'!$N$39</f>
        <v>300.38406247988502</v>
      </c>
      <c r="BZ35" s="164">
        <f>'Production Summary'!$M$39</f>
        <v>30.038406247988501</v>
      </c>
      <c r="CA35" s="164">
        <v>0</v>
      </c>
      <c r="CB35" s="164">
        <f>'Production Summary'!$N$40</f>
        <v>131.30000000000001</v>
      </c>
      <c r="CC35" s="164">
        <f>'Production Summary'!$M$40</f>
        <v>13.13</v>
      </c>
      <c r="CD35" s="164">
        <v>0</v>
      </c>
      <c r="CE35" s="164">
        <f>'Production Summary'!$N$42</f>
        <v>1136.3519999999996</v>
      </c>
      <c r="CF35" s="164">
        <f>'Production Summary'!$M$42</f>
        <v>81.167999999999978</v>
      </c>
      <c r="CG35" s="164">
        <v>0</v>
      </c>
      <c r="CH35" s="164">
        <v>0</v>
      </c>
      <c r="CI35" s="164">
        <f>'Production Summary'!$N$43</f>
        <v>184</v>
      </c>
      <c r="CJ35" s="164">
        <v>0</v>
      </c>
      <c r="CK35" s="164">
        <f>'Production Summary'!$N$44</f>
        <v>355</v>
      </c>
      <c r="CL35" s="164">
        <v>0</v>
      </c>
      <c r="CM35" s="375">
        <f>'Production Summary'!$N$45</f>
        <v>1650</v>
      </c>
      <c r="CN35" s="164">
        <f>'Production Summary'!$N$46</f>
        <v>270</v>
      </c>
      <c r="CO35" s="164">
        <f>'Production Summary'!$N$47</f>
        <v>1350</v>
      </c>
      <c r="CP35" s="166"/>
      <c r="CQ35" s="164">
        <f>'Production Summary'!$N$49</f>
        <v>8004.1580041580037</v>
      </c>
      <c r="CR35" s="164">
        <f>'Production Summary'!$M$49</f>
        <v>66.701316701316699</v>
      </c>
      <c r="CS35" s="164">
        <f>'Production Summary'!$N$50</f>
        <v>13331.600831600828</v>
      </c>
      <c r="CT35" s="164">
        <f>'Production Summary'!$M$50</f>
        <v>148.1288981288981</v>
      </c>
      <c r="CU35" s="164">
        <f>'Production Summary'!$N$51</f>
        <v>12785.862785862784</v>
      </c>
      <c r="CV35" s="164">
        <f>'Production Summary'!$M$51</f>
        <v>355.16285516285512</v>
      </c>
      <c r="CW35" s="164">
        <f>'Production Summary'!$N$52</f>
        <v>12629.937629937627</v>
      </c>
      <c r="CX35" s="164">
        <f>'Production Summary'!$M$52</f>
        <v>701.66320166320156</v>
      </c>
      <c r="CY35" s="164">
        <f>'Production Summary'!$N$53</f>
        <v>12396.049896049895</v>
      </c>
      <c r="CZ35" s="164">
        <f>'Production Summary'!$M$53</f>
        <v>688.66943866943859</v>
      </c>
      <c r="DA35" s="164">
        <f>'Production Summary'!$N$54</f>
        <v>13799.376299376298</v>
      </c>
      <c r="DB35" s="164">
        <f>'Production Summary'!$M$54</f>
        <v>766.63201663201653</v>
      </c>
      <c r="DC35" s="328">
        <f>'Production Summary'!$N$60</f>
        <v>12863.825363825363</v>
      </c>
      <c r="DD35" s="328">
        <f>'Production Summary'!$M$60</f>
        <v>714.65696465696465</v>
      </c>
      <c r="DE35" s="164">
        <f>'Production Summary'!$N$59</f>
        <v>11148.648648648648</v>
      </c>
      <c r="DF35" s="328">
        <f>'Production Summary'!$M$59</f>
        <v>619.36936936936934</v>
      </c>
      <c r="DG35" s="164">
        <f>'Production Summary'!$N$55</f>
        <v>13842.68884268884</v>
      </c>
      <c r="DH35" s="164">
        <f>'Production Summary'!$M$55</f>
        <v>3460.67221067221</v>
      </c>
      <c r="DI35" s="164">
        <f>'Production Summary'!$N$56</f>
        <v>13097.713097713096</v>
      </c>
      <c r="DJ35" s="164">
        <f>'Production Summary'!$M$56</f>
        <v>163.72141372141371</v>
      </c>
      <c r="DK35" s="164">
        <f>'Production Summary'!$N$57</f>
        <v>14189.189189189186</v>
      </c>
      <c r="DL35" s="164">
        <f>'Production Summary'!$M$57</f>
        <v>394.14414414414409</v>
      </c>
      <c r="DM35" s="164">
        <f>'Production Summary'!$N$58</f>
        <v>14017.671517671517</v>
      </c>
      <c r="DN35" s="164">
        <f>'Production Summary'!$M$58</f>
        <v>778.75952875952873</v>
      </c>
      <c r="DO35" s="164">
        <f>'Production Summary'!$N$61</f>
        <v>4500</v>
      </c>
      <c r="DP35" s="328">
        <f>'Production Summary'!$M$61</f>
        <v>750</v>
      </c>
      <c r="DQ35" s="164">
        <v>0</v>
      </c>
      <c r="DR35" s="164">
        <f>'Production Summary'!$N$62</f>
        <v>8900</v>
      </c>
      <c r="DS35" s="164">
        <f>'Production Summary'!$N$70</f>
        <v>300</v>
      </c>
      <c r="DT35" s="328">
        <f>'Production Summary'!$M$70</f>
        <v>25</v>
      </c>
      <c r="DU35" s="164">
        <v>0</v>
      </c>
      <c r="DV35" s="164">
        <f>'Production Summary'!$N$71</f>
        <v>150</v>
      </c>
      <c r="DW35" s="164">
        <v>0</v>
      </c>
      <c r="DX35" s="164">
        <f>'Production Summary'!$N$64</f>
        <v>192</v>
      </c>
      <c r="DY35" s="164">
        <v>0</v>
      </c>
      <c r="DZ35" s="391">
        <f>'Production Summary'!$N$65</f>
        <v>384</v>
      </c>
      <c r="EA35" s="164">
        <v>0</v>
      </c>
      <c r="EB35" s="391">
        <f>'Production Summary'!$N$66</f>
        <v>192</v>
      </c>
      <c r="EC35" s="164">
        <v>0</v>
      </c>
      <c r="ED35" s="164">
        <f>'Production Summary'!$N$67</f>
        <v>96</v>
      </c>
      <c r="EE35" s="164">
        <v>0</v>
      </c>
      <c r="EF35" s="164">
        <f>'Production Summary'!$N$68</f>
        <v>96</v>
      </c>
      <c r="EG35" s="164">
        <v>0</v>
      </c>
      <c r="EH35" s="164">
        <f>'Production Summary'!$N$69</f>
        <v>340</v>
      </c>
      <c r="EI35" s="101"/>
      <c r="EJ35" s="3"/>
      <c r="EK35" s="3"/>
      <c r="ER35" s="64" t="s">
        <v>51</v>
      </c>
      <c r="ES35" s="61" t="str">
        <f t="shared" si="0"/>
        <v/>
      </c>
      <c r="ET35" s="24">
        <f t="shared" si="1"/>
        <v>0</v>
      </c>
    </row>
    <row r="36" spans="1:150" ht="15" customHeight="1">
      <c r="A36" t="b">
        <f>C36='Other States'!C36</f>
        <v>1</v>
      </c>
      <c r="B36" s="60">
        <f t="shared" si="2"/>
        <v>31</v>
      </c>
      <c r="C36" s="61" t="str">
        <f>IF('Other States'!C36="","",'Other States'!C36)</f>
        <v/>
      </c>
      <c r="D36" s="164">
        <f>'Production Summary'!$N$4</f>
        <v>666</v>
      </c>
      <c r="E36" s="164">
        <f>'Production Summary'!$M$4</f>
        <v>27.75</v>
      </c>
      <c r="F36" s="164">
        <v>0</v>
      </c>
      <c r="G36" s="164">
        <f>'Production Summary'!$N$5</f>
        <v>666</v>
      </c>
      <c r="H36" s="164">
        <f>'Production Summary'!$M$5</f>
        <v>27.75</v>
      </c>
      <c r="I36" s="164">
        <v>0</v>
      </c>
      <c r="J36" s="164">
        <f>'Production Summary'!$N$6</f>
        <v>200</v>
      </c>
      <c r="K36" s="328">
        <f>'Production Summary'!$M$6</f>
        <v>7.5</v>
      </c>
      <c r="L36" s="164">
        <v>0</v>
      </c>
      <c r="M36" s="365">
        <f>'Production Summary'!$N$7</f>
        <v>612.72</v>
      </c>
      <c r="N36" s="367">
        <f>'Production Summary'!$M$7</f>
        <v>25.53</v>
      </c>
      <c r="O36" s="164">
        <v>0</v>
      </c>
      <c r="P36" s="164">
        <f>'Production Summary'!$N$8</f>
        <v>780</v>
      </c>
      <c r="Q36" s="164">
        <f>'Production Summary'!$M$8</f>
        <v>65</v>
      </c>
      <c r="R36" s="164">
        <v>0</v>
      </c>
      <c r="S36" s="164">
        <f>'Production Summary'!$N$9</f>
        <v>720</v>
      </c>
      <c r="T36" s="164">
        <f>'Production Summary'!$M$9</f>
        <v>60</v>
      </c>
      <c r="U36" s="164">
        <v>0</v>
      </c>
      <c r="V36" s="164">
        <f>'Production Summary'!$N$10</f>
        <v>876</v>
      </c>
      <c r="W36" s="164">
        <f>'Production Summary'!$M$10</f>
        <v>73</v>
      </c>
      <c r="X36" s="164">
        <v>0</v>
      </c>
      <c r="Y36" s="164">
        <f>'Production Summary'!$N$14</f>
        <v>177</v>
      </c>
      <c r="Z36" s="328">
        <f>'Production Summary'!$M$14</f>
        <v>14.75</v>
      </c>
      <c r="AA36" s="164">
        <v>0</v>
      </c>
      <c r="AB36" s="164">
        <f>'Production Summary'!$N$15</f>
        <v>126</v>
      </c>
      <c r="AC36" s="164">
        <f>'Production Summary'!$M$15</f>
        <v>21</v>
      </c>
      <c r="AD36" s="164">
        <v>0</v>
      </c>
      <c r="AE36" s="164">
        <f>'Production Summary'!$N$16</f>
        <v>252</v>
      </c>
      <c r="AF36" s="164">
        <f>'Production Summary'!$M$16</f>
        <v>21</v>
      </c>
      <c r="AG36" s="164">
        <v>0</v>
      </c>
      <c r="AH36" s="164">
        <f>'Production Summary'!$N$18</f>
        <v>1035</v>
      </c>
      <c r="AI36" s="164">
        <f>'Production Summary'!$M$18</f>
        <v>17.25</v>
      </c>
      <c r="AJ36" s="164">
        <v>0</v>
      </c>
      <c r="AK36" s="164">
        <f>'Production Summary'!$N$19</f>
        <v>870</v>
      </c>
      <c r="AL36" s="164">
        <f>'Production Summary'!$M$19</f>
        <v>29</v>
      </c>
      <c r="AM36" s="164">
        <v>0</v>
      </c>
      <c r="AN36" s="164">
        <f>'Production Summary'!$N$20</f>
        <v>864</v>
      </c>
      <c r="AO36" s="164">
        <f>'Production Summary'!$M$20</f>
        <v>72</v>
      </c>
      <c r="AP36" s="164">
        <v>0</v>
      </c>
      <c r="AQ36" s="164">
        <f>'Production Summary'!$N$21</f>
        <v>670</v>
      </c>
      <c r="AR36" s="164">
        <f>'Production Summary'!$M$21</f>
        <v>335</v>
      </c>
      <c r="AS36" s="164">
        <v>0</v>
      </c>
      <c r="AT36" s="386">
        <f>'Production Summary'!$N$22</f>
        <v>375</v>
      </c>
      <c r="AU36" s="164">
        <f>'Production Summary'!$N$23</f>
        <v>1050</v>
      </c>
      <c r="AV36" s="164">
        <f>'Production Summary'!$N$25</f>
        <v>300</v>
      </c>
      <c r="AW36" s="164">
        <f>'Production Summary'!$M$25</f>
        <v>25</v>
      </c>
      <c r="AX36" s="164">
        <v>0</v>
      </c>
      <c r="AY36" s="164">
        <f>'Production Summary'!$N$26</f>
        <v>300</v>
      </c>
      <c r="AZ36" s="164">
        <f>'Production Summary'!$M$26</f>
        <v>25</v>
      </c>
      <c r="BA36" s="164">
        <v>0</v>
      </c>
      <c r="BB36" s="164">
        <f>'Production Summary'!$N$28</f>
        <v>777</v>
      </c>
      <c r="BC36" s="164">
        <f>'Production Summary'!$M$28</f>
        <v>12.95</v>
      </c>
      <c r="BD36" s="164">
        <v>0</v>
      </c>
      <c r="BE36" s="164">
        <f>'Production Summary'!$N$29</f>
        <v>612</v>
      </c>
      <c r="BF36" s="164">
        <f>'Production Summary'!$M$29</f>
        <v>51</v>
      </c>
      <c r="BG36" s="164">
        <v>0</v>
      </c>
      <c r="BH36" s="164">
        <f>'Production Summary'!$N$30</f>
        <v>500</v>
      </c>
      <c r="BI36" s="164">
        <f>'Production Summary'!$M$30</f>
        <v>250</v>
      </c>
      <c r="BJ36" s="164">
        <v>0</v>
      </c>
      <c r="BK36" s="386"/>
      <c r="BL36" s="164">
        <f>'Production Summary'!$N$32</f>
        <v>875</v>
      </c>
      <c r="BM36" s="164">
        <f>'Production Summary'!$N$34</f>
        <v>360.59999999999997</v>
      </c>
      <c r="BN36" s="164">
        <f>'Production Summary'!$M$34</f>
        <v>6.01</v>
      </c>
      <c r="BO36" s="164">
        <v>0</v>
      </c>
      <c r="BP36" s="164">
        <f>'Production Summary'!$N$36</f>
        <v>717</v>
      </c>
      <c r="BQ36" s="164">
        <f>'Production Summary'!$M$36</f>
        <v>11.95</v>
      </c>
      <c r="BR36" s="164">
        <v>0</v>
      </c>
      <c r="BS36" s="164">
        <f>'Production Summary'!$N$37</f>
        <v>210</v>
      </c>
      <c r="BT36" s="164">
        <f>'Production Summary'!$M$37</f>
        <v>21</v>
      </c>
      <c r="BU36" s="164">
        <v>0</v>
      </c>
      <c r="BV36" s="164">
        <f>'Production Summary'!$N$38</f>
        <v>280</v>
      </c>
      <c r="BW36" s="164">
        <f>'Production Summary'!$M$38</f>
        <v>28</v>
      </c>
      <c r="BX36" s="164">
        <v>0</v>
      </c>
      <c r="BY36" s="165">
        <f>'Production Summary'!$N$39</f>
        <v>300.38406247988502</v>
      </c>
      <c r="BZ36" s="164">
        <f>'Production Summary'!$M$39</f>
        <v>30.038406247988501</v>
      </c>
      <c r="CA36" s="164">
        <v>0</v>
      </c>
      <c r="CB36" s="164">
        <f>'Production Summary'!$N$40</f>
        <v>131.30000000000001</v>
      </c>
      <c r="CC36" s="164">
        <f>'Production Summary'!$M$40</f>
        <v>13.13</v>
      </c>
      <c r="CD36" s="164">
        <v>0</v>
      </c>
      <c r="CE36" s="164">
        <f>'Production Summary'!$N$42</f>
        <v>1136.3519999999996</v>
      </c>
      <c r="CF36" s="164">
        <f>'Production Summary'!$M$42</f>
        <v>81.167999999999978</v>
      </c>
      <c r="CG36" s="164">
        <v>0</v>
      </c>
      <c r="CH36" s="164">
        <v>0</v>
      </c>
      <c r="CI36" s="164">
        <f>'Production Summary'!$N$43</f>
        <v>184</v>
      </c>
      <c r="CJ36" s="164">
        <v>0</v>
      </c>
      <c r="CK36" s="164">
        <f>'Production Summary'!$N$44</f>
        <v>355</v>
      </c>
      <c r="CL36" s="164">
        <v>0</v>
      </c>
      <c r="CM36" s="375">
        <f>'Production Summary'!$N$45</f>
        <v>1650</v>
      </c>
      <c r="CN36" s="164">
        <f>'Production Summary'!$N$46</f>
        <v>270</v>
      </c>
      <c r="CO36" s="164">
        <f>'Production Summary'!$N$47</f>
        <v>1350</v>
      </c>
      <c r="CP36" s="166"/>
      <c r="CQ36" s="164">
        <f>'Production Summary'!$N$49</f>
        <v>8004.1580041580037</v>
      </c>
      <c r="CR36" s="164">
        <f>'Production Summary'!$M$49</f>
        <v>66.701316701316699</v>
      </c>
      <c r="CS36" s="164">
        <f>'Production Summary'!$N$50</f>
        <v>13331.600831600828</v>
      </c>
      <c r="CT36" s="164">
        <f>'Production Summary'!$M$50</f>
        <v>148.1288981288981</v>
      </c>
      <c r="CU36" s="164">
        <f>'Production Summary'!$N$51</f>
        <v>12785.862785862784</v>
      </c>
      <c r="CV36" s="164">
        <f>'Production Summary'!$M$51</f>
        <v>355.16285516285512</v>
      </c>
      <c r="CW36" s="164">
        <f>'Production Summary'!$N$52</f>
        <v>12629.937629937627</v>
      </c>
      <c r="CX36" s="164">
        <f>'Production Summary'!$M$52</f>
        <v>701.66320166320156</v>
      </c>
      <c r="CY36" s="164">
        <f>'Production Summary'!$N$53</f>
        <v>12396.049896049895</v>
      </c>
      <c r="CZ36" s="164">
        <f>'Production Summary'!$M$53</f>
        <v>688.66943866943859</v>
      </c>
      <c r="DA36" s="164">
        <f>'Production Summary'!$N$54</f>
        <v>13799.376299376298</v>
      </c>
      <c r="DB36" s="164">
        <f>'Production Summary'!$M$54</f>
        <v>766.63201663201653</v>
      </c>
      <c r="DC36" s="328">
        <f>'Production Summary'!$N$60</f>
        <v>12863.825363825363</v>
      </c>
      <c r="DD36" s="328">
        <f>'Production Summary'!$M$60</f>
        <v>714.65696465696465</v>
      </c>
      <c r="DE36" s="164">
        <f>'Production Summary'!$N$59</f>
        <v>11148.648648648648</v>
      </c>
      <c r="DF36" s="328">
        <f>'Production Summary'!$M$59</f>
        <v>619.36936936936934</v>
      </c>
      <c r="DG36" s="164">
        <f>'Production Summary'!$N$55</f>
        <v>13842.68884268884</v>
      </c>
      <c r="DH36" s="164">
        <f>'Production Summary'!$M$55</f>
        <v>3460.67221067221</v>
      </c>
      <c r="DI36" s="164">
        <f>'Production Summary'!$N$56</f>
        <v>13097.713097713096</v>
      </c>
      <c r="DJ36" s="164">
        <f>'Production Summary'!$M$56</f>
        <v>163.72141372141371</v>
      </c>
      <c r="DK36" s="164">
        <f>'Production Summary'!$N$57</f>
        <v>14189.189189189186</v>
      </c>
      <c r="DL36" s="164">
        <f>'Production Summary'!$M$57</f>
        <v>394.14414414414409</v>
      </c>
      <c r="DM36" s="164">
        <f>'Production Summary'!$N$58</f>
        <v>14017.671517671517</v>
      </c>
      <c r="DN36" s="164">
        <f>'Production Summary'!$M$58</f>
        <v>778.75952875952873</v>
      </c>
      <c r="DO36" s="164">
        <f>'Production Summary'!$N$61</f>
        <v>4500</v>
      </c>
      <c r="DP36" s="328">
        <f>'Production Summary'!$M$61</f>
        <v>750</v>
      </c>
      <c r="DQ36" s="164">
        <v>0</v>
      </c>
      <c r="DR36" s="164">
        <f>'Production Summary'!$N$62</f>
        <v>8900</v>
      </c>
      <c r="DS36" s="164">
        <f>'Production Summary'!$N$70</f>
        <v>300</v>
      </c>
      <c r="DT36" s="328">
        <f>'Production Summary'!$M$70</f>
        <v>25</v>
      </c>
      <c r="DU36" s="164">
        <v>0</v>
      </c>
      <c r="DV36" s="164">
        <f>'Production Summary'!$N$71</f>
        <v>150</v>
      </c>
      <c r="DW36" s="164">
        <v>0</v>
      </c>
      <c r="DX36" s="164">
        <f>'Production Summary'!$N$64</f>
        <v>192</v>
      </c>
      <c r="DY36" s="164">
        <v>0</v>
      </c>
      <c r="DZ36" s="391">
        <f>'Production Summary'!$N$65</f>
        <v>384</v>
      </c>
      <c r="EA36" s="164">
        <v>0</v>
      </c>
      <c r="EB36" s="391">
        <f>'Production Summary'!$N$66</f>
        <v>192</v>
      </c>
      <c r="EC36" s="164">
        <v>0</v>
      </c>
      <c r="ED36" s="164">
        <f>'Production Summary'!$N$67</f>
        <v>96</v>
      </c>
      <c r="EE36" s="164">
        <v>0</v>
      </c>
      <c r="EF36" s="164">
        <f>'Production Summary'!$N$68</f>
        <v>96</v>
      </c>
      <c r="EG36" s="164">
        <v>0</v>
      </c>
      <c r="EH36" s="164">
        <f>'Production Summary'!$N$69</f>
        <v>340</v>
      </c>
      <c r="EI36" s="101"/>
      <c r="EJ36" s="3"/>
      <c r="EK36" s="3"/>
      <c r="ER36" s="64" t="s">
        <v>52</v>
      </c>
      <c r="ES36" s="61" t="str">
        <f t="shared" si="0"/>
        <v/>
      </c>
      <c r="ET36" s="24">
        <f t="shared" si="1"/>
        <v>0</v>
      </c>
    </row>
    <row r="37" spans="1:150" ht="15" customHeight="1">
      <c r="A37" t="b">
        <f>C37='Other States'!C37</f>
        <v>1</v>
      </c>
      <c r="B37" s="65">
        <f t="shared" si="2"/>
        <v>32</v>
      </c>
      <c r="C37" s="61" t="str">
        <f>IF('Other States'!C37="","",'Other States'!C37)</f>
        <v/>
      </c>
      <c r="D37" s="164">
        <f>'Production Summary'!$N$4</f>
        <v>666</v>
      </c>
      <c r="E37" s="164">
        <f>'Production Summary'!$M$4</f>
        <v>27.75</v>
      </c>
      <c r="F37" s="164">
        <v>0</v>
      </c>
      <c r="G37" s="164">
        <f>'Production Summary'!$N$5</f>
        <v>666</v>
      </c>
      <c r="H37" s="164">
        <f>'Production Summary'!$M$5</f>
        <v>27.75</v>
      </c>
      <c r="I37" s="164">
        <v>0</v>
      </c>
      <c r="J37" s="164">
        <f>'Production Summary'!$N$6</f>
        <v>200</v>
      </c>
      <c r="K37" s="328">
        <f>'Production Summary'!$M$6</f>
        <v>7.5</v>
      </c>
      <c r="L37" s="164">
        <v>0</v>
      </c>
      <c r="M37" s="365">
        <f>'Production Summary'!$N$7</f>
        <v>612.72</v>
      </c>
      <c r="N37" s="367">
        <f>'Production Summary'!$M$7</f>
        <v>25.53</v>
      </c>
      <c r="O37" s="164">
        <v>0</v>
      </c>
      <c r="P37" s="164">
        <f>'Production Summary'!$N$8</f>
        <v>780</v>
      </c>
      <c r="Q37" s="164">
        <f>'Production Summary'!$M$8</f>
        <v>65</v>
      </c>
      <c r="R37" s="164">
        <v>0</v>
      </c>
      <c r="S37" s="164">
        <f>'Production Summary'!$N$9</f>
        <v>720</v>
      </c>
      <c r="T37" s="164">
        <f>'Production Summary'!$M$9</f>
        <v>60</v>
      </c>
      <c r="U37" s="164">
        <v>0</v>
      </c>
      <c r="V37" s="164">
        <f>'Production Summary'!$N$10</f>
        <v>876</v>
      </c>
      <c r="W37" s="164">
        <f>'Production Summary'!$M$10</f>
        <v>73</v>
      </c>
      <c r="X37" s="164">
        <v>0</v>
      </c>
      <c r="Y37" s="164">
        <f>'Production Summary'!$N$14</f>
        <v>177</v>
      </c>
      <c r="Z37" s="328">
        <f>'Production Summary'!$M$14</f>
        <v>14.75</v>
      </c>
      <c r="AA37" s="164">
        <v>0</v>
      </c>
      <c r="AB37" s="164">
        <f>'Production Summary'!$N$15</f>
        <v>126</v>
      </c>
      <c r="AC37" s="164">
        <f>'Production Summary'!$M$15</f>
        <v>21</v>
      </c>
      <c r="AD37" s="164">
        <v>0</v>
      </c>
      <c r="AE37" s="164">
        <f>'Production Summary'!$N$16</f>
        <v>252</v>
      </c>
      <c r="AF37" s="164">
        <f>'Production Summary'!$M$16</f>
        <v>21</v>
      </c>
      <c r="AG37" s="164">
        <v>0</v>
      </c>
      <c r="AH37" s="164">
        <f>'Production Summary'!$N$18</f>
        <v>1035</v>
      </c>
      <c r="AI37" s="164">
        <f>'Production Summary'!$M$18</f>
        <v>17.25</v>
      </c>
      <c r="AJ37" s="164">
        <v>0</v>
      </c>
      <c r="AK37" s="164">
        <f>'Production Summary'!$N$19</f>
        <v>870</v>
      </c>
      <c r="AL37" s="164">
        <f>'Production Summary'!$M$19</f>
        <v>29</v>
      </c>
      <c r="AM37" s="164">
        <v>0</v>
      </c>
      <c r="AN37" s="164">
        <f>'Production Summary'!$N$20</f>
        <v>864</v>
      </c>
      <c r="AO37" s="164">
        <f>'Production Summary'!$M$20</f>
        <v>72</v>
      </c>
      <c r="AP37" s="164">
        <v>0</v>
      </c>
      <c r="AQ37" s="164">
        <f>'Production Summary'!$N$21</f>
        <v>670</v>
      </c>
      <c r="AR37" s="164">
        <f>'Production Summary'!$M$21</f>
        <v>335</v>
      </c>
      <c r="AS37" s="164">
        <v>0</v>
      </c>
      <c r="AT37" s="386">
        <f>'Production Summary'!$N$22</f>
        <v>375</v>
      </c>
      <c r="AU37" s="164">
        <f>'Production Summary'!$N$23</f>
        <v>1050</v>
      </c>
      <c r="AV37" s="164">
        <f>'Production Summary'!$N$25</f>
        <v>300</v>
      </c>
      <c r="AW37" s="164">
        <f>'Production Summary'!$M$25</f>
        <v>25</v>
      </c>
      <c r="AX37" s="164">
        <v>0</v>
      </c>
      <c r="AY37" s="164">
        <f>'Production Summary'!$N$26</f>
        <v>300</v>
      </c>
      <c r="AZ37" s="164">
        <f>'Production Summary'!$M$26</f>
        <v>25</v>
      </c>
      <c r="BA37" s="164">
        <v>0</v>
      </c>
      <c r="BB37" s="164">
        <f>'Production Summary'!$N$28</f>
        <v>777</v>
      </c>
      <c r="BC37" s="164">
        <f>'Production Summary'!$M$28</f>
        <v>12.95</v>
      </c>
      <c r="BD37" s="164">
        <v>0</v>
      </c>
      <c r="BE37" s="164">
        <f>'Production Summary'!$N$29</f>
        <v>612</v>
      </c>
      <c r="BF37" s="164">
        <f>'Production Summary'!$M$29</f>
        <v>51</v>
      </c>
      <c r="BG37" s="164">
        <v>0</v>
      </c>
      <c r="BH37" s="164">
        <f>'Production Summary'!$N$30</f>
        <v>500</v>
      </c>
      <c r="BI37" s="164">
        <f>'Production Summary'!$M$30</f>
        <v>250</v>
      </c>
      <c r="BJ37" s="164">
        <v>0</v>
      </c>
      <c r="BK37" s="386"/>
      <c r="BL37" s="164">
        <f>'Production Summary'!$N$32</f>
        <v>875</v>
      </c>
      <c r="BM37" s="164">
        <f>'Production Summary'!$N$34</f>
        <v>360.59999999999997</v>
      </c>
      <c r="BN37" s="164">
        <f>'Production Summary'!$M$34</f>
        <v>6.01</v>
      </c>
      <c r="BO37" s="164">
        <v>0</v>
      </c>
      <c r="BP37" s="164">
        <f>'Production Summary'!$N$36</f>
        <v>717</v>
      </c>
      <c r="BQ37" s="164">
        <f>'Production Summary'!$M$36</f>
        <v>11.95</v>
      </c>
      <c r="BR37" s="164">
        <v>0</v>
      </c>
      <c r="BS37" s="164">
        <f>'Production Summary'!$N$37</f>
        <v>210</v>
      </c>
      <c r="BT37" s="164">
        <f>'Production Summary'!$M$37</f>
        <v>21</v>
      </c>
      <c r="BU37" s="164">
        <v>0</v>
      </c>
      <c r="BV37" s="164">
        <f>'Production Summary'!$N$38</f>
        <v>280</v>
      </c>
      <c r="BW37" s="164">
        <f>'Production Summary'!$M$38</f>
        <v>28</v>
      </c>
      <c r="BX37" s="164">
        <v>0</v>
      </c>
      <c r="BY37" s="165">
        <f>'Production Summary'!$N$39</f>
        <v>300.38406247988502</v>
      </c>
      <c r="BZ37" s="164">
        <f>'Production Summary'!$M$39</f>
        <v>30.038406247988501</v>
      </c>
      <c r="CA37" s="164">
        <v>0</v>
      </c>
      <c r="CB37" s="164">
        <f>'Production Summary'!$N$40</f>
        <v>131.30000000000001</v>
      </c>
      <c r="CC37" s="164">
        <f>'Production Summary'!$M$40</f>
        <v>13.13</v>
      </c>
      <c r="CD37" s="164">
        <v>0</v>
      </c>
      <c r="CE37" s="164">
        <f>'Production Summary'!$N$42</f>
        <v>1136.3519999999996</v>
      </c>
      <c r="CF37" s="164">
        <f>'Production Summary'!$M$42</f>
        <v>81.167999999999978</v>
      </c>
      <c r="CG37" s="164">
        <v>0</v>
      </c>
      <c r="CH37" s="164">
        <v>0</v>
      </c>
      <c r="CI37" s="164">
        <f>'Production Summary'!$N$43</f>
        <v>184</v>
      </c>
      <c r="CJ37" s="164">
        <v>0</v>
      </c>
      <c r="CK37" s="164">
        <f>'Production Summary'!$N$44</f>
        <v>355</v>
      </c>
      <c r="CL37" s="164">
        <v>0</v>
      </c>
      <c r="CM37" s="375">
        <f>'Production Summary'!$N$45</f>
        <v>1650</v>
      </c>
      <c r="CN37" s="164">
        <f>'Production Summary'!$N$46</f>
        <v>270</v>
      </c>
      <c r="CO37" s="164">
        <f>'Production Summary'!$N$47</f>
        <v>1350</v>
      </c>
      <c r="CP37" s="166"/>
      <c r="CQ37" s="164">
        <f>'Production Summary'!$N$49</f>
        <v>8004.1580041580037</v>
      </c>
      <c r="CR37" s="164">
        <f>'Production Summary'!$M$49</f>
        <v>66.701316701316699</v>
      </c>
      <c r="CS37" s="164">
        <f>'Production Summary'!$N$50</f>
        <v>13331.600831600828</v>
      </c>
      <c r="CT37" s="164">
        <f>'Production Summary'!$M$50</f>
        <v>148.1288981288981</v>
      </c>
      <c r="CU37" s="164">
        <f>'Production Summary'!$N$51</f>
        <v>12785.862785862784</v>
      </c>
      <c r="CV37" s="164">
        <f>'Production Summary'!$M$51</f>
        <v>355.16285516285512</v>
      </c>
      <c r="CW37" s="164">
        <f>'Production Summary'!$N$52</f>
        <v>12629.937629937627</v>
      </c>
      <c r="CX37" s="164">
        <f>'Production Summary'!$M$52</f>
        <v>701.66320166320156</v>
      </c>
      <c r="CY37" s="164">
        <f>'Production Summary'!$N$53</f>
        <v>12396.049896049895</v>
      </c>
      <c r="CZ37" s="164">
        <f>'Production Summary'!$M$53</f>
        <v>688.66943866943859</v>
      </c>
      <c r="DA37" s="164">
        <f>'Production Summary'!$N$54</f>
        <v>13799.376299376298</v>
      </c>
      <c r="DB37" s="164">
        <f>'Production Summary'!$M$54</f>
        <v>766.63201663201653</v>
      </c>
      <c r="DC37" s="328">
        <f>'Production Summary'!$N$60</f>
        <v>12863.825363825363</v>
      </c>
      <c r="DD37" s="328">
        <f>'Production Summary'!$M$60</f>
        <v>714.65696465696465</v>
      </c>
      <c r="DE37" s="164">
        <f>'Production Summary'!$N$59</f>
        <v>11148.648648648648</v>
      </c>
      <c r="DF37" s="328">
        <f>'Production Summary'!$M$59</f>
        <v>619.36936936936934</v>
      </c>
      <c r="DG37" s="164">
        <f>'Production Summary'!$N$55</f>
        <v>13842.68884268884</v>
      </c>
      <c r="DH37" s="164">
        <f>'Production Summary'!$M$55</f>
        <v>3460.67221067221</v>
      </c>
      <c r="DI37" s="164">
        <f>'Production Summary'!$N$56</f>
        <v>13097.713097713096</v>
      </c>
      <c r="DJ37" s="164">
        <f>'Production Summary'!$M$56</f>
        <v>163.72141372141371</v>
      </c>
      <c r="DK37" s="164">
        <f>'Production Summary'!$N$57</f>
        <v>14189.189189189186</v>
      </c>
      <c r="DL37" s="164">
        <f>'Production Summary'!$M$57</f>
        <v>394.14414414414409</v>
      </c>
      <c r="DM37" s="164">
        <f>'Production Summary'!$N$58</f>
        <v>14017.671517671517</v>
      </c>
      <c r="DN37" s="164">
        <f>'Production Summary'!$M$58</f>
        <v>778.75952875952873</v>
      </c>
      <c r="DO37" s="164">
        <f>'Production Summary'!$N$61</f>
        <v>4500</v>
      </c>
      <c r="DP37" s="328">
        <f>'Production Summary'!$M$61</f>
        <v>750</v>
      </c>
      <c r="DQ37" s="164">
        <v>0</v>
      </c>
      <c r="DR37" s="164">
        <f>'Production Summary'!$N$62</f>
        <v>8900</v>
      </c>
      <c r="DS37" s="164">
        <f>'Production Summary'!$N$70</f>
        <v>300</v>
      </c>
      <c r="DT37" s="328">
        <f>'Production Summary'!$M$70</f>
        <v>25</v>
      </c>
      <c r="DU37" s="164">
        <v>0</v>
      </c>
      <c r="DV37" s="164">
        <f>'Production Summary'!$N$71</f>
        <v>150</v>
      </c>
      <c r="DW37" s="164">
        <v>0</v>
      </c>
      <c r="DX37" s="164">
        <f>'Production Summary'!$N$64</f>
        <v>192</v>
      </c>
      <c r="DY37" s="164">
        <v>0</v>
      </c>
      <c r="DZ37" s="391">
        <f>'Production Summary'!$N$65</f>
        <v>384</v>
      </c>
      <c r="EA37" s="164">
        <v>0</v>
      </c>
      <c r="EB37" s="391">
        <f>'Production Summary'!$N$66</f>
        <v>192</v>
      </c>
      <c r="EC37" s="164">
        <v>0</v>
      </c>
      <c r="ED37" s="164">
        <f>'Production Summary'!$N$67</f>
        <v>96</v>
      </c>
      <c r="EE37" s="164">
        <v>0</v>
      </c>
      <c r="EF37" s="164">
        <f>'Production Summary'!$N$68</f>
        <v>96</v>
      </c>
      <c r="EG37" s="164">
        <v>0</v>
      </c>
      <c r="EH37" s="164">
        <f>'Production Summary'!$N$69</f>
        <v>340</v>
      </c>
      <c r="EI37" s="101"/>
      <c r="EJ37" s="3"/>
      <c r="EK37" s="3"/>
      <c r="ER37" s="64" t="s">
        <v>53</v>
      </c>
      <c r="ES37" s="61" t="str">
        <f t="shared" si="0"/>
        <v/>
      </c>
      <c r="ET37" s="24">
        <f t="shared" si="1"/>
        <v>0</v>
      </c>
    </row>
    <row r="38" spans="1:150" ht="15" customHeight="1">
      <c r="A38" t="b">
        <f>C38='Other States'!C38</f>
        <v>1</v>
      </c>
      <c r="B38" s="65">
        <f t="shared" si="2"/>
        <v>33</v>
      </c>
      <c r="C38" s="61" t="str">
        <f>IF('Other States'!C38="","",'Other States'!C38)</f>
        <v/>
      </c>
      <c r="D38" s="164">
        <f>'Production Summary'!$N$4</f>
        <v>666</v>
      </c>
      <c r="E38" s="164">
        <f>'Production Summary'!$M$4</f>
        <v>27.75</v>
      </c>
      <c r="F38" s="164">
        <v>0</v>
      </c>
      <c r="G38" s="164">
        <f>'Production Summary'!$N$5</f>
        <v>666</v>
      </c>
      <c r="H38" s="164">
        <f>'Production Summary'!$M$5</f>
        <v>27.75</v>
      </c>
      <c r="I38" s="164">
        <v>0</v>
      </c>
      <c r="J38" s="164">
        <f>'Production Summary'!$N$6</f>
        <v>200</v>
      </c>
      <c r="K38" s="328">
        <f>'Production Summary'!$M$6</f>
        <v>7.5</v>
      </c>
      <c r="L38" s="164">
        <v>0</v>
      </c>
      <c r="M38" s="365">
        <f>'Production Summary'!$N$7</f>
        <v>612.72</v>
      </c>
      <c r="N38" s="367">
        <f>'Production Summary'!$M$7</f>
        <v>25.53</v>
      </c>
      <c r="O38" s="164">
        <v>0</v>
      </c>
      <c r="P38" s="164">
        <f>'Production Summary'!$N$8</f>
        <v>780</v>
      </c>
      <c r="Q38" s="164">
        <f>'Production Summary'!$M$8</f>
        <v>65</v>
      </c>
      <c r="R38" s="164">
        <v>0</v>
      </c>
      <c r="S38" s="164">
        <f>'Production Summary'!$N$9</f>
        <v>720</v>
      </c>
      <c r="T38" s="164">
        <f>'Production Summary'!$M$9</f>
        <v>60</v>
      </c>
      <c r="U38" s="164">
        <v>0</v>
      </c>
      <c r="V38" s="164">
        <f>'Production Summary'!$N$10</f>
        <v>876</v>
      </c>
      <c r="W38" s="164">
        <f>'Production Summary'!$M$10</f>
        <v>73</v>
      </c>
      <c r="X38" s="164">
        <v>0</v>
      </c>
      <c r="Y38" s="164">
        <f>'Production Summary'!$N$14</f>
        <v>177</v>
      </c>
      <c r="Z38" s="328">
        <f>'Production Summary'!$M$14</f>
        <v>14.75</v>
      </c>
      <c r="AA38" s="164">
        <v>0</v>
      </c>
      <c r="AB38" s="164">
        <f>'Production Summary'!$N$15</f>
        <v>126</v>
      </c>
      <c r="AC38" s="164">
        <f>'Production Summary'!$M$15</f>
        <v>21</v>
      </c>
      <c r="AD38" s="164">
        <v>0</v>
      </c>
      <c r="AE38" s="164">
        <f>'Production Summary'!$N$16</f>
        <v>252</v>
      </c>
      <c r="AF38" s="164">
        <f>'Production Summary'!$M$16</f>
        <v>21</v>
      </c>
      <c r="AG38" s="164">
        <v>0</v>
      </c>
      <c r="AH38" s="164">
        <f>'Production Summary'!$N$18</f>
        <v>1035</v>
      </c>
      <c r="AI38" s="164">
        <f>'Production Summary'!$M$18</f>
        <v>17.25</v>
      </c>
      <c r="AJ38" s="164">
        <v>0</v>
      </c>
      <c r="AK38" s="164">
        <f>'Production Summary'!$N$19</f>
        <v>870</v>
      </c>
      <c r="AL38" s="164">
        <f>'Production Summary'!$M$19</f>
        <v>29</v>
      </c>
      <c r="AM38" s="164">
        <v>0</v>
      </c>
      <c r="AN38" s="164">
        <f>'Production Summary'!$N$20</f>
        <v>864</v>
      </c>
      <c r="AO38" s="164">
        <f>'Production Summary'!$M$20</f>
        <v>72</v>
      </c>
      <c r="AP38" s="164">
        <v>0</v>
      </c>
      <c r="AQ38" s="164">
        <f>'Production Summary'!$N$21</f>
        <v>670</v>
      </c>
      <c r="AR38" s="164">
        <f>'Production Summary'!$M$21</f>
        <v>335</v>
      </c>
      <c r="AS38" s="164">
        <v>0</v>
      </c>
      <c r="AT38" s="386">
        <f>'Production Summary'!$N$22</f>
        <v>375</v>
      </c>
      <c r="AU38" s="164">
        <f>'Production Summary'!$N$23</f>
        <v>1050</v>
      </c>
      <c r="AV38" s="164">
        <f>'Production Summary'!$N$25</f>
        <v>300</v>
      </c>
      <c r="AW38" s="164">
        <f>'Production Summary'!$M$25</f>
        <v>25</v>
      </c>
      <c r="AX38" s="164">
        <v>0</v>
      </c>
      <c r="AY38" s="164">
        <f>'Production Summary'!$N$26</f>
        <v>300</v>
      </c>
      <c r="AZ38" s="164">
        <f>'Production Summary'!$M$26</f>
        <v>25</v>
      </c>
      <c r="BA38" s="164">
        <v>0</v>
      </c>
      <c r="BB38" s="164">
        <f>'Production Summary'!$N$28</f>
        <v>777</v>
      </c>
      <c r="BC38" s="164">
        <f>'Production Summary'!$M$28</f>
        <v>12.95</v>
      </c>
      <c r="BD38" s="164">
        <v>0</v>
      </c>
      <c r="BE38" s="164">
        <f>'Production Summary'!$N$29</f>
        <v>612</v>
      </c>
      <c r="BF38" s="164">
        <f>'Production Summary'!$M$29</f>
        <v>51</v>
      </c>
      <c r="BG38" s="164">
        <v>0</v>
      </c>
      <c r="BH38" s="164">
        <f>'Production Summary'!$N$30</f>
        <v>500</v>
      </c>
      <c r="BI38" s="164">
        <f>'Production Summary'!$M$30</f>
        <v>250</v>
      </c>
      <c r="BJ38" s="164">
        <v>0</v>
      </c>
      <c r="BK38" s="386"/>
      <c r="BL38" s="164">
        <f>'Production Summary'!$N$32</f>
        <v>875</v>
      </c>
      <c r="BM38" s="164">
        <f>'Production Summary'!$N$34</f>
        <v>360.59999999999997</v>
      </c>
      <c r="BN38" s="164">
        <f>'Production Summary'!$M$34</f>
        <v>6.01</v>
      </c>
      <c r="BO38" s="164">
        <v>0</v>
      </c>
      <c r="BP38" s="164">
        <f>'Production Summary'!$N$36</f>
        <v>717</v>
      </c>
      <c r="BQ38" s="164">
        <f>'Production Summary'!$M$36</f>
        <v>11.95</v>
      </c>
      <c r="BR38" s="164">
        <v>0</v>
      </c>
      <c r="BS38" s="164">
        <f>'Production Summary'!$N$37</f>
        <v>210</v>
      </c>
      <c r="BT38" s="164">
        <f>'Production Summary'!$M$37</f>
        <v>21</v>
      </c>
      <c r="BU38" s="164">
        <v>0</v>
      </c>
      <c r="BV38" s="164">
        <f>'Production Summary'!$N$38</f>
        <v>280</v>
      </c>
      <c r="BW38" s="164">
        <f>'Production Summary'!$M$38</f>
        <v>28</v>
      </c>
      <c r="BX38" s="164">
        <v>0</v>
      </c>
      <c r="BY38" s="165">
        <f>'Production Summary'!$N$39</f>
        <v>300.38406247988502</v>
      </c>
      <c r="BZ38" s="164">
        <f>'Production Summary'!$M$39</f>
        <v>30.038406247988501</v>
      </c>
      <c r="CA38" s="164">
        <v>0</v>
      </c>
      <c r="CB38" s="164">
        <f>'Production Summary'!$N$40</f>
        <v>131.30000000000001</v>
      </c>
      <c r="CC38" s="164">
        <f>'Production Summary'!$M$40</f>
        <v>13.13</v>
      </c>
      <c r="CD38" s="164">
        <v>0</v>
      </c>
      <c r="CE38" s="164">
        <f>'Production Summary'!$N$42</f>
        <v>1136.3519999999996</v>
      </c>
      <c r="CF38" s="164">
        <f>'Production Summary'!$M$42</f>
        <v>81.167999999999978</v>
      </c>
      <c r="CG38" s="164">
        <v>0</v>
      </c>
      <c r="CH38" s="164">
        <v>0</v>
      </c>
      <c r="CI38" s="164">
        <f>'Production Summary'!$N$43</f>
        <v>184</v>
      </c>
      <c r="CJ38" s="164">
        <v>0</v>
      </c>
      <c r="CK38" s="164">
        <f>'Production Summary'!$N$44</f>
        <v>355</v>
      </c>
      <c r="CL38" s="164">
        <v>0</v>
      </c>
      <c r="CM38" s="375">
        <f>'Production Summary'!$N$45</f>
        <v>1650</v>
      </c>
      <c r="CN38" s="164">
        <f>'Production Summary'!$N$46</f>
        <v>270</v>
      </c>
      <c r="CO38" s="164">
        <f>'Production Summary'!$N$47</f>
        <v>1350</v>
      </c>
      <c r="CP38" s="166"/>
      <c r="CQ38" s="164">
        <f>'Production Summary'!$N$49</f>
        <v>8004.1580041580037</v>
      </c>
      <c r="CR38" s="164">
        <f>'Production Summary'!$M$49</f>
        <v>66.701316701316699</v>
      </c>
      <c r="CS38" s="164">
        <f>'Production Summary'!$N$50</f>
        <v>13331.600831600828</v>
      </c>
      <c r="CT38" s="164">
        <f>'Production Summary'!$M$50</f>
        <v>148.1288981288981</v>
      </c>
      <c r="CU38" s="164">
        <f>'Production Summary'!$N$51</f>
        <v>12785.862785862784</v>
      </c>
      <c r="CV38" s="164">
        <f>'Production Summary'!$M$51</f>
        <v>355.16285516285512</v>
      </c>
      <c r="CW38" s="164">
        <f>'Production Summary'!$N$52</f>
        <v>12629.937629937627</v>
      </c>
      <c r="CX38" s="164">
        <f>'Production Summary'!$M$52</f>
        <v>701.66320166320156</v>
      </c>
      <c r="CY38" s="164">
        <f>'Production Summary'!$N$53</f>
        <v>12396.049896049895</v>
      </c>
      <c r="CZ38" s="164">
        <f>'Production Summary'!$M$53</f>
        <v>688.66943866943859</v>
      </c>
      <c r="DA38" s="164">
        <f>'Production Summary'!$N$54</f>
        <v>13799.376299376298</v>
      </c>
      <c r="DB38" s="164">
        <f>'Production Summary'!$M$54</f>
        <v>766.63201663201653</v>
      </c>
      <c r="DC38" s="328">
        <f>'Production Summary'!$N$60</f>
        <v>12863.825363825363</v>
      </c>
      <c r="DD38" s="328">
        <f>'Production Summary'!$M$60</f>
        <v>714.65696465696465</v>
      </c>
      <c r="DE38" s="164">
        <f>'Production Summary'!$N$59</f>
        <v>11148.648648648648</v>
      </c>
      <c r="DF38" s="328">
        <f>'Production Summary'!$M$59</f>
        <v>619.36936936936934</v>
      </c>
      <c r="DG38" s="164">
        <f>'Production Summary'!$N$55</f>
        <v>13842.68884268884</v>
      </c>
      <c r="DH38" s="164">
        <f>'Production Summary'!$M$55</f>
        <v>3460.67221067221</v>
      </c>
      <c r="DI38" s="164">
        <f>'Production Summary'!$N$56</f>
        <v>13097.713097713096</v>
      </c>
      <c r="DJ38" s="164">
        <f>'Production Summary'!$M$56</f>
        <v>163.72141372141371</v>
      </c>
      <c r="DK38" s="164">
        <f>'Production Summary'!$N$57</f>
        <v>14189.189189189186</v>
      </c>
      <c r="DL38" s="164">
        <f>'Production Summary'!$M$57</f>
        <v>394.14414414414409</v>
      </c>
      <c r="DM38" s="164">
        <f>'Production Summary'!$N$58</f>
        <v>14017.671517671517</v>
      </c>
      <c r="DN38" s="164">
        <f>'Production Summary'!$M$58</f>
        <v>778.75952875952873</v>
      </c>
      <c r="DO38" s="164">
        <f>'Production Summary'!$N$61</f>
        <v>4500</v>
      </c>
      <c r="DP38" s="328">
        <f>'Production Summary'!$M$61</f>
        <v>750</v>
      </c>
      <c r="DQ38" s="164">
        <v>0</v>
      </c>
      <c r="DR38" s="164">
        <f>'Production Summary'!$N$62</f>
        <v>8900</v>
      </c>
      <c r="DS38" s="164">
        <f>'Production Summary'!$N$70</f>
        <v>300</v>
      </c>
      <c r="DT38" s="328">
        <f>'Production Summary'!$M$70</f>
        <v>25</v>
      </c>
      <c r="DU38" s="164">
        <v>0</v>
      </c>
      <c r="DV38" s="164">
        <f>'Production Summary'!$N$71</f>
        <v>150</v>
      </c>
      <c r="DW38" s="164">
        <v>0</v>
      </c>
      <c r="DX38" s="164">
        <f>'Production Summary'!$N$64</f>
        <v>192</v>
      </c>
      <c r="DY38" s="164">
        <v>0</v>
      </c>
      <c r="DZ38" s="391">
        <f>'Production Summary'!$N$65</f>
        <v>384</v>
      </c>
      <c r="EA38" s="164">
        <v>0</v>
      </c>
      <c r="EB38" s="391">
        <f>'Production Summary'!$N$66</f>
        <v>192</v>
      </c>
      <c r="EC38" s="164">
        <v>0</v>
      </c>
      <c r="ED38" s="164">
        <f>'Production Summary'!$N$67</f>
        <v>96</v>
      </c>
      <c r="EE38" s="164">
        <v>0</v>
      </c>
      <c r="EF38" s="164">
        <f>'Production Summary'!$N$68</f>
        <v>96</v>
      </c>
      <c r="EG38" s="164">
        <v>0</v>
      </c>
      <c r="EH38" s="164">
        <f>'Production Summary'!$N$69</f>
        <v>340</v>
      </c>
      <c r="EI38" s="101"/>
      <c r="EJ38" s="3"/>
      <c r="EK38" s="3"/>
      <c r="ER38" s="64" t="s">
        <v>54</v>
      </c>
      <c r="ES38" s="61" t="str">
        <f t="shared" ref="ES38:ES68" si="3">C38</f>
        <v/>
      </c>
      <c r="ET38" s="24">
        <f t="shared" si="1"/>
        <v>0</v>
      </c>
    </row>
    <row r="39" spans="1:150" ht="15" customHeight="1">
      <c r="A39" t="b">
        <f>C39='Other States'!C39</f>
        <v>1</v>
      </c>
      <c r="B39" s="65">
        <f t="shared" si="2"/>
        <v>34</v>
      </c>
      <c r="C39" s="61" t="str">
        <f>IF('Other States'!C39="","",'Other States'!C39)</f>
        <v/>
      </c>
      <c r="D39" s="164">
        <f>'Production Summary'!$N$4</f>
        <v>666</v>
      </c>
      <c r="E39" s="164">
        <f>'Production Summary'!$M$4</f>
        <v>27.75</v>
      </c>
      <c r="F39" s="164">
        <v>0</v>
      </c>
      <c r="G39" s="164">
        <f>'Production Summary'!$N$5</f>
        <v>666</v>
      </c>
      <c r="H39" s="164">
        <f>'Production Summary'!$M$5</f>
        <v>27.75</v>
      </c>
      <c r="I39" s="164">
        <v>0</v>
      </c>
      <c r="J39" s="164">
        <f>'Production Summary'!$N$6</f>
        <v>200</v>
      </c>
      <c r="K39" s="328">
        <f>'Production Summary'!$M$6</f>
        <v>7.5</v>
      </c>
      <c r="L39" s="164">
        <v>0</v>
      </c>
      <c r="M39" s="365">
        <f>'Production Summary'!$N$7</f>
        <v>612.72</v>
      </c>
      <c r="N39" s="367">
        <f>'Production Summary'!$M$7</f>
        <v>25.53</v>
      </c>
      <c r="O39" s="164">
        <v>0</v>
      </c>
      <c r="P39" s="164">
        <f>'Production Summary'!$N$8</f>
        <v>780</v>
      </c>
      <c r="Q39" s="164">
        <f>'Production Summary'!$M$8</f>
        <v>65</v>
      </c>
      <c r="R39" s="164">
        <v>0</v>
      </c>
      <c r="S39" s="164">
        <f>'Production Summary'!$N$9</f>
        <v>720</v>
      </c>
      <c r="T39" s="164">
        <f>'Production Summary'!$M$9</f>
        <v>60</v>
      </c>
      <c r="U39" s="164">
        <v>0</v>
      </c>
      <c r="V39" s="164">
        <f>'Production Summary'!$N$10</f>
        <v>876</v>
      </c>
      <c r="W39" s="164">
        <f>'Production Summary'!$M$10</f>
        <v>73</v>
      </c>
      <c r="X39" s="164">
        <v>0</v>
      </c>
      <c r="Y39" s="164">
        <f>'Production Summary'!$N$14</f>
        <v>177</v>
      </c>
      <c r="Z39" s="328">
        <f>'Production Summary'!$M$14</f>
        <v>14.75</v>
      </c>
      <c r="AA39" s="164">
        <v>0</v>
      </c>
      <c r="AB39" s="164">
        <f>'Production Summary'!$N$15</f>
        <v>126</v>
      </c>
      <c r="AC39" s="164">
        <f>'Production Summary'!$M$15</f>
        <v>21</v>
      </c>
      <c r="AD39" s="164">
        <v>0</v>
      </c>
      <c r="AE39" s="164">
        <f>'Production Summary'!$N$16</f>
        <v>252</v>
      </c>
      <c r="AF39" s="164">
        <f>'Production Summary'!$M$16</f>
        <v>21</v>
      </c>
      <c r="AG39" s="164">
        <v>0</v>
      </c>
      <c r="AH39" s="164">
        <f>'Production Summary'!$N$18</f>
        <v>1035</v>
      </c>
      <c r="AI39" s="164">
        <f>'Production Summary'!$M$18</f>
        <v>17.25</v>
      </c>
      <c r="AJ39" s="164">
        <v>0</v>
      </c>
      <c r="AK39" s="164">
        <f>'Production Summary'!$N$19</f>
        <v>870</v>
      </c>
      <c r="AL39" s="164">
        <f>'Production Summary'!$M$19</f>
        <v>29</v>
      </c>
      <c r="AM39" s="164">
        <v>0</v>
      </c>
      <c r="AN39" s="164">
        <f>'Production Summary'!$N$20</f>
        <v>864</v>
      </c>
      <c r="AO39" s="164">
        <f>'Production Summary'!$M$20</f>
        <v>72</v>
      </c>
      <c r="AP39" s="164">
        <v>0</v>
      </c>
      <c r="AQ39" s="164">
        <f>'Production Summary'!$N$21</f>
        <v>670</v>
      </c>
      <c r="AR39" s="164">
        <f>'Production Summary'!$M$21</f>
        <v>335</v>
      </c>
      <c r="AS39" s="164">
        <v>0</v>
      </c>
      <c r="AT39" s="386">
        <f>'Production Summary'!$N$22</f>
        <v>375</v>
      </c>
      <c r="AU39" s="164">
        <f>'Production Summary'!$N$23</f>
        <v>1050</v>
      </c>
      <c r="AV39" s="164">
        <f>'Production Summary'!$N$25</f>
        <v>300</v>
      </c>
      <c r="AW39" s="164">
        <f>'Production Summary'!$M$25</f>
        <v>25</v>
      </c>
      <c r="AX39" s="164">
        <v>0</v>
      </c>
      <c r="AY39" s="164">
        <f>'Production Summary'!$N$26</f>
        <v>300</v>
      </c>
      <c r="AZ39" s="164">
        <f>'Production Summary'!$M$26</f>
        <v>25</v>
      </c>
      <c r="BA39" s="164">
        <v>0</v>
      </c>
      <c r="BB39" s="164">
        <f>'Production Summary'!$N$28</f>
        <v>777</v>
      </c>
      <c r="BC39" s="164">
        <f>'Production Summary'!$M$28</f>
        <v>12.95</v>
      </c>
      <c r="BD39" s="164">
        <v>0</v>
      </c>
      <c r="BE39" s="164">
        <f>'Production Summary'!$N$29</f>
        <v>612</v>
      </c>
      <c r="BF39" s="164">
        <f>'Production Summary'!$M$29</f>
        <v>51</v>
      </c>
      <c r="BG39" s="164">
        <v>0</v>
      </c>
      <c r="BH39" s="164">
        <f>'Production Summary'!$N$30</f>
        <v>500</v>
      </c>
      <c r="BI39" s="164">
        <f>'Production Summary'!$M$30</f>
        <v>250</v>
      </c>
      <c r="BJ39" s="164">
        <v>0</v>
      </c>
      <c r="BK39" s="386"/>
      <c r="BL39" s="164">
        <f>'Production Summary'!$N$32</f>
        <v>875</v>
      </c>
      <c r="BM39" s="164">
        <f>'Production Summary'!$N$34</f>
        <v>360.59999999999997</v>
      </c>
      <c r="BN39" s="164">
        <f>'Production Summary'!$M$34</f>
        <v>6.01</v>
      </c>
      <c r="BO39" s="164">
        <v>0</v>
      </c>
      <c r="BP39" s="164">
        <f>'Production Summary'!$N$36</f>
        <v>717</v>
      </c>
      <c r="BQ39" s="164">
        <f>'Production Summary'!$M$36</f>
        <v>11.95</v>
      </c>
      <c r="BR39" s="164">
        <v>0</v>
      </c>
      <c r="BS39" s="164">
        <f>'Production Summary'!$N$37</f>
        <v>210</v>
      </c>
      <c r="BT39" s="164">
        <f>'Production Summary'!$M$37</f>
        <v>21</v>
      </c>
      <c r="BU39" s="164">
        <v>0</v>
      </c>
      <c r="BV39" s="164">
        <f>'Production Summary'!$N$38</f>
        <v>280</v>
      </c>
      <c r="BW39" s="164">
        <f>'Production Summary'!$M$38</f>
        <v>28</v>
      </c>
      <c r="BX39" s="164">
        <v>0</v>
      </c>
      <c r="BY39" s="165">
        <f>'Production Summary'!$N$39</f>
        <v>300.38406247988502</v>
      </c>
      <c r="BZ39" s="164">
        <f>'Production Summary'!$M$39</f>
        <v>30.038406247988501</v>
      </c>
      <c r="CA39" s="164">
        <v>0</v>
      </c>
      <c r="CB39" s="164">
        <f>'Production Summary'!$N$40</f>
        <v>131.30000000000001</v>
      </c>
      <c r="CC39" s="164">
        <f>'Production Summary'!$M$40</f>
        <v>13.13</v>
      </c>
      <c r="CD39" s="164">
        <v>0</v>
      </c>
      <c r="CE39" s="164">
        <f>'Production Summary'!$N$42</f>
        <v>1136.3519999999996</v>
      </c>
      <c r="CF39" s="164">
        <f>'Production Summary'!$M$42</f>
        <v>81.167999999999978</v>
      </c>
      <c r="CG39" s="164">
        <v>0</v>
      </c>
      <c r="CH39" s="164">
        <v>0</v>
      </c>
      <c r="CI39" s="164">
        <f>'Production Summary'!$N$43</f>
        <v>184</v>
      </c>
      <c r="CJ39" s="164">
        <v>0</v>
      </c>
      <c r="CK39" s="164">
        <f>'Production Summary'!$N$44</f>
        <v>355</v>
      </c>
      <c r="CL39" s="164">
        <v>0</v>
      </c>
      <c r="CM39" s="375">
        <f>'Production Summary'!$N$45</f>
        <v>1650</v>
      </c>
      <c r="CN39" s="164">
        <f>'Production Summary'!$N$46</f>
        <v>270</v>
      </c>
      <c r="CO39" s="164">
        <f>'Production Summary'!$N$47</f>
        <v>1350</v>
      </c>
      <c r="CP39" s="166"/>
      <c r="CQ39" s="164">
        <f>'Production Summary'!$N$49</f>
        <v>8004.1580041580037</v>
      </c>
      <c r="CR39" s="164">
        <f>'Production Summary'!$M$49</f>
        <v>66.701316701316699</v>
      </c>
      <c r="CS39" s="164">
        <f>'Production Summary'!$N$50</f>
        <v>13331.600831600828</v>
      </c>
      <c r="CT39" s="164">
        <f>'Production Summary'!$M$50</f>
        <v>148.1288981288981</v>
      </c>
      <c r="CU39" s="164">
        <f>'Production Summary'!$N$51</f>
        <v>12785.862785862784</v>
      </c>
      <c r="CV39" s="164">
        <f>'Production Summary'!$M$51</f>
        <v>355.16285516285512</v>
      </c>
      <c r="CW39" s="164">
        <f>'Production Summary'!$N$52</f>
        <v>12629.937629937627</v>
      </c>
      <c r="CX39" s="164">
        <f>'Production Summary'!$M$52</f>
        <v>701.66320166320156</v>
      </c>
      <c r="CY39" s="164">
        <f>'Production Summary'!$N$53</f>
        <v>12396.049896049895</v>
      </c>
      <c r="CZ39" s="164">
        <f>'Production Summary'!$M$53</f>
        <v>688.66943866943859</v>
      </c>
      <c r="DA39" s="164">
        <f>'Production Summary'!$N$54</f>
        <v>13799.376299376298</v>
      </c>
      <c r="DB39" s="164">
        <f>'Production Summary'!$M$54</f>
        <v>766.63201663201653</v>
      </c>
      <c r="DC39" s="328">
        <f>'Production Summary'!$N$60</f>
        <v>12863.825363825363</v>
      </c>
      <c r="DD39" s="328">
        <f>'Production Summary'!$M$60</f>
        <v>714.65696465696465</v>
      </c>
      <c r="DE39" s="164">
        <f>'Production Summary'!$N$59</f>
        <v>11148.648648648648</v>
      </c>
      <c r="DF39" s="328">
        <f>'Production Summary'!$M$59</f>
        <v>619.36936936936934</v>
      </c>
      <c r="DG39" s="164">
        <f>'Production Summary'!$N$55</f>
        <v>13842.68884268884</v>
      </c>
      <c r="DH39" s="164">
        <f>'Production Summary'!$M$55</f>
        <v>3460.67221067221</v>
      </c>
      <c r="DI39" s="164">
        <f>'Production Summary'!$N$56</f>
        <v>13097.713097713096</v>
      </c>
      <c r="DJ39" s="164">
        <f>'Production Summary'!$M$56</f>
        <v>163.72141372141371</v>
      </c>
      <c r="DK39" s="164">
        <f>'Production Summary'!$N$57</f>
        <v>14189.189189189186</v>
      </c>
      <c r="DL39" s="164">
        <f>'Production Summary'!$M$57</f>
        <v>394.14414414414409</v>
      </c>
      <c r="DM39" s="164">
        <f>'Production Summary'!$N$58</f>
        <v>14017.671517671517</v>
      </c>
      <c r="DN39" s="164">
        <f>'Production Summary'!$M$58</f>
        <v>778.75952875952873</v>
      </c>
      <c r="DO39" s="164">
        <f>'Production Summary'!$N$61</f>
        <v>4500</v>
      </c>
      <c r="DP39" s="328">
        <f>'Production Summary'!$M$61</f>
        <v>750</v>
      </c>
      <c r="DQ39" s="164">
        <v>0</v>
      </c>
      <c r="DR39" s="164">
        <f>'Production Summary'!$N$62</f>
        <v>8900</v>
      </c>
      <c r="DS39" s="164">
        <f>'Production Summary'!$N$70</f>
        <v>300</v>
      </c>
      <c r="DT39" s="328">
        <f>'Production Summary'!$M$70</f>
        <v>25</v>
      </c>
      <c r="DU39" s="164">
        <v>0</v>
      </c>
      <c r="DV39" s="164">
        <f>'Production Summary'!$N$71</f>
        <v>150</v>
      </c>
      <c r="DW39" s="164">
        <v>0</v>
      </c>
      <c r="DX39" s="164">
        <f>'Production Summary'!$N$64</f>
        <v>192</v>
      </c>
      <c r="DY39" s="164">
        <v>0</v>
      </c>
      <c r="DZ39" s="391">
        <f>'Production Summary'!$N$65</f>
        <v>384</v>
      </c>
      <c r="EA39" s="164">
        <v>0</v>
      </c>
      <c r="EB39" s="391">
        <f>'Production Summary'!$N$66</f>
        <v>192</v>
      </c>
      <c r="EC39" s="164">
        <v>0</v>
      </c>
      <c r="ED39" s="164">
        <f>'Production Summary'!$N$67</f>
        <v>96</v>
      </c>
      <c r="EE39" s="164">
        <v>0</v>
      </c>
      <c r="EF39" s="164">
        <f>'Production Summary'!$N$68</f>
        <v>96</v>
      </c>
      <c r="EG39" s="164">
        <v>0</v>
      </c>
      <c r="EH39" s="164">
        <f>'Production Summary'!$N$69</f>
        <v>340</v>
      </c>
      <c r="EI39" s="101"/>
      <c r="EJ39" s="3"/>
      <c r="EK39" s="3"/>
      <c r="ER39" s="64" t="s">
        <v>55</v>
      </c>
      <c r="ES39" s="61" t="str">
        <f t="shared" si="3"/>
        <v/>
      </c>
      <c r="ET39" s="24">
        <f t="shared" si="1"/>
        <v>0</v>
      </c>
    </row>
    <row r="40" spans="1:150" ht="15" customHeight="1">
      <c r="A40" t="b">
        <f>C40='Other States'!C40</f>
        <v>1</v>
      </c>
      <c r="B40" s="65">
        <f t="shared" si="2"/>
        <v>35</v>
      </c>
      <c r="C40" s="61" t="str">
        <f>IF('Other States'!C40="","",'Other States'!C40)</f>
        <v/>
      </c>
      <c r="D40" s="164">
        <f>'Production Summary'!$N$4</f>
        <v>666</v>
      </c>
      <c r="E40" s="164">
        <f>'Production Summary'!$M$4</f>
        <v>27.75</v>
      </c>
      <c r="F40" s="164">
        <v>0</v>
      </c>
      <c r="G40" s="164">
        <f>'Production Summary'!$N$5</f>
        <v>666</v>
      </c>
      <c r="H40" s="164">
        <f>'Production Summary'!$M$5</f>
        <v>27.75</v>
      </c>
      <c r="I40" s="164">
        <v>0</v>
      </c>
      <c r="J40" s="164">
        <f>'Production Summary'!$N$6</f>
        <v>200</v>
      </c>
      <c r="K40" s="328">
        <f>'Production Summary'!$M$6</f>
        <v>7.5</v>
      </c>
      <c r="L40" s="164">
        <v>0</v>
      </c>
      <c r="M40" s="365">
        <f>'Production Summary'!$N$7</f>
        <v>612.72</v>
      </c>
      <c r="N40" s="367">
        <f>'Production Summary'!$M$7</f>
        <v>25.53</v>
      </c>
      <c r="O40" s="164">
        <v>0</v>
      </c>
      <c r="P40" s="164">
        <f>'Production Summary'!$N$8</f>
        <v>780</v>
      </c>
      <c r="Q40" s="164">
        <f>'Production Summary'!$M$8</f>
        <v>65</v>
      </c>
      <c r="R40" s="164">
        <v>0</v>
      </c>
      <c r="S40" s="164">
        <f>'Production Summary'!$N$9</f>
        <v>720</v>
      </c>
      <c r="T40" s="164">
        <f>'Production Summary'!$M$9</f>
        <v>60</v>
      </c>
      <c r="U40" s="164">
        <v>0</v>
      </c>
      <c r="V40" s="164">
        <f>'Production Summary'!$N$10</f>
        <v>876</v>
      </c>
      <c r="W40" s="164">
        <f>'Production Summary'!$M$10</f>
        <v>73</v>
      </c>
      <c r="X40" s="164">
        <v>0</v>
      </c>
      <c r="Y40" s="164">
        <f>'Production Summary'!$N$14</f>
        <v>177</v>
      </c>
      <c r="Z40" s="328">
        <f>'Production Summary'!$M$14</f>
        <v>14.75</v>
      </c>
      <c r="AA40" s="164">
        <v>0</v>
      </c>
      <c r="AB40" s="164">
        <f>'Production Summary'!$N$15</f>
        <v>126</v>
      </c>
      <c r="AC40" s="164">
        <f>'Production Summary'!$M$15</f>
        <v>21</v>
      </c>
      <c r="AD40" s="164">
        <v>0</v>
      </c>
      <c r="AE40" s="164">
        <f>'Production Summary'!$N$16</f>
        <v>252</v>
      </c>
      <c r="AF40" s="164">
        <f>'Production Summary'!$M$16</f>
        <v>21</v>
      </c>
      <c r="AG40" s="164">
        <v>0</v>
      </c>
      <c r="AH40" s="164">
        <f>'Production Summary'!$N$18</f>
        <v>1035</v>
      </c>
      <c r="AI40" s="164">
        <f>'Production Summary'!$M$18</f>
        <v>17.25</v>
      </c>
      <c r="AJ40" s="164">
        <v>0</v>
      </c>
      <c r="AK40" s="164">
        <f>'Production Summary'!$N$19</f>
        <v>870</v>
      </c>
      <c r="AL40" s="164">
        <f>'Production Summary'!$M$19</f>
        <v>29</v>
      </c>
      <c r="AM40" s="164">
        <v>0</v>
      </c>
      <c r="AN40" s="164">
        <f>'Production Summary'!$N$20</f>
        <v>864</v>
      </c>
      <c r="AO40" s="164">
        <f>'Production Summary'!$M$20</f>
        <v>72</v>
      </c>
      <c r="AP40" s="164">
        <v>0</v>
      </c>
      <c r="AQ40" s="164">
        <f>'Production Summary'!$N$21</f>
        <v>670</v>
      </c>
      <c r="AR40" s="164">
        <f>'Production Summary'!$M$21</f>
        <v>335</v>
      </c>
      <c r="AS40" s="164">
        <v>0</v>
      </c>
      <c r="AT40" s="386">
        <f>'Production Summary'!$N$22</f>
        <v>375</v>
      </c>
      <c r="AU40" s="164">
        <f>'Production Summary'!$N$23</f>
        <v>1050</v>
      </c>
      <c r="AV40" s="164">
        <f>'Production Summary'!$N$25</f>
        <v>300</v>
      </c>
      <c r="AW40" s="164">
        <f>'Production Summary'!$M$25</f>
        <v>25</v>
      </c>
      <c r="AX40" s="164">
        <v>0</v>
      </c>
      <c r="AY40" s="164">
        <f>'Production Summary'!$N$26</f>
        <v>300</v>
      </c>
      <c r="AZ40" s="164">
        <f>'Production Summary'!$M$26</f>
        <v>25</v>
      </c>
      <c r="BA40" s="164">
        <v>0</v>
      </c>
      <c r="BB40" s="164">
        <f>'Production Summary'!$N$28</f>
        <v>777</v>
      </c>
      <c r="BC40" s="164">
        <f>'Production Summary'!$M$28</f>
        <v>12.95</v>
      </c>
      <c r="BD40" s="164">
        <v>0</v>
      </c>
      <c r="BE40" s="164">
        <f>'Production Summary'!$N$29</f>
        <v>612</v>
      </c>
      <c r="BF40" s="164">
        <f>'Production Summary'!$M$29</f>
        <v>51</v>
      </c>
      <c r="BG40" s="164">
        <v>0</v>
      </c>
      <c r="BH40" s="164">
        <f>'Production Summary'!$N$30</f>
        <v>500</v>
      </c>
      <c r="BI40" s="164">
        <f>'Production Summary'!$M$30</f>
        <v>250</v>
      </c>
      <c r="BJ40" s="164">
        <v>0</v>
      </c>
      <c r="BK40" s="386"/>
      <c r="BL40" s="164">
        <f>'Production Summary'!$N$32</f>
        <v>875</v>
      </c>
      <c r="BM40" s="164">
        <f>'Production Summary'!$N$34</f>
        <v>360.59999999999997</v>
      </c>
      <c r="BN40" s="164">
        <f>'Production Summary'!$M$34</f>
        <v>6.01</v>
      </c>
      <c r="BO40" s="164">
        <v>0</v>
      </c>
      <c r="BP40" s="164">
        <f>'Production Summary'!$N$36</f>
        <v>717</v>
      </c>
      <c r="BQ40" s="164">
        <f>'Production Summary'!$M$36</f>
        <v>11.95</v>
      </c>
      <c r="BR40" s="164">
        <v>0</v>
      </c>
      <c r="BS40" s="164">
        <f>'Production Summary'!$N$37</f>
        <v>210</v>
      </c>
      <c r="BT40" s="164">
        <f>'Production Summary'!$M$37</f>
        <v>21</v>
      </c>
      <c r="BU40" s="164">
        <v>0</v>
      </c>
      <c r="BV40" s="164">
        <f>'Production Summary'!$N$38</f>
        <v>280</v>
      </c>
      <c r="BW40" s="164">
        <f>'Production Summary'!$M$38</f>
        <v>28</v>
      </c>
      <c r="BX40" s="164">
        <v>0</v>
      </c>
      <c r="BY40" s="165">
        <f>'Production Summary'!$N$39</f>
        <v>300.38406247988502</v>
      </c>
      <c r="BZ40" s="164">
        <f>'Production Summary'!$M$39</f>
        <v>30.038406247988501</v>
      </c>
      <c r="CA40" s="164">
        <v>0</v>
      </c>
      <c r="CB40" s="164">
        <f>'Production Summary'!$N$40</f>
        <v>131.30000000000001</v>
      </c>
      <c r="CC40" s="164">
        <f>'Production Summary'!$M$40</f>
        <v>13.13</v>
      </c>
      <c r="CD40" s="164">
        <v>0</v>
      </c>
      <c r="CE40" s="164">
        <f>'Production Summary'!$N$42</f>
        <v>1136.3519999999996</v>
      </c>
      <c r="CF40" s="164">
        <f>'Production Summary'!$M$42</f>
        <v>81.167999999999978</v>
      </c>
      <c r="CG40" s="164">
        <v>0</v>
      </c>
      <c r="CH40" s="164">
        <v>0</v>
      </c>
      <c r="CI40" s="164">
        <f>'Production Summary'!$N$43</f>
        <v>184</v>
      </c>
      <c r="CJ40" s="164">
        <v>0</v>
      </c>
      <c r="CK40" s="164">
        <f>'Production Summary'!$N$44</f>
        <v>355</v>
      </c>
      <c r="CL40" s="164">
        <v>0</v>
      </c>
      <c r="CM40" s="375">
        <f>'Production Summary'!$N$45</f>
        <v>1650</v>
      </c>
      <c r="CN40" s="164">
        <f>'Production Summary'!$N$46</f>
        <v>270</v>
      </c>
      <c r="CO40" s="164">
        <f>'Production Summary'!$N$47</f>
        <v>1350</v>
      </c>
      <c r="CP40" s="166"/>
      <c r="CQ40" s="164">
        <f>'Production Summary'!$N$49</f>
        <v>8004.1580041580037</v>
      </c>
      <c r="CR40" s="164">
        <f>'Production Summary'!$M$49</f>
        <v>66.701316701316699</v>
      </c>
      <c r="CS40" s="164">
        <f>'Production Summary'!$N$50</f>
        <v>13331.600831600828</v>
      </c>
      <c r="CT40" s="164">
        <f>'Production Summary'!$M$50</f>
        <v>148.1288981288981</v>
      </c>
      <c r="CU40" s="164">
        <f>'Production Summary'!$N$51</f>
        <v>12785.862785862784</v>
      </c>
      <c r="CV40" s="164">
        <f>'Production Summary'!$M$51</f>
        <v>355.16285516285512</v>
      </c>
      <c r="CW40" s="164">
        <f>'Production Summary'!$N$52</f>
        <v>12629.937629937627</v>
      </c>
      <c r="CX40" s="164">
        <f>'Production Summary'!$M$52</f>
        <v>701.66320166320156</v>
      </c>
      <c r="CY40" s="164">
        <f>'Production Summary'!$N$53</f>
        <v>12396.049896049895</v>
      </c>
      <c r="CZ40" s="164">
        <f>'Production Summary'!$M$53</f>
        <v>688.66943866943859</v>
      </c>
      <c r="DA40" s="164">
        <f>'Production Summary'!$N$54</f>
        <v>13799.376299376298</v>
      </c>
      <c r="DB40" s="164">
        <f>'Production Summary'!$M$54</f>
        <v>766.63201663201653</v>
      </c>
      <c r="DC40" s="328">
        <f>'Production Summary'!$N$60</f>
        <v>12863.825363825363</v>
      </c>
      <c r="DD40" s="328">
        <f>'Production Summary'!$M$60</f>
        <v>714.65696465696465</v>
      </c>
      <c r="DE40" s="164">
        <f>'Production Summary'!$N$59</f>
        <v>11148.648648648648</v>
      </c>
      <c r="DF40" s="328">
        <f>'Production Summary'!$M$59</f>
        <v>619.36936936936934</v>
      </c>
      <c r="DG40" s="164">
        <f>'Production Summary'!$N$55</f>
        <v>13842.68884268884</v>
      </c>
      <c r="DH40" s="164">
        <f>'Production Summary'!$M$55</f>
        <v>3460.67221067221</v>
      </c>
      <c r="DI40" s="164">
        <f>'Production Summary'!$N$56</f>
        <v>13097.713097713096</v>
      </c>
      <c r="DJ40" s="164">
        <f>'Production Summary'!$M$56</f>
        <v>163.72141372141371</v>
      </c>
      <c r="DK40" s="164">
        <f>'Production Summary'!$N$57</f>
        <v>14189.189189189186</v>
      </c>
      <c r="DL40" s="164">
        <f>'Production Summary'!$M$57</f>
        <v>394.14414414414409</v>
      </c>
      <c r="DM40" s="164">
        <f>'Production Summary'!$N$58</f>
        <v>14017.671517671517</v>
      </c>
      <c r="DN40" s="164">
        <f>'Production Summary'!$M$58</f>
        <v>778.75952875952873</v>
      </c>
      <c r="DO40" s="164">
        <f>'Production Summary'!$N$61</f>
        <v>4500</v>
      </c>
      <c r="DP40" s="328">
        <f>'Production Summary'!$M$61</f>
        <v>750</v>
      </c>
      <c r="DQ40" s="164">
        <v>0</v>
      </c>
      <c r="DR40" s="164">
        <f>'Production Summary'!$N$62</f>
        <v>8900</v>
      </c>
      <c r="DS40" s="164">
        <f>'Production Summary'!$N$70</f>
        <v>300</v>
      </c>
      <c r="DT40" s="328">
        <f>'Production Summary'!$M$70</f>
        <v>25</v>
      </c>
      <c r="DU40" s="164">
        <v>0</v>
      </c>
      <c r="DV40" s="164">
        <f>'Production Summary'!$N$71</f>
        <v>150</v>
      </c>
      <c r="DW40" s="164">
        <v>0</v>
      </c>
      <c r="DX40" s="164">
        <f>'Production Summary'!$N$64</f>
        <v>192</v>
      </c>
      <c r="DY40" s="164">
        <v>0</v>
      </c>
      <c r="DZ40" s="391">
        <f>'Production Summary'!$N$65</f>
        <v>384</v>
      </c>
      <c r="EA40" s="164">
        <v>0</v>
      </c>
      <c r="EB40" s="391">
        <f>'Production Summary'!$N$66</f>
        <v>192</v>
      </c>
      <c r="EC40" s="164">
        <v>0</v>
      </c>
      <c r="ED40" s="164">
        <f>'Production Summary'!$N$67</f>
        <v>96</v>
      </c>
      <c r="EE40" s="164">
        <v>0</v>
      </c>
      <c r="EF40" s="164">
        <f>'Production Summary'!$N$68</f>
        <v>96</v>
      </c>
      <c r="EG40" s="164">
        <v>0</v>
      </c>
      <c r="EH40" s="164">
        <f>'Production Summary'!$N$69</f>
        <v>340</v>
      </c>
      <c r="EI40" s="101"/>
      <c r="EJ40" s="3"/>
      <c r="EK40" s="3"/>
      <c r="ER40" s="64" t="s">
        <v>56</v>
      </c>
      <c r="ES40" s="61" t="str">
        <f t="shared" si="3"/>
        <v/>
      </c>
      <c r="ET40" s="24">
        <f t="shared" si="1"/>
        <v>0</v>
      </c>
    </row>
    <row r="41" spans="1:150" ht="15" customHeight="1">
      <c r="A41" t="b">
        <f>C41='Other States'!C41</f>
        <v>1</v>
      </c>
      <c r="B41" s="65">
        <f t="shared" si="2"/>
        <v>36</v>
      </c>
      <c r="C41" s="61" t="str">
        <f>IF('Other States'!C41="","",'Other States'!C41)</f>
        <v/>
      </c>
      <c r="D41" s="164">
        <f>'Production Summary'!$N$4</f>
        <v>666</v>
      </c>
      <c r="E41" s="164">
        <f>'Production Summary'!$M$4</f>
        <v>27.75</v>
      </c>
      <c r="F41" s="164">
        <v>0</v>
      </c>
      <c r="G41" s="164">
        <f>'Production Summary'!$N$5</f>
        <v>666</v>
      </c>
      <c r="H41" s="164">
        <f>'Production Summary'!$M$5</f>
        <v>27.75</v>
      </c>
      <c r="I41" s="164">
        <v>0</v>
      </c>
      <c r="J41" s="164">
        <f>'Production Summary'!$N$6</f>
        <v>200</v>
      </c>
      <c r="K41" s="328">
        <f>'Production Summary'!$M$6</f>
        <v>7.5</v>
      </c>
      <c r="L41" s="164">
        <v>0</v>
      </c>
      <c r="M41" s="365">
        <f>'Production Summary'!$N$7</f>
        <v>612.72</v>
      </c>
      <c r="N41" s="367">
        <f>'Production Summary'!$M$7</f>
        <v>25.53</v>
      </c>
      <c r="O41" s="164">
        <v>0</v>
      </c>
      <c r="P41" s="164">
        <f>'Production Summary'!$N$8</f>
        <v>780</v>
      </c>
      <c r="Q41" s="164">
        <f>'Production Summary'!$M$8</f>
        <v>65</v>
      </c>
      <c r="R41" s="164">
        <v>0</v>
      </c>
      <c r="S41" s="164">
        <f>'Production Summary'!$N$9</f>
        <v>720</v>
      </c>
      <c r="T41" s="164">
        <f>'Production Summary'!$M$9</f>
        <v>60</v>
      </c>
      <c r="U41" s="164">
        <v>0</v>
      </c>
      <c r="V41" s="164">
        <f>'Production Summary'!$N$10</f>
        <v>876</v>
      </c>
      <c r="W41" s="164">
        <f>'Production Summary'!$M$10</f>
        <v>73</v>
      </c>
      <c r="X41" s="164">
        <v>0</v>
      </c>
      <c r="Y41" s="164">
        <f>'Production Summary'!$N$14</f>
        <v>177</v>
      </c>
      <c r="Z41" s="328">
        <f>'Production Summary'!$M$14</f>
        <v>14.75</v>
      </c>
      <c r="AA41" s="164">
        <v>0</v>
      </c>
      <c r="AB41" s="164">
        <f>'Production Summary'!$N$15</f>
        <v>126</v>
      </c>
      <c r="AC41" s="164">
        <f>'Production Summary'!$M$15</f>
        <v>21</v>
      </c>
      <c r="AD41" s="164">
        <v>0</v>
      </c>
      <c r="AE41" s="164">
        <f>'Production Summary'!$N$16</f>
        <v>252</v>
      </c>
      <c r="AF41" s="164">
        <f>'Production Summary'!$M$16</f>
        <v>21</v>
      </c>
      <c r="AG41" s="164">
        <v>0</v>
      </c>
      <c r="AH41" s="164">
        <f>'Production Summary'!$N$18</f>
        <v>1035</v>
      </c>
      <c r="AI41" s="164">
        <f>'Production Summary'!$M$18</f>
        <v>17.25</v>
      </c>
      <c r="AJ41" s="164">
        <v>0</v>
      </c>
      <c r="AK41" s="164">
        <f>'Production Summary'!$N$19</f>
        <v>870</v>
      </c>
      <c r="AL41" s="164">
        <f>'Production Summary'!$M$19</f>
        <v>29</v>
      </c>
      <c r="AM41" s="164">
        <v>0</v>
      </c>
      <c r="AN41" s="164">
        <f>'Production Summary'!$N$20</f>
        <v>864</v>
      </c>
      <c r="AO41" s="164">
        <f>'Production Summary'!$M$20</f>
        <v>72</v>
      </c>
      <c r="AP41" s="164">
        <v>0</v>
      </c>
      <c r="AQ41" s="164">
        <f>'Production Summary'!$N$21</f>
        <v>670</v>
      </c>
      <c r="AR41" s="164">
        <f>'Production Summary'!$M$21</f>
        <v>335</v>
      </c>
      <c r="AS41" s="164">
        <v>0</v>
      </c>
      <c r="AT41" s="386">
        <f>'Production Summary'!$N$22</f>
        <v>375</v>
      </c>
      <c r="AU41" s="164">
        <f>'Production Summary'!$N$23</f>
        <v>1050</v>
      </c>
      <c r="AV41" s="164">
        <f>'Production Summary'!$N$25</f>
        <v>300</v>
      </c>
      <c r="AW41" s="164">
        <f>'Production Summary'!$M$25</f>
        <v>25</v>
      </c>
      <c r="AX41" s="164">
        <v>0</v>
      </c>
      <c r="AY41" s="164">
        <f>'Production Summary'!$N$26</f>
        <v>300</v>
      </c>
      <c r="AZ41" s="164">
        <f>'Production Summary'!$M$26</f>
        <v>25</v>
      </c>
      <c r="BA41" s="164">
        <v>0</v>
      </c>
      <c r="BB41" s="164">
        <f>'Production Summary'!$N$28</f>
        <v>777</v>
      </c>
      <c r="BC41" s="164">
        <f>'Production Summary'!$M$28</f>
        <v>12.95</v>
      </c>
      <c r="BD41" s="164">
        <v>0</v>
      </c>
      <c r="BE41" s="164">
        <f>'Production Summary'!$N$29</f>
        <v>612</v>
      </c>
      <c r="BF41" s="164">
        <f>'Production Summary'!$M$29</f>
        <v>51</v>
      </c>
      <c r="BG41" s="164">
        <v>0</v>
      </c>
      <c r="BH41" s="164">
        <f>'Production Summary'!$N$30</f>
        <v>500</v>
      </c>
      <c r="BI41" s="164">
        <f>'Production Summary'!$M$30</f>
        <v>250</v>
      </c>
      <c r="BJ41" s="164">
        <v>0</v>
      </c>
      <c r="BK41" s="386"/>
      <c r="BL41" s="164">
        <f>'Production Summary'!$N$32</f>
        <v>875</v>
      </c>
      <c r="BM41" s="164">
        <f>'Production Summary'!$N$34</f>
        <v>360.59999999999997</v>
      </c>
      <c r="BN41" s="164">
        <f>'Production Summary'!$M$34</f>
        <v>6.01</v>
      </c>
      <c r="BO41" s="164">
        <v>0</v>
      </c>
      <c r="BP41" s="164">
        <f>'Production Summary'!$N$36</f>
        <v>717</v>
      </c>
      <c r="BQ41" s="164">
        <f>'Production Summary'!$M$36</f>
        <v>11.95</v>
      </c>
      <c r="BR41" s="164">
        <v>0</v>
      </c>
      <c r="BS41" s="164">
        <f>'Production Summary'!$N$37</f>
        <v>210</v>
      </c>
      <c r="BT41" s="164">
        <f>'Production Summary'!$M$37</f>
        <v>21</v>
      </c>
      <c r="BU41" s="164">
        <v>0</v>
      </c>
      <c r="BV41" s="164">
        <f>'Production Summary'!$N$38</f>
        <v>280</v>
      </c>
      <c r="BW41" s="164">
        <f>'Production Summary'!$M$38</f>
        <v>28</v>
      </c>
      <c r="BX41" s="164">
        <v>0</v>
      </c>
      <c r="BY41" s="165">
        <f>'Production Summary'!$N$39</f>
        <v>300.38406247988502</v>
      </c>
      <c r="BZ41" s="164">
        <f>'Production Summary'!$M$39</f>
        <v>30.038406247988501</v>
      </c>
      <c r="CA41" s="164">
        <v>0</v>
      </c>
      <c r="CB41" s="164">
        <f>'Production Summary'!$N$40</f>
        <v>131.30000000000001</v>
      </c>
      <c r="CC41" s="164">
        <f>'Production Summary'!$M$40</f>
        <v>13.13</v>
      </c>
      <c r="CD41" s="164">
        <v>0</v>
      </c>
      <c r="CE41" s="164">
        <f>'Production Summary'!$N$42</f>
        <v>1136.3519999999996</v>
      </c>
      <c r="CF41" s="164">
        <f>'Production Summary'!$M$42</f>
        <v>81.167999999999978</v>
      </c>
      <c r="CG41" s="164">
        <v>0</v>
      </c>
      <c r="CH41" s="164">
        <v>0</v>
      </c>
      <c r="CI41" s="164">
        <f>'Production Summary'!$N$43</f>
        <v>184</v>
      </c>
      <c r="CJ41" s="164">
        <v>0</v>
      </c>
      <c r="CK41" s="164">
        <f>'Production Summary'!$N$44</f>
        <v>355</v>
      </c>
      <c r="CL41" s="164">
        <v>0</v>
      </c>
      <c r="CM41" s="375">
        <f>'Production Summary'!$N$45</f>
        <v>1650</v>
      </c>
      <c r="CN41" s="164">
        <f>'Production Summary'!$N$46</f>
        <v>270</v>
      </c>
      <c r="CO41" s="164">
        <f>'Production Summary'!$N$47</f>
        <v>1350</v>
      </c>
      <c r="CP41" s="166"/>
      <c r="CQ41" s="164">
        <f>'Production Summary'!$N$49</f>
        <v>8004.1580041580037</v>
      </c>
      <c r="CR41" s="164">
        <f>'Production Summary'!$M$49</f>
        <v>66.701316701316699</v>
      </c>
      <c r="CS41" s="164">
        <f>'Production Summary'!$N$50</f>
        <v>13331.600831600828</v>
      </c>
      <c r="CT41" s="164">
        <f>'Production Summary'!$M$50</f>
        <v>148.1288981288981</v>
      </c>
      <c r="CU41" s="164">
        <f>'Production Summary'!$N$51</f>
        <v>12785.862785862784</v>
      </c>
      <c r="CV41" s="164">
        <f>'Production Summary'!$M$51</f>
        <v>355.16285516285512</v>
      </c>
      <c r="CW41" s="164">
        <f>'Production Summary'!$N$52</f>
        <v>12629.937629937627</v>
      </c>
      <c r="CX41" s="164">
        <f>'Production Summary'!$M$52</f>
        <v>701.66320166320156</v>
      </c>
      <c r="CY41" s="164">
        <f>'Production Summary'!$N$53</f>
        <v>12396.049896049895</v>
      </c>
      <c r="CZ41" s="164">
        <f>'Production Summary'!$M$53</f>
        <v>688.66943866943859</v>
      </c>
      <c r="DA41" s="164">
        <f>'Production Summary'!$N$54</f>
        <v>13799.376299376298</v>
      </c>
      <c r="DB41" s="164">
        <f>'Production Summary'!$M$54</f>
        <v>766.63201663201653</v>
      </c>
      <c r="DC41" s="328">
        <f>'Production Summary'!$N$60</f>
        <v>12863.825363825363</v>
      </c>
      <c r="DD41" s="328">
        <f>'Production Summary'!$M$60</f>
        <v>714.65696465696465</v>
      </c>
      <c r="DE41" s="164">
        <f>'Production Summary'!$N$59</f>
        <v>11148.648648648648</v>
      </c>
      <c r="DF41" s="328">
        <f>'Production Summary'!$M$59</f>
        <v>619.36936936936934</v>
      </c>
      <c r="DG41" s="164">
        <f>'Production Summary'!$N$55</f>
        <v>13842.68884268884</v>
      </c>
      <c r="DH41" s="164">
        <f>'Production Summary'!$M$55</f>
        <v>3460.67221067221</v>
      </c>
      <c r="DI41" s="164">
        <f>'Production Summary'!$N$56</f>
        <v>13097.713097713096</v>
      </c>
      <c r="DJ41" s="164">
        <f>'Production Summary'!$M$56</f>
        <v>163.72141372141371</v>
      </c>
      <c r="DK41" s="164">
        <f>'Production Summary'!$N$57</f>
        <v>14189.189189189186</v>
      </c>
      <c r="DL41" s="164">
        <f>'Production Summary'!$M$57</f>
        <v>394.14414414414409</v>
      </c>
      <c r="DM41" s="164">
        <f>'Production Summary'!$N$58</f>
        <v>14017.671517671517</v>
      </c>
      <c r="DN41" s="164">
        <f>'Production Summary'!$M$58</f>
        <v>778.75952875952873</v>
      </c>
      <c r="DO41" s="164">
        <f>'Production Summary'!$N$61</f>
        <v>4500</v>
      </c>
      <c r="DP41" s="328">
        <f>'Production Summary'!$M$61</f>
        <v>750</v>
      </c>
      <c r="DQ41" s="164">
        <v>0</v>
      </c>
      <c r="DR41" s="164">
        <f>'Production Summary'!$N$62</f>
        <v>8900</v>
      </c>
      <c r="DS41" s="164">
        <f>'Production Summary'!$N$70</f>
        <v>300</v>
      </c>
      <c r="DT41" s="328">
        <f>'Production Summary'!$M$70</f>
        <v>25</v>
      </c>
      <c r="DU41" s="164">
        <v>0</v>
      </c>
      <c r="DV41" s="164">
        <f>'Production Summary'!$N$71</f>
        <v>150</v>
      </c>
      <c r="DW41" s="164">
        <v>0</v>
      </c>
      <c r="DX41" s="164">
        <f>'Production Summary'!$N$64</f>
        <v>192</v>
      </c>
      <c r="DY41" s="164">
        <v>0</v>
      </c>
      <c r="DZ41" s="391">
        <f>'Production Summary'!$N$65</f>
        <v>384</v>
      </c>
      <c r="EA41" s="164">
        <v>0</v>
      </c>
      <c r="EB41" s="391">
        <f>'Production Summary'!$N$66</f>
        <v>192</v>
      </c>
      <c r="EC41" s="164">
        <v>0</v>
      </c>
      <c r="ED41" s="164">
        <f>'Production Summary'!$N$67</f>
        <v>96</v>
      </c>
      <c r="EE41" s="164">
        <v>0</v>
      </c>
      <c r="EF41" s="164">
        <f>'Production Summary'!$N$68</f>
        <v>96</v>
      </c>
      <c r="EG41" s="164">
        <v>0</v>
      </c>
      <c r="EH41" s="164">
        <f>'Production Summary'!$N$69</f>
        <v>340</v>
      </c>
      <c r="EI41" s="101"/>
      <c r="EJ41" s="3"/>
      <c r="EK41" s="3"/>
      <c r="ER41" s="64" t="s">
        <v>57</v>
      </c>
      <c r="ES41" s="61" t="str">
        <f t="shared" si="3"/>
        <v/>
      </c>
      <c r="ET41" s="24">
        <f t="shared" si="1"/>
        <v>0</v>
      </c>
    </row>
    <row r="42" spans="1:150" ht="15" customHeight="1">
      <c r="A42" t="b">
        <f>C42='Other States'!C42</f>
        <v>1</v>
      </c>
      <c r="B42" s="65">
        <f t="shared" si="2"/>
        <v>37</v>
      </c>
      <c r="C42" s="61" t="str">
        <f>IF('Other States'!C42="","",'Other States'!C42)</f>
        <v/>
      </c>
      <c r="D42" s="164">
        <f>'Production Summary'!$N$4</f>
        <v>666</v>
      </c>
      <c r="E42" s="164">
        <f>'Production Summary'!$M$4</f>
        <v>27.75</v>
      </c>
      <c r="F42" s="164">
        <v>0</v>
      </c>
      <c r="G42" s="164">
        <f>'Production Summary'!$N$5</f>
        <v>666</v>
      </c>
      <c r="H42" s="164">
        <f>'Production Summary'!$M$5</f>
        <v>27.75</v>
      </c>
      <c r="I42" s="164">
        <v>0</v>
      </c>
      <c r="J42" s="164">
        <f>'Production Summary'!$N$6</f>
        <v>200</v>
      </c>
      <c r="K42" s="328">
        <f>'Production Summary'!$M$6</f>
        <v>7.5</v>
      </c>
      <c r="L42" s="164">
        <v>0</v>
      </c>
      <c r="M42" s="365">
        <f>'Production Summary'!$N$7</f>
        <v>612.72</v>
      </c>
      <c r="N42" s="367">
        <f>'Production Summary'!$M$7</f>
        <v>25.53</v>
      </c>
      <c r="O42" s="164">
        <v>0</v>
      </c>
      <c r="P42" s="164">
        <f>'Production Summary'!$N$8</f>
        <v>780</v>
      </c>
      <c r="Q42" s="164">
        <f>'Production Summary'!$M$8</f>
        <v>65</v>
      </c>
      <c r="R42" s="164">
        <v>0</v>
      </c>
      <c r="S42" s="164">
        <f>'Production Summary'!$N$9</f>
        <v>720</v>
      </c>
      <c r="T42" s="164">
        <f>'Production Summary'!$M$9</f>
        <v>60</v>
      </c>
      <c r="U42" s="164">
        <v>0</v>
      </c>
      <c r="V42" s="164">
        <f>'Production Summary'!$N$10</f>
        <v>876</v>
      </c>
      <c r="W42" s="164">
        <f>'Production Summary'!$M$10</f>
        <v>73</v>
      </c>
      <c r="X42" s="164">
        <v>0</v>
      </c>
      <c r="Y42" s="164">
        <f>'Production Summary'!$N$14</f>
        <v>177</v>
      </c>
      <c r="Z42" s="328">
        <f>'Production Summary'!$M$14</f>
        <v>14.75</v>
      </c>
      <c r="AA42" s="164">
        <v>0</v>
      </c>
      <c r="AB42" s="164">
        <f>'Production Summary'!$N$15</f>
        <v>126</v>
      </c>
      <c r="AC42" s="164">
        <f>'Production Summary'!$M$15</f>
        <v>21</v>
      </c>
      <c r="AD42" s="164">
        <v>0</v>
      </c>
      <c r="AE42" s="164">
        <f>'Production Summary'!$N$16</f>
        <v>252</v>
      </c>
      <c r="AF42" s="164">
        <f>'Production Summary'!$M$16</f>
        <v>21</v>
      </c>
      <c r="AG42" s="164">
        <v>0</v>
      </c>
      <c r="AH42" s="164">
        <f>'Production Summary'!$N$18</f>
        <v>1035</v>
      </c>
      <c r="AI42" s="164">
        <f>'Production Summary'!$M$18</f>
        <v>17.25</v>
      </c>
      <c r="AJ42" s="164">
        <v>0</v>
      </c>
      <c r="AK42" s="164">
        <f>'Production Summary'!$N$19</f>
        <v>870</v>
      </c>
      <c r="AL42" s="164">
        <f>'Production Summary'!$M$19</f>
        <v>29</v>
      </c>
      <c r="AM42" s="164">
        <v>0</v>
      </c>
      <c r="AN42" s="164">
        <f>'Production Summary'!$N$20</f>
        <v>864</v>
      </c>
      <c r="AO42" s="164">
        <f>'Production Summary'!$M$20</f>
        <v>72</v>
      </c>
      <c r="AP42" s="164">
        <v>0</v>
      </c>
      <c r="AQ42" s="164">
        <f>'Production Summary'!$N$21</f>
        <v>670</v>
      </c>
      <c r="AR42" s="164">
        <f>'Production Summary'!$M$21</f>
        <v>335</v>
      </c>
      <c r="AS42" s="164">
        <v>0</v>
      </c>
      <c r="AT42" s="386">
        <f>'Production Summary'!$N$22</f>
        <v>375</v>
      </c>
      <c r="AU42" s="164">
        <f>'Production Summary'!$N$23</f>
        <v>1050</v>
      </c>
      <c r="AV42" s="164">
        <f>'Production Summary'!$N$25</f>
        <v>300</v>
      </c>
      <c r="AW42" s="164">
        <f>'Production Summary'!$M$25</f>
        <v>25</v>
      </c>
      <c r="AX42" s="164">
        <v>0</v>
      </c>
      <c r="AY42" s="164">
        <f>'Production Summary'!$N$26</f>
        <v>300</v>
      </c>
      <c r="AZ42" s="164">
        <f>'Production Summary'!$M$26</f>
        <v>25</v>
      </c>
      <c r="BA42" s="164">
        <v>0</v>
      </c>
      <c r="BB42" s="164">
        <f>'Production Summary'!$N$28</f>
        <v>777</v>
      </c>
      <c r="BC42" s="164">
        <f>'Production Summary'!$M$28</f>
        <v>12.95</v>
      </c>
      <c r="BD42" s="164">
        <v>0</v>
      </c>
      <c r="BE42" s="164">
        <f>'Production Summary'!$N$29</f>
        <v>612</v>
      </c>
      <c r="BF42" s="164">
        <f>'Production Summary'!$M$29</f>
        <v>51</v>
      </c>
      <c r="BG42" s="164">
        <v>0</v>
      </c>
      <c r="BH42" s="164">
        <f>'Production Summary'!$N$30</f>
        <v>500</v>
      </c>
      <c r="BI42" s="164">
        <f>'Production Summary'!$M$30</f>
        <v>250</v>
      </c>
      <c r="BJ42" s="164">
        <v>0</v>
      </c>
      <c r="BK42" s="386"/>
      <c r="BL42" s="164">
        <f>'Production Summary'!$N$32</f>
        <v>875</v>
      </c>
      <c r="BM42" s="164">
        <f>'Production Summary'!$N$34</f>
        <v>360.59999999999997</v>
      </c>
      <c r="BN42" s="164">
        <f>'Production Summary'!$M$34</f>
        <v>6.01</v>
      </c>
      <c r="BO42" s="164">
        <v>0</v>
      </c>
      <c r="BP42" s="164">
        <f>'Production Summary'!$N$36</f>
        <v>717</v>
      </c>
      <c r="BQ42" s="164">
        <f>'Production Summary'!$M$36</f>
        <v>11.95</v>
      </c>
      <c r="BR42" s="164">
        <v>0</v>
      </c>
      <c r="BS42" s="164">
        <f>'Production Summary'!$N$37</f>
        <v>210</v>
      </c>
      <c r="BT42" s="164">
        <f>'Production Summary'!$M$37</f>
        <v>21</v>
      </c>
      <c r="BU42" s="164">
        <v>0</v>
      </c>
      <c r="BV42" s="164">
        <f>'Production Summary'!$N$38</f>
        <v>280</v>
      </c>
      <c r="BW42" s="164">
        <f>'Production Summary'!$M$38</f>
        <v>28</v>
      </c>
      <c r="BX42" s="164">
        <v>0</v>
      </c>
      <c r="BY42" s="165">
        <f>'Production Summary'!$N$39</f>
        <v>300.38406247988502</v>
      </c>
      <c r="BZ42" s="164">
        <f>'Production Summary'!$M$39</f>
        <v>30.038406247988501</v>
      </c>
      <c r="CA42" s="164">
        <v>0</v>
      </c>
      <c r="CB42" s="164">
        <f>'Production Summary'!$N$40</f>
        <v>131.30000000000001</v>
      </c>
      <c r="CC42" s="164">
        <f>'Production Summary'!$M$40</f>
        <v>13.13</v>
      </c>
      <c r="CD42" s="164">
        <v>0</v>
      </c>
      <c r="CE42" s="164">
        <f>'Production Summary'!$N$42</f>
        <v>1136.3519999999996</v>
      </c>
      <c r="CF42" s="164">
        <f>'Production Summary'!$M$42</f>
        <v>81.167999999999978</v>
      </c>
      <c r="CG42" s="164">
        <v>0</v>
      </c>
      <c r="CH42" s="164">
        <v>0</v>
      </c>
      <c r="CI42" s="164">
        <f>'Production Summary'!$N$43</f>
        <v>184</v>
      </c>
      <c r="CJ42" s="164">
        <v>0</v>
      </c>
      <c r="CK42" s="164">
        <f>'Production Summary'!$N$44</f>
        <v>355</v>
      </c>
      <c r="CL42" s="164">
        <v>0</v>
      </c>
      <c r="CM42" s="375">
        <f>'Production Summary'!$N$45</f>
        <v>1650</v>
      </c>
      <c r="CN42" s="164">
        <f>'Production Summary'!$N$46</f>
        <v>270</v>
      </c>
      <c r="CO42" s="164">
        <f>'Production Summary'!$N$47</f>
        <v>1350</v>
      </c>
      <c r="CP42" s="166"/>
      <c r="CQ42" s="164">
        <f>'Production Summary'!$N$49</f>
        <v>8004.1580041580037</v>
      </c>
      <c r="CR42" s="164">
        <f>'Production Summary'!$M$49</f>
        <v>66.701316701316699</v>
      </c>
      <c r="CS42" s="164">
        <f>'Production Summary'!$N$50</f>
        <v>13331.600831600828</v>
      </c>
      <c r="CT42" s="164">
        <f>'Production Summary'!$M$50</f>
        <v>148.1288981288981</v>
      </c>
      <c r="CU42" s="164">
        <f>'Production Summary'!$N$51</f>
        <v>12785.862785862784</v>
      </c>
      <c r="CV42" s="164">
        <f>'Production Summary'!$M$51</f>
        <v>355.16285516285512</v>
      </c>
      <c r="CW42" s="164">
        <f>'Production Summary'!$N$52</f>
        <v>12629.937629937627</v>
      </c>
      <c r="CX42" s="164">
        <f>'Production Summary'!$M$52</f>
        <v>701.66320166320156</v>
      </c>
      <c r="CY42" s="164">
        <f>'Production Summary'!$N$53</f>
        <v>12396.049896049895</v>
      </c>
      <c r="CZ42" s="164">
        <f>'Production Summary'!$M$53</f>
        <v>688.66943866943859</v>
      </c>
      <c r="DA42" s="164">
        <f>'Production Summary'!$N$54</f>
        <v>13799.376299376298</v>
      </c>
      <c r="DB42" s="164">
        <f>'Production Summary'!$M$54</f>
        <v>766.63201663201653</v>
      </c>
      <c r="DC42" s="328">
        <f>'Production Summary'!$N$60</f>
        <v>12863.825363825363</v>
      </c>
      <c r="DD42" s="328">
        <f>'Production Summary'!$M$60</f>
        <v>714.65696465696465</v>
      </c>
      <c r="DE42" s="164">
        <f>'Production Summary'!$N$59</f>
        <v>11148.648648648648</v>
      </c>
      <c r="DF42" s="328">
        <f>'Production Summary'!$M$59</f>
        <v>619.36936936936934</v>
      </c>
      <c r="DG42" s="164">
        <f>'Production Summary'!$N$55</f>
        <v>13842.68884268884</v>
      </c>
      <c r="DH42" s="164">
        <f>'Production Summary'!$M$55</f>
        <v>3460.67221067221</v>
      </c>
      <c r="DI42" s="164">
        <f>'Production Summary'!$N$56</f>
        <v>13097.713097713096</v>
      </c>
      <c r="DJ42" s="164">
        <f>'Production Summary'!$M$56</f>
        <v>163.72141372141371</v>
      </c>
      <c r="DK42" s="164">
        <f>'Production Summary'!$N$57</f>
        <v>14189.189189189186</v>
      </c>
      <c r="DL42" s="164">
        <f>'Production Summary'!$M$57</f>
        <v>394.14414414414409</v>
      </c>
      <c r="DM42" s="164">
        <f>'Production Summary'!$N$58</f>
        <v>14017.671517671517</v>
      </c>
      <c r="DN42" s="164">
        <f>'Production Summary'!$M$58</f>
        <v>778.75952875952873</v>
      </c>
      <c r="DO42" s="164">
        <f>'Production Summary'!$N$61</f>
        <v>4500</v>
      </c>
      <c r="DP42" s="328">
        <f>'Production Summary'!$M$61</f>
        <v>750</v>
      </c>
      <c r="DQ42" s="164">
        <v>0</v>
      </c>
      <c r="DR42" s="164">
        <f>'Production Summary'!$N$62</f>
        <v>8900</v>
      </c>
      <c r="DS42" s="164">
        <f>'Production Summary'!$N$70</f>
        <v>300</v>
      </c>
      <c r="DT42" s="328">
        <f>'Production Summary'!$M$70</f>
        <v>25</v>
      </c>
      <c r="DU42" s="164">
        <v>0</v>
      </c>
      <c r="DV42" s="164">
        <f>'Production Summary'!$N$71</f>
        <v>150</v>
      </c>
      <c r="DW42" s="164">
        <v>0</v>
      </c>
      <c r="DX42" s="164">
        <f>'Production Summary'!$N$64</f>
        <v>192</v>
      </c>
      <c r="DY42" s="164">
        <v>0</v>
      </c>
      <c r="DZ42" s="391">
        <f>'Production Summary'!$N$65</f>
        <v>384</v>
      </c>
      <c r="EA42" s="164">
        <v>0</v>
      </c>
      <c r="EB42" s="391">
        <f>'Production Summary'!$N$66</f>
        <v>192</v>
      </c>
      <c r="EC42" s="164">
        <v>0</v>
      </c>
      <c r="ED42" s="164">
        <f>'Production Summary'!$N$67</f>
        <v>96</v>
      </c>
      <c r="EE42" s="164">
        <v>0</v>
      </c>
      <c r="EF42" s="164">
        <f>'Production Summary'!$N$68</f>
        <v>96</v>
      </c>
      <c r="EG42" s="164">
        <v>0</v>
      </c>
      <c r="EH42" s="164">
        <f>'Production Summary'!$N$69</f>
        <v>340</v>
      </c>
      <c r="EI42" s="101"/>
      <c r="EJ42" s="3"/>
      <c r="EK42" s="3"/>
      <c r="ER42" s="64" t="s">
        <v>58</v>
      </c>
      <c r="ES42" s="61" t="str">
        <f t="shared" si="3"/>
        <v/>
      </c>
      <c r="ET42" s="24">
        <f t="shared" si="1"/>
        <v>0</v>
      </c>
    </row>
    <row r="43" spans="1:150" ht="15" customHeight="1">
      <c r="A43" t="b">
        <f>C43='Other States'!C43</f>
        <v>1</v>
      </c>
      <c r="B43" s="65">
        <f t="shared" si="2"/>
        <v>38</v>
      </c>
      <c r="C43" s="61" t="str">
        <f>IF('Other States'!C43="","",'Other States'!C43)</f>
        <v/>
      </c>
      <c r="D43" s="164">
        <f>'Production Summary'!$N$4</f>
        <v>666</v>
      </c>
      <c r="E43" s="164">
        <f>'Production Summary'!$M$4</f>
        <v>27.75</v>
      </c>
      <c r="F43" s="164">
        <v>0</v>
      </c>
      <c r="G43" s="164">
        <f>'Production Summary'!$N$5</f>
        <v>666</v>
      </c>
      <c r="H43" s="164">
        <f>'Production Summary'!$M$5</f>
        <v>27.75</v>
      </c>
      <c r="I43" s="164">
        <v>0</v>
      </c>
      <c r="J43" s="164">
        <f>'Production Summary'!$N$6</f>
        <v>200</v>
      </c>
      <c r="K43" s="328">
        <f>'Production Summary'!$M$6</f>
        <v>7.5</v>
      </c>
      <c r="L43" s="164">
        <v>0</v>
      </c>
      <c r="M43" s="365">
        <f>'Production Summary'!$N$7</f>
        <v>612.72</v>
      </c>
      <c r="N43" s="367">
        <f>'Production Summary'!$M$7</f>
        <v>25.53</v>
      </c>
      <c r="O43" s="164">
        <v>0</v>
      </c>
      <c r="P43" s="164">
        <f>'Production Summary'!$N$8</f>
        <v>780</v>
      </c>
      <c r="Q43" s="164">
        <f>'Production Summary'!$M$8</f>
        <v>65</v>
      </c>
      <c r="R43" s="164">
        <v>0</v>
      </c>
      <c r="S43" s="164">
        <f>'Production Summary'!$N$9</f>
        <v>720</v>
      </c>
      <c r="T43" s="164">
        <f>'Production Summary'!$M$9</f>
        <v>60</v>
      </c>
      <c r="U43" s="164">
        <v>0</v>
      </c>
      <c r="V43" s="164">
        <f>'Production Summary'!$N$10</f>
        <v>876</v>
      </c>
      <c r="W43" s="164">
        <f>'Production Summary'!$M$10</f>
        <v>73</v>
      </c>
      <c r="X43" s="164">
        <v>0</v>
      </c>
      <c r="Y43" s="164">
        <f>'Production Summary'!$N$14</f>
        <v>177</v>
      </c>
      <c r="Z43" s="328">
        <f>'Production Summary'!$M$14</f>
        <v>14.75</v>
      </c>
      <c r="AA43" s="164">
        <v>0</v>
      </c>
      <c r="AB43" s="164">
        <f>'Production Summary'!$N$15</f>
        <v>126</v>
      </c>
      <c r="AC43" s="164">
        <f>'Production Summary'!$M$15</f>
        <v>21</v>
      </c>
      <c r="AD43" s="164">
        <v>0</v>
      </c>
      <c r="AE43" s="164">
        <f>'Production Summary'!$N$16</f>
        <v>252</v>
      </c>
      <c r="AF43" s="164">
        <f>'Production Summary'!$M$16</f>
        <v>21</v>
      </c>
      <c r="AG43" s="164">
        <v>0</v>
      </c>
      <c r="AH43" s="164">
        <f>'Production Summary'!$N$18</f>
        <v>1035</v>
      </c>
      <c r="AI43" s="164">
        <f>'Production Summary'!$M$18</f>
        <v>17.25</v>
      </c>
      <c r="AJ43" s="164">
        <v>0</v>
      </c>
      <c r="AK43" s="164">
        <f>'Production Summary'!$N$19</f>
        <v>870</v>
      </c>
      <c r="AL43" s="164">
        <f>'Production Summary'!$M$19</f>
        <v>29</v>
      </c>
      <c r="AM43" s="164">
        <v>0</v>
      </c>
      <c r="AN43" s="164">
        <f>'Production Summary'!$N$20</f>
        <v>864</v>
      </c>
      <c r="AO43" s="164">
        <f>'Production Summary'!$M$20</f>
        <v>72</v>
      </c>
      <c r="AP43" s="164">
        <v>0</v>
      </c>
      <c r="AQ43" s="164">
        <f>'Production Summary'!$N$21</f>
        <v>670</v>
      </c>
      <c r="AR43" s="164">
        <f>'Production Summary'!$M$21</f>
        <v>335</v>
      </c>
      <c r="AS43" s="164">
        <v>0</v>
      </c>
      <c r="AT43" s="386">
        <f>'Production Summary'!$N$22</f>
        <v>375</v>
      </c>
      <c r="AU43" s="164">
        <f>'Production Summary'!$N$23</f>
        <v>1050</v>
      </c>
      <c r="AV43" s="164">
        <f>'Production Summary'!$N$25</f>
        <v>300</v>
      </c>
      <c r="AW43" s="164">
        <f>'Production Summary'!$M$25</f>
        <v>25</v>
      </c>
      <c r="AX43" s="164">
        <v>0</v>
      </c>
      <c r="AY43" s="164">
        <f>'Production Summary'!$N$26</f>
        <v>300</v>
      </c>
      <c r="AZ43" s="164">
        <f>'Production Summary'!$M$26</f>
        <v>25</v>
      </c>
      <c r="BA43" s="164">
        <v>0</v>
      </c>
      <c r="BB43" s="164">
        <f>'Production Summary'!$N$28</f>
        <v>777</v>
      </c>
      <c r="BC43" s="164">
        <f>'Production Summary'!$M$28</f>
        <v>12.95</v>
      </c>
      <c r="BD43" s="164">
        <v>0</v>
      </c>
      <c r="BE43" s="164">
        <f>'Production Summary'!$N$29</f>
        <v>612</v>
      </c>
      <c r="BF43" s="164">
        <f>'Production Summary'!$M$29</f>
        <v>51</v>
      </c>
      <c r="BG43" s="164">
        <v>0</v>
      </c>
      <c r="BH43" s="164">
        <f>'Production Summary'!$N$30</f>
        <v>500</v>
      </c>
      <c r="BI43" s="164">
        <f>'Production Summary'!$M$30</f>
        <v>250</v>
      </c>
      <c r="BJ43" s="164">
        <v>0</v>
      </c>
      <c r="BK43" s="386"/>
      <c r="BL43" s="164">
        <f>'Production Summary'!$N$32</f>
        <v>875</v>
      </c>
      <c r="BM43" s="164">
        <f>'Production Summary'!$N$34</f>
        <v>360.59999999999997</v>
      </c>
      <c r="BN43" s="164">
        <f>'Production Summary'!$M$34</f>
        <v>6.01</v>
      </c>
      <c r="BO43" s="164">
        <v>0</v>
      </c>
      <c r="BP43" s="164">
        <f>'Production Summary'!$N$36</f>
        <v>717</v>
      </c>
      <c r="BQ43" s="164">
        <f>'Production Summary'!$M$36</f>
        <v>11.95</v>
      </c>
      <c r="BR43" s="164">
        <v>0</v>
      </c>
      <c r="BS43" s="164">
        <f>'Production Summary'!$N$37</f>
        <v>210</v>
      </c>
      <c r="BT43" s="164">
        <f>'Production Summary'!$M$37</f>
        <v>21</v>
      </c>
      <c r="BU43" s="164">
        <v>0</v>
      </c>
      <c r="BV43" s="164">
        <f>'Production Summary'!$N$38</f>
        <v>280</v>
      </c>
      <c r="BW43" s="164">
        <f>'Production Summary'!$M$38</f>
        <v>28</v>
      </c>
      <c r="BX43" s="164">
        <v>0</v>
      </c>
      <c r="BY43" s="165">
        <f>'Production Summary'!$N$39</f>
        <v>300.38406247988502</v>
      </c>
      <c r="BZ43" s="164">
        <f>'Production Summary'!$M$39</f>
        <v>30.038406247988501</v>
      </c>
      <c r="CA43" s="164">
        <v>0</v>
      </c>
      <c r="CB43" s="164">
        <f>'Production Summary'!$N$40</f>
        <v>131.30000000000001</v>
      </c>
      <c r="CC43" s="164">
        <f>'Production Summary'!$M$40</f>
        <v>13.13</v>
      </c>
      <c r="CD43" s="164">
        <v>0</v>
      </c>
      <c r="CE43" s="164">
        <f>'Production Summary'!$N$42</f>
        <v>1136.3519999999996</v>
      </c>
      <c r="CF43" s="164">
        <f>'Production Summary'!$M$42</f>
        <v>81.167999999999978</v>
      </c>
      <c r="CG43" s="164">
        <v>0</v>
      </c>
      <c r="CH43" s="164">
        <v>0</v>
      </c>
      <c r="CI43" s="164">
        <f>'Production Summary'!$N$43</f>
        <v>184</v>
      </c>
      <c r="CJ43" s="164">
        <v>0</v>
      </c>
      <c r="CK43" s="164">
        <f>'Production Summary'!$N$44</f>
        <v>355</v>
      </c>
      <c r="CL43" s="164">
        <v>0</v>
      </c>
      <c r="CM43" s="375">
        <f>'Production Summary'!$N$45</f>
        <v>1650</v>
      </c>
      <c r="CN43" s="164">
        <f>'Production Summary'!$N$46</f>
        <v>270</v>
      </c>
      <c r="CO43" s="164">
        <f>'Production Summary'!$N$47</f>
        <v>1350</v>
      </c>
      <c r="CP43" s="166"/>
      <c r="CQ43" s="164">
        <f>'Production Summary'!$N$49</f>
        <v>8004.1580041580037</v>
      </c>
      <c r="CR43" s="164">
        <f>'Production Summary'!$M$49</f>
        <v>66.701316701316699</v>
      </c>
      <c r="CS43" s="164">
        <f>'Production Summary'!$N$50</f>
        <v>13331.600831600828</v>
      </c>
      <c r="CT43" s="164">
        <f>'Production Summary'!$M$50</f>
        <v>148.1288981288981</v>
      </c>
      <c r="CU43" s="164">
        <f>'Production Summary'!$N$51</f>
        <v>12785.862785862784</v>
      </c>
      <c r="CV43" s="164">
        <f>'Production Summary'!$M$51</f>
        <v>355.16285516285512</v>
      </c>
      <c r="CW43" s="164">
        <f>'Production Summary'!$N$52</f>
        <v>12629.937629937627</v>
      </c>
      <c r="CX43" s="164">
        <f>'Production Summary'!$M$52</f>
        <v>701.66320166320156</v>
      </c>
      <c r="CY43" s="164">
        <f>'Production Summary'!$N$53</f>
        <v>12396.049896049895</v>
      </c>
      <c r="CZ43" s="164">
        <f>'Production Summary'!$M$53</f>
        <v>688.66943866943859</v>
      </c>
      <c r="DA43" s="164">
        <f>'Production Summary'!$N$54</f>
        <v>13799.376299376298</v>
      </c>
      <c r="DB43" s="164">
        <f>'Production Summary'!$M$54</f>
        <v>766.63201663201653</v>
      </c>
      <c r="DC43" s="328">
        <f>'Production Summary'!$N$60</f>
        <v>12863.825363825363</v>
      </c>
      <c r="DD43" s="328">
        <f>'Production Summary'!$M$60</f>
        <v>714.65696465696465</v>
      </c>
      <c r="DE43" s="164">
        <f>'Production Summary'!$N$59</f>
        <v>11148.648648648648</v>
      </c>
      <c r="DF43" s="328">
        <f>'Production Summary'!$M$59</f>
        <v>619.36936936936934</v>
      </c>
      <c r="DG43" s="164">
        <f>'Production Summary'!$N$55</f>
        <v>13842.68884268884</v>
      </c>
      <c r="DH43" s="164">
        <f>'Production Summary'!$M$55</f>
        <v>3460.67221067221</v>
      </c>
      <c r="DI43" s="164">
        <f>'Production Summary'!$N$56</f>
        <v>13097.713097713096</v>
      </c>
      <c r="DJ43" s="164">
        <f>'Production Summary'!$M$56</f>
        <v>163.72141372141371</v>
      </c>
      <c r="DK43" s="164">
        <f>'Production Summary'!$N$57</f>
        <v>14189.189189189186</v>
      </c>
      <c r="DL43" s="164">
        <f>'Production Summary'!$M$57</f>
        <v>394.14414414414409</v>
      </c>
      <c r="DM43" s="164">
        <f>'Production Summary'!$N$58</f>
        <v>14017.671517671517</v>
      </c>
      <c r="DN43" s="164">
        <f>'Production Summary'!$M$58</f>
        <v>778.75952875952873</v>
      </c>
      <c r="DO43" s="164">
        <f>'Production Summary'!$N$61</f>
        <v>4500</v>
      </c>
      <c r="DP43" s="328">
        <f>'Production Summary'!$M$61</f>
        <v>750</v>
      </c>
      <c r="DQ43" s="164">
        <v>0</v>
      </c>
      <c r="DR43" s="164">
        <f>'Production Summary'!$N$62</f>
        <v>8900</v>
      </c>
      <c r="DS43" s="164">
        <f>'Production Summary'!$N$70</f>
        <v>300</v>
      </c>
      <c r="DT43" s="328">
        <f>'Production Summary'!$M$70</f>
        <v>25</v>
      </c>
      <c r="DU43" s="164">
        <v>0</v>
      </c>
      <c r="DV43" s="164">
        <f>'Production Summary'!$N$71</f>
        <v>150</v>
      </c>
      <c r="DW43" s="164">
        <v>0</v>
      </c>
      <c r="DX43" s="164">
        <f>'Production Summary'!$N$64</f>
        <v>192</v>
      </c>
      <c r="DY43" s="164">
        <v>0</v>
      </c>
      <c r="DZ43" s="391">
        <f>'Production Summary'!$N$65</f>
        <v>384</v>
      </c>
      <c r="EA43" s="164">
        <v>0</v>
      </c>
      <c r="EB43" s="391">
        <f>'Production Summary'!$N$66</f>
        <v>192</v>
      </c>
      <c r="EC43" s="164">
        <v>0</v>
      </c>
      <c r="ED43" s="164">
        <f>'Production Summary'!$N$67</f>
        <v>96</v>
      </c>
      <c r="EE43" s="164">
        <v>0</v>
      </c>
      <c r="EF43" s="164">
        <f>'Production Summary'!$N$68</f>
        <v>96</v>
      </c>
      <c r="EG43" s="164">
        <v>0</v>
      </c>
      <c r="EH43" s="164">
        <f>'Production Summary'!$N$69</f>
        <v>340</v>
      </c>
      <c r="EI43" s="101"/>
      <c r="EJ43" s="3"/>
      <c r="EK43" s="3"/>
      <c r="ER43" s="64" t="s">
        <v>59</v>
      </c>
      <c r="ES43" s="61" t="str">
        <f t="shared" si="3"/>
        <v/>
      </c>
      <c r="ET43" s="24">
        <f t="shared" si="1"/>
        <v>0</v>
      </c>
    </row>
    <row r="44" spans="1:150" ht="15" customHeight="1">
      <c r="A44" t="b">
        <f>C44='Other States'!C44</f>
        <v>1</v>
      </c>
      <c r="B44" s="65">
        <f t="shared" si="2"/>
        <v>39</v>
      </c>
      <c r="C44" s="61" t="str">
        <f>IF('Other States'!C44="","",'Other States'!C44)</f>
        <v/>
      </c>
      <c r="D44" s="164">
        <f>'Production Summary'!$N$4</f>
        <v>666</v>
      </c>
      <c r="E44" s="164">
        <f>'Production Summary'!$M$4</f>
        <v>27.75</v>
      </c>
      <c r="F44" s="164">
        <v>0</v>
      </c>
      <c r="G44" s="164">
        <f>'Production Summary'!$N$5</f>
        <v>666</v>
      </c>
      <c r="H44" s="164">
        <f>'Production Summary'!$M$5</f>
        <v>27.75</v>
      </c>
      <c r="I44" s="164">
        <v>0</v>
      </c>
      <c r="J44" s="164">
        <f>'Production Summary'!$N$6</f>
        <v>200</v>
      </c>
      <c r="K44" s="328">
        <f>'Production Summary'!$M$6</f>
        <v>7.5</v>
      </c>
      <c r="L44" s="164">
        <v>0</v>
      </c>
      <c r="M44" s="365">
        <f>'Production Summary'!$N$7</f>
        <v>612.72</v>
      </c>
      <c r="N44" s="367">
        <f>'Production Summary'!$M$7</f>
        <v>25.53</v>
      </c>
      <c r="O44" s="164">
        <v>0</v>
      </c>
      <c r="P44" s="164">
        <f>'Production Summary'!$N$8</f>
        <v>780</v>
      </c>
      <c r="Q44" s="164">
        <f>'Production Summary'!$M$8</f>
        <v>65</v>
      </c>
      <c r="R44" s="164">
        <v>0</v>
      </c>
      <c r="S44" s="164">
        <f>'Production Summary'!$N$9</f>
        <v>720</v>
      </c>
      <c r="T44" s="164">
        <f>'Production Summary'!$M$9</f>
        <v>60</v>
      </c>
      <c r="U44" s="164">
        <v>0</v>
      </c>
      <c r="V44" s="164">
        <f>'Production Summary'!$N$10</f>
        <v>876</v>
      </c>
      <c r="W44" s="164">
        <f>'Production Summary'!$M$10</f>
        <v>73</v>
      </c>
      <c r="X44" s="164">
        <v>0</v>
      </c>
      <c r="Y44" s="164">
        <f>'Production Summary'!$N$14</f>
        <v>177</v>
      </c>
      <c r="Z44" s="328">
        <f>'Production Summary'!$M$14</f>
        <v>14.75</v>
      </c>
      <c r="AA44" s="164">
        <v>0</v>
      </c>
      <c r="AB44" s="164">
        <f>'Production Summary'!$N$15</f>
        <v>126</v>
      </c>
      <c r="AC44" s="164">
        <f>'Production Summary'!$M$15</f>
        <v>21</v>
      </c>
      <c r="AD44" s="164">
        <v>0</v>
      </c>
      <c r="AE44" s="164">
        <f>'Production Summary'!$N$16</f>
        <v>252</v>
      </c>
      <c r="AF44" s="164">
        <f>'Production Summary'!$M$16</f>
        <v>21</v>
      </c>
      <c r="AG44" s="164">
        <v>0</v>
      </c>
      <c r="AH44" s="164">
        <f>'Production Summary'!$N$18</f>
        <v>1035</v>
      </c>
      <c r="AI44" s="164">
        <f>'Production Summary'!$M$18</f>
        <v>17.25</v>
      </c>
      <c r="AJ44" s="164">
        <v>0</v>
      </c>
      <c r="AK44" s="164">
        <f>'Production Summary'!$N$19</f>
        <v>870</v>
      </c>
      <c r="AL44" s="164">
        <f>'Production Summary'!$M$19</f>
        <v>29</v>
      </c>
      <c r="AM44" s="164">
        <v>0</v>
      </c>
      <c r="AN44" s="164">
        <f>'Production Summary'!$N$20</f>
        <v>864</v>
      </c>
      <c r="AO44" s="164">
        <f>'Production Summary'!$M$20</f>
        <v>72</v>
      </c>
      <c r="AP44" s="164">
        <v>0</v>
      </c>
      <c r="AQ44" s="164">
        <f>'Production Summary'!$N$21</f>
        <v>670</v>
      </c>
      <c r="AR44" s="164">
        <f>'Production Summary'!$M$21</f>
        <v>335</v>
      </c>
      <c r="AS44" s="164">
        <v>0</v>
      </c>
      <c r="AT44" s="386">
        <f>'Production Summary'!$N$22</f>
        <v>375</v>
      </c>
      <c r="AU44" s="164">
        <f>'Production Summary'!$N$23</f>
        <v>1050</v>
      </c>
      <c r="AV44" s="164">
        <f>'Production Summary'!$N$25</f>
        <v>300</v>
      </c>
      <c r="AW44" s="164">
        <f>'Production Summary'!$M$25</f>
        <v>25</v>
      </c>
      <c r="AX44" s="164">
        <v>0</v>
      </c>
      <c r="AY44" s="164">
        <f>'Production Summary'!$N$26</f>
        <v>300</v>
      </c>
      <c r="AZ44" s="164">
        <f>'Production Summary'!$M$26</f>
        <v>25</v>
      </c>
      <c r="BA44" s="164">
        <v>0</v>
      </c>
      <c r="BB44" s="164">
        <f>'Production Summary'!$N$28</f>
        <v>777</v>
      </c>
      <c r="BC44" s="164">
        <f>'Production Summary'!$M$28</f>
        <v>12.95</v>
      </c>
      <c r="BD44" s="164">
        <v>0</v>
      </c>
      <c r="BE44" s="164">
        <f>'Production Summary'!$N$29</f>
        <v>612</v>
      </c>
      <c r="BF44" s="164">
        <f>'Production Summary'!$M$29</f>
        <v>51</v>
      </c>
      <c r="BG44" s="164">
        <v>0</v>
      </c>
      <c r="BH44" s="164">
        <f>'Production Summary'!$N$30</f>
        <v>500</v>
      </c>
      <c r="BI44" s="164">
        <f>'Production Summary'!$M$30</f>
        <v>250</v>
      </c>
      <c r="BJ44" s="164">
        <v>0</v>
      </c>
      <c r="BK44" s="386"/>
      <c r="BL44" s="164">
        <f>'Production Summary'!$N$32</f>
        <v>875</v>
      </c>
      <c r="BM44" s="164">
        <f>'Production Summary'!$N$34</f>
        <v>360.59999999999997</v>
      </c>
      <c r="BN44" s="164">
        <f>'Production Summary'!$M$34</f>
        <v>6.01</v>
      </c>
      <c r="BO44" s="164">
        <v>0</v>
      </c>
      <c r="BP44" s="164">
        <f>'Production Summary'!$N$36</f>
        <v>717</v>
      </c>
      <c r="BQ44" s="164">
        <f>'Production Summary'!$M$36</f>
        <v>11.95</v>
      </c>
      <c r="BR44" s="164">
        <v>0</v>
      </c>
      <c r="BS44" s="164">
        <f>'Production Summary'!$N$37</f>
        <v>210</v>
      </c>
      <c r="BT44" s="164">
        <f>'Production Summary'!$M$37</f>
        <v>21</v>
      </c>
      <c r="BU44" s="164">
        <v>0</v>
      </c>
      <c r="BV44" s="164">
        <f>'Production Summary'!$N$38</f>
        <v>280</v>
      </c>
      <c r="BW44" s="164">
        <f>'Production Summary'!$M$38</f>
        <v>28</v>
      </c>
      <c r="BX44" s="164">
        <v>0</v>
      </c>
      <c r="BY44" s="165">
        <f>'Production Summary'!$N$39</f>
        <v>300.38406247988502</v>
      </c>
      <c r="BZ44" s="164">
        <f>'Production Summary'!$M$39</f>
        <v>30.038406247988501</v>
      </c>
      <c r="CA44" s="164">
        <v>0</v>
      </c>
      <c r="CB44" s="164">
        <f>'Production Summary'!$N$40</f>
        <v>131.30000000000001</v>
      </c>
      <c r="CC44" s="164">
        <f>'Production Summary'!$M$40</f>
        <v>13.13</v>
      </c>
      <c r="CD44" s="164">
        <v>0</v>
      </c>
      <c r="CE44" s="164">
        <f>'Production Summary'!$N$42</f>
        <v>1136.3519999999996</v>
      </c>
      <c r="CF44" s="164">
        <f>'Production Summary'!$M$42</f>
        <v>81.167999999999978</v>
      </c>
      <c r="CG44" s="164">
        <v>0</v>
      </c>
      <c r="CH44" s="164">
        <v>0</v>
      </c>
      <c r="CI44" s="164">
        <f>'Production Summary'!$N$43</f>
        <v>184</v>
      </c>
      <c r="CJ44" s="164">
        <v>0</v>
      </c>
      <c r="CK44" s="164">
        <f>'Production Summary'!$N$44</f>
        <v>355</v>
      </c>
      <c r="CL44" s="164">
        <v>0</v>
      </c>
      <c r="CM44" s="375">
        <f>'Production Summary'!$N$45</f>
        <v>1650</v>
      </c>
      <c r="CN44" s="164">
        <f>'Production Summary'!$N$46</f>
        <v>270</v>
      </c>
      <c r="CO44" s="164">
        <f>'Production Summary'!$N$47</f>
        <v>1350</v>
      </c>
      <c r="CP44" s="166"/>
      <c r="CQ44" s="164">
        <f>'Production Summary'!$N$49</f>
        <v>8004.1580041580037</v>
      </c>
      <c r="CR44" s="164">
        <f>'Production Summary'!$M$49</f>
        <v>66.701316701316699</v>
      </c>
      <c r="CS44" s="164">
        <f>'Production Summary'!$N$50</f>
        <v>13331.600831600828</v>
      </c>
      <c r="CT44" s="164">
        <f>'Production Summary'!$M$50</f>
        <v>148.1288981288981</v>
      </c>
      <c r="CU44" s="164">
        <f>'Production Summary'!$N$51</f>
        <v>12785.862785862784</v>
      </c>
      <c r="CV44" s="164">
        <f>'Production Summary'!$M$51</f>
        <v>355.16285516285512</v>
      </c>
      <c r="CW44" s="164">
        <f>'Production Summary'!$N$52</f>
        <v>12629.937629937627</v>
      </c>
      <c r="CX44" s="164">
        <f>'Production Summary'!$M$52</f>
        <v>701.66320166320156</v>
      </c>
      <c r="CY44" s="164">
        <f>'Production Summary'!$N$53</f>
        <v>12396.049896049895</v>
      </c>
      <c r="CZ44" s="164">
        <f>'Production Summary'!$M$53</f>
        <v>688.66943866943859</v>
      </c>
      <c r="DA44" s="164">
        <f>'Production Summary'!$N$54</f>
        <v>13799.376299376298</v>
      </c>
      <c r="DB44" s="164">
        <f>'Production Summary'!$M$54</f>
        <v>766.63201663201653</v>
      </c>
      <c r="DC44" s="328">
        <f>'Production Summary'!$N$60</f>
        <v>12863.825363825363</v>
      </c>
      <c r="DD44" s="328">
        <f>'Production Summary'!$M$60</f>
        <v>714.65696465696465</v>
      </c>
      <c r="DE44" s="164">
        <f>'Production Summary'!$N$59</f>
        <v>11148.648648648648</v>
      </c>
      <c r="DF44" s="328">
        <f>'Production Summary'!$M$59</f>
        <v>619.36936936936934</v>
      </c>
      <c r="DG44" s="164">
        <f>'Production Summary'!$N$55</f>
        <v>13842.68884268884</v>
      </c>
      <c r="DH44" s="164">
        <f>'Production Summary'!$M$55</f>
        <v>3460.67221067221</v>
      </c>
      <c r="DI44" s="164">
        <f>'Production Summary'!$N$56</f>
        <v>13097.713097713096</v>
      </c>
      <c r="DJ44" s="164">
        <f>'Production Summary'!$M$56</f>
        <v>163.72141372141371</v>
      </c>
      <c r="DK44" s="164">
        <f>'Production Summary'!$N$57</f>
        <v>14189.189189189186</v>
      </c>
      <c r="DL44" s="164">
        <f>'Production Summary'!$M$57</f>
        <v>394.14414414414409</v>
      </c>
      <c r="DM44" s="164">
        <f>'Production Summary'!$N$58</f>
        <v>14017.671517671517</v>
      </c>
      <c r="DN44" s="164">
        <f>'Production Summary'!$M$58</f>
        <v>778.75952875952873</v>
      </c>
      <c r="DO44" s="164">
        <f>'Production Summary'!$N$61</f>
        <v>4500</v>
      </c>
      <c r="DP44" s="328">
        <f>'Production Summary'!$M$61</f>
        <v>750</v>
      </c>
      <c r="DQ44" s="164">
        <v>0</v>
      </c>
      <c r="DR44" s="164">
        <f>'Production Summary'!$N$62</f>
        <v>8900</v>
      </c>
      <c r="DS44" s="164">
        <f>'Production Summary'!$N$70</f>
        <v>300</v>
      </c>
      <c r="DT44" s="328">
        <f>'Production Summary'!$M$70</f>
        <v>25</v>
      </c>
      <c r="DU44" s="164">
        <v>0</v>
      </c>
      <c r="DV44" s="164">
        <f>'Production Summary'!$N$71</f>
        <v>150</v>
      </c>
      <c r="DW44" s="164">
        <v>0</v>
      </c>
      <c r="DX44" s="164">
        <f>'Production Summary'!$N$64</f>
        <v>192</v>
      </c>
      <c r="DY44" s="164">
        <v>0</v>
      </c>
      <c r="DZ44" s="391">
        <f>'Production Summary'!$N$65</f>
        <v>384</v>
      </c>
      <c r="EA44" s="164">
        <v>0</v>
      </c>
      <c r="EB44" s="391">
        <f>'Production Summary'!$N$66</f>
        <v>192</v>
      </c>
      <c r="EC44" s="164">
        <v>0</v>
      </c>
      <c r="ED44" s="164">
        <f>'Production Summary'!$N$67</f>
        <v>96</v>
      </c>
      <c r="EE44" s="164">
        <v>0</v>
      </c>
      <c r="EF44" s="164">
        <f>'Production Summary'!$N$68</f>
        <v>96</v>
      </c>
      <c r="EG44" s="164">
        <v>0</v>
      </c>
      <c r="EH44" s="164">
        <f>'Production Summary'!$N$69</f>
        <v>340</v>
      </c>
      <c r="EI44" s="101"/>
      <c r="EJ44" s="3"/>
      <c r="EK44" s="3"/>
      <c r="ER44" s="64" t="s">
        <v>60</v>
      </c>
      <c r="ES44" s="61" t="str">
        <f t="shared" si="3"/>
        <v/>
      </c>
      <c r="ET44" s="24">
        <f t="shared" si="1"/>
        <v>0</v>
      </c>
    </row>
    <row r="45" spans="1:150" ht="15" customHeight="1">
      <c r="A45" t="b">
        <f>C45='Other States'!C45</f>
        <v>1</v>
      </c>
      <c r="B45" s="65">
        <f t="shared" si="2"/>
        <v>40</v>
      </c>
      <c r="C45" s="61" t="str">
        <f>IF('Other States'!C45="","",'Other States'!C45)</f>
        <v/>
      </c>
      <c r="D45" s="164">
        <f>'Production Summary'!$N$4</f>
        <v>666</v>
      </c>
      <c r="E45" s="164">
        <f>'Production Summary'!$M$4</f>
        <v>27.75</v>
      </c>
      <c r="F45" s="164">
        <v>0</v>
      </c>
      <c r="G45" s="164">
        <f>'Production Summary'!$N$5</f>
        <v>666</v>
      </c>
      <c r="H45" s="164">
        <f>'Production Summary'!$M$5</f>
        <v>27.75</v>
      </c>
      <c r="I45" s="164">
        <v>0</v>
      </c>
      <c r="J45" s="164">
        <f>'Production Summary'!$N$6</f>
        <v>200</v>
      </c>
      <c r="K45" s="328">
        <f>'Production Summary'!$M$6</f>
        <v>7.5</v>
      </c>
      <c r="L45" s="164">
        <v>0</v>
      </c>
      <c r="M45" s="365">
        <f>'Production Summary'!$N$7</f>
        <v>612.72</v>
      </c>
      <c r="N45" s="367">
        <f>'Production Summary'!$M$7</f>
        <v>25.53</v>
      </c>
      <c r="O45" s="164">
        <v>0</v>
      </c>
      <c r="P45" s="164">
        <f>'Production Summary'!$N$8</f>
        <v>780</v>
      </c>
      <c r="Q45" s="164">
        <f>'Production Summary'!$M$8</f>
        <v>65</v>
      </c>
      <c r="R45" s="164">
        <v>0</v>
      </c>
      <c r="S45" s="164">
        <f>'Production Summary'!$N$9</f>
        <v>720</v>
      </c>
      <c r="T45" s="164">
        <f>'Production Summary'!$M$9</f>
        <v>60</v>
      </c>
      <c r="U45" s="164">
        <v>0</v>
      </c>
      <c r="V45" s="164">
        <f>'Production Summary'!$N$10</f>
        <v>876</v>
      </c>
      <c r="W45" s="164">
        <f>'Production Summary'!$M$10</f>
        <v>73</v>
      </c>
      <c r="X45" s="164">
        <v>0</v>
      </c>
      <c r="Y45" s="164">
        <f>'Production Summary'!$N$14</f>
        <v>177</v>
      </c>
      <c r="Z45" s="328">
        <f>'Production Summary'!$M$14</f>
        <v>14.75</v>
      </c>
      <c r="AA45" s="164">
        <v>0</v>
      </c>
      <c r="AB45" s="164">
        <f>'Production Summary'!$N$15</f>
        <v>126</v>
      </c>
      <c r="AC45" s="164">
        <f>'Production Summary'!$M$15</f>
        <v>21</v>
      </c>
      <c r="AD45" s="164">
        <v>0</v>
      </c>
      <c r="AE45" s="164">
        <f>'Production Summary'!$N$16</f>
        <v>252</v>
      </c>
      <c r="AF45" s="164">
        <f>'Production Summary'!$M$16</f>
        <v>21</v>
      </c>
      <c r="AG45" s="164">
        <v>0</v>
      </c>
      <c r="AH45" s="164">
        <f>'Production Summary'!$N$18</f>
        <v>1035</v>
      </c>
      <c r="AI45" s="164">
        <f>'Production Summary'!$M$18</f>
        <v>17.25</v>
      </c>
      <c r="AJ45" s="164">
        <v>0</v>
      </c>
      <c r="AK45" s="164">
        <f>'Production Summary'!$N$19</f>
        <v>870</v>
      </c>
      <c r="AL45" s="164">
        <f>'Production Summary'!$M$19</f>
        <v>29</v>
      </c>
      <c r="AM45" s="164">
        <v>0</v>
      </c>
      <c r="AN45" s="164">
        <f>'Production Summary'!$N$20</f>
        <v>864</v>
      </c>
      <c r="AO45" s="164">
        <f>'Production Summary'!$M$20</f>
        <v>72</v>
      </c>
      <c r="AP45" s="164">
        <v>0</v>
      </c>
      <c r="AQ45" s="164">
        <f>'Production Summary'!$N$21</f>
        <v>670</v>
      </c>
      <c r="AR45" s="164">
        <f>'Production Summary'!$M$21</f>
        <v>335</v>
      </c>
      <c r="AS45" s="164">
        <v>0</v>
      </c>
      <c r="AT45" s="386">
        <f>'Production Summary'!$N$22</f>
        <v>375</v>
      </c>
      <c r="AU45" s="164">
        <f>'Production Summary'!$N$23</f>
        <v>1050</v>
      </c>
      <c r="AV45" s="164">
        <f>'Production Summary'!$N$25</f>
        <v>300</v>
      </c>
      <c r="AW45" s="164">
        <f>'Production Summary'!$M$25</f>
        <v>25</v>
      </c>
      <c r="AX45" s="164">
        <v>0</v>
      </c>
      <c r="AY45" s="164">
        <f>'Production Summary'!$N$26</f>
        <v>300</v>
      </c>
      <c r="AZ45" s="164">
        <f>'Production Summary'!$M$26</f>
        <v>25</v>
      </c>
      <c r="BA45" s="164">
        <v>0</v>
      </c>
      <c r="BB45" s="164">
        <f>'Production Summary'!$N$28</f>
        <v>777</v>
      </c>
      <c r="BC45" s="164">
        <f>'Production Summary'!$M$28</f>
        <v>12.95</v>
      </c>
      <c r="BD45" s="164">
        <v>0</v>
      </c>
      <c r="BE45" s="164">
        <f>'Production Summary'!$N$29</f>
        <v>612</v>
      </c>
      <c r="BF45" s="164">
        <f>'Production Summary'!$M$29</f>
        <v>51</v>
      </c>
      <c r="BG45" s="164">
        <v>0</v>
      </c>
      <c r="BH45" s="164">
        <f>'Production Summary'!$N$30</f>
        <v>500</v>
      </c>
      <c r="BI45" s="164">
        <f>'Production Summary'!$M$30</f>
        <v>250</v>
      </c>
      <c r="BJ45" s="164">
        <v>0</v>
      </c>
      <c r="BK45" s="386"/>
      <c r="BL45" s="164">
        <f>'Production Summary'!$N$32</f>
        <v>875</v>
      </c>
      <c r="BM45" s="164">
        <f>'Production Summary'!$N$34</f>
        <v>360.59999999999997</v>
      </c>
      <c r="BN45" s="164">
        <f>'Production Summary'!$M$34</f>
        <v>6.01</v>
      </c>
      <c r="BO45" s="164">
        <v>0</v>
      </c>
      <c r="BP45" s="164">
        <f>'Production Summary'!$N$36</f>
        <v>717</v>
      </c>
      <c r="BQ45" s="164">
        <f>'Production Summary'!$M$36</f>
        <v>11.95</v>
      </c>
      <c r="BR45" s="164">
        <v>0</v>
      </c>
      <c r="BS45" s="164">
        <f>'Production Summary'!$N$37</f>
        <v>210</v>
      </c>
      <c r="BT45" s="164">
        <f>'Production Summary'!$M$37</f>
        <v>21</v>
      </c>
      <c r="BU45" s="164">
        <v>0</v>
      </c>
      <c r="BV45" s="164">
        <f>'Production Summary'!$N$38</f>
        <v>280</v>
      </c>
      <c r="BW45" s="164">
        <f>'Production Summary'!$M$38</f>
        <v>28</v>
      </c>
      <c r="BX45" s="164">
        <v>0</v>
      </c>
      <c r="BY45" s="165">
        <f>'Production Summary'!$N$39</f>
        <v>300.38406247988502</v>
      </c>
      <c r="BZ45" s="164">
        <f>'Production Summary'!$M$39</f>
        <v>30.038406247988501</v>
      </c>
      <c r="CA45" s="164">
        <v>0</v>
      </c>
      <c r="CB45" s="164">
        <f>'Production Summary'!$N$40</f>
        <v>131.30000000000001</v>
      </c>
      <c r="CC45" s="164">
        <f>'Production Summary'!$M$40</f>
        <v>13.13</v>
      </c>
      <c r="CD45" s="164">
        <v>0</v>
      </c>
      <c r="CE45" s="164">
        <f>'Production Summary'!$N$42</f>
        <v>1136.3519999999996</v>
      </c>
      <c r="CF45" s="164">
        <f>'Production Summary'!$M$42</f>
        <v>81.167999999999978</v>
      </c>
      <c r="CG45" s="164">
        <v>0</v>
      </c>
      <c r="CH45" s="164">
        <v>0</v>
      </c>
      <c r="CI45" s="164">
        <f>'Production Summary'!$N$43</f>
        <v>184</v>
      </c>
      <c r="CJ45" s="164">
        <v>0</v>
      </c>
      <c r="CK45" s="164">
        <f>'Production Summary'!$N$44</f>
        <v>355</v>
      </c>
      <c r="CL45" s="164">
        <v>0</v>
      </c>
      <c r="CM45" s="375">
        <f>'Production Summary'!$N$45</f>
        <v>1650</v>
      </c>
      <c r="CN45" s="164">
        <f>'Production Summary'!$N$46</f>
        <v>270</v>
      </c>
      <c r="CO45" s="164">
        <f>'Production Summary'!$N$47</f>
        <v>1350</v>
      </c>
      <c r="CP45" s="166"/>
      <c r="CQ45" s="164">
        <f>'Production Summary'!$N$49</f>
        <v>8004.1580041580037</v>
      </c>
      <c r="CR45" s="164">
        <f>'Production Summary'!$M$49</f>
        <v>66.701316701316699</v>
      </c>
      <c r="CS45" s="164">
        <f>'Production Summary'!$N$50</f>
        <v>13331.600831600828</v>
      </c>
      <c r="CT45" s="164">
        <f>'Production Summary'!$M$50</f>
        <v>148.1288981288981</v>
      </c>
      <c r="CU45" s="164">
        <f>'Production Summary'!$N$51</f>
        <v>12785.862785862784</v>
      </c>
      <c r="CV45" s="164">
        <f>'Production Summary'!$M$51</f>
        <v>355.16285516285512</v>
      </c>
      <c r="CW45" s="164">
        <f>'Production Summary'!$N$52</f>
        <v>12629.937629937627</v>
      </c>
      <c r="CX45" s="164">
        <f>'Production Summary'!$M$52</f>
        <v>701.66320166320156</v>
      </c>
      <c r="CY45" s="164">
        <f>'Production Summary'!$N$53</f>
        <v>12396.049896049895</v>
      </c>
      <c r="CZ45" s="164">
        <f>'Production Summary'!$M$53</f>
        <v>688.66943866943859</v>
      </c>
      <c r="DA45" s="164">
        <f>'Production Summary'!$N$54</f>
        <v>13799.376299376298</v>
      </c>
      <c r="DB45" s="164">
        <f>'Production Summary'!$M$54</f>
        <v>766.63201663201653</v>
      </c>
      <c r="DC45" s="328">
        <f>'Production Summary'!$N$60</f>
        <v>12863.825363825363</v>
      </c>
      <c r="DD45" s="328">
        <f>'Production Summary'!$M$60</f>
        <v>714.65696465696465</v>
      </c>
      <c r="DE45" s="164">
        <f>'Production Summary'!$N$59</f>
        <v>11148.648648648648</v>
      </c>
      <c r="DF45" s="328">
        <f>'Production Summary'!$M$59</f>
        <v>619.36936936936934</v>
      </c>
      <c r="DG45" s="164">
        <f>'Production Summary'!$N$55</f>
        <v>13842.68884268884</v>
      </c>
      <c r="DH45" s="164">
        <f>'Production Summary'!$M$55</f>
        <v>3460.67221067221</v>
      </c>
      <c r="DI45" s="164">
        <f>'Production Summary'!$N$56</f>
        <v>13097.713097713096</v>
      </c>
      <c r="DJ45" s="164">
        <f>'Production Summary'!$M$56</f>
        <v>163.72141372141371</v>
      </c>
      <c r="DK45" s="164">
        <f>'Production Summary'!$N$57</f>
        <v>14189.189189189186</v>
      </c>
      <c r="DL45" s="164">
        <f>'Production Summary'!$M$57</f>
        <v>394.14414414414409</v>
      </c>
      <c r="DM45" s="164">
        <f>'Production Summary'!$N$58</f>
        <v>14017.671517671517</v>
      </c>
      <c r="DN45" s="164">
        <f>'Production Summary'!$M$58</f>
        <v>778.75952875952873</v>
      </c>
      <c r="DO45" s="164">
        <f>'Production Summary'!$N$61</f>
        <v>4500</v>
      </c>
      <c r="DP45" s="328">
        <f>'Production Summary'!$M$61</f>
        <v>750</v>
      </c>
      <c r="DQ45" s="164">
        <v>0</v>
      </c>
      <c r="DR45" s="164">
        <f>'Production Summary'!$N$62</f>
        <v>8900</v>
      </c>
      <c r="DS45" s="164">
        <f>'Production Summary'!$N$70</f>
        <v>300</v>
      </c>
      <c r="DT45" s="328">
        <f>'Production Summary'!$M$70</f>
        <v>25</v>
      </c>
      <c r="DU45" s="164">
        <v>0</v>
      </c>
      <c r="DV45" s="164">
        <f>'Production Summary'!$N$71</f>
        <v>150</v>
      </c>
      <c r="DW45" s="164">
        <v>0</v>
      </c>
      <c r="DX45" s="164">
        <f>'Production Summary'!$N$64</f>
        <v>192</v>
      </c>
      <c r="DY45" s="164">
        <v>0</v>
      </c>
      <c r="DZ45" s="391">
        <f>'Production Summary'!$N$65</f>
        <v>384</v>
      </c>
      <c r="EA45" s="164">
        <v>0</v>
      </c>
      <c r="EB45" s="391">
        <f>'Production Summary'!$N$66</f>
        <v>192</v>
      </c>
      <c r="EC45" s="164">
        <v>0</v>
      </c>
      <c r="ED45" s="164">
        <f>'Production Summary'!$N$67</f>
        <v>96</v>
      </c>
      <c r="EE45" s="164">
        <v>0</v>
      </c>
      <c r="EF45" s="164">
        <f>'Production Summary'!$N$68</f>
        <v>96</v>
      </c>
      <c r="EG45" s="164">
        <v>0</v>
      </c>
      <c r="EH45" s="164">
        <f>'Production Summary'!$N$69</f>
        <v>340</v>
      </c>
      <c r="EI45" s="101"/>
      <c r="EJ45" s="3"/>
      <c r="EK45" s="3"/>
      <c r="ER45" s="64" t="s">
        <v>61</v>
      </c>
      <c r="ES45" s="61" t="str">
        <f t="shared" si="3"/>
        <v/>
      </c>
      <c r="ET45" s="24">
        <f t="shared" si="1"/>
        <v>0</v>
      </c>
    </row>
    <row r="46" spans="1:150" ht="15" customHeight="1">
      <c r="A46" t="b">
        <f>C46='Other States'!C46</f>
        <v>1</v>
      </c>
      <c r="B46" s="65">
        <f t="shared" si="2"/>
        <v>41</v>
      </c>
      <c r="C46" s="61" t="str">
        <f>IF('Other States'!C46="","",'Other States'!C46)</f>
        <v/>
      </c>
      <c r="D46" s="164">
        <f>'Production Summary'!$N$4</f>
        <v>666</v>
      </c>
      <c r="E46" s="164">
        <f>'Production Summary'!$M$4</f>
        <v>27.75</v>
      </c>
      <c r="F46" s="164">
        <v>0</v>
      </c>
      <c r="G46" s="164">
        <f>'Production Summary'!$N$5</f>
        <v>666</v>
      </c>
      <c r="H46" s="164">
        <f>'Production Summary'!$M$5</f>
        <v>27.75</v>
      </c>
      <c r="I46" s="164">
        <v>0</v>
      </c>
      <c r="J46" s="164">
        <f>'Production Summary'!$N$6</f>
        <v>200</v>
      </c>
      <c r="K46" s="328">
        <f>'Production Summary'!$M$6</f>
        <v>7.5</v>
      </c>
      <c r="L46" s="164">
        <v>0</v>
      </c>
      <c r="M46" s="365">
        <f>'Production Summary'!$N$7</f>
        <v>612.72</v>
      </c>
      <c r="N46" s="367">
        <f>'Production Summary'!$M$7</f>
        <v>25.53</v>
      </c>
      <c r="O46" s="164">
        <v>0</v>
      </c>
      <c r="P46" s="164">
        <f>'Production Summary'!$N$8</f>
        <v>780</v>
      </c>
      <c r="Q46" s="164">
        <f>'Production Summary'!$M$8</f>
        <v>65</v>
      </c>
      <c r="R46" s="164">
        <v>0</v>
      </c>
      <c r="S46" s="164">
        <f>'Production Summary'!$N$9</f>
        <v>720</v>
      </c>
      <c r="T46" s="164">
        <f>'Production Summary'!$M$9</f>
        <v>60</v>
      </c>
      <c r="U46" s="164">
        <v>0</v>
      </c>
      <c r="V46" s="164">
        <f>'Production Summary'!$N$10</f>
        <v>876</v>
      </c>
      <c r="W46" s="164">
        <f>'Production Summary'!$M$10</f>
        <v>73</v>
      </c>
      <c r="X46" s="164">
        <v>0</v>
      </c>
      <c r="Y46" s="164">
        <f>'Production Summary'!$N$14</f>
        <v>177</v>
      </c>
      <c r="Z46" s="328">
        <f>'Production Summary'!$M$14</f>
        <v>14.75</v>
      </c>
      <c r="AA46" s="164">
        <v>0</v>
      </c>
      <c r="AB46" s="164">
        <f>'Production Summary'!$N$15</f>
        <v>126</v>
      </c>
      <c r="AC46" s="164">
        <f>'Production Summary'!$M$15</f>
        <v>21</v>
      </c>
      <c r="AD46" s="164">
        <v>0</v>
      </c>
      <c r="AE46" s="164">
        <f>'Production Summary'!$N$16</f>
        <v>252</v>
      </c>
      <c r="AF46" s="164">
        <f>'Production Summary'!$M$16</f>
        <v>21</v>
      </c>
      <c r="AG46" s="164">
        <v>0</v>
      </c>
      <c r="AH46" s="164">
        <f>'Production Summary'!$N$18</f>
        <v>1035</v>
      </c>
      <c r="AI46" s="164">
        <f>'Production Summary'!$M$18</f>
        <v>17.25</v>
      </c>
      <c r="AJ46" s="164">
        <v>0</v>
      </c>
      <c r="AK46" s="164">
        <f>'Production Summary'!$N$19</f>
        <v>870</v>
      </c>
      <c r="AL46" s="164">
        <f>'Production Summary'!$M$19</f>
        <v>29</v>
      </c>
      <c r="AM46" s="164">
        <v>0</v>
      </c>
      <c r="AN46" s="164">
        <f>'Production Summary'!$N$20</f>
        <v>864</v>
      </c>
      <c r="AO46" s="164">
        <f>'Production Summary'!$M$20</f>
        <v>72</v>
      </c>
      <c r="AP46" s="164">
        <v>0</v>
      </c>
      <c r="AQ46" s="164">
        <f>'Production Summary'!$N$21</f>
        <v>670</v>
      </c>
      <c r="AR46" s="164">
        <f>'Production Summary'!$M$21</f>
        <v>335</v>
      </c>
      <c r="AS46" s="164">
        <v>0</v>
      </c>
      <c r="AT46" s="386">
        <f>'Production Summary'!$N$22</f>
        <v>375</v>
      </c>
      <c r="AU46" s="164">
        <f>'Production Summary'!$N$23</f>
        <v>1050</v>
      </c>
      <c r="AV46" s="164">
        <f>'Production Summary'!$N$25</f>
        <v>300</v>
      </c>
      <c r="AW46" s="164">
        <f>'Production Summary'!$M$25</f>
        <v>25</v>
      </c>
      <c r="AX46" s="164">
        <v>0</v>
      </c>
      <c r="AY46" s="164">
        <f>'Production Summary'!$N$26</f>
        <v>300</v>
      </c>
      <c r="AZ46" s="164">
        <f>'Production Summary'!$M$26</f>
        <v>25</v>
      </c>
      <c r="BA46" s="164">
        <v>0</v>
      </c>
      <c r="BB46" s="164">
        <f>'Production Summary'!$N$28</f>
        <v>777</v>
      </c>
      <c r="BC46" s="164">
        <f>'Production Summary'!$M$28</f>
        <v>12.95</v>
      </c>
      <c r="BD46" s="164">
        <v>0</v>
      </c>
      <c r="BE46" s="164">
        <f>'Production Summary'!$N$29</f>
        <v>612</v>
      </c>
      <c r="BF46" s="164">
        <f>'Production Summary'!$M$29</f>
        <v>51</v>
      </c>
      <c r="BG46" s="164">
        <v>0</v>
      </c>
      <c r="BH46" s="164">
        <f>'Production Summary'!$N$30</f>
        <v>500</v>
      </c>
      <c r="BI46" s="164">
        <f>'Production Summary'!$M$30</f>
        <v>250</v>
      </c>
      <c r="BJ46" s="164">
        <v>0</v>
      </c>
      <c r="BK46" s="386"/>
      <c r="BL46" s="164">
        <f>'Production Summary'!$N$32</f>
        <v>875</v>
      </c>
      <c r="BM46" s="164">
        <f>'Production Summary'!$N$34</f>
        <v>360.59999999999997</v>
      </c>
      <c r="BN46" s="164">
        <f>'Production Summary'!$M$34</f>
        <v>6.01</v>
      </c>
      <c r="BO46" s="164">
        <v>0</v>
      </c>
      <c r="BP46" s="164">
        <f>'Production Summary'!$N$36</f>
        <v>717</v>
      </c>
      <c r="BQ46" s="164">
        <f>'Production Summary'!$M$36</f>
        <v>11.95</v>
      </c>
      <c r="BR46" s="164">
        <v>0</v>
      </c>
      <c r="BS46" s="164">
        <f>'Production Summary'!$N$37</f>
        <v>210</v>
      </c>
      <c r="BT46" s="164">
        <f>'Production Summary'!$M$37</f>
        <v>21</v>
      </c>
      <c r="BU46" s="164">
        <v>0</v>
      </c>
      <c r="BV46" s="164">
        <f>'Production Summary'!$N$38</f>
        <v>280</v>
      </c>
      <c r="BW46" s="164">
        <f>'Production Summary'!$M$38</f>
        <v>28</v>
      </c>
      <c r="BX46" s="164">
        <v>0</v>
      </c>
      <c r="BY46" s="165">
        <f>'Production Summary'!$N$39</f>
        <v>300.38406247988502</v>
      </c>
      <c r="BZ46" s="164">
        <f>'Production Summary'!$M$39</f>
        <v>30.038406247988501</v>
      </c>
      <c r="CA46" s="164">
        <v>0</v>
      </c>
      <c r="CB46" s="164">
        <f>'Production Summary'!$N$40</f>
        <v>131.30000000000001</v>
      </c>
      <c r="CC46" s="164">
        <f>'Production Summary'!$M$40</f>
        <v>13.13</v>
      </c>
      <c r="CD46" s="164">
        <v>0</v>
      </c>
      <c r="CE46" s="164">
        <f>'Production Summary'!$N$42</f>
        <v>1136.3519999999996</v>
      </c>
      <c r="CF46" s="164">
        <f>'Production Summary'!$M$42</f>
        <v>81.167999999999978</v>
      </c>
      <c r="CG46" s="164">
        <v>0</v>
      </c>
      <c r="CH46" s="164">
        <v>0</v>
      </c>
      <c r="CI46" s="164">
        <f>'Production Summary'!$N$43</f>
        <v>184</v>
      </c>
      <c r="CJ46" s="164">
        <v>0</v>
      </c>
      <c r="CK46" s="164">
        <f>'Production Summary'!$N$44</f>
        <v>355</v>
      </c>
      <c r="CL46" s="164">
        <v>0</v>
      </c>
      <c r="CM46" s="375">
        <f>'Production Summary'!$N$45</f>
        <v>1650</v>
      </c>
      <c r="CN46" s="164">
        <f>'Production Summary'!$N$46</f>
        <v>270</v>
      </c>
      <c r="CO46" s="164">
        <f>'Production Summary'!$N$47</f>
        <v>1350</v>
      </c>
      <c r="CP46" s="166"/>
      <c r="CQ46" s="164">
        <f>'Production Summary'!$N$49</f>
        <v>8004.1580041580037</v>
      </c>
      <c r="CR46" s="164">
        <f>'Production Summary'!$M$49</f>
        <v>66.701316701316699</v>
      </c>
      <c r="CS46" s="164">
        <f>'Production Summary'!$N$50</f>
        <v>13331.600831600828</v>
      </c>
      <c r="CT46" s="164">
        <f>'Production Summary'!$M$50</f>
        <v>148.1288981288981</v>
      </c>
      <c r="CU46" s="164">
        <f>'Production Summary'!$N$51</f>
        <v>12785.862785862784</v>
      </c>
      <c r="CV46" s="164">
        <f>'Production Summary'!$M$51</f>
        <v>355.16285516285512</v>
      </c>
      <c r="CW46" s="164">
        <f>'Production Summary'!$N$52</f>
        <v>12629.937629937627</v>
      </c>
      <c r="CX46" s="164">
        <f>'Production Summary'!$M$52</f>
        <v>701.66320166320156</v>
      </c>
      <c r="CY46" s="164">
        <f>'Production Summary'!$N$53</f>
        <v>12396.049896049895</v>
      </c>
      <c r="CZ46" s="164">
        <f>'Production Summary'!$M$53</f>
        <v>688.66943866943859</v>
      </c>
      <c r="DA46" s="164">
        <f>'Production Summary'!$N$54</f>
        <v>13799.376299376298</v>
      </c>
      <c r="DB46" s="164">
        <f>'Production Summary'!$M$54</f>
        <v>766.63201663201653</v>
      </c>
      <c r="DC46" s="328">
        <f>'Production Summary'!$N$60</f>
        <v>12863.825363825363</v>
      </c>
      <c r="DD46" s="328">
        <f>'Production Summary'!$M$60</f>
        <v>714.65696465696465</v>
      </c>
      <c r="DE46" s="164">
        <f>'Production Summary'!$N$59</f>
        <v>11148.648648648648</v>
      </c>
      <c r="DF46" s="328">
        <f>'Production Summary'!$M$59</f>
        <v>619.36936936936934</v>
      </c>
      <c r="DG46" s="164">
        <f>'Production Summary'!$N$55</f>
        <v>13842.68884268884</v>
      </c>
      <c r="DH46" s="164">
        <f>'Production Summary'!$M$55</f>
        <v>3460.67221067221</v>
      </c>
      <c r="DI46" s="164">
        <f>'Production Summary'!$N$56</f>
        <v>13097.713097713096</v>
      </c>
      <c r="DJ46" s="164">
        <f>'Production Summary'!$M$56</f>
        <v>163.72141372141371</v>
      </c>
      <c r="DK46" s="164">
        <f>'Production Summary'!$N$57</f>
        <v>14189.189189189186</v>
      </c>
      <c r="DL46" s="164">
        <f>'Production Summary'!$M$57</f>
        <v>394.14414414414409</v>
      </c>
      <c r="DM46" s="164">
        <f>'Production Summary'!$N$58</f>
        <v>14017.671517671517</v>
      </c>
      <c r="DN46" s="164">
        <f>'Production Summary'!$M$58</f>
        <v>778.75952875952873</v>
      </c>
      <c r="DO46" s="164">
        <f>'Production Summary'!$N$61</f>
        <v>4500</v>
      </c>
      <c r="DP46" s="328">
        <f>'Production Summary'!$M$61</f>
        <v>750</v>
      </c>
      <c r="DQ46" s="164">
        <v>0</v>
      </c>
      <c r="DR46" s="164">
        <f>'Production Summary'!$N$62</f>
        <v>8900</v>
      </c>
      <c r="DS46" s="164">
        <f>'Production Summary'!$N$70</f>
        <v>300</v>
      </c>
      <c r="DT46" s="328">
        <f>'Production Summary'!$M$70</f>
        <v>25</v>
      </c>
      <c r="DU46" s="164">
        <v>0</v>
      </c>
      <c r="DV46" s="164">
        <f>'Production Summary'!$N$71</f>
        <v>150</v>
      </c>
      <c r="DW46" s="164">
        <v>0</v>
      </c>
      <c r="DX46" s="164">
        <f>'Production Summary'!$N$64</f>
        <v>192</v>
      </c>
      <c r="DY46" s="164">
        <v>0</v>
      </c>
      <c r="DZ46" s="391">
        <f>'Production Summary'!$N$65</f>
        <v>384</v>
      </c>
      <c r="EA46" s="164">
        <v>0</v>
      </c>
      <c r="EB46" s="391">
        <f>'Production Summary'!$N$66</f>
        <v>192</v>
      </c>
      <c r="EC46" s="164">
        <v>0</v>
      </c>
      <c r="ED46" s="164">
        <f>'Production Summary'!$N$67</f>
        <v>96</v>
      </c>
      <c r="EE46" s="164">
        <v>0</v>
      </c>
      <c r="EF46" s="164">
        <f>'Production Summary'!$N$68</f>
        <v>96</v>
      </c>
      <c r="EG46" s="164">
        <v>0</v>
      </c>
      <c r="EH46" s="164">
        <f>'Production Summary'!$N$69</f>
        <v>340</v>
      </c>
      <c r="EI46" s="101"/>
      <c r="EJ46" s="3"/>
      <c r="EK46" s="3"/>
      <c r="ER46" s="64" t="s">
        <v>62</v>
      </c>
      <c r="ES46" s="61" t="str">
        <f t="shared" si="3"/>
        <v/>
      </c>
      <c r="ET46" s="24">
        <f t="shared" si="1"/>
        <v>0</v>
      </c>
    </row>
    <row r="47" spans="1:150" ht="15" customHeight="1">
      <c r="A47" t="b">
        <f>C47='Other States'!C47</f>
        <v>1</v>
      </c>
      <c r="B47" s="65">
        <f t="shared" si="2"/>
        <v>42</v>
      </c>
      <c r="C47" s="61" t="str">
        <f>IF('Other States'!C47="","",'Other States'!C47)</f>
        <v/>
      </c>
      <c r="D47" s="164">
        <f>'Production Summary'!$N$4</f>
        <v>666</v>
      </c>
      <c r="E47" s="164">
        <f>'Production Summary'!$M$4</f>
        <v>27.75</v>
      </c>
      <c r="F47" s="164">
        <v>0</v>
      </c>
      <c r="G47" s="164">
        <f>'Production Summary'!$N$5</f>
        <v>666</v>
      </c>
      <c r="H47" s="164">
        <f>'Production Summary'!$M$5</f>
        <v>27.75</v>
      </c>
      <c r="I47" s="164">
        <v>0</v>
      </c>
      <c r="J47" s="164">
        <f>'Production Summary'!$N$6</f>
        <v>200</v>
      </c>
      <c r="K47" s="328">
        <f>'Production Summary'!$M$6</f>
        <v>7.5</v>
      </c>
      <c r="L47" s="164">
        <v>0</v>
      </c>
      <c r="M47" s="365">
        <f>'Production Summary'!$N$7</f>
        <v>612.72</v>
      </c>
      <c r="N47" s="367">
        <f>'Production Summary'!$M$7</f>
        <v>25.53</v>
      </c>
      <c r="O47" s="164">
        <v>0</v>
      </c>
      <c r="P47" s="164">
        <f>'Production Summary'!$N$8</f>
        <v>780</v>
      </c>
      <c r="Q47" s="164">
        <f>'Production Summary'!$M$8</f>
        <v>65</v>
      </c>
      <c r="R47" s="164">
        <v>0</v>
      </c>
      <c r="S47" s="164">
        <f>'Production Summary'!$N$9</f>
        <v>720</v>
      </c>
      <c r="T47" s="164">
        <f>'Production Summary'!$M$9</f>
        <v>60</v>
      </c>
      <c r="U47" s="164">
        <v>0</v>
      </c>
      <c r="V47" s="164">
        <f>'Production Summary'!$N$10</f>
        <v>876</v>
      </c>
      <c r="W47" s="164">
        <f>'Production Summary'!$M$10</f>
        <v>73</v>
      </c>
      <c r="X47" s="164">
        <v>0</v>
      </c>
      <c r="Y47" s="164">
        <f>'Production Summary'!$N$14</f>
        <v>177</v>
      </c>
      <c r="Z47" s="328">
        <f>'Production Summary'!$M$14</f>
        <v>14.75</v>
      </c>
      <c r="AA47" s="164">
        <v>0</v>
      </c>
      <c r="AB47" s="164">
        <f>'Production Summary'!$N$15</f>
        <v>126</v>
      </c>
      <c r="AC47" s="164">
        <f>'Production Summary'!$M$15</f>
        <v>21</v>
      </c>
      <c r="AD47" s="164">
        <v>0</v>
      </c>
      <c r="AE47" s="164">
        <f>'Production Summary'!$N$16</f>
        <v>252</v>
      </c>
      <c r="AF47" s="164">
        <f>'Production Summary'!$M$16</f>
        <v>21</v>
      </c>
      <c r="AG47" s="164">
        <v>0</v>
      </c>
      <c r="AH47" s="164">
        <f>'Production Summary'!$N$18</f>
        <v>1035</v>
      </c>
      <c r="AI47" s="164">
        <f>'Production Summary'!$M$18</f>
        <v>17.25</v>
      </c>
      <c r="AJ47" s="164">
        <v>0</v>
      </c>
      <c r="AK47" s="164">
        <f>'Production Summary'!$N$19</f>
        <v>870</v>
      </c>
      <c r="AL47" s="164">
        <f>'Production Summary'!$M$19</f>
        <v>29</v>
      </c>
      <c r="AM47" s="164">
        <v>0</v>
      </c>
      <c r="AN47" s="164">
        <f>'Production Summary'!$N$20</f>
        <v>864</v>
      </c>
      <c r="AO47" s="164">
        <f>'Production Summary'!$M$20</f>
        <v>72</v>
      </c>
      <c r="AP47" s="164">
        <v>0</v>
      </c>
      <c r="AQ47" s="164">
        <f>'Production Summary'!$N$21</f>
        <v>670</v>
      </c>
      <c r="AR47" s="164">
        <f>'Production Summary'!$M$21</f>
        <v>335</v>
      </c>
      <c r="AS47" s="164">
        <v>0</v>
      </c>
      <c r="AT47" s="386">
        <f>'Production Summary'!$N$22</f>
        <v>375</v>
      </c>
      <c r="AU47" s="164">
        <f>'Production Summary'!$N$23</f>
        <v>1050</v>
      </c>
      <c r="AV47" s="164">
        <f>'Production Summary'!$N$25</f>
        <v>300</v>
      </c>
      <c r="AW47" s="164">
        <f>'Production Summary'!$M$25</f>
        <v>25</v>
      </c>
      <c r="AX47" s="164">
        <v>0</v>
      </c>
      <c r="AY47" s="164">
        <f>'Production Summary'!$N$26</f>
        <v>300</v>
      </c>
      <c r="AZ47" s="164">
        <f>'Production Summary'!$M$26</f>
        <v>25</v>
      </c>
      <c r="BA47" s="164">
        <v>0</v>
      </c>
      <c r="BB47" s="164">
        <f>'Production Summary'!$N$28</f>
        <v>777</v>
      </c>
      <c r="BC47" s="164">
        <f>'Production Summary'!$M$28</f>
        <v>12.95</v>
      </c>
      <c r="BD47" s="164">
        <v>0</v>
      </c>
      <c r="BE47" s="164">
        <f>'Production Summary'!$N$29</f>
        <v>612</v>
      </c>
      <c r="BF47" s="164">
        <f>'Production Summary'!$M$29</f>
        <v>51</v>
      </c>
      <c r="BG47" s="164">
        <v>0</v>
      </c>
      <c r="BH47" s="164">
        <f>'Production Summary'!$N$30</f>
        <v>500</v>
      </c>
      <c r="BI47" s="164">
        <f>'Production Summary'!$M$30</f>
        <v>250</v>
      </c>
      <c r="BJ47" s="164">
        <v>0</v>
      </c>
      <c r="BK47" s="386"/>
      <c r="BL47" s="164">
        <f>'Production Summary'!$N$32</f>
        <v>875</v>
      </c>
      <c r="BM47" s="164">
        <f>'Production Summary'!$N$34</f>
        <v>360.59999999999997</v>
      </c>
      <c r="BN47" s="164">
        <f>'Production Summary'!$M$34</f>
        <v>6.01</v>
      </c>
      <c r="BO47" s="164">
        <v>0</v>
      </c>
      <c r="BP47" s="164">
        <f>'Production Summary'!$N$36</f>
        <v>717</v>
      </c>
      <c r="BQ47" s="164">
        <f>'Production Summary'!$M$36</f>
        <v>11.95</v>
      </c>
      <c r="BR47" s="164">
        <v>0</v>
      </c>
      <c r="BS47" s="164">
        <f>'Production Summary'!$N$37</f>
        <v>210</v>
      </c>
      <c r="BT47" s="164">
        <f>'Production Summary'!$M$37</f>
        <v>21</v>
      </c>
      <c r="BU47" s="164">
        <v>0</v>
      </c>
      <c r="BV47" s="164">
        <f>'Production Summary'!$N$38</f>
        <v>280</v>
      </c>
      <c r="BW47" s="164">
        <f>'Production Summary'!$M$38</f>
        <v>28</v>
      </c>
      <c r="BX47" s="164">
        <v>0</v>
      </c>
      <c r="BY47" s="165">
        <f>'Production Summary'!$N$39</f>
        <v>300.38406247988502</v>
      </c>
      <c r="BZ47" s="164">
        <f>'Production Summary'!$M$39</f>
        <v>30.038406247988501</v>
      </c>
      <c r="CA47" s="164">
        <v>0</v>
      </c>
      <c r="CB47" s="164">
        <f>'Production Summary'!$N$40</f>
        <v>131.30000000000001</v>
      </c>
      <c r="CC47" s="164">
        <f>'Production Summary'!$M$40</f>
        <v>13.13</v>
      </c>
      <c r="CD47" s="164">
        <v>0</v>
      </c>
      <c r="CE47" s="164">
        <f>'Production Summary'!$N$42</f>
        <v>1136.3519999999996</v>
      </c>
      <c r="CF47" s="164">
        <f>'Production Summary'!$M$42</f>
        <v>81.167999999999978</v>
      </c>
      <c r="CG47" s="164">
        <v>0</v>
      </c>
      <c r="CH47" s="164">
        <v>0</v>
      </c>
      <c r="CI47" s="164">
        <f>'Production Summary'!$N$43</f>
        <v>184</v>
      </c>
      <c r="CJ47" s="164">
        <v>0</v>
      </c>
      <c r="CK47" s="164">
        <f>'Production Summary'!$N$44</f>
        <v>355</v>
      </c>
      <c r="CL47" s="164">
        <v>0</v>
      </c>
      <c r="CM47" s="375">
        <f>'Production Summary'!$N$45</f>
        <v>1650</v>
      </c>
      <c r="CN47" s="164">
        <f>'Production Summary'!$N$46</f>
        <v>270</v>
      </c>
      <c r="CO47" s="164">
        <f>'Production Summary'!$N$47</f>
        <v>1350</v>
      </c>
      <c r="CP47" s="166"/>
      <c r="CQ47" s="164">
        <f>'Production Summary'!$N$49</f>
        <v>8004.1580041580037</v>
      </c>
      <c r="CR47" s="164">
        <f>'Production Summary'!$M$49</f>
        <v>66.701316701316699</v>
      </c>
      <c r="CS47" s="164">
        <f>'Production Summary'!$N$50</f>
        <v>13331.600831600828</v>
      </c>
      <c r="CT47" s="164">
        <f>'Production Summary'!$M$50</f>
        <v>148.1288981288981</v>
      </c>
      <c r="CU47" s="164">
        <f>'Production Summary'!$N$51</f>
        <v>12785.862785862784</v>
      </c>
      <c r="CV47" s="164">
        <f>'Production Summary'!$M$51</f>
        <v>355.16285516285512</v>
      </c>
      <c r="CW47" s="164">
        <f>'Production Summary'!$N$52</f>
        <v>12629.937629937627</v>
      </c>
      <c r="CX47" s="164">
        <f>'Production Summary'!$M$52</f>
        <v>701.66320166320156</v>
      </c>
      <c r="CY47" s="164">
        <f>'Production Summary'!$N$53</f>
        <v>12396.049896049895</v>
      </c>
      <c r="CZ47" s="164">
        <f>'Production Summary'!$M$53</f>
        <v>688.66943866943859</v>
      </c>
      <c r="DA47" s="164">
        <f>'Production Summary'!$N$54</f>
        <v>13799.376299376298</v>
      </c>
      <c r="DB47" s="164">
        <f>'Production Summary'!$M$54</f>
        <v>766.63201663201653</v>
      </c>
      <c r="DC47" s="328">
        <f>'Production Summary'!$N$60</f>
        <v>12863.825363825363</v>
      </c>
      <c r="DD47" s="328">
        <f>'Production Summary'!$M$60</f>
        <v>714.65696465696465</v>
      </c>
      <c r="DE47" s="164">
        <f>'Production Summary'!$N$59</f>
        <v>11148.648648648648</v>
      </c>
      <c r="DF47" s="328">
        <f>'Production Summary'!$M$59</f>
        <v>619.36936936936934</v>
      </c>
      <c r="DG47" s="164">
        <f>'Production Summary'!$N$55</f>
        <v>13842.68884268884</v>
      </c>
      <c r="DH47" s="164">
        <f>'Production Summary'!$M$55</f>
        <v>3460.67221067221</v>
      </c>
      <c r="DI47" s="164">
        <f>'Production Summary'!$N$56</f>
        <v>13097.713097713096</v>
      </c>
      <c r="DJ47" s="164">
        <f>'Production Summary'!$M$56</f>
        <v>163.72141372141371</v>
      </c>
      <c r="DK47" s="164">
        <f>'Production Summary'!$N$57</f>
        <v>14189.189189189186</v>
      </c>
      <c r="DL47" s="164">
        <f>'Production Summary'!$M$57</f>
        <v>394.14414414414409</v>
      </c>
      <c r="DM47" s="164">
        <f>'Production Summary'!$N$58</f>
        <v>14017.671517671517</v>
      </c>
      <c r="DN47" s="164">
        <f>'Production Summary'!$M$58</f>
        <v>778.75952875952873</v>
      </c>
      <c r="DO47" s="164">
        <f>'Production Summary'!$N$61</f>
        <v>4500</v>
      </c>
      <c r="DP47" s="328">
        <f>'Production Summary'!$M$61</f>
        <v>750</v>
      </c>
      <c r="DQ47" s="164">
        <v>0</v>
      </c>
      <c r="DR47" s="164">
        <f>'Production Summary'!$N$62</f>
        <v>8900</v>
      </c>
      <c r="DS47" s="164">
        <f>'Production Summary'!$N$70</f>
        <v>300</v>
      </c>
      <c r="DT47" s="328">
        <f>'Production Summary'!$M$70</f>
        <v>25</v>
      </c>
      <c r="DU47" s="164">
        <v>0</v>
      </c>
      <c r="DV47" s="164">
        <f>'Production Summary'!$N$71</f>
        <v>150</v>
      </c>
      <c r="DW47" s="164">
        <v>0</v>
      </c>
      <c r="DX47" s="164">
        <f>'Production Summary'!$N$64</f>
        <v>192</v>
      </c>
      <c r="DY47" s="164">
        <v>0</v>
      </c>
      <c r="DZ47" s="391">
        <f>'Production Summary'!$N$65</f>
        <v>384</v>
      </c>
      <c r="EA47" s="164">
        <v>0</v>
      </c>
      <c r="EB47" s="391">
        <f>'Production Summary'!$N$66</f>
        <v>192</v>
      </c>
      <c r="EC47" s="164">
        <v>0</v>
      </c>
      <c r="ED47" s="164">
        <f>'Production Summary'!$N$67</f>
        <v>96</v>
      </c>
      <c r="EE47" s="164">
        <v>0</v>
      </c>
      <c r="EF47" s="164">
        <f>'Production Summary'!$N$68</f>
        <v>96</v>
      </c>
      <c r="EG47" s="164">
        <v>0</v>
      </c>
      <c r="EH47" s="164">
        <f>'Production Summary'!$N$69</f>
        <v>340</v>
      </c>
      <c r="EI47" s="101"/>
      <c r="EJ47" s="3"/>
      <c r="EK47" s="3"/>
      <c r="ER47" s="64" t="s">
        <v>63</v>
      </c>
      <c r="ES47" s="61" t="str">
        <f t="shared" si="3"/>
        <v/>
      </c>
      <c r="ET47" s="24">
        <f t="shared" si="1"/>
        <v>0</v>
      </c>
    </row>
    <row r="48" spans="1:150" ht="15" customHeight="1">
      <c r="A48" t="b">
        <f>C48='Other States'!C48</f>
        <v>1</v>
      </c>
      <c r="B48" s="65">
        <f>B47+1</f>
        <v>43</v>
      </c>
      <c r="C48" s="61" t="str">
        <f>IF('Other States'!C48="","",'Other States'!C48)</f>
        <v/>
      </c>
      <c r="D48" s="164">
        <f>'Production Summary'!$N$4</f>
        <v>666</v>
      </c>
      <c r="E48" s="164">
        <f>'Production Summary'!$M$4</f>
        <v>27.75</v>
      </c>
      <c r="F48" s="164">
        <v>0</v>
      </c>
      <c r="G48" s="164">
        <f>'Production Summary'!$N$5</f>
        <v>666</v>
      </c>
      <c r="H48" s="164">
        <f>'Production Summary'!$M$5</f>
        <v>27.75</v>
      </c>
      <c r="I48" s="164">
        <v>0</v>
      </c>
      <c r="J48" s="164">
        <f>'Production Summary'!$N$6</f>
        <v>200</v>
      </c>
      <c r="K48" s="328">
        <f>'Production Summary'!$M$6</f>
        <v>7.5</v>
      </c>
      <c r="L48" s="164">
        <v>0</v>
      </c>
      <c r="M48" s="365">
        <f>'Production Summary'!$N$7</f>
        <v>612.72</v>
      </c>
      <c r="N48" s="367">
        <f>'Production Summary'!$M$7</f>
        <v>25.53</v>
      </c>
      <c r="O48" s="164">
        <v>0</v>
      </c>
      <c r="P48" s="164">
        <f>'Production Summary'!$N$8</f>
        <v>780</v>
      </c>
      <c r="Q48" s="164">
        <f>'Production Summary'!$M$8</f>
        <v>65</v>
      </c>
      <c r="R48" s="164">
        <v>0</v>
      </c>
      <c r="S48" s="164">
        <f>'Production Summary'!$N$9</f>
        <v>720</v>
      </c>
      <c r="T48" s="164">
        <f>'Production Summary'!$M$9</f>
        <v>60</v>
      </c>
      <c r="U48" s="164">
        <v>0</v>
      </c>
      <c r="V48" s="164">
        <f>'Production Summary'!$N$10</f>
        <v>876</v>
      </c>
      <c r="W48" s="164">
        <f>'Production Summary'!$M$10</f>
        <v>73</v>
      </c>
      <c r="X48" s="164">
        <v>0</v>
      </c>
      <c r="Y48" s="164">
        <f>'Production Summary'!$N$14</f>
        <v>177</v>
      </c>
      <c r="Z48" s="328">
        <f>'Production Summary'!$M$14</f>
        <v>14.75</v>
      </c>
      <c r="AA48" s="164">
        <v>0</v>
      </c>
      <c r="AB48" s="164">
        <f>'Production Summary'!$N$15</f>
        <v>126</v>
      </c>
      <c r="AC48" s="164">
        <f>'Production Summary'!$M$15</f>
        <v>21</v>
      </c>
      <c r="AD48" s="164">
        <v>0</v>
      </c>
      <c r="AE48" s="164">
        <f>'Production Summary'!$N$16</f>
        <v>252</v>
      </c>
      <c r="AF48" s="164">
        <f>'Production Summary'!$M$16</f>
        <v>21</v>
      </c>
      <c r="AG48" s="164">
        <v>0</v>
      </c>
      <c r="AH48" s="164">
        <f>'Production Summary'!$N$18</f>
        <v>1035</v>
      </c>
      <c r="AI48" s="164">
        <f>'Production Summary'!$M$18</f>
        <v>17.25</v>
      </c>
      <c r="AJ48" s="164">
        <v>0</v>
      </c>
      <c r="AK48" s="164">
        <f>'Production Summary'!$N$19</f>
        <v>870</v>
      </c>
      <c r="AL48" s="164">
        <f>'Production Summary'!$M$19</f>
        <v>29</v>
      </c>
      <c r="AM48" s="164">
        <v>0</v>
      </c>
      <c r="AN48" s="164">
        <f>'Production Summary'!$N$20</f>
        <v>864</v>
      </c>
      <c r="AO48" s="164">
        <f>'Production Summary'!$M$20</f>
        <v>72</v>
      </c>
      <c r="AP48" s="164">
        <v>0</v>
      </c>
      <c r="AQ48" s="164">
        <f>'Production Summary'!$N$21</f>
        <v>670</v>
      </c>
      <c r="AR48" s="164">
        <f>'Production Summary'!$M$21</f>
        <v>335</v>
      </c>
      <c r="AS48" s="164">
        <v>0</v>
      </c>
      <c r="AT48" s="386">
        <f>'Production Summary'!$N$22</f>
        <v>375</v>
      </c>
      <c r="AU48" s="164">
        <f>'Production Summary'!$N$23</f>
        <v>1050</v>
      </c>
      <c r="AV48" s="164">
        <f>'Production Summary'!$N$25</f>
        <v>300</v>
      </c>
      <c r="AW48" s="164">
        <f>'Production Summary'!$M$25</f>
        <v>25</v>
      </c>
      <c r="AX48" s="164">
        <v>0</v>
      </c>
      <c r="AY48" s="164">
        <f>'Production Summary'!$N$26</f>
        <v>300</v>
      </c>
      <c r="AZ48" s="164">
        <f>'Production Summary'!$M$26</f>
        <v>25</v>
      </c>
      <c r="BA48" s="164">
        <v>0</v>
      </c>
      <c r="BB48" s="164">
        <f>'Production Summary'!$N$28</f>
        <v>777</v>
      </c>
      <c r="BC48" s="164">
        <f>'Production Summary'!$M$28</f>
        <v>12.95</v>
      </c>
      <c r="BD48" s="164">
        <v>0</v>
      </c>
      <c r="BE48" s="164">
        <f>'Production Summary'!$N$29</f>
        <v>612</v>
      </c>
      <c r="BF48" s="164">
        <f>'Production Summary'!$M$29</f>
        <v>51</v>
      </c>
      <c r="BG48" s="164">
        <v>0</v>
      </c>
      <c r="BH48" s="164">
        <f>'Production Summary'!$N$30</f>
        <v>500</v>
      </c>
      <c r="BI48" s="164">
        <f>'Production Summary'!$M$30</f>
        <v>250</v>
      </c>
      <c r="BJ48" s="164">
        <v>0</v>
      </c>
      <c r="BK48" s="386"/>
      <c r="BL48" s="164">
        <f>'Production Summary'!$N$32</f>
        <v>875</v>
      </c>
      <c r="BM48" s="164">
        <f>'Production Summary'!$N$34</f>
        <v>360.59999999999997</v>
      </c>
      <c r="BN48" s="164">
        <f>'Production Summary'!$M$34</f>
        <v>6.01</v>
      </c>
      <c r="BO48" s="164">
        <v>0</v>
      </c>
      <c r="BP48" s="164">
        <f>'Production Summary'!$N$36</f>
        <v>717</v>
      </c>
      <c r="BQ48" s="164">
        <f>'Production Summary'!$M$36</f>
        <v>11.95</v>
      </c>
      <c r="BR48" s="164">
        <v>0</v>
      </c>
      <c r="BS48" s="164">
        <f>'Production Summary'!$N$37</f>
        <v>210</v>
      </c>
      <c r="BT48" s="164">
        <f>'Production Summary'!$M$37</f>
        <v>21</v>
      </c>
      <c r="BU48" s="164">
        <v>0</v>
      </c>
      <c r="BV48" s="164">
        <f>'Production Summary'!$N$38</f>
        <v>280</v>
      </c>
      <c r="BW48" s="164">
        <f>'Production Summary'!$M$38</f>
        <v>28</v>
      </c>
      <c r="BX48" s="164">
        <v>0</v>
      </c>
      <c r="BY48" s="165">
        <f>'Production Summary'!$N$39</f>
        <v>300.38406247988502</v>
      </c>
      <c r="BZ48" s="164">
        <f>'Production Summary'!$M$39</f>
        <v>30.038406247988501</v>
      </c>
      <c r="CA48" s="164">
        <v>0</v>
      </c>
      <c r="CB48" s="164">
        <f>'Production Summary'!$N$40</f>
        <v>131.30000000000001</v>
      </c>
      <c r="CC48" s="164">
        <f>'Production Summary'!$M$40</f>
        <v>13.13</v>
      </c>
      <c r="CD48" s="164">
        <v>0</v>
      </c>
      <c r="CE48" s="164">
        <f>'Production Summary'!$N$42</f>
        <v>1136.3519999999996</v>
      </c>
      <c r="CF48" s="164">
        <f>'Production Summary'!$M$42</f>
        <v>81.167999999999978</v>
      </c>
      <c r="CG48" s="164">
        <v>0</v>
      </c>
      <c r="CH48" s="164">
        <v>0</v>
      </c>
      <c r="CI48" s="164">
        <f>'Production Summary'!$N$43</f>
        <v>184</v>
      </c>
      <c r="CJ48" s="164">
        <v>0</v>
      </c>
      <c r="CK48" s="164">
        <f>'Production Summary'!$N$44</f>
        <v>355</v>
      </c>
      <c r="CL48" s="164">
        <v>0</v>
      </c>
      <c r="CM48" s="375">
        <f>'Production Summary'!$N$45</f>
        <v>1650</v>
      </c>
      <c r="CN48" s="164">
        <f>'Production Summary'!$N$46</f>
        <v>270</v>
      </c>
      <c r="CO48" s="164">
        <f>'Production Summary'!$N$47</f>
        <v>1350</v>
      </c>
      <c r="CP48" s="166"/>
      <c r="CQ48" s="164">
        <f>'Production Summary'!$N$49</f>
        <v>8004.1580041580037</v>
      </c>
      <c r="CR48" s="164">
        <f>'Production Summary'!$M$49</f>
        <v>66.701316701316699</v>
      </c>
      <c r="CS48" s="164">
        <f>'Production Summary'!$N$50</f>
        <v>13331.600831600828</v>
      </c>
      <c r="CT48" s="164">
        <f>'Production Summary'!$M$50</f>
        <v>148.1288981288981</v>
      </c>
      <c r="CU48" s="164">
        <f>'Production Summary'!$N$51</f>
        <v>12785.862785862784</v>
      </c>
      <c r="CV48" s="164">
        <f>'Production Summary'!$M$51</f>
        <v>355.16285516285512</v>
      </c>
      <c r="CW48" s="164">
        <f>'Production Summary'!$N$52</f>
        <v>12629.937629937627</v>
      </c>
      <c r="CX48" s="164">
        <f>'Production Summary'!$M$52</f>
        <v>701.66320166320156</v>
      </c>
      <c r="CY48" s="164">
        <f>'Production Summary'!$N$53</f>
        <v>12396.049896049895</v>
      </c>
      <c r="CZ48" s="164">
        <f>'Production Summary'!$M$53</f>
        <v>688.66943866943859</v>
      </c>
      <c r="DA48" s="164">
        <f>'Production Summary'!$N$54</f>
        <v>13799.376299376298</v>
      </c>
      <c r="DB48" s="164">
        <f>'Production Summary'!$M$54</f>
        <v>766.63201663201653</v>
      </c>
      <c r="DC48" s="328">
        <f>'Production Summary'!$N$60</f>
        <v>12863.825363825363</v>
      </c>
      <c r="DD48" s="328">
        <f>'Production Summary'!$M$60</f>
        <v>714.65696465696465</v>
      </c>
      <c r="DE48" s="164">
        <f>'Production Summary'!$N$59</f>
        <v>11148.648648648648</v>
      </c>
      <c r="DF48" s="328">
        <f>'Production Summary'!$M$59</f>
        <v>619.36936936936934</v>
      </c>
      <c r="DG48" s="164">
        <f>'Production Summary'!$N$55</f>
        <v>13842.68884268884</v>
      </c>
      <c r="DH48" s="164">
        <f>'Production Summary'!$M$55</f>
        <v>3460.67221067221</v>
      </c>
      <c r="DI48" s="164">
        <f>'Production Summary'!$N$56</f>
        <v>13097.713097713096</v>
      </c>
      <c r="DJ48" s="164">
        <f>'Production Summary'!$M$56</f>
        <v>163.72141372141371</v>
      </c>
      <c r="DK48" s="164">
        <f>'Production Summary'!$N$57</f>
        <v>14189.189189189186</v>
      </c>
      <c r="DL48" s="164">
        <f>'Production Summary'!$M$57</f>
        <v>394.14414414414409</v>
      </c>
      <c r="DM48" s="164">
        <f>'Production Summary'!$N$58</f>
        <v>14017.671517671517</v>
      </c>
      <c r="DN48" s="164">
        <f>'Production Summary'!$M$58</f>
        <v>778.75952875952873</v>
      </c>
      <c r="DO48" s="164">
        <f>'Production Summary'!$N$61</f>
        <v>4500</v>
      </c>
      <c r="DP48" s="328">
        <f>'Production Summary'!$M$61</f>
        <v>750</v>
      </c>
      <c r="DQ48" s="164">
        <v>0</v>
      </c>
      <c r="DR48" s="164">
        <f>'Production Summary'!$N$62</f>
        <v>8900</v>
      </c>
      <c r="DS48" s="164">
        <f>'Production Summary'!$N$70</f>
        <v>300</v>
      </c>
      <c r="DT48" s="328">
        <f>'Production Summary'!$M$70</f>
        <v>25</v>
      </c>
      <c r="DU48" s="164">
        <v>0</v>
      </c>
      <c r="DV48" s="164">
        <f>'Production Summary'!$N$71</f>
        <v>150</v>
      </c>
      <c r="DW48" s="164">
        <v>0</v>
      </c>
      <c r="DX48" s="164">
        <f>'Production Summary'!$N$64</f>
        <v>192</v>
      </c>
      <c r="DY48" s="164">
        <v>0</v>
      </c>
      <c r="DZ48" s="391">
        <f>'Production Summary'!$N$65</f>
        <v>384</v>
      </c>
      <c r="EA48" s="164">
        <v>0</v>
      </c>
      <c r="EB48" s="391">
        <f>'Production Summary'!$N$66</f>
        <v>192</v>
      </c>
      <c r="EC48" s="164">
        <v>0</v>
      </c>
      <c r="ED48" s="164">
        <f>'Production Summary'!$N$67</f>
        <v>96</v>
      </c>
      <c r="EE48" s="164">
        <v>0</v>
      </c>
      <c r="EF48" s="164">
        <f>'Production Summary'!$N$68</f>
        <v>96</v>
      </c>
      <c r="EG48" s="164">
        <v>0</v>
      </c>
      <c r="EH48" s="164">
        <f>'Production Summary'!$N$69</f>
        <v>340</v>
      </c>
      <c r="EI48" s="101"/>
      <c r="EJ48" s="3"/>
      <c r="EK48" s="3"/>
      <c r="ER48" s="64" t="s">
        <v>64</v>
      </c>
      <c r="ES48" s="61" t="str">
        <f t="shared" si="3"/>
        <v/>
      </c>
      <c r="ET48" s="24">
        <f t="shared" si="1"/>
        <v>0</v>
      </c>
    </row>
    <row r="49" spans="1:150" ht="15" customHeight="1">
      <c r="A49" t="b">
        <f>C49='Other States'!C49</f>
        <v>1</v>
      </c>
      <c r="B49" s="65">
        <f t="shared" si="2"/>
        <v>44</v>
      </c>
      <c r="C49" s="61" t="str">
        <f>IF('Other States'!C49="","",'Other States'!C49)</f>
        <v/>
      </c>
      <c r="D49" s="164">
        <f>'Production Summary'!$N$4</f>
        <v>666</v>
      </c>
      <c r="E49" s="164">
        <f>'Production Summary'!$M$4</f>
        <v>27.75</v>
      </c>
      <c r="F49" s="164">
        <v>0</v>
      </c>
      <c r="G49" s="164">
        <f>'Production Summary'!$N$5</f>
        <v>666</v>
      </c>
      <c r="H49" s="164">
        <f>'Production Summary'!$M$5</f>
        <v>27.75</v>
      </c>
      <c r="I49" s="164">
        <v>0</v>
      </c>
      <c r="J49" s="164">
        <f>'Production Summary'!$N$6</f>
        <v>200</v>
      </c>
      <c r="K49" s="328">
        <f>'Production Summary'!$M$6</f>
        <v>7.5</v>
      </c>
      <c r="L49" s="164">
        <v>0</v>
      </c>
      <c r="M49" s="365">
        <f>'Production Summary'!$N$7</f>
        <v>612.72</v>
      </c>
      <c r="N49" s="367">
        <f>'Production Summary'!$M$7</f>
        <v>25.53</v>
      </c>
      <c r="O49" s="164">
        <v>0</v>
      </c>
      <c r="P49" s="164">
        <f>'Production Summary'!$N$8</f>
        <v>780</v>
      </c>
      <c r="Q49" s="164">
        <f>'Production Summary'!$M$8</f>
        <v>65</v>
      </c>
      <c r="R49" s="164">
        <v>0</v>
      </c>
      <c r="S49" s="164">
        <f>'Production Summary'!$N$9</f>
        <v>720</v>
      </c>
      <c r="T49" s="164">
        <f>'Production Summary'!$M$9</f>
        <v>60</v>
      </c>
      <c r="U49" s="164">
        <v>0</v>
      </c>
      <c r="V49" s="164">
        <f>'Production Summary'!$N$10</f>
        <v>876</v>
      </c>
      <c r="W49" s="164">
        <f>'Production Summary'!$M$10</f>
        <v>73</v>
      </c>
      <c r="X49" s="164">
        <v>0</v>
      </c>
      <c r="Y49" s="164">
        <f>'Production Summary'!$N$14</f>
        <v>177</v>
      </c>
      <c r="Z49" s="328">
        <f>'Production Summary'!$M$14</f>
        <v>14.75</v>
      </c>
      <c r="AA49" s="164">
        <v>0</v>
      </c>
      <c r="AB49" s="164">
        <f>'Production Summary'!$N$15</f>
        <v>126</v>
      </c>
      <c r="AC49" s="164">
        <f>'Production Summary'!$M$15</f>
        <v>21</v>
      </c>
      <c r="AD49" s="164">
        <v>0</v>
      </c>
      <c r="AE49" s="164">
        <f>'Production Summary'!$N$16</f>
        <v>252</v>
      </c>
      <c r="AF49" s="164">
        <f>'Production Summary'!$M$16</f>
        <v>21</v>
      </c>
      <c r="AG49" s="164">
        <v>0</v>
      </c>
      <c r="AH49" s="164">
        <f>'Production Summary'!$N$18</f>
        <v>1035</v>
      </c>
      <c r="AI49" s="164">
        <f>'Production Summary'!$M$18</f>
        <v>17.25</v>
      </c>
      <c r="AJ49" s="164">
        <v>0</v>
      </c>
      <c r="AK49" s="164">
        <f>'Production Summary'!$N$19</f>
        <v>870</v>
      </c>
      <c r="AL49" s="164">
        <f>'Production Summary'!$M$19</f>
        <v>29</v>
      </c>
      <c r="AM49" s="164">
        <v>0</v>
      </c>
      <c r="AN49" s="164">
        <f>'Production Summary'!$N$20</f>
        <v>864</v>
      </c>
      <c r="AO49" s="164">
        <f>'Production Summary'!$M$20</f>
        <v>72</v>
      </c>
      <c r="AP49" s="164">
        <v>0</v>
      </c>
      <c r="AQ49" s="164">
        <f>'Production Summary'!$N$21</f>
        <v>670</v>
      </c>
      <c r="AR49" s="164">
        <f>'Production Summary'!$M$21</f>
        <v>335</v>
      </c>
      <c r="AS49" s="164">
        <v>0</v>
      </c>
      <c r="AT49" s="386">
        <f>'Production Summary'!$N$22</f>
        <v>375</v>
      </c>
      <c r="AU49" s="164">
        <f>'Production Summary'!$N$23</f>
        <v>1050</v>
      </c>
      <c r="AV49" s="164">
        <f>'Production Summary'!$N$25</f>
        <v>300</v>
      </c>
      <c r="AW49" s="164">
        <f>'Production Summary'!$M$25</f>
        <v>25</v>
      </c>
      <c r="AX49" s="164">
        <v>0</v>
      </c>
      <c r="AY49" s="164">
        <f>'Production Summary'!$N$26</f>
        <v>300</v>
      </c>
      <c r="AZ49" s="164">
        <f>'Production Summary'!$M$26</f>
        <v>25</v>
      </c>
      <c r="BA49" s="164">
        <v>0</v>
      </c>
      <c r="BB49" s="164">
        <f>'Production Summary'!$N$28</f>
        <v>777</v>
      </c>
      <c r="BC49" s="164">
        <f>'Production Summary'!$M$28</f>
        <v>12.95</v>
      </c>
      <c r="BD49" s="164">
        <v>0</v>
      </c>
      <c r="BE49" s="164">
        <f>'Production Summary'!$N$29</f>
        <v>612</v>
      </c>
      <c r="BF49" s="164">
        <f>'Production Summary'!$M$29</f>
        <v>51</v>
      </c>
      <c r="BG49" s="164">
        <v>0</v>
      </c>
      <c r="BH49" s="164">
        <f>'Production Summary'!$N$30</f>
        <v>500</v>
      </c>
      <c r="BI49" s="164">
        <f>'Production Summary'!$M$30</f>
        <v>250</v>
      </c>
      <c r="BJ49" s="164">
        <v>0</v>
      </c>
      <c r="BK49" s="386"/>
      <c r="BL49" s="164">
        <f>'Production Summary'!$N$32</f>
        <v>875</v>
      </c>
      <c r="BM49" s="164">
        <f>'Production Summary'!$N$34</f>
        <v>360.59999999999997</v>
      </c>
      <c r="BN49" s="164">
        <f>'Production Summary'!$M$34</f>
        <v>6.01</v>
      </c>
      <c r="BO49" s="164">
        <v>0</v>
      </c>
      <c r="BP49" s="164">
        <f>'Production Summary'!$N$36</f>
        <v>717</v>
      </c>
      <c r="BQ49" s="164">
        <f>'Production Summary'!$M$36</f>
        <v>11.95</v>
      </c>
      <c r="BR49" s="164">
        <v>0</v>
      </c>
      <c r="BS49" s="164">
        <f>'Production Summary'!$N$37</f>
        <v>210</v>
      </c>
      <c r="BT49" s="164">
        <f>'Production Summary'!$M$37</f>
        <v>21</v>
      </c>
      <c r="BU49" s="164">
        <v>0</v>
      </c>
      <c r="BV49" s="164">
        <f>'Production Summary'!$N$38</f>
        <v>280</v>
      </c>
      <c r="BW49" s="164">
        <f>'Production Summary'!$M$38</f>
        <v>28</v>
      </c>
      <c r="BX49" s="164">
        <v>0</v>
      </c>
      <c r="BY49" s="165">
        <f>'Production Summary'!$N$39</f>
        <v>300.38406247988502</v>
      </c>
      <c r="BZ49" s="164">
        <f>'Production Summary'!$M$39</f>
        <v>30.038406247988501</v>
      </c>
      <c r="CA49" s="164">
        <v>0</v>
      </c>
      <c r="CB49" s="164">
        <f>'Production Summary'!$N$40</f>
        <v>131.30000000000001</v>
      </c>
      <c r="CC49" s="164">
        <f>'Production Summary'!$M$40</f>
        <v>13.13</v>
      </c>
      <c r="CD49" s="164">
        <v>0</v>
      </c>
      <c r="CE49" s="164">
        <f>'Production Summary'!$N$42</f>
        <v>1136.3519999999996</v>
      </c>
      <c r="CF49" s="164">
        <f>'Production Summary'!$M$42</f>
        <v>81.167999999999978</v>
      </c>
      <c r="CG49" s="164">
        <v>0</v>
      </c>
      <c r="CH49" s="164">
        <v>0</v>
      </c>
      <c r="CI49" s="164">
        <f>'Production Summary'!$N$43</f>
        <v>184</v>
      </c>
      <c r="CJ49" s="164">
        <v>0</v>
      </c>
      <c r="CK49" s="164">
        <f>'Production Summary'!$N$44</f>
        <v>355</v>
      </c>
      <c r="CL49" s="164">
        <v>0</v>
      </c>
      <c r="CM49" s="375">
        <f>'Production Summary'!$N$45</f>
        <v>1650</v>
      </c>
      <c r="CN49" s="164">
        <f>'Production Summary'!$N$46</f>
        <v>270</v>
      </c>
      <c r="CO49" s="164">
        <f>'Production Summary'!$N$47</f>
        <v>1350</v>
      </c>
      <c r="CP49" s="166"/>
      <c r="CQ49" s="164">
        <f>'Production Summary'!$N$49</f>
        <v>8004.1580041580037</v>
      </c>
      <c r="CR49" s="164">
        <f>'Production Summary'!$M$49</f>
        <v>66.701316701316699</v>
      </c>
      <c r="CS49" s="164">
        <f>'Production Summary'!$N$50</f>
        <v>13331.600831600828</v>
      </c>
      <c r="CT49" s="164">
        <f>'Production Summary'!$M$50</f>
        <v>148.1288981288981</v>
      </c>
      <c r="CU49" s="164">
        <f>'Production Summary'!$N$51</f>
        <v>12785.862785862784</v>
      </c>
      <c r="CV49" s="164">
        <f>'Production Summary'!$M$51</f>
        <v>355.16285516285512</v>
      </c>
      <c r="CW49" s="164">
        <f>'Production Summary'!$N$52</f>
        <v>12629.937629937627</v>
      </c>
      <c r="CX49" s="164">
        <f>'Production Summary'!$M$52</f>
        <v>701.66320166320156</v>
      </c>
      <c r="CY49" s="164">
        <f>'Production Summary'!$N$53</f>
        <v>12396.049896049895</v>
      </c>
      <c r="CZ49" s="164">
        <f>'Production Summary'!$M$53</f>
        <v>688.66943866943859</v>
      </c>
      <c r="DA49" s="164">
        <f>'Production Summary'!$N$54</f>
        <v>13799.376299376298</v>
      </c>
      <c r="DB49" s="164">
        <f>'Production Summary'!$M$54</f>
        <v>766.63201663201653</v>
      </c>
      <c r="DC49" s="328">
        <f>'Production Summary'!$N$60</f>
        <v>12863.825363825363</v>
      </c>
      <c r="DD49" s="328">
        <f>'Production Summary'!$M$60</f>
        <v>714.65696465696465</v>
      </c>
      <c r="DE49" s="164">
        <f>'Production Summary'!$N$59</f>
        <v>11148.648648648648</v>
      </c>
      <c r="DF49" s="328">
        <f>'Production Summary'!$M$59</f>
        <v>619.36936936936934</v>
      </c>
      <c r="DG49" s="164">
        <f>'Production Summary'!$N$55</f>
        <v>13842.68884268884</v>
      </c>
      <c r="DH49" s="164">
        <f>'Production Summary'!$M$55</f>
        <v>3460.67221067221</v>
      </c>
      <c r="DI49" s="164">
        <f>'Production Summary'!$N$56</f>
        <v>13097.713097713096</v>
      </c>
      <c r="DJ49" s="164">
        <f>'Production Summary'!$M$56</f>
        <v>163.72141372141371</v>
      </c>
      <c r="DK49" s="164">
        <f>'Production Summary'!$N$57</f>
        <v>14189.189189189186</v>
      </c>
      <c r="DL49" s="164">
        <f>'Production Summary'!$M$57</f>
        <v>394.14414414414409</v>
      </c>
      <c r="DM49" s="164">
        <f>'Production Summary'!$N$58</f>
        <v>14017.671517671517</v>
      </c>
      <c r="DN49" s="164">
        <f>'Production Summary'!$M$58</f>
        <v>778.75952875952873</v>
      </c>
      <c r="DO49" s="164">
        <f>'Production Summary'!$N$61</f>
        <v>4500</v>
      </c>
      <c r="DP49" s="328">
        <f>'Production Summary'!$M$61</f>
        <v>750</v>
      </c>
      <c r="DQ49" s="164">
        <v>0</v>
      </c>
      <c r="DR49" s="164">
        <f>'Production Summary'!$N$62</f>
        <v>8900</v>
      </c>
      <c r="DS49" s="164">
        <f>'Production Summary'!$N$70</f>
        <v>300</v>
      </c>
      <c r="DT49" s="328">
        <f>'Production Summary'!$M$70</f>
        <v>25</v>
      </c>
      <c r="DU49" s="164">
        <v>0</v>
      </c>
      <c r="DV49" s="164">
        <f>'Production Summary'!$N$71</f>
        <v>150</v>
      </c>
      <c r="DW49" s="164">
        <v>0</v>
      </c>
      <c r="DX49" s="164">
        <f>'Production Summary'!$N$64</f>
        <v>192</v>
      </c>
      <c r="DY49" s="164">
        <v>0</v>
      </c>
      <c r="DZ49" s="391">
        <f>'Production Summary'!$N$65</f>
        <v>384</v>
      </c>
      <c r="EA49" s="164">
        <v>0</v>
      </c>
      <c r="EB49" s="391">
        <f>'Production Summary'!$N$66</f>
        <v>192</v>
      </c>
      <c r="EC49" s="164">
        <v>0</v>
      </c>
      <c r="ED49" s="164">
        <f>'Production Summary'!$N$67</f>
        <v>96</v>
      </c>
      <c r="EE49" s="164">
        <v>0</v>
      </c>
      <c r="EF49" s="164">
        <f>'Production Summary'!$N$68</f>
        <v>96</v>
      </c>
      <c r="EG49" s="164">
        <v>0</v>
      </c>
      <c r="EH49" s="164">
        <f>'Production Summary'!$N$69</f>
        <v>340</v>
      </c>
      <c r="EI49" s="101"/>
      <c r="EJ49" s="3"/>
      <c r="EK49" s="3"/>
      <c r="ER49" s="64" t="s">
        <v>65</v>
      </c>
      <c r="ES49" s="61" t="str">
        <f t="shared" si="3"/>
        <v/>
      </c>
      <c r="ET49" s="24">
        <f t="shared" si="1"/>
        <v>0</v>
      </c>
    </row>
    <row r="50" spans="1:150" ht="15" customHeight="1">
      <c r="A50" t="b">
        <f>C50='Other States'!C50</f>
        <v>1</v>
      </c>
      <c r="B50" s="65">
        <f t="shared" si="2"/>
        <v>45</v>
      </c>
      <c r="C50" s="61" t="str">
        <f>IF('Other States'!C50="","",'Other States'!C50)</f>
        <v/>
      </c>
      <c r="D50" s="164">
        <f>'Production Summary'!$N$4</f>
        <v>666</v>
      </c>
      <c r="E50" s="164">
        <f>'Production Summary'!$M$4</f>
        <v>27.75</v>
      </c>
      <c r="F50" s="164">
        <v>0</v>
      </c>
      <c r="G50" s="164">
        <f>'Production Summary'!$N$5</f>
        <v>666</v>
      </c>
      <c r="H50" s="164">
        <f>'Production Summary'!$M$5</f>
        <v>27.75</v>
      </c>
      <c r="I50" s="164">
        <v>0</v>
      </c>
      <c r="J50" s="164">
        <f>'Production Summary'!$N$6</f>
        <v>200</v>
      </c>
      <c r="K50" s="328">
        <f>'Production Summary'!$M$6</f>
        <v>7.5</v>
      </c>
      <c r="L50" s="164">
        <v>0</v>
      </c>
      <c r="M50" s="365">
        <f>'Production Summary'!$N$7</f>
        <v>612.72</v>
      </c>
      <c r="N50" s="367">
        <f>'Production Summary'!$M$7</f>
        <v>25.53</v>
      </c>
      <c r="O50" s="164">
        <v>0</v>
      </c>
      <c r="P50" s="164">
        <f>'Production Summary'!$N$8</f>
        <v>780</v>
      </c>
      <c r="Q50" s="164">
        <f>'Production Summary'!$M$8</f>
        <v>65</v>
      </c>
      <c r="R50" s="164">
        <v>0</v>
      </c>
      <c r="S50" s="164">
        <f>'Production Summary'!$N$9</f>
        <v>720</v>
      </c>
      <c r="T50" s="164">
        <f>'Production Summary'!$M$9</f>
        <v>60</v>
      </c>
      <c r="U50" s="164">
        <v>0</v>
      </c>
      <c r="V50" s="164">
        <f>'Production Summary'!$N$10</f>
        <v>876</v>
      </c>
      <c r="W50" s="164">
        <f>'Production Summary'!$M$10</f>
        <v>73</v>
      </c>
      <c r="X50" s="164">
        <v>0</v>
      </c>
      <c r="Y50" s="164">
        <f>'Production Summary'!$N$14</f>
        <v>177</v>
      </c>
      <c r="Z50" s="328">
        <f>'Production Summary'!$M$14</f>
        <v>14.75</v>
      </c>
      <c r="AA50" s="164">
        <v>0</v>
      </c>
      <c r="AB50" s="164">
        <f>'Production Summary'!$N$15</f>
        <v>126</v>
      </c>
      <c r="AC50" s="164">
        <f>'Production Summary'!$M$15</f>
        <v>21</v>
      </c>
      <c r="AD50" s="164">
        <v>0</v>
      </c>
      <c r="AE50" s="164">
        <f>'Production Summary'!$N$16</f>
        <v>252</v>
      </c>
      <c r="AF50" s="164">
        <f>'Production Summary'!$M$16</f>
        <v>21</v>
      </c>
      <c r="AG50" s="164">
        <v>0</v>
      </c>
      <c r="AH50" s="164">
        <f>'Production Summary'!$N$18</f>
        <v>1035</v>
      </c>
      <c r="AI50" s="164">
        <f>'Production Summary'!$M$18</f>
        <v>17.25</v>
      </c>
      <c r="AJ50" s="164">
        <v>0</v>
      </c>
      <c r="AK50" s="164">
        <f>'Production Summary'!$N$19</f>
        <v>870</v>
      </c>
      <c r="AL50" s="164">
        <f>'Production Summary'!$M$19</f>
        <v>29</v>
      </c>
      <c r="AM50" s="164">
        <v>0</v>
      </c>
      <c r="AN50" s="164">
        <f>'Production Summary'!$N$20</f>
        <v>864</v>
      </c>
      <c r="AO50" s="164">
        <f>'Production Summary'!$M$20</f>
        <v>72</v>
      </c>
      <c r="AP50" s="164">
        <v>0</v>
      </c>
      <c r="AQ50" s="164">
        <f>'Production Summary'!$N$21</f>
        <v>670</v>
      </c>
      <c r="AR50" s="164">
        <f>'Production Summary'!$M$21</f>
        <v>335</v>
      </c>
      <c r="AS50" s="164">
        <v>0</v>
      </c>
      <c r="AT50" s="386">
        <f>'Production Summary'!$N$22</f>
        <v>375</v>
      </c>
      <c r="AU50" s="164">
        <f>'Production Summary'!$N$23</f>
        <v>1050</v>
      </c>
      <c r="AV50" s="164">
        <f>'Production Summary'!$N$25</f>
        <v>300</v>
      </c>
      <c r="AW50" s="164">
        <f>'Production Summary'!$M$25</f>
        <v>25</v>
      </c>
      <c r="AX50" s="164">
        <v>0</v>
      </c>
      <c r="AY50" s="164">
        <f>'Production Summary'!$N$26</f>
        <v>300</v>
      </c>
      <c r="AZ50" s="164">
        <f>'Production Summary'!$M$26</f>
        <v>25</v>
      </c>
      <c r="BA50" s="164">
        <v>0</v>
      </c>
      <c r="BB50" s="164">
        <f>'Production Summary'!$N$28</f>
        <v>777</v>
      </c>
      <c r="BC50" s="164">
        <f>'Production Summary'!$M$28</f>
        <v>12.95</v>
      </c>
      <c r="BD50" s="164">
        <v>0</v>
      </c>
      <c r="BE50" s="164">
        <f>'Production Summary'!$N$29</f>
        <v>612</v>
      </c>
      <c r="BF50" s="164">
        <f>'Production Summary'!$M$29</f>
        <v>51</v>
      </c>
      <c r="BG50" s="164">
        <v>0</v>
      </c>
      <c r="BH50" s="164">
        <f>'Production Summary'!$N$30</f>
        <v>500</v>
      </c>
      <c r="BI50" s="164">
        <f>'Production Summary'!$M$30</f>
        <v>250</v>
      </c>
      <c r="BJ50" s="164">
        <v>0</v>
      </c>
      <c r="BK50" s="386"/>
      <c r="BL50" s="164">
        <f>'Production Summary'!$N$32</f>
        <v>875</v>
      </c>
      <c r="BM50" s="164">
        <f>'Production Summary'!$N$34</f>
        <v>360.59999999999997</v>
      </c>
      <c r="BN50" s="164">
        <f>'Production Summary'!$M$34</f>
        <v>6.01</v>
      </c>
      <c r="BO50" s="164">
        <v>0</v>
      </c>
      <c r="BP50" s="164">
        <f>'Production Summary'!$N$36</f>
        <v>717</v>
      </c>
      <c r="BQ50" s="164">
        <f>'Production Summary'!$M$36</f>
        <v>11.95</v>
      </c>
      <c r="BR50" s="164">
        <v>0</v>
      </c>
      <c r="BS50" s="164">
        <f>'Production Summary'!$N$37</f>
        <v>210</v>
      </c>
      <c r="BT50" s="164">
        <f>'Production Summary'!$M$37</f>
        <v>21</v>
      </c>
      <c r="BU50" s="164">
        <v>0</v>
      </c>
      <c r="BV50" s="164">
        <f>'Production Summary'!$N$38</f>
        <v>280</v>
      </c>
      <c r="BW50" s="164">
        <f>'Production Summary'!$M$38</f>
        <v>28</v>
      </c>
      <c r="BX50" s="164">
        <v>0</v>
      </c>
      <c r="BY50" s="165">
        <f>'Production Summary'!$N$39</f>
        <v>300.38406247988502</v>
      </c>
      <c r="BZ50" s="164">
        <f>'Production Summary'!$M$39</f>
        <v>30.038406247988501</v>
      </c>
      <c r="CA50" s="164">
        <v>0</v>
      </c>
      <c r="CB50" s="164">
        <f>'Production Summary'!$N$40</f>
        <v>131.30000000000001</v>
      </c>
      <c r="CC50" s="164">
        <f>'Production Summary'!$M$40</f>
        <v>13.13</v>
      </c>
      <c r="CD50" s="164">
        <v>0</v>
      </c>
      <c r="CE50" s="164">
        <f>'Production Summary'!$N$42</f>
        <v>1136.3519999999996</v>
      </c>
      <c r="CF50" s="164">
        <f>'Production Summary'!$M$42</f>
        <v>81.167999999999978</v>
      </c>
      <c r="CG50" s="164">
        <v>0</v>
      </c>
      <c r="CH50" s="164">
        <v>0</v>
      </c>
      <c r="CI50" s="164">
        <f>'Production Summary'!$N$43</f>
        <v>184</v>
      </c>
      <c r="CJ50" s="164">
        <v>0</v>
      </c>
      <c r="CK50" s="164">
        <f>'Production Summary'!$N$44</f>
        <v>355</v>
      </c>
      <c r="CL50" s="164">
        <v>0</v>
      </c>
      <c r="CM50" s="375">
        <f>'Production Summary'!$N$45</f>
        <v>1650</v>
      </c>
      <c r="CN50" s="164">
        <f>'Production Summary'!$N$46</f>
        <v>270</v>
      </c>
      <c r="CO50" s="164">
        <f>'Production Summary'!$N$47</f>
        <v>1350</v>
      </c>
      <c r="CP50" s="166"/>
      <c r="CQ50" s="164">
        <f>'Production Summary'!$N$49</f>
        <v>8004.1580041580037</v>
      </c>
      <c r="CR50" s="164">
        <f>'Production Summary'!$M$49</f>
        <v>66.701316701316699</v>
      </c>
      <c r="CS50" s="164">
        <f>'Production Summary'!$N$50</f>
        <v>13331.600831600828</v>
      </c>
      <c r="CT50" s="164">
        <f>'Production Summary'!$M$50</f>
        <v>148.1288981288981</v>
      </c>
      <c r="CU50" s="164">
        <f>'Production Summary'!$N$51</f>
        <v>12785.862785862784</v>
      </c>
      <c r="CV50" s="164">
        <f>'Production Summary'!$M$51</f>
        <v>355.16285516285512</v>
      </c>
      <c r="CW50" s="164">
        <f>'Production Summary'!$N$52</f>
        <v>12629.937629937627</v>
      </c>
      <c r="CX50" s="164">
        <f>'Production Summary'!$M$52</f>
        <v>701.66320166320156</v>
      </c>
      <c r="CY50" s="164">
        <f>'Production Summary'!$N$53</f>
        <v>12396.049896049895</v>
      </c>
      <c r="CZ50" s="164">
        <f>'Production Summary'!$M$53</f>
        <v>688.66943866943859</v>
      </c>
      <c r="DA50" s="164">
        <f>'Production Summary'!$N$54</f>
        <v>13799.376299376298</v>
      </c>
      <c r="DB50" s="164">
        <f>'Production Summary'!$M$54</f>
        <v>766.63201663201653</v>
      </c>
      <c r="DC50" s="328">
        <f>'Production Summary'!$N$60</f>
        <v>12863.825363825363</v>
      </c>
      <c r="DD50" s="328">
        <f>'Production Summary'!$M$60</f>
        <v>714.65696465696465</v>
      </c>
      <c r="DE50" s="164">
        <f>'Production Summary'!$N$59</f>
        <v>11148.648648648648</v>
      </c>
      <c r="DF50" s="328">
        <f>'Production Summary'!$M$59</f>
        <v>619.36936936936934</v>
      </c>
      <c r="DG50" s="164">
        <f>'Production Summary'!$N$55</f>
        <v>13842.68884268884</v>
      </c>
      <c r="DH50" s="164">
        <f>'Production Summary'!$M$55</f>
        <v>3460.67221067221</v>
      </c>
      <c r="DI50" s="164">
        <f>'Production Summary'!$N$56</f>
        <v>13097.713097713096</v>
      </c>
      <c r="DJ50" s="164">
        <f>'Production Summary'!$M$56</f>
        <v>163.72141372141371</v>
      </c>
      <c r="DK50" s="164">
        <f>'Production Summary'!$N$57</f>
        <v>14189.189189189186</v>
      </c>
      <c r="DL50" s="164">
        <f>'Production Summary'!$M$57</f>
        <v>394.14414414414409</v>
      </c>
      <c r="DM50" s="164">
        <f>'Production Summary'!$N$58</f>
        <v>14017.671517671517</v>
      </c>
      <c r="DN50" s="164">
        <f>'Production Summary'!$M$58</f>
        <v>778.75952875952873</v>
      </c>
      <c r="DO50" s="164">
        <f>'Production Summary'!$N$61</f>
        <v>4500</v>
      </c>
      <c r="DP50" s="328">
        <f>'Production Summary'!$M$61</f>
        <v>750</v>
      </c>
      <c r="DQ50" s="164">
        <v>0</v>
      </c>
      <c r="DR50" s="164">
        <f>'Production Summary'!$N$62</f>
        <v>8900</v>
      </c>
      <c r="DS50" s="164">
        <f>'Production Summary'!$N$70</f>
        <v>300</v>
      </c>
      <c r="DT50" s="328">
        <f>'Production Summary'!$M$70</f>
        <v>25</v>
      </c>
      <c r="DU50" s="164">
        <v>0</v>
      </c>
      <c r="DV50" s="164">
        <f>'Production Summary'!$N$71</f>
        <v>150</v>
      </c>
      <c r="DW50" s="164">
        <v>0</v>
      </c>
      <c r="DX50" s="164">
        <f>'Production Summary'!$N$64</f>
        <v>192</v>
      </c>
      <c r="DY50" s="164">
        <v>0</v>
      </c>
      <c r="DZ50" s="391">
        <f>'Production Summary'!$N$65</f>
        <v>384</v>
      </c>
      <c r="EA50" s="164">
        <v>0</v>
      </c>
      <c r="EB50" s="391">
        <f>'Production Summary'!$N$66</f>
        <v>192</v>
      </c>
      <c r="EC50" s="164">
        <v>0</v>
      </c>
      <c r="ED50" s="164">
        <f>'Production Summary'!$N$67</f>
        <v>96</v>
      </c>
      <c r="EE50" s="164">
        <v>0</v>
      </c>
      <c r="EF50" s="164">
        <f>'Production Summary'!$N$68</f>
        <v>96</v>
      </c>
      <c r="EG50" s="164">
        <v>0</v>
      </c>
      <c r="EH50" s="164">
        <f>'Production Summary'!$N$69</f>
        <v>340</v>
      </c>
      <c r="EI50" s="101"/>
      <c r="EJ50" s="3"/>
      <c r="EK50" s="3"/>
      <c r="ER50" s="64" t="s">
        <v>66</v>
      </c>
      <c r="ES50" s="61" t="str">
        <f t="shared" si="3"/>
        <v/>
      </c>
      <c r="ET50" s="24">
        <f t="shared" si="1"/>
        <v>0</v>
      </c>
    </row>
    <row r="51" spans="1:150" ht="15" customHeight="1">
      <c r="A51" t="b">
        <f>C51='Other States'!C51</f>
        <v>1</v>
      </c>
      <c r="B51" s="65">
        <f t="shared" si="2"/>
        <v>46</v>
      </c>
      <c r="C51" s="61" t="str">
        <f>IF('Other States'!C51="","",'Other States'!C51)</f>
        <v/>
      </c>
      <c r="D51" s="164">
        <f>'Production Summary'!$N$4</f>
        <v>666</v>
      </c>
      <c r="E51" s="164">
        <f>'Production Summary'!$M$4</f>
        <v>27.75</v>
      </c>
      <c r="F51" s="164">
        <v>0</v>
      </c>
      <c r="G51" s="164">
        <f>'Production Summary'!$N$5</f>
        <v>666</v>
      </c>
      <c r="H51" s="164">
        <f>'Production Summary'!$M$5</f>
        <v>27.75</v>
      </c>
      <c r="I51" s="164">
        <v>0</v>
      </c>
      <c r="J51" s="164">
        <f>'Production Summary'!$N$6</f>
        <v>200</v>
      </c>
      <c r="K51" s="328">
        <f>'Production Summary'!$M$6</f>
        <v>7.5</v>
      </c>
      <c r="L51" s="164">
        <v>0</v>
      </c>
      <c r="M51" s="365">
        <f>'Production Summary'!$N$7</f>
        <v>612.72</v>
      </c>
      <c r="N51" s="367">
        <f>'Production Summary'!$M$7</f>
        <v>25.53</v>
      </c>
      <c r="O51" s="164">
        <v>0</v>
      </c>
      <c r="P51" s="164">
        <f>'Production Summary'!$N$8</f>
        <v>780</v>
      </c>
      <c r="Q51" s="164">
        <f>'Production Summary'!$M$8</f>
        <v>65</v>
      </c>
      <c r="R51" s="164">
        <v>0</v>
      </c>
      <c r="S51" s="164">
        <f>'Production Summary'!$N$9</f>
        <v>720</v>
      </c>
      <c r="T51" s="164">
        <f>'Production Summary'!$M$9</f>
        <v>60</v>
      </c>
      <c r="U51" s="164">
        <v>0</v>
      </c>
      <c r="V51" s="164">
        <f>'Production Summary'!$N$10</f>
        <v>876</v>
      </c>
      <c r="W51" s="164">
        <f>'Production Summary'!$M$10</f>
        <v>73</v>
      </c>
      <c r="X51" s="164">
        <v>0</v>
      </c>
      <c r="Y51" s="164">
        <f>'Production Summary'!$N$14</f>
        <v>177</v>
      </c>
      <c r="Z51" s="328">
        <f>'Production Summary'!$M$14</f>
        <v>14.75</v>
      </c>
      <c r="AA51" s="164">
        <v>0</v>
      </c>
      <c r="AB51" s="164">
        <f>'Production Summary'!$N$15</f>
        <v>126</v>
      </c>
      <c r="AC51" s="164">
        <f>'Production Summary'!$M$15</f>
        <v>21</v>
      </c>
      <c r="AD51" s="164">
        <v>0</v>
      </c>
      <c r="AE51" s="164">
        <f>'Production Summary'!$N$16</f>
        <v>252</v>
      </c>
      <c r="AF51" s="164">
        <f>'Production Summary'!$M$16</f>
        <v>21</v>
      </c>
      <c r="AG51" s="164">
        <v>0</v>
      </c>
      <c r="AH51" s="164">
        <f>'Production Summary'!$N$18</f>
        <v>1035</v>
      </c>
      <c r="AI51" s="164">
        <f>'Production Summary'!$M$18</f>
        <v>17.25</v>
      </c>
      <c r="AJ51" s="164">
        <v>0</v>
      </c>
      <c r="AK51" s="164">
        <f>'Production Summary'!$N$19</f>
        <v>870</v>
      </c>
      <c r="AL51" s="164">
        <f>'Production Summary'!$M$19</f>
        <v>29</v>
      </c>
      <c r="AM51" s="164">
        <v>0</v>
      </c>
      <c r="AN51" s="164">
        <f>'Production Summary'!$N$20</f>
        <v>864</v>
      </c>
      <c r="AO51" s="164">
        <f>'Production Summary'!$M$20</f>
        <v>72</v>
      </c>
      <c r="AP51" s="164">
        <v>0</v>
      </c>
      <c r="AQ51" s="164">
        <f>'Production Summary'!$N$21</f>
        <v>670</v>
      </c>
      <c r="AR51" s="164">
        <f>'Production Summary'!$M$21</f>
        <v>335</v>
      </c>
      <c r="AS51" s="164">
        <v>0</v>
      </c>
      <c r="AT51" s="386">
        <f>'Production Summary'!$N$22</f>
        <v>375</v>
      </c>
      <c r="AU51" s="164">
        <f>'Production Summary'!$N$23</f>
        <v>1050</v>
      </c>
      <c r="AV51" s="164">
        <f>'Production Summary'!$N$25</f>
        <v>300</v>
      </c>
      <c r="AW51" s="164">
        <f>'Production Summary'!$M$25</f>
        <v>25</v>
      </c>
      <c r="AX51" s="164">
        <v>0</v>
      </c>
      <c r="AY51" s="164">
        <f>'Production Summary'!$N$26</f>
        <v>300</v>
      </c>
      <c r="AZ51" s="164">
        <f>'Production Summary'!$M$26</f>
        <v>25</v>
      </c>
      <c r="BA51" s="164">
        <v>0</v>
      </c>
      <c r="BB51" s="164">
        <f>'Production Summary'!$N$28</f>
        <v>777</v>
      </c>
      <c r="BC51" s="164">
        <f>'Production Summary'!$M$28</f>
        <v>12.95</v>
      </c>
      <c r="BD51" s="164">
        <v>0</v>
      </c>
      <c r="BE51" s="164">
        <f>'Production Summary'!$N$29</f>
        <v>612</v>
      </c>
      <c r="BF51" s="164">
        <f>'Production Summary'!$M$29</f>
        <v>51</v>
      </c>
      <c r="BG51" s="164">
        <v>0</v>
      </c>
      <c r="BH51" s="164">
        <f>'Production Summary'!$N$30</f>
        <v>500</v>
      </c>
      <c r="BI51" s="164">
        <f>'Production Summary'!$M$30</f>
        <v>250</v>
      </c>
      <c r="BJ51" s="164">
        <v>0</v>
      </c>
      <c r="BK51" s="386"/>
      <c r="BL51" s="164">
        <f>'Production Summary'!$N$32</f>
        <v>875</v>
      </c>
      <c r="BM51" s="164">
        <f>'Production Summary'!$N$34</f>
        <v>360.59999999999997</v>
      </c>
      <c r="BN51" s="164">
        <f>'Production Summary'!$M$34</f>
        <v>6.01</v>
      </c>
      <c r="BO51" s="164">
        <v>0</v>
      </c>
      <c r="BP51" s="164">
        <f>'Production Summary'!$N$36</f>
        <v>717</v>
      </c>
      <c r="BQ51" s="164">
        <f>'Production Summary'!$M$36</f>
        <v>11.95</v>
      </c>
      <c r="BR51" s="164">
        <v>0</v>
      </c>
      <c r="BS51" s="164">
        <f>'Production Summary'!$N$37</f>
        <v>210</v>
      </c>
      <c r="BT51" s="164">
        <f>'Production Summary'!$M$37</f>
        <v>21</v>
      </c>
      <c r="BU51" s="164">
        <v>0</v>
      </c>
      <c r="BV51" s="164">
        <f>'Production Summary'!$N$38</f>
        <v>280</v>
      </c>
      <c r="BW51" s="164">
        <f>'Production Summary'!$M$38</f>
        <v>28</v>
      </c>
      <c r="BX51" s="164">
        <v>0</v>
      </c>
      <c r="BY51" s="165">
        <f>'Production Summary'!$N$39</f>
        <v>300.38406247988502</v>
      </c>
      <c r="BZ51" s="164">
        <f>'Production Summary'!$M$39</f>
        <v>30.038406247988501</v>
      </c>
      <c r="CA51" s="164">
        <v>0</v>
      </c>
      <c r="CB51" s="164">
        <f>'Production Summary'!$N$40</f>
        <v>131.30000000000001</v>
      </c>
      <c r="CC51" s="164">
        <f>'Production Summary'!$M$40</f>
        <v>13.13</v>
      </c>
      <c r="CD51" s="164">
        <v>0</v>
      </c>
      <c r="CE51" s="164">
        <f>'Production Summary'!$N$42</f>
        <v>1136.3519999999996</v>
      </c>
      <c r="CF51" s="164">
        <f>'Production Summary'!$M$42</f>
        <v>81.167999999999978</v>
      </c>
      <c r="CG51" s="164">
        <v>0</v>
      </c>
      <c r="CH51" s="164">
        <v>0</v>
      </c>
      <c r="CI51" s="164">
        <f>'Production Summary'!$N$43</f>
        <v>184</v>
      </c>
      <c r="CJ51" s="164">
        <v>0</v>
      </c>
      <c r="CK51" s="164">
        <f>'Production Summary'!$N$44</f>
        <v>355</v>
      </c>
      <c r="CL51" s="164">
        <v>0</v>
      </c>
      <c r="CM51" s="375">
        <f>'Production Summary'!$N$45</f>
        <v>1650</v>
      </c>
      <c r="CN51" s="164">
        <f>'Production Summary'!$N$46</f>
        <v>270</v>
      </c>
      <c r="CO51" s="164">
        <f>'Production Summary'!$N$47</f>
        <v>1350</v>
      </c>
      <c r="CP51" s="166"/>
      <c r="CQ51" s="164">
        <f>'Production Summary'!$N$49</f>
        <v>8004.1580041580037</v>
      </c>
      <c r="CR51" s="164">
        <f>'Production Summary'!$M$49</f>
        <v>66.701316701316699</v>
      </c>
      <c r="CS51" s="164">
        <f>'Production Summary'!$N$50</f>
        <v>13331.600831600828</v>
      </c>
      <c r="CT51" s="164">
        <f>'Production Summary'!$M$50</f>
        <v>148.1288981288981</v>
      </c>
      <c r="CU51" s="164">
        <f>'Production Summary'!$N$51</f>
        <v>12785.862785862784</v>
      </c>
      <c r="CV51" s="164">
        <f>'Production Summary'!$M$51</f>
        <v>355.16285516285512</v>
      </c>
      <c r="CW51" s="164">
        <f>'Production Summary'!$N$52</f>
        <v>12629.937629937627</v>
      </c>
      <c r="CX51" s="164">
        <f>'Production Summary'!$M$52</f>
        <v>701.66320166320156</v>
      </c>
      <c r="CY51" s="164">
        <f>'Production Summary'!$N$53</f>
        <v>12396.049896049895</v>
      </c>
      <c r="CZ51" s="164">
        <f>'Production Summary'!$M$53</f>
        <v>688.66943866943859</v>
      </c>
      <c r="DA51" s="164">
        <f>'Production Summary'!$N$54</f>
        <v>13799.376299376298</v>
      </c>
      <c r="DB51" s="164">
        <f>'Production Summary'!$M$54</f>
        <v>766.63201663201653</v>
      </c>
      <c r="DC51" s="328">
        <f>'Production Summary'!$N$60</f>
        <v>12863.825363825363</v>
      </c>
      <c r="DD51" s="328">
        <f>'Production Summary'!$M$60</f>
        <v>714.65696465696465</v>
      </c>
      <c r="DE51" s="164">
        <f>'Production Summary'!$N$59</f>
        <v>11148.648648648648</v>
      </c>
      <c r="DF51" s="328">
        <f>'Production Summary'!$M$59</f>
        <v>619.36936936936934</v>
      </c>
      <c r="DG51" s="164">
        <f>'Production Summary'!$N$55</f>
        <v>13842.68884268884</v>
      </c>
      <c r="DH51" s="164">
        <f>'Production Summary'!$M$55</f>
        <v>3460.67221067221</v>
      </c>
      <c r="DI51" s="164">
        <f>'Production Summary'!$N$56</f>
        <v>13097.713097713096</v>
      </c>
      <c r="DJ51" s="164">
        <f>'Production Summary'!$M$56</f>
        <v>163.72141372141371</v>
      </c>
      <c r="DK51" s="164">
        <f>'Production Summary'!$N$57</f>
        <v>14189.189189189186</v>
      </c>
      <c r="DL51" s="164">
        <f>'Production Summary'!$M$57</f>
        <v>394.14414414414409</v>
      </c>
      <c r="DM51" s="164">
        <f>'Production Summary'!$N$58</f>
        <v>14017.671517671517</v>
      </c>
      <c r="DN51" s="164">
        <f>'Production Summary'!$M$58</f>
        <v>778.75952875952873</v>
      </c>
      <c r="DO51" s="164">
        <f>'Production Summary'!$N$61</f>
        <v>4500</v>
      </c>
      <c r="DP51" s="328">
        <f>'Production Summary'!$M$61</f>
        <v>750</v>
      </c>
      <c r="DQ51" s="164">
        <v>0</v>
      </c>
      <c r="DR51" s="164">
        <f>'Production Summary'!$N$62</f>
        <v>8900</v>
      </c>
      <c r="DS51" s="164">
        <f>'Production Summary'!$N$70</f>
        <v>300</v>
      </c>
      <c r="DT51" s="328">
        <f>'Production Summary'!$M$70</f>
        <v>25</v>
      </c>
      <c r="DU51" s="164">
        <v>0</v>
      </c>
      <c r="DV51" s="164">
        <f>'Production Summary'!$N$71</f>
        <v>150</v>
      </c>
      <c r="DW51" s="164">
        <v>0</v>
      </c>
      <c r="DX51" s="164">
        <f>'Production Summary'!$N$64</f>
        <v>192</v>
      </c>
      <c r="DY51" s="164">
        <v>0</v>
      </c>
      <c r="DZ51" s="391">
        <f>'Production Summary'!$N$65</f>
        <v>384</v>
      </c>
      <c r="EA51" s="164">
        <v>0</v>
      </c>
      <c r="EB51" s="391">
        <f>'Production Summary'!$N$66</f>
        <v>192</v>
      </c>
      <c r="EC51" s="164">
        <v>0</v>
      </c>
      <c r="ED51" s="164">
        <f>'Production Summary'!$N$67</f>
        <v>96</v>
      </c>
      <c r="EE51" s="164">
        <v>0</v>
      </c>
      <c r="EF51" s="164">
        <f>'Production Summary'!$N$68</f>
        <v>96</v>
      </c>
      <c r="EG51" s="164">
        <v>0</v>
      </c>
      <c r="EH51" s="164">
        <f>'Production Summary'!$N$69</f>
        <v>340</v>
      </c>
      <c r="EI51" s="101"/>
      <c r="EJ51" s="3"/>
      <c r="EK51" s="3"/>
      <c r="ER51" s="64" t="s">
        <v>67</v>
      </c>
      <c r="ES51" s="61" t="str">
        <f t="shared" si="3"/>
        <v/>
      </c>
      <c r="ET51" s="24">
        <f t="shared" si="1"/>
        <v>0</v>
      </c>
    </row>
    <row r="52" spans="1:150" ht="15" customHeight="1">
      <c r="A52" t="b">
        <f>C52='Other States'!C52</f>
        <v>1</v>
      </c>
      <c r="B52" s="65">
        <f t="shared" si="2"/>
        <v>47</v>
      </c>
      <c r="C52" s="61" t="str">
        <f>IF('Other States'!C52="","",'Other States'!C52)</f>
        <v/>
      </c>
      <c r="D52" s="164">
        <f>'Production Summary'!$N$4</f>
        <v>666</v>
      </c>
      <c r="E52" s="164">
        <f>'Production Summary'!$M$4</f>
        <v>27.75</v>
      </c>
      <c r="F52" s="164">
        <v>0</v>
      </c>
      <c r="G52" s="164">
        <f>'Production Summary'!$N$5</f>
        <v>666</v>
      </c>
      <c r="H52" s="164">
        <f>'Production Summary'!$M$5</f>
        <v>27.75</v>
      </c>
      <c r="I52" s="164">
        <v>0</v>
      </c>
      <c r="J52" s="164">
        <f>'Production Summary'!$N$6</f>
        <v>200</v>
      </c>
      <c r="K52" s="328">
        <f>'Production Summary'!$M$6</f>
        <v>7.5</v>
      </c>
      <c r="L52" s="164">
        <v>0</v>
      </c>
      <c r="M52" s="365">
        <f>'Production Summary'!$N$7</f>
        <v>612.72</v>
      </c>
      <c r="N52" s="367">
        <f>'Production Summary'!$M$7</f>
        <v>25.53</v>
      </c>
      <c r="O52" s="164">
        <v>0</v>
      </c>
      <c r="P52" s="164">
        <f>'Production Summary'!$N$8</f>
        <v>780</v>
      </c>
      <c r="Q52" s="164">
        <f>'Production Summary'!$M$8</f>
        <v>65</v>
      </c>
      <c r="R52" s="164">
        <v>0</v>
      </c>
      <c r="S52" s="164">
        <f>'Production Summary'!$N$9</f>
        <v>720</v>
      </c>
      <c r="T52" s="164">
        <f>'Production Summary'!$M$9</f>
        <v>60</v>
      </c>
      <c r="U52" s="164">
        <v>0</v>
      </c>
      <c r="V52" s="164">
        <f>'Production Summary'!$N$10</f>
        <v>876</v>
      </c>
      <c r="W52" s="164">
        <f>'Production Summary'!$M$10</f>
        <v>73</v>
      </c>
      <c r="X52" s="164">
        <v>0</v>
      </c>
      <c r="Y52" s="164">
        <f>'Production Summary'!$N$14</f>
        <v>177</v>
      </c>
      <c r="Z52" s="328">
        <f>'Production Summary'!$M$14</f>
        <v>14.75</v>
      </c>
      <c r="AA52" s="164">
        <v>0</v>
      </c>
      <c r="AB52" s="164">
        <f>'Production Summary'!$N$15</f>
        <v>126</v>
      </c>
      <c r="AC52" s="164">
        <f>'Production Summary'!$M$15</f>
        <v>21</v>
      </c>
      <c r="AD52" s="164">
        <v>0</v>
      </c>
      <c r="AE52" s="164">
        <f>'Production Summary'!$N$16</f>
        <v>252</v>
      </c>
      <c r="AF52" s="164">
        <f>'Production Summary'!$M$16</f>
        <v>21</v>
      </c>
      <c r="AG52" s="164">
        <v>0</v>
      </c>
      <c r="AH52" s="164">
        <f>'Production Summary'!$N$18</f>
        <v>1035</v>
      </c>
      <c r="AI52" s="164">
        <f>'Production Summary'!$M$18</f>
        <v>17.25</v>
      </c>
      <c r="AJ52" s="164">
        <v>0</v>
      </c>
      <c r="AK52" s="164">
        <f>'Production Summary'!$N$19</f>
        <v>870</v>
      </c>
      <c r="AL52" s="164">
        <f>'Production Summary'!$M$19</f>
        <v>29</v>
      </c>
      <c r="AM52" s="164">
        <v>0</v>
      </c>
      <c r="AN52" s="164">
        <f>'Production Summary'!$N$20</f>
        <v>864</v>
      </c>
      <c r="AO52" s="164">
        <f>'Production Summary'!$M$20</f>
        <v>72</v>
      </c>
      <c r="AP52" s="164">
        <v>0</v>
      </c>
      <c r="AQ52" s="164">
        <f>'Production Summary'!$N$21</f>
        <v>670</v>
      </c>
      <c r="AR52" s="164">
        <f>'Production Summary'!$M$21</f>
        <v>335</v>
      </c>
      <c r="AS52" s="164">
        <v>0</v>
      </c>
      <c r="AT52" s="386">
        <f>'Production Summary'!$N$22</f>
        <v>375</v>
      </c>
      <c r="AU52" s="164">
        <f>'Production Summary'!$N$23</f>
        <v>1050</v>
      </c>
      <c r="AV52" s="164">
        <f>'Production Summary'!$N$25</f>
        <v>300</v>
      </c>
      <c r="AW52" s="164">
        <f>'Production Summary'!$M$25</f>
        <v>25</v>
      </c>
      <c r="AX52" s="164">
        <v>0</v>
      </c>
      <c r="AY52" s="164">
        <f>'Production Summary'!$N$26</f>
        <v>300</v>
      </c>
      <c r="AZ52" s="164">
        <f>'Production Summary'!$M$26</f>
        <v>25</v>
      </c>
      <c r="BA52" s="164">
        <v>0</v>
      </c>
      <c r="BB52" s="164">
        <f>'Production Summary'!$N$28</f>
        <v>777</v>
      </c>
      <c r="BC52" s="164">
        <f>'Production Summary'!$M$28</f>
        <v>12.95</v>
      </c>
      <c r="BD52" s="164">
        <v>0</v>
      </c>
      <c r="BE52" s="164">
        <f>'Production Summary'!$N$29</f>
        <v>612</v>
      </c>
      <c r="BF52" s="164">
        <f>'Production Summary'!$M$29</f>
        <v>51</v>
      </c>
      <c r="BG52" s="164">
        <v>0</v>
      </c>
      <c r="BH52" s="164">
        <f>'Production Summary'!$N$30</f>
        <v>500</v>
      </c>
      <c r="BI52" s="164">
        <f>'Production Summary'!$M$30</f>
        <v>250</v>
      </c>
      <c r="BJ52" s="164">
        <v>0</v>
      </c>
      <c r="BK52" s="386"/>
      <c r="BL52" s="164">
        <f>'Production Summary'!$N$32</f>
        <v>875</v>
      </c>
      <c r="BM52" s="164">
        <f>'Production Summary'!$N$34</f>
        <v>360.59999999999997</v>
      </c>
      <c r="BN52" s="164">
        <f>'Production Summary'!$M$34</f>
        <v>6.01</v>
      </c>
      <c r="BO52" s="164">
        <v>0</v>
      </c>
      <c r="BP52" s="164">
        <f>'Production Summary'!$N$36</f>
        <v>717</v>
      </c>
      <c r="BQ52" s="164">
        <f>'Production Summary'!$M$36</f>
        <v>11.95</v>
      </c>
      <c r="BR52" s="164">
        <v>0</v>
      </c>
      <c r="BS52" s="164">
        <f>'Production Summary'!$N$37</f>
        <v>210</v>
      </c>
      <c r="BT52" s="164">
        <f>'Production Summary'!$M$37</f>
        <v>21</v>
      </c>
      <c r="BU52" s="164">
        <v>0</v>
      </c>
      <c r="BV52" s="164">
        <f>'Production Summary'!$N$38</f>
        <v>280</v>
      </c>
      <c r="BW52" s="164">
        <f>'Production Summary'!$M$38</f>
        <v>28</v>
      </c>
      <c r="BX52" s="164">
        <v>0</v>
      </c>
      <c r="BY52" s="165">
        <f>'Production Summary'!$N$39</f>
        <v>300.38406247988502</v>
      </c>
      <c r="BZ52" s="164">
        <f>'Production Summary'!$M$39</f>
        <v>30.038406247988501</v>
      </c>
      <c r="CA52" s="164">
        <v>0</v>
      </c>
      <c r="CB52" s="164">
        <f>'Production Summary'!$N$40</f>
        <v>131.30000000000001</v>
      </c>
      <c r="CC52" s="164">
        <f>'Production Summary'!$M$40</f>
        <v>13.13</v>
      </c>
      <c r="CD52" s="164">
        <v>0</v>
      </c>
      <c r="CE52" s="164">
        <f>'Production Summary'!$N$42</f>
        <v>1136.3519999999996</v>
      </c>
      <c r="CF52" s="164">
        <f>'Production Summary'!$M$42</f>
        <v>81.167999999999978</v>
      </c>
      <c r="CG52" s="164">
        <v>0</v>
      </c>
      <c r="CH52" s="164">
        <v>0</v>
      </c>
      <c r="CI52" s="164">
        <f>'Production Summary'!$N$43</f>
        <v>184</v>
      </c>
      <c r="CJ52" s="164">
        <v>0</v>
      </c>
      <c r="CK52" s="164">
        <f>'Production Summary'!$N$44</f>
        <v>355</v>
      </c>
      <c r="CL52" s="164">
        <v>0</v>
      </c>
      <c r="CM52" s="375">
        <f>'Production Summary'!$N$45</f>
        <v>1650</v>
      </c>
      <c r="CN52" s="164">
        <f>'Production Summary'!$N$46</f>
        <v>270</v>
      </c>
      <c r="CO52" s="164">
        <f>'Production Summary'!$N$47</f>
        <v>1350</v>
      </c>
      <c r="CP52" s="166"/>
      <c r="CQ52" s="164">
        <f>'Production Summary'!$N$49</f>
        <v>8004.1580041580037</v>
      </c>
      <c r="CR52" s="164">
        <f>'Production Summary'!$M$49</f>
        <v>66.701316701316699</v>
      </c>
      <c r="CS52" s="164">
        <f>'Production Summary'!$N$50</f>
        <v>13331.600831600828</v>
      </c>
      <c r="CT52" s="164">
        <f>'Production Summary'!$M$50</f>
        <v>148.1288981288981</v>
      </c>
      <c r="CU52" s="164">
        <f>'Production Summary'!$N$51</f>
        <v>12785.862785862784</v>
      </c>
      <c r="CV52" s="164">
        <f>'Production Summary'!$M$51</f>
        <v>355.16285516285512</v>
      </c>
      <c r="CW52" s="164">
        <f>'Production Summary'!$N$52</f>
        <v>12629.937629937627</v>
      </c>
      <c r="CX52" s="164">
        <f>'Production Summary'!$M$52</f>
        <v>701.66320166320156</v>
      </c>
      <c r="CY52" s="164">
        <f>'Production Summary'!$N$53</f>
        <v>12396.049896049895</v>
      </c>
      <c r="CZ52" s="164">
        <f>'Production Summary'!$M$53</f>
        <v>688.66943866943859</v>
      </c>
      <c r="DA52" s="164">
        <f>'Production Summary'!$N$54</f>
        <v>13799.376299376298</v>
      </c>
      <c r="DB52" s="164">
        <f>'Production Summary'!$M$54</f>
        <v>766.63201663201653</v>
      </c>
      <c r="DC52" s="328">
        <f>'Production Summary'!$N$60</f>
        <v>12863.825363825363</v>
      </c>
      <c r="DD52" s="328">
        <f>'Production Summary'!$M$60</f>
        <v>714.65696465696465</v>
      </c>
      <c r="DE52" s="164">
        <f>'Production Summary'!$N$59</f>
        <v>11148.648648648648</v>
      </c>
      <c r="DF52" s="328">
        <f>'Production Summary'!$M$59</f>
        <v>619.36936936936934</v>
      </c>
      <c r="DG52" s="164">
        <f>'Production Summary'!$N$55</f>
        <v>13842.68884268884</v>
      </c>
      <c r="DH52" s="164">
        <f>'Production Summary'!$M$55</f>
        <v>3460.67221067221</v>
      </c>
      <c r="DI52" s="164">
        <f>'Production Summary'!$N$56</f>
        <v>13097.713097713096</v>
      </c>
      <c r="DJ52" s="164">
        <f>'Production Summary'!$M$56</f>
        <v>163.72141372141371</v>
      </c>
      <c r="DK52" s="164">
        <f>'Production Summary'!$N$57</f>
        <v>14189.189189189186</v>
      </c>
      <c r="DL52" s="164">
        <f>'Production Summary'!$M$57</f>
        <v>394.14414414414409</v>
      </c>
      <c r="DM52" s="164">
        <f>'Production Summary'!$N$58</f>
        <v>14017.671517671517</v>
      </c>
      <c r="DN52" s="164">
        <f>'Production Summary'!$M$58</f>
        <v>778.75952875952873</v>
      </c>
      <c r="DO52" s="164">
        <f>'Production Summary'!$N$61</f>
        <v>4500</v>
      </c>
      <c r="DP52" s="328">
        <f>'Production Summary'!$M$61</f>
        <v>750</v>
      </c>
      <c r="DQ52" s="164">
        <v>0</v>
      </c>
      <c r="DR52" s="164">
        <f>'Production Summary'!$N$62</f>
        <v>8900</v>
      </c>
      <c r="DS52" s="164">
        <f>'Production Summary'!$N$70</f>
        <v>300</v>
      </c>
      <c r="DT52" s="328">
        <f>'Production Summary'!$M$70</f>
        <v>25</v>
      </c>
      <c r="DU52" s="164">
        <v>0</v>
      </c>
      <c r="DV52" s="164">
        <f>'Production Summary'!$N$71</f>
        <v>150</v>
      </c>
      <c r="DW52" s="164">
        <v>0</v>
      </c>
      <c r="DX52" s="164">
        <f>'Production Summary'!$N$64</f>
        <v>192</v>
      </c>
      <c r="DY52" s="164">
        <v>0</v>
      </c>
      <c r="DZ52" s="391">
        <f>'Production Summary'!$N$65</f>
        <v>384</v>
      </c>
      <c r="EA52" s="164">
        <v>0</v>
      </c>
      <c r="EB52" s="391">
        <f>'Production Summary'!$N$66</f>
        <v>192</v>
      </c>
      <c r="EC52" s="164">
        <v>0</v>
      </c>
      <c r="ED52" s="164">
        <f>'Production Summary'!$N$67</f>
        <v>96</v>
      </c>
      <c r="EE52" s="164">
        <v>0</v>
      </c>
      <c r="EF52" s="164">
        <f>'Production Summary'!$N$68</f>
        <v>96</v>
      </c>
      <c r="EG52" s="164">
        <v>0</v>
      </c>
      <c r="EH52" s="164">
        <f>'Production Summary'!$N$69</f>
        <v>340</v>
      </c>
      <c r="EI52" s="101"/>
      <c r="EJ52" s="3"/>
      <c r="EK52" s="3"/>
      <c r="ER52" s="64" t="s">
        <v>68</v>
      </c>
      <c r="ES52" s="61" t="str">
        <f t="shared" si="3"/>
        <v/>
      </c>
      <c r="ET52" s="24">
        <f t="shared" si="1"/>
        <v>0</v>
      </c>
    </row>
    <row r="53" spans="1:150" ht="15" customHeight="1">
      <c r="A53" t="b">
        <f>C53='Other States'!C53</f>
        <v>1</v>
      </c>
      <c r="B53" s="65">
        <f t="shared" si="2"/>
        <v>48</v>
      </c>
      <c r="C53" s="61" t="str">
        <f>IF('Other States'!C53="","",'Other States'!C53)</f>
        <v/>
      </c>
      <c r="D53" s="164">
        <f>'Production Summary'!$N$4</f>
        <v>666</v>
      </c>
      <c r="E53" s="164">
        <f>'Production Summary'!$M$4</f>
        <v>27.75</v>
      </c>
      <c r="F53" s="164">
        <v>0</v>
      </c>
      <c r="G53" s="164">
        <f>'Production Summary'!$N$5</f>
        <v>666</v>
      </c>
      <c r="H53" s="164">
        <f>'Production Summary'!$M$5</f>
        <v>27.75</v>
      </c>
      <c r="I53" s="164">
        <v>0</v>
      </c>
      <c r="J53" s="164">
        <f>'Production Summary'!$N$6</f>
        <v>200</v>
      </c>
      <c r="K53" s="328">
        <f>'Production Summary'!$M$6</f>
        <v>7.5</v>
      </c>
      <c r="L53" s="164">
        <v>0</v>
      </c>
      <c r="M53" s="365">
        <f>'Production Summary'!$N$7</f>
        <v>612.72</v>
      </c>
      <c r="N53" s="367">
        <f>'Production Summary'!$M$7</f>
        <v>25.53</v>
      </c>
      <c r="O53" s="164">
        <v>0</v>
      </c>
      <c r="P53" s="164">
        <f>'Production Summary'!$N$8</f>
        <v>780</v>
      </c>
      <c r="Q53" s="164">
        <f>'Production Summary'!$M$8</f>
        <v>65</v>
      </c>
      <c r="R53" s="164">
        <v>0</v>
      </c>
      <c r="S53" s="164">
        <f>'Production Summary'!$N$9</f>
        <v>720</v>
      </c>
      <c r="T53" s="164">
        <f>'Production Summary'!$M$9</f>
        <v>60</v>
      </c>
      <c r="U53" s="164">
        <v>0</v>
      </c>
      <c r="V53" s="164">
        <f>'Production Summary'!$N$10</f>
        <v>876</v>
      </c>
      <c r="W53" s="164">
        <f>'Production Summary'!$M$10</f>
        <v>73</v>
      </c>
      <c r="X53" s="164">
        <v>0</v>
      </c>
      <c r="Y53" s="164">
        <f>'Production Summary'!$N$14</f>
        <v>177</v>
      </c>
      <c r="Z53" s="328">
        <f>'Production Summary'!$M$14</f>
        <v>14.75</v>
      </c>
      <c r="AA53" s="164">
        <v>0</v>
      </c>
      <c r="AB53" s="164">
        <f>'Production Summary'!$N$15</f>
        <v>126</v>
      </c>
      <c r="AC53" s="164">
        <f>'Production Summary'!$M$15</f>
        <v>21</v>
      </c>
      <c r="AD53" s="164">
        <v>0</v>
      </c>
      <c r="AE53" s="164">
        <f>'Production Summary'!$N$16</f>
        <v>252</v>
      </c>
      <c r="AF53" s="164">
        <f>'Production Summary'!$M$16</f>
        <v>21</v>
      </c>
      <c r="AG53" s="164">
        <v>0</v>
      </c>
      <c r="AH53" s="164">
        <f>'Production Summary'!$N$18</f>
        <v>1035</v>
      </c>
      <c r="AI53" s="164">
        <f>'Production Summary'!$M$18</f>
        <v>17.25</v>
      </c>
      <c r="AJ53" s="164">
        <v>0</v>
      </c>
      <c r="AK53" s="164">
        <f>'Production Summary'!$N$19</f>
        <v>870</v>
      </c>
      <c r="AL53" s="164">
        <f>'Production Summary'!$M$19</f>
        <v>29</v>
      </c>
      <c r="AM53" s="164">
        <v>0</v>
      </c>
      <c r="AN53" s="164">
        <f>'Production Summary'!$N$20</f>
        <v>864</v>
      </c>
      <c r="AO53" s="164">
        <f>'Production Summary'!$M$20</f>
        <v>72</v>
      </c>
      <c r="AP53" s="164">
        <v>0</v>
      </c>
      <c r="AQ53" s="164">
        <f>'Production Summary'!$N$21</f>
        <v>670</v>
      </c>
      <c r="AR53" s="164">
        <f>'Production Summary'!$M$21</f>
        <v>335</v>
      </c>
      <c r="AS53" s="164">
        <v>0</v>
      </c>
      <c r="AT53" s="386">
        <f>'Production Summary'!$N$22</f>
        <v>375</v>
      </c>
      <c r="AU53" s="164">
        <f>'Production Summary'!$N$23</f>
        <v>1050</v>
      </c>
      <c r="AV53" s="164">
        <f>'Production Summary'!$N$25</f>
        <v>300</v>
      </c>
      <c r="AW53" s="164">
        <f>'Production Summary'!$M$25</f>
        <v>25</v>
      </c>
      <c r="AX53" s="164">
        <v>0</v>
      </c>
      <c r="AY53" s="164">
        <f>'Production Summary'!$N$26</f>
        <v>300</v>
      </c>
      <c r="AZ53" s="164">
        <f>'Production Summary'!$M$26</f>
        <v>25</v>
      </c>
      <c r="BA53" s="164">
        <v>0</v>
      </c>
      <c r="BB53" s="164">
        <f>'Production Summary'!$N$28</f>
        <v>777</v>
      </c>
      <c r="BC53" s="164">
        <f>'Production Summary'!$M$28</f>
        <v>12.95</v>
      </c>
      <c r="BD53" s="164">
        <v>0</v>
      </c>
      <c r="BE53" s="164">
        <f>'Production Summary'!$N$29</f>
        <v>612</v>
      </c>
      <c r="BF53" s="164">
        <f>'Production Summary'!$M$29</f>
        <v>51</v>
      </c>
      <c r="BG53" s="164">
        <v>0</v>
      </c>
      <c r="BH53" s="164">
        <f>'Production Summary'!$N$30</f>
        <v>500</v>
      </c>
      <c r="BI53" s="164">
        <f>'Production Summary'!$M$30</f>
        <v>250</v>
      </c>
      <c r="BJ53" s="164">
        <v>0</v>
      </c>
      <c r="BK53" s="386"/>
      <c r="BL53" s="164">
        <f>'Production Summary'!$N$32</f>
        <v>875</v>
      </c>
      <c r="BM53" s="164">
        <f>'Production Summary'!$N$34</f>
        <v>360.59999999999997</v>
      </c>
      <c r="BN53" s="164">
        <f>'Production Summary'!$M$34</f>
        <v>6.01</v>
      </c>
      <c r="BO53" s="164">
        <v>0</v>
      </c>
      <c r="BP53" s="164">
        <f>'Production Summary'!$N$36</f>
        <v>717</v>
      </c>
      <c r="BQ53" s="164">
        <f>'Production Summary'!$M$36</f>
        <v>11.95</v>
      </c>
      <c r="BR53" s="164">
        <v>0</v>
      </c>
      <c r="BS53" s="164">
        <f>'Production Summary'!$N$37</f>
        <v>210</v>
      </c>
      <c r="BT53" s="164">
        <f>'Production Summary'!$M$37</f>
        <v>21</v>
      </c>
      <c r="BU53" s="164">
        <v>0</v>
      </c>
      <c r="BV53" s="164">
        <f>'Production Summary'!$N$38</f>
        <v>280</v>
      </c>
      <c r="BW53" s="164">
        <f>'Production Summary'!$M$38</f>
        <v>28</v>
      </c>
      <c r="BX53" s="164">
        <v>0</v>
      </c>
      <c r="BY53" s="165">
        <f>'Production Summary'!$N$39</f>
        <v>300.38406247988502</v>
      </c>
      <c r="BZ53" s="164">
        <f>'Production Summary'!$M$39</f>
        <v>30.038406247988501</v>
      </c>
      <c r="CA53" s="164">
        <v>0</v>
      </c>
      <c r="CB53" s="164">
        <f>'Production Summary'!$N$40</f>
        <v>131.30000000000001</v>
      </c>
      <c r="CC53" s="164">
        <f>'Production Summary'!$M$40</f>
        <v>13.13</v>
      </c>
      <c r="CD53" s="164">
        <v>0</v>
      </c>
      <c r="CE53" s="164">
        <f>'Production Summary'!$N$42</f>
        <v>1136.3519999999996</v>
      </c>
      <c r="CF53" s="164">
        <f>'Production Summary'!$M$42</f>
        <v>81.167999999999978</v>
      </c>
      <c r="CG53" s="164">
        <v>0</v>
      </c>
      <c r="CH53" s="164">
        <v>0</v>
      </c>
      <c r="CI53" s="164">
        <f>'Production Summary'!$N$43</f>
        <v>184</v>
      </c>
      <c r="CJ53" s="164">
        <v>0</v>
      </c>
      <c r="CK53" s="164">
        <f>'Production Summary'!$N$44</f>
        <v>355</v>
      </c>
      <c r="CL53" s="164">
        <v>0</v>
      </c>
      <c r="CM53" s="375">
        <f>'Production Summary'!$N$45</f>
        <v>1650</v>
      </c>
      <c r="CN53" s="164">
        <f>'Production Summary'!$N$46</f>
        <v>270</v>
      </c>
      <c r="CO53" s="164">
        <f>'Production Summary'!$N$47</f>
        <v>1350</v>
      </c>
      <c r="CP53" s="166"/>
      <c r="CQ53" s="164">
        <f>'Production Summary'!$N$49</f>
        <v>8004.1580041580037</v>
      </c>
      <c r="CR53" s="164">
        <f>'Production Summary'!$M$49</f>
        <v>66.701316701316699</v>
      </c>
      <c r="CS53" s="164">
        <f>'Production Summary'!$N$50</f>
        <v>13331.600831600828</v>
      </c>
      <c r="CT53" s="164">
        <f>'Production Summary'!$M$50</f>
        <v>148.1288981288981</v>
      </c>
      <c r="CU53" s="164">
        <f>'Production Summary'!$N$51</f>
        <v>12785.862785862784</v>
      </c>
      <c r="CV53" s="164">
        <f>'Production Summary'!$M$51</f>
        <v>355.16285516285512</v>
      </c>
      <c r="CW53" s="164">
        <f>'Production Summary'!$N$52</f>
        <v>12629.937629937627</v>
      </c>
      <c r="CX53" s="164">
        <f>'Production Summary'!$M$52</f>
        <v>701.66320166320156</v>
      </c>
      <c r="CY53" s="164">
        <f>'Production Summary'!$N$53</f>
        <v>12396.049896049895</v>
      </c>
      <c r="CZ53" s="164">
        <f>'Production Summary'!$M$53</f>
        <v>688.66943866943859</v>
      </c>
      <c r="DA53" s="164">
        <f>'Production Summary'!$N$54</f>
        <v>13799.376299376298</v>
      </c>
      <c r="DB53" s="164">
        <f>'Production Summary'!$M$54</f>
        <v>766.63201663201653</v>
      </c>
      <c r="DC53" s="328">
        <f>'Production Summary'!$N$60</f>
        <v>12863.825363825363</v>
      </c>
      <c r="DD53" s="328">
        <f>'Production Summary'!$M$60</f>
        <v>714.65696465696465</v>
      </c>
      <c r="DE53" s="164">
        <f>'Production Summary'!$N$59</f>
        <v>11148.648648648648</v>
      </c>
      <c r="DF53" s="328">
        <f>'Production Summary'!$M$59</f>
        <v>619.36936936936934</v>
      </c>
      <c r="DG53" s="164">
        <f>'Production Summary'!$N$55</f>
        <v>13842.68884268884</v>
      </c>
      <c r="DH53" s="164">
        <f>'Production Summary'!$M$55</f>
        <v>3460.67221067221</v>
      </c>
      <c r="DI53" s="164">
        <f>'Production Summary'!$N$56</f>
        <v>13097.713097713096</v>
      </c>
      <c r="DJ53" s="164">
        <f>'Production Summary'!$M$56</f>
        <v>163.72141372141371</v>
      </c>
      <c r="DK53" s="164">
        <f>'Production Summary'!$N$57</f>
        <v>14189.189189189186</v>
      </c>
      <c r="DL53" s="164">
        <f>'Production Summary'!$M$57</f>
        <v>394.14414414414409</v>
      </c>
      <c r="DM53" s="164">
        <f>'Production Summary'!$N$58</f>
        <v>14017.671517671517</v>
      </c>
      <c r="DN53" s="164">
        <f>'Production Summary'!$M$58</f>
        <v>778.75952875952873</v>
      </c>
      <c r="DO53" s="164">
        <f>'Production Summary'!$N$61</f>
        <v>4500</v>
      </c>
      <c r="DP53" s="328">
        <f>'Production Summary'!$M$61</f>
        <v>750</v>
      </c>
      <c r="DQ53" s="164">
        <v>0</v>
      </c>
      <c r="DR53" s="164">
        <f>'Production Summary'!$N$62</f>
        <v>8900</v>
      </c>
      <c r="DS53" s="164">
        <f>'Production Summary'!$N$70</f>
        <v>300</v>
      </c>
      <c r="DT53" s="328">
        <f>'Production Summary'!$M$70</f>
        <v>25</v>
      </c>
      <c r="DU53" s="164">
        <v>0</v>
      </c>
      <c r="DV53" s="164">
        <f>'Production Summary'!$N$71</f>
        <v>150</v>
      </c>
      <c r="DW53" s="164">
        <v>0</v>
      </c>
      <c r="DX53" s="164">
        <f>'Production Summary'!$N$64</f>
        <v>192</v>
      </c>
      <c r="DY53" s="164">
        <v>0</v>
      </c>
      <c r="DZ53" s="391">
        <f>'Production Summary'!$N$65</f>
        <v>384</v>
      </c>
      <c r="EA53" s="164">
        <v>0</v>
      </c>
      <c r="EB53" s="391">
        <f>'Production Summary'!$N$66</f>
        <v>192</v>
      </c>
      <c r="EC53" s="164">
        <v>0</v>
      </c>
      <c r="ED53" s="164">
        <f>'Production Summary'!$N$67</f>
        <v>96</v>
      </c>
      <c r="EE53" s="164">
        <v>0</v>
      </c>
      <c r="EF53" s="164">
        <f>'Production Summary'!$N$68</f>
        <v>96</v>
      </c>
      <c r="EG53" s="164">
        <v>0</v>
      </c>
      <c r="EH53" s="164">
        <f>'Production Summary'!$N$69</f>
        <v>340</v>
      </c>
      <c r="EI53" s="101"/>
      <c r="EJ53" s="3"/>
      <c r="EK53" s="3"/>
      <c r="ER53" s="64" t="s">
        <v>69</v>
      </c>
      <c r="ES53" s="61" t="str">
        <f t="shared" si="3"/>
        <v/>
      </c>
      <c r="ET53" s="24">
        <f t="shared" si="1"/>
        <v>0</v>
      </c>
    </row>
    <row r="54" spans="1:150" ht="15" customHeight="1">
      <c r="A54" t="b">
        <f>C54='Other States'!C54</f>
        <v>1</v>
      </c>
      <c r="B54" s="65">
        <f t="shared" si="2"/>
        <v>49</v>
      </c>
      <c r="C54" s="61" t="str">
        <f>IF('Other States'!C54="","",'Other States'!C54)</f>
        <v/>
      </c>
      <c r="D54" s="164">
        <f>'Production Summary'!$N$4</f>
        <v>666</v>
      </c>
      <c r="E54" s="164">
        <f>'Production Summary'!$M$4</f>
        <v>27.75</v>
      </c>
      <c r="F54" s="164">
        <v>0</v>
      </c>
      <c r="G54" s="164">
        <f>'Production Summary'!$N$5</f>
        <v>666</v>
      </c>
      <c r="H54" s="164">
        <f>'Production Summary'!$M$5</f>
        <v>27.75</v>
      </c>
      <c r="I54" s="164">
        <v>0</v>
      </c>
      <c r="J54" s="164">
        <f>'Production Summary'!$N$6</f>
        <v>200</v>
      </c>
      <c r="K54" s="328">
        <f>'Production Summary'!$M$6</f>
        <v>7.5</v>
      </c>
      <c r="L54" s="164">
        <v>0</v>
      </c>
      <c r="M54" s="365">
        <f>'Production Summary'!$N$7</f>
        <v>612.72</v>
      </c>
      <c r="N54" s="367">
        <f>'Production Summary'!$M$7</f>
        <v>25.53</v>
      </c>
      <c r="O54" s="164">
        <v>0</v>
      </c>
      <c r="P54" s="164">
        <f>'Production Summary'!$N$8</f>
        <v>780</v>
      </c>
      <c r="Q54" s="164">
        <f>'Production Summary'!$M$8</f>
        <v>65</v>
      </c>
      <c r="R54" s="164">
        <v>0</v>
      </c>
      <c r="S54" s="164">
        <f>'Production Summary'!$N$9</f>
        <v>720</v>
      </c>
      <c r="T54" s="164">
        <f>'Production Summary'!$M$9</f>
        <v>60</v>
      </c>
      <c r="U54" s="164">
        <v>0</v>
      </c>
      <c r="V54" s="164">
        <f>'Production Summary'!$N$10</f>
        <v>876</v>
      </c>
      <c r="W54" s="164">
        <f>'Production Summary'!$M$10</f>
        <v>73</v>
      </c>
      <c r="X54" s="164">
        <v>0</v>
      </c>
      <c r="Y54" s="164">
        <f>'Production Summary'!$N$14</f>
        <v>177</v>
      </c>
      <c r="Z54" s="328">
        <f>'Production Summary'!$M$14</f>
        <v>14.75</v>
      </c>
      <c r="AA54" s="164">
        <v>0</v>
      </c>
      <c r="AB54" s="164">
        <f>'Production Summary'!$N$15</f>
        <v>126</v>
      </c>
      <c r="AC54" s="164">
        <f>'Production Summary'!$M$15</f>
        <v>21</v>
      </c>
      <c r="AD54" s="164">
        <v>0</v>
      </c>
      <c r="AE54" s="164"/>
      <c r="AF54" s="164">
        <f>'Production Summary'!$M$16</f>
        <v>21</v>
      </c>
      <c r="AG54" s="164">
        <v>0</v>
      </c>
      <c r="AH54" s="164">
        <f>'Production Summary'!$N$18</f>
        <v>1035</v>
      </c>
      <c r="AI54" s="164">
        <f>'Production Summary'!$M$18</f>
        <v>17.25</v>
      </c>
      <c r="AJ54" s="164">
        <v>0</v>
      </c>
      <c r="AK54" s="164">
        <f>'Production Summary'!$N$19</f>
        <v>870</v>
      </c>
      <c r="AL54" s="164">
        <f>'Production Summary'!$M$19</f>
        <v>29</v>
      </c>
      <c r="AM54" s="164">
        <v>0</v>
      </c>
      <c r="AN54" s="164">
        <f>'Production Summary'!$N$20</f>
        <v>864</v>
      </c>
      <c r="AO54" s="164">
        <f>'Production Summary'!$M$20</f>
        <v>72</v>
      </c>
      <c r="AP54" s="164">
        <v>0</v>
      </c>
      <c r="AQ54" s="164">
        <f>'Production Summary'!$N$21</f>
        <v>670</v>
      </c>
      <c r="AR54" s="164">
        <f>'Production Summary'!$M$21</f>
        <v>335</v>
      </c>
      <c r="AS54" s="164">
        <v>0</v>
      </c>
      <c r="AT54" s="386">
        <f>'Production Summary'!$N$22</f>
        <v>375</v>
      </c>
      <c r="AU54" s="164">
        <f>'Production Summary'!$N$23</f>
        <v>1050</v>
      </c>
      <c r="AV54" s="164">
        <f>'Production Summary'!$N$25</f>
        <v>300</v>
      </c>
      <c r="AW54" s="164">
        <f>'Production Summary'!$M$25</f>
        <v>25</v>
      </c>
      <c r="AX54" s="164">
        <v>0</v>
      </c>
      <c r="AY54" s="164">
        <f>'Production Summary'!$N$26</f>
        <v>300</v>
      </c>
      <c r="AZ54" s="164">
        <f>'Production Summary'!$M$26</f>
        <v>25</v>
      </c>
      <c r="BA54" s="164">
        <v>0</v>
      </c>
      <c r="BB54" s="164">
        <f>'Production Summary'!$N$28</f>
        <v>777</v>
      </c>
      <c r="BC54" s="164">
        <f>'Production Summary'!$M$28</f>
        <v>12.95</v>
      </c>
      <c r="BD54" s="164">
        <v>0</v>
      </c>
      <c r="BE54" s="164">
        <f>'Production Summary'!$N$29</f>
        <v>612</v>
      </c>
      <c r="BF54" s="164">
        <f>'Production Summary'!$M$29</f>
        <v>51</v>
      </c>
      <c r="BG54" s="164">
        <v>0</v>
      </c>
      <c r="BH54" s="164">
        <f>'Production Summary'!$N$30</f>
        <v>500</v>
      </c>
      <c r="BI54" s="164">
        <f>'Production Summary'!$M$30</f>
        <v>250</v>
      </c>
      <c r="BJ54" s="164">
        <v>0</v>
      </c>
      <c r="BK54" s="386"/>
      <c r="BL54" s="164">
        <f>'Production Summary'!$N$32</f>
        <v>875</v>
      </c>
      <c r="BM54" s="164">
        <f>'Production Summary'!$N$34</f>
        <v>360.59999999999997</v>
      </c>
      <c r="BN54" s="164">
        <f>'Production Summary'!$M$34</f>
        <v>6.01</v>
      </c>
      <c r="BO54" s="164">
        <v>0</v>
      </c>
      <c r="BP54" s="164">
        <f>'Production Summary'!$N$36</f>
        <v>717</v>
      </c>
      <c r="BQ54" s="164">
        <f>'Production Summary'!$M$36</f>
        <v>11.95</v>
      </c>
      <c r="BR54" s="164">
        <v>0</v>
      </c>
      <c r="BS54" s="164">
        <f>'Production Summary'!$N$37</f>
        <v>210</v>
      </c>
      <c r="BT54" s="164">
        <f>'Production Summary'!$M$37</f>
        <v>21</v>
      </c>
      <c r="BU54" s="164">
        <v>0</v>
      </c>
      <c r="BV54" s="164">
        <f>'Production Summary'!$N$38</f>
        <v>280</v>
      </c>
      <c r="BW54" s="164">
        <f>'Production Summary'!$M$38</f>
        <v>28</v>
      </c>
      <c r="BX54" s="164">
        <v>0</v>
      </c>
      <c r="BY54" s="165">
        <f>'Production Summary'!$N$39</f>
        <v>300.38406247988502</v>
      </c>
      <c r="BZ54" s="164">
        <f>'Production Summary'!$M$39</f>
        <v>30.038406247988501</v>
      </c>
      <c r="CA54" s="164">
        <v>0</v>
      </c>
      <c r="CB54" s="164">
        <f>'Production Summary'!$N$40</f>
        <v>131.30000000000001</v>
      </c>
      <c r="CC54" s="164">
        <f>'Production Summary'!$M$40</f>
        <v>13.13</v>
      </c>
      <c r="CD54" s="164">
        <v>0</v>
      </c>
      <c r="CE54" s="164">
        <f>'Production Summary'!$N$42</f>
        <v>1136.3519999999996</v>
      </c>
      <c r="CF54" s="164">
        <f>'Production Summary'!$M$42</f>
        <v>81.167999999999978</v>
      </c>
      <c r="CG54" s="164">
        <v>0</v>
      </c>
      <c r="CH54" s="164">
        <v>0</v>
      </c>
      <c r="CI54" s="164">
        <f>'Production Summary'!$N$43</f>
        <v>184</v>
      </c>
      <c r="CJ54" s="164">
        <v>0</v>
      </c>
      <c r="CK54" s="164">
        <f>'Production Summary'!$N$44</f>
        <v>355</v>
      </c>
      <c r="CL54" s="164">
        <v>0</v>
      </c>
      <c r="CM54" s="375">
        <f>'Production Summary'!$N$45</f>
        <v>1650</v>
      </c>
      <c r="CN54" s="164">
        <f>'Production Summary'!$N$46</f>
        <v>270</v>
      </c>
      <c r="CO54" s="164">
        <f>'Production Summary'!$N$47</f>
        <v>1350</v>
      </c>
      <c r="CP54" s="166"/>
      <c r="CQ54" s="164">
        <f>'Production Summary'!$N$49</f>
        <v>8004.1580041580037</v>
      </c>
      <c r="CR54" s="164">
        <f>'Production Summary'!$M$49</f>
        <v>66.701316701316699</v>
      </c>
      <c r="CS54" s="164">
        <f>'Production Summary'!$N$50</f>
        <v>13331.600831600828</v>
      </c>
      <c r="CT54" s="164">
        <f>'Production Summary'!$M$50</f>
        <v>148.1288981288981</v>
      </c>
      <c r="CU54" s="164">
        <f>'Production Summary'!$N$51</f>
        <v>12785.862785862784</v>
      </c>
      <c r="CV54" s="164">
        <f>'Production Summary'!$M$51</f>
        <v>355.16285516285512</v>
      </c>
      <c r="CW54" s="164">
        <f>'Production Summary'!$N$52</f>
        <v>12629.937629937627</v>
      </c>
      <c r="CX54" s="164">
        <f>'Production Summary'!$M$52</f>
        <v>701.66320166320156</v>
      </c>
      <c r="CY54" s="164">
        <f>'Production Summary'!$N$53</f>
        <v>12396.049896049895</v>
      </c>
      <c r="CZ54" s="164">
        <f>'Production Summary'!$M$53</f>
        <v>688.66943866943859</v>
      </c>
      <c r="DA54" s="164">
        <f>'Production Summary'!$N$54</f>
        <v>13799.376299376298</v>
      </c>
      <c r="DB54" s="164">
        <f>'Production Summary'!$M$54</f>
        <v>766.63201663201653</v>
      </c>
      <c r="DC54" s="328">
        <f>'Production Summary'!$N$60</f>
        <v>12863.825363825363</v>
      </c>
      <c r="DD54" s="328">
        <f>'Production Summary'!$M$60</f>
        <v>714.65696465696465</v>
      </c>
      <c r="DE54" s="164">
        <f>'Production Summary'!$N$59</f>
        <v>11148.648648648648</v>
      </c>
      <c r="DF54" s="328">
        <f>'Production Summary'!$M$59</f>
        <v>619.36936936936934</v>
      </c>
      <c r="DG54" s="164">
        <f>'Production Summary'!$N$55</f>
        <v>13842.68884268884</v>
      </c>
      <c r="DH54" s="164">
        <f>'Production Summary'!$M$55</f>
        <v>3460.67221067221</v>
      </c>
      <c r="DI54" s="164">
        <f>'Production Summary'!$N$56</f>
        <v>13097.713097713096</v>
      </c>
      <c r="DJ54" s="164">
        <f>'Production Summary'!$M$56</f>
        <v>163.72141372141371</v>
      </c>
      <c r="DK54" s="164">
        <f>'Production Summary'!$N$57</f>
        <v>14189.189189189186</v>
      </c>
      <c r="DL54" s="164">
        <f>'Production Summary'!$M$57</f>
        <v>394.14414414414409</v>
      </c>
      <c r="DM54" s="164">
        <f>'Production Summary'!$N$58</f>
        <v>14017.671517671517</v>
      </c>
      <c r="DN54" s="164">
        <f>'Production Summary'!$M$58</f>
        <v>778.75952875952873</v>
      </c>
      <c r="DO54" s="164">
        <f>'Production Summary'!$N$61</f>
        <v>4500</v>
      </c>
      <c r="DP54" s="328">
        <f>'Production Summary'!$M$61</f>
        <v>750</v>
      </c>
      <c r="DQ54" s="164">
        <v>0</v>
      </c>
      <c r="DR54" s="164">
        <f>'Production Summary'!$N$62</f>
        <v>8900</v>
      </c>
      <c r="DS54" s="164">
        <f>'Production Summary'!$N$70</f>
        <v>300</v>
      </c>
      <c r="DT54" s="328">
        <f>'Production Summary'!$M$70</f>
        <v>25</v>
      </c>
      <c r="DU54" s="164">
        <v>0</v>
      </c>
      <c r="DV54" s="164">
        <f>'Production Summary'!$N$71</f>
        <v>150</v>
      </c>
      <c r="DW54" s="164">
        <v>0</v>
      </c>
      <c r="DX54" s="164">
        <f>'Production Summary'!$N$64</f>
        <v>192</v>
      </c>
      <c r="DY54" s="164">
        <v>0</v>
      </c>
      <c r="DZ54" s="391">
        <f>'Production Summary'!$N$65</f>
        <v>384</v>
      </c>
      <c r="EA54" s="164">
        <v>0</v>
      </c>
      <c r="EB54" s="391">
        <f>'Production Summary'!$N$66</f>
        <v>192</v>
      </c>
      <c r="EC54" s="164">
        <v>0</v>
      </c>
      <c r="ED54" s="164">
        <f>'Production Summary'!$N$67</f>
        <v>96</v>
      </c>
      <c r="EE54" s="164">
        <v>0</v>
      </c>
      <c r="EF54" s="164">
        <f>'Production Summary'!$N$68</f>
        <v>96</v>
      </c>
      <c r="EG54" s="164">
        <v>0</v>
      </c>
      <c r="EH54" s="164">
        <f>'Production Summary'!$N$69</f>
        <v>340</v>
      </c>
      <c r="EI54" s="101"/>
      <c r="EJ54" s="3"/>
      <c r="EK54" s="3"/>
      <c r="ER54" s="64" t="s">
        <v>70</v>
      </c>
      <c r="ES54" s="61" t="str">
        <f t="shared" si="3"/>
        <v/>
      </c>
      <c r="ET54" s="24">
        <f t="shared" si="1"/>
        <v>0</v>
      </c>
    </row>
    <row r="55" spans="1:150" ht="15" customHeight="1">
      <c r="A55" t="b">
        <f>C55='Other States'!C55</f>
        <v>1</v>
      </c>
      <c r="B55" s="65">
        <f t="shared" si="2"/>
        <v>50</v>
      </c>
      <c r="C55" s="61" t="str">
        <f>IF('Other States'!C55="","",'Other States'!C55)</f>
        <v/>
      </c>
      <c r="D55" s="164">
        <f>'Production Summary'!$N$4</f>
        <v>666</v>
      </c>
      <c r="E55" s="164">
        <f>'Production Summary'!$M$4</f>
        <v>27.75</v>
      </c>
      <c r="F55" s="164">
        <v>0</v>
      </c>
      <c r="G55" s="164">
        <f>'Production Summary'!$N$5</f>
        <v>666</v>
      </c>
      <c r="H55" s="164">
        <f>'Production Summary'!$M$5</f>
        <v>27.75</v>
      </c>
      <c r="I55" s="164">
        <v>0</v>
      </c>
      <c r="J55" s="164">
        <f>'Production Summary'!$N$6</f>
        <v>200</v>
      </c>
      <c r="K55" s="328">
        <f>'Production Summary'!$M$6</f>
        <v>7.5</v>
      </c>
      <c r="L55" s="164">
        <v>0</v>
      </c>
      <c r="M55" s="365">
        <f>'Production Summary'!$N$7</f>
        <v>612.72</v>
      </c>
      <c r="N55" s="367">
        <f>'Production Summary'!$M$7</f>
        <v>25.53</v>
      </c>
      <c r="O55" s="164">
        <v>0</v>
      </c>
      <c r="P55" s="164">
        <f>'Production Summary'!$N$8</f>
        <v>780</v>
      </c>
      <c r="Q55" s="164">
        <f>'Production Summary'!$M$8</f>
        <v>65</v>
      </c>
      <c r="R55" s="164">
        <v>0</v>
      </c>
      <c r="S55" s="164">
        <f>'Production Summary'!$N$9</f>
        <v>720</v>
      </c>
      <c r="T55" s="164">
        <f>'Production Summary'!$M$9</f>
        <v>60</v>
      </c>
      <c r="U55" s="164">
        <v>0</v>
      </c>
      <c r="V55" s="164">
        <f>'Production Summary'!$N$10</f>
        <v>876</v>
      </c>
      <c r="W55" s="164">
        <f>'Production Summary'!$M$10</f>
        <v>73</v>
      </c>
      <c r="X55" s="164">
        <v>0</v>
      </c>
      <c r="Y55" s="164">
        <f>'Production Summary'!$N$14</f>
        <v>177</v>
      </c>
      <c r="Z55" s="328">
        <f>'Production Summary'!$M$14</f>
        <v>14.75</v>
      </c>
      <c r="AA55" s="164">
        <v>0</v>
      </c>
      <c r="AB55" s="164">
        <f>'Production Summary'!$N$15</f>
        <v>126</v>
      </c>
      <c r="AC55" s="164">
        <f>'Production Summary'!$M$15</f>
        <v>21</v>
      </c>
      <c r="AD55" s="164">
        <v>0</v>
      </c>
      <c r="AE55" s="164">
        <f>'Production Summary'!$N$16</f>
        <v>252</v>
      </c>
      <c r="AF55" s="164">
        <f>'Production Summary'!$M$16</f>
        <v>21</v>
      </c>
      <c r="AG55" s="164">
        <v>0</v>
      </c>
      <c r="AH55" s="164">
        <f>'Production Summary'!$N$18</f>
        <v>1035</v>
      </c>
      <c r="AI55" s="164">
        <f>'Production Summary'!$M$18</f>
        <v>17.25</v>
      </c>
      <c r="AJ55" s="164">
        <v>0</v>
      </c>
      <c r="AK55" s="164">
        <f>'Production Summary'!$N$19</f>
        <v>870</v>
      </c>
      <c r="AL55" s="164">
        <f>'Production Summary'!$M$19</f>
        <v>29</v>
      </c>
      <c r="AM55" s="164">
        <v>0</v>
      </c>
      <c r="AN55" s="164">
        <f>'Production Summary'!$N$20</f>
        <v>864</v>
      </c>
      <c r="AO55" s="164">
        <f>'Production Summary'!$M$20</f>
        <v>72</v>
      </c>
      <c r="AP55" s="164">
        <v>0</v>
      </c>
      <c r="AQ55" s="164">
        <f>'Production Summary'!$N$21</f>
        <v>670</v>
      </c>
      <c r="AR55" s="164">
        <f>'Production Summary'!$M$21</f>
        <v>335</v>
      </c>
      <c r="AS55" s="164">
        <v>0</v>
      </c>
      <c r="AT55" s="386">
        <f>'Production Summary'!$N$22</f>
        <v>375</v>
      </c>
      <c r="AU55" s="164">
        <f>'Production Summary'!$N$23</f>
        <v>1050</v>
      </c>
      <c r="AV55" s="164">
        <f>'Production Summary'!$N$25</f>
        <v>300</v>
      </c>
      <c r="AW55" s="164">
        <f>'Production Summary'!$M$25</f>
        <v>25</v>
      </c>
      <c r="AX55" s="164">
        <v>0</v>
      </c>
      <c r="AY55" s="164">
        <f>'Production Summary'!$N$26</f>
        <v>300</v>
      </c>
      <c r="AZ55" s="164">
        <f>'Production Summary'!$M$26</f>
        <v>25</v>
      </c>
      <c r="BA55" s="164">
        <v>0</v>
      </c>
      <c r="BB55" s="164">
        <f>'Production Summary'!$N$28</f>
        <v>777</v>
      </c>
      <c r="BC55" s="164">
        <f>'Production Summary'!$M$28</f>
        <v>12.95</v>
      </c>
      <c r="BD55" s="164">
        <v>0</v>
      </c>
      <c r="BE55" s="164">
        <f>'Production Summary'!$N$29</f>
        <v>612</v>
      </c>
      <c r="BF55" s="164">
        <f>'Production Summary'!$M$29</f>
        <v>51</v>
      </c>
      <c r="BG55" s="164">
        <v>0</v>
      </c>
      <c r="BH55" s="164">
        <f>'Production Summary'!$N$30</f>
        <v>500</v>
      </c>
      <c r="BI55" s="164">
        <f>'Production Summary'!$M$30</f>
        <v>250</v>
      </c>
      <c r="BJ55" s="164">
        <v>0</v>
      </c>
      <c r="BK55" s="386"/>
      <c r="BL55" s="164">
        <f>'Production Summary'!$N$32</f>
        <v>875</v>
      </c>
      <c r="BM55" s="164">
        <f>'Production Summary'!$N$34</f>
        <v>360.59999999999997</v>
      </c>
      <c r="BN55" s="164">
        <f>'Production Summary'!$M$34</f>
        <v>6.01</v>
      </c>
      <c r="BO55" s="164">
        <v>0</v>
      </c>
      <c r="BP55" s="164">
        <f>'Production Summary'!$N$36</f>
        <v>717</v>
      </c>
      <c r="BQ55" s="164">
        <f>'Production Summary'!$M$36</f>
        <v>11.95</v>
      </c>
      <c r="BR55" s="164">
        <v>0</v>
      </c>
      <c r="BS55" s="164">
        <f>'Production Summary'!$N$37</f>
        <v>210</v>
      </c>
      <c r="BT55" s="164">
        <f>'Production Summary'!$M$37</f>
        <v>21</v>
      </c>
      <c r="BU55" s="164">
        <v>0</v>
      </c>
      <c r="BV55" s="164">
        <f>'Production Summary'!$N$38</f>
        <v>280</v>
      </c>
      <c r="BW55" s="164">
        <f>'Production Summary'!$M$38</f>
        <v>28</v>
      </c>
      <c r="BX55" s="164">
        <v>0</v>
      </c>
      <c r="BY55" s="165">
        <f>'Production Summary'!$N$39</f>
        <v>300.38406247988502</v>
      </c>
      <c r="BZ55" s="164">
        <f>'Production Summary'!$M$39</f>
        <v>30.038406247988501</v>
      </c>
      <c r="CA55" s="164">
        <v>0</v>
      </c>
      <c r="CB55" s="164">
        <f>'Production Summary'!$N$40</f>
        <v>131.30000000000001</v>
      </c>
      <c r="CC55" s="164">
        <f>'Production Summary'!$M$40</f>
        <v>13.13</v>
      </c>
      <c r="CD55" s="164">
        <v>0</v>
      </c>
      <c r="CE55" s="164">
        <f>'Production Summary'!$N$42</f>
        <v>1136.3519999999996</v>
      </c>
      <c r="CF55" s="164">
        <f>'Production Summary'!$M$42</f>
        <v>81.167999999999978</v>
      </c>
      <c r="CG55" s="164">
        <v>0</v>
      </c>
      <c r="CH55" s="164">
        <v>0</v>
      </c>
      <c r="CI55" s="164">
        <f>'Production Summary'!$N$43</f>
        <v>184</v>
      </c>
      <c r="CJ55" s="164">
        <v>0</v>
      </c>
      <c r="CK55" s="164">
        <f>'Production Summary'!$N$44</f>
        <v>355</v>
      </c>
      <c r="CL55" s="164">
        <v>0</v>
      </c>
      <c r="CM55" s="375">
        <f>'Production Summary'!$N$45</f>
        <v>1650</v>
      </c>
      <c r="CN55" s="164">
        <f>'Production Summary'!$N$46</f>
        <v>270</v>
      </c>
      <c r="CO55" s="164">
        <f>'Production Summary'!$N$47</f>
        <v>1350</v>
      </c>
      <c r="CP55" s="166"/>
      <c r="CQ55" s="164">
        <f>'Production Summary'!$N$49</f>
        <v>8004.1580041580037</v>
      </c>
      <c r="CR55" s="164">
        <f>'Production Summary'!$M$49</f>
        <v>66.701316701316699</v>
      </c>
      <c r="CS55" s="164">
        <f>'Production Summary'!$N$50</f>
        <v>13331.600831600828</v>
      </c>
      <c r="CT55" s="164">
        <f>'Production Summary'!$M$50</f>
        <v>148.1288981288981</v>
      </c>
      <c r="CU55" s="164">
        <f>'Production Summary'!$N$51</f>
        <v>12785.862785862784</v>
      </c>
      <c r="CV55" s="164">
        <f>'Production Summary'!$M$51</f>
        <v>355.16285516285512</v>
      </c>
      <c r="CW55" s="164">
        <f>'Production Summary'!$N$52</f>
        <v>12629.937629937627</v>
      </c>
      <c r="CX55" s="164">
        <f>'Production Summary'!$M$52</f>
        <v>701.66320166320156</v>
      </c>
      <c r="CY55" s="164">
        <f>'Production Summary'!$N$53</f>
        <v>12396.049896049895</v>
      </c>
      <c r="CZ55" s="164">
        <f>'Production Summary'!$M$53</f>
        <v>688.66943866943859</v>
      </c>
      <c r="DA55" s="164">
        <f>'Production Summary'!$N$54</f>
        <v>13799.376299376298</v>
      </c>
      <c r="DB55" s="164">
        <f>'Production Summary'!$M$54</f>
        <v>766.63201663201653</v>
      </c>
      <c r="DC55" s="328">
        <f>'Production Summary'!$N$60</f>
        <v>12863.825363825363</v>
      </c>
      <c r="DD55" s="328">
        <f>'Production Summary'!$M$60</f>
        <v>714.65696465696465</v>
      </c>
      <c r="DE55" s="164">
        <f>'Production Summary'!$N$59</f>
        <v>11148.648648648648</v>
      </c>
      <c r="DF55" s="328">
        <f>'Production Summary'!$M$59</f>
        <v>619.36936936936934</v>
      </c>
      <c r="DG55" s="164">
        <f>'Production Summary'!$N$55</f>
        <v>13842.68884268884</v>
      </c>
      <c r="DH55" s="164">
        <f>'Production Summary'!$M$55</f>
        <v>3460.67221067221</v>
      </c>
      <c r="DI55" s="164">
        <f>'Production Summary'!$N$56</f>
        <v>13097.713097713096</v>
      </c>
      <c r="DJ55" s="164">
        <f>'Production Summary'!$M$56</f>
        <v>163.72141372141371</v>
      </c>
      <c r="DK55" s="164">
        <f>'Production Summary'!$N$57</f>
        <v>14189.189189189186</v>
      </c>
      <c r="DL55" s="164">
        <f>'Production Summary'!$M$57</f>
        <v>394.14414414414409</v>
      </c>
      <c r="DM55" s="164">
        <f>'Production Summary'!$N$58</f>
        <v>14017.671517671517</v>
      </c>
      <c r="DN55" s="164">
        <f>'Production Summary'!$M$58</f>
        <v>778.75952875952873</v>
      </c>
      <c r="DO55" s="164">
        <f>'Production Summary'!$N$61</f>
        <v>4500</v>
      </c>
      <c r="DP55" s="328">
        <f>'Production Summary'!$M$61</f>
        <v>750</v>
      </c>
      <c r="DQ55" s="164">
        <v>0</v>
      </c>
      <c r="DR55" s="164">
        <f>'Production Summary'!$N$62</f>
        <v>8900</v>
      </c>
      <c r="DS55" s="164">
        <f>'Production Summary'!$N$70</f>
        <v>300</v>
      </c>
      <c r="DT55" s="328">
        <f>'Production Summary'!$M$70</f>
        <v>25</v>
      </c>
      <c r="DU55" s="164">
        <v>0</v>
      </c>
      <c r="DV55" s="164">
        <f>'Production Summary'!$N$71</f>
        <v>150</v>
      </c>
      <c r="DW55" s="164">
        <v>0</v>
      </c>
      <c r="DX55" s="164">
        <f>'Production Summary'!$N$64</f>
        <v>192</v>
      </c>
      <c r="DY55" s="164">
        <v>0</v>
      </c>
      <c r="DZ55" s="391">
        <f>'Production Summary'!$N$65</f>
        <v>384</v>
      </c>
      <c r="EA55" s="164">
        <v>0</v>
      </c>
      <c r="EB55" s="391">
        <f>'Production Summary'!$N$66</f>
        <v>192</v>
      </c>
      <c r="EC55" s="164">
        <v>0</v>
      </c>
      <c r="ED55" s="164">
        <f>'Production Summary'!$N$67</f>
        <v>96</v>
      </c>
      <c r="EE55" s="164">
        <v>0</v>
      </c>
      <c r="EF55" s="164">
        <f>'Production Summary'!$N$68</f>
        <v>96</v>
      </c>
      <c r="EG55" s="164">
        <v>0</v>
      </c>
      <c r="EH55" s="164">
        <f>'Production Summary'!$N$69</f>
        <v>340</v>
      </c>
      <c r="EI55" s="101"/>
      <c r="EJ55" s="3"/>
      <c r="EK55" s="3"/>
      <c r="ER55" s="64" t="s">
        <v>71</v>
      </c>
      <c r="ES55" s="61" t="str">
        <f t="shared" si="3"/>
        <v/>
      </c>
      <c r="ET55" s="24">
        <f t="shared" si="1"/>
        <v>0</v>
      </c>
    </row>
    <row r="56" spans="1:150" ht="15" customHeight="1">
      <c r="A56" t="b">
        <f>C56='Other States'!C56</f>
        <v>1</v>
      </c>
      <c r="B56" s="65">
        <f t="shared" si="2"/>
        <v>51</v>
      </c>
      <c r="C56" s="61" t="str">
        <f>IF('Other States'!C56="","",'Other States'!C56)</f>
        <v/>
      </c>
      <c r="D56" s="164">
        <f>'Production Summary'!$N$4</f>
        <v>666</v>
      </c>
      <c r="E56" s="164">
        <f>'Production Summary'!$M$4</f>
        <v>27.75</v>
      </c>
      <c r="F56" s="164">
        <v>0</v>
      </c>
      <c r="G56" s="164">
        <f>'Production Summary'!$N$5</f>
        <v>666</v>
      </c>
      <c r="H56" s="164">
        <f>'Production Summary'!$M$5</f>
        <v>27.75</v>
      </c>
      <c r="I56" s="164">
        <v>0</v>
      </c>
      <c r="J56" s="164">
        <f>'Production Summary'!$N$6</f>
        <v>200</v>
      </c>
      <c r="K56" s="328">
        <f>'Production Summary'!$M$6</f>
        <v>7.5</v>
      </c>
      <c r="L56" s="164">
        <v>0</v>
      </c>
      <c r="M56" s="365">
        <f>'Production Summary'!$N$7</f>
        <v>612.72</v>
      </c>
      <c r="N56" s="367">
        <f>'Production Summary'!$M$7</f>
        <v>25.53</v>
      </c>
      <c r="O56" s="164">
        <v>0</v>
      </c>
      <c r="P56" s="164">
        <f>'Production Summary'!$N$8</f>
        <v>780</v>
      </c>
      <c r="Q56" s="164">
        <f>'Production Summary'!$M$8</f>
        <v>65</v>
      </c>
      <c r="R56" s="164">
        <v>0</v>
      </c>
      <c r="S56" s="164">
        <f>'Production Summary'!$N$9</f>
        <v>720</v>
      </c>
      <c r="T56" s="164">
        <f>'Production Summary'!$M$9</f>
        <v>60</v>
      </c>
      <c r="U56" s="164">
        <v>0</v>
      </c>
      <c r="V56" s="164">
        <f>'Production Summary'!$N$10</f>
        <v>876</v>
      </c>
      <c r="W56" s="164">
        <f>'Production Summary'!$M$10</f>
        <v>73</v>
      </c>
      <c r="X56" s="164">
        <v>0</v>
      </c>
      <c r="Y56" s="164">
        <f>'Production Summary'!$N$14</f>
        <v>177</v>
      </c>
      <c r="Z56" s="328">
        <f>'Production Summary'!$M$14</f>
        <v>14.75</v>
      </c>
      <c r="AA56" s="164">
        <v>0</v>
      </c>
      <c r="AB56" s="164">
        <f>'Production Summary'!$N$15</f>
        <v>126</v>
      </c>
      <c r="AC56" s="164">
        <f>'Production Summary'!$M$15</f>
        <v>21</v>
      </c>
      <c r="AD56" s="164">
        <v>0</v>
      </c>
      <c r="AE56" s="164"/>
      <c r="AF56" s="164">
        <f>'Production Summary'!$M$16</f>
        <v>21</v>
      </c>
      <c r="AG56" s="164">
        <v>0</v>
      </c>
      <c r="AH56" s="164">
        <f>'Production Summary'!$N$18</f>
        <v>1035</v>
      </c>
      <c r="AI56" s="164">
        <f>'Production Summary'!$M$18</f>
        <v>17.25</v>
      </c>
      <c r="AJ56" s="164">
        <v>0</v>
      </c>
      <c r="AK56" s="164">
        <f>'Production Summary'!$N$19</f>
        <v>870</v>
      </c>
      <c r="AL56" s="164">
        <f>'Production Summary'!$M$19</f>
        <v>29</v>
      </c>
      <c r="AM56" s="164">
        <v>0</v>
      </c>
      <c r="AN56" s="164">
        <f>'Production Summary'!$N$20</f>
        <v>864</v>
      </c>
      <c r="AO56" s="164">
        <f>'Production Summary'!$M$20</f>
        <v>72</v>
      </c>
      <c r="AP56" s="164">
        <v>0</v>
      </c>
      <c r="AQ56" s="164">
        <f>'Production Summary'!$N$21</f>
        <v>670</v>
      </c>
      <c r="AR56" s="164">
        <f>'Production Summary'!$M$21</f>
        <v>335</v>
      </c>
      <c r="AS56" s="164">
        <v>0</v>
      </c>
      <c r="AT56" s="386">
        <f>'Production Summary'!$N$22</f>
        <v>375</v>
      </c>
      <c r="AU56" s="164">
        <f>'Production Summary'!$N$23</f>
        <v>1050</v>
      </c>
      <c r="AV56" s="164">
        <f>'Production Summary'!$N$25</f>
        <v>300</v>
      </c>
      <c r="AW56" s="164">
        <f>'Production Summary'!$M$25</f>
        <v>25</v>
      </c>
      <c r="AX56" s="164">
        <v>0</v>
      </c>
      <c r="AY56" s="164">
        <f>'Production Summary'!$N$26</f>
        <v>300</v>
      </c>
      <c r="AZ56" s="164">
        <f>'Production Summary'!$M$26</f>
        <v>25</v>
      </c>
      <c r="BA56" s="164">
        <v>0</v>
      </c>
      <c r="BB56" s="164">
        <f>'Production Summary'!$N$28</f>
        <v>777</v>
      </c>
      <c r="BC56" s="164">
        <f>'Production Summary'!$M$28</f>
        <v>12.95</v>
      </c>
      <c r="BD56" s="164">
        <v>0</v>
      </c>
      <c r="BE56" s="164">
        <f>'Production Summary'!$N$29</f>
        <v>612</v>
      </c>
      <c r="BF56" s="164">
        <f>'Production Summary'!$M$29</f>
        <v>51</v>
      </c>
      <c r="BG56" s="164">
        <v>0</v>
      </c>
      <c r="BH56" s="164">
        <f>'Production Summary'!$N$30</f>
        <v>500</v>
      </c>
      <c r="BI56" s="164">
        <f>'Production Summary'!$M$30</f>
        <v>250</v>
      </c>
      <c r="BJ56" s="164">
        <v>0</v>
      </c>
      <c r="BK56" s="386"/>
      <c r="BL56" s="164">
        <f>'Production Summary'!$N$32</f>
        <v>875</v>
      </c>
      <c r="BM56" s="164">
        <f>'Production Summary'!$N$34</f>
        <v>360.59999999999997</v>
      </c>
      <c r="BN56" s="164">
        <f>'Production Summary'!$M$34</f>
        <v>6.01</v>
      </c>
      <c r="BO56" s="164">
        <v>0</v>
      </c>
      <c r="BP56" s="164">
        <f>'Production Summary'!$N$36</f>
        <v>717</v>
      </c>
      <c r="BQ56" s="164">
        <f>'Production Summary'!$M$36</f>
        <v>11.95</v>
      </c>
      <c r="BR56" s="164">
        <v>0</v>
      </c>
      <c r="BS56" s="164">
        <f>'Production Summary'!$N$37</f>
        <v>210</v>
      </c>
      <c r="BT56" s="164">
        <f>'Production Summary'!$M$37</f>
        <v>21</v>
      </c>
      <c r="BU56" s="164">
        <v>0</v>
      </c>
      <c r="BV56" s="164">
        <f>'Production Summary'!$N$38</f>
        <v>280</v>
      </c>
      <c r="BW56" s="164">
        <f>'Production Summary'!$M$38</f>
        <v>28</v>
      </c>
      <c r="BX56" s="164">
        <v>0</v>
      </c>
      <c r="BY56" s="165">
        <f>'Production Summary'!$N$39</f>
        <v>300.38406247988502</v>
      </c>
      <c r="BZ56" s="164">
        <f>'Production Summary'!$M$39</f>
        <v>30.038406247988501</v>
      </c>
      <c r="CA56" s="164">
        <v>0</v>
      </c>
      <c r="CB56" s="164">
        <f>'Production Summary'!$N$40</f>
        <v>131.30000000000001</v>
      </c>
      <c r="CC56" s="164">
        <f>'Production Summary'!$M$40</f>
        <v>13.13</v>
      </c>
      <c r="CD56" s="164">
        <v>0</v>
      </c>
      <c r="CE56" s="164">
        <f>'Production Summary'!$N$42</f>
        <v>1136.3519999999996</v>
      </c>
      <c r="CF56" s="164">
        <f>'Production Summary'!$M$42</f>
        <v>81.167999999999978</v>
      </c>
      <c r="CG56" s="164">
        <v>0</v>
      </c>
      <c r="CH56" s="164">
        <v>0</v>
      </c>
      <c r="CI56" s="164">
        <f>'Production Summary'!$N$43</f>
        <v>184</v>
      </c>
      <c r="CJ56" s="164">
        <v>0</v>
      </c>
      <c r="CK56" s="164">
        <f>'Production Summary'!$N$44</f>
        <v>355</v>
      </c>
      <c r="CL56" s="164">
        <v>0</v>
      </c>
      <c r="CM56" s="375">
        <f>'Production Summary'!$N$45</f>
        <v>1650</v>
      </c>
      <c r="CN56" s="164">
        <f>'Production Summary'!$N$46</f>
        <v>270</v>
      </c>
      <c r="CO56" s="164">
        <f>'Production Summary'!$N$47</f>
        <v>1350</v>
      </c>
      <c r="CP56" s="166"/>
      <c r="CQ56" s="164">
        <f>'Production Summary'!$N$49</f>
        <v>8004.1580041580037</v>
      </c>
      <c r="CR56" s="164">
        <f>'Production Summary'!$M$49</f>
        <v>66.701316701316699</v>
      </c>
      <c r="CS56" s="164">
        <f>'Production Summary'!$N$50</f>
        <v>13331.600831600828</v>
      </c>
      <c r="CT56" s="164">
        <f>'Production Summary'!$M$50</f>
        <v>148.1288981288981</v>
      </c>
      <c r="CU56" s="164">
        <f>'Production Summary'!$N$51</f>
        <v>12785.862785862784</v>
      </c>
      <c r="CV56" s="164">
        <f>'Production Summary'!$M$51</f>
        <v>355.16285516285512</v>
      </c>
      <c r="CW56" s="164">
        <f>'Production Summary'!$N$52</f>
        <v>12629.937629937627</v>
      </c>
      <c r="CX56" s="164">
        <f>'Production Summary'!$M$52</f>
        <v>701.66320166320156</v>
      </c>
      <c r="CY56" s="164">
        <f>'Production Summary'!$N$53</f>
        <v>12396.049896049895</v>
      </c>
      <c r="CZ56" s="164">
        <f>'Production Summary'!$M$53</f>
        <v>688.66943866943859</v>
      </c>
      <c r="DA56" s="164">
        <f>'Production Summary'!$N$54</f>
        <v>13799.376299376298</v>
      </c>
      <c r="DB56" s="164">
        <f>'Production Summary'!$M$54</f>
        <v>766.63201663201653</v>
      </c>
      <c r="DC56" s="328">
        <f>'Production Summary'!$N$60</f>
        <v>12863.825363825363</v>
      </c>
      <c r="DD56" s="328">
        <f>'Production Summary'!$M$60</f>
        <v>714.65696465696465</v>
      </c>
      <c r="DE56" s="164">
        <f>'Production Summary'!$N$59</f>
        <v>11148.648648648648</v>
      </c>
      <c r="DF56" s="328">
        <f>'Production Summary'!$M$59</f>
        <v>619.36936936936934</v>
      </c>
      <c r="DG56" s="164">
        <f>'Production Summary'!$N$55</f>
        <v>13842.68884268884</v>
      </c>
      <c r="DH56" s="164">
        <f>'Production Summary'!$M$55</f>
        <v>3460.67221067221</v>
      </c>
      <c r="DI56" s="164">
        <f>'Production Summary'!$N$56</f>
        <v>13097.713097713096</v>
      </c>
      <c r="DJ56" s="164">
        <f>'Production Summary'!$M$56</f>
        <v>163.72141372141371</v>
      </c>
      <c r="DK56" s="164">
        <f>'Production Summary'!$N$57</f>
        <v>14189.189189189186</v>
      </c>
      <c r="DL56" s="164">
        <f>'Production Summary'!$M$57</f>
        <v>394.14414414414409</v>
      </c>
      <c r="DM56" s="164">
        <f>'Production Summary'!$N$58</f>
        <v>14017.671517671517</v>
      </c>
      <c r="DN56" s="164">
        <f>'Production Summary'!$M$58</f>
        <v>778.75952875952873</v>
      </c>
      <c r="DO56" s="164">
        <f>'Production Summary'!$N$61</f>
        <v>4500</v>
      </c>
      <c r="DP56" s="328">
        <f>'Production Summary'!$M$61</f>
        <v>750</v>
      </c>
      <c r="DQ56" s="164">
        <v>0</v>
      </c>
      <c r="DR56" s="164">
        <f>'Production Summary'!$N$62</f>
        <v>8900</v>
      </c>
      <c r="DS56" s="164">
        <f>'Production Summary'!$N$70</f>
        <v>300</v>
      </c>
      <c r="DT56" s="328">
        <f>'Production Summary'!$M$70</f>
        <v>25</v>
      </c>
      <c r="DU56" s="164">
        <v>0</v>
      </c>
      <c r="DV56" s="164">
        <f>'Production Summary'!$N$71</f>
        <v>150</v>
      </c>
      <c r="DW56" s="164">
        <v>0</v>
      </c>
      <c r="DX56" s="164">
        <f>'Production Summary'!$N$64</f>
        <v>192</v>
      </c>
      <c r="DY56" s="164">
        <v>0</v>
      </c>
      <c r="DZ56" s="391">
        <f>'Production Summary'!$N$65</f>
        <v>384</v>
      </c>
      <c r="EA56" s="164">
        <v>0</v>
      </c>
      <c r="EB56" s="391">
        <f>'Production Summary'!$N$66</f>
        <v>192</v>
      </c>
      <c r="EC56" s="164">
        <v>0</v>
      </c>
      <c r="ED56" s="164">
        <f>'Production Summary'!$N$67</f>
        <v>96</v>
      </c>
      <c r="EE56" s="164">
        <v>0</v>
      </c>
      <c r="EF56" s="164">
        <f>'Production Summary'!$N$68</f>
        <v>96</v>
      </c>
      <c r="EG56" s="164">
        <v>0</v>
      </c>
      <c r="EH56" s="164">
        <f>'Production Summary'!$N$69</f>
        <v>340</v>
      </c>
      <c r="EI56" s="101"/>
      <c r="EJ56" s="3"/>
      <c r="EK56" s="3"/>
      <c r="ER56" s="64" t="s">
        <v>72</v>
      </c>
      <c r="ES56" s="61" t="str">
        <f t="shared" si="3"/>
        <v/>
      </c>
      <c r="ET56" s="24">
        <f t="shared" si="1"/>
        <v>0</v>
      </c>
    </row>
    <row r="57" spans="1:150" ht="15" customHeight="1">
      <c r="A57" t="b">
        <f>C57='Other States'!C57</f>
        <v>1</v>
      </c>
      <c r="B57" s="65">
        <f t="shared" si="2"/>
        <v>52</v>
      </c>
      <c r="C57" s="61" t="str">
        <f>IF('Other States'!C57="","",'Other States'!C57)</f>
        <v/>
      </c>
      <c r="D57" s="164">
        <f>'Production Summary'!$N$4</f>
        <v>666</v>
      </c>
      <c r="E57" s="164">
        <f>'Production Summary'!$M$4</f>
        <v>27.75</v>
      </c>
      <c r="F57" s="164">
        <v>0</v>
      </c>
      <c r="G57" s="164">
        <f>'Production Summary'!$N$5</f>
        <v>666</v>
      </c>
      <c r="H57" s="164">
        <f>'Production Summary'!$M$5</f>
        <v>27.75</v>
      </c>
      <c r="I57" s="164">
        <v>0</v>
      </c>
      <c r="J57" s="164">
        <f>'Production Summary'!$N$6</f>
        <v>200</v>
      </c>
      <c r="K57" s="328">
        <f>'Production Summary'!$M$6</f>
        <v>7.5</v>
      </c>
      <c r="L57" s="164">
        <v>0</v>
      </c>
      <c r="M57" s="365">
        <f>'Production Summary'!$N$7</f>
        <v>612.72</v>
      </c>
      <c r="N57" s="367">
        <f>'Production Summary'!$M$7</f>
        <v>25.53</v>
      </c>
      <c r="O57" s="164">
        <v>0</v>
      </c>
      <c r="P57" s="164">
        <f>'Production Summary'!$N$8</f>
        <v>780</v>
      </c>
      <c r="Q57" s="164">
        <f>'Production Summary'!$M$8</f>
        <v>65</v>
      </c>
      <c r="R57" s="164">
        <v>0</v>
      </c>
      <c r="S57" s="164">
        <f>'Production Summary'!$N$9</f>
        <v>720</v>
      </c>
      <c r="T57" s="164">
        <f>'Production Summary'!$M$9</f>
        <v>60</v>
      </c>
      <c r="U57" s="164">
        <v>0</v>
      </c>
      <c r="V57" s="164">
        <f>'Production Summary'!$N$10</f>
        <v>876</v>
      </c>
      <c r="W57" s="164">
        <f>'Production Summary'!$M$10</f>
        <v>73</v>
      </c>
      <c r="X57" s="164">
        <v>0</v>
      </c>
      <c r="Y57" s="164">
        <f>'Production Summary'!$N$14</f>
        <v>177</v>
      </c>
      <c r="Z57" s="328">
        <f>'Production Summary'!$M$14</f>
        <v>14.75</v>
      </c>
      <c r="AA57" s="164">
        <v>0</v>
      </c>
      <c r="AB57" s="164">
        <f>'Production Summary'!$N$15</f>
        <v>126</v>
      </c>
      <c r="AC57" s="164">
        <f>'Production Summary'!$M$15</f>
        <v>21</v>
      </c>
      <c r="AD57" s="164">
        <v>0</v>
      </c>
      <c r="AE57" s="164">
        <f>'Production Summary'!$N$16</f>
        <v>252</v>
      </c>
      <c r="AF57" s="164">
        <f>'Production Summary'!$M$16</f>
        <v>21</v>
      </c>
      <c r="AG57" s="164">
        <v>0</v>
      </c>
      <c r="AH57" s="164">
        <f>'Production Summary'!$N$18</f>
        <v>1035</v>
      </c>
      <c r="AI57" s="164">
        <f>'Production Summary'!$M$18</f>
        <v>17.25</v>
      </c>
      <c r="AJ57" s="164">
        <v>0</v>
      </c>
      <c r="AK57" s="164">
        <f>'Production Summary'!$N$19</f>
        <v>870</v>
      </c>
      <c r="AL57" s="164">
        <f>'Production Summary'!$M$19</f>
        <v>29</v>
      </c>
      <c r="AM57" s="164">
        <v>0</v>
      </c>
      <c r="AN57" s="164">
        <f>'Production Summary'!$N$20</f>
        <v>864</v>
      </c>
      <c r="AO57" s="164">
        <f>'Production Summary'!$M$20</f>
        <v>72</v>
      </c>
      <c r="AP57" s="164">
        <v>0</v>
      </c>
      <c r="AQ57" s="164">
        <f>'Production Summary'!$N$21</f>
        <v>670</v>
      </c>
      <c r="AR57" s="164">
        <f>'Production Summary'!$M$21</f>
        <v>335</v>
      </c>
      <c r="AS57" s="164">
        <v>0</v>
      </c>
      <c r="AT57" s="386">
        <f>'Production Summary'!$N$22</f>
        <v>375</v>
      </c>
      <c r="AU57" s="164">
        <f>'Production Summary'!$N$23</f>
        <v>1050</v>
      </c>
      <c r="AV57" s="164">
        <f>'Production Summary'!$N$25</f>
        <v>300</v>
      </c>
      <c r="AW57" s="164">
        <f>'Production Summary'!$M$25</f>
        <v>25</v>
      </c>
      <c r="AX57" s="164">
        <v>0</v>
      </c>
      <c r="AY57" s="164">
        <f>'Production Summary'!$N$26</f>
        <v>300</v>
      </c>
      <c r="AZ57" s="164">
        <f>'Production Summary'!$M$26</f>
        <v>25</v>
      </c>
      <c r="BA57" s="164">
        <v>0</v>
      </c>
      <c r="BB57" s="164">
        <f>'Production Summary'!$N$28</f>
        <v>777</v>
      </c>
      <c r="BC57" s="164">
        <f>'Production Summary'!$M$28</f>
        <v>12.95</v>
      </c>
      <c r="BD57" s="164">
        <v>0</v>
      </c>
      <c r="BE57" s="164">
        <f>'Production Summary'!$N$29</f>
        <v>612</v>
      </c>
      <c r="BF57" s="164">
        <f>'Production Summary'!$M$29</f>
        <v>51</v>
      </c>
      <c r="BG57" s="164">
        <v>0</v>
      </c>
      <c r="BH57" s="164">
        <f>'Production Summary'!$N$30</f>
        <v>500</v>
      </c>
      <c r="BI57" s="164">
        <f>'Production Summary'!$M$30</f>
        <v>250</v>
      </c>
      <c r="BJ57" s="164">
        <v>0</v>
      </c>
      <c r="BK57" s="386"/>
      <c r="BL57" s="164">
        <f>'Production Summary'!$N$32</f>
        <v>875</v>
      </c>
      <c r="BM57" s="164">
        <f>'Production Summary'!$N$34</f>
        <v>360.59999999999997</v>
      </c>
      <c r="BN57" s="164">
        <f>'Production Summary'!$M$34</f>
        <v>6.01</v>
      </c>
      <c r="BO57" s="164">
        <v>0</v>
      </c>
      <c r="BP57" s="164">
        <f>'Production Summary'!$N$36</f>
        <v>717</v>
      </c>
      <c r="BQ57" s="164">
        <f>'Production Summary'!$M$36</f>
        <v>11.95</v>
      </c>
      <c r="BR57" s="164">
        <v>0</v>
      </c>
      <c r="BS57" s="164">
        <f>'Production Summary'!$N$37</f>
        <v>210</v>
      </c>
      <c r="BT57" s="164">
        <f>'Production Summary'!$M$37</f>
        <v>21</v>
      </c>
      <c r="BU57" s="164">
        <v>0</v>
      </c>
      <c r="BV57" s="164">
        <f>'Production Summary'!$N$38</f>
        <v>280</v>
      </c>
      <c r="BW57" s="164">
        <f>'Production Summary'!$M$38</f>
        <v>28</v>
      </c>
      <c r="BX57" s="164">
        <v>0</v>
      </c>
      <c r="BY57" s="165">
        <f>'Production Summary'!$N$39</f>
        <v>300.38406247988502</v>
      </c>
      <c r="BZ57" s="164">
        <f>'Production Summary'!$M$39</f>
        <v>30.038406247988501</v>
      </c>
      <c r="CA57" s="164">
        <v>0</v>
      </c>
      <c r="CB57" s="164">
        <f>'Production Summary'!$N$40</f>
        <v>131.30000000000001</v>
      </c>
      <c r="CC57" s="164">
        <f>'Production Summary'!$M$40</f>
        <v>13.13</v>
      </c>
      <c r="CD57" s="164">
        <v>0</v>
      </c>
      <c r="CE57" s="164">
        <f>'Production Summary'!$N$42</f>
        <v>1136.3519999999996</v>
      </c>
      <c r="CF57" s="164">
        <f>'Production Summary'!$M$42</f>
        <v>81.167999999999978</v>
      </c>
      <c r="CG57" s="164">
        <v>0</v>
      </c>
      <c r="CH57" s="164">
        <v>0</v>
      </c>
      <c r="CI57" s="164">
        <f>'Production Summary'!$N$43</f>
        <v>184</v>
      </c>
      <c r="CJ57" s="164">
        <v>0</v>
      </c>
      <c r="CK57" s="164">
        <f>'Production Summary'!$N$44</f>
        <v>355</v>
      </c>
      <c r="CL57" s="164">
        <v>0</v>
      </c>
      <c r="CM57" s="375">
        <f>'Production Summary'!$N$45</f>
        <v>1650</v>
      </c>
      <c r="CN57" s="164">
        <f>'Production Summary'!$N$46</f>
        <v>270</v>
      </c>
      <c r="CO57" s="164">
        <f>'Production Summary'!$N$47</f>
        <v>1350</v>
      </c>
      <c r="CP57" s="166"/>
      <c r="CQ57" s="164">
        <f>'Production Summary'!$N$49</f>
        <v>8004.1580041580037</v>
      </c>
      <c r="CR57" s="164">
        <f>'Production Summary'!$M$49</f>
        <v>66.701316701316699</v>
      </c>
      <c r="CS57" s="164">
        <f>'Production Summary'!$N$50</f>
        <v>13331.600831600828</v>
      </c>
      <c r="CT57" s="164">
        <f>'Production Summary'!$M$50</f>
        <v>148.1288981288981</v>
      </c>
      <c r="CU57" s="164">
        <f>'Production Summary'!$N$51</f>
        <v>12785.862785862784</v>
      </c>
      <c r="CV57" s="164">
        <f>'Production Summary'!$M$51</f>
        <v>355.16285516285512</v>
      </c>
      <c r="CW57" s="164">
        <f>'Production Summary'!$N$52</f>
        <v>12629.937629937627</v>
      </c>
      <c r="CX57" s="164">
        <f>'Production Summary'!$M$52</f>
        <v>701.66320166320156</v>
      </c>
      <c r="CY57" s="164">
        <f>'Production Summary'!$N$53</f>
        <v>12396.049896049895</v>
      </c>
      <c r="CZ57" s="164">
        <f>'Production Summary'!$M$53</f>
        <v>688.66943866943859</v>
      </c>
      <c r="DA57" s="164">
        <f>'Production Summary'!$N$54</f>
        <v>13799.376299376298</v>
      </c>
      <c r="DB57" s="164">
        <f>'Production Summary'!$M$54</f>
        <v>766.63201663201653</v>
      </c>
      <c r="DC57" s="328">
        <f>'Production Summary'!$N$60</f>
        <v>12863.825363825363</v>
      </c>
      <c r="DD57" s="328">
        <f>'Production Summary'!$M$60</f>
        <v>714.65696465696465</v>
      </c>
      <c r="DE57" s="164">
        <f>'Production Summary'!$N$59</f>
        <v>11148.648648648648</v>
      </c>
      <c r="DF57" s="328">
        <f>'Production Summary'!$M$59</f>
        <v>619.36936936936934</v>
      </c>
      <c r="DG57" s="164">
        <f>'Production Summary'!$N$55</f>
        <v>13842.68884268884</v>
      </c>
      <c r="DH57" s="164">
        <f>'Production Summary'!$M$55</f>
        <v>3460.67221067221</v>
      </c>
      <c r="DI57" s="164">
        <f>'Production Summary'!$N$56</f>
        <v>13097.713097713096</v>
      </c>
      <c r="DJ57" s="164">
        <f>'Production Summary'!$M$56</f>
        <v>163.72141372141371</v>
      </c>
      <c r="DK57" s="164">
        <f>'Production Summary'!$N$57</f>
        <v>14189.189189189186</v>
      </c>
      <c r="DL57" s="164">
        <f>'Production Summary'!$M$57</f>
        <v>394.14414414414409</v>
      </c>
      <c r="DM57" s="164">
        <f>'Production Summary'!$N$58</f>
        <v>14017.671517671517</v>
      </c>
      <c r="DN57" s="164">
        <f>'Production Summary'!$M$58</f>
        <v>778.75952875952873</v>
      </c>
      <c r="DO57" s="164">
        <f>'Production Summary'!$N$61</f>
        <v>4500</v>
      </c>
      <c r="DP57" s="328">
        <f>'Production Summary'!$M$61</f>
        <v>750</v>
      </c>
      <c r="DQ57" s="164">
        <v>0</v>
      </c>
      <c r="DR57" s="164">
        <f>'Production Summary'!$N$62</f>
        <v>8900</v>
      </c>
      <c r="DS57" s="164">
        <f>'Production Summary'!$N$70</f>
        <v>300</v>
      </c>
      <c r="DT57" s="328">
        <f>'Production Summary'!$M$70</f>
        <v>25</v>
      </c>
      <c r="DU57" s="164">
        <v>0</v>
      </c>
      <c r="DV57" s="164">
        <f>'Production Summary'!$N$71</f>
        <v>150</v>
      </c>
      <c r="DW57" s="164">
        <v>0</v>
      </c>
      <c r="DX57" s="164">
        <f>'Production Summary'!$N$64</f>
        <v>192</v>
      </c>
      <c r="DY57" s="164">
        <v>0</v>
      </c>
      <c r="DZ57" s="391">
        <f>'Production Summary'!$N$65</f>
        <v>384</v>
      </c>
      <c r="EA57" s="164">
        <v>0</v>
      </c>
      <c r="EB57" s="391">
        <f>'Production Summary'!$N$66</f>
        <v>192</v>
      </c>
      <c r="EC57" s="164">
        <v>0</v>
      </c>
      <c r="ED57" s="164">
        <f>'Production Summary'!$N$67</f>
        <v>96</v>
      </c>
      <c r="EE57" s="164">
        <v>0</v>
      </c>
      <c r="EF57" s="164">
        <f>'Production Summary'!$N$68</f>
        <v>96</v>
      </c>
      <c r="EG57" s="164">
        <v>0</v>
      </c>
      <c r="EH57" s="164">
        <f>'Production Summary'!$N$69</f>
        <v>340</v>
      </c>
      <c r="EI57" s="101"/>
      <c r="EJ57" s="3"/>
      <c r="EK57" s="3"/>
      <c r="ER57" s="64" t="s">
        <v>73</v>
      </c>
      <c r="ES57" s="61" t="str">
        <f t="shared" si="3"/>
        <v/>
      </c>
      <c r="ET57" s="24">
        <f t="shared" si="1"/>
        <v>0</v>
      </c>
    </row>
    <row r="58" spans="1:150" ht="15" customHeight="1">
      <c r="A58" t="b">
        <f>C58='Other States'!C58</f>
        <v>1</v>
      </c>
      <c r="B58" s="65">
        <f t="shared" si="2"/>
        <v>53</v>
      </c>
      <c r="C58" s="61" t="str">
        <f>IF('Other States'!C58="","",'Other States'!C58)</f>
        <v/>
      </c>
      <c r="D58" s="164">
        <f>'Production Summary'!$N$4</f>
        <v>666</v>
      </c>
      <c r="E58" s="164">
        <f>'Production Summary'!$M$4</f>
        <v>27.75</v>
      </c>
      <c r="F58" s="164">
        <v>0</v>
      </c>
      <c r="G58" s="164">
        <f>'Production Summary'!$N$5</f>
        <v>666</v>
      </c>
      <c r="H58" s="164">
        <f>'Production Summary'!$M$5</f>
        <v>27.75</v>
      </c>
      <c r="I58" s="164">
        <v>0</v>
      </c>
      <c r="J58" s="164">
        <f>'Production Summary'!$N$6</f>
        <v>200</v>
      </c>
      <c r="K58" s="328">
        <f>'Production Summary'!$M$6</f>
        <v>7.5</v>
      </c>
      <c r="L58" s="164">
        <v>0</v>
      </c>
      <c r="M58" s="365">
        <f>'Production Summary'!$N$7</f>
        <v>612.72</v>
      </c>
      <c r="N58" s="367">
        <f>'Production Summary'!$M$7</f>
        <v>25.53</v>
      </c>
      <c r="O58" s="164">
        <v>0</v>
      </c>
      <c r="P58" s="164">
        <f>'Production Summary'!$N$8</f>
        <v>780</v>
      </c>
      <c r="Q58" s="164">
        <f>'Production Summary'!$M$8</f>
        <v>65</v>
      </c>
      <c r="R58" s="164">
        <v>0</v>
      </c>
      <c r="S58" s="164">
        <f>'Production Summary'!$N$9</f>
        <v>720</v>
      </c>
      <c r="T58" s="164">
        <f>'Production Summary'!$M$9</f>
        <v>60</v>
      </c>
      <c r="U58" s="164">
        <v>0</v>
      </c>
      <c r="V58" s="164">
        <f>'Production Summary'!$N$10</f>
        <v>876</v>
      </c>
      <c r="W58" s="164">
        <f>'Production Summary'!$M$10</f>
        <v>73</v>
      </c>
      <c r="X58" s="164">
        <v>0</v>
      </c>
      <c r="Y58" s="164">
        <f>'Production Summary'!$N$14</f>
        <v>177</v>
      </c>
      <c r="Z58" s="328">
        <f>'Production Summary'!$M$14</f>
        <v>14.75</v>
      </c>
      <c r="AA58" s="164">
        <v>0</v>
      </c>
      <c r="AB58" s="164">
        <f>'Production Summary'!$N$15</f>
        <v>126</v>
      </c>
      <c r="AC58" s="164">
        <f>'Production Summary'!$M$15</f>
        <v>21</v>
      </c>
      <c r="AD58" s="164">
        <v>0</v>
      </c>
      <c r="AE58" s="164">
        <f>'Production Summary'!$N$16</f>
        <v>252</v>
      </c>
      <c r="AF58" s="164">
        <f>'Production Summary'!$M$16</f>
        <v>21</v>
      </c>
      <c r="AG58" s="164">
        <v>0</v>
      </c>
      <c r="AH58" s="164">
        <f>'Production Summary'!$N$18</f>
        <v>1035</v>
      </c>
      <c r="AI58" s="164">
        <f>'Production Summary'!$M$18</f>
        <v>17.25</v>
      </c>
      <c r="AJ58" s="164">
        <v>0</v>
      </c>
      <c r="AK58" s="164">
        <f>'Production Summary'!$N$19</f>
        <v>870</v>
      </c>
      <c r="AL58" s="164">
        <f>'Production Summary'!$M$19</f>
        <v>29</v>
      </c>
      <c r="AM58" s="164">
        <v>0</v>
      </c>
      <c r="AN58" s="164">
        <f>'Production Summary'!$N$20</f>
        <v>864</v>
      </c>
      <c r="AO58" s="164">
        <f>'Production Summary'!$M$20</f>
        <v>72</v>
      </c>
      <c r="AP58" s="164">
        <v>0</v>
      </c>
      <c r="AQ58" s="164">
        <f>'Production Summary'!$N$21</f>
        <v>670</v>
      </c>
      <c r="AR58" s="164">
        <f>'Production Summary'!$M$21</f>
        <v>335</v>
      </c>
      <c r="AS58" s="164">
        <v>0</v>
      </c>
      <c r="AT58" s="386">
        <f>'Production Summary'!$N$22</f>
        <v>375</v>
      </c>
      <c r="AU58" s="164">
        <f>'Production Summary'!$N$23</f>
        <v>1050</v>
      </c>
      <c r="AV58" s="164">
        <f>'Production Summary'!$N$25</f>
        <v>300</v>
      </c>
      <c r="AW58" s="164">
        <f>'Production Summary'!$M$25</f>
        <v>25</v>
      </c>
      <c r="AX58" s="164">
        <v>0</v>
      </c>
      <c r="AY58" s="164">
        <f>'Production Summary'!$N$26</f>
        <v>300</v>
      </c>
      <c r="AZ58" s="164">
        <f>'Production Summary'!$M$26</f>
        <v>25</v>
      </c>
      <c r="BA58" s="164">
        <v>0</v>
      </c>
      <c r="BB58" s="164">
        <f>'Production Summary'!$N$28</f>
        <v>777</v>
      </c>
      <c r="BC58" s="164">
        <f>'Production Summary'!$M$28</f>
        <v>12.95</v>
      </c>
      <c r="BD58" s="164">
        <v>0</v>
      </c>
      <c r="BE58" s="164">
        <f>'Production Summary'!$N$29</f>
        <v>612</v>
      </c>
      <c r="BF58" s="164">
        <f>'Production Summary'!$M$29</f>
        <v>51</v>
      </c>
      <c r="BG58" s="164">
        <v>0</v>
      </c>
      <c r="BH58" s="164">
        <f>'Production Summary'!$N$30</f>
        <v>500</v>
      </c>
      <c r="BI58" s="164">
        <f>'Production Summary'!$M$30</f>
        <v>250</v>
      </c>
      <c r="BJ58" s="164">
        <v>0</v>
      </c>
      <c r="BK58" s="386"/>
      <c r="BL58" s="164">
        <f>'Production Summary'!$N$32</f>
        <v>875</v>
      </c>
      <c r="BM58" s="164">
        <f>'Production Summary'!$N$34</f>
        <v>360.59999999999997</v>
      </c>
      <c r="BN58" s="164">
        <f>'Production Summary'!$M$34</f>
        <v>6.01</v>
      </c>
      <c r="BO58" s="164">
        <v>0</v>
      </c>
      <c r="BP58" s="164">
        <f>'Production Summary'!$N$36</f>
        <v>717</v>
      </c>
      <c r="BQ58" s="164">
        <f>'Production Summary'!$M$36</f>
        <v>11.95</v>
      </c>
      <c r="BR58" s="164">
        <v>0</v>
      </c>
      <c r="BS58" s="164">
        <f>'Production Summary'!$N$37</f>
        <v>210</v>
      </c>
      <c r="BT58" s="164">
        <f>'Production Summary'!$M$37</f>
        <v>21</v>
      </c>
      <c r="BU58" s="164">
        <v>0</v>
      </c>
      <c r="BV58" s="164">
        <f>'Production Summary'!$N$38</f>
        <v>280</v>
      </c>
      <c r="BW58" s="164">
        <f>'Production Summary'!$M$38</f>
        <v>28</v>
      </c>
      <c r="BX58" s="164">
        <v>0</v>
      </c>
      <c r="BY58" s="165">
        <f>'Production Summary'!$N$39</f>
        <v>300.38406247988502</v>
      </c>
      <c r="BZ58" s="164">
        <f>'Production Summary'!$M$39</f>
        <v>30.038406247988501</v>
      </c>
      <c r="CA58" s="164">
        <v>0</v>
      </c>
      <c r="CB58" s="164">
        <f>'Production Summary'!$N$40</f>
        <v>131.30000000000001</v>
      </c>
      <c r="CC58" s="164">
        <f>'Production Summary'!$M$40</f>
        <v>13.13</v>
      </c>
      <c r="CD58" s="164">
        <v>0</v>
      </c>
      <c r="CE58" s="164">
        <f>'Production Summary'!$N$42</f>
        <v>1136.3519999999996</v>
      </c>
      <c r="CF58" s="164">
        <f>'Production Summary'!$M$42</f>
        <v>81.167999999999978</v>
      </c>
      <c r="CG58" s="164">
        <v>0</v>
      </c>
      <c r="CH58" s="164">
        <v>0</v>
      </c>
      <c r="CI58" s="164">
        <f>'Production Summary'!$N$43</f>
        <v>184</v>
      </c>
      <c r="CJ58" s="164">
        <v>0</v>
      </c>
      <c r="CK58" s="164">
        <f>'Production Summary'!$N$44</f>
        <v>355</v>
      </c>
      <c r="CL58" s="164">
        <v>0</v>
      </c>
      <c r="CM58" s="375">
        <f>'Production Summary'!$N$45</f>
        <v>1650</v>
      </c>
      <c r="CN58" s="164">
        <f>'Production Summary'!$N$46</f>
        <v>270</v>
      </c>
      <c r="CO58" s="164">
        <f>'Production Summary'!$N$47</f>
        <v>1350</v>
      </c>
      <c r="CP58" s="166"/>
      <c r="CQ58" s="164">
        <f>'Production Summary'!$N$49</f>
        <v>8004.1580041580037</v>
      </c>
      <c r="CR58" s="164">
        <f>'Production Summary'!$M$49</f>
        <v>66.701316701316699</v>
      </c>
      <c r="CS58" s="164">
        <f>'Production Summary'!$N$50</f>
        <v>13331.600831600828</v>
      </c>
      <c r="CT58" s="164">
        <f>'Production Summary'!$M$50</f>
        <v>148.1288981288981</v>
      </c>
      <c r="CU58" s="164">
        <f>'Production Summary'!$N$51</f>
        <v>12785.862785862784</v>
      </c>
      <c r="CV58" s="164">
        <f>'Production Summary'!$M$51</f>
        <v>355.16285516285512</v>
      </c>
      <c r="CW58" s="164">
        <f>'Production Summary'!$N$52</f>
        <v>12629.937629937627</v>
      </c>
      <c r="CX58" s="164">
        <f>'Production Summary'!$M$52</f>
        <v>701.66320166320156</v>
      </c>
      <c r="CY58" s="164">
        <f>'Production Summary'!$N$53</f>
        <v>12396.049896049895</v>
      </c>
      <c r="CZ58" s="164">
        <f>'Production Summary'!$M$53</f>
        <v>688.66943866943859</v>
      </c>
      <c r="DA58" s="164">
        <f>'Production Summary'!$N$54</f>
        <v>13799.376299376298</v>
      </c>
      <c r="DB58" s="164">
        <f>'Production Summary'!$M$54</f>
        <v>766.63201663201653</v>
      </c>
      <c r="DC58" s="328">
        <f>'Production Summary'!$N$60</f>
        <v>12863.825363825363</v>
      </c>
      <c r="DD58" s="328">
        <f>'Production Summary'!$M$60</f>
        <v>714.65696465696465</v>
      </c>
      <c r="DE58" s="164">
        <f>'Production Summary'!$N$59</f>
        <v>11148.648648648648</v>
      </c>
      <c r="DF58" s="328">
        <f>'Production Summary'!$M$59</f>
        <v>619.36936936936934</v>
      </c>
      <c r="DG58" s="164">
        <f>'Production Summary'!$N$55</f>
        <v>13842.68884268884</v>
      </c>
      <c r="DH58" s="164">
        <f>'Production Summary'!$M$55</f>
        <v>3460.67221067221</v>
      </c>
      <c r="DI58" s="164">
        <f>'Production Summary'!$N$56</f>
        <v>13097.713097713096</v>
      </c>
      <c r="DJ58" s="164">
        <f>'Production Summary'!$M$56</f>
        <v>163.72141372141371</v>
      </c>
      <c r="DK58" s="164">
        <f>'Production Summary'!$N$57</f>
        <v>14189.189189189186</v>
      </c>
      <c r="DL58" s="164">
        <f>'Production Summary'!$M$57</f>
        <v>394.14414414414409</v>
      </c>
      <c r="DM58" s="164">
        <f>'Production Summary'!$N$58</f>
        <v>14017.671517671517</v>
      </c>
      <c r="DN58" s="164">
        <f>'Production Summary'!$M$58</f>
        <v>778.75952875952873</v>
      </c>
      <c r="DO58" s="164">
        <f>'Production Summary'!$N$61</f>
        <v>4500</v>
      </c>
      <c r="DP58" s="328">
        <f>'Production Summary'!$M$61</f>
        <v>750</v>
      </c>
      <c r="DQ58" s="164">
        <v>0</v>
      </c>
      <c r="DR58" s="164">
        <f>'Production Summary'!$N$62</f>
        <v>8900</v>
      </c>
      <c r="DS58" s="164">
        <f>'Production Summary'!$N$70</f>
        <v>300</v>
      </c>
      <c r="DT58" s="328">
        <f>'Production Summary'!$M$70</f>
        <v>25</v>
      </c>
      <c r="DU58" s="164">
        <v>0</v>
      </c>
      <c r="DV58" s="164">
        <f>'Production Summary'!$N$71</f>
        <v>150</v>
      </c>
      <c r="DW58" s="164">
        <v>0</v>
      </c>
      <c r="DX58" s="164">
        <f>'Production Summary'!$N$64</f>
        <v>192</v>
      </c>
      <c r="DY58" s="164">
        <v>0</v>
      </c>
      <c r="DZ58" s="391">
        <f>'Production Summary'!$N$65</f>
        <v>384</v>
      </c>
      <c r="EA58" s="164">
        <v>0</v>
      </c>
      <c r="EB58" s="391">
        <f>'Production Summary'!$N$66</f>
        <v>192</v>
      </c>
      <c r="EC58" s="164">
        <v>0</v>
      </c>
      <c r="ED58" s="164">
        <f>'Production Summary'!$N$67</f>
        <v>96</v>
      </c>
      <c r="EE58" s="164">
        <v>0</v>
      </c>
      <c r="EF58" s="164">
        <f>'Production Summary'!$N$68</f>
        <v>96</v>
      </c>
      <c r="EG58" s="164">
        <v>0</v>
      </c>
      <c r="EH58" s="164">
        <f>'Production Summary'!$N$69</f>
        <v>340</v>
      </c>
      <c r="EI58" s="101"/>
      <c r="EJ58" s="3"/>
      <c r="EK58" s="3"/>
      <c r="ER58" s="64" t="s">
        <v>74</v>
      </c>
      <c r="ES58" s="61" t="str">
        <f t="shared" si="3"/>
        <v/>
      </c>
      <c r="ET58" s="24">
        <f t="shared" si="1"/>
        <v>0</v>
      </c>
    </row>
    <row r="59" spans="1:150" ht="15" customHeight="1">
      <c r="A59" t="b">
        <f>C59='Other States'!C59</f>
        <v>1</v>
      </c>
      <c r="B59" s="65">
        <f t="shared" si="2"/>
        <v>54</v>
      </c>
      <c r="C59" s="61" t="str">
        <f>IF('Other States'!C59="","",'Other States'!C59)</f>
        <v/>
      </c>
      <c r="D59" s="164">
        <f>'Production Summary'!$N$4</f>
        <v>666</v>
      </c>
      <c r="E59" s="164">
        <f>'Production Summary'!$M$4</f>
        <v>27.75</v>
      </c>
      <c r="F59" s="164">
        <v>0</v>
      </c>
      <c r="G59" s="164">
        <f>'Production Summary'!$N$5</f>
        <v>666</v>
      </c>
      <c r="H59" s="164">
        <f>'Production Summary'!$M$5</f>
        <v>27.75</v>
      </c>
      <c r="I59" s="164">
        <v>0</v>
      </c>
      <c r="J59" s="164">
        <f>'Production Summary'!$N$6</f>
        <v>200</v>
      </c>
      <c r="K59" s="328">
        <f>'Production Summary'!$M$6</f>
        <v>7.5</v>
      </c>
      <c r="L59" s="164">
        <v>0</v>
      </c>
      <c r="M59" s="365">
        <f>'Production Summary'!$N$7</f>
        <v>612.72</v>
      </c>
      <c r="N59" s="367">
        <f>'Production Summary'!$M$7</f>
        <v>25.53</v>
      </c>
      <c r="O59" s="164">
        <v>0</v>
      </c>
      <c r="P59" s="164">
        <f>'Production Summary'!$N$8</f>
        <v>780</v>
      </c>
      <c r="Q59" s="164">
        <f>'Production Summary'!$M$8</f>
        <v>65</v>
      </c>
      <c r="R59" s="164">
        <v>0</v>
      </c>
      <c r="S59" s="164">
        <f>'Production Summary'!$N$9</f>
        <v>720</v>
      </c>
      <c r="T59" s="164">
        <f>'Production Summary'!$M$9</f>
        <v>60</v>
      </c>
      <c r="U59" s="164">
        <v>0</v>
      </c>
      <c r="V59" s="164">
        <f>'Production Summary'!$N$10</f>
        <v>876</v>
      </c>
      <c r="W59" s="164">
        <f>'Production Summary'!$M$10</f>
        <v>73</v>
      </c>
      <c r="X59" s="164">
        <v>0</v>
      </c>
      <c r="Y59" s="164">
        <f>'Production Summary'!$N$14</f>
        <v>177</v>
      </c>
      <c r="Z59" s="328">
        <f>'Production Summary'!$M$14</f>
        <v>14.75</v>
      </c>
      <c r="AA59" s="164">
        <v>0</v>
      </c>
      <c r="AB59" s="164">
        <f>'Production Summary'!$N$15</f>
        <v>126</v>
      </c>
      <c r="AC59" s="164">
        <f>'Production Summary'!$M$15</f>
        <v>21</v>
      </c>
      <c r="AD59" s="164">
        <v>0</v>
      </c>
      <c r="AE59" s="164">
        <f>'Production Summary'!$N$16</f>
        <v>252</v>
      </c>
      <c r="AF59" s="164">
        <f>'Production Summary'!$M$16</f>
        <v>21</v>
      </c>
      <c r="AG59" s="164">
        <v>0</v>
      </c>
      <c r="AH59" s="164">
        <f>'Production Summary'!$N$18</f>
        <v>1035</v>
      </c>
      <c r="AI59" s="164">
        <f>'Production Summary'!$M$18</f>
        <v>17.25</v>
      </c>
      <c r="AJ59" s="164">
        <v>0</v>
      </c>
      <c r="AK59" s="164">
        <f>'Production Summary'!$N$19</f>
        <v>870</v>
      </c>
      <c r="AL59" s="164">
        <f>'Production Summary'!$M$19</f>
        <v>29</v>
      </c>
      <c r="AM59" s="164">
        <v>0</v>
      </c>
      <c r="AN59" s="164">
        <f>'Production Summary'!$N$20</f>
        <v>864</v>
      </c>
      <c r="AO59" s="164">
        <f>'Production Summary'!$M$20</f>
        <v>72</v>
      </c>
      <c r="AP59" s="164">
        <v>0</v>
      </c>
      <c r="AQ59" s="164">
        <f>'Production Summary'!$N$21</f>
        <v>670</v>
      </c>
      <c r="AR59" s="164">
        <f>'Production Summary'!$M$21</f>
        <v>335</v>
      </c>
      <c r="AS59" s="164">
        <v>0</v>
      </c>
      <c r="AT59" s="386">
        <f>'Production Summary'!$N$22</f>
        <v>375</v>
      </c>
      <c r="AU59" s="164">
        <f>'Production Summary'!$N$23</f>
        <v>1050</v>
      </c>
      <c r="AV59" s="164">
        <f>'Production Summary'!$N$25</f>
        <v>300</v>
      </c>
      <c r="AW59" s="164">
        <f>'Production Summary'!$M$25</f>
        <v>25</v>
      </c>
      <c r="AX59" s="164">
        <v>0</v>
      </c>
      <c r="AY59" s="164">
        <f>'Production Summary'!$N$26</f>
        <v>300</v>
      </c>
      <c r="AZ59" s="164">
        <f>'Production Summary'!$M$26</f>
        <v>25</v>
      </c>
      <c r="BA59" s="164">
        <v>0</v>
      </c>
      <c r="BB59" s="164">
        <f>'Production Summary'!$N$28</f>
        <v>777</v>
      </c>
      <c r="BC59" s="164">
        <f>'Production Summary'!$M$28</f>
        <v>12.95</v>
      </c>
      <c r="BD59" s="164">
        <v>0</v>
      </c>
      <c r="BE59" s="164">
        <f>'Production Summary'!$N$29</f>
        <v>612</v>
      </c>
      <c r="BF59" s="164">
        <f>'Production Summary'!$M$29</f>
        <v>51</v>
      </c>
      <c r="BG59" s="164">
        <v>0</v>
      </c>
      <c r="BH59" s="164">
        <f>'Production Summary'!$N$30</f>
        <v>500</v>
      </c>
      <c r="BI59" s="164">
        <f>'Production Summary'!$M$30</f>
        <v>250</v>
      </c>
      <c r="BJ59" s="164">
        <v>0</v>
      </c>
      <c r="BK59" s="386"/>
      <c r="BL59" s="164">
        <f>'Production Summary'!$N$32</f>
        <v>875</v>
      </c>
      <c r="BM59" s="164">
        <f>'Production Summary'!$N$34</f>
        <v>360.59999999999997</v>
      </c>
      <c r="BN59" s="164">
        <f>'Production Summary'!$M$34</f>
        <v>6.01</v>
      </c>
      <c r="BO59" s="164">
        <v>0</v>
      </c>
      <c r="BP59" s="164">
        <f>'Production Summary'!$N$36</f>
        <v>717</v>
      </c>
      <c r="BQ59" s="164">
        <f>'Production Summary'!$M$36</f>
        <v>11.95</v>
      </c>
      <c r="BR59" s="164">
        <v>0</v>
      </c>
      <c r="BS59" s="164">
        <f>'Production Summary'!$N$37</f>
        <v>210</v>
      </c>
      <c r="BT59" s="164">
        <f>'Production Summary'!$M$37</f>
        <v>21</v>
      </c>
      <c r="BU59" s="164">
        <v>0</v>
      </c>
      <c r="BV59" s="164">
        <f>'Production Summary'!$N$38</f>
        <v>280</v>
      </c>
      <c r="BW59" s="164">
        <f>'Production Summary'!$M$38</f>
        <v>28</v>
      </c>
      <c r="BX59" s="164">
        <v>0</v>
      </c>
      <c r="BY59" s="165">
        <f>'Production Summary'!$N$39</f>
        <v>300.38406247988502</v>
      </c>
      <c r="BZ59" s="164">
        <f>'Production Summary'!$M$39</f>
        <v>30.038406247988501</v>
      </c>
      <c r="CA59" s="164">
        <v>0</v>
      </c>
      <c r="CB59" s="164">
        <f>'Production Summary'!$N$40</f>
        <v>131.30000000000001</v>
      </c>
      <c r="CC59" s="164">
        <f>'Production Summary'!$M$40</f>
        <v>13.13</v>
      </c>
      <c r="CD59" s="164">
        <v>0</v>
      </c>
      <c r="CE59" s="164">
        <f>'Production Summary'!$N$42</f>
        <v>1136.3519999999996</v>
      </c>
      <c r="CF59" s="164">
        <f>'Production Summary'!$M$42</f>
        <v>81.167999999999978</v>
      </c>
      <c r="CG59" s="164">
        <v>0</v>
      </c>
      <c r="CH59" s="164">
        <v>0</v>
      </c>
      <c r="CI59" s="164">
        <f>'Production Summary'!$N$43</f>
        <v>184</v>
      </c>
      <c r="CJ59" s="164">
        <v>0</v>
      </c>
      <c r="CK59" s="164">
        <f>'Production Summary'!$N$44</f>
        <v>355</v>
      </c>
      <c r="CL59" s="164">
        <v>0</v>
      </c>
      <c r="CM59" s="375">
        <f>'Production Summary'!$N$45</f>
        <v>1650</v>
      </c>
      <c r="CN59" s="164">
        <f>'Production Summary'!$N$46</f>
        <v>270</v>
      </c>
      <c r="CO59" s="164">
        <f>'Production Summary'!$N$47</f>
        <v>1350</v>
      </c>
      <c r="CP59" s="166"/>
      <c r="CQ59" s="164">
        <f>'Production Summary'!$N$49</f>
        <v>8004.1580041580037</v>
      </c>
      <c r="CR59" s="164">
        <f>'Production Summary'!$M$49</f>
        <v>66.701316701316699</v>
      </c>
      <c r="CS59" s="164">
        <f>'Production Summary'!$N$50</f>
        <v>13331.600831600828</v>
      </c>
      <c r="CT59" s="164">
        <f>'Production Summary'!$M$50</f>
        <v>148.1288981288981</v>
      </c>
      <c r="CU59" s="164">
        <f>'Production Summary'!$N$51</f>
        <v>12785.862785862784</v>
      </c>
      <c r="CV59" s="164">
        <f>'Production Summary'!$M$51</f>
        <v>355.16285516285512</v>
      </c>
      <c r="CW59" s="164">
        <f>'Production Summary'!$N$52</f>
        <v>12629.937629937627</v>
      </c>
      <c r="CX59" s="164">
        <f>'Production Summary'!$M$52</f>
        <v>701.66320166320156</v>
      </c>
      <c r="CY59" s="164">
        <f>'Production Summary'!$N$53</f>
        <v>12396.049896049895</v>
      </c>
      <c r="CZ59" s="164">
        <f>'Production Summary'!$M$53</f>
        <v>688.66943866943859</v>
      </c>
      <c r="DA59" s="164">
        <f>'Production Summary'!$N$54</f>
        <v>13799.376299376298</v>
      </c>
      <c r="DB59" s="164">
        <f>'Production Summary'!$M$54</f>
        <v>766.63201663201653</v>
      </c>
      <c r="DC59" s="328">
        <f>'Production Summary'!$N$60</f>
        <v>12863.825363825363</v>
      </c>
      <c r="DD59" s="328">
        <f>'Production Summary'!$M$60</f>
        <v>714.65696465696465</v>
      </c>
      <c r="DE59" s="164">
        <f>'Production Summary'!$N$59</f>
        <v>11148.648648648648</v>
      </c>
      <c r="DF59" s="328">
        <f>'Production Summary'!$M$59</f>
        <v>619.36936936936934</v>
      </c>
      <c r="DG59" s="164">
        <f>'Production Summary'!$N$55</f>
        <v>13842.68884268884</v>
      </c>
      <c r="DH59" s="164">
        <f>'Production Summary'!$M$55</f>
        <v>3460.67221067221</v>
      </c>
      <c r="DI59" s="164">
        <f>'Production Summary'!$N$56</f>
        <v>13097.713097713096</v>
      </c>
      <c r="DJ59" s="164">
        <f>'Production Summary'!$M$56</f>
        <v>163.72141372141371</v>
      </c>
      <c r="DK59" s="164">
        <f>'Production Summary'!$N$57</f>
        <v>14189.189189189186</v>
      </c>
      <c r="DL59" s="164">
        <f>'Production Summary'!$M$57</f>
        <v>394.14414414414409</v>
      </c>
      <c r="DM59" s="164">
        <f>'Production Summary'!$N$58</f>
        <v>14017.671517671517</v>
      </c>
      <c r="DN59" s="164">
        <f>'Production Summary'!$M$58</f>
        <v>778.75952875952873</v>
      </c>
      <c r="DO59" s="164">
        <f>'Production Summary'!$N$61</f>
        <v>4500</v>
      </c>
      <c r="DP59" s="328">
        <f>'Production Summary'!$M$61</f>
        <v>750</v>
      </c>
      <c r="DQ59" s="164">
        <v>0</v>
      </c>
      <c r="DR59" s="164">
        <f>'Production Summary'!$N$62</f>
        <v>8900</v>
      </c>
      <c r="DS59" s="164">
        <f>'Production Summary'!$N$70</f>
        <v>300</v>
      </c>
      <c r="DT59" s="328">
        <f>'Production Summary'!$M$70</f>
        <v>25</v>
      </c>
      <c r="DU59" s="164">
        <v>0</v>
      </c>
      <c r="DV59" s="164">
        <f>'Production Summary'!$N$71</f>
        <v>150</v>
      </c>
      <c r="DW59" s="164">
        <v>0</v>
      </c>
      <c r="DX59" s="164">
        <f>'Production Summary'!$N$64</f>
        <v>192</v>
      </c>
      <c r="DY59" s="164">
        <v>0</v>
      </c>
      <c r="DZ59" s="391">
        <f>'Production Summary'!$N$65</f>
        <v>384</v>
      </c>
      <c r="EA59" s="164">
        <v>0</v>
      </c>
      <c r="EB59" s="391">
        <f>'Production Summary'!$N$66</f>
        <v>192</v>
      </c>
      <c r="EC59" s="164">
        <v>0</v>
      </c>
      <c r="ED59" s="164">
        <f>'Production Summary'!$N$67</f>
        <v>96</v>
      </c>
      <c r="EE59" s="164">
        <v>0</v>
      </c>
      <c r="EF59" s="164">
        <f>'Production Summary'!$N$68</f>
        <v>96</v>
      </c>
      <c r="EG59" s="164">
        <v>0</v>
      </c>
      <c r="EH59" s="164">
        <f>'Production Summary'!$N$69</f>
        <v>340</v>
      </c>
      <c r="EI59" s="101"/>
      <c r="EJ59" s="3"/>
      <c r="EK59" s="3"/>
      <c r="ER59" s="64" t="s">
        <v>75</v>
      </c>
      <c r="ES59" s="61" t="str">
        <f t="shared" si="3"/>
        <v/>
      </c>
      <c r="ET59" s="24">
        <f t="shared" si="1"/>
        <v>0</v>
      </c>
    </row>
    <row r="60" spans="1:150" ht="15" customHeight="1">
      <c r="A60" t="b">
        <f>C60='Other States'!C60</f>
        <v>1</v>
      </c>
      <c r="B60" s="65">
        <f t="shared" si="2"/>
        <v>55</v>
      </c>
      <c r="C60" s="61" t="str">
        <f>IF('Other States'!C60="","",'Other States'!C60)</f>
        <v/>
      </c>
      <c r="D60" s="164">
        <f>'Production Summary'!$N$4</f>
        <v>666</v>
      </c>
      <c r="E60" s="164">
        <f>'Production Summary'!$M$4</f>
        <v>27.75</v>
      </c>
      <c r="F60" s="164">
        <v>0</v>
      </c>
      <c r="G60" s="164">
        <f>'Production Summary'!$N$5</f>
        <v>666</v>
      </c>
      <c r="H60" s="164">
        <f>'Production Summary'!$M$5</f>
        <v>27.75</v>
      </c>
      <c r="I60" s="164">
        <v>0</v>
      </c>
      <c r="J60" s="164">
        <f>'Production Summary'!$N$6</f>
        <v>200</v>
      </c>
      <c r="K60" s="328">
        <f>'Production Summary'!$M$6</f>
        <v>7.5</v>
      </c>
      <c r="L60" s="164">
        <v>0</v>
      </c>
      <c r="M60" s="365">
        <f>'Production Summary'!$N$7</f>
        <v>612.72</v>
      </c>
      <c r="N60" s="367">
        <f>'Production Summary'!$M$7</f>
        <v>25.53</v>
      </c>
      <c r="O60" s="164">
        <v>0</v>
      </c>
      <c r="P60" s="164">
        <f>'Production Summary'!$N$8</f>
        <v>780</v>
      </c>
      <c r="Q60" s="164">
        <f>'Production Summary'!$M$8</f>
        <v>65</v>
      </c>
      <c r="R60" s="164">
        <v>0</v>
      </c>
      <c r="S60" s="164">
        <f>'Production Summary'!$N$9</f>
        <v>720</v>
      </c>
      <c r="T60" s="164">
        <f>'Production Summary'!$M$9</f>
        <v>60</v>
      </c>
      <c r="U60" s="164">
        <v>0</v>
      </c>
      <c r="V60" s="164">
        <f>'Production Summary'!$N$10</f>
        <v>876</v>
      </c>
      <c r="W60" s="164">
        <f>'Production Summary'!$M$10</f>
        <v>73</v>
      </c>
      <c r="X60" s="164">
        <v>0</v>
      </c>
      <c r="Y60" s="164">
        <f>'Production Summary'!$N$14</f>
        <v>177</v>
      </c>
      <c r="Z60" s="328">
        <f>'Production Summary'!$M$14</f>
        <v>14.75</v>
      </c>
      <c r="AA60" s="164">
        <v>0</v>
      </c>
      <c r="AB60" s="164">
        <f>'Production Summary'!$N$15</f>
        <v>126</v>
      </c>
      <c r="AC60" s="164">
        <f>'Production Summary'!$M$15</f>
        <v>21</v>
      </c>
      <c r="AD60" s="164">
        <v>0</v>
      </c>
      <c r="AE60" s="164">
        <f>'Production Summary'!$N$16</f>
        <v>252</v>
      </c>
      <c r="AF60" s="164">
        <f>'Production Summary'!$M$16</f>
        <v>21</v>
      </c>
      <c r="AG60" s="164">
        <v>0</v>
      </c>
      <c r="AH60" s="164">
        <f>'Production Summary'!$N$18</f>
        <v>1035</v>
      </c>
      <c r="AI60" s="164">
        <f>'Production Summary'!$M$18</f>
        <v>17.25</v>
      </c>
      <c r="AJ60" s="164">
        <v>0</v>
      </c>
      <c r="AK60" s="164">
        <f>'Production Summary'!$N$19</f>
        <v>870</v>
      </c>
      <c r="AL60" s="164">
        <f>'Production Summary'!$M$19</f>
        <v>29</v>
      </c>
      <c r="AM60" s="164">
        <v>0</v>
      </c>
      <c r="AN60" s="164">
        <f>'Production Summary'!$N$20</f>
        <v>864</v>
      </c>
      <c r="AO60" s="164">
        <f>'Production Summary'!$M$20</f>
        <v>72</v>
      </c>
      <c r="AP60" s="164">
        <v>0</v>
      </c>
      <c r="AQ60" s="164">
        <f>'Production Summary'!$N$21</f>
        <v>670</v>
      </c>
      <c r="AR60" s="164">
        <f>'Production Summary'!$M$21</f>
        <v>335</v>
      </c>
      <c r="AS60" s="164">
        <v>0</v>
      </c>
      <c r="AT60" s="386">
        <f>'Production Summary'!$N$22</f>
        <v>375</v>
      </c>
      <c r="AU60" s="164">
        <f>'Production Summary'!$N$23</f>
        <v>1050</v>
      </c>
      <c r="AV60" s="164">
        <f>'Production Summary'!$N$25</f>
        <v>300</v>
      </c>
      <c r="AW60" s="164">
        <f>'Production Summary'!$M$25</f>
        <v>25</v>
      </c>
      <c r="AX60" s="164">
        <v>0</v>
      </c>
      <c r="AY60" s="164">
        <f>'Production Summary'!$N$26</f>
        <v>300</v>
      </c>
      <c r="AZ60" s="164">
        <f>'Production Summary'!$M$26</f>
        <v>25</v>
      </c>
      <c r="BA60" s="164">
        <v>0</v>
      </c>
      <c r="BB60" s="164">
        <f>'Production Summary'!$N$28</f>
        <v>777</v>
      </c>
      <c r="BC60" s="164">
        <f>'Production Summary'!$M$28</f>
        <v>12.95</v>
      </c>
      <c r="BD60" s="164">
        <v>0</v>
      </c>
      <c r="BE60" s="164">
        <f>'Production Summary'!$N$29</f>
        <v>612</v>
      </c>
      <c r="BF60" s="164">
        <f>'Production Summary'!$M$29</f>
        <v>51</v>
      </c>
      <c r="BG60" s="164">
        <v>0</v>
      </c>
      <c r="BH60" s="164">
        <f>'Production Summary'!$N$30</f>
        <v>500</v>
      </c>
      <c r="BI60" s="164">
        <f>'Production Summary'!$M$30</f>
        <v>250</v>
      </c>
      <c r="BJ60" s="164">
        <v>0</v>
      </c>
      <c r="BK60" s="386"/>
      <c r="BL60" s="164">
        <f>'Production Summary'!$N$32</f>
        <v>875</v>
      </c>
      <c r="BM60" s="164">
        <f>'Production Summary'!$N$34</f>
        <v>360.59999999999997</v>
      </c>
      <c r="BN60" s="164">
        <f>'Production Summary'!$M$34</f>
        <v>6.01</v>
      </c>
      <c r="BO60" s="164">
        <v>0</v>
      </c>
      <c r="BP60" s="164">
        <f>'Production Summary'!$N$36</f>
        <v>717</v>
      </c>
      <c r="BQ60" s="164">
        <f>'Production Summary'!$M$36</f>
        <v>11.95</v>
      </c>
      <c r="BR60" s="164">
        <v>0</v>
      </c>
      <c r="BS60" s="164">
        <f>'Production Summary'!$N$37</f>
        <v>210</v>
      </c>
      <c r="BT60" s="164">
        <f>'Production Summary'!$M$37</f>
        <v>21</v>
      </c>
      <c r="BU60" s="164">
        <v>0</v>
      </c>
      <c r="BV60" s="164">
        <f>'Production Summary'!$N$38</f>
        <v>280</v>
      </c>
      <c r="BW60" s="164">
        <f>'Production Summary'!$M$38</f>
        <v>28</v>
      </c>
      <c r="BX60" s="164">
        <v>0</v>
      </c>
      <c r="BY60" s="165">
        <f>'Production Summary'!$N$39</f>
        <v>300.38406247988502</v>
      </c>
      <c r="BZ60" s="164">
        <f>'Production Summary'!$M$39</f>
        <v>30.038406247988501</v>
      </c>
      <c r="CA60" s="164">
        <v>0</v>
      </c>
      <c r="CB60" s="164">
        <f>'Production Summary'!$N$40</f>
        <v>131.30000000000001</v>
      </c>
      <c r="CC60" s="164">
        <f>'Production Summary'!$M$40</f>
        <v>13.13</v>
      </c>
      <c r="CD60" s="164">
        <v>0</v>
      </c>
      <c r="CE60" s="164">
        <f>'Production Summary'!$N$42</f>
        <v>1136.3519999999996</v>
      </c>
      <c r="CF60" s="164">
        <f>'Production Summary'!$M$42</f>
        <v>81.167999999999978</v>
      </c>
      <c r="CG60" s="164">
        <v>0</v>
      </c>
      <c r="CH60" s="164">
        <v>0</v>
      </c>
      <c r="CI60" s="164">
        <f>'Production Summary'!$N$43</f>
        <v>184</v>
      </c>
      <c r="CJ60" s="164">
        <v>0</v>
      </c>
      <c r="CK60" s="164">
        <f>'Production Summary'!$N$44</f>
        <v>355</v>
      </c>
      <c r="CL60" s="164">
        <v>0</v>
      </c>
      <c r="CM60" s="375">
        <f>'Production Summary'!$N$45</f>
        <v>1650</v>
      </c>
      <c r="CN60" s="164">
        <f>'Production Summary'!$N$46</f>
        <v>270</v>
      </c>
      <c r="CO60" s="164">
        <f>'Production Summary'!$N$47</f>
        <v>1350</v>
      </c>
      <c r="CP60" s="166"/>
      <c r="CQ60" s="164">
        <f>'Production Summary'!$N$49</f>
        <v>8004.1580041580037</v>
      </c>
      <c r="CR60" s="164">
        <f>'Production Summary'!$M$49</f>
        <v>66.701316701316699</v>
      </c>
      <c r="CS60" s="164">
        <f>'Production Summary'!$N$50</f>
        <v>13331.600831600828</v>
      </c>
      <c r="CT60" s="164">
        <f>'Production Summary'!$M$50</f>
        <v>148.1288981288981</v>
      </c>
      <c r="CU60" s="164">
        <f>'Production Summary'!$N$51</f>
        <v>12785.862785862784</v>
      </c>
      <c r="CV60" s="164">
        <f>'Production Summary'!$M$51</f>
        <v>355.16285516285512</v>
      </c>
      <c r="CW60" s="164">
        <f>'Production Summary'!$N$52</f>
        <v>12629.937629937627</v>
      </c>
      <c r="CX60" s="164">
        <f>'Production Summary'!$M$52</f>
        <v>701.66320166320156</v>
      </c>
      <c r="CY60" s="164">
        <f>'Production Summary'!$N$53</f>
        <v>12396.049896049895</v>
      </c>
      <c r="CZ60" s="164">
        <f>'Production Summary'!$M$53</f>
        <v>688.66943866943859</v>
      </c>
      <c r="DA60" s="164">
        <f>'Production Summary'!$N$54</f>
        <v>13799.376299376298</v>
      </c>
      <c r="DB60" s="164">
        <f>'Production Summary'!$M$54</f>
        <v>766.63201663201653</v>
      </c>
      <c r="DC60" s="328">
        <f>'Production Summary'!$N$60</f>
        <v>12863.825363825363</v>
      </c>
      <c r="DD60" s="328">
        <f>'Production Summary'!$M$60</f>
        <v>714.65696465696465</v>
      </c>
      <c r="DE60" s="164">
        <f>'Production Summary'!$N$59</f>
        <v>11148.648648648648</v>
      </c>
      <c r="DF60" s="328">
        <f>'Production Summary'!$M$59</f>
        <v>619.36936936936934</v>
      </c>
      <c r="DG60" s="164">
        <f>'Production Summary'!$N$55</f>
        <v>13842.68884268884</v>
      </c>
      <c r="DH60" s="164">
        <f>'Production Summary'!$M$55</f>
        <v>3460.67221067221</v>
      </c>
      <c r="DI60" s="164">
        <f>'Production Summary'!$N$56</f>
        <v>13097.713097713096</v>
      </c>
      <c r="DJ60" s="164">
        <f>'Production Summary'!$M$56</f>
        <v>163.72141372141371</v>
      </c>
      <c r="DK60" s="164">
        <f>'Production Summary'!$N$57</f>
        <v>14189.189189189186</v>
      </c>
      <c r="DL60" s="164">
        <f>'Production Summary'!$M$57</f>
        <v>394.14414414414409</v>
      </c>
      <c r="DM60" s="164">
        <f>'Production Summary'!$N$58</f>
        <v>14017.671517671517</v>
      </c>
      <c r="DN60" s="164">
        <f>'Production Summary'!$M$58</f>
        <v>778.75952875952873</v>
      </c>
      <c r="DO60" s="164">
        <f>'Production Summary'!$N$61</f>
        <v>4500</v>
      </c>
      <c r="DP60" s="328">
        <f>'Production Summary'!$M$61</f>
        <v>750</v>
      </c>
      <c r="DQ60" s="164">
        <v>0</v>
      </c>
      <c r="DR60" s="164">
        <f>'Production Summary'!$N$62</f>
        <v>8900</v>
      </c>
      <c r="DS60" s="164">
        <f>'Production Summary'!$N$70</f>
        <v>300</v>
      </c>
      <c r="DT60" s="328">
        <f>'Production Summary'!$M$70</f>
        <v>25</v>
      </c>
      <c r="DU60" s="164">
        <v>0</v>
      </c>
      <c r="DV60" s="164">
        <f>'Production Summary'!$N$71</f>
        <v>150</v>
      </c>
      <c r="DW60" s="164">
        <v>0</v>
      </c>
      <c r="DX60" s="164">
        <f>'Production Summary'!$N$64</f>
        <v>192</v>
      </c>
      <c r="DY60" s="164">
        <v>0</v>
      </c>
      <c r="DZ60" s="391">
        <f>'Production Summary'!$N$65</f>
        <v>384</v>
      </c>
      <c r="EA60" s="164">
        <v>0</v>
      </c>
      <c r="EB60" s="391">
        <f>'Production Summary'!$N$66</f>
        <v>192</v>
      </c>
      <c r="EC60" s="164">
        <v>0</v>
      </c>
      <c r="ED60" s="164">
        <f>'Production Summary'!$N$67</f>
        <v>96</v>
      </c>
      <c r="EE60" s="164">
        <v>0</v>
      </c>
      <c r="EF60" s="164">
        <f>'Production Summary'!$N$68</f>
        <v>96</v>
      </c>
      <c r="EG60" s="164">
        <v>0</v>
      </c>
      <c r="EH60" s="164">
        <f>'Production Summary'!$N$69</f>
        <v>340</v>
      </c>
      <c r="EI60" s="101"/>
      <c r="EJ60" s="3"/>
      <c r="EK60" s="3"/>
      <c r="ER60" s="64" t="s">
        <v>76</v>
      </c>
      <c r="ES60" s="61" t="str">
        <f t="shared" si="3"/>
        <v/>
      </c>
      <c r="ET60" s="24">
        <f t="shared" si="1"/>
        <v>0</v>
      </c>
    </row>
    <row r="61" spans="1:150" ht="15" customHeight="1">
      <c r="A61" t="b">
        <f>C61='Other States'!C61</f>
        <v>1</v>
      </c>
      <c r="B61" s="65">
        <f t="shared" si="2"/>
        <v>56</v>
      </c>
      <c r="C61" s="61" t="str">
        <f>IF('Other States'!C61="","",'Other States'!C61)</f>
        <v/>
      </c>
      <c r="D61" s="164">
        <f>'Production Summary'!$N$4</f>
        <v>666</v>
      </c>
      <c r="E61" s="164">
        <f>'Production Summary'!$M$4</f>
        <v>27.75</v>
      </c>
      <c r="F61" s="164">
        <v>0</v>
      </c>
      <c r="G61" s="164">
        <f>'Production Summary'!$N$5</f>
        <v>666</v>
      </c>
      <c r="H61" s="164">
        <f>'Production Summary'!$M$5</f>
        <v>27.75</v>
      </c>
      <c r="I61" s="164">
        <v>0</v>
      </c>
      <c r="J61" s="164">
        <f>'Production Summary'!$N$6</f>
        <v>200</v>
      </c>
      <c r="K61" s="328">
        <f>'Production Summary'!$M$6</f>
        <v>7.5</v>
      </c>
      <c r="L61" s="164">
        <v>0</v>
      </c>
      <c r="M61" s="365">
        <f>'Production Summary'!$N$7</f>
        <v>612.72</v>
      </c>
      <c r="N61" s="367">
        <f>'Production Summary'!$M$7</f>
        <v>25.53</v>
      </c>
      <c r="O61" s="164">
        <v>0</v>
      </c>
      <c r="P61" s="164">
        <f>'Production Summary'!$N$8</f>
        <v>780</v>
      </c>
      <c r="Q61" s="164">
        <f>'Production Summary'!$M$8</f>
        <v>65</v>
      </c>
      <c r="R61" s="164">
        <v>0</v>
      </c>
      <c r="S61" s="164">
        <f>'Production Summary'!$N$9</f>
        <v>720</v>
      </c>
      <c r="T61" s="164">
        <f>'Production Summary'!$M$9</f>
        <v>60</v>
      </c>
      <c r="U61" s="164">
        <v>0</v>
      </c>
      <c r="V61" s="164">
        <f>'Production Summary'!$N$10</f>
        <v>876</v>
      </c>
      <c r="W61" s="164">
        <f>'Production Summary'!$M$10</f>
        <v>73</v>
      </c>
      <c r="X61" s="164">
        <v>0</v>
      </c>
      <c r="Y61" s="164">
        <f>'Production Summary'!$N$14</f>
        <v>177</v>
      </c>
      <c r="Z61" s="328">
        <f>'Production Summary'!$M$14</f>
        <v>14.75</v>
      </c>
      <c r="AA61" s="164">
        <v>0</v>
      </c>
      <c r="AB61" s="164">
        <f>'Production Summary'!$N$15</f>
        <v>126</v>
      </c>
      <c r="AC61" s="164">
        <f>'Production Summary'!$M$15</f>
        <v>21</v>
      </c>
      <c r="AD61" s="164">
        <v>0</v>
      </c>
      <c r="AE61" s="164">
        <f>'Production Summary'!$N$16</f>
        <v>252</v>
      </c>
      <c r="AF61" s="164">
        <f>'Production Summary'!$M$16</f>
        <v>21</v>
      </c>
      <c r="AG61" s="164">
        <v>0</v>
      </c>
      <c r="AH61" s="164">
        <f>'Production Summary'!$N$18</f>
        <v>1035</v>
      </c>
      <c r="AI61" s="164">
        <f>'Production Summary'!$M$18</f>
        <v>17.25</v>
      </c>
      <c r="AJ61" s="164">
        <v>0</v>
      </c>
      <c r="AK61" s="164">
        <f>'Production Summary'!$N$19</f>
        <v>870</v>
      </c>
      <c r="AL61" s="164">
        <f>'Production Summary'!$M$19</f>
        <v>29</v>
      </c>
      <c r="AM61" s="164">
        <v>0</v>
      </c>
      <c r="AN61" s="164">
        <f>'Production Summary'!$N$20</f>
        <v>864</v>
      </c>
      <c r="AO61" s="164">
        <f>'Production Summary'!$M$20</f>
        <v>72</v>
      </c>
      <c r="AP61" s="164">
        <v>0</v>
      </c>
      <c r="AQ61" s="164">
        <f>'Production Summary'!$N$21</f>
        <v>670</v>
      </c>
      <c r="AR61" s="164">
        <f>'Production Summary'!$M$21</f>
        <v>335</v>
      </c>
      <c r="AS61" s="164">
        <v>0</v>
      </c>
      <c r="AT61" s="386">
        <f>'Production Summary'!$N$22</f>
        <v>375</v>
      </c>
      <c r="AU61" s="164">
        <f>'Production Summary'!$N$23</f>
        <v>1050</v>
      </c>
      <c r="AV61" s="164">
        <f>'Production Summary'!$N$25</f>
        <v>300</v>
      </c>
      <c r="AW61" s="164">
        <f>'Production Summary'!$M$25</f>
        <v>25</v>
      </c>
      <c r="AX61" s="164">
        <v>0</v>
      </c>
      <c r="AY61" s="164">
        <f>'Production Summary'!$N$26</f>
        <v>300</v>
      </c>
      <c r="AZ61" s="164">
        <f>'Production Summary'!$M$26</f>
        <v>25</v>
      </c>
      <c r="BA61" s="164">
        <v>0</v>
      </c>
      <c r="BB61" s="164">
        <f>'Production Summary'!$N$28</f>
        <v>777</v>
      </c>
      <c r="BC61" s="164">
        <f>'Production Summary'!$M$28</f>
        <v>12.95</v>
      </c>
      <c r="BD61" s="164">
        <v>0</v>
      </c>
      <c r="BE61" s="164">
        <f>'Production Summary'!$N$29</f>
        <v>612</v>
      </c>
      <c r="BF61" s="164">
        <f>'Production Summary'!$M$29</f>
        <v>51</v>
      </c>
      <c r="BG61" s="164">
        <v>0</v>
      </c>
      <c r="BH61" s="164">
        <f>'Production Summary'!$N$30</f>
        <v>500</v>
      </c>
      <c r="BI61" s="164">
        <f>'Production Summary'!$M$30</f>
        <v>250</v>
      </c>
      <c r="BJ61" s="164">
        <v>0</v>
      </c>
      <c r="BK61" s="386"/>
      <c r="BL61" s="164">
        <f>'Production Summary'!$N$32</f>
        <v>875</v>
      </c>
      <c r="BM61" s="164">
        <f>'Production Summary'!$N$34</f>
        <v>360.59999999999997</v>
      </c>
      <c r="BN61" s="164">
        <f>'Production Summary'!$M$34</f>
        <v>6.01</v>
      </c>
      <c r="BO61" s="164">
        <v>0</v>
      </c>
      <c r="BP61" s="164">
        <f>'Production Summary'!$N$36</f>
        <v>717</v>
      </c>
      <c r="BQ61" s="164">
        <f>'Production Summary'!$M$36</f>
        <v>11.95</v>
      </c>
      <c r="BR61" s="164">
        <v>0</v>
      </c>
      <c r="BS61" s="164">
        <f>'Production Summary'!$N$37</f>
        <v>210</v>
      </c>
      <c r="BT61" s="164">
        <f>'Production Summary'!$M$37</f>
        <v>21</v>
      </c>
      <c r="BU61" s="164">
        <v>0</v>
      </c>
      <c r="BV61" s="164">
        <f>'Production Summary'!$N$38</f>
        <v>280</v>
      </c>
      <c r="BW61" s="164">
        <f>'Production Summary'!$M$38</f>
        <v>28</v>
      </c>
      <c r="BX61" s="164">
        <v>0</v>
      </c>
      <c r="BY61" s="165">
        <f>'Production Summary'!$N$39</f>
        <v>300.38406247988502</v>
      </c>
      <c r="BZ61" s="164">
        <f>'Production Summary'!$M$39</f>
        <v>30.038406247988501</v>
      </c>
      <c r="CA61" s="164">
        <v>0</v>
      </c>
      <c r="CB61" s="164">
        <f>'Production Summary'!$N$40</f>
        <v>131.30000000000001</v>
      </c>
      <c r="CC61" s="164">
        <f>'Production Summary'!$M$40</f>
        <v>13.13</v>
      </c>
      <c r="CD61" s="164">
        <v>0</v>
      </c>
      <c r="CE61" s="164">
        <f>'Production Summary'!$N$42</f>
        <v>1136.3519999999996</v>
      </c>
      <c r="CF61" s="164">
        <f>'Production Summary'!$M$42</f>
        <v>81.167999999999978</v>
      </c>
      <c r="CG61" s="164">
        <v>0</v>
      </c>
      <c r="CH61" s="164">
        <v>0</v>
      </c>
      <c r="CI61" s="164">
        <f>'Production Summary'!$N$43</f>
        <v>184</v>
      </c>
      <c r="CJ61" s="164">
        <v>0</v>
      </c>
      <c r="CK61" s="164">
        <f>'Production Summary'!$N$44</f>
        <v>355</v>
      </c>
      <c r="CL61" s="164">
        <v>0</v>
      </c>
      <c r="CM61" s="375">
        <f>'Production Summary'!$N$45</f>
        <v>1650</v>
      </c>
      <c r="CN61" s="164">
        <f>'Production Summary'!$N$46</f>
        <v>270</v>
      </c>
      <c r="CO61" s="164">
        <f>'Production Summary'!$N$47</f>
        <v>1350</v>
      </c>
      <c r="CP61" s="166"/>
      <c r="CQ61" s="164">
        <f>'Production Summary'!$N$49</f>
        <v>8004.1580041580037</v>
      </c>
      <c r="CR61" s="164">
        <f>'Production Summary'!$M$49</f>
        <v>66.701316701316699</v>
      </c>
      <c r="CS61" s="164">
        <f>'Production Summary'!$N$50</f>
        <v>13331.600831600828</v>
      </c>
      <c r="CT61" s="164">
        <f>'Production Summary'!$M$50</f>
        <v>148.1288981288981</v>
      </c>
      <c r="CU61" s="164">
        <f>'Production Summary'!$N$51</f>
        <v>12785.862785862784</v>
      </c>
      <c r="CV61" s="164">
        <f>'Production Summary'!$M$51</f>
        <v>355.16285516285512</v>
      </c>
      <c r="CW61" s="164">
        <f>'Production Summary'!$N$52</f>
        <v>12629.937629937627</v>
      </c>
      <c r="CX61" s="164">
        <f>'Production Summary'!$M$52</f>
        <v>701.66320166320156</v>
      </c>
      <c r="CY61" s="164">
        <f>'Production Summary'!$N$53</f>
        <v>12396.049896049895</v>
      </c>
      <c r="CZ61" s="164">
        <f>'Production Summary'!$M$53</f>
        <v>688.66943866943859</v>
      </c>
      <c r="DA61" s="164">
        <f>'Production Summary'!$N$54</f>
        <v>13799.376299376298</v>
      </c>
      <c r="DB61" s="164">
        <f>'Production Summary'!$M$54</f>
        <v>766.63201663201653</v>
      </c>
      <c r="DC61" s="328">
        <f>'Production Summary'!$N$60</f>
        <v>12863.825363825363</v>
      </c>
      <c r="DD61" s="328">
        <f>'Production Summary'!$M$60</f>
        <v>714.65696465696465</v>
      </c>
      <c r="DE61" s="164">
        <f>'Production Summary'!$N$59</f>
        <v>11148.648648648648</v>
      </c>
      <c r="DF61" s="328">
        <f>'Production Summary'!$M$59</f>
        <v>619.36936936936934</v>
      </c>
      <c r="DG61" s="164">
        <f>'Production Summary'!$N$55</f>
        <v>13842.68884268884</v>
      </c>
      <c r="DH61" s="164">
        <f>'Production Summary'!$M$55</f>
        <v>3460.67221067221</v>
      </c>
      <c r="DI61" s="164">
        <f>'Production Summary'!$N$56</f>
        <v>13097.713097713096</v>
      </c>
      <c r="DJ61" s="164">
        <f>'Production Summary'!$M$56</f>
        <v>163.72141372141371</v>
      </c>
      <c r="DK61" s="164">
        <f>'Production Summary'!$N$57</f>
        <v>14189.189189189186</v>
      </c>
      <c r="DL61" s="164">
        <f>'Production Summary'!$M$57</f>
        <v>394.14414414414409</v>
      </c>
      <c r="DM61" s="164">
        <f>'Production Summary'!$N$58</f>
        <v>14017.671517671517</v>
      </c>
      <c r="DN61" s="164">
        <f>'Production Summary'!$M$58</f>
        <v>778.75952875952873</v>
      </c>
      <c r="DO61" s="164">
        <f>'Production Summary'!$N$61</f>
        <v>4500</v>
      </c>
      <c r="DP61" s="328">
        <f>'Production Summary'!$M$61</f>
        <v>750</v>
      </c>
      <c r="DQ61" s="164">
        <v>0</v>
      </c>
      <c r="DR61" s="164">
        <f>'Production Summary'!$N$62</f>
        <v>8900</v>
      </c>
      <c r="DS61" s="164">
        <f>'Production Summary'!$N$70</f>
        <v>300</v>
      </c>
      <c r="DT61" s="328">
        <f>'Production Summary'!$M$70</f>
        <v>25</v>
      </c>
      <c r="DU61" s="164">
        <v>0</v>
      </c>
      <c r="DV61" s="164">
        <f>'Production Summary'!$N$71</f>
        <v>150</v>
      </c>
      <c r="DW61" s="164">
        <v>0</v>
      </c>
      <c r="DX61" s="164">
        <f>'Production Summary'!$N$64</f>
        <v>192</v>
      </c>
      <c r="DY61" s="164">
        <v>0</v>
      </c>
      <c r="DZ61" s="391">
        <f>'Production Summary'!$N$65</f>
        <v>384</v>
      </c>
      <c r="EA61" s="164">
        <v>0</v>
      </c>
      <c r="EB61" s="391">
        <f>'Production Summary'!$N$66</f>
        <v>192</v>
      </c>
      <c r="EC61" s="164">
        <v>0</v>
      </c>
      <c r="ED61" s="164">
        <f>'Production Summary'!$N$67</f>
        <v>96</v>
      </c>
      <c r="EE61" s="164">
        <v>0</v>
      </c>
      <c r="EF61" s="164">
        <f>'Production Summary'!$N$68</f>
        <v>96</v>
      </c>
      <c r="EG61" s="164">
        <v>0</v>
      </c>
      <c r="EH61" s="164">
        <f>'Production Summary'!$N$69</f>
        <v>340</v>
      </c>
      <c r="EI61" s="101"/>
      <c r="EJ61" s="3"/>
      <c r="EK61" s="3"/>
      <c r="ER61" s="64" t="s">
        <v>77</v>
      </c>
      <c r="ES61" s="61" t="str">
        <f t="shared" si="3"/>
        <v/>
      </c>
      <c r="ET61" s="24">
        <f t="shared" si="1"/>
        <v>0</v>
      </c>
    </row>
    <row r="62" spans="1:150" ht="15" customHeight="1">
      <c r="A62" t="b">
        <f>C62='Other States'!C62</f>
        <v>1</v>
      </c>
      <c r="B62" s="65">
        <f t="shared" si="2"/>
        <v>57</v>
      </c>
      <c r="C62" s="61" t="str">
        <f>IF('Other States'!C62="","",'Other States'!C62)</f>
        <v/>
      </c>
      <c r="D62" s="164">
        <f>'Production Summary'!$N$4</f>
        <v>666</v>
      </c>
      <c r="E62" s="164">
        <f>'Production Summary'!$M$4</f>
        <v>27.75</v>
      </c>
      <c r="F62" s="164">
        <v>0</v>
      </c>
      <c r="G62" s="164">
        <f>'Production Summary'!$N$5</f>
        <v>666</v>
      </c>
      <c r="H62" s="164">
        <f>'Production Summary'!$M$5</f>
        <v>27.75</v>
      </c>
      <c r="I62" s="164">
        <v>0</v>
      </c>
      <c r="J62" s="164">
        <f>'Production Summary'!$N$6</f>
        <v>200</v>
      </c>
      <c r="K62" s="328">
        <f>'Production Summary'!$M$6</f>
        <v>7.5</v>
      </c>
      <c r="L62" s="164">
        <v>0</v>
      </c>
      <c r="M62" s="365">
        <f>'Production Summary'!$N$7</f>
        <v>612.72</v>
      </c>
      <c r="N62" s="367">
        <f>'Production Summary'!$M$7</f>
        <v>25.53</v>
      </c>
      <c r="O62" s="164">
        <v>0</v>
      </c>
      <c r="P62" s="164">
        <f>'Production Summary'!$N$8</f>
        <v>780</v>
      </c>
      <c r="Q62" s="164">
        <f>'Production Summary'!$M$8</f>
        <v>65</v>
      </c>
      <c r="R62" s="164">
        <v>0</v>
      </c>
      <c r="S62" s="164">
        <f>'Production Summary'!$N$9</f>
        <v>720</v>
      </c>
      <c r="T62" s="164">
        <f>'Production Summary'!$M$9</f>
        <v>60</v>
      </c>
      <c r="U62" s="164">
        <v>0</v>
      </c>
      <c r="V62" s="164">
        <f>'Production Summary'!$N$10</f>
        <v>876</v>
      </c>
      <c r="W62" s="164">
        <f>'Production Summary'!$M$10</f>
        <v>73</v>
      </c>
      <c r="X62" s="164">
        <v>0</v>
      </c>
      <c r="Y62" s="164">
        <f>'Production Summary'!$N$14</f>
        <v>177</v>
      </c>
      <c r="Z62" s="328">
        <f>'Production Summary'!$M$14</f>
        <v>14.75</v>
      </c>
      <c r="AA62" s="164">
        <v>0</v>
      </c>
      <c r="AB62" s="164">
        <f>'Production Summary'!$N$15</f>
        <v>126</v>
      </c>
      <c r="AC62" s="164">
        <f>'Production Summary'!$M$15</f>
        <v>21</v>
      </c>
      <c r="AD62" s="164">
        <v>0</v>
      </c>
      <c r="AE62" s="164">
        <f>'Production Summary'!$N$16</f>
        <v>252</v>
      </c>
      <c r="AF62" s="164">
        <f>'Production Summary'!$M$16</f>
        <v>21</v>
      </c>
      <c r="AG62" s="164">
        <v>0</v>
      </c>
      <c r="AH62" s="164">
        <f>'Production Summary'!$N$18</f>
        <v>1035</v>
      </c>
      <c r="AI62" s="164">
        <f>'Production Summary'!$M$18</f>
        <v>17.25</v>
      </c>
      <c r="AJ62" s="164">
        <v>0</v>
      </c>
      <c r="AK62" s="164">
        <f>'Production Summary'!$N$19</f>
        <v>870</v>
      </c>
      <c r="AL62" s="164">
        <f>'Production Summary'!$M$19</f>
        <v>29</v>
      </c>
      <c r="AM62" s="164">
        <v>0</v>
      </c>
      <c r="AN62" s="164">
        <f>'Production Summary'!$N$20</f>
        <v>864</v>
      </c>
      <c r="AO62" s="164">
        <f>'Production Summary'!$M$20</f>
        <v>72</v>
      </c>
      <c r="AP62" s="164">
        <v>0</v>
      </c>
      <c r="AQ62" s="164">
        <f>'Production Summary'!$N$21</f>
        <v>670</v>
      </c>
      <c r="AR62" s="164">
        <f>'Production Summary'!$M$21</f>
        <v>335</v>
      </c>
      <c r="AS62" s="164">
        <v>0</v>
      </c>
      <c r="AT62" s="386">
        <f>'Production Summary'!$N$22</f>
        <v>375</v>
      </c>
      <c r="AU62" s="164">
        <f>'Production Summary'!$N$23</f>
        <v>1050</v>
      </c>
      <c r="AV62" s="164">
        <f>'Production Summary'!$N$25</f>
        <v>300</v>
      </c>
      <c r="AW62" s="164">
        <f>'Production Summary'!$M$25</f>
        <v>25</v>
      </c>
      <c r="AX62" s="164">
        <v>0</v>
      </c>
      <c r="AY62" s="164">
        <f>'Production Summary'!$N$26</f>
        <v>300</v>
      </c>
      <c r="AZ62" s="164">
        <f>'Production Summary'!$M$26</f>
        <v>25</v>
      </c>
      <c r="BA62" s="164">
        <v>0</v>
      </c>
      <c r="BB62" s="164">
        <f>'Production Summary'!$N$28</f>
        <v>777</v>
      </c>
      <c r="BC62" s="164">
        <f>'Production Summary'!$M$28</f>
        <v>12.95</v>
      </c>
      <c r="BD62" s="164">
        <v>0</v>
      </c>
      <c r="BE62" s="164">
        <f>'Production Summary'!$N$29</f>
        <v>612</v>
      </c>
      <c r="BF62" s="164">
        <f>'Production Summary'!$M$29</f>
        <v>51</v>
      </c>
      <c r="BG62" s="164">
        <v>0</v>
      </c>
      <c r="BH62" s="164">
        <f>'Production Summary'!$N$30</f>
        <v>500</v>
      </c>
      <c r="BI62" s="164">
        <f>'Production Summary'!$M$30</f>
        <v>250</v>
      </c>
      <c r="BJ62" s="164">
        <v>0</v>
      </c>
      <c r="BK62" s="386"/>
      <c r="BL62" s="164">
        <f>'Production Summary'!$N$32</f>
        <v>875</v>
      </c>
      <c r="BM62" s="164">
        <f>'Production Summary'!$N$34</f>
        <v>360.59999999999997</v>
      </c>
      <c r="BN62" s="164">
        <f>'Production Summary'!$M$34</f>
        <v>6.01</v>
      </c>
      <c r="BO62" s="164">
        <v>0</v>
      </c>
      <c r="BP62" s="164">
        <f>'Production Summary'!$N$36</f>
        <v>717</v>
      </c>
      <c r="BQ62" s="164">
        <f>'Production Summary'!$M$36</f>
        <v>11.95</v>
      </c>
      <c r="BR62" s="164">
        <v>0</v>
      </c>
      <c r="BS62" s="164">
        <f>'Production Summary'!$N$37</f>
        <v>210</v>
      </c>
      <c r="BT62" s="164">
        <f>'Production Summary'!$M$37</f>
        <v>21</v>
      </c>
      <c r="BU62" s="164">
        <v>0</v>
      </c>
      <c r="BV62" s="164">
        <f>'Production Summary'!$N$38</f>
        <v>280</v>
      </c>
      <c r="BW62" s="164">
        <f>'Production Summary'!$M$38</f>
        <v>28</v>
      </c>
      <c r="BX62" s="164">
        <v>0</v>
      </c>
      <c r="BY62" s="165">
        <f>'Production Summary'!$N$39</f>
        <v>300.38406247988502</v>
      </c>
      <c r="BZ62" s="164">
        <f>'Production Summary'!$M$39</f>
        <v>30.038406247988501</v>
      </c>
      <c r="CA62" s="164">
        <v>0</v>
      </c>
      <c r="CB62" s="164">
        <f>'Production Summary'!$N$40</f>
        <v>131.30000000000001</v>
      </c>
      <c r="CC62" s="164">
        <f>'Production Summary'!$M$40</f>
        <v>13.13</v>
      </c>
      <c r="CD62" s="164">
        <v>0</v>
      </c>
      <c r="CE62" s="164">
        <f>'Production Summary'!$N$42</f>
        <v>1136.3519999999996</v>
      </c>
      <c r="CF62" s="164">
        <f>'Production Summary'!$M$42</f>
        <v>81.167999999999978</v>
      </c>
      <c r="CG62" s="164">
        <v>0</v>
      </c>
      <c r="CH62" s="164">
        <v>0</v>
      </c>
      <c r="CI62" s="164">
        <f>'Production Summary'!$N$43</f>
        <v>184</v>
      </c>
      <c r="CJ62" s="164">
        <v>0</v>
      </c>
      <c r="CK62" s="164">
        <f>'Production Summary'!$N$44</f>
        <v>355</v>
      </c>
      <c r="CL62" s="164">
        <v>0</v>
      </c>
      <c r="CM62" s="375">
        <f>'Production Summary'!$N$45</f>
        <v>1650</v>
      </c>
      <c r="CN62" s="164">
        <f>'Production Summary'!$N$46</f>
        <v>270</v>
      </c>
      <c r="CO62" s="164">
        <f>'Production Summary'!$N$47</f>
        <v>1350</v>
      </c>
      <c r="CP62" s="166"/>
      <c r="CQ62" s="164">
        <f>'Production Summary'!$N$49</f>
        <v>8004.1580041580037</v>
      </c>
      <c r="CR62" s="164">
        <f>'Production Summary'!$M$49</f>
        <v>66.701316701316699</v>
      </c>
      <c r="CS62" s="164">
        <f>'Production Summary'!$N$50</f>
        <v>13331.600831600828</v>
      </c>
      <c r="CT62" s="164">
        <f>'Production Summary'!$M$50</f>
        <v>148.1288981288981</v>
      </c>
      <c r="CU62" s="164">
        <f>'Production Summary'!$N$51</f>
        <v>12785.862785862784</v>
      </c>
      <c r="CV62" s="164">
        <f>'Production Summary'!$M$51</f>
        <v>355.16285516285512</v>
      </c>
      <c r="CW62" s="164">
        <f>'Production Summary'!$N$52</f>
        <v>12629.937629937627</v>
      </c>
      <c r="CX62" s="164">
        <f>'Production Summary'!$M$52</f>
        <v>701.66320166320156</v>
      </c>
      <c r="CY62" s="164">
        <f>'Production Summary'!$N$53</f>
        <v>12396.049896049895</v>
      </c>
      <c r="CZ62" s="164">
        <f>'Production Summary'!$M$53</f>
        <v>688.66943866943859</v>
      </c>
      <c r="DA62" s="164">
        <f>'Production Summary'!$N$54</f>
        <v>13799.376299376298</v>
      </c>
      <c r="DB62" s="164">
        <f>'Production Summary'!$M$54</f>
        <v>766.63201663201653</v>
      </c>
      <c r="DC62" s="328">
        <f>'Production Summary'!$N$60</f>
        <v>12863.825363825363</v>
      </c>
      <c r="DD62" s="328">
        <f>'Production Summary'!$M$60</f>
        <v>714.65696465696465</v>
      </c>
      <c r="DE62" s="164">
        <f>'Production Summary'!$N$59</f>
        <v>11148.648648648648</v>
      </c>
      <c r="DF62" s="328">
        <f>'Production Summary'!$M$59</f>
        <v>619.36936936936934</v>
      </c>
      <c r="DG62" s="164">
        <f>'Production Summary'!$N$55</f>
        <v>13842.68884268884</v>
      </c>
      <c r="DH62" s="164">
        <f>'Production Summary'!$M$55</f>
        <v>3460.67221067221</v>
      </c>
      <c r="DI62" s="164">
        <f>'Production Summary'!$N$56</f>
        <v>13097.713097713096</v>
      </c>
      <c r="DJ62" s="164">
        <f>'Production Summary'!$M$56</f>
        <v>163.72141372141371</v>
      </c>
      <c r="DK62" s="164">
        <f>'Production Summary'!$N$57</f>
        <v>14189.189189189186</v>
      </c>
      <c r="DL62" s="164">
        <f>'Production Summary'!$M$57</f>
        <v>394.14414414414409</v>
      </c>
      <c r="DM62" s="164">
        <f>'Production Summary'!$N$58</f>
        <v>14017.671517671517</v>
      </c>
      <c r="DN62" s="164">
        <f>'Production Summary'!$M$58</f>
        <v>778.75952875952873</v>
      </c>
      <c r="DO62" s="164">
        <f>'Production Summary'!$N$61</f>
        <v>4500</v>
      </c>
      <c r="DP62" s="328">
        <f>'Production Summary'!$M$61</f>
        <v>750</v>
      </c>
      <c r="DQ62" s="164">
        <v>0</v>
      </c>
      <c r="DR62" s="164">
        <f>'Production Summary'!$N$62</f>
        <v>8900</v>
      </c>
      <c r="DS62" s="164">
        <f>'Production Summary'!$N$70</f>
        <v>300</v>
      </c>
      <c r="DT62" s="328">
        <f>'Production Summary'!$M$70</f>
        <v>25</v>
      </c>
      <c r="DU62" s="164">
        <v>0</v>
      </c>
      <c r="DV62" s="164">
        <f>'Production Summary'!$N$71</f>
        <v>150</v>
      </c>
      <c r="DW62" s="164">
        <v>0</v>
      </c>
      <c r="DX62" s="164">
        <f>'Production Summary'!$N$64</f>
        <v>192</v>
      </c>
      <c r="DY62" s="164">
        <v>0</v>
      </c>
      <c r="DZ62" s="391">
        <f>'Production Summary'!$N$65</f>
        <v>384</v>
      </c>
      <c r="EA62" s="164">
        <v>0</v>
      </c>
      <c r="EB62" s="391">
        <f>'Production Summary'!$N$66</f>
        <v>192</v>
      </c>
      <c r="EC62" s="164">
        <v>0</v>
      </c>
      <c r="ED62" s="164">
        <f>'Production Summary'!$N$67</f>
        <v>96</v>
      </c>
      <c r="EE62" s="164">
        <v>0</v>
      </c>
      <c r="EF62" s="164">
        <f>'Production Summary'!$N$68</f>
        <v>96</v>
      </c>
      <c r="EG62" s="164">
        <v>0</v>
      </c>
      <c r="EH62" s="164">
        <f>'Production Summary'!$N$69</f>
        <v>340</v>
      </c>
      <c r="EI62" s="101"/>
      <c r="EJ62" s="3"/>
      <c r="EK62" s="3"/>
      <c r="ER62" s="64" t="s">
        <v>78</v>
      </c>
      <c r="ES62" s="61" t="str">
        <f t="shared" si="3"/>
        <v/>
      </c>
      <c r="ET62" s="24">
        <f t="shared" si="1"/>
        <v>0</v>
      </c>
    </row>
    <row r="63" spans="1:150" ht="15" customHeight="1">
      <c r="A63" t="b">
        <f>C63='Other States'!C63</f>
        <v>1</v>
      </c>
      <c r="B63" s="65">
        <f t="shared" si="2"/>
        <v>58</v>
      </c>
      <c r="C63" s="61" t="str">
        <f>IF('Other States'!C63="","",'Other States'!C63)</f>
        <v/>
      </c>
      <c r="D63" s="164">
        <f>'Production Summary'!$N$4</f>
        <v>666</v>
      </c>
      <c r="E63" s="164">
        <f>'Production Summary'!$M$4</f>
        <v>27.75</v>
      </c>
      <c r="F63" s="164">
        <v>0</v>
      </c>
      <c r="G63" s="164">
        <f>'Production Summary'!$N$5</f>
        <v>666</v>
      </c>
      <c r="H63" s="164">
        <f>'Production Summary'!$M$5</f>
        <v>27.75</v>
      </c>
      <c r="I63" s="164">
        <v>0</v>
      </c>
      <c r="J63" s="164">
        <f>'Production Summary'!$N$6</f>
        <v>200</v>
      </c>
      <c r="K63" s="328">
        <f>'Production Summary'!$M$6</f>
        <v>7.5</v>
      </c>
      <c r="L63" s="164">
        <v>0</v>
      </c>
      <c r="M63" s="365">
        <f>'Production Summary'!$N$7</f>
        <v>612.72</v>
      </c>
      <c r="N63" s="367">
        <f>'Production Summary'!$M$7</f>
        <v>25.53</v>
      </c>
      <c r="O63" s="164">
        <v>0</v>
      </c>
      <c r="P63" s="164">
        <f>'Production Summary'!$N$8</f>
        <v>780</v>
      </c>
      <c r="Q63" s="164">
        <f>'Production Summary'!$M$8</f>
        <v>65</v>
      </c>
      <c r="R63" s="164">
        <v>0</v>
      </c>
      <c r="S63" s="164">
        <f>'Production Summary'!$N$9</f>
        <v>720</v>
      </c>
      <c r="T63" s="164">
        <f>'Production Summary'!$M$9</f>
        <v>60</v>
      </c>
      <c r="U63" s="164">
        <v>0</v>
      </c>
      <c r="V63" s="164">
        <f>'Production Summary'!$N$10</f>
        <v>876</v>
      </c>
      <c r="W63" s="164">
        <f>'Production Summary'!$M$10</f>
        <v>73</v>
      </c>
      <c r="X63" s="164">
        <v>0</v>
      </c>
      <c r="Y63" s="164">
        <f>'Production Summary'!$N$14</f>
        <v>177</v>
      </c>
      <c r="Z63" s="328">
        <f>'Production Summary'!$M$14</f>
        <v>14.75</v>
      </c>
      <c r="AA63" s="164">
        <v>0</v>
      </c>
      <c r="AB63" s="164">
        <f>'Production Summary'!$N$15</f>
        <v>126</v>
      </c>
      <c r="AC63" s="164">
        <f>'Production Summary'!$M$15</f>
        <v>21</v>
      </c>
      <c r="AD63" s="164">
        <v>0</v>
      </c>
      <c r="AE63" s="164">
        <f>'Production Summary'!$N$16</f>
        <v>252</v>
      </c>
      <c r="AF63" s="164">
        <f>'Production Summary'!$M$16</f>
        <v>21</v>
      </c>
      <c r="AG63" s="164">
        <v>0</v>
      </c>
      <c r="AH63" s="164">
        <f>'Production Summary'!$N$18</f>
        <v>1035</v>
      </c>
      <c r="AI63" s="164">
        <f>'Production Summary'!$M$18</f>
        <v>17.25</v>
      </c>
      <c r="AJ63" s="164">
        <v>0</v>
      </c>
      <c r="AK63" s="164">
        <f>'Production Summary'!$N$19</f>
        <v>870</v>
      </c>
      <c r="AL63" s="164">
        <f>'Production Summary'!$M$19</f>
        <v>29</v>
      </c>
      <c r="AM63" s="164">
        <v>0</v>
      </c>
      <c r="AN63" s="164">
        <f>'Production Summary'!$N$20</f>
        <v>864</v>
      </c>
      <c r="AO63" s="164">
        <f>'Production Summary'!$M$20</f>
        <v>72</v>
      </c>
      <c r="AP63" s="164">
        <v>0</v>
      </c>
      <c r="AQ63" s="164">
        <f>'Production Summary'!$N$21</f>
        <v>670</v>
      </c>
      <c r="AR63" s="164">
        <f>'Production Summary'!$M$21</f>
        <v>335</v>
      </c>
      <c r="AS63" s="164">
        <v>0</v>
      </c>
      <c r="AT63" s="386">
        <f>'Production Summary'!$N$22</f>
        <v>375</v>
      </c>
      <c r="AU63" s="164">
        <f>'Production Summary'!$N$23</f>
        <v>1050</v>
      </c>
      <c r="AV63" s="164">
        <f>'Production Summary'!$N$25</f>
        <v>300</v>
      </c>
      <c r="AW63" s="164">
        <f>'Production Summary'!$M$25</f>
        <v>25</v>
      </c>
      <c r="AX63" s="164">
        <v>0</v>
      </c>
      <c r="AY63" s="164">
        <f>'Production Summary'!$N$26</f>
        <v>300</v>
      </c>
      <c r="AZ63" s="164">
        <f>'Production Summary'!$M$26</f>
        <v>25</v>
      </c>
      <c r="BA63" s="164">
        <v>0</v>
      </c>
      <c r="BB63" s="164">
        <f>'Production Summary'!$N$28</f>
        <v>777</v>
      </c>
      <c r="BC63" s="164">
        <f>'Production Summary'!$M$28</f>
        <v>12.95</v>
      </c>
      <c r="BD63" s="164">
        <v>0</v>
      </c>
      <c r="BE63" s="164">
        <f>'Production Summary'!$N$29</f>
        <v>612</v>
      </c>
      <c r="BF63" s="164">
        <f>'Production Summary'!$M$29</f>
        <v>51</v>
      </c>
      <c r="BG63" s="164">
        <v>0</v>
      </c>
      <c r="BH63" s="164">
        <f>'Production Summary'!$N$30</f>
        <v>500</v>
      </c>
      <c r="BI63" s="164">
        <f>'Production Summary'!$M$30</f>
        <v>250</v>
      </c>
      <c r="BJ63" s="164">
        <v>0</v>
      </c>
      <c r="BK63" s="386"/>
      <c r="BL63" s="164">
        <f>'Production Summary'!$N$32</f>
        <v>875</v>
      </c>
      <c r="BM63" s="164">
        <f>'Production Summary'!$N$34</f>
        <v>360.59999999999997</v>
      </c>
      <c r="BN63" s="164">
        <f>'Production Summary'!$M$34</f>
        <v>6.01</v>
      </c>
      <c r="BO63" s="164">
        <v>0</v>
      </c>
      <c r="BP63" s="164">
        <f>'Production Summary'!$N$36</f>
        <v>717</v>
      </c>
      <c r="BQ63" s="164">
        <f>'Production Summary'!$M$36</f>
        <v>11.95</v>
      </c>
      <c r="BR63" s="164">
        <v>0</v>
      </c>
      <c r="BS63" s="164">
        <f>'Production Summary'!$N$37</f>
        <v>210</v>
      </c>
      <c r="BT63" s="164">
        <f>'Production Summary'!$M$37</f>
        <v>21</v>
      </c>
      <c r="BU63" s="164">
        <v>0</v>
      </c>
      <c r="BV63" s="164">
        <f>'Production Summary'!$N$38</f>
        <v>280</v>
      </c>
      <c r="BW63" s="164">
        <f>'Production Summary'!$M$38</f>
        <v>28</v>
      </c>
      <c r="BX63" s="164">
        <v>0</v>
      </c>
      <c r="BY63" s="165">
        <f>'Production Summary'!$N$39</f>
        <v>300.38406247988502</v>
      </c>
      <c r="BZ63" s="164">
        <f>'Production Summary'!$M$39</f>
        <v>30.038406247988501</v>
      </c>
      <c r="CA63" s="164">
        <v>0</v>
      </c>
      <c r="CB63" s="164">
        <f>'Production Summary'!$N$40</f>
        <v>131.30000000000001</v>
      </c>
      <c r="CC63" s="164">
        <f>'Production Summary'!$M$40</f>
        <v>13.13</v>
      </c>
      <c r="CD63" s="164">
        <v>0</v>
      </c>
      <c r="CE63" s="164">
        <f>'Production Summary'!$N$42</f>
        <v>1136.3519999999996</v>
      </c>
      <c r="CF63" s="164">
        <f>'Production Summary'!$M$42</f>
        <v>81.167999999999978</v>
      </c>
      <c r="CG63" s="164">
        <v>0</v>
      </c>
      <c r="CH63" s="164">
        <v>0</v>
      </c>
      <c r="CI63" s="164">
        <f>'Production Summary'!$N$43</f>
        <v>184</v>
      </c>
      <c r="CJ63" s="164">
        <v>0</v>
      </c>
      <c r="CK63" s="164">
        <f>'Production Summary'!$N$44</f>
        <v>355</v>
      </c>
      <c r="CL63" s="164">
        <v>0</v>
      </c>
      <c r="CM63" s="375">
        <f>'Production Summary'!$N$45</f>
        <v>1650</v>
      </c>
      <c r="CN63" s="164">
        <f>'Production Summary'!$N$46</f>
        <v>270</v>
      </c>
      <c r="CO63" s="164">
        <f>'Production Summary'!$N$47</f>
        <v>1350</v>
      </c>
      <c r="CP63" s="166"/>
      <c r="CQ63" s="164">
        <f>'Production Summary'!$N$49</f>
        <v>8004.1580041580037</v>
      </c>
      <c r="CR63" s="164">
        <f>'Production Summary'!$M$49</f>
        <v>66.701316701316699</v>
      </c>
      <c r="CS63" s="164">
        <f>'Production Summary'!$N$50</f>
        <v>13331.600831600828</v>
      </c>
      <c r="CT63" s="164">
        <f>'Production Summary'!$M$50</f>
        <v>148.1288981288981</v>
      </c>
      <c r="CU63" s="164">
        <f>'Production Summary'!$N$51</f>
        <v>12785.862785862784</v>
      </c>
      <c r="CV63" s="164">
        <f>'Production Summary'!$M$51</f>
        <v>355.16285516285512</v>
      </c>
      <c r="CW63" s="164">
        <f>'Production Summary'!$N$52</f>
        <v>12629.937629937627</v>
      </c>
      <c r="CX63" s="164">
        <f>'Production Summary'!$M$52</f>
        <v>701.66320166320156</v>
      </c>
      <c r="CY63" s="164">
        <f>'Production Summary'!$N$53</f>
        <v>12396.049896049895</v>
      </c>
      <c r="CZ63" s="164">
        <f>'Production Summary'!$M$53</f>
        <v>688.66943866943859</v>
      </c>
      <c r="DA63" s="164">
        <f>'Production Summary'!$N$54</f>
        <v>13799.376299376298</v>
      </c>
      <c r="DB63" s="164">
        <f>'Production Summary'!$M$54</f>
        <v>766.63201663201653</v>
      </c>
      <c r="DC63" s="328">
        <f>'Production Summary'!$N$60</f>
        <v>12863.825363825363</v>
      </c>
      <c r="DD63" s="328">
        <f>'Production Summary'!$M$60</f>
        <v>714.65696465696465</v>
      </c>
      <c r="DE63" s="164">
        <f>'Production Summary'!$N$59</f>
        <v>11148.648648648648</v>
      </c>
      <c r="DF63" s="328">
        <f>'Production Summary'!$M$59</f>
        <v>619.36936936936934</v>
      </c>
      <c r="DG63" s="164">
        <f>'Production Summary'!$N$55</f>
        <v>13842.68884268884</v>
      </c>
      <c r="DH63" s="164">
        <f>'Production Summary'!$M$55</f>
        <v>3460.67221067221</v>
      </c>
      <c r="DI63" s="164">
        <f>'Production Summary'!$N$56</f>
        <v>13097.713097713096</v>
      </c>
      <c r="DJ63" s="164">
        <f>'Production Summary'!$M$56</f>
        <v>163.72141372141371</v>
      </c>
      <c r="DK63" s="164">
        <f>'Production Summary'!$N$57</f>
        <v>14189.189189189186</v>
      </c>
      <c r="DL63" s="164">
        <f>'Production Summary'!$M$57</f>
        <v>394.14414414414409</v>
      </c>
      <c r="DM63" s="164">
        <f>'Production Summary'!$N$58</f>
        <v>14017.671517671517</v>
      </c>
      <c r="DN63" s="164">
        <f>'Production Summary'!$M$58</f>
        <v>778.75952875952873</v>
      </c>
      <c r="DO63" s="164">
        <f>'Production Summary'!$N$61</f>
        <v>4500</v>
      </c>
      <c r="DP63" s="328">
        <f>'Production Summary'!$M$61</f>
        <v>750</v>
      </c>
      <c r="DQ63" s="164">
        <v>0</v>
      </c>
      <c r="DR63" s="164">
        <f>'Production Summary'!$N$62</f>
        <v>8900</v>
      </c>
      <c r="DS63" s="164">
        <f>'Production Summary'!$N$70</f>
        <v>300</v>
      </c>
      <c r="DT63" s="328">
        <f>'Production Summary'!$M$70</f>
        <v>25</v>
      </c>
      <c r="DU63" s="164">
        <v>0</v>
      </c>
      <c r="DV63" s="164">
        <f>'Production Summary'!$N$71</f>
        <v>150</v>
      </c>
      <c r="DW63" s="164">
        <v>0</v>
      </c>
      <c r="DX63" s="164">
        <f>'Production Summary'!$N$64</f>
        <v>192</v>
      </c>
      <c r="DY63" s="164">
        <v>0</v>
      </c>
      <c r="DZ63" s="391">
        <f>'Production Summary'!$N$65</f>
        <v>384</v>
      </c>
      <c r="EA63" s="164">
        <v>0</v>
      </c>
      <c r="EB63" s="391">
        <f>'Production Summary'!$N$66</f>
        <v>192</v>
      </c>
      <c r="EC63" s="164">
        <v>0</v>
      </c>
      <c r="ED63" s="164">
        <f>'Production Summary'!$N$67</f>
        <v>96</v>
      </c>
      <c r="EE63" s="164">
        <v>0</v>
      </c>
      <c r="EF63" s="164">
        <f>'Production Summary'!$N$68</f>
        <v>96</v>
      </c>
      <c r="EG63" s="164">
        <v>0</v>
      </c>
      <c r="EH63" s="164">
        <f>'Production Summary'!$N$69</f>
        <v>340</v>
      </c>
      <c r="EI63" s="101"/>
      <c r="EJ63" s="3"/>
      <c r="EK63" s="3"/>
      <c r="ER63" s="64" t="s">
        <v>79</v>
      </c>
      <c r="ES63" s="61" t="str">
        <f t="shared" si="3"/>
        <v/>
      </c>
      <c r="ET63" s="24">
        <f t="shared" si="1"/>
        <v>0</v>
      </c>
    </row>
    <row r="64" spans="1:150" ht="15" customHeight="1">
      <c r="A64" t="b">
        <f>C64='Other States'!C64</f>
        <v>1</v>
      </c>
      <c r="B64" s="65">
        <f t="shared" si="2"/>
        <v>59</v>
      </c>
      <c r="C64" s="61" t="str">
        <f>IF('Other States'!C64="","",'Other States'!C64)</f>
        <v/>
      </c>
      <c r="D64" s="164">
        <f>'Production Summary'!$N$4</f>
        <v>666</v>
      </c>
      <c r="E64" s="164">
        <f>'Production Summary'!$M$4</f>
        <v>27.75</v>
      </c>
      <c r="F64" s="164">
        <v>0</v>
      </c>
      <c r="G64" s="164">
        <f>'Production Summary'!$N$5</f>
        <v>666</v>
      </c>
      <c r="H64" s="164">
        <f>'Production Summary'!$M$5</f>
        <v>27.75</v>
      </c>
      <c r="I64" s="164">
        <v>0</v>
      </c>
      <c r="J64" s="164">
        <f>'Production Summary'!$N$6</f>
        <v>200</v>
      </c>
      <c r="K64" s="328">
        <f>'Production Summary'!$M$6</f>
        <v>7.5</v>
      </c>
      <c r="L64" s="164">
        <v>0</v>
      </c>
      <c r="M64" s="365">
        <f>'Production Summary'!$N$7</f>
        <v>612.72</v>
      </c>
      <c r="N64" s="367">
        <f>'Production Summary'!$M$7</f>
        <v>25.53</v>
      </c>
      <c r="O64" s="164">
        <v>0</v>
      </c>
      <c r="P64" s="164">
        <f>'Production Summary'!$N$8</f>
        <v>780</v>
      </c>
      <c r="Q64" s="164">
        <f>'Production Summary'!$M$8</f>
        <v>65</v>
      </c>
      <c r="R64" s="164">
        <v>0</v>
      </c>
      <c r="S64" s="164">
        <f>'Production Summary'!$N$9</f>
        <v>720</v>
      </c>
      <c r="T64" s="164">
        <f>'Production Summary'!$M$9</f>
        <v>60</v>
      </c>
      <c r="U64" s="164">
        <v>0</v>
      </c>
      <c r="V64" s="164">
        <f>'Production Summary'!$N$10</f>
        <v>876</v>
      </c>
      <c r="W64" s="164">
        <f>'Production Summary'!$M$10</f>
        <v>73</v>
      </c>
      <c r="X64" s="164">
        <v>0</v>
      </c>
      <c r="Y64" s="164">
        <f>'Production Summary'!$N$14</f>
        <v>177</v>
      </c>
      <c r="Z64" s="328">
        <f>'Production Summary'!$M$14</f>
        <v>14.75</v>
      </c>
      <c r="AA64" s="164">
        <v>0</v>
      </c>
      <c r="AB64" s="164">
        <f>'Production Summary'!$N$15</f>
        <v>126</v>
      </c>
      <c r="AC64" s="164">
        <f>'Production Summary'!$M$15</f>
        <v>21</v>
      </c>
      <c r="AD64" s="164">
        <v>0</v>
      </c>
      <c r="AE64" s="164">
        <f>'Production Summary'!$N$16</f>
        <v>252</v>
      </c>
      <c r="AF64" s="164">
        <f>'Production Summary'!$M$16</f>
        <v>21</v>
      </c>
      <c r="AG64" s="164">
        <v>0</v>
      </c>
      <c r="AH64" s="164">
        <f>'Production Summary'!$N$18</f>
        <v>1035</v>
      </c>
      <c r="AI64" s="164">
        <f>'Production Summary'!$M$18</f>
        <v>17.25</v>
      </c>
      <c r="AJ64" s="164">
        <v>0</v>
      </c>
      <c r="AK64" s="164">
        <f>'Production Summary'!$N$19</f>
        <v>870</v>
      </c>
      <c r="AL64" s="164">
        <f>'Production Summary'!$M$19</f>
        <v>29</v>
      </c>
      <c r="AM64" s="164">
        <v>0</v>
      </c>
      <c r="AN64" s="164">
        <f>'Production Summary'!$N$20</f>
        <v>864</v>
      </c>
      <c r="AO64" s="164">
        <f>'Production Summary'!$M$20</f>
        <v>72</v>
      </c>
      <c r="AP64" s="164">
        <v>0</v>
      </c>
      <c r="AQ64" s="164">
        <f>'Production Summary'!$N$21</f>
        <v>670</v>
      </c>
      <c r="AR64" s="164">
        <f>'Production Summary'!$M$21</f>
        <v>335</v>
      </c>
      <c r="AS64" s="164">
        <v>0</v>
      </c>
      <c r="AT64" s="386">
        <f>'Production Summary'!$N$22</f>
        <v>375</v>
      </c>
      <c r="AU64" s="164">
        <f>'Production Summary'!$N$23</f>
        <v>1050</v>
      </c>
      <c r="AV64" s="164">
        <f>'Production Summary'!$N$25</f>
        <v>300</v>
      </c>
      <c r="AW64" s="164">
        <f>'Production Summary'!$M$25</f>
        <v>25</v>
      </c>
      <c r="AX64" s="164">
        <v>0</v>
      </c>
      <c r="AY64" s="164">
        <f>'Production Summary'!$N$26</f>
        <v>300</v>
      </c>
      <c r="AZ64" s="164">
        <f>'Production Summary'!$M$26</f>
        <v>25</v>
      </c>
      <c r="BA64" s="164">
        <v>0</v>
      </c>
      <c r="BB64" s="164">
        <f>'Production Summary'!$N$28</f>
        <v>777</v>
      </c>
      <c r="BC64" s="164">
        <f>'Production Summary'!$M$28</f>
        <v>12.95</v>
      </c>
      <c r="BD64" s="164">
        <v>0</v>
      </c>
      <c r="BE64" s="164">
        <f>'Production Summary'!$N$29</f>
        <v>612</v>
      </c>
      <c r="BF64" s="164">
        <f>'Production Summary'!$M$29</f>
        <v>51</v>
      </c>
      <c r="BG64" s="164">
        <v>0</v>
      </c>
      <c r="BH64" s="164">
        <f>'Production Summary'!$N$30</f>
        <v>500</v>
      </c>
      <c r="BI64" s="164">
        <f>'Production Summary'!$M$30</f>
        <v>250</v>
      </c>
      <c r="BJ64" s="164">
        <v>0</v>
      </c>
      <c r="BK64" s="386"/>
      <c r="BL64" s="164">
        <f>'Production Summary'!$N$32</f>
        <v>875</v>
      </c>
      <c r="BM64" s="164">
        <f>'Production Summary'!$N$34</f>
        <v>360.59999999999997</v>
      </c>
      <c r="BN64" s="164">
        <f>'Production Summary'!$M$34</f>
        <v>6.01</v>
      </c>
      <c r="BO64" s="164">
        <v>0</v>
      </c>
      <c r="BP64" s="164">
        <f>'Production Summary'!$N$36</f>
        <v>717</v>
      </c>
      <c r="BQ64" s="164">
        <f>'Production Summary'!$M$36</f>
        <v>11.95</v>
      </c>
      <c r="BR64" s="164">
        <v>0</v>
      </c>
      <c r="BS64" s="164">
        <f>'Production Summary'!$N$37</f>
        <v>210</v>
      </c>
      <c r="BT64" s="164">
        <f>'Production Summary'!$M$37</f>
        <v>21</v>
      </c>
      <c r="BU64" s="164">
        <v>0</v>
      </c>
      <c r="BV64" s="164">
        <f>'Production Summary'!$N$38</f>
        <v>280</v>
      </c>
      <c r="BW64" s="164">
        <f>'Production Summary'!$M$38</f>
        <v>28</v>
      </c>
      <c r="BX64" s="164">
        <v>0</v>
      </c>
      <c r="BY64" s="165">
        <f>'Production Summary'!$N$39</f>
        <v>300.38406247988502</v>
      </c>
      <c r="BZ64" s="164">
        <f>'Production Summary'!$M$39</f>
        <v>30.038406247988501</v>
      </c>
      <c r="CA64" s="164">
        <v>0</v>
      </c>
      <c r="CB64" s="164">
        <f>'Production Summary'!$N$40</f>
        <v>131.30000000000001</v>
      </c>
      <c r="CC64" s="164">
        <f>'Production Summary'!$M$40</f>
        <v>13.13</v>
      </c>
      <c r="CD64" s="164">
        <v>0</v>
      </c>
      <c r="CE64" s="164">
        <f>'Production Summary'!$N$42</f>
        <v>1136.3519999999996</v>
      </c>
      <c r="CF64" s="164">
        <f>'Production Summary'!$M$42</f>
        <v>81.167999999999978</v>
      </c>
      <c r="CG64" s="164">
        <v>0</v>
      </c>
      <c r="CH64" s="164">
        <v>0</v>
      </c>
      <c r="CI64" s="164">
        <f>'Production Summary'!$N$43</f>
        <v>184</v>
      </c>
      <c r="CJ64" s="164">
        <v>0</v>
      </c>
      <c r="CK64" s="164">
        <f>'Production Summary'!$N$44</f>
        <v>355</v>
      </c>
      <c r="CL64" s="164">
        <v>0</v>
      </c>
      <c r="CM64" s="375">
        <f>'Production Summary'!$N$45</f>
        <v>1650</v>
      </c>
      <c r="CN64" s="164">
        <f>'Production Summary'!$N$46</f>
        <v>270</v>
      </c>
      <c r="CO64" s="164">
        <f>'Production Summary'!$N$47</f>
        <v>1350</v>
      </c>
      <c r="CP64" s="166"/>
      <c r="CQ64" s="164">
        <f>'Production Summary'!$N$49</f>
        <v>8004.1580041580037</v>
      </c>
      <c r="CR64" s="164">
        <f>'Production Summary'!$M$49</f>
        <v>66.701316701316699</v>
      </c>
      <c r="CS64" s="164">
        <f>'Production Summary'!$N$50</f>
        <v>13331.600831600828</v>
      </c>
      <c r="CT64" s="164">
        <f>'Production Summary'!$M$50</f>
        <v>148.1288981288981</v>
      </c>
      <c r="CU64" s="164">
        <f>'Production Summary'!$N$51</f>
        <v>12785.862785862784</v>
      </c>
      <c r="CV64" s="164">
        <f>'Production Summary'!$M$51</f>
        <v>355.16285516285512</v>
      </c>
      <c r="CW64" s="164">
        <f>'Production Summary'!$N$52</f>
        <v>12629.937629937627</v>
      </c>
      <c r="CX64" s="164">
        <f>'Production Summary'!$M$52</f>
        <v>701.66320166320156</v>
      </c>
      <c r="CY64" s="164">
        <f>'Production Summary'!$N$53</f>
        <v>12396.049896049895</v>
      </c>
      <c r="CZ64" s="164">
        <f>'Production Summary'!$M$53</f>
        <v>688.66943866943859</v>
      </c>
      <c r="DA64" s="164">
        <f>'Production Summary'!$N$54</f>
        <v>13799.376299376298</v>
      </c>
      <c r="DB64" s="164">
        <f>'Production Summary'!$M$54</f>
        <v>766.63201663201653</v>
      </c>
      <c r="DC64" s="328">
        <f>'Production Summary'!$N$60</f>
        <v>12863.825363825363</v>
      </c>
      <c r="DD64" s="328">
        <f>'Production Summary'!$M$60</f>
        <v>714.65696465696465</v>
      </c>
      <c r="DE64" s="164">
        <f>'Production Summary'!$N$59</f>
        <v>11148.648648648648</v>
      </c>
      <c r="DF64" s="328">
        <f>'Production Summary'!$M$59</f>
        <v>619.36936936936934</v>
      </c>
      <c r="DG64" s="164">
        <f>'Production Summary'!$N$55</f>
        <v>13842.68884268884</v>
      </c>
      <c r="DH64" s="164">
        <f>'Production Summary'!$M$55</f>
        <v>3460.67221067221</v>
      </c>
      <c r="DI64" s="164">
        <f>'Production Summary'!$N$56</f>
        <v>13097.713097713096</v>
      </c>
      <c r="DJ64" s="164">
        <f>'Production Summary'!$M$56</f>
        <v>163.72141372141371</v>
      </c>
      <c r="DK64" s="164">
        <f>'Production Summary'!$N$57</f>
        <v>14189.189189189186</v>
      </c>
      <c r="DL64" s="164">
        <f>'Production Summary'!$M$57</f>
        <v>394.14414414414409</v>
      </c>
      <c r="DM64" s="164">
        <f>'Production Summary'!$N$58</f>
        <v>14017.671517671517</v>
      </c>
      <c r="DN64" s="164">
        <f>'Production Summary'!$M$58</f>
        <v>778.75952875952873</v>
      </c>
      <c r="DO64" s="164">
        <f>'Production Summary'!$N$61</f>
        <v>4500</v>
      </c>
      <c r="DP64" s="328">
        <f>'Production Summary'!$M$61</f>
        <v>750</v>
      </c>
      <c r="DQ64" s="164">
        <v>0</v>
      </c>
      <c r="DR64" s="164">
        <f>'Production Summary'!$N$62</f>
        <v>8900</v>
      </c>
      <c r="DS64" s="164">
        <f>'Production Summary'!$N$70</f>
        <v>300</v>
      </c>
      <c r="DT64" s="328">
        <f>'Production Summary'!$M$70</f>
        <v>25</v>
      </c>
      <c r="DU64" s="164">
        <v>0</v>
      </c>
      <c r="DV64" s="164">
        <f>'Production Summary'!$N$71</f>
        <v>150</v>
      </c>
      <c r="DW64" s="164">
        <v>0</v>
      </c>
      <c r="DX64" s="164">
        <f>'Production Summary'!$N$64</f>
        <v>192</v>
      </c>
      <c r="DY64" s="164">
        <v>0</v>
      </c>
      <c r="DZ64" s="391">
        <f>'Production Summary'!$N$65</f>
        <v>384</v>
      </c>
      <c r="EA64" s="164">
        <v>0</v>
      </c>
      <c r="EB64" s="391">
        <f>'Production Summary'!$N$66</f>
        <v>192</v>
      </c>
      <c r="EC64" s="164">
        <v>0</v>
      </c>
      <c r="ED64" s="164">
        <f>'Production Summary'!$N$67</f>
        <v>96</v>
      </c>
      <c r="EE64" s="164">
        <v>0</v>
      </c>
      <c r="EF64" s="164">
        <f>'Production Summary'!$N$68</f>
        <v>96</v>
      </c>
      <c r="EG64" s="164">
        <v>0</v>
      </c>
      <c r="EH64" s="164">
        <f>'Production Summary'!$N$69</f>
        <v>340</v>
      </c>
      <c r="EI64" s="101"/>
      <c r="EJ64" s="3"/>
      <c r="EK64" s="3"/>
      <c r="ER64" s="64" t="s">
        <v>80</v>
      </c>
      <c r="ES64" s="61" t="str">
        <f t="shared" si="3"/>
        <v/>
      </c>
      <c r="ET64" s="24">
        <f t="shared" si="1"/>
        <v>0</v>
      </c>
    </row>
    <row r="65" spans="1:150" ht="15" customHeight="1">
      <c r="A65" t="b">
        <f>C65='Other States'!C65</f>
        <v>1</v>
      </c>
      <c r="B65" s="65">
        <f t="shared" si="2"/>
        <v>60</v>
      </c>
      <c r="C65" s="61" t="str">
        <f>IF('Other States'!C65="","",'Other States'!C65)</f>
        <v/>
      </c>
      <c r="D65" s="164">
        <f>'Production Summary'!$N$4</f>
        <v>666</v>
      </c>
      <c r="E65" s="164">
        <f>'Production Summary'!$M$4</f>
        <v>27.75</v>
      </c>
      <c r="F65" s="164">
        <v>0</v>
      </c>
      <c r="G65" s="164">
        <f>'Production Summary'!$N$5</f>
        <v>666</v>
      </c>
      <c r="H65" s="164">
        <f>'Production Summary'!$M$5</f>
        <v>27.75</v>
      </c>
      <c r="I65" s="164">
        <v>0</v>
      </c>
      <c r="J65" s="164">
        <f>'Production Summary'!$N$6</f>
        <v>200</v>
      </c>
      <c r="K65" s="328">
        <f>'Production Summary'!$M$6</f>
        <v>7.5</v>
      </c>
      <c r="L65" s="164">
        <v>0</v>
      </c>
      <c r="M65" s="365">
        <f>'Production Summary'!$N$7</f>
        <v>612.72</v>
      </c>
      <c r="N65" s="367">
        <f>'Production Summary'!$M$7</f>
        <v>25.53</v>
      </c>
      <c r="O65" s="164">
        <v>0</v>
      </c>
      <c r="P65" s="164">
        <f>'Production Summary'!$N$8</f>
        <v>780</v>
      </c>
      <c r="Q65" s="164">
        <f>'Production Summary'!$M$8</f>
        <v>65</v>
      </c>
      <c r="R65" s="164">
        <v>0</v>
      </c>
      <c r="S65" s="164">
        <f>'Production Summary'!$N$9</f>
        <v>720</v>
      </c>
      <c r="T65" s="164">
        <f>'Production Summary'!$M$9</f>
        <v>60</v>
      </c>
      <c r="U65" s="164">
        <v>0</v>
      </c>
      <c r="V65" s="164">
        <f>'Production Summary'!$N$10</f>
        <v>876</v>
      </c>
      <c r="W65" s="164">
        <f>'Production Summary'!$M$10</f>
        <v>73</v>
      </c>
      <c r="X65" s="164">
        <v>0</v>
      </c>
      <c r="Y65" s="164">
        <f>'Production Summary'!$N$14</f>
        <v>177</v>
      </c>
      <c r="Z65" s="328">
        <f>'Production Summary'!$M$14</f>
        <v>14.75</v>
      </c>
      <c r="AA65" s="164">
        <v>0</v>
      </c>
      <c r="AB65" s="164">
        <f>'Production Summary'!$N$15</f>
        <v>126</v>
      </c>
      <c r="AC65" s="164">
        <f>'Production Summary'!$M$15</f>
        <v>21</v>
      </c>
      <c r="AD65" s="164">
        <v>0</v>
      </c>
      <c r="AE65" s="164">
        <f>'Production Summary'!$N$16</f>
        <v>252</v>
      </c>
      <c r="AF65" s="164">
        <f>'Production Summary'!$M$16</f>
        <v>21</v>
      </c>
      <c r="AG65" s="164">
        <v>0</v>
      </c>
      <c r="AH65" s="164">
        <f>'Production Summary'!$N$18</f>
        <v>1035</v>
      </c>
      <c r="AI65" s="164">
        <f>'Production Summary'!$M$18</f>
        <v>17.25</v>
      </c>
      <c r="AJ65" s="164">
        <v>0</v>
      </c>
      <c r="AK65" s="164">
        <f>'Production Summary'!$N$19</f>
        <v>870</v>
      </c>
      <c r="AL65" s="164">
        <f>'Production Summary'!$M$19</f>
        <v>29</v>
      </c>
      <c r="AM65" s="164">
        <v>0</v>
      </c>
      <c r="AN65" s="164">
        <f>'Production Summary'!$N$20</f>
        <v>864</v>
      </c>
      <c r="AO65" s="164">
        <f>'Production Summary'!$M$20</f>
        <v>72</v>
      </c>
      <c r="AP65" s="164">
        <v>0</v>
      </c>
      <c r="AQ65" s="164">
        <f>'Production Summary'!$N$21</f>
        <v>670</v>
      </c>
      <c r="AR65" s="164">
        <f>'Production Summary'!$M$21</f>
        <v>335</v>
      </c>
      <c r="AS65" s="164">
        <v>0</v>
      </c>
      <c r="AT65" s="386">
        <f>'Production Summary'!$N$22</f>
        <v>375</v>
      </c>
      <c r="AU65" s="164">
        <f>'Production Summary'!$N$23</f>
        <v>1050</v>
      </c>
      <c r="AV65" s="164">
        <f>'Production Summary'!$N$25</f>
        <v>300</v>
      </c>
      <c r="AW65" s="164">
        <f>'Production Summary'!$M$25</f>
        <v>25</v>
      </c>
      <c r="AX65" s="164">
        <v>0</v>
      </c>
      <c r="AY65" s="164">
        <f>'Production Summary'!$N$26</f>
        <v>300</v>
      </c>
      <c r="AZ65" s="164">
        <f>'Production Summary'!$M$26</f>
        <v>25</v>
      </c>
      <c r="BA65" s="164">
        <v>0</v>
      </c>
      <c r="BB65" s="164">
        <f>'Production Summary'!$N$28</f>
        <v>777</v>
      </c>
      <c r="BC65" s="164">
        <f>'Production Summary'!$M$28</f>
        <v>12.95</v>
      </c>
      <c r="BD65" s="164">
        <v>0</v>
      </c>
      <c r="BE65" s="164">
        <f>'Production Summary'!$N$29</f>
        <v>612</v>
      </c>
      <c r="BF65" s="164">
        <f>'Production Summary'!$M$29</f>
        <v>51</v>
      </c>
      <c r="BG65" s="164">
        <v>0</v>
      </c>
      <c r="BH65" s="164">
        <f>'Production Summary'!$N$30</f>
        <v>500</v>
      </c>
      <c r="BI65" s="164">
        <f>'Production Summary'!$M$30</f>
        <v>250</v>
      </c>
      <c r="BJ65" s="164">
        <v>0</v>
      </c>
      <c r="BK65" s="386"/>
      <c r="BL65" s="164">
        <f>'Production Summary'!$N$32</f>
        <v>875</v>
      </c>
      <c r="BM65" s="164">
        <f>'Production Summary'!$N$34</f>
        <v>360.59999999999997</v>
      </c>
      <c r="BN65" s="164">
        <f>'Production Summary'!$M$34</f>
        <v>6.01</v>
      </c>
      <c r="BO65" s="164">
        <v>0</v>
      </c>
      <c r="BP65" s="164">
        <f>'Production Summary'!$N$36</f>
        <v>717</v>
      </c>
      <c r="BQ65" s="164">
        <f>'Production Summary'!$M$36</f>
        <v>11.95</v>
      </c>
      <c r="BR65" s="164">
        <v>0</v>
      </c>
      <c r="BS65" s="164">
        <f>'Production Summary'!$N$37</f>
        <v>210</v>
      </c>
      <c r="BT65" s="164">
        <f>'Production Summary'!$M$37</f>
        <v>21</v>
      </c>
      <c r="BU65" s="164">
        <v>0</v>
      </c>
      <c r="BV65" s="164">
        <f>'Production Summary'!$N$38</f>
        <v>280</v>
      </c>
      <c r="BW65" s="164">
        <f>'Production Summary'!$M$38</f>
        <v>28</v>
      </c>
      <c r="BX65" s="164">
        <v>0</v>
      </c>
      <c r="BY65" s="165">
        <f>'Production Summary'!$N$39</f>
        <v>300.38406247988502</v>
      </c>
      <c r="BZ65" s="164">
        <f>'Production Summary'!$M$39</f>
        <v>30.038406247988501</v>
      </c>
      <c r="CA65" s="164">
        <v>0</v>
      </c>
      <c r="CB65" s="164">
        <f>'Production Summary'!$N$40</f>
        <v>131.30000000000001</v>
      </c>
      <c r="CC65" s="164">
        <f>'Production Summary'!$M$40</f>
        <v>13.13</v>
      </c>
      <c r="CD65" s="164">
        <v>0</v>
      </c>
      <c r="CE65" s="164">
        <f>'Production Summary'!$N$42</f>
        <v>1136.3519999999996</v>
      </c>
      <c r="CF65" s="164">
        <f>'Production Summary'!$M$42</f>
        <v>81.167999999999978</v>
      </c>
      <c r="CG65" s="164">
        <v>0</v>
      </c>
      <c r="CH65" s="164">
        <v>0</v>
      </c>
      <c r="CI65" s="164">
        <f>'Production Summary'!$N$43</f>
        <v>184</v>
      </c>
      <c r="CJ65" s="164">
        <v>0</v>
      </c>
      <c r="CK65" s="164">
        <f>'Production Summary'!$N$44</f>
        <v>355</v>
      </c>
      <c r="CL65" s="164">
        <v>0</v>
      </c>
      <c r="CM65" s="375">
        <f>'Production Summary'!$N$45</f>
        <v>1650</v>
      </c>
      <c r="CN65" s="164">
        <f>'Production Summary'!$N$46</f>
        <v>270</v>
      </c>
      <c r="CO65" s="164">
        <f>'Production Summary'!$N$47</f>
        <v>1350</v>
      </c>
      <c r="CP65" s="166"/>
      <c r="CQ65" s="164">
        <f>'Production Summary'!$N$49</f>
        <v>8004.1580041580037</v>
      </c>
      <c r="CR65" s="164">
        <f>'Production Summary'!$M$49</f>
        <v>66.701316701316699</v>
      </c>
      <c r="CS65" s="164">
        <f>'Production Summary'!$N$50</f>
        <v>13331.600831600828</v>
      </c>
      <c r="CT65" s="164">
        <f>'Production Summary'!$M$50</f>
        <v>148.1288981288981</v>
      </c>
      <c r="CU65" s="164">
        <f>'Production Summary'!$N$51</f>
        <v>12785.862785862784</v>
      </c>
      <c r="CV65" s="164">
        <f>'Production Summary'!$M$51</f>
        <v>355.16285516285512</v>
      </c>
      <c r="CW65" s="164">
        <f>'Production Summary'!$N$52</f>
        <v>12629.937629937627</v>
      </c>
      <c r="CX65" s="164">
        <f>'Production Summary'!$M$52</f>
        <v>701.66320166320156</v>
      </c>
      <c r="CY65" s="164">
        <f>'Production Summary'!$N$53</f>
        <v>12396.049896049895</v>
      </c>
      <c r="CZ65" s="164">
        <f>'Production Summary'!$M$53</f>
        <v>688.66943866943859</v>
      </c>
      <c r="DA65" s="164">
        <f>'Production Summary'!$N$54</f>
        <v>13799.376299376298</v>
      </c>
      <c r="DB65" s="164">
        <f>'Production Summary'!$M$54</f>
        <v>766.63201663201653</v>
      </c>
      <c r="DC65" s="328">
        <f>'Production Summary'!$N$60</f>
        <v>12863.825363825363</v>
      </c>
      <c r="DD65" s="328">
        <f>'Production Summary'!$M$60</f>
        <v>714.65696465696465</v>
      </c>
      <c r="DE65" s="164">
        <f>'Production Summary'!$N$59</f>
        <v>11148.648648648648</v>
      </c>
      <c r="DF65" s="328">
        <f>'Production Summary'!$M$59</f>
        <v>619.36936936936934</v>
      </c>
      <c r="DG65" s="164">
        <f>'Production Summary'!$N$55</f>
        <v>13842.68884268884</v>
      </c>
      <c r="DH65" s="164">
        <f>'Production Summary'!$M$55</f>
        <v>3460.67221067221</v>
      </c>
      <c r="DI65" s="164">
        <f>'Production Summary'!$N$56</f>
        <v>13097.713097713096</v>
      </c>
      <c r="DJ65" s="164">
        <f>'Production Summary'!$M$56</f>
        <v>163.72141372141371</v>
      </c>
      <c r="DK65" s="164">
        <f>'Production Summary'!$N$57</f>
        <v>14189.189189189186</v>
      </c>
      <c r="DL65" s="164">
        <f>'Production Summary'!$M$57</f>
        <v>394.14414414414409</v>
      </c>
      <c r="DM65" s="164">
        <f>'Production Summary'!$N$58</f>
        <v>14017.671517671517</v>
      </c>
      <c r="DN65" s="164">
        <f>'Production Summary'!$M$58</f>
        <v>778.75952875952873</v>
      </c>
      <c r="DO65" s="164">
        <f>'Production Summary'!$N$61</f>
        <v>4500</v>
      </c>
      <c r="DP65" s="328">
        <f>'Production Summary'!$M$61</f>
        <v>750</v>
      </c>
      <c r="DQ65" s="164">
        <v>0</v>
      </c>
      <c r="DR65" s="164">
        <f>'Production Summary'!$N$62</f>
        <v>8900</v>
      </c>
      <c r="DS65" s="164">
        <f>'Production Summary'!$N$70</f>
        <v>300</v>
      </c>
      <c r="DT65" s="328">
        <f>'Production Summary'!$M$70</f>
        <v>25</v>
      </c>
      <c r="DU65" s="164">
        <v>0</v>
      </c>
      <c r="DV65" s="164">
        <f>'Production Summary'!$N$71</f>
        <v>150</v>
      </c>
      <c r="DW65" s="164">
        <v>0</v>
      </c>
      <c r="DX65" s="164">
        <f>'Production Summary'!$N$64</f>
        <v>192</v>
      </c>
      <c r="DY65" s="164">
        <v>0</v>
      </c>
      <c r="DZ65" s="391">
        <f>'Production Summary'!$N$65</f>
        <v>384</v>
      </c>
      <c r="EA65" s="164">
        <v>0</v>
      </c>
      <c r="EB65" s="391">
        <f>'Production Summary'!$N$66</f>
        <v>192</v>
      </c>
      <c r="EC65" s="164">
        <v>0</v>
      </c>
      <c r="ED65" s="164">
        <f>'Production Summary'!$N$67</f>
        <v>96</v>
      </c>
      <c r="EE65" s="164">
        <v>0</v>
      </c>
      <c r="EF65" s="164">
        <f>'Production Summary'!$N$68</f>
        <v>96</v>
      </c>
      <c r="EG65" s="164">
        <v>0</v>
      </c>
      <c r="EH65" s="164">
        <f>'Production Summary'!$N$69</f>
        <v>340</v>
      </c>
      <c r="EI65" s="101"/>
      <c r="EJ65" s="3"/>
      <c r="EK65" s="3"/>
      <c r="ER65" s="64" t="s">
        <v>81</v>
      </c>
      <c r="ES65" s="61" t="str">
        <f t="shared" si="3"/>
        <v/>
      </c>
      <c r="ET65" s="24">
        <f t="shared" si="1"/>
        <v>0</v>
      </c>
    </row>
    <row r="66" spans="1:150" ht="15" customHeight="1">
      <c r="A66" t="b">
        <f>C66='Other States'!C66</f>
        <v>1</v>
      </c>
      <c r="B66" s="65">
        <f t="shared" si="2"/>
        <v>61</v>
      </c>
      <c r="C66" s="61" t="str">
        <f>IF('Other States'!C66="","",'Other States'!C66)</f>
        <v/>
      </c>
      <c r="D66" s="164">
        <f>'Production Summary'!$N$4</f>
        <v>666</v>
      </c>
      <c r="E66" s="164">
        <f>'Production Summary'!$M$4</f>
        <v>27.75</v>
      </c>
      <c r="F66" s="164">
        <v>0</v>
      </c>
      <c r="G66" s="164">
        <f>'Production Summary'!$N$5</f>
        <v>666</v>
      </c>
      <c r="H66" s="164">
        <f>'Production Summary'!$M$5</f>
        <v>27.75</v>
      </c>
      <c r="I66" s="164">
        <v>0</v>
      </c>
      <c r="J66" s="164">
        <f>'Production Summary'!$N$6</f>
        <v>200</v>
      </c>
      <c r="K66" s="328">
        <f>'Production Summary'!$M$6</f>
        <v>7.5</v>
      </c>
      <c r="L66" s="164">
        <v>0</v>
      </c>
      <c r="M66" s="365">
        <f>'Production Summary'!$N$7</f>
        <v>612.72</v>
      </c>
      <c r="N66" s="367">
        <f>'Production Summary'!$M$7</f>
        <v>25.53</v>
      </c>
      <c r="O66" s="164">
        <v>0</v>
      </c>
      <c r="P66" s="164">
        <f>'Production Summary'!$N$8</f>
        <v>780</v>
      </c>
      <c r="Q66" s="164">
        <f>'Production Summary'!$M$8</f>
        <v>65</v>
      </c>
      <c r="R66" s="164">
        <v>0</v>
      </c>
      <c r="S66" s="164">
        <f>'Production Summary'!$N$9</f>
        <v>720</v>
      </c>
      <c r="T66" s="164">
        <f>'Production Summary'!$M$9</f>
        <v>60</v>
      </c>
      <c r="U66" s="164">
        <v>0</v>
      </c>
      <c r="V66" s="164">
        <f>'Production Summary'!$N$10</f>
        <v>876</v>
      </c>
      <c r="W66" s="164">
        <f>'Production Summary'!$M$10</f>
        <v>73</v>
      </c>
      <c r="X66" s="164">
        <v>0</v>
      </c>
      <c r="Y66" s="164">
        <f>'Production Summary'!$N$14</f>
        <v>177</v>
      </c>
      <c r="Z66" s="328">
        <f>'Production Summary'!$M$14</f>
        <v>14.75</v>
      </c>
      <c r="AA66" s="164">
        <v>0</v>
      </c>
      <c r="AB66" s="164">
        <f>'Production Summary'!$N$15</f>
        <v>126</v>
      </c>
      <c r="AC66" s="164">
        <f>'Production Summary'!$M$15</f>
        <v>21</v>
      </c>
      <c r="AD66" s="164">
        <v>0</v>
      </c>
      <c r="AE66" s="164">
        <f>'Production Summary'!$N$16</f>
        <v>252</v>
      </c>
      <c r="AF66" s="164">
        <f>'Production Summary'!$M$16</f>
        <v>21</v>
      </c>
      <c r="AG66" s="164">
        <v>0</v>
      </c>
      <c r="AH66" s="164">
        <f>'Production Summary'!$N$18</f>
        <v>1035</v>
      </c>
      <c r="AI66" s="164">
        <f>'Production Summary'!$M$18</f>
        <v>17.25</v>
      </c>
      <c r="AJ66" s="164">
        <v>0</v>
      </c>
      <c r="AK66" s="164">
        <f>'Production Summary'!$N$19</f>
        <v>870</v>
      </c>
      <c r="AL66" s="164">
        <f>'Production Summary'!$M$19</f>
        <v>29</v>
      </c>
      <c r="AM66" s="164">
        <v>0</v>
      </c>
      <c r="AN66" s="164">
        <f>'Production Summary'!$N$20</f>
        <v>864</v>
      </c>
      <c r="AO66" s="164">
        <f>'Production Summary'!$M$20</f>
        <v>72</v>
      </c>
      <c r="AP66" s="164">
        <v>0</v>
      </c>
      <c r="AQ66" s="164">
        <f>'Production Summary'!$N$21</f>
        <v>670</v>
      </c>
      <c r="AR66" s="164">
        <f>'Production Summary'!$M$21</f>
        <v>335</v>
      </c>
      <c r="AS66" s="164">
        <v>0</v>
      </c>
      <c r="AT66" s="386">
        <f>'Production Summary'!$N$22</f>
        <v>375</v>
      </c>
      <c r="AU66" s="164">
        <f>'Production Summary'!$N$23</f>
        <v>1050</v>
      </c>
      <c r="AV66" s="164">
        <f>'Production Summary'!$N$25</f>
        <v>300</v>
      </c>
      <c r="AW66" s="164">
        <f>'Production Summary'!$M$25</f>
        <v>25</v>
      </c>
      <c r="AX66" s="164">
        <v>0</v>
      </c>
      <c r="AY66" s="164">
        <f>'Production Summary'!$N$26</f>
        <v>300</v>
      </c>
      <c r="AZ66" s="164">
        <f>'Production Summary'!$M$26</f>
        <v>25</v>
      </c>
      <c r="BA66" s="164">
        <v>0</v>
      </c>
      <c r="BB66" s="164">
        <f>'Production Summary'!$N$28</f>
        <v>777</v>
      </c>
      <c r="BC66" s="164">
        <f>'Production Summary'!$M$28</f>
        <v>12.95</v>
      </c>
      <c r="BD66" s="164">
        <v>0</v>
      </c>
      <c r="BE66" s="164">
        <f>'Production Summary'!$N$29</f>
        <v>612</v>
      </c>
      <c r="BF66" s="164">
        <f>'Production Summary'!$M$29</f>
        <v>51</v>
      </c>
      <c r="BG66" s="164">
        <v>0</v>
      </c>
      <c r="BH66" s="164">
        <f>'Production Summary'!$N$30</f>
        <v>500</v>
      </c>
      <c r="BI66" s="164">
        <f>'Production Summary'!$M$30</f>
        <v>250</v>
      </c>
      <c r="BJ66" s="164">
        <v>0</v>
      </c>
      <c r="BK66" s="386"/>
      <c r="BL66" s="164">
        <f>'Production Summary'!$N$32</f>
        <v>875</v>
      </c>
      <c r="BM66" s="164">
        <f>'Production Summary'!$N$34</f>
        <v>360.59999999999997</v>
      </c>
      <c r="BN66" s="164">
        <f>'Production Summary'!$M$34</f>
        <v>6.01</v>
      </c>
      <c r="BO66" s="164">
        <v>0</v>
      </c>
      <c r="BP66" s="164">
        <f>'Production Summary'!$N$36</f>
        <v>717</v>
      </c>
      <c r="BQ66" s="164">
        <f>'Production Summary'!$M$36</f>
        <v>11.95</v>
      </c>
      <c r="BR66" s="164">
        <v>0</v>
      </c>
      <c r="BS66" s="164">
        <f>'Production Summary'!$N$37</f>
        <v>210</v>
      </c>
      <c r="BT66" s="164">
        <f>'Production Summary'!$M$37</f>
        <v>21</v>
      </c>
      <c r="BU66" s="164">
        <v>0</v>
      </c>
      <c r="BV66" s="164">
        <f>'Production Summary'!$N$38</f>
        <v>280</v>
      </c>
      <c r="BW66" s="164">
        <f>'Production Summary'!$M$38</f>
        <v>28</v>
      </c>
      <c r="BX66" s="164">
        <v>0</v>
      </c>
      <c r="BY66" s="165">
        <f>'Production Summary'!$N$39</f>
        <v>300.38406247988502</v>
      </c>
      <c r="BZ66" s="164">
        <f>'Production Summary'!$M$39</f>
        <v>30.038406247988501</v>
      </c>
      <c r="CA66" s="164">
        <v>0</v>
      </c>
      <c r="CB66" s="164">
        <f>'Production Summary'!$N$40</f>
        <v>131.30000000000001</v>
      </c>
      <c r="CC66" s="164">
        <f>'Production Summary'!$M$40</f>
        <v>13.13</v>
      </c>
      <c r="CD66" s="164">
        <v>0</v>
      </c>
      <c r="CE66" s="164">
        <f>'Production Summary'!$N$42</f>
        <v>1136.3519999999996</v>
      </c>
      <c r="CF66" s="164">
        <f>'Production Summary'!$M$42</f>
        <v>81.167999999999978</v>
      </c>
      <c r="CG66" s="164">
        <v>0</v>
      </c>
      <c r="CH66" s="164">
        <v>0</v>
      </c>
      <c r="CI66" s="164">
        <f>'Production Summary'!$N$43</f>
        <v>184</v>
      </c>
      <c r="CJ66" s="164">
        <v>0</v>
      </c>
      <c r="CK66" s="164">
        <f>'Production Summary'!$N$44</f>
        <v>355</v>
      </c>
      <c r="CL66" s="164">
        <v>0</v>
      </c>
      <c r="CM66" s="375">
        <f>'Production Summary'!$N$45</f>
        <v>1650</v>
      </c>
      <c r="CN66" s="164">
        <f>'Production Summary'!$N$46</f>
        <v>270</v>
      </c>
      <c r="CO66" s="164">
        <f>'Production Summary'!$N$47</f>
        <v>1350</v>
      </c>
      <c r="CP66" s="166"/>
      <c r="CQ66" s="164">
        <f>'Production Summary'!$N$49</f>
        <v>8004.1580041580037</v>
      </c>
      <c r="CR66" s="164">
        <f>'Production Summary'!$M$49</f>
        <v>66.701316701316699</v>
      </c>
      <c r="CS66" s="164">
        <f>'Production Summary'!$N$50</f>
        <v>13331.600831600828</v>
      </c>
      <c r="CT66" s="164">
        <f>'Production Summary'!$M$50</f>
        <v>148.1288981288981</v>
      </c>
      <c r="CU66" s="164">
        <f>'Production Summary'!$N$51</f>
        <v>12785.862785862784</v>
      </c>
      <c r="CV66" s="164">
        <f>'Production Summary'!$M$51</f>
        <v>355.16285516285512</v>
      </c>
      <c r="CW66" s="164">
        <f>'Production Summary'!$N$52</f>
        <v>12629.937629937627</v>
      </c>
      <c r="CX66" s="164">
        <f>'Production Summary'!$M$52</f>
        <v>701.66320166320156</v>
      </c>
      <c r="CY66" s="164">
        <f>'Production Summary'!$N$53</f>
        <v>12396.049896049895</v>
      </c>
      <c r="CZ66" s="164">
        <f>'Production Summary'!$M$53</f>
        <v>688.66943866943859</v>
      </c>
      <c r="DA66" s="164">
        <f>'Production Summary'!$N$54</f>
        <v>13799.376299376298</v>
      </c>
      <c r="DB66" s="164">
        <f>'Production Summary'!$M$54</f>
        <v>766.63201663201653</v>
      </c>
      <c r="DC66" s="328">
        <f>'Production Summary'!$N$60</f>
        <v>12863.825363825363</v>
      </c>
      <c r="DD66" s="328">
        <f>'Production Summary'!$M$60</f>
        <v>714.65696465696465</v>
      </c>
      <c r="DE66" s="164">
        <f>'Production Summary'!$N$59</f>
        <v>11148.648648648648</v>
      </c>
      <c r="DF66" s="328">
        <f>'Production Summary'!$M$59</f>
        <v>619.36936936936934</v>
      </c>
      <c r="DG66" s="164">
        <f>'Production Summary'!$N$55</f>
        <v>13842.68884268884</v>
      </c>
      <c r="DH66" s="164">
        <f>'Production Summary'!$M$55</f>
        <v>3460.67221067221</v>
      </c>
      <c r="DI66" s="164">
        <f>'Production Summary'!$N$56</f>
        <v>13097.713097713096</v>
      </c>
      <c r="DJ66" s="164">
        <f>'Production Summary'!$M$56</f>
        <v>163.72141372141371</v>
      </c>
      <c r="DK66" s="164">
        <f>'Production Summary'!$N$57</f>
        <v>14189.189189189186</v>
      </c>
      <c r="DL66" s="164">
        <f>'Production Summary'!$M$57</f>
        <v>394.14414414414409</v>
      </c>
      <c r="DM66" s="164">
        <f>'Production Summary'!$N$58</f>
        <v>14017.671517671517</v>
      </c>
      <c r="DN66" s="164">
        <f>'Production Summary'!$M$58</f>
        <v>778.75952875952873</v>
      </c>
      <c r="DO66" s="164">
        <f>'Production Summary'!$N$61</f>
        <v>4500</v>
      </c>
      <c r="DP66" s="328">
        <f>'Production Summary'!$M$61</f>
        <v>750</v>
      </c>
      <c r="DQ66" s="164">
        <v>0</v>
      </c>
      <c r="DR66" s="164">
        <f>'Production Summary'!$N$62</f>
        <v>8900</v>
      </c>
      <c r="DS66" s="164">
        <f>'Production Summary'!$N$70</f>
        <v>300</v>
      </c>
      <c r="DT66" s="328">
        <f>'Production Summary'!$M$70</f>
        <v>25</v>
      </c>
      <c r="DU66" s="164">
        <v>0</v>
      </c>
      <c r="DV66" s="164">
        <f>'Production Summary'!$N$71</f>
        <v>150</v>
      </c>
      <c r="DW66" s="164">
        <v>0</v>
      </c>
      <c r="DX66" s="164">
        <f>'Production Summary'!$N$64</f>
        <v>192</v>
      </c>
      <c r="DY66" s="164">
        <v>0</v>
      </c>
      <c r="DZ66" s="391">
        <f>'Production Summary'!$N$65</f>
        <v>384</v>
      </c>
      <c r="EA66" s="164">
        <v>0</v>
      </c>
      <c r="EB66" s="391">
        <f>'Production Summary'!$N$66</f>
        <v>192</v>
      </c>
      <c r="EC66" s="164">
        <v>0</v>
      </c>
      <c r="ED66" s="164">
        <f>'Production Summary'!$N$67</f>
        <v>96</v>
      </c>
      <c r="EE66" s="164">
        <v>0</v>
      </c>
      <c r="EF66" s="164">
        <f>'Production Summary'!$N$68</f>
        <v>96</v>
      </c>
      <c r="EG66" s="164">
        <v>0</v>
      </c>
      <c r="EH66" s="164">
        <f>'Production Summary'!$N$69</f>
        <v>340</v>
      </c>
      <c r="EI66" s="101"/>
      <c r="EJ66" s="3"/>
      <c r="EK66" s="3"/>
      <c r="ER66" s="64" t="s">
        <v>82</v>
      </c>
      <c r="ES66" s="61" t="str">
        <f t="shared" si="3"/>
        <v/>
      </c>
      <c r="ET66" s="24">
        <f t="shared" si="1"/>
        <v>0</v>
      </c>
    </row>
    <row r="67" spans="1:150" ht="15" customHeight="1">
      <c r="A67" t="b">
        <f>C67='Other States'!C67</f>
        <v>1</v>
      </c>
      <c r="B67" s="65">
        <f t="shared" si="2"/>
        <v>62</v>
      </c>
      <c r="C67" s="61" t="str">
        <f>IF('Other States'!C67="","",'Other States'!C67)</f>
        <v/>
      </c>
      <c r="D67" s="164">
        <f>'Production Summary'!$N$4</f>
        <v>666</v>
      </c>
      <c r="E67" s="164">
        <f>'Production Summary'!$M$4</f>
        <v>27.75</v>
      </c>
      <c r="F67" s="164">
        <v>0</v>
      </c>
      <c r="G67" s="164">
        <f>'Production Summary'!$N$5</f>
        <v>666</v>
      </c>
      <c r="H67" s="164">
        <f>'Production Summary'!$M$5</f>
        <v>27.75</v>
      </c>
      <c r="I67" s="164">
        <v>0</v>
      </c>
      <c r="J67" s="164">
        <f>'Production Summary'!$N$6</f>
        <v>200</v>
      </c>
      <c r="K67" s="328">
        <f>'Production Summary'!$M$6</f>
        <v>7.5</v>
      </c>
      <c r="L67" s="164">
        <v>0</v>
      </c>
      <c r="M67" s="365">
        <f>'Production Summary'!$N$7</f>
        <v>612.72</v>
      </c>
      <c r="N67" s="367">
        <f>'Production Summary'!$M$7</f>
        <v>25.53</v>
      </c>
      <c r="O67" s="164">
        <v>0</v>
      </c>
      <c r="P67" s="164">
        <f>'Production Summary'!$N$8</f>
        <v>780</v>
      </c>
      <c r="Q67" s="164">
        <f>'Production Summary'!$M$8</f>
        <v>65</v>
      </c>
      <c r="R67" s="164">
        <v>0</v>
      </c>
      <c r="S67" s="164">
        <f>'Production Summary'!$N$9</f>
        <v>720</v>
      </c>
      <c r="T67" s="164">
        <f>'Production Summary'!$M$9</f>
        <v>60</v>
      </c>
      <c r="U67" s="164">
        <v>0</v>
      </c>
      <c r="V67" s="164">
        <f>'Production Summary'!$N$10</f>
        <v>876</v>
      </c>
      <c r="W67" s="164">
        <f>'Production Summary'!$M$10</f>
        <v>73</v>
      </c>
      <c r="X67" s="164">
        <v>0</v>
      </c>
      <c r="Y67" s="164">
        <f>'Production Summary'!$N$14</f>
        <v>177</v>
      </c>
      <c r="Z67" s="328">
        <f>'Production Summary'!$M$14</f>
        <v>14.75</v>
      </c>
      <c r="AA67" s="164">
        <v>0</v>
      </c>
      <c r="AB67" s="164">
        <f>'Production Summary'!$N$15</f>
        <v>126</v>
      </c>
      <c r="AC67" s="164">
        <f>'Production Summary'!$M$15</f>
        <v>21</v>
      </c>
      <c r="AD67" s="164">
        <v>0</v>
      </c>
      <c r="AE67" s="164">
        <f>'Production Summary'!$N$16</f>
        <v>252</v>
      </c>
      <c r="AF67" s="164">
        <f>'Production Summary'!$M$16</f>
        <v>21</v>
      </c>
      <c r="AG67" s="164">
        <v>0</v>
      </c>
      <c r="AH67" s="164">
        <f>'Production Summary'!$N$18</f>
        <v>1035</v>
      </c>
      <c r="AI67" s="164">
        <f>'Production Summary'!$M$18</f>
        <v>17.25</v>
      </c>
      <c r="AJ67" s="164">
        <v>0</v>
      </c>
      <c r="AK67" s="164">
        <f>'Production Summary'!$N$19</f>
        <v>870</v>
      </c>
      <c r="AL67" s="164">
        <f>'Production Summary'!$M$19</f>
        <v>29</v>
      </c>
      <c r="AM67" s="164">
        <v>0</v>
      </c>
      <c r="AN67" s="164">
        <f>'Production Summary'!$N$20</f>
        <v>864</v>
      </c>
      <c r="AO67" s="164">
        <f>'Production Summary'!$M$20</f>
        <v>72</v>
      </c>
      <c r="AP67" s="164">
        <v>0</v>
      </c>
      <c r="AQ67" s="164">
        <f>'Production Summary'!$N$21</f>
        <v>670</v>
      </c>
      <c r="AR67" s="164">
        <f>'Production Summary'!$M$21</f>
        <v>335</v>
      </c>
      <c r="AS67" s="164">
        <v>0</v>
      </c>
      <c r="AT67" s="386">
        <f>'Production Summary'!$N$22</f>
        <v>375</v>
      </c>
      <c r="AU67" s="164">
        <f>'Production Summary'!$N$23</f>
        <v>1050</v>
      </c>
      <c r="AV67" s="164">
        <f>'Production Summary'!$N$25</f>
        <v>300</v>
      </c>
      <c r="AW67" s="164">
        <f>'Production Summary'!$M$25</f>
        <v>25</v>
      </c>
      <c r="AX67" s="164">
        <v>0</v>
      </c>
      <c r="AY67" s="164">
        <f>'Production Summary'!$N$26</f>
        <v>300</v>
      </c>
      <c r="AZ67" s="164">
        <f>'Production Summary'!$M$26</f>
        <v>25</v>
      </c>
      <c r="BA67" s="164">
        <v>0</v>
      </c>
      <c r="BB67" s="164">
        <f>'Production Summary'!$N$28</f>
        <v>777</v>
      </c>
      <c r="BC67" s="164">
        <f>'Production Summary'!$M$28</f>
        <v>12.95</v>
      </c>
      <c r="BD67" s="164">
        <v>0</v>
      </c>
      <c r="BE67" s="164">
        <f>'Production Summary'!$N$29</f>
        <v>612</v>
      </c>
      <c r="BF67" s="164">
        <f>'Production Summary'!$M$29</f>
        <v>51</v>
      </c>
      <c r="BG67" s="164">
        <v>0</v>
      </c>
      <c r="BH67" s="164">
        <f>'Production Summary'!$N$30</f>
        <v>500</v>
      </c>
      <c r="BI67" s="164">
        <f>'Production Summary'!$M$30</f>
        <v>250</v>
      </c>
      <c r="BJ67" s="164">
        <v>0</v>
      </c>
      <c r="BK67" s="386"/>
      <c r="BL67" s="164">
        <f>'Production Summary'!$N$32</f>
        <v>875</v>
      </c>
      <c r="BM67" s="164">
        <f>'Production Summary'!$N$34</f>
        <v>360.59999999999997</v>
      </c>
      <c r="BN67" s="164">
        <f>'Production Summary'!$M$34</f>
        <v>6.01</v>
      </c>
      <c r="BO67" s="164">
        <v>0</v>
      </c>
      <c r="BP67" s="164">
        <f>'Production Summary'!$N$36</f>
        <v>717</v>
      </c>
      <c r="BQ67" s="164">
        <f>'Production Summary'!$M$36</f>
        <v>11.95</v>
      </c>
      <c r="BR67" s="164">
        <v>0</v>
      </c>
      <c r="BS67" s="164">
        <f>'Production Summary'!$N$37</f>
        <v>210</v>
      </c>
      <c r="BT67" s="164">
        <f>'Production Summary'!$M$37</f>
        <v>21</v>
      </c>
      <c r="BU67" s="164">
        <v>0</v>
      </c>
      <c r="BV67" s="164">
        <f>'Production Summary'!$N$38</f>
        <v>280</v>
      </c>
      <c r="BW67" s="164">
        <f>'Production Summary'!$M$38</f>
        <v>28</v>
      </c>
      <c r="BX67" s="164">
        <v>0</v>
      </c>
      <c r="BY67" s="165">
        <f>'Production Summary'!$N$39</f>
        <v>300.38406247988502</v>
      </c>
      <c r="BZ67" s="164">
        <f>'Production Summary'!$M$39</f>
        <v>30.038406247988501</v>
      </c>
      <c r="CA67" s="164">
        <v>0</v>
      </c>
      <c r="CB67" s="164">
        <f>'Production Summary'!$N$40</f>
        <v>131.30000000000001</v>
      </c>
      <c r="CC67" s="164">
        <f>'Production Summary'!$M$40</f>
        <v>13.13</v>
      </c>
      <c r="CD67" s="164">
        <v>0</v>
      </c>
      <c r="CE67" s="164">
        <f>'Production Summary'!$N$42</f>
        <v>1136.3519999999996</v>
      </c>
      <c r="CF67" s="164">
        <f>'Production Summary'!$M$42</f>
        <v>81.167999999999978</v>
      </c>
      <c r="CG67" s="164">
        <v>0</v>
      </c>
      <c r="CH67" s="164">
        <v>0</v>
      </c>
      <c r="CI67" s="164">
        <f>'Production Summary'!$N$43</f>
        <v>184</v>
      </c>
      <c r="CJ67" s="164">
        <v>0</v>
      </c>
      <c r="CK67" s="164">
        <f>'Production Summary'!$N$44</f>
        <v>355</v>
      </c>
      <c r="CL67" s="164">
        <v>0</v>
      </c>
      <c r="CM67" s="375">
        <f>'Production Summary'!$N$45</f>
        <v>1650</v>
      </c>
      <c r="CN67" s="164">
        <f>'Production Summary'!$N$46</f>
        <v>270</v>
      </c>
      <c r="CO67" s="164">
        <f>'Production Summary'!$N$47</f>
        <v>1350</v>
      </c>
      <c r="CP67" s="166"/>
      <c r="CQ67" s="164">
        <f>'Production Summary'!$N$49</f>
        <v>8004.1580041580037</v>
      </c>
      <c r="CR67" s="164">
        <f>'Production Summary'!$M$49</f>
        <v>66.701316701316699</v>
      </c>
      <c r="CS67" s="164">
        <f>'Production Summary'!$N$50</f>
        <v>13331.600831600828</v>
      </c>
      <c r="CT67" s="164">
        <f>'Production Summary'!$M$50</f>
        <v>148.1288981288981</v>
      </c>
      <c r="CU67" s="164">
        <f>'Production Summary'!$N$51</f>
        <v>12785.862785862784</v>
      </c>
      <c r="CV67" s="164">
        <f>'Production Summary'!$M$51</f>
        <v>355.16285516285512</v>
      </c>
      <c r="CW67" s="164">
        <f>'Production Summary'!$N$52</f>
        <v>12629.937629937627</v>
      </c>
      <c r="CX67" s="164">
        <f>'Production Summary'!$M$52</f>
        <v>701.66320166320156</v>
      </c>
      <c r="CY67" s="164">
        <f>'Production Summary'!$N$53</f>
        <v>12396.049896049895</v>
      </c>
      <c r="CZ67" s="164">
        <f>'Production Summary'!$M$53</f>
        <v>688.66943866943859</v>
      </c>
      <c r="DA67" s="164">
        <f>'Production Summary'!$N$54</f>
        <v>13799.376299376298</v>
      </c>
      <c r="DB67" s="164">
        <f>'Production Summary'!$M$54</f>
        <v>766.63201663201653</v>
      </c>
      <c r="DC67" s="328">
        <f>'Production Summary'!$N$60</f>
        <v>12863.825363825363</v>
      </c>
      <c r="DD67" s="328">
        <f>'Production Summary'!$M$60</f>
        <v>714.65696465696465</v>
      </c>
      <c r="DE67" s="164">
        <f>'Production Summary'!$N$59</f>
        <v>11148.648648648648</v>
      </c>
      <c r="DF67" s="328">
        <f>'Production Summary'!$M$59</f>
        <v>619.36936936936934</v>
      </c>
      <c r="DG67" s="164">
        <f>'Production Summary'!$N$55</f>
        <v>13842.68884268884</v>
      </c>
      <c r="DH67" s="164">
        <f>'Production Summary'!$M$55</f>
        <v>3460.67221067221</v>
      </c>
      <c r="DI67" s="164">
        <f>'Production Summary'!$N$56</f>
        <v>13097.713097713096</v>
      </c>
      <c r="DJ67" s="164">
        <f>'Production Summary'!$M$56</f>
        <v>163.72141372141371</v>
      </c>
      <c r="DK67" s="164">
        <f>'Production Summary'!$N$57</f>
        <v>14189.189189189186</v>
      </c>
      <c r="DL67" s="164">
        <f>'Production Summary'!$M$57</f>
        <v>394.14414414414409</v>
      </c>
      <c r="DM67" s="164">
        <f>'Production Summary'!$N$58</f>
        <v>14017.671517671517</v>
      </c>
      <c r="DN67" s="164">
        <f>'Production Summary'!$M$58</f>
        <v>778.75952875952873</v>
      </c>
      <c r="DO67" s="164">
        <f>'Production Summary'!$N$61</f>
        <v>4500</v>
      </c>
      <c r="DP67" s="328">
        <f>'Production Summary'!$M$61</f>
        <v>750</v>
      </c>
      <c r="DQ67" s="164">
        <v>0</v>
      </c>
      <c r="DR67" s="164">
        <f>'Production Summary'!$N$62</f>
        <v>8900</v>
      </c>
      <c r="DS67" s="164">
        <f>'Production Summary'!$N$70</f>
        <v>300</v>
      </c>
      <c r="DT67" s="328">
        <f>'Production Summary'!$M$70</f>
        <v>25</v>
      </c>
      <c r="DU67" s="164">
        <v>0</v>
      </c>
      <c r="DV67" s="164">
        <f>'Production Summary'!$N$71</f>
        <v>150</v>
      </c>
      <c r="DW67" s="164">
        <v>0</v>
      </c>
      <c r="DX67" s="164">
        <f>'Production Summary'!$N$64</f>
        <v>192</v>
      </c>
      <c r="DY67" s="164">
        <v>0</v>
      </c>
      <c r="DZ67" s="391">
        <f>'Production Summary'!$N$65</f>
        <v>384</v>
      </c>
      <c r="EA67" s="164">
        <v>0</v>
      </c>
      <c r="EB67" s="391">
        <f>'Production Summary'!$N$66</f>
        <v>192</v>
      </c>
      <c r="EC67" s="164">
        <v>0</v>
      </c>
      <c r="ED67" s="164">
        <f>'Production Summary'!$N$67</f>
        <v>96</v>
      </c>
      <c r="EE67" s="164">
        <v>0</v>
      </c>
      <c r="EF67" s="164">
        <f>'Production Summary'!$N$68</f>
        <v>96</v>
      </c>
      <c r="EG67" s="164">
        <v>0</v>
      </c>
      <c r="EH67" s="164">
        <f>'Production Summary'!$N$69</f>
        <v>340</v>
      </c>
      <c r="EI67" s="101"/>
      <c r="EJ67" s="3"/>
      <c r="EK67" s="3"/>
      <c r="ER67" s="64" t="s">
        <v>84</v>
      </c>
      <c r="ES67" s="61" t="str">
        <f t="shared" si="3"/>
        <v/>
      </c>
      <c r="ET67" s="24">
        <f t="shared" si="1"/>
        <v>0</v>
      </c>
    </row>
    <row r="68" spans="1:150" ht="15" customHeight="1">
      <c r="A68" t="b">
        <f>C68='Other States'!C68</f>
        <v>1</v>
      </c>
      <c r="B68" s="65">
        <f t="shared" si="2"/>
        <v>63</v>
      </c>
      <c r="C68" s="61" t="str">
        <f>IF('Other States'!C68="","",'Other States'!C68)</f>
        <v/>
      </c>
      <c r="D68" s="164">
        <f>'Production Summary'!$N$4</f>
        <v>666</v>
      </c>
      <c r="E68" s="164">
        <f>'Production Summary'!$M$4</f>
        <v>27.75</v>
      </c>
      <c r="F68" s="164">
        <v>0</v>
      </c>
      <c r="G68" s="164">
        <f>'Production Summary'!$N$5</f>
        <v>666</v>
      </c>
      <c r="H68" s="164">
        <f>'Production Summary'!$M$5</f>
        <v>27.75</v>
      </c>
      <c r="I68" s="164">
        <v>0</v>
      </c>
      <c r="J68" s="164">
        <f>'Production Summary'!$N$6</f>
        <v>200</v>
      </c>
      <c r="K68" s="328">
        <f>'Production Summary'!$M$6</f>
        <v>7.5</v>
      </c>
      <c r="L68" s="164">
        <v>0</v>
      </c>
      <c r="M68" s="365">
        <f>'Production Summary'!$N$7</f>
        <v>612.72</v>
      </c>
      <c r="N68" s="367">
        <f>'Production Summary'!$M$7</f>
        <v>25.53</v>
      </c>
      <c r="O68" s="164">
        <v>0</v>
      </c>
      <c r="P68" s="164">
        <f>'Production Summary'!$N$8</f>
        <v>780</v>
      </c>
      <c r="Q68" s="164">
        <f>'Production Summary'!$M$8</f>
        <v>65</v>
      </c>
      <c r="R68" s="164">
        <v>0</v>
      </c>
      <c r="S68" s="164">
        <f>'Production Summary'!$N$9</f>
        <v>720</v>
      </c>
      <c r="T68" s="164">
        <f>'Production Summary'!$M$9</f>
        <v>60</v>
      </c>
      <c r="U68" s="164">
        <v>0</v>
      </c>
      <c r="V68" s="164">
        <f>'Production Summary'!$N$10</f>
        <v>876</v>
      </c>
      <c r="W68" s="164">
        <f>'Production Summary'!$M$10</f>
        <v>73</v>
      </c>
      <c r="X68" s="164">
        <v>0</v>
      </c>
      <c r="Y68" s="164">
        <f>'Production Summary'!$N$14</f>
        <v>177</v>
      </c>
      <c r="Z68" s="328">
        <f>'Production Summary'!$M$14</f>
        <v>14.75</v>
      </c>
      <c r="AA68" s="164">
        <v>0</v>
      </c>
      <c r="AB68" s="164">
        <f>'Production Summary'!$N$15</f>
        <v>126</v>
      </c>
      <c r="AC68" s="164">
        <f>'Production Summary'!$M$15</f>
        <v>21</v>
      </c>
      <c r="AD68" s="164">
        <v>0</v>
      </c>
      <c r="AE68" s="164">
        <f>'Production Summary'!$N$16</f>
        <v>252</v>
      </c>
      <c r="AF68" s="164">
        <f>'Production Summary'!$M$16</f>
        <v>21</v>
      </c>
      <c r="AG68" s="164">
        <v>0</v>
      </c>
      <c r="AH68" s="164">
        <f>'Production Summary'!$N$18</f>
        <v>1035</v>
      </c>
      <c r="AI68" s="164">
        <f>'Production Summary'!$M$18</f>
        <v>17.25</v>
      </c>
      <c r="AJ68" s="164">
        <v>0</v>
      </c>
      <c r="AK68" s="164">
        <f>'Production Summary'!$N$19</f>
        <v>870</v>
      </c>
      <c r="AL68" s="164">
        <f>'Production Summary'!$M$19</f>
        <v>29</v>
      </c>
      <c r="AM68" s="164">
        <v>0</v>
      </c>
      <c r="AN68" s="164">
        <f>'Production Summary'!$N$20</f>
        <v>864</v>
      </c>
      <c r="AO68" s="164">
        <f>'Production Summary'!$M$20</f>
        <v>72</v>
      </c>
      <c r="AP68" s="164">
        <v>0</v>
      </c>
      <c r="AQ68" s="164">
        <f>'Production Summary'!$N$21</f>
        <v>670</v>
      </c>
      <c r="AR68" s="164">
        <f>'Production Summary'!$M$21</f>
        <v>335</v>
      </c>
      <c r="AS68" s="164">
        <v>0</v>
      </c>
      <c r="AT68" s="386">
        <f>'Production Summary'!$N$22</f>
        <v>375</v>
      </c>
      <c r="AU68" s="164">
        <f>'Production Summary'!$N$23</f>
        <v>1050</v>
      </c>
      <c r="AV68" s="164">
        <f>'Production Summary'!$N$25</f>
        <v>300</v>
      </c>
      <c r="AW68" s="164">
        <f>'Production Summary'!$M$25</f>
        <v>25</v>
      </c>
      <c r="AX68" s="164">
        <v>0</v>
      </c>
      <c r="AY68" s="164">
        <f>'Production Summary'!$N$26</f>
        <v>300</v>
      </c>
      <c r="AZ68" s="164">
        <f>'Production Summary'!$M$26</f>
        <v>25</v>
      </c>
      <c r="BA68" s="164">
        <v>0</v>
      </c>
      <c r="BB68" s="164">
        <f>'Production Summary'!$N$28</f>
        <v>777</v>
      </c>
      <c r="BC68" s="164">
        <f>'Production Summary'!$M$28</f>
        <v>12.95</v>
      </c>
      <c r="BD68" s="164">
        <v>0</v>
      </c>
      <c r="BE68" s="164">
        <f>'Production Summary'!$N$29</f>
        <v>612</v>
      </c>
      <c r="BF68" s="164">
        <f>'Production Summary'!$M$29</f>
        <v>51</v>
      </c>
      <c r="BG68" s="164">
        <v>0</v>
      </c>
      <c r="BH68" s="164">
        <f>'Production Summary'!$N$30</f>
        <v>500</v>
      </c>
      <c r="BI68" s="164">
        <f>'Production Summary'!$M$30</f>
        <v>250</v>
      </c>
      <c r="BJ68" s="164">
        <v>0</v>
      </c>
      <c r="BK68" s="386"/>
      <c r="BL68" s="164">
        <f>'Production Summary'!$N$32</f>
        <v>875</v>
      </c>
      <c r="BM68" s="164">
        <f>'Production Summary'!$N$34</f>
        <v>360.59999999999997</v>
      </c>
      <c r="BN68" s="164">
        <f>'Production Summary'!$M$34</f>
        <v>6.01</v>
      </c>
      <c r="BO68" s="164">
        <v>0</v>
      </c>
      <c r="BP68" s="164">
        <f>'Production Summary'!$N$36</f>
        <v>717</v>
      </c>
      <c r="BQ68" s="164">
        <f>'Production Summary'!$M$36</f>
        <v>11.95</v>
      </c>
      <c r="BR68" s="164">
        <v>0</v>
      </c>
      <c r="BS68" s="164">
        <f>'Production Summary'!$N$37</f>
        <v>210</v>
      </c>
      <c r="BT68" s="164">
        <f>'Production Summary'!$M$37</f>
        <v>21</v>
      </c>
      <c r="BU68" s="164">
        <v>0</v>
      </c>
      <c r="BV68" s="164">
        <f>'Production Summary'!$N$38</f>
        <v>280</v>
      </c>
      <c r="BW68" s="164">
        <f>'Production Summary'!$M$38</f>
        <v>28</v>
      </c>
      <c r="BX68" s="164">
        <v>0</v>
      </c>
      <c r="BY68" s="165">
        <f>'Production Summary'!$N$39</f>
        <v>300.38406247988502</v>
      </c>
      <c r="BZ68" s="164">
        <f>'Production Summary'!$M$39</f>
        <v>30.038406247988501</v>
      </c>
      <c r="CA68" s="164">
        <v>0</v>
      </c>
      <c r="CB68" s="164">
        <f>'Production Summary'!$N$40</f>
        <v>131.30000000000001</v>
      </c>
      <c r="CC68" s="164">
        <f>'Production Summary'!$M$40</f>
        <v>13.13</v>
      </c>
      <c r="CD68" s="164">
        <v>0</v>
      </c>
      <c r="CE68" s="164">
        <f>'Production Summary'!$N$42</f>
        <v>1136.3519999999996</v>
      </c>
      <c r="CF68" s="164">
        <f>'Production Summary'!$M$42</f>
        <v>81.167999999999978</v>
      </c>
      <c r="CG68" s="164">
        <v>0</v>
      </c>
      <c r="CH68" s="164">
        <v>0</v>
      </c>
      <c r="CI68" s="164">
        <f>'Production Summary'!$N$43</f>
        <v>184</v>
      </c>
      <c r="CJ68" s="164">
        <v>0</v>
      </c>
      <c r="CK68" s="164">
        <f>'Production Summary'!$N$44</f>
        <v>355</v>
      </c>
      <c r="CL68" s="164">
        <v>0</v>
      </c>
      <c r="CM68" s="375">
        <f>'Production Summary'!$N$45</f>
        <v>1650</v>
      </c>
      <c r="CN68" s="164">
        <f>'Production Summary'!$N$46</f>
        <v>270</v>
      </c>
      <c r="CO68" s="164">
        <f>'Production Summary'!$N$47</f>
        <v>1350</v>
      </c>
      <c r="CP68" s="166"/>
      <c r="CQ68" s="164">
        <f>'Production Summary'!$N$49</f>
        <v>8004.1580041580037</v>
      </c>
      <c r="CR68" s="164">
        <f>'Production Summary'!$M$49</f>
        <v>66.701316701316699</v>
      </c>
      <c r="CS68" s="164">
        <f>'Production Summary'!$N$50</f>
        <v>13331.600831600828</v>
      </c>
      <c r="CT68" s="164">
        <f>'Production Summary'!$M$50</f>
        <v>148.1288981288981</v>
      </c>
      <c r="CU68" s="164">
        <f>'Production Summary'!$N$51</f>
        <v>12785.862785862784</v>
      </c>
      <c r="CV68" s="164">
        <f>'Production Summary'!$M$51</f>
        <v>355.16285516285512</v>
      </c>
      <c r="CW68" s="164">
        <f>'Production Summary'!$N$52</f>
        <v>12629.937629937627</v>
      </c>
      <c r="CX68" s="164">
        <f>'Production Summary'!$M$52</f>
        <v>701.66320166320156</v>
      </c>
      <c r="CY68" s="164">
        <f>'Production Summary'!$N$53</f>
        <v>12396.049896049895</v>
      </c>
      <c r="CZ68" s="164">
        <f>'Production Summary'!$M$53</f>
        <v>688.66943866943859</v>
      </c>
      <c r="DA68" s="164">
        <f>'Production Summary'!$N$54</f>
        <v>13799.376299376298</v>
      </c>
      <c r="DB68" s="164">
        <f>'Production Summary'!$M$54</f>
        <v>766.63201663201653</v>
      </c>
      <c r="DC68" s="328">
        <f>'Production Summary'!$N$60</f>
        <v>12863.825363825363</v>
      </c>
      <c r="DD68" s="328">
        <f>'Production Summary'!$M$60</f>
        <v>714.65696465696465</v>
      </c>
      <c r="DE68" s="164">
        <f>'Production Summary'!$N$59</f>
        <v>11148.648648648648</v>
      </c>
      <c r="DF68" s="328">
        <f>'Production Summary'!$M$59</f>
        <v>619.36936936936934</v>
      </c>
      <c r="DG68" s="164">
        <f>'Production Summary'!$N$55</f>
        <v>13842.68884268884</v>
      </c>
      <c r="DH68" s="164">
        <f>'Production Summary'!$M$55</f>
        <v>3460.67221067221</v>
      </c>
      <c r="DI68" s="164">
        <f>'Production Summary'!$N$56</f>
        <v>13097.713097713096</v>
      </c>
      <c r="DJ68" s="164">
        <f>'Production Summary'!$M$56</f>
        <v>163.72141372141371</v>
      </c>
      <c r="DK68" s="164">
        <f>'Production Summary'!$N$57</f>
        <v>14189.189189189186</v>
      </c>
      <c r="DL68" s="164">
        <f>'Production Summary'!$M$57</f>
        <v>394.14414414414409</v>
      </c>
      <c r="DM68" s="164">
        <f>'Production Summary'!$N$58</f>
        <v>14017.671517671517</v>
      </c>
      <c r="DN68" s="164">
        <f>'Production Summary'!$M$58</f>
        <v>778.75952875952873</v>
      </c>
      <c r="DO68" s="164">
        <f>'Production Summary'!$N$61</f>
        <v>4500</v>
      </c>
      <c r="DP68" s="328">
        <f>'Production Summary'!$M$61</f>
        <v>750</v>
      </c>
      <c r="DQ68" s="164">
        <v>0</v>
      </c>
      <c r="DR68" s="164">
        <f>'Production Summary'!$N$62</f>
        <v>8900</v>
      </c>
      <c r="DS68" s="164">
        <f>'Production Summary'!$N$70</f>
        <v>300</v>
      </c>
      <c r="DT68" s="328">
        <f>'Production Summary'!$M$70</f>
        <v>25</v>
      </c>
      <c r="DU68" s="164">
        <v>0</v>
      </c>
      <c r="DV68" s="164">
        <f>'Production Summary'!$N$71</f>
        <v>150</v>
      </c>
      <c r="DW68" s="164">
        <v>0</v>
      </c>
      <c r="DX68" s="164">
        <f>'Production Summary'!$N$64</f>
        <v>192</v>
      </c>
      <c r="DY68" s="164">
        <v>0</v>
      </c>
      <c r="DZ68" s="391">
        <f>'Production Summary'!$N$65</f>
        <v>384</v>
      </c>
      <c r="EA68" s="164">
        <v>0</v>
      </c>
      <c r="EB68" s="391">
        <f>'Production Summary'!$N$66</f>
        <v>192</v>
      </c>
      <c r="EC68" s="164">
        <v>0</v>
      </c>
      <c r="ED68" s="164">
        <f>'Production Summary'!$N$67</f>
        <v>96</v>
      </c>
      <c r="EE68" s="164">
        <v>0</v>
      </c>
      <c r="EF68" s="164">
        <f>'Production Summary'!$N$68</f>
        <v>96</v>
      </c>
      <c r="EG68" s="164">
        <v>0</v>
      </c>
      <c r="EH68" s="164">
        <f>'Production Summary'!$N$69</f>
        <v>340</v>
      </c>
      <c r="EI68" s="101"/>
      <c r="EJ68" s="3"/>
      <c r="EK68" s="3"/>
      <c r="ER68" s="64" t="s">
        <v>105</v>
      </c>
      <c r="ES68" s="61" t="str">
        <f t="shared" si="3"/>
        <v/>
      </c>
      <c r="ET68" s="24">
        <f t="shared" si="1"/>
        <v>0</v>
      </c>
    </row>
    <row r="69" spans="1:150">
      <c r="B69" s="95"/>
      <c r="C69" s="95"/>
      <c r="D69" s="95"/>
      <c r="E69" s="95"/>
      <c r="F69" s="95"/>
      <c r="G69" s="95"/>
      <c r="H69" s="95"/>
      <c r="I69" s="95"/>
      <c r="J69" s="95"/>
      <c r="K69" s="95"/>
      <c r="L69" s="95"/>
      <c r="M69" s="95"/>
      <c r="N69" s="95"/>
      <c r="O69" s="95"/>
      <c r="P69" s="95"/>
      <c r="Q69" s="95"/>
      <c r="R69" s="95"/>
      <c r="S69" s="95"/>
      <c r="T69" s="95"/>
      <c r="U69" s="95"/>
      <c r="V69" s="95"/>
      <c r="W69" s="95"/>
      <c r="X69" s="95"/>
      <c r="Y69" s="95"/>
      <c r="Z69" s="95"/>
      <c r="AA69" s="95"/>
      <c r="AB69" s="95"/>
      <c r="AC69" s="95"/>
      <c r="AD69" s="95"/>
      <c r="AE69" s="95"/>
      <c r="AF69" s="95"/>
      <c r="AG69" s="95"/>
      <c r="AH69" s="95"/>
      <c r="AI69" s="95"/>
      <c r="AJ69" s="95"/>
      <c r="AK69" s="95"/>
      <c r="AL69" s="95"/>
      <c r="AM69" s="95"/>
      <c r="AN69" s="95"/>
      <c r="AO69" s="95"/>
      <c r="AP69" s="95"/>
      <c r="AQ69" s="95"/>
      <c r="AR69" s="95"/>
      <c r="AS69" s="95"/>
      <c r="AT69" s="95"/>
      <c r="AU69" s="95"/>
      <c r="AV69" s="95"/>
      <c r="AW69" s="95"/>
      <c r="AX69" s="95"/>
      <c r="AY69" s="95"/>
      <c r="AZ69" s="95"/>
      <c r="BA69" s="95"/>
      <c r="BB69" s="95"/>
      <c r="BC69" s="95"/>
      <c r="BD69" s="95"/>
      <c r="BE69" s="95"/>
      <c r="BF69" s="95"/>
      <c r="BG69" s="95"/>
      <c r="BH69" s="95"/>
      <c r="BI69" s="95"/>
      <c r="BJ69" s="95"/>
      <c r="BK69" s="95"/>
      <c r="BL69" s="95"/>
      <c r="BM69" s="95"/>
      <c r="BN69" s="95"/>
      <c r="BO69" s="95"/>
      <c r="BP69" s="95"/>
      <c r="BQ69" s="95"/>
      <c r="BR69" s="95"/>
      <c r="BS69" s="95"/>
      <c r="BT69" s="95"/>
      <c r="BU69" s="95"/>
      <c r="BV69" s="95"/>
      <c r="BW69" s="95"/>
      <c r="BX69" s="95"/>
      <c r="BY69" s="95"/>
      <c r="BZ69" s="95"/>
      <c r="CA69" s="95"/>
      <c r="CB69" s="95"/>
      <c r="CC69" s="95"/>
      <c r="CD69" s="95"/>
      <c r="CE69" s="95"/>
      <c r="CF69" s="95"/>
      <c r="CG69" s="95"/>
      <c r="CH69" s="95"/>
      <c r="CI69" s="95"/>
      <c r="CJ69" s="95"/>
      <c r="CK69" s="95"/>
      <c r="CL69" s="95"/>
      <c r="CM69" s="95"/>
      <c r="CN69" s="95"/>
      <c r="CO69" s="95"/>
      <c r="CP69" s="95"/>
      <c r="CQ69" s="95"/>
      <c r="CR69" s="95"/>
      <c r="CS69" s="95"/>
      <c r="CT69" s="95"/>
      <c r="CU69" s="95"/>
      <c r="CV69" s="95"/>
      <c r="CW69" s="95"/>
      <c r="CX69" s="95"/>
      <c r="CY69" s="95"/>
      <c r="CZ69" s="95"/>
      <c r="DA69" s="95"/>
      <c r="DB69" s="95"/>
      <c r="DC69" s="95"/>
      <c r="DD69" s="95"/>
      <c r="DE69" s="95"/>
      <c r="DF69" s="95"/>
      <c r="DG69" s="95"/>
      <c r="DH69" s="95"/>
      <c r="DI69" s="95"/>
      <c r="DJ69" s="95"/>
      <c r="DK69" s="95"/>
      <c r="DL69" s="95"/>
      <c r="DM69" s="95"/>
      <c r="DN69" s="95"/>
      <c r="DO69" s="95"/>
      <c r="DP69" s="95"/>
      <c r="DQ69" s="95"/>
      <c r="DR69" s="95"/>
      <c r="DS69" s="95"/>
      <c r="DT69" s="95"/>
      <c r="DU69" s="95"/>
      <c r="DV69" s="95"/>
      <c r="DW69" s="95"/>
      <c r="DX69" s="95"/>
      <c r="DY69" s="95"/>
      <c r="DZ69" s="95"/>
      <c r="EA69" s="95"/>
      <c r="EB69" s="95"/>
      <c r="EC69" s="95"/>
      <c r="ED69" s="95"/>
      <c r="EE69" s="95"/>
      <c r="EF69" s="95"/>
      <c r="EG69" s="95"/>
      <c r="EH69" s="95"/>
      <c r="EI69" s="95"/>
      <c r="ER69" s="95"/>
      <c r="ES69" s="95"/>
      <c r="ET69" s="95"/>
    </row>
    <row r="70" spans="1:150">
      <c r="B70" s="785" t="s">
        <v>83</v>
      </c>
      <c r="C70" s="785"/>
      <c r="D70" s="105">
        <f t="shared" ref="D70:BZ70" si="4">SUM(D6:D68)</f>
        <v>41958</v>
      </c>
      <c r="E70" s="105">
        <f t="shared" si="4"/>
        <v>1748.25</v>
      </c>
      <c r="F70" s="105">
        <f t="shared" si="4"/>
        <v>0</v>
      </c>
      <c r="G70" s="105">
        <f t="shared" si="4"/>
        <v>41958</v>
      </c>
      <c r="H70" s="105">
        <f t="shared" si="4"/>
        <v>1748.25</v>
      </c>
      <c r="I70" s="105">
        <f t="shared" si="4"/>
        <v>0</v>
      </c>
      <c r="J70" s="105">
        <f t="shared" ref="J70:K70" si="5">SUM(J6:J68)</f>
        <v>12400</v>
      </c>
      <c r="K70" s="105">
        <f t="shared" si="5"/>
        <v>472.5</v>
      </c>
      <c r="L70" s="105">
        <f t="shared" ref="L70:P70" si="6">SUM(L6:L68)</f>
        <v>0</v>
      </c>
      <c r="M70" s="105">
        <f t="shared" si="6"/>
        <v>38601.360000000037</v>
      </c>
      <c r="N70" s="105">
        <f t="shared" si="6"/>
        <v>1608.3899999999987</v>
      </c>
      <c r="O70" s="105">
        <f t="shared" si="6"/>
        <v>0</v>
      </c>
      <c r="P70" s="105">
        <f t="shared" si="6"/>
        <v>49140</v>
      </c>
      <c r="Q70" s="105">
        <f t="shared" si="4"/>
        <v>4095</v>
      </c>
      <c r="R70" s="105">
        <f t="shared" si="4"/>
        <v>0</v>
      </c>
      <c r="S70" s="105">
        <f t="shared" si="4"/>
        <v>45360</v>
      </c>
      <c r="T70" s="105">
        <f t="shared" si="4"/>
        <v>3780</v>
      </c>
      <c r="U70" s="105">
        <f t="shared" si="4"/>
        <v>0</v>
      </c>
      <c r="V70" s="105">
        <f t="shared" si="4"/>
        <v>55188</v>
      </c>
      <c r="W70" s="105">
        <f t="shared" si="4"/>
        <v>4599</v>
      </c>
      <c r="X70" s="105">
        <f t="shared" si="4"/>
        <v>0</v>
      </c>
      <c r="Y70" s="105">
        <f t="shared" si="4"/>
        <v>11151</v>
      </c>
      <c r="Z70" s="105">
        <f t="shared" si="4"/>
        <v>929.25</v>
      </c>
      <c r="AA70" s="105">
        <f>SUM(AA6:AA68)</f>
        <v>0</v>
      </c>
      <c r="AB70" s="105">
        <f t="shared" si="4"/>
        <v>7938</v>
      </c>
      <c r="AC70" s="105">
        <f t="shared" si="4"/>
        <v>1323</v>
      </c>
      <c r="AD70" s="105">
        <f t="shared" si="4"/>
        <v>0</v>
      </c>
      <c r="AE70" s="105">
        <f t="shared" si="4"/>
        <v>15372</v>
      </c>
      <c r="AF70" s="105">
        <f t="shared" si="4"/>
        <v>1323</v>
      </c>
      <c r="AG70" s="105">
        <f t="shared" si="4"/>
        <v>0</v>
      </c>
      <c r="AH70" s="105">
        <f t="shared" si="4"/>
        <v>65205</v>
      </c>
      <c r="AI70" s="105">
        <f t="shared" si="4"/>
        <v>1086.75</v>
      </c>
      <c r="AJ70" s="105">
        <f t="shared" si="4"/>
        <v>0</v>
      </c>
      <c r="AK70" s="105">
        <f t="shared" si="4"/>
        <v>54810</v>
      </c>
      <c r="AL70" s="105">
        <f t="shared" si="4"/>
        <v>1827</v>
      </c>
      <c r="AM70" s="105">
        <f t="shared" si="4"/>
        <v>0</v>
      </c>
      <c r="AN70" s="105">
        <f t="shared" si="4"/>
        <v>54432</v>
      </c>
      <c r="AO70" s="105">
        <f t="shared" si="4"/>
        <v>4536</v>
      </c>
      <c r="AP70" s="105">
        <f t="shared" si="4"/>
        <v>0</v>
      </c>
      <c r="AQ70" s="105">
        <f t="shared" si="4"/>
        <v>42210</v>
      </c>
      <c r="AR70" s="105">
        <f t="shared" si="4"/>
        <v>21105</v>
      </c>
      <c r="AS70" s="105">
        <f t="shared" si="4"/>
        <v>0</v>
      </c>
      <c r="AT70" s="105">
        <f t="shared" ref="AT70" si="7">SUM(AT6:AT68)</f>
        <v>23625</v>
      </c>
      <c r="AU70" s="105">
        <f t="shared" si="4"/>
        <v>66150</v>
      </c>
      <c r="AV70" s="105">
        <f t="shared" si="4"/>
        <v>18900</v>
      </c>
      <c r="AW70" s="105">
        <f t="shared" si="4"/>
        <v>1575</v>
      </c>
      <c r="AX70" s="105">
        <f t="shared" si="4"/>
        <v>0</v>
      </c>
      <c r="AY70" s="105">
        <f t="shared" si="4"/>
        <v>18900</v>
      </c>
      <c r="AZ70" s="105">
        <f t="shared" si="4"/>
        <v>1575</v>
      </c>
      <c r="BA70" s="105">
        <f t="shared" si="4"/>
        <v>0</v>
      </c>
      <c r="BB70" s="105">
        <f t="shared" si="4"/>
        <v>48951</v>
      </c>
      <c r="BC70" s="105">
        <f t="shared" si="4"/>
        <v>815.8500000000007</v>
      </c>
      <c r="BD70" s="105">
        <f t="shared" si="4"/>
        <v>0</v>
      </c>
      <c r="BE70" s="105">
        <f t="shared" si="4"/>
        <v>38556</v>
      </c>
      <c r="BF70" s="105">
        <f t="shared" si="4"/>
        <v>3213</v>
      </c>
      <c r="BG70" s="105">
        <f t="shared" si="4"/>
        <v>0</v>
      </c>
      <c r="BH70" s="105">
        <f t="shared" si="4"/>
        <v>31500</v>
      </c>
      <c r="BI70" s="105">
        <f t="shared" si="4"/>
        <v>15500</v>
      </c>
      <c r="BJ70" s="105">
        <f t="shared" si="4"/>
        <v>0</v>
      </c>
      <c r="BK70" s="105">
        <f t="shared" ref="BK70" si="8">SUM(BK6:BK68)</f>
        <v>0</v>
      </c>
      <c r="BL70" s="105">
        <f t="shared" si="4"/>
        <v>55125</v>
      </c>
      <c r="BM70" s="105">
        <f t="shared" si="4"/>
        <v>22717.799999999985</v>
      </c>
      <c r="BN70" s="105">
        <f t="shared" si="4"/>
        <v>378.62999999999965</v>
      </c>
      <c r="BO70" s="105">
        <f t="shared" si="4"/>
        <v>0</v>
      </c>
      <c r="BP70" s="105">
        <f t="shared" si="4"/>
        <v>45171</v>
      </c>
      <c r="BQ70" s="105">
        <f t="shared" si="4"/>
        <v>752.85000000000059</v>
      </c>
      <c r="BR70" s="105">
        <f t="shared" si="4"/>
        <v>0</v>
      </c>
      <c r="BS70" s="105">
        <f t="shared" si="4"/>
        <v>13230</v>
      </c>
      <c r="BT70" s="105">
        <f t="shared" si="4"/>
        <v>1323</v>
      </c>
      <c r="BU70" s="105">
        <f t="shared" si="4"/>
        <v>0</v>
      </c>
      <c r="BV70" s="105">
        <f t="shared" si="4"/>
        <v>17640</v>
      </c>
      <c r="BW70" s="105">
        <f t="shared" si="4"/>
        <v>1764</v>
      </c>
      <c r="BX70" s="105">
        <f t="shared" si="4"/>
        <v>0</v>
      </c>
      <c r="BY70" s="105">
        <f t="shared" si="4"/>
        <v>18924.195936232769</v>
      </c>
      <c r="BZ70" s="105">
        <f t="shared" si="4"/>
        <v>1892.4195936232732</v>
      </c>
      <c r="CA70" s="105">
        <f t="shared" ref="CA70:EH70" si="9">SUM(CA6:CA68)</f>
        <v>0</v>
      </c>
      <c r="CB70" s="105">
        <f t="shared" si="9"/>
        <v>8271.9000000000069</v>
      </c>
      <c r="CC70" s="105">
        <f t="shared" si="9"/>
        <v>827.18999999999983</v>
      </c>
      <c r="CD70" s="105">
        <f t="shared" si="9"/>
        <v>0</v>
      </c>
      <c r="CE70" s="105">
        <f t="shared" si="9"/>
        <v>71590.175999999949</v>
      </c>
      <c r="CF70" s="105">
        <f t="shared" si="9"/>
        <v>5113.5839999999971</v>
      </c>
      <c r="CG70" s="105">
        <f t="shared" si="9"/>
        <v>0</v>
      </c>
      <c r="CH70" s="105">
        <f t="shared" ref="CH70" si="10">SUM(CH6:CH68)</f>
        <v>0</v>
      </c>
      <c r="CI70" s="105">
        <f t="shared" si="9"/>
        <v>11592</v>
      </c>
      <c r="CJ70" s="105">
        <f t="shared" si="9"/>
        <v>0</v>
      </c>
      <c r="CK70" s="105">
        <f t="shared" si="9"/>
        <v>22365</v>
      </c>
      <c r="CL70" s="105">
        <f t="shared" si="9"/>
        <v>0</v>
      </c>
      <c r="CM70" s="105">
        <f t="shared" si="9"/>
        <v>103950</v>
      </c>
      <c r="CN70" s="105">
        <f t="shared" si="9"/>
        <v>16980</v>
      </c>
      <c r="CO70" s="105">
        <f t="shared" si="9"/>
        <v>84900</v>
      </c>
      <c r="CP70" s="105">
        <f t="shared" si="9"/>
        <v>0</v>
      </c>
      <c r="CQ70" s="105">
        <f t="shared" si="9"/>
        <v>504261.95426195418</v>
      </c>
      <c r="CR70" s="105">
        <f t="shared" si="9"/>
        <v>4202.1829521829468</v>
      </c>
      <c r="CS70" s="105">
        <f t="shared" si="9"/>
        <v>839890.85239085264</v>
      </c>
      <c r="CT70" s="105">
        <f t="shared" si="9"/>
        <v>9332.1205821205804</v>
      </c>
      <c r="CU70" s="105">
        <f t="shared" si="9"/>
        <v>805509.35550935438</v>
      </c>
      <c r="CV70" s="105">
        <f t="shared" si="9"/>
        <v>22375.259875259886</v>
      </c>
      <c r="CW70" s="105">
        <f t="shared" si="9"/>
        <v>795686.07068607071</v>
      </c>
      <c r="CX70" s="105">
        <f t="shared" si="9"/>
        <v>44204.781704781686</v>
      </c>
      <c r="CY70" s="105">
        <f t="shared" si="9"/>
        <v>780951.14345114341</v>
      </c>
      <c r="CZ70" s="105">
        <f t="shared" si="9"/>
        <v>43386.174636174619</v>
      </c>
      <c r="DA70" s="105">
        <f t="shared" si="9"/>
        <v>869360.70686070586</v>
      </c>
      <c r="DB70" s="105">
        <f t="shared" si="9"/>
        <v>48297.81704781697</v>
      </c>
      <c r="DC70" s="105">
        <f t="shared" ref="DC70:DF70" si="11">SUM(DC6:DC68)</f>
        <v>810420.99792099674</v>
      </c>
      <c r="DD70" s="105">
        <f t="shared" si="11"/>
        <v>45023.38877338876</v>
      </c>
      <c r="DE70" s="105">
        <f t="shared" si="11"/>
        <v>702364.8648648645</v>
      </c>
      <c r="DF70" s="105">
        <f t="shared" si="11"/>
        <v>39020.270270270245</v>
      </c>
      <c r="DG70" s="105">
        <f t="shared" si="9"/>
        <v>872089.39708939625</v>
      </c>
      <c r="DH70" s="105">
        <f t="shared" si="9"/>
        <v>218022.34927234906</v>
      </c>
      <c r="DI70" s="105"/>
      <c r="DJ70" s="105"/>
      <c r="DK70" s="105"/>
      <c r="DL70" s="105"/>
      <c r="DM70" s="105"/>
      <c r="DN70" s="105"/>
      <c r="DO70" s="105">
        <f t="shared" ref="DO70:DQ70" si="12">SUM(DO6:DO68)</f>
        <v>283500</v>
      </c>
      <c r="DP70" s="105">
        <f t="shared" si="12"/>
        <v>47250</v>
      </c>
      <c r="DQ70" s="105">
        <f t="shared" si="12"/>
        <v>0</v>
      </c>
      <c r="DR70" s="105">
        <f t="shared" si="9"/>
        <v>560700</v>
      </c>
      <c r="DS70" s="105">
        <f>SUM(DS6:DS68)</f>
        <v>18900</v>
      </c>
      <c r="DT70" s="105">
        <f t="shared" si="9"/>
        <v>1575</v>
      </c>
      <c r="DU70" s="105">
        <f>SUM(DU6:DU68)</f>
        <v>0</v>
      </c>
      <c r="DV70" s="105">
        <f>SUM(DV6:DV68)</f>
        <v>9450</v>
      </c>
      <c r="DW70" s="105">
        <f>SUM(DW6:DW68)</f>
        <v>0</v>
      </c>
      <c r="DX70" s="105">
        <f t="shared" si="9"/>
        <v>12096</v>
      </c>
      <c r="DY70" s="105">
        <f t="shared" si="9"/>
        <v>0</v>
      </c>
      <c r="DZ70" s="105">
        <f t="shared" ref="DZ70:EA70" si="13">SUM(DZ6:DZ68)</f>
        <v>24192</v>
      </c>
      <c r="EA70" s="105">
        <f t="shared" si="13"/>
        <v>0</v>
      </c>
      <c r="EB70" s="105">
        <f t="shared" ref="EB70:EC70" si="14">SUM(EB6:EB68)</f>
        <v>12096</v>
      </c>
      <c r="EC70" s="105">
        <f t="shared" si="14"/>
        <v>0</v>
      </c>
      <c r="ED70" s="105">
        <f t="shared" si="9"/>
        <v>6048</v>
      </c>
      <c r="EE70" s="105">
        <f t="shared" si="9"/>
        <v>0</v>
      </c>
      <c r="EF70" s="105">
        <f t="shared" ref="EF70:EG70" si="15">SUM(EF6:EF68)</f>
        <v>6048</v>
      </c>
      <c r="EG70" s="105">
        <f t="shared" si="15"/>
        <v>0</v>
      </c>
      <c r="EH70" s="105">
        <f t="shared" si="9"/>
        <v>21420</v>
      </c>
      <c r="EI70" s="105"/>
      <c r="EJ70" s="3"/>
      <c r="EK70" s="3"/>
      <c r="ER70" s="785" t="s">
        <v>83</v>
      </c>
      <c r="ES70" s="785"/>
      <c r="ET70" s="104">
        <f>SUM(ET6:ET68)</f>
        <v>0</v>
      </c>
    </row>
    <row r="71" spans="1:150" s="53" customFormat="1">
      <c r="B71" s="872" t="s">
        <v>229</v>
      </c>
      <c r="C71" s="872"/>
      <c r="D71" s="107">
        <f>SUM(D6:D20)</f>
        <v>9990</v>
      </c>
      <c r="E71" s="107">
        <f t="shared" ref="E71:CA71" si="16">SUM(E6:E20)</f>
        <v>416.25</v>
      </c>
      <c r="F71" s="107">
        <f t="shared" si="16"/>
        <v>0</v>
      </c>
      <c r="G71" s="107">
        <f t="shared" si="16"/>
        <v>9990</v>
      </c>
      <c r="H71" s="107">
        <f t="shared" si="16"/>
        <v>416.25</v>
      </c>
      <c r="I71" s="107">
        <f t="shared" si="16"/>
        <v>0</v>
      </c>
      <c r="J71" s="107">
        <f t="shared" ref="J71:Q71" si="17">SUM(J6:J20)</f>
        <v>2800</v>
      </c>
      <c r="K71" s="107">
        <f t="shared" si="17"/>
        <v>112.5</v>
      </c>
      <c r="L71" s="107">
        <f t="shared" si="17"/>
        <v>0</v>
      </c>
      <c r="M71" s="107">
        <f t="shared" si="17"/>
        <v>9190.8000000000011</v>
      </c>
      <c r="N71" s="107">
        <f t="shared" si="17"/>
        <v>382.94999999999993</v>
      </c>
      <c r="O71" s="107">
        <f t="shared" si="17"/>
        <v>0</v>
      </c>
      <c r="P71" s="107">
        <f t="shared" si="17"/>
        <v>11700</v>
      </c>
      <c r="Q71" s="107">
        <f t="shared" si="17"/>
        <v>975</v>
      </c>
      <c r="R71" s="107">
        <f t="shared" si="16"/>
        <v>0</v>
      </c>
      <c r="S71" s="107">
        <f t="shared" si="16"/>
        <v>10800</v>
      </c>
      <c r="T71" s="107">
        <f t="shared" si="16"/>
        <v>900</v>
      </c>
      <c r="U71" s="107">
        <f t="shared" si="16"/>
        <v>0</v>
      </c>
      <c r="V71" s="107">
        <f t="shared" si="16"/>
        <v>13140</v>
      </c>
      <c r="W71" s="107">
        <f t="shared" si="16"/>
        <v>1095</v>
      </c>
      <c r="X71" s="107">
        <f t="shared" si="16"/>
        <v>0</v>
      </c>
      <c r="Y71" s="107">
        <f t="shared" si="16"/>
        <v>2655</v>
      </c>
      <c r="Z71" s="107">
        <f t="shared" si="16"/>
        <v>221.25</v>
      </c>
      <c r="AA71" s="107">
        <f>SUM(AA6:AA20)</f>
        <v>0</v>
      </c>
      <c r="AB71" s="107">
        <f t="shared" si="16"/>
        <v>1890</v>
      </c>
      <c r="AC71" s="107">
        <f t="shared" si="16"/>
        <v>315</v>
      </c>
      <c r="AD71" s="107">
        <f t="shared" si="16"/>
        <v>0</v>
      </c>
      <c r="AE71" s="107">
        <f t="shared" si="16"/>
        <v>3780</v>
      </c>
      <c r="AF71" s="107">
        <f t="shared" si="16"/>
        <v>315</v>
      </c>
      <c r="AG71" s="107">
        <f t="shared" si="16"/>
        <v>0</v>
      </c>
      <c r="AH71" s="107">
        <f t="shared" si="16"/>
        <v>15525</v>
      </c>
      <c r="AI71" s="107">
        <f t="shared" si="16"/>
        <v>258.75</v>
      </c>
      <c r="AJ71" s="107">
        <f t="shared" si="16"/>
        <v>0</v>
      </c>
      <c r="AK71" s="107">
        <f t="shared" si="16"/>
        <v>13050</v>
      </c>
      <c r="AL71" s="107">
        <f t="shared" si="16"/>
        <v>435</v>
      </c>
      <c r="AM71" s="107">
        <f t="shared" si="16"/>
        <v>0</v>
      </c>
      <c r="AN71" s="107">
        <f t="shared" si="16"/>
        <v>12960</v>
      </c>
      <c r="AO71" s="107">
        <f t="shared" si="16"/>
        <v>1080</v>
      </c>
      <c r="AP71" s="107">
        <f t="shared" si="16"/>
        <v>0</v>
      </c>
      <c r="AQ71" s="107">
        <f t="shared" si="16"/>
        <v>10050</v>
      </c>
      <c r="AR71" s="107">
        <f t="shared" si="16"/>
        <v>5025</v>
      </c>
      <c r="AS71" s="107">
        <f t="shared" si="16"/>
        <v>0</v>
      </c>
      <c r="AT71" s="107">
        <f t="shared" ref="AT71" si="18">SUM(AT6:AT20)</f>
        <v>5625</v>
      </c>
      <c r="AU71" s="107">
        <f t="shared" si="16"/>
        <v>15750</v>
      </c>
      <c r="AV71" s="107">
        <f t="shared" si="16"/>
        <v>4500</v>
      </c>
      <c r="AW71" s="107">
        <f t="shared" si="16"/>
        <v>375</v>
      </c>
      <c r="AX71" s="107">
        <f t="shared" si="16"/>
        <v>0</v>
      </c>
      <c r="AY71" s="107">
        <f t="shared" si="16"/>
        <v>4500</v>
      </c>
      <c r="AZ71" s="107">
        <f t="shared" si="16"/>
        <v>375</v>
      </c>
      <c r="BA71" s="107">
        <f t="shared" si="16"/>
        <v>0</v>
      </c>
      <c r="BB71" s="107">
        <f t="shared" si="16"/>
        <v>11655</v>
      </c>
      <c r="BC71" s="107">
        <f t="shared" si="16"/>
        <v>194.24999999999994</v>
      </c>
      <c r="BD71" s="107">
        <f t="shared" si="16"/>
        <v>0</v>
      </c>
      <c r="BE71" s="107">
        <f t="shared" si="16"/>
        <v>9180</v>
      </c>
      <c r="BF71" s="107">
        <f t="shared" si="16"/>
        <v>765</v>
      </c>
      <c r="BG71" s="107">
        <f t="shared" si="16"/>
        <v>0</v>
      </c>
      <c r="BH71" s="107">
        <f t="shared" si="16"/>
        <v>7500</v>
      </c>
      <c r="BI71" s="107">
        <f t="shared" si="16"/>
        <v>3500</v>
      </c>
      <c r="BJ71" s="107">
        <f t="shared" si="16"/>
        <v>0</v>
      </c>
      <c r="BK71" s="107">
        <f t="shared" ref="BK71" si="19">SUM(BK6:BK20)</f>
        <v>0</v>
      </c>
      <c r="BL71" s="107">
        <f t="shared" si="16"/>
        <v>13125</v>
      </c>
      <c r="BM71" s="107">
        <f t="shared" si="16"/>
        <v>5409.0000000000009</v>
      </c>
      <c r="BN71" s="107">
        <f t="shared" si="16"/>
        <v>90.15</v>
      </c>
      <c r="BO71" s="107">
        <f t="shared" si="16"/>
        <v>0</v>
      </c>
      <c r="BP71" s="107">
        <f t="shared" si="16"/>
        <v>10755</v>
      </c>
      <c r="BQ71" s="107">
        <f t="shared" si="16"/>
        <v>179.24999999999997</v>
      </c>
      <c r="BR71" s="107">
        <f t="shared" si="16"/>
        <v>0</v>
      </c>
      <c r="BS71" s="107">
        <f t="shared" si="16"/>
        <v>3150</v>
      </c>
      <c r="BT71" s="107">
        <f t="shared" si="16"/>
        <v>315</v>
      </c>
      <c r="BU71" s="107">
        <f t="shared" si="16"/>
        <v>0</v>
      </c>
      <c r="BV71" s="107">
        <f t="shared" si="16"/>
        <v>4200</v>
      </c>
      <c r="BW71" s="107">
        <f t="shared" si="16"/>
        <v>420</v>
      </c>
      <c r="BX71" s="107">
        <f t="shared" si="16"/>
        <v>0</v>
      </c>
      <c r="BY71" s="107">
        <f t="shared" si="16"/>
        <v>4505.7609371982753</v>
      </c>
      <c r="BZ71" s="107">
        <f t="shared" si="16"/>
        <v>450.57609371982761</v>
      </c>
      <c r="CA71" s="107">
        <f t="shared" si="16"/>
        <v>0</v>
      </c>
      <c r="CB71" s="107">
        <f t="shared" ref="CB71:EI71" si="20">SUM(CB6:CB20)</f>
        <v>1969.4999999999995</v>
      </c>
      <c r="CC71" s="107">
        <f t="shared" si="20"/>
        <v>196.94999999999996</v>
      </c>
      <c r="CD71" s="107">
        <f t="shared" si="20"/>
        <v>0</v>
      </c>
      <c r="CE71" s="107">
        <f t="shared" si="20"/>
        <v>17045.279999999992</v>
      </c>
      <c r="CF71" s="107">
        <f t="shared" si="20"/>
        <v>1217.5199999999998</v>
      </c>
      <c r="CG71" s="107">
        <f t="shared" si="20"/>
        <v>0</v>
      </c>
      <c r="CH71" s="107">
        <f t="shared" ref="CH71" si="21">SUM(CH6:CH20)</f>
        <v>0</v>
      </c>
      <c r="CI71" s="107">
        <f t="shared" si="20"/>
        <v>2760</v>
      </c>
      <c r="CJ71" s="107">
        <f t="shared" si="20"/>
        <v>0</v>
      </c>
      <c r="CK71" s="107">
        <f t="shared" si="20"/>
        <v>5325</v>
      </c>
      <c r="CL71" s="107">
        <f t="shared" si="20"/>
        <v>0</v>
      </c>
      <c r="CM71" s="107"/>
      <c r="CN71" s="107">
        <f t="shared" si="20"/>
        <v>4020</v>
      </c>
      <c r="CO71" s="107">
        <f t="shared" si="20"/>
        <v>20100</v>
      </c>
      <c r="CP71" s="107">
        <f t="shared" si="20"/>
        <v>0</v>
      </c>
      <c r="CQ71" s="107">
        <f t="shared" si="20"/>
        <v>120062.37006237004</v>
      </c>
      <c r="CR71" s="107">
        <f t="shared" si="20"/>
        <v>1000.5197505197508</v>
      </c>
      <c r="CS71" s="107">
        <f t="shared" si="20"/>
        <v>199974.01247401244</v>
      </c>
      <c r="CT71" s="107">
        <f t="shared" si="20"/>
        <v>2221.9334719334715</v>
      </c>
      <c r="CU71" s="107">
        <f t="shared" si="20"/>
        <v>191787.94178794179</v>
      </c>
      <c r="CV71" s="107">
        <f t="shared" si="20"/>
        <v>5327.4428274428283</v>
      </c>
      <c r="CW71" s="107">
        <f t="shared" si="20"/>
        <v>189449.06444906443</v>
      </c>
      <c r="CX71" s="107">
        <f t="shared" si="20"/>
        <v>10524.94802494802</v>
      </c>
      <c r="CY71" s="107"/>
      <c r="CZ71" s="107"/>
      <c r="DA71" s="107"/>
      <c r="DB71" s="107"/>
      <c r="DC71" s="107"/>
      <c r="DD71" s="107"/>
      <c r="DE71" s="107"/>
      <c r="DF71" s="107"/>
      <c r="DG71" s="107">
        <f t="shared" si="20"/>
        <v>207640.33264033252</v>
      </c>
      <c r="DH71" s="107">
        <f t="shared" si="20"/>
        <v>51910.08316008313</v>
      </c>
      <c r="DI71" s="107"/>
      <c r="DJ71" s="107"/>
      <c r="DK71" s="107"/>
      <c r="DL71" s="107"/>
      <c r="DM71" s="107"/>
      <c r="DN71" s="107"/>
      <c r="DO71" s="107">
        <f t="shared" ref="DO71:DQ71" si="22">SUM(DO6:DO20)</f>
        <v>67500</v>
      </c>
      <c r="DP71" s="107">
        <f t="shared" si="22"/>
        <v>11250</v>
      </c>
      <c r="DQ71" s="107">
        <f t="shared" si="22"/>
        <v>0</v>
      </c>
      <c r="DR71" s="107">
        <f t="shared" si="20"/>
        <v>133500</v>
      </c>
      <c r="DS71" s="107">
        <f>SUM(DS6:DS20)</f>
        <v>4500</v>
      </c>
      <c r="DT71" s="107">
        <f>SUM(DT6:DT20)</f>
        <v>375</v>
      </c>
      <c r="DU71" s="107">
        <f>SUM(DU6:DU20)</f>
        <v>0</v>
      </c>
      <c r="DV71" s="107">
        <f>SUM(DV6:DV20)</f>
        <v>2250</v>
      </c>
      <c r="DW71" s="107">
        <f>SUM(DW6:DW20)</f>
        <v>0</v>
      </c>
      <c r="DX71" s="107">
        <f t="shared" si="20"/>
        <v>2880</v>
      </c>
      <c r="DY71" s="107">
        <f t="shared" si="20"/>
        <v>0</v>
      </c>
      <c r="DZ71" s="107">
        <f t="shared" ref="DZ71:EA71" si="23">SUM(DZ6:DZ20)</f>
        <v>5760</v>
      </c>
      <c r="EA71" s="107">
        <f t="shared" si="23"/>
        <v>0</v>
      </c>
      <c r="EB71" s="107">
        <f t="shared" ref="EB71:EC71" si="24">SUM(EB6:EB20)</f>
        <v>2880</v>
      </c>
      <c r="EC71" s="107">
        <f t="shared" si="24"/>
        <v>0</v>
      </c>
      <c r="ED71" s="107">
        <f t="shared" si="20"/>
        <v>1440</v>
      </c>
      <c r="EE71" s="107">
        <f t="shared" si="20"/>
        <v>0</v>
      </c>
      <c r="EF71" s="107">
        <f t="shared" ref="EF71:EG71" si="25">SUM(EF6:EF20)</f>
        <v>1440</v>
      </c>
      <c r="EG71" s="107">
        <f t="shared" si="25"/>
        <v>0</v>
      </c>
      <c r="EH71" s="107">
        <f t="shared" si="20"/>
        <v>5100</v>
      </c>
      <c r="EI71" s="107">
        <f t="shared" si="20"/>
        <v>0</v>
      </c>
      <c r="EJ71" s="61"/>
      <c r="EK71" s="61"/>
    </row>
    <row r="72" spans="1:150" s="53" customFormat="1">
      <c r="B72" s="807" t="s">
        <v>230</v>
      </c>
      <c r="C72" s="807"/>
      <c r="D72" s="124">
        <f>SUM(D21:D36)</f>
        <v>10656</v>
      </c>
      <c r="E72" s="124">
        <f t="shared" ref="E72:CA72" si="26">SUM(E21:E36)</f>
        <v>444</v>
      </c>
      <c r="F72" s="124">
        <f t="shared" si="26"/>
        <v>0</v>
      </c>
      <c r="G72" s="124">
        <f t="shared" si="26"/>
        <v>10656</v>
      </c>
      <c r="H72" s="124">
        <f t="shared" si="26"/>
        <v>444</v>
      </c>
      <c r="I72" s="124">
        <f t="shared" si="26"/>
        <v>0</v>
      </c>
      <c r="J72" s="124">
        <f t="shared" ref="J72:P72" si="27">SUM(J21:J36)</f>
        <v>3200</v>
      </c>
      <c r="K72" s="124">
        <f t="shared" si="27"/>
        <v>120</v>
      </c>
      <c r="L72" s="124">
        <f t="shared" si="27"/>
        <v>0</v>
      </c>
      <c r="M72" s="124">
        <f t="shared" si="27"/>
        <v>9803.52</v>
      </c>
      <c r="N72" s="124">
        <f t="shared" si="27"/>
        <v>408.4799999999999</v>
      </c>
      <c r="O72" s="124">
        <f t="shared" si="27"/>
        <v>0</v>
      </c>
      <c r="P72" s="124">
        <f t="shared" si="27"/>
        <v>12480</v>
      </c>
      <c r="Q72" s="124">
        <f t="shared" si="26"/>
        <v>1040</v>
      </c>
      <c r="R72" s="124">
        <f t="shared" si="26"/>
        <v>0</v>
      </c>
      <c r="S72" s="124">
        <f t="shared" si="26"/>
        <v>11520</v>
      </c>
      <c r="T72" s="124">
        <f t="shared" si="26"/>
        <v>960</v>
      </c>
      <c r="U72" s="124">
        <f t="shared" si="26"/>
        <v>0</v>
      </c>
      <c r="V72" s="124">
        <f t="shared" si="26"/>
        <v>14016</v>
      </c>
      <c r="W72" s="124">
        <f t="shared" si="26"/>
        <v>1168</v>
      </c>
      <c r="X72" s="124">
        <f t="shared" si="26"/>
        <v>0</v>
      </c>
      <c r="Y72" s="124">
        <f t="shared" si="26"/>
        <v>2832</v>
      </c>
      <c r="Z72" s="124">
        <f t="shared" si="26"/>
        <v>236</v>
      </c>
      <c r="AA72" s="124">
        <f>SUM(AA21:AA36)</f>
        <v>0</v>
      </c>
      <c r="AB72" s="124">
        <f t="shared" si="26"/>
        <v>2016</v>
      </c>
      <c r="AC72" s="124">
        <f t="shared" si="26"/>
        <v>336</v>
      </c>
      <c r="AD72" s="124">
        <f t="shared" si="26"/>
        <v>0</v>
      </c>
      <c r="AE72" s="124">
        <f t="shared" si="26"/>
        <v>4032</v>
      </c>
      <c r="AF72" s="124">
        <f t="shared" si="26"/>
        <v>336</v>
      </c>
      <c r="AG72" s="124">
        <f t="shared" si="26"/>
        <v>0</v>
      </c>
      <c r="AH72" s="124">
        <f t="shared" si="26"/>
        <v>16560</v>
      </c>
      <c r="AI72" s="124">
        <f t="shared" si="26"/>
        <v>276</v>
      </c>
      <c r="AJ72" s="124">
        <f t="shared" si="26"/>
        <v>0</v>
      </c>
      <c r="AK72" s="124">
        <f t="shared" si="26"/>
        <v>13920</v>
      </c>
      <c r="AL72" s="124">
        <f t="shared" si="26"/>
        <v>464</v>
      </c>
      <c r="AM72" s="124">
        <f t="shared" si="26"/>
        <v>0</v>
      </c>
      <c r="AN72" s="124">
        <f t="shared" si="26"/>
        <v>13824</v>
      </c>
      <c r="AO72" s="124">
        <f t="shared" si="26"/>
        <v>1152</v>
      </c>
      <c r="AP72" s="124">
        <f t="shared" si="26"/>
        <v>0</v>
      </c>
      <c r="AQ72" s="124">
        <f t="shared" si="26"/>
        <v>10720</v>
      </c>
      <c r="AR72" s="124">
        <f t="shared" si="26"/>
        <v>5360</v>
      </c>
      <c r="AS72" s="124">
        <f t="shared" si="26"/>
        <v>0</v>
      </c>
      <c r="AT72" s="124">
        <f t="shared" ref="AT72" si="28">SUM(AT21:AT36)</f>
        <v>6000</v>
      </c>
      <c r="AU72" s="124">
        <f t="shared" si="26"/>
        <v>16800</v>
      </c>
      <c r="AV72" s="124">
        <f t="shared" si="26"/>
        <v>4800</v>
      </c>
      <c r="AW72" s="124">
        <f t="shared" si="26"/>
        <v>400</v>
      </c>
      <c r="AX72" s="124">
        <f t="shared" si="26"/>
        <v>0</v>
      </c>
      <c r="AY72" s="124">
        <f t="shared" si="26"/>
        <v>4800</v>
      </c>
      <c r="AZ72" s="124">
        <f t="shared" si="26"/>
        <v>400</v>
      </c>
      <c r="BA72" s="124">
        <f t="shared" si="26"/>
        <v>0</v>
      </c>
      <c r="BB72" s="124">
        <f t="shared" si="26"/>
        <v>12432</v>
      </c>
      <c r="BC72" s="124">
        <f t="shared" si="26"/>
        <v>207.19999999999993</v>
      </c>
      <c r="BD72" s="124">
        <f t="shared" si="26"/>
        <v>0</v>
      </c>
      <c r="BE72" s="124">
        <f t="shared" si="26"/>
        <v>9792</v>
      </c>
      <c r="BF72" s="124">
        <f t="shared" si="26"/>
        <v>816</v>
      </c>
      <c r="BG72" s="124">
        <f t="shared" si="26"/>
        <v>0</v>
      </c>
      <c r="BH72" s="124">
        <f t="shared" si="26"/>
        <v>8000</v>
      </c>
      <c r="BI72" s="124">
        <f t="shared" si="26"/>
        <v>4000</v>
      </c>
      <c r="BJ72" s="124">
        <f t="shared" si="26"/>
        <v>0</v>
      </c>
      <c r="BK72" s="124">
        <f t="shared" ref="BK72" si="29">SUM(BK21:BK36)</f>
        <v>0</v>
      </c>
      <c r="BL72" s="124">
        <f t="shared" si="26"/>
        <v>14000</v>
      </c>
      <c r="BM72" s="124">
        <f t="shared" si="26"/>
        <v>5769.6000000000013</v>
      </c>
      <c r="BN72" s="124">
        <f t="shared" si="26"/>
        <v>96.160000000000011</v>
      </c>
      <c r="BO72" s="124">
        <f t="shared" si="26"/>
        <v>0</v>
      </c>
      <c r="BP72" s="124">
        <f t="shared" si="26"/>
        <v>11472</v>
      </c>
      <c r="BQ72" s="124">
        <f t="shared" si="26"/>
        <v>191.19999999999996</v>
      </c>
      <c r="BR72" s="124">
        <f t="shared" si="26"/>
        <v>0</v>
      </c>
      <c r="BS72" s="124">
        <f t="shared" si="26"/>
        <v>3360</v>
      </c>
      <c r="BT72" s="124">
        <f t="shared" si="26"/>
        <v>336</v>
      </c>
      <c r="BU72" s="124">
        <f t="shared" si="26"/>
        <v>0</v>
      </c>
      <c r="BV72" s="124">
        <f t="shared" si="26"/>
        <v>4480</v>
      </c>
      <c r="BW72" s="124">
        <f t="shared" si="26"/>
        <v>448</v>
      </c>
      <c r="BX72" s="124">
        <f t="shared" si="26"/>
        <v>0</v>
      </c>
      <c r="BY72" s="124">
        <f t="shared" si="26"/>
        <v>4806.1449996781603</v>
      </c>
      <c r="BZ72" s="124">
        <f t="shared" si="26"/>
        <v>480.61449996781613</v>
      </c>
      <c r="CA72" s="124">
        <f t="shared" si="26"/>
        <v>0</v>
      </c>
      <c r="CB72" s="124">
        <f t="shared" ref="CB72:EI72" si="30">SUM(CB21:CB36)</f>
        <v>2100.7999999999997</v>
      </c>
      <c r="CC72" s="124">
        <f t="shared" si="30"/>
        <v>210.07999999999996</v>
      </c>
      <c r="CD72" s="124">
        <f t="shared" si="30"/>
        <v>0</v>
      </c>
      <c r="CE72" s="124">
        <f t="shared" si="30"/>
        <v>18181.631999999991</v>
      </c>
      <c r="CF72" s="124">
        <f t="shared" si="30"/>
        <v>1298.6879999999996</v>
      </c>
      <c r="CG72" s="124">
        <f t="shared" si="30"/>
        <v>0</v>
      </c>
      <c r="CH72" s="124">
        <f t="shared" ref="CH72" si="31">SUM(CH21:CH36)</f>
        <v>0</v>
      </c>
      <c r="CI72" s="124">
        <f t="shared" si="30"/>
        <v>2944</v>
      </c>
      <c r="CJ72" s="124">
        <f t="shared" si="30"/>
        <v>0</v>
      </c>
      <c r="CK72" s="124">
        <f t="shared" si="30"/>
        <v>5680</v>
      </c>
      <c r="CL72" s="124">
        <f t="shared" si="30"/>
        <v>0</v>
      </c>
      <c r="CM72" s="124"/>
      <c r="CN72" s="124">
        <f t="shared" si="30"/>
        <v>4320</v>
      </c>
      <c r="CO72" s="124">
        <f t="shared" si="30"/>
        <v>21600</v>
      </c>
      <c r="CP72" s="124">
        <f t="shared" si="30"/>
        <v>0</v>
      </c>
      <c r="CQ72" s="124">
        <f t="shared" si="30"/>
        <v>128066.52806652804</v>
      </c>
      <c r="CR72" s="124">
        <f t="shared" si="30"/>
        <v>1067.2210672210674</v>
      </c>
      <c r="CS72" s="124">
        <f t="shared" si="30"/>
        <v>213305.61330561328</v>
      </c>
      <c r="CT72" s="124">
        <f t="shared" si="30"/>
        <v>2370.0623700623696</v>
      </c>
      <c r="CU72" s="124">
        <f t="shared" si="30"/>
        <v>204573.80457380458</v>
      </c>
      <c r="CV72" s="124">
        <f t="shared" si="30"/>
        <v>5682.6056826056838</v>
      </c>
      <c r="CW72" s="124">
        <f t="shared" si="30"/>
        <v>202079.00207900206</v>
      </c>
      <c r="CX72" s="124">
        <f t="shared" si="30"/>
        <v>11226.611226611221</v>
      </c>
      <c r="CY72" s="124"/>
      <c r="CZ72" s="124"/>
      <c r="DA72" s="124"/>
      <c r="DB72" s="124"/>
      <c r="DC72" s="124"/>
      <c r="DD72" s="124"/>
      <c r="DE72" s="124"/>
      <c r="DF72" s="124"/>
      <c r="DG72" s="124">
        <f t="shared" si="30"/>
        <v>221483.02148302135</v>
      </c>
      <c r="DH72" s="124">
        <f t="shared" si="30"/>
        <v>55370.755370755338</v>
      </c>
      <c r="DI72" s="124"/>
      <c r="DJ72" s="124"/>
      <c r="DK72" s="124"/>
      <c r="DL72" s="124"/>
      <c r="DM72" s="124"/>
      <c r="DN72" s="124"/>
      <c r="DO72" s="124">
        <f t="shared" ref="DO72:DQ72" si="32">SUM(DO21:DO36)</f>
        <v>72000</v>
      </c>
      <c r="DP72" s="124">
        <f t="shared" si="32"/>
        <v>12000</v>
      </c>
      <c r="DQ72" s="124">
        <f t="shared" si="32"/>
        <v>0</v>
      </c>
      <c r="DR72" s="124">
        <f t="shared" si="30"/>
        <v>142400</v>
      </c>
      <c r="DS72" s="124">
        <f t="shared" si="30"/>
        <v>4800</v>
      </c>
      <c r="DT72" s="124">
        <f t="shared" si="30"/>
        <v>400</v>
      </c>
      <c r="DU72" s="124">
        <f>SUM(DU21:DU36)</f>
        <v>0</v>
      </c>
      <c r="DV72" s="124">
        <f t="shared" ref="DV72" si="33">SUM(DV21:DV36)</f>
        <v>2400</v>
      </c>
      <c r="DW72" s="124">
        <f t="shared" ref="DW72" si="34">SUM(DW21:DW36)</f>
        <v>0</v>
      </c>
      <c r="DX72" s="124">
        <f t="shared" si="30"/>
        <v>3072</v>
      </c>
      <c r="DY72" s="124">
        <f t="shared" si="30"/>
        <v>0</v>
      </c>
      <c r="DZ72" s="124">
        <f t="shared" ref="DZ72:EA72" si="35">SUM(DZ21:DZ36)</f>
        <v>6144</v>
      </c>
      <c r="EA72" s="124">
        <f t="shared" si="35"/>
        <v>0</v>
      </c>
      <c r="EB72" s="124">
        <f t="shared" ref="EB72:EC72" si="36">SUM(EB21:EB36)</f>
        <v>3072</v>
      </c>
      <c r="EC72" s="124">
        <f t="shared" si="36"/>
        <v>0</v>
      </c>
      <c r="ED72" s="124">
        <f t="shared" si="30"/>
        <v>1536</v>
      </c>
      <c r="EE72" s="124">
        <f t="shared" si="30"/>
        <v>0</v>
      </c>
      <c r="EF72" s="124">
        <f t="shared" ref="EF72:EG72" si="37">SUM(EF21:EF36)</f>
        <v>1536</v>
      </c>
      <c r="EG72" s="124">
        <f t="shared" si="37"/>
        <v>0</v>
      </c>
      <c r="EH72" s="124">
        <f t="shared" si="30"/>
        <v>5440</v>
      </c>
      <c r="EI72" s="124">
        <f t="shared" si="30"/>
        <v>0</v>
      </c>
      <c r="EJ72" s="61"/>
      <c r="EK72" s="61"/>
    </row>
    <row r="73" spans="1:150" s="53" customFormat="1">
      <c r="B73" s="845" t="s">
        <v>285</v>
      </c>
      <c r="C73" s="845"/>
      <c r="D73" s="106">
        <f>SUM(D37:D68)</f>
        <v>21312</v>
      </c>
      <c r="E73" s="106">
        <f t="shared" ref="E73:CA73" si="38">SUM(E37:E68)</f>
        <v>888</v>
      </c>
      <c r="F73" s="106">
        <f t="shared" si="38"/>
        <v>0</v>
      </c>
      <c r="G73" s="106">
        <f t="shared" si="38"/>
        <v>21312</v>
      </c>
      <c r="H73" s="106">
        <f t="shared" si="38"/>
        <v>888</v>
      </c>
      <c r="I73" s="106">
        <f t="shared" si="38"/>
        <v>0</v>
      </c>
      <c r="J73" s="106">
        <f t="shared" ref="J73:Q73" si="39">SUM(J37:J68)</f>
        <v>6400</v>
      </c>
      <c r="K73" s="106">
        <f t="shared" si="39"/>
        <v>240</v>
      </c>
      <c r="L73" s="106">
        <f t="shared" si="39"/>
        <v>0</v>
      </c>
      <c r="M73" s="106">
        <f t="shared" si="39"/>
        <v>19607.04</v>
      </c>
      <c r="N73" s="106">
        <f t="shared" si="39"/>
        <v>816.95999999999947</v>
      </c>
      <c r="O73" s="106">
        <f t="shared" si="39"/>
        <v>0</v>
      </c>
      <c r="P73" s="106">
        <f t="shared" si="39"/>
        <v>24960</v>
      </c>
      <c r="Q73" s="106">
        <f t="shared" si="39"/>
        <v>2080</v>
      </c>
      <c r="R73" s="106">
        <f t="shared" si="38"/>
        <v>0</v>
      </c>
      <c r="S73" s="106">
        <f t="shared" si="38"/>
        <v>23040</v>
      </c>
      <c r="T73" s="106">
        <f t="shared" si="38"/>
        <v>1920</v>
      </c>
      <c r="U73" s="106">
        <f t="shared" si="38"/>
        <v>0</v>
      </c>
      <c r="V73" s="106">
        <f t="shared" si="38"/>
        <v>28032</v>
      </c>
      <c r="W73" s="106">
        <f t="shared" si="38"/>
        <v>2336</v>
      </c>
      <c r="X73" s="106">
        <f t="shared" si="38"/>
        <v>0</v>
      </c>
      <c r="Y73" s="106">
        <f t="shared" si="38"/>
        <v>5664</v>
      </c>
      <c r="Z73" s="106">
        <f t="shared" si="38"/>
        <v>472</v>
      </c>
      <c r="AA73" s="106">
        <f>SUM(AA37:AA68)</f>
        <v>0</v>
      </c>
      <c r="AB73" s="106">
        <f t="shared" si="38"/>
        <v>4032</v>
      </c>
      <c r="AC73" s="106">
        <f t="shared" si="38"/>
        <v>672</v>
      </c>
      <c r="AD73" s="106">
        <f t="shared" si="38"/>
        <v>0</v>
      </c>
      <c r="AE73" s="106">
        <f t="shared" si="38"/>
        <v>7560</v>
      </c>
      <c r="AF73" s="106">
        <f t="shared" si="38"/>
        <v>672</v>
      </c>
      <c r="AG73" s="106">
        <f t="shared" si="38"/>
        <v>0</v>
      </c>
      <c r="AH73" s="106">
        <f t="shared" si="38"/>
        <v>33120</v>
      </c>
      <c r="AI73" s="106">
        <f t="shared" si="38"/>
        <v>552</v>
      </c>
      <c r="AJ73" s="106">
        <f t="shared" si="38"/>
        <v>0</v>
      </c>
      <c r="AK73" s="106">
        <f t="shared" si="38"/>
        <v>27840</v>
      </c>
      <c r="AL73" s="106">
        <f t="shared" si="38"/>
        <v>928</v>
      </c>
      <c r="AM73" s="106">
        <f t="shared" si="38"/>
        <v>0</v>
      </c>
      <c r="AN73" s="106">
        <f t="shared" si="38"/>
        <v>27648</v>
      </c>
      <c r="AO73" s="106">
        <f t="shared" si="38"/>
        <v>2304</v>
      </c>
      <c r="AP73" s="106">
        <f t="shared" si="38"/>
        <v>0</v>
      </c>
      <c r="AQ73" s="106">
        <f t="shared" si="38"/>
        <v>21440</v>
      </c>
      <c r="AR73" s="106">
        <f t="shared" si="38"/>
        <v>10720</v>
      </c>
      <c r="AS73" s="106">
        <f t="shared" si="38"/>
        <v>0</v>
      </c>
      <c r="AT73" s="106">
        <f t="shared" ref="AT73" si="40">SUM(AT37:AT68)</f>
        <v>12000</v>
      </c>
      <c r="AU73" s="106">
        <f t="shared" si="38"/>
        <v>33600</v>
      </c>
      <c r="AV73" s="106">
        <f t="shared" si="38"/>
        <v>9600</v>
      </c>
      <c r="AW73" s="106">
        <f t="shared" si="38"/>
        <v>800</v>
      </c>
      <c r="AX73" s="106">
        <f t="shared" si="38"/>
        <v>0</v>
      </c>
      <c r="AY73" s="106">
        <f t="shared" si="38"/>
        <v>9600</v>
      </c>
      <c r="AZ73" s="106">
        <f t="shared" si="38"/>
        <v>800</v>
      </c>
      <c r="BA73" s="106">
        <f t="shared" si="38"/>
        <v>0</v>
      </c>
      <c r="BB73" s="106">
        <f t="shared" si="38"/>
        <v>24864</v>
      </c>
      <c r="BC73" s="106">
        <f t="shared" si="38"/>
        <v>414.39999999999975</v>
      </c>
      <c r="BD73" s="106">
        <f t="shared" si="38"/>
        <v>0</v>
      </c>
      <c r="BE73" s="106">
        <f t="shared" si="38"/>
        <v>19584</v>
      </c>
      <c r="BF73" s="106">
        <f t="shared" si="38"/>
        <v>1632</v>
      </c>
      <c r="BG73" s="106">
        <f t="shared" si="38"/>
        <v>0</v>
      </c>
      <c r="BH73" s="106">
        <f t="shared" si="38"/>
        <v>16000</v>
      </c>
      <c r="BI73" s="106">
        <f t="shared" si="38"/>
        <v>8000</v>
      </c>
      <c r="BJ73" s="106">
        <f t="shared" si="38"/>
        <v>0</v>
      </c>
      <c r="BK73" s="106">
        <f t="shared" ref="BK73" si="41">SUM(BK37:BK68)</f>
        <v>0</v>
      </c>
      <c r="BL73" s="106">
        <f t="shared" si="38"/>
        <v>28000</v>
      </c>
      <c r="BM73" s="106">
        <f t="shared" si="38"/>
        <v>11539.200000000006</v>
      </c>
      <c r="BN73" s="106">
        <f t="shared" si="38"/>
        <v>192.31999999999994</v>
      </c>
      <c r="BO73" s="106">
        <f t="shared" si="38"/>
        <v>0</v>
      </c>
      <c r="BP73" s="106">
        <f t="shared" si="38"/>
        <v>22944</v>
      </c>
      <c r="BQ73" s="106">
        <f t="shared" si="38"/>
        <v>382.39999999999981</v>
      </c>
      <c r="BR73" s="106">
        <f t="shared" si="38"/>
        <v>0</v>
      </c>
      <c r="BS73" s="106">
        <f t="shared" si="38"/>
        <v>6720</v>
      </c>
      <c r="BT73" s="106">
        <f t="shared" si="38"/>
        <v>672</v>
      </c>
      <c r="BU73" s="106">
        <f t="shared" si="38"/>
        <v>0</v>
      </c>
      <c r="BV73" s="106">
        <f t="shared" si="38"/>
        <v>8960</v>
      </c>
      <c r="BW73" s="106">
        <f t="shared" si="38"/>
        <v>896</v>
      </c>
      <c r="BX73" s="106">
        <f t="shared" si="38"/>
        <v>0</v>
      </c>
      <c r="BY73" s="106">
        <f t="shared" si="38"/>
        <v>9612.2899993563205</v>
      </c>
      <c r="BZ73" s="106">
        <f t="shared" si="38"/>
        <v>961.22899993563237</v>
      </c>
      <c r="CA73" s="106">
        <f t="shared" si="38"/>
        <v>0</v>
      </c>
      <c r="CB73" s="106">
        <f t="shared" ref="CB73:EI73" si="42">SUM(CB37:CB68)</f>
        <v>4201.6000000000022</v>
      </c>
      <c r="CC73" s="106">
        <f t="shared" si="42"/>
        <v>420.15999999999991</v>
      </c>
      <c r="CD73" s="106">
        <f t="shared" si="42"/>
        <v>0</v>
      </c>
      <c r="CE73" s="106">
        <f t="shared" si="42"/>
        <v>36363.263999999974</v>
      </c>
      <c r="CF73" s="106">
        <f t="shared" si="42"/>
        <v>2597.3759999999993</v>
      </c>
      <c r="CG73" s="106">
        <f t="shared" si="42"/>
        <v>0</v>
      </c>
      <c r="CH73" s="106">
        <f t="shared" ref="CH73" si="43">SUM(CH37:CH68)</f>
        <v>0</v>
      </c>
      <c r="CI73" s="106">
        <f t="shared" si="42"/>
        <v>5888</v>
      </c>
      <c r="CJ73" s="106">
        <f t="shared" si="42"/>
        <v>0</v>
      </c>
      <c r="CK73" s="106">
        <f t="shared" si="42"/>
        <v>11360</v>
      </c>
      <c r="CL73" s="106">
        <f t="shared" si="42"/>
        <v>0</v>
      </c>
      <c r="CM73" s="106"/>
      <c r="CN73" s="106">
        <f t="shared" si="42"/>
        <v>8640</v>
      </c>
      <c r="CO73" s="106">
        <f t="shared" si="42"/>
        <v>43200</v>
      </c>
      <c r="CP73" s="106">
        <f t="shared" si="42"/>
        <v>0</v>
      </c>
      <c r="CQ73" s="106">
        <f t="shared" si="42"/>
        <v>256133.05613305609</v>
      </c>
      <c r="CR73" s="106">
        <f t="shared" si="42"/>
        <v>2134.4421344421348</v>
      </c>
      <c r="CS73" s="106">
        <f t="shared" si="42"/>
        <v>426611.22661122668</v>
      </c>
      <c r="CT73" s="106">
        <f t="shared" si="42"/>
        <v>4740.1247401247392</v>
      </c>
      <c r="CU73" s="106">
        <f t="shared" si="42"/>
        <v>409147.60914760886</v>
      </c>
      <c r="CV73" s="106">
        <f t="shared" si="42"/>
        <v>11365.211365211364</v>
      </c>
      <c r="CW73" s="106">
        <f t="shared" si="42"/>
        <v>404158.00415800384</v>
      </c>
      <c r="CX73" s="106">
        <f t="shared" si="42"/>
        <v>22453.222453222454</v>
      </c>
      <c r="CY73" s="106"/>
      <c r="CZ73" s="106"/>
      <c r="DA73" s="106"/>
      <c r="DB73" s="106"/>
      <c r="DC73" s="106"/>
      <c r="DD73" s="106"/>
      <c r="DE73" s="106"/>
      <c r="DF73" s="106"/>
      <c r="DG73" s="106">
        <f t="shared" si="42"/>
        <v>442966.04296604305</v>
      </c>
      <c r="DH73" s="106">
        <f t="shared" si="42"/>
        <v>110741.51074151076</v>
      </c>
      <c r="DI73" s="106"/>
      <c r="DJ73" s="106"/>
      <c r="DK73" s="106"/>
      <c r="DL73" s="106"/>
      <c r="DM73" s="106"/>
      <c r="DN73" s="106"/>
      <c r="DO73" s="106">
        <f t="shared" ref="DO73:DQ73" si="44">SUM(DO37:DO68)</f>
        <v>144000</v>
      </c>
      <c r="DP73" s="106">
        <f t="shared" si="44"/>
        <v>24000</v>
      </c>
      <c r="DQ73" s="106">
        <f t="shared" si="44"/>
        <v>0</v>
      </c>
      <c r="DR73" s="106">
        <f t="shared" si="42"/>
        <v>284800</v>
      </c>
      <c r="DS73" s="106">
        <f>SUM(DS37:DS68)</f>
        <v>9600</v>
      </c>
      <c r="DT73" s="106">
        <f t="shared" si="42"/>
        <v>800</v>
      </c>
      <c r="DU73" s="106">
        <f>SUM(DU37:DU68)</f>
        <v>0</v>
      </c>
      <c r="DV73" s="106">
        <f>SUM(DV37:DV68)</f>
        <v>4800</v>
      </c>
      <c r="DW73" s="106">
        <f>SUM(DW37:DW68)</f>
        <v>0</v>
      </c>
      <c r="DX73" s="106">
        <f t="shared" si="42"/>
        <v>6144</v>
      </c>
      <c r="DY73" s="106">
        <f t="shared" si="42"/>
        <v>0</v>
      </c>
      <c r="DZ73" s="106">
        <f t="shared" ref="DZ73:EA73" si="45">SUM(DZ37:DZ68)</f>
        <v>12288</v>
      </c>
      <c r="EA73" s="106">
        <f t="shared" si="45"/>
        <v>0</v>
      </c>
      <c r="EB73" s="106">
        <f t="shared" ref="EB73:EC73" si="46">SUM(EB37:EB68)</f>
        <v>6144</v>
      </c>
      <c r="EC73" s="106">
        <f t="shared" si="46"/>
        <v>0</v>
      </c>
      <c r="ED73" s="106">
        <f t="shared" si="42"/>
        <v>3072</v>
      </c>
      <c r="EE73" s="106">
        <f t="shared" si="42"/>
        <v>0</v>
      </c>
      <c r="EF73" s="106">
        <f t="shared" ref="EF73:EG73" si="47">SUM(EF37:EF68)</f>
        <v>3072</v>
      </c>
      <c r="EG73" s="106">
        <f t="shared" si="47"/>
        <v>0</v>
      </c>
      <c r="EH73" s="106">
        <f t="shared" si="42"/>
        <v>10880</v>
      </c>
      <c r="EI73" s="106">
        <f t="shared" si="42"/>
        <v>0</v>
      </c>
      <c r="EJ73" s="61"/>
      <c r="EK73" s="61"/>
    </row>
    <row r="74" spans="1:150" s="53" customFormat="1">
      <c r="B74" s="809" t="s">
        <v>156</v>
      </c>
      <c r="C74" s="810"/>
      <c r="D74" s="108">
        <f>D70*D75</f>
        <v>503496</v>
      </c>
      <c r="E74" s="108">
        <f t="shared" ref="E74:CA74" si="48">E70*E75</f>
        <v>874.125</v>
      </c>
      <c r="F74" s="108">
        <f t="shared" si="48"/>
        <v>0</v>
      </c>
      <c r="G74" s="108">
        <f t="shared" si="48"/>
        <v>473286.24</v>
      </c>
      <c r="H74" s="108">
        <f t="shared" si="48"/>
        <v>821.67750000000001</v>
      </c>
      <c r="I74" s="108">
        <f t="shared" si="48"/>
        <v>0</v>
      </c>
      <c r="J74" s="108">
        <f t="shared" ref="J74:Q74" si="49">J70*J75</f>
        <v>44639.999999999993</v>
      </c>
      <c r="K74" s="108">
        <f t="shared" si="49"/>
        <v>56.699999999999996</v>
      </c>
      <c r="L74" s="108">
        <f t="shared" si="49"/>
        <v>0</v>
      </c>
      <c r="M74" s="108">
        <f t="shared" si="49"/>
        <v>370573.05600000039</v>
      </c>
      <c r="N74" s="108">
        <f t="shared" si="49"/>
        <v>643.35599999999954</v>
      </c>
      <c r="O74" s="108">
        <f t="shared" si="49"/>
        <v>0</v>
      </c>
      <c r="P74" s="108">
        <f t="shared" si="49"/>
        <v>589680</v>
      </c>
      <c r="Q74" s="108">
        <f t="shared" si="49"/>
        <v>2047.5</v>
      </c>
      <c r="R74" s="108">
        <f t="shared" si="48"/>
        <v>0</v>
      </c>
      <c r="S74" s="108">
        <f t="shared" si="48"/>
        <v>544320</v>
      </c>
      <c r="T74" s="108">
        <f t="shared" si="48"/>
        <v>1890</v>
      </c>
      <c r="U74" s="108">
        <f t="shared" si="48"/>
        <v>0</v>
      </c>
      <c r="V74" s="108">
        <f t="shared" si="48"/>
        <v>662256</v>
      </c>
      <c r="W74" s="108">
        <f t="shared" si="48"/>
        <v>919.80000000000007</v>
      </c>
      <c r="X74" s="108">
        <f t="shared" si="48"/>
        <v>0</v>
      </c>
      <c r="Y74" s="108">
        <f t="shared" si="48"/>
        <v>10704.96</v>
      </c>
      <c r="Z74" s="108">
        <f t="shared" si="48"/>
        <v>74.34</v>
      </c>
      <c r="AA74" s="108">
        <f>AA70*AA75</f>
        <v>0</v>
      </c>
      <c r="AB74" s="108">
        <f t="shared" si="48"/>
        <v>8573.0400000000009</v>
      </c>
      <c r="AC74" s="108">
        <f t="shared" si="48"/>
        <v>119.07</v>
      </c>
      <c r="AD74" s="108">
        <f t="shared" si="48"/>
        <v>0</v>
      </c>
      <c r="AE74" s="108">
        <f t="shared" si="48"/>
        <v>22135.68</v>
      </c>
      <c r="AF74" s="108">
        <f t="shared" si="48"/>
        <v>238.14</v>
      </c>
      <c r="AG74" s="108">
        <f t="shared" si="48"/>
        <v>0</v>
      </c>
      <c r="AH74" s="108">
        <f t="shared" si="48"/>
        <v>782460</v>
      </c>
      <c r="AI74" s="108">
        <f t="shared" si="48"/>
        <v>217.35000000000002</v>
      </c>
      <c r="AJ74" s="108">
        <f t="shared" si="48"/>
        <v>0</v>
      </c>
      <c r="AK74" s="108">
        <f t="shared" si="48"/>
        <v>657720</v>
      </c>
      <c r="AL74" s="108">
        <f t="shared" si="48"/>
        <v>730.80000000000007</v>
      </c>
      <c r="AM74" s="108">
        <f t="shared" si="48"/>
        <v>0</v>
      </c>
      <c r="AN74" s="108">
        <f t="shared" si="48"/>
        <v>653184</v>
      </c>
      <c r="AO74" s="108">
        <f t="shared" si="48"/>
        <v>4536</v>
      </c>
      <c r="AP74" s="108">
        <f t="shared" si="48"/>
        <v>0</v>
      </c>
      <c r="AQ74" s="108">
        <f t="shared" si="48"/>
        <v>422100</v>
      </c>
      <c r="AR74" s="108">
        <f t="shared" si="48"/>
        <v>105525</v>
      </c>
      <c r="AS74" s="108">
        <f t="shared" si="48"/>
        <v>0</v>
      </c>
      <c r="AT74" s="108">
        <f t="shared" ref="AT74" si="50">AT70*AT75</f>
        <v>118125</v>
      </c>
      <c r="AU74" s="108">
        <f t="shared" si="48"/>
        <v>992250</v>
      </c>
      <c r="AV74" s="108">
        <f t="shared" si="48"/>
        <v>20412</v>
      </c>
      <c r="AW74" s="108">
        <f t="shared" si="48"/>
        <v>141.75</v>
      </c>
      <c r="AX74" s="108">
        <f t="shared" si="48"/>
        <v>0</v>
      </c>
      <c r="AY74" s="108">
        <f t="shared" si="48"/>
        <v>20412</v>
      </c>
      <c r="AZ74" s="108">
        <f t="shared" si="48"/>
        <v>141.75</v>
      </c>
      <c r="BA74" s="108">
        <f t="shared" si="48"/>
        <v>0</v>
      </c>
      <c r="BB74" s="108">
        <f t="shared" si="48"/>
        <v>587412</v>
      </c>
      <c r="BC74" s="108">
        <f t="shared" si="48"/>
        <v>163.17000000000016</v>
      </c>
      <c r="BD74" s="108">
        <f t="shared" si="48"/>
        <v>0</v>
      </c>
      <c r="BE74" s="108">
        <f t="shared" si="48"/>
        <v>462672</v>
      </c>
      <c r="BF74" s="108">
        <f t="shared" si="48"/>
        <v>3213</v>
      </c>
      <c r="BG74" s="108">
        <f t="shared" si="48"/>
        <v>0</v>
      </c>
      <c r="BH74" s="108">
        <f t="shared" si="48"/>
        <v>315000</v>
      </c>
      <c r="BI74" s="108">
        <f t="shared" si="48"/>
        <v>77500</v>
      </c>
      <c r="BJ74" s="108">
        <f>BJ70*BJ75</f>
        <v>0</v>
      </c>
      <c r="BK74" s="108">
        <f t="shared" ref="BK74" si="51">BK70*BK75</f>
        <v>0</v>
      </c>
      <c r="BL74" s="108">
        <f t="shared" si="48"/>
        <v>826875</v>
      </c>
      <c r="BM74" s="108">
        <f t="shared" si="48"/>
        <v>272613.5999999998</v>
      </c>
      <c r="BN74" s="108">
        <f t="shared" si="48"/>
        <v>75.725999999999928</v>
      </c>
      <c r="BO74" s="108">
        <f t="shared" si="48"/>
        <v>0</v>
      </c>
      <c r="BP74" s="108">
        <f t="shared" si="48"/>
        <v>542052</v>
      </c>
      <c r="BQ74" s="108">
        <f t="shared" si="48"/>
        <v>150.57000000000014</v>
      </c>
      <c r="BR74" s="108">
        <f t="shared" si="48"/>
        <v>0</v>
      </c>
      <c r="BS74" s="108">
        <f t="shared" si="48"/>
        <v>19051.2</v>
      </c>
      <c r="BT74" s="108">
        <f t="shared" si="48"/>
        <v>238.14</v>
      </c>
      <c r="BU74" s="108">
        <f t="shared" si="48"/>
        <v>0</v>
      </c>
      <c r="BV74" s="108">
        <f t="shared" si="48"/>
        <v>25401.599999999999</v>
      </c>
      <c r="BW74" s="108">
        <f t="shared" si="48"/>
        <v>317.52</v>
      </c>
      <c r="BX74" s="108">
        <f t="shared" si="48"/>
        <v>0</v>
      </c>
      <c r="BY74" s="108">
        <f t="shared" si="48"/>
        <v>27250.842148175187</v>
      </c>
      <c r="BZ74" s="108">
        <f t="shared" si="48"/>
        <v>340.63552685218917</v>
      </c>
      <c r="CA74" s="108">
        <f t="shared" si="48"/>
        <v>0</v>
      </c>
      <c r="CB74" s="108">
        <f t="shared" ref="CB74:EH74" si="52">CB70*CB75</f>
        <v>11911.536000000009</v>
      </c>
      <c r="CC74" s="108">
        <f t="shared" si="52"/>
        <v>148.89419999999996</v>
      </c>
      <c r="CD74" s="108">
        <f t="shared" si="52"/>
        <v>0</v>
      </c>
      <c r="CE74" s="108">
        <f t="shared" si="52"/>
        <v>859082.11199999938</v>
      </c>
      <c r="CF74" s="108">
        <f t="shared" si="52"/>
        <v>1022.7167999999995</v>
      </c>
      <c r="CG74" s="108">
        <f t="shared" si="52"/>
        <v>0</v>
      </c>
      <c r="CH74" s="108">
        <f t="shared" ref="CH74" si="53">CH70*CH75</f>
        <v>0</v>
      </c>
      <c r="CI74" s="108">
        <f t="shared" si="52"/>
        <v>5796</v>
      </c>
      <c r="CJ74" s="108">
        <f t="shared" si="52"/>
        <v>0</v>
      </c>
      <c r="CK74" s="108">
        <f t="shared" si="52"/>
        <v>22365</v>
      </c>
      <c r="CL74" s="108">
        <f t="shared" si="52"/>
        <v>0</v>
      </c>
      <c r="CM74" s="108"/>
      <c r="CN74" s="108">
        <f t="shared" si="52"/>
        <v>16980</v>
      </c>
      <c r="CO74" s="108">
        <f t="shared" si="52"/>
        <v>424500</v>
      </c>
      <c r="CP74" s="108">
        <f t="shared" si="52"/>
        <v>0</v>
      </c>
      <c r="CQ74" s="108">
        <f t="shared" si="52"/>
        <v>6051143.4511434501</v>
      </c>
      <c r="CR74" s="108">
        <f t="shared" si="52"/>
        <v>420.21829521829471</v>
      </c>
      <c r="CS74" s="108">
        <f t="shared" si="52"/>
        <v>13438253.638253642</v>
      </c>
      <c r="CT74" s="108">
        <f t="shared" si="52"/>
        <v>1866.4241164241162</v>
      </c>
      <c r="CU74" s="108">
        <f t="shared" si="52"/>
        <v>12888149.68814967</v>
      </c>
      <c r="CV74" s="108">
        <f t="shared" si="52"/>
        <v>11187.629937629943</v>
      </c>
      <c r="CW74" s="108">
        <f t="shared" si="52"/>
        <v>12730977.130977131</v>
      </c>
      <c r="CX74" s="108">
        <f t="shared" si="52"/>
        <v>44204.781704781686</v>
      </c>
      <c r="CY74" s="108">
        <f t="shared" si="52"/>
        <v>14057120.582120581</v>
      </c>
      <c r="CZ74" s="108">
        <f t="shared" si="52"/>
        <v>43386.174636174619</v>
      </c>
      <c r="DA74" s="108">
        <f t="shared" si="52"/>
        <v>15648492.723492706</v>
      </c>
      <c r="DB74" s="108">
        <f t="shared" si="52"/>
        <v>48297.81704781697</v>
      </c>
      <c r="DC74" s="108">
        <f t="shared" ref="DC74:DF74" si="54">DC70*DC75</f>
        <v>14587577.962577941</v>
      </c>
      <c r="DD74" s="108">
        <f t="shared" si="54"/>
        <v>45023.38877338876</v>
      </c>
      <c r="DE74" s="108">
        <f t="shared" si="54"/>
        <v>12642567.567567561</v>
      </c>
      <c r="DF74" s="108">
        <f t="shared" si="54"/>
        <v>39020.270270270245</v>
      </c>
      <c r="DG74" s="108">
        <f t="shared" si="52"/>
        <v>17441787.941787925</v>
      </c>
      <c r="DH74" s="108">
        <f t="shared" si="52"/>
        <v>1090111.7463617453</v>
      </c>
      <c r="DI74" s="108"/>
      <c r="DJ74" s="108"/>
      <c r="DK74" s="108"/>
      <c r="DL74" s="108"/>
      <c r="DM74" s="108"/>
      <c r="DN74" s="108"/>
      <c r="DO74" s="108">
        <f t="shared" ref="DO74:DQ74" si="55">DO70*DO75</f>
        <v>3402000</v>
      </c>
      <c r="DP74" s="108">
        <f t="shared" si="55"/>
        <v>4725</v>
      </c>
      <c r="DQ74" s="108">
        <f t="shared" si="55"/>
        <v>0</v>
      </c>
      <c r="DR74" s="108">
        <f t="shared" si="52"/>
        <v>8410500</v>
      </c>
      <c r="DS74" s="108">
        <f t="shared" si="52"/>
        <v>18144</v>
      </c>
      <c r="DT74" s="108">
        <f>DT70*DT75</f>
        <v>126</v>
      </c>
      <c r="DU74" s="108">
        <f>DU70*DU75</f>
        <v>0</v>
      </c>
      <c r="DV74" s="108">
        <f t="shared" ref="DV74:DW74" si="56">DV70*DV75</f>
        <v>653184</v>
      </c>
      <c r="DW74" s="108">
        <f t="shared" si="56"/>
        <v>0</v>
      </c>
      <c r="DX74" s="108">
        <f t="shared" si="52"/>
        <v>5806.08</v>
      </c>
      <c r="DY74" s="108">
        <f t="shared" si="52"/>
        <v>0</v>
      </c>
      <c r="DZ74" s="108">
        <f t="shared" ref="DZ74:EA74" si="57">DZ70*DZ75</f>
        <v>23224.32</v>
      </c>
      <c r="EA74" s="108">
        <f t="shared" si="57"/>
        <v>0</v>
      </c>
      <c r="EB74" s="108">
        <f t="shared" ref="EB74:EC74" si="58">EB70*EB75</f>
        <v>967.68000000000006</v>
      </c>
      <c r="EC74" s="108">
        <f t="shared" si="58"/>
        <v>0</v>
      </c>
      <c r="ED74" s="108">
        <f t="shared" si="52"/>
        <v>1209.6000000000001</v>
      </c>
      <c r="EE74" s="108">
        <f t="shared" si="52"/>
        <v>0</v>
      </c>
      <c r="EF74" s="108">
        <f t="shared" ref="EF74:EG74" si="59">EF70*EF75</f>
        <v>1209.6000000000001</v>
      </c>
      <c r="EG74" s="108">
        <f t="shared" si="59"/>
        <v>0</v>
      </c>
      <c r="EH74" s="108">
        <f t="shared" si="52"/>
        <v>21420</v>
      </c>
      <c r="EI74" s="108">
        <f>SUM(D74:EH74)</f>
        <v>144869544.01438907</v>
      </c>
      <c r="EJ74" s="61"/>
      <c r="EK74" s="61"/>
    </row>
    <row r="75" spans="1:150" s="53" customFormat="1">
      <c r="B75" s="809" t="s">
        <v>259</v>
      </c>
      <c r="C75" s="810"/>
      <c r="D75" s="108">
        <f>E75*24</f>
        <v>12</v>
      </c>
      <c r="E75" s="108">
        <v>0.5</v>
      </c>
      <c r="F75" s="108">
        <v>0.5</v>
      </c>
      <c r="G75" s="108">
        <f>H75*24</f>
        <v>11.28</v>
      </c>
      <c r="H75" s="108">
        <v>0.47</v>
      </c>
      <c r="I75" s="108">
        <v>0.47</v>
      </c>
      <c r="J75" s="108">
        <f>K75*30</f>
        <v>3.5999999999999996</v>
      </c>
      <c r="K75" s="108">
        <v>0.12</v>
      </c>
      <c r="L75" s="108">
        <v>0.12</v>
      </c>
      <c r="M75" s="108">
        <f>N75*24</f>
        <v>9.6000000000000014</v>
      </c>
      <c r="N75" s="108">
        <v>0.4</v>
      </c>
      <c r="O75" s="108">
        <v>0.4</v>
      </c>
      <c r="P75" s="108">
        <f>Q75*24</f>
        <v>12</v>
      </c>
      <c r="Q75" s="108">
        <v>0.5</v>
      </c>
      <c r="R75" s="108">
        <v>0.5</v>
      </c>
      <c r="S75" s="108">
        <f>T75*24</f>
        <v>12</v>
      </c>
      <c r="T75" s="108">
        <v>0.5</v>
      </c>
      <c r="U75" s="108">
        <v>0.5</v>
      </c>
      <c r="V75" s="108">
        <f>W75*60</f>
        <v>12</v>
      </c>
      <c r="W75" s="108">
        <v>0.2</v>
      </c>
      <c r="X75" s="108">
        <v>0.2</v>
      </c>
      <c r="Y75" s="108">
        <f>Z75*12</f>
        <v>0.96</v>
      </c>
      <c r="Z75" s="108">
        <v>0.08</v>
      </c>
      <c r="AA75" s="108">
        <v>0.08</v>
      </c>
      <c r="AB75" s="108">
        <f>AC75*12</f>
        <v>1.08</v>
      </c>
      <c r="AC75" s="108">
        <v>0.09</v>
      </c>
      <c r="AD75" s="108">
        <v>0.09</v>
      </c>
      <c r="AE75" s="108">
        <f>AF75*8</f>
        <v>1.44</v>
      </c>
      <c r="AF75" s="108">
        <v>0.18</v>
      </c>
      <c r="AG75" s="108">
        <v>0.18</v>
      </c>
      <c r="AH75" s="108">
        <f>AI75*60</f>
        <v>12</v>
      </c>
      <c r="AI75" s="108">
        <v>0.2</v>
      </c>
      <c r="AJ75" s="108">
        <v>0.2</v>
      </c>
      <c r="AK75" s="108">
        <f>AL75*30</f>
        <v>12</v>
      </c>
      <c r="AL75" s="108">
        <v>0.4</v>
      </c>
      <c r="AM75" s="108">
        <v>0.4</v>
      </c>
      <c r="AN75" s="108">
        <f>AO75*12</f>
        <v>12</v>
      </c>
      <c r="AO75" s="108">
        <v>1</v>
      </c>
      <c r="AP75" s="108">
        <v>1</v>
      </c>
      <c r="AQ75" s="108">
        <f>AR75*2</f>
        <v>10</v>
      </c>
      <c r="AR75" s="108">
        <v>5</v>
      </c>
      <c r="AS75" s="108">
        <v>5</v>
      </c>
      <c r="AT75" s="108">
        <v>5</v>
      </c>
      <c r="AU75" s="108">
        <v>15</v>
      </c>
      <c r="AV75" s="108">
        <f>AW75*12</f>
        <v>1.08</v>
      </c>
      <c r="AW75" s="108">
        <v>0.09</v>
      </c>
      <c r="AX75" s="108">
        <v>0.09</v>
      </c>
      <c r="AY75" s="108">
        <f>AZ75*12</f>
        <v>1.08</v>
      </c>
      <c r="AZ75" s="108">
        <v>0.09</v>
      </c>
      <c r="BA75" s="108">
        <v>0.09</v>
      </c>
      <c r="BB75" s="108">
        <f>BC75*60</f>
        <v>12</v>
      </c>
      <c r="BC75" s="108">
        <v>0.2</v>
      </c>
      <c r="BD75" s="108">
        <v>0.2</v>
      </c>
      <c r="BE75" s="108">
        <f>BF75*12</f>
        <v>12</v>
      </c>
      <c r="BF75" s="108">
        <v>1</v>
      </c>
      <c r="BG75" s="108">
        <v>1</v>
      </c>
      <c r="BH75" s="108">
        <f>BI75*2</f>
        <v>10</v>
      </c>
      <c r="BI75" s="108">
        <v>5</v>
      </c>
      <c r="BJ75" s="108">
        <v>5</v>
      </c>
      <c r="BK75" s="108">
        <v>5</v>
      </c>
      <c r="BL75" s="108">
        <v>15</v>
      </c>
      <c r="BM75" s="108">
        <f>BN75*60</f>
        <v>12</v>
      </c>
      <c r="BN75" s="108">
        <v>0.2</v>
      </c>
      <c r="BO75" s="108">
        <v>0.2</v>
      </c>
      <c r="BP75" s="108">
        <f>BQ75*60</f>
        <v>12</v>
      </c>
      <c r="BQ75" s="108">
        <v>0.2</v>
      </c>
      <c r="BR75" s="108">
        <v>0.2</v>
      </c>
      <c r="BS75" s="108">
        <f>BT75*8</f>
        <v>1.44</v>
      </c>
      <c r="BT75" s="108">
        <v>0.18</v>
      </c>
      <c r="BU75" s="108">
        <v>0.18</v>
      </c>
      <c r="BV75" s="108">
        <f>BW75*8</f>
        <v>1.44</v>
      </c>
      <c r="BW75" s="108">
        <v>0.18</v>
      </c>
      <c r="BX75" s="108">
        <v>0.18</v>
      </c>
      <c r="BY75" s="108">
        <f>BZ75*8</f>
        <v>1.44</v>
      </c>
      <c r="BZ75" s="108">
        <v>0.18</v>
      </c>
      <c r="CA75" s="108">
        <v>0.18</v>
      </c>
      <c r="CB75" s="108">
        <f>CC75*8</f>
        <v>1.44</v>
      </c>
      <c r="CC75" s="108">
        <v>0.18</v>
      </c>
      <c r="CD75" s="108">
        <v>0.18</v>
      </c>
      <c r="CE75" s="108">
        <f>CF75*60</f>
        <v>12</v>
      </c>
      <c r="CF75" s="108">
        <v>0.2</v>
      </c>
      <c r="CG75" s="108">
        <v>0.2</v>
      </c>
      <c r="CH75" s="108">
        <v>0.08</v>
      </c>
      <c r="CI75" s="108">
        <v>0.5</v>
      </c>
      <c r="CJ75" s="108">
        <v>0.5</v>
      </c>
      <c r="CK75" s="108">
        <v>1</v>
      </c>
      <c r="CL75" s="108">
        <v>1</v>
      </c>
      <c r="CM75" s="108"/>
      <c r="CN75" s="108">
        <v>1</v>
      </c>
      <c r="CO75" s="108">
        <v>5</v>
      </c>
      <c r="CP75" s="108">
        <v>0</v>
      </c>
      <c r="CQ75" s="108">
        <f>CR75*120</f>
        <v>12</v>
      </c>
      <c r="CR75" s="108">
        <v>0.1</v>
      </c>
      <c r="CS75" s="108">
        <f>CT75*80</f>
        <v>16</v>
      </c>
      <c r="CT75" s="108">
        <v>0.2</v>
      </c>
      <c r="CU75" s="108">
        <f>CV75*32</f>
        <v>16</v>
      </c>
      <c r="CV75" s="108">
        <v>0.5</v>
      </c>
      <c r="CW75" s="108">
        <f>CX75*16</f>
        <v>16</v>
      </c>
      <c r="CX75" s="108">
        <v>1</v>
      </c>
      <c r="CY75" s="108">
        <v>18</v>
      </c>
      <c r="CZ75" s="108">
        <v>1</v>
      </c>
      <c r="DA75" s="108">
        <v>18</v>
      </c>
      <c r="DB75" s="108">
        <v>1</v>
      </c>
      <c r="DC75" s="108">
        <v>18</v>
      </c>
      <c r="DD75" s="108">
        <v>1</v>
      </c>
      <c r="DE75" s="108">
        <v>18</v>
      </c>
      <c r="DF75" s="108">
        <v>1</v>
      </c>
      <c r="DG75" s="108">
        <f>DH75*4</f>
        <v>20</v>
      </c>
      <c r="DH75" s="108">
        <v>5</v>
      </c>
      <c r="DI75" s="108"/>
      <c r="DJ75" s="108"/>
      <c r="DK75" s="108"/>
      <c r="DL75" s="108"/>
      <c r="DM75" s="108"/>
      <c r="DN75" s="108"/>
      <c r="DO75" s="108">
        <f>DP75*120</f>
        <v>12</v>
      </c>
      <c r="DP75" s="108">
        <v>0.1</v>
      </c>
      <c r="DQ75" s="108">
        <v>0.18</v>
      </c>
      <c r="DR75" s="108">
        <v>15</v>
      </c>
      <c r="DS75" s="108">
        <f>DT75*12</f>
        <v>0.96</v>
      </c>
      <c r="DT75" s="108">
        <v>0.08</v>
      </c>
      <c r="DU75" s="108">
        <v>0.08</v>
      </c>
      <c r="DV75" s="108">
        <f>DW75*12</f>
        <v>69.12</v>
      </c>
      <c r="DW75" s="108">
        <f>DX75*12</f>
        <v>5.76</v>
      </c>
      <c r="DX75" s="108">
        <f>DY75*6</f>
        <v>0.48</v>
      </c>
      <c r="DY75" s="108">
        <v>0.08</v>
      </c>
      <c r="DZ75" s="108">
        <f>EA75*12</f>
        <v>0.96</v>
      </c>
      <c r="EA75" s="108">
        <v>0.08</v>
      </c>
      <c r="EB75" s="108">
        <v>0.08</v>
      </c>
      <c r="EC75" s="108">
        <v>0.08</v>
      </c>
      <c r="ED75" s="108">
        <v>0.2</v>
      </c>
      <c r="EE75" s="108">
        <v>0.2</v>
      </c>
      <c r="EF75" s="108">
        <v>0.2</v>
      </c>
      <c r="EG75" s="108">
        <v>0.2</v>
      </c>
      <c r="EH75" s="108">
        <v>1</v>
      </c>
      <c r="EI75" s="108">
        <v>0</v>
      </c>
      <c r="EJ75" s="61"/>
      <c r="EK75" s="61"/>
    </row>
    <row r="76" spans="1:150">
      <c r="AB76">
        <f>AC76*6</f>
        <v>0</v>
      </c>
      <c r="CP76" s="66"/>
      <c r="CX76" s="66"/>
      <c r="CY76" s="66"/>
      <c r="CZ76" s="66"/>
      <c r="DA76" s="66"/>
      <c r="DB76" s="66"/>
      <c r="DC76" s="66"/>
      <c r="DD76" s="66"/>
      <c r="DE76" s="66"/>
      <c r="DF76" s="66"/>
      <c r="DV76">
        <f>DW76*6</f>
        <v>0</v>
      </c>
      <c r="DW76">
        <f>DX76*6</f>
        <v>0</v>
      </c>
      <c r="EH76" s="66"/>
      <c r="EI76" s="67"/>
    </row>
    <row r="77" spans="1:150">
      <c r="D77" s="792" t="s">
        <v>266</v>
      </c>
      <c r="E77" s="792"/>
      <c r="F77" s="792"/>
      <c r="G77" s="792"/>
      <c r="H77" s="792"/>
      <c r="I77" s="792"/>
      <c r="J77" s="792"/>
      <c r="K77" s="792"/>
      <c r="L77" s="792"/>
      <c r="M77" s="792"/>
      <c r="N77" s="792"/>
      <c r="O77" s="792"/>
      <c r="P77" s="792"/>
      <c r="Q77" s="792"/>
      <c r="R77" s="792"/>
      <c r="S77" s="792"/>
      <c r="T77" s="792"/>
      <c r="U77" s="792"/>
      <c r="V77" s="792"/>
      <c r="W77" s="792"/>
      <c r="X77" s="792"/>
      <c r="Y77" s="792"/>
      <c r="Z77" s="792"/>
      <c r="AA77" s="792"/>
      <c r="AB77" s="792"/>
      <c r="AC77" s="792"/>
      <c r="AD77" s="792"/>
      <c r="AE77" s="792"/>
      <c r="AF77" s="792"/>
      <c r="AG77" s="792"/>
      <c r="AH77" s="792"/>
      <c r="AI77" s="792"/>
      <c r="AJ77" s="792"/>
      <c r="AK77" s="792"/>
      <c r="AL77" s="792"/>
      <c r="AM77" s="792"/>
      <c r="AN77" s="792"/>
      <c r="AO77" s="792"/>
      <c r="AP77" s="792"/>
      <c r="AQ77" s="792"/>
      <c r="AR77" s="792"/>
      <c r="AS77" s="792"/>
      <c r="AT77" s="792"/>
      <c r="AU77" s="792"/>
      <c r="AV77" s="792" t="s">
        <v>267</v>
      </c>
      <c r="AW77" s="792"/>
      <c r="AX77" s="792"/>
      <c r="AY77" s="792"/>
      <c r="AZ77" s="792"/>
      <c r="BA77" s="792"/>
      <c r="BB77" s="792"/>
      <c r="BC77" s="792"/>
      <c r="BD77" s="792"/>
      <c r="BE77" s="792"/>
      <c r="BF77" s="792"/>
      <c r="BG77" s="792"/>
      <c r="BH77" s="792"/>
      <c r="BI77" s="792"/>
      <c r="BJ77" s="792"/>
      <c r="BK77" s="792"/>
      <c r="BL77" s="792"/>
      <c r="BM77" s="792"/>
      <c r="BN77" s="792"/>
      <c r="BO77" s="792"/>
      <c r="BP77" s="792"/>
      <c r="BQ77" s="792"/>
      <c r="BR77" s="792"/>
      <c r="BS77" s="792"/>
      <c r="BT77" s="792"/>
      <c r="BU77" s="792"/>
      <c r="BV77" s="792"/>
      <c r="BW77" s="792"/>
      <c r="BX77" s="792"/>
      <c r="BY77" s="792"/>
      <c r="BZ77" s="792"/>
      <c r="CA77" s="792"/>
      <c r="CB77" s="792"/>
      <c r="CC77" s="792"/>
      <c r="CD77" s="792"/>
      <c r="CE77" s="792" t="s">
        <v>268</v>
      </c>
      <c r="CF77" s="792"/>
      <c r="CG77" s="792"/>
      <c r="CH77" s="792"/>
      <c r="CI77" s="792"/>
      <c r="CJ77" s="792"/>
      <c r="CK77" s="792"/>
      <c r="CL77" s="792"/>
      <c r="CM77" s="792"/>
      <c r="CN77" s="792"/>
      <c r="CO77" s="792"/>
      <c r="CP77" s="792"/>
      <c r="CQ77" s="792"/>
      <c r="CR77" s="792"/>
      <c r="CS77" s="792"/>
      <c r="CT77" s="792"/>
      <c r="CU77" s="792"/>
      <c r="CV77" s="792"/>
      <c r="CW77" s="792"/>
      <c r="CX77" s="792"/>
      <c r="CY77" s="792"/>
      <c r="CZ77" s="792"/>
      <c r="DA77" s="792"/>
      <c r="DB77" s="792"/>
      <c r="DC77" s="792"/>
      <c r="DD77" s="792"/>
      <c r="DE77" s="792"/>
      <c r="DF77" s="792"/>
      <c r="DG77" s="792"/>
      <c r="DH77" s="792"/>
      <c r="DI77" s="792"/>
      <c r="DJ77" s="792"/>
      <c r="DK77" s="792"/>
      <c r="DL77" s="792"/>
      <c r="DM77" s="792"/>
      <c r="DN77" s="792"/>
      <c r="DO77" s="792"/>
      <c r="DP77" s="792"/>
      <c r="DQ77" s="792"/>
      <c r="DR77" s="792"/>
      <c r="DS77" s="792"/>
      <c r="DT77" s="792"/>
      <c r="DU77" s="792"/>
      <c r="DV77" s="792"/>
      <c r="DW77" s="792"/>
      <c r="DX77" s="792"/>
      <c r="DY77" s="792"/>
      <c r="DZ77" s="792"/>
      <c r="EA77" s="792"/>
      <c r="EB77" s="792"/>
      <c r="EC77" s="792"/>
      <c r="ED77" s="792"/>
      <c r="EE77" s="792"/>
      <c r="EF77" s="792"/>
      <c r="EG77" s="792"/>
      <c r="EH77" s="792"/>
      <c r="EI77" s="792"/>
      <c r="EJ77" s="792"/>
      <c r="EK77" s="792"/>
    </row>
    <row r="78" spans="1:150">
      <c r="D78" s="792"/>
      <c r="E78" s="792"/>
      <c r="F78" s="792"/>
      <c r="G78" s="792"/>
      <c r="H78" s="792"/>
      <c r="I78" s="792"/>
      <c r="J78" s="792"/>
      <c r="K78" s="792"/>
      <c r="L78" s="792"/>
      <c r="M78" s="792"/>
      <c r="N78" s="792"/>
      <c r="O78" s="792"/>
      <c r="P78" s="792"/>
      <c r="Q78" s="792"/>
      <c r="R78" s="792"/>
      <c r="S78" s="792"/>
      <c r="T78" s="792"/>
      <c r="U78" s="792"/>
      <c r="V78" s="792"/>
      <c r="W78" s="792"/>
      <c r="X78" s="792"/>
      <c r="Y78" s="792"/>
      <c r="Z78" s="792"/>
      <c r="AA78" s="792"/>
      <c r="AB78" s="792"/>
      <c r="AC78" s="792"/>
      <c r="AD78" s="792"/>
      <c r="AE78" s="792"/>
      <c r="AF78" s="792"/>
      <c r="AG78" s="792"/>
      <c r="AH78" s="792"/>
      <c r="AI78" s="792"/>
      <c r="AJ78" s="792"/>
      <c r="AK78" s="792"/>
      <c r="AL78" s="792"/>
      <c r="AM78" s="792"/>
      <c r="AN78" s="792"/>
      <c r="AO78" s="792"/>
      <c r="AP78" s="792"/>
      <c r="AQ78" s="792"/>
      <c r="AR78" s="792"/>
      <c r="AS78" s="792"/>
      <c r="AT78" s="792"/>
      <c r="AU78" s="792"/>
      <c r="AV78" s="792"/>
      <c r="AW78" s="792"/>
      <c r="AX78" s="792"/>
      <c r="AY78" s="792"/>
      <c r="AZ78" s="792"/>
      <c r="BA78" s="792"/>
      <c r="BB78" s="792"/>
      <c r="BC78" s="792"/>
      <c r="BD78" s="792"/>
      <c r="BE78" s="792"/>
      <c r="BF78" s="792"/>
      <c r="BG78" s="792"/>
      <c r="BH78" s="792"/>
      <c r="BI78" s="792"/>
      <c r="BJ78" s="792"/>
      <c r="BK78" s="792"/>
      <c r="BL78" s="792"/>
      <c r="BM78" s="792"/>
      <c r="BN78" s="792"/>
      <c r="BO78" s="792"/>
      <c r="BP78" s="792"/>
      <c r="BQ78" s="792"/>
      <c r="BR78" s="792"/>
      <c r="BS78" s="792"/>
      <c r="BT78" s="792"/>
      <c r="BU78" s="792"/>
      <c r="BV78" s="792"/>
      <c r="BW78" s="792"/>
      <c r="BX78" s="792"/>
      <c r="BY78" s="792"/>
      <c r="BZ78" s="792"/>
      <c r="CA78" s="792"/>
      <c r="CB78" s="792"/>
      <c r="CC78" s="792"/>
      <c r="CD78" s="792"/>
      <c r="CE78" s="792"/>
      <c r="CF78" s="792"/>
      <c r="CG78" s="792"/>
      <c r="CH78" s="792"/>
      <c r="CI78" s="792"/>
      <c r="CJ78" s="792"/>
      <c r="CK78" s="792"/>
      <c r="CL78" s="792"/>
      <c r="CM78" s="792"/>
      <c r="CN78" s="792"/>
      <c r="CO78" s="792"/>
      <c r="CP78" s="792"/>
      <c r="CQ78" s="792"/>
      <c r="CR78" s="792"/>
      <c r="CS78" s="792"/>
      <c r="CT78" s="792"/>
      <c r="CU78" s="792"/>
      <c r="CV78" s="792"/>
      <c r="CW78" s="792"/>
      <c r="CX78" s="792"/>
      <c r="CY78" s="792"/>
      <c r="CZ78" s="792"/>
      <c r="DA78" s="792"/>
      <c r="DB78" s="792"/>
      <c r="DC78" s="792"/>
      <c r="DD78" s="792"/>
      <c r="DE78" s="792"/>
      <c r="DF78" s="792"/>
      <c r="DG78" s="792"/>
      <c r="DH78" s="792"/>
      <c r="DI78" s="792"/>
      <c r="DJ78" s="792"/>
      <c r="DK78" s="792"/>
      <c r="DL78" s="792"/>
      <c r="DM78" s="792"/>
      <c r="DN78" s="792"/>
      <c r="DO78" s="792"/>
      <c r="DP78" s="792"/>
      <c r="DQ78" s="792"/>
      <c r="DR78" s="792"/>
      <c r="DS78" s="792"/>
      <c r="DT78" s="792"/>
      <c r="DU78" s="792"/>
      <c r="DV78" s="792"/>
      <c r="DW78" s="792"/>
      <c r="DX78" s="792"/>
      <c r="DY78" s="792"/>
      <c r="DZ78" s="792"/>
      <c r="EA78" s="792"/>
      <c r="EB78" s="792"/>
      <c r="EC78" s="792"/>
      <c r="ED78" s="792"/>
      <c r="EE78" s="792"/>
      <c r="EF78" s="792"/>
      <c r="EG78" s="792"/>
      <c r="EH78" s="792"/>
      <c r="EI78" s="792"/>
      <c r="EJ78" s="792"/>
      <c r="EK78" s="792"/>
    </row>
    <row r="79" spans="1:150">
      <c r="D79" s="792"/>
      <c r="E79" s="792"/>
      <c r="F79" s="792"/>
      <c r="G79" s="792"/>
      <c r="H79" s="792"/>
      <c r="I79" s="792"/>
      <c r="J79" s="792"/>
      <c r="K79" s="792"/>
      <c r="L79" s="792"/>
      <c r="M79" s="792"/>
      <c r="N79" s="792"/>
      <c r="O79" s="792"/>
      <c r="P79" s="792"/>
      <c r="Q79" s="792"/>
      <c r="R79" s="792"/>
      <c r="S79" s="792"/>
      <c r="T79" s="792"/>
      <c r="U79" s="792"/>
      <c r="V79" s="792"/>
      <c r="W79" s="792"/>
      <c r="X79" s="792"/>
      <c r="Y79" s="792"/>
      <c r="Z79" s="792"/>
      <c r="AA79" s="792"/>
      <c r="AB79" s="792"/>
      <c r="AC79" s="792"/>
      <c r="AD79" s="792"/>
      <c r="AE79" s="792"/>
      <c r="AF79" s="792"/>
      <c r="AG79" s="792"/>
      <c r="AH79" s="792"/>
      <c r="AI79" s="792"/>
      <c r="AJ79" s="792"/>
      <c r="AK79" s="792"/>
      <c r="AL79" s="792"/>
      <c r="AM79" s="792"/>
      <c r="AN79" s="792"/>
      <c r="AO79" s="792"/>
      <c r="AP79" s="792"/>
      <c r="AQ79" s="792"/>
      <c r="AR79" s="792"/>
      <c r="AS79" s="792"/>
      <c r="AT79" s="792"/>
      <c r="AU79" s="792"/>
      <c r="AV79" s="792"/>
      <c r="AW79" s="792"/>
      <c r="AX79" s="792"/>
      <c r="AY79" s="792"/>
      <c r="AZ79" s="792"/>
      <c r="BA79" s="792"/>
      <c r="BB79" s="792"/>
      <c r="BC79" s="792"/>
      <c r="BD79" s="792"/>
      <c r="BE79" s="792"/>
      <c r="BF79" s="792"/>
      <c r="BG79" s="792"/>
      <c r="BH79" s="792"/>
      <c r="BI79" s="792"/>
      <c r="BJ79" s="792"/>
      <c r="BK79" s="792"/>
      <c r="BL79" s="792"/>
      <c r="BM79" s="792"/>
      <c r="BN79" s="792"/>
      <c r="BO79" s="792"/>
      <c r="BP79" s="792"/>
      <c r="BQ79" s="792"/>
      <c r="BR79" s="792"/>
      <c r="BS79" s="792"/>
      <c r="BT79" s="792"/>
      <c r="BU79" s="792"/>
      <c r="BV79" s="792"/>
      <c r="BW79" s="792"/>
      <c r="BX79" s="792"/>
      <c r="BY79" s="792"/>
      <c r="BZ79" s="792"/>
      <c r="CA79" s="792"/>
      <c r="CB79" s="792"/>
      <c r="CC79" s="792"/>
      <c r="CD79" s="792"/>
      <c r="CE79" s="792"/>
      <c r="CF79" s="792"/>
      <c r="CG79" s="792"/>
      <c r="CH79" s="792"/>
      <c r="CI79" s="792"/>
      <c r="CJ79" s="792"/>
      <c r="CK79" s="792"/>
      <c r="CL79" s="792"/>
      <c r="CM79" s="792"/>
      <c r="CN79" s="792"/>
      <c r="CO79" s="792"/>
      <c r="CP79" s="792"/>
      <c r="CQ79" s="792"/>
      <c r="CR79" s="792"/>
      <c r="CS79" s="792"/>
      <c r="CT79" s="792"/>
      <c r="CU79" s="792"/>
      <c r="CV79" s="792"/>
      <c r="CW79" s="792"/>
      <c r="CX79" s="792"/>
      <c r="CY79" s="792"/>
      <c r="CZ79" s="792"/>
      <c r="DA79" s="792"/>
      <c r="DB79" s="792"/>
      <c r="DC79" s="792"/>
      <c r="DD79" s="792"/>
      <c r="DE79" s="792"/>
      <c r="DF79" s="792"/>
      <c r="DG79" s="792"/>
      <c r="DH79" s="792"/>
      <c r="DI79" s="792"/>
      <c r="DJ79" s="792"/>
      <c r="DK79" s="792"/>
      <c r="DL79" s="792"/>
      <c r="DM79" s="792"/>
      <c r="DN79" s="792"/>
      <c r="DO79" s="792"/>
      <c r="DP79" s="792"/>
      <c r="DQ79" s="792"/>
      <c r="DR79" s="792"/>
      <c r="DS79" s="792"/>
      <c r="DT79" s="792"/>
      <c r="DU79" s="792"/>
      <c r="DV79" s="792"/>
      <c r="DW79" s="792"/>
      <c r="DX79" s="792"/>
      <c r="DY79" s="792"/>
      <c r="DZ79" s="792"/>
      <c r="EA79" s="792"/>
      <c r="EB79" s="792"/>
      <c r="EC79" s="792"/>
      <c r="ED79" s="792"/>
      <c r="EE79" s="792"/>
      <c r="EF79" s="792"/>
      <c r="EG79" s="792"/>
      <c r="EH79" s="792"/>
      <c r="EI79" s="792"/>
      <c r="EJ79" s="792"/>
      <c r="EK79" s="792"/>
    </row>
    <row r="80" spans="1:150">
      <c r="CP80" s="66"/>
      <c r="CX80" s="66"/>
      <c r="CY80" s="66"/>
      <c r="CZ80" s="66"/>
      <c r="DA80" s="66"/>
      <c r="DB80" s="66"/>
      <c r="DC80" s="66"/>
      <c r="DD80" s="66"/>
      <c r="DE80" s="66"/>
      <c r="DF80" s="66"/>
      <c r="EH80" s="66"/>
      <c r="EI80" s="67"/>
    </row>
    <row r="81" spans="3:150">
      <c r="D81" s="53"/>
      <c r="E81" s="53"/>
    </row>
    <row r="82" spans="3:150">
      <c r="D82" s="53"/>
      <c r="E82" s="53"/>
    </row>
    <row r="83" spans="3:150" ht="51">
      <c r="C83" s="73" t="s">
        <v>213</v>
      </c>
      <c r="D83" s="74" t="s">
        <v>239</v>
      </c>
      <c r="E83" s="75" t="s">
        <v>111</v>
      </c>
      <c r="F83" s="76" t="s">
        <v>231</v>
      </c>
      <c r="G83" s="74" t="s">
        <v>239</v>
      </c>
      <c r="H83" s="75" t="s">
        <v>111</v>
      </c>
      <c r="I83" s="76" t="s">
        <v>231</v>
      </c>
      <c r="J83" s="323" t="s">
        <v>443</v>
      </c>
      <c r="K83" s="75" t="s">
        <v>444</v>
      </c>
      <c r="L83" s="76" t="s">
        <v>231</v>
      </c>
      <c r="M83" s="76"/>
      <c r="N83" s="76"/>
      <c r="O83" s="76"/>
      <c r="P83" s="74" t="s">
        <v>239</v>
      </c>
      <c r="Q83" s="75" t="s">
        <v>111</v>
      </c>
      <c r="R83" s="76" t="s">
        <v>231</v>
      </c>
      <c r="S83" s="74" t="s">
        <v>239</v>
      </c>
      <c r="T83" s="75" t="s">
        <v>111</v>
      </c>
      <c r="U83" s="76" t="s">
        <v>231</v>
      </c>
      <c r="V83" s="74" t="s">
        <v>239</v>
      </c>
      <c r="W83" s="75" t="s">
        <v>111</v>
      </c>
      <c r="X83" s="76" t="s">
        <v>231</v>
      </c>
      <c r="Y83" s="76"/>
      <c r="Z83" s="76"/>
      <c r="AA83" s="76"/>
      <c r="AB83" s="77" t="s">
        <v>16</v>
      </c>
      <c r="AC83" s="78" t="s">
        <v>242</v>
      </c>
      <c r="AD83" s="76" t="s">
        <v>263</v>
      </c>
      <c r="AE83" s="77" t="s">
        <v>16</v>
      </c>
      <c r="AF83" s="78" t="s">
        <v>242</v>
      </c>
      <c r="AG83" s="76" t="s">
        <v>263</v>
      </c>
      <c r="AH83" s="74" t="s">
        <v>239</v>
      </c>
      <c r="AI83" s="79" t="s">
        <v>111</v>
      </c>
      <c r="AJ83" s="76" t="s">
        <v>219</v>
      </c>
      <c r="AK83" s="74" t="s">
        <v>239</v>
      </c>
      <c r="AL83" s="79" t="s">
        <v>111</v>
      </c>
      <c r="AM83" s="76" t="s">
        <v>219</v>
      </c>
      <c r="AN83" s="74" t="s">
        <v>239</v>
      </c>
      <c r="AO83" s="79" t="s">
        <v>111</v>
      </c>
      <c r="AP83" s="76" t="s">
        <v>219</v>
      </c>
      <c r="AQ83" s="74" t="s">
        <v>239</v>
      </c>
      <c r="AR83" s="79" t="s">
        <v>111</v>
      </c>
      <c r="AS83" s="76" t="s">
        <v>219</v>
      </c>
      <c r="AT83" s="76"/>
      <c r="AU83" s="80" t="s">
        <v>99</v>
      </c>
      <c r="AV83" s="77" t="s">
        <v>16</v>
      </c>
      <c r="AW83" s="78" t="s">
        <v>242</v>
      </c>
      <c r="AX83" s="76" t="s">
        <v>262</v>
      </c>
      <c r="AY83" s="77" t="s">
        <v>16</v>
      </c>
      <c r="AZ83" s="78" t="s">
        <v>242</v>
      </c>
      <c r="BA83" s="76" t="s">
        <v>262</v>
      </c>
      <c r="BB83" s="74" t="s">
        <v>239</v>
      </c>
      <c r="BC83" s="79" t="s">
        <v>111</v>
      </c>
      <c r="BD83" s="76" t="s">
        <v>219</v>
      </c>
      <c r="BE83" s="74" t="s">
        <v>239</v>
      </c>
      <c r="BF83" s="79" t="s">
        <v>111</v>
      </c>
      <c r="BG83" s="76" t="s">
        <v>219</v>
      </c>
      <c r="BH83" s="74" t="s">
        <v>239</v>
      </c>
      <c r="BI83" s="79" t="s">
        <v>111</v>
      </c>
      <c r="BJ83" s="76" t="s">
        <v>219</v>
      </c>
      <c r="BK83" s="76"/>
      <c r="BL83" s="80" t="s">
        <v>99</v>
      </c>
      <c r="BM83" s="74" t="s">
        <v>239</v>
      </c>
      <c r="BN83" s="79" t="s">
        <v>111</v>
      </c>
      <c r="BO83" s="76" t="s">
        <v>219</v>
      </c>
      <c r="BP83" s="81" t="s">
        <v>239</v>
      </c>
      <c r="BQ83" s="79" t="s">
        <v>111</v>
      </c>
      <c r="BR83" s="76" t="s">
        <v>219</v>
      </c>
      <c r="BS83" s="82" t="s">
        <v>16</v>
      </c>
      <c r="BT83" s="83" t="s">
        <v>234</v>
      </c>
      <c r="BU83" s="76" t="s">
        <v>262</v>
      </c>
      <c r="BV83" s="77" t="s">
        <v>16</v>
      </c>
      <c r="BW83" s="83" t="s">
        <v>234</v>
      </c>
      <c r="BX83" s="76" t="s">
        <v>262</v>
      </c>
      <c r="BY83" s="77" t="s">
        <v>16</v>
      </c>
      <c r="BZ83" s="83" t="s">
        <v>234</v>
      </c>
      <c r="CA83" s="76" t="s">
        <v>262</v>
      </c>
      <c r="CB83" s="77" t="s">
        <v>16</v>
      </c>
      <c r="CC83" s="83" t="s">
        <v>234</v>
      </c>
      <c r="CD83" s="76" t="s">
        <v>262</v>
      </c>
      <c r="CE83" s="77" t="s">
        <v>16</v>
      </c>
      <c r="CF83" s="79" t="s">
        <v>111</v>
      </c>
      <c r="CG83" s="76" t="s">
        <v>219</v>
      </c>
      <c r="CH83" s="76" t="s">
        <v>219</v>
      </c>
      <c r="CI83" s="83" t="s">
        <v>238</v>
      </c>
      <c r="CJ83" s="76" t="s">
        <v>219</v>
      </c>
      <c r="CK83" s="84" t="s">
        <v>238</v>
      </c>
      <c r="CL83" s="76" t="s">
        <v>219</v>
      </c>
      <c r="CM83" s="76"/>
      <c r="CN83" s="85" t="s">
        <v>235</v>
      </c>
      <c r="CO83" s="85" t="s">
        <v>235</v>
      </c>
      <c r="CP83" s="86" t="s">
        <v>17</v>
      </c>
      <c r="CQ83" s="77" t="s">
        <v>16</v>
      </c>
      <c r="CR83" s="87" t="s">
        <v>18</v>
      </c>
      <c r="CS83" s="77" t="s">
        <v>16</v>
      </c>
      <c r="CT83" s="87" t="s">
        <v>18</v>
      </c>
      <c r="CU83" s="77" t="s">
        <v>16</v>
      </c>
      <c r="CV83" s="87" t="s">
        <v>18</v>
      </c>
      <c r="CW83" s="77" t="s">
        <v>16</v>
      </c>
      <c r="CX83" s="87" t="s">
        <v>18</v>
      </c>
      <c r="CY83" s="77" t="s">
        <v>16</v>
      </c>
      <c r="CZ83" s="87" t="s">
        <v>18</v>
      </c>
      <c r="DA83" s="77" t="s">
        <v>16</v>
      </c>
      <c r="DB83" s="87" t="s">
        <v>18</v>
      </c>
      <c r="DC83" s="87"/>
      <c r="DD83" s="87"/>
      <c r="DE83" s="87"/>
      <c r="DF83" s="87"/>
      <c r="DG83" s="77" t="s">
        <v>16</v>
      </c>
      <c r="DH83" s="87" t="s">
        <v>18</v>
      </c>
      <c r="DI83" s="87"/>
      <c r="DJ83" s="87"/>
      <c r="DK83" s="87"/>
      <c r="DL83" s="87"/>
      <c r="DM83" s="87"/>
      <c r="DN83" s="87"/>
      <c r="DO83" s="87"/>
      <c r="DP83" s="87"/>
      <c r="DQ83" s="87"/>
      <c r="DR83" s="85" t="s">
        <v>19</v>
      </c>
      <c r="DS83" s="85"/>
      <c r="DT83" s="85"/>
      <c r="DU83" s="85"/>
      <c r="DV83" s="85"/>
      <c r="DW83" s="85"/>
      <c r="DX83" s="88" t="s">
        <v>159</v>
      </c>
      <c r="DY83" s="76" t="s">
        <v>264</v>
      </c>
      <c r="DZ83" s="76"/>
      <c r="EA83" s="76"/>
      <c r="EB83" s="76"/>
      <c r="EC83" s="76"/>
      <c r="ED83" s="89" t="s">
        <v>16</v>
      </c>
      <c r="EE83" s="76" t="s">
        <v>264</v>
      </c>
      <c r="EF83" s="76"/>
      <c r="EG83" s="76"/>
      <c r="EH83" s="100" t="s">
        <v>20</v>
      </c>
      <c r="ER83" s="91" t="s">
        <v>14</v>
      </c>
      <c r="ES83" s="92" t="s">
        <v>15</v>
      </c>
      <c r="ET83" s="93" t="s">
        <v>109</v>
      </c>
    </row>
    <row r="84" spans="3:150">
      <c r="C84" s="25" t="s">
        <v>87</v>
      </c>
      <c r="D84" s="70">
        <v>598.79999999999995</v>
      </c>
      <c r="E84" s="70">
        <v>24.95</v>
      </c>
      <c r="F84" s="70">
        <v>0</v>
      </c>
      <c r="G84" s="70">
        <v>618</v>
      </c>
      <c r="H84" s="325">
        <v>25.75</v>
      </c>
      <c r="I84" s="70">
        <v>0</v>
      </c>
      <c r="J84" s="70">
        <f>'Production Summary'!$N$6</f>
        <v>200</v>
      </c>
      <c r="K84" s="325">
        <f>'Production Summary'!$M$6</f>
        <v>7.5</v>
      </c>
      <c r="L84" s="325">
        <v>0</v>
      </c>
      <c r="M84" s="325"/>
      <c r="N84" s="325"/>
      <c r="O84" s="325"/>
      <c r="P84" s="70">
        <v>600</v>
      </c>
      <c r="Q84" s="70">
        <v>25</v>
      </c>
      <c r="R84" s="70">
        <v>0</v>
      </c>
      <c r="S84" s="70">
        <v>573.59999999999991</v>
      </c>
      <c r="T84" s="70">
        <v>23.9</v>
      </c>
      <c r="U84" s="70">
        <v>0</v>
      </c>
      <c r="V84" s="70">
        <v>0</v>
      </c>
      <c r="W84" s="70">
        <v>0</v>
      </c>
      <c r="X84" s="70">
        <v>0</v>
      </c>
      <c r="Y84" s="70"/>
      <c r="Z84" s="70"/>
      <c r="AA84" s="70"/>
      <c r="AB84" s="70">
        <v>122.39999999999999</v>
      </c>
      <c r="AC84" s="70">
        <v>10.199999999999999</v>
      </c>
      <c r="AD84" s="70">
        <v>0</v>
      </c>
      <c r="AE84" s="70">
        <v>144</v>
      </c>
      <c r="AF84" s="70">
        <v>18</v>
      </c>
      <c r="AG84" s="70">
        <v>0</v>
      </c>
      <c r="AH84" s="70">
        <v>942</v>
      </c>
      <c r="AI84" s="70">
        <v>15.7</v>
      </c>
      <c r="AJ84" s="70">
        <v>0</v>
      </c>
      <c r="AK84" s="70">
        <v>854.4</v>
      </c>
      <c r="AL84" s="70">
        <v>28.48</v>
      </c>
      <c r="AM84" s="70">
        <v>0</v>
      </c>
      <c r="AN84" s="70">
        <v>783</v>
      </c>
      <c r="AO84" s="70">
        <v>65.25</v>
      </c>
      <c r="AP84" s="70">
        <v>0</v>
      </c>
      <c r="AQ84" s="70">
        <v>630</v>
      </c>
      <c r="AR84" s="70">
        <v>315</v>
      </c>
      <c r="AS84" s="70">
        <v>0</v>
      </c>
      <c r="AT84" s="70"/>
      <c r="AU84" s="70">
        <v>995</v>
      </c>
      <c r="AV84" s="70">
        <v>176.39999999999998</v>
      </c>
      <c r="AW84" s="70">
        <v>14.7</v>
      </c>
      <c r="AX84" s="70">
        <v>0</v>
      </c>
      <c r="AY84" s="70">
        <v>176.39999999999998</v>
      </c>
      <c r="AZ84" s="70">
        <v>14.7</v>
      </c>
      <c r="BA84" s="70">
        <v>0</v>
      </c>
      <c r="BB84" s="70">
        <v>738.6</v>
      </c>
      <c r="BC84" s="70">
        <v>12.31</v>
      </c>
      <c r="BD84" s="70">
        <v>0</v>
      </c>
      <c r="BE84" s="70">
        <v>618</v>
      </c>
      <c r="BF84" s="70">
        <v>51.5</v>
      </c>
      <c r="BG84" s="70">
        <v>0</v>
      </c>
      <c r="BH84" s="70">
        <v>480</v>
      </c>
      <c r="BI84" s="70">
        <v>240</v>
      </c>
      <c r="BJ84" s="70">
        <v>0</v>
      </c>
      <c r="BK84" s="70"/>
      <c r="BL84" s="70">
        <v>860</v>
      </c>
      <c r="BM84" s="70">
        <v>390</v>
      </c>
      <c r="BN84" s="70">
        <v>6.5</v>
      </c>
      <c r="BO84" s="70">
        <v>0</v>
      </c>
      <c r="BP84" s="70">
        <v>600</v>
      </c>
      <c r="BQ84" s="70">
        <v>10</v>
      </c>
      <c r="BR84" s="70">
        <v>0</v>
      </c>
      <c r="BS84" s="70">
        <v>205</v>
      </c>
      <c r="BT84" s="70">
        <v>20.5</v>
      </c>
      <c r="BU84" s="70">
        <v>0</v>
      </c>
      <c r="BV84" s="70">
        <v>191.976</v>
      </c>
      <c r="BW84" s="70">
        <v>23.997</v>
      </c>
      <c r="BX84" s="70">
        <v>0</v>
      </c>
      <c r="BY84" s="70">
        <v>191.976</v>
      </c>
      <c r="BZ84" s="70">
        <v>23.997</v>
      </c>
      <c r="CA84" s="70">
        <v>0</v>
      </c>
      <c r="CB84" s="70">
        <v>191.976</v>
      </c>
      <c r="CC84" s="70">
        <v>23.997</v>
      </c>
      <c r="CD84" s="70">
        <v>0</v>
      </c>
      <c r="CE84" s="70">
        <v>1008</v>
      </c>
      <c r="CF84" s="70">
        <v>72</v>
      </c>
      <c r="CG84" s="70">
        <v>0</v>
      </c>
      <c r="CH84" s="70">
        <v>0</v>
      </c>
      <c r="CI84" s="70">
        <v>155</v>
      </c>
      <c r="CJ84" s="70">
        <v>0</v>
      </c>
      <c r="CK84" s="70">
        <v>300</v>
      </c>
      <c r="CL84" s="70">
        <v>0</v>
      </c>
      <c r="CM84" s="70"/>
      <c r="CN84" s="70">
        <v>252</v>
      </c>
      <c r="CO84" s="70">
        <v>1254.75</v>
      </c>
      <c r="CP84" s="70"/>
      <c r="CQ84" s="70">
        <v>7894.655999999999</v>
      </c>
      <c r="CR84" s="70">
        <v>65.788799999999995</v>
      </c>
      <c r="CS84" s="70">
        <v>9911.0400000000009</v>
      </c>
      <c r="CT84" s="70">
        <v>123.88800000000001</v>
      </c>
      <c r="CU84" s="70">
        <v>9569.2800000000007</v>
      </c>
      <c r="CV84" s="70">
        <v>299.04000000000002</v>
      </c>
      <c r="CW84" s="70">
        <v>9432.5760000000009</v>
      </c>
      <c r="CX84" s="70">
        <v>589.53600000000006</v>
      </c>
      <c r="CY84" s="70">
        <v>10119.6</v>
      </c>
      <c r="CZ84" s="70">
        <v>562.20000000000005</v>
      </c>
      <c r="DA84" s="70">
        <v>10524.960000000001</v>
      </c>
      <c r="DB84" s="70">
        <v>584.72</v>
      </c>
      <c r="DC84" s="70"/>
      <c r="DD84" s="70"/>
      <c r="DE84" s="70"/>
      <c r="DF84" s="70"/>
      <c r="DG84" s="70">
        <v>11619.84</v>
      </c>
      <c r="DH84" s="70">
        <v>2904.96</v>
      </c>
      <c r="DI84" s="70"/>
      <c r="DJ84" s="70"/>
      <c r="DK84" s="70"/>
      <c r="DL84" s="70"/>
      <c r="DM84" s="70"/>
      <c r="DN84" s="70"/>
      <c r="DO84" s="70"/>
      <c r="DP84" s="70"/>
      <c r="DQ84" s="70"/>
      <c r="DR84" s="70">
        <v>9500</v>
      </c>
      <c r="DS84" s="70"/>
      <c r="DT84" s="70"/>
      <c r="DU84" s="70"/>
      <c r="DV84" s="70"/>
      <c r="DW84" s="70"/>
      <c r="DX84" s="70">
        <v>165</v>
      </c>
      <c r="DY84" s="70">
        <v>0</v>
      </c>
      <c r="DZ84" s="70"/>
      <c r="EA84" s="70"/>
      <c r="EB84" s="70"/>
      <c r="EC84" s="70"/>
      <c r="ED84" s="70">
        <v>79.099999999999994</v>
      </c>
      <c r="EE84" s="70">
        <v>0</v>
      </c>
      <c r="EF84" s="70"/>
      <c r="EG84" s="70"/>
      <c r="EH84" s="70">
        <v>320.25</v>
      </c>
    </row>
    <row r="85" spans="3:150">
      <c r="C85" s="26" t="s">
        <v>88</v>
      </c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  <c r="W85" s="71"/>
      <c r="X85" s="71"/>
      <c r="Y85" s="71"/>
      <c r="Z85" s="71"/>
      <c r="AA85" s="71"/>
      <c r="AB85" s="71"/>
      <c r="AC85" s="71"/>
      <c r="AD85" s="71"/>
      <c r="AE85" s="71"/>
      <c r="AF85" s="71"/>
      <c r="AG85" s="71"/>
      <c r="AH85" s="71"/>
      <c r="AI85" s="71"/>
      <c r="AJ85" s="71"/>
      <c r="AK85" s="71"/>
      <c r="AL85" s="71"/>
      <c r="AM85" s="71"/>
      <c r="AN85" s="71"/>
      <c r="AO85" s="71"/>
      <c r="AP85" s="71"/>
      <c r="AQ85" s="71"/>
      <c r="AR85" s="71"/>
      <c r="AS85" s="71"/>
      <c r="AT85" s="71"/>
      <c r="AU85" s="71"/>
      <c r="AV85" s="71"/>
      <c r="AW85" s="71"/>
      <c r="AX85" s="71"/>
      <c r="AY85" s="71"/>
      <c r="AZ85" s="71"/>
      <c r="BA85" s="71"/>
      <c r="BB85" s="71"/>
      <c r="BC85" s="71"/>
      <c r="BD85" s="71"/>
      <c r="BE85" s="71"/>
      <c r="BF85" s="71"/>
      <c r="BG85" s="71"/>
      <c r="BH85" s="71"/>
      <c r="BI85" s="71"/>
      <c r="BJ85" s="71"/>
      <c r="BK85" s="71"/>
      <c r="BL85" s="71"/>
      <c r="BM85" s="71"/>
      <c r="BN85" s="71"/>
      <c r="BO85" s="71"/>
      <c r="BP85" s="71"/>
      <c r="BQ85" s="71"/>
      <c r="BR85" s="71"/>
      <c r="BS85" s="71"/>
      <c r="BT85" s="71"/>
      <c r="BU85" s="71"/>
      <c r="BV85" s="71"/>
      <c r="BW85" s="71"/>
      <c r="BX85" s="71"/>
      <c r="BY85" s="71"/>
      <c r="BZ85" s="71"/>
      <c r="CA85" s="71"/>
      <c r="CB85" s="71"/>
      <c r="CC85" s="71"/>
      <c r="CD85" s="71"/>
      <c r="CE85" s="71"/>
      <c r="CF85" s="71"/>
      <c r="CG85" s="71"/>
      <c r="CH85" s="71"/>
      <c r="CI85" s="71"/>
      <c r="CJ85" s="71"/>
      <c r="CK85" s="71"/>
      <c r="CL85" s="71"/>
      <c r="CM85" s="71"/>
      <c r="CN85" s="71"/>
      <c r="CO85" s="71"/>
      <c r="CP85" s="71"/>
      <c r="CQ85" s="71"/>
      <c r="CR85" s="71"/>
      <c r="CS85" s="71"/>
      <c r="CT85" s="71"/>
      <c r="CU85" s="71"/>
      <c r="CV85" s="71"/>
      <c r="CW85" s="71"/>
      <c r="CX85" s="71"/>
      <c r="CY85" s="71"/>
      <c r="CZ85" s="71"/>
      <c r="DA85" s="71"/>
      <c r="DB85" s="71"/>
      <c r="DC85" s="71"/>
      <c r="DD85" s="71"/>
      <c r="DE85" s="71"/>
      <c r="DF85" s="71"/>
      <c r="DG85" s="71"/>
      <c r="DH85" s="71"/>
      <c r="DI85" s="71"/>
      <c r="DJ85" s="71"/>
      <c r="DK85" s="71"/>
      <c r="DL85" s="71"/>
      <c r="DM85" s="71"/>
      <c r="DN85" s="71"/>
      <c r="DO85" s="71"/>
      <c r="DP85" s="71"/>
      <c r="DQ85" s="71"/>
      <c r="DR85" s="71"/>
      <c r="DS85" s="71"/>
      <c r="DT85" s="71"/>
      <c r="DU85" s="71"/>
      <c r="DV85" s="71"/>
      <c r="DW85" s="71"/>
      <c r="DX85" s="71"/>
      <c r="DY85" s="71"/>
      <c r="DZ85" s="71"/>
      <c r="EA85" s="71"/>
      <c r="EB85" s="71"/>
      <c r="EC85" s="71"/>
      <c r="ED85" s="71"/>
      <c r="EE85" s="71"/>
      <c r="EF85" s="71"/>
      <c r="EG85" s="71"/>
      <c r="EH85" s="71"/>
    </row>
    <row r="86" spans="3:150">
      <c r="C86" s="27" t="s">
        <v>89</v>
      </c>
      <c r="D86" s="72"/>
      <c r="E86" s="72"/>
      <c r="F86" s="72"/>
      <c r="G86" s="72"/>
      <c r="H86" s="72"/>
      <c r="I86" s="72"/>
      <c r="J86" s="72"/>
      <c r="K86" s="72"/>
      <c r="L86" s="72"/>
      <c r="M86" s="72"/>
      <c r="N86" s="72"/>
      <c r="O86" s="72"/>
      <c r="P86" s="72"/>
      <c r="Q86" s="72"/>
      <c r="R86" s="72"/>
      <c r="S86" s="72"/>
      <c r="T86" s="72"/>
      <c r="U86" s="72"/>
      <c r="V86" s="72"/>
      <c r="W86" s="72"/>
      <c r="X86" s="72"/>
      <c r="Y86" s="72"/>
      <c r="Z86" s="72"/>
      <c r="AA86" s="72"/>
      <c r="AB86" s="72"/>
      <c r="AC86" s="72"/>
      <c r="AD86" s="72"/>
      <c r="AE86" s="72"/>
      <c r="AF86" s="72"/>
      <c r="AG86" s="72"/>
      <c r="AH86" s="72"/>
      <c r="AI86" s="72"/>
      <c r="AJ86" s="72"/>
      <c r="AK86" s="72"/>
      <c r="AL86" s="72"/>
      <c r="AM86" s="72"/>
      <c r="AN86" s="72"/>
      <c r="AO86" s="72"/>
      <c r="AP86" s="72"/>
      <c r="AQ86" s="72"/>
      <c r="AR86" s="72"/>
      <c r="AS86" s="72"/>
      <c r="AT86" s="72"/>
      <c r="AU86" s="72"/>
      <c r="AV86" s="72"/>
      <c r="AW86" s="72"/>
      <c r="AX86" s="72"/>
      <c r="AY86" s="72"/>
      <c r="AZ86" s="72"/>
      <c r="BA86" s="72"/>
      <c r="BB86" s="72"/>
      <c r="BC86" s="72"/>
      <c r="BD86" s="72"/>
      <c r="BE86" s="72"/>
      <c r="BF86" s="72"/>
      <c r="BG86" s="72"/>
      <c r="BH86" s="72"/>
      <c r="BI86" s="72"/>
      <c r="BJ86" s="72"/>
      <c r="BK86" s="72"/>
      <c r="BL86" s="72"/>
      <c r="BM86" s="72"/>
      <c r="BN86" s="72"/>
      <c r="BO86" s="72"/>
      <c r="BP86" s="72"/>
      <c r="BQ86" s="72"/>
      <c r="BR86" s="72"/>
      <c r="BS86" s="72"/>
      <c r="BT86" s="72"/>
      <c r="BU86" s="72"/>
      <c r="BV86" s="72"/>
      <c r="BW86" s="72"/>
      <c r="BX86" s="72"/>
      <c r="BY86" s="72"/>
      <c r="BZ86" s="72"/>
      <c r="CA86" s="72"/>
      <c r="CB86" s="72"/>
      <c r="CC86" s="72"/>
      <c r="CD86" s="72"/>
      <c r="CE86" s="72"/>
      <c r="CF86" s="72"/>
      <c r="CG86" s="72"/>
      <c r="CH86" s="72"/>
      <c r="CI86" s="72"/>
      <c r="CJ86" s="72"/>
      <c r="CK86" s="72"/>
      <c r="CL86" s="72"/>
      <c r="CM86" s="72"/>
      <c r="CN86" s="72"/>
      <c r="CO86" s="72"/>
      <c r="CP86" s="72"/>
      <c r="CQ86" s="72"/>
      <c r="CR86" s="72"/>
      <c r="CS86" s="72"/>
      <c r="CT86" s="72"/>
      <c r="CU86" s="72"/>
      <c r="CV86" s="72"/>
      <c r="CW86" s="72"/>
      <c r="CX86" s="72"/>
      <c r="CY86" s="72"/>
      <c r="CZ86" s="72"/>
      <c r="DA86" s="72"/>
      <c r="DB86" s="72"/>
      <c r="DC86" s="72"/>
      <c r="DD86" s="72"/>
      <c r="DE86" s="72"/>
      <c r="DF86" s="72"/>
      <c r="DG86" s="72"/>
      <c r="DH86" s="72"/>
      <c r="DI86" s="72"/>
      <c r="DJ86" s="72"/>
      <c r="DK86" s="72"/>
      <c r="DL86" s="72"/>
      <c r="DM86" s="72"/>
      <c r="DN86" s="72"/>
      <c r="DO86" s="72"/>
      <c r="DP86" s="72"/>
      <c r="DQ86" s="72"/>
      <c r="DR86" s="72"/>
      <c r="DS86" s="72"/>
      <c r="DT86" s="72"/>
      <c r="DU86" s="72"/>
      <c r="DV86" s="72"/>
      <c r="DW86" s="72"/>
      <c r="DX86" s="72"/>
      <c r="DY86" s="72"/>
      <c r="DZ86" s="72"/>
      <c r="EA86" s="72"/>
      <c r="EB86" s="72"/>
      <c r="EC86" s="72"/>
      <c r="ED86" s="72"/>
      <c r="EE86" s="72"/>
      <c r="EF86" s="72"/>
      <c r="EG86" s="72"/>
      <c r="EH86" s="72"/>
    </row>
    <row r="88" spans="3:150">
      <c r="D88" s="68"/>
      <c r="BV88" s="68"/>
    </row>
  </sheetData>
  <mergeCells count="74">
    <mergeCell ref="CE77:EK79"/>
    <mergeCell ref="B72:C72"/>
    <mergeCell ref="B74:C74"/>
    <mergeCell ref="B75:C75"/>
    <mergeCell ref="B73:C73"/>
    <mergeCell ref="Y2:AG2"/>
    <mergeCell ref="M3:O3"/>
    <mergeCell ref="AH2:AU2"/>
    <mergeCell ref="BM2:BO3"/>
    <mergeCell ref="AK3:AM3"/>
    <mergeCell ref="AN3:AP3"/>
    <mergeCell ref="B71:C71"/>
    <mergeCell ref="D77:AU79"/>
    <mergeCell ref="AV77:CD79"/>
    <mergeCell ref="BE3:BG3"/>
    <mergeCell ref="BH3:BJ3"/>
    <mergeCell ref="B70:C70"/>
    <mergeCell ref="J3:L3"/>
    <mergeCell ref="Y3:AA3"/>
    <mergeCell ref="AQ3:AS3"/>
    <mergeCell ref="EJ3:EK3"/>
    <mergeCell ref="BS3:BU3"/>
    <mergeCell ref="BV3:BX3"/>
    <mergeCell ref="BY3:CA3"/>
    <mergeCell ref="CE3:CG3"/>
    <mergeCell ref="DO3:DQ3"/>
    <mergeCell ref="EI2:EI3"/>
    <mergeCell ref="EJ2:EK2"/>
    <mergeCell ref="EB3:EC3"/>
    <mergeCell ref="CP2:CP3"/>
    <mergeCell ref="CQ2:DR2"/>
    <mergeCell ref="CY3:CZ3"/>
    <mergeCell ref="DA3:DB3"/>
    <mergeCell ref="DG3:DH3"/>
    <mergeCell ref="ED3:EE3"/>
    <mergeCell ref="BP2:CA2"/>
    <mergeCell ref="ES2:ET2"/>
    <mergeCell ref="G3:I3"/>
    <mergeCell ref="P3:R3"/>
    <mergeCell ref="S3:U3"/>
    <mergeCell ref="V3:X3"/>
    <mergeCell ref="AB3:AD3"/>
    <mergeCell ref="AE3:AG3"/>
    <mergeCell ref="AH3:AJ3"/>
    <mergeCell ref="CN2:CO2"/>
    <mergeCell ref="AV3:AX3"/>
    <mergeCell ref="ES3:ET3"/>
    <mergeCell ref="EF3:EG3"/>
    <mergeCell ref="DS2:EH2"/>
    <mergeCell ref="DS3:DU3"/>
    <mergeCell ref="D2:X2"/>
    <mergeCell ref="D3:F3"/>
    <mergeCell ref="ER70:ES70"/>
    <mergeCell ref="BP3:BR3"/>
    <mergeCell ref="DZ3:EA3"/>
    <mergeCell ref="DX3:DY3"/>
    <mergeCell ref="CI3:CJ3"/>
    <mergeCell ref="CK3:CL3"/>
    <mergeCell ref="CQ3:CR3"/>
    <mergeCell ref="CS3:CT3"/>
    <mergeCell ref="CU3:CV3"/>
    <mergeCell ref="CW3:CX3"/>
    <mergeCell ref="DC3:DD3"/>
    <mergeCell ref="DE3:DF3"/>
    <mergeCell ref="DI3:DJ3"/>
    <mergeCell ref="DK3:DL3"/>
    <mergeCell ref="DV3:DW3"/>
    <mergeCell ref="DM3:DN3"/>
    <mergeCell ref="CE2:CM2"/>
    <mergeCell ref="BB2:BL2"/>
    <mergeCell ref="AV2:BA2"/>
    <mergeCell ref="AY3:BA3"/>
    <mergeCell ref="BB3:BD3"/>
    <mergeCell ref="CB2:CD3"/>
  </mergeCells>
  <conditionalFormatting sqref="ES60:ES68">
    <cfRule type="duplicateValues" dxfId="2" priority="26"/>
  </conditionalFormatting>
  <pageMargins left="0.7" right="0.7" top="0.75" bottom="0.75" header="0.3" footer="0.3"/>
  <pageSetup paperSize="9" scale="14" orientation="landscape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28">
    <tabColor theme="8" tint="-0.249977111117893"/>
    <pageSetUpPr fitToPage="1"/>
  </sheetPr>
  <dimension ref="A1:ET88"/>
  <sheetViews>
    <sheetView topLeftCell="A4" zoomScale="85" zoomScaleNormal="100" workbookViewId="0">
      <pane xSplit="3" topLeftCell="CF1" activePane="topRight" state="frozen"/>
      <selection activeCell="B1" sqref="B1:G1"/>
      <selection pane="topRight" activeCell="EF6" sqref="EF6"/>
    </sheetView>
  </sheetViews>
  <sheetFormatPr defaultColWidth="9.140625" defaultRowHeight="15"/>
  <cols>
    <col min="1" max="1" width="5.42578125" bestFit="1" customWidth="1"/>
    <col min="2" max="2" width="6.140625" style="53" bestFit="1" customWidth="1"/>
    <col min="3" max="3" width="31.140625" style="53" bestFit="1" customWidth="1"/>
    <col min="4" max="7" width="5.28515625" customWidth="1"/>
    <col min="8" max="8" width="9.28515625" customWidth="1"/>
    <col min="9" max="10" width="5.28515625" customWidth="1"/>
    <col min="11" max="15" width="8" customWidth="1"/>
    <col min="16" max="16" width="5.28515625" customWidth="1"/>
    <col min="17" max="17" width="6.28515625" customWidth="1"/>
    <col min="18" max="18" width="3.28515625" customWidth="1"/>
    <col min="19" max="19" width="5.28515625" customWidth="1"/>
    <col min="20" max="20" width="5.42578125" customWidth="1"/>
    <col min="21" max="22" width="5.28515625" customWidth="1"/>
    <col min="23" max="23" width="7.85546875" customWidth="1"/>
    <col min="24" max="24" width="27.85546875" customWidth="1"/>
    <col min="25" max="25" width="8.85546875" customWidth="1"/>
    <col min="26" max="26" width="8.28515625" hidden="1" customWidth="1"/>
    <col min="27" max="27" width="9.85546875" hidden="1" customWidth="1"/>
    <col min="28" max="28" width="5.28515625" customWidth="1"/>
    <col min="29" max="30" width="5.28515625" hidden="1" customWidth="1"/>
    <col min="31" max="31" width="5.28515625" customWidth="1"/>
    <col min="32" max="33" width="5.28515625" hidden="1" customWidth="1"/>
    <col min="34" max="35" width="5.28515625" customWidth="1"/>
    <col min="36" max="36" width="5.28515625" hidden="1" customWidth="1"/>
    <col min="37" max="37" width="6.28515625" customWidth="1"/>
    <col min="38" max="38" width="5.28515625" customWidth="1"/>
    <col min="39" max="39" width="5.28515625" hidden="1" customWidth="1"/>
    <col min="40" max="40" width="6.42578125" customWidth="1"/>
    <col min="41" max="41" width="5.28515625" customWidth="1"/>
    <col min="42" max="42" width="5.28515625" hidden="1" customWidth="1"/>
    <col min="43" max="44" width="5.28515625" customWidth="1"/>
    <col min="45" max="45" width="5.28515625" hidden="1" customWidth="1"/>
    <col min="46" max="46" width="5.28515625" customWidth="1"/>
    <col min="47" max="47" width="5.7109375" customWidth="1"/>
    <col min="48" max="51" width="5.28515625" customWidth="1"/>
    <col min="52" max="52" width="5.28515625" hidden="1" customWidth="1"/>
    <col min="53" max="55" width="5.28515625" customWidth="1"/>
    <col min="56" max="56" width="5.28515625" hidden="1" customWidth="1"/>
    <col min="57" max="58" width="5.28515625" customWidth="1"/>
    <col min="59" max="59" width="5.28515625" hidden="1" customWidth="1"/>
    <col min="60" max="61" width="5.28515625" customWidth="1"/>
    <col min="62" max="62" width="5.28515625" hidden="1" customWidth="1"/>
    <col min="63" max="64" width="5.28515625" customWidth="1"/>
    <col min="65" max="70" width="5.28515625" hidden="1" customWidth="1"/>
    <col min="71" max="85" width="5.28515625" customWidth="1"/>
    <col min="86" max="86" width="32" customWidth="1"/>
    <col min="87" max="87" width="5.7109375" customWidth="1"/>
    <col min="88" max="88" width="5.7109375" hidden="1" customWidth="1"/>
    <col min="89" max="90" width="5.7109375" customWidth="1"/>
    <col min="91" max="91" width="10.140625" customWidth="1"/>
    <col min="92" max="93" width="5.7109375" customWidth="1"/>
    <col min="94" max="94" width="7.7109375" customWidth="1"/>
    <col min="95" max="95" width="6.42578125" hidden="1" customWidth="1"/>
    <col min="96" max="96" width="4.5703125" hidden="1" customWidth="1"/>
    <col min="97" max="97" width="6.42578125" hidden="1" customWidth="1"/>
    <col min="98" max="98" width="4.85546875" hidden="1" customWidth="1"/>
    <col min="99" max="99" width="6.5703125" hidden="1" customWidth="1"/>
    <col min="100" max="100" width="5.42578125" hidden="1" customWidth="1"/>
    <col min="101" max="101" width="6.42578125" hidden="1" customWidth="1"/>
    <col min="102" max="110" width="4.85546875" hidden="1" customWidth="1"/>
    <col min="111" max="111" width="7.42578125" hidden="1" customWidth="1"/>
    <col min="112" max="121" width="6.42578125" hidden="1" customWidth="1"/>
    <col min="122" max="122" width="47.28515625" hidden="1" customWidth="1"/>
    <col min="123" max="125" width="6.42578125" hidden="1" customWidth="1"/>
    <col min="126" max="126" width="6.42578125" customWidth="1"/>
    <col min="127" max="127" width="6.42578125" hidden="1" customWidth="1"/>
    <col min="128" max="137" width="5.7109375" customWidth="1"/>
    <col min="138" max="138" width="8.140625" customWidth="1"/>
    <col min="139" max="139" width="16" bestFit="1" customWidth="1"/>
    <col min="140" max="140" width="10.7109375" customWidth="1"/>
    <col min="141" max="141" width="11.5703125" bestFit="1" customWidth="1"/>
    <col min="147" max="147" width="3.5703125" customWidth="1"/>
    <col min="148" max="148" width="6.85546875" bestFit="1" customWidth="1"/>
    <col min="149" max="149" width="31.140625" bestFit="1" customWidth="1"/>
    <col min="150" max="150" width="20.140625" bestFit="1" customWidth="1"/>
    <col min="151" max="151" width="3.7109375" customWidth="1"/>
  </cols>
  <sheetData>
    <row r="1" spans="1:150" ht="13.5" customHeight="1" thickBot="1"/>
    <row r="2" spans="1:150" ht="15" customHeight="1">
      <c r="B2" s="19" t="s">
        <v>0</v>
      </c>
      <c r="C2" s="54" t="s">
        <v>141</v>
      </c>
      <c r="D2" s="782" t="s">
        <v>2</v>
      </c>
      <c r="E2" s="782"/>
      <c r="F2" s="782"/>
      <c r="G2" s="782"/>
      <c r="H2" s="782"/>
      <c r="I2" s="782"/>
      <c r="J2" s="782"/>
      <c r="K2" s="782"/>
      <c r="L2" s="782"/>
      <c r="M2" s="782"/>
      <c r="N2" s="782"/>
      <c r="O2" s="782"/>
      <c r="P2" s="782"/>
      <c r="Q2" s="782"/>
      <c r="R2" s="782"/>
      <c r="S2" s="782"/>
      <c r="T2" s="782"/>
      <c r="U2" s="782"/>
      <c r="V2" s="782"/>
      <c r="W2" s="782"/>
      <c r="X2" s="782"/>
      <c r="Y2" s="769" t="s">
        <v>3</v>
      </c>
      <c r="Z2" s="770"/>
      <c r="AA2" s="770"/>
      <c r="AB2" s="770"/>
      <c r="AC2" s="770"/>
      <c r="AD2" s="770"/>
      <c r="AE2" s="770"/>
      <c r="AF2" s="770"/>
      <c r="AG2" s="771"/>
      <c r="AH2" s="671" t="s">
        <v>4</v>
      </c>
      <c r="AI2" s="671"/>
      <c r="AJ2" s="671"/>
      <c r="AK2" s="671"/>
      <c r="AL2" s="671"/>
      <c r="AM2" s="671"/>
      <c r="AN2" s="671"/>
      <c r="AO2" s="671"/>
      <c r="AP2" s="671"/>
      <c r="AQ2" s="671"/>
      <c r="AR2" s="671"/>
      <c r="AS2" s="671"/>
      <c r="AT2" s="671"/>
      <c r="AU2" s="671"/>
      <c r="AV2" s="764" t="s">
        <v>5</v>
      </c>
      <c r="AW2" s="764"/>
      <c r="AX2" s="764"/>
      <c r="AY2" s="764"/>
      <c r="AZ2" s="764"/>
      <c r="BA2" s="764"/>
      <c r="BB2" s="765" t="s">
        <v>6</v>
      </c>
      <c r="BC2" s="765"/>
      <c r="BD2" s="765"/>
      <c r="BE2" s="765"/>
      <c r="BF2" s="765"/>
      <c r="BG2" s="765"/>
      <c r="BH2" s="765"/>
      <c r="BI2" s="765"/>
      <c r="BJ2" s="765"/>
      <c r="BK2" s="765"/>
      <c r="BL2" s="765"/>
      <c r="BM2" s="671" t="s">
        <v>7</v>
      </c>
      <c r="BN2" s="671"/>
      <c r="BO2" s="671"/>
      <c r="BP2" s="811" t="s">
        <v>8</v>
      </c>
      <c r="BQ2" s="812"/>
      <c r="BR2" s="812"/>
      <c r="BS2" s="812"/>
      <c r="BT2" s="812"/>
      <c r="BU2" s="812"/>
      <c r="BV2" s="812"/>
      <c r="BW2" s="812"/>
      <c r="BX2" s="812"/>
      <c r="BY2" s="812"/>
      <c r="BZ2" s="812"/>
      <c r="CA2" s="813"/>
      <c r="CB2" s="671" t="s">
        <v>528</v>
      </c>
      <c r="CC2" s="671"/>
      <c r="CD2" s="671"/>
      <c r="CE2" s="739" t="s">
        <v>9</v>
      </c>
      <c r="CF2" s="740"/>
      <c r="CG2" s="740"/>
      <c r="CH2" s="740"/>
      <c r="CI2" s="740"/>
      <c r="CJ2" s="740"/>
      <c r="CK2" s="740"/>
      <c r="CL2" s="740"/>
      <c r="CM2" s="740"/>
      <c r="CN2" s="740" t="s">
        <v>404</v>
      </c>
      <c r="CO2" s="741"/>
      <c r="CP2" s="780" t="s">
        <v>223</v>
      </c>
      <c r="CQ2" s="764" t="s">
        <v>10</v>
      </c>
      <c r="CR2" s="764"/>
      <c r="CS2" s="764"/>
      <c r="CT2" s="764"/>
      <c r="CU2" s="764"/>
      <c r="CV2" s="764"/>
      <c r="CW2" s="764"/>
      <c r="CX2" s="764"/>
      <c r="CY2" s="764"/>
      <c r="CZ2" s="764"/>
      <c r="DA2" s="764"/>
      <c r="DB2" s="764"/>
      <c r="DC2" s="764"/>
      <c r="DD2" s="764"/>
      <c r="DE2" s="764"/>
      <c r="DF2" s="764"/>
      <c r="DG2" s="764"/>
      <c r="DH2" s="764"/>
      <c r="DI2" s="764"/>
      <c r="DJ2" s="764"/>
      <c r="DK2" s="764"/>
      <c r="DL2" s="764"/>
      <c r="DM2" s="764"/>
      <c r="DN2" s="764"/>
      <c r="DO2" s="764"/>
      <c r="DP2" s="764"/>
      <c r="DQ2" s="764"/>
      <c r="DR2" s="764"/>
      <c r="DS2" s="815" t="s">
        <v>256</v>
      </c>
      <c r="DT2" s="817"/>
      <c r="DU2" s="817"/>
      <c r="DV2" s="817"/>
      <c r="DW2" s="817"/>
      <c r="DX2" s="817"/>
      <c r="DY2" s="817"/>
      <c r="DZ2" s="817"/>
      <c r="EA2" s="817"/>
      <c r="EB2" s="817"/>
      <c r="EC2" s="817"/>
      <c r="ED2" s="817"/>
      <c r="EE2" s="817"/>
      <c r="EF2" s="817"/>
      <c r="EG2" s="817"/>
      <c r="EH2" s="816"/>
      <c r="EI2" s="781" t="s">
        <v>257</v>
      </c>
      <c r="EJ2" s="814" t="s">
        <v>236</v>
      </c>
      <c r="EK2" s="814"/>
      <c r="ER2" s="14" t="s">
        <v>0</v>
      </c>
      <c r="ES2" s="772" t="s">
        <v>1</v>
      </c>
      <c r="ET2" s="773"/>
    </row>
    <row r="3" spans="1:150" ht="60" customHeight="1">
      <c r="B3" s="55">
        <f>'Raipur-1'!B3</f>
        <v>46262</v>
      </c>
      <c r="C3" s="51" t="s">
        <v>314</v>
      </c>
      <c r="D3" s="764" t="s">
        <v>333</v>
      </c>
      <c r="E3" s="764"/>
      <c r="F3" s="764"/>
      <c r="G3" s="768" t="s">
        <v>547</v>
      </c>
      <c r="H3" s="768"/>
      <c r="I3" s="768"/>
      <c r="J3" s="795" t="s">
        <v>800</v>
      </c>
      <c r="K3" s="796"/>
      <c r="L3" s="797"/>
      <c r="M3" s="795" t="s">
        <v>512</v>
      </c>
      <c r="N3" s="796"/>
      <c r="O3" s="797"/>
      <c r="P3" s="774" t="s">
        <v>567</v>
      </c>
      <c r="Q3" s="774"/>
      <c r="R3" s="774"/>
      <c r="S3" s="768" t="s">
        <v>568</v>
      </c>
      <c r="T3" s="768"/>
      <c r="U3" s="768"/>
      <c r="V3" s="775" t="s">
        <v>569</v>
      </c>
      <c r="W3" s="776"/>
      <c r="X3" s="776"/>
      <c r="Y3" s="933" t="s">
        <v>456</v>
      </c>
      <c r="Z3" s="934"/>
      <c r="AA3" s="935"/>
      <c r="AB3" s="777" t="s">
        <v>1056</v>
      </c>
      <c r="AC3" s="777"/>
      <c r="AD3" s="777"/>
      <c r="AE3" s="936" t="s">
        <v>501</v>
      </c>
      <c r="AF3" s="936"/>
      <c r="AG3" s="936"/>
      <c r="AH3" s="779" t="s">
        <v>335</v>
      </c>
      <c r="AI3" s="779"/>
      <c r="AJ3" s="779"/>
      <c r="AK3" s="764" t="s">
        <v>336</v>
      </c>
      <c r="AL3" s="764"/>
      <c r="AM3" s="764"/>
      <c r="AN3" s="766" t="s">
        <v>337</v>
      </c>
      <c r="AO3" s="766"/>
      <c r="AP3" s="766"/>
      <c r="AQ3" s="767" t="s">
        <v>338</v>
      </c>
      <c r="AR3" s="767"/>
      <c r="AS3" s="767"/>
      <c r="AT3" s="45" t="s">
        <v>523</v>
      </c>
      <c r="AU3" s="45" t="s">
        <v>339</v>
      </c>
      <c r="AV3" s="768" t="s">
        <v>340</v>
      </c>
      <c r="AW3" s="768"/>
      <c r="AX3" s="768"/>
      <c r="AY3" s="788" t="s">
        <v>12</v>
      </c>
      <c r="AZ3" s="788"/>
      <c r="BA3" s="788"/>
      <c r="BB3" s="789" t="s">
        <v>341</v>
      </c>
      <c r="BC3" s="789"/>
      <c r="BD3" s="789"/>
      <c r="BE3" s="671" t="s">
        <v>342</v>
      </c>
      <c r="BF3" s="671"/>
      <c r="BG3" s="671"/>
      <c r="BH3" s="767" t="s">
        <v>343</v>
      </c>
      <c r="BI3" s="767"/>
      <c r="BJ3" s="767"/>
      <c r="BK3" s="46" t="s">
        <v>254</v>
      </c>
      <c r="BL3" s="46" t="s">
        <v>344</v>
      </c>
      <c r="BM3" s="671"/>
      <c r="BN3" s="671"/>
      <c r="BO3" s="671"/>
      <c r="BP3" s="790" t="s">
        <v>345</v>
      </c>
      <c r="BQ3" s="790"/>
      <c r="BR3" s="790"/>
      <c r="BS3" s="767" t="s">
        <v>255</v>
      </c>
      <c r="BT3" s="767"/>
      <c r="BU3" s="767"/>
      <c r="BV3" s="791" t="s">
        <v>346</v>
      </c>
      <c r="BW3" s="791"/>
      <c r="BX3" s="791"/>
      <c r="BY3" s="719" t="s">
        <v>13</v>
      </c>
      <c r="BZ3" s="719"/>
      <c r="CA3" s="719"/>
      <c r="CB3" s="671"/>
      <c r="CC3" s="671"/>
      <c r="CD3" s="671"/>
      <c r="CE3" s="671" t="s">
        <v>260</v>
      </c>
      <c r="CF3" s="671"/>
      <c r="CG3" s="671"/>
      <c r="CH3" s="314" t="s">
        <v>435</v>
      </c>
      <c r="CI3" s="719" t="s">
        <v>347</v>
      </c>
      <c r="CJ3" s="719"/>
      <c r="CK3" s="672" t="s">
        <v>348</v>
      </c>
      <c r="CL3" s="672"/>
      <c r="CM3" s="47" t="s">
        <v>515</v>
      </c>
      <c r="CN3" s="47" t="s">
        <v>221</v>
      </c>
      <c r="CO3" s="15" t="s">
        <v>222</v>
      </c>
      <c r="CP3" s="780"/>
      <c r="CQ3" s="786" t="s">
        <v>349</v>
      </c>
      <c r="CR3" s="786"/>
      <c r="CS3" s="671" t="s">
        <v>350</v>
      </c>
      <c r="CT3" s="671"/>
      <c r="CU3" s="719" t="s">
        <v>351</v>
      </c>
      <c r="CV3" s="719"/>
      <c r="CW3" s="787" t="s">
        <v>352</v>
      </c>
      <c r="CX3" s="787"/>
      <c r="CY3" s="804" t="s">
        <v>360</v>
      </c>
      <c r="CZ3" s="805"/>
      <c r="DA3" s="804" t="s">
        <v>361</v>
      </c>
      <c r="DB3" s="805"/>
      <c r="DC3" s="769" t="s">
        <v>774</v>
      </c>
      <c r="DD3" s="771"/>
      <c r="DE3" s="769" t="s">
        <v>775</v>
      </c>
      <c r="DF3" s="771"/>
      <c r="DG3" s="811" t="s">
        <v>353</v>
      </c>
      <c r="DH3" s="813"/>
      <c r="DI3" s="815" t="s">
        <v>418</v>
      </c>
      <c r="DJ3" s="816"/>
      <c r="DK3" s="815" t="s">
        <v>419</v>
      </c>
      <c r="DL3" s="816"/>
      <c r="DM3" s="815" t="s">
        <v>420</v>
      </c>
      <c r="DN3" s="816"/>
      <c r="DO3" s="818" t="s">
        <v>776</v>
      </c>
      <c r="DP3" s="819"/>
      <c r="DQ3" s="820"/>
      <c r="DR3" s="56" t="s">
        <v>354</v>
      </c>
      <c r="DS3" s="880" t="s">
        <v>454</v>
      </c>
      <c r="DT3" s="881"/>
      <c r="DU3" s="882"/>
      <c r="DV3" s="821" t="s">
        <v>1064</v>
      </c>
      <c r="DW3" s="822"/>
      <c r="DX3" s="672" t="s">
        <v>245</v>
      </c>
      <c r="DY3" s="672"/>
      <c r="DZ3" s="764" t="s">
        <v>245</v>
      </c>
      <c r="EA3" s="764"/>
      <c r="EB3" s="790" t="s">
        <v>1060</v>
      </c>
      <c r="EC3" s="790"/>
      <c r="ED3" s="793" t="s">
        <v>280</v>
      </c>
      <c r="EE3" s="793"/>
      <c r="EF3" s="793" t="s">
        <v>559</v>
      </c>
      <c r="EG3" s="793"/>
      <c r="EH3" s="57" t="s">
        <v>279</v>
      </c>
      <c r="EI3" s="781"/>
      <c r="EJ3" s="794" t="s">
        <v>265</v>
      </c>
      <c r="EK3" s="794"/>
      <c r="ER3" s="55">
        <f>B3</f>
        <v>46262</v>
      </c>
      <c r="ES3" s="783" t="s">
        <v>11</v>
      </c>
      <c r="ET3" s="784"/>
    </row>
    <row r="4" spans="1:150" ht="51">
      <c r="B4" s="73" t="s">
        <v>14</v>
      </c>
      <c r="C4" s="73" t="s">
        <v>15</v>
      </c>
      <c r="D4" s="74" t="s">
        <v>239</v>
      </c>
      <c r="E4" s="75" t="s">
        <v>111</v>
      </c>
      <c r="F4" s="76" t="s">
        <v>231</v>
      </c>
      <c r="G4" s="74" t="s">
        <v>239</v>
      </c>
      <c r="H4" s="75" t="s">
        <v>111</v>
      </c>
      <c r="I4" s="76" t="s">
        <v>231</v>
      </c>
      <c r="J4" s="323" t="s">
        <v>443</v>
      </c>
      <c r="K4" s="75" t="s">
        <v>444</v>
      </c>
      <c r="L4" s="76" t="s">
        <v>231</v>
      </c>
      <c r="M4" s="323" t="s">
        <v>443</v>
      </c>
      <c r="N4" s="75" t="s">
        <v>444</v>
      </c>
      <c r="O4" s="76" t="s">
        <v>231</v>
      </c>
      <c r="P4" s="323" t="s">
        <v>443</v>
      </c>
      <c r="Q4" s="75" t="s">
        <v>111</v>
      </c>
      <c r="R4" s="76" t="s">
        <v>231</v>
      </c>
      <c r="S4" s="323" t="s">
        <v>443</v>
      </c>
      <c r="T4" s="75" t="s">
        <v>111</v>
      </c>
      <c r="U4" s="76" t="s">
        <v>231</v>
      </c>
      <c r="V4" s="323" t="s">
        <v>443</v>
      </c>
      <c r="W4" s="75" t="s">
        <v>111</v>
      </c>
      <c r="X4" s="76" t="s">
        <v>231</v>
      </c>
      <c r="Y4" s="76" t="s">
        <v>16</v>
      </c>
      <c r="Z4" s="76" t="s">
        <v>242</v>
      </c>
      <c r="AA4" s="76" t="s">
        <v>157</v>
      </c>
      <c r="AB4" s="77" t="s">
        <v>16</v>
      </c>
      <c r="AC4" s="78" t="s">
        <v>242</v>
      </c>
      <c r="AD4" s="76" t="s">
        <v>263</v>
      </c>
      <c r="AE4" s="353" t="s">
        <v>16</v>
      </c>
      <c r="AF4" s="353" t="s">
        <v>242</v>
      </c>
      <c r="AG4" s="353" t="s">
        <v>263</v>
      </c>
      <c r="AH4" s="74" t="s">
        <v>239</v>
      </c>
      <c r="AI4" s="79" t="s">
        <v>111</v>
      </c>
      <c r="AJ4" s="76" t="s">
        <v>219</v>
      </c>
      <c r="AK4" s="74" t="s">
        <v>239</v>
      </c>
      <c r="AL4" s="79" t="s">
        <v>111</v>
      </c>
      <c r="AM4" s="76" t="s">
        <v>219</v>
      </c>
      <c r="AN4" s="74" t="s">
        <v>239</v>
      </c>
      <c r="AO4" s="79" t="s">
        <v>111</v>
      </c>
      <c r="AP4" s="76" t="s">
        <v>219</v>
      </c>
      <c r="AQ4" s="74" t="s">
        <v>239</v>
      </c>
      <c r="AR4" s="79" t="s">
        <v>111</v>
      </c>
      <c r="AS4" s="76" t="s">
        <v>219</v>
      </c>
      <c r="AT4" s="385" t="s">
        <v>99</v>
      </c>
      <c r="AU4" s="80" t="s">
        <v>99</v>
      </c>
      <c r="AV4" s="77" t="s">
        <v>16</v>
      </c>
      <c r="AW4" s="78" t="s">
        <v>242</v>
      </c>
      <c r="AX4" s="76" t="s">
        <v>262</v>
      </c>
      <c r="AY4" s="77" t="s">
        <v>16</v>
      </c>
      <c r="AZ4" s="78" t="s">
        <v>242</v>
      </c>
      <c r="BA4" s="76" t="s">
        <v>262</v>
      </c>
      <c r="BB4" s="74" t="s">
        <v>239</v>
      </c>
      <c r="BC4" s="79" t="s">
        <v>111</v>
      </c>
      <c r="BD4" s="76" t="s">
        <v>219</v>
      </c>
      <c r="BE4" s="74" t="s">
        <v>239</v>
      </c>
      <c r="BF4" s="79" t="s">
        <v>111</v>
      </c>
      <c r="BG4" s="76" t="s">
        <v>219</v>
      </c>
      <c r="BH4" s="74" t="s">
        <v>239</v>
      </c>
      <c r="BI4" s="79" t="s">
        <v>111</v>
      </c>
      <c r="BJ4" s="76" t="s">
        <v>219</v>
      </c>
      <c r="BK4" s="385" t="s">
        <v>99</v>
      </c>
      <c r="BL4" s="80" t="s">
        <v>99</v>
      </c>
      <c r="BM4" s="74" t="s">
        <v>239</v>
      </c>
      <c r="BN4" s="79" t="s">
        <v>111</v>
      </c>
      <c r="BO4" s="76" t="s">
        <v>219</v>
      </c>
      <c r="BP4" s="81" t="s">
        <v>239</v>
      </c>
      <c r="BQ4" s="79" t="s">
        <v>111</v>
      </c>
      <c r="BR4" s="76" t="s">
        <v>219</v>
      </c>
      <c r="BS4" s="82" t="s">
        <v>421</v>
      </c>
      <c r="BT4" s="83" t="s">
        <v>234</v>
      </c>
      <c r="BU4" s="76" t="s">
        <v>262</v>
      </c>
      <c r="BV4" s="77" t="s">
        <v>422</v>
      </c>
      <c r="BW4" s="83" t="s">
        <v>234</v>
      </c>
      <c r="BX4" s="76" t="s">
        <v>262</v>
      </c>
      <c r="BY4" s="77" t="s">
        <v>422</v>
      </c>
      <c r="BZ4" s="83" t="s">
        <v>234</v>
      </c>
      <c r="CA4" s="76" t="s">
        <v>262</v>
      </c>
      <c r="CB4" s="74" t="s">
        <v>522</v>
      </c>
      <c r="CC4" s="79" t="s">
        <v>234</v>
      </c>
      <c r="CD4" s="76" t="s">
        <v>157</v>
      </c>
      <c r="CE4" s="169" t="s">
        <v>16</v>
      </c>
      <c r="CF4" s="169" t="s">
        <v>111</v>
      </c>
      <c r="CG4" s="169" t="s">
        <v>219</v>
      </c>
      <c r="CH4" s="169" t="s">
        <v>219</v>
      </c>
      <c r="CI4" s="169" t="s">
        <v>238</v>
      </c>
      <c r="CJ4" s="169" t="s">
        <v>219</v>
      </c>
      <c r="CK4" s="169" t="s">
        <v>238</v>
      </c>
      <c r="CL4" s="169" t="s">
        <v>219</v>
      </c>
      <c r="CM4" s="370" t="s">
        <v>238</v>
      </c>
      <c r="CN4" s="169" t="s">
        <v>235</v>
      </c>
      <c r="CO4" s="169" t="s">
        <v>235</v>
      </c>
      <c r="CP4" s="86" t="s">
        <v>17</v>
      </c>
      <c r="CQ4" s="77" t="s">
        <v>16</v>
      </c>
      <c r="CR4" s="87" t="s">
        <v>18</v>
      </c>
      <c r="CS4" s="77" t="s">
        <v>16</v>
      </c>
      <c r="CT4" s="87" t="s">
        <v>18</v>
      </c>
      <c r="CU4" s="77" t="s">
        <v>16</v>
      </c>
      <c r="CV4" s="87" t="s">
        <v>18</v>
      </c>
      <c r="CW4" s="77" t="s">
        <v>16</v>
      </c>
      <c r="CX4" s="87" t="s">
        <v>18</v>
      </c>
      <c r="CY4" s="77" t="s">
        <v>16</v>
      </c>
      <c r="CZ4" s="87" t="s">
        <v>18</v>
      </c>
      <c r="DA4" s="77" t="s">
        <v>16</v>
      </c>
      <c r="DB4" s="87" t="s">
        <v>18</v>
      </c>
      <c r="DC4" s="77" t="s">
        <v>16</v>
      </c>
      <c r="DD4" s="87" t="s">
        <v>18</v>
      </c>
      <c r="DE4" s="77" t="s">
        <v>16</v>
      </c>
      <c r="DF4" s="87" t="s">
        <v>18</v>
      </c>
      <c r="DG4" s="77" t="s">
        <v>16</v>
      </c>
      <c r="DH4" s="87" t="s">
        <v>18</v>
      </c>
      <c r="DI4" s="77" t="s">
        <v>16</v>
      </c>
      <c r="DJ4" s="87" t="s">
        <v>18</v>
      </c>
      <c r="DK4" s="77" t="s">
        <v>16</v>
      </c>
      <c r="DL4" s="87" t="s">
        <v>18</v>
      </c>
      <c r="DM4" s="77" t="s">
        <v>16</v>
      </c>
      <c r="DN4" s="87" t="s">
        <v>18</v>
      </c>
      <c r="DO4" s="77" t="s">
        <v>16</v>
      </c>
      <c r="DP4" s="87" t="s">
        <v>277</v>
      </c>
      <c r="DQ4" s="76" t="s">
        <v>278</v>
      </c>
      <c r="DR4" s="85" t="s">
        <v>19</v>
      </c>
      <c r="DS4" s="85" t="s">
        <v>16</v>
      </c>
      <c r="DT4" s="85" t="s">
        <v>160</v>
      </c>
      <c r="DU4" s="85" t="s">
        <v>157</v>
      </c>
      <c r="DV4" s="85" t="s">
        <v>16</v>
      </c>
      <c r="DW4" s="85" t="s">
        <v>157</v>
      </c>
      <c r="DX4" s="88" t="s">
        <v>159</v>
      </c>
      <c r="DY4" s="76" t="s">
        <v>526</v>
      </c>
      <c r="DZ4" s="313" t="s">
        <v>522</v>
      </c>
      <c r="EA4" s="76" t="s">
        <v>527</v>
      </c>
      <c r="EB4" s="313" t="s">
        <v>522</v>
      </c>
      <c r="EC4" s="76" t="s">
        <v>527</v>
      </c>
      <c r="ED4" s="89" t="s">
        <v>16</v>
      </c>
      <c r="EE4" s="76" t="s">
        <v>264</v>
      </c>
      <c r="EF4" s="89" t="s">
        <v>16</v>
      </c>
      <c r="EG4" s="76" t="s">
        <v>264</v>
      </c>
      <c r="EH4" s="100" t="s">
        <v>20</v>
      </c>
      <c r="EI4" s="103" t="s">
        <v>258</v>
      </c>
      <c r="EJ4" s="52" t="s">
        <v>217</v>
      </c>
      <c r="EK4" s="58" t="s">
        <v>218</v>
      </c>
      <c r="ER4" s="91" t="s">
        <v>14</v>
      </c>
      <c r="ES4" s="92" t="s">
        <v>15</v>
      </c>
      <c r="ET4" s="93" t="s">
        <v>109</v>
      </c>
    </row>
    <row r="5" spans="1:150" ht="15" hidden="1" customHeight="1">
      <c r="B5" s="94" t="str">
        <f>B4</f>
        <v>Sr. No.</v>
      </c>
      <c r="C5" s="94" t="str">
        <f>C4</f>
        <v>DISTRIBUTOR NAME</v>
      </c>
      <c r="D5" s="94" t="str">
        <f>$D$2&amp;"//"&amp;$D$3&amp;"//"&amp;D4</f>
        <v>GAIA MILK //TM 500 ML// Crt</v>
      </c>
      <c r="E5" s="94" t="str">
        <f>$D$2&amp;"//"&amp;$D$3&amp;"//"&amp;E4</f>
        <v>GAIA MILK //TM 500 ML//Pkt</v>
      </c>
      <c r="F5" s="94" t="str">
        <f>$D$2&amp;"//"&amp;$D$3&amp;"//"&amp;F4</f>
        <v>GAIA MILK //TM 500 ML//Free
Pkt</v>
      </c>
      <c r="G5" s="94" t="str">
        <f>$D$2&amp;"//"&amp;$G$3&amp;"//"&amp;G4</f>
        <v>GAIA MILK //CM 500 ML// Crt</v>
      </c>
      <c r="H5" s="94" t="str">
        <f>$D$2&amp;"//"&amp;$G$3&amp;"//"&amp;H4</f>
        <v>GAIA MILK //CM 500 ML//Pkt</v>
      </c>
      <c r="I5" s="94" t="str">
        <f>$D$2&amp;"//"&amp;$G$3&amp;"//"&amp;I4</f>
        <v>GAIA MILK //CM 500 ML//Free
Pkt</v>
      </c>
      <c r="J5" s="94" t="str">
        <f>$D$2&amp;"//"&amp;$J$3&amp;"//"&amp;J4</f>
        <v>GAIA MILK //Maxx UHT 110 ml//CBX</v>
      </c>
      <c r="K5" s="94" t="str">
        <f>$D$2&amp;"//"&amp;$J$3&amp;"//"&amp;K4</f>
        <v>GAIA MILK //Maxx UHT 110 ml//Pc</v>
      </c>
      <c r="L5" s="94" t="str">
        <f>$D$2&amp;"//"&amp;$J$3&amp;"//"&amp;L4</f>
        <v>GAIA MILK //Maxx UHT 110 ml//Free
Pkt</v>
      </c>
      <c r="M5" s="94" t="str">
        <f>$D$2&amp;"//"&amp;$M$3&amp;"//"&amp;M4</f>
        <v>GAIA MILK //Gaia Maxx UHT 400ml//CBX</v>
      </c>
      <c r="N5" s="94" t="str">
        <f>$D$2&amp;"//"&amp;$M$3&amp;"//"&amp;N4</f>
        <v>GAIA MILK //Gaia Maxx UHT 400ml//Pc</v>
      </c>
      <c r="O5" s="94" t="str">
        <f>$D$2&amp;"//"&amp;$M$3&amp;"//"&amp;O4</f>
        <v>GAIA MILK //Gaia Maxx UHT 400ml//Free
Pkt</v>
      </c>
      <c r="P5" s="94" t="str">
        <f>$D$2&amp;"//"&amp;$P$3&amp;"//"&amp;P4</f>
        <v>GAIA MILK //Gaia Premium Milk UHT Tetra Pack 1 Ltr//CBX</v>
      </c>
      <c r="Q5" s="94" t="str">
        <f>$D$2&amp;"//"&amp;$P$3&amp;"//"&amp;Q4</f>
        <v>GAIA MILK //Gaia Premium Milk UHT Tetra Pack 1 Ltr//Pkt</v>
      </c>
      <c r="R5" s="94" t="str">
        <f>$D$2&amp;"//"&amp;$P$3&amp;"//"&amp;R4</f>
        <v>GAIA MILK //Gaia Premium Milk UHT Tetra Pack 1 Ltr//Free
Pkt</v>
      </c>
      <c r="S5" s="94" t="str">
        <f>$D$2&amp;"//"&amp;$S$3&amp;"//"&amp;S4</f>
        <v>GAIA MILK //Gaia Lite Milk UHT Tetra Pack 1Ltr//CBX</v>
      </c>
      <c r="T5" s="94" t="str">
        <f>$D$2&amp;"//"&amp;$S$3&amp;"//"&amp;T4</f>
        <v>GAIA MILK //Gaia Lite Milk UHT Tetra Pack 1Ltr//Pkt</v>
      </c>
      <c r="U5" s="94" t="str">
        <f>$D$2&amp;"//"&amp;$S$3&amp;"//"&amp;U4</f>
        <v>GAIA MILK //Gaia Lite Milk UHT Tetra Pack 1Ltr//Free
Pkt</v>
      </c>
      <c r="V5" s="94" t="str">
        <f>$D$2&amp;"//"&amp;$V$3&amp;"//"&amp;V4</f>
        <v>GAIA MILK //Gaia Gold Milk UHT Tetra Pack 1Ltr//CBX</v>
      </c>
      <c r="W5" s="94" t="str">
        <f>$D$2&amp;"//"&amp;$V$3&amp;"//"&amp;W4</f>
        <v>GAIA MILK //Gaia Gold Milk UHT Tetra Pack 1Ltr//Pkt</v>
      </c>
      <c r="X5" s="94" t="str">
        <f>$D$2&amp;"//"&amp;$V$3&amp;"//"&amp;X4</f>
        <v>GAIA MILK //Gaia Gold Milk UHT Tetra Pack 1Ltr//Free
Pkt</v>
      </c>
      <c r="Y5" s="94" t="str">
        <f>$Y$2&amp;"//"&amp;$Y$3&amp;"//"&amp;Y4</f>
        <v>GAIA CUPS DAHI //Gaia Mishti Doi 80g//BOX</v>
      </c>
      <c r="Z5" s="94" t="str">
        <f>$Y$2&amp;"//"&amp;$Y$3&amp;"//"&amp;Z4</f>
        <v>GAIA CUPS DAHI //Gaia Mishti Doi 80g//Cups</v>
      </c>
      <c r="AA5" s="94" t="str">
        <f>$Y$2&amp;"//"&amp;$Y$3&amp;"//"&amp;AA4</f>
        <v>GAIA CUPS DAHI //Gaia Mishti Doi 80g//Free Box</v>
      </c>
      <c r="AB5" s="94" t="str">
        <f>$Y$2&amp;"//"&amp;$AB$3&amp;"//"&amp;AB4</f>
        <v>GAIA CUPS DAHI //DAHI CUP 200 GRMS Box(6Pc) //BOX</v>
      </c>
      <c r="AC5" s="94" t="str">
        <f>$Y$2&amp;"//"&amp;$AB$3&amp;"//"&amp;AC4</f>
        <v>GAIA CUPS DAHI //DAHI CUP 200 GRMS Box(6Pc) //Cups</v>
      </c>
      <c r="AD5" s="94" t="str">
        <f>$Y$2&amp;"//"&amp;$AB$3&amp;"//"&amp;AD4</f>
        <v>GAIA CUPS DAHI //DAHI CUP 200 GRMS Box(6Pc) //Free
Box</v>
      </c>
      <c r="AE5" s="362" t="str">
        <f>$Y$2&amp;"//"&amp;$AE$3&amp;"//"&amp;AE4</f>
        <v>GAIA CUPS DAHI //DAHI CUP 200 GRMS //BOX</v>
      </c>
      <c r="AF5" s="362" t="str">
        <f>$Y$2&amp;"//"&amp;$AE$3&amp;"//"&amp;AF4</f>
        <v>GAIA CUPS DAHI //DAHI CUP 200 GRMS //Cups</v>
      </c>
      <c r="AG5" s="362" t="str">
        <f>$Y$2&amp;"//"&amp;$AE$3&amp;"//"&amp;AG4</f>
        <v>GAIA CUPS DAHI //DAHI CUP 200 GRMS //Free
Box</v>
      </c>
      <c r="AH5" s="94" t="str">
        <f>$AH$2&amp;"//"&amp;$AH$3&amp;"//"&amp;AH4</f>
        <v xml:space="preserve">     GAIA PLAIN DAHI //PD 200 GRMS// Crt</v>
      </c>
      <c r="AI5" s="94" t="str">
        <f>$AH$2&amp;"//"&amp;$AH$3&amp;"//"&amp;AI4</f>
        <v xml:space="preserve">     GAIA PLAIN DAHI //PD 200 GRMS//Pkt</v>
      </c>
      <c r="AJ5" s="94" t="str">
        <f>$AH$2&amp;"//"&amp;$AH$3&amp;"//"&amp;AJ4</f>
        <v xml:space="preserve">     GAIA PLAIN DAHI //PD 200 GRMS//Free 
Pkt</v>
      </c>
      <c r="AK5" s="94" t="str">
        <f>$AH$2&amp;"//"&amp;$AK$3&amp;"//"&amp;AK4</f>
        <v xml:space="preserve">     GAIA PLAIN DAHI //PD 400 GRMS // Crt</v>
      </c>
      <c r="AL5" s="94" t="str">
        <f>$AH$2&amp;"//"&amp;$AK$3&amp;"//"&amp;AL4</f>
        <v xml:space="preserve">     GAIA PLAIN DAHI //PD 400 GRMS //Pkt</v>
      </c>
      <c r="AM5" s="94" t="str">
        <f>$AH$2&amp;"//"&amp;$AK$3&amp;"//"&amp;AM4</f>
        <v xml:space="preserve">     GAIA PLAIN DAHI //PD 400 GRMS //Free 
Pkt</v>
      </c>
      <c r="AN5" s="94" t="str">
        <f>$AH$2&amp;"//"&amp;$AN$3&amp;"//"&amp;AN4</f>
        <v xml:space="preserve">     GAIA PLAIN DAHI //PD 1 KG  // Crt</v>
      </c>
      <c r="AO5" s="94" t="str">
        <f>$AH$2&amp;"//"&amp;$AN$3&amp;"//"&amp;AO4</f>
        <v xml:space="preserve">     GAIA PLAIN DAHI //PD 1 KG  //Pkt</v>
      </c>
      <c r="AP5" s="94" t="str">
        <f>$AH$2&amp;"//"&amp;$AN$3&amp;"//"&amp;AP4</f>
        <v xml:space="preserve">     GAIA PLAIN DAHI //PD 1 KG  //Free 
Pkt</v>
      </c>
      <c r="AQ5" s="94" t="str">
        <f>$AH$2&amp;"//"&amp;$AQ$3&amp;"//"&amp;AQ4</f>
        <v xml:space="preserve">     GAIA PLAIN DAHI //PD 5 KG // Crt</v>
      </c>
      <c r="AR5" s="94" t="str">
        <f>$AH$2&amp;"//"&amp;$AQ$3&amp;"//"&amp;AR4</f>
        <v xml:space="preserve">     GAIA PLAIN DAHI //PD 5 KG //Pkt</v>
      </c>
      <c r="AS5" s="94" t="str">
        <f>$AH$2&amp;"//"&amp;$AQ$3&amp;"//"&amp;AS4</f>
        <v xml:space="preserve">     GAIA PLAIN DAHI //PD 5 KG //Free 
Pkt</v>
      </c>
      <c r="AT5" s="94" t="str">
        <f>$AH$2&amp;"//"&amp;$AT$3&amp;"//"&amp;AT4</f>
        <v xml:space="preserve">     GAIA PLAIN DAHI //PD
5 KG//BKT</v>
      </c>
      <c r="AU5" s="94" t="str">
        <f>$AH$2&amp;"//"&amp;$AU$3&amp;"//"&amp;AU4</f>
        <v xml:space="preserve">     GAIA PLAIN DAHI //PD 15 KG//BKT</v>
      </c>
      <c r="AV5" s="94" t="str">
        <f>$AV$2&amp;"//"&amp;$AV$3&amp;"//"&amp;AV4</f>
        <v>GAIA FLAVOURED DAHI//LYCHEE 90 GRMS//BOX</v>
      </c>
      <c r="AW5" s="94" t="str">
        <f>$AV$2&amp;"//"&amp;$AV$3&amp;"//"&amp;AW4</f>
        <v>GAIA FLAVOURED DAHI//LYCHEE 90 GRMS//Cups</v>
      </c>
      <c r="AX5" s="94" t="str">
        <f>$AV$2&amp;"//"&amp;$AV$3&amp;"//"&amp;AX4</f>
        <v>GAIA FLAVOURED DAHI//LYCHEE 90 GRMS//Free 
Box</v>
      </c>
      <c r="AY5" s="94" t="str">
        <f>$AV$2&amp;"//"&amp;$AY$3&amp;"//"&amp;AY4</f>
        <v>GAIA FLAVOURED DAHI//MUSKMELON   90 GRMS//BOX</v>
      </c>
      <c r="AZ5" s="94" t="str">
        <f>$AV$2&amp;"//"&amp;$AY$3&amp;"//"&amp;AZ4</f>
        <v>GAIA FLAVOURED DAHI//MUSKMELON   90 GRMS//Cups</v>
      </c>
      <c r="BA5" s="94" t="str">
        <f>$AV$2&amp;"//"&amp;$AY$3&amp;"//"&amp;BA4</f>
        <v>GAIA FLAVOURED DAHI//MUSKMELON   90 GRMS//Free 
Box</v>
      </c>
      <c r="BB5" s="94" t="str">
        <f>$BB$2&amp;"//"&amp;$BB$3&amp;"//"&amp;BB4</f>
        <v>GAIA KADHI DAHI//KD 200 GRMS// Crt</v>
      </c>
      <c r="BC5" s="94" t="str">
        <f>$BB$2&amp;"//"&amp;$BB$3&amp;"//"&amp;BC4</f>
        <v>GAIA KADHI DAHI//KD 200 GRMS//Pkt</v>
      </c>
      <c r="BD5" s="94" t="str">
        <f>$BB$2&amp;"//"&amp;$BB$3&amp;"//"&amp;BD4</f>
        <v>GAIA KADHI DAHI//KD 200 GRMS//Free 
Pkt</v>
      </c>
      <c r="BE5" s="94" t="str">
        <f>$BB$2&amp;"//"&amp;$BE$3&amp;"//"&amp;BE4</f>
        <v>GAIA KADHI DAHI//KD 1 KG // Crt</v>
      </c>
      <c r="BF5" s="94" t="str">
        <f>$BB$2&amp;"//"&amp;$BE$3&amp;"//"&amp;BF4</f>
        <v>GAIA KADHI DAHI//KD 1 KG //Pkt</v>
      </c>
      <c r="BG5" s="94" t="str">
        <f>$BB$2&amp;"//"&amp;$BE$3&amp;"//"&amp;BG4</f>
        <v>GAIA KADHI DAHI//KD 1 KG //Free 
Pkt</v>
      </c>
      <c r="BH5" s="94" t="str">
        <f>$BB$2&amp;"//"&amp;$BH$3&amp;"//"&amp;BH4</f>
        <v>GAIA KADHI DAHI//KD 5 KG // Crt</v>
      </c>
      <c r="BI5" s="94" t="str">
        <f>$BB$2&amp;"//"&amp;$BH$3&amp;"//"&amp;BI4</f>
        <v>GAIA KADHI DAHI//KD 5 KG //Pkt</v>
      </c>
      <c r="BJ5" s="94" t="str">
        <f>$BB$2&amp;"//"&amp;$BH$3&amp;"//"&amp;BJ4</f>
        <v>GAIA KADHI DAHI//KD 5 KG //Free 
Pkt</v>
      </c>
      <c r="BK5" s="94" t="str">
        <f>$BB$2&amp;"//"&amp;$BK$3&amp;"//"&amp;BK4</f>
        <v>GAIA KADHI DAHI//KD
5 KG //BKT</v>
      </c>
      <c r="BL5" s="94" t="str">
        <f>$BB$2&amp;"//"&amp;$BL$3&amp;"//"&amp;BL4</f>
        <v>GAIA KADHI DAHI//KD 15KG //BKT</v>
      </c>
      <c r="BM5" s="94" t="str">
        <f>$BM$2&amp;"//"&amp;$BM$3&amp;"//"&amp;BM4</f>
        <v>MASALA CHAAS 200 GRMS//// Crt</v>
      </c>
      <c r="BN5" s="94" t="str">
        <f>$BM$2&amp;"//"&amp;$BM$3&amp;"//"&amp;BN4</f>
        <v>MASALA CHAAS 200 GRMS////Pkt</v>
      </c>
      <c r="BO5" s="94" t="str">
        <f>$BM$2&amp;"//"&amp;$BM$3&amp;"//"&amp;BO4</f>
        <v>MASALA CHAAS 200 GRMS////Free 
Pkt</v>
      </c>
      <c r="BP5" s="94" t="str">
        <f>$BP$2&amp;"//"&amp;$BP$3&amp;"//"&amp;BP4</f>
        <v>GAIA LASSI //SWEET LASSI 180 GRMS// Crt</v>
      </c>
      <c r="BQ5" s="94" t="str">
        <f>$BP$2&amp;"//"&amp;$BP$3&amp;"//"&amp;BQ4</f>
        <v>GAIA LASSI //SWEET LASSI 180 GRMS//Pkt</v>
      </c>
      <c r="BR5" s="94" t="str">
        <f>$BP$2&amp;"//"&amp;$BP$3&amp;"//"&amp;BR4</f>
        <v>GAIA LASSI //SWEET LASSI 180 GRMS//Free 
Pkt</v>
      </c>
      <c r="BS5" s="94" t="str">
        <f>$BP$2&amp;"//"&amp;$BS$3&amp;"//"&amp;BS4</f>
        <v>GAIA LASSI //PLAIN (GLASS) LASSI 180 GRMS//BOX3</v>
      </c>
      <c r="BT5" s="94" t="str">
        <f>$BP$2&amp;"//"&amp;$BS$3&amp;"//"&amp;BT4</f>
        <v>GAIA LASSI //PLAIN (GLASS) LASSI 180 GRMS//Glass</v>
      </c>
      <c r="BU5" s="94" t="str">
        <f>$BP$2&amp;"//"&amp;$BS$3&amp;"//"&amp;BU4</f>
        <v>GAIA LASSI //PLAIN (GLASS) LASSI 180 GRMS//Free 
Box</v>
      </c>
      <c r="BV5" s="94" t="str">
        <f>$BP$2&amp;"//"&amp;$BV$3&amp;"//"&amp;BV4</f>
        <v>GAIA LASSI //MANGO LASSI 180 GRMS//BOX2</v>
      </c>
      <c r="BW5" s="94" t="str">
        <f>$BP$2&amp;"//"&amp;$BV$3&amp;"//"&amp;BW4</f>
        <v>GAIA LASSI //MANGO LASSI 180 GRMS//Glass</v>
      </c>
      <c r="BX5" s="94" t="str">
        <f>$BP$2&amp;"//"&amp;$BV$3&amp;"//"&amp;BX4</f>
        <v>GAIA LASSI //MANGO LASSI 180 GRMS//Free 
Box</v>
      </c>
      <c r="BY5" s="94" t="str">
        <f>$BP$2&amp;"//"&amp;$BY$3&amp;"//"&amp;BY4</f>
        <v>GAIA LASSI //STRAWBERRY LASSI 180 GRMS//BOX2</v>
      </c>
      <c r="BZ5" s="94" t="str">
        <f>$BP$2&amp;"//"&amp;$BY$3&amp;"//"&amp;BZ4</f>
        <v>GAIA LASSI //STRAWBERRY LASSI 180 GRMS//Glass</v>
      </c>
      <c r="CA5" s="94" t="str">
        <f>$BP$2&amp;"//"&amp;$BY$3&amp;"//"&amp;CA4</f>
        <v>GAIA LASSI //STRAWBERRY LASSI 180 GRMS//Free 
Box</v>
      </c>
      <c r="CB5" s="94" t="str">
        <f>$CB$2&amp;"//"&amp;$CB$2&amp;"//"&amp;CB4</f>
        <v>MASALA CHAAS GLAAS 180 GRMS//MASALA CHAAS GLAAS 180 GRMS//Box</v>
      </c>
      <c r="CC5" s="94" t="str">
        <f>$CB$2&amp;"//"&amp;$CB$2&amp;"//"&amp;CC4</f>
        <v>MASALA CHAAS GLAAS 180 GRMS//MASALA CHAAS GLAAS 180 GRMS//Glass</v>
      </c>
      <c r="CD5" s="94" t="str">
        <f>$CB$2&amp;"//"&amp;$CB$2&amp;"//"&amp;CD4</f>
        <v>MASALA CHAAS GLAAS 180 GRMS//MASALA CHAAS GLAAS 180 GRMS//Free Box</v>
      </c>
      <c r="CE5" s="94" t="str">
        <f>$CE$2&amp;"//"&amp;$CE$3&amp;"//"&amp;CE4</f>
        <v>GAIA PANEER//PANEER 
200 GRMS//BOX</v>
      </c>
      <c r="CF5" s="94" t="str">
        <f>$CE$2&amp;"//"&amp;$CE$3&amp;"//"&amp;CF4</f>
        <v>GAIA PANEER//PANEER 
200 GRMS//Pkt</v>
      </c>
      <c r="CG5" s="94" t="str">
        <f>$CE$2&amp;"//"&amp;$CE$3&amp;"//"&amp;CG4</f>
        <v>GAIA PANEER//PANEER 
200 GRMS//Free 
Pkt</v>
      </c>
      <c r="CH5" s="94" t="str">
        <f>"MASALA//"&amp;$CH$3&amp;"//"&amp;$CH$4</f>
        <v>MASALA//Zoff
Garam
Mashala//Free 
Pkt</v>
      </c>
      <c r="CI5" s="94" t="str">
        <f>$CE$2&amp;"//"&amp;$CI$3&amp;"//"&amp;CI4</f>
        <v>GAIA PANEER//PANEER 500 GRMS //Brand</v>
      </c>
      <c r="CJ5" s="94" t="str">
        <f>$CE$2&amp;"//"&amp;$CI$3&amp;"//"&amp;CJ4</f>
        <v>GAIA PANEER//PANEER 500 GRMS //Free 
Pkt</v>
      </c>
      <c r="CK5" s="94" t="str">
        <f>$CE$2&amp;"//"&amp;$CK$3&amp;"//"&amp;CK4</f>
        <v>GAIA PANEER//PANEER 1 KG//Brand</v>
      </c>
      <c r="CL5" s="94" t="str">
        <f>$CE$2&amp;"//"&amp;$CK$3&amp;"//"&amp;CL4</f>
        <v>GAIA PANEER//PANEER 1 KG//Free 
Pkt</v>
      </c>
      <c r="CM5" s="94" t="str">
        <f>$CE$2&amp;"//"&amp;$CM$3&amp;"//"&amp;CM4</f>
        <v>GAIA PANEER//PANEER 5 KG//Brand</v>
      </c>
      <c r="CN5" s="94" t="str">
        <f>$CN$2&amp;"//"&amp;$CN$3&amp;"//"&amp;CN4</f>
        <v>LOOSE PANEER//1 KG//Loose</v>
      </c>
      <c r="CO5" s="94" t="str">
        <f>$CN$2&amp;"//"&amp;$CO$3&amp;"//"&amp;CO4</f>
        <v>LOOSE PANEER//5 KG //Loose</v>
      </c>
      <c r="CP5" s="94" t="str">
        <f>$CP$2&amp;"//"&amp;$CP$2&amp;"//"&amp;CP4</f>
        <v>TOTAL
PANEER //TOTAL
PANEER //(IN KG)</v>
      </c>
      <c r="CQ5" s="94" t="str">
        <f>$CQ$2&amp;"//"&amp;$CQ$3&amp;"//"&amp;CQ4</f>
        <v>GAIA PREMIUM DESI GHEE //GHEE 100 ML//BOX</v>
      </c>
      <c r="CR5" s="94" t="str">
        <f>$CQ$2&amp;"//"&amp;$CQ$3&amp;"//"&amp;CR4</f>
        <v>GAIA PREMIUM DESI GHEE //GHEE 100 ML//JAR</v>
      </c>
      <c r="CS5" s="94" t="str">
        <f>$CQ$2&amp;"//"&amp;$CS$3&amp;"//"&amp;CS4</f>
        <v>GAIA PREMIUM DESI GHEE //GHEE 200 ML//BOX</v>
      </c>
      <c r="CT5" s="94" t="str">
        <f>$CQ$2&amp;"//"&amp;$CS$3&amp;"//"&amp;CT4</f>
        <v>GAIA PREMIUM DESI GHEE //GHEE 200 ML//JAR</v>
      </c>
      <c r="CU5" s="94" t="str">
        <f>$CQ$2&amp;"//"&amp;$CU$3&amp;"//"&amp;CU4</f>
        <v>GAIA PREMIUM DESI GHEE //GHEE 500 ML//BOX</v>
      </c>
      <c r="CV5" s="94" t="str">
        <f>$CQ$2&amp;"//"&amp;$CU$3&amp;"//"&amp;CV4</f>
        <v>GAIA PREMIUM DESI GHEE //GHEE 500 ML//JAR</v>
      </c>
      <c r="CW5" s="94" t="str">
        <f>$CQ$2&amp;"//"&amp;$CW$3&amp;"//"&amp;CW4</f>
        <v>GAIA PREMIUM DESI GHEE //GHEE 1 LTR  //BOX</v>
      </c>
      <c r="CX5" s="94" t="str">
        <f>$CQ$2&amp;"//"&amp;$CW$3&amp;"//"&amp;CX4</f>
        <v>GAIA PREMIUM DESI GHEE //GHEE 1 LTR  //JAR</v>
      </c>
      <c r="CY5" s="94" t="str">
        <f>$CQ$2&amp;"//"&amp;$CY$3&amp;"//"&amp;CY4</f>
        <v>GAIA PREMIUM DESI GHEE //GHEE 1 LTR Ceka Pack//BOX</v>
      </c>
      <c r="CZ5" s="94" t="str">
        <f>$CQ$2&amp;"//"&amp;$CY$3&amp;"//"&amp;CZ4</f>
        <v>GAIA PREMIUM DESI GHEE //GHEE 1 LTR Ceka Pack//JAR</v>
      </c>
      <c r="DA5" s="94" t="str">
        <f>$CQ$2&amp;"//"&amp;$DA$3&amp;"//"&amp;DA4</f>
        <v>GAIA PREMIUM DESI GHEE //Cow GHEE 1 LTR Ceka Pack //BOX</v>
      </c>
      <c r="DB5" s="94" t="str">
        <f>$CQ$2&amp;"//"&amp;$DA$3&amp;"//"&amp;DB4</f>
        <v>GAIA PREMIUM DESI GHEE //Cow GHEE 1 LTR Ceka Pack //JAR</v>
      </c>
      <c r="DC5" s="94" t="str">
        <f>$CQ$2&amp;"//"&amp;$DC$3&amp;"//"&amp;DC4</f>
        <v>GAIA PREMIUM DESI GHEE //GHEE 900 ML Ceka Pack//BOX</v>
      </c>
      <c r="DD5" s="94" t="str">
        <f>$CQ$2&amp;"//"&amp;$DC$3&amp;"//"&amp;DD4</f>
        <v>GAIA PREMIUM DESI GHEE //GHEE 900 ML Ceka Pack//JAR</v>
      </c>
      <c r="DE5" s="94" t="str">
        <f>$CQ$2&amp;"//"&amp;$DE$3&amp;"//"&amp;DE4</f>
        <v>GAIA PREMIUM DESI GHEE //Cow GHEE 900 ML Ceka Pack //BOX</v>
      </c>
      <c r="DF5" s="94" t="str">
        <f>$CQ$2&amp;"//"&amp;$DE$3&amp;"//"&amp;DF4</f>
        <v>GAIA PREMIUM DESI GHEE //Cow GHEE 900 ML Ceka Pack //JAR</v>
      </c>
      <c r="DG5" s="94" t="str">
        <f>$CQ$2&amp;"//"&amp;$DG$3&amp;"//"&amp;DG4</f>
        <v>GAIA PREMIUM DESI GHEE //GHEE 5 LTRS //BOX</v>
      </c>
      <c r="DH5" s="94" t="str">
        <f>$CQ$2&amp;"//"&amp;$DG$3&amp;"//"&amp;DH4</f>
        <v>GAIA PREMIUM DESI GHEE //GHEE 5 LTRS //JAR</v>
      </c>
      <c r="DI5" s="94" t="str">
        <f>$CQ$2&amp;"//"&amp;$DI$3&amp;"//"&amp;DI4</f>
        <v>GAIA PREMIUM DESI GHEE //COW GHEE 200 ML//BOX</v>
      </c>
      <c r="DJ5" s="94" t="str">
        <f>$CQ$2&amp;"//"&amp;$DI$3&amp;"//"&amp;DJ4</f>
        <v>GAIA PREMIUM DESI GHEE //COW GHEE 200 ML//JAR</v>
      </c>
      <c r="DK5" s="94" t="str">
        <f>$CQ$2&amp;"//"&amp;$DK$3&amp;"//"&amp;DK4</f>
        <v>GAIA PREMIUM DESI GHEE //COW GHEE 500 ML//BOX</v>
      </c>
      <c r="DL5" s="94" t="str">
        <f>$CQ$2&amp;"//"&amp;$DK$3&amp;"//"&amp;DL4</f>
        <v>GAIA PREMIUM DESI GHEE //COW GHEE 500 ML//JAR</v>
      </c>
      <c r="DM5" s="94" t="str">
        <f>$CQ$2&amp;"//"&amp;$DM$3&amp;"//"&amp;DM4</f>
        <v>GAIA PREMIUM DESI GHEE //COW GHEE 1LTR//BOX</v>
      </c>
      <c r="DN5" s="94" t="str">
        <f>$CQ$2&amp;"//"&amp;$DM$3&amp;"//"&amp;DN4</f>
        <v>GAIA PREMIUM DESI GHEE //COW GHEE 1LTR//JAR</v>
      </c>
      <c r="DO5" s="94" t="str">
        <f>$CQ$2&amp;"//"&amp;$DO$3&amp;"//"&amp;DO4</f>
        <v>GAIA PREMIUM DESI GHEE //GHEE 20 ML Pouch//BOX</v>
      </c>
      <c r="DP5" s="94" t="str">
        <f>$CQ$2&amp;"//"&amp;$DO$3&amp;"//"&amp;DP4</f>
        <v>GAIA PREMIUM DESI GHEE //GHEE 20 ML Pouch//Jar</v>
      </c>
      <c r="DQ5" s="94" t="str">
        <f>$CQ$2&amp;"//"&amp;$DO$3&amp;"//"&amp;DQ4</f>
        <v>GAIA PREMIUM DESI GHEE //GHEE 20 ML Pouch//Free Jar</v>
      </c>
      <c r="DR5" s="94" t="str">
        <f>$CQ$2&amp;"//"&amp;$DR$3&amp;"//"&amp;DR4</f>
        <v>GAIA PREMIUM DESI GHEE //GHEE 15 KG //TIN</v>
      </c>
      <c r="DS5" s="94" t="str">
        <f>$DS$2&amp;"//"&amp;$DS$3&amp;"//"&amp;DS4</f>
        <v>SWEETS//Shrikhand KE 80g//BOX</v>
      </c>
      <c r="DT5" s="94" t="str">
        <f>$DS$2&amp;"//"&amp;$DS$3&amp;"//"&amp;DT4</f>
        <v>SWEETS//Shrikhand KE 80g//Cup</v>
      </c>
      <c r="DU5" s="94" t="str">
        <f>$DS$2&amp;"//"&amp;$DS$3&amp;"//"&amp;DU4</f>
        <v>SWEETS//Shrikhand KE 80g//Free Box</v>
      </c>
      <c r="DV5" s="94" t="str">
        <f>$DS$2&amp;"//"&amp;$DV$3&amp;"//"&amp;DV4</f>
        <v>SWEETS//Shrikhand KE 80g-Box(6Pc)//BOX</v>
      </c>
      <c r="DW5" s="94" t="str">
        <f>$DS$2&amp;"//"&amp;$DV$3&amp;"//"&amp;DW4</f>
        <v>SWEETS//Shrikhand KE 80g-Box(6Pc)//Free Box</v>
      </c>
      <c r="DX5" s="94" t="str">
        <f>$DS$2&amp;"//"&amp;$DX$3&amp;"//"&amp;DX4</f>
        <v>SWEETS//Shahi Rabdi 80g//Trey</v>
      </c>
      <c r="DY5" s="94" t="str">
        <f>$DS$2&amp;"//"&amp;$DX$3&amp;"//"&amp;DY4</f>
        <v>SWEETS//Shahi Rabdi 80g//Free Tray</v>
      </c>
      <c r="DZ5" s="94" t="str">
        <f>$DS$2&amp;"//"&amp;$DZ$3&amp;"//"&amp;DZ4</f>
        <v>SWEETS//Shahi Rabdi 80g//Box</v>
      </c>
      <c r="EA5" s="94" t="str">
        <f>$DS$2&amp;"//"&amp;$DZ$3&amp;"//"&amp;EA4</f>
        <v>SWEETS//Shahi Rabdi 80g//Free box</v>
      </c>
      <c r="EB5" s="94" t="str">
        <f>$DS$2&amp;"//"&amp;$EB$3&amp;"//"&amp;EB4</f>
        <v>SWEETS//Shahi Rabdi 80g-Box(6Pc)//Box</v>
      </c>
      <c r="EC5" s="94" t="str">
        <f>$DS$2&amp;"//"&amp;$EB$3&amp;"//"&amp;EC4</f>
        <v>SWEETS//Shahi Rabdi 80g-Box(6Pc)//Free box</v>
      </c>
      <c r="ED5" s="94" t="str">
        <f>$DS$2&amp;"//"&amp;$ED$3&amp;"//"&amp;ED4</f>
        <v>SWEETS//Peda 200g//BOX</v>
      </c>
      <c r="EE5" s="94" t="str">
        <f>$DS$2&amp;"//"&amp;$ED$3&amp;"//"&amp;EE4</f>
        <v>SWEETS//Peda 200g//Free 
CBX</v>
      </c>
      <c r="EF5" s="94" t="str">
        <f>$DS$2&amp;"//"&amp;$EF$3&amp;"//"&amp;EF4</f>
        <v>SWEETS//Kesar Peda 200g//BOX</v>
      </c>
      <c r="EG5" s="94" t="str">
        <f>$DS$2&amp;"//"&amp;$EF$3&amp;"//"&amp;EG4</f>
        <v>SWEETS//Kesar Peda 200g//Free 
CBX</v>
      </c>
      <c r="EH5" s="94" t="str">
        <f>$DS$2&amp;"//"&amp;$EH$3&amp;"//"&amp;EH4</f>
        <v xml:space="preserve">SWEETS//BROWN 1KG//KG </v>
      </c>
      <c r="EI5" s="94" t="str">
        <f>$EI$2&amp;"//"&amp;$EI$2&amp;"//"&amp;EI4</f>
        <v>ORDER
AMOUNT //ORDER
AMOUNT //Value in Rs.</v>
      </c>
      <c r="EJ5" s="94" t="str">
        <f>$EI$2&amp;"//"&amp;$EI$2&amp;"//"&amp;EJ4</f>
        <v>ORDER
AMOUNT //ORDER
AMOUNT //Bill NO</v>
      </c>
      <c r="EK5" s="94" t="str">
        <f>$EI$2&amp;"//"&amp;$EI$2&amp;"//"&amp;EK4</f>
        <v>ORDER
AMOUNT //ORDER
AMOUNT //CHALAN NO</v>
      </c>
      <c r="ER5" s="94"/>
      <c r="ES5" s="94"/>
      <c r="ET5" s="94"/>
    </row>
    <row r="6" spans="1:150" ht="15" customHeight="1">
      <c r="A6" t="b">
        <f>C6=Mahasamund!C6</f>
        <v>1</v>
      </c>
      <c r="B6" s="69">
        <v>1</v>
      </c>
      <c r="C6" s="61" t="str">
        <f>IF(Mahasamund!C6="","",Mahasamund!C6)</f>
        <v>Plant Cash Sale</v>
      </c>
      <c r="D6" s="164">
        <f>'Production Summary'!$N$4</f>
        <v>666</v>
      </c>
      <c r="E6" s="164">
        <f>'Production Summary'!$M$4</f>
        <v>27.75</v>
      </c>
      <c r="F6" s="164">
        <v>0</v>
      </c>
      <c r="G6" s="164">
        <f>'Production Summary'!$N$5</f>
        <v>666</v>
      </c>
      <c r="H6" s="164">
        <f>'Production Summary'!$M$5</f>
        <v>27.75</v>
      </c>
      <c r="I6" s="164">
        <v>0</v>
      </c>
      <c r="J6" s="164">
        <f>'Production Summary'!$N$6</f>
        <v>200</v>
      </c>
      <c r="K6" s="328">
        <f>'Production Summary'!$M$6</f>
        <v>7.5</v>
      </c>
      <c r="L6" s="164">
        <v>0</v>
      </c>
      <c r="M6" s="365">
        <f>'Production Summary'!$N$7</f>
        <v>612.72</v>
      </c>
      <c r="N6" s="367">
        <f>'Production Summary'!$M$7</f>
        <v>25.53</v>
      </c>
      <c r="O6" s="164">
        <v>0</v>
      </c>
      <c r="P6" s="164">
        <f>'Production Summary'!$N$8</f>
        <v>780</v>
      </c>
      <c r="Q6" s="164">
        <f>'Production Summary'!$M$8</f>
        <v>65</v>
      </c>
      <c r="R6" s="164">
        <v>0</v>
      </c>
      <c r="S6" s="164">
        <f>'Production Summary'!$N$9</f>
        <v>720</v>
      </c>
      <c r="T6" s="164">
        <f>'Production Summary'!$M$9</f>
        <v>60</v>
      </c>
      <c r="U6" s="164">
        <v>0</v>
      </c>
      <c r="V6" s="164">
        <f>'Production Summary'!$N$10</f>
        <v>876</v>
      </c>
      <c r="W6" s="164">
        <f>'Production Summary'!$M$10</f>
        <v>73</v>
      </c>
      <c r="X6" s="164">
        <v>0</v>
      </c>
      <c r="Y6" s="164">
        <f>'Production Summary'!$N$14</f>
        <v>177</v>
      </c>
      <c r="Z6" s="328">
        <f>'Production Summary'!$M$14</f>
        <v>14.75</v>
      </c>
      <c r="AA6" s="164">
        <v>0</v>
      </c>
      <c r="AB6" s="164">
        <f>'Production Summary'!$N$15</f>
        <v>126</v>
      </c>
      <c r="AC6" s="164">
        <f>'Production Summary'!$M$15</f>
        <v>21</v>
      </c>
      <c r="AD6" s="164">
        <v>0</v>
      </c>
      <c r="AE6" s="164">
        <f>'Production Summary'!$N$16</f>
        <v>252</v>
      </c>
      <c r="AF6" s="164">
        <f>'Production Summary'!$M$16</f>
        <v>21</v>
      </c>
      <c r="AG6" s="164">
        <v>0</v>
      </c>
      <c r="AH6" s="164">
        <f>'Production Summary'!$N$18</f>
        <v>1035</v>
      </c>
      <c r="AI6" s="164">
        <f>'Production Summary'!$M$18</f>
        <v>17.25</v>
      </c>
      <c r="AJ6" s="164">
        <v>0</v>
      </c>
      <c r="AK6" s="164">
        <f>'Production Summary'!$N$19</f>
        <v>870</v>
      </c>
      <c r="AL6" s="164">
        <f>'Production Summary'!$M$19</f>
        <v>29</v>
      </c>
      <c r="AM6" s="164">
        <v>0</v>
      </c>
      <c r="AN6" s="164">
        <f>'Production Summary'!$N$20</f>
        <v>864</v>
      </c>
      <c r="AO6" s="164">
        <f>'Production Summary'!$M$20</f>
        <v>72</v>
      </c>
      <c r="AP6" s="164">
        <v>0</v>
      </c>
      <c r="AQ6" s="164">
        <f>'Production Summary'!$N$21</f>
        <v>670</v>
      </c>
      <c r="AR6" s="164">
        <f>'Production Summary'!$M$21</f>
        <v>335</v>
      </c>
      <c r="AS6" s="164">
        <v>0</v>
      </c>
      <c r="AT6" s="386">
        <f>'Production Summary'!$N$22</f>
        <v>375</v>
      </c>
      <c r="AU6" s="164">
        <f>'Production Summary'!$N$23</f>
        <v>1050</v>
      </c>
      <c r="AV6" s="164">
        <f>'Production Summary'!$N$25</f>
        <v>300</v>
      </c>
      <c r="AW6" s="164">
        <f>'Production Summary'!$M$25</f>
        <v>25</v>
      </c>
      <c r="AX6" s="164">
        <v>0</v>
      </c>
      <c r="AY6" s="164">
        <f>'Production Summary'!$N$26</f>
        <v>300</v>
      </c>
      <c r="AZ6" s="164">
        <f>'Production Summary'!$M$26</f>
        <v>25</v>
      </c>
      <c r="BA6" s="164">
        <v>0</v>
      </c>
      <c r="BB6" s="164">
        <f>'Production Summary'!$N$28</f>
        <v>777</v>
      </c>
      <c r="BC6" s="164">
        <f>'Production Summary'!$M$28</f>
        <v>12.95</v>
      </c>
      <c r="BD6" s="164">
        <v>0</v>
      </c>
      <c r="BE6" s="164">
        <f>'Production Summary'!$N$29</f>
        <v>612</v>
      </c>
      <c r="BF6" s="164">
        <f>'Production Summary'!$M$29</f>
        <v>51</v>
      </c>
      <c r="BG6" s="164">
        <v>0</v>
      </c>
      <c r="BH6" s="164">
        <f>'Production Summary'!$N$30</f>
        <v>500</v>
      </c>
      <c r="BI6" s="164">
        <f>'Production Summary'!$M$30</f>
        <v>250</v>
      </c>
      <c r="BJ6" s="164">
        <v>0</v>
      </c>
      <c r="BK6" s="386"/>
      <c r="BL6" s="164">
        <f>'Production Summary'!$N$32</f>
        <v>875</v>
      </c>
      <c r="BM6" s="164">
        <f>'Production Summary'!$N$34</f>
        <v>360.59999999999997</v>
      </c>
      <c r="BN6" s="164">
        <f>'Production Summary'!$M$34</f>
        <v>6.01</v>
      </c>
      <c r="BO6" s="164">
        <v>0</v>
      </c>
      <c r="BP6" s="164">
        <f>'Production Summary'!$N$36</f>
        <v>717</v>
      </c>
      <c r="BQ6" s="164">
        <f>'Production Summary'!$M$36</f>
        <v>11.95</v>
      </c>
      <c r="BR6" s="164">
        <v>0</v>
      </c>
      <c r="BS6" s="164">
        <f>'Production Summary'!$N$37</f>
        <v>210</v>
      </c>
      <c r="BT6" s="164">
        <f>'Production Summary'!$M$37</f>
        <v>21</v>
      </c>
      <c r="BU6" s="164">
        <v>0</v>
      </c>
      <c r="BV6" s="164">
        <f>'Production Summary'!$N$38</f>
        <v>280</v>
      </c>
      <c r="BW6" s="164">
        <f>'Production Summary'!$M$38</f>
        <v>28</v>
      </c>
      <c r="BX6" s="164">
        <v>0</v>
      </c>
      <c r="BY6" s="165">
        <f>'Production Summary'!$N$39</f>
        <v>300.38406247988502</v>
      </c>
      <c r="BZ6" s="164">
        <f>'Production Summary'!$M$39</f>
        <v>30.038406247988501</v>
      </c>
      <c r="CA6" s="164">
        <v>0</v>
      </c>
      <c r="CB6" s="164">
        <f>'Production Summary'!$N$40</f>
        <v>131.30000000000001</v>
      </c>
      <c r="CC6" s="164">
        <f>'Production Summary'!$M$40</f>
        <v>13.13</v>
      </c>
      <c r="CD6" s="164">
        <v>0</v>
      </c>
      <c r="CE6" s="164">
        <f>'Production Summary'!$N$42</f>
        <v>1136.3519999999996</v>
      </c>
      <c r="CF6" s="164">
        <f>'Production Summary'!$M$42</f>
        <v>81.167999999999978</v>
      </c>
      <c r="CG6" s="164">
        <v>0</v>
      </c>
      <c r="CH6" s="164">
        <v>0</v>
      </c>
      <c r="CI6" s="164">
        <f>'Production Summary'!$N$43</f>
        <v>184</v>
      </c>
      <c r="CJ6" s="164">
        <v>0</v>
      </c>
      <c r="CK6" s="164">
        <f>'Production Summary'!$N$44</f>
        <v>355</v>
      </c>
      <c r="CL6" s="164">
        <v>0</v>
      </c>
      <c r="CM6" s="375">
        <f>'Production Summary'!$N$45</f>
        <v>1650</v>
      </c>
      <c r="CN6" s="164">
        <f>'Production Summary'!$N$46</f>
        <v>270</v>
      </c>
      <c r="CO6" s="164">
        <f>'Production Summary'!$N$47</f>
        <v>1350</v>
      </c>
      <c r="CP6" s="166"/>
      <c r="CQ6" s="164">
        <f>'Production Summary'!$N$49</f>
        <v>8004.1580041580037</v>
      </c>
      <c r="CR6" s="164">
        <f>'Production Summary'!$M$49</f>
        <v>66.701316701316699</v>
      </c>
      <c r="CS6" s="164">
        <f>'Production Summary'!$N$50</f>
        <v>13331.600831600828</v>
      </c>
      <c r="CT6" s="164">
        <f>'Production Summary'!$M$50</f>
        <v>148.1288981288981</v>
      </c>
      <c r="CU6" s="164">
        <f>'Production Summary'!$N$51</f>
        <v>12785.862785862784</v>
      </c>
      <c r="CV6" s="164">
        <f>'Production Summary'!$M$51</f>
        <v>355.16285516285512</v>
      </c>
      <c r="CW6" s="164">
        <f>'Production Summary'!$N$52</f>
        <v>12629.937629937627</v>
      </c>
      <c r="CX6" s="164">
        <f>'Production Summary'!$M$52</f>
        <v>701.66320166320156</v>
      </c>
      <c r="CY6" s="164">
        <f>'Production Summary'!$N$53</f>
        <v>12396.049896049895</v>
      </c>
      <c r="CZ6" s="164">
        <f>'Production Summary'!$M$53</f>
        <v>688.66943866943859</v>
      </c>
      <c r="DA6" s="164">
        <f>'Production Summary'!$N$54</f>
        <v>13799.376299376298</v>
      </c>
      <c r="DB6" s="164">
        <f>'Production Summary'!$M$54</f>
        <v>766.63201663201653</v>
      </c>
      <c r="DC6" s="328">
        <f>'Production Summary'!$N$60</f>
        <v>12863.825363825363</v>
      </c>
      <c r="DD6" s="328">
        <f>'Production Summary'!$M$60</f>
        <v>714.65696465696465</v>
      </c>
      <c r="DE6" s="164">
        <f>'Production Summary'!$N$59</f>
        <v>11148.648648648648</v>
      </c>
      <c r="DF6" s="328">
        <f>'Production Summary'!$M$59</f>
        <v>619.36936936936934</v>
      </c>
      <c r="DG6" s="164">
        <f>'Production Summary'!$N$55</f>
        <v>13842.68884268884</v>
      </c>
      <c r="DH6" s="164">
        <f>'Production Summary'!$M$55</f>
        <v>3460.67221067221</v>
      </c>
      <c r="DI6" s="164">
        <f>'Production Summary'!$N$56</f>
        <v>13097.713097713096</v>
      </c>
      <c r="DJ6" s="164">
        <f>'Production Summary'!$M$56</f>
        <v>163.72141372141371</v>
      </c>
      <c r="DK6" s="164">
        <f>'Production Summary'!$N$57</f>
        <v>14189.189189189186</v>
      </c>
      <c r="DL6" s="164">
        <f>'Production Summary'!$M$57</f>
        <v>394.14414414414409</v>
      </c>
      <c r="DM6" s="164">
        <f>'Production Summary'!$N$58</f>
        <v>14017.671517671517</v>
      </c>
      <c r="DN6" s="164">
        <f>'Production Summary'!$M$58</f>
        <v>778.75952875952873</v>
      </c>
      <c r="DO6" s="164">
        <f>'Production Summary'!$N$61</f>
        <v>4500</v>
      </c>
      <c r="DP6" s="328">
        <f>'Production Summary'!$M$61</f>
        <v>750</v>
      </c>
      <c r="DQ6" s="164">
        <v>0</v>
      </c>
      <c r="DR6" s="164">
        <f>'Production Summary'!$N$62</f>
        <v>8900</v>
      </c>
      <c r="DS6" s="164">
        <f>'Production Summary'!$N$70</f>
        <v>300</v>
      </c>
      <c r="DT6" s="328">
        <f>'Production Summary'!$M$70</f>
        <v>25</v>
      </c>
      <c r="DU6" s="164">
        <v>0</v>
      </c>
      <c r="DV6" s="164">
        <f>'Production Summary'!$N$71</f>
        <v>150</v>
      </c>
      <c r="DW6" s="164">
        <v>0</v>
      </c>
      <c r="DX6" s="164">
        <f>'Production Summary'!$N$64</f>
        <v>192</v>
      </c>
      <c r="DY6" s="164">
        <v>0</v>
      </c>
      <c r="DZ6" s="391">
        <f>'Production Summary'!$N$65</f>
        <v>384</v>
      </c>
      <c r="EA6" s="164">
        <v>0</v>
      </c>
      <c r="EB6" s="391">
        <f>'Production Summary'!$N$66</f>
        <v>192</v>
      </c>
      <c r="EC6" s="164">
        <v>0</v>
      </c>
      <c r="ED6" s="164">
        <f>'Production Summary'!$N$67</f>
        <v>96</v>
      </c>
      <c r="EE6" s="164">
        <v>0</v>
      </c>
      <c r="EF6" s="164">
        <f>'Production Summary'!$N$68</f>
        <v>96</v>
      </c>
      <c r="EG6" s="164">
        <v>0</v>
      </c>
      <c r="EH6" s="164">
        <f>'Production Summary'!$N$69</f>
        <v>340</v>
      </c>
      <c r="EI6" s="101"/>
      <c r="EJ6" s="3"/>
      <c r="EK6" s="3"/>
      <c r="ER6" s="64" t="s">
        <v>22</v>
      </c>
      <c r="ES6" s="61" t="str">
        <f t="shared" ref="ES6:ES37" si="0">C6</f>
        <v>Plant Cash Sale</v>
      </c>
      <c r="ET6" s="24">
        <f>EI6</f>
        <v>0</v>
      </c>
    </row>
    <row r="7" spans="1:150" ht="15" customHeight="1">
      <c r="A7" t="b">
        <f>C7=Mahasamund!C7</f>
        <v>1</v>
      </c>
      <c r="B7" s="69">
        <f>B6+1</f>
        <v>2</v>
      </c>
      <c r="C7" s="61" t="str">
        <f>IF(Mahasamund!C7="","",Mahasamund!C7)</f>
        <v>Jigya Agency</v>
      </c>
      <c r="D7" s="164">
        <f>'Production Summary'!$N$4</f>
        <v>666</v>
      </c>
      <c r="E7" s="164">
        <f>'Production Summary'!$M$4</f>
        <v>27.75</v>
      </c>
      <c r="F7" s="164">
        <v>0</v>
      </c>
      <c r="G7" s="164">
        <f>'Production Summary'!$N$5</f>
        <v>666</v>
      </c>
      <c r="H7" s="164">
        <f>'Production Summary'!$M$5</f>
        <v>27.75</v>
      </c>
      <c r="I7" s="164">
        <v>0</v>
      </c>
      <c r="J7" s="164">
        <f>'Production Summary'!$N$6</f>
        <v>200</v>
      </c>
      <c r="K7" s="328">
        <f>'Production Summary'!$M$6</f>
        <v>7.5</v>
      </c>
      <c r="L7" s="164">
        <v>0</v>
      </c>
      <c r="M7" s="365">
        <f>'Production Summary'!$N$7</f>
        <v>612.72</v>
      </c>
      <c r="N7" s="367">
        <f>'Production Summary'!$M$7</f>
        <v>25.53</v>
      </c>
      <c r="O7" s="164">
        <v>0</v>
      </c>
      <c r="P7" s="164">
        <f>'Production Summary'!$N$8</f>
        <v>780</v>
      </c>
      <c r="Q7" s="164">
        <f>'Production Summary'!$M$8</f>
        <v>65</v>
      </c>
      <c r="R7" s="164">
        <v>0</v>
      </c>
      <c r="S7" s="164">
        <f>'Production Summary'!$N$9</f>
        <v>720</v>
      </c>
      <c r="T7" s="164">
        <f>'Production Summary'!$M$9</f>
        <v>60</v>
      </c>
      <c r="U7" s="164">
        <v>0</v>
      </c>
      <c r="V7" s="164">
        <f>'Production Summary'!$N$10</f>
        <v>876</v>
      </c>
      <c r="W7" s="164">
        <f>'Production Summary'!$M$10</f>
        <v>73</v>
      </c>
      <c r="X7" s="164">
        <v>0</v>
      </c>
      <c r="Y7" s="164">
        <f>'Production Summary'!$N$14</f>
        <v>177</v>
      </c>
      <c r="Z7" s="328">
        <f>'Production Summary'!$M$14</f>
        <v>14.75</v>
      </c>
      <c r="AA7" s="164">
        <v>0</v>
      </c>
      <c r="AB7" s="164">
        <f>'Production Summary'!$N$15</f>
        <v>126</v>
      </c>
      <c r="AC7" s="164">
        <f>'Production Summary'!$M$15</f>
        <v>21</v>
      </c>
      <c r="AD7" s="164">
        <v>0</v>
      </c>
      <c r="AE7" s="164">
        <f>'Production Summary'!$N$16</f>
        <v>252</v>
      </c>
      <c r="AF7" s="164">
        <f>'Production Summary'!$M$16</f>
        <v>21</v>
      </c>
      <c r="AG7" s="164">
        <v>0</v>
      </c>
      <c r="AH7" s="164">
        <f>'Production Summary'!$N$18</f>
        <v>1035</v>
      </c>
      <c r="AI7" s="164">
        <f>'Production Summary'!$M$18</f>
        <v>17.25</v>
      </c>
      <c r="AJ7" s="164">
        <v>0</v>
      </c>
      <c r="AK7" s="164">
        <f>'Production Summary'!$N$19</f>
        <v>870</v>
      </c>
      <c r="AL7" s="164">
        <f>'Production Summary'!$M$19</f>
        <v>29</v>
      </c>
      <c r="AM7" s="164">
        <v>0</v>
      </c>
      <c r="AN7" s="164">
        <f>'Production Summary'!$N$20</f>
        <v>864</v>
      </c>
      <c r="AO7" s="164">
        <f>'Production Summary'!$M$20</f>
        <v>72</v>
      </c>
      <c r="AP7" s="164">
        <v>0</v>
      </c>
      <c r="AQ7" s="164">
        <f>'Production Summary'!$N$21</f>
        <v>670</v>
      </c>
      <c r="AR7" s="164">
        <f>'Production Summary'!$M$21</f>
        <v>335</v>
      </c>
      <c r="AS7" s="164">
        <v>0</v>
      </c>
      <c r="AT7" s="386">
        <f>'Production Summary'!$N$22</f>
        <v>375</v>
      </c>
      <c r="AU7" s="164">
        <f>'Production Summary'!$N$23</f>
        <v>1050</v>
      </c>
      <c r="AV7" s="164">
        <f>'Production Summary'!$N$25</f>
        <v>300</v>
      </c>
      <c r="AW7" s="164">
        <f>'Production Summary'!$M$25</f>
        <v>25</v>
      </c>
      <c r="AX7" s="164">
        <v>0</v>
      </c>
      <c r="AY7" s="164">
        <f>'Production Summary'!$N$26</f>
        <v>300</v>
      </c>
      <c r="AZ7" s="164">
        <f>'Production Summary'!$M$26</f>
        <v>25</v>
      </c>
      <c r="BA7" s="164">
        <v>0</v>
      </c>
      <c r="BB7" s="164">
        <f>'Production Summary'!$N$28</f>
        <v>777</v>
      </c>
      <c r="BC7" s="164">
        <f>'Production Summary'!$M$28</f>
        <v>12.95</v>
      </c>
      <c r="BD7" s="164">
        <v>0</v>
      </c>
      <c r="BE7" s="164">
        <f>'Production Summary'!$N$29</f>
        <v>612</v>
      </c>
      <c r="BF7" s="164">
        <f>'Production Summary'!$M$29</f>
        <v>51</v>
      </c>
      <c r="BG7" s="164">
        <v>0</v>
      </c>
      <c r="BH7" s="164">
        <f>'Production Summary'!$N$30</f>
        <v>500</v>
      </c>
      <c r="BI7" s="164">
        <f>'Production Summary'!$M$30</f>
        <v>250</v>
      </c>
      <c r="BJ7" s="164">
        <v>0</v>
      </c>
      <c r="BK7" s="386"/>
      <c r="BL7" s="164">
        <f>'Production Summary'!$N$32</f>
        <v>875</v>
      </c>
      <c r="BM7" s="164">
        <f>'Production Summary'!$N$34</f>
        <v>360.59999999999997</v>
      </c>
      <c r="BN7" s="164">
        <f>'Production Summary'!$M$34</f>
        <v>6.01</v>
      </c>
      <c r="BO7" s="164">
        <v>0</v>
      </c>
      <c r="BP7" s="164">
        <f>'Production Summary'!$N$36</f>
        <v>717</v>
      </c>
      <c r="BQ7" s="164">
        <f>'Production Summary'!$M$36</f>
        <v>11.95</v>
      </c>
      <c r="BR7" s="164">
        <v>0</v>
      </c>
      <c r="BS7" s="164">
        <f>'Production Summary'!$N$37</f>
        <v>210</v>
      </c>
      <c r="BT7" s="164">
        <f>'Production Summary'!$M$37</f>
        <v>21</v>
      </c>
      <c r="BU7" s="164">
        <v>0</v>
      </c>
      <c r="BV7" s="164">
        <f>'Production Summary'!$N$38</f>
        <v>280</v>
      </c>
      <c r="BW7" s="164">
        <f>'Production Summary'!$M$38</f>
        <v>28</v>
      </c>
      <c r="BX7" s="164">
        <v>0</v>
      </c>
      <c r="BY7" s="165">
        <f>'Production Summary'!$N$39</f>
        <v>300.38406247988502</v>
      </c>
      <c r="BZ7" s="164">
        <f>'Production Summary'!$M$39</f>
        <v>30.038406247988501</v>
      </c>
      <c r="CA7" s="164">
        <v>0</v>
      </c>
      <c r="CB7" s="164">
        <f>'Production Summary'!$N$40</f>
        <v>131.30000000000001</v>
      </c>
      <c r="CC7" s="164">
        <f>'Production Summary'!$M$40</f>
        <v>13.13</v>
      </c>
      <c r="CD7" s="164">
        <v>0</v>
      </c>
      <c r="CE7" s="164">
        <f>'Production Summary'!$N$42</f>
        <v>1136.3519999999996</v>
      </c>
      <c r="CF7" s="164">
        <f>'Production Summary'!$M$42</f>
        <v>81.167999999999978</v>
      </c>
      <c r="CG7" s="164">
        <v>0</v>
      </c>
      <c r="CH7" s="164">
        <v>0</v>
      </c>
      <c r="CI7" s="164">
        <f>'Production Summary'!$N$43</f>
        <v>184</v>
      </c>
      <c r="CJ7" s="164">
        <v>0</v>
      </c>
      <c r="CK7" s="164">
        <f>'Production Summary'!$N$44</f>
        <v>355</v>
      </c>
      <c r="CL7" s="164">
        <v>0</v>
      </c>
      <c r="CM7" s="375">
        <f>'Production Summary'!$N$45</f>
        <v>1650</v>
      </c>
      <c r="CN7" s="164">
        <f>'Production Summary'!$N$46</f>
        <v>270</v>
      </c>
      <c r="CO7" s="164">
        <f>'Production Summary'!$N$47</f>
        <v>1350</v>
      </c>
      <c r="CP7" s="166"/>
      <c r="CQ7" s="164">
        <f>'Production Summary'!$N$49</f>
        <v>8004.1580041580037</v>
      </c>
      <c r="CR7" s="164">
        <f>'Production Summary'!$M$49</f>
        <v>66.701316701316699</v>
      </c>
      <c r="CS7" s="164">
        <f>'Production Summary'!$N$50</f>
        <v>13331.600831600828</v>
      </c>
      <c r="CT7" s="164">
        <f>'Production Summary'!$M$50</f>
        <v>148.1288981288981</v>
      </c>
      <c r="CU7" s="164">
        <f>'Production Summary'!$N$51</f>
        <v>12785.862785862784</v>
      </c>
      <c r="CV7" s="164">
        <f>'Production Summary'!$M$51</f>
        <v>355.16285516285512</v>
      </c>
      <c r="CW7" s="164">
        <f>'Production Summary'!$N$52</f>
        <v>12629.937629937627</v>
      </c>
      <c r="CX7" s="164">
        <f>'Production Summary'!$M$52</f>
        <v>701.66320166320156</v>
      </c>
      <c r="CY7" s="164">
        <f>'Production Summary'!$N$53</f>
        <v>12396.049896049895</v>
      </c>
      <c r="CZ7" s="164">
        <f>'Production Summary'!$M$53</f>
        <v>688.66943866943859</v>
      </c>
      <c r="DA7" s="164">
        <f>'Production Summary'!$N$54</f>
        <v>13799.376299376298</v>
      </c>
      <c r="DB7" s="164">
        <f>'Production Summary'!$M$54</f>
        <v>766.63201663201653</v>
      </c>
      <c r="DC7" s="328">
        <f>'Production Summary'!$N$60</f>
        <v>12863.825363825363</v>
      </c>
      <c r="DD7" s="328">
        <f>'Production Summary'!$M$60</f>
        <v>714.65696465696465</v>
      </c>
      <c r="DE7" s="164">
        <f>'Production Summary'!$N$59</f>
        <v>11148.648648648648</v>
      </c>
      <c r="DF7" s="328">
        <f>'Production Summary'!$M$59</f>
        <v>619.36936936936934</v>
      </c>
      <c r="DG7" s="164">
        <f>'Production Summary'!$N$55</f>
        <v>13842.68884268884</v>
      </c>
      <c r="DH7" s="164">
        <f>'Production Summary'!$M$55</f>
        <v>3460.67221067221</v>
      </c>
      <c r="DI7" s="164">
        <f>'Production Summary'!$N$56</f>
        <v>13097.713097713096</v>
      </c>
      <c r="DJ7" s="164">
        <f>'Production Summary'!$M$56</f>
        <v>163.72141372141371</v>
      </c>
      <c r="DK7" s="164">
        <f>'Production Summary'!$N$57</f>
        <v>14189.189189189186</v>
      </c>
      <c r="DL7" s="164">
        <f>'Production Summary'!$M$57</f>
        <v>394.14414414414409</v>
      </c>
      <c r="DM7" s="164">
        <f>'Production Summary'!$N$58</f>
        <v>14017.671517671517</v>
      </c>
      <c r="DN7" s="164">
        <f>'Production Summary'!$M$58</f>
        <v>778.75952875952873</v>
      </c>
      <c r="DO7" s="164">
        <f>'Production Summary'!$N$61</f>
        <v>4500</v>
      </c>
      <c r="DP7" s="328">
        <f>'Production Summary'!$M$61</f>
        <v>750</v>
      </c>
      <c r="DQ7" s="164">
        <v>0</v>
      </c>
      <c r="DR7" s="164">
        <f>'Production Summary'!$N$62</f>
        <v>8900</v>
      </c>
      <c r="DS7" s="164">
        <f>'Production Summary'!$N$70</f>
        <v>300</v>
      </c>
      <c r="DT7" s="328">
        <f>'Production Summary'!$M$70</f>
        <v>25</v>
      </c>
      <c r="DU7" s="164">
        <v>0</v>
      </c>
      <c r="DV7" s="164">
        <f>'Production Summary'!$N$71</f>
        <v>150</v>
      </c>
      <c r="DW7" s="164">
        <v>0</v>
      </c>
      <c r="DX7" s="164">
        <f>'Production Summary'!$N$64</f>
        <v>192</v>
      </c>
      <c r="DY7" s="164">
        <v>0</v>
      </c>
      <c r="DZ7" s="391">
        <f>'Production Summary'!$N$65</f>
        <v>384</v>
      </c>
      <c r="EA7" s="164">
        <v>0</v>
      </c>
      <c r="EB7" s="391">
        <f>'Production Summary'!$N$66</f>
        <v>192</v>
      </c>
      <c r="EC7" s="164">
        <v>0</v>
      </c>
      <c r="ED7" s="164">
        <f>'Production Summary'!$N$67</f>
        <v>96</v>
      </c>
      <c r="EE7" s="164">
        <v>0</v>
      </c>
      <c r="EF7" s="164">
        <f>'Production Summary'!$N$68</f>
        <v>96</v>
      </c>
      <c r="EG7" s="164">
        <v>0</v>
      </c>
      <c r="EH7" s="164">
        <f>'Production Summary'!$N$69</f>
        <v>340</v>
      </c>
      <c r="EI7" s="101"/>
      <c r="EJ7" s="3"/>
      <c r="EK7" s="3"/>
      <c r="ER7" s="64" t="s">
        <v>23</v>
      </c>
      <c r="ES7" s="61" t="str">
        <f t="shared" si="0"/>
        <v>Jigya Agency</v>
      </c>
      <c r="ET7" s="24">
        <f t="shared" ref="ET7:ET68" si="1">EI7</f>
        <v>0</v>
      </c>
    </row>
    <row r="8" spans="1:150" ht="15" customHeight="1">
      <c r="A8" t="b">
        <f>C8=Mahasamund!C8</f>
        <v>1</v>
      </c>
      <c r="B8" s="69">
        <f t="shared" ref="B8:B68" si="2">B7+1</f>
        <v>3</v>
      </c>
      <c r="C8" s="61" t="str">
        <f>IF(Mahasamund!C8="","",Mahasamund!C8)</f>
        <v>Agrawal Dairy</v>
      </c>
      <c r="D8" s="164">
        <f>'Production Summary'!$N$4</f>
        <v>666</v>
      </c>
      <c r="E8" s="164">
        <f>'Production Summary'!$M$4</f>
        <v>27.75</v>
      </c>
      <c r="F8" s="164">
        <v>0</v>
      </c>
      <c r="G8" s="164">
        <f>'Production Summary'!$N$5</f>
        <v>666</v>
      </c>
      <c r="H8" s="164">
        <f>'Production Summary'!$M$5</f>
        <v>27.75</v>
      </c>
      <c r="I8" s="164">
        <v>0</v>
      </c>
      <c r="J8" s="164">
        <f>'Production Summary'!$N$6</f>
        <v>200</v>
      </c>
      <c r="K8" s="328">
        <f>'Production Summary'!$M$6</f>
        <v>7.5</v>
      </c>
      <c r="L8" s="164">
        <v>0</v>
      </c>
      <c r="M8" s="365">
        <f>'Production Summary'!$N$7</f>
        <v>612.72</v>
      </c>
      <c r="N8" s="367">
        <f>'Production Summary'!$M$7</f>
        <v>25.53</v>
      </c>
      <c r="O8" s="164">
        <v>0</v>
      </c>
      <c r="P8" s="164">
        <f>'Production Summary'!$N$8</f>
        <v>780</v>
      </c>
      <c r="Q8" s="164">
        <f>'Production Summary'!$M$8</f>
        <v>65</v>
      </c>
      <c r="R8" s="164">
        <v>0</v>
      </c>
      <c r="S8" s="164">
        <f>'Production Summary'!$N$9</f>
        <v>720</v>
      </c>
      <c r="T8" s="164">
        <f>'Production Summary'!$M$9</f>
        <v>60</v>
      </c>
      <c r="U8" s="164">
        <v>0</v>
      </c>
      <c r="V8" s="164">
        <f>'Production Summary'!$N$10</f>
        <v>876</v>
      </c>
      <c r="W8" s="164">
        <f>'Production Summary'!$M$10</f>
        <v>73</v>
      </c>
      <c r="X8" s="164">
        <v>0</v>
      </c>
      <c r="Y8" s="164">
        <f>'Production Summary'!$N$14</f>
        <v>177</v>
      </c>
      <c r="Z8" s="328">
        <f>'Production Summary'!$M$14</f>
        <v>14.75</v>
      </c>
      <c r="AA8" s="164">
        <v>0</v>
      </c>
      <c r="AB8" s="164">
        <f>'Production Summary'!$N$15</f>
        <v>126</v>
      </c>
      <c r="AC8" s="164">
        <f>'Production Summary'!$M$15</f>
        <v>21</v>
      </c>
      <c r="AD8" s="164">
        <v>0</v>
      </c>
      <c r="AE8" s="164">
        <f>'Production Summary'!$N$16</f>
        <v>252</v>
      </c>
      <c r="AF8" s="164">
        <f>'Production Summary'!$M$16</f>
        <v>21</v>
      </c>
      <c r="AG8" s="164">
        <v>0</v>
      </c>
      <c r="AH8" s="164">
        <f>'Production Summary'!$N$18</f>
        <v>1035</v>
      </c>
      <c r="AI8" s="164">
        <f>'Production Summary'!$M$18</f>
        <v>17.25</v>
      </c>
      <c r="AJ8" s="164">
        <v>0</v>
      </c>
      <c r="AK8" s="164">
        <f>'Production Summary'!$N$19</f>
        <v>870</v>
      </c>
      <c r="AL8" s="164">
        <f>'Production Summary'!$M$19</f>
        <v>29</v>
      </c>
      <c r="AM8" s="164">
        <v>0</v>
      </c>
      <c r="AN8" s="164">
        <f>'Production Summary'!$N$20</f>
        <v>864</v>
      </c>
      <c r="AO8" s="164">
        <f>'Production Summary'!$M$20</f>
        <v>72</v>
      </c>
      <c r="AP8" s="164">
        <v>0</v>
      </c>
      <c r="AQ8" s="164">
        <f>'Production Summary'!$N$21</f>
        <v>670</v>
      </c>
      <c r="AR8" s="164">
        <f>'Production Summary'!$M$21</f>
        <v>335</v>
      </c>
      <c r="AS8" s="164">
        <v>0</v>
      </c>
      <c r="AT8" s="386">
        <f>'Production Summary'!$N$22</f>
        <v>375</v>
      </c>
      <c r="AU8" s="164">
        <f>'Production Summary'!$N$23</f>
        <v>1050</v>
      </c>
      <c r="AV8" s="164">
        <f>'Production Summary'!$N$25</f>
        <v>300</v>
      </c>
      <c r="AW8" s="164">
        <f>'Production Summary'!$M$25</f>
        <v>25</v>
      </c>
      <c r="AX8" s="164">
        <v>0</v>
      </c>
      <c r="AY8" s="164">
        <f>'Production Summary'!$N$26</f>
        <v>300</v>
      </c>
      <c r="AZ8" s="164">
        <f>'Production Summary'!$M$26</f>
        <v>25</v>
      </c>
      <c r="BA8" s="164">
        <v>0</v>
      </c>
      <c r="BB8" s="164">
        <f>'Production Summary'!$N$28</f>
        <v>777</v>
      </c>
      <c r="BC8" s="164">
        <f>'Production Summary'!$M$28</f>
        <v>12.95</v>
      </c>
      <c r="BD8" s="164">
        <v>0</v>
      </c>
      <c r="BE8" s="164">
        <f>'Production Summary'!$N$29</f>
        <v>612</v>
      </c>
      <c r="BF8" s="164">
        <f>'Production Summary'!$M$29</f>
        <v>51</v>
      </c>
      <c r="BG8" s="164">
        <v>0</v>
      </c>
      <c r="BH8" s="164">
        <f>'Production Summary'!$N$30</f>
        <v>500</v>
      </c>
      <c r="BI8" s="164">
        <f>'Production Summary'!$M$30</f>
        <v>250</v>
      </c>
      <c r="BJ8" s="164">
        <v>0</v>
      </c>
      <c r="BK8" s="386"/>
      <c r="BL8" s="164">
        <f>'Production Summary'!$N$32</f>
        <v>875</v>
      </c>
      <c r="BM8" s="164">
        <f>'Production Summary'!$N$34</f>
        <v>360.59999999999997</v>
      </c>
      <c r="BN8" s="164">
        <f>'Production Summary'!$M$34</f>
        <v>6.01</v>
      </c>
      <c r="BO8" s="164">
        <v>0</v>
      </c>
      <c r="BP8" s="164">
        <f>'Production Summary'!$N$36</f>
        <v>717</v>
      </c>
      <c r="BQ8" s="164">
        <f>'Production Summary'!$M$36</f>
        <v>11.95</v>
      </c>
      <c r="BR8" s="164">
        <v>0</v>
      </c>
      <c r="BS8" s="164">
        <f>'Production Summary'!$N$37</f>
        <v>210</v>
      </c>
      <c r="BT8" s="164">
        <f>'Production Summary'!$M$37</f>
        <v>21</v>
      </c>
      <c r="BU8" s="164">
        <v>0</v>
      </c>
      <c r="BV8" s="164">
        <f>'Production Summary'!$N$38</f>
        <v>280</v>
      </c>
      <c r="BW8" s="164">
        <f>'Production Summary'!$M$38</f>
        <v>28</v>
      </c>
      <c r="BX8" s="164">
        <v>0</v>
      </c>
      <c r="BY8" s="165">
        <f>'Production Summary'!$N$39</f>
        <v>300.38406247988502</v>
      </c>
      <c r="BZ8" s="164">
        <f>'Production Summary'!$M$39</f>
        <v>30.038406247988501</v>
      </c>
      <c r="CA8" s="164">
        <v>0</v>
      </c>
      <c r="CB8" s="164">
        <f>'Production Summary'!$N$40</f>
        <v>131.30000000000001</v>
      </c>
      <c r="CC8" s="164">
        <f>'Production Summary'!$M$40</f>
        <v>13.13</v>
      </c>
      <c r="CD8" s="164">
        <v>0</v>
      </c>
      <c r="CE8" s="164">
        <f>'Production Summary'!$N$42</f>
        <v>1136.3519999999996</v>
      </c>
      <c r="CF8" s="164">
        <f>'Production Summary'!$M$42</f>
        <v>81.167999999999978</v>
      </c>
      <c r="CG8" s="164">
        <v>0</v>
      </c>
      <c r="CH8" s="164">
        <v>0</v>
      </c>
      <c r="CI8" s="164">
        <f>'Production Summary'!$N$43</f>
        <v>184</v>
      </c>
      <c r="CJ8" s="164">
        <v>0</v>
      </c>
      <c r="CK8" s="164">
        <f>'Production Summary'!$N$44</f>
        <v>355</v>
      </c>
      <c r="CL8" s="164">
        <v>0</v>
      </c>
      <c r="CM8" s="375">
        <f>'Production Summary'!$N$45</f>
        <v>1650</v>
      </c>
      <c r="CN8" s="164">
        <f>'Production Summary'!$N$46</f>
        <v>270</v>
      </c>
      <c r="CO8" s="164">
        <f>'Production Summary'!$N$47</f>
        <v>1350</v>
      </c>
      <c r="CP8" s="166"/>
      <c r="CQ8" s="164">
        <f>'Production Summary'!$N$49</f>
        <v>8004.1580041580037</v>
      </c>
      <c r="CR8" s="164">
        <f>'Production Summary'!$M$49</f>
        <v>66.701316701316699</v>
      </c>
      <c r="CS8" s="164">
        <f>'Production Summary'!$N$50</f>
        <v>13331.600831600828</v>
      </c>
      <c r="CT8" s="164">
        <f>'Production Summary'!$M$50</f>
        <v>148.1288981288981</v>
      </c>
      <c r="CU8" s="164">
        <f>'Production Summary'!$N$51</f>
        <v>12785.862785862784</v>
      </c>
      <c r="CV8" s="164">
        <f>'Production Summary'!$M$51</f>
        <v>355.16285516285512</v>
      </c>
      <c r="CW8" s="164">
        <f>'Production Summary'!$N$52</f>
        <v>12629.937629937627</v>
      </c>
      <c r="CX8" s="164">
        <f>'Production Summary'!$M$52</f>
        <v>701.66320166320156</v>
      </c>
      <c r="CY8" s="164">
        <f>'Production Summary'!$N$53</f>
        <v>12396.049896049895</v>
      </c>
      <c r="CZ8" s="164">
        <f>'Production Summary'!$M$53</f>
        <v>688.66943866943859</v>
      </c>
      <c r="DA8" s="164">
        <f>'Production Summary'!$N$54</f>
        <v>13799.376299376298</v>
      </c>
      <c r="DB8" s="164">
        <f>'Production Summary'!$M$54</f>
        <v>766.63201663201653</v>
      </c>
      <c r="DC8" s="328">
        <f>'Production Summary'!$N$60</f>
        <v>12863.825363825363</v>
      </c>
      <c r="DD8" s="328">
        <f>'Production Summary'!$M$60</f>
        <v>714.65696465696465</v>
      </c>
      <c r="DE8" s="164">
        <f>'Production Summary'!$N$59</f>
        <v>11148.648648648648</v>
      </c>
      <c r="DF8" s="328">
        <f>'Production Summary'!$M$59</f>
        <v>619.36936936936934</v>
      </c>
      <c r="DG8" s="164">
        <f>'Production Summary'!$N$55</f>
        <v>13842.68884268884</v>
      </c>
      <c r="DH8" s="164">
        <f>'Production Summary'!$M$55</f>
        <v>3460.67221067221</v>
      </c>
      <c r="DI8" s="164">
        <f>'Production Summary'!$N$56</f>
        <v>13097.713097713096</v>
      </c>
      <c r="DJ8" s="164">
        <f>'Production Summary'!$M$56</f>
        <v>163.72141372141371</v>
      </c>
      <c r="DK8" s="164">
        <f>'Production Summary'!$N$57</f>
        <v>14189.189189189186</v>
      </c>
      <c r="DL8" s="164">
        <f>'Production Summary'!$M$57</f>
        <v>394.14414414414409</v>
      </c>
      <c r="DM8" s="164">
        <f>'Production Summary'!$N$58</f>
        <v>14017.671517671517</v>
      </c>
      <c r="DN8" s="164">
        <f>'Production Summary'!$M$58</f>
        <v>778.75952875952873</v>
      </c>
      <c r="DO8" s="164">
        <f>'Production Summary'!$N$61</f>
        <v>4500</v>
      </c>
      <c r="DP8" s="328">
        <f>'Production Summary'!$M$61</f>
        <v>750</v>
      </c>
      <c r="DQ8" s="164">
        <v>0</v>
      </c>
      <c r="DR8" s="164">
        <f>'Production Summary'!$N$62</f>
        <v>8900</v>
      </c>
      <c r="DS8" s="164">
        <f>'Production Summary'!$N$70</f>
        <v>300</v>
      </c>
      <c r="DT8" s="328">
        <f>'Production Summary'!$M$70</f>
        <v>25</v>
      </c>
      <c r="DU8" s="164">
        <v>0</v>
      </c>
      <c r="DV8" s="164">
        <f>'Production Summary'!$N$71</f>
        <v>150</v>
      </c>
      <c r="DW8" s="164">
        <v>0</v>
      </c>
      <c r="DX8" s="164">
        <f>'Production Summary'!$N$64</f>
        <v>192</v>
      </c>
      <c r="DY8" s="164">
        <v>0</v>
      </c>
      <c r="DZ8" s="391">
        <f>'Production Summary'!$N$65</f>
        <v>384</v>
      </c>
      <c r="EA8" s="164">
        <v>0</v>
      </c>
      <c r="EB8" s="391">
        <f>'Production Summary'!$N$66</f>
        <v>192</v>
      </c>
      <c r="EC8" s="164">
        <v>0</v>
      </c>
      <c r="ED8" s="164">
        <f>'Production Summary'!$N$67</f>
        <v>96</v>
      </c>
      <c r="EE8" s="164">
        <v>0</v>
      </c>
      <c r="EF8" s="164">
        <f>'Production Summary'!$N$68</f>
        <v>96</v>
      </c>
      <c r="EG8" s="164">
        <v>0</v>
      </c>
      <c r="EH8" s="164">
        <f>'Production Summary'!$N$69</f>
        <v>340</v>
      </c>
      <c r="EI8" s="101"/>
      <c r="EJ8" s="3"/>
      <c r="EK8" s="3"/>
      <c r="ER8" s="64" t="s">
        <v>24</v>
      </c>
      <c r="ES8" s="61" t="str">
        <f t="shared" si="0"/>
        <v>Agrawal Dairy</v>
      </c>
      <c r="ET8" s="24">
        <f t="shared" si="1"/>
        <v>0</v>
      </c>
    </row>
    <row r="9" spans="1:150" ht="15" customHeight="1">
      <c r="A9" t="b">
        <f>C9=Mahasamund!C9</f>
        <v>1</v>
      </c>
      <c r="B9" s="69">
        <f t="shared" si="2"/>
        <v>4</v>
      </c>
      <c r="C9" s="61" t="str">
        <f>IF(Mahasamund!C9="","",Mahasamund!C9)</f>
        <v>Om Dairy Farm</v>
      </c>
      <c r="D9" s="164">
        <f>'Production Summary'!$N$4</f>
        <v>666</v>
      </c>
      <c r="E9" s="164">
        <f>'Production Summary'!$M$4</f>
        <v>27.75</v>
      </c>
      <c r="F9" s="164">
        <v>0</v>
      </c>
      <c r="G9" s="164">
        <f>'Production Summary'!$N$5</f>
        <v>666</v>
      </c>
      <c r="H9" s="164">
        <f>'Production Summary'!$M$5</f>
        <v>27.75</v>
      </c>
      <c r="I9" s="164">
        <v>0</v>
      </c>
      <c r="J9" s="164">
        <f>'Production Summary'!$N$6</f>
        <v>200</v>
      </c>
      <c r="K9" s="328">
        <f>'Production Summary'!$M$6</f>
        <v>7.5</v>
      </c>
      <c r="L9" s="164">
        <v>0</v>
      </c>
      <c r="M9" s="365">
        <f>'Production Summary'!$N$7</f>
        <v>612.72</v>
      </c>
      <c r="N9" s="367">
        <f>'Production Summary'!$M$7</f>
        <v>25.53</v>
      </c>
      <c r="O9" s="164">
        <v>0</v>
      </c>
      <c r="P9" s="164">
        <f>'Production Summary'!$N$8</f>
        <v>780</v>
      </c>
      <c r="Q9" s="164">
        <f>'Production Summary'!$M$8</f>
        <v>65</v>
      </c>
      <c r="R9" s="164">
        <v>0</v>
      </c>
      <c r="S9" s="164">
        <f>'Production Summary'!$N$9</f>
        <v>720</v>
      </c>
      <c r="T9" s="164">
        <f>'Production Summary'!$M$9</f>
        <v>60</v>
      </c>
      <c r="U9" s="164">
        <v>0</v>
      </c>
      <c r="V9" s="164">
        <f>'Production Summary'!$N$10</f>
        <v>876</v>
      </c>
      <c r="W9" s="164">
        <f>'Production Summary'!$M$10</f>
        <v>73</v>
      </c>
      <c r="X9" s="164">
        <v>0</v>
      </c>
      <c r="Y9" s="164">
        <f>'Production Summary'!$N$14</f>
        <v>177</v>
      </c>
      <c r="Z9" s="328">
        <f>'Production Summary'!$M$14</f>
        <v>14.75</v>
      </c>
      <c r="AA9" s="164">
        <v>0</v>
      </c>
      <c r="AB9" s="164">
        <f>'Production Summary'!$N$15</f>
        <v>126</v>
      </c>
      <c r="AC9" s="164">
        <f>'Production Summary'!$M$15</f>
        <v>21</v>
      </c>
      <c r="AD9" s="164">
        <v>0</v>
      </c>
      <c r="AE9" s="164">
        <f>'Production Summary'!$N$16</f>
        <v>252</v>
      </c>
      <c r="AF9" s="164">
        <f>'Production Summary'!$M$16</f>
        <v>21</v>
      </c>
      <c r="AG9" s="164">
        <v>0</v>
      </c>
      <c r="AH9" s="164">
        <f>'Production Summary'!$N$18</f>
        <v>1035</v>
      </c>
      <c r="AI9" s="164">
        <f>'Production Summary'!$M$18</f>
        <v>17.25</v>
      </c>
      <c r="AJ9" s="164">
        <v>0</v>
      </c>
      <c r="AK9" s="164">
        <f>'Production Summary'!$N$19</f>
        <v>870</v>
      </c>
      <c r="AL9" s="164">
        <f>'Production Summary'!$M$19</f>
        <v>29</v>
      </c>
      <c r="AM9" s="164">
        <v>0</v>
      </c>
      <c r="AN9" s="164">
        <f>'Production Summary'!$N$20</f>
        <v>864</v>
      </c>
      <c r="AO9" s="164">
        <f>'Production Summary'!$M$20</f>
        <v>72</v>
      </c>
      <c r="AP9" s="164">
        <v>0</v>
      </c>
      <c r="AQ9" s="164">
        <f>'Production Summary'!$N$21</f>
        <v>670</v>
      </c>
      <c r="AR9" s="164">
        <f>'Production Summary'!$M$21</f>
        <v>335</v>
      </c>
      <c r="AS9" s="164">
        <v>0</v>
      </c>
      <c r="AT9" s="386">
        <f>'Production Summary'!$N$22</f>
        <v>375</v>
      </c>
      <c r="AU9" s="164">
        <f>'Production Summary'!$N$23</f>
        <v>1050</v>
      </c>
      <c r="AV9" s="164">
        <f>'Production Summary'!$N$25</f>
        <v>300</v>
      </c>
      <c r="AW9" s="164">
        <f>'Production Summary'!$M$25</f>
        <v>25</v>
      </c>
      <c r="AX9" s="164">
        <v>0</v>
      </c>
      <c r="AY9" s="164">
        <f>'Production Summary'!$N$26</f>
        <v>300</v>
      </c>
      <c r="AZ9" s="164">
        <f>'Production Summary'!$M$26</f>
        <v>25</v>
      </c>
      <c r="BA9" s="164">
        <v>0</v>
      </c>
      <c r="BB9" s="164">
        <f>'Production Summary'!$N$28</f>
        <v>777</v>
      </c>
      <c r="BC9" s="164">
        <f>'Production Summary'!$M$28</f>
        <v>12.95</v>
      </c>
      <c r="BD9" s="164">
        <v>0</v>
      </c>
      <c r="BE9" s="164">
        <f>'Production Summary'!$N$29</f>
        <v>612</v>
      </c>
      <c r="BF9" s="164">
        <f>'Production Summary'!$M$29</f>
        <v>51</v>
      </c>
      <c r="BG9" s="164">
        <v>0</v>
      </c>
      <c r="BH9" s="164">
        <f>'Production Summary'!$N$30</f>
        <v>500</v>
      </c>
      <c r="BI9" s="164">
        <f>'Production Summary'!$M$30</f>
        <v>250</v>
      </c>
      <c r="BJ9" s="164">
        <v>0</v>
      </c>
      <c r="BK9" s="386"/>
      <c r="BL9" s="164">
        <f>'Production Summary'!$N$32</f>
        <v>875</v>
      </c>
      <c r="BM9" s="164">
        <f>'Production Summary'!$N$34</f>
        <v>360.59999999999997</v>
      </c>
      <c r="BN9" s="164">
        <f>'Production Summary'!$M$34</f>
        <v>6.01</v>
      </c>
      <c r="BO9" s="164">
        <v>0</v>
      </c>
      <c r="BP9" s="164">
        <f>'Production Summary'!$N$36</f>
        <v>717</v>
      </c>
      <c r="BQ9" s="164">
        <f>'Production Summary'!$M$36</f>
        <v>11.95</v>
      </c>
      <c r="BR9" s="164">
        <v>0</v>
      </c>
      <c r="BS9" s="164">
        <f>'Production Summary'!$N$37</f>
        <v>210</v>
      </c>
      <c r="BT9" s="164">
        <f>'Production Summary'!$M$37</f>
        <v>21</v>
      </c>
      <c r="BU9" s="164">
        <v>0</v>
      </c>
      <c r="BV9" s="164">
        <f>'Production Summary'!$N$38</f>
        <v>280</v>
      </c>
      <c r="BW9" s="164">
        <f>'Production Summary'!$M$38</f>
        <v>28</v>
      </c>
      <c r="BX9" s="164">
        <v>0</v>
      </c>
      <c r="BY9" s="165">
        <f>'Production Summary'!$N$39</f>
        <v>300.38406247988502</v>
      </c>
      <c r="BZ9" s="164">
        <f>'Production Summary'!$M$39</f>
        <v>30.038406247988501</v>
      </c>
      <c r="CA9" s="164">
        <v>0</v>
      </c>
      <c r="CB9" s="164">
        <f>'Production Summary'!$N$40</f>
        <v>131.30000000000001</v>
      </c>
      <c r="CC9" s="164">
        <f>'Production Summary'!$M$40</f>
        <v>13.13</v>
      </c>
      <c r="CD9" s="164">
        <v>0</v>
      </c>
      <c r="CE9" s="164">
        <f>'Production Summary'!$N$42</f>
        <v>1136.3519999999996</v>
      </c>
      <c r="CF9" s="164">
        <f>'Production Summary'!$M$42</f>
        <v>81.167999999999978</v>
      </c>
      <c r="CG9" s="164">
        <v>0</v>
      </c>
      <c r="CH9" s="164">
        <v>0</v>
      </c>
      <c r="CI9" s="164">
        <f>'Production Summary'!$N$43</f>
        <v>184</v>
      </c>
      <c r="CJ9" s="164">
        <v>0</v>
      </c>
      <c r="CK9" s="164">
        <f>'Production Summary'!$N$44</f>
        <v>355</v>
      </c>
      <c r="CL9" s="164">
        <v>0</v>
      </c>
      <c r="CM9" s="375">
        <f>'Production Summary'!$N$45</f>
        <v>1650</v>
      </c>
      <c r="CN9" s="164">
        <f>'Production Summary'!$N$46</f>
        <v>270</v>
      </c>
      <c r="CO9" s="164">
        <f>'Production Summary'!$N$47</f>
        <v>1350</v>
      </c>
      <c r="CP9" s="166"/>
      <c r="CQ9" s="164">
        <f>'Production Summary'!$N$49</f>
        <v>8004.1580041580037</v>
      </c>
      <c r="CR9" s="164">
        <f>'Production Summary'!$M$49</f>
        <v>66.701316701316699</v>
      </c>
      <c r="CS9" s="164">
        <f>'Production Summary'!$N$50</f>
        <v>13331.600831600828</v>
      </c>
      <c r="CT9" s="164">
        <f>'Production Summary'!$M$50</f>
        <v>148.1288981288981</v>
      </c>
      <c r="CU9" s="164">
        <f>'Production Summary'!$N$51</f>
        <v>12785.862785862784</v>
      </c>
      <c r="CV9" s="164">
        <f>'Production Summary'!$M$51</f>
        <v>355.16285516285512</v>
      </c>
      <c r="CW9" s="164">
        <f>'Production Summary'!$N$52</f>
        <v>12629.937629937627</v>
      </c>
      <c r="CX9" s="164">
        <f>'Production Summary'!$M$52</f>
        <v>701.66320166320156</v>
      </c>
      <c r="CY9" s="164">
        <f>'Production Summary'!$N$53</f>
        <v>12396.049896049895</v>
      </c>
      <c r="CZ9" s="164">
        <f>'Production Summary'!$M$53</f>
        <v>688.66943866943859</v>
      </c>
      <c r="DA9" s="164">
        <f>'Production Summary'!$N$54</f>
        <v>13799.376299376298</v>
      </c>
      <c r="DB9" s="164">
        <f>'Production Summary'!$M$54</f>
        <v>766.63201663201653</v>
      </c>
      <c r="DC9" s="328">
        <f>'Production Summary'!$N$60</f>
        <v>12863.825363825363</v>
      </c>
      <c r="DD9" s="328">
        <f>'Production Summary'!$M$60</f>
        <v>714.65696465696465</v>
      </c>
      <c r="DE9" s="164">
        <f>'Production Summary'!$N$59</f>
        <v>11148.648648648648</v>
      </c>
      <c r="DF9" s="328">
        <f>'Production Summary'!$M$59</f>
        <v>619.36936936936934</v>
      </c>
      <c r="DG9" s="164">
        <f>'Production Summary'!$N$55</f>
        <v>13842.68884268884</v>
      </c>
      <c r="DH9" s="164">
        <f>'Production Summary'!$M$55</f>
        <v>3460.67221067221</v>
      </c>
      <c r="DI9" s="164">
        <f>'Production Summary'!$N$56</f>
        <v>13097.713097713096</v>
      </c>
      <c r="DJ9" s="164">
        <f>'Production Summary'!$M$56</f>
        <v>163.72141372141371</v>
      </c>
      <c r="DK9" s="164">
        <f>'Production Summary'!$N$57</f>
        <v>14189.189189189186</v>
      </c>
      <c r="DL9" s="164">
        <f>'Production Summary'!$M$57</f>
        <v>394.14414414414409</v>
      </c>
      <c r="DM9" s="164">
        <f>'Production Summary'!$N$58</f>
        <v>14017.671517671517</v>
      </c>
      <c r="DN9" s="164">
        <f>'Production Summary'!$M$58</f>
        <v>778.75952875952873</v>
      </c>
      <c r="DO9" s="164">
        <f>'Production Summary'!$N$61</f>
        <v>4500</v>
      </c>
      <c r="DP9" s="328">
        <f>'Production Summary'!$M$61</f>
        <v>750</v>
      </c>
      <c r="DQ9" s="164">
        <v>0</v>
      </c>
      <c r="DR9" s="164">
        <f>'Production Summary'!$N$62</f>
        <v>8900</v>
      </c>
      <c r="DS9" s="164">
        <f>'Production Summary'!$N$70</f>
        <v>300</v>
      </c>
      <c r="DT9" s="328">
        <f>'Production Summary'!$M$70</f>
        <v>25</v>
      </c>
      <c r="DU9" s="164">
        <v>0</v>
      </c>
      <c r="DV9" s="164">
        <f>'Production Summary'!$N$71</f>
        <v>150</v>
      </c>
      <c r="DW9" s="164">
        <v>0</v>
      </c>
      <c r="DX9" s="164">
        <f>'Production Summary'!$N$64</f>
        <v>192</v>
      </c>
      <c r="DY9" s="164">
        <v>0</v>
      </c>
      <c r="DZ9" s="391">
        <f>'Production Summary'!$N$65</f>
        <v>384</v>
      </c>
      <c r="EA9" s="164">
        <v>0</v>
      </c>
      <c r="EB9" s="391">
        <f>'Production Summary'!$N$66</f>
        <v>192</v>
      </c>
      <c r="EC9" s="164">
        <v>0</v>
      </c>
      <c r="ED9" s="164">
        <f>'Production Summary'!$N$67</f>
        <v>96</v>
      </c>
      <c r="EE9" s="164">
        <v>0</v>
      </c>
      <c r="EF9" s="164">
        <f>'Production Summary'!$N$68</f>
        <v>96</v>
      </c>
      <c r="EG9" s="164">
        <v>0</v>
      </c>
      <c r="EH9" s="164">
        <f>'Production Summary'!$N$69</f>
        <v>340</v>
      </c>
      <c r="EI9" s="101"/>
      <c r="EJ9" s="3"/>
      <c r="EK9" s="3"/>
      <c r="ER9" s="64" t="s">
        <v>25</v>
      </c>
      <c r="ES9" s="61" t="str">
        <f t="shared" si="0"/>
        <v>Om Dairy Farm</v>
      </c>
      <c r="ET9" s="24">
        <f t="shared" si="1"/>
        <v>0</v>
      </c>
    </row>
    <row r="10" spans="1:150" ht="15" customHeight="1">
      <c r="A10" t="b">
        <f>C10=Mahasamund!C10</f>
        <v>1</v>
      </c>
      <c r="B10" s="69">
        <f t="shared" si="2"/>
        <v>5</v>
      </c>
      <c r="C10" s="61" t="str">
        <f>IF(Mahasamund!C10="","",Mahasamund!C10)</f>
        <v>Jai Pitaimata Milk Dairy</v>
      </c>
      <c r="D10" s="164">
        <f>'Production Summary'!$N$4</f>
        <v>666</v>
      </c>
      <c r="E10" s="164">
        <f>'Production Summary'!$M$4</f>
        <v>27.75</v>
      </c>
      <c r="F10" s="164">
        <v>0</v>
      </c>
      <c r="G10" s="164">
        <f>'Production Summary'!$N$5</f>
        <v>666</v>
      </c>
      <c r="H10" s="164">
        <f>'Production Summary'!$M$5</f>
        <v>27.75</v>
      </c>
      <c r="I10" s="164">
        <v>0</v>
      </c>
      <c r="J10" s="164">
        <f>'Production Summary'!$N$6</f>
        <v>200</v>
      </c>
      <c r="K10" s="328">
        <f>'Production Summary'!$M$6</f>
        <v>7.5</v>
      </c>
      <c r="L10" s="164">
        <v>0</v>
      </c>
      <c r="M10" s="365">
        <f>'Production Summary'!$N$7</f>
        <v>612.72</v>
      </c>
      <c r="N10" s="367">
        <f>'Production Summary'!$M$7</f>
        <v>25.53</v>
      </c>
      <c r="O10" s="164">
        <v>0</v>
      </c>
      <c r="P10" s="164">
        <f>'Production Summary'!$N$8</f>
        <v>780</v>
      </c>
      <c r="Q10" s="164">
        <f>'Production Summary'!$M$8</f>
        <v>65</v>
      </c>
      <c r="R10" s="164">
        <v>0</v>
      </c>
      <c r="S10" s="164">
        <f>'Production Summary'!$N$9</f>
        <v>720</v>
      </c>
      <c r="T10" s="164">
        <f>'Production Summary'!$M$9</f>
        <v>60</v>
      </c>
      <c r="U10" s="164">
        <v>0</v>
      </c>
      <c r="V10" s="164">
        <f>'Production Summary'!$N$10</f>
        <v>876</v>
      </c>
      <c r="W10" s="164">
        <f>'Production Summary'!$M$10</f>
        <v>73</v>
      </c>
      <c r="X10" s="164">
        <v>0</v>
      </c>
      <c r="Y10" s="164">
        <f>'Production Summary'!$N$14</f>
        <v>177</v>
      </c>
      <c r="Z10" s="328">
        <f>'Production Summary'!$M$14</f>
        <v>14.75</v>
      </c>
      <c r="AA10" s="164">
        <v>0</v>
      </c>
      <c r="AB10" s="164">
        <f>'Production Summary'!$N$15</f>
        <v>126</v>
      </c>
      <c r="AC10" s="164">
        <f>'Production Summary'!$M$15</f>
        <v>21</v>
      </c>
      <c r="AD10" s="164">
        <v>0</v>
      </c>
      <c r="AE10" s="164">
        <f>'Production Summary'!$N$16</f>
        <v>252</v>
      </c>
      <c r="AF10" s="164">
        <f>'Production Summary'!$M$16</f>
        <v>21</v>
      </c>
      <c r="AG10" s="164">
        <v>0</v>
      </c>
      <c r="AH10" s="164">
        <f>'Production Summary'!$N$18</f>
        <v>1035</v>
      </c>
      <c r="AI10" s="164">
        <f>'Production Summary'!$M$18</f>
        <v>17.25</v>
      </c>
      <c r="AJ10" s="164">
        <v>0</v>
      </c>
      <c r="AK10" s="164">
        <f>'Production Summary'!$N$19</f>
        <v>870</v>
      </c>
      <c r="AL10" s="164">
        <f>'Production Summary'!$M$19</f>
        <v>29</v>
      </c>
      <c r="AM10" s="164">
        <v>0</v>
      </c>
      <c r="AN10" s="164">
        <f>'Production Summary'!$N$20</f>
        <v>864</v>
      </c>
      <c r="AO10" s="164">
        <f>'Production Summary'!$M$20</f>
        <v>72</v>
      </c>
      <c r="AP10" s="164">
        <v>0</v>
      </c>
      <c r="AQ10" s="164">
        <f>'Production Summary'!$N$21</f>
        <v>670</v>
      </c>
      <c r="AR10" s="164">
        <f>'Production Summary'!$M$21</f>
        <v>335</v>
      </c>
      <c r="AS10" s="164">
        <v>0</v>
      </c>
      <c r="AT10" s="386">
        <f>'Production Summary'!$N$22</f>
        <v>375</v>
      </c>
      <c r="AU10" s="164">
        <f>'Production Summary'!$N$23</f>
        <v>1050</v>
      </c>
      <c r="AV10" s="164">
        <f>'Production Summary'!$N$25</f>
        <v>300</v>
      </c>
      <c r="AW10" s="164">
        <f>'Production Summary'!$M$25</f>
        <v>25</v>
      </c>
      <c r="AX10" s="164">
        <v>0</v>
      </c>
      <c r="AY10" s="164">
        <f>'Production Summary'!$N$26</f>
        <v>300</v>
      </c>
      <c r="AZ10" s="164">
        <f>'Production Summary'!$M$26</f>
        <v>25</v>
      </c>
      <c r="BA10" s="164">
        <v>0</v>
      </c>
      <c r="BB10" s="164">
        <f>'Production Summary'!$N$28</f>
        <v>777</v>
      </c>
      <c r="BC10" s="164">
        <f>'Production Summary'!$M$28</f>
        <v>12.95</v>
      </c>
      <c r="BD10" s="164">
        <v>0</v>
      </c>
      <c r="BE10" s="164">
        <f>'Production Summary'!$N$29</f>
        <v>612</v>
      </c>
      <c r="BF10" s="164">
        <f>'Production Summary'!$M$29</f>
        <v>51</v>
      </c>
      <c r="BG10" s="164">
        <v>0</v>
      </c>
      <c r="BH10" s="164">
        <f>'Production Summary'!$N$30</f>
        <v>500</v>
      </c>
      <c r="BI10" s="164">
        <f>'Production Summary'!$M$30</f>
        <v>250</v>
      </c>
      <c r="BJ10" s="164">
        <v>0</v>
      </c>
      <c r="BK10" s="386"/>
      <c r="BL10" s="164">
        <f>'Production Summary'!$N$32</f>
        <v>875</v>
      </c>
      <c r="BM10" s="164">
        <f>'Production Summary'!$N$34</f>
        <v>360.59999999999997</v>
      </c>
      <c r="BN10" s="164">
        <f>'Production Summary'!$M$34</f>
        <v>6.01</v>
      </c>
      <c r="BO10" s="164">
        <v>0</v>
      </c>
      <c r="BP10" s="164">
        <f>'Production Summary'!$N$36</f>
        <v>717</v>
      </c>
      <c r="BQ10" s="164">
        <f>'Production Summary'!$M$36</f>
        <v>11.95</v>
      </c>
      <c r="BR10" s="164">
        <v>0</v>
      </c>
      <c r="BS10" s="164">
        <f>'Production Summary'!$N$37</f>
        <v>210</v>
      </c>
      <c r="BT10" s="164">
        <f>'Production Summary'!$M$37</f>
        <v>21</v>
      </c>
      <c r="BU10" s="164">
        <v>0</v>
      </c>
      <c r="BV10" s="164">
        <f>'Production Summary'!$N$38</f>
        <v>280</v>
      </c>
      <c r="BW10" s="164">
        <f>'Production Summary'!$M$38</f>
        <v>28</v>
      </c>
      <c r="BX10" s="164">
        <v>0</v>
      </c>
      <c r="BY10" s="165">
        <f>'Production Summary'!$N$39</f>
        <v>300.38406247988502</v>
      </c>
      <c r="BZ10" s="164">
        <f>'Production Summary'!$M$39</f>
        <v>30.038406247988501</v>
      </c>
      <c r="CA10" s="164">
        <v>0</v>
      </c>
      <c r="CB10" s="164">
        <f>'Production Summary'!$N$40</f>
        <v>131.30000000000001</v>
      </c>
      <c r="CC10" s="164">
        <f>'Production Summary'!$M$40</f>
        <v>13.13</v>
      </c>
      <c r="CD10" s="164">
        <v>0</v>
      </c>
      <c r="CE10" s="164">
        <f>'Production Summary'!$N$42</f>
        <v>1136.3519999999996</v>
      </c>
      <c r="CF10" s="164">
        <f>'Production Summary'!$M$42</f>
        <v>81.167999999999978</v>
      </c>
      <c r="CG10" s="164">
        <v>0</v>
      </c>
      <c r="CH10" s="164">
        <v>0</v>
      </c>
      <c r="CI10" s="164">
        <f>'Production Summary'!$N$43</f>
        <v>184</v>
      </c>
      <c r="CJ10" s="164">
        <v>0</v>
      </c>
      <c r="CK10" s="164">
        <f>'Production Summary'!$N$44</f>
        <v>355</v>
      </c>
      <c r="CL10" s="164">
        <v>0</v>
      </c>
      <c r="CM10" s="375">
        <f>'Production Summary'!$N$45</f>
        <v>1650</v>
      </c>
      <c r="CN10" s="164">
        <f>'Production Summary'!$N$46</f>
        <v>270</v>
      </c>
      <c r="CO10" s="164">
        <f>'Production Summary'!$N$47</f>
        <v>1350</v>
      </c>
      <c r="CP10" s="166"/>
      <c r="CQ10" s="164">
        <f>'Production Summary'!$N$49</f>
        <v>8004.1580041580037</v>
      </c>
      <c r="CR10" s="164">
        <f>'Production Summary'!$M$49</f>
        <v>66.701316701316699</v>
      </c>
      <c r="CS10" s="164">
        <f>'Production Summary'!$N$50</f>
        <v>13331.600831600828</v>
      </c>
      <c r="CT10" s="164">
        <f>'Production Summary'!$M$50</f>
        <v>148.1288981288981</v>
      </c>
      <c r="CU10" s="164">
        <f>'Production Summary'!$N$51</f>
        <v>12785.862785862784</v>
      </c>
      <c r="CV10" s="164">
        <f>'Production Summary'!$M$51</f>
        <v>355.16285516285512</v>
      </c>
      <c r="CW10" s="164">
        <f>'Production Summary'!$N$52</f>
        <v>12629.937629937627</v>
      </c>
      <c r="CX10" s="164">
        <f>'Production Summary'!$M$52</f>
        <v>701.66320166320156</v>
      </c>
      <c r="CY10" s="164">
        <f>'Production Summary'!$N$53</f>
        <v>12396.049896049895</v>
      </c>
      <c r="CZ10" s="164">
        <f>'Production Summary'!$M$53</f>
        <v>688.66943866943859</v>
      </c>
      <c r="DA10" s="164">
        <f>'Production Summary'!$N$54</f>
        <v>13799.376299376298</v>
      </c>
      <c r="DB10" s="164">
        <f>'Production Summary'!$M$54</f>
        <v>766.63201663201653</v>
      </c>
      <c r="DC10" s="328">
        <f>'Production Summary'!$N$60</f>
        <v>12863.825363825363</v>
      </c>
      <c r="DD10" s="328">
        <f>'Production Summary'!$M$60</f>
        <v>714.65696465696465</v>
      </c>
      <c r="DE10" s="164">
        <f>'Production Summary'!$N$59</f>
        <v>11148.648648648648</v>
      </c>
      <c r="DF10" s="328">
        <f>'Production Summary'!$M$59</f>
        <v>619.36936936936934</v>
      </c>
      <c r="DG10" s="164">
        <f>'Production Summary'!$N$55</f>
        <v>13842.68884268884</v>
      </c>
      <c r="DH10" s="164">
        <f>'Production Summary'!$M$55</f>
        <v>3460.67221067221</v>
      </c>
      <c r="DI10" s="164">
        <f>'Production Summary'!$N$56</f>
        <v>13097.713097713096</v>
      </c>
      <c r="DJ10" s="164">
        <f>'Production Summary'!$M$56</f>
        <v>163.72141372141371</v>
      </c>
      <c r="DK10" s="164">
        <f>'Production Summary'!$N$57</f>
        <v>14189.189189189186</v>
      </c>
      <c r="DL10" s="164">
        <f>'Production Summary'!$M$57</f>
        <v>394.14414414414409</v>
      </c>
      <c r="DM10" s="164">
        <f>'Production Summary'!$N$58</f>
        <v>14017.671517671517</v>
      </c>
      <c r="DN10" s="164">
        <f>'Production Summary'!$M$58</f>
        <v>778.75952875952873</v>
      </c>
      <c r="DO10" s="164">
        <f>'Production Summary'!$N$61</f>
        <v>4500</v>
      </c>
      <c r="DP10" s="328">
        <f>'Production Summary'!$M$61</f>
        <v>750</v>
      </c>
      <c r="DQ10" s="164">
        <v>0</v>
      </c>
      <c r="DR10" s="164">
        <f>'Production Summary'!$N$62</f>
        <v>8900</v>
      </c>
      <c r="DS10" s="164">
        <f>'Production Summary'!$N$70</f>
        <v>300</v>
      </c>
      <c r="DT10" s="328">
        <f>'Production Summary'!$M$70</f>
        <v>25</v>
      </c>
      <c r="DU10" s="164">
        <v>0</v>
      </c>
      <c r="DV10" s="164">
        <f>'Production Summary'!$N$71</f>
        <v>150</v>
      </c>
      <c r="DW10" s="164">
        <v>0</v>
      </c>
      <c r="DX10" s="164">
        <f>'Production Summary'!$N$64</f>
        <v>192</v>
      </c>
      <c r="DY10" s="164">
        <v>0</v>
      </c>
      <c r="DZ10" s="391">
        <f>'Production Summary'!$N$65</f>
        <v>384</v>
      </c>
      <c r="EA10" s="164">
        <v>0</v>
      </c>
      <c r="EB10" s="391">
        <f>'Production Summary'!$N$66</f>
        <v>192</v>
      </c>
      <c r="EC10" s="164">
        <v>0</v>
      </c>
      <c r="ED10" s="164">
        <f>'Production Summary'!$N$67</f>
        <v>96</v>
      </c>
      <c r="EE10" s="164">
        <v>0</v>
      </c>
      <c r="EF10" s="164">
        <f>'Production Summary'!$N$68</f>
        <v>96</v>
      </c>
      <c r="EG10" s="164">
        <v>0</v>
      </c>
      <c r="EH10" s="164">
        <f>'Production Summary'!$N$69</f>
        <v>340</v>
      </c>
      <c r="EI10" s="101"/>
      <c r="EJ10" s="3"/>
      <c r="EK10" s="3"/>
      <c r="ER10" s="64" t="s">
        <v>26</v>
      </c>
      <c r="ES10" s="61" t="str">
        <f t="shared" si="0"/>
        <v>Jai Pitaimata Milk Dairy</v>
      </c>
      <c r="ET10" s="24">
        <f t="shared" si="1"/>
        <v>0</v>
      </c>
    </row>
    <row r="11" spans="1:150" ht="15" customHeight="1">
      <c r="A11" t="b">
        <f>C11=Mahasamund!C11</f>
        <v>1</v>
      </c>
      <c r="B11" s="69">
        <f t="shared" si="2"/>
        <v>6</v>
      </c>
      <c r="C11" s="61" t="str">
        <f>IF(Mahasamund!C11="","",Mahasamund!C11)</f>
        <v>Parag Ann Bhandar</v>
      </c>
      <c r="D11" s="164">
        <f>'Production Summary'!$N$4</f>
        <v>666</v>
      </c>
      <c r="E11" s="164">
        <f>'Production Summary'!$M$4</f>
        <v>27.75</v>
      </c>
      <c r="F11" s="164">
        <v>0</v>
      </c>
      <c r="G11" s="164">
        <f>'Production Summary'!$N$5</f>
        <v>666</v>
      </c>
      <c r="H11" s="164">
        <f>'Production Summary'!$M$5</f>
        <v>27.75</v>
      </c>
      <c r="I11" s="164">
        <v>0</v>
      </c>
      <c r="J11" s="164">
        <f>'Production Summary'!$N$6</f>
        <v>200</v>
      </c>
      <c r="K11" s="328">
        <f>'Production Summary'!$M$6</f>
        <v>7.5</v>
      </c>
      <c r="L11" s="164">
        <v>0</v>
      </c>
      <c r="M11" s="365">
        <f>'Production Summary'!$N$7</f>
        <v>612.72</v>
      </c>
      <c r="N11" s="367">
        <f>'Production Summary'!$M$7</f>
        <v>25.53</v>
      </c>
      <c r="O11" s="164">
        <v>0</v>
      </c>
      <c r="P11" s="164">
        <f>'Production Summary'!$N$8</f>
        <v>780</v>
      </c>
      <c r="Q11" s="164">
        <f>'Production Summary'!$M$8</f>
        <v>65</v>
      </c>
      <c r="R11" s="164">
        <v>0</v>
      </c>
      <c r="S11" s="164">
        <f>'Production Summary'!$N$9</f>
        <v>720</v>
      </c>
      <c r="T11" s="164">
        <f>'Production Summary'!$M$9</f>
        <v>60</v>
      </c>
      <c r="U11" s="164">
        <v>0</v>
      </c>
      <c r="V11" s="164">
        <f>'Production Summary'!$N$10</f>
        <v>876</v>
      </c>
      <c r="W11" s="164">
        <f>'Production Summary'!$M$10</f>
        <v>73</v>
      </c>
      <c r="X11" s="164">
        <v>0</v>
      </c>
      <c r="Y11" s="164">
        <f>'Production Summary'!$N$14</f>
        <v>177</v>
      </c>
      <c r="Z11" s="328">
        <f>'Production Summary'!$M$14</f>
        <v>14.75</v>
      </c>
      <c r="AA11" s="164">
        <v>0</v>
      </c>
      <c r="AB11" s="164">
        <f>'Production Summary'!$N$15</f>
        <v>126</v>
      </c>
      <c r="AC11" s="164">
        <f>'Production Summary'!$M$15</f>
        <v>21</v>
      </c>
      <c r="AD11" s="164">
        <v>0</v>
      </c>
      <c r="AE11" s="164">
        <f>'Production Summary'!$N$16</f>
        <v>252</v>
      </c>
      <c r="AF11" s="164">
        <f>'Production Summary'!$M$16</f>
        <v>21</v>
      </c>
      <c r="AG11" s="164">
        <v>0</v>
      </c>
      <c r="AH11" s="164">
        <f>'Production Summary'!$N$18</f>
        <v>1035</v>
      </c>
      <c r="AI11" s="164">
        <f>'Production Summary'!$M$18</f>
        <v>17.25</v>
      </c>
      <c r="AJ11" s="164">
        <v>0</v>
      </c>
      <c r="AK11" s="164">
        <f>'Production Summary'!$N$19</f>
        <v>870</v>
      </c>
      <c r="AL11" s="164">
        <f>'Production Summary'!$M$19</f>
        <v>29</v>
      </c>
      <c r="AM11" s="164">
        <v>0</v>
      </c>
      <c r="AN11" s="164">
        <f>'Production Summary'!$N$20</f>
        <v>864</v>
      </c>
      <c r="AO11" s="164">
        <f>'Production Summary'!$M$20</f>
        <v>72</v>
      </c>
      <c r="AP11" s="164">
        <v>0</v>
      </c>
      <c r="AQ11" s="164">
        <f>'Production Summary'!$N$21</f>
        <v>670</v>
      </c>
      <c r="AR11" s="164">
        <f>'Production Summary'!$M$21</f>
        <v>335</v>
      </c>
      <c r="AS11" s="164">
        <v>0</v>
      </c>
      <c r="AT11" s="386">
        <f>'Production Summary'!$N$22</f>
        <v>375</v>
      </c>
      <c r="AU11" s="164">
        <f>'Production Summary'!$N$23</f>
        <v>1050</v>
      </c>
      <c r="AV11" s="164">
        <f>'Production Summary'!$N$25</f>
        <v>300</v>
      </c>
      <c r="AW11" s="164">
        <f>'Production Summary'!$M$25</f>
        <v>25</v>
      </c>
      <c r="AX11" s="164">
        <v>0</v>
      </c>
      <c r="AY11" s="164">
        <f>'Production Summary'!$N$26</f>
        <v>300</v>
      </c>
      <c r="AZ11" s="164">
        <f>'Production Summary'!$M$26</f>
        <v>25</v>
      </c>
      <c r="BA11" s="164">
        <v>0</v>
      </c>
      <c r="BB11" s="164">
        <f>'Production Summary'!$N$28</f>
        <v>777</v>
      </c>
      <c r="BC11" s="164">
        <f>'Production Summary'!$M$28</f>
        <v>12.95</v>
      </c>
      <c r="BD11" s="164">
        <v>0</v>
      </c>
      <c r="BE11" s="164">
        <f>'Production Summary'!$N$29</f>
        <v>612</v>
      </c>
      <c r="BF11" s="164">
        <f>'Production Summary'!$M$29</f>
        <v>51</v>
      </c>
      <c r="BG11" s="164">
        <v>0</v>
      </c>
      <c r="BH11" s="164">
        <f>'Production Summary'!$N$30</f>
        <v>500</v>
      </c>
      <c r="BI11" s="164">
        <f>'Production Summary'!$M$30</f>
        <v>250</v>
      </c>
      <c r="BJ11" s="164">
        <v>0</v>
      </c>
      <c r="BK11" s="386"/>
      <c r="BL11" s="164">
        <f>'Production Summary'!$N$32</f>
        <v>875</v>
      </c>
      <c r="BM11" s="164">
        <f>'Production Summary'!$N$34</f>
        <v>360.59999999999997</v>
      </c>
      <c r="BN11" s="164">
        <f>'Production Summary'!$M$34</f>
        <v>6.01</v>
      </c>
      <c r="BO11" s="164">
        <v>0</v>
      </c>
      <c r="BP11" s="164">
        <f>'Production Summary'!$N$36</f>
        <v>717</v>
      </c>
      <c r="BQ11" s="164">
        <f>'Production Summary'!$M$36</f>
        <v>11.95</v>
      </c>
      <c r="BR11" s="164">
        <v>0</v>
      </c>
      <c r="BS11" s="164">
        <f>'Production Summary'!$N$37</f>
        <v>210</v>
      </c>
      <c r="BT11" s="164">
        <f>'Production Summary'!$M$37</f>
        <v>21</v>
      </c>
      <c r="BU11" s="164">
        <v>0</v>
      </c>
      <c r="BV11" s="164">
        <f>'Production Summary'!$N$38</f>
        <v>280</v>
      </c>
      <c r="BW11" s="164">
        <f>'Production Summary'!$M$38</f>
        <v>28</v>
      </c>
      <c r="BX11" s="164">
        <v>0</v>
      </c>
      <c r="BY11" s="165">
        <f>'Production Summary'!$N$39</f>
        <v>300.38406247988502</v>
      </c>
      <c r="BZ11" s="164">
        <f>'Production Summary'!$M$39</f>
        <v>30.038406247988501</v>
      </c>
      <c r="CA11" s="164">
        <v>0</v>
      </c>
      <c r="CB11" s="164">
        <f>'Production Summary'!$N$40</f>
        <v>131.30000000000001</v>
      </c>
      <c r="CC11" s="164">
        <f>'Production Summary'!$M$40</f>
        <v>13.13</v>
      </c>
      <c r="CD11" s="164">
        <v>0</v>
      </c>
      <c r="CE11" s="164">
        <f>'Production Summary'!$N$42</f>
        <v>1136.3519999999996</v>
      </c>
      <c r="CF11" s="164">
        <f>'Production Summary'!$M$42</f>
        <v>81.167999999999978</v>
      </c>
      <c r="CG11" s="164">
        <v>0</v>
      </c>
      <c r="CH11" s="164">
        <v>0</v>
      </c>
      <c r="CI11" s="164">
        <f>'Production Summary'!$N$43</f>
        <v>184</v>
      </c>
      <c r="CJ11" s="164">
        <v>0</v>
      </c>
      <c r="CK11" s="164">
        <f>'Production Summary'!$N$44</f>
        <v>355</v>
      </c>
      <c r="CL11" s="164">
        <v>0</v>
      </c>
      <c r="CM11" s="375">
        <f>'Production Summary'!$N$45</f>
        <v>1650</v>
      </c>
      <c r="CN11" s="164">
        <f>'Production Summary'!$N$46</f>
        <v>270</v>
      </c>
      <c r="CO11" s="164">
        <f>'Production Summary'!$N$47</f>
        <v>1350</v>
      </c>
      <c r="CP11" s="166"/>
      <c r="CQ11" s="164">
        <f>'Production Summary'!$N$49</f>
        <v>8004.1580041580037</v>
      </c>
      <c r="CR11" s="164">
        <f>'Production Summary'!$M$49</f>
        <v>66.701316701316699</v>
      </c>
      <c r="CS11" s="164">
        <f>'Production Summary'!$N$50</f>
        <v>13331.600831600828</v>
      </c>
      <c r="CT11" s="164">
        <f>'Production Summary'!$M$50</f>
        <v>148.1288981288981</v>
      </c>
      <c r="CU11" s="164">
        <f>'Production Summary'!$N$51</f>
        <v>12785.862785862784</v>
      </c>
      <c r="CV11" s="164">
        <f>'Production Summary'!$M$51</f>
        <v>355.16285516285512</v>
      </c>
      <c r="CW11" s="164">
        <f>'Production Summary'!$N$52</f>
        <v>12629.937629937627</v>
      </c>
      <c r="CX11" s="164">
        <f>'Production Summary'!$M$52</f>
        <v>701.66320166320156</v>
      </c>
      <c r="CY11" s="164">
        <f>'Production Summary'!$N$53</f>
        <v>12396.049896049895</v>
      </c>
      <c r="CZ11" s="164">
        <f>'Production Summary'!$M$53</f>
        <v>688.66943866943859</v>
      </c>
      <c r="DA11" s="164">
        <f>'Production Summary'!$N$54</f>
        <v>13799.376299376298</v>
      </c>
      <c r="DB11" s="164">
        <f>'Production Summary'!$M$54</f>
        <v>766.63201663201653</v>
      </c>
      <c r="DC11" s="328">
        <f>'Production Summary'!$N$60</f>
        <v>12863.825363825363</v>
      </c>
      <c r="DD11" s="328">
        <f>'Production Summary'!$M$60</f>
        <v>714.65696465696465</v>
      </c>
      <c r="DE11" s="164">
        <f>'Production Summary'!$N$59</f>
        <v>11148.648648648648</v>
      </c>
      <c r="DF11" s="328">
        <f>'Production Summary'!$M$59</f>
        <v>619.36936936936934</v>
      </c>
      <c r="DG11" s="164">
        <f>'Production Summary'!$N$55</f>
        <v>13842.68884268884</v>
      </c>
      <c r="DH11" s="164">
        <f>'Production Summary'!$M$55</f>
        <v>3460.67221067221</v>
      </c>
      <c r="DI11" s="164">
        <f>'Production Summary'!$N$56</f>
        <v>13097.713097713096</v>
      </c>
      <c r="DJ11" s="164">
        <f>'Production Summary'!$M$56</f>
        <v>163.72141372141371</v>
      </c>
      <c r="DK11" s="164">
        <f>'Production Summary'!$N$57</f>
        <v>14189.189189189186</v>
      </c>
      <c r="DL11" s="164">
        <f>'Production Summary'!$M$57</f>
        <v>394.14414414414409</v>
      </c>
      <c r="DM11" s="164">
        <f>'Production Summary'!$N$58</f>
        <v>14017.671517671517</v>
      </c>
      <c r="DN11" s="164">
        <f>'Production Summary'!$M$58</f>
        <v>778.75952875952873</v>
      </c>
      <c r="DO11" s="164">
        <f>'Production Summary'!$N$61</f>
        <v>4500</v>
      </c>
      <c r="DP11" s="328">
        <f>'Production Summary'!$M$61</f>
        <v>750</v>
      </c>
      <c r="DQ11" s="164">
        <v>0</v>
      </c>
      <c r="DR11" s="164">
        <f>'Production Summary'!$N$62</f>
        <v>8900</v>
      </c>
      <c r="DS11" s="164">
        <f>'Production Summary'!$N$70</f>
        <v>300</v>
      </c>
      <c r="DT11" s="328">
        <f>'Production Summary'!$M$70</f>
        <v>25</v>
      </c>
      <c r="DU11" s="164">
        <v>0</v>
      </c>
      <c r="DV11" s="164">
        <f>'Production Summary'!$N$71</f>
        <v>150</v>
      </c>
      <c r="DW11" s="164">
        <v>0</v>
      </c>
      <c r="DX11" s="164">
        <f>'Production Summary'!$N$64</f>
        <v>192</v>
      </c>
      <c r="DY11" s="164">
        <v>0</v>
      </c>
      <c r="DZ11" s="391">
        <f>'Production Summary'!$N$65</f>
        <v>384</v>
      </c>
      <c r="EA11" s="164">
        <v>0</v>
      </c>
      <c r="EB11" s="391">
        <f>'Production Summary'!$N$66</f>
        <v>192</v>
      </c>
      <c r="EC11" s="164">
        <v>0</v>
      </c>
      <c r="ED11" s="164">
        <f>'Production Summary'!$N$67</f>
        <v>96</v>
      </c>
      <c r="EE11" s="164">
        <v>0</v>
      </c>
      <c r="EF11" s="164">
        <f>'Production Summary'!$N$68</f>
        <v>96</v>
      </c>
      <c r="EG11" s="164">
        <v>0</v>
      </c>
      <c r="EH11" s="164">
        <f>'Production Summary'!$N$69</f>
        <v>340</v>
      </c>
      <c r="EI11" s="101"/>
      <c r="EJ11" s="3"/>
      <c r="EK11" s="3"/>
      <c r="ER11" s="64" t="s">
        <v>27</v>
      </c>
      <c r="ES11" s="61" t="str">
        <f t="shared" si="0"/>
        <v>Parag Ann Bhandar</v>
      </c>
      <c r="ET11" s="24">
        <f t="shared" si="1"/>
        <v>0</v>
      </c>
    </row>
    <row r="12" spans="1:150" ht="15" customHeight="1">
      <c r="A12" t="b">
        <f>C12=Mahasamund!C12</f>
        <v>1</v>
      </c>
      <c r="B12" s="69">
        <f t="shared" si="2"/>
        <v>7</v>
      </c>
      <c r="C12" s="61" t="str">
        <f>IF(Mahasamund!C12="","",Mahasamund!C12)</f>
        <v/>
      </c>
      <c r="D12" s="164">
        <f>'Production Summary'!$N$4</f>
        <v>666</v>
      </c>
      <c r="E12" s="164">
        <f>'Production Summary'!$M$4</f>
        <v>27.75</v>
      </c>
      <c r="F12" s="164">
        <v>0</v>
      </c>
      <c r="G12" s="164">
        <f>'Production Summary'!$N$5</f>
        <v>666</v>
      </c>
      <c r="H12" s="164">
        <f>'Production Summary'!$M$5</f>
        <v>27.75</v>
      </c>
      <c r="I12" s="164">
        <v>0</v>
      </c>
      <c r="J12" s="164">
        <f>'Production Summary'!$N$6</f>
        <v>200</v>
      </c>
      <c r="K12" s="328">
        <f>'Production Summary'!$M$6</f>
        <v>7.5</v>
      </c>
      <c r="L12" s="164">
        <v>0</v>
      </c>
      <c r="M12" s="365">
        <f>'Production Summary'!$N$7</f>
        <v>612.72</v>
      </c>
      <c r="N12" s="367">
        <f>'Production Summary'!$M$7</f>
        <v>25.53</v>
      </c>
      <c r="O12" s="164">
        <v>0</v>
      </c>
      <c r="P12" s="164">
        <f>'Production Summary'!$N$8</f>
        <v>780</v>
      </c>
      <c r="Q12" s="164">
        <f>'Production Summary'!$M$8</f>
        <v>65</v>
      </c>
      <c r="R12" s="164">
        <v>0</v>
      </c>
      <c r="S12" s="164">
        <f>'Production Summary'!$N$9</f>
        <v>720</v>
      </c>
      <c r="T12" s="164">
        <f>'Production Summary'!$M$9</f>
        <v>60</v>
      </c>
      <c r="U12" s="164">
        <v>0</v>
      </c>
      <c r="V12" s="164">
        <f>'Production Summary'!$N$10</f>
        <v>876</v>
      </c>
      <c r="W12" s="164">
        <f>'Production Summary'!$M$10</f>
        <v>73</v>
      </c>
      <c r="X12" s="164">
        <v>0</v>
      </c>
      <c r="Y12" s="164">
        <f>'Production Summary'!$N$14</f>
        <v>177</v>
      </c>
      <c r="Z12" s="328">
        <f>'Production Summary'!$M$14</f>
        <v>14.75</v>
      </c>
      <c r="AA12" s="164">
        <v>0</v>
      </c>
      <c r="AB12" s="164">
        <f>'Production Summary'!$N$15</f>
        <v>126</v>
      </c>
      <c r="AC12" s="164">
        <f>'Production Summary'!$M$15</f>
        <v>21</v>
      </c>
      <c r="AD12" s="164">
        <v>0</v>
      </c>
      <c r="AE12" s="164">
        <f>'Production Summary'!$N$16</f>
        <v>252</v>
      </c>
      <c r="AF12" s="164">
        <f>'Production Summary'!$M$16</f>
        <v>21</v>
      </c>
      <c r="AG12" s="164">
        <v>0</v>
      </c>
      <c r="AH12" s="164">
        <f>'Production Summary'!$N$18</f>
        <v>1035</v>
      </c>
      <c r="AI12" s="164">
        <f>'Production Summary'!$M$18</f>
        <v>17.25</v>
      </c>
      <c r="AJ12" s="164">
        <v>0</v>
      </c>
      <c r="AK12" s="164">
        <f>'Production Summary'!$N$19</f>
        <v>870</v>
      </c>
      <c r="AL12" s="164">
        <f>'Production Summary'!$M$19</f>
        <v>29</v>
      </c>
      <c r="AM12" s="164">
        <v>0</v>
      </c>
      <c r="AN12" s="164">
        <f>'Production Summary'!$N$20</f>
        <v>864</v>
      </c>
      <c r="AO12" s="164">
        <f>'Production Summary'!$M$20</f>
        <v>72</v>
      </c>
      <c r="AP12" s="164">
        <v>0</v>
      </c>
      <c r="AQ12" s="164">
        <f>'Production Summary'!$N$21</f>
        <v>670</v>
      </c>
      <c r="AR12" s="164">
        <f>'Production Summary'!$M$21</f>
        <v>335</v>
      </c>
      <c r="AS12" s="164">
        <v>0</v>
      </c>
      <c r="AT12" s="386">
        <f>'Production Summary'!$N$22</f>
        <v>375</v>
      </c>
      <c r="AU12" s="164">
        <f>'Production Summary'!$N$23</f>
        <v>1050</v>
      </c>
      <c r="AV12" s="164">
        <f>'Production Summary'!$N$25</f>
        <v>300</v>
      </c>
      <c r="AW12" s="164">
        <f>'Production Summary'!$M$25</f>
        <v>25</v>
      </c>
      <c r="AX12" s="164">
        <v>0</v>
      </c>
      <c r="AY12" s="164">
        <f>'Production Summary'!$N$26</f>
        <v>300</v>
      </c>
      <c r="AZ12" s="164">
        <f>'Production Summary'!$M$26</f>
        <v>25</v>
      </c>
      <c r="BA12" s="164">
        <v>0</v>
      </c>
      <c r="BB12" s="164">
        <f>'Production Summary'!$N$28</f>
        <v>777</v>
      </c>
      <c r="BC12" s="164">
        <f>'Production Summary'!$M$28</f>
        <v>12.95</v>
      </c>
      <c r="BD12" s="164">
        <v>0</v>
      </c>
      <c r="BE12" s="164">
        <f>'Production Summary'!$N$29</f>
        <v>612</v>
      </c>
      <c r="BF12" s="164">
        <f>'Production Summary'!$M$29</f>
        <v>51</v>
      </c>
      <c r="BG12" s="164">
        <v>0</v>
      </c>
      <c r="BH12" s="164">
        <f>'Production Summary'!$N$30</f>
        <v>500</v>
      </c>
      <c r="BI12" s="164">
        <f>'Production Summary'!$M$30</f>
        <v>250</v>
      </c>
      <c r="BJ12" s="164">
        <v>0</v>
      </c>
      <c r="BK12" s="386"/>
      <c r="BL12" s="164">
        <f>'Production Summary'!$N$32</f>
        <v>875</v>
      </c>
      <c r="BM12" s="164">
        <f>'Production Summary'!$N$34</f>
        <v>360.59999999999997</v>
      </c>
      <c r="BN12" s="164">
        <f>'Production Summary'!$M$34</f>
        <v>6.01</v>
      </c>
      <c r="BO12" s="164">
        <v>0</v>
      </c>
      <c r="BP12" s="164">
        <f>'Production Summary'!$N$36</f>
        <v>717</v>
      </c>
      <c r="BQ12" s="164">
        <f>'Production Summary'!$M$36</f>
        <v>11.95</v>
      </c>
      <c r="BR12" s="164">
        <v>0</v>
      </c>
      <c r="BS12" s="164">
        <f>'Production Summary'!$N$37</f>
        <v>210</v>
      </c>
      <c r="BT12" s="164">
        <f>'Production Summary'!$M$37</f>
        <v>21</v>
      </c>
      <c r="BU12" s="164">
        <v>0</v>
      </c>
      <c r="BV12" s="164">
        <f>'Production Summary'!$N$38</f>
        <v>280</v>
      </c>
      <c r="BW12" s="164">
        <f>'Production Summary'!$M$38</f>
        <v>28</v>
      </c>
      <c r="BX12" s="164">
        <v>0</v>
      </c>
      <c r="BY12" s="165">
        <f>'Production Summary'!$N$39</f>
        <v>300.38406247988502</v>
      </c>
      <c r="BZ12" s="164">
        <f>'Production Summary'!$M$39</f>
        <v>30.038406247988501</v>
      </c>
      <c r="CA12" s="164">
        <v>0</v>
      </c>
      <c r="CB12" s="164">
        <f>'Production Summary'!$N$40</f>
        <v>131.30000000000001</v>
      </c>
      <c r="CC12" s="164">
        <f>'Production Summary'!$M$40</f>
        <v>13.13</v>
      </c>
      <c r="CD12" s="164">
        <v>0</v>
      </c>
      <c r="CE12" s="164">
        <f>'Production Summary'!$N$42</f>
        <v>1136.3519999999996</v>
      </c>
      <c r="CF12" s="164">
        <f>'Production Summary'!$M$42</f>
        <v>81.167999999999978</v>
      </c>
      <c r="CG12" s="164">
        <v>0</v>
      </c>
      <c r="CH12" s="164">
        <v>0</v>
      </c>
      <c r="CI12" s="164">
        <f>'Production Summary'!$N$43</f>
        <v>184</v>
      </c>
      <c r="CJ12" s="164">
        <v>0</v>
      </c>
      <c r="CK12" s="164">
        <f>'Production Summary'!$N$44</f>
        <v>355</v>
      </c>
      <c r="CL12" s="164">
        <v>0</v>
      </c>
      <c r="CM12" s="375">
        <f>'Production Summary'!$N$45</f>
        <v>1650</v>
      </c>
      <c r="CN12" s="164">
        <f>'Production Summary'!$N$46</f>
        <v>270</v>
      </c>
      <c r="CO12" s="164">
        <f>'Production Summary'!$N$47</f>
        <v>1350</v>
      </c>
      <c r="CP12" s="166"/>
      <c r="CQ12" s="164">
        <f>'Production Summary'!$N$49</f>
        <v>8004.1580041580037</v>
      </c>
      <c r="CR12" s="164">
        <f>'Production Summary'!$M$49</f>
        <v>66.701316701316699</v>
      </c>
      <c r="CS12" s="164">
        <f>'Production Summary'!$N$50</f>
        <v>13331.600831600828</v>
      </c>
      <c r="CT12" s="164">
        <f>'Production Summary'!$M$50</f>
        <v>148.1288981288981</v>
      </c>
      <c r="CU12" s="164">
        <f>'Production Summary'!$N$51</f>
        <v>12785.862785862784</v>
      </c>
      <c r="CV12" s="164">
        <f>'Production Summary'!$M$51</f>
        <v>355.16285516285512</v>
      </c>
      <c r="CW12" s="164">
        <f>'Production Summary'!$N$52</f>
        <v>12629.937629937627</v>
      </c>
      <c r="CX12" s="164">
        <f>'Production Summary'!$M$52</f>
        <v>701.66320166320156</v>
      </c>
      <c r="CY12" s="164">
        <f>'Production Summary'!$N$53</f>
        <v>12396.049896049895</v>
      </c>
      <c r="CZ12" s="164">
        <f>'Production Summary'!$M$53</f>
        <v>688.66943866943859</v>
      </c>
      <c r="DA12" s="164">
        <f>'Production Summary'!$N$54</f>
        <v>13799.376299376298</v>
      </c>
      <c r="DB12" s="164">
        <f>'Production Summary'!$M$54</f>
        <v>766.63201663201653</v>
      </c>
      <c r="DC12" s="328">
        <f>'Production Summary'!$N$60</f>
        <v>12863.825363825363</v>
      </c>
      <c r="DD12" s="328">
        <f>'Production Summary'!$M$60</f>
        <v>714.65696465696465</v>
      </c>
      <c r="DE12" s="164">
        <f>'Production Summary'!$N$59</f>
        <v>11148.648648648648</v>
      </c>
      <c r="DF12" s="328">
        <f>'Production Summary'!$M$59</f>
        <v>619.36936936936934</v>
      </c>
      <c r="DG12" s="164">
        <f>'Production Summary'!$N$55</f>
        <v>13842.68884268884</v>
      </c>
      <c r="DH12" s="164">
        <f>'Production Summary'!$M$55</f>
        <v>3460.67221067221</v>
      </c>
      <c r="DI12" s="164">
        <f>'Production Summary'!$N$56</f>
        <v>13097.713097713096</v>
      </c>
      <c r="DJ12" s="164">
        <f>'Production Summary'!$M$56</f>
        <v>163.72141372141371</v>
      </c>
      <c r="DK12" s="164">
        <f>'Production Summary'!$N$57</f>
        <v>14189.189189189186</v>
      </c>
      <c r="DL12" s="164">
        <f>'Production Summary'!$M$57</f>
        <v>394.14414414414409</v>
      </c>
      <c r="DM12" s="164">
        <f>'Production Summary'!$N$58</f>
        <v>14017.671517671517</v>
      </c>
      <c r="DN12" s="164">
        <f>'Production Summary'!$M$58</f>
        <v>778.75952875952873</v>
      </c>
      <c r="DO12" s="164">
        <f>'Production Summary'!$N$61</f>
        <v>4500</v>
      </c>
      <c r="DP12" s="328">
        <f>'Production Summary'!$M$61</f>
        <v>750</v>
      </c>
      <c r="DQ12" s="164">
        <v>0</v>
      </c>
      <c r="DR12" s="164">
        <f>'Production Summary'!$N$62</f>
        <v>8900</v>
      </c>
      <c r="DS12" s="164">
        <f>'Production Summary'!$N$70</f>
        <v>300</v>
      </c>
      <c r="DT12" s="328">
        <f>'Production Summary'!$M$70</f>
        <v>25</v>
      </c>
      <c r="DU12" s="164">
        <v>0</v>
      </c>
      <c r="DV12" s="164">
        <f>'Production Summary'!$N$71</f>
        <v>150</v>
      </c>
      <c r="DW12" s="164">
        <v>0</v>
      </c>
      <c r="DX12" s="164">
        <f>'Production Summary'!$N$64</f>
        <v>192</v>
      </c>
      <c r="DY12" s="164">
        <v>0</v>
      </c>
      <c r="DZ12" s="391">
        <f>'Production Summary'!$N$65</f>
        <v>384</v>
      </c>
      <c r="EA12" s="164">
        <v>0</v>
      </c>
      <c r="EB12" s="391">
        <f>'Production Summary'!$N$66</f>
        <v>192</v>
      </c>
      <c r="EC12" s="164">
        <v>0</v>
      </c>
      <c r="ED12" s="164">
        <f>'Production Summary'!$N$67</f>
        <v>96</v>
      </c>
      <c r="EE12" s="164">
        <v>0</v>
      </c>
      <c r="EF12" s="164">
        <f>'Production Summary'!$N$68</f>
        <v>96</v>
      </c>
      <c r="EG12" s="164">
        <v>0</v>
      </c>
      <c r="EH12" s="164">
        <f>'Production Summary'!$N$69</f>
        <v>340</v>
      </c>
      <c r="EI12" s="101"/>
      <c r="EJ12" s="3"/>
      <c r="EK12" s="3"/>
      <c r="ER12" s="64" t="s">
        <v>28</v>
      </c>
      <c r="ES12" s="61" t="str">
        <f t="shared" si="0"/>
        <v/>
      </c>
      <c r="ET12" s="24">
        <f t="shared" si="1"/>
        <v>0</v>
      </c>
    </row>
    <row r="13" spans="1:150" ht="15" customHeight="1">
      <c r="A13" t="b">
        <f>C13=Mahasamund!C13</f>
        <v>1</v>
      </c>
      <c r="B13" s="69">
        <f t="shared" si="2"/>
        <v>8</v>
      </c>
      <c r="C13" s="61" t="str">
        <f>IF(Mahasamund!C13="","",Mahasamund!C13)</f>
        <v/>
      </c>
      <c r="D13" s="164">
        <f>'Production Summary'!$N$4</f>
        <v>666</v>
      </c>
      <c r="E13" s="164">
        <f>'Production Summary'!$M$4</f>
        <v>27.75</v>
      </c>
      <c r="F13" s="164">
        <v>0</v>
      </c>
      <c r="G13" s="164">
        <f>'Production Summary'!$N$5</f>
        <v>666</v>
      </c>
      <c r="H13" s="164">
        <f>'Production Summary'!$M$5</f>
        <v>27.75</v>
      </c>
      <c r="I13" s="164">
        <v>0</v>
      </c>
      <c r="J13" s="164">
        <f>'Production Summary'!$N$6</f>
        <v>200</v>
      </c>
      <c r="K13" s="328">
        <f>'Production Summary'!$M$6</f>
        <v>7.5</v>
      </c>
      <c r="L13" s="164">
        <v>0</v>
      </c>
      <c r="M13" s="365">
        <f>'Production Summary'!$N$7</f>
        <v>612.72</v>
      </c>
      <c r="N13" s="367">
        <f>'Production Summary'!$M$7</f>
        <v>25.53</v>
      </c>
      <c r="O13" s="164">
        <v>0</v>
      </c>
      <c r="P13" s="164">
        <f>'Production Summary'!$N$8</f>
        <v>780</v>
      </c>
      <c r="Q13" s="164">
        <f>'Production Summary'!$M$8</f>
        <v>65</v>
      </c>
      <c r="R13" s="164">
        <v>0</v>
      </c>
      <c r="S13" s="164">
        <f>'Production Summary'!$N$9</f>
        <v>720</v>
      </c>
      <c r="T13" s="164">
        <f>'Production Summary'!$M$9</f>
        <v>60</v>
      </c>
      <c r="U13" s="164">
        <v>0</v>
      </c>
      <c r="V13" s="164">
        <f>'Production Summary'!$N$10</f>
        <v>876</v>
      </c>
      <c r="W13" s="164">
        <f>'Production Summary'!$M$10</f>
        <v>73</v>
      </c>
      <c r="X13" s="164">
        <v>0</v>
      </c>
      <c r="Y13" s="164">
        <f>'Production Summary'!$N$14</f>
        <v>177</v>
      </c>
      <c r="Z13" s="328">
        <f>'Production Summary'!$M$14</f>
        <v>14.75</v>
      </c>
      <c r="AA13" s="164">
        <v>0</v>
      </c>
      <c r="AB13" s="164">
        <f>'Production Summary'!$N$15</f>
        <v>126</v>
      </c>
      <c r="AC13" s="164">
        <f>'Production Summary'!$M$15</f>
        <v>21</v>
      </c>
      <c r="AD13" s="164">
        <v>0</v>
      </c>
      <c r="AE13" s="164">
        <f>'Production Summary'!$N$16</f>
        <v>252</v>
      </c>
      <c r="AF13" s="164">
        <f>'Production Summary'!$M$16</f>
        <v>21</v>
      </c>
      <c r="AG13" s="164">
        <v>0</v>
      </c>
      <c r="AH13" s="164">
        <f>'Production Summary'!$N$18</f>
        <v>1035</v>
      </c>
      <c r="AI13" s="164">
        <f>'Production Summary'!$M$18</f>
        <v>17.25</v>
      </c>
      <c r="AJ13" s="164">
        <v>0</v>
      </c>
      <c r="AK13" s="164">
        <f>'Production Summary'!$N$19</f>
        <v>870</v>
      </c>
      <c r="AL13" s="164">
        <f>'Production Summary'!$M$19</f>
        <v>29</v>
      </c>
      <c r="AM13" s="164">
        <v>0</v>
      </c>
      <c r="AN13" s="164">
        <f>'Production Summary'!$N$20</f>
        <v>864</v>
      </c>
      <c r="AO13" s="164">
        <f>'Production Summary'!$M$20</f>
        <v>72</v>
      </c>
      <c r="AP13" s="164">
        <v>0</v>
      </c>
      <c r="AQ13" s="164">
        <f>'Production Summary'!$N$21</f>
        <v>670</v>
      </c>
      <c r="AR13" s="164">
        <f>'Production Summary'!$M$21</f>
        <v>335</v>
      </c>
      <c r="AS13" s="164">
        <v>0</v>
      </c>
      <c r="AT13" s="386">
        <f>'Production Summary'!$N$22</f>
        <v>375</v>
      </c>
      <c r="AU13" s="164">
        <f>'Production Summary'!$N$23</f>
        <v>1050</v>
      </c>
      <c r="AV13" s="164">
        <f>'Production Summary'!$N$25</f>
        <v>300</v>
      </c>
      <c r="AW13" s="164">
        <f>'Production Summary'!$M$25</f>
        <v>25</v>
      </c>
      <c r="AX13" s="164">
        <v>0</v>
      </c>
      <c r="AY13" s="164">
        <f>'Production Summary'!$N$26</f>
        <v>300</v>
      </c>
      <c r="AZ13" s="164">
        <f>'Production Summary'!$M$26</f>
        <v>25</v>
      </c>
      <c r="BA13" s="164">
        <v>0</v>
      </c>
      <c r="BB13" s="164">
        <f>'Production Summary'!$N$28</f>
        <v>777</v>
      </c>
      <c r="BC13" s="164">
        <f>'Production Summary'!$M$28</f>
        <v>12.95</v>
      </c>
      <c r="BD13" s="164">
        <v>0</v>
      </c>
      <c r="BE13" s="164">
        <f>'Production Summary'!$N$29</f>
        <v>612</v>
      </c>
      <c r="BF13" s="164">
        <f>'Production Summary'!$M$29</f>
        <v>51</v>
      </c>
      <c r="BG13" s="164">
        <v>0</v>
      </c>
      <c r="BH13" s="164">
        <f>'Production Summary'!$N$30</f>
        <v>500</v>
      </c>
      <c r="BI13" s="164">
        <f>'Production Summary'!$M$30</f>
        <v>250</v>
      </c>
      <c r="BJ13" s="164">
        <v>0</v>
      </c>
      <c r="BK13" s="386"/>
      <c r="BL13" s="164">
        <f>'Production Summary'!$N$32</f>
        <v>875</v>
      </c>
      <c r="BM13" s="164">
        <f>'Production Summary'!$N$34</f>
        <v>360.59999999999997</v>
      </c>
      <c r="BN13" s="164">
        <f>'Production Summary'!$M$34</f>
        <v>6.01</v>
      </c>
      <c r="BO13" s="164">
        <v>0</v>
      </c>
      <c r="BP13" s="164">
        <f>'Production Summary'!$N$36</f>
        <v>717</v>
      </c>
      <c r="BQ13" s="164">
        <f>'Production Summary'!$M$36</f>
        <v>11.95</v>
      </c>
      <c r="BR13" s="164">
        <v>0</v>
      </c>
      <c r="BS13" s="164">
        <f>'Production Summary'!$N$37</f>
        <v>210</v>
      </c>
      <c r="BT13" s="164">
        <f>'Production Summary'!$M$37</f>
        <v>21</v>
      </c>
      <c r="BU13" s="164">
        <v>0</v>
      </c>
      <c r="BV13" s="164">
        <f>'Production Summary'!$N$38</f>
        <v>280</v>
      </c>
      <c r="BW13" s="164">
        <f>'Production Summary'!$M$38</f>
        <v>28</v>
      </c>
      <c r="BX13" s="164">
        <v>0</v>
      </c>
      <c r="BY13" s="165">
        <f>'Production Summary'!$N$39</f>
        <v>300.38406247988502</v>
      </c>
      <c r="BZ13" s="164">
        <f>'Production Summary'!$M$39</f>
        <v>30.038406247988501</v>
      </c>
      <c r="CA13" s="164">
        <v>0</v>
      </c>
      <c r="CB13" s="164">
        <f>'Production Summary'!$N$40</f>
        <v>131.30000000000001</v>
      </c>
      <c r="CC13" s="164">
        <f>'Production Summary'!$M$40</f>
        <v>13.13</v>
      </c>
      <c r="CD13" s="164">
        <v>0</v>
      </c>
      <c r="CE13" s="164">
        <f>'Production Summary'!$N$42</f>
        <v>1136.3519999999996</v>
      </c>
      <c r="CF13" s="164">
        <f>'Production Summary'!$M$42</f>
        <v>81.167999999999978</v>
      </c>
      <c r="CG13" s="164">
        <v>0</v>
      </c>
      <c r="CH13" s="164">
        <v>0</v>
      </c>
      <c r="CI13" s="164">
        <f>'Production Summary'!$N$43</f>
        <v>184</v>
      </c>
      <c r="CJ13" s="164">
        <v>0</v>
      </c>
      <c r="CK13" s="164">
        <f>'Production Summary'!$N$44</f>
        <v>355</v>
      </c>
      <c r="CL13" s="164">
        <v>0</v>
      </c>
      <c r="CM13" s="375">
        <f>'Production Summary'!$N$45</f>
        <v>1650</v>
      </c>
      <c r="CN13" s="164">
        <f>'Production Summary'!$N$46</f>
        <v>270</v>
      </c>
      <c r="CO13" s="164">
        <f>'Production Summary'!$N$47</f>
        <v>1350</v>
      </c>
      <c r="CP13" s="166"/>
      <c r="CQ13" s="164">
        <f>'Production Summary'!$N$49</f>
        <v>8004.1580041580037</v>
      </c>
      <c r="CR13" s="164">
        <f>'Production Summary'!$M$49</f>
        <v>66.701316701316699</v>
      </c>
      <c r="CS13" s="164">
        <f>'Production Summary'!$N$50</f>
        <v>13331.600831600828</v>
      </c>
      <c r="CT13" s="164">
        <f>'Production Summary'!$M$50</f>
        <v>148.1288981288981</v>
      </c>
      <c r="CU13" s="164">
        <f>'Production Summary'!$N$51</f>
        <v>12785.862785862784</v>
      </c>
      <c r="CV13" s="164">
        <f>'Production Summary'!$M$51</f>
        <v>355.16285516285512</v>
      </c>
      <c r="CW13" s="164">
        <f>'Production Summary'!$N$52</f>
        <v>12629.937629937627</v>
      </c>
      <c r="CX13" s="164">
        <f>'Production Summary'!$M$52</f>
        <v>701.66320166320156</v>
      </c>
      <c r="CY13" s="164">
        <f>'Production Summary'!$N$53</f>
        <v>12396.049896049895</v>
      </c>
      <c r="CZ13" s="164">
        <f>'Production Summary'!$M$53</f>
        <v>688.66943866943859</v>
      </c>
      <c r="DA13" s="164">
        <f>'Production Summary'!$N$54</f>
        <v>13799.376299376298</v>
      </c>
      <c r="DB13" s="164">
        <f>'Production Summary'!$M$54</f>
        <v>766.63201663201653</v>
      </c>
      <c r="DC13" s="328">
        <f>'Production Summary'!$N$60</f>
        <v>12863.825363825363</v>
      </c>
      <c r="DD13" s="328">
        <f>'Production Summary'!$M$60</f>
        <v>714.65696465696465</v>
      </c>
      <c r="DE13" s="164">
        <f>'Production Summary'!$N$59</f>
        <v>11148.648648648648</v>
      </c>
      <c r="DF13" s="328">
        <f>'Production Summary'!$M$59</f>
        <v>619.36936936936934</v>
      </c>
      <c r="DG13" s="164">
        <f>'Production Summary'!$N$55</f>
        <v>13842.68884268884</v>
      </c>
      <c r="DH13" s="164">
        <f>'Production Summary'!$M$55</f>
        <v>3460.67221067221</v>
      </c>
      <c r="DI13" s="164">
        <f>'Production Summary'!$N$56</f>
        <v>13097.713097713096</v>
      </c>
      <c r="DJ13" s="164">
        <f>'Production Summary'!$M$56</f>
        <v>163.72141372141371</v>
      </c>
      <c r="DK13" s="164">
        <f>'Production Summary'!$N$57</f>
        <v>14189.189189189186</v>
      </c>
      <c r="DL13" s="164">
        <f>'Production Summary'!$M$57</f>
        <v>394.14414414414409</v>
      </c>
      <c r="DM13" s="164">
        <f>'Production Summary'!$N$58</f>
        <v>14017.671517671517</v>
      </c>
      <c r="DN13" s="164">
        <f>'Production Summary'!$M$58</f>
        <v>778.75952875952873</v>
      </c>
      <c r="DO13" s="164">
        <f>'Production Summary'!$N$61</f>
        <v>4500</v>
      </c>
      <c r="DP13" s="328">
        <f>'Production Summary'!$M$61</f>
        <v>750</v>
      </c>
      <c r="DQ13" s="164">
        <v>0</v>
      </c>
      <c r="DR13" s="164">
        <f>'Production Summary'!$N$62</f>
        <v>8900</v>
      </c>
      <c r="DS13" s="164">
        <f>'Production Summary'!$N$70</f>
        <v>300</v>
      </c>
      <c r="DT13" s="328">
        <f>'Production Summary'!$M$70</f>
        <v>25</v>
      </c>
      <c r="DU13" s="164">
        <v>0</v>
      </c>
      <c r="DV13" s="164">
        <f>'Production Summary'!$N$71</f>
        <v>150</v>
      </c>
      <c r="DW13" s="164">
        <v>0</v>
      </c>
      <c r="DX13" s="164">
        <f>'Production Summary'!$N$64</f>
        <v>192</v>
      </c>
      <c r="DY13" s="164">
        <v>0</v>
      </c>
      <c r="DZ13" s="391">
        <f>'Production Summary'!$N$65</f>
        <v>384</v>
      </c>
      <c r="EA13" s="164">
        <v>0</v>
      </c>
      <c r="EB13" s="391">
        <f>'Production Summary'!$N$66</f>
        <v>192</v>
      </c>
      <c r="EC13" s="164">
        <v>0</v>
      </c>
      <c r="ED13" s="164">
        <f>'Production Summary'!$N$67</f>
        <v>96</v>
      </c>
      <c r="EE13" s="164">
        <v>0</v>
      </c>
      <c r="EF13" s="164">
        <f>'Production Summary'!$N$68</f>
        <v>96</v>
      </c>
      <c r="EG13" s="164">
        <v>0</v>
      </c>
      <c r="EH13" s="164">
        <f>'Production Summary'!$N$69</f>
        <v>340</v>
      </c>
      <c r="EI13" s="101"/>
      <c r="EJ13" s="3"/>
      <c r="EK13" s="3"/>
      <c r="ER13" s="64" t="s">
        <v>29</v>
      </c>
      <c r="ES13" s="61" t="str">
        <f t="shared" si="0"/>
        <v/>
      </c>
      <c r="ET13" s="24">
        <f t="shared" si="1"/>
        <v>0</v>
      </c>
    </row>
    <row r="14" spans="1:150" ht="15" customHeight="1">
      <c r="A14" t="b">
        <f>C14=Mahasamund!C14</f>
        <v>1</v>
      </c>
      <c r="B14" s="69">
        <f t="shared" si="2"/>
        <v>9</v>
      </c>
      <c r="C14" s="61" t="str">
        <f>IF(Mahasamund!C14="","",Mahasamund!C14)</f>
        <v/>
      </c>
      <c r="D14" s="164">
        <f>'Production Summary'!$N$4</f>
        <v>666</v>
      </c>
      <c r="E14" s="164">
        <f>'Production Summary'!$M$4</f>
        <v>27.75</v>
      </c>
      <c r="F14" s="164">
        <v>0</v>
      </c>
      <c r="G14" s="164">
        <f>'Production Summary'!$N$5</f>
        <v>666</v>
      </c>
      <c r="H14" s="164">
        <f>'Production Summary'!$M$5</f>
        <v>27.75</v>
      </c>
      <c r="I14" s="164">
        <v>0</v>
      </c>
      <c r="J14" s="164">
        <f>'Production Summary'!$N$6</f>
        <v>200</v>
      </c>
      <c r="K14" s="328">
        <f>'Production Summary'!$M$6</f>
        <v>7.5</v>
      </c>
      <c r="L14" s="164">
        <v>0</v>
      </c>
      <c r="M14" s="365">
        <f>'Production Summary'!$N$7</f>
        <v>612.72</v>
      </c>
      <c r="N14" s="367">
        <f>'Production Summary'!$M$7</f>
        <v>25.53</v>
      </c>
      <c r="O14" s="164">
        <v>0</v>
      </c>
      <c r="P14" s="164">
        <f>'Production Summary'!$N$8</f>
        <v>780</v>
      </c>
      <c r="Q14" s="164">
        <f>'Production Summary'!$M$8</f>
        <v>65</v>
      </c>
      <c r="R14" s="164">
        <v>0</v>
      </c>
      <c r="S14" s="164">
        <f>'Production Summary'!$N$9</f>
        <v>720</v>
      </c>
      <c r="T14" s="164">
        <f>'Production Summary'!$M$9</f>
        <v>60</v>
      </c>
      <c r="U14" s="164">
        <v>0</v>
      </c>
      <c r="V14" s="164">
        <f>'Production Summary'!$N$10</f>
        <v>876</v>
      </c>
      <c r="W14" s="164">
        <f>'Production Summary'!$M$10</f>
        <v>73</v>
      </c>
      <c r="X14" s="164">
        <v>0</v>
      </c>
      <c r="Y14" s="164">
        <f>'Production Summary'!$N$14</f>
        <v>177</v>
      </c>
      <c r="Z14" s="328">
        <f>'Production Summary'!$M$14</f>
        <v>14.75</v>
      </c>
      <c r="AA14" s="164">
        <v>0</v>
      </c>
      <c r="AB14" s="164">
        <f>'Production Summary'!$N$15</f>
        <v>126</v>
      </c>
      <c r="AC14" s="164">
        <f>'Production Summary'!$M$15</f>
        <v>21</v>
      </c>
      <c r="AD14" s="164">
        <v>0</v>
      </c>
      <c r="AE14" s="164">
        <f>'Production Summary'!$N$16</f>
        <v>252</v>
      </c>
      <c r="AF14" s="164">
        <f>'Production Summary'!$M$16</f>
        <v>21</v>
      </c>
      <c r="AG14" s="164">
        <v>0</v>
      </c>
      <c r="AH14" s="164">
        <f>'Production Summary'!$N$18</f>
        <v>1035</v>
      </c>
      <c r="AI14" s="164">
        <f>'Production Summary'!$M$18</f>
        <v>17.25</v>
      </c>
      <c r="AJ14" s="164">
        <v>0</v>
      </c>
      <c r="AK14" s="164">
        <f>'Production Summary'!$N$19</f>
        <v>870</v>
      </c>
      <c r="AL14" s="164">
        <f>'Production Summary'!$M$19</f>
        <v>29</v>
      </c>
      <c r="AM14" s="164">
        <v>0</v>
      </c>
      <c r="AN14" s="164">
        <f>'Production Summary'!$N$20</f>
        <v>864</v>
      </c>
      <c r="AO14" s="164">
        <f>'Production Summary'!$M$20</f>
        <v>72</v>
      </c>
      <c r="AP14" s="164">
        <v>0</v>
      </c>
      <c r="AQ14" s="164">
        <f>'Production Summary'!$N$21</f>
        <v>670</v>
      </c>
      <c r="AR14" s="164">
        <f>'Production Summary'!$M$21</f>
        <v>335</v>
      </c>
      <c r="AS14" s="164">
        <v>0</v>
      </c>
      <c r="AT14" s="386">
        <f>'Production Summary'!$N$22</f>
        <v>375</v>
      </c>
      <c r="AU14" s="164">
        <f>'Production Summary'!$N$23</f>
        <v>1050</v>
      </c>
      <c r="AV14" s="164">
        <f>'Production Summary'!$N$25</f>
        <v>300</v>
      </c>
      <c r="AW14" s="164">
        <f>'Production Summary'!$M$25</f>
        <v>25</v>
      </c>
      <c r="AX14" s="164">
        <v>0</v>
      </c>
      <c r="AY14" s="164">
        <f>'Production Summary'!$N$26</f>
        <v>300</v>
      </c>
      <c r="AZ14" s="164">
        <f>'Production Summary'!$M$26</f>
        <v>25</v>
      </c>
      <c r="BA14" s="164">
        <v>0</v>
      </c>
      <c r="BB14" s="164">
        <f>'Production Summary'!$N$28</f>
        <v>777</v>
      </c>
      <c r="BC14" s="164">
        <f>'Production Summary'!$M$28</f>
        <v>12.95</v>
      </c>
      <c r="BD14" s="164">
        <v>0</v>
      </c>
      <c r="BE14" s="164">
        <f>'Production Summary'!$N$29</f>
        <v>612</v>
      </c>
      <c r="BF14" s="164">
        <f>'Production Summary'!$M$29</f>
        <v>51</v>
      </c>
      <c r="BG14" s="164">
        <v>0</v>
      </c>
      <c r="BH14" s="164">
        <f>'Production Summary'!$N$30</f>
        <v>500</v>
      </c>
      <c r="BI14" s="164">
        <f>'Production Summary'!$M$30</f>
        <v>250</v>
      </c>
      <c r="BJ14" s="164">
        <v>0</v>
      </c>
      <c r="BK14" s="386"/>
      <c r="BL14" s="164">
        <f>'Production Summary'!$N$32</f>
        <v>875</v>
      </c>
      <c r="BM14" s="164">
        <f>'Production Summary'!$N$34</f>
        <v>360.59999999999997</v>
      </c>
      <c r="BN14" s="164">
        <f>'Production Summary'!$M$34</f>
        <v>6.01</v>
      </c>
      <c r="BO14" s="164">
        <v>0</v>
      </c>
      <c r="BP14" s="164">
        <f>'Production Summary'!$N$36</f>
        <v>717</v>
      </c>
      <c r="BQ14" s="164">
        <f>'Production Summary'!$M$36</f>
        <v>11.95</v>
      </c>
      <c r="BR14" s="164">
        <v>0</v>
      </c>
      <c r="BS14" s="164">
        <f>'Production Summary'!$N$37</f>
        <v>210</v>
      </c>
      <c r="BT14" s="164">
        <f>'Production Summary'!$M$37</f>
        <v>21</v>
      </c>
      <c r="BU14" s="164">
        <v>0</v>
      </c>
      <c r="BV14" s="164">
        <f>'Production Summary'!$N$38</f>
        <v>280</v>
      </c>
      <c r="BW14" s="164">
        <f>'Production Summary'!$M$38</f>
        <v>28</v>
      </c>
      <c r="BX14" s="164">
        <v>0</v>
      </c>
      <c r="BY14" s="165">
        <f>'Production Summary'!$N$39</f>
        <v>300.38406247988502</v>
      </c>
      <c r="BZ14" s="164">
        <f>'Production Summary'!$M$39</f>
        <v>30.038406247988501</v>
      </c>
      <c r="CA14" s="164">
        <v>0</v>
      </c>
      <c r="CB14" s="164">
        <f>'Production Summary'!$N$40</f>
        <v>131.30000000000001</v>
      </c>
      <c r="CC14" s="164">
        <f>'Production Summary'!$M$40</f>
        <v>13.13</v>
      </c>
      <c r="CD14" s="164">
        <v>0</v>
      </c>
      <c r="CE14" s="164">
        <f>'Production Summary'!$N$42</f>
        <v>1136.3519999999996</v>
      </c>
      <c r="CF14" s="164">
        <f>'Production Summary'!$M$42</f>
        <v>81.167999999999978</v>
      </c>
      <c r="CG14" s="164">
        <v>0</v>
      </c>
      <c r="CH14" s="164">
        <v>0</v>
      </c>
      <c r="CI14" s="164">
        <f>'Production Summary'!$N$43</f>
        <v>184</v>
      </c>
      <c r="CJ14" s="164">
        <v>0</v>
      </c>
      <c r="CK14" s="164">
        <f>'Production Summary'!$N$44</f>
        <v>355</v>
      </c>
      <c r="CL14" s="164">
        <v>0</v>
      </c>
      <c r="CM14" s="375">
        <f>'Production Summary'!$N$45</f>
        <v>1650</v>
      </c>
      <c r="CN14" s="164">
        <f>'Production Summary'!$N$46</f>
        <v>270</v>
      </c>
      <c r="CO14" s="164">
        <f>'Production Summary'!$N$47</f>
        <v>1350</v>
      </c>
      <c r="CP14" s="166"/>
      <c r="CQ14" s="164">
        <f>'Production Summary'!$N$49</f>
        <v>8004.1580041580037</v>
      </c>
      <c r="CR14" s="164">
        <f>'Production Summary'!$M$49</f>
        <v>66.701316701316699</v>
      </c>
      <c r="CS14" s="164">
        <f>'Production Summary'!$N$50</f>
        <v>13331.600831600828</v>
      </c>
      <c r="CT14" s="164">
        <f>'Production Summary'!$M$50</f>
        <v>148.1288981288981</v>
      </c>
      <c r="CU14" s="164">
        <f>'Production Summary'!$N$51</f>
        <v>12785.862785862784</v>
      </c>
      <c r="CV14" s="164">
        <f>'Production Summary'!$M$51</f>
        <v>355.16285516285512</v>
      </c>
      <c r="CW14" s="164">
        <f>'Production Summary'!$N$52</f>
        <v>12629.937629937627</v>
      </c>
      <c r="CX14" s="164">
        <f>'Production Summary'!$M$52</f>
        <v>701.66320166320156</v>
      </c>
      <c r="CY14" s="164">
        <f>'Production Summary'!$N$53</f>
        <v>12396.049896049895</v>
      </c>
      <c r="CZ14" s="164">
        <f>'Production Summary'!$M$53</f>
        <v>688.66943866943859</v>
      </c>
      <c r="DA14" s="164">
        <f>'Production Summary'!$N$54</f>
        <v>13799.376299376298</v>
      </c>
      <c r="DB14" s="164">
        <f>'Production Summary'!$M$54</f>
        <v>766.63201663201653</v>
      </c>
      <c r="DC14" s="328">
        <f>'Production Summary'!$N$60</f>
        <v>12863.825363825363</v>
      </c>
      <c r="DD14" s="328">
        <f>'Production Summary'!$M$60</f>
        <v>714.65696465696465</v>
      </c>
      <c r="DE14" s="164">
        <f>'Production Summary'!$N$59</f>
        <v>11148.648648648648</v>
      </c>
      <c r="DF14" s="328">
        <f>'Production Summary'!$M$59</f>
        <v>619.36936936936934</v>
      </c>
      <c r="DG14" s="164">
        <f>'Production Summary'!$N$55</f>
        <v>13842.68884268884</v>
      </c>
      <c r="DH14" s="164">
        <f>'Production Summary'!$M$55</f>
        <v>3460.67221067221</v>
      </c>
      <c r="DI14" s="164">
        <f>'Production Summary'!$N$56</f>
        <v>13097.713097713096</v>
      </c>
      <c r="DJ14" s="164">
        <f>'Production Summary'!$M$56</f>
        <v>163.72141372141371</v>
      </c>
      <c r="DK14" s="164">
        <f>'Production Summary'!$N$57</f>
        <v>14189.189189189186</v>
      </c>
      <c r="DL14" s="164">
        <f>'Production Summary'!$M$57</f>
        <v>394.14414414414409</v>
      </c>
      <c r="DM14" s="164">
        <f>'Production Summary'!$N$58</f>
        <v>14017.671517671517</v>
      </c>
      <c r="DN14" s="164">
        <f>'Production Summary'!$M$58</f>
        <v>778.75952875952873</v>
      </c>
      <c r="DO14" s="164">
        <f>'Production Summary'!$N$61</f>
        <v>4500</v>
      </c>
      <c r="DP14" s="328">
        <f>'Production Summary'!$M$61</f>
        <v>750</v>
      </c>
      <c r="DQ14" s="164">
        <v>0</v>
      </c>
      <c r="DR14" s="164">
        <f>'Production Summary'!$N$62</f>
        <v>8900</v>
      </c>
      <c r="DS14" s="164">
        <f>'Production Summary'!$N$70</f>
        <v>300</v>
      </c>
      <c r="DT14" s="328">
        <f>'Production Summary'!$M$70</f>
        <v>25</v>
      </c>
      <c r="DU14" s="164">
        <v>0</v>
      </c>
      <c r="DV14" s="164">
        <f>'Production Summary'!$N$71</f>
        <v>150</v>
      </c>
      <c r="DW14" s="164">
        <v>0</v>
      </c>
      <c r="DX14" s="164">
        <f>'Production Summary'!$N$64</f>
        <v>192</v>
      </c>
      <c r="DY14" s="164">
        <v>0</v>
      </c>
      <c r="DZ14" s="391">
        <f>'Production Summary'!$N$65</f>
        <v>384</v>
      </c>
      <c r="EA14" s="164">
        <v>0</v>
      </c>
      <c r="EB14" s="391">
        <f>'Production Summary'!$N$66</f>
        <v>192</v>
      </c>
      <c r="EC14" s="164">
        <v>0</v>
      </c>
      <c r="ED14" s="164">
        <f>'Production Summary'!$N$67</f>
        <v>96</v>
      </c>
      <c r="EE14" s="164">
        <v>0</v>
      </c>
      <c r="EF14" s="164">
        <f>'Production Summary'!$N$68</f>
        <v>96</v>
      </c>
      <c r="EG14" s="164">
        <v>0</v>
      </c>
      <c r="EH14" s="164">
        <f>'Production Summary'!$N$69</f>
        <v>340</v>
      </c>
      <c r="EI14" s="101"/>
      <c r="EJ14" s="3"/>
      <c r="EK14" s="3"/>
      <c r="ER14" s="64" t="s">
        <v>30</v>
      </c>
      <c r="ES14" s="61" t="str">
        <f t="shared" si="0"/>
        <v/>
      </c>
      <c r="ET14" s="24">
        <f t="shared" si="1"/>
        <v>0</v>
      </c>
    </row>
    <row r="15" spans="1:150" ht="15" customHeight="1">
      <c r="A15" t="b">
        <f>C15=Mahasamund!C15</f>
        <v>1</v>
      </c>
      <c r="B15" s="69">
        <f t="shared" si="2"/>
        <v>10</v>
      </c>
      <c r="C15" s="61" t="str">
        <f>IF(Mahasamund!C15="","",Mahasamund!C15)</f>
        <v/>
      </c>
      <c r="D15" s="164">
        <f>'Production Summary'!$N$4</f>
        <v>666</v>
      </c>
      <c r="E15" s="164">
        <f>'Production Summary'!$M$4</f>
        <v>27.75</v>
      </c>
      <c r="F15" s="164">
        <v>0</v>
      </c>
      <c r="G15" s="164">
        <f>'Production Summary'!$N$5</f>
        <v>666</v>
      </c>
      <c r="H15" s="164">
        <f>'Production Summary'!$M$5</f>
        <v>27.75</v>
      </c>
      <c r="I15" s="164">
        <v>0</v>
      </c>
      <c r="J15" s="164">
        <f>'Production Summary'!$N$6</f>
        <v>200</v>
      </c>
      <c r="K15" s="328">
        <f>'Production Summary'!$M$6</f>
        <v>7.5</v>
      </c>
      <c r="L15" s="164">
        <v>0</v>
      </c>
      <c r="M15" s="365">
        <f>'Production Summary'!$N$7</f>
        <v>612.72</v>
      </c>
      <c r="N15" s="367">
        <f>'Production Summary'!$M$7</f>
        <v>25.53</v>
      </c>
      <c r="O15" s="164">
        <v>0</v>
      </c>
      <c r="P15" s="164">
        <f>'Production Summary'!$N$8</f>
        <v>780</v>
      </c>
      <c r="Q15" s="164">
        <f>'Production Summary'!$M$8</f>
        <v>65</v>
      </c>
      <c r="R15" s="164">
        <v>0</v>
      </c>
      <c r="S15" s="164">
        <f>'Production Summary'!$N$9</f>
        <v>720</v>
      </c>
      <c r="T15" s="164">
        <f>'Production Summary'!$M$9</f>
        <v>60</v>
      </c>
      <c r="U15" s="164">
        <v>0</v>
      </c>
      <c r="V15" s="164">
        <f>'Production Summary'!$N$10</f>
        <v>876</v>
      </c>
      <c r="W15" s="164">
        <f>'Production Summary'!$M$10</f>
        <v>73</v>
      </c>
      <c r="X15" s="164">
        <v>0</v>
      </c>
      <c r="Y15" s="164">
        <f>'Production Summary'!$N$14</f>
        <v>177</v>
      </c>
      <c r="Z15" s="328">
        <f>'Production Summary'!$M$14</f>
        <v>14.75</v>
      </c>
      <c r="AA15" s="164">
        <v>0</v>
      </c>
      <c r="AB15" s="164">
        <f>'Production Summary'!$N$15</f>
        <v>126</v>
      </c>
      <c r="AC15" s="164">
        <f>'Production Summary'!$M$15</f>
        <v>21</v>
      </c>
      <c r="AD15" s="164">
        <v>0</v>
      </c>
      <c r="AE15" s="164">
        <f>'Production Summary'!$N$16</f>
        <v>252</v>
      </c>
      <c r="AF15" s="164">
        <f>'Production Summary'!$M$16</f>
        <v>21</v>
      </c>
      <c r="AG15" s="164">
        <v>0</v>
      </c>
      <c r="AH15" s="164">
        <f>'Production Summary'!$N$18</f>
        <v>1035</v>
      </c>
      <c r="AI15" s="164">
        <f>'Production Summary'!$M$18</f>
        <v>17.25</v>
      </c>
      <c r="AJ15" s="164">
        <v>0</v>
      </c>
      <c r="AK15" s="164">
        <f>'Production Summary'!$N$19</f>
        <v>870</v>
      </c>
      <c r="AL15" s="164">
        <f>'Production Summary'!$M$19</f>
        <v>29</v>
      </c>
      <c r="AM15" s="164">
        <v>0</v>
      </c>
      <c r="AN15" s="164">
        <f>'Production Summary'!$N$20</f>
        <v>864</v>
      </c>
      <c r="AO15" s="164">
        <f>'Production Summary'!$M$20</f>
        <v>72</v>
      </c>
      <c r="AP15" s="164">
        <v>0</v>
      </c>
      <c r="AQ15" s="164">
        <f>'Production Summary'!$N$21</f>
        <v>670</v>
      </c>
      <c r="AR15" s="164">
        <f>'Production Summary'!$M$21</f>
        <v>335</v>
      </c>
      <c r="AS15" s="164">
        <v>0</v>
      </c>
      <c r="AT15" s="386">
        <f>'Production Summary'!$N$22</f>
        <v>375</v>
      </c>
      <c r="AU15" s="164">
        <f>'Production Summary'!$N$23</f>
        <v>1050</v>
      </c>
      <c r="AV15" s="164">
        <f>'Production Summary'!$N$25</f>
        <v>300</v>
      </c>
      <c r="AW15" s="164">
        <f>'Production Summary'!$M$25</f>
        <v>25</v>
      </c>
      <c r="AX15" s="164">
        <v>0</v>
      </c>
      <c r="AY15" s="164">
        <f>'Production Summary'!$N$26</f>
        <v>300</v>
      </c>
      <c r="AZ15" s="164">
        <f>'Production Summary'!$M$26</f>
        <v>25</v>
      </c>
      <c r="BA15" s="164">
        <v>0</v>
      </c>
      <c r="BB15" s="164">
        <f>'Production Summary'!$N$28</f>
        <v>777</v>
      </c>
      <c r="BC15" s="164">
        <f>'Production Summary'!$M$28</f>
        <v>12.95</v>
      </c>
      <c r="BD15" s="164">
        <v>0</v>
      </c>
      <c r="BE15" s="164">
        <f>'Production Summary'!$N$29</f>
        <v>612</v>
      </c>
      <c r="BF15" s="164">
        <f>'Production Summary'!$M$29</f>
        <v>51</v>
      </c>
      <c r="BG15" s="164">
        <v>0</v>
      </c>
      <c r="BH15" s="164">
        <f>'Production Summary'!$N$30</f>
        <v>500</v>
      </c>
      <c r="BI15" s="164">
        <f>'Production Summary'!$M$30</f>
        <v>250</v>
      </c>
      <c r="BJ15" s="164">
        <v>0</v>
      </c>
      <c r="BK15" s="386"/>
      <c r="BL15" s="164">
        <f>'Production Summary'!$N$32</f>
        <v>875</v>
      </c>
      <c r="BM15" s="164">
        <f>'Production Summary'!$N$34</f>
        <v>360.59999999999997</v>
      </c>
      <c r="BN15" s="164">
        <f>'Production Summary'!$M$34</f>
        <v>6.01</v>
      </c>
      <c r="BO15" s="164">
        <v>0</v>
      </c>
      <c r="BP15" s="164">
        <f>'Production Summary'!$N$36</f>
        <v>717</v>
      </c>
      <c r="BQ15" s="164">
        <f>'Production Summary'!$M$36</f>
        <v>11.95</v>
      </c>
      <c r="BR15" s="164">
        <v>0</v>
      </c>
      <c r="BS15" s="164">
        <f>'Production Summary'!$N$37</f>
        <v>210</v>
      </c>
      <c r="BT15" s="164">
        <f>'Production Summary'!$M$37</f>
        <v>21</v>
      </c>
      <c r="BU15" s="164">
        <v>0</v>
      </c>
      <c r="BV15" s="164">
        <f>'Production Summary'!$N$38</f>
        <v>280</v>
      </c>
      <c r="BW15" s="164">
        <f>'Production Summary'!$M$38</f>
        <v>28</v>
      </c>
      <c r="BX15" s="164">
        <v>0</v>
      </c>
      <c r="BY15" s="165">
        <f>'Production Summary'!$N$39</f>
        <v>300.38406247988502</v>
      </c>
      <c r="BZ15" s="164">
        <f>'Production Summary'!$M$39</f>
        <v>30.038406247988501</v>
      </c>
      <c r="CA15" s="164">
        <v>0</v>
      </c>
      <c r="CB15" s="164">
        <f>'Production Summary'!$N$40</f>
        <v>131.30000000000001</v>
      </c>
      <c r="CC15" s="164">
        <f>'Production Summary'!$M$40</f>
        <v>13.13</v>
      </c>
      <c r="CD15" s="164">
        <v>0</v>
      </c>
      <c r="CE15" s="164">
        <f>'Production Summary'!$N$42</f>
        <v>1136.3519999999996</v>
      </c>
      <c r="CF15" s="164">
        <f>'Production Summary'!$M$42</f>
        <v>81.167999999999978</v>
      </c>
      <c r="CG15" s="164">
        <v>0</v>
      </c>
      <c r="CH15" s="164">
        <v>0</v>
      </c>
      <c r="CI15" s="164">
        <f>'Production Summary'!$N$43</f>
        <v>184</v>
      </c>
      <c r="CJ15" s="164">
        <v>0</v>
      </c>
      <c r="CK15" s="164">
        <f>'Production Summary'!$N$44</f>
        <v>355</v>
      </c>
      <c r="CL15" s="164">
        <v>0</v>
      </c>
      <c r="CM15" s="375">
        <f>'Production Summary'!$N$45</f>
        <v>1650</v>
      </c>
      <c r="CN15" s="164">
        <f>'Production Summary'!$N$46</f>
        <v>270</v>
      </c>
      <c r="CO15" s="164">
        <f>'Production Summary'!$N$47</f>
        <v>1350</v>
      </c>
      <c r="CP15" s="166"/>
      <c r="CQ15" s="164">
        <f>'Production Summary'!$N$49</f>
        <v>8004.1580041580037</v>
      </c>
      <c r="CR15" s="164">
        <f>'Production Summary'!$M$49</f>
        <v>66.701316701316699</v>
      </c>
      <c r="CS15" s="164">
        <f>'Production Summary'!$N$50</f>
        <v>13331.600831600828</v>
      </c>
      <c r="CT15" s="164">
        <f>'Production Summary'!$M$50</f>
        <v>148.1288981288981</v>
      </c>
      <c r="CU15" s="164">
        <f>'Production Summary'!$N$51</f>
        <v>12785.862785862784</v>
      </c>
      <c r="CV15" s="164">
        <f>'Production Summary'!$M$51</f>
        <v>355.16285516285512</v>
      </c>
      <c r="CW15" s="164">
        <f>'Production Summary'!$N$52</f>
        <v>12629.937629937627</v>
      </c>
      <c r="CX15" s="164">
        <f>'Production Summary'!$M$52</f>
        <v>701.66320166320156</v>
      </c>
      <c r="CY15" s="164">
        <f>'Production Summary'!$N$53</f>
        <v>12396.049896049895</v>
      </c>
      <c r="CZ15" s="164">
        <f>'Production Summary'!$M$53</f>
        <v>688.66943866943859</v>
      </c>
      <c r="DA15" s="164">
        <f>'Production Summary'!$N$54</f>
        <v>13799.376299376298</v>
      </c>
      <c r="DB15" s="164">
        <f>'Production Summary'!$M$54</f>
        <v>766.63201663201653</v>
      </c>
      <c r="DC15" s="328">
        <f>'Production Summary'!$N$60</f>
        <v>12863.825363825363</v>
      </c>
      <c r="DD15" s="328">
        <f>'Production Summary'!$M$60</f>
        <v>714.65696465696465</v>
      </c>
      <c r="DE15" s="164">
        <f>'Production Summary'!$N$59</f>
        <v>11148.648648648648</v>
      </c>
      <c r="DF15" s="328">
        <f>'Production Summary'!$M$59</f>
        <v>619.36936936936934</v>
      </c>
      <c r="DG15" s="164">
        <f>'Production Summary'!$N$55</f>
        <v>13842.68884268884</v>
      </c>
      <c r="DH15" s="164">
        <f>'Production Summary'!$M$55</f>
        <v>3460.67221067221</v>
      </c>
      <c r="DI15" s="164">
        <f>'Production Summary'!$N$56</f>
        <v>13097.713097713096</v>
      </c>
      <c r="DJ15" s="164">
        <f>'Production Summary'!$M$56</f>
        <v>163.72141372141371</v>
      </c>
      <c r="DK15" s="164">
        <f>'Production Summary'!$N$57</f>
        <v>14189.189189189186</v>
      </c>
      <c r="DL15" s="164">
        <f>'Production Summary'!$M$57</f>
        <v>394.14414414414409</v>
      </c>
      <c r="DM15" s="164">
        <f>'Production Summary'!$N$58</f>
        <v>14017.671517671517</v>
      </c>
      <c r="DN15" s="164">
        <f>'Production Summary'!$M$58</f>
        <v>778.75952875952873</v>
      </c>
      <c r="DO15" s="164">
        <f>'Production Summary'!$N$61</f>
        <v>4500</v>
      </c>
      <c r="DP15" s="328">
        <f>'Production Summary'!$M$61</f>
        <v>750</v>
      </c>
      <c r="DQ15" s="164">
        <v>0</v>
      </c>
      <c r="DR15" s="164">
        <f>'Production Summary'!$N$62</f>
        <v>8900</v>
      </c>
      <c r="DS15" s="164">
        <f>'Production Summary'!$N$70</f>
        <v>300</v>
      </c>
      <c r="DT15" s="328">
        <f>'Production Summary'!$M$70</f>
        <v>25</v>
      </c>
      <c r="DU15" s="164">
        <v>0</v>
      </c>
      <c r="DV15" s="164">
        <f>'Production Summary'!$N$71</f>
        <v>150</v>
      </c>
      <c r="DW15" s="164">
        <v>0</v>
      </c>
      <c r="DX15" s="164">
        <f>'Production Summary'!$N$64</f>
        <v>192</v>
      </c>
      <c r="DY15" s="164">
        <v>0</v>
      </c>
      <c r="DZ15" s="391">
        <f>'Production Summary'!$N$65</f>
        <v>384</v>
      </c>
      <c r="EA15" s="164">
        <v>0</v>
      </c>
      <c r="EB15" s="391">
        <f>'Production Summary'!$N$66</f>
        <v>192</v>
      </c>
      <c r="EC15" s="164">
        <v>0</v>
      </c>
      <c r="ED15" s="164">
        <f>'Production Summary'!$N$67</f>
        <v>96</v>
      </c>
      <c r="EE15" s="164">
        <v>0</v>
      </c>
      <c r="EF15" s="164">
        <f>'Production Summary'!$N$68</f>
        <v>96</v>
      </c>
      <c r="EG15" s="164">
        <v>0</v>
      </c>
      <c r="EH15" s="164">
        <f>'Production Summary'!$N$69</f>
        <v>340</v>
      </c>
      <c r="EI15" s="101"/>
      <c r="EJ15" s="3"/>
      <c r="EK15" s="3"/>
      <c r="ER15" s="64" t="s">
        <v>31</v>
      </c>
      <c r="ES15" s="61" t="str">
        <f t="shared" si="0"/>
        <v/>
      </c>
      <c r="ET15" s="24">
        <f t="shared" si="1"/>
        <v>0</v>
      </c>
    </row>
    <row r="16" spans="1:150" ht="15" customHeight="1">
      <c r="A16" t="b">
        <f>C16=Mahasamund!C16</f>
        <v>1</v>
      </c>
      <c r="B16" s="69">
        <f t="shared" si="2"/>
        <v>11</v>
      </c>
      <c r="C16" s="61" t="str">
        <f>IF(Mahasamund!C16="","",Mahasamund!C16)</f>
        <v/>
      </c>
      <c r="D16" s="164">
        <f>'Production Summary'!$N$4</f>
        <v>666</v>
      </c>
      <c r="E16" s="164">
        <f>'Production Summary'!$M$4</f>
        <v>27.75</v>
      </c>
      <c r="F16" s="164">
        <v>0</v>
      </c>
      <c r="G16" s="164">
        <f>'Production Summary'!$N$5</f>
        <v>666</v>
      </c>
      <c r="H16" s="164">
        <f>'Production Summary'!$M$5</f>
        <v>27.75</v>
      </c>
      <c r="I16" s="164">
        <v>0</v>
      </c>
      <c r="J16" s="164">
        <f>'Production Summary'!$N$6</f>
        <v>200</v>
      </c>
      <c r="K16" s="328">
        <f>'Production Summary'!$M$6</f>
        <v>7.5</v>
      </c>
      <c r="L16" s="164">
        <v>0</v>
      </c>
      <c r="M16" s="365">
        <f>'Production Summary'!$N$7</f>
        <v>612.72</v>
      </c>
      <c r="N16" s="367">
        <f>'Production Summary'!$M$7</f>
        <v>25.53</v>
      </c>
      <c r="O16" s="164">
        <v>0</v>
      </c>
      <c r="P16" s="164">
        <f>'Production Summary'!$N$8</f>
        <v>780</v>
      </c>
      <c r="Q16" s="164">
        <f>'Production Summary'!$M$8</f>
        <v>65</v>
      </c>
      <c r="R16" s="164">
        <v>0</v>
      </c>
      <c r="S16" s="164">
        <f>'Production Summary'!$N$9</f>
        <v>720</v>
      </c>
      <c r="T16" s="164">
        <f>'Production Summary'!$M$9</f>
        <v>60</v>
      </c>
      <c r="U16" s="164">
        <v>0</v>
      </c>
      <c r="V16" s="164">
        <f>'Production Summary'!$N$10</f>
        <v>876</v>
      </c>
      <c r="W16" s="164">
        <f>'Production Summary'!$M$10</f>
        <v>73</v>
      </c>
      <c r="X16" s="164">
        <v>0</v>
      </c>
      <c r="Y16" s="164">
        <f>'Production Summary'!$N$14</f>
        <v>177</v>
      </c>
      <c r="Z16" s="328">
        <f>'Production Summary'!$M$14</f>
        <v>14.75</v>
      </c>
      <c r="AA16" s="164">
        <v>0</v>
      </c>
      <c r="AB16" s="164">
        <f>'Production Summary'!$N$15</f>
        <v>126</v>
      </c>
      <c r="AC16" s="164">
        <f>'Production Summary'!$M$15</f>
        <v>21</v>
      </c>
      <c r="AD16" s="164">
        <v>0</v>
      </c>
      <c r="AE16" s="164">
        <f>'Production Summary'!$N$16</f>
        <v>252</v>
      </c>
      <c r="AF16" s="164">
        <f>'Production Summary'!$M$16</f>
        <v>21</v>
      </c>
      <c r="AG16" s="164">
        <v>0</v>
      </c>
      <c r="AH16" s="164">
        <f>'Production Summary'!$N$18</f>
        <v>1035</v>
      </c>
      <c r="AI16" s="164">
        <f>'Production Summary'!$M$18</f>
        <v>17.25</v>
      </c>
      <c r="AJ16" s="164">
        <v>0</v>
      </c>
      <c r="AK16" s="164">
        <f>'Production Summary'!$N$19</f>
        <v>870</v>
      </c>
      <c r="AL16" s="164">
        <f>'Production Summary'!$M$19</f>
        <v>29</v>
      </c>
      <c r="AM16" s="164">
        <v>0</v>
      </c>
      <c r="AN16" s="164">
        <f>'Production Summary'!$N$20</f>
        <v>864</v>
      </c>
      <c r="AO16" s="164">
        <f>'Production Summary'!$M$20</f>
        <v>72</v>
      </c>
      <c r="AP16" s="164">
        <v>0</v>
      </c>
      <c r="AQ16" s="164">
        <f>'Production Summary'!$N$21</f>
        <v>670</v>
      </c>
      <c r="AR16" s="164">
        <f>'Production Summary'!$M$21</f>
        <v>335</v>
      </c>
      <c r="AS16" s="164">
        <v>0</v>
      </c>
      <c r="AT16" s="386">
        <f>'Production Summary'!$N$22</f>
        <v>375</v>
      </c>
      <c r="AU16" s="164">
        <f>'Production Summary'!$N$23</f>
        <v>1050</v>
      </c>
      <c r="AV16" s="164">
        <f>'Production Summary'!$N$25</f>
        <v>300</v>
      </c>
      <c r="AW16" s="164">
        <f>'Production Summary'!$M$25</f>
        <v>25</v>
      </c>
      <c r="AX16" s="164">
        <v>0</v>
      </c>
      <c r="AY16" s="164">
        <f>'Production Summary'!$N$26</f>
        <v>300</v>
      </c>
      <c r="AZ16" s="164">
        <f>'Production Summary'!$M$26</f>
        <v>25</v>
      </c>
      <c r="BA16" s="164">
        <v>0</v>
      </c>
      <c r="BB16" s="164">
        <f>'Production Summary'!$N$28</f>
        <v>777</v>
      </c>
      <c r="BC16" s="164">
        <f>'Production Summary'!$M$28</f>
        <v>12.95</v>
      </c>
      <c r="BD16" s="164">
        <v>0</v>
      </c>
      <c r="BE16" s="164">
        <f>'Production Summary'!$N$29</f>
        <v>612</v>
      </c>
      <c r="BF16" s="164">
        <f>'Production Summary'!$M$29</f>
        <v>51</v>
      </c>
      <c r="BG16" s="164">
        <v>0</v>
      </c>
      <c r="BH16" s="164">
        <f>'Production Summary'!$N$30</f>
        <v>500</v>
      </c>
      <c r="BI16" s="164">
        <f>'Production Summary'!$M$30</f>
        <v>250</v>
      </c>
      <c r="BJ16" s="164">
        <v>0</v>
      </c>
      <c r="BK16" s="386"/>
      <c r="BL16" s="164">
        <f>'Production Summary'!$N$32</f>
        <v>875</v>
      </c>
      <c r="BM16" s="164">
        <f>'Production Summary'!$N$34</f>
        <v>360.59999999999997</v>
      </c>
      <c r="BN16" s="164">
        <f>'Production Summary'!$M$34</f>
        <v>6.01</v>
      </c>
      <c r="BO16" s="164">
        <v>0</v>
      </c>
      <c r="BP16" s="164">
        <f>'Production Summary'!$N$36</f>
        <v>717</v>
      </c>
      <c r="BQ16" s="164">
        <f>'Production Summary'!$M$36</f>
        <v>11.95</v>
      </c>
      <c r="BR16" s="164">
        <v>0</v>
      </c>
      <c r="BS16" s="164">
        <f>'Production Summary'!$N$37</f>
        <v>210</v>
      </c>
      <c r="BT16" s="164">
        <f>'Production Summary'!$M$37</f>
        <v>21</v>
      </c>
      <c r="BU16" s="164">
        <v>0</v>
      </c>
      <c r="BV16" s="164">
        <f>'Production Summary'!$N$38</f>
        <v>280</v>
      </c>
      <c r="BW16" s="164">
        <f>'Production Summary'!$M$38</f>
        <v>28</v>
      </c>
      <c r="BX16" s="164">
        <v>0</v>
      </c>
      <c r="BY16" s="165">
        <f>'Production Summary'!$N$39</f>
        <v>300.38406247988502</v>
      </c>
      <c r="BZ16" s="164">
        <f>'Production Summary'!$M$39</f>
        <v>30.038406247988501</v>
      </c>
      <c r="CA16" s="164">
        <v>0</v>
      </c>
      <c r="CB16" s="164">
        <f>'Production Summary'!$N$40</f>
        <v>131.30000000000001</v>
      </c>
      <c r="CC16" s="164">
        <f>'Production Summary'!$M$40</f>
        <v>13.13</v>
      </c>
      <c r="CD16" s="164">
        <v>0</v>
      </c>
      <c r="CE16" s="164">
        <f>'Production Summary'!$N$42</f>
        <v>1136.3519999999996</v>
      </c>
      <c r="CF16" s="164">
        <f>'Production Summary'!$M$42</f>
        <v>81.167999999999978</v>
      </c>
      <c r="CG16" s="164">
        <v>0</v>
      </c>
      <c r="CH16" s="164">
        <v>0</v>
      </c>
      <c r="CI16" s="164">
        <f>'Production Summary'!$N$43</f>
        <v>184</v>
      </c>
      <c r="CJ16" s="164">
        <v>0</v>
      </c>
      <c r="CK16" s="164">
        <f>'Production Summary'!$N$44</f>
        <v>355</v>
      </c>
      <c r="CL16" s="164">
        <v>0</v>
      </c>
      <c r="CM16" s="375">
        <f>'Production Summary'!$N$45</f>
        <v>1650</v>
      </c>
      <c r="CN16" s="164">
        <f>'Production Summary'!$N$46</f>
        <v>270</v>
      </c>
      <c r="CO16" s="164">
        <f>'Production Summary'!$N$47</f>
        <v>1350</v>
      </c>
      <c r="CP16" s="166"/>
      <c r="CQ16" s="164">
        <f>'Production Summary'!$N$49</f>
        <v>8004.1580041580037</v>
      </c>
      <c r="CR16" s="164">
        <f>'Production Summary'!$M$49</f>
        <v>66.701316701316699</v>
      </c>
      <c r="CS16" s="164">
        <f>'Production Summary'!$N$50</f>
        <v>13331.600831600828</v>
      </c>
      <c r="CT16" s="164">
        <f>'Production Summary'!$M$50</f>
        <v>148.1288981288981</v>
      </c>
      <c r="CU16" s="164">
        <f>'Production Summary'!$N$51</f>
        <v>12785.862785862784</v>
      </c>
      <c r="CV16" s="164">
        <f>'Production Summary'!$M$51</f>
        <v>355.16285516285512</v>
      </c>
      <c r="CW16" s="164">
        <f>'Production Summary'!$N$52</f>
        <v>12629.937629937627</v>
      </c>
      <c r="CX16" s="164">
        <f>'Production Summary'!$M$52</f>
        <v>701.66320166320156</v>
      </c>
      <c r="CY16" s="164">
        <f>'Production Summary'!$N$53</f>
        <v>12396.049896049895</v>
      </c>
      <c r="CZ16" s="164">
        <f>'Production Summary'!$M$53</f>
        <v>688.66943866943859</v>
      </c>
      <c r="DA16" s="164">
        <f>'Production Summary'!$N$54</f>
        <v>13799.376299376298</v>
      </c>
      <c r="DB16" s="164">
        <f>'Production Summary'!$M$54</f>
        <v>766.63201663201653</v>
      </c>
      <c r="DC16" s="328">
        <f>'Production Summary'!$N$60</f>
        <v>12863.825363825363</v>
      </c>
      <c r="DD16" s="328">
        <f>'Production Summary'!$M$60</f>
        <v>714.65696465696465</v>
      </c>
      <c r="DE16" s="164">
        <f>'Production Summary'!$N$59</f>
        <v>11148.648648648648</v>
      </c>
      <c r="DF16" s="328">
        <f>'Production Summary'!$M$59</f>
        <v>619.36936936936934</v>
      </c>
      <c r="DG16" s="164">
        <f>'Production Summary'!$N$55</f>
        <v>13842.68884268884</v>
      </c>
      <c r="DH16" s="164">
        <f>'Production Summary'!$M$55</f>
        <v>3460.67221067221</v>
      </c>
      <c r="DI16" s="164">
        <f>'Production Summary'!$N$56</f>
        <v>13097.713097713096</v>
      </c>
      <c r="DJ16" s="164">
        <f>'Production Summary'!$M$56</f>
        <v>163.72141372141371</v>
      </c>
      <c r="DK16" s="164">
        <f>'Production Summary'!$N$57</f>
        <v>14189.189189189186</v>
      </c>
      <c r="DL16" s="164">
        <f>'Production Summary'!$M$57</f>
        <v>394.14414414414409</v>
      </c>
      <c r="DM16" s="164">
        <f>'Production Summary'!$N$58</f>
        <v>14017.671517671517</v>
      </c>
      <c r="DN16" s="164">
        <f>'Production Summary'!$M$58</f>
        <v>778.75952875952873</v>
      </c>
      <c r="DO16" s="164">
        <f>'Production Summary'!$N$61</f>
        <v>4500</v>
      </c>
      <c r="DP16" s="328">
        <f>'Production Summary'!$M$61</f>
        <v>750</v>
      </c>
      <c r="DQ16" s="164">
        <v>0</v>
      </c>
      <c r="DR16" s="164">
        <f>'Production Summary'!$N$62</f>
        <v>8900</v>
      </c>
      <c r="DS16" s="164">
        <f>'Production Summary'!$N$70</f>
        <v>300</v>
      </c>
      <c r="DT16" s="328">
        <f>'Production Summary'!$M$70</f>
        <v>25</v>
      </c>
      <c r="DU16" s="164">
        <v>0</v>
      </c>
      <c r="DV16" s="164">
        <f>'Production Summary'!$N$71</f>
        <v>150</v>
      </c>
      <c r="DW16" s="164">
        <v>0</v>
      </c>
      <c r="DX16" s="164">
        <f>'Production Summary'!$N$64</f>
        <v>192</v>
      </c>
      <c r="DY16" s="164">
        <v>0</v>
      </c>
      <c r="DZ16" s="391">
        <f>'Production Summary'!$N$65</f>
        <v>384</v>
      </c>
      <c r="EA16" s="164">
        <v>0</v>
      </c>
      <c r="EB16" s="391">
        <f>'Production Summary'!$N$66</f>
        <v>192</v>
      </c>
      <c r="EC16" s="164">
        <v>0</v>
      </c>
      <c r="ED16" s="164">
        <f>'Production Summary'!$N$67</f>
        <v>96</v>
      </c>
      <c r="EE16" s="164">
        <v>0</v>
      </c>
      <c r="EF16" s="164">
        <f>'Production Summary'!$N$68</f>
        <v>96</v>
      </c>
      <c r="EG16" s="164">
        <v>0</v>
      </c>
      <c r="EH16" s="164">
        <f>'Production Summary'!$N$69</f>
        <v>340</v>
      </c>
      <c r="EI16" s="101"/>
      <c r="EJ16" s="3"/>
      <c r="EK16" s="3"/>
      <c r="ER16" s="64" t="s">
        <v>32</v>
      </c>
      <c r="ES16" s="61" t="str">
        <f t="shared" si="0"/>
        <v/>
      </c>
      <c r="ET16" s="24">
        <f t="shared" si="1"/>
        <v>0</v>
      </c>
    </row>
    <row r="17" spans="1:150" ht="15" customHeight="1">
      <c r="A17" t="b">
        <f>C17=Mahasamund!C17</f>
        <v>1</v>
      </c>
      <c r="B17" s="69">
        <f t="shared" si="2"/>
        <v>12</v>
      </c>
      <c r="C17" s="61" t="str">
        <f>IF(Mahasamund!C17="","",Mahasamund!C17)</f>
        <v/>
      </c>
      <c r="D17" s="164">
        <f>'Production Summary'!$N$4</f>
        <v>666</v>
      </c>
      <c r="E17" s="164">
        <f>'Production Summary'!$M$4</f>
        <v>27.75</v>
      </c>
      <c r="F17" s="164">
        <v>0</v>
      </c>
      <c r="G17" s="164">
        <f>'Production Summary'!$N$5</f>
        <v>666</v>
      </c>
      <c r="H17" s="164">
        <f>'Production Summary'!$M$5</f>
        <v>27.75</v>
      </c>
      <c r="I17" s="164">
        <v>0</v>
      </c>
      <c r="J17" s="164">
        <f>'Production Summary'!$N$6</f>
        <v>200</v>
      </c>
      <c r="K17" s="328">
        <f>'Production Summary'!$M$6</f>
        <v>7.5</v>
      </c>
      <c r="L17" s="164">
        <v>0</v>
      </c>
      <c r="M17" s="365">
        <f>'Production Summary'!$N$7</f>
        <v>612.72</v>
      </c>
      <c r="N17" s="367">
        <f>'Production Summary'!$M$7</f>
        <v>25.53</v>
      </c>
      <c r="O17" s="164">
        <v>0</v>
      </c>
      <c r="P17" s="164">
        <f>'Production Summary'!$N$8</f>
        <v>780</v>
      </c>
      <c r="Q17" s="164">
        <f>'Production Summary'!$M$8</f>
        <v>65</v>
      </c>
      <c r="R17" s="164">
        <v>0</v>
      </c>
      <c r="S17" s="164">
        <f>'Production Summary'!$N$9</f>
        <v>720</v>
      </c>
      <c r="T17" s="164">
        <f>'Production Summary'!$M$9</f>
        <v>60</v>
      </c>
      <c r="U17" s="164">
        <v>0</v>
      </c>
      <c r="V17" s="164">
        <f>'Production Summary'!$N$10</f>
        <v>876</v>
      </c>
      <c r="W17" s="164">
        <f>'Production Summary'!$M$10</f>
        <v>73</v>
      </c>
      <c r="X17" s="164">
        <v>0</v>
      </c>
      <c r="Y17" s="164">
        <f>'Production Summary'!$N$14</f>
        <v>177</v>
      </c>
      <c r="Z17" s="328">
        <f>'Production Summary'!$M$14</f>
        <v>14.75</v>
      </c>
      <c r="AA17" s="164">
        <v>0</v>
      </c>
      <c r="AB17" s="164">
        <f>'Production Summary'!$N$15</f>
        <v>126</v>
      </c>
      <c r="AC17" s="164">
        <f>'Production Summary'!$M$15</f>
        <v>21</v>
      </c>
      <c r="AD17" s="164">
        <v>0</v>
      </c>
      <c r="AE17" s="164">
        <f>'Production Summary'!$N$16</f>
        <v>252</v>
      </c>
      <c r="AF17" s="164">
        <f>'Production Summary'!$M$16</f>
        <v>21</v>
      </c>
      <c r="AG17" s="164">
        <v>0</v>
      </c>
      <c r="AH17" s="164">
        <f>'Production Summary'!$N$18</f>
        <v>1035</v>
      </c>
      <c r="AI17" s="164">
        <f>'Production Summary'!$M$18</f>
        <v>17.25</v>
      </c>
      <c r="AJ17" s="164">
        <v>0</v>
      </c>
      <c r="AK17" s="164">
        <f>'Production Summary'!$N$19</f>
        <v>870</v>
      </c>
      <c r="AL17" s="164">
        <f>'Production Summary'!$M$19</f>
        <v>29</v>
      </c>
      <c r="AM17" s="164">
        <v>0</v>
      </c>
      <c r="AN17" s="164">
        <f>'Production Summary'!$N$20</f>
        <v>864</v>
      </c>
      <c r="AO17" s="164">
        <f>'Production Summary'!$M$20</f>
        <v>72</v>
      </c>
      <c r="AP17" s="164">
        <v>0</v>
      </c>
      <c r="AQ17" s="164">
        <f>'Production Summary'!$N$21</f>
        <v>670</v>
      </c>
      <c r="AR17" s="164">
        <f>'Production Summary'!$M$21</f>
        <v>335</v>
      </c>
      <c r="AS17" s="164">
        <v>0</v>
      </c>
      <c r="AT17" s="386">
        <f>'Production Summary'!$N$22</f>
        <v>375</v>
      </c>
      <c r="AU17" s="164">
        <f>'Production Summary'!$N$23</f>
        <v>1050</v>
      </c>
      <c r="AV17" s="164">
        <f>'Production Summary'!$N$25</f>
        <v>300</v>
      </c>
      <c r="AW17" s="164">
        <f>'Production Summary'!$M$25</f>
        <v>25</v>
      </c>
      <c r="AX17" s="164">
        <v>0</v>
      </c>
      <c r="AY17" s="164">
        <f>'Production Summary'!$N$26</f>
        <v>300</v>
      </c>
      <c r="AZ17" s="164">
        <f>'Production Summary'!$M$26</f>
        <v>25</v>
      </c>
      <c r="BA17" s="164">
        <v>0</v>
      </c>
      <c r="BB17" s="164">
        <f>'Production Summary'!$N$28</f>
        <v>777</v>
      </c>
      <c r="BC17" s="164">
        <f>'Production Summary'!$M$28</f>
        <v>12.95</v>
      </c>
      <c r="BD17" s="164">
        <v>0</v>
      </c>
      <c r="BE17" s="164">
        <f>'Production Summary'!$N$29</f>
        <v>612</v>
      </c>
      <c r="BF17" s="164">
        <f>'Production Summary'!$M$29</f>
        <v>51</v>
      </c>
      <c r="BG17" s="164">
        <v>0</v>
      </c>
      <c r="BH17" s="164">
        <f>'Production Summary'!$N$30</f>
        <v>500</v>
      </c>
      <c r="BI17" s="164">
        <f>'Production Summary'!$M$30</f>
        <v>250</v>
      </c>
      <c r="BJ17" s="164">
        <v>0</v>
      </c>
      <c r="BK17" s="386"/>
      <c r="BL17" s="164">
        <f>'Production Summary'!$N$32</f>
        <v>875</v>
      </c>
      <c r="BM17" s="164">
        <f>'Production Summary'!$N$34</f>
        <v>360.59999999999997</v>
      </c>
      <c r="BN17" s="164">
        <f>'Production Summary'!$M$34</f>
        <v>6.01</v>
      </c>
      <c r="BO17" s="164">
        <v>0</v>
      </c>
      <c r="BP17" s="164">
        <f>'Production Summary'!$N$36</f>
        <v>717</v>
      </c>
      <c r="BQ17" s="164">
        <f>'Production Summary'!$M$36</f>
        <v>11.95</v>
      </c>
      <c r="BR17" s="164">
        <v>0</v>
      </c>
      <c r="BS17" s="164">
        <f>'Production Summary'!$N$37</f>
        <v>210</v>
      </c>
      <c r="BT17" s="164">
        <f>'Production Summary'!$M$37</f>
        <v>21</v>
      </c>
      <c r="BU17" s="164">
        <v>0</v>
      </c>
      <c r="BV17" s="164">
        <f>'Production Summary'!$N$38</f>
        <v>280</v>
      </c>
      <c r="BW17" s="164">
        <f>'Production Summary'!$M$38</f>
        <v>28</v>
      </c>
      <c r="BX17" s="164">
        <v>0</v>
      </c>
      <c r="BY17" s="165">
        <f>'Production Summary'!$N$39</f>
        <v>300.38406247988502</v>
      </c>
      <c r="BZ17" s="164">
        <f>'Production Summary'!$M$39</f>
        <v>30.038406247988501</v>
      </c>
      <c r="CA17" s="164">
        <v>0</v>
      </c>
      <c r="CB17" s="164">
        <f>'Production Summary'!$N$40</f>
        <v>131.30000000000001</v>
      </c>
      <c r="CC17" s="164">
        <f>'Production Summary'!$M$40</f>
        <v>13.13</v>
      </c>
      <c r="CD17" s="164">
        <v>0</v>
      </c>
      <c r="CE17" s="164">
        <f>'Production Summary'!$N$42</f>
        <v>1136.3519999999996</v>
      </c>
      <c r="CF17" s="164">
        <f>'Production Summary'!$M$42</f>
        <v>81.167999999999978</v>
      </c>
      <c r="CG17" s="164">
        <v>0</v>
      </c>
      <c r="CH17" s="164">
        <v>0</v>
      </c>
      <c r="CI17" s="164">
        <f>'Production Summary'!$N$43</f>
        <v>184</v>
      </c>
      <c r="CJ17" s="164">
        <v>0</v>
      </c>
      <c r="CK17" s="164">
        <f>'Production Summary'!$N$44</f>
        <v>355</v>
      </c>
      <c r="CL17" s="164">
        <v>0</v>
      </c>
      <c r="CM17" s="375">
        <f>'Production Summary'!$N$45</f>
        <v>1650</v>
      </c>
      <c r="CN17" s="164">
        <f>'Production Summary'!$N$46</f>
        <v>270</v>
      </c>
      <c r="CO17" s="164">
        <f>'Production Summary'!$N$47</f>
        <v>1350</v>
      </c>
      <c r="CP17" s="166"/>
      <c r="CQ17" s="164">
        <f>'Production Summary'!$N$49</f>
        <v>8004.1580041580037</v>
      </c>
      <c r="CR17" s="164">
        <f>'Production Summary'!$M$49</f>
        <v>66.701316701316699</v>
      </c>
      <c r="CS17" s="164">
        <f>'Production Summary'!$N$50</f>
        <v>13331.600831600828</v>
      </c>
      <c r="CT17" s="164">
        <f>'Production Summary'!$M$50</f>
        <v>148.1288981288981</v>
      </c>
      <c r="CU17" s="164">
        <f>'Production Summary'!$N$51</f>
        <v>12785.862785862784</v>
      </c>
      <c r="CV17" s="164">
        <f>'Production Summary'!$M$51</f>
        <v>355.16285516285512</v>
      </c>
      <c r="CW17" s="164">
        <f>'Production Summary'!$N$52</f>
        <v>12629.937629937627</v>
      </c>
      <c r="CX17" s="164">
        <f>'Production Summary'!$M$52</f>
        <v>701.66320166320156</v>
      </c>
      <c r="CY17" s="164">
        <f>'Production Summary'!$N$53</f>
        <v>12396.049896049895</v>
      </c>
      <c r="CZ17" s="164">
        <f>'Production Summary'!$M$53</f>
        <v>688.66943866943859</v>
      </c>
      <c r="DA17" s="164">
        <f>'Production Summary'!$N$54</f>
        <v>13799.376299376298</v>
      </c>
      <c r="DB17" s="164">
        <f>'Production Summary'!$M$54</f>
        <v>766.63201663201653</v>
      </c>
      <c r="DC17" s="328">
        <f>'Production Summary'!$N$60</f>
        <v>12863.825363825363</v>
      </c>
      <c r="DD17" s="328">
        <f>'Production Summary'!$M$60</f>
        <v>714.65696465696465</v>
      </c>
      <c r="DE17" s="164">
        <f>'Production Summary'!$N$59</f>
        <v>11148.648648648648</v>
      </c>
      <c r="DF17" s="328">
        <f>'Production Summary'!$M$59</f>
        <v>619.36936936936934</v>
      </c>
      <c r="DG17" s="164">
        <f>'Production Summary'!$N$55</f>
        <v>13842.68884268884</v>
      </c>
      <c r="DH17" s="164">
        <f>'Production Summary'!$M$55</f>
        <v>3460.67221067221</v>
      </c>
      <c r="DI17" s="164">
        <f>'Production Summary'!$N$56</f>
        <v>13097.713097713096</v>
      </c>
      <c r="DJ17" s="164">
        <f>'Production Summary'!$M$56</f>
        <v>163.72141372141371</v>
      </c>
      <c r="DK17" s="164">
        <f>'Production Summary'!$N$57</f>
        <v>14189.189189189186</v>
      </c>
      <c r="DL17" s="164">
        <f>'Production Summary'!$M$57</f>
        <v>394.14414414414409</v>
      </c>
      <c r="DM17" s="164">
        <f>'Production Summary'!$N$58</f>
        <v>14017.671517671517</v>
      </c>
      <c r="DN17" s="164">
        <f>'Production Summary'!$M$58</f>
        <v>778.75952875952873</v>
      </c>
      <c r="DO17" s="164">
        <f>'Production Summary'!$N$61</f>
        <v>4500</v>
      </c>
      <c r="DP17" s="328">
        <f>'Production Summary'!$M$61</f>
        <v>750</v>
      </c>
      <c r="DQ17" s="164">
        <v>0</v>
      </c>
      <c r="DR17" s="164">
        <f>'Production Summary'!$N$62</f>
        <v>8900</v>
      </c>
      <c r="DS17" s="164">
        <f>'Production Summary'!$N$70</f>
        <v>300</v>
      </c>
      <c r="DT17" s="328">
        <f>'Production Summary'!$M$70</f>
        <v>25</v>
      </c>
      <c r="DU17" s="164">
        <v>0</v>
      </c>
      <c r="DV17" s="164">
        <f>'Production Summary'!$N$71</f>
        <v>150</v>
      </c>
      <c r="DW17" s="164">
        <v>0</v>
      </c>
      <c r="DX17" s="164">
        <f>'Production Summary'!$N$64</f>
        <v>192</v>
      </c>
      <c r="DY17" s="164">
        <v>0</v>
      </c>
      <c r="DZ17" s="391">
        <f>'Production Summary'!$N$65</f>
        <v>384</v>
      </c>
      <c r="EA17" s="164">
        <v>0</v>
      </c>
      <c r="EB17" s="391">
        <f>'Production Summary'!$N$66</f>
        <v>192</v>
      </c>
      <c r="EC17" s="164">
        <v>0</v>
      </c>
      <c r="ED17" s="164">
        <f>'Production Summary'!$N$67</f>
        <v>96</v>
      </c>
      <c r="EE17" s="164">
        <v>0</v>
      </c>
      <c r="EF17" s="164">
        <f>'Production Summary'!$N$68</f>
        <v>96</v>
      </c>
      <c r="EG17" s="164">
        <v>0</v>
      </c>
      <c r="EH17" s="164">
        <f>'Production Summary'!$N$69</f>
        <v>340</v>
      </c>
      <c r="EI17" s="101"/>
      <c r="EJ17" s="3"/>
      <c r="EK17" s="3"/>
      <c r="ER17" s="64" t="s">
        <v>33</v>
      </c>
      <c r="ES17" s="61" t="str">
        <f t="shared" si="0"/>
        <v/>
      </c>
      <c r="ET17" s="24">
        <f t="shared" si="1"/>
        <v>0</v>
      </c>
    </row>
    <row r="18" spans="1:150" ht="15" customHeight="1">
      <c r="A18" t="b">
        <f>C18=Mahasamund!C18</f>
        <v>1</v>
      </c>
      <c r="B18" s="69">
        <f t="shared" si="2"/>
        <v>13</v>
      </c>
      <c r="C18" s="61" t="str">
        <f>IF(Mahasamund!C18="","",Mahasamund!C18)</f>
        <v/>
      </c>
      <c r="D18" s="164">
        <f>'Production Summary'!$N$4</f>
        <v>666</v>
      </c>
      <c r="E18" s="164">
        <f>'Production Summary'!$M$4</f>
        <v>27.75</v>
      </c>
      <c r="F18" s="164">
        <v>0</v>
      </c>
      <c r="G18" s="164">
        <f>'Production Summary'!$N$5</f>
        <v>666</v>
      </c>
      <c r="H18" s="164">
        <f>'Production Summary'!$M$5</f>
        <v>27.75</v>
      </c>
      <c r="I18" s="164">
        <v>0</v>
      </c>
      <c r="J18" s="164">
        <f>'Production Summary'!$N$6</f>
        <v>200</v>
      </c>
      <c r="K18" s="328">
        <f>'Production Summary'!$M$6</f>
        <v>7.5</v>
      </c>
      <c r="L18" s="164">
        <v>0</v>
      </c>
      <c r="M18" s="365">
        <f>'Production Summary'!$N$7</f>
        <v>612.72</v>
      </c>
      <c r="N18" s="367">
        <f>'Production Summary'!$M$7</f>
        <v>25.53</v>
      </c>
      <c r="O18" s="164">
        <v>0</v>
      </c>
      <c r="P18" s="164">
        <f>'Production Summary'!$N$8</f>
        <v>780</v>
      </c>
      <c r="Q18" s="164">
        <f>'Production Summary'!$M$8</f>
        <v>65</v>
      </c>
      <c r="R18" s="164">
        <v>0</v>
      </c>
      <c r="S18" s="164">
        <f>'Production Summary'!$N$9</f>
        <v>720</v>
      </c>
      <c r="T18" s="164">
        <f>'Production Summary'!$M$9</f>
        <v>60</v>
      </c>
      <c r="U18" s="164">
        <v>0</v>
      </c>
      <c r="V18" s="164">
        <f>'Production Summary'!$N$10</f>
        <v>876</v>
      </c>
      <c r="W18" s="164">
        <f>'Production Summary'!$M$10</f>
        <v>73</v>
      </c>
      <c r="X18" s="164">
        <v>0</v>
      </c>
      <c r="Y18" s="164">
        <f>'Production Summary'!$N$14</f>
        <v>177</v>
      </c>
      <c r="Z18" s="328">
        <f>'Production Summary'!$M$14</f>
        <v>14.75</v>
      </c>
      <c r="AA18" s="164">
        <v>0</v>
      </c>
      <c r="AB18" s="164">
        <f>'Production Summary'!$N$15</f>
        <v>126</v>
      </c>
      <c r="AC18" s="164">
        <f>'Production Summary'!$M$15</f>
        <v>21</v>
      </c>
      <c r="AD18" s="164">
        <v>0</v>
      </c>
      <c r="AE18" s="164">
        <f>'Production Summary'!$N$16</f>
        <v>252</v>
      </c>
      <c r="AF18" s="164">
        <f>'Production Summary'!$M$16</f>
        <v>21</v>
      </c>
      <c r="AG18" s="164">
        <v>0</v>
      </c>
      <c r="AH18" s="164">
        <f>'Production Summary'!$N$18</f>
        <v>1035</v>
      </c>
      <c r="AI18" s="164">
        <f>'Production Summary'!$M$18</f>
        <v>17.25</v>
      </c>
      <c r="AJ18" s="164">
        <v>0</v>
      </c>
      <c r="AK18" s="164">
        <f>'Production Summary'!$N$19</f>
        <v>870</v>
      </c>
      <c r="AL18" s="164">
        <f>'Production Summary'!$M$19</f>
        <v>29</v>
      </c>
      <c r="AM18" s="164">
        <v>0</v>
      </c>
      <c r="AN18" s="164">
        <f>'Production Summary'!$N$20</f>
        <v>864</v>
      </c>
      <c r="AO18" s="164">
        <f>'Production Summary'!$M$20</f>
        <v>72</v>
      </c>
      <c r="AP18" s="164">
        <v>0</v>
      </c>
      <c r="AQ18" s="164">
        <f>'Production Summary'!$N$21</f>
        <v>670</v>
      </c>
      <c r="AR18" s="164">
        <f>'Production Summary'!$M$21</f>
        <v>335</v>
      </c>
      <c r="AS18" s="164">
        <v>0</v>
      </c>
      <c r="AT18" s="386">
        <f>'Production Summary'!$N$22</f>
        <v>375</v>
      </c>
      <c r="AU18" s="164">
        <f>'Production Summary'!$N$23</f>
        <v>1050</v>
      </c>
      <c r="AV18" s="164">
        <f>'Production Summary'!$N$25</f>
        <v>300</v>
      </c>
      <c r="AW18" s="164">
        <f>'Production Summary'!$M$25</f>
        <v>25</v>
      </c>
      <c r="AX18" s="164">
        <v>0</v>
      </c>
      <c r="AY18" s="164">
        <f>'Production Summary'!$N$26</f>
        <v>300</v>
      </c>
      <c r="AZ18" s="164">
        <f>'Production Summary'!$M$26</f>
        <v>25</v>
      </c>
      <c r="BA18" s="164">
        <v>0</v>
      </c>
      <c r="BB18" s="164">
        <f>'Production Summary'!$N$28</f>
        <v>777</v>
      </c>
      <c r="BC18" s="164">
        <f>'Production Summary'!$M$28</f>
        <v>12.95</v>
      </c>
      <c r="BD18" s="164">
        <v>0</v>
      </c>
      <c r="BE18" s="164">
        <f>'Production Summary'!$N$29</f>
        <v>612</v>
      </c>
      <c r="BF18" s="164">
        <f>'Production Summary'!$M$29</f>
        <v>51</v>
      </c>
      <c r="BG18" s="164">
        <v>0</v>
      </c>
      <c r="BH18" s="164">
        <f>'Production Summary'!$N$30</f>
        <v>500</v>
      </c>
      <c r="BI18" s="164">
        <f>'Production Summary'!$M$30</f>
        <v>250</v>
      </c>
      <c r="BJ18" s="164">
        <v>0</v>
      </c>
      <c r="BK18" s="386"/>
      <c r="BL18" s="164">
        <f>'Production Summary'!$N$32</f>
        <v>875</v>
      </c>
      <c r="BM18" s="164">
        <f>'Production Summary'!$N$34</f>
        <v>360.59999999999997</v>
      </c>
      <c r="BN18" s="164">
        <f>'Production Summary'!$M$34</f>
        <v>6.01</v>
      </c>
      <c r="BO18" s="164">
        <v>0</v>
      </c>
      <c r="BP18" s="164">
        <f>'Production Summary'!$N$36</f>
        <v>717</v>
      </c>
      <c r="BQ18" s="164">
        <f>'Production Summary'!$M$36</f>
        <v>11.95</v>
      </c>
      <c r="BR18" s="164">
        <v>0</v>
      </c>
      <c r="BS18" s="164">
        <f>'Production Summary'!$N$37</f>
        <v>210</v>
      </c>
      <c r="BT18" s="164">
        <f>'Production Summary'!$M$37</f>
        <v>21</v>
      </c>
      <c r="BU18" s="164">
        <v>0</v>
      </c>
      <c r="BV18" s="164">
        <f>'Production Summary'!$N$38</f>
        <v>280</v>
      </c>
      <c r="BW18" s="164">
        <f>'Production Summary'!$M$38</f>
        <v>28</v>
      </c>
      <c r="BX18" s="164">
        <v>0</v>
      </c>
      <c r="BY18" s="165">
        <f>'Production Summary'!$N$39</f>
        <v>300.38406247988502</v>
      </c>
      <c r="BZ18" s="164">
        <f>'Production Summary'!$M$39</f>
        <v>30.038406247988501</v>
      </c>
      <c r="CA18" s="164">
        <v>0</v>
      </c>
      <c r="CB18" s="164">
        <f>'Production Summary'!$N$40</f>
        <v>131.30000000000001</v>
      </c>
      <c r="CC18" s="164">
        <f>'Production Summary'!$M$40</f>
        <v>13.13</v>
      </c>
      <c r="CD18" s="164">
        <v>0</v>
      </c>
      <c r="CE18" s="164">
        <f>'Production Summary'!$N$42</f>
        <v>1136.3519999999996</v>
      </c>
      <c r="CF18" s="164">
        <f>'Production Summary'!$M$42</f>
        <v>81.167999999999978</v>
      </c>
      <c r="CG18" s="164">
        <v>0</v>
      </c>
      <c r="CH18" s="164">
        <v>0</v>
      </c>
      <c r="CI18" s="164">
        <f>'Production Summary'!$N$43</f>
        <v>184</v>
      </c>
      <c r="CJ18" s="164">
        <v>0</v>
      </c>
      <c r="CK18" s="164">
        <f>'Production Summary'!$N$44</f>
        <v>355</v>
      </c>
      <c r="CL18" s="164">
        <v>0</v>
      </c>
      <c r="CM18" s="375">
        <f>'Production Summary'!$N$45</f>
        <v>1650</v>
      </c>
      <c r="CN18" s="164">
        <f>'Production Summary'!$N$46</f>
        <v>270</v>
      </c>
      <c r="CO18" s="164">
        <f>'Production Summary'!$N$47</f>
        <v>1350</v>
      </c>
      <c r="CP18" s="166"/>
      <c r="CQ18" s="164">
        <f>'Production Summary'!$N$49</f>
        <v>8004.1580041580037</v>
      </c>
      <c r="CR18" s="164">
        <f>'Production Summary'!$M$49</f>
        <v>66.701316701316699</v>
      </c>
      <c r="CS18" s="164">
        <f>'Production Summary'!$N$50</f>
        <v>13331.600831600828</v>
      </c>
      <c r="CT18" s="164">
        <f>'Production Summary'!$M$50</f>
        <v>148.1288981288981</v>
      </c>
      <c r="CU18" s="164">
        <f>'Production Summary'!$N$51</f>
        <v>12785.862785862784</v>
      </c>
      <c r="CV18" s="164">
        <f>'Production Summary'!$M$51</f>
        <v>355.16285516285512</v>
      </c>
      <c r="CW18" s="164">
        <f>'Production Summary'!$N$52</f>
        <v>12629.937629937627</v>
      </c>
      <c r="CX18" s="164">
        <f>'Production Summary'!$M$52</f>
        <v>701.66320166320156</v>
      </c>
      <c r="CY18" s="164">
        <f>'Production Summary'!$N$53</f>
        <v>12396.049896049895</v>
      </c>
      <c r="CZ18" s="164">
        <f>'Production Summary'!$M$53</f>
        <v>688.66943866943859</v>
      </c>
      <c r="DA18" s="164">
        <f>'Production Summary'!$N$54</f>
        <v>13799.376299376298</v>
      </c>
      <c r="DB18" s="164">
        <f>'Production Summary'!$M$54</f>
        <v>766.63201663201653</v>
      </c>
      <c r="DC18" s="328">
        <f>'Production Summary'!$N$60</f>
        <v>12863.825363825363</v>
      </c>
      <c r="DD18" s="328">
        <f>'Production Summary'!$M$60</f>
        <v>714.65696465696465</v>
      </c>
      <c r="DE18" s="164">
        <f>'Production Summary'!$N$59</f>
        <v>11148.648648648648</v>
      </c>
      <c r="DF18" s="328">
        <f>'Production Summary'!$M$59</f>
        <v>619.36936936936934</v>
      </c>
      <c r="DG18" s="164">
        <f>'Production Summary'!$N$55</f>
        <v>13842.68884268884</v>
      </c>
      <c r="DH18" s="164">
        <f>'Production Summary'!$M$55</f>
        <v>3460.67221067221</v>
      </c>
      <c r="DI18" s="164">
        <f>'Production Summary'!$N$56</f>
        <v>13097.713097713096</v>
      </c>
      <c r="DJ18" s="164">
        <f>'Production Summary'!$M$56</f>
        <v>163.72141372141371</v>
      </c>
      <c r="DK18" s="164">
        <f>'Production Summary'!$N$57</f>
        <v>14189.189189189186</v>
      </c>
      <c r="DL18" s="164">
        <f>'Production Summary'!$M$57</f>
        <v>394.14414414414409</v>
      </c>
      <c r="DM18" s="164">
        <f>'Production Summary'!$N$58</f>
        <v>14017.671517671517</v>
      </c>
      <c r="DN18" s="164">
        <f>'Production Summary'!$M$58</f>
        <v>778.75952875952873</v>
      </c>
      <c r="DO18" s="164">
        <f>'Production Summary'!$N$61</f>
        <v>4500</v>
      </c>
      <c r="DP18" s="328">
        <f>'Production Summary'!$M$61</f>
        <v>750</v>
      </c>
      <c r="DQ18" s="164">
        <v>0</v>
      </c>
      <c r="DR18" s="164">
        <f>'Production Summary'!$N$62</f>
        <v>8900</v>
      </c>
      <c r="DS18" s="164">
        <f>'Production Summary'!$N$70</f>
        <v>300</v>
      </c>
      <c r="DT18" s="328">
        <f>'Production Summary'!$M$70</f>
        <v>25</v>
      </c>
      <c r="DU18" s="164">
        <v>0</v>
      </c>
      <c r="DV18" s="164">
        <f>'Production Summary'!$N$71</f>
        <v>150</v>
      </c>
      <c r="DW18" s="164">
        <v>0</v>
      </c>
      <c r="DX18" s="164">
        <f>'Production Summary'!$N$64</f>
        <v>192</v>
      </c>
      <c r="DY18" s="164">
        <v>0</v>
      </c>
      <c r="DZ18" s="391">
        <f>'Production Summary'!$N$65</f>
        <v>384</v>
      </c>
      <c r="EA18" s="164">
        <v>0</v>
      </c>
      <c r="EB18" s="391">
        <f>'Production Summary'!$N$66</f>
        <v>192</v>
      </c>
      <c r="EC18" s="164">
        <v>0</v>
      </c>
      <c r="ED18" s="164">
        <f>'Production Summary'!$N$67</f>
        <v>96</v>
      </c>
      <c r="EE18" s="164">
        <v>0</v>
      </c>
      <c r="EF18" s="164">
        <f>'Production Summary'!$N$68</f>
        <v>96</v>
      </c>
      <c r="EG18" s="164">
        <v>0</v>
      </c>
      <c r="EH18" s="164">
        <f>'Production Summary'!$N$69</f>
        <v>340</v>
      </c>
      <c r="EI18" s="101"/>
      <c r="EJ18" s="3"/>
      <c r="EK18" s="3"/>
      <c r="ER18" s="64" t="s">
        <v>34</v>
      </c>
      <c r="ES18" s="61" t="str">
        <f t="shared" si="0"/>
        <v/>
      </c>
      <c r="ET18" s="24">
        <f t="shared" si="1"/>
        <v>0</v>
      </c>
    </row>
    <row r="19" spans="1:150" ht="15" customHeight="1">
      <c r="A19" t="b">
        <f>C19=Mahasamund!C19</f>
        <v>1</v>
      </c>
      <c r="B19" s="69">
        <f t="shared" si="2"/>
        <v>14</v>
      </c>
      <c r="C19" s="61" t="str">
        <f>IF(Mahasamund!C19="","",Mahasamund!C19)</f>
        <v/>
      </c>
      <c r="D19" s="164">
        <f>'Production Summary'!$N$4</f>
        <v>666</v>
      </c>
      <c r="E19" s="164">
        <f>'Production Summary'!$M$4</f>
        <v>27.75</v>
      </c>
      <c r="F19" s="164">
        <v>0</v>
      </c>
      <c r="G19" s="164">
        <f>'Production Summary'!$N$5</f>
        <v>666</v>
      </c>
      <c r="H19" s="164">
        <f>'Production Summary'!$M$5</f>
        <v>27.75</v>
      </c>
      <c r="I19" s="164">
        <v>0</v>
      </c>
      <c r="J19" s="164">
        <f>'Production Summary'!$N$6</f>
        <v>200</v>
      </c>
      <c r="K19" s="328">
        <f>'Production Summary'!$M$6</f>
        <v>7.5</v>
      </c>
      <c r="L19" s="164">
        <v>0</v>
      </c>
      <c r="M19" s="365">
        <f>'Production Summary'!$N$7</f>
        <v>612.72</v>
      </c>
      <c r="N19" s="367">
        <f>'Production Summary'!$M$7</f>
        <v>25.53</v>
      </c>
      <c r="O19" s="164">
        <v>0</v>
      </c>
      <c r="P19" s="164">
        <f>'Production Summary'!$N$8</f>
        <v>780</v>
      </c>
      <c r="Q19" s="164">
        <f>'Production Summary'!$M$8</f>
        <v>65</v>
      </c>
      <c r="R19" s="164">
        <v>0</v>
      </c>
      <c r="S19" s="164">
        <f>'Production Summary'!$N$9</f>
        <v>720</v>
      </c>
      <c r="T19" s="164">
        <f>'Production Summary'!$M$9</f>
        <v>60</v>
      </c>
      <c r="U19" s="164">
        <v>0</v>
      </c>
      <c r="V19" s="164">
        <f>'Production Summary'!$N$10</f>
        <v>876</v>
      </c>
      <c r="W19" s="164">
        <f>'Production Summary'!$M$10</f>
        <v>73</v>
      </c>
      <c r="X19" s="164">
        <v>0</v>
      </c>
      <c r="Y19" s="164">
        <f>'Production Summary'!$N$14</f>
        <v>177</v>
      </c>
      <c r="Z19" s="328">
        <f>'Production Summary'!$M$14</f>
        <v>14.75</v>
      </c>
      <c r="AA19" s="164">
        <v>0</v>
      </c>
      <c r="AB19" s="164">
        <f>'Production Summary'!$N$15</f>
        <v>126</v>
      </c>
      <c r="AC19" s="164">
        <f>'Production Summary'!$M$15</f>
        <v>21</v>
      </c>
      <c r="AD19" s="164">
        <v>0</v>
      </c>
      <c r="AE19" s="164">
        <f>'Production Summary'!$N$16</f>
        <v>252</v>
      </c>
      <c r="AF19" s="164">
        <f>'Production Summary'!$M$16</f>
        <v>21</v>
      </c>
      <c r="AG19" s="164">
        <v>0</v>
      </c>
      <c r="AH19" s="164">
        <f>'Production Summary'!$N$18</f>
        <v>1035</v>
      </c>
      <c r="AI19" s="164">
        <f>'Production Summary'!$M$18</f>
        <v>17.25</v>
      </c>
      <c r="AJ19" s="164">
        <v>0</v>
      </c>
      <c r="AK19" s="164">
        <f>'Production Summary'!$N$19</f>
        <v>870</v>
      </c>
      <c r="AL19" s="164">
        <f>'Production Summary'!$M$19</f>
        <v>29</v>
      </c>
      <c r="AM19" s="164">
        <v>0</v>
      </c>
      <c r="AN19" s="164">
        <f>'Production Summary'!$N$20</f>
        <v>864</v>
      </c>
      <c r="AO19" s="164">
        <f>'Production Summary'!$M$20</f>
        <v>72</v>
      </c>
      <c r="AP19" s="164">
        <v>0</v>
      </c>
      <c r="AQ19" s="164">
        <f>'Production Summary'!$N$21</f>
        <v>670</v>
      </c>
      <c r="AR19" s="164">
        <f>'Production Summary'!$M$21</f>
        <v>335</v>
      </c>
      <c r="AS19" s="164">
        <v>0</v>
      </c>
      <c r="AT19" s="386">
        <f>'Production Summary'!$N$22</f>
        <v>375</v>
      </c>
      <c r="AU19" s="164">
        <f>'Production Summary'!$N$23</f>
        <v>1050</v>
      </c>
      <c r="AV19" s="164">
        <f>'Production Summary'!$N$25</f>
        <v>300</v>
      </c>
      <c r="AW19" s="164">
        <f>'Production Summary'!$M$25</f>
        <v>25</v>
      </c>
      <c r="AX19" s="164">
        <v>0</v>
      </c>
      <c r="AY19" s="164">
        <f>'Production Summary'!$N$26</f>
        <v>300</v>
      </c>
      <c r="AZ19" s="164">
        <f>'Production Summary'!$M$26</f>
        <v>25</v>
      </c>
      <c r="BA19" s="164">
        <v>0</v>
      </c>
      <c r="BB19" s="164">
        <f>'Production Summary'!$N$28</f>
        <v>777</v>
      </c>
      <c r="BC19" s="164">
        <f>'Production Summary'!$M$28</f>
        <v>12.95</v>
      </c>
      <c r="BD19" s="164">
        <v>0</v>
      </c>
      <c r="BE19" s="164">
        <f>'Production Summary'!$N$29</f>
        <v>612</v>
      </c>
      <c r="BF19" s="164">
        <f>'Production Summary'!$M$29</f>
        <v>51</v>
      </c>
      <c r="BG19" s="164">
        <v>0</v>
      </c>
      <c r="BH19" s="164">
        <f>'Production Summary'!$N$30</f>
        <v>500</v>
      </c>
      <c r="BI19" s="164">
        <f>'Production Summary'!$M$30</f>
        <v>250</v>
      </c>
      <c r="BJ19" s="164">
        <v>0</v>
      </c>
      <c r="BK19" s="386"/>
      <c r="BL19" s="164">
        <f>'Production Summary'!$N$32</f>
        <v>875</v>
      </c>
      <c r="BM19" s="164">
        <f>'Production Summary'!$N$34</f>
        <v>360.59999999999997</v>
      </c>
      <c r="BN19" s="164">
        <f>'Production Summary'!$M$34</f>
        <v>6.01</v>
      </c>
      <c r="BO19" s="164">
        <v>0</v>
      </c>
      <c r="BP19" s="164">
        <f>'Production Summary'!$N$36</f>
        <v>717</v>
      </c>
      <c r="BQ19" s="164">
        <f>'Production Summary'!$M$36</f>
        <v>11.95</v>
      </c>
      <c r="BR19" s="164">
        <v>0</v>
      </c>
      <c r="BS19" s="164">
        <f>'Production Summary'!$N$37</f>
        <v>210</v>
      </c>
      <c r="BT19" s="164">
        <f>'Production Summary'!$M$37</f>
        <v>21</v>
      </c>
      <c r="BU19" s="164">
        <v>0</v>
      </c>
      <c r="BV19" s="164">
        <f>'Production Summary'!$N$38</f>
        <v>280</v>
      </c>
      <c r="BW19" s="164">
        <f>'Production Summary'!$M$38</f>
        <v>28</v>
      </c>
      <c r="BX19" s="164">
        <v>0</v>
      </c>
      <c r="BY19" s="165">
        <f>'Production Summary'!$N$39</f>
        <v>300.38406247988502</v>
      </c>
      <c r="BZ19" s="164">
        <f>'Production Summary'!$M$39</f>
        <v>30.038406247988501</v>
      </c>
      <c r="CA19" s="164">
        <v>0</v>
      </c>
      <c r="CB19" s="164">
        <f>'Production Summary'!$N$40</f>
        <v>131.30000000000001</v>
      </c>
      <c r="CC19" s="164">
        <f>'Production Summary'!$M$40</f>
        <v>13.13</v>
      </c>
      <c r="CD19" s="164">
        <v>0</v>
      </c>
      <c r="CE19" s="164">
        <f>'Production Summary'!$N$42</f>
        <v>1136.3519999999996</v>
      </c>
      <c r="CF19" s="164">
        <f>'Production Summary'!$M$42</f>
        <v>81.167999999999978</v>
      </c>
      <c r="CG19" s="164">
        <v>0</v>
      </c>
      <c r="CH19" s="164">
        <v>0</v>
      </c>
      <c r="CI19" s="164">
        <f>'Production Summary'!$N$43</f>
        <v>184</v>
      </c>
      <c r="CJ19" s="164">
        <v>0</v>
      </c>
      <c r="CK19" s="164">
        <f>'Production Summary'!$N$44</f>
        <v>355</v>
      </c>
      <c r="CL19" s="164">
        <v>0</v>
      </c>
      <c r="CM19" s="375">
        <f>'Production Summary'!$N$45</f>
        <v>1650</v>
      </c>
      <c r="CN19" s="164">
        <f>'Production Summary'!$N$46</f>
        <v>270</v>
      </c>
      <c r="CO19" s="164">
        <f>'Production Summary'!$N$47</f>
        <v>1350</v>
      </c>
      <c r="CP19" s="166"/>
      <c r="CQ19" s="164">
        <f>'Production Summary'!$N$49</f>
        <v>8004.1580041580037</v>
      </c>
      <c r="CR19" s="164">
        <f>'Production Summary'!$M$49</f>
        <v>66.701316701316699</v>
      </c>
      <c r="CS19" s="164">
        <f>'Production Summary'!$N$50</f>
        <v>13331.600831600828</v>
      </c>
      <c r="CT19" s="164">
        <f>'Production Summary'!$M$50</f>
        <v>148.1288981288981</v>
      </c>
      <c r="CU19" s="164">
        <f>'Production Summary'!$N$51</f>
        <v>12785.862785862784</v>
      </c>
      <c r="CV19" s="164">
        <f>'Production Summary'!$M$51</f>
        <v>355.16285516285512</v>
      </c>
      <c r="CW19" s="164">
        <f>'Production Summary'!$N$52</f>
        <v>12629.937629937627</v>
      </c>
      <c r="CX19" s="164">
        <f>'Production Summary'!$M$52</f>
        <v>701.66320166320156</v>
      </c>
      <c r="CY19" s="164">
        <f>'Production Summary'!$N$53</f>
        <v>12396.049896049895</v>
      </c>
      <c r="CZ19" s="164">
        <f>'Production Summary'!$M$53</f>
        <v>688.66943866943859</v>
      </c>
      <c r="DA19" s="164">
        <f>'Production Summary'!$N$54</f>
        <v>13799.376299376298</v>
      </c>
      <c r="DB19" s="164">
        <f>'Production Summary'!$M$54</f>
        <v>766.63201663201653</v>
      </c>
      <c r="DC19" s="328">
        <f>'Production Summary'!$N$60</f>
        <v>12863.825363825363</v>
      </c>
      <c r="DD19" s="328">
        <f>'Production Summary'!$M$60</f>
        <v>714.65696465696465</v>
      </c>
      <c r="DE19" s="164">
        <f>'Production Summary'!$N$59</f>
        <v>11148.648648648648</v>
      </c>
      <c r="DF19" s="328">
        <f>'Production Summary'!$M$59</f>
        <v>619.36936936936934</v>
      </c>
      <c r="DG19" s="164">
        <f>'Production Summary'!$N$55</f>
        <v>13842.68884268884</v>
      </c>
      <c r="DH19" s="164">
        <f>'Production Summary'!$M$55</f>
        <v>3460.67221067221</v>
      </c>
      <c r="DI19" s="164">
        <f>'Production Summary'!$N$56</f>
        <v>13097.713097713096</v>
      </c>
      <c r="DJ19" s="164">
        <f>'Production Summary'!$M$56</f>
        <v>163.72141372141371</v>
      </c>
      <c r="DK19" s="164">
        <f>'Production Summary'!$N$57</f>
        <v>14189.189189189186</v>
      </c>
      <c r="DL19" s="164">
        <f>'Production Summary'!$M$57</f>
        <v>394.14414414414409</v>
      </c>
      <c r="DM19" s="164">
        <f>'Production Summary'!$N$58</f>
        <v>14017.671517671517</v>
      </c>
      <c r="DN19" s="164">
        <f>'Production Summary'!$M$58</f>
        <v>778.75952875952873</v>
      </c>
      <c r="DO19" s="164">
        <f>'Production Summary'!$N$61</f>
        <v>4500</v>
      </c>
      <c r="DP19" s="328">
        <f>'Production Summary'!$M$61</f>
        <v>750</v>
      </c>
      <c r="DQ19" s="164">
        <v>0</v>
      </c>
      <c r="DR19" s="164">
        <f>'Production Summary'!$N$62</f>
        <v>8900</v>
      </c>
      <c r="DS19" s="164">
        <f>'Production Summary'!$N$70</f>
        <v>300</v>
      </c>
      <c r="DT19" s="328">
        <f>'Production Summary'!$M$70</f>
        <v>25</v>
      </c>
      <c r="DU19" s="164">
        <v>0</v>
      </c>
      <c r="DV19" s="164">
        <f>'Production Summary'!$N$71</f>
        <v>150</v>
      </c>
      <c r="DW19" s="164">
        <v>0</v>
      </c>
      <c r="DX19" s="164">
        <f>'Production Summary'!$N$64</f>
        <v>192</v>
      </c>
      <c r="DY19" s="164">
        <v>0</v>
      </c>
      <c r="DZ19" s="391">
        <f>'Production Summary'!$N$65</f>
        <v>384</v>
      </c>
      <c r="EA19" s="164">
        <v>0</v>
      </c>
      <c r="EB19" s="391">
        <f>'Production Summary'!$N$66</f>
        <v>192</v>
      </c>
      <c r="EC19" s="164">
        <v>0</v>
      </c>
      <c r="ED19" s="164">
        <f>'Production Summary'!$N$67</f>
        <v>96</v>
      </c>
      <c r="EE19" s="164">
        <v>0</v>
      </c>
      <c r="EF19" s="164">
        <f>'Production Summary'!$N$68</f>
        <v>96</v>
      </c>
      <c r="EG19" s="164">
        <v>0</v>
      </c>
      <c r="EH19" s="164">
        <f>'Production Summary'!$N$69</f>
        <v>340</v>
      </c>
      <c r="EI19" s="101"/>
      <c r="EJ19" s="3"/>
      <c r="EK19" s="3"/>
      <c r="ER19" s="64" t="s">
        <v>35</v>
      </c>
      <c r="ES19" s="61" t="str">
        <f t="shared" si="0"/>
        <v/>
      </c>
      <c r="ET19" s="24">
        <f t="shared" si="1"/>
        <v>0</v>
      </c>
    </row>
    <row r="20" spans="1:150" ht="15" customHeight="1">
      <c r="A20" t="b">
        <f>C20=Mahasamund!C20</f>
        <v>1</v>
      </c>
      <c r="B20" s="69">
        <f t="shared" si="2"/>
        <v>15</v>
      </c>
      <c r="C20" s="61" t="str">
        <f>IF(Mahasamund!C20="","",Mahasamund!C20)</f>
        <v/>
      </c>
      <c r="D20" s="164">
        <f>'Production Summary'!$N$4</f>
        <v>666</v>
      </c>
      <c r="E20" s="164">
        <f>'Production Summary'!$M$4</f>
        <v>27.75</v>
      </c>
      <c r="F20" s="164">
        <v>0</v>
      </c>
      <c r="G20" s="164">
        <f>'Production Summary'!$N$5</f>
        <v>666</v>
      </c>
      <c r="H20" s="164">
        <f>'Production Summary'!$M$5</f>
        <v>27.75</v>
      </c>
      <c r="I20" s="164">
        <v>0</v>
      </c>
      <c r="J20" s="164">
        <f>'Production Summary'!$N$6</f>
        <v>200</v>
      </c>
      <c r="K20" s="328">
        <f>'Production Summary'!$M$6</f>
        <v>7.5</v>
      </c>
      <c r="L20" s="164">
        <v>0</v>
      </c>
      <c r="M20" s="365">
        <f>'Production Summary'!$N$7</f>
        <v>612.72</v>
      </c>
      <c r="N20" s="367">
        <f>'Production Summary'!$M$7</f>
        <v>25.53</v>
      </c>
      <c r="O20" s="164">
        <v>0</v>
      </c>
      <c r="P20" s="164">
        <f>'Production Summary'!$N$8</f>
        <v>780</v>
      </c>
      <c r="Q20" s="164">
        <f>'Production Summary'!$M$8</f>
        <v>65</v>
      </c>
      <c r="R20" s="164">
        <v>0</v>
      </c>
      <c r="S20" s="164">
        <f>'Production Summary'!$N$9</f>
        <v>720</v>
      </c>
      <c r="T20" s="164">
        <f>'Production Summary'!$M$9</f>
        <v>60</v>
      </c>
      <c r="U20" s="164">
        <v>0</v>
      </c>
      <c r="V20" s="164">
        <f>'Production Summary'!$N$10</f>
        <v>876</v>
      </c>
      <c r="W20" s="164">
        <f>'Production Summary'!$M$10</f>
        <v>73</v>
      </c>
      <c r="X20" s="164">
        <v>0</v>
      </c>
      <c r="Y20" s="164">
        <f>'Production Summary'!$N$14</f>
        <v>177</v>
      </c>
      <c r="Z20" s="328">
        <f>'Production Summary'!$M$14</f>
        <v>14.75</v>
      </c>
      <c r="AA20" s="164">
        <v>0</v>
      </c>
      <c r="AB20" s="164">
        <f>'Production Summary'!$N$15</f>
        <v>126</v>
      </c>
      <c r="AC20" s="164">
        <f>'Production Summary'!$M$15</f>
        <v>21</v>
      </c>
      <c r="AD20" s="164">
        <v>0</v>
      </c>
      <c r="AE20" s="164">
        <f>'Production Summary'!$N$16</f>
        <v>252</v>
      </c>
      <c r="AF20" s="164">
        <f>'Production Summary'!$M$16</f>
        <v>21</v>
      </c>
      <c r="AG20" s="164">
        <v>0</v>
      </c>
      <c r="AH20" s="164">
        <f>'Production Summary'!$N$18</f>
        <v>1035</v>
      </c>
      <c r="AI20" s="164">
        <f>'Production Summary'!$M$18</f>
        <v>17.25</v>
      </c>
      <c r="AJ20" s="164">
        <v>0</v>
      </c>
      <c r="AK20" s="164">
        <f>'Production Summary'!$N$19</f>
        <v>870</v>
      </c>
      <c r="AL20" s="164">
        <f>'Production Summary'!$M$19</f>
        <v>29</v>
      </c>
      <c r="AM20" s="164">
        <v>0</v>
      </c>
      <c r="AN20" s="164">
        <f>'Production Summary'!$N$20</f>
        <v>864</v>
      </c>
      <c r="AO20" s="164">
        <f>'Production Summary'!$M$20</f>
        <v>72</v>
      </c>
      <c r="AP20" s="164">
        <v>0</v>
      </c>
      <c r="AQ20" s="164">
        <f>'Production Summary'!$N$21</f>
        <v>670</v>
      </c>
      <c r="AR20" s="164">
        <f>'Production Summary'!$M$21</f>
        <v>335</v>
      </c>
      <c r="AS20" s="164">
        <v>0</v>
      </c>
      <c r="AT20" s="386">
        <f>'Production Summary'!$N$22</f>
        <v>375</v>
      </c>
      <c r="AU20" s="164">
        <f>'Production Summary'!$N$23</f>
        <v>1050</v>
      </c>
      <c r="AV20" s="164">
        <f>'Production Summary'!$N$25</f>
        <v>300</v>
      </c>
      <c r="AW20" s="164">
        <f>'Production Summary'!$M$25</f>
        <v>25</v>
      </c>
      <c r="AX20" s="164">
        <v>0</v>
      </c>
      <c r="AY20" s="164">
        <f>'Production Summary'!$N$26</f>
        <v>300</v>
      </c>
      <c r="AZ20" s="164">
        <f>'Production Summary'!$M$26</f>
        <v>25</v>
      </c>
      <c r="BA20" s="164">
        <v>0</v>
      </c>
      <c r="BB20" s="164">
        <f>'Production Summary'!$N$28</f>
        <v>777</v>
      </c>
      <c r="BC20" s="164">
        <f>'Production Summary'!$M$28</f>
        <v>12.95</v>
      </c>
      <c r="BD20" s="164">
        <v>0</v>
      </c>
      <c r="BE20" s="164">
        <f>'Production Summary'!$N$29</f>
        <v>612</v>
      </c>
      <c r="BF20" s="164">
        <f>'Production Summary'!$M$29</f>
        <v>51</v>
      </c>
      <c r="BG20" s="164">
        <v>0</v>
      </c>
      <c r="BH20" s="164">
        <f>'Production Summary'!$N$30</f>
        <v>500</v>
      </c>
      <c r="BI20" s="164">
        <f>'Production Summary'!$M$30</f>
        <v>250</v>
      </c>
      <c r="BJ20" s="164">
        <v>0</v>
      </c>
      <c r="BK20" s="386"/>
      <c r="BL20" s="164">
        <f>'Production Summary'!$N$32</f>
        <v>875</v>
      </c>
      <c r="BM20" s="164">
        <f>'Production Summary'!$N$34</f>
        <v>360.59999999999997</v>
      </c>
      <c r="BN20" s="164">
        <f>'Production Summary'!$M$34</f>
        <v>6.01</v>
      </c>
      <c r="BO20" s="164">
        <v>0</v>
      </c>
      <c r="BP20" s="164">
        <f>'Production Summary'!$N$36</f>
        <v>717</v>
      </c>
      <c r="BQ20" s="164">
        <f>'Production Summary'!$M$36</f>
        <v>11.95</v>
      </c>
      <c r="BR20" s="164">
        <v>0</v>
      </c>
      <c r="BS20" s="164">
        <f>'Production Summary'!$N$37</f>
        <v>210</v>
      </c>
      <c r="BT20" s="164">
        <f>'Production Summary'!$M$37</f>
        <v>21</v>
      </c>
      <c r="BU20" s="164">
        <v>0</v>
      </c>
      <c r="BV20" s="164">
        <f>'Production Summary'!$N$38</f>
        <v>280</v>
      </c>
      <c r="BW20" s="164">
        <f>'Production Summary'!$M$38</f>
        <v>28</v>
      </c>
      <c r="BX20" s="164">
        <v>0</v>
      </c>
      <c r="BY20" s="165">
        <f>'Production Summary'!$N$39</f>
        <v>300.38406247988502</v>
      </c>
      <c r="BZ20" s="164">
        <f>'Production Summary'!$M$39</f>
        <v>30.038406247988501</v>
      </c>
      <c r="CA20" s="164">
        <v>0</v>
      </c>
      <c r="CB20" s="164">
        <f>'Production Summary'!$N$40</f>
        <v>131.30000000000001</v>
      </c>
      <c r="CC20" s="164">
        <f>'Production Summary'!$M$40</f>
        <v>13.13</v>
      </c>
      <c r="CD20" s="164">
        <v>0</v>
      </c>
      <c r="CE20" s="164">
        <f>'Production Summary'!$N$42</f>
        <v>1136.3519999999996</v>
      </c>
      <c r="CF20" s="164">
        <f>'Production Summary'!$M$42</f>
        <v>81.167999999999978</v>
      </c>
      <c r="CG20" s="164">
        <v>0</v>
      </c>
      <c r="CH20" s="164">
        <v>0</v>
      </c>
      <c r="CI20" s="164">
        <f>'Production Summary'!$N$43</f>
        <v>184</v>
      </c>
      <c r="CJ20" s="164">
        <v>0</v>
      </c>
      <c r="CK20" s="164">
        <f>'Production Summary'!$N$44</f>
        <v>355</v>
      </c>
      <c r="CL20" s="164">
        <v>0</v>
      </c>
      <c r="CM20" s="375">
        <f>'Production Summary'!$N$45</f>
        <v>1650</v>
      </c>
      <c r="CN20" s="164">
        <f>'Production Summary'!$N$46</f>
        <v>270</v>
      </c>
      <c r="CO20" s="164">
        <f>'Production Summary'!$N$47</f>
        <v>1350</v>
      </c>
      <c r="CP20" s="166"/>
      <c r="CQ20" s="164">
        <f>'Production Summary'!$N$49</f>
        <v>8004.1580041580037</v>
      </c>
      <c r="CR20" s="164">
        <f>'Production Summary'!$M$49</f>
        <v>66.701316701316699</v>
      </c>
      <c r="CS20" s="164">
        <f>'Production Summary'!$N$50</f>
        <v>13331.600831600828</v>
      </c>
      <c r="CT20" s="164">
        <f>'Production Summary'!$M$50</f>
        <v>148.1288981288981</v>
      </c>
      <c r="CU20" s="164">
        <f>'Production Summary'!$N$51</f>
        <v>12785.862785862784</v>
      </c>
      <c r="CV20" s="164">
        <f>'Production Summary'!$M$51</f>
        <v>355.16285516285512</v>
      </c>
      <c r="CW20" s="164">
        <f>'Production Summary'!$N$52</f>
        <v>12629.937629937627</v>
      </c>
      <c r="CX20" s="164">
        <f>'Production Summary'!$M$52</f>
        <v>701.66320166320156</v>
      </c>
      <c r="CY20" s="164">
        <f>'Production Summary'!$N$53</f>
        <v>12396.049896049895</v>
      </c>
      <c r="CZ20" s="164">
        <f>'Production Summary'!$M$53</f>
        <v>688.66943866943859</v>
      </c>
      <c r="DA20" s="164">
        <f>'Production Summary'!$N$54</f>
        <v>13799.376299376298</v>
      </c>
      <c r="DB20" s="164">
        <f>'Production Summary'!$M$54</f>
        <v>766.63201663201653</v>
      </c>
      <c r="DC20" s="328">
        <f>'Production Summary'!$N$60</f>
        <v>12863.825363825363</v>
      </c>
      <c r="DD20" s="328">
        <f>'Production Summary'!$M$60</f>
        <v>714.65696465696465</v>
      </c>
      <c r="DE20" s="164">
        <f>'Production Summary'!$N$59</f>
        <v>11148.648648648648</v>
      </c>
      <c r="DF20" s="328">
        <f>'Production Summary'!$M$59</f>
        <v>619.36936936936934</v>
      </c>
      <c r="DG20" s="164">
        <f>'Production Summary'!$N$55</f>
        <v>13842.68884268884</v>
      </c>
      <c r="DH20" s="164">
        <f>'Production Summary'!$M$55</f>
        <v>3460.67221067221</v>
      </c>
      <c r="DI20" s="164">
        <f>'Production Summary'!$N$56</f>
        <v>13097.713097713096</v>
      </c>
      <c r="DJ20" s="164">
        <f>'Production Summary'!$M$56</f>
        <v>163.72141372141371</v>
      </c>
      <c r="DK20" s="164">
        <f>'Production Summary'!$N$57</f>
        <v>14189.189189189186</v>
      </c>
      <c r="DL20" s="164">
        <f>'Production Summary'!$M$57</f>
        <v>394.14414414414409</v>
      </c>
      <c r="DM20" s="164">
        <f>'Production Summary'!$N$58</f>
        <v>14017.671517671517</v>
      </c>
      <c r="DN20" s="164">
        <f>'Production Summary'!$M$58</f>
        <v>778.75952875952873</v>
      </c>
      <c r="DO20" s="164">
        <f>'Production Summary'!$N$61</f>
        <v>4500</v>
      </c>
      <c r="DP20" s="328">
        <f>'Production Summary'!$M$61</f>
        <v>750</v>
      </c>
      <c r="DQ20" s="164">
        <v>0</v>
      </c>
      <c r="DR20" s="164">
        <f>'Production Summary'!$N$62</f>
        <v>8900</v>
      </c>
      <c r="DS20" s="164">
        <f>'Production Summary'!$N$70</f>
        <v>300</v>
      </c>
      <c r="DT20" s="328">
        <f>'Production Summary'!$M$70</f>
        <v>25</v>
      </c>
      <c r="DU20" s="164">
        <v>0</v>
      </c>
      <c r="DV20" s="164">
        <f>'Production Summary'!$N$71</f>
        <v>150</v>
      </c>
      <c r="DW20" s="164">
        <v>0</v>
      </c>
      <c r="DX20" s="164">
        <f>'Production Summary'!$N$64</f>
        <v>192</v>
      </c>
      <c r="DY20" s="164">
        <v>0</v>
      </c>
      <c r="DZ20" s="391">
        <f>'Production Summary'!$N$65</f>
        <v>384</v>
      </c>
      <c r="EA20" s="164">
        <v>0</v>
      </c>
      <c r="EB20" s="391">
        <f>'Production Summary'!$N$66</f>
        <v>192</v>
      </c>
      <c r="EC20" s="164">
        <v>0</v>
      </c>
      <c r="ED20" s="164">
        <f>'Production Summary'!$N$67</f>
        <v>96</v>
      </c>
      <c r="EE20" s="164">
        <v>0</v>
      </c>
      <c r="EF20" s="164">
        <f>'Production Summary'!$N$68</f>
        <v>96</v>
      </c>
      <c r="EG20" s="164">
        <v>0</v>
      </c>
      <c r="EH20" s="164">
        <f>'Production Summary'!$N$69</f>
        <v>340</v>
      </c>
      <c r="EI20" s="101"/>
      <c r="EJ20" s="3"/>
      <c r="EK20" s="3"/>
      <c r="ER20" s="64" t="s">
        <v>36</v>
      </c>
      <c r="ES20" s="61" t="str">
        <f t="shared" si="0"/>
        <v/>
      </c>
      <c r="ET20" s="24">
        <f t="shared" si="1"/>
        <v>0</v>
      </c>
    </row>
    <row r="21" spans="1:150" ht="15" customHeight="1">
      <c r="A21" t="b">
        <f>C21=Mahasamund!C21</f>
        <v>1</v>
      </c>
      <c r="B21" s="60">
        <f t="shared" si="2"/>
        <v>16</v>
      </c>
      <c r="C21" s="61" t="str">
        <f>IF(Mahasamund!C21="","",Mahasamund!C21)</f>
        <v>RRL-Mahasamund U943</v>
      </c>
      <c r="D21" s="164">
        <f>'Production Summary'!$N$4</f>
        <v>666</v>
      </c>
      <c r="E21" s="164">
        <f>'Production Summary'!$M$4</f>
        <v>27.75</v>
      </c>
      <c r="F21" s="164">
        <v>0</v>
      </c>
      <c r="G21" s="167">
        <v>650.4</v>
      </c>
      <c r="H21" s="167">
        <f>G21/24</f>
        <v>27.099999999999998</v>
      </c>
      <c r="I21" s="164">
        <v>0</v>
      </c>
      <c r="J21" s="164">
        <f>'Production Summary'!$N$6</f>
        <v>200</v>
      </c>
      <c r="K21" s="328">
        <f>'Production Summary'!$M$6</f>
        <v>7.5</v>
      </c>
      <c r="L21" s="164">
        <v>0</v>
      </c>
      <c r="M21" s="365">
        <f>'Production Summary'!$N$7</f>
        <v>612.72</v>
      </c>
      <c r="N21" s="367">
        <f>'Production Summary'!$M$7</f>
        <v>25.53</v>
      </c>
      <c r="O21" s="164">
        <v>0</v>
      </c>
      <c r="P21" s="164">
        <f>'Production Summary'!$N$8</f>
        <v>780</v>
      </c>
      <c r="Q21" s="164">
        <f>'Production Summary'!$M$8</f>
        <v>65</v>
      </c>
      <c r="R21" s="164">
        <v>0</v>
      </c>
      <c r="S21" s="164">
        <f>'Production Summary'!$N$9</f>
        <v>720</v>
      </c>
      <c r="T21" s="164">
        <f>'Production Summary'!$M$9</f>
        <v>60</v>
      </c>
      <c r="U21" s="164">
        <v>0</v>
      </c>
      <c r="V21" s="164">
        <f>'Production Summary'!$N$10</f>
        <v>876</v>
      </c>
      <c r="W21" s="164">
        <f>'Production Summary'!$M$10</f>
        <v>73</v>
      </c>
      <c r="X21" s="164">
        <v>0</v>
      </c>
      <c r="Y21" s="164">
        <f>'Production Summary'!$N$14</f>
        <v>177</v>
      </c>
      <c r="Z21" s="328">
        <f>'Production Summary'!$M$14</f>
        <v>14.75</v>
      </c>
      <c r="AA21" s="164">
        <v>0</v>
      </c>
      <c r="AB21" s="164">
        <f>'Production Summary'!$N$15</f>
        <v>126</v>
      </c>
      <c r="AC21" s="167">
        <v>10.44</v>
      </c>
      <c r="AD21" s="164">
        <v>0</v>
      </c>
      <c r="AE21" s="164">
        <f>'Production Summary'!$N$16</f>
        <v>252</v>
      </c>
      <c r="AF21" s="164">
        <f>'Production Summary'!$M$16</f>
        <v>21</v>
      </c>
      <c r="AG21" s="164">
        <v>0</v>
      </c>
      <c r="AH21" s="164">
        <f>'Production Summary'!$N$18</f>
        <v>1035</v>
      </c>
      <c r="AI21" s="164">
        <f>'Production Summary'!$M$18</f>
        <v>17.25</v>
      </c>
      <c r="AJ21" s="164">
        <v>0</v>
      </c>
      <c r="AK21" s="167">
        <f t="shared" ref="AK21" si="3">AL21*30</f>
        <v>892.5</v>
      </c>
      <c r="AL21" s="167">
        <v>29.75</v>
      </c>
      <c r="AM21" s="164">
        <v>0</v>
      </c>
      <c r="AN21" s="164">
        <f>'Production Summary'!$N$20</f>
        <v>864</v>
      </c>
      <c r="AO21" s="164">
        <f>'Production Summary'!$M$20</f>
        <v>72</v>
      </c>
      <c r="AP21" s="164">
        <v>0</v>
      </c>
      <c r="AQ21" s="164">
        <f>'Production Summary'!$N$21</f>
        <v>670</v>
      </c>
      <c r="AR21" s="164">
        <f>'Production Summary'!$M$21</f>
        <v>335</v>
      </c>
      <c r="AS21" s="164">
        <v>0</v>
      </c>
      <c r="AT21" s="386">
        <f>'Production Summary'!$N$22</f>
        <v>375</v>
      </c>
      <c r="AU21" s="164">
        <f>'Production Summary'!$N$23</f>
        <v>1050</v>
      </c>
      <c r="AV21" s="167">
        <f>AW21*12</f>
        <v>150</v>
      </c>
      <c r="AW21" s="167">
        <v>12.5</v>
      </c>
      <c r="AX21" s="164">
        <v>0</v>
      </c>
      <c r="AY21" s="167">
        <f>AZ21*12</f>
        <v>150</v>
      </c>
      <c r="AZ21" s="167">
        <v>12.5</v>
      </c>
      <c r="BA21" s="164">
        <v>0</v>
      </c>
      <c r="BB21" s="167">
        <f>BC21*60</f>
        <v>765</v>
      </c>
      <c r="BC21" s="167">
        <v>12.75</v>
      </c>
      <c r="BD21" s="164">
        <v>0</v>
      </c>
      <c r="BE21" s="167">
        <f>BF21*12</f>
        <v>611.40000000000009</v>
      </c>
      <c r="BF21" s="167">
        <v>50.95</v>
      </c>
      <c r="BG21" s="164">
        <v>0</v>
      </c>
      <c r="BH21" s="164">
        <f>'Production Summary'!$N$30</f>
        <v>500</v>
      </c>
      <c r="BI21" s="164">
        <f>'Production Summary'!$M$30</f>
        <v>250</v>
      </c>
      <c r="BJ21" s="164">
        <v>0</v>
      </c>
      <c r="BK21" s="386"/>
      <c r="BL21" s="164">
        <f>'Production Summary'!$N$32</f>
        <v>875</v>
      </c>
      <c r="BM21" s="167">
        <f>BN21*60</f>
        <v>420</v>
      </c>
      <c r="BN21" s="167">
        <v>7</v>
      </c>
      <c r="BO21" s="164">
        <v>0</v>
      </c>
      <c r="BP21" s="167">
        <f>BQ21*60</f>
        <v>540</v>
      </c>
      <c r="BQ21" s="167">
        <v>9</v>
      </c>
      <c r="BR21" s="164">
        <v>0</v>
      </c>
      <c r="BS21" s="167">
        <f>BT21*10</f>
        <v>224.00000000000003</v>
      </c>
      <c r="BT21" s="167">
        <v>22.400000000000002</v>
      </c>
      <c r="BU21" s="164">
        <v>0</v>
      </c>
      <c r="BV21" s="167">
        <f>BW21*10</f>
        <v>280</v>
      </c>
      <c r="BW21" s="167">
        <v>28</v>
      </c>
      <c r="BX21" s="164">
        <v>0</v>
      </c>
      <c r="BY21" s="167">
        <f>BZ21*10</f>
        <v>280</v>
      </c>
      <c r="BZ21" s="167">
        <v>28</v>
      </c>
      <c r="CA21" s="164">
        <v>0</v>
      </c>
      <c r="CB21" s="167">
        <f>CC21*10</f>
        <v>144</v>
      </c>
      <c r="CC21" s="167">
        <v>14.4</v>
      </c>
      <c r="CD21" s="164">
        <v>0</v>
      </c>
      <c r="CE21" s="164">
        <f>'Production Summary'!$N$42</f>
        <v>1136.3519999999996</v>
      </c>
      <c r="CF21" s="164">
        <f>'Production Summary'!$M$42</f>
        <v>81.167999999999978</v>
      </c>
      <c r="CG21" s="164">
        <v>0</v>
      </c>
      <c r="CH21" s="164">
        <v>0</v>
      </c>
      <c r="CI21" s="164">
        <f>'Production Summary'!$N$43</f>
        <v>184</v>
      </c>
      <c r="CJ21" s="164">
        <v>0</v>
      </c>
      <c r="CK21" s="164">
        <f>'Production Summary'!$N$44</f>
        <v>355</v>
      </c>
      <c r="CL21" s="164">
        <v>0</v>
      </c>
      <c r="CM21" s="375">
        <f>'Production Summary'!$N$45</f>
        <v>1650</v>
      </c>
      <c r="CN21" s="164">
        <f>'Production Summary'!$N$46</f>
        <v>270</v>
      </c>
      <c r="CO21" s="164">
        <f>'Production Summary'!$N$47</f>
        <v>1350</v>
      </c>
      <c r="CP21" s="166"/>
      <c r="CQ21" s="167">
        <f t="shared" ref="CQ21" si="4">CR21*120</f>
        <v>7854</v>
      </c>
      <c r="CR21" s="167">
        <v>65.45</v>
      </c>
      <c r="CS21" s="167">
        <f t="shared" ref="CS21" si="5">CT21*90</f>
        <v>10863</v>
      </c>
      <c r="CT21" s="167">
        <v>120.7</v>
      </c>
      <c r="CU21" s="167">
        <f t="shared" ref="CU21" si="6">CV21*36</f>
        <v>10312.199999999999</v>
      </c>
      <c r="CV21" s="167">
        <v>286.45</v>
      </c>
      <c r="CW21" s="167">
        <f t="shared" ref="CW21" si="7">CX21*18</f>
        <v>10174.5</v>
      </c>
      <c r="CX21" s="167">
        <v>565.25</v>
      </c>
      <c r="CY21" s="167">
        <f t="shared" ref="CY21" si="8">CZ21*18</f>
        <v>9929.6999999999989</v>
      </c>
      <c r="CZ21" s="167">
        <v>551.65</v>
      </c>
      <c r="DA21" s="167">
        <f t="shared" ref="DA21" si="9">DB21*18</f>
        <v>9929.6999999999989</v>
      </c>
      <c r="DB21" s="167">
        <v>551.65</v>
      </c>
      <c r="DC21" s="531">
        <f>DD21*18</f>
        <v>9164.6999999999989</v>
      </c>
      <c r="DD21" s="531">
        <v>509.15</v>
      </c>
      <c r="DE21" s="531">
        <f>DF21*18</f>
        <v>9164.6999999999989</v>
      </c>
      <c r="DF21" s="531">
        <v>509.15</v>
      </c>
      <c r="DG21" s="167">
        <f t="shared" ref="DG21" si="10">DH21*4</f>
        <v>11152</v>
      </c>
      <c r="DH21" s="167">
        <v>2788</v>
      </c>
      <c r="DI21" s="167">
        <f t="shared" ref="DI21" si="11">DJ21*80</f>
        <v>9656</v>
      </c>
      <c r="DJ21" s="167">
        <v>120.7</v>
      </c>
      <c r="DK21" s="167">
        <f t="shared" ref="DK21" si="12">DL21*36</f>
        <v>10312.199999999999</v>
      </c>
      <c r="DL21" s="167">
        <v>286.45</v>
      </c>
      <c r="DM21" s="167">
        <f t="shared" ref="DM21" si="13">DN21*18</f>
        <v>10174.5</v>
      </c>
      <c r="DN21" s="167">
        <v>565.25</v>
      </c>
      <c r="DO21" s="164">
        <f>'Production Summary'!$N$61</f>
        <v>4500</v>
      </c>
      <c r="DP21" s="328">
        <f>'Production Summary'!$M$61</f>
        <v>750</v>
      </c>
      <c r="DQ21" s="164">
        <v>0</v>
      </c>
      <c r="DR21" s="164">
        <f>'Production Summary'!$N$62</f>
        <v>8900</v>
      </c>
      <c r="DS21" s="164">
        <f>'Production Summary'!$N$70</f>
        <v>300</v>
      </c>
      <c r="DT21" s="328">
        <f>'Production Summary'!$M$70</f>
        <v>25</v>
      </c>
      <c r="DU21" s="164">
        <v>0</v>
      </c>
      <c r="DV21" s="164">
        <f>'Production Summary'!$N$71</f>
        <v>150</v>
      </c>
      <c r="DW21" s="164">
        <v>0</v>
      </c>
      <c r="DX21" s="167">
        <f>32*6</f>
        <v>192</v>
      </c>
      <c r="DY21" s="164">
        <v>0</v>
      </c>
      <c r="DZ21" s="391">
        <f>'Production Summary'!$N$65</f>
        <v>384</v>
      </c>
      <c r="EA21" s="164">
        <v>0</v>
      </c>
      <c r="EB21" s="391">
        <f>'Production Summary'!$N$66</f>
        <v>192</v>
      </c>
      <c r="EC21" s="164">
        <v>0</v>
      </c>
      <c r="ED21" s="164">
        <f>'Production Summary'!$N$67</f>
        <v>96</v>
      </c>
      <c r="EE21" s="164">
        <v>0</v>
      </c>
      <c r="EF21" s="164">
        <f>'Production Summary'!$N$68</f>
        <v>96</v>
      </c>
      <c r="EG21" s="164">
        <v>0</v>
      </c>
      <c r="EH21" s="164">
        <f>'Production Summary'!$N$69</f>
        <v>340</v>
      </c>
      <c r="EI21" s="101"/>
      <c r="EJ21" s="3"/>
      <c r="EK21" s="3"/>
      <c r="ER21" s="64" t="s">
        <v>37</v>
      </c>
      <c r="ES21" s="61" t="str">
        <f t="shared" si="0"/>
        <v>RRL-Mahasamund U943</v>
      </c>
      <c r="ET21" s="24">
        <f t="shared" si="1"/>
        <v>0</v>
      </c>
    </row>
    <row r="22" spans="1:150" ht="15" customHeight="1">
      <c r="A22" t="b">
        <f>C22=Mahasamund!C22</f>
        <v>1</v>
      </c>
      <c r="B22" s="60">
        <f t="shared" si="2"/>
        <v>17</v>
      </c>
      <c r="C22" s="61" t="str">
        <f>IF(Mahasamund!C22="","",Mahasamund!C22)</f>
        <v/>
      </c>
      <c r="D22" s="164">
        <f>'Production Summary'!$N$4</f>
        <v>666</v>
      </c>
      <c r="E22" s="164">
        <f>'Production Summary'!$M$4</f>
        <v>27.75</v>
      </c>
      <c r="F22" s="164">
        <v>0</v>
      </c>
      <c r="G22" s="164">
        <f>'Production Summary'!$N$5</f>
        <v>666</v>
      </c>
      <c r="H22" s="164">
        <f>'Production Summary'!$M$5</f>
        <v>27.75</v>
      </c>
      <c r="I22" s="164">
        <v>0</v>
      </c>
      <c r="J22" s="164">
        <f>'Production Summary'!$N$6</f>
        <v>200</v>
      </c>
      <c r="K22" s="328">
        <f>'Production Summary'!$M$6</f>
        <v>7.5</v>
      </c>
      <c r="L22" s="164">
        <v>0</v>
      </c>
      <c r="M22" s="365">
        <f>'Production Summary'!$N$7</f>
        <v>612.72</v>
      </c>
      <c r="N22" s="367">
        <f>'Production Summary'!$M$7</f>
        <v>25.53</v>
      </c>
      <c r="O22" s="164">
        <v>0</v>
      </c>
      <c r="P22" s="164">
        <f>'Production Summary'!$N$8</f>
        <v>780</v>
      </c>
      <c r="Q22" s="164">
        <f>'Production Summary'!$M$8</f>
        <v>65</v>
      </c>
      <c r="R22" s="164">
        <v>0</v>
      </c>
      <c r="S22" s="164">
        <f>'Production Summary'!$N$9</f>
        <v>720</v>
      </c>
      <c r="T22" s="164">
        <f>'Production Summary'!$M$9</f>
        <v>60</v>
      </c>
      <c r="U22" s="164">
        <v>0</v>
      </c>
      <c r="V22" s="164">
        <f>'Production Summary'!$N$10</f>
        <v>876</v>
      </c>
      <c r="W22" s="164">
        <f>'Production Summary'!$M$10</f>
        <v>73</v>
      </c>
      <c r="X22" s="164">
        <v>0</v>
      </c>
      <c r="Y22" s="164">
        <f>'Production Summary'!$N$14</f>
        <v>177</v>
      </c>
      <c r="Z22" s="328">
        <f>'Production Summary'!$M$14</f>
        <v>14.75</v>
      </c>
      <c r="AA22" s="164">
        <v>0</v>
      </c>
      <c r="AB22" s="164">
        <f>'Production Summary'!$N$15</f>
        <v>126</v>
      </c>
      <c r="AC22" s="164">
        <f>'Production Summary'!$M$15</f>
        <v>21</v>
      </c>
      <c r="AD22" s="164">
        <v>0</v>
      </c>
      <c r="AE22" s="164">
        <f>'Production Summary'!$N$16</f>
        <v>252</v>
      </c>
      <c r="AF22" s="164">
        <f>'Production Summary'!$M$16</f>
        <v>21</v>
      </c>
      <c r="AG22" s="164">
        <v>0</v>
      </c>
      <c r="AH22" s="164">
        <f>'Production Summary'!$N$18</f>
        <v>1035</v>
      </c>
      <c r="AI22" s="164">
        <f>'Production Summary'!$M$18</f>
        <v>17.25</v>
      </c>
      <c r="AJ22" s="164">
        <v>0</v>
      </c>
      <c r="AK22" s="164">
        <f>'Production Summary'!$N$19</f>
        <v>870</v>
      </c>
      <c r="AL22" s="164">
        <f>'Production Summary'!$M$19</f>
        <v>29</v>
      </c>
      <c r="AM22" s="164">
        <v>0</v>
      </c>
      <c r="AN22" s="164">
        <f>'Production Summary'!$N$20</f>
        <v>864</v>
      </c>
      <c r="AO22" s="164">
        <f>'Production Summary'!$M$20</f>
        <v>72</v>
      </c>
      <c r="AP22" s="164">
        <v>0</v>
      </c>
      <c r="AQ22" s="164">
        <f>'Production Summary'!$N$21</f>
        <v>670</v>
      </c>
      <c r="AR22" s="164">
        <f>'Production Summary'!$M$21</f>
        <v>335</v>
      </c>
      <c r="AS22" s="164">
        <v>0</v>
      </c>
      <c r="AT22" s="386">
        <f>'Production Summary'!$N$22</f>
        <v>375</v>
      </c>
      <c r="AU22" s="164">
        <f>'Production Summary'!$N$23</f>
        <v>1050</v>
      </c>
      <c r="AV22" s="164">
        <f>'Production Summary'!$N$25</f>
        <v>300</v>
      </c>
      <c r="AW22" s="164">
        <f>'Production Summary'!$M$25</f>
        <v>25</v>
      </c>
      <c r="AX22" s="164">
        <v>0</v>
      </c>
      <c r="AY22" s="164">
        <f>'Production Summary'!$N$26</f>
        <v>300</v>
      </c>
      <c r="AZ22" s="164">
        <f>'Production Summary'!$M$26</f>
        <v>25</v>
      </c>
      <c r="BA22" s="164">
        <v>0</v>
      </c>
      <c r="BB22" s="164">
        <f>'Production Summary'!$N$28</f>
        <v>777</v>
      </c>
      <c r="BC22" s="164">
        <f>'Production Summary'!$M$28</f>
        <v>12.95</v>
      </c>
      <c r="BD22" s="164">
        <v>0</v>
      </c>
      <c r="BE22" s="164">
        <f>'Production Summary'!$N$29</f>
        <v>612</v>
      </c>
      <c r="BF22" s="164">
        <f>'Production Summary'!$M$29</f>
        <v>51</v>
      </c>
      <c r="BG22" s="164">
        <v>0</v>
      </c>
      <c r="BH22" s="164">
        <f>'Production Summary'!$N$30</f>
        <v>500</v>
      </c>
      <c r="BI22" s="164">
        <f>'Production Summary'!$M$30</f>
        <v>250</v>
      </c>
      <c r="BJ22" s="164">
        <v>0</v>
      </c>
      <c r="BK22" s="386"/>
      <c r="BL22" s="164">
        <f>'Production Summary'!$N$32</f>
        <v>875</v>
      </c>
      <c r="BM22" s="164">
        <f>'Production Summary'!$N$34</f>
        <v>360.59999999999997</v>
      </c>
      <c r="BN22" s="164">
        <f>'Production Summary'!$M$34</f>
        <v>6.01</v>
      </c>
      <c r="BO22" s="164">
        <v>0</v>
      </c>
      <c r="BP22" s="164">
        <f>'Production Summary'!$N$36</f>
        <v>717</v>
      </c>
      <c r="BQ22" s="164">
        <f>'Production Summary'!$M$36</f>
        <v>11.95</v>
      </c>
      <c r="BR22" s="164">
        <v>0</v>
      </c>
      <c r="BS22" s="164">
        <f>'Production Summary'!$N$37</f>
        <v>210</v>
      </c>
      <c r="BT22" s="164">
        <f>'Production Summary'!$M$37</f>
        <v>21</v>
      </c>
      <c r="BU22" s="164">
        <v>0</v>
      </c>
      <c r="BV22" s="164">
        <f>'Production Summary'!$N$38</f>
        <v>280</v>
      </c>
      <c r="BW22" s="164">
        <f>'Production Summary'!$M$38</f>
        <v>28</v>
      </c>
      <c r="BX22" s="164">
        <v>0</v>
      </c>
      <c r="BY22" s="165">
        <f>'Production Summary'!$N$39</f>
        <v>300.38406247988502</v>
      </c>
      <c r="BZ22" s="164">
        <f>'Production Summary'!$M$39</f>
        <v>30.038406247988501</v>
      </c>
      <c r="CA22" s="164">
        <v>0</v>
      </c>
      <c r="CB22" s="164">
        <f>'Production Summary'!$N$40</f>
        <v>131.30000000000001</v>
      </c>
      <c r="CC22" s="164">
        <f>'Production Summary'!$M$40</f>
        <v>13.13</v>
      </c>
      <c r="CD22" s="164">
        <v>0</v>
      </c>
      <c r="CE22" s="164">
        <f>'Production Summary'!$N$42</f>
        <v>1136.3519999999996</v>
      </c>
      <c r="CF22" s="164">
        <f>'Production Summary'!$M$42</f>
        <v>81.167999999999978</v>
      </c>
      <c r="CG22" s="164">
        <v>0</v>
      </c>
      <c r="CH22" s="164">
        <v>0</v>
      </c>
      <c r="CI22" s="164">
        <f>'Production Summary'!$N$43</f>
        <v>184</v>
      </c>
      <c r="CJ22" s="164">
        <v>0</v>
      </c>
      <c r="CK22" s="164">
        <f>'Production Summary'!$N$44</f>
        <v>355</v>
      </c>
      <c r="CL22" s="164">
        <v>0</v>
      </c>
      <c r="CM22" s="375">
        <f>'Production Summary'!$N$45</f>
        <v>1650</v>
      </c>
      <c r="CN22" s="164">
        <f>'Production Summary'!$N$46</f>
        <v>270</v>
      </c>
      <c r="CO22" s="164">
        <f>'Production Summary'!$N$47</f>
        <v>1350</v>
      </c>
      <c r="CP22" s="166"/>
      <c r="CQ22" s="164">
        <f>'Production Summary'!$N$49</f>
        <v>8004.1580041580037</v>
      </c>
      <c r="CR22" s="164">
        <f>'Production Summary'!$M$49</f>
        <v>66.701316701316699</v>
      </c>
      <c r="CS22" s="164">
        <f>'Production Summary'!$N$50</f>
        <v>13331.600831600828</v>
      </c>
      <c r="CT22" s="164">
        <f>'Production Summary'!$M$50</f>
        <v>148.1288981288981</v>
      </c>
      <c r="CU22" s="164">
        <f>'Production Summary'!$N$51</f>
        <v>12785.862785862784</v>
      </c>
      <c r="CV22" s="164">
        <f>'Production Summary'!$M$51</f>
        <v>355.16285516285512</v>
      </c>
      <c r="CW22" s="164">
        <f>'Production Summary'!$N$52</f>
        <v>12629.937629937627</v>
      </c>
      <c r="CX22" s="164">
        <f>'Production Summary'!$M$52</f>
        <v>701.66320166320156</v>
      </c>
      <c r="CY22" s="164">
        <f>'Production Summary'!$N$53</f>
        <v>12396.049896049895</v>
      </c>
      <c r="CZ22" s="164">
        <f>'Production Summary'!$M$53</f>
        <v>688.66943866943859</v>
      </c>
      <c r="DA22" s="164">
        <f>'Production Summary'!$N$54</f>
        <v>13799.376299376298</v>
      </c>
      <c r="DB22" s="164">
        <f>'Production Summary'!$M$54</f>
        <v>766.63201663201653</v>
      </c>
      <c r="DC22" s="328">
        <f>'Production Summary'!$N$60</f>
        <v>12863.825363825363</v>
      </c>
      <c r="DD22" s="328">
        <f>'Production Summary'!$M$60</f>
        <v>714.65696465696465</v>
      </c>
      <c r="DE22" s="164">
        <f>'Production Summary'!$N$59</f>
        <v>11148.648648648648</v>
      </c>
      <c r="DF22" s="328">
        <f>'Production Summary'!$M$59</f>
        <v>619.36936936936934</v>
      </c>
      <c r="DG22" s="164">
        <f>'Production Summary'!$N$55</f>
        <v>13842.68884268884</v>
      </c>
      <c r="DH22" s="164">
        <f>'Production Summary'!$M$55</f>
        <v>3460.67221067221</v>
      </c>
      <c r="DI22" s="164">
        <f>'Production Summary'!$N$56</f>
        <v>13097.713097713096</v>
      </c>
      <c r="DJ22" s="164">
        <f>'Production Summary'!$M$56</f>
        <v>163.72141372141371</v>
      </c>
      <c r="DK22" s="164">
        <f>'Production Summary'!$N$57</f>
        <v>14189.189189189186</v>
      </c>
      <c r="DL22" s="164">
        <f>'Production Summary'!$M$57</f>
        <v>394.14414414414409</v>
      </c>
      <c r="DM22" s="164">
        <f>'Production Summary'!$N$58</f>
        <v>14017.671517671517</v>
      </c>
      <c r="DN22" s="164">
        <f>'Production Summary'!$M$58</f>
        <v>778.75952875952873</v>
      </c>
      <c r="DO22" s="164">
        <f>'Production Summary'!$N$61</f>
        <v>4500</v>
      </c>
      <c r="DP22" s="328">
        <f>'Production Summary'!$M$61</f>
        <v>750</v>
      </c>
      <c r="DQ22" s="164">
        <v>0</v>
      </c>
      <c r="DR22" s="164">
        <f>'Production Summary'!$N$62</f>
        <v>8900</v>
      </c>
      <c r="DS22" s="164">
        <f>'Production Summary'!$N$70</f>
        <v>300</v>
      </c>
      <c r="DT22" s="328">
        <f>'Production Summary'!$M$70</f>
        <v>25</v>
      </c>
      <c r="DU22" s="164">
        <v>0</v>
      </c>
      <c r="DV22" s="164">
        <f>'Production Summary'!$N$71</f>
        <v>150</v>
      </c>
      <c r="DW22" s="164">
        <v>0</v>
      </c>
      <c r="DX22" s="164">
        <f>'Production Summary'!$N$64</f>
        <v>192</v>
      </c>
      <c r="DY22" s="164">
        <v>0</v>
      </c>
      <c r="DZ22" s="391">
        <f>'Production Summary'!$N$65</f>
        <v>384</v>
      </c>
      <c r="EA22" s="164">
        <v>0</v>
      </c>
      <c r="EB22" s="391">
        <f>'Production Summary'!$N$66</f>
        <v>192</v>
      </c>
      <c r="EC22" s="164">
        <v>0</v>
      </c>
      <c r="ED22" s="164">
        <f>'Production Summary'!$N$67</f>
        <v>96</v>
      </c>
      <c r="EE22" s="164">
        <v>0</v>
      </c>
      <c r="EF22" s="164">
        <f>'Production Summary'!$N$68</f>
        <v>96</v>
      </c>
      <c r="EG22" s="164">
        <v>0</v>
      </c>
      <c r="EH22" s="164">
        <f>'Production Summary'!$N$69</f>
        <v>340</v>
      </c>
      <c r="EI22" s="101"/>
      <c r="EJ22" s="3"/>
      <c r="EK22" s="3"/>
      <c r="ER22" s="64" t="s">
        <v>38</v>
      </c>
      <c r="ES22" s="61" t="str">
        <f t="shared" si="0"/>
        <v/>
      </c>
      <c r="ET22" s="24">
        <f t="shared" si="1"/>
        <v>0</v>
      </c>
    </row>
    <row r="23" spans="1:150" ht="15" customHeight="1">
      <c r="A23" t="b">
        <f>C23=Mahasamund!C23</f>
        <v>1</v>
      </c>
      <c r="B23" s="60">
        <f t="shared" si="2"/>
        <v>18</v>
      </c>
      <c r="C23" s="61" t="str">
        <f>IF(Mahasamund!C23="","",Mahasamund!C23)</f>
        <v/>
      </c>
      <c r="D23" s="164">
        <f>'Production Summary'!$N$4</f>
        <v>666</v>
      </c>
      <c r="E23" s="164">
        <f>'Production Summary'!$M$4</f>
        <v>27.75</v>
      </c>
      <c r="F23" s="164">
        <v>0</v>
      </c>
      <c r="G23" s="164">
        <f>'Production Summary'!$N$5</f>
        <v>666</v>
      </c>
      <c r="H23" s="164">
        <f>'Production Summary'!$M$5</f>
        <v>27.75</v>
      </c>
      <c r="I23" s="164">
        <v>0</v>
      </c>
      <c r="J23" s="164">
        <f>'Production Summary'!$N$6</f>
        <v>200</v>
      </c>
      <c r="K23" s="328">
        <f>'Production Summary'!$M$6</f>
        <v>7.5</v>
      </c>
      <c r="L23" s="164">
        <v>0</v>
      </c>
      <c r="M23" s="365">
        <f>'Production Summary'!$N$7</f>
        <v>612.72</v>
      </c>
      <c r="N23" s="367">
        <f>'Production Summary'!$M$7</f>
        <v>25.53</v>
      </c>
      <c r="O23" s="164">
        <v>0</v>
      </c>
      <c r="P23" s="164">
        <f>'Production Summary'!$N$8</f>
        <v>780</v>
      </c>
      <c r="Q23" s="164">
        <f>'Production Summary'!$M$8</f>
        <v>65</v>
      </c>
      <c r="R23" s="164">
        <v>0</v>
      </c>
      <c r="S23" s="164">
        <f>'Production Summary'!$N$9</f>
        <v>720</v>
      </c>
      <c r="T23" s="164">
        <f>'Production Summary'!$M$9</f>
        <v>60</v>
      </c>
      <c r="U23" s="164">
        <v>0</v>
      </c>
      <c r="V23" s="164">
        <f>'Production Summary'!$N$10</f>
        <v>876</v>
      </c>
      <c r="W23" s="164">
        <f>'Production Summary'!$M$10</f>
        <v>73</v>
      </c>
      <c r="X23" s="164">
        <v>0</v>
      </c>
      <c r="Y23" s="164">
        <f>'Production Summary'!$N$14</f>
        <v>177</v>
      </c>
      <c r="Z23" s="328">
        <f>'Production Summary'!$M$14</f>
        <v>14.75</v>
      </c>
      <c r="AA23" s="164">
        <v>0</v>
      </c>
      <c r="AB23" s="164">
        <f>'Production Summary'!$N$15</f>
        <v>126</v>
      </c>
      <c r="AC23" s="164">
        <f>'Production Summary'!$M$15</f>
        <v>21</v>
      </c>
      <c r="AD23" s="164">
        <v>0</v>
      </c>
      <c r="AE23" s="164">
        <f>'Production Summary'!$N$16</f>
        <v>252</v>
      </c>
      <c r="AF23" s="164">
        <f>'Production Summary'!$M$16</f>
        <v>21</v>
      </c>
      <c r="AG23" s="164">
        <v>0</v>
      </c>
      <c r="AH23" s="164">
        <f>'Production Summary'!$N$18</f>
        <v>1035</v>
      </c>
      <c r="AI23" s="164">
        <f>'Production Summary'!$M$18</f>
        <v>17.25</v>
      </c>
      <c r="AJ23" s="164">
        <v>0</v>
      </c>
      <c r="AK23" s="164">
        <f>'Production Summary'!$N$19</f>
        <v>870</v>
      </c>
      <c r="AL23" s="164">
        <f>'Production Summary'!$M$19</f>
        <v>29</v>
      </c>
      <c r="AM23" s="164">
        <v>0</v>
      </c>
      <c r="AN23" s="164">
        <f>'Production Summary'!$N$20</f>
        <v>864</v>
      </c>
      <c r="AO23" s="164">
        <f>'Production Summary'!$M$20</f>
        <v>72</v>
      </c>
      <c r="AP23" s="164">
        <v>0</v>
      </c>
      <c r="AQ23" s="164">
        <f>'Production Summary'!$N$21</f>
        <v>670</v>
      </c>
      <c r="AR23" s="164">
        <f>'Production Summary'!$M$21</f>
        <v>335</v>
      </c>
      <c r="AS23" s="164">
        <v>0</v>
      </c>
      <c r="AT23" s="386">
        <f>'Production Summary'!$N$22</f>
        <v>375</v>
      </c>
      <c r="AU23" s="164">
        <f>'Production Summary'!$N$23</f>
        <v>1050</v>
      </c>
      <c r="AV23" s="164">
        <f>'Production Summary'!$N$25</f>
        <v>300</v>
      </c>
      <c r="AW23" s="164">
        <f>'Production Summary'!$M$25</f>
        <v>25</v>
      </c>
      <c r="AX23" s="164">
        <v>0</v>
      </c>
      <c r="AY23" s="164">
        <f>'Production Summary'!$N$26</f>
        <v>300</v>
      </c>
      <c r="AZ23" s="164">
        <f>'Production Summary'!$M$26</f>
        <v>25</v>
      </c>
      <c r="BA23" s="164">
        <v>0</v>
      </c>
      <c r="BB23" s="164">
        <f>'Production Summary'!$N$28</f>
        <v>777</v>
      </c>
      <c r="BC23" s="164">
        <f>'Production Summary'!$M$28</f>
        <v>12.95</v>
      </c>
      <c r="BD23" s="164">
        <v>0</v>
      </c>
      <c r="BE23" s="164">
        <f>'Production Summary'!$N$29</f>
        <v>612</v>
      </c>
      <c r="BF23" s="164">
        <f>'Production Summary'!$M$29</f>
        <v>51</v>
      </c>
      <c r="BG23" s="164">
        <v>0</v>
      </c>
      <c r="BH23" s="164">
        <f>'Production Summary'!$N$30</f>
        <v>500</v>
      </c>
      <c r="BI23" s="164">
        <f>'Production Summary'!$M$30</f>
        <v>250</v>
      </c>
      <c r="BJ23" s="164">
        <v>0</v>
      </c>
      <c r="BK23" s="386"/>
      <c r="BL23" s="164">
        <f>'Production Summary'!$N$32</f>
        <v>875</v>
      </c>
      <c r="BM23" s="164">
        <f>'Production Summary'!$N$34</f>
        <v>360.59999999999997</v>
      </c>
      <c r="BN23" s="164">
        <f>'Production Summary'!$M$34</f>
        <v>6.01</v>
      </c>
      <c r="BO23" s="164">
        <v>0</v>
      </c>
      <c r="BP23" s="164">
        <f>'Production Summary'!$N$36</f>
        <v>717</v>
      </c>
      <c r="BQ23" s="164">
        <f>'Production Summary'!$M$36</f>
        <v>11.95</v>
      </c>
      <c r="BR23" s="164">
        <v>0</v>
      </c>
      <c r="BS23" s="164">
        <f>'Production Summary'!$N$37</f>
        <v>210</v>
      </c>
      <c r="BT23" s="164">
        <f>'Production Summary'!$M$37</f>
        <v>21</v>
      </c>
      <c r="BU23" s="164">
        <v>0</v>
      </c>
      <c r="BV23" s="164">
        <f>'Production Summary'!$N$38</f>
        <v>280</v>
      </c>
      <c r="BW23" s="164">
        <f>'Production Summary'!$M$38</f>
        <v>28</v>
      </c>
      <c r="BX23" s="164">
        <v>0</v>
      </c>
      <c r="BY23" s="165">
        <f>'Production Summary'!$N$39</f>
        <v>300.38406247988502</v>
      </c>
      <c r="BZ23" s="164">
        <f>'Production Summary'!$M$39</f>
        <v>30.038406247988501</v>
      </c>
      <c r="CA23" s="164">
        <v>0</v>
      </c>
      <c r="CB23" s="164">
        <f>'Production Summary'!$N$40</f>
        <v>131.30000000000001</v>
      </c>
      <c r="CC23" s="164">
        <f>'Production Summary'!$M$40</f>
        <v>13.13</v>
      </c>
      <c r="CD23" s="164">
        <v>0</v>
      </c>
      <c r="CE23" s="164">
        <f>'Production Summary'!$N$42</f>
        <v>1136.3519999999996</v>
      </c>
      <c r="CF23" s="164">
        <f>'Production Summary'!$M$42</f>
        <v>81.167999999999978</v>
      </c>
      <c r="CG23" s="164">
        <v>0</v>
      </c>
      <c r="CH23" s="164">
        <v>0</v>
      </c>
      <c r="CI23" s="164">
        <f>'Production Summary'!$N$43</f>
        <v>184</v>
      </c>
      <c r="CJ23" s="164">
        <v>0</v>
      </c>
      <c r="CK23" s="164">
        <f>'Production Summary'!$N$44</f>
        <v>355</v>
      </c>
      <c r="CL23" s="164">
        <v>0</v>
      </c>
      <c r="CM23" s="375">
        <f>'Production Summary'!$N$45</f>
        <v>1650</v>
      </c>
      <c r="CN23" s="164">
        <f>'Production Summary'!$N$46</f>
        <v>270</v>
      </c>
      <c r="CO23" s="164">
        <f>'Production Summary'!$N$47</f>
        <v>1350</v>
      </c>
      <c r="CP23" s="166"/>
      <c r="CQ23" s="164">
        <f>'Production Summary'!$N$49</f>
        <v>8004.1580041580037</v>
      </c>
      <c r="CR23" s="164">
        <f>'Production Summary'!$M$49</f>
        <v>66.701316701316699</v>
      </c>
      <c r="CS23" s="164">
        <f>'Production Summary'!$N$50</f>
        <v>13331.600831600828</v>
      </c>
      <c r="CT23" s="164">
        <f>'Production Summary'!$M$50</f>
        <v>148.1288981288981</v>
      </c>
      <c r="CU23" s="164">
        <f>'Production Summary'!$N$51</f>
        <v>12785.862785862784</v>
      </c>
      <c r="CV23" s="164">
        <f>'Production Summary'!$M$51</f>
        <v>355.16285516285512</v>
      </c>
      <c r="CW23" s="164">
        <f>'Production Summary'!$N$52</f>
        <v>12629.937629937627</v>
      </c>
      <c r="CX23" s="164">
        <f>'Production Summary'!$M$52</f>
        <v>701.66320166320156</v>
      </c>
      <c r="CY23" s="164">
        <f>'Production Summary'!$N$53</f>
        <v>12396.049896049895</v>
      </c>
      <c r="CZ23" s="164">
        <f>'Production Summary'!$M$53</f>
        <v>688.66943866943859</v>
      </c>
      <c r="DA23" s="164">
        <f>'Production Summary'!$N$54</f>
        <v>13799.376299376298</v>
      </c>
      <c r="DB23" s="164">
        <f>'Production Summary'!$M$54</f>
        <v>766.63201663201653</v>
      </c>
      <c r="DC23" s="328">
        <f>'Production Summary'!$N$60</f>
        <v>12863.825363825363</v>
      </c>
      <c r="DD23" s="328">
        <f>'Production Summary'!$M$60</f>
        <v>714.65696465696465</v>
      </c>
      <c r="DE23" s="164">
        <f>'Production Summary'!$N$59</f>
        <v>11148.648648648648</v>
      </c>
      <c r="DF23" s="328">
        <f>'Production Summary'!$M$59</f>
        <v>619.36936936936934</v>
      </c>
      <c r="DG23" s="164">
        <f>'Production Summary'!$N$55</f>
        <v>13842.68884268884</v>
      </c>
      <c r="DH23" s="164">
        <f>'Production Summary'!$M$55</f>
        <v>3460.67221067221</v>
      </c>
      <c r="DI23" s="164">
        <f>'Production Summary'!$N$56</f>
        <v>13097.713097713096</v>
      </c>
      <c r="DJ23" s="164">
        <f>'Production Summary'!$M$56</f>
        <v>163.72141372141371</v>
      </c>
      <c r="DK23" s="164">
        <f>'Production Summary'!$N$57</f>
        <v>14189.189189189186</v>
      </c>
      <c r="DL23" s="164">
        <f>'Production Summary'!$M$57</f>
        <v>394.14414414414409</v>
      </c>
      <c r="DM23" s="164">
        <f>'Production Summary'!$N$58</f>
        <v>14017.671517671517</v>
      </c>
      <c r="DN23" s="164">
        <f>'Production Summary'!$M$58</f>
        <v>778.75952875952873</v>
      </c>
      <c r="DO23" s="164">
        <f>'Production Summary'!$N$61</f>
        <v>4500</v>
      </c>
      <c r="DP23" s="328">
        <f>'Production Summary'!$M$61</f>
        <v>750</v>
      </c>
      <c r="DQ23" s="164">
        <v>0</v>
      </c>
      <c r="DR23" s="164">
        <f>'Production Summary'!$N$62</f>
        <v>8900</v>
      </c>
      <c r="DS23" s="164">
        <f>'Production Summary'!$N$70</f>
        <v>300</v>
      </c>
      <c r="DT23" s="328">
        <f>'Production Summary'!$M$70</f>
        <v>25</v>
      </c>
      <c r="DU23" s="164">
        <v>0</v>
      </c>
      <c r="DV23" s="164">
        <f>'Production Summary'!$N$71</f>
        <v>150</v>
      </c>
      <c r="DW23" s="164">
        <v>0</v>
      </c>
      <c r="DX23" s="164">
        <f>'Production Summary'!$N$64</f>
        <v>192</v>
      </c>
      <c r="DY23" s="164">
        <v>0</v>
      </c>
      <c r="DZ23" s="391">
        <f>'Production Summary'!$N$65</f>
        <v>384</v>
      </c>
      <c r="EA23" s="164">
        <v>0</v>
      </c>
      <c r="EB23" s="391">
        <f>'Production Summary'!$N$66</f>
        <v>192</v>
      </c>
      <c r="EC23" s="164">
        <v>0</v>
      </c>
      <c r="ED23" s="164">
        <f>'Production Summary'!$N$67</f>
        <v>96</v>
      </c>
      <c r="EE23" s="164">
        <v>0</v>
      </c>
      <c r="EF23" s="164">
        <f>'Production Summary'!$N$68</f>
        <v>96</v>
      </c>
      <c r="EG23" s="164">
        <v>0</v>
      </c>
      <c r="EH23" s="164">
        <f>'Production Summary'!$N$69</f>
        <v>340</v>
      </c>
      <c r="EI23" s="101"/>
      <c r="EJ23" s="3"/>
      <c r="EK23" s="3"/>
      <c r="ER23" s="64" t="s">
        <v>39</v>
      </c>
      <c r="ES23" s="61" t="str">
        <f t="shared" si="0"/>
        <v/>
      </c>
      <c r="ET23" s="24">
        <f t="shared" si="1"/>
        <v>0</v>
      </c>
    </row>
    <row r="24" spans="1:150" ht="15" customHeight="1">
      <c r="A24" t="b">
        <f>C24=Mahasamund!C24</f>
        <v>1</v>
      </c>
      <c r="B24" s="60">
        <f t="shared" si="2"/>
        <v>19</v>
      </c>
      <c r="C24" s="61" t="str">
        <f>IF(Mahasamund!C24="","",Mahasamund!C24)</f>
        <v/>
      </c>
      <c r="D24" s="164">
        <f>'Production Summary'!$N$4</f>
        <v>666</v>
      </c>
      <c r="E24" s="164">
        <f>'Production Summary'!$M$4</f>
        <v>27.75</v>
      </c>
      <c r="F24" s="164">
        <v>0</v>
      </c>
      <c r="G24" s="164">
        <f>'Production Summary'!$N$5</f>
        <v>666</v>
      </c>
      <c r="H24" s="164">
        <f>'Production Summary'!$M$5</f>
        <v>27.75</v>
      </c>
      <c r="I24" s="164">
        <v>0</v>
      </c>
      <c r="J24" s="164">
        <f>'Production Summary'!$N$6</f>
        <v>200</v>
      </c>
      <c r="K24" s="328">
        <f>'Production Summary'!$M$6</f>
        <v>7.5</v>
      </c>
      <c r="L24" s="164">
        <v>0</v>
      </c>
      <c r="M24" s="365">
        <f>'Production Summary'!$N$7</f>
        <v>612.72</v>
      </c>
      <c r="N24" s="367">
        <f>'Production Summary'!$M$7</f>
        <v>25.53</v>
      </c>
      <c r="O24" s="164">
        <v>0</v>
      </c>
      <c r="P24" s="164">
        <f>'Production Summary'!$N$8</f>
        <v>780</v>
      </c>
      <c r="Q24" s="164">
        <f>'Production Summary'!$M$8</f>
        <v>65</v>
      </c>
      <c r="R24" s="164">
        <v>0</v>
      </c>
      <c r="S24" s="164">
        <f>'Production Summary'!$N$9</f>
        <v>720</v>
      </c>
      <c r="T24" s="164">
        <f>'Production Summary'!$M$9</f>
        <v>60</v>
      </c>
      <c r="U24" s="164">
        <v>0</v>
      </c>
      <c r="V24" s="164">
        <f>'Production Summary'!$N$10</f>
        <v>876</v>
      </c>
      <c r="W24" s="164">
        <f>'Production Summary'!$M$10</f>
        <v>73</v>
      </c>
      <c r="X24" s="164">
        <v>0</v>
      </c>
      <c r="Y24" s="164">
        <f>'Production Summary'!$N$14</f>
        <v>177</v>
      </c>
      <c r="Z24" s="328">
        <f>'Production Summary'!$M$14</f>
        <v>14.75</v>
      </c>
      <c r="AA24" s="164">
        <v>0</v>
      </c>
      <c r="AB24" s="164">
        <f>'Production Summary'!$N$15</f>
        <v>126</v>
      </c>
      <c r="AC24" s="164">
        <f>'Production Summary'!$M$15</f>
        <v>21</v>
      </c>
      <c r="AD24" s="164">
        <v>0</v>
      </c>
      <c r="AE24" s="164">
        <f>'Production Summary'!$N$16</f>
        <v>252</v>
      </c>
      <c r="AF24" s="164">
        <f>'Production Summary'!$M$16</f>
        <v>21</v>
      </c>
      <c r="AG24" s="164">
        <v>0</v>
      </c>
      <c r="AH24" s="164">
        <f>'Production Summary'!$N$18</f>
        <v>1035</v>
      </c>
      <c r="AI24" s="164">
        <f>'Production Summary'!$M$18</f>
        <v>17.25</v>
      </c>
      <c r="AJ24" s="164">
        <v>0</v>
      </c>
      <c r="AK24" s="164">
        <f>'Production Summary'!$N$19</f>
        <v>870</v>
      </c>
      <c r="AL24" s="164">
        <f>'Production Summary'!$M$19</f>
        <v>29</v>
      </c>
      <c r="AM24" s="164">
        <v>0</v>
      </c>
      <c r="AN24" s="164">
        <f>'Production Summary'!$N$20</f>
        <v>864</v>
      </c>
      <c r="AO24" s="164">
        <f>'Production Summary'!$M$20</f>
        <v>72</v>
      </c>
      <c r="AP24" s="164">
        <v>0</v>
      </c>
      <c r="AQ24" s="164">
        <f>'Production Summary'!$N$21</f>
        <v>670</v>
      </c>
      <c r="AR24" s="164">
        <f>'Production Summary'!$M$21</f>
        <v>335</v>
      </c>
      <c r="AS24" s="164">
        <v>0</v>
      </c>
      <c r="AT24" s="386">
        <f>'Production Summary'!$N$22</f>
        <v>375</v>
      </c>
      <c r="AU24" s="164">
        <f>'Production Summary'!$N$23</f>
        <v>1050</v>
      </c>
      <c r="AV24" s="164">
        <f>'Production Summary'!$N$25</f>
        <v>300</v>
      </c>
      <c r="AW24" s="164">
        <f>'Production Summary'!$M$25</f>
        <v>25</v>
      </c>
      <c r="AX24" s="164">
        <v>0</v>
      </c>
      <c r="AY24" s="164">
        <f>'Production Summary'!$N$26</f>
        <v>300</v>
      </c>
      <c r="AZ24" s="164">
        <f>'Production Summary'!$M$26</f>
        <v>25</v>
      </c>
      <c r="BA24" s="164">
        <v>0</v>
      </c>
      <c r="BB24" s="164">
        <f>'Production Summary'!$N$28</f>
        <v>777</v>
      </c>
      <c r="BC24" s="164">
        <f>'Production Summary'!$M$28</f>
        <v>12.95</v>
      </c>
      <c r="BD24" s="164">
        <v>0</v>
      </c>
      <c r="BE24" s="164">
        <f>'Production Summary'!$N$29</f>
        <v>612</v>
      </c>
      <c r="BF24" s="164">
        <f>'Production Summary'!$M$29</f>
        <v>51</v>
      </c>
      <c r="BG24" s="164">
        <v>0</v>
      </c>
      <c r="BH24" s="164">
        <f>'Production Summary'!$N$30</f>
        <v>500</v>
      </c>
      <c r="BI24" s="164">
        <f>'Production Summary'!$M$30</f>
        <v>250</v>
      </c>
      <c r="BJ24" s="164">
        <v>0</v>
      </c>
      <c r="BK24" s="386"/>
      <c r="BL24" s="164">
        <f>'Production Summary'!$N$32</f>
        <v>875</v>
      </c>
      <c r="BM24" s="164">
        <f>'Production Summary'!$N$34</f>
        <v>360.59999999999997</v>
      </c>
      <c r="BN24" s="164">
        <f>'Production Summary'!$M$34</f>
        <v>6.01</v>
      </c>
      <c r="BO24" s="164">
        <v>0</v>
      </c>
      <c r="BP24" s="164">
        <f>'Production Summary'!$N$36</f>
        <v>717</v>
      </c>
      <c r="BQ24" s="164">
        <f>'Production Summary'!$M$36</f>
        <v>11.95</v>
      </c>
      <c r="BR24" s="164">
        <v>0</v>
      </c>
      <c r="BS24" s="164">
        <f>'Production Summary'!$N$37</f>
        <v>210</v>
      </c>
      <c r="BT24" s="164">
        <f>'Production Summary'!$M$37</f>
        <v>21</v>
      </c>
      <c r="BU24" s="164">
        <v>0</v>
      </c>
      <c r="BV24" s="164">
        <f>'Production Summary'!$N$38</f>
        <v>280</v>
      </c>
      <c r="BW24" s="164">
        <f>'Production Summary'!$M$38</f>
        <v>28</v>
      </c>
      <c r="BX24" s="164">
        <v>0</v>
      </c>
      <c r="BY24" s="165">
        <f>'Production Summary'!$N$39</f>
        <v>300.38406247988502</v>
      </c>
      <c r="BZ24" s="164">
        <f>'Production Summary'!$M$39</f>
        <v>30.038406247988501</v>
      </c>
      <c r="CA24" s="164">
        <v>0</v>
      </c>
      <c r="CB24" s="164">
        <f>'Production Summary'!$N$40</f>
        <v>131.30000000000001</v>
      </c>
      <c r="CC24" s="164">
        <f>'Production Summary'!$M$40</f>
        <v>13.13</v>
      </c>
      <c r="CD24" s="164">
        <v>0</v>
      </c>
      <c r="CE24" s="164">
        <f>'Production Summary'!$N$42</f>
        <v>1136.3519999999996</v>
      </c>
      <c r="CF24" s="164">
        <f>'Production Summary'!$M$42</f>
        <v>81.167999999999978</v>
      </c>
      <c r="CG24" s="164">
        <v>0</v>
      </c>
      <c r="CH24" s="164">
        <v>0</v>
      </c>
      <c r="CI24" s="164">
        <f>'Production Summary'!$N$43</f>
        <v>184</v>
      </c>
      <c r="CJ24" s="164">
        <v>0</v>
      </c>
      <c r="CK24" s="164">
        <f>'Production Summary'!$N$44</f>
        <v>355</v>
      </c>
      <c r="CL24" s="164">
        <v>0</v>
      </c>
      <c r="CM24" s="375">
        <f>'Production Summary'!$N$45</f>
        <v>1650</v>
      </c>
      <c r="CN24" s="164">
        <f>'Production Summary'!$N$46</f>
        <v>270</v>
      </c>
      <c r="CO24" s="164">
        <f>'Production Summary'!$N$47</f>
        <v>1350</v>
      </c>
      <c r="CP24" s="166"/>
      <c r="CQ24" s="164">
        <f>'Production Summary'!$N$49</f>
        <v>8004.1580041580037</v>
      </c>
      <c r="CR24" s="164">
        <f>'Production Summary'!$M$49</f>
        <v>66.701316701316699</v>
      </c>
      <c r="CS24" s="164">
        <f>'Production Summary'!$N$50</f>
        <v>13331.600831600828</v>
      </c>
      <c r="CT24" s="164">
        <f>'Production Summary'!$M$50</f>
        <v>148.1288981288981</v>
      </c>
      <c r="CU24" s="164">
        <f>'Production Summary'!$N$51</f>
        <v>12785.862785862784</v>
      </c>
      <c r="CV24" s="164">
        <f>'Production Summary'!$M$51</f>
        <v>355.16285516285512</v>
      </c>
      <c r="CW24" s="164">
        <f>'Production Summary'!$N$52</f>
        <v>12629.937629937627</v>
      </c>
      <c r="CX24" s="164">
        <f>'Production Summary'!$M$52</f>
        <v>701.66320166320156</v>
      </c>
      <c r="CY24" s="164">
        <f>'Production Summary'!$N$53</f>
        <v>12396.049896049895</v>
      </c>
      <c r="CZ24" s="164">
        <f>'Production Summary'!$M$53</f>
        <v>688.66943866943859</v>
      </c>
      <c r="DA24" s="164">
        <f>'Production Summary'!$N$54</f>
        <v>13799.376299376298</v>
      </c>
      <c r="DB24" s="164">
        <f>'Production Summary'!$M$54</f>
        <v>766.63201663201653</v>
      </c>
      <c r="DC24" s="328">
        <f>'Production Summary'!$N$60</f>
        <v>12863.825363825363</v>
      </c>
      <c r="DD24" s="328">
        <f>'Production Summary'!$M$60</f>
        <v>714.65696465696465</v>
      </c>
      <c r="DE24" s="164">
        <f>'Production Summary'!$N$59</f>
        <v>11148.648648648648</v>
      </c>
      <c r="DF24" s="328">
        <f>'Production Summary'!$M$59</f>
        <v>619.36936936936934</v>
      </c>
      <c r="DG24" s="164">
        <f>'Production Summary'!$N$55</f>
        <v>13842.68884268884</v>
      </c>
      <c r="DH24" s="164">
        <f>'Production Summary'!$M$55</f>
        <v>3460.67221067221</v>
      </c>
      <c r="DI24" s="164">
        <f>'Production Summary'!$N$56</f>
        <v>13097.713097713096</v>
      </c>
      <c r="DJ24" s="164">
        <f>'Production Summary'!$M$56</f>
        <v>163.72141372141371</v>
      </c>
      <c r="DK24" s="164">
        <f>'Production Summary'!$N$57</f>
        <v>14189.189189189186</v>
      </c>
      <c r="DL24" s="164">
        <f>'Production Summary'!$M$57</f>
        <v>394.14414414414409</v>
      </c>
      <c r="DM24" s="164">
        <f>'Production Summary'!$N$58</f>
        <v>14017.671517671517</v>
      </c>
      <c r="DN24" s="164">
        <f>'Production Summary'!$M$58</f>
        <v>778.75952875952873</v>
      </c>
      <c r="DO24" s="164">
        <f>'Production Summary'!$N$61</f>
        <v>4500</v>
      </c>
      <c r="DP24" s="328">
        <f>'Production Summary'!$M$61</f>
        <v>750</v>
      </c>
      <c r="DQ24" s="164">
        <v>0</v>
      </c>
      <c r="DR24" s="164">
        <f>'Production Summary'!$N$62</f>
        <v>8900</v>
      </c>
      <c r="DS24" s="164">
        <f>'Production Summary'!$N$70</f>
        <v>300</v>
      </c>
      <c r="DT24" s="328">
        <f>'Production Summary'!$M$70</f>
        <v>25</v>
      </c>
      <c r="DU24" s="164">
        <v>0</v>
      </c>
      <c r="DV24" s="164">
        <f>'Production Summary'!$N$71</f>
        <v>150</v>
      </c>
      <c r="DW24" s="164">
        <v>0</v>
      </c>
      <c r="DX24" s="164">
        <f>'Production Summary'!$N$64</f>
        <v>192</v>
      </c>
      <c r="DY24" s="164">
        <v>0</v>
      </c>
      <c r="DZ24" s="391">
        <f>'Production Summary'!$N$65</f>
        <v>384</v>
      </c>
      <c r="EA24" s="164">
        <v>0</v>
      </c>
      <c r="EB24" s="391">
        <f>'Production Summary'!$N$66</f>
        <v>192</v>
      </c>
      <c r="EC24" s="164">
        <v>0</v>
      </c>
      <c r="ED24" s="164">
        <f>'Production Summary'!$N$67</f>
        <v>96</v>
      </c>
      <c r="EE24" s="164">
        <v>0</v>
      </c>
      <c r="EF24" s="164">
        <f>'Production Summary'!$N$68</f>
        <v>96</v>
      </c>
      <c r="EG24" s="164">
        <v>0</v>
      </c>
      <c r="EH24" s="164">
        <f>'Production Summary'!$N$69</f>
        <v>340</v>
      </c>
      <c r="EI24" s="101"/>
      <c r="EJ24" s="3"/>
      <c r="EK24" s="3"/>
      <c r="ER24" s="64" t="s">
        <v>40</v>
      </c>
      <c r="ES24" s="61" t="str">
        <f t="shared" si="0"/>
        <v/>
      </c>
      <c r="ET24" s="24">
        <f t="shared" si="1"/>
        <v>0</v>
      </c>
    </row>
    <row r="25" spans="1:150" ht="15" customHeight="1">
      <c r="A25" t="b">
        <f>C25=Mahasamund!C25</f>
        <v>1</v>
      </c>
      <c r="B25" s="60">
        <f t="shared" si="2"/>
        <v>20</v>
      </c>
      <c r="C25" s="61" t="str">
        <f>IF(Mahasamund!C25="","",Mahasamund!C25)</f>
        <v/>
      </c>
      <c r="D25" s="164">
        <f>'Production Summary'!$N$4</f>
        <v>666</v>
      </c>
      <c r="E25" s="164">
        <f>'Production Summary'!$M$4</f>
        <v>27.75</v>
      </c>
      <c r="F25" s="164">
        <v>0</v>
      </c>
      <c r="G25" s="164">
        <f>'Production Summary'!$N$5</f>
        <v>666</v>
      </c>
      <c r="H25" s="164">
        <f>'Production Summary'!$M$5</f>
        <v>27.75</v>
      </c>
      <c r="I25" s="164">
        <v>0</v>
      </c>
      <c r="J25" s="164">
        <f>'Production Summary'!$N$6</f>
        <v>200</v>
      </c>
      <c r="K25" s="328">
        <f>'Production Summary'!$M$6</f>
        <v>7.5</v>
      </c>
      <c r="L25" s="164">
        <v>0</v>
      </c>
      <c r="M25" s="365">
        <f>'Production Summary'!$N$7</f>
        <v>612.72</v>
      </c>
      <c r="N25" s="367">
        <f>'Production Summary'!$M$7</f>
        <v>25.53</v>
      </c>
      <c r="O25" s="164">
        <v>0</v>
      </c>
      <c r="P25" s="164">
        <f>'Production Summary'!$N$8</f>
        <v>780</v>
      </c>
      <c r="Q25" s="164">
        <f>'Production Summary'!$M$8</f>
        <v>65</v>
      </c>
      <c r="R25" s="164">
        <v>0</v>
      </c>
      <c r="S25" s="164">
        <f>'Production Summary'!$N$9</f>
        <v>720</v>
      </c>
      <c r="T25" s="164">
        <f>'Production Summary'!$M$9</f>
        <v>60</v>
      </c>
      <c r="U25" s="164">
        <v>0</v>
      </c>
      <c r="V25" s="164">
        <f>'Production Summary'!$N$10</f>
        <v>876</v>
      </c>
      <c r="W25" s="164">
        <f>'Production Summary'!$M$10</f>
        <v>73</v>
      </c>
      <c r="X25" s="164">
        <v>0</v>
      </c>
      <c r="Y25" s="164">
        <f>'Production Summary'!$N$14</f>
        <v>177</v>
      </c>
      <c r="Z25" s="328">
        <f>'Production Summary'!$M$14</f>
        <v>14.75</v>
      </c>
      <c r="AA25" s="164">
        <v>0</v>
      </c>
      <c r="AB25" s="164">
        <f>'Production Summary'!$N$15</f>
        <v>126</v>
      </c>
      <c r="AC25" s="164">
        <f>'Production Summary'!$M$15</f>
        <v>21</v>
      </c>
      <c r="AD25" s="164">
        <v>0</v>
      </c>
      <c r="AE25" s="164">
        <f>'Production Summary'!$N$16</f>
        <v>252</v>
      </c>
      <c r="AF25" s="164">
        <f>'Production Summary'!$M$16</f>
        <v>21</v>
      </c>
      <c r="AG25" s="164">
        <v>0</v>
      </c>
      <c r="AH25" s="164">
        <f>'Production Summary'!$N$18</f>
        <v>1035</v>
      </c>
      <c r="AI25" s="164">
        <f>'Production Summary'!$M$18</f>
        <v>17.25</v>
      </c>
      <c r="AJ25" s="164">
        <v>0</v>
      </c>
      <c r="AK25" s="164">
        <f>'Production Summary'!$N$19</f>
        <v>870</v>
      </c>
      <c r="AL25" s="164">
        <f>'Production Summary'!$M$19</f>
        <v>29</v>
      </c>
      <c r="AM25" s="164">
        <v>0</v>
      </c>
      <c r="AN25" s="164">
        <f>'Production Summary'!$N$20</f>
        <v>864</v>
      </c>
      <c r="AO25" s="164">
        <f>'Production Summary'!$M$20</f>
        <v>72</v>
      </c>
      <c r="AP25" s="164">
        <v>0</v>
      </c>
      <c r="AQ25" s="164">
        <f>'Production Summary'!$N$21</f>
        <v>670</v>
      </c>
      <c r="AR25" s="164">
        <f>'Production Summary'!$M$21</f>
        <v>335</v>
      </c>
      <c r="AS25" s="164">
        <v>0</v>
      </c>
      <c r="AT25" s="386">
        <f>'Production Summary'!$N$22</f>
        <v>375</v>
      </c>
      <c r="AU25" s="164">
        <f>'Production Summary'!$N$23</f>
        <v>1050</v>
      </c>
      <c r="AV25" s="164">
        <f>'Production Summary'!$N$25</f>
        <v>300</v>
      </c>
      <c r="AW25" s="164">
        <f>'Production Summary'!$M$25</f>
        <v>25</v>
      </c>
      <c r="AX25" s="164">
        <v>0</v>
      </c>
      <c r="AY25" s="164">
        <f>'Production Summary'!$N$26</f>
        <v>300</v>
      </c>
      <c r="AZ25" s="164">
        <f>'Production Summary'!$M$26</f>
        <v>25</v>
      </c>
      <c r="BA25" s="164">
        <v>0</v>
      </c>
      <c r="BB25" s="164">
        <f>'Production Summary'!$N$28</f>
        <v>777</v>
      </c>
      <c r="BC25" s="164">
        <f>'Production Summary'!$M$28</f>
        <v>12.95</v>
      </c>
      <c r="BD25" s="164">
        <v>0</v>
      </c>
      <c r="BE25" s="164">
        <f>'Production Summary'!$N$29</f>
        <v>612</v>
      </c>
      <c r="BF25" s="164">
        <f>'Production Summary'!$M$29</f>
        <v>51</v>
      </c>
      <c r="BG25" s="164">
        <v>0</v>
      </c>
      <c r="BH25" s="164">
        <f>'Production Summary'!$N$30</f>
        <v>500</v>
      </c>
      <c r="BI25" s="164">
        <f>'Production Summary'!$M$30</f>
        <v>250</v>
      </c>
      <c r="BJ25" s="164">
        <v>0</v>
      </c>
      <c r="BK25" s="386"/>
      <c r="BL25" s="164">
        <f>'Production Summary'!$N$32</f>
        <v>875</v>
      </c>
      <c r="BM25" s="164">
        <f>'Production Summary'!$N$34</f>
        <v>360.59999999999997</v>
      </c>
      <c r="BN25" s="164">
        <f>'Production Summary'!$M$34</f>
        <v>6.01</v>
      </c>
      <c r="BO25" s="164">
        <v>0</v>
      </c>
      <c r="BP25" s="164">
        <f>'Production Summary'!$N$36</f>
        <v>717</v>
      </c>
      <c r="BQ25" s="164">
        <f>'Production Summary'!$M$36</f>
        <v>11.95</v>
      </c>
      <c r="BR25" s="164">
        <v>0</v>
      </c>
      <c r="BS25" s="164">
        <f>'Production Summary'!$N$37</f>
        <v>210</v>
      </c>
      <c r="BT25" s="164">
        <f>'Production Summary'!$M$37</f>
        <v>21</v>
      </c>
      <c r="BU25" s="164">
        <v>0</v>
      </c>
      <c r="BV25" s="164">
        <f>'Production Summary'!$N$38</f>
        <v>280</v>
      </c>
      <c r="BW25" s="164">
        <f>'Production Summary'!$M$38</f>
        <v>28</v>
      </c>
      <c r="BX25" s="164">
        <v>0</v>
      </c>
      <c r="BY25" s="165">
        <f>'Production Summary'!$N$39</f>
        <v>300.38406247988502</v>
      </c>
      <c r="BZ25" s="164">
        <f>'Production Summary'!$M$39</f>
        <v>30.038406247988501</v>
      </c>
      <c r="CA25" s="164">
        <v>0</v>
      </c>
      <c r="CB25" s="164">
        <f>'Production Summary'!$N$40</f>
        <v>131.30000000000001</v>
      </c>
      <c r="CC25" s="164">
        <f>'Production Summary'!$M$40</f>
        <v>13.13</v>
      </c>
      <c r="CD25" s="164">
        <v>0</v>
      </c>
      <c r="CE25" s="164">
        <f>'Production Summary'!$N$42</f>
        <v>1136.3519999999996</v>
      </c>
      <c r="CF25" s="164">
        <f>'Production Summary'!$M$42</f>
        <v>81.167999999999978</v>
      </c>
      <c r="CG25" s="164">
        <v>0</v>
      </c>
      <c r="CH25" s="164">
        <v>0</v>
      </c>
      <c r="CI25" s="164">
        <f>'Production Summary'!$N$43</f>
        <v>184</v>
      </c>
      <c r="CJ25" s="164">
        <v>0</v>
      </c>
      <c r="CK25" s="164">
        <f>'Production Summary'!$N$44</f>
        <v>355</v>
      </c>
      <c r="CL25" s="164">
        <v>0</v>
      </c>
      <c r="CM25" s="375">
        <f>'Production Summary'!$N$45</f>
        <v>1650</v>
      </c>
      <c r="CN25" s="164">
        <f>'Production Summary'!$N$46</f>
        <v>270</v>
      </c>
      <c r="CO25" s="164">
        <f>'Production Summary'!$N$47</f>
        <v>1350</v>
      </c>
      <c r="CP25" s="166"/>
      <c r="CQ25" s="164">
        <f>'Production Summary'!$N$49</f>
        <v>8004.1580041580037</v>
      </c>
      <c r="CR25" s="164">
        <f>'Production Summary'!$M$49</f>
        <v>66.701316701316699</v>
      </c>
      <c r="CS25" s="164">
        <f>'Production Summary'!$N$50</f>
        <v>13331.600831600828</v>
      </c>
      <c r="CT25" s="164">
        <f>'Production Summary'!$M$50</f>
        <v>148.1288981288981</v>
      </c>
      <c r="CU25" s="164">
        <f>'Production Summary'!$N$51</f>
        <v>12785.862785862784</v>
      </c>
      <c r="CV25" s="164">
        <f>'Production Summary'!$M$51</f>
        <v>355.16285516285512</v>
      </c>
      <c r="CW25" s="164">
        <f>'Production Summary'!$N$52</f>
        <v>12629.937629937627</v>
      </c>
      <c r="CX25" s="164">
        <f>'Production Summary'!$M$52</f>
        <v>701.66320166320156</v>
      </c>
      <c r="CY25" s="164">
        <f>'Production Summary'!$N$53</f>
        <v>12396.049896049895</v>
      </c>
      <c r="CZ25" s="164">
        <f>'Production Summary'!$M$53</f>
        <v>688.66943866943859</v>
      </c>
      <c r="DA25" s="164">
        <f>'Production Summary'!$N$54</f>
        <v>13799.376299376298</v>
      </c>
      <c r="DB25" s="164">
        <f>'Production Summary'!$M$54</f>
        <v>766.63201663201653</v>
      </c>
      <c r="DC25" s="328">
        <f>'Production Summary'!$N$60</f>
        <v>12863.825363825363</v>
      </c>
      <c r="DD25" s="328">
        <f>'Production Summary'!$M$60</f>
        <v>714.65696465696465</v>
      </c>
      <c r="DE25" s="164">
        <f>'Production Summary'!$N$59</f>
        <v>11148.648648648648</v>
      </c>
      <c r="DF25" s="328">
        <f>'Production Summary'!$M$59</f>
        <v>619.36936936936934</v>
      </c>
      <c r="DG25" s="164">
        <f>'Production Summary'!$N$55</f>
        <v>13842.68884268884</v>
      </c>
      <c r="DH25" s="164">
        <f>'Production Summary'!$M$55</f>
        <v>3460.67221067221</v>
      </c>
      <c r="DI25" s="164">
        <f>'Production Summary'!$N$56</f>
        <v>13097.713097713096</v>
      </c>
      <c r="DJ25" s="164">
        <f>'Production Summary'!$M$56</f>
        <v>163.72141372141371</v>
      </c>
      <c r="DK25" s="164">
        <f>'Production Summary'!$N$57</f>
        <v>14189.189189189186</v>
      </c>
      <c r="DL25" s="164">
        <f>'Production Summary'!$M$57</f>
        <v>394.14414414414409</v>
      </c>
      <c r="DM25" s="164">
        <f>'Production Summary'!$N$58</f>
        <v>14017.671517671517</v>
      </c>
      <c r="DN25" s="164">
        <f>'Production Summary'!$M$58</f>
        <v>778.75952875952873</v>
      </c>
      <c r="DO25" s="164">
        <f>'Production Summary'!$N$61</f>
        <v>4500</v>
      </c>
      <c r="DP25" s="328">
        <f>'Production Summary'!$M$61</f>
        <v>750</v>
      </c>
      <c r="DQ25" s="164">
        <v>0</v>
      </c>
      <c r="DR25" s="164">
        <f>'Production Summary'!$N$62</f>
        <v>8900</v>
      </c>
      <c r="DS25" s="164">
        <f>'Production Summary'!$N$70</f>
        <v>300</v>
      </c>
      <c r="DT25" s="328">
        <f>'Production Summary'!$M$70</f>
        <v>25</v>
      </c>
      <c r="DU25" s="164">
        <v>0</v>
      </c>
      <c r="DV25" s="164">
        <f>'Production Summary'!$N$71</f>
        <v>150</v>
      </c>
      <c r="DW25" s="164">
        <v>0</v>
      </c>
      <c r="DX25" s="164">
        <f>'Production Summary'!$N$64</f>
        <v>192</v>
      </c>
      <c r="DY25" s="164">
        <v>0</v>
      </c>
      <c r="DZ25" s="391">
        <f>'Production Summary'!$N$65</f>
        <v>384</v>
      </c>
      <c r="EA25" s="164">
        <v>0</v>
      </c>
      <c r="EB25" s="391">
        <f>'Production Summary'!$N$66</f>
        <v>192</v>
      </c>
      <c r="EC25" s="164">
        <v>0</v>
      </c>
      <c r="ED25" s="164">
        <f>'Production Summary'!$N$67</f>
        <v>96</v>
      </c>
      <c r="EE25" s="164">
        <v>0</v>
      </c>
      <c r="EF25" s="164">
        <f>'Production Summary'!$N$68</f>
        <v>96</v>
      </c>
      <c r="EG25" s="164">
        <v>0</v>
      </c>
      <c r="EH25" s="164">
        <f>'Production Summary'!$N$69</f>
        <v>340</v>
      </c>
      <c r="EI25" s="101"/>
      <c r="EJ25" s="3"/>
      <c r="EK25" s="3"/>
      <c r="ER25" s="64" t="s">
        <v>41</v>
      </c>
      <c r="ES25" s="61" t="str">
        <f t="shared" si="0"/>
        <v/>
      </c>
      <c r="ET25" s="24">
        <f t="shared" si="1"/>
        <v>0</v>
      </c>
    </row>
    <row r="26" spans="1:150" ht="15" customHeight="1">
      <c r="A26" t="b">
        <f>C26=Mahasamund!C26</f>
        <v>1</v>
      </c>
      <c r="B26" s="60">
        <f t="shared" si="2"/>
        <v>21</v>
      </c>
      <c r="C26" s="61" t="str">
        <f>IF(Mahasamund!C26="","",Mahasamund!C26)</f>
        <v/>
      </c>
      <c r="D26" s="164">
        <f>'Production Summary'!$N$4</f>
        <v>666</v>
      </c>
      <c r="E26" s="164">
        <f>'Production Summary'!$M$4</f>
        <v>27.75</v>
      </c>
      <c r="F26" s="164">
        <v>0</v>
      </c>
      <c r="G26" s="164">
        <f>'Production Summary'!$N$5</f>
        <v>666</v>
      </c>
      <c r="H26" s="164">
        <f>'Production Summary'!$M$5</f>
        <v>27.75</v>
      </c>
      <c r="I26" s="164">
        <v>0</v>
      </c>
      <c r="J26" s="164">
        <f>'Production Summary'!$N$6</f>
        <v>200</v>
      </c>
      <c r="K26" s="328">
        <f>'Production Summary'!$M$6</f>
        <v>7.5</v>
      </c>
      <c r="L26" s="164">
        <v>0</v>
      </c>
      <c r="M26" s="365">
        <f>'Production Summary'!$N$7</f>
        <v>612.72</v>
      </c>
      <c r="N26" s="367">
        <f>'Production Summary'!$M$7</f>
        <v>25.53</v>
      </c>
      <c r="O26" s="164">
        <v>0</v>
      </c>
      <c r="P26" s="164">
        <f>'Production Summary'!$N$8</f>
        <v>780</v>
      </c>
      <c r="Q26" s="164">
        <f>'Production Summary'!$M$8</f>
        <v>65</v>
      </c>
      <c r="R26" s="164">
        <v>0</v>
      </c>
      <c r="S26" s="164">
        <f>'Production Summary'!$N$9</f>
        <v>720</v>
      </c>
      <c r="T26" s="164">
        <f>'Production Summary'!$M$9</f>
        <v>60</v>
      </c>
      <c r="U26" s="164">
        <v>0</v>
      </c>
      <c r="V26" s="164">
        <f>'Production Summary'!$N$10</f>
        <v>876</v>
      </c>
      <c r="W26" s="164">
        <f>'Production Summary'!$M$10</f>
        <v>73</v>
      </c>
      <c r="X26" s="164">
        <v>0</v>
      </c>
      <c r="Y26" s="164">
        <f>'Production Summary'!$N$14</f>
        <v>177</v>
      </c>
      <c r="Z26" s="328">
        <f>'Production Summary'!$M$14</f>
        <v>14.75</v>
      </c>
      <c r="AA26" s="164">
        <v>0</v>
      </c>
      <c r="AB26" s="164">
        <f>'Production Summary'!$N$15</f>
        <v>126</v>
      </c>
      <c r="AC26" s="164">
        <f>'Production Summary'!$M$15</f>
        <v>21</v>
      </c>
      <c r="AD26" s="164">
        <v>0</v>
      </c>
      <c r="AE26" s="164">
        <f>'Production Summary'!$N$16</f>
        <v>252</v>
      </c>
      <c r="AF26" s="164">
        <f>'Production Summary'!$M$16</f>
        <v>21</v>
      </c>
      <c r="AG26" s="164">
        <v>0</v>
      </c>
      <c r="AH26" s="164">
        <f>'Production Summary'!$N$18</f>
        <v>1035</v>
      </c>
      <c r="AI26" s="164">
        <f>'Production Summary'!$M$18</f>
        <v>17.25</v>
      </c>
      <c r="AJ26" s="164">
        <v>0</v>
      </c>
      <c r="AK26" s="164">
        <f>'Production Summary'!$N$19</f>
        <v>870</v>
      </c>
      <c r="AL26" s="164">
        <f>'Production Summary'!$M$19</f>
        <v>29</v>
      </c>
      <c r="AM26" s="164">
        <v>0</v>
      </c>
      <c r="AN26" s="164">
        <f>'Production Summary'!$N$20</f>
        <v>864</v>
      </c>
      <c r="AO26" s="164">
        <f>'Production Summary'!$M$20</f>
        <v>72</v>
      </c>
      <c r="AP26" s="164">
        <v>0</v>
      </c>
      <c r="AQ26" s="164">
        <f>'Production Summary'!$N$21</f>
        <v>670</v>
      </c>
      <c r="AR26" s="164">
        <f>'Production Summary'!$M$21</f>
        <v>335</v>
      </c>
      <c r="AS26" s="164">
        <v>0</v>
      </c>
      <c r="AT26" s="386">
        <f>'Production Summary'!$N$22</f>
        <v>375</v>
      </c>
      <c r="AU26" s="164">
        <f>'Production Summary'!$N$23</f>
        <v>1050</v>
      </c>
      <c r="AV26" s="164">
        <f>'Production Summary'!$N$25</f>
        <v>300</v>
      </c>
      <c r="AW26" s="164">
        <f>'Production Summary'!$M$25</f>
        <v>25</v>
      </c>
      <c r="AX26" s="164">
        <v>0</v>
      </c>
      <c r="AY26" s="164">
        <f>'Production Summary'!$N$26</f>
        <v>300</v>
      </c>
      <c r="AZ26" s="164">
        <f>'Production Summary'!$M$26</f>
        <v>25</v>
      </c>
      <c r="BA26" s="164">
        <v>0</v>
      </c>
      <c r="BB26" s="164">
        <f>'Production Summary'!$N$28</f>
        <v>777</v>
      </c>
      <c r="BC26" s="164">
        <f>'Production Summary'!$M$28</f>
        <v>12.95</v>
      </c>
      <c r="BD26" s="164">
        <v>0</v>
      </c>
      <c r="BE26" s="164">
        <f>'Production Summary'!$N$29</f>
        <v>612</v>
      </c>
      <c r="BF26" s="164">
        <f>'Production Summary'!$M$29</f>
        <v>51</v>
      </c>
      <c r="BG26" s="164">
        <v>0</v>
      </c>
      <c r="BH26" s="164">
        <f>'Production Summary'!$N$30</f>
        <v>500</v>
      </c>
      <c r="BI26" s="164">
        <f>'Production Summary'!$M$30</f>
        <v>250</v>
      </c>
      <c r="BJ26" s="164">
        <v>0</v>
      </c>
      <c r="BK26" s="386"/>
      <c r="BL26" s="164">
        <f>'Production Summary'!$N$32</f>
        <v>875</v>
      </c>
      <c r="BM26" s="164">
        <f>'Production Summary'!$N$34</f>
        <v>360.59999999999997</v>
      </c>
      <c r="BN26" s="164">
        <f>'Production Summary'!$M$34</f>
        <v>6.01</v>
      </c>
      <c r="BO26" s="164">
        <v>0</v>
      </c>
      <c r="BP26" s="164">
        <f>'Production Summary'!$N$36</f>
        <v>717</v>
      </c>
      <c r="BQ26" s="164">
        <f>'Production Summary'!$M$36</f>
        <v>11.95</v>
      </c>
      <c r="BR26" s="164">
        <v>0</v>
      </c>
      <c r="BS26" s="164">
        <f>'Production Summary'!$N$37</f>
        <v>210</v>
      </c>
      <c r="BT26" s="164">
        <f>'Production Summary'!$M$37</f>
        <v>21</v>
      </c>
      <c r="BU26" s="164">
        <v>0</v>
      </c>
      <c r="BV26" s="164">
        <f>'Production Summary'!$N$38</f>
        <v>280</v>
      </c>
      <c r="BW26" s="164">
        <f>'Production Summary'!$M$38</f>
        <v>28</v>
      </c>
      <c r="BX26" s="164">
        <v>0</v>
      </c>
      <c r="BY26" s="165">
        <f>'Production Summary'!$N$39</f>
        <v>300.38406247988502</v>
      </c>
      <c r="BZ26" s="164">
        <f>'Production Summary'!$M$39</f>
        <v>30.038406247988501</v>
      </c>
      <c r="CA26" s="164">
        <v>0</v>
      </c>
      <c r="CB26" s="164">
        <f>'Production Summary'!$N$40</f>
        <v>131.30000000000001</v>
      </c>
      <c r="CC26" s="164">
        <f>'Production Summary'!$M$40</f>
        <v>13.13</v>
      </c>
      <c r="CD26" s="164">
        <v>0</v>
      </c>
      <c r="CE26" s="164">
        <f>'Production Summary'!$N$42</f>
        <v>1136.3519999999996</v>
      </c>
      <c r="CF26" s="164">
        <f>'Production Summary'!$M$42</f>
        <v>81.167999999999978</v>
      </c>
      <c r="CG26" s="164">
        <v>0</v>
      </c>
      <c r="CH26" s="164">
        <v>0</v>
      </c>
      <c r="CI26" s="164">
        <f>'Production Summary'!$N$43</f>
        <v>184</v>
      </c>
      <c r="CJ26" s="164">
        <v>0</v>
      </c>
      <c r="CK26" s="164">
        <f>'Production Summary'!$N$44</f>
        <v>355</v>
      </c>
      <c r="CL26" s="164">
        <v>0</v>
      </c>
      <c r="CM26" s="375">
        <f>'Production Summary'!$N$45</f>
        <v>1650</v>
      </c>
      <c r="CN26" s="164">
        <f>'Production Summary'!$N$46</f>
        <v>270</v>
      </c>
      <c r="CO26" s="164">
        <f>'Production Summary'!$N$47</f>
        <v>1350</v>
      </c>
      <c r="CP26" s="166"/>
      <c r="CQ26" s="164">
        <f>'Production Summary'!$N$49</f>
        <v>8004.1580041580037</v>
      </c>
      <c r="CR26" s="164">
        <f>'Production Summary'!$M$49</f>
        <v>66.701316701316699</v>
      </c>
      <c r="CS26" s="164">
        <f>'Production Summary'!$N$50</f>
        <v>13331.600831600828</v>
      </c>
      <c r="CT26" s="164">
        <f>'Production Summary'!$M$50</f>
        <v>148.1288981288981</v>
      </c>
      <c r="CU26" s="164">
        <f>'Production Summary'!$N$51</f>
        <v>12785.862785862784</v>
      </c>
      <c r="CV26" s="164">
        <f>'Production Summary'!$M$51</f>
        <v>355.16285516285512</v>
      </c>
      <c r="CW26" s="164">
        <f>'Production Summary'!$N$52</f>
        <v>12629.937629937627</v>
      </c>
      <c r="CX26" s="164">
        <f>'Production Summary'!$M$52</f>
        <v>701.66320166320156</v>
      </c>
      <c r="CY26" s="164">
        <f>'Production Summary'!$N$53</f>
        <v>12396.049896049895</v>
      </c>
      <c r="CZ26" s="164">
        <f>'Production Summary'!$M$53</f>
        <v>688.66943866943859</v>
      </c>
      <c r="DA26" s="164">
        <f>'Production Summary'!$N$54</f>
        <v>13799.376299376298</v>
      </c>
      <c r="DB26" s="164">
        <f>'Production Summary'!$M$54</f>
        <v>766.63201663201653</v>
      </c>
      <c r="DC26" s="328">
        <f>'Production Summary'!$N$60</f>
        <v>12863.825363825363</v>
      </c>
      <c r="DD26" s="328">
        <f>'Production Summary'!$M$60</f>
        <v>714.65696465696465</v>
      </c>
      <c r="DE26" s="164">
        <f>'Production Summary'!$N$59</f>
        <v>11148.648648648648</v>
      </c>
      <c r="DF26" s="328">
        <f>'Production Summary'!$M$59</f>
        <v>619.36936936936934</v>
      </c>
      <c r="DG26" s="164">
        <f>'Production Summary'!$N$55</f>
        <v>13842.68884268884</v>
      </c>
      <c r="DH26" s="164">
        <f>'Production Summary'!$M$55</f>
        <v>3460.67221067221</v>
      </c>
      <c r="DI26" s="164">
        <f>'Production Summary'!$N$56</f>
        <v>13097.713097713096</v>
      </c>
      <c r="DJ26" s="164">
        <f>'Production Summary'!$M$56</f>
        <v>163.72141372141371</v>
      </c>
      <c r="DK26" s="164">
        <f>'Production Summary'!$N$57</f>
        <v>14189.189189189186</v>
      </c>
      <c r="DL26" s="164">
        <f>'Production Summary'!$M$57</f>
        <v>394.14414414414409</v>
      </c>
      <c r="DM26" s="164">
        <f>'Production Summary'!$N$58</f>
        <v>14017.671517671517</v>
      </c>
      <c r="DN26" s="164">
        <f>'Production Summary'!$M$58</f>
        <v>778.75952875952873</v>
      </c>
      <c r="DO26" s="164">
        <f>'Production Summary'!$N$61</f>
        <v>4500</v>
      </c>
      <c r="DP26" s="328">
        <f>'Production Summary'!$M$61</f>
        <v>750</v>
      </c>
      <c r="DQ26" s="164">
        <v>0</v>
      </c>
      <c r="DR26" s="164">
        <f>'Production Summary'!$N$62</f>
        <v>8900</v>
      </c>
      <c r="DS26" s="164">
        <f>'Production Summary'!$N$70</f>
        <v>300</v>
      </c>
      <c r="DT26" s="328">
        <f>'Production Summary'!$M$70</f>
        <v>25</v>
      </c>
      <c r="DU26" s="164">
        <v>0</v>
      </c>
      <c r="DV26" s="164">
        <f>'Production Summary'!$N$71</f>
        <v>150</v>
      </c>
      <c r="DW26" s="164">
        <v>0</v>
      </c>
      <c r="DX26" s="164">
        <f>'Production Summary'!$N$64</f>
        <v>192</v>
      </c>
      <c r="DY26" s="164">
        <v>0</v>
      </c>
      <c r="DZ26" s="391">
        <f>'Production Summary'!$N$65</f>
        <v>384</v>
      </c>
      <c r="EA26" s="164">
        <v>0</v>
      </c>
      <c r="EB26" s="391">
        <f>'Production Summary'!$N$66</f>
        <v>192</v>
      </c>
      <c r="EC26" s="164">
        <v>0</v>
      </c>
      <c r="ED26" s="164">
        <f>'Production Summary'!$N$67</f>
        <v>96</v>
      </c>
      <c r="EE26" s="164">
        <v>0</v>
      </c>
      <c r="EF26" s="164">
        <f>'Production Summary'!$N$68</f>
        <v>96</v>
      </c>
      <c r="EG26" s="164">
        <v>0</v>
      </c>
      <c r="EH26" s="164">
        <f>'Production Summary'!$N$69</f>
        <v>340</v>
      </c>
      <c r="EI26" s="101"/>
      <c r="EJ26" s="3"/>
      <c r="EK26" s="3"/>
      <c r="ER26" s="64" t="s">
        <v>42</v>
      </c>
      <c r="ES26" s="61" t="str">
        <f t="shared" si="0"/>
        <v/>
      </c>
      <c r="ET26" s="24">
        <f t="shared" si="1"/>
        <v>0</v>
      </c>
    </row>
    <row r="27" spans="1:150" ht="15" customHeight="1">
      <c r="A27" t="b">
        <f>C27=Mahasamund!C27</f>
        <v>1</v>
      </c>
      <c r="B27" s="60">
        <f t="shared" si="2"/>
        <v>22</v>
      </c>
      <c r="C27" s="61" t="str">
        <f>IF(Mahasamund!C27="","",Mahasamund!C27)</f>
        <v/>
      </c>
      <c r="D27" s="164">
        <f>'Production Summary'!$N$4</f>
        <v>666</v>
      </c>
      <c r="E27" s="164">
        <f>'Production Summary'!$M$4</f>
        <v>27.75</v>
      </c>
      <c r="F27" s="164">
        <v>0</v>
      </c>
      <c r="G27" s="164">
        <f>'Production Summary'!$N$5</f>
        <v>666</v>
      </c>
      <c r="H27" s="164">
        <f>'Production Summary'!$M$5</f>
        <v>27.75</v>
      </c>
      <c r="I27" s="164">
        <v>0</v>
      </c>
      <c r="J27" s="164">
        <f>'Production Summary'!$N$6</f>
        <v>200</v>
      </c>
      <c r="K27" s="328">
        <f>'Production Summary'!$M$6</f>
        <v>7.5</v>
      </c>
      <c r="L27" s="164">
        <v>0</v>
      </c>
      <c r="M27" s="365">
        <f>'Production Summary'!$N$7</f>
        <v>612.72</v>
      </c>
      <c r="N27" s="367">
        <f>'Production Summary'!$M$7</f>
        <v>25.53</v>
      </c>
      <c r="O27" s="164">
        <v>0</v>
      </c>
      <c r="P27" s="164">
        <f>'Production Summary'!$N$8</f>
        <v>780</v>
      </c>
      <c r="Q27" s="164">
        <f>'Production Summary'!$M$8</f>
        <v>65</v>
      </c>
      <c r="R27" s="164">
        <v>0</v>
      </c>
      <c r="S27" s="164">
        <f>'Production Summary'!$N$9</f>
        <v>720</v>
      </c>
      <c r="T27" s="164">
        <f>'Production Summary'!$M$9</f>
        <v>60</v>
      </c>
      <c r="U27" s="164">
        <v>0</v>
      </c>
      <c r="V27" s="164">
        <f>'Production Summary'!$N$10</f>
        <v>876</v>
      </c>
      <c r="W27" s="164">
        <f>'Production Summary'!$M$10</f>
        <v>73</v>
      </c>
      <c r="X27" s="164">
        <v>0</v>
      </c>
      <c r="Y27" s="164">
        <f>'Production Summary'!$N$14</f>
        <v>177</v>
      </c>
      <c r="Z27" s="328">
        <f>'Production Summary'!$M$14</f>
        <v>14.75</v>
      </c>
      <c r="AA27" s="164">
        <v>0</v>
      </c>
      <c r="AB27" s="164">
        <f>'Production Summary'!$N$15</f>
        <v>126</v>
      </c>
      <c r="AC27" s="164">
        <f>'Production Summary'!$M$15</f>
        <v>21</v>
      </c>
      <c r="AD27" s="164">
        <v>0</v>
      </c>
      <c r="AE27" s="164">
        <f>'Production Summary'!$N$16</f>
        <v>252</v>
      </c>
      <c r="AF27" s="164">
        <f>'Production Summary'!$M$16</f>
        <v>21</v>
      </c>
      <c r="AG27" s="164">
        <v>0</v>
      </c>
      <c r="AH27" s="164">
        <f>'Production Summary'!$N$18</f>
        <v>1035</v>
      </c>
      <c r="AI27" s="164">
        <f>'Production Summary'!$M$18</f>
        <v>17.25</v>
      </c>
      <c r="AJ27" s="164">
        <v>0</v>
      </c>
      <c r="AK27" s="164">
        <f>'Production Summary'!$N$19</f>
        <v>870</v>
      </c>
      <c r="AL27" s="164">
        <f>'Production Summary'!$M$19</f>
        <v>29</v>
      </c>
      <c r="AM27" s="164">
        <v>0</v>
      </c>
      <c r="AN27" s="164">
        <f>'Production Summary'!$N$20</f>
        <v>864</v>
      </c>
      <c r="AO27" s="164">
        <f>'Production Summary'!$M$20</f>
        <v>72</v>
      </c>
      <c r="AP27" s="164">
        <v>0</v>
      </c>
      <c r="AQ27" s="164">
        <f>'Production Summary'!$N$21</f>
        <v>670</v>
      </c>
      <c r="AR27" s="164">
        <f>'Production Summary'!$M$21</f>
        <v>335</v>
      </c>
      <c r="AS27" s="164">
        <v>0</v>
      </c>
      <c r="AT27" s="386">
        <f>'Production Summary'!$N$22</f>
        <v>375</v>
      </c>
      <c r="AU27" s="164">
        <f>'Production Summary'!$N$23</f>
        <v>1050</v>
      </c>
      <c r="AV27" s="164">
        <f>'Production Summary'!$N$25</f>
        <v>300</v>
      </c>
      <c r="AW27" s="164">
        <f>'Production Summary'!$M$25</f>
        <v>25</v>
      </c>
      <c r="AX27" s="164">
        <v>0</v>
      </c>
      <c r="AY27" s="164">
        <f>'Production Summary'!$N$26</f>
        <v>300</v>
      </c>
      <c r="AZ27" s="164">
        <f>'Production Summary'!$M$26</f>
        <v>25</v>
      </c>
      <c r="BA27" s="164">
        <v>0</v>
      </c>
      <c r="BB27" s="164">
        <f>'Production Summary'!$N$28</f>
        <v>777</v>
      </c>
      <c r="BC27" s="164">
        <f>'Production Summary'!$M$28</f>
        <v>12.95</v>
      </c>
      <c r="BD27" s="164">
        <v>0</v>
      </c>
      <c r="BE27" s="164">
        <f>'Production Summary'!$N$29</f>
        <v>612</v>
      </c>
      <c r="BF27" s="164">
        <f>'Production Summary'!$M$29</f>
        <v>51</v>
      </c>
      <c r="BG27" s="164">
        <v>0</v>
      </c>
      <c r="BH27" s="164">
        <f>'Production Summary'!$N$30</f>
        <v>500</v>
      </c>
      <c r="BI27" s="164">
        <f>'Production Summary'!$M$30</f>
        <v>250</v>
      </c>
      <c r="BJ27" s="164">
        <v>0</v>
      </c>
      <c r="BK27" s="386"/>
      <c r="BL27" s="164">
        <f>'Production Summary'!$N$32</f>
        <v>875</v>
      </c>
      <c r="BM27" s="164">
        <f>'Production Summary'!$N$34</f>
        <v>360.59999999999997</v>
      </c>
      <c r="BN27" s="164">
        <f>'Production Summary'!$M$34</f>
        <v>6.01</v>
      </c>
      <c r="BO27" s="164">
        <v>0</v>
      </c>
      <c r="BP27" s="164">
        <f>'Production Summary'!$N$36</f>
        <v>717</v>
      </c>
      <c r="BQ27" s="164">
        <f>'Production Summary'!$M$36</f>
        <v>11.95</v>
      </c>
      <c r="BR27" s="164">
        <v>0</v>
      </c>
      <c r="BS27" s="164">
        <f>'Production Summary'!$N$37</f>
        <v>210</v>
      </c>
      <c r="BT27" s="164">
        <f>'Production Summary'!$M$37</f>
        <v>21</v>
      </c>
      <c r="BU27" s="164">
        <v>0</v>
      </c>
      <c r="BV27" s="164">
        <f>'Production Summary'!$N$38</f>
        <v>280</v>
      </c>
      <c r="BW27" s="164">
        <f>'Production Summary'!$M$38</f>
        <v>28</v>
      </c>
      <c r="BX27" s="164">
        <v>0</v>
      </c>
      <c r="BY27" s="165">
        <f>'Production Summary'!$N$39</f>
        <v>300.38406247988502</v>
      </c>
      <c r="BZ27" s="164">
        <f>'Production Summary'!$M$39</f>
        <v>30.038406247988501</v>
      </c>
      <c r="CA27" s="164">
        <v>0</v>
      </c>
      <c r="CB27" s="164">
        <f>'Production Summary'!$N$40</f>
        <v>131.30000000000001</v>
      </c>
      <c r="CC27" s="164">
        <f>'Production Summary'!$M$40</f>
        <v>13.13</v>
      </c>
      <c r="CD27" s="164">
        <v>0</v>
      </c>
      <c r="CE27" s="164">
        <f>'Production Summary'!$N$42</f>
        <v>1136.3519999999996</v>
      </c>
      <c r="CF27" s="164">
        <f>'Production Summary'!$M$42</f>
        <v>81.167999999999978</v>
      </c>
      <c r="CG27" s="164">
        <v>0</v>
      </c>
      <c r="CH27" s="164">
        <v>0</v>
      </c>
      <c r="CI27" s="164">
        <f>'Production Summary'!$N$43</f>
        <v>184</v>
      </c>
      <c r="CJ27" s="164">
        <v>0</v>
      </c>
      <c r="CK27" s="164">
        <f>'Production Summary'!$N$44</f>
        <v>355</v>
      </c>
      <c r="CL27" s="164">
        <v>0</v>
      </c>
      <c r="CM27" s="375">
        <f>'Production Summary'!$N$45</f>
        <v>1650</v>
      </c>
      <c r="CN27" s="164">
        <f>'Production Summary'!$N$46</f>
        <v>270</v>
      </c>
      <c r="CO27" s="164">
        <f>'Production Summary'!$N$47</f>
        <v>1350</v>
      </c>
      <c r="CP27" s="166"/>
      <c r="CQ27" s="164">
        <f>'Production Summary'!$N$49</f>
        <v>8004.1580041580037</v>
      </c>
      <c r="CR27" s="164">
        <f>'Production Summary'!$M$49</f>
        <v>66.701316701316699</v>
      </c>
      <c r="CS27" s="164">
        <f>'Production Summary'!$N$50</f>
        <v>13331.600831600828</v>
      </c>
      <c r="CT27" s="164">
        <f>'Production Summary'!$M$50</f>
        <v>148.1288981288981</v>
      </c>
      <c r="CU27" s="164">
        <f>'Production Summary'!$N$51</f>
        <v>12785.862785862784</v>
      </c>
      <c r="CV27" s="164">
        <f>'Production Summary'!$M$51</f>
        <v>355.16285516285512</v>
      </c>
      <c r="CW27" s="164">
        <f>'Production Summary'!$N$52</f>
        <v>12629.937629937627</v>
      </c>
      <c r="CX27" s="164">
        <f>'Production Summary'!$M$52</f>
        <v>701.66320166320156</v>
      </c>
      <c r="CY27" s="164">
        <f>'Production Summary'!$N$53</f>
        <v>12396.049896049895</v>
      </c>
      <c r="CZ27" s="164">
        <f>'Production Summary'!$M$53</f>
        <v>688.66943866943859</v>
      </c>
      <c r="DA27" s="164">
        <f>'Production Summary'!$N$54</f>
        <v>13799.376299376298</v>
      </c>
      <c r="DB27" s="164">
        <f>'Production Summary'!$M$54</f>
        <v>766.63201663201653</v>
      </c>
      <c r="DC27" s="328">
        <f>'Production Summary'!$N$60</f>
        <v>12863.825363825363</v>
      </c>
      <c r="DD27" s="328">
        <f>'Production Summary'!$M$60</f>
        <v>714.65696465696465</v>
      </c>
      <c r="DE27" s="164">
        <f>'Production Summary'!$N$59</f>
        <v>11148.648648648648</v>
      </c>
      <c r="DF27" s="328">
        <f>'Production Summary'!$M$59</f>
        <v>619.36936936936934</v>
      </c>
      <c r="DG27" s="164">
        <f>'Production Summary'!$N$55</f>
        <v>13842.68884268884</v>
      </c>
      <c r="DH27" s="164">
        <f>'Production Summary'!$M$55</f>
        <v>3460.67221067221</v>
      </c>
      <c r="DI27" s="164">
        <f>'Production Summary'!$N$56</f>
        <v>13097.713097713096</v>
      </c>
      <c r="DJ27" s="164">
        <f>'Production Summary'!$M$56</f>
        <v>163.72141372141371</v>
      </c>
      <c r="DK27" s="164">
        <f>'Production Summary'!$N$57</f>
        <v>14189.189189189186</v>
      </c>
      <c r="DL27" s="164">
        <f>'Production Summary'!$M$57</f>
        <v>394.14414414414409</v>
      </c>
      <c r="DM27" s="164">
        <f>'Production Summary'!$N$58</f>
        <v>14017.671517671517</v>
      </c>
      <c r="DN27" s="164">
        <f>'Production Summary'!$M$58</f>
        <v>778.75952875952873</v>
      </c>
      <c r="DO27" s="164">
        <f>'Production Summary'!$N$61</f>
        <v>4500</v>
      </c>
      <c r="DP27" s="328">
        <f>'Production Summary'!$M$61</f>
        <v>750</v>
      </c>
      <c r="DQ27" s="164">
        <v>0</v>
      </c>
      <c r="DR27" s="164">
        <f>'Production Summary'!$N$62</f>
        <v>8900</v>
      </c>
      <c r="DS27" s="164">
        <f>'Production Summary'!$N$70</f>
        <v>300</v>
      </c>
      <c r="DT27" s="328">
        <f>'Production Summary'!$M$70</f>
        <v>25</v>
      </c>
      <c r="DU27" s="164">
        <v>0</v>
      </c>
      <c r="DV27" s="164">
        <f>'Production Summary'!$N$71</f>
        <v>150</v>
      </c>
      <c r="DW27" s="164">
        <v>0</v>
      </c>
      <c r="DX27" s="164">
        <f>'Production Summary'!$N$64</f>
        <v>192</v>
      </c>
      <c r="DY27" s="164">
        <v>0</v>
      </c>
      <c r="DZ27" s="391">
        <f>'Production Summary'!$N$65</f>
        <v>384</v>
      </c>
      <c r="EA27" s="164">
        <v>0</v>
      </c>
      <c r="EB27" s="391">
        <f>'Production Summary'!$N$66</f>
        <v>192</v>
      </c>
      <c r="EC27" s="164">
        <v>0</v>
      </c>
      <c r="ED27" s="164">
        <f>'Production Summary'!$N$67</f>
        <v>96</v>
      </c>
      <c r="EE27" s="164">
        <v>0</v>
      </c>
      <c r="EF27" s="164">
        <f>'Production Summary'!$N$68</f>
        <v>96</v>
      </c>
      <c r="EG27" s="164">
        <v>0</v>
      </c>
      <c r="EH27" s="164">
        <f>'Production Summary'!$N$69</f>
        <v>340</v>
      </c>
      <c r="EI27" s="101"/>
      <c r="EJ27" s="3"/>
      <c r="EK27" s="3"/>
      <c r="ER27" s="64" t="s">
        <v>43</v>
      </c>
      <c r="ES27" s="61" t="str">
        <f t="shared" si="0"/>
        <v/>
      </c>
      <c r="ET27" s="24">
        <f t="shared" si="1"/>
        <v>0</v>
      </c>
    </row>
    <row r="28" spans="1:150" ht="15" customHeight="1">
      <c r="A28" t="b">
        <f>C28=Mahasamund!C28</f>
        <v>1</v>
      </c>
      <c r="B28" s="60">
        <f t="shared" si="2"/>
        <v>23</v>
      </c>
      <c r="C28" s="61" t="str">
        <f>IF(Mahasamund!C28="","",Mahasamund!C28)</f>
        <v/>
      </c>
      <c r="D28" s="164">
        <f>'Production Summary'!$N$4</f>
        <v>666</v>
      </c>
      <c r="E28" s="164">
        <f>'Production Summary'!$M$4</f>
        <v>27.75</v>
      </c>
      <c r="F28" s="164">
        <v>0</v>
      </c>
      <c r="G28" s="164">
        <f>'Production Summary'!$N$5</f>
        <v>666</v>
      </c>
      <c r="H28" s="164">
        <f>'Production Summary'!$M$5</f>
        <v>27.75</v>
      </c>
      <c r="I28" s="164">
        <v>0</v>
      </c>
      <c r="J28" s="164">
        <f>'Production Summary'!$N$6</f>
        <v>200</v>
      </c>
      <c r="K28" s="328">
        <f>'Production Summary'!$M$6</f>
        <v>7.5</v>
      </c>
      <c r="L28" s="164">
        <v>0</v>
      </c>
      <c r="M28" s="365">
        <f>'Production Summary'!$N$7</f>
        <v>612.72</v>
      </c>
      <c r="N28" s="367">
        <f>'Production Summary'!$M$7</f>
        <v>25.53</v>
      </c>
      <c r="O28" s="164">
        <v>0</v>
      </c>
      <c r="P28" s="164">
        <f>'Production Summary'!$N$8</f>
        <v>780</v>
      </c>
      <c r="Q28" s="164">
        <f>'Production Summary'!$M$8</f>
        <v>65</v>
      </c>
      <c r="R28" s="164">
        <v>0</v>
      </c>
      <c r="S28" s="164">
        <f>'Production Summary'!$N$9</f>
        <v>720</v>
      </c>
      <c r="T28" s="164">
        <f>'Production Summary'!$M$9</f>
        <v>60</v>
      </c>
      <c r="U28" s="164">
        <v>0</v>
      </c>
      <c r="V28" s="164">
        <f>'Production Summary'!$N$10</f>
        <v>876</v>
      </c>
      <c r="W28" s="164">
        <f>'Production Summary'!$M$10</f>
        <v>73</v>
      </c>
      <c r="X28" s="164">
        <v>0</v>
      </c>
      <c r="Y28" s="164">
        <f>'Production Summary'!$N$14</f>
        <v>177</v>
      </c>
      <c r="Z28" s="328">
        <f>'Production Summary'!$M$14</f>
        <v>14.75</v>
      </c>
      <c r="AA28" s="164">
        <v>0</v>
      </c>
      <c r="AB28" s="164">
        <f>'Production Summary'!$N$15</f>
        <v>126</v>
      </c>
      <c r="AC28" s="164">
        <f>'Production Summary'!$M$15</f>
        <v>21</v>
      </c>
      <c r="AD28" s="164">
        <v>0</v>
      </c>
      <c r="AE28" s="164">
        <f>'Production Summary'!$N$16</f>
        <v>252</v>
      </c>
      <c r="AF28" s="164">
        <f>'Production Summary'!$M$16</f>
        <v>21</v>
      </c>
      <c r="AG28" s="164">
        <v>0</v>
      </c>
      <c r="AH28" s="164">
        <f>'Production Summary'!$N$18</f>
        <v>1035</v>
      </c>
      <c r="AI28" s="164">
        <f>'Production Summary'!$M$18</f>
        <v>17.25</v>
      </c>
      <c r="AJ28" s="164">
        <v>0</v>
      </c>
      <c r="AK28" s="164">
        <f>'Production Summary'!$N$19</f>
        <v>870</v>
      </c>
      <c r="AL28" s="164">
        <f>'Production Summary'!$M$19</f>
        <v>29</v>
      </c>
      <c r="AM28" s="164">
        <v>0</v>
      </c>
      <c r="AN28" s="164">
        <f>'Production Summary'!$N$20</f>
        <v>864</v>
      </c>
      <c r="AO28" s="164">
        <f>'Production Summary'!$M$20</f>
        <v>72</v>
      </c>
      <c r="AP28" s="164">
        <v>0</v>
      </c>
      <c r="AQ28" s="164">
        <f>'Production Summary'!$N$21</f>
        <v>670</v>
      </c>
      <c r="AR28" s="164">
        <f>'Production Summary'!$M$21</f>
        <v>335</v>
      </c>
      <c r="AS28" s="164">
        <v>0</v>
      </c>
      <c r="AT28" s="386">
        <f>'Production Summary'!$N$22</f>
        <v>375</v>
      </c>
      <c r="AU28" s="164">
        <f>'Production Summary'!$N$23</f>
        <v>1050</v>
      </c>
      <c r="AV28" s="164">
        <f>'Production Summary'!$N$25</f>
        <v>300</v>
      </c>
      <c r="AW28" s="164">
        <f>'Production Summary'!$M$25</f>
        <v>25</v>
      </c>
      <c r="AX28" s="164">
        <v>0</v>
      </c>
      <c r="AY28" s="164">
        <f>'Production Summary'!$N$26</f>
        <v>300</v>
      </c>
      <c r="AZ28" s="164">
        <f>'Production Summary'!$M$26</f>
        <v>25</v>
      </c>
      <c r="BA28" s="164">
        <v>0</v>
      </c>
      <c r="BB28" s="164">
        <f>'Production Summary'!$N$28</f>
        <v>777</v>
      </c>
      <c r="BC28" s="164">
        <f>'Production Summary'!$M$28</f>
        <v>12.95</v>
      </c>
      <c r="BD28" s="164">
        <v>0</v>
      </c>
      <c r="BE28" s="164">
        <f>'Production Summary'!$N$29</f>
        <v>612</v>
      </c>
      <c r="BF28" s="164">
        <f>'Production Summary'!$M$29</f>
        <v>51</v>
      </c>
      <c r="BG28" s="164">
        <v>0</v>
      </c>
      <c r="BH28" s="164">
        <f>'Production Summary'!$N$30</f>
        <v>500</v>
      </c>
      <c r="BI28" s="164">
        <f>'Production Summary'!$M$30</f>
        <v>250</v>
      </c>
      <c r="BJ28" s="164">
        <v>0</v>
      </c>
      <c r="BK28" s="386"/>
      <c r="BL28" s="164">
        <f>'Production Summary'!$N$32</f>
        <v>875</v>
      </c>
      <c r="BM28" s="164">
        <f>'Production Summary'!$N$34</f>
        <v>360.59999999999997</v>
      </c>
      <c r="BN28" s="164">
        <f>'Production Summary'!$M$34</f>
        <v>6.01</v>
      </c>
      <c r="BO28" s="164">
        <v>0</v>
      </c>
      <c r="BP28" s="164">
        <f>'Production Summary'!$N$36</f>
        <v>717</v>
      </c>
      <c r="BQ28" s="164">
        <f>'Production Summary'!$M$36</f>
        <v>11.95</v>
      </c>
      <c r="BR28" s="164">
        <v>0</v>
      </c>
      <c r="BS28" s="164">
        <f>'Production Summary'!$N$37</f>
        <v>210</v>
      </c>
      <c r="BT28" s="164">
        <f>'Production Summary'!$M$37</f>
        <v>21</v>
      </c>
      <c r="BU28" s="164">
        <v>0</v>
      </c>
      <c r="BV28" s="164">
        <f>'Production Summary'!$N$38</f>
        <v>280</v>
      </c>
      <c r="BW28" s="164">
        <f>'Production Summary'!$M$38</f>
        <v>28</v>
      </c>
      <c r="BX28" s="164">
        <v>0</v>
      </c>
      <c r="BY28" s="165">
        <f>'Production Summary'!$N$39</f>
        <v>300.38406247988502</v>
      </c>
      <c r="BZ28" s="164">
        <f>'Production Summary'!$M$39</f>
        <v>30.038406247988501</v>
      </c>
      <c r="CA28" s="164">
        <v>0</v>
      </c>
      <c r="CB28" s="164">
        <f>'Production Summary'!$N$40</f>
        <v>131.30000000000001</v>
      </c>
      <c r="CC28" s="164">
        <f>'Production Summary'!$M$40</f>
        <v>13.13</v>
      </c>
      <c r="CD28" s="164">
        <v>0</v>
      </c>
      <c r="CE28" s="164">
        <f>'Production Summary'!$N$42</f>
        <v>1136.3519999999996</v>
      </c>
      <c r="CF28" s="164">
        <f>'Production Summary'!$M$42</f>
        <v>81.167999999999978</v>
      </c>
      <c r="CG28" s="164">
        <v>0</v>
      </c>
      <c r="CH28" s="164">
        <v>0</v>
      </c>
      <c r="CI28" s="164">
        <f>'Production Summary'!$N$43</f>
        <v>184</v>
      </c>
      <c r="CJ28" s="164">
        <v>0</v>
      </c>
      <c r="CK28" s="164">
        <f>'Production Summary'!$N$44</f>
        <v>355</v>
      </c>
      <c r="CL28" s="164">
        <v>0</v>
      </c>
      <c r="CM28" s="375">
        <f>'Production Summary'!$N$45</f>
        <v>1650</v>
      </c>
      <c r="CN28" s="164">
        <f>'Production Summary'!$N$46</f>
        <v>270</v>
      </c>
      <c r="CO28" s="164">
        <f>'Production Summary'!$N$47</f>
        <v>1350</v>
      </c>
      <c r="CP28" s="166"/>
      <c r="CQ28" s="164">
        <f>'Production Summary'!$N$49</f>
        <v>8004.1580041580037</v>
      </c>
      <c r="CR28" s="164">
        <f>'Production Summary'!$M$49</f>
        <v>66.701316701316699</v>
      </c>
      <c r="CS28" s="164">
        <f>'Production Summary'!$N$50</f>
        <v>13331.600831600828</v>
      </c>
      <c r="CT28" s="164">
        <f>'Production Summary'!$M$50</f>
        <v>148.1288981288981</v>
      </c>
      <c r="CU28" s="164">
        <f>'Production Summary'!$N$51</f>
        <v>12785.862785862784</v>
      </c>
      <c r="CV28" s="164">
        <f>'Production Summary'!$M$51</f>
        <v>355.16285516285512</v>
      </c>
      <c r="CW28" s="164">
        <f>'Production Summary'!$N$52</f>
        <v>12629.937629937627</v>
      </c>
      <c r="CX28" s="164">
        <f>'Production Summary'!$M$52</f>
        <v>701.66320166320156</v>
      </c>
      <c r="CY28" s="164">
        <f>'Production Summary'!$N$53</f>
        <v>12396.049896049895</v>
      </c>
      <c r="CZ28" s="164">
        <f>'Production Summary'!$M$53</f>
        <v>688.66943866943859</v>
      </c>
      <c r="DA28" s="164">
        <f>'Production Summary'!$N$54</f>
        <v>13799.376299376298</v>
      </c>
      <c r="DB28" s="164">
        <f>'Production Summary'!$M$54</f>
        <v>766.63201663201653</v>
      </c>
      <c r="DC28" s="328">
        <f>'Production Summary'!$N$60</f>
        <v>12863.825363825363</v>
      </c>
      <c r="DD28" s="328">
        <f>'Production Summary'!$M$60</f>
        <v>714.65696465696465</v>
      </c>
      <c r="DE28" s="164">
        <f>'Production Summary'!$N$59</f>
        <v>11148.648648648648</v>
      </c>
      <c r="DF28" s="328">
        <f>'Production Summary'!$M$59</f>
        <v>619.36936936936934</v>
      </c>
      <c r="DG28" s="164">
        <f>'Production Summary'!$N$55</f>
        <v>13842.68884268884</v>
      </c>
      <c r="DH28" s="164">
        <f>'Production Summary'!$M$55</f>
        <v>3460.67221067221</v>
      </c>
      <c r="DI28" s="164">
        <f>'Production Summary'!$N$56</f>
        <v>13097.713097713096</v>
      </c>
      <c r="DJ28" s="164">
        <f>'Production Summary'!$M$56</f>
        <v>163.72141372141371</v>
      </c>
      <c r="DK28" s="164">
        <f>'Production Summary'!$N$57</f>
        <v>14189.189189189186</v>
      </c>
      <c r="DL28" s="164">
        <f>'Production Summary'!$M$57</f>
        <v>394.14414414414409</v>
      </c>
      <c r="DM28" s="164">
        <f>'Production Summary'!$N$58</f>
        <v>14017.671517671517</v>
      </c>
      <c r="DN28" s="164">
        <f>'Production Summary'!$M$58</f>
        <v>778.75952875952873</v>
      </c>
      <c r="DO28" s="164">
        <f>'Production Summary'!$N$61</f>
        <v>4500</v>
      </c>
      <c r="DP28" s="328">
        <f>'Production Summary'!$M$61</f>
        <v>750</v>
      </c>
      <c r="DQ28" s="164">
        <v>0</v>
      </c>
      <c r="DR28" s="164">
        <f>'Production Summary'!$N$62</f>
        <v>8900</v>
      </c>
      <c r="DS28" s="164">
        <f>'Production Summary'!$N$70</f>
        <v>300</v>
      </c>
      <c r="DT28" s="328">
        <f>'Production Summary'!$M$70</f>
        <v>25</v>
      </c>
      <c r="DU28" s="164">
        <v>0</v>
      </c>
      <c r="DV28" s="164">
        <f>'Production Summary'!$N$71</f>
        <v>150</v>
      </c>
      <c r="DW28" s="164">
        <v>0</v>
      </c>
      <c r="DX28" s="164">
        <f>'Production Summary'!$N$64</f>
        <v>192</v>
      </c>
      <c r="DY28" s="164">
        <v>0</v>
      </c>
      <c r="DZ28" s="391">
        <f>'Production Summary'!$N$65</f>
        <v>384</v>
      </c>
      <c r="EA28" s="164">
        <v>0</v>
      </c>
      <c r="EB28" s="391">
        <f>'Production Summary'!$N$66</f>
        <v>192</v>
      </c>
      <c r="EC28" s="164">
        <v>0</v>
      </c>
      <c r="ED28" s="164">
        <f>'Production Summary'!$N$67</f>
        <v>96</v>
      </c>
      <c r="EE28" s="164">
        <v>0</v>
      </c>
      <c r="EF28" s="164">
        <f>'Production Summary'!$N$68</f>
        <v>96</v>
      </c>
      <c r="EG28" s="164">
        <v>0</v>
      </c>
      <c r="EH28" s="164">
        <f>'Production Summary'!$N$69</f>
        <v>340</v>
      </c>
      <c r="EI28" s="101"/>
      <c r="EJ28" s="3"/>
      <c r="EK28" s="3"/>
      <c r="ER28" s="64" t="s">
        <v>44</v>
      </c>
      <c r="ES28" s="61" t="str">
        <f t="shared" si="0"/>
        <v/>
      </c>
      <c r="ET28" s="24">
        <f t="shared" si="1"/>
        <v>0</v>
      </c>
    </row>
    <row r="29" spans="1:150" ht="15" customHeight="1">
      <c r="A29" t="b">
        <f>C29=Mahasamund!C29</f>
        <v>1</v>
      </c>
      <c r="B29" s="60">
        <f t="shared" si="2"/>
        <v>24</v>
      </c>
      <c r="C29" s="61" t="str">
        <f>IF(Mahasamund!C29="","",Mahasamund!C29)</f>
        <v/>
      </c>
      <c r="D29" s="164">
        <f>'Production Summary'!$N$4</f>
        <v>666</v>
      </c>
      <c r="E29" s="164">
        <f>'Production Summary'!$M$4</f>
        <v>27.75</v>
      </c>
      <c r="F29" s="164">
        <v>0</v>
      </c>
      <c r="G29" s="164">
        <f>'Production Summary'!$N$5</f>
        <v>666</v>
      </c>
      <c r="H29" s="164">
        <f>'Production Summary'!$M$5</f>
        <v>27.75</v>
      </c>
      <c r="I29" s="164">
        <v>0</v>
      </c>
      <c r="J29" s="164">
        <f>'Production Summary'!$N$6</f>
        <v>200</v>
      </c>
      <c r="K29" s="328">
        <f>'Production Summary'!$M$6</f>
        <v>7.5</v>
      </c>
      <c r="L29" s="164">
        <v>0</v>
      </c>
      <c r="M29" s="365">
        <f>'Production Summary'!$N$7</f>
        <v>612.72</v>
      </c>
      <c r="N29" s="367">
        <f>'Production Summary'!$M$7</f>
        <v>25.53</v>
      </c>
      <c r="O29" s="164">
        <v>0</v>
      </c>
      <c r="P29" s="164">
        <f>'Production Summary'!$N$8</f>
        <v>780</v>
      </c>
      <c r="Q29" s="164">
        <f>'Production Summary'!$M$8</f>
        <v>65</v>
      </c>
      <c r="R29" s="164">
        <v>0</v>
      </c>
      <c r="S29" s="164">
        <f>'Production Summary'!$N$9</f>
        <v>720</v>
      </c>
      <c r="T29" s="164">
        <f>'Production Summary'!$M$9</f>
        <v>60</v>
      </c>
      <c r="U29" s="164">
        <v>0</v>
      </c>
      <c r="V29" s="164">
        <f>'Production Summary'!$N$10</f>
        <v>876</v>
      </c>
      <c r="W29" s="164">
        <f>'Production Summary'!$M$10</f>
        <v>73</v>
      </c>
      <c r="X29" s="164">
        <v>0</v>
      </c>
      <c r="Y29" s="164">
        <f>'Production Summary'!$N$14</f>
        <v>177</v>
      </c>
      <c r="Z29" s="328">
        <f>'Production Summary'!$M$14</f>
        <v>14.75</v>
      </c>
      <c r="AA29" s="164">
        <v>0</v>
      </c>
      <c r="AB29" s="164">
        <f>'Production Summary'!$N$15</f>
        <v>126</v>
      </c>
      <c r="AC29" s="164">
        <f>'Production Summary'!$M$15</f>
        <v>21</v>
      </c>
      <c r="AD29" s="164">
        <v>0</v>
      </c>
      <c r="AE29" s="164">
        <f>'Production Summary'!$N$16</f>
        <v>252</v>
      </c>
      <c r="AF29" s="164">
        <f>'Production Summary'!$M$16</f>
        <v>21</v>
      </c>
      <c r="AG29" s="164">
        <v>0</v>
      </c>
      <c r="AH29" s="164">
        <f>'Production Summary'!$N$18</f>
        <v>1035</v>
      </c>
      <c r="AI29" s="164">
        <f>'Production Summary'!$M$18</f>
        <v>17.25</v>
      </c>
      <c r="AJ29" s="164">
        <v>0</v>
      </c>
      <c r="AK29" s="164">
        <f>'Production Summary'!$N$19</f>
        <v>870</v>
      </c>
      <c r="AL29" s="164">
        <f>'Production Summary'!$M$19</f>
        <v>29</v>
      </c>
      <c r="AM29" s="164">
        <v>0</v>
      </c>
      <c r="AN29" s="164">
        <f>'Production Summary'!$N$20</f>
        <v>864</v>
      </c>
      <c r="AO29" s="164">
        <f>'Production Summary'!$M$20</f>
        <v>72</v>
      </c>
      <c r="AP29" s="164">
        <v>0</v>
      </c>
      <c r="AQ29" s="164">
        <f>'Production Summary'!$N$21</f>
        <v>670</v>
      </c>
      <c r="AR29" s="164">
        <f>'Production Summary'!$M$21</f>
        <v>335</v>
      </c>
      <c r="AS29" s="164">
        <v>0</v>
      </c>
      <c r="AT29" s="386">
        <f>'Production Summary'!$N$22</f>
        <v>375</v>
      </c>
      <c r="AU29" s="164">
        <f>'Production Summary'!$N$23</f>
        <v>1050</v>
      </c>
      <c r="AV29" s="164">
        <f>'Production Summary'!$N$25</f>
        <v>300</v>
      </c>
      <c r="AW29" s="164">
        <f>'Production Summary'!$M$25</f>
        <v>25</v>
      </c>
      <c r="AX29" s="164">
        <v>0</v>
      </c>
      <c r="AY29" s="164">
        <f>'Production Summary'!$N$26</f>
        <v>300</v>
      </c>
      <c r="AZ29" s="164">
        <f>'Production Summary'!$M$26</f>
        <v>25</v>
      </c>
      <c r="BA29" s="164">
        <v>0</v>
      </c>
      <c r="BB29" s="164">
        <f>'Production Summary'!$N$28</f>
        <v>777</v>
      </c>
      <c r="BC29" s="164">
        <f>'Production Summary'!$M$28</f>
        <v>12.95</v>
      </c>
      <c r="BD29" s="164">
        <v>0</v>
      </c>
      <c r="BE29" s="164">
        <f>'Production Summary'!$N$29</f>
        <v>612</v>
      </c>
      <c r="BF29" s="164">
        <f>'Production Summary'!$M$29</f>
        <v>51</v>
      </c>
      <c r="BG29" s="164">
        <v>0</v>
      </c>
      <c r="BH29" s="164">
        <f>'Production Summary'!$N$30</f>
        <v>500</v>
      </c>
      <c r="BI29" s="164">
        <f>'Production Summary'!$M$30</f>
        <v>250</v>
      </c>
      <c r="BJ29" s="164">
        <v>0</v>
      </c>
      <c r="BK29" s="386"/>
      <c r="BL29" s="164">
        <f>'Production Summary'!$N$32</f>
        <v>875</v>
      </c>
      <c r="BM29" s="164">
        <f>'Production Summary'!$N$34</f>
        <v>360.59999999999997</v>
      </c>
      <c r="BN29" s="164">
        <f>'Production Summary'!$M$34</f>
        <v>6.01</v>
      </c>
      <c r="BO29" s="164">
        <v>0</v>
      </c>
      <c r="BP29" s="164">
        <f>'Production Summary'!$N$36</f>
        <v>717</v>
      </c>
      <c r="BQ29" s="164">
        <f>'Production Summary'!$M$36</f>
        <v>11.95</v>
      </c>
      <c r="BR29" s="164">
        <v>0</v>
      </c>
      <c r="BS29" s="164">
        <f>'Production Summary'!$N$37</f>
        <v>210</v>
      </c>
      <c r="BT29" s="164">
        <f>'Production Summary'!$M$37</f>
        <v>21</v>
      </c>
      <c r="BU29" s="164">
        <v>0</v>
      </c>
      <c r="BV29" s="164">
        <f>'Production Summary'!$N$38</f>
        <v>280</v>
      </c>
      <c r="BW29" s="164">
        <f>'Production Summary'!$M$38</f>
        <v>28</v>
      </c>
      <c r="BX29" s="164">
        <v>0</v>
      </c>
      <c r="BY29" s="165">
        <f>'Production Summary'!$N$39</f>
        <v>300.38406247988502</v>
      </c>
      <c r="BZ29" s="164">
        <f>'Production Summary'!$M$39</f>
        <v>30.038406247988501</v>
      </c>
      <c r="CA29" s="164">
        <v>0</v>
      </c>
      <c r="CB29" s="164">
        <f>'Production Summary'!$N$40</f>
        <v>131.30000000000001</v>
      </c>
      <c r="CC29" s="164">
        <f>'Production Summary'!$M$40</f>
        <v>13.13</v>
      </c>
      <c r="CD29" s="164">
        <v>0</v>
      </c>
      <c r="CE29" s="164">
        <f>'Production Summary'!$N$42</f>
        <v>1136.3519999999996</v>
      </c>
      <c r="CF29" s="164">
        <f>'Production Summary'!$M$42</f>
        <v>81.167999999999978</v>
      </c>
      <c r="CG29" s="164">
        <v>0</v>
      </c>
      <c r="CH29" s="164">
        <v>0</v>
      </c>
      <c r="CI29" s="164">
        <f>'Production Summary'!$N$43</f>
        <v>184</v>
      </c>
      <c r="CJ29" s="164">
        <v>0</v>
      </c>
      <c r="CK29" s="164">
        <f>'Production Summary'!$N$44</f>
        <v>355</v>
      </c>
      <c r="CL29" s="164">
        <v>0</v>
      </c>
      <c r="CM29" s="375">
        <f>'Production Summary'!$N$45</f>
        <v>1650</v>
      </c>
      <c r="CN29" s="164">
        <f>'Production Summary'!$N$46</f>
        <v>270</v>
      </c>
      <c r="CO29" s="164">
        <f>'Production Summary'!$N$47</f>
        <v>1350</v>
      </c>
      <c r="CP29" s="166"/>
      <c r="CQ29" s="164">
        <f>'Production Summary'!$N$49</f>
        <v>8004.1580041580037</v>
      </c>
      <c r="CR29" s="164">
        <f>'Production Summary'!$M$49</f>
        <v>66.701316701316699</v>
      </c>
      <c r="CS29" s="164">
        <f>'Production Summary'!$N$50</f>
        <v>13331.600831600828</v>
      </c>
      <c r="CT29" s="164">
        <f>'Production Summary'!$M$50</f>
        <v>148.1288981288981</v>
      </c>
      <c r="CU29" s="164">
        <f>'Production Summary'!$N$51</f>
        <v>12785.862785862784</v>
      </c>
      <c r="CV29" s="164">
        <f>'Production Summary'!$M$51</f>
        <v>355.16285516285512</v>
      </c>
      <c r="CW29" s="164">
        <f>'Production Summary'!$N$52</f>
        <v>12629.937629937627</v>
      </c>
      <c r="CX29" s="164">
        <f>'Production Summary'!$M$52</f>
        <v>701.66320166320156</v>
      </c>
      <c r="CY29" s="164">
        <f>'Production Summary'!$N$53</f>
        <v>12396.049896049895</v>
      </c>
      <c r="CZ29" s="164">
        <f>'Production Summary'!$M$53</f>
        <v>688.66943866943859</v>
      </c>
      <c r="DA29" s="164">
        <f>'Production Summary'!$N$54</f>
        <v>13799.376299376298</v>
      </c>
      <c r="DB29" s="164">
        <f>'Production Summary'!$M$54</f>
        <v>766.63201663201653</v>
      </c>
      <c r="DC29" s="328">
        <f>'Production Summary'!$N$60</f>
        <v>12863.825363825363</v>
      </c>
      <c r="DD29" s="328">
        <f>'Production Summary'!$M$60</f>
        <v>714.65696465696465</v>
      </c>
      <c r="DE29" s="164">
        <f>'Production Summary'!$N$59</f>
        <v>11148.648648648648</v>
      </c>
      <c r="DF29" s="328">
        <f>'Production Summary'!$M$59</f>
        <v>619.36936936936934</v>
      </c>
      <c r="DG29" s="164">
        <f>'Production Summary'!$N$55</f>
        <v>13842.68884268884</v>
      </c>
      <c r="DH29" s="164">
        <f>'Production Summary'!$M$55</f>
        <v>3460.67221067221</v>
      </c>
      <c r="DI29" s="164">
        <f>'Production Summary'!$N$56</f>
        <v>13097.713097713096</v>
      </c>
      <c r="DJ29" s="164">
        <f>'Production Summary'!$M$56</f>
        <v>163.72141372141371</v>
      </c>
      <c r="DK29" s="164">
        <f>'Production Summary'!$N$57</f>
        <v>14189.189189189186</v>
      </c>
      <c r="DL29" s="164">
        <f>'Production Summary'!$M$57</f>
        <v>394.14414414414409</v>
      </c>
      <c r="DM29" s="164">
        <f>'Production Summary'!$N$58</f>
        <v>14017.671517671517</v>
      </c>
      <c r="DN29" s="164">
        <f>'Production Summary'!$M$58</f>
        <v>778.75952875952873</v>
      </c>
      <c r="DO29" s="164">
        <f>'Production Summary'!$N$61</f>
        <v>4500</v>
      </c>
      <c r="DP29" s="328">
        <f>'Production Summary'!$M$61</f>
        <v>750</v>
      </c>
      <c r="DQ29" s="164">
        <v>0</v>
      </c>
      <c r="DR29" s="164">
        <f>'Production Summary'!$N$62</f>
        <v>8900</v>
      </c>
      <c r="DS29" s="164">
        <f>'Production Summary'!$N$70</f>
        <v>300</v>
      </c>
      <c r="DT29" s="328">
        <f>'Production Summary'!$M$70</f>
        <v>25</v>
      </c>
      <c r="DU29" s="164">
        <v>0</v>
      </c>
      <c r="DV29" s="164">
        <f>'Production Summary'!$N$71</f>
        <v>150</v>
      </c>
      <c r="DW29" s="164">
        <v>0</v>
      </c>
      <c r="DX29" s="164">
        <f>'Production Summary'!$N$64</f>
        <v>192</v>
      </c>
      <c r="DY29" s="164">
        <v>0</v>
      </c>
      <c r="DZ29" s="391">
        <f>'Production Summary'!$N$65</f>
        <v>384</v>
      </c>
      <c r="EA29" s="164">
        <v>0</v>
      </c>
      <c r="EB29" s="391">
        <f>'Production Summary'!$N$66</f>
        <v>192</v>
      </c>
      <c r="EC29" s="164">
        <v>0</v>
      </c>
      <c r="ED29" s="164">
        <f>'Production Summary'!$N$67</f>
        <v>96</v>
      </c>
      <c r="EE29" s="164">
        <v>0</v>
      </c>
      <c r="EF29" s="164">
        <f>'Production Summary'!$N$68</f>
        <v>96</v>
      </c>
      <c r="EG29" s="164">
        <v>0</v>
      </c>
      <c r="EH29" s="164">
        <f>'Production Summary'!$N$69</f>
        <v>340</v>
      </c>
      <c r="EI29" s="101"/>
      <c r="EJ29" s="3"/>
      <c r="EK29" s="3"/>
      <c r="ER29" s="64" t="s">
        <v>45</v>
      </c>
      <c r="ES29" s="61" t="str">
        <f t="shared" si="0"/>
        <v/>
      </c>
      <c r="ET29" s="24">
        <f t="shared" si="1"/>
        <v>0</v>
      </c>
    </row>
    <row r="30" spans="1:150" ht="15" customHeight="1">
      <c r="A30" t="b">
        <f>C30=Mahasamund!C30</f>
        <v>1</v>
      </c>
      <c r="B30" s="60">
        <f t="shared" si="2"/>
        <v>25</v>
      </c>
      <c r="C30" s="61" t="str">
        <f>IF(Mahasamund!C30="","",Mahasamund!C30)</f>
        <v/>
      </c>
      <c r="D30" s="164">
        <f>'Production Summary'!$N$4</f>
        <v>666</v>
      </c>
      <c r="E30" s="164">
        <f>'Production Summary'!$M$4</f>
        <v>27.75</v>
      </c>
      <c r="F30" s="164">
        <v>0</v>
      </c>
      <c r="G30" s="164">
        <f>'Production Summary'!$N$5</f>
        <v>666</v>
      </c>
      <c r="H30" s="164">
        <f>'Production Summary'!$M$5</f>
        <v>27.75</v>
      </c>
      <c r="I30" s="164">
        <v>0</v>
      </c>
      <c r="J30" s="164">
        <f>'Production Summary'!$N$6</f>
        <v>200</v>
      </c>
      <c r="K30" s="328">
        <f>'Production Summary'!$M$6</f>
        <v>7.5</v>
      </c>
      <c r="L30" s="164">
        <v>0</v>
      </c>
      <c r="M30" s="365">
        <f>'Production Summary'!$N$7</f>
        <v>612.72</v>
      </c>
      <c r="N30" s="367">
        <f>'Production Summary'!$M$7</f>
        <v>25.53</v>
      </c>
      <c r="O30" s="164">
        <v>0</v>
      </c>
      <c r="P30" s="164">
        <f>'Production Summary'!$N$8</f>
        <v>780</v>
      </c>
      <c r="Q30" s="164">
        <f>'Production Summary'!$M$8</f>
        <v>65</v>
      </c>
      <c r="R30" s="164">
        <v>0</v>
      </c>
      <c r="S30" s="164">
        <f>'Production Summary'!$N$9</f>
        <v>720</v>
      </c>
      <c r="T30" s="164">
        <f>'Production Summary'!$M$9</f>
        <v>60</v>
      </c>
      <c r="U30" s="164">
        <v>0</v>
      </c>
      <c r="V30" s="164">
        <f>'Production Summary'!$N$10</f>
        <v>876</v>
      </c>
      <c r="W30" s="164">
        <f>'Production Summary'!$M$10</f>
        <v>73</v>
      </c>
      <c r="X30" s="164">
        <v>0</v>
      </c>
      <c r="Y30" s="164">
        <f>'Production Summary'!$N$14</f>
        <v>177</v>
      </c>
      <c r="Z30" s="328">
        <f>'Production Summary'!$M$14</f>
        <v>14.75</v>
      </c>
      <c r="AA30" s="164">
        <v>0</v>
      </c>
      <c r="AB30" s="164">
        <f>'Production Summary'!$N$15</f>
        <v>126</v>
      </c>
      <c r="AC30" s="164">
        <f>'Production Summary'!$M$15</f>
        <v>21</v>
      </c>
      <c r="AD30" s="164">
        <v>0</v>
      </c>
      <c r="AE30" s="164">
        <f>'Production Summary'!$N$16</f>
        <v>252</v>
      </c>
      <c r="AF30" s="164">
        <f>'Production Summary'!$M$16</f>
        <v>21</v>
      </c>
      <c r="AG30" s="164">
        <v>0</v>
      </c>
      <c r="AH30" s="164">
        <f>'Production Summary'!$N$18</f>
        <v>1035</v>
      </c>
      <c r="AI30" s="164">
        <f>'Production Summary'!$M$18</f>
        <v>17.25</v>
      </c>
      <c r="AJ30" s="164">
        <v>0</v>
      </c>
      <c r="AK30" s="164">
        <f>'Production Summary'!$N$19</f>
        <v>870</v>
      </c>
      <c r="AL30" s="164">
        <f>'Production Summary'!$M$19</f>
        <v>29</v>
      </c>
      <c r="AM30" s="164">
        <v>0</v>
      </c>
      <c r="AN30" s="164">
        <f>'Production Summary'!$N$20</f>
        <v>864</v>
      </c>
      <c r="AO30" s="164">
        <f>'Production Summary'!$M$20</f>
        <v>72</v>
      </c>
      <c r="AP30" s="164">
        <v>0</v>
      </c>
      <c r="AQ30" s="164">
        <f>'Production Summary'!$N$21</f>
        <v>670</v>
      </c>
      <c r="AR30" s="164">
        <f>'Production Summary'!$M$21</f>
        <v>335</v>
      </c>
      <c r="AS30" s="164">
        <v>0</v>
      </c>
      <c r="AT30" s="386">
        <f>'Production Summary'!$N$22</f>
        <v>375</v>
      </c>
      <c r="AU30" s="164">
        <f>'Production Summary'!$N$23</f>
        <v>1050</v>
      </c>
      <c r="AV30" s="164">
        <f>'Production Summary'!$N$25</f>
        <v>300</v>
      </c>
      <c r="AW30" s="164">
        <f>'Production Summary'!$M$25</f>
        <v>25</v>
      </c>
      <c r="AX30" s="164">
        <v>0</v>
      </c>
      <c r="AY30" s="164">
        <f>'Production Summary'!$N$26</f>
        <v>300</v>
      </c>
      <c r="AZ30" s="164">
        <f>'Production Summary'!$M$26</f>
        <v>25</v>
      </c>
      <c r="BA30" s="164">
        <v>0</v>
      </c>
      <c r="BB30" s="164">
        <f>'Production Summary'!$N$28</f>
        <v>777</v>
      </c>
      <c r="BC30" s="164">
        <f>'Production Summary'!$M$28</f>
        <v>12.95</v>
      </c>
      <c r="BD30" s="164">
        <v>0</v>
      </c>
      <c r="BE30" s="164">
        <f>'Production Summary'!$N$29</f>
        <v>612</v>
      </c>
      <c r="BF30" s="164">
        <f>'Production Summary'!$M$29</f>
        <v>51</v>
      </c>
      <c r="BG30" s="164">
        <v>0</v>
      </c>
      <c r="BH30" s="164">
        <f>'Production Summary'!$N$30</f>
        <v>500</v>
      </c>
      <c r="BI30" s="164">
        <f>'Production Summary'!$M$30</f>
        <v>250</v>
      </c>
      <c r="BJ30" s="164">
        <v>0</v>
      </c>
      <c r="BK30" s="386"/>
      <c r="BL30" s="164">
        <f>'Production Summary'!$N$32</f>
        <v>875</v>
      </c>
      <c r="BM30" s="164">
        <f>'Production Summary'!$N$34</f>
        <v>360.59999999999997</v>
      </c>
      <c r="BN30" s="164">
        <f>'Production Summary'!$M$34</f>
        <v>6.01</v>
      </c>
      <c r="BO30" s="164">
        <v>0</v>
      </c>
      <c r="BP30" s="164">
        <f>'Production Summary'!$N$36</f>
        <v>717</v>
      </c>
      <c r="BQ30" s="164">
        <f>'Production Summary'!$M$36</f>
        <v>11.95</v>
      </c>
      <c r="BR30" s="164">
        <v>0</v>
      </c>
      <c r="BS30" s="164">
        <f>'Production Summary'!$N$37</f>
        <v>210</v>
      </c>
      <c r="BT30" s="164">
        <f>'Production Summary'!$M$37</f>
        <v>21</v>
      </c>
      <c r="BU30" s="164">
        <v>0</v>
      </c>
      <c r="BV30" s="164">
        <f>'Production Summary'!$N$38</f>
        <v>280</v>
      </c>
      <c r="BW30" s="164">
        <f>'Production Summary'!$M$38</f>
        <v>28</v>
      </c>
      <c r="BX30" s="164">
        <v>0</v>
      </c>
      <c r="BY30" s="165">
        <f>'Production Summary'!$N$39</f>
        <v>300.38406247988502</v>
      </c>
      <c r="BZ30" s="164">
        <f>'Production Summary'!$M$39</f>
        <v>30.038406247988501</v>
      </c>
      <c r="CA30" s="164">
        <v>0</v>
      </c>
      <c r="CB30" s="164">
        <f>'Production Summary'!$N$40</f>
        <v>131.30000000000001</v>
      </c>
      <c r="CC30" s="164">
        <f>'Production Summary'!$M$40</f>
        <v>13.13</v>
      </c>
      <c r="CD30" s="164">
        <v>0</v>
      </c>
      <c r="CE30" s="164">
        <f>'Production Summary'!$N$42</f>
        <v>1136.3519999999996</v>
      </c>
      <c r="CF30" s="164">
        <f>'Production Summary'!$M$42</f>
        <v>81.167999999999978</v>
      </c>
      <c r="CG30" s="164">
        <v>0</v>
      </c>
      <c r="CH30" s="164">
        <v>0</v>
      </c>
      <c r="CI30" s="164">
        <f>'Production Summary'!$N$43</f>
        <v>184</v>
      </c>
      <c r="CJ30" s="164">
        <v>0</v>
      </c>
      <c r="CK30" s="164">
        <f>'Production Summary'!$N$44</f>
        <v>355</v>
      </c>
      <c r="CL30" s="164">
        <v>0</v>
      </c>
      <c r="CM30" s="375">
        <f>'Production Summary'!$N$45</f>
        <v>1650</v>
      </c>
      <c r="CN30" s="164">
        <f>'Production Summary'!$N$46</f>
        <v>270</v>
      </c>
      <c r="CO30" s="164">
        <f>'Production Summary'!$N$47</f>
        <v>1350</v>
      </c>
      <c r="CP30" s="166"/>
      <c r="CQ30" s="164">
        <f>'Production Summary'!$N$49</f>
        <v>8004.1580041580037</v>
      </c>
      <c r="CR30" s="164">
        <f>'Production Summary'!$M$49</f>
        <v>66.701316701316699</v>
      </c>
      <c r="CS30" s="164">
        <f>'Production Summary'!$N$50</f>
        <v>13331.600831600828</v>
      </c>
      <c r="CT30" s="164">
        <f>'Production Summary'!$M$50</f>
        <v>148.1288981288981</v>
      </c>
      <c r="CU30" s="164">
        <f>'Production Summary'!$N$51</f>
        <v>12785.862785862784</v>
      </c>
      <c r="CV30" s="164">
        <f>'Production Summary'!$M$51</f>
        <v>355.16285516285512</v>
      </c>
      <c r="CW30" s="164">
        <f>'Production Summary'!$N$52</f>
        <v>12629.937629937627</v>
      </c>
      <c r="CX30" s="164">
        <f>'Production Summary'!$M$52</f>
        <v>701.66320166320156</v>
      </c>
      <c r="CY30" s="164">
        <f>'Production Summary'!$N$53</f>
        <v>12396.049896049895</v>
      </c>
      <c r="CZ30" s="164">
        <f>'Production Summary'!$M$53</f>
        <v>688.66943866943859</v>
      </c>
      <c r="DA30" s="164">
        <f>'Production Summary'!$N$54</f>
        <v>13799.376299376298</v>
      </c>
      <c r="DB30" s="164">
        <f>'Production Summary'!$M$54</f>
        <v>766.63201663201653</v>
      </c>
      <c r="DC30" s="328">
        <f>'Production Summary'!$N$60</f>
        <v>12863.825363825363</v>
      </c>
      <c r="DD30" s="328">
        <f>'Production Summary'!$M$60</f>
        <v>714.65696465696465</v>
      </c>
      <c r="DE30" s="164">
        <f>'Production Summary'!$N$59</f>
        <v>11148.648648648648</v>
      </c>
      <c r="DF30" s="328">
        <f>'Production Summary'!$M$59</f>
        <v>619.36936936936934</v>
      </c>
      <c r="DG30" s="164">
        <f>'Production Summary'!$N$55</f>
        <v>13842.68884268884</v>
      </c>
      <c r="DH30" s="164">
        <f>'Production Summary'!$M$55</f>
        <v>3460.67221067221</v>
      </c>
      <c r="DI30" s="164">
        <f>'Production Summary'!$N$56</f>
        <v>13097.713097713096</v>
      </c>
      <c r="DJ30" s="164">
        <f>'Production Summary'!$M$56</f>
        <v>163.72141372141371</v>
      </c>
      <c r="DK30" s="164">
        <f>'Production Summary'!$N$57</f>
        <v>14189.189189189186</v>
      </c>
      <c r="DL30" s="164">
        <f>'Production Summary'!$M$57</f>
        <v>394.14414414414409</v>
      </c>
      <c r="DM30" s="164">
        <f>'Production Summary'!$N$58</f>
        <v>14017.671517671517</v>
      </c>
      <c r="DN30" s="164">
        <f>'Production Summary'!$M$58</f>
        <v>778.75952875952873</v>
      </c>
      <c r="DO30" s="164">
        <f>'Production Summary'!$N$61</f>
        <v>4500</v>
      </c>
      <c r="DP30" s="328">
        <f>'Production Summary'!$M$61</f>
        <v>750</v>
      </c>
      <c r="DQ30" s="164">
        <v>0</v>
      </c>
      <c r="DR30" s="164">
        <f>'Production Summary'!$N$62</f>
        <v>8900</v>
      </c>
      <c r="DS30" s="164">
        <f>'Production Summary'!$N$70</f>
        <v>300</v>
      </c>
      <c r="DT30" s="328">
        <f>'Production Summary'!$M$70</f>
        <v>25</v>
      </c>
      <c r="DU30" s="164">
        <v>0</v>
      </c>
      <c r="DV30" s="164">
        <f>'Production Summary'!$N$71</f>
        <v>150</v>
      </c>
      <c r="DW30" s="164">
        <v>0</v>
      </c>
      <c r="DX30" s="164">
        <f>'Production Summary'!$N$64</f>
        <v>192</v>
      </c>
      <c r="DY30" s="164">
        <v>0</v>
      </c>
      <c r="DZ30" s="391">
        <f>'Production Summary'!$N$65</f>
        <v>384</v>
      </c>
      <c r="EA30" s="164">
        <v>0</v>
      </c>
      <c r="EB30" s="391">
        <f>'Production Summary'!$N$66</f>
        <v>192</v>
      </c>
      <c r="EC30" s="164">
        <v>0</v>
      </c>
      <c r="ED30" s="164">
        <f>'Production Summary'!$N$67</f>
        <v>96</v>
      </c>
      <c r="EE30" s="164">
        <v>0</v>
      </c>
      <c r="EF30" s="164">
        <f>'Production Summary'!$N$68</f>
        <v>96</v>
      </c>
      <c r="EG30" s="164">
        <v>0</v>
      </c>
      <c r="EH30" s="164">
        <f>'Production Summary'!$N$69</f>
        <v>340</v>
      </c>
      <c r="EI30" s="101"/>
      <c r="EJ30" s="3"/>
      <c r="EK30" s="3"/>
      <c r="ER30" s="64" t="s">
        <v>46</v>
      </c>
      <c r="ES30" s="61" t="str">
        <f t="shared" si="0"/>
        <v/>
      </c>
      <c r="ET30" s="24">
        <f t="shared" si="1"/>
        <v>0</v>
      </c>
    </row>
    <row r="31" spans="1:150" ht="15" customHeight="1">
      <c r="A31" t="b">
        <f>C31=Mahasamund!C31</f>
        <v>1</v>
      </c>
      <c r="B31" s="60">
        <f t="shared" si="2"/>
        <v>26</v>
      </c>
      <c r="C31" s="61" t="str">
        <f>IF(Mahasamund!C31="","",Mahasamund!C31)</f>
        <v/>
      </c>
      <c r="D31" s="164">
        <f>'Production Summary'!$N$4</f>
        <v>666</v>
      </c>
      <c r="E31" s="164">
        <f>'Production Summary'!$M$4</f>
        <v>27.75</v>
      </c>
      <c r="F31" s="164">
        <v>0</v>
      </c>
      <c r="G31" s="164">
        <f>'Production Summary'!$N$5</f>
        <v>666</v>
      </c>
      <c r="H31" s="164">
        <f>'Production Summary'!$M$5</f>
        <v>27.75</v>
      </c>
      <c r="I31" s="164">
        <v>0</v>
      </c>
      <c r="J31" s="164">
        <f>'Production Summary'!$N$6</f>
        <v>200</v>
      </c>
      <c r="K31" s="328">
        <f>'Production Summary'!$M$6</f>
        <v>7.5</v>
      </c>
      <c r="L31" s="164">
        <v>0</v>
      </c>
      <c r="M31" s="365">
        <f>'Production Summary'!$N$7</f>
        <v>612.72</v>
      </c>
      <c r="N31" s="367">
        <f>'Production Summary'!$M$7</f>
        <v>25.53</v>
      </c>
      <c r="O31" s="164">
        <v>0</v>
      </c>
      <c r="P31" s="164">
        <f>'Production Summary'!$N$8</f>
        <v>780</v>
      </c>
      <c r="Q31" s="164">
        <f>'Production Summary'!$M$8</f>
        <v>65</v>
      </c>
      <c r="R31" s="164">
        <v>0</v>
      </c>
      <c r="S31" s="164">
        <f>'Production Summary'!$N$9</f>
        <v>720</v>
      </c>
      <c r="T31" s="164">
        <f>'Production Summary'!$M$9</f>
        <v>60</v>
      </c>
      <c r="U31" s="164">
        <v>0</v>
      </c>
      <c r="V31" s="164">
        <f>'Production Summary'!$N$10</f>
        <v>876</v>
      </c>
      <c r="W31" s="164">
        <f>'Production Summary'!$M$10</f>
        <v>73</v>
      </c>
      <c r="X31" s="164">
        <v>0</v>
      </c>
      <c r="Y31" s="164">
        <f>'Production Summary'!$N$14</f>
        <v>177</v>
      </c>
      <c r="Z31" s="328">
        <f>'Production Summary'!$M$14</f>
        <v>14.75</v>
      </c>
      <c r="AA31" s="164">
        <v>0</v>
      </c>
      <c r="AB31" s="164">
        <f>'Production Summary'!$N$15</f>
        <v>126</v>
      </c>
      <c r="AC31" s="164">
        <f>'Production Summary'!$M$15</f>
        <v>21</v>
      </c>
      <c r="AD31" s="164">
        <v>0</v>
      </c>
      <c r="AE31" s="164">
        <f>'Production Summary'!$N$16</f>
        <v>252</v>
      </c>
      <c r="AF31" s="164">
        <f>'Production Summary'!$M$16</f>
        <v>21</v>
      </c>
      <c r="AG31" s="164">
        <v>0</v>
      </c>
      <c r="AH31" s="164">
        <f>'Production Summary'!$N$18</f>
        <v>1035</v>
      </c>
      <c r="AI31" s="164">
        <f>'Production Summary'!$M$18</f>
        <v>17.25</v>
      </c>
      <c r="AJ31" s="164">
        <v>0</v>
      </c>
      <c r="AK31" s="164">
        <f>'Production Summary'!$N$19</f>
        <v>870</v>
      </c>
      <c r="AL31" s="164">
        <f>'Production Summary'!$M$19</f>
        <v>29</v>
      </c>
      <c r="AM31" s="164">
        <v>0</v>
      </c>
      <c r="AN31" s="164">
        <f>'Production Summary'!$N$20</f>
        <v>864</v>
      </c>
      <c r="AO31" s="164">
        <f>'Production Summary'!$M$20</f>
        <v>72</v>
      </c>
      <c r="AP31" s="164">
        <v>0</v>
      </c>
      <c r="AQ31" s="164">
        <f>'Production Summary'!$N$21</f>
        <v>670</v>
      </c>
      <c r="AR31" s="164">
        <f>'Production Summary'!$M$21</f>
        <v>335</v>
      </c>
      <c r="AS31" s="164">
        <v>0</v>
      </c>
      <c r="AT31" s="386">
        <f>'Production Summary'!$N$22</f>
        <v>375</v>
      </c>
      <c r="AU31" s="164">
        <f>'Production Summary'!$N$23</f>
        <v>1050</v>
      </c>
      <c r="AV31" s="164">
        <f>'Production Summary'!$N$25</f>
        <v>300</v>
      </c>
      <c r="AW31" s="164">
        <f>'Production Summary'!$M$25</f>
        <v>25</v>
      </c>
      <c r="AX31" s="164">
        <v>0</v>
      </c>
      <c r="AY31" s="164">
        <f>'Production Summary'!$N$26</f>
        <v>300</v>
      </c>
      <c r="AZ31" s="164">
        <f>'Production Summary'!$M$26</f>
        <v>25</v>
      </c>
      <c r="BA31" s="164">
        <v>0</v>
      </c>
      <c r="BB31" s="164">
        <f>'Production Summary'!$N$28</f>
        <v>777</v>
      </c>
      <c r="BC31" s="164">
        <f>'Production Summary'!$M$28</f>
        <v>12.95</v>
      </c>
      <c r="BD31" s="164">
        <v>0</v>
      </c>
      <c r="BE31" s="164">
        <f>'Production Summary'!$N$29</f>
        <v>612</v>
      </c>
      <c r="BF31" s="164">
        <f>'Production Summary'!$M$29</f>
        <v>51</v>
      </c>
      <c r="BG31" s="164">
        <v>0</v>
      </c>
      <c r="BH31" s="164">
        <f>'Production Summary'!$N$30</f>
        <v>500</v>
      </c>
      <c r="BI31" s="164">
        <f>'Production Summary'!$M$30</f>
        <v>250</v>
      </c>
      <c r="BJ31" s="164">
        <v>0</v>
      </c>
      <c r="BK31" s="386"/>
      <c r="BL31" s="164">
        <f>'Production Summary'!$N$32</f>
        <v>875</v>
      </c>
      <c r="BM31" s="164">
        <f>'Production Summary'!$N$34</f>
        <v>360.59999999999997</v>
      </c>
      <c r="BN31" s="164">
        <f>'Production Summary'!$M$34</f>
        <v>6.01</v>
      </c>
      <c r="BO31" s="164">
        <v>0</v>
      </c>
      <c r="BP31" s="164">
        <f>'Production Summary'!$N$36</f>
        <v>717</v>
      </c>
      <c r="BQ31" s="164">
        <f>'Production Summary'!$M$36</f>
        <v>11.95</v>
      </c>
      <c r="BR31" s="164">
        <v>0</v>
      </c>
      <c r="BS31" s="164">
        <f>'Production Summary'!$N$37</f>
        <v>210</v>
      </c>
      <c r="BT31" s="164">
        <f>'Production Summary'!$M$37</f>
        <v>21</v>
      </c>
      <c r="BU31" s="164">
        <v>0</v>
      </c>
      <c r="BV31" s="164">
        <f>'Production Summary'!$N$38</f>
        <v>280</v>
      </c>
      <c r="BW31" s="164">
        <f>'Production Summary'!$M$38</f>
        <v>28</v>
      </c>
      <c r="BX31" s="164">
        <v>0</v>
      </c>
      <c r="BY31" s="165">
        <f>'Production Summary'!$N$39</f>
        <v>300.38406247988502</v>
      </c>
      <c r="BZ31" s="164">
        <f>'Production Summary'!$M$39</f>
        <v>30.038406247988501</v>
      </c>
      <c r="CA31" s="164">
        <v>0</v>
      </c>
      <c r="CB31" s="164">
        <f>'Production Summary'!$N$40</f>
        <v>131.30000000000001</v>
      </c>
      <c r="CC31" s="164">
        <f>'Production Summary'!$M$40</f>
        <v>13.13</v>
      </c>
      <c r="CD31" s="164">
        <v>0</v>
      </c>
      <c r="CE31" s="164">
        <f>'Production Summary'!$N$42</f>
        <v>1136.3519999999996</v>
      </c>
      <c r="CF31" s="164">
        <f>'Production Summary'!$M$42</f>
        <v>81.167999999999978</v>
      </c>
      <c r="CG31" s="164">
        <v>0</v>
      </c>
      <c r="CH31" s="164">
        <v>0</v>
      </c>
      <c r="CI31" s="164">
        <f>'Production Summary'!$N$43</f>
        <v>184</v>
      </c>
      <c r="CJ31" s="164">
        <v>0</v>
      </c>
      <c r="CK31" s="164">
        <f>'Production Summary'!$N$44</f>
        <v>355</v>
      </c>
      <c r="CL31" s="164">
        <v>0</v>
      </c>
      <c r="CM31" s="375">
        <f>'Production Summary'!$N$45</f>
        <v>1650</v>
      </c>
      <c r="CN31" s="164">
        <f>'Production Summary'!$N$46</f>
        <v>270</v>
      </c>
      <c r="CO31" s="164">
        <f>'Production Summary'!$N$47</f>
        <v>1350</v>
      </c>
      <c r="CP31" s="166"/>
      <c r="CQ31" s="164">
        <f>'Production Summary'!$N$49</f>
        <v>8004.1580041580037</v>
      </c>
      <c r="CR31" s="164">
        <f>'Production Summary'!$M$49</f>
        <v>66.701316701316699</v>
      </c>
      <c r="CS31" s="164">
        <f>'Production Summary'!$N$50</f>
        <v>13331.600831600828</v>
      </c>
      <c r="CT31" s="164">
        <f>'Production Summary'!$M$50</f>
        <v>148.1288981288981</v>
      </c>
      <c r="CU31" s="164">
        <f>'Production Summary'!$N$51</f>
        <v>12785.862785862784</v>
      </c>
      <c r="CV31" s="164">
        <f>'Production Summary'!$M$51</f>
        <v>355.16285516285512</v>
      </c>
      <c r="CW31" s="164">
        <f>'Production Summary'!$N$52</f>
        <v>12629.937629937627</v>
      </c>
      <c r="CX31" s="164">
        <f>'Production Summary'!$M$52</f>
        <v>701.66320166320156</v>
      </c>
      <c r="CY31" s="164">
        <f>'Production Summary'!$N$53</f>
        <v>12396.049896049895</v>
      </c>
      <c r="CZ31" s="164">
        <f>'Production Summary'!$M$53</f>
        <v>688.66943866943859</v>
      </c>
      <c r="DA31" s="164">
        <f>'Production Summary'!$N$54</f>
        <v>13799.376299376298</v>
      </c>
      <c r="DB31" s="164">
        <f>'Production Summary'!$M$54</f>
        <v>766.63201663201653</v>
      </c>
      <c r="DC31" s="328">
        <f>'Production Summary'!$N$60</f>
        <v>12863.825363825363</v>
      </c>
      <c r="DD31" s="328">
        <f>'Production Summary'!$M$60</f>
        <v>714.65696465696465</v>
      </c>
      <c r="DE31" s="164">
        <f>'Production Summary'!$N$59</f>
        <v>11148.648648648648</v>
      </c>
      <c r="DF31" s="328">
        <f>'Production Summary'!$M$59</f>
        <v>619.36936936936934</v>
      </c>
      <c r="DG31" s="164">
        <f>'Production Summary'!$N$55</f>
        <v>13842.68884268884</v>
      </c>
      <c r="DH31" s="164">
        <f>'Production Summary'!$M$55</f>
        <v>3460.67221067221</v>
      </c>
      <c r="DI31" s="164">
        <f>'Production Summary'!$N$56</f>
        <v>13097.713097713096</v>
      </c>
      <c r="DJ31" s="164">
        <f>'Production Summary'!$M$56</f>
        <v>163.72141372141371</v>
      </c>
      <c r="DK31" s="164">
        <f>'Production Summary'!$N$57</f>
        <v>14189.189189189186</v>
      </c>
      <c r="DL31" s="164">
        <f>'Production Summary'!$M$57</f>
        <v>394.14414414414409</v>
      </c>
      <c r="DM31" s="164">
        <f>'Production Summary'!$N$58</f>
        <v>14017.671517671517</v>
      </c>
      <c r="DN31" s="164">
        <f>'Production Summary'!$M$58</f>
        <v>778.75952875952873</v>
      </c>
      <c r="DO31" s="164">
        <f>'Production Summary'!$N$61</f>
        <v>4500</v>
      </c>
      <c r="DP31" s="328">
        <f>'Production Summary'!$M$61</f>
        <v>750</v>
      </c>
      <c r="DQ31" s="164">
        <v>0</v>
      </c>
      <c r="DR31" s="164">
        <f>'Production Summary'!$N$62</f>
        <v>8900</v>
      </c>
      <c r="DS31" s="164">
        <f>'Production Summary'!$N$70</f>
        <v>300</v>
      </c>
      <c r="DT31" s="328">
        <f>'Production Summary'!$M$70</f>
        <v>25</v>
      </c>
      <c r="DU31" s="164">
        <v>0</v>
      </c>
      <c r="DV31" s="164">
        <f>'Production Summary'!$N$71</f>
        <v>150</v>
      </c>
      <c r="DW31" s="164">
        <v>0</v>
      </c>
      <c r="DX31" s="164">
        <f>'Production Summary'!$N$64</f>
        <v>192</v>
      </c>
      <c r="DY31" s="164">
        <v>0</v>
      </c>
      <c r="DZ31" s="391">
        <f>'Production Summary'!$N$65</f>
        <v>384</v>
      </c>
      <c r="EA31" s="164">
        <v>0</v>
      </c>
      <c r="EB31" s="391">
        <f>'Production Summary'!$N$66</f>
        <v>192</v>
      </c>
      <c r="EC31" s="164">
        <v>0</v>
      </c>
      <c r="ED31" s="164">
        <f>'Production Summary'!$N$67</f>
        <v>96</v>
      </c>
      <c r="EE31" s="164">
        <v>0</v>
      </c>
      <c r="EF31" s="164">
        <f>'Production Summary'!$N$68</f>
        <v>96</v>
      </c>
      <c r="EG31" s="164">
        <v>0</v>
      </c>
      <c r="EH31" s="164">
        <f>'Production Summary'!$N$69</f>
        <v>340</v>
      </c>
      <c r="EI31" s="101"/>
      <c r="EJ31" s="3"/>
      <c r="EK31" s="3"/>
      <c r="ER31" s="64" t="s">
        <v>47</v>
      </c>
      <c r="ES31" s="61" t="str">
        <f t="shared" si="0"/>
        <v/>
      </c>
      <c r="ET31" s="24">
        <f t="shared" si="1"/>
        <v>0</v>
      </c>
    </row>
    <row r="32" spans="1:150" ht="15" customHeight="1">
      <c r="A32" t="b">
        <f>C32=Mahasamund!C32</f>
        <v>1</v>
      </c>
      <c r="B32" s="60">
        <f t="shared" si="2"/>
        <v>27</v>
      </c>
      <c r="C32" s="61" t="str">
        <f>IF(Mahasamund!C32="","",Mahasamund!C32)</f>
        <v/>
      </c>
      <c r="D32" s="164">
        <f>'Production Summary'!$N$4</f>
        <v>666</v>
      </c>
      <c r="E32" s="164">
        <f>'Production Summary'!$M$4</f>
        <v>27.75</v>
      </c>
      <c r="F32" s="164">
        <v>0</v>
      </c>
      <c r="G32" s="164">
        <f>'Production Summary'!$N$5</f>
        <v>666</v>
      </c>
      <c r="H32" s="164">
        <f>'Production Summary'!$M$5</f>
        <v>27.75</v>
      </c>
      <c r="I32" s="164">
        <v>0</v>
      </c>
      <c r="J32" s="164">
        <f>'Production Summary'!$N$6</f>
        <v>200</v>
      </c>
      <c r="K32" s="328">
        <f>'Production Summary'!$M$6</f>
        <v>7.5</v>
      </c>
      <c r="L32" s="164">
        <v>0</v>
      </c>
      <c r="M32" s="365">
        <f>'Production Summary'!$N$7</f>
        <v>612.72</v>
      </c>
      <c r="N32" s="367">
        <f>'Production Summary'!$M$7</f>
        <v>25.53</v>
      </c>
      <c r="O32" s="164">
        <v>0</v>
      </c>
      <c r="P32" s="164">
        <f>'Production Summary'!$N$8</f>
        <v>780</v>
      </c>
      <c r="Q32" s="164">
        <f>'Production Summary'!$M$8</f>
        <v>65</v>
      </c>
      <c r="R32" s="164">
        <v>0</v>
      </c>
      <c r="S32" s="164">
        <f>'Production Summary'!$N$9</f>
        <v>720</v>
      </c>
      <c r="T32" s="164">
        <f>'Production Summary'!$M$9</f>
        <v>60</v>
      </c>
      <c r="U32" s="164">
        <v>0</v>
      </c>
      <c r="V32" s="164">
        <f>'Production Summary'!$N$10</f>
        <v>876</v>
      </c>
      <c r="W32" s="164">
        <f>'Production Summary'!$M$10</f>
        <v>73</v>
      </c>
      <c r="X32" s="164">
        <v>0</v>
      </c>
      <c r="Y32" s="164">
        <f>'Production Summary'!$N$14</f>
        <v>177</v>
      </c>
      <c r="Z32" s="328">
        <f>'Production Summary'!$M$14</f>
        <v>14.75</v>
      </c>
      <c r="AA32" s="164">
        <v>0</v>
      </c>
      <c r="AB32" s="164">
        <f>'Production Summary'!$N$15</f>
        <v>126</v>
      </c>
      <c r="AC32" s="164">
        <f>'Production Summary'!$M$15</f>
        <v>21</v>
      </c>
      <c r="AD32" s="164">
        <v>0</v>
      </c>
      <c r="AE32" s="164">
        <f>'Production Summary'!$N$16</f>
        <v>252</v>
      </c>
      <c r="AF32" s="164">
        <f>'Production Summary'!$M$16</f>
        <v>21</v>
      </c>
      <c r="AG32" s="164">
        <v>0</v>
      </c>
      <c r="AH32" s="164">
        <f>'Production Summary'!$N$18</f>
        <v>1035</v>
      </c>
      <c r="AI32" s="164">
        <f>'Production Summary'!$M$18</f>
        <v>17.25</v>
      </c>
      <c r="AJ32" s="164">
        <v>0</v>
      </c>
      <c r="AK32" s="164">
        <f>'Production Summary'!$N$19</f>
        <v>870</v>
      </c>
      <c r="AL32" s="164">
        <f>'Production Summary'!$M$19</f>
        <v>29</v>
      </c>
      <c r="AM32" s="164">
        <v>0</v>
      </c>
      <c r="AN32" s="164">
        <f>'Production Summary'!$N$20</f>
        <v>864</v>
      </c>
      <c r="AO32" s="164">
        <f>'Production Summary'!$M$20</f>
        <v>72</v>
      </c>
      <c r="AP32" s="164">
        <v>0</v>
      </c>
      <c r="AQ32" s="164">
        <f>'Production Summary'!$N$21</f>
        <v>670</v>
      </c>
      <c r="AR32" s="164">
        <f>'Production Summary'!$M$21</f>
        <v>335</v>
      </c>
      <c r="AS32" s="164">
        <v>0</v>
      </c>
      <c r="AT32" s="386">
        <f>'Production Summary'!$N$22</f>
        <v>375</v>
      </c>
      <c r="AU32" s="164">
        <f>'Production Summary'!$N$23</f>
        <v>1050</v>
      </c>
      <c r="AV32" s="164">
        <f>'Production Summary'!$N$25</f>
        <v>300</v>
      </c>
      <c r="AW32" s="164">
        <f>'Production Summary'!$M$25</f>
        <v>25</v>
      </c>
      <c r="AX32" s="164">
        <v>0</v>
      </c>
      <c r="AY32" s="164">
        <f>'Production Summary'!$N$26</f>
        <v>300</v>
      </c>
      <c r="AZ32" s="164">
        <f>'Production Summary'!$M$26</f>
        <v>25</v>
      </c>
      <c r="BA32" s="164">
        <v>0</v>
      </c>
      <c r="BB32" s="164">
        <f>'Production Summary'!$N$28</f>
        <v>777</v>
      </c>
      <c r="BC32" s="164">
        <f>'Production Summary'!$M$28</f>
        <v>12.95</v>
      </c>
      <c r="BD32" s="164">
        <v>0</v>
      </c>
      <c r="BE32" s="164">
        <f>'Production Summary'!$N$29</f>
        <v>612</v>
      </c>
      <c r="BF32" s="164">
        <f>'Production Summary'!$M$29</f>
        <v>51</v>
      </c>
      <c r="BG32" s="164">
        <v>0</v>
      </c>
      <c r="BH32" s="164">
        <f>'Production Summary'!$N$30</f>
        <v>500</v>
      </c>
      <c r="BI32" s="164">
        <f>'Production Summary'!$M$30</f>
        <v>250</v>
      </c>
      <c r="BJ32" s="164">
        <v>0</v>
      </c>
      <c r="BK32" s="386"/>
      <c r="BL32" s="164">
        <f>'Production Summary'!$N$32</f>
        <v>875</v>
      </c>
      <c r="BM32" s="164">
        <f>'Production Summary'!$N$34</f>
        <v>360.59999999999997</v>
      </c>
      <c r="BN32" s="164">
        <f>'Production Summary'!$M$34</f>
        <v>6.01</v>
      </c>
      <c r="BO32" s="164">
        <v>0</v>
      </c>
      <c r="BP32" s="164">
        <f>'Production Summary'!$N$36</f>
        <v>717</v>
      </c>
      <c r="BQ32" s="164">
        <f>'Production Summary'!$M$36</f>
        <v>11.95</v>
      </c>
      <c r="BR32" s="164">
        <v>0</v>
      </c>
      <c r="BS32" s="164">
        <f>'Production Summary'!$N$37</f>
        <v>210</v>
      </c>
      <c r="BT32" s="164">
        <f>'Production Summary'!$M$37</f>
        <v>21</v>
      </c>
      <c r="BU32" s="164">
        <v>0</v>
      </c>
      <c r="BV32" s="164">
        <f>'Production Summary'!$N$38</f>
        <v>280</v>
      </c>
      <c r="BW32" s="164">
        <f>'Production Summary'!$M$38</f>
        <v>28</v>
      </c>
      <c r="BX32" s="164">
        <v>0</v>
      </c>
      <c r="BY32" s="165">
        <f>'Production Summary'!$N$39</f>
        <v>300.38406247988502</v>
      </c>
      <c r="BZ32" s="164">
        <f>'Production Summary'!$M$39</f>
        <v>30.038406247988501</v>
      </c>
      <c r="CA32" s="164">
        <v>0</v>
      </c>
      <c r="CB32" s="164">
        <f>'Production Summary'!$N$40</f>
        <v>131.30000000000001</v>
      </c>
      <c r="CC32" s="164">
        <f>'Production Summary'!$M$40</f>
        <v>13.13</v>
      </c>
      <c r="CD32" s="164">
        <v>0</v>
      </c>
      <c r="CE32" s="164">
        <f>'Production Summary'!$N$42</f>
        <v>1136.3519999999996</v>
      </c>
      <c r="CF32" s="164">
        <f>'Production Summary'!$M$42</f>
        <v>81.167999999999978</v>
      </c>
      <c r="CG32" s="164">
        <v>0</v>
      </c>
      <c r="CH32" s="164">
        <v>0</v>
      </c>
      <c r="CI32" s="164">
        <f>'Production Summary'!$N$43</f>
        <v>184</v>
      </c>
      <c r="CJ32" s="164">
        <v>0</v>
      </c>
      <c r="CK32" s="164">
        <f>'Production Summary'!$N$44</f>
        <v>355</v>
      </c>
      <c r="CL32" s="164">
        <v>0</v>
      </c>
      <c r="CM32" s="375">
        <f>'Production Summary'!$N$45</f>
        <v>1650</v>
      </c>
      <c r="CN32" s="164">
        <f>'Production Summary'!$N$46</f>
        <v>270</v>
      </c>
      <c r="CO32" s="164">
        <f>'Production Summary'!$N$47</f>
        <v>1350</v>
      </c>
      <c r="CP32" s="166"/>
      <c r="CQ32" s="164">
        <f>'Production Summary'!$N$49</f>
        <v>8004.1580041580037</v>
      </c>
      <c r="CR32" s="164">
        <f>'Production Summary'!$M$49</f>
        <v>66.701316701316699</v>
      </c>
      <c r="CS32" s="164">
        <f>'Production Summary'!$N$50</f>
        <v>13331.600831600828</v>
      </c>
      <c r="CT32" s="164">
        <f>'Production Summary'!$M$50</f>
        <v>148.1288981288981</v>
      </c>
      <c r="CU32" s="164">
        <f>'Production Summary'!$N$51</f>
        <v>12785.862785862784</v>
      </c>
      <c r="CV32" s="164">
        <f>'Production Summary'!$M$51</f>
        <v>355.16285516285512</v>
      </c>
      <c r="CW32" s="164">
        <f>'Production Summary'!$N$52</f>
        <v>12629.937629937627</v>
      </c>
      <c r="CX32" s="164">
        <f>'Production Summary'!$M$52</f>
        <v>701.66320166320156</v>
      </c>
      <c r="CY32" s="164">
        <f>'Production Summary'!$N$53</f>
        <v>12396.049896049895</v>
      </c>
      <c r="CZ32" s="164">
        <f>'Production Summary'!$M$53</f>
        <v>688.66943866943859</v>
      </c>
      <c r="DA32" s="164">
        <f>'Production Summary'!$N$54</f>
        <v>13799.376299376298</v>
      </c>
      <c r="DB32" s="164">
        <f>'Production Summary'!$M$54</f>
        <v>766.63201663201653</v>
      </c>
      <c r="DC32" s="328">
        <f>'Production Summary'!$N$60</f>
        <v>12863.825363825363</v>
      </c>
      <c r="DD32" s="328">
        <f>'Production Summary'!$M$60</f>
        <v>714.65696465696465</v>
      </c>
      <c r="DE32" s="164">
        <f>'Production Summary'!$N$59</f>
        <v>11148.648648648648</v>
      </c>
      <c r="DF32" s="328">
        <f>'Production Summary'!$M$59</f>
        <v>619.36936936936934</v>
      </c>
      <c r="DG32" s="164">
        <f>'Production Summary'!$N$55</f>
        <v>13842.68884268884</v>
      </c>
      <c r="DH32" s="164">
        <f>'Production Summary'!$M$55</f>
        <v>3460.67221067221</v>
      </c>
      <c r="DI32" s="164">
        <f>'Production Summary'!$N$56</f>
        <v>13097.713097713096</v>
      </c>
      <c r="DJ32" s="164">
        <f>'Production Summary'!$M$56</f>
        <v>163.72141372141371</v>
      </c>
      <c r="DK32" s="164">
        <f>'Production Summary'!$N$57</f>
        <v>14189.189189189186</v>
      </c>
      <c r="DL32" s="164">
        <f>'Production Summary'!$M$57</f>
        <v>394.14414414414409</v>
      </c>
      <c r="DM32" s="164">
        <f>'Production Summary'!$N$58</f>
        <v>14017.671517671517</v>
      </c>
      <c r="DN32" s="164">
        <f>'Production Summary'!$M$58</f>
        <v>778.75952875952873</v>
      </c>
      <c r="DO32" s="164">
        <f>'Production Summary'!$N$61</f>
        <v>4500</v>
      </c>
      <c r="DP32" s="328">
        <f>'Production Summary'!$M$61</f>
        <v>750</v>
      </c>
      <c r="DQ32" s="164">
        <v>0</v>
      </c>
      <c r="DR32" s="164">
        <f>'Production Summary'!$N$62</f>
        <v>8900</v>
      </c>
      <c r="DS32" s="164">
        <f>'Production Summary'!$N$70</f>
        <v>300</v>
      </c>
      <c r="DT32" s="328">
        <f>'Production Summary'!$M$70</f>
        <v>25</v>
      </c>
      <c r="DU32" s="164">
        <v>0</v>
      </c>
      <c r="DV32" s="164">
        <f>'Production Summary'!$N$71</f>
        <v>150</v>
      </c>
      <c r="DW32" s="164">
        <v>0</v>
      </c>
      <c r="DX32" s="164">
        <f>'Production Summary'!$N$64</f>
        <v>192</v>
      </c>
      <c r="DY32" s="164">
        <v>0</v>
      </c>
      <c r="DZ32" s="391">
        <f>'Production Summary'!$N$65</f>
        <v>384</v>
      </c>
      <c r="EA32" s="164">
        <v>0</v>
      </c>
      <c r="EB32" s="391">
        <f>'Production Summary'!$N$66</f>
        <v>192</v>
      </c>
      <c r="EC32" s="164">
        <v>0</v>
      </c>
      <c r="ED32" s="164">
        <f>'Production Summary'!$N$67</f>
        <v>96</v>
      </c>
      <c r="EE32" s="164">
        <v>0</v>
      </c>
      <c r="EF32" s="164">
        <f>'Production Summary'!$N$68</f>
        <v>96</v>
      </c>
      <c r="EG32" s="164">
        <v>0</v>
      </c>
      <c r="EH32" s="164">
        <f>'Production Summary'!$N$69</f>
        <v>340</v>
      </c>
      <c r="EI32" s="101"/>
      <c r="EJ32" s="3"/>
      <c r="EK32" s="3"/>
      <c r="ER32" s="64" t="s">
        <v>48</v>
      </c>
      <c r="ES32" s="61" t="str">
        <f t="shared" si="0"/>
        <v/>
      </c>
      <c r="ET32" s="24">
        <f t="shared" si="1"/>
        <v>0</v>
      </c>
    </row>
    <row r="33" spans="1:150" ht="15" customHeight="1">
      <c r="A33" t="b">
        <f>C33=Mahasamund!C33</f>
        <v>1</v>
      </c>
      <c r="B33" s="60">
        <f t="shared" si="2"/>
        <v>28</v>
      </c>
      <c r="C33" s="61" t="str">
        <f>IF(Mahasamund!C33="","",Mahasamund!C33)</f>
        <v/>
      </c>
      <c r="D33" s="164">
        <f>'Production Summary'!$N$4</f>
        <v>666</v>
      </c>
      <c r="E33" s="164">
        <f>'Production Summary'!$M$4</f>
        <v>27.75</v>
      </c>
      <c r="F33" s="164">
        <v>0</v>
      </c>
      <c r="G33" s="164">
        <f>'Production Summary'!$N$5</f>
        <v>666</v>
      </c>
      <c r="H33" s="164">
        <f>'Production Summary'!$M$5</f>
        <v>27.75</v>
      </c>
      <c r="I33" s="164">
        <v>0</v>
      </c>
      <c r="J33" s="164">
        <f>'Production Summary'!$N$6</f>
        <v>200</v>
      </c>
      <c r="K33" s="328">
        <f>'Production Summary'!$M$6</f>
        <v>7.5</v>
      </c>
      <c r="L33" s="164">
        <v>0</v>
      </c>
      <c r="M33" s="365">
        <f>'Production Summary'!$N$7</f>
        <v>612.72</v>
      </c>
      <c r="N33" s="367">
        <f>'Production Summary'!$M$7</f>
        <v>25.53</v>
      </c>
      <c r="O33" s="164">
        <v>0</v>
      </c>
      <c r="P33" s="164">
        <f>'Production Summary'!$N$8</f>
        <v>780</v>
      </c>
      <c r="Q33" s="164">
        <f>'Production Summary'!$M$8</f>
        <v>65</v>
      </c>
      <c r="R33" s="164">
        <v>0</v>
      </c>
      <c r="S33" s="164">
        <f>'Production Summary'!$N$9</f>
        <v>720</v>
      </c>
      <c r="T33" s="164">
        <f>'Production Summary'!$M$9</f>
        <v>60</v>
      </c>
      <c r="U33" s="164">
        <v>0</v>
      </c>
      <c r="V33" s="164">
        <f>'Production Summary'!$N$10</f>
        <v>876</v>
      </c>
      <c r="W33" s="164">
        <f>'Production Summary'!$M$10</f>
        <v>73</v>
      </c>
      <c r="X33" s="164">
        <v>0</v>
      </c>
      <c r="Y33" s="164">
        <f>'Production Summary'!$N$14</f>
        <v>177</v>
      </c>
      <c r="Z33" s="328">
        <f>'Production Summary'!$M$14</f>
        <v>14.75</v>
      </c>
      <c r="AA33" s="164">
        <v>0</v>
      </c>
      <c r="AB33" s="164">
        <f>'Production Summary'!$N$15</f>
        <v>126</v>
      </c>
      <c r="AC33" s="164">
        <f>'Production Summary'!$M$15</f>
        <v>21</v>
      </c>
      <c r="AD33" s="164">
        <v>0</v>
      </c>
      <c r="AE33" s="164">
        <f>'Production Summary'!$N$16</f>
        <v>252</v>
      </c>
      <c r="AF33" s="164">
        <f>'Production Summary'!$M$16</f>
        <v>21</v>
      </c>
      <c r="AG33" s="164">
        <v>0</v>
      </c>
      <c r="AH33" s="164">
        <f>'Production Summary'!$N$18</f>
        <v>1035</v>
      </c>
      <c r="AI33" s="164">
        <f>'Production Summary'!$M$18</f>
        <v>17.25</v>
      </c>
      <c r="AJ33" s="164">
        <v>0</v>
      </c>
      <c r="AK33" s="164">
        <f>'Production Summary'!$N$19</f>
        <v>870</v>
      </c>
      <c r="AL33" s="164">
        <f>'Production Summary'!$M$19</f>
        <v>29</v>
      </c>
      <c r="AM33" s="164">
        <v>0</v>
      </c>
      <c r="AN33" s="164">
        <f>'Production Summary'!$N$20</f>
        <v>864</v>
      </c>
      <c r="AO33" s="164">
        <f>'Production Summary'!$M$20</f>
        <v>72</v>
      </c>
      <c r="AP33" s="164">
        <v>0</v>
      </c>
      <c r="AQ33" s="164">
        <f>'Production Summary'!$N$21</f>
        <v>670</v>
      </c>
      <c r="AR33" s="164">
        <f>'Production Summary'!$M$21</f>
        <v>335</v>
      </c>
      <c r="AS33" s="164">
        <v>0</v>
      </c>
      <c r="AT33" s="386">
        <f>'Production Summary'!$N$22</f>
        <v>375</v>
      </c>
      <c r="AU33" s="164">
        <f>'Production Summary'!$N$23</f>
        <v>1050</v>
      </c>
      <c r="AV33" s="164">
        <f>'Production Summary'!$N$25</f>
        <v>300</v>
      </c>
      <c r="AW33" s="164">
        <f>'Production Summary'!$M$25</f>
        <v>25</v>
      </c>
      <c r="AX33" s="164">
        <v>0</v>
      </c>
      <c r="AY33" s="164">
        <f>'Production Summary'!$N$26</f>
        <v>300</v>
      </c>
      <c r="AZ33" s="164">
        <f>'Production Summary'!$M$26</f>
        <v>25</v>
      </c>
      <c r="BA33" s="164">
        <v>0</v>
      </c>
      <c r="BB33" s="164">
        <f>'Production Summary'!$N$28</f>
        <v>777</v>
      </c>
      <c r="BC33" s="164">
        <f>'Production Summary'!$M$28</f>
        <v>12.95</v>
      </c>
      <c r="BD33" s="164">
        <v>0</v>
      </c>
      <c r="BE33" s="164">
        <f>'Production Summary'!$N$29</f>
        <v>612</v>
      </c>
      <c r="BF33" s="164">
        <f>'Production Summary'!$M$29</f>
        <v>51</v>
      </c>
      <c r="BG33" s="164">
        <v>0</v>
      </c>
      <c r="BH33" s="164">
        <f>'Production Summary'!$N$30</f>
        <v>500</v>
      </c>
      <c r="BI33" s="164">
        <f>'Production Summary'!$M$30</f>
        <v>250</v>
      </c>
      <c r="BJ33" s="164">
        <v>0</v>
      </c>
      <c r="BK33" s="386"/>
      <c r="BL33" s="164">
        <f>'Production Summary'!$N$32</f>
        <v>875</v>
      </c>
      <c r="BM33" s="164">
        <f>'Production Summary'!$N$34</f>
        <v>360.59999999999997</v>
      </c>
      <c r="BN33" s="164">
        <f>'Production Summary'!$M$34</f>
        <v>6.01</v>
      </c>
      <c r="BO33" s="164">
        <v>0</v>
      </c>
      <c r="BP33" s="164">
        <f>'Production Summary'!$N$36</f>
        <v>717</v>
      </c>
      <c r="BQ33" s="164">
        <f>'Production Summary'!$M$36</f>
        <v>11.95</v>
      </c>
      <c r="BR33" s="164">
        <v>0</v>
      </c>
      <c r="BS33" s="164">
        <f>'Production Summary'!$N$37</f>
        <v>210</v>
      </c>
      <c r="BT33" s="164">
        <f>'Production Summary'!$M$37</f>
        <v>21</v>
      </c>
      <c r="BU33" s="164">
        <v>0</v>
      </c>
      <c r="BV33" s="164">
        <f>'Production Summary'!$N$38</f>
        <v>280</v>
      </c>
      <c r="BW33" s="164">
        <f>'Production Summary'!$M$38</f>
        <v>28</v>
      </c>
      <c r="BX33" s="164">
        <v>0</v>
      </c>
      <c r="BY33" s="165">
        <f>'Production Summary'!$N$39</f>
        <v>300.38406247988502</v>
      </c>
      <c r="BZ33" s="164">
        <f>'Production Summary'!$M$39</f>
        <v>30.038406247988501</v>
      </c>
      <c r="CA33" s="164">
        <v>0</v>
      </c>
      <c r="CB33" s="164">
        <f>'Production Summary'!$N$40</f>
        <v>131.30000000000001</v>
      </c>
      <c r="CC33" s="164">
        <f>'Production Summary'!$M$40</f>
        <v>13.13</v>
      </c>
      <c r="CD33" s="164">
        <v>0</v>
      </c>
      <c r="CE33" s="164">
        <f>'Production Summary'!$N$42</f>
        <v>1136.3519999999996</v>
      </c>
      <c r="CF33" s="164">
        <f>'Production Summary'!$M$42</f>
        <v>81.167999999999978</v>
      </c>
      <c r="CG33" s="164">
        <v>0</v>
      </c>
      <c r="CH33" s="164">
        <v>0</v>
      </c>
      <c r="CI33" s="164">
        <f>'Production Summary'!$N$43</f>
        <v>184</v>
      </c>
      <c r="CJ33" s="164">
        <v>0</v>
      </c>
      <c r="CK33" s="164">
        <f>'Production Summary'!$N$44</f>
        <v>355</v>
      </c>
      <c r="CL33" s="164">
        <v>0</v>
      </c>
      <c r="CM33" s="375">
        <f>'Production Summary'!$N$45</f>
        <v>1650</v>
      </c>
      <c r="CN33" s="164">
        <f>'Production Summary'!$N$46</f>
        <v>270</v>
      </c>
      <c r="CO33" s="164">
        <f>'Production Summary'!$N$47</f>
        <v>1350</v>
      </c>
      <c r="CP33" s="166"/>
      <c r="CQ33" s="164">
        <f>'Production Summary'!$N$49</f>
        <v>8004.1580041580037</v>
      </c>
      <c r="CR33" s="164">
        <f>'Production Summary'!$M$49</f>
        <v>66.701316701316699</v>
      </c>
      <c r="CS33" s="164">
        <f>'Production Summary'!$N$50</f>
        <v>13331.600831600828</v>
      </c>
      <c r="CT33" s="164">
        <f>'Production Summary'!$M$50</f>
        <v>148.1288981288981</v>
      </c>
      <c r="CU33" s="164">
        <f>'Production Summary'!$N$51</f>
        <v>12785.862785862784</v>
      </c>
      <c r="CV33" s="164">
        <f>'Production Summary'!$M$51</f>
        <v>355.16285516285512</v>
      </c>
      <c r="CW33" s="164">
        <f>'Production Summary'!$N$52</f>
        <v>12629.937629937627</v>
      </c>
      <c r="CX33" s="164">
        <f>'Production Summary'!$M$52</f>
        <v>701.66320166320156</v>
      </c>
      <c r="CY33" s="164">
        <f>'Production Summary'!$N$53</f>
        <v>12396.049896049895</v>
      </c>
      <c r="CZ33" s="164">
        <f>'Production Summary'!$M$53</f>
        <v>688.66943866943859</v>
      </c>
      <c r="DA33" s="164">
        <f>'Production Summary'!$N$54</f>
        <v>13799.376299376298</v>
      </c>
      <c r="DB33" s="164">
        <f>'Production Summary'!$M$54</f>
        <v>766.63201663201653</v>
      </c>
      <c r="DC33" s="328">
        <f>'Production Summary'!$N$60</f>
        <v>12863.825363825363</v>
      </c>
      <c r="DD33" s="328">
        <f>'Production Summary'!$M$60</f>
        <v>714.65696465696465</v>
      </c>
      <c r="DE33" s="164">
        <f>'Production Summary'!$N$59</f>
        <v>11148.648648648648</v>
      </c>
      <c r="DF33" s="328">
        <f>'Production Summary'!$M$59</f>
        <v>619.36936936936934</v>
      </c>
      <c r="DG33" s="164">
        <f>'Production Summary'!$N$55</f>
        <v>13842.68884268884</v>
      </c>
      <c r="DH33" s="164">
        <f>'Production Summary'!$M$55</f>
        <v>3460.67221067221</v>
      </c>
      <c r="DI33" s="164">
        <f>'Production Summary'!$N$56</f>
        <v>13097.713097713096</v>
      </c>
      <c r="DJ33" s="164">
        <f>'Production Summary'!$M$56</f>
        <v>163.72141372141371</v>
      </c>
      <c r="DK33" s="164">
        <f>'Production Summary'!$N$57</f>
        <v>14189.189189189186</v>
      </c>
      <c r="DL33" s="164">
        <f>'Production Summary'!$M$57</f>
        <v>394.14414414414409</v>
      </c>
      <c r="DM33" s="164">
        <f>'Production Summary'!$N$58</f>
        <v>14017.671517671517</v>
      </c>
      <c r="DN33" s="164">
        <f>'Production Summary'!$M$58</f>
        <v>778.75952875952873</v>
      </c>
      <c r="DO33" s="164">
        <f>'Production Summary'!$N$61</f>
        <v>4500</v>
      </c>
      <c r="DP33" s="328">
        <f>'Production Summary'!$M$61</f>
        <v>750</v>
      </c>
      <c r="DQ33" s="164">
        <v>0</v>
      </c>
      <c r="DR33" s="164">
        <f>'Production Summary'!$N$62</f>
        <v>8900</v>
      </c>
      <c r="DS33" s="164">
        <f>'Production Summary'!$N$70</f>
        <v>300</v>
      </c>
      <c r="DT33" s="328">
        <f>'Production Summary'!$M$70</f>
        <v>25</v>
      </c>
      <c r="DU33" s="164">
        <v>0</v>
      </c>
      <c r="DV33" s="164">
        <f>'Production Summary'!$N$71</f>
        <v>150</v>
      </c>
      <c r="DW33" s="164">
        <v>0</v>
      </c>
      <c r="DX33" s="164">
        <f>'Production Summary'!$N$64</f>
        <v>192</v>
      </c>
      <c r="DY33" s="164">
        <v>0</v>
      </c>
      <c r="DZ33" s="391">
        <f>'Production Summary'!$N$65</f>
        <v>384</v>
      </c>
      <c r="EA33" s="164">
        <v>0</v>
      </c>
      <c r="EB33" s="391">
        <f>'Production Summary'!$N$66</f>
        <v>192</v>
      </c>
      <c r="EC33" s="164">
        <v>0</v>
      </c>
      <c r="ED33" s="164">
        <f>'Production Summary'!$N$67</f>
        <v>96</v>
      </c>
      <c r="EE33" s="164">
        <v>0</v>
      </c>
      <c r="EF33" s="164">
        <f>'Production Summary'!$N$68</f>
        <v>96</v>
      </c>
      <c r="EG33" s="164">
        <v>0</v>
      </c>
      <c r="EH33" s="164">
        <f>'Production Summary'!$N$69</f>
        <v>340</v>
      </c>
      <c r="EI33" s="101"/>
      <c r="EJ33" s="3"/>
      <c r="EK33" s="3"/>
      <c r="ER33" s="64" t="s">
        <v>49</v>
      </c>
      <c r="ES33" s="61" t="str">
        <f t="shared" si="0"/>
        <v/>
      </c>
      <c r="ET33" s="24">
        <f t="shared" si="1"/>
        <v>0</v>
      </c>
    </row>
    <row r="34" spans="1:150" ht="15" customHeight="1">
      <c r="A34" t="b">
        <f>C34=Mahasamund!C34</f>
        <v>1</v>
      </c>
      <c r="B34" s="60">
        <f t="shared" si="2"/>
        <v>29</v>
      </c>
      <c r="C34" s="61" t="str">
        <f>IF(Mahasamund!C34="","",Mahasamund!C34)</f>
        <v/>
      </c>
      <c r="D34" s="164">
        <f>'Production Summary'!$N$4</f>
        <v>666</v>
      </c>
      <c r="E34" s="164">
        <f>'Production Summary'!$M$4</f>
        <v>27.75</v>
      </c>
      <c r="F34" s="164">
        <v>0</v>
      </c>
      <c r="G34" s="164">
        <f>'Production Summary'!$N$5</f>
        <v>666</v>
      </c>
      <c r="H34" s="164">
        <f>'Production Summary'!$M$5</f>
        <v>27.75</v>
      </c>
      <c r="I34" s="164">
        <v>0</v>
      </c>
      <c r="J34" s="164">
        <f>'Production Summary'!$N$6</f>
        <v>200</v>
      </c>
      <c r="K34" s="328">
        <f>'Production Summary'!$M$6</f>
        <v>7.5</v>
      </c>
      <c r="L34" s="164">
        <v>0</v>
      </c>
      <c r="M34" s="365">
        <f>'Production Summary'!$N$7</f>
        <v>612.72</v>
      </c>
      <c r="N34" s="367">
        <f>'Production Summary'!$M$7</f>
        <v>25.53</v>
      </c>
      <c r="O34" s="164">
        <v>0</v>
      </c>
      <c r="P34" s="164">
        <f>'Production Summary'!$N$8</f>
        <v>780</v>
      </c>
      <c r="Q34" s="164">
        <f>'Production Summary'!$M$8</f>
        <v>65</v>
      </c>
      <c r="R34" s="164">
        <v>0</v>
      </c>
      <c r="S34" s="164">
        <f>'Production Summary'!$N$9</f>
        <v>720</v>
      </c>
      <c r="T34" s="164">
        <f>'Production Summary'!$M$9</f>
        <v>60</v>
      </c>
      <c r="U34" s="164">
        <v>0</v>
      </c>
      <c r="V34" s="164">
        <f>'Production Summary'!$N$10</f>
        <v>876</v>
      </c>
      <c r="W34" s="164">
        <f>'Production Summary'!$M$10</f>
        <v>73</v>
      </c>
      <c r="X34" s="164">
        <v>0</v>
      </c>
      <c r="Y34" s="164">
        <f>'Production Summary'!$N$14</f>
        <v>177</v>
      </c>
      <c r="Z34" s="328">
        <f>'Production Summary'!$M$14</f>
        <v>14.75</v>
      </c>
      <c r="AA34" s="164">
        <v>0</v>
      </c>
      <c r="AB34" s="164">
        <f>'Production Summary'!$N$15</f>
        <v>126</v>
      </c>
      <c r="AC34" s="164">
        <f>'Production Summary'!$M$15</f>
        <v>21</v>
      </c>
      <c r="AD34" s="164">
        <v>0</v>
      </c>
      <c r="AE34" s="164">
        <f>'Production Summary'!$N$16</f>
        <v>252</v>
      </c>
      <c r="AF34" s="164">
        <f>'Production Summary'!$M$16</f>
        <v>21</v>
      </c>
      <c r="AG34" s="164">
        <v>0</v>
      </c>
      <c r="AH34" s="164">
        <f>'Production Summary'!$N$18</f>
        <v>1035</v>
      </c>
      <c r="AI34" s="164">
        <f>'Production Summary'!$M$18</f>
        <v>17.25</v>
      </c>
      <c r="AJ34" s="164">
        <v>0</v>
      </c>
      <c r="AK34" s="164">
        <f>'Production Summary'!$N$19</f>
        <v>870</v>
      </c>
      <c r="AL34" s="164">
        <f>'Production Summary'!$M$19</f>
        <v>29</v>
      </c>
      <c r="AM34" s="164">
        <v>0</v>
      </c>
      <c r="AN34" s="164">
        <f>'Production Summary'!$N$20</f>
        <v>864</v>
      </c>
      <c r="AO34" s="164">
        <f>'Production Summary'!$M$20</f>
        <v>72</v>
      </c>
      <c r="AP34" s="164">
        <v>0</v>
      </c>
      <c r="AQ34" s="164">
        <f>'Production Summary'!$N$21</f>
        <v>670</v>
      </c>
      <c r="AR34" s="164">
        <f>'Production Summary'!$M$21</f>
        <v>335</v>
      </c>
      <c r="AS34" s="164">
        <v>0</v>
      </c>
      <c r="AT34" s="386">
        <f>'Production Summary'!$N$22</f>
        <v>375</v>
      </c>
      <c r="AU34" s="164">
        <f>'Production Summary'!$N$23</f>
        <v>1050</v>
      </c>
      <c r="AV34" s="164">
        <f>'Production Summary'!$N$25</f>
        <v>300</v>
      </c>
      <c r="AW34" s="164">
        <f>'Production Summary'!$M$25</f>
        <v>25</v>
      </c>
      <c r="AX34" s="164">
        <v>0</v>
      </c>
      <c r="AY34" s="164">
        <f>'Production Summary'!$N$26</f>
        <v>300</v>
      </c>
      <c r="AZ34" s="164">
        <f>'Production Summary'!$M$26</f>
        <v>25</v>
      </c>
      <c r="BA34" s="164">
        <v>0</v>
      </c>
      <c r="BB34" s="164">
        <f>'Production Summary'!$N$28</f>
        <v>777</v>
      </c>
      <c r="BC34" s="164">
        <f>'Production Summary'!$M$28</f>
        <v>12.95</v>
      </c>
      <c r="BD34" s="164">
        <v>0</v>
      </c>
      <c r="BE34" s="164">
        <f>'Production Summary'!$N$29</f>
        <v>612</v>
      </c>
      <c r="BF34" s="164">
        <f>'Production Summary'!$M$29</f>
        <v>51</v>
      </c>
      <c r="BG34" s="164">
        <v>0</v>
      </c>
      <c r="BH34" s="164">
        <f>'Production Summary'!$N$30</f>
        <v>500</v>
      </c>
      <c r="BI34" s="164">
        <f>'Production Summary'!$M$30</f>
        <v>250</v>
      </c>
      <c r="BJ34" s="164">
        <v>0</v>
      </c>
      <c r="BK34" s="386"/>
      <c r="BL34" s="164">
        <f>'Production Summary'!$N$32</f>
        <v>875</v>
      </c>
      <c r="BM34" s="164">
        <f>'Production Summary'!$N$34</f>
        <v>360.59999999999997</v>
      </c>
      <c r="BN34" s="164">
        <f>'Production Summary'!$M$34</f>
        <v>6.01</v>
      </c>
      <c r="BO34" s="164">
        <v>0</v>
      </c>
      <c r="BP34" s="164">
        <f>'Production Summary'!$N$36</f>
        <v>717</v>
      </c>
      <c r="BQ34" s="164">
        <f>'Production Summary'!$M$36</f>
        <v>11.95</v>
      </c>
      <c r="BR34" s="164">
        <v>0</v>
      </c>
      <c r="BS34" s="164">
        <f>'Production Summary'!$N$37</f>
        <v>210</v>
      </c>
      <c r="BT34" s="164">
        <f>'Production Summary'!$M$37</f>
        <v>21</v>
      </c>
      <c r="BU34" s="164">
        <v>0</v>
      </c>
      <c r="BV34" s="164">
        <f>'Production Summary'!$N$38</f>
        <v>280</v>
      </c>
      <c r="BW34" s="164">
        <f>'Production Summary'!$M$38</f>
        <v>28</v>
      </c>
      <c r="BX34" s="164">
        <v>0</v>
      </c>
      <c r="BY34" s="165">
        <f>'Production Summary'!$N$39</f>
        <v>300.38406247988502</v>
      </c>
      <c r="BZ34" s="164">
        <f>'Production Summary'!$M$39</f>
        <v>30.038406247988501</v>
      </c>
      <c r="CA34" s="164">
        <v>0</v>
      </c>
      <c r="CB34" s="164">
        <f>'Production Summary'!$N$40</f>
        <v>131.30000000000001</v>
      </c>
      <c r="CC34" s="164">
        <f>'Production Summary'!$M$40</f>
        <v>13.13</v>
      </c>
      <c r="CD34" s="164">
        <v>0</v>
      </c>
      <c r="CE34" s="164">
        <f>'Production Summary'!$N$42</f>
        <v>1136.3519999999996</v>
      </c>
      <c r="CF34" s="164">
        <f>'Production Summary'!$M$42</f>
        <v>81.167999999999978</v>
      </c>
      <c r="CG34" s="164">
        <v>0</v>
      </c>
      <c r="CH34" s="164">
        <v>0</v>
      </c>
      <c r="CI34" s="164">
        <f>'Production Summary'!$N$43</f>
        <v>184</v>
      </c>
      <c r="CJ34" s="164">
        <v>0</v>
      </c>
      <c r="CK34" s="164">
        <f>'Production Summary'!$N$44</f>
        <v>355</v>
      </c>
      <c r="CL34" s="164">
        <v>0</v>
      </c>
      <c r="CM34" s="375">
        <f>'Production Summary'!$N$45</f>
        <v>1650</v>
      </c>
      <c r="CN34" s="164">
        <f>'Production Summary'!$N$46</f>
        <v>270</v>
      </c>
      <c r="CO34" s="164">
        <f>'Production Summary'!$N$47</f>
        <v>1350</v>
      </c>
      <c r="CP34" s="166"/>
      <c r="CQ34" s="164">
        <f>'Production Summary'!$N$49</f>
        <v>8004.1580041580037</v>
      </c>
      <c r="CR34" s="164">
        <f>'Production Summary'!$M$49</f>
        <v>66.701316701316699</v>
      </c>
      <c r="CS34" s="164">
        <f>'Production Summary'!$N$50</f>
        <v>13331.600831600828</v>
      </c>
      <c r="CT34" s="164">
        <f>'Production Summary'!$M$50</f>
        <v>148.1288981288981</v>
      </c>
      <c r="CU34" s="164">
        <f>'Production Summary'!$N$51</f>
        <v>12785.862785862784</v>
      </c>
      <c r="CV34" s="164">
        <f>'Production Summary'!$M$51</f>
        <v>355.16285516285512</v>
      </c>
      <c r="CW34" s="164">
        <f>'Production Summary'!$N$52</f>
        <v>12629.937629937627</v>
      </c>
      <c r="CX34" s="164">
        <f>'Production Summary'!$M$52</f>
        <v>701.66320166320156</v>
      </c>
      <c r="CY34" s="164">
        <f>'Production Summary'!$N$53</f>
        <v>12396.049896049895</v>
      </c>
      <c r="CZ34" s="164">
        <f>'Production Summary'!$M$53</f>
        <v>688.66943866943859</v>
      </c>
      <c r="DA34" s="164">
        <f>'Production Summary'!$N$54</f>
        <v>13799.376299376298</v>
      </c>
      <c r="DB34" s="164">
        <f>'Production Summary'!$M$54</f>
        <v>766.63201663201653</v>
      </c>
      <c r="DC34" s="328">
        <f>'Production Summary'!$N$60</f>
        <v>12863.825363825363</v>
      </c>
      <c r="DD34" s="328">
        <f>'Production Summary'!$M$60</f>
        <v>714.65696465696465</v>
      </c>
      <c r="DE34" s="164">
        <f>'Production Summary'!$N$59</f>
        <v>11148.648648648648</v>
      </c>
      <c r="DF34" s="328">
        <f>'Production Summary'!$M$59</f>
        <v>619.36936936936934</v>
      </c>
      <c r="DG34" s="164">
        <f>'Production Summary'!$N$55</f>
        <v>13842.68884268884</v>
      </c>
      <c r="DH34" s="164">
        <f>'Production Summary'!$M$55</f>
        <v>3460.67221067221</v>
      </c>
      <c r="DI34" s="164">
        <f>'Production Summary'!$N$56</f>
        <v>13097.713097713096</v>
      </c>
      <c r="DJ34" s="164">
        <f>'Production Summary'!$M$56</f>
        <v>163.72141372141371</v>
      </c>
      <c r="DK34" s="164">
        <f>'Production Summary'!$N$57</f>
        <v>14189.189189189186</v>
      </c>
      <c r="DL34" s="164">
        <f>'Production Summary'!$M$57</f>
        <v>394.14414414414409</v>
      </c>
      <c r="DM34" s="164">
        <f>'Production Summary'!$N$58</f>
        <v>14017.671517671517</v>
      </c>
      <c r="DN34" s="164">
        <f>'Production Summary'!$M$58</f>
        <v>778.75952875952873</v>
      </c>
      <c r="DO34" s="164">
        <f>'Production Summary'!$N$61</f>
        <v>4500</v>
      </c>
      <c r="DP34" s="328">
        <f>'Production Summary'!$M$61</f>
        <v>750</v>
      </c>
      <c r="DQ34" s="164">
        <v>0</v>
      </c>
      <c r="DR34" s="164">
        <f>'Production Summary'!$N$62</f>
        <v>8900</v>
      </c>
      <c r="DS34" s="164">
        <f>'Production Summary'!$N$70</f>
        <v>300</v>
      </c>
      <c r="DT34" s="328">
        <f>'Production Summary'!$M$70</f>
        <v>25</v>
      </c>
      <c r="DU34" s="164">
        <v>0</v>
      </c>
      <c r="DV34" s="164">
        <f>'Production Summary'!$N$71</f>
        <v>150</v>
      </c>
      <c r="DW34" s="164">
        <v>0</v>
      </c>
      <c r="DX34" s="164">
        <f>'Production Summary'!$N$64</f>
        <v>192</v>
      </c>
      <c r="DY34" s="164">
        <v>0</v>
      </c>
      <c r="DZ34" s="391">
        <f>'Production Summary'!$N$65</f>
        <v>384</v>
      </c>
      <c r="EA34" s="164">
        <v>0</v>
      </c>
      <c r="EB34" s="391">
        <f>'Production Summary'!$N$66</f>
        <v>192</v>
      </c>
      <c r="EC34" s="164">
        <v>0</v>
      </c>
      <c r="ED34" s="164">
        <f>'Production Summary'!$N$67</f>
        <v>96</v>
      </c>
      <c r="EE34" s="164">
        <v>0</v>
      </c>
      <c r="EF34" s="164">
        <f>'Production Summary'!$N$68</f>
        <v>96</v>
      </c>
      <c r="EG34" s="164">
        <v>0</v>
      </c>
      <c r="EH34" s="164">
        <f>'Production Summary'!$N$69</f>
        <v>340</v>
      </c>
      <c r="EI34" s="101"/>
      <c r="EJ34" s="3"/>
      <c r="EK34" s="3"/>
      <c r="ER34" s="64" t="s">
        <v>50</v>
      </c>
      <c r="ES34" s="61" t="str">
        <f t="shared" si="0"/>
        <v/>
      </c>
      <c r="ET34" s="24">
        <f t="shared" si="1"/>
        <v>0</v>
      </c>
    </row>
    <row r="35" spans="1:150" ht="15" customHeight="1">
      <c r="A35" t="b">
        <f>C35=Mahasamund!C35</f>
        <v>1</v>
      </c>
      <c r="B35" s="60">
        <f t="shared" si="2"/>
        <v>30</v>
      </c>
      <c r="C35" s="61" t="str">
        <f>IF(Mahasamund!C35="","",Mahasamund!C35)</f>
        <v/>
      </c>
      <c r="D35" s="164">
        <f>'Production Summary'!$N$4</f>
        <v>666</v>
      </c>
      <c r="E35" s="164">
        <f>'Production Summary'!$M$4</f>
        <v>27.75</v>
      </c>
      <c r="F35" s="164">
        <v>0</v>
      </c>
      <c r="G35" s="164">
        <f>'Production Summary'!$N$5</f>
        <v>666</v>
      </c>
      <c r="H35" s="164">
        <f>'Production Summary'!$M$5</f>
        <v>27.75</v>
      </c>
      <c r="I35" s="164">
        <v>0</v>
      </c>
      <c r="J35" s="164">
        <f>'Production Summary'!$N$6</f>
        <v>200</v>
      </c>
      <c r="K35" s="328">
        <f>'Production Summary'!$M$6</f>
        <v>7.5</v>
      </c>
      <c r="L35" s="164">
        <v>0</v>
      </c>
      <c r="M35" s="365">
        <f>'Production Summary'!$N$7</f>
        <v>612.72</v>
      </c>
      <c r="N35" s="367">
        <f>'Production Summary'!$M$7</f>
        <v>25.53</v>
      </c>
      <c r="O35" s="164">
        <v>0</v>
      </c>
      <c r="P35" s="164">
        <f>'Production Summary'!$N$8</f>
        <v>780</v>
      </c>
      <c r="Q35" s="164">
        <f>'Production Summary'!$M$8</f>
        <v>65</v>
      </c>
      <c r="R35" s="164">
        <v>0</v>
      </c>
      <c r="S35" s="164">
        <f>'Production Summary'!$N$9</f>
        <v>720</v>
      </c>
      <c r="T35" s="164">
        <f>'Production Summary'!$M$9</f>
        <v>60</v>
      </c>
      <c r="U35" s="164">
        <v>0</v>
      </c>
      <c r="V35" s="164">
        <f>'Production Summary'!$N$10</f>
        <v>876</v>
      </c>
      <c r="W35" s="164">
        <f>'Production Summary'!$M$10</f>
        <v>73</v>
      </c>
      <c r="X35" s="164">
        <v>0</v>
      </c>
      <c r="Y35" s="164">
        <f>'Production Summary'!$N$14</f>
        <v>177</v>
      </c>
      <c r="Z35" s="328">
        <f>'Production Summary'!$M$14</f>
        <v>14.75</v>
      </c>
      <c r="AA35" s="164">
        <v>0</v>
      </c>
      <c r="AB35" s="164">
        <f>'Production Summary'!$N$15</f>
        <v>126</v>
      </c>
      <c r="AC35" s="164">
        <f>'Production Summary'!$M$15</f>
        <v>21</v>
      </c>
      <c r="AD35" s="164">
        <v>0</v>
      </c>
      <c r="AE35" s="164">
        <f>'Production Summary'!$N$16</f>
        <v>252</v>
      </c>
      <c r="AF35" s="164">
        <f>'Production Summary'!$M$16</f>
        <v>21</v>
      </c>
      <c r="AG35" s="164">
        <v>0</v>
      </c>
      <c r="AH35" s="164">
        <f>'Production Summary'!$N$18</f>
        <v>1035</v>
      </c>
      <c r="AI35" s="164">
        <f>'Production Summary'!$M$18</f>
        <v>17.25</v>
      </c>
      <c r="AJ35" s="164">
        <v>0</v>
      </c>
      <c r="AK35" s="164">
        <f>'Production Summary'!$N$19</f>
        <v>870</v>
      </c>
      <c r="AL35" s="164">
        <f>'Production Summary'!$M$19</f>
        <v>29</v>
      </c>
      <c r="AM35" s="164">
        <v>0</v>
      </c>
      <c r="AN35" s="164">
        <f>'Production Summary'!$N$20</f>
        <v>864</v>
      </c>
      <c r="AO35" s="164">
        <f>'Production Summary'!$M$20</f>
        <v>72</v>
      </c>
      <c r="AP35" s="164">
        <v>0</v>
      </c>
      <c r="AQ35" s="164">
        <f>'Production Summary'!$N$21</f>
        <v>670</v>
      </c>
      <c r="AR35" s="164">
        <f>'Production Summary'!$M$21</f>
        <v>335</v>
      </c>
      <c r="AS35" s="164">
        <v>0</v>
      </c>
      <c r="AT35" s="386">
        <f>'Production Summary'!$N$22</f>
        <v>375</v>
      </c>
      <c r="AU35" s="164">
        <f>'Production Summary'!$N$23</f>
        <v>1050</v>
      </c>
      <c r="AV35" s="164">
        <f>'Production Summary'!$N$25</f>
        <v>300</v>
      </c>
      <c r="AW35" s="164">
        <f>'Production Summary'!$M$25</f>
        <v>25</v>
      </c>
      <c r="AX35" s="164">
        <v>0</v>
      </c>
      <c r="AY35" s="164">
        <f>'Production Summary'!$N$26</f>
        <v>300</v>
      </c>
      <c r="AZ35" s="164">
        <f>'Production Summary'!$M$26</f>
        <v>25</v>
      </c>
      <c r="BA35" s="164">
        <v>0</v>
      </c>
      <c r="BB35" s="164">
        <f>'Production Summary'!$N$28</f>
        <v>777</v>
      </c>
      <c r="BC35" s="164">
        <f>'Production Summary'!$M$28</f>
        <v>12.95</v>
      </c>
      <c r="BD35" s="164">
        <v>0</v>
      </c>
      <c r="BE35" s="164">
        <f>'Production Summary'!$N$29</f>
        <v>612</v>
      </c>
      <c r="BF35" s="164">
        <f>'Production Summary'!$M$29</f>
        <v>51</v>
      </c>
      <c r="BG35" s="164">
        <v>0</v>
      </c>
      <c r="BH35" s="164">
        <f>'Production Summary'!$N$30</f>
        <v>500</v>
      </c>
      <c r="BI35" s="164">
        <f>'Production Summary'!$M$30</f>
        <v>250</v>
      </c>
      <c r="BJ35" s="164">
        <v>0</v>
      </c>
      <c r="BK35" s="386"/>
      <c r="BL35" s="164">
        <f>'Production Summary'!$N$32</f>
        <v>875</v>
      </c>
      <c r="BM35" s="164">
        <f>'Production Summary'!$N$34</f>
        <v>360.59999999999997</v>
      </c>
      <c r="BN35" s="164">
        <f>'Production Summary'!$M$34</f>
        <v>6.01</v>
      </c>
      <c r="BO35" s="164">
        <v>0</v>
      </c>
      <c r="BP35" s="164">
        <f>'Production Summary'!$N$36</f>
        <v>717</v>
      </c>
      <c r="BQ35" s="164">
        <f>'Production Summary'!$M$36</f>
        <v>11.95</v>
      </c>
      <c r="BR35" s="164">
        <v>0</v>
      </c>
      <c r="BS35" s="164">
        <f>'Production Summary'!$N$37</f>
        <v>210</v>
      </c>
      <c r="BT35" s="164">
        <f>'Production Summary'!$M$37</f>
        <v>21</v>
      </c>
      <c r="BU35" s="164">
        <v>0</v>
      </c>
      <c r="BV35" s="164">
        <f>'Production Summary'!$N$38</f>
        <v>280</v>
      </c>
      <c r="BW35" s="164">
        <f>'Production Summary'!$M$38</f>
        <v>28</v>
      </c>
      <c r="BX35" s="164">
        <v>0</v>
      </c>
      <c r="BY35" s="165">
        <f>'Production Summary'!$N$39</f>
        <v>300.38406247988502</v>
      </c>
      <c r="BZ35" s="164">
        <f>'Production Summary'!$M$39</f>
        <v>30.038406247988501</v>
      </c>
      <c r="CA35" s="164">
        <v>0</v>
      </c>
      <c r="CB35" s="164">
        <f>'Production Summary'!$N$40</f>
        <v>131.30000000000001</v>
      </c>
      <c r="CC35" s="164">
        <f>'Production Summary'!$M$40</f>
        <v>13.13</v>
      </c>
      <c r="CD35" s="164">
        <v>0</v>
      </c>
      <c r="CE35" s="164">
        <f>'Production Summary'!$N$42</f>
        <v>1136.3519999999996</v>
      </c>
      <c r="CF35" s="164">
        <f>'Production Summary'!$M$42</f>
        <v>81.167999999999978</v>
      </c>
      <c r="CG35" s="164">
        <v>0</v>
      </c>
      <c r="CH35" s="164">
        <v>0</v>
      </c>
      <c r="CI35" s="164">
        <f>'Production Summary'!$N$43</f>
        <v>184</v>
      </c>
      <c r="CJ35" s="164">
        <v>0</v>
      </c>
      <c r="CK35" s="164">
        <f>'Production Summary'!$N$44</f>
        <v>355</v>
      </c>
      <c r="CL35" s="164">
        <v>0</v>
      </c>
      <c r="CM35" s="375">
        <f>'Production Summary'!$N$45</f>
        <v>1650</v>
      </c>
      <c r="CN35" s="164">
        <f>'Production Summary'!$N$46</f>
        <v>270</v>
      </c>
      <c r="CO35" s="164">
        <f>'Production Summary'!$N$47</f>
        <v>1350</v>
      </c>
      <c r="CP35" s="166"/>
      <c r="CQ35" s="164">
        <f>'Production Summary'!$N$49</f>
        <v>8004.1580041580037</v>
      </c>
      <c r="CR35" s="164">
        <f>'Production Summary'!$M$49</f>
        <v>66.701316701316699</v>
      </c>
      <c r="CS35" s="164">
        <f>'Production Summary'!$N$50</f>
        <v>13331.600831600828</v>
      </c>
      <c r="CT35" s="164">
        <f>'Production Summary'!$M$50</f>
        <v>148.1288981288981</v>
      </c>
      <c r="CU35" s="164">
        <f>'Production Summary'!$N$51</f>
        <v>12785.862785862784</v>
      </c>
      <c r="CV35" s="164">
        <f>'Production Summary'!$M$51</f>
        <v>355.16285516285512</v>
      </c>
      <c r="CW35" s="164">
        <f>'Production Summary'!$N$52</f>
        <v>12629.937629937627</v>
      </c>
      <c r="CX35" s="164">
        <f>'Production Summary'!$M$52</f>
        <v>701.66320166320156</v>
      </c>
      <c r="CY35" s="164">
        <f>'Production Summary'!$N$53</f>
        <v>12396.049896049895</v>
      </c>
      <c r="CZ35" s="164">
        <f>'Production Summary'!$M$53</f>
        <v>688.66943866943859</v>
      </c>
      <c r="DA35" s="164">
        <f>'Production Summary'!$N$54</f>
        <v>13799.376299376298</v>
      </c>
      <c r="DB35" s="164">
        <f>'Production Summary'!$M$54</f>
        <v>766.63201663201653</v>
      </c>
      <c r="DC35" s="328">
        <f>'Production Summary'!$N$60</f>
        <v>12863.825363825363</v>
      </c>
      <c r="DD35" s="328">
        <f>'Production Summary'!$M$60</f>
        <v>714.65696465696465</v>
      </c>
      <c r="DE35" s="164">
        <f>'Production Summary'!$N$59</f>
        <v>11148.648648648648</v>
      </c>
      <c r="DF35" s="328">
        <f>'Production Summary'!$M$59</f>
        <v>619.36936936936934</v>
      </c>
      <c r="DG35" s="164">
        <f>'Production Summary'!$N$55</f>
        <v>13842.68884268884</v>
      </c>
      <c r="DH35" s="164">
        <f>'Production Summary'!$M$55</f>
        <v>3460.67221067221</v>
      </c>
      <c r="DI35" s="164">
        <f>'Production Summary'!$N$56</f>
        <v>13097.713097713096</v>
      </c>
      <c r="DJ35" s="164">
        <f>'Production Summary'!$M$56</f>
        <v>163.72141372141371</v>
      </c>
      <c r="DK35" s="164">
        <f>'Production Summary'!$N$57</f>
        <v>14189.189189189186</v>
      </c>
      <c r="DL35" s="164">
        <f>'Production Summary'!$M$57</f>
        <v>394.14414414414409</v>
      </c>
      <c r="DM35" s="164">
        <f>'Production Summary'!$N$58</f>
        <v>14017.671517671517</v>
      </c>
      <c r="DN35" s="164">
        <f>'Production Summary'!$M$58</f>
        <v>778.75952875952873</v>
      </c>
      <c r="DO35" s="164">
        <f>'Production Summary'!$N$61</f>
        <v>4500</v>
      </c>
      <c r="DP35" s="328">
        <f>'Production Summary'!$M$61</f>
        <v>750</v>
      </c>
      <c r="DQ35" s="164">
        <v>0</v>
      </c>
      <c r="DR35" s="164">
        <f>'Production Summary'!$N$62</f>
        <v>8900</v>
      </c>
      <c r="DS35" s="164">
        <f>'Production Summary'!$N$70</f>
        <v>300</v>
      </c>
      <c r="DT35" s="328">
        <f>'Production Summary'!$M$70</f>
        <v>25</v>
      </c>
      <c r="DU35" s="164">
        <v>0</v>
      </c>
      <c r="DV35" s="164">
        <f>'Production Summary'!$N$71</f>
        <v>150</v>
      </c>
      <c r="DW35" s="164">
        <v>0</v>
      </c>
      <c r="DX35" s="164">
        <f>'Production Summary'!$N$64</f>
        <v>192</v>
      </c>
      <c r="DY35" s="164">
        <v>0</v>
      </c>
      <c r="DZ35" s="391">
        <f>'Production Summary'!$N$65</f>
        <v>384</v>
      </c>
      <c r="EA35" s="164">
        <v>0</v>
      </c>
      <c r="EB35" s="391">
        <f>'Production Summary'!$N$66</f>
        <v>192</v>
      </c>
      <c r="EC35" s="164">
        <v>0</v>
      </c>
      <c r="ED35" s="164">
        <f>'Production Summary'!$N$67</f>
        <v>96</v>
      </c>
      <c r="EE35" s="164">
        <v>0</v>
      </c>
      <c r="EF35" s="164">
        <f>'Production Summary'!$N$68</f>
        <v>96</v>
      </c>
      <c r="EG35" s="164">
        <v>0</v>
      </c>
      <c r="EH35" s="164">
        <f>'Production Summary'!$N$69</f>
        <v>340</v>
      </c>
      <c r="EI35" s="101"/>
      <c r="EJ35" s="3"/>
      <c r="EK35" s="3"/>
      <c r="ER35" s="64" t="s">
        <v>51</v>
      </c>
      <c r="ES35" s="61" t="str">
        <f t="shared" si="0"/>
        <v/>
      </c>
      <c r="ET35" s="24">
        <f t="shared" si="1"/>
        <v>0</v>
      </c>
    </row>
    <row r="36" spans="1:150" ht="15" customHeight="1">
      <c r="A36" t="b">
        <f>C36=Mahasamund!C36</f>
        <v>1</v>
      </c>
      <c r="B36" s="60">
        <f t="shared" si="2"/>
        <v>31</v>
      </c>
      <c r="C36" s="61" t="str">
        <f>IF(Mahasamund!C36="","",Mahasamund!C36)</f>
        <v/>
      </c>
      <c r="D36" s="164">
        <f>'Production Summary'!$N$4</f>
        <v>666</v>
      </c>
      <c r="E36" s="164">
        <f>'Production Summary'!$M$4</f>
        <v>27.75</v>
      </c>
      <c r="F36" s="164">
        <v>0</v>
      </c>
      <c r="G36" s="164">
        <f>'Production Summary'!$N$5</f>
        <v>666</v>
      </c>
      <c r="H36" s="164">
        <f>'Production Summary'!$M$5</f>
        <v>27.75</v>
      </c>
      <c r="I36" s="164">
        <v>0</v>
      </c>
      <c r="J36" s="164">
        <f>'Production Summary'!$N$6</f>
        <v>200</v>
      </c>
      <c r="K36" s="328">
        <f>'Production Summary'!$M$6</f>
        <v>7.5</v>
      </c>
      <c r="L36" s="164">
        <v>0</v>
      </c>
      <c r="M36" s="365">
        <f>'Production Summary'!$N$7</f>
        <v>612.72</v>
      </c>
      <c r="N36" s="367">
        <f>'Production Summary'!$M$7</f>
        <v>25.53</v>
      </c>
      <c r="O36" s="164">
        <v>0</v>
      </c>
      <c r="P36" s="164">
        <f>'Production Summary'!$N$8</f>
        <v>780</v>
      </c>
      <c r="Q36" s="164">
        <f>'Production Summary'!$M$8</f>
        <v>65</v>
      </c>
      <c r="R36" s="164">
        <v>0</v>
      </c>
      <c r="S36" s="164">
        <f>'Production Summary'!$N$9</f>
        <v>720</v>
      </c>
      <c r="T36" s="164">
        <f>'Production Summary'!$M$9</f>
        <v>60</v>
      </c>
      <c r="U36" s="164">
        <v>0</v>
      </c>
      <c r="V36" s="164">
        <f>'Production Summary'!$N$10</f>
        <v>876</v>
      </c>
      <c r="W36" s="164">
        <f>'Production Summary'!$M$10</f>
        <v>73</v>
      </c>
      <c r="X36" s="164">
        <v>0</v>
      </c>
      <c r="Y36" s="164">
        <f>'Production Summary'!$N$14</f>
        <v>177</v>
      </c>
      <c r="Z36" s="328">
        <f>'Production Summary'!$M$14</f>
        <v>14.75</v>
      </c>
      <c r="AA36" s="164">
        <v>0</v>
      </c>
      <c r="AB36" s="164">
        <f>'Production Summary'!$N$15</f>
        <v>126</v>
      </c>
      <c r="AC36" s="164">
        <f>'Production Summary'!$M$15</f>
        <v>21</v>
      </c>
      <c r="AD36" s="164">
        <v>0</v>
      </c>
      <c r="AE36" s="164">
        <f>'Production Summary'!$N$16</f>
        <v>252</v>
      </c>
      <c r="AF36" s="164">
        <f>'Production Summary'!$M$16</f>
        <v>21</v>
      </c>
      <c r="AG36" s="164">
        <v>0</v>
      </c>
      <c r="AH36" s="164">
        <f>'Production Summary'!$N$18</f>
        <v>1035</v>
      </c>
      <c r="AI36" s="164">
        <f>'Production Summary'!$M$18</f>
        <v>17.25</v>
      </c>
      <c r="AJ36" s="164">
        <v>0</v>
      </c>
      <c r="AK36" s="164">
        <f>'Production Summary'!$N$19</f>
        <v>870</v>
      </c>
      <c r="AL36" s="164">
        <f>'Production Summary'!$M$19</f>
        <v>29</v>
      </c>
      <c r="AM36" s="164">
        <v>0</v>
      </c>
      <c r="AN36" s="164">
        <f>'Production Summary'!$N$20</f>
        <v>864</v>
      </c>
      <c r="AO36" s="164">
        <f>'Production Summary'!$M$20</f>
        <v>72</v>
      </c>
      <c r="AP36" s="164">
        <v>0</v>
      </c>
      <c r="AQ36" s="164">
        <f>'Production Summary'!$N$21</f>
        <v>670</v>
      </c>
      <c r="AR36" s="164">
        <f>'Production Summary'!$M$21</f>
        <v>335</v>
      </c>
      <c r="AS36" s="164">
        <v>0</v>
      </c>
      <c r="AT36" s="386">
        <f>'Production Summary'!$N$22</f>
        <v>375</v>
      </c>
      <c r="AU36" s="164">
        <f>'Production Summary'!$N$23</f>
        <v>1050</v>
      </c>
      <c r="AV36" s="164">
        <f>'Production Summary'!$N$25</f>
        <v>300</v>
      </c>
      <c r="AW36" s="164">
        <f>'Production Summary'!$M$25</f>
        <v>25</v>
      </c>
      <c r="AX36" s="164">
        <v>0</v>
      </c>
      <c r="AY36" s="164">
        <f>'Production Summary'!$N$26</f>
        <v>300</v>
      </c>
      <c r="AZ36" s="164">
        <f>'Production Summary'!$M$26</f>
        <v>25</v>
      </c>
      <c r="BA36" s="164">
        <v>0</v>
      </c>
      <c r="BB36" s="164">
        <f>'Production Summary'!$N$28</f>
        <v>777</v>
      </c>
      <c r="BC36" s="164">
        <f>'Production Summary'!$M$28</f>
        <v>12.95</v>
      </c>
      <c r="BD36" s="164">
        <v>0</v>
      </c>
      <c r="BE36" s="164">
        <f>'Production Summary'!$N$29</f>
        <v>612</v>
      </c>
      <c r="BF36" s="164">
        <f>'Production Summary'!$M$29</f>
        <v>51</v>
      </c>
      <c r="BG36" s="164">
        <v>0</v>
      </c>
      <c r="BH36" s="164">
        <f>'Production Summary'!$N$30</f>
        <v>500</v>
      </c>
      <c r="BI36" s="164">
        <f>'Production Summary'!$M$30</f>
        <v>250</v>
      </c>
      <c r="BJ36" s="164">
        <v>0</v>
      </c>
      <c r="BK36" s="386"/>
      <c r="BL36" s="164">
        <f>'Production Summary'!$N$32</f>
        <v>875</v>
      </c>
      <c r="BM36" s="164">
        <f>'Production Summary'!$N$34</f>
        <v>360.59999999999997</v>
      </c>
      <c r="BN36" s="164">
        <f>'Production Summary'!$M$34</f>
        <v>6.01</v>
      </c>
      <c r="BO36" s="164">
        <v>0</v>
      </c>
      <c r="BP36" s="164">
        <f>'Production Summary'!$N$36</f>
        <v>717</v>
      </c>
      <c r="BQ36" s="164">
        <f>'Production Summary'!$M$36</f>
        <v>11.95</v>
      </c>
      <c r="BR36" s="164">
        <v>0</v>
      </c>
      <c r="BS36" s="164">
        <f>'Production Summary'!$N$37</f>
        <v>210</v>
      </c>
      <c r="BT36" s="164">
        <f>'Production Summary'!$M$37</f>
        <v>21</v>
      </c>
      <c r="BU36" s="164">
        <v>0</v>
      </c>
      <c r="BV36" s="164">
        <f>'Production Summary'!$N$38</f>
        <v>280</v>
      </c>
      <c r="BW36" s="164">
        <f>'Production Summary'!$M$38</f>
        <v>28</v>
      </c>
      <c r="BX36" s="164">
        <v>0</v>
      </c>
      <c r="BY36" s="165">
        <f>'Production Summary'!$N$39</f>
        <v>300.38406247988502</v>
      </c>
      <c r="BZ36" s="164">
        <f>'Production Summary'!$M$39</f>
        <v>30.038406247988501</v>
      </c>
      <c r="CA36" s="164">
        <v>0</v>
      </c>
      <c r="CB36" s="164">
        <f>'Production Summary'!$N$40</f>
        <v>131.30000000000001</v>
      </c>
      <c r="CC36" s="164">
        <f>'Production Summary'!$M$40</f>
        <v>13.13</v>
      </c>
      <c r="CD36" s="164">
        <v>0</v>
      </c>
      <c r="CE36" s="164">
        <f>'Production Summary'!$N$42</f>
        <v>1136.3519999999996</v>
      </c>
      <c r="CF36" s="164">
        <f>'Production Summary'!$M$42</f>
        <v>81.167999999999978</v>
      </c>
      <c r="CG36" s="164">
        <v>0</v>
      </c>
      <c r="CH36" s="164">
        <v>0</v>
      </c>
      <c r="CI36" s="164">
        <f>'Production Summary'!$N$43</f>
        <v>184</v>
      </c>
      <c r="CJ36" s="164">
        <v>0</v>
      </c>
      <c r="CK36" s="164">
        <f>'Production Summary'!$N$44</f>
        <v>355</v>
      </c>
      <c r="CL36" s="164">
        <v>0</v>
      </c>
      <c r="CM36" s="375">
        <f>'Production Summary'!$N$45</f>
        <v>1650</v>
      </c>
      <c r="CN36" s="164">
        <f>'Production Summary'!$N$46</f>
        <v>270</v>
      </c>
      <c r="CO36" s="164">
        <f>'Production Summary'!$N$47</f>
        <v>1350</v>
      </c>
      <c r="CP36" s="166"/>
      <c r="CQ36" s="164">
        <f>'Production Summary'!$N$49</f>
        <v>8004.1580041580037</v>
      </c>
      <c r="CR36" s="164">
        <f>'Production Summary'!$M$49</f>
        <v>66.701316701316699</v>
      </c>
      <c r="CS36" s="164">
        <f>'Production Summary'!$N$50</f>
        <v>13331.600831600828</v>
      </c>
      <c r="CT36" s="164">
        <f>'Production Summary'!$M$50</f>
        <v>148.1288981288981</v>
      </c>
      <c r="CU36" s="164">
        <f>'Production Summary'!$N$51</f>
        <v>12785.862785862784</v>
      </c>
      <c r="CV36" s="164">
        <f>'Production Summary'!$M$51</f>
        <v>355.16285516285512</v>
      </c>
      <c r="CW36" s="164">
        <f>'Production Summary'!$N$52</f>
        <v>12629.937629937627</v>
      </c>
      <c r="CX36" s="164">
        <f>'Production Summary'!$M$52</f>
        <v>701.66320166320156</v>
      </c>
      <c r="CY36" s="164">
        <f>'Production Summary'!$N$53</f>
        <v>12396.049896049895</v>
      </c>
      <c r="CZ36" s="164">
        <f>'Production Summary'!$M$53</f>
        <v>688.66943866943859</v>
      </c>
      <c r="DA36" s="164">
        <f>'Production Summary'!$N$54</f>
        <v>13799.376299376298</v>
      </c>
      <c r="DB36" s="164">
        <f>'Production Summary'!$M$54</f>
        <v>766.63201663201653</v>
      </c>
      <c r="DC36" s="328">
        <f>'Production Summary'!$N$60</f>
        <v>12863.825363825363</v>
      </c>
      <c r="DD36" s="328">
        <f>'Production Summary'!$M$60</f>
        <v>714.65696465696465</v>
      </c>
      <c r="DE36" s="164">
        <f>'Production Summary'!$N$59</f>
        <v>11148.648648648648</v>
      </c>
      <c r="DF36" s="328">
        <f>'Production Summary'!$M$59</f>
        <v>619.36936936936934</v>
      </c>
      <c r="DG36" s="164">
        <f>'Production Summary'!$N$55</f>
        <v>13842.68884268884</v>
      </c>
      <c r="DH36" s="164">
        <f>'Production Summary'!$M$55</f>
        <v>3460.67221067221</v>
      </c>
      <c r="DI36" s="164">
        <f>'Production Summary'!$N$56</f>
        <v>13097.713097713096</v>
      </c>
      <c r="DJ36" s="164">
        <f>'Production Summary'!$M$56</f>
        <v>163.72141372141371</v>
      </c>
      <c r="DK36" s="164">
        <f>'Production Summary'!$N$57</f>
        <v>14189.189189189186</v>
      </c>
      <c r="DL36" s="164">
        <f>'Production Summary'!$M$57</f>
        <v>394.14414414414409</v>
      </c>
      <c r="DM36" s="164">
        <f>'Production Summary'!$N$58</f>
        <v>14017.671517671517</v>
      </c>
      <c r="DN36" s="164">
        <f>'Production Summary'!$M$58</f>
        <v>778.75952875952873</v>
      </c>
      <c r="DO36" s="164">
        <f>'Production Summary'!$N$61</f>
        <v>4500</v>
      </c>
      <c r="DP36" s="328">
        <f>'Production Summary'!$M$61</f>
        <v>750</v>
      </c>
      <c r="DQ36" s="164">
        <v>0</v>
      </c>
      <c r="DR36" s="164">
        <f>'Production Summary'!$N$62</f>
        <v>8900</v>
      </c>
      <c r="DS36" s="164">
        <f>'Production Summary'!$N$70</f>
        <v>300</v>
      </c>
      <c r="DT36" s="328">
        <f>'Production Summary'!$M$70</f>
        <v>25</v>
      </c>
      <c r="DU36" s="164">
        <v>0</v>
      </c>
      <c r="DV36" s="164">
        <f>'Production Summary'!$N$71</f>
        <v>150</v>
      </c>
      <c r="DW36" s="164">
        <v>0</v>
      </c>
      <c r="DX36" s="164">
        <f>'Production Summary'!$N$64</f>
        <v>192</v>
      </c>
      <c r="DY36" s="164">
        <v>0</v>
      </c>
      <c r="DZ36" s="391">
        <f>'Production Summary'!$N$65</f>
        <v>384</v>
      </c>
      <c r="EA36" s="164">
        <v>0</v>
      </c>
      <c r="EB36" s="391">
        <f>'Production Summary'!$N$66</f>
        <v>192</v>
      </c>
      <c r="EC36" s="164">
        <v>0</v>
      </c>
      <c r="ED36" s="164">
        <f>'Production Summary'!$N$67</f>
        <v>96</v>
      </c>
      <c r="EE36" s="164">
        <v>0</v>
      </c>
      <c r="EF36" s="164">
        <f>'Production Summary'!$N$68</f>
        <v>96</v>
      </c>
      <c r="EG36" s="164">
        <v>0</v>
      </c>
      <c r="EH36" s="164">
        <f>'Production Summary'!$N$69</f>
        <v>340</v>
      </c>
      <c r="EI36" s="101"/>
      <c r="EJ36" s="3"/>
      <c r="EK36" s="3"/>
      <c r="ER36" s="64" t="s">
        <v>52</v>
      </c>
      <c r="ES36" s="61" t="str">
        <f t="shared" si="0"/>
        <v/>
      </c>
      <c r="ET36" s="24">
        <f t="shared" si="1"/>
        <v>0</v>
      </c>
    </row>
    <row r="37" spans="1:150" ht="15" customHeight="1">
      <c r="A37" t="b">
        <f>C37=Mahasamund!C37</f>
        <v>1</v>
      </c>
      <c r="B37" s="65">
        <f t="shared" si="2"/>
        <v>32</v>
      </c>
      <c r="C37" s="61" t="str">
        <f>IF(Mahasamund!C37="","",Mahasamund!C37)</f>
        <v/>
      </c>
      <c r="D37" s="164">
        <f>'Production Summary'!$N$4</f>
        <v>666</v>
      </c>
      <c r="E37" s="164">
        <f>'Production Summary'!$M$4</f>
        <v>27.75</v>
      </c>
      <c r="F37" s="164">
        <v>0</v>
      </c>
      <c r="G37" s="164">
        <f>'Production Summary'!$N$5</f>
        <v>666</v>
      </c>
      <c r="H37" s="164">
        <f>'Production Summary'!$M$5</f>
        <v>27.75</v>
      </c>
      <c r="I37" s="164">
        <v>0</v>
      </c>
      <c r="J37" s="164">
        <f>'Production Summary'!$N$6</f>
        <v>200</v>
      </c>
      <c r="K37" s="328">
        <f>'Production Summary'!$M$6</f>
        <v>7.5</v>
      </c>
      <c r="L37" s="164">
        <v>0</v>
      </c>
      <c r="M37" s="365">
        <f>'Production Summary'!$N$7</f>
        <v>612.72</v>
      </c>
      <c r="N37" s="367">
        <f>'Production Summary'!$M$7</f>
        <v>25.53</v>
      </c>
      <c r="O37" s="164">
        <v>0</v>
      </c>
      <c r="P37" s="164">
        <f>'Production Summary'!$N$8</f>
        <v>780</v>
      </c>
      <c r="Q37" s="164">
        <f>'Production Summary'!$M$8</f>
        <v>65</v>
      </c>
      <c r="R37" s="164">
        <v>0</v>
      </c>
      <c r="S37" s="164">
        <f>'Production Summary'!$N$9</f>
        <v>720</v>
      </c>
      <c r="T37" s="164">
        <f>'Production Summary'!$M$9</f>
        <v>60</v>
      </c>
      <c r="U37" s="164">
        <v>0</v>
      </c>
      <c r="V37" s="164">
        <f>'Production Summary'!$N$10</f>
        <v>876</v>
      </c>
      <c r="W37" s="164">
        <f>'Production Summary'!$M$10</f>
        <v>73</v>
      </c>
      <c r="X37" s="164">
        <v>0</v>
      </c>
      <c r="Y37" s="164">
        <f>'Production Summary'!$N$14</f>
        <v>177</v>
      </c>
      <c r="Z37" s="328">
        <f>'Production Summary'!$M$14</f>
        <v>14.75</v>
      </c>
      <c r="AA37" s="164">
        <v>0</v>
      </c>
      <c r="AB37" s="164">
        <f>'Production Summary'!$N$15</f>
        <v>126</v>
      </c>
      <c r="AC37" s="164">
        <f>'Production Summary'!$M$15</f>
        <v>21</v>
      </c>
      <c r="AD37" s="164">
        <v>0</v>
      </c>
      <c r="AE37" s="164">
        <f>'Production Summary'!$N$16</f>
        <v>252</v>
      </c>
      <c r="AF37" s="164">
        <f>'Production Summary'!$M$16</f>
        <v>21</v>
      </c>
      <c r="AG37" s="164">
        <v>0</v>
      </c>
      <c r="AH37" s="164">
        <f>'Production Summary'!$N$18</f>
        <v>1035</v>
      </c>
      <c r="AI37" s="164">
        <f>'Production Summary'!$M$18</f>
        <v>17.25</v>
      </c>
      <c r="AJ37" s="164">
        <v>0</v>
      </c>
      <c r="AK37" s="164">
        <f>'Production Summary'!$N$19</f>
        <v>870</v>
      </c>
      <c r="AL37" s="164">
        <f>'Production Summary'!$M$19</f>
        <v>29</v>
      </c>
      <c r="AM37" s="164">
        <v>0</v>
      </c>
      <c r="AN37" s="164">
        <f>'Production Summary'!$N$20</f>
        <v>864</v>
      </c>
      <c r="AO37" s="164">
        <f>'Production Summary'!$M$20</f>
        <v>72</v>
      </c>
      <c r="AP37" s="164">
        <v>0</v>
      </c>
      <c r="AQ37" s="164">
        <f>'Production Summary'!$N$21</f>
        <v>670</v>
      </c>
      <c r="AR37" s="164">
        <f>'Production Summary'!$M$21</f>
        <v>335</v>
      </c>
      <c r="AS37" s="164">
        <v>0</v>
      </c>
      <c r="AT37" s="386">
        <f>'Production Summary'!$N$22</f>
        <v>375</v>
      </c>
      <c r="AU37" s="164">
        <f>'Production Summary'!$N$23</f>
        <v>1050</v>
      </c>
      <c r="AV37" s="164">
        <f>'Production Summary'!$N$25</f>
        <v>300</v>
      </c>
      <c r="AW37" s="164">
        <f>'Production Summary'!$M$25</f>
        <v>25</v>
      </c>
      <c r="AX37" s="164">
        <v>0</v>
      </c>
      <c r="AY37" s="164">
        <f>'Production Summary'!$N$26</f>
        <v>300</v>
      </c>
      <c r="AZ37" s="164">
        <f>'Production Summary'!$M$26</f>
        <v>25</v>
      </c>
      <c r="BA37" s="164">
        <v>0</v>
      </c>
      <c r="BB37" s="164">
        <f>'Production Summary'!$N$28</f>
        <v>777</v>
      </c>
      <c r="BC37" s="164">
        <f>'Production Summary'!$M$28</f>
        <v>12.95</v>
      </c>
      <c r="BD37" s="164">
        <v>0</v>
      </c>
      <c r="BE37" s="164">
        <f>'Production Summary'!$N$29</f>
        <v>612</v>
      </c>
      <c r="BF37" s="164">
        <f>'Production Summary'!$M$29</f>
        <v>51</v>
      </c>
      <c r="BG37" s="164">
        <v>0</v>
      </c>
      <c r="BH37" s="164">
        <f>'Production Summary'!$N$30</f>
        <v>500</v>
      </c>
      <c r="BI37" s="164">
        <f>'Production Summary'!$M$30</f>
        <v>250</v>
      </c>
      <c r="BJ37" s="164">
        <v>0</v>
      </c>
      <c r="BK37" s="386"/>
      <c r="BL37" s="164">
        <f>'Production Summary'!$N$32</f>
        <v>875</v>
      </c>
      <c r="BM37" s="164">
        <f>'Production Summary'!$N$34</f>
        <v>360.59999999999997</v>
      </c>
      <c r="BN37" s="164">
        <f>'Production Summary'!$M$34</f>
        <v>6.01</v>
      </c>
      <c r="BO37" s="164">
        <v>0</v>
      </c>
      <c r="BP37" s="164">
        <f>'Production Summary'!$N$36</f>
        <v>717</v>
      </c>
      <c r="BQ37" s="164">
        <f>'Production Summary'!$M$36</f>
        <v>11.95</v>
      </c>
      <c r="BR37" s="164">
        <v>0</v>
      </c>
      <c r="BS37" s="164">
        <f>'Production Summary'!$N$37</f>
        <v>210</v>
      </c>
      <c r="BT37" s="164">
        <f>'Production Summary'!$M$37</f>
        <v>21</v>
      </c>
      <c r="BU37" s="164">
        <v>0</v>
      </c>
      <c r="BV37" s="164">
        <f>'Production Summary'!$N$38</f>
        <v>280</v>
      </c>
      <c r="BW37" s="164">
        <f>'Production Summary'!$M$38</f>
        <v>28</v>
      </c>
      <c r="BX37" s="164">
        <v>0</v>
      </c>
      <c r="BY37" s="165">
        <f>'Production Summary'!$N$39</f>
        <v>300.38406247988502</v>
      </c>
      <c r="BZ37" s="164">
        <f>'Production Summary'!$M$39</f>
        <v>30.038406247988501</v>
      </c>
      <c r="CA37" s="164">
        <v>0</v>
      </c>
      <c r="CB37" s="164">
        <f>'Production Summary'!$N$40</f>
        <v>131.30000000000001</v>
      </c>
      <c r="CC37" s="164">
        <f>'Production Summary'!$M$40</f>
        <v>13.13</v>
      </c>
      <c r="CD37" s="164">
        <v>0</v>
      </c>
      <c r="CE37" s="164">
        <f>'Production Summary'!$N$42</f>
        <v>1136.3519999999996</v>
      </c>
      <c r="CF37" s="164">
        <f>'Production Summary'!$M$42</f>
        <v>81.167999999999978</v>
      </c>
      <c r="CG37" s="164">
        <v>0</v>
      </c>
      <c r="CH37" s="164">
        <v>0</v>
      </c>
      <c r="CI37" s="164">
        <f>'Production Summary'!$N$43</f>
        <v>184</v>
      </c>
      <c r="CJ37" s="164">
        <v>0</v>
      </c>
      <c r="CK37" s="164">
        <f>'Production Summary'!$N$44</f>
        <v>355</v>
      </c>
      <c r="CL37" s="164">
        <v>0</v>
      </c>
      <c r="CM37" s="375">
        <f>'Production Summary'!$N$45</f>
        <v>1650</v>
      </c>
      <c r="CN37" s="164">
        <f>'Production Summary'!$N$46</f>
        <v>270</v>
      </c>
      <c r="CO37" s="164">
        <f>'Production Summary'!$N$47</f>
        <v>1350</v>
      </c>
      <c r="CP37" s="166"/>
      <c r="CQ37" s="164">
        <f>'Production Summary'!$N$49</f>
        <v>8004.1580041580037</v>
      </c>
      <c r="CR37" s="164">
        <f>'Production Summary'!$M$49</f>
        <v>66.701316701316699</v>
      </c>
      <c r="CS37" s="164">
        <f>'Production Summary'!$N$50</f>
        <v>13331.600831600828</v>
      </c>
      <c r="CT37" s="164">
        <f>'Production Summary'!$M$50</f>
        <v>148.1288981288981</v>
      </c>
      <c r="CU37" s="164">
        <f>'Production Summary'!$N$51</f>
        <v>12785.862785862784</v>
      </c>
      <c r="CV37" s="164">
        <f>'Production Summary'!$M$51</f>
        <v>355.16285516285512</v>
      </c>
      <c r="CW37" s="164">
        <f>'Production Summary'!$N$52</f>
        <v>12629.937629937627</v>
      </c>
      <c r="CX37" s="164">
        <f>'Production Summary'!$M$52</f>
        <v>701.66320166320156</v>
      </c>
      <c r="CY37" s="164">
        <f>'Production Summary'!$N$53</f>
        <v>12396.049896049895</v>
      </c>
      <c r="CZ37" s="164">
        <f>'Production Summary'!$M$53</f>
        <v>688.66943866943859</v>
      </c>
      <c r="DA37" s="164">
        <f>'Production Summary'!$N$54</f>
        <v>13799.376299376298</v>
      </c>
      <c r="DB37" s="164">
        <f>'Production Summary'!$M$54</f>
        <v>766.63201663201653</v>
      </c>
      <c r="DC37" s="328">
        <f>'Production Summary'!$N$60</f>
        <v>12863.825363825363</v>
      </c>
      <c r="DD37" s="328">
        <f>'Production Summary'!$M$60</f>
        <v>714.65696465696465</v>
      </c>
      <c r="DE37" s="164">
        <f>'Production Summary'!$N$59</f>
        <v>11148.648648648648</v>
      </c>
      <c r="DF37" s="328">
        <f>'Production Summary'!$M$59</f>
        <v>619.36936936936934</v>
      </c>
      <c r="DG37" s="164">
        <f>'Production Summary'!$N$55</f>
        <v>13842.68884268884</v>
      </c>
      <c r="DH37" s="164">
        <f>'Production Summary'!$M$55</f>
        <v>3460.67221067221</v>
      </c>
      <c r="DI37" s="164">
        <f>'Production Summary'!$N$56</f>
        <v>13097.713097713096</v>
      </c>
      <c r="DJ37" s="164">
        <f>'Production Summary'!$M$56</f>
        <v>163.72141372141371</v>
      </c>
      <c r="DK37" s="164">
        <f>'Production Summary'!$N$57</f>
        <v>14189.189189189186</v>
      </c>
      <c r="DL37" s="164">
        <f>'Production Summary'!$M$57</f>
        <v>394.14414414414409</v>
      </c>
      <c r="DM37" s="164">
        <f>'Production Summary'!$N$58</f>
        <v>14017.671517671517</v>
      </c>
      <c r="DN37" s="164">
        <f>'Production Summary'!$M$58</f>
        <v>778.75952875952873</v>
      </c>
      <c r="DO37" s="164">
        <f>'Production Summary'!$N$61</f>
        <v>4500</v>
      </c>
      <c r="DP37" s="328">
        <f>'Production Summary'!$M$61</f>
        <v>750</v>
      </c>
      <c r="DQ37" s="164">
        <v>0</v>
      </c>
      <c r="DR37" s="164">
        <f>'Production Summary'!$N$62</f>
        <v>8900</v>
      </c>
      <c r="DS37" s="164">
        <f>'Production Summary'!$N$70</f>
        <v>300</v>
      </c>
      <c r="DT37" s="328">
        <f>'Production Summary'!$M$70</f>
        <v>25</v>
      </c>
      <c r="DU37" s="164">
        <v>0</v>
      </c>
      <c r="DV37" s="164">
        <f>'Production Summary'!$N$71</f>
        <v>150</v>
      </c>
      <c r="DW37" s="164">
        <v>0</v>
      </c>
      <c r="DX37" s="164">
        <f>'Production Summary'!$N$64</f>
        <v>192</v>
      </c>
      <c r="DY37" s="164">
        <v>0</v>
      </c>
      <c r="DZ37" s="391">
        <f>'Production Summary'!$N$65</f>
        <v>384</v>
      </c>
      <c r="EA37" s="164">
        <v>0</v>
      </c>
      <c r="EB37" s="391">
        <f>'Production Summary'!$N$66</f>
        <v>192</v>
      </c>
      <c r="EC37" s="164">
        <v>0</v>
      </c>
      <c r="ED37" s="164">
        <f>'Production Summary'!$N$67</f>
        <v>96</v>
      </c>
      <c r="EE37" s="164">
        <v>0</v>
      </c>
      <c r="EF37" s="164">
        <f>'Production Summary'!$N$68</f>
        <v>96</v>
      </c>
      <c r="EG37" s="164">
        <v>0</v>
      </c>
      <c r="EH37" s="164">
        <f>'Production Summary'!$N$69</f>
        <v>340</v>
      </c>
      <c r="EI37" s="101"/>
      <c r="EJ37" s="3"/>
      <c r="EK37" s="3"/>
      <c r="ER37" s="64" t="s">
        <v>53</v>
      </c>
      <c r="ES37" s="61" t="str">
        <f t="shared" si="0"/>
        <v/>
      </c>
      <c r="ET37" s="24">
        <f t="shared" si="1"/>
        <v>0</v>
      </c>
    </row>
    <row r="38" spans="1:150" ht="15" customHeight="1">
      <c r="A38" t="b">
        <f>C38=Mahasamund!C38</f>
        <v>1</v>
      </c>
      <c r="B38" s="65">
        <f t="shared" si="2"/>
        <v>33</v>
      </c>
      <c r="C38" s="61" t="str">
        <f>IF(Mahasamund!C38="","",Mahasamund!C38)</f>
        <v/>
      </c>
      <c r="D38" s="164">
        <f>'Production Summary'!$N$4</f>
        <v>666</v>
      </c>
      <c r="E38" s="164">
        <f>'Production Summary'!$M$4</f>
        <v>27.75</v>
      </c>
      <c r="F38" s="164">
        <v>0</v>
      </c>
      <c r="G38" s="164">
        <f>'Production Summary'!$N$5</f>
        <v>666</v>
      </c>
      <c r="H38" s="164">
        <f>'Production Summary'!$M$5</f>
        <v>27.75</v>
      </c>
      <c r="I38" s="164">
        <v>0</v>
      </c>
      <c r="J38" s="164">
        <f>'Production Summary'!$N$6</f>
        <v>200</v>
      </c>
      <c r="K38" s="328">
        <f>'Production Summary'!$M$6</f>
        <v>7.5</v>
      </c>
      <c r="L38" s="164">
        <v>0</v>
      </c>
      <c r="M38" s="365">
        <f>'Production Summary'!$N$7</f>
        <v>612.72</v>
      </c>
      <c r="N38" s="367">
        <f>'Production Summary'!$M$7</f>
        <v>25.53</v>
      </c>
      <c r="O38" s="164">
        <v>0</v>
      </c>
      <c r="P38" s="164">
        <f>'Production Summary'!$N$8</f>
        <v>780</v>
      </c>
      <c r="Q38" s="164">
        <f>'Production Summary'!$M$8</f>
        <v>65</v>
      </c>
      <c r="R38" s="164">
        <v>0</v>
      </c>
      <c r="S38" s="164">
        <f>'Production Summary'!$N$9</f>
        <v>720</v>
      </c>
      <c r="T38" s="164">
        <f>'Production Summary'!$M$9</f>
        <v>60</v>
      </c>
      <c r="U38" s="164">
        <v>0</v>
      </c>
      <c r="V38" s="164">
        <f>'Production Summary'!$N$10</f>
        <v>876</v>
      </c>
      <c r="W38" s="164">
        <f>'Production Summary'!$M$10</f>
        <v>73</v>
      </c>
      <c r="X38" s="164">
        <v>0</v>
      </c>
      <c r="Y38" s="164">
        <f>'Production Summary'!$N$14</f>
        <v>177</v>
      </c>
      <c r="Z38" s="328">
        <f>'Production Summary'!$M$14</f>
        <v>14.75</v>
      </c>
      <c r="AA38" s="164">
        <v>0</v>
      </c>
      <c r="AB38" s="164">
        <f>'Production Summary'!$N$15</f>
        <v>126</v>
      </c>
      <c r="AC38" s="164">
        <f>'Production Summary'!$M$15</f>
        <v>21</v>
      </c>
      <c r="AD38" s="164">
        <v>0</v>
      </c>
      <c r="AE38" s="164">
        <f>'Production Summary'!$N$16</f>
        <v>252</v>
      </c>
      <c r="AF38" s="164">
        <f>'Production Summary'!$M$16</f>
        <v>21</v>
      </c>
      <c r="AG38" s="164">
        <v>0</v>
      </c>
      <c r="AH38" s="164">
        <f>'Production Summary'!$N$18</f>
        <v>1035</v>
      </c>
      <c r="AI38" s="164">
        <f>'Production Summary'!$M$18</f>
        <v>17.25</v>
      </c>
      <c r="AJ38" s="164">
        <v>0</v>
      </c>
      <c r="AK38" s="164">
        <f>'Production Summary'!$N$19</f>
        <v>870</v>
      </c>
      <c r="AL38" s="164">
        <f>'Production Summary'!$M$19</f>
        <v>29</v>
      </c>
      <c r="AM38" s="164">
        <v>0</v>
      </c>
      <c r="AN38" s="164">
        <f>'Production Summary'!$N$20</f>
        <v>864</v>
      </c>
      <c r="AO38" s="164">
        <f>'Production Summary'!$M$20</f>
        <v>72</v>
      </c>
      <c r="AP38" s="164">
        <v>0</v>
      </c>
      <c r="AQ38" s="164">
        <f>'Production Summary'!$N$21</f>
        <v>670</v>
      </c>
      <c r="AR38" s="164">
        <f>'Production Summary'!$M$21</f>
        <v>335</v>
      </c>
      <c r="AS38" s="164">
        <v>0</v>
      </c>
      <c r="AT38" s="386">
        <f>'Production Summary'!$N$22</f>
        <v>375</v>
      </c>
      <c r="AU38" s="164">
        <f>'Production Summary'!$N$23</f>
        <v>1050</v>
      </c>
      <c r="AV38" s="164">
        <f>'Production Summary'!$N$25</f>
        <v>300</v>
      </c>
      <c r="AW38" s="164">
        <f>'Production Summary'!$M$25</f>
        <v>25</v>
      </c>
      <c r="AX38" s="164">
        <v>0</v>
      </c>
      <c r="AY38" s="164">
        <f>'Production Summary'!$N$26</f>
        <v>300</v>
      </c>
      <c r="AZ38" s="164">
        <f>'Production Summary'!$M$26</f>
        <v>25</v>
      </c>
      <c r="BA38" s="164">
        <v>0</v>
      </c>
      <c r="BB38" s="164">
        <f>'Production Summary'!$N$28</f>
        <v>777</v>
      </c>
      <c r="BC38" s="164">
        <f>'Production Summary'!$M$28</f>
        <v>12.95</v>
      </c>
      <c r="BD38" s="164">
        <v>0</v>
      </c>
      <c r="BE38" s="164">
        <f>'Production Summary'!$N$29</f>
        <v>612</v>
      </c>
      <c r="BF38" s="164">
        <f>'Production Summary'!$M$29</f>
        <v>51</v>
      </c>
      <c r="BG38" s="164">
        <v>0</v>
      </c>
      <c r="BH38" s="164">
        <f>'Production Summary'!$N$30</f>
        <v>500</v>
      </c>
      <c r="BI38" s="164">
        <f>'Production Summary'!$M$30</f>
        <v>250</v>
      </c>
      <c r="BJ38" s="164">
        <v>0</v>
      </c>
      <c r="BK38" s="386"/>
      <c r="BL38" s="164">
        <f>'Production Summary'!$N$32</f>
        <v>875</v>
      </c>
      <c r="BM38" s="164">
        <f>'Production Summary'!$N$34</f>
        <v>360.59999999999997</v>
      </c>
      <c r="BN38" s="164">
        <f>'Production Summary'!$M$34</f>
        <v>6.01</v>
      </c>
      <c r="BO38" s="164">
        <v>0</v>
      </c>
      <c r="BP38" s="164">
        <f>'Production Summary'!$N$36</f>
        <v>717</v>
      </c>
      <c r="BQ38" s="164">
        <f>'Production Summary'!$M$36</f>
        <v>11.95</v>
      </c>
      <c r="BR38" s="164">
        <v>0</v>
      </c>
      <c r="BS38" s="164">
        <f>'Production Summary'!$N$37</f>
        <v>210</v>
      </c>
      <c r="BT38" s="164">
        <f>'Production Summary'!$M$37</f>
        <v>21</v>
      </c>
      <c r="BU38" s="164">
        <v>0</v>
      </c>
      <c r="BV38" s="164">
        <f>'Production Summary'!$N$38</f>
        <v>280</v>
      </c>
      <c r="BW38" s="164">
        <f>'Production Summary'!$M$38</f>
        <v>28</v>
      </c>
      <c r="BX38" s="164">
        <v>0</v>
      </c>
      <c r="BY38" s="165">
        <f>'Production Summary'!$N$39</f>
        <v>300.38406247988502</v>
      </c>
      <c r="BZ38" s="164">
        <f>'Production Summary'!$M$39</f>
        <v>30.038406247988501</v>
      </c>
      <c r="CA38" s="164">
        <v>0</v>
      </c>
      <c r="CB38" s="164">
        <f>'Production Summary'!$N$40</f>
        <v>131.30000000000001</v>
      </c>
      <c r="CC38" s="164">
        <f>'Production Summary'!$M$40</f>
        <v>13.13</v>
      </c>
      <c r="CD38" s="164">
        <v>0</v>
      </c>
      <c r="CE38" s="164">
        <f>'Production Summary'!$N$42</f>
        <v>1136.3519999999996</v>
      </c>
      <c r="CF38" s="164">
        <f>'Production Summary'!$M$42</f>
        <v>81.167999999999978</v>
      </c>
      <c r="CG38" s="164">
        <v>0</v>
      </c>
      <c r="CH38" s="164">
        <v>0</v>
      </c>
      <c r="CI38" s="164">
        <f>'Production Summary'!$N$43</f>
        <v>184</v>
      </c>
      <c r="CJ38" s="164">
        <v>0</v>
      </c>
      <c r="CK38" s="164">
        <f>'Production Summary'!$N$44</f>
        <v>355</v>
      </c>
      <c r="CL38" s="164">
        <v>0</v>
      </c>
      <c r="CM38" s="375">
        <f>'Production Summary'!$N$45</f>
        <v>1650</v>
      </c>
      <c r="CN38" s="164">
        <f>'Production Summary'!$N$46</f>
        <v>270</v>
      </c>
      <c r="CO38" s="164">
        <f>'Production Summary'!$N$47</f>
        <v>1350</v>
      </c>
      <c r="CP38" s="166"/>
      <c r="CQ38" s="164">
        <f>'Production Summary'!$N$49</f>
        <v>8004.1580041580037</v>
      </c>
      <c r="CR38" s="164">
        <f>'Production Summary'!$M$49</f>
        <v>66.701316701316699</v>
      </c>
      <c r="CS38" s="164">
        <f>'Production Summary'!$N$50</f>
        <v>13331.600831600828</v>
      </c>
      <c r="CT38" s="164">
        <f>'Production Summary'!$M$50</f>
        <v>148.1288981288981</v>
      </c>
      <c r="CU38" s="164">
        <f>'Production Summary'!$N$51</f>
        <v>12785.862785862784</v>
      </c>
      <c r="CV38" s="164">
        <f>'Production Summary'!$M$51</f>
        <v>355.16285516285512</v>
      </c>
      <c r="CW38" s="164">
        <f>'Production Summary'!$N$52</f>
        <v>12629.937629937627</v>
      </c>
      <c r="CX38" s="164">
        <f>'Production Summary'!$M$52</f>
        <v>701.66320166320156</v>
      </c>
      <c r="CY38" s="164">
        <f>'Production Summary'!$N$53</f>
        <v>12396.049896049895</v>
      </c>
      <c r="CZ38" s="164">
        <f>'Production Summary'!$M$53</f>
        <v>688.66943866943859</v>
      </c>
      <c r="DA38" s="164">
        <f>'Production Summary'!$N$54</f>
        <v>13799.376299376298</v>
      </c>
      <c r="DB38" s="164">
        <f>'Production Summary'!$M$54</f>
        <v>766.63201663201653</v>
      </c>
      <c r="DC38" s="328">
        <f>'Production Summary'!$N$60</f>
        <v>12863.825363825363</v>
      </c>
      <c r="DD38" s="328">
        <f>'Production Summary'!$M$60</f>
        <v>714.65696465696465</v>
      </c>
      <c r="DE38" s="164">
        <f>'Production Summary'!$N$59</f>
        <v>11148.648648648648</v>
      </c>
      <c r="DF38" s="328">
        <f>'Production Summary'!$M$59</f>
        <v>619.36936936936934</v>
      </c>
      <c r="DG38" s="164">
        <f>'Production Summary'!$N$55</f>
        <v>13842.68884268884</v>
      </c>
      <c r="DH38" s="164">
        <f>'Production Summary'!$M$55</f>
        <v>3460.67221067221</v>
      </c>
      <c r="DI38" s="164">
        <f>'Production Summary'!$N$56</f>
        <v>13097.713097713096</v>
      </c>
      <c r="DJ38" s="164">
        <f>'Production Summary'!$M$56</f>
        <v>163.72141372141371</v>
      </c>
      <c r="DK38" s="164">
        <f>'Production Summary'!$N$57</f>
        <v>14189.189189189186</v>
      </c>
      <c r="DL38" s="164">
        <f>'Production Summary'!$M$57</f>
        <v>394.14414414414409</v>
      </c>
      <c r="DM38" s="164">
        <f>'Production Summary'!$N$58</f>
        <v>14017.671517671517</v>
      </c>
      <c r="DN38" s="164">
        <f>'Production Summary'!$M$58</f>
        <v>778.75952875952873</v>
      </c>
      <c r="DO38" s="164">
        <f>'Production Summary'!$N$61</f>
        <v>4500</v>
      </c>
      <c r="DP38" s="328">
        <f>'Production Summary'!$M$61</f>
        <v>750</v>
      </c>
      <c r="DQ38" s="164">
        <v>0</v>
      </c>
      <c r="DR38" s="164">
        <f>'Production Summary'!$N$62</f>
        <v>8900</v>
      </c>
      <c r="DS38" s="164">
        <f>'Production Summary'!$N$70</f>
        <v>300</v>
      </c>
      <c r="DT38" s="328">
        <f>'Production Summary'!$M$70</f>
        <v>25</v>
      </c>
      <c r="DU38" s="164">
        <v>0</v>
      </c>
      <c r="DV38" s="164">
        <f>'Production Summary'!$N$71</f>
        <v>150</v>
      </c>
      <c r="DW38" s="164">
        <v>0</v>
      </c>
      <c r="DX38" s="164">
        <f>'Production Summary'!$N$64</f>
        <v>192</v>
      </c>
      <c r="DY38" s="164">
        <v>0</v>
      </c>
      <c r="DZ38" s="391">
        <f>'Production Summary'!$N$65</f>
        <v>384</v>
      </c>
      <c r="EA38" s="164">
        <v>0</v>
      </c>
      <c r="EB38" s="391">
        <f>'Production Summary'!$N$66</f>
        <v>192</v>
      </c>
      <c r="EC38" s="164">
        <v>0</v>
      </c>
      <c r="ED38" s="164">
        <f>'Production Summary'!$N$67</f>
        <v>96</v>
      </c>
      <c r="EE38" s="164">
        <v>0</v>
      </c>
      <c r="EF38" s="164">
        <f>'Production Summary'!$N$68</f>
        <v>96</v>
      </c>
      <c r="EG38" s="164">
        <v>0</v>
      </c>
      <c r="EH38" s="164">
        <f>'Production Summary'!$N$69</f>
        <v>340</v>
      </c>
      <c r="EI38" s="101"/>
      <c r="EJ38" s="3"/>
      <c r="EK38" s="3"/>
      <c r="ER38" s="64" t="s">
        <v>54</v>
      </c>
      <c r="ES38" s="61" t="str">
        <f t="shared" ref="ES38:ES68" si="14">C38</f>
        <v/>
      </c>
      <c r="ET38" s="24">
        <f t="shared" si="1"/>
        <v>0</v>
      </c>
    </row>
    <row r="39" spans="1:150" ht="15" customHeight="1">
      <c r="A39" t="b">
        <f>C39=Mahasamund!C39</f>
        <v>1</v>
      </c>
      <c r="B39" s="65">
        <f t="shared" si="2"/>
        <v>34</v>
      </c>
      <c r="C39" s="61" t="str">
        <f>IF(Mahasamund!C39="","",Mahasamund!C39)</f>
        <v>Anil Super Market</v>
      </c>
      <c r="D39" s="164">
        <f>'Production Summary'!$N$4</f>
        <v>666</v>
      </c>
      <c r="E39" s="164">
        <f>'Production Summary'!$M$4</f>
        <v>27.75</v>
      </c>
      <c r="F39" s="164">
        <v>0</v>
      </c>
      <c r="G39" s="164">
        <f>'Production Summary'!$N$5</f>
        <v>666</v>
      </c>
      <c r="H39" s="164">
        <f>'Production Summary'!$M$5</f>
        <v>27.75</v>
      </c>
      <c r="I39" s="164">
        <v>0</v>
      </c>
      <c r="J39" s="164">
        <f>'Production Summary'!$N$6</f>
        <v>200</v>
      </c>
      <c r="K39" s="328">
        <f>'Production Summary'!$M$6</f>
        <v>7.5</v>
      </c>
      <c r="L39" s="164">
        <v>0</v>
      </c>
      <c r="M39" s="365">
        <f>'Production Summary'!$N$7</f>
        <v>612.72</v>
      </c>
      <c r="N39" s="367">
        <f>'Production Summary'!$M$7</f>
        <v>25.53</v>
      </c>
      <c r="O39" s="164">
        <v>0</v>
      </c>
      <c r="P39" s="164">
        <f>'Production Summary'!$N$8</f>
        <v>780</v>
      </c>
      <c r="Q39" s="164">
        <f>'Production Summary'!$M$8</f>
        <v>65</v>
      </c>
      <c r="R39" s="164">
        <v>0</v>
      </c>
      <c r="S39" s="164">
        <f>'Production Summary'!$N$9</f>
        <v>720</v>
      </c>
      <c r="T39" s="164">
        <f>'Production Summary'!$M$9</f>
        <v>60</v>
      </c>
      <c r="U39" s="164">
        <v>0</v>
      </c>
      <c r="V39" s="164">
        <f>'Production Summary'!$N$10</f>
        <v>876</v>
      </c>
      <c r="W39" s="164">
        <f>'Production Summary'!$M$10</f>
        <v>73</v>
      </c>
      <c r="X39" s="164">
        <v>0</v>
      </c>
      <c r="Y39" s="164">
        <f>'Production Summary'!$N$14</f>
        <v>177</v>
      </c>
      <c r="Z39" s="328">
        <f>'Production Summary'!$M$14</f>
        <v>14.75</v>
      </c>
      <c r="AA39" s="164">
        <v>0</v>
      </c>
      <c r="AB39" s="164">
        <f>'Production Summary'!$N$15</f>
        <v>126</v>
      </c>
      <c r="AC39" s="164">
        <f>'Production Summary'!$M$15</f>
        <v>21</v>
      </c>
      <c r="AD39" s="164">
        <v>0</v>
      </c>
      <c r="AE39" s="164">
        <f>'Production Summary'!$N$16</f>
        <v>252</v>
      </c>
      <c r="AF39" s="164">
        <f>'Production Summary'!$M$16</f>
        <v>21</v>
      </c>
      <c r="AG39" s="164">
        <v>0</v>
      </c>
      <c r="AH39" s="164">
        <f>'Production Summary'!$N$18</f>
        <v>1035</v>
      </c>
      <c r="AI39" s="164">
        <f>'Production Summary'!$M$18</f>
        <v>17.25</v>
      </c>
      <c r="AJ39" s="164">
        <v>0</v>
      </c>
      <c r="AK39" s="164">
        <f>'Production Summary'!$N$19</f>
        <v>870</v>
      </c>
      <c r="AL39" s="164">
        <f>'Production Summary'!$M$19</f>
        <v>29</v>
      </c>
      <c r="AM39" s="164">
        <v>0</v>
      </c>
      <c r="AN39" s="164">
        <f>'Production Summary'!$N$20</f>
        <v>864</v>
      </c>
      <c r="AO39" s="164">
        <f>'Production Summary'!$M$20</f>
        <v>72</v>
      </c>
      <c r="AP39" s="164">
        <v>0</v>
      </c>
      <c r="AQ39" s="164">
        <f>'Production Summary'!$N$21</f>
        <v>670</v>
      </c>
      <c r="AR39" s="164">
        <f>'Production Summary'!$M$21</f>
        <v>335</v>
      </c>
      <c r="AS39" s="164">
        <v>0</v>
      </c>
      <c r="AT39" s="386">
        <f>'Production Summary'!$N$22</f>
        <v>375</v>
      </c>
      <c r="AU39" s="164">
        <f>'Production Summary'!$N$23</f>
        <v>1050</v>
      </c>
      <c r="AV39" s="164">
        <f>'Production Summary'!$N$25</f>
        <v>300</v>
      </c>
      <c r="AW39" s="164">
        <f>'Production Summary'!$M$25</f>
        <v>25</v>
      </c>
      <c r="AX39" s="164">
        <v>0</v>
      </c>
      <c r="AY39" s="164">
        <f>'Production Summary'!$N$26</f>
        <v>300</v>
      </c>
      <c r="AZ39" s="164">
        <f>'Production Summary'!$M$26</f>
        <v>25</v>
      </c>
      <c r="BA39" s="164">
        <v>0</v>
      </c>
      <c r="BB39" s="164">
        <f>'Production Summary'!$N$28</f>
        <v>777</v>
      </c>
      <c r="BC39" s="164">
        <f>'Production Summary'!$M$28</f>
        <v>12.95</v>
      </c>
      <c r="BD39" s="164">
        <v>0</v>
      </c>
      <c r="BE39" s="164">
        <f>'Production Summary'!$N$29</f>
        <v>612</v>
      </c>
      <c r="BF39" s="164">
        <f>'Production Summary'!$M$29</f>
        <v>51</v>
      </c>
      <c r="BG39" s="164">
        <v>0</v>
      </c>
      <c r="BH39" s="164">
        <f>'Production Summary'!$N$30</f>
        <v>500</v>
      </c>
      <c r="BI39" s="164">
        <f>'Production Summary'!$M$30</f>
        <v>250</v>
      </c>
      <c r="BJ39" s="164">
        <v>0</v>
      </c>
      <c r="BK39" s="386"/>
      <c r="BL39" s="164">
        <f>'Production Summary'!$N$32</f>
        <v>875</v>
      </c>
      <c r="BM39" s="164">
        <f>'Production Summary'!$N$34</f>
        <v>360.59999999999997</v>
      </c>
      <c r="BN39" s="164">
        <f>'Production Summary'!$M$34</f>
        <v>6.01</v>
      </c>
      <c r="BO39" s="164">
        <v>0</v>
      </c>
      <c r="BP39" s="164">
        <f>'Production Summary'!$N$36</f>
        <v>717</v>
      </c>
      <c r="BQ39" s="164">
        <f>'Production Summary'!$M$36</f>
        <v>11.95</v>
      </c>
      <c r="BR39" s="164">
        <v>0</v>
      </c>
      <c r="BS39" s="164">
        <f>'Production Summary'!$N$37</f>
        <v>210</v>
      </c>
      <c r="BT39" s="164">
        <f>'Production Summary'!$M$37</f>
        <v>21</v>
      </c>
      <c r="BU39" s="164">
        <v>0</v>
      </c>
      <c r="BV39" s="164">
        <f>'Production Summary'!$N$38</f>
        <v>280</v>
      </c>
      <c r="BW39" s="164">
        <f>'Production Summary'!$M$38</f>
        <v>28</v>
      </c>
      <c r="BX39" s="164">
        <v>0</v>
      </c>
      <c r="BY39" s="165">
        <f>'Production Summary'!$N$39</f>
        <v>300.38406247988502</v>
      </c>
      <c r="BZ39" s="164">
        <f>'Production Summary'!$M$39</f>
        <v>30.038406247988501</v>
      </c>
      <c r="CA39" s="164">
        <v>0</v>
      </c>
      <c r="CB39" s="164">
        <f>'Production Summary'!$N$40</f>
        <v>131.30000000000001</v>
      </c>
      <c r="CC39" s="164">
        <f>'Production Summary'!$M$40</f>
        <v>13.13</v>
      </c>
      <c r="CD39" s="164">
        <v>0</v>
      </c>
      <c r="CE39" s="164">
        <f>'Production Summary'!$N$42</f>
        <v>1136.3519999999996</v>
      </c>
      <c r="CF39" s="164">
        <f>'Production Summary'!$M$42</f>
        <v>81.167999999999978</v>
      </c>
      <c r="CG39" s="164">
        <v>0</v>
      </c>
      <c r="CH39" s="164">
        <v>0</v>
      </c>
      <c r="CI39" s="164">
        <f>'Production Summary'!$N$43</f>
        <v>184</v>
      </c>
      <c r="CJ39" s="164">
        <v>0</v>
      </c>
      <c r="CK39" s="164">
        <f>'Production Summary'!$N$44</f>
        <v>355</v>
      </c>
      <c r="CL39" s="164">
        <v>0</v>
      </c>
      <c r="CM39" s="375">
        <f>'Production Summary'!$N$45</f>
        <v>1650</v>
      </c>
      <c r="CN39" s="164">
        <f>'Production Summary'!$N$46</f>
        <v>270</v>
      </c>
      <c r="CO39" s="164">
        <f>'Production Summary'!$N$47</f>
        <v>1350</v>
      </c>
      <c r="CP39" s="166"/>
      <c r="CQ39" s="164">
        <f>'Production Summary'!$N$49</f>
        <v>8004.1580041580037</v>
      </c>
      <c r="CR39" s="164">
        <f>'Production Summary'!$M$49</f>
        <v>66.701316701316699</v>
      </c>
      <c r="CS39" s="164">
        <f>'Production Summary'!$N$50</f>
        <v>13331.600831600828</v>
      </c>
      <c r="CT39" s="164">
        <f>'Production Summary'!$M$50</f>
        <v>148.1288981288981</v>
      </c>
      <c r="CU39" s="164">
        <f>'Production Summary'!$N$51</f>
        <v>12785.862785862784</v>
      </c>
      <c r="CV39" s="164">
        <f>'Production Summary'!$M$51</f>
        <v>355.16285516285512</v>
      </c>
      <c r="CW39" s="164">
        <f>'Production Summary'!$N$52</f>
        <v>12629.937629937627</v>
      </c>
      <c r="CX39" s="164">
        <f>'Production Summary'!$M$52</f>
        <v>701.66320166320156</v>
      </c>
      <c r="CY39" s="164">
        <f>'Production Summary'!$N$53</f>
        <v>12396.049896049895</v>
      </c>
      <c r="CZ39" s="164">
        <f>'Production Summary'!$M$53</f>
        <v>688.66943866943859</v>
      </c>
      <c r="DA39" s="164">
        <f>'Production Summary'!$N$54</f>
        <v>13799.376299376298</v>
      </c>
      <c r="DB39" s="164">
        <f>'Production Summary'!$M$54</f>
        <v>766.63201663201653</v>
      </c>
      <c r="DC39" s="328">
        <f>'Production Summary'!$N$60</f>
        <v>12863.825363825363</v>
      </c>
      <c r="DD39" s="328">
        <f>'Production Summary'!$M$60</f>
        <v>714.65696465696465</v>
      </c>
      <c r="DE39" s="164">
        <f>'Production Summary'!$N$59</f>
        <v>11148.648648648648</v>
      </c>
      <c r="DF39" s="328">
        <f>'Production Summary'!$M$59</f>
        <v>619.36936936936934</v>
      </c>
      <c r="DG39" s="164">
        <f>'Production Summary'!$N$55</f>
        <v>13842.68884268884</v>
      </c>
      <c r="DH39" s="164">
        <f>'Production Summary'!$M$55</f>
        <v>3460.67221067221</v>
      </c>
      <c r="DI39" s="164">
        <f>'Production Summary'!$N$56</f>
        <v>13097.713097713096</v>
      </c>
      <c r="DJ39" s="164">
        <f>'Production Summary'!$M$56</f>
        <v>163.72141372141371</v>
      </c>
      <c r="DK39" s="164">
        <f>'Production Summary'!$N$57</f>
        <v>14189.189189189186</v>
      </c>
      <c r="DL39" s="164">
        <f>'Production Summary'!$M$57</f>
        <v>394.14414414414409</v>
      </c>
      <c r="DM39" s="164">
        <f>'Production Summary'!$N$58</f>
        <v>14017.671517671517</v>
      </c>
      <c r="DN39" s="164">
        <f>'Production Summary'!$M$58</f>
        <v>778.75952875952873</v>
      </c>
      <c r="DO39" s="164">
        <f>'Production Summary'!$N$61</f>
        <v>4500</v>
      </c>
      <c r="DP39" s="328">
        <f>'Production Summary'!$M$61</f>
        <v>750</v>
      </c>
      <c r="DQ39" s="164">
        <v>0</v>
      </c>
      <c r="DR39" s="164">
        <f>'Production Summary'!$N$62</f>
        <v>8900</v>
      </c>
      <c r="DS39" s="164">
        <f>'Production Summary'!$N$70</f>
        <v>300</v>
      </c>
      <c r="DT39" s="328">
        <f>'Production Summary'!$M$70</f>
        <v>25</v>
      </c>
      <c r="DU39" s="164">
        <v>0</v>
      </c>
      <c r="DV39" s="164">
        <f>'Production Summary'!$N$71</f>
        <v>150</v>
      </c>
      <c r="DW39" s="164">
        <v>0</v>
      </c>
      <c r="DX39" s="164">
        <f>'Production Summary'!$N$64</f>
        <v>192</v>
      </c>
      <c r="DY39" s="164">
        <v>0</v>
      </c>
      <c r="DZ39" s="391">
        <f>'Production Summary'!$N$65</f>
        <v>384</v>
      </c>
      <c r="EA39" s="164">
        <v>0</v>
      </c>
      <c r="EB39" s="391">
        <f>'Production Summary'!$N$66</f>
        <v>192</v>
      </c>
      <c r="EC39" s="164">
        <v>0</v>
      </c>
      <c r="ED39" s="164">
        <f>'Production Summary'!$N$67</f>
        <v>96</v>
      </c>
      <c r="EE39" s="164">
        <v>0</v>
      </c>
      <c r="EF39" s="164">
        <f>'Production Summary'!$N$68</f>
        <v>96</v>
      </c>
      <c r="EG39" s="164">
        <v>0</v>
      </c>
      <c r="EH39" s="164">
        <f>'Production Summary'!$N$69</f>
        <v>340</v>
      </c>
      <c r="EI39" s="101"/>
      <c r="EJ39" s="3"/>
      <c r="EK39" s="3"/>
      <c r="ER39" s="64" t="s">
        <v>55</v>
      </c>
      <c r="ES39" s="61" t="str">
        <f t="shared" si="14"/>
        <v>Anil Super Market</v>
      </c>
      <c r="ET39" s="24">
        <f t="shared" si="1"/>
        <v>0</v>
      </c>
    </row>
    <row r="40" spans="1:150" ht="15" customHeight="1">
      <c r="A40" t="b">
        <f>C40=Mahasamund!C40</f>
        <v>1</v>
      </c>
      <c r="B40" s="65">
        <f t="shared" si="2"/>
        <v>35</v>
      </c>
      <c r="C40" s="61" t="str">
        <f>IF(Mahasamund!C40="","",Mahasamund!C40)</f>
        <v/>
      </c>
      <c r="D40" s="164">
        <f>'Production Summary'!$N$4</f>
        <v>666</v>
      </c>
      <c r="E40" s="164">
        <f>'Production Summary'!$M$4</f>
        <v>27.75</v>
      </c>
      <c r="F40" s="164">
        <v>0</v>
      </c>
      <c r="G40" s="164">
        <f>'Production Summary'!$N$5</f>
        <v>666</v>
      </c>
      <c r="H40" s="164">
        <f>'Production Summary'!$M$5</f>
        <v>27.75</v>
      </c>
      <c r="I40" s="164">
        <v>0</v>
      </c>
      <c r="J40" s="164">
        <f>'Production Summary'!$N$6</f>
        <v>200</v>
      </c>
      <c r="K40" s="328">
        <f>'Production Summary'!$M$6</f>
        <v>7.5</v>
      </c>
      <c r="L40" s="164">
        <v>0</v>
      </c>
      <c r="M40" s="365">
        <f>'Production Summary'!$N$7</f>
        <v>612.72</v>
      </c>
      <c r="N40" s="367">
        <f>'Production Summary'!$M$7</f>
        <v>25.53</v>
      </c>
      <c r="O40" s="164">
        <v>0</v>
      </c>
      <c r="P40" s="164">
        <f>'Production Summary'!$N$8</f>
        <v>780</v>
      </c>
      <c r="Q40" s="164">
        <f>'Production Summary'!$M$8</f>
        <v>65</v>
      </c>
      <c r="R40" s="164">
        <v>0</v>
      </c>
      <c r="S40" s="164">
        <f>'Production Summary'!$N$9</f>
        <v>720</v>
      </c>
      <c r="T40" s="164">
        <f>'Production Summary'!$M$9</f>
        <v>60</v>
      </c>
      <c r="U40" s="164">
        <v>0</v>
      </c>
      <c r="V40" s="164">
        <f>'Production Summary'!$N$10</f>
        <v>876</v>
      </c>
      <c r="W40" s="164">
        <f>'Production Summary'!$M$10</f>
        <v>73</v>
      </c>
      <c r="X40" s="164">
        <v>0</v>
      </c>
      <c r="Y40" s="164">
        <f>'Production Summary'!$N$14</f>
        <v>177</v>
      </c>
      <c r="Z40" s="328">
        <f>'Production Summary'!$M$14</f>
        <v>14.75</v>
      </c>
      <c r="AA40" s="164">
        <v>0</v>
      </c>
      <c r="AB40" s="164">
        <f>'Production Summary'!$N$15</f>
        <v>126</v>
      </c>
      <c r="AC40" s="164">
        <f>'Production Summary'!$M$15</f>
        <v>21</v>
      </c>
      <c r="AD40" s="164">
        <v>0</v>
      </c>
      <c r="AE40" s="164">
        <f>'Production Summary'!$N$16</f>
        <v>252</v>
      </c>
      <c r="AF40" s="164">
        <f>'Production Summary'!$M$16</f>
        <v>21</v>
      </c>
      <c r="AG40" s="164">
        <v>0</v>
      </c>
      <c r="AH40" s="164">
        <f>'Production Summary'!$N$18</f>
        <v>1035</v>
      </c>
      <c r="AI40" s="164">
        <f>'Production Summary'!$M$18</f>
        <v>17.25</v>
      </c>
      <c r="AJ40" s="164">
        <v>0</v>
      </c>
      <c r="AK40" s="164">
        <f>'Production Summary'!$N$19</f>
        <v>870</v>
      </c>
      <c r="AL40" s="164">
        <f>'Production Summary'!$M$19</f>
        <v>29</v>
      </c>
      <c r="AM40" s="164">
        <v>0</v>
      </c>
      <c r="AN40" s="164">
        <f>'Production Summary'!$N$20</f>
        <v>864</v>
      </c>
      <c r="AO40" s="164">
        <f>'Production Summary'!$M$20</f>
        <v>72</v>
      </c>
      <c r="AP40" s="164">
        <v>0</v>
      </c>
      <c r="AQ40" s="164">
        <f>'Production Summary'!$N$21</f>
        <v>670</v>
      </c>
      <c r="AR40" s="164">
        <f>'Production Summary'!$M$21</f>
        <v>335</v>
      </c>
      <c r="AS40" s="164">
        <v>0</v>
      </c>
      <c r="AT40" s="386">
        <f>'Production Summary'!$N$22</f>
        <v>375</v>
      </c>
      <c r="AU40" s="164">
        <f>'Production Summary'!$N$23</f>
        <v>1050</v>
      </c>
      <c r="AV40" s="164">
        <f>'Production Summary'!$N$25</f>
        <v>300</v>
      </c>
      <c r="AW40" s="164">
        <f>'Production Summary'!$M$25</f>
        <v>25</v>
      </c>
      <c r="AX40" s="164">
        <v>0</v>
      </c>
      <c r="AY40" s="164">
        <f>'Production Summary'!$N$26</f>
        <v>300</v>
      </c>
      <c r="AZ40" s="164">
        <f>'Production Summary'!$M$26</f>
        <v>25</v>
      </c>
      <c r="BA40" s="164">
        <v>0</v>
      </c>
      <c r="BB40" s="164">
        <f>'Production Summary'!$N$28</f>
        <v>777</v>
      </c>
      <c r="BC40" s="164">
        <f>'Production Summary'!$M$28</f>
        <v>12.95</v>
      </c>
      <c r="BD40" s="164">
        <v>0</v>
      </c>
      <c r="BE40" s="164">
        <f>'Production Summary'!$N$29</f>
        <v>612</v>
      </c>
      <c r="BF40" s="164">
        <f>'Production Summary'!$M$29</f>
        <v>51</v>
      </c>
      <c r="BG40" s="164">
        <v>0</v>
      </c>
      <c r="BH40" s="164">
        <f>'Production Summary'!$N$30</f>
        <v>500</v>
      </c>
      <c r="BI40" s="164">
        <f>'Production Summary'!$M$30</f>
        <v>250</v>
      </c>
      <c r="BJ40" s="164">
        <v>0</v>
      </c>
      <c r="BK40" s="386"/>
      <c r="BL40" s="164">
        <f>'Production Summary'!$N$32</f>
        <v>875</v>
      </c>
      <c r="BM40" s="164">
        <f>'Production Summary'!$N$34</f>
        <v>360.59999999999997</v>
      </c>
      <c r="BN40" s="164">
        <f>'Production Summary'!$M$34</f>
        <v>6.01</v>
      </c>
      <c r="BO40" s="164">
        <v>0</v>
      </c>
      <c r="BP40" s="164">
        <f>'Production Summary'!$N$36</f>
        <v>717</v>
      </c>
      <c r="BQ40" s="164">
        <f>'Production Summary'!$M$36</f>
        <v>11.95</v>
      </c>
      <c r="BR40" s="164">
        <v>0</v>
      </c>
      <c r="BS40" s="164">
        <f>'Production Summary'!$N$37</f>
        <v>210</v>
      </c>
      <c r="BT40" s="164">
        <f>'Production Summary'!$M$37</f>
        <v>21</v>
      </c>
      <c r="BU40" s="164">
        <v>0</v>
      </c>
      <c r="BV40" s="164">
        <f>'Production Summary'!$N$38</f>
        <v>280</v>
      </c>
      <c r="BW40" s="164">
        <f>'Production Summary'!$M$38</f>
        <v>28</v>
      </c>
      <c r="BX40" s="164">
        <v>0</v>
      </c>
      <c r="BY40" s="165">
        <f>'Production Summary'!$N$39</f>
        <v>300.38406247988502</v>
      </c>
      <c r="BZ40" s="164">
        <f>'Production Summary'!$M$39</f>
        <v>30.038406247988501</v>
      </c>
      <c r="CA40" s="164">
        <v>0</v>
      </c>
      <c r="CB40" s="164">
        <f>'Production Summary'!$N$40</f>
        <v>131.30000000000001</v>
      </c>
      <c r="CC40" s="164">
        <f>'Production Summary'!$M$40</f>
        <v>13.13</v>
      </c>
      <c r="CD40" s="164">
        <v>0</v>
      </c>
      <c r="CE40" s="164">
        <f>'Production Summary'!$N$42</f>
        <v>1136.3519999999996</v>
      </c>
      <c r="CF40" s="164">
        <f>'Production Summary'!$M$42</f>
        <v>81.167999999999978</v>
      </c>
      <c r="CG40" s="164">
        <v>0</v>
      </c>
      <c r="CH40" s="164">
        <v>0</v>
      </c>
      <c r="CI40" s="164">
        <f>'Production Summary'!$N$43</f>
        <v>184</v>
      </c>
      <c r="CJ40" s="164">
        <v>0</v>
      </c>
      <c r="CK40" s="164">
        <f>'Production Summary'!$N$44</f>
        <v>355</v>
      </c>
      <c r="CL40" s="164">
        <v>0</v>
      </c>
      <c r="CM40" s="375">
        <f>'Production Summary'!$N$45</f>
        <v>1650</v>
      </c>
      <c r="CN40" s="164">
        <f>'Production Summary'!$N$46</f>
        <v>270</v>
      </c>
      <c r="CO40" s="164">
        <f>'Production Summary'!$N$47</f>
        <v>1350</v>
      </c>
      <c r="CP40" s="166"/>
      <c r="CQ40" s="164">
        <f>'Production Summary'!$N$49</f>
        <v>8004.1580041580037</v>
      </c>
      <c r="CR40" s="164">
        <f>'Production Summary'!$M$49</f>
        <v>66.701316701316699</v>
      </c>
      <c r="CS40" s="164">
        <f>'Production Summary'!$N$50</f>
        <v>13331.600831600828</v>
      </c>
      <c r="CT40" s="164">
        <f>'Production Summary'!$M$50</f>
        <v>148.1288981288981</v>
      </c>
      <c r="CU40" s="164">
        <f>'Production Summary'!$N$51</f>
        <v>12785.862785862784</v>
      </c>
      <c r="CV40" s="164">
        <f>'Production Summary'!$M$51</f>
        <v>355.16285516285512</v>
      </c>
      <c r="CW40" s="164">
        <f>'Production Summary'!$N$52</f>
        <v>12629.937629937627</v>
      </c>
      <c r="CX40" s="164">
        <f>'Production Summary'!$M$52</f>
        <v>701.66320166320156</v>
      </c>
      <c r="CY40" s="164">
        <f>'Production Summary'!$N$53</f>
        <v>12396.049896049895</v>
      </c>
      <c r="CZ40" s="164">
        <f>'Production Summary'!$M$53</f>
        <v>688.66943866943859</v>
      </c>
      <c r="DA40" s="164">
        <f>'Production Summary'!$N$54</f>
        <v>13799.376299376298</v>
      </c>
      <c r="DB40" s="164">
        <f>'Production Summary'!$M$54</f>
        <v>766.63201663201653</v>
      </c>
      <c r="DC40" s="328">
        <f>'Production Summary'!$N$60</f>
        <v>12863.825363825363</v>
      </c>
      <c r="DD40" s="328">
        <f>'Production Summary'!$M$60</f>
        <v>714.65696465696465</v>
      </c>
      <c r="DE40" s="164">
        <f>'Production Summary'!$N$59</f>
        <v>11148.648648648648</v>
      </c>
      <c r="DF40" s="328">
        <f>'Production Summary'!$M$59</f>
        <v>619.36936936936934</v>
      </c>
      <c r="DG40" s="164">
        <f>'Production Summary'!$N$55</f>
        <v>13842.68884268884</v>
      </c>
      <c r="DH40" s="164">
        <f>'Production Summary'!$M$55</f>
        <v>3460.67221067221</v>
      </c>
      <c r="DI40" s="164">
        <f>'Production Summary'!$N$56</f>
        <v>13097.713097713096</v>
      </c>
      <c r="DJ40" s="164">
        <f>'Production Summary'!$M$56</f>
        <v>163.72141372141371</v>
      </c>
      <c r="DK40" s="164">
        <f>'Production Summary'!$N$57</f>
        <v>14189.189189189186</v>
      </c>
      <c r="DL40" s="164">
        <f>'Production Summary'!$M$57</f>
        <v>394.14414414414409</v>
      </c>
      <c r="DM40" s="164">
        <f>'Production Summary'!$N$58</f>
        <v>14017.671517671517</v>
      </c>
      <c r="DN40" s="164">
        <f>'Production Summary'!$M$58</f>
        <v>778.75952875952873</v>
      </c>
      <c r="DO40" s="164">
        <f>'Production Summary'!$N$61</f>
        <v>4500</v>
      </c>
      <c r="DP40" s="328">
        <f>'Production Summary'!$M$61</f>
        <v>750</v>
      </c>
      <c r="DQ40" s="164">
        <v>0</v>
      </c>
      <c r="DR40" s="164">
        <f>'Production Summary'!$N$62</f>
        <v>8900</v>
      </c>
      <c r="DS40" s="164">
        <f>'Production Summary'!$N$70</f>
        <v>300</v>
      </c>
      <c r="DT40" s="328">
        <f>'Production Summary'!$M$70</f>
        <v>25</v>
      </c>
      <c r="DU40" s="164">
        <v>0</v>
      </c>
      <c r="DV40" s="164">
        <f>'Production Summary'!$N$71</f>
        <v>150</v>
      </c>
      <c r="DW40" s="164">
        <v>0</v>
      </c>
      <c r="DX40" s="164">
        <f>'Production Summary'!$N$64</f>
        <v>192</v>
      </c>
      <c r="DY40" s="164">
        <v>0</v>
      </c>
      <c r="DZ40" s="391">
        <f>'Production Summary'!$N$65</f>
        <v>384</v>
      </c>
      <c r="EA40" s="164">
        <v>0</v>
      </c>
      <c r="EB40" s="391">
        <f>'Production Summary'!$N$66</f>
        <v>192</v>
      </c>
      <c r="EC40" s="164">
        <v>0</v>
      </c>
      <c r="ED40" s="164">
        <f>'Production Summary'!$N$67</f>
        <v>96</v>
      </c>
      <c r="EE40" s="164">
        <v>0</v>
      </c>
      <c r="EF40" s="164">
        <f>'Production Summary'!$N$68</f>
        <v>96</v>
      </c>
      <c r="EG40" s="164">
        <v>0</v>
      </c>
      <c r="EH40" s="164">
        <f>'Production Summary'!$N$69</f>
        <v>340</v>
      </c>
      <c r="EI40" s="101"/>
      <c r="EJ40" s="3"/>
      <c r="EK40" s="3"/>
      <c r="ER40" s="64" t="s">
        <v>56</v>
      </c>
      <c r="ES40" s="61" t="str">
        <f t="shared" si="14"/>
        <v/>
      </c>
      <c r="ET40" s="24">
        <f t="shared" si="1"/>
        <v>0</v>
      </c>
    </row>
    <row r="41" spans="1:150" ht="15" customHeight="1">
      <c r="A41" t="b">
        <f>C41=Mahasamund!C41</f>
        <v>1</v>
      </c>
      <c r="B41" s="65">
        <f t="shared" si="2"/>
        <v>36</v>
      </c>
      <c r="C41" s="61" t="str">
        <f>IF(Mahasamund!C41="","",Mahasamund!C41)</f>
        <v/>
      </c>
      <c r="D41" s="164">
        <f>'Production Summary'!$N$4</f>
        <v>666</v>
      </c>
      <c r="E41" s="164">
        <f>'Production Summary'!$M$4</f>
        <v>27.75</v>
      </c>
      <c r="F41" s="164">
        <v>0</v>
      </c>
      <c r="G41" s="164">
        <f>'Production Summary'!$N$5</f>
        <v>666</v>
      </c>
      <c r="H41" s="164">
        <f>'Production Summary'!$M$5</f>
        <v>27.75</v>
      </c>
      <c r="I41" s="164">
        <v>0</v>
      </c>
      <c r="J41" s="164">
        <f>'Production Summary'!$N$6</f>
        <v>200</v>
      </c>
      <c r="K41" s="328">
        <f>'Production Summary'!$M$6</f>
        <v>7.5</v>
      </c>
      <c r="L41" s="164">
        <v>0</v>
      </c>
      <c r="M41" s="365">
        <f>'Production Summary'!$N$7</f>
        <v>612.72</v>
      </c>
      <c r="N41" s="367">
        <f>'Production Summary'!$M$7</f>
        <v>25.53</v>
      </c>
      <c r="O41" s="164">
        <v>0</v>
      </c>
      <c r="P41" s="164">
        <f>'Production Summary'!$N$8</f>
        <v>780</v>
      </c>
      <c r="Q41" s="164">
        <f>'Production Summary'!$M$8</f>
        <v>65</v>
      </c>
      <c r="R41" s="164">
        <v>0</v>
      </c>
      <c r="S41" s="164">
        <f>'Production Summary'!$N$9</f>
        <v>720</v>
      </c>
      <c r="T41" s="164">
        <f>'Production Summary'!$M$9</f>
        <v>60</v>
      </c>
      <c r="U41" s="164">
        <v>0</v>
      </c>
      <c r="V41" s="164">
        <f>'Production Summary'!$N$10</f>
        <v>876</v>
      </c>
      <c r="W41" s="164">
        <f>'Production Summary'!$M$10</f>
        <v>73</v>
      </c>
      <c r="X41" s="164">
        <v>0</v>
      </c>
      <c r="Y41" s="164">
        <f>'Production Summary'!$N$14</f>
        <v>177</v>
      </c>
      <c r="Z41" s="328">
        <f>'Production Summary'!$M$14</f>
        <v>14.75</v>
      </c>
      <c r="AA41" s="164">
        <v>0</v>
      </c>
      <c r="AB41" s="164">
        <f>'Production Summary'!$N$15</f>
        <v>126</v>
      </c>
      <c r="AC41" s="164">
        <f>'Production Summary'!$M$15</f>
        <v>21</v>
      </c>
      <c r="AD41" s="164">
        <v>0</v>
      </c>
      <c r="AE41" s="164">
        <f>'Production Summary'!$N$16</f>
        <v>252</v>
      </c>
      <c r="AF41" s="164">
        <f>'Production Summary'!$M$16</f>
        <v>21</v>
      </c>
      <c r="AG41" s="164">
        <v>0</v>
      </c>
      <c r="AH41" s="164">
        <f>'Production Summary'!$N$18</f>
        <v>1035</v>
      </c>
      <c r="AI41" s="164">
        <f>'Production Summary'!$M$18</f>
        <v>17.25</v>
      </c>
      <c r="AJ41" s="164">
        <v>0</v>
      </c>
      <c r="AK41" s="164">
        <f>'Production Summary'!$N$19</f>
        <v>870</v>
      </c>
      <c r="AL41" s="164">
        <f>'Production Summary'!$M$19</f>
        <v>29</v>
      </c>
      <c r="AM41" s="164">
        <v>0</v>
      </c>
      <c r="AN41" s="164">
        <f>'Production Summary'!$N$20</f>
        <v>864</v>
      </c>
      <c r="AO41" s="164">
        <f>'Production Summary'!$M$20</f>
        <v>72</v>
      </c>
      <c r="AP41" s="164">
        <v>0</v>
      </c>
      <c r="AQ41" s="164">
        <f>'Production Summary'!$N$21</f>
        <v>670</v>
      </c>
      <c r="AR41" s="164">
        <f>'Production Summary'!$M$21</f>
        <v>335</v>
      </c>
      <c r="AS41" s="164">
        <v>0</v>
      </c>
      <c r="AT41" s="386">
        <f>'Production Summary'!$N$22</f>
        <v>375</v>
      </c>
      <c r="AU41" s="164">
        <f>'Production Summary'!$N$23</f>
        <v>1050</v>
      </c>
      <c r="AV41" s="164">
        <f>'Production Summary'!$N$25</f>
        <v>300</v>
      </c>
      <c r="AW41" s="164">
        <f>'Production Summary'!$M$25</f>
        <v>25</v>
      </c>
      <c r="AX41" s="164">
        <v>0</v>
      </c>
      <c r="AY41" s="164">
        <f>'Production Summary'!$N$26</f>
        <v>300</v>
      </c>
      <c r="AZ41" s="164">
        <f>'Production Summary'!$M$26</f>
        <v>25</v>
      </c>
      <c r="BA41" s="164">
        <v>0</v>
      </c>
      <c r="BB41" s="164">
        <f>'Production Summary'!$N$28</f>
        <v>777</v>
      </c>
      <c r="BC41" s="164">
        <f>'Production Summary'!$M$28</f>
        <v>12.95</v>
      </c>
      <c r="BD41" s="164">
        <v>0</v>
      </c>
      <c r="BE41" s="164">
        <f>'Production Summary'!$N$29</f>
        <v>612</v>
      </c>
      <c r="BF41" s="164">
        <f>'Production Summary'!$M$29</f>
        <v>51</v>
      </c>
      <c r="BG41" s="164">
        <v>0</v>
      </c>
      <c r="BH41" s="164">
        <f>'Production Summary'!$N$30</f>
        <v>500</v>
      </c>
      <c r="BI41" s="164">
        <f>'Production Summary'!$M$30</f>
        <v>250</v>
      </c>
      <c r="BJ41" s="164">
        <v>0</v>
      </c>
      <c r="BK41" s="386"/>
      <c r="BL41" s="164">
        <f>'Production Summary'!$N$32</f>
        <v>875</v>
      </c>
      <c r="BM41" s="164">
        <f>'Production Summary'!$N$34</f>
        <v>360.59999999999997</v>
      </c>
      <c r="BN41" s="164">
        <f>'Production Summary'!$M$34</f>
        <v>6.01</v>
      </c>
      <c r="BO41" s="164">
        <v>0</v>
      </c>
      <c r="BP41" s="164">
        <f>'Production Summary'!$N$36</f>
        <v>717</v>
      </c>
      <c r="BQ41" s="164">
        <f>'Production Summary'!$M$36</f>
        <v>11.95</v>
      </c>
      <c r="BR41" s="164">
        <v>0</v>
      </c>
      <c r="BS41" s="164">
        <f>'Production Summary'!$N$37</f>
        <v>210</v>
      </c>
      <c r="BT41" s="164">
        <f>'Production Summary'!$M$37</f>
        <v>21</v>
      </c>
      <c r="BU41" s="164">
        <v>0</v>
      </c>
      <c r="BV41" s="164">
        <f>'Production Summary'!$N$38</f>
        <v>280</v>
      </c>
      <c r="BW41" s="164">
        <f>'Production Summary'!$M$38</f>
        <v>28</v>
      </c>
      <c r="BX41" s="164">
        <v>0</v>
      </c>
      <c r="BY41" s="165">
        <f>'Production Summary'!$N$39</f>
        <v>300.38406247988502</v>
      </c>
      <c r="BZ41" s="164">
        <f>'Production Summary'!$M$39</f>
        <v>30.038406247988501</v>
      </c>
      <c r="CA41" s="164">
        <v>0</v>
      </c>
      <c r="CB41" s="164">
        <f>'Production Summary'!$N$40</f>
        <v>131.30000000000001</v>
      </c>
      <c r="CC41" s="164">
        <f>'Production Summary'!$M$40</f>
        <v>13.13</v>
      </c>
      <c r="CD41" s="164">
        <v>0</v>
      </c>
      <c r="CE41" s="164">
        <f>'Production Summary'!$N$42</f>
        <v>1136.3519999999996</v>
      </c>
      <c r="CF41" s="164">
        <f>'Production Summary'!$M$42</f>
        <v>81.167999999999978</v>
      </c>
      <c r="CG41" s="164">
        <v>0</v>
      </c>
      <c r="CH41" s="164">
        <v>0</v>
      </c>
      <c r="CI41" s="164">
        <f>'Production Summary'!$N$43</f>
        <v>184</v>
      </c>
      <c r="CJ41" s="164">
        <v>0</v>
      </c>
      <c r="CK41" s="164">
        <f>'Production Summary'!$N$44</f>
        <v>355</v>
      </c>
      <c r="CL41" s="164">
        <v>0</v>
      </c>
      <c r="CM41" s="375">
        <f>'Production Summary'!$N$45</f>
        <v>1650</v>
      </c>
      <c r="CN41" s="164">
        <f>'Production Summary'!$N$46</f>
        <v>270</v>
      </c>
      <c r="CO41" s="164">
        <f>'Production Summary'!$N$47</f>
        <v>1350</v>
      </c>
      <c r="CP41" s="166"/>
      <c r="CQ41" s="164">
        <f>'Production Summary'!$N$49</f>
        <v>8004.1580041580037</v>
      </c>
      <c r="CR41" s="164">
        <f>'Production Summary'!$M$49</f>
        <v>66.701316701316699</v>
      </c>
      <c r="CS41" s="164">
        <f>'Production Summary'!$N$50</f>
        <v>13331.600831600828</v>
      </c>
      <c r="CT41" s="164">
        <f>'Production Summary'!$M$50</f>
        <v>148.1288981288981</v>
      </c>
      <c r="CU41" s="164">
        <f>'Production Summary'!$N$51</f>
        <v>12785.862785862784</v>
      </c>
      <c r="CV41" s="164">
        <f>'Production Summary'!$M$51</f>
        <v>355.16285516285512</v>
      </c>
      <c r="CW41" s="164">
        <f>'Production Summary'!$N$52</f>
        <v>12629.937629937627</v>
      </c>
      <c r="CX41" s="164">
        <f>'Production Summary'!$M$52</f>
        <v>701.66320166320156</v>
      </c>
      <c r="CY41" s="164">
        <f>'Production Summary'!$N$53</f>
        <v>12396.049896049895</v>
      </c>
      <c r="CZ41" s="164">
        <f>'Production Summary'!$M$53</f>
        <v>688.66943866943859</v>
      </c>
      <c r="DA41" s="164">
        <f>'Production Summary'!$N$54</f>
        <v>13799.376299376298</v>
      </c>
      <c r="DB41" s="164">
        <f>'Production Summary'!$M$54</f>
        <v>766.63201663201653</v>
      </c>
      <c r="DC41" s="328">
        <f>'Production Summary'!$N$60</f>
        <v>12863.825363825363</v>
      </c>
      <c r="DD41" s="328">
        <f>'Production Summary'!$M$60</f>
        <v>714.65696465696465</v>
      </c>
      <c r="DE41" s="164">
        <f>'Production Summary'!$N$59</f>
        <v>11148.648648648648</v>
      </c>
      <c r="DF41" s="328">
        <f>'Production Summary'!$M$59</f>
        <v>619.36936936936934</v>
      </c>
      <c r="DG41" s="164">
        <f>'Production Summary'!$N$55</f>
        <v>13842.68884268884</v>
      </c>
      <c r="DH41" s="164">
        <f>'Production Summary'!$M$55</f>
        <v>3460.67221067221</v>
      </c>
      <c r="DI41" s="164">
        <f>'Production Summary'!$N$56</f>
        <v>13097.713097713096</v>
      </c>
      <c r="DJ41" s="164">
        <f>'Production Summary'!$M$56</f>
        <v>163.72141372141371</v>
      </c>
      <c r="DK41" s="164">
        <f>'Production Summary'!$N$57</f>
        <v>14189.189189189186</v>
      </c>
      <c r="DL41" s="164">
        <f>'Production Summary'!$M$57</f>
        <v>394.14414414414409</v>
      </c>
      <c r="DM41" s="164">
        <f>'Production Summary'!$N$58</f>
        <v>14017.671517671517</v>
      </c>
      <c r="DN41" s="164">
        <f>'Production Summary'!$M$58</f>
        <v>778.75952875952873</v>
      </c>
      <c r="DO41" s="164">
        <f>'Production Summary'!$N$61</f>
        <v>4500</v>
      </c>
      <c r="DP41" s="328">
        <f>'Production Summary'!$M$61</f>
        <v>750</v>
      </c>
      <c r="DQ41" s="164">
        <v>0</v>
      </c>
      <c r="DR41" s="164">
        <f>'Production Summary'!$N$62</f>
        <v>8900</v>
      </c>
      <c r="DS41" s="164">
        <f>'Production Summary'!$N$70</f>
        <v>300</v>
      </c>
      <c r="DT41" s="328">
        <f>'Production Summary'!$M$70</f>
        <v>25</v>
      </c>
      <c r="DU41" s="164">
        <v>0</v>
      </c>
      <c r="DV41" s="164">
        <f>'Production Summary'!$N$71</f>
        <v>150</v>
      </c>
      <c r="DW41" s="164">
        <v>0</v>
      </c>
      <c r="DX41" s="164">
        <f>'Production Summary'!$N$64</f>
        <v>192</v>
      </c>
      <c r="DY41" s="164">
        <v>0</v>
      </c>
      <c r="DZ41" s="391">
        <f>'Production Summary'!$N$65</f>
        <v>384</v>
      </c>
      <c r="EA41" s="164">
        <v>0</v>
      </c>
      <c r="EB41" s="391">
        <f>'Production Summary'!$N$66</f>
        <v>192</v>
      </c>
      <c r="EC41" s="164">
        <v>0</v>
      </c>
      <c r="ED41" s="164">
        <f>'Production Summary'!$N$67</f>
        <v>96</v>
      </c>
      <c r="EE41" s="164">
        <v>0</v>
      </c>
      <c r="EF41" s="164">
        <f>'Production Summary'!$N$68</f>
        <v>96</v>
      </c>
      <c r="EG41" s="164">
        <v>0</v>
      </c>
      <c r="EH41" s="164">
        <f>'Production Summary'!$N$69</f>
        <v>340</v>
      </c>
      <c r="EI41" s="101"/>
      <c r="EJ41" s="3"/>
      <c r="EK41" s="3"/>
      <c r="ER41" s="64" t="s">
        <v>57</v>
      </c>
      <c r="ES41" s="61" t="str">
        <f t="shared" si="14"/>
        <v/>
      </c>
      <c r="ET41" s="24">
        <f t="shared" si="1"/>
        <v>0</v>
      </c>
    </row>
    <row r="42" spans="1:150" ht="15" customHeight="1">
      <c r="A42" t="b">
        <f>C42=Mahasamund!C42</f>
        <v>1</v>
      </c>
      <c r="B42" s="65">
        <f t="shared" si="2"/>
        <v>37</v>
      </c>
      <c r="C42" s="61" t="str">
        <f>IF(Mahasamund!C42="","",Mahasamund!C42)</f>
        <v/>
      </c>
      <c r="D42" s="164">
        <f>'Production Summary'!$N$4</f>
        <v>666</v>
      </c>
      <c r="E42" s="164">
        <f>'Production Summary'!$M$4</f>
        <v>27.75</v>
      </c>
      <c r="F42" s="164">
        <v>0</v>
      </c>
      <c r="G42" s="164">
        <f>'Production Summary'!$N$5</f>
        <v>666</v>
      </c>
      <c r="H42" s="164">
        <f>'Production Summary'!$M$5</f>
        <v>27.75</v>
      </c>
      <c r="I42" s="164">
        <v>0</v>
      </c>
      <c r="J42" s="164">
        <f>'Production Summary'!$N$6</f>
        <v>200</v>
      </c>
      <c r="K42" s="328">
        <f>'Production Summary'!$M$6</f>
        <v>7.5</v>
      </c>
      <c r="L42" s="164">
        <v>0</v>
      </c>
      <c r="M42" s="365">
        <f>'Production Summary'!$N$7</f>
        <v>612.72</v>
      </c>
      <c r="N42" s="367">
        <f>'Production Summary'!$M$7</f>
        <v>25.53</v>
      </c>
      <c r="O42" s="164">
        <v>0</v>
      </c>
      <c r="P42" s="164">
        <f>'Production Summary'!$N$8</f>
        <v>780</v>
      </c>
      <c r="Q42" s="164">
        <f>'Production Summary'!$M$8</f>
        <v>65</v>
      </c>
      <c r="R42" s="164">
        <v>0</v>
      </c>
      <c r="S42" s="164">
        <f>'Production Summary'!$N$9</f>
        <v>720</v>
      </c>
      <c r="T42" s="164">
        <f>'Production Summary'!$M$9</f>
        <v>60</v>
      </c>
      <c r="U42" s="164">
        <v>0</v>
      </c>
      <c r="V42" s="164">
        <f>'Production Summary'!$N$10</f>
        <v>876</v>
      </c>
      <c r="W42" s="164">
        <f>'Production Summary'!$M$10</f>
        <v>73</v>
      </c>
      <c r="X42" s="164">
        <v>0</v>
      </c>
      <c r="Y42" s="164">
        <f>'Production Summary'!$N$14</f>
        <v>177</v>
      </c>
      <c r="Z42" s="328">
        <f>'Production Summary'!$M$14</f>
        <v>14.75</v>
      </c>
      <c r="AA42" s="164">
        <v>0</v>
      </c>
      <c r="AB42" s="164">
        <f>'Production Summary'!$N$15</f>
        <v>126</v>
      </c>
      <c r="AC42" s="164">
        <f>'Production Summary'!$M$15</f>
        <v>21</v>
      </c>
      <c r="AD42" s="164">
        <v>0</v>
      </c>
      <c r="AE42" s="164">
        <f>'Production Summary'!$N$16</f>
        <v>252</v>
      </c>
      <c r="AF42" s="164">
        <f>'Production Summary'!$M$16</f>
        <v>21</v>
      </c>
      <c r="AG42" s="164">
        <v>0</v>
      </c>
      <c r="AH42" s="164">
        <f>'Production Summary'!$N$18</f>
        <v>1035</v>
      </c>
      <c r="AI42" s="164">
        <f>'Production Summary'!$M$18</f>
        <v>17.25</v>
      </c>
      <c r="AJ42" s="164">
        <v>0</v>
      </c>
      <c r="AK42" s="164">
        <f>'Production Summary'!$N$19</f>
        <v>870</v>
      </c>
      <c r="AL42" s="164">
        <f>'Production Summary'!$M$19</f>
        <v>29</v>
      </c>
      <c r="AM42" s="164">
        <v>0</v>
      </c>
      <c r="AN42" s="164">
        <f>'Production Summary'!$N$20</f>
        <v>864</v>
      </c>
      <c r="AO42" s="164">
        <f>'Production Summary'!$M$20</f>
        <v>72</v>
      </c>
      <c r="AP42" s="164">
        <v>0</v>
      </c>
      <c r="AQ42" s="164">
        <f>'Production Summary'!$N$21</f>
        <v>670</v>
      </c>
      <c r="AR42" s="164">
        <f>'Production Summary'!$M$21</f>
        <v>335</v>
      </c>
      <c r="AS42" s="164">
        <v>0</v>
      </c>
      <c r="AT42" s="386">
        <f>'Production Summary'!$N$22</f>
        <v>375</v>
      </c>
      <c r="AU42" s="164">
        <f>'Production Summary'!$N$23</f>
        <v>1050</v>
      </c>
      <c r="AV42" s="164">
        <f>'Production Summary'!$N$25</f>
        <v>300</v>
      </c>
      <c r="AW42" s="164">
        <f>'Production Summary'!$M$25</f>
        <v>25</v>
      </c>
      <c r="AX42" s="164">
        <v>0</v>
      </c>
      <c r="AY42" s="164">
        <f>'Production Summary'!$N$26</f>
        <v>300</v>
      </c>
      <c r="AZ42" s="164">
        <f>'Production Summary'!$M$26</f>
        <v>25</v>
      </c>
      <c r="BA42" s="164">
        <v>0</v>
      </c>
      <c r="BB42" s="164">
        <f>'Production Summary'!$N$28</f>
        <v>777</v>
      </c>
      <c r="BC42" s="164">
        <f>'Production Summary'!$M$28</f>
        <v>12.95</v>
      </c>
      <c r="BD42" s="164">
        <v>0</v>
      </c>
      <c r="BE42" s="164">
        <f>'Production Summary'!$N$29</f>
        <v>612</v>
      </c>
      <c r="BF42" s="164">
        <f>'Production Summary'!$M$29</f>
        <v>51</v>
      </c>
      <c r="BG42" s="164">
        <v>0</v>
      </c>
      <c r="BH42" s="164">
        <f>'Production Summary'!$N$30</f>
        <v>500</v>
      </c>
      <c r="BI42" s="164">
        <f>'Production Summary'!$M$30</f>
        <v>250</v>
      </c>
      <c r="BJ42" s="164">
        <v>0</v>
      </c>
      <c r="BK42" s="386"/>
      <c r="BL42" s="164">
        <f>'Production Summary'!$N$32</f>
        <v>875</v>
      </c>
      <c r="BM42" s="164">
        <f>'Production Summary'!$N$34</f>
        <v>360.59999999999997</v>
      </c>
      <c r="BN42" s="164">
        <f>'Production Summary'!$M$34</f>
        <v>6.01</v>
      </c>
      <c r="BO42" s="164">
        <v>0</v>
      </c>
      <c r="BP42" s="164">
        <f>'Production Summary'!$N$36</f>
        <v>717</v>
      </c>
      <c r="BQ42" s="164">
        <f>'Production Summary'!$M$36</f>
        <v>11.95</v>
      </c>
      <c r="BR42" s="164">
        <v>0</v>
      </c>
      <c r="BS42" s="164">
        <f>'Production Summary'!$N$37</f>
        <v>210</v>
      </c>
      <c r="BT42" s="164">
        <f>'Production Summary'!$M$37</f>
        <v>21</v>
      </c>
      <c r="BU42" s="164">
        <v>0</v>
      </c>
      <c r="BV42" s="164">
        <f>'Production Summary'!$N$38</f>
        <v>280</v>
      </c>
      <c r="BW42" s="164">
        <f>'Production Summary'!$M$38</f>
        <v>28</v>
      </c>
      <c r="BX42" s="164">
        <v>0</v>
      </c>
      <c r="BY42" s="165">
        <f>'Production Summary'!$N$39</f>
        <v>300.38406247988502</v>
      </c>
      <c r="BZ42" s="164">
        <f>'Production Summary'!$M$39</f>
        <v>30.038406247988501</v>
      </c>
      <c r="CA42" s="164">
        <v>0</v>
      </c>
      <c r="CB42" s="164">
        <f>'Production Summary'!$N$40</f>
        <v>131.30000000000001</v>
      </c>
      <c r="CC42" s="164">
        <f>'Production Summary'!$M$40</f>
        <v>13.13</v>
      </c>
      <c r="CD42" s="164">
        <v>0</v>
      </c>
      <c r="CE42" s="164">
        <f>'Production Summary'!$N$42</f>
        <v>1136.3519999999996</v>
      </c>
      <c r="CF42" s="164">
        <f>'Production Summary'!$M$42</f>
        <v>81.167999999999978</v>
      </c>
      <c r="CG42" s="164">
        <v>0</v>
      </c>
      <c r="CH42" s="164">
        <v>0</v>
      </c>
      <c r="CI42" s="164">
        <f>'Production Summary'!$N$43</f>
        <v>184</v>
      </c>
      <c r="CJ42" s="164">
        <v>0</v>
      </c>
      <c r="CK42" s="164">
        <f>'Production Summary'!$N$44</f>
        <v>355</v>
      </c>
      <c r="CL42" s="164">
        <v>0</v>
      </c>
      <c r="CM42" s="375">
        <f>'Production Summary'!$N$45</f>
        <v>1650</v>
      </c>
      <c r="CN42" s="164">
        <f>'Production Summary'!$N$46</f>
        <v>270</v>
      </c>
      <c r="CO42" s="164">
        <f>'Production Summary'!$N$47</f>
        <v>1350</v>
      </c>
      <c r="CP42" s="166"/>
      <c r="CQ42" s="164">
        <f>'Production Summary'!$N$49</f>
        <v>8004.1580041580037</v>
      </c>
      <c r="CR42" s="164">
        <f>'Production Summary'!$M$49</f>
        <v>66.701316701316699</v>
      </c>
      <c r="CS42" s="164">
        <f>'Production Summary'!$N$50</f>
        <v>13331.600831600828</v>
      </c>
      <c r="CT42" s="164">
        <f>'Production Summary'!$M$50</f>
        <v>148.1288981288981</v>
      </c>
      <c r="CU42" s="164">
        <f>'Production Summary'!$N$51</f>
        <v>12785.862785862784</v>
      </c>
      <c r="CV42" s="164">
        <f>'Production Summary'!$M$51</f>
        <v>355.16285516285512</v>
      </c>
      <c r="CW42" s="164">
        <f>'Production Summary'!$N$52</f>
        <v>12629.937629937627</v>
      </c>
      <c r="CX42" s="164">
        <f>'Production Summary'!$M$52</f>
        <v>701.66320166320156</v>
      </c>
      <c r="CY42" s="164">
        <f>'Production Summary'!$N$53</f>
        <v>12396.049896049895</v>
      </c>
      <c r="CZ42" s="164">
        <f>'Production Summary'!$M$53</f>
        <v>688.66943866943859</v>
      </c>
      <c r="DA42" s="164">
        <f>'Production Summary'!$N$54</f>
        <v>13799.376299376298</v>
      </c>
      <c r="DB42" s="164">
        <f>'Production Summary'!$M$54</f>
        <v>766.63201663201653</v>
      </c>
      <c r="DC42" s="328">
        <f>'Production Summary'!$N$60</f>
        <v>12863.825363825363</v>
      </c>
      <c r="DD42" s="328">
        <f>'Production Summary'!$M$60</f>
        <v>714.65696465696465</v>
      </c>
      <c r="DE42" s="164">
        <f>'Production Summary'!$N$59</f>
        <v>11148.648648648648</v>
      </c>
      <c r="DF42" s="328">
        <f>'Production Summary'!$M$59</f>
        <v>619.36936936936934</v>
      </c>
      <c r="DG42" s="164">
        <f>'Production Summary'!$N$55</f>
        <v>13842.68884268884</v>
      </c>
      <c r="DH42" s="164">
        <f>'Production Summary'!$M$55</f>
        <v>3460.67221067221</v>
      </c>
      <c r="DI42" s="164">
        <f>'Production Summary'!$N$56</f>
        <v>13097.713097713096</v>
      </c>
      <c r="DJ42" s="164">
        <f>'Production Summary'!$M$56</f>
        <v>163.72141372141371</v>
      </c>
      <c r="DK42" s="164">
        <f>'Production Summary'!$N$57</f>
        <v>14189.189189189186</v>
      </c>
      <c r="DL42" s="164">
        <f>'Production Summary'!$M$57</f>
        <v>394.14414414414409</v>
      </c>
      <c r="DM42" s="164">
        <f>'Production Summary'!$N$58</f>
        <v>14017.671517671517</v>
      </c>
      <c r="DN42" s="164">
        <f>'Production Summary'!$M$58</f>
        <v>778.75952875952873</v>
      </c>
      <c r="DO42" s="164">
        <f>'Production Summary'!$N$61</f>
        <v>4500</v>
      </c>
      <c r="DP42" s="328">
        <f>'Production Summary'!$M$61</f>
        <v>750</v>
      </c>
      <c r="DQ42" s="164">
        <v>0</v>
      </c>
      <c r="DR42" s="164">
        <f>'Production Summary'!$N$62</f>
        <v>8900</v>
      </c>
      <c r="DS42" s="164">
        <f>'Production Summary'!$N$70</f>
        <v>300</v>
      </c>
      <c r="DT42" s="328">
        <f>'Production Summary'!$M$70</f>
        <v>25</v>
      </c>
      <c r="DU42" s="164">
        <v>0</v>
      </c>
      <c r="DV42" s="164">
        <f>'Production Summary'!$N$71</f>
        <v>150</v>
      </c>
      <c r="DW42" s="164">
        <v>0</v>
      </c>
      <c r="DX42" s="164">
        <f>'Production Summary'!$N$64</f>
        <v>192</v>
      </c>
      <c r="DY42" s="164">
        <v>0</v>
      </c>
      <c r="DZ42" s="391">
        <f>'Production Summary'!$N$65</f>
        <v>384</v>
      </c>
      <c r="EA42" s="164">
        <v>0</v>
      </c>
      <c r="EB42" s="391">
        <f>'Production Summary'!$N$66</f>
        <v>192</v>
      </c>
      <c r="EC42" s="164">
        <v>0</v>
      </c>
      <c r="ED42" s="164">
        <f>'Production Summary'!$N$67</f>
        <v>96</v>
      </c>
      <c r="EE42" s="164">
        <v>0</v>
      </c>
      <c r="EF42" s="164">
        <f>'Production Summary'!$N$68</f>
        <v>96</v>
      </c>
      <c r="EG42" s="164">
        <v>0</v>
      </c>
      <c r="EH42" s="164">
        <f>'Production Summary'!$N$69</f>
        <v>340</v>
      </c>
      <c r="EI42" s="101"/>
      <c r="EJ42" s="3"/>
      <c r="EK42" s="3"/>
      <c r="ER42" s="64" t="s">
        <v>58</v>
      </c>
      <c r="ES42" s="61" t="str">
        <f t="shared" si="14"/>
        <v/>
      </c>
      <c r="ET42" s="24">
        <f t="shared" si="1"/>
        <v>0</v>
      </c>
    </row>
    <row r="43" spans="1:150" ht="15" customHeight="1">
      <c r="A43" t="b">
        <f>C43=Mahasamund!C43</f>
        <v>1</v>
      </c>
      <c r="B43" s="65">
        <f t="shared" si="2"/>
        <v>38</v>
      </c>
      <c r="C43" s="61" t="str">
        <f>IF(Mahasamund!C43="","",Mahasamund!C43)</f>
        <v/>
      </c>
      <c r="D43" s="164">
        <f>'Production Summary'!$N$4</f>
        <v>666</v>
      </c>
      <c r="E43" s="164">
        <f>'Production Summary'!$M$4</f>
        <v>27.75</v>
      </c>
      <c r="F43" s="164">
        <v>0</v>
      </c>
      <c r="G43" s="164">
        <f>'Production Summary'!$N$5</f>
        <v>666</v>
      </c>
      <c r="H43" s="164">
        <f>'Production Summary'!$M$5</f>
        <v>27.75</v>
      </c>
      <c r="I43" s="164">
        <v>0</v>
      </c>
      <c r="J43" s="164">
        <f>'Production Summary'!$N$6</f>
        <v>200</v>
      </c>
      <c r="K43" s="328">
        <f>'Production Summary'!$M$6</f>
        <v>7.5</v>
      </c>
      <c r="L43" s="164">
        <v>0</v>
      </c>
      <c r="M43" s="365">
        <f>'Production Summary'!$N$7</f>
        <v>612.72</v>
      </c>
      <c r="N43" s="367">
        <f>'Production Summary'!$M$7</f>
        <v>25.53</v>
      </c>
      <c r="O43" s="164">
        <v>0</v>
      </c>
      <c r="P43" s="164">
        <f>'Production Summary'!$N$8</f>
        <v>780</v>
      </c>
      <c r="Q43" s="164">
        <f>'Production Summary'!$M$8</f>
        <v>65</v>
      </c>
      <c r="R43" s="164">
        <v>0</v>
      </c>
      <c r="S43" s="164">
        <f>'Production Summary'!$N$9</f>
        <v>720</v>
      </c>
      <c r="T43" s="164">
        <f>'Production Summary'!$M$9</f>
        <v>60</v>
      </c>
      <c r="U43" s="164">
        <v>0</v>
      </c>
      <c r="V43" s="164">
        <f>'Production Summary'!$N$10</f>
        <v>876</v>
      </c>
      <c r="W43" s="164">
        <f>'Production Summary'!$M$10</f>
        <v>73</v>
      </c>
      <c r="X43" s="164">
        <v>0</v>
      </c>
      <c r="Y43" s="164">
        <f>'Production Summary'!$N$14</f>
        <v>177</v>
      </c>
      <c r="Z43" s="328">
        <f>'Production Summary'!$M$14</f>
        <v>14.75</v>
      </c>
      <c r="AA43" s="164">
        <v>0</v>
      </c>
      <c r="AB43" s="164">
        <f>'Production Summary'!$N$15</f>
        <v>126</v>
      </c>
      <c r="AC43" s="164">
        <f>'Production Summary'!$M$15</f>
        <v>21</v>
      </c>
      <c r="AD43" s="164">
        <v>0</v>
      </c>
      <c r="AE43" s="164">
        <f>'Production Summary'!$N$16</f>
        <v>252</v>
      </c>
      <c r="AF43" s="164">
        <f>'Production Summary'!$M$16</f>
        <v>21</v>
      </c>
      <c r="AG43" s="164">
        <v>0</v>
      </c>
      <c r="AH43" s="164">
        <f>'Production Summary'!$N$18</f>
        <v>1035</v>
      </c>
      <c r="AI43" s="164">
        <f>'Production Summary'!$M$18</f>
        <v>17.25</v>
      </c>
      <c r="AJ43" s="164">
        <v>0</v>
      </c>
      <c r="AK43" s="164">
        <f>'Production Summary'!$N$19</f>
        <v>870</v>
      </c>
      <c r="AL43" s="164">
        <f>'Production Summary'!$M$19</f>
        <v>29</v>
      </c>
      <c r="AM43" s="164">
        <v>0</v>
      </c>
      <c r="AN43" s="164">
        <f>'Production Summary'!$N$20</f>
        <v>864</v>
      </c>
      <c r="AO43" s="164">
        <f>'Production Summary'!$M$20</f>
        <v>72</v>
      </c>
      <c r="AP43" s="164">
        <v>0</v>
      </c>
      <c r="AQ43" s="164">
        <f>'Production Summary'!$N$21</f>
        <v>670</v>
      </c>
      <c r="AR43" s="164">
        <f>'Production Summary'!$M$21</f>
        <v>335</v>
      </c>
      <c r="AS43" s="164">
        <v>0</v>
      </c>
      <c r="AT43" s="386">
        <f>'Production Summary'!$N$22</f>
        <v>375</v>
      </c>
      <c r="AU43" s="164">
        <f>'Production Summary'!$N$23</f>
        <v>1050</v>
      </c>
      <c r="AV43" s="164">
        <f>'Production Summary'!$N$25</f>
        <v>300</v>
      </c>
      <c r="AW43" s="164">
        <f>'Production Summary'!$M$25</f>
        <v>25</v>
      </c>
      <c r="AX43" s="164">
        <v>0</v>
      </c>
      <c r="AY43" s="164">
        <f>'Production Summary'!$N$26</f>
        <v>300</v>
      </c>
      <c r="AZ43" s="164">
        <f>'Production Summary'!$M$26</f>
        <v>25</v>
      </c>
      <c r="BA43" s="164">
        <v>0</v>
      </c>
      <c r="BB43" s="164">
        <f>'Production Summary'!$N$28</f>
        <v>777</v>
      </c>
      <c r="BC43" s="164">
        <f>'Production Summary'!$M$28</f>
        <v>12.95</v>
      </c>
      <c r="BD43" s="164">
        <v>0</v>
      </c>
      <c r="BE43" s="164">
        <f>'Production Summary'!$N$29</f>
        <v>612</v>
      </c>
      <c r="BF43" s="164">
        <f>'Production Summary'!$M$29</f>
        <v>51</v>
      </c>
      <c r="BG43" s="164">
        <v>0</v>
      </c>
      <c r="BH43" s="164">
        <f>'Production Summary'!$N$30</f>
        <v>500</v>
      </c>
      <c r="BI43" s="164">
        <f>'Production Summary'!$M$30</f>
        <v>250</v>
      </c>
      <c r="BJ43" s="164">
        <v>0</v>
      </c>
      <c r="BK43" s="386"/>
      <c r="BL43" s="164">
        <f>'Production Summary'!$N$32</f>
        <v>875</v>
      </c>
      <c r="BM43" s="164">
        <f>'Production Summary'!$N$34</f>
        <v>360.59999999999997</v>
      </c>
      <c r="BN43" s="164">
        <f>'Production Summary'!$M$34</f>
        <v>6.01</v>
      </c>
      <c r="BO43" s="164">
        <v>0</v>
      </c>
      <c r="BP43" s="164">
        <f>'Production Summary'!$N$36</f>
        <v>717</v>
      </c>
      <c r="BQ43" s="164">
        <f>'Production Summary'!$M$36</f>
        <v>11.95</v>
      </c>
      <c r="BR43" s="164">
        <v>0</v>
      </c>
      <c r="BS43" s="164">
        <f>'Production Summary'!$N$37</f>
        <v>210</v>
      </c>
      <c r="BT43" s="164">
        <f>'Production Summary'!$M$37</f>
        <v>21</v>
      </c>
      <c r="BU43" s="164">
        <v>0</v>
      </c>
      <c r="BV43" s="164">
        <f>'Production Summary'!$N$38</f>
        <v>280</v>
      </c>
      <c r="BW43" s="164">
        <f>'Production Summary'!$M$38</f>
        <v>28</v>
      </c>
      <c r="BX43" s="164">
        <v>0</v>
      </c>
      <c r="BY43" s="165">
        <f>'Production Summary'!$N$39</f>
        <v>300.38406247988502</v>
      </c>
      <c r="BZ43" s="164">
        <f>'Production Summary'!$M$39</f>
        <v>30.038406247988501</v>
      </c>
      <c r="CA43" s="164">
        <v>0</v>
      </c>
      <c r="CB43" s="164">
        <f>'Production Summary'!$N$40</f>
        <v>131.30000000000001</v>
      </c>
      <c r="CC43" s="164">
        <f>'Production Summary'!$M$40</f>
        <v>13.13</v>
      </c>
      <c r="CD43" s="164">
        <v>0</v>
      </c>
      <c r="CE43" s="164">
        <f>'Production Summary'!$N$42</f>
        <v>1136.3519999999996</v>
      </c>
      <c r="CF43" s="164">
        <f>'Production Summary'!$M$42</f>
        <v>81.167999999999978</v>
      </c>
      <c r="CG43" s="164">
        <v>0</v>
      </c>
      <c r="CH43" s="164">
        <v>0</v>
      </c>
      <c r="CI43" s="164">
        <f>'Production Summary'!$N$43</f>
        <v>184</v>
      </c>
      <c r="CJ43" s="164">
        <v>0</v>
      </c>
      <c r="CK43" s="164">
        <f>'Production Summary'!$N$44</f>
        <v>355</v>
      </c>
      <c r="CL43" s="164">
        <v>0</v>
      </c>
      <c r="CM43" s="375">
        <f>'Production Summary'!$N$45</f>
        <v>1650</v>
      </c>
      <c r="CN43" s="164">
        <f>'Production Summary'!$N$46</f>
        <v>270</v>
      </c>
      <c r="CO43" s="164">
        <f>'Production Summary'!$N$47</f>
        <v>1350</v>
      </c>
      <c r="CP43" s="166"/>
      <c r="CQ43" s="164">
        <f>'Production Summary'!$N$49</f>
        <v>8004.1580041580037</v>
      </c>
      <c r="CR43" s="164">
        <f>'Production Summary'!$M$49</f>
        <v>66.701316701316699</v>
      </c>
      <c r="CS43" s="164">
        <f>'Production Summary'!$N$50</f>
        <v>13331.600831600828</v>
      </c>
      <c r="CT43" s="164">
        <f>'Production Summary'!$M$50</f>
        <v>148.1288981288981</v>
      </c>
      <c r="CU43" s="164">
        <f>'Production Summary'!$N$51</f>
        <v>12785.862785862784</v>
      </c>
      <c r="CV43" s="164">
        <f>'Production Summary'!$M$51</f>
        <v>355.16285516285512</v>
      </c>
      <c r="CW43" s="164">
        <f>'Production Summary'!$N$52</f>
        <v>12629.937629937627</v>
      </c>
      <c r="CX43" s="164">
        <f>'Production Summary'!$M$52</f>
        <v>701.66320166320156</v>
      </c>
      <c r="CY43" s="164">
        <f>'Production Summary'!$N$53</f>
        <v>12396.049896049895</v>
      </c>
      <c r="CZ43" s="164">
        <f>'Production Summary'!$M$53</f>
        <v>688.66943866943859</v>
      </c>
      <c r="DA43" s="164">
        <f>'Production Summary'!$N$54</f>
        <v>13799.376299376298</v>
      </c>
      <c r="DB43" s="164">
        <f>'Production Summary'!$M$54</f>
        <v>766.63201663201653</v>
      </c>
      <c r="DC43" s="328">
        <f>'Production Summary'!$N$60</f>
        <v>12863.825363825363</v>
      </c>
      <c r="DD43" s="328">
        <f>'Production Summary'!$M$60</f>
        <v>714.65696465696465</v>
      </c>
      <c r="DE43" s="164">
        <f>'Production Summary'!$N$59</f>
        <v>11148.648648648648</v>
      </c>
      <c r="DF43" s="328">
        <f>'Production Summary'!$M$59</f>
        <v>619.36936936936934</v>
      </c>
      <c r="DG43" s="164">
        <f>'Production Summary'!$N$55</f>
        <v>13842.68884268884</v>
      </c>
      <c r="DH43" s="164">
        <f>'Production Summary'!$M$55</f>
        <v>3460.67221067221</v>
      </c>
      <c r="DI43" s="164">
        <f>'Production Summary'!$N$56</f>
        <v>13097.713097713096</v>
      </c>
      <c r="DJ43" s="164">
        <f>'Production Summary'!$M$56</f>
        <v>163.72141372141371</v>
      </c>
      <c r="DK43" s="164">
        <f>'Production Summary'!$N$57</f>
        <v>14189.189189189186</v>
      </c>
      <c r="DL43" s="164">
        <f>'Production Summary'!$M$57</f>
        <v>394.14414414414409</v>
      </c>
      <c r="DM43" s="164">
        <f>'Production Summary'!$N$58</f>
        <v>14017.671517671517</v>
      </c>
      <c r="DN43" s="164">
        <f>'Production Summary'!$M$58</f>
        <v>778.75952875952873</v>
      </c>
      <c r="DO43" s="164">
        <f>'Production Summary'!$N$61</f>
        <v>4500</v>
      </c>
      <c r="DP43" s="328">
        <f>'Production Summary'!$M$61</f>
        <v>750</v>
      </c>
      <c r="DQ43" s="164">
        <v>0</v>
      </c>
      <c r="DR43" s="164">
        <f>'Production Summary'!$N$62</f>
        <v>8900</v>
      </c>
      <c r="DS43" s="164">
        <f>'Production Summary'!$N$70</f>
        <v>300</v>
      </c>
      <c r="DT43" s="328">
        <f>'Production Summary'!$M$70</f>
        <v>25</v>
      </c>
      <c r="DU43" s="164">
        <v>0</v>
      </c>
      <c r="DV43" s="164">
        <f>'Production Summary'!$N$71</f>
        <v>150</v>
      </c>
      <c r="DW43" s="164">
        <v>0</v>
      </c>
      <c r="DX43" s="164">
        <f>'Production Summary'!$N$64</f>
        <v>192</v>
      </c>
      <c r="DY43" s="164">
        <v>0</v>
      </c>
      <c r="DZ43" s="391">
        <f>'Production Summary'!$N$65</f>
        <v>384</v>
      </c>
      <c r="EA43" s="164">
        <v>0</v>
      </c>
      <c r="EB43" s="391">
        <f>'Production Summary'!$N$66</f>
        <v>192</v>
      </c>
      <c r="EC43" s="164">
        <v>0</v>
      </c>
      <c r="ED43" s="164">
        <f>'Production Summary'!$N$67</f>
        <v>96</v>
      </c>
      <c r="EE43" s="164">
        <v>0</v>
      </c>
      <c r="EF43" s="164">
        <f>'Production Summary'!$N$68</f>
        <v>96</v>
      </c>
      <c r="EG43" s="164">
        <v>0</v>
      </c>
      <c r="EH43" s="164">
        <f>'Production Summary'!$N$69</f>
        <v>340</v>
      </c>
      <c r="EI43" s="101"/>
      <c r="EJ43" s="3"/>
      <c r="EK43" s="3"/>
      <c r="ER43" s="64" t="s">
        <v>59</v>
      </c>
      <c r="ES43" s="61" t="str">
        <f t="shared" si="14"/>
        <v/>
      </c>
      <c r="ET43" s="24">
        <f t="shared" si="1"/>
        <v>0</v>
      </c>
    </row>
    <row r="44" spans="1:150" ht="15" customHeight="1">
      <c r="A44" t="b">
        <f>C44=Mahasamund!C44</f>
        <v>1</v>
      </c>
      <c r="B44" s="65">
        <f t="shared" si="2"/>
        <v>39</v>
      </c>
      <c r="C44" s="61" t="str">
        <f>IF(Mahasamund!C44="","",Mahasamund!C44)</f>
        <v/>
      </c>
      <c r="D44" s="164">
        <f>'Production Summary'!$N$4</f>
        <v>666</v>
      </c>
      <c r="E44" s="164">
        <f>'Production Summary'!$M$4</f>
        <v>27.75</v>
      </c>
      <c r="F44" s="164">
        <v>0</v>
      </c>
      <c r="G44" s="164">
        <f>'Production Summary'!$N$5</f>
        <v>666</v>
      </c>
      <c r="H44" s="164">
        <f>'Production Summary'!$M$5</f>
        <v>27.75</v>
      </c>
      <c r="I44" s="164">
        <v>0</v>
      </c>
      <c r="J44" s="164">
        <f>'Production Summary'!$N$6</f>
        <v>200</v>
      </c>
      <c r="K44" s="328">
        <f>'Production Summary'!$M$6</f>
        <v>7.5</v>
      </c>
      <c r="L44" s="164">
        <v>0</v>
      </c>
      <c r="M44" s="365">
        <f>'Production Summary'!$N$7</f>
        <v>612.72</v>
      </c>
      <c r="N44" s="367">
        <f>'Production Summary'!$M$7</f>
        <v>25.53</v>
      </c>
      <c r="O44" s="164">
        <v>0</v>
      </c>
      <c r="P44" s="164">
        <f>'Production Summary'!$N$8</f>
        <v>780</v>
      </c>
      <c r="Q44" s="164">
        <f>'Production Summary'!$M$8</f>
        <v>65</v>
      </c>
      <c r="R44" s="164">
        <v>0</v>
      </c>
      <c r="S44" s="164">
        <f>'Production Summary'!$N$9</f>
        <v>720</v>
      </c>
      <c r="T44" s="164">
        <f>'Production Summary'!$M$9</f>
        <v>60</v>
      </c>
      <c r="U44" s="164">
        <v>0</v>
      </c>
      <c r="V44" s="164">
        <f>'Production Summary'!$N$10</f>
        <v>876</v>
      </c>
      <c r="W44" s="164">
        <f>'Production Summary'!$M$10</f>
        <v>73</v>
      </c>
      <c r="X44" s="164">
        <v>0</v>
      </c>
      <c r="Y44" s="164">
        <f>'Production Summary'!$N$14</f>
        <v>177</v>
      </c>
      <c r="Z44" s="328">
        <f>'Production Summary'!$M$14</f>
        <v>14.75</v>
      </c>
      <c r="AA44" s="164">
        <v>0</v>
      </c>
      <c r="AB44" s="164">
        <f>'Production Summary'!$N$15</f>
        <v>126</v>
      </c>
      <c r="AC44" s="164">
        <f>'Production Summary'!$M$15</f>
        <v>21</v>
      </c>
      <c r="AD44" s="164">
        <v>0</v>
      </c>
      <c r="AE44" s="164">
        <f>'Production Summary'!$N$16</f>
        <v>252</v>
      </c>
      <c r="AF44" s="164">
        <f>'Production Summary'!$M$16</f>
        <v>21</v>
      </c>
      <c r="AG44" s="164">
        <v>0</v>
      </c>
      <c r="AH44" s="164">
        <f>'Production Summary'!$N$18</f>
        <v>1035</v>
      </c>
      <c r="AI44" s="164">
        <f>'Production Summary'!$M$18</f>
        <v>17.25</v>
      </c>
      <c r="AJ44" s="164">
        <v>0</v>
      </c>
      <c r="AK44" s="164">
        <f>'Production Summary'!$N$19</f>
        <v>870</v>
      </c>
      <c r="AL44" s="164">
        <f>'Production Summary'!$M$19</f>
        <v>29</v>
      </c>
      <c r="AM44" s="164">
        <v>0</v>
      </c>
      <c r="AN44" s="164">
        <f>'Production Summary'!$N$20</f>
        <v>864</v>
      </c>
      <c r="AO44" s="164">
        <f>'Production Summary'!$M$20</f>
        <v>72</v>
      </c>
      <c r="AP44" s="164">
        <v>0</v>
      </c>
      <c r="AQ44" s="164">
        <f>'Production Summary'!$N$21</f>
        <v>670</v>
      </c>
      <c r="AR44" s="164">
        <f>'Production Summary'!$M$21</f>
        <v>335</v>
      </c>
      <c r="AS44" s="164">
        <v>0</v>
      </c>
      <c r="AT44" s="386">
        <f>'Production Summary'!$N$22</f>
        <v>375</v>
      </c>
      <c r="AU44" s="164">
        <f>'Production Summary'!$N$23</f>
        <v>1050</v>
      </c>
      <c r="AV44" s="164">
        <f>'Production Summary'!$N$25</f>
        <v>300</v>
      </c>
      <c r="AW44" s="164">
        <f>'Production Summary'!$M$25</f>
        <v>25</v>
      </c>
      <c r="AX44" s="164">
        <v>0</v>
      </c>
      <c r="AY44" s="164">
        <f>'Production Summary'!$N$26</f>
        <v>300</v>
      </c>
      <c r="AZ44" s="164">
        <f>'Production Summary'!$M$26</f>
        <v>25</v>
      </c>
      <c r="BA44" s="164">
        <v>0</v>
      </c>
      <c r="BB44" s="164">
        <f>'Production Summary'!$N$28</f>
        <v>777</v>
      </c>
      <c r="BC44" s="164">
        <f>'Production Summary'!$M$28</f>
        <v>12.95</v>
      </c>
      <c r="BD44" s="164">
        <v>0</v>
      </c>
      <c r="BE44" s="164">
        <f>'Production Summary'!$N$29</f>
        <v>612</v>
      </c>
      <c r="BF44" s="164">
        <f>'Production Summary'!$M$29</f>
        <v>51</v>
      </c>
      <c r="BG44" s="164">
        <v>0</v>
      </c>
      <c r="BH44" s="164">
        <f>'Production Summary'!$N$30</f>
        <v>500</v>
      </c>
      <c r="BI44" s="164">
        <f>'Production Summary'!$M$30</f>
        <v>250</v>
      </c>
      <c r="BJ44" s="164">
        <v>0</v>
      </c>
      <c r="BK44" s="386"/>
      <c r="BL44" s="164">
        <f>'Production Summary'!$N$32</f>
        <v>875</v>
      </c>
      <c r="BM44" s="164">
        <f>'Production Summary'!$N$34</f>
        <v>360.59999999999997</v>
      </c>
      <c r="BN44" s="164">
        <f>'Production Summary'!$M$34</f>
        <v>6.01</v>
      </c>
      <c r="BO44" s="164">
        <v>0</v>
      </c>
      <c r="BP44" s="164">
        <f>'Production Summary'!$N$36</f>
        <v>717</v>
      </c>
      <c r="BQ44" s="164">
        <f>'Production Summary'!$M$36</f>
        <v>11.95</v>
      </c>
      <c r="BR44" s="164">
        <v>0</v>
      </c>
      <c r="BS44" s="164">
        <f>'Production Summary'!$N$37</f>
        <v>210</v>
      </c>
      <c r="BT44" s="164">
        <f>'Production Summary'!$M$37</f>
        <v>21</v>
      </c>
      <c r="BU44" s="164">
        <v>0</v>
      </c>
      <c r="BV44" s="164">
        <f>'Production Summary'!$N$38</f>
        <v>280</v>
      </c>
      <c r="BW44" s="164">
        <f>'Production Summary'!$M$38</f>
        <v>28</v>
      </c>
      <c r="BX44" s="164">
        <v>0</v>
      </c>
      <c r="BY44" s="165">
        <f>'Production Summary'!$N$39</f>
        <v>300.38406247988502</v>
      </c>
      <c r="BZ44" s="164">
        <f>'Production Summary'!$M$39</f>
        <v>30.038406247988501</v>
      </c>
      <c r="CA44" s="164">
        <v>0</v>
      </c>
      <c r="CB44" s="164">
        <f>'Production Summary'!$N$40</f>
        <v>131.30000000000001</v>
      </c>
      <c r="CC44" s="164">
        <f>'Production Summary'!$M$40</f>
        <v>13.13</v>
      </c>
      <c r="CD44" s="164">
        <v>0</v>
      </c>
      <c r="CE44" s="164">
        <f>'Production Summary'!$N$42</f>
        <v>1136.3519999999996</v>
      </c>
      <c r="CF44" s="164">
        <f>'Production Summary'!$M$42</f>
        <v>81.167999999999978</v>
      </c>
      <c r="CG44" s="164">
        <v>0</v>
      </c>
      <c r="CH44" s="164">
        <v>0</v>
      </c>
      <c r="CI44" s="164">
        <f>'Production Summary'!$N$43</f>
        <v>184</v>
      </c>
      <c r="CJ44" s="164">
        <v>0</v>
      </c>
      <c r="CK44" s="164">
        <f>'Production Summary'!$N$44</f>
        <v>355</v>
      </c>
      <c r="CL44" s="164">
        <v>0</v>
      </c>
      <c r="CM44" s="375">
        <f>'Production Summary'!$N$45</f>
        <v>1650</v>
      </c>
      <c r="CN44" s="164">
        <f>'Production Summary'!$N$46</f>
        <v>270</v>
      </c>
      <c r="CO44" s="164">
        <f>'Production Summary'!$N$47</f>
        <v>1350</v>
      </c>
      <c r="CP44" s="166"/>
      <c r="CQ44" s="164">
        <f>'Production Summary'!$N$49</f>
        <v>8004.1580041580037</v>
      </c>
      <c r="CR44" s="164">
        <f>'Production Summary'!$M$49</f>
        <v>66.701316701316699</v>
      </c>
      <c r="CS44" s="164">
        <f>'Production Summary'!$N$50</f>
        <v>13331.600831600828</v>
      </c>
      <c r="CT44" s="164">
        <f>'Production Summary'!$M$50</f>
        <v>148.1288981288981</v>
      </c>
      <c r="CU44" s="164">
        <f>'Production Summary'!$N$51</f>
        <v>12785.862785862784</v>
      </c>
      <c r="CV44" s="164">
        <f>'Production Summary'!$M$51</f>
        <v>355.16285516285512</v>
      </c>
      <c r="CW44" s="164">
        <f>'Production Summary'!$N$52</f>
        <v>12629.937629937627</v>
      </c>
      <c r="CX44" s="164">
        <f>'Production Summary'!$M$52</f>
        <v>701.66320166320156</v>
      </c>
      <c r="CY44" s="164">
        <f>'Production Summary'!$N$53</f>
        <v>12396.049896049895</v>
      </c>
      <c r="CZ44" s="164">
        <f>'Production Summary'!$M$53</f>
        <v>688.66943866943859</v>
      </c>
      <c r="DA44" s="164">
        <f>'Production Summary'!$N$54</f>
        <v>13799.376299376298</v>
      </c>
      <c r="DB44" s="164">
        <f>'Production Summary'!$M$54</f>
        <v>766.63201663201653</v>
      </c>
      <c r="DC44" s="328">
        <f>'Production Summary'!$N$60</f>
        <v>12863.825363825363</v>
      </c>
      <c r="DD44" s="328">
        <f>'Production Summary'!$M$60</f>
        <v>714.65696465696465</v>
      </c>
      <c r="DE44" s="164">
        <f>'Production Summary'!$N$59</f>
        <v>11148.648648648648</v>
      </c>
      <c r="DF44" s="328">
        <f>'Production Summary'!$M$59</f>
        <v>619.36936936936934</v>
      </c>
      <c r="DG44" s="164">
        <f>'Production Summary'!$N$55</f>
        <v>13842.68884268884</v>
      </c>
      <c r="DH44" s="164">
        <f>'Production Summary'!$M$55</f>
        <v>3460.67221067221</v>
      </c>
      <c r="DI44" s="164">
        <f>'Production Summary'!$N$56</f>
        <v>13097.713097713096</v>
      </c>
      <c r="DJ44" s="164">
        <f>'Production Summary'!$M$56</f>
        <v>163.72141372141371</v>
      </c>
      <c r="DK44" s="164">
        <f>'Production Summary'!$N$57</f>
        <v>14189.189189189186</v>
      </c>
      <c r="DL44" s="164">
        <f>'Production Summary'!$M$57</f>
        <v>394.14414414414409</v>
      </c>
      <c r="DM44" s="164">
        <f>'Production Summary'!$N$58</f>
        <v>14017.671517671517</v>
      </c>
      <c r="DN44" s="164">
        <f>'Production Summary'!$M$58</f>
        <v>778.75952875952873</v>
      </c>
      <c r="DO44" s="164">
        <f>'Production Summary'!$N$61</f>
        <v>4500</v>
      </c>
      <c r="DP44" s="328">
        <f>'Production Summary'!$M$61</f>
        <v>750</v>
      </c>
      <c r="DQ44" s="164">
        <v>0</v>
      </c>
      <c r="DR44" s="164">
        <f>'Production Summary'!$N$62</f>
        <v>8900</v>
      </c>
      <c r="DS44" s="164">
        <f>'Production Summary'!$N$70</f>
        <v>300</v>
      </c>
      <c r="DT44" s="328">
        <f>'Production Summary'!$M$70</f>
        <v>25</v>
      </c>
      <c r="DU44" s="164">
        <v>0</v>
      </c>
      <c r="DV44" s="164">
        <f>'Production Summary'!$N$71</f>
        <v>150</v>
      </c>
      <c r="DW44" s="164">
        <v>0</v>
      </c>
      <c r="DX44" s="164">
        <f>'Production Summary'!$N$64</f>
        <v>192</v>
      </c>
      <c r="DY44" s="164">
        <v>0</v>
      </c>
      <c r="DZ44" s="391">
        <f>'Production Summary'!$N$65</f>
        <v>384</v>
      </c>
      <c r="EA44" s="164">
        <v>0</v>
      </c>
      <c r="EB44" s="391">
        <f>'Production Summary'!$N$66</f>
        <v>192</v>
      </c>
      <c r="EC44" s="164">
        <v>0</v>
      </c>
      <c r="ED44" s="164">
        <f>'Production Summary'!$N$67</f>
        <v>96</v>
      </c>
      <c r="EE44" s="164">
        <v>0</v>
      </c>
      <c r="EF44" s="164">
        <f>'Production Summary'!$N$68</f>
        <v>96</v>
      </c>
      <c r="EG44" s="164">
        <v>0</v>
      </c>
      <c r="EH44" s="164">
        <f>'Production Summary'!$N$69</f>
        <v>340</v>
      </c>
      <c r="EI44" s="101"/>
      <c r="EJ44" s="3"/>
      <c r="EK44" s="3"/>
      <c r="ER44" s="64" t="s">
        <v>60</v>
      </c>
      <c r="ES44" s="61" t="str">
        <f t="shared" si="14"/>
        <v/>
      </c>
      <c r="ET44" s="24">
        <f t="shared" si="1"/>
        <v>0</v>
      </c>
    </row>
    <row r="45" spans="1:150" ht="15" customHeight="1">
      <c r="A45" t="b">
        <f>C45=Mahasamund!C45</f>
        <v>1</v>
      </c>
      <c r="B45" s="65">
        <f t="shared" si="2"/>
        <v>40</v>
      </c>
      <c r="C45" s="61" t="str">
        <f>IF(Mahasamund!C45="","",Mahasamund!C45)</f>
        <v/>
      </c>
      <c r="D45" s="164">
        <f>'Production Summary'!$N$4</f>
        <v>666</v>
      </c>
      <c r="E45" s="164">
        <f>'Production Summary'!$M$4</f>
        <v>27.75</v>
      </c>
      <c r="F45" s="164">
        <v>0</v>
      </c>
      <c r="G45" s="164">
        <f>'Production Summary'!$N$5</f>
        <v>666</v>
      </c>
      <c r="H45" s="164">
        <f>'Production Summary'!$M$5</f>
        <v>27.75</v>
      </c>
      <c r="I45" s="164">
        <v>0</v>
      </c>
      <c r="J45" s="164">
        <f>'Production Summary'!$N$6</f>
        <v>200</v>
      </c>
      <c r="K45" s="328">
        <f>'Production Summary'!$M$6</f>
        <v>7.5</v>
      </c>
      <c r="L45" s="164">
        <v>0</v>
      </c>
      <c r="M45" s="365">
        <f>'Production Summary'!$N$7</f>
        <v>612.72</v>
      </c>
      <c r="N45" s="367">
        <f>'Production Summary'!$M$7</f>
        <v>25.53</v>
      </c>
      <c r="O45" s="164">
        <v>0</v>
      </c>
      <c r="P45" s="164">
        <f>'Production Summary'!$N$8</f>
        <v>780</v>
      </c>
      <c r="Q45" s="164">
        <f>'Production Summary'!$M$8</f>
        <v>65</v>
      </c>
      <c r="R45" s="164">
        <v>0</v>
      </c>
      <c r="S45" s="164">
        <f>'Production Summary'!$N$9</f>
        <v>720</v>
      </c>
      <c r="T45" s="164">
        <f>'Production Summary'!$M$9</f>
        <v>60</v>
      </c>
      <c r="U45" s="164">
        <v>0</v>
      </c>
      <c r="V45" s="164">
        <f>'Production Summary'!$N$10</f>
        <v>876</v>
      </c>
      <c r="W45" s="164">
        <f>'Production Summary'!$M$10</f>
        <v>73</v>
      </c>
      <c r="X45" s="164">
        <v>0</v>
      </c>
      <c r="Y45" s="164">
        <f>'Production Summary'!$N$14</f>
        <v>177</v>
      </c>
      <c r="Z45" s="328">
        <f>'Production Summary'!$M$14</f>
        <v>14.75</v>
      </c>
      <c r="AA45" s="164">
        <v>0</v>
      </c>
      <c r="AB45" s="164">
        <f>'Production Summary'!$N$15</f>
        <v>126</v>
      </c>
      <c r="AC45" s="164">
        <f>'Production Summary'!$M$15</f>
        <v>21</v>
      </c>
      <c r="AD45" s="164">
        <v>0</v>
      </c>
      <c r="AE45" s="164">
        <f>'Production Summary'!$N$16</f>
        <v>252</v>
      </c>
      <c r="AF45" s="164">
        <f>'Production Summary'!$M$16</f>
        <v>21</v>
      </c>
      <c r="AG45" s="164">
        <v>0</v>
      </c>
      <c r="AH45" s="164">
        <f>'Production Summary'!$N$18</f>
        <v>1035</v>
      </c>
      <c r="AI45" s="164">
        <f>'Production Summary'!$M$18</f>
        <v>17.25</v>
      </c>
      <c r="AJ45" s="164">
        <v>0</v>
      </c>
      <c r="AK45" s="164">
        <f>'Production Summary'!$N$19</f>
        <v>870</v>
      </c>
      <c r="AL45" s="164">
        <f>'Production Summary'!$M$19</f>
        <v>29</v>
      </c>
      <c r="AM45" s="164">
        <v>0</v>
      </c>
      <c r="AN45" s="164">
        <f>'Production Summary'!$N$20</f>
        <v>864</v>
      </c>
      <c r="AO45" s="164">
        <f>'Production Summary'!$M$20</f>
        <v>72</v>
      </c>
      <c r="AP45" s="164">
        <v>0</v>
      </c>
      <c r="AQ45" s="164">
        <f>'Production Summary'!$N$21</f>
        <v>670</v>
      </c>
      <c r="AR45" s="164">
        <f>'Production Summary'!$M$21</f>
        <v>335</v>
      </c>
      <c r="AS45" s="164">
        <v>0</v>
      </c>
      <c r="AT45" s="386">
        <f>'Production Summary'!$N$22</f>
        <v>375</v>
      </c>
      <c r="AU45" s="164">
        <f>'Production Summary'!$N$23</f>
        <v>1050</v>
      </c>
      <c r="AV45" s="164">
        <f>'Production Summary'!$N$25</f>
        <v>300</v>
      </c>
      <c r="AW45" s="164">
        <f>'Production Summary'!$M$25</f>
        <v>25</v>
      </c>
      <c r="AX45" s="164">
        <v>0</v>
      </c>
      <c r="AY45" s="164">
        <f>'Production Summary'!$N$26</f>
        <v>300</v>
      </c>
      <c r="AZ45" s="164">
        <f>'Production Summary'!$M$26</f>
        <v>25</v>
      </c>
      <c r="BA45" s="164">
        <v>0</v>
      </c>
      <c r="BB45" s="164">
        <f>'Production Summary'!$N$28</f>
        <v>777</v>
      </c>
      <c r="BC45" s="164">
        <f>'Production Summary'!$M$28</f>
        <v>12.95</v>
      </c>
      <c r="BD45" s="164">
        <v>0</v>
      </c>
      <c r="BE45" s="164">
        <f>'Production Summary'!$N$29</f>
        <v>612</v>
      </c>
      <c r="BF45" s="164">
        <f>'Production Summary'!$M$29</f>
        <v>51</v>
      </c>
      <c r="BG45" s="164">
        <v>0</v>
      </c>
      <c r="BH45" s="164">
        <f>'Production Summary'!$N$30</f>
        <v>500</v>
      </c>
      <c r="BI45" s="164">
        <f>'Production Summary'!$M$30</f>
        <v>250</v>
      </c>
      <c r="BJ45" s="164">
        <v>0</v>
      </c>
      <c r="BK45" s="386"/>
      <c r="BL45" s="164">
        <f>'Production Summary'!$N$32</f>
        <v>875</v>
      </c>
      <c r="BM45" s="164">
        <f>'Production Summary'!$N$34</f>
        <v>360.59999999999997</v>
      </c>
      <c r="BN45" s="164">
        <f>'Production Summary'!$M$34</f>
        <v>6.01</v>
      </c>
      <c r="BO45" s="164">
        <v>0</v>
      </c>
      <c r="BP45" s="164">
        <f>'Production Summary'!$N$36</f>
        <v>717</v>
      </c>
      <c r="BQ45" s="164">
        <f>'Production Summary'!$M$36</f>
        <v>11.95</v>
      </c>
      <c r="BR45" s="164">
        <v>0</v>
      </c>
      <c r="BS45" s="164">
        <f>'Production Summary'!$N$37</f>
        <v>210</v>
      </c>
      <c r="BT45" s="164">
        <f>'Production Summary'!$M$37</f>
        <v>21</v>
      </c>
      <c r="BU45" s="164">
        <v>0</v>
      </c>
      <c r="BV45" s="164">
        <f>'Production Summary'!$N$38</f>
        <v>280</v>
      </c>
      <c r="BW45" s="164">
        <f>'Production Summary'!$M$38</f>
        <v>28</v>
      </c>
      <c r="BX45" s="164">
        <v>0</v>
      </c>
      <c r="BY45" s="165">
        <f>'Production Summary'!$N$39</f>
        <v>300.38406247988502</v>
      </c>
      <c r="BZ45" s="164">
        <f>'Production Summary'!$M$39</f>
        <v>30.038406247988501</v>
      </c>
      <c r="CA45" s="164">
        <v>0</v>
      </c>
      <c r="CB45" s="164">
        <f>'Production Summary'!$N$40</f>
        <v>131.30000000000001</v>
      </c>
      <c r="CC45" s="164">
        <f>'Production Summary'!$M$40</f>
        <v>13.13</v>
      </c>
      <c r="CD45" s="164">
        <v>0</v>
      </c>
      <c r="CE45" s="164">
        <f>'Production Summary'!$N$42</f>
        <v>1136.3519999999996</v>
      </c>
      <c r="CF45" s="164">
        <f>'Production Summary'!$M$42</f>
        <v>81.167999999999978</v>
      </c>
      <c r="CG45" s="164">
        <v>0</v>
      </c>
      <c r="CH45" s="164">
        <v>0</v>
      </c>
      <c r="CI45" s="164">
        <f>'Production Summary'!$N$43</f>
        <v>184</v>
      </c>
      <c r="CJ45" s="164">
        <v>0</v>
      </c>
      <c r="CK45" s="164">
        <f>'Production Summary'!$N$44</f>
        <v>355</v>
      </c>
      <c r="CL45" s="164">
        <v>0</v>
      </c>
      <c r="CM45" s="375">
        <f>'Production Summary'!$N$45</f>
        <v>1650</v>
      </c>
      <c r="CN45" s="164">
        <f>'Production Summary'!$N$46</f>
        <v>270</v>
      </c>
      <c r="CO45" s="164">
        <f>'Production Summary'!$N$47</f>
        <v>1350</v>
      </c>
      <c r="CP45" s="166"/>
      <c r="CQ45" s="164">
        <f>'Production Summary'!$N$49</f>
        <v>8004.1580041580037</v>
      </c>
      <c r="CR45" s="164">
        <f>'Production Summary'!$M$49</f>
        <v>66.701316701316699</v>
      </c>
      <c r="CS45" s="164">
        <f>'Production Summary'!$N$50</f>
        <v>13331.600831600828</v>
      </c>
      <c r="CT45" s="164">
        <f>'Production Summary'!$M$50</f>
        <v>148.1288981288981</v>
      </c>
      <c r="CU45" s="164">
        <f>'Production Summary'!$N$51</f>
        <v>12785.862785862784</v>
      </c>
      <c r="CV45" s="164">
        <f>'Production Summary'!$M$51</f>
        <v>355.16285516285512</v>
      </c>
      <c r="CW45" s="164">
        <f>'Production Summary'!$N$52</f>
        <v>12629.937629937627</v>
      </c>
      <c r="CX45" s="164">
        <f>'Production Summary'!$M$52</f>
        <v>701.66320166320156</v>
      </c>
      <c r="CY45" s="164">
        <f>'Production Summary'!$N$53</f>
        <v>12396.049896049895</v>
      </c>
      <c r="CZ45" s="164">
        <f>'Production Summary'!$M$53</f>
        <v>688.66943866943859</v>
      </c>
      <c r="DA45" s="164">
        <f>'Production Summary'!$N$54</f>
        <v>13799.376299376298</v>
      </c>
      <c r="DB45" s="164">
        <f>'Production Summary'!$M$54</f>
        <v>766.63201663201653</v>
      </c>
      <c r="DC45" s="328">
        <f>'Production Summary'!$N$60</f>
        <v>12863.825363825363</v>
      </c>
      <c r="DD45" s="328">
        <f>'Production Summary'!$M$60</f>
        <v>714.65696465696465</v>
      </c>
      <c r="DE45" s="164">
        <f>'Production Summary'!$N$59</f>
        <v>11148.648648648648</v>
      </c>
      <c r="DF45" s="328">
        <f>'Production Summary'!$M$59</f>
        <v>619.36936936936934</v>
      </c>
      <c r="DG45" s="164">
        <f>'Production Summary'!$N$55</f>
        <v>13842.68884268884</v>
      </c>
      <c r="DH45" s="164">
        <f>'Production Summary'!$M$55</f>
        <v>3460.67221067221</v>
      </c>
      <c r="DI45" s="164">
        <f>'Production Summary'!$N$56</f>
        <v>13097.713097713096</v>
      </c>
      <c r="DJ45" s="164">
        <f>'Production Summary'!$M$56</f>
        <v>163.72141372141371</v>
      </c>
      <c r="DK45" s="164">
        <f>'Production Summary'!$N$57</f>
        <v>14189.189189189186</v>
      </c>
      <c r="DL45" s="164">
        <f>'Production Summary'!$M$57</f>
        <v>394.14414414414409</v>
      </c>
      <c r="DM45" s="164">
        <f>'Production Summary'!$N$58</f>
        <v>14017.671517671517</v>
      </c>
      <c r="DN45" s="164">
        <f>'Production Summary'!$M$58</f>
        <v>778.75952875952873</v>
      </c>
      <c r="DO45" s="164">
        <f>'Production Summary'!$N$61</f>
        <v>4500</v>
      </c>
      <c r="DP45" s="328">
        <f>'Production Summary'!$M$61</f>
        <v>750</v>
      </c>
      <c r="DQ45" s="164">
        <v>0</v>
      </c>
      <c r="DR45" s="164">
        <f>'Production Summary'!$N$62</f>
        <v>8900</v>
      </c>
      <c r="DS45" s="164">
        <f>'Production Summary'!$N$70</f>
        <v>300</v>
      </c>
      <c r="DT45" s="328">
        <f>'Production Summary'!$M$70</f>
        <v>25</v>
      </c>
      <c r="DU45" s="164">
        <v>0</v>
      </c>
      <c r="DV45" s="164">
        <f>'Production Summary'!$N$71</f>
        <v>150</v>
      </c>
      <c r="DW45" s="164">
        <v>0</v>
      </c>
      <c r="DX45" s="164">
        <f>'Production Summary'!$N$64</f>
        <v>192</v>
      </c>
      <c r="DY45" s="164">
        <v>0</v>
      </c>
      <c r="DZ45" s="391">
        <f>'Production Summary'!$N$65</f>
        <v>384</v>
      </c>
      <c r="EA45" s="164">
        <v>0</v>
      </c>
      <c r="EB45" s="391">
        <f>'Production Summary'!$N$66</f>
        <v>192</v>
      </c>
      <c r="EC45" s="164">
        <v>0</v>
      </c>
      <c r="ED45" s="164">
        <f>'Production Summary'!$N$67</f>
        <v>96</v>
      </c>
      <c r="EE45" s="164">
        <v>0</v>
      </c>
      <c r="EF45" s="164">
        <f>'Production Summary'!$N$68</f>
        <v>96</v>
      </c>
      <c r="EG45" s="164">
        <v>0</v>
      </c>
      <c r="EH45" s="164">
        <f>'Production Summary'!$N$69</f>
        <v>340</v>
      </c>
      <c r="EI45" s="101"/>
      <c r="EJ45" s="3"/>
      <c r="EK45" s="3"/>
      <c r="ER45" s="64" t="s">
        <v>61</v>
      </c>
      <c r="ES45" s="61" t="str">
        <f t="shared" si="14"/>
        <v/>
      </c>
      <c r="ET45" s="24">
        <f t="shared" si="1"/>
        <v>0</v>
      </c>
    </row>
    <row r="46" spans="1:150" ht="15" customHeight="1">
      <c r="A46" t="b">
        <f>C46=Mahasamund!C46</f>
        <v>1</v>
      </c>
      <c r="B46" s="65">
        <f t="shared" si="2"/>
        <v>41</v>
      </c>
      <c r="C46" s="61" t="str">
        <f>IF(Mahasamund!C46="","",Mahasamund!C46)</f>
        <v/>
      </c>
      <c r="D46" s="164">
        <f>'Production Summary'!$N$4</f>
        <v>666</v>
      </c>
      <c r="E46" s="164">
        <f>'Production Summary'!$M$4</f>
        <v>27.75</v>
      </c>
      <c r="F46" s="164">
        <v>0</v>
      </c>
      <c r="G46" s="164">
        <f>'Production Summary'!$N$5</f>
        <v>666</v>
      </c>
      <c r="H46" s="164">
        <f>'Production Summary'!$M$5</f>
        <v>27.75</v>
      </c>
      <c r="I46" s="164">
        <v>0</v>
      </c>
      <c r="J46" s="164">
        <f>'Production Summary'!$N$6</f>
        <v>200</v>
      </c>
      <c r="K46" s="328">
        <f>'Production Summary'!$M$6</f>
        <v>7.5</v>
      </c>
      <c r="L46" s="164">
        <v>0</v>
      </c>
      <c r="M46" s="365">
        <f>'Production Summary'!$N$7</f>
        <v>612.72</v>
      </c>
      <c r="N46" s="367">
        <f>'Production Summary'!$M$7</f>
        <v>25.53</v>
      </c>
      <c r="O46" s="164">
        <v>0</v>
      </c>
      <c r="P46" s="164">
        <f>'Production Summary'!$N$8</f>
        <v>780</v>
      </c>
      <c r="Q46" s="164">
        <f>'Production Summary'!$M$8</f>
        <v>65</v>
      </c>
      <c r="R46" s="164">
        <v>0</v>
      </c>
      <c r="S46" s="164">
        <f>'Production Summary'!$N$9</f>
        <v>720</v>
      </c>
      <c r="T46" s="164">
        <f>'Production Summary'!$M$9</f>
        <v>60</v>
      </c>
      <c r="U46" s="164">
        <v>0</v>
      </c>
      <c r="V46" s="164">
        <f>'Production Summary'!$N$10</f>
        <v>876</v>
      </c>
      <c r="W46" s="164">
        <f>'Production Summary'!$M$10</f>
        <v>73</v>
      </c>
      <c r="X46" s="164">
        <v>0</v>
      </c>
      <c r="Y46" s="164">
        <f>'Production Summary'!$N$14</f>
        <v>177</v>
      </c>
      <c r="Z46" s="328">
        <f>'Production Summary'!$M$14</f>
        <v>14.75</v>
      </c>
      <c r="AA46" s="164">
        <v>0</v>
      </c>
      <c r="AB46" s="164">
        <f>'Production Summary'!$N$15</f>
        <v>126</v>
      </c>
      <c r="AC46" s="164">
        <f>'Production Summary'!$M$15</f>
        <v>21</v>
      </c>
      <c r="AD46" s="164">
        <v>0</v>
      </c>
      <c r="AE46" s="164">
        <f>'Production Summary'!$N$16</f>
        <v>252</v>
      </c>
      <c r="AF46" s="164">
        <f>'Production Summary'!$M$16</f>
        <v>21</v>
      </c>
      <c r="AG46" s="164">
        <v>0</v>
      </c>
      <c r="AH46" s="164">
        <f>'Production Summary'!$N$18</f>
        <v>1035</v>
      </c>
      <c r="AI46" s="164">
        <f>'Production Summary'!$M$18</f>
        <v>17.25</v>
      </c>
      <c r="AJ46" s="164">
        <v>0</v>
      </c>
      <c r="AK46" s="164">
        <f>'Production Summary'!$N$19</f>
        <v>870</v>
      </c>
      <c r="AL46" s="164">
        <f>'Production Summary'!$M$19</f>
        <v>29</v>
      </c>
      <c r="AM46" s="164">
        <v>0</v>
      </c>
      <c r="AN46" s="164">
        <f>'Production Summary'!$N$20</f>
        <v>864</v>
      </c>
      <c r="AO46" s="164">
        <f>'Production Summary'!$M$20</f>
        <v>72</v>
      </c>
      <c r="AP46" s="164">
        <v>0</v>
      </c>
      <c r="AQ46" s="164">
        <f>'Production Summary'!$N$21</f>
        <v>670</v>
      </c>
      <c r="AR46" s="164">
        <f>'Production Summary'!$M$21</f>
        <v>335</v>
      </c>
      <c r="AS46" s="164">
        <v>0</v>
      </c>
      <c r="AT46" s="386">
        <f>'Production Summary'!$N$22</f>
        <v>375</v>
      </c>
      <c r="AU46" s="164">
        <f>'Production Summary'!$N$23</f>
        <v>1050</v>
      </c>
      <c r="AV46" s="164">
        <f>'Production Summary'!$N$25</f>
        <v>300</v>
      </c>
      <c r="AW46" s="164">
        <f>'Production Summary'!$M$25</f>
        <v>25</v>
      </c>
      <c r="AX46" s="164">
        <v>0</v>
      </c>
      <c r="AY46" s="164">
        <f>'Production Summary'!$N$26</f>
        <v>300</v>
      </c>
      <c r="AZ46" s="164">
        <f>'Production Summary'!$M$26</f>
        <v>25</v>
      </c>
      <c r="BA46" s="164">
        <v>0</v>
      </c>
      <c r="BB46" s="164">
        <f>'Production Summary'!$N$28</f>
        <v>777</v>
      </c>
      <c r="BC46" s="164">
        <f>'Production Summary'!$M$28</f>
        <v>12.95</v>
      </c>
      <c r="BD46" s="164">
        <v>0</v>
      </c>
      <c r="BE46" s="164">
        <f>'Production Summary'!$N$29</f>
        <v>612</v>
      </c>
      <c r="BF46" s="164">
        <f>'Production Summary'!$M$29</f>
        <v>51</v>
      </c>
      <c r="BG46" s="164">
        <v>0</v>
      </c>
      <c r="BH46" s="164">
        <f>'Production Summary'!$N$30</f>
        <v>500</v>
      </c>
      <c r="BI46" s="164">
        <f>'Production Summary'!$M$30</f>
        <v>250</v>
      </c>
      <c r="BJ46" s="164">
        <v>0</v>
      </c>
      <c r="BK46" s="386"/>
      <c r="BL46" s="164">
        <f>'Production Summary'!$N$32</f>
        <v>875</v>
      </c>
      <c r="BM46" s="164">
        <f>'Production Summary'!$N$34</f>
        <v>360.59999999999997</v>
      </c>
      <c r="BN46" s="164">
        <f>'Production Summary'!$M$34</f>
        <v>6.01</v>
      </c>
      <c r="BO46" s="164">
        <v>0</v>
      </c>
      <c r="BP46" s="164">
        <f>'Production Summary'!$N$36</f>
        <v>717</v>
      </c>
      <c r="BQ46" s="164">
        <f>'Production Summary'!$M$36</f>
        <v>11.95</v>
      </c>
      <c r="BR46" s="164">
        <v>0</v>
      </c>
      <c r="BS46" s="164">
        <f>'Production Summary'!$N$37</f>
        <v>210</v>
      </c>
      <c r="BT46" s="164">
        <f>'Production Summary'!$M$37</f>
        <v>21</v>
      </c>
      <c r="BU46" s="164">
        <v>0</v>
      </c>
      <c r="BV46" s="164">
        <f>'Production Summary'!$N$38</f>
        <v>280</v>
      </c>
      <c r="BW46" s="164">
        <f>'Production Summary'!$M$38</f>
        <v>28</v>
      </c>
      <c r="BX46" s="164">
        <v>0</v>
      </c>
      <c r="BY46" s="165">
        <f>'Production Summary'!$N$39</f>
        <v>300.38406247988502</v>
      </c>
      <c r="BZ46" s="164">
        <f>'Production Summary'!$M$39</f>
        <v>30.038406247988501</v>
      </c>
      <c r="CA46" s="164">
        <v>0</v>
      </c>
      <c r="CB46" s="164">
        <f>'Production Summary'!$N$40</f>
        <v>131.30000000000001</v>
      </c>
      <c r="CC46" s="164">
        <f>'Production Summary'!$M$40</f>
        <v>13.13</v>
      </c>
      <c r="CD46" s="164">
        <v>0</v>
      </c>
      <c r="CE46" s="164">
        <f>'Production Summary'!$N$42</f>
        <v>1136.3519999999996</v>
      </c>
      <c r="CF46" s="164">
        <f>'Production Summary'!$M$42</f>
        <v>81.167999999999978</v>
      </c>
      <c r="CG46" s="164">
        <v>0</v>
      </c>
      <c r="CH46" s="164">
        <v>0</v>
      </c>
      <c r="CI46" s="164">
        <f>'Production Summary'!$N$43</f>
        <v>184</v>
      </c>
      <c r="CJ46" s="164">
        <v>0</v>
      </c>
      <c r="CK46" s="164">
        <f>'Production Summary'!$N$44</f>
        <v>355</v>
      </c>
      <c r="CL46" s="164">
        <v>0</v>
      </c>
      <c r="CM46" s="375">
        <f>'Production Summary'!$N$45</f>
        <v>1650</v>
      </c>
      <c r="CN46" s="164">
        <f>'Production Summary'!$N$46</f>
        <v>270</v>
      </c>
      <c r="CO46" s="164">
        <f>'Production Summary'!$N$47</f>
        <v>1350</v>
      </c>
      <c r="CP46" s="166"/>
      <c r="CQ46" s="164">
        <f>'Production Summary'!$N$49</f>
        <v>8004.1580041580037</v>
      </c>
      <c r="CR46" s="164">
        <f>'Production Summary'!$M$49</f>
        <v>66.701316701316699</v>
      </c>
      <c r="CS46" s="164">
        <f>'Production Summary'!$N$50</f>
        <v>13331.600831600828</v>
      </c>
      <c r="CT46" s="164">
        <f>'Production Summary'!$M$50</f>
        <v>148.1288981288981</v>
      </c>
      <c r="CU46" s="164">
        <f>'Production Summary'!$N$51</f>
        <v>12785.862785862784</v>
      </c>
      <c r="CV46" s="164">
        <f>'Production Summary'!$M$51</f>
        <v>355.16285516285512</v>
      </c>
      <c r="CW46" s="164">
        <f>'Production Summary'!$N$52</f>
        <v>12629.937629937627</v>
      </c>
      <c r="CX46" s="164">
        <f>'Production Summary'!$M$52</f>
        <v>701.66320166320156</v>
      </c>
      <c r="CY46" s="164">
        <f>'Production Summary'!$N$53</f>
        <v>12396.049896049895</v>
      </c>
      <c r="CZ46" s="164">
        <f>'Production Summary'!$M$53</f>
        <v>688.66943866943859</v>
      </c>
      <c r="DA46" s="164">
        <f>'Production Summary'!$N$54</f>
        <v>13799.376299376298</v>
      </c>
      <c r="DB46" s="164">
        <f>'Production Summary'!$M$54</f>
        <v>766.63201663201653</v>
      </c>
      <c r="DC46" s="328">
        <f>'Production Summary'!$N$60</f>
        <v>12863.825363825363</v>
      </c>
      <c r="DD46" s="328">
        <f>'Production Summary'!$M$60</f>
        <v>714.65696465696465</v>
      </c>
      <c r="DE46" s="164">
        <f>'Production Summary'!$N$59</f>
        <v>11148.648648648648</v>
      </c>
      <c r="DF46" s="328">
        <f>'Production Summary'!$M$59</f>
        <v>619.36936936936934</v>
      </c>
      <c r="DG46" s="164">
        <f>'Production Summary'!$N$55</f>
        <v>13842.68884268884</v>
      </c>
      <c r="DH46" s="164">
        <f>'Production Summary'!$M$55</f>
        <v>3460.67221067221</v>
      </c>
      <c r="DI46" s="164">
        <f>'Production Summary'!$N$56</f>
        <v>13097.713097713096</v>
      </c>
      <c r="DJ46" s="164">
        <f>'Production Summary'!$M$56</f>
        <v>163.72141372141371</v>
      </c>
      <c r="DK46" s="164">
        <f>'Production Summary'!$N$57</f>
        <v>14189.189189189186</v>
      </c>
      <c r="DL46" s="164">
        <f>'Production Summary'!$M$57</f>
        <v>394.14414414414409</v>
      </c>
      <c r="DM46" s="164">
        <f>'Production Summary'!$N$58</f>
        <v>14017.671517671517</v>
      </c>
      <c r="DN46" s="164">
        <f>'Production Summary'!$M$58</f>
        <v>778.75952875952873</v>
      </c>
      <c r="DO46" s="164">
        <f>'Production Summary'!$N$61</f>
        <v>4500</v>
      </c>
      <c r="DP46" s="328">
        <f>'Production Summary'!$M$61</f>
        <v>750</v>
      </c>
      <c r="DQ46" s="164">
        <v>0</v>
      </c>
      <c r="DR46" s="164">
        <f>'Production Summary'!$N$62</f>
        <v>8900</v>
      </c>
      <c r="DS46" s="164">
        <f>'Production Summary'!$N$70</f>
        <v>300</v>
      </c>
      <c r="DT46" s="328">
        <f>'Production Summary'!$M$70</f>
        <v>25</v>
      </c>
      <c r="DU46" s="164">
        <v>0</v>
      </c>
      <c r="DV46" s="164">
        <f>'Production Summary'!$N$71</f>
        <v>150</v>
      </c>
      <c r="DW46" s="164">
        <v>0</v>
      </c>
      <c r="DX46" s="164">
        <f>'Production Summary'!$N$64</f>
        <v>192</v>
      </c>
      <c r="DY46" s="164">
        <v>0</v>
      </c>
      <c r="DZ46" s="391">
        <f>'Production Summary'!$N$65</f>
        <v>384</v>
      </c>
      <c r="EA46" s="164">
        <v>0</v>
      </c>
      <c r="EB46" s="391">
        <f>'Production Summary'!$N$66</f>
        <v>192</v>
      </c>
      <c r="EC46" s="164">
        <v>0</v>
      </c>
      <c r="ED46" s="164">
        <f>'Production Summary'!$N$67</f>
        <v>96</v>
      </c>
      <c r="EE46" s="164">
        <v>0</v>
      </c>
      <c r="EF46" s="164">
        <f>'Production Summary'!$N$68</f>
        <v>96</v>
      </c>
      <c r="EG46" s="164">
        <v>0</v>
      </c>
      <c r="EH46" s="164">
        <f>'Production Summary'!$N$69</f>
        <v>340</v>
      </c>
      <c r="EI46" s="101"/>
      <c r="EJ46" s="3"/>
      <c r="EK46" s="3"/>
      <c r="ER46" s="64" t="s">
        <v>62</v>
      </c>
      <c r="ES46" s="61" t="str">
        <f t="shared" si="14"/>
        <v/>
      </c>
      <c r="ET46" s="24">
        <f t="shared" si="1"/>
        <v>0</v>
      </c>
    </row>
    <row r="47" spans="1:150" ht="15" customHeight="1">
      <c r="A47" t="b">
        <f>C47=Mahasamund!C47</f>
        <v>1</v>
      </c>
      <c r="B47" s="65">
        <f t="shared" si="2"/>
        <v>42</v>
      </c>
      <c r="C47" s="61" t="str">
        <f>IF(Mahasamund!C47="","",Mahasamund!C47)</f>
        <v/>
      </c>
      <c r="D47" s="164">
        <f>'Production Summary'!$N$4</f>
        <v>666</v>
      </c>
      <c r="E47" s="164">
        <f>'Production Summary'!$M$4</f>
        <v>27.75</v>
      </c>
      <c r="F47" s="164">
        <v>0</v>
      </c>
      <c r="G47" s="164">
        <f>'Production Summary'!$N$5</f>
        <v>666</v>
      </c>
      <c r="H47" s="164">
        <f>'Production Summary'!$M$5</f>
        <v>27.75</v>
      </c>
      <c r="I47" s="164">
        <v>0</v>
      </c>
      <c r="J47" s="164">
        <f>'Production Summary'!$N$6</f>
        <v>200</v>
      </c>
      <c r="K47" s="328">
        <f>'Production Summary'!$M$6</f>
        <v>7.5</v>
      </c>
      <c r="L47" s="164">
        <v>0</v>
      </c>
      <c r="M47" s="365">
        <f>'Production Summary'!$N$7</f>
        <v>612.72</v>
      </c>
      <c r="N47" s="367">
        <f>'Production Summary'!$M$7</f>
        <v>25.53</v>
      </c>
      <c r="O47" s="164">
        <v>0</v>
      </c>
      <c r="P47" s="164">
        <f>'Production Summary'!$N$8</f>
        <v>780</v>
      </c>
      <c r="Q47" s="164">
        <f>'Production Summary'!$M$8</f>
        <v>65</v>
      </c>
      <c r="R47" s="164">
        <v>0</v>
      </c>
      <c r="S47" s="164">
        <f>'Production Summary'!$N$9</f>
        <v>720</v>
      </c>
      <c r="T47" s="164">
        <f>'Production Summary'!$M$9</f>
        <v>60</v>
      </c>
      <c r="U47" s="164">
        <v>0</v>
      </c>
      <c r="V47" s="164">
        <f>'Production Summary'!$N$10</f>
        <v>876</v>
      </c>
      <c r="W47" s="164">
        <f>'Production Summary'!$M$10</f>
        <v>73</v>
      </c>
      <c r="X47" s="164">
        <v>0</v>
      </c>
      <c r="Y47" s="164">
        <f>'Production Summary'!$N$14</f>
        <v>177</v>
      </c>
      <c r="Z47" s="328">
        <f>'Production Summary'!$M$14</f>
        <v>14.75</v>
      </c>
      <c r="AA47" s="164">
        <v>0</v>
      </c>
      <c r="AB47" s="164">
        <f>'Production Summary'!$N$15</f>
        <v>126</v>
      </c>
      <c r="AC47" s="164">
        <f>'Production Summary'!$M$15</f>
        <v>21</v>
      </c>
      <c r="AD47" s="164">
        <v>0</v>
      </c>
      <c r="AE47" s="164">
        <f>'Production Summary'!$N$16</f>
        <v>252</v>
      </c>
      <c r="AF47" s="164">
        <f>'Production Summary'!$M$16</f>
        <v>21</v>
      </c>
      <c r="AG47" s="164">
        <v>0</v>
      </c>
      <c r="AH47" s="164">
        <f>'Production Summary'!$N$18</f>
        <v>1035</v>
      </c>
      <c r="AI47" s="164">
        <f>'Production Summary'!$M$18</f>
        <v>17.25</v>
      </c>
      <c r="AJ47" s="164">
        <v>0</v>
      </c>
      <c r="AK47" s="164">
        <f>'Production Summary'!$N$19</f>
        <v>870</v>
      </c>
      <c r="AL47" s="164">
        <f>'Production Summary'!$M$19</f>
        <v>29</v>
      </c>
      <c r="AM47" s="164">
        <v>0</v>
      </c>
      <c r="AN47" s="164">
        <f>'Production Summary'!$N$20</f>
        <v>864</v>
      </c>
      <c r="AO47" s="164">
        <f>'Production Summary'!$M$20</f>
        <v>72</v>
      </c>
      <c r="AP47" s="164">
        <v>0</v>
      </c>
      <c r="AQ47" s="164">
        <f>'Production Summary'!$N$21</f>
        <v>670</v>
      </c>
      <c r="AR47" s="164">
        <f>'Production Summary'!$M$21</f>
        <v>335</v>
      </c>
      <c r="AS47" s="164">
        <v>0</v>
      </c>
      <c r="AT47" s="386">
        <f>'Production Summary'!$N$22</f>
        <v>375</v>
      </c>
      <c r="AU47" s="164">
        <f>'Production Summary'!$N$23</f>
        <v>1050</v>
      </c>
      <c r="AV47" s="164">
        <f>'Production Summary'!$N$25</f>
        <v>300</v>
      </c>
      <c r="AW47" s="164">
        <f>'Production Summary'!$M$25</f>
        <v>25</v>
      </c>
      <c r="AX47" s="164">
        <v>0</v>
      </c>
      <c r="AY47" s="164">
        <f>'Production Summary'!$N$26</f>
        <v>300</v>
      </c>
      <c r="AZ47" s="164">
        <f>'Production Summary'!$M$26</f>
        <v>25</v>
      </c>
      <c r="BA47" s="164">
        <v>0</v>
      </c>
      <c r="BB47" s="164">
        <f>'Production Summary'!$N$28</f>
        <v>777</v>
      </c>
      <c r="BC47" s="164">
        <f>'Production Summary'!$M$28</f>
        <v>12.95</v>
      </c>
      <c r="BD47" s="164">
        <v>0</v>
      </c>
      <c r="BE47" s="164">
        <f>'Production Summary'!$N$29</f>
        <v>612</v>
      </c>
      <c r="BF47" s="164">
        <f>'Production Summary'!$M$29</f>
        <v>51</v>
      </c>
      <c r="BG47" s="164">
        <v>0</v>
      </c>
      <c r="BH47" s="164">
        <f>'Production Summary'!$N$30</f>
        <v>500</v>
      </c>
      <c r="BI47" s="164">
        <f>'Production Summary'!$M$30</f>
        <v>250</v>
      </c>
      <c r="BJ47" s="164">
        <v>0</v>
      </c>
      <c r="BK47" s="386"/>
      <c r="BL47" s="164">
        <f>'Production Summary'!$N$32</f>
        <v>875</v>
      </c>
      <c r="BM47" s="164">
        <f>'Production Summary'!$N$34</f>
        <v>360.59999999999997</v>
      </c>
      <c r="BN47" s="164">
        <f>'Production Summary'!$M$34</f>
        <v>6.01</v>
      </c>
      <c r="BO47" s="164">
        <v>0</v>
      </c>
      <c r="BP47" s="164">
        <f>'Production Summary'!$N$36</f>
        <v>717</v>
      </c>
      <c r="BQ47" s="164">
        <f>'Production Summary'!$M$36</f>
        <v>11.95</v>
      </c>
      <c r="BR47" s="164">
        <v>0</v>
      </c>
      <c r="BS47" s="164">
        <f>'Production Summary'!$N$37</f>
        <v>210</v>
      </c>
      <c r="BT47" s="164">
        <f>'Production Summary'!$M$37</f>
        <v>21</v>
      </c>
      <c r="BU47" s="164">
        <v>0</v>
      </c>
      <c r="BV47" s="164">
        <f>'Production Summary'!$N$38</f>
        <v>280</v>
      </c>
      <c r="BW47" s="164">
        <f>'Production Summary'!$M$38</f>
        <v>28</v>
      </c>
      <c r="BX47" s="164">
        <v>0</v>
      </c>
      <c r="BY47" s="165">
        <f>'Production Summary'!$N$39</f>
        <v>300.38406247988502</v>
      </c>
      <c r="BZ47" s="164">
        <f>'Production Summary'!$M$39</f>
        <v>30.038406247988501</v>
      </c>
      <c r="CA47" s="164">
        <v>0</v>
      </c>
      <c r="CB47" s="164">
        <f>'Production Summary'!$N$40</f>
        <v>131.30000000000001</v>
      </c>
      <c r="CC47" s="164">
        <f>'Production Summary'!$M$40</f>
        <v>13.13</v>
      </c>
      <c r="CD47" s="164">
        <v>0</v>
      </c>
      <c r="CE47" s="164">
        <f>'Production Summary'!$N$42</f>
        <v>1136.3519999999996</v>
      </c>
      <c r="CF47" s="164">
        <f>'Production Summary'!$M$42</f>
        <v>81.167999999999978</v>
      </c>
      <c r="CG47" s="164">
        <v>0</v>
      </c>
      <c r="CH47" s="164">
        <v>0</v>
      </c>
      <c r="CI47" s="164">
        <f>'Production Summary'!$N$43</f>
        <v>184</v>
      </c>
      <c r="CJ47" s="164">
        <v>0</v>
      </c>
      <c r="CK47" s="164">
        <f>'Production Summary'!$N$44</f>
        <v>355</v>
      </c>
      <c r="CL47" s="164">
        <v>0</v>
      </c>
      <c r="CM47" s="375">
        <f>'Production Summary'!$N$45</f>
        <v>1650</v>
      </c>
      <c r="CN47" s="164">
        <f>'Production Summary'!$N$46</f>
        <v>270</v>
      </c>
      <c r="CO47" s="164">
        <f>'Production Summary'!$N$47</f>
        <v>1350</v>
      </c>
      <c r="CP47" s="166"/>
      <c r="CQ47" s="164">
        <f>'Production Summary'!$N$49</f>
        <v>8004.1580041580037</v>
      </c>
      <c r="CR47" s="164">
        <f>'Production Summary'!$M$49</f>
        <v>66.701316701316699</v>
      </c>
      <c r="CS47" s="164">
        <f>'Production Summary'!$N$50</f>
        <v>13331.600831600828</v>
      </c>
      <c r="CT47" s="164">
        <f>'Production Summary'!$M$50</f>
        <v>148.1288981288981</v>
      </c>
      <c r="CU47" s="164">
        <f>'Production Summary'!$N$51</f>
        <v>12785.862785862784</v>
      </c>
      <c r="CV47" s="164">
        <f>'Production Summary'!$M$51</f>
        <v>355.16285516285512</v>
      </c>
      <c r="CW47" s="164">
        <f>'Production Summary'!$N$52</f>
        <v>12629.937629937627</v>
      </c>
      <c r="CX47" s="164">
        <f>'Production Summary'!$M$52</f>
        <v>701.66320166320156</v>
      </c>
      <c r="CY47" s="164">
        <f>'Production Summary'!$N$53</f>
        <v>12396.049896049895</v>
      </c>
      <c r="CZ47" s="164">
        <f>'Production Summary'!$M$53</f>
        <v>688.66943866943859</v>
      </c>
      <c r="DA47" s="164">
        <f>'Production Summary'!$N$54</f>
        <v>13799.376299376298</v>
      </c>
      <c r="DB47" s="164">
        <f>'Production Summary'!$M$54</f>
        <v>766.63201663201653</v>
      </c>
      <c r="DC47" s="328">
        <f>'Production Summary'!$N$60</f>
        <v>12863.825363825363</v>
      </c>
      <c r="DD47" s="328">
        <f>'Production Summary'!$M$60</f>
        <v>714.65696465696465</v>
      </c>
      <c r="DE47" s="164">
        <f>'Production Summary'!$N$59</f>
        <v>11148.648648648648</v>
      </c>
      <c r="DF47" s="328">
        <f>'Production Summary'!$M$59</f>
        <v>619.36936936936934</v>
      </c>
      <c r="DG47" s="164">
        <f>'Production Summary'!$N$55</f>
        <v>13842.68884268884</v>
      </c>
      <c r="DH47" s="164">
        <f>'Production Summary'!$M$55</f>
        <v>3460.67221067221</v>
      </c>
      <c r="DI47" s="164">
        <f>'Production Summary'!$N$56</f>
        <v>13097.713097713096</v>
      </c>
      <c r="DJ47" s="164">
        <f>'Production Summary'!$M$56</f>
        <v>163.72141372141371</v>
      </c>
      <c r="DK47" s="164">
        <f>'Production Summary'!$N$57</f>
        <v>14189.189189189186</v>
      </c>
      <c r="DL47" s="164">
        <f>'Production Summary'!$M$57</f>
        <v>394.14414414414409</v>
      </c>
      <c r="DM47" s="164">
        <f>'Production Summary'!$N$58</f>
        <v>14017.671517671517</v>
      </c>
      <c r="DN47" s="164">
        <f>'Production Summary'!$M$58</f>
        <v>778.75952875952873</v>
      </c>
      <c r="DO47" s="164">
        <f>'Production Summary'!$N$61</f>
        <v>4500</v>
      </c>
      <c r="DP47" s="328">
        <f>'Production Summary'!$M$61</f>
        <v>750</v>
      </c>
      <c r="DQ47" s="164">
        <v>0</v>
      </c>
      <c r="DR47" s="164">
        <f>'Production Summary'!$N$62</f>
        <v>8900</v>
      </c>
      <c r="DS47" s="164">
        <f>'Production Summary'!$N$70</f>
        <v>300</v>
      </c>
      <c r="DT47" s="328">
        <f>'Production Summary'!$M$70</f>
        <v>25</v>
      </c>
      <c r="DU47" s="164">
        <v>0</v>
      </c>
      <c r="DV47" s="164">
        <f>'Production Summary'!$N$71</f>
        <v>150</v>
      </c>
      <c r="DW47" s="164">
        <v>0</v>
      </c>
      <c r="DX47" s="164">
        <f>'Production Summary'!$N$64</f>
        <v>192</v>
      </c>
      <c r="DY47" s="164">
        <v>0</v>
      </c>
      <c r="DZ47" s="391">
        <f>'Production Summary'!$N$65</f>
        <v>384</v>
      </c>
      <c r="EA47" s="164">
        <v>0</v>
      </c>
      <c r="EB47" s="391">
        <f>'Production Summary'!$N$66</f>
        <v>192</v>
      </c>
      <c r="EC47" s="164">
        <v>0</v>
      </c>
      <c r="ED47" s="164">
        <f>'Production Summary'!$N$67</f>
        <v>96</v>
      </c>
      <c r="EE47" s="164">
        <v>0</v>
      </c>
      <c r="EF47" s="164">
        <f>'Production Summary'!$N$68</f>
        <v>96</v>
      </c>
      <c r="EG47" s="164">
        <v>0</v>
      </c>
      <c r="EH47" s="164">
        <f>'Production Summary'!$N$69</f>
        <v>340</v>
      </c>
      <c r="EI47" s="101"/>
      <c r="EJ47" s="3"/>
      <c r="EK47" s="3"/>
      <c r="ER47" s="64" t="s">
        <v>63</v>
      </c>
      <c r="ES47" s="61" t="str">
        <f t="shared" si="14"/>
        <v/>
      </c>
      <c r="ET47" s="24">
        <f t="shared" si="1"/>
        <v>0</v>
      </c>
    </row>
    <row r="48" spans="1:150" ht="15" customHeight="1">
      <c r="A48" t="b">
        <f>C48=Mahasamund!C48</f>
        <v>1</v>
      </c>
      <c r="B48" s="65">
        <f>B47+1</f>
        <v>43</v>
      </c>
      <c r="C48" s="61" t="str">
        <f>IF(Mahasamund!C48="","",Mahasamund!C48)</f>
        <v/>
      </c>
      <c r="D48" s="164">
        <f>'Production Summary'!$N$4</f>
        <v>666</v>
      </c>
      <c r="E48" s="164">
        <f>'Production Summary'!$M$4</f>
        <v>27.75</v>
      </c>
      <c r="F48" s="164">
        <v>0</v>
      </c>
      <c r="G48" s="164">
        <f>'Production Summary'!$N$5</f>
        <v>666</v>
      </c>
      <c r="H48" s="164">
        <f>'Production Summary'!$M$5</f>
        <v>27.75</v>
      </c>
      <c r="I48" s="164">
        <v>0</v>
      </c>
      <c r="J48" s="164">
        <f>'Production Summary'!$N$6</f>
        <v>200</v>
      </c>
      <c r="K48" s="328">
        <f>'Production Summary'!$M$6</f>
        <v>7.5</v>
      </c>
      <c r="L48" s="164">
        <v>0</v>
      </c>
      <c r="M48" s="365">
        <f>'Production Summary'!$N$7</f>
        <v>612.72</v>
      </c>
      <c r="N48" s="367">
        <f>'Production Summary'!$M$7</f>
        <v>25.53</v>
      </c>
      <c r="O48" s="164">
        <v>0</v>
      </c>
      <c r="P48" s="164">
        <f>'Production Summary'!$N$8</f>
        <v>780</v>
      </c>
      <c r="Q48" s="164">
        <f>'Production Summary'!$M$8</f>
        <v>65</v>
      </c>
      <c r="R48" s="164">
        <v>0</v>
      </c>
      <c r="S48" s="164">
        <f>'Production Summary'!$N$9</f>
        <v>720</v>
      </c>
      <c r="T48" s="164">
        <f>'Production Summary'!$M$9</f>
        <v>60</v>
      </c>
      <c r="U48" s="164">
        <v>0</v>
      </c>
      <c r="V48" s="164">
        <f>'Production Summary'!$N$10</f>
        <v>876</v>
      </c>
      <c r="W48" s="164">
        <f>'Production Summary'!$M$10</f>
        <v>73</v>
      </c>
      <c r="X48" s="164">
        <v>0</v>
      </c>
      <c r="Y48" s="164">
        <f>'Production Summary'!$N$14</f>
        <v>177</v>
      </c>
      <c r="Z48" s="328">
        <f>'Production Summary'!$M$14</f>
        <v>14.75</v>
      </c>
      <c r="AA48" s="164">
        <v>0</v>
      </c>
      <c r="AB48" s="164">
        <f>'Production Summary'!$N$15</f>
        <v>126</v>
      </c>
      <c r="AC48" s="164">
        <f>'Production Summary'!$M$15</f>
        <v>21</v>
      </c>
      <c r="AD48" s="164">
        <v>0</v>
      </c>
      <c r="AE48" s="164">
        <f>'Production Summary'!$N$16</f>
        <v>252</v>
      </c>
      <c r="AF48" s="164">
        <f>'Production Summary'!$M$16</f>
        <v>21</v>
      </c>
      <c r="AG48" s="164">
        <v>0</v>
      </c>
      <c r="AH48" s="164">
        <f>'Production Summary'!$N$18</f>
        <v>1035</v>
      </c>
      <c r="AI48" s="164">
        <f>'Production Summary'!$M$18</f>
        <v>17.25</v>
      </c>
      <c r="AJ48" s="164">
        <v>0</v>
      </c>
      <c r="AK48" s="164">
        <f>'Production Summary'!$N$19</f>
        <v>870</v>
      </c>
      <c r="AL48" s="164">
        <f>'Production Summary'!$M$19</f>
        <v>29</v>
      </c>
      <c r="AM48" s="164">
        <v>0</v>
      </c>
      <c r="AN48" s="164">
        <f>'Production Summary'!$N$20</f>
        <v>864</v>
      </c>
      <c r="AO48" s="164">
        <f>'Production Summary'!$M$20</f>
        <v>72</v>
      </c>
      <c r="AP48" s="164">
        <v>0</v>
      </c>
      <c r="AQ48" s="164">
        <f>'Production Summary'!$N$21</f>
        <v>670</v>
      </c>
      <c r="AR48" s="164">
        <f>'Production Summary'!$M$21</f>
        <v>335</v>
      </c>
      <c r="AS48" s="164">
        <v>0</v>
      </c>
      <c r="AT48" s="386">
        <f>'Production Summary'!$N$22</f>
        <v>375</v>
      </c>
      <c r="AU48" s="164">
        <f>'Production Summary'!$N$23</f>
        <v>1050</v>
      </c>
      <c r="AV48" s="164">
        <f>'Production Summary'!$N$25</f>
        <v>300</v>
      </c>
      <c r="AW48" s="164">
        <f>'Production Summary'!$M$25</f>
        <v>25</v>
      </c>
      <c r="AX48" s="164">
        <v>0</v>
      </c>
      <c r="AY48" s="164">
        <f>'Production Summary'!$N$26</f>
        <v>300</v>
      </c>
      <c r="AZ48" s="164">
        <f>'Production Summary'!$M$26</f>
        <v>25</v>
      </c>
      <c r="BA48" s="164">
        <v>0</v>
      </c>
      <c r="BB48" s="164">
        <f>'Production Summary'!$N$28</f>
        <v>777</v>
      </c>
      <c r="BC48" s="164">
        <f>'Production Summary'!$M$28</f>
        <v>12.95</v>
      </c>
      <c r="BD48" s="164">
        <v>0</v>
      </c>
      <c r="BE48" s="164">
        <f>'Production Summary'!$N$29</f>
        <v>612</v>
      </c>
      <c r="BF48" s="164">
        <f>'Production Summary'!$M$29</f>
        <v>51</v>
      </c>
      <c r="BG48" s="164">
        <v>0</v>
      </c>
      <c r="BH48" s="164">
        <f>'Production Summary'!$N$30</f>
        <v>500</v>
      </c>
      <c r="BI48" s="164">
        <f>'Production Summary'!$M$30</f>
        <v>250</v>
      </c>
      <c r="BJ48" s="164">
        <v>0</v>
      </c>
      <c r="BK48" s="386"/>
      <c r="BL48" s="164">
        <f>'Production Summary'!$N$32</f>
        <v>875</v>
      </c>
      <c r="BM48" s="164">
        <f>'Production Summary'!$N$34</f>
        <v>360.59999999999997</v>
      </c>
      <c r="BN48" s="164">
        <f>'Production Summary'!$M$34</f>
        <v>6.01</v>
      </c>
      <c r="BO48" s="164">
        <v>0</v>
      </c>
      <c r="BP48" s="164">
        <f>'Production Summary'!$N$36</f>
        <v>717</v>
      </c>
      <c r="BQ48" s="164">
        <f>'Production Summary'!$M$36</f>
        <v>11.95</v>
      </c>
      <c r="BR48" s="164">
        <v>0</v>
      </c>
      <c r="BS48" s="164">
        <f>'Production Summary'!$N$37</f>
        <v>210</v>
      </c>
      <c r="BT48" s="164">
        <f>'Production Summary'!$M$37</f>
        <v>21</v>
      </c>
      <c r="BU48" s="164">
        <v>0</v>
      </c>
      <c r="BV48" s="164">
        <f>'Production Summary'!$N$38</f>
        <v>280</v>
      </c>
      <c r="BW48" s="164">
        <f>'Production Summary'!$M$38</f>
        <v>28</v>
      </c>
      <c r="BX48" s="164">
        <v>0</v>
      </c>
      <c r="BY48" s="165">
        <f>'Production Summary'!$N$39</f>
        <v>300.38406247988502</v>
      </c>
      <c r="BZ48" s="164">
        <f>'Production Summary'!$M$39</f>
        <v>30.038406247988501</v>
      </c>
      <c r="CA48" s="164">
        <v>0</v>
      </c>
      <c r="CB48" s="164">
        <f>'Production Summary'!$N$40</f>
        <v>131.30000000000001</v>
      </c>
      <c r="CC48" s="164">
        <f>'Production Summary'!$M$40</f>
        <v>13.13</v>
      </c>
      <c r="CD48" s="164">
        <v>0</v>
      </c>
      <c r="CE48" s="164">
        <f>'Production Summary'!$N$42</f>
        <v>1136.3519999999996</v>
      </c>
      <c r="CF48" s="164">
        <f>'Production Summary'!$M$42</f>
        <v>81.167999999999978</v>
      </c>
      <c r="CG48" s="164">
        <v>0</v>
      </c>
      <c r="CH48" s="164">
        <v>0</v>
      </c>
      <c r="CI48" s="164">
        <f>'Production Summary'!$N$43</f>
        <v>184</v>
      </c>
      <c r="CJ48" s="164">
        <v>0</v>
      </c>
      <c r="CK48" s="164">
        <f>'Production Summary'!$N$44</f>
        <v>355</v>
      </c>
      <c r="CL48" s="164">
        <v>0</v>
      </c>
      <c r="CM48" s="375">
        <f>'Production Summary'!$N$45</f>
        <v>1650</v>
      </c>
      <c r="CN48" s="164">
        <f>'Production Summary'!$N$46</f>
        <v>270</v>
      </c>
      <c r="CO48" s="164">
        <f>'Production Summary'!$N$47</f>
        <v>1350</v>
      </c>
      <c r="CP48" s="166"/>
      <c r="CQ48" s="164">
        <f>'Production Summary'!$N$49</f>
        <v>8004.1580041580037</v>
      </c>
      <c r="CR48" s="164">
        <f>'Production Summary'!$M$49</f>
        <v>66.701316701316699</v>
      </c>
      <c r="CS48" s="164">
        <f>'Production Summary'!$N$50</f>
        <v>13331.600831600828</v>
      </c>
      <c r="CT48" s="164">
        <f>'Production Summary'!$M$50</f>
        <v>148.1288981288981</v>
      </c>
      <c r="CU48" s="164">
        <f>'Production Summary'!$N$51</f>
        <v>12785.862785862784</v>
      </c>
      <c r="CV48" s="164">
        <f>'Production Summary'!$M$51</f>
        <v>355.16285516285512</v>
      </c>
      <c r="CW48" s="164">
        <f>'Production Summary'!$N$52</f>
        <v>12629.937629937627</v>
      </c>
      <c r="CX48" s="164">
        <f>'Production Summary'!$M$52</f>
        <v>701.66320166320156</v>
      </c>
      <c r="CY48" s="164">
        <f>'Production Summary'!$N$53</f>
        <v>12396.049896049895</v>
      </c>
      <c r="CZ48" s="164">
        <f>'Production Summary'!$M$53</f>
        <v>688.66943866943859</v>
      </c>
      <c r="DA48" s="164">
        <f>'Production Summary'!$N$54</f>
        <v>13799.376299376298</v>
      </c>
      <c r="DB48" s="164">
        <f>'Production Summary'!$M$54</f>
        <v>766.63201663201653</v>
      </c>
      <c r="DC48" s="328">
        <f>'Production Summary'!$N$60</f>
        <v>12863.825363825363</v>
      </c>
      <c r="DD48" s="328">
        <f>'Production Summary'!$M$60</f>
        <v>714.65696465696465</v>
      </c>
      <c r="DE48" s="164">
        <f>'Production Summary'!$N$59</f>
        <v>11148.648648648648</v>
      </c>
      <c r="DF48" s="328">
        <f>'Production Summary'!$M$59</f>
        <v>619.36936936936934</v>
      </c>
      <c r="DG48" s="164">
        <f>'Production Summary'!$N$55</f>
        <v>13842.68884268884</v>
      </c>
      <c r="DH48" s="164">
        <f>'Production Summary'!$M$55</f>
        <v>3460.67221067221</v>
      </c>
      <c r="DI48" s="164">
        <f>'Production Summary'!$N$56</f>
        <v>13097.713097713096</v>
      </c>
      <c r="DJ48" s="164">
        <f>'Production Summary'!$M$56</f>
        <v>163.72141372141371</v>
      </c>
      <c r="DK48" s="164">
        <f>'Production Summary'!$N$57</f>
        <v>14189.189189189186</v>
      </c>
      <c r="DL48" s="164">
        <f>'Production Summary'!$M$57</f>
        <v>394.14414414414409</v>
      </c>
      <c r="DM48" s="164">
        <f>'Production Summary'!$N$58</f>
        <v>14017.671517671517</v>
      </c>
      <c r="DN48" s="164">
        <f>'Production Summary'!$M$58</f>
        <v>778.75952875952873</v>
      </c>
      <c r="DO48" s="164">
        <f>'Production Summary'!$N$61</f>
        <v>4500</v>
      </c>
      <c r="DP48" s="328">
        <f>'Production Summary'!$M$61</f>
        <v>750</v>
      </c>
      <c r="DQ48" s="164">
        <v>0</v>
      </c>
      <c r="DR48" s="164">
        <f>'Production Summary'!$N$62</f>
        <v>8900</v>
      </c>
      <c r="DS48" s="164">
        <f>'Production Summary'!$N$70</f>
        <v>300</v>
      </c>
      <c r="DT48" s="328">
        <f>'Production Summary'!$M$70</f>
        <v>25</v>
      </c>
      <c r="DU48" s="164">
        <v>0</v>
      </c>
      <c r="DV48" s="164">
        <f>'Production Summary'!$N$71</f>
        <v>150</v>
      </c>
      <c r="DW48" s="164">
        <v>0</v>
      </c>
      <c r="DX48" s="164">
        <f>'Production Summary'!$N$64</f>
        <v>192</v>
      </c>
      <c r="DY48" s="164">
        <v>0</v>
      </c>
      <c r="DZ48" s="391">
        <f>'Production Summary'!$N$65</f>
        <v>384</v>
      </c>
      <c r="EA48" s="164">
        <v>0</v>
      </c>
      <c r="EB48" s="391">
        <f>'Production Summary'!$N$66</f>
        <v>192</v>
      </c>
      <c r="EC48" s="164">
        <v>0</v>
      </c>
      <c r="ED48" s="164">
        <f>'Production Summary'!$N$67</f>
        <v>96</v>
      </c>
      <c r="EE48" s="164">
        <v>0</v>
      </c>
      <c r="EF48" s="164">
        <f>'Production Summary'!$N$68</f>
        <v>96</v>
      </c>
      <c r="EG48" s="164">
        <v>0</v>
      </c>
      <c r="EH48" s="164">
        <f>'Production Summary'!$N$69</f>
        <v>340</v>
      </c>
      <c r="EI48" s="101"/>
      <c r="EJ48" s="3"/>
      <c r="EK48" s="3"/>
      <c r="ER48" s="64" t="s">
        <v>64</v>
      </c>
      <c r="ES48" s="61" t="str">
        <f t="shared" si="14"/>
        <v/>
      </c>
      <c r="ET48" s="24">
        <f t="shared" si="1"/>
        <v>0</v>
      </c>
    </row>
    <row r="49" spans="1:150" ht="15" customHeight="1">
      <c r="A49" t="b">
        <f>C49=Mahasamund!C49</f>
        <v>1</v>
      </c>
      <c r="B49" s="65">
        <f t="shared" si="2"/>
        <v>44</v>
      </c>
      <c r="C49" s="61" t="str">
        <f>IF(Mahasamund!C49="","",Mahasamund!C49)</f>
        <v/>
      </c>
      <c r="D49" s="164">
        <f>'Production Summary'!$N$4</f>
        <v>666</v>
      </c>
      <c r="E49" s="164">
        <f>'Production Summary'!$M$4</f>
        <v>27.75</v>
      </c>
      <c r="F49" s="164">
        <v>0</v>
      </c>
      <c r="G49" s="164">
        <f>'Production Summary'!$N$5</f>
        <v>666</v>
      </c>
      <c r="H49" s="164">
        <f>'Production Summary'!$M$5</f>
        <v>27.75</v>
      </c>
      <c r="I49" s="164">
        <v>0</v>
      </c>
      <c r="J49" s="164">
        <f>'Production Summary'!$N$6</f>
        <v>200</v>
      </c>
      <c r="K49" s="328">
        <f>'Production Summary'!$M$6</f>
        <v>7.5</v>
      </c>
      <c r="L49" s="164">
        <v>0</v>
      </c>
      <c r="M49" s="365">
        <f>'Production Summary'!$N$7</f>
        <v>612.72</v>
      </c>
      <c r="N49" s="367">
        <f>'Production Summary'!$M$7</f>
        <v>25.53</v>
      </c>
      <c r="O49" s="164">
        <v>0</v>
      </c>
      <c r="P49" s="164">
        <f>'Production Summary'!$N$8</f>
        <v>780</v>
      </c>
      <c r="Q49" s="164">
        <f>'Production Summary'!$M$8</f>
        <v>65</v>
      </c>
      <c r="R49" s="164">
        <v>0</v>
      </c>
      <c r="S49" s="164">
        <f>'Production Summary'!$N$9</f>
        <v>720</v>
      </c>
      <c r="T49" s="164">
        <f>'Production Summary'!$M$9</f>
        <v>60</v>
      </c>
      <c r="U49" s="164">
        <v>0</v>
      </c>
      <c r="V49" s="164">
        <f>'Production Summary'!$N$10</f>
        <v>876</v>
      </c>
      <c r="W49" s="164">
        <f>'Production Summary'!$M$10</f>
        <v>73</v>
      </c>
      <c r="X49" s="164">
        <v>0</v>
      </c>
      <c r="Y49" s="164">
        <f>'Production Summary'!$N$14</f>
        <v>177</v>
      </c>
      <c r="Z49" s="328">
        <f>'Production Summary'!$M$14</f>
        <v>14.75</v>
      </c>
      <c r="AA49" s="164">
        <v>0</v>
      </c>
      <c r="AB49" s="164">
        <f>'Production Summary'!$N$15</f>
        <v>126</v>
      </c>
      <c r="AC49" s="164">
        <f>'Production Summary'!$M$15</f>
        <v>21</v>
      </c>
      <c r="AD49" s="164">
        <v>0</v>
      </c>
      <c r="AE49" s="164">
        <f>'Production Summary'!$N$16</f>
        <v>252</v>
      </c>
      <c r="AF49" s="164">
        <f>'Production Summary'!$M$16</f>
        <v>21</v>
      </c>
      <c r="AG49" s="164">
        <v>0</v>
      </c>
      <c r="AH49" s="164">
        <f>'Production Summary'!$N$18</f>
        <v>1035</v>
      </c>
      <c r="AI49" s="164">
        <f>'Production Summary'!$M$18</f>
        <v>17.25</v>
      </c>
      <c r="AJ49" s="164">
        <v>0</v>
      </c>
      <c r="AK49" s="164">
        <f>'Production Summary'!$N$19</f>
        <v>870</v>
      </c>
      <c r="AL49" s="164">
        <f>'Production Summary'!$M$19</f>
        <v>29</v>
      </c>
      <c r="AM49" s="164">
        <v>0</v>
      </c>
      <c r="AN49" s="164">
        <f>'Production Summary'!$N$20</f>
        <v>864</v>
      </c>
      <c r="AO49" s="164">
        <f>'Production Summary'!$M$20</f>
        <v>72</v>
      </c>
      <c r="AP49" s="164">
        <v>0</v>
      </c>
      <c r="AQ49" s="164">
        <f>'Production Summary'!$N$21</f>
        <v>670</v>
      </c>
      <c r="AR49" s="164">
        <f>'Production Summary'!$M$21</f>
        <v>335</v>
      </c>
      <c r="AS49" s="164">
        <v>0</v>
      </c>
      <c r="AT49" s="386">
        <f>'Production Summary'!$N$22</f>
        <v>375</v>
      </c>
      <c r="AU49" s="164">
        <f>'Production Summary'!$N$23</f>
        <v>1050</v>
      </c>
      <c r="AV49" s="164">
        <f>'Production Summary'!$N$25</f>
        <v>300</v>
      </c>
      <c r="AW49" s="164">
        <f>'Production Summary'!$M$25</f>
        <v>25</v>
      </c>
      <c r="AX49" s="164">
        <v>0</v>
      </c>
      <c r="AY49" s="164">
        <f>'Production Summary'!$N$26</f>
        <v>300</v>
      </c>
      <c r="AZ49" s="164">
        <f>'Production Summary'!$M$26</f>
        <v>25</v>
      </c>
      <c r="BA49" s="164">
        <v>0</v>
      </c>
      <c r="BB49" s="164">
        <f>'Production Summary'!$N$28</f>
        <v>777</v>
      </c>
      <c r="BC49" s="164">
        <f>'Production Summary'!$M$28</f>
        <v>12.95</v>
      </c>
      <c r="BD49" s="164">
        <v>0</v>
      </c>
      <c r="BE49" s="164">
        <f>'Production Summary'!$N$29</f>
        <v>612</v>
      </c>
      <c r="BF49" s="164">
        <f>'Production Summary'!$M$29</f>
        <v>51</v>
      </c>
      <c r="BG49" s="164">
        <v>0</v>
      </c>
      <c r="BH49" s="164">
        <f>'Production Summary'!$N$30</f>
        <v>500</v>
      </c>
      <c r="BI49" s="164">
        <f>'Production Summary'!$M$30</f>
        <v>250</v>
      </c>
      <c r="BJ49" s="164">
        <v>0</v>
      </c>
      <c r="BK49" s="386"/>
      <c r="BL49" s="164">
        <f>'Production Summary'!$N$32</f>
        <v>875</v>
      </c>
      <c r="BM49" s="164">
        <f>'Production Summary'!$N$34</f>
        <v>360.59999999999997</v>
      </c>
      <c r="BN49" s="164">
        <f>'Production Summary'!$M$34</f>
        <v>6.01</v>
      </c>
      <c r="BO49" s="164">
        <v>0</v>
      </c>
      <c r="BP49" s="164">
        <f>'Production Summary'!$N$36</f>
        <v>717</v>
      </c>
      <c r="BQ49" s="164">
        <f>'Production Summary'!$M$36</f>
        <v>11.95</v>
      </c>
      <c r="BR49" s="164">
        <v>0</v>
      </c>
      <c r="BS49" s="164">
        <f>'Production Summary'!$N$37</f>
        <v>210</v>
      </c>
      <c r="BT49" s="164">
        <f>'Production Summary'!$M$37</f>
        <v>21</v>
      </c>
      <c r="BU49" s="164">
        <v>0</v>
      </c>
      <c r="BV49" s="164">
        <f>'Production Summary'!$N$38</f>
        <v>280</v>
      </c>
      <c r="BW49" s="164">
        <f>'Production Summary'!$M$38</f>
        <v>28</v>
      </c>
      <c r="BX49" s="164">
        <v>0</v>
      </c>
      <c r="BY49" s="165">
        <f>'Production Summary'!$N$39</f>
        <v>300.38406247988502</v>
      </c>
      <c r="BZ49" s="164">
        <f>'Production Summary'!$M$39</f>
        <v>30.038406247988501</v>
      </c>
      <c r="CA49" s="164">
        <v>0</v>
      </c>
      <c r="CB49" s="164">
        <f>'Production Summary'!$N$40</f>
        <v>131.30000000000001</v>
      </c>
      <c r="CC49" s="164">
        <f>'Production Summary'!$M$40</f>
        <v>13.13</v>
      </c>
      <c r="CD49" s="164">
        <v>0</v>
      </c>
      <c r="CE49" s="164">
        <f>'Production Summary'!$N$42</f>
        <v>1136.3519999999996</v>
      </c>
      <c r="CF49" s="164">
        <f>'Production Summary'!$M$42</f>
        <v>81.167999999999978</v>
      </c>
      <c r="CG49" s="164">
        <v>0</v>
      </c>
      <c r="CH49" s="164">
        <v>0</v>
      </c>
      <c r="CI49" s="164">
        <f>'Production Summary'!$N$43</f>
        <v>184</v>
      </c>
      <c r="CJ49" s="164">
        <v>0</v>
      </c>
      <c r="CK49" s="164">
        <f>'Production Summary'!$N$44</f>
        <v>355</v>
      </c>
      <c r="CL49" s="164">
        <v>0</v>
      </c>
      <c r="CM49" s="375">
        <f>'Production Summary'!$N$45</f>
        <v>1650</v>
      </c>
      <c r="CN49" s="164">
        <f>'Production Summary'!$N$46</f>
        <v>270</v>
      </c>
      <c r="CO49" s="164">
        <f>'Production Summary'!$N$47</f>
        <v>1350</v>
      </c>
      <c r="CP49" s="166"/>
      <c r="CQ49" s="164">
        <f>'Production Summary'!$N$49</f>
        <v>8004.1580041580037</v>
      </c>
      <c r="CR49" s="164">
        <f>'Production Summary'!$M$49</f>
        <v>66.701316701316699</v>
      </c>
      <c r="CS49" s="164">
        <f>'Production Summary'!$N$50</f>
        <v>13331.600831600828</v>
      </c>
      <c r="CT49" s="164">
        <f>'Production Summary'!$M$50</f>
        <v>148.1288981288981</v>
      </c>
      <c r="CU49" s="164">
        <f>'Production Summary'!$N$51</f>
        <v>12785.862785862784</v>
      </c>
      <c r="CV49" s="164">
        <f>'Production Summary'!$M$51</f>
        <v>355.16285516285512</v>
      </c>
      <c r="CW49" s="164">
        <f>'Production Summary'!$N$52</f>
        <v>12629.937629937627</v>
      </c>
      <c r="CX49" s="164">
        <f>'Production Summary'!$M$52</f>
        <v>701.66320166320156</v>
      </c>
      <c r="CY49" s="164">
        <f>'Production Summary'!$N$53</f>
        <v>12396.049896049895</v>
      </c>
      <c r="CZ49" s="164">
        <f>'Production Summary'!$M$53</f>
        <v>688.66943866943859</v>
      </c>
      <c r="DA49" s="164">
        <f>'Production Summary'!$N$54</f>
        <v>13799.376299376298</v>
      </c>
      <c r="DB49" s="164">
        <f>'Production Summary'!$M$54</f>
        <v>766.63201663201653</v>
      </c>
      <c r="DC49" s="328">
        <f>'Production Summary'!$N$60</f>
        <v>12863.825363825363</v>
      </c>
      <c r="DD49" s="328">
        <f>'Production Summary'!$M$60</f>
        <v>714.65696465696465</v>
      </c>
      <c r="DE49" s="164">
        <f>'Production Summary'!$N$59</f>
        <v>11148.648648648648</v>
      </c>
      <c r="DF49" s="328">
        <f>'Production Summary'!$M$59</f>
        <v>619.36936936936934</v>
      </c>
      <c r="DG49" s="164">
        <f>'Production Summary'!$N$55</f>
        <v>13842.68884268884</v>
      </c>
      <c r="DH49" s="164">
        <f>'Production Summary'!$M$55</f>
        <v>3460.67221067221</v>
      </c>
      <c r="DI49" s="164">
        <f>'Production Summary'!$N$56</f>
        <v>13097.713097713096</v>
      </c>
      <c r="DJ49" s="164">
        <f>'Production Summary'!$M$56</f>
        <v>163.72141372141371</v>
      </c>
      <c r="DK49" s="164">
        <f>'Production Summary'!$N$57</f>
        <v>14189.189189189186</v>
      </c>
      <c r="DL49" s="164">
        <f>'Production Summary'!$M$57</f>
        <v>394.14414414414409</v>
      </c>
      <c r="DM49" s="164">
        <f>'Production Summary'!$N$58</f>
        <v>14017.671517671517</v>
      </c>
      <c r="DN49" s="164">
        <f>'Production Summary'!$M$58</f>
        <v>778.75952875952873</v>
      </c>
      <c r="DO49" s="164">
        <f>'Production Summary'!$N$61</f>
        <v>4500</v>
      </c>
      <c r="DP49" s="328">
        <f>'Production Summary'!$M$61</f>
        <v>750</v>
      </c>
      <c r="DQ49" s="164">
        <v>0</v>
      </c>
      <c r="DR49" s="164">
        <f>'Production Summary'!$N$62</f>
        <v>8900</v>
      </c>
      <c r="DS49" s="164">
        <f>'Production Summary'!$N$70</f>
        <v>300</v>
      </c>
      <c r="DT49" s="328">
        <f>'Production Summary'!$M$70</f>
        <v>25</v>
      </c>
      <c r="DU49" s="164">
        <v>0</v>
      </c>
      <c r="DV49" s="164">
        <f>'Production Summary'!$N$71</f>
        <v>150</v>
      </c>
      <c r="DW49" s="164">
        <v>0</v>
      </c>
      <c r="DX49" s="164">
        <f>'Production Summary'!$N$64</f>
        <v>192</v>
      </c>
      <c r="DY49" s="164">
        <v>0</v>
      </c>
      <c r="DZ49" s="391">
        <f>'Production Summary'!$N$65</f>
        <v>384</v>
      </c>
      <c r="EA49" s="164">
        <v>0</v>
      </c>
      <c r="EB49" s="391">
        <f>'Production Summary'!$N$66</f>
        <v>192</v>
      </c>
      <c r="EC49" s="164">
        <v>0</v>
      </c>
      <c r="ED49" s="164">
        <f>'Production Summary'!$N$67</f>
        <v>96</v>
      </c>
      <c r="EE49" s="164">
        <v>0</v>
      </c>
      <c r="EF49" s="164">
        <f>'Production Summary'!$N$68</f>
        <v>96</v>
      </c>
      <c r="EG49" s="164">
        <v>0</v>
      </c>
      <c r="EH49" s="164">
        <f>'Production Summary'!$N$69</f>
        <v>340</v>
      </c>
      <c r="EI49" s="101"/>
      <c r="EJ49" s="3"/>
      <c r="EK49" s="3"/>
      <c r="ER49" s="64" t="s">
        <v>65</v>
      </c>
      <c r="ES49" s="61" t="str">
        <f t="shared" si="14"/>
        <v/>
      </c>
      <c r="ET49" s="24">
        <f t="shared" si="1"/>
        <v>0</v>
      </c>
    </row>
    <row r="50" spans="1:150" ht="15" customHeight="1">
      <c r="A50" t="b">
        <f>C50=Mahasamund!C50</f>
        <v>1</v>
      </c>
      <c r="B50" s="65">
        <f t="shared" si="2"/>
        <v>45</v>
      </c>
      <c r="C50" s="61" t="str">
        <f>IF(Mahasamund!C50="","",Mahasamund!C50)</f>
        <v/>
      </c>
      <c r="D50" s="164">
        <f>'Production Summary'!$N$4</f>
        <v>666</v>
      </c>
      <c r="E50" s="164">
        <f>'Production Summary'!$M$4</f>
        <v>27.75</v>
      </c>
      <c r="F50" s="164">
        <v>0</v>
      </c>
      <c r="G50" s="164">
        <f>'Production Summary'!$N$5</f>
        <v>666</v>
      </c>
      <c r="H50" s="164">
        <f>'Production Summary'!$M$5</f>
        <v>27.75</v>
      </c>
      <c r="I50" s="164">
        <v>0</v>
      </c>
      <c r="J50" s="164">
        <f>'Production Summary'!$N$6</f>
        <v>200</v>
      </c>
      <c r="K50" s="328">
        <f>'Production Summary'!$M$6</f>
        <v>7.5</v>
      </c>
      <c r="L50" s="164">
        <v>0</v>
      </c>
      <c r="M50" s="365">
        <f>'Production Summary'!$N$7</f>
        <v>612.72</v>
      </c>
      <c r="N50" s="367">
        <f>'Production Summary'!$M$7</f>
        <v>25.53</v>
      </c>
      <c r="O50" s="164">
        <v>0</v>
      </c>
      <c r="P50" s="164">
        <f>'Production Summary'!$N$8</f>
        <v>780</v>
      </c>
      <c r="Q50" s="164">
        <f>'Production Summary'!$M$8</f>
        <v>65</v>
      </c>
      <c r="R50" s="164">
        <v>0</v>
      </c>
      <c r="S50" s="164">
        <f>'Production Summary'!$N$9</f>
        <v>720</v>
      </c>
      <c r="T50" s="164">
        <f>'Production Summary'!$M$9</f>
        <v>60</v>
      </c>
      <c r="U50" s="164">
        <v>0</v>
      </c>
      <c r="V50" s="164">
        <f>'Production Summary'!$N$10</f>
        <v>876</v>
      </c>
      <c r="W50" s="164">
        <f>'Production Summary'!$M$10</f>
        <v>73</v>
      </c>
      <c r="X50" s="164">
        <v>0</v>
      </c>
      <c r="Y50" s="164">
        <f>'Production Summary'!$N$14</f>
        <v>177</v>
      </c>
      <c r="Z50" s="328">
        <f>'Production Summary'!$M$14</f>
        <v>14.75</v>
      </c>
      <c r="AA50" s="164">
        <v>0</v>
      </c>
      <c r="AB50" s="164">
        <f>'Production Summary'!$N$15</f>
        <v>126</v>
      </c>
      <c r="AC50" s="164">
        <f>'Production Summary'!$M$15</f>
        <v>21</v>
      </c>
      <c r="AD50" s="164">
        <v>0</v>
      </c>
      <c r="AE50" s="164">
        <f>'Production Summary'!$N$16</f>
        <v>252</v>
      </c>
      <c r="AF50" s="164">
        <f>'Production Summary'!$M$16</f>
        <v>21</v>
      </c>
      <c r="AG50" s="164">
        <v>0</v>
      </c>
      <c r="AH50" s="164">
        <f>'Production Summary'!$N$18</f>
        <v>1035</v>
      </c>
      <c r="AI50" s="164">
        <f>'Production Summary'!$M$18</f>
        <v>17.25</v>
      </c>
      <c r="AJ50" s="164">
        <v>0</v>
      </c>
      <c r="AK50" s="164">
        <f>'Production Summary'!$N$19</f>
        <v>870</v>
      </c>
      <c r="AL50" s="164">
        <f>'Production Summary'!$M$19</f>
        <v>29</v>
      </c>
      <c r="AM50" s="164">
        <v>0</v>
      </c>
      <c r="AN50" s="164">
        <f>'Production Summary'!$N$20</f>
        <v>864</v>
      </c>
      <c r="AO50" s="164">
        <f>'Production Summary'!$M$20</f>
        <v>72</v>
      </c>
      <c r="AP50" s="164">
        <v>0</v>
      </c>
      <c r="AQ50" s="164">
        <f>'Production Summary'!$N$21</f>
        <v>670</v>
      </c>
      <c r="AR50" s="164">
        <f>'Production Summary'!$M$21</f>
        <v>335</v>
      </c>
      <c r="AS50" s="164">
        <v>0</v>
      </c>
      <c r="AT50" s="386">
        <f>'Production Summary'!$N$22</f>
        <v>375</v>
      </c>
      <c r="AU50" s="164">
        <f>'Production Summary'!$N$23</f>
        <v>1050</v>
      </c>
      <c r="AV50" s="164">
        <f>'Production Summary'!$N$25</f>
        <v>300</v>
      </c>
      <c r="AW50" s="164">
        <f>'Production Summary'!$M$25</f>
        <v>25</v>
      </c>
      <c r="AX50" s="164">
        <v>0</v>
      </c>
      <c r="AY50" s="164">
        <f>'Production Summary'!$N$26</f>
        <v>300</v>
      </c>
      <c r="AZ50" s="164">
        <f>'Production Summary'!$M$26</f>
        <v>25</v>
      </c>
      <c r="BA50" s="164">
        <v>0</v>
      </c>
      <c r="BB50" s="164">
        <f>'Production Summary'!$N$28</f>
        <v>777</v>
      </c>
      <c r="BC50" s="164">
        <f>'Production Summary'!$M$28</f>
        <v>12.95</v>
      </c>
      <c r="BD50" s="164">
        <v>0</v>
      </c>
      <c r="BE50" s="164">
        <f>'Production Summary'!$N$29</f>
        <v>612</v>
      </c>
      <c r="BF50" s="164">
        <f>'Production Summary'!$M$29</f>
        <v>51</v>
      </c>
      <c r="BG50" s="164">
        <v>0</v>
      </c>
      <c r="BH50" s="164">
        <f>'Production Summary'!$N$30</f>
        <v>500</v>
      </c>
      <c r="BI50" s="164">
        <f>'Production Summary'!$M$30</f>
        <v>250</v>
      </c>
      <c r="BJ50" s="164">
        <v>0</v>
      </c>
      <c r="BK50" s="386"/>
      <c r="BL50" s="164">
        <f>'Production Summary'!$N$32</f>
        <v>875</v>
      </c>
      <c r="BM50" s="164">
        <f>'Production Summary'!$N$34</f>
        <v>360.59999999999997</v>
      </c>
      <c r="BN50" s="164">
        <f>'Production Summary'!$M$34</f>
        <v>6.01</v>
      </c>
      <c r="BO50" s="164">
        <v>0</v>
      </c>
      <c r="BP50" s="164">
        <f>'Production Summary'!$N$36</f>
        <v>717</v>
      </c>
      <c r="BQ50" s="164">
        <f>'Production Summary'!$M$36</f>
        <v>11.95</v>
      </c>
      <c r="BR50" s="164">
        <v>0</v>
      </c>
      <c r="BS50" s="164">
        <f>'Production Summary'!$N$37</f>
        <v>210</v>
      </c>
      <c r="BT50" s="164">
        <f>'Production Summary'!$M$37</f>
        <v>21</v>
      </c>
      <c r="BU50" s="164">
        <v>0</v>
      </c>
      <c r="BV50" s="164">
        <f>'Production Summary'!$N$38</f>
        <v>280</v>
      </c>
      <c r="BW50" s="164">
        <f>'Production Summary'!$M$38</f>
        <v>28</v>
      </c>
      <c r="BX50" s="164">
        <v>0</v>
      </c>
      <c r="BY50" s="165">
        <f>'Production Summary'!$N$39</f>
        <v>300.38406247988502</v>
      </c>
      <c r="BZ50" s="164">
        <f>'Production Summary'!$M$39</f>
        <v>30.038406247988501</v>
      </c>
      <c r="CA50" s="164">
        <v>0</v>
      </c>
      <c r="CB50" s="164">
        <f>'Production Summary'!$N$40</f>
        <v>131.30000000000001</v>
      </c>
      <c r="CC50" s="164">
        <f>'Production Summary'!$M$40</f>
        <v>13.13</v>
      </c>
      <c r="CD50" s="164">
        <v>0</v>
      </c>
      <c r="CE50" s="164">
        <f>'Production Summary'!$N$42</f>
        <v>1136.3519999999996</v>
      </c>
      <c r="CF50" s="164">
        <f>'Production Summary'!$M$42</f>
        <v>81.167999999999978</v>
      </c>
      <c r="CG50" s="164">
        <v>0</v>
      </c>
      <c r="CH50" s="164">
        <v>0</v>
      </c>
      <c r="CI50" s="164">
        <f>'Production Summary'!$N$43</f>
        <v>184</v>
      </c>
      <c r="CJ50" s="164">
        <v>0</v>
      </c>
      <c r="CK50" s="164">
        <f>'Production Summary'!$N$44</f>
        <v>355</v>
      </c>
      <c r="CL50" s="164">
        <v>0</v>
      </c>
      <c r="CM50" s="375">
        <f>'Production Summary'!$N$45</f>
        <v>1650</v>
      </c>
      <c r="CN50" s="164">
        <f>'Production Summary'!$N$46</f>
        <v>270</v>
      </c>
      <c r="CO50" s="164">
        <f>'Production Summary'!$N$47</f>
        <v>1350</v>
      </c>
      <c r="CP50" s="166"/>
      <c r="CQ50" s="164">
        <f>'Production Summary'!$N$49</f>
        <v>8004.1580041580037</v>
      </c>
      <c r="CR50" s="164">
        <f>'Production Summary'!$M$49</f>
        <v>66.701316701316699</v>
      </c>
      <c r="CS50" s="164">
        <f>'Production Summary'!$N$50</f>
        <v>13331.600831600828</v>
      </c>
      <c r="CT50" s="164">
        <f>'Production Summary'!$M$50</f>
        <v>148.1288981288981</v>
      </c>
      <c r="CU50" s="164">
        <f>'Production Summary'!$N$51</f>
        <v>12785.862785862784</v>
      </c>
      <c r="CV50" s="164">
        <f>'Production Summary'!$M$51</f>
        <v>355.16285516285512</v>
      </c>
      <c r="CW50" s="164">
        <f>'Production Summary'!$N$52</f>
        <v>12629.937629937627</v>
      </c>
      <c r="CX50" s="164">
        <f>'Production Summary'!$M$52</f>
        <v>701.66320166320156</v>
      </c>
      <c r="CY50" s="164">
        <f>'Production Summary'!$N$53</f>
        <v>12396.049896049895</v>
      </c>
      <c r="CZ50" s="164">
        <f>'Production Summary'!$M$53</f>
        <v>688.66943866943859</v>
      </c>
      <c r="DA50" s="164">
        <f>'Production Summary'!$N$54</f>
        <v>13799.376299376298</v>
      </c>
      <c r="DB50" s="164">
        <f>'Production Summary'!$M$54</f>
        <v>766.63201663201653</v>
      </c>
      <c r="DC50" s="328">
        <f>'Production Summary'!$N$60</f>
        <v>12863.825363825363</v>
      </c>
      <c r="DD50" s="328">
        <f>'Production Summary'!$M$60</f>
        <v>714.65696465696465</v>
      </c>
      <c r="DE50" s="164">
        <f>'Production Summary'!$N$59</f>
        <v>11148.648648648648</v>
      </c>
      <c r="DF50" s="328">
        <f>'Production Summary'!$M$59</f>
        <v>619.36936936936934</v>
      </c>
      <c r="DG50" s="164">
        <f>'Production Summary'!$N$55</f>
        <v>13842.68884268884</v>
      </c>
      <c r="DH50" s="164">
        <f>'Production Summary'!$M$55</f>
        <v>3460.67221067221</v>
      </c>
      <c r="DI50" s="164">
        <f>'Production Summary'!$N$56</f>
        <v>13097.713097713096</v>
      </c>
      <c r="DJ50" s="164">
        <f>'Production Summary'!$M$56</f>
        <v>163.72141372141371</v>
      </c>
      <c r="DK50" s="164">
        <f>'Production Summary'!$N$57</f>
        <v>14189.189189189186</v>
      </c>
      <c r="DL50" s="164">
        <f>'Production Summary'!$M$57</f>
        <v>394.14414414414409</v>
      </c>
      <c r="DM50" s="164">
        <f>'Production Summary'!$N$58</f>
        <v>14017.671517671517</v>
      </c>
      <c r="DN50" s="164">
        <f>'Production Summary'!$M$58</f>
        <v>778.75952875952873</v>
      </c>
      <c r="DO50" s="164">
        <f>'Production Summary'!$N$61</f>
        <v>4500</v>
      </c>
      <c r="DP50" s="328">
        <f>'Production Summary'!$M$61</f>
        <v>750</v>
      </c>
      <c r="DQ50" s="164">
        <v>0</v>
      </c>
      <c r="DR50" s="164">
        <f>'Production Summary'!$N$62</f>
        <v>8900</v>
      </c>
      <c r="DS50" s="164">
        <f>'Production Summary'!$N$70</f>
        <v>300</v>
      </c>
      <c r="DT50" s="328">
        <f>'Production Summary'!$M$70</f>
        <v>25</v>
      </c>
      <c r="DU50" s="164">
        <v>0</v>
      </c>
      <c r="DV50" s="164">
        <f>'Production Summary'!$N$71</f>
        <v>150</v>
      </c>
      <c r="DW50" s="164">
        <v>0</v>
      </c>
      <c r="DX50" s="164">
        <f>'Production Summary'!$N$64</f>
        <v>192</v>
      </c>
      <c r="DY50" s="164">
        <v>0</v>
      </c>
      <c r="DZ50" s="391">
        <f>'Production Summary'!$N$65</f>
        <v>384</v>
      </c>
      <c r="EA50" s="164">
        <v>0</v>
      </c>
      <c r="EB50" s="391">
        <f>'Production Summary'!$N$66</f>
        <v>192</v>
      </c>
      <c r="EC50" s="164">
        <v>0</v>
      </c>
      <c r="ED50" s="164">
        <f>'Production Summary'!$N$67</f>
        <v>96</v>
      </c>
      <c r="EE50" s="164">
        <v>0</v>
      </c>
      <c r="EF50" s="164">
        <f>'Production Summary'!$N$68</f>
        <v>96</v>
      </c>
      <c r="EG50" s="164">
        <v>0</v>
      </c>
      <c r="EH50" s="164">
        <f>'Production Summary'!$N$69</f>
        <v>340</v>
      </c>
      <c r="EI50" s="101"/>
      <c r="EJ50" s="3"/>
      <c r="EK50" s="3"/>
      <c r="ER50" s="64" t="s">
        <v>66</v>
      </c>
      <c r="ES50" s="61" t="str">
        <f t="shared" si="14"/>
        <v/>
      </c>
      <c r="ET50" s="24">
        <f t="shared" si="1"/>
        <v>0</v>
      </c>
    </row>
    <row r="51" spans="1:150" ht="15" customHeight="1">
      <c r="A51" t="b">
        <f>C51=Mahasamund!C51</f>
        <v>1</v>
      </c>
      <c r="B51" s="65">
        <f t="shared" si="2"/>
        <v>46</v>
      </c>
      <c r="C51" s="61" t="str">
        <f>IF(Mahasamund!C51="","",Mahasamund!C51)</f>
        <v/>
      </c>
      <c r="D51" s="164">
        <f>'Production Summary'!$N$4</f>
        <v>666</v>
      </c>
      <c r="E51" s="164">
        <f>'Production Summary'!$M$4</f>
        <v>27.75</v>
      </c>
      <c r="F51" s="164">
        <v>0</v>
      </c>
      <c r="G51" s="164">
        <f>'Production Summary'!$N$5</f>
        <v>666</v>
      </c>
      <c r="H51" s="164">
        <f>'Production Summary'!$M$5</f>
        <v>27.75</v>
      </c>
      <c r="I51" s="164">
        <v>0</v>
      </c>
      <c r="J51" s="164">
        <f>'Production Summary'!$N$6</f>
        <v>200</v>
      </c>
      <c r="K51" s="328">
        <f>'Production Summary'!$M$6</f>
        <v>7.5</v>
      </c>
      <c r="L51" s="164">
        <v>0</v>
      </c>
      <c r="M51" s="365">
        <f>'Production Summary'!$N$7</f>
        <v>612.72</v>
      </c>
      <c r="N51" s="367">
        <f>'Production Summary'!$M$7</f>
        <v>25.53</v>
      </c>
      <c r="O51" s="164">
        <v>0</v>
      </c>
      <c r="P51" s="164">
        <f>'Production Summary'!$N$8</f>
        <v>780</v>
      </c>
      <c r="Q51" s="164">
        <f>'Production Summary'!$M$8</f>
        <v>65</v>
      </c>
      <c r="R51" s="164">
        <v>0</v>
      </c>
      <c r="S51" s="164">
        <f>'Production Summary'!$N$9</f>
        <v>720</v>
      </c>
      <c r="T51" s="164">
        <f>'Production Summary'!$M$9</f>
        <v>60</v>
      </c>
      <c r="U51" s="164">
        <v>0</v>
      </c>
      <c r="V51" s="164">
        <f>'Production Summary'!$N$10</f>
        <v>876</v>
      </c>
      <c r="W51" s="164">
        <f>'Production Summary'!$M$10</f>
        <v>73</v>
      </c>
      <c r="X51" s="164">
        <v>0</v>
      </c>
      <c r="Y51" s="164">
        <f>'Production Summary'!$N$14</f>
        <v>177</v>
      </c>
      <c r="Z51" s="328">
        <f>'Production Summary'!$M$14</f>
        <v>14.75</v>
      </c>
      <c r="AA51" s="164">
        <v>0</v>
      </c>
      <c r="AB51" s="164">
        <f>'Production Summary'!$N$15</f>
        <v>126</v>
      </c>
      <c r="AC51" s="164">
        <f>'Production Summary'!$M$15</f>
        <v>21</v>
      </c>
      <c r="AD51" s="164">
        <v>0</v>
      </c>
      <c r="AE51" s="164">
        <f>'Production Summary'!$N$16</f>
        <v>252</v>
      </c>
      <c r="AF51" s="164">
        <f>'Production Summary'!$M$16</f>
        <v>21</v>
      </c>
      <c r="AG51" s="164">
        <v>0</v>
      </c>
      <c r="AH51" s="164">
        <f>'Production Summary'!$N$18</f>
        <v>1035</v>
      </c>
      <c r="AI51" s="164">
        <f>'Production Summary'!$M$18</f>
        <v>17.25</v>
      </c>
      <c r="AJ51" s="164">
        <v>0</v>
      </c>
      <c r="AK51" s="164">
        <f>'Production Summary'!$N$19</f>
        <v>870</v>
      </c>
      <c r="AL51" s="164">
        <f>'Production Summary'!$M$19</f>
        <v>29</v>
      </c>
      <c r="AM51" s="164">
        <v>0</v>
      </c>
      <c r="AN51" s="164">
        <f>'Production Summary'!$N$20</f>
        <v>864</v>
      </c>
      <c r="AO51" s="164">
        <f>'Production Summary'!$M$20</f>
        <v>72</v>
      </c>
      <c r="AP51" s="164">
        <v>0</v>
      </c>
      <c r="AQ51" s="164">
        <f>'Production Summary'!$N$21</f>
        <v>670</v>
      </c>
      <c r="AR51" s="164">
        <f>'Production Summary'!$M$21</f>
        <v>335</v>
      </c>
      <c r="AS51" s="164">
        <v>0</v>
      </c>
      <c r="AT51" s="386">
        <f>'Production Summary'!$N$22</f>
        <v>375</v>
      </c>
      <c r="AU51" s="164">
        <f>'Production Summary'!$N$23</f>
        <v>1050</v>
      </c>
      <c r="AV51" s="164">
        <f>'Production Summary'!$N$25</f>
        <v>300</v>
      </c>
      <c r="AW51" s="164">
        <f>'Production Summary'!$M$25</f>
        <v>25</v>
      </c>
      <c r="AX51" s="164">
        <v>0</v>
      </c>
      <c r="AY51" s="164">
        <f>'Production Summary'!$N$26</f>
        <v>300</v>
      </c>
      <c r="AZ51" s="164">
        <f>'Production Summary'!$M$26</f>
        <v>25</v>
      </c>
      <c r="BA51" s="164">
        <v>0</v>
      </c>
      <c r="BB51" s="164">
        <f>'Production Summary'!$N$28</f>
        <v>777</v>
      </c>
      <c r="BC51" s="164">
        <f>'Production Summary'!$M$28</f>
        <v>12.95</v>
      </c>
      <c r="BD51" s="164">
        <v>0</v>
      </c>
      <c r="BE51" s="164">
        <f>'Production Summary'!$N$29</f>
        <v>612</v>
      </c>
      <c r="BF51" s="164">
        <f>'Production Summary'!$M$29</f>
        <v>51</v>
      </c>
      <c r="BG51" s="164">
        <v>0</v>
      </c>
      <c r="BH51" s="164">
        <f>'Production Summary'!$N$30</f>
        <v>500</v>
      </c>
      <c r="BI51" s="164">
        <f>'Production Summary'!$M$30</f>
        <v>250</v>
      </c>
      <c r="BJ51" s="164">
        <v>0</v>
      </c>
      <c r="BK51" s="386"/>
      <c r="BL51" s="164">
        <f>'Production Summary'!$N$32</f>
        <v>875</v>
      </c>
      <c r="BM51" s="164">
        <f>'Production Summary'!$N$34</f>
        <v>360.59999999999997</v>
      </c>
      <c r="BN51" s="164">
        <f>'Production Summary'!$M$34</f>
        <v>6.01</v>
      </c>
      <c r="BO51" s="164">
        <v>0</v>
      </c>
      <c r="BP51" s="164">
        <f>'Production Summary'!$N$36</f>
        <v>717</v>
      </c>
      <c r="BQ51" s="164">
        <f>'Production Summary'!$M$36</f>
        <v>11.95</v>
      </c>
      <c r="BR51" s="164">
        <v>0</v>
      </c>
      <c r="BS51" s="164">
        <f>'Production Summary'!$N$37</f>
        <v>210</v>
      </c>
      <c r="BT51" s="164">
        <f>'Production Summary'!$M$37</f>
        <v>21</v>
      </c>
      <c r="BU51" s="164">
        <v>0</v>
      </c>
      <c r="BV51" s="164">
        <f>'Production Summary'!$N$38</f>
        <v>280</v>
      </c>
      <c r="BW51" s="164">
        <f>'Production Summary'!$M$38</f>
        <v>28</v>
      </c>
      <c r="BX51" s="164">
        <v>0</v>
      </c>
      <c r="BY51" s="165">
        <f>'Production Summary'!$N$39</f>
        <v>300.38406247988502</v>
      </c>
      <c r="BZ51" s="164">
        <f>'Production Summary'!$M$39</f>
        <v>30.038406247988501</v>
      </c>
      <c r="CA51" s="164">
        <v>0</v>
      </c>
      <c r="CB51" s="164">
        <f>'Production Summary'!$N$40</f>
        <v>131.30000000000001</v>
      </c>
      <c r="CC51" s="164">
        <f>'Production Summary'!$M$40</f>
        <v>13.13</v>
      </c>
      <c r="CD51" s="164">
        <v>0</v>
      </c>
      <c r="CE51" s="164">
        <f>'Production Summary'!$N$42</f>
        <v>1136.3519999999996</v>
      </c>
      <c r="CF51" s="164">
        <f>'Production Summary'!$M$42</f>
        <v>81.167999999999978</v>
      </c>
      <c r="CG51" s="164">
        <v>0</v>
      </c>
      <c r="CH51" s="164">
        <v>0</v>
      </c>
      <c r="CI51" s="164">
        <f>'Production Summary'!$N$43</f>
        <v>184</v>
      </c>
      <c r="CJ51" s="164">
        <v>0</v>
      </c>
      <c r="CK51" s="164">
        <f>'Production Summary'!$N$44</f>
        <v>355</v>
      </c>
      <c r="CL51" s="164">
        <v>0</v>
      </c>
      <c r="CM51" s="375">
        <f>'Production Summary'!$N$45</f>
        <v>1650</v>
      </c>
      <c r="CN51" s="164">
        <f>'Production Summary'!$N$46</f>
        <v>270</v>
      </c>
      <c r="CO51" s="164">
        <f>'Production Summary'!$N$47</f>
        <v>1350</v>
      </c>
      <c r="CP51" s="166"/>
      <c r="CQ51" s="164">
        <f>'Production Summary'!$N$49</f>
        <v>8004.1580041580037</v>
      </c>
      <c r="CR51" s="164">
        <f>'Production Summary'!$M$49</f>
        <v>66.701316701316699</v>
      </c>
      <c r="CS51" s="164">
        <f>'Production Summary'!$N$50</f>
        <v>13331.600831600828</v>
      </c>
      <c r="CT51" s="164">
        <f>'Production Summary'!$M$50</f>
        <v>148.1288981288981</v>
      </c>
      <c r="CU51" s="164">
        <f>'Production Summary'!$N$51</f>
        <v>12785.862785862784</v>
      </c>
      <c r="CV51" s="164">
        <f>'Production Summary'!$M$51</f>
        <v>355.16285516285512</v>
      </c>
      <c r="CW51" s="164">
        <f>'Production Summary'!$N$52</f>
        <v>12629.937629937627</v>
      </c>
      <c r="CX51" s="164">
        <f>'Production Summary'!$M$52</f>
        <v>701.66320166320156</v>
      </c>
      <c r="CY51" s="164">
        <f>'Production Summary'!$N$53</f>
        <v>12396.049896049895</v>
      </c>
      <c r="CZ51" s="164">
        <f>'Production Summary'!$M$53</f>
        <v>688.66943866943859</v>
      </c>
      <c r="DA51" s="164">
        <f>'Production Summary'!$N$54</f>
        <v>13799.376299376298</v>
      </c>
      <c r="DB51" s="164">
        <f>'Production Summary'!$M$54</f>
        <v>766.63201663201653</v>
      </c>
      <c r="DC51" s="328">
        <f>'Production Summary'!$N$60</f>
        <v>12863.825363825363</v>
      </c>
      <c r="DD51" s="328">
        <f>'Production Summary'!$M$60</f>
        <v>714.65696465696465</v>
      </c>
      <c r="DE51" s="164">
        <f>'Production Summary'!$N$59</f>
        <v>11148.648648648648</v>
      </c>
      <c r="DF51" s="328">
        <f>'Production Summary'!$M$59</f>
        <v>619.36936936936934</v>
      </c>
      <c r="DG51" s="164">
        <f>'Production Summary'!$N$55</f>
        <v>13842.68884268884</v>
      </c>
      <c r="DH51" s="164">
        <f>'Production Summary'!$M$55</f>
        <v>3460.67221067221</v>
      </c>
      <c r="DI51" s="164">
        <f>'Production Summary'!$N$56</f>
        <v>13097.713097713096</v>
      </c>
      <c r="DJ51" s="164">
        <f>'Production Summary'!$M$56</f>
        <v>163.72141372141371</v>
      </c>
      <c r="DK51" s="164">
        <f>'Production Summary'!$N$57</f>
        <v>14189.189189189186</v>
      </c>
      <c r="DL51" s="164">
        <f>'Production Summary'!$M$57</f>
        <v>394.14414414414409</v>
      </c>
      <c r="DM51" s="164">
        <f>'Production Summary'!$N$58</f>
        <v>14017.671517671517</v>
      </c>
      <c r="DN51" s="164">
        <f>'Production Summary'!$M$58</f>
        <v>778.75952875952873</v>
      </c>
      <c r="DO51" s="164">
        <f>'Production Summary'!$N$61</f>
        <v>4500</v>
      </c>
      <c r="DP51" s="328">
        <f>'Production Summary'!$M$61</f>
        <v>750</v>
      </c>
      <c r="DQ51" s="164">
        <v>0</v>
      </c>
      <c r="DR51" s="164">
        <f>'Production Summary'!$N$62</f>
        <v>8900</v>
      </c>
      <c r="DS51" s="164">
        <f>'Production Summary'!$N$70</f>
        <v>300</v>
      </c>
      <c r="DT51" s="328">
        <f>'Production Summary'!$M$70</f>
        <v>25</v>
      </c>
      <c r="DU51" s="164">
        <v>0</v>
      </c>
      <c r="DV51" s="164">
        <f>'Production Summary'!$N$71</f>
        <v>150</v>
      </c>
      <c r="DW51" s="164">
        <v>0</v>
      </c>
      <c r="DX51" s="164">
        <f>'Production Summary'!$N$64</f>
        <v>192</v>
      </c>
      <c r="DY51" s="164">
        <v>0</v>
      </c>
      <c r="DZ51" s="391">
        <f>'Production Summary'!$N$65</f>
        <v>384</v>
      </c>
      <c r="EA51" s="164">
        <v>0</v>
      </c>
      <c r="EB51" s="391">
        <f>'Production Summary'!$N$66</f>
        <v>192</v>
      </c>
      <c r="EC51" s="164">
        <v>0</v>
      </c>
      <c r="ED51" s="164">
        <f>'Production Summary'!$N$67</f>
        <v>96</v>
      </c>
      <c r="EE51" s="164">
        <v>0</v>
      </c>
      <c r="EF51" s="164">
        <f>'Production Summary'!$N$68</f>
        <v>96</v>
      </c>
      <c r="EG51" s="164">
        <v>0</v>
      </c>
      <c r="EH51" s="164">
        <f>'Production Summary'!$N$69</f>
        <v>340</v>
      </c>
      <c r="EI51" s="101"/>
      <c r="EJ51" s="3"/>
      <c r="EK51" s="3"/>
      <c r="ER51" s="64" t="s">
        <v>67</v>
      </c>
      <c r="ES51" s="61" t="str">
        <f t="shared" si="14"/>
        <v/>
      </c>
      <c r="ET51" s="24">
        <f t="shared" si="1"/>
        <v>0</v>
      </c>
    </row>
    <row r="52" spans="1:150" ht="15" customHeight="1">
      <c r="A52" t="b">
        <f>C52=Mahasamund!C52</f>
        <v>1</v>
      </c>
      <c r="B52" s="65">
        <f t="shared" si="2"/>
        <v>47</v>
      </c>
      <c r="C52" s="61" t="str">
        <f>IF(Mahasamund!C52="","",Mahasamund!C52)</f>
        <v/>
      </c>
      <c r="D52" s="164">
        <f>'Production Summary'!$N$4</f>
        <v>666</v>
      </c>
      <c r="E52" s="164">
        <f>'Production Summary'!$M$4</f>
        <v>27.75</v>
      </c>
      <c r="F52" s="164">
        <v>0</v>
      </c>
      <c r="G52" s="164">
        <f>'Production Summary'!$N$5</f>
        <v>666</v>
      </c>
      <c r="H52" s="164">
        <f>'Production Summary'!$M$5</f>
        <v>27.75</v>
      </c>
      <c r="I52" s="164">
        <v>0</v>
      </c>
      <c r="J52" s="164">
        <f>'Production Summary'!$N$6</f>
        <v>200</v>
      </c>
      <c r="K52" s="328">
        <f>'Production Summary'!$M$6</f>
        <v>7.5</v>
      </c>
      <c r="L52" s="164">
        <v>0</v>
      </c>
      <c r="M52" s="365">
        <f>'Production Summary'!$N$7</f>
        <v>612.72</v>
      </c>
      <c r="N52" s="367">
        <f>'Production Summary'!$M$7</f>
        <v>25.53</v>
      </c>
      <c r="O52" s="164">
        <v>0</v>
      </c>
      <c r="P52" s="164">
        <f>'Production Summary'!$N$8</f>
        <v>780</v>
      </c>
      <c r="Q52" s="164">
        <f>'Production Summary'!$M$8</f>
        <v>65</v>
      </c>
      <c r="R52" s="164">
        <v>0</v>
      </c>
      <c r="S52" s="164">
        <f>'Production Summary'!$N$9</f>
        <v>720</v>
      </c>
      <c r="T52" s="164">
        <f>'Production Summary'!$M$9</f>
        <v>60</v>
      </c>
      <c r="U52" s="164">
        <v>0</v>
      </c>
      <c r="V52" s="164">
        <f>'Production Summary'!$N$10</f>
        <v>876</v>
      </c>
      <c r="W52" s="164">
        <f>'Production Summary'!$M$10</f>
        <v>73</v>
      </c>
      <c r="X52" s="164">
        <v>0</v>
      </c>
      <c r="Y52" s="164">
        <f>'Production Summary'!$N$14</f>
        <v>177</v>
      </c>
      <c r="Z52" s="328">
        <f>'Production Summary'!$M$14</f>
        <v>14.75</v>
      </c>
      <c r="AA52" s="164">
        <v>0</v>
      </c>
      <c r="AB52" s="164">
        <f>'Production Summary'!$N$15</f>
        <v>126</v>
      </c>
      <c r="AC52" s="164">
        <f>'Production Summary'!$M$15</f>
        <v>21</v>
      </c>
      <c r="AD52" s="164">
        <v>0</v>
      </c>
      <c r="AE52" s="164">
        <f>'Production Summary'!$N$16</f>
        <v>252</v>
      </c>
      <c r="AF52" s="164">
        <f>'Production Summary'!$M$16</f>
        <v>21</v>
      </c>
      <c r="AG52" s="164">
        <v>0</v>
      </c>
      <c r="AH52" s="164">
        <f>'Production Summary'!$N$18</f>
        <v>1035</v>
      </c>
      <c r="AI52" s="164">
        <f>'Production Summary'!$M$18</f>
        <v>17.25</v>
      </c>
      <c r="AJ52" s="164">
        <v>0</v>
      </c>
      <c r="AK52" s="164">
        <f>'Production Summary'!$N$19</f>
        <v>870</v>
      </c>
      <c r="AL52" s="164">
        <f>'Production Summary'!$M$19</f>
        <v>29</v>
      </c>
      <c r="AM52" s="164">
        <v>0</v>
      </c>
      <c r="AN52" s="164">
        <f>'Production Summary'!$N$20</f>
        <v>864</v>
      </c>
      <c r="AO52" s="164">
        <f>'Production Summary'!$M$20</f>
        <v>72</v>
      </c>
      <c r="AP52" s="164">
        <v>0</v>
      </c>
      <c r="AQ52" s="164">
        <f>'Production Summary'!$N$21</f>
        <v>670</v>
      </c>
      <c r="AR52" s="164">
        <f>'Production Summary'!$M$21</f>
        <v>335</v>
      </c>
      <c r="AS52" s="164">
        <v>0</v>
      </c>
      <c r="AT52" s="386">
        <f>'Production Summary'!$N$22</f>
        <v>375</v>
      </c>
      <c r="AU52" s="164">
        <f>'Production Summary'!$N$23</f>
        <v>1050</v>
      </c>
      <c r="AV52" s="164">
        <f>'Production Summary'!$N$25</f>
        <v>300</v>
      </c>
      <c r="AW52" s="164">
        <f>'Production Summary'!$M$25</f>
        <v>25</v>
      </c>
      <c r="AX52" s="164">
        <v>0</v>
      </c>
      <c r="AY52" s="164">
        <f>'Production Summary'!$N$26</f>
        <v>300</v>
      </c>
      <c r="AZ52" s="164">
        <f>'Production Summary'!$M$26</f>
        <v>25</v>
      </c>
      <c r="BA52" s="164">
        <v>0</v>
      </c>
      <c r="BB52" s="164">
        <f>'Production Summary'!$N$28</f>
        <v>777</v>
      </c>
      <c r="BC52" s="164">
        <f>'Production Summary'!$M$28</f>
        <v>12.95</v>
      </c>
      <c r="BD52" s="164">
        <v>0</v>
      </c>
      <c r="BE52" s="164">
        <f>'Production Summary'!$N$29</f>
        <v>612</v>
      </c>
      <c r="BF52" s="164">
        <f>'Production Summary'!$M$29</f>
        <v>51</v>
      </c>
      <c r="BG52" s="164">
        <v>0</v>
      </c>
      <c r="BH52" s="164">
        <f>'Production Summary'!$N$30</f>
        <v>500</v>
      </c>
      <c r="BI52" s="164">
        <f>'Production Summary'!$M$30</f>
        <v>250</v>
      </c>
      <c r="BJ52" s="164">
        <v>0</v>
      </c>
      <c r="BK52" s="386"/>
      <c r="BL52" s="164">
        <f>'Production Summary'!$N$32</f>
        <v>875</v>
      </c>
      <c r="BM52" s="164">
        <f>'Production Summary'!$N$34</f>
        <v>360.59999999999997</v>
      </c>
      <c r="BN52" s="164">
        <f>'Production Summary'!$M$34</f>
        <v>6.01</v>
      </c>
      <c r="BO52" s="164">
        <v>0</v>
      </c>
      <c r="BP52" s="164">
        <f>'Production Summary'!$N$36</f>
        <v>717</v>
      </c>
      <c r="BQ52" s="164">
        <f>'Production Summary'!$M$36</f>
        <v>11.95</v>
      </c>
      <c r="BR52" s="164">
        <v>0</v>
      </c>
      <c r="BS52" s="164">
        <f>'Production Summary'!$N$37</f>
        <v>210</v>
      </c>
      <c r="BT52" s="164">
        <f>'Production Summary'!$M$37</f>
        <v>21</v>
      </c>
      <c r="BU52" s="164">
        <v>0</v>
      </c>
      <c r="BV52" s="164">
        <f>'Production Summary'!$N$38</f>
        <v>280</v>
      </c>
      <c r="BW52" s="164">
        <f>'Production Summary'!$M$38</f>
        <v>28</v>
      </c>
      <c r="BX52" s="164">
        <v>0</v>
      </c>
      <c r="BY52" s="165">
        <f>'Production Summary'!$N$39</f>
        <v>300.38406247988502</v>
      </c>
      <c r="BZ52" s="164">
        <f>'Production Summary'!$M$39</f>
        <v>30.038406247988501</v>
      </c>
      <c r="CA52" s="164">
        <v>0</v>
      </c>
      <c r="CB52" s="164">
        <f>'Production Summary'!$N$40</f>
        <v>131.30000000000001</v>
      </c>
      <c r="CC52" s="164">
        <f>'Production Summary'!$M$40</f>
        <v>13.13</v>
      </c>
      <c r="CD52" s="164">
        <v>0</v>
      </c>
      <c r="CE52" s="164">
        <f>'Production Summary'!$N$42</f>
        <v>1136.3519999999996</v>
      </c>
      <c r="CF52" s="164">
        <f>'Production Summary'!$M$42</f>
        <v>81.167999999999978</v>
      </c>
      <c r="CG52" s="164">
        <v>0</v>
      </c>
      <c r="CH52" s="164">
        <v>0</v>
      </c>
      <c r="CI52" s="164">
        <f>'Production Summary'!$N$43</f>
        <v>184</v>
      </c>
      <c r="CJ52" s="164">
        <v>0</v>
      </c>
      <c r="CK52" s="164">
        <f>'Production Summary'!$N$44</f>
        <v>355</v>
      </c>
      <c r="CL52" s="164">
        <v>0</v>
      </c>
      <c r="CM52" s="375">
        <f>'Production Summary'!$N$45</f>
        <v>1650</v>
      </c>
      <c r="CN52" s="164">
        <f>'Production Summary'!$N$46</f>
        <v>270</v>
      </c>
      <c r="CO52" s="164">
        <f>'Production Summary'!$N$47</f>
        <v>1350</v>
      </c>
      <c r="CP52" s="166"/>
      <c r="CQ52" s="164">
        <f>'Production Summary'!$N$49</f>
        <v>8004.1580041580037</v>
      </c>
      <c r="CR52" s="164">
        <f>'Production Summary'!$M$49</f>
        <v>66.701316701316699</v>
      </c>
      <c r="CS52" s="164">
        <f>'Production Summary'!$N$50</f>
        <v>13331.600831600828</v>
      </c>
      <c r="CT52" s="164">
        <f>'Production Summary'!$M$50</f>
        <v>148.1288981288981</v>
      </c>
      <c r="CU52" s="164">
        <f>'Production Summary'!$N$51</f>
        <v>12785.862785862784</v>
      </c>
      <c r="CV52" s="164">
        <f>'Production Summary'!$M$51</f>
        <v>355.16285516285512</v>
      </c>
      <c r="CW52" s="164">
        <f>'Production Summary'!$N$52</f>
        <v>12629.937629937627</v>
      </c>
      <c r="CX52" s="164">
        <f>'Production Summary'!$M$52</f>
        <v>701.66320166320156</v>
      </c>
      <c r="CY52" s="164">
        <f>'Production Summary'!$N$53</f>
        <v>12396.049896049895</v>
      </c>
      <c r="CZ52" s="164">
        <f>'Production Summary'!$M$53</f>
        <v>688.66943866943859</v>
      </c>
      <c r="DA52" s="164">
        <f>'Production Summary'!$N$54</f>
        <v>13799.376299376298</v>
      </c>
      <c r="DB52" s="164">
        <f>'Production Summary'!$M$54</f>
        <v>766.63201663201653</v>
      </c>
      <c r="DC52" s="328">
        <f>'Production Summary'!$N$60</f>
        <v>12863.825363825363</v>
      </c>
      <c r="DD52" s="328">
        <f>'Production Summary'!$M$60</f>
        <v>714.65696465696465</v>
      </c>
      <c r="DE52" s="164">
        <f>'Production Summary'!$N$59</f>
        <v>11148.648648648648</v>
      </c>
      <c r="DF52" s="328">
        <f>'Production Summary'!$M$59</f>
        <v>619.36936936936934</v>
      </c>
      <c r="DG52" s="164">
        <f>'Production Summary'!$N$55</f>
        <v>13842.68884268884</v>
      </c>
      <c r="DH52" s="164">
        <f>'Production Summary'!$M$55</f>
        <v>3460.67221067221</v>
      </c>
      <c r="DI52" s="164">
        <f>'Production Summary'!$N$56</f>
        <v>13097.713097713096</v>
      </c>
      <c r="DJ52" s="164">
        <f>'Production Summary'!$M$56</f>
        <v>163.72141372141371</v>
      </c>
      <c r="DK52" s="164">
        <f>'Production Summary'!$N$57</f>
        <v>14189.189189189186</v>
      </c>
      <c r="DL52" s="164">
        <f>'Production Summary'!$M$57</f>
        <v>394.14414414414409</v>
      </c>
      <c r="DM52" s="164">
        <f>'Production Summary'!$N$58</f>
        <v>14017.671517671517</v>
      </c>
      <c r="DN52" s="164">
        <f>'Production Summary'!$M$58</f>
        <v>778.75952875952873</v>
      </c>
      <c r="DO52" s="164">
        <f>'Production Summary'!$N$61</f>
        <v>4500</v>
      </c>
      <c r="DP52" s="328">
        <f>'Production Summary'!$M$61</f>
        <v>750</v>
      </c>
      <c r="DQ52" s="164">
        <v>0</v>
      </c>
      <c r="DR52" s="164">
        <f>'Production Summary'!$N$62</f>
        <v>8900</v>
      </c>
      <c r="DS52" s="164">
        <f>'Production Summary'!$N$70</f>
        <v>300</v>
      </c>
      <c r="DT52" s="328">
        <f>'Production Summary'!$M$70</f>
        <v>25</v>
      </c>
      <c r="DU52" s="164">
        <v>0</v>
      </c>
      <c r="DV52" s="164">
        <f>'Production Summary'!$N$71</f>
        <v>150</v>
      </c>
      <c r="DW52" s="164">
        <v>0</v>
      </c>
      <c r="DX52" s="164">
        <f>'Production Summary'!$N$64</f>
        <v>192</v>
      </c>
      <c r="DY52" s="164">
        <v>0</v>
      </c>
      <c r="DZ52" s="391">
        <f>'Production Summary'!$N$65</f>
        <v>384</v>
      </c>
      <c r="EA52" s="164">
        <v>0</v>
      </c>
      <c r="EB52" s="391">
        <f>'Production Summary'!$N$66</f>
        <v>192</v>
      </c>
      <c r="EC52" s="164">
        <v>0</v>
      </c>
      <c r="ED52" s="164">
        <f>'Production Summary'!$N$67</f>
        <v>96</v>
      </c>
      <c r="EE52" s="164">
        <v>0</v>
      </c>
      <c r="EF52" s="164">
        <f>'Production Summary'!$N$68</f>
        <v>96</v>
      </c>
      <c r="EG52" s="164">
        <v>0</v>
      </c>
      <c r="EH52" s="164">
        <f>'Production Summary'!$N$69</f>
        <v>340</v>
      </c>
      <c r="EI52" s="101"/>
      <c r="EJ52" s="3"/>
      <c r="EK52" s="3"/>
      <c r="ER52" s="64" t="s">
        <v>68</v>
      </c>
      <c r="ES52" s="61" t="str">
        <f t="shared" si="14"/>
        <v/>
      </c>
      <c r="ET52" s="24">
        <f t="shared" si="1"/>
        <v>0</v>
      </c>
    </row>
    <row r="53" spans="1:150" ht="15" customHeight="1">
      <c r="A53" t="b">
        <f>C53=Mahasamund!C53</f>
        <v>1</v>
      </c>
      <c r="B53" s="65">
        <f t="shared" si="2"/>
        <v>48</v>
      </c>
      <c r="C53" s="61" t="str">
        <f>IF(Mahasamund!C53="","",Mahasamund!C53)</f>
        <v/>
      </c>
      <c r="D53" s="164">
        <f>'Production Summary'!$N$4</f>
        <v>666</v>
      </c>
      <c r="E53" s="164">
        <f>'Production Summary'!$M$4</f>
        <v>27.75</v>
      </c>
      <c r="F53" s="164">
        <v>0</v>
      </c>
      <c r="G53" s="164">
        <f>'Production Summary'!$N$5</f>
        <v>666</v>
      </c>
      <c r="H53" s="164">
        <f>'Production Summary'!$M$5</f>
        <v>27.75</v>
      </c>
      <c r="I53" s="164">
        <v>0</v>
      </c>
      <c r="J53" s="164">
        <f>'Production Summary'!$N$6</f>
        <v>200</v>
      </c>
      <c r="K53" s="328">
        <f>'Production Summary'!$M$6</f>
        <v>7.5</v>
      </c>
      <c r="L53" s="164">
        <v>0</v>
      </c>
      <c r="M53" s="365">
        <f>'Production Summary'!$N$7</f>
        <v>612.72</v>
      </c>
      <c r="N53" s="367">
        <f>'Production Summary'!$M$7</f>
        <v>25.53</v>
      </c>
      <c r="O53" s="164">
        <v>0</v>
      </c>
      <c r="P53" s="164">
        <f>'Production Summary'!$N$8</f>
        <v>780</v>
      </c>
      <c r="Q53" s="164">
        <f>'Production Summary'!$M$8</f>
        <v>65</v>
      </c>
      <c r="R53" s="164">
        <v>0</v>
      </c>
      <c r="S53" s="164">
        <f>'Production Summary'!$N$9</f>
        <v>720</v>
      </c>
      <c r="T53" s="164">
        <f>'Production Summary'!$M$9</f>
        <v>60</v>
      </c>
      <c r="U53" s="164">
        <v>0</v>
      </c>
      <c r="V53" s="164">
        <f>'Production Summary'!$N$10</f>
        <v>876</v>
      </c>
      <c r="W53" s="164">
        <f>'Production Summary'!$M$10</f>
        <v>73</v>
      </c>
      <c r="X53" s="164">
        <v>0</v>
      </c>
      <c r="Y53" s="164">
        <f>'Production Summary'!$N$14</f>
        <v>177</v>
      </c>
      <c r="Z53" s="328">
        <f>'Production Summary'!$M$14</f>
        <v>14.75</v>
      </c>
      <c r="AA53" s="164">
        <v>0</v>
      </c>
      <c r="AB53" s="164">
        <f>'Production Summary'!$N$15</f>
        <v>126</v>
      </c>
      <c r="AC53" s="164">
        <f>'Production Summary'!$M$15</f>
        <v>21</v>
      </c>
      <c r="AD53" s="164">
        <v>0</v>
      </c>
      <c r="AE53" s="164">
        <f>'Production Summary'!$N$16</f>
        <v>252</v>
      </c>
      <c r="AF53" s="164">
        <f>'Production Summary'!$M$16</f>
        <v>21</v>
      </c>
      <c r="AG53" s="164">
        <v>0</v>
      </c>
      <c r="AH53" s="164">
        <f>'Production Summary'!$N$18</f>
        <v>1035</v>
      </c>
      <c r="AI53" s="164">
        <f>'Production Summary'!$M$18</f>
        <v>17.25</v>
      </c>
      <c r="AJ53" s="164">
        <v>0</v>
      </c>
      <c r="AK53" s="164">
        <f>'Production Summary'!$N$19</f>
        <v>870</v>
      </c>
      <c r="AL53" s="164">
        <f>'Production Summary'!$M$19</f>
        <v>29</v>
      </c>
      <c r="AM53" s="164">
        <v>0</v>
      </c>
      <c r="AN53" s="164">
        <f>'Production Summary'!$N$20</f>
        <v>864</v>
      </c>
      <c r="AO53" s="164">
        <f>'Production Summary'!$M$20</f>
        <v>72</v>
      </c>
      <c r="AP53" s="164">
        <v>0</v>
      </c>
      <c r="AQ53" s="164">
        <f>'Production Summary'!$N$21</f>
        <v>670</v>
      </c>
      <c r="AR53" s="164">
        <f>'Production Summary'!$M$21</f>
        <v>335</v>
      </c>
      <c r="AS53" s="164">
        <v>0</v>
      </c>
      <c r="AT53" s="386">
        <f>'Production Summary'!$N$22</f>
        <v>375</v>
      </c>
      <c r="AU53" s="164">
        <f>'Production Summary'!$N$23</f>
        <v>1050</v>
      </c>
      <c r="AV53" s="164">
        <f>'Production Summary'!$N$25</f>
        <v>300</v>
      </c>
      <c r="AW53" s="164">
        <f>'Production Summary'!$M$25</f>
        <v>25</v>
      </c>
      <c r="AX53" s="164">
        <v>0</v>
      </c>
      <c r="AY53" s="164">
        <f>'Production Summary'!$N$26</f>
        <v>300</v>
      </c>
      <c r="AZ53" s="164">
        <f>'Production Summary'!$M$26</f>
        <v>25</v>
      </c>
      <c r="BA53" s="164">
        <v>0</v>
      </c>
      <c r="BB53" s="164">
        <f>'Production Summary'!$N$28</f>
        <v>777</v>
      </c>
      <c r="BC53" s="164">
        <f>'Production Summary'!$M$28</f>
        <v>12.95</v>
      </c>
      <c r="BD53" s="164">
        <v>0</v>
      </c>
      <c r="BE53" s="164">
        <f>'Production Summary'!$N$29</f>
        <v>612</v>
      </c>
      <c r="BF53" s="164">
        <f>'Production Summary'!$M$29</f>
        <v>51</v>
      </c>
      <c r="BG53" s="164">
        <v>0</v>
      </c>
      <c r="BH53" s="164">
        <f>'Production Summary'!$N$30</f>
        <v>500</v>
      </c>
      <c r="BI53" s="164">
        <f>'Production Summary'!$M$30</f>
        <v>250</v>
      </c>
      <c r="BJ53" s="164">
        <v>0</v>
      </c>
      <c r="BK53" s="386"/>
      <c r="BL53" s="164">
        <f>'Production Summary'!$N$32</f>
        <v>875</v>
      </c>
      <c r="BM53" s="164">
        <f>'Production Summary'!$N$34</f>
        <v>360.59999999999997</v>
      </c>
      <c r="BN53" s="164">
        <f>'Production Summary'!$M$34</f>
        <v>6.01</v>
      </c>
      <c r="BO53" s="164">
        <v>0</v>
      </c>
      <c r="BP53" s="164">
        <f>'Production Summary'!$N$36</f>
        <v>717</v>
      </c>
      <c r="BQ53" s="164">
        <f>'Production Summary'!$M$36</f>
        <v>11.95</v>
      </c>
      <c r="BR53" s="164">
        <v>0</v>
      </c>
      <c r="BS53" s="164">
        <f>'Production Summary'!$N$37</f>
        <v>210</v>
      </c>
      <c r="BT53" s="164">
        <f>'Production Summary'!$M$37</f>
        <v>21</v>
      </c>
      <c r="BU53" s="164">
        <v>0</v>
      </c>
      <c r="BV53" s="164">
        <f>'Production Summary'!$N$38</f>
        <v>280</v>
      </c>
      <c r="BW53" s="164">
        <f>'Production Summary'!$M$38</f>
        <v>28</v>
      </c>
      <c r="BX53" s="164">
        <v>0</v>
      </c>
      <c r="BY53" s="165">
        <f>'Production Summary'!$N$39</f>
        <v>300.38406247988502</v>
      </c>
      <c r="BZ53" s="164">
        <f>'Production Summary'!$M$39</f>
        <v>30.038406247988501</v>
      </c>
      <c r="CA53" s="164">
        <v>0</v>
      </c>
      <c r="CB53" s="164">
        <f>'Production Summary'!$N$40</f>
        <v>131.30000000000001</v>
      </c>
      <c r="CC53" s="164">
        <f>'Production Summary'!$M$40</f>
        <v>13.13</v>
      </c>
      <c r="CD53" s="164">
        <v>0</v>
      </c>
      <c r="CE53" s="164">
        <f>'Production Summary'!$N$42</f>
        <v>1136.3519999999996</v>
      </c>
      <c r="CF53" s="164">
        <f>'Production Summary'!$M$42</f>
        <v>81.167999999999978</v>
      </c>
      <c r="CG53" s="164">
        <v>0</v>
      </c>
      <c r="CH53" s="164">
        <v>0</v>
      </c>
      <c r="CI53" s="164">
        <f>'Production Summary'!$N$43</f>
        <v>184</v>
      </c>
      <c r="CJ53" s="164">
        <v>0</v>
      </c>
      <c r="CK53" s="164">
        <f>'Production Summary'!$N$44</f>
        <v>355</v>
      </c>
      <c r="CL53" s="164">
        <v>0</v>
      </c>
      <c r="CM53" s="375">
        <f>'Production Summary'!$N$45</f>
        <v>1650</v>
      </c>
      <c r="CN53" s="164">
        <f>'Production Summary'!$N$46</f>
        <v>270</v>
      </c>
      <c r="CO53" s="164">
        <f>'Production Summary'!$N$47</f>
        <v>1350</v>
      </c>
      <c r="CP53" s="166"/>
      <c r="CQ53" s="164">
        <f>'Production Summary'!$N$49</f>
        <v>8004.1580041580037</v>
      </c>
      <c r="CR53" s="164">
        <f>'Production Summary'!$M$49</f>
        <v>66.701316701316699</v>
      </c>
      <c r="CS53" s="164">
        <f>'Production Summary'!$N$50</f>
        <v>13331.600831600828</v>
      </c>
      <c r="CT53" s="164">
        <f>'Production Summary'!$M$50</f>
        <v>148.1288981288981</v>
      </c>
      <c r="CU53" s="164">
        <f>'Production Summary'!$N$51</f>
        <v>12785.862785862784</v>
      </c>
      <c r="CV53" s="164">
        <f>'Production Summary'!$M$51</f>
        <v>355.16285516285512</v>
      </c>
      <c r="CW53" s="164">
        <f>'Production Summary'!$N$52</f>
        <v>12629.937629937627</v>
      </c>
      <c r="CX53" s="164">
        <f>'Production Summary'!$M$52</f>
        <v>701.66320166320156</v>
      </c>
      <c r="CY53" s="164">
        <f>'Production Summary'!$N$53</f>
        <v>12396.049896049895</v>
      </c>
      <c r="CZ53" s="164">
        <f>'Production Summary'!$M$53</f>
        <v>688.66943866943859</v>
      </c>
      <c r="DA53" s="164">
        <f>'Production Summary'!$N$54</f>
        <v>13799.376299376298</v>
      </c>
      <c r="DB53" s="164">
        <f>'Production Summary'!$M$54</f>
        <v>766.63201663201653</v>
      </c>
      <c r="DC53" s="328">
        <f>'Production Summary'!$N$60</f>
        <v>12863.825363825363</v>
      </c>
      <c r="DD53" s="328">
        <f>'Production Summary'!$M$60</f>
        <v>714.65696465696465</v>
      </c>
      <c r="DE53" s="164">
        <f>'Production Summary'!$N$59</f>
        <v>11148.648648648648</v>
      </c>
      <c r="DF53" s="328">
        <f>'Production Summary'!$M$59</f>
        <v>619.36936936936934</v>
      </c>
      <c r="DG53" s="164">
        <f>'Production Summary'!$N$55</f>
        <v>13842.68884268884</v>
      </c>
      <c r="DH53" s="164">
        <f>'Production Summary'!$M$55</f>
        <v>3460.67221067221</v>
      </c>
      <c r="DI53" s="164">
        <f>'Production Summary'!$N$56</f>
        <v>13097.713097713096</v>
      </c>
      <c r="DJ53" s="164">
        <f>'Production Summary'!$M$56</f>
        <v>163.72141372141371</v>
      </c>
      <c r="DK53" s="164">
        <f>'Production Summary'!$N$57</f>
        <v>14189.189189189186</v>
      </c>
      <c r="DL53" s="164">
        <f>'Production Summary'!$M$57</f>
        <v>394.14414414414409</v>
      </c>
      <c r="DM53" s="164">
        <f>'Production Summary'!$N$58</f>
        <v>14017.671517671517</v>
      </c>
      <c r="DN53" s="164">
        <f>'Production Summary'!$M$58</f>
        <v>778.75952875952873</v>
      </c>
      <c r="DO53" s="164">
        <f>'Production Summary'!$N$61</f>
        <v>4500</v>
      </c>
      <c r="DP53" s="328">
        <f>'Production Summary'!$M$61</f>
        <v>750</v>
      </c>
      <c r="DQ53" s="164">
        <v>0</v>
      </c>
      <c r="DR53" s="164">
        <f>'Production Summary'!$N$62</f>
        <v>8900</v>
      </c>
      <c r="DS53" s="164">
        <f>'Production Summary'!$N$70</f>
        <v>300</v>
      </c>
      <c r="DT53" s="328">
        <f>'Production Summary'!$M$70</f>
        <v>25</v>
      </c>
      <c r="DU53" s="164">
        <v>0</v>
      </c>
      <c r="DV53" s="164">
        <f>'Production Summary'!$N$71</f>
        <v>150</v>
      </c>
      <c r="DW53" s="164">
        <v>0</v>
      </c>
      <c r="DX53" s="164">
        <f>'Production Summary'!$N$64</f>
        <v>192</v>
      </c>
      <c r="DY53" s="164">
        <v>0</v>
      </c>
      <c r="DZ53" s="391">
        <f>'Production Summary'!$N$65</f>
        <v>384</v>
      </c>
      <c r="EA53" s="164">
        <v>0</v>
      </c>
      <c r="EB53" s="391">
        <f>'Production Summary'!$N$66</f>
        <v>192</v>
      </c>
      <c r="EC53" s="164">
        <v>0</v>
      </c>
      <c r="ED53" s="164">
        <f>'Production Summary'!$N$67</f>
        <v>96</v>
      </c>
      <c r="EE53" s="164">
        <v>0</v>
      </c>
      <c r="EF53" s="164">
        <f>'Production Summary'!$N$68</f>
        <v>96</v>
      </c>
      <c r="EG53" s="164">
        <v>0</v>
      </c>
      <c r="EH53" s="164">
        <f>'Production Summary'!$N$69</f>
        <v>340</v>
      </c>
      <c r="EI53" s="101"/>
      <c r="EJ53" s="3"/>
      <c r="EK53" s="3"/>
      <c r="ER53" s="64" t="s">
        <v>69</v>
      </c>
      <c r="ES53" s="61" t="str">
        <f t="shared" si="14"/>
        <v/>
      </c>
      <c r="ET53" s="24">
        <f t="shared" si="1"/>
        <v>0</v>
      </c>
    </row>
    <row r="54" spans="1:150" ht="15" customHeight="1">
      <c r="A54" t="b">
        <f>C54=Mahasamund!C54</f>
        <v>1</v>
      </c>
      <c r="B54" s="65">
        <f t="shared" si="2"/>
        <v>49</v>
      </c>
      <c r="C54" s="61" t="str">
        <f>IF(Mahasamund!C54="","",Mahasamund!C54)</f>
        <v/>
      </c>
      <c r="D54" s="164">
        <f>'Production Summary'!$N$4</f>
        <v>666</v>
      </c>
      <c r="E54" s="164">
        <f>'Production Summary'!$M$4</f>
        <v>27.75</v>
      </c>
      <c r="F54" s="164">
        <v>0</v>
      </c>
      <c r="G54" s="164">
        <f>'Production Summary'!$N$5</f>
        <v>666</v>
      </c>
      <c r="H54" s="164">
        <f>'Production Summary'!$M$5</f>
        <v>27.75</v>
      </c>
      <c r="I54" s="164">
        <v>0</v>
      </c>
      <c r="J54" s="164">
        <f>'Production Summary'!$N$6</f>
        <v>200</v>
      </c>
      <c r="K54" s="328">
        <f>'Production Summary'!$M$6</f>
        <v>7.5</v>
      </c>
      <c r="L54" s="164">
        <v>0</v>
      </c>
      <c r="M54" s="365">
        <f>'Production Summary'!$N$7</f>
        <v>612.72</v>
      </c>
      <c r="N54" s="367">
        <f>'Production Summary'!$M$7</f>
        <v>25.53</v>
      </c>
      <c r="O54" s="164">
        <v>0</v>
      </c>
      <c r="P54" s="164">
        <f>'Production Summary'!$N$8</f>
        <v>780</v>
      </c>
      <c r="Q54" s="164">
        <f>'Production Summary'!$M$8</f>
        <v>65</v>
      </c>
      <c r="R54" s="164">
        <v>0</v>
      </c>
      <c r="S54" s="164">
        <f>'Production Summary'!$N$9</f>
        <v>720</v>
      </c>
      <c r="T54" s="164">
        <f>'Production Summary'!$M$9</f>
        <v>60</v>
      </c>
      <c r="U54" s="164">
        <v>0</v>
      </c>
      <c r="V54" s="164">
        <f>'Production Summary'!$N$10</f>
        <v>876</v>
      </c>
      <c r="W54" s="164">
        <f>'Production Summary'!$M$10</f>
        <v>73</v>
      </c>
      <c r="X54" s="164">
        <v>0</v>
      </c>
      <c r="Y54" s="164">
        <f>'Production Summary'!$N$14</f>
        <v>177</v>
      </c>
      <c r="Z54" s="328">
        <f>'Production Summary'!$M$14</f>
        <v>14.75</v>
      </c>
      <c r="AA54" s="164">
        <v>0</v>
      </c>
      <c r="AB54" s="164">
        <f>'Production Summary'!$N$15</f>
        <v>126</v>
      </c>
      <c r="AC54" s="164">
        <f>'Production Summary'!$M$15</f>
        <v>21</v>
      </c>
      <c r="AD54" s="164">
        <v>0</v>
      </c>
      <c r="AE54" s="164">
        <f>'Production Summary'!$N$16</f>
        <v>252</v>
      </c>
      <c r="AF54" s="164">
        <f>'Production Summary'!$M$16</f>
        <v>21</v>
      </c>
      <c r="AG54" s="164">
        <v>0</v>
      </c>
      <c r="AH54" s="164">
        <f>'Production Summary'!$N$18</f>
        <v>1035</v>
      </c>
      <c r="AI54" s="164">
        <f>'Production Summary'!$M$18</f>
        <v>17.25</v>
      </c>
      <c r="AJ54" s="164">
        <v>0</v>
      </c>
      <c r="AK54" s="164">
        <f>'Production Summary'!$N$19</f>
        <v>870</v>
      </c>
      <c r="AL54" s="164">
        <f>'Production Summary'!$M$19</f>
        <v>29</v>
      </c>
      <c r="AM54" s="164">
        <v>0</v>
      </c>
      <c r="AN54" s="164">
        <f>'Production Summary'!$N$20</f>
        <v>864</v>
      </c>
      <c r="AO54" s="164">
        <f>'Production Summary'!$M$20</f>
        <v>72</v>
      </c>
      <c r="AP54" s="164">
        <v>0</v>
      </c>
      <c r="AQ54" s="164">
        <f>'Production Summary'!$N$21</f>
        <v>670</v>
      </c>
      <c r="AR54" s="164">
        <f>'Production Summary'!$M$21</f>
        <v>335</v>
      </c>
      <c r="AS54" s="164">
        <v>0</v>
      </c>
      <c r="AT54" s="386">
        <f>'Production Summary'!$N$22</f>
        <v>375</v>
      </c>
      <c r="AU54" s="164">
        <f>'Production Summary'!$N$23</f>
        <v>1050</v>
      </c>
      <c r="AV54" s="164">
        <f>'Production Summary'!$N$25</f>
        <v>300</v>
      </c>
      <c r="AW54" s="164">
        <f>'Production Summary'!$M$25</f>
        <v>25</v>
      </c>
      <c r="AX54" s="164">
        <v>0</v>
      </c>
      <c r="AY54" s="164">
        <f>'Production Summary'!$N$26</f>
        <v>300</v>
      </c>
      <c r="AZ54" s="164">
        <f>'Production Summary'!$M$26</f>
        <v>25</v>
      </c>
      <c r="BA54" s="164">
        <v>0</v>
      </c>
      <c r="BB54" s="164">
        <f>'Production Summary'!$N$28</f>
        <v>777</v>
      </c>
      <c r="BC54" s="164">
        <f>'Production Summary'!$M$28</f>
        <v>12.95</v>
      </c>
      <c r="BD54" s="164">
        <v>0</v>
      </c>
      <c r="BE54" s="164">
        <f>'Production Summary'!$N$29</f>
        <v>612</v>
      </c>
      <c r="BF54" s="164">
        <f>'Production Summary'!$M$29</f>
        <v>51</v>
      </c>
      <c r="BG54" s="164">
        <v>0</v>
      </c>
      <c r="BH54" s="164">
        <f>'Production Summary'!$N$30</f>
        <v>500</v>
      </c>
      <c r="BI54" s="164">
        <f>'Production Summary'!$M$30</f>
        <v>250</v>
      </c>
      <c r="BJ54" s="164">
        <v>0</v>
      </c>
      <c r="BK54" s="386"/>
      <c r="BL54" s="164">
        <f>'Production Summary'!$N$32</f>
        <v>875</v>
      </c>
      <c r="BM54" s="164">
        <f>'Production Summary'!$N$34</f>
        <v>360.59999999999997</v>
      </c>
      <c r="BN54" s="164">
        <f>'Production Summary'!$M$34</f>
        <v>6.01</v>
      </c>
      <c r="BO54" s="164">
        <v>0</v>
      </c>
      <c r="BP54" s="164">
        <f>'Production Summary'!$N$36</f>
        <v>717</v>
      </c>
      <c r="BQ54" s="164">
        <f>'Production Summary'!$M$36</f>
        <v>11.95</v>
      </c>
      <c r="BR54" s="164">
        <v>0</v>
      </c>
      <c r="BS54" s="164">
        <f>'Production Summary'!$N$37</f>
        <v>210</v>
      </c>
      <c r="BT54" s="164">
        <f>'Production Summary'!$M$37</f>
        <v>21</v>
      </c>
      <c r="BU54" s="164">
        <v>0</v>
      </c>
      <c r="BV54" s="164">
        <f>'Production Summary'!$N$38</f>
        <v>280</v>
      </c>
      <c r="BW54" s="164">
        <f>'Production Summary'!$M$38</f>
        <v>28</v>
      </c>
      <c r="BX54" s="164">
        <v>0</v>
      </c>
      <c r="BY54" s="165">
        <f>'Production Summary'!$N$39</f>
        <v>300.38406247988502</v>
      </c>
      <c r="BZ54" s="164">
        <f>'Production Summary'!$M$39</f>
        <v>30.038406247988501</v>
      </c>
      <c r="CA54" s="164">
        <v>0</v>
      </c>
      <c r="CB54" s="164">
        <f>'Production Summary'!$N$40</f>
        <v>131.30000000000001</v>
      </c>
      <c r="CC54" s="164">
        <f>'Production Summary'!$M$40</f>
        <v>13.13</v>
      </c>
      <c r="CD54" s="164">
        <v>0</v>
      </c>
      <c r="CE54" s="164">
        <f>'Production Summary'!$N$42</f>
        <v>1136.3519999999996</v>
      </c>
      <c r="CF54" s="164">
        <f>'Production Summary'!$M$42</f>
        <v>81.167999999999978</v>
      </c>
      <c r="CG54" s="164">
        <v>0</v>
      </c>
      <c r="CH54" s="164">
        <v>0</v>
      </c>
      <c r="CI54" s="164">
        <f>'Production Summary'!$N$43</f>
        <v>184</v>
      </c>
      <c r="CJ54" s="164">
        <v>0</v>
      </c>
      <c r="CK54" s="164">
        <f>'Production Summary'!$N$44</f>
        <v>355</v>
      </c>
      <c r="CL54" s="164">
        <v>0</v>
      </c>
      <c r="CM54" s="375">
        <f>'Production Summary'!$N$45</f>
        <v>1650</v>
      </c>
      <c r="CN54" s="164">
        <f>'Production Summary'!$N$46</f>
        <v>270</v>
      </c>
      <c r="CO54" s="164">
        <f>'Production Summary'!$N$47</f>
        <v>1350</v>
      </c>
      <c r="CP54" s="166"/>
      <c r="CQ54" s="164">
        <f>'Production Summary'!$N$49</f>
        <v>8004.1580041580037</v>
      </c>
      <c r="CR54" s="164">
        <f>'Production Summary'!$M$49</f>
        <v>66.701316701316699</v>
      </c>
      <c r="CS54" s="164">
        <f>'Production Summary'!$N$50</f>
        <v>13331.600831600828</v>
      </c>
      <c r="CT54" s="164">
        <f>'Production Summary'!$M$50</f>
        <v>148.1288981288981</v>
      </c>
      <c r="CU54" s="164">
        <f>'Production Summary'!$N$51</f>
        <v>12785.862785862784</v>
      </c>
      <c r="CV54" s="164">
        <f>'Production Summary'!$M$51</f>
        <v>355.16285516285512</v>
      </c>
      <c r="CW54" s="164">
        <f>'Production Summary'!$N$52</f>
        <v>12629.937629937627</v>
      </c>
      <c r="CX54" s="164">
        <f>'Production Summary'!$M$52</f>
        <v>701.66320166320156</v>
      </c>
      <c r="CY54" s="164">
        <f>'Production Summary'!$N$53</f>
        <v>12396.049896049895</v>
      </c>
      <c r="CZ54" s="164">
        <f>'Production Summary'!$M$53</f>
        <v>688.66943866943859</v>
      </c>
      <c r="DA54" s="164">
        <f>'Production Summary'!$N$54</f>
        <v>13799.376299376298</v>
      </c>
      <c r="DB54" s="164">
        <f>'Production Summary'!$M$54</f>
        <v>766.63201663201653</v>
      </c>
      <c r="DC54" s="328">
        <f>'Production Summary'!$N$60</f>
        <v>12863.825363825363</v>
      </c>
      <c r="DD54" s="328">
        <f>'Production Summary'!$M$60</f>
        <v>714.65696465696465</v>
      </c>
      <c r="DE54" s="164">
        <f>'Production Summary'!$N$59</f>
        <v>11148.648648648648</v>
      </c>
      <c r="DF54" s="328">
        <f>'Production Summary'!$M$59</f>
        <v>619.36936936936934</v>
      </c>
      <c r="DG54" s="164">
        <f>'Production Summary'!$N$55</f>
        <v>13842.68884268884</v>
      </c>
      <c r="DH54" s="164">
        <f>'Production Summary'!$M$55</f>
        <v>3460.67221067221</v>
      </c>
      <c r="DI54" s="164">
        <f>'Production Summary'!$N$56</f>
        <v>13097.713097713096</v>
      </c>
      <c r="DJ54" s="164">
        <f>'Production Summary'!$M$56</f>
        <v>163.72141372141371</v>
      </c>
      <c r="DK54" s="164">
        <f>'Production Summary'!$N$57</f>
        <v>14189.189189189186</v>
      </c>
      <c r="DL54" s="164">
        <f>'Production Summary'!$M$57</f>
        <v>394.14414414414409</v>
      </c>
      <c r="DM54" s="164">
        <f>'Production Summary'!$N$58</f>
        <v>14017.671517671517</v>
      </c>
      <c r="DN54" s="164">
        <f>'Production Summary'!$M$58</f>
        <v>778.75952875952873</v>
      </c>
      <c r="DO54" s="164">
        <f>'Production Summary'!$N$61</f>
        <v>4500</v>
      </c>
      <c r="DP54" s="328">
        <f>'Production Summary'!$M$61</f>
        <v>750</v>
      </c>
      <c r="DQ54" s="164">
        <v>0</v>
      </c>
      <c r="DR54" s="164">
        <f>'Production Summary'!$N$62</f>
        <v>8900</v>
      </c>
      <c r="DS54" s="164">
        <f>'Production Summary'!$N$70</f>
        <v>300</v>
      </c>
      <c r="DT54" s="328">
        <f>'Production Summary'!$M$70</f>
        <v>25</v>
      </c>
      <c r="DU54" s="164">
        <v>0</v>
      </c>
      <c r="DV54" s="164">
        <f>'Production Summary'!$N$71</f>
        <v>150</v>
      </c>
      <c r="DW54" s="164">
        <v>0</v>
      </c>
      <c r="DX54" s="164">
        <f>'Production Summary'!$N$64</f>
        <v>192</v>
      </c>
      <c r="DY54" s="164">
        <v>0</v>
      </c>
      <c r="DZ54" s="391">
        <f>'Production Summary'!$N$65</f>
        <v>384</v>
      </c>
      <c r="EA54" s="164">
        <v>0</v>
      </c>
      <c r="EB54" s="391">
        <f>'Production Summary'!$N$66</f>
        <v>192</v>
      </c>
      <c r="EC54" s="164">
        <v>0</v>
      </c>
      <c r="ED54" s="164">
        <f>'Production Summary'!$N$67</f>
        <v>96</v>
      </c>
      <c r="EE54" s="164">
        <v>0</v>
      </c>
      <c r="EF54" s="164">
        <f>'Production Summary'!$N$68</f>
        <v>96</v>
      </c>
      <c r="EG54" s="164">
        <v>0</v>
      </c>
      <c r="EH54" s="164">
        <f>'Production Summary'!$N$69</f>
        <v>340</v>
      </c>
      <c r="EI54" s="101"/>
      <c r="EJ54" s="3"/>
      <c r="EK54" s="3"/>
      <c r="ER54" s="64" t="s">
        <v>70</v>
      </c>
      <c r="ES54" s="61" t="str">
        <f t="shared" si="14"/>
        <v/>
      </c>
      <c r="ET54" s="24">
        <f t="shared" si="1"/>
        <v>0</v>
      </c>
    </row>
    <row r="55" spans="1:150" ht="15" customHeight="1">
      <c r="A55" t="b">
        <f>C55=Mahasamund!C55</f>
        <v>1</v>
      </c>
      <c r="B55" s="65">
        <f t="shared" si="2"/>
        <v>50</v>
      </c>
      <c r="C55" s="61" t="str">
        <f>IF(Mahasamund!C55="","",Mahasamund!C55)</f>
        <v/>
      </c>
      <c r="D55" s="164">
        <f>'Production Summary'!$N$4</f>
        <v>666</v>
      </c>
      <c r="E55" s="164">
        <f>'Production Summary'!$M$4</f>
        <v>27.75</v>
      </c>
      <c r="F55" s="164">
        <v>0</v>
      </c>
      <c r="G55" s="164">
        <f>'Production Summary'!$N$5</f>
        <v>666</v>
      </c>
      <c r="H55" s="164">
        <f>'Production Summary'!$M$5</f>
        <v>27.75</v>
      </c>
      <c r="I55" s="164">
        <v>0</v>
      </c>
      <c r="J55" s="164">
        <f>'Production Summary'!$N$6</f>
        <v>200</v>
      </c>
      <c r="K55" s="328">
        <f>'Production Summary'!$M$6</f>
        <v>7.5</v>
      </c>
      <c r="L55" s="164">
        <v>0</v>
      </c>
      <c r="M55" s="365">
        <f>'Production Summary'!$N$7</f>
        <v>612.72</v>
      </c>
      <c r="N55" s="367">
        <f>'Production Summary'!$M$7</f>
        <v>25.53</v>
      </c>
      <c r="O55" s="164">
        <v>0</v>
      </c>
      <c r="P55" s="164">
        <f>'Production Summary'!$N$8</f>
        <v>780</v>
      </c>
      <c r="Q55" s="164">
        <f>'Production Summary'!$M$8</f>
        <v>65</v>
      </c>
      <c r="R55" s="164">
        <v>0</v>
      </c>
      <c r="S55" s="164">
        <f>'Production Summary'!$N$9</f>
        <v>720</v>
      </c>
      <c r="T55" s="164">
        <f>'Production Summary'!$M$9</f>
        <v>60</v>
      </c>
      <c r="U55" s="164">
        <v>0</v>
      </c>
      <c r="V55" s="164">
        <f>'Production Summary'!$N$10</f>
        <v>876</v>
      </c>
      <c r="W55" s="164">
        <f>'Production Summary'!$M$10</f>
        <v>73</v>
      </c>
      <c r="X55" s="164">
        <v>0</v>
      </c>
      <c r="Y55" s="164">
        <f>'Production Summary'!$N$14</f>
        <v>177</v>
      </c>
      <c r="Z55" s="328">
        <f>'Production Summary'!$M$14</f>
        <v>14.75</v>
      </c>
      <c r="AA55" s="164">
        <v>0</v>
      </c>
      <c r="AB55" s="164">
        <f>'Production Summary'!$N$15</f>
        <v>126</v>
      </c>
      <c r="AC55" s="164">
        <f>'Production Summary'!$M$15</f>
        <v>21</v>
      </c>
      <c r="AD55" s="164">
        <v>0</v>
      </c>
      <c r="AE55" s="164">
        <f>'Production Summary'!$N$16</f>
        <v>252</v>
      </c>
      <c r="AF55" s="164">
        <f>'Production Summary'!$M$16</f>
        <v>21</v>
      </c>
      <c r="AG55" s="164">
        <v>0</v>
      </c>
      <c r="AH55" s="164">
        <f>'Production Summary'!$N$18</f>
        <v>1035</v>
      </c>
      <c r="AI55" s="164">
        <f>'Production Summary'!$M$18</f>
        <v>17.25</v>
      </c>
      <c r="AJ55" s="164">
        <v>0</v>
      </c>
      <c r="AK55" s="164">
        <f>'Production Summary'!$N$19</f>
        <v>870</v>
      </c>
      <c r="AL55" s="164">
        <f>'Production Summary'!$M$19</f>
        <v>29</v>
      </c>
      <c r="AM55" s="164">
        <v>0</v>
      </c>
      <c r="AN55" s="164">
        <f>'Production Summary'!$N$20</f>
        <v>864</v>
      </c>
      <c r="AO55" s="164">
        <f>'Production Summary'!$M$20</f>
        <v>72</v>
      </c>
      <c r="AP55" s="164">
        <v>0</v>
      </c>
      <c r="AQ55" s="164">
        <f>'Production Summary'!$N$21</f>
        <v>670</v>
      </c>
      <c r="AR55" s="164">
        <f>'Production Summary'!$M$21</f>
        <v>335</v>
      </c>
      <c r="AS55" s="164">
        <v>0</v>
      </c>
      <c r="AT55" s="386">
        <f>'Production Summary'!$N$22</f>
        <v>375</v>
      </c>
      <c r="AU55" s="164">
        <f>'Production Summary'!$N$23</f>
        <v>1050</v>
      </c>
      <c r="AV55" s="164">
        <f>'Production Summary'!$N$25</f>
        <v>300</v>
      </c>
      <c r="AW55" s="164">
        <f>'Production Summary'!$M$25</f>
        <v>25</v>
      </c>
      <c r="AX55" s="164">
        <v>0</v>
      </c>
      <c r="AY55" s="164">
        <f>'Production Summary'!$N$26</f>
        <v>300</v>
      </c>
      <c r="AZ55" s="164">
        <f>'Production Summary'!$M$26</f>
        <v>25</v>
      </c>
      <c r="BA55" s="164">
        <v>0</v>
      </c>
      <c r="BB55" s="164">
        <f>'Production Summary'!$N$28</f>
        <v>777</v>
      </c>
      <c r="BC55" s="164">
        <f>'Production Summary'!$M$28</f>
        <v>12.95</v>
      </c>
      <c r="BD55" s="164">
        <v>0</v>
      </c>
      <c r="BE55" s="164">
        <f>'Production Summary'!$N$29</f>
        <v>612</v>
      </c>
      <c r="BF55" s="164">
        <f>'Production Summary'!$M$29</f>
        <v>51</v>
      </c>
      <c r="BG55" s="164">
        <v>0</v>
      </c>
      <c r="BH55" s="164">
        <f>'Production Summary'!$N$30</f>
        <v>500</v>
      </c>
      <c r="BI55" s="164">
        <f>'Production Summary'!$M$30</f>
        <v>250</v>
      </c>
      <c r="BJ55" s="164">
        <v>0</v>
      </c>
      <c r="BK55" s="386"/>
      <c r="BL55" s="164">
        <f>'Production Summary'!$N$32</f>
        <v>875</v>
      </c>
      <c r="BM55" s="164">
        <f>'Production Summary'!$N$34</f>
        <v>360.59999999999997</v>
      </c>
      <c r="BN55" s="164">
        <f>'Production Summary'!$M$34</f>
        <v>6.01</v>
      </c>
      <c r="BO55" s="164">
        <v>0</v>
      </c>
      <c r="BP55" s="164">
        <f>'Production Summary'!$N$36</f>
        <v>717</v>
      </c>
      <c r="BQ55" s="164">
        <f>'Production Summary'!$M$36</f>
        <v>11.95</v>
      </c>
      <c r="BR55" s="164">
        <v>0</v>
      </c>
      <c r="BS55" s="164">
        <f>'Production Summary'!$N$37</f>
        <v>210</v>
      </c>
      <c r="BT55" s="164">
        <f>'Production Summary'!$M$37</f>
        <v>21</v>
      </c>
      <c r="BU55" s="164">
        <v>0</v>
      </c>
      <c r="BV55" s="164">
        <f>'Production Summary'!$N$38</f>
        <v>280</v>
      </c>
      <c r="BW55" s="164">
        <f>'Production Summary'!$M$38</f>
        <v>28</v>
      </c>
      <c r="BX55" s="164">
        <v>0</v>
      </c>
      <c r="BY55" s="165">
        <f>'Production Summary'!$N$39</f>
        <v>300.38406247988502</v>
      </c>
      <c r="BZ55" s="164">
        <f>'Production Summary'!$M$39</f>
        <v>30.038406247988501</v>
      </c>
      <c r="CA55" s="164">
        <v>0</v>
      </c>
      <c r="CB55" s="164">
        <f>'Production Summary'!$N$40</f>
        <v>131.30000000000001</v>
      </c>
      <c r="CC55" s="164">
        <f>'Production Summary'!$M$40</f>
        <v>13.13</v>
      </c>
      <c r="CD55" s="164">
        <v>0</v>
      </c>
      <c r="CE55" s="164">
        <f>'Production Summary'!$N$42</f>
        <v>1136.3519999999996</v>
      </c>
      <c r="CF55" s="164">
        <f>'Production Summary'!$M$42</f>
        <v>81.167999999999978</v>
      </c>
      <c r="CG55" s="164">
        <v>0</v>
      </c>
      <c r="CH55" s="164">
        <v>0</v>
      </c>
      <c r="CI55" s="164">
        <f>'Production Summary'!$N$43</f>
        <v>184</v>
      </c>
      <c r="CJ55" s="164">
        <v>0</v>
      </c>
      <c r="CK55" s="164">
        <f>'Production Summary'!$N$44</f>
        <v>355</v>
      </c>
      <c r="CL55" s="164">
        <v>0</v>
      </c>
      <c r="CM55" s="375">
        <f>'Production Summary'!$N$45</f>
        <v>1650</v>
      </c>
      <c r="CN55" s="164">
        <f>'Production Summary'!$N$46</f>
        <v>270</v>
      </c>
      <c r="CO55" s="164">
        <f>'Production Summary'!$N$47</f>
        <v>1350</v>
      </c>
      <c r="CP55" s="166"/>
      <c r="CQ55" s="164">
        <f>'Production Summary'!$N$49</f>
        <v>8004.1580041580037</v>
      </c>
      <c r="CR55" s="164">
        <f>'Production Summary'!$M$49</f>
        <v>66.701316701316699</v>
      </c>
      <c r="CS55" s="164">
        <f>'Production Summary'!$N$50</f>
        <v>13331.600831600828</v>
      </c>
      <c r="CT55" s="164">
        <f>'Production Summary'!$M$50</f>
        <v>148.1288981288981</v>
      </c>
      <c r="CU55" s="164">
        <f>'Production Summary'!$N$51</f>
        <v>12785.862785862784</v>
      </c>
      <c r="CV55" s="164">
        <f>'Production Summary'!$M$51</f>
        <v>355.16285516285512</v>
      </c>
      <c r="CW55" s="164">
        <f>'Production Summary'!$N$52</f>
        <v>12629.937629937627</v>
      </c>
      <c r="CX55" s="164">
        <f>'Production Summary'!$M$52</f>
        <v>701.66320166320156</v>
      </c>
      <c r="CY55" s="164">
        <f>'Production Summary'!$N$53</f>
        <v>12396.049896049895</v>
      </c>
      <c r="CZ55" s="164">
        <f>'Production Summary'!$M$53</f>
        <v>688.66943866943859</v>
      </c>
      <c r="DA55" s="164">
        <f>'Production Summary'!$N$54</f>
        <v>13799.376299376298</v>
      </c>
      <c r="DB55" s="164">
        <f>'Production Summary'!$M$54</f>
        <v>766.63201663201653</v>
      </c>
      <c r="DC55" s="328">
        <f>'Production Summary'!$N$60</f>
        <v>12863.825363825363</v>
      </c>
      <c r="DD55" s="328">
        <f>'Production Summary'!$M$60</f>
        <v>714.65696465696465</v>
      </c>
      <c r="DE55" s="164">
        <f>'Production Summary'!$N$59</f>
        <v>11148.648648648648</v>
      </c>
      <c r="DF55" s="328">
        <f>'Production Summary'!$M$59</f>
        <v>619.36936936936934</v>
      </c>
      <c r="DG55" s="164">
        <f>'Production Summary'!$N$55</f>
        <v>13842.68884268884</v>
      </c>
      <c r="DH55" s="164">
        <f>'Production Summary'!$M$55</f>
        <v>3460.67221067221</v>
      </c>
      <c r="DI55" s="164">
        <f>'Production Summary'!$N$56</f>
        <v>13097.713097713096</v>
      </c>
      <c r="DJ55" s="164">
        <f>'Production Summary'!$M$56</f>
        <v>163.72141372141371</v>
      </c>
      <c r="DK55" s="164">
        <f>'Production Summary'!$N$57</f>
        <v>14189.189189189186</v>
      </c>
      <c r="DL55" s="164">
        <f>'Production Summary'!$M$57</f>
        <v>394.14414414414409</v>
      </c>
      <c r="DM55" s="164">
        <f>'Production Summary'!$N$58</f>
        <v>14017.671517671517</v>
      </c>
      <c r="DN55" s="164">
        <f>'Production Summary'!$M$58</f>
        <v>778.75952875952873</v>
      </c>
      <c r="DO55" s="164">
        <f>'Production Summary'!$N$61</f>
        <v>4500</v>
      </c>
      <c r="DP55" s="328">
        <f>'Production Summary'!$M$61</f>
        <v>750</v>
      </c>
      <c r="DQ55" s="164">
        <v>0</v>
      </c>
      <c r="DR55" s="164">
        <f>'Production Summary'!$N$62</f>
        <v>8900</v>
      </c>
      <c r="DS55" s="164">
        <f>'Production Summary'!$N$70</f>
        <v>300</v>
      </c>
      <c r="DT55" s="328">
        <f>'Production Summary'!$M$70</f>
        <v>25</v>
      </c>
      <c r="DU55" s="164">
        <v>0</v>
      </c>
      <c r="DV55" s="164">
        <f>'Production Summary'!$N$71</f>
        <v>150</v>
      </c>
      <c r="DW55" s="164">
        <v>0</v>
      </c>
      <c r="DX55" s="164">
        <f>'Production Summary'!$N$64</f>
        <v>192</v>
      </c>
      <c r="DY55" s="164">
        <v>0</v>
      </c>
      <c r="DZ55" s="391">
        <f>'Production Summary'!$N$65</f>
        <v>384</v>
      </c>
      <c r="EA55" s="164">
        <v>0</v>
      </c>
      <c r="EB55" s="391">
        <f>'Production Summary'!$N$66</f>
        <v>192</v>
      </c>
      <c r="EC55" s="164">
        <v>0</v>
      </c>
      <c r="ED55" s="164">
        <f>'Production Summary'!$N$67</f>
        <v>96</v>
      </c>
      <c r="EE55" s="164">
        <v>0</v>
      </c>
      <c r="EF55" s="164">
        <f>'Production Summary'!$N$68</f>
        <v>96</v>
      </c>
      <c r="EG55" s="164">
        <v>0</v>
      </c>
      <c r="EH55" s="164">
        <f>'Production Summary'!$N$69</f>
        <v>340</v>
      </c>
      <c r="EI55" s="101"/>
      <c r="EJ55" s="3"/>
      <c r="EK55" s="3"/>
      <c r="ER55" s="64" t="s">
        <v>71</v>
      </c>
      <c r="ES55" s="61" t="str">
        <f t="shared" si="14"/>
        <v/>
      </c>
      <c r="ET55" s="24">
        <f t="shared" si="1"/>
        <v>0</v>
      </c>
    </row>
    <row r="56" spans="1:150" ht="15" customHeight="1">
      <c r="A56" t="b">
        <f>C56=Mahasamund!C56</f>
        <v>1</v>
      </c>
      <c r="B56" s="65">
        <f t="shared" si="2"/>
        <v>51</v>
      </c>
      <c r="C56" s="61" t="str">
        <f>IF(Mahasamund!C56="","",Mahasamund!C56)</f>
        <v/>
      </c>
      <c r="D56" s="164">
        <f>'Production Summary'!$N$4</f>
        <v>666</v>
      </c>
      <c r="E56" s="164">
        <f>'Production Summary'!$M$4</f>
        <v>27.75</v>
      </c>
      <c r="F56" s="164">
        <v>0</v>
      </c>
      <c r="G56" s="164">
        <f>'Production Summary'!$N$5</f>
        <v>666</v>
      </c>
      <c r="H56" s="164">
        <f>'Production Summary'!$M$5</f>
        <v>27.75</v>
      </c>
      <c r="I56" s="164">
        <v>0</v>
      </c>
      <c r="J56" s="164">
        <f>'Production Summary'!$N$6</f>
        <v>200</v>
      </c>
      <c r="K56" s="328">
        <f>'Production Summary'!$M$6</f>
        <v>7.5</v>
      </c>
      <c r="L56" s="164">
        <v>0</v>
      </c>
      <c r="M56" s="365">
        <f>'Production Summary'!$N$7</f>
        <v>612.72</v>
      </c>
      <c r="N56" s="367">
        <f>'Production Summary'!$M$7</f>
        <v>25.53</v>
      </c>
      <c r="O56" s="164">
        <v>0</v>
      </c>
      <c r="P56" s="164">
        <f>'Production Summary'!$N$8</f>
        <v>780</v>
      </c>
      <c r="Q56" s="164">
        <f>'Production Summary'!$M$8</f>
        <v>65</v>
      </c>
      <c r="R56" s="164">
        <v>0</v>
      </c>
      <c r="S56" s="164">
        <f>'Production Summary'!$N$9</f>
        <v>720</v>
      </c>
      <c r="T56" s="164">
        <f>'Production Summary'!$M$9</f>
        <v>60</v>
      </c>
      <c r="U56" s="164">
        <v>0</v>
      </c>
      <c r="V56" s="164">
        <f>'Production Summary'!$N$10</f>
        <v>876</v>
      </c>
      <c r="W56" s="164">
        <f>'Production Summary'!$M$10</f>
        <v>73</v>
      </c>
      <c r="X56" s="164">
        <v>0</v>
      </c>
      <c r="Y56" s="164">
        <f>'Production Summary'!$N$14</f>
        <v>177</v>
      </c>
      <c r="Z56" s="328">
        <f>'Production Summary'!$M$14</f>
        <v>14.75</v>
      </c>
      <c r="AA56" s="164">
        <v>0</v>
      </c>
      <c r="AB56" s="164">
        <f>'Production Summary'!$N$15</f>
        <v>126</v>
      </c>
      <c r="AC56" s="164">
        <f>'Production Summary'!$M$15</f>
        <v>21</v>
      </c>
      <c r="AD56" s="164">
        <v>0</v>
      </c>
      <c r="AE56" s="164">
        <f>'Production Summary'!$N$16</f>
        <v>252</v>
      </c>
      <c r="AF56" s="164">
        <f>'Production Summary'!$M$16</f>
        <v>21</v>
      </c>
      <c r="AG56" s="164">
        <v>0</v>
      </c>
      <c r="AH56" s="164">
        <f>'Production Summary'!$N$18</f>
        <v>1035</v>
      </c>
      <c r="AI56" s="164">
        <f>'Production Summary'!$M$18</f>
        <v>17.25</v>
      </c>
      <c r="AJ56" s="164">
        <v>0</v>
      </c>
      <c r="AK56" s="164">
        <f>'Production Summary'!$N$19</f>
        <v>870</v>
      </c>
      <c r="AL56" s="164">
        <f>'Production Summary'!$M$19</f>
        <v>29</v>
      </c>
      <c r="AM56" s="164">
        <v>0</v>
      </c>
      <c r="AN56" s="164">
        <f>'Production Summary'!$N$20</f>
        <v>864</v>
      </c>
      <c r="AO56" s="164">
        <f>'Production Summary'!$M$20</f>
        <v>72</v>
      </c>
      <c r="AP56" s="164">
        <v>0</v>
      </c>
      <c r="AQ56" s="164">
        <f>'Production Summary'!$N$21</f>
        <v>670</v>
      </c>
      <c r="AR56" s="164">
        <f>'Production Summary'!$M$21</f>
        <v>335</v>
      </c>
      <c r="AS56" s="164">
        <v>0</v>
      </c>
      <c r="AT56" s="386">
        <f>'Production Summary'!$N$22</f>
        <v>375</v>
      </c>
      <c r="AU56" s="164">
        <f>'Production Summary'!$N$23</f>
        <v>1050</v>
      </c>
      <c r="AV56" s="164">
        <f>'Production Summary'!$N$25</f>
        <v>300</v>
      </c>
      <c r="AW56" s="164">
        <f>'Production Summary'!$M$25</f>
        <v>25</v>
      </c>
      <c r="AX56" s="164">
        <v>0</v>
      </c>
      <c r="AY56" s="164">
        <f>'Production Summary'!$N$26</f>
        <v>300</v>
      </c>
      <c r="AZ56" s="164">
        <f>'Production Summary'!$M$26</f>
        <v>25</v>
      </c>
      <c r="BA56" s="164">
        <v>0</v>
      </c>
      <c r="BB56" s="164">
        <f>'Production Summary'!$N$28</f>
        <v>777</v>
      </c>
      <c r="BC56" s="164">
        <f>'Production Summary'!$M$28</f>
        <v>12.95</v>
      </c>
      <c r="BD56" s="164">
        <v>0</v>
      </c>
      <c r="BE56" s="164">
        <f>'Production Summary'!$N$29</f>
        <v>612</v>
      </c>
      <c r="BF56" s="164">
        <f>'Production Summary'!$M$29</f>
        <v>51</v>
      </c>
      <c r="BG56" s="164">
        <v>0</v>
      </c>
      <c r="BH56" s="164">
        <f>'Production Summary'!$N$30</f>
        <v>500</v>
      </c>
      <c r="BI56" s="164">
        <f>'Production Summary'!$M$30</f>
        <v>250</v>
      </c>
      <c r="BJ56" s="164">
        <v>0</v>
      </c>
      <c r="BK56" s="386"/>
      <c r="BL56" s="164">
        <f>'Production Summary'!$N$32</f>
        <v>875</v>
      </c>
      <c r="BM56" s="164">
        <f>'Production Summary'!$N$34</f>
        <v>360.59999999999997</v>
      </c>
      <c r="BN56" s="164">
        <f>'Production Summary'!$M$34</f>
        <v>6.01</v>
      </c>
      <c r="BO56" s="164">
        <v>0</v>
      </c>
      <c r="BP56" s="164">
        <f>'Production Summary'!$N$36</f>
        <v>717</v>
      </c>
      <c r="BQ56" s="164">
        <f>'Production Summary'!$M$36</f>
        <v>11.95</v>
      </c>
      <c r="BR56" s="164">
        <v>0</v>
      </c>
      <c r="BS56" s="164">
        <f>'Production Summary'!$N$37</f>
        <v>210</v>
      </c>
      <c r="BT56" s="164">
        <f>'Production Summary'!$M$37</f>
        <v>21</v>
      </c>
      <c r="BU56" s="164">
        <v>0</v>
      </c>
      <c r="BV56" s="164">
        <f>'Production Summary'!$N$38</f>
        <v>280</v>
      </c>
      <c r="BW56" s="164">
        <f>'Production Summary'!$M$38</f>
        <v>28</v>
      </c>
      <c r="BX56" s="164">
        <v>0</v>
      </c>
      <c r="BY56" s="165">
        <f>'Production Summary'!$N$39</f>
        <v>300.38406247988502</v>
      </c>
      <c r="BZ56" s="164">
        <f>'Production Summary'!$M$39</f>
        <v>30.038406247988501</v>
      </c>
      <c r="CA56" s="164">
        <v>0</v>
      </c>
      <c r="CB56" s="164">
        <f>'Production Summary'!$N$40</f>
        <v>131.30000000000001</v>
      </c>
      <c r="CC56" s="164">
        <f>'Production Summary'!$M$40</f>
        <v>13.13</v>
      </c>
      <c r="CD56" s="164">
        <v>0</v>
      </c>
      <c r="CE56" s="164">
        <f>'Production Summary'!$N$42</f>
        <v>1136.3519999999996</v>
      </c>
      <c r="CF56" s="164">
        <f>'Production Summary'!$M$42</f>
        <v>81.167999999999978</v>
      </c>
      <c r="CG56" s="164">
        <v>0</v>
      </c>
      <c r="CH56" s="164">
        <v>0</v>
      </c>
      <c r="CI56" s="164">
        <f>'Production Summary'!$N$43</f>
        <v>184</v>
      </c>
      <c r="CJ56" s="164">
        <v>0</v>
      </c>
      <c r="CK56" s="164">
        <f>'Production Summary'!$N$44</f>
        <v>355</v>
      </c>
      <c r="CL56" s="164">
        <v>0</v>
      </c>
      <c r="CM56" s="375">
        <f>'Production Summary'!$N$45</f>
        <v>1650</v>
      </c>
      <c r="CN56" s="164">
        <f>'Production Summary'!$N$46</f>
        <v>270</v>
      </c>
      <c r="CO56" s="164">
        <f>'Production Summary'!$N$47</f>
        <v>1350</v>
      </c>
      <c r="CP56" s="166"/>
      <c r="CQ56" s="164">
        <f>'Production Summary'!$N$49</f>
        <v>8004.1580041580037</v>
      </c>
      <c r="CR56" s="164">
        <f>'Production Summary'!$M$49</f>
        <v>66.701316701316699</v>
      </c>
      <c r="CS56" s="164">
        <f>'Production Summary'!$N$50</f>
        <v>13331.600831600828</v>
      </c>
      <c r="CT56" s="164">
        <f>'Production Summary'!$M$50</f>
        <v>148.1288981288981</v>
      </c>
      <c r="CU56" s="164">
        <f>'Production Summary'!$N$51</f>
        <v>12785.862785862784</v>
      </c>
      <c r="CV56" s="164">
        <f>'Production Summary'!$M$51</f>
        <v>355.16285516285512</v>
      </c>
      <c r="CW56" s="164">
        <f>'Production Summary'!$N$52</f>
        <v>12629.937629937627</v>
      </c>
      <c r="CX56" s="164">
        <f>'Production Summary'!$M$52</f>
        <v>701.66320166320156</v>
      </c>
      <c r="CY56" s="164">
        <f>'Production Summary'!$N$53</f>
        <v>12396.049896049895</v>
      </c>
      <c r="CZ56" s="164">
        <f>'Production Summary'!$M$53</f>
        <v>688.66943866943859</v>
      </c>
      <c r="DA56" s="164">
        <f>'Production Summary'!$N$54</f>
        <v>13799.376299376298</v>
      </c>
      <c r="DB56" s="164">
        <f>'Production Summary'!$M$54</f>
        <v>766.63201663201653</v>
      </c>
      <c r="DC56" s="328">
        <f>'Production Summary'!$N$60</f>
        <v>12863.825363825363</v>
      </c>
      <c r="DD56" s="328">
        <f>'Production Summary'!$M$60</f>
        <v>714.65696465696465</v>
      </c>
      <c r="DE56" s="164">
        <f>'Production Summary'!$N$59</f>
        <v>11148.648648648648</v>
      </c>
      <c r="DF56" s="328">
        <f>'Production Summary'!$M$59</f>
        <v>619.36936936936934</v>
      </c>
      <c r="DG56" s="164">
        <f>'Production Summary'!$N$55</f>
        <v>13842.68884268884</v>
      </c>
      <c r="DH56" s="164">
        <f>'Production Summary'!$M$55</f>
        <v>3460.67221067221</v>
      </c>
      <c r="DI56" s="164">
        <f>'Production Summary'!$N$56</f>
        <v>13097.713097713096</v>
      </c>
      <c r="DJ56" s="164">
        <f>'Production Summary'!$M$56</f>
        <v>163.72141372141371</v>
      </c>
      <c r="DK56" s="164">
        <f>'Production Summary'!$N$57</f>
        <v>14189.189189189186</v>
      </c>
      <c r="DL56" s="164">
        <f>'Production Summary'!$M$57</f>
        <v>394.14414414414409</v>
      </c>
      <c r="DM56" s="164">
        <f>'Production Summary'!$N$58</f>
        <v>14017.671517671517</v>
      </c>
      <c r="DN56" s="164">
        <f>'Production Summary'!$M$58</f>
        <v>778.75952875952873</v>
      </c>
      <c r="DO56" s="164">
        <f>'Production Summary'!$N$61</f>
        <v>4500</v>
      </c>
      <c r="DP56" s="328">
        <f>'Production Summary'!$M$61</f>
        <v>750</v>
      </c>
      <c r="DQ56" s="164">
        <v>0</v>
      </c>
      <c r="DR56" s="164">
        <f>'Production Summary'!$N$62</f>
        <v>8900</v>
      </c>
      <c r="DS56" s="164">
        <f>'Production Summary'!$N$70</f>
        <v>300</v>
      </c>
      <c r="DT56" s="328">
        <f>'Production Summary'!$M$70</f>
        <v>25</v>
      </c>
      <c r="DU56" s="164">
        <v>0</v>
      </c>
      <c r="DV56" s="164">
        <f>'Production Summary'!$N$71</f>
        <v>150</v>
      </c>
      <c r="DW56" s="164">
        <v>0</v>
      </c>
      <c r="DX56" s="164">
        <f>'Production Summary'!$N$64</f>
        <v>192</v>
      </c>
      <c r="DY56" s="164">
        <v>0</v>
      </c>
      <c r="DZ56" s="391">
        <f>'Production Summary'!$N$65</f>
        <v>384</v>
      </c>
      <c r="EA56" s="164">
        <v>0</v>
      </c>
      <c r="EB56" s="391">
        <f>'Production Summary'!$N$66</f>
        <v>192</v>
      </c>
      <c r="EC56" s="164">
        <v>0</v>
      </c>
      <c r="ED56" s="164">
        <f>'Production Summary'!$N$67</f>
        <v>96</v>
      </c>
      <c r="EE56" s="164">
        <v>0</v>
      </c>
      <c r="EF56" s="164">
        <f>'Production Summary'!$N$68</f>
        <v>96</v>
      </c>
      <c r="EG56" s="164">
        <v>0</v>
      </c>
      <c r="EH56" s="164">
        <f>'Production Summary'!$N$69</f>
        <v>340</v>
      </c>
      <c r="EI56" s="101"/>
      <c r="EJ56" s="3"/>
      <c r="EK56" s="3"/>
      <c r="ER56" s="64" t="s">
        <v>72</v>
      </c>
      <c r="ES56" s="61" t="str">
        <f t="shared" si="14"/>
        <v/>
      </c>
      <c r="ET56" s="24">
        <f t="shared" si="1"/>
        <v>0</v>
      </c>
    </row>
    <row r="57" spans="1:150" ht="15" customHeight="1">
      <c r="A57" t="b">
        <f>C57=Mahasamund!C57</f>
        <v>1</v>
      </c>
      <c r="B57" s="65">
        <f t="shared" si="2"/>
        <v>52</v>
      </c>
      <c r="C57" s="61" t="str">
        <f>IF(Mahasamund!C57="","",Mahasamund!C57)</f>
        <v/>
      </c>
      <c r="D57" s="164">
        <f>'Production Summary'!$N$4</f>
        <v>666</v>
      </c>
      <c r="E57" s="164">
        <f>'Production Summary'!$M$4</f>
        <v>27.75</v>
      </c>
      <c r="F57" s="164">
        <v>0</v>
      </c>
      <c r="G57" s="164">
        <f>'Production Summary'!$N$5</f>
        <v>666</v>
      </c>
      <c r="H57" s="164">
        <f>'Production Summary'!$M$5</f>
        <v>27.75</v>
      </c>
      <c r="I57" s="164">
        <v>0</v>
      </c>
      <c r="J57" s="164">
        <f>'Production Summary'!$N$6</f>
        <v>200</v>
      </c>
      <c r="K57" s="328">
        <f>'Production Summary'!$M$6</f>
        <v>7.5</v>
      </c>
      <c r="L57" s="164">
        <v>0</v>
      </c>
      <c r="M57" s="365">
        <f>'Production Summary'!$N$7</f>
        <v>612.72</v>
      </c>
      <c r="N57" s="367">
        <f>'Production Summary'!$M$7</f>
        <v>25.53</v>
      </c>
      <c r="O57" s="164">
        <v>0</v>
      </c>
      <c r="P57" s="164">
        <f>'Production Summary'!$N$8</f>
        <v>780</v>
      </c>
      <c r="Q57" s="164">
        <f>'Production Summary'!$M$8</f>
        <v>65</v>
      </c>
      <c r="R57" s="164">
        <v>0</v>
      </c>
      <c r="S57" s="164">
        <f>'Production Summary'!$N$9</f>
        <v>720</v>
      </c>
      <c r="T57" s="164">
        <f>'Production Summary'!$M$9</f>
        <v>60</v>
      </c>
      <c r="U57" s="164">
        <v>0</v>
      </c>
      <c r="V57" s="164">
        <f>'Production Summary'!$N$10</f>
        <v>876</v>
      </c>
      <c r="W57" s="164">
        <f>'Production Summary'!$M$10</f>
        <v>73</v>
      </c>
      <c r="X57" s="164">
        <v>0</v>
      </c>
      <c r="Y57" s="164">
        <f>'Production Summary'!$N$14</f>
        <v>177</v>
      </c>
      <c r="Z57" s="328">
        <f>'Production Summary'!$M$14</f>
        <v>14.75</v>
      </c>
      <c r="AA57" s="164">
        <v>0</v>
      </c>
      <c r="AB57" s="164">
        <f>'Production Summary'!$N$15</f>
        <v>126</v>
      </c>
      <c r="AC57" s="164">
        <f>'Production Summary'!$M$15</f>
        <v>21</v>
      </c>
      <c r="AD57" s="164">
        <v>0</v>
      </c>
      <c r="AE57" s="164">
        <f>'Production Summary'!$N$16</f>
        <v>252</v>
      </c>
      <c r="AF57" s="164">
        <f>'Production Summary'!$M$16</f>
        <v>21</v>
      </c>
      <c r="AG57" s="164">
        <v>0</v>
      </c>
      <c r="AH57" s="164">
        <f>'Production Summary'!$N$18</f>
        <v>1035</v>
      </c>
      <c r="AI57" s="164">
        <f>'Production Summary'!$M$18</f>
        <v>17.25</v>
      </c>
      <c r="AJ57" s="164">
        <v>0</v>
      </c>
      <c r="AK57" s="164">
        <f>'Production Summary'!$N$19</f>
        <v>870</v>
      </c>
      <c r="AL57" s="164">
        <f>'Production Summary'!$M$19</f>
        <v>29</v>
      </c>
      <c r="AM57" s="164">
        <v>0</v>
      </c>
      <c r="AN57" s="164">
        <f>'Production Summary'!$N$20</f>
        <v>864</v>
      </c>
      <c r="AO57" s="164">
        <f>'Production Summary'!$M$20</f>
        <v>72</v>
      </c>
      <c r="AP57" s="164">
        <v>0</v>
      </c>
      <c r="AQ57" s="164">
        <f>'Production Summary'!$N$21</f>
        <v>670</v>
      </c>
      <c r="AR57" s="164">
        <f>'Production Summary'!$M$21</f>
        <v>335</v>
      </c>
      <c r="AS57" s="164">
        <v>0</v>
      </c>
      <c r="AT57" s="386">
        <f>'Production Summary'!$N$22</f>
        <v>375</v>
      </c>
      <c r="AU57" s="164">
        <f>'Production Summary'!$N$23</f>
        <v>1050</v>
      </c>
      <c r="AV57" s="164">
        <f>'Production Summary'!$N$25</f>
        <v>300</v>
      </c>
      <c r="AW57" s="164">
        <f>'Production Summary'!$M$25</f>
        <v>25</v>
      </c>
      <c r="AX57" s="164">
        <v>0</v>
      </c>
      <c r="AY57" s="164">
        <f>'Production Summary'!$N$26</f>
        <v>300</v>
      </c>
      <c r="AZ57" s="164">
        <f>'Production Summary'!$M$26</f>
        <v>25</v>
      </c>
      <c r="BA57" s="164">
        <v>0</v>
      </c>
      <c r="BB57" s="164">
        <f>'Production Summary'!$N$28</f>
        <v>777</v>
      </c>
      <c r="BC57" s="164">
        <f>'Production Summary'!$M$28</f>
        <v>12.95</v>
      </c>
      <c r="BD57" s="164">
        <v>0</v>
      </c>
      <c r="BE57" s="164">
        <f>'Production Summary'!$N$29</f>
        <v>612</v>
      </c>
      <c r="BF57" s="164">
        <f>'Production Summary'!$M$29</f>
        <v>51</v>
      </c>
      <c r="BG57" s="164">
        <v>0</v>
      </c>
      <c r="BH57" s="164">
        <f>'Production Summary'!$N$30</f>
        <v>500</v>
      </c>
      <c r="BI57" s="164">
        <f>'Production Summary'!$M$30</f>
        <v>250</v>
      </c>
      <c r="BJ57" s="164">
        <v>0</v>
      </c>
      <c r="BK57" s="386"/>
      <c r="BL57" s="164">
        <f>'Production Summary'!$N$32</f>
        <v>875</v>
      </c>
      <c r="BM57" s="164">
        <f>'Production Summary'!$N$34</f>
        <v>360.59999999999997</v>
      </c>
      <c r="BN57" s="164">
        <f>'Production Summary'!$M$34</f>
        <v>6.01</v>
      </c>
      <c r="BO57" s="164">
        <v>0</v>
      </c>
      <c r="BP57" s="164">
        <f>'Production Summary'!$N$36</f>
        <v>717</v>
      </c>
      <c r="BQ57" s="164">
        <f>'Production Summary'!$M$36</f>
        <v>11.95</v>
      </c>
      <c r="BR57" s="164">
        <v>0</v>
      </c>
      <c r="BS57" s="164">
        <f>'Production Summary'!$N$37</f>
        <v>210</v>
      </c>
      <c r="BT57" s="164">
        <f>'Production Summary'!$M$37</f>
        <v>21</v>
      </c>
      <c r="BU57" s="164">
        <v>0</v>
      </c>
      <c r="BV57" s="164">
        <f>'Production Summary'!$N$38</f>
        <v>280</v>
      </c>
      <c r="BW57" s="164">
        <f>'Production Summary'!$M$38</f>
        <v>28</v>
      </c>
      <c r="BX57" s="164">
        <v>0</v>
      </c>
      <c r="BY57" s="165">
        <f>'Production Summary'!$N$39</f>
        <v>300.38406247988502</v>
      </c>
      <c r="BZ57" s="164">
        <f>'Production Summary'!$M$39</f>
        <v>30.038406247988501</v>
      </c>
      <c r="CA57" s="164">
        <v>0</v>
      </c>
      <c r="CB57" s="164">
        <f>'Production Summary'!$N$40</f>
        <v>131.30000000000001</v>
      </c>
      <c r="CC57" s="164">
        <f>'Production Summary'!$M$40</f>
        <v>13.13</v>
      </c>
      <c r="CD57" s="164">
        <v>0</v>
      </c>
      <c r="CE57" s="164">
        <f>'Production Summary'!$N$42</f>
        <v>1136.3519999999996</v>
      </c>
      <c r="CF57" s="164">
        <f>'Production Summary'!$M$42</f>
        <v>81.167999999999978</v>
      </c>
      <c r="CG57" s="164">
        <v>0</v>
      </c>
      <c r="CH57" s="164">
        <v>0</v>
      </c>
      <c r="CI57" s="164">
        <f>'Production Summary'!$N$43</f>
        <v>184</v>
      </c>
      <c r="CJ57" s="164">
        <v>0</v>
      </c>
      <c r="CK57" s="164">
        <f>'Production Summary'!$N$44</f>
        <v>355</v>
      </c>
      <c r="CL57" s="164">
        <v>0</v>
      </c>
      <c r="CM57" s="375">
        <f>'Production Summary'!$N$45</f>
        <v>1650</v>
      </c>
      <c r="CN57" s="164">
        <f>'Production Summary'!$N$46</f>
        <v>270</v>
      </c>
      <c r="CO57" s="164">
        <f>'Production Summary'!$N$47</f>
        <v>1350</v>
      </c>
      <c r="CP57" s="166"/>
      <c r="CQ57" s="164">
        <f>'Production Summary'!$N$49</f>
        <v>8004.1580041580037</v>
      </c>
      <c r="CR57" s="164">
        <f>'Production Summary'!$M$49</f>
        <v>66.701316701316699</v>
      </c>
      <c r="CS57" s="164">
        <f>'Production Summary'!$N$50</f>
        <v>13331.600831600828</v>
      </c>
      <c r="CT57" s="164">
        <f>'Production Summary'!$M$50</f>
        <v>148.1288981288981</v>
      </c>
      <c r="CU57" s="164">
        <f>'Production Summary'!$N$51</f>
        <v>12785.862785862784</v>
      </c>
      <c r="CV57" s="164">
        <f>'Production Summary'!$M$51</f>
        <v>355.16285516285512</v>
      </c>
      <c r="CW57" s="164">
        <f>'Production Summary'!$N$52</f>
        <v>12629.937629937627</v>
      </c>
      <c r="CX57" s="164">
        <f>'Production Summary'!$M$52</f>
        <v>701.66320166320156</v>
      </c>
      <c r="CY57" s="164">
        <f>'Production Summary'!$N$53</f>
        <v>12396.049896049895</v>
      </c>
      <c r="CZ57" s="164">
        <f>'Production Summary'!$M$53</f>
        <v>688.66943866943859</v>
      </c>
      <c r="DA57" s="164">
        <f>'Production Summary'!$N$54</f>
        <v>13799.376299376298</v>
      </c>
      <c r="DB57" s="164">
        <f>'Production Summary'!$M$54</f>
        <v>766.63201663201653</v>
      </c>
      <c r="DC57" s="328">
        <f>'Production Summary'!$N$60</f>
        <v>12863.825363825363</v>
      </c>
      <c r="DD57" s="328">
        <f>'Production Summary'!$M$60</f>
        <v>714.65696465696465</v>
      </c>
      <c r="DE57" s="164">
        <f>'Production Summary'!$N$59</f>
        <v>11148.648648648648</v>
      </c>
      <c r="DF57" s="328">
        <f>'Production Summary'!$M$59</f>
        <v>619.36936936936934</v>
      </c>
      <c r="DG57" s="164">
        <f>'Production Summary'!$N$55</f>
        <v>13842.68884268884</v>
      </c>
      <c r="DH57" s="164">
        <f>'Production Summary'!$M$55</f>
        <v>3460.67221067221</v>
      </c>
      <c r="DI57" s="164">
        <f>'Production Summary'!$N$56</f>
        <v>13097.713097713096</v>
      </c>
      <c r="DJ57" s="164">
        <f>'Production Summary'!$M$56</f>
        <v>163.72141372141371</v>
      </c>
      <c r="DK57" s="164">
        <f>'Production Summary'!$N$57</f>
        <v>14189.189189189186</v>
      </c>
      <c r="DL57" s="164">
        <f>'Production Summary'!$M$57</f>
        <v>394.14414414414409</v>
      </c>
      <c r="DM57" s="164">
        <f>'Production Summary'!$N$58</f>
        <v>14017.671517671517</v>
      </c>
      <c r="DN57" s="164">
        <f>'Production Summary'!$M$58</f>
        <v>778.75952875952873</v>
      </c>
      <c r="DO57" s="164">
        <f>'Production Summary'!$N$61</f>
        <v>4500</v>
      </c>
      <c r="DP57" s="328">
        <f>'Production Summary'!$M$61</f>
        <v>750</v>
      </c>
      <c r="DQ57" s="164">
        <v>0</v>
      </c>
      <c r="DR57" s="164">
        <f>'Production Summary'!$N$62</f>
        <v>8900</v>
      </c>
      <c r="DS57" s="164">
        <f>'Production Summary'!$N$70</f>
        <v>300</v>
      </c>
      <c r="DT57" s="328">
        <f>'Production Summary'!$M$70</f>
        <v>25</v>
      </c>
      <c r="DU57" s="164">
        <v>0</v>
      </c>
      <c r="DV57" s="164">
        <f>'Production Summary'!$N$71</f>
        <v>150</v>
      </c>
      <c r="DW57" s="164">
        <v>0</v>
      </c>
      <c r="DX57" s="164">
        <f>'Production Summary'!$N$64</f>
        <v>192</v>
      </c>
      <c r="DY57" s="164">
        <v>0</v>
      </c>
      <c r="DZ57" s="391">
        <f>'Production Summary'!$N$65</f>
        <v>384</v>
      </c>
      <c r="EA57" s="164">
        <v>0</v>
      </c>
      <c r="EB57" s="391">
        <f>'Production Summary'!$N$66</f>
        <v>192</v>
      </c>
      <c r="EC57" s="164">
        <v>0</v>
      </c>
      <c r="ED57" s="164">
        <f>'Production Summary'!$N$67</f>
        <v>96</v>
      </c>
      <c r="EE57" s="164">
        <v>0</v>
      </c>
      <c r="EF57" s="164">
        <f>'Production Summary'!$N$68</f>
        <v>96</v>
      </c>
      <c r="EG57" s="164">
        <v>0</v>
      </c>
      <c r="EH57" s="164">
        <f>'Production Summary'!$N$69</f>
        <v>340</v>
      </c>
      <c r="EI57" s="101"/>
      <c r="EJ57" s="3"/>
      <c r="EK57" s="3"/>
      <c r="ER57" s="64" t="s">
        <v>73</v>
      </c>
      <c r="ES57" s="61" t="str">
        <f t="shared" si="14"/>
        <v/>
      </c>
      <c r="ET57" s="24">
        <f t="shared" si="1"/>
        <v>0</v>
      </c>
    </row>
    <row r="58" spans="1:150" ht="15" customHeight="1">
      <c r="A58" t="b">
        <f>C58=Mahasamund!C58</f>
        <v>1</v>
      </c>
      <c r="B58" s="65">
        <f t="shared" si="2"/>
        <v>53</v>
      </c>
      <c r="C58" s="61" t="str">
        <f>IF(Mahasamund!C58="","",Mahasamund!C58)</f>
        <v/>
      </c>
      <c r="D58" s="164">
        <f>'Production Summary'!$N$4</f>
        <v>666</v>
      </c>
      <c r="E58" s="164">
        <f>'Production Summary'!$M$4</f>
        <v>27.75</v>
      </c>
      <c r="F58" s="164">
        <v>0</v>
      </c>
      <c r="G58" s="164">
        <f>'Production Summary'!$N$5</f>
        <v>666</v>
      </c>
      <c r="H58" s="164">
        <f>'Production Summary'!$M$5</f>
        <v>27.75</v>
      </c>
      <c r="I58" s="164">
        <v>0</v>
      </c>
      <c r="J58" s="164">
        <f>'Production Summary'!$N$6</f>
        <v>200</v>
      </c>
      <c r="K58" s="328">
        <f>'Production Summary'!$M$6</f>
        <v>7.5</v>
      </c>
      <c r="L58" s="164">
        <v>0</v>
      </c>
      <c r="M58" s="365">
        <f>'Production Summary'!$N$7</f>
        <v>612.72</v>
      </c>
      <c r="N58" s="367">
        <f>'Production Summary'!$M$7</f>
        <v>25.53</v>
      </c>
      <c r="O58" s="164">
        <v>0</v>
      </c>
      <c r="P58" s="164">
        <f>'Production Summary'!$N$8</f>
        <v>780</v>
      </c>
      <c r="Q58" s="164">
        <f>'Production Summary'!$M$8</f>
        <v>65</v>
      </c>
      <c r="R58" s="164">
        <v>0</v>
      </c>
      <c r="S58" s="164">
        <f>'Production Summary'!$N$9</f>
        <v>720</v>
      </c>
      <c r="T58" s="164">
        <f>'Production Summary'!$M$9</f>
        <v>60</v>
      </c>
      <c r="U58" s="164">
        <v>0</v>
      </c>
      <c r="V58" s="164">
        <f>'Production Summary'!$N$10</f>
        <v>876</v>
      </c>
      <c r="W58" s="164">
        <f>'Production Summary'!$M$10</f>
        <v>73</v>
      </c>
      <c r="X58" s="164">
        <v>0</v>
      </c>
      <c r="Y58" s="164">
        <f>'Production Summary'!$N$14</f>
        <v>177</v>
      </c>
      <c r="Z58" s="328">
        <f>'Production Summary'!$M$14</f>
        <v>14.75</v>
      </c>
      <c r="AA58" s="164">
        <v>0</v>
      </c>
      <c r="AB58" s="164">
        <f>'Production Summary'!$N$15</f>
        <v>126</v>
      </c>
      <c r="AC58" s="164">
        <f>'Production Summary'!$M$15</f>
        <v>21</v>
      </c>
      <c r="AD58" s="164">
        <v>0</v>
      </c>
      <c r="AE58" s="164">
        <f>'Production Summary'!$N$16</f>
        <v>252</v>
      </c>
      <c r="AF58" s="164">
        <f>'Production Summary'!$M$16</f>
        <v>21</v>
      </c>
      <c r="AG58" s="164">
        <v>0</v>
      </c>
      <c r="AH58" s="164">
        <f>'Production Summary'!$N$18</f>
        <v>1035</v>
      </c>
      <c r="AI58" s="164">
        <f>'Production Summary'!$M$18</f>
        <v>17.25</v>
      </c>
      <c r="AJ58" s="164">
        <v>0</v>
      </c>
      <c r="AK58" s="164">
        <f>'Production Summary'!$N$19</f>
        <v>870</v>
      </c>
      <c r="AL58" s="164">
        <f>'Production Summary'!$M$19</f>
        <v>29</v>
      </c>
      <c r="AM58" s="164">
        <v>0</v>
      </c>
      <c r="AN58" s="164">
        <f>'Production Summary'!$N$20</f>
        <v>864</v>
      </c>
      <c r="AO58" s="164">
        <f>'Production Summary'!$M$20</f>
        <v>72</v>
      </c>
      <c r="AP58" s="164">
        <v>0</v>
      </c>
      <c r="AQ58" s="164">
        <f>'Production Summary'!$N$21</f>
        <v>670</v>
      </c>
      <c r="AR58" s="164">
        <f>'Production Summary'!$M$21</f>
        <v>335</v>
      </c>
      <c r="AS58" s="164">
        <v>0</v>
      </c>
      <c r="AT58" s="386">
        <f>'Production Summary'!$N$22</f>
        <v>375</v>
      </c>
      <c r="AU58" s="164">
        <f>'Production Summary'!$N$23</f>
        <v>1050</v>
      </c>
      <c r="AV58" s="164">
        <f>'Production Summary'!$N$25</f>
        <v>300</v>
      </c>
      <c r="AW58" s="164">
        <f>'Production Summary'!$M$25</f>
        <v>25</v>
      </c>
      <c r="AX58" s="164">
        <v>0</v>
      </c>
      <c r="AY58" s="164">
        <f>'Production Summary'!$N$26</f>
        <v>300</v>
      </c>
      <c r="AZ58" s="164">
        <f>'Production Summary'!$M$26</f>
        <v>25</v>
      </c>
      <c r="BA58" s="164">
        <v>0</v>
      </c>
      <c r="BB58" s="164">
        <f>'Production Summary'!$N$28</f>
        <v>777</v>
      </c>
      <c r="BC58" s="164">
        <f>'Production Summary'!$M$28</f>
        <v>12.95</v>
      </c>
      <c r="BD58" s="164">
        <v>0</v>
      </c>
      <c r="BE58" s="164">
        <f>'Production Summary'!$N$29</f>
        <v>612</v>
      </c>
      <c r="BF58" s="164">
        <f>'Production Summary'!$M$29</f>
        <v>51</v>
      </c>
      <c r="BG58" s="164">
        <v>0</v>
      </c>
      <c r="BH58" s="164">
        <f>'Production Summary'!$N$30</f>
        <v>500</v>
      </c>
      <c r="BI58" s="164">
        <f>'Production Summary'!$M$30</f>
        <v>250</v>
      </c>
      <c r="BJ58" s="164">
        <v>0</v>
      </c>
      <c r="BK58" s="386"/>
      <c r="BL58" s="164">
        <f>'Production Summary'!$N$32</f>
        <v>875</v>
      </c>
      <c r="BM58" s="164">
        <f>'Production Summary'!$N$34</f>
        <v>360.59999999999997</v>
      </c>
      <c r="BN58" s="164">
        <f>'Production Summary'!$M$34</f>
        <v>6.01</v>
      </c>
      <c r="BO58" s="164">
        <v>0</v>
      </c>
      <c r="BP58" s="164">
        <f>'Production Summary'!$N$36</f>
        <v>717</v>
      </c>
      <c r="BQ58" s="164">
        <f>'Production Summary'!$M$36</f>
        <v>11.95</v>
      </c>
      <c r="BR58" s="164">
        <v>0</v>
      </c>
      <c r="BS58" s="164">
        <f>'Production Summary'!$N$37</f>
        <v>210</v>
      </c>
      <c r="BT58" s="164">
        <f>'Production Summary'!$M$37</f>
        <v>21</v>
      </c>
      <c r="BU58" s="164">
        <v>0</v>
      </c>
      <c r="BV58" s="164">
        <f>'Production Summary'!$N$38</f>
        <v>280</v>
      </c>
      <c r="BW58" s="164">
        <f>'Production Summary'!$M$38</f>
        <v>28</v>
      </c>
      <c r="BX58" s="164">
        <v>0</v>
      </c>
      <c r="BY58" s="165">
        <f>'Production Summary'!$N$39</f>
        <v>300.38406247988502</v>
      </c>
      <c r="BZ58" s="164">
        <f>'Production Summary'!$M$39</f>
        <v>30.038406247988501</v>
      </c>
      <c r="CA58" s="164">
        <v>0</v>
      </c>
      <c r="CB58" s="164">
        <f>'Production Summary'!$N$40</f>
        <v>131.30000000000001</v>
      </c>
      <c r="CC58" s="164">
        <f>'Production Summary'!$M$40</f>
        <v>13.13</v>
      </c>
      <c r="CD58" s="164">
        <v>0</v>
      </c>
      <c r="CE58" s="164">
        <f>'Production Summary'!$N$42</f>
        <v>1136.3519999999996</v>
      </c>
      <c r="CF58" s="164">
        <f>'Production Summary'!$M$42</f>
        <v>81.167999999999978</v>
      </c>
      <c r="CG58" s="164">
        <v>0</v>
      </c>
      <c r="CH58" s="164">
        <v>0</v>
      </c>
      <c r="CI58" s="164">
        <f>'Production Summary'!$N$43</f>
        <v>184</v>
      </c>
      <c r="CJ58" s="164">
        <v>0</v>
      </c>
      <c r="CK58" s="164">
        <f>'Production Summary'!$N$44</f>
        <v>355</v>
      </c>
      <c r="CL58" s="164">
        <v>0</v>
      </c>
      <c r="CM58" s="375">
        <f>'Production Summary'!$N$45</f>
        <v>1650</v>
      </c>
      <c r="CN58" s="164">
        <f>'Production Summary'!$N$46</f>
        <v>270</v>
      </c>
      <c r="CO58" s="164">
        <f>'Production Summary'!$N$47</f>
        <v>1350</v>
      </c>
      <c r="CP58" s="166"/>
      <c r="CQ58" s="164">
        <f>'Production Summary'!$N$49</f>
        <v>8004.1580041580037</v>
      </c>
      <c r="CR58" s="164">
        <f>'Production Summary'!$M$49</f>
        <v>66.701316701316699</v>
      </c>
      <c r="CS58" s="164">
        <f>'Production Summary'!$N$50</f>
        <v>13331.600831600828</v>
      </c>
      <c r="CT58" s="164">
        <f>'Production Summary'!$M$50</f>
        <v>148.1288981288981</v>
      </c>
      <c r="CU58" s="164">
        <f>'Production Summary'!$N$51</f>
        <v>12785.862785862784</v>
      </c>
      <c r="CV58" s="164">
        <f>'Production Summary'!$M$51</f>
        <v>355.16285516285512</v>
      </c>
      <c r="CW58" s="164">
        <f>'Production Summary'!$N$52</f>
        <v>12629.937629937627</v>
      </c>
      <c r="CX58" s="164">
        <f>'Production Summary'!$M$52</f>
        <v>701.66320166320156</v>
      </c>
      <c r="CY58" s="164">
        <f>'Production Summary'!$N$53</f>
        <v>12396.049896049895</v>
      </c>
      <c r="CZ58" s="164">
        <f>'Production Summary'!$M$53</f>
        <v>688.66943866943859</v>
      </c>
      <c r="DA58" s="164">
        <f>'Production Summary'!$N$54</f>
        <v>13799.376299376298</v>
      </c>
      <c r="DB58" s="164">
        <f>'Production Summary'!$M$54</f>
        <v>766.63201663201653</v>
      </c>
      <c r="DC58" s="328">
        <f>'Production Summary'!$N$60</f>
        <v>12863.825363825363</v>
      </c>
      <c r="DD58" s="328">
        <f>'Production Summary'!$M$60</f>
        <v>714.65696465696465</v>
      </c>
      <c r="DE58" s="164">
        <f>'Production Summary'!$N$59</f>
        <v>11148.648648648648</v>
      </c>
      <c r="DF58" s="328">
        <f>'Production Summary'!$M$59</f>
        <v>619.36936936936934</v>
      </c>
      <c r="DG58" s="164">
        <f>'Production Summary'!$N$55</f>
        <v>13842.68884268884</v>
      </c>
      <c r="DH58" s="164">
        <f>'Production Summary'!$M$55</f>
        <v>3460.67221067221</v>
      </c>
      <c r="DI58" s="164">
        <f>'Production Summary'!$N$56</f>
        <v>13097.713097713096</v>
      </c>
      <c r="DJ58" s="164">
        <f>'Production Summary'!$M$56</f>
        <v>163.72141372141371</v>
      </c>
      <c r="DK58" s="164">
        <f>'Production Summary'!$N$57</f>
        <v>14189.189189189186</v>
      </c>
      <c r="DL58" s="164">
        <f>'Production Summary'!$M$57</f>
        <v>394.14414414414409</v>
      </c>
      <c r="DM58" s="164">
        <f>'Production Summary'!$N$58</f>
        <v>14017.671517671517</v>
      </c>
      <c r="DN58" s="164">
        <f>'Production Summary'!$M$58</f>
        <v>778.75952875952873</v>
      </c>
      <c r="DO58" s="164">
        <f>'Production Summary'!$N$61</f>
        <v>4500</v>
      </c>
      <c r="DP58" s="328">
        <f>'Production Summary'!$M$61</f>
        <v>750</v>
      </c>
      <c r="DQ58" s="164">
        <v>0</v>
      </c>
      <c r="DR58" s="164">
        <f>'Production Summary'!$N$62</f>
        <v>8900</v>
      </c>
      <c r="DS58" s="164">
        <f>'Production Summary'!$N$70</f>
        <v>300</v>
      </c>
      <c r="DT58" s="328">
        <f>'Production Summary'!$M$70</f>
        <v>25</v>
      </c>
      <c r="DU58" s="164">
        <v>0</v>
      </c>
      <c r="DV58" s="164">
        <f>'Production Summary'!$N$71</f>
        <v>150</v>
      </c>
      <c r="DW58" s="164">
        <v>0</v>
      </c>
      <c r="DX58" s="164">
        <f>'Production Summary'!$N$64</f>
        <v>192</v>
      </c>
      <c r="DY58" s="164">
        <v>0</v>
      </c>
      <c r="DZ58" s="391">
        <f>'Production Summary'!$N$65</f>
        <v>384</v>
      </c>
      <c r="EA58" s="164">
        <v>0</v>
      </c>
      <c r="EB58" s="391">
        <f>'Production Summary'!$N$66</f>
        <v>192</v>
      </c>
      <c r="EC58" s="164">
        <v>0</v>
      </c>
      <c r="ED58" s="164">
        <f>'Production Summary'!$N$67</f>
        <v>96</v>
      </c>
      <c r="EE58" s="164">
        <v>0</v>
      </c>
      <c r="EF58" s="164">
        <f>'Production Summary'!$N$68</f>
        <v>96</v>
      </c>
      <c r="EG58" s="164">
        <v>0</v>
      </c>
      <c r="EH58" s="164">
        <f>'Production Summary'!$N$69</f>
        <v>340</v>
      </c>
      <c r="EI58" s="101"/>
      <c r="EJ58" s="3"/>
      <c r="EK58" s="3"/>
      <c r="ER58" s="64" t="s">
        <v>74</v>
      </c>
      <c r="ES58" s="61" t="str">
        <f t="shared" si="14"/>
        <v/>
      </c>
      <c r="ET58" s="24">
        <f t="shared" si="1"/>
        <v>0</v>
      </c>
    </row>
    <row r="59" spans="1:150" ht="15" customHeight="1">
      <c r="A59" t="b">
        <f>C59=Mahasamund!C59</f>
        <v>1</v>
      </c>
      <c r="B59" s="65">
        <f t="shared" si="2"/>
        <v>54</v>
      </c>
      <c r="C59" s="61" t="str">
        <f>IF(Mahasamund!C59="","",Mahasamund!C59)</f>
        <v/>
      </c>
      <c r="D59" s="164">
        <f>'Production Summary'!$N$4</f>
        <v>666</v>
      </c>
      <c r="E59" s="164">
        <f>'Production Summary'!$M$4</f>
        <v>27.75</v>
      </c>
      <c r="F59" s="164">
        <v>0</v>
      </c>
      <c r="G59" s="164">
        <f>'Production Summary'!$N$5</f>
        <v>666</v>
      </c>
      <c r="H59" s="164">
        <f>'Production Summary'!$M$5</f>
        <v>27.75</v>
      </c>
      <c r="I59" s="164">
        <v>0</v>
      </c>
      <c r="J59" s="164">
        <f>'Production Summary'!$N$6</f>
        <v>200</v>
      </c>
      <c r="K59" s="328">
        <f>'Production Summary'!$M$6</f>
        <v>7.5</v>
      </c>
      <c r="L59" s="164">
        <v>0</v>
      </c>
      <c r="M59" s="365">
        <f>'Production Summary'!$N$7</f>
        <v>612.72</v>
      </c>
      <c r="N59" s="367">
        <f>'Production Summary'!$M$7</f>
        <v>25.53</v>
      </c>
      <c r="O59" s="164">
        <v>0</v>
      </c>
      <c r="P59" s="164">
        <f>'Production Summary'!$N$8</f>
        <v>780</v>
      </c>
      <c r="Q59" s="164">
        <f>'Production Summary'!$M$8</f>
        <v>65</v>
      </c>
      <c r="R59" s="164">
        <v>0</v>
      </c>
      <c r="S59" s="164">
        <f>'Production Summary'!$N$9</f>
        <v>720</v>
      </c>
      <c r="T59" s="164">
        <f>'Production Summary'!$M$9</f>
        <v>60</v>
      </c>
      <c r="U59" s="164">
        <v>0</v>
      </c>
      <c r="V59" s="164">
        <f>'Production Summary'!$N$10</f>
        <v>876</v>
      </c>
      <c r="W59" s="164">
        <f>'Production Summary'!$M$10</f>
        <v>73</v>
      </c>
      <c r="X59" s="164">
        <v>0</v>
      </c>
      <c r="Y59" s="164">
        <f>'Production Summary'!$N$14</f>
        <v>177</v>
      </c>
      <c r="Z59" s="328">
        <f>'Production Summary'!$M$14</f>
        <v>14.75</v>
      </c>
      <c r="AA59" s="164">
        <v>0</v>
      </c>
      <c r="AB59" s="164">
        <f>'Production Summary'!$N$15</f>
        <v>126</v>
      </c>
      <c r="AC59" s="164">
        <f>'Production Summary'!$M$15</f>
        <v>21</v>
      </c>
      <c r="AD59" s="164">
        <v>0</v>
      </c>
      <c r="AE59" s="164">
        <f>'Production Summary'!$N$16</f>
        <v>252</v>
      </c>
      <c r="AF59" s="164">
        <f>'Production Summary'!$M$16</f>
        <v>21</v>
      </c>
      <c r="AG59" s="164">
        <v>0</v>
      </c>
      <c r="AH59" s="164">
        <f>'Production Summary'!$N$18</f>
        <v>1035</v>
      </c>
      <c r="AI59" s="164">
        <f>'Production Summary'!$M$18</f>
        <v>17.25</v>
      </c>
      <c r="AJ59" s="164">
        <v>0</v>
      </c>
      <c r="AK59" s="164">
        <f>'Production Summary'!$N$19</f>
        <v>870</v>
      </c>
      <c r="AL59" s="164">
        <f>'Production Summary'!$M$19</f>
        <v>29</v>
      </c>
      <c r="AM59" s="164">
        <v>0</v>
      </c>
      <c r="AN59" s="164">
        <f>'Production Summary'!$N$20</f>
        <v>864</v>
      </c>
      <c r="AO59" s="164">
        <f>'Production Summary'!$M$20</f>
        <v>72</v>
      </c>
      <c r="AP59" s="164">
        <v>0</v>
      </c>
      <c r="AQ59" s="164">
        <f>'Production Summary'!$N$21</f>
        <v>670</v>
      </c>
      <c r="AR59" s="164">
        <f>'Production Summary'!$M$21</f>
        <v>335</v>
      </c>
      <c r="AS59" s="164">
        <v>0</v>
      </c>
      <c r="AT59" s="386">
        <f>'Production Summary'!$N$22</f>
        <v>375</v>
      </c>
      <c r="AU59" s="164">
        <f>'Production Summary'!$N$23</f>
        <v>1050</v>
      </c>
      <c r="AV59" s="164">
        <f>'Production Summary'!$N$25</f>
        <v>300</v>
      </c>
      <c r="AW59" s="164">
        <f>'Production Summary'!$M$25</f>
        <v>25</v>
      </c>
      <c r="AX59" s="164">
        <v>0</v>
      </c>
      <c r="AY59" s="164">
        <f>'Production Summary'!$N$26</f>
        <v>300</v>
      </c>
      <c r="AZ59" s="164">
        <f>'Production Summary'!$M$26</f>
        <v>25</v>
      </c>
      <c r="BA59" s="164">
        <v>0</v>
      </c>
      <c r="BB59" s="164">
        <f>'Production Summary'!$N$28</f>
        <v>777</v>
      </c>
      <c r="BC59" s="164">
        <f>'Production Summary'!$M$28</f>
        <v>12.95</v>
      </c>
      <c r="BD59" s="164">
        <v>0</v>
      </c>
      <c r="BE59" s="164">
        <f>'Production Summary'!$N$29</f>
        <v>612</v>
      </c>
      <c r="BF59" s="164">
        <f>'Production Summary'!$M$29</f>
        <v>51</v>
      </c>
      <c r="BG59" s="164">
        <v>0</v>
      </c>
      <c r="BH59" s="164">
        <f>'Production Summary'!$N$30</f>
        <v>500</v>
      </c>
      <c r="BI59" s="164">
        <f>'Production Summary'!$M$30</f>
        <v>250</v>
      </c>
      <c r="BJ59" s="164">
        <v>0</v>
      </c>
      <c r="BK59" s="386"/>
      <c r="BL59" s="164">
        <f>'Production Summary'!$N$32</f>
        <v>875</v>
      </c>
      <c r="BM59" s="164">
        <f>'Production Summary'!$N$34</f>
        <v>360.59999999999997</v>
      </c>
      <c r="BN59" s="164">
        <f>'Production Summary'!$M$34</f>
        <v>6.01</v>
      </c>
      <c r="BO59" s="164">
        <v>0</v>
      </c>
      <c r="BP59" s="164">
        <f>'Production Summary'!$N$36</f>
        <v>717</v>
      </c>
      <c r="BQ59" s="164">
        <f>'Production Summary'!$M$36</f>
        <v>11.95</v>
      </c>
      <c r="BR59" s="164">
        <v>0</v>
      </c>
      <c r="BS59" s="164">
        <f>'Production Summary'!$N$37</f>
        <v>210</v>
      </c>
      <c r="BT59" s="164">
        <f>'Production Summary'!$M$37</f>
        <v>21</v>
      </c>
      <c r="BU59" s="164">
        <v>0</v>
      </c>
      <c r="BV59" s="164">
        <f>'Production Summary'!$N$38</f>
        <v>280</v>
      </c>
      <c r="BW59" s="164">
        <f>'Production Summary'!$M$38</f>
        <v>28</v>
      </c>
      <c r="BX59" s="164">
        <v>0</v>
      </c>
      <c r="BY59" s="165">
        <f>'Production Summary'!$N$39</f>
        <v>300.38406247988502</v>
      </c>
      <c r="BZ59" s="164">
        <f>'Production Summary'!$M$39</f>
        <v>30.038406247988501</v>
      </c>
      <c r="CA59" s="164">
        <v>0</v>
      </c>
      <c r="CB59" s="164">
        <f>'Production Summary'!$N$40</f>
        <v>131.30000000000001</v>
      </c>
      <c r="CC59" s="164">
        <f>'Production Summary'!$M$40</f>
        <v>13.13</v>
      </c>
      <c r="CD59" s="164">
        <v>0</v>
      </c>
      <c r="CE59" s="164">
        <f>'Production Summary'!$N$42</f>
        <v>1136.3519999999996</v>
      </c>
      <c r="CF59" s="164">
        <f>'Production Summary'!$M$42</f>
        <v>81.167999999999978</v>
      </c>
      <c r="CG59" s="164">
        <v>0</v>
      </c>
      <c r="CH59" s="164">
        <v>0</v>
      </c>
      <c r="CI59" s="164">
        <f>'Production Summary'!$N$43</f>
        <v>184</v>
      </c>
      <c r="CJ59" s="164">
        <v>0</v>
      </c>
      <c r="CK59" s="164">
        <f>'Production Summary'!$N$44</f>
        <v>355</v>
      </c>
      <c r="CL59" s="164">
        <v>0</v>
      </c>
      <c r="CM59" s="375">
        <f>'Production Summary'!$N$45</f>
        <v>1650</v>
      </c>
      <c r="CN59" s="164">
        <f>'Production Summary'!$N$46</f>
        <v>270</v>
      </c>
      <c r="CO59" s="164">
        <f>'Production Summary'!$N$47</f>
        <v>1350</v>
      </c>
      <c r="CP59" s="166"/>
      <c r="CQ59" s="164">
        <f>'Production Summary'!$N$49</f>
        <v>8004.1580041580037</v>
      </c>
      <c r="CR59" s="164">
        <f>'Production Summary'!$M$49</f>
        <v>66.701316701316699</v>
      </c>
      <c r="CS59" s="164">
        <f>'Production Summary'!$N$50</f>
        <v>13331.600831600828</v>
      </c>
      <c r="CT59" s="164">
        <f>'Production Summary'!$M$50</f>
        <v>148.1288981288981</v>
      </c>
      <c r="CU59" s="164">
        <f>'Production Summary'!$N$51</f>
        <v>12785.862785862784</v>
      </c>
      <c r="CV59" s="164">
        <f>'Production Summary'!$M$51</f>
        <v>355.16285516285512</v>
      </c>
      <c r="CW59" s="164">
        <f>'Production Summary'!$N$52</f>
        <v>12629.937629937627</v>
      </c>
      <c r="CX59" s="164">
        <f>'Production Summary'!$M$52</f>
        <v>701.66320166320156</v>
      </c>
      <c r="CY59" s="164">
        <f>'Production Summary'!$N$53</f>
        <v>12396.049896049895</v>
      </c>
      <c r="CZ59" s="164">
        <f>'Production Summary'!$M$53</f>
        <v>688.66943866943859</v>
      </c>
      <c r="DA59" s="164">
        <f>'Production Summary'!$N$54</f>
        <v>13799.376299376298</v>
      </c>
      <c r="DB59" s="164">
        <f>'Production Summary'!$M$54</f>
        <v>766.63201663201653</v>
      </c>
      <c r="DC59" s="328">
        <f>'Production Summary'!$N$60</f>
        <v>12863.825363825363</v>
      </c>
      <c r="DD59" s="328">
        <f>'Production Summary'!$M$60</f>
        <v>714.65696465696465</v>
      </c>
      <c r="DE59" s="164">
        <f>'Production Summary'!$N$59</f>
        <v>11148.648648648648</v>
      </c>
      <c r="DF59" s="328">
        <f>'Production Summary'!$M$59</f>
        <v>619.36936936936934</v>
      </c>
      <c r="DG59" s="164">
        <f>'Production Summary'!$N$55</f>
        <v>13842.68884268884</v>
      </c>
      <c r="DH59" s="164">
        <f>'Production Summary'!$M$55</f>
        <v>3460.67221067221</v>
      </c>
      <c r="DI59" s="164">
        <f>'Production Summary'!$N$56</f>
        <v>13097.713097713096</v>
      </c>
      <c r="DJ59" s="164">
        <f>'Production Summary'!$M$56</f>
        <v>163.72141372141371</v>
      </c>
      <c r="DK59" s="164">
        <f>'Production Summary'!$N$57</f>
        <v>14189.189189189186</v>
      </c>
      <c r="DL59" s="164">
        <f>'Production Summary'!$M$57</f>
        <v>394.14414414414409</v>
      </c>
      <c r="DM59" s="164">
        <f>'Production Summary'!$N$58</f>
        <v>14017.671517671517</v>
      </c>
      <c r="DN59" s="164">
        <f>'Production Summary'!$M$58</f>
        <v>778.75952875952873</v>
      </c>
      <c r="DO59" s="164">
        <f>'Production Summary'!$N$61</f>
        <v>4500</v>
      </c>
      <c r="DP59" s="328">
        <f>'Production Summary'!$M$61</f>
        <v>750</v>
      </c>
      <c r="DQ59" s="164">
        <v>0</v>
      </c>
      <c r="DR59" s="164">
        <f>'Production Summary'!$N$62</f>
        <v>8900</v>
      </c>
      <c r="DS59" s="164">
        <f>'Production Summary'!$N$70</f>
        <v>300</v>
      </c>
      <c r="DT59" s="328">
        <f>'Production Summary'!$M$70</f>
        <v>25</v>
      </c>
      <c r="DU59" s="164">
        <v>0</v>
      </c>
      <c r="DV59" s="164">
        <f>'Production Summary'!$N$71</f>
        <v>150</v>
      </c>
      <c r="DW59" s="164">
        <v>0</v>
      </c>
      <c r="DX59" s="164">
        <f>'Production Summary'!$N$64</f>
        <v>192</v>
      </c>
      <c r="DY59" s="164">
        <v>0</v>
      </c>
      <c r="DZ59" s="391">
        <f>'Production Summary'!$N$65</f>
        <v>384</v>
      </c>
      <c r="EA59" s="164">
        <v>0</v>
      </c>
      <c r="EB59" s="391">
        <f>'Production Summary'!$N$66</f>
        <v>192</v>
      </c>
      <c r="EC59" s="164">
        <v>0</v>
      </c>
      <c r="ED59" s="164">
        <f>'Production Summary'!$N$67</f>
        <v>96</v>
      </c>
      <c r="EE59" s="164">
        <v>0</v>
      </c>
      <c r="EF59" s="164">
        <f>'Production Summary'!$N$68</f>
        <v>96</v>
      </c>
      <c r="EG59" s="164">
        <v>0</v>
      </c>
      <c r="EH59" s="164">
        <f>'Production Summary'!$N$69</f>
        <v>340</v>
      </c>
      <c r="EI59" s="101"/>
      <c r="EJ59" s="3"/>
      <c r="EK59" s="3"/>
      <c r="ER59" s="64" t="s">
        <v>75</v>
      </c>
      <c r="ES59" s="61" t="str">
        <f t="shared" si="14"/>
        <v/>
      </c>
      <c r="ET59" s="24">
        <f t="shared" si="1"/>
        <v>0</v>
      </c>
    </row>
    <row r="60" spans="1:150" ht="15" customHeight="1">
      <c r="A60" t="b">
        <f>C60=Mahasamund!C60</f>
        <v>1</v>
      </c>
      <c r="B60" s="65">
        <f t="shared" si="2"/>
        <v>55</v>
      </c>
      <c r="C60" s="61" t="str">
        <f>IF(Mahasamund!C60="","",Mahasamund!C60)</f>
        <v/>
      </c>
      <c r="D60" s="164">
        <f>'Production Summary'!$N$4</f>
        <v>666</v>
      </c>
      <c r="E60" s="164">
        <f>'Production Summary'!$M$4</f>
        <v>27.75</v>
      </c>
      <c r="F60" s="164">
        <v>0</v>
      </c>
      <c r="G60" s="164">
        <f>'Production Summary'!$N$5</f>
        <v>666</v>
      </c>
      <c r="H60" s="164">
        <f>'Production Summary'!$M$5</f>
        <v>27.75</v>
      </c>
      <c r="I60" s="164">
        <v>0</v>
      </c>
      <c r="J60" s="164">
        <f>'Production Summary'!$N$6</f>
        <v>200</v>
      </c>
      <c r="K60" s="328">
        <f>'Production Summary'!$M$6</f>
        <v>7.5</v>
      </c>
      <c r="L60" s="164">
        <v>0</v>
      </c>
      <c r="M60" s="365">
        <f>'Production Summary'!$N$7</f>
        <v>612.72</v>
      </c>
      <c r="N60" s="367">
        <f>'Production Summary'!$M$7</f>
        <v>25.53</v>
      </c>
      <c r="O60" s="164">
        <v>0</v>
      </c>
      <c r="P60" s="164">
        <f>'Production Summary'!$N$8</f>
        <v>780</v>
      </c>
      <c r="Q60" s="164">
        <f>'Production Summary'!$M$8</f>
        <v>65</v>
      </c>
      <c r="R60" s="164">
        <v>0</v>
      </c>
      <c r="S60" s="164">
        <f>'Production Summary'!$N$9</f>
        <v>720</v>
      </c>
      <c r="T60" s="164">
        <f>'Production Summary'!$M$9</f>
        <v>60</v>
      </c>
      <c r="U60" s="164">
        <v>0</v>
      </c>
      <c r="V60" s="164">
        <f>'Production Summary'!$N$10</f>
        <v>876</v>
      </c>
      <c r="W60" s="164">
        <f>'Production Summary'!$M$10</f>
        <v>73</v>
      </c>
      <c r="X60" s="164">
        <v>0</v>
      </c>
      <c r="Y60" s="164">
        <f>'Production Summary'!$N$14</f>
        <v>177</v>
      </c>
      <c r="Z60" s="328">
        <f>'Production Summary'!$M$14</f>
        <v>14.75</v>
      </c>
      <c r="AA60" s="164">
        <v>0</v>
      </c>
      <c r="AB60" s="164">
        <f>'Production Summary'!$N$15</f>
        <v>126</v>
      </c>
      <c r="AC60" s="164">
        <f>'Production Summary'!$M$15</f>
        <v>21</v>
      </c>
      <c r="AD60" s="164">
        <v>0</v>
      </c>
      <c r="AE60" s="164">
        <f>'Production Summary'!$N$16</f>
        <v>252</v>
      </c>
      <c r="AF60" s="164">
        <f>'Production Summary'!$M$16</f>
        <v>21</v>
      </c>
      <c r="AG60" s="164">
        <v>0</v>
      </c>
      <c r="AH60" s="164">
        <f>'Production Summary'!$N$18</f>
        <v>1035</v>
      </c>
      <c r="AI60" s="164">
        <f>'Production Summary'!$M$18</f>
        <v>17.25</v>
      </c>
      <c r="AJ60" s="164">
        <v>0</v>
      </c>
      <c r="AK60" s="164">
        <f>'Production Summary'!$N$19</f>
        <v>870</v>
      </c>
      <c r="AL60" s="164">
        <f>'Production Summary'!$M$19</f>
        <v>29</v>
      </c>
      <c r="AM60" s="164">
        <v>0</v>
      </c>
      <c r="AN60" s="164">
        <f>'Production Summary'!$N$20</f>
        <v>864</v>
      </c>
      <c r="AO60" s="164">
        <f>'Production Summary'!$M$20</f>
        <v>72</v>
      </c>
      <c r="AP60" s="164">
        <v>0</v>
      </c>
      <c r="AQ60" s="164">
        <f>'Production Summary'!$N$21</f>
        <v>670</v>
      </c>
      <c r="AR60" s="164">
        <f>'Production Summary'!$M$21</f>
        <v>335</v>
      </c>
      <c r="AS60" s="164">
        <v>0</v>
      </c>
      <c r="AT60" s="386">
        <f>'Production Summary'!$N$22</f>
        <v>375</v>
      </c>
      <c r="AU60" s="164">
        <f>'Production Summary'!$N$23</f>
        <v>1050</v>
      </c>
      <c r="AV60" s="164">
        <f>'Production Summary'!$N$25</f>
        <v>300</v>
      </c>
      <c r="AW60" s="164">
        <f>'Production Summary'!$M$25</f>
        <v>25</v>
      </c>
      <c r="AX60" s="164">
        <v>0</v>
      </c>
      <c r="AY60" s="164">
        <f>'Production Summary'!$N$26</f>
        <v>300</v>
      </c>
      <c r="AZ60" s="164">
        <f>'Production Summary'!$M$26</f>
        <v>25</v>
      </c>
      <c r="BA60" s="164">
        <v>0</v>
      </c>
      <c r="BB60" s="164">
        <f>'Production Summary'!$N$28</f>
        <v>777</v>
      </c>
      <c r="BC60" s="164">
        <f>'Production Summary'!$M$28</f>
        <v>12.95</v>
      </c>
      <c r="BD60" s="164">
        <v>0</v>
      </c>
      <c r="BE60" s="164">
        <f>'Production Summary'!$N$29</f>
        <v>612</v>
      </c>
      <c r="BF60" s="164">
        <f>'Production Summary'!$M$29</f>
        <v>51</v>
      </c>
      <c r="BG60" s="164">
        <v>0</v>
      </c>
      <c r="BH60" s="164">
        <f>'Production Summary'!$N$30</f>
        <v>500</v>
      </c>
      <c r="BI60" s="164">
        <f>'Production Summary'!$M$30</f>
        <v>250</v>
      </c>
      <c r="BJ60" s="164">
        <v>0</v>
      </c>
      <c r="BK60" s="386"/>
      <c r="BL60" s="164">
        <f>'Production Summary'!$N$32</f>
        <v>875</v>
      </c>
      <c r="BM60" s="164">
        <f>'Production Summary'!$N$34</f>
        <v>360.59999999999997</v>
      </c>
      <c r="BN60" s="164">
        <f>'Production Summary'!$M$34</f>
        <v>6.01</v>
      </c>
      <c r="BO60" s="164">
        <v>0</v>
      </c>
      <c r="BP60" s="164">
        <f>'Production Summary'!$N$36</f>
        <v>717</v>
      </c>
      <c r="BQ60" s="164">
        <f>'Production Summary'!$M$36</f>
        <v>11.95</v>
      </c>
      <c r="BR60" s="164">
        <v>0</v>
      </c>
      <c r="BS60" s="164">
        <f>'Production Summary'!$N$37</f>
        <v>210</v>
      </c>
      <c r="BT60" s="164">
        <f>'Production Summary'!$M$37</f>
        <v>21</v>
      </c>
      <c r="BU60" s="164">
        <v>0</v>
      </c>
      <c r="BV60" s="164">
        <f>'Production Summary'!$N$38</f>
        <v>280</v>
      </c>
      <c r="BW60" s="164">
        <f>'Production Summary'!$M$38</f>
        <v>28</v>
      </c>
      <c r="BX60" s="164">
        <v>0</v>
      </c>
      <c r="BY60" s="165">
        <f>'Production Summary'!$N$39</f>
        <v>300.38406247988502</v>
      </c>
      <c r="BZ60" s="164">
        <f>'Production Summary'!$M$39</f>
        <v>30.038406247988501</v>
      </c>
      <c r="CA60" s="164">
        <v>0</v>
      </c>
      <c r="CB60" s="164">
        <f>'Production Summary'!$N$40</f>
        <v>131.30000000000001</v>
      </c>
      <c r="CC60" s="164">
        <f>'Production Summary'!$M$40</f>
        <v>13.13</v>
      </c>
      <c r="CD60" s="164">
        <v>0</v>
      </c>
      <c r="CE60" s="164">
        <f>'Production Summary'!$N$42</f>
        <v>1136.3519999999996</v>
      </c>
      <c r="CF60" s="164">
        <f>'Production Summary'!$M$42</f>
        <v>81.167999999999978</v>
      </c>
      <c r="CG60" s="164">
        <v>0</v>
      </c>
      <c r="CH60" s="164">
        <v>0</v>
      </c>
      <c r="CI60" s="164">
        <f>'Production Summary'!$N$43</f>
        <v>184</v>
      </c>
      <c r="CJ60" s="164">
        <v>0</v>
      </c>
      <c r="CK60" s="164">
        <f>'Production Summary'!$N$44</f>
        <v>355</v>
      </c>
      <c r="CL60" s="164">
        <v>0</v>
      </c>
      <c r="CM60" s="375">
        <f>'Production Summary'!$N$45</f>
        <v>1650</v>
      </c>
      <c r="CN60" s="164">
        <f>'Production Summary'!$N$46</f>
        <v>270</v>
      </c>
      <c r="CO60" s="164">
        <f>'Production Summary'!$N$47</f>
        <v>1350</v>
      </c>
      <c r="CP60" s="166"/>
      <c r="CQ60" s="164">
        <f>'Production Summary'!$N$49</f>
        <v>8004.1580041580037</v>
      </c>
      <c r="CR60" s="164">
        <f>'Production Summary'!$M$49</f>
        <v>66.701316701316699</v>
      </c>
      <c r="CS60" s="164">
        <f>'Production Summary'!$N$50</f>
        <v>13331.600831600828</v>
      </c>
      <c r="CT60" s="164">
        <f>'Production Summary'!$M$50</f>
        <v>148.1288981288981</v>
      </c>
      <c r="CU60" s="164">
        <f>'Production Summary'!$N$51</f>
        <v>12785.862785862784</v>
      </c>
      <c r="CV60" s="164">
        <f>'Production Summary'!$M$51</f>
        <v>355.16285516285512</v>
      </c>
      <c r="CW60" s="164">
        <f>'Production Summary'!$N$52</f>
        <v>12629.937629937627</v>
      </c>
      <c r="CX60" s="164">
        <f>'Production Summary'!$M$52</f>
        <v>701.66320166320156</v>
      </c>
      <c r="CY60" s="164">
        <f>'Production Summary'!$N$53</f>
        <v>12396.049896049895</v>
      </c>
      <c r="CZ60" s="164">
        <f>'Production Summary'!$M$53</f>
        <v>688.66943866943859</v>
      </c>
      <c r="DA60" s="164">
        <f>'Production Summary'!$N$54</f>
        <v>13799.376299376298</v>
      </c>
      <c r="DB60" s="164">
        <f>'Production Summary'!$M$54</f>
        <v>766.63201663201653</v>
      </c>
      <c r="DC60" s="328">
        <f>'Production Summary'!$N$60</f>
        <v>12863.825363825363</v>
      </c>
      <c r="DD60" s="328">
        <f>'Production Summary'!$M$60</f>
        <v>714.65696465696465</v>
      </c>
      <c r="DE60" s="164">
        <f>'Production Summary'!$N$59</f>
        <v>11148.648648648648</v>
      </c>
      <c r="DF60" s="328">
        <f>'Production Summary'!$M$59</f>
        <v>619.36936936936934</v>
      </c>
      <c r="DG60" s="164">
        <f>'Production Summary'!$N$55</f>
        <v>13842.68884268884</v>
      </c>
      <c r="DH60" s="164">
        <f>'Production Summary'!$M$55</f>
        <v>3460.67221067221</v>
      </c>
      <c r="DI60" s="164">
        <f>'Production Summary'!$N$56</f>
        <v>13097.713097713096</v>
      </c>
      <c r="DJ60" s="164">
        <f>'Production Summary'!$M$56</f>
        <v>163.72141372141371</v>
      </c>
      <c r="DK60" s="164">
        <f>'Production Summary'!$N$57</f>
        <v>14189.189189189186</v>
      </c>
      <c r="DL60" s="164">
        <f>'Production Summary'!$M$57</f>
        <v>394.14414414414409</v>
      </c>
      <c r="DM60" s="164">
        <f>'Production Summary'!$N$58</f>
        <v>14017.671517671517</v>
      </c>
      <c r="DN60" s="164">
        <f>'Production Summary'!$M$58</f>
        <v>778.75952875952873</v>
      </c>
      <c r="DO60" s="164">
        <f>'Production Summary'!$N$61</f>
        <v>4500</v>
      </c>
      <c r="DP60" s="328">
        <f>'Production Summary'!$M$61</f>
        <v>750</v>
      </c>
      <c r="DQ60" s="164">
        <v>0</v>
      </c>
      <c r="DR60" s="164">
        <f>'Production Summary'!$N$62</f>
        <v>8900</v>
      </c>
      <c r="DS60" s="164">
        <f>'Production Summary'!$N$70</f>
        <v>300</v>
      </c>
      <c r="DT60" s="328">
        <f>'Production Summary'!$M$70</f>
        <v>25</v>
      </c>
      <c r="DU60" s="164">
        <v>0</v>
      </c>
      <c r="DV60" s="164">
        <f>'Production Summary'!$N$71</f>
        <v>150</v>
      </c>
      <c r="DW60" s="164">
        <v>0</v>
      </c>
      <c r="DX60" s="164">
        <f>'Production Summary'!$N$64</f>
        <v>192</v>
      </c>
      <c r="DY60" s="164">
        <v>0</v>
      </c>
      <c r="DZ60" s="391">
        <f>'Production Summary'!$N$65</f>
        <v>384</v>
      </c>
      <c r="EA60" s="164">
        <v>0</v>
      </c>
      <c r="EB60" s="391">
        <f>'Production Summary'!$N$66</f>
        <v>192</v>
      </c>
      <c r="EC60" s="164">
        <v>0</v>
      </c>
      <c r="ED60" s="164">
        <f>'Production Summary'!$N$67</f>
        <v>96</v>
      </c>
      <c r="EE60" s="164">
        <v>0</v>
      </c>
      <c r="EF60" s="164">
        <f>'Production Summary'!$N$68</f>
        <v>96</v>
      </c>
      <c r="EG60" s="164">
        <v>0</v>
      </c>
      <c r="EH60" s="164">
        <f>'Production Summary'!$N$69</f>
        <v>340</v>
      </c>
      <c r="EI60" s="101"/>
      <c r="EJ60" s="3"/>
      <c r="EK60" s="3"/>
      <c r="ER60" s="64" t="s">
        <v>76</v>
      </c>
      <c r="ES60" s="61" t="str">
        <f t="shared" si="14"/>
        <v/>
      </c>
      <c r="ET60" s="24">
        <f t="shared" si="1"/>
        <v>0</v>
      </c>
    </row>
    <row r="61" spans="1:150" ht="15" customHeight="1">
      <c r="A61" t="b">
        <f>C61=Mahasamund!C61</f>
        <v>1</v>
      </c>
      <c r="B61" s="65">
        <f t="shared" si="2"/>
        <v>56</v>
      </c>
      <c r="C61" s="61" t="str">
        <f>IF(Mahasamund!C61="","",Mahasamund!C61)</f>
        <v/>
      </c>
      <c r="D61" s="164">
        <f>'Production Summary'!$N$4</f>
        <v>666</v>
      </c>
      <c r="E61" s="164">
        <f>'Production Summary'!$M$4</f>
        <v>27.75</v>
      </c>
      <c r="F61" s="164">
        <v>0</v>
      </c>
      <c r="G61" s="164">
        <f>'Production Summary'!$N$5</f>
        <v>666</v>
      </c>
      <c r="H61" s="164">
        <f>'Production Summary'!$M$5</f>
        <v>27.75</v>
      </c>
      <c r="I61" s="164">
        <v>0</v>
      </c>
      <c r="J61" s="164">
        <f>'Production Summary'!$N$6</f>
        <v>200</v>
      </c>
      <c r="K61" s="328">
        <f>'Production Summary'!$M$6</f>
        <v>7.5</v>
      </c>
      <c r="L61" s="164">
        <v>0</v>
      </c>
      <c r="M61" s="365">
        <f>'Production Summary'!$N$7</f>
        <v>612.72</v>
      </c>
      <c r="N61" s="367">
        <f>'Production Summary'!$M$7</f>
        <v>25.53</v>
      </c>
      <c r="O61" s="164">
        <v>0</v>
      </c>
      <c r="P61" s="164">
        <f>'Production Summary'!$N$8</f>
        <v>780</v>
      </c>
      <c r="Q61" s="164">
        <f>'Production Summary'!$M$8</f>
        <v>65</v>
      </c>
      <c r="R61" s="164">
        <v>0</v>
      </c>
      <c r="S61" s="164">
        <f>'Production Summary'!$N$9</f>
        <v>720</v>
      </c>
      <c r="T61" s="164">
        <f>'Production Summary'!$M$9</f>
        <v>60</v>
      </c>
      <c r="U61" s="164">
        <v>0</v>
      </c>
      <c r="V61" s="164">
        <f>'Production Summary'!$N$10</f>
        <v>876</v>
      </c>
      <c r="W61" s="164">
        <f>'Production Summary'!$M$10</f>
        <v>73</v>
      </c>
      <c r="X61" s="164">
        <v>0</v>
      </c>
      <c r="Y61" s="164">
        <f>'Production Summary'!$N$14</f>
        <v>177</v>
      </c>
      <c r="Z61" s="328">
        <f>'Production Summary'!$M$14</f>
        <v>14.75</v>
      </c>
      <c r="AA61" s="164">
        <v>0</v>
      </c>
      <c r="AB61" s="164">
        <f>'Production Summary'!$N$15</f>
        <v>126</v>
      </c>
      <c r="AC61" s="164">
        <f>'Production Summary'!$M$15</f>
        <v>21</v>
      </c>
      <c r="AD61" s="164">
        <v>0</v>
      </c>
      <c r="AE61" s="164">
        <f>'Production Summary'!$N$16</f>
        <v>252</v>
      </c>
      <c r="AF61" s="164">
        <f>'Production Summary'!$M$16</f>
        <v>21</v>
      </c>
      <c r="AG61" s="164">
        <v>0</v>
      </c>
      <c r="AH61" s="164">
        <f>'Production Summary'!$N$18</f>
        <v>1035</v>
      </c>
      <c r="AI61" s="164">
        <f>'Production Summary'!$M$18</f>
        <v>17.25</v>
      </c>
      <c r="AJ61" s="164">
        <v>0</v>
      </c>
      <c r="AK61" s="164">
        <f>'Production Summary'!$N$19</f>
        <v>870</v>
      </c>
      <c r="AL61" s="164">
        <f>'Production Summary'!$M$19</f>
        <v>29</v>
      </c>
      <c r="AM61" s="164">
        <v>0</v>
      </c>
      <c r="AN61" s="164">
        <f>'Production Summary'!$N$20</f>
        <v>864</v>
      </c>
      <c r="AO61" s="164">
        <f>'Production Summary'!$M$20</f>
        <v>72</v>
      </c>
      <c r="AP61" s="164">
        <v>0</v>
      </c>
      <c r="AQ61" s="164">
        <f>'Production Summary'!$N$21</f>
        <v>670</v>
      </c>
      <c r="AR61" s="164">
        <f>'Production Summary'!$M$21</f>
        <v>335</v>
      </c>
      <c r="AS61" s="164">
        <v>0</v>
      </c>
      <c r="AT61" s="386">
        <f>'Production Summary'!$N$22</f>
        <v>375</v>
      </c>
      <c r="AU61" s="164">
        <f>'Production Summary'!$N$23</f>
        <v>1050</v>
      </c>
      <c r="AV61" s="164">
        <f>'Production Summary'!$N$25</f>
        <v>300</v>
      </c>
      <c r="AW61" s="164">
        <f>'Production Summary'!$M$25</f>
        <v>25</v>
      </c>
      <c r="AX61" s="164">
        <v>0</v>
      </c>
      <c r="AY61" s="164">
        <f>'Production Summary'!$N$26</f>
        <v>300</v>
      </c>
      <c r="AZ61" s="164">
        <f>'Production Summary'!$M$26</f>
        <v>25</v>
      </c>
      <c r="BA61" s="164">
        <v>0</v>
      </c>
      <c r="BB61" s="164">
        <f>'Production Summary'!$N$28</f>
        <v>777</v>
      </c>
      <c r="BC61" s="164">
        <f>'Production Summary'!$M$28</f>
        <v>12.95</v>
      </c>
      <c r="BD61" s="164">
        <v>0</v>
      </c>
      <c r="BE61" s="164">
        <f>'Production Summary'!$N$29</f>
        <v>612</v>
      </c>
      <c r="BF61" s="164">
        <f>'Production Summary'!$M$29</f>
        <v>51</v>
      </c>
      <c r="BG61" s="164">
        <v>0</v>
      </c>
      <c r="BH61" s="164">
        <f>'Production Summary'!$N$30</f>
        <v>500</v>
      </c>
      <c r="BI61" s="164">
        <f>'Production Summary'!$M$30</f>
        <v>250</v>
      </c>
      <c r="BJ61" s="164">
        <v>0</v>
      </c>
      <c r="BK61" s="386"/>
      <c r="BL61" s="164">
        <f>'Production Summary'!$N$32</f>
        <v>875</v>
      </c>
      <c r="BM61" s="164">
        <f>'Production Summary'!$N$34</f>
        <v>360.59999999999997</v>
      </c>
      <c r="BN61" s="164">
        <f>'Production Summary'!$M$34</f>
        <v>6.01</v>
      </c>
      <c r="BO61" s="164">
        <v>0</v>
      </c>
      <c r="BP61" s="164">
        <f>'Production Summary'!$N$36</f>
        <v>717</v>
      </c>
      <c r="BQ61" s="164">
        <f>'Production Summary'!$M$36</f>
        <v>11.95</v>
      </c>
      <c r="BR61" s="164">
        <v>0</v>
      </c>
      <c r="BS61" s="164">
        <f>'Production Summary'!$N$37</f>
        <v>210</v>
      </c>
      <c r="BT61" s="164">
        <f>'Production Summary'!$M$37</f>
        <v>21</v>
      </c>
      <c r="BU61" s="164">
        <v>0</v>
      </c>
      <c r="BV61" s="164">
        <f>'Production Summary'!$N$38</f>
        <v>280</v>
      </c>
      <c r="BW61" s="164">
        <f>'Production Summary'!$M$38</f>
        <v>28</v>
      </c>
      <c r="BX61" s="164">
        <v>0</v>
      </c>
      <c r="BY61" s="165">
        <f>'Production Summary'!$N$39</f>
        <v>300.38406247988502</v>
      </c>
      <c r="BZ61" s="164">
        <f>'Production Summary'!$M$39</f>
        <v>30.038406247988501</v>
      </c>
      <c r="CA61" s="164">
        <v>0</v>
      </c>
      <c r="CB61" s="164">
        <f>'Production Summary'!$N$40</f>
        <v>131.30000000000001</v>
      </c>
      <c r="CC61" s="164">
        <f>'Production Summary'!$M$40</f>
        <v>13.13</v>
      </c>
      <c r="CD61" s="164">
        <v>0</v>
      </c>
      <c r="CE61" s="164">
        <f>'Production Summary'!$N$42</f>
        <v>1136.3519999999996</v>
      </c>
      <c r="CF61" s="164">
        <f>'Production Summary'!$M$42</f>
        <v>81.167999999999978</v>
      </c>
      <c r="CG61" s="164">
        <v>0</v>
      </c>
      <c r="CH61" s="164">
        <v>0</v>
      </c>
      <c r="CI61" s="164">
        <f>'Production Summary'!$N$43</f>
        <v>184</v>
      </c>
      <c r="CJ61" s="164">
        <v>0</v>
      </c>
      <c r="CK61" s="164">
        <f>'Production Summary'!$N$44</f>
        <v>355</v>
      </c>
      <c r="CL61" s="164">
        <v>0</v>
      </c>
      <c r="CM61" s="375">
        <f>'Production Summary'!$N$45</f>
        <v>1650</v>
      </c>
      <c r="CN61" s="164">
        <f>'Production Summary'!$N$46</f>
        <v>270</v>
      </c>
      <c r="CO61" s="164">
        <f>'Production Summary'!$N$47</f>
        <v>1350</v>
      </c>
      <c r="CP61" s="166"/>
      <c r="CQ61" s="164">
        <f>'Production Summary'!$N$49</f>
        <v>8004.1580041580037</v>
      </c>
      <c r="CR61" s="164">
        <f>'Production Summary'!$M$49</f>
        <v>66.701316701316699</v>
      </c>
      <c r="CS61" s="164">
        <f>'Production Summary'!$N$50</f>
        <v>13331.600831600828</v>
      </c>
      <c r="CT61" s="164">
        <f>'Production Summary'!$M$50</f>
        <v>148.1288981288981</v>
      </c>
      <c r="CU61" s="164">
        <f>'Production Summary'!$N$51</f>
        <v>12785.862785862784</v>
      </c>
      <c r="CV61" s="164">
        <f>'Production Summary'!$M$51</f>
        <v>355.16285516285512</v>
      </c>
      <c r="CW61" s="164">
        <f>'Production Summary'!$N$52</f>
        <v>12629.937629937627</v>
      </c>
      <c r="CX61" s="164">
        <f>'Production Summary'!$M$52</f>
        <v>701.66320166320156</v>
      </c>
      <c r="CY61" s="164">
        <f>'Production Summary'!$N$53</f>
        <v>12396.049896049895</v>
      </c>
      <c r="CZ61" s="164">
        <f>'Production Summary'!$M$53</f>
        <v>688.66943866943859</v>
      </c>
      <c r="DA61" s="164">
        <f>'Production Summary'!$N$54</f>
        <v>13799.376299376298</v>
      </c>
      <c r="DB61" s="164">
        <f>'Production Summary'!$M$54</f>
        <v>766.63201663201653</v>
      </c>
      <c r="DC61" s="328">
        <f>'Production Summary'!$N$60</f>
        <v>12863.825363825363</v>
      </c>
      <c r="DD61" s="328">
        <f>'Production Summary'!$M$60</f>
        <v>714.65696465696465</v>
      </c>
      <c r="DE61" s="164">
        <f>'Production Summary'!$N$59</f>
        <v>11148.648648648648</v>
      </c>
      <c r="DF61" s="328">
        <f>'Production Summary'!$M$59</f>
        <v>619.36936936936934</v>
      </c>
      <c r="DG61" s="164">
        <f>'Production Summary'!$N$55</f>
        <v>13842.68884268884</v>
      </c>
      <c r="DH61" s="164">
        <f>'Production Summary'!$M$55</f>
        <v>3460.67221067221</v>
      </c>
      <c r="DI61" s="164">
        <f>'Production Summary'!$N$56</f>
        <v>13097.713097713096</v>
      </c>
      <c r="DJ61" s="164">
        <f>'Production Summary'!$M$56</f>
        <v>163.72141372141371</v>
      </c>
      <c r="DK61" s="164">
        <f>'Production Summary'!$N$57</f>
        <v>14189.189189189186</v>
      </c>
      <c r="DL61" s="164">
        <f>'Production Summary'!$M$57</f>
        <v>394.14414414414409</v>
      </c>
      <c r="DM61" s="164">
        <f>'Production Summary'!$N$58</f>
        <v>14017.671517671517</v>
      </c>
      <c r="DN61" s="164">
        <f>'Production Summary'!$M$58</f>
        <v>778.75952875952873</v>
      </c>
      <c r="DO61" s="164">
        <f>'Production Summary'!$N$61</f>
        <v>4500</v>
      </c>
      <c r="DP61" s="328">
        <f>'Production Summary'!$M$61</f>
        <v>750</v>
      </c>
      <c r="DQ61" s="164">
        <v>0</v>
      </c>
      <c r="DR61" s="164">
        <f>'Production Summary'!$N$62</f>
        <v>8900</v>
      </c>
      <c r="DS61" s="164">
        <f>'Production Summary'!$N$70</f>
        <v>300</v>
      </c>
      <c r="DT61" s="328">
        <f>'Production Summary'!$M$70</f>
        <v>25</v>
      </c>
      <c r="DU61" s="164">
        <v>0</v>
      </c>
      <c r="DV61" s="164">
        <f>'Production Summary'!$N$71</f>
        <v>150</v>
      </c>
      <c r="DW61" s="164">
        <v>0</v>
      </c>
      <c r="DX61" s="164">
        <f>'Production Summary'!$N$64</f>
        <v>192</v>
      </c>
      <c r="DY61" s="164">
        <v>0</v>
      </c>
      <c r="DZ61" s="391">
        <f>'Production Summary'!$N$65</f>
        <v>384</v>
      </c>
      <c r="EA61" s="164">
        <v>0</v>
      </c>
      <c r="EB61" s="391">
        <f>'Production Summary'!$N$66</f>
        <v>192</v>
      </c>
      <c r="EC61" s="164">
        <v>0</v>
      </c>
      <c r="ED61" s="164">
        <f>'Production Summary'!$N$67</f>
        <v>96</v>
      </c>
      <c r="EE61" s="164">
        <v>0</v>
      </c>
      <c r="EF61" s="164">
        <f>'Production Summary'!$N$68</f>
        <v>96</v>
      </c>
      <c r="EG61" s="164">
        <v>0</v>
      </c>
      <c r="EH61" s="164">
        <f>'Production Summary'!$N$69</f>
        <v>340</v>
      </c>
      <c r="EI61" s="101"/>
      <c r="EJ61" s="3"/>
      <c r="EK61" s="3"/>
      <c r="ER61" s="64" t="s">
        <v>77</v>
      </c>
      <c r="ES61" s="61" t="str">
        <f t="shared" si="14"/>
        <v/>
      </c>
      <c r="ET61" s="24">
        <f t="shared" si="1"/>
        <v>0</v>
      </c>
    </row>
    <row r="62" spans="1:150" ht="15" customHeight="1">
      <c r="A62" t="b">
        <f>C62=Mahasamund!C62</f>
        <v>1</v>
      </c>
      <c r="B62" s="65">
        <f t="shared" si="2"/>
        <v>57</v>
      </c>
      <c r="C62" s="61" t="str">
        <f>IF(Mahasamund!C62="","",Mahasamund!C62)</f>
        <v/>
      </c>
      <c r="D62" s="164">
        <f>'Production Summary'!$N$4</f>
        <v>666</v>
      </c>
      <c r="E62" s="164">
        <f>'Production Summary'!$M$4</f>
        <v>27.75</v>
      </c>
      <c r="F62" s="164">
        <v>0</v>
      </c>
      <c r="G62" s="164">
        <f>'Production Summary'!$N$5</f>
        <v>666</v>
      </c>
      <c r="H62" s="164">
        <f>'Production Summary'!$M$5</f>
        <v>27.75</v>
      </c>
      <c r="I62" s="164">
        <v>0</v>
      </c>
      <c r="J62" s="164">
        <f>'Production Summary'!$N$6</f>
        <v>200</v>
      </c>
      <c r="K62" s="328">
        <f>'Production Summary'!$M$6</f>
        <v>7.5</v>
      </c>
      <c r="L62" s="164">
        <v>0</v>
      </c>
      <c r="M62" s="365">
        <f>'Production Summary'!$N$7</f>
        <v>612.72</v>
      </c>
      <c r="N62" s="367">
        <f>'Production Summary'!$M$7</f>
        <v>25.53</v>
      </c>
      <c r="O62" s="164">
        <v>0</v>
      </c>
      <c r="P62" s="164">
        <f>'Production Summary'!$N$8</f>
        <v>780</v>
      </c>
      <c r="Q62" s="164">
        <f>'Production Summary'!$M$8</f>
        <v>65</v>
      </c>
      <c r="R62" s="164">
        <v>0</v>
      </c>
      <c r="S62" s="164">
        <f>'Production Summary'!$N$9</f>
        <v>720</v>
      </c>
      <c r="T62" s="164">
        <f>'Production Summary'!$M$9</f>
        <v>60</v>
      </c>
      <c r="U62" s="164">
        <v>0</v>
      </c>
      <c r="V62" s="164">
        <f>'Production Summary'!$N$10</f>
        <v>876</v>
      </c>
      <c r="W62" s="164">
        <f>'Production Summary'!$M$10</f>
        <v>73</v>
      </c>
      <c r="X62" s="164">
        <v>0</v>
      </c>
      <c r="Y62" s="164">
        <f>'Production Summary'!$N$14</f>
        <v>177</v>
      </c>
      <c r="Z62" s="328">
        <f>'Production Summary'!$M$14</f>
        <v>14.75</v>
      </c>
      <c r="AA62" s="164">
        <v>0</v>
      </c>
      <c r="AB62" s="164">
        <f>'Production Summary'!$N$15</f>
        <v>126</v>
      </c>
      <c r="AC62" s="164">
        <f>'Production Summary'!$M$15</f>
        <v>21</v>
      </c>
      <c r="AD62" s="164">
        <v>0</v>
      </c>
      <c r="AE62" s="164">
        <f>'Production Summary'!$N$16</f>
        <v>252</v>
      </c>
      <c r="AF62" s="164">
        <f>'Production Summary'!$M$16</f>
        <v>21</v>
      </c>
      <c r="AG62" s="164">
        <v>0</v>
      </c>
      <c r="AH62" s="164">
        <f>'Production Summary'!$N$18</f>
        <v>1035</v>
      </c>
      <c r="AI62" s="164">
        <f>'Production Summary'!$M$18</f>
        <v>17.25</v>
      </c>
      <c r="AJ62" s="164">
        <v>0</v>
      </c>
      <c r="AK62" s="164">
        <f>'Production Summary'!$N$19</f>
        <v>870</v>
      </c>
      <c r="AL62" s="164">
        <f>'Production Summary'!$M$19</f>
        <v>29</v>
      </c>
      <c r="AM62" s="164">
        <v>0</v>
      </c>
      <c r="AN62" s="164">
        <f>'Production Summary'!$N$20</f>
        <v>864</v>
      </c>
      <c r="AO62" s="164">
        <f>'Production Summary'!$M$20</f>
        <v>72</v>
      </c>
      <c r="AP62" s="164">
        <v>0</v>
      </c>
      <c r="AQ62" s="164">
        <f>'Production Summary'!$N$21</f>
        <v>670</v>
      </c>
      <c r="AR62" s="164">
        <f>'Production Summary'!$M$21</f>
        <v>335</v>
      </c>
      <c r="AS62" s="164">
        <v>0</v>
      </c>
      <c r="AT62" s="386">
        <f>'Production Summary'!$N$22</f>
        <v>375</v>
      </c>
      <c r="AU62" s="164">
        <f>'Production Summary'!$N$23</f>
        <v>1050</v>
      </c>
      <c r="AV62" s="164">
        <f>'Production Summary'!$N$25</f>
        <v>300</v>
      </c>
      <c r="AW62" s="164">
        <f>'Production Summary'!$M$25</f>
        <v>25</v>
      </c>
      <c r="AX62" s="164">
        <v>0</v>
      </c>
      <c r="AY62" s="164">
        <f>'Production Summary'!$N$26</f>
        <v>300</v>
      </c>
      <c r="AZ62" s="164">
        <f>'Production Summary'!$M$26</f>
        <v>25</v>
      </c>
      <c r="BA62" s="164">
        <v>0</v>
      </c>
      <c r="BB62" s="164">
        <f>'Production Summary'!$N$28</f>
        <v>777</v>
      </c>
      <c r="BC62" s="164">
        <f>'Production Summary'!$M$28</f>
        <v>12.95</v>
      </c>
      <c r="BD62" s="164">
        <v>0</v>
      </c>
      <c r="BE62" s="164">
        <f>'Production Summary'!$N$29</f>
        <v>612</v>
      </c>
      <c r="BF62" s="164">
        <f>'Production Summary'!$M$29</f>
        <v>51</v>
      </c>
      <c r="BG62" s="164">
        <v>0</v>
      </c>
      <c r="BH62" s="164">
        <f>'Production Summary'!$N$30</f>
        <v>500</v>
      </c>
      <c r="BI62" s="164">
        <f>'Production Summary'!$M$30</f>
        <v>250</v>
      </c>
      <c r="BJ62" s="164">
        <v>0</v>
      </c>
      <c r="BK62" s="386"/>
      <c r="BL62" s="164">
        <f>'Production Summary'!$N$32</f>
        <v>875</v>
      </c>
      <c r="BM62" s="164">
        <f>'Production Summary'!$N$34</f>
        <v>360.59999999999997</v>
      </c>
      <c r="BN62" s="164">
        <f>'Production Summary'!$M$34</f>
        <v>6.01</v>
      </c>
      <c r="BO62" s="164">
        <v>0</v>
      </c>
      <c r="BP62" s="164">
        <f>'Production Summary'!$N$36</f>
        <v>717</v>
      </c>
      <c r="BQ62" s="164">
        <f>'Production Summary'!$M$36</f>
        <v>11.95</v>
      </c>
      <c r="BR62" s="164">
        <v>0</v>
      </c>
      <c r="BS62" s="164">
        <f>'Production Summary'!$N$37</f>
        <v>210</v>
      </c>
      <c r="BT62" s="164">
        <f>'Production Summary'!$M$37</f>
        <v>21</v>
      </c>
      <c r="BU62" s="164">
        <v>0</v>
      </c>
      <c r="BV62" s="164">
        <f>'Production Summary'!$N$38</f>
        <v>280</v>
      </c>
      <c r="BW62" s="164">
        <f>'Production Summary'!$M$38</f>
        <v>28</v>
      </c>
      <c r="BX62" s="164">
        <v>0</v>
      </c>
      <c r="BY62" s="165">
        <f>'Production Summary'!$N$39</f>
        <v>300.38406247988502</v>
      </c>
      <c r="BZ62" s="164">
        <f>'Production Summary'!$M$39</f>
        <v>30.038406247988501</v>
      </c>
      <c r="CA62" s="164">
        <v>0</v>
      </c>
      <c r="CB62" s="164">
        <f>'Production Summary'!$N$40</f>
        <v>131.30000000000001</v>
      </c>
      <c r="CC62" s="164">
        <f>'Production Summary'!$M$40</f>
        <v>13.13</v>
      </c>
      <c r="CD62" s="164">
        <v>0</v>
      </c>
      <c r="CE62" s="164">
        <f>'Production Summary'!$N$42</f>
        <v>1136.3519999999996</v>
      </c>
      <c r="CF62" s="164">
        <f>'Production Summary'!$M$42</f>
        <v>81.167999999999978</v>
      </c>
      <c r="CG62" s="164">
        <v>0</v>
      </c>
      <c r="CH62" s="164">
        <v>0</v>
      </c>
      <c r="CI62" s="164">
        <f>'Production Summary'!$N$43</f>
        <v>184</v>
      </c>
      <c r="CJ62" s="164">
        <v>0</v>
      </c>
      <c r="CK62" s="164">
        <f>'Production Summary'!$N$44</f>
        <v>355</v>
      </c>
      <c r="CL62" s="164">
        <v>0</v>
      </c>
      <c r="CM62" s="375">
        <f>'Production Summary'!$N$45</f>
        <v>1650</v>
      </c>
      <c r="CN62" s="164">
        <f>'Production Summary'!$N$46</f>
        <v>270</v>
      </c>
      <c r="CO62" s="164">
        <f>'Production Summary'!$N$47</f>
        <v>1350</v>
      </c>
      <c r="CP62" s="166"/>
      <c r="CQ62" s="164">
        <f>'Production Summary'!$N$49</f>
        <v>8004.1580041580037</v>
      </c>
      <c r="CR62" s="164">
        <f>'Production Summary'!$M$49</f>
        <v>66.701316701316699</v>
      </c>
      <c r="CS62" s="164">
        <f>'Production Summary'!$N$50</f>
        <v>13331.600831600828</v>
      </c>
      <c r="CT62" s="164">
        <f>'Production Summary'!$M$50</f>
        <v>148.1288981288981</v>
      </c>
      <c r="CU62" s="164">
        <f>'Production Summary'!$N$51</f>
        <v>12785.862785862784</v>
      </c>
      <c r="CV62" s="164">
        <f>'Production Summary'!$M$51</f>
        <v>355.16285516285512</v>
      </c>
      <c r="CW62" s="164">
        <f>'Production Summary'!$N$52</f>
        <v>12629.937629937627</v>
      </c>
      <c r="CX62" s="164">
        <f>'Production Summary'!$M$52</f>
        <v>701.66320166320156</v>
      </c>
      <c r="CY62" s="164">
        <f>'Production Summary'!$N$53</f>
        <v>12396.049896049895</v>
      </c>
      <c r="CZ62" s="164">
        <f>'Production Summary'!$M$53</f>
        <v>688.66943866943859</v>
      </c>
      <c r="DA62" s="164">
        <f>'Production Summary'!$N$54</f>
        <v>13799.376299376298</v>
      </c>
      <c r="DB62" s="164">
        <f>'Production Summary'!$M$54</f>
        <v>766.63201663201653</v>
      </c>
      <c r="DC62" s="328">
        <f>'Production Summary'!$N$60</f>
        <v>12863.825363825363</v>
      </c>
      <c r="DD62" s="328">
        <f>'Production Summary'!$M$60</f>
        <v>714.65696465696465</v>
      </c>
      <c r="DE62" s="164">
        <f>'Production Summary'!$N$59</f>
        <v>11148.648648648648</v>
      </c>
      <c r="DF62" s="328">
        <f>'Production Summary'!$M$59</f>
        <v>619.36936936936934</v>
      </c>
      <c r="DG62" s="164">
        <f>'Production Summary'!$N$55</f>
        <v>13842.68884268884</v>
      </c>
      <c r="DH62" s="164">
        <f>'Production Summary'!$M$55</f>
        <v>3460.67221067221</v>
      </c>
      <c r="DI62" s="164">
        <f>'Production Summary'!$N$56</f>
        <v>13097.713097713096</v>
      </c>
      <c r="DJ62" s="164">
        <f>'Production Summary'!$M$56</f>
        <v>163.72141372141371</v>
      </c>
      <c r="DK62" s="164">
        <f>'Production Summary'!$N$57</f>
        <v>14189.189189189186</v>
      </c>
      <c r="DL62" s="164">
        <f>'Production Summary'!$M$57</f>
        <v>394.14414414414409</v>
      </c>
      <c r="DM62" s="164">
        <f>'Production Summary'!$N$58</f>
        <v>14017.671517671517</v>
      </c>
      <c r="DN62" s="164">
        <f>'Production Summary'!$M$58</f>
        <v>778.75952875952873</v>
      </c>
      <c r="DO62" s="164">
        <f>'Production Summary'!$N$61</f>
        <v>4500</v>
      </c>
      <c r="DP62" s="328">
        <f>'Production Summary'!$M$61</f>
        <v>750</v>
      </c>
      <c r="DQ62" s="164">
        <v>0</v>
      </c>
      <c r="DR62" s="164">
        <f>'Production Summary'!$N$62</f>
        <v>8900</v>
      </c>
      <c r="DS62" s="164">
        <f>'Production Summary'!$N$70</f>
        <v>300</v>
      </c>
      <c r="DT62" s="328">
        <f>'Production Summary'!$M$70</f>
        <v>25</v>
      </c>
      <c r="DU62" s="164">
        <v>0</v>
      </c>
      <c r="DV62" s="164">
        <f>'Production Summary'!$N$71</f>
        <v>150</v>
      </c>
      <c r="DW62" s="164">
        <v>0</v>
      </c>
      <c r="DX62" s="164">
        <f>'Production Summary'!$N$64</f>
        <v>192</v>
      </c>
      <c r="DY62" s="164">
        <v>0</v>
      </c>
      <c r="DZ62" s="391">
        <f>'Production Summary'!$N$65</f>
        <v>384</v>
      </c>
      <c r="EA62" s="164">
        <v>0</v>
      </c>
      <c r="EB62" s="391">
        <f>'Production Summary'!$N$66</f>
        <v>192</v>
      </c>
      <c r="EC62" s="164">
        <v>0</v>
      </c>
      <c r="ED62" s="164">
        <f>'Production Summary'!$N$67</f>
        <v>96</v>
      </c>
      <c r="EE62" s="164">
        <v>0</v>
      </c>
      <c r="EF62" s="164">
        <f>'Production Summary'!$N$68</f>
        <v>96</v>
      </c>
      <c r="EG62" s="164">
        <v>0</v>
      </c>
      <c r="EH62" s="164">
        <f>'Production Summary'!$N$69</f>
        <v>340</v>
      </c>
      <c r="EI62" s="101"/>
      <c r="EJ62" s="3"/>
      <c r="EK62" s="3"/>
      <c r="ER62" s="64" t="s">
        <v>78</v>
      </c>
      <c r="ES62" s="61" t="str">
        <f t="shared" si="14"/>
        <v/>
      </c>
      <c r="ET62" s="24">
        <f t="shared" si="1"/>
        <v>0</v>
      </c>
    </row>
    <row r="63" spans="1:150" ht="15" customHeight="1">
      <c r="A63" t="b">
        <f>C63=Mahasamund!C63</f>
        <v>1</v>
      </c>
      <c r="B63" s="65">
        <f t="shared" si="2"/>
        <v>58</v>
      </c>
      <c r="C63" s="61" t="str">
        <f>IF(Mahasamund!C63="","",Mahasamund!C63)</f>
        <v/>
      </c>
      <c r="D63" s="164">
        <f>'Production Summary'!$N$4</f>
        <v>666</v>
      </c>
      <c r="E63" s="164">
        <f>'Production Summary'!$M$4</f>
        <v>27.75</v>
      </c>
      <c r="F63" s="164">
        <v>0</v>
      </c>
      <c r="G63" s="164">
        <f>'Production Summary'!$N$5</f>
        <v>666</v>
      </c>
      <c r="H63" s="164">
        <f>'Production Summary'!$M$5</f>
        <v>27.75</v>
      </c>
      <c r="I63" s="164">
        <v>0</v>
      </c>
      <c r="J63" s="164">
        <f>'Production Summary'!$N$6</f>
        <v>200</v>
      </c>
      <c r="K63" s="328">
        <f>'Production Summary'!$M$6</f>
        <v>7.5</v>
      </c>
      <c r="L63" s="164">
        <v>0</v>
      </c>
      <c r="M63" s="365">
        <f>'Production Summary'!$N$7</f>
        <v>612.72</v>
      </c>
      <c r="N63" s="367">
        <f>'Production Summary'!$M$7</f>
        <v>25.53</v>
      </c>
      <c r="O63" s="164">
        <v>0</v>
      </c>
      <c r="P63" s="540">
        <f>Q63*12</f>
        <v>780</v>
      </c>
      <c r="Q63" s="540">
        <v>65</v>
      </c>
      <c r="R63" s="164">
        <v>0</v>
      </c>
      <c r="S63" s="164">
        <f>'Production Summary'!$N$9</f>
        <v>720</v>
      </c>
      <c r="T63" s="164">
        <f>'Production Summary'!$M$9</f>
        <v>60</v>
      </c>
      <c r="U63" s="164">
        <v>0</v>
      </c>
      <c r="V63" s="164">
        <f>'Production Summary'!$N$10</f>
        <v>876</v>
      </c>
      <c r="W63" s="164">
        <f>'Production Summary'!$M$10</f>
        <v>73</v>
      </c>
      <c r="X63" s="164">
        <v>0</v>
      </c>
      <c r="Y63" s="164">
        <f>'Production Summary'!$N$14</f>
        <v>177</v>
      </c>
      <c r="Z63" s="328">
        <f>'Production Summary'!$M$14</f>
        <v>14.75</v>
      </c>
      <c r="AA63" s="164">
        <v>0</v>
      </c>
      <c r="AB63" s="164">
        <f>'Production Summary'!$N$15</f>
        <v>126</v>
      </c>
      <c r="AC63" s="164">
        <f>'Production Summary'!$M$15</f>
        <v>21</v>
      </c>
      <c r="AD63" s="164">
        <v>0</v>
      </c>
      <c r="AE63" s="164">
        <f>'Production Summary'!$N$16</f>
        <v>252</v>
      </c>
      <c r="AF63" s="164">
        <f>'Production Summary'!$M$16</f>
        <v>21</v>
      </c>
      <c r="AG63" s="164">
        <v>0</v>
      </c>
      <c r="AH63" s="164">
        <f>'Production Summary'!$N$18</f>
        <v>1035</v>
      </c>
      <c r="AI63" s="164">
        <f>'Production Summary'!$M$18</f>
        <v>17.25</v>
      </c>
      <c r="AJ63" s="164">
        <v>0</v>
      </c>
      <c r="AK63" s="164">
        <f>'Production Summary'!$N$19</f>
        <v>870</v>
      </c>
      <c r="AL63" s="164">
        <f>'Production Summary'!$M$19</f>
        <v>29</v>
      </c>
      <c r="AM63" s="164">
        <v>0</v>
      </c>
      <c r="AN63" s="540">
        <f>'Production Summary'!$N$20</f>
        <v>864</v>
      </c>
      <c r="AO63" s="540">
        <f>'Production Summary'!$M$20</f>
        <v>72</v>
      </c>
      <c r="AP63" s="164">
        <v>0</v>
      </c>
      <c r="AQ63" s="164">
        <f>'Production Summary'!$N$21</f>
        <v>670</v>
      </c>
      <c r="AR63" s="164">
        <f>'Production Summary'!$M$21</f>
        <v>335</v>
      </c>
      <c r="AS63" s="164">
        <v>0</v>
      </c>
      <c r="AT63" s="386">
        <f>'Production Summary'!$N$22</f>
        <v>375</v>
      </c>
      <c r="AU63" s="164">
        <f>'Production Summary'!$N$23</f>
        <v>1050</v>
      </c>
      <c r="AV63" s="164">
        <f>'Production Summary'!$N$25</f>
        <v>300</v>
      </c>
      <c r="AW63" s="164">
        <f>'Production Summary'!$M$25</f>
        <v>25</v>
      </c>
      <c r="AX63" s="164">
        <v>0</v>
      </c>
      <c r="AY63" s="164">
        <f>'Production Summary'!$N$26</f>
        <v>300</v>
      </c>
      <c r="AZ63" s="164">
        <f>'Production Summary'!$M$26</f>
        <v>25</v>
      </c>
      <c r="BA63" s="164">
        <v>0</v>
      </c>
      <c r="BB63" s="164">
        <f>'Production Summary'!$N$28</f>
        <v>777</v>
      </c>
      <c r="BC63" s="164">
        <f>'Production Summary'!$M$28</f>
        <v>12.95</v>
      </c>
      <c r="BD63" s="164">
        <v>0</v>
      </c>
      <c r="BE63" s="164">
        <f>'Production Summary'!$N$29</f>
        <v>612</v>
      </c>
      <c r="BF63" s="164">
        <f>'Production Summary'!$M$29</f>
        <v>51</v>
      </c>
      <c r="BG63" s="164">
        <v>0</v>
      </c>
      <c r="BH63" s="164">
        <f>'Production Summary'!$N$30</f>
        <v>500</v>
      </c>
      <c r="BI63" s="164">
        <f>'Production Summary'!$M$30</f>
        <v>250</v>
      </c>
      <c r="BJ63" s="164">
        <v>0</v>
      </c>
      <c r="BK63" s="386"/>
      <c r="BL63" s="164">
        <f>'Production Summary'!$N$32</f>
        <v>875</v>
      </c>
      <c r="BM63" s="164">
        <f>'Production Summary'!$N$34</f>
        <v>360.59999999999997</v>
      </c>
      <c r="BN63" s="164">
        <f>'Production Summary'!$M$34</f>
        <v>6.01</v>
      </c>
      <c r="BO63" s="164">
        <v>0</v>
      </c>
      <c r="BP63" s="164">
        <f>'Production Summary'!$N$36</f>
        <v>717</v>
      </c>
      <c r="BQ63" s="164">
        <f>'Production Summary'!$M$36</f>
        <v>11.95</v>
      </c>
      <c r="BR63" s="164">
        <v>0</v>
      </c>
      <c r="BS63" s="164">
        <f>'Production Summary'!$N$37</f>
        <v>210</v>
      </c>
      <c r="BT63" s="164">
        <f>'Production Summary'!$M$37</f>
        <v>21</v>
      </c>
      <c r="BU63" s="164">
        <v>0</v>
      </c>
      <c r="BV63" s="164">
        <f>'Production Summary'!$N$38</f>
        <v>280</v>
      </c>
      <c r="BW63" s="164">
        <f>'Production Summary'!$M$38</f>
        <v>28</v>
      </c>
      <c r="BX63" s="164">
        <v>0</v>
      </c>
      <c r="BY63" s="165">
        <f>'Production Summary'!$N$39</f>
        <v>300.38406247988502</v>
      </c>
      <c r="BZ63" s="164">
        <f>'Production Summary'!$M$39</f>
        <v>30.038406247988501</v>
      </c>
      <c r="CA63" s="164">
        <v>0</v>
      </c>
      <c r="CB63" s="164">
        <f>'Production Summary'!$N$40</f>
        <v>131.30000000000001</v>
      </c>
      <c r="CC63" s="164">
        <f>'Production Summary'!$M$40</f>
        <v>13.13</v>
      </c>
      <c r="CD63" s="164">
        <v>0</v>
      </c>
      <c r="CE63" s="164">
        <f>'Production Summary'!$N$42</f>
        <v>1136.3519999999996</v>
      </c>
      <c r="CF63" s="164">
        <f>'Production Summary'!$M$42</f>
        <v>81.167999999999978</v>
      </c>
      <c r="CG63" s="164">
        <v>0</v>
      </c>
      <c r="CH63" s="164">
        <v>0</v>
      </c>
      <c r="CI63" s="164">
        <f>'Production Summary'!$N$43</f>
        <v>184</v>
      </c>
      <c r="CJ63" s="164">
        <v>0</v>
      </c>
      <c r="CK63" s="540">
        <v>330</v>
      </c>
      <c r="CL63" s="164">
        <v>0</v>
      </c>
      <c r="CM63" s="375">
        <f>'Production Summary'!$N$45</f>
        <v>1650</v>
      </c>
      <c r="CN63" s="164">
        <f>'Production Summary'!$N$46</f>
        <v>270</v>
      </c>
      <c r="CO63" s="164">
        <f>'Production Summary'!$N$47</f>
        <v>1350</v>
      </c>
      <c r="CP63" s="166"/>
      <c r="CQ63" s="164">
        <f>'Production Summary'!$N$49</f>
        <v>8004.1580041580037</v>
      </c>
      <c r="CR63" s="164">
        <f>'Production Summary'!$M$49</f>
        <v>66.701316701316699</v>
      </c>
      <c r="CS63" s="164">
        <f>'Production Summary'!$N$50</f>
        <v>13331.600831600828</v>
      </c>
      <c r="CT63" s="164">
        <f>'Production Summary'!$M$50</f>
        <v>148.1288981288981</v>
      </c>
      <c r="CU63" s="164">
        <f>'Production Summary'!$N$51</f>
        <v>12785.862785862784</v>
      </c>
      <c r="CV63" s="164">
        <f>'Production Summary'!$M$51</f>
        <v>355.16285516285512</v>
      </c>
      <c r="CW63" s="164">
        <f>'Production Summary'!$N$52</f>
        <v>12629.937629937627</v>
      </c>
      <c r="CX63" s="164">
        <f>'Production Summary'!$M$52</f>
        <v>701.66320166320156</v>
      </c>
      <c r="CY63" s="164">
        <f>'Production Summary'!$N$53</f>
        <v>12396.049896049895</v>
      </c>
      <c r="CZ63" s="164">
        <f>'Production Summary'!$M$53</f>
        <v>688.66943866943859</v>
      </c>
      <c r="DA63" s="164">
        <f>'Production Summary'!$N$54</f>
        <v>13799.376299376298</v>
      </c>
      <c r="DB63" s="164">
        <f>'Production Summary'!$M$54</f>
        <v>766.63201663201653</v>
      </c>
      <c r="DC63" s="328">
        <f>'Production Summary'!$N$60</f>
        <v>12863.825363825363</v>
      </c>
      <c r="DD63" s="328">
        <f>'Production Summary'!$M$60</f>
        <v>714.65696465696465</v>
      </c>
      <c r="DE63" s="164">
        <f>'Production Summary'!$N$59</f>
        <v>11148.648648648648</v>
      </c>
      <c r="DF63" s="328">
        <f>'Production Summary'!$M$59</f>
        <v>619.36936936936934</v>
      </c>
      <c r="DG63" s="164">
        <f>'Production Summary'!$N$55</f>
        <v>13842.68884268884</v>
      </c>
      <c r="DH63" s="164">
        <f>'Production Summary'!$M$55</f>
        <v>3460.67221067221</v>
      </c>
      <c r="DI63" s="164">
        <f>'Production Summary'!$N$56</f>
        <v>13097.713097713096</v>
      </c>
      <c r="DJ63" s="164">
        <f>'Production Summary'!$M$56</f>
        <v>163.72141372141371</v>
      </c>
      <c r="DK63" s="164">
        <f>'Production Summary'!$N$57</f>
        <v>14189.189189189186</v>
      </c>
      <c r="DL63" s="164">
        <f>'Production Summary'!$M$57</f>
        <v>394.14414414414409</v>
      </c>
      <c r="DM63" s="164">
        <f>'Production Summary'!$N$58</f>
        <v>14017.671517671517</v>
      </c>
      <c r="DN63" s="164">
        <f>'Production Summary'!$M$58</f>
        <v>778.75952875952873</v>
      </c>
      <c r="DO63" s="164">
        <f>'Production Summary'!$N$61</f>
        <v>4500</v>
      </c>
      <c r="DP63" s="328">
        <f>'Production Summary'!$M$61</f>
        <v>750</v>
      </c>
      <c r="DQ63" s="164">
        <v>0</v>
      </c>
      <c r="DR63" s="164">
        <f>'Production Summary'!$N$62</f>
        <v>8900</v>
      </c>
      <c r="DS63" s="164">
        <f>'Production Summary'!$N$70</f>
        <v>300</v>
      </c>
      <c r="DT63" s="328">
        <f>'Production Summary'!$M$70</f>
        <v>25</v>
      </c>
      <c r="DU63" s="164">
        <v>0</v>
      </c>
      <c r="DV63" s="164">
        <f>'Production Summary'!$N$71</f>
        <v>150</v>
      </c>
      <c r="DW63" s="164">
        <v>0</v>
      </c>
      <c r="DX63" s="164">
        <f>'Production Summary'!$N$64</f>
        <v>192</v>
      </c>
      <c r="DY63" s="164">
        <v>0</v>
      </c>
      <c r="DZ63" s="391">
        <f>'Production Summary'!$N$65</f>
        <v>384</v>
      </c>
      <c r="EA63" s="164">
        <v>0</v>
      </c>
      <c r="EB63" s="391">
        <f>'Production Summary'!$N$66</f>
        <v>192</v>
      </c>
      <c r="EC63" s="164">
        <v>0</v>
      </c>
      <c r="ED63" s="164">
        <f>'Production Summary'!$N$67</f>
        <v>96</v>
      </c>
      <c r="EE63" s="164">
        <v>0</v>
      </c>
      <c r="EF63" s="164">
        <f>'Production Summary'!$N$68</f>
        <v>96</v>
      </c>
      <c r="EG63" s="164">
        <v>0</v>
      </c>
      <c r="EH63" s="164">
        <f>'Production Summary'!$N$69</f>
        <v>340</v>
      </c>
      <c r="EI63" s="101"/>
      <c r="EJ63" s="3"/>
      <c r="EK63" s="3"/>
      <c r="ER63" s="64" t="s">
        <v>79</v>
      </c>
      <c r="ES63" s="61" t="str">
        <f t="shared" si="14"/>
        <v/>
      </c>
      <c r="ET63" s="24">
        <f t="shared" si="1"/>
        <v>0</v>
      </c>
    </row>
    <row r="64" spans="1:150" ht="15" customHeight="1">
      <c r="A64" t="b">
        <f>C64=Mahasamund!C64</f>
        <v>1</v>
      </c>
      <c r="B64" s="65">
        <f t="shared" si="2"/>
        <v>59</v>
      </c>
      <c r="C64" s="61" t="str">
        <f>IF(Mahasamund!C64="","",Mahasamund!C64)</f>
        <v/>
      </c>
      <c r="D64" s="164">
        <f>'Production Summary'!$N$4</f>
        <v>666</v>
      </c>
      <c r="E64" s="164">
        <f>'Production Summary'!$M$4</f>
        <v>27.75</v>
      </c>
      <c r="F64" s="164">
        <v>0</v>
      </c>
      <c r="G64" s="164">
        <f>'Production Summary'!$N$5</f>
        <v>666</v>
      </c>
      <c r="H64" s="164">
        <f>'Production Summary'!$M$5</f>
        <v>27.75</v>
      </c>
      <c r="I64" s="164">
        <v>0</v>
      </c>
      <c r="J64" s="164">
        <f>'Production Summary'!$N$6</f>
        <v>200</v>
      </c>
      <c r="K64" s="328">
        <f>'Production Summary'!$M$6</f>
        <v>7.5</v>
      </c>
      <c r="L64" s="164">
        <v>0</v>
      </c>
      <c r="M64" s="365">
        <f>'Production Summary'!$N$7</f>
        <v>612.72</v>
      </c>
      <c r="N64" s="367">
        <f>'Production Summary'!$M$7</f>
        <v>25.53</v>
      </c>
      <c r="O64" s="164">
        <v>0</v>
      </c>
      <c r="P64" s="164">
        <f>'Production Summary'!$N$8</f>
        <v>780</v>
      </c>
      <c r="Q64" s="164">
        <f>'Production Summary'!$M$8</f>
        <v>65</v>
      </c>
      <c r="R64" s="164">
        <v>0</v>
      </c>
      <c r="S64" s="164">
        <f>'Production Summary'!$N$9</f>
        <v>720</v>
      </c>
      <c r="T64" s="164">
        <f>'Production Summary'!$M$9</f>
        <v>60</v>
      </c>
      <c r="U64" s="164">
        <v>0</v>
      </c>
      <c r="V64" s="164">
        <f>'Production Summary'!$N$10</f>
        <v>876</v>
      </c>
      <c r="W64" s="164">
        <f>'Production Summary'!$M$10</f>
        <v>73</v>
      </c>
      <c r="X64" s="164">
        <v>0</v>
      </c>
      <c r="Y64" s="164">
        <f>'Production Summary'!$N$14</f>
        <v>177</v>
      </c>
      <c r="Z64" s="328">
        <f>'Production Summary'!$M$14</f>
        <v>14.75</v>
      </c>
      <c r="AA64" s="164">
        <v>0</v>
      </c>
      <c r="AB64" s="164">
        <f>'Production Summary'!$N$15</f>
        <v>126</v>
      </c>
      <c r="AC64" s="164">
        <f>'Production Summary'!$M$15</f>
        <v>21</v>
      </c>
      <c r="AD64" s="164">
        <v>0</v>
      </c>
      <c r="AE64" s="164">
        <f>'Production Summary'!$N$16</f>
        <v>252</v>
      </c>
      <c r="AF64" s="164">
        <f>'Production Summary'!$M$16</f>
        <v>21</v>
      </c>
      <c r="AG64" s="164">
        <v>0</v>
      </c>
      <c r="AH64" s="164">
        <f>'Production Summary'!$N$18</f>
        <v>1035</v>
      </c>
      <c r="AI64" s="164">
        <f>'Production Summary'!$M$18</f>
        <v>17.25</v>
      </c>
      <c r="AJ64" s="164">
        <v>0</v>
      </c>
      <c r="AK64" s="164">
        <f>'Production Summary'!$N$19</f>
        <v>870</v>
      </c>
      <c r="AL64" s="164">
        <f>'Production Summary'!$M$19</f>
        <v>29</v>
      </c>
      <c r="AM64" s="164">
        <v>0</v>
      </c>
      <c r="AN64" s="164">
        <f>'Production Summary'!$N$20</f>
        <v>864</v>
      </c>
      <c r="AO64" s="164">
        <f>'Production Summary'!$M$20</f>
        <v>72</v>
      </c>
      <c r="AP64" s="164">
        <v>0</v>
      </c>
      <c r="AQ64" s="164">
        <f>'Production Summary'!$N$21</f>
        <v>670</v>
      </c>
      <c r="AR64" s="164">
        <f>'Production Summary'!$M$21</f>
        <v>335</v>
      </c>
      <c r="AS64" s="164">
        <v>0</v>
      </c>
      <c r="AT64" s="386">
        <f>'Production Summary'!$N$22</f>
        <v>375</v>
      </c>
      <c r="AU64" s="164">
        <f>'Production Summary'!$N$23</f>
        <v>1050</v>
      </c>
      <c r="AV64" s="164">
        <f>'Production Summary'!$N$25</f>
        <v>300</v>
      </c>
      <c r="AW64" s="164">
        <f>'Production Summary'!$M$25</f>
        <v>25</v>
      </c>
      <c r="AX64" s="164">
        <v>0</v>
      </c>
      <c r="AY64" s="164">
        <f>'Production Summary'!$N$26</f>
        <v>300</v>
      </c>
      <c r="AZ64" s="164">
        <f>'Production Summary'!$M$26</f>
        <v>25</v>
      </c>
      <c r="BA64" s="164">
        <v>0</v>
      </c>
      <c r="BB64" s="164">
        <f>'Production Summary'!$N$28</f>
        <v>777</v>
      </c>
      <c r="BC64" s="164">
        <f>'Production Summary'!$M$28</f>
        <v>12.95</v>
      </c>
      <c r="BD64" s="164">
        <v>0</v>
      </c>
      <c r="BE64" s="164">
        <f>'Production Summary'!$N$29</f>
        <v>612</v>
      </c>
      <c r="BF64" s="164">
        <f>'Production Summary'!$M$29</f>
        <v>51</v>
      </c>
      <c r="BG64" s="164">
        <v>0</v>
      </c>
      <c r="BH64" s="164">
        <f>'Production Summary'!$N$30</f>
        <v>500</v>
      </c>
      <c r="BI64" s="164">
        <f>'Production Summary'!$M$30</f>
        <v>250</v>
      </c>
      <c r="BJ64" s="164">
        <v>0</v>
      </c>
      <c r="BK64" s="386"/>
      <c r="BL64" s="164">
        <f>'Production Summary'!$N$32</f>
        <v>875</v>
      </c>
      <c r="BM64" s="164">
        <f>'Production Summary'!$N$34</f>
        <v>360.59999999999997</v>
      </c>
      <c r="BN64" s="164">
        <f>'Production Summary'!$M$34</f>
        <v>6.01</v>
      </c>
      <c r="BO64" s="164">
        <v>0</v>
      </c>
      <c r="BP64" s="164">
        <f>'Production Summary'!$N$36</f>
        <v>717</v>
      </c>
      <c r="BQ64" s="164">
        <f>'Production Summary'!$M$36</f>
        <v>11.95</v>
      </c>
      <c r="BR64" s="164">
        <v>0</v>
      </c>
      <c r="BS64" s="164">
        <f>'Production Summary'!$N$37</f>
        <v>210</v>
      </c>
      <c r="BT64" s="164">
        <f>'Production Summary'!$M$37</f>
        <v>21</v>
      </c>
      <c r="BU64" s="164">
        <v>0</v>
      </c>
      <c r="BV64" s="164">
        <f>'Production Summary'!$N$38</f>
        <v>280</v>
      </c>
      <c r="BW64" s="164">
        <f>'Production Summary'!$M$38</f>
        <v>28</v>
      </c>
      <c r="BX64" s="164">
        <v>0</v>
      </c>
      <c r="BY64" s="165">
        <f>'Production Summary'!$N$39</f>
        <v>300.38406247988502</v>
      </c>
      <c r="BZ64" s="164">
        <f>'Production Summary'!$M$39</f>
        <v>30.038406247988501</v>
      </c>
      <c r="CA64" s="164">
        <v>0</v>
      </c>
      <c r="CB64" s="164">
        <f>'Production Summary'!$N$40</f>
        <v>131.30000000000001</v>
      </c>
      <c r="CC64" s="164">
        <f>'Production Summary'!$M$40</f>
        <v>13.13</v>
      </c>
      <c r="CD64" s="164">
        <v>0</v>
      </c>
      <c r="CE64" s="164">
        <f>'Production Summary'!$N$42</f>
        <v>1136.3519999999996</v>
      </c>
      <c r="CF64" s="164">
        <f>'Production Summary'!$M$42</f>
        <v>81.167999999999978</v>
      </c>
      <c r="CG64" s="164">
        <v>0</v>
      </c>
      <c r="CH64" s="164">
        <v>0</v>
      </c>
      <c r="CI64" s="164">
        <f>'Production Summary'!$N$43</f>
        <v>184</v>
      </c>
      <c r="CJ64" s="164">
        <v>0</v>
      </c>
      <c r="CK64" s="164">
        <f>'Production Summary'!$N$44</f>
        <v>355</v>
      </c>
      <c r="CL64" s="164">
        <v>0</v>
      </c>
      <c r="CM64" s="375">
        <f>'Production Summary'!$N$45</f>
        <v>1650</v>
      </c>
      <c r="CN64" s="164">
        <f>'Production Summary'!$N$46</f>
        <v>270</v>
      </c>
      <c r="CO64" s="164">
        <f>'Production Summary'!$N$47</f>
        <v>1350</v>
      </c>
      <c r="CP64" s="166"/>
      <c r="CQ64" s="164">
        <f>'Production Summary'!$N$49</f>
        <v>8004.1580041580037</v>
      </c>
      <c r="CR64" s="164">
        <f>'Production Summary'!$M$49</f>
        <v>66.701316701316699</v>
      </c>
      <c r="CS64" s="164">
        <f>'Production Summary'!$N$50</f>
        <v>13331.600831600828</v>
      </c>
      <c r="CT64" s="164">
        <f>'Production Summary'!$M$50</f>
        <v>148.1288981288981</v>
      </c>
      <c r="CU64" s="164">
        <f>'Production Summary'!$N$51</f>
        <v>12785.862785862784</v>
      </c>
      <c r="CV64" s="164">
        <f>'Production Summary'!$M$51</f>
        <v>355.16285516285512</v>
      </c>
      <c r="CW64" s="164">
        <f>'Production Summary'!$N$52</f>
        <v>12629.937629937627</v>
      </c>
      <c r="CX64" s="164">
        <f>'Production Summary'!$M$52</f>
        <v>701.66320166320156</v>
      </c>
      <c r="CY64" s="164">
        <f>'Production Summary'!$N$53</f>
        <v>12396.049896049895</v>
      </c>
      <c r="CZ64" s="164">
        <f>'Production Summary'!$M$53</f>
        <v>688.66943866943859</v>
      </c>
      <c r="DA64" s="164">
        <f>'Production Summary'!$N$54</f>
        <v>13799.376299376298</v>
      </c>
      <c r="DB64" s="164">
        <f>'Production Summary'!$M$54</f>
        <v>766.63201663201653</v>
      </c>
      <c r="DC64" s="328">
        <f>'Production Summary'!$N$60</f>
        <v>12863.825363825363</v>
      </c>
      <c r="DD64" s="328">
        <f>'Production Summary'!$M$60</f>
        <v>714.65696465696465</v>
      </c>
      <c r="DE64" s="164">
        <f>'Production Summary'!$N$59</f>
        <v>11148.648648648648</v>
      </c>
      <c r="DF64" s="328">
        <f>'Production Summary'!$M$59</f>
        <v>619.36936936936934</v>
      </c>
      <c r="DG64" s="164">
        <f>'Production Summary'!$N$55</f>
        <v>13842.68884268884</v>
      </c>
      <c r="DH64" s="164">
        <f>'Production Summary'!$M$55</f>
        <v>3460.67221067221</v>
      </c>
      <c r="DI64" s="164">
        <f>'Production Summary'!$N$56</f>
        <v>13097.713097713096</v>
      </c>
      <c r="DJ64" s="164">
        <f>'Production Summary'!$M$56</f>
        <v>163.72141372141371</v>
      </c>
      <c r="DK64" s="164">
        <f>'Production Summary'!$N$57</f>
        <v>14189.189189189186</v>
      </c>
      <c r="DL64" s="164">
        <f>'Production Summary'!$M$57</f>
        <v>394.14414414414409</v>
      </c>
      <c r="DM64" s="164">
        <f>'Production Summary'!$N$58</f>
        <v>14017.671517671517</v>
      </c>
      <c r="DN64" s="164">
        <f>'Production Summary'!$M$58</f>
        <v>778.75952875952873</v>
      </c>
      <c r="DO64" s="164">
        <f>'Production Summary'!$N$61</f>
        <v>4500</v>
      </c>
      <c r="DP64" s="328">
        <f>'Production Summary'!$M$61</f>
        <v>750</v>
      </c>
      <c r="DQ64" s="164">
        <v>0</v>
      </c>
      <c r="DR64" s="164">
        <f>'Production Summary'!$N$62</f>
        <v>8900</v>
      </c>
      <c r="DS64" s="164">
        <f>'Production Summary'!$N$70</f>
        <v>300</v>
      </c>
      <c r="DT64" s="328">
        <f>'Production Summary'!$M$70</f>
        <v>25</v>
      </c>
      <c r="DU64" s="164">
        <v>0</v>
      </c>
      <c r="DV64" s="164">
        <f>'Production Summary'!$N$71</f>
        <v>150</v>
      </c>
      <c r="DW64" s="164">
        <v>0</v>
      </c>
      <c r="DX64" s="164">
        <f>'Production Summary'!$N$64</f>
        <v>192</v>
      </c>
      <c r="DY64" s="164">
        <v>0</v>
      </c>
      <c r="DZ64" s="391">
        <f>'Production Summary'!$N$65</f>
        <v>384</v>
      </c>
      <c r="EA64" s="164">
        <v>0</v>
      </c>
      <c r="EB64" s="391">
        <f>'Production Summary'!$N$66</f>
        <v>192</v>
      </c>
      <c r="EC64" s="164">
        <v>0</v>
      </c>
      <c r="ED64" s="164">
        <f>'Production Summary'!$N$67</f>
        <v>96</v>
      </c>
      <c r="EE64" s="164">
        <v>0</v>
      </c>
      <c r="EF64" s="164">
        <f>'Production Summary'!$N$68</f>
        <v>96</v>
      </c>
      <c r="EG64" s="164">
        <v>0</v>
      </c>
      <c r="EH64" s="164">
        <f>'Production Summary'!$N$69</f>
        <v>340</v>
      </c>
      <c r="EI64" s="101"/>
      <c r="EJ64" s="3"/>
      <c r="EK64" s="3"/>
      <c r="ER64" s="64" t="s">
        <v>80</v>
      </c>
      <c r="ES64" s="61" t="str">
        <f t="shared" si="14"/>
        <v/>
      </c>
      <c r="ET64" s="24">
        <f t="shared" si="1"/>
        <v>0</v>
      </c>
    </row>
    <row r="65" spans="1:150" ht="15" customHeight="1">
      <c r="A65" t="b">
        <f>C65=Mahasamund!C65</f>
        <v>1</v>
      </c>
      <c r="B65" s="65">
        <f t="shared" si="2"/>
        <v>60</v>
      </c>
      <c r="C65" s="61" t="str">
        <f>IF(Mahasamund!C65="","",Mahasamund!C65)</f>
        <v/>
      </c>
      <c r="D65" s="164">
        <f>'Production Summary'!$N$4</f>
        <v>666</v>
      </c>
      <c r="E65" s="164">
        <f>'Production Summary'!$M$4</f>
        <v>27.75</v>
      </c>
      <c r="F65" s="164">
        <v>0</v>
      </c>
      <c r="G65" s="164">
        <f>'Production Summary'!$N$5</f>
        <v>666</v>
      </c>
      <c r="H65" s="164">
        <f>'Production Summary'!$M$5</f>
        <v>27.75</v>
      </c>
      <c r="I65" s="164">
        <v>0</v>
      </c>
      <c r="J65" s="164">
        <f>'Production Summary'!$N$6</f>
        <v>200</v>
      </c>
      <c r="K65" s="328">
        <f>'Production Summary'!$M$6</f>
        <v>7.5</v>
      </c>
      <c r="L65" s="164">
        <v>0</v>
      </c>
      <c r="M65" s="365">
        <f>'Production Summary'!$N$7</f>
        <v>612.72</v>
      </c>
      <c r="N65" s="367">
        <f>'Production Summary'!$M$7</f>
        <v>25.53</v>
      </c>
      <c r="O65" s="164">
        <v>0</v>
      </c>
      <c r="P65" s="164">
        <f>'Production Summary'!$N$8</f>
        <v>780</v>
      </c>
      <c r="Q65" s="164">
        <f>'Production Summary'!$M$8</f>
        <v>65</v>
      </c>
      <c r="R65" s="164">
        <v>0</v>
      </c>
      <c r="S65" s="164">
        <f>'Production Summary'!$N$9</f>
        <v>720</v>
      </c>
      <c r="T65" s="164">
        <f>'Production Summary'!$M$9</f>
        <v>60</v>
      </c>
      <c r="U65" s="164">
        <v>0</v>
      </c>
      <c r="V65" s="164">
        <f>'Production Summary'!$N$10</f>
        <v>876</v>
      </c>
      <c r="W65" s="164">
        <f>'Production Summary'!$M$10</f>
        <v>73</v>
      </c>
      <c r="X65" s="164">
        <v>0</v>
      </c>
      <c r="Y65" s="164">
        <f>'Production Summary'!$N$14</f>
        <v>177</v>
      </c>
      <c r="Z65" s="328">
        <f>'Production Summary'!$M$14</f>
        <v>14.75</v>
      </c>
      <c r="AA65" s="164">
        <v>0</v>
      </c>
      <c r="AB65" s="164">
        <f>'Production Summary'!$N$15</f>
        <v>126</v>
      </c>
      <c r="AC65" s="164">
        <f>'Production Summary'!$M$15</f>
        <v>21</v>
      </c>
      <c r="AD65" s="164">
        <v>0</v>
      </c>
      <c r="AE65" s="164">
        <f>'Production Summary'!$N$16</f>
        <v>252</v>
      </c>
      <c r="AF65" s="164">
        <f>'Production Summary'!$M$16</f>
        <v>21</v>
      </c>
      <c r="AG65" s="164">
        <v>0</v>
      </c>
      <c r="AH65" s="164">
        <f>'Production Summary'!$N$18</f>
        <v>1035</v>
      </c>
      <c r="AI65" s="164">
        <f>'Production Summary'!$M$18</f>
        <v>17.25</v>
      </c>
      <c r="AJ65" s="164">
        <v>0</v>
      </c>
      <c r="AK65" s="164">
        <f>'Production Summary'!$N$19</f>
        <v>870</v>
      </c>
      <c r="AL65" s="164">
        <f>'Production Summary'!$M$19</f>
        <v>29</v>
      </c>
      <c r="AM65" s="164">
        <v>0</v>
      </c>
      <c r="AN65" s="164">
        <f>'Production Summary'!$N$20</f>
        <v>864</v>
      </c>
      <c r="AO65" s="164">
        <f>'Production Summary'!$M$20</f>
        <v>72</v>
      </c>
      <c r="AP65" s="164">
        <v>0</v>
      </c>
      <c r="AQ65" s="164">
        <f>'Production Summary'!$N$21</f>
        <v>670</v>
      </c>
      <c r="AR65" s="164">
        <f>'Production Summary'!$M$21</f>
        <v>335</v>
      </c>
      <c r="AS65" s="164">
        <v>0</v>
      </c>
      <c r="AT65" s="386">
        <f>'Production Summary'!$N$22</f>
        <v>375</v>
      </c>
      <c r="AU65" s="164">
        <f>'Production Summary'!$N$23</f>
        <v>1050</v>
      </c>
      <c r="AV65" s="164">
        <f>'Production Summary'!$N$25</f>
        <v>300</v>
      </c>
      <c r="AW65" s="164">
        <f>'Production Summary'!$M$25</f>
        <v>25</v>
      </c>
      <c r="AX65" s="164">
        <v>0</v>
      </c>
      <c r="AY65" s="164">
        <f>'Production Summary'!$N$26</f>
        <v>300</v>
      </c>
      <c r="AZ65" s="164">
        <f>'Production Summary'!$M$26</f>
        <v>25</v>
      </c>
      <c r="BA65" s="164">
        <v>0</v>
      </c>
      <c r="BB65" s="164">
        <f>'Production Summary'!$N$28</f>
        <v>777</v>
      </c>
      <c r="BC65" s="164">
        <f>'Production Summary'!$M$28</f>
        <v>12.95</v>
      </c>
      <c r="BD65" s="164">
        <v>0</v>
      </c>
      <c r="BE65" s="164">
        <f>'Production Summary'!$N$29</f>
        <v>612</v>
      </c>
      <c r="BF65" s="164">
        <f>'Production Summary'!$M$29</f>
        <v>51</v>
      </c>
      <c r="BG65" s="164">
        <v>0</v>
      </c>
      <c r="BH65" s="164">
        <f>'Production Summary'!$N$30</f>
        <v>500</v>
      </c>
      <c r="BI65" s="164">
        <f>'Production Summary'!$M$30</f>
        <v>250</v>
      </c>
      <c r="BJ65" s="164">
        <v>0</v>
      </c>
      <c r="BK65" s="386"/>
      <c r="BL65" s="164">
        <f>'Production Summary'!$N$32</f>
        <v>875</v>
      </c>
      <c r="BM65" s="164">
        <f>'Production Summary'!$N$34</f>
        <v>360.59999999999997</v>
      </c>
      <c r="BN65" s="164">
        <f>'Production Summary'!$M$34</f>
        <v>6.01</v>
      </c>
      <c r="BO65" s="164">
        <v>0</v>
      </c>
      <c r="BP65" s="164">
        <f>'Production Summary'!$N$36</f>
        <v>717</v>
      </c>
      <c r="BQ65" s="164">
        <f>'Production Summary'!$M$36</f>
        <v>11.95</v>
      </c>
      <c r="BR65" s="164">
        <v>0</v>
      </c>
      <c r="BS65" s="164">
        <f>'Production Summary'!$N$37</f>
        <v>210</v>
      </c>
      <c r="BT65" s="164">
        <f>'Production Summary'!$M$37</f>
        <v>21</v>
      </c>
      <c r="BU65" s="164">
        <v>0</v>
      </c>
      <c r="BV65" s="164">
        <f>'Production Summary'!$N$38</f>
        <v>280</v>
      </c>
      <c r="BW65" s="164">
        <f>'Production Summary'!$M$38</f>
        <v>28</v>
      </c>
      <c r="BX65" s="164">
        <v>0</v>
      </c>
      <c r="BY65" s="165">
        <f>'Production Summary'!$N$39</f>
        <v>300.38406247988502</v>
      </c>
      <c r="BZ65" s="164">
        <f>'Production Summary'!$M$39</f>
        <v>30.038406247988501</v>
      </c>
      <c r="CA65" s="164">
        <v>0</v>
      </c>
      <c r="CB65" s="164">
        <f>'Production Summary'!$N$40</f>
        <v>131.30000000000001</v>
      </c>
      <c r="CC65" s="164">
        <f>'Production Summary'!$M$40</f>
        <v>13.13</v>
      </c>
      <c r="CD65" s="164">
        <v>0</v>
      </c>
      <c r="CE65" s="164">
        <f>'Production Summary'!$N$42</f>
        <v>1136.3519999999996</v>
      </c>
      <c r="CF65" s="164">
        <f>'Production Summary'!$M$42</f>
        <v>81.167999999999978</v>
      </c>
      <c r="CG65" s="164">
        <v>0</v>
      </c>
      <c r="CH65" s="164">
        <v>0</v>
      </c>
      <c r="CI65" s="164">
        <f>'Production Summary'!$N$43</f>
        <v>184</v>
      </c>
      <c r="CJ65" s="164">
        <v>0</v>
      </c>
      <c r="CK65" s="164">
        <f>'Production Summary'!$N$44</f>
        <v>355</v>
      </c>
      <c r="CL65" s="164">
        <v>0</v>
      </c>
      <c r="CM65" s="375">
        <f>'Production Summary'!$N$45</f>
        <v>1650</v>
      </c>
      <c r="CN65" s="164">
        <f>'Production Summary'!$N$46</f>
        <v>270</v>
      </c>
      <c r="CO65" s="164">
        <f>'Production Summary'!$N$47</f>
        <v>1350</v>
      </c>
      <c r="CP65" s="166"/>
      <c r="CQ65" s="164">
        <f>'Production Summary'!$N$49</f>
        <v>8004.1580041580037</v>
      </c>
      <c r="CR65" s="164">
        <f>'Production Summary'!$M$49</f>
        <v>66.701316701316699</v>
      </c>
      <c r="CS65" s="164">
        <f>'Production Summary'!$N$50</f>
        <v>13331.600831600828</v>
      </c>
      <c r="CT65" s="164">
        <f>'Production Summary'!$M$50</f>
        <v>148.1288981288981</v>
      </c>
      <c r="CU65" s="164">
        <f>'Production Summary'!$N$51</f>
        <v>12785.862785862784</v>
      </c>
      <c r="CV65" s="164">
        <f>'Production Summary'!$M$51</f>
        <v>355.16285516285512</v>
      </c>
      <c r="CW65" s="164">
        <f>'Production Summary'!$N$52</f>
        <v>12629.937629937627</v>
      </c>
      <c r="CX65" s="164">
        <f>'Production Summary'!$M$52</f>
        <v>701.66320166320156</v>
      </c>
      <c r="CY65" s="164">
        <f>'Production Summary'!$N$53</f>
        <v>12396.049896049895</v>
      </c>
      <c r="CZ65" s="164">
        <f>'Production Summary'!$M$53</f>
        <v>688.66943866943859</v>
      </c>
      <c r="DA65" s="164">
        <f>'Production Summary'!$N$54</f>
        <v>13799.376299376298</v>
      </c>
      <c r="DB65" s="164">
        <f>'Production Summary'!$M$54</f>
        <v>766.63201663201653</v>
      </c>
      <c r="DC65" s="328">
        <f>'Production Summary'!$N$60</f>
        <v>12863.825363825363</v>
      </c>
      <c r="DD65" s="328">
        <f>'Production Summary'!$M$60</f>
        <v>714.65696465696465</v>
      </c>
      <c r="DE65" s="164">
        <f>'Production Summary'!$N$59</f>
        <v>11148.648648648648</v>
      </c>
      <c r="DF65" s="328">
        <f>'Production Summary'!$M$59</f>
        <v>619.36936936936934</v>
      </c>
      <c r="DG65" s="164">
        <f>'Production Summary'!$N$55</f>
        <v>13842.68884268884</v>
      </c>
      <c r="DH65" s="164">
        <f>'Production Summary'!$M$55</f>
        <v>3460.67221067221</v>
      </c>
      <c r="DI65" s="164">
        <f>'Production Summary'!$N$56</f>
        <v>13097.713097713096</v>
      </c>
      <c r="DJ65" s="164">
        <f>'Production Summary'!$M$56</f>
        <v>163.72141372141371</v>
      </c>
      <c r="DK65" s="164">
        <f>'Production Summary'!$N$57</f>
        <v>14189.189189189186</v>
      </c>
      <c r="DL65" s="164">
        <f>'Production Summary'!$M$57</f>
        <v>394.14414414414409</v>
      </c>
      <c r="DM65" s="164">
        <f>'Production Summary'!$N$58</f>
        <v>14017.671517671517</v>
      </c>
      <c r="DN65" s="164">
        <f>'Production Summary'!$M$58</f>
        <v>778.75952875952873</v>
      </c>
      <c r="DO65" s="164">
        <f>'Production Summary'!$N$61</f>
        <v>4500</v>
      </c>
      <c r="DP65" s="328">
        <f>'Production Summary'!$M$61</f>
        <v>750</v>
      </c>
      <c r="DQ65" s="164">
        <v>0</v>
      </c>
      <c r="DR65" s="164">
        <f>'Production Summary'!$N$62</f>
        <v>8900</v>
      </c>
      <c r="DS65" s="164">
        <f>'Production Summary'!$N$70</f>
        <v>300</v>
      </c>
      <c r="DT65" s="328">
        <f>'Production Summary'!$M$70</f>
        <v>25</v>
      </c>
      <c r="DU65" s="164">
        <v>0</v>
      </c>
      <c r="DV65" s="164">
        <f>'Production Summary'!$N$71</f>
        <v>150</v>
      </c>
      <c r="DW65" s="164">
        <v>0</v>
      </c>
      <c r="DX65" s="164">
        <f>'Production Summary'!$N$64</f>
        <v>192</v>
      </c>
      <c r="DY65" s="164">
        <v>0</v>
      </c>
      <c r="DZ65" s="391">
        <f>'Production Summary'!$N$65</f>
        <v>384</v>
      </c>
      <c r="EA65" s="164">
        <v>0</v>
      </c>
      <c r="EB65" s="391">
        <f>'Production Summary'!$N$66</f>
        <v>192</v>
      </c>
      <c r="EC65" s="164">
        <v>0</v>
      </c>
      <c r="ED65" s="164">
        <f>'Production Summary'!$N$67</f>
        <v>96</v>
      </c>
      <c r="EE65" s="164">
        <v>0</v>
      </c>
      <c r="EF65" s="164">
        <f>'Production Summary'!$N$68</f>
        <v>96</v>
      </c>
      <c r="EG65" s="164">
        <v>0</v>
      </c>
      <c r="EH65" s="164">
        <f>'Production Summary'!$N$69</f>
        <v>340</v>
      </c>
      <c r="EI65" s="101"/>
      <c r="EJ65" s="3"/>
      <c r="EK65" s="3"/>
      <c r="ER65" s="64" t="s">
        <v>81</v>
      </c>
      <c r="ES65" s="61" t="str">
        <f t="shared" si="14"/>
        <v/>
      </c>
      <c r="ET65" s="24">
        <f t="shared" si="1"/>
        <v>0</v>
      </c>
    </row>
    <row r="66" spans="1:150" ht="15" customHeight="1">
      <c r="A66" t="b">
        <f>C66=Mahasamund!C66</f>
        <v>1</v>
      </c>
      <c r="B66" s="65">
        <f t="shared" si="2"/>
        <v>61</v>
      </c>
      <c r="C66" s="61" t="str">
        <f>IF(Mahasamund!C66="","",Mahasamund!C66)</f>
        <v/>
      </c>
      <c r="D66" s="164">
        <f>'Production Summary'!$N$4</f>
        <v>666</v>
      </c>
      <c r="E66" s="164">
        <f>'Production Summary'!$M$4</f>
        <v>27.75</v>
      </c>
      <c r="F66" s="164">
        <v>0</v>
      </c>
      <c r="G66" s="164">
        <f>'Production Summary'!$N$5</f>
        <v>666</v>
      </c>
      <c r="H66" s="164">
        <f>'Production Summary'!$M$5</f>
        <v>27.75</v>
      </c>
      <c r="I66" s="164">
        <v>0</v>
      </c>
      <c r="J66" s="164">
        <f>'Production Summary'!$N$6</f>
        <v>200</v>
      </c>
      <c r="K66" s="328">
        <f>'Production Summary'!$M$6</f>
        <v>7.5</v>
      </c>
      <c r="L66" s="164">
        <v>0</v>
      </c>
      <c r="M66" s="365">
        <f>'Production Summary'!$N$7</f>
        <v>612.72</v>
      </c>
      <c r="N66" s="367">
        <f>'Production Summary'!$M$7</f>
        <v>25.53</v>
      </c>
      <c r="O66" s="164">
        <v>0</v>
      </c>
      <c r="P66" s="164">
        <f>'Production Summary'!$N$8</f>
        <v>780</v>
      </c>
      <c r="Q66" s="164">
        <f>'Production Summary'!$M$8</f>
        <v>65</v>
      </c>
      <c r="R66" s="164">
        <v>0</v>
      </c>
      <c r="S66" s="164">
        <f>'Production Summary'!$N$9</f>
        <v>720</v>
      </c>
      <c r="T66" s="164">
        <f>'Production Summary'!$M$9</f>
        <v>60</v>
      </c>
      <c r="U66" s="164">
        <v>0</v>
      </c>
      <c r="V66" s="164">
        <f>'Production Summary'!$N$10</f>
        <v>876</v>
      </c>
      <c r="W66" s="164">
        <f>'Production Summary'!$M$10</f>
        <v>73</v>
      </c>
      <c r="X66" s="164">
        <v>0</v>
      </c>
      <c r="Y66" s="164">
        <f>'Production Summary'!$N$14</f>
        <v>177</v>
      </c>
      <c r="Z66" s="328">
        <f>'Production Summary'!$M$14</f>
        <v>14.75</v>
      </c>
      <c r="AA66" s="164">
        <v>0</v>
      </c>
      <c r="AB66" s="164">
        <f>'Production Summary'!$N$15</f>
        <v>126</v>
      </c>
      <c r="AC66" s="164">
        <f>'Production Summary'!$M$15</f>
        <v>21</v>
      </c>
      <c r="AD66" s="164">
        <v>0</v>
      </c>
      <c r="AE66" s="164">
        <f>'Production Summary'!$N$16</f>
        <v>252</v>
      </c>
      <c r="AF66" s="164">
        <f>'Production Summary'!$M$16</f>
        <v>21</v>
      </c>
      <c r="AG66" s="164">
        <v>0</v>
      </c>
      <c r="AH66" s="164">
        <f>'Production Summary'!$N$18</f>
        <v>1035</v>
      </c>
      <c r="AI66" s="164">
        <f>'Production Summary'!$M$18</f>
        <v>17.25</v>
      </c>
      <c r="AJ66" s="164">
        <v>0</v>
      </c>
      <c r="AK66" s="164">
        <f>'Production Summary'!$N$19</f>
        <v>870</v>
      </c>
      <c r="AL66" s="164">
        <f>'Production Summary'!$M$19</f>
        <v>29</v>
      </c>
      <c r="AM66" s="164">
        <v>0</v>
      </c>
      <c r="AN66" s="164">
        <f>'Production Summary'!$N$20</f>
        <v>864</v>
      </c>
      <c r="AO66" s="164">
        <f>'Production Summary'!$M$20</f>
        <v>72</v>
      </c>
      <c r="AP66" s="164">
        <v>0</v>
      </c>
      <c r="AQ66" s="164">
        <f>'Production Summary'!$N$21</f>
        <v>670</v>
      </c>
      <c r="AR66" s="164">
        <f>'Production Summary'!$M$21</f>
        <v>335</v>
      </c>
      <c r="AS66" s="164">
        <v>0</v>
      </c>
      <c r="AT66" s="386">
        <f>'Production Summary'!$N$22</f>
        <v>375</v>
      </c>
      <c r="AU66" s="164">
        <f>'Production Summary'!$N$23</f>
        <v>1050</v>
      </c>
      <c r="AV66" s="164">
        <f>'Production Summary'!$N$25</f>
        <v>300</v>
      </c>
      <c r="AW66" s="164">
        <f>'Production Summary'!$M$25</f>
        <v>25</v>
      </c>
      <c r="AX66" s="164">
        <v>0</v>
      </c>
      <c r="AY66" s="164">
        <f>'Production Summary'!$N$26</f>
        <v>300</v>
      </c>
      <c r="AZ66" s="164">
        <f>'Production Summary'!$M$26</f>
        <v>25</v>
      </c>
      <c r="BA66" s="164">
        <v>0</v>
      </c>
      <c r="BB66" s="164">
        <f>'Production Summary'!$N$28</f>
        <v>777</v>
      </c>
      <c r="BC66" s="164">
        <f>'Production Summary'!$M$28</f>
        <v>12.95</v>
      </c>
      <c r="BD66" s="164">
        <v>0</v>
      </c>
      <c r="BE66" s="164">
        <f>'Production Summary'!$N$29</f>
        <v>612</v>
      </c>
      <c r="BF66" s="164">
        <f>'Production Summary'!$M$29</f>
        <v>51</v>
      </c>
      <c r="BG66" s="164">
        <v>0</v>
      </c>
      <c r="BH66" s="164">
        <f>'Production Summary'!$N$30</f>
        <v>500</v>
      </c>
      <c r="BI66" s="164">
        <f>'Production Summary'!$M$30</f>
        <v>250</v>
      </c>
      <c r="BJ66" s="164">
        <v>0</v>
      </c>
      <c r="BK66" s="386"/>
      <c r="BL66" s="164">
        <f>'Production Summary'!$N$32</f>
        <v>875</v>
      </c>
      <c r="BM66" s="164">
        <f>'Production Summary'!$N$34</f>
        <v>360.59999999999997</v>
      </c>
      <c r="BN66" s="164">
        <f>'Production Summary'!$M$34</f>
        <v>6.01</v>
      </c>
      <c r="BO66" s="164">
        <v>0</v>
      </c>
      <c r="BP66" s="164">
        <f>'Production Summary'!$N$36</f>
        <v>717</v>
      </c>
      <c r="BQ66" s="164">
        <f>'Production Summary'!$M$36</f>
        <v>11.95</v>
      </c>
      <c r="BR66" s="164">
        <v>0</v>
      </c>
      <c r="BS66" s="164">
        <f>'Production Summary'!$N$37</f>
        <v>210</v>
      </c>
      <c r="BT66" s="164">
        <f>'Production Summary'!$M$37</f>
        <v>21</v>
      </c>
      <c r="BU66" s="164">
        <v>0</v>
      </c>
      <c r="BV66" s="164">
        <f>'Production Summary'!$N$38</f>
        <v>280</v>
      </c>
      <c r="BW66" s="164">
        <f>'Production Summary'!$M$38</f>
        <v>28</v>
      </c>
      <c r="BX66" s="164">
        <v>0</v>
      </c>
      <c r="BY66" s="165">
        <f>'Production Summary'!$N$39</f>
        <v>300.38406247988502</v>
      </c>
      <c r="BZ66" s="164">
        <f>'Production Summary'!$M$39</f>
        <v>30.038406247988501</v>
      </c>
      <c r="CA66" s="164">
        <v>0</v>
      </c>
      <c r="CB66" s="164">
        <f>'Production Summary'!$N$40</f>
        <v>131.30000000000001</v>
      </c>
      <c r="CC66" s="164">
        <f>'Production Summary'!$M$40</f>
        <v>13.13</v>
      </c>
      <c r="CD66" s="164">
        <v>0</v>
      </c>
      <c r="CE66" s="164">
        <f>'Production Summary'!$N$42</f>
        <v>1136.3519999999996</v>
      </c>
      <c r="CF66" s="164">
        <f>'Production Summary'!$M$42</f>
        <v>81.167999999999978</v>
      </c>
      <c r="CG66" s="164">
        <v>0</v>
      </c>
      <c r="CH66" s="164">
        <v>0</v>
      </c>
      <c r="CI66" s="164">
        <f>'Production Summary'!$N$43</f>
        <v>184</v>
      </c>
      <c r="CJ66" s="164">
        <v>0</v>
      </c>
      <c r="CK66" s="164">
        <f>'Production Summary'!$N$44</f>
        <v>355</v>
      </c>
      <c r="CL66" s="164">
        <v>0</v>
      </c>
      <c r="CM66" s="375">
        <f>'Production Summary'!$N$45</f>
        <v>1650</v>
      </c>
      <c r="CN66" s="164">
        <f>'Production Summary'!$N$46</f>
        <v>270</v>
      </c>
      <c r="CO66" s="164">
        <f>'Production Summary'!$N$47</f>
        <v>1350</v>
      </c>
      <c r="CP66" s="166"/>
      <c r="CQ66" s="164">
        <f>'Production Summary'!$N$49</f>
        <v>8004.1580041580037</v>
      </c>
      <c r="CR66" s="164">
        <f>'Production Summary'!$M$49</f>
        <v>66.701316701316699</v>
      </c>
      <c r="CS66" s="164">
        <f>'Production Summary'!$N$50</f>
        <v>13331.600831600828</v>
      </c>
      <c r="CT66" s="164">
        <f>'Production Summary'!$M$50</f>
        <v>148.1288981288981</v>
      </c>
      <c r="CU66" s="164">
        <f>'Production Summary'!$N$51</f>
        <v>12785.862785862784</v>
      </c>
      <c r="CV66" s="164">
        <f>'Production Summary'!$M$51</f>
        <v>355.16285516285512</v>
      </c>
      <c r="CW66" s="164">
        <f>'Production Summary'!$N$52</f>
        <v>12629.937629937627</v>
      </c>
      <c r="CX66" s="164">
        <f>'Production Summary'!$M$52</f>
        <v>701.66320166320156</v>
      </c>
      <c r="CY66" s="164">
        <f>'Production Summary'!$N$53</f>
        <v>12396.049896049895</v>
      </c>
      <c r="CZ66" s="164">
        <f>'Production Summary'!$M$53</f>
        <v>688.66943866943859</v>
      </c>
      <c r="DA66" s="164">
        <f>'Production Summary'!$N$54</f>
        <v>13799.376299376298</v>
      </c>
      <c r="DB66" s="164">
        <f>'Production Summary'!$M$54</f>
        <v>766.63201663201653</v>
      </c>
      <c r="DC66" s="328">
        <f>'Production Summary'!$N$60</f>
        <v>12863.825363825363</v>
      </c>
      <c r="DD66" s="328">
        <f>'Production Summary'!$M$60</f>
        <v>714.65696465696465</v>
      </c>
      <c r="DE66" s="164">
        <f>'Production Summary'!$N$59</f>
        <v>11148.648648648648</v>
      </c>
      <c r="DF66" s="328">
        <f>'Production Summary'!$M$59</f>
        <v>619.36936936936934</v>
      </c>
      <c r="DG66" s="164">
        <f>'Production Summary'!$N$55</f>
        <v>13842.68884268884</v>
      </c>
      <c r="DH66" s="164">
        <f>'Production Summary'!$M$55</f>
        <v>3460.67221067221</v>
      </c>
      <c r="DI66" s="164">
        <f>'Production Summary'!$N$56</f>
        <v>13097.713097713096</v>
      </c>
      <c r="DJ66" s="164">
        <f>'Production Summary'!$M$56</f>
        <v>163.72141372141371</v>
      </c>
      <c r="DK66" s="164">
        <f>'Production Summary'!$N$57</f>
        <v>14189.189189189186</v>
      </c>
      <c r="DL66" s="164">
        <f>'Production Summary'!$M$57</f>
        <v>394.14414414414409</v>
      </c>
      <c r="DM66" s="164">
        <f>'Production Summary'!$N$58</f>
        <v>14017.671517671517</v>
      </c>
      <c r="DN66" s="164">
        <f>'Production Summary'!$M$58</f>
        <v>778.75952875952873</v>
      </c>
      <c r="DO66" s="164">
        <f>'Production Summary'!$N$61</f>
        <v>4500</v>
      </c>
      <c r="DP66" s="328">
        <f>'Production Summary'!$M$61</f>
        <v>750</v>
      </c>
      <c r="DQ66" s="164">
        <v>0</v>
      </c>
      <c r="DR66" s="164">
        <f>'Production Summary'!$N$62</f>
        <v>8900</v>
      </c>
      <c r="DS66" s="164">
        <f>'Production Summary'!$N$70</f>
        <v>300</v>
      </c>
      <c r="DT66" s="328">
        <f>'Production Summary'!$M$70</f>
        <v>25</v>
      </c>
      <c r="DU66" s="164">
        <v>0</v>
      </c>
      <c r="DV66" s="164">
        <f>'Production Summary'!$N$71</f>
        <v>150</v>
      </c>
      <c r="DW66" s="164">
        <v>0</v>
      </c>
      <c r="DX66" s="164">
        <f>'Production Summary'!$N$64</f>
        <v>192</v>
      </c>
      <c r="DY66" s="164">
        <v>0</v>
      </c>
      <c r="DZ66" s="391">
        <f>'Production Summary'!$N$65</f>
        <v>384</v>
      </c>
      <c r="EA66" s="164">
        <v>0</v>
      </c>
      <c r="EB66" s="391">
        <f>'Production Summary'!$N$66</f>
        <v>192</v>
      </c>
      <c r="EC66" s="164">
        <v>0</v>
      </c>
      <c r="ED66" s="164">
        <f>'Production Summary'!$N$67</f>
        <v>96</v>
      </c>
      <c r="EE66" s="164">
        <v>0</v>
      </c>
      <c r="EF66" s="164">
        <f>'Production Summary'!$N$68</f>
        <v>96</v>
      </c>
      <c r="EG66" s="164">
        <v>0</v>
      </c>
      <c r="EH66" s="164">
        <f>'Production Summary'!$N$69</f>
        <v>340</v>
      </c>
      <c r="EI66" s="101"/>
      <c r="EJ66" s="3"/>
      <c r="EK66" s="3"/>
      <c r="ER66" s="64" t="s">
        <v>82</v>
      </c>
      <c r="ES66" s="61" t="str">
        <f t="shared" si="14"/>
        <v/>
      </c>
      <c r="ET66" s="24">
        <f t="shared" si="1"/>
        <v>0</v>
      </c>
    </row>
    <row r="67" spans="1:150" ht="15" customHeight="1">
      <c r="A67" t="b">
        <f>C67=Mahasamund!C67</f>
        <v>1</v>
      </c>
      <c r="B67" s="65">
        <f t="shared" si="2"/>
        <v>62</v>
      </c>
      <c r="C67" s="61" t="str">
        <f>IF(Mahasamund!C67="","",Mahasamund!C67)</f>
        <v/>
      </c>
      <c r="D67" s="164">
        <f>'Production Summary'!$N$4</f>
        <v>666</v>
      </c>
      <c r="E67" s="164">
        <f>'Production Summary'!$M$4</f>
        <v>27.75</v>
      </c>
      <c r="F67" s="164">
        <v>0</v>
      </c>
      <c r="G67" s="164">
        <f>'Production Summary'!$N$5</f>
        <v>666</v>
      </c>
      <c r="H67" s="164">
        <f>'Production Summary'!$M$5</f>
        <v>27.75</v>
      </c>
      <c r="I67" s="164">
        <v>0</v>
      </c>
      <c r="J67" s="164">
        <f>'Production Summary'!$N$6</f>
        <v>200</v>
      </c>
      <c r="K67" s="328">
        <f>'Production Summary'!$M$6</f>
        <v>7.5</v>
      </c>
      <c r="L67" s="164">
        <v>0</v>
      </c>
      <c r="M67" s="365">
        <f>'Production Summary'!$N$7</f>
        <v>612.72</v>
      </c>
      <c r="N67" s="367">
        <f>'Production Summary'!$M$7</f>
        <v>25.53</v>
      </c>
      <c r="O67" s="164">
        <v>0</v>
      </c>
      <c r="P67" s="164">
        <f>'Production Summary'!$N$8</f>
        <v>780</v>
      </c>
      <c r="Q67" s="164">
        <f>'Production Summary'!$M$8</f>
        <v>65</v>
      </c>
      <c r="R67" s="164">
        <v>0</v>
      </c>
      <c r="S67" s="164">
        <f>'Production Summary'!$N$9</f>
        <v>720</v>
      </c>
      <c r="T67" s="164">
        <f>'Production Summary'!$M$9</f>
        <v>60</v>
      </c>
      <c r="U67" s="164">
        <v>0</v>
      </c>
      <c r="V67" s="164">
        <f>'Production Summary'!$N$10</f>
        <v>876</v>
      </c>
      <c r="W67" s="164">
        <f>'Production Summary'!$M$10</f>
        <v>73</v>
      </c>
      <c r="X67" s="164">
        <v>0</v>
      </c>
      <c r="Y67" s="164">
        <f>'Production Summary'!$N$14</f>
        <v>177</v>
      </c>
      <c r="Z67" s="328">
        <f>'Production Summary'!$M$14</f>
        <v>14.75</v>
      </c>
      <c r="AA67" s="164">
        <v>0</v>
      </c>
      <c r="AB67" s="164">
        <f>'Production Summary'!$N$15</f>
        <v>126</v>
      </c>
      <c r="AC67" s="164">
        <f>'Production Summary'!$M$15</f>
        <v>21</v>
      </c>
      <c r="AD67" s="164">
        <v>0</v>
      </c>
      <c r="AE67" s="164">
        <f>'Production Summary'!$N$16</f>
        <v>252</v>
      </c>
      <c r="AF67" s="164">
        <f>'Production Summary'!$M$16</f>
        <v>21</v>
      </c>
      <c r="AG67" s="164">
        <v>0</v>
      </c>
      <c r="AH67" s="164">
        <f>'Production Summary'!$N$18</f>
        <v>1035</v>
      </c>
      <c r="AI67" s="164">
        <f>'Production Summary'!$M$18</f>
        <v>17.25</v>
      </c>
      <c r="AJ67" s="164">
        <v>0</v>
      </c>
      <c r="AK67" s="164">
        <f>'Production Summary'!$N$19</f>
        <v>870</v>
      </c>
      <c r="AL67" s="164">
        <f>'Production Summary'!$M$19</f>
        <v>29</v>
      </c>
      <c r="AM67" s="164">
        <v>0</v>
      </c>
      <c r="AN67" s="164">
        <f>'Production Summary'!$N$20</f>
        <v>864</v>
      </c>
      <c r="AO67" s="164">
        <f>'Production Summary'!$M$20</f>
        <v>72</v>
      </c>
      <c r="AP67" s="164">
        <v>0</v>
      </c>
      <c r="AQ67" s="164">
        <f>'Production Summary'!$N$21</f>
        <v>670</v>
      </c>
      <c r="AR67" s="164">
        <f>'Production Summary'!$M$21</f>
        <v>335</v>
      </c>
      <c r="AS67" s="164">
        <v>0</v>
      </c>
      <c r="AT67" s="386">
        <f>'Production Summary'!$N$22</f>
        <v>375</v>
      </c>
      <c r="AU67" s="164">
        <f>'Production Summary'!$N$23</f>
        <v>1050</v>
      </c>
      <c r="AV67" s="164">
        <f>'Production Summary'!$N$25</f>
        <v>300</v>
      </c>
      <c r="AW67" s="164">
        <f>'Production Summary'!$M$25</f>
        <v>25</v>
      </c>
      <c r="AX67" s="164">
        <v>0</v>
      </c>
      <c r="AY67" s="164">
        <f>'Production Summary'!$N$26</f>
        <v>300</v>
      </c>
      <c r="AZ67" s="164">
        <f>'Production Summary'!$M$26</f>
        <v>25</v>
      </c>
      <c r="BA67" s="164">
        <v>0</v>
      </c>
      <c r="BB67" s="164">
        <f>'Production Summary'!$N$28</f>
        <v>777</v>
      </c>
      <c r="BC67" s="164">
        <f>'Production Summary'!$M$28</f>
        <v>12.95</v>
      </c>
      <c r="BD67" s="164">
        <v>0</v>
      </c>
      <c r="BE67" s="164">
        <f>'Production Summary'!$N$29</f>
        <v>612</v>
      </c>
      <c r="BF67" s="164">
        <f>'Production Summary'!$M$29</f>
        <v>51</v>
      </c>
      <c r="BG67" s="164">
        <v>0</v>
      </c>
      <c r="BH67" s="164">
        <f>'Production Summary'!$N$30</f>
        <v>500</v>
      </c>
      <c r="BI67" s="164">
        <f>'Production Summary'!$M$30</f>
        <v>250</v>
      </c>
      <c r="BJ67" s="164">
        <v>0</v>
      </c>
      <c r="BK67" s="386"/>
      <c r="BL67" s="164">
        <f>'Production Summary'!$N$32</f>
        <v>875</v>
      </c>
      <c r="BM67" s="164">
        <f>'Production Summary'!$N$34</f>
        <v>360.59999999999997</v>
      </c>
      <c r="BN67" s="164">
        <f>'Production Summary'!$M$34</f>
        <v>6.01</v>
      </c>
      <c r="BO67" s="164">
        <v>0</v>
      </c>
      <c r="BP67" s="164">
        <f>'Production Summary'!$N$36</f>
        <v>717</v>
      </c>
      <c r="BQ67" s="164">
        <f>'Production Summary'!$M$36</f>
        <v>11.95</v>
      </c>
      <c r="BR67" s="164">
        <v>0</v>
      </c>
      <c r="BS67" s="164">
        <f>'Production Summary'!$N$37</f>
        <v>210</v>
      </c>
      <c r="BT67" s="164">
        <f>'Production Summary'!$M$37</f>
        <v>21</v>
      </c>
      <c r="BU67" s="164">
        <v>0</v>
      </c>
      <c r="BV67" s="164">
        <f>'Production Summary'!$N$38</f>
        <v>280</v>
      </c>
      <c r="BW67" s="164">
        <f>'Production Summary'!$M$38</f>
        <v>28</v>
      </c>
      <c r="BX67" s="164">
        <v>0</v>
      </c>
      <c r="BY67" s="165">
        <f>'Production Summary'!$N$39</f>
        <v>300.38406247988502</v>
      </c>
      <c r="BZ67" s="164">
        <f>'Production Summary'!$M$39</f>
        <v>30.038406247988501</v>
      </c>
      <c r="CA67" s="164">
        <v>0</v>
      </c>
      <c r="CB67" s="164">
        <f>'Production Summary'!$N$40</f>
        <v>131.30000000000001</v>
      </c>
      <c r="CC67" s="164">
        <f>'Production Summary'!$M$40</f>
        <v>13.13</v>
      </c>
      <c r="CD67" s="164">
        <v>0</v>
      </c>
      <c r="CE67" s="164">
        <f>'Production Summary'!$N$42</f>
        <v>1136.3519999999996</v>
      </c>
      <c r="CF67" s="164">
        <f>'Production Summary'!$M$42</f>
        <v>81.167999999999978</v>
      </c>
      <c r="CG67" s="164">
        <v>0</v>
      </c>
      <c r="CH67" s="164">
        <v>0</v>
      </c>
      <c r="CI67" s="164">
        <f>'Production Summary'!$N$43</f>
        <v>184</v>
      </c>
      <c r="CJ67" s="164">
        <v>0</v>
      </c>
      <c r="CK67" s="164">
        <f>'Production Summary'!$N$44</f>
        <v>355</v>
      </c>
      <c r="CL67" s="164">
        <v>0</v>
      </c>
      <c r="CM67" s="375">
        <f>'Production Summary'!$N$45</f>
        <v>1650</v>
      </c>
      <c r="CN67" s="164">
        <f>'Production Summary'!$N$46</f>
        <v>270</v>
      </c>
      <c r="CO67" s="164">
        <f>'Production Summary'!$N$47</f>
        <v>1350</v>
      </c>
      <c r="CP67" s="166"/>
      <c r="CQ67" s="164">
        <f>'Production Summary'!$N$49</f>
        <v>8004.1580041580037</v>
      </c>
      <c r="CR67" s="164">
        <f>'Production Summary'!$M$49</f>
        <v>66.701316701316699</v>
      </c>
      <c r="CS67" s="164">
        <f>'Production Summary'!$N$50</f>
        <v>13331.600831600828</v>
      </c>
      <c r="CT67" s="164">
        <f>'Production Summary'!$M$50</f>
        <v>148.1288981288981</v>
      </c>
      <c r="CU67" s="164">
        <f>'Production Summary'!$N$51</f>
        <v>12785.862785862784</v>
      </c>
      <c r="CV67" s="164">
        <f>'Production Summary'!$M$51</f>
        <v>355.16285516285512</v>
      </c>
      <c r="CW67" s="164">
        <f>'Production Summary'!$N$52</f>
        <v>12629.937629937627</v>
      </c>
      <c r="CX67" s="164">
        <f>'Production Summary'!$M$52</f>
        <v>701.66320166320156</v>
      </c>
      <c r="CY67" s="164">
        <f>'Production Summary'!$N$53</f>
        <v>12396.049896049895</v>
      </c>
      <c r="CZ67" s="164">
        <f>'Production Summary'!$M$53</f>
        <v>688.66943866943859</v>
      </c>
      <c r="DA67" s="164">
        <f>'Production Summary'!$N$54</f>
        <v>13799.376299376298</v>
      </c>
      <c r="DB67" s="164">
        <f>'Production Summary'!$M$54</f>
        <v>766.63201663201653</v>
      </c>
      <c r="DC67" s="328">
        <f>'Production Summary'!$N$60</f>
        <v>12863.825363825363</v>
      </c>
      <c r="DD67" s="328">
        <f>'Production Summary'!$M$60</f>
        <v>714.65696465696465</v>
      </c>
      <c r="DE67" s="164">
        <f>'Production Summary'!$N$59</f>
        <v>11148.648648648648</v>
      </c>
      <c r="DF67" s="328">
        <f>'Production Summary'!$M$59</f>
        <v>619.36936936936934</v>
      </c>
      <c r="DG67" s="164">
        <f>'Production Summary'!$N$55</f>
        <v>13842.68884268884</v>
      </c>
      <c r="DH67" s="164">
        <f>'Production Summary'!$M$55</f>
        <v>3460.67221067221</v>
      </c>
      <c r="DI67" s="164">
        <f>'Production Summary'!$N$56</f>
        <v>13097.713097713096</v>
      </c>
      <c r="DJ67" s="164">
        <f>'Production Summary'!$M$56</f>
        <v>163.72141372141371</v>
      </c>
      <c r="DK67" s="164">
        <f>'Production Summary'!$N$57</f>
        <v>14189.189189189186</v>
      </c>
      <c r="DL67" s="164">
        <f>'Production Summary'!$M$57</f>
        <v>394.14414414414409</v>
      </c>
      <c r="DM67" s="164">
        <f>'Production Summary'!$N$58</f>
        <v>14017.671517671517</v>
      </c>
      <c r="DN67" s="164">
        <f>'Production Summary'!$M$58</f>
        <v>778.75952875952873</v>
      </c>
      <c r="DO67" s="164">
        <f>'Production Summary'!$N$61</f>
        <v>4500</v>
      </c>
      <c r="DP67" s="328">
        <f>'Production Summary'!$M$61</f>
        <v>750</v>
      </c>
      <c r="DQ67" s="164">
        <v>0</v>
      </c>
      <c r="DR67" s="164">
        <f>'Production Summary'!$N$62</f>
        <v>8900</v>
      </c>
      <c r="DS67" s="164">
        <f>'Production Summary'!$N$70</f>
        <v>300</v>
      </c>
      <c r="DT67" s="328">
        <f>'Production Summary'!$M$70</f>
        <v>25</v>
      </c>
      <c r="DU67" s="164">
        <v>0</v>
      </c>
      <c r="DV67" s="164">
        <f>'Production Summary'!$N$71</f>
        <v>150</v>
      </c>
      <c r="DW67" s="164">
        <v>0</v>
      </c>
      <c r="DX67" s="164">
        <f>'Production Summary'!$N$64</f>
        <v>192</v>
      </c>
      <c r="DY67" s="164">
        <v>0</v>
      </c>
      <c r="DZ67" s="391">
        <f>'Production Summary'!$N$65</f>
        <v>384</v>
      </c>
      <c r="EA67" s="164">
        <v>0</v>
      </c>
      <c r="EB67" s="391">
        <f>'Production Summary'!$N$66</f>
        <v>192</v>
      </c>
      <c r="EC67" s="164">
        <v>0</v>
      </c>
      <c r="ED67" s="164">
        <f>'Production Summary'!$N$67</f>
        <v>96</v>
      </c>
      <c r="EE67" s="164">
        <v>0</v>
      </c>
      <c r="EF67" s="164">
        <f>'Production Summary'!$N$68</f>
        <v>96</v>
      </c>
      <c r="EG67" s="164">
        <v>0</v>
      </c>
      <c r="EH67" s="164">
        <f>'Production Summary'!$N$69</f>
        <v>340</v>
      </c>
      <c r="EI67" s="101"/>
      <c r="EJ67" s="3"/>
      <c r="EK67" s="3"/>
      <c r="ER67" s="64" t="s">
        <v>84</v>
      </c>
      <c r="ES67" s="61" t="str">
        <f t="shared" si="14"/>
        <v/>
      </c>
      <c r="ET67" s="24">
        <f t="shared" si="1"/>
        <v>0</v>
      </c>
    </row>
    <row r="68" spans="1:150" ht="15" customHeight="1">
      <c r="A68" t="b">
        <f>C68=Mahasamund!C68</f>
        <v>1</v>
      </c>
      <c r="B68" s="65">
        <f t="shared" si="2"/>
        <v>63</v>
      </c>
      <c r="C68" s="61" t="str">
        <f>IF(Mahasamund!C68="","",Mahasamund!C68)</f>
        <v/>
      </c>
      <c r="D68" s="164">
        <f>'Production Summary'!$N$4</f>
        <v>666</v>
      </c>
      <c r="E68" s="164">
        <f>'Production Summary'!$M$4</f>
        <v>27.75</v>
      </c>
      <c r="F68" s="164">
        <v>0</v>
      </c>
      <c r="G68" s="164">
        <f>'Production Summary'!$N$5</f>
        <v>666</v>
      </c>
      <c r="H68" s="164">
        <f>'Production Summary'!$M$5</f>
        <v>27.75</v>
      </c>
      <c r="I68" s="164">
        <v>0</v>
      </c>
      <c r="J68" s="164">
        <f>'Production Summary'!$N$6</f>
        <v>200</v>
      </c>
      <c r="K68" s="328">
        <f>'Production Summary'!$M$6</f>
        <v>7.5</v>
      </c>
      <c r="L68" s="164">
        <v>0</v>
      </c>
      <c r="M68" s="365">
        <f>'Production Summary'!$N$7</f>
        <v>612.72</v>
      </c>
      <c r="N68" s="367">
        <f>'Production Summary'!$M$7</f>
        <v>25.53</v>
      </c>
      <c r="O68" s="164">
        <v>0</v>
      </c>
      <c r="P68" s="164">
        <f>'Production Summary'!$N$8</f>
        <v>780</v>
      </c>
      <c r="Q68" s="164">
        <f>'Production Summary'!$M$8</f>
        <v>65</v>
      </c>
      <c r="R68" s="164">
        <v>0</v>
      </c>
      <c r="S68" s="164">
        <f>'Production Summary'!$N$9</f>
        <v>720</v>
      </c>
      <c r="T68" s="164">
        <f>'Production Summary'!$M$9</f>
        <v>60</v>
      </c>
      <c r="U68" s="164">
        <v>0</v>
      </c>
      <c r="V68" s="164">
        <f>'Production Summary'!$N$10</f>
        <v>876</v>
      </c>
      <c r="W68" s="164">
        <f>'Production Summary'!$M$10</f>
        <v>73</v>
      </c>
      <c r="X68" s="164">
        <v>0</v>
      </c>
      <c r="Y68" s="164">
        <f>'Production Summary'!$N$14</f>
        <v>177</v>
      </c>
      <c r="Z68" s="328">
        <f>'Production Summary'!$M$14</f>
        <v>14.75</v>
      </c>
      <c r="AA68" s="164">
        <v>0</v>
      </c>
      <c r="AB68" s="164">
        <f>'Production Summary'!$N$15</f>
        <v>126</v>
      </c>
      <c r="AC68" s="164">
        <f>'Production Summary'!$M$15</f>
        <v>21</v>
      </c>
      <c r="AD68" s="164">
        <v>0</v>
      </c>
      <c r="AE68" s="164">
        <f>'Production Summary'!$N$16</f>
        <v>252</v>
      </c>
      <c r="AF68" s="164">
        <f>'Production Summary'!$M$16</f>
        <v>21</v>
      </c>
      <c r="AG68" s="164">
        <v>0</v>
      </c>
      <c r="AH68" s="164">
        <f>'Production Summary'!$N$18</f>
        <v>1035</v>
      </c>
      <c r="AI68" s="164">
        <f>'Production Summary'!$M$18</f>
        <v>17.25</v>
      </c>
      <c r="AJ68" s="164">
        <v>0</v>
      </c>
      <c r="AK68" s="164">
        <f>'Production Summary'!$N$19</f>
        <v>870</v>
      </c>
      <c r="AL68" s="164">
        <f>'Production Summary'!$M$19</f>
        <v>29</v>
      </c>
      <c r="AM68" s="164">
        <v>0</v>
      </c>
      <c r="AN68" s="164">
        <f>'Production Summary'!$N$20</f>
        <v>864</v>
      </c>
      <c r="AO68" s="164">
        <f>'Production Summary'!$M$20</f>
        <v>72</v>
      </c>
      <c r="AP68" s="164">
        <v>0</v>
      </c>
      <c r="AQ68" s="164">
        <f>'Production Summary'!$N$21</f>
        <v>670</v>
      </c>
      <c r="AR68" s="164">
        <f>'Production Summary'!$M$21</f>
        <v>335</v>
      </c>
      <c r="AS68" s="164">
        <v>0</v>
      </c>
      <c r="AT68" s="386">
        <f>'Production Summary'!$N$22</f>
        <v>375</v>
      </c>
      <c r="AU68" s="164">
        <f>'Production Summary'!$N$23</f>
        <v>1050</v>
      </c>
      <c r="AV68" s="164">
        <f>'Production Summary'!$N$25</f>
        <v>300</v>
      </c>
      <c r="AW68" s="164">
        <f>'Production Summary'!$M$25</f>
        <v>25</v>
      </c>
      <c r="AX68" s="164">
        <v>0</v>
      </c>
      <c r="AY68" s="164">
        <f>'Production Summary'!$N$26</f>
        <v>300</v>
      </c>
      <c r="AZ68" s="164">
        <f>'Production Summary'!$M$26</f>
        <v>25</v>
      </c>
      <c r="BA68" s="164">
        <v>0</v>
      </c>
      <c r="BB68" s="164">
        <f>'Production Summary'!$N$28</f>
        <v>777</v>
      </c>
      <c r="BC68" s="164">
        <f>'Production Summary'!$M$28</f>
        <v>12.95</v>
      </c>
      <c r="BD68" s="164">
        <v>0</v>
      </c>
      <c r="BE68" s="164">
        <f>'Production Summary'!$N$29</f>
        <v>612</v>
      </c>
      <c r="BF68" s="164">
        <f>'Production Summary'!$M$29</f>
        <v>51</v>
      </c>
      <c r="BG68" s="164">
        <v>0</v>
      </c>
      <c r="BH68" s="164">
        <f>'Production Summary'!$N$30</f>
        <v>500</v>
      </c>
      <c r="BI68" s="164">
        <f>'Production Summary'!$M$30</f>
        <v>250</v>
      </c>
      <c r="BJ68" s="164">
        <v>0</v>
      </c>
      <c r="BK68" s="386"/>
      <c r="BL68" s="164">
        <f>'Production Summary'!$N$32</f>
        <v>875</v>
      </c>
      <c r="BM68" s="164">
        <f>'Production Summary'!$N$34</f>
        <v>360.59999999999997</v>
      </c>
      <c r="BN68" s="164">
        <f>'Production Summary'!$M$34</f>
        <v>6.01</v>
      </c>
      <c r="BO68" s="164">
        <v>0</v>
      </c>
      <c r="BP68" s="164">
        <f>'Production Summary'!$N$36</f>
        <v>717</v>
      </c>
      <c r="BQ68" s="164">
        <f>'Production Summary'!$M$36</f>
        <v>11.95</v>
      </c>
      <c r="BR68" s="164">
        <v>0</v>
      </c>
      <c r="BS68" s="164">
        <f>'Production Summary'!$N$37</f>
        <v>210</v>
      </c>
      <c r="BT68" s="164">
        <f>'Production Summary'!$M$37</f>
        <v>21</v>
      </c>
      <c r="BU68" s="164">
        <v>0</v>
      </c>
      <c r="BV68" s="164">
        <f>'Production Summary'!$N$38</f>
        <v>280</v>
      </c>
      <c r="BW68" s="164">
        <f>'Production Summary'!$M$38</f>
        <v>28</v>
      </c>
      <c r="BX68" s="164">
        <v>0</v>
      </c>
      <c r="BY68" s="165">
        <f>'Production Summary'!$N$39</f>
        <v>300.38406247988502</v>
      </c>
      <c r="BZ68" s="164">
        <f>'Production Summary'!$M$39</f>
        <v>30.038406247988501</v>
      </c>
      <c r="CA68" s="164">
        <v>0</v>
      </c>
      <c r="CB68" s="164">
        <f>'Production Summary'!$N$40</f>
        <v>131.30000000000001</v>
      </c>
      <c r="CC68" s="164">
        <f>'Production Summary'!$M$40</f>
        <v>13.13</v>
      </c>
      <c r="CD68" s="164">
        <v>0</v>
      </c>
      <c r="CE68" s="164">
        <f>'Production Summary'!$N$42</f>
        <v>1136.3519999999996</v>
      </c>
      <c r="CF68" s="164">
        <f>'Production Summary'!$M$42</f>
        <v>81.167999999999978</v>
      </c>
      <c r="CG68" s="164">
        <v>0</v>
      </c>
      <c r="CH68" s="164">
        <v>0</v>
      </c>
      <c r="CI68" s="164">
        <f>'Production Summary'!$N$43</f>
        <v>184</v>
      </c>
      <c r="CJ68" s="164">
        <v>0</v>
      </c>
      <c r="CK68" s="164">
        <f>'Production Summary'!$N$44</f>
        <v>355</v>
      </c>
      <c r="CL68" s="164">
        <v>0</v>
      </c>
      <c r="CM68" s="375">
        <f>'Production Summary'!$N$45</f>
        <v>1650</v>
      </c>
      <c r="CN68" s="164">
        <f>'Production Summary'!$N$46</f>
        <v>270</v>
      </c>
      <c r="CO68" s="164">
        <f>'Production Summary'!$N$47</f>
        <v>1350</v>
      </c>
      <c r="CP68" s="166"/>
      <c r="CQ68" s="164">
        <f>'Production Summary'!$N$49</f>
        <v>8004.1580041580037</v>
      </c>
      <c r="CR68" s="164">
        <f>'Production Summary'!$M$49</f>
        <v>66.701316701316699</v>
      </c>
      <c r="CS68" s="164">
        <f>'Production Summary'!$N$50</f>
        <v>13331.600831600828</v>
      </c>
      <c r="CT68" s="164">
        <f>'Production Summary'!$M$50</f>
        <v>148.1288981288981</v>
      </c>
      <c r="CU68" s="164">
        <f>'Production Summary'!$N$51</f>
        <v>12785.862785862784</v>
      </c>
      <c r="CV68" s="164">
        <f>'Production Summary'!$M$51</f>
        <v>355.16285516285512</v>
      </c>
      <c r="CW68" s="164">
        <f>'Production Summary'!$N$52</f>
        <v>12629.937629937627</v>
      </c>
      <c r="CX68" s="164">
        <f>'Production Summary'!$M$52</f>
        <v>701.66320166320156</v>
      </c>
      <c r="CY68" s="164">
        <f>'Production Summary'!$N$53</f>
        <v>12396.049896049895</v>
      </c>
      <c r="CZ68" s="164">
        <f>'Production Summary'!$M$53</f>
        <v>688.66943866943859</v>
      </c>
      <c r="DA68" s="164">
        <f>'Production Summary'!$N$54</f>
        <v>13799.376299376298</v>
      </c>
      <c r="DB68" s="164">
        <f>'Production Summary'!$M$54</f>
        <v>766.63201663201653</v>
      </c>
      <c r="DC68" s="328">
        <f>'Production Summary'!$N$60</f>
        <v>12863.825363825363</v>
      </c>
      <c r="DD68" s="328">
        <f>'Production Summary'!$M$60</f>
        <v>714.65696465696465</v>
      </c>
      <c r="DE68" s="164">
        <f>'Production Summary'!$N$59</f>
        <v>11148.648648648648</v>
      </c>
      <c r="DF68" s="328">
        <f>'Production Summary'!$M$59</f>
        <v>619.36936936936934</v>
      </c>
      <c r="DG68" s="164">
        <f>'Production Summary'!$N$55</f>
        <v>13842.68884268884</v>
      </c>
      <c r="DH68" s="164">
        <f>'Production Summary'!$M$55</f>
        <v>3460.67221067221</v>
      </c>
      <c r="DI68" s="164">
        <f>'Production Summary'!$N$56</f>
        <v>13097.713097713096</v>
      </c>
      <c r="DJ68" s="164">
        <f>'Production Summary'!$M$56</f>
        <v>163.72141372141371</v>
      </c>
      <c r="DK68" s="164">
        <f>'Production Summary'!$N$57</f>
        <v>14189.189189189186</v>
      </c>
      <c r="DL68" s="164">
        <f>'Production Summary'!$M$57</f>
        <v>394.14414414414409</v>
      </c>
      <c r="DM68" s="164">
        <f>'Production Summary'!$N$58</f>
        <v>14017.671517671517</v>
      </c>
      <c r="DN68" s="164">
        <f>'Production Summary'!$M$58</f>
        <v>778.75952875952873</v>
      </c>
      <c r="DO68" s="164">
        <f>'Production Summary'!$N$61</f>
        <v>4500</v>
      </c>
      <c r="DP68" s="328">
        <f>'Production Summary'!$M$61</f>
        <v>750</v>
      </c>
      <c r="DQ68" s="164">
        <v>0</v>
      </c>
      <c r="DR68" s="164">
        <f>'Production Summary'!$N$62</f>
        <v>8900</v>
      </c>
      <c r="DS68" s="164">
        <f>'Production Summary'!$N$70</f>
        <v>300</v>
      </c>
      <c r="DT68" s="328">
        <f>'Production Summary'!$M$70</f>
        <v>25</v>
      </c>
      <c r="DU68" s="164">
        <v>0</v>
      </c>
      <c r="DV68" s="164">
        <f>'Production Summary'!$N$71</f>
        <v>150</v>
      </c>
      <c r="DW68" s="164">
        <v>0</v>
      </c>
      <c r="DX68" s="164">
        <f>'Production Summary'!$N$64</f>
        <v>192</v>
      </c>
      <c r="DY68" s="164">
        <v>0</v>
      </c>
      <c r="DZ68" s="391">
        <f>'Production Summary'!$N$65</f>
        <v>384</v>
      </c>
      <c r="EA68" s="164">
        <v>0</v>
      </c>
      <c r="EB68" s="391">
        <f>'Production Summary'!$N$66</f>
        <v>192</v>
      </c>
      <c r="EC68" s="164">
        <v>0</v>
      </c>
      <c r="ED68" s="164">
        <f>'Production Summary'!$N$67</f>
        <v>96</v>
      </c>
      <c r="EE68" s="164">
        <v>0</v>
      </c>
      <c r="EF68" s="164">
        <f>'Production Summary'!$N$68</f>
        <v>96</v>
      </c>
      <c r="EG68" s="164">
        <v>0</v>
      </c>
      <c r="EH68" s="164">
        <f>'Production Summary'!$N$69</f>
        <v>340</v>
      </c>
      <c r="EI68" s="101"/>
      <c r="EJ68" s="3"/>
      <c r="EK68" s="3"/>
      <c r="ER68" s="64" t="s">
        <v>105</v>
      </c>
      <c r="ES68" s="61" t="str">
        <f t="shared" si="14"/>
        <v/>
      </c>
      <c r="ET68" s="24">
        <f t="shared" si="1"/>
        <v>0</v>
      </c>
    </row>
    <row r="69" spans="1:150">
      <c r="B69" s="95"/>
      <c r="C69" s="95"/>
      <c r="D69" s="95"/>
      <c r="E69" s="95"/>
      <c r="F69" s="95"/>
      <c r="G69" s="95"/>
      <c r="H69" s="95"/>
      <c r="I69" s="95"/>
      <c r="J69" s="95"/>
      <c r="K69" s="95"/>
      <c r="L69" s="95"/>
      <c r="M69" s="95"/>
      <c r="N69" s="95"/>
      <c r="O69" s="95"/>
      <c r="P69" s="95"/>
      <c r="Q69" s="95"/>
      <c r="R69" s="95"/>
      <c r="S69" s="95"/>
      <c r="T69" s="95"/>
      <c r="U69" s="95"/>
      <c r="V69" s="95"/>
      <c r="W69" s="95"/>
      <c r="X69" s="95"/>
      <c r="Y69" s="95"/>
      <c r="Z69" s="95"/>
      <c r="AA69" s="95"/>
      <c r="AB69" s="95"/>
      <c r="AC69" s="95"/>
      <c r="AD69" s="95"/>
      <c r="AE69" s="95"/>
      <c r="AF69" s="95"/>
      <c r="AG69" s="95"/>
      <c r="AH69" s="95"/>
      <c r="AI69" s="95"/>
      <c r="AJ69" s="95"/>
      <c r="AK69" s="95"/>
      <c r="AL69" s="95"/>
      <c r="AM69" s="95"/>
      <c r="AN69" s="95"/>
      <c r="AO69" s="95"/>
      <c r="AP69" s="95"/>
      <c r="AQ69" s="95"/>
      <c r="AR69" s="95"/>
      <c r="AS69" s="95"/>
      <c r="AT69" s="95"/>
      <c r="AU69" s="95"/>
      <c r="AV69" s="95"/>
      <c r="AW69" s="95"/>
      <c r="AX69" s="95"/>
      <c r="AY69" s="95"/>
      <c r="AZ69" s="95"/>
      <c r="BA69" s="95"/>
      <c r="BB69" s="95"/>
      <c r="BC69" s="95"/>
      <c r="BD69" s="95"/>
      <c r="BE69" s="95"/>
      <c r="BF69" s="95"/>
      <c r="BG69" s="95"/>
      <c r="BH69" s="95"/>
      <c r="BI69" s="95"/>
      <c r="BJ69" s="95"/>
      <c r="BK69" s="95"/>
      <c r="BL69" s="95"/>
      <c r="BM69" s="95"/>
      <c r="BN69" s="95"/>
      <c r="BO69" s="95"/>
      <c r="BP69" s="95"/>
      <c r="BQ69" s="95"/>
      <c r="BR69" s="95"/>
      <c r="BS69" s="95"/>
      <c r="BT69" s="95"/>
      <c r="BU69" s="95"/>
      <c r="BV69" s="95"/>
      <c r="BW69" s="95"/>
      <c r="BX69" s="95"/>
      <c r="BY69" s="95"/>
      <c r="BZ69" s="95"/>
      <c r="CA69" s="95"/>
      <c r="CB69" s="95"/>
      <c r="CC69" s="95"/>
      <c r="CD69" s="95"/>
      <c r="CE69" s="95"/>
      <c r="CF69" s="95"/>
      <c r="CG69" s="95"/>
      <c r="CH69" s="95"/>
      <c r="CI69" s="95"/>
      <c r="CJ69" s="95"/>
      <c r="CK69" s="95"/>
      <c r="CL69" s="95"/>
      <c r="CM69" s="95"/>
      <c r="CN69" s="95"/>
      <c r="CO69" s="95"/>
      <c r="CP69" s="95"/>
      <c r="CQ69" s="95"/>
      <c r="CR69" s="95"/>
      <c r="CS69" s="95"/>
      <c r="CT69" s="95"/>
      <c r="CU69" s="95"/>
      <c r="CV69" s="95"/>
      <c r="CW69" s="95"/>
      <c r="CX69" s="95"/>
      <c r="CY69" s="95"/>
      <c r="CZ69" s="95"/>
      <c r="DA69" s="95"/>
      <c r="DB69" s="95"/>
      <c r="DC69" s="95"/>
      <c r="DD69" s="95"/>
      <c r="DE69" s="95"/>
      <c r="DF69" s="95"/>
      <c r="DG69" s="95"/>
      <c r="DH69" s="95"/>
      <c r="DI69" s="95"/>
      <c r="DJ69" s="95"/>
      <c r="DK69" s="95"/>
      <c r="DL69" s="95"/>
      <c r="DM69" s="95"/>
      <c r="DN69" s="95"/>
      <c r="DO69" s="95"/>
      <c r="DP69" s="95"/>
      <c r="DQ69" s="95"/>
      <c r="DR69" s="95"/>
      <c r="DS69" s="95"/>
      <c r="DT69" s="95"/>
      <c r="DU69" s="95"/>
      <c r="DV69" s="95"/>
      <c r="DW69" s="95"/>
      <c r="DX69" s="95"/>
      <c r="DY69" s="95"/>
      <c r="DZ69" s="95"/>
      <c r="EA69" s="95"/>
      <c r="EB69" s="95"/>
      <c r="EC69" s="95"/>
      <c r="ED69" s="95"/>
      <c r="EE69" s="95"/>
      <c r="EF69" s="95"/>
      <c r="EG69" s="95"/>
      <c r="EH69" s="95"/>
      <c r="EI69" s="95"/>
      <c r="ER69" s="95"/>
      <c r="ES69" s="95"/>
      <c r="ET69" s="95"/>
    </row>
    <row r="70" spans="1:150">
      <c r="B70" s="785" t="s">
        <v>83</v>
      </c>
      <c r="C70" s="785"/>
      <c r="D70" s="105">
        <f t="shared" ref="D70:BZ70" si="15">SUM(D6:D68)</f>
        <v>41958</v>
      </c>
      <c r="E70" s="105">
        <f t="shared" si="15"/>
        <v>1748.25</v>
      </c>
      <c r="F70" s="105">
        <f t="shared" si="15"/>
        <v>0</v>
      </c>
      <c r="G70" s="105">
        <f t="shared" si="15"/>
        <v>41942.400000000001</v>
      </c>
      <c r="H70" s="105">
        <f t="shared" si="15"/>
        <v>1747.6</v>
      </c>
      <c r="I70" s="105">
        <f t="shared" si="15"/>
        <v>0</v>
      </c>
      <c r="J70" s="105">
        <f t="shared" ref="J70:K70" si="16">SUM(J6:J68)</f>
        <v>12600</v>
      </c>
      <c r="K70" s="105">
        <f t="shared" si="16"/>
        <v>472.5</v>
      </c>
      <c r="L70" s="105">
        <f t="shared" ref="L70:P70" si="17">SUM(L6:L68)</f>
        <v>0</v>
      </c>
      <c r="M70" s="105">
        <f t="shared" si="17"/>
        <v>38601.360000000037</v>
      </c>
      <c r="N70" s="105">
        <f t="shared" si="17"/>
        <v>1608.3899999999987</v>
      </c>
      <c r="O70" s="105">
        <f t="shared" si="17"/>
        <v>0</v>
      </c>
      <c r="P70" s="105">
        <f t="shared" si="17"/>
        <v>49140</v>
      </c>
      <c r="Q70" s="105">
        <f t="shared" si="15"/>
        <v>4095</v>
      </c>
      <c r="R70" s="105">
        <f t="shared" si="15"/>
        <v>0</v>
      </c>
      <c r="S70" s="105">
        <f t="shared" si="15"/>
        <v>45360</v>
      </c>
      <c r="T70" s="105">
        <f t="shared" si="15"/>
        <v>3780</v>
      </c>
      <c r="U70" s="105">
        <f t="shared" si="15"/>
        <v>0</v>
      </c>
      <c r="V70" s="105">
        <f t="shared" si="15"/>
        <v>55188</v>
      </c>
      <c r="W70" s="105">
        <f t="shared" si="15"/>
        <v>4599</v>
      </c>
      <c r="X70" s="105">
        <f t="shared" si="15"/>
        <v>0</v>
      </c>
      <c r="Y70" s="105">
        <f t="shared" si="15"/>
        <v>11151</v>
      </c>
      <c r="Z70" s="105">
        <f t="shared" si="15"/>
        <v>929.25</v>
      </c>
      <c r="AA70" s="105">
        <f>SUM(AA6:AA68)</f>
        <v>0</v>
      </c>
      <c r="AB70" s="105">
        <f t="shared" si="15"/>
        <v>7938</v>
      </c>
      <c r="AC70" s="105">
        <f t="shared" si="15"/>
        <v>1312.44</v>
      </c>
      <c r="AD70" s="105">
        <f t="shared" si="15"/>
        <v>0</v>
      </c>
      <c r="AE70" s="105">
        <f t="shared" si="15"/>
        <v>15876</v>
      </c>
      <c r="AF70" s="105">
        <f t="shared" si="15"/>
        <v>1323</v>
      </c>
      <c r="AG70" s="105">
        <f t="shared" si="15"/>
        <v>0</v>
      </c>
      <c r="AH70" s="105">
        <f t="shared" si="15"/>
        <v>65205</v>
      </c>
      <c r="AI70" s="105">
        <f t="shared" si="15"/>
        <v>1086.75</v>
      </c>
      <c r="AJ70" s="105">
        <f t="shared" si="15"/>
        <v>0</v>
      </c>
      <c r="AK70" s="105">
        <f t="shared" si="15"/>
        <v>54832.5</v>
      </c>
      <c r="AL70" s="105">
        <f t="shared" si="15"/>
        <v>1827.75</v>
      </c>
      <c r="AM70" s="105">
        <f t="shared" si="15"/>
        <v>0</v>
      </c>
      <c r="AN70" s="105">
        <f t="shared" si="15"/>
        <v>54432</v>
      </c>
      <c r="AO70" s="105">
        <f t="shared" si="15"/>
        <v>4536</v>
      </c>
      <c r="AP70" s="105">
        <f t="shared" si="15"/>
        <v>0</v>
      </c>
      <c r="AQ70" s="105">
        <f t="shared" si="15"/>
        <v>42210</v>
      </c>
      <c r="AR70" s="105">
        <f t="shared" si="15"/>
        <v>21105</v>
      </c>
      <c r="AS70" s="105">
        <f t="shared" si="15"/>
        <v>0</v>
      </c>
      <c r="AT70" s="105">
        <f t="shared" ref="AT70" si="18">SUM(AT6:AT68)</f>
        <v>23625</v>
      </c>
      <c r="AU70" s="105">
        <f t="shared" si="15"/>
        <v>66150</v>
      </c>
      <c r="AV70" s="105">
        <f t="shared" si="15"/>
        <v>18750</v>
      </c>
      <c r="AW70" s="105">
        <f t="shared" si="15"/>
        <v>1562.5</v>
      </c>
      <c r="AX70" s="105">
        <f t="shared" si="15"/>
        <v>0</v>
      </c>
      <c r="AY70" s="105">
        <f t="shared" si="15"/>
        <v>18750</v>
      </c>
      <c r="AZ70" s="105">
        <f t="shared" si="15"/>
        <v>1562.5</v>
      </c>
      <c r="BA70" s="105">
        <f t="shared" si="15"/>
        <v>0</v>
      </c>
      <c r="BB70" s="105">
        <f t="shared" si="15"/>
        <v>48939</v>
      </c>
      <c r="BC70" s="105">
        <f t="shared" si="15"/>
        <v>815.65000000000077</v>
      </c>
      <c r="BD70" s="105">
        <f t="shared" si="15"/>
        <v>0</v>
      </c>
      <c r="BE70" s="105">
        <f t="shared" si="15"/>
        <v>38555.4</v>
      </c>
      <c r="BF70" s="105">
        <f t="shared" si="15"/>
        <v>3212.95</v>
      </c>
      <c r="BG70" s="105">
        <f t="shared" si="15"/>
        <v>0</v>
      </c>
      <c r="BH70" s="105">
        <f t="shared" si="15"/>
        <v>31500</v>
      </c>
      <c r="BI70" s="105">
        <f t="shared" si="15"/>
        <v>15750</v>
      </c>
      <c r="BJ70" s="105">
        <f t="shared" si="15"/>
        <v>0</v>
      </c>
      <c r="BK70" s="105">
        <f t="shared" ref="BK70" si="19">SUM(BK6:BK68)</f>
        <v>0</v>
      </c>
      <c r="BL70" s="105">
        <f t="shared" si="15"/>
        <v>55125</v>
      </c>
      <c r="BM70" s="105">
        <f t="shared" si="15"/>
        <v>22777.199999999986</v>
      </c>
      <c r="BN70" s="105">
        <f t="shared" si="15"/>
        <v>379.61999999999966</v>
      </c>
      <c r="BO70" s="105">
        <f t="shared" si="15"/>
        <v>0</v>
      </c>
      <c r="BP70" s="105">
        <f t="shared" si="15"/>
        <v>44994</v>
      </c>
      <c r="BQ70" s="105">
        <f t="shared" si="15"/>
        <v>749.90000000000055</v>
      </c>
      <c r="BR70" s="105">
        <f t="shared" si="15"/>
        <v>0</v>
      </c>
      <c r="BS70" s="105">
        <f t="shared" si="15"/>
        <v>13244</v>
      </c>
      <c r="BT70" s="105">
        <f t="shared" si="15"/>
        <v>1324.4</v>
      </c>
      <c r="BU70" s="105">
        <f t="shared" si="15"/>
        <v>0</v>
      </c>
      <c r="BV70" s="105">
        <f t="shared" si="15"/>
        <v>17640</v>
      </c>
      <c r="BW70" s="105">
        <f t="shared" si="15"/>
        <v>1764</v>
      </c>
      <c r="BX70" s="105">
        <f t="shared" si="15"/>
        <v>0</v>
      </c>
      <c r="BY70" s="105">
        <f t="shared" si="15"/>
        <v>18903.811873752886</v>
      </c>
      <c r="BZ70" s="105">
        <f t="shared" si="15"/>
        <v>1890.3811873752848</v>
      </c>
      <c r="CA70" s="105">
        <f t="shared" ref="CA70:EH70" si="20">SUM(CA6:CA68)</f>
        <v>0</v>
      </c>
      <c r="CB70" s="105">
        <f t="shared" si="20"/>
        <v>8284.6000000000076</v>
      </c>
      <c r="CC70" s="105">
        <f t="shared" si="20"/>
        <v>828.45999999999981</v>
      </c>
      <c r="CD70" s="105">
        <f t="shared" si="20"/>
        <v>0</v>
      </c>
      <c r="CE70" s="105">
        <f t="shared" si="20"/>
        <v>71590.175999999949</v>
      </c>
      <c r="CF70" s="105">
        <f t="shared" si="20"/>
        <v>5113.5839999999971</v>
      </c>
      <c r="CG70" s="105">
        <f t="shared" si="20"/>
        <v>0</v>
      </c>
      <c r="CH70" s="105">
        <f t="shared" ref="CH70" si="21">SUM(CH6:CH68)</f>
        <v>0</v>
      </c>
      <c r="CI70" s="105">
        <f t="shared" si="20"/>
        <v>11592</v>
      </c>
      <c r="CJ70" s="105">
        <f t="shared" si="20"/>
        <v>0</v>
      </c>
      <c r="CK70" s="105">
        <f t="shared" si="20"/>
        <v>22340</v>
      </c>
      <c r="CL70" s="105">
        <f t="shared" si="20"/>
        <v>0</v>
      </c>
      <c r="CM70" s="105">
        <f t="shared" si="20"/>
        <v>103950</v>
      </c>
      <c r="CN70" s="105">
        <f t="shared" si="20"/>
        <v>17010</v>
      </c>
      <c r="CO70" s="105">
        <f t="shared" si="20"/>
        <v>85050</v>
      </c>
      <c r="CP70" s="105">
        <f t="shared" si="20"/>
        <v>0</v>
      </c>
      <c r="CQ70" s="105">
        <f t="shared" si="20"/>
        <v>504111.79625779617</v>
      </c>
      <c r="CR70" s="105">
        <f t="shared" si="20"/>
        <v>4200.9316354816301</v>
      </c>
      <c r="CS70" s="105">
        <f t="shared" si="20"/>
        <v>837422.2515592518</v>
      </c>
      <c r="CT70" s="105">
        <f t="shared" si="20"/>
        <v>9304.6916839916812</v>
      </c>
      <c r="CU70" s="105">
        <f t="shared" si="20"/>
        <v>803035.69272349158</v>
      </c>
      <c r="CV70" s="105">
        <f t="shared" si="20"/>
        <v>22306.54702009703</v>
      </c>
      <c r="CW70" s="105">
        <f t="shared" si="20"/>
        <v>793230.63305613305</v>
      </c>
      <c r="CX70" s="105">
        <f t="shared" si="20"/>
        <v>44068.368503118487</v>
      </c>
      <c r="CY70" s="105">
        <f t="shared" si="20"/>
        <v>778484.79355509346</v>
      </c>
      <c r="CZ70" s="105">
        <f t="shared" si="20"/>
        <v>43249.155197505184</v>
      </c>
      <c r="DA70" s="105">
        <f t="shared" si="20"/>
        <v>865491.03056132956</v>
      </c>
      <c r="DB70" s="105">
        <f t="shared" si="20"/>
        <v>48082.83503118495</v>
      </c>
      <c r="DC70" s="105">
        <f t="shared" ref="DC70:DF70" si="22">SUM(DC6:DC68)</f>
        <v>806721.87255717139</v>
      </c>
      <c r="DD70" s="105">
        <f t="shared" si="22"/>
        <v>44817.881808731792</v>
      </c>
      <c r="DE70" s="105">
        <f t="shared" si="22"/>
        <v>700380.91621621582</v>
      </c>
      <c r="DF70" s="105">
        <f t="shared" si="22"/>
        <v>38910.050900900875</v>
      </c>
      <c r="DG70" s="105">
        <f t="shared" si="20"/>
        <v>869398.70824670745</v>
      </c>
      <c r="DH70" s="105">
        <f t="shared" si="20"/>
        <v>217349.67706167686</v>
      </c>
      <c r="DI70" s="105"/>
      <c r="DJ70" s="105"/>
      <c r="DK70" s="105"/>
      <c r="DL70" s="105"/>
      <c r="DM70" s="105"/>
      <c r="DN70" s="105"/>
      <c r="DO70" s="105">
        <f t="shared" ref="DO70:DQ70" si="23">SUM(DO6:DO68)</f>
        <v>283500</v>
      </c>
      <c r="DP70" s="105">
        <f t="shared" si="23"/>
        <v>47250</v>
      </c>
      <c r="DQ70" s="105">
        <f t="shared" si="23"/>
        <v>0</v>
      </c>
      <c r="DR70" s="105">
        <f t="shared" si="20"/>
        <v>560700</v>
      </c>
      <c r="DS70" s="105">
        <f>SUM(DS6:DS68)</f>
        <v>18900</v>
      </c>
      <c r="DT70" s="105">
        <f t="shared" si="20"/>
        <v>1575</v>
      </c>
      <c r="DU70" s="105">
        <f>SUM(DU6:DU68)</f>
        <v>0</v>
      </c>
      <c r="DV70" s="105">
        <f>SUM(DV6:DV68)</f>
        <v>9450</v>
      </c>
      <c r="DW70" s="105">
        <f>SUM(DW6:DW68)</f>
        <v>0</v>
      </c>
      <c r="DX70" s="105">
        <f t="shared" si="20"/>
        <v>12096</v>
      </c>
      <c r="DY70" s="105">
        <f t="shared" si="20"/>
        <v>0</v>
      </c>
      <c r="DZ70" s="105">
        <f t="shared" ref="DZ70:EA70" si="24">SUM(DZ6:DZ68)</f>
        <v>24192</v>
      </c>
      <c r="EA70" s="105">
        <f t="shared" si="24"/>
        <v>0</v>
      </c>
      <c r="EB70" s="105">
        <f t="shared" ref="EB70:EC70" si="25">SUM(EB6:EB68)</f>
        <v>12096</v>
      </c>
      <c r="EC70" s="105">
        <f t="shared" si="25"/>
        <v>0</v>
      </c>
      <c r="ED70" s="105">
        <f t="shared" si="20"/>
        <v>6048</v>
      </c>
      <c r="EE70" s="105">
        <f t="shared" si="20"/>
        <v>0</v>
      </c>
      <c r="EF70" s="105">
        <f t="shared" ref="EF70:EG70" si="26">SUM(EF6:EF68)</f>
        <v>6048</v>
      </c>
      <c r="EG70" s="105">
        <f t="shared" si="26"/>
        <v>0</v>
      </c>
      <c r="EH70" s="105">
        <f t="shared" si="20"/>
        <v>21420</v>
      </c>
      <c r="EI70" s="105"/>
      <c r="EJ70" s="3"/>
      <c r="EK70" s="3"/>
      <c r="ER70" s="785" t="s">
        <v>83</v>
      </c>
      <c r="ES70" s="785"/>
      <c r="ET70" s="104">
        <f>SUM(ET6:ET68)</f>
        <v>0</v>
      </c>
    </row>
    <row r="71" spans="1:150" s="53" customFormat="1">
      <c r="B71" s="872" t="s">
        <v>229</v>
      </c>
      <c r="C71" s="872"/>
      <c r="D71" s="107">
        <f>SUM(D6:D20)</f>
        <v>9990</v>
      </c>
      <c r="E71" s="107">
        <f t="shared" ref="E71:CA71" si="27">SUM(E6:E20)</f>
        <v>416.25</v>
      </c>
      <c r="F71" s="107">
        <f t="shared" si="27"/>
        <v>0</v>
      </c>
      <c r="G71" s="107">
        <f t="shared" si="27"/>
        <v>9990</v>
      </c>
      <c r="H71" s="107">
        <f t="shared" si="27"/>
        <v>416.25</v>
      </c>
      <c r="I71" s="107">
        <f t="shared" si="27"/>
        <v>0</v>
      </c>
      <c r="J71" s="107">
        <f t="shared" ref="J71:Q71" si="28">SUM(J6:J20)</f>
        <v>3000</v>
      </c>
      <c r="K71" s="107">
        <f t="shared" si="28"/>
        <v>112.5</v>
      </c>
      <c r="L71" s="107">
        <f t="shared" si="28"/>
        <v>0</v>
      </c>
      <c r="M71" s="107">
        <f t="shared" si="28"/>
        <v>9190.8000000000011</v>
      </c>
      <c r="N71" s="107">
        <f t="shared" si="28"/>
        <v>382.94999999999993</v>
      </c>
      <c r="O71" s="107">
        <f t="shared" si="28"/>
        <v>0</v>
      </c>
      <c r="P71" s="107">
        <f t="shared" si="28"/>
        <v>11700</v>
      </c>
      <c r="Q71" s="107">
        <f t="shared" si="28"/>
        <v>975</v>
      </c>
      <c r="R71" s="107">
        <f t="shared" si="27"/>
        <v>0</v>
      </c>
      <c r="S71" s="107">
        <f t="shared" si="27"/>
        <v>10800</v>
      </c>
      <c r="T71" s="107">
        <f t="shared" si="27"/>
        <v>900</v>
      </c>
      <c r="U71" s="107">
        <f t="shared" si="27"/>
        <v>0</v>
      </c>
      <c r="V71" s="107">
        <f t="shared" si="27"/>
        <v>13140</v>
      </c>
      <c r="W71" s="107">
        <f t="shared" si="27"/>
        <v>1095</v>
      </c>
      <c r="X71" s="107">
        <f t="shared" si="27"/>
        <v>0</v>
      </c>
      <c r="Y71" s="107">
        <f t="shared" si="27"/>
        <v>2655</v>
      </c>
      <c r="Z71" s="107">
        <f t="shared" si="27"/>
        <v>221.25</v>
      </c>
      <c r="AA71" s="107">
        <f>SUM(AA6:AA20)</f>
        <v>0</v>
      </c>
      <c r="AB71" s="107">
        <f t="shared" si="27"/>
        <v>1890</v>
      </c>
      <c r="AC71" s="107">
        <f t="shared" si="27"/>
        <v>315</v>
      </c>
      <c r="AD71" s="107">
        <f t="shared" si="27"/>
        <v>0</v>
      </c>
      <c r="AE71" s="107">
        <f t="shared" si="27"/>
        <v>3780</v>
      </c>
      <c r="AF71" s="107">
        <f t="shared" si="27"/>
        <v>315</v>
      </c>
      <c r="AG71" s="107">
        <f t="shared" si="27"/>
        <v>0</v>
      </c>
      <c r="AH71" s="107">
        <f t="shared" si="27"/>
        <v>15525</v>
      </c>
      <c r="AI71" s="107">
        <f t="shared" si="27"/>
        <v>258.75</v>
      </c>
      <c r="AJ71" s="107">
        <f t="shared" si="27"/>
        <v>0</v>
      </c>
      <c r="AK71" s="107">
        <f t="shared" si="27"/>
        <v>13050</v>
      </c>
      <c r="AL71" s="107">
        <f t="shared" si="27"/>
        <v>435</v>
      </c>
      <c r="AM71" s="107">
        <f t="shared" si="27"/>
        <v>0</v>
      </c>
      <c r="AN71" s="107">
        <f t="shared" si="27"/>
        <v>12960</v>
      </c>
      <c r="AO71" s="107">
        <f t="shared" si="27"/>
        <v>1080</v>
      </c>
      <c r="AP71" s="107">
        <f t="shared" si="27"/>
        <v>0</v>
      </c>
      <c r="AQ71" s="107">
        <f t="shared" si="27"/>
        <v>10050</v>
      </c>
      <c r="AR71" s="107">
        <f t="shared" si="27"/>
        <v>5025</v>
      </c>
      <c r="AS71" s="107">
        <f t="shared" si="27"/>
        <v>0</v>
      </c>
      <c r="AT71" s="107">
        <f t="shared" ref="AT71" si="29">SUM(AT6:AT20)</f>
        <v>5625</v>
      </c>
      <c r="AU71" s="107">
        <f t="shared" si="27"/>
        <v>15750</v>
      </c>
      <c r="AV71" s="107">
        <f t="shared" si="27"/>
        <v>4500</v>
      </c>
      <c r="AW71" s="107">
        <f t="shared" si="27"/>
        <v>375</v>
      </c>
      <c r="AX71" s="107">
        <f t="shared" si="27"/>
        <v>0</v>
      </c>
      <c r="AY71" s="107">
        <f t="shared" si="27"/>
        <v>4500</v>
      </c>
      <c r="AZ71" s="107">
        <f t="shared" si="27"/>
        <v>375</v>
      </c>
      <c r="BA71" s="107">
        <f t="shared" si="27"/>
        <v>0</v>
      </c>
      <c r="BB71" s="107">
        <f t="shared" si="27"/>
        <v>11655</v>
      </c>
      <c r="BC71" s="107">
        <f t="shared" si="27"/>
        <v>194.24999999999994</v>
      </c>
      <c r="BD71" s="107">
        <f t="shared" si="27"/>
        <v>0</v>
      </c>
      <c r="BE71" s="107">
        <f t="shared" si="27"/>
        <v>9180</v>
      </c>
      <c r="BF71" s="107">
        <f t="shared" si="27"/>
        <v>765</v>
      </c>
      <c r="BG71" s="107">
        <f t="shared" si="27"/>
        <v>0</v>
      </c>
      <c r="BH71" s="107">
        <f t="shared" si="27"/>
        <v>7500</v>
      </c>
      <c r="BI71" s="107">
        <f t="shared" si="27"/>
        <v>3750</v>
      </c>
      <c r="BJ71" s="107">
        <f t="shared" si="27"/>
        <v>0</v>
      </c>
      <c r="BK71" s="107">
        <f t="shared" ref="BK71" si="30">SUM(BK6:BK20)</f>
        <v>0</v>
      </c>
      <c r="BL71" s="107">
        <f t="shared" si="27"/>
        <v>13125</v>
      </c>
      <c r="BM71" s="107">
        <f t="shared" si="27"/>
        <v>5409.0000000000009</v>
      </c>
      <c r="BN71" s="107">
        <f t="shared" si="27"/>
        <v>90.15</v>
      </c>
      <c r="BO71" s="107">
        <f t="shared" si="27"/>
        <v>0</v>
      </c>
      <c r="BP71" s="107">
        <f t="shared" si="27"/>
        <v>10755</v>
      </c>
      <c r="BQ71" s="107">
        <f t="shared" si="27"/>
        <v>179.24999999999997</v>
      </c>
      <c r="BR71" s="107">
        <f t="shared" si="27"/>
        <v>0</v>
      </c>
      <c r="BS71" s="107">
        <f t="shared" si="27"/>
        <v>3150</v>
      </c>
      <c r="BT71" s="107">
        <f t="shared" si="27"/>
        <v>315</v>
      </c>
      <c r="BU71" s="107">
        <f t="shared" si="27"/>
        <v>0</v>
      </c>
      <c r="BV71" s="107">
        <f t="shared" si="27"/>
        <v>4200</v>
      </c>
      <c r="BW71" s="107">
        <f t="shared" si="27"/>
        <v>420</v>
      </c>
      <c r="BX71" s="107">
        <f t="shared" si="27"/>
        <v>0</v>
      </c>
      <c r="BY71" s="107">
        <f t="shared" si="27"/>
        <v>4505.7609371982753</v>
      </c>
      <c r="BZ71" s="107">
        <f t="shared" si="27"/>
        <v>450.57609371982761</v>
      </c>
      <c r="CA71" s="107">
        <f t="shared" si="27"/>
        <v>0</v>
      </c>
      <c r="CB71" s="107">
        <f t="shared" ref="CB71:EI71" si="31">SUM(CB6:CB20)</f>
        <v>1969.4999999999995</v>
      </c>
      <c r="CC71" s="107">
        <f t="shared" si="31"/>
        <v>196.94999999999996</v>
      </c>
      <c r="CD71" s="107">
        <f t="shared" si="31"/>
        <v>0</v>
      </c>
      <c r="CE71" s="107">
        <f t="shared" si="31"/>
        <v>17045.279999999992</v>
      </c>
      <c r="CF71" s="107">
        <f t="shared" si="31"/>
        <v>1217.5199999999998</v>
      </c>
      <c r="CG71" s="107">
        <f t="shared" si="31"/>
        <v>0</v>
      </c>
      <c r="CH71" s="107">
        <f t="shared" ref="CH71" si="32">SUM(CH6:CH20)</f>
        <v>0</v>
      </c>
      <c r="CI71" s="107">
        <f t="shared" si="31"/>
        <v>2760</v>
      </c>
      <c r="CJ71" s="107">
        <f t="shared" si="31"/>
        <v>0</v>
      </c>
      <c r="CK71" s="107">
        <f t="shared" si="31"/>
        <v>5325</v>
      </c>
      <c r="CL71" s="107">
        <f t="shared" si="31"/>
        <v>0</v>
      </c>
      <c r="CM71" s="107"/>
      <c r="CN71" s="107">
        <f t="shared" si="31"/>
        <v>4050</v>
      </c>
      <c r="CO71" s="107">
        <f t="shared" si="31"/>
        <v>20250</v>
      </c>
      <c r="CP71" s="107">
        <f t="shared" si="31"/>
        <v>0</v>
      </c>
      <c r="CQ71" s="107">
        <f t="shared" si="31"/>
        <v>120062.37006237004</v>
      </c>
      <c r="CR71" s="107">
        <f t="shared" si="31"/>
        <v>1000.5197505197508</v>
      </c>
      <c r="CS71" s="107">
        <f t="shared" si="31"/>
        <v>199974.01247401244</v>
      </c>
      <c r="CT71" s="107">
        <f t="shared" si="31"/>
        <v>2221.9334719334715</v>
      </c>
      <c r="CU71" s="107">
        <f t="shared" si="31"/>
        <v>191787.94178794179</v>
      </c>
      <c r="CV71" s="107">
        <f t="shared" si="31"/>
        <v>5327.4428274428283</v>
      </c>
      <c r="CW71" s="107">
        <f t="shared" si="31"/>
        <v>189449.06444906443</v>
      </c>
      <c r="CX71" s="107">
        <f t="shared" si="31"/>
        <v>10524.94802494802</v>
      </c>
      <c r="CY71" s="107"/>
      <c r="CZ71" s="107"/>
      <c r="DA71" s="107"/>
      <c r="DB71" s="107"/>
      <c r="DC71" s="107"/>
      <c r="DD71" s="107"/>
      <c r="DE71" s="107"/>
      <c r="DF71" s="107"/>
      <c r="DG71" s="107">
        <f t="shared" si="31"/>
        <v>207640.33264033252</v>
      </c>
      <c r="DH71" s="107">
        <f t="shared" si="31"/>
        <v>51910.08316008313</v>
      </c>
      <c r="DI71" s="107"/>
      <c r="DJ71" s="107"/>
      <c r="DK71" s="107"/>
      <c r="DL71" s="107"/>
      <c r="DM71" s="107"/>
      <c r="DN71" s="107"/>
      <c r="DO71" s="107">
        <f t="shared" ref="DO71:DQ71" si="33">SUM(DO6:DO20)</f>
        <v>67500</v>
      </c>
      <c r="DP71" s="107">
        <f t="shared" si="33"/>
        <v>11250</v>
      </c>
      <c r="DQ71" s="107">
        <f t="shared" si="33"/>
        <v>0</v>
      </c>
      <c r="DR71" s="107">
        <f t="shared" si="31"/>
        <v>133500</v>
      </c>
      <c r="DS71" s="107">
        <f>SUM(DS6:DS20)</f>
        <v>4500</v>
      </c>
      <c r="DT71" s="107">
        <f>SUM(DT6:DT20)</f>
        <v>375</v>
      </c>
      <c r="DU71" s="107">
        <f>SUM(DU6:DU20)</f>
        <v>0</v>
      </c>
      <c r="DV71" s="107">
        <f>SUM(DV6:DV20)</f>
        <v>2250</v>
      </c>
      <c r="DW71" s="107">
        <f>SUM(DW6:DW20)</f>
        <v>0</v>
      </c>
      <c r="DX71" s="107">
        <f t="shared" si="31"/>
        <v>2880</v>
      </c>
      <c r="DY71" s="107">
        <f t="shared" si="31"/>
        <v>0</v>
      </c>
      <c r="DZ71" s="107">
        <f t="shared" ref="DZ71:EA71" si="34">SUM(DZ6:DZ20)</f>
        <v>5760</v>
      </c>
      <c r="EA71" s="107">
        <f t="shared" si="34"/>
        <v>0</v>
      </c>
      <c r="EB71" s="107">
        <f t="shared" ref="EB71:EC71" si="35">SUM(EB6:EB20)</f>
        <v>2880</v>
      </c>
      <c r="EC71" s="107">
        <f t="shared" si="35"/>
        <v>0</v>
      </c>
      <c r="ED71" s="107">
        <f t="shared" si="31"/>
        <v>1440</v>
      </c>
      <c r="EE71" s="107">
        <f t="shared" si="31"/>
        <v>0</v>
      </c>
      <c r="EF71" s="107">
        <f t="shared" ref="EF71:EG71" si="36">SUM(EF6:EF20)</f>
        <v>1440</v>
      </c>
      <c r="EG71" s="107">
        <f t="shared" si="36"/>
        <v>0</v>
      </c>
      <c r="EH71" s="107">
        <f t="shared" si="31"/>
        <v>5100</v>
      </c>
      <c r="EI71" s="107">
        <f t="shared" si="31"/>
        <v>0</v>
      </c>
      <c r="EJ71" s="61"/>
      <c r="EK71" s="61"/>
    </row>
    <row r="72" spans="1:150" s="53" customFormat="1">
      <c r="B72" s="807" t="s">
        <v>230</v>
      </c>
      <c r="C72" s="807"/>
      <c r="D72" s="124">
        <f>SUM(D21:D36)</f>
        <v>10656</v>
      </c>
      <c r="E72" s="124">
        <f t="shared" ref="E72:CA72" si="37">SUM(E21:E36)</f>
        <v>444</v>
      </c>
      <c r="F72" s="124">
        <f t="shared" si="37"/>
        <v>0</v>
      </c>
      <c r="G72" s="124">
        <f t="shared" si="37"/>
        <v>10640.4</v>
      </c>
      <c r="H72" s="124">
        <f t="shared" si="37"/>
        <v>443.35</v>
      </c>
      <c r="I72" s="124">
        <f t="shared" si="37"/>
        <v>0</v>
      </c>
      <c r="J72" s="124">
        <f t="shared" ref="J72:P72" si="38">SUM(J21:J36)</f>
        <v>3200</v>
      </c>
      <c r="K72" s="124">
        <f t="shared" si="38"/>
        <v>120</v>
      </c>
      <c r="L72" s="124">
        <f t="shared" si="38"/>
        <v>0</v>
      </c>
      <c r="M72" s="124">
        <f t="shared" si="38"/>
        <v>9803.52</v>
      </c>
      <c r="N72" s="124">
        <f t="shared" si="38"/>
        <v>408.4799999999999</v>
      </c>
      <c r="O72" s="124">
        <f t="shared" si="38"/>
        <v>0</v>
      </c>
      <c r="P72" s="124">
        <f t="shared" si="38"/>
        <v>12480</v>
      </c>
      <c r="Q72" s="124">
        <f t="shared" si="37"/>
        <v>1040</v>
      </c>
      <c r="R72" s="124">
        <f t="shared" si="37"/>
        <v>0</v>
      </c>
      <c r="S72" s="124">
        <f t="shared" si="37"/>
        <v>11520</v>
      </c>
      <c r="T72" s="124">
        <f t="shared" si="37"/>
        <v>960</v>
      </c>
      <c r="U72" s="124">
        <f t="shared" si="37"/>
        <v>0</v>
      </c>
      <c r="V72" s="124">
        <f t="shared" si="37"/>
        <v>14016</v>
      </c>
      <c r="W72" s="124">
        <f t="shared" si="37"/>
        <v>1168</v>
      </c>
      <c r="X72" s="124">
        <f t="shared" si="37"/>
        <v>0</v>
      </c>
      <c r="Y72" s="124">
        <f t="shared" si="37"/>
        <v>2832</v>
      </c>
      <c r="Z72" s="124">
        <f t="shared" si="37"/>
        <v>236</v>
      </c>
      <c r="AA72" s="124">
        <f>SUM(AA21:AA36)</f>
        <v>0</v>
      </c>
      <c r="AB72" s="124">
        <f t="shared" si="37"/>
        <v>2016</v>
      </c>
      <c r="AC72" s="124">
        <f t="shared" si="37"/>
        <v>325.44</v>
      </c>
      <c r="AD72" s="124">
        <f t="shared" si="37"/>
        <v>0</v>
      </c>
      <c r="AE72" s="124">
        <f t="shared" si="37"/>
        <v>4032</v>
      </c>
      <c r="AF72" s="124">
        <f t="shared" si="37"/>
        <v>336</v>
      </c>
      <c r="AG72" s="124">
        <f t="shared" si="37"/>
        <v>0</v>
      </c>
      <c r="AH72" s="124">
        <f t="shared" si="37"/>
        <v>16560</v>
      </c>
      <c r="AI72" s="124">
        <f t="shared" si="37"/>
        <v>276</v>
      </c>
      <c r="AJ72" s="124">
        <f t="shared" si="37"/>
        <v>0</v>
      </c>
      <c r="AK72" s="124">
        <f t="shared" si="37"/>
        <v>13942.5</v>
      </c>
      <c r="AL72" s="124">
        <f t="shared" si="37"/>
        <v>464.75</v>
      </c>
      <c r="AM72" s="124">
        <f t="shared" si="37"/>
        <v>0</v>
      </c>
      <c r="AN72" s="124">
        <f t="shared" si="37"/>
        <v>13824</v>
      </c>
      <c r="AO72" s="124">
        <f t="shared" si="37"/>
        <v>1152</v>
      </c>
      <c r="AP72" s="124">
        <f t="shared" si="37"/>
        <v>0</v>
      </c>
      <c r="AQ72" s="124">
        <f t="shared" si="37"/>
        <v>10720</v>
      </c>
      <c r="AR72" s="124">
        <f t="shared" si="37"/>
        <v>5360</v>
      </c>
      <c r="AS72" s="124">
        <f t="shared" si="37"/>
        <v>0</v>
      </c>
      <c r="AT72" s="124">
        <f t="shared" ref="AT72" si="39">SUM(AT21:AT36)</f>
        <v>6000</v>
      </c>
      <c r="AU72" s="124">
        <f t="shared" si="37"/>
        <v>16800</v>
      </c>
      <c r="AV72" s="124">
        <f t="shared" si="37"/>
        <v>4650</v>
      </c>
      <c r="AW72" s="124">
        <f t="shared" si="37"/>
        <v>387.5</v>
      </c>
      <c r="AX72" s="124">
        <f t="shared" si="37"/>
        <v>0</v>
      </c>
      <c r="AY72" s="124">
        <f t="shared" si="37"/>
        <v>4650</v>
      </c>
      <c r="AZ72" s="124">
        <f t="shared" si="37"/>
        <v>387.5</v>
      </c>
      <c r="BA72" s="124">
        <f t="shared" si="37"/>
        <v>0</v>
      </c>
      <c r="BB72" s="124">
        <f t="shared" si="37"/>
        <v>12420</v>
      </c>
      <c r="BC72" s="124">
        <f t="shared" si="37"/>
        <v>206.99999999999994</v>
      </c>
      <c r="BD72" s="124">
        <f t="shared" si="37"/>
        <v>0</v>
      </c>
      <c r="BE72" s="124">
        <f t="shared" si="37"/>
        <v>9791.4</v>
      </c>
      <c r="BF72" s="124">
        <f t="shared" si="37"/>
        <v>815.95</v>
      </c>
      <c r="BG72" s="124">
        <f t="shared" si="37"/>
        <v>0</v>
      </c>
      <c r="BH72" s="124">
        <f t="shared" si="37"/>
        <v>8000</v>
      </c>
      <c r="BI72" s="124">
        <f t="shared" si="37"/>
        <v>4000</v>
      </c>
      <c r="BJ72" s="124">
        <f t="shared" si="37"/>
        <v>0</v>
      </c>
      <c r="BK72" s="124">
        <f t="shared" ref="BK72" si="40">SUM(BK21:BK36)</f>
        <v>0</v>
      </c>
      <c r="BL72" s="124">
        <f t="shared" si="37"/>
        <v>14000</v>
      </c>
      <c r="BM72" s="124">
        <f t="shared" si="37"/>
        <v>5829.0000000000009</v>
      </c>
      <c r="BN72" s="124">
        <f t="shared" si="37"/>
        <v>97.15000000000002</v>
      </c>
      <c r="BO72" s="124">
        <f t="shared" si="37"/>
        <v>0</v>
      </c>
      <c r="BP72" s="124">
        <f t="shared" si="37"/>
        <v>11295</v>
      </c>
      <c r="BQ72" s="124">
        <f t="shared" si="37"/>
        <v>188.24999999999994</v>
      </c>
      <c r="BR72" s="124">
        <f t="shared" si="37"/>
        <v>0</v>
      </c>
      <c r="BS72" s="124">
        <f t="shared" si="37"/>
        <v>3374</v>
      </c>
      <c r="BT72" s="124">
        <f t="shared" si="37"/>
        <v>337.4</v>
      </c>
      <c r="BU72" s="124">
        <f t="shared" si="37"/>
        <v>0</v>
      </c>
      <c r="BV72" s="124">
        <f t="shared" si="37"/>
        <v>4480</v>
      </c>
      <c r="BW72" s="124">
        <f t="shared" si="37"/>
        <v>448</v>
      </c>
      <c r="BX72" s="124">
        <f t="shared" si="37"/>
        <v>0</v>
      </c>
      <c r="BY72" s="124">
        <f t="shared" si="37"/>
        <v>4785.7609371982744</v>
      </c>
      <c r="BZ72" s="124">
        <f t="shared" si="37"/>
        <v>478.57609371982761</v>
      </c>
      <c r="CA72" s="124">
        <f t="shared" si="37"/>
        <v>0</v>
      </c>
      <c r="CB72" s="124">
        <f t="shared" ref="CB72:EI72" si="41">SUM(CB21:CB36)</f>
        <v>2113.4999999999995</v>
      </c>
      <c r="CC72" s="124">
        <f t="shared" si="41"/>
        <v>211.34999999999997</v>
      </c>
      <c r="CD72" s="124">
        <f t="shared" si="41"/>
        <v>0</v>
      </c>
      <c r="CE72" s="124">
        <f t="shared" si="41"/>
        <v>18181.631999999991</v>
      </c>
      <c r="CF72" s="124">
        <f t="shared" si="41"/>
        <v>1298.6879999999996</v>
      </c>
      <c r="CG72" s="124">
        <f t="shared" si="41"/>
        <v>0</v>
      </c>
      <c r="CH72" s="124">
        <f t="shared" ref="CH72" si="42">SUM(CH21:CH36)</f>
        <v>0</v>
      </c>
      <c r="CI72" s="124">
        <f t="shared" si="41"/>
        <v>2944</v>
      </c>
      <c r="CJ72" s="124">
        <f t="shared" si="41"/>
        <v>0</v>
      </c>
      <c r="CK72" s="124">
        <f t="shared" si="41"/>
        <v>5680</v>
      </c>
      <c r="CL72" s="124">
        <f t="shared" si="41"/>
        <v>0</v>
      </c>
      <c r="CM72" s="124"/>
      <c r="CN72" s="124">
        <f t="shared" si="41"/>
        <v>4320</v>
      </c>
      <c r="CO72" s="124">
        <f t="shared" si="41"/>
        <v>21600</v>
      </c>
      <c r="CP72" s="124">
        <f t="shared" si="41"/>
        <v>0</v>
      </c>
      <c r="CQ72" s="124">
        <f t="shared" si="41"/>
        <v>127916.37006237004</v>
      </c>
      <c r="CR72" s="124">
        <f t="shared" si="41"/>
        <v>1065.9697505197507</v>
      </c>
      <c r="CS72" s="124">
        <f t="shared" si="41"/>
        <v>210837.01247401244</v>
      </c>
      <c r="CT72" s="124">
        <f t="shared" si="41"/>
        <v>2342.6334719334714</v>
      </c>
      <c r="CU72" s="124">
        <f t="shared" si="41"/>
        <v>202100.1417879418</v>
      </c>
      <c r="CV72" s="124">
        <f t="shared" si="41"/>
        <v>5613.8928274428281</v>
      </c>
      <c r="CW72" s="124">
        <f t="shared" si="41"/>
        <v>199623.56444906443</v>
      </c>
      <c r="CX72" s="124">
        <f t="shared" si="41"/>
        <v>11090.19802494802</v>
      </c>
      <c r="CY72" s="124"/>
      <c r="CZ72" s="124"/>
      <c r="DA72" s="124"/>
      <c r="DB72" s="124"/>
      <c r="DC72" s="124"/>
      <c r="DD72" s="124"/>
      <c r="DE72" s="124"/>
      <c r="DF72" s="124"/>
      <c r="DG72" s="124">
        <f t="shared" si="41"/>
        <v>218792.33264033252</v>
      </c>
      <c r="DH72" s="124">
        <f t="shared" si="41"/>
        <v>54698.08316008313</v>
      </c>
      <c r="DI72" s="124"/>
      <c r="DJ72" s="124"/>
      <c r="DK72" s="124"/>
      <c r="DL72" s="124"/>
      <c r="DM72" s="124"/>
      <c r="DN72" s="124"/>
      <c r="DO72" s="124">
        <f t="shared" ref="DO72:DQ72" si="43">SUM(DO21:DO36)</f>
        <v>72000</v>
      </c>
      <c r="DP72" s="124">
        <f t="shared" si="43"/>
        <v>12000</v>
      </c>
      <c r="DQ72" s="124">
        <f t="shared" si="43"/>
        <v>0</v>
      </c>
      <c r="DR72" s="124">
        <f t="shared" si="41"/>
        <v>142400</v>
      </c>
      <c r="DS72" s="124">
        <f t="shared" si="41"/>
        <v>4800</v>
      </c>
      <c r="DT72" s="124">
        <f t="shared" si="41"/>
        <v>400</v>
      </c>
      <c r="DU72" s="124">
        <f>SUM(DU21:DU36)</f>
        <v>0</v>
      </c>
      <c r="DV72" s="124">
        <f t="shared" ref="DV72" si="44">SUM(DV21:DV36)</f>
        <v>2400</v>
      </c>
      <c r="DW72" s="124">
        <f t="shared" ref="DW72" si="45">SUM(DW21:DW36)</f>
        <v>0</v>
      </c>
      <c r="DX72" s="124">
        <f t="shared" si="41"/>
        <v>3072</v>
      </c>
      <c r="DY72" s="124">
        <f t="shared" si="41"/>
        <v>0</v>
      </c>
      <c r="DZ72" s="124">
        <f t="shared" ref="DZ72:EA72" si="46">SUM(DZ21:DZ36)</f>
        <v>6144</v>
      </c>
      <c r="EA72" s="124">
        <f t="shared" si="46"/>
        <v>0</v>
      </c>
      <c r="EB72" s="124">
        <f t="shared" ref="EB72:EC72" si="47">SUM(EB21:EB36)</f>
        <v>3072</v>
      </c>
      <c r="EC72" s="124">
        <f t="shared" si="47"/>
        <v>0</v>
      </c>
      <c r="ED72" s="124">
        <f t="shared" si="41"/>
        <v>1536</v>
      </c>
      <c r="EE72" s="124">
        <f t="shared" si="41"/>
        <v>0</v>
      </c>
      <c r="EF72" s="124">
        <f t="shared" ref="EF72:EG72" si="48">SUM(EF21:EF36)</f>
        <v>1536</v>
      </c>
      <c r="EG72" s="124">
        <f t="shared" si="48"/>
        <v>0</v>
      </c>
      <c r="EH72" s="124">
        <f t="shared" si="41"/>
        <v>5440</v>
      </c>
      <c r="EI72" s="124">
        <f t="shared" si="41"/>
        <v>0</v>
      </c>
      <c r="EJ72" s="61"/>
      <c r="EK72" s="61"/>
    </row>
    <row r="73" spans="1:150" s="53" customFormat="1">
      <c r="B73" s="845" t="s">
        <v>285</v>
      </c>
      <c r="C73" s="845"/>
      <c r="D73" s="106">
        <f>SUM(D37:D68)</f>
        <v>21312</v>
      </c>
      <c r="E73" s="106">
        <f t="shared" ref="E73:CA73" si="49">SUM(E37:E68)</f>
        <v>888</v>
      </c>
      <c r="F73" s="106">
        <f t="shared" si="49"/>
        <v>0</v>
      </c>
      <c r="G73" s="106">
        <f t="shared" si="49"/>
        <v>21312</v>
      </c>
      <c r="H73" s="106">
        <f t="shared" si="49"/>
        <v>888</v>
      </c>
      <c r="I73" s="106">
        <f t="shared" si="49"/>
        <v>0</v>
      </c>
      <c r="J73" s="106">
        <f t="shared" ref="J73:Q73" si="50">SUM(J37:J68)</f>
        <v>6400</v>
      </c>
      <c r="K73" s="106">
        <f t="shared" si="50"/>
        <v>240</v>
      </c>
      <c r="L73" s="106">
        <f t="shared" si="50"/>
        <v>0</v>
      </c>
      <c r="M73" s="106">
        <f t="shared" si="50"/>
        <v>19607.04</v>
      </c>
      <c r="N73" s="106">
        <f t="shared" si="50"/>
        <v>816.95999999999947</v>
      </c>
      <c r="O73" s="106">
        <f t="shared" si="50"/>
        <v>0</v>
      </c>
      <c r="P73" s="106">
        <f t="shared" si="50"/>
        <v>24960</v>
      </c>
      <c r="Q73" s="106">
        <f t="shared" si="50"/>
        <v>2080</v>
      </c>
      <c r="R73" s="106">
        <f t="shared" si="49"/>
        <v>0</v>
      </c>
      <c r="S73" s="106">
        <f t="shared" si="49"/>
        <v>23040</v>
      </c>
      <c r="T73" s="106">
        <f t="shared" si="49"/>
        <v>1920</v>
      </c>
      <c r="U73" s="106">
        <f t="shared" si="49"/>
        <v>0</v>
      </c>
      <c r="V73" s="106">
        <f t="shared" si="49"/>
        <v>28032</v>
      </c>
      <c r="W73" s="106">
        <f t="shared" si="49"/>
        <v>2336</v>
      </c>
      <c r="X73" s="106">
        <f t="shared" si="49"/>
        <v>0</v>
      </c>
      <c r="Y73" s="106">
        <f t="shared" si="49"/>
        <v>5664</v>
      </c>
      <c r="Z73" s="106">
        <f t="shared" si="49"/>
        <v>472</v>
      </c>
      <c r="AA73" s="106">
        <f>SUM(AA37:AA68)</f>
        <v>0</v>
      </c>
      <c r="AB73" s="106">
        <f t="shared" si="49"/>
        <v>4032</v>
      </c>
      <c r="AC73" s="106">
        <f t="shared" si="49"/>
        <v>672</v>
      </c>
      <c r="AD73" s="106">
        <f t="shared" si="49"/>
        <v>0</v>
      </c>
      <c r="AE73" s="106">
        <f t="shared" si="49"/>
        <v>8064</v>
      </c>
      <c r="AF73" s="106">
        <f t="shared" si="49"/>
        <v>672</v>
      </c>
      <c r="AG73" s="106">
        <f t="shared" si="49"/>
        <v>0</v>
      </c>
      <c r="AH73" s="106">
        <f t="shared" si="49"/>
        <v>33120</v>
      </c>
      <c r="AI73" s="106">
        <f t="shared" si="49"/>
        <v>552</v>
      </c>
      <c r="AJ73" s="106">
        <f t="shared" si="49"/>
        <v>0</v>
      </c>
      <c r="AK73" s="106">
        <f t="shared" si="49"/>
        <v>27840</v>
      </c>
      <c r="AL73" s="106">
        <f t="shared" si="49"/>
        <v>928</v>
      </c>
      <c r="AM73" s="106">
        <f t="shared" si="49"/>
        <v>0</v>
      </c>
      <c r="AN73" s="106">
        <f t="shared" si="49"/>
        <v>27648</v>
      </c>
      <c r="AO73" s="106">
        <f t="shared" si="49"/>
        <v>2304</v>
      </c>
      <c r="AP73" s="106">
        <f t="shared" si="49"/>
        <v>0</v>
      </c>
      <c r="AQ73" s="106">
        <f t="shared" si="49"/>
        <v>21440</v>
      </c>
      <c r="AR73" s="106">
        <f t="shared" si="49"/>
        <v>10720</v>
      </c>
      <c r="AS73" s="106">
        <f t="shared" si="49"/>
        <v>0</v>
      </c>
      <c r="AT73" s="106">
        <f t="shared" ref="AT73" si="51">SUM(AT37:AT68)</f>
        <v>12000</v>
      </c>
      <c r="AU73" s="106">
        <f t="shared" si="49"/>
        <v>33600</v>
      </c>
      <c r="AV73" s="106">
        <f t="shared" si="49"/>
        <v>9600</v>
      </c>
      <c r="AW73" s="106">
        <f t="shared" si="49"/>
        <v>800</v>
      </c>
      <c r="AX73" s="106">
        <f t="shared" si="49"/>
        <v>0</v>
      </c>
      <c r="AY73" s="106">
        <f t="shared" si="49"/>
        <v>9600</v>
      </c>
      <c r="AZ73" s="106">
        <f t="shared" si="49"/>
        <v>800</v>
      </c>
      <c r="BA73" s="106">
        <f t="shared" si="49"/>
        <v>0</v>
      </c>
      <c r="BB73" s="106">
        <f t="shared" si="49"/>
        <v>24864</v>
      </c>
      <c r="BC73" s="106">
        <f t="shared" si="49"/>
        <v>414.39999999999975</v>
      </c>
      <c r="BD73" s="106">
        <f t="shared" si="49"/>
        <v>0</v>
      </c>
      <c r="BE73" s="106">
        <f t="shared" si="49"/>
        <v>19584</v>
      </c>
      <c r="BF73" s="106">
        <f t="shared" si="49"/>
        <v>1632</v>
      </c>
      <c r="BG73" s="106">
        <f t="shared" si="49"/>
        <v>0</v>
      </c>
      <c r="BH73" s="106">
        <f t="shared" si="49"/>
        <v>16000</v>
      </c>
      <c r="BI73" s="106">
        <f t="shared" si="49"/>
        <v>8000</v>
      </c>
      <c r="BJ73" s="106">
        <f t="shared" si="49"/>
        <v>0</v>
      </c>
      <c r="BK73" s="106">
        <f t="shared" ref="BK73" si="52">SUM(BK37:BK68)</f>
        <v>0</v>
      </c>
      <c r="BL73" s="106">
        <f t="shared" si="49"/>
        <v>28000</v>
      </c>
      <c r="BM73" s="106">
        <f t="shared" si="49"/>
        <v>11539.200000000006</v>
      </c>
      <c r="BN73" s="106">
        <f t="shared" si="49"/>
        <v>192.31999999999994</v>
      </c>
      <c r="BO73" s="106">
        <f t="shared" si="49"/>
        <v>0</v>
      </c>
      <c r="BP73" s="106">
        <f t="shared" si="49"/>
        <v>22944</v>
      </c>
      <c r="BQ73" s="106">
        <f t="shared" si="49"/>
        <v>382.39999999999981</v>
      </c>
      <c r="BR73" s="106">
        <f t="shared" si="49"/>
        <v>0</v>
      </c>
      <c r="BS73" s="106">
        <f t="shared" si="49"/>
        <v>6720</v>
      </c>
      <c r="BT73" s="106">
        <f t="shared" si="49"/>
        <v>672</v>
      </c>
      <c r="BU73" s="106">
        <f t="shared" si="49"/>
        <v>0</v>
      </c>
      <c r="BV73" s="106">
        <f t="shared" si="49"/>
        <v>8960</v>
      </c>
      <c r="BW73" s="106">
        <f t="shared" si="49"/>
        <v>896</v>
      </c>
      <c r="BX73" s="106">
        <f t="shared" si="49"/>
        <v>0</v>
      </c>
      <c r="BY73" s="106">
        <f t="shared" si="49"/>
        <v>9612.2899993563205</v>
      </c>
      <c r="BZ73" s="106">
        <f t="shared" si="49"/>
        <v>961.22899993563237</v>
      </c>
      <c r="CA73" s="106">
        <f t="shared" si="49"/>
        <v>0</v>
      </c>
      <c r="CB73" s="106">
        <f t="shared" ref="CB73:EI73" si="53">SUM(CB37:CB68)</f>
        <v>4201.6000000000022</v>
      </c>
      <c r="CC73" s="106">
        <f t="shared" si="53"/>
        <v>420.15999999999991</v>
      </c>
      <c r="CD73" s="106">
        <f t="shared" si="53"/>
        <v>0</v>
      </c>
      <c r="CE73" s="106">
        <f t="shared" si="53"/>
        <v>36363.263999999974</v>
      </c>
      <c r="CF73" s="106">
        <f t="shared" si="53"/>
        <v>2597.3759999999993</v>
      </c>
      <c r="CG73" s="106">
        <f t="shared" si="53"/>
        <v>0</v>
      </c>
      <c r="CH73" s="106">
        <f t="shared" ref="CH73" si="54">SUM(CH37:CH68)</f>
        <v>0</v>
      </c>
      <c r="CI73" s="106">
        <f t="shared" si="53"/>
        <v>5888</v>
      </c>
      <c r="CJ73" s="106">
        <f t="shared" si="53"/>
        <v>0</v>
      </c>
      <c r="CK73" s="106">
        <f t="shared" si="53"/>
        <v>11335</v>
      </c>
      <c r="CL73" s="106">
        <f t="shared" si="53"/>
        <v>0</v>
      </c>
      <c r="CM73" s="106"/>
      <c r="CN73" s="106">
        <f t="shared" si="53"/>
        <v>8640</v>
      </c>
      <c r="CO73" s="106">
        <f t="shared" si="53"/>
        <v>43200</v>
      </c>
      <c r="CP73" s="106">
        <f t="shared" si="53"/>
        <v>0</v>
      </c>
      <c r="CQ73" s="106">
        <f t="shared" si="53"/>
        <v>256133.05613305609</v>
      </c>
      <c r="CR73" s="106">
        <f t="shared" si="53"/>
        <v>2134.4421344421348</v>
      </c>
      <c r="CS73" s="106">
        <f t="shared" si="53"/>
        <v>426611.22661122668</v>
      </c>
      <c r="CT73" s="106">
        <f t="shared" si="53"/>
        <v>4740.1247401247392</v>
      </c>
      <c r="CU73" s="106">
        <f t="shared" si="53"/>
        <v>409147.60914760886</v>
      </c>
      <c r="CV73" s="106">
        <f t="shared" si="53"/>
        <v>11365.211365211364</v>
      </c>
      <c r="CW73" s="106">
        <f t="shared" si="53"/>
        <v>404158.00415800384</v>
      </c>
      <c r="CX73" s="106">
        <f t="shared" si="53"/>
        <v>22453.222453222454</v>
      </c>
      <c r="CY73" s="106"/>
      <c r="CZ73" s="106"/>
      <c r="DA73" s="106"/>
      <c r="DB73" s="106"/>
      <c r="DC73" s="106"/>
      <c r="DD73" s="106"/>
      <c r="DE73" s="106"/>
      <c r="DF73" s="106"/>
      <c r="DG73" s="106">
        <f t="shared" si="53"/>
        <v>442966.04296604305</v>
      </c>
      <c r="DH73" s="106">
        <f t="shared" si="53"/>
        <v>110741.51074151076</v>
      </c>
      <c r="DI73" s="106"/>
      <c r="DJ73" s="106"/>
      <c r="DK73" s="106"/>
      <c r="DL73" s="106"/>
      <c r="DM73" s="106"/>
      <c r="DN73" s="106"/>
      <c r="DO73" s="106">
        <f t="shared" ref="DO73:DQ73" si="55">SUM(DO37:DO68)</f>
        <v>144000</v>
      </c>
      <c r="DP73" s="106">
        <f t="shared" si="55"/>
        <v>24000</v>
      </c>
      <c r="DQ73" s="106">
        <f t="shared" si="55"/>
        <v>0</v>
      </c>
      <c r="DR73" s="106">
        <f t="shared" si="53"/>
        <v>284800</v>
      </c>
      <c r="DS73" s="106">
        <f>SUM(DS37:DS68)</f>
        <v>9600</v>
      </c>
      <c r="DT73" s="106">
        <f t="shared" si="53"/>
        <v>800</v>
      </c>
      <c r="DU73" s="106">
        <f>SUM(DU37:DU68)</f>
        <v>0</v>
      </c>
      <c r="DV73" s="106">
        <f>SUM(DV37:DV68)</f>
        <v>4800</v>
      </c>
      <c r="DW73" s="106">
        <f>SUM(DW37:DW68)</f>
        <v>0</v>
      </c>
      <c r="DX73" s="106">
        <f t="shared" si="53"/>
        <v>6144</v>
      </c>
      <c r="DY73" s="106">
        <f t="shared" si="53"/>
        <v>0</v>
      </c>
      <c r="DZ73" s="106">
        <f t="shared" ref="DZ73:EA73" si="56">SUM(DZ37:DZ68)</f>
        <v>12288</v>
      </c>
      <c r="EA73" s="106">
        <f t="shared" si="56"/>
        <v>0</v>
      </c>
      <c r="EB73" s="106">
        <f t="shared" ref="EB73:EC73" si="57">SUM(EB37:EB68)</f>
        <v>6144</v>
      </c>
      <c r="EC73" s="106">
        <f t="shared" si="57"/>
        <v>0</v>
      </c>
      <c r="ED73" s="106">
        <f t="shared" si="53"/>
        <v>3072</v>
      </c>
      <c r="EE73" s="106">
        <f t="shared" si="53"/>
        <v>0</v>
      </c>
      <c r="EF73" s="106">
        <f t="shared" ref="EF73:EG73" si="58">SUM(EF37:EF68)</f>
        <v>3072</v>
      </c>
      <c r="EG73" s="106">
        <f t="shared" si="58"/>
        <v>0</v>
      </c>
      <c r="EH73" s="106">
        <f t="shared" si="53"/>
        <v>10880</v>
      </c>
      <c r="EI73" s="106">
        <f t="shared" si="53"/>
        <v>0</v>
      </c>
      <c r="EJ73" s="61"/>
      <c r="EK73" s="61"/>
    </row>
    <row r="74" spans="1:150" s="53" customFormat="1">
      <c r="B74" s="809" t="s">
        <v>156</v>
      </c>
      <c r="C74" s="810"/>
      <c r="D74" s="108">
        <f>D70*D75</f>
        <v>503496</v>
      </c>
      <c r="E74" s="108">
        <f t="shared" ref="E74:CA74" si="59">E70*E75</f>
        <v>874.125</v>
      </c>
      <c r="F74" s="108">
        <f t="shared" si="59"/>
        <v>0</v>
      </c>
      <c r="G74" s="108">
        <f t="shared" si="59"/>
        <v>473110.272</v>
      </c>
      <c r="H74" s="108">
        <f t="shared" si="59"/>
        <v>821.37199999999996</v>
      </c>
      <c r="I74" s="108">
        <f t="shared" si="59"/>
        <v>0</v>
      </c>
      <c r="J74" s="108">
        <f t="shared" ref="J74:Q74" si="60">J70*J75</f>
        <v>45359.999999999993</v>
      </c>
      <c r="K74" s="108">
        <f t="shared" si="60"/>
        <v>56.699999999999996</v>
      </c>
      <c r="L74" s="108">
        <f t="shared" si="60"/>
        <v>0</v>
      </c>
      <c r="M74" s="108">
        <f t="shared" si="60"/>
        <v>370573.05600000039</v>
      </c>
      <c r="N74" s="108">
        <f t="shared" si="60"/>
        <v>643.35599999999954</v>
      </c>
      <c r="O74" s="108">
        <f t="shared" si="60"/>
        <v>0</v>
      </c>
      <c r="P74" s="108">
        <f t="shared" si="60"/>
        <v>589680</v>
      </c>
      <c r="Q74" s="108">
        <f t="shared" si="60"/>
        <v>2047.5</v>
      </c>
      <c r="R74" s="108">
        <f t="shared" si="59"/>
        <v>0</v>
      </c>
      <c r="S74" s="108">
        <f t="shared" si="59"/>
        <v>544320</v>
      </c>
      <c r="T74" s="108">
        <f t="shared" si="59"/>
        <v>1890</v>
      </c>
      <c r="U74" s="108">
        <f t="shared" si="59"/>
        <v>0</v>
      </c>
      <c r="V74" s="108">
        <f t="shared" si="59"/>
        <v>662256</v>
      </c>
      <c r="W74" s="108">
        <f t="shared" si="59"/>
        <v>919.80000000000007</v>
      </c>
      <c r="X74" s="108">
        <f t="shared" si="59"/>
        <v>0</v>
      </c>
      <c r="Y74" s="108">
        <f t="shared" si="59"/>
        <v>10704.96</v>
      </c>
      <c r="Z74" s="108">
        <f t="shared" si="59"/>
        <v>74.34</v>
      </c>
      <c r="AA74" s="108">
        <f>AA70*AA75</f>
        <v>0</v>
      </c>
      <c r="AB74" s="108">
        <f t="shared" si="59"/>
        <v>8573.0400000000009</v>
      </c>
      <c r="AC74" s="108">
        <f t="shared" si="59"/>
        <v>118.11960000000001</v>
      </c>
      <c r="AD74" s="108">
        <f t="shared" si="59"/>
        <v>0</v>
      </c>
      <c r="AE74" s="108">
        <f t="shared" si="59"/>
        <v>22861.439999999999</v>
      </c>
      <c r="AF74" s="108">
        <f t="shared" si="59"/>
        <v>238.14</v>
      </c>
      <c r="AG74" s="108">
        <f t="shared" si="59"/>
        <v>0</v>
      </c>
      <c r="AH74" s="108">
        <f t="shared" si="59"/>
        <v>782460</v>
      </c>
      <c r="AI74" s="108">
        <f t="shared" si="59"/>
        <v>217.35000000000002</v>
      </c>
      <c r="AJ74" s="108">
        <f t="shared" si="59"/>
        <v>0</v>
      </c>
      <c r="AK74" s="108">
        <f t="shared" si="59"/>
        <v>657990</v>
      </c>
      <c r="AL74" s="108">
        <f t="shared" si="59"/>
        <v>731.1</v>
      </c>
      <c r="AM74" s="108">
        <f t="shared" si="59"/>
        <v>0</v>
      </c>
      <c r="AN74" s="108">
        <f t="shared" si="59"/>
        <v>653184</v>
      </c>
      <c r="AO74" s="108">
        <f t="shared" si="59"/>
        <v>4536</v>
      </c>
      <c r="AP74" s="108">
        <f t="shared" si="59"/>
        <v>0</v>
      </c>
      <c r="AQ74" s="108">
        <f t="shared" si="59"/>
        <v>422100</v>
      </c>
      <c r="AR74" s="108">
        <f t="shared" si="59"/>
        <v>105525</v>
      </c>
      <c r="AS74" s="108">
        <f t="shared" si="59"/>
        <v>0</v>
      </c>
      <c r="AT74" s="108">
        <f t="shared" ref="AT74" si="61">AT70*AT75</f>
        <v>118125</v>
      </c>
      <c r="AU74" s="108">
        <f t="shared" si="59"/>
        <v>992250</v>
      </c>
      <c r="AV74" s="108">
        <f t="shared" si="59"/>
        <v>20250</v>
      </c>
      <c r="AW74" s="108">
        <f t="shared" si="59"/>
        <v>140.625</v>
      </c>
      <c r="AX74" s="108">
        <f t="shared" si="59"/>
        <v>0</v>
      </c>
      <c r="AY74" s="108">
        <f t="shared" si="59"/>
        <v>20250</v>
      </c>
      <c r="AZ74" s="108">
        <f t="shared" si="59"/>
        <v>140.625</v>
      </c>
      <c r="BA74" s="108">
        <f t="shared" si="59"/>
        <v>0</v>
      </c>
      <c r="BB74" s="108">
        <f t="shared" si="59"/>
        <v>587268</v>
      </c>
      <c r="BC74" s="108">
        <f t="shared" si="59"/>
        <v>163.13000000000017</v>
      </c>
      <c r="BD74" s="108">
        <f t="shared" si="59"/>
        <v>0</v>
      </c>
      <c r="BE74" s="108">
        <f t="shared" si="59"/>
        <v>462664.80000000005</v>
      </c>
      <c r="BF74" s="108">
        <f t="shared" si="59"/>
        <v>3212.95</v>
      </c>
      <c r="BG74" s="108">
        <f t="shared" si="59"/>
        <v>0</v>
      </c>
      <c r="BH74" s="108">
        <f t="shared" si="59"/>
        <v>315000</v>
      </c>
      <c r="BI74" s="108">
        <f t="shared" si="59"/>
        <v>78750</v>
      </c>
      <c r="BJ74" s="108">
        <f>BJ70*BJ75</f>
        <v>0</v>
      </c>
      <c r="BK74" s="108">
        <f t="shared" ref="BK74" si="62">BK70*BK75</f>
        <v>0</v>
      </c>
      <c r="BL74" s="108">
        <f t="shared" si="59"/>
        <v>826875</v>
      </c>
      <c r="BM74" s="108">
        <f t="shared" si="59"/>
        <v>273326.39999999985</v>
      </c>
      <c r="BN74" s="108">
        <f t="shared" si="59"/>
        <v>75.923999999999936</v>
      </c>
      <c r="BO74" s="108">
        <f t="shared" si="59"/>
        <v>0</v>
      </c>
      <c r="BP74" s="108">
        <f t="shared" si="59"/>
        <v>539928</v>
      </c>
      <c r="BQ74" s="108">
        <f t="shared" si="59"/>
        <v>149.9800000000001</v>
      </c>
      <c r="BR74" s="108">
        <f t="shared" si="59"/>
        <v>0</v>
      </c>
      <c r="BS74" s="108">
        <f t="shared" si="59"/>
        <v>19071.36</v>
      </c>
      <c r="BT74" s="108">
        <f t="shared" si="59"/>
        <v>238.392</v>
      </c>
      <c r="BU74" s="108">
        <f t="shared" si="59"/>
        <v>0</v>
      </c>
      <c r="BV74" s="108">
        <f t="shared" si="59"/>
        <v>25401.599999999999</v>
      </c>
      <c r="BW74" s="108">
        <f t="shared" si="59"/>
        <v>317.52</v>
      </c>
      <c r="BX74" s="108">
        <f t="shared" si="59"/>
        <v>0</v>
      </c>
      <c r="BY74" s="108">
        <f t="shared" si="59"/>
        <v>27221.489098204154</v>
      </c>
      <c r="BZ74" s="108">
        <f t="shared" si="59"/>
        <v>340.26861372755127</v>
      </c>
      <c r="CA74" s="108">
        <f t="shared" si="59"/>
        <v>0</v>
      </c>
      <c r="CB74" s="108">
        <f t="shared" ref="CB74:EH74" si="63">CB70*CB75</f>
        <v>11929.824000000011</v>
      </c>
      <c r="CC74" s="108">
        <f t="shared" si="63"/>
        <v>149.12279999999996</v>
      </c>
      <c r="CD74" s="108">
        <f t="shared" si="63"/>
        <v>0</v>
      </c>
      <c r="CE74" s="108">
        <f t="shared" si="63"/>
        <v>859082.11199999938</v>
      </c>
      <c r="CF74" s="108">
        <f t="shared" si="63"/>
        <v>1022.7167999999995</v>
      </c>
      <c r="CG74" s="108">
        <f t="shared" si="63"/>
        <v>0</v>
      </c>
      <c r="CH74" s="108">
        <f t="shared" ref="CH74" si="64">CH70*CH75</f>
        <v>0</v>
      </c>
      <c r="CI74" s="108">
        <f t="shared" si="63"/>
        <v>5796</v>
      </c>
      <c r="CJ74" s="108">
        <f t="shared" si="63"/>
        <v>0</v>
      </c>
      <c r="CK74" s="108">
        <f t="shared" si="63"/>
        <v>22340</v>
      </c>
      <c r="CL74" s="108">
        <f t="shared" si="63"/>
        <v>0</v>
      </c>
      <c r="CM74" s="108"/>
      <c r="CN74" s="108">
        <f t="shared" si="63"/>
        <v>17010</v>
      </c>
      <c r="CO74" s="108">
        <f t="shared" si="63"/>
        <v>425250</v>
      </c>
      <c r="CP74" s="108">
        <f t="shared" si="63"/>
        <v>0</v>
      </c>
      <c r="CQ74" s="108">
        <f t="shared" si="63"/>
        <v>6049341.5550935538</v>
      </c>
      <c r="CR74" s="108">
        <f t="shared" si="63"/>
        <v>420.09316354816303</v>
      </c>
      <c r="CS74" s="108">
        <f t="shared" si="63"/>
        <v>13398756.024948029</v>
      </c>
      <c r="CT74" s="108">
        <f t="shared" si="63"/>
        <v>1860.9383367983364</v>
      </c>
      <c r="CU74" s="108">
        <f t="shared" si="63"/>
        <v>12848571.083575865</v>
      </c>
      <c r="CV74" s="108">
        <f t="shared" si="63"/>
        <v>11153.273510048515</v>
      </c>
      <c r="CW74" s="108">
        <f t="shared" si="63"/>
        <v>12691690.128898129</v>
      </c>
      <c r="CX74" s="108">
        <f t="shared" si="63"/>
        <v>44068.368503118487</v>
      </c>
      <c r="CY74" s="108">
        <f t="shared" si="63"/>
        <v>14012726.283991683</v>
      </c>
      <c r="CZ74" s="108">
        <f t="shared" si="63"/>
        <v>43249.155197505184</v>
      </c>
      <c r="DA74" s="108">
        <f t="shared" si="63"/>
        <v>15578838.550103933</v>
      </c>
      <c r="DB74" s="108">
        <f t="shared" si="63"/>
        <v>48082.83503118495</v>
      </c>
      <c r="DC74" s="108">
        <f t="shared" ref="DC74:DF74" si="65">DC70*DC75</f>
        <v>14520993.706029085</v>
      </c>
      <c r="DD74" s="108">
        <f t="shared" si="65"/>
        <v>44817.881808731792</v>
      </c>
      <c r="DE74" s="108">
        <f t="shared" si="65"/>
        <v>12606856.491891885</v>
      </c>
      <c r="DF74" s="108">
        <f t="shared" si="65"/>
        <v>38910.050900900875</v>
      </c>
      <c r="DG74" s="108">
        <f t="shared" si="63"/>
        <v>17387974.164934151</v>
      </c>
      <c r="DH74" s="108">
        <f t="shared" si="63"/>
        <v>1086748.3853083844</v>
      </c>
      <c r="DI74" s="108"/>
      <c r="DJ74" s="108"/>
      <c r="DK74" s="108"/>
      <c r="DL74" s="108"/>
      <c r="DM74" s="108"/>
      <c r="DN74" s="108"/>
      <c r="DO74" s="108">
        <f t="shared" ref="DO74:DQ74" si="66">DO70*DO75</f>
        <v>3402000</v>
      </c>
      <c r="DP74" s="108">
        <f t="shared" si="66"/>
        <v>4725</v>
      </c>
      <c r="DQ74" s="108">
        <f t="shared" si="66"/>
        <v>0</v>
      </c>
      <c r="DR74" s="108">
        <f t="shared" si="63"/>
        <v>8410500</v>
      </c>
      <c r="DS74" s="108">
        <f t="shared" si="63"/>
        <v>18144</v>
      </c>
      <c r="DT74" s="108">
        <f>DT70*DT75</f>
        <v>126</v>
      </c>
      <c r="DU74" s="108">
        <f>DU70*DU75</f>
        <v>0</v>
      </c>
      <c r="DV74" s="108">
        <f t="shared" ref="DV74:DW74" si="67">DV70*DV75</f>
        <v>653184</v>
      </c>
      <c r="DW74" s="108">
        <f t="shared" si="67"/>
        <v>0</v>
      </c>
      <c r="DX74" s="108">
        <f t="shared" si="63"/>
        <v>5806.08</v>
      </c>
      <c r="DY74" s="108">
        <f t="shared" si="63"/>
        <v>0</v>
      </c>
      <c r="DZ74" s="108">
        <f t="shared" ref="DZ74:EA74" si="68">DZ70*DZ75</f>
        <v>23224.32</v>
      </c>
      <c r="EA74" s="108">
        <f t="shared" si="68"/>
        <v>0</v>
      </c>
      <c r="EB74" s="108">
        <f t="shared" ref="EB74:EC74" si="69">EB70*EB75</f>
        <v>967.68000000000006</v>
      </c>
      <c r="EC74" s="108">
        <f t="shared" si="69"/>
        <v>0</v>
      </c>
      <c r="ED74" s="108">
        <f t="shared" si="63"/>
        <v>1209.6000000000001</v>
      </c>
      <c r="EE74" s="108">
        <f t="shared" si="63"/>
        <v>0</v>
      </c>
      <c r="EF74" s="108">
        <f t="shared" ref="EF74:EG74" si="70">EF70*EF75</f>
        <v>1209.6000000000001</v>
      </c>
      <c r="EG74" s="108">
        <f t="shared" si="70"/>
        <v>0</v>
      </c>
      <c r="EH74" s="108">
        <f t="shared" si="63"/>
        <v>21420</v>
      </c>
      <c r="EI74" s="108">
        <f>SUM(D74:EH74)</f>
        <v>144476677.76113847</v>
      </c>
      <c r="EJ74" s="61"/>
      <c r="EK74" s="61"/>
    </row>
    <row r="75" spans="1:150" s="53" customFormat="1">
      <c r="B75" s="809" t="s">
        <v>259</v>
      </c>
      <c r="C75" s="810"/>
      <c r="D75" s="108">
        <f>E75*24</f>
        <v>12</v>
      </c>
      <c r="E75" s="108">
        <v>0.5</v>
      </c>
      <c r="F75" s="108">
        <v>0.5</v>
      </c>
      <c r="G75" s="108">
        <f>H75*24</f>
        <v>11.28</v>
      </c>
      <c r="H75" s="108">
        <v>0.47</v>
      </c>
      <c r="I75" s="108">
        <v>0.47</v>
      </c>
      <c r="J75" s="108">
        <f>K75*30</f>
        <v>3.5999999999999996</v>
      </c>
      <c r="K75" s="108">
        <v>0.12</v>
      </c>
      <c r="L75" s="108">
        <v>0.12</v>
      </c>
      <c r="M75" s="108">
        <f>N75*24</f>
        <v>9.6000000000000014</v>
      </c>
      <c r="N75" s="108">
        <v>0.4</v>
      </c>
      <c r="O75" s="108">
        <v>0.4</v>
      </c>
      <c r="P75" s="108">
        <f>Q75*24</f>
        <v>12</v>
      </c>
      <c r="Q75" s="108">
        <v>0.5</v>
      </c>
      <c r="R75" s="108">
        <v>0.5</v>
      </c>
      <c r="S75" s="108">
        <f>T75*24</f>
        <v>12</v>
      </c>
      <c r="T75" s="108">
        <v>0.5</v>
      </c>
      <c r="U75" s="108">
        <v>0.5</v>
      </c>
      <c r="V75" s="108">
        <f>W75*60</f>
        <v>12</v>
      </c>
      <c r="W75" s="108">
        <v>0.2</v>
      </c>
      <c r="X75" s="108">
        <v>0.2</v>
      </c>
      <c r="Y75" s="108">
        <f>Z75*12</f>
        <v>0.96</v>
      </c>
      <c r="Z75" s="108">
        <v>0.08</v>
      </c>
      <c r="AA75" s="108">
        <v>0.08</v>
      </c>
      <c r="AB75" s="108">
        <f>AC75*12</f>
        <v>1.08</v>
      </c>
      <c r="AC75" s="108">
        <v>0.09</v>
      </c>
      <c r="AD75" s="108">
        <v>0.09</v>
      </c>
      <c r="AE75" s="108">
        <f>AF75*8</f>
        <v>1.44</v>
      </c>
      <c r="AF75" s="108">
        <v>0.18</v>
      </c>
      <c r="AG75" s="108">
        <v>0.18</v>
      </c>
      <c r="AH75" s="108">
        <f>AI75*60</f>
        <v>12</v>
      </c>
      <c r="AI75" s="108">
        <v>0.2</v>
      </c>
      <c r="AJ75" s="108">
        <v>0.2</v>
      </c>
      <c r="AK75" s="108">
        <f>AL75*30</f>
        <v>12</v>
      </c>
      <c r="AL75" s="108">
        <v>0.4</v>
      </c>
      <c r="AM75" s="108">
        <v>0.4</v>
      </c>
      <c r="AN75" s="108">
        <f>AO75*12</f>
        <v>12</v>
      </c>
      <c r="AO75" s="108">
        <v>1</v>
      </c>
      <c r="AP75" s="108">
        <v>1</v>
      </c>
      <c r="AQ75" s="108">
        <f>AR75*2</f>
        <v>10</v>
      </c>
      <c r="AR75" s="108">
        <v>5</v>
      </c>
      <c r="AS75" s="108">
        <v>5</v>
      </c>
      <c r="AT75" s="108">
        <v>5</v>
      </c>
      <c r="AU75" s="108">
        <v>15</v>
      </c>
      <c r="AV75" s="108">
        <f>AW75*12</f>
        <v>1.08</v>
      </c>
      <c r="AW75" s="108">
        <v>0.09</v>
      </c>
      <c r="AX75" s="108">
        <v>0.09</v>
      </c>
      <c r="AY75" s="108">
        <f>AZ75*12</f>
        <v>1.08</v>
      </c>
      <c r="AZ75" s="108">
        <v>0.09</v>
      </c>
      <c r="BA75" s="108">
        <v>0.09</v>
      </c>
      <c r="BB75" s="108">
        <f>BC75*60</f>
        <v>12</v>
      </c>
      <c r="BC75" s="108">
        <v>0.2</v>
      </c>
      <c r="BD75" s="108">
        <v>0.2</v>
      </c>
      <c r="BE75" s="108">
        <f>BF75*12</f>
        <v>12</v>
      </c>
      <c r="BF75" s="108">
        <v>1</v>
      </c>
      <c r="BG75" s="108">
        <v>1</v>
      </c>
      <c r="BH75" s="108">
        <f>BI75*2</f>
        <v>10</v>
      </c>
      <c r="BI75" s="108">
        <v>5</v>
      </c>
      <c r="BJ75" s="108">
        <v>5</v>
      </c>
      <c r="BK75" s="108">
        <v>5</v>
      </c>
      <c r="BL75" s="108">
        <v>15</v>
      </c>
      <c r="BM75" s="108">
        <f>BN75*60</f>
        <v>12</v>
      </c>
      <c r="BN75" s="108">
        <v>0.2</v>
      </c>
      <c r="BO75" s="108">
        <v>0.2</v>
      </c>
      <c r="BP75" s="108">
        <f>BQ75*60</f>
        <v>12</v>
      </c>
      <c r="BQ75" s="108">
        <v>0.2</v>
      </c>
      <c r="BR75" s="108">
        <v>0.2</v>
      </c>
      <c r="BS75" s="108">
        <f>BT75*8</f>
        <v>1.44</v>
      </c>
      <c r="BT75" s="108">
        <v>0.18</v>
      </c>
      <c r="BU75" s="108">
        <v>0.18</v>
      </c>
      <c r="BV75" s="108">
        <f>BW75*8</f>
        <v>1.44</v>
      </c>
      <c r="BW75" s="108">
        <v>0.18</v>
      </c>
      <c r="BX75" s="108">
        <v>0.18</v>
      </c>
      <c r="BY75" s="108">
        <f>BZ75*8</f>
        <v>1.44</v>
      </c>
      <c r="BZ75" s="108">
        <v>0.18</v>
      </c>
      <c r="CA75" s="108">
        <v>0.18</v>
      </c>
      <c r="CB75" s="108">
        <f>CC75*8</f>
        <v>1.44</v>
      </c>
      <c r="CC75" s="108">
        <v>0.18</v>
      </c>
      <c r="CD75" s="108">
        <v>0.18</v>
      </c>
      <c r="CE75" s="108">
        <f>CF75*60</f>
        <v>12</v>
      </c>
      <c r="CF75" s="108">
        <v>0.2</v>
      </c>
      <c r="CG75" s="108">
        <v>0.2</v>
      </c>
      <c r="CH75" s="108">
        <v>0.08</v>
      </c>
      <c r="CI75" s="108">
        <v>0.5</v>
      </c>
      <c r="CJ75" s="108">
        <v>0.5</v>
      </c>
      <c r="CK75" s="108">
        <v>1</v>
      </c>
      <c r="CL75" s="108">
        <v>1</v>
      </c>
      <c r="CM75" s="108"/>
      <c r="CN75" s="108">
        <v>1</v>
      </c>
      <c r="CO75" s="108">
        <v>5</v>
      </c>
      <c r="CP75" s="108">
        <v>0</v>
      </c>
      <c r="CQ75" s="108">
        <f>CR75*120</f>
        <v>12</v>
      </c>
      <c r="CR75" s="108">
        <v>0.1</v>
      </c>
      <c r="CS75" s="108">
        <f>CT75*80</f>
        <v>16</v>
      </c>
      <c r="CT75" s="108">
        <v>0.2</v>
      </c>
      <c r="CU75" s="108">
        <f>CV75*32</f>
        <v>16</v>
      </c>
      <c r="CV75" s="108">
        <v>0.5</v>
      </c>
      <c r="CW75" s="108">
        <f>CX75*16</f>
        <v>16</v>
      </c>
      <c r="CX75" s="108">
        <v>1</v>
      </c>
      <c r="CY75" s="108">
        <v>18</v>
      </c>
      <c r="CZ75" s="108">
        <v>1</v>
      </c>
      <c r="DA75" s="108">
        <v>18</v>
      </c>
      <c r="DB75" s="108">
        <v>1</v>
      </c>
      <c r="DC75" s="108">
        <v>18</v>
      </c>
      <c r="DD75" s="108">
        <v>1</v>
      </c>
      <c r="DE75" s="108">
        <v>18</v>
      </c>
      <c r="DF75" s="108">
        <v>1</v>
      </c>
      <c r="DG75" s="108">
        <f>DH75*4</f>
        <v>20</v>
      </c>
      <c r="DH75" s="108">
        <v>5</v>
      </c>
      <c r="DI75" s="108"/>
      <c r="DJ75" s="108"/>
      <c r="DK75" s="108"/>
      <c r="DL75" s="108"/>
      <c r="DM75" s="108"/>
      <c r="DN75" s="108"/>
      <c r="DO75" s="108">
        <f>DP75*120</f>
        <v>12</v>
      </c>
      <c r="DP75" s="108">
        <v>0.1</v>
      </c>
      <c r="DQ75" s="108">
        <v>0.18</v>
      </c>
      <c r="DR75" s="108">
        <v>15</v>
      </c>
      <c r="DS75" s="108">
        <f>DT75*12</f>
        <v>0.96</v>
      </c>
      <c r="DT75" s="108">
        <v>0.08</v>
      </c>
      <c r="DU75" s="108">
        <v>0.08</v>
      </c>
      <c r="DV75" s="108">
        <f>DW75*12</f>
        <v>69.12</v>
      </c>
      <c r="DW75" s="108">
        <f>DX75*12</f>
        <v>5.76</v>
      </c>
      <c r="DX75" s="108">
        <f>DY75*6</f>
        <v>0.48</v>
      </c>
      <c r="DY75" s="108">
        <v>0.08</v>
      </c>
      <c r="DZ75" s="108">
        <f>EA75*12</f>
        <v>0.96</v>
      </c>
      <c r="EA75" s="108">
        <v>0.08</v>
      </c>
      <c r="EB75" s="108">
        <v>0.08</v>
      </c>
      <c r="EC75" s="108">
        <v>0.08</v>
      </c>
      <c r="ED75" s="108">
        <v>0.2</v>
      </c>
      <c r="EE75" s="108">
        <v>0.2</v>
      </c>
      <c r="EF75" s="108">
        <v>0.2</v>
      </c>
      <c r="EG75" s="108">
        <v>0.2</v>
      </c>
      <c r="EH75" s="108">
        <v>1</v>
      </c>
      <c r="EI75" s="108">
        <v>0</v>
      </c>
      <c r="EJ75" s="61"/>
      <c r="EK75" s="61"/>
    </row>
    <row r="76" spans="1:150">
      <c r="AB76">
        <f>AC76*6</f>
        <v>0</v>
      </c>
      <c r="CP76" s="66"/>
      <c r="CX76" s="66"/>
      <c r="CY76" s="66"/>
      <c r="CZ76" s="66"/>
      <c r="DA76" s="66"/>
      <c r="DB76" s="66"/>
      <c r="DC76" s="66"/>
      <c r="DD76" s="66"/>
      <c r="DE76" s="66"/>
      <c r="DF76" s="66"/>
      <c r="DV76">
        <f>DW76*6</f>
        <v>0</v>
      </c>
      <c r="DW76">
        <f>DX76*6</f>
        <v>0</v>
      </c>
      <c r="EH76" s="66"/>
      <c r="EI76" s="67"/>
    </row>
    <row r="77" spans="1:150">
      <c r="D77" s="792" t="s">
        <v>266</v>
      </c>
      <c r="E77" s="792"/>
      <c r="F77" s="792"/>
      <c r="G77" s="792"/>
      <c r="H77" s="792"/>
      <c r="I77" s="792"/>
      <c r="J77" s="792"/>
      <c r="K77" s="792"/>
      <c r="L77" s="792"/>
      <c r="M77" s="792"/>
      <c r="N77" s="792"/>
      <c r="O77" s="792"/>
      <c r="P77" s="792"/>
      <c r="Q77" s="792"/>
      <c r="R77" s="792"/>
      <c r="S77" s="792"/>
      <c r="T77" s="792"/>
      <c r="U77" s="792"/>
      <c r="V77" s="792"/>
      <c r="W77" s="792"/>
      <c r="X77" s="792"/>
      <c r="Y77" s="792"/>
      <c r="Z77" s="792"/>
      <c r="AA77" s="792"/>
      <c r="AB77" s="792"/>
      <c r="AC77" s="792"/>
      <c r="AD77" s="792"/>
      <c r="AE77" s="792"/>
      <c r="AF77" s="792"/>
      <c r="AG77" s="792"/>
      <c r="AH77" s="792"/>
      <c r="AI77" s="792"/>
      <c r="AJ77" s="792"/>
      <c r="AK77" s="792"/>
      <c r="AL77" s="792"/>
      <c r="AM77" s="792"/>
      <c r="AN77" s="792"/>
      <c r="AO77" s="792"/>
      <c r="AP77" s="792"/>
      <c r="AQ77" s="792"/>
      <c r="AR77" s="792"/>
      <c r="AS77" s="792"/>
      <c r="AT77" s="792"/>
      <c r="AU77" s="792"/>
      <c r="AV77" s="792" t="s">
        <v>267</v>
      </c>
      <c r="AW77" s="792"/>
      <c r="AX77" s="792"/>
      <c r="AY77" s="792"/>
      <c r="AZ77" s="792"/>
      <c r="BA77" s="792"/>
      <c r="BB77" s="792"/>
      <c r="BC77" s="792"/>
      <c r="BD77" s="792"/>
      <c r="BE77" s="792"/>
      <c r="BF77" s="792"/>
      <c r="BG77" s="792"/>
      <c r="BH77" s="792"/>
      <c r="BI77" s="792"/>
      <c r="BJ77" s="792"/>
      <c r="BK77" s="792"/>
      <c r="BL77" s="792"/>
      <c r="BM77" s="792"/>
      <c r="BN77" s="792"/>
      <c r="BO77" s="792"/>
      <c r="BP77" s="792"/>
      <c r="BQ77" s="792"/>
      <c r="BR77" s="792"/>
      <c r="BS77" s="792"/>
      <c r="BT77" s="792"/>
      <c r="BU77" s="792"/>
      <c r="BV77" s="792"/>
      <c r="BW77" s="792"/>
      <c r="BX77" s="792"/>
      <c r="BY77" s="792"/>
      <c r="BZ77" s="792"/>
      <c r="CA77" s="792"/>
      <c r="CB77" s="792"/>
      <c r="CC77" s="792"/>
      <c r="CD77" s="792"/>
      <c r="CE77" s="792" t="s">
        <v>268</v>
      </c>
      <c r="CF77" s="792"/>
      <c r="CG77" s="792"/>
      <c r="CH77" s="792"/>
      <c r="CI77" s="792"/>
      <c r="CJ77" s="792"/>
      <c r="CK77" s="792"/>
      <c r="CL77" s="792"/>
      <c r="CM77" s="792"/>
      <c r="CN77" s="792"/>
      <c r="CO77" s="792"/>
      <c r="CP77" s="792"/>
      <c r="CQ77" s="792"/>
      <c r="CR77" s="792"/>
      <c r="CS77" s="792"/>
      <c r="CT77" s="792"/>
      <c r="CU77" s="792"/>
      <c r="CV77" s="792"/>
      <c r="CW77" s="792"/>
      <c r="CX77" s="792"/>
      <c r="CY77" s="792"/>
      <c r="CZ77" s="792"/>
      <c r="DA77" s="792"/>
      <c r="DB77" s="792"/>
      <c r="DC77" s="792"/>
      <c r="DD77" s="792"/>
      <c r="DE77" s="792"/>
      <c r="DF77" s="792"/>
      <c r="DG77" s="792"/>
      <c r="DH77" s="792"/>
      <c r="DI77" s="792"/>
      <c r="DJ77" s="792"/>
      <c r="DK77" s="792"/>
      <c r="DL77" s="792"/>
      <c r="DM77" s="792"/>
      <c r="DN77" s="792"/>
      <c r="DO77" s="792"/>
      <c r="DP77" s="792"/>
      <c r="DQ77" s="792"/>
      <c r="DR77" s="792"/>
      <c r="DS77" s="792"/>
      <c r="DT77" s="792"/>
      <c r="DU77" s="792"/>
      <c r="DV77" s="792"/>
      <c r="DW77" s="792"/>
      <c r="DX77" s="792"/>
      <c r="DY77" s="792"/>
      <c r="DZ77" s="792"/>
      <c r="EA77" s="792"/>
      <c r="EB77" s="792"/>
      <c r="EC77" s="792"/>
      <c r="ED77" s="792"/>
      <c r="EE77" s="792"/>
      <c r="EF77" s="792"/>
      <c r="EG77" s="792"/>
      <c r="EH77" s="792"/>
      <c r="EI77" s="792"/>
      <c r="EJ77" s="792"/>
      <c r="EK77" s="792"/>
    </row>
    <row r="78" spans="1:150">
      <c r="D78" s="792"/>
      <c r="E78" s="792"/>
      <c r="F78" s="792"/>
      <c r="G78" s="792"/>
      <c r="H78" s="792"/>
      <c r="I78" s="792"/>
      <c r="J78" s="792"/>
      <c r="K78" s="792"/>
      <c r="L78" s="792"/>
      <c r="M78" s="792"/>
      <c r="N78" s="792"/>
      <c r="O78" s="792"/>
      <c r="P78" s="792"/>
      <c r="Q78" s="792"/>
      <c r="R78" s="792"/>
      <c r="S78" s="792"/>
      <c r="T78" s="792"/>
      <c r="U78" s="792"/>
      <c r="V78" s="792"/>
      <c r="W78" s="792"/>
      <c r="X78" s="792"/>
      <c r="Y78" s="792"/>
      <c r="Z78" s="792"/>
      <c r="AA78" s="792"/>
      <c r="AB78" s="792"/>
      <c r="AC78" s="792"/>
      <c r="AD78" s="792"/>
      <c r="AE78" s="792"/>
      <c r="AF78" s="792"/>
      <c r="AG78" s="792"/>
      <c r="AH78" s="792"/>
      <c r="AI78" s="792"/>
      <c r="AJ78" s="792"/>
      <c r="AK78" s="792"/>
      <c r="AL78" s="792"/>
      <c r="AM78" s="792"/>
      <c r="AN78" s="792"/>
      <c r="AO78" s="792"/>
      <c r="AP78" s="792"/>
      <c r="AQ78" s="792"/>
      <c r="AR78" s="792"/>
      <c r="AS78" s="792"/>
      <c r="AT78" s="792"/>
      <c r="AU78" s="792"/>
      <c r="AV78" s="792"/>
      <c r="AW78" s="792"/>
      <c r="AX78" s="792"/>
      <c r="AY78" s="792"/>
      <c r="AZ78" s="792"/>
      <c r="BA78" s="792"/>
      <c r="BB78" s="792"/>
      <c r="BC78" s="792"/>
      <c r="BD78" s="792"/>
      <c r="BE78" s="792"/>
      <c r="BF78" s="792"/>
      <c r="BG78" s="792"/>
      <c r="BH78" s="792"/>
      <c r="BI78" s="792"/>
      <c r="BJ78" s="792"/>
      <c r="BK78" s="792"/>
      <c r="BL78" s="792"/>
      <c r="BM78" s="792"/>
      <c r="BN78" s="792"/>
      <c r="BO78" s="792"/>
      <c r="BP78" s="792"/>
      <c r="BQ78" s="792"/>
      <c r="BR78" s="792"/>
      <c r="BS78" s="792"/>
      <c r="BT78" s="792"/>
      <c r="BU78" s="792"/>
      <c r="BV78" s="792"/>
      <c r="BW78" s="792"/>
      <c r="BX78" s="792"/>
      <c r="BY78" s="792"/>
      <c r="BZ78" s="792"/>
      <c r="CA78" s="792"/>
      <c r="CB78" s="792"/>
      <c r="CC78" s="792"/>
      <c r="CD78" s="792"/>
      <c r="CE78" s="792"/>
      <c r="CF78" s="792"/>
      <c r="CG78" s="792"/>
      <c r="CH78" s="792"/>
      <c r="CI78" s="792"/>
      <c r="CJ78" s="792"/>
      <c r="CK78" s="792"/>
      <c r="CL78" s="792"/>
      <c r="CM78" s="792"/>
      <c r="CN78" s="792"/>
      <c r="CO78" s="792"/>
      <c r="CP78" s="792"/>
      <c r="CQ78" s="792"/>
      <c r="CR78" s="792"/>
      <c r="CS78" s="792"/>
      <c r="CT78" s="792"/>
      <c r="CU78" s="792"/>
      <c r="CV78" s="792"/>
      <c r="CW78" s="792"/>
      <c r="CX78" s="792"/>
      <c r="CY78" s="792"/>
      <c r="CZ78" s="792"/>
      <c r="DA78" s="792"/>
      <c r="DB78" s="792"/>
      <c r="DC78" s="792"/>
      <c r="DD78" s="792"/>
      <c r="DE78" s="792"/>
      <c r="DF78" s="792"/>
      <c r="DG78" s="792"/>
      <c r="DH78" s="792"/>
      <c r="DI78" s="792"/>
      <c r="DJ78" s="792"/>
      <c r="DK78" s="792"/>
      <c r="DL78" s="792"/>
      <c r="DM78" s="792"/>
      <c r="DN78" s="792"/>
      <c r="DO78" s="792"/>
      <c r="DP78" s="792"/>
      <c r="DQ78" s="792"/>
      <c r="DR78" s="792"/>
      <c r="DS78" s="792"/>
      <c r="DT78" s="792"/>
      <c r="DU78" s="792"/>
      <c r="DV78" s="792"/>
      <c r="DW78" s="792"/>
      <c r="DX78" s="792"/>
      <c r="DY78" s="792"/>
      <c r="DZ78" s="792"/>
      <c r="EA78" s="792"/>
      <c r="EB78" s="792"/>
      <c r="EC78" s="792"/>
      <c r="ED78" s="792"/>
      <c r="EE78" s="792"/>
      <c r="EF78" s="792"/>
      <c r="EG78" s="792"/>
      <c r="EH78" s="792"/>
      <c r="EI78" s="792"/>
      <c r="EJ78" s="792"/>
      <c r="EK78" s="792"/>
    </row>
    <row r="79" spans="1:150">
      <c r="D79" s="792"/>
      <c r="E79" s="792"/>
      <c r="F79" s="792"/>
      <c r="G79" s="792"/>
      <c r="H79" s="792"/>
      <c r="I79" s="792"/>
      <c r="J79" s="792"/>
      <c r="K79" s="792"/>
      <c r="L79" s="792"/>
      <c r="M79" s="792"/>
      <c r="N79" s="792"/>
      <c r="O79" s="792"/>
      <c r="P79" s="792"/>
      <c r="Q79" s="792"/>
      <c r="R79" s="792"/>
      <c r="S79" s="792"/>
      <c r="T79" s="792"/>
      <c r="U79" s="792"/>
      <c r="V79" s="792"/>
      <c r="W79" s="792"/>
      <c r="X79" s="792"/>
      <c r="Y79" s="792"/>
      <c r="Z79" s="792"/>
      <c r="AA79" s="792"/>
      <c r="AB79" s="792"/>
      <c r="AC79" s="792"/>
      <c r="AD79" s="792"/>
      <c r="AE79" s="792"/>
      <c r="AF79" s="792"/>
      <c r="AG79" s="792"/>
      <c r="AH79" s="792"/>
      <c r="AI79" s="792"/>
      <c r="AJ79" s="792"/>
      <c r="AK79" s="792"/>
      <c r="AL79" s="792"/>
      <c r="AM79" s="792"/>
      <c r="AN79" s="792"/>
      <c r="AO79" s="792"/>
      <c r="AP79" s="792"/>
      <c r="AQ79" s="792"/>
      <c r="AR79" s="792"/>
      <c r="AS79" s="792"/>
      <c r="AT79" s="792"/>
      <c r="AU79" s="792"/>
      <c r="AV79" s="792"/>
      <c r="AW79" s="792"/>
      <c r="AX79" s="792"/>
      <c r="AY79" s="792"/>
      <c r="AZ79" s="792"/>
      <c r="BA79" s="792"/>
      <c r="BB79" s="792"/>
      <c r="BC79" s="792"/>
      <c r="BD79" s="792"/>
      <c r="BE79" s="792"/>
      <c r="BF79" s="792"/>
      <c r="BG79" s="792"/>
      <c r="BH79" s="792"/>
      <c r="BI79" s="792"/>
      <c r="BJ79" s="792"/>
      <c r="BK79" s="792"/>
      <c r="BL79" s="792"/>
      <c r="BM79" s="792"/>
      <c r="BN79" s="792"/>
      <c r="BO79" s="792"/>
      <c r="BP79" s="792"/>
      <c r="BQ79" s="792"/>
      <c r="BR79" s="792"/>
      <c r="BS79" s="792"/>
      <c r="BT79" s="792"/>
      <c r="BU79" s="792"/>
      <c r="BV79" s="792"/>
      <c r="BW79" s="792"/>
      <c r="BX79" s="792"/>
      <c r="BY79" s="792"/>
      <c r="BZ79" s="792"/>
      <c r="CA79" s="792"/>
      <c r="CB79" s="792"/>
      <c r="CC79" s="792"/>
      <c r="CD79" s="792"/>
      <c r="CE79" s="792"/>
      <c r="CF79" s="792"/>
      <c r="CG79" s="792"/>
      <c r="CH79" s="792"/>
      <c r="CI79" s="792"/>
      <c r="CJ79" s="792"/>
      <c r="CK79" s="792"/>
      <c r="CL79" s="792"/>
      <c r="CM79" s="792"/>
      <c r="CN79" s="792"/>
      <c r="CO79" s="792"/>
      <c r="CP79" s="792"/>
      <c r="CQ79" s="792"/>
      <c r="CR79" s="792"/>
      <c r="CS79" s="792"/>
      <c r="CT79" s="792"/>
      <c r="CU79" s="792"/>
      <c r="CV79" s="792"/>
      <c r="CW79" s="792"/>
      <c r="CX79" s="792"/>
      <c r="CY79" s="792"/>
      <c r="CZ79" s="792"/>
      <c r="DA79" s="792"/>
      <c r="DB79" s="792"/>
      <c r="DC79" s="792"/>
      <c r="DD79" s="792"/>
      <c r="DE79" s="792"/>
      <c r="DF79" s="792"/>
      <c r="DG79" s="792"/>
      <c r="DH79" s="792"/>
      <c r="DI79" s="792"/>
      <c r="DJ79" s="792"/>
      <c r="DK79" s="792"/>
      <c r="DL79" s="792"/>
      <c r="DM79" s="792"/>
      <c r="DN79" s="792"/>
      <c r="DO79" s="792"/>
      <c r="DP79" s="792"/>
      <c r="DQ79" s="792"/>
      <c r="DR79" s="792"/>
      <c r="DS79" s="792"/>
      <c r="DT79" s="792"/>
      <c r="DU79" s="792"/>
      <c r="DV79" s="792"/>
      <c r="DW79" s="792"/>
      <c r="DX79" s="792"/>
      <c r="DY79" s="792"/>
      <c r="DZ79" s="792"/>
      <c r="EA79" s="792"/>
      <c r="EB79" s="792"/>
      <c r="EC79" s="792"/>
      <c r="ED79" s="792"/>
      <c r="EE79" s="792"/>
      <c r="EF79" s="792"/>
      <c r="EG79" s="792"/>
      <c r="EH79" s="792"/>
      <c r="EI79" s="792"/>
      <c r="EJ79" s="792"/>
      <c r="EK79" s="792"/>
    </row>
    <row r="80" spans="1:150">
      <c r="CP80" s="66"/>
      <c r="CX80" s="66"/>
      <c r="CY80" s="66"/>
      <c r="CZ80" s="66"/>
      <c r="DA80" s="66"/>
      <c r="DB80" s="66"/>
      <c r="DC80" s="66"/>
      <c r="DD80" s="66"/>
      <c r="DE80" s="66"/>
      <c r="DF80" s="66"/>
      <c r="EH80" s="66"/>
      <c r="EI80" s="67"/>
    </row>
    <row r="81" spans="3:150">
      <c r="D81" s="53"/>
      <c r="E81" s="53"/>
    </row>
    <row r="82" spans="3:150">
      <c r="D82" s="53"/>
      <c r="E82" s="53"/>
    </row>
    <row r="83" spans="3:150" ht="51">
      <c r="C83" s="73" t="s">
        <v>213</v>
      </c>
      <c r="D83" s="74" t="s">
        <v>239</v>
      </c>
      <c r="E83" s="75" t="s">
        <v>111</v>
      </c>
      <c r="F83" s="76" t="s">
        <v>231</v>
      </c>
      <c r="G83" s="74" t="s">
        <v>239</v>
      </c>
      <c r="H83" s="75" t="s">
        <v>111</v>
      </c>
      <c r="I83" s="76" t="s">
        <v>231</v>
      </c>
      <c r="J83" s="323" t="s">
        <v>443</v>
      </c>
      <c r="K83" s="75" t="s">
        <v>444</v>
      </c>
      <c r="L83" s="76" t="s">
        <v>231</v>
      </c>
      <c r="M83" s="76"/>
      <c r="N83" s="76"/>
      <c r="O83" s="76"/>
      <c r="P83" s="74" t="s">
        <v>239</v>
      </c>
      <c r="Q83" s="75" t="s">
        <v>111</v>
      </c>
      <c r="R83" s="76" t="s">
        <v>231</v>
      </c>
      <c r="S83" s="74" t="s">
        <v>239</v>
      </c>
      <c r="T83" s="75" t="s">
        <v>111</v>
      </c>
      <c r="U83" s="76" t="s">
        <v>231</v>
      </c>
      <c r="V83" s="74" t="s">
        <v>239</v>
      </c>
      <c r="W83" s="75" t="s">
        <v>111</v>
      </c>
      <c r="X83" s="76" t="s">
        <v>231</v>
      </c>
      <c r="Y83" s="76"/>
      <c r="Z83" s="76"/>
      <c r="AA83" s="76"/>
      <c r="AB83" s="77" t="s">
        <v>16</v>
      </c>
      <c r="AC83" s="78" t="s">
        <v>242</v>
      </c>
      <c r="AD83" s="76" t="s">
        <v>263</v>
      </c>
      <c r="AE83" s="77" t="s">
        <v>16</v>
      </c>
      <c r="AF83" s="78" t="s">
        <v>242</v>
      </c>
      <c r="AG83" s="76" t="s">
        <v>263</v>
      </c>
      <c r="AH83" s="74" t="s">
        <v>239</v>
      </c>
      <c r="AI83" s="79" t="s">
        <v>111</v>
      </c>
      <c r="AJ83" s="76" t="s">
        <v>219</v>
      </c>
      <c r="AK83" s="74" t="s">
        <v>239</v>
      </c>
      <c r="AL83" s="79" t="s">
        <v>111</v>
      </c>
      <c r="AM83" s="76" t="s">
        <v>219</v>
      </c>
      <c r="AN83" s="74" t="s">
        <v>239</v>
      </c>
      <c r="AO83" s="79" t="s">
        <v>111</v>
      </c>
      <c r="AP83" s="76" t="s">
        <v>219</v>
      </c>
      <c r="AQ83" s="74" t="s">
        <v>239</v>
      </c>
      <c r="AR83" s="79" t="s">
        <v>111</v>
      </c>
      <c r="AS83" s="76" t="s">
        <v>219</v>
      </c>
      <c r="AT83" s="76"/>
      <c r="AU83" s="80" t="s">
        <v>99</v>
      </c>
      <c r="AV83" s="77" t="s">
        <v>16</v>
      </c>
      <c r="AW83" s="78" t="s">
        <v>242</v>
      </c>
      <c r="AX83" s="76" t="s">
        <v>262</v>
      </c>
      <c r="AY83" s="77" t="s">
        <v>16</v>
      </c>
      <c r="AZ83" s="78" t="s">
        <v>242</v>
      </c>
      <c r="BA83" s="76" t="s">
        <v>262</v>
      </c>
      <c r="BB83" s="74" t="s">
        <v>239</v>
      </c>
      <c r="BC83" s="79" t="s">
        <v>111</v>
      </c>
      <c r="BD83" s="76" t="s">
        <v>219</v>
      </c>
      <c r="BE83" s="74" t="s">
        <v>239</v>
      </c>
      <c r="BF83" s="79" t="s">
        <v>111</v>
      </c>
      <c r="BG83" s="76" t="s">
        <v>219</v>
      </c>
      <c r="BH83" s="74" t="s">
        <v>239</v>
      </c>
      <c r="BI83" s="79" t="s">
        <v>111</v>
      </c>
      <c r="BJ83" s="76" t="s">
        <v>219</v>
      </c>
      <c r="BK83" s="76"/>
      <c r="BL83" s="80" t="s">
        <v>99</v>
      </c>
      <c r="BM83" s="74" t="s">
        <v>239</v>
      </c>
      <c r="BN83" s="79" t="s">
        <v>111</v>
      </c>
      <c r="BO83" s="76" t="s">
        <v>219</v>
      </c>
      <c r="BP83" s="81" t="s">
        <v>239</v>
      </c>
      <c r="BQ83" s="79" t="s">
        <v>111</v>
      </c>
      <c r="BR83" s="76" t="s">
        <v>219</v>
      </c>
      <c r="BS83" s="82" t="s">
        <v>16</v>
      </c>
      <c r="BT83" s="83" t="s">
        <v>234</v>
      </c>
      <c r="BU83" s="76" t="s">
        <v>262</v>
      </c>
      <c r="BV83" s="77" t="s">
        <v>16</v>
      </c>
      <c r="BW83" s="83" t="s">
        <v>234</v>
      </c>
      <c r="BX83" s="76" t="s">
        <v>262</v>
      </c>
      <c r="BY83" s="77" t="s">
        <v>16</v>
      </c>
      <c r="BZ83" s="83" t="s">
        <v>234</v>
      </c>
      <c r="CA83" s="76" t="s">
        <v>262</v>
      </c>
      <c r="CB83" s="77" t="s">
        <v>16</v>
      </c>
      <c r="CC83" s="83" t="s">
        <v>234</v>
      </c>
      <c r="CD83" s="76" t="s">
        <v>262</v>
      </c>
      <c r="CE83" s="77" t="s">
        <v>16</v>
      </c>
      <c r="CF83" s="79" t="s">
        <v>111</v>
      </c>
      <c r="CG83" s="76" t="s">
        <v>219</v>
      </c>
      <c r="CH83" s="76" t="s">
        <v>219</v>
      </c>
      <c r="CI83" s="83" t="s">
        <v>238</v>
      </c>
      <c r="CJ83" s="76" t="s">
        <v>219</v>
      </c>
      <c r="CK83" s="84" t="s">
        <v>238</v>
      </c>
      <c r="CL83" s="76" t="s">
        <v>219</v>
      </c>
      <c r="CM83" s="76"/>
      <c r="CN83" s="85" t="s">
        <v>235</v>
      </c>
      <c r="CO83" s="85" t="s">
        <v>235</v>
      </c>
      <c r="CP83" s="86" t="s">
        <v>17</v>
      </c>
      <c r="CQ83" s="77" t="s">
        <v>16</v>
      </c>
      <c r="CR83" s="87" t="s">
        <v>18</v>
      </c>
      <c r="CS83" s="77" t="s">
        <v>16</v>
      </c>
      <c r="CT83" s="87" t="s">
        <v>18</v>
      </c>
      <c r="CU83" s="77" t="s">
        <v>16</v>
      </c>
      <c r="CV83" s="87" t="s">
        <v>18</v>
      </c>
      <c r="CW83" s="77" t="s">
        <v>16</v>
      </c>
      <c r="CX83" s="87" t="s">
        <v>18</v>
      </c>
      <c r="CY83" s="77" t="s">
        <v>16</v>
      </c>
      <c r="CZ83" s="87" t="s">
        <v>18</v>
      </c>
      <c r="DA83" s="77" t="s">
        <v>16</v>
      </c>
      <c r="DB83" s="87" t="s">
        <v>18</v>
      </c>
      <c r="DC83" s="87"/>
      <c r="DD83" s="87"/>
      <c r="DE83" s="87"/>
      <c r="DF83" s="87"/>
      <c r="DG83" s="77" t="s">
        <v>16</v>
      </c>
      <c r="DH83" s="87" t="s">
        <v>18</v>
      </c>
      <c r="DI83" s="87"/>
      <c r="DJ83" s="87"/>
      <c r="DK83" s="87"/>
      <c r="DL83" s="87"/>
      <c r="DM83" s="87"/>
      <c r="DN83" s="87"/>
      <c r="DO83" s="87"/>
      <c r="DP83" s="87"/>
      <c r="DQ83" s="87"/>
      <c r="DR83" s="85" t="s">
        <v>19</v>
      </c>
      <c r="DS83" s="85"/>
      <c r="DT83" s="85"/>
      <c r="DU83" s="85"/>
      <c r="DV83" s="85"/>
      <c r="DW83" s="85"/>
      <c r="DX83" s="88" t="s">
        <v>159</v>
      </c>
      <c r="DY83" s="76" t="s">
        <v>264</v>
      </c>
      <c r="DZ83" s="76"/>
      <c r="EA83" s="76"/>
      <c r="EB83" s="76"/>
      <c r="EC83" s="76"/>
      <c r="ED83" s="89" t="s">
        <v>16</v>
      </c>
      <c r="EE83" s="76" t="s">
        <v>264</v>
      </c>
      <c r="EF83" s="76"/>
      <c r="EG83" s="76"/>
      <c r="EH83" s="100" t="s">
        <v>20</v>
      </c>
      <c r="ER83" s="91" t="s">
        <v>14</v>
      </c>
      <c r="ES83" s="92" t="s">
        <v>15</v>
      </c>
      <c r="ET83" s="93" t="s">
        <v>109</v>
      </c>
    </row>
    <row r="84" spans="3:150">
      <c r="C84" s="25" t="s">
        <v>87</v>
      </c>
      <c r="D84" s="70">
        <v>598.79999999999995</v>
      </c>
      <c r="E84" s="70">
        <v>24.95</v>
      </c>
      <c r="F84" s="70">
        <v>0</v>
      </c>
      <c r="G84" s="70">
        <v>618</v>
      </c>
      <c r="H84" s="325">
        <v>25.75</v>
      </c>
      <c r="I84" s="70">
        <v>0</v>
      </c>
      <c r="J84" s="70">
        <f>'Production Summary'!$N$6</f>
        <v>200</v>
      </c>
      <c r="K84" s="325">
        <f>'Production Summary'!$M$6</f>
        <v>7.5</v>
      </c>
      <c r="L84" s="325">
        <v>0</v>
      </c>
      <c r="M84" s="325"/>
      <c r="N84" s="325"/>
      <c r="O84" s="325"/>
      <c r="P84" s="70">
        <v>600</v>
      </c>
      <c r="Q84" s="70">
        <v>25</v>
      </c>
      <c r="R84" s="70">
        <v>0</v>
      </c>
      <c r="S84" s="70">
        <v>573.59999999999991</v>
      </c>
      <c r="T84" s="70">
        <v>23.9</v>
      </c>
      <c r="U84" s="70">
        <v>0</v>
      </c>
      <c r="V84" s="70">
        <v>0</v>
      </c>
      <c r="W84" s="70">
        <v>0</v>
      </c>
      <c r="X84" s="70">
        <v>0</v>
      </c>
      <c r="Y84" s="70"/>
      <c r="Z84" s="70"/>
      <c r="AA84" s="70"/>
      <c r="AB84" s="70">
        <v>122.39999999999999</v>
      </c>
      <c r="AC84" s="70">
        <v>10.199999999999999</v>
      </c>
      <c r="AD84" s="70">
        <v>0</v>
      </c>
      <c r="AE84" s="70">
        <v>144</v>
      </c>
      <c r="AF84" s="70">
        <v>18</v>
      </c>
      <c r="AG84" s="70">
        <v>0</v>
      </c>
      <c r="AH84" s="70">
        <v>942</v>
      </c>
      <c r="AI84" s="70">
        <v>15.7</v>
      </c>
      <c r="AJ84" s="70">
        <v>0</v>
      </c>
      <c r="AK84" s="70">
        <v>854.4</v>
      </c>
      <c r="AL84" s="70">
        <v>28.48</v>
      </c>
      <c r="AM84" s="70">
        <v>0</v>
      </c>
      <c r="AN84" s="70">
        <v>783</v>
      </c>
      <c r="AO84" s="70">
        <v>65.25</v>
      </c>
      <c r="AP84" s="70">
        <v>0</v>
      </c>
      <c r="AQ84" s="70">
        <v>630</v>
      </c>
      <c r="AR84" s="70">
        <v>315</v>
      </c>
      <c r="AS84" s="70">
        <v>0</v>
      </c>
      <c r="AT84" s="70"/>
      <c r="AU84" s="70">
        <v>995</v>
      </c>
      <c r="AV84" s="70">
        <v>176.39999999999998</v>
      </c>
      <c r="AW84" s="70">
        <v>14.7</v>
      </c>
      <c r="AX84" s="70">
        <v>0</v>
      </c>
      <c r="AY84" s="70">
        <v>176.39999999999998</v>
      </c>
      <c r="AZ84" s="70">
        <v>14.7</v>
      </c>
      <c r="BA84" s="70">
        <v>0</v>
      </c>
      <c r="BB84" s="70">
        <v>738.6</v>
      </c>
      <c r="BC84" s="70">
        <v>12.31</v>
      </c>
      <c r="BD84" s="70">
        <v>0</v>
      </c>
      <c r="BE84" s="70">
        <v>618</v>
      </c>
      <c r="BF84" s="70">
        <v>51.5</v>
      </c>
      <c r="BG84" s="70">
        <v>0</v>
      </c>
      <c r="BH84" s="70">
        <v>480</v>
      </c>
      <c r="BI84" s="70">
        <v>240</v>
      </c>
      <c r="BJ84" s="70">
        <v>0</v>
      </c>
      <c r="BK84" s="70"/>
      <c r="BL84" s="70">
        <v>860</v>
      </c>
      <c r="BM84" s="70">
        <v>390</v>
      </c>
      <c r="BN84" s="70">
        <v>6.5</v>
      </c>
      <c r="BO84" s="70">
        <v>0</v>
      </c>
      <c r="BP84" s="70">
        <v>600</v>
      </c>
      <c r="BQ84" s="70">
        <v>10</v>
      </c>
      <c r="BR84" s="70">
        <v>0</v>
      </c>
      <c r="BS84" s="70">
        <v>205</v>
      </c>
      <c r="BT84" s="70">
        <v>20.5</v>
      </c>
      <c r="BU84" s="70">
        <v>0</v>
      </c>
      <c r="BV84" s="70">
        <v>191.976</v>
      </c>
      <c r="BW84" s="70">
        <v>23.997</v>
      </c>
      <c r="BX84" s="70">
        <v>0</v>
      </c>
      <c r="BY84" s="70">
        <v>191.976</v>
      </c>
      <c r="BZ84" s="70">
        <v>23.997</v>
      </c>
      <c r="CA84" s="70">
        <v>0</v>
      </c>
      <c r="CB84" s="70">
        <v>191.976</v>
      </c>
      <c r="CC84" s="70">
        <v>23.997</v>
      </c>
      <c r="CD84" s="70">
        <v>0</v>
      </c>
      <c r="CE84" s="70">
        <v>1008</v>
      </c>
      <c r="CF84" s="70">
        <v>72</v>
      </c>
      <c r="CG84" s="70">
        <v>0</v>
      </c>
      <c r="CH84" s="70">
        <v>0</v>
      </c>
      <c r="CI84" s="70">
        <v>155</v>
      </c>
      <c r="CJ84" s="70">
        <v>0</v>
      </c>
      <c r="CK84" s="70">
        <v>300</v>
      </c>
      <c r="CL84" s="70">
        <v>0</v>
      </c>
      <c r="CM84" s="70"/>
      <c r="CN84" s="70">
        <v>260</v>
      </c>
      <c r="CO84" s="70">
        <v>1295</v>
      </c>
      <c r="CP84" s="70"/>
      <c r="CQ84" s="70">
        <v>7894.655999999999</v>
      </c>
      <c r="CR84" s="70">
        <v>65.788799999999995</v>
      </c>
      <c r="CS84" s="70">
        <v>9911.0400000000009</v>
      </c>
      <c r="CT84" s="70">
        <v>123.88800000000001</v>
      </c>
      <c r="CU84" s="70">
        <v>9569.2800000000007</v>
      </c>
      <c r="CV84" s="70">
        <v>299.04000000000002</v>
      </c>
      <c r="CW84" s="70">
        <v>9432.5760000000009</v>
      </c>
      <c r="CX84" s="70">
        <v>589.53600000000006</v>
      </c>
      <c r="CY84" s="70">
        <v>10119.6</v>
      </c>
      <c r="CZ84" s="70">
        <v>562.20000000000005</v>
      </c>
      <c r="DA84" s="70">
        <v>10524.960000000001</v>
      </c>
      <c r="DB84" s="70">
        <v>584.72</v>
      </c>
      <c r="DC84" s="70"/>
      <c r="DD84" s="70"/>
      <c r="DE84" s="70"/>
      <c r="DF84" s="70"/>
      <c r="DG84" s="70">
        <v>11619.84</v>
      </c>
      <c r="DH84" s="70">
        <v>2904.96</v>
      </c>
      <c r="DI84" s="70"/>
      <c r="DJ84" s="70"/>
      <c r="DK84" s="70"/>
      <c r="DL84" s="70"/>
      <c r="DM84" s="70"/>
      <c r="DN84" s="70"/>
      <c r="DO84" s="70"/>
      <c r="DP84" s="70"/>
      <c r="DQ84" s="70"/>
      <c r="DR84" s="70">
        <v>9500</v>
      </c>
      <c r="DS84" s="70"/>
      <c r="DT84" s="70"/>
      <c r="DU84" s="70"/>
      <c r="DV84" s="70"/>
      <c r="DW84" s="70"/>
      <c r="DX84" s="70">
        <v>165</v>
      </c>
      <c r="DY84" s="70">
        <v>0</v>
      </c>
      <c r="DZ84" s="70"/>
      <c r="EA84" s="70"/>
      <c r="EB84" s="70"/>
      <c r="EC84" s="70"/>
      <c r="ED84" s="70">
        <v>79.099999999999994</v>
      </c>
      <c r="EE84" s="70">
        <v>0</v>
      </c>
      <c r="EF84" s="70"/>
      <c r="EG84" s="70"/>
      <c r="EH84" s="70">
        <v>320.25</v>
      </c>
    </row>
    <row r="85" spans="3:150">
      <c r="C85" s="26" t="s">
        <v>88</v>
      </c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  <c r="W85" s="71"/>
      <c r="X85" s="71"/>
      <c r="Y85" s="71"/>
      <c r="Z85" s="71"/>
      <c r="AA85" s="71"/>
      <c r="AB85" s="71"/>
      <c r="AC85" s="71"/>
      <c r="AD85" s="71"/>
      <c r="AE85" s="71"/>
      <c r="AF85" s="71"/>
      <c r="AG85" s="71"/>
      <c r="AH85" s="71"/>
      <c r="AI85" s="71"/>
      <c r="AJ85" s="71"/>
      <c r="AK85" s="71"/>
      <c r="AL85" s="71"/>
      <c r="AM85" s="71"/>
      <c r="AN85" s="71"/>
      <c r="AO85" s="71"/>
      <c r="AP85" s="71"/>
      <c r="AQ85" s="71"/>
      <c r="AR85" s="71"/>
      <c r="AS85" s="71"/>
      <c r="AT85" s="71"/>
      <c r="AU85" s="71"/>
      <c r="AV85" s="71"/>
      <c r="AW85" s="71"/>
      <c r="AX85" s="71"/>
      <c r="AY85" s="71"/>
      <c r="AZ85" s="71"/>
      <c r="BA85" s="71"/>
      <c r="BB85" s="71"/>
      <c r="BC85" s="71"/>
      <c r="BD85" s="71"/>
      <c r="BE85" s="71"/>
      <c r="BF85" s="71"/>
      <c r="BG85" s="71"/>
      <c r="BH85" s="71"/>
      <c r="BI85" s="71"/>
      <c r="BJ85" s="71"/>
      <c r="BK85" s="71"/>
      <c r="BL85" s="71"/>
      <c r="BM85" s="71"/>
      <c r="BN85" s="71"/>
      <c r="BO85" s="71"/>
      <c r="BP85" s="71"/>
      <c r="BQ85" s="71"/>
      <c r="BR85" s="71"/>
      <c r="BS85" s="71"/>
      <c r="BT85" s="71"/>
      <c r="BU85" s="71"/>
      <c r="BV85" s="71"/>
      <c r="BW85" s="71"/>
      <c r="BX85" s="71"/>
      <c r="BY85" s="71"/>
      <c r="BZ85" s="71"/>
      <c r="CA85" s="71"/>
      <c r="CB85" s="71"/>
      <c r="CC85" s="71"/>
      <c r="CD85" s="71"/>
      <c r="CE85" s="71"/>
      <c r="CF85" s="71"/>
      <c r="CG85" s="71"/>
      <c r="CH85" s="71"/>
      <c r="CI85" s="71"/>
      <c r="CJ85" s="71"/>
      <c r="CK85" s="71"/>
      <c r="CL85" s="71"/>
      <c r="CM85" s="71"/>
      <c r="CN85" s="71"/>
      <c r="CO85" s="71"/>
      <c r="CP85" s="71"/>
      <c r="CQ85" s="71"/>
      <c r="CR85" s="71"/>
      <c r="CS85" s="71"/>
      <c r="CT85" s="71"/>
      <c r="CU85" s="71"/>
      <c r="CV85" s="71"/>
      <c r="CW85" s="71"/>
      <c r="CX85" s="71"/>
      <c r="CY85" s="71"/>
      <c r="CZ85" s="71"/>
      <c r="DA85" s="71"/>
      <c r="DB85" s="71"/>
      <c r="DC85" s="71"/>
      <c r="DD85" s="71"/>
      <c r="DE85" s="71"/>
      <c r="DF85" s="71"/>
      <c r="DG85" s="71"/>
      <c r="DH85" s="71"/>
      <c r="DI85" s="71"/>
      <c r="DJ85" s="71"/>
      <c r="DK85" s="71"/>
      <c r="DL85" s="71"/>
      <c r="DM85" s="71"/>
      <c r="DN85" s="71"/>
      <c r="DO85" s="71"/>
      <c r="DP85" s="71"/>
      <c r="DQ85" s="71"/>
      <c r="DR85" s="71"/>
      <c r="DS85" s="71"/>
      <c r="DT85" s="71"/>
      <c r="DU85" s="71"/>
      <c r="DV85" s="71"/>
      <c r="DW85" s="71"/>
      <c r="DX85" s="71"/>
      <c r="DY85" s="71"/>
      <c r="DZ85" s="71"/>
      <c r="EA85" s="71"/>
      <c r="EB85" s="71"/>
      <c r="EC85" s="71"/>
      <c r="ED85" s="71"/>
      <c r="EE85" s="71"/>
      <c r="EF85" s="71"/>
      <c r="EG85" s="71"/>
      <c r="EH85" s="71"/>
    </row>
    <row r="86" spans="3:150">
      <c r="C86" s="27" t="s">
        <v>89</v>
      </c>
      <c r="D86" s="72"/>
      <c r="E86" s="72"/>
      <c r="F86" s="72"/>
      <c r="G86" s="72"/>
      <c r="H86" s="72"/>
      <c r="I86" s="72"/>
      <c r="J86" s="72"/>
      <c r="K86" s="72"/>
      <c r="L86" s="72"/>
      <c r="M86" s="72"/>
      <c r="N86" s="72"/>
      <c r="O86" s="72"/>
      <c r="P86" s="72"/>
      <c r="Q86" s="72"/>
      <c r="R86" s="72"/>
      <c r="S86" s="72"/>
      <c r="T86" s="72"/>
      <c r="U86" s="72"/>
      <c r="V86" s="72"/>
      <c r="W86" s="72"/>
      <c r="X86" s="72"/>
      <c r="Y86" s="72"/>
      <c r="Z86" s="72"/>
      <c r="AA86" s="72"/>
      <c r="AB86" s="72"/>
      <c r="AC86" s="72"/>
      <c r="AD86" s="72"/>
      <c r="AE86" s="72"/>
      <c r="AF86" s="72"/>
      <c r="AG86" s="72"/>
      <c r="AH86" s="72"/>
      <c r="AI86" s="72"/>
      <c r="AJ86" s="72"/>
      <c r="AK86" s="72"/>
      <c r="AL86" s="72"/>
      <c r="AM86" s="72"/>
      <c r="AN86" s="72"/>
      <c r="AO86" s="72"/>
      <c r="AP86" s="72"/>
      <c r="AQ86" s="72"/>
      <c r="AR86" s="72"/>
      <c r="AS86" s="72"/>
      <c r="AT86" s="72"/>
      <c r="AU86" s="72"/>
      <c r="AV86" s="72"/>
      <c r="AW86" s="72"/>
      <c r="AX86" s="72"/>
      <c r="AY86" s="72"/>
      <c r="AZ86" s="72"/>
      <c r="BA86" s="72"/>
      <c r="BB86" s="72"/>
      <c r="BC86" s="72"/>
      <c r="BD86" s="72"/>
      <c r="BE86" s="72"/>
      <c r="BF86" s="72"/>
      <c r="BG86" s="72"/>
      <c r="BH86" s="72"/>
      <c r="BI86" s="72"/>
      <c r="BJ86" s="72"/>
      <c r="BK86" s="72"/>
      <c r="BL86" s="72"/>
      <c r="BM86" s="72"/>
      <c r="BN86" s="72"/>
      <c r="BO86" s="72"/>
      <c r="BP86" s="72"/>
      <c r="BQ86" s="72"/>
      <c r="BR86" s="72"/>
      <c r="BS86" s="72"/>
      <c r="BT86" s="72"/>
      <c r="BU86" s="72"/>
      <c r="BV86" s="72"/>
      <c r="BW86" s="72"/>
      <c r="BX86" s="72"/>
      <c r="BY86" s="72"/>
      <c r="BZ86" s="72"/>
      <c r="CA86" s="72"/>
      <c r="CB86" s="72"/>
      <c r="CC86" s="72"/>
      <c r="CD86" s="72"/>
      <c r="CE86" s="72"/>
      <c r="CF86" s="72"/>
      <c r="CG86" s="72"/>
      <c r="CH86" s="72"/>
      <c r="CI86" s="72"/>
      <c r="CJ86" s="72"/>
      <c r="CK86" s="72"/>
      <c r="CL86" s="72"/>
      <c r="CM86" s="72"/>
      <c r="CN86" s="72"/>
      <c r="CO86" s="72"/>
      <c r="CP86" s="72"/>
      <c r="CQ86" s="72"/>
      <c r="CR86" s="72"/>
      <c r="CS86" s="72"/>
      <c r="CT86" s="72"/>
      <c r="CU86" s="72"/>
      <c r="CV86" s="72"/>
      <c r="CW86" s="72"/>
      <c r="CX86" s="72"/>
      <c r="CY86" s="72"/>
      <c r="CZ86" s="72"/>
      <c r="DA86" s="72"/>
      <c r="DB86" s="72"/>
      <c r="DC86" s="72"/>
      <c r="DD86" s="72"/>
      <c r="DE86" s="72"/>
      <c r="DF86" s="72"/>
      <c r="DG86" s="72"/>
      <c r="DH86" s="72"/>
      <c r="DI86" s="72"/>
      <c r="DJ86" s="72"/>
      <c r="DK86" s="72"/>
      <c r="DL86" s="72"/>
      <c r="DM86" s="72"/>
      <c r="DN86" s="72"/>
      <c r="DO86" s="72"/>
      <c r="DP86" s="72"/>
      <c r="DQ86" s="72"/>
      <c r="DR86" s="72"/>
      <c r="DS86" s="72"/>
      <c r="DT86" s="72"/>
      <c r="DU86" s="72"/>
      <c r="DV86" s="72"/>
      <c r="DW86" s="72"/>
      <c r="DX86" s="72"/>
      <c r="DY86" s="72"/>
      <c r="DZ86" s="72"/>
      <c r="EA86" s="72"/>
      <c r="EB86" s="72"/>
      <c r="EC86" s="72"/>
      <c r="ED86" s="72"/>
      <c r="EE86" s="72"/>
      <c r="EF86" s="72"/>
      <c r="EG86" s="72"/>
      <c r="EH86" s="72"/>
    </row>
    <row r="88" spans="3:150">
      <c r="D88" s="68"/>
      <c r="BV88" s="68"/>
    </row>
  </sheetData>
  <mergeCells count="74">
    <mergeCell ref="CE77:EK79"/>
    <mergeCell ref="B72:C72"/>
    <mergeCell ref="B74:C74"/>
    <mergeCell ref="B75:C75"/>
    <mergeCell ref="B73:C73"/>
    <mergeCell ref="Y2:AG2"/>
    <mergeCell ref="M3:O3"/>
    <mergeCell ref="AH2:AU2"/>
    <mergeCell ref="BM2:BO3"/>
    <mergeCell ref="AK3:AM3"/>
    <mergeCell ref="AN3:AP3"/>
    <mergeCell ref="B71:C71"/>
    <mergeCell ref="D77:AU79"/>
    <mergeCell ref="AV77:CD79"/>
    <mergeCell ref="BE3:BG3"/>
    <mergeCell ref="BH3:BJ3"/>
    <mergeCell ref="B70:C70"/>
    <mergeCell ref="J3:L3"/>
    <mergeCell ref="Y3:AA3"/>
    <mergeCell ref="AQ3:AS3"/>
    <mergeCell ref="EJ3:EK3"/>
    <mergeCell ref="BS3:BU3"/>
    <mergeCell ref="BV3:BX3"/>
    <mergeCell ref="BY3:CA3"/>
    <mergeCell ref="CE3:CG3"/>
    <mergeCell ref="DO3:DQ3"/>
    <mergeCell ref="EI2:EI3"/>
    <mergeCell ref="EJ2:EK2"/>
    <mergeCell ref="EB3:EC3"/>
    <mergeCell ref="CP2:CP3"/>
    <mergeCell ref="CQ2:DR2"/>
    <mergeCell ref="CY3:CZ3"/>
    <mergeCell ref="DA3:DB3"/>
    <mergeCell ref="DG3:DH3"/>
    <mergeCell ref="ED3:EE3"/>
    <mergeCell ref="BP2:CA2"/>
    <mergeCell ref="ES2:ET2"/>
    <mergeCell ref="G3:I3"/>
    <mergeCell ref="P3:R3"/>
    <mergeCell ref="S3:U3"/>
    <mergeCell ref="V3:X3"/>
    <mergeCell ref="AB3:AD3"/>
    <mergeCell ref="AE3:AG3"/>
    <mergeCell ref="AH3:AJ3"/>
    <mergeCell ref="CN2:CO2"/>
    <mergeCell ref="AV3:AX3"/>
    <mergeCell ref="ES3:ET3"/>
    <mergeCell ref="EF3:EG3"/>
    <mergeCell ref="DS2:EH2"/>
    <mergeCell ref="DS3:DU3"/>
    <mergeCell ref="D2:X2"/>
    <mergeCell ref="D3:F3"/>
    <mergeCell ref="ER70:ES70"/>
    <mergeCell ref="BP3:BR3"/>
    <mergeCell ref="DZ3:EA3"/>
    <mergeCell ref="DX3:DY3"/>
    <mergeCell ref="CI3:CJ3"/>
    <mergeCell ref="CK3:CL3"/>
    <mergeCell ref="CQ3:CR3"/>
    <mergeCell ref="CS3:CT3"/>
    <mergeCell ref="CU3:CV3"/>
    <mergeCell ref="CW3:CX3"/>
    <mergeCell ref="DC3:DD3"/>
    <mergeCell ref="DE3:DF3"/>
    <mergeCell ref="DI3:DJ3"/>
    <mergeCell ref="DK3:DL3"/>
    <mergeCell ref="DV3:DW3"/>
    <mergeCell ref="DM3:DN3"/>
    <mergeCell ref="CE2:CM2"/>
    <mergeCell ref="BB2:BL2"/>
    <mergeCell ref="AV2:BA2"/>
    <mergeCell ref="AY3:BA3"/>
    <mergeCell ref="BB3:BD3"/>
    <mergeCell ref="CB2:CD3"/>
  </mergeCells>
  <conditionalFormatting sqref="ES60:ES68">
    <cfRule type="duplicateValues" dxfId="1" priority="26"/>
  </conditionalFormatting>
  <pageMargins left="0.7" right="0.7" top="0.75" bottom="0.75" header="0.3" footer="0.3"/>
  <pageSetup paperSize="9" scale="14" orientation="landscape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29">
    <tabColor theme="8" tint="-0.249977111117893"/>
    <pageSetUpPr fitToPage="1"/>
  </sheetPr>
  <dimension ref="A1:ET88"/>
  <sheetViews>
    <sheetView topLeftCell="AT1" zoomScale="85" zoomScaleNormal="85" workbookViewId="0">
      <selection activeCell="ED6" sqref="ED6"/>
    </sheetView>
  </sheetViews>
  <sheetFormatPr defaultColWidth="9.140625" defaultRowHeight="15"/>
  <cols>
    <col min="1" max="1" width="6.28515625" customWidth="1"/>
    <col min="2" max="2" width="6.140625" style="53" bestFit="1" customWidth="1"/>
    <col min="3" max="3" width="31.140625" style="53" bestFit="1" customWidth="1"/>
    <col min="4" max="7" width="5.28515625" customWidth="1"/>
    <col min="8" max="8" width="9.28515625" customWidth="1"/>
    <col min="9" max="10" width="5.28515625" customWidth="1"/>
    <col min="11" max="15" width="8" customWidth="1"/>
    <col min="16" max="16" width="5.28515625" customWidth="1"/>
    <col min="17" max="17" width="6.28515625" customWidth="1"/>
    <col min="18" max="18" width="3.28515625" customWidth="1"/>
    <col min="19" max="19" width="5.28515625" customWidth="1"/>
    <col min="20" max="20" width="6.140625" customWidth="1"/>
    <col min="21" max="22" width="5.28515625" customWidth="1"/>
    <col min="23" max="23" width="7.85546875" customWidth="1"/>
    <col min="24" max="24" width="8.42578125" customWidth="1"/>
    <col min="25" max="25" width="8.85546875" customWidth="1"/>
    <col min="26" max="26" width="8.28515625" hidden="1" customWidth="1"/>
    <col min="27" max="27" width="9.85546875" hidden="1" customWidth="1"/>
    <col min="28" max="28" width="5.28515625" customWidth="1"/>
    <col min="29" max="30" width="5.28515625" hidden="1" customWidth="1"/>
    <col min="31" max="31" width="5.28515625" customWidth="1"/>
    <col min="32" max="33" width="5.28515625" hidden="1" customWidth="1"/>
    <col min="34" max="35" width="5.28515625" customWidth="1"/>
    <col min="36" max="36" width="5.28515625" hidden="1" customWidth="1"/>
    <col min="37" max="37" width="6.28515625" customWidth="1"/>
    <col min="38" max="38" width="5.28515625" customWidth="1"/>
    <col min="39" max="39" width="5.28515625" hidden="1" customWidth="1"/>
    <col min="40" max="40" width="6.42578125" customWidth="1"/>
    <col min="41" max="41" width="5.28515625" customWidth="1"/>
    <col min="42" max="42" width="5.28515625" hidden="1" customWidth="1"/>
    <col min="43" max="44" width="5.28515625" customWidth="1"/>
    <col min="45" max="45" width="5.28515625" hidden="1" customWidth="1"/>
    <col min="46" max="46" width="5.28515625" customWidth="1"/>
    <col min="47" max="47" width="5.7109375" customWidth="1"/>
    <col min="48" max="48" width="5.28515625" customWidth="1"/>
    <col min="49" max="49" width="5.28515625" hidden="1" customWidth="1"/>
    <col min="50" max="51" width="5.28515625" customWidth="1"/>
    <col min="52" max="52" width="5.28515625" hidden="1" customWidth="1"/>
    <col min="53" max="55" width="5.28515625" customWidth="1"/>
    <col min="56" max="56" width="5.28515625" hidden="1" customWidth="1"/>
    <col min="57" max="58" width="5.28515625" customWidth="1"/>
    <col min="59" max="59" width="5.28515625" hidden="1" customWidth="1"/>
    <col min="60" max="61" width="5.28515625" customWidth="1"/>
    <col min="62" max="62" width="5.28515625" hidden="1" customWidth="1"/>
    <col min="63" max="64" width="5.28515625" customWidth="1"/>
    <col min="65" max="70" width="5.28515625" hidden="1" customWidth="1"/>
    <col min="71" max="71" width="5.28515625" customWidth="1"/>
    <col min="72" max="72" width="5.28515625" hidden="1" customWidth="1"/>
    <col min="73" max="74" width="5.28515625" customWidth="1"/>
    <col min="75" max="83" width="5.28515625" hidden="1" customWidth="1"/>
    <col min="84" max="84" width="5.28515625" customWidth="1"/>
    <col min="85" max="85" width="5.28515625" hidden="1" customWidth="1"/>
    <col min="86" max="86" width="32" hidden="1" customWidth="1"/>
    <col min="87" max="87" width="5.28515625" customWidth="1"/>
    <col min="88" max="88" width="5.28515625" hidden="1" customWidth="1"/>
    <col min="89" max="90" width="5.28515625" customWidth="1"/>
    <col min="91" max="91" width="10.140625" customWidth="1"/>
    <col min="92" max="92" width="5.28515625" customWidth="1"/>
    <col min="93" max="93" width="6.7109375" bestFit="1" customWidth="1"/>
    <col min="94" max="94" width="7.7109375" customWidth="1"/>
    <col min="95" max="95" width="6.42578125" hidden="1" customWidth="1"/>
    <col min="96" max="96" width="4.5703125" hidden="1" customWidth="1"/>
    <col min="97" max="97" width="6.42578125" hidden="1" customWidth="1"/>
    <col min="98" max="98" width="4.85546875" hidden="1" customWidth="1"/>
    <col min="99" max="99" width="6.5703125" hidden="1" customWidth="1"/>
    <col min="100" max="100" width="5.42578125" hidden="1" customWidth="1"/>
    <col min="101" max="101" width="6.42578125" hidden="1" customWidth="1"/>
    <col min="102" max="102" width="4.85546875" hidden="1" customWidth="1"/>
    <col min="103" max="103" width="7.5703125" hidden="1" customWidth="1"/>
    <col min="104" max="105" width="7.85546875" hidden="1" customWidth="1"/>
    <col min="106" max="110" width="4.85546875" hidden="1" customWidth="1"/>
    <col min="111" max="111" width="7.42578125" hidden="1" customWidth="1"/>
    <col min="112" max="121" width="6.42578125" hidden="1" customWidth="1"/>
    <col min="122" max="122" width="47.28515625" hidden="1" customWidth="1"/>
    <col min="123" max="125" width="6.42578125" hidden="1" customWidth="1"/>
    <col min="126" max="126" width="6.42578125" customWidth="1"/>
    <col min="127" max="127" width="6.42578125" hidden="1" customWidth="1"/>
    <col min="128" max="128" width="5.42578125" customWidth="1"/>
    <col min="129" max="137" width="4.5703125" customWidth="1"/>
    <col min="138" max="138" width="8.140625" customWidth="1"/>
    <col min="139" max="139" width="16" bestFit="1" customWidth="1"/>
    <col min="140" max="140" width="10.7109375" customWidth="1"/>
    <col min="141" max="141" width="11.5703125" bestFit="1" customWidth="1"/>
    <col min="147" max="147" width="3.5703125" customWidth="1"/>
    <col min="148" max="148" width="6.85546875" bestFit="1" customWidth="1"/>
    <col min="149" max="149" width="31.140625" bestFit="1" customWidth="1"/>
    <col min="150" max="150" width="20.140625" bestFit="1" customWidth="1"/>
    <col min="151" max="151" width="3.7109375" customWidth="1"/>
  </cols>
  <sheetData>
    <row r="1" spans="1:150" ht="13.5" customHeight="1" thickBot="1"/>
    <row r="2" spans="1:150" ht="15" customHeight="1">
      <c r="B2" s="19" t="s">
        <v>0</v>
      </c>
      <c r="C2" s="54" t="s">
        <v>142</v>
      </c>
      <c r="D2" s="782" t="s">
        <v>2</v>
      </c>
      <c r="E2" s="782"/>
      <c r="F2" s="782"/>
      <c r="G2" s="782"/>
      <c r="H2" s="782"/>
      <c r="I2" s="782"/>
      <c r="J2" s="782"/>
      <c r="K2" s="782"/>
      <c r="L2" s="782"/>
      <c r="M2" s="782"/>
      <c r="N2" s="782"/>
      <c r="O2" s="782"/>
      <c r="P2" s="782"/>
      <c r="Q2" s="782"/>
      <c r="R2" s="782"/>
      <c r="S2" s="782"/>
      <c r="T2" s="782"/>
      <c r="U2" s="782"/>
      <c r="V2" s="782"/>
      <c r="W2" s="782"/>
      <c r="X2" s="782"/>
      <c r="Y2" s="769" t="s">
        <v>3</v>
      </c>
      <c r="Z2" s="770"/>
      <c r="AA2" s="770"/>
      <c r="AB2" s="770"/>
      <c r="AC2" s="770"/>
      <c r="AD2" s="770"/>
      <c r="AE2" s="770"/>
      <c r="AF2" s="770"/>
      <c r="AG2" s="771"/>
      <c r="AH2" s="671" t="s">
        <v>4</v>
      </c>
      <c r="AI2" s="671"/>
      <c r="AJ2" s="671"/>
      <c r="AK2" s="671"/>
      <c r="AL2" s="671"/>
      <c r="AM2" s="671"/>
      <c r="AN2" s="671"/>
      <c r="AO2" s="671"/>
      <c r="AP2" s="671"/>
      <c r="AQ2" s="671"/>
      <c r="AR2" s="671"/>
      <c r="AS2" s="671"/>
      <c r="AT2" s="671"/>
      <c r="AU2" s="671"/>
      <c r="AV2" s="764" t="s">
        <v>5</v>
      </c>
      <c r="AW2" s="764"/>
      <c r="AX2" s="764"/>
      <c r="AY2" s="764"/>
      <c r="AZ2" s="764"/>
      <c r="BA2" s="764"/>
      <c r="BB2" s="765" t="s">
        <v>6</v>
      </c>
      <c r="BC2" s="765"/>
      <c r="BD2" s="765"/>
      <c r="BE2" s="765"/>
      <c r="BF2" s="765"/>
      <c r="BG2" s="765"/>
      <c r="BH2" s="765"/>
      <c r="BI2" s="765"/>
      <c r="BJ2" s="765"/>
      <c r="BK2" s="765"/>
      <c r="BL2" s="765"/>
      <c r="BM2" s="671" t="s">
        <v>7</v>
      </c>
      <c r="BN2" s="671"/>
      <c r="BO2" s="671"/>
      <c r="BP2" s="811" t="s">
        <v>8</v>
      </c>
      <c r="BQ2" s="812"/>
      <c r="BR2" s="812"/>
      <c r="BS2" s="812"/>
      <c r="BT2" s="812"/>
      <c r="BU2" s="812"/>
      <c r="BV2" s="812"/>
      <c r="BW2" s="812"/>
      <c r="BX2" s="812"/>
      <c r="BY2" s="812"/>
      <c r="BZ2" s="812"/>
      <c r="CA2" s="813"/>
      <c r="CB2" s="671" t="s">
        <v>528</v>
      </c>
      <c r="CC2" s="671"/>
      <c r="CD2" s="671"/>
      <c r="CE2" s="739" t="s">
        <v>9</v>
      </c>
      <c r="CF2" s="740"/>
      <c r="CG2" s="740"/>
      <c r="CH2" s="740"/>
      <c r="CI2" s="740"/>
      <c r="CJ2" s="740"/>
      <c r="CK2" s="740"/>
      <c r="CL2" s="740"/>
      <c r="CM2" s="740"/>
      <c r="CN2" s="740" t="s">
        <v>404</v>
      </c>
      <c r="CO2" s="741"/>
      <c r="CP2" s="780" t="s">
        <v>223</v>
      </c>
      <c r="CQ2" s="764" t="s">
        <v>10</v>
      </c>
      <c r="CR2" s="764"/>
      <c r="CS2" s="764"/>
      <c r="CT2" s="764"/>
      <c r="CU2" s="764"/>
      <c r="CV2" s="764"/>
      <c r="CW2" s="764"/>
      <c r="CX2" s="764"/>
      <c r="CY2" s="764"/>
      <c r="CZ2" s="764"/>
      <c r="DA2" s="764"/>
      <c r="DB2" s="764"/>
      <c r="DC2" s="764"/>
      <c r="DD2" s="764"/>
      <c r="DE2" s="764"/>
      <c r="DF2" s="764"/>
      <c r="DG2" s="764"/>
      <c r="DH2" s="764"/>
      <c r="DI2" s="764"/>
      <c r="DJ2" s="764"/>
      <c r="DK2" s="764"/>
      <c r="DL2" s="764"/>
      <c r="DM2" s="764"/>
      <c r="DN2" s="764"/>
      <c r="DO2" s="764"/>
      <c r="DP2" s="764"/>
      <c r="DQ2" s="764"/>
      <c r="DR2" s="764"/>
      <c r="DS2" s="815" t="s">
        <v>256</v>
      </c>
      <c r="DT2" s="817"/>
      <c r="DU2" s="817"/>
      <c r="DV2" s="817"/>
      <c r="DW2" s="817"/>
      <c r="DX2" s="817"/>
      <c r="DY2" s="817"/>
      <c r="DZ2" s="817"/>
      <c r="EA2" s="817"/>
      <c r="EB2" s="817"/>
      <c r="EC2" s="817"/>
      <c r="ED2" s="817"/>
      <c r="EE2" s="817"/>
      <c r="EF2" s="817"/>
      <c r="EG2" s="817"/>
      <c r="EH2" s="816"/>
      <c r="EI2" s="781" t="s">
        <v>257</v>
      </c>
      <c r="EJ2" s="814" t="s">
        <v>236</v>
      </c>
      <c r="EK2" s="814"/>
      <c r="ER2" s="14" t="s">
        <v>0</v>
      </c>
      <c r="ES2" s="772" t="s">
        <v>1</v>
      </c>
      <c r="ET2" s="773"/>
    </row>
    <row r="3" spans="1:150" ht="60" customHeight="1">
      <c r="B3" s="55">
        <f>'Raipur-1'!B3</f>
        <v>46262</v>
      </c>
      <c r="C3" s="51" t="s">
        <v>314</v>
      </c>
      <c r="D3" s="764" t="s">
        <v>333</v>
      </c>
      <c r="E3" s="764"/>
      <c r="F3" s="764"/>
      <c r="G3" s="768" t="s">
        <v>547</v>
      </c>
      <c r="H3" s="768"/>
      <c r="I3" s="768"/>
      <c r="J3" s="795" t="s">
        <v>800</v>
      </c>
      <c r="K3" s="796"/>
      <c r="L3" s="797"/>
      <c r="M3" s="795" t="s">
        <v>512</v>
      </c>
      <c r="N3" s="796"/>
      <c r="O3" s="797"/>
      <c r="P3" s="774" t="s">
        <v>567</v>
      </c>
      <c r="Q3" s="774"/>
      <c r="R3" s="774"/>
      <c r="S3" s="768" t="s">
        <v>568</v>
      </c>
      <c r="T3" s="768"/>
      <c r="U3" s="768"/>
      <c r="V3" s="775" t="s">
        <v>569</v>
      </c>
      <c r="W3" s="776"/>
      <c r="X3" s="776"/>
      <c r="Y3" s="933" t="s">
        <v>456</v>
      </c>
      <c r="Z3" s="934"/>
      <c r="AA3" s="935"/>
      <c r="AB3" s="777" t="s">
        <v>1056</v>
      </c>
      <c r="AC3" s="777"/>
      <c r="AD3" s="777"/>
      <c r="AE3" s="778" t="s">
        <v>501</v>
      </c>
      <c r="AF3" s="778"/>
      <c r="AG3" s="778"/>
      <c r="AH3" s="779" t="s">
        <v>335</v>
      </c>
      <c r="AI3" s="779"/>
      <c r="AJ3" s="779"/>
      <c r="AK3" s="764" t="s">
        <v>336</v>
      </c>
      <c r="AL3" s="764"/>
      <c r="AM3" s="764"/>
      <c r="AN3" s="766" t="s">
        <v>337</v>
      </c>
      <c r="AO3" s="766"/>
      <c r="AP3" s="766"/>
      <c r="AQ3" s="767" t="s">
        <v>338</v>
      </c>
      <c r="AR3" s="767"/>
      <c r="AS3" s="767"/>
      <c r="AT3" s="45" t="s">
        <v>523</v>
      </c>
      <c r="AU3" s="45" t="s">
        <v>339</v>
      </c>
      <c r="AV3" s="768" t="s">
        <v>340</v>
      </c>
      <c r="AW3" s="768"/>
      <c r="AX3" s="768"/>
      <c r="AY3" s="788" t="s">
        <v>12</v>
      </c>
      <c r="AZ3" s="788"/>
      <c r="BA3" s="788"/>
      <c r="BB3" s="789" t="s">
        <v>341</v>
      </c>
      <c r="BC3" s="789"/>
      <c r="BD3" s="789"/>
      <c r="BE3" s="671" t="s">
        <v>342</v>
      </c>
      <c r="BF3" s="671"/>
      <c r="BG3" s="671"/>
      <c r="BH3" s="767" t="s">
        <v>343</v>
      </c>
      <c r="BI3" s="767"/>
      <c r="BJ3" s="767"/>
      <c r="BK3" s="46" t="s">
        <v>254</v>
      </c>
      <c r="BL3" s="46" t="s">
        <v>344</v>
      </c>
      <c r="BM3" s="671"/>
      <c r="BN3" s="671"/>
      <c r="BO3" s="671"/>
      <c r="BP3" s="790" t="s">
        <v>345</v>
      </c>
      <c r="BQ3" s="790"/>
      <c r="BR3" s="790"/>
      <c r="BS3" s="767" t="s">
        <v>255</v>
      </c>
      <c r="BT3" s="767"/>
      <c r="BU3" s="767"/>
      <c r="BV3" s="791" t="s">
        <v>346</v>
      </c>
      <c r="BW3" s="791"/>
      <c r="BX3" s="791"/>
      <c r="BY3" s="719" t="s">
        <v>13</v>
      </c>
      <c r="BZ3" s="719"/>
      <c r="CA3" s="719"/>
      <c r="CB3" s="671"/>
      <c r="CC3" s="671"/>
      <c r="CD3" s="671"/>
      <c r="CE3" s="671" t="s">
        <v>260</v>
      </c>
      <c r="CF3" s="671"/>
      <c r="CG3" s="671"/>
      <c r="CH3" s="314" t="s">
        <v>435</v>
      </c>
      <c r="CI3" s="719" t="s">
        <v>347</v>
      </c>
      <c r="CJ3" s="719"/>
      <c r="CK3" s="672" t="s">
        <v>348</v>
      </c>
      <c r="CL3" s="672"/>
      <c r="CM3" s="47" t="s">
        <v>515</v>
      </c>
      <c r="CN3" s="47" t="s">
        <v>221</v>
      </c>
      <c r="CO3" s="15" t="s">
        <v>222</v>
      </c>
      <c r="CP3" s="780"/>
      <c r="CQ3" s="786" t="s">
        <v>349</v>
      </c>
      <c r="CR3" s="786"/>
      <c r="CS3" s="671" t="s">
        <v>350</v>
      </c>
      <c r="CT3" s="671"/>
      <c r="CU3" s="719" t="s">
        <v>351</v>
      </c>
      <c r="CV3" s="719"/>
      <c r="CW3" s="787" t="s">
        <v>352</v>
      </c>
      <c r="CX3" s="787"/>
      <c r="CY3" s="804" t="s">
        <v>360</v>
      </c>
      <c r="CZ3" s="805"/>
      <c r="DA3" s="804" t="s">
        <v>361</v>
      </c>
      <c r="DB3" s="805"/>
      <c r="DC3" s="769" t="s">
        <v>774</v>
      </c>
      <c r="DD3" s="771"/>
      <c r="DE3" s="769" t="s">
        <v>775</v>
      </c>
      <c r="DF3" s="771"/>
      <c r="DG3" s="768" t="s">
        <v>353</v>
      </c>
      <c r="DH3" s="768"/>
      <c r="DI3" s="815" t="s">
        <v>418</v>
      </c>
      <c r="DJ3" s="816"/>
      <c r="DK3" s="815" t="s">
        <v>419</v>
      </c>
      <c r="DL3" s="816"/>
      <c r="DM3" s="815" t="s">
        <v>420</v>
      </c>
      <c r="DN3" s="816"/>
      <c r="DO3" s="818" t="s">
        <v>776</v>
      </c>
      <c r="DP3" s="819"/>
      <c r="DQ3" s="820"/>
      <c r="DR3" s="56" t="s">
        <v>354</v>
      </c>
      <c r="DS3" s="880" t="s">
        <v>454</v>
      </c>
      <c r="DT3" s="881"/>
      <c r="DU3" s="882"/>
      <c r="DV3" s="821" t="s">
        <v>1064</v>
      </c>
      <c r="DW3" s="822"/>
      <c r="DX3" s="672" t="s">
        <v>245</v>
      </c>
      <c r="DY3" s="672"/>
      <c r="DZ3" s="764" t="s">
        <v>245</v>
      </c>
      <c r="EA3" s="764"/>
      <c r="EB3" s="790" t="s">
        <v>1060</v>
      </c>
      <c r="EC3" s="790"/>
      <c r="ED3" s="793" t="s">
        <v>280</v>
      </c>
      <c r="EE3" s="793"/>
      <c r="EF3" s="793" t="s">
        <v>559</v>
      </c>
      <c r="EG3" s="793"/>
      <c r="EH3" s="57" t="s">
        <v>279</v>
      </c>
      <c r="EI3" s="781"/>
      <c r="EJ3" s="794" t="s">
        <v>265</v>
      </c>
      <c r="EK3" s="794"/>
      <c r="ER3" s="55">
        <f>B3</f>
        <v>46262</v>
      </c>
      <c r="ES3" s="783" t="s">
        <v>11</v>
      </c>
      <c r="ET3" s="784"/>
    </row>
    <row r="4" spans="1:150" ht="25.5" customHeight="1">
      <c r="B4" s="73" t="s">
        <v>14</v>
      </c>
      <c r="C4" s="73" t="s">
        <v>15</v>
      </c>
      <c r="D4" s="74" t="s">
        <v>239</v>
      </c>
      <c r="E4" s="75" t="s">
        <v>111</v>
      </c>
      <c r="F4" s="76" t="s">
        <v>231</v>
      </c>
      <c r="G4" s="74" t="s">
        <v>239</v>
      </c>
      <c r="H4" s="75" t="s">
        <v>111</v>
      </c>
      <c r="I4" s="76" t="s">
        <v>231</v>
      </c>
      <c r="J4" s="323" t="s">
        <v>443</v>
      </c>
      <c r="K4" s="75" t="s">
        <v>444</v>
      </c>
      <c r="L4" s="76" t="s">
        <v>231</v>
      </c>
      <c r="M4" s="323" t="s">
        <v>443</v>
      </c>
      <c r="N4" s="75" t="s">
        <v>444</v>
      </c>
      <c r="O4" s="76" t="s">
        <v>231</v>
      </c>
      <c r="P4" s="323" t="s">
        <v>443</v>
      </c>
      <c r="Q4" s="75" t="s">
        <v>111</v>
      </c>
      <c r="R4" s="76" t="s">
        <v>231</v>
      </c>
      <c r="S4" s="323" t="s">
        <v>443</v>
      </c>
      <c r="T4" s="75" t="s">
        <v>111</v>
      </c>
      <c r="U4" s="76" t="s">
        <v>231</v>
      </c>
      <c r="V4" s="323" t="s">
        <v>443</v>
      </c>
      <c r="W4" s="75" t="s">
        <v>111</v>
      </c>
      <c r="X4" s="76" t="s">
        <v>231</v>
      </c>
      <c r="Y4" s="76" t="s">
        <v>16</v>
      </c>
      <c r="Z4" s="76" t="s">
        <v>242</v>
      </c>
      <c r="AA4" s="76" t="s">
        <v>157</v>
      </c>
      <c r="AB4" s="77" t="s">
        <v>16</v>
      </c>
      <c r="AC4" s="78" t="s">
        <v>242</v>
      </c>
      <c r="AD4" s="76" t="s">
        <v>263</v>
      </c>
      <c r="AE4" s="354" t="s">
        <v>16</v>
      </c>
      <c r="AF4" s="78" t="s">
        <v>242</v>
      </c>
      <c r="AG4" s="76" t="s">
        <v>263</v>
      </c>
      <c r="AH4" s="74" t="s">
        <v>239</v>
      </c>
      <c r="AI4" s="79" t="s">
        <v>111</v>
      </c>
      <c r="AJ4" s="76" t="s">
        <v>219</v>
      </c>
      <c r="AK4" s="74" t="s">
        <v>239</v>
      </c>
      <c r="AL4" s="79" t="s">
        <v>111</v>
      </c>
      <c r="AM4" s="76" t="s">
        <v>219</v>
      </c>
      <c r="AN4" s="74" t="s">
        <v>239</v>
      </c>
      <c r="AO4" s="79" t="s">
        <v>111</v>
      </c>
      <c r="AP4" s="76" t="s">
        <v>219</v>
      </c>
      <c r="AQ4" s="74" t="s">
        <v>239</v>
      </c>
      <c r="AR4" s="79" t="s">
        <v>111</v>
      </c>
      <c r="AS4" s="76" t="s">
        <v>219</v>
      </c>
      <c r="AT4" s="385" t="s">
        <v>99</v>
      </c>
      <c r="AU4" s="80" t="s">
        <v>99</v>
      </c>
      <c r="AV4" s="77" t="s">
        <v>16</v>
      </c>
      <c r="AW4" s="78" t="s">
        <v>242</v>
      </c>
      <c r="AX4" s="76" t="s">
        <v>262</v>
      </c>
      <c r="AY4" s="77" t="s">
        <v>16</v>
      </c>
      <c r="AZ4" s="78" t="s">
        <v>242</v>
      </c>
      <c r="BA4" s="76" t="s">
        <v>262</v>
      </c>
      <c r="BB4" s="74" t="s">
        <v>239</v>
      </c>
      <c r="BC4" s="79" t="s">
        <v>111</v>
      </c>
      <c r="BD4" s="76" t="s">
        <v>219</v>
      </c>
      <c r="BE4" s="74" t="s">
        <v>239</v>
      </c>
      <c r="BF4" s="79" t="s">
        <v>111</v>
      </c>
      <c r="BG4" s="76" t="s">
        <v>219</v>
      </c>
      <c r="BH4" s="74" t="s">
        <v>239</v>
      </c>
      <c r="BI4" s="79" t="s">
        <v>111</v>
      </c>
      <c r="BJ4" s="76" t="s">
        <v>219</v>
      </c>
      <c r="BK4" s="385" t="s">
        <v>99</v>
      </c>
      <c r="BL4" s="80" t="s">
        <v>99</v>
      </c>
      <c r="BM4" s="74" t="s">
        <v>239</v>
      </c>
      <c r="BN4" s="79" t="s">
        <v>111</v>
      </c>
      <c r="BO4" s="76" t="s">
        <v>219</v>
      </c>
      <c r="BP4" s="81" t="s">
        <v>239</v>
      </c>
      <c r="BQ4" s="79" t="s">
        <v>111</v>
      </c>
      <c r="BR4" s="76" t="s">
        <v>219</v>
      </c>
      <c r="BS4" s="82" t="s">
        <v>421</v>
      </c>
      <c r="BT4" s="83" t="s">
        <v>234</v>
      </c>
      <c r="BU4" s="76" t="s">
        <v>262</v>
      </c>
      <c r="BV4" s="77" t="s">
        <v>422</v>
      </c>
      <c r="BW4" s="83" t="s">
        <v>234</v>
      </c>
      <c r="BX4" s="76" t="s">
        <v>262</v>
      </c>
      <c r="BY4" s="77" t="s">
        <v>422</v>
      </c>
      <c r="BZ4" s="83" t="s">
        <v>234</v>
      </c>
      <c r="CA4" s="76" t="s">
        <v>262</v>
      </c>
      <c r="CB4" s="74" t="s">
        <v>522</v>
      </c>
      <c r="CC4" s="79" t="s">
        <v>234</v>
      </c>
      <c r="CD4" s="76" t="s">
        <v>157</v>
      </c>
      <c r="CE4" s="169" t="s">
        <v>16</v>
      </c>
      <c r="CF4" s="169" t="s">
        <v>111</v>
      </c>
      <c r="CG4" s="169" t="s">
        <v>219</v>
      </c>
      <c r="CH4" s="169" t="s">
        <v>219</v>
      </c>
      <c r="CI4" s="169" t="s">
        <v>238</v>
      </c>
      <c r="CJ4" s="169" t="s">
        <v>219</v>
      </c>
      <c r="CK4" s="169" t="s">
        <v>238</v>
      </c>
      <c r="CL4" s="169" t="s">
        <v>219</v>
      </c>
      <c r="CM4" s="370" t="s">
        <v>238</v>
      </c>
      <c r="CN4" s="169" t="s">
        <v>235</v>
      </c>
      <c r="CO4" s="169" t="s">
        <v>235</v>
      </c>
      <c r="CP4" s="86" t="s">
        <v>17</v>
      </c>
      <c r="CQ4" s="77" t="s">
        <v>16</v>
      </c>
      <c r="CR4" s="87" t="s">
        <v>18</v>
      </c>
      <c r="CS4" s="77" t="s">
        <v>16</v>
      </c>
      <c r="CT4" s="87" t="s">
        <v>18</v>
      </c>
      <c r="CU4" s="77" t="s">
        <v>16</v>
      </c>
      <c r="CV4" s="87" t="s">
        <v>18</v>
      </c>
      <c r="CW4" s="77" t="s">
        <v>16</v>
      </c>
      <c r="CX4" s="87" t="s">
        <v>18</v>
      </c>
      <c r="CY4" s="77" t="s">
        <v>16</v>
      </c>
      <c r="CZ4" s="87" t="s">
        <v>18</v>
      </c>
      <c r="DA4" s="77" t="s">
        <v>16</v>
      </c>
      <c r="DB4" s="87" t="s">
        <v>18</v>
      </c>
      <c r="DC4" s="77" t="s">
        <v>16</v>
      </c>
      <c r="DD4" s="87" t="s">
        <v>18</v>
      </c>
      <c r="DE4" s="77" t="s">
        <v>16</v>
      </c>
      <c r="DF4" s="87" t="s">
        <v>18</v>
      </c>
      <c r="DG4" s="77" t="s">
        <v>16</v>
      </c>
      <c r="DH4" s="87" t="s">
        <v>18</v>
      </c>
      <c r="DI4" s="77" t="s">
        <v>16</v>
      </c>
      <c r="DJ4" s="87" t="s">
        <v>18</v>
      </c>
      <c r="DK4" s="77" t="s">
        <v>16</v>
      </c>
      <c r="DL4" s="87" t="s">
        <v>18</v>
      </c>
      <c r="DM4" s="77" t="s">
        <v>16</v>
      </c>
      <c r="DN4" s="87" t="s">
        <v>18</v>
      </c>
      <c r="DO4" s="77" t="s">
        <v>16</v>
      </c>
      <c r="DP4" s="87" t="s">
        <v>277</v>
      </c>
      <c r="DQ4" s="76" t="s">
        <v>278</v>
      </c>
      <c r="DR4" s="85" t="s">
        <v>19</v>
      </c>
      <c r="DS4" s="85" t="s">
        <v>16</v>
      </c>
      <c r="DT4" s="85" t="s">
        <v>160</v>
      </c>
      <c r="DU4" s="85" t="s">
        <v>157</v>
      </c>
      <c r="DV4" s="85" t="s">
        <v>16</v>
      </c>
      <c r="DW4" s="85" t="s">
        <v>157</v>
      </c>
      <c r="DX4" s="88" t="s">
        <v>159</v>
      </c>
      <c r="DY4" s="76" t="s">
        <v>526</v>
      </c>
      <c r="DZ4" s="313" t="s">
        <v>522</v>
      </c>
      <c r="EA4" s="76" t="s">
        <v>527</v>
      </c>
      <c r="EB4" s="313" t="s">
        <v>522</v>
      </c>
      <c r="EC4" s="76" t="s">
        <v>527</v>
      </c>
      <c r="ED4" s="89" t="s">
        <v>16</v>
      </c>
      <c r="EE4" s="76" t="s">
        <v>264</v>
      </c>
      <c r="EF4" s="89" t="s">
        <v>16</v>
      </c>
      <c r="EG4" s="76" t="s">
        <v>264</v>
      </c>
      <c r="EH4" s="100" t="s">
        <v>20</v>
      </c>
      <c r="EI4" s="103" t="s">
        <v>258</v>
      </c>
      <c r="EJ4" s="52" t="s">
        <v>217</v>
      </c>
      <c r="EK4" s="58" t="s">
        <v>218</v>
      </c>
      <c r="ER4" s="91" t="s">
        <v>14</v>
      </c>
      <c r="ES4" s="92" t="s">
        <v>15</v>
      </c>
      <c r="ET4" s="93" t="s">
        <v>109</v>
      </c>
    </row>
    <row r="5" spans="1:150" ht="15" hidden="1" customHeight="1">
      <c r="B5" s="94" t="str">
        <f>B4</f>
        <v>Sr. No.</v>
      </c>
      <c r="C5" s="94" t="str">
        <f>C4</f>
        <v>DISTRIBUTOR NAME</v>
      </c>
      <c r="D5" s="94" t="str">
        <f>$D$2&amp;"//"&amp;$D$3&amp;"//"&amp;D4</f>
        <v>GAIA MILK //TM 500 ML// Crt</v>
      </c>
      <c r="E5" s="94" t="str">
        <f>$D$2&amp;"//"&amp;$D$3&amp;"//"&amp;E4</f>
        <v>GAIA MILK //TM 500 ML//Pkt</v>
      </c>
      <c r="F5" s="94" t="str">
        <f>$D$2&amp;"//"&amp;$D$3&amp;"//"&amp;F4</f>
        <v>GAIA MILK //TM 500 ML//Free
Pkt</v>
      </c>
      <c r="G5" s="94" t="str">
        <f>$D$2&amp;"//"&amp;$G$3&amp;"//"&amp;G4</f>
        <v>GAIA MILK //CM 500 ML// Crt</v>
      </c>
      <c r="H5" s="94" t="str">
        <f>$D$2&amp;"//"&amp;$G$3&amp;"//"&amp;H4</f>
        <v>GAIA MILK //CM 500 ML//Pkt</v>
      </c>
      <c r="I5" s="94" t="str">
        <f>$D$2&amp;"//"&amp;$G$3&amp;"//"&amp;I4</f>
        <v>GAIA MILK //CM 500 ML//Free
Pkt</v>
      </c>
      <c r="J5" s="94" t="str">
        <f>$D$2&amp;"//"&amp;$J$3&amp;"//"&amp;J4</f>
        <v>GAIA MILK //Maxx UHT 110 ml//CBX</v>
      </c>
      <c r="K5" s="94" t="str">
        <f>$D$2&amp;"//"&amp;$J$3&amp;"//"&amp;K4</f>
        <v>GAIA MILK //Maxx UHT 110 ml//Pc</v>
      </c>
      <c r="L5" s="94" t="str">
        <f>$D$2&amp;"//"&amp;$J$3&amp;"//"&amp;L4</f>
        <v>GAIA MILK //Maxx UHT 110 ml//Free
Pkt</v>
      </c>
      <c r="M5" s="94" t="str">
        <f>$D$2&amp;"//"&amp;$M$3&amp;"//"&amp;M4</f>
        <v>GAIA MILK //Gaia Maxx UHT 400ml//CBX</v>
      </c>
      <c r="N5" s="94" t="str">
        <f>$D$2&amp;"//"&amp;$M$3&amp;"//"&amp;N4</f>
        <v>GAIA MILK //Gaia Maxx UHT 400ml//Pc</v>
      </c>
      <c r="O5" s="94" t="str">
        <f>$D$2&amp;"//"&amp;$M$3&amp;"//"&amp;O4</f>
        <v>GAIA MILK //Gaia Maxx UHT 400ml//Free
Pkt</v>
      </c>
      <c r="P5" s="94" t="str">
        <f>$D$2&amp;"//"&amp;$P$3&amp;"//"&amp;P4</f>
        <v>GAIA MILK //Gaia Premium Milk UHT Tetra Pack 1 Ltr//CBX</v>
      </c>
      <c r="Q5" s="94" t="str">
        <f>$D$2&amp;"//"&amp;$P$3&amp;"//"&amp;Q4</f>
        <v>GAIA MILK //Gaia Premium Milk UHT Tetra Pack 1 Ltr//Pkt</v>
      </c>
      <c r="R5" s="94" t="str">
        <f>$D$2&amp;"//"&amp;$P$3&amp;"//"&amp;R4</f>
        <v>GAIA MILK //Gaia Premium Milk UHT Tetra Pack 1 Ltr//Free
Pkt</v>
      </c>
      <c r="S5" s="94" t="str">
        <f>$D$2&amp;"//"&amp;$S$3&amp;"//"&amp;S4</f>
        <v>GAIA MILK //Gaia Lite Milk UHT Tetra Pack 1Ltr//CBX</v>
      </c>
      <c r="T5" s="94" t="str">
        <f>$D$2&amp;"//"&amp;$S$3&amp;"//"&amp;T4</f>
        <v>GAIA MILK //Gaia Lite Milk UHT Tetra Pack 1Ltr//Pkt</v>
      </c>
      <c r="U5" s="94" t="str">
        <f>$D$2&amp;"//"&amp;$S$3&amp;"//"&amp;U4</f>
        <v>GAIA MILK //Gaia Lite Milk UHT Tetra Pack 1Ltr//Free
Pkt</v>
      </c>
      <c r="V5" s="94" t="str">
        <f>$D$2&amp;"//"&amp;$V$3&amp;"//"&amp;V4</f>
        <v>GAIA MILK //Gaia Gold Milk UHT Tetra Pack 1Ltr//CBX</v>
      </c>
      <c r="W5" s="94" t="str">
        <f>$D$2&amp;"//"&amp;$V$3&amp;"//"&amp;W4</f>
        <v>GAIA MILK //Gaia Gold Milk UHT Tetra Pack 1Ltr//Pkt</v>
      </c>
      <c r="X5" s="94" t="str">
        <f>$D$2&amp;"//"&amp;$V$3&amp;"//"&amp;X4</f>
        <v>GAIA MILK //Gaia Gold Milk UHT Tetra Pack 1Ltr//Free
Pkt</v>
      </c>
      <c r="Y5" s="94" t="str">
        <f>$Y$2&amp;"//"&amp;$Y$3&amp;"//"&amp;Y4</f>
        <v>GAIA CUPS DAHI //Gaia Mishti Doi 80g//BOX</v>
      </c>
      <c r="Z5" s="94" t="str">
        <f>$Y$2&amp;"//"&amp;$Y$3&amp;"//"&amp;Z4</f>
        <v>GAIA CUPS DAHI //Gaia Mishti Doi 80g//Cups</v>
      </c>
      <c r="AA5" s="94" t="str">
        <f>$Y$2&amp;"//"&amp;$Y$3&amp;"//"&amp;AA4</f>
        <v>GAIA CUPS DAHI //Gaia Mishti Doi 80g//Free Box</v>
      </c>
      <c r="AB5" s="94" t="str">
        <f>$Y$2&amp;"//"&amp;$AB$3&amp;"//"&amp;AB4</f>
        <v>GAIA CUPS DAHI //DAHI CUP 200 GRMS Box(6Pc) //BOX</v>
      </c>
      <c r="AC5" s="94" t="str">
        <f>$Y$2&amp;"//"&amp;$AB$3&amp;"//"&amp;AC4</f>
        <v>GAIA CUPS DAHI //DAHI CUP 200 GRMS Box(6Pc) //Cups</v>
      </c>
      <c r="AD5" s="94" t="str">
        <f>$Y$2&amp;"//"&amp;$AB$3&amp;"//"&amp;AD4</f>
        <v>GAIA CUPS DAHI //DAHI CUP 200 GRMS Box(6Pc) //Free
Box</v>
      </c>
      <c r="AE5" s="358" t="str">
        <f>$Y$2&amp;"//"&amp;$AE$3&amp;"//"&amp;AE4</f>
        <v>GAIA CUPS DAHI //DAHI CUP 200 GRMS //BOX</v>
      </c>
      <c r="AF5" s="94" t="str">
        <f>$Y$2&amp;"//"&amp;$AE$3&amp;"//"&amp;AF4</f>
        <v>GAIA CUPS DAHI //DAHI CUP 200 GRMS //Cups</v>
      </c>
      <c r="AG5" s="94" t="str">
        <f>$Y$2&amp;"//"&amp;$AE$3&amp;"//"&amp;AG4</f>
        <v>GAIA CUPS DAHI //DAHI CUP 200 GRMS //Free
Box</v>
      </c>
      <c r="AH5" s="94" t="str">
        <f>$AH$2&amp;"//"&amp;$AH$3&amp;"//"&amp;AH4</f>
        <v xml:space="preserve">     GAIA PLAIN DAHI //PD 200 GRMS// Crt</v>
      </c>
      <c r="AI5" s="94" t="str">
        <f>$AH$2&amp;"//"&amp;$AH$3&amp;"//"&amp;AI4</f>
        <v xml:space="preserve">     GAIA PLAIN DAHI //PD 200 GRMS//Pkt</v>
      </c>
      <c r="AJ5" s="94" t="str">
        <f>$AH$2&amp;"//"&amp;$AH$3&amp;"//"&amp;AJ4</f>
        <v xml:space="preserve">     GAIA PLAIN DAHI //PD 200 GRMS//Free 
Pkt</v>
      </c>
      <c r="AK5" s="94" t="str">
        <f>$AH$2&amp;"//"&amp;$AK$3&amp;"//"&amp;AK4</f>
        <v xml:space="preserve">     GAIA PLAIN DAHI //PD 400 GRMS // Crt</v>
      </c>
      <c r="AL5" s="94" t="str">
        <f>$AH$2&amp;"//"&amp;$AK$3&amp;"//"&amp;AL4</f>
        <v xml:space="preserve">     GAIA PLAIN DAHI //PD 400 GRMS //Pkt</v>
      </c>
      <c r="AM5" s="94" t="str">
        <f>$AH$2&amp;"//"&amp;$AK$3&amp;"//"&amp;AM4</f>
        <v xml:space="preserve">     GAIA PLAIN DAHI //PD 400 GRMS //Free 
Pkt</v>
      </c>
      <c r="AN5" s="94" t="str">
        <f>$AH$2&amp;"//"&amp;$AN$3&amp;"//"&amp;AN4</f>
        <v xml:space="preserve">     GAIA PLAIN DAHI //PD 1 KG  // Crt</v>
      </c>
      <c r="AO5" s="94" t="str">
        <f>$AH$2&amp;"//"&amp;$AN$3&amp;"//"&amp;AO4</f>
        <v xml:space="preserve">     GAIA PLAIN DAHI //PD 1 KG  //Pkt</v>
      </c>
      <c r="AP5" s="94" t="str">
        <f>$AH$2&amp;"//"&amp;$AN$3&amp;"//"&amp;AP4</f>
        <v xml:space="preserve">     GAIA PLAIN DAHI //PD 1 KG  //Free 
Pkt</v>
      </c>
      <c r="AQ5" s="94" t="str">
        <f>$AH$2&amp;"//"&amp;$AQ$3&amp;"//"&amp;AQ4</f>
        <v xml:space="preserve">     GAIA PLAIN DAHI //PD 5 KG // Crt</v>
      </c>
      <c r="AR5" s="94" t="str">
        <f>$AH$2&amp;"//"&amp;$AQ$3&amp;"//"&amp;AR4</f>
        <v xml:space="preserve">     GAIA PLAIN DAHI //PD 5 KG //Pkt</v>
      </c>
      <c r="AS5" s="94" t="str">
        <f>$AH$2&amp;"//"&amp;$AQ$3&amp;"//"&amp;AS4</f>
        <v xml:space="preserve">     GAIA PLAIN DAHI //PD 5 KG //Free 
Pkt</v>
      </c>
      <c r="AT5" s="94" t="str">
        <f>$AH$2&amp;"//"&amp;$AT$3&amp;"//"&amp;AT4</f>
        <v xml:space="preserve">     GAIA PLAIN DAHI //PD
5 KG//BKT</v>
      </c>
      <c r="AU5" s="94" t="str">
        <f>$AH$2&amp;"//"&amp;$AU$3&amp;"//"&amp;AU4</f>
        <v xml:space="preserve">     GAIA PLAIN DAHI //PD 15 KG//BKT</v>
      </c>
      <c r="AV5" s="94" t="str">
        <f>$AV$2&amp;"//"&amp;$AV$3&amp;"//"&amp;AV4</f>
        <v>GAIA FLAVOURED DAHI//LYCHEE 90 GRMS//BOX</v>
      </c>
      <c r="AW5" s="94" t="str">
        <f>$AV$2&amp;"//"&amp;$AV$3&amp;"//"&amp;AW4</f>
        <v>GAIA FLAVOURED DAHI//LYCHEE 90 GRMS//Cups</v>
      </c>
      <c r="AX5" s="94" t="str">
        <f>$AV$2&amp;"//"&amp;$AV$3&amp;"//"&amp;AX4</f>
        <v>GAIA FLAVOURED DAHI//LYCHEE 90 GRMS//Free 
Box</v>
      </c>
      <c r="AY5" s="94" t="str">
        <f>$AV$2&amp;"//"&amp;$AY$3&amp;"//"&amp;AY4</f>
        <v>GAIA FLAVOURED DAHI//MUSKMELON   90 GRMS//BOX</v>
      </c>
      <c r="AZ5" s="94" t="str">
        <f>$AV$2&amp;"//"&amp;$AY$3&amp;"//"&amp;AZ4</f>
        <v>GAIA FLAVOURED DAHI//MUSKMELON   90 GRMS//Cups</v>
      </c>
      <c r="BA5" s="94" t="str">
        <f>$AV$2&amp;"//"&amp;$AY$3&amp;"//"&amp;BA4</f>
        <v>GAIA FLAVOURED DAHI//MUSKMELON   90 GRMS//Free 
Box</v>
      </c>
      <c r="BB5" s="94" t="str">
        <f>$BB$2&amp;"//"&amp;$BB$3&amp;"//"&amp;BB4</f>
        <v>GAIA KADHI DAHI//KD 200 GRMS// Crt</v>
      </c>
      <c r="BC5" s="94" t="str">
        <f>$BB$2&amp;"//"&amp;$BB$3&amp;"//"&amp;BC4</f>
        <v>GAIA KADHI DAHI//KD 200 GRMS//Pkt</v>
      </c>
      <c r="BD5" s="94" t="str">
        <f>$BB$2&amp;"//"&amp;$BB$3&amp;"//"&amp;BD4</f>
        <v>GAIA KADHI DAHI//KD 200 GRMS//Free 
Pkt</v>
      </c>
      <c r="BE5" s="94" t="str">
        <f>$BB$2&amp;"//"&amp;$BE$3&amp;"//"&amp;BE4</f>
        <v>GAIA KADHI DAHI//KD 1 KG // Crt</v>
      </c>
      <c r="BF5" s="94" t="str">
        <f>$BB$2&amp;"//"&amp;$BE$3&amp;"//"&amp;BF4</f>
        <v>GAIA KADHI DAHI//KD 1 KG //Pkt</v>
      </c>
      <c r="BG5" s="94" t="str">
        <f>$BB$2&amp;"//"&amp;$BE$3&amp;"//"&amp;BG4</f>
        <v>GAIA KADHI DAHI//KD 1 KG //Free 
Pkt</v>
      </c>
      <c r="BH5" s="94" t="str">
        <f>$BB$2&amp;"//"&amp;$BH$3&amp;"//"&amp;BH4</f>
        <v>GAIA KADHI DAHI//KD 5 KG // Crt</v>
      </c>
      <c r="BI5" s="94" t="str">
        <f>$BB$2&amp;"//"&amp;$BH$3&amp;"//"&amp;BI4</f>
        <v>GAIA KADHI DAHI//KD 5 KG //Pkt</v>
      </c>
      <c r="BJ5" s="94" t="str">
        <f>$BB$2&amp;"//"&amp;$BH$3&amp;"//"&amp;BJ4</f>
        <v>GAIA KADHI DAHI//KD 5 KG //Free 
Pkt</v>
      </c>
      <c r="BK5" s="94" t="str">
        <f>$BB$2&amp;"//"&amp;$BK$3&amp;"//"&amp;BK4</f>
        <v>GAIA KADHI DAHI//KD
5 KG //BKT</v>
      </c>
      <c r="BL5" s="94" t="str">
        <f>$BB$2&amp;"//"&amp;$BL$3&amp;"//"&amp;BL4</f>
        <v>GAIA KADHI DAHI//KD 15KG //BKT</v>
      </c>
      <c r="BM5" s="94" t="str">
        <f>$BM$2&amp;"//"&amp;$BM$3&amp;"//"&amp;BM4</f>
        <v>MASALA CHAAS 200 GRMS//// Crt</v>
      </c>
      <c r="BN5" s="94" t="str">
        <f>$BM$2&amp;"//"&amp;$BM$3&amp;"//"&amp;BN4</f>
        <v>MASALA CHAAS 200 GRMS////Pkt</v>
      </c>
      <c r="BO5" s="94" t="str">
        <f>$BM$2&amp;"//"&amp;$BM$3&amp;"//"&amp;BO4</f>
        <v>MASALA CHAAS 200 GRMS////Free 
Pkt</v>
      </c>
      <c r="BP5" s="94" t="str">
        <f>$BP$2&amp;"//"&amp;$BP$3&amp;"//"&amp;BP4</f>
        <v>GAIA LASSI //SWEET LASSI 180 GRMS// Crt</v>
      </c>
      <c r="BQ5" s="94" t="str">
        <f>$BP$2&amp;"//"&amp;$BP$3&amp;"//"&amp;BQ4</f>
        <v>GAIA LASSI //SWEET LASSI 180 GRMS//Pkt</v>
      </c>
      <c r="BR5" s="94" t="str">
        <f>$BP$2&amp;"//"&amp;$BP$3&amp;"//"&amp;BR4</f>
        <v>GAIA LASSI //SWEET LASSI 180 GRMS//Free 
Pkt</v>
      </c>
      <c r="BS5" s="94" t="str">
        <f>$BP$2&amp;"//"&amp;$BS$3&amp;"//"&amp;BS4</f>
        <v>GAIA LASSI //PLAIN (GLASS) LASSI 180 GRMS//BOX3</v>
      </c>
      <c r="BT5" s="94" t="str">
        <f>$BP$2&amp;"//"&amp;$BS$3&amp;"//"&amp;BT4</f>
        <v>GAIA LASSI //PLAIN (GLASS) LASSI 180 GRMS//Glass</v>
      </c>
      <c r="BU5" s="94" t="str">
        <f>$BP$2&amp;"//"&amp;$BS$3&amp;"//"&amp;BU4</f>
        <v>GAIA LASSI //PLAIN (GLASS) LASSI 180 GRMS//Free 
Box</v>
      </c>
      <c r="BV5" s="94" t="str">
        <f>$BP$2&amp;"//"&amp;$BV$3&amp;"//"&amp;BV4</f>
        <v>GAIA LASSI //MANGO LASSI 180 GRMS//BOX2</v>
      </c>
      <c r="BW5" s="94" t="str">
        <f>$BP$2&amp;"//"&amp;$BV$3&amp;"//"&amp;BW4</f>
        <v>GAIA LASSI //MANGO LASSI 180 GRMS//Glass</v>
      </c>
      <c r="BX5" s="94" t="str">
        <f>$BP$2&amp;"//"&amp;$BV$3&amp;"//"&amp;BX4</f>
        <v>GAIA LASSI //MANGO LASSI 180 GRMS//Free 
Box</v>
      </c>
      <c r="BY5" s="94" t="str">
        <f>$BP$2&amp;"//"&amp;$BY$3&amp;"//"&amp;BY4</f>
        <v>GAIA LASSI //STRAWBERRY LASSI 180 GRMS//BOX2</v>
      </c>
      <c r="BZ5" s="94" t="str">
        <f>$BP$2&amp;"//"&amp;$BY$3&amp;"//"&amp;BZ4</f>
        <v>GAIA LASSI //STRAWBERRY LASSI 180 GRMS//Glass</v>
      </c>
      <c r="CA5" s="94" t="str">
        <f>$BP$2&amp;"//"&amp;$BY$3&amp;"//"&amp;CA4</f>
        <v>GAIA LASSI //STRAWBERRY LASSI 180 GRMS//Free 
Box</v>
      </c>
      <c r="CB5" s="94" t="str">
        <f>$CB$2&amp;"//"&amp;$CB$2&amp;"//"&amp;CB4</f>
        <v>MASALA CHAAS GLAAS 180 GRMS//MASALA CHAAS GLAAS 180 GRMS//Box</v>
      </c>
      <c r="CC5" s="94" t="str">
        <f>$CB$2&amp;"//"&amp;$CB$2&amp;"//"&amp;CC4</f>
        <v>MASALA CHAAS GLAAS 180 GRMS//MASALA CHAAS GLAAS 180 GRMS//Glass</v>
      </c>
      <c r="CD5" s="94" t="str">
        <f>$CB$2&amp;"//"&amp;$CB$2&amp;"//"&amp;CD4</f>
        <v>MASALA CHAAS GLAAS 180 GRMS//MASALA CHAAS GLAAS 180 GRMS//Free Box</v>
      </c>
      <c r="CE5" s="94" t="str">
        <f>$CE$2&amp;"//"&amp;$CE$3&amp;"//"&amp;CE4</f>
        <v>GAIA PANEER//PANEER 
200 GRMS//BOX</v>
      </c>
      <c r="CF5" s="94" t="str">
        <f>$CE$2&amp;"//"&amp;$CE$3&amp;"//"&amp;CF4</f>
        <v>GAIA PANEER//PANEER 
200 GRMS//Pkt</v>
      </c>
      <c r="CG5" s="94" t="str">
        <f>$CE$2&amp;"//"&amp;$CE$3&amp;"//"&amp;CG4</f>
        <v>GAIA PANEER//PANEER 
200 GRMS//Free 
Pkt</v>
      </c>
      <c r="CH5" s="94" t="str">
        <f>"MASALA//"&amp;$CH$3&amp;"//"&amp;$CH$4</f>
        <v>MASALA//Zoff
Garam
Mashala//Free 
Pkt</v>
      </c>
      <c r="CI5" s="94" t="str">
        <f>$CE$2&amp;"//"&amp;$CI$3&amp;"//"&amp;CI4</f>
        <v>GAIA PANEER//PANEER 500 GRMS //Brand</v>
      </c>
      <c r="CJ5" s="94" t="str">
        <f>$CE$2&amp;"//"&amp;$CI$3&amp;"//"&amp;CJ4</f>
        <v>GAIA PANEER//PANEER 500 GRMS //Free 
Pkt</v>
      </c>
      <c r="CK5" s="94" t="str">
        <f>$CE$2&amp;"//"&amp;$CK$3&amp;"//"&amp;CK4</f>
        <v>GAIA PANEER//PANEER 1 KG//Brand</v>
      </c>
      <c r="CL5" s="94" t="str">
        <f>$CE$2&amp;"//"&amp;$CK$3&amp;"//"&amp;CL4</f>
        <v>GAIA PANEER//PANEER 1 KG//Free 
Pkt</v>
      </c>
      <c r="CM5" s="94" t="str">
        <f>$CE$2&amp;"//"&amp;$CM$3&amp;"//"&amp;CM4</f>
        <v>GAIA PANEER//PANEER 5 KG//Brand</v>
      </c>
      <c r="CN5" s="94" t="str">
        <f>$CN$2&amp;"//"&amp;$CN$3&amp;"//"&amp;CN4</f>
        <v>LOOSE PANEER//1 KG//Loose</v>
      </c>
      <c r="CO5" s="94" t="str">
        <f>$CN$2&amp;"//"&amp;$CO$3&amp;"//"&amp;CO4</f>
        <v>LOOSE PANEER//5 KG //Loose</v>
      </c>
      <c r="CP5" s="94" t="str">
        <f>$CP$2&amp;"//"&amp;$CP$2&amp;"//"&amp;CP4</f>
        <v>TOTAL
PANEER //TOTAL
PANEER //(IN KG)</v>
      </c>
      <c r="CQ5" s="94" t="str">
        <f>$CQ$2&amp;"//"&amp;$CQ$3&amp;"//"&amp;CQ4</f>
        <v>GAIA PREMIUM DESI GHEE //GHEE 100 ML//BOX</v>
      </c>
      <c r="CR5" s="94" t="str">
        <f>$CQ$2&amp;"//"&amp;$CQ$3&amp;"//"&amp;CR4</f>
        <v>GAIA PREMIUM DESI GHEE //GHEE 100 ML//JAR</v>
      </c>
      <c r="CS5" s="94" t="str">
        <f>$CQ$2&amp;"//"&amp;$CS$3&amp;"//"&amp;CS4</f>
        <v>GAIA PREMIUM DESI GHEE //GHEE 200 ML//BOX</v>
      </c>
      <c r="CT5" s="94" t="str">
        <f>$CQ$2&amp;"//"&amp;$CS$3&amp;"//"&amp;CT4</f>
        <v>GAIA PREMIUM DESI GHEE //GHEE 200 ML//JAR</v>
      </c>
      <c r="CU5" s="94" t="str">
        <f>$CQ$2&amp;"//"&amp;$CU$3&amp;"//"&amp;CU4</f>
        <v>GAIA PREMIUM DESI GHEE //GHEE 500 ML//BOX</v>
      </c>
      <c r="CV5" s="94" t="str">
        <f>$CQ$2&amp;"//"&amp;$CU$3&amp;"//"&amp;CV4</f>
        <v>GAIA PREMIUM DESI GHEE //GHEE 500 ML//JAR</v>
      </c>
      <c r="CW5" s="94" t="str">
        <f>$CQ$2&amp;"//"&amp;$CW$3&amp;"//"&amp;CW4</f>
        <v>GAIA PREMIUM DESI GHEE //GHEE 1 LTR  //BOX</v>
      </c>
      <c r="CX5" s="94" t="str">
        <f>$CQ$2&amp;"//"&amp;$CW$3&amp;"//"&amp;CX4</f>
        <v>GAIA PREMIUM DESI GHEE //GHEE 1 LTR  //JAR</v>
      </c>
      <c r="CY5" s="94" t="str">
        <f>$CQ$2&amp;"//"&amp;$CY$3&amp;"//"&amp;CY4</f>
        <v>GAIA PREMIUM DESI GHEE //GHEE 1 LTR Ceka Pack//BOX</v>
      </c>
      <c r="CZ5" s="94" t="str">
        <f>$CQ$2&amp;"//"&amp;$CY$3&amp;"//"&amp;CZ4</f>
        <v>GAIA PREMIUM DESI GHEE //GHEE 1 LTR Ceka Pack//JAR</v>
      </c>
      <c r="DA5" s="94" t="str">
        <f>$CQ$2&amp;"//"&amp;$DA$3&amp;"//"&amp;DA4</f>
        <v>GAIA PREMIUM DESI GHEE //Cow GHEE 1 LTR Ceka Pack //BOX</v>
      </c>
      <c r="DB5" s="94" t="str">
        <f>$CQ$2&amp;"//"&amp;$DA$3&amp;"//"&amp;DB4</f>
        <v>GAIA PREMIUM DESI GHEE //Cow GHEE 1 LTR Ceka Pack //JAR</v>
      </c>
      <c r="DC5" s="94" t="str">
        <f>$CQ$2&amp;"//"&amp;$DC$3&amp;"//"&amp;DC4</f>
        <v>GAIA PREMIUM DESI GHEE //GHEE 900 ML Ceka Pack//BOX</v>
      </c>
      <c r="DD5" s="94" t="str">
        <f>$CQ$2&amp;"//"&amp;$DC$3&amp;"//"&amp;DD4</f>
        <v>GAIA PREMIUM DESI GHEE //GHEE 900 ML Ceka Pack//JAR</v>
      </c>
      <c r="DE5" s="94" t="str">
        <f>$CQ$2&amp;"//"&amp;$DE$3&amp;"//"&amp;DE4</f>
        <v>GAIA PREMIUM DESI GHEE //Cow GHEE 900 ML Ceka Pack //BOX</v>
      </c>
      <c r="DF5" s="94" t="str">
        <f>$CQ$2&amp;"//"&amp;$DE$3&amp;"//"&amp;DF4</f>
        <v>GAIA PREMIUM DESI GHEE //Cow GHEE 900 ML Ceka Pack //JAR</v>
      </c>
      <c r="DG5" s="94" t="str">
        <f>$CQ$2&amp;"//"&amp;$DG$3&amp;"//"&amp;DG4</f>
        <v>GAIA PREMIUM DESI GHEE //GHEE 5 LTRS //BOX</v>
      </c>
      <c r="DH5" s="94" t="str">
        <f>$CQ$2&amp;"//"&amp;$DG$3&amp;"//"&amp;DH4</f>
        <v>GAIA PREMIUM DESI GHEE //GHEE 5 LTRS //JAR</v>
      </c>
      <c r="DI5" s="94" t="str">
        <f>$CQ$2&amp;"//"&amp;$DI$3&amp;"//"&amp;DI4</f>
        <v>GAIA PREMIUM DESI GHEE //COW GHEE 200 ML//BOX</v>
      </c>
      <c r="DJ5" s="94" t="str">
        <f>$CQ$2&amp;"//"&amp;$DI$3&amp;"//"&amp;DJ4</f>
        <v>GAIA PREMIUM DESI GHEE //COW GHEE 200 ML//JAR</v>
      </c>
      <c r="DK5" s="94" t="str">
        <f>$CQ$2&amp;"//"&amp;$DK$3&amp;"//"&amp;DK4</f>
        <v>GAIA PREMIUM DESI GHEE //COW GHEE 500 ML//BOX</v>
      </c>
      <c r="DL5" s="94" t="str">
        <f>$CQ$2&amp;"//"&amp;$DK$3&amp;"//"&amp;DL4</f>
        <v>GAIA PREMIUM DESI GHEE //COW GHEE 500 ML//JAR</v>
      </c>
      <c r="DM5" s="94" t="str">
        <f>$CQ$2&amp;"//"&amp;$DM$3&amp;"//"&amp;DM4</f>
        <v>GAIA PREMIUM DESI GHEE //COW GHEE 1LTR//BOX</v>
      </c>
      <c r="DN5" s="94" t="str">
        <f>$CQ$2&amp;"//"&amp;$DM$3&amp;"//"&amp;DN4</f>
        <v>GAIA PREMIUM DESI GHEE //COW GHEE 1LTR//JAR</v>
      </c>
      <c r="DO5" s="94" t="str">
        <f>$CQ$2&amp;"//"&amp;$DO$3&amp;"//"&amp;DO4</f>
        <v>GAIA PREMIUM DESI GHEE //GHEE 20 ML Pouch//BOX</v>
      </c>
      <c r="DP5" s="94" t="str">
        <f>$CQ$2&amp;"//"&amp;$DO$3&amp;"//"&amp;DP4</f>
        <v>GAIA PREMIUM DESI GHEE //GHEE 20 ML Pouch//Jar</v>
      </c>
      <c r="DQ5" s="94" t="str">
        <f>$CQ$2&amp;"//"&amp;$DO$3&amp;"//"&amp;DQ4</f>
        <v>GAIA PREMIUM DESI GHEE //GHEE 20 ML Pouch//Free Jar</v>
      </c>
      <c r="DR5" s="94" t="str">
        <f>$CQ$2&amp;"//"&amp;$DR$3&amp;"//"&amp;DR4</f>
        <v>GAIA PREMIUM DESI GHEE //GHEE 15 KG //TIN</v>
      </c>
      <c r="DS5" s="94" t="str">
        <f>$DS$2&amp;"//"&amp;$DS$3&amp;"//"&amp;DS4</f>
        <v>SWEETS//Shrikhand KE 80g//BOX</v>
      </c>
      <c r="DT5" s="94" t="str">
        <f>$DS$2&amp;"//"&amp;$DS$3&amp;"//"&amp;DT4</f>
        <v>SWEETS//Shrikhand KE 80g//Cup</v>
      </c>
      <c r="DU5" s="94" t="str">
        <f>$DS$2&amp;"//"&amp;$DS$3&amp;"//"&amp;DU4</f>
        <v>SWEETS//Shrikhand KE 80g//Free Box</v>
      </c>
      <c r="DV5" s="94" t="str">
        <f>$DS$2&amp;"//"&amp;$DV$3&amp;"//"&amp;DV4</f>
        <v>SWEETS//Shrikhand KE 80g-Box(6Pc)//BOX</v>
      </c>
      <c r="DW5" s="94" t="str">
        <f>$DS$2&amp;"//"&amp;$DV$3&amp;"//"&amp;DW4</f>
        <v>SWEETS//Shrikhand KE 80g-Box(6Pc)//Free Box</v>
      </c>
      <c r="DX5" s="94" t="str">
        <f>$DS$2&amp;"//"&amp;$DX$3&amp;"//"&amp;DX4</f>
        <v>SWEETS//Shahi Rabdi 80g//Trey</v>
      </c>
      <c r="DY5" s="94" t="str">
        <f>$DS$2&amp;"//"&amp;$DX$3&amp;"//"&amp;DY4</f>
        <v>SWEETS//Shahi Rabdi 80g//Free Tray</v>
      </c>
      <c r="DZ5" s="94" t="str">
        <f>$DS$2&amp;"//"&amp;$DZ$3&amp;"//"&amp;DZ4</f>
        <v>SWEETS//Shahi Rabdi 80g//Box</v>
      </c>
      <c r="EA5" s="94" t="str">
        <f>$DS$2&amp;"//"&amp;$DZ$3&amp;"//"&amp;EA4</f>
        <v>SWEETS//Shahi Rabdi 80g//Free box</v>
      </c>
      <c r="EB5" s="94" t="str">
        <f>$DS$2&amp;"//"&amp;$EB$3&amp;"//"&amp;EB4</f>
        <v>SWEETS//Shahi Rabdi 80g-Box(6Pc)//Box</v>
      </c>
      <c r="EC5" s="94" t="str">
        <f>$DS$2&amp;"//"&amp;$EB$3&amp;"//"&amp;EC4</f>
        <v>SWEETS//Shahi Rabdi 80g-Box(6Pc)//Free box</v>
      </c>
      <c r="ED5" s="94" t="str">
        <f>$DS$2&amp;"//"&amp;$ED$3&amp;"//"&amp;ED4</f>
        <v>SWEETS//Peda 200g//BOX</v>
      </c>
      <c r="EE5" s="94" t="str">
        <f>$DS$2&amp;"//"&amp;$ED$3&amp;"//"&amp;EE4</f>
        <v>SWEETS//Peda 200g//Free 
CBX</v>
      </c>
      <c r="EF5" s="94" t="str">
        <f>$DS$2&amp;"//"&amp;$EF$3&amp;"//"&amp;EF4</f>
        <v>SWEETS//Kesar Peda 200g//BOX</v>
      </c>
      <c r="EG5" s="94" t="str">
        <f>$DS$2&amp;"//"&amp;$EF$3&amp;"//"&amp;EG4</f>
        <v>SWEETS//Kesar Peda 200g//Free 
CBX</v>
      </c>
      <c r="EH5" s="94" t="str">
        <f>$DS$2&amp;"//"&amp;$EH$3&amp;"//"&amp;EH4</f>
        <v xml:space="preserve">SWEETS//BROWN 1KG//KG </v>
      </c>
      <c r="EI5" s="94" t="str">
        <f>$EI$2&amp;"//"&amp;$EI$2&amp;"//"&amp;EI4</f>
        <v>ORDER
AMOUNT //ORDER
AMOUNT //Value in Rs.</v>
      </c>
      <c r="EJ5" s="94" t="str">
        <f>$EI$2&amp;"//"&amp;$EI$2&amp;"//"&amp;EJ4</f>
        <v>ORDER
AMOUNT //ORDER
AMOUNT //Bill NO</v>
      </c>
      <c r="EK5" s="94" t="str">
        <f>$EI$2&amp;"//"&amp;$EI$2&amp;"//"&amp;EK4</f>
        <v>ORDER
AMOUNT //ORDER
AMOUNT //CHALAN NO</v>
      </c>
      <c r="ER5" s="94"/>
      <c r="ES5" s="94"/>
      <c r="ET5" s="94"/>
    </row>
    <row r="6" spans="1:150" ht="15" customHeight="1">
      <c r="A6" t="b">
        <f>C6=Jagdalpur!C6</f>
        <v>1</v>
      </c>
      <c r="B6" s="69">
        <v>1</v>
      </c>
      <c r="C6" s="61" t="str">
        <f>IF(Jagdalpur!C6="","",Jagdalpur!C6)</f>
        <v>Komal Agencies</v>
      </c>
      <c r="D6" s="164">
        <f>'Production Summary'!$N$4</f>
        <v>666</v>
      </c>
      <c r="E6" s="164">
        <f>'Production Summary'!$M$4</f>
        <v>27.75</v>
      </c>
      <c r="F6" s="164">
        <v>0</v>
      </c>
      <c r="G6" s="164">
        <f>'Production Summary'!$N$5</f>
        <v>666</v>
      </c>
      <c r="H6" s="164">
        <f>'Production Summary'!$M$5</f>
        <v>27.75</v>
      </c>
      <c r="I6" s="164">
        <v>0</v>
      </c>
      <c r="J6" s="164">
        <f>'Production Summary'!$N$6</f>
        <v>200</v>
      </c>
      <c r="K6" s="328">
        <f>'Production Summary'!$M$6</f>
        <v>7.5</v>
      </c>
      <c r="L6" s="164">
        <v>0</v>
      </c>
      <c r="M6" s="365">
        <f>'Production Summary'!$N$7</f>
        <v>612.72</v>
      </c>
      <c r="N6" s="367">
        <f>'Production Summary'!$M$7</f>
        <v>25.53</v>
      </c>
      <c r="O6" s="164">
        <v>0</v>
      </c>
      <c r="P6" s="164">
        <f>'Production Summary'!$N$8</f>
        <v>780</v>
      </c>
      <c r="Q6" s="164">
        <f>'Production Summary'!$M$8</f>
        <v>65</v>
      </c>
      <c r="R6" s="164">
        <v>0</v>
      </c>
      <c r="S6" s="164">
        <f>'Production Summary'!$N$9</f>
        <v>720</v>
      </c>
      <c r="T6" s="164">
        <f>'Production Summary'!$M$9</f>
        <v>60</v>
      </c>
      <c r="U6" s="164">
        <v>0</v>
      </c>
      <c r="V6" s="164">
        <f>'Production Summary'!$N$10</f>
        <v>876</v>
      </c>
      <c r="W6" s="164">
        <f>'Production Summary'!$M$10</f>
        <v>73</v>
      </c>
      <c r="X6" s="164">
        <v>0</v>
      </c>
      <c r="Y6" s="164">
        <f>'Production Summary'!$N$14</f>
        <v>177</v>
      </c>
      <c r="Z6" s="328">
        <f>'Production Summary'!$M$14</f>
        <v>14.75</v>
      </c>
      <c r="AA6" s="164">
        <v>0</v>
      </c>
      <c r="AB6" s="164">
        <f>'Production Summary'!$N$15</f>
        <v>126</v>
      </c>
      <c r="AC6" s="164">
        <f>'Production Summary'!$M$15</f>
        <v>21</v>
      </c>
      <c r="AD6" s="164">
        <v>0</v>
      </c>
      <c r="AE6" s="359">
        <f>'Production Summary'!$N$16</f>
        <v>252</v>
      </c>
      <c r="AF6" s="164">
        <f>'Production Summary'!$M$16</f>
        <v>21</v>
      </c>
      <c r="AG6" s="164">
        <v>0</v>
      </c>
      <c r="AH6" s="164">
        <f>'Production Summary'!$N$18</f>
        <v>1035</v>
      </c>
      <c r="AI6" s="164">
        <f>'Production Summary'!$M$18</f>
        <v>17.25</v>
      </c>
      <c r="AJ6" s="164">
        <v>0</v>
      </c>
      <c r="AK6" s="164">
        <f>'Production Summary'!$N$19</f>
        <v>870</v>
      </c>
      <c r="AL6" s="164">
        <f>'Production Summary'!$M$19</f>
        <v>29</v>
      </c>
      <c r="AM6" s="164">
        <v>0</v>
      </c>
      <c r="AN6" s="164">
        <f>'Production Summary'!$N$20</f>
        <v>864</v>
      </c>
      <c r="AO6" s="164">
        <f>'Production Summary'!$M$20</f>
        <v>72</v>
      </c>
      <c r="AP6" s="164">
        <v>0</v>
      </c>
      <c r="AQ6" s="164">
        <f>'Production Summary'!$N$21</f>
        <v>670</v>
      </c>
      <c r="AR6" s="164">
        <f>'Production Summary'!$M$21</f>
        <v>335</v>
      </c>
      <c r="AS6" s="164">
        <v>0</v>
      </c>
      <c r="AT6" s="386">
        <f>'Production Summary'!$N$22</f>
        <v>375</v>
      </c>
      <c r="AU6" s="164">
        <f>'Production Summary'!$N$23</f>
        <v>1050</v>
      </c>
      <c r="AV6" s="164">
        <f>'Production Summary'!$N$25</f>
        <v>300</v>
      </c>
      <c r="AW6" s="164">
        <f>'Production Summary'!$M$25</f>
        <v>25</v>
      </c>
      <c r="AX6" s="164">
        <v>0</v>
      </c>
      <c r="AY6" s="164">
        <f>'Production Summary'!$N$26</f>
        <v>300</v>
      </c>
      <c r="AZ6" s="164">
        <f>'Production Summary'!$M$26</f>
        <v>25</v>
      </c>
      <c r="BA6" s="164">
        <v>0</v>
      </c>
      <c r="BB6" s="164">
        <f>'Production Summary'!$N$28</f>
        <v>777</v>
      </c>
      <c r="BC6" s="164">
        <f>'Production Summary'!$M$28</f>
        <v>12.95</v>
      </c>
      <c r="BD6" s="164">
        <v>0</v>
      </c>
      <c r="BE6" s="164">
        <f>'Production Summary'!$N$29</f>
        <v>612</v>
      </c>
      <c r="BF6" s="164">
        <f>'Production Summary'!$M$29</f>
        <v>51</v>
      </c>
      <c r="BG6" s="164">
        <v>0</v>
      </c>
      <c r="BH6" s="164">
        <f>'Production Summary'!$N$30</f>
        <v>500</v>
      </c>
      <c r="BI6" s="164"/>
      <c r="BJ6" s="164">
        <v>0</v>
      </c>
      <c r="BK6" s="386"/>
      <c r="BL6" s="164">
        <f>'Production Summary'!$N$32</f>
        <v>875</v>
      </c>
      <c r="BM6" s="164">
        <f>'Production Summary'!$N$34</f>
        <v>360.59999999999997</v>
      </c>
      <c r="BN6" s="164">
        <f>'Production Summary'!$M$34</f>
        <v>6.01</v>
      </c>
      <c r="BO6" s="164">
        <v>0</v>
      </c>
      <c r="BP6" s="164">
        <f>'Production Summary'!$N$36</f>
        <v>717</v>
      </c>
      <c r="BQ6" s="164">
        <f>'Production Summary'!$M$36</f>
        <v>11.95</v>
      </c>
      <c r="BR6" s="164">
        <v>0</v>
      </c>
      <c r="BS6" s="164">
        <f>'Production Summary'!$N$37</f>
        <v>210</v>
      </c>
      <c r="BT6" s="164">
        <f>'Production Summary'!$M$37</f>
        <v>21</v>
      </c>
      <c r="BU6" s="164">
        <v>0</v>
      </c>
      <c r="BV6" s="164">
        <f>'Production Summary'!$N$38</f>
        <v>280</v>
      </c>
      <c r="BW6" s="164">
        <f>'Production Summary'!$M$38</f>
        <v>28</v>
      </c>
      <c r="BX6" s="164">
        <v>0</v>
      </c>
      <c r="BY6" s="165">
        <f>'Production Summary'!$N$39</f>
        <v>300.38406247988502</v>
      </c>
      <c r="BZ6" s="164">
        <f>'Production Summary'!$M$39</f>
        <v>30.038406247988501</v>
      </c>
      <c r="CA6" s="164">
        <v>0</v>
      </c>
      <c r="CB6" s="164">
        <f>'Production Summary'!$N$40</f>
        <v>131.30000000000001</v>
      </c>
      <c r="CC6" s="164">
        <f>'Production Summary'!$M$40</f>
        <v>13.13</v>
      </c>
      <c r="CD6" s="164">
        <v>0</v>
      </c>
      <c r="CE6" s="164">
        <f>'Production Summary'!$N$42</f>
        <v>1136.3519999999996</v>
      </c>
      <c r="CF6" s="164">
        <f>'Production Summary'!$M$42</f>
        <v>81.167999999999978</v>
      </c>
      <c r="CG6" s="164">
        <v>0</v>
      </c>
      <c r="CH6" s="164">
        <v>0</v>
      </c>
      <c r="CI6" s="164">
        <f>'Production Summary'!$N$43</f>
        <v>184</v>
      </c>
      <c r="CJ6" s="164">
        <v>0</v>
      </c>
      <c r="CK6" s="164">
        <f>'Production Summary'!$N$44</f>
        <v>355</v>
      </c>
      <c r="CL6" s="164">
        <v>0</v>
      </c>
      <c r="CM6" s="375">
        <f>'Production Summary'!$N$45</f>
        <v>1650</v>
      </c>
      <c r="CN6" s="164">
        <f>'Production Summary'!$N$46</f>
        <v>270</v>
      </c>
      <c r="CO6" s="164">
        <f>'Production Summary'!$N$47</f>
        <v>1350</v>
      </c>
      <c r="CP6" s="166"/>
      <c r="CQ6" s="164">
        <f>'Production Summary'!$N$49</f>
        <v>8004.1580041580037</v>
      </c>
      <c r="CR6" s="164">
        <f>'Production Summary'!$M$49</f>
        <v>66.701316701316699</v>
      </c>
      <c r="CS6" s="164">
        <f>'Production Summary'!$N$50</f>
        <v>13331.600831600828</v>
      </c>
      <c r="CT6" s="164">
        <f>'Production Summary'!$M$50</f>
        <v>148.1288981288981</v>
      </c>
      <c r="CU6" s="164">
        <f>'Production Summary'!$N$51</f>
        <v>12785.862785862784</v>
      </c>
      <c r="CV6" s="164">
        <f>'Production Summary'!$M$51</f>
        <v>355.16285516285512</v>
      </c>
      <c r="CW6" s="164">
        <f>'Production Summary'!$N$52</f>
        <v>12629.937629937627</v>
      </c>
      <c r="CX6" s="164">
        <f>'Production Summary'!$M$52</f>
        <v>701.66320166320156</v>
      </c>
      <c r="CY6" s="164">
        <f>'Production Summary'!$N$53</f>
        <v>12396.049896049895</v>
      </c>
      <c r="CZ6" s="164">
        <f>'Production Summary'!$M$53</f>
        <v>688.66943866943859</v>
      </c>
      <c r="DA6" s="164">
        <f>'Production Summary'!$N$54</f>
        <v>13799.376299376298</v>
      </c>
      <c r="DB6" s="164">
        <f>'Production Summary'!$M$54</f>
        <v>766.63201663201653</v>
      </c>
      <c r="DC6" s="328">
        <f>'Production Summary'!$N$60</f>
        <v>12863.825363825363</v>
      </c>
      <c r="DD6" s="328">
        <f>'Production Summary'!$M$60</f>
        <v>714.65696465696465</v>
      </c>
      <c r="DE6" s="164">
        <f>'Production Summary'!$N$59</f>
        <v>11148.648648648648</v>
      </c>
      <c r="DF6" s="328">
        <f>'Production Summary'!$M$59</f>
        <v>619.36936936936934</v>
      </c>
      <c r="DG6" s="164">
        <f>'Production Summary'!$N$55</f>
        <v>13842.68884268884</v>
      </c>
      <c r="DH6" s="164">
        <f>'Production Summary'!$M$55</f>
        <v>3460.67221067221</v>
      </c>
      <c r="DI6" s="164">
        <f>'Production Summary'!$N$56</f>
        <v>13097.713097713096</v>
      </c>
      <c r="DJ6" s="164">
        <f>'Production Summary'!$M$56</f>
        <v>163.72141372141371</v>
      </c>
      <c r="DK6" s="164">
        <f>'Production Summary'!$N$57</f>
        <v>14189.189189189186</v>
      </c>
      <c r="DL6" s="164">
        <f>'Production Summary'!$M$57</f>
        <v>394.14414414414409</v>
      </c>
      <c r="DM6" s="164">
        <f>'Production Summary'!$N$58</f>
        <v>14017.671517671517</v>
      </c>
      <c r="DN6" s="164">
        <f>'Production Summary'!$M$58</f>
        <v>778.75952875952873</v>
      </c>
      <c r="DO6" s="164">
        <f>'Production Summary'!$N$61</f>
        <v>4500</v>
      </c>
      <c r="DP6" s="328">
        <f>'Production Summary'!$M$61</f>
        <v>750</v>
      </c>
      <c r="DQ6" s="164">
        <v>0</v>
      </c>
      <c r="DR6" s="164">
        <f>'Production Summary'!$N$62</f>
        <v>8900</v>
      </c>
      <c r="DS6" s="164">
        <f>'Production Summary'!$N$70</f>
        <v>300</v>
      </c>
      <c r="DT6" s="328">
        <f>'Production Summary'!$M$70</f>
        <v>25</v>
      </c>
      <c r="DU6" s="164">
        <v>0</v>
      </c>
      <c r="DV6" s="164">
        <f>'Production Summary'!$N$71</f>
        <v>150</v>
      </c>
      <c r="DW6" s="164">
        <v>0</v>
      </c>
      <c r="DX6" s="164">
        <f>'Production Summary'!$N$64</f>
        <v>192</v>
      </c>
      <c r="DY6" s="164">
        <v>0</v>
      </c>
      <c r="DZ6" s="391">
        <f>'Production Summary'!$N$65</f>
        <v>384</v>
      </c>
      <c r="EA6" s="164">
        <v>0</v>
      </c>
      <c r="EB6" s="391">
        <f>'Production Summary'!$N$66</f>
        <v>192</v>
      </c>
      <c r="EC6" s="164">
        <v>0</v>
      </c>
      <c r="ED6" s="164">
        <f>'Production Summary'!$N$67</f>
        <v>96</v>
      </c>
      <c r="EE6" s="164">
        <v>0</v>
      </c>
      <c r="EF6" s="164">
        <f>'Production Summary'!$N$68</f>
        <v>96</v>
      </c>
      <c r="EG6" s="164">
        <v>0</v>
      </c>
      <c r="EH6" s="164">
        <f>'Production Summary'!$N$69</f>
        <v>340</v>
      </c>
      <c r="EI6" s="101">
        <f t="shared" ref="EI6:EI37" si="0">(D$84*D6)+(E$84*E6)+(F$84*F6)+(G$84*G6)+(H$84*H6)+(I$84*I6)+(P$84*P6)+(Q$84*Q6)+(R$84*R6)+(S$84*S6)+(T$84*T6)+(U$84*U6)+(V$84*V6)+(W$84*W6)+(X$84*X6)+(AB$84*AB6)+(AC$84*AC6)+(AE$84*AE6)+(AF$84*AF6)+(AH$84*AH6)+(AI$84*AI6)+(AK$84*AK6)+(AL$84*AL6)+(AN$84*AN6)+(AO$84*AO6)+(AQ$84*AQ6)+(AR$84*AR6)+(AU$84*AU6)+(AV$84*AV6)+(AW$84*AW6)+(AY$84*AY6)+(AZ$84*AZ6)+(BB$84*BB6)+(BC$84*BC6)+(BE$84*BE6)+(BF$84*BF6)+(BH$84*BH6)+(BI$84*BI6)+(BL$84*BL6)+(BM$84*BM6)+(BN$84*BN6)+(BP$84*BP6)+(BQ$84*BQ6)+(BS$84*BS6)+(BT$84*BT6)+(BV$84*BV6)+(BW$84*BW6)+(BY$84*BY6)+(BZ$84*BZ6)+(CE$84*CE6)+(CF$84*CF6)+(CI$84*CI6)+(CJ$84*CJ6)+(CK$84*CK6)+(CN$84*CN6)+(CO$84*CO6)+(CS$84*CS6)+(CT$84*CT6)+(CU$84*CU6)+(CV$84*CV6)+(CW$84*CW6)+(CX$84*CX6)+(DG$84*DG6)+(DH$84*DH6)+(DR$84*DR6)+(DX$84*DX6)+(ED$84*ED6)+(EH$84*EH6)+(CQ$84*CQ6)+(CR$84*CR6)+(CB$84*CB6)+(CC$84*CC6)</f>
        <v>704580818.65389717</v>
      </c>
      <c r="EJ6" s="3"/>
      <c r="EK6" s="3"/>
      <c r="ER6" s="64" t="s">
        <v>22</v>
      </c>
      <c r="ES6" s="61" t="str">
        <f t="shared" ref="ES6:ES37" si="1">C6</f>
        <v>Komal Agencies</v>
      </c>
      <c r="ET6" s="24">
        <f>EI6</f>
        <v>704580818.65389717</v>
      </c>
    </row>
    <row r="7" spans="1:150" ht="15" customHeight="1">
      <c r="A7" t="b">
        <f>C7=Jagdalpur!C7</f>
        <v>1</v>
      </c>
      <c r="B7" s="69">
        <f>B6+1</f>
        <v>2</v>
      </c>
      <c r="C7" s="61" t="str">
        <f>IF(Jagdalpur!C7="","",Jagdalpur!C7)</f>
        <v>Shivam Commercials</v>
      </c>
      <c r="D7" s="164">
        <f>'Production Summary'!$N$4</f>
        <v>666</v>
      </c>
      <c r="E7" s="164">
        <f>'Production Summary'!$M$4</f>
        <v>27.75</v>
      </c>
      <c r="F7" s="164">
        <v>0</v>
      </c>
      <c r="G7" s="164">
        <f>'Production Summary'!$N$5</f>
        <v>666</v>
      </c>
      <c r="H7" s="164">
        <f>'Production Summary'!$M$5</f>
        <v>27.75</v>
      </c>
      <c r="I7" s="164">
        <v>0</v>
      </c>
      <c r="J7" s="164">
        <f>'Production Summary'!$N$6</f>
        <v>200</v>
      </c>
      <c r="K7" s="328">
        <f>'Production Summary'!$M$6</f>
        <v>7.5</v>
      </c>
      <c r="L7" s="164">
        <v>0</v>
      </c>
      <c r="M7" s="365">
        <f>'Production Summary'!$N$7</f>
        <v>612.72</v>
      </c>
      <c r="N7" s="367">
        <f>'Production Summary'!$M$7</f>
        <v>25.53</v>
      </c>
      <c r="O7" s="164">
        <v>0</v>
      </c>
      <c r="P7" s="164">
        <f>'Production Summary'!$N$8</f>
        <v>780</v>
      </c>
      <c r="Q7" s="164">
        <f>'Production Summary'!$M$8</f>
        <v>65</v>
      </c>
      <c r="R7" s="164">
        <v>0</v>
      </c>
      <c r="S7" s="164">
        <f>'Production Summary'!$N$9</f>
        <v>720</v>
      </c>
      <c r="T7" s="164">
        <f>'Production Summary'!$M$9</f>
        <v>60</v>
      </c>
      <c r="U7" s="164">
        <v>0</v>
      </c>
      <c r="V7" s="164">
        <f>'Production Summary'!$N$10</f>
        <v>876</v>
      </c>
      <c r="W7" s="164">
        <f>'Production Summary'!$M$10</f>
        <v>73</v>
      </c>
      <c r="X7" s="164">
        <v>0</v>
      </c>
      <c r="Y7" s="164">
        <f>'Production Summary'!$N$14</f>
        <v>177</v>
      </c>
      <c r="Z7" s="328">
        <f>'Production Summary'!$M$14</f>
        <v>14.75</v>
      </c>
      <c r="AA7" s="164">
        <v>0</v>
      </c>
      <c r="AB7" s="164">
        <f>'Production Summary'!$N$15</f>
        <v>126</v>
      </c>
      <c r="AC7" s="164">
        <f>'Production Summary'!$M$15</f>
        <v>21</v>
      </c>
      <c r="AD7" s="164">
        <v>0</v>
      </c>
      <c r="AE7" s="359">
        <f>'Production Summary'!$N$16</f>
        <v>252</v>
      </c>
      <c r="AF7" s="164">
        <f>'Production Summary'!$M$16</f>
        <v>21</v>
      </c>
      <c r="AG7" s="164">
        <v>0</v>
      </c>
      <c r="AH7" s="164">
        <f>'Production Summary'!$N$18</f>
        <v>1035</v>
      </c>
      <c r="AI7" s="164">
        <f>'Production Summary'!$M$18</f>
        <v>17.25</v>
      </c>
      <c r="AJ7" s="164">
        <v>0</v>
      </c>
      <c r="AK7" s="164">
        <f>'Production Summary'!$N$19</f>
        <v>870</v>
      </c>
      <c r="AL7" s="164">
        <f>'Production Summary'!$M$19</f>
        <v>29</v>
      </c>
      <c r="AM7" s="164">
        <v>0</v>
      </c>
      <c r="AN7" s="164">
        <f>'Production Summary'!$N$20</f>
        <v>864</v>
      </c>
      <c r="AO7" s="164">
        <f>'Production Summary'!$M$20</f>
        <v>72</v>
      </c>
      <c r="AP7" s="164">
        <v>0</v>
      </c>
      <c r="AQ7" s="164">
        <f>'Production Summary'!$N$21</f>
        <v>670</v>
      </c>
      <c r="AR7" s="164">
        <f>'Production Summary'!$M$21</f>
        <v>335</v>
      </c>
      <c r="AS7" s="164">
        <v>0</v>
      </c>
      <c r="AT7" s="386">
        <f>'Production Summary'!$N$22</f>
        <v>375</v>
      </c>
      <c r="AU7" s="164">
        <f>'Production Summary'!$N$23</f>
        <v>1050</v>
      </c>
      <c r="AV7" s="164">
        <f>'Production Summary'!$N$25</f>
        <v>300</v>
      </c>
      <c r="AW7" s="164">
        <f>'Production Summary'!$M$25</f>
        <v>25</v>
      </c>
      <c r="AX7" s="164">
        <v>0</v>
      </c>
      <c r="AY7" s="164">
        <f>'Production Summary'!$N$26</f>
        <v>300</v>
      </c>
      <c r="AZ7" s="164">
        <f>'Production Summary'!$M$26</f>
        <v>25</v>
      </c>
      <c r="BA7" s="164">
        <v>0</v>
      </c>
      <c r="BB7" s="164">
        <f>'Production Summary'!$N$28</f>
        <v>777</v>
      </c>
      <c r="BC7" s="164">
        <f>'Production Summary'!$M$28</f>
        <v>12.95</v>
      </c>
      <c r="BD7" s="164">
        <v>0</v>
      </c>
      <c r="BE7" s="164">
        <f>'Production Summary'!$N$29</f>
        <v>612</v>
      </c>
      <c r="BF7" s="164">
        <f>'Production Summary'!$M$29</f>
        <v>51</v>
      </c>
      <c r="BG7" s="164">
        <v>0</v>
      </c>
      <c r="BH7" s="164">
        <f>'Production Summary'!$N$30</f>
        <v>500</v>
      </c>
      <c r="BI7" s="164">
        <f>'Production Summary'!$M$30</f>
        <v>250</v>
      </c>
      <c r="BJ7" s="164">
        <v>0</v>
      </c>
      <c r="BK7" s="386"/>
      <c r="BL7" s="164">
        <f>'Production Summary'!$N$32</f>
        <v>875</v>
      </c>
      <c r="BM7" s="164">
        <f>'Production Summary'!$N$34</f>
        <v>360.59999999999997</v>
      </c>
      <c r="BN7" s="164">
        <f>'Production Summary'!$M$34</f>
        <v>6.01</v>
      </c>
      <c r="BO7" s="164">
        <v>0</v>
      </c>
      <c r="BP7" s="164">
        <f>'Production Summary'!$N$36</f>
        <v>717</v>
      </c>
      <c r="BQ7" s="164">
        <f>'Production Summary'!$M$36</f>
        <v>11.95</v>
      </c>
      <c r="BR7" s="164">
        <v>0</v>
      </c>
      <c r="BS7" s="164">
        <f>'Production Summary'!$N$37</f>
        <v>210</v>
      </c>
      <c r="BT7" s="164">
        <f>'Production Summary'!$M$37</f>
        <v>21</v>
      </c>
      <c r="BU7" s="164">
        <v>0</v>
      </c>
      <c r="BV7" s="164">
        <f>'Production Summary'!$N$38</f>
        <v>280</v>
      </c>
      <c r="BW7" s="164">
        <f>'Production Summary'!$M$38</f>
        <v>28</v>
      </c>
      <c r="BX7" s="164">
        <v>0</v>
      </c>
      <c r="BY7" s="165">
        <f>'Production Summary'!$N$39</f>
        <v>300.38406247988502</v>
      </c>
      <c r="BZ7" s="164">
        <f>'Production Summary'!$M$39</f>
        <v>30.038406247988501</v>
      </c>
      <c r="CA7" s="164">
        <v>0</v>
      </c>
      <c r="CB7" s="164">
        <f>'Production Summary'!$N$40</f>
        <v>131.30000000000001</v>
      </c>
      <c r="CC7" s="164">
        <f>'Production Summary'!$M$40</f>
        <v>13.13</v>
      </c>
      <c r="CD7" s="164">
        <v>0</v>
      </c>
      <c r="CE7" s="164">
        <f>'Production Summary'!$N$42</f>
        <v>1136.3519999999996</v>
      </c>
      <c r="CF7" s="164">
        <f>'Production Summary'!$M$42</f>
        <v>81.167999999999978</v>
      </c>
      <c r="CG7" s="164">
        <v>0</v>
      </c>
      <c r="CH7" s="164">
        <v>0</v>
      </c>
      <c r="CI7" s="164">
        <f>'Production Summary'!$N$43</f>
        <v>184</v>
      </c>
      <c r="CJ7" s="164">
        <v>0</v>
      </c>
      <c r="CK7" s="164">
        <f>'Production Summary'!$N$44</f>
        <v>355</v>
      </c>
      <c r="CL7" s="164">
        <v>0</v>
      </c>
      <c r="CM7" s="375">
        <f>'Production Summary'!$N$45</f>
        <v>1650</v>
      </c>
      <c r="CN7" s="164">
        <f>'Production Summary'!$N$46</f>
        <v>270</v>
      </c>
      <c r="CO7" s="164">
        <f>'Production Summary'!$N$47</f>
        <v>1350</v>
      </c>
      <c r="CP7" s="166"/>
      <c r="CQ7" s="164">
        <f>'Production Summary'!$N$49</f>
        <v>8004.1580041580037</v>
      </c>
      <c r="CR7" s="164">
        <f>'Production Summary'!$M$49</f>
        <v>66.701316701316699</v>
      </c>
      <c r="CS7" s="164">
        <f>'Production Summary'!$N$50</f>
        <v>13331.600831600828</v>
      </c>
      <c r="CT7" s="164">
        <f>'Production Summary'!$M$50</f>
        <v>148.1288981288981</v>
      </c>
      <c r="CU7" s="164">
        <f>'Production Summary'!$N$51</f>
        <v>12785.862785862784</v>
      </c>
      <c r="CV7" s="164">
        <f>'Production Summary'!$M$51</f>
        <v>355.16285516285512</v>
      </c>
      <c r="CW7" s="164">
        <f>'Production Summary'!$N$52</f>
        <v>12629.937629937627</v>
      </c>
      <c r="CX7" s="164">
        <f>'Production Summary'!$M$52</f>
        <v>701.66320166320156</v>
      </c>
      <c r="CY7" s="164">
        <f>'Production Summary'!$N$53</f>
        <v>12396.049896049895</v>
      </c>
      <c r="CZ7" s="164">
        <f>'Production Summary'!$M$53</f>
        <v>688.66943866943859</v>
      </c>
      <c r="DA7" s="164">
        <f>'Production Summary'!$N$54</f>
        <v>13799.376299376298</v>
      </c>
      <c r="DB7" s="164">
        <f>'Production Summary'!$M$54</f>
        <v>766.63201663201653</v>
      </c>
      <c r="DC7" s="328">
        <f>'Production Summary'!$N$60</f>
        <v>12863.825363825363</v>
      </c>
      <c r="DD7" s="328">
        <f>'Production Summary'!$M$60</f>
        <v>714.65696465696465</v>
      </c>
      <c r="DE7" s="164">
        <f>'Production Summary'!$N$59</f>
        <v>11148.648648648648</v>
      </c>
      <c r="DF7" s="328">
        <f>'Production Summary'!$M$59</f>
        <v>619.36936936936934</v>
      </c>
      <c r="DG7" s="164">
        <f>'Production Summary'!$N$55</f>
        <v>13842.68884268884</v>
      </c>
      <c r="DH7" s="164">
        <f>'Production Summary'!$M$55</f>
        <v>3460.67221067221</v>
      </c>
      <c r="DI7" s="164">
        <f>'Production Summary'!$N$56</f>
        <v>13097.713097713096</v>
      </c>
      <c r="DJ7" s="164">
        <f>'Production Summary'!$M$56</f>
        <v>163.72141372141371</v>
      </c>
      <c r="DK7" s="164">
        <f>'Production Summary'!$N$57</f>
        <v>14189.189189189186</v>
      </c>
      <c r="DL7" s="164">
        <f>'Production Summary'!$M$57</f>
        <v>394.14414414414409</v>
      </c>
      <c r="DM7" s="164">
        <f>'Production Summary'!$N$58</f>
        <v>14017.671517671517</v>
      </c>
      <c r="DN7" s="164">
        <f>'Production Summary'!$M$58</f>
        <v>778.75952875952873</v>
      </c>
      <c r="DO7" s="164">
        <f>'Production Summary'!$N$61</f>
        <v>4500</v>
      </c>
      <c r="DP7" s="328">
        <f>'Production Summary'!$M$61</f>
        <v>750</v>
      </c>
      <c r="DQ7" s="164">
        <v>0</v>
      </c>
      <c r="DR7" s="164">
        <f>'Production Summary'!$N$62</f>
        <v>8900</v>
      </c>
      <c r="DS7" s="164">
        <f>'Production Summary'!$N$70</f>
        <v>300</v>
      </c>
      <c r="DT7" s="328">
        <f>'Production Summary'!$M$70</f>
        <v>25</v>
      </c>
      <c r="DU7" s="164">
        <v>0</v>
      </c>
      <c r="DV7" s="164">
        <f>'Production Summary'!$N$71</f>
        <v>150</v>
      </c>
      <c r="DW7" s="164">
        <v>0</v>
      </c>
      <c r="DX7" s="164">
        <f>'Production Summary'!$N$64</f>
        <v>192</v>
      </c>
      <c r="DY7" s="164">
        <v>0</v>
      </c>
      <c r="DZ7" s="391">
        <f>'Production Summary'!$N$65</f>
        <v>384</v>
      </c>
      <c r="EA7" s="164">
        <v>0</v>
      </c>
      <c r="EB7" s="391">
        <f>'Production Summary'!$N$66</f>
        <v>192</v>
      </c>
      <c r="EC7" s="164">
        <v>0</v>
      </c>
      <c r="ED7" s="164">
        <f>'Production Summary'!$N$67</f>
        <v>96</v>
      </c>
      <c r="EE7" s="164">
        <v>0</v>
      </c>
      <c r="EF7" s="164">
        <f>'Production Summary'!$N$68</f>
        <v>96</v>
      </c>
      <c r="EG7" s="164">
        <v>0</v>
      </c>
      <c r="EH7" s="164">
        <f>'Production Summary'!$N$69</f>
        <v>340</v>
      </c>
      <c r="EI7" s="101">
        <f t="shared" si="0"/>
        <v>704640818.65389717</v>
      </c>
      <c r="EJ7" s="3"/>
      <c r="EK7" s="3"/>
      <c r="ER7" s="64" t="s">
        <v>23</v>
      </c>
      <c r="ES7" s="61" t="str">
        <f t="shared" si="1"/>
        <v>Shivam Commercials</v>
      </c>
      <c r="ET7" s="24">
        <f t="shared" ref="ET7:ET68" si="2">EI7</f>
        <v>704640818.65389717</v>
      </c>
    </row>
    <row r="8" spans="1:150" ht="15" customHeight="1">
      <c r="A8" t="b">
        <f>C8=Jagdalpur!C8</f>
        <v>1</v>
      </c>
      <c r="B8" s="69">
        <f t="shared" ref="B8:B68" si="3">B7+1</f>
        <v>3</v>
      </c>
      <c r="C8" s="61" t="str">
        <f>IF(Jagdalpur!C8="","",Jagdalpur!C8)</f>
        <v>Shri Ram Agency</v>
      </c>
      <c r="D8" s="164">
        <f>'Production Summary'!$N$4</f>
        <v>666</v>
      </c>
      <c r="E8" s="164">
        <f>'Production Summary'!$M$4</f>
        <v>27.75</v>
      </c>
      <c r="F8" s="164">
        <v>0</v>
      </c>
      <c r="G8" s="164">
        <f>'Production Summary'!$N$5</f>
        <v>666</v>
      </c>
      <c r="H8" s="164">
        <f>'Production Summary'!$M$5</f>
        <v>27.75</v>
      </c>
      <c r="I8" s="164">
        <v>0</v>
      </c>
      <c r="J8" s="164">
        <f>'Production Summary'!$N$6</f>
        <v>200</v>
      </c>
      <c r="K8" s="328">
        <f>'Production Summary'!$M$6</f>
        <v>7.5</v>
      </c>
      <c r="L8" s="164">
        <v>0</v>
      </c>
      <c r="M8" s="365">
        <f>'Production Summary'!$N$7</f>
        <v>612.72</v>
      </c>
      <c r="N8" s="367">
        <f>'Production Summary'!$M$7</f>
        <v>25.53</v>
      </c>
      <c r="O8" s="164">
        <v>0</v>
      </c>
      <c r="P8" s="164">
        <f>'Production Summary'!$N$8</f>
        <v>780</v>
      </c>
      <c r="Q8" s="164">
        <f>'Production Summary'!$M$8</f>
        <v>65</v>
      </c>
      <c r="R8" s="164">
        <v>0</v>
      </c>
      <c r="S8" s="164">
        <f>'Production Summary'!$N$9</f>
        <v>720</v>
      </c>
      <c r="T8" s="164">
        <f>'Production Summary'!$M$9</f>
        <v>60</v>
      </c>
      <c r="U8" s="164">
        <v>0</v>
      </c>
      <c r="V8" s="164">
        <f>'Production Summary'!$N$10</f>
        <v>876</v>
      </c>
      <c r="W8" s="164">
        <f>'Production Summary'!$M$10</f>
        <v>73</v>
      </c>
      <c r="X8" s="164">
        <v>0</v>
      </c>
      <c r="Y8" s="164">
        <f>'Production Summary'!$N$14</f>
        <v>177</v>
      </c>
      <c r="Z8" s="328">
        <f>'Production Summary'!$M$14</f>
        <v>14.75</v>
      </c>
      <c r="AA8" s="164">
        <v>0</v>
      </c>
      <c r="AB8" s="164">
        <f>'Production Summary'!$N$15</f>
        <v>126</v>
      </c>
      <c r="AC8" s="164">
        <f>'Production Summary'!$M$15</f>
        <v>21</v>
      </c>
      <c r="AD8" s="164">
        <v>0</v>
      </c>
      <c r="AE8" s="359">
        <f>'Production Summary'!$N$16</f>
        <v>252</v>
      </c>
      <c r="AF8" s="164">
        <f>'Production Summary'!$M$16</f>
        <v>21</v>
      </c>
      <c r="AG8" s="164">
        <v>0</v>
      </c>
      <c r="AH8" s="164">
        <f>'Production Summary'!$N$18</f>
        <v>1035</v>
      </c>
      <c r="AI8" s="164">
        <f>'Production Summary'!$M$18</f>
        <v>17.25</v>
      </c>
      <c r="AJ8" s="164">
        <v>0</v>
      </c>
      <c r="AK8" s="164">
        <f>'Production Summary'!$N$19</f>
        <v>870</v>
      </c>
      <c r="AL8" s="164">
        <f>'Production Summary'!$M$19</f>
        <v>29</v>
      </c>
      <c r="AM8" s="164">
        <v>0</v>
      </c>
      <c r="AN8" s="164">
        <f>'Production Summary'!$N$20</f>
        <v>864</v>
      </c>
      <c r="AO8" s="164">
        <f>'Production Summary'!$M$20</f>
        <v>72</v>
      </c>
      <c r="AP8" s="164">
        <v>0</v>
      </c>
      <c r="AQ8" s="164">
        <f>'Production Summary'!$N$21</f>
        <v>670</v>
      </c>
      <c r="AR8" s="164">
        <f>'Production Summary'!$M$21</f>
        <v>335</v>
      </c>
      <c r="AS8" s="164">
        <v>0</v>
      </c>
      <c r="AT8" s="386">
        <f>'Production Summary'!$N$22</f>
        <v>375</v>
      </c>
      <c r="AU8" s="164">
        <f>'Production Summary'!$N$23</f>
        <v>1050</v>
      </c>
      <c r="AV8" s="164">
        <f>'Production Summary'!$N$25</f>
        <v>300</v>
      </c>
      <c r="AW8" s="164">
        <f>'Production Summary'!$M$25</f>
        <v>25</v>
      </c>
      <c r="AX8" s="164">
        <v>0</v>
      </c>
      <c r="AY8" s="164">
        <f>'Production Summary'!$N$26</f>
        <v>300</v>
      </c>
      <c r="AZ8" s="164">
        <f>'Production Summary'!$M$26</f>
        <v>25</v>
      </c>
      <c r="BA8" s="164">
        <v>0</v>
      </c>
      <c r="BB8" s="164">
        <f>'Production Summary'!$N$28</f>
        <v>777</v>
      </c>
      <c r="BC8" s="164">
        <f>'Production Summary'!$M$28</f>
        <v>12.95</v>
      </c>
      <c r="BD8" s="164">
        <v>0</v>
      </c>
      <c r="BE8" s="164">
        <f>'Production Summary'!$N$29</f>
        <v>612</v>
      </c>
      <c r="BF8" s="164">
        <f>'Production Summary'!$M$29</f>
        <v>51</v>
      </c>
      <c r="BG8" s="164">
        <v>0</v>
      </c>
      <c r="BH8" s="164">
        <f>'Production Summary'!$N$30</f>
        <v>500</v>
      </c>
      <c r="BI8" s="164">
        <f>'Production Summary'!$M$30</f>
        <v>250</v>
      </c>
      <c r="BJ8" s="164">
        <v>0</v>
      </c>
      <c r="BK8" s="386"/>
      <c r="BL8" s="164">
        <f>'Production Summary'!$N$32</f>
        <v>875</v>
      </c>
      <c r="BM8" s="164">
        <f>'Production Summary'!$N$34</f>
        <v>360.59999999999997</v>
      </c>
      <c r="BN8" s="164">
        <f>'Production Summary'!$M$34</f>
        <v>6.01</v>
      </c>
      <c r="BO8" s="164">
        <v>0</v>
      </c>
      <c r="BP8" s="164">
        <f>'Production Summary'!$N$36</f>
        <v>717</v>
      </c>
      <c r="BQ8" s="164">
        <f>'Production Summary'!$M$36</f>
        <v>11.95</v>
      </c>
      <c r="BR8" s="164">
        <v>0</v>
      </c>
      <c r="BS8" s="164">
        <f>'Production Summary'!$N$37</f>
        <v>210</v>
      </c>
      <c r="BT8" s="164">
        <f>'Production Summary'!$M$37</f>
        <v>21</v>
      </c>
      <c r="BU8" s="164">
        <v>0</v>
      </c>
      <c r="BV8" s="164">
        <f>'Production Summary'!$N$38</f>
        <v>280</v>
      </c>
      <c r="BW8" s="164">
        <f>'Production Summary'!$M$38</f>
        <v>28</v>
      </c>
      <c r="BX8" s="164">
        <v>0</v>
      </c>
      <c r="BY8" s="165">
        <f>'Production Summary'!$N$39</f>
        <v>300.38406247988502</v>
      </c>
      <c r="BZ8" s="164">
        <f>'Production Summary'!$M$39</f>
        <v>30.038406247988501</v>
      </c>
      <c r="CA8" s="164">
        <v>0</v>
      </c>
      <c r="CB8" s="164">
        <f>'Production Summary'!$N$40</f>
        <v>131.30000000000001</v>
      </c>
      <c r="CC8" s="164">
        <f>'Production Summary'!$M$40</f>
        <v>13.13</v>
      </c>
      <c r="CD8" s="164">
        <v>0</v>
      </c>
      <c r="CE8" s="164">
        <f>'Production Summary'!$N$42</f>
        <v>1136.3519999999996</v>
      </c>
      <c r="CF8" s="164">
        <f>'Production Summary'!$M$42</f>
        <v>81.167999999999978</v>
      </c>
      <c r="CG8" s="164">
        <v>0</v>
      </c>
      <c r="CH8" s="164">
        <v>0</v>
      </c>
      <c r="CI8" s="164">
        <f>'Production Summary'!$N$43</f>
        <v>184</v>
      </c>
      <c r="CJ8" s="164">
        <v>0</v>
      </c>
      <c r="CK8" s="164">
        <f>'Production Summary'!$N$44</f>
        <v>355</v>
      </c>
      <c r="CL8" s="164">
        <v>0</v>
      </c>
      <c r="CM8" s="375">
        <f>'Production Summary'!$N$45</f>
        <v>1650</v>
      </c>
      <c r="CN8" s="164">
        <f>'Production Summary'!$N$46</f>
        <v>270</v>
      </c>
      <c r="CO8" s="164">
        <f>'Production Summary'!$N$47</f>
        <v>1350</v>
      </c>
      <c r="CP8" s="166"/>
      <c r="CQ8" s="164">
        <f>'Production Summary'!$N$49</f>
        <v>8004.1580041580037</v>
      </c>
      <c r="CR8" s="164">
        <f>'Production Summary'!$M$49</f>
        <v>66.701316701316699</v>
      </c>
      <c r="CS8" s="164">
        <f>'Production Summary'!$N$50</f>
        <v>13331.600831600828</v>
      </c>
      <c r="CT8" s="164">
        <f>'Production Summary'!$M$50</f>
        <v>148.1288981288981</v>
      </c>
      <c r="CU8" s="164">
        <f>'Production Summary'!$N$51</f>
        <v>12785.862785862784</v>
      </c>
      <c r="CV8" s="164">
        <f>'Production Summary'!$M$51</f>
        <v>355.16285516285512</v>
      </c>
      <c r="CW8" s="164">
        <f>'Production Summary'!$N$52</f>
        <v>12629.937629937627</v>
      </c>
      <c r="CX8" s="164">
        <f>'Production Summary'!$M$52</f>
        <v>701.66320166320156</v>
      </c>
      <c r="CY8" s="164">
        <f>'Production Summary'!$N$53</f>
        <v>12396.049896049895</v>
      </c>
      <c r="CZ8" s="164">
        <f>'Production Summary'!$M$53</f>
        <v>688.66943866943859</v>
      </c>
      <c r="DA8" s="164">
        <f>'Production Summary'!$N$54</f>
        <v>13799.376299376298</v>
      </c>
      <c r="DB8" s="164">
        <f>'Production Summary'!$M$54</f>
        <v>766.63201663201653</v>
      </c>
      <c r="DC8" s="328">
        <f>'Production Summary'!$N$60</f>
        <v>12863.825363825363</v>
      </c>
      <c r="DD8" s="328">
        <f>'Production Summary'!$M$60</f>
        <v>714.65696465696465</v>
      </c>
      <c r="DE8" s="164">
        <f>'Production Summary'!$N$59</f>
        <v>11148.648648648648</v>
      </c>
      <c r="DF8" s="328">
        <f>'Production Summary'!$M$59</f>
        <v>619.36936936936934</v>
      </c>
      <c r="DG8" s="164">
        <f>'Production Summary'!$N$55</f>
        <v>13842.68884268884</v>
      </c>
      <c r="DH8" s="164">
        <f>'Production Summary'!$M$55</f>
        <v>3460.67221067221</v>
      </c>
      <c r="DI8" s="164">
        <f>'Production Summary'!$N$56</f>
        <v>13097.713097713096</v>
      </c>
      <c r="DJ8" s="164">
        <f>'Production Summary'!$M$56</f>
        <v>163.72141372141371</v>
      </c>
      <c r="DK8" s="164">
        <f>'Production Summary'!$N$57</f>
        <v>14189.189189189186</v>
      </c>
      <c r="DL8" s="164">
        <f>'Production Summary'!$M$57</f>
        <v>394.14414414414409</v>
      </c>
      <c r="DM8" s="164">
        <f>'Production Summary'!$N$58</f>
        <v>14017.671517671517</v>
      </c>
      <c r="DN8" s="164">
        <f>'Production Summary'!$M$58</f>
        <v>778.75952875952873</v>
      </c>
      <c r="DO8" s="164">
        <f>'Production Summary'!$N$61</f>
        <v>4500</v>
      </c>
      <c r="DP8" s="328">
        <f>'Production Summary'!$M$61</f>
        <v>750</v>
      </c>
      <c r="DQ8" s="164">
        <v>0</v>
      </c>
      <c r="DR8" s="164">
        <f>'Production Summary'!$N$62</f>
        <v>8900</v>
      </c>
      <c r="DS8" s="164">
        <f>'Production Summary'!$N$70</f>
        <v>300</v>
      </c>
      <c r="DT8" s="328">
        <f>'Production Summary'!$M$70</f>
        <v>25</v>
      </c>
      <c r="DU8" s="164">
        <v>0</v>
      </c>
      <c r="DV8" s="164">
        <f>'Production Summary'!$N$71</f>
        <v>150</v>
      </c>
      <c r="DW8" s="164">
        <v>0</v>
      </c>
      <c r="DX8" s="164">
        <f>'Production Summary'!$N$64</f>
        <v>192</v>
      </c>
      <c r="DY8" s="164">
        <v>0</v>
      </c>
      <c r="DZ8" s="391">
        <f>'Production Summary'!$N$65</f>
        <v>384</v>
      </c>
      <c r="EA8" s="164">
        <v>0</v>
      </c>
      <c r="EB8" s="391">
        <f>'Production Summary'!$N$66</f>
        <v>192</v>
      </c>
      <c r="EC8" s="164">
        <v>0</v>
      </c>
      <c r="ED8" s="164">
        <f>'Production Summary'!$N$67</f>
        <v>96</v>
      </c>
      <c r="EE8" s="164">
        <v>0</v>
      </c>
      <c r="EF8" s="164">
        <f>'Production Summary'!$N$68</f>
        <v>96</v>
      </c>
      <c r="EG8" s="164">
        <v>0</v>
      </c>
      <c r="EH8" s="164">
        <f>'Production Summary'!$N$69</f>
        <v>340</v>
      </c>
      <c r="EI8" s="101">
        <f t="shared" si="0"/>
        <v>704640818.65389717</v>
      </c>
      <c r="EJ8" s="3"/>
      <c r="EK8" s="3"/>
      <c r="ER8" s="64" t="s">
        <v>24</v>
      </c>
      <c r="ES8" s="61" t="str">
        <f t="shared" si="1"/>
        <v>Shri Ram Agency</v>
      </c>
      <c r="ET8" s="24">
        <f t="shared" si="2"/>
        <v>704640818.65389717</v>
      </c>
    </row>
    <row r="9" spans="1:150" ht="15" customHeight="1">
      <c r="A9" t="b">
        <f>C9=Jagdalpur!C9</f>
        <v>1</v>
      </c>
      <c r="B9" s="69">
        <f t="shared" si="3"/>
        <v>4</v>
      </c>
      <c r="C9" s="61" t="str">
        <f>IF(Jagdalpur!C9="","",Jagdalpur!C9)</f>
        <v/>
      </c>
      <c r="D9" s="164">
        <f>'Production Summary'!$N$4</f>
        <v>666</v>
      </c>
      <c r="E9" s="164">
        <f>'Production Summary'!$M$4</f>
        <v>27.75</v>
      </c>
      <c r="F9" s="164">
        <v>0</v>
      </c>
      <c r="G9" s="164">
        <f>'Production Summary'!$N$5</f>
        <v>666</v>
      </c>
      <c r="H9" s="164">
        <f>'Production Summary'!$M$5</f>
        <v>27.75</v>
      </c>
      <c r="I9" s="164">
        <v>0</v>
      </c>
      <c r="J9" s="164">
        <f>'Production Summary'!$N$6</f>
        <v>200</v>
      </c>
      <c r="K9" s="328">
        <f>'Production Summary'!$M$6</f>
        <v>7.5</v>
      </c>
      <c r="L9" s="164">
        <v>0</v>
      </c>
      <c r="M9" s="365">
        <f>'Production Summary'!$N$7</f>
        <v>612.72</v>
      </c>
      <c r="N9" s="367">
        <f>'Production Summary'!$M$7</f>
        <v>25.53</v>
      </c>
      <c r="O9" s="164">
        <v>0</v>
      </c>
      <c r="P9" s="164">
        <f>'Production Summary'!$N$8</f>
        <v>780</v>
      </c>
      <c r="Q9" s="164">
        <f>'Production Summary'!$M$8</f>
        <v>65</v>
      </c>
      <c r="R9" s="164">
        <v>0</v>
      </c>
      <c r="S9" s="164">
        <f>'Production Summary'!$N$9</f>
        <v>720</v>
      </c>
      <c r="T9" s="164">
        <f>'Production Summary'!$M$9</f>
        <v>60</v>
      </c>
      <c r="U9" s="164">
        <v>0</v>
      </c>
      <c r="V9" s="164">
        <f>'Production Summary'!$N$10</f>
        <v>876</v>
      </c>
      <c r="W9" s="164">
        <f>'Production Summary'!$M$10</f>
        <v>73</v>
      </c>
      <c r="X9" s="164">
        <v>0</v>
      </c>
      <c r="Y9" s="164">
        <f>'Production Summary'!$N$14</f>
        <v>177</v>
      </c>
      <c r="Z9" s="328">
        <f>'Production Summary'!$M$14</f>
        <v>14.75</v>
      </c>
      <c r="AA9" s="164">
        <v>0</v>
      </c>
      <c r="AB9" s="164">
        <f>'Production Summary'!$N$15</f>
        <v>126</v>
      </c>
      <c r="AC9" s="164">
        <f>'Production Summary'!$M$15</f>
        <v>21</v>
      </c>
      <c r="AD9" s="164">
        <v>0</v>
      </c>
      <c r="AE9" s="359">
        <f>'Production Summary'!$N$16</f>
        <v>252</v>
      </c>
      <c r="AF9" s="164">
        <f>'Production Summary'!$M$16</f>
        <v>21</v>
      </c>
      <c r="AG9" s="164">
        <v>0</v>
      </c>
      <c r="AH9" s="164">
        <f>'Production Summary'!$N$18</f>
        <v>1035</v>
      </c>
      <c r="AI9" s="164">
        <f>'Production Summary'!$M$18</f>
        <v>17.25</v>
      </c>
      <c r="AJ9" s="164">
        <v>0</v>
      </c>
      <c r="AK9" s="164">
        <f>'Production Summary'!$N$19</f>
        <v>870</v>
      </c>
      <c r="AL9" s="164">
        <f>'Production Summary'!$M$19</f>
        <v>29</v>
      </c>
      <c r="AM9" s="164">
        <v>0</v>
      </c>
      <c r="AN9" s="164">
        <f>'Production Summary'!$N$20</f>
        <v>864</v>
      </c>
      <c r="AO9" s="164">
        <f>'Production Summary'!$M$20</f>
        <v>72</v>
      </c>
      <c r="AP9" s="164">
        <v>0</v>
      </c>
      <c r="AQ9" s="164">
        <f>'Production Summary'!$N$21</f>
        <v>670</v>
      </c>
      <c r="AR9" s="164">
        <f>'Production Summary'!$M$21</f>
        <v>335</v>
      </c>
      <c r="AS9" s="164">
        <v>0</v>
      </c>
      <c r="AT9" s="386">
        <f>'Production Summary'!$N$22</f>
        <v>375</v>
      </c>
      <c r="AU9" s="164">
        <f>'Production Summary'!$N$23</f>
        <v>1050</v>
      </c>
      <c r="AV9" s="164">
        <f>'Production Summary'!$N$25</f>
        <v>300</v>
      </c>
      <c r="AW9" s="164">
        <f>'Production Summary'!$M$25</f>
        <v>25</v>
      </c>
      <c r="AX9" s="164">
        <v>0</v>
      </c>
      <c r="AY9" s="164">
        <f>'Production Summary'!$N$26</f>
        <v>300</v>
      </c>
      <c r="AZ9" s="164">
        <f>'Production Summary'!$M$26</f>
        <v>25</v>
      </c>
      <c r="BA9" s="164">
        <v>0</v>
      </c>
      <c r="BB9" s="164">
        <f>'Production Summary'!$N$28</f>
        <v>777</v>
      </c>
      <c r="BC9" s="164">
        <f>'Production Summary'!$M$28</f>
        <v>12.95</v>
      </c>
      <c r="BD9" s="164">
        <v>0</v>
      </c>
      <c r="BE9" s="164">
        <f>'Production Summary'!$N$29</f>
        <v>612</v>
      </c>
      <c r="BF9" s="164">
        <f>'Production Summary'!$M$29</f>
        <v>51</v>
      </c>
      <c r="BG9" s="164">
        <v>0</v>
      </c>
      <c r="BH9" s="164">
        <f>'Production Summary'!$N$30</f>
        <v>500</v>
      </c>
      <c r="BI9" s="164">
        <f>'Production Summary'!$M$30</f>
        <v>250</v>
      </c>
      <c r="BJ9" s="164">
        <v>0</v>
      </c>
      <c r="BK9" s="386"/>
      <c r="BL9" s="164">
        <f>'Production Summary'!$N$32</f>
        <v>875</v>
      </c>
      <c r="BM9" s="164">
        <f>'Production Summary'!$N$34</f>
        <v>360.59999999999997</v>
      </c>
      <c r="BN9" s="164">
        <f>'Production Summary'!$M$34</f>
        <v>6.01</v>
      </c>
      <c r="BO9" s="164">
        <v>0</v>
      </c>
      <c r="BP9" s="164">
        <f>'Production Summary'!$N$36</f>
        <v>717</v>
      </c>
      <c r="BQ9" s="164">
        <f>'Production Summary'!$M$36</f>
        <v>11.95</v>
      </c>
      <c r="BR9" s="164">
        <v>0</v>
      </c>
      <c r="BS9" s="164">
        <f>'Production Summary'!$N$37</f>
        <v>210</v>
      </c>
      <c r="BT9" s="164">
        <f>'Production Summary'!$M$37</f>
        <v>21</v>
      </c>
      <c r="BU9" s="164">
        <v>0</v>
      </c>
      <c r="BV9" s="164">
        <f>'Production Summary'!$N$38</f>
        <v>280</v>
      </c>
      <c r="BW9" s="164">
        <f>'Production Summary'!$M$38</f>
        <v>28</v>
      </c>
      <c r="BX9" s="164">
        <v>0</v>
      </c>
      <c r="BY9" s="165">
        <f>'Production Summary'!$N$39</f>
        <v>300.38406247988502</v>
      </c>
      <c r="BZ9" s="164">
        <f>'Production Summary'!$M$39</f>
        <v>30.038406247988501</v>
      </c>
      <c r="CA9" s="164">
        <v>0</v>
      </c>
      <c r="CB9" s="164">
        <f>'Production Summary'!$N$40</f>
        <v>131.30000000000001</v>
      </c>
      <c r="CC9" s="164">
        <f>'Production Summary'!$M$40</f>
        <v>13.13</v>
      </c>
      <c r="CD9" s="164">
        <v>0</v>
      </c>
      <c r="CE9" s="164">
        <f>'Production Summary'!$N$42</f>
        <v>1136.3519999999996</v>
      </c>
      <c r="CF9" s="164">
        <f>'Production Summary'!$M$42</f>
        <v>81.167999999999978</v>
      </c>
      <c r="CG9" s="164">
        <v>0</v>
      </c>
      <c r="CH9" s="164">
        <v>0</v>
      </c>
      <c r="CI9" s="164">
        <f>'Production Summary'!$N$43</f>
        <v>184</v>
      </c>
      <c r="CJ9" s="164">
        <v>0</v>
      </c>
      <c r="CK9" s="164">
        <f>'Production Summary'!$N$44</f>
        <v>355</v>
      </c>
      <c r="CL9" s="164">
        <v>0</v>
      </c>
      <c r="CM9" s="375">
        <f>'Production Summary'!$N$45</f>
        <v>1650</v>
      </c>
      <c r="CN9" s="164">
        <f>'Production Summary'!$N$46</f>
        <v>270</v>
      </c>
      <c r="CO9" s="164">
        <f>'Production Summary'!$N$47</f>
        <v>1350</v>
      </c>
      <c r="CP9" s="166"/>
      <c r="CQ9" s="164">
        <f>'Production Summary'!$N$49</f>
        <v>8004.1580041580037</v>
      </c>
      <c r="CR9" s="164">
        <f>'Production Summary'!$M$49</f>
        <v>66.701316701316699</v>
      </c>
      <c r="CS9" s="164">
        <f>'Production Summary'!$N$50</f>
        <v>13331.600831600828</v>
      </c>
      <c r="CT9" s="164">
        <f>'Production Summary'!$M$50</f>
        <v>148.1288981288981</v>
      </c>
      <c r="CU9" s="164">
        <f>'Production Summary'!$N$51</f>
        <v>12785.862785862784</v>
      </c>
      <c r="CV9" s="164">
        <f>'Production Summary'!$M$51</f>
        <v>355.16285516285512</v>
      </c>
      <c r="CW9" s="164">
        <f>'Production Summary'!$N$52</f>
        <v>12629.937629937627</v>
      </c>
      <c r="CX9" s="164">
        <f>'Production Summary'!$M$52</f>
        <v>701.66320166320156</v>
      </c>
      <c r="CY9" s="164">
        <f>'Production Summary'!$N$53</f>
        <v>12396.049896049895</v>
      </c>
      <c r="CZ9" s="164">
        <f>'Production Summary'!$M$53</f>
        <v>688.66943866943859</v>
      </c>
      <c r="DA9" s="164">
        <f>'Production Summary'!$N$54</f>
        <v>13799.376299376298</v>
      </c>
      <c r="DB9" s="164">
        <f>'Production Summary'!$M$54</f>
        <v>766.63201663201653</v>
      </c>
      <c r="DC9" s="328">
        <f>'Production Summary'!$N$60</f>
        <v>12863.825363825363</v>
      </c>
      <c r="DD9" s="328">
        <f>'Production Summary'!$M$60</f>
        <v>714.65696465696465</v>
      </c>
      <c r="DE9" s="164">
        <f>'Production Summary'!$N$59</f>
        <v>11148.648648648648</v>
      </c>
      <c r="DF9" s="328">
        <f>'Production Summary'!$M$59</f>
        <v>619.36936936936934</v>
      </c>
      <c r="DG9" s="164">
        <f>'Production Summary'!$N$55</f>
        <v>13842.68884268884</v>
      </c>
      <c r="DH9" s="164">
        <f>'Production Summary'!$M$55</f>
        <v>3460.67221067221</v>
      </c>
      <c r="DI9" s="164">
        <f>'Production Summary'!$N$56</f>
        <v>13097.713097713096</v>
      </c>
      <c r="DJ9" s="164">
        <f>'Production Summary'!$M$56</f>
        <v>163.72141372141371</v>
      </c>
      <c r="DK9" s="164">
        <f>'Production Summary'!$N$57</f>
        <v>14189.189189189186</v>
      </c>
      <c r="DL9" s="164">
        <f>'Production Summary'!$M$57</f>
        <v>394.14414414414409</v>
      </c>
      <c r="DM9" s="164">
        <f>'Production Summary'!$N$58</f>
        <v>14017.671517671517</v>
      </c>
      <c r="DN9" s="164">
        <f>'Production Summary'!$M$58</f>
        <v>778.75952875952873</v>
      </c>
      <c r="DO9" s="164">
        <f>'Production Summary'!$N$61</f>
        <v>4500</v>
      </c>
      <c r="DP9" s="328">
        <f>'Production Summary'!$M$61</f>
        <v>750</v>
      </c>
      <c r="DQ9" s="164">
        <v>0</v>
      </c>
      <c r="DR9" s="164">
        <f>'Production Summary'!$N$62</f>
        <v>8900</v>
      </c>
      <c r="DS9" s="164">
        <f>'Production Summary'!$N$70</f>
        <v>300</v>
      </c>
      <c r="DT9" s="328">
        <f>'Production Summary'!$M$70</f>
        <v>25</v>
      </c>
      <c r="DU9" s="164">
        <v>0</v>
      </c>
      <c r="DV9" s="164">
        <f>'Production Summary'!$N$71</f>
        <v>150</v>
      </c>
      <c r="DW9" s="164">
        <v>0</v>
      </c>
      <c r="DX9" s="164">
        <f>'Production Summary'!$N$64</f>
        <v>192</v>
      </c>
      <c r="DY9" s="164">
        <v>0</v>
      </c>
      <c r="DZ9" s="391">
        <f>'Production Summary'!$N$65</f>
        <v>384</v>
      </c>
      <c r="EA9" s="164">
        <v>0</v>
      </c>
      <c r="EB9" s="391">
        <f>'Production Summary'!$N$66</f>
        <v>192</v>
      </c>
      <c r="EC9" s="164">
        <v>0</v>
      </c>
      <c r="ED9" s="164">
        <f>'Production Summary'!$N$67</f>
        <v>96</v>
      </c>
      <c r="EE9" s="164">
        <v>0</v>
      </c>
      <c r="EF9" s="164">
        <f>'Production Summary'!$N$68</f>
        <v>96</v>
      </c>
      <c r="EG9" s="164">
        <v>0</v>
      </c>
      <c r="EH9" s="164">
        <f>'Production Summary'!$N$69</f>
        <v>340</v>
      </c>
      <c r="EI9" s="101">
        <f t="shared" si="0"/>
        <v>704640818.65389717</v>
      </c>
      <c r="EJ9" s="3"/>
      <c r="EK9" s="3"/>
      <c r="ER9" s="64" t="s">
        <v>25</v>
      </c>
      <c r="ES9" s="61" t="str">
        <f t="shared" si="1"/>
        <v/>
      </c>
      <c r="ET9" s="24">
        <f t="shared" si="2"/>
        <v>704640818.65389717</v>
      </c>
    </row>
    <row r="10" spans="1:150" ht="15" customHeight="1">
      <c r="A10" t="b">
        <f>C10=Jagdalpur!C10</f>
        <v>1</v>
      </c>
      <c r="B10" s="69">
        <f t="shared" si="3"/>
        <v>5</v>
      </c>
      <c r="C10" s="61" t="str">
        <f>IF(Jagdalpur!C10="","",Jagdalpur!C10)</f>
        <v/>
      </c>
      <c r="D10" s="164">
        <f>'Production Summary'!$N$4</f>
        <v>666</v>
      </c>
      <c r="E10" s="164">
        <f>'Production Summary'!$M$4</f>
        <v>27.75</v>
      </c>
      <c r="F10" s="164">
        <v>0</v>
      </c>
      <c r="G10" s="164">
        <f>'Production Summary'!$N$5</f>
        <v>666</v>
      </c>
      <c r="H10" s="164">
        <f>'Production Summary'!$M$5</f>
        <v>27.75</v>
      </c>
      <c r="I10" s="164">
        <v>0</v>
      </c>
      <c r="J10" s="164">
        <f>'Production Summary'!$N$6</f>
        <v>200</v>
      </c>
      <c r="K10" s="328">
        <f>'Production Summary'!$M$6</f>
        <v>7.5</v>
      </c>
      <c r="L10" s="164">
        <v>0</v>
      </c>
      <c r="M10" s="365">
        <f>'Production Summary'!$N$7</f>
        <v>612.72</v>
      </c>
      <c r="N10" s="367">
        <f>'Production Summary'!$M$7</f>
        <v>25.53</v>
      </c>
      <c r="O10" s="164">
        <v>0</v>
      </c>
      <c r="P10" s="164">
        <f>'Production Summary'!$N$8</f>
        <v>780</v>
      </c>
      <c r="Q10" s="164">
        <f>'Production Summary'!$M$8</f>
        <v>65</v>
      </c>
      <c r="R10" s="164">
        <v>0</v>
      </c>
      <c r="S10" s="164">
        <f>'Production Summary'!$N$9</f>
        <v>720</v>
      </c>
      <c r="T10" s="164">
        <f>'Production Summary'!$M$9</f>
        <v>60</v>
      </c>
      <c r="U10" s="164">
        <v>0</v>
      </c>
      <c r="V10" s="164">
        <f>'Production Summary'!$N$10</f>
        <v>876</v>
      </c>
      <c r="W10" s="164">
        <f>'Production Summary'!$M$10</f>
        <v>73</v>
      </c>
      <c r="X10" s="164">
        <v>0</v>
      </c>
      <c r="Y10" s="164">
        <f>'Production Summary'!$N$14</f>
        <v>177</v>
      </c>
      <c r="Z10" s="328">
        <f>'Production Summary'!$M$14</f>
        <v>14.75</v>
      </c>
      <c r="AA10" s="164">
        <v>0</v>
      </c>
      <c r="AB10" s="164">
        <f>'Production Summary'!$N$15</f>
        <v>126</v>
      </c>
      <c r="AC10" s="164">
        <f>'Production Summary'!$M$15</f>
        <v>21</v>
      </c>
      <c r="AD10" s="164">
        <v>0</v>
      </c>
      <c r="AE10" s="359">
        <f>'Production Summary'!$N$16</f>
        <v>252</v>
      </c>
      <c r="AF10" s="164">
        <f>'Production Summary'!$M$16</f>
        <v>21</v>
      </c>
      <c r="AG10" s="164">
        <v>0</v>
      </c>
      <c r="AH10" s="164">
        <f>'Production Summary'!$N$18</f>
        <v>1035</v>
      </c>
      <c r="AI10" s="164">
        <f>'Production Summary'!$M$18</f>
        <v>17.25</v>
      </c>
      <c r="AJ10" s="164">
        <v>0</v>
      </c>
      <c r="AK10" s="164">
        <f>'Production Summary'!$N$19</f>
        <v>870</v>
      </c>
      <c r="AL10" s="164">
        <f>'Production Summary'!$M$19</f>
        <v>29</v>
      </c>
      <c r="AM10" s="164">
        <v>0</v>
      </c>
      <c r="AN10" s="164">
        <f>'Production Summary'!$N$20</f>
        <v>864</v>
      </c>
      <c r="AO10" s="164">
        <f>'Production Summary'!$M$20</f>
        <v>72</v>
      </c>
      <c r="AP10" s="164">
        <v>0</v>
      </c>
      <c r="AQ10" s="164">
        <f>'Production Summary'!$N$21</f>
        <v>670</v>
      </c>
      <c r="AR10" s="164">
        <f>'Production Summary'!$M$21</f>
        <v>335</v>
      </c>
      <c r="AS10" s="164">
        <v>0</v>
      </c>
      <c r="AT10" s="386">
        <f>'Production Summary'!$N$22</f>
        <v>375</v>
      </c>
      <c r="AU10" s="164">
        <f>'Production Summary'!$N$23</f>
        <v>1050</v>
      </c>
      <c r="AV10" s="164">
        <f>'Production Summary'!$N$25</f>
        <v>300</v>
      </c>
      <c r="AW10" s="164">
        <f>'Production Summary'!$M$25</f>
        <v>25</v>
      </c>
      <c r="AX10" s="164">
        <v>0</v>
      </c>
      <c r="AY10" s="164">
        <f>'Production Summary'!$N$26</f>
        <v>300</v>
      </c>
      <c r="AZ10" s="164">
        <f>'Production Summary'!$M$26</f>
        <v>25</v>
      </c>
      <c r="BA10" s="164">
        <v>0</v>
      </c>
      <c r="BB10" s="164">
        <f>'Production Summary'!$N$28</f>
        <v>777</v>
      </c>
      <c r="BC10" s="164">
        <f>'Production Summary'!$M$28</f>
        <v>12.95</v>
      </c>
      <c r="BD10" s="164">
        <v>0</v>
      </c>
      <c r="BE10" s="164">
        <f>'Production Summary'!$N$29</f>
        <v>612</v>
      </c>
      <c r="BF10" s="164">
        <f>'Production Summary'!$M$29</f>
        <v>51</v>
      </c>
      <c r="BG10" s="164">
        <v>0</v>
      </c>
      <c r="BH10" s="164">
        <f>'Production Summary'!$N$30</f>
        <v>500</v>
      </c>
      <c r="BI10" s="164">
        <f>'Production Summary'!$M$30</f>
        <v>250</v>
      </c>
      <c r="BJ10" s="164">
        <v>0</v>
      </c>
      <c r="BK10" s="386"/>
      <c r="BL10" s="164">
        <f>'Production Summary'!$N$32</f>
        <v>875</v>
      </c>
      <c r="BM10" s="164">
        <f>'Production Summary'!$N$34</f>
        <v>360.59999999999997</v>
      </c>
      <c r="BN10" s="164">
        <f>'Production Summary'!$M$34</f>
        <v>6.01</v>
      </c>
      <c r="BO10" s="164">
        <v>0</v>
      </c>
      <c r="BP10" s="164">
        <f>'Production Summary'!$N$36</f>
        <v>717</v>
      </c>
      <c r="BQ10" s="164">
        <f>'Production Summary'!$M$36</f>
        <v>11.95</v>
      </c>
      <c r="BR10" s="164">
        <v>0</v>
      </c>
      <c r="BS10" s="164">
        <f>'Production Summary'!$N$37</f>
        <v>210</v>
      </c>
      <c r="BT10" s="164">
        <f>'Production Summary'!$M$37</f>
        <v>21</v>
      </c>
      <c r="BU10" s="164">
        <v>0</v>
      </c>
      <c r="BV10" s="164">
        <f>'Production Summary'!$N$38</f>
        <v>280</v>
      </c>
      <c r="BW10" s="164">
        <f>'Production Summary'!$M$38</f>
        <v>28</v>
      </c>
      <c r="BX10" s="164">
        <v>0</v>
      </c>
      <c r="BY10" s="165">
        <f>'Production Summary'!$N$39</f>
        <v>300.38406247988502</v>
      </c>
      <c r="BZ10" s="164">
        <f>'Production Summary'!$M$39</f>
        <v>30.038406247988501</v>
      </c>
      <c r="CA10" s="164">
        <v>0</v>
      </c>
      <c r="CB10" s="164">
        <f>'Production Summary'!$N$40</f>
        <v>131.30000000000001</v>
      </c>
      <c r="CC10" s="164">
        <f>'Production Summary'!$M$40</f>
        <v>13.13</v>
      </c>
      <c r="CD10" s="164">
        <v>0</v>
      </c>
      <c r="CE10" s="164">
        <f>'Production Summary'!$N$42</f>
        <v>1136.3519999999996</v>
      </c>
      <c r="CF10" s="164">
        <f>'Production Summary'!$M$42</f>
        <v>81.167999999999978</v>
      </c>
      <c r="CG10" s="164">
        <v>0</v>
      </c>
      <c r="CH10" s="164">
        <v>0</v>
      </c>
      <c r="CI10" s="164">
        <f>'Production Summary'!$N$43</f>
        <v>184</v>
      </c>
      <c r="CJ10" s="164">
        <v>0</v>
      </c>
      <c r="CK10" s="164">
        <f>'Production Summary'!$N$44</f>
        <v>355</v>
      </c>
      <c r="CL10" s="164">
        <v>0</v>
      </c>
      <c r="CM10" s="375">
        <f>'Production Summary'!$N$45</f>
        <v>1650</v>
      </c>
      <c r="CN10" s="164">
        <f>'Production Summary'!$N$46</f>
        <v>270</v>
      </c>
      <c r="CO10" s="164">
        <f>'Production Summary'!$N$47</f>
        <v>1350</v>
      </c>
      <c r="CP10" s="166"/>
      <c r="CQ10" s="164">
        <f>'Production Summary'!$N$49</f>
        <v>8004.1580041580037</v>
      </c>
      <c r="CR10" s="164">
        <f>'Production Summary'!$M$49</f>
        <v>66.701316701316699</v>
      </c>
      <c r="CS10" s="164">
        <f>'Production Summary'!$N$50</f>
        <v>13331.600831600828</v>
      </c>
      <c r="CT10" s="164">
        <f>'Production Summary'!$M$50</f>
        <v>148.1288981288981</v>
      </c>
      <c r="CU10" s="164">
        <f>'Production Summary'!$N$51</f>
        <v>12785.862785862784</v>
      </c>
      <c r="CV10" s="164">
        <f>'Production Summary'!$M$51</f>
        <v>355.16285516285512</v>
      </c>
      <c r="CW10" s="164">
        <f>'Production Summary'!$N$52</f>
        <v>12629.937629937627</v>
      </c>
      <c r="CX10" s="164">
        <f>'Production Summary'!$M$52</f>
        <v>701.66320166320156</v>
      </c>
      <c r="CY10" s="164">
        <f>'Production Summary'!$N$53</f>
        <v>12396.049896049895</v>
      </c>
      <c r="CZ10" s="164">
        <f>'Production Summary'!$M$53</f>
        <v>688.66943866943859</v>
      </c>
      <c r="DA10" s="164">
        <f>'Production Summary'!$N$54</f>
        <v>13799.376299376298</v>
      </c>
      <c r="DB10" s="164">
        <f>'Production Summary'!$M$54</f>
        <v>766.63201663201653</v>
      </c>
      <c r="DC10" s="328">
        <f>'Production Summary'!$N$60</f>
        <v>12863.825363825363</v>
      </c>
      <c r="DD10" s="328">
        <f>'Production Summary'!$M$60</f>
        <v>714.65696465696465</v>
      </c>
      <c r="DE10" s="164">
        <f>'Production Summary'!$N$59</f>
        <v>11148.648648648648</v>
      </c>
      <c r="DF10" s="328">
        <f>'Production Summary'!$M$59</f>
        <v>619.36936936936934</v>
      </c>
      <c r="DG10" s="164">
        <f>'Production Summary'!$N$55</f>
        <v>13842.68884268884</v>
      </c>
      <c r="DH10" s="164">
        <f>'Production Summary'!$M$55</f>
        <v>3460.67221067221</v>
      </c>
      <c r="DI10" s="164">
        <f>'Production Summary'!$N$56</f>
        <v>13097.713097713096</v>
      </c>
      <c r="DJ10" s="164">
        <f>'Production Summary'!$M$56</f>
        <v>163.72141372141371</v>
      </c>
      <c r="DK10" s="164">
        <f>'Production Summary'!$N$57</f>
        <v>14189.189189189186</v>
      </c>
      <c r="DL10" s="164">
        <f>'Production Summary'!$M$57</f>
        <v>394.14414414414409</v>
      </c>
      <c r="DM10" s="164">
        <f>'Production Summary'!$N$58</f>
        <v>14017.671517671517</v>
      </c>
      <c r="DN10" s="164">
        <f>'Production Summary'!$M$58</f>
        <v>778.75952875952873</v>
      </c>
      <c r="DO10" s="164">
        <f>'Production Summary'!$N$61</f>
        <v>4500</v>
      </c>
      <c r="DP10" s="328">
        <f>'Production Summary'!$M$61</f>
        <v>750</v>
      </c>
      <c r="DQ10" s="164">
        <v>0</v>
      </c>
      <c r="DR10" s="164">
        <f>'Production Summary'!$N$62</f>
        <v>8900</v>
      </c>
      <c r="DS10" s="164">
        <f>'Production Summary'!$N$70</f>
        <v>300</v>
      </c>
      <c r="DT10" s="328">
        <f>'Production Summary'!$M$70</f>
        <v>25</v>
      </c>
      <c r="DU10" s="164">
        <v>0</v>
      </c>
      <c r="DV10" s="164">
        <f>'Production Summary'!$N$71</f>
        <v>150</v>
      </c>
      <c r="DW10" s="164">
        <v>0</v>
      </c>
      <c r="DX10" s="164">
        <f>'Production Summary'!$N$64</f>
        <v>192</v>
      </c>
      <c r="DY10" s="164">
        <v>0</v>
      </c>
      <c r="DZ10" s="391">
        <f>'Production Summary'!$N$65</f>
        <v>384</v>
      </c>
      <c r="EA10" s="164">
        <v>0</v>
      </c>
      <c r="EB10" s="391">
        <f>'Production Summary'!$N$66</f>
        <v>192</v>
      </c>
      <c r="EC10" s="164">
        <v>0</v>
      </c>
      <c r="ED10" s="164">
        <f>'Production Summary'!$N$67</f>
        <v>96</v>
      </c>
      <c r="EE10" s="164">
        <v>0</v>
      </c>
      <c r="EF10" s="164">
        <f>'Production Summary'!$N$68</f>
        <v>96</v>
      </c>
      <c r="EG10" s="164">
        <v>0</v>
      </c>
      <c r="EH10" s="164">
        <f>'Production Summary'!$N$69</f>
        <v>340</v>
      </c>
      <c r="EI10" s="101">
        <f t="shared" si="0"/>
        <v>704640818.65389717</v>
      </c>
      <c r="EJ10" s="3"/>
      <c r="EK10" s="3"/>
      <c r="ER10" s="64" t="s">
        <v>26</v>
      </c>
      <c r="ES10" s="61" t="str">
        <f t="shared" si="1"/>
        <v/>
      </c>
      <c r="ET10" s="24">
        <f t="shared" si="2"/>
        <v>704640818.65389717</v>
      </c>
    </row>
    <row r="11" spans="1:150" ht="15" customHeight="1">
      <c r="A11" t="b">
        <f>C11=Jagdalpur!C11</f>
        <v>1</v>
      </c>
      <c r="B11" s="69">
        <f t="shared" si="3"/>
        <v>6</v>
      </c>
      <c r="C11" s="61" t="str">
        <f>IF(Jagdalpur!C11="","",Jagdalpur!C11)</f>
        <v/>
      </c>
      <c r="D11" s="164">
        <f>'Production Summary'!$N$4</f>
        <v>666</v>
      </c>
      <c r="E11" s="164">
        <f>'Production Summary'!$M$4</f>
        <v>27.75</v>
      </c>
      <c r="F11" s="164">
        <v>0</v>
      </c>
      <c r="G11" s="164">
        <f>'Production Summary'!$N$5</f>
        <v>666</v>
      </c>
      <c r="H11" s="164">
        <f>'Production Summary'!$M$5</f>
        <v>27.75</v>
      </c>
      <c r="I11" s="164">
        <v>0</v>
      </c>
      <c r="J11" s="164">
        <f>'Production Summary'!$N$6</f>
        <v>200</v>
      </c>
      <c r="K11" s="328">
        <f>'Production Summary'!$M$6</f>
        <v>7.5</v>
      </c>
      <c r="L11" s="164">
        <v>0</v>
      </c>
      <c r="M11" s="365">
        <f>'Production Summary'!$N$7</f>
        <v>612.72</v>
      </c>
      <c r="N11" s="367">
        <f>'Production Summary'!$M$7</f>
        <v>25.53</v>
      </c>
      <c r="O11" s="164">
        <v>0</v>
      </c>
      <c r="P11" s="164">
        <f>'Production Summary'!$N$8</f>
        <v>780</v>
      </c>
      <c r="Q11" s="164">
        <f>'Production Summary'!$M$8</f>
        <v>65</v>
      </c>
      <c r="R11" s="164">
        <v>0</v>
      </c>
      <c r="S11" s="164">
        <f>'Production Summary'!$N$9</f>
        <v>720</v>
      </c>
      <c r="T11" s="164">
        <f>'Production Summary'!$M$9</f>
        <v>60</v>
      </c>
      <c r="U11" s="164">
        <v>0</v>
      </c>
      <c r="V11" s="164">
        <f>'Production Summary'!$N$10</f>
        <v>876</v>
      </c>
      <c r="W11" s="164">
        <f>'Production Summary'!$M$10</f>
        <v>73</v>
      </c>
      <c r="X11" s="164">
        <v>0</v>
      </c>
      <c r="Y11" s="164">
        <f>'Production Summary'!$N$14</f>
        <v>177</v>
      </c>
      <c r="Z11" s="328">
        <f>'Production Summary'!$M$14</f>
        <v>14.75</v>
      </c>
      <c r="AA11" s="164">
        <v>0</v>
      </c>
      <c r="AB11" s="164">
        <f>'Production Summary'!$N$15</f>
        <v>126</v>
      </c>
      <c r="AC11" s="164">
        <f>'Production Summary'!$M$15</f>
        <v>21</v>
      </c>
      <c r="AD11" s="164">
        <v>0</v>
      </c>
      <c r="AE11" s="359">
        <f>'Production Summary'!$N$16</f>
        <v>252</v>
      </c>
      <c r="AF11" s="164">
        <f>'Production Summary'!$M$16</f>
        <v>21</v>
      </c>
      <c r="AG11" s="164">
        <v>0</v>
      </c>
      <c r="AH11" s="164">
        <f>'Production Summary'!$N$18</f>
        <v>1035</v>
      </c>
      <c r="AI11" s="164">
        <f>'Production Summary'!$M$18</f>
        <v>17.25</v>
      </c>
      <c r="AJ11" s="164">
        <v>0</v>
      </c>
      <c r="AK11" s="164">
        <f>'Production Summary'!$N$19</f>
        <v>870</v>
      </c>
      <c r="AL11" s="164">
        <f>'Production Summary'!$M$19</f>
        <v>29</v>
      </c>
      <c r="AM11" s="164">
        <v>0</v>
      </c>
      <c r="AN11" s="164">
        <f>'Production Summary'!$N$20</f>
        <v>864</v>
      </c>
      <c r="AO11" s="164">
        <f>'Production Summary'!$M$20</f>
        <v>72</v>
      </c>
      <c r="AP11" s="164">
        <v>0</v>
      </c>
      <c r="AQ11" s="164">
        <f>'Production Summary'!$N$21</f>
        <v>670</v>
      </c>
      <c r="AR11" s="164">
        <f>'Production Summary'!$M$21</f>
        <v>335</v>
      </c>
      <c r="AS11" s="164">
        <v>0</v>
      </c>
      <c r="AT11" s="386">
        <f>'Production Summary'!$N$22</f>
        <v>375</v>
      </c>
      <c r="AU11" s="164">
        <f>'Production Summary'!$N$23</f>
        <v>1050</v>
      </c>
      <c r="AV11" s="164">
        <f>'Production Summary'!$N$25</f>
        <v>300</v>
      </c>
      <c r="AW11" s="164">
        <f>'Production Summary'!$M$25</f>
        <v>25</v>
      </c>
      <c r="AX11" s="164">
        <v>0</v>
      </c>
      <c r="AY11" s="164">
        <f>'Production Summary'!$N$26</f>
        <v>300</v>
      </c>
      <c r="AZ11" s="164">
        <f>'Production Summary'!$M$26</f>
        <v>25</v>
      </c>
      <c r="BA11" s="164">
        <v>0</v>
      </c>
      <c r="BB11" s="164">
        <f>'Production Summary'!$N$28</f>
        <v>777</v>
      </c>
      <c r="BC11" s="164">
        <f>'Production Summary'!$M$28</f>
        <v>12.95</v>
      </c>
      <c r="BD11" s="164">
        <v>0</v>
      </c>
      <c r="BE11" s="164">
        <f>'Production Summary'!$N$29</f>
        <v>612</v>
      </c>
      <c r="BF11" s="164">
        <f>'Production Summary'!$M$29</f>
        <v>51</v>
      </c>
      <c r="BG11" s="164">
        <v>0</v>
      </c>
      <c r="BH11" s="164">
        <f>'Production Summary'!$N$30</f>
        <v>500</v>
      </c>
      <c r="BI11" s="164">
        <f>'Production Summary'!$M$30</f>
        <v>250</v>
      </c>
      <c r="BJ11" s="164">
        <v>0</v>
      </c>
      <c r="BK11" s="386"/>
      <c r="BL11" s="164">
        <f>'Production Summary'!$N$32</f>
        <v>875</v>
      </c>
      <c r="BM11" s="164">
        <f>'Production Summary'!$N$34</f>
        <v>360.59999999999997</v>
      </c>
      <c r="BN11" s="164">
        <f>'Production Summary'!$M$34</f>
        <v>6.01</v>
      </c>
      <c r="BO11" s="164">
        <v>0</v>
      </c>
      <c r="BP11" s="164">
        <f>'Production Summary'!$N$36</f>
        <v>717</v>
      </c>
      <c r="BQ11" s="164">
        <f>'Production Summary'!$M$36</f>
        <v>11.95</v>
      </c>
      <c r="BR11" s="164">
        <v>0</v>
      </c>
      <c r="BS11" s="164">
        <f>'Production Summary'!$N$37</f>
        <v>210</v>
      </c>
      <c r="BT11" s="164">
        <f>'Production Summary'!$M$37</f>
        <v>21</v>
      </c>
      <c r="BU11" s="164">
        <v>0</v>
      </c>
      <c r="BV11" s="164">
        <f>'Production Summary'!$N$38</f>
        <v>280</v>
      </c>
      <c r="BW11" s="164">
        <f>'Production Summary'!$M$38</f>
        <v>28</v>
      </c>
      <c r="BX11" s="164">
        <v>0</v>
      </c>
      <c r="BY11" s="165">
        <f>'Production Summary'!$N$39</f>
        <v>300.38406247988502</v>
      </c>
      <c r="BZ11" s="164">
        <f>'Production Summary'!$M$39</f>
        <v>30.038406247988501</v>
      </c>
      <c r="CA11" s="164">
        <v>0</v>
      </c>
      <c r="CB11" s="164">
        <f>'Production Summary'!$N$40</f>
        <v>131.30000000000001</v>
      </c>
      <c r="CC11" s="164">
        <f>'Production Summary'!$M$40</f>
        <v>13.13</v>
      </c>
      <c r="CD11" s="164">
        <v>0</v>
      </c>
      <c r="CE11" s="164">
        <f>'Production Summary'!$N$42</f>
        <v>1136.3519999999996</v>
      </c>
      <c r="CF11" s="164">
        <f>'Production Summary'!$M$42</f>
        <v>81.167999999999978</v>
      </c>
      <c r="CG11" s="164">
        <v>0</v>
      </c>
      <c r="CH11" s="164">
        <v>0</v>
      </c>
      <c r="CI11" s="164">
        <f>'Production Summary'!$N$43</f>
        <v>184</v>
      </c>
      <c r="CJ11" s="164">
        <v>0</v>
      </c>
      <c r="CK11" s="164">
        <f>'Production Summary'!$N$44</f>
        <v>355</v>
      </c>
      <c r="CL11" s="164">
        <v>0</v>
      </c>
      <c r="CM11" s="375">
        <f>'Production Summary'!$N$45</f>
        <v>1650</v>
      </c>
      <c r="CN11" s="164">
        <f>'Production Summary'!$N$46</f>
        <v>270</v>
      </c>
      <c r="CO11" s="164">
        <f>'Production Summary'!$N$47</f>
        <v>1350</v>
      </c>
      <c r="CP11" s="166"/>
      <c r="CQ11" s="164">
        <f>'Production Summary'!$N$49</f>
        <v>8004.1580041580037</v>
      </c>
      <c r="CR11" s="164">
        <f>'Production Summary'!$M$49</f>
        <v>66.701316701316699</v>
      </c>
      <c r="CS11" s="164">
        <f>'Production Summary'!$N$50</f>
        <v>13331.600831600828</v>
      </c>
      <c r="CT11" s="164">
        <f>'Production Summary'!$M$50</f>
        <v>148.1288981288981</v>
      </c>
      <c r="CU11" s="164">
        <f>'Production Summary'!$N$51</f>
        <v>12785.862785862784</v>
      </c>
      <c r="CV11" s="164">
        <f>'Production Summary'!$M$51</f>
        <v>355.16285516285512</v>
      </c>
      <c r="CW11" s="164">
        <f>'Production Summary'!$N$52</f>
        <v>12629.937629937627</v>
      </c>
      <c r="CX11" s="164">
        <f>'Production Summary'!$M$52</f>
        <v>701.66320166320156</v>
      </c>
      <c r="CY11" s="164">
        <f>'Production Summary'!$N$53</f>
        <v>12396.049896049895</v>
      </c>
      <c r="CZ11" s="164">
        <f>'Production Summary'!$M$53</f>
        <v>688.66943866943859</v>
      </c>
      <c r="DA11" s="164">
        <f>'Production Summary'!$N$54</f>
        <v>13799.376299376298</v>
      </c>
      <c r="DB11" s="164">
        <f>'Production Summary'!$M$54</f>
        <v>766.63201663201653</v>
      </c>
      <c r="DC11" s="328">
        <f>'Production Summary'!$N$60</f>
        <v>12863.825363825363</v>
      </c>
      <c r="DD11" s="328">
        <f>'Production Summary'!$M$60</f>
        <v>714.65696465696465</v>
      </c>
      <c r="DE11" s="164">
        <f>'Production Summary'!$N$59</f>
        <v>11148.648648648648</v>
      </c>
      <c r="DF11" s="328">
        <f>'Production Summary'!$M$59</f>
        <v>619.36936936936934</v>
      </c>
      <c r="DG11" s="164">
        <f>'Production Summary'!$N$55</f>
        <v>13842.68884268884</v>
      </c>
      <c r="DH11" s="164">
        <f>'Production Summary'!$M$55</f>
        <v>3460.67221067221</v>
      </c>
      <c r="DI11" s="164">
        <f>'Production Summary'!$N$56</f>
        <v>13097.713097713096</v>
      </c>
      <c r="DJ11" s="164">
        <f>'Production Summary'!$M$56</f>
        <v>163.72141372141371</v>
      </c>
      <c r="DK11" s="164">
        <f>'Production Summary'!$N$57</f>
        <v>14189.189189189186</v>
      </c>
      <c r="DL11" s="164">
        <f>'Production Summary'!$M$57</f>
        <v>394.14414414414409</v>
      </c>
      <c r="DM11" s="164">
        <f>'Production Summary'!$N$58</f>
        <v>14017.671517671517</v>
      </c>
      <c r="DN11" s="164">
        <f>'Production Summary'!$M$58</f>
        <v>778.75952875952873</v>
      </c>
      <c r="DO11" s="164">
        <f>'Production Summary'!$N$61</f>
        <v>4500</v>
      </c>
      <c r="DP11" s="328">
        <f>'Production Summary'!$M$61</f>
        <v>750</v>
      </c>
      <c r="DQ11" s="164">
        <v>0</v>
      </c>
      <c r="DR11" s="164">
        <f>'Production Summary'!$N$62</f>
        <v>8900</v>
      </c>
      <c r="DS11" s="164">
        <f>'Production Summary'!$N$70</f>
        <v>300</v>
      </c>
      <c r="DT11" s="328">
        <f>'Production Summary'!$M$70</f>
        <v>25</v>
      </c>
      <c r="DU11" s="164">
        <v>0</v>
      </c>
      <c r="DV11" s="164">
        <f>'Production Summary'!$N$71</f>
        <v>150</v>
      </c>
      <c r="DW11" s="164">
        <v>0</v>
      </c>
      <c r="DX11" s="164">
        <f>'Production Summary'!$N$64</f>
        <v>192</v>
      </c>
      <c r="DY11" s="164">
        <v>0</v>
      </c>
      <c r="DZ11" s="391">
        <f>'Production Summary'!$N$65</f>
        <v>384</v>
      </c>
      <c r="EA11" s="164">
        <v>0</v>
      </c>
      <c r="EB11" s="391">
        <f>'Production Summary'!$N$66</f>
        <v>192</v>
      </c>
      <c r="EC11" s="164">
        <v>0</v>
      </c>
      <c r="ED11" s="164">
        <f>'Production Summary'!$N$67</f>
        <v>96</v>
      </c>
      <c r="EE11" s="164">
        <v>0</v>
      </c>
      <c r="EF11" s="164">
        <f>'Production Summary'!$N$68</f>
        <v>96</v>
      </c>
      <c r="EG11" s="164">
        <v>0</v>
      </c>
      <c r="EH11" s="164">
        <f>'Production Summary'!$N$69</f>
        <v>340</v>
      </c>
      <c r="EI11" s="101">
        <f t="shared" si="0"/>
        <v>704640818.65389717</v>
      </c>
      <c r="EJ11" s="3"/>
      <c r="EK11" s="3"/>
      <c r="ER11" s="64" t="s">
        <v>27</v>
      </c>
      <c r="ES11" s="61" t="str">
        <f t="shared" si="1"/>
        <v/>
      </c>
      <c r="ET11" s="24">
        <f t="shared" si="2"/>
        <v>704640818.65389717</v>
      </c>
    </row>
    <row r="12" spans="1:150" ht="15" customHeight="1">
      <c r="A12" t="b">
        <f>C12=Jagdalpur!C12</f>
        <v>1</v>
      </c>
      <c r="B12" s="69">
        <f t="shared" si="3"/>
        <v>7</v>
      </c>
      <c r="C12" s="61" t="str">
        <f>IF(Jagdalpur!C12="","",Jagdalpur!C12)</f>
        <v/>
      </c>
      <c r="D12" s="164">
        <f>'Production Summary'!$N$4</f>
        <v>666</v>
      </c>
      <c r="E12" s="164">
        <f>'Production Summary'!$M$4</f>
        <v>27.75</v>
      </c>
      <c r="F12" s="164">
        <v>0</v>
      </c>
      <c r="G12" s="164">
        <f>'Production Summary'!$N$5</f>
        <v>666</v>
      </c>
      <c r="H12" s="164">
        <f>'Production Summary'!$M$5</f>
        <v>27.75</v>
      </c>
      <c r="I12" s="164">
        <v>0</v>
      </c>
      <c r="J12" s="164">
        <f>'Production Summary'!$N$6</f>
        <v>200</v>
      </c>
      <c r="K12" s="328">
        <f>'Production Summary'!$M$6</f>
        <v>7.5</v>
      </c>
      <c r="L12" s="164">
        <v>0</v>
      </c>
      <c r="M12" s="365">
        <f>'Production Summary'!$N$7</f>
        <v>612.72</v>
      </c>
      <c r="N12" s="367">
        <f>'Production Summary'!$M$7</f>
        <v>25.53</v>
      </c>
      <c r="O12" s="164">
        <v>0</v>
      </c>
      <c r="P12" s="164">
        <f>'Production Summary'!$N$8</f>
        <v>780</v>
      </c>
      <c r="Q12" s="164">
        <f>'Production Summary'!$M$8</f>
        <v>65</v>
      </c>
      <c r="R12" s="164">
        <v>0</v>
      </c>
      <c r="S12" s="164">
        <f>'Production Summary'!$N$9</f>
        <v>720</v>
      </c>
      <c r="T12" s="164">
        <f>'Production Summary'!$M$9</f>
        <v>60</v>
      </c>
      <c r="U12" s="164">
        <v>0</v>
      </c>
      <c r="V12" s="164">
        <f>'Production Summary'!$N$10</f>
        <v>876</v>
      </c>
      <c r="W12" s="164">
        <f>'Production Summary'!$M$10</f>
        <v>73</v>
      </c>
      <c r="X12" s="164">
        <v>0</v>
      </c>
      <c r="Y12" s="164">
        <f>'Production Summary'!$N$14</f>
        <v>177</v>
      </c>
      <c r="Z12" s="328">
        <f>'Production Summary'!$M$14</f>
        <v>14.75</v>
      </c>
      <c r="AA12" s="164">
        <v>0</v>
      </c>
      <c r="AB12" s="164">
        <f>'Production Summary'!$N$15</f>
        <v>126</v>
      </c>
      <c r="AC12" s="164">
        <f>'Production Summary'!$M$15</f>
        <v>21</v>
      </c>
      <c r="AD12" s="164">
        <v>0</v>
      </c>
      <c r="AE12" s="359">
        <f>'Production Summary'!$N$16</f>
        <v>252</v>
      </c>
      <c r="AF12" s="164">
        <f>'Production Summary'!$M$16</f>
        <v>21</v>
      </c>
      <c r="AG12" s="164">
        <v>0</v>
      </c>
      <c r="AH12" s="164">
        <f>'Production Summary'!$N$18</f>
        <v>1035</v>
      </c>
      <c r="AI12" s="164">
        <f>'Production Summary'!$M$18</f>
        <v>17.25</v>
      </c>
      <c r="AJ12" s="164">
        <v>0</v>
      </c>
      <c r="AK12" s="164">
        <f>'Production Summary'!$N$19</f>
        <v>870</v>
      </c>
      <c r="AL12" s="164">
        <f>'Production Summary'!$M$19</f>
        <v>29</v>
      </c>
      <c r="AM12" s="164">
        <v>0</v>
      </c>
      <c r="AN12" s="164">
        <f>'Production Summary'!$N$20</f>
        <v>864</v>
      </c>
      <c r="AO12" s="164">
        <f>'Production Summary'!$M$20</f>
        <v>72</v>
      </c>
      <c r="AP12" s="164">
        <v>0</v>
      </c>
      <c r="AQ12" s="164">
        <f>'Production Summary'!$N$21</f>
        <v>670</v>
      </c>
      <c r="AR12" s="164">
        <f>'Production Summary'!$M$21</f>
        <v>335</v>
      </c>
      <c r="AS12" s="164">
        <v>0</v>
      </c>
      <c r="AT12" s="386">
        <f>'Production Summary'!$N$22</f>
        <v>375</v>
      </c>
      <c r="AU12" s="164">
        <f>'Production Summary'!$N$23</f>
        <v>1050</v>
      </c>
      <c r="AV12" s="164">
        <f>'Production Summary'!$N$25</f>
        <v>300</v>
      </c>
      <c r="AW12" s="164">
        <f>'Production Summary'!$M$25</f>
        <v>25</v>
      </c>
      <c r="AX12" s="164">
        <v>0</v>
      </c>
      <c r="AY12" s="164">
        <f>'Production Summary'!$N$26</f>
        <v>300</v>
      </c>
      <c r="AZ12" s="164">
        <f>'Production Summary'!$M$26</f>
        <v>25</v>
      </c>
      <c r="BA12" s="164">
        <v>0</v>
      </c>
      <c r="BB12" s="164">
        <f>'Production Summary'!$N$28</f>
        <v>777</v>
      </c>
      <c r="BC12" s="164">
        <f>'Production Summary'!$M$28</f>
        <v>12.95</v>
      </c>
      <c r="BD12" s="164">
        <v>0</v>
      </c>
      <c r="BE12" s="164">
        <f>'Production Summary'!$N$29</f>
        <v>612</v>
      </c>
      <c r="BF12" s="164">
        <f>'Production Summary'!$M$29</f>
        <v>51</v>
      </c>
      <c r="BG12" s="164">
        <v>0</v>
      </c>
      <c r="BH12" s="164">
        <f>'Production Summary'!$N$30</f>
        <v>500</v>
      </c>
      <c r="BI12" s="164">
        <f>'Production Summary'!$M$30</f>
        <v>250</v>
      </c>
      <c r="BJ12" s="164">
        <v>0</v>
      </c>
      <c r="BK12" s="386"/>
      <c r="BL12" s="164">
        <f>'Production Summary'!$N$32</f>
        <v>875</v>
      </c>
      <c r="BM12" s="164">
        <f>'Production Summary'!$N$34</f>
        <v>360.59999999999997</v>
      </c>
      <c r="BN12" s="164">
        <f>'Production Summary'!$M$34</f>
        <v>6.01</v>
      </c>
      <c r="BO12" s="164">
        <v>0</v>
      </c>
      <c r="BP12" s="164">
        <f>'Production Summary'!$N$36</f>
        <v>717</v>
      </c>
      <c r="BQ12" s="164">
        <f>'Production Summary'!$M$36</f>
        <v>11.95</v>
      </c>
      <c r="BR12" s="164">
        <v>0</v>
      </c>
      <c r="BS12" s="164">
        <f>'Production Summary'!$N$37</f>
        <v>210</v>
      </c>
      <c r="BT12" s="164">
        <f>'Production Summary'!$M$37</f>
        <v>21</v>
      </c>
      <c r="BU12" s="164">
        <v>0</v>
      </c>
      <c r="BV12" s="164">
        <f>'Production Summary'!$N$38</f>
        <v>280</v>
      </c>
      <c r="BW12" s="164">
        <f>'Production Summary'!$M$38</f>
        <v>28</v>
      </c>
      <c r="BX12" s="164">
        <v>0</v>
      </c>
      <c r="BY12" s="165">
        <f>'Production Summary'!$N$39</f>
        <v>300.38406247988502</v>
      </c>
      <c r="BZ12" s="164">
        <f>'Production Summary'!$M$39</f>
        <v>30.038406247988501</v>
      </c>
      <c r="CA12" s="164">
        <v>0</v>
      </c>
      <c r="CB12" s="164">
        <f>'Production Summary'!$N$40</f>
        <v>131.30000000000001</v>
      </c>
      <c r="CC12" s="164">
        <f>'Production Summary'!$M$40</f>
        <v>13.13</v>
      </c>
      <c r="CD12" s="164">
        <v>0</v>
      </c>
      <c r="CE12" s="164">
        <f>'Production Summary'!$N$42</f>
        <v>1136.3519999999996</v>
      </c>
      <c r="CF12" s="164">
        <f>'Production Summary'!$M$42</f>
        <v>81.167999999999978</v>
      </c>
      <c r="CG12" s="164">
        <v>0</v>
      </c>
      <c r="CH12" s="164">
        <v>0</v>
      </c>
      <c r="CI12" s="164">
        <f>'Production Summary'!$N$43</f>
        <v>184</v>
      </c>
      <c r="CJ12" s="164">
        <v>0</v>
      </c>
      <c r="CK12" s="164">
        <f>'Production Summary'!$N$44</f>
        <v>355</v>
      </c>
      <c r="CL12" s="164">
        <v>0</v>
      </c>
      <c r="CM12" s="375">
        <f>'Production Summary'!$N$45</f>
        <v>1650</v>
      </c>
      <c r="CN12" s="164">
        <f>'Production Summary'!$N$46</f>
        <v>270</v>
      </c>
      <c r="CO12" s="164">
        <f>'Production Summary'!$N$47</f>
        <v>1350</v>
      </c>
      <c r="CP12" s="166"/>
      <c r="CQ12" s="164">
        <f>'Production Summary'!$N$49</f>
        <v>8004.1580041580037</v>
      </c>
      <c r="CR12" s="164">
        <f>'Production Summary'!$M$49</f>
        <v>66.701316701316699</v>
      </c>
      <c r="CS12" s="164">
        <f>'Production Summary'!$N$50</f>
        <v>13331.600831600828</v>
      </c>
      <c r="CT12" s="164">
        <f>'Production Summary'!$M$50</f>
        <v>148.1288981288981</v>
      </c>
      <c r="CU12" s="164">
        <f>'Production Summary'!$N$51</f>
        <v>12785.862785862784</v>
      </c>
      <c r="CV12" s="164">
        <f>'Production Summary'!$M$51</f>
        <v>355.16285516285512</v>
      </c>
      <c r="CW12" s="164">
        <f>'Production Summary'!$N$52</f>
        <v>12629.937629937627</v>
      </c>
      <c r="CX12" s="164">
        <f>'Production Summary'!$M$52</f>
        <v>701.66320166320156</v>
      </c>
      <c r="CY12" s="164">
        <f>'Production Summary'!$N$53</f>
        <v>12396.049896049895</v>
      </c>
      <c r="CZ12" s="164">
        <f>'Production Summary'!$M$53</f>
        <v>688.66943866943859</v>
      </c>
      <c r="DA12" s="164">
        <f>'Production Summary'!$N$54</f>
        <v>13799.376299376298</v>
      </c>
      <c r="DB12" s="164">
        <f>'Production Summary'!$M$54</f>
        <v>766.63201663201653</v>
      </c>
      <c r="DC12" s="328">
        <f>'Production Summary'!$N$60</f>
        <v>12863.825363825363</v>
      </c>
      <c r="DD12" s="328">
        <f>'Production Summary'!$M$60</f>
        <v>714.65696465696465</v>
      </c>
      <c r="DE12" s="164">
        <f>'Production Summary'!$N$59</f>
        <v>11148.648648648648</v>
      </c>
      <c r="DF12" s="328">
        <f>'Production Summary'!$M$59</f>
        <v>619.36936936936934</v>
      </c>
      <c r="DG12" s="164">
        <f>'Production Summary'!$N$55</f>
        <v>13842.68884268884</v>
      </c>
      <c r="DH12" s="164">
        <f>'Production Summary'!$M$55</f>
        <v>3460.67221067221</v>
      </c>
      <c r="DI12" s="164">
        <f>'Production Summary'!$N$56</f>
        <v>13097.713097713096</v>
      </c>
      <c r="DJ12" s="164">
        <f>'Production Summary'!$M$56</f>
        <v>163.72141372141371</v>
      </c>
      <c r="DK12" s="164">
        <f>'Production Summary'!$N$57</f>
        <v>14189.189189189186</v>
      </c>
      <c r="DL12" s="164">
        <f>'Production Summary'!$M$57</f>
        <v>394.14414414414409</v>
      </c>
      <c r="DM12" s="164">
        <f>'Production Summary'!$N$58</f>
        <v>14017.671517671517</v>
      </c>
      <c r="DN12" s="164">
        <f>'Production Summary'!$M$58</f>
        <v>778.75952875952873</v>
      </c>
      <c r="DO12" s="164">
        <f>'Production Summary'!$N$61</f>
        <v>4500</v>
      </c>
      <c r="DP12" s="328">
        <f>'Production Summary'!$M$61</f>
        <v>750</v>
      </c>
      <c r="DQ12" s="164">
        <v>0</v>
      </c>
      <c r="DR12" s="164">
        <f>'Production Summary'!$N$62</f>
        <v>8900</v>
      </c>
      <c r="DS12" s="164">
        <f>'Production Summary'!$N$70</f>
        <v>300</v>
      </c>
      <c r="DT12" s="328">
        <f>'Production Summary'!$M$70</f>
        <v>25</v>
      </c>
      <c r="DU12" s="164">
        <v>0</v>
      </c>
      <c r="DV12" s="164">
        <f>'Production Summary'!$N$71</f>
        <v>150</v>
      </c>
      <c r="DW12" s="164">
        <v>0</v>
      </c>
      <c r="DX12" s="164">
        <f>'Production Summary'!$N$64</f>
        <v>192</v>
      </c>
      <c r="DY12" s="164">
        <v>0</v>
      </c>
      <c r="DZ12" s="391">
        <f>'Production Summary'!$N$65</f>
        <v>384</v>
      </c>
      <c r="EA12" s="164">
        <v>0</v>
      </c>
      <c r="EB12" s="391">
        <f>'Production Summary'!$N$66</f>
        <v>192</v>
      </c>
      <c r="EC12" s="164">
        <v>0</v>
      </c>
      <c r="ED12" s="164">
        <f>'Production Summary'!$N$67</f>
        <v>96</v>
      </c>
      <c r="EE12" s="164">
        <v>0</v>
      </c>
      <c r="EF12" s="164">
        <f>'Production Summary'!$N$68</f>
        <v>96</v>
      </c>
      <c r="EG12" s="164">
        <v>0</v>
      </c>
      <c r="EH12" s="164">
        <f>'Production Summary'!$N$69</f>
        <v>340</v>
      </c>
      <c r="EI12" s="101">
        <f t="shared" si="0"/>
        <v>704640818.65389717</v>
      </c>
      <c r="EJ12" s="3"/>
      <c r="EK12" s="3"/>
      <c r="ER12" s="64" t="s">
        <v>28</v>
      </c>
      <c r="ES12" s="61" t="str">
        <f t="shared" si="1"/>
        <v/>
      </c>
      <c r="ET12" s="24">
        <f t="shared" si="2"/>
        <v>704640818.65389717</v>
      </c>
    </row>
    <row r="13" spans="1:150" ht="15" customHeight="1">
      <c r="A13" t="b">
        <f>C13=Jagdalpur!C13</f>
        <v>1</v>
      </c>
      <c r="B13" s="69">
        <f t="shared" si="3"/>
        <v>8</v>
      </c>
      <c r="C13" s="61" t="str">
        <f>IF(Jagdalpur!C13="","",Jagdalpur!C13)</f>
        <v/>
      </c>
      <c r="D13" s="164">
        <f>'Production Summary'!$N$4</f>
        <v>666</v>
      </c>
      <c r="E13" s="164">
        <f>'Production Summary'!$M$4</f>
        <v>27.75</v>
      </c>
      <c r="F13" s="164">
        <v>0</v>
      </c>
      <c r="G13" s="164">
        <f>'Production Summary'!$N$5</f>
        <v>666</v>
      </c>
      <c r="H13" s="164">
        <f>'Production Summary'!$M$5</f>
        <v>27.75</v>
      </c>
      <c r="I13" s="164">
        <v>0</v>
      </c>
      <c r="J13" s="164">
        <f>'Production Summary'!$N$6</f>
        <v>200</v>
      </c>
      <c r="K13" s="328">
        <f>'Production Summary'!$M$6</f>
        <v>7.5</v>
      </c>
      <c r="L13" s="164">
        <v>0</v>
      </c>
      <c r="M13" s="365">
        <f>'Production Summary'!$N$7</f>
        <v>612.72</v>
      </c>
      <c r="N13" s="367">
        <f>'Production Summary'!$M$7</f>
        <v>25.53</v>
      </c>
      <c r="O13" s="164">
        <v>0</v>
      </c>
      <c r="P13" s="164">
        <f>'Production Summary'!$N$8</f>
        <v>780</v>
      </c>
      <c r="Q13" s="164">
        <f>'Production Summary'!$M$8</f>
        <v>65</v>
      </c>
      <c r="R13" s="164">
        <v>0</v>
      </c>
      <c r="S13" s="164">
        <f>'Production Summary'!$N$9</f>
        <v>720</v>
      </c>
      <c r="T13" s="164">
        <f>'Production Summary'!$M$9</f>
        <v>60</v>
      </c>
      <c r="U13" s="164">
        <v>0</v>
      </c>
      <c r="V13" s="164">
        <f>'Production Summary'!$N$10</f>
        <v>876</v>
      </c>
      <c r="W13" s="164">
        <f>'Production Summary'!$M$10</f>
        <v>73</v>
      </c>
      <c r="X13" s="164">
        <v>0</v>
      </c>
      <c r="Y13" s="164">
        <f>'Production Summary'!$N$14</f>
        <v>177</v>
      </c>
      <c r="Z13" s="328">
        <f>'Production Summary'!$M$14</f>
        <v>14.75</v>
      </c>
      <c r="AA13" s="164">
        <v>0</v>
      </c>
      <c r="AB13" s="164">
        <f>'Production Summary'!$N$15</f>
        <v>126</v>
      </c>
      <c r="AC13" s="164">
        <f>'Production Summary'!$M$15</f>
        <v>21</v>
      </c>
      <c r="AD13" s="164">
        <v>0</v>
      </c>
      <c r="AE13" s="359">
        <f>'Production Summary'!$N$16</f>
        <v>252</v>
      </c>
      <c r="AF13" s="164">
        <f>'Production Summary'!$M$16</f>
        <v>21</v>
      </c>
      <c r="AG13" s="164">
        <v>0</v>
      </c>
      <c r="AH13" s="164">
        <f>'Production Summary'!$N$18</f>
        <v>1035</v>
      </c>
      <c r="AI13" s="164">
        <f>'Production Summary'!$M$18</f>
        <v>17.25</v>
      </c>
      <c r="AJ13" s="164">
        <v>0</v>
      </c>
      <c r="AK13" s="164">
        <f>'Production Summary'!$N$19</f>
        <v>870</v>
      </c>
      <c r="AL13" s="164">
        <f>'Production Summary'!$M$19</f>
        <v>29</v>
      </c>
      <c r="AM13" s="164">
        <v>0</v>
      </c>
      <c r="AN13" s="164">
        <f>'Production Summary'!$N$20</f>
        <v>864</v>
      </c>
      <c r="AO13" s="164">
        <f>'Production Summary'!$M$20</f>
        <v>72</v>
      </c>
      <c r="AP13" s="164">
        <v>0</v>
      </c>
      <c r="AQ13" s="164">
        <f>'Production Summary'!$N$21</f>
        <v>670</v>
      </c>
      <c r="AR13" s="164">
        <f>'Production Summary'!$M$21</f>
        <v>335</v>
      </c>
      <c r="AS13" s="164">
        <v>0</v>
      </c>
      <c r="AT13" s="386">
        <f>'Production Summary'!$N$22</f>
        <v>375</v>
      </c>
      <c r="AU13" s="164">
        <f>'Production Summary'!$N$23</f>
        <v>1050</v>
      </c>
      <c r="AV13" s="164">
        <f>'Production Summary'!$N$25</f>
        <v>300</v>
      </c>
      <c r="AW13" s="164">
        <f>'Production Summary'!$M$25</f>
        <v>25</v>
      </c>
      <c r="AX13" s="164">
        <v>0</v>
      </c>
      <c r="AY13" s="164">
        <f>'Production Summary'!$N$26</f>
        <v>300</v>
      </c>
      <c r="AZ13" s="164">
        <f>'Production Summary'!$M$26</f>
        <v>25</v>
      </c>
      <c r="BA13" s="164">
        <v>0</v>
      </c>
      <c r="BB13" s="164">
        <f>'Production Summary'!$N$28</f>
        <v>777</v>
      </c>
      <c r="BC13" s="164">
        <f>'Production Summary'!$M$28</f>
        <v>12.95</v>
      </c>
      <c r="BD13" s="164">
        <v>0</v>
      </c>
      <c r="BE13" s="164">
        <f>'Production Summary'!$N$29</f>
        <v>612</v>
      </c>
      <c r="BF13" s="164">
        <f>'Production Summary'!$M$29</f>
        <v>51</v>
      </c>
      <c r="BG13" s="164">
        <v>0</v>
      </c>
      <c r="BH13" s="164">
        <f>'Production Summary'!$N$30</f>
        <v>500</v>
      </c>
      <c r="BI13" s="164">
        <f>'Production Summary'!$M$30</f>
        <v>250</v>
      </c>
      <c r="BJ13" s="164">
        <v>0</v>
      </c>
      <c r="BK13" s="386"/>
      <c r="BL13" s="164">
        <f>'Production Summary'!$N$32</f>
        <v>875</v>
      </c>
      <c r="BM13" s="164">
        <f>'Production Summary'!$N$34</f>
        <v>360.59999999999997</v>
      </c>
      <c r="BN13" s="164">
        <f>'Production Summary'!$M$34</f>
        <v>6.01</v>
      </c>
      <c r="BO13" s="164">
        <v>0</v>
      </c>
      <c r="BP13" s="164">
        <f>'Production Summary'!$N$36</f>
        <v>717</v>
      </c>
      <c r="BQ13" s="164">
        <f>'Production Summary'!$M$36</f>
        <v>11.95</v>
      </c>
      <c r="BR13" s="164">
        <v>0</v>
      </c>
      <c r="BS13" s="164">
        <f>'Production Summary'!$N$37</f>
        <v>210</v>
      </c>
      <c r="BT13" s="164">
        <f>'Production Summary'!$M$37</f>
        <v>21</v>
      </c>
      <c r="BU13" s="164">
        <v>0</v>
      </c>
      <c r="BV13" s="164">
        <f>'Production Summary'!$N$38</f>
        <v>280</v>
      </c>
      <c r="BW13" s="164">
        <f>'Production Summary'!$M$38</f>
        <v>28</v>
      </c>
      <c r="BX13" s="164">
        <v>0</v>
      </c>
      <c r="BY13" s="165">
        <f>'Production Summary'!$N$39</f>
        <v>300.38406247988502</v>
      </c>
      <c r="BZ13" s="164">
        <f>'Production Summary'!$M$39</f>
        <v>30.038406247988501</v>
      </c>
      <c r="CA13" s="164">
        <v>0</v>
      </c>
      <c r="CB13" s="164">
        <f>'Production Summary'!$N$40</f>
        <v>131.30000000000001</v>
      </c>
      <c r="CC13" s="164">
        <f>'Production Summary'!$M$40</f>
        <v>13.13</v>
      </c>
      <c r="CD13" s="164">
        <v>0</v>
      </c>
      <c r="CE13" s="164">
        <f>'Production Summary'!$N$42</f>
        <v>1136.3519999999996</v>
      </c>
      <c r="CF13" s="164">
        <f>'Production Summary'!$M$42</f>
        <v>81.167999999999978</v>
      </c>
      <c r="CG13" s="164">
        <v>0</v>
      </c>
      <c r="CH13" s="164">
        <v>0</v>
      </c>
      <c r="CI13" s="164">
        <f>'Production Summary'!$N$43</f>
        <v>184</v>
      </c>
      <c r="CJ13" s="164">
        <v>0</v>
      </c>
      <c r="CK13" s="164">
        <f>'Production Summary'!$N$44</f>
        <v>355</v>
      </c>
      <c r="CL13" s="164">
        <v>0</v>
      </c>
      <c r="CM13" s="375">
        <f>'Production Summary'!$N$45</f>
        <v>1650</v>
      </c>
      <c r="CN13" s="164">
        <f>'Production Summary'!$N$46</f>
        <v>270</v>
      </c>
      <c r="CO13" s="164">
        <f>'Production Summary'!$N$47</f>
        <v>1350</v>
      </c>
      <c r="CP13" s="166"/>
      <c r="CQ13" s="164">
        <f>'Production Summary'!$N$49</f>
        <v>8004.1580041580037</v>
      </c>
      <c r="CR13" s="164">
        <f>'Production Summary'!$M$49</f>
        <v>66.701316701316699</v>
      </c>
      <c r="CS13" s="164">
        <f>'Production Summary'!$N$50</f>
        <v>13331.600831600828</v>
      </c>
      <c r="CT13" s="164">
        <f>'Production Summary'!$M$50</f>
        <v>148.1288981288981</v>
      </c>
      <c r="CU13" s="164">
        <f>'Production Summary'!$N$51</f>
        <v>12785.862785862784</v>
      </c>
      <c r="CV13" s="164">
        <f>'Production Summary'!$M$51</f>
        <v>355.16285516285512</v>
      </c>
      <c r="CW13" s="164">
        <f>'Production Summary'!$N$52</f>
        <v>12629.937629937627</v>
      </c>
      <c r="CX13" s="164">
        <f>'Production Summary'!$M$52</f>
        <v>701.66320166320156</v>
      </c>
      <c r="CY13" s="164">
        <f>'Production Summary'!$N$53</f>
        <v>12396.049896049895</v>
      </c>
      <c r="CZ13" s="164">
        <f>'Production Summary'!$M$53</f>
        <v>688.66943866943859</v>
      </c>
      <c r="DA13" s="164">
        <f>'Production Summary'!$N$54</f>
        <v>13799.376299376298</v>
      </c>
      <c r="DB13" s="164">
        <f>'Production Summary'!$M$54</f>
        <v>766.63201663201653</v>
      </c>
      <c r="DC13" s="328">
        <f>'Production Summary'!$N$60</f>
        <v>12863.825363825363</v>
      </c>
      <c r="DD13" s="328">
        <f>'Production Summary'!$M$60</f>
        <v>714.65696465696465</v>
      </c>
      <c r="DE13" s="164">
        <f>'Production Summary'!$N$59</f>
        <v>11148.648648648648</v>
      </c>
      <c r="DF13" s="328">
        <f>'Production Summary'!$M$59</f>
        <v>619.36936936936934</v>
      </c>
      <c r="DG13" s="164">
        <f>'Production Summary'!$N$55</f>
        <v>13842.68884268884</v>
      </c>
      <c r="DH13" s="164">
        <f>'Production Summary'!$M$55</f>
        <v>3460.67221067221</v>
      </c>
      <c r="DI13" s="164">
        <f>'Production Summary'!$N$56</f>
        <v>13097.713097713096</v>
      </c>
      <c r="DJ13" s="164">
        <f>'Production Summary'!$M$56</f>
        <v>163.72141372141371</v>
      </c>
      <c r="DK13" s="164">
        <f>'Production Summary'!$N$57</f>
        <v>14189.189189189186</v>
      </c>
      <c r="DL13" s="164">
        <f>'Production Summary'!$M$57</f>
        <v>394.14414414414409</v>
      </c>
      <c r="DM13" s="164">
        <f>'Production Summary'!$N$58</f>
        <v>14017.671517671517</v>
      </c>
      <c r="DN13" s="164">
        <f>'Production Summary'!$M$58</f>
        <v>778.75952875952873</v>
      </c>
      <c r="DO13" s="164">
        <f>'Production Summary'!$N$61</f>
        <v>4500</v>
      </c>
      <c r="DP13" s="328">
        <f>'Production Summary'!$M$61</f>
        <v>750</v>
      </c>
      <c r="DQ13" s="164">
        <v>0</v>
      </c>
      <c r="DR13" s="164">
        <f>'Production Summary'!$N$62</f>
        <v>8900</v>
      </c>
      <c r="DS13" s="164">
        <f>'Production Summary'!$N$70</f>
        <v>300</v>
      </c>
      <c r="DT13" s="328">
        <f>'Production Summary'!$M$70</f>
        <v>25</v>
      </c>
      <c r="DU13" s="164">
        <v>0</v>
      </c>
      <c r="DV13" s="164">
        <f>'Production Summary'!$N$71</f>
        <v>150</v>
      </c>
      <c r="DW13" s="164">
        <v>0</v>
      </c>
      <c r="DX13" s="164">
        <f>'Production Summary'!$N$64</f>
        <v>192</v>
      </c>
      <c r="DY13" s="164">
        <v>0</v>
      </c>
      <c r="DZ13" s="391">
        <f>'Production Summary'!$N$65</f>
        <v>384</v>
      </c>
      <c r="EA13" s="164">
        <v>0</v>
      </c>
      <c r="EB13" s="391">
        <f>'Production Summary'!$N$66</f>
        <v>192</v>
      </c>
      <c r="EC13" s="164">
        <v>0</v>
      </c>
      <c r="ED13" s="164">
        <f>'Production Summary'!$N$67</f>
        <v>96</v>
      </c>
      <c r="EE13" s="164">
        <v>0</v>
      </c>
      <c r="EF13" s="164">
        <f>'Production Summary'!$N$68</f>
        <v>96</v>
      </c>
      <c r="EG13" s="164">
        <v>0</v>
      </c>
      <c r="EH13" s="164">
        <f>'Production Summary'!$N$69</f>
        <v>340</v>
      </c>
      <c r="EI13" s="101">
        <f t="shared" si="0"/>
        <v>704640818.65389717</v>
      </c>
      <c r="EJ13" s="3"/>
      <c r="EK13" s="3"/>
      <c r="ER13" s="64" t="s">
        <v>29</v>
      </c>
      <c r="ES13" s="61" t="str">
        <f t="shared" si="1"/>
        <v/>
      </c>
      <c r="ET13" s="24">
        <f t="shared" si="2"/>
        <v>704640818.65389717</v>
      </c>
    </row>
    <row r="14" spans="1:150" ht="15" customHeight="1">
      <c r="A14" t="b">
        <f>C14=Jagdalpur!C14</f>
        <v>1</v>
      </c>
      <c r="B14" s="69">
        <f t="shared" si="3"/>
        <v>9</v>
      </c>
      <c r="C14" s="61" t="str">
        <f>IF(Jagdalpur!C14="","",Jagdalpur!C14)</f>
        <v/>
      </c>
      <c r="D14" s="164">
        <f>'Production Summary'!$N$4</f>
        <v>666</v>
      </c>
      <c r="E14" s="164">
        <f>'Production Summary'!$M$4</f>
        <v>27.75</v>
      </c>
      <c r="F14" s="164">
        <v>0</v>
      </c>
      <c r="G14" s="164">
        <f>'Production Summary'!$N$5</f>
        <v>666</v>
      </c>
      <c r="H14" s="164">
        <f>'Production Summary'!$M$5</f>
        <v>27.75</v>
      </c>
      <c r="I14" s="164">
        <v>0</v>
      </c>
      <c r="J14" s="164">
        <f>'Production Summary'!$N$6</f>
        <v>200</v>
      </c>
      <c r="K14" s="328">
        <f>'Production Summary'!$M$6</f>
        <v>7.5</v>
      </c>
      <c r="L14" s="164">
        <v>0</v>
      </c>
      <c r="M14" s="365">
        <f>'Production Summary'!$N$7</f>
        <v>612.72</v>
      </c>
      <c r="N14" s="367">
        <f>'Production Summary'!$M$7</f>
        <v>25.53</v>
      </c>
      <c r="O14" s="164">
        <v>0</v>
      </c>
      <c r="P14" s="164">
        <f>'Production Summary'!$N$8</f>
        <v>780</v>
      </c>
      <c r="Q14" s="164">
        <f>'Production Summary'!$M$8</f>
        <v>65</v>
      </c>
      <c r="R14" s="164">
        <v>0</v>
      </c>
      <c r="S14" s="164">
        <f>'Production Summary'!$N$9</f>
        <v>720</v>
      </c>
      <c r="T14" s="164">
        <f>'Production Summary'!$M$9</f>
        <v>60</v>
      </c>
      <c r="U14" s="164">
        <v>0</v>
      </c>
      <c r="V14" s="164">
        <f>'Production Summary'!$N$10</f>
        <v>876</v>
      </c>
      <c r="W14" s="164">
        <f>'Production Summary'!$M$10</f>
        <v>73</v>
      </c>
      <c r="X14" s="164">
        <v>0</v>
      </c>
      <c r="Y14" s="164">
        <f>'Production Summary'!$N$14</f>
        <v>177</v>
      </c>
      <c r="Z14" s="328">
        <f>'Production Summary'!$M$14</f>
        <v>14.75</v>
      </c>
      <c r="AA14" s="164">
        <v>0</v>
      </c>
      <c r="AB14" s="164">
        <f>'Production Summary'!$N$15</f>
        <v>126</v>
      </c>
      <c r="AC14" s="164">
        <f>'Production Summary'!$M$15</f>
        <v>21</v>
      </c>
      <c r="AD14" s="164">
        <v>0</v>
      </c>
      <c r="AE14" s="359">
        <f>'Production Summary'!$N$16</f>
        <v>252</v>
      </c>
      <c r="AF14" s="164">
        <f>'Production Summary'!$M$16</f>
        <v>21</v>
      </c>
      <c r="AG14" s="164">
        <v>0</v>
      </c>
      <c r="AH14" s="164">
        <f>'Production Summary'!$N$18</f>
        <v>1035</v>
      </c>
      <c r="AI14" s="164">
        <f>'Production Summary'!$M$18</f>
        <v>17.25</v>
      </c>
      <c r="AJ14" s="164">
        <v>0</v>
      </c>
      <c r="AK14" s="164">
        <f>'Production Summary'!$N$19</f>
        <v>870</v>
      </c>
      <c r="AL14" s="164">
        <f>'Production Summary'!$M$19</f>
        <v>29</v>
      </c>
      <c r="AM14" s="164">
        <v>0</v>
      </c>
      <c r="AN14" s="164">
        <f>'Production Summary'!$N$20</f>
        <v>864</v>
      </c>
      <c r="AO14" s="164">
        <f>'Production Summary'!$M$20</f>
        <v>72</v>
      </c>
      <c r="AP14" s="164">
        <v>0</v>
      </c>
      <c r="AQ14" s="164">
        <f>'Production Summary'!$N$21</f>
        <v>670</v>
      </c>
      <c r="AR14" s="164">
        <f>'Production Summary'!$M$21</f>
        <v>335</v>
      </c>
      <c r="AS14" s="164">
        <v>0</v>
      </c>
      <c r="AT14" s="386">
        <f>'Production Summary'!$N$22</f>
        <v>375</v>
      </c>
      <c r="AU14" s="164">
        <f>'Production Summary'!$N$23</f>
        <v>1050</v>
      </c>
      <c r="AV14" s="164">
        <f>'Production Summary'!$N$25</f>
        <v>300</v>
      </c>
      <c r="AW14" s="164">
        <f>'Production Summary'!$M$25</f>
        <v>25</v>
      </c>
      <c r="AX14" s="164">
        <v>0</v>
      </c>
      <c r="AY14" s="164">
        <f>'Production Summary'!$N$26</f>
        <v>300</v>
      </c>
      <c r="AZ14" s="164">
        <f>'Production Summary'!$M$26</f>
        <v>25</v>
      </c>
      <c r="BA14" s="164">
        <v>0</v>
      </c>
      <c r="BB14" s="164">
        <f>'Production Summary'!$N$28</f>
        <v>777</v>
      </c>
      <c r="BC14" s="164">
        <f>'Production Summary'!$M$28</f>
        <v>12.95</v>
      </c>
      <c r="BD14" s="164">
        <v>0</v>
      </c>
      <c r="BE14" s="164">
        <f>'Production Summary'!$N$29</f>
        <v>612</v>
      </c>
      <c r="BF14" s="164">
        <f>'Production Summary'!$M$29</f>
        <v>51</v>
      </c>
      <c r="BG14" s="164">
        <v>0</v>
      </c>
      <c r="BH14" s="164">
        <f>'Production Summary'!$N$30</f>
        <v>500</v>
      </c>
      <c r="BI14" s="164">
        <f>'Production Summary'!$M$30</f>
        <v>250</v>
      </c>
      <c r="BJ14" s="164">
        <v>0</v>
      </c>
      <c r="BK14" s="386"/>
      <c r="BL14" s="164">
        <f>'Production Summary'!$N$32</f>
        <v>875</v>
      </c>
      <c r="BM14" s="164">
        <f>'Production Summary'!$N$34</f>
        <v>360.59999999999997</v>
      </c>
      <c r="BN14" s="164">
        <f>'Production Summary'!$M$34</f>
        <v>6.01</v>
      </c>
      <c r="BO14" s="164">
        <v>0</v>
      </c>
      <c r="BP14" s="164">
        <f>'Production Summary'!$N$36</f>
        <v>717</v>
      </c>
      <c r="BQ14" s="164">
        <f>'Production Summary'!$M$36</f>
        <v>11.95</v>
      </c>
      <c r="BR14" s="164">
        <v>0</v>
      </c>
      <c r="BS14" s="164">
        <f>'Production Summary'!$N$37</f>
        <v>210</v>
      </c>
      <c r="BT14" s="164">
        <f>'Production Summary'!$M$37</f>
        <v>21</v>
      </c>
      <c r="BU14" s="164">
        <v>0</v>
      </c>
      <c r="BV14" s="164">
        <f>'Production Summary'!$N$38</f>
        <v>280</v>
      </c>
      <c r="BW14" s="164">
        <f>'Production Summary'!$M$38</f>
        <v>28</v>
      </c>
      <c r="BX14" s="164">
        <v>0</v>
      </c>
      <c r="BY14" s="165">
        <f>'Production Summary'!$N$39</f>
        <v>300.38406247988502</v>
      </c>
      <c r="BZ14" s="164">
        <f>'Production Summary'!$M$39</f>
        <v>30.038406247988501</v>
      </c>
      <c r="CA14" s="164">
        <v>0</v>
      </c>
      <c r="CB14" s="164">
        <f>'Production Summary'!$N$40</f>
        <v>131.30000000000001</v>
      </c>
      <c r="CC14" s="164">
        <f>'Production Summary'!$M$40</f>
        <v>13.13</v>
      </c>
      <c r="CD14" s="164">
        <v>0</v>
      </c>
      <c r="CE14" s="164">
        <f>'Production Summary'!$N$42</f>
        <v>1136.3519999999996</v>
      </c>
      <c r="CF14" s="164">
        <f>'Production Summary'!$M$42</f>
        <v>81.167999999999978</v>
      </c>
      <c r="CG14" s="164">
        <v>0</v>
      </c>
      <c r="CH14" s="164">
        <v>0</v>
      </c>
      <c r="CI14" s="164">
        <f>'Production Summary'!$N$43</f>
        <v>184</v>
      </c>
      <c r="CJ14" s="164">
        <v>0</v>
      </c>
      <c r="CK14" s="164">
        <f>'Production Summary'!$N$44</f>
        <v>355</v>
      </c>
      <c r="CL14" s="164">
        <v>0</v>
      </c>
      <c r="CM14" s="375">
        <f>'Production Summary'!$N$45</f>
        <v>1650</v>
      </c>
      <c r="CN14" s="164">
        <f>'Production Summary'!$N$46</f>
        <v>270</v>
      </c>
      <c r="CO14" s="164">
        <f>'Production Summary'!$N$47</f>
        <v>1350</v>
      </c>
      <c r="CP14" s="166"/>
      <c r="CQ14" s="164">
        <f>'Production Summary'!$N$49</f>
        <v>8004.1580041580037</v>
      </c>
      <c r="CR14" s="164">
        <f>'Production Summary'!$M$49</f>
        <v>66.701316701316699</v>
      </c>
      <c r="CS14" s="164">
        <f>'Production Summary'!$N$50</f>
        <v>13331.600831600828</v>
      </c>
      <c r="CT14" s="164">
        <f>'Production Summary'!$M$50</f>
        <v>148.1288981288981</v>
      </c>
      <c r="CU14" s="164">
        <f>'Production Summary'!$N$51</f>
        <v>12785.862785862784</v>
      </c>
      <c r="CV14" s="164">
        <f>'Production Summary'!$M$51</f>
        <v>355.16285516285512</v>
      </c>
      <c r="CW14" s="164">
        <f>'Production Summary'!$N$52</f>
        <v>12629.937629937627</v>
      </c>
      <c r="CX14" s="164">
        <f>'Production Summary'!$M$52</f>
        <v>701.66320166320156</v>
      </c>
      <c r="CY14" s="164">
        <f>'Production Summary'!$N$53</f>
        <v>12396.049896049895</v>
      </c>
      <c r="CZ14" s="164">
        <f>'Production Summary'!$M$53</f>
        <v>688.66943866943859</v>
      </c>
      <c r="DA14" s="164">
        <f>'Production Summary'!$N$54</f>
        <v>13799.376299376298</v>
      </c>
      <c r="DB14" s="164">
        <f>'Production Summary'!$M$54</f>
        <v>766.63201663201653</v>
      </c>
      <c r="DC14" s="328">
        <f>'Production Summary'!$N$60</f>
        <v>12863.825363825363</v>
      </c>
      <c r="DD14" s="328">
        <f>'Production Summary'!$M$60</f>
        <v>714.65696465696465</v>
      </c>
      <c r="DE14" s="164">
        <f>'Production Summary'!$N$59</f>
        <v>11148.648648648648</v>
      </c>
      <c r="DF14" s="328">
        <f>'Production Summary'!$M$59</f>
        <v>619.36936936936934</v>
      </c>
      <c r="DG14" s="164">
        <f>'Production Summary'!$N$55</f>
        <v>13842.68884268884</v>
      </c>
      <c r="DH14" s="164">
        <f>'Production Summary'!$M$55</f>
        <v>3460.67221067221</v>
      </c>
      <c r="DI14" s="164">
        <f>'Production Summary'!$N$56</f>
        <v>13097.713097713096</v>
      </c>
      <c r="DJ14" s="164">
        <f>'Production Summary'!$M$56</f>
        <v>163.72141372141371</v>
      </c>
      <c r="DK14" s="164">
        <f>'Production Summary'!$N$57</f>
        <v>14189.189189189186</v>
      </c>
      <c r="DL14" s="164">
        <f>'Production Summary'!$M$57</f>
        <v>394.14414414414409</v>
      </c>
      <c r="DM14" s="164">
        <f>'Production Summary'!$N$58</f>
        <v>14017.671517671517</v>
      </c>
      <c r="DN14" s="164">
        <f>'Production Summary'!$M$58</f>
        <v>778.75952875952873</v>
      </c>
      <c r="DO14" s="164">
        <f>'Production Summary'!$N$61</f>
        <v>4500</v>
      </c>
      <c r="DP14" s="328">
        <f>'Production Summary'!$M$61</f>
        <v>750</v>
      </c>
      <c r="DQ14" s="164">
        <v>0</v>
      </c>
      <c r="DR14" s="164">
        <f>'Production Summary'!$N$62</f>
        <v>8900</v>
      </c>
      <c r="DS14" s="164">
        <f>'Production Summary'!$N$70</f>
        <v>300</v>
      </c>
      <c r="DT14" s="328">
        <f>'Production Summary'!$M$70</f>
        <v>25</v>
      </c>
      <c r="DU14" s="164">
        <v>0</v>
      </c>
      <c r="DV14" s="164">
        <f>'Production Summary'!$N$71</f>
        <v>150</v>
      </c>
      <c r="DW14" s="164">
        <v>0</v>
      </c>
      <c r="DX14" s="164">
        <f>'Production Summary'!$N$64</f>
        <v>192</v>
      </c>
      <c r="DY14" s="164">
        <v>0</v>
      </c>
      <c r="DZ14" s="391">
        <f>'Production Summary'!$N$65</f>
        <v>384</v>
      </c>
      <c r="EA14" s="164">
        <v>0</v>
      </c>
      <c r="EB14" s="391">
        <f>'Production Summary'!$N$66</f>
        <v>192</v>
      </c>
      <c r="EC14" s="164">
        <v>0</v>
      </c>
      <c r="ED14" s="164">
        <f>'Production Summary'!$N$67</f>
        <v>96</v>
      </c>
      <c r="EE14" s="164">
        <v>0</v>
      </c>
      <c r="EF14" s="164">
        <f>'Production Summary'!$N$68</f>
        <v>96</v>
      </c>
      <c r="EG14" s="164">
        <v>0</v>
      </c>
      <c r="EH14" s="164">
        <f>'Production Summary'!$N$69</f>
        <v>340</v>
      </c>
      <c r="EI14" s="101">
        <f t="shared" si="0"/>
        <v>704640818.65389717</v>
      </c>
      <c r="EJ14" s="3"/>
      <c r="EK14" s="3"/>
      <c r="ER14" s="64" t="s">
        <v>30</v>
      </c>
      <c r="ES14" s="61" t="str">
        <f t="shared" si="1"/>
        <v/>
      </c>
      <c r="ET14" s="24">
        <f t="shared" si="2"/>
        <v>704640818.65389717</v>
      </c>
    </row>
    <row r="15" spans="1:150" ht="15" customHeight="1">
      <c r="A15" t="b">
        <f>C15=Jagdalpur!C15</f>
        <v>1</v>
      </c>
      <c r="B15" s="69">
        <f t="shared" si="3"/>
        <v>10</v>
      </c>
      <c r="C15" s="61" t="str">
        <f>IF(Jagdalpur!C15="","",Jagdalpur!C15)</f>
        <v/>
      </c>
      <c r="D15" s="164">
        <f>'Production Summary'!$N$4</f>
        <v>666</v>
      </c>
      <c r="E15" s="164">
        <f>'Production Summary'!$M$4</f>
        <v>27.75</v>
      </c>
      <c r="F15" s="164">
        <v>0</v>
      </c>
      <c r="G15" s="164">
        <f>'Production Summary'!$N$5</f>
        <v>666</v>
      </c>
      <c r="H15" s="164">
        <f>'Production Summary'!$M$5</f>
        <v>27.75</v>
      </c>
      <c r="I15" s="164">
        <v>0</v>
      </c>
      <c r="J15" s="164">
        <f>'Production Summary'!$N$6</f>
        <v>200</v>
      </c>
      <c r="K15" s="328">
        <f>'Production Summary'!$M$6</f>
        <v>7.5</v>
      </c>
      <c r="L15" s="164">
        <v>0</v>
      </c>
      <c r="M15" s="365">
        <f>'Production Summary'!$N$7</f>
        <v>612.72</v>
      </c>
      <c r="N15" s="367">
        <f>'Production Summary'!$M$7</f>
        <v>25.53</v>
      </c>
      <c r="O15" s="164">
        <v>0</v>
      </c>
      <c r="P15" s="164">
        <f>'Production Summary'!$N$8</f>
        <v>780</v>
      </c>
      <c r="Q15" s="164">
        <f>'Production Summary'!$M$8</f>
        <v>65</v>
      </c>
      <c r="R15" s="164">
        <v>0</v>
      </c>
      <c r="S15" s="164">
        <f>'Production Summary'!$N$9</f>
        <v>720</v>
      </c>
      <c r="T15" s="164">
        <f>'Production Summary'!$M$9</f>
        <v>60</v>
      </c>
      <c r="U15" s="164">
        <v>0</v>
      </c>
      <c r="V15" s="164">
        <f>'Production Summary'!$N$10</f>
        <v>876</v>
      </c>
      <c r="W15" s="164">
        <f>'Production Summary'!$M$10</f>
        <v>73</v>
      </c>
      <c r="X15" s="164">
        <v>0</v>
      </c>
      <c r="Y15" s="164">
        <f>'Production Summary'!$N$14</f>
        <v>177</v>
      </c>
      <c r="Z15" s="328">
        <f>'Production Summary'!$M$14</f>
        <v>14.75</v>
      </c>
      <c r="AA15" s="164">
        <v>0</v>
      </c>
      <c r="AB15" s="164">
        <f>'Production Summary'!$N$15</f>
        <v>126</v>
      </c>
      <c r="AC15" s="164">
        <f>'Production Summary'!$M$15</f>
        <v>21</v>
      </c>
      <c r="AD15" s="164">
        <v>0</v>
      </c>
      <c r="AE15" s="359">
        <f>'Production Summary'!$N$16</f>
        <v>252</v>
      </c>
      <c r="AF15" s="164">
        <f>'Production Summary'!$M$16</f>
        <v>21</v>
      </c>
      <c r="AG15" s="164">
        <v>0</v>
      </c>
      <c r="AH15" s="164">
        <f>'Production Summary'!$N$18</f>
        <v>1035</v>
      </c>
      <c r="AI15" s="164">
        <f>'Production Summary'!$M$18</f>
        <v>17.25</v>
      </c>
      <c r="AJ15" s="164">
        <v>0</v>
      </c>
      <c r="AK15" s="164">
        <f>'Production Summary'!$N$19</f>
        <v>870</v>
      </c>
      <c r="AL15" s="164">
        <f>'Production Summary'!$M$19</f>
        <v>29</v>
      </c>
      <c r="AM15" s="164">
        <v>0</v>
      </c>
      <c r="AN15" s="164">
        <f>'Production Summary'!$N$20</f>
        <v>864</v>
      </c>
      <c r="AO15" s="164">
        <f>'Production Summary'!$M$20</f>
        <v>72</v>
      </c>
      <c r="AP15" s="164">
        <v>0</v>
      </c>
      <c r="AQ15" s="164">
        <f>'Production Summary'!$N$21</f>
        <v>670</v>
      </c>
      <c r="AR15" s="164">
        <f>'Production Summary'!$M$21</f>
        <v>335</v>
      </c>
      <c r="AS15" s="164">
        <v>0</v>
      </c>
      <c r="AT15" s="386">
        <f>'Production Summary'!$N$22</f>
        <v>375</v>
      </c>
      <c r="AU15" s="164">
        <f>'Production Summary'!$N$23</f>
        <v>1050</v>
      </c>
      <c r="AV15" s="164">
        <f>'Production Summary'!$N$25</f>
        <v>300</v>
      </c>
      <c r="AW15" s="164">
        <f>'Production Summary'!$M$25</f>
        <v>25</v>
      </c>
      <c r="AX15" s="164">
        <v>0</v>
      </c>
      <c r="AY15" s="164">
        <f>'Production Summary'!$N$26</f>
        <v>300</v>
      </c>
      <c r="AZ15" s="164">
        <f>'Production Summary'!$M$26</f>
        <v>25</v>
      </c>
      <c r="BA15" s="164">
        <v>0</v>
      </c>
      <c r="BB15" s="164">
        <f>'Production Summary'!$N$28</f>
        <v>777</v>
      </c>
      <c r="BC15" s="164">
        <f>'Production Summary'!$M$28</f>
        <v>12.95</v>
      </c>
      <c r="BD15" s="164">
        <v>0</v>
      </c>
      <c r="BE15" s="164">
        <f>'Production Summary'!$N$29</f>
        <v>612</v>
      </c>
      <c r="BF15" s="164">
        <f>'Production Summary'!$M$29</f>
        <v>51</v>
      </c>
      <c r="BG15" s="164">
        <v>0</v>
      </c>
      <c r="BH15" s="164">
        <f>'Production Summary'!$N$30</f>
        <v>500</v>
      </c>
      <c r="BI15" s="164">
        <f>'Production Summary'!$M$30</f>
        <v>250</v>
      </c>
      <c r="BJ15" s="164">
        <v>0</v>
      </c>
      <c r="BK15" s="386"/>
      <c r="BL15" s="164">
        <f>'Production Summary'!$N$32</f>
        <v>875</v>
      </c>
      <c r="BM15" s="164">
        <f>'Production Summary'!$N$34</f>
        <v>360.59999999999997</v>
      </c>
      <c r="BN15" s="164">
        <f>'Production Summary'!$M$34</f>
        <v>6.01</v>
      </c>
      <c r="BO15" s="164">
        <v>0</v>
      </c>
      <c r="BP15" s="164">
        <f>'Production Summary'!$N$36</f>
        <v>717</v>
      </c>
      <c r="BQ15" s="164">
        <f>'Production Summary'!$M$36</f>
        <v>11.95</v>
      </c>
      <c r="BR15" s="164">
        <v>0</v>
      </c>
      <c r="BS15" s="164">
        <f>'Production Summary'!$N$37</f>
        <v>210</v>
      </c>
      <c r="BT15" s="164">
        <f>'Production Summary'!$M$37</f>
        <v>21</v>
      </c>
      <c r="BU15" s="164">
        <v>0</v>
      </c>
      <c r="BV15" s="164">
        <f>'Production Summary'!$N$38</f>
        <v>280</v>
      </c>
      <c r="BW15" s="164">
        <f>'Production Summary'!$M$38</f>
        <v>28</v>
      </c>
      <c r="BX15" s="164">
        <v>0</v>
      </c>
      <c r="BY15" s="165">
        <f>'Production Summary'!$N$39</f>
        <v>300.38406247988502</v>
      </c>
      <c r="BZ15" s="164">
        <f>'Production Summary'!$M$39</f>
        <v>30.038406247988501</v>
      </c>
      <c r="CA15" s="164">
        <v>0</v>
      </c>
      <c r="CB15" s="164">
        <f>'Production Summary'!$N$40</f>
        <v>131.30000000000001</v>
      </c>
      <c r="CC15" s="164">
        <f>'Production Summary'!$M$40</f>
        <v>13.13</v>
      </c>
      <c r="CD15" s="164">
        <v>0</v>
      </c>
      <c r="CE15" s="164">
        <f>'Production Summary'!$N$42</f>
        <v>1136.3519999999996</v>
      </c>
      <c r="CF15" s="164">
        <f>'Production Summary'!$M$42</f>
        <v>81.167999999999978</v>
      </c>
      <c r="CG15" s="164">
        <v>0</v>
      </c>
      <c r="CH15" s="164">
        <v>0</v>
      </c>
      <c r="CI15" s="164">
        <f>'Production Summary'!$N$43</f>
        <v>184</v>
      </c>
      <c r="CJ15" s="164">
        <v>0</v>
      </c>
      <c r="CK15" s="164">
        <f>'Production Summary'!$N$44</f>
        <v>355</v>
      </c>
      <c r="CL15" s="164">
        <v>0</v>
      </c>
      <c r="CM15" s="375">
        <f>'Production Summary'!$N$45</f>
        <v>1650</v>
      </c>
      <c r="CN15" s="164">
        <f>'Production Summary'!$N$46</f>
        <v>270</v>
      </c>
      <c r="CO15" s="164">
        <f>'Production Summary'!$N$47</f>
        <v>1350</v>
      </c>
      <c r="CP15" s="166"/>
      <c r="CQ15" s="164">
        <f>'Production Summary'!$N$49</f>
        <v>8004.1580041580037</v>
      </c>
      <c r="CR15" s="164">
        <f>'Production Summary'!$M$49</f>
        <v>66.701316701316699</v>
      </c>
      <c r="CS15" s="164">
        <f>'Production Summary'!$N$50</f>
        <v>13331.600831600828</v>
      </c>
      <c r="CT15" s="164">
        <f>'Production Summary'!$M$50</f>
        <v>148.1288981288981</v>
      </c>
      <c r="CU15" s="164">
        <f>'Production Summary'!$N$51</f>
        <v>12785.862785862784</v>
      </c>
      <c r="CV15" s="164">
        <f>'Production Summary'!$M$51</f>
        <v>355.16285516285512</v>
      </c>
      <c r="CW15" s="164">
        <f>'Production Summary'!$N$52</f>
        <v>12629.937629937627</v>
      </c>
      <c r="CX15" s="164">
        <f>'Production Summary'!$M$52</f>
        <v>701.66320166320156</v>
      </c>
      <c r="CY15" s="164">
        <f>'Production Summary'!$N$53</f>
        <v>12396.049896049895</v>
      </c>
      <c r="CZ15" s="164">
        <f>'Production Summary'!$M$53</f>
        <v>688.66943866943859</v>
      </c>
      <c r="DA15" s="164">
        <f>'Production Summary'!$N$54</f>
        <v>13799.376299376298</v>
      </c>
      <c r="DB15" s="164">
        <f>'Production Summary'!$M$54</f>
        <v>766.63201663201653</v>
      </c>
      <c r="DC15" s="328">
        <f>'Production Summary'!$N$60</f>
        <v>12863.825363825363</v>
      </c>
      <c r="DD15" s="328">
        <f>'Production Summary'!$M$60</f>
        <v>714.65696465696465</v>
      </c>
      <c r="DE15" s="164">
        <f>'Production Summary'!$N$59</f>
        <v>11148.648648648648</v>
      </c>
      <c r="DF15" s="328">
        <f>'Production Summary'!$M$59</f>
        <v>619.36936936936934</v>
      </c>
      <c r="DG15" s="164">
        <f>'Production Summary'!$N$55</f>
        <v>13842.68884268884</v>
      </c>
      <c r="DH15" s="164">
        <f>'Production Summary'!$M$55</f>
        <v>3460.67221067221</v>
      </c>
      <c r="DI15" s="164">
        <f>'Production Summary'!$N$56</f>
        <v>13097.713097713096</v>
      </c>
      <c r="DJ15" s="164">
        <f>'Production Summary'!$M$56</f>
        <v>163.72141372141371</v>
      </c>
      <c r="DK15" s="164">
        <f>'Production Summary'!$N$57</f>
        <v>14189.189189189186</v>
      </c>
      <c r="DL15" s="164">
        <f>'Production Summary'!$M$57</f>
        <v>394.14414414414409</v>
      </c>
      <c r="DM15" s="164">
        <f>'Production Summary'!$N$58</f>
        <v>14017.671517671517</v>
      </c>
      <c r="DN15" s="164">
        <f>'Production Summary'!$M$58</f>
        <v>778.75952875952873</v>
      </c>
      <c r="DO15" s="164">
        <f>'Production Summary'!$N$61</f>
        <v>4500</v>
      </c>
      <c r="DP15" s="328">
        <f>'Production Summary'!$M$61</f>
        <v>750</v>
      </c>
      <c r="DQ15" s="164">
        <v>0</v>
      </c>
      <c r="DR15" s="164">
        <f>'Production Summary'!$N$62</f>
        <v>8900</v>
      </c>
      <c r="DS15" s="164">
        <f>'Production Summary'!$N$70</f>
        <v>300</v>
      </c>
      <c r="DT15" s="328">
        <f>'Production Summary'!$M$70</f>
        <v>25</v>
      </c>
      <c r="DU15" s="164">
        <v>0</v>
      </c>
      <c r="DV15" s="164">
        <f>'Production Summary'!$N$71</f>
        <v>150</v>
      </c>
      <c r="DW15" s="164">
        <v>0</v>
      </c>
      <c r="DX15" s="164">
        <f>'Production Summary'!$N$64</f>
        <v>192</v>
      </c>
      <c r="DY15" s="164">
        <v>0</v>
      </c>
      <c r="DZ15" s="391">
        <f>'Production Summary'!$N$65</f>
        <v>384</v>
      </c>
      <c r="EA15" s="164">
        <v>0</v>
      </c>
      <c r="EB15" s="391">
        <f>'Production Summary'!$N$66</f>
        <v>192</v>
      </c>
      <c r="EC15" s="164">
        <v>0</v>
      </c>
      <c r="ED15" s="164">
        <f>'Production Summary'!$N$67</f>
        <v>96</v>
      </c>
      <c r="EE15" s="164">
        <v>0</v>
      </c>
      <c r="EF15" s="164">
        <f>'Production Summary'!$N$68</f>
        <v>96</v>
      </c>
      <c r="EG15" s="164">
        <v>0</v>
      </c>
      <c r="EH15" s="164">
        <f>'Production Summary'!$N$69</f>
        <v>340</v>
      </c>
      <c r="EI15" s="101">
        <f t="shared" si="0"/>
        <v>704640818.65389717</v>
      </c>
      <c r="EJ15" s="3"/>
      <c r="EK15" s="3"/>
      <c r="ER15" s="64" t="s">
        <v>31</v>
      </c>
      <c r="ES15" s="61" t="str">
        <f t="shared" si="1"/>
        <v/>
      </c>
      <c r="ET15" s="24">
        <f t="shared" si="2"/>
        <v>704640818.65389717</v>
      </c>
    </row>
    <row r="16" spans="1:150" ht="15" customHeight="1">
      <c r="A16" t="b">
        <f>C16=Jagdalpur!C16</f>
        <v>1</v>
      </c>
      <c r="B16" s="69">
        <f t="shared" si="3"/>
        <v>11</v>
      </c>
      <c r="C16" s="61" t="str">
        <f>IF(Jagdalpur!C16="","",Jagdalpur!C16)</f>
        <v/>
      </c>
      <c r="D16" s="164">
        <f>'Production Summary'!$N$4</f>
        <v>666</v>
      </c>
      <c r="E16" s="164">
        <f>'Production Summary'!$M$4</f>
        <v>27.75</v>
      </c>
      <c r="F16" s="164">
        <v>0</v>
      </c>
      <c r="G16" s="164">
        <f>'Production Summary'!$N$5</f>
        <v>666</v>
      </c>
      <c r="H16" s="164">
        <f>'Production Summary'!$M$5</f>
        <v>27.75</v>
      </c>
      <c r="I16" s="164">
        <v>0</v>
      </c>
      <c r="J16" s="164">
        <f>'Production Summary'!$N$6</f>
        <v>200</v>
      </c>
      <c r="K16" s="328">
        <f>'Production Summary'!$M$6</f>
        <v>7.5</v>
      </c>
      <c r="L16" s="164">
        <v>0</v>
      </c>
      <c r="M16" s="365">
        <f>'Production Summary'!$N$7</f>
        <v>612.72</v>
      </c>
      <c r="N16" s="367">
        <f>'Production Summary'!$M$7</f>
        <v>25.53</v>
      </c>
      <c r="O16" s="164">
        <v>0</v>
      </c>
      <c r="P16" s="164">
        <f>'Production Summary'!$N$8</f>
        <v>780</v>
      </c>
      <c r="Q16" s="164">
        <f>'Production Summary'!$M$8</f>
        <v>65</v>
      </c>
      <c r="R16" s="164">
        <v>0</v>
      </c>
      <c r="S16" s="164">
        <f>'Production Summary'!$N$9</f>
        <v>720</v>
      </c>
      <c r="T16" s="164">
        <f>'Production Summary'!$M$9</f>
        <v>60</v>
      </c>
      <c r="U16" s="164">
        <v>0</v>
      </c>
      <c r="V16" s="164">
        <f>'Production Summary'!$N$10</f>
        <v>876</v>
      </c>
      <c r="W16" s="164">
        <f>'Production Summary'!$M$10</f>
        <v>73</v>
      </c>
      <c r="X16" s="164">
        <v>0</v>
      </c>
      <c r="Y16" s="164">
        <f>'Production Summary'!$N$14</f>
        <v>177</v>
      </c>
      <c r="Z16" s="328">
        <f>'Production Summary'!$M$14</f>
        <v>14.75</v>
      </c>
      <c r="AA16" s="164">
        <v>0</v>
      </c>
      <c r="AB16" s="164">
        <f>'Production Summary'!$N$15</f>
        <v>126</v>
      </c>
      <c r="AC16" s="164">
        <f>'Production Summary'!$M$15</f>
        <v>21</v>
      </c>
      <c r="AD16" s="164">
        <v>0</v>
      </c>
      <c r="AE16" s="359">
        <f>'Production Summary'!$N$16</f>
        <v>252</v>
      </c>
      <c r="AF16" s="164">
        <f>'Production Summary'!$M$16</f>
        <v>21</v>
      </c>
      <c r="AG16" s="164">
        <v>0</v>
      </c>
      <c r="AH16" s="164">
        <f>'Production Summary'!$N$18</f>
        <v>1035</v>
      </c>
      <c r="AI16" s="164">
        <f>'Production Summary'!$M$18</f>
        <v>17.25</v>
      </c>
      <c r="AJ16" s="164">
        <v>0</v>
      </c>
      <c r="AK16" s="164">
        <f>'Production Summary'!$N$19</f>
        <v>870</v>
      </c>
      <c r="AL16" s="164">
        <f>'Production Summary'!$M$19</f>
        <v>29</v>
      </c>
      <c r="AM16" s="164">
        <v>0</v>
      </c>
      <c r="AN16" s="164">
        <f>'Production Summary'!$N$20</f>
        <v>864</v>
      </c>
      <c r="AO16" s="164">
        <f>'Production Summary'!$M$20</f>
        <v>72</v>
      </c>
      <c r="AP16" s="164">
        <v>0</v>
      </c>
      <c r="AQ16" s="164">
        <f>'Production Summary'!$N$21</f>
        <v>670</v>
      </c>
      <c r="AR16" s="164">
        <f>'Production Summary'!$M$21</f>
        <v>335</v>
      </c>
      <c r="AS16" s="164">
        <v>0</v>
      </c>
      <c r="AT16" s="386">
        <f>'Production Summary'!$N$22</f>
        <v>375</v>
      </c>
      <c r="AU16" s="164">
        <f>'Production Summary'!$N$23</f>
        <v>1050</v>
      </c>
      <c r="AV16" s="164">
        <f>'Production Summary'!$N$25</f>
        <v>300</v>
      </c>
      <c r="AW16" s="164">
        <f>'Production Summary'!$M$25</f>
        <v>25</v>
      </c>
      <c r="AX16" s="164">
        <v>0</v>
      </c>
      <c r="AY16" s="164">
        <f>'Production Summary'!$N$26</f>
        <v>300</v>
      </c>
      <c r="AZ16" s="164">
        <f>'Production Summary'!$M$26</f>
        <v>25</v>
      </c>
      <c r="BA16" s="164">
        <v>0</v>
      </c>
      <c r="BB16" s="164">
        <f>'Production Summary'!$N$28</f>
        <v>777</v>
      </c>
      <c r="BC16" s="164">
        <f>'Production Summary'!$M$28</f>
        <v>12.95</v>
      </c>
      <c r="BD16" s="164">
        <v>0</v>
      </c>
      <c r="BE16" s="164">
        <f>'Production Summary'!$N$29</f>
        <v>612</v>
      </c>
      <c r="BF16" s="164">
        <f>'Production Summary'!$M$29</f>
        <v>51</v>
      </c>
      <c r="BG16" s="164">
        <v>0</v>
      </c>
      <c r="BH16" s="164">
        <f>'Production Summary'!$N$30</f>
        <v>500</v>
      </c>
      <c r="BI16" s="164">
        <f>'Production Summary'!$M$30</f>
        <v>250</v>
      </c>
      <c r="BJ16" s="164">
        <v>0</v>
      </c>
      <c r="BK16" s="386"/>
      <c r="BL16" s="164">
        <f>'Production Summary'!$N$32</f>
        <v>875</v>
      </c>
      <c r="BM16" s="164">
        <f>'Production Summary'!$N$34</f>
        <v>360.59999999999997</v>
      </c>
      <c r="BN16" s="164">
        <f>'Production Summary'!$M$34</f>
        <v>6.01</v>
      </c>
      <c r="BO16" s="164">
        <v>0</v>
      </c>
      <c r="BP16" s="164">
        <f>'Production Summary'!$N$36</f>
        <v>717</v>
      </c>
      <c r="BQ16" s="164">
        <f>'Production Summary'!$M$36</f>
        <v>11.95</v>
      </c>
      <c r="BR16" s="164">
        <v>0</v>
      </c>
      <c r="BS16" s="164">
        <f>'Production Summary'!$N$37</f>
        <v>210</v>
      </c>
      <c r="BT16" s="164">
        <f>'Production Summary'!$M$37</f>
        <v>21</v>
      </c>
      <c r="BU16" s="164">
        <v>0</v>
      </c>
      <c r="BV16" s="164">
        <f>'Production Summary'!$N$38</f>
        <v>280</v>
      </c>
      <c r="BW16" s="164">
        <f>'Production Summary'!$M$38</f>
        <v>28</v>
      </c>
      <c r="BX16" s="164">
        <v>0</v>
      </c>
      <c r="BY16" s="165">
        <f>'Production Summary'!$N$39</f>
        <v>300.38406247988502</v>
      </c>
      <c r="BZ16" s="164">
        <f>'Production Summary'!$M$39</f>
        <v>30.038406247988501</v>
      </c>
      <c r="CA16" s="164">
        <v>0</v>
      </c>
      <c r="CB16" s="164">
        <f>'Production Summary'!$N$40</f>
        <v>131.30000000000001</v>
      </c>
      <c r="CC16" s="164">
        <f>'Production Summary'!$M$40</f>
        <v>13.13</v>
      </c>
      <c r="CD16" s="164">
        <v>0</v>
      </c>
      <c r="CE16" s="164">
        <f>'Production Summary'!$N$42</f>
        <v>1136.3519999999996</v>
      </c>
      <c r="CF16" s="164">
        <f>'Production Summary'!$M$42</f>
        <v>81.167999999999978</v>
      </c>
      <c r="CG16" s="164">
        <v>0</v>
      </c>
      <c r="CH16" s="164">
        <v>0</v>
      </c>
      <c r="CI16" s="164">
        <f>'Production Summary'!$N$43</f>
        <v>184</v>
      </c>
      <c r="CJ16" s="164">
        <v>0</v>
      </c>
      <c r="CK16" s="164">
        <f>'Production Summary'!$N$44</f>
        <v>355</v>
      </c>
      <c r="CL16" s="164">
        <v>0</v>
      </c>
      <c r="CM16" s="375">
        <f>'Production Summary'!$N$45</f>
        <v>1650</v>
      </c>
      <c r="CN16" s="164">
        <f>'Production Summary'!$N$46</f>
        <v>270</v>
      </c>
      <c r="CO16" s="164">
        <f>'Production Summary'!$N$47</f>
        <v>1350</v>
      </c>
      <c r="CP16" s="166"/>
      <c r="CQ16" s="164">
        <f>'Production Summary'!$N$49</f>
        <v>8004.1580041580037</v>
      </c>
      <c r="CR16" s="164">
        <f>'Production Summary'!$M$49</f>
        <v>66.701316701316699</v>
      </c>
      <c r="CS16" s="164">
        <f>'Production Summary'!$N$50</f>
        <v>13331.600831600828</v>
      </c>
      <c r="CT16" s="164">
        <f>'Production Summary'!$M$50</f>
        <v>148.1288981288981</v>
      </c>
      <c r="CU16" s="164">
        <f>'Production Summary'!$N$51</f>
        <v>12785.862785862784</v>
      </c>
      <c r="CV16" s="164">
        <f>'Production Summary'!$M$51</f>
        <v>355.16285516285512</v>
      </c>
      <c r="CW16" s="164">
        <f>'Production Summary'!$N$52</f>
        <v>12629.937629937627</v>
      </c>
      <c r="CX16" s="164">
        <f>'Production Summary'!$M$52</f>
        <v>701.66320166320156</v>
      </c>
      <c r="CY16" s="164">
        <f>'Production Summary'!$N$53</f>
        <v>12396.049896049895</v>
      </c>
      <c r="CZ16" s="164">
        <f>'Production Summary'!$M$53</f>
        <v>688.66943866943859</v>
      </c>
      <c r="DA16" s="164">
        <f>'Production Summary'!$N$54</f>
        <v>13799.376299376298</v>
      </c>
      <c r="DB16" s="164">
        <f>'Production Summary'!$M$54</f>
        <v>766.63201663201653</v>
      </c>
      <c r="DC16" s="328">
        <f>'Production Summary'!$N$60</f>
        <v>12863.825363825363</v>
      </c>
      <c r="DD16" s="328">
        <f>'Production Summary'!$M$60</f>
        <v>714.65696465696465</v>
      </c>
      <c r="DE16" s="164">
        <f>'Production Summary'!$N$59</f>
        <v>11148.648648648648</v>
      </c>
      <c r="DF16" s="328">
        <f>'Production Summary'!$M$59</f>
        <v>619.36936936936934</v>
      </c>
      <c r="DG16" s="164">
        <f>'Production Summary'!$N$55</f>
        <v>13842.68884268884</v>
      </c>
      <c r="DH16" s="164">
        <f>'Production Summary'!$M$55</f>
        <v>3460.67221067221</v>
      </c>
      <c r="DI16" s="164">
        <f>'Production Summary'!$N$56</f>
        <v>13097.713097713096</v>
      </c>
      <c r="DJ16" s="164">
        <f>'Production Summary'!$M$56</f>
        <v>163.72141372141371</v>
      </c>
      <c r="DK16" s="164">
        <f>'Production Summary'!$N$57</f>
        <v>14189.189189189186</v>
      </c>
      <c r="DL16" s="164">
        <f>'Production Summary'!$M$57</f>
        <v>394.14414414414409</v>
      </c>
      <c r="DM16" s="164">
        <f>'Production Summary'!$N$58</f>
        <v>14017.671517671517</v>
      </c>
      <c r="DN16" s="164">
        <f>'Production Summary'!$M$58</f>
        <v>778.75952875952873</v>
      </c>
      <c r="DO16" s="164">
        <f>'Production Summary'!$N$61</f>
        <v>4500</v>
      </c>
      <c r="DP16" s="328">
        <f>'Production Summary'!$M$61</f>
        <v>750</v>
      </c>
      <c r="DQ16" s="164">
        <v>0</v>
      </c>
      <c r="DR16" s="164">
        <f>'Production Summary'!$N$62</f>
        <v>8900</v>
      </c>
      <c r="DS16" s="164">
        <f>'Production Summary'!$N$70</f>
        <v>300</v>
      </c>
      <c r="DT16" s="328">
        <f>'Production Summary'!$M$70</f>
        <v>25</v>
      </c>
      <c r="DU16" s="164">
        <v>0</v>
      </c>
      <c r="DV16" s="164">
        <f>'Production Summary'!$N$71</f>
        <v>150</v>
      </c>
      <c r="DW16" s="164">
        <v>0</v>
      </c>
      <c r="DX16" s="164">
        <f>'Production Summary'!$N$64</f>
        <v>192</v>
      </c>
      <c r="DY16" s="164">
        <v>0</v>
      </c>
      <c r="DZ16" s="391">
        <f>'Production Summary'!$N$65</f>
        <v>384</v>
      </c>
      <c r="EA16" s="164">
        <v>0</v>
      </c>
      <c r="EB16" s="391">
        <f>'Production Summary'!$N$66</f>
        <v>192</v>
      </c>
      <c r="EC16" s="164">
        <v>0</v>
      </c>
      <c r="ED16" s="164">
        <f>'Production Summary'!$N$67</f>
        <v>96</v>
      </c>
      <c r="EE16" s="164">
        <v>0</v>
      </c>
      <c r="EF16" s="164">
        <f>'Production Summary'!$N$68</f>
        <v>96</v>
      </c>
      <c r="EG16" s="164">
        <v>0</v>
      </c>
      <c r="EH16" s="164">
        <f>'Production Summary'!$N$69</f>
        <v>340</v>
      </c>
      <c r="EI16" s="101">
        <f t="shared" si="0"/>
        <v>704640818.65389717</v>
      </c>
      <c r="EJ16" s="3"/>
      <c r="EK16" s="3"/>
      <c r="ER16" s="64" t="s">
        <v>32</v>
      </c>
      <c r="ES16" s="61" t="str">
        <f t="shared" si="1"/>
        <v/>
      </c>
      <c r="ET16" s="24">
        <f t="shared" si="2"/>
        <v>704640818.65389717</v>
      </c>
    </row>
    <row r="17" spans="1:150" ht="15" customHeight="1">
      <c r="A17" t="b">
        <f>C17=Jagdalpur!C17</f>
        <v>1</v>
      </c>
      <c r="B17" s="69">
        <f t="shared" si="3"/>
        <v>12</v>
      </c>
      <c r="C17" s="61" t="str">
        <f>IF(Jagdalpur!C17="","",Jagdalpur!C17)</f>
        <v/>
      </c>
      <c r="D17" s="164">
        <f>'Production Summary'!$N$4</f>
        <v>666</v>
      </c>
      <c r="E17" s="164">
        <f>'Production Summary'!$M$4</f>
        <v>27.75</v>
      </c>
      <c r="F17" s="164">
        <v>0</v>
      </c>
      <c r="G17" s="164">
        <f>'Production Summary'!$N$5</f>
        <v>666</v>
      </c>
      <c r="H17" s="164">
        <f>'Production Summary'!$M$5</f>
        <v>27.75</v>
      </c>
      <c r="I17" s="164">
        <v>0</v>
      </c>
      <c r="J17" s="164">
        <f>'Production Summary'!$N$6</f>
        <v>200</v>
      </c>
      <c r="K17" s="328">
        <f>'Production Summary'!$M$6</f>
        <v>7.5</v>
      </c>
      <c r="L17" s="164">
        <v>0</v>
      </c>
      <c r="M17" s="365">
        <f>'Production Summary'!$N$7</f>
        <v>612.72</v>
      </c>
      <c r="N17" s="367">
        <f>'Production Summary'!$M$7</f>
        <v>25.53</v>
      </c>
      <c r="O17" s="164">
        <v>0</v>
      </c>
      <c r="P17" s="164">
        <f>'Production Summary'!$N$8</f>
        <v>780</v>
      </c>
      <c r="Q17" s="164">
        <f>'Production Summary'!$M$8</f>
        <v>65</v>
      </c>
      <c r="R17" s="164">
        <v>0</v>
      </c>
      <c r="S17" s="164">
        <f>'Production Summary'!$N$9</f>
        <v>720</v>
      </c>
      <c r="T17" s="164">
        <f>'Production Summary'!$M$9</f>
        <v>60</v>
      </c>
      <c r="U17" s="164">
        <v>0</v>
      </c>
      <c r="V17" s="164">
        <f>'Production Summary'!$N$10</f>
        <v>876</v>
      </c>
      <c r="W17" s="164">
        <f>'Production Summary'!$M$10</f>
        <v>73</v>
      </c>
      <c r="X17" s="164">
        <v>0</v>
      </c>
      <c r="Y17" s="164">
        <f>'Production Summary'!$N$14</f>
        <v>177</v>
      </c>
      <c r="Z17" s="328">
        <f>'Production Summary'!$M$14</f>
        <v>14.75</v>
      </c>
      <c r="AA17" s="164">
        <v>0</v>
      </c>
      <c r="AB17" s="164">
        <f>'Production Summary'!$N$15</f>
        <v>126</v>
      </c>
      <c r="AC17" s="164">
        <f>'Production Summary'!$M$15</f>
        <v>21</v>
      </c>
      <c r="AD17" s="164">
        <v>0</v>
      </c>
      <c r="AE17" s="359">
        <f>'Production Summary'!$N$16</f>
        <v>252</v>
      </c>
      <c r="AF17" s="164">
        <f>'Production Summary'!$M$16</f>
        <v>21</v>
      </c>
      <c r="AG17" s="164">
        <v>0</v>
      </c>
      <c r="AH17" s="164">
        <f>'Production Summary'!$N$18</f>
        <v>1035</v>
      </c>
      <c r="AI17" s="164">
        <f>'Production Summary'!$M$18</f>
        <v>17.25</v>
      </c>
      <c r="AJ17" s="164">
        <v>0</v>
      </c>
      <c r="AK17" s="164">
        <f>'Production Summary'!$N$19</f>
        <v>870</v>
      </c>
      <c r="AL17" s="164">
        <f>'Production Summary'!$M$19</f>
        <v>29</v>
      </c>
      <c r="AM17" s="164">
        <v>0</v>
      </c>
      <c r="AN17" s="164">
        <f>'Production Summary'!$N$20</f>
        <v>864</v>
      </c>
      <c r="AO17" s="164">
        <f>'Production Summary'!$M$20</f>
        <v>72</v>
      </c>
      <c r="AP17" s="164">
        <v>0</v>
      </c>
      <c r="AQ17" s="164">
        <f>'Production Summary'!$N$21</f>
        <v>670</v>
      </c>
      <c r="AR17" s="164">
        <f>'Production Summary'!$M$21</f>
        <v>335</v>
      </c>
      <c r="AS17" s="164">
        <v>0</v>
      </c>
      <c r="AT17" s="386">
        <f>'Production Summary'!$N$22</f>
        <v>375</v>
      </c>
      <c r="AU17" s="164">
        <f>'Production Summary'!$N$23</f>
        <v>1050</v>
      </c>
      <c r="AV17" s="164">
        <f>'Production Summary'!$N$25</f>
        <v>300</v>
      </c>
      <c r="AW17" s="164">
        <f>'Production Summary'!$M$25</f>
        <v>25</v>
      </c>
      <c r="AX17" s="164">
        <v>0</v>
      </c>
      <c r="AY17" s="164">
        <f>'Production Summary'!$N$26</f>
        <v>300</v>
      </c>
      <c r="AZ17" s="164">
        <f>'Production Summary'!$M$26</f>
        <v>25</v>
      </c>
      <c r="BA17" s="164">
        <v>0</v>
      </c>
      <c r="BB17" s="164">
        <f>'Production Summary'!$N$28</f>
        <v>777</v>
      </c>
      <c r="BC17" s="164">
        <f>'Production Summary'!$M$28</f>
        <v>12.95</v>
      </c>
      <c r="BD17" s="164">
        <v>0</v>
      </c>
      <c r="BE17" s="164">
        <f>'Production Summary'!$N$29</f>
        <v>612</v>
      </c>
      <c r="BF17" s="164">
        <f>'Production Summary'!$M$29</f>
        <v>51</v>
      </c>
      <c r="BG17" s="164">
        <v>0</v>
      </c>
      <c r="BH17" s="164">
        <f>'Production Summary'!$N$30</f>
        <v>500</v>
      </c>
      <c r="BI17" s="164">
        <f>'Production Summary'!$M$30</f>
        <v>250</v>
      </c>
      <c r="BJ17" s="164">
        <v>0</v>
      </c>
      <c r="BK17" s="386"/>
      <c r="BL17" s="164">
        <f>'Production Summary'!$N$32</f>
        <v>875</v>
      </c>
      <c r="BM17" s="164">
        <f>'Production Summary'!$N$34</f>
        <v>360.59999999999997</v>
      </c>
      <c r="BN17" s="164">
        <f>'Production Summary'!$M$34</f>
        <v>6.01</v>
      </c>
      <c r="BO17" s="164">
        <v>0</v>
      </c>
      <c r="BP17" s="164">
        <f>'Production Summary'!$N$36</f>
        <v>717</v>
      </c>
      <c r="BQ17" s="164">
        <f>'Production Summary'!$M$36</f>
        <v>11.95</v>
      </c>
      <c r="BR17" s="164">
        <v>0</v>
      </c>
      <c r="BS17" s="164">
        <f>'Production Summary'!$N$37</f>
        <v>210</v>
      </c>
      <c r="BT17" s="164">
        <f>'Production Summary'!$M$37</f>
        <v>21</v>
      </c>
      <c r="BU17" s="164">
        <v>0</v>
      </c>
      <c r="BV17" s="164">
        <f>'Production Summary'!$N$38</f>
        <v>280</v>
      </c>
      <c r="BW17" s="164">
        <f>'Production Summary'!$M$38</f>
        <v>28</v>
      </c>
      <c r="BX17" s="164">
        <v>0</v>
      </c>
      <c r="BY17" s="165">
        <f>'Production Summary'!$N$39</f>
        <v>300.38406247988502</v>
      </c>
      <c r="BZ17" s="164">
        <f>'Production Summary'!$M$39</f>
        <v>30.038406247988501</v>
      </c>
      <c r="CA17" s="164">
        <v>0</v>
      </c>
      <c r="CB17" s="164">
        <f>'Production Summary'!$N$40</f>
        <v>131.30000000000001</v>
      </c>
      <c r="CC17" s="164">
        <f>'Production Summary'!$M$40</f>
        <v>13.13</v>
      </c>
      <c r="CD17" s="164">
        <v>0</v>
      </c>
      <c r="CE17" s="164">
        <f>'Production Summary'!$N$42</f>
        <v>1136.3519999999996</v>
      </c>
      <c r="CF17" s="164">
        <f>'Production Summary'!$M$42</f>
        <v>81.167999999999978</v>
      </c>
      <c r="CG17" s="164">
        <v>0</v>
      </c>
      <c r="CH17" s="164">
        <v>0</v>
      </c>
      <c r="CI17" s="164">
        <f>'Production Summary'!$N$43</f>
        <v>184</v>
      </c>
      <c r="CJ17" s="164">
        <v>0</v>
      </c>
      <c r="CK17" s="164">
        <f>'Production Summary'!$N$44</f>
        <v>355</v>
      </c>
      <c r="CL17" s="164">
        <v>0</v>
      </c>
      <c r="CM17" s="375">
        <f>'Production Summary'!$N$45</f>
        <v>1650</v>
      </c>
      <c r="CN17" s="164">
        <f>'Production Summary'!$N$46</f>
        <v>270</v>
      </c>
      <c r="CO17" s="164">
        <f>'Production Summary'!$N$47</f>
        <v>1350</v>
      </c>
      <c r="CP17" s="166"/>
      <c r="CQ17" s="164">
        <f>'Production Summary'!$N$49</f>
        <v>8004.1580041580037</v>
      </c>
      <c r="CR17" s="164">
        <f>'Production Summary'!$M$49</f>
        <v>66.701316701316699</v>
      </c>
      <c r="CS17" s="164">
        <f>'Production Summary'!$N$50</f>
        <v>13331.600831600828</v>
      </c>
      <c r="CT17" s="164">
        <f>'Production Summary'!$M$50</f>
        <v>148.1288981288981</v>
      </c>
      <c r="CU17" s="164">
        <f>'Production Summary'!$N$51</f>
        <v>12785.862785862784</v>
      </c>
      <c r="CV17" s="164">
        <f>'Production Summary'!$M$51</f>
        <v>355.16285516285512</v>
      </c>
      <c r="CW17" s="164">
        <f>'Production Summary'!$N$52</f>
        <v>12629.937629937627</v>
      </c>
      <c r="CX17" s="164">
        <f>'Production Summary'!$M$52</f>
        <v>701.66320166320156</v>
      </c>
      <c r="CY17" s="164">
        <f>'Production Summary'!$N$53</f>
        <v>12396.049896049895</v>
      </c>
      <c r="CZ17" s="164">
        <f>'Production Summary'!$M$53</f>
        <v>688.66943866943859</v>
      </c>
      <c r="DA17" s="164">
        <f>'Production Summary'!$N$54</f>
        <v>13799.376299376298</v>
      </c>
      <c r="DB17" s="164">
        <f>'Production Summary'!$M$54</f>
        <v>766.63201663201653</v>
      </c>
      <c r="DC17" s="328">
        <f>'Production Summary'!$N$60</f>
        <v>12863.825363825363</v>
      </c>
      <c r="DD17" s="328">
        <f>'Production Summary'!$M$60</f>
        <v>714.65696465696465</v>
      </c>
      <c r="DE17" s="164">
        <f>'Production Summary'!$N$59</f>
        <v>11148.648648648648</v>
      </c>
      <c r="DF17" s="328">
        <f>'Production Summary'!$M$59</f>
        <v>619.36936936936934</v>
      </c>
      <c r="DG17" s="164">
        <f>'Production Summary'!$N$55</f>
        <v>13842.68884268884</v>
      </c>
      <c r="DH17" s="164">
        <f>'Production Summary'!$M$55</f>
        <v>3460.67221067221</v>
      </c>
      <c r="DI17" s="164">
        <f>'Production Summary'!$N$56</f>
        <v>13097.713097713096</v>
      </c>
      <c r="DJ17" s="164">
        <f>'Production Summary'!$M$56</f>
        <v>163.72141372141371</v>
      </c>
      <c r="DK17" s="164">
        <f>'Production Summary'!$N$57</f>
        <v>14189.189189189186</v>
      </c>
      <c r="DL17" s="164">
        <f>'Production Summary'!$M$57</f>
        <v>394.14414414414409</v>
      </c>
      <c r="DM17" s="164">
        <f>'Production Summary'!$N$58</f>
        <v>14017.671517671517</v>
      </c>
      <c r="DN17" s="164">
        <f>'Production Summary'!$M$58</f>
        <v>778.75952875952873</v>
      </c>
      <c r="DO17" s="164">
        <f>'Production Summary'!$N$61</f>
        <v>4500</v>
      </c>
      <c r="DP17" s="328">
        <f>'Production Summary'!$M$61</f>
        <v>750</v>
      </c>
      <c r="DQ17" s="164">
        <v>0</v>
      </c>
      <c r="DR17" s="164">
        <f>'Production Summary'!$N$62</f>
        <v>8900</v>
      </c>
      <c r="DS17" s="164">
        <f>'Production Summary'!$N$70</f>
        <v>300</v>
      </c>
      <c r="DT17" s="328">
        <f>'Production Summary'!$M$70</f>
        <v>25</v>
      </c>
      <c r="DU17" s="164">
        <v>0</v>
      </c>
      <c r="DV17" s="164">
        <f>'Production Summary'!$N$71</f>
        <v>150</v>
      </c>
      <c r="DW17" s="164">
        <v>0</v>
      </c>
      <c r="DX17" s="164">
        <f>'Production Summary'!$N$64</f>
        <v>192</v>
      </c>
      <c r="DY17" s="164">
        <v>0</v>
      </c>
      <c r="DZ17" s="391">
        <f>'Production Summary'!$N$65</f>
        <v>384</v>
      </c>
      <c r="EA17" s="164">
        <v>0</v>
      </c>
      <c r="EB17" s="391">
        <f>'Production Summary'!$N$66</f>
        <v>192</v>
      </c>
      <c r="EC17" s="164">
        <v>0</v>
      </c>
      <c r="ED17" s="164">
        <f>'Production Summary'!$N$67</f>
        <v>96</v>
      </c>
      <c r="EE17" s="164">
        <v>0</v>
      </c>
      <c r="EF17" s="164">
        <f>'Production Summary'!$N$68</f>
        <v>96</v>
      </c>
      <c r="EG17" s="164">
        <v>0</v>
      </c>
      <c r="EH17" s="164">
        <f>'Production Summary'!$N$69</f>
        <v>340</v>
      </c>
      <c r="EI17" s="101">
        <f t="shared" si="0"/>
        <v>704640818.65389717</v>
      </c>
      <c r="EJ17" s="3"/>
      <c r="EK17" s="3"/>
      <c r="ER17" s="64" t="s">
        <v>33</v>
      </c>
      <c r="ES17" s="61" t="str">
        <f t="shared" si="1"/>
        <v/>
      </c>
      <c r="ET17" s="24">
        <f t="shared" si="2"/>
        <v>704640818.65389717</v>
      </c>
    </row>
    <row r="18" spans="1:150" ht="15" customHeight="1">
      <c r="A18" t="b">
        <f>C18=Jagdalpur!C18</f>
        <v>1</v>
      </c>
      <c r="B18" s="69">
        <f t="shared" si="3"/>
        <v>13</v>
      </c>
      <c r="C18" s="61" t="str">
        <f>IF(Jagdalpur!C18="","",Jagdalpur!C18)</f>
        <v/>
      </c>
      <c r="D18" s="164">
        <f>'Production Summary'!$N$4</f>
        <v>666</v>
      </c>
      <c r="E18" s="164">
        <f>'Production Summary'!$M$4</f>
        <v>27.75</v>
      </c>
      <c r="F18" s="164">
        <v>0</v>
      </c>
      <c r="G18" s="164">
        <f>'Production Summary'!$N$5</f>
        <v>666</v>
      </c>
      <c r="H18" s="164">
        <f>'Production Summary'!$M$5</f>
        <v>27.75</v>
      </c>
      <c r="I18" s="164">
        <v>0</v>
      </c>
      <c r="J18" s="164">
        <f>'Production Summary'!$N$6</f>
        <v>200</v>
      </c>
      <c r="K18" s="328">
        <f>'Production Summary'!$M$6</f>
        <v>7.5</v>
      </c>
      <c r="L18" s="164">
        <v>0</v>
      </c>
      <c r="M18" s="365">
        <f>'Production Summary'!$N$7</f>
        <v>612.72</v>
      </c>
      <c r="N18" s="367">
        <f>'Production Summary'!$M$7</f>
        <v>25.53</v>
      </c>
      <c r="O18" s="164">
        <v>0</v>
      </c>
      <c r="P18" s="164">
        <f>'Production Summary'!$N$8</f>
        <v>780</v>
      </c>
      <c r="Q18" s="164">
        <f>'Production Summary'!$M$8</f>
        <v>65</v>
      </c>
      <c r="R18" s="164">
        <v>0</v>
      </c>
      <c r="S18" s="164">
        <f>'Production Summary'!$N$9</f>
        <v>720</v>
      </c>
      <c r="T18" s="164">
        <f>'Production Summary'!$M$9</f>
        <v>60</v>
      </c>
      <c r="U18" s="164">
        <v>0</v>
      </c>
      <c r="V18" s="164">
        <f>'Production Summary'!$N$10</f>
        <v>876</v>
      </c>
      <c r="W18" s="164">
        <f>'Production Summary'!$M$10</f>
        <v>73</v>
      </c>
      <c r="X18" s="164">
        <v>0</v>
      </c>
      <c r="Y18" s="164">
        <f>'Production Summary'!$N$14</f>
        <v>177</v>
      </c>
      <c r="Z18" s="328">
        <f>'Production Summary'!$M$14</f>
        <v>14.75</v>
      </c>
      <c r="AA18" s="164">
        <v>0</v>
      </c>
      <c r="AB18" s="164">
        <f>'Production Summary'!$N$15</f>
        <v>126</v>
      </c>
      <c r="AC18" s="164">
        <f>'Production Summary'!$M$15</f>
        <v>21</v>
      </c>
      <c r="AD18" s="164">
        <v>0</v>
      </c>
      <c r="AE18" s="359">
        <f>'Production Summary'!$N$16</f>
        <v>252</v>
      </c>
      <c r="AF18" s="164">
        <f>'Production Summary'!$M$16</f>
        <v>21</v>
      </c>
      <c r="AG18" s="164">
        <v>0</v>
      </c>
      <c r="AH18" s="164">
        <f>'Production Summary'!$N$18</f>
        <v>1035</v>
      </c>
      <c r="AI18" s="164">
        <f>'Production Summary'!$M$18</f>
        <v>17.25</v>
      </c>
      <c r="AJ18" s="164">
        <v>0</v>
      </c>
      <c r="AK18" s="164">
        <f>'Production Summary'!$N$19</f>
        <v>870</v>
      </c>
      <c r="AL18" s="164">
        <f>'Production Summary'!$M$19</f>
        <v>29</v>
      </c>
      <c r="AM18" s="164">
        <v>0</v>
      </c>
      <c r="AN18" s="164">
        <f>'Production Summary'!$N$20</f>
        <v>864</v>
      </c>
      <c r="AO18" s="164">
        <f>'Production Summary'!$M$20</f>
        <v>72</v>
      </c>
      <c r="AP18" s="164">
        <v>0</v>
      </c>
      <c r="AQ18" s="164">
        <f>'Production Summary'!$N$21</f>
        <v>670</v>
      </c>
      <c r="AR18" s="164">
        <f>'Production Summary'!$M$21</f>
        <v>335</v>
      </c>
      <c r="AS18" s="164">
        <v>0</v>
      </c>
      <c r="AT18" s="386">
        <f>'Production Summary'!$N$22</f>
        <v>375</v>
      </c>
      <c r="AU18" s="164">
        <f>'Production Summary'!$N$23</f>
        <v>1050</v>
      </c>
      <c r="AV18" s="164">
        <f>'Production Summary'!$N$25</f>
        <v>300</v>
      </c>
      <c r="AW18" s="164">
        <f>'Production Summary'!$M$25</f>
        <v>25</v>
      </c>
      <c r="AX18" s="164">
        <v>0</v>
      </c>
      <c r="AY18" s="164">
        <f>'Production Summary'!$N$26</f>
        <v>300</v>
      </c>
      <c r="AZ18" s="164">
        <f>'Production Summary'!$M$26</f>
        <v>25</v>
      </c>
      <c r="BA18" s="164">
        <v>0</v>
      </c>
      <c r="BB18" s="164">
        <f>'Production Summary'!$N$28</f>
        <v>777</v>
      </c>
      <c r="BC18" s="164">
        <f>'Production Summary'!$M$28</f>
        <v>12.95</v>
      </c>
      <c r="BD18" s="164">
        <v>0</v>
      </c>
      <c r="BE18" s="164">
        <f>'Production Summary'!$N$29</f>
        <v>612</v>
      </c>
      <c r="BF18" s="164">
        <f>'Production Summary'!$M$29</f>
        <v>51</v>
      </c>
      <c r="BG18" s="164">
        <v>0</v>
      </c>
      <c r="BH18" s="164">
        <f>'Production Summary'!$N$30</f>
        <v>500</v>
      </c>
      <c r="BI18" s="164">
        <f>'Production Summary'!$M$30</f>
        <v>250</v>
      </c>
      <c r="BJ18" s="164">
        <v>0</v>
      </c>
      <c r="BK18" s="386"/>
      <c r="BL18" s="164">
        <f>'Production Summary'!$N$32</f>
        <v>875</v>
      </c>
      <c r="BM18" s="164">
        <f>'Production Summary'!$N$34</f>
        <v>360.59999999999997</v>
      </c>
      <c r="BN18" s="164">
        <f>'Production Summary'!$M$34</f>
        <v>6.01</v>
      </c>
      <c r="BO18" s="164">
        <v>0</v>
      </c>
      <c r="BP18" s="164">
        <f>'Production Summary'!$N$36</f>
        <v>717</v>
      </c>
      <c r="BQ18" s="164">
        <f>'Production Summary'!$M$36</f>
        <v>11.95</v>
      </c>
      <c r="BR18" s="164">
        <v>0</v>
      </c>
      <c r="BS18" s="164">
        <f>'Production Summary'!$N$37</f>
        <v>210</v>
      </c>
      <c r="BT18" s="164">
        <f>'Production Summary'!$M$37</f>
        <v>21</v>
      </c>
      <c r="BU18" s="164">
        <v>0</v>
      </c>
      <c r="BV18" s="164">
        <f>'Production Summary'!$N$38</f>
        <v>280</v>
      </c>
      <c r="BW18" s="164">
        <f>'Production Summary'!$M$38</f>
        <v>28</v>
      </c>
      <c r="BX18" s="164">
        <v>0</v>
      </c>
      <c r="BY18" s="165">
        <f>'Production Summary'!$N$39</f>
        <v>300.38406247988502</v>
      </c>
      <c r="BZ18" s="164">
        <f>'Production Summary'!$M$39</f>
        <v>30.038406247988501</v>
      </c>
      <c r="CA18" s="164">
        <v>0</v>
      </c>
      <c r="CB18" s="164">
        <f>'Production Summary'!$N$40</f>
        <v>131.30000000000001</v>
      </c>
      <c r="CC18" s="164">
        <f>'Production Summary'!$M$40</f>
        <v>13.13</v>
      </c>
      <c r="CD18" s="164">
        <v>0</v>
      </c>
      <c r="CE18" s="164">
        <f>'Production Summary'!$N$42</f>
        <v>1136.3519999999996</v>
      </c>
      <c r="CF18" s="164">
        <f>'Production Summary'!$M$42</f>
        <v>81.167999999999978</v>
      </c>
      <c r="CG18" s="164">
        <v>0</v>
      </c>
      <c r="CH18" s="164">
        <v>0</v>
      </c>
      <c r="CI18" s="164">
        <f>'Production Summary'!$N$43</f>
        <v>184</v>
      </c>
      <c r="CJ18" s="164">
        <v>0</v>
      </c>
      <c r="CK18" s="164">
        <f>'Production Summary'!$N$44</f>
        <v>355</v>
      </c>
      <c r="CL18" s="164">
        <v>0</v>
      </c>
      <c r="CM18" s="375">
        <f>'Production Summary'!$N$45</f>
        <v>1650</v>
      </c>
      <c r="CN18" s="164">
        <f>'Production Summary'!$N$46</f>
        <v>270</v>
      </c>
      <c r="CO18" s="164">
        <f>'Production Summary'!$N$47</f>
        <v>1350</v>
      </c>
      <c r="CP18" s="166"/>
      <c r="CQ18" s="164">
        <f>'Production Summary'!$N$49</f>
        <v>8004.1580041580037</v>
      </c>
      <c r="CR18" s="164">
        <f>'Production Summary'!$M$49</f>
        <v>66.701316701316699</v>
      </c>
      <c r="CS18" s="164">
        <f>'Production Summary'!$N$50</f>
        <v>13331.600831600828</v>
      </c>
      <c r="CT18" s="164">
        <f>'Production Summary'!$M$50</f>
        <v>148.1288981288981</v>
      </c>
      <c r="CU18" s="164">
        <f>'Production Summary'!$N$51</f>
        <v>12785.862785862784</v>
      </c>
      <c r="CV18" s="164">
        <f>'Production Summary'!$M$51</f>
        <v>355.16285516285512</v>
      </c>
      <c r="CW18" s="164">
        <f>'Production Summary'!$N$52</f>
        <v>12629.937629937627</v>
      </c>
      <c r="CX18" s="164">
        <f>'Production Summary'!$M$52</f>
        <v>701.66320166320156</v>
      </c>
      <c r="CY18" s="164">
        <f>'Production Summary'!$N$53</f>
        <v>12396.049896049895</v>
      </c>
      <c r="CZ18" s="164">
        <f>'Production Summary'!$M$53</f>
        <v>688.66943866943859</v>
      </c>
      <c r="DA18" s="164">
        <f>'Production Summary'!$N$54</f>
        <v>13799.376299376298</v>
      </c>
      <c r="DB18" s="164">
        <f>'Production Summary'!$M$54</f>
        <v>766.63201663201653</v>
      </c>
      <c r="DC18" s="328">
        <f>'Production Summary'!$N$60</f>
        <v>12863.825363825363</v>
      </c>
      <c r="DD18" s="328">
        <f>'Production Summary'!$M$60</f>
        <v>714.65696465696465</v>
      </c>
      <c r="DE18" s="164">
        <f>'Production Summary'!$N$59</f>
        <v>11148.648648648648</v>
      </c>
      <c r="DF18" s="328">
        <f>'Production Summary'!$M$59</f>
        <v>619.36936936936934</v>
      </c>
      <c r="DG18" s="164">
        <f>'Production Summary'!$N$55</f>
        <v>13842.68884268884</v>
      </c>
      <c r="DH18" s="164">
        <f>'Production Summary'!$M$55</f>
        <v>3460.67221067221</v>
      </c>
      <c r="DI18" s="164">
        <f>'Production Summary'!$N$56</f>
        <v>13097.713097713096</v>
      </c>
      <c r="DJ18" s="164">
        <f>'Production Summary'!$M$56</f>
        <v>163.72141372141371</v>
      </c>
      <c r="DK18" s="164">
        <f>'Production Summary'!$N$57</f>
        <v>14189.189189189186</v>
      </c>
      <c r="DL18" s="164">
        <f>'Production Summary'!$M$57</f>
        <v>394.14414414414409</v>
      </c>
      <c r="DM18" s="164">
        <f>'Production Summary'!$N$58</f>
        <v>14017.671517671517</v>
      </c>
      <c r="DN18" s="164">
        <f>'Production Summary'!$M$58</f>
        <v>778.75952875952873</v>
      </c>
      <c r="DO18" s="164">
        <f>'Production Summary'!$N$61</f>
        <v>4500</v>
      </c>
      <c r="DP18" s="328">
        <f>'Production Summary'!$M$61</f>
        <v>750</v>
      </c>
      <c r="DQ18" s="164">
        <v>0</v>
      </c>
      <c r="DR18" s="164">
        <f>'Production Summary'!$N$62</f>
        <v>8900</v>
      </c>
      <c r="DS18" s="164">
        <f>'Production Summary'!$N$70</f>
        <v>300</v>
      </c>
      <c r="DT18" s="328">
        <f>'Production Summary'!$M$70</f>
        <v>25</v>
      </c>
      <c r="DU18" s="164">
        <v>0</v>
      </c>
      <c r="DV18" s="164">
        <f>'Production Summary'!$N$71</f>
        <v>150</v>
      </c>
      <c r="DW18" s="164">
        <v>0</v>
      </c>
      <c r="DX18" s="164">
        <f>'Production Summary'!$N$64</f>
        <v>192</v>
      </c>
      <c r="DY18" s="164">
        <v>0</v>
      </c>
      <c r="DZ18" s="391">
        <f>'Production Summary'!$N$65</f>
        <v>384</v>
      </c>
      <c r="EA18" s="164">
        <v>0</v>
      </c>
      <c r="EB18" s="391">
        <f>'Production Summary'!$N$66</f>
        <v>192</v>
      </c>
      <c r="EC18" s="164">
        <v>0</v>
      </c>
      <c r="ED18" s="164">
        <f>'Production Summary'!$N$67</f>
        <v>96</v>
      </c>
      <c r="EE18" s="164">
        <v>0</v>
      </c>
      <c r="EF18" s="164">
        <f>'Production Summary'!$N$68</f>
        <v>96</v>
      </c>
      <c r="EG18" s="164">
        <v>0</v>
      </c>
      <c r="EH18" s="164">
        <f>'Production Summary'!$N$69</f>
        <v>340</v>
      </c>
      <c r="EI18" s="101">
        <f t="shared" si="0"/>
        <v>704640818.65389717</v>
      </c>
      <c r="EJ18" s="3"/>
      <c r="EK18" s="3"/>
      <c r="ER18" s="64" t="s">
        <v>34</v>
      </c>
      <c r="ES18" s="61" t="str">
        <f t="shared" si="1"/>
        <v/>
      </c>
      <c r="ET18" s="24">
        <f t="shared" si="2"/>
        <v>704640818.65389717</v>
      </c>
    </row>
    <row r="19" spans="1:150" ht="15" customHeight="1">
      <c r="A19" t="b">
        <f>C19=Jagdalpur!C19</f>
        <v>1</v>
      </c>
      <c r="B19" s="69">
        <f t="shared" si="3"/>
        <v>14</v>
      </c>
      <c r="C19" s="61" t="str">
        <f>IF(Jagdalpur!C19="","",Jagdalpur!C19)</f>
        <v/>
      </c>
      <c r="D19" s="164">
        <f>'Production Summary'!$N$4</f>
        <v>666</v>
      </c>
      <c r="E19" s="164">
        <f>'Production Summary'!$M$4</f>
        <v>27.75</v>
      </c>
      <c r="F19" s="164">
        <v>0</v>
      </c>
      <c r="G19" s="164">
        <f>'Production Summary'!$N$5</f>
        <v>666</v>
      </c>
      <c r="H19" s="164">
        <f>'Production Summary'!$M$5</f>
        <v>27.75</v>
      </c>
      <c r="I19" s="164">
        <v>0</v>
      </c>
      <c r="J19" s="164">
        <f>'Production Summary'!$N$6</f>
        <v>200</v>
      </c>
      <c r="K19" s="328">
        <f>'Production Summary'!$M$6</f>
        <v>7.5</v>
      </c>
      <c r="L19" s="164">
        <v>0</v>
      </c>
      <c r="M19" s="365">
        <f>'Production Summary'!$N$7</f>
        <v>612.72</v>
      </c>
      <c r="N19" s="367">
        <f>'Production Summary'!$M$7</f>
        <v>25.53</v>
      </c>
      <c r="O19" s="164">
        <v>0</v>
      </c>
      <c r="P19" s="164">
        <f>'Production Summary'!$N$8</f>
        <v>780</v>
      </c>
      <c r="Q19" s="164">
        <f>'Production Summary'!$M$8</f>
        <v>65</v>
      </c>
      <c r="R19" s="164">
        <v>0</v>
      </c>
      <c r="S19" s="164">
        <f>'Production Summary'!$N$9</f>
        <v>720</v>
      </c>
      <c r="T19" s="164">
        <f>'Production Summary'!$M$9</f>
        <v>60</v>
      </c>
      <c r="U19" s="164">
        <v>0</v>
      </c>
      <c r="V19" s="164">
        <f>'Production Summary'!$N$10</f>
        <v>876</v>
      </c>
      <c r="W19" s="164">
        <f>'Production Summary'!$M$10</f>
        <v>73</v>
      </c>
      <c r="X19" s="164">
        <v>0</v>
      </c>
      <c r="Y19" s="164">
        <f>'Production Summary'!$N$14</f>
        <v>177</v>
      </c>
      <c r="Z19" s="328">
        <f>'Production Summary'!$M$14</f>
        <v>14.75</v>
      </c>
      <c r="AA19" s="164">
        <v>0</v>
      </c>
      <c r="AB19" s="164">
        <f>'Production Summary'!$N$15</f>
        <v>126</v>
      </c>
      <c r="AC19" s="164">
        <f>'Production Summary'!$M$15</f>
        <v>21</v>
      </c>
      <c r="AD19" s="164">
        <v>0</v>
      </c>
      <c r="AE19" s="359">
        <f>'Production Summary'!$N$16</f>
        <v>252</v>
      </c>
      <c r="AF19" s="164">
        <f>'Production Summary'!$M$16</f>
        <v>21</v>
      </c>
      <c r="AG19" s="164">
        <v>0</v>
      </c>
      <c r="AH19" s="164">
        <f>'Production Summary'!$N$18</f>
        <v>1035</v>
      </c>
      <c r="AI19" s="164">
        <f>'Production Summary'!$M$18</f>
        <v>17.25</v>
      </c>
      <c r="AJ19" s="164">
        <v>0</v>
      </c>
      <c r="AK19" s="164">
        <f>'Production Summary'!$N$19</f>
        <v>870</v>
      </c>
      <c r="AL19" s="164">
        <f>'Production Summary'!$M$19</f>
        <v>29</v>
      </c>
      <c r="AM19" s="164">
        <v>0</v>
      </c>
      <c r="AN19" s="164">
        <f>'Production Summary'!$N$20</f>
        <v>864</v>
      </c>
      <c r="AO19" s="164">
        <f>'Production Summary'!$M$20</f>
        <v>72</v>
      </c>
      <c r="AP19" s="164">
        <v>0</v>
      </c>
      <c r="AQ19" s="164">
        <f>'Production Summary'!$N$21</f>
        <v>670</v>
      </c>
      <c r="AR19" s="164">
        <f>'Production Summary'!$M$21</f>
        <v>335</v>
      </c>
      <c r="AS19" s="164">
        <v>0</v>
      </c>
      <c r="AT19" s="386">
        <f>'Production Summary'!$N$22</f>
        <v>375</v>
      </c>
      <c r="AU19" s="164">
        <f>'Production Summary'!$N$23</f>
        <v>1050</v>
      </c>
      <c r="AV19" s="164">
        <f>'Production Summary'!$N$25</f>
        <v>300</v>
      </c>
      <c r="AW19" s="164">
        <f>'Production Summary'!$M$25</f>
        <v>25</v>
      </c>
      <c r="AX19" s="164">
        <v>0</v>
      </c>
      <c r="AY19" s="164">
        <f>'Production Summary'!$N$26</f>
        <v>300</v>
      </c>
      <c r="AZ19" s="164">
        <f>'Production Summary'!$M$26</f>
        <v>25</v>
      </c>
      <c r="BA19" s="164">
        <v>0</v>
      </c>
      <c r="BB19" s="164">
        <f>'Production Summary'!$N$28</f>
        <v>777</v>
      </c>
      <c r="BC19" s="164">
        <f>'Production Summary'!$M$28</f>
        <v>12.95</v>
      </c>
      <c r="BD19" s="164">
        <v>0</v>
      </c>
      <c r="BE19" s="164">
        <f>'Production Summary'!$N$29</f>
        <v>612</v>
      </c>
      <c r="BF19" s="164">
        <f>'Production Summary'!$M$29</f>
        <v>51</v>
      </c>
      <c r="BG19" s="164">
        <v>0</v>
      </c>
      <c r="BH19" s="164">
        <f>'Production Summary'!$N$30</f>
        <v>500</v>
      </c>
      <c r="BI19" s="164">
        <f>'Production Summary'!$M$30</f>
        <v>250</v>
      </c>
      <c r="BJ19" s="164">
        <v>0</v>
      </c>
      <c r="BK19" s="386"/>
      <c r="BL19" s="164">
        <f>'Production Summary'!$N$32</f>
        <v>875</v>
      </c>
      <c r="BM19" s="164">
        <f>'Production Summary'!$N$34</f>
        <v>360.59999999999997</v>
      </c>
      <c r="BN19" s="164">
        <f>'Production Summary'!$M$34</f>
        <v>6.01</v>
      </c>
      <c r="BO19" s="164">
        <v>0</v>
      </c>
      <c r="BP19" s="164">
        <f>'Production Summary'!$N$36</f>
        <v>717</v>
      </c>
      <c r="BQ19" s="164">
        <f>'Production Summary'!$M$36</f>
        <v>11.95</v>
      </c>
      <c r="BR19" s="164">
        <v>0</v>
      </c>
      <c r="BS19" s="164">
        <f>'Production Summary'!$N$37</f>
        <v>210</v>
      </c>
      <c r="BT19" s="164">
        <f>'Production Summary'!$M$37</f>
        <v>21</v>
      </c>
      <c r="BU19" s="164">
        <v>0</v>
      </c>
      <c r="BV19" s="164">
        <f>'Production Summary'!$N$38</f>
        <v>280</v>
      </c>
      <c r="BW19" s="164">
        <f>'Production Summary'!$M$38</f>
        <v>28</v>
      </c>
      <c r="BX19" s="164">
        <v>0</v>
      </c>
      <c r="BY19" s="165">
        <f>'Production Summary'!$N$39</f>
        <v>300.38406247988502</v>
      </c>
      <c r="BZ19" s="164">
        <f>'Production Summary'!$M$39</f>
        <v>30.038406247988501</v>
      </c>
      <c r="CA19" s="164">
        <v>0</v>
      </c>
      <c r="CB19" s="164">
        <f>'Production Summary'!$N$40</f>
        <v>131.30000000000001</v>
      </c>
      <c r="CC19" s="164">
        <f>'Production Summary'!$M$40</f>
        <v>13.13</v>
      </c>
      <c r="CD19" s="164">
        <v>0</v>
      </c>
      <c r="CE19" s="164">
        <f>'Production Summary'!$N$42</f>
        <v>1136.3519999999996</v>
      </c>
      <c r="CF19" s="164">
        <f>'Production Summary'!$M$42</f>
        <v>81.167999999999978</v>
      </c>
      <c r="CG19" s="164">
        <v>0</v>
      </c>
      <c r="CH19" s="164">
        <v>0</v>
      </c>
      <c r="CI19" s="164">
        <f>'Production Summary'!$N$43</f>
        <v>184</v>
      </c>
      <c r="CJ19" s="164">
        <v>0</v>
      </c>
      <c r="CK19" s="164">
        <f>'Production Summary'!$N$44</f>
        <v>355</v>
      </c>
      <c r="CL19" s="164">
        <v>0</v>
      </c>
      <c r="CM19" s="375">
        <f>'Production Summary'!$N$45</f>
        <v>1650</v>
      </c>
      <c r="CN19" s="164">
        <f>'Production Summary'!$N$46</f>
        <v>270</v>
      </c>
      <c r="CO19" s="164">
        <f>'Production Summary'!$N$47</f>
        <v>1350</v>
      </c>
      <c r="CP19" s="166"/>
      <c r="CQ19" s="164">
        <f>'Production Summary'!$N$49</f>
        <v>8004.1580041580037</v>
      </c>
      <c r="CR19" s="164">
        <f>'Production Summary'!$M$49</f>
        <v>66.701316701316699</v>
      </c>
      <c r="CS19" s="164">
        <f>'Production Summary'!$N$50</f>
        <v>13331.600831600828</v>
      </c>
      <c r="CT19" s="164">
        <f>'Production Summary'!$M$50</f>
        <v>148.1288981288981</v>
      </c>
      <c r="CU19" s="164">
        <f>'Production Summary'!$N$51</f>
        <v>12785.862785862784</v>
      </c>
      <c r="CV19" s="164">
        <f>'Production Summary'!$M$51</f>
        <v>355.16285516285512</v>
      </c>
      <c r="CW19" s="164">
        <f>'Production Summary'!$N$52</f>
        <v>12629.937629937627</v>
      </c>
      <c r="CX19" s="164">
        <f>'Production Summary'!$M$52</f>
        <v>701.66320166320156</v>
      </c>
      <c r="CY19" s="164">
        <f>'Production Summary'!$N$53</f>
        <v>12396.049896049895</v>
      </c>
      <c r="CZ19" s="164">
        <f>'Production Summary'!$M$53</f>
        <v>688.66943866943859</v>
      </c>
      <c r="DA19" s="164">
        <f>'Production Summary'!$N$54</f>
        <v>13799.376299376298</v>
      </c>
      <c r="DB19" s="164">
        <f>'Production Summary'!$M$54</f>
        <v>766.63201663201653</v>
      </c>
      <c r="DC19" s="328">
        <f>'Production Summary'!$N$60</f>
        <v>12863.825363825363</v>
      </c>
      <c r="DD19" s="328">
        <f>'Production Summary'!$M$60</f>
        <v>714.65696465696465</v>
      </c>
      <c r="DE19" s="164">
        <f>'Production Summary'!$N$59</f>
        <v>11148.648648648648</v>
      </c>
      <c r="DF19" s="328">
        <f>'Production Summary'!$M$59</f>
        <v>619.36936936936934</v>
      </c>
      <c r="DG19" s="164">
        <f>'Production Summary'!$N$55</f>
        <v>13842.68884268884</v>
      </c>
      <c r="DH19" s="164">
        <f>'Production Summary'!$M$55</f>
        <v>3460.67221067221</v>
      </c>
      <c r="DI19" s="164">
        <f>'Production Summary'!$N$56</f>
        <v>13097.713097713096</v>
      </c>
      <c r="DJ19" s="164">
        <f>'Production Summary'!$M$56</f>
        <v>163.72141372141371</v>
      </c>
      <c r="DK19" s="164">
        <f>'Production Summary'!$N$57</f>
        <v>14189.189189189186</v>
      </c>
      <c r="DL19" s="164">
        <f>'Production Summary'!$M$57</f>
        <v>394.14414414414409</v>
      </c>
      <c r="DM19" s="164">
        <f>'Production Summary'!$N$58</f>
        <v>14017.671517671517</v>
      </c>
      <c r="DN19" s="164">
        <f>'Production Summary'!$M$58</f>
        <v>778.75952875952873</v>
      </c>
      <c r="DO19" s="164">
        <f>'Production Summary'!$N$61</f>
        <v>4500</v>
      </c>
      <c r="DP19" s="328">
        <f>'Production Summary'!$M$61</f>
        <v>750</v>
      </c>
      <c r="DQ19" s="164">
        <v>0</v>
      </c>
      <c r="DR19" s="164">
        <f>'Production Summary'!$N$62</f>
        <v>8900</v>
      </c>
      <c r="DS19" s="164">
        <f>'Production Summary'!$N$70</f>
        <v>300</v>
      </c>
      <c r="DT19" s="328">
        <f>'Production Summary'!$M$70</f>
        <v>25</v>
      </c>
      <c r="DU19" s="164">
        <v>0</v>
      </c>
      <c r="DV19" s="164">
        <f>'Production Summary'!$N$71</f>
        <v>150</v>
      </c>
      <c r="DW19" s="164">
        <v>0</v>
      </c>
      <c r="DX19" s="164">
        <f>'Production Summary'!$N$64</f>
        <v>192</v>
      </c>
      <c r="DY19" s="164">
        <v>0</v>
      </c>
      <c r="DZ19" s="391">
        <f>'Production Summary'!$N$65</f>
        <v>384</v>
      </c>
      <c r="EA19" s="164">
        <v>0</v>
      </c>
      <c r="EB19" s="391">
        <f>'Production Summary'!$N$66</f>
        <v>192</v>
      </c>
      <c r="EC19" s="164">
        <v>0</v>
      </c>
      <c r="ED19" s="164">
        <f>'Production Summary'!$N$67</f>
        <v>96</v>
      </c>
      <c r="EE19" s="164">
        <v>0</v>
      </c>
      <c r="EF19" s="164">
        <f>'Production Summary'!$N$68</f>
        <v>96</v>
      </c>
      <c r="EG19" s="164">
        <v>0</v>
      </c>
      <c r="EH19" s="164">
        <f>'Production Summary'!$N$69</f>
        <v>340</v>
      </c>
      <c r="EI19" s="101">
        <f t="shared" si="0"/>
        <v>704640818.65389717</v>
      </c>
      <c r="EJ19" s="3"/>
      <c r="EK19" s="3"/>
      <c r="ER19" s="64" t="s">
        <v>35</v>
      </c>
      <c r="ES19" s="61" t="str">
        <f t="shared" si="1"/>
        <v/>
      </c>
      <c r="ET19" s="24">
        <f t="shared" si="2"/>
        <v>704640818.65389717</v>
      </c>
    </row>
    <row r="20" spans="1:150" ht="15" customHeight="1">
      <c r="A20" t="b">
        <f>C20=Jagdalpur!C20</f>
        <v>1</v>
      </c>
      <c r="B20" s="69">
        <f t="shared" si="3"/>
        <v>15</v>
      </c>
      <c r="C20" s="61" t="str">
        <f>IF(Jagdalpur!C20="","",Jagdalpur!C20)</f>
        <v/>
      </c>
      <c r="D20" s="164">
        <f>'Production Summary'!$N$4</f>
        <v>666</v>
      </c>
      <c r="E20" s="164">
        <f>'Production Summary'!$M$4</f>
        <v>27.75</v>
      </c>
      <c r="F20" s="164">
        <v>0</v>
      </c>
      <c r="G20" s="164">
        <f>'Production Summary'!$N$5</f>
        <v>666</v>
      </c>
      <c r="H20" s="164">
        <f>'Production Summary'!$M$5</f>
        <v>27.75</v>
      </c>
      <c r="I20" s="164">
        <v>0</v>
      </c>
      <c r="J20" s="164">
        <f>'Production Summary'!$N$6</f>
        <v>200</v>
      </c>
      <c r="K20" s="328">
        <f>'Production Summary'!$M$6</f>
        <v>7.5</v>
      </c>
      <c r="L20" s="164">
        <v>0</v>
      </c>
      <c r="M20" s="365">
        <f>'Production Summary'!$N$7</f>
        <v>612.72</v>
      </c>
      <c r="N20" s="367">
        <f>'Production Summary'!$M$7</f>
        <v>25.53</v>
      </c>
      <c r="O20" s="164">
        <v>0</v>
      </c>
      <c r="P20" s="164">
        <f>'Production Summary'!$N$8</f>
        <v>780</v>
      </c>
      <c r="Q20" s="164">
        <f>'Production Summary'!$M$8</f>
        <v>65</v>
      </c>
      <c r="R20" s="164">
        <v>0</v>
      </c>
      <c r="S20" s="164">
        <f>'Production Summary'!$N$9</f>
        <v>720</v>
      </c>
      <c r="T20" s="164">
        <f>'Production Summary'!$M$9</f>
        <v>60</v>
      </c>
      <c r="U20" s="164">
        <v>0</v>
      </c>
      <c r="V20" s="164">
        <f>'Production Summary'!$N$10</f>
        <v>876</v>
      </c>
      <c r="W20" s="164">
        <f>'Production Summary'!$M$10</f>
        <v>73</v>
      </c>
      <c r="X20" s="164">
        <v>0</v>
      </c>
      <c r="Y20" s="164">
        <f>'Production Summary'!$N$14</f>
        <v>177</v>
      </c>
      <c r="Z20" s="328">
        <f>'Production Summary'!$M$14</f>
        <v>14.75</v>
      </c>
      <c r="AA20" s="164">
        <v>0</v>
      </c>
      <c r="AB20" s="164">
        <f>'Production Summary'!$N$15</f>
        <v>126</v>
      </c>
      <c r="AC20" s="164">
        <f>'Production Summary'!$M$15</f>
        <v>21</v>
      </c>
      <c r="AD20" s="164">
        <v>0</v>
      </c>
      <c r="AE20" s="359">
        <f>'Production Summary'!$N$16</f>
        <v>252</v>
      </c>
      <c r="AF20" s="164">
        <f>'Production Summary'!$M$16</f>
        <v>21</v>
      </c>
      <c r="AG20" s="164">
        <v>0</v>
      </c>
      <c r="AH20" s="164">
        <f>'Production Summary'!$N$18</f>
        <v>1035</v>
      </c>
      <c r="AI20" s="164">
        <f>'Production Summary'!$M$18</f>
        <v>17.25</v>
      </c>
      <c r="AJ20" s="164">
        <v>0</v>
      </c>
      <c r="AK20" s="164">
        <f>'Production Summary'!$N$19</f>
        <v>870</v>
      </c>
      <c r="AL20" s="164">
        <f>'Production Summary'!$M$19</f>
        <v>29</v>
      </c>
      <c r="AM20" s="164">
        <v>0</v>
      </c>
      <c r="AN20" s="164">
        <f>'Production Summary'!$N$20</f>
        <v>864</v>
      </c>
      <c r="AO20" s="164">
        <f>'Production Summary'!$M$20</f>
        <v>72</v>
      </c>
      <c r="AP20" s="164">
        <v>0</v>
      </c>
      <c r="AQ20" s="164">
        <f>'Production Summary'!$N$21</f>
        <v>670</v>
      </c>
      <c r="AR20" s="164">
        <f>'Production Summary'!$M$21</f>
        <v>335</v>
      </c>
      <c r="AS20" s="164">
        <v>0</v>
      </c>
      <c r="AT20" s="386">
        <f>'Production Summary'!$N$22</f>
        <v>375</v>
      </c>
      <c r="AU20" s="164">
        <f>'Production Summary'!$N$23</f>
        <v>1050</v>
      </c>
      <c r="AV20" s="164">
        <f>'Production Summary'!$N$25</f>
        <v>300</v>
      </c>
      <c r="AW20" s="164">
        <f>'Production Summary'!$M$25</f>
        <v>25</v>
      </c>
      <c r="AX20" s="164">
        <v>0</v>
      </c>
      <c r="AY20" s="164">
        <f>'Production Summary'!$N$26</f>
        <v>300</v>
      </c>
      <c r="AZ20" s="164">
        <f>'Production Summary'!$M$26</f>
        <v>25</v>
      </c>
      <c r="BA20" s="164">
        <v>0</v>
      </c>
      <c r="BB20" s="164">
        <f>'Production Summary'!$N$28</f>
        <v>777</v>
      </c>
      <c r="BC20" s="164">
        <f>'Production Summary'!$M$28</f>
        <v>12.95</v>
      </c>
      <c r="BD20" s="164">
        <v>0</v>
      </c>
      <c r="BE20" s="164">
        <f>'Production Summary'!$N$29</f>
        <v>612</v>
      </c>
      <c r="BF20" s="164">
        <f>'Production Summary'!$M$29</f>
        <v>51</v>
      </c>
      <c r="BG20" s="164">
        <v>0</v>
      </c>
      <c r="BH20" s="164">
        <f>'Production Summary'!$N$30</f>
        <v>500</v>
      </c>
      <c r="BI20" s="164">
        <f>'Production Summary'!$M$30</f>
        <v>250</v>
      </c>
      <c r="BJ20" s="164">
        <v>0</v>
      </c>
      <c r="BK20" s="386"/>
      <c r="BL20" s="164">
        <f>'Production Summary'!$N$32</f>
        <v>875</v>
      </c>
      <c r="BM20" s="164">
        <f>'Production Summary'!$N$34</f>
        <v>360.59999999999997</v>
      </c>
      <c r="BN20" s="164">
        <f>'Production Summary'!$M$34</f>
        <v>6.01</v>
      </c>
      <c r="BO20" s="164">
        <v>0</v>
      </c>
      <c r="BP20" s="164">
        <f>'Production Summary'!$N$36</f>
        <v>717</v>
      </c>
      <c r="BQ20" s="164">
        <f>'Production Summary'!$M$36</f>
        <v>11.95</v>
      </c>
      <c r="BR20" s="164">
        <v>0</v>
      </c>
      <c r="BS20" s="164">
        <f>'Production Summary'!$N$37</f>
        <v>210</v>
      </c>
      <c r="BT20" s="164">
        <f>'Production Summary'!$M$37</f>
        <v>21</v>
      </c>
      <c r="BU20" s="164">
        <v>0</v>
      </c>
      <c r="BV20" s="164">
        <f>'Production Summary'!$N$38</f>
        <v>280</v>
      </c>
      <c r="BW20" s="164">
        <f>'Production Summary'!$M$38</f>
        <v>28</v>
      </c>
      <c r="BX20" s="164">
        <v>0</v>
      </c>
      <c r="BY20" s="165">
        <f>'Production Summary'!$N$39</f>
        <v>300.38406247988502</v>
      </c>
      <c r="BZ20" s="164">
        <f>'Production Summary'!$M$39</f>
        <v>30.038406247988501</v>
      </c>
      <c r="CA20" s="164">
        <v>0</v>
      </c>
      <c r="CB20" s="164">
        <f>'Production Summary'!$N$40</f>
        <v>131.30000000000001</v>
      </c>
      <c r="CC20" s="164">
        <f>'Production Summary'!$M$40</f>
        <v>13.13</v>
      </c>
      <c r="CD20" s="164">
        <v>0</v>
      </c>
      <c r="CE20" s="164">
        <f>'Production Summary'!$N$42</f>
        <v>1136.3519999999996</v>
      </c>
      <c r="CF20" s="164">
        <f>'Production Summary'!$M$42</f>
        <v>81.167999999999978</v>
      </c>
      <c r="CG20" s="164">
        <v>0</v>
      </c>
      <c r="CH20" s="164">
        <v>0</v>
      </c>
      <c r="CI20" s="164">
        <f>'Production Summary'!$N$43</f>
        <v>184</v>
      </c>
      <c r="CJ20" s="164">
        <v>0</v>
      </c>
      <c r="CK20" s="164">
        <f>'Production Summary'!$N$44</f>
        <v>355</v>
      </c>
      <c r="CL20" s="164">
        <v>0</v>
      </c>
      <c r="CM20" s="375">
        <f>'Production Summary'!$N$45</f>
        <v>1650</v>
      </c>
      <c r="CN20" s="164">
        <f>'Production Summary'!$N$46</f>
        <v>270</v>
      </c>
      <c r="CO20" s="164">
        <f>'Production Summary'!$N$47</f>
        <v>1350</v>
      </c>
      <c r="CP20" s="166"/>
      <c r="CQ20" s="164">
        <f>'Production Summary'!$N$49</f>
        <v>8004.1580041580037</v>
      </c>
      <c r="CR20" s="164">
        <f>'Production Summary'!$M$49</f>
        <v>66.701316701316699</v>
      </c>
      <c r="CS20" s="164">
        <f>'Production Summary'!$N$50</f>
        <v>13331.600831600828</v>
      </c>
      <c r="CT20" s="164">
        <f>'Production Summary'!$M$50</f>
        <v>148.1288981288981</v>
      </c>
      <c r="CU20" s="164">
        <f>'Production Summary'!$N$51</f>
        <v>12785.862785862784</v>
      </c>
      <c r="CV20" s="164">
        <f>'Production Summary'!$M$51</f>
        <v>355.16285516285512</v>
      </c>
      <c r="CW20" s="164">
        <f>'Production Summary'!$N$52</f>
        <v>12629.937629937627</v>
      </c>
      <c r="CX20" s="164">
        <f>'Production Summary'!$M$52</f>
        <v>701.66320166320156</v>
      </c>
      <c r="CY20" s="164">
        <f>'Production Summary'!$N$53</f>
        <v>12396.049896049895</v>
      </c>
      <c r="CZ20" s="164">
        <f>'Production Summary'!$M$53</f>
        <v>688.66943866943859</v>
      </c>
      <c r="DA20" s="164">
        <f>'Production Summary'!$N$54</f>
        <v>13799.376299376298</v>
      </c>
      <c r="DB20" s="164">
        <f>'Production Summary'!$M$54</f>
        <v>766.63201663201653</v>
      </c>
      <c r="DC20" s="328">
        <f>'Production Summary'!$N$60</f>
        <v>12863.825363825363</v>
      </c>
      <c r="DD20" s="328">
        <f>'Production Summary'!$M$60</f>
        <v>714.65696465696465</v>
      </c>
      <c r="DE20" s="164">
        <f>'Production Summary'!$N$59</f>
        <v>11148.648648648648</v>
      </c>
      <c r="DF20" s="328">
        <f>'Production Summary'!$M$59</f>
        <v>619.36936936936934</v>
      </c>
      <c r="DG20" s="164">
        <f>'Production Summary'!$N$55</f>
        <v>13842.68884268884</v>
      </c>
      <c r="DH20" s="164">
        <f>'Production Summary'!$M$55</f>
        <v>3460.67221067221</v>
      </c>
      <c r="DI20" s="164">
        <f>'Production Summary'!$N$56</f>
        <v>13097.713097713096</v>
      </c>
      <c r="DJ20" s="164">
        <f>'Production Summary'!$M$56</f>
        <v>163.72141372141371</v>
      </c>
      <c r="DK20" s="164">
        <f>'Production Summary'!$N$57</f>
        <v>14189.189189189186</v>
      </c>
      <c r="DL20" s="164">
        <f>'Production Summary'!$M$57</f>
        <v>394.14414414414409</v>
      </c>
      <c r="DM20" s="164">
        <f>'Production Summary'!$N$58</f>
        <v>14017.671517671517</v>
      </c>
      <c r="DN20" s="164">
        <f>'Production Summary'!$M$58</f>
        <v>778.75952875952873</v>
      </c>
      <c r="DO20" s="164">
        <f>'Production Summary'!$N$61</f>
        <v>4500</v>
      </c>
      <c r="DP20" s="328">
        <f>'Production Summary'!$M$61</f>
        <v>750</v>
      </c>
      <c r="DQ20" s="164">
        <v>0</v>
      </c>
      <c r="DR20" s="164">
        <f>'Production Summary'!$N$62</f>
        <v>8900</v>
      </c>
      <c r="DS20" s="164">
        <f>'Production Summary'!$N$70</f>
        <v>300</v>
      </c>
      <c r="DT20" s="328">
        <f>'Production Summary'!$M$70</f>
        <v>25</v>
      </c>
      <c r="DU20" s="164">
        <v>0</v>
      </c>
      <c r="DV20" s="164">
        <f>'Production Summary'!$N$71</f>
        <v>150</v>
      </c>
      <c r="DW20" s="164">
        <v>0</v>
      </c>
      <c r="DX20" s="164">
        <f>'Production Summary'!$N$64</f>
        <v>192</v>
      </c>
      <c r="DY20" s="164">
        <v>0</v>
      </c>
      <c r="DZ20" s="391">
        <f>'Production Summary'!$N$65</f>
        <v>384</v>
      </c>
      <c r="EA20" s="164">
        <v>0</v>
      </c>
      <c r="EB20" s="391">
        <f>'Production Summary'!$N$66</f>
        <v>192</v>
      </c>
      <c r="EC20" s="164">
        <v>0</v>
      </c>
      <c r="ED20" s="164">
        <f>'Production Summary'!$N$67</f>
        <v>96</v>
      </c>
      <c r="EE20" s="164">
        <v>0</v>
      </c>
      <c r="EF20" s="164">
        <f>'Production Summary'!$N$68</f>
        <v>96</v>
      </c>
      <c r="EG20" s="164">
        <v>0</v>
      </c>
      <c r="EH20" s="164">
        <f>'Production Summary'!$N$69</f>
        <v>340</v>
      </c>
      <c r="EI20" s="101">
        <f t="shared" si="0"/>
        <v>704640818.65389717</v>
      </c>
      <c r="EJ20" s="3"/>
      <c r="EK20" s="3"/>
      <c r="ER20" s="64" t="s">
        <v>36</v>
      </c>
      <c r="ES20" s="61" t="str">
        <f t="shared" si="1"/>
        <v/>
      </c>
      <c r="ET20" s="24">
        <f t="shared" si="2"/>
        <v>704640818.65389717</v>
      </c>
    </row>
    <row r="21" spans="1:150" ht="15" customHeight="1">
      <c r="A21" t="b">
        <f>C21=Jagdalpur!C21</f>
        <v>1</v>
      </c>
      <c r="B21" s="60">
        <f t="shared" si="3"/>
        <v>16</v>
      </c>
      <c r="C21" s="61" t="str">
        <f>IF(Jagdalpur!C21="","",Jagdalpur!C21)</f>
        <v/>
      </c>
      <c r="D21" s="164">
        <f>'Production Summary'!$N$4</f>
        <v>666</v>
      </c>
      <c r="E21" s="164">
        <f>'Production Summary'!$M$4</f>
        <v>27.75</v>
      </c>
      <c r="F21" s="164">
        <v>0</v>
      </c>
      <c r="G21" s="164">
        <f>'Production Summary'!$N$5</f>
        <v>666</v>
      </c>
      <c r="H21" s="164">
        <f>'Production Summary'!$M$5</f>
        <v>27.75</v>
      </c>
      <c r="I21" s="164">
        <v>0</v>
      </c>
      <c r="J21" s="164">
        <f>'Production Summary'!$N$6</f>
        <v>200</v>
      </c>
      <c r="K21" s="328">
        <f>'Production Summary'!$M$6</f>
        <v>7.5</v>
      </c>
      <c r="L21" s="164">
        <v>0</v>
      </c>
      <c r="M21" s="365">
        <f>'Production Summary'!$N$7</f>
        <v>612.72</v>
      </c>
      <c r="N21" s="367">
        <f>'Production Summary'!$M$7</f>
        <v>25.53</v>
      </c>
      <c r="O21" s="164">
        <v>0</v>
      </c>
      <c r="P21" s="164">
        <f>'Production Summary'!$N$8</f>
        <v>780</v>
      </c>
      <c r="Q21" s="164">
        <f>'Production Summary'!$M$8</f>
        <v>65</v>
      </c>
      <c r="R21" s="164">
        <v>0</v>
      </c>
      <c r="S21" s="164">
        <f>'Production Summary'!$N$9</f>
        <v>720</v>
      </c>
      <c r="T21" s="164">
        <f>'Production Summary'!$M$9</f>
        <v>60</v>
      </c>
      <c r="U21" s="164">
        <v>0</v>
      </c>
      <c r="V21" s="164">
        <f>'Production Summary'!$N$10</f>
        <v>876</v>
      </c>
      <c r="W21" s="164">
        <f>'Production Summary'!$M$10</f>
        <v>73</v>
      </c>
      <c r="X21" s="164">
        <v>0</v>
      </c>
      <c r="Y21" s="164">
        <f>'Production Summary'!$N$14</f>
        <v>177</v>
      </c>
      <c r="Z21" s="328">
        <f>'Production Summary'!$M$14</f>
        <v>14.75</v>
      </c>
      <c r="AA21" s="164">
        <v>0</v>
      </c>
      <c r="AB21" s="164">
        <f>'Production Summary'!$N$15</f>
        <v>126</v>
      </c>
      <c r="AC21" s="164">
        <f>'Production Summary'!$M$15</f>
        <v>21</v>
      </c>
      <c r="AD21" s="164">
        <v>0</v>
      </c>
      <c r="AE21" s="359">
        <f>'Production Summary'!$N$16</f>
        <v>252</v>
      </c>
      <c r="AF21" s="164">
        <f>'Production Summary'!$M$16</f>
        <v>21</v>
      </c>
      <c r="AG21" s="164">
        <v>0</v>
      </c>
      <c r="AH21" s="164">
        <f>'Production Summary'!$N$18</f>
        <v>1035</v>
      </c>
      <c r="AI21" s="164">
        <f>'Production Summary'!$M$18</f>
        <v>17.25</v>
      </c>
      <c r="AJ21" s="164">
        <v>0</v>
      </c>
      <c r="AK21" s="164">
        <f>'Production Summary'!$N$19</f>
        <v>870</v>
      </c>
      <c r="AL21" s="164">
        <f>'Production Summary'!$M$19</f>
        <v>29</v>
      </c>
      <c r="AM21" s="164">
        <v>0</v>
      </c>
      <c r="AN21" s="164">
        <f>'Production Summary'!$N$20</f>
        <v>864</v>
      </c>
      <c r="AO21" s="164">
        <f>'Production Summary'!$M$20</f>
        <v>72</v>
      </c>
      <c r="AP21" s="164">
        <v>0</v>
      </c>
      <c r="AQ21" s="164">
        <f>'Production Summary'!$N$21</f>
        <v>670</v>
      </c>
      <c r="AR21" s="164">
        <f>'Production Summary'!$M$21</f>
        <v>335</v>
      </c>
      <c r="AS21" s="164">
        <v>0</v>
      </c>
      <c r="AT21" s="386">
        <f>'Production Summary'!$N$22</f>
        <v>375</v>
      </c>
      <c r="AU21" s="164">
        <f>'Production Summary'!$N$23</f>
        <v>1050</v>
      </c>
      <c r="AV21" s="164">
        <f>'Production Summary'!$N$25</f>
        <v>300</v>
      </c>
      <c r="AW21" s="164">
        <f>'Production Summary'!$M$25</f>
        <v>25</v>
      </c>
      <c r="AX21" s="164">
        <v>0</v>
      </c>
      <c r="AY21" s="164">
        <f>'Production Summary'!$N$26</f>
        <v>300</v>
      </c>
      <c r="AZ21" s="164">
        <f>'Production Summary'!$M$26</f>
        <v>25</v>
      </c>
      <c r="BA21" s="164">
        <v>0</v>
      </c>
      <c r="BB21" s="164">
        <f>'Production Summary'!$N$28</f>
        <v>777</v>
      </c>
      <c r="BC21" s="164">
        <f>'Production Summary'!$M$28</f>
        <v>12.95</v>
      </c>
      <c r="BD21" s="164">
        <v>0</v>
      </c>
      <c r="BE21" s="164">
        <f>'Production Summary'!$N$29</f>
        <v>612</v>
      </c>
      <c r="BF21" s="164">
        <f>'Production Summary'!$M$29</f>
        <v>51</v>
      </c>
      <c r="BG21" s="164">
        <v>0</v>
      </c>
      <c r="BH21" s="164">
        <f>'Production Summary'!$N$30</f>
        <v>500</v>
      </c>
      <c r="BI21" s="164">
        <f>'Production Summary'!$M$30</f>
        <v>250</v>
      </c>
      <c r="BJ21" s="164">
        <v>0</v>
      </c>
      <c r="BK21" s="386"/>
      <c r="BL21" s="164">
        <f>'Production Summary'!$N$32</f>
        <v>875</v>
      </c>
      <c r="BM21" s="164">
        <f>'Production Summary'!$N$34</f>
        <v>360.59999999999997</v>
      </c>
      <c r="BN21" s="164">
        <f>'Production Summary'!$M$34</f>
        <v>6.01</v>
      </c>
      <c r="BO21" s="164">
        <v>0</v>
      </c>
      <c r="BP21" s="164">
        <f>'Production Summary'!$N$36</f>
        <v>717</v>
      </c>
      <c r="BQ21" s="164">
        <f>'Production Summary'!$M$36</f>
        <v>11.95</v>
      </c>
      <c r="BR21" s="164">
        <v>0</v>
      </c>
      <c r="BS21" s="164">
        <f>'Production Summary'!$N$37</f>
        <v>210</v>
      </c>
      <c r="BT21" s="164">
        <f>'Production Summary'!$M$37</f>
        <v>21</v>
      </c>
      <c r="BU21" s="164">
        <v>0</v>
      </c>
      <c r="BV21" s="164">
        <f>'Production Summary'!$N$38</f>
        <v>280</v>
      </c>
      <c r="BW21" s="164">
        <f>'Production Summary'!$M$38</f>
        <v>28</v>
      </c>
      <c r="BX21" s="164">
        <v>0</v>
      </c>
      <c r="BY21" s="165">
        <f>'Production Summary'!$N$39</f>
        <v>300.38406247988502</v>
      </c>
      <c r="BZ21" s="164">
        <f>'Production Summary'!$M$39</f>
        <v>30.038406247988501</v>
      </c>
      <c r="CA21" s="164">
        <v>0</v>
      </c>
      <c r="CB21" s="164">
        <f>'Production Summary'!$N$40</f>
        <v>131.30000000000001</v>
      </c>
      <c r="CC21" s="164">
        <f>'Production Summary'!$M$40</f>
        <v>13.13</v>
      </c>
      <c r="CD21" s="164">
        <v>0</v>
      </c>
      <c r="CE21" s="164">
        <f>'Production Summary'!$N$42</f>
        <v>1136.3519999999996</v>
      </c>
      <c r="CF21" s="164">
        <f>'Production Summary'!$M$42</f>
        <v>81.167999999999978</v>
      </c>
      <c r="CG21" s="164">
        <v>0</v>
      </c>
      <c r="CH21" s="164">
        <v>0</v>
      </c>
      <c r="CI21" s="164">
        <f>'Production Summary'!$N$43</f>
        <v>184</v>
      </c>
      <c r="CJ21" s="164">
        <v>0</v>
      </c>
      <c r="CK21" s="164">
        <f>'Production Summary'!$N$44</f>
        <v>355</v>
      </c>
      <c r="CL21" s="164">
        <v>0</v>
      </c>
      <c r="CM21" s="375">
        <f>'Production Summary'!$N$45</f>
        <v>1650</v>
      </c>
      <c r="CN21" s="164">
        <f>'Production Summary'!$N$46</f>
        <v>270</v>
      </c>
      <c r="CO21" s="164">
        <f>'Production Summary'!$N$47</f>
        <v>1350</v>
      </c>
      <c r="CP21" s="166"/>
      <c r="CQ21" s="164">
        <f>'Production Summary'!$N$49</f>
        <v>8004.1580041580037</v>
      </c>
      <c r="CR21" s="164">
        <f>'Production Summary'!$M$49</f>
        <v>66.701316701316699</v>
      </c>
      <c r="CS21" s="164">
        <f>'Production Summary'!$N$50</f>
        <v>13331.600831600828</v>
      </c>
      <c r="CT21" s="164">
        <f>'Production Summary'!$M$50</f>
        <v>148.1288981288981</v>
      </c>
      <c r="CU21" s="164">
        <f>'Production Summary'!$N$51</f>
        <v>12785.862785862784</v>
      </c>
      <c r="CV21" s="164">
        <f>'Production Summary'!$M$51</f>
        <v>355.16285516285512</v>
      </c>
      <c r="CW21" s="164">
        <f>'Production Summary'!$N$52</f>
        <v>12629.937629937627</v>
      </c>
      <c r="CX21" s="164">
        <f>'Production Summary'!$M$52</f>
        <v>701.66320166320156</v>
      </c>
      <c r="CY21" s="164">
        <f>'Production Summary'!$N$53</f>
        <v>12396.049896049895</v>
      </c>
      <c r="CZ21" s="164">
        <f>'Production Summary'!$M$53</f>
        <v>688.66943866943859</v>
      </c>
      <c r="DA21" s="164">
        <f>'Production Summary'!$N$54</f>
        <v>13799.376299376298</v>
      </c>
      <c r="DB21" s="164">
        <f>'Production Summary'!$M$54</f>
        <v>766.63201663201653</v>
      </c>
      <c r="DC21" s="328">
        <f>'Production Summary'!$N$60</f>
        <v>12863.825363825363</v>
      </c>
      <c r="DD21" s="328">
        <f>'Production Summary'!$M$60</f>
        <v>714.65696465696465</v>
      </c>
      <c r="DE21" s="164">
        <f>'Production Summary'!$N$59</f>
        <v>11148.648648648648</v>
      </c>
      <c r="DF21" s="328">
        <f>'Production Summary'!$M$59</f>
        <v>619.36936936936934</v>
      </c>
      <c r="DG21" s="164">
        <f>'Production Summary'!$N$55</f>
        <v>13842.68884268884</v>
      </c>
      <c r="DH21" s="164">
        <f>'Production Summary'!$M$55</f>
        <v>3460.67221067221</v>
      </c>
      <c r="DI21" s="164">
        <f>'Production Summary'!$N$56</f>
        <v>13097.713097713096</v>
      </c>
      <c r="DJ21" s="164">
        <f>'Production Summary'!$M$56</f>
        <v>163.72141372141371</v>
      </c>
      <c r="DK21" s="164">
        <f>'Production Summary'!$N$57</f>
        <v>14189.189189189186</v>
      </c>
      <c r="DL21" s="164">
        <f>'Production Summary'!$M$57</f>
        <v>394.14414414414409</v>
      </c>
      <c r="DM21" s="164">
        <f>'Production Summary'!$N$58</f>
        <v>14017.671517671517</v>
      </c>
      <c r="DN21" s="164">
        <f>'Production Summary'!$M$58</f>
        <v>778.75952875952873</v>
      </c>
      <c r="DO21" s="164">
        <f>'Production Summary'!$N$61</f>
        <v>4500</v>
      </c>
      <c r="DP21" s="328">
        <f>'Production Summary'!$M$61</f>
        <v>750</v>
      </c>
      <c r="DQ21" s="164">
        <v>0</v>
      </c>
      <c r="DR21" s="164">
        <f>'Production Summary'!$N$62</f>
        <v>8900</v>
      </c>
      <c r="DS21" s="164">
        <f>'Production Summary'!$N$70</f>
        <v>300</v>
      </c>
      <c r="DT21" s="328">
        <f>'Production Summary'!$M$70</f>
        <v>25</v>
      </c>
      <c r="DU21" s="164">
        <v>0</v>
      </c>
      <c r="DV21" s="164">
        <f>'Production Summary'!$N$71</f>
        <v>150</v>
      </c>
      <c r="DW21" s="164">
        <v>0</v>
      </c>
      <c r="DX21" s="164">
        <f>'Production Summary'!$N$64</f>
        <v>192</v>
      </c>
      <c r="DY21" s="164">
        <v>0</v>
      </c>
      <c r="DZ21" s="391">
        <f>'Production Summary'!$N$65</f>
        <v>384</v>
      </c>
      <c r="EA21" s="164">
        <v>0</v>
      </c>
      <c r="EB21" s="391">
        <f>'Production Summary'!$N$66</f>
        <v>192</v>
      </c>
      <c r="EC21" s="164">
        <v>0</v>
      </c>
      <c r="ED21" s="164">
        <f>'Production Summary'!$N$67</f>
        <v>96</v>
      </c>
      <c r="EE21" s="164">
        <v>0</v>
      </c>
      <c r="EF21" s="164">
        <f>'Production Summary'!$N$68</f>
        <v>96</v>
      </c>
      <c r="EG21" s="164">
        <v>0</v>
      </c>
      <c r="EH21" s="164">
        <f>'Production Summary'!$N$69</f>
        <v>340</v>
      </c>
      <c r="EI21" s="101">
        <f t="shared" si="0"/>
        <v>704640818.65389717</v>
      </c>
      <c r="EJ21" s="3"/>
      <c r="EK21" s="3"/>
      <c r="ER21" s="64" t="s">
        <v>37</v>
      </c>
      <c r="ES21" s="61" t="str">
        <f t="shared" si="1"/>
        <v/>
      </c>
      <c r="ET21" s="24">
        <f t="shared" si="2"/>
        <v>704640818.65389717</v>
      </c>
    </row>
    <row r="22" spans="1:150" ht="15" customHeight="1">
      <c r="A22" t="b">
        <f>C22=Jagdalpur!C22</f>
        <v>1</v>
      </c>
      <c r="B22" s="60">
        <f t="shared" si="3"/>
        <v>17</v>
      </c>
      <c r="C22" s="61" t="str">
        <f>IF(Jagdalpur!C22="","",Jagdalpur!C22)</f>
        <v/>
      </c>
      <c r="D22" s="164">
        <f>'Production Summary'!$N$4</f>
        <v>666</v>
      </c>
      <c r="E22" s="164">
        <f>'Production Summary'!$M$4</f>
        <v>27.75</v>
      </c>
      <c r="F22" s="164">
        <v>0</v>
      </c>
      <c r="G22" s="164">
        <f>'Production Summary'!$N$5</f>
        <v>666</v>
      </c>
      <c r="H22" s="164">
        <f>'Production Summary'!$M$5</f>
        <v>27.75</v>
      </c>
      <c r="I22" s="164">
        <v>0</v>
      </c>
      <c r="J22" s="164">
        <f>'Production Summary'!$N$6</f>
        <v>200</v>
      </c>
      <c r="K22" s="328">
        <f>'Production Summary'!$M$6</f>
        <v>7.5</v>
      </c>
      <c r="L22" s="164">
        <v>0</v>
      </c>
      <c r="M22" s="365">
        <f>'Production Summary'!$N$7</f>
        <v>612.72</v>
      </c>
      <c r="N22" s="367">
        <f>'Production Summary'!$M$7</f>
        <v>25.53</v>
      </c>
      <c r="O22" s="164">
        <v>0</v>
      </c>
      <c r="P22" s="164">
        <f>'Production Summary'!$N$8</f>
        <v>780</v>
      </c>
      <c r="Q22" s="164">
        <f>'Production Summary'!$M$8</f>
        <v>65</v>
      </c>
      <c r="R22" s="164">
        <v>0</v>
      </c>
      <c r="S22" s="164">
        <f>'Production Summary'!$N$9</f>
        <v>720</v>
      </c>
      <c r="T22" s="164">
        <f>'Production Summary'!$M$9</f>
        <v>60</v>
      </c>
      <c r="U22" s="164">
        <v>0</v>
      </c>
      <c r="V22" s="164">
        <f>'Production Summary'!$N$10</f>
        <v>876</v>
      </c>
      <c r="W22" s="164">
        <f>'Production Summary'!$M$10</f>
        <v>73</v>
      </c>
      <c r="X22" s="164">
        <v>0</v>
      </c>
      <c r="Y22" s="164">
        <f>'Production Summary'!$N$14</f>
        <v>177</v>
      </c>
      <c r="Z22" s="328">
        <f>'Production Summary'!$M$14</f>
        <v>14.75</v>
      </c>
      <c r="AA22" s="164">
        <v>0</v>
      </c>
      <c r="AB22" s="164">
        <f>'Production Summary'!$N$15</f>
        <v>126</v>
      </c>
      <c r="AC22" s="164">
        <f>'Production Summary'!$M$15</f>
        <v>21</v>
      </c>
      <c r="AD22" s="164">
        <v>0</v>
      </c>
      <c r="AE22" s="359">
        <f>'Production Summary'!$N$16</f>
        <v>252</v>
      </c>
      <c r="AF22" s="164">
        <f>'Production Summary'!$M$16</f>
        <v>21</v>
      </c>
      <c r="AG22" s="164">
        <v>0</v>
      </c>
      <c r="AH22" s="164">
        <f>'Production Summary'!$N$18</f>
        <v>1035</v>
      </c>
      <c r="AI22" s="164">
        <f>'Production Summary'!$M$18</f>
        <v>17.25</v>
      </c>
      <c r="AJ22" s="164">
        <v>0</v>
      </c>
      <c r="AK22" s="164">
        <f>'Production Summary'!$N$19</f>
        <v>870</v>
      </c>
      <c r="AL22" s="164">
        <f>'Production Summary'!$M$19</f>
        <v>29</v>
      </c>
      <c r="AM22" s="164">
        <v>0</v>
      </c>
      <c r="AN22" s="164">
        <f>'Production Summary'!$N$20</f>
        <v>864</v>
      </c>
      <c r="AO22" s="164">
        <f>'Production Summary'!$M$20</f>
        <v>72</v>
      </c>
      <c r="AP22" s="164">
        <v>0</v>
      </c>
      <c r="AQ22" s="164">
        <f>'Production Summary'!$N$21</f>
        <v>670</v>
      </c>
      <c r="AR22" s="164">
        <f>'Production Summary'!$M$21</f>
        <v>335</v>
      </c>
      <c r="AS22" s="164">
        <v>0</v>
      </c>
      <c r="AT22" s="386">
        <f>'Production Summary'!$N$22</f>
        <v>375</v>
      </c>
      <c r="AU22" s="164">
        <f>'Production Summary'!$N$23</f>
        <v>1050</v>
      </c>
      <c r="AV22" s="164">
        <f>'Production Summary'!$N$25</f>
        <v>300</v>
      </c>
      <c r="AW22" s="164">
        <f>'Production Summary'!$M$25</f>
        <v>25</v>
      </c>
      <c r="AX22" s="164">
        <v>0</v>
      </c>
      <c r="AY22" s="164">
        <f>'Production Summary'!$N$26</f>
        <v>300</v>
      </c>
      <c r="AZ22" s="164">
        <f>'Production Summary'!$M$26</f>
        <v>25</v>
      </c>
      <c r="BA22" s="164">
        <v>0</v>
      </c>
      <c r="BB22" s="164">
        <f>'Production Summary'!$N$28</f>
        <v>777</v>
      </c>
      <c r="BC22" s="164">
        <f>'Production Summary'!$M$28</f>
        <v>12.95</v>
      </c>
      <c r="BD22" s="164">
        <v>0</v>
      </c>
      <c r="BE22" s="164">
        <f>'Production Summary'!$N$29</f>
        <v>612</v>
      </c>
      <c r="BF22" s="164">
        <f>'Production Summary'!$M$29</f>
        <v>51</v>
      </c>
      <c r="BG22" s="164">
        <v>0</v>
      </c>
      <c r="BH22" s="164">
        <f>'Production Summary'!$N$30</f>
        <v>500</v>
      </c>
      <c r="BI22" s="164">
        <f>'Production Summary'!$M$30</f>
        <v>250</v>
      </c>
      <c r="BJ22" s="164">
        <v>0</v>
      </c>
      <c r="BK22" s="386"/>
      <c r="BL22" s="164">
        <f>'Production Summary'!$N$32</f>
        <v>875</v>
      </c>
      <c r="BM22" s="164">
        <f>'Production Summary'!$N$34</f>
        <v>360.59999999999997</v>
      </c>
      <c r="BN22" s="164">
        <f>'Production Summary'!$M$34</f>
        <v>6.01</v>
      </c>
      <c r="BO22" s="164">
        <v>0</v>
      </c>
      <c r="BP22" s="164">
        <f>'Production Summary'!$N$36</f>
        <v>717</v>
      </c>
      <c r="BQ22" s="164">
        <f>'Production Summary'!$M$36</f>
        <v>11.95</v>
      </c>
      <c r="BR22" s="164">
        <v>0</v>
      </c>
      <c r="BS22" s="164">
        <f>'Production Summary'!$N$37</f>
        <v>210</v>
      </c>
      <c r="BT22" s="164">
        <f>'Production Summary'!$M$37</f>
        <v>21</v>
      </c>
      <c r="BU22" s="164">
        <v>0</v>
      </c>
      <c r="BV22" s="164">
        <f>'Production Summary'!$N$38</f>
        <v>280</v>
      </c>
      <c r="BW22" s="164">
        <f>'Production Summary'!$M$38</f>
        <v>28</v>
      </c>
      <c r="BX22" s="164">
        <v>0</v>
      </c>
      <c r="BY22" s="165">
        <f>'Production Summary'!$N$39</f>
        <v>300.38406247988502</v>
      </c>
      <c r="BZ22" s="164">
        <f>'Production Summary'!$M$39</f>
        <v>30.038406247988501</v>
      </c>
      <c r="CA22" s="164">
        <v>0</v>
      </c>
      <c r="CB22" s="164">
        <f>'Production Summary'!$N$40</f>
        <v>131.30000000000001</v>
      </c>
      <c r="CC22" s="164">
        <f>'Production Summary'!$M$40</f>
        <v>13.13</v>
      </c>
      <c r="CD22" s="164">
        <v>0</v>
      </c>
      <c r="CE22" s="164">
        <f>'Production Summary'!$N$42</f>
        <v>1136.3519999999996</v>
      </c>
      <c r="CF22" s="164">
        <f>'Production Summary'!$M$42</f>
        <v>81.167999999999978</v>
      </c>
      <c r="CG22" s="164">
        <v>0</v>
      </c>
      <c r="CH22" s="164">
        <v>0</v>
      </c>
      <c r="CI22" s="164">
        <f>'Production Summary'!$N$43</f>
        <v>184</v>
      </c>
      <c r="CJ22" s="164">
        <v>0</v>
      </c>
      <c r="CK22" s="164">
        <f>'Production Summary'!$N$44</f>
        <v>355</v>
      </c>
      <c r="CL22" s="164">
        <v>0</v>
      </c>
      <c r="CM22" s="375">
        <f>'Production Summary'!$N$45</f>
        <v>1650</v>
      </c>
      <c r="CN22" s="164">
        <f>'Production Summary'!$N$46</f>
        <v>270</v>
      </c>
      <c r="CO22" s="164">
        <f>'Production Summary'!$N$47</f>
        <v>1350</v>
      </c>
      <c r="CP22" s="166"/>
      <c r="CQ22" s="164">
        <f>'Production Summary'!$N$49</f>
        <v>8004.1580041580037</v>
      </c>
      <c r="CR22" s="164">
        <f>'Production Summary'!$M$49</f>
        <v>66.701316701316699</v>
      </c>
      <c r="CS22" s="164">
        <f>'Production Summary'!$N$50</f>
        <v>13331.600831600828</v>
      </c>
      <c r="CT22" s="164">
        <f>'Production Summary'!$M$50</f>
        <v>148.1288981288981</v>
      </c>
      <c r="CU22" s="164">
        <f>'Production Summary'!$N$51</f>
        <v>12785.862785862784</v>
      </c>
      <c r="CV22" s="164">
        <f>'Production Summary'!$M$51</f>
        <v>355.16285516285512</v>
      </c>
      <c r="CW22" s="164">
        <f>'Production Summary'!$N$52</f>
        <v>12629.937629937627</v>
      </c>
      <c r="CX22" s="164">
        <f>'Production Summary'!$M$52</f>
        <v>701.66320166320156</v>
      </c>
      <c r="CY22" s="164">
        <f>'Production Summary'!$N$53</f>
        <v>12396.049896049895</v>
      </c>
      <c r="CZ22" s="164">
        <f>'Production Summary'!$M$53</f>
        <v>688.66943866943859</v>
      </c>
      <c r="DA22" s="164">
        <f>'Production Summary'!$N$54</f>
        <v>13799.376299376298</v>
      </c>
      <c r="DB22" s="164">
        <f>'Production Summary'!$M$54</f>
        <v>766.63201663201653</v>
      </c>
      <c r="DC22" s="328">
        <f>'Production Summary'!$N$60</f>
        <v>12863.825363825363</v>
      </c>
      <c r="DD22" s="328">
        <f>'Production Summary'!$M$60</f>
        <v>714.65696465696465</v>
      </c>
      <c r="DE22" s="164">
        <f>'Production Summary'!$N$59</f>
        <v>11148.648648648648</v>
      </c>
      <c r="DF22" s="328">
        <f>'Production Summary'!$M$59</f>
        <v>619.36936936936934</v>
      </c>
      <c r="DG22" s="164">
        <f>'Production Summary'!$N$55</f>
        <v>13842.68884268884</v>
      </c>
      <c r="DH22" s="164">
        <f>'Production Summary'!$M$55</f>
        <v>3460.67221067221</v>
      </c>
      <c r="DI22" s="164">
        <f>'Production Summary'!$N$56</f>
        <v>13097.713097713096</v>
      </c>
      <c r="DJ22" s="164">
        <f>'Production Summary'!$M$56</f>
        <v>163.72141372141371</v>
      </c>
      <c r="DK22" s="164">
        <f>'Production Summary'!$N$57</f>
        <v>14189.189189189186</v>
      </c>
      <c r="DL22" s="164">
        <f>'Production Summary'!$M$57</f>
        <v>394.14414414414409</v>
      </c>
      <c r="DM22" s="164">
        <f>'Production Summary'!$N$58</f>
        <v>14017.671517671517</v>
      </c>
      <c r="DN22" s="164">
        <f>'Production Summary'!$M$58</f>
        <v>778.75952875952873</v>
      </c>
      <c r="DO22" s="164">
        <f>'Production Summary'!$N$61</f>
        <v>4500</v>
      </c>
      <c r="DP22" s="328">
        <f>'Production Summary'!$M$61</f>
        <v>750</v>
      </c>
      <c r="DQ22" s="164">
        <v>0</v>
      </c>
      <c r="DR22" s="164">
        <f>'Production Summary'!$N$62</f>
        <v>8900</v>
      </c>
      <c r="DS22" s="164">
        <f>'Production Summary'!$N$70</f>
        <v>300</v>
      </c>
      <c r="DT22" s="328">
        <f>'Production Summary'!$M$70</f>
        <v>25</v>
      </c>
      <c r="DU22" s="164">
        <v>0</v>
      </c>
      <c r="DV22" s="164">
        <f>'Production Summary'!$N$71</f>
        <v>150</v>
      </c>
      <c r="DW22" s="164">
        <v>0</v>
      </c>
      <c r="DX22" s="164">
        <f>'Production Summary'!$N$64</f>
        <v>192</v>
      </c>
      <c r="DY22" s="164">
        <v>0</v>
      </c>
      <c r="DZ22" s="391">
        <f>'Production Summary'!$N$65</f>
        <v>384</v>
      </c>
      <c r="EA22" s="164">
        <v>0</v>
      </c>
      <c r="EB22" s="391">
        <f>'Production Summary'!$N$66</f>
        <v>192</v>
      </c>
      <c r="EC22" s="164">
        <v>0</v>
      </c>
      <c r="ED22" s="164">
        <f>'Production Summary'!$N$67</f>
        <v>96</v>
      </c>
      <c r="EE22" s="164">
        <v>0</v>
      </c>
      <c r="EF22" s="164">
        <f>'Production Summary'!$N$68</f>
        <v>96</v>
      </c>
      <c r="EG22" s="164">
        <v>0</v>
      </c>
      <c r="EH22" s="164">
        <f>'Production Summary'!$N$69</f>
        <v>340</v>
      </c>
      <c r="EI22" s="101">
        <f t="shared" si="0"/>
        <v>704640818.65389717</v>
      </c>
      <c r="EJ22" s="3"/>
      <c r="EK22" s="3"/>
      <c r="ER22" s="64" t="s">
        <v>38</v>
      </c>
      <c r="ES22" s="61" t="str">
        <f t="shared" si="1"/>
        <v/>
      </c>
      <c r="ET22" s="24">
        <f t="shared" si="2"/>
        <v>704640818.65389717</v>
      </c>
    </row>
    <row r="23" spans="1:150" ht="15" customHeight="1">
      <c r="A23" t="b">
        <f>C23=Jagdalpur!C23</f>
        <v>1</v>
      </c>
      <c r="B23" s="60">
        <f t="shared" si="3"/>
        <v>18</v>
      </c>
      <c r="C23" s="61" t="str">
        <f>IF(Jagdalpur!C23="","",Jagdalpur!C23)</f>
        <v/>
      </c>
      <c r="D23" s="164">
        <f>'Production Summary'!$N$4</f>
        <v>666</v>
      </c>
      <c r="E23" s="164">
        <f>'Production Summary'!$M$4</f>
        <v>27.75</v>
      </c>
      <c r="F23" s="164">
        <v>0</v>
      </c>
      <c r="G23" s="164">
        <f>'Production Summary'!$N$5</f>
        <v>666</v>
      </c>
      <c r="H23" s="164">
        <f>'Production Summary'!$M$5</f>
        <v>27.75</v>
      </c>
      <c r="I23" s="164">
        <v>0</v>
      </c>
      <c r="J23" s="164">
        <f>'Production Summary'!$N$6</f>
        <v>200</v>
      </c>
      <c r="K23" s="328">
        <f>'Production Summary'!$M$6</f>
        <v>7.5</v>
      </c>
      <c r="L23" s="164">
        <v>0</v>
      </c>
      <c r="M23" s="365">
        <f>'Production Summary'!$N$7</f>
        <v>612.72</v>
      </c>
      <c r="N23" s="367">
        <f>'Production Summary'!$M$7</f>
        <v>25.53</v>
      </c>
      <c r="O23" s="164">
        <v>0</v>
      </c>
      <c r="P23" s="164">
        <f>'Production Summary'!$N$8</f>
        <v>780</v>
      </c>
      <c r="Q23" s="164">
        <f>'Production Summary'!$M$8</f>
        <v>65</v>
      </c>
      <c r="R23" s="164">
        <v>0</v>
      </c>
      <c r="S23" s="164">
        <f>'Production Summary'!$N$9</f>
        <v>720</v>
      </c>
      <c r="T23" s="164">
        <f>'Production Summary'!$M$9</f>
        <v>60</v>
      </c>
      <c r="U23" s="164">
        <v>0</v>
      </c>
      <c r="V23" s="164">
        <f>'Production Summary'!$N$10</f>
        <v>876</v>
      </c>
      <c r="W23" s="164">
        <f>'Production Summary'!$M$10</f>
        <v>73</v>
      </c>
      <c r="X23" s="164">
        <v>0</v>
      </c>
      <c r="Y23" s="164">
        <f>'Production Summary'!$N$14</f>
        <v>177</v>
      </c>
      <c r="Z23" s="328">
        <f>'Production Summary'!$M$14</f>
        <v>14.75</v>
      </c>
      <c r="AA23" s="164">
        <v>0</v>
      </c>
      <c r="AB23" s="164">
        <f>'Production Summary'!$N$15</f>
        <v>126</v>
      </c>
      <c r="AC23" s="164">
        <f>'Production Summary'!$M$15</f>
        <v>21</v>
      </c>
      <c r="AD23" s="164">
        <v>0</v>
      </c>
      <c r="AE23" s="359">
        <f>'Production Summary'!$N$16</f>
        <v>252</v>
      </c>
      <c r="AF23" s="164">
        <f>'Production Summary'!$M$16</f>
        <v>21</v>
      </c>
      <c r="AG23" s="164">
        <v>0</v>
      </c>
      <c r="AH23" s="164">
        <f>'Production Summary'!$N$18</f>
        <v>1035</v>
      </c>
      <c r="AI23" s="164">
        <f>'Production Summary'!$M$18</f>
        <v>17.25</v>
      </c>
      <c r="AJ23" s="164">
        <v>0</v>
      </c>
      <c r="AK23" s="164">
        <f>'Production Summary'!$N$19</f>
        <v>870</v>
      </c>
      <c r="AL23" s="164">
        <f>'Production Summary'!$M$19</f>
        <v>29</v>
      </c>
      <c r="AM23" s="164">
        <v>0</v>
      </c>
      <c r="AN23" s="164">
        <f>'Production Summary'!$N$20</f>
        <v>864</v>
      </c>
      <c r="AO23" s="164">
        <f>'Production Summary'!$M$20</f>
        <v>72</v>
      </c>
      <c r="AP23" s="164">
        <v>0</v>
      </c>
      <c r="AQ23" s="164">
        <f>'Production Summary'!$N$21</f>
        <v>670</v>
      </c>
      <c r="AR23" s="164">
        <f>'Production Summary'!$M$21</f>
        <v>335</v>
      </c>
      <c r="AS23" s="164">
        <v>0</v>
      </c>
      <c r="AT23" s="386">
        <f>'Production Summary'!$N$22</f>
        <v>375</v>
      </c>
      <c r="AU23" s="164">
        <f>'Production Summary'!$N$23</f>
        <v>1050</v>
      </c>
      <c r="AV23" s="164">
        <f>'Production Summary'!$N$25</f>
        <v>300</v>
      </c>
      <c r="AW23" s="164">
        <f>'Production Summary'!$M$25</f>
        <v>25</v>
      </c>
      <c r="AX23" s="164">
        <v>0</v>
      </c>
      <c r="AY23" s="164">
        <f>'Production Summary'!$N$26</f>
        <v>300</v>
      </c>
      <c r="AZ23" s="164">
        <f>'Production Summary'!$M$26</f>
        <v>25</v>
      </c>
      <c r="BA23" s="164">
        <v>0</v>
      </c>
      <c r="BB23" s="164">
        <f>'Production Summary'!$N$28</f>
        <v>777</v>
      </c>
      <c r="BC23" s="164">
        <f>'Production Summary'!$M$28</f>
        <v>12.95</v>
      </c>
      <c r="BD23" s="164">
        <v>0</v>
      </c>
      <c r="BE23" s="164">
        <f>'Production Summary'!$N$29</f>
        <v>612</v>
      </c>
      <c r="BF23" s="164">
        <f>'Production Summary'!$M$29</f>
        <v>51</v>
      </c>
      <c r="BG23" s="164">
        <v>0</v>
      </c>
      <c r="BH23" s="164">
        <f>'Production Summary'!$N$30</f>
        <v>500</v>
      </c>
      <c r="BI23" s="164">
        <f>'Production Summary'!$M$30</f>
        <v>250</v>
      </c>
      <c r="BJ23" s="164">
        <v>0</v>
      </c>
      <c r="BK23" s="386"/>
      <c r="BL23" s="164">
        <f>'Production Summary'!$N$32</f>
        <v>875</v>
      </c>
      <c r="BM23" s="164">
        <f>'Production Summary'!$N$34</f>
        <v>360.59999999999997</v>
      </c>
      <c r="BN23" s="164">
        <f>'Production Summary'!$M$34</f>
        <v>6.01</v>
      </c>
      <c r="BO23" s="164">
        <v>0</v>
      </c>
      <c r="BP23" s="164">
        <f>'Production Summary'!$N$36</f>
        <v>717</v>
      </c>
      <c r="BQ23" s="164">
        <f>'Production Summary'!$M$36</f>
        <v>11.95</v>
      </c>
      <c r="BR23" s="164">
        <v>0</v>
      </c>
      <c r="BS23" s="164">
        <f>'Production Summary'!$N$37</f>
        <v>210</v>
      </c>
      <c r="BT23" s="164">
        <f>'Production Summary'!$M$37</f>
        <v>21</v>
      </c>
      <c r="BU23" s="164">
        <v>0</v>
      </c>
      <c r="BV23" s="164">
        <f>'Production Summary'!$N$38</f>
        <v>280</v>
      </c>
      <c r="BW23" s="164">
        <f>'Production Summary'!$M$38</f>
        <v>28</v>
      </c>
      <c r="BX23" s="164">
        <v>0</v>
      </c>
      <c r="BY23" s="165">
        <f>'Production Summary'!$N$39</f>
        <v>300.38406247988502</v>
      </c>
      <c r="BZ23" s="164">
        <f>'Production Summary'!$M$39</f>
        <v>30.038406247988501</v>
      </c>
      <c r="CA23" s="164">
        <v>0</v>
      </c>
      <c r="CB23" s="164">
        <f>'Production Summary'!$N$40</f>
        <v>131.30000000000001</v>
      </c>
      <c r="CC23" s="164">
        <f>'Production Summary'!$M$40</f>
        <v>13.13</v>
      </c>
      <c r="CD23" s="164">
        <v>0</v>
      </c>
      <c r="CE23" s="164">
        <f>'Production Summary'!$N$42</f>
        <v>1136.3519999999996</v>
      </c>
      <c r="CF23" s="164">
        <f>'Production Summary'!$M$42</f>
        <v>81.167999999999978</v>
      </c>
      <c r="CG23" s="164">
        <v>0</v>
      </c>
      <c r="CH23" s="164">
        <v>0</v>
      </c>
      <c r="CI23" s="164">
        <f>'Production Summary'!$N$43</f>
        <v>184</v>
      </c>
      <c r="CJ23" s="164">
        <v>0</v>
      </c>
      <c r="CK23" s="164">
        <f>'Production Summary'!$N$44</f>
        <v>355</v>
      </c>
      <c r="CL23" s="164">
        <v>0</v>
      </c>
      <c r="CM23" s="375">
        <f>'Production Summary'!$N$45</f>
        <v>1650</v>
      </c>
      <c r="CN23" s="164">
        <f>'Production Summary'!$N$46</f>
        <v>270</v>
      </c>
      <c r="CO23" s="164">
        <f>'Production Summary'!$N$47</f>
        <v>1350</v>
      </c>
      <c r="CP23" s="166"/>
      <c r="CQ23" s="164">
        <f>'Production Summary'!$N$49</f>
        <v>8004.1580041580037</v>
      </c>
      <c r="CR23" s="164">
        <f>'Production Summary'!$M$49</f>
        <v>66.701316701316699</v>
      </c>
      <c r="CS23" s="164">
        <f>'Production Summary'!$N$50</f>
        <v>13331.600831600828</v>
      </c>
      <c r="CT23" s="164">
        <f>'Production Summary'!$M$50</f>
        <v>148.1288981288981</v>
      </c>
      <c r="CU23" s="164">
        <f>'Production Summary'!$N$51</f>
        <v>12785.862785862784</v>
      </c>
      <c r="CV23" s="164">
        <f>'Production Summary'!$M$51</f>
        <v>355.16285516285512</v>
      </c>
      <c r="CW23" s="164">
        <f>'Production Summary'!$N$52</f>
        <v>12629.937629937627</v>
      </c>
      <c r="CX23" s="164">
        <f>'Production Summary'!$M$52</f>
        <v>701.66320166320156</v>
      </c>
      <c r="CY23" s="164">
        <f>'Production Summary'!$N$53</f>
        <v>12396.049896049895</v>
      </c>
      <c r="CZ23" s="164">
        <f>'Production Summary'!$M$53</f>
        <v>688.66943866943859</v>
      </c>
      <c r="DA23" s="164">
        <f>'Production Summary'!$N$54</f>
        <v>13799.376299376298</v>
      </c>
      <c r="DB23" s="164">
        <f>'Production Summary'!$M$54</f>
        <v>766.63201663201653</v>
      </c>
      <c r="DC23" s="328">
        <f>'Production Summary'!$N$60</f>
        <v>12863.825363825363</v>
      </c>
      <c r="DD23" s="328">
        <f>'Production Summary'!$M$60</f>
        <v>714.65696465696465</v>
      </c>
      <c r="DE23" s="164">
        <f>'Production Summary'!$N$59</f>
        <v>11148.648648648648</v>
      </c>
      <c r="DF23" s="328">
        <f>'Production Summary'!$M$59</f>
        <v>619.36936936936934</v>
      </c>
      <c r="DG23" s="164">
        <f>'Production Summary'!$N$55</f>
        <v>13842.68884268884</v>
      </c>
      <c r="DH23" s="164">
        <f>'Production Summary'!$M$55</f>
        <v>3460.67221067221</v>
      </c>
      <c r="DI23" s="164">
        <f>'Production Summary'!$N$56</f>
        <v>13097.713097713096</v>
      </c>
      <c r="DJ23" s="164">
        <f>'Production Summary'!$M$56</f>
        <v>163.72141372141371</v>
      </c>
      <c r="DK23" s="164">
        <f>'Production Summary'!$N$57</f>
        <v>14189.189189189186</v>
      </c>
      <c r="DL23" s="164">
        <f>'Production Summary'!$M$57</f>
        <v>394.14414414414409</v>
      </c>
      <c r="DM23" s="164">
        <f>'Production Summary'!$N$58</f>
        <v>14017.671517671517</v>
      </c>
      <c r="DN23" s="164">
        <f>'Production Summary'!$M$58</f>
        <v>778.75952875952873</v>
      </c>
      <c r="DO23" s="164">
        <f>'Production Summary'!$N$61</f>
        <v>4500</v>
      </c>
      <c r="DP23" s="328">
        <f>'Production Summary'!$M$61</f>
        <v>750</v>
      </c>
      <c r="DQ23" s="164">
        <v>0</v>
      </c>
      <c r="DR23" s="164">
        <f>'Production Summary'!$N$62</f>
        <v>8900</v>
      </c>
      <c r="DS23" s="164">
        <f>'Production Summary'!$N$70</f>
        <v>300</v>
      </c>
      <c r="DT23" s="328">
        <f>'Production Summary'!$M$70</f>
        <v>25</v>
      </c>
      <c r="DU23" s="164">
        <v>0</v>
      </c>
      <c r="DV23" s="164">
        <f>'Production Summary'!$N$71</f>
        <v>150</v>
      </c>
      <c r="DW23" s="164">
        <v>0</v>
      </c>
      <c r="DX23" s="164">
        <f>'Production Summary'!$N$64</f>
        <v>192</v>
      </c>
      <c r="DY23" s="164">
        <v>0</v>
      </c>
      <c r="DZ23" s="391">
        <f>'Production Summary'!$N$65</f>
        <v>384</v>
      </c>
      <c r="EA23" s="164">
        <v>0</v>
      </c>
      <c r="EB23" s="391">
        <f>'Production Summary'!$N$66</f>
        <v>192</v>
      </c>
      <c r="EC23" s="164">
        <v>0</v>
      </c>
      <c r="ED23" s="164">
        <f>'Production Summary'!$N$67</f>
        <v>96</v>
      </c>
      <c r="EE23" s="164">
        <v>0</v>
      </c>
      <c r="EF23" s="164">
        <f>'Production Summary'!$N$68</f>
        <v>96</v>
      </c>
      <c r="EG23" s="164">
        <v>0</v>
      </c>
      <c r="EH23" s="164">
        <f>'Production Summary'!$N$69</f>
        <v>340</v>
      </c>
      <c r="EI23" s="101">
        <f t="shared" si="0"/>
        <v>704640818.65389717</v>
      </c>
      <c r="EJ23" s="3"/>
      <c r="EK23" s="3"/>
      <c r="ER23" s="64" t="s">
        <v>39</v>
      </c>
      <c r="ES23" s="61" t="str">
        <f t="shared" si="1"/>
        <v/>
      </c>
      <c r="ET23" s="24">
        <f t="shared" si="2"/>
        <v>704640818.65389717</v>
      </c>
    </row>
    <row r="24" spans="1:150" ht="15" customHeight="1">
      <c r="A24" t="b">
        <f>C24=Jagdalpur!C24</f>
        <v>1</v>
      </c>
      <c r="B24" s="60">
        <f t="shared" si="3"/>
        <v>19</v>
      </c>
      <c r="C24" s="61" t="str">
        <f>IF(Jagdalpur!C24="","",Jagdalpur!C24)</f>
        <v/>
      </c>
      <c r="D24" s="164">
        <f>'Production Summary'!$N$4</f>
        <v>666</v>
      </c>
      <c r="E24" s="164">
        <f>'Production Summary'!$M$4</f>
        <v>27.75</v>
      </c>
      <c r="F24" s="164">
        <v>0</v>
      </c>
      <c r="G24" s="164">
        <f>'Production Summary'!$N$5</f>
        <v>666</v>
      </c>
      <c r="H24" s="164">
        <f>'Production Summary'!$M$5</f>
        <v>27.75</v>
      </c>
      <c r="I24" s="164">
        <v>0</v>
      </c>
      <c r="J24" s="164">
        <f>'Production Summary'!$N$6</f>
        <v>200</v>
      </c>
      <c r="K24" s="328">
        <f>'Production Summary'!$M$6</f>
        <v>7.5</v>
      </c>
      <c r="L24" s="164">
        <v>0</v>
      </c>
      <c r="M24" s="365">
        <f>'Production Summary'!$N$7</f>
        <v>612.72</v>
      </c>
      <c r="N24" s="367">
        <f>'Production Summary'!$M$7</f>
        <v>25.53</v>
      </c>
      <c r="O24" s="164">
        <v>0</v>
      </c>
      <c r="P24" s="164">
        <f>'Production Summary'!$N$8</f>
        <v>780</v>
      </c>
      <c r="Q24" s="164">
        <f>'Production Summary'!$M$8</f>
        <v>65</v>
      </c>
      <c r="R24" s="164">
        <v>0</v>
      </c>
      <c r="S24" s="164">
        <f>'Production Summary'!$N$9</f>
        <v>720</v>
      </c>
      <c r="T24" s="164">
        <f>'Production Summary'!$M$9</f>
        <v>60</v>
      </c>
      <c r="U24" s="164">
        <v>0</v>
      </c>
      <c r="V24" s="164">
        <f>'Production Summary'!$N$10</f>
        <v>876</v>
      </c>
      <c r="W24" s="164">
        <f>'Production Summary'!$M$10</f>
        <v>73</v>
      </c>
      <c r="X24" s="164">
        <v>0</v>
      </c>
      <c r="Y24" s="164">
        <f>'Production Summary'!$N$14</f>
        <v>177</v>
      </c>
      <c r="Z24" s="328">
        <f>'Production Summary'!$M$14</f>
        <v>14.75</v>
      </c>
      <c r="AA24" s="164">
        <v>0</v>
      </c>
      <c r="AB24" s="164">
        <f>'Production Summary'!$N$15</f>
        <v>126</v>
      </c>
      <c r="AC24" s="164">
        <f>'Production Summary'!$M$15</f>
        <v>21</v>
      </c>
      <c r="AD24" s="164">
        <v>0</v>
      </c>
      <c r="AE24" s="359">
        <f>'Production Summary'!$N$16</f>
        <v>252</v>
      </c>
      <c r="AF24" s="164">
        <f>'Production Summary'!$M$16</f>
        <v>21</v>
      </c>
      <c r="AG24" s="164">
        <v>0</v>
      </c>
      <c r="AH24" s="164">
        <f>'Production Summary'!$N$18</f>
        <v>1035</v>
      </c>
      <c r="AI24" s="164">
        <f>'Production Summary'!$M$18</f>
        <v>17.25</v>
      </c>
      <c r="AJ24" s="164">
        <v>0</v>
      </c>
      <c r="AK24" s="164">
        <f>'Production Summary'!$N$19</f>
        <v>870</v>
      </c>
      <c r="AL24" s="164">
        <f>'Production Summary'!$M$19</f>
        <v>29</v>
      </c>
      <c r="AM24" s="164">
        <v>0</v>
      </c>
      <c r="AN24" s="164">
        <f>'Production Summary'!$N$20</f>
        <v>864</v>
      </c>
      <c r="AO24" s="164">
        <f>'Production Summary'!$M$20</f>
        <v>72</v>
      </c>
      <c r="AP24" s="164">
        <v>0</v>
      </c>
      <c r="AQ24" s="164">
        <f>'Production Summary'!$N$21</f>
        <v>670</v>
      </c>
      <c r="AR24" s="164">
        <f>'Production Summary'!$M$21</f>
        <v>335</v>
      </c>
      <c r="AS24" s="164">
        <v>0</v>
      </c>
      <c r="AT24" s="386">
        <f>'Production Summary'!$N$22</f>
        <v>375</v>
      </c>
      <c r="AU24" s="164">
        <f>'Production Summary'!$N$23</f>
        <v>1050</v>
      </c>
      <c r="AV24" s="164">
        <f>'Production Summary'!$N$25</f>
        <v>300</v>
      </c>
      <c r="AW24" s="164">
        <f>'Production Summary'!$M$25</f>
        <v>25</v>
      </c>
      <c r="AX24" s="164">
        <v>0</v>
      </c>
      <c r="AY24" s="164">
        <f>'Production Summary'!$N$26</f>
        <v>300</v>
      </c>
      <c r="AZ24" s="164">
        <f>'Production Summary'!$M$26</f>
        <v>25</v>
      </c>
      <c r="BA24" s="164">
        <v>0</v>
      </c>
      <c r="BB24" s="164">
        <f>'Production Summary'!$N$28</f>
        <v>777</v>
      </c>
      <c r="BC24" s="164">
        <f>'Production Summary'!$M$28</f>
        <v>12.95</v>
      </c>
      <c r="BD24" s="164">
        <v>0</v>
      </c>
      <c r="BE24" s="164">
        <f>'Production Summary'!$N$29</f>
        <v>612</v>
      </c>
      <c r="BF24" s="164">
        <f>'Production Summary'!$M$29</f>
        <v>51</v>
      </c>
      <c r="BG24" s="164">
        <v>0</v>
      </c>
      <c r="BH24" s="164">
        <f>'Production Summary'!$N$30</f>
        <v>500</v>
      </c>
      <c r="BI24" s="164">
        <f>'Production Summary'!$M$30</f>
        <v>250</v>
      </c>
      <c r="BJ24" s="164">
        <v>0</v>
      </c>
      <c r="BK24" s="386"/>
      <c r="BL24" s="164">
        <f>'Production Summary'!$N$32</f>
        <v>875</v>
      </c>
      <c r="BM24" s="164">
        <f>'Production Summary'!$N$34</f>
        <v>360.59999999999997</v>
      </c>
      <c r="BN24" s="164">
        <f>'Production Summary'!$M$34</f>
        <v>6.01</v>
      </c>
      <c r="BO24" s="164">
        <v>0</v>
      </c>
      <c r="BP24" s="164">
        <f>'Production Summary'!$N$36</f>
        <v>717</v>
      </c>
      <c r="BQ24" s="164">
        <f>'Production Summary'!$M$36</f>
        <v>11.95</v>
      </c>
      <c r="BR24" s="164">
        <v>0</v>
      </c>
      <c r="BS24" s="164">
        <f>'Production Summary'!$N$37</f>
        <v>210</v>
      </c>
      <c r="BT24" s="164">
        <f>'Production Summary'!$M$37</f>
        <v>21</v>
      </c>
      <c r="BU24" s="164">
        <v>0</v>
      </c>
      <c r="BV24" s="164">
        <f>'Production Summary'!$N$38</f>
        <v>280</v>
      </c>
      <c r="BW24" s="164">
        <f>'Production Summary'!$M$38</f>
        <v>28</v>
      </c>
      <c r="BX24" s="164">
        <v>0</v>
      </c>
      <c r="BY24" s="165">
        <f>'Production Summary'!$N$39</f>
        <v>300.38406247988502</v>
      </c>
      <c r="BZ24" s="164">
        <f>'Production Summary'!$M$39</f>
        <v>30.038406247988501</v>
      </c>
      <c r="CA24" s="164">
        <v>0</v>
      </c>
      <c r="CB24" s="164">
        <f>'Production Summary'!$N$40</f>
        <v>131.30000000000001</v>
      </c>
      <c r="CC24" s="164">
        <f>'Production Summary'!$M$40</f>
        <v>13.13</v>
      </c>
      <c r="CD24" s="164">
        <v>0</v>
      </c>
      <c r="CE24" s="164">
        <f>'Production Summary'!$N$42</f>
        <v>1136.3519999999996</v>
      </c>
      <c r="CF24" s="164">
        <f>'Production Summary'!$M$42</f>
        <v>81.167999999999978</v>
      </c>
      <c r="CG24" s="164">
        <v>0</v>
      </c>
      <c r="CH24" s="164">
        <v>0</v>
      </c>
      <c r="CI24" s="164">
        <f>'Production Summary'!$N$43</f>
        <v>184</v>
      </c>
      <c r="CJ24" s="164">
        <v>0</v>
      </c>
      <c r="CK24" s="164">
        <f>'Production Summary'!$N$44</f>
        <v>355</v>
      </c>
      <c r="CL24" s="164">
        <v>0</v>
      </c>
      <c r="CM24" s="375">
        <f>'Production Summary'!$N$45</f>
        <v>1650</v>
      </c>
      <c r="CN24" s="164">
        <f>'Production Summary'!$N$46</f>
        <v>270</v>
      </c>
      <c r="CO24" s="164">
        <f>'Production Summary'!$N$47</f>
        <v>1350</v>
      </c>
      <c r="CP24" s="166"/>
      <c r="CQ24" s="164">
        <f>'Production Summary'!$N$49</f>
        <v>8004.1580041580037</v>
      </c>
      <c r="CR24" s="164">
        <f>'Production Summary'!$M$49</f>
        <v>66.701316701316699</v>
      </c>
      <c r="CS24" s="164">
        <f>'Production Summary'!$N$50</f>
        <v>13331.600831600828</v>
      </c>
      <c r="CT24" s="164">
        <f>'Production Summary'!$M$50</f>
        <v>148.1288981288981</v>
      </c>
      <c r="CU24" s="164">
        <f>'Production Summary'!$N$51</f>
        <v>12785.862785862784</v>
      </c>
      <c r="CV24" s="164">
        <f>'Production Summary'!$M$51</f>
        <v>355.16285516285512</v>
      </c>
      <c r="CW24" s="164">
        <f>'Production Summary'!$N$52</f>
        <v>12629.937629937627</v>
      </c>
      <c r="CX24" s="164">
        <f>'Production Summary'!$M$52</f>
        <v>701.66320166320156</v>
      </c>
      <c r="CY24" s="164">
        <f>'Production Summary'!$N$53</f>
        <v>12396.049896049895</v>
      </c>
      <c r="CZ24" s="164">
        <f>'Production Summary'!$M$53</f>
        <v>688.66943866943859</v>
      </c>
      <c r="DA24" s="164">
        <f>'Production Summary'!$N$54</f>
        <v>13799.376299376298</v>
      </c>
      <c r="DB24" s="164">
        <f>'Production Summary'!$M$54</f>
        <v>766.63201663201653</v>
      </c>
      <c r="DC24" s="328">
        <f>'Production Summary'!$N$60</f>
        <v>12863.825363825363</v>
      </c>
      <c r="DD24" s="328">
        <f>'Production Summary'!$M$60</f>
        <v>714.65696465696465</v>
      </c>
      <c r="DE24" s="164">
        <f>'Production Summary'!$N$59</f>
        <v>11148.648648648648</v>
      </c>
      <c r="DF24" s="328">
        <f>'Production Summary'!$M$59</f>
        <v>619.36936936936934</v>
      </c>
      <c r="DG24" s="164">
        <f>'Production Summary'!$N$55</f>
        <v>13842.68884268884</v>
      </c>
      <c r="DH24" s="164">
        <f>'Production Summary'!$M$55</f>
        <v>3460.67221067221</v>
      </c>
      <c r="DI24" s="164">
        <f>'Production Summary'!$N$56</f>
        <v>13097.713097713096</v>
      </c>
      <c r="DJ24" s="164">
        <f>'Production Summary'!$M$56</f>
        <v>163.72141372141371</v>
      </c>
      <c r="DK24" s="164">
        <f>'Production Summary'!$N$57</f>
        <v>14189.189189189186</v>
      </c>
      <c r="DL24" s="164">
        <f>'Production Summary'!$M$57</f>
        <v>394.14414414414409</v>
      </c>
      <c r="DM24" s="164">
        <f>'Production Summary'!$N$58</f>
        <v>14017.671517671517</v>
      </c>
      <c r="DN24" s="164">
        <f>'Production Summary'!$M$58</f>
        <v>778.75952875952873</v>
      </c>
      <c r="DO24" s="164">
        <f>'Production Summary'!$N$61</f>
        <v>4500</v>
      </c>
      <c r="DP24" s="328">
        <f>'Production Summary'!$M$61</f>
        <v>750</v>
      </c>
      <c r="DQ24" s="164">
        <v>0</v>
      </c>
      <c r="DR24" s="164">
        <f>'Production Summary'!$N$62</f>
        <v>8900</v>
      </c>
      <c r="DS24" s="164">
        <f>'Production Summary'!$N$70</f>
        <v>300</v>
      </c>
      <c r="DT24" s="328">
        <f>'Production Summary'!$M$70</f>
        <v>25</v>
      </c>
      <c r="DU24" s="164">
        <v>0</v>
      </c>
      <c r="DV24" s="164">
        <f>'Production Summary'!$N$71</f>
        <v>150</v>
      </c>
      <c r="DW24" s="164">
        <v>0</v>
      </c>
      <c r="DX24" s="164">
        <f>'Production Summary'!$N$64</f>
        <v>192</v>
      </c>
      <c r="DY24" s="164">
        <v>0</v>
      </c>
      <c r="DZ24" s="391">
        <f>'Production Summary'!$N$65</f>
        <v>384</v>
      </c>
      <c r="EA24" s="164">
        <v>0</v>
      </c>
      <c r="EB24" s="391">
        <f>'Production Summary'!$N$66</f>
        <v>192</v>
      </c>
      <c r="EC24" s="164">
        <v>0</v>
      </c>
      <c r="ED24" s="164">
        <f>'Production Summary'!$N$67</f>
        <v>96</v>
      </c>
      <c r="EE24" s="164">
        <v>0</v>
      </c>
      <c r="EF24" s="164">
        <f>'Production Summary'!$N$68</f>
        <v>96</v>
      </c>
      <c r="EG24" s="164">
        <v>0</v>
      </c>
      <c r="EH24" s="164">
        <f>'Production Summary'!$N$69</f>
        <v>340</v>
      </c>
      <c r="EI24" s="101">
        <f t="shared" si="0"/>
        <v>704640818.65389717</v>
      </c>
      <c r="EJ24" s="3"/>
      <c r="EK24" s="3"/>
      <c r="ER24" s="64" t="s">
        <v>40</v>
      </c>
      <c r="ES24" s="61" t="str">
        <f t="shared" si="1"/>
        <v/>
      </c>
      <c r="ET24" s="24">
        <f t="shared" si="2"/>
        <v>704640818.65389717</v>
      </c>
    </row>
    <row r="25" spans="1:150" ht="15" customHeight="1">
      <c r="A25" t="b">
        <f>C25=Jagdalpur!C25</f>
        <v>1</v>
      </c>
      <c r="B25" s="60">
        <f t="shared" si="3"/>
        <v>20</v>
      </c>
      <c r="C25" s="61" t="str">
        <f>IF(Jagdalpur!C25="","",Jagdalpur!C25)</f>
        <v/>
      </c>
      <c r="D25" s="164">
        <f>'Production Summary'!$N$4</f>
        <v>666</v>
      </c>
      <c r="E25" s="164">
        <f>'Production Summary'!$M$4</f>
        <v>27.75</v>
      </c>
      <c r="F25" s="164">
        <v>0</v>
      </c>
      <c r="G25" s="164">
        <f>'Production Summary'!$N$5</f>
        <v>666</v>
      </c>
      <c r="H25" s="164">
        <f>'Production Summary'!$M$5</f>
        <v>27.75</v>
      </c>
      <c r="I25" s="164">
        <v>0</v>
      </c>
      <c r="J25" s="164">
        <f>'Production Summary'!$N$6</f>
        <v>200</v>
      </c>
      <c r="K25" s="328">
        <f>'Production Summary'!$M$6</f>
        <v>7.5</v>
      </c>
      <c r="L25" s="164">
        <v>0</v>
      </c>
      <c r="M25" s="365">
        <f>'Production Summary'!$N$7</f>
        <v>612.72</v>
      </c>
      <c r="N25" s="367">
        <f>'Production Summary'!$M$7</f>
        <v>25.53</v>
      </c>
      <c r="O25" s="164">
        <v>0</v>
      </c>
      <c r="P25" s="164">
        <f>'Production Summary'!$N$8</f>
        <v>780</v>
      </c>
      <c r="Q25" s="164">
        <f>'Production Summary'!$M$8</f>
        <v>65</v>
      </c>
      <c r="R25" s="164">
        <v>0</v>
      </c>
      <c r="S25" s="164">
        <f>'Production Summary'!$N$9</f>
        <v>720</v>
      </c>
      <c r="T25" s="164">
        <f>'Production Summary'!$M$9</f>
        <v>60</v>
      </c>
      <c r="U25" s="164">
        <v>0</v>
      </c>
      <c r="V25" s="164">
        <f>'Production Summary'!$N$10</f>
        <v>876</v>
      </c>
      <c r="W25" s="164">
        <f>'Production Summary'!$M$10</f>
        <v>73</v>
      </c>
      <c r="X25" s="164">
        <v>0</v>
      </c>
      <c r="Y25" s="164">
        <f>'Production Summary'!$N$14</f>
        <v>177</v>
      </c>
      <c r="Z25" s="328">
        <f>'Production Summary'!$M$14</f>
        <v>14.75</v>
      </c>
      <c r="AA25" s="164">
        <v>0</v>
      </c>
      <c r="AB25" s="164">
        <f>'Production Summary'!$N$15</f>
        <v>126</v>
      </c>
      <c r="AC25" s="164">
        <f>'Production Summary'!$M$15</f>
        <v>21</v>
      </c>
      <c r="AD25" s="164">
        <v>0</v>
      </c>
      <c r="AE25" s="359">
        <f>'Production Summary'!$N$16</f>
        <v>252</v>
      </c>
      <c r="AF25" s="164">
        <f>'Production Summary'!$M$16</f>
        <v>21</v>
      </c>
      <c r="AG25" s="164">
        <v>0</v>
      </c>
      <c r="AH25" s="164">
        <f>'Production Summary'!$N$18</f>
        <v>1035</v>
      </c>
      <c r="AI25" s="164">
        <f>'Production Summary'!$M$18</f>
        <v>17.25</v>
      </c>
      <c r="AJ25" s="164">
        <v>0</v>
      </c>
      <c r="AK25" s="164">
        <f>'Production Summary'!$N$19</f>
        <v>870</v>
      </c>
      <c r="AL25" s="164">
        <f>'Production Summary'!$M$19</f>
        <v>29</v>
      </c>
      <c r="AM25" s="164">
        <v>0</v>
      </c>
      <c r="AN25" s="164">
        <f>'Production Summary'!$N$20</f>
        <v>864</v>
      </c>
      <c r="AO25" s="164">
        <f>'Production Summary'!$M$20</f>
        <v>72</v>
      </c>
      <c r="AP25" s="164">
        <v>0</v>
      </c>
      <c r="AQ25" s="164">
        <f>'Production Summary'!$N$21</f>
        <v>670</v>
      </c>
      <c r="AR25" s="164">
        <f>'Production Summary'!$M$21</f>
        <v>335</v>
      </c>
      <c r="AS25" s="164">
        <v>0</v>
      </c>
      <c r="AT25" s="386">
        <f>'Production Summary'!$N$22</f>
        <v>375</v>
      </c>
      <c r="AU25" s="164">
        <f>'Production Summary'!$N$23</f>
        <v>1050</v>
      </c>
      <c r="AV25" s="164">
        <f>'Production Summary'!$N$25</f>
        <v>300</v>
      </c>
      <c r="AW25" s="164">
        <f>'Production Summary'!$M$25</f>
        <v>25</v>
      </c>
      <c r="AX25" s="164">
        <v>0</v>
      </c>
      <c r="AY25" s="164">
        <f>'Production Summary'!$N$26</f>
        <v>300</v>
      </c>
      <c r="AZ25" s="164">
        <f>'Production Summary'!$M$26</f>
        <v>25</v>
      </c>
      <c r="BA25" s="164">
        <v>0</v>
      </c>
      <c r="BB25" s="164">
        <f>'Production Summary'!$N$28</f>
        <v>777</v>
      </c>
      <c r="BC25" s="164">
        <f>'Production Summary'!$M$28</f>
        <v>12.95</v>
      </c>
      <c r="BD25" s="164">
        <v>0</v>
      </c>
      <c r="BE25" s="164">
        <f>'Production Summary'!$N$29</f>
        <v>612</v>
      </c>
      <c r="BF25" s="164">
        <f>'Production Summary'!$M$29</f>
        <v>51</v>
      </c>
      <c r="BG25" s="164">
        <v>0</v>
      </c>
      <c r="BH25" s="164">
        <f>'Production Summary'!$N$30</f>
        <v>500</v>
      </c>
      <c r="BI25" s="164">
        <f>'Production Summary'!$M$30</f>
        <v>250</v>
      </c>
      <c r="BJ25" s="164">
        <v>0</v>
      </c>
      <c r="BK25" s="386"/>
      <c r="BL25" s="164">
        <f>'Production Summary'!$N$32</f>
        <v>875</v>
      </c>
      <c r="BM25" s="164">
        <f>'Production Summary'!$N$34</f>
        <v>360.59999999999997</v>
      </c>
      <c r="BN25" s="164">
        <f>'Production Summary'!$M$34</f>
        <v>6.01</v>
      </c>
      <c r="BO25" s="164">
        <v>0</v>
      </c>
      <c r="BP25" s="164">
        <f>'Production Summary'!$N$36</f>
        <v>717</v>
      </c>
      <c r="BQ25" s="164">
        <f>'Production Summary'!$M$36</f>
        <v>11.95</v>
      </c>
      <c r="BR25" s="164">
        <v>0</v>
      </c>
      <c r="BS25" s="164">
        <f>'Production Summary'!$N$37</f>
        <v>210</v>
      </c>
      <c r="BT25" s="164">
        <f>'Production Summary'!$M$37</f>
        <v>21</v>
      </c>
      <c r="BU25" s="164">
        <v>0</v>
      </c>
      <c r="BV25" s="164">
        <f>'Production Summary'!$N$38</f>
        <v>280</v>
      </c>
      <c r="BW25" s="164">
        <f>'Production Summary'!$M$38</f>
        <v>28</v>
      </c>
      <c r="BX25" s="164">
        <v>0</v>
      </c>
      <c r="BY25" s="165">
        <f>'Production Summary'!$N$39</f>
        <v>300.38406247988502</v>
      </c>
      <c r="BZ25" s="164">
        <f>'Production Summary'!$M$39</f>
        <v>30.038406247988501</v>
      </c>
      <c r="CA25" s="164">
        <v>0</v>
      </c>
      <c r="CB25" s="164">
        <f>'Production Summary'!$N$40</f>
        <v>131.30000000000001</v>
      </c>
      <c r="CC25" s="164">
        <f>'Production Summary'!$M$40</f>
        <v>13.13</v>
      </c>
      <c r="CD25" s="164">
        <v>0</v>
      </c>
      <c r="CE25" s="164">
        <f>'Production Summary'!$N$42</f>
        <v>1136.3519999999996</v>
      </c>
      <c r="CF25" s="164">
        <f>'Production Summary'!$M$42</f>
        <v>81.167999999999978</v>
      </c>
      <c r="CG25" s="164">
        <v>0</v>
      </c>
      <c r="CH25" s="164">
        <v>0</v>
      </c>
      <c r="CI25" s="164">
        <f>'Production Summary'!$N$43</f>
        <v>184</v>
      </c>
      <c r="CJ25" s="164">
        <v>0</v>
      </c>
      <c r="CK25" s="164">
        <f>'Production Summary'!$N$44</f>
        <v>355</v>
      </c>
      <c r="CL25" s="164">
        <v>0</v>
      </c>
      <c r="CM25" s="375">
        <f>'Production Summary'!$N$45</f>
        <v>1650</v>
      </c>
      <c r="CN25" s="164">
        <f>'Production Summary'!$N$46</f>
        <v>270</v>
      </c>
      <c r="CO25" s="164">
        <f>'Production Summary'!$N$47</f>
        <v>1350</v>
      </c>
      <c r="CP25" s="166"/>
      <c r="CQ25" s="164">
        <f>'Production Summary'!$N$49</f>
        <v>8004.1580041580037</v>
      </c>
      <c r="CR25" s="164">
        <f>'Production Summary'!$M$49</f>
        <v>66.701316701316699</v>
      </c>
      <c r="CS25" s="164">
        <f>'Production Summary'!$N$50</f>
        <v>13331.600831600828</v>
      </c>
      <c r="CT25" s="164">
        <f>'Production Summary'!$M$50</f>
        <v>148.1288981288981</v>
      </c>
      <c r="CU25" s="164">
        <f>'Production Summary'!$N$51</f>
        <v>12785.862785862784</v>
      </c>
      <c r="CV25" s="164">
        <f>'Production Summary'!$M$51</f>
        <v>355.16285516285512</v>
      </c>
      <c r="CW25" s="164">
        <f>'Production Summary'!$N$52</f>
        <v>12629.937629937627</v>
      </c>
      <c r="CX25" s="164">
        <f>'Production Summary'!$M$52</f>
        <v>701.66320166320156</v>
      </c>
      <c r="CY25" s="164">
        <f>'Production Summary'!$N$53</f>
        <v>12396.049896049895</v>
      </c>
      <c r="CZ25" s="164">
        <f>'Production Summary'!$M$53</f>
        <v>688.66943866943859</v>
      </c>
      <c r="DA25" s="164">
        <f>'Production Summary'!$N$54</f>
        <v>13799.376299376298</v>
      </c>
      <c r="DB25" s="164">
        <f>'Production Summary'!$M$54</f>
        <v>766.63201663201653</v>
      </c>
      <c r="DC25" s="328">
        <f>'Production Summary'!$N$60</f>
        <v>12863.825363825363</v>
      </c>
      <c r="DD25" s="328">
        <f>'Production Summary'!$M$60</f>
        <v>714.65696465696465</v>
      </c>
      <c r="DE25" s="164">
        <f>'Production Summary'!$N$59</f>
        <v>11148.648648648648</v>
      </c>
      <c r="DF25" s="328">
        <f>'Production Summary'!$M$59</f>
        <v>619.36936936936934</v>
      </c>
      <c r="DG25" s="164">
        <f>'Production Summary'!$N$55</f>
        <v>13842.68884268884</v>
      </c>
      <c r="DH25" s="164">
        <f>'Production Summary'!$M$55</f>
        <v>3460.67221067221</v>
      </c>
      <c r="DI25" s="164">
        <f>'Production Summary'!$N$56</f>
        <v>13097.713097713096</v>
      </c>
      <c r="DJ25" s="164">
        <f>'Production Summary'!$M$56</f>
        <v>163.72141372141371</v>
      </c>
      <c r="DK25" s="164">
        <f>'Production Summary'!$N$57</f>
        <v>14189.189189189186</v>
      </c>
      <c r="DL25" s="164">
        <f>'Production Summary'!$M$57</f>
        <v>394.14414414414409</v>
      </c>
      <c r="DM25" s="164">
        <f>'Production Summary'!$N$58</f>
        <v>14017.671517671517</v>
      </c>
      <c r="DN25" s="164">
        <f>'Production Summary'!$M$58</f>
        <v>778.75952875952873</v>
      </c>
      <c r="DO25" s="164">
        <f>'Production Summary'!$N$61</f>
        <v>4500</v>
      </c>
      <c r="DP25" s="328">
        <f>'Production Summary'!$M$61</f>
        <v>750</v>
      </c>
      <c r="DQ25" s="164">
        <v>0</v>
      </c>
      <c r="DR25" s="164">
        <f>'Production Summary'!$N$62</f>
        <v>8900</v>
      </c>
      <c r="DS25" s="164">
        <f>'Production Summary'!$N$70</f>
        <v>300</v>
      </c>
      <c r="DT25" s="328">
        <f>'Production Summary'!$M$70</f>
        <v>25</v>
      </c>
      <c r="DU25" s="164">
        <v>0</v>
      </c>
      <c r="DV25" s="164">
        <f>'Production Summary'!$N$71</f>
        <v>150</v>
      </c>
      <c r="DW25" s="164">
        <v>0</v>
      </c>
      <c r="DX25" s="164">
        <f>'Production Summary'!$N$64</f>
        <v>192</v>
      </c>
      <c r="DY25" s="164">
        <v>0</v>
      </c>
      <c r="DZ25" s="391">
        <f>'Production Summary'!$N$65</f>
        <v>384</v>
      </c>
      <c r="EA25" s="164">
        <v>0</v>
      </c>
      <c r="EB25" s="391">
        <f>'Production Summary'!$N$66</f>
        <v>192</v>
      </c>
      <c r="EC25" s="164">
        <v>0</v>
      </c>
      <c r="ED25" s="164">
        <f>'Production Summary'!$N$67</f>
        <v>96</v>
      </c>
      <c r="EE25" s="164">
        <v>0</v>
      </c>
      <c r="EF25" s="164">
        <f>'Production Summary'!$N$68</f>
        <v>96</v>
      </c>
      <c r="EG25" s="164">
        <v>0</v>
      </c>
      <c r="EH25" s="164">
        <f>'Production Summary'!$N$69</f>
        <v>340</v>
      </c>
      <c r="EI25" s="101">
        <f t="shared" si="0"/>
        <v>704640818.65389717</v>
      </c>
      <c r="EJ25" s="3"/>
      <c r="EK25" s="3"/>
      <c r="ER25" s="64" t="s">
        <v>41</v>
      </c>
      <c r="ES25" s="61" t="str">
        <f t="shared" si="1"/>
        <v/>
      </c>
      <c r="ET25" s="24">
        <f t="shared" si="2"/>
        <v>704640818.65389717</v>
      </c>
    </row>
    <row r="26" spans="1:150" ht="15" customHeight="1">
      <c r="A26" t="b">
        <f>C26=Jagdalpur!C26</f>
        <v>1</v>
      </c>
      <c r="B26" s="60">
        <f t="shared" si="3"/>
        <v>21</v>
      </c>
      <c r="C26" s="61" t="str">
        <f>IF(Jagdalpur!C26="","",Jagdalpur!C26)</f>
        <v/>
      </c>
      <c r="D26" s="164">
        <f>'Production Summary'!$N$4</f>
        <v>666</v>
      </c>
      <c r="E26" s="164">
        <f>'Production Summary'!$M$4</f>
        <v>27.75</v>
      </c>
      <c r="F26" s="164">
        <v>0</v>
      </c>
      <c r="G26" s="164">
        <f>'Production Summary'!$N$5</f>
        <v>666</v>
      </c>
      <c r="H26" s="164">
        <f>'Production Summary'!$M$5</f>
        <v>27.75</v>
      </c>
      <c r="I26" s="164">
        <v>0</v>
      </c>
      <c r="J26" s="164">
        <f>'Production Summary'!$N$6</f>
        <v>200</v>
      </c>
      <c r="K26" s="328">
        <f>'Production Summary'!$M$6</f>
        <v>7.5</v>
      </c>
      <c r="L26" s="164">
        <v>0</v>
      </c>
      <c r="M26" s="365">
        <f>'Production Summary'!$N$7</f>
        <v>612.72</v>
      </c>
      <c r="N26" s="367">
        <f>'Production Summary'!$M$7</f>
        <v>25.53</v>
      </c>
      <c r="O26" s="164">
        <v>0</v>
      </c>
      <c r="P26" s="164">
        <f>'Production Summary'!$N$8</f>
        <v>780</v>
      </c>
      <c r="Q26" s="164">
        <f>'Production Summary'!$M$8</f>
        <v>65</v>
      </c>
      <c r="R26" s="164">
        <v>0</v>
      </c>
      <c r="S26" s="164">
        <f>'Production Summary'!$N$9</f>
        <v>720</v>
      </c>
      <c r="T26" s="164">
        <f>'Production Summary'!$M$9</f>
        <v>60</v>
      </c>
      <c r="U26" s="164">
        <v>0</v>
      </c>
      <c r="V26" s="164">
        <f>'Production Summary'!$N$10</f>
        <v>876</v>
      </c>
      <c r="W26" s="164">
        <f>'Production Summary'!$M$10</f>
        <v>73</v>
      </c>
      <c r="X26" s="164">
        <v>0</v>
      </c>
      <c r="Y26" s="164">
        <f>'Production Summary'!$N$14</f>
        <v>177</v>
      </c>
      <c r="Z26" s="328">
        <f>'Production Summary'!$M$14</f>
        <v>14.75</v>
      </c>
      <c r="AA26" s="164">
        <v>0</v>
      </c>
      <c r="AB26" s="164">
        <f>'Production Summary'!$N$15</f>
        <v>126</v>
      </c>
      <c r="AC26" s="164">
        <f>'Production Summary'!$M$15</f>
        <v>21</v>
      </c>
      <c r="AD26" s="164">
        <v>0</v>
      </c>
      <c r="AE26" s="359">
        <f>'Production Summary'!$N$16</f>
        <v>252</v>
      </c>
      <c r="AF26" s="164">
        <f>'Production Summary'!$M$16</f>
        <v>21</v>
      </c>
      <c r="AG26" s="164">
        <v>0</v>
      </c>
      <c r="AH26" s="164">
        <f>'Production Summary'!$N$18</f>
        <v>1035</v>
      </c>
      <c r="AI26" s="164">
        <f>'Production Summary'!$M$18</f>
        <v>17.25</v>
      </c>
      <c r="AJ26" s="164">
        <v>0</v>
      </c>
      <c r="AK26" s="164">
        <f>'Production Summary'!$N$19</f>
        <v>870</v>
      </c>
      <c r="AL26" s="164">
        <f>'Production Summary'!$M$19</f>
        <v>29</v>
      </c>
      <c r="AM26" s="164">
        <v>0</v>
      </c>
      <c r="AN26" s="164">
        <f>'Production Summary'!$N$20</f>
        <v>864</v>
      </c>
      <c r="AO26" s="164">
        <f>'Production Summary'!$M$20</f>
        <v>72</v>
      </c>
      <c r="AP26" s="164">
        <v>0</v>
      </c>
      <c r="AQ26" s="164">
        <f>'Production Summary'!$N$21</f>
        <v>670</v>
      </c>
      <c r="AR26" s="164">
        <f>'Production Summary'!$M$21</f>
        <v>335</v>
      </c>
      <c r="AS26" s="164">
        <v>0</v>
      </c>
      <c r="AT26" s="386">
        <f>'Production Summary'!$N$22</f>
        <v>375</v>
      </c>
      <c r="AU26" s="164">
        <f>'Production Summary'!$N$23</f>
        <v>1050</v>
      </c>
      <c r="AV26" s="164">
        <f>'Production Summary'!$N$25</f>
        <v>300</v>
      </c>
      <c r="AW26" s="164">
        <f>'Production Summary'!$M$25</f>
        <v>25</v>
      </c>
      <c r="AX26" s="164">
        <v>0</v>
      </c>
      <c r="AY26" s="164">
        <f>'Production Summary'!$N$26</f>
        <v>300</v>
      </c>
      <c r="AZ26" s="164">
        <f>'Production Summary'!$M$26</f>
        <v>25</v>
      </c>
      <c r="BA26" s="164">
        <v>0</v>
      </c>
      <c r="BB26" s="164">
        <f>'Production Summary'!$N$28</f>
        <v>777</v>
      </c>
      <c r="BC26" s="164">
        <f>'Production Summary'!$M$28</f>
        <v>12.95</v>
      </c>
      <c r="BD26" s="164">
        <v>0</v>
      </c>
      <c r="BE26" s="164">
        <f>'Production Summary'!$N$29</f>
        <v>612</v>
      </c>
      <c r="BF26" s="164">
        <f>'Production Summary'!$M$29</f>
        <v>51</v>
      </c>
      <c r="BG26" s="164">
        <v>0</v>
      </c>
      <c r="BH26" s="164">
        <f>'Production Summary'!$N$30</f>
        <v>500</v>
      </c>
      <c r="BI26" s="164">
        <f>'Production Summary'!$M$30</f>
        <v>250</v>
      </c>
      <c r="BJ26" s="164">
        <v>0</v>
      </c>
      <c r="BK26" s="386"/>
      <c r="BL26" s="164">
        <f>'Production Summary'!$N$32</f>
        <v>875</v>
      </c>
      <c r="BM26" s="164">
        <f>'Production Summary'!$N$34</f>
        <v>360.59999999999997</v>
      </c>
      <c r="BN26" s="164">
        <f>'Production Summary'!$M$34</f>
        <v>6.01</v>
      </c>
      <c r="BO26" s="164">
        <v>0</v>
      </c>
      <c r="BP26" s="164">
        <f>'Production Summary'!$N$36</f>
        <v>717</v>
      </c>
      <c r="BQ26" s="164">
        <f>'Production Summary'!$M$36</f>
        <v>11.95</v>
      </c>
      <c r="BR26" s="164">
        <v>0</v>
      </c>
      <c r="BS26" s="164">
        <f>'Production Summary'!$N$37</f>
        <v>210</v>
      </c>
      <c r="BT26" s="164">
        <f>'Production Summary'!$M$37</f>
        <v>21</v>
      </c>
      <c r="BU26" s="164">
        <v>0</v>
      </c>
      <c r="BV26" s="164">
        <f>'Production Summary'!$N$38</f>
        <v>280</v>
      </c>
      <c r="BW26" s="164">
        <f>'Production Summary'!$M$38</f>
        <v>28</v>
      </c>
      <c r="BX26" s="164">
        <v>0</v>
      </c>
      <c r="BY26" s="165">
        <f>'Production Summary'!$N$39</f>
        <v>300.38406247988502</v>
      </c>
      <c r="BZ26" s="164">
        <f>'Production Summary'!$M$39</f>
        <v>30.038406247988501</v>
      </c>
      <c r="CA26" s="164">
        <v>0</v>
      </c>
      <c r="CB26" s="164">
        <f>'Production Summary'!$N$40</f>
        <v>131.30000000000001</v>
      </c>
      <c r="CC26" s="164">
        <f>'Production Summary'!$M$40</f>
        <v>13.13</v>
      </c>
      <c r="CD26" s="164">
        <v>0</v>
      </c>
      <c r="CE26" s="164">
        <f>'Production Summary'!$N$42</f>
        <v>1136.3519999999996</v>
      </c>
      <c r="CF26" s="164">
        <f>'Production Summary'!$M$42</f>
        <v>81.167999999999978</v>
      </c>
      <c r="CG26" s="164">
        <v>0</v>
      </c>
      <c r="CH26" s="164">
        <v>0</v>
      </c>
      <c r="CI26" s="164">
        <f>'Production Summary'!$N$43</f>
        <v>184</v>
      </c>
      <c r="CJ26" s="164">
        <v>0</v>
      </c>
      <c r="CK26" s="164">
        <f>'Production Summary'!$N$44</f>
        <v>355</v>
      </c>
      <c r="CL26" s="164">
        <v>0</v>
      </c>
      <c r="CM26" s="375">
        <f>'Production Summary'!$N$45</f>
        <v>1650</v>
      </c>
      <c r="CN26" s="164">
        <f>'Production Summary'!$N$46</f>
        <v>270</v>
      </c>
      <c r="CO26" s="164">
        <f>'Production Summary'!$N$47</f>
        <v>1350</v>
      </c>
      <c r="CP26" s="166"/>
      <c r="CQ26" s="164">
        <f>'Production Summary'!$N$49</f>
        <v>8004.1580041580037</v>
      </c>
      <c r="CR26" s="164">
        <f>'Production Summary'!$M$49</f>
        <v>66.701316701316699</v>
      </c>
      <c r="CS26" s="164">
        <f>'Production Summary'!$N$50</f>
        <v>13331.600831600828</v>
      </c>
      <c r="CT26" s="164">
        <f>'Production Summary'!$M$50</f>
        <v>148.1288981288981</v>
      </c>
      <c r="CU26" s="164">
        <f>'Production Summary'!$N$51</f>
        <v>12785.862785862784</v>
      </c>
      <c r="CV26" s="164">
        <f>'Production Summary'!$M$51</f>
        <v>355.16285516285512</v>
      </c>
      <c r="CW26" s="164">
        <f>'Production Summary'!$N$52</f>
        <v>12629.937629937627</v>
      </c>
      <c r="CX26" s="164">
        <f>'Production Summary'!$M$52</f>
        <v>701.66320166320156</v>
      </c>
      <c r="CY26" s="164">
        <f>'Production Summary'!$N$53</f>
        <v>12396.049896049895</v>
      </c>
      <c r="CZ26" s="164">
        <f>'Production Summary'!$M$53</f>
        <v>688.66943866943859</v>
      </c>
      <c r="DA26" s="164">
        <f>'Production Summary'!$N$54</f>
        <v>13799.376299376298</v>
      </c>
      <c r="DB26" s="164">
        <f>'Production Summary'!$M$54</f>
        <v>766.63201663201653</v>
      </c>
      <c r="DC26" s="328">
        <f>'Production Summary'!$N$60</f>
        <v>12863.825363825363</v>
      </c>
      <c r="DD26" s="328">
        <f>'Production Summary'!$M$60</f>
        <v>714.65696465696465</v>
      </c>
      <c r="DE26" s="164">
        <f>'Production Summary'!$N$59</f>
        <v>11148.648648648648</v>
      </c>
      <c r="DF26" s="328">
        <f>'Production Summary'!$M$59</f>
        <v>619.36936936936934</v>
      </c>
      <c r="DG26" s="164">
        <f>'Production Summary'!$N$55</f>
        <v>13842.68884268884</v>
      </c>
      <c r="DH26" s="164">
        <f>'Production Summary'!$M$55</f>
        <v>3460.67221067221</v>
      </c>
      <c r="DI26" s="164">
        <f>'Production Summary'!$N$56</f>
        <v>13097.713097713096</v>
      </c>
      <c r="DJ26" s="164">
        <f>'Production Summary'!$M$56</f>
        <v>163.72141372141371</v>
      </c>
      <c r="DK26" s="164">
        <f>'Production Summary'!$N$57</f>
        <v>14189.189189189186</v>
      </c>
      <c r="DL26" s="164">
        <f>'Production Summary'!$M$57</f>
        <v>394.14414414414409</v>
      </c>
      <c r="DM26" s="164">
        <f>'Production Summary'!$N$58</f>
        <v>14017.671517671517</v>
      </c>
      <c r="DN26" s="164">
        <f>'Production Summary'!$M$58</f>
        <v>778.75952875952873</v>
      </c>
      <c r="DO26" s="164">
        <f>'Production Summary'!$N$61</f>
        <v>4500</v>
      </c>
      <c r="DP26" s="328">
        <f>'Production Summary'!$M$61</f>
        <v>750</v>
      </c>
      <c r="DQ26" s="164">
        <v>0</v>
      </c>
      <c r="DR26" s="164">
        <f>'Production Summary'!$N$62</f>
        <v>8900</v>
      </c>
      <c r="DS26" s="164">
        <f>'Production Summary'!$N$70</f>
        <v>300</v>
      </c>
      <c r="DT26" s="328">
        <f>'Production Summary'!$M$70</f>
        <v>25</v>
      </c>
      <c r="DU26" s="164">
        <v>0</v>
      </c>
      <c r="DV26" s="164">
        <f>'Production Summary'!$N$71</f>
        <v>150</v>
      </c>
      <c r="DW26" s="164">
        <v>0</v>
      </c>
      <c r="DX26" s="164">
        <f>'Production Summary'!$N$64</f>
        <v>192</v>
      </c>
      <c r="DY26" s="164">
        <v>0</v>
      </c>
      <c r="DZ26" s="391">
        <f>'Production Summary'!$N$65</f>
        <v>384</v>
      </c>
      <c r="EA26" s="164">
        <v>0</v>
      </c>
      <c r="EB26" s="391">
        <f>'Production Summary'!$N$66</f>
        <v>192</v>
      </c>
      <c r="EC26" s="164">
        <v>0</v>
      </c>
      <c r="ED26" s="164">
        <f>'Production Summary'!$N$67</f>
        <v>96</v>
      </c>
      <c r="EE26" s="164">
        <v>0</v>
      </c>
      <c r="EF26" s="164">
        <f>'Production Summary'!$N$68</f>
        <v>96</v>
      </c>
      <c r="EG26" s="164">
        <v>0</v>
      </c>
      <c r="EH26" s="164">
        <f>'Production Summary'!$N$69</f>
        <v>340</v>
      </c>
      <c r="EI26" s="101">
        <f t="shared" si="0"/>
        <v>704640818.65389717</v>
      </c>
      <c r="EJ26" s="3"/>
      <c r="EK26" s="3"/>
      <c r="ER26" s="64" t="s">
        <v>42</v>
      </c>
      <c r="ES26" s="61" t="str">
        <f t="shared" si="1"/>
        <v/>
      </c>
      <c r="ET26" s="24">
        <f t="shared" si="2"/>
        <v>704640818.65389717</v>
      </c>
    </row>
    <row r="27" spans="1:150" ht="15" customHeight="1">
      <c r="A27" t="b">
        <f>C27=Jagdalpur!C27</f>
        <v>1</v>
      </c>
      <c r="B27" s="60">
        <f t="shared" si="3"/>
        <v>22</v>
      </c>
      <c r="C27" s="61" t="str">
        <f>IF(Jagdalpur!C27="","",Jagdalpur!C27)</f>
        <v/>
      </c>
      <c r="D27" s="164">
        <f>'Production Summary'!$N$4</f>
        <v>666</v>
      </c>
      <c r="E27" s="164">
        <f>'Production Summary'!$M$4</f>
        <v>27.75</v>
      </c>
      <c r="F27" s="164">
        <v>0</v>
      </c>
      <c r="G27" s="164">
        <f>'Production Summary'!$N$5</f>
        <v>666</v>
      </c>
      <c r="H27" s="164">
        <f>'Production Summary'!$M$5</f>
        <v>27.75</v>
      </c>
      <c r="I27" s="164">
        <v>0</v>
      </c>
      <c r="J27" s="164">
        <f>'Production Summary'!$N$6</f>
        <v>200</v>
      </c>
      <c r="K27" s="328">
        <f>'Production Summary'!$M$6</f>
        <v>7.5</v>
      </c>
      <c r="L27" s="164">
        <v>0</v>
      </c>
      <c r="M27" s="365">
        <f>'Production Summary'!$N$7</f>
        <v>612.72</v>
      </c>
      <c r="N27" s="367">
        <f>'Production Summary'!$M$7</f>
        <v>25.53</v>
      </c>
      <c r="O27" s="164">
        <v>0</v>
      </c>
      <c r="P27" s="164">
        <f>'Production Summary'!$N$8</f>
        <v>780</v>
      </c>
      <c r="Q27" s="164">
        <f>'Production Summary'!$M$8</f>
        <v>65</v>
      </c>
      <c r="R27" s="164">
        <v>0</v>
      </c>
      <c r="S27" s="164">
        <f>'Production Summary'!$N$9</f>
        <v>720</v>
      </c>
      <c r="T27" s="164">
        <f>'Production Summary'!$M$9</f>
        <v>60</v>
      </c>
      <c r="U27" s="164">
        <v>0</v>
      </c>
      <c r="V27" s="164">
        <f>'Production Summary'!$N$10</f>
        <v>876</v>
      </c>
      <c r="W27" s="164">
        <f>'Production Summary'!$M$10</f>
        <v>73</v>
      </c>
      <c r="X27" s="164">
        <v>0</v>
      </c>
      <c r="Y27" s="164">
        <f>'Production Summary'!$N$14</f>
        <v>177</v>
      </c>
      <c r="Z27" s="328">
        <f>'Production Summary'!$M$14</f>
        <v>14.75</v>
      </c>
      <c r="AA27" s="164">
        <v>0</v>
      </c>
      <c r="AB27" s="164">
        <f>'Production Summary'!$N$15</f>
        <v>126</v>
      </c>
      <c r="AC27" s="164">
        <f>'Production Summary'!$M$15</f>
        <v>21</v>
      </c>
      <c r="AD27" s="164">
        <v>0</v>
      </c>
      <c r="AE27" s="359">
        <f>'Production Summary'!$N$16</f>
        <v>252</v>
      </c>
      <c r="AF27" s="164">
        <f>'Production Summary'!$M$16</f>
        <v>21</v>
      </c>
      <c r="AG27" s="164">
        <v>0</v>
      </c>
      <c r="AH27" s="164">
        <f>'Production Summary'!$N$18</f>
        <v>1035</v>
      </c>
      <c r="AI27" s="164">
        <f>'Production Summary'!$M$18</f>
        <v>17.25</v>
      </c>
      <c r="AJ27" s="164">
        <v>0</v>
      </c>
      <c r="AK27" s="164">
        <f>'Production Summary'!$N$19</f>
        <v>870</v>
      </c>
      <c r="AL27" s="164">
        <f>'Production Summary'!$M$19</f>
        <v>29</v>
      </c>
      <c r="AM27" s="164">
        <v>0</v>
      </c>
      <c r="AN27" s="164">
        <f>'Production Summary'!$N$20</f>
        <v>864</v>
      </c>
      <c r="AO27" s="164">
        <f>'Production Summary'!$M$20</f>
        <v>72</v>
      </c>
      <c r="AP27" s="164">
        <v>0</v>
      </c>
      <c r="AQ27" s="164">
        <f>'Production Summary'!$N$21</f>
        <v>670</v>
      </c>
      <c r="AR27" s="164">
        <f>'Production Summary'!$M$21</f>
        <v>335</v>
      </c>
      <c r="AS27" s="164">
        <v>0</v>
      </c>
      <c r="AT27" s="386">
        <f>'Production Summary'!$N$22</f>
        <v>375</v>
      </c>
      <c r="AU27" s="164">
        <f>'Production Summary'!$N$23</f>
        <v>1050</v>
      </c>
      <c r="AV27" s="164">
        <f>'Production Summary'!$N$25</f>
        <v>300</v>
      </c>
      <c r="AW27" s="164">
        <f>'Production Summary'!$M$25</f>
        <v>25</v>
      </c>
      <c r="AX27" s="164">
        <v>0</v>
      </c>
      <c r="AY27" s="164">
        <f>'Production Summary'!$N$26</f>
        <v>300</v>
      </c>
      <c r="AZ27" s="164">
        <f>'Production Summary'!$M$26</f>
        <v>25</v>
      </c>
      <c r="BA27" s="164">
        <v>0</v>
      </c>
      <c r="BB27" s="164">
        <f>'Production Summary'!$N$28</f>
        <v>777</v>
      </c>
      <c r="BC27" s="164">
        <f>'Production Summary'!$M$28</f>
        <v>12.95</v>
      </c>
      <c r="BD27" s="164">
        <v>0</v>
      </c>
      <c r="BE27" s="164">
        <f>'Production Summary'!$N$29</f>
        <v>612</v>
      </c>
      <c r="BF27" s="164">
        <f>'Production Summary'!$M$29</f>
        <v>51</v>
      </c>
      <c r="BG27" s="164">
        <v>0</v>
      </c>
      <c r="BH27" s="164">
        <f>'Production Summary'!$N$30</f>
        <v>500</v>
      </c>
      <c r="BI27" s="164">
        <f>'Production Summary'!$M$30</f>
        <v>250</v>
      </c>
      <c r="BJ27" s="164">
        <v>0</v>
      </c>
      <c r="BK27" s="386"/>
      <c r="BL27" s="164">
        <f>'Production Summary'!$N$32</f>
        <v>875</v>
      </c>
      <c r="BM27" s="164">
        <f>'Production Summary'!$N$34</f>
        <v>360.59999999999997</v>
      </c>
      <c r="BN27" s="164">
        <f>'Production Summary'!$M$34</f>
        <v>6.01</v>
      </c>
      <c r="BO27" s="164">
        <v>0</v>
      </c>
      <c r="BP27" s="164">
        <f>'Production Summary'!$N$36</f>
        <v>717</v>
      </c>
      <c r="BQ27" s="164">
        <f>'Production Summary'!$M$36</f>
        <v>11.95</v>
      </c>
      <c r="BR27" s="164">
        <v>0</v>
      </c>
      <c r="BS27" s="164">
        <f>'Production Summary'!$N$37</f>
        <v>210</v>
      </c>
      <c r="BT27" s="164">
        <f>'Production Summary'!$M$37</f>
        <v>21</v>
      </c>
      <c r="BU27" s="164">
        <v>0</v>
      </c>
      <c r="BV27" s="164">
        <f>'Production Summary'!$N$38</f>
        <v>280</v>
      </c>
      <c r="BW27" s="164">
        <f>'Production Summary'!$M$38</f>
        <v>28</v>
      </c>
      <c r="BX27" s="164">
        <v>0</v>
      </c>
      <c r="BY27" s="165">
        <f>'Production Summary'!$N$39</f>
        <v>300.38406247988502</v>
      </c>
      <c r="BZ27" s="164">
        <f>'Production Summary'!$M$39</f>
        <v>30.038406247988501</v>
      </c>
      <c r="CA27" s="164">
        <v>0</v>
      </c>
      <c r="CB27" s="164">
        <f>'Production Summary'!$N$40</f>
        <v>131.30000000000001</v>
      </c>
      <c r="CC27" s="164">
        <f>'Production Summary'!$M$40</f>
        <v>13.13</v>
      </c>
      <c r="CD27" s="164">
        <v>0</v>
      </c>
      <c r="CE27" s="164">
        <f>'Production Summary'!$N$42</f>
        <v>1136.3519999999996</v>
      </c>
      <c r="CF27" s="164">
        <f>'Production Summary'!$M$42</f>
        <v>81.167999999999978</v>
      </c>
      <c r="CG27" s="164">
        <v>0</v>
      </c>
      <c r="CH27" s="164">
        <v>0</v>
      </c>
      <c r="CI27" s="164">
        <f>'Production Summary'!$N$43</f>
        <v>184</v>
      </c>
      <c r="CJ27" s="164">
        <v>0</v>
      </c>
      <c r="CK27" s="164">
        <f>'Production Summary'!$N$44</f>
        <v>355</v>
      </c>
      <c r="CL27" s="164">
        <v>0</v>
      </c>
      <c r="CM27" s="375">
        <f>'Production Summary'!$N$45</f>
        <v>1650</v>
      </c>
      <c r="CN27" s="164">
        <f>'Production Summary'!$N$46</f>
        <v>270</v>
      </c>
      <c r="CO27" s="164">
        <f>'Production Summary'!$N$47</f>
        <v>1350</v>
      </c>
      <c r="CP27" s="166"/>
      <c r="CQ27" s="164">
        <f>'Production Summary'!$N$49</f>
        <v>8004.1580041580037</v>
      </c>
      <c r="CR27" s="164">
        <f>'Production Summary'!$M$49</f>
        <v>66.701316701316699</v>
      </c>
      <c r="CS27" s="164">
        <f>'Production Summary'!$N$50</f>
        <v>13331.600831600828</v>
      </c>
      <c r="CT27" s="164">
        <f>'Production Summary'!$M$50</f>
        <v>148.1288981288981</v>
      </c>
      <c r="CU27" s="164">
        <f>'Production Summary'!$N$51</f>
        <v>12785.862785862784</v>
      </c>
      <c r="CV27" s="164">
        <f>'Production Summary'!$M$51</f>
        <v>355.16285516285512</v>
      </c>
      <c r="CW27" s="164">
        <f>'Production Summary'!$N$52</f>
        <v>12629.937629937627</v>
      </c>
      <c r="CX27" s="164">
        <f>'Production Summary'!$M$52</f>
        <v>701.66320166320156</v>
      </c>
      <c r="CY27" s="164">
        <f>'Production Summary'!$N$53</f>
        <v>12396.049896049895</v>
      </c>
      <c r="CZ27" s="164">
        <f>'Production Summary'!$M$53</f>
        <v>688.66943866943859</v>
      </c>
      <c r="DA27" s="164">
        <f>'Production Summary'!$N$54</f>
        <v>13799.376299376298</v>
      </c>
      <c r="DB27" s="164">
        <f>'Production Summary'!$M$54</f>
        <v>766.63201663201653</v>
      </c>
      <c r="DC27" s="328">
        <f>'Production Summary'!$N$60</f>
        <v>12863.825363825363</v>
      </c>
      <c r="DD27" s="328">
        <f>'Production Summary'!$M$60</f>
        <v>714.65696465696465</v>
      </c>
      <c r="DE27" s="164">
        <f>'Production Summary'!$N$59</f>
        <v>11148.648648648648</v>
      </c>
      <c r="DF27" s="328">
        <f>'Production Summary'!$M$59</f>
        <v>619.36936936936934</v>
      </c>
      <c r="DG27" s="164">
        <f>'Production Summary'!$N$55</f>
        <v>13842.68884268884</v>
      </c>
      <c r="DH27" s="164">
        <f>'Production Summary'!$M$55</f>
        <v>3460.67221067221</v>
      </c>
      <c r="DI27" s="164">
        <f>'Production Summary'!$N$56</f>
        <v>13097.713097713096</v>
      </c>
      <c r="DJ27" s="164">
        <f>'Production Summary'!$M$56</f>
        <v>163.72141372141371</v>
      </c>
      <c r="DK27" s="164">
        <f>'Production Summary'!$N$57</f>
        <v>14189.189189189186</v>
      </c>
      <c r="DL27" s="164">
        <f>'Production Summary'!$M$57</f>
        <v>394.14414414414409</v>
      </c>
      <c r="DM27" s="164">
        <f>'Production Summary'!$N$58</f>
        <v>14017.671517671517</v>
      </c>
      <c r="DN27" s="164">
        <f>'Production Summary'!$M$58</f>
        <v>778.75952875952873</v>
      </c>
      <c r="DO27" s="164">
        <f>'Production Summary'!$N$61</f>
        <v>4500</v>
      </c>
      <c r="DP27" s="328">
        <f>'Production Summary'!$M$61</f>
        <v>750</v>
      </c>
      <c r="DQ27" s="164">
        <v>0</v>
      </c>
      <c r="DR27" s="164">
        <f>'Production Summary'!$N$62</f>
        <v>8900</v>
      </c>
      <c r="DS27" s="164">
        <f>'Production Summary'!$N$70</f>
        <v>300</v>
      </c>
      <c r="DT27" s="328">
        <f>'Production Summary'!$M$70</f>
        <v>25</v>
      </c>
      <c r="DU27" s="164">
        <v>0</v>
      </c>
      <c r="DV27" s="164">
        <f>'Production Summary'!$N$71</f>
        <v>150</v>
      </c>
      <c r="DW27" s="164">
        <v>0</v>
      </c>
      <c r="DX27" s="164">
        <f>'Production Summary'!$N$64</f>
        <v>192</v>
      </c>
      <c r="DY27" s="164">
        <v>0</v>
      </c>
      <c r="DZ27" s="391">
        <f>'Production Summary'!$N$65</f>
        <v>384</v>
      </c>
      <c r="EA27" s="164">
        <v>0</v>
      </c>
      <c r="EB27" s="391">
        <f>'Production Summary'!$N$66</f>
        <v>192</v>
      </c>
      <c r="EC27" s="164">
        <v>0</v>
      </c>
      <c r="ED27" s="164">
        <f>'Production Summary'!$N$67</f>
        <v>96</v>
      </c>
      <c r="EE27" s="164">
        <v>0</v>
      </c>
      <c r="EF27" s="164">
        <f>'Production Summary'!$N$68</f>
        <v>96</v>
      </c>
      <c r="EG27" s="164">
        <v>0</v>
      </c>
      <c r="EH27" s="164">
        <f>'Production Summary'!$N$69</f>
        <v>340</v>
      </c>
      <c r="EI27" s="101">
        <f t="shared" si="0"/>
        <v>704640818.65389717</v>
      </c>
      <c r="EJ27" s="3"/>
      <c r="EK27" s="3"/>
      <c r="ER27" s="64" t="s">
        <v>43</v>
      </c>
      <c r="ES27" s="61" t="str">
        <f t="shared" si="1"/>
        <v/>
      </c>
      <c r="ET27" s="24">
        <f t="shared" si="2"/>
        <v>704640818.65389717</v>
      </c>
    </row>
    <row r="28" spans="1:150" ht="15" customHeight="1">
      <c r="A28" t="b">
        <f>C28=Jagdalpur!C28</f>
        <v>1</v>
      </c>
      <c r="B28" s="60">
        <f t="shared" si="3"/>
        <v>23</v>
      </c>
      <c r="C28" s="61" t="str">
        <f>IF(Jagdalpur!C28="","",Jagdalpur!C28)</f>
        <v/>
      </c>
      <c r="D28" s="164">
        <f>'Production Summary'!$N$4</f>
        <v>666</v>
      </c>
      <c r="E28" s="164">
        <f>'Production Summary'!$M$4</f>
        <v>27.75</v>
      </c>
      <c r="F28" s="164">
        <v>0</v>
      </c>
      <c r="G28" s="164">
        <f>'Production Summary'!$N$5</f>
        <v>666</v>
      </c>
      <c r="H28" s="164">
        <f>'Production Summary'!$M$5</f>
        <v>27.75</v>
      </c>
      <c r="I28" s="164">
        <v>0</v>
      </c>
      <c r="J28" s="164">
        <f>'Production Summary'!$N$6</f>
        <v>200</v>
      </c>
      <c r="K28" s="328">
        <f>'Production Summary'!$M$6</f>
        <v>7.5</v>
      </c>
      <c r="L28" s="164">
        <v>0</v>
      </c>
      <c r="M28" s="365">
        <f>'Production Summary'!$N$7</f>
        <v>612.72</v>
      </c>
      <c r="N28" s="367">
        <f>'Production Summary'!$M$7</f>
        <v>25.53</v>
      </c>
      <c r="O28" s="164">
        <v>0</v>
      </c>
      <c r="P28" s="164">
        <f>'Production Summary'!$N$8</f>
        <v>780</v>
      </c>
      <c r="Q28" s="164">
        <f>'Production Summary'!$M$8</f>
        <v>65</v>
      </c>
      <c r="R28" s="164">
        <v>0</v>
      </c>
      <c r="S28" s="164">
        <f>'Production Summary'!$N$9</f>
        <v>720</v>
      </c>
      <c r="T28" s="164">
        <f>'Production Summary'!$M$9</f>
        <v>60</v>
      </c>
      <c r="U28" s="164">
        <v>0</v>
      </c>
      <c r="V28" s="164">
        <f>'Production Summary'!$N$10</f>
        <v>876</v>
      </c>
      <c r="W28" s="164">
        <f>'Production Summary'!$M$10</f>
        <v>73</v>
      </c>
      <c r="X28" s="164">
        <v>0</v>
      </c>
      <c r="Y28" s="164">
        <f>'Production Summary'!$N$14</f>
        <v>177</v>
      </c>
      <c r="Z28" s="328">
        <f>'Production Summary'!$M$14</f>
        <v>14.75</v>
      </c>
      <c r="AA28" s="164">
        <v>0</v>
      </c>
      <c r="AB28" s="164">
        <f>'Production Summary'!$N$15</f>
        <v>126</v>
      </c>
      <c r="AC28" s="164">
        <f>'Production Summary'!$M$15</f>
        <v>21</v>
      </c>
      <c r="AD28" s="164">
        <v>0</v>
      </c>
      <c r="AE28" s="359">
        <f>'Production Summary'!$N$16</f>
        <v>252</v>
      </c>
      <c r="AF28" s="164">
        <f>'Production Summary'!$M$16</f>
        <v>21</v>
      </c>
      <c r="AG28" s="164">
        <v>0</v>
      </c>
      <c r="AH28" s="164">
        <f>'Production Summary'!$N$18</f>
        <v>1035</v>
      </c>
      <c r="AI28" s="164">
        <f>'Production Summary'!$M$18</f>
        <v>17.25</v>
      </c>
      <c r="AJ28" s="164">
        <v>0</v>
      </c>
      <c r="AK28" s="164">
        <f>'Production Summary'!$N$19</f>
        <v>870</v>
      </c>
      <c r="AL28" s="164">
        <f>'Production Summary'!$M$19</f>
        <v>29</v>
      </c>
      <c r="AM28" s="164">
        <v>0</v>
      </c>
      <c r="AN28" s="164">
        <f>'Production Summary'!$N$20</f>
        <v>864</v>
      </c>
      <c r="AO28" s="164">
        <f>'Production Summary'!$M$20</f>
        <v>72</v>
      </c>
      <c r="AP28" s="164">
        <v>0</v>
      </c>
      <c r="AQ28" s="164">
        <f>'Production Summary'!$N$21</f>
        <v>670</v>
      </c>
      <c r="AR28" s="164">
        <f>'Production Summary'!$M$21</f>
        <v>335</v>
      </c>
      <c r="AS28" s="164">
        <v>0</v>
      </c>
      <c r="AT28" s="386">
        <f>'Production Summary'!$N$22</f>
        <v>375</v>
      </c>
      <c r="AU28" s="164">
        <f>'Production Summary'!$N$23</f>
        <v>1050</v>
      </c>
      <c r="AV28" s="164">
        <f>'Production Summary'!$N$25</f>
        <v>300</v>
      </c>
      <c r="AW28" s="164">
        <f>'Production Summary'!$M$25</f>
        <v>25</v>
      </c>
      <c r="AX28" s="164">
        <v>0</v>
      </c>
      <c r="AY28" s="164">
        <f>'Production Summary'!$N$26</f>
        <v>300</v>
      </c>
      <c r="AZ28" s="164">
        <f>'Production Summary'!$M$26</f>
        <v>25</v>
      </c>
      <c r="BA28" s="164">
        <v>0</v>
      </c>
      <c r="BB28" s="164">
        <f>'Production Summary'!$N$28</f>
        <v>777</v>
      </c>
      <c r="BC28" s="164">
        <f>'Production Summary'!$M$28</f>
        <v>12.95</v>
      </c>
      <c r="BD28" s="164">
        <v>0</v>
      </c>
      <c r="BE28" s="164">
        <f>'Production Summary'!$N$29</f>
        <v>612</v>
      </c>
      <c r="BF28" s="164">
        <f>'Production Summary'!$M$29</f>
        <v>51</v>
      </c>
      <c r="BG28" s="164">
        <v>0</v>
      </c>
      <c r="BH28" s="164">
        <f>'Production Summary'!$N$30</f>
        <v>500</v>
      </c>
      <c r="BI28" s="164">
        <f>'Production Summary'!$M$30</f>
        <v>250</v>
      </c>
      <c r="BJ28" s="164">
        <v>0</v>
      </c>
      <c r="BK28" s="386"/>
      <c r="BL28" s="164">
        <f>'Production Summary'!$N$32</f>
        <v>875</v>
      </c>
      <c r="BM28" s="164">
        <f>'Production Summary'!$N$34</f>
        <v>360.59999999999997</v>
      </c>
      <c r="BN28" s="164">
        <f>'Production Summary'!$M$34</f>
        <v>6.01</v>
      </c>
      <c r="BO28" s="164">
        <v>0</v>
      </c>
      <c r="BP28" s="164">
        <f>'Production Summary'!$N$36</f>
        <v>717</v>
      </c>
      <c r="BQ28" s="164">
        <f>'Production Summary'!$M$36</f>
        <v>11.95</v>
      </c>
      <c r="BR28" s="164">
        <v>0</v>
      </c>
      <c r="BS28" s="164">
        <f>'Production Summary'!$N$37</f>
        <v>210</v>
      </c>
      <c r="BT28" s="164">
        <f>'Production Summary'!$M$37</f>
        <v>21</v>
      </c>
      <c r="BU28" s="164">
        <v>0</v>
      </c>
      <c r="BV28" s="164">
        <f>'Production Summary'!$N$38</f>
        <v>280</v>
      </c>
      <c r="BW28" s="164">
        <f>'Production Summary'!$M$38</f>
        <v>28</v>
      </c>
      <c r="BX28" s="164">
        <v>0</v>
      </c>
      <c r="BY28" s="165">
        <f>'Production Summary'!$N$39</f>
        <v>300.38406247988502</v>
      </c>
      <c r="BZ28" s="164">
        <f>'Production Summary'!$M$39</f>
        <v>30.038406247988501</v>
      </c>
      <c r="CA28" s="164">
        <v>0</v>
      </c>
      <c r="CB28" s="164">
        <f>'Production Summary'!$N$40</f>
        <v>131.30000000000001</v>
      </c>
      <c r="CC28" s="164">
        <f>'Production Summary'!$M$40</f>
        <v>13.13</v>
      </c>
      <c r="CD28" s="164">
        <v>0</v>
      </c>
      <c r="CE28" s="164">
        <f>'Production Summary'!$N$42</f>
        <v>1136.3519999999996</v>
      </c>
      <c r="CF28" s="164">
        <f>'Production Summary'!$M$42</f>
        <v>81.167999999999978</v>
      </c>
      <c r="CG28" s="164">
        <v>0</v>
      </c>
      <c r="CH28" s="164">
        <v>0</v>
      </c>
      <c r="CI28" s="164">
        <f>'Production Summary'!$N$43</f>
        <v>184</v>
      </c>
      <c r="CJ28" s="164">
        <v>0</v>
      </c>
      <c r="CK28" s="164">
        <f>'Production Summary'!$N$44</f>
        <v>355</v>
      </c>
      <c r="CL28" s="164">
        <v>0</v>
      </c>
      <c r="CM28" s="375">
        <f>'Production Summary'!$N$45</f>
        <v>1650</v>
      </c>
      <c r="CN28" s="164">
        <f>'Production Summary'!$N$46</f>
        <v>270</v>
      </c>
      <c r="CO28" s="164">
        <f>'Production Summary'!$N$47</f>
        <v>1350</v>
      </c>
      <c r="CP28" s="166"/>
      <c r="CQ28" s="164">
        <f>'Production Summary'!$N$49</f>
        <v>8004.1580041580037</v>
      </c>
      <c r="CR28" s="164">
        <f>'Production Summary'!$M$49</f>
        <v>66.701316701316699</v>
      </c>
      <c r="CS28" s="164">
        <f>'Production Summary'!$N$50</f>
        <v>13331.600831600828</v>
      </c>
      <c r="CT28" s="164">
        <f>'Production Summary'!$M$50</f>
        <v>148.1288981288981</v>
      </c>
      <c r="CU28" s="164">
        <f>'Production Summary'!$N$51</f>
        <v>12785.862785862784</v>
      </c>
      <c r="CV28" s="164">
        <f>'Production Summary'!$M$51</f>
        <v>355.16285516285512</v>
      </c>
      <c r="CW28" s="164">
        <f>'Production Summary'!$N$52</f>
        <v>12629.937629937627</v>
      </c>
      <c r="CX28" s="164">
        <f>'Production Summary'!$M$52</f>
        <v>701.66320166320156</v>
      </c>
      <c r="CY28" s="164">
        <f>'Production Summary'!$N$53</f>
        <v>12396.049896049895</v>
      </c>
      <c r="CZ28" s="164">
        <f>'Production Summary'!$M$53</f>
        <v>688.66943866943859</v>
      </c>
      <c r="DA28" s="164">
        <f>'Production Summary'!$N$54</f>
        <v>13799.376299376298</v>
      </c>
      <c r="DB28" s="164">
        <f>'Production Summary'!$M$54</f>
        <v>766.63201663201653</v>
      </c>
      <c r="DC28" s="328">
        <f>'Production Summary'!$N$60</f>
        <v>12863.825363825363</v>
      </c>
      <c r="DD28" s="328">
        <f>'Production Summary'!$M$60</f>
        <v>714.65696465696465</v>
      </c>
      <c r="DE28" s="164">
        <f>'Production Summary'!$N$59</f>
        <v>11148.648648648648</v>
      </c>
      <c r="DF28" s="328">
        <f>'Production Summary'!$M$59</f>
        <v>619.36936936936934</v>
      </c>
      <c r="DG28" s="164">
        <f>'Production Summary'!$N$55</f>
        <v>13842.68884268884</v>
      </c>
      <c r="DH28" s="164">
        <f>'Production Summary'!$M$55</f>
        <v>3460.67221067221</v>
      </c>
      <c r="DI28" s="164">
        <f>'Production Summary'!$N$56</f>
        <v>13097.713097713096</v>
      </c>
      <c r="DJ28" s="164">
        <f>'Production Summary'!$M$56</f>
        <v>163.72141372141371</v>
      </c>
      <c r="DK28" s="164">
        <f>'Production Summary'!$N$57</f>
        <v>14189.189189189186</v>
      </c>
      <c r="DL28" s="164">
        <f>'Production Summary'!$M$57</f>
        <v>394.14414414414409</v>
      </c>
      <c r="DM28" s="164">
        <f>'Production Summary'!$N$58</f>
        <v>14017.671517671517</v>
      </c>
      <c r="DN28" s="164">
        <f>'Production Summary'!$M$58</f>
        <v>778.75952875952873</v>
      </c>
      <c r="DO28" s="164">
        <f>'Production Summary'!$N$61</f>
        <v>4500</v>
      </c>
      <c r="DP28" s="328">
        <f>'Production Summary'!$M$61</f>
        <v>750</v>
      </c>
      <c r="DQ28" s="164">
        <v>0</v>
      </c>
      <c r="DR28" s="164">
        <f>'Production Summary'!$N$62</f>
        <v>8900</v>
      </c>
      <c r="DS28" s="164">
        <f>'Production Summary'!$N$70</f>
        <v>300</v>
      </c>
      <c r="DT28" s="328">
        <f>'Production Summary'!$M$70</f>
        <v>25</v>
      </c>
      <c r="DU28" s="164">
        <v>0</v>
      </c>
      <c r="DV28" s="164">
        <f>'Production Summary'!$N$71</f>
        <v>150</v>
      </c>
      <c r="DW28" s="164">
        <v>0</v>
      </c>
      <c r="DX28" s="164">
        <f>'Production Summary'!$N$64</f>
        <v>192</v>
      </c>
      <c r="DY28" s="164">
        <v>0</v>
      </c>
      <c r="DZ28" s="391">
        <f>'Production Summary'!$N$65</f>
        <v>384</v>
      </c>
      <c r="EA28" s="164">
        <v>0</v>
      </c>
      <c r="EB28" s="391">
        <f>'Production Summary'!$N$66</f>
        <v>192</v>
      </c>
      <c r="EC28" s="164">
        <v>0</v>
      </c>
      <c r="ED28" s="164">
        <f>'Production Summary'!$N$67</f>
        <v>96</v>
      </c>
      <c r="EE28" s="164">
        <v>0</v>
      </c>
      <c r="EF28" s="164">
        <f>'Production Summary'!$N$68</f>
        <v>96</v>
      </c>
      <c r="EG28" s="164">
        <v>0</v>
      </c>
      <c r="EH28" s="164">
        <f>'Production Summary'!$N$69</f>
        <v>340</v>
      </c>
      <c r="EI28" s="101">
        <f t="shared" si="0"/>
        <v>704640818.65389717</v>
      </c>
      <c r="EJ28" s="3"/>
      <c r="EK28" s="3"/>
      <c r="ER28" s="64" t="s">
        <v>44</v>
      </c>
      <c r="ES28" s="61" t="str">
        <f t="shared" si="1"/>
        <v/>
      </c>
      <c r="ET28" s="24">
        <f t="shared" si="2"/>
        <v>704640818.65389717</v>
      </c>
    </row>
    <row r="29" spans="1:150" ht="15" customHeight="1">
      <c r="A29" t="b">
        <f>C29=Jagdalpur!C29</f>
        <v>1</v>
      </c>
      <c r="B29" s="60">
        <f t="shared" si="3"/>
        <v>24</v>
      </c>
      <c r="C29" s="61" t="str">
        <f>IF(Jagdalpur!C29="","",Jagdalpur!C29)</f>
        <v/>
      </c>
      <c r="D29" s="164">
        <f>'Production Summary'!$N$4</f>
        <v>666</v>
      </c>
      <c r="E29" s="164">
        <f>'Production Summary'!$M$4</f>
        <v>27.75</v>
      </c>
      <c r="F29" s="164">
        <v>0</v>
      </c>
      <c r="G29" s="164">
        <f>'Production Summary'!$N$5</f>
        <v>666</v>
      </c>
      <c r="H29" s="164">
        <f>'Production Summary'!$M$5</f>
        <v>27.75</v>
      </c>
      <c r="I29" s="164">
        <v>0</v>
      </c>
      <c r="J29" s="164">
        <f>'Production Summary'!$N$6</f>
        <v>200</v>
      </c>
      <c r="K29" s="328">
        <f>'Production Summary'!$M$6</f>
        <v>7.5</v>
      </c>
      <c r="L29" s="164">
        <v>0</v>
      </c>
      <c r="M29" s="365">
        <f>'Production Summary'!$N$7</f>
        <v>612.72</v>
      </c>
      <c r="N29" s="367">
        <f>'Production Summary'!$M$7</f>
        <v>25.53</v>
      </c>
      <c r="O29" s="164">
        <v>0</v>
      </c>
      <c r="P29" s="164">
        <f>'Production Summary'!$N$8</f>
        <v>780</v>
      </c>
      <c r="Q29" s="164">
        <f>'Production Summary'!$M$8</f>
        <v>65</v>
      </c>
      <c r="R29" s="164">
        <v>0</v>
      </c>
      <c r="S29" s="164">
        <f>'Production Summary'!$N$9</f>
        <v>720</v>
      </c>
      <c r="T29" s="164">
        <f>'Production Summary'!$M$9</f>
        <v>60</v>
      </c>
      <c r="U29" s="164">
        <v>0</v>
      </c>
      <c r="V29" s="164">
        <f>'Production Summary'!$N$10</f>
        <v>876</v>
      </c>
      <c r="W29" s="164">
        <f>'Production Summary'!$M$10</f>
        <v>73</v>
      </c>
      <c r="X29" s="164">
        <v>0</v>
      </c>
      <c r="Y29" s="164">
        <f>'Production Summary'!$N$14</f>
        <v>177</v>
      </c>
      <c r="Z29" s="328">
        <f>'Production Summary'!$M$14</f>
        <v>14.75</v>
      </c>
      <c r="AA29" s="164">
        <v>0</v>
      </c>
      <c r="AB29" s="164">
        <f>'Production Summary'!$N$15</f>
        <v>126</v>
      </c>
      <c r="AC29" s="164">
        <f>'Production Summary'!$M$15</f>
        <v>21</v>
      </c>
      <c r="AD29" s="164">
        <v>0</v>
      </c>
      <c r="AE29" s="359">
        <f>'Production Summary'!$N$16</f>
        <v>252</v>
      </c>
      <c r="AF29" s="164">
        <f>'Production Summary'!$M$16</f>
        <v>21</v>
      </c>
      <c r="AG29" s="164">
        <v>0</v>
      </c>
      <c r="AH29" s="164">
        <f>'Production Summary'!$N$18</f>
        <v>1035</v>
      </c>
      <c r="AI29" s="164">
        <f>'Production Summary'!$M$18</f>
        <v>17.25</v>
      </c>
      <c r="AJ29" s="164">
        <v>0</v>
      </c>
      <c r="AK29" s="164">
        <f>'Production Summary'!$N$19</f>
        <v>870</v>
      </c>
      <c r="AL29" s="164">
        <f>'Production Summary'!$M$19</f>
        <v>29</v>
      </c>
      <c r="AM29" s="164">
        <v>0</v>
      </c>
      <c r="AN29" s="164">
        <f>'Production Summary'!$N$20</f>
        <v>864</v>
      </c>
      <c r="AO29" s="164">
        <f>'Production Summary'!$M$20</f>
        <v>72</v>
      </c>
      <c r="AP29" s="164">
        <v>0</v>
      </c>
      <c r="AQ29" s="164">
        <f>'Production Summary'!$N$21</f>
        <v>670</v>
      </c>
      <c r="AR29" s="164">
        <f>'Production Summary'!$M$21</f>
        <v>335</v>
      </c>
      <c r="AS29" s="164">
        <v>0</v>
      </c>
      <c r="AT29" s="386">
        <f>'Production Summary'!$N$22</f>
        <v>375</v>
      </c>
      <c r="AU29" s="164">
        <f>'Production Summary'!$N$23</f>
        <v>1050</v>
      </c>
      <c r="AV29" s="164">
        <f>'Production Summary'!$N$25</f>
        <v>300</v>
      </c>
      <c r="AW29" s="164">
        <f>'Production Summary'!$M$25</f>
        <v>25</v>
      </c>
      <c r="AX29" s="164">
        <v>0</v>
      </c>
      <c r="AY29" s="164">
        <f>'Production Summary'!$N$26</f>
        <v>300</v>
      </c>
      <c r="AZ29" s="164">
        <f>'Production Summary'!$M$26</f>
        <v>25</v>
      </c>
      <c r="BA29" s="164">
        <v>0</v>
      </c>
      <c r="BB29" s="164">
        <f>'Production Summary'!$N$28</f>
        <v>777</v>
      </c>
      <c r="BC29" s="164">
        <f>'Production Summary'!$M$28</f>
        <v>12.95</v>
      </c>
      <c r="BD29" s="164">
        <v>0</v>
      </c>
      <c r="BE29" s="164">
        <f>'Production Summary'!$N$29</f>
        <v>612</v>
      </c>
      <c r="BF29" s="164">
        <f>'Production Summary'!$M$29</f>
        <v>51</v>
      </c>
      <c r="BG29" s="164">
        <v>0</v>
      </c>
      <c r="BH29" s="164">
        <f>'Production Summary'!$N$30</f>
        <v>500</v>
      </c>
      <c r="BI29" s="164">
        <f>'Production Summary'!$M$30</f>
        <v>250</v>
      </c>
      <c r="BJ29" s="164">
        <v>0</v>
      </c>
      <c r="BK29" s="386"/>
      <c r="BL29" s="164">
        <f>'Production Summary'!$N$32</f>
        <v>875</v>
      </c>
      <c r="BM29" s="164">
        <f>'Production Summary'!$N$34</f>
        <v>360.59999999999997</v>
      </c>
      <c r="BN29" s="164">
        <f>'Production Summary'!$M$34</f>
        <v>6.01</v>
      </c>
      <c r="BO29" s="164">
        <v>0</v>
      </c>
      <c r="BP29" s="164">
        <f>'Production Summary'!$N$36</f>
        <v>717</v>
      </c>
      <c r="BQ29" s="164">
        <f>'Production Summary'!$M$36</f>
        <v>11.95</v>
      </c>
      <c r="BR29" s="164">
        <v>0</v>
      </c>
      <c r="BS29" s="164">
        <f>'Production Summary'!$N$37</f>
        <v>210</v>
      </c>
      <c r="BT29" s="164">
        <f>'Production Summary'!$M$37</f>
        <v>21</v>
      </c>
      <c r="BU29" s="164">
        <v>0</v>
      </c>
      <c r="BV29" s="164">
        <f>'Production Summary'!$N$38</f>
        <v>280</v>
      </c>
      <c r="BW29" s="164">
        <f>'Production Summary'!$M$38</f>
        <v>28</v>
      </c>
      <c r="BX29" s="164">
        <v>0</v>
      </c>
      <c r="BY29" s="165">
        <f>'Production Summary'!$N$39</f>
        <v>300.38406247988502</v>
      </c>
      <c r="BZ29" s="164">
        <f>'Production Summary'!$M$39</f>
        <v>30.038406247988501</v>
      </c>
      <c r="CA29" s="164">
        <v>0</v>
      </c>
      <c r="CB29" s="164">
        <f>'Production Summary'!$N$40</f>
        <v>131.30000000000001</v>
      </c>
      <c r="CC29" s="164">
        <f>'Production Summary'!$M$40</f>
        <v>13.13</v>
      </c>
      <c r="CD29" s="164">
        <v>0</v>
      </c>
      <c r="CE29" s="164">
        <f>'Production Summary'!$N$42</f>
        <v>1136.3519999999996</v>
      </c>
      <c r="CF29" s="164">
        <f>'Production Summary'!$M$42</f>
        <v>81.167999999999978</v>
      </c>
      <c r="CG29" s="164">
        <v>0</v>
      </c>
      <c r="CH29" s="164">
        <v>0</v>
      </c>
      <c r="CI29" s="164">
        <f>'Production Summary'!$N$43</f>
        <v>184</v>
      </c>
      <c r="CJ29" s="164">
        <v>0</v>
      </c>
      <c r="CK29" s="164">
        <f>'Production Summary'!$N$44</f>
        <v>355</v>
      </c>
      <c r="CL29" s="164">
        <v>0</v>
      </c>
      <c r="CM29" s="375">
        <f>'Production Summary'!$N$45</f>
        <v>1650</v>
      </c>
      <c r="CN29" s="164">
        <f>'Production Summary'!$N$46</f>
        <v>270</v>
      </c>
      <c r="CO29" s="164">
        <f>'Production Summary'!$N$47</f>
        <v>1350</v>
      </c>
      <c r="CP29" s="166"/>
      <c r="CQ29" s="164">
        <f>'Production Summary'!$N$49</f>
        <v>8004.1580041580037</v>
      </c>
      <c r="CR29" s="164">
        <f>'Production Summary'!$M$49</f>
        <v>66.701316701316699</v>
      </c>
      <c r="CS29" s="164">
        <f>'Production Summary'!$N$50</f>
        <v>13331.600831600828</v>
      </c>
      <c r="CT29" s="164">
        <f>'Production Summary'!$M$50</f>
        <v>148.1288981288981</v>
      </c>
      <c r="CU29" s="164">
        <f>'Production Summary'!$N$51</f>
        <v>12785.862785862784</v>
      </c>
      <c r="CV29" s="164">
        <f>'Production Summary'!$M$51</f>
        <v>355.16285516285512</v>
      </c>
      <c r="CW29" s="164">
        <f>'Production Summary'!$N$52</f>
        <v>12629.937629937627</v>
      </c>
      <c r="CX29" s="164">
        <f>'Production Summary'!$M$52</f>
        <v>701.66320166320156</v>
      </c>
      <c r="CY29" s="164">
        <f>'Production Summary'!$N$53</f>
        <v>12396.049896049895</v>
      </c>
      <c r="CZ29" s="164">
        <f>'Production Summary'!$M$53</f>
        <v>688.66943866943859</v>
      </c>
      <c r="DA29" s="164">
        <f>'Production Summary'!$N$54</f>
        <v>13799.376299376298</v>
      </c>
      <c r="DB29" s="164">
        <f>'Production Summary'!$M$54</f>
        <v>766.63201663201653</v>
      </c>
      <c r="DC29" s="328">
        <f>'Production Summary'!$N$60</f>
        <v>12863.825363825363</v>
      </c>
      <c r="DD29" s="328">
        <f>'Production Summary'!$M$60</f>
        <v>714.65696465696465</v>
      </c>
      <c r="DE29" s="164">
        <f>'Production Summary'!$N$59</f>
        <v>11148.648648648648</v>
      </c>
      <c r="DF29" s="328">
        <f>'Production Summary'!$M$59</f>
        <v>619.36936936936934</v>
      </c>
      <c r="DG29" s="164">
        <f>'Production Summary'!$N$55</f>
        <v>13842.68884268884</v>
      </c>
      <c r="DH29" s="164">
        <f>'Production Summary'!$M$55</f>
        <v>3460.67221067221</v>
      </c>
      <c r="DI29" s="164">
        <f>'Production Summary'!$N$56</f>
        <v>13097.713097713096</v>
      </c>
      <c r="DJ29" s="164">
        <f>'Production Summary'!$M$56</f>
        <v>163.72141372141371</v>
      </c>
      <c r="DK29" s="164">
        <f>'Production Summary'!$N$57</f>
        <v>14189.189189189186</v>
      </c>
      <c r="DL29" s="164">
        <f>'Production Summary'!$M$57</f>
        <v>394.14414414414409</v>
      </c>
      <c r="DM29" s="164">
        <f>'Production Summary'!$N$58</f>
        <v>14017.671517671517</v>
      </c>
      <c r="DN29" s="164">
        <f>'Production Summary'!$M$58</f>
        <v>778.75952875952873</v>
      </c>
      <c r="DO29" s="164">
        <f>'Production Summary'!$N$61</f>
        <v>4500</v>
      </c>
      <c r="DP29" s="328">
        <f>'Production Summary'!$M$61</f>
        <v>750</v>
      </c>
      <c r="DQ29" s="164">
        <v>0</v>
      </c>
      <c r="DR29" s="164">
        <f>'Production Summary'!$N$62</f>
        <v>8900</v>
      </c>
      <c r="DS29" s="164">
        <f>'Production Summary'!$N$70</f>
        <v>300</v>
      </c>
      <c r="DT29" s="328">
        <f>'Production Summary'!$M$70</f>
        <v>25</v>
      </c>
      <c r="DU29" s="164">
        <v>0</v>
      </c>
      <c r="DV29" s="164">
        <f>'Production Summary'!$N$71</f>
        <v>150</v>
      </c>
      <c r="DW29" s="164">
        <v>0</v>
      </c>
      <c r="DX29" s="164">
        <f>'Production Summary'!$N$64</f>
        <v>192</v>
      </c>
      <c r="DY29" s="164">
        <v>0</v>
      </c>
      <c r="DZ29" s="391">
        <f>'Production Summary'!$N$65</f>
        <v>384</v>
      </c>
      <c r="EA29" s="164">
        <v>0</v>
      </c>
      <c r="EB29" s="391">
        <f>'Production Summary'!$N$66</f>
        <v>192</v>
      </c>
      <c r="EC29" s="164">
        <v>0</v>
      </c>
      <c r="ED29" s="164">
        <f>'Production Summary'!$N$67</f>
        <v>96</v>
      </c>
      <c r="EE29" s="164">
        <v>0</v>
      </c>
      <c r="EF29" s="164">
        <f>'Production Summary'!$N$68</f>
        <v>96</v>
      </c>
      <c r="EG29" s="164">
        <v>0</v>
      </c>
      <c r="EH29" s="164">
        <f>'Production Summary'!$N$69</f>
        <v>340</v>
      </c>
      <c r="EI29" s="101">
        <f t="shared" si="0"/>
        <v>704640818.65389717</v>
      </c>
      <c r="EJ29" s="3"/>
      <c r="EK29" s="3"/>
      <c r="ER29" s="64" t="s">
        <v>45</v>
      </c>
      <c r="ES29" s="61" t="str">
        <f t="shared" si="1"/>
        <v/>
      </c>
      <c r="ET29" s="24">
        <f t="shared" si="2"/>
        <v>704640818.65389717</v>
      </c>
    </row>
    <row r="30" spans="1:150" ht="15" customHeight="1">
      <c r="A30" t="b">
        <f>C30=Jagdalpur!C30</f>
        <v>1</v>
      </c>
      <c r="B30" s="60">
        <f t="shared" si="3"/>
        <v>25</v>
      </c>
      <c r="C30" s="61" t="str">
        <f>IF(Jagdalpur!C30="","",Jagdalpur!C30)</f>
        <v/>
      </c>
      <c r="D30" s="164">
        <f>'Production Summary'!$N$4</f>
        <v>666</v>
      </c>
      <c r="E30" s="164">
        <f>'Production Summary'!$M$4</f>
        <v>27.75</v>
      </c>
      <c r="F30" s="164">
        <v>0</v>
      </c>
      <c r="G30" s="164">
        <f>'Production Summary'!$N$5</f>
        <v>666</v>
      </c>
      <c r="H30" s="164">
        <f>'Production Summary'!$M$5</f>
        <v>27.75</v>
      </c>
      <c r="I30" s="164">
        <v>0</v>
      </c>
      <c r="J30" s="164">
        <f>'Production Summary'!$N$6</f>
        <v>200</v>
      </c>
      <c r="K30" s="328">
        <f>'Production Summary'!$M$6</f>
        <v>7.5</v>
      </c>
      <c r="L30" s="164">
        <v>0</v>
      </c>
      <c r="M30" s="365">
        <f>'Production Summary'!$N$7</f>
        <v>612.72</v>
      </c>
      <c r="N30" s="367">
        <f>'Production Summary'!$M$7</f>
        <v>25.53</v>
      </c>
      <c r="O30" s="164">
        <v>0</v>
      </c>
      <c r="P30" s="164">
        <f>'Production Summary'!$N$8</f>
        <v>780</v>
      </c>
      <c r="Q30" s="164">
        <f>'Production Summary'!$M$8</f>
        <v>65</v>
      </c>
      <c r="R30" s="164">
        <v>0</v>
      </c>
      <c r="S30" s="164">
        <f>'Production Summary'!$N$9</f>
        <v>720</v>
      </c>
      <c r="T30" s="164">
        <f>'Production Summary'!$M$9</f>
        <v>60</v>
      </c>
      <c r="U30" s="164">
        <v>0</v>
      </c>
      <c r="V30" s="164">
        <f>'Production Summary'!$N$10</f>
        <v>876</v>
      </c>
      <c r="W30" s="164">
        <f>'Production Summary'!$M$10</f>
        <v>73</v>
      </c>
      <c r="X30" s="164">
        <v>0</v>
      </c>
      <c r="Y30" s="164">
        <f>'Production Summary'!$N$14</f>
        <v>177</v>
      </c>
      <c r="Z30" s="328">
        <f>'Production Summary'!$M$14</f>
        <v>14.75</v>
      </c>
      <c r="AA30" s="164">
        <v>0</v>
      </c>
      <c r="AB30" s="164">
        <f>'Production Summary'!$N$15</f>
        <v>126</v>
      </c>
      <c r="AC30" s="164">
        <f>'Production Summary'!$M$15</f>
        <v>21</v>
      </c>
      <c r="AD30" s="164">
        <v>0</v>
      </c>
      <c r="AE30" s="359">
        <f>'Production Summary'!$N$16</f>
        <v>252</v>
      </c>
      <c r="AF30" s="164">
        <f>'Production Summary'!$M$16</f>
        <v>21</v>
      </c>
      <c r="AG30" s="164">
        <v>0</v>
      </c>
      <c r="AH30" s="164">
        <f>'Production Summary'!$N$18</f>
        <v>1035</v>
      </c>
      <c r="AI30" s="164">
        <f>'Production Summary'!$M$18</f>
        <v>17.25</v>
      </c>
      <c r="AJ30" s="164">
        <v>0</v>
      </c>
      <c r="AK30" s="164">
        <f>'Production Summary'!$N$19</f>
        <v>870</v>
      </c>
      <c r="AL30" s="164">
        <f>'Production Summary'!$M$19</f>
        <v>29</v>
      </c>
      <c r="AM30" s="164">
        <v>0</v>
      </c>
      <c r="AN30" s="164">
        <f>'Production Summary'!$N$20</f>
        <v>864</v>
      </c>
      <c r="AO30" s="164">
        <f>'Production Summary'!$M$20</f>
        <v>72</v>
      </c>
      <c r="AP30" s="164">
        <v>0</v>
      </c>
      <c r="AQ30" s="164">
        <f>'Production Summary'!$N$21</f>
        <v>670</v>
      </c>
      <c r="AR30" s="164">
        <f>'Production Summary'!$M$21</f>
        <v>335</v>
      </c>
      <c r="AS30" s="164">
        <v>0</v>
      </c>
      <c r="AT30" s="386">
        <f>'Production Summary'!$N$22</f>
        <v>375</v>
      </c>
      <c r="AU30" s="164">
        <f>'Production Summary'!$N$23</f>
        <v>1050</v>
      </c>
      <c r="AV30" s="164">
        <f>'Production Summary'!$N$25</f>
        <v>300</v>
      </c>
      <c r="AW30" s="164">
        <f>'Production Summary'!$M$25</f>
        <v>25</v>
      </c>
      <c r="AX30" s="164">
        <v>0</v>
      </c>
      <c r="AY30" s="164">
        <f>'Production Summary'!$N$26</f>
        <v>300</v>
      </c>
      <c r="AZ30" s="164">
        <f>'Production Summary'!$M$26</f>
        <v>25</v>
      </c>
      <c r="BA30" s="164">
        <v>0</v>
      </c>
      <c r="BB30" s="164">
        <f>'Production Summary'!$N$28</f>
        <v>777</v>
      </c>
      <c r="BC30" s="164">
        <f>'Production Summary'!$M$28</f>
        <v>12.95</v>
      </c>
      <c r="BD30" s="164">
        <v>0</v>
      </c>
      <c r="BE30" s="164">
        <f>'Production Summary'!$N$29</f>
        <v>612</v>
      </c>
      <c r="BF30" s="164">
        <f>'Production Summary'!$M$29</f>
        <v>51</v>
      </c>
      <c r="BG30" s="164">
        <v>0</v>
      </c>
      <c r="BH30" s="164">
        <f>'Production Summary'!$N$30</f>
        <v>500</v>
      </c>
      <c r="BI30" s="164">
        <f>'Production Summary'!$M$30</f>
        <v>250</v>
      </c>
      <c r="BJ30" s="164">
        <v>0</v>
      </c>
      <c r="BK30" s="386"/>
      <c r="BL30" s="164">
        <f>'Production Summary'!$N$32</f>
        <v>875</v>
      </c>
      <c r="BM30" s="164">
        <f>'Production Summary'!$N$34</f>
        <v>360.59999999999997</v>
      </c>
      <c r="BN30" s="164">
        <f>'Production Summary'!$M$34</f>
        <v>6.01</v>
      </c>
      <c r="BO30" s="164">
        <v>0</v>
      </c>
      <c r="BP30" s="164">
        <f>'Production Summary'!$N$36</f>
        <v>717</v>
      </c>
      <c r="BQ30" s="164">
        <f>'Production Summary'!$M$36</f>
        <v>11.95</v>
      </c>
      <c r="BR30" s="164">
        <v>0</v>
      </c>
      <c r="BS30" s="164">
        <f>'Production Summary'!$N$37</f>
        <v>210</v>
      </c>
      <c r="BT30" s="164">
        <f>'Production Summary'!$M$37</f>
        <v>21</v>
      </c>
      <c r="BU30" s="164">
        <v>0</v>
      </c>
      <c r="BV30" s="164">
        <f>'Production Summary'!$N$38</f>
        <v>280</v>
      </c>
      <c r="BW30" s="164">
        <f>'Production Summary'!$M$38</f>
        <v>28</v>
      </c>
      <c r="BX30" s="164">
        <v>0</v>
      </c>
      <c r="BY30" s="165">
        <f>'Production Summary'!$N$39</f>
        <v>300.38406247988502</v>
      </c>
      <c r="BZ30" s="164">
        <f>'Production Summary'!$M$39</f>
        <v>30.038406247988501</v>
      </c>
      <c r="CA30" s="164">
        <v>0</v>
      </c>
      <c r="CB30" s="164">
        <f>'Production Summary'!$N$40</f>
        <v>131.30000000000001</v>
      </c>
      <c r="CC30" s="164">
        <f>'Production Summary'!$M$40</f>
        <v>13.13</v>
      </c>
      <c r="CD30" s="164">
        <v>0</v>
      </c>
      <c r="CE30" s="164">
        <f>'Production Summary'!$N$42</f>
        <v>1136.3519999999996</v>
      </c>
      <c r="CF30" s="164">
        <f>'Production Summary'!$M$42</f>
        <v>81.167999999999978</v>
      </c>
      <c r="CG30" s="164">
        <v>0</v>
      </c>
      <c r="CH30" s="164">
        <v>0</v>
      </c>
      <c r="CI30" s="164">
        <f>'Production Summary'!$N$43</f>
        <v>184</v>
      </c>
      <c r="CJ30" s="164">
        <v>0</v>
      </c>
      <c r="CK30" s="164">
        <f>'Production Summary'!$N$44</f>
        <v>355</v>
      </c>
      <c r="CL30" s="164">
        <v>0</v>
      </c>
      <c r="CM30" s="375">
        <f>'Production Summary'!$N$45</f>
        <v>1650</v>
      </c>
      <c r="CN30" s="164">
        <f>'Production Summary'!$N$46</f>
        <v>270</v>
      </c>
      <c r="CO30" s="164">
        <f>'Production Summary'!$N$47</f>
        <v>1350</v>
      </c>
      <c r="CP30" s="166"/>
      <c r="CQ30" s="164">
        <f>'Production Summary'!$N$49</f>
        <v>8004.1580041580037</v>
      </c>
      <c r="CR30" s="164">
        <f>'Production Summary'!$M$49</f>
        <v>66.701316701316699</v>
      </c>
      <c r="CS30" s="164">
        <f>'Production Summary'!$N$50</f>
        <v>13331.600831600828</v>
      </c>
      <c r="CT30" s="164">
        <f>'Production Summary'!$M$50</f>
        <v>148.1288981288981</v>
      </c>
      <c r="CU30" s="164">
        <f>'Production Summary'!$N$51</f>
        <v>12785.862785862784</v>
      </c>
      <c r="CV30" s="164">
        <f>'Production Summary'!$M$51</f>
        <v>355.16285516285512</v>
      </c>
      <c r="CW30" s="164">
        <f>'Production Summary'!$N$52</f>
        <v>12629.937629937627</v>
      </c>
      <c r="CX30" s="164">
        <f>'Production Summary'!$M$52</f>
        <v>701.66320166320156</v>
      </c>
      <c r="CY30" s="164">
        <f>'Production Summary'!$N$53</f>
        <v>12396.049896049895</v>
      </c>
      <c r="CZ30" s="164">
        <f>'Production Summary'!$M$53</f>
        <v>688.66943866943859</v>
      </c>
      <c r="DA30" s="164">
        <f>'Production Summary'!$N$54</f>
        <v>13799.376299376298</v>
      </c>
      <c r="DB30" s="164">
        <f>'Production Summary'!$M$54</f>
        <v>766.63201663201653</v>
      </c>
      <c r="DC30" s="328">
        <f>'Production Summary'!$N$60</f>
        <v>12863.825363825363</v>
      </c>
      <c r="DD30" s="328">
        <f>'Production Summary'!$M$60</f>
        <v>714.65696465696465</v>
      </c>
      <c r="DE30" s="164">
        <f>'Production Summary'!$N$59</f>
        <v>11148.648648648648</v>
      </c>
      <c r="DF30" s="328">
        <f>'Production Summary'!$M$59</f>
        <v>619.36936936936934</v>
      </c>
      <c r="DG30" s="164">
        <f>'Production Summary'!$N$55</f>
        <v>13842.68884268884</v>
      </c>
      <c r="DH30" s="164">
        <f>'Production Summary'!$M$55</f>
        <v>3460.67221067221</v>
      </c>
      <c r="DI30" s="164">
        <f>'Production Summary'!$N$56</f>
        <v>13097.713097713096</v>
      </c>
      <c r="DJ30" s="164">
        <f>'Production Summary'!$M$56</f>
        <v>163.72141372141371</v>
      </c>
      <c r="DK30" s="164">
        <f>'Production Summary'!$N$57</f>
        <v>14189.189189189186</v>
      </c>
      <c r="DL30" s="164">
        <f>'Production Summary'!$M$57</f>
        <v>394.14414414414409</v>
      </c>
      <c r="DM30" s="164">
        <f>'Production Summary'!$N$58</f>
        <v>14017.671517671517</v>
      </c>
      <c r="DN30" s="164">
        <f>'Production Summary'!$M$58</f>
        <v>778.75952875952873</v>
      </c>
      <c r="DO30" s="164">
        <f>'Production Summary'!$N$61</f>
        <v>4500</v>
      </c>
      <c r="DP30" s="328">
        <f>'Production Summary'!$M$61</f>
        <v>750</v>
      </c>
      <c r="DQ30" s="164">
        <v>0</v>
      </c>
      <c r="DR30" s="164">
        <f>'Production Summary'!$N$62</f>
        <v>8900</v>
      </c>
      <c r="DS30" s="164">
        <f>'Production Summary'!$N$70</f>
        <v>300</v>
      </c>
      <c r="DT30" s="328">
        <f>'Production Summary'!$M$70</f>
        <v>25</v>
      </c>
      <c r="DU30" s="164">
        <v>0</v>
      </c>
      <c r="DV30" s="164">
        <f>'Production Summary'!$N$71</f>
        <v>150</v>
      </c>
      <c r="DW30" s="164">
        <v>0</v>
      </c>
      <c r="DX30" s="164">
        <f>'Production Summary'!$N$64</f>
        <v>192</v>
      </c>
      <c r="DY30" s="164">
        <v>0</v>
      </c>
      <c r="DZ30" s="391">
        <f>'Production Summary'!$N$65</f>
        <v>384</v>
      </c>
      <c r="EA30" s="164">
        <v>0</v>
      </c>
      <c r="EB30" s="391">
        <f>'Production Summary'!$N$66</f>
        <v>192</v>
      </c>
      <c r="EC30" s="164">
        <v>0</v>
      </c>
      <c r="ED30" s="164">
        <f>'Production Summary'!$N$67</f>
        <v>96</v>
      </c>
      <c r="EE30" s="164">
        <v>0</v>
      </c>
      <c r="EF30" s="164">
        <f>'Production Summary'!$N$68</f>
        <v>96</v>
      </c>
      <c r="EG30" s="164">
        <v>0</v>
      </c>
      <c r="EH30" s="164">
        <f>'Production Summary'!$N$69</f>
        <v>340</v>
      </c>
      <c r="EI30" s="101">
        <f t="shared" si="0"/>
        <v>704640818.65389717</v>
      </c>
      <c r="EJ30" s="3"/>
      <c r="EK30" s="3"/>
      <c r="ER30" s="64" t="s">
        <v>46</v>
      </c>
      <c r="ES30" s="61" t="str">
        <f t="shared" si="1"/>
        <v/>
      </c>
      <c r="ET30" s="24">
        <f t="shared" si="2"/>
        <v>704640818.65389717</v>
      </c>
    </row>
    <row r="31" spans="1:150" ht="15" customHeight="1">
      <c r="A31" t="b">
        <f>C31=Jagdalpur!C31</f>
        <v>1</v>
      </c>
      <c r="B31" s="60">
        <f t="shared" si="3"/>
        <v>26</v>
      </c>
      <c r="C31" s="61" t="str">
        <f>IF(Jagdalpur!C31="","",Jagdalpur!C31)</f>
        <v/>
      </c>
      <c r="D31" s="164">
        <f>'Production Summary'!$N$4</f>
        <v>666</v>
      </c>
      <c r="E31" s="164">
        <f>'Production Summary'!$M$4</f>
        <v>27.75</v>
      </c>
      <c r="F31" s="164">
        <v>0</v>
      </c>
      <c r="G31" s="164">
        <f>'Production Summary'!$N$5</f>
        <v>666</v>
      </c>
      <c r="H31" s="164">
        <f>'Production Summary'!$M$5</f>
        <v>27.75</v>
      </c>
      <c r="I31" s="164">
        <v>0</v>
      </c>
      <c r="J31" s="164">
        <f>'Production Summary'!$N$6</f>
        <v>200</v>
      </c>
      <c r="K31" s="328">
        <f>'Production Summary'!$M$6</f>
        <v>7.5</v>
      </c>
      <c r="L31" s="164">
        <v>0</v>
      </c>
      <c r="M31" s="365">
        <f>'Production Summary'!$N$7</f>
        <v>612.72</v>
      </c>
      <c r="N31" s="367">
        <f>'Production Summary'!$M$7</f>
        <v>25.53</v>
      </c>
      <c r="O31" s="164">
        <v>0</v>
      </c>
      <c r="P31" s="164">
        <f>'Production Summary'!$N$8</f>
        <v>780</v>
      </c>
      <c r="Q31" s="164">
        <f>'Production Summary'!$M$8</f>
        <v>65</v>
      </c>
      <c r="R31" s="164">
        <v>0</v>
      </c>
      <c r="S31" s="164">
        <f>'Production Summary'!$N$9</f>
        <v>720</v>
      </c>
      <c r="T31" s="164">
        <f>'Production Summary'!$M$9</f>
        <v>60</v>
      </c>
      <c r="U31" s="164">
        <v>0</v>
      </c>
      <c r="V31" s="164">
        <f>'Production Summary'!$N$10</f>
        <v>876</v>
      </c>
      <c r="W31" s="164">
        <f>'Production Summary'!$M$10</f>
        <v>73</v>
      </c>
      <c r="X31" s="164">
        <v>0</v>
      </c>
      <c r="Y31" s="164">
        <f>'Production Summary'!$N$14</f>
        <v>177</v>
      </c>
      <c r="Z31" s="328">
        <f>'Production Summary'!$M$14</f>
        <v>14.75</v>
      </c>
      <c r="AA31" s="164">
        <v>0</v>
      </c>
      <c r="AB31" s="164">
        <f>'Production Summary'!$N$15</f>
        <v>126</v>
      </c>
      <c r="AC31" s="164">
        <f>'Production Summary'!$M$15</f>
        <v>21</v>
      </c>
      <c r="AD31" s="164">
        <v>0</v>
      </c>
      <c r="AE31" s="359">
        <f>'Production Summary'!$N$16</f>
        <v>252</v>
      </c>
      <c r="AF31" s="164">
        <f>'Production Summary'!$M$16</f>
        <v>21</v>
      </c>
      <c r="AG31" s="164">
        <v>0</v>
      </c>
      <c r="AH31" s="164">
        <f>'Production Summary'!$N$18</f>
        <v>1035</v>
      </c>
      <c r="AI31" s="164">
        <f>'Production Summary'!$M$18</f>
        <v>17.25</v>
      </c>
      <c r="AJ31" s="164">
        <v>0</v>
      </c>
      <c r="AK31" s="164">
        <f>'Production Summary'!$N$19</f>
        <v>870</v>
      </c>
      <c r="AL31" s="164">
        <f>'Production Summary'!$M$19</f>
        <v>29</v>
      </c>
      <c r="AM31" s="164">
        <v>0</v>
      </c>
      <c r="AN31" s="164">
        <f>'Production Summary'!$N$20</f>
        <v>864</v>
      </c>
      <c r="AO31" s="164">
        <f>'Production Summary'!$M$20</f>
        <v>72</v>
      </c>
      <c r="AP31" s="164">
        <v>0</v>
      </c>
      <c r="AQ31" s="164">
        <f>'Production Summary'!$N$21</f>
        <v>670</v>
      </c>
      <c r="AR31" s="164">
        <f>'Production Summary'!$M$21</f>
        <v>335</v>
      </c>
      <c r="AS31" s="164">
        <v>0</v>
      </c>
      <c r="AT31" s="386">
        <f>'Production Summary'!$N$22</f>
        <v>375</v>
      </c>
      <c r="AU31" s="164">
        <f>'Production Summary'!$N$23</f>
        <v>1050</v>
      </c>
      <c r="AV31" s="164">
        <f>'Production Summary'!$N$25</f>
        <v>300</v>
      </c>
      <c r="AW31" s="164">
        <f>'Production Summary'!$M$25</f>
        <v>25</v>
      </c>
      <c r="AX31" s="164">
        <v>0</v>
      </c>
      <c r="AY31" s="164">
        <f>'Production Summary'!$N$26</f>
        <v>300</v>
      </c>
      <c r="AZ31" s="164">
        <f>'Production Summary'!$M$26</f>
        <v>25</v>
      </c>
      <c r="BA31" s="164">
        <v>0</v>
      </c>
      <c r="BB31" s="164">
        <f>'Production Summary'!$N$28</f>
        <v>777</v>
      </c>
      <c r="BC31" s="164">
        <f>'Production Summary'!$M$28</f>
        <v>12.95</v>
      </c>
      <c r="BD31" s="164">
        <v>0</v>
      </c>
      <c r="BE31" s="164">
        <f>'Production Summary'!$N$29</f>
        <v>612</v>
      </c>
      <c r="BF31" s="164">
        <f>'Production Summary'!$M$29</f>
        <v>51</v>
      </c>
      <c r="BG31" s="164">
        <v>0</v>
      </c>
      <c r="BH31" s="164">
        <f>'Production Summary'!$N$30</f>
        <v>500</v>
      </c>
      <c r="BI31" s="164">
        <f>'Production Summary'!$M$30</f>
        <v>250</v>
      </c>
      <c r="BJ31" s="164">
        <v>0</v>
      </c>
      <c r="BK31" s="386"/>
      <c r="BL31" s="164">
        <f>'Production Summary'!$N$32</f>
        <v>875</v>
      </c>
      <c r="BM31" s="164">
        <f>'Production Summary'!$N$34</f>
        <v>360.59999999999997</v>
      </c>
      <c r="BN31" s="164">
        <f>'Production Summary'!$M$34</f>
        <v>6.01</v>
      </c>
      <c r="BO31" s="164">
        <v>0</v>
      </c>
      <c r="BP31" s="164">
        <f>'Production Summary'!$N$36</f>
        <v>717</v>
      </c>
      <c r="BQ31" s="164">
        <f>'Production Summary'!$M$36</f>
        <v>11.95</v>
      </c>
      <c r="BR31" s="164">
        <v>0</v>
      </c>
      <c r="BS31" s="164">
        <f>'Production Summary'!$N$37</f>
        <v>210</v>
      </c>
      <c r="BT31" s="164">
        <f>'Production Summary'!$M$37</f>
        <v>21</v>
      </c>
      <c r="BU31" s="164">
        <v>0</v>
      </c>
      <c r="BV31" s="164">
        <f>'Production Summary'!$N$38</f>
        <v>280</v>
      </c>
      <c r="BW31" s="164">
        <f>'Production Summary'!$M$38</f>
        <v>28</v>
      </c>
      <c r="BX31" s="164">
        <v>0</v>
      </c>
      <c r="BY31" s="165">
        <f>'Production Summary'!$N$39</f>
        <v>300.38406247988502</v>
      </c>
      <c r="BZ31" s="164">
        <f>'Production Summary'!$M$39</f>
        <v>30.038406247988501</v>
      </c>
      <c r="CA31" s="164">
        <v>0</v>
      </c>
      <c r="CB31" s="164">
        <f>'Production Summary'!$N$40</f>
        <v>131.30000000000001</v>
      </c>
      <c r="CC31" s="164">
        <f>'Production Summary'!$M$40</f>
        <v>13.13</v>
      </c>
      <c r="CD31" s="164">
        <v>0</v>
      </c>
      <c r="CE31" s="164">
        <f>'Production Summary'!$N$42</f>
        <v>1136.3519999999996</v>
      </c>
      <c r="CF31" s="164">
        <f>'Production Summary'!$M$42</f>
        <v>81.167999999999978</v>
      </c>
      <c r="CG31" s="164">
        <v>0</v>
      </c>
      <c r="CH31" s="164">
        <v>0</v>
      </c>
      <c r="CI31" s="164">
        <f>'Production Summary'!$N$43</f>
        <v>184</v>
      </c>
      <c r="CJ31" s="164">
        <v>0</v>
      </c>
      <c r="CK31" s="164">
        <f>'Production Summary'!$N$44</f>
        <v>355</v>
      </c>
      <c r="CL31" s="164">
        <v>0</v>
      </c>
      <c r="CM31" s="375">
        <f>'Production Summary'!$N$45</f>
        <v>1650</v>
      </c>
      <c r="CN31" s="164">
        <f>'Production Summary'!$N$46</f>
        <v>270</v>
      </c>
      <c r="CO31" s="164">
        <f>'Production Summary'!$N$47</f>
        <v>1350</v>
      </c>
      <c r="CP31" s="166"/>
      <c r="CQ31" s="164">
        <f>'Production Summary'!$N$49</f>
        <v>8004.1580041580037</v>
      </c>
      <c r="CR31" s="164">
        <f>'Production Summary'!$M$49</f>
        <v>66.701316701316699</v>
      </c>
      <c r="CS31" s="164">
        <f>'Production Summary'!$N$50</f>
        <v>13331.600831600828</v>
      </c>
      <c r="CT31" s="164">
        <f>'Production Summary'!$M$50</f>
        <v>148.1288981288981</v>
      </c>
      <c r="CU31" s="164">
        <f>'Production Summary'!$N$51</f>
        <v>12785.862785862784</v>
      </c>
      <c r="CV31" s="164">
        <f>'Production Summary'!$M$51</f>
        <v>355.16285516285512</v>
      </c>
      <c r="CW31" s="164">
        <f>'Production Summary'!$N$52</f>
        <v>12629.937629937627</v>
      </c>
      <c r="CX31" s="164">
        <f>'Production Summary'!$M$52</f>
        <v>701.66320166320156</v>
      </c>
      <c r="CY31" s="164">
        <f>'Production Summary'!$N$53</f>
        <v>12396.049896049895</v>
      </c>
      <c r="CZ31" s="164">
        <f>'Production Summary'!$M$53</f>
        <v>688.66943866943859</v>
      </c>
      <c r="DA31" s="164">
        <f>'Production Summary'!$N$54</f>
        <v>13799.376299376298</v>
      </c>
      <c r="DB31" s="164">
        <f>'Production Summary'!$M$54</f>
        <v>766.63201663201653</v>
      </c>
      <c r="DC31" s="328">
        <f>'Production Summary'!$N$60</f>
        <v>12863.825363825363</v>
      </c>
      <c r="DD31" s="328">
        <f>'Production Summary'!$M$60</f>
        <v>714.65696465696465</v>
      </c>
      <c r="DE31" s="164">
        <f>'Production Summary'!$N$59</f>
        <v>11148.648648648648</v>
      </c>
      <c r="DF31" s="328">
        <f>'Production Summary'!$M$59</f>
        <v>619.36936936936934</v>
      </c>
      <c r="DG31" s="164">
        <f>'Production Summary'!$N$55</f>
        <v>13842.68884268884</v>
      </c>
      <c r="DH31" s="164">
        <f>'Production Summary'!$M$55</f>
        <v>3460.67221067221</v>
      </c>
      <c r="DI31" s="164">
        <f>'Production Summary'!$N$56</f>
        <v>13097.713097713096</v>
      </c>
      <c r="DJ31" s="164">
        <f>'Production Summary'!$M$56</f>
        <v>163.72141372141371</v>
      </c>
      <c r="DK31" s="164">
        <f>'Production Summary'!$N$57</f>
        <v>14189.189189189186</v>
      </c>
      <c r="DL31" s="164">
        <f>'Production Summary'!$M$57</f>
        <v>394.14414414414409</v>
      </c>
      <c r="DM31" s="164">
        <f>'Production Summary'!$N$58</f>
        <v>14017.671517671517</v>
      </c>
      <c r="DN31" s="164">
        <f>'Production Summary'!$M$58</f>
        <v>778.75952875952873</v>
      </c>
      <c r="DO31" s="164">
        <f>'Production Summary'!$N$61</f>
        <v>4500</v>
      </c>
      <c r="DP31" s="328">
        <f>'Production Summary'!$M$61</f>
        <v>750</v>
      </c>
      <c r="DQ31" s="164">
        <v>0</v>
      </c>
      <c r="DR31" s="164">
        <f>'Production Summary'!$N$62</f>
        <v>8900</v>
      </c>
      <c r="DS31" s="164">
        <f>'Production Summary'!$N$70</f>
        <v>300</v>
      </c>
      <c r="DT31" s="328">
        <f>'Production Summary'!$M$70</f>
        <v>25</v>
      </c>
      <c r="DU31" s="164">
        <v>0</v>
      </c>
      <c r="DV31" s="164">
        <f>'Production Summary'!$N$71</f>
        <v>150</v>
      </c>
      <c r="DW31" s="164">
        <v>0</v>
      </c>
      <c r="DX31" s="164">
        <f>'Production Summary'!$N$64</f>
        <v>192</v>
      </c>
      <c r="DY31" s="164">
        <v>0</v>
      </c>
      <c r="DZ31" s="391">
        <f>'Production Summary'!$N$65</f>
        <v>384</v>
      </c>
      <c r="EA31" s="164">
        <v>0</v>
      </c>
      <c r="EB31" s="391">
        <f>'Production Summary'!$N$66</f>
        <v>192</v>
      </c>
      <c r="EC31" s="164">
        <v>0</v>
      </c>
      <c r="ED31" s="164">
        <f>'Production Summary'!$N$67</f>
        <v>96</v>
      </c>
      <c r="EE31" s="164">
        <v>0</v>
      </c>
      <c r="EF31" s="164">
        <f>'Production Summary'!$N$68</f>
        <v>96</v>
      </c>
      <c r="EG31" s="164">
        <v>0</v>
      </c>
      <c r="EH31" s="164">
        <f>'Production Summary'!$N$69</f>
        <v>340</v>
      </c>
      <c r="EI31" s="101">
        <f t="shared" si="0"/>
        <v>704640818.65389717</v>
      </c>
      <c r="EJ31" s="3"/>
      <c r="EK31" s="3"/>
      <c r="ER31" s="64" t="s">
        <v>47</v>
      </c>
      <c r="ES31" s="61" t="str">
        <f t="shared" si="1"/>
        <v/>
      </c>
      <c r="ET31" s="24">
        <f t="shared" si="2"/>
        <v>704640818.65389717</v>
      </c>
    </row>
    <row r="32" spans="1:150" ht="15" customHeight="1">
      <c r="A32" t="b">
        <f>C32=Jagdalpur!C32</f>
        <v>1</v>
      </c>
      <c r="B32" s="60">
        <f t="shared" si="3"/>
        <v>27</v>
      </c>
      <c r="C32" s="61" t="str">
        <f>IF(Jagdalpur!C32="","",Jagdalpur!C32)</f>
        <v/>
      </c>
      <c r="D32" s="164">
        <f>'Production Summary'!$N$4</f>
        <v>666</v>
      </c>
      <c r="E32" s="164">
        <f>'Production Summary'!$M$4</f>
        <v>27.75</v>
      </c>
      <c r="F32" s="164">
        <v>0</v>
      </c>
      <c r="G32" s="164">
        <f>'Production Summary'!$N$5</f>
        <v>666</v>
      </c>
      <c r="H32" s="164">
        <f>'Production Summary'!$M$5</f>
        <v>27.75</v>
      </c>
      <c r="I32" s="164">
        <v>0</v>
      </c>
      <c r="J32" s="164">
        <f>'Production Summary'!$N$6</f>
        <v>200</v>
      </c>
      <c r="K32" s="328">
        <f>'Production Summary'!$M$6</f>
        <v>7.5</v>
      </c>
      <c r="L32" s="164">
        <v>0</v>
      </c>
      <c r="M32" s="365">
        <f>'Production Summary'!$N$7</f>
        <v>612.72</v>
      </c>
      <c r="N32" s="367">
        <f>'Production Summary'!$M$7</f>
        <v>25.53</v>
      </c>
      <c r="O32" s="164">
        <v>0</v>
      </c>
      <c r="P32" s="164">
        <f>'Production Summary'!$N$8</f>
        <v>780</v>
      </c>
      <c r="Q32" s="164">
        <f>'Production Summary'!$M$8</f>
        <v>65</v>
      </c>
      <c r="R32" s="164">
        <v>0</v>
      </c>
      <c r="S32" s="164">
        <f>'Production Summary'!$N$9</f>
        <v>720</v>
      </c>
      <c r="T32" s="164">
        <f>'Production Summary'!$M$9</f>
        <v>60</v>
      </c>
      <c r="U32" s="164">
        <v>0</v>
      </c>
      <c r="V32" s="164">
        <f>'Production Summary'!$N$10</f>
        <v>876</v>
      </c>
      <c r="W32" s="164">
        <f>'Production Summary'!$M$10</f>
        <v>73</v>
      </c>
      <c r="X32" s="164">
        <v>0</v>
      </c>
      <c r="Y32" s="164">
        <f>'Production Summary'!$N$14</f>
        <v>177</v>
      </c>
      <c r="Z32" s="328">
        <f>'Production Summary'!$M$14</f>
        <v>14.75</v>
      </c>
      <c r="AA32" s="164">
        <v>0</v>
      </c>
      <c r="AB32" s="164">
        <f>'Production Summary'!$N$15</f>
        <v>126</v>
      </c>
      <c r="AC32" s="164">
        <f>'Production Summary'!$M$15</f>
        <v>21</v>
      </c>
      <c r="AD32" s="164">
        <v>0</v>
      </c>
      <c r="AE32" s="359">
        <f>'Production Summary'!$N$16</f>
        <v>252</v>
      </c>
      <c r="AF32" s="164">
        <f>'Production Summary'!$M$16</f>
        <v>21</v>
      </c>
      <c r="AG32" s="164">
        <v>0</v>
      </c>
      <c r="AH32" s="164">
        <f>'Production Summary'!$N$18</f>
        <v>1035</v>
      </c>
      <c r="AI32" s="164">
        <f>'Production Summary'!$M$18</f>
        <v>17.25</v>
      </c>
      <c r="AJ32" s="164">
        <v>0</v>
      </c>
      <c r="AK32" s="164">
        <f>'Production Summary'!$N$19</f>
        <v>870</v>
      </c>
      <c r="AL32" s="164">
        <f>'Production Summary'!$M$19</f>
        <v>29</v>
      </c>
      <c r="AM32" s="164">
        <v>0</v>
      </c>
      <c r="AN32" s="164">
        <f>'Production Summary'!$N$20</f>
        <v>864</v>
      </c>
      <c r="AO32" s="164">
        <f>'Production Summary'!$M$20</f>
        <v>72</v>
      </c>
      <c r="AP32" s="164">
        <v>0</v>
      </c>
      <c r="AQ32" s="164">
        <f>'Production Summary'!$N$21</f>
        <v>670</v>
      </c>
      <c r="AR32" s="164">
        <f>'Production Summary'!$M$21</f>
        <v>335</v>
      </c>
      <c r="AS32" s="164">
        <v>0</v>
      </c>
      <c r="AT32" s="386">
        <f>'Production Summary'!$N$22</f>
        <v>375</v>
      </c>
      <c r="AU32" s="164">
        <f>'Production Summary'!$N$23</f>
        <v>1050</v>
      </c>
      <c r="AV32" s="164">
        <f>'Production Summary'!$N$25</f>
        <v>300</v>
      </c>
      <c r="AW32" s="164">
        <f>'Production Summary'!$M$25</f>
        <v>25</v>
      </c>
      <c r="AX32" s="164">
        <v>0</v>
      </c>
      <c r="AY32" s="164">
        <f>'Production Summary'!$N$26</f>
        <v>300</v>
      </c>
      <c r="AZ32" s="164">
        <f>'Production Summary'!$M$26</f>
        <v>25</v>
      </c>
      <c r="BA32" s="164">
        <v>0</v>
      </c>
      <c r="BB32" s="164">
        <f>'Production Summary'!$N$28</f>
        <v>777</v>
      </c>
      <c r="BC32" s="164">
        <f>'Production Summary'!$M$28</f>
        <v>12.95</v>
      </c>
      <c r="BD32" s="164">
        <v>0</v>
      </c>
      <c r="BE32" s="164">
        <f>'Production Summary'!$N$29</f>
        <v>612</v>
      </c>
      <c r="BF32" s="164">
        <f>'Production Summary'!$M$29</f>
        <v>51</v>
      </c>
      <c r="BG32" s="164">
        <v>0</v>
      </c>
      <c r="BH32" s="164">
        <f>'Production Summary'!$N$30</f>
        <v>500</v>
      </c>
      <c r="BI32" s="164">
        <f>'Production Summary'!$M$30</f>
        <v>250</v>
      </c>
      <c r="BJ32" s="164">
        <v>0</v>
      </c>
      <c r="BK32" s="386"/>
      <c r="BL32" s="164">
        <f>'Production Summary'!$N$32</f>
        <v>875</v>
      </c>
      <c r="BM32" s="164">
        <f>'Production Summary'!$N$34</f>
        <v>360.59999999999997</v>
      </c>
      <c r="BN32" s="164">
        <f>'Production Summary'!$M$34</f>
        <v>6.01</v>
      </c>
      <c r="BO32" s="164">
        <v>0</v>
      </c>
      <c r="BP32" s="164">
        <f>'Production Summary'!$N$36</f>
        <v>717</v>
      </c>
      <c r="BQ32" s="164">
        <f>'Production Summary'!$M$36</f>
        <v>11.95</v>
      </c>
      <c r="BR32" s="164">
        <v>0</v>
      </c>
      <c r="BS32" s="164">
        <f>'Production Summary'!$N$37</f>
        <v>210</v>
      </c>
      <c r="BT32" s="164">
        <f>'Production Summary'!$M$37</f>
        <v>21</v>
      </c>
      <c r="BU32" s="164">
        <v>0</v>
      </c>
      <c r="BV32" s="164">
        <f>'Production Summary'!$N$38</f>
        <v>280</v>
      </c>
      <c r="BW32" s="164">
        <f>'Production Summary'!$M$38</f>
        <v>28</v>
      </c>
      <c r="BX32" s="164">
        <v>0</v>
      </c>
      <c r="BY32" s="165">
        <f>'Production Summary'!$N$39</f>
        <v>300.38406247988502</v>
      </c>
      <c r="BZ32" s="164">
        <f>'Production Summary'!$M$39</f>
        <v>30.038406247988501</v>
      </c>
      <c r="CA32" s="164">
        <v>0</v>
      </c>
      <c r="CB32" s="164">
        <f>'Production Summary'!$N$40</f>
        <v>131.30000000000001</v>
      </c>
      <c r="CC32" s="164">
        <f>'Production Summary'!$M$40</f>
        <v>13.13</v>
      </c>
      <c r="CD32" s="164">
        <v>0</v>
      </c>
      <c r="CE32" s="164">
        <f>'Production Summary'!$N$42</f>
        <v>1136.3519999999996</v>
      </c>
      <c r="CF32" s="164">
        <f>'Production Summary'!$M$42</f>
        <v>81.167999999999978</v>
      </c>
      <c r="CG32" s="164">
        <v>0</v>
      </c>
      <c r="CH32" s="164">
        <v>0</v>
      </c>
      <c r="CI32" s="164">
        <f>'Production Summary'!$N$43</f>
        <v>184</v>
      </c>
      <c r="CJ32" s="164">
        <v>0</v>
      </c>
      <c r="CK32" s="164">
        <f>'Production Summary'!$N$44</f>
        <v>355</v>
      </c>
      <c r="CL32" s="164">
        <v>0</v>
      </c>
      <c r="CM32" s="375">
        <f>'Production Summary'!$N$45</f>
        <v>1650</v>
      </c>
      <c r="CN32" s="164">
        <f>'Production Summary'!$N$46</f>
        <v>270</v>
      </c>
      <c r="CO32" s="164">
        <f>'Production Summary'!$N$47</f>
        <v>1350</v>
      </c>
      <c r="CP32" s="166"/>
      <c r="CQ32" s="164">
        <f>'Production Summary'!$N$49</f>
        <v>8004.1580041580037</v>
      </c>
      <c r="CR32" s="164">
        <f>'Production Summary'!$M$49</f>
        <v>66.701316701316699</v>
      </c>
      <c r="CS32" s="164">
        <f>'Production Summary'!$N$50</f>
        <v>13331.600831600828</v>
      </c>
      <c r="CT32" s="164">
        <f>'Production Summary'!$M$50</f>
        <v>148.1288981288981</v>
      </c>
      <c r="CU32" s="164">
        <f>'Production Summary'!$N$51</f>
        <v>12785.862785862784</v>
      </c>
      <c r="CV32" s="164">
        <f>'Production Summary'!$M$51</f>
        <v>355.16285516285512</v>
      </c>
      <c r="CW32" s="164">
        <f>'Production Summary'!$N$52</f>
        <v>12629.937629937627</v>
      </c>
      <c r="CX32" s="164">
        <f>'Production Summary'!$M$52</f>
        <v>701.66320166320156</v>
      </c>
      <c r="CY32" s="164">
        <f>'Production Summary'!$N$53</f>
        <v>12396.049896049895</v>
      </c>
      <c r="CZ32" s="164">
        <f>'Production Summary'!$M$53</f>
        <v>688.66943866943859</v>
      </c>
      <c r="DA32" s="164">
        <f>'Production Summary'!$N$54</f>
        <v>13799.376299376298</v>
      </c>
      <c r="DB32" s="164">
        <f>'Production Summary'!$M$54</f>
        <v>766.63201663201653</v>
      </c>
      <c r="DC32" s="328">
        <f>'Production Summary'!$N$60</f>
        <v>12863.825363825363</v>
      </c>
      <c r="DD32" s="328">
        <f>'Production Summary'!$M$60</f>
        <v>714.65696465696465</v>
      </c>
      <c r="DE32" s="164">
        <f>'Production Summary'!$N$59</f>
        <v>11148.648648648648</v>
      </c>
      <c r="DF32" s="328">
        <f>'Production Summary'!$M$59</f>
        <v>619.36936936936934</v>
      </c>
      <c r="DG32" s="164">
        <f>'Production Summary'!$N$55</f>
        <v>13842.68884268884</v>
      </c>
      <c r="DH32" s="164">
        <f>'Production Summary'!$M$55</f>
        <v>3460.67221067221</v>
      </c>
      <c r="DI32" s="164">
        <f>'Production Summary'!$N$56</f>
        <v>13097.713097713096</v>
      </c>
      <c r="DJ32" s="164">
        <f>'Production Summary'!$M$56</f>
        <v>163.72141372141371</v>
      </c>
      <c r="DK32" s="164">
        <f>'Production Summary'!$N$57</f>
        <v>14189.189189189186</v>
      </c>
      <c r="DL32" s="164">
        <f>'Production Summary'!$M$57</f>
        <v>394.14414414414409</v>
      </c>
      <c r="DM32" s="164">
        <f>'Production Summary'!$N$58</f>
        <v>14017.671517671517</v>
      </c>
      <c r="DN32" s="164">
        <f>'Production Summary'!$M$58</f>
        <v>778.75952875952873</v>
      </c>
      <c r="DO32" s="164">
        <f>'Production Summary'!$N$61</f>
        <v>4500</v>
      </c>
      <c r="DP32" s="328">
        <f>'Production Summary'!$M$61</f>
        <v>750</v>
      </c>
      <c r="DQ32" s="164">
        <v>0</v>
      </c>
      <c r="DR32" s="164">
        <f>'Production Summary'!$N$62</f>
        <v>8900</v>
      </c>
      <c r="DS32" s="164">
        <f>'Production Summary'!$N$70</f>
        <v>300</v>
      </c>
      <c r="DT32" s="328">
        <f>'Production Summary'!$M$70</f>
        <v>25</v>
      </c>
      <c r="DU32" s="164">
        <v>0</v>
      </c>
      <c r="DV32" s="164">
        <f>'Production Summary'!$N$71</f>
        <v>150</v>
      </c>
      <c r="DW32" s="164">
        <v>0</v>
      </c>
      <c r="DX32" s="164">
        <f>'Production Summary'!$N$64</f>
        <v>192</v>
      </c>
      <c r="DY32" s="164">
        <v>0</v>
      </c>
      <c r="DZ32" s="391">
        <f>'Production Summary'!$N$65</f>
        <v>384</v>
      </c>
      <c r="EA32" s="164">
        <v>0</v>
      </c>
      <c r="EB32" s="391">
        <f>'Production Summary'!$N$66</f>
        <v>192</v>
      </c>
      <c r="EC32" s="164">
        <v>0</v>
      </c>
      <c r="ED32" s="164">
        <f>'Production Summary'!$N$67</f>
        <v>96</v>
      </c>
      <c r="EE32" s="164">
        <v>0</v>
      </c>
      <c r="EF32" s="164">
        <f>'Production Summary'!$N$68</f>
        <v>96</v>
      </c>
      <c r="EG32" s="164">
        <v>0</v>
      </c>
      <c r="EH32" s="164">
        <f>'Production Summary'!$N$69</f>
        <v>340</v>
      </c>
      <c r="EI32" s="101">
        <f t="shared" si="0"/>
        <v>704640818.65389717</v>
      </c>
      <c r="EJ32" s="3"/>
      <c r="EK32" s="3"/>
      <c r="ER32" s="64" t="s">
        <v>48</v>
      </c>
      <c r="ES32" s="61" t="str">
        <f t="shared" si="1"/>
        <v/>
      </c>
      <c r="ET32" s="24">
        <f t="shared" si="2"/>
        <v>704640818.65389717</v>
      </c>
    </row>
    <row r="33" spans="1:150" ht="15" customHeight="1">
      <c r="A33" t="b">
        <f>C33=Jagdalpur!C33</f>
        <v>1</v>
      </c>
      <c r="B33" s="60">
        <f t="shared" si="3"/>
        <v>28</v>
      </c>
      <c r="C33" s="61" t="str">
        <f>IF(Jagdalpur!C33="","",Jagdalpur!C33)</f>
        <v/>
      </c>
      <c r="D33" s="164">
        <f>'Production Summary'!$N$4</f>
        <v>666</v>
      </c>
      <c r="E33" s="164">
        <f>'Production Summary'!$M$4</f>
        <v>27.75</v>
      </c>
      <c r="F33" s="164">
        <v>0</v>
      </c>
      <c r="G33" s="164">
        <f>'Production Summary'!$N$5</f>
        <v>666</v>
      </c>
      <c r="H33" s="164">
        <f>'Production Summary'!$M$5</f>
        <v>27.75</v>
      </c>
      <c r="I33" s="164">
        <v>0</v>
      </c>
      <c r="J33" s="164">
        <f>'Production Summary'!$N$6</f>
        <v>200</v>
      </c>
      <c r="K33" s="328">
        <f>'Production Summary'!$M$6</f>
        <v>7.5</v>
      </c>
      <c r="L33" s="164">
        <v>0</v>
      </c>
      <c r="M33" s="365">
        <f>'Production Summary'!$N$7</f>
        <v>612.72</v>
      </c>
      <c r="N33" s="367">
        <f>'Production Summary'!$M$7</f>
        <v>25.53</v>
      </c>
      <c r="O33" s="164">
        <v>0</v>
      </c>
      <c r="P33" s="164">
        <f>'Production Summary'!$N$8</f>
        <v>780</v>
      </c>
      <c r="Q33" s="164">
        <f>'Production Summary'!$M$8</f>
        <v>65</v>
      </c>
      <c r="R33" s="164">
        <v>0</v>
      </c>
      <c r="S33" s="164">
        <f>'Production Summary'!$N$9</f>
        <v>720</v>
      </c>
      <c r="T33" s="164">
        <f>'Production Summary'!$M$9</f>
        <v>60</v>
      </c>
      <c r="U33" s="164">
        <v>0</v>
      </c>
      <c r="V33" s="164">
        <f>'Production Summary'!$N$10</f>
        <v>876</v>
      </c>
      <c r="W33" s="164">
        <f>'Production Summary'!$M$10</f>
        <v>73</v>
      </c>
      <c r="X33" s="164">
        <v>0</v>
      </c>
      <c r="Y33" s="164">
        <f>'Production Summary'!$N$14</f>
        <v>177</v>
      </c>
      <c r="Z33" s="328">
        <f>'Production Summary'!$M$14</f>
        <v>14.75</v>
      </c>
      <c r="AA33" s="164">
        <v>0</v>
      </c>
      <c r="AB33" s="164">
        <f>'Production Summary'!$N$15</f>
        <v>126</v>
      </c>
      <c r="AC33" s="164">
        <f>'Production Summary'!$M$15</f>
        <v>21</v>
      </c>
      <c r="AD33" s="164">
        <v>0</v>
      </c>
      <c r="AE33" s="359">
        <f>'Production Summary'!$N$16</f>
        <v>252</v>
      </c>
      <c r="AF33" s="164">
        <f>'Production Summary'!$M$16</f>
        <v>21</v>
      </c>
      <c r="AG33" s="164">
        <v>0</v>
      </c>
      <c r="AH33" s="164">
        <f>'Production Summary'!$N$18</f>
        <v>1035</v>
      </c>
      <c r="AI33" s="164">
        <f>'Production Summary'!$M$18</f>
        <v>17.25</v>
      </c>
      <c r="AJ33" s="164">
        <v>0</v>
      </c>
      <c r="AK33" s="164">
        <f>'Production Summary'!$N$19</f>
        <v>870</v>
      </c>
      <c r="AL33" s="164">
        <f>'Production Summary'!$M$19</f>
        <v>29</v>
      </c>
      <c r="AM33" s="164">
        <v>0</v>
      </c>
      <c r="AN33" s="164">
        <f>'Production Summary'!$N$20</f>
        <v>864</v>
      </c>
      <c r="AO33" s="164">
        <f>'Production Summary'!$M$20</f>
        <v>72</v>
      </c>
      <c r="AP33" s="164">
        <v>0</v>
      </c>
      <c r="AQ33" s="164">
        <f>'Production Summary'!$N$21</f>
        <v>670</v>
      </c>
      <c r="AR33" s="164">
        <f>'Production Summary'!$M$21</f>
        <v>335</v>
      </c>
      <c r="AS33" s="164">
        <v>0</v>
      </c>
      <c r="AT33" s="386">
        <f>'Production Summary'!$N$22</f>
        <v>375</v>
      </c>
      <c r="AU33" s="164">
        <f>'Production Summary'!$N$23</f>
        <v>1050</v>
      </c>
      <c r="AV33" s="164">
        <f>'Production Summary'!$N$25</f>
        <v>300</v>
      </c>
      <c r="AW33" s="164">
        <f>'Production Summary'!$M$25</f>
        <v>25</v>
      </c>
      <c r="AX33" s="164">
        <v>0</v>
      </c>
      <c r="AY33" s="164">
        <f>'Production Summary'!$N$26</f>
        <v>300</v>
      </c>
      <c r="AZ33" s="164">
        <f>'Production Summary'!$M$26</f>
        <v>25</v>
      </c>
      <c r="BA33" s="164">
        <v>0</v>
      </c>
      <c r="BB33" s="164">
        <f>'Production Summary'!$N$28</f>
        <v>777</v>
      </c>
      <c r="BC33" s="164">
        <f>'Production Summary'!$M$28</f>
        <v>12.95</v>
      </c>
      <c r="BD33" s="164">
        <v>0</v>
      </c>
      <c r="BE33" s="164">
        <f>'Production Summary'!$N$29</f>
        <v>612</v>
      </c>
      <c r="BF33" s="164">
        <f>'Production Summary'!$M$29</f>
        <v>51</v>
      </c>
      <c r="BG33" s="164">
        <v>0</v>
      </c>
      <c r="BH33" s="164">
        <f>'Production Summary'!$N$30</f>
        <v>500</v>
      </c>
      <c r="BI33" s="164">
        <f>'Production Summary'!$M$30</f>
        <v>250</v>
      </c>
      <c r="BJ33" s="164">
        <v>0</v>
      </c>
      <c r="BK33" s="386"/>
      <c r="BL33" s="164">
        <f>'Production Summary'!$N$32</f>
        <v>875</v>
      </c>
      <c r="BM33" s="164">
        <f>'Production Summary'!$N$34</f>
        <v>360.59999999999997</v>
      </c>
      <c r="BN33" s="164">
        <f>'Production Summary'!$M$34</f>
        <v>6.01</v>
      </c>
      <c r="BO33" s="164">
        <v>0</v>
      </c>
      <c r="BP33" s="164">
        <f>'Production Summary'!$N$36</f>
        <v>717</v>
      </c>
      <c r="BQ33" s="164">
        <f>'Production Summary'!$M$36</f>
        <v>11.95</v>
      </c>
      <c r="BR33" s="164">
        <v>0</v>
      </c>
      <c r="BS33" s="164">
        <f>'Production Summary'!$N$37</f>
        <v>210</v>
      </c>
      <c r="BT33" s="164">
        <f>'Production Summary'!$M$37</f>
        <v>21</v>
      </c>
      <c r="BU33" s="164">
        <v>0</v>
      </c>
      <c r="BV33" s="164">
        <f>'Production Summary'!$N$38</f>
        <v>280</v>
      </c>
      <c r="BW33" s="164">
        <f>'Production Summary'!$M$38</f>
        <v>28</v>
      </c>
      <c r="BX33" s="164">
        <v>0</v>
      </c>
      <c r="BY33" s="165">
        <f>'Production Summary'!$N$39</f>
        <v>300.38406247988502</v>
      </c>
      <c r="BZ33" s="164">
        <f>'Production Summary'!$M$39</f>
        <v>30.038406247988501</v>
      </c>
      <c r="CA33" s="164">
        <v>0</v>
      </c>
      <c r="CB33" s="164">
        <f>'Production Summary'!$N$40</f>
        <v>131.30000000000001</v>
      </c>
      <c r="CC33" s="164">
        <f>'Production Summary'!$M$40</f>
        <v>13.13</v>
      </c>
      <c r="CD33" s="164">
        <v>0</v>
      </c>
      <c r="CE33" s="164">
        <f>'Production Summary'!$N$42</f>
        <v>1136.3519999999996</v>
      </c>
      <c r="CF33" s="164">
        <f>'Production Summary'!$M$42</f>
        <v>81.167999999999978</v>
      </c>
      <c r="CG33" s="164">
        <v>0</v>
      </c>
      <c r="CH33" s="164">
        <v>0</v>
      </c>
      <c r="CI33" s="164">
        <f>'Production Summary'!$N$43</f>
        <v>184</v>
      </c>
      <c r="CJ33" s="164">
        <v>0</v>
      </c>
      <c r="CK33" s="164">
        <f>'Production Summary'!$N$44</f>
        <v>355</v>
      </c>
      <c r="CL33" s="164">
        <v>0</v>
      </c>
      <c r="CM33" s="375">
        <f>'Production Summary'!$N$45</f>
        <v>1650</v>
      </c>
      <c r="CN33" s="164">
        <f>'Production Summary'!$N$46</f>
        <v>270</v>
      </c>
      <c r="CO33" s="164">
        <f>'Production Summary'!$N$47</f>
        <v>1350</v>
      </c>
      <c r="CP33" s="166"/>
      <c r="CQ33" s="164">
        <f>'Production Summary'!$N$49</f>
        <v>8004.1580041580037</v>
      </c>
      <c r="CR33" s="164">
        <f>'Production Summary'!$M$49</f>
        <v>66.701316701316699</v>
      </c>
      <c r="CS33" s="164">
        <f>'Production Summary'!$N$50</f>
        <v>13331.600831600828</v>
      </c>
      <c r="CT33" s="164">
        <f>'Production Summary'!$M$50</f>
        <v>148.1288981288981</v>
      </c>
      <c r="CU33" s="164">
        <f>'Production Summary'!$N$51</f>
        <v>12785.862785862784</v>
      </c>
      <c r="CV33" s="164">
        <f>'Production Summary'!$M$51</f>
        <v>355.16285516285512</v>
      </c>
      <c r="CW33" s="164">
        <f>'Production Summary'!$N$52</f>
        <v>12629.937629937627</v>
      </c>
      <c r="CX33" s="164">
        <f>'Production Summary'!$M$52</f>
        <v>701.66320166320156</v>
      </c>
      <c r="CY33" s="164">
        <f>'Production Summary'!$N$53</f>
        <v>12396.049896049895</v>
      </c>
      <c r="CZ33" s="164">
        <f>'Production Summary'!$M$53</f>
        <v>688.66943866943859</v>
      </c>
      <c r="DA33" s="164">
        <f>'Production Summary'!$N$54</f>
        <v>13799.376299376298</v>
      </c>
      <c r="DB33" s="164">
        <f>'Production Summary'!$M$54</f>
        <v>766.63201663201653</v>
      </c>
      <c r="DC33" s="328">
        <f>'Production Summary'!$N$60</f>
        <v>12863.825363825363</v>
      </c>
      <c r="DD33" s="328">
        <f>'Production Summary'!$M$60</f>
        <v>714.65696465696465</v>
      </c>
      <c r="DE33" s="164">
        <f>'Production Summary'!$N$59</f>
        <v>11148.648648648648</v>
      </c>
      <c r="DF33" s="328">
        <f>'Production Summary'!$M$59</f>
        <v>619.36936936936934</v>
      </c>
      <c r="DG33" s="164">
        <f>'Production Summary'!$N$55</f>
        <v>13842.68884268884</v>
      </c>
      <c r="DH33" s="164">
        <f>'Production Summary'!$M$55</f>
        <v>3460.67221067221</v>
      </c>
      <c r="DI33" s="164">
        <f>'Production Summary'!$N$56</f>
        <v>13097.713097713096</v>
      </c>
      <c r="DJ33" s="164">
        <f>'Production Summary'!$M$56</f>
        <v>163.72141372141371</v>
      </c>
      <c r="DK33" s="164">
        <f>'Production Summary'!$N$57</f>
        <v>14189.189189189186</v>
      </c>
      <c r="DL33" s="164">
        <f>'Production Summary'!$M$57</f>
        <v>394.14414414414409</v>
      </c>
      <c r="DM33" s="164">
        <f>'Production Summary'!$N$58</f>
        <v>14017.671517671517</v>
      </c>
      <c r="DN33" s="164">
        <f>'Production Summary'!$M$58</f>
        <v>778.75952875952873</v>
      </c>
      <c r="DO33" s="164">
        <f>'Production Summary'!$N$61</f>
        <v>4500</v>
      </c>
      <c r="DP33" s="328">
        <f>'Production Summary'!$M$61</f>
        <v>750</v>
      </c>
      <c r="DQ33" s="164">
        <v>0</v>
      </c>
      <c r="DR33" s="164">
        <f>'Production Summary'!$N$62</f>
        <v>8900</v>
      </c>
      <c r="DS33" s="164">
        <f>'Production Summary'!$N$70</f>
        <v>300</v>
      </c>
      <c r="DT33" s="328">
        <f>'Production Summary'!$M$70</f>
        <v>25</v>
      </c>
      <c r="DU33" s="164">
        <v>0</v>
      </c>
      <c r="DV33" s="164">
        <f>'Production Summary'!$N$71</f>
        <v>150</v>
      </c>
      <c r="DW33" s="164">
        <v>0</v>
      </c>
      <c r="DX33" s="164">
        <f>'Production Summary'!$N$64</f>
        <v>192</v>
      </c>
      <c r="DY33" s="164">
        <v>0</v>
      </c>
      <c r="DZ33" s="391">
        <f>'Production Summary'!$N$65</f>
        <v>384</v>
      </c>
      <c r="EA33" s="164">
        <v>0</v>
      </c>
      <c r="EB33" s="391">
        <f>'Production Summary'!$N$66</f>
        <v>192</v>
      </c>
      <c r="EC33" s="164">
        <v>0</v>
      </c>
      <c r="ED33" s="164">
        <f>'Production Summary'!$N$67</f>
        <v>96</v>
      </c>
      <c r="EE33" s="164">
        <v>0</v>
      </c>
      <c r="EF33" s="164">
        <f>'Production Summary'!$N$68</f>
        <v>96</v>
      </c>
      <c r="EG33" s="164">
        <v>0</v>
      </c>
      <c r="EH33" s="164">
        <f>'Production Summary'!$N$69</f>
        <v>340</v>
      </c>
      <c r="EI33" s="101">
        <f t="shared" si="0"/>
        <v>704640818.65389717</v>
      </c>
      <c r="EJ33" s="3"/>
      <c r="EK33" s="3"/>
      <c r="ER33" s="64" t="s">
        <v>49</v>
      </c>
      <c r="ES33" s="61" t="str">
        <f t="shared" si="1"/>
        <v/>
      </c>
      <c r="ET33" s="24">
        <f t="shared" si="2"/>
        <v>704640818.65389717</v>
      </c>
    </row>
    <row r="34" spans="1:150" ht="15" customHeight="1">
      <c r="A34" t="b">
        <f>C34=Jagdalpur!C34</f>
        <v>1</v>
      </c>
      <c r="B34" s="60">
        <f t="shared" si="3"/>
        <v>29</v>
      </c>
      <c r="C34" s="61" t="str">
        <f>IF(Jagdalpur!C34="","",Jagdalpur!C34)</f>
        <v/>
      </c>
      <c r="D34" s="164">
        <f>'Production Summary'!$N$4</f>
        <v>666</v>
      </c>
      <c r="E34" s="164">
        <f>'Production Summary'!$M$4</f>
        <v>27.75</v>
      </c>
      <c r="F34" s="164">
        <v>0</v>
      </c>
      <c r="G34" s="164">
        <f>'Production Summary'!$N$5</f>
        <v>666</v>
      </c>
      <c r="H34" s="164">
        <f>'Production Summary'!$M$5</f>
        <v>27.75</v>
      </c>
      <c r="I34" s="164">
        <v>0</v>
      </c>
      <c r="J34" s="164">
        <f>'Production Summary'!$N$6</f>
        <v>200</v>
      </c>
      <c r="K34" s="328">
        <f>'Production Summary'!$M$6</f>
        <v>7.5</v>
      </c>
      <c r="L34" s="164">
        <v>0</v>
      </c>
      <c r="M34" s="365">
        <f>'Production Summary'!$N$7</f>
        <v>612.72</v>
      </c>
      <c r="N34" s="367">
        <f>'Production Summary'!$M$7</f>
        <v>25.53</v>
      </c>
      <c r="O34" s="164">
        <v>0</v>
      </c>
      <c r="P34" s="164">
        <f>'Production Summary'!$N$8</f>
        <v>780</v>
      </c>
      <c r="Q34" s="164">
        <f>'Production Summary'!$M$8</f>
        <v>65</v>
      </c>
      <c r="R34" s="164">
        <v>0</v>
      </c>
      <c r="S34" s="164">
        <f>'Production Summary'!$N$9</f>
        <v>720</v>
      </c>
      <c r="T34" s="164">
        <f>'Production Summary'!$M$9</f>
        <v>60</v>
      </c>
      <c r="U34" s="164">
        <v>0</v>
      </c>
      <c r="V34" s="164">
        <f>'Production Summary'!$N$10</f>
        <v>876</v>
      </c>
      <c r="W34" s="164">
        <f>'Production Summary'!$M$10</f>
        <v>73</v>
      </c>
      <c r="X34" s="164">
        <v>0</v>
      </c>
      <c r="Y34" s="164">
        <f>'Production Summary'!$N$14</f>
        <v>177</v>
      </c>
      <c r="Z34" s="328">
        <f>'Production Summary'!$M$14</f>
        <v>14.75</v>
      </c>
      <c r="AA34" s="164">
        <v>0</v>
      </c>
      <c r="AB34" s="164">
        <f>'Production Summary'!$N$15</f>
        <v>126</v>
      </c>
      <c r="AC34" s="164">
        <f>'Production Summary'!$M$15</f>
        <v>21</v>
      </c>
      <c r="AD34" s="164">
        <v>0</v>
      </c>
      <c r="AE34" s="359">
        <f>'Production Summary'!$N$16</f>
        <v>252</v>
      </c>
      <c r="AF34" s="164">
        <f>'Production Summary'!$M$16</f>
        <v>21</v>
      </c>
      <c r="AG34" s="164">
        <v>0</v>
      </c>
      <c r="AH34" s="164">
        <f>'Production Summary'!$N$18</f>
        <v>1035</v>
      </c>
      <c r="AI34" s="164">
        <f>'Production Summary'!$M$18</f>
        <v>17.25</v>
      </c>
      <c r="AJ34" s="164">
        <v>0</v>
      </c>
      <c r="AK34" s="164">
        <f>'Production Summary'!$N$19</f>
        <v>870</v>
      </c>
      <c r="AL34" s="164">
        <f>'Production Summary'!$M$19</f>
        <v>29</v>
      </c>
      <c r="AM34" s="164">
        <v>0</v>
      </c>
      <c r="AN34" s="164">
        <f>'Production Summary'!$N$20</f>
        <v>864</v>
      </c>
      <c r="AO34" s="164">
        <f>'Production Summary'!$M$20</f>
        <v>72</v>
      </c>
      <c r="AP34" s="164">
        <v>0</v>
      </c>
      <c r="AQ34" s="164">
        <f>'Production Summary'!$N$21</f>
        <v>670</v>
      </c>
      <c r="AR34" s="164">
        <f>'Production Summary'!$M$21</f>
        <v>335</v>
      </c>
      <c r="AS34" s="164">
        <v>0</v>
      </c>
      <c r="AT34" s="386">
        <f>'Production Summary'!$N$22</f>
        <v>375</v>
      </c>
      <c r="AU34" s="164">
        <f>'Production Summary'!$N$23</f>
        <v>1050</v>
      </c>
      <c r="AV34" s="164">
        <f>'Production Summary'!$N$25</f>
        <v>300</v>
      </c>
      <c r="AW34" s="164">
        <f>'Production Summary'!$M$25</f>
        <v>25</v>
      </c>
      <c r="AX34" s="164">
        <v>0</v>
      </c>
      <c r="AY34" s="164">
        <f>'Production Summary'!$N$26</f>
        <v>300</v>
      </c>
      <c r="AZ34" s="164">
        <f>'Production Summary'!$M$26</f>
        <v>25</v>
      </c>
      <c r="BA34" s="164">
        <v>0</v>
      </c>
      <c r="BB34" s="164">
        <f>'Production Summary'!$N$28</f>
        <v>777</v>
      </c>
      <c r="BC34" s="164">
        <f>'Production Summary'!$M$28</f>
        <v>12.95</v>
      </c>
      <c r="BD34" s="164">
        <v>0</v>
      </c>
      <c r="BE34" s="164">
        <f>'Production Summary'!$N$29</f>
        <v>612</v>
      </c>
      <c r="BF34" s="164">
        <f>'Production Summary'!$M$29</f>
        <v>51</v>
      </c>
      <c r="BG34" s="164">
        <v>0</v>
      </c>
      <c r="BH34" s="164">
        <f>'Production Summary'!$N$30</f>
        <v>500</v>
      </c>
      <c r="BI34" s="164">
        <f>'Production Summary'!$M$30</f>
        <v>250</v>
      </c>
      <c r="BJ34" s="164">
        <v>0</v>
      </c>
      <c r="BK34" s="386"/>
      <c r="BL34" s="164">
        <f>'Production Summary'!$N$32</f>
        <v>875</v>
      </c>
      <c r="BM34" s="164">
        <f>'Production Summary'!$N$34</f>
        <v>360.59999999999997</v>
      </c>
      <c r="BN34" s="164">
        <f>'Production Summary'!$M$34</f>
        <v>6.01</v>
      </c>
      <c r="BO34" s="164">
        <v>0</v>
      </c>
      <c r="BP34" s="164">
        <f>'Production Summary'!$N$36</f>
        <v>717</v>
      </c>
      <c r="BQ34" s="164">
        <f>'Production Summary'!$M$36</f>
        <v>11.95</v>
      </c>
      <c r="BR34" s="164">
        <v>0</v>
      </c>
      <c r="BS34" s="164">
        <f>'Production Summary'!$N$37</f>
        <v>210</v>
      </c>
      <c r="BT34" s="164">
        <f>'Production Summary'!$M$37</f>
        <v>21</v>
      </c>
      <c r="BU34" s="164">
        <v>0</v>
      </c>
      <c r="BV34" s="164">
        <f>'Production Summary'!$N$38</f>
        <v>280</v>
      </c>
      <c r="BW34" s="164">
        <f>'Production Summary'!$M$38</f>
        <v>28</v>
      </c>
      <c r="BX34" s="164">
        <v>0</v>
      </c>
      <c r="BY34" s="165">
        <f>'Production Summary'!$N$39</f>
        <v>300.38406247988502</v>
      </c>
      <c r="BZ34" s="164">
        <f>'Production Summary'!$M$39</f>
        <v>30.038406247988501</v>
      </c>
      <c r="CA34" s="164">
        <v>0</v>
      </c>
      <c r="CB34" s="164">
        <f>'Production Summary'!$N$40</f>
        <v>131.30000000000001</v>
      </c>
      <c r="CC34" s="164">
        <f>'Production Summary'!$M$40</f>
        <v>13.13</v>
      </c>
      <c r="CD34" s="164">
        <v>0</v>
      </c>
      <c r="CE34" s="164">
        <f>'Production Summary'!$N$42</f>
        <v>1136.3519999999996</v>
      </c>
      <c r="CF34" s="164">
        <f>'Production Summary'!$M$42</f>
        <v>81.167999999999978</v>
      </c>
      <c r="CG34" s="164">
        <v>0</v>
      </c>
      <c r="CH34" s="164">
        <v>0</v>
      </c>
      <c r="CI34" s="164">
        <f>'Production Summary'!$N$43</f>
        <v>184</v>
      </c>
      <c r="CJ34" s="164">
        <v>0</v>
      </c>
      <c r="CK34" s="164">
        <f>'Production Summary'!$N$44</f>
        <v>355</v>
      </c>
      <c r="CL34" s="164">
        <v>0</v>
      </c>
      <c r="CM34" s="375">
        <f>'Production Summary'!$N$45</f>
        <v>1650</v>
      </c>
      <c r="CN34" s="164">
        <f>'Production Summary'!$N$46</f>
        <v>270</v>
      </c>
      <c r="CO34" s="164">
        <f>'Production Summary'!$N$47</f>
        <v>1350</v>
      </c>
      <c r="CP34" s="166"/>
      <c r="CQ34" s="164">
        <f>'Production Summary'!$N$49</f>
        <v>8004.1580041580037</v>
      </c>
      <c r="CR34" s="164">
        <f>'Production Summary'!$M$49</f>
        <v>66.701316701316699</v>
      </c>
      <c r="CS34" s="164">
        <f>'Production Summary'!$N$50</f>
        <v>13331.600831600828</v>
      </c>
      <c r="CT34" s="164">
        <f>'Production Summary'!$M$50</f>
        <v>148.1288981288981</v>
      </c>
      <c r="CU34" s="164">
        <f>'Production Summary'!$N$51</f>
        <v>12785.862785862784</v>
      </c>
      <c r="CV34" s="164">
        <f>'Production Summary'!$M$51</f>
        <v>355.16285516285512</v>
      </c>
      <c r="CW34" s="164">
        <f>'Production Summary'!$N$52</f>
        <v>12629.937629937627</v>
      </c>
      <c r="CX34" s="164">
        <f>'Production Summary'!$M$52</f>
        <v>701.66320166320156</v>
      </c>
      <c r="CY34" s="164">
        <f>'Production Summary'!$N$53</f>
        <v>12396.049896049895</v>
      </c>
      <c r="CZ34" s="164">
        <f>'Production Summary'!$M$53</f>
        <v>688.66943866943859</v>
      </c>
      <c r="DA34" s="164">
        <f>'Production Summary'!$N$54</f>
        <v>13799.376299376298</v>
      </c>
      <c r="DB34" s="164">
        <f>'Production Summary'!$M$54</f>
        <v>766.63201663201653</v>
      </c>
      <c r="DC34" s="328">
        <f>'Production Summary'!$N$60</f>
        <v>12863.825363825363</v>
      </c>
      <c r="DD34" s="328">
        <f>'Production Summary'!$M$60</f>
        <v>714.65696465696465</v>
      </c>
      <c r="DE34" s="164">
        <f>'Production Summary'!$N$59</f>
        <v>11148.648648648648</v>
      </c>
      <c r="DF34" s="328">
        <f>'Production Summary'!$M$59</f>
        <v>619.36936936936934</v>
      </c>
      <c r="DG34" s="164">
        <f>'Production Summary'!$N$55</f>
        <v>13842.68884268884</v>
      </c>
      <c r="DH34" s="164">
        <f>'Production Summary'!$M$55</f>
        <v>3460.67221067221</v>
      </c>
      <c r="DI34" s="164">
        <f>'Production Summary'!$N$56</f>
        <v>13097.713097713096</v>
      </c>
      <c r="DJ34" s="164">
        <f>'Production Summary'!$M$56</f>
        <v>163.72141372141371</v>
      </c>
      <c r="DK34" s="164">
        <f>'Production Summary'!$N$57</f>
        <v>14189.189189189186</v>
      </c>
      <c r="DL34" s="164">
        <f>'Production Summary'!$M$57</f>
        <v>394.14414414414409</v>
      </c>
      <c r="DM34" s="164">
        <f>'Production Summary'!$N$58</f>
        <v>14017.671517671517</v>
      </c>
      <c r="DN34" s="164">
        <f>'Production Summary'!$M$58</f>
        <v>778.75952875952873</v>
      </c>
      <c r="DO34" s="164">
        <f>'Production Summary'!$N$61</f>
        <v>4500</v>
      </c>
      <c r="DP34" s="328">
        <f>'Production Summary'!$M$61</f>
        <v>750</v>
      </c>
      <c r="DQ34" s="164">
        <v>0</v>
      </c>
      <c r="DR34" s="164">
        <f>'Production Summary'!$N$62</f>
        <v>8900</v>
      </c>
      <c r="DS34" s="164">
        <f>'Production Summary'!$N$70</f>
        <v>300</v>
      </c>
      <c r="DT34" s="328">
        <f>'Production Summary'!$M$70</f>
        <v>25</v>
      </c>
      <c r="DU34" s="164">
        <v>0</v>
      </c>
      <c r="DV34" s="164">
        <f>'Production Summary'!$N$71</f>
        <v>150</v>
      </c>
      <c r="DW34" s="164">
        <v>0</v>
      </c>
      <c r="DX34" s="164">
        <f>'Production Summary'!$N$64</f>
        <v>192</v>
      </c>
      <c r="DY34" s="164">
        <v>0</v>
      </c>
      <c r="DZ34" s="391">
        <f>'Production Summary'!$N$65</f>
        <v>384</v>
      </c>
      <c r="EA34" s="164">
        <v>0</v>
      </c>
      <c r="EB34" s="391">
        <f>'Production Summary'!$N$66</f>
        <v>192</v>
      </c>
      <c r="EC34" s="164">
        <v>0</v>
      </c>
      <c r="ED34" s="164">
        <f>'Production Summary'!$N$67</f>
        <v>96</v>
      </c>
      <c r="EE34" s="164">
        <v>0</v>
      </c>
      <c r="EF34" s="164">
        <f>'Production Summary'!$N$68</f>
        <v>96</v>
      </c>
      <c r="EG34" s="164">
        <v>0</v>
      </c>
      <c r="EH34" s="164">
        <f>'Production Summary'!$N$69</f>
        <v>340</v>
      </c>
      <c r="EI34" s="101">
        <f t="shared" si="0"/>
        <v>704640818.65389717</v>
      </c>
      <c r="EJ34" s="3"/>
      <c r="EK34" s="3"/>
      <c r="ER34" s="64" t="s">
        <v>50</v>
      </c>
      <c r="ES34" s="61" t="str">
        <f t="shared" si="1"/>
        <v/>
      </c>
      <c r="ET34" s="24">
        <f t="shared" si="2"/>
        <v>704640818.65389717</v>
      </c>
    </row>
    <row r="35" spans="1:150" ht="15" customHeight="1">
      <c r="A35" t="b">
        <f>C35=Jagdalpur!C35</f>
        <v>1</v>
      </c>
      <c r="B35" s="60">
        <f t="shared" si="3"/>
        <v>30</v>
      </c>
      <c r="C35" s="61" t="str">
        <f>IF(Jagdalpur!C35="","",Jagdalpur!C35)</f>
        <v/>
      </c>
      <c r="D35" s="164">
        <f>'Production Summary'!$N$4</f>
        <v>666</v>
      </c>
      <c r="E35" s="164">
        <f>'Production Summary'!$M$4</f>
        <v>27.75</v>
      </c>
      <c r="F35" s="164">
        <v>0</v>
      </c>
      <c r="G35" s="164">
        <f>'Production Summary'!$N$5</f>
        <v>666</v>
      </c>
      <c r="H35" s="164">
        <f>'Production Summary'!$M$5</f>
        <v>27.75</v>
      </c>
      <c r="I35" s="164">
        <v>0</v>
      </c>
      <c r="J35" s="164">
        <f>'Production Summary'!$N$6</f>
        <v>200</v>
      </c>
      <c r="K35" s="328">
        <f>'Production Summary'!$M$6</f>
        <v>7.5</v>
      </c>
      <c r="L35" s="164">
        <v>0</v>
      </c>
      <c r="M35" s="365">
        <f>'Production Summary'!$N$7</f>
        <v>612.72</v>
      </c>
      <c r="N35" s="367">
        <f>'Production Summary'!$M$7</f>
        <v>25.53</v>
      </c>
      <c r="O35" s="164">
        <v>0</v>
      </c>
      <c r="P35" s="164">
        <f>'Production Summary'!$N$8</f>
        <v>780</v>
      </c>
      <c r="Q35" s="164">
        <f>'Production Summary'!$M$8</f>
        <v>65</v>
      </c>
      <c r="R35" s="164">
        <v>0</v>
      </c>
      <c r="S35" s="164">
        <f>'Production Summary'!$N$9</f>
        <v>720</v>
      </c>
      <c r="T35" s="164">
        <f>'Production Summary'!$M$9</f>
        <v>60</v>
      </c>
      <c r="U35" s="164">
        <v>0</v>
      </c>
      <c r="V35" s="164">
        <f>'Production Summary'!$N$10</f>
        <v>876</v>
      </c>
      <c r="W35" s="164">
        <f>'Production Summary'!$M$10</f>
        <v>73</v>
      </c>
      <c r="X35" s="164">
        <v>0</v>
      </c>
      <c r="Y35" s="164">
        <f>'Production Summary'!$N$14</f>
        <v>177</v>
      </c>
      <c r="Z35" s="328">
        <f>'Production Summary'!$M$14</f>
        <v>14.75</v>
      </c>
      <c r="AA35" s="164">
        <v>0</v>
      </c>
      <c r="AB35" s="164">
        <f>'Production Summary'!$N$15</f>
        <v>126</v>
      </c>
      <c r="AC35" s="164">
        <f>'Production Summary'!$M$15</f>
        <v>21</v>
      </c>
      <c r="AD35" s="164">
        <v>0</v>
      </c>
      <c r="AE35" s="359">
        <f>'Production Summary'!$N$16</f>
        <v>252</v>
      </c>
      <c r="AF35" s="164">
        <f>'Production Summary'!$M$16</f>
        <v>21</v>
      </c>
      <c r="AG35" s="164">
        <v>0</v>
      </c>
      <c r="AH35" s="164">
        <f>'Production Summary'!$N$18</f>
        <v>1035</v>
      </c>
      <c r="AI35" s="164">
        <f>'Production Summary'!$M$18</f>
        <v>17.25</v>
      </c>
      <c r="AJ35" s="164">
        <v>0</v>
      </c>
      <c r="AK35" s="164">
        <f>'Production Summary'!$N$19</f>
        <v>870</v>
      </c>
      <c r="AL35" s="164">
        <f>'Production Summary'!$M$19</f>
        <v>29</v>
      </c>
      <c r="AM35" s="164">
        <v>0</v>
      </c>
      <c r="AN35" s="164">
        <f>'Production Summary'!$N$20</f>
        <v>864</v>
      </c>
      <c r="AO35" s="164">
        <f>'Production Summary'!$M$20</f>
        <v>72</v>
      </c>
      <c r="AP35" s="164">
        <v>0</v>
      </c>
      <c r="AQ35" s="164">
        <f>'Production Summary'!$N$21</f>
        <v>670</v>
      </c>
      <c r="AR35" s="164">
        <f>'Production Summary'!$M$21</f>
        <v>335</v>
      </c>
      <c r="AS35" s="164">
        <v>0</v>
      </c>
      <c r="AT35" s="386">
        <f>'Production Summary'!$N$22</f>
        <v>375</v>
      </c>
      <c r="AU35" s="164">
        <f>'Production Summary'!$N$23</f>
        <v>1050</v>
      </c>
      <c r="AV35" s="164">
        <f>'Production Summary'!$N$25</f>
        <v>300</v>
      </c>
      <c r="AW35" s="164">
        <f>'Production Summary'!$M$25</f>
        <v>25</v>
      </c>
      <c r="AX35" s="164">
        <v>0</v>
      </c>
      <c r="AY35" s="164">
        <f>'Production Summary'!$N$26</f>
        <v>300</v>
      </c>
      <c r="AZ35" s="164">
        <f>'Production Summary'!$M$26</f>
        <v>25</v>
      </c>
      <c r="BA35" s="164">
        <v>0</v>
      </c>
      <c r="BB35" s="164">
        <f>'Production Summary'!$N$28</f>
        <v>777</v>
      </c>
      <c r="BC35" s="164">
        <f>'Production Summary'!$M$28</f>
        <v>12.95</v>
      </c>
      <c r="BD35" s="164">
        <v>0</v>
      </c>
      <c r="BE35" s="164">
        <f>'Production Summary'!$N$29</f>
        <v>612</v>
      </c>
      <c r="BF35" s="164">
        <f>'Production Summary'!$M$29</f>
        <v>51</v>
      </c>
      <c r="BG35" s="164">
        <v>0</v>
      </c>
      <c r="BH35" s="164">
        <f>'Production Summary'!$N$30</f>
        <v>500</v>
      </c>
      <c r="BI35" s="164">
        <f>'Production Summary'!$M$30</f>
        <v>250</v>
      </c>
      <c r="BJ35" s="164">
        <v>0</v>
      </c>
      <c r="BK35" s="386"/>
      <c r="BL35" s="164">
        <f>'Production Summary'!$N$32</f>
        <v>875</v>
      </c>
      <c r="BM35" s="164">
        <f>'Production Summary'!$N$34</f>
        <v>360.59999999999997</v>
      </c>
      <c r="BN35" s="164">
        <f>'Production Summary'!$M$34</f>
        <v>6.01</v>
      </c>
      <c r="BO35" s="164">
        <v>0</v>
      </c>
      <c r="BP35" s="164">
        <f>'Production Summary'!$N$36</f>
        <v>717</v>
      </c>
      <c r="BQ35" s="164">
        <f>'Production Summary'!$M$36</f>
        <v>11.95</v>
      </c>
      <c r="BR35" s="164">
        <v>0</v>
      </c>
      <c r="BS35" s="164">
        <f>'Production Summary'!$N$37</f>
        <v>210</v>
      </c>
      <c r="BT35" s="164">
        <f>'Production Summary'!$M$37</f>
        <v>21</v>
      </c>
      <c r="BU35" s="164">
        <v>0</v>
      </c>
      <c r="BV35" s="164">
        <f>'Production Summary'!$N$38</f>
        <v>280</v>
      </c>
      <c r="BW35" s="164">
        <f>'Production Summary'!$M$38</f>
        <v>28</v>
      </c>
      <c r="BX35" s="164">
        <v>0</v>
      </c>
      <c r="BY35" s="165">
        <f>'Production Summary'!$N$39</f>
        <v>300.38406247988502</v>
      </c>
      <c r="BZ35" s="164">
        <f>'Production Summary'!$M$39</f>
        <v>30.038406247988501</v>
      </c>
      <c r="CA35" s="164">
        <v>0</v>
      </c>
      <c r="CB35" s="164">
        <f>'Production Summary'!$N$40</f>
        <v>131.30000000000001</v>
      </c>
      <c r="CC35" s="164">
        <f>'Production Summary'!$M$40</f>
        <v>13.13</v>
      </c>
      <c r="CD35" s="164">
        <v>0</v>
      </c>
      <c r="CE35" s="164">
        <f>'Production Summary'!$N$42</f>
        <v>1136.3519999999996</v>
      </c>
      <c r="CF35" s="164">
        <f>'Production Summary'!$M$42</f>
        <v>81.167999999999978</v>
      </c>
      <c r="CG35" s="164">
        <v>0</v>
      </c>
      <c r="CH35" s="164">
        <v>0</v>
      </c>
      <c r="CI35" s="164">
        <f>'Production Summary'!$N$43</f>
        <v>184</v>
      </c>
      <c r="CJ35" s="164">
        <v>0</v>
      </c>
      <c r="CK35" s="164">
        <f>'Production Summary'!$N$44</f>
        <v>355</v>
      </c>
      <c r="CL35" s="164">
        <v>0</v>
      </c>
      <c r="CM35" s="375">
        <f>'Production Summary'!$N$45</f>
        <v>1650</v>
      </c>
      <c r="CN35" s="164">
        <f>'Production Summary'!$N$46</f>
        <v>270</v>
      </c>
      <c r="CO35" s="164">
        <f>'Production Summary'!$N$47</f>
        <v>1350</v>
      </c>
      <c r="CP35" s="166"/>
      <c r="CQ35" s="164">
        <f>'Production Summary'!$N$49</f>
        <v>8004.1580041580037</v>
      </c>
      <c r="CR35" s="164">
        <f>'Production Summary'!$M$49</f>
        <v>66.701316701316699</v>
      </c>
      <c r="CS35" s="164">
        <f>'Production Summary'!$N$50</f>
        <v>13331.600831600828</v>
      </c>
      <c r="CT35" s="164">
        <f>'Production Summary'!$M$50</f>
        <v>148.1288981288981</v>
      </c>
      <c r="CU35" s="164">
        <f>'Production Summary'!$N$51</f>
        <v>12785.862785862784</v>
      </c>
      <c r="CV35" s="164">
        <f>'Production Summary'!$M$51</f>
        <v>355.16285516285512</v>
      </c>
      <c r="CW35" s="164">
        <f>'Production Summary'!$N$52</f>
        <v>12629.937629937627</v>
      </c>
      <c r="CX35" s="164">
        <f>'Production Summary'!$M$52</f>
        <v>701.66320166320156</v>
      </c>
      <c r="CY35" s="164">
        <f>'Production Summary'!$N$53</f>
        <v>12396.049896049895</v>
      </c>
      <c r="CZ35" s="164">
        <f>'Production Summary'!$M$53</f>
        <v>688.66943866943859</v>
      </c>
      <c r="DA35" s="164">
        <f>'Production Summary'!$N$54</f>
        <v>13799.376299376298</v>
      </c>
      <c r="DB35" s="164">
        <f>'Production Summary'!$M$54</f>
        <v>766.63201663201653</v>
      </c>
      <c r="DC35" s="328">
        <f>'Production Summary'!$N$60</f>
        <v>12863.825363825363</v>
      </c>
      <c r="DD35" s="328">
        <f>'Production Summary'!$M$60</f>
        <v>714.65696465696465</v>
      </c>
      <c r="DE35" s="164">
        <f>'Production Summary'!$N$59</f>
        <v>11148.648648648648</v>
      </c>
      <c r="DF35" s="328">
        <f>'Production Summary'!$M$59</f>
        <v>619.36936936936934</v>
      </c>
      <c r="DG35" s="164">
        <f>'Production Summary'!$N$55</f>
        <v>13842.68884268884</v>
      </c>
      <c r="DH35" s="164">
        <f>'Production Summary'!$M$55</f>
        <v>3460.67221067221</v>
      </c>
      <c r="DI35" s="164">
        <f>'Production Summary'!$N$56</f>
        <v>13097.713097713096</v>
      </c>
      <c r="DJ35" s="164">
        <f>'Production Summary'!$M$56</f>
        <v>163.72141372141371</v>
      </c>
      <c r="DK35" s="164">
        <f>'Production Summary'!$N$57</f>
        <v>14189.189189189186</v>
      </c>
      <c r="DL35" s="164">
        <f>'Production Summary'!$M$57</f>
        <v>394.14414414414409</v>
      </c>
      <c r="DM35" s="164">
        <f>'Production Summary'!$N$58</f>
        <v>14017.671517671517</v>
      </c>
      <c r="DN35" s="164">
        <f>'Production Summary'!$M$58</f>
        <v>778.75952875952873</v>
      </c>
      <c r="DO35" s="164">
        <f>'Production Summary'!$N$61</f>
        <v>4500</v>
      </c>
      <c r="DP35" s="328">
        <f>'Production Summary'!$M$61</f>
        <v>750</v>
      </c>
      <c r="DQ35" s="164">
        <v>0</v>
      </c>
      <c r="DR35" s="164">
        <f>'Production Summary'!$N$62</f>
        <v>8900</v>
      </c>
      <c r="DS35" s="164">
        <f>'Production Summary'!$N$70</f>
        <v>300</v>
      </c>
      <c r="DT35" s="328">
        <f>'Production Summary'!$M$70</f>
        <v>25</v>
      </c>
      <c r="DU35" s="164">
        <v>0</v>
      </c>
      <c r="DV35" s="164">
        <f>'Production Summary'!$N$71</f>
        <v>150</v>
      </c>
      <c r="DW35" s="164">
        <v>0</v>
      </c>
      <c r="DX35" s="164">
        <f>'Production Summary'!$N$64</f>
        <v>192</v>
      </c>
      <c r="DY35" s="164">
        <v>0</v>
      </c>
      <c r="DZ35" s="391">
        <f>'Production Summary'!$N$65</f>
        <v>384</v>
      </c>
      <c r="EA35" s="164">
        <v>0</v>
      </c>
      <c r="EB35" s="391">
        <f>'Production Summary'!$N$66</f>
        <v>192</v>
      </c>
      <c r="EC35" s="164">
        <v>0</v>
      </c>
      <c r="ED35" s="164">
        <f>'Production Summary'!$N$67</f>
        <v>96</v>
      </c>
      <c r="EE35" s="164">
        <v>0</v>
      </c>
      <c r="EF35" s="164">
        <f>'Production Summary'!$N$68</f>
        <v>96</v>
      </c>
      <c r="EG35" s="164">
        <v>0</v>
      </c>
      <c r="EH35" s="164">
        <f>'Production Summary'!$N$69</f>
        <v>340</v>
      </c>
      <c r="EI35" s="101">
        <f t="shared" si="0"/>
        <v>704640818.65389717</v>
      </c>
      <c r="EJ35" s="3"/>
      <c r="EK35" s="3"/>
      <c r="ER35" s="64" t="s">
        <v>51</v>
      </c>
      <c r="ES35" s="61" t="str">
        <f t="shared" si="1"/>
        <v/>
      </c>
      <c r="ET35" s="24">
        <f t="shared" si="2"/>
        <v>704640818.65389717</v>
      </c>
    </row>
    <row r="36" spans="1:150" ht="15" customHeight="1">
      <c r="A36" t="b">
        <f>C36=Jagdalpur!C36</f>
        <v>1</v>
      </c>
      <c r="B36" s="60">
        <f t="shared" si="3"/>
        <v>31</v>
      </c>
      <c r="C36" s="61" t="str">
        <f>IF(Jagdalpur!C36="","",Jagdalpur!C36)</f>
        <v/>
      </c>
      <c r="D36" s="164">
        <f>'Production Summary'!$N$4</f>
        <v>666</v>
      </c>
      <c r="E36" s="164">
        <f>'Production Summary'!$M$4</f>
        <v>27.75</v>
      </c>
      <c r="F36" s="164">
        <v>0</v>
      </c>
      <c r="G36" s="164">
        <f>'Production Summary'!$N$5</f>
        <v>666</v>
      </c>
      <c r="H36" s="164">
        <f>'Production Summary'!$M$5</f>
        <v>27.75</v>
      </c>
      <c r="I36" s="164">
        <v>0</v>
      </c>
      <c r="J36" s="164">
        <f>'Production Summary'!$N$6</f>
        <v>200</v>
      </c>
      <c r="K36" s="328">
        <f>'Production Summary'!$M$6</f>
        <v>7.5</v>
      </c>
      <c r="L36" s="164">
        <v>0</v>
      </c>
      <c r="M36" s="365">
        <f>'Production Summary'!$N$7</f>
        <v>612.72</v>
      </c>
      <c r="N36" s="367">
        <f>'Production Summary'!$M$7</f>
        <v>25.53</v>
      </c>
      <c r="O36" s="164">
        <v>0</v>
      </c>
      <c r="P36" s="164">
        <f>'Production Summary'!$N$8</f>
        <v>780</v>
      </c>
      <c r="Q36" s="164">
        <f>'Production Summary'!$M$8</f>
        <v>65</v>
      </c>
      <c r="R36" s="164">
        <v>0</v>
      </c>
      <c r="S36" s="164">
        <f>'Production Summary'!$N$9</f>
        <v>720</v>
      </c>
      <c r="T36" s="164">
        <f>'Production Summary'!$M$9</f>
        <v>60</v>
      </c>
      <c r="U36" s="164">
        <v>0</v>
      </c>
      <c r="V36" s="164">
        <f>'Production Summary'!$N$10</f>
        <v>876</v>
      </c>
      <c r="W36" s="164">
        <f>'Production Summary'!$M$10</f>
        <v>73</v>
      </c>
      <c r="X36" s="164">
        <v>0</v>
      </c>
      <c r="Y36" s="164">
        <f>'Production Summary'!$N$14</f>
        <v>177</v>
      </c>
      <c r="Z36" s="328">
        <f>'Production Summary'!$M$14</f>
        <v>14.75</v>
      </c>
      <c r="AA36" s="164">
        <v>0</v>
      </c>
      <c r="AB36" s="164">
        <f>'Production Summary'!$N$15</f>
        <v>126</v>
      </c>
      <c r="AC36" s="164">
        <f>'Production Summary'!$M$15</f>
        <v>21</v>
      </c>
      <c r="AD36" s="164">
        <v>0</v>
      </c>
      <c r="AE36" s="359">
        <f>'Production Summary'!$N$16</f>
        <v>252</v>
      </c>
      <c r="AF36" s="164">
        <f>'Production Summary'!$M$16</f>
        <v>21</v>
      </c>
      <c r="AG36" s="164">
        <v>0</v>
      </c>
      <c r="AH36" s="164">
        <f>'Production Summary'!$N$18</f>
        <v>1035</v>
      </c>
      <c r="AI36" s="164">
        <f>'Production Summary'!$M$18</f>
        <v>17.25</v>
      </c>
      <c r="AJ36" s="164">
        <v>0</v>
      </c>
      <c r="AK36" s="164">
        <f>'Production Summary'!$N$19</f>
        <v>870</v>
      </c>
      <c r="AL36" s="164">
        <f>'Production Summary'!$M$19</f>
        <v>29</v>
      </c>
      <c r="AM36" s="164">
        <v>0</v>
      </c>
      <c r="AN36" s="164">
        <f>'Production Summary'!$N$20</f>
        <v>864</v>
      </c>
      <c r="AO36" s="164">
        <f>'Production Summary'!$M$20</f>
        <v>72</v>
      </c>
      <c r="AP36" s="164">
        <v>0</v>
      </c>
      <c r="AQ36" s="164">
        <f>'Production Summary'!$N$21</f>
        <v>670</v>
      </c>
      <c r="AR36" s="164">
        <f>'Production Summary'!$M$21</f>
        <v>335</v>
      </c>
      <c r="AS36" s="164">
        <v>0</v>
      </c>
      <c r="AT36" s="386">
        <f>'Production Summary'!$N$22</f>
        <v>375</v>
      </c>
      <c r="AU36" s="164">
        <f>'Production Summary'!$N$23</f>
        <v>1050</v>
      </c>
      <c r="AV36" s="164">
        <f>'Production Summary'!$N$25</f>
        <v>300</v>
      </c>
      <c r="AW36" s="164">
        <f>'Production Summary'!$M$25</f>
        <v>25</v>
      </c>
      <c r="AX36" s="164">
        <v>0</v>
      </c>
      <c r="AY36" s="164">
        <f>'Production Summary'!$N$26</f>
        <v>300</v>
      </c>
      <c r="AZ36" s="164">
        <f>'Production Summary'!$M$26</f>
        <v>25</v>
      </c>
      <c r="BA36" s="164">
        <v>0</v>
      </c>
      <c r="BB36" s="164">
        <f>'Production Summary'!$N$28</f>
        <v>777</v>
      </c>
      <c r="BC36" s="164">
        <f>'Production Summary'!$M$28</f>
        <v>12.95</v>
      </c>
      <c r="BD36" s="164">
        <v>0</v>
      </c>
      <c r="BE36" s="164">
        <f>'Production Summary'!$N$29</f>
        <v>612</v>
      </c>
      <c r="BF36" s="164">
        <f>'Production Summary'!$M$29</f>
        <v>51</v>
      </c>
      <c r="BG36" s="164">
        <v>0</v>
      </c>
      <c r="BH36" s="164">
        <f>'Production Summary'!$N$30</f>
        <v>500</v>
      </c>
      <c r="BI36" s="164">
        <f>'Production Summary'!$M$30</f>
        <v>250</v>
      </c>
      <c r="BJ36" s="164">
        <v>0</v>
      </c>
      <c r="BK36" s="386"/>
      <c r="BL36" s="164">
        <f>'Production Summary'!$N$32</f>
        <v>875</v>
      </c>
      <c r="BM36" s="164">
        <f>'Production Summary'!$N$34</f>
        <v>360.59999999999997</v>
      </c>
      <c r="BN36" s="164">
        <f>'Production Summary'!$M$34</f>
        <v>6.01</v>
      </c>
      <c r="BO36" s="164">
        <v>0</v>
      </c>
      <c r="BP36" s="164">
        <f>'Production Summary'!$N$36</f>
        <v>717</v>
      </c>
      <c r="BQ36" s="164">
        <f>'Production Summary'!$M$36</f>
        <v>11.95</v>
      </c>
      <c r="BR36" s="164">
        <v>0</v>
      </c>
      <c r="BS36" s="164">
        <f>'Production Summary'!$N$37</f>
        <v>210</v>
      </c>
      <c r="BT36" s="164">
        <f>'Production Summary'!$M$37</f>
        <v>21</v>
      </c>
      <c r="BU36" s="164">
        <v>0</v>
      </c>
      <c r="BV36" s="164">
        <f>'Production Summary'!$N$38</f>
        <v>280</v>
      </c>
      <c r="BW36" s="164">
        <f>'Production Summary'!$M$38</f>
        <v>28</v>
      </c>
      <c r="BX36" s="164">
        <v>0</v>
      </c>
      <c r="BY36" s="165">
        <f>'Production Summary'!$N$39</f>
        <v>300.38406247988502</v>
      </c>
      <c r="BZ36" s="164">
        <f>'Production Summary'!$M$39</f>
        <v>30.038406247988501</v>
      </c>
      <c r="CA36" s="164">
        <v>0</v>
      </c>
      <c r="CB36" s="164">
        <f>'Production Summary'!$N$40</f>
        <v>131.30000000000001</v>
      </c>
      <c r="CC36" s="164">
        <f>'Production Summary'!$M$40</f>
        <v>13.13</v>
      </c>
      <c r="CD36" s="164">
        <v>0</v>
      </c>
      <c r="CE36" s="164">
        <f>'Production Summary'!$N$42</f>
        <v>1136.3519999999996</v>
      </c>
      <c r="CF36" s="164">
        <f>'Production Summary'!$M$42</f>
        <v>81.167999999999978</v>
      </c>
      <c r="CG36" s="164">
        <v>0</v>
      </c>
      <c r="CH36" s="164">
        <v>0</v>
      </c>
      <c r="CI36" s="164">
        <f>'Production Summary'!$N$43</f>
        <v>184</v>
      </c>
      <c r="CJ36" s="164">
        <v>0</v>
      </c>
      <c r="CK36" s="164">
        <f>'Production Summary'!$N$44</f>
        <v>355</v>
      </c>
      <c r="CL36" s="164">
        <v>0</v>
      </c>
      <c r="CM36" s="375">
        <f>'Production Summary'!$N$45</f>
        <v>1650</v>
      </c>
      <c r="CN36" s="164">
        <f>'Production Summary'!$N$46</f>
        <v>270</v>
      </c>
      <c r="CO36" s="164">
        <f>'Production Summary'!$N$47</f>
        <v>1350</v>
      </c>
      <c r="CP36" s="166"/>
      <c r="CQ36" s="164">
        <f>'Production Summary'!$N$49</f>
        <v>8004.1580041580037</v>
      </c>
      <c r="CR36" s="164">
        <f>'Production Summary'!$M$49</f>
        <v>66.701316701316699</v>
      </c>
      <c r="CS36" s="164">
        <f>'Production Summary'!$N$50</f>
        <v>13331.600831600828</v>
      </c>
      <c r="CT36" s="164">
        <f>'Production Summary'!$M$50</f>
        <v>148.1288981288981</v>
      </c>
      <c r="CU36" s="164">
        <f>'Production Summary'!$N$51</f>
        <v>12785.862785862784</v>
      </c>
      <c r="CV36" s="164">
        <f>'Production Summary'!$M$51</f>
        <v>355.16285516285512</v>
      </c>
      <c r="CW36" s="164">
        <f>'Production Summary'!$N$52</f>
        <v>12629.937629937627</v>
      </c>
      <c r="CX36" s="164">
        <f>'Production Summary'!$M$52</f>
        <v>701.66320166320156</v>
      </c>
      <c r="CY36" s="164">
        <f>'Production Summary'!$N$53</f>
        <v>12396.049896049895</v>
      </c>
      <c r="CZ36" s="164">
        <f>'Production Summary'!$M$53</f>
        <v>688.66943866943859</v>
      </c>
      <c r="DA36" s="164">
        <f>'Production Summary'!$N$54</f>
        <v>13799.376299376298</v>
      </c>
      <c r="DB36" s="164">
        <f>'Production Summary'!$M$54</f>
        <v>766.63201663201653</v>
      </c>
      <c r="DC36" s="328">
        <f>'Production Summary'!$N$60</f>
        <v>12863.825363825363</v>
      </c>
      <c r="DD36" s="328">
        <f>'Production Summary'!$M$60</f>
        <v>714.65696465696465</v>
      </c>
      <c r="DE36" s="164">
        <f>'Production Summary'!$N$59</f>
        <v>11148.648648648648</v>
      </c>
      <c r="DF36" s="328">
        <f>'Production Summary'!$M$59</f>
        <v>619.36936936936934</v>
      </c>
      <c r="DG36" s="164">
        <f>'Production Summary'!$N$55</f>
        <v>13842.68884268884</v>
      </c>
      <c r="DH36" s="164">
        <f>'Production Summary'!$M$55</f>
        <v>3460.67221067221</v>
      </c>
      <c r="DI36" s="164">
        <f>'Production Summary'!$N$56</f>
        <v>13097.713097713096</v>
      </c>
      <c r="DJ36" s="164">
        <f>'Production Summary'!$M$56</f>
        <v>163.72141372141371</v>
      </c>
      <c r="DK36" s="164">
        <f>'Production Summary'!$N$57</f>
        <v>14189.189189189186</v>
      </c>
      <c r="DL36" s="164">
        <f>'Production Summary'!$M$57</f>
        <v>394.14414414414409</v>
      </c>
      <c r="DM36" s="164">
        <f>'Production Summary'!$N$58</f>
        <v>14017.671517671517</v>
      </c>
      <c r="DN36" s="164">
        <f>'Production Summary'!$M$58</f>
        <v>778.75952875952873</v>
      </c>
      <c r="DO36" s="164">
        <f>'Production Summary'!$N$61</f>
        <v>4500</v>
      </c>
      <c r="DP36" s="328">
        <f>'Production Summary'!$M$61</f>
        <v>750</v>
      </c>
      <c r="DQ36" s="164">
        <v>0</v>
      </c>
      <c r="DR36" s="164">
        <f>'Production Summary'!$N$62</f>
        <v>8900</v>
      </c>
      <c r="DS36" s="164">
        <f>'Production Summary'!$N$70</f>
        <v>300</v>
      </c>
      <c r="DT36" s="328">
        <f>'Production Summary'!$M$70</f>
        <v>25</v>
      </c>
      <c r="DU36" s="164">
        <v>0</v>
      </c>
      <c r="DV36" s="164">
        <f>'Production Summary'!$N$71</f>
        <v>150</v>
      </c>
      <c r="DW36" s="164">
        <v>0</v>
      </c>
      <c r="DX36" s="164">
        <f>'Production Summary'!$N$64</f>
        <v>192</v>
      </c>
      <c r="DY36" s="164">
        <v>0</v>
      </c>
      <c r="DZ36" s="391">
        <f>'Production Summary'!$N$65</f>
        <v>384</v>
      </c>
      <c r="EA36" s="164">
        <v>0</v>
      </c>
      <c r="EB36" s="391">
        <f>'Production Summary'!$N$66</f>
        <v>192</v>
      </c>
      <c r="EC36" s="164">
        <v>0</v>
      </c>
      <c r="ED36" s="164">
        <f>'Production Summary'!$N$67</f>
        <v>96</v>
      </c>
      <c r="EE36" s="164">
        <v>0</v>
      </c>
      <c r="EF36" s="164">
        <f>'Production Summary'!$N$68</f>
        <v>96</v>
      </c>
      <c r="EG36" s="164">
        <v>0</v>
      </c>
      <c r="EH36" s="164">
        <f>'Production Summary'!$N$69</f>
        <v>340</v>
      </c>
      <c r="EI36" s="101">
        <f t="shared" si="0"/>
        <v>704640818.65389717</v>
      </c>
      <c r="EJ36" s="3"/>
      <c r="EK36" s="3"/>
      <c r="ER36" s="64" t="s">
        <v>52</v>
      </c>
      <c r="ES36" s="61" t="str">
        <f t="shared" si="1"/>
        <v/>
      </c>
      <c r="ET36" s="24">
        <f t="shared" si="2"/>
        <v>704640818.65389717</v>
      </c>
    </row>
    <row r="37" spans="1:150" ht="15" customHeight="1">
      <c r="A37" t="b">
        <f>C37=Jagdalpur!C37</f>
        <v>1</v>
      </c>
      <c r="B37" s="65">
        <f t="shared" si="3"/>
        <v>32</v>
      </c>
      <c r="C37" s="61" t="str">
        <f>IF(Jagdalpur!C37="","",Jagdalpur!C37)</f>
        <v/>
      </c>
      <c r="D37" s="164">
        <f>'Production Summary'!$N$4</f>
        <v>666</v>
      </c>
      <c r="E37" s="164">
        <f>'Production Summary'!$M$4</f>
        <v>27.75</v>
      </c>
      <c r="F37" s="164">
        <v>0</v>
      </c>
      <c r="G37" s="164">
        <f>'Production Summary'!$N$5</f>
        <v>666</v>
      </c>
      <c r="H37" s="164">
        <f>'Production Summary'!$M$5</f>
        <v>27.75</v>
      </c>
      <c r="I37" s="164">
        <v>0</v>
      </c>
      <c r="J37" s="164">
        <f>'Production Summary'!$N$6</f>
        <v>200</v>
      </c>
      <c r="K37" s="328">
        <f>'Production Summary'!$M$6</f>
        <v>7.5</v>
      </c>
      <c r="L37" s="164">
        <v>0</v>
      </c>
      <c r="M37" s="365">
        <f>'Production Summary'!$N$7</f>
        <v>612.72</v>
      </c>
      <c r="N37" s="367">
        <f>'Production Summary'!$M$7</f>
        <v>25.53</v>
      </c>
      <c r="O37" s="164">
        <v>0</v>
      </c>
      <c r="P37" s="164">
        <f>'Production Summary'!$N$8</f>
        <v>780</v>
      </c>
      <c r="Q37" s="164">
        <f>'Production Summary'!$M$8</f>
        <v>65</v>
      </c>
      <c r="R37" s="164">
        <v>0</v>
      </c>
      <c r="S37" s="164">
        <f>'Production Summary'!$N$9</f>
        <v>720</v>
      </c>
      <c r="T37" s="164">
        <f>'Production Summary'!$M$9</f>
        <v>60</v>
      </c>
      <c r="U37" s="164">
        <v>0</v>
      </c>
      <c r="V37" s="164">
        <f>'Production Summary'!$N$10</f>
        <v>876</v>
      </c>
      <c r="W37" s="164">
        <f>'Production Summary'!$M$10</f>
        <v>73</v>
      </c>
      <c r="X37" s="164">
        <v>0</v>
      </c>
      <c r="Y37" s="164">
        <f>'Production Summary'!$N$14</f>
        <v>177</v>
      </c>
      <c r="Z37" s="328">
        <f>'Production Summary'!$M$14</f>
        <v>14.75</v>
      </c>
      <c r="AA37" s="164">
        <v>0</v>
      </c>
      <c r="AB37" s="164">
        <f>'Production Summary'!$N$15</f>
        <v>126</v>
      </c>
      <c r="AC37" s="164">
        <f>'Production Summary'!$M$15</f>
        <v>21</v>
      </c>
      <c r="AD37" s="164">
        <v>0</v>
      </c>
      <c r="AE37" s="359">
        <f>'Production Summary'!$N$16</f>
        <v>252</v>
      </c>
      <c r="AF37" s="164">
        <f>'Production Summary'!$M$16</f>
        <v>21</v>
      </c>
      <c r="AG37" s="164">
        <v>0</v>
      </c>
      <c r="AH37" s="164">
        <f>'Production Summary'!$N$18</f>
        <v>1035</v>
      </c>
      <c r="AI37" s="164">
        <f>'Production Summary'!$M$18</f>
        <v>17.25</v>
      </c>
      <c r="AJ37" s="164">
        <v>0</v>
      </c>
      <c r="AK37" s="164">
        <f>'Production Summary'!$N$19</f>
        <v>870</v>
      </c>
      <c r="AL37" s="164">
        <f>'Production Summary'!$M$19</f>
        <v>29</v>
      </c>
      <c r="AM37" s="164">
        <v>0</v>
      </c>
      <c r="AN37" s="164">
        <f>'Production Summary'!$N$20</f>
        <v>864</v>
      </c>
      <c r="AO37" s="164">
        <f>'Production Summary'!$M$20</f>
        <v>72</v>
      </c>
      <c r="AP37" s="164">
        <v>0</v>
      </c>
      <c r="AQ37" s="164">
        <f>'Production Summary'!$N$21</f>
        <v>670</v>
      </c>
      <c r="AR37" s="164">
        <f>'Production Summary'!$M$21</f>
        <v>335</v>
      </c>
      <c r="AS37" s="164">
        <v>0</v>
      </c>
      <c r="AT37" s="386">
        <f>'Production Summary'!$N$22</f>
        <v>375</v>
      </c>
      <c r="AU37" s="164">
        <f>'Production Summary'!$N$23</f>
        <v>1050</v>
      </c>
      <c r="AV37" s="164">
        <f>'Production Summary'!$N$25</f>
        <v>300</v>
      </c>
      <c r="AW37" s="164">
        <f>'Production Summary'!$M$25</f>
        <v>25</v>
      </c>
      <c r="AX37" s="164">
        <v>0</v>
      </c>
      <c r="AY37" s="164">
        <f>'Production Summary'!$N$26</f>
        <v>300</v>
      </c>
      <c r="AZ37" s="164">
        <f>'Production Summary'!$M$26</f>
        <v>25</v>
      </c>
      <c r="BA37" s="164">
        <v>0</v>
      </c>
      <c r="BB37" s="164">
        <f>'Production Summary'!$N$28</f>
        <v>777</v>
      </c>
      <c r="BC37" s="164">
        <f>'Production Summary'!$M$28</f>
        <v>12.95</v>
      </c>
      <c r="BD37" s="164">
        <v>0</v>
      </c>
      <c r="BE37" s="164">
        <f>'Production Summary'!$N$29</f>
        <v>612</v>
      </c>
      <c r="BF37" s="164">
        <f>'Production Summary'!$M$29</f>
        <v>51</v>
      </c>
      <c r="BG37" s="164">
        <v>0</v>
      </c>
      <c r="BH37" s="164">
        <f>'Production Summary'!$N$30</f>
        <v>500</v>
      </c>
      <c r="BI37" s="164">
        <f>'Production Summary'!$M$30</f>
        <v>250</v>
      </c>
      <c r="BJ37" s="164">
        <v>0</v>
      </c>
      <c r="BK37" s="386"/>
      <c r="BL37" s="164">
        <f>'Production Summary'!$N$32</f>
        <v>875</v>
      </c>
      <c r="BM37" s="164">
        <f>'Production Summary'!$N$34</f>
        <v>360.59999999999997</v>
      </c>
      <c r="BN37" s="164">
        <f>'Production Summary'!$M$34</f>
        <v>6.01</v>
      </c>
      <c r="BO37" s="164">
        <v>0</v>
      </c>
      <c r="BP37" s="164">
        <f>'Production Summary'!$N$36</f>
        <v>717</v>
      </c>
      <c r="BQ37" s="164">
        <f>'Production Summary'!$M$36</f>
        <v>11.95</v>
      </c>
      <c r="BR37" s="164">
        <v>0</v>
      </c>
      <c r="BS37" s="164">
        <f>'Production Summary'!$N$37</f>
        <v>210</v>
      </c>
      <c r="BT37" s="164">
        <f>'Production Summary'!$M$37</f>
        <v>21</v>
      </c>
      <c r="BU37" s="164">
        <v>0</v>
      </c>
      <c r="BV37" s="164">
        <f>'Production Summary'!$N$38</f>
        <v>280</v>
      </c>
      <c r="BW37" s="164">
        <f>'Production Summary'!$M$38</f>
        <v>28</v>
      </c>
      <c r="BX37" s="164">
        <v>0</v>
      </c>
      <c r="BY37" s="165">
        <f>'Production Summary'!$N$39</f>
        <v>300.38406247988502</v>
      </c>
      <c r="BZ37" s="164">
        <f>'Production Summary'!$M$39</f>
        <v>30.038406247988501</v>
      </c>
      <c r="CA37" s="164">
        <v>0</v>
      </c>
      <c r="CB37" s="164">
        <f>'Production Summary'!$N$40</f>
        <v>131.30000000000001</v>
      </c>
      <c r="CC37" s="164">
        <f>'Production Summary'!$M$40</f>
        <v>13.13</v>
      </c>
      <c r="CD37" s="164">
        <v>0</v>
      </c>
      <c r="CE37" s="164">
        <f>'Production Summary'!$N$42</f>
        <v>1136.3519999999996</v>
      </c>
      <c r="CF37" s="164">
        <f>'Production Summary'!$M$42</f>
        <v>81.167999999999978</v>
      </c>
      <c r="CG37" s="164">
        <v>0</v>
      </c>
      <c r="CH37" s="164">
        <v>0</v>
      </c>
      <c r="CI37" s="164">
        <f>'Production Summary'!$N$43</f>
        <v>184</v>
      </c>
      <c r="CJ37" s="164">
        <v>0</v>
      </c>
      <c r="CK37" s="164">
        <f>'Production Summary'!$N$44</f>
        <v>355</v>
      </c>
      <c r="CL37" s="164">
        <v>0</v>
      </c>
      <c r="CM37" s="375">
        <f>'Production Summary'!$N$45</f>
        <v>1650</v>
      </c>
      <c r="CN37" s="164">
        <f>'Production Summary'!$N$46</f>
        <v>270</v>
      </c>
      <c r="CO37" s="164">
        <f>'Production Summary'!$N$47</f>
        <v>1350</v>
      </c>
      <c r="CP37" s="166"/>
      <c r="CQ37" s="164">
        <f>'Production Summary'!$N$49</f>
        <v>8004.1580041580037</v>
      </c>
      <c r="CR37" s="164">
        <f>'Production Summary'!$M$49</f>
        <v>66.701316701316699</v>
      </c>
      <c r="CS37" s="164">
        <f>'Production Summary'!$N$50</f>
        <v>13331.600831600828</v>
      </c>
      <c r="CT37" s="164">
        <f>'Production Summary'!$M$50</f>
        <v>148.1288981288981</v>
      </c>
      <c r="CU37" s="164">
        <f>'Production Summary'!$N$51</f>
        <v>12785.862785862784</v>
      </c>
      <c r="CV37" s="164">
        <f>'Production Summary'!$M$51</f>
        <v>355.16285516285512</v>
      </c>
      <c r="CW37" s="164">
        <f>'Production Summary'!$N$52</f>
        <v>12629.937629937627</v>
      </c>
      <c r="CX37" s="164">
        <f>'Production Summary'!$M$52</f>
        <v>701.66320166320156</v>
      </c>
      <c r="CY37" s="164">
        <f>'Production Summary'!$N$53</f>
        <v>12396.049896049895</v>
      </c>
      <c r="CZ37" s="164">
        <f>'Production Summary'!$M$53</f>
        <v>688.66943866943859</v>
      </c>
      <c r="DA37" s="164">
        <f>'Production Summary'!$N$54</f>
        <v>13799.376299376298</v>
      </c>
      <c r="DB37" s="164">
        <f>'Production Summary'!$M$54</f>
        <v>766.63201663201653</v>
      </c>
      <c r="DC37" s="328">
        <f>'Production Summary'!$N$60</f>
        <v>12863.825363825363</v>
      </c>
      <c r="DD37" s="328">
        <f>'Production Summary'!$M$60</f>
        <v>714.65696465696465</v>
      </c>
      <c r="DE37" s="164">
        <f>'Production Summary'!$N$59</f>
        <v>11148.648648648648</v>
      </c>
      <c r="DF37" s="328">
        <f>'Production Summary'!$M$59</f>
        <v>619.36936936936934</v>
      </c>
      <c r="DG37" s="164">
        <f>'Production Summary'!$N$55</f>
        <v>13842.68884268884</v>
      </c>
      <c r="DH37" s="164">
        <f>'Production Summary'!$M$55</f>
        <v>3460.67221067221</v>
      </c>
      <c r="DI37" s="164">
        <f>'Production Summary'!$N$56</f>
        <v>13097.713097713096</v>
      </c>
      <c r="DJ37" s="164">
        <f>'Production Summary'!$M$56</f>
        <v>163.72141372141371</v>
      </c>
      <c r="DK37" s="164">
        <f>'Production Summary'!$N$57</f>
        <v>14189.189189189186</v>
      </c>
      <c r="DL37" s="164">
        <f>'Production Summary'!$M$57</f>
        <v>394.14414414414409</v>
      </c>
      <c r="DM37" s="164">
        <f>'Production Summary'!$N$58</f>
        <v>14017.671517671517</v>
      </c>
      <c r="DN37" s="164">
        <f>'Production Summary'!$M$58</f>
        <v>778.75952875952873</v>
      </c>
      <c r="DO37" s="164">
        <f>'Production Summary'!$N$61</f>
        <v>4500</v>
      </c>
      <c r="DP37" s="328">
        <f>'Production Summary'!$M$61</f>
        <v>750</v>
      </c>
      <c r="DQ37" s="164">
        <v>0</v>
      </c>
      <c r="DR37" s="164">
        <f>'Production Summary'!$N$62</f>
        <v>8900</v>
      </c>
      <c r="DS37" s="164">
        <f>'Production Summary'!$N$70</f>
        <v>300</v>
      </c>
      <c r="DT37" s="328">
        <f>'Production Summary'!$M$70</f>
        <v>25</v>
      </c>
      <c r="DU37" s="164">
        <v>0</v>
      </c>
      <c r="DV37" s="164">
        <f>'Production Summary'!$N$71</f>
        <v>150</v>
      </c>
      <c r="DW37" s="164">
        <v>0</v>
      </c>
      <c r="DX37" s="164">
        <f>'Production Summary'!$N$64</f>
        <v>192</v>
      </c>
      <c r="DY37" s="164">
        <v>0</v>
      </c>
      <c r="DZ37" s="391">
        <f>'Production Summary'!$N$65</f>
        <v>384</v>
      </c>
      <c r="EA37" s="164">
        <v>0</v>
      </c>
      <c r="EB37" s="391">
        <f>'Production Summary'!$N$66</f>
        <v>192</v>
      </c>
      <c r="EC37" s="164">
        <v>0</v>
      </c>
      <c r="ED37" s="164">
        <f>'Production Summary'!$N$67</f>
        <v>96</v>
      </c>
      <c r="EE37" s="164">
        <v>0</v>
      </c>
      <c r="EF37" s="164">
        <f>'Production Summary'!$N$68</f>
        <v>96</v>
      </c>
      <c r="EG37" s="164">
        <v>0</v>
      </c>
      <c r="EH37" s="164">
        <f>'Production Summary'!$N$69</f>
        <v>340</v>
      </c>
      <c r="EI37" s="101">
        <f t="shared" si="0"/>
        <v>704640818.65389717</v>
      </c>
      <c r="EJ37" s="3"/>
      <c r="EK37" s="3"/>
      <c r="ER37" s="64" t="s">
        <v>53</v>
      </c>
      <c r="ES37" s="61" t="str">
        <f t="shared" si="1"/>
        <v/>
      </c>
      <c r="ET37" s="24">
        <f t="shared" si="2"/>
        <v>704640818.65389717</v>
      </c>
    </row>
    <row r="38" spans="1:150" ht="15" customHeight="1">
      <c r="A38" t="b">
        <f>C38=Jagdalpur!C38</f>
        <v>1</v>
      </c>
      <c r="B38" s="65">
        <f t="shared" si="3"/>
        <v>33</v>
      </c>
      <c r="C38" s="61" t="str">
        <f>IF(Jagdalpur!C38="","",Jagdalpur!C38)</f>
        <v/>
      </c>
      <c r="D38" s="164">
        <f>'Production Summary'!$N$4</f>
        <v>666</v>
      </c>
      <c r="E38" s="164">
        <f>'Production Summary'!$M$4</f>
        <v>27.75</v>
      </c>
      <c r="F38" s="164">
        <v>0</v>
      </c>
      <c r="G38" s="164">
        <f>'Production Summary'!$N$5</f>
        <v>666</v>
      </c>
      <c r="H38" s="164">
        <f>'Production Summary'!$M$5</f>
        <v>27.75</v>
      </c>
      <c r="I38" s="164">
        <v>0</v>
      </c>
      <c r="J38" s="164">
        <f>'Production Summary'!$N$6</f>
        <v>200</v>
      </c>
      <c r="K38" s="328">
        <f>'Production Summary'!$M$6</f>
        <v>7.5</v>
      </c>
      <c r="L38" s="164">
        <v>0</v>
      </c>
      <c r="M38" s="365">
        <f>'Production Summary'!$N$7</f>
        <v>612.72</v>
      </c>
      <c r="N38" s="367">
        <f>'Production Summary'!$M$7</f>
        <v>25.53</v>
      </c>
      <c r="O38" s="164">
        <v>0</v>
      </c>
      <c r="P38" s="164">
        <f>'Production Summary'!$N$8</f>
        <v>780</v>
      </c>
      <c r="Q38" s="164">
        <f>'Production Summary'!$M$8</f>
        <v>65</v>
      </c>
      <c r="R38" s="164">
        <v>0</v>
      </c>
      <c r="S38" s="164">
        <f>'Production Summary'!$N$9</f>
        <v>720</v>
      </c>
      <c r="T38" s="164">
        <f>'Production Summary'!$M$9</f>
        <v>60</v>
      </c>
      <c r="U38" s="164">
        <v>0</v>
      </c>
      <c r="V38" s="164">
        <f>'Production Summary'!$N$10</f>
        <v>876</v>
      </c>
      <c r="W38" s="164">
        <f>'Production Summary'!$M$10</f>
        <v>73</v>
      </c>
      <c r="X38" s="164">
        <v>0</v>
      </c>
      <c r="Y38" s="164">
        <f>'Production Summary'!$N$14</f>
        <v>177</v>
      </c>
      <c r="Z38" s="328">
        <f>'Production Summary'!$M$14</f>
        <v>14.75</v>
      </c>
      <c r="AA38" s="164">
        <v>0</v>
      </c>
      <c r="AB38" s="164">
        <f>'Production Summary'!$N$15</f>
        <v>126</v>
      </c>
      <c r="AC38" s="164">
        <f>'Production Summary'!$M$15</f>
        <v>21</v>
      </c>
      <c r="AD38" s="164">
        <v>0</v>
      </c>
      <c r="AE38" s="359">
        <f>'Production Summary'!$N$16</f>
        <v>252</v>
      </c>
      <c r="AF38" s="164">
        <f>'Production Summary'!$M$16</f>
        <v>21</v>
      </c>
      <c r="AG38" s="164">
        <v>0</v>
      </c>
      <c r="AH38" s="164">
        <f>'Production Summary'!$N$18</f>
        <v>1035</v>
      </c>
      <c r="AI38" s="164">
        <f>'Production Summary'!$M$18</f>
        <v>17.25</v>
      </c>
      <c r="AJ38" s="164">
        <v>0</v>
      </c>
      <c r="AK38" s="164">
        <f>'Production Summary'!$N$19</f>
        <v>870</v>
      </c>
      <c r="AL38" s="164">
        <f>'Production Summary'!$M$19</f>
        <v>29</v>
      </c>
      <c r="AM38" s="164">
        <v>0</v>
      </c>
      <c r="AN38" s="164">
        <f>'Production Summary'!$N$20</f>
        <v>864</v>
      </c>
      <c r="AO38" s="164">
        <f>'Production Summary'!$M$20</f>
        <v>72</v>
      </c>
      <c r="AP38" s="164">
        <v>0</v>
      </c>
      <c r="AQ38" s="164">
        <f>'Production Summary'!$N$21</f>
        <v>670</v>
      </c>
      <c r="AR38" s="164">
        <f>'Production Summary'!$M$21</f>
        <v>335</v>
      </c>
      <c r="AS38" s="164">
        <v>0</v>
      </c>
      <c r="AT38" s="386">
        <f>'Production Summary'!$N$22</f>
        <v>375</v>
      </c>
      <c r="AU38" s="164">
        <f>'Production Summary'!$N$23</f>
        <v>1050</v>
      </c>
      <c r="AV38" s="164">
        <f>'Production Summary'!$N$25</f>
        <v>300</v>
      </c>
      <c r="AW38" s="164">
        <f>'Production Summary'!$M$25</f>
        <v>25</v>
      </c>
      <c r="AX38" s="164">
        <v>0</v>
      </c>
      <c r="AY38" s="164">
        <f>'Production Summary'!$N$26</f>
        <v>300</v>
      </c>
      <c r="AZ38" s="164">
        <f>'Production Summary'!$M$26</f>
        <v>25</v>
      </c>
      <c r="BA38" s="164">
        <v>0</v>
      </c>
      <c r="BB38" s="164">
        <f>'Production Summary'!$N$28</f>
        <v>777</v>
      </c>
      <c r="BC38" s="164">
        <f>'Production Summary'!$M$28</f>
        <v>12.95</v>
      </c>
      <c r="BD38" s="164">
        <v>0</v>
      </c>
      <c r="BE38" s="164">
        <f>'Production Summary'!$N$29</f>
        <v>612</v>
      </c>
      <c r="BF38" s="164">
        <f>'Production Summary'!$M$29</f>
        <v>51</v>
      </c>
      <c r="BG38" s="164">
        <v>0</v>
      </c>
      <c r="BH38" s="164">
        <f>'Production Summary'!$N$30</f>
        <v>500</v>
      </c>
      <c r="BI38" s="164">
        <f>'Production Summary'!$M$30</f>
        <v>250</v>
      </c>
      <c r="BJ38" s="164">
        <v>0</v>
      </c>
      <c r="BK38" s="386"/>
      <c r="BL38" s="164">
        <f>'Production Summary'!$N$32</f>
        <v>875</v>
      </c>
      <c r="BM38" s="164">
        <f>'Production Summary'!$N$34</f>
        <v>360.59999999999997</v>
      </c>
      <c r="BN38" s="164">
        <f>'Production Summary'!$M$34</f>
        <v>6.01</v>
      </c>
      <c r="BO38" s="164">
        <v>0</v>
      </c>
      <c r="BP38" s="164">
        <f>'Production Summary'!$N$36</f>
        <v>717</v>
      </c>
      <c r="BQ38" s="164">
        <f>'Production Summary'!$M$36</f>
        <v>11.95</v>
      </c>
      <c r="BR38" s="164">
        <v>0</v>
      </c>
      <c r="BS38" s="164">
        <f>'Production Summary'!$N$37</f>
        <v>210</v>
      </c>
      <c r="BT38" s="164">
        <f>'Production Summary'!$M$37</f>
        <v>21</v>
      </c>
      <c r="BU38" s="164">
        <v>0</v>
      </c>
      <c r="BV38" s="164">
        <f>'Production Summary'!$N$38</f>
        <v>280</v>
      </c>
      <c r="BW38" s="164">
        <f>'Production Summary'!$M$38</f>
        <v>28</v>
      </c>
      <c r="BX38" s="164">
        <v>0</v>
      </c>
      <c r="BY38" s="165">
        <f>'Production Summary'!$N$39</f>
        <v>300.38406247988502</v>
      </c>
      <c r="BZ38" s="164">
        <f>'Production Summary'!$M$39</f>
        <v>30.038406247988501</v>
      </c>
      <c r="CA38" s="164">
        <v>0</v>
      </c>
      <c r="CB38" s="164">
        <f>'Production Summary'!$N$40</f>
        <v>131.30000000000001</v>
      </c>
      <c r="CC38" s="164">
        <f>'Production Summary'!$M$40</f>
        <v>13.13</v>
      </c>
      <c r="CD38" s="164">
        <v>0</v>
      </c>
      <c r="CE38" s="164">
        <f>'Production Summary'!$N$42</f>
        <v>1136.3519999999996</v>
      </c>
      <c r="CF38" s="164">
        <f>'Production Summary'!$M$42</f>
        <v>81.167999999999978</v>
      </c>
      <c r="CG38" s="164">
        <v>0</v>
      </c>
      <c r="CH38" s="164">
        <v>0</v>
      </c>
      <c r="CI38" s="164">
        <f>'Production Summary'!$N$43</f>
        <v>184</v>
      </c>
      <c r="CJ38" s="164">
        <v>0</v>
      </c>
      <c r="CK38" s="164">
        <f>'Production Summary'!$N$44</f>
        <v>355</v>
      </c>
      <c r="CL38" s="164">
        <v>0</v>
      </c>
      <c r="CM38" s="375">
        <f>'Production Summary'!$N$45</f>
        <v>1650</v>
      </c>
      <c r="CN38" s="164">
        <f>'Production Summary'!$N$46</f>
        <v>270</v>
      </c>
      <c r="CO38" s="164">
        <f>'Production Summary'!$N$47</f>
        <v>1350</v>
      </c>
      <c r="CP38" s="166"/>
      <c r="CQ38" s="164">
        <f>'Production Summary'!$N$49</f>
        <v>8004.1580041580037</v>
      </c>
      <c r="CR38" s="164">
        <f>'Production Summary'!$M$49</f>
        <v>66.701316701316699</v>
      </c>
      <c r="CS38" s="164">
        <f>'Production Summary'!$N$50</f>
        <v>13331.600831600828</v>
      </c>
      <c r="CT38" s="164">
        <f>'Production Summary'!$M$50</f>
        <v>148.1288981288981</v>
      </c>
      <c r="CU38" s="164">
        <f>'Production Summary'!$N$51</f>
        <v>12785.862785862784</v>
      </c>
      <c r="CV38" s="164">
        <f>'Production Summary'!$M$51</f>
        <v>355.16285516285512</v>
      </c>
      <c r="CW38" s="164">
        <f>'Production Summary'!$N$52</f>
        <v>12629.937629937627</v>
      </c>
      <c r="CX38" s="164">
        <f>'Production Summary'!$M$52</f>
        <v>701.66320166320156</v>
      </c>
      <c r="CY38" s="164">
        <f>'Production Summary'!$N$53</f>
        <v>12396.049896049895</v>
      </c>
      <c r="CZ38" s="164">
        <f>'Production Summary'!$M$53</f>
        <v>688.66943866943859</v>
      </c>
      <c r="DA38" s="164">
        <f>'Production Summary'!$N$54</f>
        <v>13799.376299376298</v>
      </c>
      <c r="DB38" s="164">
        <f>'Production Summary'!$M$54</f>
        <v>766.63201663201653</v>
      </c>
      <c r="DC38" s="328">
        <f>'Production Summary'!$N$60</f>
        <v>12863.825363825363</v>
      </c>
      <c r="DD38" s="328">
        <f>'Production Summary'!$M$60</f>
        <v>714.65696465696465</v>
      </c>
      <c r="DE38" s="164">
        <f>'Production Summary'!$N$59</f>
        <v>11148.648648648648</v>
      </c>
      <c r="DF38" s="328">
        <f>'Production Summary'!$M$59</f>
        <v>619.36936936936934</v>
      </c>
      <c r="DG38" s="164">
        <f>'Production Summary'!$N$55</f>
        <v>13842.68884268884</v>
      </c>
      <c r="DH38" s="164">
        <f>'Production Summary'!$M$55</f>
        <v>3460.67221067221</v>
      </c>
      <c r="DI38" s="164">
        <f>'Production Summary'!$N$56</f>
        <v>13097.713097713096</v>
      </c>
      <c r="DJ38" s="164">
        <f>'Production Summary'!$M$56</f>
        <v>163.72141372141371</v>
      </c>
      <c r="DK38" s="164">
        <f>'Production Summary'!$N$57</f>
        <v>14189.189189189186</v>
      </c>
      <c r="DL38" s="164">
        <f>'Production Summary'!$M$57</f>
        <v>394.14414414414409</v>
      </c>
      <c r="DM38" s="164">
        <f>'Production Summary'!$N$58</f>
        <v>14017.671517671517</v>
      </c>
      <c r="DN38" s="164">
        <f>'Production Summary'!$M$58</f>
        <v>778.75952875952873</v>
      </c>
      <c r="DO38" s="164">
        <f>'Production Summary'!$N$61</f>
        <v>4500</v>
      </c>
      <c r="DP38" s="328">
        <f>'Production Summary'!$M$61</f>
        <v>750</v>
      </c>
      <c r="DQ38" s="164">
        <v>0</v>
      </c>
      <c r="DR38" s="164">
        <f>'Production Summary'!$N$62</f>
        <v>8900</v>
      </c>
      <c r="DS38" s="164">
        <f>'Production Summary'!$N$70</f>
        <v>300</v>
      </c>
      <c r="DT38" s="328">
        <f>'Production Summary'!$M$70</f>
        <v>25</v>
      </c>
      <c r="DU38" s="164">
        <v>0</v>
      </c>
      <c r="DV38" s="164">
        <f>'Production Summary'!$N$71</f>
        <v>150</v>
      </c>
      <c r="DW38" s="164">
        <v>0</v>
      </c>
      <c r="DX38" s="164">
        <f>'Production Summary'!$N$64</f>
        <v>192</v>
      </c>
      <c r="DY38" s="164">
        <v>0</v>
      </c>
      <c r="DZ38" s="391">
        <f>'Production Summary'!$N$65</f>
        <v>384</v>
      </c>
      <c r="EA38" s="164">
        <v>0</v>
      </c>
      <c r="EB38" s="391">
        <f>'Production Summary'!$N$66</f>
        <v>192</v>
      </c>
      <c r="EC38" s="164">
        <v>0</v>
      </c>
      <c r="ED38" s="164">
        <f>'Production Summary'!$N$67</f>
        <v>96</v>
      </c>
      <c r="EE38" s="164">
        <v>0</v>
      </c>
      <c r="EF38" s="164">
        <f>'Production Summary'!$N$68</f>
        <v>96</v>
      </c>
      <c r="EG38" s="164">
        <v>0</v>
      </c>
      <c r="EH38" s="164">
        <f>'Production Summary'!$N$69</f>
        <v>340</v>
      </c>
      <c r="EI38" s="101">
        <f t="shared" ref="EI38:EI68" si="4">(D$84*D38)+(E$84*E38)+(F$84*F38)+(G$84*G38)+(H$84*H38)+(I$84*I38)+(P$84*P38)+(Q$84*Q38)+(R$84*R38)+(S$84*S38)+(T$84*T38)+(U$84*U38)+(V$84*V38)+(W$84*W38)+(X$84*X38)+(AB$84*AB38)+(AC$84*AC38)+(AE$84*AE38)+(AF$84*AF38)+(AH$84*AH38)+(AI$84*AI38)+(AK$84*AK38)+(AL$84*AL38)+(AN$84*AN38)+(AO$84*AO38)+(AQ$84*AQ38)+(AR$84*AR38)+(AU$84*AU38)+(AV$84*AV38)+(AW$84*AW38)+(AY$84*AY38)+(AZ$84*AZ38)+(BB$84*BB38)+(BC$84*BC38)+(BE$84*BE38)+(BF$84*BF38)+(BH$84*BH38)+(BI$84*BI38)+(BL$84*BL38)+(BM$84*BM38)+(BN$84*BN38)+(BP$84*BP38)+(BQ$84*BQ38)+(BS$84*BS38)+(BT$84*BT38)+(BV$84*BV38)+(BW$84*BW38)+(BY$84*BY38)+(BZ$84*BZ38)+(CE$84*CE38)+(CF$84*CF38)+(CI$84*CI38)+(CJ$84*CJ38)+(CK$84*CK38)+(CN$84*CN38)+(CO$84*CO38)+(CS$84*CS38)+(CT$84*CT38)+(CU$84*CU38)+(CV$84*CV38)+(CW$84*CW38)+(CX$84*CX38)+(DG$84*DG38)+(DH$84*DH38)+(DR$84*DR38)+(DX$84*DX38)+(ED$84*ED38)+(EH$84*EH38)+(CQ$84*CQ38)+(CR$84*CR38)+(CB$84*CB38)+(CC$84*CC38)</f>
        <v>704640818.65389717</v>
      </c>
      <c r="EJ38" s="3"/>
      <c r="EK38" s="3"/>
      <c r="ER38" s="64" t="s">
        <v>54</v>
      </c>
      <c r="ES38" s="61" t="str">
        <f t="shared" ref="ES38:ES68" si="5">C38</f>
        <v/>
      </c>
      <c r="ET38" s="24">
        <f t="shared" si="2"/>
        <v>704640818.65389717</v>
      </c>
    </row>
    <row r="39" spans="1:150" ht="15" customHeight="1">
      <c r="A39" t="b">
        <f>C39=Jagdalpur!C39</f>
        <v>1</v>
      </c>
      <c r="B39" s="65">
        <f t="shared" si="3"/>
        <v>34</v>
      </c>
      <c r="C39" s="61" t="str">
        <f>IF(Jagdalpur!C39="","",Jagdalpur!C39)</f>
        <v/>
      </c>
      <c r="D39" s="164">
        <f>'Production Summary'!$N$4</f>
        <v>666</v>
      </c>
      <c r="E39" s="164">
        <f>'Production Summary'!$M$4</f>
        <v>27.75</v>
      </c>
      <c r="F39" s="164">
        <v>0</v>
      </c>
      <c r="G39" s="164">
        <f>'Production Summary'!$N$5</f>
        <v>666</v>
      </c>
      <c r="H39" s="164">
        <f>'Production Summary'!$M$5</f>
        <v>27.75</v>
      </c>
      <c r="I39" s="164">
        <v>0</v>
      </c>
      <c r="J39" s="164">
        <f>'Production Summary'!$N$6</f>
        <v>200</v>
      </c>
      <c r="K39" s="328">
        <f>'Production Summary'!$M$6</f>
        <v>7.5</v>
      </c>
      <c r="L39" s="164">
        <v>0</v>
      </c>
      <c r="M39" s="365">
        <f>'Production Summary'!$N$7</f>
        <v>612.72</v>
      </c>
      <c r="N39" s="367">
        <f>'Production Summary'!$M$7</f>
        <v>25.53</v>
      </c>
      <c r="O39" s="164">
        <v>0</v>
      </c>
      <c r="P39" s="164">
        <f>'Production Summary'!$N$8</f>
        <v>780</v>
      </c>
      <c r="Q39" s="164">
        <f>'Production Summary'!$M$8</f>
        <v>65</v>
      </c>
      <c r="R39" s="164">
        <v>0</v>
      </c>
      <c r="S39" s="164">
        <f>'Production Summary'!$N$9</f>
        <v>720</v>
      </c>
      <c r="T39" s="164">
        <f>'Production Summary'!$M$9</f>
        <v>60</v>
      </c>
      <c r="U39" s="164">
        <v>0</v>
      </c>
      <c r="V39" s="164">
        <f>'Production Summary'!$N$10</f>
        <v>876</v>
      </c>
      <c r="W39" s="164">
        <f>'Production Summary'!$M$10</f>
        <v>73</v>
      </c>
      <c r="X39" s="164">
        <v>0</v>
      </c>
      <c r="Y39" s="164">
        <f>'Production Summary'!$N$14</f>
        <v>177</v>
      </c>
      <c r="Z39" s="328">
        <f>'Production Summary'!$M$14</f>
        <v>14.75</v>
      </c>
      <c r="AA39" s="164">
        <v>0</v>
      </c>
      <c r="AB39" s="164">
        <f>'Production Summary'!$N$15</f>
        <v>126</v>
      </c>
      <c r="AC39" s="164">
        <f>'Production Summary'!$M$15</f>
        <v>21</v>
      </c>
      <c r="AD39" s="164">
        <v>0</v>
      </c>
      <c r="AE39" s="359">
        <f>'Production Summary'!$N$16</f>
        <v>252</v>
      </c>
      <c r="AF39" s="164">
        <f>'Production Summary'!$M$16</f>
        <v>21</v>
      </c>
      <c r="AG39" s="164">
        <v>0</v>
      </c>
      <c r="AH39" s="164">
        <f>'Production Summary'!$N$18</f>
        <v>1035</v>
      </c>
      <c r="AI39" s="164">
        <f>'Production Summary'!$M$18</f>
        <v>17.25</v>
      </c>
      <c r="AJ39" s="164">
        <v>0</v>
      </c>
      <c r="AK39" s="164">
        <f>'Production Summary'!$N$19</f>
        <v>870</v>
      </c>
      <c r="AL39" s="164">
        <f>'Production Summary'!$M$19</f>
        <v>29</v>
      </c>
      <c r="AM39" s="164">
        <v>0</v>
      </c>
      <c r="AN39" s="164">
        <f>'Production Summary'!$N$20</f>
        <v>864</v>
      </c>
      <c r="AO39" s="164">
        <f>'Production Summary'!$M$20</f>
        <v>72</v>
      </c>
      <c r="AP39" s="164">
        <v>0</v>
      </c>
      <c r="AQ39" s="164">
        <f>'Production Summary'!$N$21</f>
        <v>670</v>
      </c>
      <c r="AR39" s="164">
        <f>'Production Summary'!$M$21</f>
        <v>335</v>
      </c>
      <c r="AS39" s="164">
        <v>0</v>
      </c>
      <c r="AT39" s="386">
        <f>'Production Summary'!$N$22</f>
        <v>375</v>
      </c>
      <c r="AU39" s="164">
        <f>'Production Summary'!$N$23</f>
        <v>1050</v>
      </c>
      <c r="AV39" s="164">
        <f>'Production Summary'!$N$25</f>
        <v>300</v>
      </c>
      <c r="AW39" s="164">
        <f>'Production Summary'!$M$25</f>
        <v>25</v>
      </c>
      <c r="AX39" s="164">
        <v>0</v>
      </c>
      <c r="AY39" s="164">
        <f>'Production Summary'!$N$26</f>
        <v>300</v>
      </c>
      <c r="AZ39" s="164">
        <f>'Production Summary'!$M$26</f>
        <v>25</v>
      </c>
      <c r="BA39" s="164">
        <v>0</v>
      </c>
      <c r="BB39" s="164">
        <f>'Production Summary'!$N$28</f>
        <v>777</v>
      </c>
      <c r="BC39" s="164">
        <f>'Production Summary'!$M$28</f>
        <v>12.95</v>
      </c>
      <c r="BD39" s="164">
        <v>0</v>
      </c>
      <c r="BE39" s="164">
        <f>'Production Summary'!$N$29</f>
        <v>612</v>
      </c>
      <c r="BF39" s="164">
        <f>'Production Summary'!$M$29</f>
        <v>51</v>
      </c>
      <c r="BG39" s="164">
        <v>0</v>
      </c>
      <c r="BH39" s="164">
        <f>'Production Summary'!$N$30</f>
        <v>500</v>
      </c>
      <c r="BI39" s="164">
        <f>'Production Summary'!$M$30</f>
        <v>250</v>
      </c>
      <c r="BJ39" s="164">
        <v>0</v>
      </c>
      <c r="BK39" s="386"/>
      <c r="BL39" s="164">
        <f>'Production Summary'!$N$32</f>
        <v>875</v>
      </c>
      <c r="BM39" s="164">
        <f>'Production Summary'!$N$34</f>
        <v>360.59999999999997</v>
      </c>
      <c r="BN39" s="164">
        <f>'Production Summary'!$M$34</f>
        <v>6.01</v>
      </c>
      <c r="BO39" s="164">
        <v>0</v>
      </c>
      <c r="BP39" s="164">
        <f>'Production Summary'!$N$36</f>
        <v>717</v>
      </c>
      <c r="BQ39" s="164">
        <f>'Production Summary'!$M$36</f>
        <v>11.95</v>
      </c>
      <c r="BR39" s="164">
        <v>0</v>
      </c>
      <c r="BS39" s="164">
        <f>'Production Summary'!$N$37</f>
        <v>210</v>
      </c>
      <c r="BT39" s="164">
        <f>'Production Summary'!$M$37</f>
        <v>21</v>
      </c>
      <c r="BU39" s="164">
        <v>0</v>
      </c>
      <c r="BV39" s="164">
        <f>'Production Summary'!$N$38</f>
        <v>280</v>
      </c>
      <c r="BW39" s="164">
        <f>'Production Summary'!$M$38</f>
        <v>28</v>
      </c>
      <c r="BX39" s="164">
        <v>0</v>
      </c>
      <c r="BY39" s="165">
        <f>'Production Summary'!$N$39</f>
        <v>300.38406247988502</v>
      </c>
      <c r="BZ39" s="164">
        <f>'Production Summary'!$M$39</f>
        <v>30.038406247988501</v>
      </c>
      <c r="CA39" s="164">
        <v>0</v>
      </c>
      <c r="CB39" s="164">
        <f>'Production Summary'!$N$40</f>
        <v>131.30000000000001</v>
      </c>
      <c r="CC39" s="164">
        <f>'Production Summary'!$M$40</f>
        <v>13.13</v>
      </c>
      <c r="CD39" s="164">
        <v>0</v>
      </c>
      <c r="CE39" s="164">
        <f>'Production Summary'!$N$42</f>
        <v>1136.3519999999996</v>
      </c>
      <c r="CF39" s="164">
        <f>'Production Summary'!$M$42</f>
        <v>81.167999999999978</v>
      </c>
      <c r="CG39" s="164">
        <v>0</v>
      </c>
      <c r="CH39" s="164">
        <v>0</v>
      </c>
      <c r="CI39" s="164">
        <f>'Production Summary'!$N$43</f>
        <v>184</v>
      </c>
      <c r="CJ39" s="164">
        <v>0</v>
      </c>
      <c r="CK39" s="164">
        <f>'Production Summary'!$N$44</f>
        <v>355</v>
      </c>
      <c r="CL39" s="164">
        <v>0</v>
      </c>
      <c r="CM39" s="375">
        <f>'Production Summary'!$N$45</f>
        <v>1650</v>
      </c>
      <c r="CN39" s="164">
        <f>'Production Summary'!$N$46</f>
        <v>270</v>
      </c>
      <c r="CO39" s="164">
        <f>'Production Summary'!$N$47</f>
        <v>1350</v>
      </c>
      <c r="CP39" s="166"/>
      <c r="CQ39" s="164">
        <f>'Production Summary'!$N$49</f>
        <v>8004.1580041580037</v>
      </c>
      <c r="CR39" s="164">
        <f>'Production Summary'!$M$49</f>
        <v>66.701316701316699</v>
      </c>
      <c r="CS39" s="164">
        <f>'Production Summary'!$N$50</f>
        <v>13331.600831600828</v>
      </c>
      <c r="CT39" s="164">
        <f>'Production Summary'!$M$50</f>
        <v>148.1288981288981</v>
      </c>
      <c r="CU39" s="164">
        <f>'Production Summary'!$N$51</f>
        <v>12785.862785862784</v>
      </c>
      <c r="CV39" s="164">
        <f>'Production Summary'!$M$51</f>
        <v>355.16285516285512</v>
      </c>
      <c r="CW39" s="164">
        <f>'Production Summary'!$N$52</f>
        <v>12629.937629937627</v>
      </c>
      <c r="CX39" s="164">
        <f>'Production Summary'!$M$52</f>
        <v>701.66320166320156</v>
      </c>
      <c r="CY39" s="164">
        <f>'Production Summary'!$N$53</f>
        <v>12396.049896049895</v>
      </c>
      <c r="CZ39" s="164">
        <f>'Production Summary'!$M$53</f>
        <v>688.66943866943859</v>
      </c>
      <c r="DA39" s="164">
        <f>'Production Summary'!$N$54</f>
        <v>13799.376299376298</v>
      </c>
      <c r="DB39" s="164">
        <f>'Production Summary'!$M$54</f>
        <v>766.63201663201653</v>
      </c>
      <c r="DC39" s="328">
        <f>'Production Summary'!$N$60</f>
        <v>12863.825363825363</v>
      </c>
      <c r="DD39" s="328">
        <f>'Production Summary'!$M$60</f>
        <v>714.65696465696465</v>
      </c>
      <c r="DE39" s="164">
        <f>'Production Summary'!$N$59</f>
        <v>11148.648648648648</v>
      </c>
      <c r="DF39" s="328">
        <f>'Production Summary'!$M$59</f>
        <v>619.36936936936934</v>
      </c>
      <c r="DG39" s="164">
        <f>'Production Summary'!$N$55</f>
        <v>13842.68884268884</v>
      </c>
      <c r="DH39" s="164">
        <f>'Production Summary'!$M$55</f>
        <v>3460.67221067221</v>
      </c>
      <c r="DI39" s="164">
        <f>'Production Summary'!$N$56</f>
        <v>13097.713097713096</v>
      </c>
      <c r="DJ39" s="164">
        <f>'Production Summary'!$M$56</f>
        <v>163.72141372141371</v>
      </c>
      <c r="DK39" s="164">
        <f>'Production Summary'!$N$57</f>
        <v>14189.189189189186</v>
      </c>
      <c r="DL39" s="164">
        <f>'Production Summary'!$M$57</f>
        <v>394.14414414414409</v>
      </c>
      <c r="DM39" s="164">
        <f>'Production Summary'!$N$58</f>
        <v>14017.671517671517</v>
      </c>
      <c r="DN39" s="164">
        <f>'Production Summary'!$M$58</f>
        <v>778.75952875952873</v>
      </c>
      <c r="DO39" s="164">
        <f>'Production Summary'!$N$61</f>
        <v>4500</v>
      </c>
      <c r="DP39" s="328">
        <f>'Production Summary'!$M$61</f>
        <v>750</v>
      </c>
      <c r="DQ39" s="164">
        <v>0</v>
      </c>
      <c r="DR39" s="164">
        <f>'Production Summary'!$N$62</f>
        <v>8900</v>
      </c>
      <c r="DS39" s="164">
        <f>'Production Summary'!$N$70</f>
        <v>300</v>
      </c>
      <c r="DT39" s="328">
        <f>'Production Summary'!$M$70</f>
        <v>25</v>
      </c>
      <c r="DU39" s="164">
        <v>0</v>
      </c>
      <c r="DV39" s="164">
        <f>'Production Summary'!$N$71</f>
        <v>150</v>
      </c>
      <c r="DW39" s="164">
        <v>0</v>
      </c>
      <c r="DX39" s="164">
        <f>'Production Summary'!$N$64</f>
        <v>192</v>
      </c>
      <c r="DY39" s="164">
        <v>0</v>
      </c>
      <c r="DZ39" s="391">
        <f>'Production Summary'!$N$65</f>
        <v>384</v>
      </c>
      <c r="EA39" s="164">
        <v>0</v>
      </c>
      <c r="EB39" s="391">
        <f>'Production Summary'!$N$66</f>
        <v>192</v>
      </c>
      <c r="EC39" s="164">
        <v>0</v>
      </c>
      <c r="ED39" s="164">
        <f>'Production Summary'!$N$67</f>
        <v>96</v>
      </c>
      <c r="EE39" s="164">
        <v>0</v>
      </c>
      <c r="EF39" s="164">
        <f>'Production Summary'!$N$68</f>
        <v>96</v>
      </c>
      <c r="EG39" s="164">
        <v>0</v>
      </c>
      <c r="EH39" s="164">
        <f>'Production Summary'!$N$69</f>
        <v>340</v>
      </c>
      <c r="EI39" s="101">
        <f t="shared" si="4"/>
        <v>704640818.65389717</v>
      </c>
      <c r="EJ39" s="3"/>
      <c r="EK39" s="3"/>
      <c r="ER39" s="64" t="s">
        <v>55</v>
      </c>
      <c r="ES39" s="61" t="str">
        <f t="shared" si="5"/>
        <v/>
      </c>
      <c r="ET39" s="24">
        <f t="shared" si="2"/>
        <v>704640818.65389717</v>
      </c>
    </row>
    <row r="40" spans="1:150" ht="15" customHeight="1">
      <c r="A40" t="b">
        <f>C40=Jagdalpur!C40</f>
        <v>1</v>
      </c>
      <c r="B40" s="65">
        <f t="shared" si="3"/>
        <v>35</v>
      </c>
      <c r="C40" s="61" t="str">
        <f>IF(Jagdalpur!C40="","",Jagdalpur!C40)</f>
        <v/>
      </c>
      <c r="D40" s="164">
        <f>'Production Summary'!$N$4</f>
        <v>666</v>
      </c>
      <c r="E40" s="164">
        <f>'Production Summary'!$M$4</f>
        <v>27.75</v>
      </c>
      <c r="F40" s="164">
        <v>0</v>
      </c>
      <c r="G40" s="164">
        <f>'Production Summary'!$N$5</f>
        <v>666</v>
      </c>
      <c r="H40" s="164">
        <f>'Production Summary'!$M$5</f>
        <v>27.75</v>
      </c>
      <c r="I40" s="164">
        <v>0</v>
      </c>
      <c r="J40" s="164">
        <f>'Production Summary'!$N$6</f>
        <v>200</v>
      </c>
      <c r="K40" s="328">
        <f>'Production Summary'!$M$6</f>
        <v>7.5</v>
      </c>
      <c r="L40" s="164">
        <v>0</v>
      </c>
      <c r="M40" s="365">
        <f>'Production Summary'!$N$7</f>
        <v>612.72</v>
      </c>
      <c r="N40" s="367">
        <f>'Production Summary'!$M$7</f>
        <v>25.53</v>
      </c>
      <c r="O40" s="164">
        <v>0</v>
      </c>
      <c r="P40" s="164">
        <f>'Production Summary'!$N$8</f>
        <v>780</v>
      </c>
      <c r="Q40" s="164">
        <f>'Production Summary'!$M$8</f>
        <v>65</v>
      </c>
      <c r="R40" s="164">
        <v>0</v>
      </c>
      <c r="S40" s="164">
        <f>'Production Summary'!$N$9</f>
        <v>720</v>
      </c>
      <c r="T40" s="164">
        <f>'Production Summary'!$M$9</f>
        <v>60</v>
      </c>
      <c r="U40" s="164">
        <v>0</v>
      </c>
      <c r="V40" s="164">
        <f>'Production Summary'!$N$10</f>
        <v>876</v>
      </c>
      <c r="W40" s="164">
        <f>'Production Summary'!$M$10</f>
        <v>73</v>
      </c>
      <c r="X40" s="164">
        <v>0</v>
      </c>
      <c r="Y40" s="164">
        <f>'Production Summary'!$N$14</f>
        <v>177</v>
      </c>
      <c r="Z40" s="328">
        <f>'Production Summary'!$M$14</f>
        <v>14.75</v>
      </c>
      <c r="AA40" s="164">
        <v>0</v>
      </c>
      <c r="AB40" s="164">
        <f>'Production Summary'!$N$15</f>
        <v>126</v>
      </c>
      <c r="AC40" s="164">
        <f>'Production Summary'!$M$15</f>
        <v>21</v>
      </c>
      <c r="AD40" s="164">
        <v>0</v>
      </c>
      <c r="AE40" s="359">
        <f>'Production Summary'!$N$16</f>
        <v>252</v>
      </c>
      <c r="AF40" s="164">
        <f>'Production Summary'!$M$16</f>
        <v>21</v>
      </c>
      <c r="AG40" s="164">
        <v>0</v>
      </c>
      <c r="AH40" s="164">
        <f>'Production Summary'!$N$18</f>
        <v>1035</v>
      </c>
      <c r="AI40" s="164">
        <f>'Production Summary'!$M$18</f>
        <v>17.25</v>
      </c>
      <c r="AJ40" s="164">
        <v>0</v>
      </c>
      <c r="AK40" s="164">
        <f>'Production Summary'!$N$19</f>
        <v>870</v>
      </c>
      <c r="AL40" s="164">
        <f>'Production Summary'!$M$19</f>
        <v>29</v>
      </c>
      <c r="AM40" s="164">
        <v>0</v>
      </c>
      <c r="AN40" s="164">
        <f>'Production Summary'!$N$20</f>
        <v>864</v>
      </c>
      <c r="AO40" s="164">
        <f>'Production Summary'!$M$20</f>
        <v>72</v>
      </c>
      <c r="AP40" s="164">
        <v>0</v>
      </c>
      <c r="AQ40" s="164">
        <f>'Production Summary'!$N$21</f>
        <v>670</v>
      </c>
      <c r="AR40" s="164">
        <f>'Production Summary'!$M$21</f>
        <v>335</v>
      </c>
      <c r="AS40" s="164">
        <v>0</v>
      </c>
      <c r="AT40" s="386">
        <f>'Production Summary'!$N$22</f>
        <v>375</v>
      </c>
      <c r="AU40" s="164">
        <f>'Production Summary'!$N$23</f>
        <v>1050</v>
      </c>
      <c r="AV40" s="164">
        <f>'Production Summary'!$N$25</f>
        <v>300</v>
      </c>
      <c r="AW40" s="164">
        <f>'Production Summary'!$M$25</f>
        <v>25</v>
      </c>
      <c r="AX40" s="164">
        <v>0</v>
      </c>
      <c r="AY40" s="164">
        <f>'Production Summary'!$N$26</f>
        <v>300</v>
      </c>
      <c r="AZ40" s="164">
        <f>'Production Summary'!$M$26</f>
        <v>25</v>
      </c>
      <c r="BA40" s="164">
        <v>0</v>
      </c>
      <c r="BB40" s="164">
        <f>'Production Summary'!$N$28</f>
        <v>777</v>
      </c>
      <c r="BC40" s="164">
        <f>'Production Summary'!$M$28</f>
        <v>12.95</v>
      </c>
      <c r="BD40" s="164">
        <v>0</v>
      </c>
      <c r="BE40" s="164">
        <f>'Production Summary'!$N$29</f>
        <v>612</v>
      </c>
      <c r="BF40" s="164">
        <f>'Production Summary'!$M$29</f>
        <v>51</v>
      </c>
      <c r="BG40" s="164">
        <v>0</v>
      </c>
      <c r="BH40" s="164">
        <f>'Production Summary'!$N$30</f>
        <v>500</v>
      </c>
      <c r="BI40" s="164">
        <f>'Production Summary'!$M$30</f>
        <v>250</v>
      </c>
      <c r="BJ40" s="164">
        <v>0</v>
      </c>
      <c r="BK40" s="386"/>
      <c r="BL40" s="164">
        <f>'Production Summary'!$N$32</f>
        <v>875</v>
      </c>
      <c r="BM40" s="164">
        <f>'Production Summary'!$N$34</f>
        <v>360.59999999999997</v>
      </c>
      <c r="BN40" s="164">
        <f>'Production Summary'!$M$34</f>
        <v>6.01</v>
      </c>
      <c r="BO40" s="164">
        <v>0</v>
      </c>
      <c r="BP40" s="164">
        <f>'Production Summary'!$N$36</f>
        <v>717</v>
      </c>
      <c r="BQ40" s="164">
        <f>'Production Summary'!$M$36</f>
        <v>11.95</v>
      </c>
      <c r="BR40" s="164">
        <v>0</v>
      </c>
      <c r="BS40" s="164">
        <f>'Production Summary'!$N$37</f>
        <v>210</v>
      </c>
      <c r="BT40" s="164">
        <f>'Production Summary'!$M$37</f>
        <v>21</v>
      </c>
      <c r="BU40" s="164">
        <v>0</v>
      </c>
      <c r="BV40" s="164">
        <f>'Production Summary'!$N$38</f>
        <v>280</v>
      </c>
      <c r="BW40" s="164">
        <f>'Production Summary'!$M$38</f>
        <v>28</v>
      </c>
      <c r="BX40" s="164">
        <v>0</v>
      </c>
      <c r="BY40" s="165">
        <f>'Production Summary'!$N$39</f>
        <v>300.38406247988502</v>
      </c>
      <c r="BZ40" s="164">
        <f>'Production Summary'!$M$39</f>
        <v>30.038406247988501</v>
      </c>
      <c r="CA40" s="164">
        <v>0</v>
      </c>
      <c r="CB40" s="164">
        <f>'Production Summary'!$N$40</f>
        <v>131.30000000000001</v>
      </c>
      <c r="CC40" s="164">
        <f>'Production Summary'!$M$40</f>
        <v>13.13</v>
      </c>
      <c r="CD40" s="164">
        <v>0</v>
      </c>
      <c r="CE40" s="164">
        <f>'Production Summary'!$N$42</f>
        <v>1136.3519999999996</v>
      </c>
      <c r="CF40" s="164">
        <f>'Production Summary'!$M$42</f>
        <v>81.167999999999978</v>
      </c>
      <c r="CG40" s="164">
        <v>0</v>
      </c>
      <c r="CH40" s="164">
        <v>0</v>
      </c>
      <c r="CI40" s="164">
        <f>'Production Summary'!$N$43</f>
        <v>184</v>
      </c>
      <c r="CJ40" s="164">
        <v>0</v>
      </c>
      <c r="CK40" s="164">
        <f>'Production Summary'!$N$44</f>
        <v>355</v>
      </c>
      <c r="CL40" s="164">
        <v>0</v>
      </c>
      <c r="CM40" s="375">
        <f>'Production Summary'!$N$45</f>
        <v>1650</v>
      </c>
      <c r="CN40" s="164">
        <f>'Production Summary'!$N$46</f>
        <v>270</v>
      </c>
      <c r="CO40" s="164">
        <f>'Production Summary'!$N$47</f>
        <v>1350</v>
      </c>
      <c r="CP40" s="166"/>
      <c r="CQ40" s="164">
        <f>'Production Summary'!$N$49</f>
        <v>8004.1580041580037</v>
      </c>
      <c r="CR40" s="164">
        <f>'Production Summary'!$M$49</f>
        <v>66.701316701316699</v>
      </c>
      <c r="CS40" s="164">
        <f>'Production Summary'!$N$50</f>
        <v>13331.600831600828</v>
      </c>
      <c r="CT40" s="164">
        <f>'Production Summary'!$M$50</f>
        <v>148.1288981288981</v>
      </c>
      <c r="CU40" s="164">
        <f>'Production Summary'!$N$51</f>
        <v>12785.862785862784</v>
      </c>
      <c r="CV40" s="164">
        <f>'Production Summary'!$M$51</f>
        <v>355.16285516285512</v>
      </c>
      <c r="CW40" s="164">
        <f>'Production Summary'!$N$52</f>
        <v>12629.937629937627</v>
      </c>
      <c r="CX40" s="164">
        <f>'Production Summary'!$M$52</f>
        <v>701.66320166320156</v>
      </c>
      <c r="CY40" s="164">
        <f>'Production Summary'!$N$53</f>
        <v>12396.049896049895</v>
      </c>
      <c r="CZ40" s="164">
        <f>'Production Summary'!$M$53</f>
        <v>688.66943866943859</v>
      </c>
      <c r="DA40" s="164">
        <f>'Production Summary'!$N$54</f>
        <v>13799.376299376298</v>
      </c>
      <c r="DB40" s="164">
        <f>'Production Summary'!$M$54</f>
        <v>766.63201663201653</v>
      </c>
      <c r="DC40" s="328">
        <f>'Production Summary'!$N$60</f>
        <v>12863.825363825363</v>
      </c>
      <c r="DD40" s="328">
        <f>'Production Summary'!$M$60</f>
        <v>714.65696465696465</v>
      </c>
      <c r="DE40" s="164">
        <f>'Production Summary'!$N$59</f>
        <v>11148.648648648648</v>
      </c>
      <c r="DF40" s="328">
        <f>'Production Summary'!$M$59</f>
        <v>619.36936936936934</v>
      </c>
      <c r="DG40" s="164">
        <f>'Production Summary'!$N$55</f>
        <v>13842.68884268884</v>
      </c>
      <c r="DH40" s="164">
        <f>'Production Summary'!$M$55</f>
        <v>3460.67221067221</v>
      </c>
      <c r="DI40" s="164">
        <f>'Production Summary'!$N$56</f>
        <v>13097.713097713096</v>
      </c>
      <c r="DJ40" s="164">
        <f>'Production Summary'!$M$56</f>
        <v>163.72141372141371</v>
      </c>
      <c r="DK40" s="164">
        <f>'Production Summary'!$N$57</f>
        <v>14189.189189189186</v>
      </c>
      <c r="DL40" s="164">
        <f>'Production Summary'!$M$57</f>
        <v>394.14414414414409</v>
      </c>
      <c r="DM40" s="164">
        <f>'Production Summary'!$N$58</f>
        <v>14017.671517671517</v>
      </c>
      <c r="DN40" s="164">
        <f>'Production Summary'!$M$58</f>
        <v>778.75952875952873</v>
      </c>
      <c r="DO40" s="164">
        <f>'Production Summary'!$N$61</f>
        <v>4500</v>
      </c>
      <c r="DP40" s="328">
        <f>'Production Summary'!$M$61</f>
        <v>750</v>
      </c>
      <c r="DQ40" s="164">
        <v>0</v>
      </c>
      <c r="DR40" s="164">
        <f>'Production Summary'!$N$62</f>
        <v>8900</v>
      </c>
      <c r="DS40" s="164">
        <f>'Production Summary'!$N$70</f>
        <v>300</v>
      </c>
      <c r="DT40" s="328">
        <f>'Production Summary'!$M$70</f>
        <v>25</v>
      </c>
      <c r="DU40" s="164">
        <v>0</v>
      </c>
      <c r="DV40" s="164">
        <f>'Production Summary'!$N$71</f>
        <v>150</v>
      </c>
      <c r="DW40" s="164">
        <v>0</v>
      </c>
      <c r="DX40" s="164">
        <f>'Production Summary'!$N$64</f>
        <v>192</v>
      </c>
      <c r="DY40" s="164">
        <v>0</v>
      </c>
      <c r="DZ40" s="391">
        <f>'Production Summary'!$N$65</f>
        <v>384</v>
      </c>
      <c r="EA40" s="164">
        <v>0</v>
      </c>
      <c r="EB40" s="391">
        <f>'Production Summary'!$N$66</f>
        <v>192</v>
      </c>
      <c r="EC40" s="164">
        <v>0</v>
      </c>
      <c r="ED40" s="164">
        <f>'Production Summary'!$N$67</f>
        <v>96</v>
      </c>
      <c r="EE40" s="164">
        <v>0</v>
      </c>
      <c r="EF40" s="164">
        <f>'Production Summary'!$N$68</f>
        <v>96</v>
      </c>
      <c r="EG40" s="164">
        <v>0</v>
      </c>
      <c r="EH40" s="164">
        <f>'Production Summary'!$N$69</f>
        <v>340</v>
      </c>
      <c r="EI40" s="101">
        <f t="shared" si="4"/>
        <v>704640818.65389717</v>
      </c>
      <c r="EJ40" s="3"/>
      <c r="EK40" s="3"/>
      <c r="ER40" s="64" t="s">
        <v>56</v>
      </c>
      <c r="ES40" s="61" t="str">
        <f t="shared" si="5"/>
        <v/>
      </c>
      <c r="ET40" s="24">
        <f t="shared" si="2"/>
        <v>704640818.65389717</v>
      </c>
    </row>
    <row r="41" spans="1:150" ht="15" customHeight="1">
      <c r="A41" t="b">
        <f>C41=Jagdalpur!C41</f>
        <v>1</v>
      </c>
      <c r="B41" s="65">
        <f t="shared" si="3"/>
        <v>36</v>
      </c>
      <c r="C41" s="61" t="str">
        <f>IF(Jagdalpur!C41="","",Jagdalpur!C41)</f>
        <v/>
      </c>
      <c r="D41" s="164">
        <f>'Production Summary'!$N$4</f>
        <v>666</v>
      </c>
      <c r="E41" s="164">
        <f>'Production Summary'!$M$4</f>
        <v>27.75</v>
      </c>
      <c r="F41" s="164">
        <v>0</v>
      </c>
      <c r="G41" s="164">
        <f>'Production Summary'!$N$5</f>
        <v>666</v>
      </c>
      <c r="H41" s="164">
        <f>'Production Summary'!$M$5</f>
        <v>27.75</v>
      </c>
      <c r="I41" s="164">
        <v>0</v>
      </c>
      <c r="J41" s="164">
        <f>'Production Summary'!$N$6</f>
        <v>200</v>
      </c>
      <c r="K41" s="328">
        <f>'Production Summary'!$M$6</f>
        <v>7.5</v>
      </c>
      <c r="L41" s="164">
        <v>0</v>
      </c>
      <c r="M41" s="365">
        <f>'Production Summary'!$N$7</f>
        <v>612.72</v>
      </c>
      <c r="N41" s="367">
        <f>'Production Summary'!$M$7</f>
        <v>25.53</v>
      </c>
      <c r="O41" s="164">
        <v>0</v>
      </c>
      <c r="P41" s="164">
        <f>'Production Summary'!$N$8</f>
        <v>780</v>
      </c>
      <c r="Q41" s="164">
        <f>'Production Summary'!$M$8</f>
        <v>65</v>
      </c>
      <c r="R41" s="164">
        <v>0</v>
      </c>
      <c r="S41" s="164">
        <f>'Production Summary'!$N$9</f>
        <v>720</v>
      </c>
      <c r="T41" s="164">
        <f>'Production Summary'!$M$9</f>
        <v>60</v>
      </c>
      <c r="U41" s="164">
        <v>0</v>
      </c>
      <c r="V41" s="164">
        <f>'Production Summary'!$N$10</f>
        <v>876</v>
      </c>
      <c r="W41" s="164">
        <f>'Production Summary'!$M$10</f>
        <v>73</v>
      </c>
      <c r="X41" s="164">
        <v>0</v>
      </c>
      <c r="Y41" s="164">
        <f>'Production Summary'!$N$14</f>
        <v>177</v>
      </c>
      <c r="Z41" s="328">
        <f>'Production Summary'!$M$14</f>
        <v>14.75</v>
      </c>
      <c r="AA41" s="164">
        <v>0</v>
      </c>
      <c r="AB41" s="164">
        <f>'Production Summary'!$N$15</f>
        <v>126</v>
      </c>
      <c r="AC41" s="164">
        <f>'Production Summary'!$M$15</f>
        <v>21</v>
      </c>
      <c r="AD41" s="164">
        <v>0</v>
      </c>
      <c r="AE41" s="359">
        <f>'Production Summary'!$N$16</f>
        <v>252</v>
      </c>
      <c r="AF41" s="164">
        <f>'Production Summary'!$M$16</f>
        <v>21</v>
      </c>
      <c r="AG41" s="164">
        <v>0</v>
      </c>
      <c r="AH41" s="164">
        <f>'Production Summary'!$N$18</f>
        <v>1035</v>
      </c>
      <c r="AI41" s="164">
        <f>'Production Summary'!$M$18</f>
        <v>17.25</v>
      </c>
      <c r="AJ41" s="164">
        <v>0</v>
      </c>
      <c r="AK41" s="164">
        <f>'Production Summary'!$N$19</f>
        <v>870</v>
      </c>
      <c r="AL41" s="164">
        <f>'Production Summary'!$M$19</f>
        <v>29</v>
      </c>
      <c r="AM41" s="164">
        <v>0</v>
      </c>
      <c r="AN41" s="164">
        <f>'Production Summary'!$N$20</f>
        <v>864</v>
      </c>
      <c r="AO41" s="164">
        <f>'Production Summary'!$M$20</f>
        <v>72</v>
      </c>
      <c r="AP41" s="164">
        <v>0</v>
      </c>
      <c r="AQ41" s="164">
        <f>'Production Summary'!$N$21</f>
        <v>670</v>
      </c>
      <c r="AR41" s="164">
        <f>'Production Summary'!$M$21</f>
        <v>335</v>
      </c>
      <c r="AS41" s="164">
        <v>0</v>
      </c>
      <c r="AT41" s="386">
        <f>'Production Summary'!$N$22</f>
        <v>375</v>
      </c>
      <c r="AU41" s="164">
        <f>'Production Summary'!$N$23</f>
        <v>1050</v>
      </c>
      <c r="AV41" s="164">
        <f>'Production Summary'!$N$25</f>
        <v>300</v>
      </c>
      <c r="AW41" s="164">
        <f>'Production Summary'!$M$25</f>
        <v>25</v>
      </c>
      <c r="AX41" s="164">
        <v>0</v>
      </c>
      <c r="AY41" s="164">
        <f>'Production Summary'!$N$26</f>
        <v>300</v>
      </c>
      <c r="AZ41" s="164">
        <f>'Production Summary'!$M$26</f>
        <v>25</v>
      </c>
      <c r="BA41" s="164">
        <v>0</v>
      </c>
      <c r="BB41" s="164">
        <f>'Production Summary'!$N$28</f>
        <v>777</v>
      </c>
      <c r="BC41" s="164">
        <f>'Production Summary'!$M$28</f>
        <v>12.95</v>
      </c>
      <c r="BD41" s="164">
        <v>0</v>
      </c>
      <c r="BE41" s="164">
        <f>'Production Summary'!$N$29</f>
        <v>612</v>
      </c>
      <c r="BF41" s="164">
        <f>'Production Summary'!$M$29</f>
        <v>51</v>
      </c>
      <c r="BG41" s="164">
        <v>0</v>
      </c>
      <c r="BH41" s="164">
        <f>'Production Summary'!$N$30</f>
        <v>500</v>
      </c>
      <c r="BI41" s="164">
        <f>'Production Summary'!$M$30</f>
        <v>250</v>
      </c>
      <c r="BJ41" s="164">
        <v>0</v>
      </c>
      <c r="BK41" s="386"/>
      <c r="BL41" s="164">
        <f>'Production Summary'!$N$32</f>
        <v>875</v>
      </c>
      <c r="BM41" s="164">
        <f>'Production Summary'!$N$34</f>
        <v>360.59999999999997</v>
      </c>
      <c r="BN41" s="164">
        <f>'Production Summary'!$M$34</f>
        <v>6.01</v>
      </c>
      <c r="BO41" s="164">
        <v>0</v>
      </c>
      <c r="BP41" s="164">
        <f>'Production Summary'!$N$36</f>
        <v>717</v>
      </c>
      <c r="BQ41" s="164">
        <f>'Production Summary'!$M$36</f>
        <v>11.95</v>
      </c>
      <c r="BR41" s="164">
        <v>0</v>
      </c>
      <c r="BS41" s="164">
        <f>'Production Summary'!$N$37</f>
        <v>210</v>
      </c>
      <c r="BT41" s="164">
        <f>'Production Summary'!$M$37</f>
        <v>21</v>
      </c>
      <c r="BU41" s="164">
        <v>0</v>
      </c>
      <c r="BV41" s="164">
        <f>'Production Summary'!$N$38</f>
        <v>280</v>
      </c>
      <c r="BW41" s="164">
        <f>'Production Summary'!$M$38</f>
        <v>28</v>
      </c>
      <c r="BX41" s="164">
        <v>0</v>
      </c>
      <c r="BY41" s="165">
        <f>'Production Summary'!$N$39</f>
        <v>300.38406247988502</v>
      </c>
      <c r="BZ41" s="164">
        <f>'Production Summary'!$M$39</f>
        <v>30.038406247988501</v>
      </c>
      <c r="CA41" s="164">
        <v>0</v>
      </c>
      <c r="CB41" s="164">
        <f>'Production Summary'!$N$40</f>
        <v>131.30000000000001</v>
      </c>
      <c r="CC41" s="164">
        <f>'Production Summary'!$M$40</f>
        <v>13.13</v>
      </c>
      <c r="CD41" s="164">
        <v>0</v>
      </c>
      <c r="CE41" s="164">
        <f>'Production Summary'!$N$42</f>
        <v>1136.3519999999996</v>
      </c>
      <c r="CF41" s="164">
        <f>'Production Summary'!$M$42</f>
        <v>81.167999999999978</v>
      </c>
      <c r="CG41" s="164">
        <v>0</v>
      </c>
      <c r="CH41" s="164">
        <v>0</v>
      </c>
      <c r="CI41" s="164">
        <f>'Production Summary'!$N$43</f>
        <v>184</v>
      </c>
      <c r="CJ41" s="164">
        <v>0</v>
      </c>
      <c r="CK41" s="164">
        <f>'Production Summary'!$N$44</f>
        <v>355</v>
      </c>
      <c r="CL41" s="164">
        <v>0</v>
      </c>
      <c r="CM41" s="375">
        <f>'Production Summary'!$N$45</f>
        <v>1650</v>
      </c>
      <c r="CN41" s="164">
        <f>'Production Summary'!$N$46</f>
        <v>270</v>
      </c>
      <c r="CO41" s="164">
        <f>'Production Summary'!$N$47</f>
        <v>1350</v>
      </c>
      <c r="CP41" s="166"/>
      <c r="CQ41" s="164">
        <f>'Production Summary'!$N$49</f>
        <v>8004.1580041580037</v>
      </c>
      <c r="CR41" s="164">
        <f>'Production Summary'!$M$49</f>
        <v>66.701316701316699</v>
      </c>
      <c r="CS41" s="164">
        <f>'Production Summary'!$N$50</f>
        <v>13331.600831600828</v>
      </c>
      <c r="CT41" s="164">
        <f>'Production Summary'!$M$50</f>
        <v>148.1288981288981</v>
      </c>
      <c r="CU41" s="164">
        <f>'Production Summary'!$N$51</f>
        <v>12785.862785862784</v>
      </c>
      <c r="CV41" s="164">
        <f>'Production Summary'!$M$51</f>
        <v>355.16285516285512</v>
      </c>
      <c r="CW41" s="164">
        <f>'Production Summary'!$N$52</f>
        <v>12629.937629937627</v>
      </c>
      <c r="CX41" s="164">
        <f>'Production Summary'!$M$52</f>
        <v>701.66320166320156</v>
      </c>
      <c r="CY41" s="164">
        <f>'Production Summary'!$N$53</f>
        <v>12396.049896049895</v>
      </c>
      <c r="CZ41" s="164">
        <f>'Production Summary'!$M$53</f>
        <v>688.66943866943859</v>
      </c>
      <c r="DA41" s="164">
        <f>'Production Summary'!$N$54</f>
        <v>13799.376299376298</v>
      </c>
      <c r="DB41" s="164">
        <f>'Production Summary'!$M$54</f>
        <v>766.63201663201653</v>
      </c>
      <c r="DC41" s="328">
        <f>'Production Summary'!$N$60</f>
        <v>12863.825363825363</v>
      </c>
      <c r="DD41" s="328">
        <f>'Production Summary'!$M$60</f>
        <v>714.65696465696465</v>
      </c>
      <c r="DE41" s="164">
        <f>'Production Summary'!$N$59</f>
        <v>11148.648648648648</v>
      </c>
      <c r="DF41" s="328">
        <f>'Production Summary'!$M$59</f>
        <v>619.36936936936934</v>
      </c>
      <c r="DG41" s="164">
        <f>'Production Summary'!$N$55</f>
        <v>13842.68884268884</v>
      </c>
      <c r="DH41" s="164">
        <f>'Production Summary'!$M$55</f>
        <v>3460.67221067221</v>
      </c>
      <c r="DI41" s="164">
        <f>'Production Summary'!$N$56</f>
        <v>13097.713097713096</v>
      </c>
      <c r="DJ41" s="164">
        <f>'Production Summary'!$M$56</f>
        <v>163.72141372141371</v>
      </c>
      <c r="DK41" s="164">
        <f>'Production Summary'!$N$57</f>
        <v>14189.189189189186</v>
      </c>
      <c r="DL41" s="164">
        <f>'Production Summary'!$M$57</f>
        <v>394.14414414414409</v>
      </c>
      <c r="DM41" s="164">
        <f>'Production Summary'!$N$58</f>
        <v>14017.671517671517</v>
      </c>
      <c r="DN41" s="164">
        <f>'Production Summary'!$M$58</f>
        <v>778.75952875952873</v>
      </c>
      <c r="DO41" s="164">
        <f>'Production Summary'!$N$61</f>
        <v>4500</v>
      </c>
      <c r="DP41" s="328">
        <f>'Production Summary'!$M$61</f>
        <v>750</v>
      </c>
      <c r="DQ41" s="164">
        <v>0</v>
      </c>
      <c r="DR41" s="164">
        <f>'Production Summary'!$N$62</f>
        <v>8900</v>
      </c>
      <c r="DS41" s="164">
        <f>'Production Summary'!$N$70</f>
        <v>300</v>
      </c>
      <c r="DT41" s="328">
        <f>'Production Summary'!$M$70</f>
        <v>25</v>
      </c>
      <c r="DU41" s="164">
        <v>0</v>
      </c>
      <c r="DV41" s="164">
        <f>'Production Summary'!$N$71</f>
        <v>150</v>
      </c>
      <c r="DW41" s="164">
        <v>0</v>
      </c>
      <c r="DX41" s="164">
        <f>'Production Summary'!$N$64</f>
        <v>192</v>
      </c>
      <c r="DY41" s="164">
        <v>0</v>
      </c>
      <c r="DZ41" s="391">
        <f>'Production Summary'!$N$65</f>
        <v>384</v>
      </c>
      <c r="EA41" s="164">
        <v>0</v>
      </c>
      <c r="EB41" s="391">
        <f>'Production Summary'!$N$66</f>
        <v>192</v>
      </c>
      <c r="EC41" s="164">
        <v>0</v>
      </c>
      <c r="ED41" s="164">
        <f>'Production Summary'!$N$67</f>
        <v>96</v>
      </c>
      <c r="EE41" s="164">
        <v>0</v>
      </c>
      <c r="EF41" s="164">
        <f>'Production Summary'!$N$68</f>
        <v>96</v>
      </c>
      <c r="EG41" s="164">
        <v>0</v>
      </c>
      <c r="EH41" s="164">
        <f>'Production Summary'!$N$69</f>
        <v>340</v>
      </c>
      <c r="EI41" s="101">
        <f t="shared" si="4"/>
        <v>704640818.65389717</v>
      </c>
      <c r="EJ41" s="3"/>
      <c r="EK41" s="3"/>
      <c r="ER41" s="64" t="s">
        <v>57</v>
      </c>
      <c r="ES41" s="61" t="str">
        <f t="shared" si="5"/>
        <v/>
      </c>
      <c r="ET41" s="24">
        <f t="shared" si="2"/>
        <v>704640818.65389717</v>
      </c>
    </row>
    <row r="42" spans="1:150" ht="15" customHeight="1">
      <c r="A42" t="b">
        <f>C42=Jagdalpur!C42</f>
        <v>1</v>
      </c>
      <c r="B42" s="65">
        <f t="shared" si="3"/>
        <v>37</v>
      </c>
      <c r="C42" s="61" t="str">
        <f>IF(Jagdalpur!C42="","",Jagdalpur!C42)</f>
        <v/>
      </c>
      <c r="D42" s="164">
        <f>'Production Summary'!$N$4</f>
        <v>666</v>
      </c>
      <c r="E42" s="164">
        <f>'Production Summary'!$M$4</f>
        <v>27.75</v>
      </c>
      <c r="F42" s="164">
        <v>0</v>
      </c>
      <c r="G42" s="164">
        <f>'Production Summary'!$N$5</f>
        <v>666</v>
      </c>
      <c r="H42" s="164">
        <f>'Production Summary'!$M$5</f>
        <v>27.75</v>
      </c>
      <c r="I42" s="164">
        <v>0</v>
      </c>
      <c r="J42" s="164">
        <f>'Production Summary'!$N$6</f>
        <v>200</v>
      </c>
      <c r="K42" s="328">
        <f>'Production Summary'!$M$6</f>
        <v>7.5</v>
      </c>
      <c r="L42" s="164">
        <v>0</v>
      </c>
      <c r="M42" s="365">
        <f>'Production Summary'!$N$7</f>
        <v>612.72</v>
      </c>
      <c r="N42" s="367">
        <f>'Production Summary'!$M$7</f>
        <v>25.53</v>
      </c>
      <c r="O42" s="164">
        <v>0</v>
      </c>
      <c r="P42" s="164">
        <f>'Production Summary'!$N$8</f>
        <v>780</v>
      </c>
      <c r="Q42" s="164">
        <f>'Production Summary'!$M$8</f>
        <v>65</v>
      </c>
      <c r="R42" s="164">
        <v>0</v>
      </c>
      <c r="S42" s="164">
        <f>'Production Summary'!$N$9</f>
        <v>720</v>
      </c>
      <c r="T42" s="164">
        <f>'Production Summary'!$M$9</f>
        <v>60</v>
      </c>
      <c r="U42" s="164">
        <v>0</v>
      </c>
      <c r="V42" s="164">
        <f>'Production Summary'!$N$10</f>
        <v>876</v>
      </c>
      <c r="W42" s="164">
        <f>'Production Summary'!$M$10</f>
        <v>73</v>
      </c>
      <c r="X42" s="164">
        <v>0</v>
      </c>
      <c r="Y42" s="164">
        <f>'Production Summary'!$N$14</f>
        <v>177</v>
      </c>
      <c r="Z42" s="328">
        <f>'Production Summary'!$M$14</f>
        <v>14.75</v>
      </c>
      <c r="AA42" s="164">
        <v>0</v>
      </c>
      <c r="AB42" s="164">
        <f>'Production Summary'!$N$15</f>
        <v>126</v>
      </c>
      <c r="AC42" s="164">
        <f>'Production Summary'!$M$15</f>
        <v>21</v>
      </c>
      <c r="AD42" s="164">
        <v>0</v>
      </c>
      <c r="AE42" s="359">
        <f>'Production Summary'!$N$16</f>
        <v>252</v>
      </c>
      <c r="AF42" s="164">
        <f>'Production Summary'!$M$16</f>
        <v>21</v>
      </c>
      <c r="AG42" s="164">
        <v>0</v>
      </c>
      <c r="AH42" s="164">
        <f>'Production Summary'!$N$18</f>
        <v>1035</v>
      </c>
      <c r="AI42" s="164">
        <f>'Production Summary'!$M$18</f>
        <v>17.25</v>
      </c>
      <c r="AJ42" s="164">
        <v>0</v>
      </c>
      <c r="AK42" s="164">
        <f>'Production Summary'!$N$19</f>
        <v>870</v>
      </c>
      <c r="AL42" s="164">
        <f>'Production Summary'!$M$19</f>
        <v>29</v>
      </c>
      <c r="AM42" s="164">
        <v>0</v>
      </c>
      <c r="AN42" s="164">
        <f>'Production Summary'!$N$20</f>
        <v>864</v>
      </c>
      <c r="AO42" s="164">
        <f>'Production Summary'!$M$20</f>
        <v>72</v>
      </c>
      <c r="AP42" s="164">
        <v>0</v>
      </c>
      <c r="AQ42" s="164">
        <f>'Production Summary'!$N$21</f>
        <v>670</v>
      </c>
      <c r="AR42" s="164">
        <f>'Production Summary'!$M$21</f>
        <v>335</v>
      </c>
      <c r="AS42" s="164">
        <v>0</v>
      </c>
      <c r="AT42" s="386">
        <f>'Production Summary'!$N$22</f>
        <v>375</v>
      </c>
      <c r="AU42" s="164">
        <f>'Production Summary'!$N$23</f>
        <v>1050</v>
      </c>
      <c r="AV42" s="164">
        <f>'Production Summary'!$N$25</f>
        <v>300</v>
      </c>
      <c r="AW42" s="164">
        <f>'Production Summary'!$M$25</f>
        <v>25</v>
      </c>
      <c r="AX42" s="164">
        <v>0</v>
      </c>
      <c r="AY42" s="164">
        <f>'Production Summary'!$N$26</f>
        <v>300</v>
      </c>
      <c r="AZ42" s="164">
        <f>'Production Summary'!$M$26</f>
        <v>25</v>
      </c>
      <c r="BA42" s="164">
        <v>0</v>
      </c>
      <c r="BB42" s="164">
        <f>'Production Summary'!$N$28</f>
        <v>777</v>
      </c>
      <c r="BC42" s="164">
        <f>'Production Summary'!$M$28</f>
        <v>12.95</v>
      </c>
      <c r="BD42" s="164">
        <v>0</v>
      </c>
      <c r="BE42" s="164">
        <f>'Production Summary'!$N$29</f>
        <v>612</v>
      </c>
      <c r="BF42" s="164">
        <f>'Production Summary'!$M$29</f>
        <v>51</v>
      </c>
      <c r="BG42" s="164">
        <v>0</v>
      </c>
      <c r="BH42" s="164">
        <f>'Production Summary'!$N$30</f>
        <v>500</v>
      </c>
      <c r="BI42" s="164">
        <f>'Production Summary'!$M$30</f>
        <v>250</v>
      </c>
      <c r="BJ42" s="164">
        <v>0</v>
      </c>
      <c r="BK42" s="386"/>
      <c r="BL42" s="164">
        <f>'Production Summary'!$N$32</f>
        <v>875</v>
      </c>
      <c r="BM42" s="164">
        <f>'Production Summary'!$N$34</f>
        <v>360.59999999999997</v>
      </c>
      <c r="BN42" s="164">
        <f>'Production Summary'!$M$34</f>
        <v>6.01</v>
      </c>
      <c r="BO42" s="164">
        <v>0</v>
      </c>
      <c r="BP42" s="164">
        <f>'Production Summary'!$N$36</f>
        <v>717</v>
      </c>
      <c r="BQ42" s="164">
        <f>'Production Summary'!$M$36</f>
        <v>11.95</v>
      </c>
      <c r="BR42" s="164">
        <v>0</v>
      </c>
      <c r="BS42" s="164">
        <f>'Production Summary'!$N$37</f>
        <v>210</v>
      </c>
      <c r="BT42" s="164">
        <f>'Production Summary'!$M$37</f>
        <v>21</v>
      </c>
      <c r="BU42" s="164">
        <v>0</v>
      </c>
      <c r="BV42" s="164">
        <f>'Production Summary'!$N$38</f>
        <v>280</v>
      </c>
      <c r="BW42" s="164">
        <f>'Production Summary'!$M$38</f>
        <v>28</v>
      </c>
      <c r="BX42" s="164">
        <v>0</v>
      </c>
      <c r="BY42" s="165">
        <f>'Production Summary'!$N$39</f>
        <v>300.38406247988502</v>
      </c>
      <c r="BZ42" s="164">
        <f>'Production Summary'!$M$39</f>
        <v>30.038406247988501</v>
      </c>
      <c r="CA42" s="164">
        <v>0</v>
      </c>
      <c r="CB42" s="164">
        <f>'Production Summary'!$N$40</f>
        <v>131.30000000000001</v>
      </c>
      <c r="CC42" s="164">
        <f>'Production Summary'!$M$40</f>
        <v>13.13</v>
      </c>
      <c r="CD42" s="164">
        <v>0</v>
      </c>
      <c r="CE42" s="164">
        <f>'Production Summary'!$N$42</f>
        <v>1136.3519999999996</v>
      </c>
      <c r="CF42" s="164">
        <f>'Production Summary'!$M$42</f>
        <v>81.167999999999978</v>
      </c>
      <c r="CG42" s="164">
        <v>0</v>
      </c>
      <c r="CH42" s="164">
        <v>0</v>
      </c>
      <c r="CI42" s="164">
        <f>'Production Summary'!$N$43</f>
        <v>184</v>
      </c>
      <c r="CJ42" s="164">
        <v>0</v>
      </c>
      <c r="CK42" s="164">
        <f>'Production Summary'!$N$44</f>
        <v>355</v>
      </c>
      <c r="CL42" s="164">
        <v>0</v>
      </c>
      <c r="CM42" s="375">
        <f>'Production Summary'!$N$45</f>
        <v>1650</v>
      </c>
      <c r="CN42" s="164">
        <f>'Production Summary'!$N$46</f>
        <v>270</v>
      </c>
      <c r="CO42" s="164">
        <f>'Production Summary'!$N$47</f>
        <v>1350</v>
      </c>
      <c r="CP42" s="166"/>
      <c r="CQ42" s="164">
        <f>'Production Summary'!$N$49</f>
        <v>8004.1580041580037</v>
      </c>
      <c r="CR42" s="164">
        <f>'Production Summary'!$M$49</f>
        <v>66.701316701316699</v>
      </c>
      <c r="CS42" s="164">
        <f>'Production Summary'!$N$50</f>
        <v>13331.600831600828</v>
      </c>
      <c r="CT42" s="164">
        <f>'Production Summary'!$M$50</f>
        <v>148.1288981288981</v>
      </c>
      <c r="CU42" s="164">
        <f>'Production Summary'!$N$51</f>
        <v>12785.862785862784</v>
      </c>
      <c r="CV42" s="164">
        <f>'Production Summary'!$M$51</f>
        <v>355.16285516285512</v>
      </c>
      <c r="CW42" s="164">
        <f>'Production Summary'!$N$52</f>
        <v>12629.937629937627</v>
      </c>
      <c r="CX42" s="164">
        <f>'Production Summary'!$M$52</f>
        <v>701.66320166320156</v>
      </c>
      <c r="CY42" s="164">
        <f>'Production Summary'!$N$53</f>
        <v>12396.049896049895</v>
      </c>
      <c r="CZ42" s="164">
        <f>'Production Summary'!$M$53</f>
        <v>688.66943866943859</v>
      </c>
      <c r="DA42" s="164">
        <f>'Production Summary'!$N$54</f>
        <v>13799.376299376298</v>
      </c>
      <c r="DB42" s="164">
        <f>'Production Summary'!$M$54</f>
        <v>766.63201663201653</v>
      </c>
      <c r="DC42" s="328">
        <f>'Production Summary'!$N$60</f>
        <v>12863.825363825363</v>
      </c>
      <c r="DD42" s="328">
        <f>'Production Summary'!$M$60</f>
        <v>714.65696465696465</v>
      </c>
      <c r="DE42" s="164">
        <f>'Production Summary'!$N$59</f>
        <v>11148.648648648648</v>
      </c>
      <c r="DF42" s="328">
        <f>'Production Summary'!$M$59</f>
        <v>619.36936936936934</v>
      </c>
      <c r="DG42" s="164">
        <f>'Production Summary'!$N$55</f>
        <v>13842.68884268884</v>
      </c>
      <c r="DH42" s="164">
        <f>'Production Summary'!$M$55</f>
        <v>3460.67221067221</v>
      </c>
      <c r="DI42" s="164">
        <f>'Production Summary'!$N$56</f>
        <v>13097.713097713096</v>
      </c>
      <c r="DJ42" s="164">
        <f>'Production Summary'!$M$56</f>
        <v>163.72141372141371</v>
      </c>
      <c r="DK42" s="164">
        <f>'Production Summary'!$N$57</f>
        <v>14189.189189189186</v>
      </c>
      <c r="DL42" s="164">
        <f>'Production Summary'!$M$57</f>
        <v>394.14414414414409</v>
      </c>
      <c r="DM42" s="164">
        <f>'Production Summary'!$N$58</f>
        <v>14017.671517671517</v>
      </c>
      <c r="DN42" s="164">
        <f>'Production Summary'!$M$58</f>
        <v>778.75952875952873</v>
      </c>
      <c r="DO42" s="164">
        <f>'Production Summary'!$N$61</f>
        <v>4500</v>
      </c>
      <c r="DP42" s="328">
        <f>'Production Summary'!$M$61</f>
        <v>750</v>
      </c>
      <c r="DQ42" s="164">
        <v>0</v>
      </c>
      <c r="DR42" s="164">
        <f>'Production Summary'!$N$62</f>
        <v>8900</v>
      </c>
      <c r="DS42" s="164">
        <f>'Production Summary'!$N$70</f>
        <v>300</v>
      </c>
      <c r="DT42" s="328">
        <f>'Production Summary'!$M$70</f>
        <v>25</v>
      </c>
      <c r="DU42" s="164">
        <v>0</v>
      </c>
      <c r="DV42" s="164">
        <f>'Production Summary'!$N$71</f>
        <v>150</v>
      </c>
      <c r="DW42" s="164">
        <v>0</v>
      </c>
      <c r="DX42" s="164">
        <f>'Production Summary'!$N$64</f>
        <v>192</v>
      </c>
      <c r="DY42" s="164">
        <v>0</v>
      </c>
      <c r="DZ42" s="391">
        <f>'Production Summary'!$N$65</f>
        <v>384</v>
      </c>
      <c r="EA42" s="164">
        <v>0</v>
      </c>
      <c r="EB42" s="391">
        <f>'Production Summary'!$N$66</f>
        <v>192</v>
      </c>
      <c r="EC42" s="164">
        <v>0</v>
      </c>
      <c r="ED42" s="164">
        <f>'Production Summary'!$N$67</f>
        <v>96</v>
      </c>
      <c r="EE42" s="164">
        <v>0</v>
      </c>
      <c r="EF42" s="164">
        <f>'Production Summary'!$N$68</f>
        <v>96</v>
      </c>
      <c r="EG42" s="164">
        <v>0</v>
      </c>
      <c r="EH42" s="164">
        <f>'Production Summary'!$N$69</f>
        <v>340</v>
      </c>
      <c r="EI42" s="101">
        <f t="shared" si="4"/>
        <v>704640818.65389717</v>
      </c>
      <c r="EJ42" s="3"/>
      <c r="EK42" s="3"/>
      <c r="ER42" s="64" t="s">
        <v>58</v>
      </c>
      <c r="ES42" s="61" t="str">
        <f t="shared" si="5"/>
        <v/>
      </c>
      <c r="ET42" s="24">
        <f t="shared" si="2"/>
        <v>704640818.65389717</v>
      </c>
    </row>
    <row r="43" spans="1:150" ht="15" customHeight="1">
      <c r="A43" t="b">
        <f>C43=Jagdalpur!C43</f>
        <v>1</v>
      </c>
      <c r="B43" s="65">
        <f t="shared" si="3"/>
        <v>38</v>
      </c>
      <c r="C43" s="61" t="str">
        <f>IF(Jagdalpur!C43="","",Jagdalpur!C43)</f>
        <v/>
      </c>
      <c r="D43" s="164">
        <f>'Production Summary'!$N$4</f>
        <v>666</v>
      </c>
      <c r="E43" s="164">
        <f>'Production Summary'!$M$4</f>
        <v>27.75</v>
      </c>
      <c r="F43" s="164">
        <v>0</v>
      </c>
      <c r="G43" s="164">
        <f>'Production Summary'!$N$5</f>
        <v>666</v>
      </c>
      <c r="H43" s="164">
        <f>'Production Summary'!$M$5</f>
        <v>27.75</v>
      </c>
      <c r="I43" s="164">
        <v>0</v>
      </c>
      <c r="J43" s="164">
        <f>'Production Summary'!$N$6</f>
        <v>200</v>
      </c>
      <c r="K43" s="328">
        <f>'Production Summary'!$M$6</f>
        <v>7.5</v>
      </c>
      <c r="L43" s="164">
        <v>0</v>
      </c>
      <c r="M43" s="365">
        <f>'Production Summary'!$N$7</f>
        <v>612.72</v>
      </c>
      <c r="N43" s="367">
        <f>'Production Summary'!$M$7</f>
        <v>25.53</v>
      </c>
      <c r="O43" s="164">
        <v>0</v>
      </c>
      <c r="P43" s="164">
        <f>'Production Summary'!$N$8</f>
        <v>780</v>
      </c>
      <c r="Q43" s="164">
        <f>'Production Summary'!$M$8</f>
        <v>65</v>
      </c>
      <c r="R43" s="164">
        <v>0</v>
      </c>
      <c r="S43" s="164">
        <f>'Production Summary'!$N$9</f>
        <v>720</v>
      </c>
      <c r="T43" s="164">
        <f>'Production Summary'!$M$9</f>
        <v>60</v>
      </c>
      <c r="U43" s="164">
        <v>0</v>
      </c>
      <c r="V43" s="164">
        <f>'Production Summary'!$N$10</f>
        <v>876</v>
      </c>
      <c r="W43" s="164">
        <f>'Production Summary'!$M$10</f>
        <v>73</v>
      </c>
      <c r="X43" s="164">
        <v>0</v>
      </c>
      <c r="Y43" s="164">
        <f>'Production Summary'!$N$14</f>
        <v>177</v>
      </c>
      <c r="Z43" s="328">
        <f>'Production Summary'!$M$14</f>
        <v>14.75</v>
      </c>
      <c r="AA43" s="164">
        <v>0</v>
      </c>
      <c r="AB43" s="164">
        <f>'Production Summary'!$N$15</f>
        <v>126</v>
      </c>
      <c r="AC43" s="164">
        <f>'Production Summary'!$M$15</f>
        <v>21</v>
      </c>
      <c r="AD43" s="164">
        <v>0</v>
      </c>
      <c r="AE43" s="359">
        <f>'Production Summary'!$N$16</f>
        <v>252</v>
      </c>
      <c r="AF43" s="164">
        <f>'Production Summary'!$M$16</f>
        <v>21</v>
      </c>
      <c r="AG43" s="164">
        <v>0</v>
      </c>
      <c r="AH43" s="164">
        <f>'Production Summary'!$N$18</f>
        <v>1035</v>
      </c>
      <c r="AI43" s="164">
        <f>'Production Summary'!$M$18</f>
        <v>17.25</v>
      </c>
      <c r="AJ43" s="164">
        <v>0</v>
      </c>
      <c r="AK43" s="164">
        <f>'Production Summary'!$N$19</f>
        <v>870</v>
      </c>
      <c r="AL43" s="164">
        <f>'Production Summary'!$M$19</f>
        <v>29</v>
      </c>
      <c r="AM43" s="164">
        <v>0</v>
      </c>
      <c r="AN43" s="164">
        <f>'Production Summary'!$N$20</f>
        <v>864</v>
      </c>
      <c r="AO43" s="164">
        <f>'Production Summary'!$M$20</f>
        <v>72</v>
      </c>
      <c r="AP43" s="164">
        <v>0</v>
      </c>
      <c r="AQ43" s="164">
        <f>'Production Summary'!$N$21</f>
        <v>670</v>
      </c>
      <c r="AR43" s="164">
        <f>'Production Summary'!$M$21</f>
        <v>335</v>
      </c>
      <c r="AS43" s="164">
        <v>0</v>
      </c>
      <c r="AT43" s="386">
        <f>'Production Summary'!$N$22</f>
        <v>375</v>
      </c>
      <c r="AU43" s="164">
        <f>'Production Summary'!$N$23</f>
        <v>1050</v>
      </c>
      <c r="AV43" s="164">
        <f>'Production Summary'!$N$25</f>
        <v>300</v>
      </c>
      <c r="AW43" s="164">
        <f>'Production Summary'!$M$25</f>
        <v>25</v>
      </c>
      <c r="AX43" s="164">
        <v>0</v>
      </c>
      <c r="AY43" s="164">
        <f>'Production Summary'!$N$26</f>
        <v>300</v>
      </c>
      <c r="AZ43" s="164">
        <f>'Production Summary'!$M$26</f>
        <v>25</v>
      </c>
      <c r="BA43" s="164">
        <v>0</v>
      </c>
      <c r="BB43" s="164">
        <f>'Production Summary'!$N$28</f>
        <v>777</v>
      </c>
      <c r="BC43" s="164">
        <f>'Production Summary'!$M$28</f>
        <v>12.95</v>
      </c>
      <c r="BD43" s="164">
        <v>0</v>
      </c>
      <c r="BE43" s="164">
        <f>'Production Summary'!$N$29</f>
        <v>612</v>
      </c>
      <c r="BF43" s="164">
        <f>'Production Summary'!$M$29</f>
        <v>51</v>
      </c>
      <c r="BG43" s="164">
        <v>0</v>
      </c>
      <c r="BH43" s="164">
        <f>'Production Summary'!$N$30</f>
        <v>500</v>
      </c>
      <c r="BI43" s="164">
        <f>'Production Summary'!$M$30</f>
        <v>250</v>
      </c>
      <c r="BJ43" s="164">
        <v>0</v>
      </c>
      <c r="BK43" s="386"/>
      <c r="BL43" s="164">
        <f>'Production Summary'!$N$32</f>
        <v>875</v>
      </c>
      <c r="BM43" s="164">
        <f>'Production Summary'!$N$34</f>
        <v>360.59999999999997</v>
      </c>
      <c r="BN43" s="164">
        <f>'Production Summary'!$M$34</f>
        <v>6.01</v>
      </c>
      <c r="BO43" s="164">
        <v>0</v>
      </c>
      <c r="BP43" s="164">
        <f>'Production Summary'!$N$36</f>
        <v>717</v>
      </c>
      <c r="BQ43" s="164">
        <f>'Production Summary'!$M$36</f>
        <v>11.95</v>
      </c>
      <c r="BR43" s="164">
        <v>0</v>
      </c>
      <c r="BS43" s="164">
        <f>'Production Summary'!$N$37</f>
        <v>210</v>
      </c>
      <c r="BT43" s="164">
        <f>'Production Summary'!$M$37</f>
        <v>21</v>
      </c>
      <c r="BU43" s="164">
        <v>0</v>
      </c>
      <c r="BV43" s="164">
        <f>'Production Summary'!$N$38</f>
        <v>280</v>
      </c>
      <c r="BW43" s="164">
        <f>'Production Summary'!$M$38</f>
        <v>28</v>
      </c>
      <c r="BX43" s="164">
        <v>0</v>
      </c>
      <c r="BY43" s="165">
        <f>'Production Summary'!$N$39</f>
        <v>300.38406247988502</v>
      </c>
      <c r="BZ43" s="164">
        <f>'Production Summary'!$M$39</f>
        <v>30.038406247988501</v>
      </c>
      <c r="CA43" s="164">
        <v>0</v>
      </c>
      <c r="CB43" s="164">
        <f>'Production Summary'!$N$40</f>
        <v>131.30000000000001</v>
      </c>
      <c r="CC43" s="164">
        <f>'Production Summary'!$M$40</f>
        <v>13.13</v>
      </c>
      <c r="CD43" s="164">
        <v>0</v>
      </c>
      <c r="CE43" s="164">
        <f>'Production Summary'!$N$42</f>
        <v>1136.3519999999996</v>
      </c>
      <c r="CF43" s="164">
        <f>'Production Summary'!$M$42</f>
        <v>81.167999999999978</v>
      </c>
      <c r="CG43" s="164">
        <v>0</v>
      </c>
      <c r="CH43" s="164">
        <v>0</v>
      </c>
      <c r="CI43" s="164">
        <f>'Production Summary'!$N$43</f>
        <v>184</v>
      </c>
      <c r="CJ43" s="164">
        <v>0</v>
      </c>
      <c r="CK43" s="164">
        <f>'Production Summary'!$N$44</f>
        <v>355</v>
      </c>
      <c r="CL43" s="164">
        <v>0</v>
      </c>
      <c r="CM43" s="375">
        <f>'Production Summary'!$N$45</f>
        <v>1650</v>
      </c>
      <c r="CN43" s="164">
        <f>'Production Summary'!$N$46</f>
        <v>270</v>
      </c>
      <c r="CO43" s="164">
        <f>'Production Summary'!$N$47</f>
        <v>1350</v>
      </c>
      <c r="CP43" s="166"/>
      <c r="CQ43" s="164">
        <f>'Production Summary'!$N$49</f>
        <v>8004.1580041580037</v>
      </c>
      <c r="CR43" s="164">
        <f>'Production Summary'!$M$49</f>
        <v>66.701316701316699</v>
      </c>
      <c r="CS43" s="164">
        <f>'Production Summary'!$N$50</f>
        <v>13331.600831600828</v>
      </c>
      <c r="CT43" s="164">
        <f>'Production Summary'!$M$50</f>
        <v>148.1288981288981</v>
      </c>
      <c r="CU43" s="164">
        <f>'Production Summary'!$N$51</f>
        <v>12785.862785862784</v>
      </c>
      <c r="CV43" s="164">
        <f>'Production Summary'!$M$51</f>
        <v>355.16285516285512</v>
      </c>
      <c r="CW43" s="164">
        <f>'Production Summary'!$N$52</f>
        <v>12629.937629937627</v>
      </c>
      <c r="CX43" s="164">
        <f>'Production Summary'!$M$52</f>
        <v>701.66320166320156</v>
      </c>
      <c r="CY43" s="164">
        <f>'Production Summary'!$N$53</f>
        <v>12396.049896049895</v>
      </c>
      <c r="CZ43" s="164">
        <f>'Production Summary'!$M$53</f>
        <v>688.66943866943859</v>
      </c>
      <c r="DA43" s="164">
        <f>'Production Summary'!$N$54</f>
        <v>13799.376299376298</v>
      </c>
      <c r="DB43" s="164">
        <f>'Production Summary'!$M$54</f>
        <v>766.63201663201653</v>
      </c>
      <c r="DC43" s="328">
        <f>'Production Summary'!$N$60</f>
        <v>12863.825363825363</v>
      </c>
      <c r="DD43" s="328">
        <f>'Production Summary'!$M$60</f>
        <v>714.65696465696465</v>
      </c>
      <c r="DE43" s="164">
        <f>'Production Summary'!$N$59</f>
        <v>11148.648648648648</v>
      </c>
      <c r="DF43" s="328">
        <f>'Production Summary'!$M$59</f>
        <v>619.36936936936934</v>
      </c>
      <c r="DG43" s="164">
        <f>'Production Summary'!$N$55</f>
        <v>13842.68884268884</v>
      </c>
      <c r="DH43" s="164">
        <f>'Production Summary'!$M$55</f>
        <v>3460.67221067221</v>
      </c>
      <c r="DI43" s="164">
        <f>'Production Summary'!$N$56</f>
        <v>13097.713097713096</v>
      </c>
      <c r="DJ43" s="164">
        <f>'Production Summary'!$M$56</f>
        <v>163.72141372141371</v>
      </c>
      <c r="DK43" s="164">
        <f>'Production Summary'!$N$57</f>
        <v>14189.189189189186</v>
      </c>
      <c r="DL43" s="164">
        <f>'Production Summary'!$M$57</f>
        <v>394.14414414414409</v>
      </c>
      <c r="DM43" s="164">
        <f>'Production Summary'!$N$58</f>
        <v>14017.671517671517</v>
      </c>
      <c r="DN43" s="164">
        <f>'Production Summary'!$M$58</f>
        <v>778.75952875952873</v>
      </c>
      <c r="DO43" s="164">
        <f>'Production Summary'!$N$61</f>
        <v>4500</v>
      </c>
      <c r="DP43" s="328">
        <f>'Production Summary'!$M$61</f>
        <v>750</v>
      </c>
      <c r="DQ43" s="164">
        <v>0</v>
      </c>
      <c r="DR43" s="164">
        <f>'Production Summary'!$N$62</f>
        <v>8900</v>
      </c>
      <c r="DS43" s="164">
        <f>'Production Summary'!$N$70</f>
        <v>300</v>
      </c>
      <c r="DT43" s="328">
        <f>'Production Summary'!$M$70</f>
        <v>25</v>
      </c>
      <c r="DU43" s="164">
        <v>0</v>
      </c>
      <c r="DV43" s="164">
        <f>'Production Summary'!$N$71</f>
        <v>150</v>
      </c>
      <c r="DW43" s="164">
        <v>0</v>
      </c>
      <c r="DX43" s="164">
        <f>'Production Summary'!$N$64</f>
        <v>192</v>
      </c>
      <c r="DY43" s="164">
        <v>0</v>
      </c>
      <c r="DZ43" s="391">
        <f>'Production Summary'!$N$65</f>
        <v>384</v>
      </c>
      <c r="EA43" s="164">
        <v>0</v>
      </c>
      <c r="EB43" s="391">
        <f>'Production Summary'!$N$66</f>
        <v>192</v>
      </c>
      <c r="EC43" s="164">
        <v>0</v>
      </c>
      <c r="ED43" s="164">
        <f>'Production Summary'!$N$67</f>
        <v>96</v>
      </c>
      <c r="EE43" s="164">
        <v>0</v>
      </c>
      <c r="EF43" s="164">
        <f>'Production Summary'!$N$68</f>
        <v>96</v>
      </c>
      <c r="EG43" s="164">
        <v>0</v>
      </c>
      <c r="EH43" s="164">
        <f>'Production Summary'!$N$69</f>
        <v>340</v>
      </c>
      <c r="EI43" s="101">
        <f t="shared" si="4"/>
        <v>704640818.65389717</v>
      </c>
      <c r="EJ43" s="3"/>
      <c r="EK43" s="3"/>
      <c r="ER43" s="64" t="s">
        <v>59</v>
      </c>
      <c r="ES43" s="61" t="str">
        <f t="shared" si="5"/>
        <v/>
      </c>
      <c r="ET43" s="24">
        <f t="shared" si="2"/>
        <v>704640818.65389717</v>
      </c>
    </row>
    <row r="44" spans="1:150" ht="15" customHeight="1">
      <c r="A44" t="b">
        <f>C44=Jagdalpur!C44</f>
        <v>1</v>
      </c>
      <c r="B44" s="65">
        <f t="shared" si="3"/>
        <v>39</v>
      </c>
      <c r="C44" s="61" t="str">
        <f>IF(Jagdalpur!C44="","",Jagdalpur!C44)</f>
        <v/>
      </c>
      <c r="D44" s="164">
        <f>'Production Summary'!$N$4</f>
        <v>666</v>
      </c>
      <c r="E44" s="164">
        <f>'Production Summary'!$M$4</f>
        <v>27.75</v>
      </c>
      <c r="F44" s="164">
        <v>0</v>
      </c>
      <c r="G44" s="164">
        <f>'Production Summary'!$N$5</f>
        <v>666</v>
      </c>
      <c r="H44" s="164">
        <f>'Production Summary'!$M$5</f>
        <v>27.75</v>
      </c>
      <c r="I44" s="164">
        <v>0</v>
      </c>
      <c r="J44" s="164">
        <f>'Production Summary'!$N$6</f>
        <v>200</v>
      </c>
      <c r="K44" s="328">
        <f>'Production Summary'!$M$6</f>
        <v>7.5</v>
      </c>
      <c r="L44" s="164">
        <v>0</v>
      </c>
      <c r="M44" s="365">
        <f>'Production Summary'!$N$7</f>
        <v>612.72</v>
      </c>
      <c r="N44" s="367">
        <f>'Production Summary'!$M$7</f>
        <v>25.53</v>
      </c>
      <c r="O44" s="164">
        <v>0</v>
      </c>
      <c r="P44" s="164">
        <f>'Production Summary'!$N$8</f>
        <v>780</v>
      </c>
      <c r="Q44" s="164">
        <f>'Production Summary'!$M$8</f>
        <v>65</v>
      </c>
      <c r="R44" s="164">
        <v>0</v>
      </c>
      <c r="S44" s="164">
        <f>'Production Summary'!$N$9</f>
        <v>720</v>
      </c>
      <c r="T44" s="164">
        <f>'Production Summary'!$M$9</f>
        <v>60</v>
      </c>
      <c r="U44" s="164">
        <v>0</v>
      </c>
      <c r="V44" s="164">
        <f>'Production Summary'!$N$10</f>
        <v>876</v>
      </c>
      <c r="W44" s="164">
        <f>'Production Summary'!$M$10</f>
        <v>73</v>
      </c>
      <c r="X44" s="164">
        <v>0</v>
      </c>
      <c r="Y44" s="164">
        <f>'Production Summary'!$N$14</f>
        <v>177</v>
      </c>
      <c r="Z44" s="328">
        <f>'Production Summary'!$M$14</f>
        <v>14.75</v>
      </c>
      <c r="AA44" s="164">
        <v>0</v>
      </c>
      <c r="AB44" s="164">
        <f>'Production Summary'!$N$15</f>
        <v>126</v>
      </c>
      <c r="AC44" s="164">
        <f>'Production Summary'!$M$15</f>
        <v>21</v>
      </c>
      <c r="AD44" s="164">
        <v>0</v>
      </c>
      <c r="AE44" s="359">
        <f>'Production Summary'!$N$16</f>
        <v>252</v>
      </c>
      <c r="AF44" s="164">
        <f>'Production Summary'!$M$16</f>
        <v>21</v>
      </c>
      <c r="AG44" s="164">
        <v>0</v>
      </c>
      <c r="AH44" s="164">
        <f>'Production Summary'!$N$18</f>
        <v>1035</v>
      </c>
      <c r="AI44" s="164">
        <f>'Production Summary'!$M$18</f>
        <v>17.25</v>
      </c>
      <c r="AJ44" s="164">
        <v>0</v>
      </c>
      <c r="AK44" s="164">
        <f>'Production Summary'!$N$19</f>
        <v>870</v>
      </c>
      <c r="AL44" s="164">
        <f>'Production Summary'!$M$19</f>
        <v>29</v>
      </c>
      <c r="AM44" s="164">
        <v>0</v>
      </c>
      <c r="AN44" s="164">
        <f>'Production Summary'!$N$20</f>
        <v>864</v>
      </c>
      <c r="AO44" s="164">
        <f>'Production Summary'!$M$20</f>
        <v>72</v>
      </c>
      <c r="AP44" s="164">
        <v>0</v>
      </c>
      <c r="AQ44" s="164">
        <f>'Production Summary'!$N$21</f>
        <v>670</v>
      </c>
      <c r="AR44" s="164">
        <f>'Production Summary'!$M$21</f>
        <v>335</v>
      </c>
      <c r="AS44" s="164">
        <v>0</v>
      </c>
      <c r="AT44" s="386">
        <f>'Production Summary'!$N$22</f>
        <v>375</v>
      </c>
      <c r="AU44" s="164">
        <f>'Production Summary'!$N$23</f>
        <v>1050</v>
      </c>
      <c r="AV44" s="164">
        <f>'Production Summary'!$N$25</f>
        <v>300</v>
      </c>
      <c r="AW44" s="164">
        <f>'Production Summary'!$M$25</f>
        <v>25</v>
      </c>
      <c r="AX44" s="164">
        <v>0</v>
      </c>
      <c r="AY44" s="164">
        <f>'Production Summary'!$N$26</f>
        <v>300</v>
      </c>
      <c r="AZ44" s="164">
        <f>'Production Summary'!$M$26</f>
        <v>25</v>
      </c>
      <c r="BA44" s="164">
        <v>0</v>
      </c>
      <c r="BB44" s="164">
        <f>'Production Summary'!$N$28</f>
        <v>777</v>
      </c>
      <c r="BC44" s="164">
        <f>'Production Summary'!$M$28</f>
        <v>12.95</v>
      </c>
      <c r="BD44" s="164">
        <v>0</v>
      </c>
      <c r="BE44" s="164">
        <f>'Production Summary'!$N$29</f>
        <v>612</v>
      </c>
      <c r="BF44" s="164">
        <f>'Production Summary'!$M$29</f>
        <v>51</v>
      </c>
      <c r="BG44" s="164">
        <v>0</v>
      </c>
      <c r="BH44" s="164">
        <f>'Production Summary'!$N$30</f>
        <v>500</v>
      </c>
      <c r="BI44" s="164">
        <f>'Production Summary'!$M$30</f>
        <v>250</v>
      </c>
      <c r="BJ44" s="164">
        <v>0</v>
      </c>
      <c r="BK44" s="386"/>
      <c r="BL44" s="164">
        <f>'Production Summary'!$N$32</f>
        <v>875</v>
      </c>
      <c r="BM44" s="164">
        <f>'Production Summary'!$N$34</f>
        <v>360.59999999999997</v>
      </c>
      <c r="BN44" s="164">
        <f>'Production Summary'!$M$34</f>
        <v>6.01</v>
      </c>
      <c r="BO44" s="164">
        <v>0</v>
      </c>
      <c r="BP44" s="164">
        <f>'Production Summary'!$N$36</f>
        <v>717</v>
      </c>
      <c r="BQ44" s="164">
        <f>'Production Summary'!$M$36</f>
        <v>11.95</v>
      </c>
      <c r="BR44" s="164">
        <v>0</v>
      </c>
      <c r="BS44" s="164">
        <f>'Production Summary'!$N$37</f>
        <v>210</v>
      </c>
      <c r="BT44" s="164">
        <f>'Production Summary'!$M$37</f>
        <v>21</v>
      </c>
      <c r="BU44" s="164">
        <v>0</v>
      </c>
      <c r="BV44" s="164">
        <f>'Production Summary'!$N$38</f>
        <v>280</v>
      </c>
      <c r="BW44" s="164">
        <f>'Production Summary'!$M$38</f>
        <v>28</v>
      </c>
      <c r="BX44" s="164">
        <v>0</v>
      </c>
      <c r="BY44" s="165">
        <f>'Production Summary'!$N$39</f>
        <v>300.38406247988502</v>
      </c>
      <c r="BZ44" s="164">
        <f>'Production Summary'!$M$39</f>
        <v>30.038406247988501</v>
      </c>
      <c r="CA44" s="164">
        <v>0</v>
      </c>
      <c r="CB44" s="164">
        <f>'Production Summary'!$N$40</f>
        <v>131.30000000000001</v>
      </c>
      <c r="CC44" s="164">
        <f>'Production Summary'!$M$40</f>
        <v>13.13</v>
      </c>
      <c r="CD44" s="164">
        <v>0</v>
      </c>
      <c r="CE44" s="164">
        <f>'Production Summary'!$N$42</f>
        <v>1136.3519999999996</v>
      </c>
      <c r="CF44" s="164">
        <f>'Production Summary'!$M$42</f>
        <v>81.167999999999978</v>
      </c>
      <c r="CG44" s="164">
        <v>0</v>
      </c>
      <c r="CH44" s="164">
        <v>0</v>
      </c>
      <c r="CI44" s="164">
        <f>'Production Summary'!$N$43</f>
        <v>184</v>
      </c>
      <c r="CJ44" s="164">
        <v>0</v>
      </c>
      <c r="CK44" s="164">
        <f>'Production Summary'!$N$44</f>
        <v>355</v>
      </c>
      <c r="CL44" s="164">
        <v>0</v>
      </c>
      <c r="CM44" s="375">
        <f>'Production Summary'!$N$45</f>
        <v>1650</v>
      </c>
      <c r="CN44" s="164">
        <f>'Production Summary'!$N$46</f>
        <v>270</v>
      </c>
      <c r="CO44" s="164">
        <f>'Production Summary'!$N$47</f>
        <v>1350</v>
      </c>
      <c r="CP44" s="166"/>
      <c r="CQ44" s="164">
        <f>'Production Summary'!$N$49</f>
        <v>8004.1580041580037</v>
      </c>
      <c r="CR44" s="164">
        <f>'Production Summary'!$M$49</f>
        <v>66.701316701316699</v>
      </c>
      <c r="CS44" s="164">
        <f>'Production Summary'!$N$50</f>
        <v>13331.600831600828</v>
      </c>
      <c r="CT44" s="164">
        <f>'Production Summary'!$M$50</f>
        <v>148.1288981288981</v>
      </c>
      <c r="CU44" s="164">
        <f>'Production Summary'!$N$51</f>
        <v>12785.862785862784</v>
      </c>
      <c r="CV44" s="164">
        <f>'Production Summary'!$M$51</f>
        <v>355.16285516285512</v>
      </c>
      <c r="CW44" s="164">
        <f>'Production Summary'!$N$52</f>
        <v>12629.937629937627</v>
      </c>
      <c r="CX44" s="164">
        <f>'Production Summary'!$M$52</f>
        <v>701.66320166320156</v>
      </c>
      <c r="CY44" s="164">
        <f>'Production Summary'!$N$53</f>
        <v>12396.049896049895</v>
      </c>
      <c r="CZ44" s="164">
        <f>'Production Summary'!$M$53</f>
        <v>688.66943866943859</v>
      </c>
      <c r="DA44" s="164">
        <f>'Production Summary'!$N$54</f>
        <v>13799.376299376298</v>
      </c>
      <c r="DB44" s="164">
        <f>'Production Summary'!$M$54</f>
        <v>766.63201663201653</v>
      </c>
      <c r="DC44" s="328">
        <f>'Production Summary'!$N$60</f>
        <v>12863.825363825363</v>
      </c>
      <c r="DD44" s="328">
        <f>'Production Summary'!$M$60</f>
        <v>714.65696465696465</v>
      </c>
      <c r="DE44" s="164">
        <f>'Production Summary'!$N$59</f>
        <v>11148.648648648648</v>
      </c>
      <c r="DF44" s="328">
        <f>'Production Summary'!$M$59</f>
        <v>619.36936936936934</v>
      </c>
      <c r="DG44" s="164">
        <f>'Production Summary'!$N$55</f>
        <v>13842.68884268884</v>
      </c>
      <c r="DH44" s="164">
        <f>'Production Summary'!$M$55</f>
        <v>3460.67221067221</v>
      </c>
      <c r="DI44" s="164">
        <f>'Production Summary'!$N$56</f>
        <v>13097.713097713096</v>
      </c>
      <c r="DJ44" s="164">
        <f>'Production Summary'!$M$56</f>
        <v>163.72141372141371</v>
      </c>
      <c r="DK44" s="164">
        <f>'Production Summary'!$N$57</f>
        <v>14189.189189189186</v>
      </c>
      <c r="DL44" s="164">
        <f>'Production Summary'!$M$57</f>
        <v>394.14414414414409</v>
      </c>
      <c r="DM44" s="164">
        <f>'Production Summary'!$N$58</f>
        <v>14017.671517671517</v>
      </c>
      <c r="DN44" s="164">
        <f>'Production Summary'!$M$58</f>
        <v>778.75952875952873</v>
      </c>
      <c r="DO44" s="164">
        <f>'Production Summary'!$N$61</f>
        <v>4500</v>
      </c>
      <c r="DP44" s="328">
        <f>'Production Summary'!$M$61</f>
        <v>750</v>
      </c>
      <c r="DQ44" s="164">
        <v>0</v>
      </c>
      <c r="DR44" s="164">
        <f>'Production Summary'!$N$62</f>
        <v>8900</v>
      </c>
      <c r="DS44" s="164">
        <f>'Production Summary'!$N$70</f>
        <v>300</v>
      </c>
      <c r="DT44" s="328">
        <f>'Production Summary'!$M$70</f>
        <v>25</v>
      </c>
      <c r="DU44" s="164">
        <v>0</v>
      </c>
      <c r="DV44" s="164">
        <f>'Production Summary'!$N$71</f>
        <v>150</v>
      </c>
      <c r="DW44" s="164">
        <v>0</v>
      </c>
      <c r="DX44" s="164">
        <f>'Production Summary'!$N$64</f>
        <v>192</v>
      </c>
      <c r="DY44" s="164">
        <v>0</v>
      </c>
      <c r="DZ44" s="391">
        <f>'Production Summary'!$N$65</f>
        <v>384</v>
      </c>
      <c r="EA44" s="164">
        <v>0</v>
      </c>
      <c r="EB44" s="391">
        <f>'Production Summary'!$N$66</f>
        <v>192</v>
      </c>
      <c r="EC44" s="164">
        <v>0</v>
      </c>
      <c r="ED44" s="164">
        <f>'Production Summary'!$N$67</f>
        <v>96</v>
      </c>
      <c r="EE44" s="164">
        <v>0</v>
      </c>
      <c r="EF44" s="164">
        <f>'Production Summary'!$N$68</f>
        <v>96</v>
      </c>
      <c r="EG44" s="164">
        <v>0</v>
      </c>
      <c r="EH44" s="164">
        <f>'Production Summary'!$N$69</f>
        <v>340</v>
      </c>
      <c r="EI44" s="101">
        <f t="shared" si="4"/>
        <v>704640818.65389717</v>
      </c>
      <c r="EJ44" s="3"/>
      <c r="EK44" s="3"/>
      <c r="ER44" s="64" t="s">
        <v>60</v>
      </c>
      <c r="ES44" s="61" t="str">
        <f t="shared" si="5"/>
        <v/>
      </c>
      <c r="ET44" s="24">
        <f t="shared" si="2"/>
        <v>704640818.65389717</v>
      </c>
    </row>
    <row r="45" spans="1:150" ht="15" customHeight="1">
      <c r="A45" t="b">
        <f>C45=Jagdalpur!C45</f>
        <v>1</v>
      </c>
      <c r="B45" s="65">
        <f t="shared" si="3"/>
        <v>40</v>
      </c>
      <c r="C45" s="61" t="str">
        <f>IF(Jagdalpur!C45="","",Jagdalpur!C45)</f>
        <v/>
      </c>
      <c r="D45" s="164">
        <f>'Production Summary'!$N$4</f>
        <v>666</v>
      </c>
      <c r="E45" s="164">
        <f>'Production Summary'!$M$4</f>
        <v>27.75</v>
      </c>
      <c r="F45" s="164">
        <v>0</v>
      </c>
      <c r="G45" s="164">
        <f>'Production Summary'!$N$5</f>
        <v>666</v>
      </c>
      <c r="H45" s="164">
        <f>'Production Summary'!$M$5</f>
        <v>27.75</v>
      </c>
      <c r="I45" s="164">
        <v>0</v>
      </c>
      <c r="J45" s="164">
        <f>'Production Summary'!$N$6</f>
        <v>200</v>
      </c>
      <c r="K45" s="328">
        <f>'Production Summary'!$M$6</f>
        <v>7.5</v>
      </c>
      <c r="L45" s="164">
        <v>0</v>
      </c>
      <c r="M45" s="365">
        <f>'Production Summary'!$N$7</f>
        <v>612.72</v>
      </c>
      <c r="N45" s="367">
        <f>'Production Summary'!$M$7</f>
        <v>25.53</v>
      </c>
      <c r="O45" s="164">
        <v>0</v>
      </c>
      <c r="P45" s="164">
        <f>'Production Summary'!$N$8</f>
        <v>780</v>
      </c>
      <c r="Q45" s="164">
        <f>'Production Summary'!$M$8</f>
        <v>65</v>
      </c>
      <c r="R45" s="164">
        <v>0</v>
      </c>
      <c r="S45" s="164">
        <f>'Production Summary'!$N$9</f>
        <v>720</v>
      </c>
      <c r="T45" s="164">
        <f>'Production Summary'!$M$9</f>
        <v>60</v>
      </c>
      <c r="U45" s="164">
        <v>0</v>
      </c>
      <c r="V45" s="164">
        <f>'Production Summary'!$N$10</f>
        <v>876</v>
      </c>
      <c r="W45" s="164">
        <f>'Production Summary'!$M$10</f>
        <v>73</v>
      </c>
      <c r="X45" s="164">
        <v>0</v>
      </c>
      <c r="Y45" s="164">
        <f>'Production Summary'!$N$14</f>
        <v>177</v>
      </c>
      <c r="Z45" s="328">
        <f>'Production Summary'!$M$14</f>
        <v>14.75</v>
      </c>
      <c r="AA45" s="164">
        <v>0</v>
      </c>
      <c r="AB45" s="164">
        <f>'Production Summary'!$N$15</f>
        <v>126</v>
      </c>
      <c r="AC45" s="164">
        <f>'Production Summary'!$M$15</f>
        <v>21</v>
      </c>
      <c r="AD45" s="164">
        <v>0</v>
      </c>
      <c r="AE45" s="359">
        <f>'Production Summary'!$N$16</f>
        <v>252</v>
      </c>
      <c r="AF45" s="164">
        <f>'Production Summary'!$M$16</f>
        <v>21</v>
      </c>
      <c r="AG45" s="164">
        <v>0</v>
      </c>
      <c r="AH45" s="164">
        <f>'Production Summary'!$N$18</f>
        <v>1035</v>
      </c>
      <c r="AI45" s="164">
        <f>'Production Summary'!$M$18</f>
        <v>17.25</v>
      </c>
      <c r="AJ45" s="164">
        <v>0</v>
      </c>
      <c r="AK45" s="164">
        <f>'Production Summary'!$N$19</f>
        <v>870</v>
      </c>
      <c r="AL45" s="164">
        <f>'Production Summary'!$M$19</f>
        <v>29</v>
      </c>
      <c r="AM45" s="164">
        <v>0</v>
      </c>
      <c r="AN45" s="164">
        <f>'Production Summary'!$N$20</f>
        <v>864</v>
      </c>
      <c r="AO45" s="164">
        <f>'Production Summary'!$M$20</f>
        <v>72</v>
      </c>
      <c r="AP45" s="164">
        <v>0</v>
      </c>
      <c r="AQ45" s="164">
        <f>'Production Summary'!$N$21</f>
        <v>670</v>
      </c>
      <c r="AR45" s="164">
        <f>'Production Summary'!$M$21</f>
        <v>335</v>
      </c>
      <c r="AS45" s="164">
        <v>0</v>
      </c>
      <c r="AT45" s="386">
        <f>'Production Summary'!$N$22</f>
        <v>375</v>
      </c>
      <c r="AU45" s="164">
        <f>'Production Summary'!$N$23</f>
        <v>1050</v>
      </c>
      <c r="AV45" s="164">
        <f>'Production Summary'!$N$25</f>
        <v>300</v>
      </c>
      <c r="AW45" s="164">
        <f>'Production Summary'!$M$25</f>
        <v>25</v>
      </c>
      <c r="AX45" s="164">
        <v>0</v>
      </c>
      <c r="AY45" s="164">
        <f>'Production Summary'!$N$26</f>
        <v>300</v>
      </c>
      <c r="AZ45" s="164">
        <f>'Production Summary'!$M$26</f>
        <v>25</v>
      </c>
      <c r="BA45" s="164">
        <v>0</v>
      </c>
      <c r="BB45" s="164">
        <f>'Production Summary'!$N$28</f>
        <v>777</v>
      </c>
      <c r="BC45" s="164">
        <f>'Production Summary'!$M$28</f>
        <v>12.95</v>
      </c>
      <c r="BD45" s="164">
        <v>0</v>
      </c>
      <c r="BE45" s="164">
        <f>'Production Summary'!$N$29</f>
        <v>612</v>
      </c>
      <c r="BF45" s="164">
        <f>'Production Summary'!$M$29</f>
        <v>51</v>
      </c>
      <c r="BG45" s="164">
        <v>0</v>
      </c>
      <c r="BH45" s="164">
        <f>'Production Summary'!$N$30</f>
        <v>500</v>
      </c>
      <c r="BI45" s="164">
        <f>'Production Summary'!$M$30</f>
        <v>250</v>
      </c>
      <c r="BJ45" s="164">
        <v>0</v>
      </c>
      <c r="BK45" s="386"/>
      <c r="BL45" s="164">
        <f>'Production Summary'!$N$32</f>
        <v>875</v>
      </c>
      <c r="BM45" s="164">
        <f>'Production Summary'!$N$34</f>
        <v>360.59999999999997</v>
      </c>
      <c r="BN45" s="164">
        <f>'Production Summary'!$M$34</f>
        <v>6.01</v>
      </c>
      <c r="BO45" s="164">
        <v>0</v>
      </c>
      <c r="BP45" s="164">
        <f>'Production Summary'!$N$36</f>
        <v>717</v>
      </c>
      <c r="BQ45" s="164">
        <f>'Production Summary'!$M$36</f>
        <v>11.95</v>
      </c>
      <c r="BR45" s="164">
        <v>0</v>
      </c>
      <c r="BS45" s="164">
        <f>'Production Summary'!$N$37</f>
        <v>210</v>
      </c>
      <c r="BT45" s="164">
        <f>'Production Summary'!$M$37</f>
        <v>21</v>
      </c>
      <c r="BU45" s="164">
        <v>0</v>
      </c>
      <c r="BV45" s="164">
        <f>'Production Summary'!$N$38</f>
        <v>280</v>
      </c>
      <c r="BW45" s="164">
        <f>'Production Summary'!$M$38</f>
        <v>28</v>
      </c>
      <c r="BX45" s="164">
        <v>0</v>
      </c>
      <c r="BY45" s="165">
        <f>'Production Summary'!$N$39</f>
        <v>300.38406247988502</v>
      </c>
      <c r="BZ45" s="164">
        <f>'Production Summary'!$M$39</f>
        <v>30.038406247988501</v>
      </c>
      <c r="CA45" s="164">
        <v>0</v>
      </c>
      <c r="CB45" s="164">
        <f>'Production Summary'!$N$40</f>
        <v>131.30000000000001</v>
      </c>
      <c r="CC45" s="164">
        <f>'Production Summary'!$M$40</f>
        <v>13.13</v>
      </c>
      <c r="CD45" s="164">
        <v>0</v>
      </c>
      <c r="CE45" s="164">
        <f>'Production Summary'!$N$42</f>
        <v>1136.3519999999996</v>
      </c>
      <c r="CF45" s="164">
        <f>'Production Summary'!$M$42</f>
        <v>81.167999999999978</v>
      </c>
      <c r="CG45" s="164">
        <v>0</v>
      </c>
      <c r="CH45" s="164">
        <v>0</v>
      </c>
      <c r="CI45" s="164">
        <f>'Production Summary'!$N$43</f>
        <v>184</v>
      </c>
      <c r="CJ45" s="164">
        <v>0</v>
      </c>
      <c r="CK45" s="164">
        <f>'Production Summary'!$N$44</f>
        <v>355</v>
      </c>
      <c r="CL45" s="164">
        <v>0</v>
      </c>
      <c r="CM45" s="375">
        <f>'Production Summary'!$N$45</f>
        <v>1650</v>
      </c>
      <c r="CN45" s="164">
        <f>'Production Summary'!$N$46</f>
        <v>270</v>
      </c>
      <c r="CO45" s="164">
        <f>'Production Summary'!$N$47</f>
        <v>1350</v>
      </c>
      <c r="CP45" s="166"/>
      <c r="CQ45" s="164">
        <f>'Production Summary'!$N$49</f>
        <v>8004.1580041580037</v>
      </c>
      <c r="CR45" s="164">
        <f>'Production Summary'!$M$49</f>
        <v>66.701316701316699</v>
      </c>
      <c r="CS45" s="164">
        <f>'Production Summary'!$N$50</f>
        <v>13331.600831600828</v>
      </c>
      <c r="CT45" s="164">
        <f>'Production Summary'!$M$50</f>
        <v>148.1288981288981</v>
      </c>
      <c r="CU45" s="164">
        <f>'Production Summary'!$N$51</f>
        <v>12785.862785862784</v>
      </c>
      <c r="CV45" s="164">
        <f>'Production Summary'!$M$51</f>
        <v>355.16285516285512</v>
      </c>
      <c r="CW45" s="164">
        <f>'Production Summary'!$N$52</f>
        <v>12629.937629937627</v>
      </c>
      <c r="CX45" s="164">
        <f>'Production Summary'!$M$52</f>
        <v>701.66320166320156</v>
      </c>
      <c r="CY45" s="164">
        <f>'Production Summary'!$N$53</f>
        <v>12396.049896049895</v>
      </c>
      <c r="CZ45" s="164">
        <f>'Production Summary'!$M$53</f>
        <v>688.66943866943859</v>
      </c>
      <c r="DA45" s="164">
        <f>'Production Summary'!$N$54</f>
        <v>13799.376299376298</v>
      </c>
      <c r="DB45" s="164">
        <f>'Production Summary'!$M$54</f>
        <v>766.63201663201653</v>
      </c>
      <c r="DC45" s="328">
        <f>'Production Summary'!$N$60</f>
        <v>12863.825363825363</v>
      </c>
      <c r="DD45" s="328">
        <f>'Production Summary'!$M$60</f>
        <v>714.65696465696465</v>
      </c>
      <c r="DE45" s="164">
        <f>'Production Summary'!$N$59</f>
        <v>11148.648648648648</v>
      </c>
      <c r="DF45" s="328">
        <f>'Production Summary'!$M$59</f>
        <v>619.36936936936934</v>
      </c>
      <c r="DG45" s="164">
        <f>'Production Summary'!$N$55</f>
        <v>13842.68884268884</v>
      </c>
      <c r="DH45" s="164">
        <f>'Production Summary'!$M$55</f>
        <v>3460.67221067221</v>
      </c>
      <c r="DI45" s="164">
        <f>'Production Summary'!$N$56</f>
        <v>13097.713097713096</v>
      </c>
      <c r="DJ45" s="164">
        <f>'Production Summary'!$M$56</f>
        <v>163.72141372141371</v>
      </c>
      <c r="DK45" s="164">
        <f>'Production Summary'!$N$57</f>
        <v>14189.189189189186</v>
      </c>
      <c r="DL45" s="164">
        <f>'Production Summary'!$M$57</f>
        <v>394.14414414414409</v>
      </c>
      <c r="DM45" s="164">
        <f>'Production Summary'!$N$58</f>
        <v>14017.671517671517</v>
      </c>
      <c r="DN45" s="164">
        <f>'Production Summary'!$M$58</f>
        <v>778.75952875952873</v>
      </c>
      <c r="DO45" s="164">
        <f>'Production Summary'!$N$61</f>
        <v>4500</v>
      </c>
      <c r="DP45" s="328">
        <f>'Production Summary'!$M$61</f>
        <v>750</v>
      </c>
      <c r="DQ45" s="164">
        <v>0</v>
      </c>
      <c r="DR45" s="164">
        <f>'Production Summary'!$N$62</f>
        <v>8900</v>
      </c>
      <c r="DS45" s="164">
        <f>'Production Summary'!$N$70</f>
        <v>300</v>
      </c>
      <c r="DT45" s="328">
        <f>'Production Summary'!$M$70</f>
        <v>25</v>
      </c>
      <c r="DU45" s="164">
        <v>0</v>
      </c>
      <c r="DV45" s="164">
        <f>'Production Summary'!$N$71</f>
        <v>150</v>
      </c>
      <c r="DW45" s="164">
        <v>0</v>
      </c>
      <c r="DX45" s="164">
        <f>'Production Summary'!$N$64</f>
        <v>192</v>
      </c>
      <c r="DY45" s="164">
        <v>0</v>
      </c>
      <c r="DZ45" s="391">
        <f>'Production Summary'!$N$65</f>
        <v>384</v>
      </c>
      <c r="EA45" s="164">
        <v>0</v>
      </c>
      <c r="EB45" s="391">
        <f>'Production Summary'!$N$66</f>
        <v>192</v>
      </c>
      <c r="EC45" s="164">
        <v>0</v>
      </c>
      <c r="ED45" s="164">
        <f>'Production Summary'!$N$67</f>
        <v>96</v>
      </c>
      <c r="EE45" s="164">
        <v>0</v>
      </c>
      <c r="EF45" s="164">
        <f>'Production Summary'!$N$68</f>
        <v>96</v>
      </c>
      <c r="EG45" s="164">
        <v>0</v>
      </c>
      <c r="EH45" s="164">
        <f>'Production Summary'!$N$69</f>
        <v>340</v>
      </c>
      <c r="EI45" s="101">
        <f t="shared" si="4"/>
        <v>704640818.65389717</v>
      </c>
      <c r="EJ45" s="3"/>
      <c r="EK45" s="3"/>
      <c r="ER45" s="64" t="s">
        <v>61</v>
      </c>
      <c r="ES45" s="61" t="str">
        <f t="shared" si="5"/>
        <v/>
      </c>
      <c r="ET45" s="24">
        <f t="shared" si="2"/>
        <v>704640818.65389717</v>
      </c>
    </row>
    <row r="46" spans="1:150" ht="15" customHeight="1">
      <c r="A46" t="b">
        <f>C46=Jagdalpur!C46</f>
        <v>1</v>
      </c>
      <c r="B46" s="65">
        <f t="shared" si="3"/>
        <v>41</v>
      </c>
      <c r="C46" s="61" t="str">
        <f>IF(Jagdalpur!C46="","",Jagdalpur!C46)</f>
        <v/>
      </c>
      <c r="D46" s="164">
        <f>'Production Summary'!$N$4</f>
        <v>666</v>
      </c>
      <c r="E46" s="164">
        <f>'Production Summary'!$M$4</f>
        <v>27.75</v>
      </c>
      <c r="F46" s="164">
        <v>0</v>
      </c>
      <c r="G46" s="164">
        <f>'Production Summary'!$N$5</f>
        <v>666</v>
      </c>
      <c r="H46" s="164">
        <f>'Production Summary'!$M$5</f>
        <v>27.75</v>
      </c>
      <c r="I46" s="164">
        <v>0</v>
      </c>
      <c r="J46" s="164">
        <f>'Production Summary'!$N$6</f>
        <v>200</v>
      </c>
      <c r="K46" s="328">
        <f>'Production Summary'!$M$6</f>
        <v>7.5</v>
      </c>
      <c r="L46" s="164">
        <v>0</v>
      </c>
      <c r="M46" s="365">
        <f>'Production Summary'!$N$7</f>
        <v>612.72</v>
      </c>
      <c r="N46" s="367">
        <f>'Production Summary'!$M$7</f>
        <v>25.53</v>
      </c>
      <c r="O46" s="164">
        <v>0</v>
      </c>
      <c r="P46" s="164">
        <f>'Production Summary'!$N$8</f>
        <v>780</v>
      </c>
      <c r="Q46" s="164">
        <f>'Production Summary'!$M$8</f>
        <v>65</v>
      </c>
      <c r="R46" s="164">
        <v>0</v>
      </c>
      <c r="S46" s="164">
        <f>'Production Summary'!$N$9</f>
        <v>720</v>
      </c>
      <c r="T46" s="164">
        <f>'Production Summary'!$M$9</f>
        <v>60</v>
      </c>
      <c r="U46" s="164">
        <v>0</v>
      </c>
      <c r="V46" s="164">
        <f>'Production Summary'!$N$10</f>
        <v>876</v>
      </c>
      <c r="W46" s="164">
        <f>'Production Summary'!$M$10</f>
        <v>73</v>
      </c>
      <c r="X46" s="164">
        <v>0</v>
      </c>
      <c r="Y46" s="164">
        <f>'Production Summary'!$N$14</f>
        <v>177</v>
      </c>
      <c r="Z46" s="328">
        <f>'Production Summary'!$M$14</f>
        <v>14.75</v>
      </c>
      <c r="AA46" s="164">
        <v>0</v>
      </c>
      <c r="AB46" s="164">
        <f>'Production Summary'!$N$15</f>
        <v>126</v>
      </c>
      <c r="AC46" s="164">
        <f>'Production Summary'!$M$15</f>
        <v>21</v>
      </c>
      <c r="AD46" s="164">
        <v>0</v>
      </c>
      <c r="AE46" s="359">
        <f>'Production Summary'!$N$16</f>
        <v>252</v>
      </c>
      <c r="AF46" s="164">
        <f>'Production Summary'!$M$16</f>
        <v>21</v>
      </c>
      <c r="AG46" s="164">
        <v>0</v>
      </c>
      <c r="AH46" s="164">
        <f>'Production Summary'!$N$18</f>
        <v>1035</v>
      </c>
      <c r="AI46" s="164">
        <f>'Production Summary'!$M$18</f>
        <v>17.25</v>
      </c>
      <c r="AJ46" s="164">
        <v>0</v>
      </c>
      <c r="AK46" s="164">
        <f>'Production Summary'!$N$19</f>
        <v>870</v>
      </c>
      <c r="AL46" s="164">
        <f>'Production Summary'!$M$19</f>
        <v>29</v>
      </c>
      <c r="AM46" s="164">
        <v>0</v>
      </c>
      <c r="AN46" s="164">
        <f>'Production Summary'!$N$20</f>
        <v>864</v>
      </c>
      <c r="AO46" s="164">
        <f>'Production Summary'!$M$20</f>
        <v>72</v>
      </c>
      <c r="AP46" s="164">
        <v>0</v>
      </c>
      <c r="AQ46" s="164">
        <f>'Production Summary'!$N$21</f>
        <v>670</v>
      </c>
      <c r="AR46" s="164">
        <f>'Production Summary'!$M$21</f>
        <v>335</v>
      </c>
      <c r="AS46" s="164">
        <v>0</v>
      </c>
      <c r="AT46" s="386">
        <f>'Production Summary'!$N$22</f>
        <v>375</v>
      </c>
      <c r="AU46" s="164">
        <f>'Production Summary'!$N$23</f>
        <v>1050</v>
      </c>
      <c r="AV46" s="164">
        <f>'Production Summary'!$N$25</f>
        <v>300</v>
      </c>
      <c r="AW46" s="164">
        <f>'Production Summary'!$M$25</f>
        <v>25</v>
      </c>
      <c r="AX46" s="164">
        <v>0</v>
      </c>
      <c r="AY46" s="164">
        <f>'Production Summary'!$N$26</f>
        <v>300</v>
      </c>
      <c r="AZ46" s="164">
        <f>'Production Summary'!$M$26</f>
        <v>25</v>
      </c>
      <c r="BA46" s="164">
        <v>0</v>
      </c>
      <c r="BB46" s="164">
        <f>'Production Summary'!$N$28</f>
        <v>777</v>
      </c>
      <c r="BC46" s="164">
        <f>'Production Summary'!$M$28</f>
        <v>12.95</v>
      </c>
      <c r="BD46" s="164">
        <v>0</v>
      </c>
      <c r="BE46" s="164">
        <f>'Production Summary'!$N$29</f>
        <v>612</v>
      </c>
      <c r="BF46" s="164">
        <f>'Production Summary'!$M$29</f>
        <v>51</v>
      </c>
      <c r="BG46" s="164">
        <v>0</v>
      </c>
      <c r="BH46" s="164">
        <f>'Production Summary'!$N$30</f>
        <v>500</v>
      </c>
      <c r="BI46" s="164">
        <f>'Production Summary'!$M$30</f>
        <v>250</v>
      </c>
      <c r="BJ46" s="164">
        <v>0</v>
      </c>
      <c r="BK46" s="386"/>
      <c r="BL46" s="164">
        <f>'Production Summary'!$N$32</f>
        <v>875</v>
      </c>
      <c r="BM46" s="164">
        <f>'Production Summary'!$N$34</f>
        <v>360.59999999999997</v>
      </c>
      <c r="BN46" s="164">
        <f>'Production Summary'!$M$34</f>
        <v>6.01</v>
      </c>
      <c r="BO46" s="164">
        <v>0</v>
      </c>
      <c r="BP46" s="164">
        <f>'Production Summary'!$N$36</f>
        <v>717</v>
      </c>
      <c r="BQ46" s="164">
        <f>'Production Summary'!$M$36</f>
        <v>11.95</v>
      </c>
      <c r="BR46" s="164">
        <v>0</v>
      </c>
      <c r="BS46" s="164">
        <f>'Production Summary'!$N$37</f>
        <v>210</v>
      </c>
      <c r="BT46" s="164">
        <f>'Production Summary'!$M$37</f>
        <v>21</v>
      </c>
      <c r="BU46" s="164">
        <v>0</v>
      </c>
      <c r="BV46" s="164">
        <f>'Production Summary'!$N$38</f>
        <v>280</v>
      </c>
      <c r="BW46" s="164">
        <f>'Production Summary'!$M$38</f>
        <v>28</v>
      </c>
      <c r="BX46" s="164">
        <v>0</v>
      </c>
      <c r="BY46" s="165">
        <f>'Production Summary'!$N$39</f>
        <v>300.38406247988502</v>
      </c>
      <c r="BZ46" s="164">
        <f>'Production Summary'!$M$39</f>
        <v>30.038406247988501</v>
      </c>
      <c r="CA46" s="164">
        <v>0</v>
      </c>
      <c r="CB46" s="164">
        <f>'Production Summary'!$N$40</f>
        <v>131.30000000000001</v>
      </c>
      <c r="CC46" s="164">
        <f>'Production Summary'!$M$40</f>
        <v>13.13</v>
      </c>
      <c r="CD46" s="164">
        <v>0</v>
      </c>
      <c r="CE46" s="164">
        <f>'Production Summary'!$N$42</f>
        <v>1136.3519999999996</v>
      </c>
      <c r="CF46" s="164">
        <f>'Production Summary'!$M$42</f>
        <v>81.167999999999978</v>
      </c>
      <c r="CG46" s="164">
        <v>0</v>
      </c>
      <c r="CH46" s="164">
        <v>0</v>
      </c>
      <c r="CI46" s="164">
        <f>'Production Summary'!$N$43</f>
        <v>184</v>
      </c>
      <c r="CJ46" s="164">
        <v>0</v>
      </c>
      <c r="CK46" s="164">
        <f>'Production Summary'!$N$44</f>
        <v>355</v>
      </c>
      <c r="CL46" s="164">
        <v>0</v>
      </c>
      <c r="CM46" s="375">
        <f>'Production Summary'!$N$45</f>
        <v>1650</v>
      </c>
      <c r="CN46" s="164">
        <f>'Production Summary'!$N$46</f>
        <v>270</v>
      </c>
      <c r="CO46" s="164">
        <f>'Production Summary'!$N$47</f>
        <v>1350</v>
      </c>
      <c r="CP46" s="166"/>
      <c r="CQ46" s="164">
        <f>'Production Summary'!$N$49</f>
        <v>8004.1580041580037</v>
      </c>
      <c r="CR46" s="164">
        <f>'Production Summary'!$M$49</f>
        <v>66.701316701316699</v>
      </c>
      <c r="CS46" s="164">
        <f>'Production Summary'!$N$50</f>
        <v>13331.600831600828</v>
      </c>
      <c r="CT46" s="164">
        <f>'Production Summary'!$M$50</f>
        <v>148.1288981288981</v>
      </c>
      <c r="CU46" s="164">
        <f>'Production Summary'!$N$51</f>
        <v>12785.862785862784</v>
      </c>
      <c r="CV46" s="164">
        <f>'Production Summary'!$M$51</f>
        <v>355.16285516285512</v>
      </c>
      <c r="CW46" s="164">
        <f>'Production Summary'!$N$52</f>
        <v>12629.937629937627</v>
      </c>
      <c r="CX46" s="164">
        <f>'Production Summary'!$M$52</f>
        <v>701.66320166320156</v>
      </c>
      <c r="CY46" s="164">
        <f>'Production Summary'!$N$53</f>
        <v>12396.049896049895</v>
      </c>
      <c r="CZ46" s="164">
        <f>'Production Summary'!$M$53</f>
        <v>688.66943866943859</v>
      </c>
      <c r="DA46" s="164">
        <f>'Production Summary'!$N$54</f>
        <v>13799.376299376298</v>
      </c>
      <c r="DB46" s="164">
        <f>'Production Summary'!$M$54</f>
        <v>766.63201663201653</v>
      </c>
      <c r="DC46" s="328">
        <f>'Production Summary'!$N$60</f>
        <v>12863.825363825363</v>
      </c>
      <c r="DD46" s="328">
        <f>'Production Summary'!$M$60</f>
        <v>714.65696465696465</v>
      </c>
      <c r="DE46" s="164">
        <f>'Production Summary'!$N$59</f>
        <v>11148.648648648648</v>
      </c>
      <c r="DF46" s="328">
        <f>'Production Summary'!$M$59</f>
        <v>619.36936936936934</v>
      </c>
      <c r="DG46" s="164">
        <f>'Production Summary'!$N$55</f>
        <v>13842.68884268884</v>
      </c>
      <c r="DH46" s="164">
        <f>'Production Summary'!$M$55</f>
        <v>3460.67221067221</v>
      </c>
      <c r="DI46" s="164">
        <f>'Production Summary'!$N$56</f>
        <v>13097.713097713096</v>
      </c>
      <c r="DJ46" s="164">
        <f>'Production Summary'!$M$56</f>
        <v>163.72141372141371</v>
      </c>
      <c r="DK46" s="164">
        <f>'Production Summary'!$N$57</f>
        <v>14189.189189189186</v>
      </c>
      <c r="DL46" s="164">
        <f>'Production Summary'!$M$57</f>
        <v>394.14414414414409</v>
      </c>
      <c r="DM46" s="164">
        <f>'Production Summary'!$N$58</f>
        <v>14017.671517671517</v>
      </c>
      <c r="DN46" s="164">
        <f>'Production Summary'!$M$58</f>
        <v>778.75952875952873</v>
      </c>
      <c r="DO46" s="164">
        <f>'Production Summary'!$N$61</f>
        <v>4500</v>
      </c>
      <c r="DP46" s="328">
        <f>'Production Summary'!$M$61</f>
        <v>750</v>
      </c>
      <c r="DQ46" s="164">
        <v>0</v>
      </c>
      <c r="DR46" s="164">
        <f>'Production Summary'!$N$62</f>
        <v>8900</v>
      </c>
      <c r="DS46" s="164">
        <f>'Production Summary'!$N$70</f>
        <v>300</v>
      </c>
      <c r="DT46" s="328">
        <f>'Production Summary'!$M$70</f>
        <v>25</v>
      </c>
      <c r="DU46" s="164">
        <v>0</v>
      </c>
      <c r="DV46" s="164">
        <f>'Production Summary'!$N$71</f>
        <v>150</v>
      </c>
      <c r="DW46" s="164">
        <v>0</v>
      </c>
      <c r="DX46" s="164">
        <f>'Production Summary'!$N$64</f>
        <v>192</v>
      </c>
      <c r="DY46" s="164">
        <v>0</v>
      </c>
      <c r="DZ46" s="391">
        <f>'Production Summary'!$N$65</f>
        <v>384</v>
      </c>
      <c r="EA46" s="164">
        <v>0</v>
      </c>
      <c r="EB46" s="391">
        <f>'Production Summary'!$N$66</f>
        <v>192</v>
      </c>
      <c r="EC46" s="164">
        <v>0</v>
      </c>
      <c r="ED46" s="164">
        <f>'Production Summary'!$N$67</f>
        <v>96</v>
      </c>
      <c r="EE46" s="164">
        <v>0</v>
      </c>
      <c r="EF46" s="164">
        <f>'Production Summary'!$N$68</f>
        <v>96</v>
      </c>
      <c r="EG46" s="164">
        <v>0</v>
      </c>
      <c r="EH46" s="164">
        <f>'Production Summary'!$N$69</f>
        <v>340</v>
      </c>
      <c r="EI46" s="101">
        <f t="shared" si="4"/>
        <v>704640818.65389717</v>
      </c>
      <c r="EJ46" s="3"/>
      <c r="EK46" s="3"/>
      <c r="ER46" s="64" t="s">
        <v>62</v>
      </c>
      <c r="ES46" s="61" t="str">
        <f t="shared" si="5"/>
        <v/>
      </c>
      <c r="ET46" s="24">
        <f t="shared" si="2"/>
        <v>704640818.65389717</v>
      </c>
    </row>
    <row r="47" spans="1:150" ht="15" customHeight="1">
      <c r="A47" t="b">
        <f>C47=Jagdalpur!C47</f>
        <v>1</v>
      </c>
      <c r="B47" s="65">
        <f t="shared" si="3"/>
        <v>42</v>
      </c>
      <c r="C47" s="61" t="str">
        <f>IF(Jagdalpur!C47="","",Jagdalpur!C47)</f>
        <v/>
      </c>
      <c r="D47" s="164">
        <f>'Production Summary'!$N$4</f>
        <v>666</v>
      </c>
      <c r="E47" s="164">
        <f>'Production Summary'!$M$4</f>
        <v>27.75</v>
      </c>
      <c r="F47" s="164">
        <v>0</v>
      </c>
      <c r="G47" s="164">
        <f>'Production Summary'!$N$5</f>
        <v>666</v>
      </c>
      <c r="H47" s="164">
        <f>'Production Summary'!$M$5</f>
        <v>27.75</v>
      </c>
      <c r="I47" s="164">
        <v>0</v>
      </c>
      <c r="J47" s="164">
        <f>'Production Summary'!$N$6</f>
        <v>200</v>
      </c>
      <c r="K47" s="328">
        <f>'Production Summary'!$M$6</f>
        <v>7.5</v>
      </c>
      <c r="L47" s="164">
        <v>0</v>
      </c>
      <c r="M47" s="365">
        <f>'Production Summary'!$N$7</f>
        <v>612.72</v>
      </c>
      <c r="N47" s="367">
        <f>'Production Summary'!$M$7</f>
        <v>25.53</v>
      </c>
      <c r="O47" s="164">
        <v>0</v>
      </c>
      <c r="P47" s="164">
        <f>'Production Summary'!$N$8</f>
        <v>780</v>
      </c>
      <c r="Q47" s="164">
        <f>'Production Summary'!$M$8</f>
        <v>65</v>
      </c>
      <c r="R47" s="164">
        <v>0</v>
      </c>
      <c r="S47" s="164">
        <f>'Production Summary'!$N$9</f>
        <v>720</v>
      </c>
      <c r="T47" s="164">
        <f>'Production Summary'!$M$9</f>
        <v>60</v>
      </c>
      <c r="U47" s="164">
        <v>0</v>
      </c>
      <c r="V47" s="164">
        <f>'Production Summary'!$N$10</f>
        <v>876</v>
      </c>
      <c r="W47" s="164">
        <f>'Production Summary'!$M$10</f>
        <v>73</v>
      </c>
      <c r="X47" s="164">
        <v>0</v>
      </c>
      <c r="Y47" s="164">
        <f>'Production Summary'!$N$14</f>
        <v>177</v>
      </c>
      <c r="Z47" s="328">
        <f>'Production Summary'!$M$14</f>
        <v>14.75</v>
      </c>
      <c r="AA47" s="164">
        <v>0</v>
      </c>
      <c r="AB47" s="164">
        <f>'Production Summary'!$N$15</f>
        <v>126</v>
      </c>
      <c r="AC47" s="164">
        <f>'Production Summary'!$M$15</f>
        <v>21</v>
      </c>
      <c r="AD47" s="164">
        <v>0</v>
      </c>
      <c r="AE47" s="359">
        <f>'Production Summary'!$N$16</f>
        <v>252</v>
      </c>
      <c r="AF47" s="164">
        <f>'Production Summary'!$M$16</f>
        <v>21</v>
      </c>
      <c r="AG47" s="164">
        <v>0</v>
      </c>
      <c r="AH47" s="164">
        <f>'Production Summary'!$N$18</f>
        <v>1035</v>
      </c>
      <c r="AI47" s="164">
        <f>'Production Summary'!$M$18</f>
        <v>17.25</v>
      </c>
      <c r="AJ47" s="164">
        <v>0</v>
      </c>
      <c r="AK47" s="164">
        <f>'Production Summary'!$N$19</f>
        <v>870</v>
      </c>
      <c r="AL47" s="164">
        <f>'Production Summary'!$M$19</f>
        <v>29</v>
      </c>
      <c r="AM47" s="164">
        <v>0</v>
      </c>
      <c r="AN47" s="164">
        <f>'Production Summary'!$N$20</f>
        <v>864</v>
      </c>
      <c r="AO47" s="164">
        <f>'Production Summary'!$M$20</f>
        <v>72</v>
      </c>
      <c r="AP47" s="164">
        <v>0</v>
      </c>
      <c r="AQ47" s="164">
        <f>'Production Summary'!$N$21</f>
        <v>670</v>
      </c>
      <c r="AR47" s="164">
        <f>'Production Summary'!$M$21</f>
        <v>335</v>
      </c>
      <c r="AS47" s="164">
        <v>0</v>
      </c>
      <c r="AT47" s="386">
        <f>'Production Summary'!$N$22</f>
        <v>375</v>
      </c>
      <c r="AU47" s="164">
        <f>'Production Summary'!$N$23</f>
        <v>1050</v>
      </c>
      <c r="AV47" s="164">
        <f>'Production Summary'!$N$25</f>
        <v>300</v>
      </c>
      <c r="AW47" s="164">
        <f>'Production Summary'!$M$25</f>
        <v>25</v>
      </c>
      <c r="AX47" s="164">
        <v>0</v>
      </c>
      <c r="AY47" s="164">
        <f>'Production Summary'!$N$26</f>
        <v>300</v>
      </c>
      <c r="AZ47" s="164">
        <f>'Production Summary'!$M$26</f>
        <v>25</v>
      </c>
      <c r="BA47" s="164">
        <v>0</v>
      </c>
      <c r="BB47" s="164">
        <f>'Production Summary'!$N$28</f>
        <v>777</v>
      </c>
      <c r="BC47" s="164">
        <f>'Production Summary'!$M$28</f>
        <v>12.95</v>
      </c>
      <c r="BD47" s="164">
        <v>0</v>
      </c>
      <c r="BE47" s="164">
        <f>'Production Summary'!$N$29</f>
        <v>612</v>
      </c>
      <c r="BF47" s="164">
        <f>'Production Summary'!$M$29</f>
        <v>51</v>
      </c>
      <c r="BG47" s="164">
        <v>0</v>
      </c>
      <c r="BH47" s="164">
        <f>'Production Summary'!$N$30</f>
        <v>500</v>
      </c>
      <c r="BI47" s="164">
        <f>'Production Summary'!$M$30</f>
        <v>250</v>
      </c>
      <c r="BJ47" s="164">
        <v>0</v>
      </c>
      <c r="BK47" s="386"/>
      <c r="BL47" s="164">
        <f>'Production Summary'!$N$32</f>
        <v>875</v>
      </c>
      <c r="BM47" s="164">
        <f>'Production Summary'!$N$34</f>
        <v>360.59999999999997</v>
      </c>
      <c r="BN47" s="164">
        <f>'Production Summary'!$M$34</f>
        <v>6.01</v>
      </c>
      <c r="BO47" s="164">
        <v>0</v>
      </c>
      <c r="BP47" s="164">
        <f>'Production Summary'!$N$36</f>
        <v>717</v>
      </c>
      <c r="BQ47" s="164">
        <f>'Production Summary'!$M$36</f>
        <v>11.95</v>
      </c>
      <c r="BR47" s="164">
        <v>0</v>
      </c>
      <c r="BS47" s="164">
        <f>'Production Summary'!$N$37</f>
        <v>210</v>
      </c>
      <c r="BT47" s="164">
        <f>'Production Summary'!$M$37</f>
        <v>21</v>
      </c>
      <c r="BU47" s="164">
        <v>0</v>
      </c>
      <c r="BV47" s="164">
        <f>'Production Summary'!$N$38</f>
        <v>280</v>
      </c>
      <c r="BW47" s="164">
        <f>'Production Summary'!$M$38</f>
        <v>28</v>
      </c>
      <c r="BX47" s="164">
        <v>0</v>
      </c>
      <c r="BY47" s="165">
        <f>'Production Summary'!$N$39</f>
        <v>300.38406247988502</v>
      </c>
      <c r="BZ47" s="164">
        <f>'Production Summary'!$M$39</f>
        <v>30.038406247988501</v>
      </c>
      <c r="CA47" s="164">
        <v>0</v>
      </c>
      <c r="CB47" s="164">
        <f>'Production Summary'!$N$40</f>
        <v>131.30000000000001</v>
      </c>
      <c r="CC47" s="164">
        <f>'Production Summary'!$M$40</f>
        <v>13.13</v>
      </c>
      <c r="CD47" s="164">
        <v>0</v>
      </c>
      <c r="CE47" s="164">
        <f>'Production Summary'!$N$42</f>
        <v>1136.3519999999996</v>
      </c>
      <c r="CF47" s="164">
        <f>'Production Summary'!$M$42</f>
        <v>81.167999999999978</v>
      </c>
      <c r="CG47" s="164">
        <v>0</v>
      </c>
      <c r="CH47" s="164">
        <v>0</v>
      </c>
      <c r="CI47" s="164">
        <f>'Production Summary'!$N$43</f>
        <v>184</v>
      </c>
      <c r="CJ47" s="164">
        <v>0</v>
      </c>
      <c r="CK47" s="164">
        <f>'Production Summary'!$N$44</f>
        <v>355</v>
      </c>
      <c r="CL47" s="164">
        <v>0</v>
      </c>
      <c r="CM47" s="375">
        <f>'Production Summary'!$N$45</f>
        <v>1650</v>
      </c>
      <c r="CN47" s="164">
        <f>'Production Summary'!$N$46</f>
        <v>270</v>
      </c>
      <c r="CO47" s="164">
        <f>'Production Summary'!$N$47</f>
        <v>1350</v>
      </c>
      <c r="CP47" s="166"/>
      <c r="CQ47" s="164">
        <f>'Production Summary'!$N$49</f>
        <v>8004.1580041580037</v>
      </c>
      <c r="CR47" s="164">
        <f>'Production Summary'!$M$49</f>
        <v>66.701316701316699</v>
      </c>
      <c r="CS47" s="164">
        <f>'Production Summary'!$N$50</f>
        <v>13331.600831600828</v>
      </c>
      <c r="CT47" s="164">
        <f>'Production Summary'!$M$50</f>
        <v>148.1288981288981</v>
      </c>
      <c r="CU47" s="164">
        <f>'Production Summary'!$N$51</f>
        <v>12785.862785862784</v>
      </c>
      <c r="CV47" s="164">
        <f>'Production Summary'!$M$51</f>
        <v>355.16285516285512</v>
      </c>
      <c r="CW47" s="164">
        <f>'Production Summary'!$N$52</f>
        <v>12629.937629937627</v>
      </c>
      <c r="CX47" s="164">
        <f>'Production Summary'!$M$52</f>
        <v>701.66320166320156</v>
      </c>
      <c r="CY47" s="164">
        <f>'Production Summary'!$N$53</f>
        <v>12396.049896049895</v>
      </c>
      <c r="CZ47" s="164">
        <f>'Production Summary'!$M$53</f>
        <v>688.66943866943859</v>
      </c>
      <c r="DA47" s="164">
        <f>'Production Summary'!$N$54</f>
        <v>13799.376299376298</v>
      </c>
      <c r="DB47" s="164">
        <f>'Production Summary'!$M$54</f>
        <v>766.63201663201653</v>
      </c>
      <c r="DC47" s="328">
        <f>'Production Summary'!$N$60</f>
        <v>12863.825363825363</v>
      </c>
      <c r="DD47" s="328">
        <f>'Production Summary'!$M$60</f>
        <v>714.65696465696465</v>
      </c>
      <c r="DE47" s="164">
        <f>'Production Summary'!$N$59</f>
        <v>11148.648648648648</v>
      </c>
      <c r="DF47" s="328">
        <f>'Production Summary'!$M$59</f>
        <v>619.36936936936934</v>
      </c>
      <c r="DG47" s="164">
        <f>'Production Summary'!$N$55</f>
        <v>13842.68884268884</v>
      </c>
      <c r="DH47" s="164">
        <f>'Production Summary'!$M$55</f>
        <v>3460.67221067221</v>
      </c>
      <c r="DI47" s="164">
        <f>'Production Summary'!$N$56</f>
        <v>13097.713097713096</v>
      </c>
      <c r="DJ47" s="164">
        <f>'Production Summary'!$M$56</f>
        <v>163.72141372141371</v>
      </c>
      <c r="DK47" s="164">
        <f>'Production Summary'!$N$57</f>
        <v>14189.189189189186</v>
      </c>
      <c r="DL47" s="164">
        <f>'Production Summary'!$M$57</f>
        <v>394.14414414414409</v>
      </c>
      <c r="DM47" s="164">
        <f>'Production Summary'!$N$58</f>
        <v>14017.671517671517</v>
      </c>
      <c r="DN47" s="164">
        <f>'Production Summary'!$M$58</f>
        <v>778.75952875952873</v>
      </c>
      <c r="DO47" s="164">
        <f>'Production Summary'!$N$61</f>
        <v>4500</v>
      </c>
      <c r="DP47" s="328">
        <f>'Production Summary'!$M$61</f>
        <v>750</v>
      </c>
      <c r="DQ47" s="164">
        <v>0</v>
      </c>
      <c r="DR47" s="164">
        <f>'Production Summary'!$N$62</f>
        <v>8900</v>
      </c>
      <c r="DS47" s="164">
        <f>'Production Summary'!$N$70</f>
        <v>300</v>
      </c>
      <c r="DT47" s="328">
        <f>'Production Summary'!$M$70</f>
        <v>25</v>
      </c>
      <c r="DU47" s="164">
        <v>0</v>
      </c>
      <c r="DV47" s="164">
        <f>'Production Summary'!$N$71</f>
        <v>150</v>
      </c>
      <c r="DW47" s="164">
        <v>0</v>
      </c>
      <c r="DX47" s="164">
        <f>'Production Summary'!$N$64</f>
        <v>192</v>
      </c>
      <c r="DY47" s="164">
        <v>0</v>
      </c>
      <c r="DZ47" s="391">
        <f>'Production Summary'!$N$65</f>
        <v>384</v>
      </c>
      <c r="EA47" s="164">
        <v>0</v>
      </c>
      <c r="EB47" s="391">
        <f>'Production Summary'!$N$66</f>
        <v>192</v>
      </c>
      <c r="EC47" s="164">
        <v>0</v>
      </c>
      <c r="ED47" s="164">
        <f>'Production Summary'!$N$67</f>
        <v>96</v>
      </c>
      <c r="EE47" s="164">
        <v>0</v>
      </c>
      <c r="EF47" s="164">
        <f>'Production Summary'!$N$68</f>
        <v>96</v>
      </c>
      <c r="EG47" s="164">
        <v>0</v>
      </c>
      <c r="EH47" s="164">
        <f>'Production Summary'!$N$69</f>
        <v>340</v>
      </c>
      <c r="EI47" s="101">
        <f t="shared" si="4"/>
        <v>704640818.65389717</v>
      </c>
      <c r="EJ47" s="3"/>
      <c r="EK47" s="3"/>
      <c r="ER47" s="64" t="s">
        <v>63</v>
      </c>
      <c r="ES47" s="61" t="str">
        <f t="shared" si="5"/>
        <v/>
      </c>
      <c r="ET47" s="24">
        <f t="shared" si="2"/>
        <v>704640818.65389717</v>
      </c>
    </row>
    <row r="48" spans="1:150" ht="15" customHeight="1">
      <c r="A48" t="b">
        <f>C48=Jagdalpur!C48</f>
        <v>1</v>
      </c>
      <c r="B48" s="65">
        <f>B47+1</f>
        <v>43</v>
      </c>
      <c r="C48" s="61" t="str">
        <f>IF(Jagdalpur!C48="","",Jagdalpur!C48)</f>
        <v/>
      </c>
      <c r="D48" s="164">
        <f>'Production Summary'!$N$4</f>
        <v>666</v>
      </c>
      <c r="E48" s="164">
        <f>'Production Summary'!$M$4</f>
        <v>27.75</v>
      </c>
      <c r="F48" s="164">
        <v>0</v>
      </c>
      <c r="G48" s="164">
        <f>'Production Summary'!$N$5</f>
        <v>666</v>
      </c>
      <c r="H48" s="164">
        <f>'Production Summary'!$M$5</f>
        <v>27.75</v>
      </c>
      <c r="I48" s="164">
        <v>0</v>
      </c>
      <c r="J48" s="164">
        <f>'Production Summary'!$N$6</f>
        <v>200</v>
      </c>
      <c r="K48" s="328">
        <f>'Production Summary'!$M$6</f>
        <v>7.5</v>
      </c>
      <c r="L48" s="164">
        <v>0</v>
      </c>
      <c r="M48" s="365">
        <f>'Production Summary'!$N$7</f>
        <v>612.72</v>
      </c>
      <c r="N48" s="367">
        <f>'Production Summary'!$M$7</f>
        <v>25.53</v>
      </c>
      <c r="O48" s="164">
        <v>0</v>
      </c>
      <c r="P48" s="164">
        <f>'Production Summary'!$N$8</f>
        <v>780</v>
      </c>
      <c r="Q48" s="164">
        <f>'Production Summary'!$M$8</f>
        <v>65</v>
      </c>
      <c r="R48" s="164">
        <v>0</v>
      </c>
      <c r="S48" s="164">
        <f>'Production Summary'!$N$9</f>
        <v>720</v>
      </c>
      <c r="T48" s="164">
        <f>'Production Summary'!$M$9</f>
        <v>60</v>
      </c>
      <c r="U48" s="164">
        <v>0</v>
      </c>
      <c r="V48" s="164">
        <f>'Production Summary'!$N$10</f>
        <v>876</v>
      </c>
      <c r="W48" s="164">
        <f>'Production Summary'!$M$10</f>
        <v>73</v>
      </c>
      <c r="X48" s="164">
        <v>0</v>
      </c>
      <c r="Y48" s="164">
        <f>'Production Summary'!$N$14</f>
        <v>177</v>
      </c>
      <c r="Z48" s="328">
        <f>'Production Summary'!$M$14</f>
        <v>14.75</v>
      </c>
      <c r="AA48" s="164">
        <v>0</v>
      </c>
      <c r="AB48" s="164">
        <f>'Production Summary'!$N$15</f>
        <v>126</v>
      </c>
      <c r="AC48" s="164">
        <f>'Production Summary'!$M$15</f>
        <v>21</v>
      </c>
      <c r="AD48" s="164">
        <v>0</v>
      </c>
      <c r="AE48" s="359">
        <f>'Production Summary'!$N$16</f>
        <v>252</v>
      </c>
      <c r="AF48" s="164">
        <f>'Production Summary'!$M$16</f>
        <v>21</v>
      </c>
      <c r="AG48" s="164">
        <v>0</v>
      </c>
      <c r="AH48" s="164">
        <f>'Production Summary'!$N$18</f>
        <v>1035</v>
      </c>
      <c r="AI48" s="164">
        <f>'Production Summary'!$M$18</f>
        <v>17.25</v>
      </c>
      <c r="AJ48" s="164">
        <v>0</v>
      </c>
      <c r="AK48" s="164">
        <f>'Production Summary'!$N$19</f>
        <v>870</v>
      </c>
      <c r="AL48" s="164">
        <f>'Production Summary'!$M$19</f>
        <v>29</v>
      </c>
      <c r="AM48" s="164">
        <v>0</v>
      </c>
      <c r="AN48" s="164">
        <f>'Production Summary'!$N$20</f>
        <v>864</v>
      </c>
      <c r="AO48" s="164">
        <f>'Production Summary'!$M$20</f>
        <v>72</v>
      </c>
      <c r="AP48" s="164">
        <v>0</v>
      </c>
      <c r="AQ48" s="164">
        <f>'Production Summary'!$N$21</f>
        <v>670</v>
      </c>
      <c r="AR48" s="164">
        <f>'Production Summary'!$M$21</f>
        <v>335</v>
      </c>
      <c r="AS48" s="164">
        <v>0</v>
      </c>
      <c r="AT48" s="386">
        <f>'Production Summary'!$N$22</f>
        <v>375</v>
      </c>
      <c r="AU48" s="164">
        <f>'Production Summary'!$N$23</f>
        <v>1050</v>
      </c>
      <c r="AV48" s="164">
        <f>'Production Summary'!$N$25</f>
        <v>300</v>
      </c>
      <c r="AW48" s="164">
        <f>'Production Summary'!$M$25</f>
        <v>25</v>
      </c>
      <c r="AX48" s="164">
        <v>0</v>
      </c>
      <c r="AY48" s="164">
        <f>'Production Summary'!$N$26</f>
        <v>300</v>
      </c>
      <c r="AZ48" s="164">
        <f>'Production Summary'!$M$26</f>
        <v>25</v>
      </c>
      <c r="BA48" s="164">
        <v>0</v>
      </c>
      <c r="BB48" s="164">
        <f>'Production Summary'!$N$28</f>
        <v>777</v>
      </c>
      <c r="BC48" s="164">
        <f>'Production Summary'!$M$28</f>
        <v>12.95</v>
      </c>
      <c r="BD48" s="164">
        <v>0</v>
      </c>
      <c r="BE48" s="164">
        <f>'Production Summary'!$N$29</f>
        <v>612</v>
      </c>
      <c r="BF48" s="164">
        <f>'Production Summary'!$M$29</f>
        <v>51</v>
      </c>
      <c r="BG48" s="164">
        <v>0</v>
      </c>
      <c r="BH48" s="164">
        <f>'Production Summary'!$N$30</f>
        <v>500</v>
      </c>
      <c r="BI48" s="164">
        <f>'Production Summary'!$M$30</f>
        <v>250</v>
      </c>
      <c r="BJ48" s="164">
        <v>0</v>
      </c>
      <c r="BK48" s="386"/>
      <c r="BL48" s="164">
        <f>'Production Summary'!$N$32</f>
        <v>875</v>
      </c>
      <c r="BM48" s="164">
        <f>'Production Summary'!$N$34</f>
        <v>360.59999999999997</v>
      </c>
      <c r="BN48" s="164">
        <f>'Production Summary'!$M$34</f>
        <v>6.01</v>
      </c>
      <c r="BO48" s="164">
        <v>0</v>
      </c>
      <c r="BP48" s="164">
        <f>'Production Summary'!$N$36</f>
        <v>717</v>
      </c>
      <c r="BQ48" s="164">
        <f>'Production Summary'!$M$36</f>
        <v>11.95</v>
      </c>
      <c r="BR48" s="164">
        <v>0</v>
      </c>
      <c r="BS48" s="164">
        <f>'Production Summary'!$N$37</f>
        <v>210</v>
      </c>
      <c r="BT48" s="164">
        <f>'Production Summary'!$M$37</f>
        <v>21</v>
      </c>
      <c r="BU48" s="164">
        <v>0</v>
      </c>
      <c r="BV48" s="164">
        <f>'Production Summary'!$N$38</f>
        <v>280</v>
      </c>
      <c r="BW48" s="164">
        <f>'Production Summary'!$M$38</f>
        <v>28</v>
      </c>
      <c r="BX48" s="164">
        <v>0</v>
      </c>
      <c r="BY48" s="165">
        <f>'Production Summary'!$N$39</f>
        <v>300.38406247988502</v>
      </c>
      <c r="BZ48" s="164">
        <f>'Production Summary'!$M$39</f>
        <v>30.038406247988501</v>
      </c>
      <c r="CA48" s="164">
        <v>0</v>
      </c>
      <c r="CB48" s="164">
        <f>'Production Summary'!$N$40</f>
        <v>131.30000000000001</v>
      </c>
      <c r="CC48" s="164">
        <f>'Production Summary'!$M$40</f>
        <v>13.13</v>
      </c>
      <c r="CD48" s="164">
        <v>0</v>
      </c>
      <c r="CE48" s="164">
        <f>'Production Summary'!$N$42</f>
        <v>1136.3519999999996</v>
      </c>
      <c r="CF48" s="164">
        <f>'Production Summary'!$M$42</f>
        <v>81.167999999999978</v>
      </c>
      <c r="CG48" s="164">
        <v>0</v>
      </c>
      <c r="CH48" s="164">
        <v>0</v>
      </c>
      <c r="CI48" s="164">
        <f>'Production Summary'!$N$43</f>
        <v>184</v>
      </c>
      <c r="CJ48" s="164">
        <v>0</v>
      </c>
      <c r="CK48" s="164">
        <f>'Production Summary'!$N$44</f>
        <v>355</v>
      </c>
      <c r="CL48" s="164">
        <v>0</v>
      </c>
      <c r="CM48" s="375">
        <f>'Production Summary'!$N$45</f>
        <v>1650</v>
      </c>
      <c r="CN48" s="164">
        <f>'Production Summary'!$N$46</f>
        <v>270</v>
      </c>
      <c r="CO48" s="164">
        <f>'Production Summary'!$N$47</f>
        <v>1350</v>
      </c>
      <c r="CP48" s="166"/>
      <c r="CQ48" s="164">
        <f>'Production Summary'!$N$49</f>
        <v>8004.1580041580037</v>
      </c>
      <c r="CR48" s="164">
        <f>'Production Summary'!$M$49</f>
        <v>66.701316701316699</v>
      </c>
      <c r="CS48" s="164">
        <f>'Production Summary'!$N$50</f>
        <v>13331.600831600828</v>
      </c>
      <c r="CT48" s="164">
        <f>'Production Summary'!$M$50</f>
        <v>148.1288981288981</v>
      </c>
      <c r="CU48" s="164">
        <f>'Production Summary'!$N$51</f>
        <v>12785.862785862784</v>
      </c>
      <c r="CV48" s="164">
        <f>'Production Summary'!$M$51</f>
        <v>355.16285516285512</v>
      </c>
      <c r="CW48" s="164">
        <f>'Production Summary'!$N$52</f>
        <v>12629.937629937627</v>
      </c>
      <c r="CX48" s="164">
        <f>'Production Summary'!$M$52</f>
        <v>701.66320166320156</v>
      </c>
      <c r="CY48" s="164">
        <f>'Production Summary'!$N$53</f>
        <v>12396.049896049895</v>
      </c>
      <c r="CZ48" s="164">
        <f>'Production Summary'!$M$53</f>
        <v>688.66943866943859</v>
      </c>
      <c r="DA48" s="164">
        <f>'Production Summary'!$N$54</f>
        <v>13799.376299376298</v>
      </c>
      <c r="DB48" s="164">
        <f>'Production Summary'!$M$54</f>
        <v>766.63201663201653</v>
      </c>
      <c r="DC48" s="328">
        <f>'Production Summary'!$N$60</f>
        <v>12863.825363825363</v>
      </c>
      <c r="DD48" s="328">
        <f>'Production Summary'!$M$60</f>
        <v>714.65696465696465</v>
      </c>
      <c r="DE48" s="164">
        <f>'Production Summary'!$N$59</f>
        <v>11148.648648648648</v>
      </c>
      <c r="DF48" s="328">
        <f>'Production Summary'!$M$59</f>
        <v>619.36936936936934</v>
      </c>
      <c r="DG48" s="164">
        <f>'Production Summary'!$N$55</f>
        <v>13842.68884268884</v>
      </c>
      <c r="DH48" s="164">
        <f>'Production Summary'!$M$55</f>
        <v>3460.67221067221</v>
      </c>
      <c r="DI48" s="164">
        <f>'Production Summary'!$N$56</f>
        <v>13097.713097713096</v>
      </c>
      <c r="DJ48" s="164">
        <f>'Production Summary'!$M$56</f>
        <v>163.72141372141371</v>
      </c>
      <c r="DK48" s="164">
        <f>'Production Summary'!$N$57</f>
        <v>14189.189189189186</v>
      </c>
      <c r="DL48" s="164">
        <f>'Production Summary'!$M$57</f>
        <v>394.14414414414409</v>
      </c>
      <c r="DM48" s="164">
        <f>'Production Summary'!$N$58</f>
        <v>14017.671517671517</v>
      </c>
      <c r="DN48" s="164">
        <f>'Production Summary'!$M$58</f>
        <v>778.75952875952873</v>
      </c>
      <c r="DO48" s="164">
        <f>'Production Summary'!$N$61</f>
        <v>4500</v>
      </c>
      <c r="DP48" s="328">
        <f>'Production Summary'!$M$61</f>
        <v>750</v>
      </c>
      <c r="DQ48" s="164">
        <v>0</v>
      </c>
      <c r="DR48" s="164">
        <f>'Production Summary'!$N$62</f>
        <v>8900</v>
      </c>
      <c r="DS48" s="164">
        <f>'Production Summary'!$N$70</f>
        <v>300</v>
      </c>
      <c r="DT48" s="328">
        <f>'Production Summary'!$M$70</f>
        <v>25</v>
      </c>
      <c r="DU48" s="164">
        <v>0</v>
      </c>
      <c r="DV48" s="164">
        <f>'Production Summary'!$N$71</f>
        <v>150</v>
      </c>
      <c r="DW48" s="164">
        <v>0</v>
      </c>
      <c r="DX48" s="164">
        <f>'Production Summary'!$N$64</f>
        <v>192</v>
      </c>
      <c r="DY48" s="164">
        <v>0</v>
      </c>
      <c r="DZ48" s="391">
        <f>'Production Summary'!$N$65</f>
        <v>384</v>
      </c>
      <c r="EA48" s="164">
        <v>0</v>
      </c>
      <c r="EB48" s="391">
        <f>'Production Summary'!$N$66</f>
        <v>192</v>
      </c>
      <c r="EC48" s="164">
        <v>0</v>
      </c>
      <c r="ED48" s="164">
        <f>'Production Summary'!$N$67</f>
        <v>96</v>
      </c>
      <c r="EE48" s="164">
        <v>0</v>
      </c>
      <c r="EF48" s="164">
        <f>'Production Summary'!$N$68</f>
        <v>96</v>
      </c>
      <c r="EG48" s="164">
        <v>0</v>
      </c>
      <c r="EH48" s="164">
        <f>'Production Summary'!$N$69</f>
        <v>340</v>
      </c>
      <c r="EI48" s="101">
        <f t="shared" si="4"/>
        <v>704640818.65389717</v>
      </c>
      <c r="EJ48" s="3"/>
      <c r="EK48" s="3"/>
      <c r="ER48" s="64" t="s">
        <v>64</v>
      </c>
      <c r="ES48" s="61" t="str">
        <f t="shared" si="5"/>
        <v/>
      </c>
      <c r="ET48" s="24">
        <f t="shared" si="2"/>
        <v>704640818.65389717</v>
      </c>
    </row>
    <row r="49" spans="1:150" ht="15" customHeight="1">
      <c r="A49" t="b">
        <f>C49=Jagdalpur!C49</f>
        <v>1</v>
      </c>
      <c r="B49" s="65">
        <f t="shared" si="3"/>
        <v>44</v>
      </c>
      <c r="C49" s="61" t="str">
        <f>IF(Jagdalpur!C49="","",Jagdalpur!C49)</f>
        <v/>
      </c>
      <c r="D49" s="164">
        <f>'Production Summary'!$N$4</f>
        <v>666</v>
      </c>
      <c r="E49" s="164">
        <f>'Production Summary'!$M$4</f>
        <v>27.75</v>
      </c>
      <c r="F49" s="164">
        <v>0</v>
      </c>
      <c r="G49" s="164">
        <f>'Production Summary'!$N$5</f>
        <v>666</v>
      </c>
      <c r="H49" s="164">
        <f>'Production Summary'!$M$5</f>
        <v>27.75</v>
      </c>
      <c r="I49" s="164">
        <v>0</v>
      </c>
      <c r="J49" s="164">
        <f>'Production Summary'!$N$6</f>
        <v>200</v>
      </c>
      <c r="K49" s="328">
        <f>'Production Summary'!$M$6</f>
        <v>7.5</v>
      </c>
      <c r="L49" s="164">
        <v>0</v>
      </c>
      <c r="M49" s="365">
        <f>'Production Summary'!$N$7</f>
        <v>612.72</v>
      </c>
      <c r="N49" s="367">
        <f>'Production Summary'!$M$7</f>
        <v>25.53</v>
      </c>
      <c r="O49" s="164">
        <v>0</v>
      </c>
      <c r="P49" s="164">
        <f>'Production Summary'!$N$8</f>
        <v>780</v>
      </c>
      <c r="Q49" s="164">
        <f>'Production Summary'!$M$8</f>
        <v>65</v>
      </c>
      <c r="R49" s="164">
        <v>0</v>
      </c>
      <c r="S49" s="164">
        <f>'Production Summary'!$N$9</f>
        <v>720</v>
      </c>
      <c r="T49" s="164">
        <f>'Production Summary'!$M$9</f>
        <v>60</v>
      </c>
      <c r="U49" s="164">
        <v>0</v>
      </c>
      <c r="V49" s="164">
        <f>'Production Summary'!$N$10</f>
        <v>876</v>
      </c>
      <c r="W49" s="164">
        <f>'Production Summary'!$M$10</f>
        <v>73</v>
      </c>
      <c r="X49" s="164">
        <v>0</v>
      </c>
      <c r="Y49" s="164">
        <f>'Production Summary'!$N$14</f>
        <v>177</v>
      </c>
      <c r="Z49" s="328">
        <f>'Production Summary'!$M$14</f>
        <v>14.75</v>
      </c>
      <c r="AA49" s="164">
        <v>0</v>
      </c>
      <c r="AB49" s="164">
        <f>'Production Summary'!$N$15</f>
        <v>126</v>
      </c>
      <c r="AC49" s="164">
        <f>'Production Summary'!$M$15</f>
        <v>21</v>
      </c>
      <c r="AD49" s="164">
        <v>0</v>
      </c>
      <c r="AE49" s="359">
        <f>'Production Summary'!$N$16</f>
        <v>252</v>
      </c>
      <c r="AF49" s="164">
        <f>'Production Summary'!$M$16</f>
        <v>21</v>
      </c>
      <c r="AG49" s="164">
        <v>0</v>
      </c>
      <c r="AH49" s="164">
        <f>'Production Summary'!$N$18</f>
        <v>1035</v>
      </c>
      <c r="AI49" s="164">
        <f>'Production Summary'!$M$18</f>
        <v>17.25</v>
      </c>
      <c r="AJ49" s="164">
        <v>0</v>
      </c>
      <c r="AK49" s="164">
        <f>'Production Summary'!$N$19</f>
        <v>870</v>
      </c>
      <c r="AL49" s="164">
        <f>'Production Summary'!$M$19</f>
        <v>29</v>
      </c>
      <c r="AM49" s="164">
        <v>0</v>
      </c>
      <c r="AN49" s="164">
        <f>'Production Summary'!$N$20</f>
        <v>864</v>
      </c>
      <c r="AO49" s="164">
        <f>'Production Summary'!$M$20</f>
        <v>72</v>
      </c>
      <c r="AP49" s="164">
        <v>0</v>
      </c>
      <c r="AQ49" s="164">
        <f>'Production Summary'!$N$21</f>
        <v>670</v>
      </c>
      <c r="AR49" s="164">
        <f>'Production Summary'!$M$21</f>
        <v>335</v>
      </c>
      <c r="AS49" s="164">
        <v>0</v>
      </c>
      <c r="AT49" s="386">
        <f>'Production Summary'!$N$22</f>
        <v>375</v>
      </c>
      <c r="AU49" s="164">
        <f>'Production Summary'!$N$23</f>
        <v>1050</v>
      </c>
      <c r="AV49" s="164">
        <f>'Production Summary'!$N$25</f>
        <v>300</v>
      </c>
      <c r="AW49" s="164">
        <f>'Production Summary'!$M$25</f>
        <v>25</v>
      </c>
      <c r="AX49" s="164">
        <v>0</v>
      </c>
      <c r="AY49" s="164">
        <f>'Production Summary'!$N$26</f>
        <v>300</v>
      </c>
      <c r="AZ49" s="164">
        <f>'Production Summary'!$M$26</f>
        <v>25</v>
      </c>
      <c r="BA49" s="164">
        <v>0</v>
      </c>
      <c r="BB49" s="164">
        <f>'Production Summary'!$N$28</f>
        <v>777</v>
      </c>
      <c r="BC49" s="164">
        <f>'Production Summary'!$M$28</f>
        <v>12.95</v>
      </c>
      <c r="BD49" s="164">
        <v>0</v>
      </c>
      <c r="BE49" s="164">
        <f>'Production Summary'!$N$29</f>
        <v>612</v>
      </c>
      <c r="BF49" s="164">
        <f>'Production Summary'!$M$29</f>
        <v>51</v>
      </c>
      <c r="BG49" s="164">
        <v>0</v>
      </c>
      <c r="BH49" s="164">
        <f>'Production Summary'!$N$30</f>
        <v>500</v>
      </c>
      <c r="BI49" s="164">
        <f>'Production Summary'!$M$30</f>
        <v>250</v>
      </c>
      <c r="BJ49" s="164">
        <v>0</v>
      </c>
      <c r="BK49" s="386"/>
      <c r="BL49" s="164">
        <f>'Production Summary'!$N$32</f>
        <v>875</v>
      </c>
      <c r="BM49" s="164">
        <f>'Production Summary'!$N$34</f>
        <v>360.59999999999997</v>
      </c>
      <c r="BN49" s="164">
        <f>'Production Summary'!$M$34</f>
        <v>6.01</v>
      </c>
      <c r="BO49" s="164">
        <v>0</v>
      </c>
      <c r="BP49" s="164">
        <f>'Production Summary'!$N$36</f>
        <v>717</v>
      </c>
      <c r="BQ49" s="164">
        <f>'Production Summary'!$M$36</f>
        <v>11.95</v>
      </c>
      <c r="BR49" s="164">
        <v>0</v>
      </c>
      <c r="BS49" s="164">
        <f>'Production Summary'!$N$37</f>
        <v>210</v>
      </c>
      <c r="BT49" s="164">
        <f>'Production Summary'!$M$37</f>
        <v>21</v>
      </c>
      <c r="BU49" s="164">
        <v>0</v>
      </c>
      <c r="BV49" s="164">
        <f>'Production Summary'!$N$38</f>
        <v>280</v>
      </c>
      <c r="BW49" s="164">
        <f>'Production Summary'!$M$38</f>
        <v>28</v>
      </c>
      <c r="BX49" s="164">
        <v>0</v>
      </c>
      <c r="BY49" s="165">
        <f>'Production Summary'!$N$39</f>
        <v>300.38406247988502</v>
      </c>
      <c r="BZ49" s="164">
        <f>'Production Summary'!$M$39</f>
        <v>30.038406247988501</v>
      </c>
      <c r="CA49" s="164">
        <v>0</v>
      </c>
      <c r="CB49" s="164">
        <f>'Production Summary'!$N$40</f>
        <v>131.30000000000001</v>
      </c>
      <c r="CC49" s="164">
        <f>'Production Summary'!$M$40</f>
        <v>13.13</v>
      </c>
      <c r="CD49" s="164">
        <v>0</v>
      </c>
      <c r="CE49" s="164">
        <f>'Production Summary'!$N$42</f>
        <v>1136.3519999999996</v>
      </c>
      <c r="CF49" s="164">
        <f>'Production Summary'!$M$42</f>
        <v>81.167999999999978</v>
      </c>
      <c r="CG49" s="164">
        <v>0</v>
      </c>
      <c r="CH49" s="164">
        <v>0</v>
      </c>
      <c r="CI49" s="164">
        <f>'Production Summary'!$N$43</f>
        <v>184</v>
      </c>
      <c r="CJ49" s="164">
        <v>0</v>
      </c>
      <c r="CK49" s="164">
        <f>'Production Summary'!$N$44</f>
        <v>355</v>
      </c>
      <c r="CL49" s="164">
        <v>0</v>
      </c>
      <c r="CM49" s="375">
        <f>'Production Summary'!$N$45</f>
        <v>1650</v>
      </c>
      <c r="CN49" s="164">
        <f>'Production Summary'!$N$46</f>
        <v>270</v>
      </c>
      <c r="CO49" s="164">
        <f>'Production Summary'!$N$47</f>
        <v>1350</v>
      </c>
      <c r="CP49" s="166"/>
      <c r="CQ49" s="164">
        <f>'Production Summary'!$N$49</f>
        <v>8004.1580041580037</v>
      </c>
      <c r="CR49" s="164">
        <f>'Production Summary'!$M$49</f>
        <v>66.701316701316699</v>
      </c>
      <c r="CS49" s="164">
        <f>'Production Summary'!$N$50</f>
        <v>13331.600831600828</v>
      </c>
      <c r="CT49" s="164">
        <f>'Production Summary'!$M$50</f>
        <v>148.1288981288981</v>
      </c>
      <c r="CU49" s="164">
        <f>'Production Summary'!$N$51</f>
        <v>12785.862785862784</v>
      </c>
      <c r="CV49" s="164">
        <f>'Production Summary'!$M$51</f>
        <v>355.16285516285512</v>
      </c>
      <c r="CW49" s="164">
        <f>'Production Summary'!$N$52</f>
        <v>12629.937629937627</v>
      </c>
      <c r="CX49" s="164">
        <f>'Production Summary'!$M$52</f>
        <v>701.66320166320156</v>
      </c>
      <c r="CY49" s="164">
        <f>'Production Summary'!$N$53</f>
        <v>12396.049896049895</v>
      </c>
      <c r="CZ49" s="164">
        <f>'Production Summary'!$M$53</f>
        <v>688.66943866943859</v>
      </c>
      <c r="DA49" s="164">
        <f>'Production Summary'!$N$54</f>
        <v>13799.376299376298</v>
      </c>
      <c r="DB49" s="164">
        <f>'Production Summary'!$M$54</f>
        <v>766.63201663201653</v>
      </c>
      <c r="DC49" s="328">
        <f>'Production Summary'!$N$60</f>
        <v>12863.825363825363</v>
      </c>
      <c r="DD49" s="328">
        <f>'Production Summary'!$M$60</f>
        <v>714.65696465696465</v>
      </c>
      <c r="DE49" s="164">
        <f>'Production Summary'!$N$59</f>
        <v>11148.648648648648</v>
      </c>
      <c r="DF49" s="328">
        <f>'Production Summary'!$M$59</f>
        <v>619.36936936936934</v>
      </c>
      <c r="DG49" s="164">
        <f>'Production Summary'!$N$55</f>
        <v>13842.68884268884</v>
      </c>
      <c r="DH49" s="164">
        <f>'Production Summary'!$M$55</f>
        <v>3460.67221067221</v>
      </c>
      <c r="DI49" s="164">
        <f>'Production Summary'!$N$56</f>
        <v>13097.713097713096</v>
      </c>
      <c r="DJ49" s="164">
        <f>'Production Summary'!$M$56</f>
        <v>163.72141372141371</v>
      </c>
      <c r="DK49" s="164">
        <f>'Production Summary'!$N$57</f>
        <v>14189.189189189186</v>
      </c>
      <c r="DL49" s="164">
        <f>'Production Summary'!$M$57</f>
        <v>394.14414414414409</v>
      </c>
      <c r="DM49" s="164">
        <f>'Production Summary'!$N$58</f>
        <v>14017.671517671517</v>
      </c>
      <c r="DN49" s="164">
        <f>'Production Summary'!$M$58</f>
        <v>778.75952875952873</v>
      </c>
      <c r="DO49" s="164">
        <f>'Production Summary'!$N$61</f>
        <v>4500</v>
      </c>
      <c r="DP49" s="328">
        <f>'Production Summary'!$M$61</f>
        <v>750</v>
      </c>
      <c r="DQ49" s="164">
        <v>0</v>
      </c>
      <c r="DR49" s="164">
        <f>'Production Summary'!$N$62</f>
        <v>8900</v>
      </c>
      <c r="DS49" s="164">
        <f>'Production Summary'!$N$70</f>
        <v>300</v>
      </c>
      <c r="DT49" s="328">
        <f>'Production Summary'!$M$70</f>
        <v>25</v>
      </c>
      <c r="DU49" s="164">
        <v>0</v>
      </c>
      <c r="DV49" s="164">
        <f>'Production Summary'!$N$71</f>
        <v>150</v>
      </c>
      <c r="DW49" s="164">
        <v>0</v>
      </c>
      <c r="DX49" s="164">
        <f>'Production Summary'!$N$64</f>
        <v>192</v>
      </c>
      <c r="DY49" s="164">
        <v>0</v>
      </c>
      <c r="DZ49" s="391">
        <f>'Production Summary'!$N$65</f>
        <v>384</v>
      </c>
      <c r="EA49" s="164">
        <v>0</v>
      </c>
      <c r="EB49" s="391">
        <f>'Production Summary'!$N$66</f>
        <v>192</v>
      </c>
      <c r="EC49" s="164">
        <v>0</v>
      </c>
      <c r="ED49" s="164">
        <f>'Production Summary'!$N$67</f>
        <v>96</v>
      </c>
      <c r="EE49" s="164">
        <v>0</v>
      </c>
      <c r="EF49" s="164">
        <f>'Production Summary'!$N$68</f>
        <v>96</v>
      </c>
      <c r="EG49" s="164">
        <v>0</v>
      </c>
      <c r="EH49" s="164">
        <f>'Production Summary'!$N$69</f>
        <v>340</v>
      </c>
      <c r="EI49" s="101">
        <f t="shared" si="4"/>
        <v>704640818.65389717</v>
      </c>
      <c r="EJ49" s="3"/>
      <c r="EK49" s="3"/>
      <c r="ER49" s="64" t="s">
        <v>65</v>
      </c>
      <c r="ES49" s="61" t="str">
        <f t="shared" si="5"/>
        <v/>
      </c>
      <c r="ET49" s="24">
        <f t="shared" si="2"/>
        <v>704640818.65389717</v>
      </c>
    </row>
    <row r="50" spans="1:150" ht="15" customHeight="1">
      <c r="A50" t="b">
        <f>C50=Jagdalpur!C50</f>
        <v>1</v>
      </c>
      <c r="B50" s="65">
        <f t="shared" si="3"/>
        <v>45</v>
      </c>
      <c r="C50" s="61" t="str">
        <f>IF(Jagdalpur!C50="","",Jagdalpur!C50)</f>
        <v/>
      </c>
      <c r="D50" s="164">
        <f>'Production Summary'!$N$4</f>
        <v>666</v>
      </c>
      <c r="E50" s="164">
        <f>'Production Summary'!$M$4</f>
        <v>27.75</v>
      </c>
      <c r="F50" s="164">
        <v>0</v>
      </c>
      <c r="G50" s="164">
        <f>'Production Summary'!$N$5</f>
        <v>666</v>
      </c>
      <c r="H50" s="164">
        <f>'Production Summary'!$M$5</f>
        <v>27.75</v>
      </c>
      <c r="I50" s="164">
        <v>0</v>
      </c>
      <c r="J50" s="164">
        <f>'Production Summary'!$N$6</f>
        <v>200</v>
      </c>
      <c r="K50" s="328">
        <f>'Production Summary'!$M$6</f>
        <v>7.5</v>
      </c>
      <c r="L50" s="164">
        <v>0</v>
      </c>
      <c r="M50" s="365">
        <f>'Production Summary'!$N$7</f>
        <v>612.72</v>
      </c>
      <c r="N50" s="367">
        <f>'Production Summary'!$M$7</f>
        <v>25.53</v>
      </c>
      <c r="O50" s="164">
        <v>0</v>
      </c>
      <c r="P50" s="164">
        <f>'Production Summary'!$N$8</f>
        <v>780</v>
      </c>
      <c r="Q50" s="164">
        <f>'Production Summary'!$M$8</f>
        <v>65</v>
      </c>
      <c r="R50" s="164">
        <v>0</v>
      </c>
      <c r="S50" s="164">
        <f>'Production Summary'!$N$9</f>
        <v>720</v>
      </c>
      <c r="T50" s="164">
        <f>'Production Summary'!$M$9</f>
        <v>60</v>
      </c>
      <c r="U50" s="164">
        <v>0</v>
      </c>
      <c r="V50" s="164">
        <f>'Production Summary'!$N$10</f>
        <v>876</v>
      </c>
      <c r="W50" s="164">
        <f>'Production Summary'!$M$10</f>
        <v>73</v>
      </c>
      <c r="X50" s="164">
        <v>0</v>
      </c>
      <c r="Y50" s="164">
        <f>'Production Summary'!$N$14</f>
        <v>177</v>
      </c>
      <c r="Z50" s="328">
        <f>'Production Summary'!$M$14</f>
        <v>14.75</v>
      </c>
      <c r="AA50" s="164">
        <v>0</v>
      </c>
      <c r="AB50" s="164">
        <f>'Production Summary'!$N$15</f>
        <v>126</v>
      </c>
      <c r="AC50" s="164">
        <f>'Production Summary'!$M$15</f>
        <v>21</v>
      </c>
      <c r="AD50" s="164">
        <v>0</v>
      </c>
      <c r="AE50" s="359">
        <f>'Production Summary'!$N$16</f>
        <v>252</v>
      </c>
      <c r="AF50" s="164">
        <f>'Production Summary'!$M$16</f>
        <v>21</v>
      </c>
      <c r="AG50" s="164">
        <v>0</v>
      </c>
      <c r="AH50" s="164">
        <f>'Production Summary'!$N$18</f>
        <v>1035</v>
      </c>
      <c r="AI50" s="164">
        <f>'Production Summary'!$M$18</f>
        <v>17.25</v>
      </c>
      <c r="AJ50" s="164">
        <v>0</v>
      </c>
      <c r="AK50" s="164">
        <f>'Production Summary'!$N$19</f>
        <v>870</v>
      </c>
      <c r="AL50" s="164">
        <f>'Production Summary'!$M$19</f>
        <v>29</v>
      </c>
      <c r="AM50" s="164">
        <v>0</v>
      </c>
      <c r="AN50" s="164">
        <f>'Production Summary'!$N$20</f>
        <v>864</v>
      </c>
      <c r="AO50" s="164">
        <f>'Production Summary'!$M$20</f>
        <v>72</v>
      </c>
      <c r="AP50" s="164">
        <v>0</v>
      </c>
      <c r="AQ50" s="164">
        <f>'Production Summary'!$N$21</f>
        <v>670</v>
      </c>
      <c r="AR50" s="164">
        <f>'Production Summary'!$M$21</f>
        <v>335</v>
      </c>
      <c r="AS50" s="164">
        <v>0</v>
      </c>
      <c r="AT50" s="386">
        <f>'Production Summary'!$N$22</f>
        <v>375</v>
      </c>
      <c r="AU50" s="164">
        <f>'Production Summary'!$N$23</f>
        <v>1050</v>
      </c>
      <c r="AV50" s="164">
        <f>'Production Summary'!$N$25</f>
        <v>300</v>
      </c>
      <c r="AW50" s="164">
        <f>'Production Summary'!$M$25</f>
        <v>25</v>
      </c>
      <c r="AX50" s="164">
        <v>0</v>
      </c>
      <c r="AY50" s="164">
        <f>'Production Summary'!$N$26</f>
        <v>300</v>
      </c>
      <c r="AZ50" s="164">
        <f>'Production Summary'!$M$26</f>
        <v>25</v>
      </c>
      <c r="BA50" s="164">
        <v>0</v>
      </c>
      <c r="BB50" s="164">
        <f>'Production Summary'!$N$28</f>
        <v>777</v>
      </c>
      <c r="BC50" s="164">
        <f>'Production Summary'!$M$28</f>
        <v>12.95</v>
      </c>
      <c r="BD50" s="164">
        <v>0</v>
      </c>
      <c r="BE50" s="164">
        <f>'Production Summary'!$N$29</f>
        <v>612</v>
      </c>
      <c r="BF50" s="164">
        <f>'Production Summary'!$M$29</f>
        <v>51</v>
      </c>
      <c r="BG50" s="164">
        <v>0</v>
      </c>
      <c r="BH50" s="164">
        <f>'Production Summary'!$N$30</f>
        <v>500</v>
      </c>
      <c r="BI50" s="164">
        <f>'Production Summary'!$M$30</f>
        <v>250</v>
      </c>
      <c r="BJ50" s="164">
        <v>0</v>
      </c>
      <c r="BK50" s="386"/>
      <c r="BL50" s="164">
        <f>'Production Summary'!$N$32</f>
        <v>875</v>
      </c>
      <c r="BM50" s="164">
        <f>'Production Summary'!$N$34</f>
        <v>360.59999999999997</v>
      </c>
      <c r="BN50" s="164">
        <f>'Production Summary'!$M$34</f>
        <v>6.01</v>
      </c>
      <c r="BO50" s="164">
        <v>0</v>
      </c>
      <c r="BP50" s="164">
        <f>'Production Summary'!$N$36</f>
        <v>717</v>
      </c>
      <c r="BQ50" s="164">
        <f>'Production Summary'!$M$36</f>
        <v>11.95</v>
      </c>
      <c r="BR50" s="164">
        <v>0</v>
      </c>
      <c r="BS50" s="164">
        <f>'Production Summary'!$N$37</f>
        <v>210</v>
      </c>
      <c r="BT50" s="164">
        <f>'Production Summary'!$M$37</f>
        <v>21</v>
      </c>
      <c r="BU50" s="164">
        <v>0</v>
      </c>
      <c r="BV50" s="164">
        <f>'Production Summary'!$N$38</f>
        <v>280</v>
      </c>
      <c r="BW50" s="164">
        <f>'Production Summary'!$M$38</f>
        <v>28</v>
      </c>
      <c r="BX50" s="164">
        <v>0</v>
      </c>
      <c r="BY50" s="165">
        <f>'Production Summary'!$N$39</f>
        <v>300.38406247988502</v>
      </c>
      <c r="BZ50" s="164">
        <f>'Production Summary'!$M$39</f>
        <v>30.038406247988501</v>
      </c>
      <c r="CA50" s="164">
        <v>0</v>
      </c>
      <c r="CB50" s="164">
        <f>'Production Summary'!$N$40</f>
        <v>131.30000000000001</v>
      </c>
      <c r="CC50" s="164">
        <f>'Production Summary'!$M$40</f>
        <v>13.13</v>
      </c>
      <c r="CD50" s="164">
        <v>0</v>
      </c>
      <c r="CE50" s="164">
        <f>'Production Summary'!$N$42</f>
        <v>1136.3519999999996</v>
      </c>
      <c r="CF50" s="164">
        <f>'Production Summary'!$M$42</f>
        <v>81.167999999999978</v>
      </c>
      <c r="CG50" s="164">
        <v>0</v>
      </c>
      <c r="CH50" s="164">
        <v>0</v>
      </c>
      <c r="CI50" s="164">
        <f>'Production Summary'!$N$43</f>
        <v>184</v>
      </c>
      <c r="CJ50" s="164">
        <v>0</v>
      </c>
      <c r="CK50" s="164">
        <f>'Production Summary'!$N$44</f>
        <v>355</v>
      </c>
      <c r="CL50" s="164">
        <v>0</v>
      </c>
      <c r="CM50" s="375">
        <f>'Production Summary'!$N$45</f>
        <v>1650</v>
      </c>
      <c r="CN50" s="164">
        <f>'Production Summary'!$N$46</f>
        <v>270</v>
      </c>
      <c r="CO50" s="164">
        <f>'Production Summary'!$N$47</f>
        <v>1350</v>
      </c>
      <c r="CP50" s="166"/>
      <c r="CQ50" s="164">
        <f>'Production Summary'!$N$49</f>
        <v>8004.1580041580037</v>
      </c>
      <c r="CR50" s="164">
        <f>'Production Summary'!$M$49</f>
        <v>66.701316701316699</v>
      </c>
      <c r="CS50" s="164">
        <f>'Production Summary'!$N$50</f>
        <v>13331.600831600828</v>
      </c>
      <c r="CT50" s="164">
        <f>'Production Summary'!$M$50</f>
        <v>148.1288981288981</v>
      </c>
      <c r="CU50" s="164">
        <f>'Production Summary'!$N$51</f>
        <v>12785.862785862784</v>
      </c>
      <c r="CV50" s="164">
        <f>'Production Summary'!$M$51</f>
        <v>355.16285516285512</v>
      </c>
      <c r="CW50" s="164">
        <f>'Production Summary'!$N$52</f>
        <v>12629.937629937627</v>
      </c>
      <c r="CX50" s="164">
        <f>'Production Summary'!$M$52</f>
        <v>701.66320166320156</v>
      </c>
      <c r="CY50" s="164">
        <f>'Production Summary'!$N$53</f>
        <v>12396.049896049895</v>
      </c>
      <c r="CZ50" s="164">
        <f>'Production Summary'!$M$53</f>
        <v>688.66943866943859</v>
      </c>
      <c r="DA50" s="164">
        <f>'Production Summary'!$N$54</f>
        <v>13799.376299376298</v>
      </c>
      <c r="DB50" s="164">
        <f>'Production Summary'!$M$54</f>
        <v>766.63201663201653</v>
      </c>
      <c r="DC50" s="328">
        <f>'Production Summary'!$N$60</f>
        <v>12863.825363825363</v>
      </c>
      <c r="DD50" s="328">
        <f>'Production Summary'!$M$60</f>
        <v>714.65696465696465</v>
      </c>
      <c r="DE50" s="164">
        <f>'Production Summary'!$N$59</f>
        <v>11148.648648648648</v>
      </c>
      <c r="DF50" s="328">
        <f>'Production Summary'!$M$59</f>
        <v>619.36936936936934</v>
      </c>
      <c r="DG50" s="164">
        <f>'Production Summary'!$N$55</f>
        <v>13842.68884268884</v>
      </c>
      <c r="DH50" s="164">
        <f>'Production Summary'!$M$55</f>
        <v>3460.67221067221</v>
      </c>
      <c r="DI50" s="164">
        <f>'Production Summary'!$N$56</f>
        <v>13097.713097713096</v>
      </c>
      <c r="DJ50" s="164">
        <f>'Production Summary'!$M$56</f>
        <v>163.72141372141371</v>
      </c>
      <c r="DK50" s="164">
        <f>'Production Summary'!$N$57</f>
        <v>14189.189189189186</v>
      </c>
      <c r="DL50" s="164">
        <f>'Production Summary'!$M$57</f>
        <v>394.14414414414409</v>
      </c>
      <c r="DM50" s="164">
        <f>'Production Summary'!$N$58</f>
        <v>14017.671517671517</v>
      </c>
      <c r="DN50" s="164">
        <f>'Production Summary'!$M$58</f>
        <v>778.75952875952873</v>
      </c>
      <c r="DO50" s="164">
        <f>'Production Summary'!$N$61</f>
        <v>4500</v>
      </c>
      <c r="DP50" s="328">
        <f>'Production Summary'!$M$61</f>
        <v>750</v>
      </c>
      <c r="DQ50" s="164">
        <v>0</v>
      </c>
      <c r="DR50" s="164">
        <f>'Production Summary'!$N$62</f>
        <v>8900</v>
      </c>
      <c r="DS50" s="164">
        <f>'Production Summary'!$N$70</f>
        <v>300</v>
      </c>
      <c r="DT50" s="328">
        <f>'Production Summary'!$M$70</f>
        <v>25</v>
      </c>
      <c r="DU50" s="164">
        <v>0</v>
      </c>
      <c r="DV50" s="164">
        <f>'Production Summary'!$N$71</f>
        <v>150</v>
      </c>
      <c r="DW50" s="164">
        <v>0</v>
      </c>
      <c r="DX50" s="164">
        <f>'Production Summary'!$N$64</f>
        <v>192</v>
      </c>
      <c r="DY50" s="164">
        <v>0</v>
      </c>
      <c r="DZ50" s="391">
        <f>'Production Summary'!$N$65</f>
        <v>384</v>
      </c>
      <c r="EA50" s="164">
        <v>0</v>
      </c>
      <c r="EB50" s="391">
        <f>'Production Summary'!$N$66</f>
        <v>192</v>
      </c>
      <c r="EC50" s="164">
        <v>0</v>
      </c>
      <c r="ED50" s="164">
        <f>'Production Summary'!$N$67</f>
        <v>96</v>
      </c>
      <c r="EE50" s="164">
        <v>0</v>
      </c>
      <c r="EF50" s="164">
        <f>'Production Summary'!$N$68</f>
        <v>96</v>
      </c>
      <c r="EG50" s="164">
        <v>0</v>
      </c>
      <c r="EH50" s="164">
        <f>'Production Summary'!$N$69</f>
        <v>340</v>
      </c>
      <c r="EI50" s="101">
        <f t="shared" si="4"/>
        <v>704640818.65389717</v>
      </c>
      <c r="EJ50" s="3"/>
      <c r="EK50" s="3"/>
      <c r="ER50" s="64" t="s">
        <v>66</v>
      </c>
      <c r="ES50" s="61" t="str">
        <f t="shared" si="5"/>
        <v/>
      </c>
      <c r="ET50" s="24">
        <f t="shared" si="2"/>
        <v>704640818.65389717</v>
      </c>
    </row>
    <row r="51" spans="1:150" ht="15" customHeight="1">
      <c r="A51" t="b">
        <f>C51=Jagdalpur!C51</f>
        <v>1</v>
      </c>
      <c r="B51" s="65">
        <f t="shared" si="3"/>
        <v>46</v>
      </c>
      <c r="C51" s="61" t="str">
        <f>IF(Jagdalpur!C51="","",Jagdalpur!C51)</f>
        <v/>
      </c>
      <c r="D51" s="164">
        <f>'Production Summary'!$N$4</f>
        <v>666</v>
      </c>
      <c r="E51" s="164">
        <f>'Production Summary'!$M$4</f>
        <v>27.75</v>
      </c>
      <c r="F51" s="164">
        <v>0</v>
      </c>
      <c r="G51" s="164">
        <f>'Production Summary'!$N$5</f>
        <v>666</v>
      </c>
      <c r="H51" s="164">
        <f>'Production Summary'!$M$5</f>
        <v>27.75</v>
      </c>
      <c r="I51" s="164">
        <v>0</v>
      </c>
      <c r="J51" s="164">
        <f>'Production Summary'!$N$6</f>
        <v>200</v>
      </c>
      <c r="K51" s="328">
        <f>'Production Summary'!$M$6</f>
        <v>7.5</v>
      </c>
      <c r="L51" s="164">
        <v>0</v>
      </c>
      <c r="M51" s="365">
        <f>'Production Summary'!$N$7</f>
        <v>612.72</v>
      </c>
      <c r="N51" s="367">
        <f>'Production Summary'!$M$7</f>
        <v>25.53</v>
      </c>
      <c r="O51" s="164">
        <v>0</v>
      </c>
      <c r="P51" s="164">
        <f>'Production Summary'!$N$8</f>
        <v>780</v>
      </c>
      <c r="Q51" s="164">
        <f>'Production Summary'!$M$8</f>
        <v>65</v>
      </c>
      <c r="R51" s="164">
        <v>0</v>
      </c>
      <c r="S51" s="164">
        <f>'Production Summary'!$N$9</f>
        <v>720</v>
      </c>
      <c r="T51" s="164">
        <f>'Production Summary'!$M$9</f>
        <v>60</v>
      </c>
      <c r="U51" s="164">
        <v>0</v>
      </c>
      <c r="V51" s="164">
        <f>'Production Summary'!$N$10</f>
        <v>876</v>
      </c>
      <c r="W51" s="164">
        <f>'Production Summary'!$M$10</f>
        <v>73</v>
      </c>
      <c r="X51" s="164">
        <v>0</v>
      </c>
      <c r="Y51" s="164">
        <f>'Production Summary'!$N$14</f>
        <v>177</v>
      </c>
      <c r="Z51" s="328">
        <f>'Production Summary'!$M$14</f>
        <v>14.75</v>
      </c>
      <c r="AA51" s="164">
        <v>0</v>
      </c>
      <c r="AB51" s="164">
        <f>'Production Summary'!$N$15</f>
        <v>126</v>
      </c>
      <c r="AC51" s="164">
        <f>'Production Summary'!$M$15</f>
        <v>21</v>
      </c>
      <c r="AD51" s="164">
        <v>0</v>
      </c>
      <c r="AE51" s="359">
        <f>'Production Summary'!$N$16</f>
        <v>252</v>
      </c>
      <c r="AF51" s="164">
        <f>'Production Summary'!$M$16</f>
        <v>21</v>
      </c>
      <c r="AG51" s="164">
        <v>0</v>
      </c>
      <c r="AH51" s="164">
        <f>'Production Summary'!$N$18</f>
        <v>1035</v>
      </c>
      <c r="AI51" s="164">
        <f>'Production Summary'!$M$18</f>
        <v>17.25</v>
      </c>
      <c r="AJ51" s="164">
        <v>0</v>
      </c>
      <c r="AK51" s="164">
        <f>'Production Summary'!$N$19</f>
        <v>870</v>
      </c>
      <c r="AL51" s="164">
        <f>'Production Summary'!$M$19</f>
        <v>29</v>
      </c>
      <c r="AM51" s="164">
        <v>0</v>
      </c>
      <c r="AN51" s="164">
        <f>'Production Summary'!$N$20</f>
        <v>864</v>
      </c>
      <c r="AO51" s="164">
        <f>'Production Summary'!$M$20</f>
        <v>72</v>
      </c>
      <c r="AP51" s="164">
        <v>0</v>
      </c>
      <c r="AQ51" s="164">
        <f>'Production Summary'!$N$21</f>
        <v>670</v>
      </c>
      <c r="AR51" s="164">
        <f>'Production Summary'!$M$21</f>
        <v>335</v>
      </c>
      <c r="AS51" s="164">
        <v>0</v>
      </c>
      <c r="AT51" s="386">
        <f>'Production Summary'!$N$22</f>
        <v>375</v>
      </c>
      <c r="AU51" s="164">
        <f>'Production Summary'!$N$23</f>
        <v>1050</v>
      </c>
      <c r="AV51" s="164">
        <f>'Production Summary'!$N$25</f>
        <v>300</v>
      </c>
      <c r="AW51" s="164">
        <f>'Production Summary'!$M$25</f>
        <v>25</v>
      </c>
      <c r="AX51" s="164">
        <v>0</v>
      </c>
      <c r="AY51" s="164">
        <f>'Production Summary'!$N$26</f>
        <v>300</v>
      </c>
      <c r="AZ51" s="164">
        <f>'Production Summary'!$M$26</f>
        <v>25</v>
      </c>
      <c r="BA51" s="164">
        <v>0</v>
      </c>
      <c r="BB51" s="164">
        <f>'Production Summary'!$N$28</f>
        <v>777</v>
      </c>
      <c r="BC51" s="164">
        <f>'Production Summary'!$M$28</f>
        <v>12.95</v>
      </c>
      <c r="BD51" s="164">
        <v>0</v>
      </c>
      <c r="BE51" s="164">
        <f>'Production Summary'!$N$29</f>
        <v>612</v>
      </c>
      <c r="BF51" s="164">
        <f>'Production Summary'!$M$29</f>
        <v>51</v>
      </c>
      <c r="BG51" s="164">
        <v>0</v>
      </c>
      <c r="BH51" s="164">
        <f>'Production Summary'!$N$30</f>
        <v>500</v>
      </c>
      <c r="BI51" s="164">
        <f>'Production Summary'!$M$30</f>
        <v>250</v>
      </c>
      <c r="BJ51" s="164">
        <v>0</v>
      </c>
      <c r="BK51" s="386"/>
      <c r="BL51" s="164">
        <f>'Production Summary'!$N$32</f>
        <v>875</v>
      </c>
      <c r="BM51" s="164">
        <f>'Production Summary'!$N$34</f>
        <v>360.59999999999997</v>
      </c>
      <c r="BN51" s="164">
        <f>'Production Summary'!$M$34</f>
        <v>6.01</v>
      </c>
      <c r="BO51" s="164">
        <v>0</v>
      </c>
      <c r="BP51" s="164">
        <f>'Production Summary'!$N$36</f>
        <v>717</v>
      </c>
      <c r="BQ51" s="164">
        <f>'Production Summary'!$M$36</f>
        <v>11.95</v>
      </c>
      <c r="BR51" s="164">
        <v>0</v>
      </c>
      <c r="BS51" s="164">
        <f>'Production Summary'!$N$37</f>
        <v>210</v>
      </c>
      <c r="BT51" s="164">
        <f>'Production Summary'!$M$37</f>
        <v>21</v>
      </c>
      <c r="BU51" s="164">
        <v>0</v>
      </c>
      <c r="BV51" s="164">
        <f>'Production Summary'!$N$38</f>
        <v>280</v>
      </c>
      <c r="BW51" s="164">
        <f>'Production Summary'!$M$38</f>
        <v>28</v>
      </c>
      <c r="BX51" s="164">
        <v>0</v>
      </c>
      <c r="BY51" s="165">
        <f>'Production Summary'!$N$39</f>
        <v>300.38406247988502</v>
      </c>
      <c r="BZ51" s="164">
        <f>'Production Summary'!$M$39</f>
        <v>30.038406247988501</v>
      </c>
      <c r="CA51" s="164">
        <v>0</v>
      </c>
      <c r="CB51" s="164">
        <f>'Production Summary'!$N$40</f>
        <v>131.30000000000001</v>
      </c>
      <c r="CC51" s="164">
        <f>'Production Summary'!$M$40</f>
        <v>13.13</v>
      </c>
      <c r="CD51" s="164">
        <v>0</v>
      </c>
      <c r="CE51" s="164">
        <f>'Production Summary'!$N$42</f>
        <v>1136.3519999999996</v>
      </c>
      <c r="CF51" s="164">
        <f>'Production Summary'!$M$42</f>
        <v>81.167999999999978</v>
      </c>
      <c r="CG51" s="164">
        <v>0</v>
      </c>
      <c r="CH51" s="164">
        <v>0</v>
      </c>
      <c r="CI51" s="164">
        <f>'Production Summary'!$N$43</f>
        <v>184</v>
      </c>
      <c r="CJ51" s="164">
        <v>0</v>
      </c>
      <c r="CK51" s="164">
        <f>'Production Summary'!$N$44</f>
        <v>355</v>
      </c>
      <c r="CL51" s="164">
        <v>0</v>
      </c>
      <c r="CM51" s="375">
        <f>'Production Summary'!$N$45</f>
        <v>1650</v>
      </c>
      <c r="CN51" s="164">
        <f>'Production Summary'!$N$46</f>
        <v>270</v>
      </c>
      <c r="CO51" s="164">
        <f>'Production Summary'!$N$47</f>
        <v>1350</v>
      </c>
      <c r="CP51" s="166"/>
      <c r="CQ51" s="164">
        <f>'Production Summary'!$N$49</f>
        <v>8004.1580041580037</v>
      </c>
      <c r="CR51" s="164">
        <f>'Production Summary'!$M$49</f>
        <v>66.701316701316699</v>
      </c>
      <c r="CS51" s="164">
        <f>'Production Summary'!$N$50</f>
        <v>13331.600831600828</v>
      </c>
      <c r="CT51" s="164">
        <f>'Production Summary'!$M$50</f>
        <v>148.1288981288981</v>
      </c>
      <c r="CU51" s="164">
        <f>'Production Summary'!$N$51</f>
        <v>12785.862785862784</v>
      </c>
      <c r="CV51" s="164">
        <f>'Production Summary'!$M$51</f>
        <v>355.16285516285512</v>
      </c>
      <c r="CW51" s="164">
        <f>'Production Summary'!$N$52</f>
        <v>12629.937629937627</v>
      </c>
      <c r="CX51" s="164">
        <f>'Production Summary'!$M$52</f>
        <v>701.66320166320156</v>
      </c>
      <c r="CY51" s="164">
        <f>'Production Summary'!$N$53</f>
        <v>12396.049896049895</v>
      </c>
      <c r="CZ51" s="164">
        <f>'Production Summary'!$M$53</f>
        <v>688.66943866943859</v>
      </c>
      <c r="DA51" s="164">
        <f>'Production Summary'!$N$54</f>
        <v>13799.376299376298</v>
      </c>
      <c r="DB51" s="164">
        <f>'Production Summary'!$M$54</f>
        <v>766.63201663201653</v>
      </c>
      <c r="DC51" s="328">
        <f>'Production Summary'!$N$60</f>
        <v>12863.825363825363</v>
      </c>
      <c r="DD51" s="328">
        <f>'Production Summary'!$M$60</f>
        <v>714.65696465696465</v>
      </c>
      <c r="DE51" s="164">
        <f>'Production Summary'!$N$59</f>
        <v>11148.648648648648</v>
      </c>
      <c r="DF51" s="328">
        <f>'Production Summary'!$M$59</f>
        <v>619.36936936936934</v>
      </c>
      <c r="DG51" s="164">
        <f>'Production Summary'!$N$55</f>
        <v>13842.68884268884</v>
      </c>
      <c r="DH51" s="164">
        <f>'Production Summary'!$M$55</f>
        <v>3460.67221067221</v>
      </c>
      <c r="DI51" s="164">
        <f>'Production Summary'!$N$56</f>
        <v>13097.713097713096</v>
      </c>
      <c r="DJ51" s="164">
        <f>'Production Summary'!$M$56</f>
        <v>163.72141372141371</v>
      </c>
      <c r="DK51" s="164">
        <f>'Production Summary'!$N$57</f>
        <v>14189.189189189186</v>
      </c>
      <c r="DL51" s="164">
        <f>'Production Summary'!$M$57</f>
        <v>394.14414414414409</v>
      </c>
      <c r="DM51" s="164">
        <f>'Production Summary'!$N$58</f>
        <v>14017.671517671517</v>
      </c>
      <c r="DN51" s="164">
        <f>'Production Summary'!$M$58</f>
        <v>778.75952875952873</v>
      </c>
      <c r="DO51" s="164">
        <f>'Production Summary'!$N$61</f>
        <v>4500</v>
      </c>
      <c r="DP51" s="328">
        <f>'Production Summary'!$M$61</f>
        <v>750</v>
      </c>
      <c r="DQ51" s="164">
        <v>0</v>
      </c>
      <c r="DR51" s="164">
        <f>'Production Summary'!$N$62</f>
        <v>8900</v>
      </c>
      <c r="DS51" s="164">
        <f>'Production Summary'!$N$70</f>
        <v>300</v>
      </c>
      <c r="DT51" s="328">
        <f>'Production Summary'!$M$70</f>
        <v>25</v>
      </c>
      <c r="DU51" s="164">
        <v>0</v>
      </c>
      <c r="DV51" s="164">
        <f>'Production Summary'!$N$71</f>
        <v>150</v>
      </c>
      <c r="DW51" s="164">
        <v>0</v>
      </c>
      <c r="DX51" s="164">
        <f>'Production Summary'!$N$64</f>
        <v>192</v>
      </c>
      <c r="DY51" s="164">
        <v>0</v>
      </c>
      <c r="DZ51" s="391">
        <f>'Production Summary'!$N$65</f>
        <v>384</v>
      </c>
      <c r="EA51" s="164">
        <v>0</v>
      </c>
      <c r="EB51" s="391">
        <f>'Production Summary'!$N$66</f>
        <v>192</v>
      </c>
      <c r="EC51" s="164">
        <v>0</v>
      </c>
      <c r="ED51" s="164">
        <f>'Production Summary'!$N$67</f>
        <v>96</v>
      </c>
      <c r="EE51" s="164">
        <v>0</v>
      </c>
      <c r="EF51" s="164">
        <f>'Production Summary'!$N$68</f>
        <v>96</v>
      </c>
      <c r="EG51" s="164">
        <v>0</v>
      </c>
      <c r="EH51" s="164">
        <f>'Production Summary'!$N$69</f>
        <v>340</v>
      </c>
      <c r="EI51" s="101">
        <f t="shared" si="4"/>
        <v>704640818.65389717</v>
      </c>
      <c r="EJ51" s="3"/>
      <c r="EK51" s="3"/>
      <c r="ER51" s="64" t="s">
        <v>67</v>
      </c>
      <c r="ES51" s="61" t="str">
        <f t="shared" si="5"/>
        <v/>
      </c>
      <c r="ET51" s="24">
        <f t="shared" si="2"/>
        <v>704640818.65389717</v>
      </c>
    </row>
    <row r="52" spans="1:150" ht="15" customHeight="1">
      <c r="A52" t="b">
        <f>C52=Jagdalpur!C52</f>
        <v>1</v>
      </c>
      <c r="B52" s="65">
        <f t="shared" si="3"/>
        <v>47</v>
      </c>
      <c r="C52" s="61" t="str">
        <f>IF(Jagdalpur!C52="","",Jagdalpur!C52)</f>
        <v/>
      </c>
      <c r="D52" s="164">
        <f>'Production Summary'!$N$4</f>
        <v>666</v>
      </c>
      <c r="E52" s="164">
        <f>'Production Summary'!$M$4</f>
        <v>27.75</v>
      </c>
      <c r="F52" s="164">
        <v>0</v>
      </c>
      <c r="G52" s="164">
        <f>'Production Summary'!$N$5</f>
        <v>666</v>
      </c>
      <c r="H52" s="164">
        <f>'Production Summary'!$M$5</f>
        <v>27.75</v>
      </c>
      <c r="I52" s="164">
        <v>0</v>
      </c>
      <c r="J52" s="164">
        <f>'Production Summary'!$N$6</f>
        <v>200</v>
      </c>
      <c r="K52" s="328">
        <f>'Production Summary'!$M$6</f>
        <v>7.5</v>
      </c>
      <c r="L52" s="164">
        <v>0</v>
      </c>
      <c r="M52" s="365">
        <f>'Production Summary'!$N$7</f>
        <v>612.72</v>
      </c>
      <c r="N52" s="367">
        <f>'Production Summary'!$M$7</f>
        <v>25.53</v>
      </c>
      <c r="O52" s="164">
        <v>0</v>
      </c>
      <c r="P52" s="164">
        <f>'Production Summary'!$N$8</f>
        <v>780</v>
      </c>
      <c r="Q52" s="164">
        <f>'Production Summary'!$M$8</f>
        <v>65</v>
      </c>
      <c r="R52" s="164">
        <v>0</v>
      </c>
      <c r="S52" s="164">
        <f>'Production Summary'!$N$9</f>
        <v>720</v>
      </c>
      <c r="T52" s="164">
        <f>'Production Summary'!$M$9</f>
        <v>60</v>
      </c>
      <c r="U52" s="164">
        <v>0</v>
      </c>
      <c r="V52" s="164">
        <f>'Production Summary'!$N$10</f>
        <v>876</v>
      </c>
      <c r="W52" s="164">
        <f>'Production Summary'!$M$10</f>
        <v>73</v>
      </c>
      <c r="X52" s="164">
        <v>0</v>
      </c>
      <c r="Y52" s="164">
        <f>'Production Summary'!$N$14</f>
        <v>177</v>
      </c>
      <c r="Z52" s="328">
        <f>'Production Summary'!$M$14</f>
        <v>14.75</v>
      </c>
      <c r="AA52" s="164">
        <v>0</v>
      </c>
      <c r="AB52" s="164">
        <f>'Production Summary'!$N$15</f>
        <v>126</v>
      </c>
      <c r="AC52" s="164">
        <f>'Production Summary'!$M$15</f>
        <v>21</v>
      </c>
      <c r="AD52" s="164">
        <v>0</v>
      </c>
      <c r="AE52" s="359">
        <f>'Production Summary'!$N$16</f>
        <v>252</v>
      </c>
      <c r="AF52" s="164">
        <f>'Production Summary'!$M$16</f>
        <v>21</v>
      </c>
      <c r="AG52" s="164">
        <v>0</v>
      </c>
      <c r="AH52" s="164">
        <f>'Production Summary'!$N$18</f>
        <v>1035</v>
      </c>
      <c r="AI52" s="164">
        <f>'Production Summary'!$M$18</f>
        <v>17.25</v>
      </c>
      <c r="AJ52" s="164">
        <v>0</v>
      </c>
      <c r="AK52" s="164">
        <f>'Production Summary'!$N$19</f>
        <v>870</v>
      </c>
      <c r="AL52" s="164">
        <f>'Production Summary'!$M$19</f>
        <v>29</v>
      </c>
      <c r="AM52" s="164">
        <v>0</v>
      </c>
      <c r="AN52" s="164">
        <f>'Production Summary'!$N$20</f>
        <v>864</v>
      </c>
      <c r="AO52" s="164">
        <f>'Production Summary'!$M$20</f>
        <v>72</v>
      </c>
      <c r="AP52" s="164">
        <v>0</v>
      </c>
      <c r="AQ52" s="164">
        <f>'Production Summary'!$N$21</f>
        <v>670</v>
      </c>
      <c r="AR52" s="164">
        <f>'Production Summary'!$M$21</f>
        <v>335</v>
      </c>
      <c r="AS52" s="164">
        <v>0</v>
      </c>
      <c r="AT52" s="386">
        <f>'Production Summary'!$N$22</f>
        <v>375</v>
      </c>
      <c r="AU52" s="164">
        <f>'Production Summary'!$N$23</f>
        <v>1050</v>
      </c>
      <c r="AV52" s="164">
        <f>'Production Summary'!$N$25</f>
        <v>300</v>
      </c>
      <c r="AW52" s="164">
        <f>'Production Summary'!$M$25</f>
        <v>25</v>
      </c>
      <c r="AX52" s="164">
        <v>0</v>
      </c>
      <c r="AY52" s="164">
        <f>'Production Summary'!$N$26</f>
        <v>300</v>
      </c>
      <c r="AZ52" s="164">
        <f>'Production Summary'!$M$26</f>
        <v>25</v>
      </c>
      <c r="BA52" s="164">
        <v>0</v>
      </c>
      <c r="BB52" s="164">
        <f>'Production Summary'!$N$28</f>
        <v>777</v>
      </c>
      <c r="BC52" s="164">
        <f>'Production Summary'!$M$28</f>
        <v>12.95</v>
      </c>
      <c r="BD52" s="164">
        <v>0</v>
      </c>
      <c r="BE52" s="164">
        <f>'Production Summary'!$N$29</f>
        <v>612</v>
      </c>
      <c r="BF52" s="164">
        <f>'Production Summary'!$M$29</f>
        <v>51</v>
      </c>
      <c r="BG52" s="164">
        <v>0</v>
      </c>
      <c r="BH52" s="164">
        <f>'Production Summary'!$N$30</f>
        <v>500</v>
      </c>
      <c r="BI52" s="164">
        <f>'Production Summary'!$M$30</f>
        <v>250</v>
      </c>
      <c r="BJ52" s="164">
        <v>0</v>
      </c>
      <c r="BK52" s="386"/>
      <c r="BL52" s="164">
        <f>'Production Summary'!$N$32</f>
        <v>875</v>
      </c>
      <c r="BM52" s="164">
        <f>'Production Summary'!$N$34</f>
        <v>360.59999999999997</v>
      </c>
      <c r="BN52" s="164">
        <f>'Production Summary'!$M$34</f>
        <v>6.01</v>
      </c>
      <c r="BO52" s="164">
        <v>0</v>
      </c>
      <c r="BP52" s="164">
        <f>'Production Summary'!$N$36</f>
        <v>717</v>
      </c>
      <c r="BQ52" s="164">
        <f>'Production Summary'!$M$36</f>
        <v>11.95</v>
      </c>
      <c r="BR52" s="164">
        <v>0</v>
      </c>
      <c r="BS52" s="164">
        <f>'Production Summary'!$N$37</f>
        <v>210</v>
      </c>
      <c r="BT52" s="164">
        <f>'Production Summary'!$M$37</f>
        <v>21</v>
      </c>
      <c r="BU52" s="164">
        <v>0</v>
      </c>
      <c r="BV52" s="164">
        <f>'Production Summary'!$N$38</f>
        <v>280</v>
      </c>
      <c r="BW52" s="164">
        <f>'Production Summary'!$M$38</f>
        <v>28</v>
      </c>
      <c r="BX52" s="164">
        <v>0</v>
      </c>
      <c r="BY52" s="165">
        <f>'Production Summary'!$N$39</f>
        <v>300.38406247988502</v>
      </c>
      <c r="BZ52" s="164">
        <f>'Production Summary'!$M$39</f>
        <v>30.038406247988501</v>
      </c>
      <c r="CA52" s="164">
        <v>0</v>
      </c>
      <c r="CB52" s="164">
        <f>'Production Summary'!$N$40</f>
        <v>131.30000000000001</v>
      </c>
      <c r="CC52" s="164">
        <f>'Production Summary'!$M$40</f>
        <v>13.13</v>
      </c>
      <c r="CD52" s="164">
        <v>0</v>
      </c>
      <c r="CE52" s="164">
        <f>'Production Summary'!$N$42</f>
        <v>1136.3519999999996</v>
      </c>
      <c r="CF52" s="164">
        <f>'Production Summary'!$M$42</f>
        <v>81.167999999999978</v>
      </c>
      <c r="CG52" s="164">
        <v>0</v>
      </c>
      <c r="CH52" s="164">
        <v>0</v>
      </c>
      <c r="CI52" s="164">
        <f>'Production Summary'!$N$43</f>
        <v>184</v>
      </c>
      <c r="CJ52" s="164">
        <v>0</v>
      </c>
      <c r="CK52" s="164">
        <f>'Production Summary'!$N$44</f>
        <v>355</v>
      </c>
      <c r="CL52" s="164">
        <v>0</v>
      </c>
      <c r="CM52" s="375">
        <f>'Production Summary'!$N$45</f>
        <v>1650</v>
      </c>
      <c r="CN52" s="164">
        <f>'Production Summary'!$N$46</f>
        <v>270</v>
      </c>
      <c r="CO52" s="164">
        <f>'Production Summary'!$N$47</f>
        <v>1350</v>
      </c>
      <c r="CP52" s="166"/>
      <c r="CQ52" s="164">
        <f>'Production Summary'!$N$49</f>
        <v>8004.1580041580037</v>
      </c>
      <c r="CR52" s="164">
        <f>'Production Summary'!$M$49</f>
        <v>66.701316701316699</v>
      </c>
      <c r="CS52" s="164">
        <f>'Production Summary'!$N$50</f>
        <v>13331.600831600828</v>
      </c>
      <c r="CT52" s="164">
        <f>'Production Summary'!$M$50</f>
        <v>148.1288981288981</v>
      </c>
      <c r="CU52" s="164">
        <f>'Production Summary'!$N$51</f>
        <v>12785.862785862784</v>
      </c>
      <c r="CV52" s="164">
        <f>'Production Summary'!$M$51</f>
        <v>355.16285516285512</v>
      </c>
      <c r="CW52" s="164">
        <f>'Production Summary'!$N$52</f>
        <v>12629.937629937627</v>
      </c>
      <c r="CX52" s="164">
        <f>'Production Summary'!$M$52</f>
        <v>701.66320166320156</v>
      </c>
      <c r="CY52" s="164">
        <f>'Production Summary'!$N$53</f>
        <v>12396.049896049895</v>
      </c>
      <c r="CZ52" s="164">
        <f>'Production Summary'!$M$53</f>
        <v>688.66943866943859</v>
      </c>
      <c r="DA52" s="164">
        <f>'Production Summary'!$N$54</f>
        <v>13799.376299376298</v>
      </c>
      <c r="DB52" s="164">
        <f>'Production Summary'!$M$54</f>
        <v>766.63201663201653</v>
      </c>
      <c r="DC52" s="328">
        <f>'Production Summary'!$N$60</f>
        <v>12863.825363825363</v>
      </c>
      <c r="DD52" s="328">
        <f>'Production Summary'!$M$60</f>
        <v>714.65696465696465</v>
      </c>
      <c r="DE52" s="164">
        <f>'Production Summary'!$N$59</f>
        <v>11148.648648648648</v>
      </c>
      <c r="DF52" s="328">
        <f>'Production Summary'!$M$59</f>
        <v>619.36936936936934</v>
      </c>
      <c r="DG52" s="164">
        <f>'Production Summary'!$N$55</f>
        <v>13842.68884268884</v>
      </c>
      <c r="DH52" s="164">
        <f>'Production Summary'!$M$55</f>
        <v>3460.67221067221</v>
      </c>
      <c r="DI52" s="164">
        <f>'Production Summary'!$N$56</f>
        <v>13097.713097713096</v>
      </c>
      <c r="DJ52" s="164">
        <f>'Production Summary'!$M$56</f>
        <v>163.72141372141371</v>
      </c>
      <c r="DK52" s="164">
        <f>'Production Summary'!$N$57</f>
        <v>14189.189189189186</v>
      </c>
      <c r="DL52" s="164">
        <f>'Production Summary'!$M$57</f>
        <v>394.14414414414409</v>
      </c>
      <c r="DM52" s="164">
        <f>'Production Summary'!$N$58</f>
        <v>14017.671517671517</v>
      </c>
      <c r="DN52" s="164">
        <f>'Production Summary'!$M$58</f>
        <v>778.75952875952873</v>
      </c>
      <c r="DO52" s="164">
        <f>'Production Summary'!$N$61</f>
        <v>4500</v>
      </c>
      <c r="DP52" s="328">
        <f>'Production Summary'!$M$61</f>
        <v>750</v>
      </c>
      <c r="DQ52" s="164">
        <v>0</v>
      </c>
      <c r="DR52" s="164">
        <f>'Production Summary'!$N$62</f>
        <v>8900</v>
      </c>
      <c r="DS52" s="164">
        <f>'Production Summary'!$N$70</f>
        <v>300</v>
      </c>
      <c r="DT52" s="328">
        <f>'Production Summary'!$M$70</f>
        <v>25</v>
      </c>
      <c r="DU52" s="164">
        <v>0</v>
      </c>
      <c r="DV52" s="164">
        <f>'Production Summary'!$N$71</f>
        <v>150</v>
      </c>
      <c r="DW52" s="164">
        <v>0</v>
      </c>
      <c r="DX52" s="164">
        <f>'Production Summary'!$N$64</f>
        <v>192</v>
      </c>
      <c r="DY52" s="164">
        <v>0</v>
      </c>
      <c r="DZ52" s="391">
        <f>'Production Summary'!$N$65</f>
        <v>384</v>
      </c>
      <c r="EA52" s="164">
        <v>0</v>
      </c>
      <c r="EB52" s="391">
        <f>'Production Summary'!$N$66</f>
        <v>192</v>
      </c>
      <c r="EC52" s="164">
        <v>0</v>
      </c>
      <c r="ED52" s="164">
        <f>'Production Summary'!$N$67</f>
        <v>96</v>
      </c>
      <c r="EE52" s="164">
        <v>0</v>
      </c>
      <c r="EF52" s="164">
        <f>'Production Summary'!$N$68</f>
        <v>96</v>
      </c>
      <c r="EG52" s="164">
        <v>0</v>
      </c>
      <c r="EH52" s="164">
        <f>'Production Summary'!$N$69</f>
        <v>340</v>
      </c>
      <c r="EI52" s="101">
        <f t="shared" si="4"/>
        <v>704640818.65389717</v>
      </c>
      <c r="EJ52" s="3"/>
      <c r="EK52" s="3"/>
      <c r="ER52" s="64" t="s">
        <v>68</v>
      </c>
      <c r="ES52" s="61" t="str">
        <f t="shared" si="5"/>
        <v/>
      </c>
      <c r="ET52" s="24">
        <f t="shared" si="2"/>
        <v>704640818.65389717</v>
      </c>
    </row>
    <row r="53" spans="1:150" ht="15" customHeight="1">
      <c r="A53" t="b">
        <f>C53=Jagdalpur!C53</f>
        <v>1</v>
      </c>
      <c r="B53" s="65">
        <f t="shared" si="3"/>
        <v>48</v>
      </c>
      <c r="C53" s="61" t="str">
        <f>IF(Jagdalpur!C53="","",Jagdalpur!C53)</f>
        <v/>
      </c>
      <c r="D53" s="164">
        <f>'Production Summary'!$N$4</f>
        <v>666</v>
      </c>
      <c r="E53" s="164">
        <f>'Production Summary'!$M$4</f>
        <v>27.75</v>
      </c>
      <c r="F53" s="164">
        <v>0</v>
      </c>
      <c r="G53" s="164">
        <f>'Production Summary'!$N$5</f>
        <v>666</v>
      </c>
      <c r="H53" s="164">
        <f>'Production Summary'!$M$5</f>
        <v>27.75</v>
      </c>
      <c r="I53" s="164">
        <v>0</v>
      </c>
      <c r="J53" s="164">
        <f>'Production Summary'!$N$6</f>
        <v>200</v>
      </c>
      <c r="K53" s="328">
        <f>'Production Summary'!$M$6</f>
        <v>7.5</v>
      </c>
      <c r="L53" s="164">
        <v>0</v>
      </c>
      <c r="M53" s="365">
        <f>'Production Summary'!$N$7</f>
        <v>612.72</v>
      </c>
      <c r="N53" s="367">
        <f>'Production Summary'!$M$7</f>
        <v>25.53</v>
      </c>
      <c r="O53" s="164">
        <v>0</v>
      </c>
      <c r="P53" s="164">
        <f>'Production Summary'!$N$8</f>
        <v>780</v>
      </c>
      <c r="Q53" s="164">
        <f>'Production Summary'!$M$8</f>
        <v>65</v>
      </c>
      <c r="R53" s="164">
        <v>0</v>
      </c>
      <c r="S53" s="164">
        <f>'Production Summary'!$N$9</f>
        <v>720</v>
      </c>
      <c r="T53" s="164">
        <f>'Production Summary'!$M$9</f>
        <v>60</v>
      </c>
      <c r="U53" s="164">
        <v>0</v>
      </c>
      <c r="V53" s="164">
        <f>'Production Summary'!$N$10</f>
        <v>876</v>
      </c>
      <c r="W53" s="164">
        <f>'Production Summary'!$M$10</f>
        <v>73</v>
      </c>
      <c r="X53" s="164">
        <v>0</v>
      </c>
      <c r="Y53" s="164">
        <f>'Production Summary'!$N$14</f>
        <v>177</v>
      </c>
      <c r="Z53" s="328">
        <f>'Production Summary'!$M$14</f>
        <v>14.75</v>
      </c>
      <c r="AA53" s="164">
        <v>0</v>
      </c>
      <c r="AB53" s="164">
        <f>'Production Summary'!$N$15</f>
        <v>126</v>
      </c>
      <c r="AC53" s="164">
        <f>'Production Summary'!$M$15</f>
        <v>21</v>
      </c>
      <c r="AD53" s="164">
        <v>0</v>
      </c>
      <c r="AE53" s="359">
        <f>'Production Summary'!$N$16</f>
        <v>252</v>
      </c>
      <c r="AF53" s="164">
        <f>'Production Summary'!$M$16</f>
        <v>21</v>
      </c>
      <c r="AG53" s="164">
        <v>0</v>
      </c>
      <c r="AH53" s="164">
        <f>'Production Summary'!$N$18</f>
        <v>1035</v>
      </c>
      <c r="AI53" s="164">
        <f>'Production Summary'!$M$18</f>
        <v>17.25</v>
      </c>
      <c r="AJ53" s="164">
        <v>0</v>
      </c>
      <c r="AK53" s="164">
        <f>'Production Summary'!$N$19</f>
        <v>870</v>
      </c>
      <c r="AL53" s="164">
        <f>'Production Summary'!$M$19</f>
        <v>29</v>
      </c>
      <c r="AM53" s="164">
        <v>0</v>
      </c>
      <c r="AN53" s="164">
        <f>'Production Summary'!$N$20</f>
        <v>864</v>
      </c>
      <c r="AO53" s="164">
        <f>'Production Summary'!$M$20</f>
        <v>72</v>
      </c>
      <c r="AP53" s="164">
        <v>0</v>
      </c>
      <c r="AQ53" s="164">
        <f>'Production Summary'!$N$21</f>
        <v>670</v>
      </c>
      <c r="AR53" s="164">
        <f>'Production Summary'!$M$21</f>
        <v>335</v>
      </c>
      <c r="AS53" s="164">
        <v>0</v>
      </c>
      <c r="AT53" s="386">
        <f>'Production Summary'!$N$22</f>
        <v>375</v>
      </c>
      <c r="AU53" s="164">
        <f>'Production Summary'!$N$23</f>
        <v>1050</v>
      </c>
      <c r="AV53" s="164">
        <f>'Production Summary'!$N$25</f>
        <v>300</v>
      </c>
      <c r="AW53" s="164">
        <f>'Production Summary'!$M$25</f>
        <v>25</v>
      </c>
      <c r="AX53" s="164">
        <v>0</v>
      </c>
      <c r="AY53" s="164">
        <f>'Production Summary'!$N$26</f>
        <v>300</v>
      </c>
      <c r="AZ53" s="164">
        <f>'Production Summary'!$M$26</f>
        <v>25</v>
      </c>
      <c r="BA53" s="164">
        <v>0</v>
      </c>
      <c r="BB53" s="164">
        <f>'Production Summary'!$N$28</f>
        <v>777</v>
      </c>
      <c r="BC53" s="164">
        <f>'Production Summary'!$M$28</f>
        <v>12.95</v>
      </c>
      <c r="BD53" s="164">
        <v>0</v>
      </c>
      <c r="BE53" s="164">
        <f>'Production Summary'!$N$29</f>
        <v>612</v>
      </c>
      <c r="BF53" s="164">
        <f>'Production Summary'!$M$29</f>
        <v>51</v>
      </c>
      <c r="BG53" s="164">
        <v>0</v>
      </c>
      <c r="BH53" s="164">
        <f>'Production Summary'!$N$30</f>
        <v>500</v>
      </c>
      <c r="BI53" s="164">
        <f>'Production Summary'!$M$30</f>
        <v>250</v>
      </c>
      <c r="BJ53" s="164">
        <v>0</v>
      </c>
      <c r="BK53" s="386"/>
      <c r="BL53" s="164">
        <f>'Production Summary'!$N$32</f>
        <v>875</v>
      </c>
      <c r="BM53" s="164">
        <f>'Production Summary'!$N$34</f>
        <v>360.59999999999997</v>
      </c>
      <c r="BN53" s="164">
        <f>'Production Summary'!$M$34</f>
        <v>6.01</v>
      </c>
      <c r="BO53" s="164">
        <v>0</v>
      </c>
      <c r="BP53" s="164">
        <f>'Production Summary'!$N$36</f>
        <v>717</v>
      </c>
      <c r="BQ53" s="164">
        <f>'Production Summary'!$M$36</f>
        <v>11.95</v>
      </c>
      <c r="BR53" s="164">
        <v>0</v>
      </c>
      <c r="BS53" s="164">
        <f>'Production Summary'!$N$37</f>
        <v>210</v>
      </c>
      <c r="BT53" s="164">
        <f>'Production Summary'!$M$37</f>
        <v>21</v>
      </c>
      <c r="BU53" s="164">
        <v>0</v>
      </c>
      <c r="BV53" s="164">
        <f>'Production Summary'!$N$38</f>
        <v>280</v>
      </c>
      <c r="BW53" s="164">
        <f>'Production Summary'!$M$38</f>
        <v>28</v>
      </c>
      <c r="BX53" s="164">
        <v>0</v>
      </c>
      <c r="BY53" s="165">
        <f>'Production Summary'!$N$39</f>
        <v>300.38406247988502</v>
      </c>
      <c r="BZ53" s="164">
        <f>'Production Summary'!$M$39</f>
        <v>30.038406247988501</v>
      </c>
      <c r="CA53" s="164">
        <v>0</v>
      </c>
      <c r="CB53" s="164">
        <f>'Production Summary'!$N$40</f>
        <v>131.30000000000001</v>
      </c>
      <c r="CC53" s="164">
        <f>'Production Summary'!$M$40</f>
        <v>13.13</v>
      </c>
      <c r="CD53" s="164">
        <v>0</v>
      </c>
      <c r="CE53" s="164">
        <f>'Production Summary'!$N$42</f>
        <v>1136.3519999999996</v>
      </c>
      <c r="CF53" s="164">
        <f>'Production Summary'!$M$42</f>
        <v>81.167999999999978</v>
      </c>
      <c r="CG53" s="164">
        <v>0</v>
      </c>
      <c r="CH53" s="164">
        <v>0</v>
      </c>
      <c r="CI53" s="164">
        <f>'Production Summary'!$N$43</f>
        <v>184</v>
      </c>
      <c r="CJ53" s="164">
        <v>0</v>
      </c>
      <c r="CK53" s="164">
        <f>'Production Summary'!$N$44</f>
        <v>355</v>
      </c>
      <c r="CL53" s="164">
        <v>0</v>
      </c>
      <c r="CM53" s="375">
        <f>'Production Summary'!$N$45</f>
        <v>1650</v>
      </c>
      <c r="CN53" s="164">
        <f>'Production Summary'!$N$46</f>
        <v>270</v>
      </c>
      <c r="CO53" s="164">
        <f>'Production Summary'!$N$47</f>
        <v>1350</v>
      </c>
      <c r="CP53" s="166"/>
      <c r="CQ53" s="164">
        <f>'Production Summary'!$N$49</f>
        <v>8004.1580041580037</v>
      </c>
      <c r="CR53" s="164">
        <f>'Production Summary'!$M$49</f>
        <v>66.701316701316699</v>
      </c>
      <c r="CS53" s="164">
        <f>'Production Summary'!$N$50</f>
        <v>13331.600831600828</v>
      </c>
      <c r="CT53" s="164">
        <f>'Production Summary'!$M$50</f>
        <v>148.1288981288981</v>
      </c>
      <c r="CU53" s="164">
        <f>'Production Summary'!$N$51</f>
        <v>12785.862785862784</v>
      </c>
      <c r="CV53" s="164">
        <f>'Production Summary'!$M$51</f>
        <v>355.16285516285512</v>
      </c>
      <c r="CW53" s="164">
        <f>'Production Summary'!$N$52</f>
        <v>12629.937629937627</v>
      </c>
      <c r="CX53" s="164">
        <f>'Production Summary'!$M$52</f>
        <v>701.66320166320156</v>
      </c>
      <c r="CY53" s="164">
        <f>'Production Summary'!$N$53</f>
        <v>12396.049896049895</v>
      </c>
      <c r="CZ53" s="164">
        <f>'Production Summary'!$M$53</f>
        <v>688.66943866943859</v>
      </c>
      <c r="DA53" s="164">
        <f>'Production Summary'!$N$54</f>
        <v>13799.376299376298</v>
      </c>
      <c r="DB53" s="164">
        <f>'Production Summary'!$M$54</f>
        <v>766.63201663201653</v>
      </c>
      <c r="DC53" s="328">
        <f>'Production Summary'!$N$60</f>
        <v>12863.825363825363</v>
      </c>
      <c r="DD53" s="328">
        <f>'Production Summary'!$M$60</f>
        <v>714.65696465696465</v>
      </c>
      <c r="DE53" s="164">
        <f>'Production Summary'!$N$59</f>
        <v>11148.648648648648</v>
      </c>
      <c r="DF53" s="328">
        <f>'Production Summary'!$M$59</f>
        <v>619.36936936936934</v>
      </c>
      <c r="DG53" s="164">
        <f>'Production Summary'!$N$55</f>
        <v>13842.68884268884</v>
      </c>
      <c r="DH53" s="164">
        <f>'Production Summary'!$M$55</f>
        <v>3460.67221067221</v>
      </c>
      <c r="DI53" s="164">
        <f>'Production Summary'!$N$56</f>
        <v>13097.713097713096</v>
      </c>
      <c r="DJ53" s="164">
        <f>'Production Summary'!$M$56</f>
        <v>163.72141372141371</v>
      </c>
      <c r="DK53" s="164">
        <f>'Production Summary'!$N$57</f>
        <v>14189.189189189186</v>
      </c>
      <c r="DL53" s="164">
        <f>'Production Summary'!$M$57</f>
        <v>394.14414414414409</v>
      </c>
      <c r="DM53" s="164">
        <f>'Production Summary'!$N$58</f>
        <v>14017.671517671517</v>
      </c>
      <c r="DN53" s="164">
        <f>'Production Summary'!$M$58</f>
        <v>778.75952875952873</v>
      </c>
      <c r="DO53" s="164">
        <f>'Production Summary'!$N$61</f>
        <v>4500</v>
      </c>
      <c r="DP53" s="328">
        <f>'Production Summary'!$M$61</f>
        <v>750</v>
      </c>
      <c r="DQ53" s="164">
        <v>0</v>
      </c>
      <c r="DR53" s="164">
        <f>'Production Summary'!$N$62</f>
        <v>8900</v>
      </c>
      <c r="DS53" s="164">
        <f>'Production Summary'!$N$70</f>
        <v>300</v>
      </c>
      <c r="DT53" s="328">
        <f>'Production Summary'!$M$70</f>
        <v>25</v>
      </c>
      <c r="DU53" s="164">
        <v>0</v>
      </c>
      <c r="DV53" s="164">
        <f>'Production Summary'!$N$71</f>
        <v>150</v>
      </c>
      <c r="DW53" s="164">
        <v>0</v>
      </c>
      <c r="DX53" s="164">
        <f>'Production Summary'!$N$64</f>
        <v>192</v>
      </c>
      <c r="DY53" s="164">
        <v>0</v>
      </c>
      <c r="DZ53" s="391">
        <f>'Production Summary'!$N$65</f>
        <v>384</v>
      </c>
      <c r="EA53" s="164">
        <v>0</v>
      </c>
      <c r="EB53" s="391">
        <f>'Production Summary'!$N$66</f>
        <v>192</v>
      </c>
      <c r="EC53" s="164">
        <v>0</v>
      </c>
      <c r="ED53" s="164">
        <f>'Production Summary'!$N$67</f>
        <v>96</v>
      </c>
      <c r="EE53" s="164">
        <v>0</v>
      </c>
      <c r="EF53" s="164">
        <f>'Production Summary'!$N$68</f>
        <v>96</v>
      </c>
      <c r="EG53" s="164">
        <v>0</v>
      </c>
      <c r="EH53" s="164">
        <f>'Production Summary'!$N$69</f>
        <v>340</v>
      </c>
      <c r="EI53" s="101">
        <f t="shared" si="4"/>
        <v>704640818.65389717</v>
      </c>
      <c r="EJ53" s="3"/>
      <c r="EK53" s="3"/>
      <c r="ER53" s="64" t="s">
        <v>69</v>
      </c>
      <c r="ES53" s="61" t="str">
        <f t="shared" si="5"/>
        <v/>
      </c>
      <c r="ET53" s="24">
        <f t="shared" si="2"/>
        <v>704640818.65389717</v>
      </c>
    </row>
    <row r="54" spans="1:150" ht="15" customHeight="1">
      <c r="A54" t="b">
        <f>C54=Jagdalpur!C54</f>
        <v>1</v>
      </c>
      <c r="B54" s="65">
        <f t="shared" si="3"/>
        <v>49</v>
      </c>
      <c r="C54" s="61" t="str">
        <f>IF(Jagdalpur!C54="","",Jagdalpur!C54)</f>
        <v/>
      </c>
      <c r="D54" s="164">
        <f>'Production Summary'!$N$4</f>
        <v>666</v>
      </c>
      <c r="E54" s="164">
        <f>'Production Summary'!$M$4</f>
        <v>27.75</v>
      </c>
      <c r="F54" s="164">
        <v>0</v>
      </c>
      <c r="G54" s="164">
        <f>'Production Summary'!$N$5</f>
        <v>666</v>
      </c>
      <c r="H54" s="164">
        <f>'Production Summary'!$M$5</f>
        <v>27.75</v>
      </c>
      <c r="I54" s="164">
        <v>0</v>
      </c>
      <c r="J54" s="164">
        <f>'Production Summary'!$N$6</f>
        <v>200</v>
      </c>
      <c r="K54" s="328">
        <f>'Production Summary'!$M$6</f>
        <v>7.5</v>
      </c>
      <c r="L54" s="164">
        <v>0</v>
      </c>
      <c r="M54" s="365">
        <f>'Production Summary'!$N$7</f>
        <v>612.72</v>
      </c>
      <c r="N54" s="367">
        <f>'Production Summary'!$M$7</f>
        <v>25.53</v>
      </c>
      <c r="O54" s="164">
        <v>0</v>
      </c>
      <c r="P54" s="164">
        <f>'Production Summary'!$N$8</f>
        <v>780</v>
      </c>
      <c r="Q54" s="164">
        <f>'Production Summary'!$M$8</f>
        <v>65</v>
      </c>
      <c r="R54" s="164">
        <v>0</v>
      </c>
      <c r="S54" s="164">
        <f>'Production Summary'!$N$9</f>
        <v>720</v>
      </c>
      <c r="T54" s="164">
        <f>'Production Summary'!$M$9</f>
        <v>60</v>
      </c>
      <c r="U54" s="164">
        <v>0</v>
      </c>
      <c r="V54" s="164">
        <f>'Production Summary'!$N$10</f>
        <v>876</v>
      </c>
      <c r="W54" s="164">
        <f>'Production Summary'!$M$10</f>
        <v>73</v>
      </c>
      <c r="X54" s="164">
        <v>0</v>
      </c>
      <c r="Y54" s="164">
        <f>'Production Summary'!$N$14</f>
        <v>177</v>
      </c>
      <c r="Z54" s="328">
        <f>'Production Summary'!$M$14</f>
        <v>14.75</v>
      </c>
      <c r="AA54" s="164">
        <v>0</v>
      </c>
      <c r="AB54" s="164">
        <f>'Production Summary'!$N$15</f>
        <v>126</v>
      </c>
      <c r="AC54" s="164">
        <f>'Production Summary'!$M$15</f>
        <v>21</v>
      </c>
      <c r="AD54" s="164">
        <v>0</v>
      </c>
      <c r="AE54" s="359"/>
      <c r="AF54" s="164">
        <f>'Production Summary'!$M$16</f>
        <v>21</v>
      </c>
      <c r="AG54" s="164">
        <v>0</v>
      </c>
      <c r="AH54" s="164">
        <f>'Production Summary'!$N$18</f>
        <v>1035</v>
      </c>
      <c r="AI54" s="164">
        <f>'Production Summary'!$M$18</f>
        <v>17.25</v>
      </c>
      <c r="AJ54" s="164">
        <v>0</v>
      </c>
      <c r="AK54" s="164">
        <f>'Production Summary'!$N$19</f>
        <v>870</v>
      </c>
      <c r="AL54" s="164">
        <f>'Production Summary'!$M$19</f>
        <v>29</v>
      </c>
      <c r="AM54" s="164">
        <v>0</v>
      </c>
      <c r="AN54" s="164">
        <f>'Production Summary'!$N$20</f>
        <v>864</v>
      </c>
      <c r="AO54" s="164">
        <f>'Production Summary'!$M$20</f>
        <v>72</v>
      </c>
      <c r="AP54" s="164">
        <v>0</v>
      </c>
      <c r="AQ54" s="164">
        <f>'Production Summary'!$N$21</f>
        <v>670</v>
      </c>
      <c r="AR54" s="164">
        <f>'Production Summary'!$M$21</f>
        <v>335</v>
      </c>
      <c r="AS54" s="164">
        <v>0</v>
      </c>
      <c r="AT54" s="386">
        <f>'Production Summary'!$N$22</f>
        <v>375</v>
      </c>
      <c r="AU54" s="164">
        <f>'Production Summary'!$N$23</f>
        <v>1050</v>
      </c>
      <c r="AV54" s="164">
        <f>'Production Summary'!$N$25</f>
        <v>300</v>
      </c>
      <c r="AW54" s="164">
        <f>'Production Summary'!$M$25</f>
        <v>25</v>
      </c>
      <c r="AX54" s="164">
        <v>0</v>
      </c>
      <c r="AY54" s="164">
        <f>'Production Summary'!$N$26</f>
        <v>300</v>
      </c>
      <c r="AZ54" s="164">
        <f>'Production Summary'!$M$26</f>
        <v>25</v>
      </c>
      <c r="BA54" s="164">
        <v>0</v>
      </c>
      <c r="BB54" s="164">
        <f>'Production Summary'!$N$28</f>
        <v>777</v>
      </c>
      <c r="BC54" s="164">
        <f>'Production Summary'!$M$28</f>
        <v>12.95</v>
      </c>
      <c r="BD54" s="164">
        <v>0</v>
      </c>
      <c r="BE54" s="164">
        <f>'Production Summary'!$N$29</f>
        <v>612</v>
      </c>
      <c r="BF54" s="164">
        <f>'Production Summary'!$M$29</f>
        <v>51</v>
      </c>
      <c r="BG54" s="164">
        <v>0</v>
      </c>
      <c r="BH54" s="164">
        <f>'Production Summary'!$N$30</f>
        <v>500</v>
      </c>
      <c r="BI54" s="164">
        <f>'Production Summary'!$M$30</f>
        <v>250</v>
      </c>
      <c r="BJ54" s="164">
        <v>0</v>
      </c>
      <c r="BK54" s="386"/>
      <c r="BL54" s="164">
        <f>'Production Summary'!$N$32</f>
        <v>875</v>
      </c>
      <c r="BM54" s="164">
        <f>'Production Summary'!$N$34</f>
        <v>360.59999999999997</v>
      </c>
      <c r="BN54" s="164">
        <f>'Production Summary'!$M$34</f>
        <v>6.01</v>
      </c>
      <c r="BO54" s="164">
        <v>0</v>
      </c>
      <c r="BP54" s="164">
        <f>'Production Summary'!$N$36</f>
        <v>717</v>
      </c>
      <c r="BQ54" s="164">
        <f>'Production Summary'!$M$36</f>
        <v>11.95</v>
      </c>
      <c r="BR54" s="164">
        <v>0</v>
      </c>
      <c r="BS54" s="164">
        <f>'Production Summary'!$N$37</f>
        <v>210</v>
      </c>
      <c r="BT54" s="164">
        <f>'Production Summary'!$M$37</f>
        <v>21</v>
      </c>
      <c r="BU54" s="164">
        <v>0</v>
      </c>
      <c r="BV54" s="164">
        <f>'Production Summary'!$N$38</f>
        <v>280</v>
      </c>
      <c r="BW54" s="164">
        <f>'Production Summary'!$M$38</f>
        <v>28</v>
      </c>
      <c r="BX54" s="164">
        <v>0</v>
      </c>
      <c r="BY54" s="165">
        <f>'Production Summary'!$N$39</f>
        <v>300.38406247988502</v>
      </c>
      <c r="BZ54" s="164">
        <f>'Production Summary'!$M$39</f>
        <v>30.038406247988501</v>
      </c>
      <c r="CA54" s="164">
        <v>0</v>
      </c>
      <c r="CB54" s="164">
        <f>'Production Summary'!$N$40</f>
        <v>131.30000000000001</v>
      </c>
      <c r="CC54" s="164">
        <f>'Production Summary'!$M$40</f>
        <v>13.13</v>
      </c>
      <c r="CD54" s="164">
        <v>0</v>
      </c>
      <c r="CE54" s="164">
        <f>'Production Summary'!$N$42</f>
        <v>1136.3519999999996</v>
      </c>
      <c r="CF54" s="164">
        <f>'Production Summary'!$M$42</f>
        <v>81.167999999999978</v>
      </c>
      <c r="CG54" s="164">
        <v>0</v>
      </c>
      <c r="CH54" s="164">
        <v>0</v>
      </c>
      <c r="CI54" s="164">
        <f>'Production Summary'!$N$43</f>
        <v>184</v>
      </c>
      <c r="CJ54" s="164">
        <v>0</v>
      </c>
      <c r="CK54" s="164">
        <f>'Production Summary'!$N$44</f>
        <v>355</v>
      </c>
      <c r="CL54" s="164">
        <v>0</v>
      </c>
      <c r="CM54" s="375">
        <f>'Production Summary'!$N$45</f>
        <v>1650</v>
      </c>
      <c r="CN54" s="164">
        <f>'Production Summary'!$N$46</f>
        <v>270</v>
      </c>
      <c r="CO54" s="164">
        <f>'Production Summary'!$N$47</f>
        <v>1350</v>
      </c>
      <c r="CP54" s="166"/>
      <c r="CQ54" s="164">
        <f>'Production Summary'!$N$49</f>
        <v>8004.1580041580037</v>
      </c>
      <c r="CR54" s="164">
        <f>'Production Summary'!$M$49</f>
        <v>66.701316701316699</v>
      </c>
      <c r="CS54" s="164">
        <f>'Production Summary'!$N$50</f>
        <v>13331.600831600828</v>
      </c>
      <c r="CT54" s="164">
        <f>'Production Summary'!$M$50</f>
        <v>148.1288981288981</v>
      </c>
      <c r="CU54" s="164">
        <f>'Production Summary'!$N$51</f>
        <v>12785.862785862784</v>
      </c>
      <c r="CV54" s="164">
        <f>'Production Summary'!$M$51</f>
        <v>355.16285516285512</v>
      </c>
      <c r="CW54" s="164">
        <f>'Production Summary'!$N$52</f>
        <v>12629.937629937627</v>
      </c>
      <c r="CX54" s="164">
        <f>'Production Summary'!$M$52</f>
        <v>701.66320166320156</v>
      </c>
      <c r="CY54" s="164">
        <f>'Production Summary'!$N$53</f>
        <v>12396.049896049895</v>
      </c>
      <c r="CZ54" s="164">
        <f>'Production Summary'!$M$53</f>
        <v>688.66943866943859</v>
      </c>
      <c r="DA54" s="164">
        <f>'Production Summary'!$N$54</f>
        <v>13799.376299376298</v>
      </c>
      <c r="DB54" s="164">
        <f>'Production Summary'!$M$54</f>
        <v>766.63201663201653</v>
      </c>
      <c r="DC54" s="328">
        <f>'Production Summary'!$N$60</f>
        <v>12863.825363825363</v>
      </c>
      <c r="DD54" s="328">
        <f>'Production Summary'!$M$60</f>
        <v>714.65696465696465</v>
      </c>
      <c r="DE54" s="164">
        <f>'Production Summary'!$N$59</f>
        <v>11148.648648648648</v>
      </c>
      <c r="DF54" s="328">
        <f>'Production Summary'!$M$59</f>
        <v>619.36936936936934</v>
      </c>
      <c r="DG54" s="164">
        <f>'Production Summary'!$N$55</f>
        <v>13842.68884268884</v>
      </c>
      <c r="DH54" s="164">
        <f>'Production Summary'!$M$55</f>
        <v>3460.67221067221</v>
      </c>
      <c r="DI54" s="164">
        <f>'Production Summary'!$N$56</f>
        <v>13097.713097713096</v>
      </c>
      <c r="DJ54" s="164">
        <f>'Production Summary'!$M$56</f>
        <v>163.72141372141371</v>
      </c>
      <c r="DK54" s="164">
        <f>'Production Summary'!$N$57</f>
        <v>14189.189189189186</v>
      </c>
      <c r="DL54" s="164">
        <f>'Production Summary'!$M$57</f>
        <v>394.14414414414409</v>
      </c>
      <c r="DM54" s="164">
        <f>'Production Summary'!$N$58</f>
        <v>14017.671517671517</v>
      </c>
      <c r="DN54" s="164">
        <f>'Production Summary'!$M$58</f>
        <v>778.75952875952873</v>
      </c>
      <c r="DO54" s="164">
        <f>'Production Summary'!$N$61</f>
        <v>4500</v>
      </c>
      <c r="DP54" s="328">
        <f>'Production Summary'!$M$61</f>
        <v>750</v>
      </c>
      <c r="DQ54" s="164">
        <v>0</v>
      </c>
      <c r="DR54" s="164">
        <f>'Production Summary'!$N$62</f>
        <v>8900</v>
      </c>
      <c r="DS54" s="164">
        <f>'Production Summary'!$N$70</f>
        <v>300</v>
      </c>
      <c r="DT54" s="328">
        <f>'Production Summary'!$M$70</f>
        <v>25</v>
      </c>
      <c r="DU54" s="164">
        <v>0</v>
      </c>
      <c r="DV54" s="164">
        <f>'Production Summary'!$N$71</f>
        <v>150</v>
      </c>
      <c r="DW54" s="164">
        <v>0</v>
      </c>
      <c r="DX54" s="164">
        <f>'Production Summary'!$N$64</f>
        <v>192</v>
      </c>
      <c r="DY54" s="164">
        <v>0</v>
      </c>
      <c r="DZ54" s="391">
        <f>'Production Summary'!$N$65</f>
        <v>384</v>
      </c>
      <c r="EA54" s="164">
        <v>0</v>
      </c>
      <c r="EB54" s="391">
        <f>'Production Summary'!$N$66</f>
        <v>192</v>
      </c>
      <c r="EC54" s="164">
        <v>0</v>
      </c>
      <c r="ED54" s="164">
        <f>'Production Summary'!$N$67</f>
        <v>96</v>
      </c>
      <c r="EE54" s="164">
        <v>0</v>
      </c>
      <c r="EF54" s="164">
        <f>'Production Summary'!$N$68</f>
        <v>96</v>
      </c>
      <c r="EG54" s="164">
        <v>0</v>
      </c>
      <c r="EH54" s="164">
        <f>'Production Summary'!$N$69</f>
        <v>340</v>
      </c>
      <c r="EI54" s="101">
        <f t="shared" si="4"/>
        <v>704604530.65389717</v>
      </c>
      <c r="EJ54" s="3"/>
      <c r="EK54" s="3"/>
      <c r="ER54" s="64" t="s">
        <v>70</v>
      </c>
      <c r="ES54" s="61" t="str">
        <f t="shared" si="5"/>
        <v/>
      </c>
      <c r="ET54" s="24">
        <f t="shared" si="2"/>
        <v>704604530.65389717</v>
      </c>
    </row>
    <row r="55" spans="1:150" ht="15" customHeight="1">
      <c r="A55" t="b">
        <f>C55=Jagdalpur!C55</f>
        <v>1</v>
      </c>
      <c r="B55" s="65">
        <f t="shared" si="3"/>
        <v>50</v>
      </c>
      <c r="C55" s="61" t="str">
        <f>IF(Jagdalpur!C55="","",Jagdalpur!C55)</f>
        <v/>
      </c>
      <c r="D55" s="164">
        <f>'Production Summary'!$N$4</f>
        <v>666</v>
      </c>
      <c r="E55" s="164">
        <f>'Production Summary'!$M$4</f>
        <v>27.75</v>
      </c>
      <c r="F55" s="164">
        <v>0</v>
      </c>
      <c r="G55" s="164">
        <f>'Production Summary'!$N$5</f>
        <v>666</v>
      </c>
      <c r="H55" s="164">
        <f>'Production Summary'!$M$5</f>
        <v>27.75</v>
      </c>
      <c r="I55" s="164">
        <v>0</v>
      </c>
      <c r="J55" s="164">
        <f>'Production Summary'!$N$6</f>
        <v>200</v>
      </c>
      <c r="K55" s="328">
        <f>'Production Summary'!$M$6</f>
        <v>7.5</v>
      </c>
      <c r="L55" s="164">
        <v>0</v>
      </c>
      <c r="M55" s="365">
        <f>'Production Summary'!$N$7</f>
        <v>612.72</v>
      </c>
      <c r="N55" s="367">
        <f>'Production Summary'!$M$7</f>
        <v>25.53</v>
      </c>
      <c r="O55" s="164">
        <v>0</v>
      </c>
      <c r="P55" s="164">
        <f>'Production Summary'!$N$8</f>
        <v>780</v>
      </c>
      <c r="Q55" s="164">
        <f>'Production Summary'!$M$8</f>
        <v>65</v>
      </c>
      <c r="R55" s="164">
        <v>0</v>
      </c>
      <c r="S55" s="164">
        <f>'Production Summary'!$N$9</f>
        <v>720</v>
      </c>
      <c r="T55" s="164">
        <f>'Production Summary'!$M$9</f>
        <v>60</v>
      </c>
      <c r="U55" s="164">
        <v>0</v>
      </c>
      <c r="V55" s="164">
        <f>'Production Summary'!$N$10</f>
        <v>876</v>
      </c>
      <c r="W55" s="164">
        <f>'Production Summary'!$M$10</f>
        <v>73</v>
      </c>
      <c r="X55" s="164">
        <v>0</v>
      </c>
      <c r="Y55" s="164">
        <f>'Production Summary'!$N$14</f>
        <v>177</v>
      </c>
      <c r="Z55" s="328">
        <f>'Production Summary'!$M$14</f>
        <v>14.75</v>
      </c>
      <c r="AA55" s="164">
        <v>0</v>
      </c>
      <c r="AB55" s="164">
        <f>'Production Summary'!$N$15</f>
        <v>126</v>
      </c>
      <c r="AC55" s="164">
        <f>'Production Summary'!$M$15</f>
        <v>21</v>
      </c>
      <c r="AD55" s="164">
        <v>0</v>
      </c>
      <c r="AE55" s="359">
        <f>'Production Summary'!$N$16</f>
        <v>252</v>
      </c>
      <c r="AF55" s="164">
        <f>'Production Summary'!$M$16</f>
        <v>21</v>
      </c>
      <c r="AG55" s="164">
        <v>0</v>
      </c>
      <c r="AH55" s="164">
        <f>'Production Summary'!$N$18</f>
        <v>1035</v>
      </c>
      <c r="AI55" s="164">
        <f>'Production Summary'!$M$18</f>
        <v>17.25</v>
      </c>
      <c r="AJ55" s="164">
        <v>0</v>
      </c>
      <c r="AK55" s="164">
        <f>'Production Summary'!$N$19</f>
        <v>870</v>
      </c>
      <c r="AL55" s="164">
        <f>'Production Summary'!$M$19</f>
        <v>29</v>
      </c>
      <c r="AM55" s="164">
        <v>0</v>
      </c>
      <c r="AN55" s="164">
        <f>'Production Summary'!$N$20</f>
        <v>864</v>
      </c>
      <c r="AO55" s="164">
        <f>'Production Summary'!$M$20</f>
        <v>72</v>
      </c>
      <c r="AP55" s="164">
        <v>0</v>
      </c>
      <c r="AQ55" s="164">
        <f>'Production Summary'!$N$21</f>
        <v>670</v>
      </c>
      <c r="AR55" s="164">
        <f>'Production Summary'!$M$21</f>
        <v>335</v>
      </c>
      <c r="AS55" s="164">
        <v>0</v>
      </c>
      <c r="AT55" s="386">
        <f>'Production Summary'!$N$22</f>
        <v>375</v>
      </c>
      <c r="AU55" s="164">
        <f>'Production Summary'!$N$23</f>
        <v>1050</v>
      </c>
      <c r="AV55" s="164">
        <f>'Production Summary'!$N$25</f>
        <v>300</v>
      </c>
      <c r="AW55" s="164">
        <f>'Production Summary'!$M$25</f>
        <v>25</v>
      </c>
      <c r="AX55" s="164">
        <v>0</v>
      </c>
      <c r="AY55" s="164">
        <f>'Production Summary'!$N$26</f>
        <v>300</v>
      </c>
      <c r="AZ55" s="164">
        <f>'Production Summary'!$M$26</f>
        <v>25</v>
      </c>
      <c r="BA55" s="164">
        <v>0</v>
      </c>
      <c r="BB55" s="164">
        <f>'Production Summary'!$N$28</f>
        <v>777</v>
      </c>
      <c r="BC55" s="164">
        <f>'Production Summary'!$M$28</f>
        <v>12.95</v>
      </c>
      <c r="BD55" s="164">
        <v>0</v>
      </c>
      <c r="BE55" s="164">
        <f>'Production Summary'!$N$29</f>
        <v>612</v>
      </c>
      <c r="BF55" s="164">
        <f>'Production Summary'!$M$29</f>
        <v>51</v>
      </c>
      <c r="BG55" s="164">
        <v>0</v>
      </c>
      <c r="BH55" s="164">
        <f>'Production Summary'!$N$30</f>
        <v>500</v>
      </c>
      <c r="BI55" s="164">
        <f>'Production Summary'!$M$30</f>
        <v>250</v>
      </c>
      <c r="BJ55" s="164">
        <v>0</v>
      </c>
      <c r="BK55" s="386"/>
      <c r="BL55" s="164">
        <f>'Production Summary'!$N$32</f>
        <v>875</v>
      </c>
      <c r="BM55" s="164">
        <f>'Production Summary'!$N$34</f>
        <v>360.59999999999997</v>
      </c>
      <c r="BN55" s="164">
        <f>'Production Summary'!$M$34</f>
        <v>6.01</v>
      </c>
      <c r="BO55" s="164">
        <v>0</v>
      </c>
      <c r="BP55" s="164">
        <f>'Production Summary'!$N$36</f>
        <v>717</v>
      </c>
      <c r="BQ55" s="164">
        <f>'Production Summary'!$M$36</f>
        <v>11.95</v>
      </c>
      <c r="BR55" s="164">
        <v>0</v>
      </c>
      <c r="BS55" s="164">
        <f>'Production Summary'!$N$37</f>
        <v>210</v>
      </c>
      <c r="BT55" s="164">
        <f>'Production Summary'!$M$37</f>
        <v>21</v>
      </c>
      <c r="BU55" s="164">
        <v>0</v>
      </c>
      <c r="BV55" s="164">
        <f>'Production Summary'!$N$38</f>
        <v>280</v>
      </c>
      <c r="BW55" s="164">
        <f>'Production Summary'!$M$38</f>
        <v>28</v>
      </c>
      <c r="BX55" s="164">
        <v>0</v>
      </c>
      <c r="BY55" s="165">
        <f>'Production Summary'!$N$39</f>
        <v>300.38406247988502</v>
      </c>
      <c r="BZ55" s="164">
        <f>'Production Summary'!$M$39</f>
        <v>30.038406247988501</v>
      </c>
      <c r="CA55" s="164">
        <v>0</v>
      </c>
      <c r="CB55" s="164">
        <f>'Production Summary'!$N$40</f>
        <v>131.30000000000001</v>
      </c>
      <c r="CC55" s="164">
        <f>'Production Summary'!$M$40</f>
        <v>13.13</v>
      </c>
      <c r="CD55" s="164">
        <v>0</v>
      </c>
      <c r="CE55" s="164">
        <f>'Production Summary'!$N$42</f>
        <v>1136.3519999999996</v>
      </c>
      <c r="CF55" s="164">
        <f>'Production Summary'!$M$42</f>
        <v>81.167999999999978</v>
      </c>
      <c r="CG55" s="164">
        <v>0</v>
      </c>
      <c r="CH55" s="164">
        <v>0</v>
      </c>
      <c r="CI55" s="164">
        <f>'Production Summary'!$N$43</f>
        <v>184</v>
      </c>
      <c r="CJ55" s="164">
        <v>0</v>
      </c>
      <c r="CK55" s="164">
        <f>'Production Summary'!$N$44</f>
        <v>355</v>
      </c>
      <c r="CL55" s="164">
        <v>0</v>
      </c>
      <c r="CM55" s="375">
        <f>'Production Summary'!$N$45</f>
        <v>1650</v>
      </c>
      <c r="CN55" s="164">
        <f>'Production Summary'!$N$46</f>
        <v>270</v>
      </c>
      <c r="CO55" s="164">
        <f>'Production Summary'!$N$47</f>
        <v>1350</v>
      </c>
      <c r="CP55" s="166"/>
      <c r="CQ55" s="164">
        <f>'Production Summary'!$N$49</f>
        <v>8004.1580041580037</v>
      </c>
      <c r="CR55" s="164">
        <f>'Production Summary'!$M$49</f>
        <v>66.701316701316699</v>
      </c>
      <c r="CS55" s="164">
        <f>'Production Summary'!$N$50</f>
        <v>13331.600831600828</v>
      </c>
      <c r="CT55" s="164">
        <f>'Production Summary'!$M$50</f>
        <v>148.1288981288981</v>
      </c>
      <c r="CU55" s="164">
        <f>'Production Summary'!$N$51</f>
        <v>12785.862785862784</v>
      </c>
      <c r="CV55" s="164">
        <f>'Production Summary'!$M$51</f>
        <v>355.16285516285512</v>
      </c>
      <c r="CW55" s="164">
        <f>'Production Summary'!$N$52</f>
        <v>12629.937629937627</v>
      </c>
      <c r="CX55" s="164">
        <f>'Production Summary'!$M$52</f>
        <v>701.66320166320156</v>
      </c>
      <c r="CY55" s="164">
        <f>'Production Summary'!$N$53</f>
        <v>12396.049896049895</v>
      </c>
      <c r="CZ55" s="164">
        <f>'Production Summary'!$M$53</f>
        <v>688.66943866943859</v>
      </c>
      <c r="DA55" s="164">
        <f>'Production Summary'!$N$54</f>
        <v>13799.376299376298</v>
      </c>
      <c r="DB55" s="164">
        <f>'Production Summary'!$M$54</f>
        <v>766.63201663201653</v>
      </c>
      <c r="DC55" s="328">
        <f>'Production Summary'!$N$60</f>
        <v>12863.825363825363</v>
      </c>
      <c r="DD55" s="328">
        <f>'Production Summary'!$M$60</f>
        <v>714.65696465696465</v>
      </c>
      <c r="DE55" s="164">
        <f>'Production Summary'!$N$59</f>
        <v>11148.648648648648</v>
      </c>
      <c r="DF55" s="328">
        <f>'Production Summary'!$M$59</f>
        <v>619.36936936936934</v>
      </c>
      <c r="DG55" s="164">
        <f>'Production Summary'!$N$55</f>
        <v>13842.68884268884</v>
      </c>
      <c r="DH55" s="164">
        <f>'Production Summary'!$M$55</f>
        <v>3460.67221067221</v>
      </c>
      <c r="DI55" s="164">
        <f>'Production Summary'!$N$56</f>
        <v>13097.713097713096</v>
      </c>
      <c r="DJ55" s="164">
        <f>'Production Summary'!$M$56</f>
        <v>163.72141372141371</v>
      </c>
      <c r="DK55" s="164">
        <f>'Production Summary'!$N$57</f>
        <v>14189.189189189186</v>
      </c>
      <c r="DL55" s="164">
        <f>'Production Summary'!$M$57</f>
        <v>394.14414414414409</v>
      </c>
      <c r="DM55" s="164">
        <f>'Production Summary'!$N$58</f>
        <v>14017.671517671517</v>
      </c>
      <c r="DN55" s="164">
        <f>'Production Summary'!$M$58</f>
        <v>778.75952875952873</v>
      </c>
      <c r="DO55" s="164">
        <f>'Production Summary'!$N$61</f>
        <v>4500</v>
      </c>
      <c r="DP55" s="328">
        <f>'Production Summary'!$M$61</f>
        <v>750</v>
      </c>
      <c r="DQ55" s="164">
        <v>0</v>
      </c>
      <c r="DR55" s="164">
        <f>'Production Summary'!$N$62</f>
        <v>8900</v>
      </c>
      <c r="DS55" s="164">
        <f>'Production Summary'!$N$70</f>
        <v>300</v>
      </c>
      <c r="DT55" s="328">
        <f>'Production Summary'!$M$70</f>
        <v>25</v>
      </c>
      <c r="DU55" s="164">
        <v>0</v>
      </c>
      <c r="DV55" s="164">
        <f>'Production Summary'!$N$71</f>
        <v>150</v>
      </c>
      <c r="DW55" s="164">
        <v>0</v>
      </c>
      <c r="DX55" s="164">
        <f>'Production Summary'!$N$64</f>
        <v>192</v>
      </c>
      <c r="DY55" s="164">
        <v>0</v>
      </c>
      <c r="DZ55" s="391">
        <f>'Production Summary'!$N$65</f>
        <v>384</v>
      </c>
      <c r="EA55" s="164">
        <v>0</v>
      </c>
      <c r="EB55" s="391">
        <f>'Production Summary'!$N$66</f>
        <v>192</v>
      </c>
      <c r="EC55" s="164">
        <v>0</v>
      </c>
      <c r="ED55" s="164">
        <f>'Production Summary'!$N$67</f>
        <v>96</v>
      </c>
      <c r="EE55" s="164">
        <v>0</v>
      </c>
      <c r="EF55" s="164">
        <f>'Production Summary'!$N$68</f>
        <v>96</v>
      </c>
      <c r="EG55" s="164">
        <v>0</v>
      </c>
      <c r="EH55" s="164">
        <f>'Production Summary'!$N$69</f>
        <v>340</v>
      </c>
      <c r="EI55" s="101">
        <f t="shared" si="4"/>
        <v>704640818.65389717</v>
      </c>
      <c r="EJ55" s="3"/>
      <c r="EK55" s="3"/>
      <c r="ER55" s="64" t="s">
        <v>71</v>
      </c>
      <c r="ES55" s="61" t="str">
        <f t="shared" si="5"/>
        <v/>
      </c>
      <c r="ET55" s="24">
        <f t="shared" si="2"/>
        <v>704640818.65389717</v>
      </c>
    </row>
    <row r="56" spans="1:150" ht="15" customHeight="1">
      <c r="A56" t="b">
        <f>C56=Jagdalpur!C56</f>
        <v>1</v>
      </c>
      <c r="B56" s="65">
        <f t="shared" si="3"/>
        <v>51</v>
      </c>
      <c r="C56" s="61" t="str">
        <f>IF(Jagdalpur!C56="","",Jagdalpur!C56)</f>
        <v/>
      </c>
      <c r="D56" s="164">
        <f>'Production Summary'!$N$4</f>
        <v>666</v>
      </c>
      <c r="E56" s="164">
        <f>'Production Summary'!$M$4</f>
        <v>27.75</v>
      </c>
      <c r="F56" s="164">
        <v>0</v>
      </c>
      <c r="G56" s="164">
        <f>'Production Summary'!$N$5</f>
        <v>666</v>
      </c>
      <c r="H56" s="164">
        <f>'Production Summary'!$M$5</f>
        <v>27.75</v>
      </c>
      <c r="I56" s="164">
        <v>0</v>
      </c>
      <c r="J56" s="164">
        <f>'Production Summary'!$N$6</f>
        <v>200</v>
      </c>
      <c r="K56" s="328">
        <f>'Production Summary'!$M$6</f>
        <v>7.5</v>
      </c>
      <c r="L56" s="164">
        <v>0</v>
      </c>
      <c r="M56" s="365">
        <f>'Production Summary'!$N$7</f>
        <v>612.72</v>
      </c>
      <c r="N56" s="367">
        <f>'Production Summary'!$M$7</f>
        <v>25.53</v>
      </c>
      <c r="O56" s="164">
        <v>0</v>
      </c>
      <c r="P56" s="164">
        <f>'Production Summary'!$N$8</f>
        <v>780</v>
      </c>
      <c r="Q56" s="164">
        <f>'Production Summary'!$M$8</f>
        <v>65</v>
      </c>
      <c r="R56" s="164">
        <v>0</v>
      </c>
      <c r="S56" s="164">
        <f>'Production Summary'!$N$9</f>
        <v>720</v>
      </c>
      <c r="T56" s="164">
        <f>'Production Summary'!$M$9</f>
        <v>60</v>
      </c>
      <c r="U56" s="164">
        <v>0</v>
      </c>
      <c r="V56" s="164">
        <f>'Production Summary'!$N$10</f>
        <v>876</v>
      </c>
      <c r="W56" s="164">
        <f>'Production Summary'!$M$10</f>
        <v>73</v>
      </c>
      <c r="X56" s="164">
        <v>0</v>
      </c>
      <c r="Y56" s="164">
        <f>'Production Summary'!$N$14</f>
        <v>177</v>
      </c>
      <c r="Z56" s="328">
        <f>'Production Summary'!$M$14</f>
        <v>14.75</v>
      </c>
      <c r="AA56" s="164">
        <v>0</v>
      </c>
      <c r="AB56" s="164">
        <f>'Production Summary'!$N$15</f>
        <v>126</v>
      </c>
      <c r="AC56" s="164">
        <f>'Production Summary'!$M$15</f>
        <v>21</v>
      </c>
      <c r="AD56" s="164">
        <v>0</v>
      </c>
      <c r="AE56" s="359"/>
      <c r="AF56" s="164">
        <f>'Production Summary'!$M$16</f>
        <v>21</v>
      </c>
      <c r="AG56" s="164">
        <v>0</v>
      </c>
      <c r="AH56" s="164">
        <f>'Production Summary'!$N$18</f>
        <v>1035</v>
      </c>
      <c r="AI56" s="164">
        <f>'Production Summary'!$M$18</f>
        <v>17.25</v>
      </c>
      <c r="AJ56" s="164">
        <v>0</v>
      </c>
      <c r="AK56" s="164">
        <f>'Production Summary'!$N$19</f>
        <v>870</v>
      </c>
      <c r="AL56" s="164">
        <f>'Production Summary'!$M$19</f>
        <v>29</v>
      </c>
      <c r="AM56" s="164">
        <v>0</v>
      </c>
      <c r="AN56" s="164">
        <f>'Production Summary'!$N$20</f>
        <v>864</v>
      </c>
      <c r="AO56" s="164">
        <f>'Production Summary'!$M$20</f>
        <v>72</v>
      </c>
      <c r="AP56" s="164">
        <v>0</v>
      </c>
      <c r="AQ56" s="164">
        <f>'Production Summary'!$N$21</f>
        <v>670</v>
      </c>
      <c r="AR56" s="164">
        <f>'Production Summary'!$M$21</f>
        <v>335</v>
      </c>
      <c r="AS56" s="164">
        <v>0</v>
      </c>
      <c r="AT56" s="386">
        <f>'Production Summary'!$N$22</f>
        <v>375</v>
      </c>
      <c r="AU56" s="164">
        <f>'Production Summary'!$N$23</f>
        <v>1050</v>
      </c>
      <c r="AV56" s="164">
        <f>'Production Summary'!$N$25</f>
        <v>300</v>
      </c>
      <c r="AW56" s="164">
        <f>'Production Summary'!$M$25</f>
        <v>25</v>
      </c>
      <c r="AX56" s="164">
        <v>0</v>
      </c>
      <c r="AY56" s="164">
        <f>'Production Summary'!$N$26</f>
        <v>300</v>
      </c>
      <c r="AZ56" s="164">
        <f>'Production Summary'!$M$26</f>
        <v>25</v>
      </c>
      <c r="BA56" s="164">
        <v>0</v>
      </c>
      <c r="BB56" s="164">
        <f>'Production Summary'!$N$28</f>
        <v>777</v>
      </c>
      <c r="BC56" s="164">
        <f>'Production Summary'!$M$28</f>
        <v>12.95</v>
      </c>
      <c r="BD56" s="164">
        <v>0</v>
      </c>
      <c r="BE56" s="164">
        <f>'Production Summary'!$N$29</f>
        <v>612</v>
      </c>
      <c r="BF56" s="164">
        <f>'Production Summary'!$M$29</f>
        <v>51</v>
      </c>
      <c r="BG56" s="164">
        <v>0</v>
      </c>
      <c r="BH56" s="164">
        <f>'Production Summary'!$N$30</f>
        <v>500</v>
      </c>
      <c r="BI56" s="164">
        <f>'Production Summary'!$M$30</f>
        <v>250</v>
      </c>
      <c r="BJ56" s="164">
        <v>0</v>
      </c>
      <c r="BK56" s="386"/>
      <c r="BL56" s="164">
        <f>'Production Summary'!$N$32</f>
        <v>875</v>
      </c>
      <c r="BM56" s="164">
        <f>'Production Summary'!$N$34</f>
        <v>360.59999999999997</v>
      </c>
      <c r="BN56" s="164">
        <f>'Production Summary'!$M$34</f>
        <v>6.01</v>
      </c>
      <c r="BO56" s="164">
        <v>0</v>
      </c>
      <c r="BP56" s="164">
        <f>'Production Summary'!$N$36</f>
        <v>717</v>
      </c>
      <c r="BQ56" s="164">
        <f>'Production Summary'!$M$36</f>
        <v>11.95</v>
      </c>
      <c r="BR56" s="164">
        <v>0</v>
      </c>
      <c r="BS56" s="164">
        <f>'Production Summary'!$N$37</f>
        <v>210</v>
      </c>
      <c r="BT56" s="164">
        <f>'Production Summary'!$M$37</f>
        <v>21</v>
      </c>
      <c r="BU56" s="164">
        <v>0</v>
      </c>
      <c r="BV56" s="164">
        <f>'Production Summary'!$N$38</f>
        <v>280</v>
      </c>
      <c r="BW56" s="164">
        <f>'Production Summary'!$M$38</f>
        <v>28</v>
      </c>
      <c r="BX56" s="164">
        <v>0</v>
      </c>
      <c r="BY56" s="165">
        <f>'Production Summary'!$N$39</f>
        <v>300.38406247988502</v>
      </c>
      <c r="BZ56" s="164">
        <f>'Production Summary'!$M$39</f>
        <v>30.038406247988501</v>
      </c>
      <c r="CA56" s="164">
        <v>0</v>
      </c>
      <c r="CB56" s="164">
        <f>'Production Summary'!$N$40</f>
        <v>131.30000000000001</v>
      </c>
      <c r="CC56" s="164">
        <f>'Production Summary'!$M$40</f>
        <v>13.13</v>
      </c>
      <c r="CD56" s="164">
        <v>0</v>
      </c>
      <c r="CE56" s="164">
        <f>'Production Summary'!$N$42</f>
        <v>1136.3519999999996</v>
      </c>
      <c r="CF56" s="164">
        <f>'Production Summary'!$M$42</f>
        <v>81.167999999999978</v>
      </c>
      <c r="CG56" s="164">
        <v>0</v>
      </c>
      <c r="CH56" s="164">
        <v>0</v>
      </c>
      <c r="CI56" s="164">
        <f>'Production Summary'!$N$43</f>
        <v>184</v>
      </c>
      <c r="CJ56" s="164">
        <v>0</v>
      </c>
      <c r="CK56" s="164">
        <f>'Production Summary'!$N$44</f>
        <v>355</v>
      </c>
      <c r="CL56" s="164">
        <v>0</v>
      </c>
      <c r="CM56" s="375">
        <f>'Production Summary'!$N$45</f>
        <v>1650</v>
      </c>
      <c r="CN56" s="164">
        <f>'Production Summary'!$N$46</f>
        <v>270</v>
      </c>
      <c r="CO56" s="164">
        <f>'Production Summary'!$N$47</f>
        <v>1350</v>
      </c>
      <c r="CP56" s="166"/>
      <c r="CQ56" s="164">
        <f>'Production Summary'!$N$49</f>
        <v>8004.1580041580037</v>
      </c>
      <c r="CR56" s="164">
        <f>'Production Summary'!$M$49</f>
        <v>66.701316701316699</v>
      </c>
      <c r="CS56" s="164">
        <f>'Production Summary'!$N$50</f>
        <v>13331.600831600828</v>
      </c>
      <c r="CT56" s="164">
        <f>'Production Summary'!$M$50</f>
        <v>148.1288981288981</v>
      </c>
      <c r="CU56" s="164">
        <f>'Production Summary'!$N$51</f>
        <v>12785.862785862784</v>
      </c>
      <c r="CV56" s="164">
        <f>'Production Summary'!$M$51</f>
        <v>355.16285516285512</v>
      </c>
      <c r="CW56" s="164">
        <f>'Production Summary'!$N$52</f>
        <v>12629.937629937627</v>
      </c>
      <c r="CX56" s="164">
        <f>'Production Summary'!$M$52</f>
        <v>701.66320166320156</v>
      </c>
      <c r="CY56" s="164">
        <f>'Production Summary'!$N$53</f>
        <v>12396.049896049895</v>
      </c>
      <c r="CZ56" s="164">
        <f>'Production Summary'!$M$53</f>
        <v>688.66943866943859</v>
      </c>
      <c r="DA56" s="164">
        <f>'Production Summary'!$N$54</f>
        <v>13799.376299376298</v>
      </c>
      <c r="DB56" s="164">
        <f>'Production Summary'!$M$54</f>
        <v>766.63201663201653</v>
      </c>
      <c r="DC56" s="328">
        <f>'Production Summary'!$N$60</f>
        <v>12863.825363825363</v>
      </c>
      <c r="DD56" s="328">
        <f>'Production Summary'!$M$60</f>
        <v>714.65696465696465</v>
      </c>
      <c r="DE56" s="164">
        <f>'Production Summary'!$N$59</f>
        <v>11148.648648648648</v>
      </c>
      <c r="DF56" s="328">
        <f>'Production Summary'!$M$59</f>
        <v>619.36936936936934</v>
      </c>
      <c r="DG56" s="164">
        <f>'Production Summary'!$N$55</f>
        <v>13842.68884268884</v>
      </c>
      <c r="DH56" s="164">
        <f>'Production Summary'!$M$55</f>
        <v>3460.67221067221</v>
      </c>
      <c r="DI56" s="164">
        <f>'Production Summary'!$N$56</f>
        <v>13097.713097713096</v>
      </c>
      <c r="DJ56" s="164">
        <f>'Production Summary'!$M$56</f>
        <v>163.72141372141371</v>
      </c>
      <c r="DK56" s="164">
        <f>'Production Summary'!$N$57</f>
        <v>14189.189189189186</v>
      </c>
      <c r="DL56" s="164">
        <f>'Production Summary'!$M$57</f>
        <v>394.14414414414409</v>
      </c>
      <c r="DM56" s="164">
        <f>'Production Summary'!$N$58</f>
        <v>14017.671517671517</v>
      </c>
      <c r="DN56" s="164">
        <f>'Production Summary'!$M$58</f>
        <v>778.75952875952873</v>
      </c>
      <c r="DO56" s="164">
        <f>'Production Summary'!$N$61</f>
        <v>4500</v>
      </c>
      <c r="DP56" s="328">
        <f>'Production Summary'!$M$61</f>
        <v>750</v>
      </c>
      <c r="DQ56" s="164">
        <v>0</v>
      </c>
      <c r="DR56" s="164">
        <f>'Production Summary'!$N$62</f>
        <v>8900</v>
      </c>
      <c r="DS56" s="164">
        <f>'Production Summary'!$N$70</f>
        <v>300</v>
      </c>
      <c r="DT56" s="328">
        <f>'Production Summary'!$M$70</f>
        <v>25</v>
      </c>
      <c r="DU56" s="164">
        <v>0</v>
      </c>
      <c r="DV56" s="164">
        <f>'Production Summary'!$N$71</f>
        <v>150</v>
      </c>
      <c r="DW56" s="164">
        <v>0</v>
      </c>
      <c r="DX56" s="164">
        <f>'Production Summary'!$N$64</f>
        <v>192</v>
      </c>
      <c r="DY56" s="164">
        <v>0</v>
      </c>
      <c r="DZ56" s="391">
        <f>'Production Summary'!$N$65</f>
        <v>384</v>
      </c>
      <c r="EA56" s="164">
        <v>0</v>
      </c>
      <c r="EB56" s="391">
        <f>'Production Summary'!$N$66</f>
        <v>192</v>
      </c>
      <c r="EC56" s="164">
        <v>0</v>
      </c>
      <c r="ED56" s="164">
        <f>'Production Summary'!$N$67</f>
        <v>96</v>
      </c>
      <c r="EE56" s="164">
        <v>0</v>
      </c>
      <c r="EF56" s="164">
        <f>'Production Summary'!$N$68</f>
        <v>96</v>
      </c>
      <c r="EG56" s="164">
        <v>0</v>
      </c>
      <c r="EH56" s="164">
        <f>'Production Summary'!$N$69</f>
        <v>340</v>
      </c>
      <c r="EI56" s="101">
        <f t="shared" si="4"/>
        <v>704604530.65389717</v>
      </c>
      <c r="EJ56" s="3"/>
      <c r="EK56" s="3"/>
      <c r="ER56" s="64" t="s">
        <v>72</v>
      </c>
      <c r="ES56" s="61" t="str">
        <f t="shared" si="5"/>
        <v/>
      </c>
      <c r="ET56" s="24">
        <f t="shared" si="2"/>
        <v>704604530.65389717</v>
      </c>
    </row>
    <row r="57" spans="1:150" ht="15" customHeight="1">
      <c r="A57" t="b">
        <f>C57=Jagdalpur!C57</f>
        <v>1</v>
      </c>
      <c r="B57" s="65">
        <f t="shared" si="3"/>
        <v>52</v>
      </c>
      <c r="C57" s="61" t="str">
        <f>IF(Jagdalpur!C57="","",Jagdalpur!C57)</f>
        <v/>
      </c>
      <c r="D57" s="164">
        <f>'Production Summary'!$N$4</f>
        <v>666</v>
      </c>
      <c r="E57" s="164">
        <f>'Production Summary'!$M$4</f>
        <v>27.75</v>
      </c>
      <c r="F57" s="164">
        <v>0</v>
      </c>
      <c r="G57" s="164">
        <f>'Production Summary'!$N$5</f>
        <v>666</v>
      </c>
      <c r="H57" s="164">
        <f>'Production Summary'!$M$5</f>
        <v>27.75</v>
      </c>
      <c r="I57" s="164">
        <v>0</v>
      </c>
      <c r="J57" s="164">
        <f>'Production Summary'!$N$6</f>
        <v>200</v>
      </c>
      <c r="K57" s="328">
        <f>'Production Summary'!$M$6</f>
        <v>7.5</v>
      </c>
      <c r="L57" s="164">
        <v>0</v>
      </c>
      <c r="M57" s="365">
        <f>'Production Summary'!$N$7</f>
        <v>612.72</v>
      </c>
      <c r="N57" s="367">
        <f>'Production Summary'!$M$7</f>
        <v>25.53</v>
      </c>
      <c r="O57" s="164">
        <v>0</v>
      </c>
      <c r="P57" s="164">
        <f>'Production Summary'!$N$8</f>
        <v>780</v>
      </c>
      <c r="Q57" s="164">
        <f>'Production Summary'!$M$8</f>
        <v>65</v>
      </c>
      <c r="R57" s="164">
        <v>0</v>
      </c>
      <c r="S57" s="164">
        <f>'Production Summary'!$N$9</f>
        <v>720</v>
      </c>
      <c r="T57" s="164">
        <f>'Production Summary'!$M$9</f>
        <v>60</v>
      </c>
      <c r="U57" s="164">
        <v>0</v>
      </c>
      <c r="V57" s="164">
        <f>'Production Summary'!$N$10</f>
        <v>876</v>
      </c>
      <c r="W57" s="164">
        <f>'Production Summary'!$M$10</f>
        <v>73</v>
      </c>
      <c r="X57" s="164">
        <v>0</v>
      </c>
      <c r="Y57" s="164">
        <f>'Production Summary'!$N$14</f>
        <v>177</v>
      </c>
      <c r="Z57" s="328">
        <f>'Production Summary'!$M$14</f>
        <v>14.75</v>
      </c>
      <c r="AA57" s="164">
        <v>0</v>
      </c>
      <c r="AB57" s="164">
        <f>'Production Summary'!$N$15</f>
        <v>126</v>
      </c>
      <c r="AC57" s="164">
        <f>'Production Summary'!$M$15</f>
        <v>21</v>
      </c>
      <c r="AD57" s="164">
        <v>0</v>
      </c>
      <c r="AE57" s="359">
        <f>'Production Summary'!$N$16</f>
        <v>252</v>
      </c>
      <c r="AF57" s="164">
        <f>'Production Summary'!$M$16</f>
        <v>21</v>
      </c>
      <c r="AG57" s="164">
        <v>0</v>
      </c>
      <c r="AH57" s="164">
        <f>'Production Summary'!$N$18</f>
        <v>1035</v>
      </c>
      <c r="AI57" s="164">
        <f>'Production Summary'!$M$18</f>
        <v>17.25</v>
      </c>
      <c r="AJ57" s="164">
        <v>0</v>
      </c>
      <c r="AK57" s="164">
        <f>'Production Summary'!$N$19</f>
        <v>870</v>
      </c>
      <c r="AL57" s="164">
        <f>'Production Summary'!$M$19</f>
        <v>29</v>
      </c>
      <c r="AM57" s="164">
        <v>0</v>
      </c>
      <c r="AN57" s="164">
        <f>'Production Summary'!$N$20</f>
        <v>864</v>
      </c>
      <c r="AO57" s="164">
        <f>'Production Summary'!$M$20</f>
        <v>72</v>
      </c>
      <c r="AP57" s="164">
        <v>0</v>
      </c>
      <c r="AQ57" s="164">
        <f>'Production Summary'!$N$21</f>
        <v>670</v>
      </c>
      <c r="AR57" s="164">
        <f>'Production Summary'!$M$21</f>
        <v>335</v>
      </c>
      <c r="AS57" s="164">
        <v>0</v>
      </c>
      <c r="AT57" s="386">
        <f>'Production Summary'!$N$22</f>
        <v>375</v>
      </c>
      <c r="AU57" s="164">
        <f>'Production Summary'!$N$23</f>
        <v>1050</v>
      </c>
      <c r="AV57" s="164">
        <f>'Production Summary'!$N$25</f>
        <v>300</v>
      </c>
      <c r="AW57" s="164">
        <f>'Production Summary'!$M$25</f>
        <v>25</v>
      </c>
      <c r="AX57" s="164">
        <v>0</v>
      </c>
      <c r="AY57" s="164">
        <f>'Production Summary'!$N$26</f>
        <v>300</v>
      </c>
      <c r="AZ57" s="164">
        <f>'Production Summary'!$M$26</f>
        <v>25</v>
      </c>
      <c r="BA57" s="164">
        <v>0</v>
      </c>
      <c r="BB57" s="164">
        <f>'Production Summary'!$N$28</f>
        <v>777</v>
      </c>
      <c r="BC57" s="164">
        <f>'Production Summary'!$M$28</f>
        <v>12.95</v>
      </c>
      <c r="BD57" s="164">
        <v>0</v>
      </c>
      <c r="BE57" s="164">
        <f>'Production Summary'!$N$29</f>
        <v>612</v>
      </c>
      <c r="BF57" s="164">
        <f>'Production Summary'!$M$29</f>
        <v>51</v>
      </c>
      <c r="BG57" s="164">
        <v>0</v>
      </c>
      <c r="BH57" s="164">
        <f>'Production Summary'!$N$30</f>
        <v>500</v>
      </c>
      <c r="BI57" s="164">
        <f>'Production Summary'!$M$30</f>
        <v>250</v>
      </c>
      <c r="BJ57" s="164">
        <v>0</v>
      </c>
      <c r="BK57" s="386"/>
      <c r="BL57" s="164">
        <f>'Production Summary'!$N$32</f>
        <v>875</v>
      </c>
      <c r="BM57" s="164">
        <f>'Production Summary'!$N$34</f>
        <v>360.59999999999997</v>
      </c>
      <c r="BN57" s="164">
        <f>'Production Summary'!$M$34</f>
        <v>6.01</v>
      </c>
      <c r="BO57" s="164">
        <v>0</v>
      </c>
      <c r="BP57" s="164">
        <f>'Production Summary'!$N$36</f>
        <v>717</v>
      </c>
      <c r="BQ57" s="164">
        <f>'Production Summary'!$M$36</f>
        <v>11.95</v>
      </c>
      <c r="BR57" s="164">
        <v>0</v>
      </c>
      <c r="BS57" s="164">
        <f>'Production Summary'!$N$37</f>
        <v>210</v>
      </c>
      <c r="BT57" s="164">
        <f>'Production Summary'!$M$37</f>
        <v>21</v>
      </c>
      <c r="BU57" s="164">
        <v>0</v>
      </c>
      <c r="BV57" s="164">
        <f>'Production Summary'!$N$38</f>
        <v>280</v>
      </c>
      <c r="BW57" s="164">
        <f>'Production Summary'!$M$38</f>
        <v>28</v>
      </c>
      <c r="BX57" s="164">
        <v>0</v>
      </c>
      <c r="BY57" s="165">
        <f>'Production Summary'!$N$39</f>
        <v>300.38406247988502</v>
      </c>
      <c r="BZ57" s="164">
        <f>'Production Summary'!$M$39</f>
        <v>30.038406247988501</v>
      </c>
      <c r="CA57" s="164">
        <v>0</v>
      </c>
      <c r="CB57" s="164">
        <f>'Production Summary'!$N$40</f>
        <v>131.30000000000001</v>
      </c>
      <c r="CC57" s="164">
        <f>'Production Summary'!$M$40</f>
        <v>13.13</v>
      </c>
      <c r="CD57" s="164">
        <v>0</v>
      </c>
      <c r="CE57" s="164">
        <f>'Production Summary'!$N$42</f>
        <v>1136.3519999999996</v>
      </c>
      <c r="CF57" s="164">
        <f>'Production Summary'!$M$42</f>
        <v>81.167999999999978</v>
      </c>
      <c r="CG57" s="164">
        <v>0</v>
      </c>
      <c r="CH57" s="164">
        <v>0</v>
      </c>
      <c r="CI57" s="164">
        <f>'Production Summary'!$N$43</f>
        <v>184</v>
      </c>
      <c r="CJ57" s="164">
        <v>0</v>
      </c>
      <c r="CK57" s="164">
        <f>'Production Summary'!$N$44</f>
        <v>355</v>
      </c>
      <c r="CL57" s="164">
        <v>0</v>
      </c>
      <c r="CM57" s="375">
        <f>'Production Summary'!$N$45</f>
        <v>1650</v>
      </c>
      <c r="CN57" s="164">
        <f>'Production Summary'!$N$46</f>
        <v>270</v>
      </c>
      <c r="CO57" s="164">
        <f>'Production Summary'!$N$47</f>
        <v>1350</v>
      </c>
      <c r="CP57" s="166"/>
      <c r="CQ57" s="164">
        <f>'Production Summary'!$N$49</f>
        <v>8004.1580041580037</v>
      </c>
      <c r="CR57" s="164">
        <f>'Production Summary'!$M$49</f>
        <v>66.701316701316699</v>
      </c>
      <c r="CS57" s="164">
        <f>'Production Summary'!$N$50</f>
        <v>13331.600831600828</v>
      </c>
      <c r="CT57" s="164">
        <f>'Production Summary'!$M$50</f>
        <v>148.1288981288981</v>
      </c>
      <c r="CU57" s="164">
        <f>'Production Summary'!$N$51</f>
        <v>12785.862785862784</v>
      </c>
      <c r="CV57" s="164">
        <f>'Production Summary'!$M$51</f>
        <v>355.16285516285512</v>
      </c>
      <c r="CW57" s="164">
        <f>'Production Summary'!$N$52</f>
        <v>12629.937629937627</v>
      </c>
      <c r="CX57" s="164">
        <f>'Production Summary'!$M$52</f>
        <v>701.66320166320156</v>
      </c>
      <c r="CY57" s="164">
        <f>'Production Summary'!$N$53</f>
        <v>12396.049896049895</v>
      </c>
      <c r="CZ57" s="164">
        <f>'Production Summary'!$M$53</f>
        <v>688.66943866943859</v>
      </c>
      <c r="DA57" s="164">
        <f>'Production Summary'!$N$54</f>
        <v>13799.376299376298</v>
      </c>
      <c r="DB57" s="164">
        <f>'Production Summary'!$M$54</f>
        <v>766.63201663201653</v>
      </c>
      <c r="DC57" s="328">
        <f>'Production Summary'!$N$60</f>
        <v>12863.825363825363</v>
      </c>
      <c r="DD57" s="328">
        <f>'Production Summary'!$M$60</f>
        <v>714.65696465696465</v>
      </c>
      <c r="DE57" s="164">
        <f>'Production Summary'!$N$59</f>
        <v>11148.648648648648</v>
      </c>
      <c r="DF57" s="328">
        <f>'Production Summary'!$M$59</f>
        <v>619.36936936936934</v>
      </c>
      <c r="DG57" s="164">
        <f>'Production Summary'!$N$55</f>
        <v>13842.68884268884</v>
      </c>
      <c r="DH57" s="164">
        <f>'Production Summary'!$M$55</f>
        <v>3460.67221067221</v>
      </c>
      <c r="DI57" s="164">
        <f>'Production Summary'!$N$56</f>
        <v>13097.713097713096</v>
      </c>
      <c r="DJ57" s="164">
        <f>'Production Summary'!$M$56</f>
        <v>163.72141372141371</v>
      </c>
      <c r="DK57" s="164">
        <f>'Production Summary'!$N$57</f>
        <v>14189.189189189186</v>
      </c>
      <c r="DL57" s="164">
        <f>'Production Summary'!$M$57</f>
        <v>394.14414414414409</v>
      </c>
      <c r="DM57" s="164">
        <f>'Production Summary'!$N$58</f>
        <v>14017.671517671517</v>
      </c>
      <c r="DN57" s="164">
        <f>'Production Summary'!$M$58</f>
        <v>778.75952875952873</v>
      </c>
      <c r="DO57" s="164">
        <f>'Production Summary'!$N$61</f>
        <v>4500</v>
      </c>
      <c r="DP57" s="328">
        <f>'Production Summary'!$M$61</f>
        <v>750</v>
      </c>
      <c r="DQ57" s="164">
        <v>0</v>
      </c>
      <c r="DR57" s="164">
        <f>'Production Summary'!$N$62</f>
        <v>8900</v>
      </c>
      <c r="DS57" s="164">
        <f>'Production Summary'!$N$70</f>
        <v>300</v>
      </c>
      <c r="DT57" s="328">
        <f>'Production Summary'!$M$70</f>
        <v>25</v>
      </c>
      <c r="DU57" s="164">
        <v>0</v>
      </c>
      <c r="DV57" s="164">
        <f>'Production Summary'!$N$71</f>
        <v>150</v>
      </c>
      <c r="DW57" s="164">
        <v>0</v>
      </c>
      <c r="DX57" s="164">
        <f>'Production Summary'!$N$64</f>
        <v>192</v>
      </c>
      <c r="DY57" s="164">
        <v>0</v>
      </c>
      <c r="DZ57" s="391">
        <f>'Production Summary'!$N$65</f>
        <v>384</v>
      </c>
      <c r="EA57" s="164">
        <v>0</v>
      </c>
      <c r="EB57" s="391">
        <f>'Production Summary'!$N$66</f>
        <v>192</v>
      </c>
      <c r="EC57" s="164">
        <v>0</v>
      </c>
      <c r="ED57" s="164">
        <f>'Production Summary'!$N$67</f>
        <v>96</v>
      </c>
      <c r="EE57" s="164">
        <v>0</v>
      </c>
      <c r="EF57" s="164">
        <f>'Production Summary'!$N$68</f>
        <v>96</v>
      </c>
      <c r="EG57" s="164">
        <v>0</v>
      </c>
      <c r="EH57" s="164">
        <f>'Production Summary'!$N$69</f>
        <v>340</v>
      </c>
      <c r="EI57" s="101">
        <f t="shared" si="4"/>
        <v>704640818.65389717</v>
      </c>
      <c r="EJ57" s="3"/>
      <c r="EK57" s="3"/>
      <c r="ER57" s="64" t="s">
        <v>73</v>
      </c>
      <c r="ES57" s="61" t="str">
        <f t="shared" si="5"/>
        <v/>
      </c>
      <c r="ET57" s="24">
        <f t="shared" si="2"/>
        <v>704640818.65389717</v>
      </c>
    </row>
    <row r="58" spans="1:150" ht="15" customHeight="1">
      <c r="A58" t="b">
        <f>C58=Jagdalpur!C58</f>
        <v>1</v>
      </c>
      <c r="B58" s="65">
        <f t="shared" si="3"/>
        <v>53</v>
      </c>
      <c r="C58" s="61" t="str">
        <f>IF(Jagdalpur!C58="","",Jagdalpur!C58)</f>
        <v/>
      </c>
      <c r="D58" s="164">
        <f>'Production Summary'!$N$4</f>
        <v>666</v>
      </c>
      <c r="E58" s="164">
        <f>'Production Summary'!$M$4</f>
        <v>27.75</v>
      </c>
      <c r="F58" s="164">
        <v>0</v>
      </c>
      <c r="G58" s="164">
        <f>'Production Summary'!$N$5</f>
        <v>666</v>
      </c>
      <c r="H58" s="164">
        <f>'Production Summary'!$M$5</f>
        <v>27.75</v>
      </c>
      <c r="I58" s="164">
        <v>0</v>
      </c>
      <c r="J58" s="164">
        <f>'Production Summary'!$N$6</f>
        <v>200</v>
      </c>
      <c r="K58" s="328">
        <f>'Production Summary'!$M$6</f>
        <v>7.5</v>
      </c>
      <c r="L58" s="164">
        <v>0</v>
      </c>
      <c r="M58" s="365">
        <f>'Production Summary'!$N$7</f>
        <v>612.72</v>
      </c>
      <c r="N58" s="367">
        <f>'Production Summary'!$M$7</f>
        <v>25.53</v>
      </c>
      <c r="O58" s="164">
        <v>0</v>
      </c>
      <c r="P58" s="164">
        <f>'Production Summary'!$N$8</f>
        <v>780</v>
      </c>
      <c r="Q58" s="164">
        <f>'Production Summary'!$M$8</f>
        <v>65</v>
      </c>
      <c r="R58" s="164">
        <v>0</v>
      </c>
      <c r="S58" s="164">
        <f>'Production Summary'!$N$9</f>
        <v>720</v>
      </c>
      <c r="T58" s="164">
        <f>'Production Summary'!$M$9</f>
        <v>60</v>
      </c>
      <c r="U58" s="164">
        <v>0</v>
      </c>
      <c r="V58" s="164">
        <f>'Production Summary'!$N$10</f>
        <v>876</v>
      </c>
      <c r="W58" s="164">
        <f>'Production Summary'!$M$10</f>
        <v>73</v>
      </c>
      <c r="X58" s="164">
        <v>0</v>
      </c>
      <c r="Y58" s="164">
        <f>'Production Summary'!$N$14</f>
        <v>177</v>
      </c>
      <c r="Z58" s="328">
        <f>'Production Summary'!$M$14</f>
        <v>14.75</v>
      </c>
      <c r="AA58" s="164">
        <v>0</v>
      </c>
      <c r="AB58" s="164">
        <f>'Production Summary'!$N$15</f>
        <v>126</v>
      </c>
      <c r="AC58" s="164">
        <f>'Production Summary'!$M$15</f>
        <v>21</v>
      </c>
      <c r="AD58" s="164">
        <v>0</v>
      </c>
      <c r="AE58" s="359">
        <f>'Production Summary'!$N$16</f>
        <v>252</v>
      </c>
      <c r="AF58" s="164">
        <f>'Production Summary'!$M$16</f>
        <v>21</v>
      </c>
      <c r="AG58" s="164">
        <v>0</v>
      </c>
      <c r="AH58" s="164">
        <f>'Production Summary'!$N$18</f>
        <v>1035</v>
      </c>
      <c r="AI58" s="164">
        <f>'Production Summary'!$M$18</f>
        <v>17.25</v>
      </c>
      <c r="AJ58" s="164">
        <v>0</v>
      </c>
      <c r="AK58" s="164">
        <f>'Production Summary'!$N$19</f>
        <v>870</v>
      </c>
      <c r="AL58" s="164">
        <f>'Production Summary'!$M$19</f>
        <v>29</v>
      </c>
      <c r="AM58" s="164">
        <v>0</v>
      </c>
      <c r="AN58" s="164">
        <f>'Production Summary'!$N$20</f>
        <v>864</v>
      </c>
      <c r="AO58" s="164">
        <f>'Production Summary'!$M$20</f>
        <v>72</v>
      </c>
      <c r="AP58" s="164">
        <v>0</v>
      </c>
      <c r="AQ58" s="164">
        <f>'Production Summary'!$N$21</f>
        <v>670</v>
      </c>
      <c r="AR58" s="164">
        <f>'Production Summary'!$M$21</f>
        <v>335</v>
      </c>
      <c r="AS58" s="164">
        <v>0</v>
      </c>
      <c r="AT58" s="386">
        <f>'Production Summary'!$N$22</f>
        <v>375</v>
      </c>
      <c r="AU58" s="164">
        <f>'Production Summary'!$N$23</f>
        <v>1050</v>
      </c>
      <c r="AV58" s="164">
        <f>'Production Summary'!$N$25</f>
        <v>300</v>
      </c>
      <c r="AW58" s="164">
        <f>'Production Summary'!$M$25</f>
        <v>25</v>
      </c>
      <c r="AX58" s="164">
        <v>0</v>
      </c>
      <c r="AY58" s="164">
        <f>'Production Summary'!$N$26</f>
        <v>300</v>
      </c>
      <c r="AZ58" s="164">
        <f>'Production Summary'!$M$26</f>
        <v>25</v>
      </c>
      <c r="BA58" s="164">
        <v>0</v>
      </c>
      <c r="BB58" s="164">
        <f>'Production Summary'!$N$28</f>
        <v>777</v>
      </c>
      <c r="BC58" s="164">
        <f>'Production Summary'!$M$28</f>
        <v>12.95</v>
      </c>
      <c r="BD58" s="164">
        <v>0</v>
      </c>
      <c r="BE58" s="164">
        <f>'Production Summary'!$N$29</f>
        <v>612</v>
      </c>
      <c r="BF58" s="164">
        <f>'Production Summary'!$M$29</f>
        <v>51</v>
      </c>
      <c r="BG58" s="164">
        <v>0</v>
      </c>
      <c r="BH58" s="164">
        <f>'Production Summary'!$N$30</f>
        <v>500</v>
      </c>
      <c r="BI58" s="164">
        <f>'Production Summary'!$M$30</f>
        <v>250</v>
      </c>
      <c r="BJ58" s="164">
        <v>0</v>
      </c>
      <c r="BK58" s="386"/>
      <c r="BL58" s="164">
        <f>'Production Summary'!$N$32</f>
        <v>875</v>
      </c>
      <c r="BM58" s="164">
        <f>'Production Summary'!$N$34</f>
        <v>360.59999999999997</v>
      </c>
      <c r="BN58" s="164">
        <f>'Production Summary'!$M$34</f>
        <v>6.01</v>
      </c>
      <c r="BO58" s="164">
        <v>0</v>
      </c>
      <c r="BP58" s="164">
        <f>'Production Summary'!$N$36</f>
        <v>717</v>
      </c>
      <c r="BQ58" s="164">
        <f>'Production Summary'!$M$36</f>
        <v>11.95</v>
      </c>
      <c r="BR58" s="164">
        <v>0</v>
      </c>
      <c r="BS58" s="164">
        <f>'Production Summary'!$N$37</f>
        <v>210</v>
      </c>
      <c r="BT58" s="164">
        <f>'Production Summary'!$M$37</f>
        <v>21</v>
      </c>
      <c r="BU58" s="164">
        <v>0</v>
      </c>
      <c r="BV58" s="164">
        <f>'Production Summary'!$N$38</f>
        <v>280</v>
      </c>
      <c r="BW58" s="164">
        <f>'Production Summary'!$M$38</f>
        <v>28</v>
      </c>
      <c r="BX58" s="164">
        <v>0</v>
      </c>
      <c r="BY58" s="165">
        <f>'Production Summary'!$N$39</f>
        <v>300.38406247988502</v>
      </c>
      <c r="BZ58" s="164">
        <f>'Production Summary'!$M$39</f>
        <v>30.038406247988501</v>
      </c>
      <c r="CA58" s="164">
        <v>0</v>
      </c>
      <c r="CB58" s="164">
        <f>'Production Summary'!$N$40</f>
        <v>131.30000000000001</v>
      </c>
      <c r="CC58" s="164">
        <f>'Production Summary'!$M$40</f>
        <v>13.13</v>
      </c>
      <c r="CD58" s="164">
        <v>0</v>
      </c>
      <c r="CE58" s="164">
        <f>'Production Summary'!$N$42</f>
        <v>1136.3519999999996</v>
      </c>
      <c r="CF58" s="164">
        <f>'Production Summary'!$M$42</f>
        <v>81.167999999999978</v>
      </c>
      <c r="CG58" s="164">
        <v>0</v>
      </c>
      <c r="CH58" s="164">
        <v>0</v>
      </c>
      <c r="CI58" s="164">
        <f>'Production Summary'!$N$43</f>
        <v>184</v>
      </c>
      <c r="CJ58" s="164">
        <v>0</v>
      </c>
      <c r="CK58" s="164">
        <f>'Production Summary'!$N$44</f>
        <v>355</v>
      </c>
      <c r="CL58" s="164">
        <v>0</v>
      </c>
      <c r="CM58" s="375">
        <f>'Production Summary'!$N$45</f>
        <v>1650</v>
      </c>
      <c r="CN58" s="164">
        <f>'Production Summary'!$N$46</f>
        <v>270</v>
      </c>
      <c r="CO58" s="164">
        <f>'Production Summary'!$N$47</f>
        <v>1350</v>
      </c>
      <c r="CP58" s="166"/>
      <c r="CQ58" s="164">
        <f>'Production Summary'!$N$49</f>
        <v>8004.1580041580037</v>
      </c>
      <c r="CR58" s="164">
        <f>'Production Summary'!$M$49</f>
        <v>66.701316701316699</v>
      </c>
      <c r="CS58" s="164">
        <f>'Production Summary'!$N$50</f>
        <v>13331.600831600828</v>
      </c>
      <c r="CT58" s="164">
        <f>'Production Summary'!$M$50</f>
        <v>148.1288981288981</v>
      </c>
      <c r="CU58" s="164">
        <f>'Production Summary'!$N$51</f>
        <v>12785.862785862784</v>
      </c>
      <c r="CV58" s="164">
        <f>'Production Summary'!$M$51</f>
        <v>355.16285516285512</v>
      </c>
      <c r="CW58" s="164">
        <f>'Production Summary'!$N$52</f>
        <v>12629.937629937627</v>
      </c>
      <c r="CX58" s="164">
        <f>'Production Summary'!$M$52</f>
        <v>701.66320166320156</v>
      </c>
      <c r="CY58" s="164">
        <f>'Production Summary'!$N$53</f>
        <v>12396.049896049895</v>
      </c>
      <c r="CZ58" s="164">
        <f>'Production Summary'!$M$53</f>
        <v>688.66943866943859</v>
      </c>
      <c r="DA58" s="164">
        <f>'Production Summary'!$N$54</f>
        <v>13799.376299376298</v>
      </c>
      <c r="DB58" s="164">
        <f>'Production Summary'!$M$54</f>
        <v>766.63201663201653</v>
      </c>
      <c r="DC58" s="328">
        <f>'Production Summary'!$N$60</f>
        <v>12863.825363825363</v>
      </c>
      <c r="DD58" s="328">
        <f>'Production Summary'!$M$60</f>
        <v>714.65696465696465</v>
      </c>
      <c r="DE58" s="164">
        <f>'Production Summary'!$N$59</f>
        <v>11148.648648648648</v>
      </c>
      <c r="DF58" s="328">
        <f>'Production Summary'!$M$59</f>
        <v>619.36936936936934</v>
      </c>
      <c r="DG58" s="164">
        <f>'Production Summary'!$N$55</f>
        <v>13842.68884268884</v>
      </c>
      <c r="DH58" s="164">
        <f>'Production Summary'!$M$55</f>
        <v>3460.67221067221</v>
      </c>
      <c r="DI58" s="164">
        <f>'Production Summary'!$N$56</f>
        <v>13097.713097713096</v>
      </c>
      <c r="DJ58" s="164">
        <f>'Production Summary'!$M$56</f>
        <v>163.72141372141371</v>
      </c>
      <c r="DK58" s="164">
        <f>'Production Summary'!$N$57</f>
        <v>14189.189189189186</v>
      </c>
      <c r="DL58" s="164">
        <f>'Production Summary'!$M$57</f>
        <v>394.14414414414409</v>
      </c>
      <c r="DM58" s="164">
        <f>'Production Summary'!$N$58</f>
        <v>14017.671517671517</v>
      </c>
      <c r="DN58" s="164">
        <f>'Production Summary'!$M$58</f>
        <v>778.75952875952873</v>
      </c>
      <c r="DO58" s="164">
        <f>'Production Summary'!$N$61</f>
        <v>4500</v>
      </c>
      <c r="DP58" s="328">
        <f>'Production Summary'!$M$61</f>
        <v>750</v>
      </c>
      <c r="DQ58" s="164">
        <v>0</v>
      </c>
      <c r="DR58" s="164">
        <f>'Production Summary'!$N$62</f>
        <v>8900</v>
      </c>
      <c r="DS58" s="164">
        <f>'Production Summary'!$N$70</f>
        <v>300</v>
      </c>
      <c r="DT58" s="328">
        <f>'Production Summary'!$M$70</f>
        <v>25</v>
      </c>
      <c r="DU58" s="164">
        <v>0</v>
      </c>
      <c r="DV58" s="164">
        <f>'Production Summary'!$N$71</f>
        <v>150</v>
      </c>
      <c r="DW58" s="164">
        <v>0</v>
      </c>
      <c r="DX58" s="164">
        <f>'Production Summary'!$N$64</f>
        <v>192</v>
      </c>
      <c r="DY58" s="164">
        <v>0</v>
      </c>
      <c r="DZ58" s="391">
        <f>'Production Summary'!$N$65</f>
        <v>384</v>
      </c>
      <c r="EA58" s="164">
        <v>0</v>
      </c>
      <c r="EB58" s="391">
        <f>'Production Summary'!$N$66</f>
        <v>192</v>
      </c>
      <c r="EC58" s="164">
        <v>0</v>
      </c>
      <c r="ED58" s="164">
        <f>'Production Summary'!$N$67</f>
        <v>96</v>
      </c>
      <c r="EE58" s="164">
        <v>0</v>
      </c>
      <c r="EF58" s="164">
        <f>'Production Summary'!$N$68</f>
        <v>96</v>
      </c>
      <c r="EG58" s="164">
        <v>0</v>
      </c>
      <c r="EH58" s="164">
        <f>'Production Summary'!$N$69</f>
        <v>340</v>
      </c>
      <c r="EI58" s="101">
        <f t="shared" si="4"/>
        <v>704640818.65389717</v>
      </c>
      <c r="EJ58" s="3"/>
      <c r="EK58" s="3"/>
      <c r="ER58" s="64" t="s">
        <v>74</v>
      </c>
      <c r="ES58" s="61" t="str">
        <f t="shared" si="5"/>
        <v/>
      </c>
      <c r="ET58" s="24">
        <f t="shared" si="2"/>
        <v>704640818.65389717</v>
      </c>
    </row>
    <row r="59" spans="1:150" ht="15" customHeight="1">
      <c r="A59" t="b">
        <f>C59=Jagdalpur!C59</f>
        <v>1</v>
      </c>
      <c r="B59" s="65">
        <f t="shared" si="3"/>
        <v>54</v>
      </c>
      <c r="C59" s="61" t="str">
        <f>IF(Jagdalpur!C59="","",Jagdalpur!C59)</f>
        <v/>
      </c>
      <c r="D59" s="164">
        <f>'Production Summary'!$N$4</f>
        <v>666</v>
      </c>
      <c r="E59" s="164">
        <f>'Production Summary'!$M$4</f>
        <v>27.75</v>
      </c>
      <c r="F59" s="164">
        <v>0</v>
      </c>
      <c r="G59" s="164">
        <f>'Production Summary'!$N$5</f>
        <v>666</v>
      </c>
      <c r="H59" s="164">
        <f>'Production Summary'!$M$5</f>
        <v>27.75</v>
      </c>
      <c r="I59" s="164">
        <v>0</v>
      </c>
      <c r="J59" s="164">
        <f>'Production Summary'!$N$6</f>
        <v>200</v>
      </c>
      <c r="K59" s="328">
        <f>'Production Summary'!$M$6</f>
        <v>7.5</v>
      </c>
      <c r="L59" s="164">
        <v>0</v>
      </c>
      <c r="M59" s="365">
        <f>'Production Summary'!$N$7</f>
        <v>612.72</v>
      </c>
      <c r="N59" s="367">
        <f>'Production Summary'!$M$7</f>
        <v>25.53</v>
      </c>
      <c r="O59" s="164">
        <v>0</v>
      </c>
      <c r="P59" s="164">
        <f>'Production Summary'!$N$8</f>
        <v>780</v>
      </c>
      <c r="Q59" s="164">
        <f>'Production Summary'!$M$8</f>
        <v>65</v>
      </c>
      <c r="R59" s="164">
        <v>0</v>
      </c>
      <c r="S59" s="164">
        <f>'Production Summary'!$N$9</f>
        <v>720</v>
      </c>
      <c r="T59" s="164">
        <f>'Production Summary'!$M$9</f>
        <v>60</v>
      </c>
      <c r="U59" s="164">
        <v>0</v>
      </c>
      <c r="V59" s="164">
        <f>'Production Summary'!$N$10</f>
        <v>876</v>
      </c>
      <c r="W59" s="164">
        <f>'Production Summary'!$M$10</f>
        <v>73</v>
      </c>
      <c r="X59" s="164">
        <v>0</v>
      </c>
      <c r="Y59" s="164">
        <f>'Production Summary'!$N$14</f>
        <v>177</v>
      </c>
      <c r="Z59" s="328">
        <f>'Production Summary'!$M$14</f>
        <v>14.75</v>
      </c>
      <c r="AA59" s="164">
        <v>0</v>
      </c>
      <c r="AB59" s="164">
        <f>'Production Summary'!$N$15</f>
        <v>126</v>
      </c>
      <c r="AC59" s="164">
        <f>'Production Summary'!$M$15</f>
        <v>21</v>
      </c>
      <c r="AD59" s="164">
        <v>0</v>
      </c>
      <c r="AE59" s="359">
        <f>'Production Summary'!$N$16</f>
        <v>252</v>
      </c>
      <c r="AF59" s="164">
        <f>'Production Summary'!$M$16</f>
        <v>21</v>
      </c>
      <c r="AG59" s="164">
        <v>0</v>
      </c>
      <c r="AH59" s="164">
        <f>'Production Summary'!$N$18</f>
        <v>1035</v>
      </c>
      <c r="AI59" s="164">
        <f>'Production Summary'!$M$18</f>
        <v>17.25</v>
      </c>
      <c r="AJ59" s="164">
        <v>0</v>
      </c>
      <c r="AK59" s="164">
        <f>'Production Summary'!$N$19</f>
        <v>870</v>
      </c>
      <c r="AL59" s="164">
        <f>'Production Summary'!$M$19</f>
        <v>29</v>
      </c>
      <c r="AM59" s="164">
        <v>0</v>
      </c>
      <c r="AN59" s="164">
        <f>'Production Summary'!$N$20</f>
        <v>864</v>
      </c>
      <c r="AO59" s="164">
        <f>'Production Summary'!$M$20</f>
        <v>72</v>
      </c>
      <c r="AP59" s="164">
        <v>0</v>
      </c>
      <c r="AQ59" s="164">
        <f>'Production Summary'!$N$21</f>
        <v>670</v>
      </c>
      <c r="AR59" s="164">
        <f>'Production Summary'!$M$21</f>
        <v>335</v>
      </c>
      <c r="AS59" s="164">
        <v>0</v>
      </c>
      <c r="AT59" s="386">
        <f>'Production Summary'!$N$22</f>
        <v>375</v>
      </c>
      <c r="AU59" s="164">
        <f>'Production Summary'!$N$23</f>
        <v>1050</v>
      </c>
      <c r="AV59" s="164">
        <f>'Production Summary'!$N$25</f>
        <v>300</v>
      </c>
      <c r="AW59" s="164">
        <f>'Production Summary'!$M$25</f>
        <v>25</v>
      </c>
      <c r="AX59" s="164">
        <v>0</v>
      </c>
      <c r="AY59" s="164">
        <f>'Production Summary'!$N$26</f>
        <v>300</v>
      </c>
      <c r="AZ59" s="164">
        <f>'Production Summary'!$M$26</f>
        <v>25</v>
      </c>
      <c r="BA59" s="164">
        <v>0</v>
      </c>
      <c r="BB59" s="164">
        <f>'Production Summary'!$N$28</f>
        <v>777</v>
      </c>
      <c r="BC59" s="164">
        <f>'Production Summary'!$M$28</f>
        <v>12.95</v>
      </c>
      <c r="BD59" s="164">
        <v>0</v>
      </c>
      <c r="BE59" s="164">
        <f>'Production Summary'!$N$29</f>
        <v>612</v>
      </c>
      <c r="BF59" s="164">
        <f>'Production Summary'!$M$29</f>
        <v>51</v>
      </c>
      <c r="BG59" s="164">
        <v>0</v>
      </c>
      <c r="BH59" s="164">
        <f>'Production Summary'!$N$30</f>
        <v>500</v>
      </c>
      <c r="BI59" s="164">
        <f>'Production Summary'!$M$30</f>
        <v>250</v>
      </c>
      <c r="BJ59" s="164">
        <v>0</v>
      </c>
      <c r="BK59" s="386"/>
      <c r="BL59" s="164">
        <f>'Production Summary'!$N$32</f>
        <v>875</v>
      </c>
      <c r="BM59" s="164">
        <f>'Production Summary'!$N$34</f>
        <v>360.59999999999997</v>
      </c>
      <c r="BN59" s="164">
        <f>'Production Summary'!$M$34</f>
        <v>6.01</v>
      </c>
      <c r="BO59" s="164">
        <v>0</v>
      </c>
      <c r="BP59" s="164">
        <f>'Production Summary'!$N$36</f>
        <v>717</v>
      </c>
      <c r="BQ59" s="164">
        <f>'Production Summary'!$M$36</f>
        <v>11.95</v>
      </c>
      <c r="BR59" s="164">
        <v>0</v>
      </c>
      <c r="BS59" s="164">
        <f>'Production Summary'!$N$37</f>
        <v>210</v>
      </c>
      <c r="BT59" s="164">
        <f>'Production Summary'!$M$37</f>
        <v>21</v>
      </c>
      <c r="BU59" s="164">
        <v>0</v>
      </c>
      <c r="BV59" s="164">
        <f>'Production Summary'!$N$38</f>
        <v>280</v>
      </c>
      <c r="BW59" s="164">
        <f>'Production Summary'!$M$38</f>
        <v>28</v>
      </c>
      <c r="BX59" s="164">
        <v>0</v>
      </c>
      <c r="BY59" s="165">
        <f>'Production Summary'!$N$39</f>
        <v>300.38406247988502</v>
      </c>
      <c r="BZ59" s="164">
        <f>'Production Summary'!$M$39</f>
        <v>30.038406247988501</v>
      </c>
      <c r="CA59" s="164">
        <v>0</v>
      </c>
      <c r="CB59" s="164">
        <f>'Production Summary'!$N$40</f>
        <v>131.30000000000001</v>
      </c>
      <c r="CC59" s="164">
        <f>'Production Summary'!$M$40</f>
        <v>13.13</v>
      </c>
      <c r="CD59" s="164">
        <v>0</v>
      </c>
      <c r="CE59" s="164">
        <f>'Production Summary'!$N$42</f>
        <v>1136.3519999999996</v>
      </c>
      <c r="CF59" s="164">
        <f>'Production Summary'!$M$42</f>
        <v>81.167999999999978</v>
      </c>
      <c r="CG59" s="164">
        <v>0</v>
      </c>
      <c r="CH59" s="164">
        <v>0</v>
      </c>
      <c r="CI59" s="164">
        <f>'Production Summary'!$N$43</f>
        <v>184</v>
      </c>
      <c r="CJ59" s="164">
        <v>0</v>
      </c>
      <c r="CK59" s="164">
        <f>'Production Summary'!$N$44</f>
        <v>355</v>
      </c>
      <c r="CL59" s="164">
        <v>0</v>
      </c>
      <c r="CM59" s="375">
        <f>'Production Summary'!$N$45</f>
        <v>1650</v>
      </c>
      <c r="CN59" s="164">
        <f>'Production Summary'!$N$46</f>
        <v>270</v>
      </c>
      <c r="CO59" s="164">
        <f>'Production Summary'!$N$47</f>
        <v>1350</v>
      </c>
      <c r="CP59" s="166"/>
      <c r="CQ59" s="164">
        <f>'Production Summary'!$N$49</f>
        <v>8004.1580041580037</v>
      </c>
      <c r="CR59" s="164">
        <f>'Production Summary'!$M$49</f>
        <v>66.701316701316699</v>
      </c>
      <c r="CS59" s="164">
        <f>'Production Summary'!$N$50</f>
        <v>13331.600831600828</v>
      </c>
      <c r="CT59" s="164">
        <f>'Production Summary'!$M$50</f>
        <v>148.1288981288981</v>
      </c>
      <c r="CU59" s="164">
        <f>'Production Summary'!$N$51</f>
        <v>12785.862785862784</v>
      </c>
      <c r="CV59" s="164">
        <f>'Production Summary'!$M$51</f>
        <v>355.16285516285512</v>
      </c>
      <c r="CW59" s="164">
        <f>'Production Summary'!$N$52</f>
        <v>12629.937629937627</v>
      </c>
      <c r="CX59" s="164">
        <f>'Production Summary'!$M$52</f>
        <v>701.66320166320156</v>
      </c>
      <c r="CY59" s="164">
        <f>'Production Summary'!$N$53</f>
        <v>12396.049896049895</v>
      </c>
      <c r="CZ59" s="164">
        <f>'Production Summary'!$M$53</f>
        <v>688.66943866943859</v>
      </c>
      <c r="DA59" s="164">
        <f>'Production Summary'!$N$54</f>
        <v>13799.376299376298</v>
      </c>
      <c r="DB59" s="164">
        <f>'Production Summary'!$M$54</f>
        <v>766.63201663201653</v>
      </c>
      <c r="DC59" s="328">
        <f>'Production Summary'!$N$60</f>
        <v>12863.825363825363</v>
      </c>
      <c r="DD59" s="328">
        <f>'Production Summary'!$M$60</f>
        <v>714.65696465696465</v>
      </c>
      <c r="DE59" s="164">
        <f>'Production Summary'!$N$59</f>
        <v>11148.648648648648</v>
      </c>
      <c r="DF59" s="328">
        <f>'Production Summary'!$M$59</f>
        <v>619.36936936936934</v>
      </c>
      <c r="DG59" s="164">
        <f>'Production Summary'!$N$55</f>
        <v>13842.68884268884</v>
      </c>
      <c r="DH59" s="164">
        <f>'Production Summary'!$M$55</f>
        <v>3460.67221067221</v>
      </c>
      <c r="DI59" s="164">
        <f>'Production Summary'!$N$56</f>
        <v>13097.713097713096</v>
      </c>
      <c r="DJ59" s="164">
        <f>'Production Summary'!$M$56</f>
        <v>163.72141372141371</v>
      </c>
      <c r="DK59" s="164">
        <f>'Production Summary'!$N$57</f>
        <v>14189.189189189186</v>
      </c>
      <c r="DL59" s="164">
        <f>'Production Summary'!$M$57</f>
        <v>394.14414414414409</v>
      </c>
      <c r="DM59" s="164">
        <f>'Production Summary'!$N$58</f>
        <v>14017.671517671517</v>
      </c>
      <c r="DN59" s="164">
        <f>'Production Summary'!$M$58</f>
        <v>778.75952875952873</v>
      </c>
      <c r="DO59" s="164">
        <f>'Production Summary'!$N$61</f>
        <v>4500</v>
      </c>
      <c r="DP59" s="328">
        <f>'Production Summary'!$M$61</f>
        <v>750</v>
      </c>
      <c r="DQ59" s="164">
        <v>0</v>
      </c>
      <c r="DR59" s="164">
        <f>'Production Summary'!$N$62</f>
        <v>8900</v>
      </c>
      <c r="DS59" s="164">
        <f>'Production Summary'!$N$70</f>
        <v>300</v>
      </c>
      <c r="DT59" s="328">
        <f>'Production Summary'!$M$70</f>
        <v>25</v>
      </c>
      <c r="DU59" s="164">
        <v>0</v>
      </c>
      <c r="DV59" s="164">
        <f>'Production Summary'!$N$71</f>
        <v>150</v>
      </c>
      <c r="DW59" s="164">
        <v>0</v>
      </c>
      <c r="DX59" s="164">
        <f>'Production Summary'!$N$64</f>
        <v>192</v>
      </c>
      <c r="DY59" s="164">
        <v>0</v>
      </c>
      <c r="DZ59" s="391">
        <f>'Production Summary'!$N$65</f>
        <v>384</v>
      </c>
      <c r="EA59" s="164">
        <v>0</v>
      </c>
      <c r="EB59" s="391">
        <f>'Production Summary'!$N$66</f>
        <v>192</v>
      </c>
      <c r="EC59" s="164">
        <v>0</v>
      </c>
      <c r="ED59" s="164">
        <f>'Production Summary'!$N$67</f>
        <v>96</v>
      </c>
      <c r="EE59" s="164">
        <v>0</v>
      </c>
      <c r="EF59" s="164">
        <f>'Production Summary'!$N$68</f>
        <v>96</v>
      </c>
      <c r="EG59" s="164">
        <v>0</v>
      </c>
      <c r="EH59" s="164">
        <f>'Production Summary'!$N$69</f>
        <v>340</v>
      </c>
      <c r="EI59" s="101">
        <f t="shared" si="4"/>
        <v>704640818.65389717</v>
      </c>
      <c r="EJ59" s="3"/>
      <c r="EK59" s="3"/>
      <c r="ER59" s="64" t="s">
        <v>75</v>
      </c>
      <c r="ES59" s="61" t="str">
        <f t="shared" si="5"/>
        <v/>
      </c>
      <c r="ET59" s="24">
        <f t="shared" si="2"/>
        <v>704640818.65389717</v>
      </c>
    </row>
    <row r="60" spans="1:150" ht="15" customHeight="1">
      <c r="A60" t="b">
        <f>C60=Jagdalpur!C60</f>
        <v>1</v>
      </c>
      <c r="B60" s="65">
        <f t="shared" si="3"/>
        <v>55</v>
      </c>
      <c r="C60" s="61" t="str">
        <f>IF(Jagdalpur!C60="","",Jagdalpur!C60)</f>
        <v/>
      </c>
      <c r="D60" s="164">
        <f>'Production Summary'!$N$4</f>
        <v>666</v>
      </c>
      <c r="E60" s="164">
        <f>'Production Summary'!$M$4</f>
        <v>27.75</v>
      </c>
      <c r="F60" s="164">
        <v>0</v>
      </c>
      <c r="G60" s="164">
        <f>'Production Summary'!$N$5</f>
        <v>666</v>
      </c>
      <c r="H60" s="164">
        <f>'Production Summary'!$M$5</f>
        <v>27.75</v>
      </c>
      <c r="I60" s="164">
        <v>0</v>
      </c>
      <c r="J60" s="164">
        <f>'Production Summary'!$N$6</f>
        <v>200</v>
      </c>
      <c r="K60" s="328">
        <f>'Production Summary'!$M$6</f>
        <v>7.5</v>
      </c>
      <c r="L60" s="164">
        <v>0</v>
      </c>
      <c r="M60" s="365">
        <f>'Production Summary'!$N$7</f>
        <v>612.72</v>
      </c>
      <c r="N60" s="367">
        <f>'Production Summary'!$M$7</f>
        <v>25.53</v>
      </c>
      <c r="O60" s="164">
        <v>0</v>
      </c>
      <c r="P60" s="164">
        <f>'Production Summary'!$N$8</f>
        <v>780</v>
      </c>
      <c r="Q60" s="164">
        <f>'Production Summary'!$M$8</f>
        <v>65</v>
      </c>
      <c r="R60" s="164">
        <v>0</v>
      </c>
      <c r="S60" s="164">
        <f>'Production Summary'!$N$9</f>
        <v>720</v>
      </c>
      <c r="T60" s="164">
        <f>'Production Summary'!$M$9</f>
        <v>60</v>
      </c>
      <c r="U60" s="164">
        <v>0</v>
      </c>
      <c r="V60" s="164">
        <f>'Production Summary'!$N$10</f>
        <v>876</v>
      </c>
      <c r="W60" s="164">
        <f>'Production Summary'!$M$10</f>
        <v>73</v>
      </c>
      <c r="X60" s="164">
        <v>0</v>
      </c>
      <c r="Y60" s="164">
        <f>'Production Summary'!$N$14</f>
        <v>177</v>
      </c>
      <c r="Z60" s="328">
        <f>'Production Summary'!$M$14</f>
        <v>14.75</v>
      </c>
      <c r="AA60" s="164">
        <v>0</v>
      </c>
      <c r="AB60" s="164">
        <f>'Production Summary'!$N$15</f>
        <v>126</v>
      </c>
      <c r="AC60" s="164">
        <f>'Production Summary'!$M$15</f>
        <v>21</v>
      </c>
      <c r="AD60" s="164">
        <v>0</v>
      </c>
      <c r="AE60" s="359">
        <f>'Production Summary'!$N$16</f>
        <v>252</v>
      </c>
      <c r="AF60" s="164">
        <f>'Production Summary'!$M$16</f>
        <v>21</v>
      </c>
      <c r="AG60" s="164">
        <v>0</v>
      </c>
      <c r="AH60" s="164">
        <f>'Production Summary'!$N$18</f>
        <v>1035</v>
      </c>
      <c r="AI60" s="164">
        <f>'Production Summary'!$M$18</f>
        <v>17.25</v>
      </c>
      <c r="AJ60" s="164">
        <v>0</v>
      </c>
      <c r="AK60" s="164">
        <f>'Production Summary'!$N$19</f>
        <v>870</v>
      </c>
      <c r="AL60" s="164">
        <f>'Production Summary'!$M$19</f>
        <v>29</v>
      </c>
      <c r="AM60" s="164">
        <v>0</v>
      </c>
      <c r="AN60" s="164">
        <f>'Production Summary'!$N$20</f>
        <v>864</v>
      </c>
      <c r="AO60" s="164">
        <f>'Production Summary'!$M$20</f>
        <v>72</v>
      </c>
      <c r="AP60" s="164">
        <v>0</v>
      </c>
      <c r="AQ60" s="164">
        <f>'Production Summary'!$N$21</f>
        <v>670</v>
      </c>
      <c r="AR60" s="164">
        <f>'Production Summary'!$M$21</f>
        <v>335</v>
      </c>
      <c r="AS60" s="164">
        <v>0</v>
      </c>
      <c r="AT60" s="386">
        <f>'Production Summary'!$N$22</f>
        <v>375</v>
      </c>
      <c r="AU60" s="164">
        <f>'Production Summary'!$N$23</f>
        <v>1050</v>
      </c>
      <c r="AV60" s="164">
        <f>'Production Summary'!$N$25</f>
        <v>300</v>
      </c>
      <c r="AW60" s="164">
        <f>'Production Summary'!$M$25</f>
        <v>25</v>
      </c>
      <c r="AX60" s="164">
        <v>0</v>
      </c>
      <c r="AY60" s="164">
        <f>'Production Summary'!$N$26</f>
        <v>300</v>
      </c>
      <c r="AZ60" s="164">
        <f>'Production Summary'!$M$26</f>
        <v>25</v>
      </c>
      <c r="BA60" s="164">
        <v>0</v>
      </c>
      <c r="BB60" s="164">
        <f>'Production Summary'!$N$28</f>
        <v>777</v>
      </c>
      <c r="BC60" s="164">
        <f>'Production Summary'!$M$28</f>
        <v>12.95</v>
      </c>
      <c r="BD60" s="164">
        <v>0</v>
      </c>
      <c r="BE60" s="164">
        <f>'Production Summary'!$N$29</f>
        <v>612</v>
      </c>
      <c r="BF60" s="164">
        <f>'Production Summary'!$M$29</f>
        <v>51</v>
      </c>
      <c r="BG60" s="164">
        <v>0</v>
      </c>
      <c r="BH60" s="164">
        <f>'Production Summary'!$N$30</f>
        <v>500</v>
      </c>
      <c r="BI60" s="164">
        <f>'Production Summary'!$M$30</f>
        <v>250</v>
      </c>
      <c r="BJ60" s="164">
        <v>0</v>
      </c>
      <c r="BK60" s="386"/>
      <c r="BL60" s="164">
        <f>'Production Summary'!$N$32</f>
        <v>875</v>
      </c>
      <c r="BM60" s="164">
        <f>'Production Summary'!$N$34</f>
        <v>360.59999999999997</v>
      </c>
      <c r="BN60" s="164">
        <f>'Production Summary'!$M$34</f>
        <v>6.01</v>
      </c>
      <c r="BO60" s="164">
        <v>0</v>
      </c>
      <c r="BP60" s="164">
        <f>'Production Summary'!$N$36</f>
        <v>717</v>
      </c>
      <c r="BQ60" s="164">
        <f>'Production Summary'!$M$36</f>
        <v>11.95</v>
      </c>
      <c r="BR60" s="164">
        <v>0</v>
      </c>
      <c r="BS60" s="164">
        <f>'Production Summary'!$N$37</f>
        <v>210</v>
      </c>
      <c r="BT60" s="164">
        <f>'Production Summary'!$M$37</f>
        <v>21</v>
      </c>
      <c r="BU60" s="164">
        <v>0</v>
      </c>
      <c r="BV60" s="164">
        <f>'Production Summary'!$N$38</f>
        <v>280</v>
      </c>
      <c r="BW60" s="164">
        <f>'Production Summary'!$M$38</f>
        <v>28</v>
      </c>
      <c r="BX60" s="164">
        <v>0</v>
      </c>
      <c r="BY60" s="165">
        <f>'Production Summary'!$N$39</f>
        <v>300.38406247988502</v>
      </c>
      <c r="BZ60" s="164">
        <f>'Production Summary'!$M$39</f>
        <v>30.038406247988501</v>
      </c>
      <c r="CA60" s="164">
        <v>0</v>
      </c>
      <c r="CB60" s="164">
        <f>'Production Summary'!$N$40</f>
        <v>131.30000000000001</v>
      </c>
      <c r="CC60" s="164">
        <f>'Production Summary'!$M$40</f>
        <v>13.13</v>
      </c>
      <c r="CD60" s="164">
        <v>0</v>
      </c>
      <c r="CE60" s="164">
        <f>'Production Summary'!$N$42</f>
        <v>1136.3519999999996</v>
      </c>
      <c r="CF60" s="164">
        <f>'Production Summary'!$M$42</f>
        <v>81.167999999999978</v>
      </c>
      <c r="CG60" s="164">
        <v>0</v>
      </c>
      <c r="CH60" s="164">
        <v>0</v>
      </c>
      <c r="CI60" s="164">
        <f>'Production Summary'!$N$43</f>
        <v>184</v>
      </c>
      <c r="CJ60" s="164">
        <v>0</v>
      </c>
      <c r="CK60" s="164">
        <f>'Production Summary'!$N$44</f>
        <v>355</v>
      </c>
      <c r="CL60" s="164">
        <v>0</v>
      </c>
      <c r="CM60" s="375">
        <f>'Production Summary'!$N$45</f>
        <v>1650</v>
      </c>
      <c r="CN60" s="164">
        <f>'Production Summary'!$N$46</f>
        <v>270</v>
      </c>
      <c r="CO60" s="164">
        <f>'Production Summary'!$N$47</f>
        <v>1350</v>
      </c>
      <c r="CP60" s="166"/>
      <c r="CQ60" s="164">
        <f>'Production Summary'!$N$49</f>
        <v>8004.1580041580037</v>
      </c>
      <c r="CR60" s="164">
        <f>'Production Summary'!$M$49</f>
        <v>66.701316701316699</v>
      </c>
      <c r="CS60" s="164">
        <f>'Production Summary'!$N$50</f>
        <v>13331.600831600828</v>
      </c>
      <c r="CT60" s="164">
        <f>'Production Summary'!$M$50</f>
        <v>148.1288981288981</v>
      </c>
      <c r="CU60" s="164">
        <f>'Production Summary'!$N$51</f>
        <v>12785.862785862784</v>
      </c>
      <c r="CV60" s="164">
        <f>'Production Summary'!$M$51</f>
        <v>355.16285516285512</v>
      </c>
      <c r="CW60" s="164">
        <f>'Production Summary'!$N$52</f>
        <v>12629.937629937627</v>
      </c>
      <c r="CX60" s="164">
        <f>'Production Summary'!$M$52</f>
        <v>701.66320166320156</v>
      </c>
      <c r="CY60" s="164">
        <f>'Production Summary'!$N$53</f>
        <v>12396.049896049895</v>
      </c>
      <c r="CZ60" s="164">
        <f>'Production Summary'!$M$53</f>
        <v>688.66943866943859</v>
      </c>
      <c r="DA60" s="164">
        <f>'Production Summary'!$N$54</f>
        <v>13799.376299376298</v>
      </c>
      <c r="DB60" s="164">
        <f>'Production Summary'!$M$54</f>
        <v>766.63201663201653</v>
      </c>
      <c r="DC60" s="328">
        <f>'Production Summary'!$N$60</f>
        <v>12863.825363825363</v>
      </c>
      <c r="DD60" s="328">
        <f>'Production Summary'!$M$60</f>
        <v>714.65696465696465</v>
      </c>
      <c r="DE60" s="164">
        <f>'Production Summary'!$N$59</f>
        <v>11148.648648648648</v>
      </c>
      <c r="DF60" s="328">
        <f>'Production Summary'!$M$59</f>
        <v>619.36936936936934</v>
      </c>
      <c r="DG60" s="164">
        <f>'Production Summary'!$N$55</f>
        <v>13842.68884268884</v>
      </c>
      <c r="DH60" s="164">
        <f>'Production Summary'!$M$55</f>
        <v>3460.67221067221</v>
      </c>
      <c r="DI60" s="164">
        <f>'Production Summary'!$N$56</f>
        <v>13097.713097713096</v>
      </c>
      <c r="DJ60" s="164">
        <f>'Production Summary'!$M$56</f>
        <v>163.72141372141371</v>
      </c>
      <c r="DK60" s="164">
        <f>'Production Summary'!$N$57</f>
        <v>14189.189189189186</v>
      </c>
      <c r="DL60" s="164">
        <f>'Production Summary'!$M$57</f>
        <v>394.14414414414409</v>
      </c>
      <c r="DM60" s="164">
        <f>'Production Summary'!$N$58</f>
        <v>14017.671517671517</v>
      </c>
      <c r="DN60" s="164">
        <f>'Production Summary'!$M$58</f>
        <v>778.75952875952873</v>
      </c>
      <c r="DO60" s="164">
        <f>'Production Summary'!$N$61</f>
        <v>4500</v>
      </c>
      <c r="DP60" s="328">
        <f>'Production Summary'!$M$61</f>
        <v>750</v>
      </c>
      <c r="DQ60" s="164">
        <v>0</v>
      </c>
      <c r="DR60" s="164">
        <f>'Production Summary'!$N$62</f>
        <v>8900</v>
      </c>
      <c r="DS60" s="164">
        <f>'Production Summary'!$N$70</f>
        <v>300</v>
      </c>
      <c r="DT60" s="328">
        <f>'Production Summary'!$M$70</f>
        <v>25</v>
      </c>
      <c r="DU60" s="164">
        <v>0</v>
      </c>
      <c r="DV60" s="164">
        <f>'Production Summary'!$N$71</f>
        <v>150</v>
      </c>
      <c r="DW60" s="164">
        <v>0</v>
      </c>
      <c r="DX60" s="164">
        <f>'Production Summary'!$N$64</f>
        <v>192</v>
      </c>
      <c r="DY60" s="164">
        <v>0</v>
      </c>
      <c r="DZ60" s="391">
        <f>'Production Summary'!$N$65</f>
        <v>384</v>
      </c>
      <c r="EA60" s="164">
        <v>0</v>
      </c>
      <c r="EB60" s="391">
        <f>'Production Summary'!$N$66</f>
        <v>192</v>
      </c>
      <c r="EC60" s="164">
        <v>0</v>
      </c>
      <c r="ED60" s="164">
        <f>'Production Summary'!$N$67</f>
        <v>96</v>
      </c>
      <c r="EE60" s="164">
        <v>0</v>
      </c>
      <c r="EF60" s="164">
        <f>'Production Summary'!$N$68</f>
        <v>96</v>
      </c>
      <c r="EG60" s="164">
        <v>0</v>
      </c>
      <c r="EH60" s="164">
        <f>'Production Summary'!$N$69</f>
        <v>340</v>
      </c>
      <c r="EI60" s="101">
        <f t="shared" si="4"/>
        <v>704640818.65389717</v>
      </c>
      <c r="EJ60" s="3"/>
      <c r="EK60" s="3"/>
      <c r="ER60" s="64" t="s">
        <v>76</v>
      </c>
      <c r="ES60" s="61" t="str">
        <f t="shared" si="5"/>
        <v/>
      </c>
      <c r="ET60" s="24">
        <f t="shared" si="2"/>
        <v>704640818.65389717</v>
      </c>
    </row>
    <row r="61" spans="1:150" ht="15" customHeight="1">
      <c r="A61" t="b">
        <f>C61=Jagdalpur!C61</f>
        <v>1</v>
      </c>
      <c r="B61" s="65">
        <f t="shared" si="3"/>
        <v>56</v>
      </c>
      <c r="C61" s="61" t="str">
        <f>IF(Jagdalpur!C61="","",Jagdalpur!C61)</f>
        <v/>
      </c>
      <c r="D61" s="164">
        <f>'Production Summary'!$N$4</f>
        <v>666</v>
      </c>
      <c r="E61" s="164">
        <f>'Production Summary'!$M$4</f>
        <v>27.75</v>
      </c>
      <c r="F61" s="164">
        <v>0</v>
      </c>
      <c r="G61" s="164">
        <f>'Production Summary'!$N$5</f>
        <v>666</v>
      </c>
      <c r="H61" s="164">
        <f>'Production Summary'!$M$5</f>
        <v>27.75</v>
      </c>
      <c r="I61" s="164">
        <v>0</v>
      </c>
      <c r="J61" s="164">
        <f>'Production Summary'!$N$6</f>
        <v>200</v>
      </c>
      <c r="K61" s="328">
        <f>'Production Summary'!$M$6</f>
        <v>7.5</v>
      </c>
      <c r="L61" s="164">
        <v>0</v>
      </c>
      <c r="M61" s="365">
        <f>'Production Summary'!$N$7</f>
        <v>612.72</v>
      </c>
      <c r="N61" s="367">
        <f>'Production Summary'!$M$7</f>
        <v>25.53</v>
      </c>
      <c r="O61" s="164">
        <v>0</v>
      </c>
      <c r="P61" s="164">
        <f>'Production Summary'!$N$8</f>
        <v>780</v>
      </c>
      <c r="Q61" s="164">
        <f>'Production Summary'!$M$8</f>
        <v>65</v>
      </c>
      <c r="R61" s="164">
        <v>0</v>
      </c>
      <c r="S61" s="164">
        <f>'Production Summary'!$N$9</f>
        <v>720</v>
      </c>
      <c r="T61" s="164">
        <f>'Production Summary'!$M$9</f>
        <v>60</v>
      </c>
      <c r="U61" s="164">
        <v>0</v>
      </c>
      <c r="V61" s="164">
        <f>'Production Summary'!$N$10</f>
        <v>876</v>
      </c>
      <c r="W61" s="164">
        <f>'Production Summary'!$M$10</f>
        <v>73</v>
      </c>
      <c r="X61" s="164">
        <v>0</v>
      </c>
      <c r="Y61" s="164">
        <f>'Production Summary'!$N$14</f>
        <v>177</v>
      </c>
      <c r="Z61" s="328">
        <f>'Production Summary'!$M$14</f>
        <v>14.75</v>
      </c>
      <c r="AA61" s="164">
        <v>0</v>
      </c>
      <c r="AB61" s="164">
        <f>'Production Summary'!$N$15</f>
        <v>126</v>
      </c>
      <c r="AC61" s="164">
        <f>'Production Summary'!$M$15</f>
        <v>21</v>
      </c>
      <c r="AD61" s="164">
        <v>0</v>
      </c>
      <c r="AE61" s="359">
        <f>'Production Summary'!$N$16</f>
        <v>252</v>
      </c>
      <c r="AF61" s="164">
        <f>'Production Summary'!$M$16</f>
        <v>21</v>
      </c>
      <c r="AG61" s="164">
        <v>0</v>
      </c>
      <c r="AH61" s="164">
        <f>'Production Summary'!$N$18</f>
        <v>1035</v>
      </c>
      <c r="AI61" s="164">
        <f>'Production Summary'!$M$18</f>
        <v>17.25</v>
      </c>
      <c r="AJ61" s="164">
        <v>0</v>
      </c>
      <c r="AK61" s="164">
        <f>'Production Summary'!$N$19</f>
        <v>870</v>
      </c>
      <c r="AL61" s="164">
        <f>'Production Summary'!$M$19</f>
        <v>29</v>
      </c>
      <c r="AM61" s="164">
        <v>0</v>
      </c>
      <c r="AN61" s="164">
        <f>'Production Summary'!$N$20</f>
        <v>864</v>
      </c>
      <c r="AO61" s="164">
        <f>'Production Summary'!$M$20</f>
        <v>72</v>
      </c>
      <c r="AP61" s="164">
        <v>0</v>
      </c>
      <c r="AQ61" s="164">
        <f>'Production Summary'!$N$21</f>
        <v>670</v>
      </c>
      <c r="AR61" s="164">
        <f>'Production Summary'!$M$21</f>
        <v>335</v>
      </c>
      <c r="AS61" s="164">
        <v>0</v>
      </c>
      <c r="AT61" s="386">
        <f>'Production Summary'!$N$22</f>
        <v>375</v>
      </c>
      <c r="AU61" s="164">
        <f>'Production Summary'!$N$23</f>
        <v>1050</v>
      </c>
      <c r="AV61" s="164">
        <f>'Production Summary'!$N$25</f>
        <v>300</v>
      </c>
      <c r="AW61" s="164">
        <f>'Production Summary'!$M$25</f>
        <v>25</v>
      </c>
      <c r="AX61" s="164">
        <v>0</v>
      </c>
      <c r="AY61" s="164">
        <f>'Production Summary'!$N$26</f>
        <v>300</v>
      </c>
      <c r="AZ61" s="164">
        <f>'Production Summary'!$M$26</f>
        <v>25</v>
      </c>
      <c r="BA61" s="164">
        <v>0</v>
      </c>
      <c r="BB61" s="164">
        <f>'Production Summary'!$N$28</f>
        <v>777</v>
      </c>
      <c r="BC61" s="164">
        <f>'Production Summary'!$M$28</f>
        <v>12.95</v>
      </c>
      <c r="BD61" s="164">
        <v>0</v>
      </c>
      <c r="BE61" s="164">
        <f>'Production Summary'!$N$29</f>
        <v>612</v>
      </c>
      <c r="BF61" s="164">
        <f>'Production Summary'!$M$29</f>
        <v>51</v>
      </c>
      <c r="BG61" s="164">
        <v>0</v>
      </c>
      <c r="BH61" s="164">
        <f>'Production Summary'!$N$30</f>
        <v>500</v>
      </c>
      <c r="BI61" s="164">
        <f>'Production Summary'!$M$30</f>
        <v>250</v>
      </c>
      <c r="BJ61" s="164">
        <v>0</v>
      </c>
      <c r="BK61" s="386"/>
      <c r="BL61" s="164">
        <f>'Production Summary'!$N$32</f>
        <v>875</v>
      </c>
      <c r="BM61" s="164">
        <f>'Production Summary'!$N$34</f>
        <v>360.59999999999997</v>
      </c>
      <c r="BN61" s="164">
        <f>'Production Summary'!$M$34</f>
        <v>6.01</v>
      </c>
      <c r="BO61" s="164">
        <v>0</v>
      </c>
      <c r="BP61" s="164">
        <f>'Production Summary'!$N$36</f>
        <v>717</v>
      </c>
      <c r="BQ61" s="164">
        <f>'Production Summary'!$M$36</f>
        <v>11.95</v>
      </c>
      <c r="BR61" s="164">
        <v>0</v>
      </c>
      <c r="BS61" s="164">
        <f>'Production Summary'!$N$37</f>
        <v>210</v>
      </c>
      <c r="BT61" s="164">
        <f>'Production Summary'!$M$37</f>
        <v>21</v>
      </c>
      <c r="BU61" s="164">
        <v>0</v>
      </c>
      <c r="BV61" s="164">
        <f>'Production Summary'!$N$38</f>
        <v>280</v>
      </c>
      <c r="BW61" s="164">
        <f>'Production Summary'!$M$38</f>
        <v>28</v>
      </c>
      <c r="BX61" s="164">
        <v>0</v>
      </c>
      <c r="BY61" s="165">
        <f>'Production Summary'!$N$39</f>
        <v>300.38406247988502</v>
      </c>
      <c r="BZ61" s="164">
        <f>'Production Summary'!$M$39</f>
        <v>30.038406247988501</v>
      </c>
      <c r="CA61" s="164">
        <v>0</v>
      </c>
      <c r="CB61" s="164">
        <f>'Production Summary'!$N$40</f>
        <v>131.30000000000001</v>
      </c>
      <c r="CC61" s="164">
        <f>'Production Summary'!$M$40</f>
        <v>13.13</v>
      </c>
      <c r="CD61" s="164">
        <v>0</v>
      </c>
      <c r="CE61" s="164">
        <f>'Production Summary'!$N$42</f>
        <v>1136.3519999999996</v>
      </c>
      <c r="CF61" s="164">
        <f>'Production Summary'!$M$42</f>
        <v>81.167999999999978</v>
      </c>
      <c r="CG61" s="164">
        <v>0</v>
      </c>
      <c r="CH61" s="164">
        <v>0</v>
      </c>
      <c r="CI61" s="164">
        <f>'Production Summary'!$N$43</f>
        <v>184</v>
      </c>
      <c r="CJ61" s="164">
        <v>0</v>
      </c>
      <c r="CK61" s="164">
        <f>'Production Summary'!$N$44</f>
        <v>355</v>
      </c>
      <c r="CL61" s="164">
        <v>0</v>
      </c>
      <c r="CM61" s="375">
        <f>'Production Summary'!$N$45</f>
        <v>1650</v>
      </c>
      <c r="CN61" s="164">
        <f>'Production Summary'!$N$46</f>
        <v>270</v>
      </c>
      <c r="CO61" s="164">
        <f>'Production Summary'!$N$47</f>
        <v>1350</v>
      </c>
      <c r="CP61" s="166"/>
      <c r="CQ61" s="164">
        <f>'Production Summary'!$N$49</f>
        <v>8004.1580041580037</v>
      </c>
      <c r="CR61" s="164">
        <f>'Production Summary'!$M$49</f>
        <v>66.701316701316699</v>
      </c>
      <c r="CS61" s="164">
        <f>'Production Summary'!$N$50</f>
        <v>13331.600831600828</v>
      </c>
      <c r="CT61" s="164">
        <f>'Production Summary'!$M$50</f>
        <v>148.1288981288981</v>
      </c>
      <c r="CU61" s="164">
        <f>'Production Summary'!$N$51</f>
        <v>12785.862785862784</v>
      </c>
      <c r="CV61" s="164">
        <f>'Production Summary'!$M$51</f>
        <v>355.16285516285512</v>
      </c>
      <c r="CW61" s="164">
        <f>'Production Summary'!$N$52</f>
        <v>12629.937629937627</v>
      </c>
      <c r="CX61" s="164">
        <f>'Production Summary'!$M$52</f>
        <v>701.66320166320156</v>
      </c>
      <c r="CY61" s="164">
        <f>'Production Summary'!$N$53</f>
        <v>12396.049896049895</v>
      </c>
      <c r="CZ61" s="164">
        <f>'Production Summary'!$M$53</f>
        <v>688.66943866943859</v>
      </c>
      <c r="DA61" s="164">
        <f>'Production Summary'!$N$54</f>
        <v>13799.376299376298</v>
      </c>
      <c r="DB61" s="164">
        <f>'Production Summary'!$M$54</f>
        <v>766.63201663201653</v>
      </c>
      <c r="DC61" s="328">
        <f>'Production Summary'!$N$60</f>
        <v>12863.825363825363</v>
      </c>
      <c r="DD61" s="328">
        <f>'Production Summary'!$M$60</f>
        <v>714.65696465696465</v>
      </c>
      <c r="DE61" s="164">
        <f>'Production Summary'!$N$59</f>
        <v>11148.648648648648</v>
      </c>
      <c r="DF61" s="328">
        <f>'Production Summary'!$M$59</f>
        <v>619.36936936936934</v>
      </c>
      <c r="DG61" s="164">
        <f>'Production Summary'!$N$55</f>
        <v>13842.68884268884</v>
      </c>
      <c r="DH61" s="164">
        <f>'Production Summary'!$M$55</f>
        <v>3460.67221067221</v>
      </c>
      <c r="DI61" s="164">
        <f>'Production Summary'!$N$56</f>
        <v>13097.713097713096</v>
      </c>
      <c r="DJ61" s="164">
        <f>'Production Summary'!$M$56</f>
        <v>163.72141372141371</v>
      </c>
      <c r="DK61" s="164">
        <f>'Production Summary'!$N$57</f>
        <v>14189.189189189186</v>
      </c>
      <c r="DL61" s="164">
        <f>'Production Summary'!$M$57</f>
        <v>394.14414414414409</v>
      </c>
      <c r="DM61" s="164">
        <f>'Production Summary'!$N$58</f>
        <v>14017.671517671517</v>
      </c>
      <c r="DN61" s="164">
        <f>'Production Summary'!$M$58</f>
        <v>778.75952875952873</v>
      </c>
      <c r="DO61" s="164">
        <f>'Production Summary'!$N$61</f>
        <v>4500</v>
      </c>
      <c r="DP61" s="328">
        <f>'Production Summary'!$M$61</f>
        <v>750</v>
      </c>
      <c r="DQ61" s="164">
        <v>0</v>
      </c>
      <c r="DR61" s="164">
        <f>'Production Summary'!$N$62</f>
        <v>8900</v>
      </c>
      <c r="DS61" s="164">
        <f>'Production Summary'!$N$70</f>
        <v>300</v>
      </c>
      <c r="DT61" s="328">
        <f>'Production Summary'!$M$70</f>
        <v>25</v>
      </c>
      <c r="DU61" s="164">
        <v>0</v>
      </c>
      <c r="DV61" s="164">
        <f>'Production Summary'!$N$71</f>
        <v>150</v>
      </c>
      <c r="DW61" s="164">
        <v>0</v>
      </c>
      <c r="DX61" s="164">
        <f>'Production Summary'!$N$64</f>
        <v>192</v>
      </c>
      <c r="DY61" s="164">
        <v>0</v>
      </c>
      <c r="DZ61" s="391">
        <f>'Production Summary'!$N$65</f>
        <v>384</v>
      </c>
      <c r="EA61" s="164">
        <v>0</v>
      </c>
      <c r="EB61" s="391">
        <f>'Production Summary'!$N$66</f>
        <v>192</v>
      </c>
      <c r="EC61" s="164">
        <v>0</v>
      </c>
      <c r="ED61" s="164">
        <f>'Production Summary'!$N$67</f>
        <v>96</v>
      </c>
      <c r="EE61" s="164">
        <v>0</v>
      </c>
      <c r="EF61" s="164">
        <f>'Production Summary'!$N$68</f>
        <v>96</v>
      </c>
      <c r="EG61" s="164">
        <v>0</v>
      </c>
      <c r="EH61" s="164">
        <f>'Production Summary'!$N$69</f>
        <v>340</v>
      </c>
      <c r="EI61" s="101">
        <f t="shared" si="4"/>
        <v>704640818.65389717</v>
      </c>
      <c r="EJ61" s="3"/>
      <c r="EK61" s="3"/>
      <c r="ER61" s="64" t="s">
        <v>77</v>
      </c>
      <c r="ES61" s="61" t="str">
        <f t="shared" si="5"/>
        <v/>
      </c>
      <c r="ET61" s="24">
        <f t="shared" si="2"/>
        <v>704640818.65389717</v>
      </c>
    </row>
    <row r="62" spans="1:150" ht="15" customHeight="1">
      <c r="A62" t="b">
        <f>C62=Jagdalpur!C62</f>
        <v>1</v>
      </c>
      <c r="B62" s="65">
        <f t="shared" si="3"/>
        <v>57</v>
      </c>
      <c r="C62" s="61" t="str">
        <f>IF(Jagdalpur!C62="","",Jagdalpur!C62)</f>
        <v/>
      </c>
      <c r="D62" s="164">
        <f>'Production Summary'!$N$4</f>
        <v>666</v>
      </c>
      <c r="E62" s="164">
        <f>'Production Summary'!$M$4</f>
        <v>27.75</v>
      </c>
      <c r="F62" s="164">
        <v>0</v>
      </c>
      <c r="G62" s="164">
        <f>'Production Summary'!$N$5</f>
        <v>666</v>
      </c>
      <c r="H62" s="164">
        <f>'Production Summary'!$M$5</f>
        <v>27.75</v>
      </c>
      <c r="I62" s="164">
        <v>0</v>
      </c>
      <c r="J62" s="164">
        <f>'Production Summary'!$N$6</f>
        <v>200</v>
      </c>
      <c r="K62" s="328">
        <f>'Production Summary'!$M$6</f>
        <v>7.5</v>
      </c>
      <c r="L62" s="164">
        <v>0</v>
      </c>
      <c r="M62" s="365">
        <f>'Production Summary'!$N$7</f>
        <v>612.72</v>
      </c>
      <c r="N62" s="367">
        <f>'Production Summary'!$M$7</f>
        <v>25.53</v>
      </c>
      <c r="O62" s="164">
        <v>0</v>
      </c>
      <c r="P62" s="164">
        <f>'Production Summary'!$N$8</f>
        <v>780</v>
      </c>
      <c r="Q62" s="164">
        <f>'Production Summary'!$M$8</f>
        <v>65</v>
      </c>
      <c r="R62" s="164">
        <v>0</v>
      </c>
      <c r="S62" s="164">
        <f>'Production Summary'!$N$9</f>
        <v>720</v>
      </c>
      <c r="T62" s="164">
        <f>'Production Summary'!$M$9</f>
        <v>60</v>
      </c>
      <c r="U62" s="164">
        <v>0</v>
      </c>
      <c r="V62" s="164">
        <f>'Production Summary'!$N$10</f>
        <v>876</v>
      </c>
      <c r="W62" s="164">
        <f>'Production Summary'!$M$10</f>
        <v>73</v>
      </c>
      <c r="X62" s="164">
        <v>0</v>
      </c>
      <c r="Y62" s="164">
        <f>'Production Summary'!$N$14</f>
        <v>177</v>
      </c>
      <c r="Z62" s="328">
        <f>'Production Summary'!$M$14</f>
        <v>14.75</v>
      </c>
      <c r="AA62" s="164">
        <v>0</v>
      </c>
      <c r="AB62" s="164">
        <f>'Production Summary'!$N$15</f>
        <v>126</v>
      </c>
      <c r="AC62" s="164">
        <f>'Production Summary'!$M$15</f>
        <v>21</v>
      </c>
      <c r="AD62" s="164">
        <v>0</v>
      </c>
      <c r="AE62" s="359">
        <f>'Production Summary'!$N$16</f>
        <v>252</v>
      </c>
      <c r="AF62" s="164">
        <f>'Production Summary'!$M$16</f>
        <v>21</v>
      </c>
      <c r="AG62" s="164">
        <v>0</v>
      </c>
      <c r="AH62" s="164">
        <f>'Production Summary'!$N$18</f>
        <v>1035</v>
      </c>
      <c r="AI62" s="164">
        <f>'Production Summary'!$M$18</f>
        <v>17.25</v>
      </c>
      <c r="AJ62" s="164">
        <v>0</v>
      </c>
      <c r="AK62" s="164">
        <f>'Production Summary'!$N$19</f>
        <v>870</v>
      </c>
      <c r="AL62" s="164">
        <f>'Production Summary'!$M$19</f>
        <v>29</v>
      </c>
      <c r="AM62" s="164">
        <v>0</v>
      </c>
      <c r="AN62" s="164">
        <f>'Production Summary'!$N$20</f>
        <v>864</v>
      </c>
      <c r="AO62" s="164">
        <f>'Production Summary'!$M$20</f>
        <v>72</v>
      </c>
      <c r="AP62" s="164">
        <v>0</v>
      </c>
      <c r="AQ62" s="164">
        <f>'Production Summary'!$N$21</f>
        <v>670</v>
      </c>
      <c r="AR62" s="164">
        <f>'Production Summary'!$M$21</f>
        <v>335</v>
      </c>
      <c r="AS62" s="164">
        <v>0</v>
      </c>
      <c r="AT62" s="386">
        <f>'Production Summary'!$N$22</f>
        <v>375</v>
      </c>
      <c r="AU62" s="164">
        <f>'Production Summary'!$N$23</f>
        <v>1050</v>
      </c>
      <c r="AV62" s="164">
        <f>'Production Summary'!$N$25</f>
        <v>300</v>
      </c>
      <c r="AW62" s="164">
        <f>'Production Summary'!$M$25</f>
        <v>25</v>
      </c>
      <c r="AX62" s="164">
        <v>0</v>
      </c>
      <c r="AY62" s="164">
        <f>'Production Summary'!$N$26</f>
        <v>300</v>
      </c>
      <c r="AZ62" s="164">
        <f>'Production Summary'!$M$26</f>
        <v>25</v>
      </c>
      <c r="BA62" s="164">
        <v>0</v>
      </c>
      <c r="BB62" s="164">
        <f>'Production Summary'!$N$28</f>
        <v>777</v>
      </c>
      <c r="BC62" s="164">
        <f>'Production Summary'!$M$28</f>
        <v>12.95</v>
      </c>
      <c r="BD62" s="164">
        <v>0</v>
      </c>
      <c r="BE62" s="164">
        <f>'Production Summary'!$N$29</f>
        <v>612</v>
      </c>
      <c r="BF62" s="164">
        <f>'Production Summary'!$M$29</f>
        <v>51</v>
      </c>
      <c r="BG62" s="164">
        <v>0</v>
      </c>
      <c r="BH62" s="164">
        <f>'Production Summary'!$N$30</f>
        <v>500</v>
      </c>
      <c r="BI62" s="164">
        <f>'Production Summary'!$M$30</f>
        <v>250</v>
      </c>
      <c r="BJ62" s="164">
        <v>0</v>
      </c>
      <c r="BK62" s="386"/>
      <c r="BL62" s="164">
        <f>'Production Summary'!$N$32</f>
        <v>875</v>
      </c>
      <c r="BM62" s="164">
        <f>'Production Summary'!$N$34</f>
        <v>360.59999999999997</v>
      </c>
      <c r="BN62" s="164">
        <f>'Production Summary'!$M$34</f>
        <v>6.01</v>
      </c>
      <c r="BO62" s="164">
        <v>0</v>
      </c>
      <c r="BP62" s="164">
        <f>'Production Summary'!$N$36</f>
        <v>717</v>
      </c>
      <c r="BQ62" s="164">
        <f>'Production Summary'!$M$36</f>
        <v>11.95</v>
      </c>
      <c r="BR62" s="164">
        <v>0</v>
      </c>
      <c r="BS62" s="164">
        <f>'Production Summary'!$N$37</f>
        <v>210</v>
      </c>
      <c r="BT62" s="164">
        <f>'Production Summary'!$M$37</f>
        <v>21</v>
      </c>
      <c r="BU62" s="164">
        <v>0</v>
      </c>
      <c r="BV62" s="164">
        <f>'Production Summary'!$N$38</f>
        <v>280</v>
      </c>
      <c r="BW62" s="164">
        <f>'Production Summary'!$M$38</f>
        <v>28</v>
      </c>
      <c r="BX62" s="164">
        <v>0</v>
      </c>
      <c r="BY62" s="165">
        <f>'Production Summary'!$N$39</f>
        <v>300.38406247988502</v>
      </c>
      <c r="BZ62" s="164">
        <f>'Production Summary'!$M$39</f>
        <v>30.038406247988501</v>
      </c>
      <c r="CA62" s="164">
        <v>0</v>
      </c>
      <c r="CB62" s="164">
        <f>'Production Summary'!$N$40</f>
        <v>131.30000000000001</v>
      </c>
      <c r="CC62" s="164">
        <f>'Production Summary'!$M$40</f>
        <v>13.13</v>
      </c>
      <c r="CD62" s="164">
        <v>0</v>
      </c>
      <c r="CE62" s="164">
        <f>'Production Summary'!$N$42</f>
        <v>1136.3519999999996</v>
      </c>
      <c r="CF62" s="164">
        <f>'Production Summary'!$M$42</f>
        <v>81.167999999999978</v>
      </c>
      <c r="CG62" s="164">
        <v>0</v>
      </c>
      <c r="CH62" s="164">
        <v>0</v>
      </c>
      <c r="CI62" s="164">
        <f>'Production Summary'!$N$43</f>
        <v>184</v>
      </c>
      <c r="CJ62" s="164">
        <v>0</v>
      </c>
      <c r="CK62" s="164">
        <f>'Production Summary'!$N$44</f>
        <v>355</v>
      </c>
      <c r="CL62" s="164">
        <v>0</v>
      </c>
      <c r="CM62" s="375">
        <f>'Production Summary'!$N$45</f>
        <v>1650</v>
      </c>
      <c r="CN62" s="164">
        <f>'Production Summary'!$N$46</f>
        <v>270</v>
      </c>
      <c r="CO62" s="164">
        <f>'Production Summary'!$N$47</f>
        <v>1350</v>
      </c>
      <c r="CP62" s="166"/>
      <c r="CQ62" s="164">
        <f>'Production Summary'!$N$49</f>
        <v>8004.1580041580037</v>
      </c>
      <c r="CR62" s="164">
        <f>'Production Summary'!$M$49</f>
        <v>66.701316701316699</v>
      </c>
      <c r="CS62" s="164">
        <f>'Production Summary'!$N$50</f>
        <v>13331.600831600828</v>
      </c>
      <c r="CT62" s="164">
        <f>'Production Summary'!$M$50</f>
        <v>148.1288981288981</v>
      </c>
      <c r="CU62" s="164">
        <f>'Production Summary'!$N$51</f>
        <v>12785.862785862784</v>
      </c>
      <c r="CV62" s="164">
        <f>'Production Summary'!$M$51</f>
        <v>355.16285516285512</v>
      </c>
      <c r="CW62" s="164">
        <f>'Production Summary'!$N$52</f>
        <v>12629.937629937627</v>
      </c>
      <c r="CX62" s="164">
        <f>'Production Summary'!$M$52</f>
        <v>701.66320166320156</v>
      </c>
      <c r="CY62" s="164">
        <f>'Production Summary'!$N$53</f>
        <v>12396.049896049895</v>
      </c>
      <c r="CZ62" s="164">
        <f>'Production Summary'!$M$53</f>
        <v>688.66943866943859</v>
      </c>
      <c r="DA62" s="164">
        <f>'Production Summary'!$N$54</f>
        <v>13799.376299376298</v>
      </c>
      <c r="DB62" s="164">
        <f>'Production Summary'!$M$54</f>
        <v>766.63201663201653</v>
      </c>
      <c r="DC62" s="328">
        <f>'Production Summary'!$N$60</f>
        <v>12863.825363825363</v>
      </c>
      <c r="DD62" s="328">
        <f>'Production Summary'!$M$60</f>
        <v>714.65696465696465</v>
      </c>
      <c r="DE62" s="164">
        <f>'Production Summary'!$N$59</f>
        <v>11148.648648648648</v>
      </c>
      <c r="DF62" s="328">
        <f>'Production Summary'!$M$59</f>
        <v>619.36936936936934</v>
      </c>
      <c r="DG62" s="164">
        <f>'Production Summary'!$N$55</f>
        <v>13842.68884268884</v>
      </c>
      <c r="DH62" s="164">
        <f>'Production Summary'!$M$55</f>
        <v>3460.67221067221</v>
      </c>
      <c r="DI62" s="164">
        <f>'Production Summary'!$N$56</f>
        <v>13097.713097713096</v>
      </c>
      <c r="DJ62" s="164">
        <f>'Production Summary'!$M$56</f>
        <v>163.72141372141371</v>
      </c>
      <c r="DK62" s="164">
        <f>'Production Summary'!$N$57</f>
        <v>14189.189189189186</v>
      </c>
      <c r="DL62" s="164">
        <f>'Production Summary'!$M$57</f>
        <v>394.14414414414409</v>
      </c>
      <c r="DM62" s="164">
        <f>'Production Summary'!$N$58</f>
        <v>14017.671517671517</v>
      </c>
      <c r="DN62" s="164">
        <f>'Production Summary'!$M$58</f>
        <v>778.75952875952873</v>
      </c>
      <c r="DO62" s="164">
        <f>'Production Summary'!$N$61</f>
        <v>4500</v>
      </c>
      <c r="DP62" s="328">
        <f>'Production Summary'!$M$61</f>
        <v>750</v>
      </c>
      <c r="DQ62" s="164">
        <v>0</v>
      </c>
      <c r="DR62" s="164">
        <f>'Production Summary'!$N$62</f>
        <v>8900</v>
      </c>
      <c r="DS62" s="164">
        <f>'Production Summary'!$N$70</f>
        <v>300</v>
      </c>
      <c r="DT62" s="328">
        <f>'Production Summary'!$M$70</f>
        <v>25</v>
      </c>
      <c r="DU62" s="164">
        <v>0</v>
      </c>
      <c r="DV62" s="164">
        <f>'Production Summary'!$N$71</f>
        <v>150</v>
      </c>
      <c r="DW62" s="164">
        <v>0</v>
      </c>
      <c r="DX62" s="164">
        <f>'Production Summary'!$N$64</f>
        <v>192</v>
      </c>
      <c r="DY62" s="164">
        <v>0</v>
      </c>
      <c r="DZ62" s="391">
        <f>'Production Summary'!$N$65</f>
        <v>384</v>
      </c>
      <c r="EA62" s="164">
        <v>0</v>
      </c>
      <c r="EB62" s="391">
        <f>'Production Summary'!$N$66</f>
        <v>192</v>
      </c>
      <c r="EC62" s="164">
        <v>0</v>
      </c>
      <c r="ED62" s="164">
        <f>'Production Summary'!$N$67</f>
        <v>96</v>
      </c>
      <c r="EE62" s="164">
        <v>0</v>
      </c>
      <c r="EF62" s="164">
        <f>'Production Summary'!$N$68</f>
        <v>96</v>
      </c>
      <c r="EG62" s="164">
        <v>0</v>
      </c>
      <c r="EH62" s="164">
        <f>'Production Summary'!$N$69</f>
        <v>340</v>
      </c>
      <c r="EI62" s="101">
        <f t="shared" si="4"/>
        <v>704640818.65389717</v>
      </c>
      <c r="EJ62" s="3"/>
      <c r="EK62" s="3"/>
      <c r="ER62" s="64" t="s">
        <v>78</v>
      </c>
      <c r="ES62" s="61" t="str">
        <f t="shared" si="5"/>
        <v/>
      </c>
      <c r="ET62" s="24">
        <f t="shared" si="2"/>
        <v>704640818.65389717</v>
      </c>
    </row>
    <row r="63" spans="1:150" ht="15" customHeight="1">
      <c r="A63" t="b">
        <f>C63=Jagdalpur!C63</f>
        <v>1</v>
      </c>
      <c r="B63" s="65">
        <f t="shared" si="3"/>
        <v>58</v>
      </c>
      <c r="C63" s="61" t="str">
        <f>IF(Jagdalpur!C63="","",Jagdalpur!C63)</f>
        <v/>
      </c>
      <c r="D63" s="164">
        <f>'Production Summary'!$N$4</f>
        <v>666</v>
      </c>
      <c r="E63" s="164">
        <f>'Production Summary'!$M$4</f>
        <v>27.75</v>
      </c>
      <c r="F63" s="164">
        <v>0</v>
      </c>
      <c r="G63" s="164">
        <f>'Production Summary'!$N$5</f>
        <v>666</v>
      </c>
      <c r="H63" s="164">
        <f>'Production Summary'!$M$5</f>
        <v>27.75</v>
      </c>
      <c r="I63" s="164">
        <v>0</v>
      </c>
      <c r="J63" s="164">
        <f>'Production Summary'!$N$6</f>
        <v>200</v>
      </c>
      <c r="K63" s="328">
        <f>'Production Summary'!$M$6</f>
        <v>7.5</v>
      </c>
      <c r="L63" s="164">
        <v>0</v>
      </c>
      <c r="M63" s="365">
        <f>'Production Summary'!$N$7</f>
        <v>612.72</v>
      </c>
      <c r="N63" s="367">
        <f>'Production Summary'!$M$7</f>
        <v>25.53</v>
      </c>
      <c r="O63" s="164">
        <v>0</v>
      </c>
      <c r="P63" s="164">
        <f>'Production Summary'!$N$8</f>
        <v>780</v>
      </c>
      <c r="Q63" s="164">
        <f>'Production Summary'!$M$8</f>
        <v>65</v>
      </c>
      <c r="R63" s="164">
        <v>0</v>
      </c>
      <c r="S63" s="164">
        <f>'Production Summary'!$N$9</f>
        <v>720</v>
      </c>
      <c r="T63" s="164">
        <f>'Production Summary'!$M$9</f>
        <v>60</v>
      </c>
      <c r="U63" s="164">
        <v>0</v>
      </c>
      <c r="V63" s="164">
        <f>'Production Summary'!$N$10</f>
        <v>876</v>
      </c>
      <c r="W63" s="164">
        <f>'Production Summary'!$M$10</f>
        <v>73</v>
      </c>
      <c r="X63" s="164">
        <v>0</v>
      </c>
      <c r="Y63" s="164">
        <f>'Production Summary'!$N$14</f>
        <v>177</v>
      </c>
      <c r="Z63" s="328">
        <f>'Production Summary'!$M$14</f>
        <v>14.75</v>
      </c>
      <c r="AA63" s="164">
        <v>0</v>
      </c>
      <c r="AB63" s="164">
        <f>'Production Summary'!$N$15</f>
        <v>126</v>
      </c>
      <c r="AC63" s="164">
        <f>'Production Summary'!$M$15</f>
        <v>21</v>
      </c>
      <c r="AD63" s="164">
        <v>0</v>
      </c>
      <c r="AE63" s="359">
        <f>'Production Summary'!$N$16</f>
        <v>252</v>
      </c>
      <c r="AF63" s="164">
        <f>'Production Summary'!$M$16</f>
        <v>21</v>
      </c>
      <c r="AG63" s="164">
        <v>0</v>
      </c>
      <c r="AH63" s="164">
        <f>'Production Summary'!$N$18</f>
        <v>1035</v>
      </c>
      <c r="AI63" s="164">
        <f>'Production Summary'!$M$18</f>
        <v>17.25</v>
      </c>
      <c r="AJ63" s="164">
        <v>0</v>
      </c>
      <c r="AK63" s="164">
        <f>'Production Summary'!$N$19</f>
        <v>870</v>
      </c>
      <c r="AL63" s="164">
        <f>'Production Summary'!$M$19</f>
        <v>29</v>
      </c>
      <c r="AM63" s="164">
        <v>0</v>
      </c>
      <c r="AN63" s="164">
        <f>'Production Summary'!$N$20</f>
        <v>864</v>
      </c>
      <c r="AO63" s="164">
        <f>'Production Summary'!$M$20</f>
        <v>72</v>
      </c>
      <c r="AP63" s="164">
        <v>0</v>
      </c>
      <c r="AQ63" s="164">
        <f>'Production Summary'!$N$21</f>
        <v>670</v>
      </c>
      <c r="AR63" s="164">
        <f>'Production Summary'!$M$21</f>
        <v>335</v>
      </c>
      <c r="AS63" s="164">
        <v>0</v>
      </c>
      <c r="AT63" s="386">
        <f>'Production Summary'!$N$22</f>
        <v>375</v>
      </c>
      <c r="AU63" s="164">
        <f>'Production Summary'!$N$23</f>
        <v>1050</v>
      </c>
      <c r="AV63" s="164">
        <f>'Production Summary'!$N$25</f>
        <v>300</v>
      </c>
      <c r="AW63" s="164">
        <f>'Production Summary'!$M$25</f>
        <v>25</v>
      </c>
      <c r="AX63" s="164">
        <v>0</v>
      </c>
      <c r="AY63" s="164">
        <f>'Production Summary'!$N$26</f>
        <v>300</v>
      </c>
      <c r="AZ63" s="164">
        <f>'Production Summary'!$M$26</f>
        <v>25</v>
      </c>
      <c r="BA63" s="164">
        <v>0</v>
      </c>
      <c r="BB63" s="164">
        <f>'Production Summary'!$N$28</f>
        <v>777</v>
      </c>
      <c r="BC63" s="164">
        <f>'Production Summary'!$M$28</f>
        <v>12.95</v>
      </c>
      <c r="BD63" s="164">
        <v>0</v>
      </c>
      <c r="BE63" s="164">
        <f>'Production Summary'!$N$29</f>
        <v>612</v>
      </c>
      <c r="BF63" s="164">
        <f>'Production Summary'!$M$29</f>
        <v>51</v>
      </c>
      <c r="BG63" s="164">
        <v>0</v>
      </c>
      <c r="BH63" s="164">
        <f>'Production Summary'!$N$30</f>
        <v>500</v>
      </c>
      <c r="BI63" s="164">
        <f>'Production Summary'!$M$30</f>
        <v>250</v>
      </c>
      <c r="BJ63" s="164">
        <v>0</v>
      </c>
      <c r="BK63" s="386"/>
      <c r="BL63" s="164">
        <f>'Production Summary'!$N$32</f>
        <v>875</v>
      </c>
      <c r="BM63" s="164">
        <f>'Production Summary'!$N$34</f>
        <v>360.59999999999997</v>
      </c>
      <c r="BN63" s="164">
        <f>'Production Summary'!$M$34</f>
        <v>6.01</v>
      </c>
      <c r="BO63" s="164">
        <v>0</v>
      </c>
      <c r="BP63" s="164">
        <f>'Production Summary'!$N$36</f>
        <v>717</v>
      </c>
      <c r="BQ63" s="164">
        <f>'Production Summary'!$M$36</f>
        <v>11.95</v>
      </c>
      <c r="BR63" s="164">
        <v>0</v>
      </c>
      <c r="BS63" s="164">
        <f>'Production Summary'!$N$37</f>
        <v>210</v>
      </c>
      <c r="BT63" s="164">
        <f>'Production Summary'!$M$37</f>
        <v>21</v>
      </c>
      <c r="BU63" s="164">
        <v>0</v>
      </c>
      <c r="BV63" s="164">
        <f>'Production Summary'!$N$38</f>
        <v>280</v>
      </c>
      <c r="BW63" s="164">
        <f>'Production Summary'!$M$38</f>
        <v>28</v>
      </c>
      <c r="BX63" s="164">
        <v>0</v>
      </c>
      <c r="BY63" s="165">
        <f>'Production Summary'!$N$39</f>
        <v>300.38406247988502</v>
      </c>
      <c r="BZ63" s="164">
        <f>'Production Summary'!$M$39</f>
        <v>30.038406247988501</v>
      </c>
      <c r="CA63" s="164">
        <v>0</v>
      </c>
      <c r="CB63" s="164">
        <f>'Production Summary'!$N$40</f>
        <v>131.30000000000001</v>
      </c>
      <c r="CC63" s="164">
        <f>'Production Summary'!$M$40</f>
        <v>13.13</v>
      </c>
      <c r="CD63" s="164">
        <v>0</v>
      </c>
      <c r="CE63" s="164">
        <f>'Production Summary'!$N$42</f>
        <v>1136.3519999999996</v>
      </c>
      <c r="CF63" s="164">
        <f>'Production Summary'!$M$42</f>
        <v>81.167999999999978</v>
      </c>
      <c r="CG63" s="164">
        <v>0</v>
      </c>
      <c r="CH63" s="164">
        <v>0</v>
      </c>
      <c r="CI63" s="164">
        <f>'Production Summary'!$N$43</f>
        <v>184</v>
      </c>
      <c r="CJ63" s="164">
        <v>0</v>
      </c>
      <c r="CK63" s="164">
        <f>'Production Summary'!$N$44</f>
        <v>355</v>
      </c>
      <c r="CL63" s="164">
        <v>0</v>
      </c>
      <c r="CM63" s="375">
        <f>'Production Summary'!$N$45</f>
        <v>1650</v>
      </c>
      <c r="CN63" s="164">
        <f>'Production Summary'!$N$46</f>
        <v>270</v>
      </c>
      <c r="CO63" s="164">
        <f>'Production Summary'!$N$47</f>
        <v>1350</v>
      </c>
      <c r="CP63" s="166"/>
      <c r="CQ63" s="164">
        <f>'Production Summary'!$N$49</f>
        <v>8004.1580041580037</v>
      </c>
      <c r="CR63" s="164">
        <f>'Production Summary'!$M$49</f>
        <v>66.701316701316699</v>
      </c>
      <c r="CS63" s="164">
        <f>'Production Summary'!$N$50</f>
        <v>13331.600831600828</v>
      </c>
      <c r="CT63" s="164">
        <f>'Production Summary'!$M$50</f>
        <v>148.1288981288981</v>
      </c>
      <c r="CU63" s="164">
        <f>'Production Summary'!$N$51</f>
        <v>12785.862785862784</v>
      </c>
      <c r="CV63" s="164">
        <f>'Production Summary'!$M$51</f>
        <v>355.16285516285512</v>
      </c>
      <c r="CW63" s="164">
        <f>'Production Summary'!$N$52</f>
        <v>12629.937629937627</v>
      </c>
      <c r="CX63" s="164">
        <f>'Production Summary'!$M$52</f>
        <v>701.66320166320156</v>
      </c>
      <c r="CY63" s="164">
        <f>'Production Summary'!$N$53</f>
        <v>12396.049896049895</v>
      </c>
      <c r="CZ63" s="164">
        <f>'Production Summary'!$M$53</f>
        <v>688.66943866943859</v>
      </c>
      <c r="DA63" s="164">
        <f>'Production Summary'!$N$54</f>
        <v>13799.376299376298</v>
      </c>
      <c r="DB63" s="164">
        <f>'Production Summary'!$M$54</f>
        <v>766.63201663201653</v>
      </c>
      <c r="DC63" s="328">
        <f>'Production Summary'!$N$60</f>
        <v>12863.825363825363</v>
      </c>
      <c r="DD63" s="328">
        <f>'Production Summary'!$M$60</f>
        <v>714.65696465696465</v>
      </c>
      <c r="DE63" s="164">
        <f>'Production Summary'!$N$59</f>
        <v>11148.648648648648</v>
      </c>
      <c r="DF63" s="328">
        <f>'Production Summary'!$M$59</f>
        <v>619.36936936936934</v>
      </c>
      <c r="DG63" s="164">
        <f>'Production Summary'!$N$55</f>
        <v>13842.68884268884</v>
      </c>
      <c r="DH63" s="164">
        <f>'Production Summary'!$M$55</f>
        <v>3460.67221067221</v>
      </c>
      <c r="DI63" s="164">
        <f>'Production Summary'!$N$56</f>
        <v>13097.713097713096</v>
      </c>
      <c r="DJ63" s="164">
        <f>'Production Summary'!$M$56</f>
        <v>163.72141372141371</v>
      </c>
      <c r="DK63" s="164">
        <f>'Production Summary'!$N$57</f>
        <v>14189.189189189186</v>
      </c>
      <c r="DL63" s="164">
        <f>'Production Summary'!$M$57</f>
        <v>394.14414414414409</v>
      </c>
      <c r="DM63" s="164">
        <f>'Production Summary'!$N$58</f>
        <v>14017.671517671517</v>
      </c>
      <c r="DN63" s="164">
        <f>'Production Summary'!$M$58</f>
        <v>778.75952875952873</v>
      </c>
      <c r="DO63" s="164">
        <f>'Production Summary'!$N$61</f>
        <v>4500</v>
      </c>
      <c r="DP63" s="328">
        <f>'Production Summary'!$M$61</f>
        <v>750</v>
      </c>
      <c r="DQ63" s="164">
        <v>0</v>
      </c>
      <c r="DR63" s="164">
        <f>'Production Summary'!$N$62</f>
        <v>8900</v>
      </c>
      <c r="DS63" s="164">
        <f>'Production Summary'!$N$70</f>
        <v>300</v>
      </c>
      <c r="DT63" s="328">
        <f>'Production Summary'!$M$70</f>
        <v>25</v>
      </c>
      <c r="DU63" s="164">
        <v>0</v>
      </c>
      <c r="DV63" s="164">
        <f>'Production Summary'!$N$71</f>
        <v>150</v>
      </c>
      <c r="DW63" s="164">
        <v>0</v>
      </c>
      <c r="DX63" s="164">
        <f>'Production Summary'!$N$64</f>
        <v>192</v>
      </c>
      <c r="DY63" s="164">
        <v>0</v>
      </c>
      <c r="DZ63" s="391">
        <f>'Production Summary'!$N$65</f>
        <v>384</v>
      </c>
      <c r="EA63" s="164">
        <v>0</v>
      </c>
      <c r="EB63" s="391">
        <f>'Production Summary'!$N$66</f>
        <v>192</v>
      </c>
      <c r="EC63" s="164">
        <v>0</v>
      </c>
      <c r="ED63" s="164">
        <f>'Production Summary'!$N$67</f>
        <v>96</v>
      </c>
      <c r="EE63" s="164">
        <v>0</v>
      </c>
      <c r="EF63" s="164">
        <f>'Production Summary'!$N$68</f>
        <v>96</v>
      </c>
      <c r="EG63" s="164">
        <v>0</v>
      </c>
      <c r="EH63" s="164">
        <f>'Production Summary'!$N$69</f>
        <v>340</v>
      </c>
      <c r="EI63" s="101">
        <f t="shared" si="4"/>
        <v>704640818.65389717</v>
      </c>
      <c r="EJ63" s="3"/>
      <c r="EK63" s="3"/>
      <c r="ER63" s="64" t="s">
        <v>79</v>
      </c>
      <c r="ES63" s="61" t="str">
        <f t="shared" si="5"/>
        <v/>
      </c>
      <c r="ET63" s="24">
        <f t="shared" si="2"/>
        <v>704640818.65389717</v>
      </c>
    </row>
    <row r="64" spans="1:150" ht="15" customHeight="1">
      <c r="A64" t="b">
        <f>C64=Jagdalpur!C64</f>
        <v>1</v>
      </c>
      <c r="B64" s="65">
        <f t="shared" si="3"/>
        <v>59</v>
      </c>
      <c r="C64" s="61" t="str">
        <f>IF(Jagdalpur!C64="","",Jagdalpur!C64)</f>
        <v/>
      </c>
      <c r="D64" s="164">
        <f>'Production Summary'!$N$4</f>
        <v>666</v>
      </c>
      <c r="E64" s="164">
        <f>'Production Summary'!$M$4</f>
        <v>27.75</v>
      </c>
      <c r="F64" s="164">
        <v>0</v>
      </c>
      <c r="G64" s="164">
        <f>'Production Summary'!$N$5</f>
        <v>666</v>
      </c>
      <c r="H64" s="164">
        <f>'Production Summary'!$M$5</f>
        <v>27.75</v>
      </c>
      <c r="I64" s="164">
        <v>0</v>
      </c>
      <c r="J64" s="164">
        <f>'Production Summary'!$N$6</f>
        <v>200</v>
      </c>
      <c r="K64" s="328">
        <f>'Production Summary'!$M$6</f>
        <v>7.5</v>
      </c>
      <c r="L64" s="164">
        <v>0</v>
      </c>
      <c r="M64" s="365">
        <f>'Production Summary'!$N$7</f>
        <v>612.72</v>
      </c>
      <c r="N64" s="367">
        <f>'Production Summary'!$M$7</f>
        <v>25.53</v>
      </c>
      <c r="O64" s="164">
        <v>0</v>
      </c>
      <c r="P64" s="164">
        <f>'Production Summary'!$N$8</f>
        <v>780</v>
      </c>
      <c r="Q64" s="164">
        <f>'Production Summary'!$M$8</f>
        <v>65</v>
      </c>
      <c r="R64" s="164">
        <v>0</v>
      </c>
      <c r="S64" s="164">
        <f>'Production Summary'!$N$9</f>
        <v>720</v>
      </c>
      <c r="T64" s="164">
        <f>'Production Summary'!$M$9</f>
        <v>60</v>
      </c>
      <c r="U64" s="164">
        <v>0</v>
      </c>
      <c r="V64" s="164">
        <f>'Production Summary'!$N$10</f>
        <v>876</v>
      </c>
      <c r="W64" s="164">
        <f>'Production Summary'!$M$10</f>
        <v>73</v>
      </c>
      <c r="X64" s="164">
        <v>0</v>
      </c>
      <c r="Y64" s="164">
        <f>'Production Summary'!$N$14</f>
        <v>177</v>
      </c>
      <c r="Z64" s="328">
        <f>'Production Summary'!$M$14</f>
        <v>14.75</v>
      </c>
      <c r="AA64" s="164">
        <v>0</v>
      </c>
      <c r="AB64" s="164">
        <f>'Production Summary'!$N$15</f>
        <v>126</v>
      </c>
      <c r="AC64" s="164">
        <f>'Production Summary'!$M$15</f>
        <v>21</v>
      </c>
      <c r="AD64" s="164">
        <v>0</v>
      </c>
      <c r="AE64" s="359">
        <f>'Production Summary'!$N$16</f>
        <v>252</v>
      </c>
      <c r="AF64" s="164">
        <f>'Production Summary'!$M$16</f>
        <v>21</v>
      </c>
      <c r="AG64" s="164">
        <v>0</v>
      </c>
      <c r="AH64" s="164">
        <f>'Production Summary'!$N$18</f>
        <v>1035</v>
      </c>
      <c r="AI64" s="164">
        <f>'Production Summary'!$M$18</f>
        <v>17.25</v>
      </c>
      <c r="AJ64" s="164">
        <v>0</v>
      </c>
      <c r="AK64" s="164">
        <f>'Production Summary'!$N$19</f>
        <v>870</v>
      </c>
      <c r="AL64" s="164">
        <f>'Production Summary'!$M$19</f>
        <v>29</v>
      </c>
      <c r="AM64" s="164">
        <v>0</v>
      </c>
      <c r="AN64" s="164">
        <f>'Production Summary'!$N$20</f>
        <v>864</v>
      </c>
      <c r="AO64" s="164">
        <f>'Production Summary'!$M$20</f>
        <v>72</v>
      </c>
      <c r="AP64" s="164">
        <v>0</v>
      </c>
      <c r="AQ64" s="164">
        <f>'Production Summary'!$N$21</f>
        <v>670</v>
      </c>
      <c r="AR64" s="164">
        <f>'Production Summary'!$M$21</f>
        <v>335</v>
      </c>
      <c r="AS64" s="164">
        <v>0</v>
      </c>
      <c r="AT64" s="386">
        <f>'Production Summary'!$N$22</f>
        <v>375</v>
      </c>
      <c r="AU64" s="164">
        <f>'Production Summary'!$N$23</f>
        <v>1050</v>
      </c>
      <c r="AV64" s="164">
        <f>'Production Summary'!$N$25</f>
        <v>300</v>
      </c>
      <c r="AW64" s="164">
        <f>'Production Summary'!$M$25</f>
        <v>25</v>
      </c>
      <c r="AX64" s="164">
        <v>0</v>
      </c>
      <c r="AY64" s="164">
        <f>'Production Summary'!$N$26</f>
        <v>300</v>
      </c>
      <c r="AZ64" s="164">
        <f>'Production Summary'!$M$26</f>
        <v>25</v>
      </c>
      <c r="BA64" s="164">
        <v>0</v>
      </c>
      <c r="BB64" s="164">
        <f>'Production Summary'!$N$28</f>
        <v>777</v>
      </c>
      <c r="BC64" s="164">
        <f>'Production Summary'!$M$28</f>
        <v>12.95</v>
      </c>
      <c r="BD64" s="164">
        <v>0</v>
      </c>
      <c r="BE64" s="164">
        <f>'Production Summary'!$N$29</f>
        <v>612</v>
      </c>
      <c r="BF64" s="164">
        <f>'Production Summary'!$M$29</f>
        <v>51</v>
      </c>
      <c r="BG64" s="164">
        <v>0</v>
      </c>
      <c r="BH64" s="164">
        <f>'Production Summary'!$N$30</f>
        <v>500</v>
      </c>
      <c r="BI64" s="164">
        <f>'Production Summary'!$M$30</f>
        <v>250</v>
      </c>
      <c r="BJ64" s="164">
        <v>0</v>
      </c>
      <c r="BK64" s="386"/>
      <c r="BL64" s="164">
        <f>'Production Summary'!$N$32</f>
        <v>875</v>
      </c>
      <c r="BM64" s="164">
        <f>'Production Summary'!$N$34</f>
        <v>360.59999999999997</v>
      </c>
      <c r="BN64" s="164">
        <f>'Production Summary'!$M$34</f>
        <v>6.01</v>
      </c>
      <c r="BO64" s="164">
        <v>0</v>
      </c>
      <c r="BP64" s="164">
        <f>'Production Summary'!$N$36</f>
        <v>717</v>
      </c>
      <c r="BQ64" s="164">
        <f>'Production Summary'!$M$36</f>
        <v>11.95</v>
      </c>
      <c r="BR64" s="164">
        <v>0</v>
      </c>
      <c r="BS64" s="164">
        <f>'Production Summary'!$N$37</f>
        <v>210</v>
      </c>
      <c r="BT64" s="164">
        <f>'Production Summary'!$M$37</f>
        <v>21</v>
      </c>
      <c r="BU64" s="164">
        <v>0</v>
      </c>
      <c r="BV64" s="164">
        <f>'Production Summary'!$N$38</f>
        <v>280</v>
      </c>
      <c r="BW64" s="164">
        <f>'Production Summary'!$M$38</f>
        <v>28</v>
      </c>
      <c r="BX64" s="164">
        <v>0</v>
      </c>
      <c r="BY64" s="165">
        <f>'Production Summary'!$N$39</f>
        <v>300.38406247988502</v>
      </c>
      <c r="BZ64" s="164">
        <f>'Production Summary'!$M$39</f>
        <v>30.038406247988501</v>
      </c>
      <c r="CA64" s="164">
        <v>0</v>
      </c>
      <c r="CB64" s="164">
        <f>'Production Summary'!$N$40</f>
        <v>131.30000000000001</v>
      </c>
      <c r="CC64" s="164">
        <f>'Production Summary'!$M$40</f>
        <v>13.13</v>
      </c>
      <c r="CD64" s="164">
        <v>0</v>
      </c>
      <c r="CE64" s="164">
        <f>'Production Summary'!$N$42</f>
        <v>1136.3519999999996</v>
      </c>
      <c r="CF64" s="164">
        <f>'Production Summary'!$M$42</f>
        <v>81.167999999999978</v>
      </c>
      <c r="CG64" s="164">
        <v>0</v>
      </c>
      <c r="CH64" s="164">
        <v>0</v>
      </c>
      <c r="CI64" s="164">
        <f>'Production Summary'!$N$43</f>
        <v>184</v>
      </c>
      <c r="CJ64" s="164">
        <v>0</v>
      </c>
      <c r="CK64" s="164">
        <f>'Production Summary'!$N$44</f>
        <v>355</v>
      </c>
      <c r="CL64" s="164">
        <v>0</v>
      </c>
      <c r="CM64" s="375">
        <f>'Production Summary'!$N$45</f>
        <v>1650</v>
      </c>
      <c r="CN64" s="164">
        <f>'Production Summary'!$N$46</f>
        <v>270</v>
      </c>
      <c r="CO64" s="164">
        <f>'Production Summary'!$N$47</f>
        <v>1350</v>
      </c>
      <c r="CP64" s="166"/>
      <c r="CQ64" s="164">
        <f>'Production Summary'!$N$49</f>
        <v>8004.1580041580037</v>
      </c>
      <c r="CR64" s="164">
        <f>'Production Summary'!$M$49</f>
        <v>66.701316701316699</v>
      </c>
      <c r="CS64" s="164">
        <f>'Production Summary'!$N$50</f>
        <v>13331.600831600828</v>
      </c>
      <c r="CT64" s="164">
        <f>'Production Summary'!$M$50</f>
        <v>148.1288981288981</v>
      </c>
      <c r="CU64" s="164">
        <f>'Production Summary'!$N$51</f>
        <v>12785.862785862784</v>
      </c>
      <c r="CV64" s="164">
        <f>'Production Summary'!$M$51</f>
        <v>355.16285516285512</v>
      </c>
      <c r="CW64" s="164">
        <f>'Production Summary'!$N$52</f>
        <v>12629.937629937627</v>
      </c>
      <c r="CX64" s="164">
        <f>'Production Summary'!$M$52</f>
        <v>701.66320166320156</v>
      </c>
      <c r="CY64" s="164">
        <f>'Production Summary'!$N$53</f>
        <v>12396.049896049895</v>
      </c>
      <c r="CZ64" s="164">
        <f>'Production Summary'!$M$53</f>
        <v>688.66943866943859</v>
      </c>
      <c r="DA64" s="164">
        <f>'Production Summary'!$N$54</f>
        <v>13799.376299376298</v>
      </c>
      <c r="DB64" s="164">
        <f>'Production Summary'!$M$54</f>
        <v>766.63201663201653</v>
      </c>
      <c r="DC64" s="328">
        <f>'Production Summary'!$N$60</f>
        <v>12863.825363825363</v>
      </c>
      <c r="DD64" s="328">
        <f>'Production Summary'!$M$60</f>
        <v>714.65696465696465</v>
      </c>
      <c r="DE64" s="164">
        <f>'Production Summary'!$N$59</f>
        <v>11148.648648648648</v>
      </c>
      <c r="DF64" s="328">
        <f>'Production Summary'!$M$59</f>
        <v>619.36936936936934</v>
      </c>
      <c r="DG64" s="164">
        <f>'Production Summary'!$N$55</f>
        <v>13842.68884268884</v>
      </c>
      <c r="DH64" s="164">
        <f>'Production Summary'!$M$55</f>
        <v>3460.67221067221</v>
      </c>
      <c r="DI64" s="164">
        <f>'Production Summary'!$N$56</f>
        <v>13097.713097713096</v>
      </c>
      <c r="DJ64" s="164">
        <f>'Production Summary'!$M$56</f>
        <v>163.72141372141371</v>
      </c>
      <c r="DK64" s="164">
        <f>'Production Summary'!$N$57</f>
        <v>14189.189189189186</v>
      </c>
      <c r="DL64" s="164">
        <f>'Production Summary'!$M$57</f>
        <v>394.14414414414409</v>
      </c>
      <c r="DM64" s="164">
        <f>'Production Summary'!$N$58</f>
        <v>14017.671517671517</v>
      </c>
      <c r="DN64" s="164">
        <f>'Production Summary'!$M$58</f>
        <v>778.75952875952873</v>
      </c>
      <c r="DO64" s="164">
        <f>'Production Summary'!$N$61</f>
        <v>4500</v>
      </c>
      <c r="DP64" s="328">
        <f>'Production Summary'!$M$61</f>
        <v>750</v>
      </c>
      <c r="DQ64" s="164">
        <v>0</v>
      </c>
      <c r="DR64" s="164">
        <f>'Production Summary'!$N$62</f>
        <v>8900</v>
      </c>
      <c r="DS64" s="164">
        <f>'Production Summary'!$N$70</f>
        <v>300</v>
      </c>
      <c r="DT64" s="328">
        <f>'Production Summary'!$M$70</f>
        <v>25</v>
      </c>
      <c r="DU64" s="164">
        <v>0</v>
      </c>
      <c r="DV64" s="164">
        <f>'Production Summary'!$N$71</f>
        <v>150</v>
      </c>
      <c r="DW64" s="164">
        <v>0</v>
      </c>
      <c r="DX64" s="164">
        <f>'Production Summary'!$N$64</f>
        <v>192</v>
      </c>
      <c r="DY64" s="164">
        <v>0</v>
      </c>
      <c r="DZ64" s="391">
        <f>'Production Summary'!$N$65</f>
        <v>384</v>
      </c>
      <c r="EA64" s="164">
        <v>0</v>
      </c>
      <c r="EB64" s="391">
        <f>'Production Summary'!$N$66</f>
        <v>192</v>
      </c>
      <c r="EC64" s="164">
        <v>0</v>
      </c>
      <c r="ED64" s="164">
        <f>'Production Summary'!$N$67</f>
        <v>96</v>
      </c>
      <c r="EE64" s="164">
        <v>0</v>
      </c>
      <c r="EF64" s="164">
        <f>'Production Summary'!$N$68</f>
        <v>96</v>
      </c>
      <c r="EG64" s="164">
        <v>0</v>
      </c>
      <c r="EH64" s="164">
        <f>'Production Summary'!$N$69</f>
        <v>340</v>
      </c>
      <c r="EI64" s="101">
        <f t="shared" si="4"/>
        <v>704640818.65389717</v>
      </c>
      <c r="EJ64" s="3"/>
      <c r="EK64" s="3"/>
      <c r="ER64" s="64" t="s">
        <v>80</v>
      </c>
      <c r="ES64" s="61" t="str">
        <f t="shared" si="5"/>
        <v/>
      </c>
      <c r="ET64" s="24">
        <f t="shared" si="2"/>
        <v>704640818.65389717</v>
      </c>
    </row>
    <row r="65" spans="1:150" ht="15" customHeight="1">
      <c r="A65" t="b">
        <f>C65=Jagdalpur!C65</f>
        <v>1</v>
      </c>
      <c r="B65" s="65">
        <f t="shared" si="3"/>
        <v>60</v>
      </c>
      <c r="C65" s="61" t="str">
        <f>IF(Jagdalpur!C65="","",Jagdalpur!C65)</f>
        <v/>
      </c>
      <c r="D65" s="164">
        <f>'Production Summary'!$N$4</f>
        <v>666</v>
      </c>
      <c r="E65" s="164">
        <f>'Production Summary'!$M$4</f>
        <v>27.75</v>
      </c>
      <c r="F65" s="164">
        <v>0</v>
      </c>
      <c r="G65" s="164">
        <f>'Production Summary'!$N$5</f>
        <v>666</v>
      </c>
      <c r="H65" s="164">
        <f>'Production Summary'!$M$5</f>
        <v>27.75</v>
      </c>
      <c r="I65" s="164">
        <v>0</v>
      </c>
      <c r="J65" s="164">
        <f>'Production Summary'!$N$6</f>
        <v>200</v>
      </c>
      <c r="K65" s="328">
        <f>'Production Summary'!$M$6</f>
        <v>7.5</v>
      </c>
      <c r="L65" s="164">
        <v>0</v>
      </c>
      <c r="M65" s="365">
        <f>'Production Summary'!$N$7</f>
        <v>612.72</v>
      </c>
      <c r="N65" s="367">
        <f>'Production Summary'!$M$7</f>
        <v>25.53</v>
      </c>
      <c r="O65" s="164">
        <v>0</v>
      </c>
      <c r="P65" s="164">
        <f>'Production Summary'!$N$8</f>
        <v>780</v>
      </c>
      <c r="Q65" s="164">
        <f>'Production Summary'!$M$8</f>
        <v>65</v>
      </c>
      <c r="R65" s="164">
        <v>0</v>
      </c>
      <c r="S65" s="164">
        <f>'Production Summary'!$N$9</f>
        <v>720</v>
      </c>
      <c r="T65" s="164">
        <f>'Production Summary'!$M$9</f>
        <v>60</v>
      </c>
      <c r="U65" s="164">
        <v>0</v>
      </c>
      <c r="V65" s="164">
        <f>'Production Summary'!$N$10</f>
        <v>876</v>
      </c>
      <c r="W65" s="164">
        <f>'Production Summary'!$M$10</f>
        <v>73</v>
      </c>
      <c r="X65" s="164">
        <v>0</v>
      </c>
      <c r="Y65" s="164">
        <f>'Production Summary'!$N$14</f>
        <v>177</v>
      </c>
      <c r="Z65" s="328">
        <f>'Production Summary'!$M$14</f>
        <v>14.75</v>
      </c>
      <c r="AA65" s="164">
        <v>0</v>
      </c>
      <c r="AB65" s="164">
        <f>'Production Summary'!$N$15</f>
        <v>126</v>
      </c>
      <c r="AC65" s="164">
        <f>'Production Summary'!$M$15</f>
        <v>21</v>
      </c>
      <c r="AD65" s="164">
        <v>0</v>
      </c>
      <c r="AE65" s="359">
        <f>'Production Summary'!$N$16</f>
        <v>252</v>
      </c>
      <c r="AF65" s="164">
        <f>'Production Summary'!$M$16</f>
        <v>21</v>
      </c>
      <c r="AG65" s="164">
        <v>0</v>
      </c>
      <c r="AH65" s="164">
        <f>'Production Summary'!$N$18</f>
        <v>1035</v>
      </c>
      <c r="AI65" s="164">
        <f>'Production Summary'!$M$18</f>
        <v>17.25</v>
      </c>
      <c r="AJ65" s="164">
        <v>0</v>
      </c>
      <c r="AK65" s="164">
        <f>'Production Summary'!$N$19</f>
        <v>870</v>
      </c>
      <c r="AL65" s="164">
        <f>'Production Summary'!$M$19</f>
        <v>29</v>
      </c>
      <c r="AM65" s="164">
        <v>0</v>
      </c>
      <c r="AN65" s="164">
        <f>'Production Summary'!$N$20</f>
        <v>864</v>
      </c>
      <c r="AO65" s="164">
        <f>'Production Summary'!$M$20</f>
        <v>72</v>
      </c>
      <c r="AP65" s="164">
        <v>0</v>
      </c>
      <c r="AQ65" s="164">
        <f>'Production Summary'!$N$21</f>
        <v>670</v>
      </c>
      <c r="AR65" s="164">
        <f>'Production Summary'!$M$21</f>
        <v>335</v>
      </c>
      <c r="AS65" s="164">
        <v>0</v>
      </c>
      <c r="AT65" s="386">
        <f>'Production Summary'!$N$22</f>
        <v>375</v>
      </c>
      <c r="AU65" s="164">
        <f>'Production Summary'!$N$23</f>
        <v>1050</v>
      </c>
      <c r="AV65" s="164">
        <f>'Production Summary'!$N$25</f>
        <v>300</v>
      </c>
      <c r="AW65" s="164">
        <f>'Production Summary'!$M$25</f>
        <v>25</v>
      </c>
      <c r="AX65" s="164">
        <v>0</v>
      </c>
      <c r="AY65" s="164">
        <f>'Production Summary'!$N$26</f>
        <v>300</v>
      </c>
      <c r="AZ65" s="164">
        <f>'Production Summary'!$M$26</f>
        <v>25</v>
      </c>
      <c r="BA65" s="164">
        <v>0</v>
      </c>
      <c r="BB65" s="164">
        <f>'Production Summary'!$N$28</f>
        <v>777</v>
      </c>
      <c r="BC65" s="164">
        <f>'Production Summary'!$M$28</f>
        <v>12.95</v>
      </c>
      <c r="BD65" s="164">
        <v>0</v>
      </c>
      <c r="BE65" s="164">
        <f>'Production Summary'!$N$29</f>
        <v>612</v>
      </c>
      <c r="BF65" s="164">
        <f>'Production Summary'!$M$29</f>
        <v>51</v>
      </c>
      <c r="BG65" s="164">
        <v>0</v>
      </c>
      <c r="BH65" s="164">
        <f>'Production Summary'!$N$30</f>
        <v>500</v>
      </c>
      <c r="BI65" s="164">
        <f>'Production Summary'!$M$30</f>
        <v>250</v>
      </c>
      <c r="BJ65" s="164">
        <v>0</v>
      </c>
      <c r="BK65" s="386"/>
      <c r="BL65" s="164">
        <f>'Production Summary'!$N$32</f>
        <v>875</v>
      </c>
      <c r="BM65" s="164">
        <f>'Production Summary'!$N$34</f>
        <v>360.59999999999997</v>
      </c>
      <c r="BN65" s="164">
        <f>'Production Summary'!$M$34</f>
        <v>6.01</v>
      </c>
      <c r="BO65" s="164">
        <v>0</v>
      </c>
      <c r="BP65" s="164">
        <f>'Production Summary'!$N$36</f>
        <v>717</v>
      </c>
      <c r="BQ65" s="164">
        <f>'Production Summary'!$M$36</f>
        <v>11.95</v>
      </c>
      <c r="BR65" s="164">
        <v>0</v>
      </c>
      <c r="BS65" s="164">
        <f>'Production Summary'!$N$37</f>
        <v>210</v>
      </c>
      <c r="BT65" s="164">
        <f>'Production Summary'!$M$37</f>
        <v>21</v>
      </c>
      <c r="BU65" s="164">
        <v>0</v>
      </c>
      <c r="BV65" s="164">
        <f>'Production Summary'!$N$38</f>
        <v>280</v>
      </c>
      <c r="BW65" s="164">
        <f>'Production Summary'!$M$38</f>
        <v>28</v>
      </c>
      <c r="BX65" s="164">
        <v>0</v>
      </c>
      <c r="BY65" s="165">
        <f>'Production Summary'!$N$39</f>
        <v>300.38406247988502</v>
      </c>
      <c r="BZ65" s="164">
        <f>'Production Summary'!$M$39</f>
        <v>30.038406247988501</v>
      </c>
      <c r="CA65" s="164">
        <v>0</v>
      </c>
      <c r="CB65" s="164">
        <f>'Production Summary'!$N$40</f>
        <v>131.30000000000001</v>
      </c>
      <c r="CC65" s="164">
        <f>'Production Summary'!$M$40</f>
        <v>13.13</v>
      </c>
      <c r="CD65" s="164">
        <v>0</v>
      </c>
      <c r="CE65" s="164">
        <f>'Production Summary'!$N$42</f>
        <v>1136.3519999999996</v>
      </c>
      <c r="CF65" s="164">
        <f>'Production Summary'!$M$42</f>
        <v>81.167999999999978</v>
      </c>
      <c r="CG65" s="164">
        <v>0</v>
      </c>
      <c r="CH65" s="164">
        <v>0</v>
      </c>
      <c r="CI65" s="164">
        <f>'Production Summary'!$N$43</f>
        <v>184</v>
      </c>
      <c r="CJ65" s="164">
        <v>0</v>
      </c>
      <c r="CK65" s="164">
        <f>'Production Summary'!$N$44</f>
        <v>355</v>
      </c>
      <c r="CL65" s="164">
        <v>0</v>
      </c>
      <c r="CM65" s="375">
        <f>'Production Summary'!$N$45</f>
        <v>1650</v>
      </c>
      <c r="CN65" s="164">
        <f>'Production Summary'!$N$46</f>
        <v>270</v>
      </c>
      <c r="CO65" s="164">
        <f>'Production Summary'!$N$47</f>
        <v>1350</v>
      </c>
      <c r="CP65" s="166"/>
      <c r="CQ65" s="164">
        <f>'Production Summary'!$N$49</f>
        <v>8004.1580041580037</v>
      </c>
      <c r="CR65" s="164">
        <f>'Production Summary'!$M$49</f>
        <v>66.701316701316699</v>
      </c>
      <c r="CS65" s="164">
        <f>'Production Summary'!$N$50</f>
        <v>13331.600831600828</v>
      </c>
      <c r="CT65" s="164">
        <f>'Production Summary'!$M$50</f>
        <v>148.1288981288981</v>
      </c>
      <c r="CU65" s="164">
        <f>'Production Summary'!$N$51</f>
        <v>12785.862785862784</v>
      </c>
      <c r="CV65" s="164">
        <f>'Production Summary'!$M$51</f>
        <v>355.16285516285512</v>
      </c>
      <c r="CW65" s="164">
        <f>'Production Summary'!$N$52</f>
        <v>12629.937629937627</v>
      </c>
      <c r="CX65" s="164">
        <f>'Production Summary'!$M$52</f>
        <v>701.66320166320156</v>
      </c>
      <c r="CY65" s="164">
        <f>'Production Summary'!$N$53</f>
        <v>12396.049896049895</v>
      </c>
      <c r="CZ65" s="164">
        <f>'Production Summary'!$M$53</f>
        <v>688.66943866943859</v>
      </c>
      <c r="DA65" s="164">
        <f>'Production Summary'!$N$54</f>
        <v>13799.376299376298</v>
      </c>
      <c r="DB65" s="164">
        <f>'Production Summary'!$M$54</f>
        <v>766.63201663201653</v>
      </c>
      <c r="DC65" s="328">
        <f>'Production Summary'!$N$60</f>
        <v>12863.825363825363</v>
      </c>
      <c r="DD65" s="328">
        <f>'Production Summary'!$M$60</f>
        <v>714.65696465696465</v>
      </c>
      <c r="DE65" s="164">
        <f>'Production Summary'!$N$59</f>
        <v>11148.648648648648</v>
      </c>
      <c r="DF65" s="328">
        <f>'Production Summary'!$M$59</f>
        <v>619.36936936936934</v>
      </c>
      <c r="DG65" s="164">
        <f>'Production Summary'!$N$55</f>
        <v>13842.68884268884</v>
      </c>
      <c r="DH65" s="164">
        <f>'Production Summary'!$M$55</f>
        <v>3460.67221067221</v>
      </c>
      <c r="DI65" s="164">
        <f>'Production Summary'!$N$56</f>
        <v>13097.713097713096</v>
      </c>
      <c r="DJ65" s="164">
        <f>'Production Summary'!$M$56</f>
        <v>163.72141372141371</v>
      </c>
      <c r="DK65" s="164">
        <f>'Production Summary'!$N$57</f>
        <v>14189.189189189186</v>
      </c>
      <c r="DL65" s="164">
        <f>'Production Summary'!$M$57</f>
        <v>394.14414414414409</v>
      </c>
      <c r="DM65" s="164">
        <f>'Production Summary'!$N$58</f>
        <v>14017.671517671517</v>
      </c>
      <c r="DN65" s="164">
        <f>'Production Summary'!$M$58</f>
        <v>778.75952875952873</v>
      </c>
      <c r="DO65" s="164">
        <f>'Production Summary'!$N$61</f>
        <v>4500</v>
      </c>
      <c r="DP65" s="328">
        <f>'Production Summary'!$M$61</f>
        <v>750</v>
      </c>
      <c r="DQ65" s="164">
        <v>0</v>
      </c>
      <c r="DR65" s="164">
        <f>'Production Summary'!$N$62</f>
        <v>8900</v>
      </c>
      <c r="DS65" s="164">
        <f>'Production Summary'!$N$70</f>
        <v>300</v>
      </c>
      <c r="DT65" s="328">
        <f>'Production Summary'!$M$70</f>
        <v>25</v>
      </c>
      <c r="DU65" s="164">
        <v>0</v>
      </c>
      <c r="DV65" s="164">
        <f>'Production Summary'!$N$71</f>
        <v>150</v>
      </c>
      <c r="DW65" s="164">
        <v>0</v>
      </c>
      <c r="DX65" s="164">
        <f>'Production Summary'!$N$64</f>
        <v>192</v>
      </c>
      <c r="DY65" s="164">
        <v>0</v>
      </c>
      <c r="DZ65" s="391">
        <f>'Production Summary'!$N$65</f>
        <v>384</v>
      </c>
      <c r="EA65" s="164">
        <v>0</v>
      </c>
      <c r="EB65" s="391">
        <f>'Production Summary'!$N$66</f>
        <v>192</v>
      </c>
      <c r="EC65" s="164">
        <v>0</v>
      </c>
      <c r="ED65" s="164">
        <f>'Production Summary'!$N$67</f>
        <v>96</v>
      </c>
      <c r="EE65" s="164">
        <v>0</v>
      </c>
      <c r="EF65" s="164">
        <f>'Production Summary'!$N$68</f>
        <v>96</v>
      </c>
      <c r="EG65" s="164">
        <v>0</v>
      </c>
      <c r="EH65" s="164">
        <f>'Production Summary'!$N$69</f>
        <v>340</v>
      </c>
      <c r="EI65" s="101">
        <f t="shared" si="4"/>
        <v>704640818.65389717</v>
      </c>
      <c r="EJ65" s="3"/>
      <c r="EK65" s="3"/>
      <c r="ER65" s="64" t="s">
        <v>81</v>
      </c>
      <c r="ES65" s="61" t="str">
        <f t="shared" si="5"/>
        <v/>
      </c>
      <c r="ET65" s="24">
        <f t="shared" si="2"/>
        <v>704640818.65389717</v>
      </c>
    </row>
    <row r="66" spans="1:150" ht="15" customHeight="1">
      <c r="A66" t="b">
        <f>C66=Jagdalpur!C66</f>
        <v>1</v>
      </c>
      <c r="B66" s="65">
        <f t="shared" si="3"/>
        <v>61</v>
      </c>
      <c r="C66" s="61" t="str">
        <f>IF(Jagdalpur!C66="","",Jagdalpur!C66)</f>
        <v/>
      </c>
      <c r="D66" s="164">
        <f>'Production Summary'!$N$4</f>
        <v>666</v>
      </c>
      <c r="E66" s="164">
        <f>'Production Summary'!$M$4</f>
        <v>27.75</v>
      </c>
      <c r="F66" s="164">
        <v>0</v>
      </c>
      <c r="G66" s="164">
        <f>'Production Summary'!$N$5</f>
        <v>666</v>
      </c>
      <c r="H66" s="164">
        <f>'Production Summary'!$M$5</f>
        <v>27.75</v>
      </c>
      <c r="I66" s="164">
        <v>0</v>
      </c>
      <c r="J66" s="164">
        <f>'Production Summary'!$N$6</f>
        <v>200</v>
      </c>
      <c r="K66" s="328">
        <f>'Production Summary'!$M$6</f>
        <v>7.5</v>
      </c>
      <c r="L66" s="164">
        <v>0</v>
      </c>
      <c r="M66" s="365">
        <f>'Production Summary'!$N$7</f>
        <v>612.72</v>
      </c>
      <c r="N66" s="367">
        <f>'Production Summary'!$M$7</f>
        <v>25.53</v>
      </c>
      <c r="O66" s="164">
        <v>0</v>
      </c>
      <c r="P66" s="164">
        <f>'Production Summary'!$N$8</f>
        <v>780</v>
      </c>
      <c r="Q66" s="164">
        <f>'Production Summary'!$M$8</f>
        <v>65</v>
      </c>
      <c r="R66" s="164">
        <v>0</v>
      </c>
      <c r="S66" s="164">
        <f>'Production Summary'!$N$9</f>
        <v>720</v>
      </c>
      <c r="T66" s="164">
        <f>'Production Summary'!$M$9</f>
        <v>60</v>
      </c>
      <c r="U66" s="164">
        <v>0</v>
      </c>
      <c r="V66" s="164">
        <f>'Production Summary'!$N$10</f>
        <v>876</v>
      </c>
      <c r="W66" s="164">
        <f>'Production Summary'!$M$10</f>
        <v>73</v>
      </c>
      <c r="X66" s="164">
        <v>0</v>
      </c>
      <c r="Y66" s="164">
        <f>'Production Summary'!$N$14</f>
        <v>177</v>
      </c>
      <c r="Z66" s="328">
        <f>'Production Summary'!$M$14</f>
        <v>14.75</v>
      </c>
      <c r="AA66" s="164">
        <v>0</v>
      </c>
      <c r="AB66" s="164">
        <f>'Production Summary'!$N$15</f>
        <v>126</v>
      </c>
      <c r="AC66" s="164">
        <f>'Production Summary'!$M$15</f>
        <v>21</v>
      </c>
      <c r="AD66" s="164">
        <v>0</v>
      </c>
      <c r="AE66" s="359">
        <f>'Production Summary'!$N$16</f>
        <v>252</v>
      </c>
      <c r="AF66" s="164">
        <f>'Production Summary'!$M$16</f>
        <v>21</v>
      </c>
      <c r="AG66" s="164">
        <v>0</v>
      </c>
      <c r="AH66" s="164">
        <f>'Production Summary'!$N$18</f>
        <v>1035</v>
      </c>
      <c r="AI66" s="164">
        <f>'Production Summary'!$M$18</f>
        <v>17.25</v>
      </c>
      <c r="AJ66" s="164">
        <v>0</v>
      </c>
      <c r="AK66" s="164">
        <f>'Production Summary'!$N$19</f>
        <v>870</v>
      </c>
      <c r="AL66" s="164">
        <f>'Production Summary'!$M$19</f>
        <v>29</v>
      </c>
      <c r="AM66" s="164">
        <v>0</v>
      </c>
      <c r="AN66" s="164">
        <f>'Production Summary'!$N$20</f>
        <v>864</v>
      </c>
      <c r="AO66" s="164">
        <f>'Production Summary'!$M$20</f>
        <v>72</v>
      </c>
      <c r="AP66" s="164">
        <v>0</v>
      </c>
      <c r="AQ66" s="164">
        <f>'Production Summary'!$N$21</f>
        <v>670</v>
      </c>
      <c r="AR66" s="164">
        <f>'Production Summary'!$M$21</f>
        <v>335</v>
      </c>
      <c r="AS66" s="164">
        <v>0</v>
      </c>
      <c r="AT66" s="386">
        <f>'Production Summary'!$N$22</f>
        <v>375</v>
      </c>
      <c r="AU66" s="164">
        <f>'Production Summary'!$N$23</f>
        <v>1050</v>
      </c>
      <c r="AV66" s="164">
        <f>'Production Summary'!$N$25</f>
        <v>300</v>
      </c>
      <c r="AW66" s="164">
        <f>'Production Summary'!$M$25</f>
        <v>25</v>
      </c>
      <c r="AX66" s="164">
        <v>0</v>
      </c>
      <c r="AY66" s="164">
        <f>'Production Summary'!$N$26</f>
        <v>300</v>
      </c>
      <c r="AZ66" s="164">
        <f>'Production Summary'!$M$26</f>
        <v>25</v>
      </c>
      <c r="BA66" s="164">
        <v>0</v>
      </c>
      <c r="BB66" s="164">
        <f>'Production Summary'!$N$28</f>
        <v>777</v>
      </c>
      <c r="BC66" s="164">
        <f>'Production Summary'!$M$28</f>
        <v>12.95</v>
      </c>
      <c r="BD66" s="164">
        <v>0</v>
      </c>
      <c r="BE66" s="164">
        <f>'Production Summary'!$N$29</f>
        <v>612</v>
      </c>
      <c r="BF66" s="164">
        <f>'Production Summary'!$M$29</f>
        <v>51</v>
      </c>
      <c r="BG66" s="164">
        <v>0</v>
      </c>
      <c r="BH66" s="164">
        <f>'Production Summary'!$N$30</f>
        <v>500</v>
      </c>
      <c r="BI66" s="164">
        <f>'Production Summary'!$M$30</f>
        <v>250</v>
      </c>
      <c r="BJ66" s="164">
        <v>0</v>
      </c>
      <c r="BK66" s="386"/>
      <c r="BL66" s="164">
        <f>'Production Summary'!$N$32</f>
        <v>875</v>
      </c>
      <c r="BM66" s="164">
        <f>'Production Summary'!$N$34</f>
        <v>360.59999999999997</v>
      </c>
      <c r="BN66" s="164">
        <f>'Production Summary'!$M$34</f>
        <v>6.01</v>
      </c>
      <c r="BO66" s="164">
        <v>0</v>
      </c>
      <c r="BP66" s="164">
        <f>'Production Summary'!$N$36</f>
        <v>717</v>
      </c>
      <c r="BQ66" s="164">
        <f>'Production Summary'!$M$36</f>
        <v>11.95</v>
      </c>
      <c r="BR66" s="164">
        <v>0</v>
      </c>
      <c r="BS66" s="164">
        <f>'Production Summary'!$N$37</f>
        <v>210</v>
      </c>
      <c r="BT66" s="164">
        <f>'Production Summary'!$M$37</f>
        <v>21</v>
      </c>
      <c r="BU66" s="164">
        <v>0</v>
      </c>
      <c r="BV66" s="164">
        <f>'Production Summary'!$N$38</f>
        <v>280</v>
      </c>
      <c r="BW66" s="164">
        <f>'Production Summary'!$M$38</f>
        <v>28</v>
      </c>
      <c r="BX66" s="164">
        <v>0</v>
      </c>
      <c r="BY66" s="165">
        <f>'Production Summary'!$N$39</f>
        <v>300.38406247988502</v>
      </c>
      <c r="BZ66" s="164">
        <f>'Production Summary'!$M$39</f>
        <v>30.038406247988501</v>
      </c>
      <c r="CA66" s="164">
        <v>0</v>
      </c>
      <c r="CB66" s="164">
        <f>'Production Summary'!$N$40</f>
        <v>131.30000000000001</v>
      </c>
      <c r="CC66" s="164">
        <f>'Production Summary'!$M$40</f>
        <v>13.13</v>
      </c>
      <c r="CD66" s="164">
        <v>0</v>
      </c>
      <c r="CE66" s="164">
        <f>'Production Summary'!$N$42</f>
        <v>1136.3519999999996</v>
      </c>
      <c r="CF66" s="164">
        <f>'Production Summary'!$M$42</f>
        <v>81.167999999999978</v>
      </c>
      <c r="CG66" s="164">
        <v>0</v>
      </c>
      <c r="CH66" s="164">
        <v>0</v>
      </c>
      <c r="CI66" s="164">
        <f>'Production Summary'!$N$43</f>
        <v>184</v>
      </c>
      <c r="CJ66" s="164">
        <v>0</v>
      </c>
      <c r="CK66" s="164">
        <f>'Production Summary'!$N$44</f>
        <v>355</v>
      </c>
      <c r="CL66" s="164">
        <v>0</v>
      </c>
      <c r="CM66" s="375">
        <f>'Production Summary'!$N$45</f>
        <v>1650</v>
      </c>
      <c r="CN66" s="164">
        <f>'Production Summary'!$N$46</f>
        <v>270</v>
      </c>
      <c r="CO66" s="164">
        <f>'Production Summary'!$N$47</f>
        <v>1350</v>
      </c>
      <c r="CP66" s="166"/>
      <c r="CQ66" s="164">
        <f>'Production Summary'!$N$49</f>
        <v>8004.1580041580037</v>
      </c>
      <c r="CR66" s="164">
        <f>'Production Summary'!$M$49</f>
        <v>66.701316701316699</v>
      </c>
      <c r="CS66" s="164">
        <f>'Production Summary'!$N$50</f>
        <v>13331.600831600828</v>
      </c>
      <c r="CT66" s="164">
        <f>'Production Summary'!$M$50</f>
        <v>148.1288981288981</v>
      </c>
      <c r="CU66" s="164">
        <f>'Production Summary'!$N$51</f>
        <v>12785.862785862784</v>
      </c>
      <c r="CV66" s="164">
        <f>'Production Summary'!$M$51</f>
        <v>355.16285516285512</v>
      </c>
      <c r="CW66" s="164">
        <f>'Production Summary'!$N$52</f>
        <v>12629.937629937627</v>
      </c>
      <c r="CX66" s="164">
        <f>'Production Summary'!$M$52</f>
        <v>701.66320166320156</v>
      </c>
      <c r="CY66" s="164">
        <f>'Production Summary'!$N$53</f>
        <v>12396.049896049895</v>
      </c>
      <c r="CZ66" s="164">
        <f>'Production Summary'!$M$53</f>
        <v>688.66943866943859</v>
      </c>
      <c r="DA66" s="164">
        <f>'Production Summary'!$N$54</f>
        <v>13799.376299376298</v>
      </c>
      <c r="DB66" s="164">
        <f>'Production Summary'!$M$54</f>
        <v>766.63201663201653</v>
      </c>
      <c r="DC66" s="328">
        <f>'Production Summary'!$N$60</f>
        <v>12863.825363825363</v>
      </c>
      <c r="DD66" s="328">
        <f>'Production Summary'!$M$60</f>
        <v>714.65696465696465</v>
      </c>
      <c r="DE66" s="164">
        <f>'Production Summary'!$N$59</f>
        <v>11148.648648648648</v>
      </c>
      <c r="DF66" s="328">
        <f>'Production Summary'!$M$59</f>
        <v>619.36936936936934</v>
      </c>
      <c r="DG66" s="164">
        <f>'Production Summary'!$N$55</f>
        <v>13842.68884268884</v>
      </c>
      <c r="DH66" s="164">
        <f>'Production Summary'!$M$55</f>
        <v>3460.67221067221</v>
      </c>
      <c r="DI66" s="164">
        <f>'Production Summary'!$N$56</f>
        <v>13097.713097713096</v>
      </c>
      <c r="DJ66" s="164">
        <f>'Production Summary'!$M$56</f>
        <v>163.72141372141371</v>
      </c>
      <c r="DK66" s="164">
        <f>'Production Summary'!$N$57</f>
        <v>14189.189189189186</v>
      </c>
      <c r="DL66" s="164">
        <f>'Production Summary'!$M$57</f>
        <v>394.14414414414409</v>
      </c>
      <c r="DM66" s="164">
        <f>'Production Summary'!$N$58</f>
        <v>14017.671517671517</v>
      </c>
      <c r="DN66" s="164">
        <f>'Production Summary'!$M$58</f>
        <v>778.75952875952873</v>
      </c>
      <c r="DO66" s="164">
        <f>'Production Summary'!$N$61</f>
        <v>4500</v>
      </c>
      <c r="DP66" s="328">
        <f>'Production Summary'!$M$61</f>
        <v>750</v>
      </c>
      <c r="DQ66" s="164">
        <v>0</v>
      </c>
      <c r="DR66" s="164">
        <f>'Production Summary'!$N$62</f>
        <v>8900</v>
      </c>
      <c r="DS66" s="164">
        <f>'Production Summary'!$N$70</f>
        <v>300</v>
      </c>
      <c r="DT66" s="328">
        <f>'Production Summary'!$M$70</f>
        <v>25</v>
      </c>
      <c r="DU66" s="164">
        <v>0</v>
      </c>
      <c r="DV66" s="164">
        <f>'Production Summary'!$N$71</f>
        <v>150</v>
      </c>
      <c r="DW66" s="164">
        <v>0</v>
      </c>
      <c r="DX66" s="164">
        <f>'Production Summary'!$N$64</f>
        <v>192</v>
      </c>
      <c r="DY66" s="164">
        <v>0</v>
      </c>
      <c r="DZ66" s="391">
        <f>'Production Summary'!$N$65</f>
        <v>384</v>
      </c>
      <c r="EA66" s="164">
        <v>0</v>
      </c>
      <c r="EB66" s="391">
        <f>'Production Summary'!$N$66</f>
        <v>192</v>
      </c>
      <c r="EC66" s="164">
        <v>0</v>
      </c>
      <c r="ED66" s="164">
        <f>'Production Summary'!$N$67</f>
        <v>96</v>
      </c>
      <c r="EE66" s="164">
        <v>0</v>
      </c>
      <c r="EF66" s="164">
        <f>'Production Summary'!$N$68</f>
        <v>96</v>
      </c>
      <c r="EG66" s="164">
        <v>0</v>
      </c>
      <c r="EH66" s="164">
        <f>'Production Summary'!$N$69</f>
        <v>340</v>
      </c>
      <c r="EI66" s="101">
        <f t="shared" si="4"/>
        <v>704640818.65389717</v>
      </c>
      <c r="EJ66" s="3"/>
      <c r="EK66" s="3"/>
      <c r="ER66" s="64" t="s">
        <v>82</v>
      </c>
      <c r="ES66" s="61" t="str">
        <f t="shared" si="5"/>
        <v/>
      </c>
      <c r="ET66" s="24">
        <f t="shared" si="2"/>
        <v>704640818.65389717</v>
      </c>
    </row>
    <row r="67" spans="1:150" ht="15" customHeight="1">
      <c r="A67" t="b">
        <f>C67=Jagdalpur!C67</f>
        <v>1</v>
      </c>
      <c r="B67" s="65">
        <f t="shared" si="3"/>
        <v>62</v>
      </c>
      <c r="C67" s="61" t="str">
        <f>IF(Jagdalpur!C67="","",Jagdalpur!C67)</f>
        <v/>
      </c>
      <c r="D67" s="164">
        <f>'Production Summary'!$N$4</f>
        <v>666</v>
      </c>
      <c r="E67" s="164">
        <f>'Production Summary'!$M$4</f>
        <v>27.75</v>
      </c>
      <c r="F67" s="164">
        <v>0</v>
      </c>
      <c r="G67" s="164">
        <f>'Production Summary'!$N$5</f>
        <v>666</v>
      </c>
      <c r="H67" s="164">
        <f>'Production Summary'!$M$5</f>
        <v>27.75</v>
      </c>
      <c r="I67" s="164">
        <v>0</v>
      </c>
      <c r="J67" s="164">
        <f>'Production Summary'!$N$6</f>
        <v>200</v>
      </c>
      <c r="K67" s="328">
        <f>'Production Summary'!$M$6</f>
        <v>7.5</v>
      </c>
      <c r="L67" s="164">
        <v>0</v>
      </c>
      <c r="M67" s="365">
        <f>'Production Summary'!$N$7</f>
        <v>612.72</v>
      </c>
      <c r="N67" s="367">
        <f>'Production Summary'!$M$7</f>
        <v>25.53</v>
      </c>
      <c r="O67" s="164">
        <v>0</v>
      </c>
      <c r="P67" s="164">
        <f>'Production Summary'!$N$8</f>
        <v>780</v>
      </c>
      <c r="Q67" s="164">
        <f>'Production Summary'!$M$8</f>
        <v>65</v>
      </c>
      <c r="R67" s="164">
        <v>0</v>
      </c>
      <c r="S67" s="164">
        <f>'Production Summary'!$N$9</f>
        <v>720</v>
      </c>
      <c r="T67" s="164">
        <f>'Production Summary'!$M$9</f>
        <v>60</v>
      </c>
      <c r="U67" s="164">
        <v>0</v>
      </c>
      <c r="V67" s="164">
        <f>'Production Summary'!$N$10</f>
        <v>876</v>
      </c>
      <c r="W67" s="164">
        <f>'Production Summary'!$M$10</f>
        <v>73</v>
      </c>
      <c r="X67" s="164">
        <v>0</v>
      </c>
      <c r="Y67" s="164">
        <f>'Production Summary'!$N$14</f>
        <v>177</v>
      </c>
      <c r="Z67" s="328">
        <f>'Production Summary'!$M$14</f>
        <v>14.75</v>
      </c>
      <c r="AA67" s="164">
        <v>0</v>
      </c>
      <c r="AB67" s="164">
        <f>'Production Summary'!$N$15</f>
        <v>126</v>
      </c>
      <c r="AC67" s="164">
        <f>'Production Summary'!$M$15</f>
        <v>21</v>
      </c>
      <c r="AD67" s="164">
        <v>0</v>
      </c>
      <c r="AE67" s="359">
        <f>'Production Summary'!$N$16</f>
        <v>252</v>
      </c>
      <c r="AF67" s="164">
        <f>'Production Summary'!$M$16</f>
        <v>21</v>
      </c>
      <c r="AG67" s="164">
        <v>0</v>
      </c>
      <c r="AH67" s="164">
        <f>'Production Summary'!$N$18</f>
        <v>1035</v>
      </c>
      <c r="AI67" s="164">
        <f>'Production Summary'!$M$18</f>
        <v>17.25</v>
      </c>
      <c r="AJ67" s="164">
        <v>0</v>
      </c>
      <c r="AK67" s="164">
        <f>'Production Summary'!$N$19</f>
        <v>870</v>
      </c>
      <c r="AL67" s="164">
        <f>'Production Summary'!$M$19</f>
        <v>29</v>
      </c>
      <c r="AM67" s="164">
        <v>0</v>
      </c>
      <c r="AN67" s="164">
        <f>'Production Summary'!$N$20</f>
        <v>864</v>
      </c>
      <c r="AO67" s="164">
        <f>'Production Summary'!$M$20</f>
        <v>72</v>
      </c>
      <c r="AP67" s="164">
        <v>0</v>
      </c>
      <c r="AQ67" s="164">
        <f>'Production Summary'!$N$21</f>
        <v>670</v>
      </c>
      <c r="AR67" s="164">
        <f>'Production Summary'!$M$21</f>
        <v>335</v>
      </c>
      <c r="AS67" s="164">
        <v>0</v>
      </c>
      <c r="AT67" s="386">
        <f>'Production Summary'!$N$22</f>
        <v>375</v>
      </c>
      <c r="AU67" s="164">
        <f>'Production Summary'!$N$23</f>
        <v>1050</v>
      </c>
      <c r="AV67" s="164">
        <f>'Production Summary'!$N$25</f>
        <v>300</v>
      </c>
      <c r="AW67" s="164">
        <f>'Production Summary'!$M$25</f>
        <v>25</v>
      </c>
      <c r="AX67" s="164">
        <v>0</v>
      </c>
      <c r="AY67" s="164">
        <f>'Production Summary'!$N$26</f>
        <v>300</v>
      </c>
      <c r="AZ67" s="164">
        <f>'Production Summary'!$M$26</f>
        <v>25</v>
      </c>
      <c r="BA67" s="164">
        <v>0</v>
      </c>
      <c r="BB67" s="164">
        <f>'Production Summary'!$N$28</f>
        <v>777</v>
      </c>
      <c r="BC67" s="164">
        <f>'Production Summary'!$M$28</f>
        <v>12.95</v>
      </c>
      <c r="BD67" s="164">
        <v>0</v>
      </c>
      <c r="BE67" s="164">
        <f>'Production Summary'!$N$29</f>
        <v>612</v>
      </c>
      <c r="BF67" s="164">
        <f>'Production Summary'!$M$29</f>
        <v>51</v>
      </c>
      <c r="BG67" s="164">
        <v>0</v>
      </c>
      <c r="BH67" s="164">
        <f>'Production Summary'!$N$30</f>
        <v>500</v>
      </c>
      <c r="BI67" s="164">
        <f>'Production Summary'!$M$30</f>
        <v>250</v>
      </c>
      <c r="BJ67" s="164">
        <v>0</v>
      </c>
      <c r="BK67" s="386"/>
      <c r="BL67" s="164">
        <f>'Production Summary'!$N$32</f>
        <v>875</v>
      </c>
      <c r="BM67" s="164">
        <f>'Production Summary'!$N$34</f>
        <v>360.59999999999997</v>
      </c>
      <c r="BN67" s="164">
        <f>'Production Summary'!$M$34</f>
        <v>6.01</v>
      </c>
      <c r="BO67" s="164">
        <v>0</v>
      </c>
      <c r="BP67" s="164">
        <f>'Production Summary'!$N$36</f>
        <v>717</v>
      </c>
      <c r="BQ67" s="164">
        <f>'Production Summary'!$M$36</f>
        <v>11.95</v>
      </c>
      <c r="BR67" s="164">
        <v>0</v>
      </c>
      <c r="BS67" s="164">
        <f>'Production Summary'!$N$37</f>
        <v>210</v>
      </c>
      <c r="BT67" s="164">
        <f>'Production Summary'!$M$37</f>
        <v>21</v>
      </c>
      <c r="BU67" s="164">
        <v>0</v>
      </c>
      <c r="BV67" s="164">
        <f>'Production Summary'!$N$38</f>
        <v>280</v>
      </c>
      <c r="BW67" s="164">
        <f>'Production Summary'!$M$38</f>
        <v>28</v>
      </c>
      <c r="BX67" s="164">
        <v>0</v>
      </c>
      <c r="BY67" s="165">
        <f>'Production Summary'!$N$39</f>
        <v>300.38406247988502</v>
      </c>
      <c r="BZ67" s="164">
        <f>'Production Summary'!$M$39</f>
        <v>30.038406247988501</v>
      </c>
      <c r="CA67" s="164">
        <v>0</v>
      </c>
      <c r="CB67" s="164">
        <f>'Production Summary'!$N$40</f>
        <v>131.30000000000001</v>
      </c>
      <c r="CC67" s="164">
        <f>'Production Summary'!$M$40</f>
        <v>13.13</v>
      </c>
      <c r="CD67" s="164">
        <v>0</v>
      </c>
      <c r="CE67" s="164">
        <f>'Production Summary'!$N$42</f>
        <v>1136.3519999999996</v>
      </c>
      <c r="CF67" s="164">
        <f>'Production Summary'!$M$42</f>
        <v>81.167999999999978</v>
      </c>
      <c r="CG67" s="164">
        <v>0</v>
      </c>
      <c r="CH67" s="164">
        <v>0</v>
      </c>
      <c r="CI67" s="164">
        <f>'Production Summary'!$N$43</f>
        <v>184</v>
      </c>
      <c r="CJ67" s="164">
        <v>0</v>
      </c>
      <c r="CK67" s="164">
        <f>'Production Summary'!$N$44</f>
        <v>355</v>
      </c>
      <c r="CL67" s="164">
        <v>0</v>
      </c>
      <c r="CM67" s="375">
        <f>'Production Summary'!$N$45</f>
        <v>1650</v>
      </c>
      <c r="CN67" s="164">
        <f>'Production Summary'!$N$46</f>
        <v>270</v>
      </c>
      <c r="CO67" s="164">
        <f>'Production Summary'!$N$47</f>
        <v>1350</v>
      </c>
      <c r="CP67" s="166"/>
      <c r="CQ67" s="164">
        <f>'Production Summary'!$N$49</f>
        <v>8004.1580041580037</v>
      </c>
      <c r="CR67" s="164">
        <f>'Production Summary'!$M$49</f>
        <v>66.701316701316699</v>
      </c>
      <c r="CS67" s="164">
        <f>'Production Summary'!$N$50</f>
        <v>13331.600831600828</v>
      </c>
      <c r="CT67" s="164">
        <f>'Production Summary'!$M$50</f>
        <v>148.1288981288981</v>
      </c>
      <c r="CU67" s="164">
        <f>'Production Summary'!$N$51</f>
        <v>12785.862785862784</v>
      </c>
      <c r="CV67" s="164">
        <f>'Production Summary'!$M$51</f>
        <v>355.16285516285512</v>
      </c>
      <c r="CW67" s="164">
        <f>'Production Summary'!$N$52</f>
        <v>12629.937629937627</v>
      </c>
      <c r="CX67" s="164">
        <f>'Production Summary'!$M$52</f>
        <v>701.66320166320156</v>
      </c>
      <c r="CY67" s="164">
        <f>'Production Summary'!$N$53</f>
        <v>12396.049896049895</v>
      </c>
      <c r="CZ67" s="164">
        <f>'Production Summary'!$M$53</f>
        <v>688.66943866943859</v>
      </c>
      <c r="DA67" s="164">
        <f>'Production Summary'!$N$54</f>
        <v>13799.376299376298</v>
      </c>
      <c r="DB67" s="164">
        <f>'Production Summary'!$M$54</f>
        <v>766.63201663201653</v>
      </c>
      <c r="DC67" s="328">
        <f>'Production Summary'!$N$60</f>
        <v>12863.825363825363</v>
      </c>
      <c r="DD67" s="328">
        <f>'Production Summary'!$M$60</f>
        <v>714.65696465696465</v>
      </c>
      <c r="DE67" s="164">
        <f>'Production Summary'!$N$59</f>
        <v>11148.648648648648</v>
      </c>
      <c r="DF67" s="328">
        <f>'Production Summary'!$M$59</f>
        <v>619.36936936936934</v>
      </c>
      <c r="DG67" s="164">
        <f>'Production Summary'!$N$55</f>
        <v>13842.68884268884</v>
      </c>
      <c r="DH67" s="164">
        <f>'Production Summary'!$M$55</f>
        <v>3460.67221067221</v>
      </c>
      <c r="DI67" s="164">
        <f>'Production Summary'!$N$56</f>
        <v>13097.713097713096</v>
      </c>
      <c r="DJ67" s="164">
        <f>'Production Summary'!$M$56</f>
        <v>163.72141372141371</v>
      </c>
      <c r="DK67" s="164">
        <f>'Production Summary'!$N$57</f>
        <v>14189.189189189186</v>
      </c>
      <c r="DL67" s="164">
        <f>'Production Summary'!$M$57</f>
        <v>394.14414414414409</v>
      </c>
      <c r="DM67" s="164">
        <f>'Production Summary'!$N$58</f>
        <v>14017.671517671517</v>
      </c>
      <c r="DN67" s="164">
        <f>'Production Summary'!$M$58</f>
        <v>778.75952875952873</v>
      </c>
      <c r="DO67" s="164">
        <f>'Production Summary'!$N$61</f>
        <v>4500</v>
      </c>
      <c r="DP67" s="328">
        <f>'Production Summary'!$M$61</f>
        <v>750</v>
      </c>
      <c r="DQ67" s="164">
        <v>0</v>
      </c>
      <c r="DR67" s="164">
        <f>'Production Summary'!$N$62</f>
        <v>8900</v>
      </c>
      <c r="DS67" s="164">
        <f>'Production Summary'!$N$70</f>
        <v>300</v>
      </c>
      <c r="DT67" s="328">
        <f>'Production Summary'!$M$70</f>
        <v>25</v>
      </c>
      <c r="DU67" s="164">
        <v>0</v>
      </c>
      <c r="DV67" s="164">
        <f>'Production Summary'!$N$71</f>
        <v>150</v>
      </c>
      <c r="DW67" s="164">
        <v>0</v>
      </c>
      <c r="DX67" s="164">
        <f>'Production Summary'!$N$64</f>
        <v>192</v>
      </c>
      <c r="DY67" s="164">
        <v>0</v>
      </c>
      <c r="DZ67" s="391">
        <f>'Production Summary'!$N$65</f>
        <v>384</v>
      </c>
      <c r="EA67" s="164">
        <v>0</v>
      </c>
      <c r="EB67" s="391">
        <f>'Production Summary'!$N$66</f>
        <v>192</v>
      </c>
      <c r="EC67" s="164">
        <v>0</v>
      </c>
      <c r="ED67" s="164">
        <f>'Production Summary'!$N$67</f>
        <v>96</v>
      </c>
      <c r="EE67" s="164">
        <v>0</v>
      </c>
      <c r="EF67" s="164">
        <f>'Production Summary'!$N$68</f>
        <v>96</v>
      </c>
      <c r="EG67" s="164">
        <v>0</v>
      </c>
      <c r="EH67" s="164">
        <f>'Production Summary'!$N$69</f>
        <v>340</v>
      </c>
      <c r="EI67" s="101">
        <f t="shared" si="4"/>
        <v>704640818.65389717</v>
      </c>
      <c r="EJ67" s="3"/>
      <c r="EK67" s="3"/>
      <c r="ER67" s="64" t="s">
        <v>84</v>
      </c>
      <c r="ES67" s="61" t="str">
        <f t="shared" si="5"/>
        <v/>
      </c>
      <c r="ET67" s="24">
        <f t="shared" si="2"/>
        <v>704640818.65389717</v>
      </c>
    </row>
    <row r="68" spans="1:150" ht="15" customHeight="1">
      <c r="A68" t="b">
        <f>C68=Jagdalpur!C68</f>
        <v>1</v>
      </c>
      <c r="B68" s="65">
        <f t="shared" si="3"/>
        <v>63</v>
      </c>
      <c r="C68" s="61" t="str">
        <f>IF(Jagdalpur!C68="","",Jagdalpur!C68)</f>
        <v/>
      </c>
      <c r="D68" s="164">
        <f>'Production Summary'!$N$4</f>
        <v>666</v>
      </c>
      <c r="E68" s="164">
        <f>'Production Summary'!$M$4</f>
        <v>27.75</v>
      </c>
      <c r="F68" s="164">
        <v>0</v>
      </c>
      <c r="G68" s="164">
        <f>'Production Summary'!$N$5</f>
        <v>666</v>
      </c>
      <c r="H68" s="164">
        <f>'Production Summary'!$M$5</f>
        <v>27.75</v>
      </c>
      <c r="I68" s="164">
        <v>0</v>
      </c>
      <c r="J68" s="164">
        <f>'Production Summary'!$N$6</f>
        <v>200</v>
      </c>
      <c r="K68" s="328">
        <f>'Production Summary'!$M$6</f>
        <v>7.5</v>
      </c>
      <c r="L68" s="164">
        <v>0</v>
      </c>
      <c r="M68" s="365">
        <f>'Production Summary'!$N$7</f>
        <v>612.72</v>
      </c>
      <c r="N68" s="367">
        <f>'Production Summary'!$M$7</f>
        <v>25.53</v>
      </c>
      <c r="O68" s="164">
        <v>0</v>
      </c>
      <c r="P68" s="164">
        <f>'Production Summary'!$N$8</f>
        <v>780</v>
      </c>
      <c r="Q68" s="164">
        <f>'Production Summary'!$M$8</f>
        <v>65</v>
      </c>
      <c r="R68" s="164">
        <v>0</v>
      </c>
      <c r="S68" s="164">
        <f>'Production Summary'!$N$9</f>
        <v>720</v>
      </c>
      <c r="T68" s="164">
        <f>'Production Summary'!$M$9</f>
        <v>60</v>
      </c>
      <c r="U68" s="164">
        <v>0</v>
      </c>
      <c r="V68" s="164">
        <f>'Production Summary'!$N$10</f>
        <v>876</v>
      </c>
      <c r="W68" s="164">
        <f>'Production Summary'!$M$10</f>
        <v>73</v>
      </c>
      <c r="X68" s="164">
        <v>0</v>
      </c>
      <c r="Y68" s="164">
        <f>'Production Summary'!$N$14</f>
        <v>177</v>
      </c>
      <c r="Z68" s="328">
        <f>'Production Summary'!$M$14</f>
        <v>14.75</v>
      </c>
      <c r="AA68" s="164">
        <v>0</v>
      </c>
      <c r="AB68" s="164">
        <f>'Production Summary'!$N$15</f>
        <v>126</v>
      </c>
      <c r="AC68" s="164">
        <f>'Production Summary'!$M$15</f>
        <v>21</v>
      </c>
      <c r="AD68" s="164">
        <v>0</v>
      </c>
      <c r="AE68" s="359">
        <f>'Production Summary'!$N$16</f>
        <v>252</v>
      </c>
      <c r="AF68" s="164">
        <f>'Production Summary'!$M$16</f>
        <v>21</v>
      </c>
      <c r="AG68" s="164">
        <v>0</v>
      </c>
      <c r="AH68" s="164">
        <f>'Production Summary'!$N$18</f>
        <v>1035</v>
      </c>
      <c r="AI68" s="164">
        <f>'Production Summary'!$M$18</f>
        <v>17.25</v>
      </c>
      <c r="AJ68" s="164">
        <v>0</v>
      </c>
      <c r="AK68" s="164">
        <f>'Production Summary'!$N$19</f>
        <v>870</v>
      </c>
      <c r="AL68" s="164">
        <f>'Production Summary'!$M$19</f>
        <v>29</v>
      </c>
      <c r="AM68" s="164">
        <v>0</v>
      </c>
      <c r="AN68" s="164">
        <f>'Production Summary'!$N$20</f>
        <v>864</v>
      </c>
      <c r="AO68" s="164">
        <f>'Production Summary'!$M$20</f>
        <v>72</v>
      </c>
      <c r="AP68" s="164">
        <v>0</v>
      </c>
      <c r="AQ68" s="164">
        <f>'Production Summary'!$N$21</f>
        <v>670</v>
      </c>
      <c r="AR68" s="164">
        <f>'Production Summary'!$M$21</f>
        <v>335</v>
      </c>
      <c r="AS68" s="164">
        <v>0</v>
      </c>
      <c r="AT68" s="386">
        <f>'Production Summary'!$N$22</f>
        <v>375</v>
      </c>
      <c r="AU68" s="164">
        <f>'Production Summary'!$N$23</f>
        <v>1050</v>
      </c>
      <c r="AV68" s="164">
        <f>'Production Summary'!$N$25</f>
        <v>300</v>
      </c>
      <c r="AW68" s="164">
        <f>'Production Summary'!$M$25</f>
        <v>25</v>
      </c>
      <c r="AX68" s="164">
        <v>0</v>
      </c>
      <c r="AY68" s="164">
        <f>'Production Summary'!$N$26</f>
        <v>300</v>
      </c>
      <c r="AZ68" s="164">
        <f>'Production Summary'!$M$26</f>
        <v>25</v>
      </c>
      <c r="BA68" s="164">
        <v>0</v>
      </c>
      <c r="BB68" s="164">
        <f>'Production Summary'!$N$28</f>
        <v>777</v>
      </c>
      <c r="BC68" s="164">
        <f>'Production Summary'!$M$28</f>
        <v>12.95</v>
      </c>
      <c r="BD68" s="164">
        <v>0</v>
      </c>
      <c r="BE68" s="164">
        <f>'Production Summary'!$N$29</f>
        <v>612</v>
      </c>
      <c r="BF68" s="164">
        <f>'Production Summary'!$M$29</f>
        <v>51</v>
      </c>
      <c r="BG68" s="164">
        <v>0</v>
      </c>
      <c r="BH68" s="164">
        <f>'Production Summary'!$N$30</f>
        <v>500</v>
      </c>
      <c r="BI68" s="164">
        <f>'Production Summary'!$M$30</f>
        <v>250</v>
      </c>
      <c r="BJ68" s="164">
        <v>0</v>
      </c>
      <c r="BK68" s="386"/>
      <c r="BL68" s="164">
        <f>'Production Summary'!$N$32</f>
        <v>875</v>
      </c>
      <c r="BM68" s="164">
        <f>'Production Summary'!$N$34</f>
        <v>360.59999999999997</v>
      </c>
      <c r="BN68" s="164">
        <f>'Production Summary'!$M$34</f>
        <v>6.01</v>
      </c>
      <c r="BO68" s="164">
        <v>0</v>
      </c>
      <c r="BP68" s="164">
        <f>'Production Summary'!$N$36</f>
        <v>717</v>
      </c>
      <c r="BQ68" s="164">
        <f>'Production Summary'!$M$36</f>
        <v>11.95</v>
      </c>
      <c r="BR68" s="164">
        <v>0</v>
      </c>
      <c r="BS68" s="164">
        <f>'Production Summary'!$N$37</f>
        <v>210</v>
      </c>
      <c r="BT68" s="164">
        <f>'Production Summary'!$M$37</f>
        <v>21</v>
      </c>
      <c r="BU68" s="164">
        <v>0</v>
      </c>
      <c r="BV68" s="164">
        <f>'Production Summary'!$N$38</f>
        <v>280</v>
      </c>
      <c r="BW68" s="164">
        <f>'Production Summary'!$M$38</f>
        <v>28</v>
      </c>
      <c r="BX68" s="164">
        <v>0</v>
      </c>
      <c r="BY68" s="165">
        <f>'Production Summary'!$N$39</f>
        <v>300.38406247988502</v>
      </c>
      <c r="BZ68" s="164">
        <f>'Production Summary'!$M$39</f>
        <v>30.038406247988501</v>
      </c>
      <c r="CA68" s="164">
        <v>0</v>
      </c>
      <c r="CB68" s="164">
        <f>'Production Summary'!$N$40</f>
        <v>131.30000000000001</v>
      </c>
      <c r="CC68" s="164">
        <f>'Production Summary'!$M$40</f>
        <v>13.13</v>
      </c>
      <c r="CD68" s="164">
        <v>0</v>
      </c>
      <c r="CE68" s="164">
        <f>'Production Summary'!$N$42</f>
        <v>1136.3519999999996</v>
      </c>
      <c r="CF68" s="164">
        <f>'Production Summary'!$M$42</f>
        <v>81.167999999999978</v>
      </c>
      <c r="CG68" s="164">
        <v>0</v>
      </c>
      <c r="CH68" s="164">
        <v>0</v>
      </c>
      <c r="CI68" s="164">
        <f>'Production Summary'!$N$43</f>
        <v>184</v>
      </c>
      <c r="CJ68" s="164">
        <v>0</v>
      </c>
      <c r="CK68" s="164">
        <f>'Production Summary'!$N$44</f>
        <v>355</v>
      </c>
      <c r="CL68" s="164">
        <v>0</v>
      </c>
      <c r="CM68" s="375">
        <f>'Production Summary'!$N$45</f>
        <v>1650</v>
      </c>
      <c r="CN68" s="164">
        <f>'Production Summary'!$N$46</f>
        <v>270</v>
      </c>
      <c r="CO68" s="164">
        <f>'Production Summary'!$N$47</f>
        <v>1350</v>
      </c>
      <c r="CP68" s="166"/>
      <c r="CQ68" s="164">
        <f>'Production Summary'!$N$49</f>
        <v>8004.1580041580037</v>
      </c>
      <c r="CR68" s="164">
        <f>'Production Summary'!$M$49</f>
        <v>66.701316701316699</v>
      </c>
      <c r="CS68" s="164">
        <f>'Production Summary'!$N$50</f>
        <v>13331.600831600828</v>
      </c>
      <c r="CT68" s="164">
        <f>'Production Summary'!$M$50</f>
        <v>148.1288981288981</v>
      </c>
      <c r="CU68" s="164">
        <f>'Production Summary'!$N$51</f>
        <v>12785.862785862784</v>
      </c>
      <c r="CV68" s="164">
        <f>'Production Summary'!$M$51</f>
        <v>355.16285516285512</v>
      </c>
      <c r="CW68" s="164">
        <f>'Production Summary'!$N$52</f>
        <v>12629.937629937627</v>
      </c>
      <c r="CX68" s="164">
        <f>'Production Summary'!$M$52</f>
        <v>701.66320166320156</v>
      </c>
      <c r="CY68" s="164">
        <f>'Production Summary'!$N$53</f>
        <v>12396.049896049895</v>
      </c>
      <c r="CZ68" s="164">
        <f>'Production Summary'!$M$53</f>
        <v>688.66943866943859</v>
      </c>
      <c r="DA68" s="164">
        <f>'Production Summary'!$N$54</f>
        <v>13799.376299376298</v>
      </c>
      <c r="DB68" s="164">
        <f>'Production Summary'!$M$54</f>
        <v>766.63201663201653</v>
      </c>
      <c r="DC68" s="328">
        <f>'Production Summary'!$N$60</f>
        <v>12863.825363825363</v>
      </c>
      <c r="DD68" s="328">
        <f>'Production Summary'!$M$60</f>
        <v>714.65696465696465</v>
      </c>
      <c r="DE68" s="164">
        <f>'Production Summary'!$N$59</f>
        <v>11148.648648648648</v>
      </c>
      <c r="DF68" s="328">
        <f>'Production Summary'!$M$59</f>
        <v>619.36936936936934</v>
      </c>
      <c r="DG68" s="164">
        <f>'Production Summary'!$N$55</f>
        <v>13842.68884268884</v>
      </c>
      <c r="DH68" s="164">
        <f>'Production Summary'!$M$55</f>
        <v>3460.67221067221</v>
      </c>
      <c r="DI68" s="164">
        <f>'Production Summary'!$N$56</f>
        <v>13097.713097713096</v>
      </c>
      <c r="DJ68" s="164">
        <f>'Production Summary'!$M$56</f>
        <v>163.72141372141371</v>
      </c>
      <c r="DK68" s="164">
        <f>'Production Summary'!$N$57</f>
        <v>14189.189189189186</v>
      </c>
      <c r="DL68" s="164">
        <f>'Production Summary'!$M$57</f>
        <v>394.14414414414409</v>
      </c>
      <c r="DM68" s="164">
        <f>'Production Summary'!$N$58</f>
        <v>14017.671517671517</v>
      </c>
      <c r="DN68" s="164">
        <f>'Production Summary'!$M$58</f>
        <v>778.75952875952873</v>
      </c>
      <c r="DO68" s="164">
        <f>'Production Summary'!$N$61</f>
        <v>4500</v>
      </c>
      <c r="DP68" s="328">
        <f>'Production Summary'!$M$61</f>
        <v>750</v>
      </c>
      <c r="DQ68" s="164">
        <v>0</v>
      </c>
      <c r="DR68" s="164">
        <f>'Production Summary'!$N$62</f>
        <v>8900</v>
      </c>
      <c r="DS68" s="164">
        <f>'Production Summary'!$N$70</f>
        <v>300</v>
      </c>
      <c r="DT68" s="328">
        <f>'Production Summary'!$M$70</f>
        <v>25</v>
      </c>
      <c r="DU68" s="164">
        <v>0</v>
      </c>
      <c r="DV68" s="164">
        <f>'Production Summary'!$N$71</f>
        <v>150</v>
      </c>
      <c r="DW68" s="164">
        <v>0</v>
      </c>
      <c r="DX68" s="164">
        <f>'Production Summary'!$N$64</f>
        <v>192</v>
      </c>
      <c r="DY68" s="164">
        <v>0</v>
      </c>
      <c r="DZ68" s="391">
        <f>'Production Summary'!$N$65</f>
        <v>384</v>
      </c>
      <c r="EA68" s="164">
        <v>0</v>
      </c>
      <c r="EB68" s="391">
        <f>'Production Summary'!$N$66</f>
        <v>192</v>
      </c>
      <c r="EC68" s="164">
        <v>0</v>
      </c>
      <c r="ED68" s="164">
        <f>'Production Summary'!$N$67</f>
        <v>96</v>
      </c>
      <c r="EE68" s="164">
        <v>0</v>
      </c>
      <c r="EF68" s="164">
        <f>'Production Summary'!$N$68</f>
        <v>96</v>
      </c>
      <c r="EG68" s="164">
        <v>0</v>
      </c>
      <c r="EH68" s="164">
        <f>'Production Summary'!$N$69</f>
        <v>340</v>
      </c>
      <c r="EI68" s="101">
        <f t="shared" si="4"/>
        <v>704640818.65389717</v>
      </c>
      <c r="EJ68" s="3"/>
      <c r="EK68" s="3"/>
      <c r="ER68" s="64" t="s">
        <v>105</v>
      </c>
      <c r="ES68" s="61" t="str">
        <f t="shared" si="5"/>
        <v/>
      </c>
      <c r="ET68" s="24">
        <f t="shared" si="2"/>
        <v>704640818.65389717</v>
      </c>
    </row>
    <row r="69" spans="1:150">
      <c r="B69" s="95"/>
      <c r="C69" s="95"/>
      <c r="D69" s="95"/>
      <c r="E69" s="95"/>
      <c r="F69" s="95"/>
      <c r="G69" s="95"/>
      <c r="H69" s="95"/>
      <c r="I69" s="95"/>
      <c r="J69" s="95"/>
      <c r="K69" s="95"/>
      <c r="L69" s="95"/>
      <c r="M69" s="95"/>
      <c r="N69" s="95"/>
      <c r="O69" s="95"/>
      <c r="P69" s="95"/>
      <c r="Q69" s="95"/>
      <c r="R69" s="95"/>
      <c r="S69" s="95"/>
      <c r="T69" s="95"/>
      <c r="U69" s="95"/>
      <c r="V69" s="95"/>
      <c r="W69" s="95"/>
      <c r="X69" s="95"/>
      <c r="Y69" s="95"/>
      <c r="Z69" s="95"/>
      <c r="AA69" s="95"/>
      <c r="AB69" s="95"/>
      <c r="AC69" s="95"/>
      <c r="AD69" s="95"/>
      <c r="AE69" s="95"/>
      <c r="AF69" s="95"/>
      <c r="AG69" s="95"/>
      <c r="AH69" s="95"/>
      <c r="AI69" s="95"/>
      <c r="AJ69" s="95"/>
      <c r="AK69" s="95"/>
      <c r="AL69" s="95"/>
      <c r="AM69" s="95"/>
      <c r="AN69" s="95"/>
      <c r="AO69" s="95"/>
      <c r="AP69" s="95"/>
      <c r="AQ69" s="95"/>
      <c r="AR69" s="95"/>
      <c r="AS69" s="95"/>
      <c r="AT69" s="95"/>
      <c r="AU69" s="95"/>
      <c r="AV69" s="95"/>
      <c r="AW69" s="95"/>
      <c r="AX69" s="95"/>
      <c r="AY69" s="95"/>
      <c r="AZ69" s="95"/>
      <c r="BA69" s="95"/>
      <c r="BB69" s="95"/>
      <c r="BC69" s="95"/>
      <c r="BD69" s="95"/>
      <c r="BE69" s="95"/>
      <c r="BF69" s="95"/>
      <c r="BG69" s="95"/>
      <c r="BH69" s="95"/>
      <c r="BI69" s="95"/>
      <c r="BJ69" s="95"/>
      <c r="BK69" s="95"/>
      <c r="BL69" s="95"/>
      <c r="BM69" s="95"/>
      <c r="BN69" s="95"/>
      <c r="BO69" s="95"/>
      <c r="BP69" s="95"/>
      <c r="BQ69" s="95"/>
      <c r="BR69" s="95"/>
      <c r="BS69" s="95"/>
      <c r="BT69" s="95"/>
      <c r="BU69" s="95"/>
      <c r="BV69" s="95"/>
      <c r="BW69" s="95"/>
      <c r="BX69" s="95"/>
      <c r="BY69" s="95"/>
      <c r="BZ69" s="95"/>
      <c r="CA69" s="95"/>
      <c r="CB69" s="95"/>
      <c r="CC69" s="95"/>
      <c r="CD69" s="95"/>
      <c r="CE69" s="95"/>
      <c r="CF69" s="95"/>
      <c r="CG69" s="95"/>
      <c r="CH69" s="95"/>
      <c r="CI69" s="95"/>
      <c r="CJ69" s="95"/>
      <c r="CK69" s="95"/>
      <c r="CL69" s="95"/>
      <c r="CM69" s="95"/>
      <c r="CN69" s="95"/>
      <c r="CO69" s="95"/>
      <c r="CP69" s="95"/>
      <c r="CQ69" s="95"/>
      <c r="CR69" s="95"/>
      <c r="CS69" s="95"/>
      <c r="CT69" s="95"/>
      <c r="CU69" s="95"/>
      <c r="CV69" s="95"/>
      <c r="CW69" s="95"/>
      <c r="CX69" s="95"/>
      <c r="CY69" s="95"/>
      <c r="CZ69" s="95"/>
      <c r="DA69" s="95"/>
      <c r="DB69" s="95"/>
      <c r="DC69" s="95"/>
      <c r="DD69" s="95"/>
      <c r="DE69" s="95"/>
      <c r="DF69" s="95"/>
      <c r="DG69" s="95"/>
      <c r="DH69" s="95"/>
      <c r="DI69" s="95"/>
      <c r="DJ69" s="95"/>
      <c r="DK69" s="95"/>
      <c r="DL69" s="95"/>
      <c r="DM69" s="95"/>
      <c r="DN69" s="95"/>
      <c r="DO69" s="95"/>
      <c r="DP69" s="95"/>
      <c r="DQ69" s="95"/>
      <c r="DR69" s="95"/>
      <c r="DS69" s="95"/>
      <c r="DT69" s="95"/>
      <c r="DU69" s="95"/>
      <c r="DV69" s="95"/>
      <c r="DW69" s="95"/>
      <c r="DX69" s="95"/>
      <c r="DY69" s="95"/>
      <c r="DZ69" s="95"/>
      <c r="EA69" s="95"/>
      <c r="EB69" s="95"/>
      <c r="EC69" s="95"/>
      <c r="ED69" s="95"/>
      <c r="EE69" s="95"/>
      <c r="EF69" s="95"/>
      <c r="EG69" s="95"/>
      <c r="EH69" s="95"/>
      <c r="EI69" s="95"/>
      <c r="ER69" s="95"/>
      <c r="ES69" s="95"/>
      <c r="ET69" s="95"/>
    </row>
    <row r="70" spans="1:150">
      <c r="B70" s="785" t="s">
        <v>83</v>
      </c>
      <c r="C70" s="785"/>
      <c r="D70" s="105">
        <f t="shared" ref="D70:BZ70" si="6">SUM(D6:D68)</f>
        <v>41958</v>
      </c>
      <c r="E70" s="105">
        <f t="shared" si="6"/>
        <v>1748.25</v>
      </c>
      <c r="F70" s="105">
        <f t="shared" si="6"/>
        <v>0</v>
      </c>
      <c r="G70" s="105">
        <f t="shared" si="6"/>
        <v>41958</v>
      </c>
      <c r="H70" s="105">
        <f t="shared" si="6"/>
        <v>1748.25</v>
      </c>
      <c r="I70" s="105">
        <f t="shared" si="6"/>
        <v>0</v>
      </c>
      <c r="J70" s="105">
        <f t="shared" ref="J70:K70" si="7">SUM(J6:J68)</f>
        <v>12600</v>
      </c>
      <c r="K70" s="105">
        <f t="shared" si="7"/>
        <v>472.5</v>
      </c>
      <c r="L70" s="105">
        <f t="shared" ref="L70:P70" si="8">SUM(L6:L68)</f>
        <v>0</v>
      </c>
      <c r="M70" s="105">
        <f t="shared" si="8"/>
        <v>38601.360000000037</v>
      </c>
      <c r="N70" s="105">
        <f t="shared" si="8"/>
        <v>1608.3899999999987</v>
      </c>
      <c r="O70" s="105">
        <f t="shared" si="8"/>
        <v>0</v>
      </c>
      <c r="P70" s="105">
        <f t="shared" si="8"/>
        <v>49140</v>
      </c>
      <c r="Q70" s="105">
        <f t="shared" si="6"/>
        <v>4095</v>
      </c>
      <c r="R70" s="105">
        <f t="shared" si="6"/>
        <v>0</v>
      </c>
      <c r="S70" s="105">
        <f t="shared" si="6"/>
        <v>45360</v>
      </c>
      <c r="T70" s="105">
        <f t="shared" si="6"/>
        <v>3780</v>
      </c>
      <c r="U70" s="105">
        <f t="shared" si="6"/>
        <v>0</v>
      </c>
      <c r="V70" s="105">
        <f t="shared" si="6"/>
        <v>55188</v>
      </c>
      <c r="W70" s="105">
        <f t="shared" si="6"/>
        <v>4599</v>
      </c>
      <c r="X70" s="105">
        <f t="shared" si="6"/>
        <v>0</v>
      </c>
      <c r="Y70" s="105">
        <f t="shared" si="6"/>
        <v>11151</v>
      </c>
      <c r="Z70" s="105">
        <f t="shared" si="6"/>
        <v>929.25</v>
      </c>
      <c r="AA70" s="105">
        <f>SUM(AA6:AA68)</f>
        <v>0</v>
      </c>
      <c r="AB70" s="105">
        <f t="shared" si="6"/>
        <v>7938</v>
      </c>
      <c r="AC70" s="105">
        <f t="shared" si="6"/>
        <v>1323</v>
      </c>
      <c r="AD70" s="105">
        <f t="shared" si="6"/>
        <v>0</v>
      </c>
      <c r="AE70" s="105">
        <f t="shared" si="6"/>
        <v>15372</v>
      </c>
      <c r="AF70" s="105">
        <f t="shared" si="6"/>
        <v>1323</v>
      </c>
      <c r="AG70" s="105">
        <f t="shared" si="6"/>
        <v>0</v>
      </c>
      <c r="AH70" s="105">
        <f t="shared" si="6"/>
        <v>65205</v>
      </c>
      <c r="AI70" s="105">
        <f t="shared" si="6"/>
        <v>1086.75</v>
      </c>
      <c r="AJ70" s="105">
        <f t="shared" si="6"/>
        <v>0</v>
      </c>
      <c r="AK70" s="105">
        <f t="shared" si="6"/>
        <v>54810</v>
      </c>
      <c r="AL70" s="105">
        <f t="shared" si="6"/>
        <v>1827</v>
      </c>
      <c r="AM70" s="105">
        <f t="shared" si="6"/>
        <v>0</v>
      </c>
      <c r="AN70" s="105">
        <f t="shared" si="6"/>
        <v>54432</v>
      </c>
      <c r="AO70" s="105">
        <f t="shared" si="6"/>
        <v>4536</v>
      </c>
      <c r="AP70" s="105">
        <f t="shared" si="6"/>
        <v>0</v>
      </c>
      <c r="AQ70" s="105">
        <f t="shared" si="6"/>
        <v>42210</v>
      </c>
      <c r="AR70" s="105">
        <f t="shared" si="6"/>
        <v>21105</v>
      </c>
      <c r="AS70" s="105">
        <f t="shared" si="6"/>
        <v>0</v>
      </c>
      <c r="AT70" s="105">
        <f t="shared" ref="AT70" si="9">SUM(AT6:AT68)</f>
        <v>23625</v>
      </c>
      <c r="AU70" s="105">
        <f t="shared" si="6"/>
        <v>66150</v>
      </c>
      <c r="AV70" s="105">
        <f t="shared" si="6"/>
        <v>18900</v>
      </c>
      <c r="AW70" s="105">
        <f t="shared" si="6"/>
        <v>1575</v>
      </c>
      <c r="AX70" s="105">
        <f t="shared" si="6"/>
        <v>0</v>
      </c>
      <c r="AY70" s="105">
        <f t="shared" si="6"/>
        <v>18900</v>
      </c>
      <c r="AZ70" s="105">
        <f t="shared" si="6"/>
        <v>1575</v>
      </c>
      <c r="BA70" s="105">
        <f t="shared" si="6"/>
        <v>0</v>
      </c>
      <c r="BB70" s="105">
        <f t="shared" si="6"/>
        <v>48951</v>
      </c>
      <c r="BC70" s="105">
        <f t="shared" si="6"/>
        <v>815.8500000000007</v>
      </c>
      <c r="BD70" s="105">
        <f t="shared" si="6"/>
        <v>0</v>
      </c>
      <c r="BE70" s="105">
        <f t="shared" si="6"/>
        <v>38556</v>
      </c>
      <c r="BF70" s="105">
        <f t="shared" si="6"/>
        <v>3213</v>
      </c>
      <c r="BG70" s="105">
        <f t="shared" si="6"/>
        <v>0</v>
      </c>
      <c r="BH70" s="105">
        <f t="shared" si="6"/>
        <v>31500</v>
      </c>
      <c r="BI70" s="105">
        <f t="shared" si="6"/>
        <v>15500</v>
      </c>
      <c r="BJ70" s="105">
        <f t="shared" si="6"/>
        <v>0</v>
      </c>
      <c r="BK70" s="105">
        <f t="shared" ref="BK70" si="10">SUM(BK6:BK68)</f>
        <v>0</v>
      </c>
      <c r="BL70" s="105">
        <f t="shared" si="6"/>
        <v>55125</v>
      </c>
      <c r="BM70" s="105">
        <f t="shared" si="6"/>
        <v>22717.799999999985</v>
      </c>
      <c r="BN70" s="105">
        <f t="shared" si="6"/>
        <v>378.62999999999965</v>
      </c>
      <c r="BO70" s="105">
        <f t="shared" si="6"/>
        <v>0</v>
      </c>
      <c r="BP70" s="105">
        <f t="shared" si="6"/>
        <v>45171</v>
      </c>
      <c r="BQ70" s="105">
        <f t="shared" si="6"/>
        <v>752.85000000000059</v>
      </c>
      <c r="BR70" s="105">
        <f t="shared" si="6"/>
        <v>0</v>
      </c>
      <c r="BS70" s="105">
        <f t="shared" si="6"/>
        <v>13230</v>
      </c>
      <c r="BT70" s="105">
        <f t="shared" si="6"/>
        <v>1323</v>
      </c>
      <c r="BU70" s="105">
        <f t="shared" si="6"/>
        <v>0</v>
      </c>
      <c r="BV70" s="105">
        <f t="shared" si="6"/>
        <v>17640</v>
      </c>
      <c r="BW70" s="105">
        <f t="shared" si="6"/>
        <v>1764</v>
      </c>
      <c r="BX70" s="105">
        <f t="shared" si="6"/>
        <v>0</v>
      </c>
      <c r="BY70" s="105">
        <f t="shared" si="6"/>
        <v>18924.195936232769</v>
      </c>
      <c r="BZ70" s="105">
        <f t="shared" si="6"/>
        <v>1892.4195936232732</v>
      </c>
      <c r="CA70" s="105">
        <f t="shared" ref="CA70:EH70" si="11">SUM(CA6:CA68)</f>
        <v>0</v>
      </c>
      <c r="CB70" s="105">
        <f t="shared" si="11"/>
        <v>8271.9000000000069</v>
      </c>
      <c r="CC70" s="105">
        <f t="shared" si="11"/>
        <v>827.18999999999983</v>
      </c>
      <c r="CD70" s="105">
        <f t="shared" si="11"/>
        <v>0</v>
      </c>
      <c r="CE70" s="105">
        <f t="shared" si="11"/>
        <v>71590.175999999949</v>
      </c>
      <c r="CF70" s="105">
        <f t="shared" si="11"/>
        <v>5113.5839999999971</v>
      </c>
      <c r="CG70" s="105">
        <f t="shared" si="11"/>
        <v>0</v>
      </c>
      <c r="CH70" s="105">
        <f t="shared" ref="CH70" si="12">SUM(CH6:CH68)</f>
        <v>0</v>
      </c>
      <c r="CI70" s="105">
        <f t="shared" si="11"/>
        <v>11592</v>
      </c>
      <c r="CJ70" s="105">
        <f t="shared" si="11"/>
        <v>0</v>
      </c>
      <c r="CK70" s="105">
        <f t="shared" si="11"/>
        <v>22365</v>
      </c>
      <c r="CL70" s="105">
        <f t="shared" si="11"/>
        <v>0</v>
      </c>
      <c r="CM70" s="105">
        <f t="shared" si="11"/>
        <v>103950</v>
      </c>
      <c r="CN70" s="105">
        <f t="shared" si="11"/>
        <v>17010</v>
      </c>
      <c r="CO70" s="105">
        <f t="shared" si="11"/>
        <v>85050</v>
      </c>
      <c r="CP70" s="105">
        <f t="shared" si="11"/>
        <v>0</v>
      </c>
      <c r="CQ70" s="105">
        <f t="shared" si="11"/>
        <v>504261.95426195418</v>
      </c>
      <c r="CR70" s="105">
        <f t="shared" si="11"/>
        <v>4202.1829521829468</v>
      </c>
      <c r="CS70" s="105">
        <f t="shared" si="11"/>
        <v>839890.85239085264</v>
      </c>
      <c r="CT70" s="105">
        <f t="shared" si="11"/>
        <v>9332.1205821205804</v>
      </c>
      <c r="CU70" s="105">
        <f t="shared" si="11"/>
        <v>805509.35550935438</v>
      </c>
      <c r="CV70" s="105">
        <f t="shared" si="11"/>
        <v>22375.259875259886</v>
      </c>
      <c r="CW70" s="105">
        <f t="shared" si="11"/>
        <v>795686.07068607071</v>
      </c>
      <c r="CX70" s="105">
        <f t="shared" si="11"/>
        <v>44204.781704781686</v>
      </c>
      <c r="CY70" s="105">
        <f t="shared" si="11"/>
        <v>780951.14345114341</v>
      </c>
      <c r="CZ70" s="105">
        <f t="shared" si="11"/>
        <v>43386.174636174619</v>
      </c>
      <c r="DA70" s="105">
        <f t="shared" si="11"/>
        <v>869360.70686070586</v>
      </c>
      <c r="DB70" s="105">
        <f t="shared" si="11"/>
        <v>48297.81704781697</v>
      </c>
      <c r="DC70" s="105">
        <f t="shared" ref="DC70:DF70" si="13">SUM(DC6:DC68)</f>
        <v>810420.99792099674</v>
      </c>
      <c r="DD70" s="105">
        <f t="shared" si="13"/>
        <v>45023.38877338876</v>
      </c>
      <c r="DE70" s="105">
        <f t="shared" si="13"/>
        <v>702364.8648648645</v>
      </c>
      <c r="DF70" s="105">
        <f t="shared" si="13"/>
        <v>39020.270270270245</v>
      </c>
      <c r="DG70" s="105">
        <f t="shared" si="11"/>
        <v>872089.39708939625</v>
      </c>
      <c r="DH70" s="105">
        <f t="shared" si="11"/>
        <v>218022.34927234906</v>
      </c>
      <c r="DI70" s="105"/>
      <c r="DJ70" s="105"/>
      <c r="DK70" s="105"/>
      <c r="DL70" s="105"/>
      <c r="DM70" s="105"/>
      <c r="DN70" s="105"/>
      <c r="DO70" s="105">
        <f t="shared" ref="DO70:DQ70" si="14">SUM(DO6:DO68)</f>
        <v>283500</v>
      </c>
      <c r="DP70" s="105">
        <f t="shared" si="14"/>
        <v>47250</v>
      </c>
      <c r="DQ70" s="105">
        <f t="shared" si="14"/>
        <v>0</v>
      </c>
      <c r="DR70" s="105">
        <f t="shared" si="11"/>
        <v>560700</v>
      </c>
      <c r="DS70" s="105">
        <f>SUM(DS6:DS68)</f>
        <v>18900</v>
      </c>
      <c r="DT70" s="105">
        <f t="shared" si="11"/>
        <v>1575</v>
      </c>
      <c r="DU70" s="105">
        <f>SUM(DU6:DU68)</f>
        <v>0</v>
      </c>
      <c r="DV70" s="105">
        <f>SUM(DV6:DV68)</f>
        <v>9450</v>
      </c>
      <c r="DW70" s="105">
        <f>SUM(DW6:DW68)</f>
        <v>0</v>
      </c>
      <c r="DX70" s="105">
        <f t="shared" si="11"/>
        <v>12096</v>
      </c>
      <c r="DY70" s="105">
        <f t="shared" si="11"/>
        <v>0</v>
      </c>
      <c r="DZ70" s="105">
        <f t="shared" ref="DZ70:EA70" si="15">SUM(DZ6:DZ68)</f>
        <v>24192</v>
      </c>
      <c r="EA70" s="105">
        <f t="shared" si="15"/>
        <v>0</v>
      </c>
      <c r="EB70" s="105">
        <f t="shared" ref="EB70:EC70" si="16">SUM(EB6:EB68)</f>
        <v>12096</v>
      </c>
      <c r="EC70" s="105">
        <f t="shared" si="16"/>
        <v>0</v>
      </c>
      <c r="ED70" s="105">
        <f t="shared" si="11"/>
        <v>6048</v>
      </c>
      <c r="EE70" s="105">
        <f t="shared" si="11"/>
        <v>0</v>
      </c>
      <c r="EF70" s="105">
        <f t="shared" ref="EF70:EG70" si="17">SUM(EF6:EF68)</f>
        <v>6048</v>
      </c>
      <c r="EG70" s="105">
        <f t="shared" si="17"/>
        <v>0</v>
      </c>
      <c r="EH70" s="105">
        <f t="shared" si="11"/>
        <v>21420</v>
      </c>
      <c r="EI70" s="105"/>
      <c r="EJ70" s="3"/>
      <c r="EK70" s="3"/>
      <c r="ER70" s="785" t="s">
        <v>83</v>
      </c>
      <c r="ES70" s="785"/>
      <c r="ET70" s="104">
        <f>SUM(ET6:ET68)</f>
        <v>44392238999.195534</v>
      </c>
    </row>
    <row r="71" spans="1:150" s="53" customFormat="1">
      <c r="B71" s="872" t="s">
        <v>229</v>
      </c>
      <c r="C71" s="872"/>
      <c r="D71" s="107">
        <f>SUM(D6:D20)</f>
        <v>9990</v>
      </c>
      <c r="E71" s="107">
        <f t="shared" ref="E71:CA71" si="18">SUM(E6:E20)</f>
        <v>416.25</v>
      </c>
      <c r="F71" s="107">
        <f t="shared" si="18"/>
        <v>0</v>
      </c>
      <c r="G71" s="107">
        <f t="shared" si="18"/>
        <v>9990</v>
      </c>
      <c r="H71" s="107">
        <f t="shared" si="18"/>
        <v>416.25</v>
      </c>
      <c r="I71" s="107">
        <f t="shared" si="18"/>
        <v>0</v>
      </c>
      <c r="J71" s="107">
        <f t="shared" ref="J71:Q71" si="19">SUM(J6:J20)</f>
        <v>3000</v>
      </c>
      <c r="K71" s="107">
        <f t="shared" si="19"/>
        <v>112.5</v>
      </c>
      <c r="L71" s="107">
        <f t="shared" si="19"/>
        <v>0</v>
      </c>
      <c r="M71" s="107">
        <f t="shared" si="19"/>
        <v>9190.8000000000011</v>
      </c>
      <c r="N71" s="107">
        <f t="shared" si="19"/>
        <v>382.94999999999993</v>
      </c>
      <c r="O71" s="107">
        <f t="shared" si="19"/>
        <v>0</v>
      </c>
      <c r="P71" s="107">
        <f t="shared" si="19"/>
        <v>11700</v>
      </c>
      <c r="Q71" s="107">
        <f t="shared" si="19"/>
        <v>975</v>
      </c>
      <c r="R71" s="107">
        <f t="shared" si="18"/>
        <v>0</v>
      </c>
      <c r="S71" s="107">
        <f t="shared" si="18"/>
        <v>10800</v>
      </c>
      <c r="T71" s="107">
        <f t="shared" si="18"/>
        <v>900</v>
      </c>
      <c r="U71" s="107">
        <f t="shared" si="18"/>
        <v>0</v>
      </c>
      <c r="V71" s="107">
        <f t="shared" si="18"/>
        <v>13140</v>
      </c>
      <c r="W71" s="107">
        <f t="shared" si="18"/>
        <v>1095</v>
      </c>
      <c r="X71" s="107">
        <f t="shared" si="18"/>
        <v>0</v>
      </c>
      <c r="Y71" s="107">
        <f t="shared" si="18"/>
        <v>2655</v>
      </c>
      <c r="Z71" s="107">
        <f t="shared" si="18"/>
        <v>221.25</v>
      </c>
      <c r="AA71" s="107">
        <f>SUM(AA6:AA20)</f>
        <v>0</v>
      </c>
      <c r="AB71" s="107">
        <f t="shared" si="18"/>
        <v>1890</v>
      </c>
      <c r="AC71" s="107">
        <f t="shared" si="18"/>
        <v>315</v>
      </c>
      <c r="AD71" s="107">
        <f t="shared" si="18"/>
        <v>0</v>
      </c>
      <c r="AE71" s="107">
        <f t="shared" si="18"/>
        <v>3780</v>
      </c>
      <c r="AF71" s="107">
        <f t="shared" si="18"/>
        <v>315</v>
      </c>
      <c r="AG71" s="107">
        <f t="shared" si="18"/>
        <v>0</v>
      </c>
      <c r="AH71" s="107">
        <f t="shared" si="18"/>
        <v>15525</v>
      </c>
      <c r="AI71" s="107">
        <f t="shared" si="18"/>
        <v>258.75</v>
      </c>
      <c r="AJ71" s="107">
        <f t="shared" si="18"/>
        <v>0</v>
      </c>
      <c r="AK71" s="107">
        <f t="shared" si="18"/>
        <v>13050</v>
      </c>
      <c r="AL71" s="107">
        <f t="shared" si="18"/>
        <v>435</v>
      </c>
      <c r="AM71" s="107">
        <f t="shared" si="18"/>
        <v>0</v>
      </c>
      <c r="AN71" s="107">
        <f t="shared" si="18"/>
        <v>12960</v>
      </c>
      <c r="AO71" s="107">
        <f t="shared" si="18"/>
        <v>1080</v>
      </c>
      <c r="AP71" s="107">
        <f t="shared" si="18"/>
        <v>0</v>
      </c>
      <c r="AQ71" s="107">
        <f t="shared" si="18"/>
        <v>10050</v>
      </c>
      <c r="AR71" s="107">
        <f t="shared" si="18"/>
        <v>5025</v>
      </c>
      <c r="AS71" s="107">
        <f t="shared" si="18"/>
        <v>0</v>
      </c>
      <c r="AT71" s="107">
        <f t="shared" ref="AT71" si="20">SUM(AT6:AT20)</f>
        <v>5625</v>
      </c>
      <c r="AU71" s="107">
        <f t="shared" si="18"/>
        <v>15750</v>
      </c>
      <c r="AV71" s="107">
        <f t="shared" si="18"/>
        <v>4500</v>
      </c>
      <c r="AW71" s="107">
        <f t="shared" si="18"/>
        <v>375</v>
      </c>
      <c r="AX71" s="107">
        <f t="shared" si="18"/>
        <v>0</v>
      </c>
      <c r="AY71" s="107">
        <f t="shared" si="18"/>
        <v>4500</v>
      </c>
      <c r="AZ71" s="107">
        <f t="shared" si="18"/>
        <v>375</v>
      </c>
      <c r="BA71" s="107">
        <f t="shared" si="18"/>
        <v>0</v>
      </c>
      <c r="BB71" s="107">
        <f t="shared" si="18"/>
        <v>11655</v>
      </c>
      <c r="BC71" s="107">
        <f t="shared" si="18"/>
        <v>194.24999999999994</v>
      </c>
      <c r="BD71" s="107">
        <f t="shared" si="18"/>
        <v>0</v>
      </c>
      <c r="BE71" s="107">
        <f t="shared" si="18"/>
        <v>9180</v>
      </c>
      <c r="BF71" s="107">
        <f t="shared" si="18"/>
        <v>765</v>
      </c>
      <c r="BG71" s="107">
        <f t="shared" si="18"/>
        <v>0</v>
      </c>
      <c r="BH71" s="107">
        <f t="shared" si="18"/>
        <v>7500</v>
      </c>
      <c r="BI71" s="107">
        <f t="shared" si="18"/>
        <v>3500</v>
      </c>
      <c r="BJ71" s="107">
        <f t="shared" si="18"/>
        <v>0</v>
      </c>
      <c r="BK71" s="107">
        <f t="shared" ref="BK71" si="21">SUM(BK6:BK20)</f>
        <v>0</v>
      </c>
      <c r="BL71" s="107">
        <f t="shared" si="18"/>
        <v>13125</v>
      </c>
      <c r="BM71" s="107">
        <f t="shared" si="18"/>
        <v>5409.0000000000009</v>
      </c>
      <c r="BN71" s="107">
        <f t="shared" si="18"/>
        <v>90.15</v>
      </c>
      <c r="BO71" s="107">
        <f t="shared" si="18"/>
        <v>0</v>
      </c>
      <c r="BP71" s="107">
        <f t="shared" si="18"/>
        <v>10755</v>
      </c>
      <c r="BQ71" s="107">
        <f t="shared" si="18"/>
        <v>179.24999999999997</v>
      </c>
      <c r="BR71" s="107">
        <f t="shared" si="18"/>
        <v>0</v>
      </c>
      <c r="BS71" s="107">
        <f t="shared" si="18"/>
        <v>3150</v>
      </c>
      <c r="BT71" s="107">
        <f t="shared" si="18"/>
        <v>315</v>
      </c>
      <c r="BU71" s="107">
        <f t="shared" si="18"/>
        <v>0</v>
      </c>
      <c r="BV71" s="107">
        <f t="shared" si="18"/>
        <v>4200</v>
      </c>
      <c r="BW71" s="107">
        <f t="shared" si="18"/>
        <v>420</v>
      </c>
      <c r="BX71" s="107">
        <f t="shared" si="18"/>
        <v>0</v>
      </c>
      <c r="BY71" s="107">
        <f t="shared" si="18"/>
        <v>4505.7609371982753</v>
      </c>
      <c r="BZ71" s="107">
        <f t="shared" si="18"/>
        <v>450.57609371982761</v>
      </c>
      <c r="CA71" s="107">
        <f t="shared" si="18"/>
        <v>0</v>
      </c>
      <c r="CB71" s="107">
        <f t="shared" ref="CB71:EI71" si="22">SUM(CB6:CB20)</f>
        <v>1969.4999999999995</v>
      </c>
      <c r="CC71" s="107">
        <f t="shared" si="22"/>
        <v>196.94999999999996</v>
      </c>
      <c r="CD71" s="107">
        <f t="shared" si="22"/>
        <v>0</v>
      </c>
      <c r="CE71" s="107">
        <f t="shared" si="22"/>
        <v>17045.279999999992</v>
      </c>
      <c r="CF71" s="107">
        <f t="shared" si="22"/>
        <v>1217.5199999999998</v>
      </c>
      <c r="CG71" s="107">
        <f t="shared" si="22"/>
        <v>0</v>
      </c>
      <c r="CH71" s="107">
        <f t="shared" ref="CH71" si="23">SUM(CH6:CH20)</f>
        <v>0</v>
      </c>
      <c r="CI71" s="107">
        <f t="shared" si="22"/>
        <v>2760</v>
      </c>
      <c r="CJ71" s="107">
        <f t="shared" si="22"/>
        <v>0</v>
      </c>
      <c r="CK71" s="107">
        <f t="shared" si="22"/>
        <v>5325</v>
      </c>
      <c r="CL71" s="107">
        <f t="shared" si="22"/>
        <v>0</v>
      </c>
      <c r="CM71" s="107"/>
      <c r="CN71" s="107">
        <f t="shared" si="22"/>
        <v>4050</v>
      </c>
      <c r="CO71" s="107">
        <f t="shared" si="22"/>
        <v>20250</v>
      </c>
      <c r="CP71" s="107">
        <f t="shared" si="22"/>
        <v>0</v>
      </c>
      <c r="CQ71" s="107">
        <f t="shared" si="22"/>
        <v>120062.37006237004</v>
      </c>
      <c r="CR71" s="107">
        <f t="shared" si="22"/>
        <v>1000.5197505197508</v>
      </c>
      <c r="CS71" s="107">
        <f t="shared" si="22"/>
        <v>199974.01247401244</v>
      </c>
      <c r="CT71" s="107">
        <f t="shared" si="22"/>
        <v>2221.9334719334715</v>
      </c>
      <c r="CU71" s="107">
        <f t="shared" si="22"/>
        <v>191787.94178794179</v>
      </c>
      <c r="CV71" s="107">
        <f t="shared" si="22"/>
        <v>5327.4428274428283</v>
      </c>
      <c r="CW71" s="107">
        <f t="shared" si="22"/>
        <v>189449.06444906443</v>
      </c>
      <c r="CX71" s="107">
        <f t="shared" si="22"/>
        <v>10524.94802494802</v>
      </c>
      <c r="CY71" s="107"/>
      <c r="CZ71" s="107"/>
      <c r="DA71" s="107"/>
      <c r="DB71" s="107"/>
      <c r="DC71" s="107"/>
      <c r="DD71" s="107"/>
      <c r="DE71" s="107"/>
      <c r="DF71" s="107"/>
      <c r="DG71" s="107">
        <f t="shared" si="22"/>
        <v>207640.33264033252</v>
      </c>
      <c r="DH71" s="107">
        <f t="shared" si="22"/>
        <v>51910.08316008313</v>
      </c>
      <c r="DI71" s="107"/>
      <c r="DJ71" s="107"/>
      <c r="DK71" s="107"/>
      <c r="DL71" s="107"/>
      <c r="DM71" s="107"/>
      <c r="DN71" s="107"/>
      <c r="DO71" s="107">
        <f t="shared" ref="DO71:DQ71" si="24">SUM(DO6:DO20)</f>
        <v>67500</v>
      </c>
      <c r="DP71" s="107">
        <f t="shared" si="24"/>
        <v>11250</v>
      </c>
      <c r="DQ71" s="107">
        <f t="shared" si="24"/>
        <v>0</v>
      </c>
      <c r="DR71" s="107">
        <f t="shared" si="22"/>
        <v>133500</v>
      </c>
      <c r="DS71" s="107">
        <f>SUM(DS6:DS20)</f>
        <v>4500</v>
      </c>
      <c r="DT71" s="107">
        <f>SUM(DT6:DT20)</f>
        <v>375</v>
      </c>
      <c r="DU71" s="107">
        <f>SUM(DU6:DU20)</f>
        <v>0</v>
      </c>
      <c r="DV71" s="107">
        <f>SUM(DV6:DV20)</f>
        <v>2250</v>
      </c>
      <c r="DW71" s="107">
        <f>SUM(DW6:DW20)</f>
        <v>0</v>
      </c>
      <c r="DX71" s="107">
        <f t="shared" si="22"/>
        <v>2880</v>
      </c>
      <c r="DY71" s="107">
        <f t="shared" si="22"/>
        <v>0</v>
      </c>
      <c r="DZ71" s="107">
        <f t="shared" ref="DZ71:EA71" si="25">SUM(DZ6:DZ20)</f>
        <v>5760</v>
      </c>
      <c r="EA71" s="107">
        <f t="shared" si="25"/>
        <v>0</v>
      </c>
      <c r="EB71" s="107">
        <f t="shared" ref="EB71:EC71" si="26">SUM(EB6:EB20)</f>
        <v>2880</v>
      </c>
      <c r="EC71" s="107">
        <f t="shared" si="26"/>
        <v>0</v>
      </c>
      <c r="ED71" s="107">
        <f t="shared" si="22"/>
        <v>1440</v>
      </c>
      <c r="EE71" s="107">
        <f t="shared" si="22"/>
        <v>0</v>
      </c>
      <c r="EF71" s="107">
        <f t="shared" ref="EF71:EG71" si="27">SUM(EF6:EF20)</f>
        <v>1440</v>
      </c>
      <c r="EG71" s="107">
        <f t="shared" si="27"/>
        <v>0</v>
      </c>
      <c r="EH71" s="107">
        <f t="shared" si="22"/>
        <v>5100</v>
      </c>
      <c r="EI71" s="107">
        <f t="shared" si="22"/>
        <v>10569552279.808456</v>
      </c>
      <c r="EJ71" s="61"/>
      <c r="EK71" s="61"/>
    </row>
    <row r="72" spans="1:150" s="53" customFormat="1">
      <c r="B72" s="807" t="s">
        <v>230</v>
      </c>
      <c r="C72" s="807"/>
      <c r="D72" s="124">
        <f>SUM(D21:D36)</f>
        <v>10656</v>
      </c>
      <c r="E72" s="124">
        <f t="shared" ref="E72:CA72" si="28">SUM(E21:E36)</f>
        <v>444</v>
      </c>
      <c r="F72" s="124">
        <f t="shared" si="28"/>
        <v>0</v>
      </c>
      <c r="G72" s="124">
        <f t="shared" si="28"/>
        <v>10656</v>
      </c>
      <c r="H72" s="124">
        <f t="shared" si="28"/>
        <v>444</v>
      </c>
      <c r="I72" s="124">
        <f t="shared" si="28"/>
        <v>0</v>
      </c>
      <c r="J72" s="124">
        <f t="shared" ref="J72:P72" si="29">SUM(J21:J36)</f>
        <v>3200</v>
      </c>
      <c r="K72" s="124">
        <f t="shared" si="29"/>
        <v>120</v>
      </c>
      <c r="L72" s="124">
        <f t="shared" si="29"/>
        <v>0</v>
      </c>
      <c r="M72" s="124">
        <f t="shared" si="29"/>
        <v>9803.52</v>
      </c>
      <c r="N72" s="124">
        <f t="shared" si="29"/>
        <v>408.4799999999999</v>
      </c>
      <c r="O72" s="124">
        <f t="shared" si="29"/>
        <v>0</v>
      </c>
      <c r="P72" s="124">
        <f t="shared" si="29"/>
        <v>12480</v>
      </c>
      <c r="Q72" s="124">
        <f t="shared" si="28"/>
        <v>1040</v>
      </c>
      <c r="R72" s="124">
        <f t="shared" si="28"/>
        <v>0</v>
      </c>
      <c r="S72" s="124">
        <f t="shared" si="28"/>
        <v>11520</v>
      </c>
      <c r="T72" s="124">
        <f t="shared" si="28"/>
        <v>960</v>
      </c>
      <c r="U72" s="124">
        <f t="shared" si="28"/>
        <v>0</v>
      </c>
      <c r="V72" s="124">
        <f t="shared" si="28"/>
        <v>14016</v>
      </c>
      <c r="W72" s="124">
        <f t="shared" si="28"/>
        <v>1168</v>
      </c>
      <c r="X72" s="124">
        <f t="shared" si="28"/>
        <v>0</v>
      </c>
      <c r="Y72" s="124">
        <f t="shared" si="28"/>
        <v>2832</v>
      </c>
      <c r="Z72" s="124">
        <f t="shared" si="28"/>
        <v>236</v>
      </c>
      <c r="AA72" s="124">
        <f>SUM(AA21:AA36)</f>
        <v>0</v>
      </c>
      <c r="AB72" s="124">
        <f t="shared" si="28"/>
        <v>2016</v>
      </c>
      <c r="AC72" s="124">
        <f t="shared" si="28"/>
        <v>336</v>
      </c>
      <c r="AD72" s="124">
        <f t="shared" si="28"/>
        <v>0</v>
      </c>
      <c r="AE72" s="124">
        <f t="shared" si="28"/>
        <v>4032</v>
      </c>
      <c r="AF72" s="124">
        <f t="shared" si="28"/>
        <v>336</v>
      </c>
      <c r="AG72" s="124">
        <f t="shared" si="28"/>
        <v>0</v>
      </c>
      <c r="AH72" s="124">
        <f t="shared" si="28"/>
        <v>16560</v>
      </c>
      <c r="AI72" s="124">
        <f t="shared" si="28"/>
        <v>276</v>
      </c>
      <c r="AJ72" s="124">
        <f t="shared" si="28"/>
        <v>0</v>
      </c>
      <c r="AK72" s="124">
        <f t="shared" si="28"/>
        <v>13920</v>
      </c>
      <c r="AL72" s="124">
        <f t="shared" si="28"/>
        <v>464</v>
      </c>
      <c r="AM72" s="124">
        <f t="shared" si="28"/>
        <v>0</v>
      </c>
      <c r="AN72" s="124">
        <f t="shared" si="28"/>
        <v>13824</v>
      </c>
      <c r="AO72" s="124">
        <f t="shared" si="28"/>
        <v>1152</v>
      </c>
      <c r="AP72" s="124">
        <f t="shared" si="28"/>
        <v>0</v>
      </c>
      <c r="AQ72" s="124">
        <f t="shared" si="28"/>
        <v>10720</v>
      </c>
      <c r="AR72" s="124">
        <f t="shared" si="28"/>
        <v>5360</v>
      </c>
      <c r="AS72" s="124">
        <f t="shared" si="28"/>
        <v>0</v>
      </c>
      <c r="AT72" s="124">
        <f t="shared" ref="AT72" si="30">SUM(AT21:AT36)</f>
        <v>6000</v>
      </c>
      <c r="AU72" s="124">
        <f t="shared" si="28"/>
        <v>16800</v>
      </c>
      <c r="AV72" s="124">
        <f t="shared" si="28"/>
        <v>4800</v>
      </c>
      <c r="AW72" s="124">
        <f t="shared" si="28"/>
        <v>400</v>
      </c>
      <c r="AX72" s="124">
        <f t="shared" si="28"/>
        <v>0</v>
      </c>
      <c r="AY72" s="124">
        <f t="shared" si="28"/>
        <v>4800</v>
      </c>
      <c r="AZ72" s="124">
        <f t="shared" si="28"/>
        <v>400</v>
      </c>
      <c r="BA72" s="124">
        <f t="shared" si="28"/>
        <v>0</v>
      </c>
      <c r="BB72" s="124">
        <f t="shared" si="28"/>
        <v>12432</v>
      </c>
      <c r="BC72" s="124">
        <f t="shared" si="28"/>
        <v>207.19999999999993</v>
      </c>
      <c r="BD72" s="124">
        <f t="shared" si="28"/>
        <v>0</v>
      </c>
      <c r="BE72" s="124">
        <f t="shared" si="28"/>
        <v>9792</v>
      </c>
      <c r="BF72" s="124">
        <f t="shared" si="28"/>
        <v>816</v>
      </c>
      <c r="BG72" s="124">
        <f t="shared" si="28"/>
        <v>0</v>
      </c>
      <c r="BH72" s="124">
        <f t="shared" si="28"/>
        <v>8000</v>
      </c>
      <c r="BI72" s="124">
        <f t="shared" si="28"/>
        <v>4000</v>
      </c>
      <c r="BJ72" s="124">
        <f t="shared" si="28"/>
        <v>0</v>
      </c>
      <c r="BK72" s="124">
        <f t="shared" ref="BK72" si="31">SUM(BK21:BK36)</f>
        <v>0</v>
      </c>
      <c r="BL72" s="124">
        <f t="shared" si="28"/>
        <v>14000</v>
      </c>
      <c r="BM72" s="124">
        <f t="shared" si="28"/>
        <v>5769.6000000000013</v>
      </c>
      <c r="BN72" s="124">
        <f t="shared" si="28"/>
        <v>96.160000000000011</v>
      </c>
      <c r="BO72" s="124">
        <f t="shared" si="28"/>
        <v>0</v>
      </c>
      <c r="BP72" s="124">
        <f t="shared" si="28"/>
        <v>11472</v>
      </c>
      <c r="BQ72" s="124">
        <f t="shared" si="28"/>
        <v>191.19999999999996</v>
      </c>
      <c r="BR72" s="124">
        <f t="shared" si="28"/>
        <v>0</v>
      </c>
      <c r="BS72" s="124">
        <f t="shared" si="28"/>
        <v>3360</v>
      </c>
      <c r="BT72" s="124">
        <f t="shared" si="28"/>
        <v>336</v>
      </c>
      <c r="BU72" s="124">
        <f t="shared" si="28"/>
        <v>0</v>
      </c>
      <c r="BV72" s="124">
        <f t="shared" si="28"/>
        <v>4480</v>
      </c>
      <c r="BW72" s="124">
        <f t="shared" si="28"/>
        <v>448</v>
      </c>
      <c r="BX72" s="124">
        <f t="shared" si="28"/>
        <v>0</v>
      </c>
      <c r="BY72" s="124">
        <f t="shared" si="28"/>
        <v>4806.1449996781603</v>
      </c>
      <c r="BZ72" s="124">
        <f t="shared" si="28"/>
        <v>480.61449996781613</v>
      </c>
      <c r="CA72" s="124">
        <f t="shared" si="28"/>
        <v>0</v>
      </c>
      <c r="CB72" s="124">
        <f t="shared" ref="CB72:EI72" si="32">SUM(CB21:CB36)</f>
        <v>2100.7999999999997</v>
      </c>
      <c r="CC72" s="124">
        <f t="shared" si="32"/>
        <v>210.07999999999996</v>
      </c>
      <c r="CD72" s="124">
        <f t="shared" si="32"/>
        <v>0</v>
      </c>
      <c r="CE72" s="124">
        <f t="shared" si="32"/>
        <v>18181.631999999991</v>
      </c>
      <c r="CF72" s="124">
        <f t="shared" si="32"/>
        <v>1298.6879999999996</v>
      </c>
      <c r="CG72" s="124">
        <f t="shared" si="32"/>
        <v>0</v>
      </c>
      <c r="CH72" s="124">
        <f t="shared" ref="CH72" si="33">SUM(CH21:CH36)</f>
        <v>0</v>
      </c>
      <c r="CI72" s="124">
        <f t="shared" si="32"/>
        <v>2944</v>
      </c>
      <c r="CJ72" s="124">
        <f t="shared" si="32"/>
        <v>0</v>
      </c>
      <c r="CK72" s="124">
        <f t="shared" si="32"/>
        <v>5680</v>
      </c>
      <c r="CL72" s="124">
        <f t="shared" si="32"/>
        <v>0</v>
      </c>
      <c r="CM72" s="124"/>
      <c r="CN72" s="124">
        <f t="shared" si="32"/>
        <v>4320</v>
      </c>
      <c r="CO72" s="124">
        <f t="shared" si="32"/>
        <v>21600</v>
      </c>
      <c r="CP72" s="124">
        <f t="shared" si="32"/>
        <v>0</v>
      </c>
      <c r="CQ72" s="124">
        <f t="shared" si="32"/>
        <v>128066.52806652804</v>
      </c>
      <c r="CR72" s="124">
        <f t="shared" si="32"/>
        <v>1067.2210672210674</v>
      </c>
      <c r="CS72" s="124">
        <f t="shared" si="32"/>
        <v>213305.61330561328</v>
      </c>
      <c r="CT72" s="124">
        <f t="shared" si="32"/>
        <v>2370.0623700623696</v>
      </c>
      <c r="CU72" s="124">
        <f t="shared" si="32"/>
        <v>204573.80457380458</v>
      </c>
      <c r="CV72" s="124">
        <f t="shared" si="32"/>
        <v>5682.6056826056838</v>
      </c>
      <c r="CW72" s="124">
        <f t="shared" si="32"/>
        <v>202079.00207900206</v>
      </c>
      <c r="CX72" s="124">
        <f t="shared" si="32"/>
        <v>11226.611226611221</v>
      </c>
      <c r="CY72" s="124"/>
      <c r="CZ72" s="124"/>
      <c r="DA72" s="124"/>
      <c r="DB72" s="124"/>
      <c r="DC72" s="124"/>
      <c r="DD72" s="124"/>
      <c r="DE72" s="124"/>
      <c r="DF72" s="124"/>
      <c r="DG72" s="124">
        <f t="shared" si="32"/>
        <v>221483.02148302135</v>
      </c>
      <c r="DH72" s="124">
        <f t="shared" si="32"/>
        <v>55370.755370755338</v>
      </c>
      <c r="DI72" s="124"/>
      <c r="DJ72" s="124"/>
      <c r="DK72" s="124"/>
      <c r="DL72" s="124"/>
      <c r="DM72" s="124"/>
      <c r="DN72" s="124"/>
      <c r="DO72" s="124">
        <f t="shared" ref="DO72:DQ72" si="34">SUM(DO21:DO36)</f>
        <v>72000</v>
      </c>
      <c r="DP72" s="124">
        <f t="shared" si="34"/>
        <v>12000</v>
      </c>
      <c r="DQ72" s="124">
        <f t="shared" si="34"/>
        <v>0</v>
      </c>
      <c r="DR72" s="124">
        <f t="shared" si="32"/>
        <v>142400</v>
      </c>
      <c r="DS72" s="124">
        <f t="shared" si="32"/>
        <v>4800</v>
      </c>
      <c r="DT72" s="124">
        <f t="shared" si="32"/>
        <v>400</v>
      </c>
      <c r="DU72" s="124">
        <f>SUM(DU21:DU36)</f>
        <v>0</v>
      </c>
      <c r="DV72" s="124">
        <f t="shared" ref="DV72" si="35">SUM(DV21:DV36)</f>
        <v>2400</v>
      </c>
      <c r="DW72" s="124">
        <f t="shared" ref="DW72" si="36">SUM(DW21:DW36)</f>
        <v>0</v>
      </c>
      <c r="DX72" s="124">
        <f t="shared" si="32"/>
        <v>3072</v>
      </c>
      <c r="DY72" s="124">
        <f t="shared" si="32"/>
        <v>0</v>
      </c>
      <c r="DZ72" s="124">
        <f t="shared" ref="DZ72:EA72" si="37">SUM(DZ21:DZ36)</f>
        <v>6144</v>
      </c>
      <c r="EA72" s="124">
        <f t="shared" si="37"/>
        <v>0</v>
      </c>
      <c r="EB72" s="124">
        <f t="shared" ref="EB72:EC72" si="38">SUM(EB21:EB36)</f>
        <v>3072</v>
      </c>
      <c r="EC72" s="124">
        <f t="shared" si="38"/>
        <v>0</v>
      </c>
      <c r="ED72" s="124">
        <f t="shared" si="32"/>
        <v>1536</v>
      </c>
      <c r="EE72" s="124">
        <f t="shared" si="32"/>
        <v>0</v>
      </c>
      <c r="EF72" s="124">
        <f t="shared" ref="EF72:EG72" si="39">SUM(EF21:EF36)</f>
        <v>1536</v>
      </c>
      <c r="EG72" s="124">
        <f t="shared" si="39"/>
        <v>0</v>
      </c>
      <c r="EH72" s="124">
        <f t="shared" si="32"/>
        <v>5440</v>
      </c>
      <c r="EI72" s="124">
        <f t="shared" si="32"/>
        <v>11274253098.462353</v>
      </c>
      <c r="EJ72" s="61"/>
      <c r="EK72" s="61"/>
    </row>
    <row r="73" spans="1:150" s="53" customFormat="1">
      <c r="B73" s="845" t="s">
        <v>285</v>
      </c>
      <c r="C73" s="845"/>
      <c r="D73" s="106">
        <f>SUM(D37:D68)</f>
        <v>21312</v>
      </c>
      <c r="E73" s="106">
        <f t="shared" ref="E73:CA73" si="40">SUM(E37:E68)</f>
        <v>888</v>
      </c>
      <c r="F73" s="106">
        <f t="shared" si="40"/>
        <v>0</v>
      </c>
      <c r="G73" s="106">
        <f t="shared" si="40"/>
        <v>21312</v>
      </c>
      <c r="H73" s="106">
        <f t="shared" si="40"/>
        <v>888</v>
      </c>
      <c r="I73" s="106">
        <f t="shared" si="40"/>
        <v>0</v>
      </c>
      <c r="J73" s="106">
        <f t="shared" ref="J73:Q73" si="41">SUM(J37:J68)</f>
        <v>6400</v>
      </c>
      <c r="K73" s="106">
        <f t="shared" si="41"/>
        <v>240</v>
      </c>
      <c r="L73" s="106">
        <f t="shared" si="41"/>
        <v>0</v>
      </c>
      <c r="M73" s="106">
        <f t="shared" si="41"/>
        <v>19607.04</v>
      </c>
      <c r="N73" s="106">
        <f t="shared" si="41"/>
        <v>816.95999999999947</v>
      </c>
      <c r="O73" s="106">
        <f t="shared" si="41"/>
        <v>0</v>
      </c>
      <c r="P73" s="106">
        <f t="shared" si="41"/>
        <v>24960</v>
      </c>
      <c r="Q73" s="106">
        <f t="shared" si="41"/>
        <v>2080</v>
      </c>
      <c r="R73" s="106">
        <f t="shared" si="40"/>
        <v>0</v>
      </c>
      <c r="S73" s="106">
        <f t="shared" si="40"/>
        <v>23040</v>
      </c>
      <c r="T73" s="106">
        <f t="shared" si="40"/>
        <v>1920</v>
      </c>
      <c r="U73" s="106">
        <f t="shared" si="40"/>
        <v>0</v>
      </c>
      <c r="V73" s="106">
        <f t="shared" si="40"/>
        <v>28032</v>
      </c>
      <c r="W73" s="106">
        <f t="shared" si="40"/>
        <v>2336</v>
      </c>
      <c r="X73" s="106">
        <f t="shared" si="40"/>
        <v>0</v>
      </c>
      <c r="Y73" s="106">
        <f t="shared" si="40"/>
        <v>5664</v>
      </c>
      <c r="Z73" s="106">
        <f t="shared" si="40"/>
        <v>472</v>
      </c>
      <c r="AA73" s="106">
        <f>SUM(AA37:AA68)</f>
        <v>0</v>
      </c>
      <c r="AB73" s="106">
        <f t="shared" si="40"/>
        <v>4032</v>
      </c>
      <c r="AC73" s="106">
        <f t="shared" si="40"/>
        <v>672</v>
      </c>
      <c r="AD73" s="106">
        <f t="shared" si="40"/>
        <v>0</v>
      </c>
      <c r="AE73" s="106">
        <f t="shared" si="40"/>
        <v>7560</v>
      </c>
      <c r="AF73" s="106">
        <f t="shared" si="40"/>
        <v>672</v>
      </c>
      <c r="AG73" s="106">
        <f t="shared" si="40"/>
        <v>0</v>
      </c>
      <c r="AH73" s="106">
        <f t="shared" si="40"/>
        <v>33120</v>
      </c>
      <c r="AI73" s="106">
        <f t="shared" si="40"/>
        <v>552</v>
      </c>
      <c r="AJ73" s="106">
        <f t="shared" si="40"/>
        <v>0</v>
      </c>
      <c r="AK73" s="106">
        <f t="shared" si="40"/>
        <v>27840</v>
      </c>
      <c r="AL73" s="106">
        <f t="shared" si="40"/>
        <v>928</v>
      </c>
      <c r="AM73" s="106">
        <f t="shared" si="40"/>
        <v>0</v>
      </c>
      <c r="AN73" s="106">
        <f t="shared" si="40"/>
        <v>27648</v>
      </c>
      <c r="AO73" s="106">
        <f t="shared" si="40"/>
        <v>2304</v>
      </c>
      <c r="AP73" s="106">
        <f t="shared" si="40"/>
        <v>0</v>
      </c>
      <c r="AQ73" s="106">
        <f t="shared" si="40"/>
        <v>21440</v>
      </c>
      <c r="AR73" s="106">
        <f t="shared" si="40"/>
        <v>10720</v>
      </c>
      <c r="AS73" s="106">
        <f t="shared" si="40"/>
        <v>0</v>
      </c>
      <c r="AT73" s="106">
        <f t="shared" ref="AT73" si="42">SUM(AT37:AT68)</f>
        <v>12000</v>
      </c>
      <c r="AU73" s="106">
        <f t="shared" si="40"/>
        <v>33600</v>
      </c>
      <c r="AV73" s="106">
        <f t="shared" si="40"/>
        <v>9600</v>
      </c>
      <c r="AW73" s="106">
        <f t="shared" si="40"/>
        <v>800</v>
      </c>
      <c r="AX73" s="106">
        <f t="shared" si="40"/>
        <v>0</v>
      </c>
      <c r="AY73" s="106">
        <f t="shared" si="40"/>
        <v>9600</v>
      </c>
      <c r="AZ73" s="106">
        <f t="shared" si="40"/>
        <v>800</v>
      </c>
      <c r="BA73" s="106">
        <f t="shared" si="40"/>
        <v>0</v>
      </c>
      <c r="BB73" s="106">
        <f t="shared" si="40"/>
        <v>24864</v>
      </c>
      <c r="BC73" s="106">
        <f t="shared" si="40"/>
        <v>414.39999999999975</v>
      </c>
      <c r="BD73" s="106">
        <f t="shared" si="40"/>
        <v>0</v>
      </c>
      <c r="BE73" s="106">
        <f t="shared" si="40"/>
        <v>19584</v>
      </c>
      <c r="BF73" s="106">
        <f t="shared" si="40"/>
        <v>1632</v>
      </c>
      <c r="BG73" s="106">
        <f t="shared" si="40"/>
        <v>0</v>
      </c>
      <c r="BH73" s="106">
        <f t="shared" si="40"/>
        <v>16000</v>
      </c>
      <c r="BI73" s="106">
        <f t="shared" si="40"/>
        <v>8000</v>
      </c>
      <c r="BJ73" s="106">
        <f t="shared" si="40"/>
        <v>0</v>
      </c>
      <c r="BK73" s="106">
        <f t="shared" ref="BK73" si="43">SUM(BK37:BK68)</f>
        <v>0</v>
      </c>
      <c r="BL73" s="106">
        <f t="shared" si="40"/>
        <v>28000</v>
      </c>
      <c r="BM73" s="106">
        <f t="shared" si="40"/>
        <v>11539.200000000006</v>
      </c>
      <c r="BN73" s="106">
        <f t="shared" si="40"/>
        <v>192.31999999999994</v>
      </c>
      <c r="BO73" s="106">
        <f t="shared" si="40"/>
        <v>0</v>
      </c>
      <c r="BP73" s="106">
        <f t="shared" si="40"/>
        <v>22944</v>
      </c>
      <c r="BQ73" s="106">
        <f t="shared" si="40"/>
        <v>382.39999999999981</v>
      </c>
      <c r="BR73" s="106">
        <f t="shared" si="40"/>
        <v>0</v>
      </c>
      <c r="BS73" s="106">
        <f t="shared" si="40"/>
        <v>6720</v>
      </c>
      <c r="BT73" s="106">
        <f t="shared" si="40"/>
        <v>672</v>
      </c>
      <c r="BU73" s="106">
        <f t="shared" si="40"/>
        <v>0</v>
      </c>
      <c r="BV73" s="106">
        <f t="shared" si="40"/>
        <v>8960</v>
      </c>
      <c r="BW73" s="106">
        <f t="shared" si="40"/>
        <v>896</v>
      </c>
      <c r="BX73" s="106">
        <f t="shared" si="40"/>
        <v>0</v>
      </c>
      <c r="BY73" s="106">
        <f t="shared" si="40"/>
        <v>9612.2899993563205</v>
      </c>
      <c r="BZ73" s="106">
        <f t="shared" si="40"/>
        <v>961.22899993563237</v>
      </c>
      <c r="CA73" s="106">
        <f t="shared" si="40"/>
        <v>0</v>
      </c>
      <c r="CB73" s="106">
        <f t="shared" ref="CB73:EI73" si="44">SUM(CB37:CB68)</f>
        <v>4201.6000000000022</v>
      </c>
      <c r="CC73" s="106">
        <f t="shared" si="44"/>
        <v>420.15999999999991</v>
      </c>
      <c r="CD73" s="106">
        <f t="shared" si="44"/>
        <v>0</v>
      </c>
      <c r="CE73" s="106">
        <f t="shared" si="44"/>
        <v>36363.263999999974</v>
      </c>
      <c r="CF73" s="106">
        <f t="shared" si="44"/>
        <v>2597.3759999999993</v>
      </c>
      <c r="CG73" s="106">
        <f t="shared" si="44"/>
        <v>0</v>
      </c>
      <c r="CH73" s="106">
        <f t="shared" ref="CH73" si="45">SUM(CH37:CH68)</f>
        <v>0</v>
      </c>
      <c r="CI73" s="106">
        <f t="shared" si="44"/>
        <v>5888</v>
      </c>
      <c r="CJ73" s="106">
        <f t="shared" si="44"/>
        <v>0</v>
      </c>
      <c r="CK73" s="106">
        <f t="shared" si="44"/>
        <v>11360</v>
      </c>
      <c r="CL73" s="106">
        <f t="shared" si="44"/>
        <v>0</v>
      </c>
      <c r="CM73" s="106"/>
      <c r="CN73" s="106">
        <f t="shared" si="44"/>
        <v>8640</v>
      </c>
      <c r="CO73" s="106">
        <f t="shared" si="44"/>
        <v>43200</v>
      </c>
      <c r="CP73" s="106">
        <f t="shared" si="44"/>
        <v>0</v>
      </c>
      <c r="CQ73" s="106">
        <f t="shared" si="44"/>
        <v>256133.05613305609</v>
      </c>
      <c r="CR73" s="106">
        <f t="shared" si="44"/>
        <v>2134.4421344421348</v>
      </c>
      <c r="CS73" s="106">
        <f t="shared" si="44"/>
        <v>426611.22661122668</v>
      </c>
      <c r="CT73" s="106">
        <f t="shared" si="44"/>
        <v>4740.1247401247392</v>
      </c>
      <c r="CU73" s="106">
        <f t="shared" si="44"/>
        <v>409147.60914760886</v>
      </c>
      <c r="CV73" s="106">
        <f t="shared" si="44"/>
        <v>11365.211365211364</v>
      </c>
      <c r="CW73" s="106">
        <f t="shared" si="44"/>
        <v>404158.00415800384</v>
      </c>
      <c r="CX73" s="106">
        <f t="shared" si="44"/>
        <v>22453.222453222454</v>
      </c>
      <c r="CY73" s="106"/>
      <c r="CZ73" s="106"/>
      <c r="DA73" s="106"/>
      <c r="DB73" s="106"/>
      <c r="DC73" s="106"/>
      <c r="DD73" s="106"/>
      <c r="DE73" s="106"/>
      <c r="DF73" s="106"/>
      <c r="DG73" s="106">
        <f t="shared" si="44"/>
        <v>442966.04296604305</v>
      </c>
      <c r="DH73" s="106">
        <f t="shared" si="44"/>
        <v>110741.51074151076</v>
      </c>
      <c r="DI73" s="106"/>
      <c r="DJ73" s="106"/>
      <c r="DK73" s="106"/>
      <c r="DL73" s="106"/>
      <c r="DM73" s="106"/>
      <c r="DN73" s="106"/>
      <c r="DO73" s="106">
        <f t="shared" ref="DO73:DQ73" si="46">SUM(DO37:DO68)</f>
        <v>144000</v>
      </c>
      <c r="DP73" s="106">
        <f t="shared" si="46"/>
        <v>24000</v>
      </c>
      <c r="DQ73" s="106">
        <f t="shared" si="46"/>
        <v>0</v>
      </c>
      <c r="DR73" s="106">
        <f t="shared" si="44"/>
        <v>284800</v>
      </c>
      <c r="DS73" s="106">
        <f>SUM(DS37:DS68)</f>
        <v>9600</v>
      </c>
      <c r="DT73" s="106">
        <f t="shared" si="44"/>
        <v>800</v>
      </c>
      <c r="DU73" s="106">
        <f>SUM(DU37:DU68)</f>
        <v>0</v>
      </c>
      <c r="DV73" s="106">
        <f>SUM(DV37:DV68)</f>
        <v>4800</v>
      </c>
      <c r="DW73" s="106">
        <f>SUM(DW37:DW68)</f>
        <v>0</v>
      </c>
      <c r="DX73" s="106">
        <f t="shared" si="44"/>
        <v>6144</v>
      </c>
      <c r="DY73" s="106">
        <f t="shared" si="44"/>
        <v>0</v>
      </c>
      <c r="DZ73" s="106">
        <f t="shared" ref="DZ73:EA73" si="47">SUM(DZ37:DZ68)</f>
        <v>12288</v>
      </c>
      <c r="EA73" s="106">
        <f t="shared" si="47"/>
        <v>0</v>
      </c>
      <c r="EB73" s="106">
        <f t="shared" ref="EB73:EC73" si="48">SUM(EB37:EB68)</f>
        <v>6144</v>
      </c>
      <c r="EC73" s="106">
        <f t="shared" si="48"/>
        <v>0</v>
      </c>
      <c r="ED73" s="106">
        <f t="shared" si="44"/>
        <v>3072</v>
      </c>
      <c r="EE73" s="106">
        <f t="shared" si="44"/>
        <v>0</v>
      </c>
      <c r="EF73" s="106">
        <f t="shared" ref="EF73:EG73" si="49">SUM(EF37:EF68)</f>
        <v>3072</v>
      </c>
      <c r="EG73" s="106">
        <f t="shared" si="49"/>
        <v>0</v>
      </c>
      <c r="EH73" s="106">
        <f t="shared" si="44"/>
        <v>10880</v>
      </c>
      <c r="EI73" s="106">
        <f t="shared" si="44"/>
        <v>22548433620.924694</v>
      </c>
      <c r="EJ73" s="61"/>
      <c r="EK73" s="61"/>
    </row>
    <row r="74" spans="1:150" s="53" customFormat="1">
      <c r="B74" s="809" t="s">
        <v>156</v>
      </c>
      <c r="C74" s="810"/>
      <c r="D74" s="108">
        <f>D70*D75</f>
        <v>503496</v>
      </c>
      <c r="E74" s="108">
        <f t="shared" ref="E74:CA74" si="50">E70*E75</f>
        <v>874.125</v>
      </c>
      <c r="F74" s="108">
        <f t="shared" si="50"/>
        <v>0</v>
      </c>
      <c r="G74" s="108">
        <f t="shared" si="50"/>
        <v>473286.24</v>
      </c>
      <c r="H74" s="108">
        <f t="shared" si="50"/>
        <v>821.67750000000001</v>
      </c>
      <c r="I74" s="108">
        <f t="shared" si="50"/>
        <v>0</v>
      </c>
      <c r="J74" s="108">
        <f t="shared" ref="J74:Q74" si="51">J70*J75</f>
        <v>45359.999999999993</v>
      </c>
      <c r="K74" s="108">
        <f t="shared" si="51"/>
        <v>56.699999999999996</v>
      </c>
      <c r="L74" s="108">
        <f t="shared" si="51"/>
        <v>0</v>
      </c>
      <c r="M74" s="108">
        <f t="shared" si="51"/>
        <v>0</v>
      </c>
      <c r="N74" s="108">
        <f t="shared" si="51"/>
        <v>643.35599999999954</v>
      </c>
      <c r="O74" s="108">
        <f t="shared" si="51"/>
        <v>0</v>
      </c>
      <c r="P74" s="108">
        <f t="shared" si="51"/>
        <v>589680</v>
      </c>
      <c r="Q74" s="108">
        <f t="shared" si="51"/>
        <v>2047.5</v>
      </c>
      <c r="R74" s="108">
        <f t="shared" si="50"/>
        <v>0</v>
      </c>
      <c r="S74" s="108">
        <f t="shared" si="50"/>
        <v>544320</v>
      </c>
      <c r="T74" s="108">
        <f t="shared" si="50"/>
        <v>1890</v>
      </c>
      <c r="U74" s="108">
        <f t="shared" si="50"/>
        <v>0</v>
      </c>
      <c r="V74" s="108">
        <f t="shared" si="50"/>
        <v>662256</v>
      </c>
      <c r="W74" s="108">
        <f t="shared" si="50"/>
        <v>919.80000000000007</v>
      </c>
      <c r="X74" s="108">
        <f t="shared" si="50"/>
        <v>0</v>
      </c>
      <c r="Y74" s="108">
        <f t="shared" si="50"/>
        <v>10704.96</v>
      </c>
      <c r="Z74" s="108">
        <f t="shared" si="50"/>
        <v>74.34</v>
      </c>
      <c r="AA74" s="108">
        <f>AA70*AA75</f>
        <v>0</v>
      </c>
      <c r="AB74" s="108">
        <f t="shared" si="50"/>
        <v>8573.0400000000009</v>
      </c>
      <c r="AC74" s="108">
        <f t="shared" si="50"/>
        <v>119.07</v>
      </c>
      <c r="AD74" s="108">
        <f t="shared" si="50"/>
        <v>0</v>
      </c>
      <c r="AE74" s="108">
        <f t="shared" si="50"/>
        <v>22135.68</v>
      </c>
      <c r="AF74" s="108">
        <f t="shared" si="50"/>
        <v>238.14</v>
      </c>
      <c r="AG74" s="108">
        <f t="shared" si="50"/>
        <v>0</v>
      </c>
      <c r="AH74" s="108">
        <f t="shared" si="50"/>
        <v>782460</v>
      </c>
      <c r="AI74" s="108">
        <f t="shared" si="50"/>
        <v>217.35000000000002</v>
      </c>
      <c r="AJ74" s="108">
        <f t="shared" si="50"/>
        <v>0</v>
      </c>
      <c r="AK74" s="108">
        <f t="shared" si="50"/>
        <v>657720</v>
      </c>
      <c r="AL74" s="108">
        <f t="shared" si="50"/>
        <v>730.80000000000007</v>
      </c>
      <c r="AM74" s="108">
        <f t="shared" si="50"/>
        <v>0</v>
      </c>
      <c r="AN74" s="108">
        <f t="shared" si="50"/>
        <v>653184</v>
      </c>
      <c r="AO74" s="108">
        <f t="shared" si="50"/>
        <v>4536</v>
      </c>
      <c r="AP74" s="108">
        <f t="shared" si="50"/>
        <v>0</v>
      </c>
      <c r="AQ74" s="108">
        <f t="shared" si="50"/>
        <v>422100</v>
      </c>
      <c r="AR74" s="108">
        <f t="shared" si="50"/>
        <v>105525</v>
      </c>
      <c r="AS74" s="108">
        <f t="shared" si="50"/>
        <v>0</v>
      </c>
      <c r="AT74" s="108">
        <f t="shared" ref="AT74" si="52">AT70*AT75</f>
        <v>118125</v>
      </c>
      <c r="AU74" s="108">
        <f t="shared" si="50"/>
        <v>992250</v>
      </c>
      <c r="AV74" s="108">
        <f t="shared" si="50"/>
        <v>20412</v>
      </c>
      <c r="AW74" s="108">
        <f t="shared" si="50"/>
        <v>141.75</v>
      </c>
      <c r="AX74" s="108">
        <f t="shared" si="50"/>
        <v>0</v>
      </c>
      <c r="AY74" s="108">
        <f t="shared" si="50"/>
        <v>20412</v>
      </c>
      <c r="AZ74" s="108">
        <f t="shared" si="50"/>
        <v>141.75</v>
      </c>
      <c r="BA74" s="108">
        <f t="shared" si="50"/>
        <v>0</v>
      </c>
      <c r="BB74" s="108">
        <f t="shared" si="50"/>
        <v>587412</v>
      </c>
      <c r="BC74" s="108">
        <f t="shared" si="50"/>
        <v>163.17000000000016</v>
      </c>
      <c r="BD74" s="108">
        <f t="shared" si="50"/>
        <v>0</v>
      </c>
      <c r="BE74" s="108">
        <f t="shared" si="50"/>
        <v>462672</v>
      </c>
      <c r="BF74" s="108">
        <f t="shared" si="50"/>
        <v>3213</v>
      </c>
      <c r="BG74" s="108">
        <f t="shared" si="50"/>
        <v>0</v>
      </c>
      <c r="BH74" s="108">
        <f t="shared" si="50"/>
        <v>315000</v>
      </c>
      <c r="BI74" s="108">
        <f t="shared" si="50"/>
        <v>77500</v>
      </c>
      <c r="BJ74" s="108">
        <f>BJ70*BJ75</f>
        <v>0</v>
      </c>
      <c r="BK74" s="108">
        <f t="shared" ref="BK74" si="53">BK70*BK75</f>
        <v>0</v>
      </c>
      <c r="BL74" s="108">
        <f t="shared" si="50"/>
        <v>826875</v>
      </c>
      <c r="BM74" s="108">
        <f t="shared" si="50"/>
        <v>272613.5999999998</v>
      </c>
      <c r="BN74" s="108">
        <f t="shared" si="50"/>
        <v>75.725999999999928</v>
      </c>
      <c r="BO74" s="108">
        <f t="shared" si="50"/>
        <v>0</v>
      </c>
      <c r="BP74" s="108">
        <f t="shared" si="50"/>
        <v>542052</v>
      </c>
      <c r="BQ74" s="108">
        <f t="shared" si="50"/>
        <v>150.57000000000014</v>
      </c>
      <c r="BR74" s="108">
        <f t="shared" si="50"/>
        <v>0</v>
      </c>
      <c r="BS74" s="108">
        <f t="shared" si="50"/>
        <v>19051.2</v>
      </c>
      <c r="BT74" s="108">
        <f t="shared" si="50"/>
        <v>238.14</v>
      </c>
      <c r="BU74" s="108">
        <f t="shared" si="50"/>
        <v>0</v>
      </c>
      <c r="BV74" s="108">
        <f t="shared" si="50"/>
        <v>25401.599999999999</v>
      </c>
      <c r="BW74" s="108">
        <f t="shared" si="50"/>
        <v>317.52</v>
      </c>
      <c r="BX74" s="108">
        <f t="shared" si="50"/>
        <v>0</v>
      </c>
      <c r="BY74" s="108">
        <f t="shared" si="50"/>
        <v>27250.842148175187</v>
      </c>
      <c r="BZ74" s="108">
        <f t="shared" si="50"/>
        <v>340.63552685218917</v>
      </c>
      <c r="CA74" s="108">
        <f t="shared" si="50"/>
        <v>0</v>
      </c>
      <c r="CB74" s="108">
        <f t="shared" ref="CB74:EH74" si="54">CB70*CB75</f>
        <v>11911.536000000009</v>
      </c>
      <c r="CC74" s="108">
        <f t="shared" si="54"/>
        <v>148.89419999999996</v>
      </c>
      <c r="CD74" s="108">
        <f t="shared" si="54"/>
        <v>0</v>
      </c>
      <c r="CE74" s="108">
        <f t="shared" si="54"/>
        <v>859082.11199999938</v>
      </c>
      <c r="CF74" s="108">
        <f t="shared" si="54"/>
        <v>1022.7167999999995</v>
      </c>
      <c r="CG74" s="108">
        <f t="shared" si="54"/>
        <v>0</v>
      </c>
      <c r="CH74" s="108">
        <f t="shared" ref="CH74" si="55">CH70*CH75</f>
        <v>0</v>
      </c>
      <c r="CI74" s="108">
        <f t="shared" si="54"/>
        <v>5796</v>
      </c>
      <c r="CJ74" s="108">
        <f t="shared" si="54"/>
        <v>0</v>
      </c>
      <c r="CK74" s="108">
        <f t="shared" si="54"/>
        <v>22365</v>
      </c>
      <c r="CL74" s="108">
        <f t="shared" si="54"/>
        <v>0</v>
      </c>
      <c r="CM74" s="108"/>
      <c r="CN74" s="108">
        <f t="shared" si="54"/>
        <v>17010</v>
      </c>
      <c r="CO74" s="108">
        <f t="shared" si="54"/>
        <v>425250</v>
      </c>
      <c r="CP74" s="108">
        <f t="shared" si="54"/>
        <v>0</v>
      </c>
      <c r="CQ74" s="108">
        <f t="shared" si="54"/>
        <v>6051143.4511434501</v>
      </c>
      <c r="CR74" s="108">
        <f t="shared" si="54"/>
        <v>420.21829521829471</v>
      </c>
      <c r="CS74" s="108">
        <f t="shared" si="54"/>
        <v>13438253.638253642</v>
      </c>
      <c r="CT74" s="108">
        <f t="shared" si="54"/>
        <v>1866.4241164241162</v>
      </c>
      <c r="CU74" s="108">
        <f t="shared" si="54"/>
        <v>12888149.68814967</v>
      </c>
      <c r="CV74" s="108">
        <f t="shared" si="54"/>
        <v>11187.629937629943</v>
      </c>
      <c r="CW74" s="108">
        <f t="shared" si="54"/>
        <v>12730977.130977131</v>
      </c>
      <c r="CX74" s="108">
        <f t="shared" si="54"/>
        <v>44204.781704781686</v>
      </c>
      <c r="CY74" s="108">
        <f t="shared" si="54"/>
        <v>14057120.582120581</v>
      </c>
      <c r="CZ74" s="108">
        <f t="shared" si="54"/>
        <v>43386.174636174619</v>
      </c>
      <c r="DA74" s="108">
        <f t="shared" si="54"/>
        <v>15648492.723492706</v>
      </c>
      <c r="DB74" s="108">
        <f t="shared" si="54"/>
        <v>48297.81704781697</v>
      </c>
      <c r="DC74" s="108">
        <f t="shared" ref="DC74:DF74" si="56">DC70*DC75</f>
        <v>14587577.962577941</v>
      </c>
      <c r="DD74" s="108">
        <f t="shared" si="56"/>
        <v>45023.38877338876</v>
      </c>
      <c r="DE74" s="108">
        <f t="shared" si="56"/>
        <v>12642567.567567561</v>
      </c>
      <c r="DF74" s="108">
        <f t="shared" si="56"/>
        <v>39020.270270270245</v>
      </c>
      <c r="DG74" s="108">
        <f t="shared" si="54"/>
        <v>17441787.941787925</v>
      </c>
      <c r="DH74" s="108">
        <f t="shared" si="54"/>
        <v>1090111.7463617453</v>
      </c>
      <c r="DI74" s="108"/>
      <c r="DJ74" s="108"/>
      <c r="DK74" s="108"/>
      <c r="DL74" s="108"/>
      <c r="DM74" s="108"/>
      <c r="DN74" s="108"/>
      <c r="DO74" s="108">
        <f t="shared" ref="DO74:DQ74" si="57">DO70*DO75</f>
        <v>3402000</v>
      </c>
      <c r="DP74" s="108">
        <f t="shared" si="57"/>
        <v>4725</v>
      </c>
      <c r="DQ74" s="108">
        <f t="shared" si="57"/>
        <v>0</v>
      </c>
      <c r="DR74" s="108">
        <f t="shared" si="54"/>
        <v>8410500</v>
      </c>
      <c r="DS74" s="108">
        <f t="shared" si="54"/>
        <v>18144</v>
      </c>
      <c r="DT74" s="108">
        <f>DT70*DT75</f>
        <v>126</v>
      </c>
      <c r="DU74" s="108">
        <f>DU70*DU75</f>
        <v>0</v>
      </c>
      <c r="DV74" s="108">
        <f t="shared" ref="DV74:DW74" si="58">DV70*DV75</f>
        <v>653184</v>
      </c>
      <c r="DW74" s="108">
        <f t="shared" si="58"/>
        <v>0</v>
      </c>
      <c r="DX74" s="108">
        <f t="shared" si="54"/>
        <v>5806.08</v>
      </c>
      <c r="DY74" s="108">
        <f t="shared" si="54"/>
        <v>0</v>
      </c>
      <c r="DZ74" s="108">
        <f t="shared" ref="DZ74:EA74" si="59">DZ70*DZ75</f>
        <v>23224.32</v>
      </c>
      <c r="EA74" s="108">
        <f t="shared" si="59"/>
        <v>0</v>
      </c>
      <c r="EB74" s="108">
        <f t="shared" ref="EB74:EC74" si="60">EB70*EB75</f>
        <v>967.68000000000006</v>
      </c>
      <c r="EC74" s="108">
        <f t="shared" si="60"/>
        <v>0</v>
      </c>
      <c r="ED74" s="108">
        <f t="shared" si="54"/>
        <v>1209.6000000000001</v>
      </c>
      <c r="EE74" s="108">
        <f t="shared" si="54"/>
        <v>0</v>
      </c>
      <c r="EF74" s="108">
        <f t="shared" ref="EF74:EG74" si="61">EF70*EF75</f>
        <v>1209.6000000000001</v>
      </c>
      <c r="EG74" s="108">
        <f t="shared" si="61"/>
        <v>0</v>
      </c>
      <c r="EH74" s="108">
        <f t="shared" si="54"/>
        <v>21420</v>
      </c>
      <c r="EI74" s="108">
        <f>SUM(D74:EH74)</f>
        <v>144500470.95838907</v>
      </c>
      <c r="EJ74" s="61"/>
      <c r="EK74" s="61"/>
    </row>
    <row r="75" spans="1:150" s="53" customFormat="1">
      <c r="B75" s="809" t="s">
        <v>259</v>
      </c>
      <c r="C75" s="810"/>
      <c r="D75" s="108">
        <f>E75*24</f>
        <v>12</v>
      </c>
      <c r="E75" s="108">
        <v>0.5</v>
      </c>
      <c r="F75" s="108">
        <v>0.5</v>
      </c>
      <c r="G75" s="108">
        <f>H75*24</f>
        <v>11.28</v>
      </c>
      <c r="H75" s="108">
        <v>0.47</v>
      </c>
      <c r="I75" s="108">
        <v>0.47</v>
      </c>
      <c r="J75" s="108">
        <f>K75*30</f>
        <v>3.5999999999999996</v>
      </c>
      <c r="K75" s="108">
        <v>0.12</v>
      </c>
      <c r="L75" s="108">
        <v>0.12</v>
      </c>
      <c r="M75" s="108"/>
      <c r="N75" s="108">
        <v>0.4</v>
      </c>
      <c r="O75" s="108"/>
      <c r="P75" s="108">
        <f>Q75*24</f>
        <v>12</v>
      </c>
      <c r="Q75" s="108">
        <v>0.5</v>
      </c>
      <c r="R75" s="108">
        <v>0.5</v>
      </c>
      <c r="S75" s="108">
        <f>T75*24</f>
        <v>12</v>
      </c>
      <c r="T75" s="108">
        <v>0.5</v>
      </c>
      <c r="U75" s="108">
        <v>0.5</v>
      </c>
      <c r="V75" s="108">
        <f>W75*60</f>
        <v>12</v>
      </c>
      <c r="W75" s="108">
        <v>0.2</v>
      </c>
      <c r="X75" s="108">
        <v>0.2</v>
      </c>
      <c r="Y75" s="108">
        <f>Z75*12</f>
        <v>0.96</v>
      </c>
      <c r="Z75" s="108">
        <v>0.08</v>
      </c>
      <c r="AA75" s="108">
        <v>0.08</v>
      </c>
      <c r="AB75" s="108">
        <f>AC75*12</f>
        <v>1.08</v>
      </c>
      <c r="AC75" s="108">
        <v>0.09</v>
      </c>
      <c r="AD75" s="108">
        <v>0.09</v>
      </c>
      <c r="AE75" s="108">
        <f>AF75*8</f>
        <v>1.44</v>
      </c>
      <c r="AF75" s="108">
        <v>0.18</v>
      </c>
      <c r="AG75" s="108">
        <v>0.18</v>
      </c>
      <c r="AH75" s="108">
        <f>AI75*60</f>
        <v>12</v>
      </c>
      <c r="AI75" s="108">
        <v>0.2</v>
      </c>
      <c r="AJ75" s="108">
        <v>0.2</v>
      </c>
      <c r="AK75" s="108">
        <f>AL75*30</f>
        <v>12</v>
      </c>
      <c r="AL75" s="108">
        <v>0.4</v>
      </c>
      <c r="AM75" s="108">
        <v>0.4</v>
      </c>
      <c r="AN75" s="108">
        <f>AO75*12</f>
        <v>12</v>
      </c>
      <c r="AO75" s="108">
        <v>1</v>
      </c>
      <c r="AP75" s="108">
        <v>1</v>
      </c>
      <c r="AQ75" s="108">
        <f>AR75*2</f>
        <v>10</v>
      </c>
      <c r="AR75" s="108">
        <v>5</v>
      </c>
      <c r="AS75" s="108">
        <v>5</v>
      </c>
      <c r="AT75" s="108">
        <v>5</v>
      </c>
      <c r="AU75" s="108">
        <v>15</v>
      </c>
      <c r="AV75" s="108">
        <f>AW75*12</f>
        <v>1.08</v>
      </c>
      <c r="AW75" s="108">
        <v>0.09</v>
      </c>
      <c r="AX75" s="108">
        <v>0.09</v>
      </c>
      <c r="AY75" s="108">
        <f>AZ75*12</f>
        <v>1.08</v>
      </c>
      <c r="AZ75" s="108">
        <v>0.09</v>
      </c>
      <c r="BA75" s="108">
        <v>0.09</v>
      </c>
      <c r="BB75" s="108">
        <f>BC75*60</f>
        <v>12</v>
      </c>
      <c r="BC75" s="108">
        <v>0.2</v>
      </c>
      <c r="BD75" s="108">
        <v>0.2</v>
      </c>
      <c r="BE75" s="108">
        <f>BF75*12</f>
        <v>12</v>
      </c>
      <c r="BF75" s="108">
        <v>1</v>
      </c>
      <c r="BG75" s="108">
        <v>1</v>
      </c>
      <c r="BH75" s="108">
        <f>BI75*2</f>
        <v>10</v>
      </c>
      <c r="BI75" s="108">
        <v>5</v>
      </c>
      <c r="BJ75" s="108">
        <v>5</v>
      </c>
      <c r="BK75" s="108">
        <v>5</v>
      </c>
      <c r="BL75" s="108">
        <v>15</v>
      </c>
      <c r="BM75" s="108">
        <f>BN75*60</f>
        <v>12</v>
      </c>
      <c r="BN75" s="108">
        <v>0.2</v>
      </c>
      <c r="BO75" s="108">
        <v>0.2</v>
      </c>
      <c r="BP75" s="108">
        <f>BQ75*60</f>
        <v>12</v>
      </c>
      <c r="BQ75" s="108">
        <v>0.2</v>
      </c>
      <c r="BR75" s="108">
        <v>0.2</v>
      </c>
      <c r="BS75" s="108">
        <f>BT75*8</f>
        <v>1.44</v>
      </c>
      <c r="BT75" s="108">
        <v>0.18</v>
      </c>
      <c r="BU75" s="108">
        <v>0.18</v>
      </c>
      <c r="BV75" s="108">
        <f>BW75*8</f>
        <v>1.44</v>
      </c>
      <c r="BW75" s="108">
        <v>0.18</v>
      </c>
      <c r="BX75" s="108">
        <v>0.18</v>
      </c>
      <c r="BY75" s="108">
        <f>BZ75*8</f>
        <v>1.44</v>
      </c>
      <c r="BZ75" s="108">
        <v>0.18</v>
      </c>
      <c r="CA75" s="108">
        <v>0.18</v>
      </c>
      <c r="CB75" s="108">
        <f>CC75*8</f>
        <v>1.44</v>
      </c>
      <c r="CC75" s="108">
        <v>0.18</v>
      </c>
      <c r="CD75" s="108">
        <v>0.18</v>
      </c>
      <c r="CE75" s="108">
        <f>CF75*60</f>
        <v>12</v>
      </c>
      <c r="CF75" s="108">
        <v>0.2</v>
      </c>
      <c r="CG75" s="108">
        <v>0.2</v>
      </c>
      <c r="CH75" s="108">
        <v>0.08</v>
      </c>
      <c r="CI75" s="108">
        <v>0.5</v>
      </c>
      <c r="CJ75" s="108">
        <v>0.5</v>
      </c>
      <c r="CK75" s="108">
        <v>1</v>
      </c>
      <c r="CL75" s="108">
        <v>1</v>
      </c>
      <c r="CM75" s="108"/>
      <c r="CN75" s="108">
        <v>1</v>
      </c>
      <c r="CO75" s="108">
        <v>5</v>
      </c>
      <c r="CP75" s="108">
        <v>0</v>
      </c>
      <c r="CQ75" s="108">
        <f>CR75*120</f>
        <v>12</v>
      </c>
      <c r="CR75" s="108">
        <v>0.1</v>
      </c>
      <c r="CS75" s="108">
        <f>CT75*80</f>
        <v>16</v>
      </c>
      <c r="CT75" s="108">
        <v>0.2</v>
      </c>
      <c r="CU75" s="108">
        <f>CV75*32</f>
        <v>16</v>
      </c>
      <c r="CV75" s="108">
        <v>0.5</v>
      </c>
      <c r="CW75" s="108">
        <f>CX75*16</f>
        <v>16</v>
      </c>
      <c r="CX75" s="108">
        <v>1</v>
      </c>
      <c r="CY75" s="108">
        <v>18</v>
      </c>
      <c r="CZ75" s="108">
        <v>1</v>
      </c>
      <c r="DA75" s="108">
        <v>18</v>
      </c>
      <c r="DB75" s="108">
        <v>1</v>
      </c>
      <c r="DC75" s="108">
        <v>18</v>
      </c>
      <c r="DD75" s="108">
        <v>1</v>
      </c>
      <c r="DE75" s="108">
        <v>18</v>
      </c>
      <c r="DF75" s="108">
        <v>1</v>
      </c>
      <c r="DG75" s="108">
        <f>DH75*4</f>
        <v>20</v>
      </c>
      <c r="DH75" s="108">
        <v>5</v>
      </c>
      <c r="DI75" s="108"/>
      <c r="DJ75" s="108"/>
      <c r="DK75" s="108"/>
      <c r="DL75" s="108"/>
      <c r="DM75" s="108"/>
      <c r="DN75" s="108"/>
      <c r="DO75" s="108">
        <f>DP75*120</f>
        <v>12</v>
      </c>
      <c r="DP75" s="108">
        <v>0.1</v>
      </c>
      <c r="DQ75" s="108">
        <v>0.18</v>
      </c>
      <c r="DR75" s="108">
        <v>15</v>
      </c>
      <c r="DS75" s="108">
        <f>DT75*12</f>
        <v>0.96</v>
      </c>
      <c r="DT75" s="108">
        <v>0.08</v>
      </c>
      <c r="DU75" s="108">
        <v>0.08</v>
      </c>
      <c r="DV75" s="108">
        <f>DW75*12</f>
        <v>69.12</v>
      </c>
      <c r="DW75" s="108">
        <f>DX75*12</f>
        <v>5.76</v>
      </c>
      <c r="DX75" s="108">
        <f>DY75*6</f>
        <v>0.48</v>
      </c>
      <c r="DY75" s="108">
        <v>0.08</v>
      </c>
      <c r="DZ75" s="108">
        <f>EA75*12</f>
        <v>0.96</v>
      </c>
      <c r="EA75" s="108">
        <v>0.08</v>
      </c>
      <c r="EB75" s="108">
        <v>0.08</v>
      </c>
      <c r="EC75" s="108">
        <v>0.08</v>
      </c>
      <c r="ED75" s="108">
        <v>0.2</v>
      </c>
      <c r="EE75" s="108">
        <v>0.2</v>
      </c>
      <c r="EF75" s="108">
        <v>0.2</v>
      </c>
      <c r="EG75" s="108">
        <v>0.2</v>
      </c>
      <c r="EH75" s="108">
        <v>1</v>
      </c>
      <c r="EI75" s="108">
        <v>0</v>
      </c>
      <c r="EJ75" s="61"/>
      <c r="EK75" s="61"/>
    </row>
    <row r="76" spans="1:150">
      <c r="AB76">
        <f>AC76*6</f>
        <v>0</v>
      </c>
      <c r="CP76" s="66"/>
      <c r="CX76" s="66"/>
      <c r="CY76" s="66"/>
      <c r="CZ76" s="66"/>
      <c r="DA76" s="66"/>
      <c r="DB76" s="66"/>
      <c r="DC76" s="66"/>
      <c r="DD76" s="66"/>
      <c r="DE76" s="66"/>
      <c r="DF76" s="66"/>
      <c r="DV76">
        <f>DW76*6</f>
        <v>0</v>
      </c>
      <c r="DW76">
        <f>DX76*6</f>
        <v>0</v>
      </c>
      <c r="EH76" s="66"/>
      <c r="EI76" s="67"/>
    </row>
    <row r="77" spans="1:150">
      <c r="D77" s="792" t="s">
        <v>266</v>
      </c>
      <c r="E77" s="792"/>
      <c r="F77" s="792"/>
      <c r="G77" s="792"/>
      <c r="H77" s="792"/>
      <c r="I77" s="792"/>
      <c r="J77" s="792"/>
      <c r="K77" s="792"/>
      <c r="L77" s="792"/>
      <c r="M77" s="792"/>
      <c r="N77" s="792"/>
      <c r="O77" s="792"/>
      <c r="P77" s="792"/>
      <c r="Q77" s="792"/>
      <c r="R77" s="792"/>
      <c r="S77" s="792"/>
      <c r="T77" s="792"/>
      <c r="U77" s="792"/>
      <c r="V77" s="792"/>
      <c r="W77" s="792"/>
      <c r="X77" s="792"/>
      <c r="Y77" s="792"/>
      <c r="Z77" s="792"/>
      <c r="AA77" s="792"/>
      <c r="AB77" s="792"/>
      <c r="AC77" s="792"/>
      <c r="AD77" s="792"/>
      <c r="AE77" s="792"/>
      <c r="AF77" s="792"/>
      <c r="AG77" s="792"/>
      <c r="AH77" s="792"/>
      <c r="AI77" s="792"/>
      <c r="AJ77" s="792"/>
      <c r="AK77" s="792"/>
      <c r="AL77" s="792"/>
      <c r="AM77" s="792"/>
      <c r="AN77" s="792"/>
      <c r="AO77" s="792"/>
      <c r="AP77" s="792"/>
      <c r="AQ77" s="792"/>
      <c r="AR77" s="792"/>
      <c r="AS77" s="792"/>
      <c r="AT77" s="792"/>
      <c r="AU77" s="792"/>
      <c r="AV77" s="792" t="s">
        <v>267</v>
      </c>
      <c r="AW77" s="792"/>
      <c r="AX77" s="792"/>
      <c r="AY77" s="792"/>
      <c r="AZ77" s="792"/>
      <c r="BA77" s="792"/>
      <c r="BB77" s="792"/>
      <c r="BC77" s="792"/>
      <c r="BD77" s="792"/>
      <c r="BE77" s="792"/>
      <c r="BF77" s="792"/>
      <c r="BG77" s="792"/>
      <c r="BH77" s="792"/>
      <c r="BI77" s="792"/>
      <c r="BJ77" s="792"/>
      <c r="BK77" s="792"/>
      <c r="BL77" s="792"/>
      <c r="BM77" s="792"/>
      <c r="BN77" s="792"/>
      <c r="BO77" s="792"/>
      <c r="BP77" s="792"/>
      <c r="BQ77" s="792"/>
      <c r="BR77" s="792"/>
      <c r="BS77" s="792"/>
      <c r="BT77" s="792"/>
      <c r="BU77" s="792"/>
      <c r="BV77" s="792"/>
      <c r="BW77" s="792"/>
      <c r="BX77" s="792"/>
      <c r="BY77" s="792"/>
      <c r="BZ77" s="792"/>
      <c r="CA77" s="792"/>
      <c r="CB77" s="792"/>
      <c r="CC77" s="792"/>
      <c r="CD77" s="792"/>
      <c r="CE77" s="792" t="s">
        <v>268</v>
      </c>
      <c r="CF77" s="792"/>
      <c r="CG77" s="792"/>
      <c r="CH77" s="792"/>
      <c r="CI77" s="792"/>
      <c r="CJ77" s="792"/>
      <c r="CK77" s="792"/>
      <c r="CL77" s="792"/>
      <c r="CM77" s="792"/>
      <c r="CN77" s="792"/>
      <c r="CO77" s="792"/>
      <c r="CP77" s="792"/>
      <c r="CQ77" s="792"/>
      <c r="CR77" s="792"/>
      <c r="CS77" s="792"/>
      <c r="CT77" s="792"/>
      <c r="CU77" s="792"/>
      <c r="CV77" s="792"/>
      <c r="CW77" s="792"/>
      <c r="CX77" s="792"/>
      <c r="CY77" s="792"/>
      <c r="CZ77" s="792"/>
      <c r="DA77" s="792"/>
      <c r="DB77" s="792"/>
      <c r="DC77" s="792"/>
      <c r="DD77" s="792"/>
      <c r="DE77" s="792"/>
      <c r="DF77" s="792"/>
      <c r="DG77" s="792"/>
      <c r="DH77" s="792"/>
      <c r="DI77" s="792"/>
      <c r="DJ77" s="792"/>
      <c r="DK77" s="792"/>
      <c r="DL77" s="792"/>
      <c r="DM77" s="792"/>
      <c r="DN77" s="792"/>
      <c r="DO77" s="792"/>
      <c r="DP77" s="792"/>
      <c r="DQ77" s="792"/>
      <c r="DR77" s="792"/>
      <c r="DS77" s="792"/>
      <c r="DT77" s="792"/>
      <c r="DU77" s="792"/>
      <c r="DV77" s="792"/>
      <c r="DW77" s="792"/>
      <c r="DX77" s="792"/>
      <c r="DY77" s="792"/>
      <c r="DZ77" s="792"/>
      <c r="EA77" s="792"/>
      <c r="EB77" s="792"/>
      <c r="EC77" s="792"/>
      <c r="ED77" s="792"/>
      <c r="EE77" s="792"/>
      <c r="EF77" s="792"/>
      <c r="EG77" s="792"/>
      <c r="EH77" s="792"/>
      <c r="EI77" s="792"/>
      <c r="EJ77" s="792"/>
      <c r="EK77" s="792"/>
    </row>
    <row r="78" spans="1:150">
      <c r="D78" s="792"/>
      <c r="E78" s="792"/>
      <c r="F78" s="792"/>
      <c r="G78" s="792"/>
      <c r="H78" s="792"/>
      <c r="I78" s="792"/>
      <c r="J78" s="792"/>
      <c r="K78" s="792"/>
      <c r="L78" s="792"/>
      <c r="M78" s="792"/>
      <c r="N78" s="792"/>
      <c r="O78" s="792"/>
      <c r="P78" s="792"/>
      <c r="Q78" s="792"/>
      <c r="R78" s="792"/>
      <c r="S78" s="792"/>
      <c r="T78" s="792"/>
      <c r="U78" s="792"/>
      <c r="V78" s="792"/>
      <c r="W78" s="792"/>
      <c r="X78" s="792"/>
      <c r="Y78" s="792"/>
      <c r="Z78" s="792"/>
      <c r="AA78" s="792"/>
      <c r="AB78" s="792"/>
      <c r="AC78" s="792"/>
      <c r="AD78" s="792"/>
      <c r="AE78" s="792"/>
      <c r="AF78" s="792"/>
      <c r="AG78" s="792"/>
      <c r="AH78" s="792"/>
      <c r="AI78" s="792"/>
      <c r="AJ78" s="792"/>
      <c r="AK78" s="792"/>
      <c r="AL78" s="792"/>
      <c r="AM78" s="792"/>
      <c r="AN78" s="792"/>
      <c r="AO78" s="792"/>
      <c r="AP78" s="792"/>
      <c r="AQ78" s="792"/>
      <c r="AR78" s="792"/>
      <c r="AS78" s="792"/>
      <c r="AT78" s="792"/>
      <c r="AU78" s="792"/>
      <c r="AV78" s="792"/>
      <c r="AW78" s="792"/>
      <c r="AX78" s="792"/>
      <c r="AY78" s="792"/>
      <c r="AZ78" s="792"/>
      <c r="BA78" s="792"/>
      <c r="BB78" s="792"/>
      <c r="BC78" s="792"/>
      <c r="BD78" s="792"/>
      <c r="BE78" s="792"/>
      <c r="BF78" s="792"/>
      <c r="BG78" s="792"/>
      <c r="BH78" s="792"/>
      <c r="BI78" s="792"/>
      <c r="BJ78" s="792"/>
      <c r="BK78" s="792"/>
      <c r="BL78" s="792"/>
      <c r="BM78" s="792"/>
      <c r="BN78" s="792"/>
      <c r="BO78" s="792"/>
      <c r="BP78" s="792"/>
      <c r="BQ78" s="792"/>
      <c r="BR78" s="792"/>
      <c r="BS78" s="792"/>
      <c r="BT78" s="792"/>
      <c r="BU78" s="792"/>
      <c r="BV78" s="792"/>
      <c r="BW78" s="792"/>
      <c r="BX78" s="792"/>
      <c r="BY78" s="792"/>
      <c r="BZ78" s="792"/>
      <c r="CA78" s="792"/>
      <c r="CB78" s="792"/>
      <c r="CC78" s="792"/>
      <c r="CD78" s="792"/>
      <c r="CE78" s="792"/>
      <c r="CF78" s="792"/>
      <c r="CG78" s="792"/>
      <c r="CH78" s="792"/>
      <c r="CI78" s="792"/>
      <c r="CJ78" s="792"/>
      <c r="CK78" s="792"/>
      <c r="CL78" s="792"/>
      <c r="CM78" s="792"/>
      <c r="CN78" s="792"/>
      <c r="CO78" s="792"/>
      <c r="CP78" s="792"/>
      <c r="CQ78" s="792"/>
      <c r="CR78" s="792"/>
      <c r="CS78" s="792"/>
      <c r="CT78" s="792"/>
      <c r="CU78" s="792"/>
      <c r="CV78" s="792"/>
      <c r="CW78" s="792"/>
      <c r="CX78" s="792"/>
      <c r="CY78" s="792"/>
      <c r="CZ78" s="792"/>
      <c r="DA78" s="792"/>
      <c r="DB78" s="792"/>
      <c r="DC78" s="792"/>
      <c r="DD78" s="792"/>
      <c r="DE78" s="792"/>
      <c r="DF78" s="792"/>
      <c r="DG78" s="792"/>
      <c r="DH78" s="792"/>
      <c r="DI78" s="792"/>
      <c r="DJ78" s="792"/>
      <c r="DK78" s="792"/>
      <c r="DL78" s="792"/>
      <c r="DM78" s="792"/>
      <c r="DN78" s="792"/>
      <c r="DO78" s="792"/>
      <c r="DP78" s="792"/>
      <c r="DQ78" s="792"/>
      <c r="DR78" s="792"/>
      <c r="DS78" s="792"/>
      <c r="DT78" s="792"/>
      <c r="DU78" s="792"/>
      <c r="DV78" s="792"/>
      <c r="DW78" s="792"/>
      <c r="DX78" s="792"/>
      <c r="DY78" s="792"/>
      <c r="DZ78" s="792"/>
      <c r="EA78" s="792"/>
      <c r="EB78" s="792"/>
      <c r="EC78" s="792"/>
      <c r="ED78" s="792"/>
      <c r="EE78" s="792"/>
      <c r="EF78" s="792"/>
      <c r="EG78" s="792"/>
      <c r="EH78" s="792"/>
      <c r="EI78" s="792"/>
      <c r="EJ78" s="792"/>
      <c r="EK78" s="792"/>
    </row>
    <row r="79" spans="1:150">
      <c r="D79" s="792"/>
      <c r="E79" s="792"/>
      <c r="F79" s="792"/>
      <c r="G79" s="792"/>
      <c r="H79" s="792"/>
      <c r="I79" s="792"/>
      <c r="J79" s="792"/>
      <c r="K79" s="792"/>
      <c r="L79" s="792"/>
      <c r="M79" s="792"/>
      <c r="N79" s="792"/>
      <c r="O79" s="792"/>
      <c r="P79" s="792"/>
      <c r="Q79" s="792"/>
      <c r="R79" s="792"/>
      <c r="S79" s="792"/>
      <c r="T79" s="792"/>
      <c r="U79" s="792"/>
      <c r="V79" s="792"/>
      <c r="W79" s="792"/>
      <c r="X79" s="792"/>
      <c r="Y79" s="792"/>
      <c r="Z79" s="792"/>
      <c r="AA79" s="792"/>
      <c r="AB79" s="792"/>
      <c r="AC79" s="792"/>
      <c r="AD79" s="792"/>
      <c r="AE79" s="792"/>
      <c r="AF79" s="792"/>
      <c r="AG79" s="792"/>
      <c r="AH79" s="792"/>
      <c r="AI79" s="792"/>
      <c r="AJ79" s="792"/>
      <c r="AK79" s="792"/>
      <c r="AL79" s="792"/>
      <c r="AM79" s="792"/>
      <c r="AN79" s="792"/>
      <c r="AO79" s="792"/>
      <c r="AP79" s="792"/>
      <c r="AQ79" s="792"/>
      <c r="AR79" s="792"/>
      <c r="AS79" s="792"/>
      <c r="AT79" s="792"/>
      <c r="AU79" s="792"/>
      <c r="AV79" s="792"/>
      <c r="AW79" s="792"/>
      <c r="AX79" s="792"/>
      <c r="AY79" s="792"/>
      <c r="AZ79" s="792"/>
      <c r="BA79" s="792"/>
      <c r="BB79" s="792"/>
      <c r="BC79" s="792"/>
      <c r="BD79" s="792"/>
      <c r="BE79" s="792"/>
      <c r="BF79" s="792"/>
      <c r="BG79" s="792"/>
      <c r="BH79" s="792"/>
      <c r="BI79" s="792"/>
      <c r="BJ79" s="792"/>
      <c r="BK79" s="792"/>
      <c r="BL79" s="792"/>
      <c r="BM79" s="792"/>
      <c r="BN79" s="792"/>
      <c r="BO79" s="792"/>
      <c r="BP79" s="792"/>
      <c r="BQ79" s="792"/>
      <c r="BR79" s="792"/>
      <c r="BS79" s="792"/>
      <c r="BT79" s="792"/>
      <c r="BU79" s="792"/>
      <c r="BV79" s="792"/>
      <c r="BW79" s="792"/>
      <c r="BX79" s="792"/>
      <c r="BY79" s="792"/>
      <c r="BZ79" s="792"/>
      <c r="CA79" s="792"/>
      <c r="CB79" s="792"/>
      <c r="CC79" s="792"/>
      <c r="CD79" s="792"/>
      <c r="CE79" s="792"/>
      <c r="CF79" s="792"/>
      <c r="CG79" s="792"/>
      <c r="CH79" s="792"/>
      <c r="CI79" s="792"/>
      <c r="CJ79" s="792"/>
      <c r="CK79" s="792"/>
      <c r="CL79" s="792"/>
      <c r="CM79" s="792"/>
      <c r="CN79" s="792"/>
      <c r="CO79" s="792"/>
      <c r="CP79" s="792"/>
      <c r="CQ79" s="792"/>
      <c r="CR79" s="792"/>
      <c r="CS79" s="792"/>
      <c r="CT79" s="792"/>
      <c r="CU79" s="792"/>
      <c r="CV79" s="792"/>
      <c r="CW79" s="792"/>
      <c r="CX79" s="792"/>
      <c r="CY79" s="792"/>
      <c r="CZ79" s="792"/>
      <c r="DA79" s="792"/>
      <c r="DB79" s="792"/>
      <c r="DC79" s="792"/>
      <c r="DD79" s="792"/>
      <c r="DE79" s="792"/>
      <c r="DF79" s="792"/>
      <c r="DG79" s="792"/>
      <c r="DH79" s="792"/>
      <c r="DI79" s="792"/>
      <c r="DJ79" s="792"/>
      <c r="DK79" s="792"/>
      <c r="DL79" s="792"/>
      <c r="DM79" s="792"/>
      <c r="DN79" s="792"/>
      <c r="DO79" s="792"/>
      <c r="DP79" s="792"/>
      <c r="DQ79" s="792"/>
      <c r="DR79" s="792"/>
      <c r="DS79" s="792"/>
      <c r="DT79" s="792"/>
      <c r="DU79" s="792"/>
      <c r="DV79" s="792"/>
      <c r="DW79" s="792"/>
      <c r="DX79" s="792"/>
      <c r="DY79" s="792"/>
      <c r="DZ79" s="792"/>
      <c r="EA79" s="792"/>
      <c r="EB79" s="792"/>
      <c r="EC79" s="792"/>
      <c r="ED79" s="792"/>
      <c r="EE79" s="792"/>
      <c r="EF79" s="792"/>
      <c r="EG79" s="792"/>
      <c r="EH79" s="792"/>
      <c r="EI79" s="792"/>
      <c r="EJ79" s="792"/>
      <c r="EK79" s="792"/>
    </row>
    <row r="80" spans="1:150">
      <c r="CP80" s="66"/>
      <c r="CX80" s="66"/>
      <c r="CY80" s="66"/>
      <c r="CZ80" s="66"/>
      <c r="DA80" s="66"/>
      <c r="DB80" s="66"/>
      <c r="DC80" s="66"/>
      <c r="DD80" s="66"/>
      <c r="DE80" s="66"/>
      <c r="DF80" s="66"/>
      <c r="EH80" s="66"/>
      <c r="EI80" s="67"/>
    </row>
    <row r="81" spans="3:150">
      <c r="D81" s="53"/>
      <c r="E81" s="53"/>
    </row>
    <row r="82" spans="3:150">
      <c r="D82" s="53"/>
      <c r="E82" s="53"/>
    </row>
    <row r="83" spans="3:150" ht="51">
      <c r="C83" s="73" t="s">
        <v>213</v>
      </c>
      <c r="D83" s="74" t="s">
        <v>239</v>
      </c>
      <c r="E83" s="75" t="s">
        <v>111</v>
      </c>
      <c r="F83" s="76" t="s">
        <v>231</v>
      </c>
      <c r="G83" s="74" t="s">
        <v>239</v>
      </c>
      <c r="H83" s="75" t="s">
        <v>111</v>
      </c>
      <c r="I83" s="76" t="s">
        <v>231</v>
      </c>
      <c r="J83" s="323" t="s">
        <v>443</v>
      </c>
      <c r="K83" s="75" t="s">
        <v>444</v>
      </c>
      <c r="L83" s="76" t="s">
        <v>231</v>
      </c>
      <c r="M83" s="76"/>
      <c r="N83" s="76"/>
      <c r="O83" s="76"/>
      <c r="P83" s="74" t="s">
        <v>239</v>
      </c>
      <c r="Q83" s="75" t="s">
        <v>111</v>
      </c>
      <c r="R83" s="76" t="s">
        <v>231</v>
      </c>
      <c r="S83" s="74" t="s">
        <v>239</v>
      </c>
      <c r="T83" s="75" t="s">
        <v>111</v>
      </c>
      <c r="U83" s="76" t="s">
        <v>231</v>
      </c>
      <c r="V83" s="74" t="s">
        <v>239</v>
      </c>
      <c r="W83" s="75" t="s">
        <v>111</v>
      </c>
      <c r="X83" s="76" t="s">
        <v>231</v>
      </c>
      <c r="Y83" s="76"/>
      <c r="Z83" s="76"/>
      <c r="AA83" s="76"/>
      <c r="AB83" s="77" t="s">
        <v>16</v>
      </c>
      <c r="AC83" s="78" t="s">
        <v>242</v>
      </c>
      <c r="AD83" s="76" t="s">
        <v>263</v>
      </c>
      <c r="AE83" s="77" t="s">
        <v>16</v>
      </c>
      <c r="AF83" s="78" t="s">
        <v>242</v>
      </c>
      <c r="AG83" s="76" t="s">
        <v>263</v>
      </c>
      <c r="AH83" s="74" t="s">
        <v>239</v>
      </c>
      <c r="AI83" s="79" t="s">
        <v>111</v>
      </c>
      <c r="AJ83" s="76" t="s">
        <v>219</v>
      </c>
      <c r="AK83" s="74" t="s">
        <v>239</v>
      </c>
      <c r="AL83" s="79" t="s">
        <v>111</v>
      </c>
      <c r="AM83" s="76" t="s">
        <v>219</v>
      </c>
      <c r="AN83" s="74" t="s">
        <v>239</v>
      </c>
      <c r="AO83" s="79" t="s">
        <v>111</v>
      </c>
      <c r="AP83" s="76" t="s">
        <v>219</v>
      </c>
      <c r="AQ83" s="74" t="s">
        <v>239</v>
      </c>
      <c r="AR83" s="79" t="s">
        <v>111</v>
      </c>
      <c r="AS83" s="76" t="s">
        <v>219</v>
      </c>
      <c r="AT83" s="76"/>
      <c r="AU83" s="80" t="s">
        <v>99</v>
      </c>
      <c r="AV83" s="77" t="s">
        <v>16</v>
      </c>
      <c r="AW83" s="78" t="s">
        <v>242</v>
      </c>
      <c r="AX83" s="76" t="s">
        <v>262</v>
      </c>
      <c r="AY83" s="77" t="s">
        <v>16</v>
      </c>
      <c r="AZ83" s="78" t="s">
        <v>242</v>
      </c>
      <c r="BA83" s="76" t="s">
        <v>262</v>
      </c>
      <c r="BB83" s="74" t="s">
        <v>239</v>
      </c>
      <c r="BC83" s="79" t="s">
        <v>111</v>
      </c>
      <c r="BD83" s="76" t="s">
        <v>219</v>
      </c>
      <c r="BE83" s="74" t="s">
        <v>239</v>
      </c>
      <c r="BF83" s="79" t="s">
        <v>111</v>
      </c>
      <c r="BG83" s="76" t="s">
        <v>219</v>
      </c>
      <c r="BH83" s="74" t="s">
        <v>239</v>
      </c>
      <c r="BI83" s="79" t="s">
        <v>111</v>
      </c>
      <c r="BJ83" s="76" t="s">
        <v>219</v>
      </c>
      <c r="BK83" s="76"/>
      <c r="BL83" s="80" t="s">
        <v>99</v>
      </c>
      <c r="BM83" s="74" t="s">
        <v>239</v>
      </c>
      <c r="BN83" s="79" t="s">
        <v>111</v>
      </c>
      <c r="BO83" s="76" t="s">
        <v>219</v>
      </c>
      <c r="BP83" s="81" t="s">
        <v>239</v>
      </c>
      <c r="BQ83" s="79" t="s">
        <v>111</v>
      </c>
      <c r="BR83" s="76" t="s">
        <v>219</v>
      </c>
      <c r="BS83" s="82" t="s">
        <v>16</v>
      </c>
      <c r="BT83" s="83" t="s">
        <v>234</v>
      </c>
      <c r="BU83" s="76" t="s">
        <v>262</v>
      </c>
      <c r="BV83" s="77" t="s">
        <v>16</v>
      </c>
      <c r="BW83" s="83" t="s">
        <v>234</v>
      </c>
      <c r="BX83" s="76" t="s">
        <v>262</v>
      </c>
      <c r="BY83" s="77" t="s">
        <v>16</v>
      </c>
      <c r="BZ83" s="83" t="s">
        <v>234</v>
      </c>
      <c r="CA83" s="76" t="s">
        <v>262</v>
      </c>
      <c r="CB83" s="77" t="s">
        <v>16</v>
      </c>
      <c r="CC83" s="83" t="s">
        <v>234</v>
      </c>
      <c r="CD83" s="76" t="s">
        <v>262</v>
      </c>
      <c r="CE83" s="77" t="s">
        <v>16</v>
      </c>
      <c r="CF83" s="79" t="s">
        <v>111</v>
      </c>
      <c r="CG83" s="76" t="s">
        <v>219</v>
      </c>
      <c r="CH83" s="76" t="s">
        <v>219</v>
      </c>
      <c r="CI83" s="83" t="s">
        <v>238</v>
      </c>
      <c r="CJ83" s="76" t="s">
        <v>219</v>
      </c>
      <c r="CK83" s="84" t="s">
        <v>238</v>
      </c>
      <c r="CL83" s="76" t="s">
        <v>219</v>
      </c>
      <c r="CM83" s="76"/>
      <c r="CN83" s="85" t="s">
        <v>235</v>
      </c>
      <c r="CO83" s="85" t="s">
        <v>235</v>
      </c>
      <c r="CP83" s="86" t="s">
        <v>17</v>
      </c>
      <c r="CQ83" s="77" t="s">
        <v>16</v>
      </c>
      <c r="CR83" s="87" t="s">
        <v>18</v>
      </c>
      <c r="CS83" s="77" t="s">
        <v>16</v>
      </c>
      <c r="CT83" s="87" t="s">
        <v>18</v>
      </c>
      <c r="CU83" s="77" t="s">
        <v>16</v>
      </c>
      <c r="CV83" s="87" t="s">
        <v>18</v>
      </c>
      <c r="CW83" s="77" t="s">
        <v>16</v>
      </c>
      <c r="CX83" s="87" t="s">
        <v>18</v>
      </c>
      <c r="CY83" s="77" t="s">
        <v>16</v>
      </c>
      <c r="CZ83" s="87" t="s">
        <v>18</v>
      </c>
      <c r="DA83" s="77" t="s">
        <v>16</v>
      </c>
      <c r="DB83" s="87" t="s">
        <v>18</v>
      </c>
      <c r="DC83" s="87"/>
      <c r="DD83" s="87"/>
      <c r="DE83" s="87"/>
      <c r="DF83" s="87"/>
      <c r="DG83" s="77" t="s">
        <v>16</v>
      </c>
      <c r="DH83" s="87" t="s">
        <v>18</v>
      </c>
      <c r="DI83" s="87"/>
      <c r="DJ83" s="87"/>
      <c r="DK83" s="87"/>
      <c r="DL83" s="87"/>
      <c r="DM83" s="87"/>
      <c r="DN83" s="87"/>
      <c r="DO83" s="87"/>
      <c r="DP83" s="87"/>
      <c r="DQ83" s="87"/>
      <c r="DR83" s="85" t="s">
        <v>19</v>
      </c>
      <c r="DS83" s="85"/>
      <c r="DT83" s="85"/>
      <c r="DU83" s="85"/>
      <c r="DV83" s="85"/>
      <c r="DW83" s="85"/>
      <c r="DX83" s="88" t="s">
        <v>159</v>
      </c>
      <c r="DY83" s="76" t="s">
        <v>264</v>
      </c>
      <c r="DZ83" s="76"/>
      <c r="EA83" s="76"/>
      <c r="EB83" s="76"/>
      <c r="EC83" s="76"/>
      <c r="ED83" s="89" t="s">
        <v>16</v>
      </c>
      <c r="EE83" s="76" t="s">
        <v>264</v>
      </c>
      <c r="EF83" s="76"/>
      <c r="EG83" s="76"/>
      <c r="EH83" s="100" t="s">
        <v>20</v>
      </c>
      <c r="ER83" s="91" t="s">
        <v>14</v>
      </c>
      <c r="ES83" s="92" t="s">
        <v>15</v>
      </c>
      <c r="ET83" s="93" t="s">
        <v>109</v>
      </c>
    </row>
    <row r="84" spans="3:150">
      <c r="C84" s="25" t="s">
        <v>87</v>
      </c>
      <c r="D84" s="70">
        <v>598.79999999999995</v>
      </c>
      <c r="E84" s="70">
        <v>24.95</v>
      </c>
      <c r="F84" s="70">
        <v>0</v>
      </c>
      <c r="G84" s="70">
        <v>618</v>
      </c>
      <c r="H84" s="325">
        <v>25.75</v>
      </c>
      <c r="I84" s="70">
        <v>0</v>
      </c>
      <c r="J84" s="70">
        <f>'Production Summary'!$N$6</f>
        <v>200</v>
      </c>
      <c r="K84" s="325">
        <f>'Production Summary'!$M$6</f>
        <v>7.5</v>
      </c>
      <c r="L84" s="325">
        <v>0</v>
      </c>
      <c r="M84" s="325"/>
      <c r="N84" s="325"/>
      <c r="O84" s="325"/>
      <c r="P84" s="70">
        <v>600</v>
      </c>
      <c r="Q84" s="70">
        <v>25</v>
      </c>
      <c r="R84" s="70">
        <v>0</v>
      </c>
      <c r="S84" s="70">
        <v>573.59999999999991</v>
      </c>
      <c r="T84" s="70">
        <v>23.9</v>
      </c>
      <c r="U84" s="70">
        <v>0</v>
      </c>
      <c r="V84" s="70">
        <v>0</v>
      </c>
      <c r="W84" s="70">
        <v>0</v>
      </c>
      <c r="X84" s="70">
        <v>0</v>
      </c>
      <c r="Y84" s="70"/>
      <c r="Z84" s="70"/>
      <c r="AA84" s="70"/>
      <c r="AB84" s="70">
        <v>122.39999999999999</v>
      </c>
      <c r="AC84" s="70">
        <v>10.199999999999999</v>
      </c>
      <c r="AD84" s="70">
        <v>0</v>
      </c>
      <c r="AE84" s="70">
        <v>144</v>
      </c>
      <c r="AF84" s="70">
        <v>18</v>
      </c>
      <c r="AG84" s="70">
        <v>0</v>
      </c>
      <c r="AH84" s="70">
        <v>942</v>
      </c>
      <c r="AI84" s="70">
        <v>15.7</v>
      </c>
      <c r="AJ84" s="70">
        <v>0</v>
      </c>
      <c r="AK84" s="70">
        <v>854.4</v>
      </c>
      <c r="AL84" s="70">
        <v>28.48</v>
      </c>
      <c r="AM84" s="70">
        <v>0</v>
      </c>
      <c r="AN84" s="70">
        <v>783</v>
      </c>
      <c r="AO84" s="70">
        <v>65.25</v>
      </c>
      <c r="AP84" s="70">
        <v>0</v>
      </c>
      <c r="AQ84" s="70">
        <v>630</v>
      </c>
      <c r="AR84" s="70">
        <v>315</v>
      </c>
      <c r="AS84" s="70">
        <v>0</v>
      </c>
      <c r="AT84" s="70"/>
      <c r="AU84" s="70">
        <v>995</v>
      </c>
      <c r="AV84" s="70">
        <v>176.39999999999998</v>
      </c>
      <c r="AW84" s="70">
        <v>14.7</v>
      </c>
      <c r="AX84" s="70">
        <v>0</v>
      </c>
      <c r="AY84" s="70">
        <v>176.39999999999998</v>
      </c>
      <c r="AZ84" s="70">
        <v>14.7</v>
      </c>
      <c r="BA84" s="70">
        <v>0</v>
      </c>
      <c r="BB84" s="70">
        <v>738.6</v>
      </c>
      <c r="BC84" s="70">
        <v>12.31</v>
      </c>
      <c r="BD84" s="70">
        <v>0</v>
      </c>
      <c r="BE84" s="70">
        <v>618</v>
      </c>
      <c r="BF84" s="70">
        <v>51.5</v>
      </c>
      <c r="BG84" s="70">
        <v>0</v>
      </c>
      <c r="BH84" s="70">
        <v>480</v>
      </c>
      <c r="BI84" s="70">
        <v>240</v>
      </c>
      <c r="BJ84" s="70">
        <v>0</v>
      </c>
      <c r="BK84" s="70"/>
      <c r="BL84" s="70">
        <v>860</v>
      </c>
      <c r="BM84" s="70">
        <v>390</v>
      </c>
      <c r="BN84" s="70">
        <v>6.5</v>
      </c>
      <c r="BO84" s="70">
        <v>0</v>
      </c>
      <c r="BP84" s="70">
        <v>600</v>
      </c>
      <c r="BQ84" s="70">
        <v>10</v>
      </c>
      <c r="BR84" s="70">
        <v>0</v>
      </c>
      <c r="BS84" s="70">
        <v>205</v>
      </c>
      <c r="BT84" s="70">
        <v>20.5</v>
      </c>
      <c r="BU84" s="70">
        <v>0</v>
      </c>
      <c r="BV84" s="70">
        <v>191.976</v>
      </c>
      <c r="BW84" s="70">
        <v>23.997</v>
      </c>
      <c r="BX84" s="70">
        <v>0</v>
      </c>
      <c r="BY84" s="70">
        <v>191.976</v>
      </c>
      <c r="BZ84" s="70">
        <v>23.997</v>
      </c>
      <c r="CA84" s="70">
        <v>0</v>
      </c>
      <c r="CB84" s="70">
        <v>191.976</v>
      </c>
      <c r="CC84" s="70">
        <v>23.997</v>
      </c>
      <c r="CD84" s="70">
        <v>0</v>
      </c>
      <c r="CE84" s="70">
        <v>1008</v>
      </c>
      <c r="CF84" s="70">
        <v>72</v>
      </c>
      <c r="CG84" s="70">
        <v>0</v>
      </c>
      <c r="CH84" s="70">
        <v>0</v>
      </c>
      <c r="CI84" s="70">
        <v>155</v>
      </c>
      <c r="CJ84" s="70">
        <v>0</v>
      </c>
      <c r="CK84" s="70">
        <v>300</v>
      </c>
      <c r="CL84" s="70">
        <v>0</v>
      </c>
      <c r="CM84" s="70"/>
      <c r="CN84" s="70">
        <v>260</v>
      </c>
      <c r="CO84" s="70">
        <v>1295</v>
      </c>
      <c r="CP84" s="70"/>
      <c r="CQ84" s="70">
        <v>7894.655999999999</v>
      </c>
      <c r="CR84" s="70">
        <v>65.788799999999995</v>
      </c>
      <c r="CS84" s="70">
        <v>9911.0400000000009</v>
      </c>
      <c r="CT84" s="70">
        <v>123.88800000000001</v>
      </c>
      <c r="CU84" s="70">
        <v>9569.2800000000007</v>
      </c>
      <c r="CV84" s="70">
        <v>299.04000000000002</v>
      </c>
      <c r="CW84" s="70">
        <v>9432.5760000000009</v>
      </c>
      <c r="CX84" s="70">
        <v>589.53600000000006</v>
      </c>
      <c r="CY84" s="70">
        <v>10119.6</v>
      </c>
      <c r="CZ84" s="70">
        <v>562.20000000000005</v>
      </c>
      <c r="DA84" s="70">
        <v>10524.960000000001</v>
      </c>
      <c r="DB84" s="70">
        <v>584.72</v>
      </c>
      <c r="DC84" s="70"/>
      <c r="DD84" s="70"/>
      <c r="DE84" s="70"/>
      <c r="DF84" s="70"/>
      <c r="DG84" s="70">
        <v>11619.84</v>
      </c>
      <c r="DH84" s="70">
        <v>2904.96</v>
      </c>
      <c r="DI84" s="70"/>
      <c r="DJ84" s="70"/>
      <c r="DK84" s="70"/>
      <c r="DL84" s="70"/>
      <c r="DM84" s="70"/>
      <c r="DN84" s="70"/>
      <c r="DO84" s="70"/>
      <c r="DP84" s="70"/>
      <c r="DQ84" s="70"/>
      <c r="DR84" s="70">
        <v>9500</v>
      </c>
      <c r="DS84" s="70"/>
      <c r="DT84" s="70"/>
      <c r="DU84" s="70"/>
      <c r="DV84" s="70"/>
      <c r="DW84" s="70"/>
      <c r="DX84" s="70">
        <v>165</v>
      </c>
      <c r="DY84" s="70">
        <v>0</v>
      </c>
      <c r="DZ84" s="70"/>
      <c r="EA84" s="70"/>
      <c r="EB84" s="70"/>
      <c r="EC84" s="70"/>
      <c r="ED84" s="70">
        <v>79.099999999999994</v>
      </c>
      <c r="EE84" s="70">
        <v>0</v>
      </c>
      <c r="EF84" s="70"/>
      <c r="EG84" s="70"/>
      <c r="EH84" s="70">
        <v>320.25</v>
      </c>
    </row>
    <row r="85" spans="3:150">
      <c r="C85" s="26" t="s">
        <v>88</v>
      </c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  <c r="W85" s="71"/>
      <c r="X85" s="71"/>
      <c r="Y85" s="71"/>
      <c r="Z85" s="71"/>
      <c r="AA85" s="71"/>
      <c r="AB85" s="71"/>
      <c r="AC85" s="71"/>
      <c r="AD85" s="71"/>
      <c r="AE85" s="71"/>
      <c r="AF85" s="71"/>
      <c r="AG85" s="71"/>
      <c r="AH85" s="71"/>
      <c r="AI85" s="71"/>
      <c r="AJ85" s="71"/>
      <c r="AK85" s="71"/>
      <c r="AL85" s="71"/>
      <c r="AM85" s="71"/>
      <c r="AN85" s="71"/>
      <c r="AO85" s="71"/>
      <c r="AP85" s="71"/>
      <c r="AQ85" s="71"/>
      <c r="AR85" s="71"/>
      <c r="AS85" s="71"/>
      <c r="AT85" s="71"/>
      <c r="AU85" s="71"/>
      <c r="AV85" s="71"/>
      <c r="AW85" s="71"/>
      <c r="AX85" s="71"/>
      <c r="AY85" s="71"/>
      <c r="AZ85" s="71"/>
      <c r="BA85" s="71"/>
      <c r="BB85" s="71"/>
      <c r="BC85" s="71"/>
      <c r="BD85" s="71"/>
      <c r="BE85" s="71"/>
      <c r="BF85" s="71"/>
      <c r="BG85" s="71"/>
      <c r="BH85" s="71"/>
      <c r="BI85" s="71"/>
      <c r="BJ85" s="71"/>
      <c r="BK85" s="71"/>
      <c r="BL85" s="71"/>
      <c r="BM85" s="71"/>
      <c r="BN85" s="71"/>
      <c r="BO85" s="71"/>
      <c r="BP85" s="71"/>
      <c r="BQ85" s="71"/>
      <c r="BR85" s="71"/>
      <c r="BS85" s="71"/>
      <c r="BT85" s="71"/>
      <c r="BU85" s="71"/>
      <c r="BV85" s="71"/>
      <c r="BW85" s="71"/>
      <c r="BX85" s="71"/>
      <c r="BY85" s="71"/>
      <c r="BZ85" s="71"/>
      <c r="CA85" s="71"/>
      <c r="CB85" s="71"/>
      <c r="CC85" s="71"/>
      <c r="CD85" s="71"/>
      <c r="CE85" s="71"/>
      <c r="CF85" s="71"/>
      <c r="CG85" s="71"/>
      <c r="CH85" s="71"/>
      <c r="CI85" s="71"/>
      <c r="CJ85" s="71"/>
      <c r="CK85" s="71"/>
      <c r="CL85" s="71"/>
      <c r="CM85" s="71"/>
      <c r="CN85" s="71"/>
      <c r="CO85" s="71"/>
      <c r="CP85" s="71"/>
      <c r="CQ85" s="71"/>
      <c r="CR85" s="71"/>
      <c r="CS85" s="71"/>
      <c r="CT85" s="71"/>
      <c r="CU85" s="71"/>
      <c r="CV85" s="71"/>
      <c r="CW85" s="71"/>
      <c r="CX85" s="71"/>
      <c r="CY85" s="71"/>
      <c r="CZ85" s="71"/>
      <c r="DA85" s="71"/>
      <c r="DB85" s="71"/>
      <c r="DC85" s="71"/>
      <c r="DD85" s="71"/>
      <c r="DE85" s="71"/>
      <c r="DF85" s="71"/>
      <c r="DG85" s="71"/>
      <c r="DH85" s="71"/>
      <c r="DI85" s="71"/>
      <c r="DJ85" s="71"/>
      <c r="DK85" s="71"/>
      <c r="DL85" s="71"/>
      <c r="DM85" s="71"/>
      <c r="DN85" s="71"/>
      <c r="DO85" s="71"/>
      <c r="DP85" s="71"/>
      <c r="DQ85" s="71"/>
      <c r="DR85" s="71"/>
      <c r="DS85" s="71"/>
      <c r="DT85" s="71"/>
      <c r="DU85" s="71"/>
      <c r="DV85" s="71"/>
      <c r="DW85" s="71"/>
      <c r="DX85" s="71"/>
      <c r="DY85" s="71"/>
      <c r="DZ85" s="71"/>
      <c r="EA85" s="71"/>
      <c r="EB85" s="71"/>
      <c r="EC85" s="71"/>
      <c r="ED85" s="71"/>
      <c r="EE85" s="71"/>
      <c r="EF85" s="71"/>
      <c r="EG85" s="71"/>
      <c r="EH85" s="71"/>
    </row>
    <row r="86" spans="3:150">
      <c r="C86" s="27" t="s">
        <v>89</v>
      </c>
      <c r="D86" s="72"/>
      <c r="E86" s="72"/>
      <c r="F86" s="72"/>
      <c r="G86" s="72"/>
      <c r="H86" s="72"/>
      <c r="I86" s="72"/>
      <c r="J86" s="72"/>
      <c r="K86" s="72"/>
      <c r="L86" s="72"/>
      <c r="M86" s="72"/>
      <c r="N86" s="72"/>
      <c r="O86" s="72"/>
      <c r="P86" s="72"/>
      <c r="Q86" s="72"/>
      <c r="R86" s="72"/>
      <c r="S86" s="72"/>
      <c r="T86" s="72"/>
      <c r="U86" s="72"/>
      <c r="V86" s="72"/>
      <c r="W86" s="72"/>
      <c r="X86" s="72"/>
      <c r="Y86" s="72"/>
      <c r="Z86" s="72"/>
      <c r="AA86" s="72"/>
      <c r="AB86" s="72"/>
      <c r="AC86" s="72"/>
      <c r="AD86" s="72"/>
      <c r="AE86" s="72"/>
      <c r="AF86" s="72"/>
      <c r="AG86" s="72"/>
      <c r="AH86" s="72"/>
      <c r="AI86" s="72"/>
      <c r="AJ86" s="72"/>
      <c r="AK86" s="72"/>
      <c r="AL86" s="72"/>
      <c r="AM86" s="72"/>
      <c r="AN86" s="72"/>
      <c r="AO86" s="72"/>
      <c r="AP86" s="72"/>
      <c r="AQ86" s="72"/>
      <c r="AR86" s="72"/>
      <c r="AS86" s="72"/>
      <c r="AT86" s="72"/>
      <c r="AU86" s="72"/>
      <c r="AV86" s="72"/>
      <c r="AW86" s="72"/>
      <c r="AX86" s="72"/>
      <c r="AY86" s="72"/>
      <c r="AZ86" s="72"/>
      <c r="BA86" s="72"/>
      <c r="BB86" s="72"/>
      <c r="BC86" s="72"/>
      <c r="BD86" s="72"/>
      <c r="BE86" s="72"/>
      <c r="BF86" s="72"/>
      <c r="BG86" s="72"/>
      <c r="BH86" s="72"/>
      <c r="BI86" s="72"/>
      <c r="BJ86" s="72"/>
      <c r="BK86" s="72"/>
      <c r="BL86" s="72"/>
      <c r="BM86" s="72"/>
      <c r="BN86" s="72"/>
      <c r="BO86" s="72"/>
      <c r="BP86" s="72"/>
      <c r="BQ86" s="72"/>
      <c r="BR86" s="72"/>
      <c r="BS86" s="72"/>
      <c r="BT86" s="72"/>
      <c r="BU86" s="72"/>
      <c r="BV86" s="72"/>
      <c r="BW86" s="72"/>
      <c r="BX86" s="72"/>
      <c r="BY86" s="72"/>
      <c r="BZ86" s="72"/>
      <c r="CA86" s="72"/>
      <c r="CB86" s="72"/>
      <c r="CC86" s="72"/>
      <c r="CD86" s="72"/>
      <c r="CE86" s="72"/>
      <c r="CF86" s="72"/>
      <c r="CG86" s="72"/>
      <c r="CH86" s="72"/>
      <c r="CI86" s="72"/>
      <c r="CJ86" s="72"/>
      <c r="CK86" s="72"/>
      <c r="CL86" s="72"/>
      <c r="CM86" s="72"/>
      <c r="CN86" s="72"/>
      <c r="CO86" s="72"/>
      <c r="CP86" s="72"/>
      <c r="CQ86" s="72"/>
      <c r="CR86" s="72"/>
      <c r="CS86" s="72"/>
      <c r="CT86" s="72"/>
      <c r="CU86" s="72"/>
      <c r="CV86" s="72"/>
      <c r="CW86" s="72"/>
      <c r="CX86" s="72"/>
      <c r="CY86" s="72"/>
      <c r="CZ86" s="72"/>
      <c r="DA86" s="72"/>
      <c r="DB86" s="72"/>
      <c r="DC86" s="72"/>
      <c r="DD86" s="72"/>
      <c r="DE86" s="72"/>
      <c r="DF86" s="72"/>
      <c r="DG86" s="72"/>
      <c r="DH86" s="72"/>
      <c r="DI86" s="72"/>
      <c r="DJ86" s="72"/>
      <c r="DK86" s="72"/>
      <c r="DL86" s="72"/>
      <c r="DM86" s="72"/>
      <c r="DN86" s="72"/>
      <c r="DO86" s="72"/>
      <c r="DP86" s="72"/>
      <c r="DQ86" s="72"/>
      <c r="DR86" s="72"/>
      <c r="DS86" s="72"/>
      <c r="DT86" s="72"/>
      <c r="DU86" s="72"/>
      <c r="DV86" s="72"/>
      <c r="DW86" s="72"/>
      <c r="DX86" s="72"/>
      <c r="DY86" s="72"/>
      <c r="DZ86" s="72"/>
      <c r="EA86" s="72"/>
      <c r="EB86" s="72"/>
      <c r="EC86" s="72"/>
      <c r="ED86" s="72"/>
      <c r="EE86" s="72"/>
      <c r="EF86" s="72"/>
      <c r="EG86" s="72"/>
      <c r="EH86" s="72"/>
    </row>
    <row r="88" spans="3:150">
      <c r="D88" s="68"/>
      <c r="BV88" s="68"/>
    </row>
  </sheetData>
  <mergeCells count="74">
    <mergeCell ref="CE77:EK79"/>
    <mergeCell ref="B72:C72"/>
    <mergeCell ref="B74:C74"/>
    <mergeCell ref="B75:C75"/>
    <mergeCell ref="B73:C73"/>
    <mergeCell ref="Y2:AG2"/>
    <mergeCell ref="M3:O3"/>
    <mergeCell ref="AH2:AU2"/>
    <mergeCell ref="BM2:BO3"/>
    <mergeCell ref="AK3:AM3"/>
    <mergeCell ref="AN3:AP3"/>
    <mergeCell ref="B71:C71"/>
    <mergeCell ref="D77:AU79"/>
    <mergeCell ref="AV77:CD79"/>
    <mergeCell ref="BE3:BG3"/>
    <mergeCell ref="BH3:BJ3"/>
    <mergeCell ref="B70:C70"/>
    <mergeCell ref="J3:L3"/>
    <mergeCell ref="Y3:AA3"/>
    <mergeCell ref="AQ3:AS3"/>
    <mergeCell ref="EJ3:EK3"/>
    <mergeCell ref="BS3:BU3"/>
    <mergeCell ref="BV3:BX3"/>
    <mergeCell ref="BY3:CA3"/>
    <mergeCell ref="CE3:CG3"/>
    <mergeCell ref="DO3:DQ3"/>
    <mergeCell ref="EI2:EI3"/>
    <mergeCell ref="EJ2:EK2"/>
    <mergeCell ref="EB3:EC3"/>
    <mergeCell ref="CP2:CP3"/>
    <mergeCell ref="CQ2:DR2"/>
    <mergeCell ref="CY3:CZ3"/>
    <mergeCell ref="DA3:DB3"/>
    <mergeCell ref="DG3:DH3"/>
    <mergeCell ref="ED3:EE3"/>
    <mergeCell ref="BP2:CA2"/>
    <mergeCell ref="ES2:ET2"/>
    <mergeCell ref="G3:I3"/>
    <mergeCell ref="P3:R3"/>
    <mergeCell ref="S3:U3"/>
    <mergeCell ref="V3:X3"/>
    <mergeCell ref="AB3:AD3"/>
    <mergeCell ref="AE3:AG3"/>
    <mergeCell ref="AH3:AJ3"/>
    <mergeCell ref="CN2:CO2"/>
    <mergeCell ref="AV3:AX3"/>
    <mergeCell ref="ES3:ET3"/>
    <mergeCell ref="EF3:EG3"/>
    <mergeCell ref="DS2:EH2"/>
    <mergeCell ref="DS3:DU3"/>
    <mergeCell ref="D2:X2"/>
    <mergeCell ref="D3:F3"/>
    <mergeCell ref="ER70:ES70"/>
    <mergeCell ref="BP3:BR3"/>
    <mergeCell ref="DZ3:EA3"/>
    <mergeCell ref="DX3:DY3"/>
    <mergeCell ref="CI3:CJ3"/>
    <mergeCell ref="CK3:CL3"/>
    <mergeCell ref="CQ3:CR3"/>
    <mergeCell ref="CS3:CT3"/>
    <mergeCell ref="CU3:CV3"/>
    <mergeCell ref="CW3:CX3"/>
    <mergeCell ref="DC3:DD3"/>
    <mergeCell ref="DE3:DF3"/>
    <mergeCell ref="DI3:DJ3"/>
    <mergeCell ref="DK3:DL3"/>
    <mergeCell ref="DV3:DW3"/>
    <mergeCell ref="DM3:DN3"/>
    <mergeCell ref="CE2:CM2"/>
    <mergeCell ref="BB2:BL2"/>
    <mergeCell ref="AV2:BA2"/>
    <mergeCell ref="AY3:BA3"/>
    <mergeCell ref="BB3:BD3"/>
    <mergeCell ref="CB2:CD3"/>
  </mergeCells>
  <conditionalFormatting sqref="ES60:ES68">
    <cfRule type="duplicateValues" dxfId="0" priority="26"/>
  </conditionalFormatting>
  <pageMargins left="0.7" right="0.7" top="0.75" bottom="0.75" header="0.3" footer="0.3"/>
  <pageSetup paperSize="9" scale="14" orientation="landscape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4"/>
  <dimension ref="A1:B1"/>
  <sheetViews>
    <sheetView workbookViewId="0">
      <selection activeCell="B1" sqref="B1"/>
    </sheetView>
  </sheetViews>
  <sheetFormatPr defaultRowHeight="15"/>
  <cols>
    <col min="1" max="1" width="28.7109375" customWidth="1"/>
    <col min="2" max="2" width="80.7109375" customWidth="1"/>
  </cols>
  <sheetData>
    <row r="1" spans="1:2">
      <c r="A1" s="53" t="s">
        <v>1070</v>
      </c>
      <c r="B1" t="s">
        <v>3449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35"/>
  <dimension ref="A1:G1"/>
  <sheetViews>
    <sheetView workbookViewId="0"/>
  </sheetViews>
  <sheetFormatPr defaultRowHeight="15"/>
  <cols>
    <col min="1" max="1" width="11.140625" bestFit="1" customWidth="1"/>
    <col min="2" max="2" width="15.85546875" bestFit="1" customWidth="1"/>
    <col min="3" max="3" width="9.5703125" bestFit="1" customWidth="1"/>
    <col min="4" max="4" width="43" bestFit="1" customWidth="1"/>
    <col min="5" max="5" width="4.85546875" bestFit="1" customWidth="1"/>
    <col min="6" max="6" width="4.140625" bestFit="1" customWidth="1"/>
    <col min="7" max="7" width="63.7109375" bestFit="1" customWidth="1"/>
  </cols>
  <sheetData>
    <row r="1" spans="1:7">
      <c r="A1" s="53" t="s">
        <v>1071</v>
      </c>
      <c r="B1" s="53" t="s">
        <v>380</v>
      </c>
      <c r="C1" s="53" t="s">
        <v>1072</v>
      </c>
      <c r="D1" s="53" t="s">
        <v>1073</v>
      </c>
      <c r="E1" s="53" t="s">
        <v>1074</v>
      </c>
      <c r="F1" s="53" t="s">
        <v>1075</v>
      </c>
      <c r="G1" s="53" t="s">
        <v>1076</v>
      </c>
    </row>
  </sheetData>
  <pageMargins left="0.7" right="0.7" top="0.75" bottom="0.75" header="0.3" footer="0.3"/>
  <pageSetup paperSize="9" orientation="portrait" verticalDpi="30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36"/>
  <dimension ref="A1:G38"/>
  <sheetViews>
    <sheetView workbookViewId="0"/>
  </sheetViews>
  <sheetFormatPr defaultRowHeight="15"/>
  <cols>
    <col min="1" max="1" width="36.140625" bestFit="1" customWidth="1"/>
    <col min="2" max="2" width="11.28515625" bestFit="1" customWidth="1"/>
    <col min="3" max="3" width="19.85546875" bestFit="1" customWidth="1"/>
    <col min="4" max="4" width="14.5703125" bestFit="1" customWidth="1"/>
    <col min="5" max="5" width="23.7109375" bestFit="1" customWidth="1"/>
    <col min="6" max="6" width="16.140625" bestFit="1" customWidth="1"/>
    <col min="7" max="7" width="30" bestFit="1" customWidth="1"/>
  </cols>
  <sheetData>
    <row r="1" spans="1:7">
      <c r="A1" s="53" t="s">
        <v>614</v>
      </c>
      <c r="B1" s="53" t="s">
        <v>1074</v>
      </c>
      <c r="C1" s="53" t="s">
        <v>1077</v>
      </c>
      <c r="D1" s="53" t="s">
        <v>1078</v>
      </c>
      <c r="E1" s="53" t="s">
        <v>1079</v>
      </c>
      <c r="F1" s="53" t="s">
        <v>1080</v>
      </c>
      <c r="G1" s="53" t="s">
        <v>1081</v>
      </c>
    </row>
    <row r="2" spans="1:7">
      <c r="A2" t="s">
        <v>333</v>
      </c>
      <c r="B2" t="s">
        <v>111</v>
      </c>
    </row>
    <row r="3" spans="1:7">
      <c r="A3" t="s">
        <v>1082</v>
      </c>
      <c r="B3" t="s">
        <v>17</v>
      </c>
    </row>
    <row r="4" spans="1:7">
      <c r="A4" t="s">
        <v>279</v>
      </c>
      <c r="B4" t="s">
        <v>258</v>
      </c>
    </row>
    <row r="5" spans="1:7">
      <c r="A5" t="s">
        <v>333</v>
      </c>
      <c r="B5" t="s">
        <v>86</v>
      </c>
    </row>
    <row r="6" spans="1:7">
      <c r="A6" t="s">
        <v>1083</v>
      </c>
      <c r="B6" t="s">
        <v>111</v>
      </c>
    </row>
    <row r="7" spans="1:7">
      <c r="A7" t="s">
        <v>221</v>
      </c>
      <c r="B7" t="s">
        <v>235</v>
      </c>
    </row>
    <row r="8" spans="1:7">
      <c r="A8" t="s">
        <v>348</v>
      </c>
      <c r="B8" t="s">
        <v>238</v>
      </c>
    </row>
    <row r="9" spans="1:7">
      <c r="A9" t="s">
        <v>1084</v>
      </c>
      <c r="B9" t="s">
        <v>99</v>
      </c>
    </row>
    <row r="10" spans="1:7">
      <c r="A10" t="s">
        <v>1083</v>
      </c>
      <c r="B10" t="s">
        <v>86</v>
      </c>
    </row>
    <row r="11" spans="1:7">
      <c r="A11" t="s">
        <v>1085</v>
      </c>
      <c r="B11" t="s">
        <v>19</v>
      </c>
    </row>
    <row r="12" spans="1:7">
      <c r="A12" t="s">
        <v>547</v>
      </c>
      <c r="B12" t="s">
        <v>86</v>
      </c>
    </row>
    <row r="13" spans="1:7">
      <c r="A13" t="s">
        <v>1086</v>
      </c>
      <c r="B13" t="s">
        <v>99</v>
      </c>
    </row>
    <row r="14" spans="1:7">
      <c r="A14" t="s">
        <v>567</v>
      </c>
      <c r="B14" t="s">
        <v>443</v>
      </c>
    </row>
    <row r="15" spans="1:7">
      <c r="A15" t="s">
        <v>335</v>
      </c>
      <c r="B15" t="s">
        <v>86</v>
      </c>
    </row>
    <row r="16" spans="1:7">
      <c r="A16" t="s">
        <v>339</v>
      </c>
      <c r="B16" t="s">
        <v>99</v>
      </c>
    </row>
    <row r="17" spans="1:2">
      <c r="A17" t="s">
        <v>341</v>
      </c>
      <c r="B17" t="s">
        <v>86</v>
      </c>
    </row>
    <row r="18" spans="1:2">
      <c r="A18" t="s">
        <v>1087</v>
      </c>
      <c r="B18" t="s">
        <v>86</v>
      </c>
    </row>
    <row r="19" spans="1:2">
      <c r="A19" t="s">
        <v>255</v>
      </c>
      <c r="B19" t="s">
        <v>421</v>
      </c>
    </row>
    <row r="20" spans="1:2">
      <c r="A20" t="s">
        <v>1082</v>
      </c>
      <c r="B20" t="s">
        <v>235</v>
      </c>
    </row>
    <row r="21" spans="1:2">
      <c r="A21" t="s">
        <v>245</v>
      </c>
      <c r="B21" t="s">
        <v>159</v>
      </c>
    </row>
    <row r="22" spans="1:2">
      <c r="A22" t="s">
        <v>1088</v>
      </c>
      <c r="B22" t="s">
        <v>215</v>
      </c>
    </row>
    <row r="23" spans="1:2">
      <c r="A23" t="s">
        <v>335</v>
      </c>
      <c r="B23" t="s">
        <v>111</v>
      </c>
    </row>
    <row r="24" spans="1:2">
      <c r="A24" t="s">
        <v>1089</v>
      </c>
      <c r="B24" t="s">
        <v>111</v>
      </c>
    </row>
    <row r="25" spans="1:2">
      <c r="A25" t="s">
        <v>341</v>
      </c>
      <c r="B25" t="s">
        <v>111</v>
      </c>
    </row>
    <row r="26" spans="1:2">
      <c r="A26" t="s">
        <v>1090</v>
      </c>
      <c r="B26" t="s">
        <v>111</v>
      </c>
    </row>
    <row r="27" spans="1:2">
      <c r="A27" t="s">
        <v>1091</v>
      </c>
      <c r="B27" t="s">
        <v>111</v>
      </c>
    </row>
    <row r="28" spans="1:2">
      <c r="A28" t="s">
        <v>1092</v>
      </c>
      <c r="B28" t="s">
        <v>238</v>
      </c>
    </row>
    <row r="29" spans="1:2">
      <c r="A29" t="s">
        <v>1084</v>
      </c>
      <c r="B29" t="s">
        <v>86</v>
      </c>
    </row>
    <row r="30" spans="1:2">
      <c r="A30" t="s">
        <v>1090</v>
      </c>
      <c r="B30" t="s">
        <v>86</v>
      </c>
    </row>
    <row r="31" spans="1:2">
      <c r="A31" t="s">
        <v>800</v>
      </c>
      <c r="B31" t="s">
        <v>443</v>
      </c>
    </row>
    <row r="32" spans="1:2">
      <c r="A32" t="s">
        <v>1060</v>
      </c>
      <c r="B32" t="s">
        <v>522</v>
      </c>
    </row>
    <row r="33" spans="1:2">
      <c r="A33" t="s">
        <v>280</v>
      </c>
      <c r="B33" t="s">
        <v>16</v>
      </c>
    </row>
    <row r="34" spans="1:2">
      <c r="A34" t="s">
        <v>1064</v>
      </c>
      <c r="B34" t="s">
        <v>16</v>
      </c>
    </row>
    <row r="35" spans="1:2">
      <c r="A35" t="s">
        <v>547</v>
      </c>
      <c r="B35" t="s">
        <v>111</v>
      </c>
    </row>
    <row r="36" spans="1:2">
      <c r="A36" t="s">
        <v>1089</v>
      </c>
      <c r="B36" t="s">
        <v>86</v>
      </c>
    </row>
    <row r="37" spans="1:2">
      <c r="A37" t="s">
        <v>1093</v>
      </c>
      <c r="B37" t="s">
        <v>16</v>
      </c>
    </row>
    <row r="38" spans="1:2">
      <c r="A38" t="s">
        <v>279</v>
      </c>
      <c r="B38" t="s">
        <v>21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37"/>
  <dimension ref="A1:T864"/>
  <sheetViews>
    <sheetView topLeftCell="I1" workbookViewId="0">
      <selection sqref="A1:M1"/>
    </sheetView>
  </sheetViews>
  <sheetFormatPr defaultRowHeight="15"/>
  <cols>
    <col min="1" max="1" width="6.85546875" bestFit="1" customWidth="1"/>
    <col min="2" max="2" width="55.28515625" bestFit="1" customWidth="1"/>
    <col min="3" max="3" width="10.42578125" bestFit="1" customWidth="1"/>
    <col min="4" max="4" width="12.85546875" bestFit="1" customWidth="1"/>
    <col min="5" max="5" width="55.5703125" bestFit="1" customWidth="1"/>
    <col min="6" max="6" width="12" bestFit="1" customWidth="1"/>
    <col min="7" max="7" width="24.140625" bestFit="1" customWidth="1"/>
    <col min="8" max="8" width="48.28515625" bestFit="1" customWidth="1"/>
    <col min="9" max="9" width="19" bestFit="1" customWidth="1"/>
    <col min="10" max="10" width="100.5703125" bestFit="1" customWidth="1"/>
    <col min="11" max="11" width="12" bestFit="1" customWidth="1"/>
    <col min="12" max="12" width="9.85546875" bestFit="1" customWidth="1"/>
    <col min="13" max="13" width="14" bestFit="1" customWidth="1"/>
    <col min="16" max="16" width="10.28515625" bestFit="1" customWidth="1"/>
    <col min="17" max="17" width="133.85546875" bestFit="1" customWidth="1"/>
    <col min="19" max="19" width="12.85546875" bestFit="1" customWidth="1"/>
    <col min="20" max="20" width="20.7109375" bestFit="1" customWidth="1"/>
  </cols>
  <sheetData>
    <row r="1" spans="1:20">
      <c r="A1" s="53" t="s">
        <v>14</v>
      </c>
      <c r="B1" s="53" t="s">
        <v>15</v>
      </c>
      <c r="C1" s="53" t="s">
        <v>1094</v>
      </c>
      <c r="D1" s="53" t="s">
        <v>379</v>
      </c>
      <c r="E1" s="53" t="s">
        <v>1095</v>
      </c>
      <c r="F1" s="53" t="s">
        <v>172</v>
      </c>
      <c r="G1" s="53" t="s">
        <v>1096</v>
      </c>
      <c r="H1" s="53" t="s">
        <v>1097</v>
      </c>
      <c r="I1" s="53" t="s">
        <v>1098</v>
      </c>
      <c r="J1" s="53" t="s">
        <v>1099</v>
      </c>
      <c r="K1" s="53" t="s">
        <v>213</v>
      </c>
      <c r="L1" s="53" t="s">
        <v>1100</v>
      </c>
      <c r="M1" s="53" t="s">
        <v>1101</v>
      </c>
      <c r="P1" s="53" t="s">
        <v>2714</v>
      </c>
      <c r="Q1" s="53" t="s">
        <v>2715</v>
      </c>
      <c r="S1" s="53" t="s">
        <v>2840</v>
      </c>
      <c r="T1" s="53" t="s">
        <v>2841</v>
      </c>
    </row>
    <row r="2" spans="1:20">
      <c r="A2">
        <v>1</v>
      </c>
      <c r="B2" t="s">
        <v>1066</v>
      </c>
      <c r="C2" s="586">
        <v>46225</v>
      </c>
      <c r="D2" t="s">
        <v>307</v>
      </c>
      <c r="E2" t="s">
        <v>1102</v>
      </c>
      <c r="F2">
        <v>30</v>
      </c>
      <c r="G2" t="s">
        <v>94</v>
      </c>
      <c r="H2" t="s">
        <v>1103</v>
      </c>
      <c r="I2" t="s">
        <v>111</v>
      </c>
      <c r="J2" t="s">
        <v>1104</v>
      </c>
      <c r="K2">
        <v>28</v>
      </c>
      <c r="L2">
        <v>0.5</v>
      </c>
      <c r="M2">
        <v>840</v>
      </c>
      <c r="P2" t="s">
        <v>2716</v>
      </c>
      <c r="Q2" t="s">
        <v>2717</v>
      </c>
      <c r="S2" t="s">
        <v>307</v>
      </c>
      <c r="T2">
        <v>42700.304000000004</v>
      </c>
    </row>
    <row r="3" spans="1:20">
      <c r="A3">
        <v>1</v>
      </c>
      <c r="B3" t="s">
        <v>1066</v>
      </c>
      <c r="C3" s="586">
        <v>46225</v>
      </c>
      <c r="D3" t="s">
        <v>307</v>
      </c>
      <c r="E3" t="s">
        <v>1105</v>
      </c>
      <c r="F3">
        <v>0</v>
      </c>
      <c r="G3" t="s">
        <v>1106</v>
      </c>
      <c r="H3" t="s">
        <v>1107</v>
      </c>
      <c r="I3" t="s">
        <v>17</v>
      </c>
      <c r="J3" t="s">
        <v>1108</v>
      </c>
      <c r="K3">
        <v>0</v>
      </c>
      <c r="L3">
        <v>0</v>
      </c>
      <c r="M3">
        <v>0</v>
      </c>
      <c r="S3" t="s">
        <v>309</v>
      </c>
      <c r="T3">
        <v>85362.633264033269</v>
      </c>
    </row>
    <row r="4" spans="1:20">
      <c r="A4">
        <v>1</v>
      </c>
      <c r="B4" t="s">
        <v>1066</v>
      </c>
      <c r="C4" s="586">
        <v>46225</v>
      </c>
      <c r="D4" t="s">
        <v>307</v>
      </c>
      <c r="E4" t="s">
        <v>1109</v>
      </c>
      <c r="F4">
        <v>840</v>
      </c>
      <c r="G4" t="s">
        <v>1110</v>
      </c>
      <c r="H4" t="s">
        <v>1111</v>
      </c>
      <c r="I4" t="s">
        <v>258</v>
      </c>
      <c r="J4" t="s">
        <v>1112</v>
      </c>
      <c r="K4">
        <v>0</v>
      </c>
      <c r="L4">
        <v>0</v>
      </c>
      <c r="M4">
        <v>0</v>
      </c>
      <c r="S4" t="s">
        <v>331</v>
      </c>
      <c r="T4">
        <v>68166.03580041579</v>
      </c>
    </row>
    <row r="5" spans="1:20">
      <c r="A5">
        <v>2</v>
      </c>
      <c r="B5" t="s">
        <v>1063</v>
      </c>
      <c r="C5" s="586">
        <v>46225</v>
      </c>
      <c r="D5" t="s">
        <v>307</v>
      </c>
      <c r="E5" t="s">
        <v>1113</v>
      </c>
      <c r="F5">
        <v>2</v>
      </c>
      <c r="G5" t="s">
        <v>94</v>
      </c>
      <c r="H5" t="s">
        <v>1103</v>
      </c>
      <c r="I5" t="s">
        <v>86</v>
      </c>
      <c r="J5" t="s">
        <v>1114</v>
      </c>
      <c r="K5">
        <v>666</v>
      </c>
      <c r="L5">
        <v>12</v>
      </c>
      <c r="M5">
        <v>1332</v>
      </c>
      <c r="S5" t="s">
        <v>137</v>
      </c>
      <c r="T5">
        <v>114868843310519.38</v>
      </c>
    </row>
    <row r="6" spans="1:20">
      <c r="A6">
        <v>2</v>
      </c>
      <c r="B6" t="s">
        <v>1063</v>
      </c>
      <c r="C6" s="586">
        <v>46225</v>
      </c>
      <c r="D6" t="s">
        <v>307</v>
      </c>
      <c r="E6" t="s">
        <v>1105</v>
      </c>
      <c r="F6">
        <v>0</v>
      </c>
      <c r="G6" t="s">
        <v>1106</v>
      </c>
      <c r="H6" t="s">
        <v>1107</v>
      </c>
      <c r="I6" t="s">
        <v>17</v>
      </c>
      <c r="J6" t="s">
        <v>1115</v>
      </c>
      <c r="K6">
        <v>0</v>
      </c>
      <c r="L6">
        <v>0</v>
      </c>
      <c r="M6">
        <v>0</v>
      </c>
      <c r="S6" t="s">
        <v>140</v>
      </c>
      <c r="T6">
        <v>52034113972456.813</v>
      </c>
    </row>
    <row r="7" spans="1:20">
      <c r="A7">
        <v>2</v>
      </c>
      <c r="B7" t="s">
        <v>1063</v>
      </c>
      <c r="C7" s="586">
        <v>46225</v>
      </c>
      <c r="D7" t="s">
        <v>307</v>
      </c>
      <c r="E7" t="s">
        <v>1109</v>
      </c>
      <c r="F7">
        <v>1332</v>
      </c>
      <c r="G7" t="s">
        <v>1110</v>
      </c>
      <c r="H7" t="s">
        <v>1111</v>
      </c>
      <c r="I7" t="s">
        <v>258</v>
      </c>
      <c r="J7" t="s">
        <v>1116</v>
      </c>
      <c r="K7">
        <v>0</v>
      </c>
      <c r="L7">
        <v>0</v>
      </c>
      <c r="M7">
        <v>0</v>
      </c>
      <c r="S7" t="s">
        <v>138</v>
      </c>
      <c r="T7">
        <v>124409.84</v>
      </c>
    </row>
    <row r="8" spans="1:20">
      <c r="A8">
        <v>3</v>
      </c>
      <c r="B8" t="s">
        <v>1009</v>
      </c>
      <c r="C8" s="586">
        <v>46225</v>
      </c>
      <c r="D8" t="s">
        <v>307</v>
      </c>
      <c r="E8" t="s">
        <v>1105</v>
      </c>
      <c r="F8">
        <v>0</v>
      </c>
      <c r="G8" t="s">
        <v>1106</v>
      </c>
      <c r="H8" t="s">
        <v>1107</v>
      </c>
      <c r="I8" t="s">
        <v>17</v>
      </c>
      <c r="J8" t="s">
        <v>1117</v>
      </c>
      <c r="K8">
        <v>0</v>
      </c>
      <c r="L8">
        <v>0</v>
      </c>
      <c r="M8">
        <v>0</v>
      </c>
      <c r="S8" t="s">
        <v>158</v>
      </c>
      <c r="T8">
        <v>0</v>
      </c>
    </row>
    <row r="9" spans="1:20">
      <c r="A9">
        <v>3</v>
      </c>
      <c r="B9" t="s">
        <v>1009</v>
      </c>
      <c r="C9" s="586">
        <v>46225</v>
      </c>
      <c r="D9" t="s">
        <v>307</v>
      </c>
      <c r="E9" t="s">
        <v>1109</v>
      </c>
      <c r="F9">
        <v>0</v>
      </c>
      <c r="G9" t="s">
        <v>1110</v>
      </c>
      <c r="H9" t="s">
        <v>1111</v>
      </c>
      <c r="I9" t="s">
        <v>258</v>
      </c>
      <c r="J9" t="s">
        <v>1118</v>
      </c>
      <c r="K9">
        <v>0</v>
      </c>
      <c r="L9">
        <v>0</v>
      </c>
      <c r="M9">
        <v>0</v>
      </c>
      <c r="S9" t="s">
        <v>141</v>
      </c>
      <c r="T9">
        <v>9450</v>
      </c>
    </row>
    <row r="10" spans="1:20">
      <c r="A10">
        <v>4</v>
      </c>
      <c r="B10" t="s">
        <v>1004</v>
      </c>
      <c r="C10" s="586">
        <v>46225</v>
      </c>
      <c r="D10" t="s">
        <v>307</v>
      </c>
      <c r="E10" t="s">
        <v>1105</v>
      </c>
      <c r="F10">
        <v>0</v>
      </c>
      <c r="G10" t="s">
        <v>1106</v>
      </c>
      <c r="H10" t="s">
        <v>1107</v>
      </c>
      <c r="I10" t="s">
        <v>17</v>
      </c>
      <c r="J10" t="s">
        <v>1119</v>
      </c>
      <c r="K10">
        <v>0</v>
      </c>
      <c r="L10">
        <v>0</v>
      </c>
      <c r="M10">
        <v>0</v>
      </c>
      <c r="S10" t="s">
        <v>305</v>
      </c>
      <c r="T10">
        <v>7484.8</v>
      </c>
    </row>
    <row r="11" spans="1:20">
      <c r="A11">
        <v>4</v>
      </c>
      <c r="B11" t="s">
        <v>1004</v>
      </c>
      <c r="C11" s="586">
        <v>46225</v>
      </c>
      <c r="D11" t="s">
        <v>307</v>
      </c>
      <c r="E11" t="s">
        <v>1109</v>
      </c>
      <c r="F11">
        <v>0</v>
      </c>
      <c r="G11" t="s">
        <v>1110</v>
      </c>
      <c r="H11" t="s">
        <v>1111</v>
      </c>
      <c r="I11" t="s">
        <v>258</v>
      </c>
      <c r="J11" t="s">
        <v>1120</v>
      </c>
      <c r="K11">
        <v>0</v>
      </c>
      <c r="L11">
        <v>0</v>
      </c>
      <c r="M11">
        <v>0</v>
      </c>
      <c r="S11" t="s">
        <v>139</v>
      </c>
      <c r="T11">
        <v>0</v>
      </c>
    </row>
    <row r="12" spans="1:20">
      <c r="A12">
        <v>5</v>
      </c>
      <c r="B12" t="s">
        <v>1003</v>
      </c>
      <c r="C12" s="586">
        <v>46225</v>
      </c>
      <c r="D12" t="s">
        <v>307</v>
      </c>
      <c r="E12" t="s">
        <v>1102</v>
      </c>
      <c r="F12">
        <v>24</v>
      </c>
      <c r="G12" t="s">
        <v>94</v>
      </c>
      <c r="H12" t="s">
        <v>1103</v>
      </c>
      <c r="I12" t="s">
        <v>111</v>
      </c>
      <c r="J12" t="s">
        <v>1121</v>
      </c>
      <c r="K12">
        <v>28</v>
      </c>
      <c r="L12">
        <v>0.5</v>
      </c>
      <c r="M12">
        <v>672</v>
      </c>
      <c r="S12" t="s">
        <v>188</v>
      </c>
      <c r="T12">
        <v>0</v>
      </c>
    </row>
    <row r="13" spans="1:20">
      <c r="A13">
        <v>5</v>
      </c>
      <c r="B13" t="s">
        <v>1003</v>
      </c>
      <c r="C13" s="586">
        <v>46225</v>
      </c>
      <c r="D13" t="s">
        <v>307</v>
      </c>
      <c r="E13" t="s">
        <v>1122</v>
      </c>
      <c r="F13">
        <v>15</v>
      </c>
      <c r="G13" t="s">
        <v>1123</v>
      </c>
      <c r="H13" t="s">
        <v>1124</v>
      </c>
      <c r="I13" t="s">
        <v>111</v>
      </c>
      <c r="J13" t="s">
        <v>1125</v>
      </c>
      <c r="K13">
        <v>66</v>
      </c>
      <c r="L13">
        <v>1</v>
      </c>
      <c r="M13">
        <v>990</v>
      </c>
      <c r="S13" t="s">
        <v>446</v>
      </c>
      <c r="T13">
        <v>0</v>
      </c>
    </row>
    <row r="14" spans="1:20">
      <c r="A14">
        <v>5</v>
      </c>
      <c r="B14" t="s">
        <v>1003</v>
      </c>
      <c r="C14" s="586">
        <v>46225</v>
      </c>
      <c r="D14" t="s">
        <v>307</v>
      </c>
      <c r="E14" t="s">
        <v>1126</v>
      </c>
      <c r="F14">
        <v>14</v>
      </c>
      <c r="G14" t="s">
        <v>404</v>
      </c>
      <c r="H14" t="s">
        <v>1127</v>
      </c>
      <c r="I14" t="s">
        <v>235</v>
      </c>
      <c r="J14" t="s">
        <v>1128</v>
      </c>
      <c r="K14">
        <v>270</v>
      </c>
      <c r="L14">
        <v>1</v>
      </c>
      <c r="M14">
        <v>3780</v>
      </c>
      <c r="S14" t="s">
        <v>142</v>
      </c>
      <c r="T14">
        <v>0</v>
      </c>
    </row>
    <row r="15" spans="1:20">
      <c r="A15">
        <v>5</v>
      </c>
      <c r="B15" t="s">
        <v>1003</v>
      </c>
      <c r="C15" s="586">
        <v>46225</v>
      </c>
      <c r="D15" t="s">
        <v>307</v>
      </c>
      <c r="E15" t="s">
        <v>1105</v>
      </c>
      <c r="F15">
        <v>14</v>
      </c>
      <c r="G15" t="s">
        <v>1106</v>
      </c>
      <c r="H15" t="s">
        <v>1107</v>
      </c>
      <c r="I15" t="s">
        <v>17</v>
      </c>
      <c r="J15" t="s">
        <v>1129</v>
      </c>
      <c r="K15">
        <v>0</v>
      </c>
      <c r="L15">
        <v>0</v>
      </c>
      <c r="M15">
        <v>0</v>
      </c>
      <c r="S15" s="53" t="s">
        <v>2842</v>
      </c>
      <c r="T15" s="53">
        <v>166902957620549.81</v>
      </c>
    </row>
    <row r="16" spans="1:20">
      <c r="A16">
        <v>5</v>
      </c>
      <c r="B16" t="s">
        <v>1003</v>
      </c>
      <c r="C16" s="586">
        <v>46225</v>
      </c>
      <c r="D16" t="s">
        <v>307</v>
      </c>
      <c r="E16" t="s">
        <v>1109</v>
      </c>
      <c r="F16">
        <v>5442</v>
      </c>
      <c r="G16" t="s">
        <v>1110</v>
      </c>
      <c r="H16" t="s">
        <v>1111</v>
      </c>
      <c r="I16" t="s">
        <v>258</v>
      </c>
      <c r="J16" t="s">
        <v>1130</v>
      </c>
      <c r="K16">
        <v>0</v>
      </c>
      <c r="L16">
        <v>0</v>
      </c>
      <c r="M16">
        <v>0</v>
      </c>
    </row>
    <row r="17" spans="1:13">
      <c r="A17">
        <v>6</v>
      </c>
      <c r="B17" t="s">
        <v>1002</v>
      </c>
      <c r="C17" s="586">
        <v>46225</v>
      </c>
      <c r="D17" t="s">
        <v>307</v>
      </c>
      <c r="E17" t="s">
        <v>1105</v>
      </c>
      <c r="F17">
        <v>0</v>
      </c>
      <c r="G17" t="s">
        <v>1106</v>
      </c>
      <c r="H17" t="s">
        <v>1107</v>
      </c>
      <c r="I17" t="s">
        <v>17</v>
      </c>
      <c r="J17" t="s">
        <v>1131</v>
      </c>
      <c r="K17">
        <v>0</v>
      </c>
      <c r="L17">
        <v>0</v>
      </c>
      <c r="M17">
        <v>0</v>
      </c>
    </row>
    <row r="18" spans="1:13">
      <c r="A18">
        <v>6</v>
      </c>
      <c r="B18" t="s">
        <v>1002</v>
      </c>
      <c r="C18" s="586">
        <v>46225</v>
      </c>
      <c r="D18" t="s">
        <v>307</v>
      </c>
      <c r="E18" t="s">
        <v>1109</v>
      </c>
      <c r="F18">
        <v>0</v>
      </c>
      <c r="G18" t="s">
        <v>1110</v>
      </c>
      <c r="H18" t="s">
        <v>1111</v>
      </c>
      <c r="I18" t="s">
        <v>258</v>
      </c>
      <c r="J18" t="s">
        <v>1132</v>
      </c>
      <c r="K18">
        <v>0</v>
      </c>
      <c r="L18">
        <v>0</v>
      </c>
      <c r="M18">
        <v>0</v>
      </c>
    </row>
    <row r="19" spans="1:13">
      <c r="A19">
        <v>7</v>
      </c>
      <c r="B19" t="s">
        <v>999</v>
      </c>
      <c r="C19" s="586">
        <v>46225</v>
      </c>
      <c r="D19" t="s">
        <v>307</v>
      </c>
      <c r="E19" t="s">
        <v>1105</v>
      </c>
      <c r="F19">
        <v>0</v>
      </c>
      <c r="G19" t="s">
        <v>1106</v>
      </c>
      <c r="H19" t="s">
        <v>1107</v>
      </c>
      <c r="I19" t="s">
        <v>17</v>
      </c>
      <c r="J19" t="s">
        <v>1133</v>
      </c>
      <c r="K19">
        <v>0</v>
      </c>
      <c r="L19">
        <v>0</v>
      </c>
      <c r="M19">
        <v>0</v>
      </c>
    </row>
    <row r="20" spans="1:13">
      <c r="A20">
        <v>7</v>
      </c>
      <c r="B20" t="s">
        <v>999</v>
      </c>
      <c r="C20" s="586">
        <v>46225</v>
      </c>
      <c r="D20" t="s">
        <v>307</v>
      </c>
      <c r="E20" t="s">
        <v>1109</v>
      </c>
      <c r="F20">
        <v>0</v>
      </c>
      <c r="G20" t="s">
        <v>1110</v>
      </c>
      <c r="H20" t="s">
        <v>1111</v>
      </c>
      <c r="I20" t="s">
        <v>258</v>
      </c>
      <c r="J20" t="s">
        <v>1134</v>
      </c>
      <c r="K20">
        <v>0</v>
      </c>
      <c r="L20">
        <v>0</v>
      </c>
      <c r="M20">
        <v>0</v>
      </c>
    </row>
    <row r="21" spans="1:13">
      <c r="A21">
        <v>8</v>
      </c>
      <c r="B21" t="s">
        <v>993</v>
      </c>
      <c r="C21" s="586">
        <v>46225</v>
      </c>
      <c r="D21" t="s">
        <v>307</v>
      </c>
      <c r="E21" t="s">
        <v>1105</v>
      </c>
      <c r="F21">
        <v>0</v>
      </c>
      <c r="G21" t="s">
        <v>1106</v>
      </c>
      <c r="H21" t="s">
        <v>1107</v>
      </c>
      <c r="I21" t="s">
        <v>17</v>
      </c>
      <c r="J21" t="s">
        <v>1135</v>
      </c>
      <c r="K21">
        <v>0</v>
      </c>
      <c r="L21">
        <v>0</v>
      </c>
      <c r="M21">
        <v>0</v>
      </c>
    </row>
    <row r="22" spans="1:13">
      <c r="A22">
        <v>8</v>
      </c>
      <c r="B22" t="s">
        <v>993</v>
      </c>
      <c r="C22" s="586">
        <v>46225</v>
      </c>
      <c r="D22" t="s">
        <v>307</v>
      </c>
      <c r="E22" t="s">
        <v>1109</v>
      </c>
      <c r="F22">
        <v>0</v>
      </c>
      <c r="G22" t="s">
        <v>1110</v>
      </c>
      <c r="H22" t="s">
        <v>1111</v>
      </c>
      <c r="I22" t="s">
        <v>258</v>
      </c>
      <c r="J22" t="s">
        <v>1136</v>
      </c>
      <c r="K22">
        <v>0</v>
      </c>
      <c r="L22">
        <v>0</v>
      </c>
      <c r="M22">
        <v>0</v>
      </c>
    </row>
    <row r="23" spans="1:13">
      <c r="A23">
        <v>9</v>
      </c>
      <c r="B23" t="s">
        <v>905</v>
      </c>
      <c r="C23" s="586">
        <v>46225</v>
      </c>
      <c r="D23" t="s">
        <v>307</v>
      </c>
      <c r="E23" t="s">
        <v>1105</v>
      </c>
      <c r="F23">
        <v>0</v>
      </c>
      <c r="G23" t="s">
        <v>1106</v>
      </c>
      <c r="H23" t="s">
        <v>1107</v>
      </c>
      <c r="I23" t="s">
        <v>17</v>
      </c>
      <c r="J23" t="s">
        <v>1137</v>
      </c>
      <c r="K23">
        <v>0</v>
      </c>
      <c r="L23">
        <v>0</v>
      </c>
      <c r="M23">
        <v>0</v>
      </c>
    </row>
    <row r="24" spans="1:13">
      <c r="A24">
        <v>9</v>
      </c>
      <c r="B24" t="s">
        <v>905</v>
      </c>
      <c r="C24" s="586">
        <v>46225</v>
      </c>
      <c r="D24" t="s">
        <v>307</v>
      </c>
      <c r="E24" t="s">
        <v>1109</v>
      </c>
      <c r="F24">
        <v>0</v>
      </c>
      <c r="G24" t="s">
        <v>1110</v>
      </c>
      <c r="H24" t="s">
        <v>1111</v>
      </c>
      <c r="I24" t="s">
        <v>258</v>
      </c>
      <c r="J24" t="s">
        <v>1138</v>
      </c>
      <c r="K24">
        <v>0</v>
      </c>
      <c r="L24">
        <v>0</v>
      </c>
      <c r="M24">
        <v>0</v>
      </c>
    </row>
    <row r="25" spans="1:13">
      <c r="A25">
        <v>10</v>
      </c>
      <c r="B25" t="s">
        <v>853</v>
      </c>
      <c r="C25" s="586">
        <v>46225</v>
      </c>
      <c r="D25" t="s">
        <v>307</v>
      </c>
      <c r="E25" t="s">
        <v>1105</v>
      </c>
      <c r="F25">
        <v>0</v>
      </c>
      <c r="G25" t="s">
        <v>1106</v>
      </c>
      <c r="H25" t="s">
        <v>1107</v>
      </c>
      <c r="I25" t="s">
        <v>17</v>
      </c>
      <c r="J25" t="s">
        <v>1139</v>
      </c>
      <c r="K25">
        <v>0</v>
      </c>
      <c r="L25">
        <v>0</v>
      </c>
      <c r="M25">
        <v>0</v>
      </c>
    </row>
    <row r="26" spans="1:13">
      <c r="A26">
        <v>10</v>
      </c>
      <c r="B26" t="s">
        <v>853</v>
      </c>
      <c r="C26" s="586">
        <v>46225</v>
      </c>
      <c r="D26" t="s">
        <v>307</v>
      </c>
      <c r="E26" t="s">
        <v>1109</v>
      </c>
      <c r="F26">
        <v>0</v>
      </c>
      <c r="G26" t="s">
        <v>1110</v>
      </c>
      <c r="H26" t="s">
        <v>1111</v>
      </c>
      <c r="I26" t="s">
        <v>258</v>
      </c>
      <c r="J26" t="s">
        <v>1140</v>
      </c>
      <c r="K26">
        <v>0</v>
      </c>
      <c r="L26">
        <v>0</v>
      </c>
      <c r="M26">
        <v>0</v>
      </c>
    </row>
    <row r="27" spans="1:13">
      <c r="A27">
        <v>11</v>
      </c>
      <c r="B27" t="s">
        <v>850</v>
      </c>
      <c r="C27" s="586">
        <v>46225</v>
      </c>
      <c r="D27" t="s">
        <v>307</v>
      </c>
      <c r="E27" t="s">
        <v>1105</v>
      </c>
      <c r="F27">
        <v>0</v>
      </c>
      <c r="G27" t="s">
        <v>1106</v>
      </c>
      <c r="H27" t="s">
        <v>1107</v>
      </c>
      <c r="I27" t="s">
        <v>17</v>
      </c>
      <c r="J27" t="s">
        <v>1141</v>
      </c>
      <c r="K27">
        <v>0</v>
      </c>
      <c r="L27">
        <v>0</v>
      </c>
      <c r="M27">
        <v>0</v>
      </c>
    </row>
    <row r="28" spans="1:13">
      <c r="A28">
        <v>11</v>
      </c>
      <c r="B28" t="s">
        <v>850</v>
      </c>
      <c r="C28" s="586">
        <v>46225</v>
      </c>
      <c r="D28" t="s">
        <v>307</v>
      </c>
      <c r="E28" t="s">
        <v>1109</v>
      </c>
      <c r="F28">
        <v>0</v>
      </c>
      <c r="G28" t="s">
        <v>1110</v>
      </c>
      <c r="H28" t="s">
        <v>1111</v>
      </c>
      <c r="I28" t="s">
        <v>258</v>
      </c>
      <c r="J28" t="s">
        <v>1142</v>
      </c>
      <c r="K28">
        <v>0</v>
      </c>
      <c r="L28">
        <v>0</v>
      </c>
      <c r="M28">
        <v>0</v>
      </c>
    </row>
    <row r="29" spans="1:13">
      <c r="A29">
        <v>12</v>
      </c>
      <c r="B29" t="s">
        <v>797</v>
      </c>
      <c r="C29" s="586">
        <v>46225</v>
      </c>
      <c r="D29" t="s">
        <v>307</v>
      </c>
      <c r="E29" t="s">
        <v>1105</v>
      </c>
      <c r="F29">
        <v>0</v>
      </c>
      <c r="G29" t="s">
        <v>1106</v>
      </c>
      <c r="H29" t="s">
        <v>1107</v>
      </c>
      <c r="I29" t="s">
        <v>17</v>
      </c>
      <c r="J29" t="s">
        <v>1143</v>
      </c>
      <c r="K29">
        <v>0</v>
      </c>
      <c r="L29">
        <v>0</v>
      </c>
      <c r="M29">
        <v>0</v>
      </c>
    </row>
    <row r="30" spans="1:13">
      <c r="A30">
        <v>12</v>
      </c>
      <c r="B30" t="s">
        <v>797</v>
      </c>
      <c r="C30" s="586">
        <v>46225</v>
      </c>
      <c r="D30" t="s">
        <v>307</v>
      </c>
      <c r="E30" t="s">
        <v>1109</v>
      </c>
      <c r="F30">
        <v>0</v>
      </c>
      <c r="G30" t="s">
        <v>1110</v>
      </c>
      <c r="H30" t="s">
        <v>1111</v>
      </c>
      <c r="I30" t="s">
        <v>258</v>
      </c>
      <c r="J30" t="s">
        <v>1144</v>
      </c>
      <c r="K30">
        <v>0</v>
      </c>
      <c r="L30">
        <v>0</v>
      </c>
      <c r="M30">
        <v>0</v>
      </c>
    </row>
    <row r="31" spans="1:13">
      <c r="A31">
        <v>13</v>
      </c>
      <c r="B31" t="s">
        <v>818</v>
      </c>
      <c r="C31" s="586">
        <v>46225</v>
      </c>
      <c r="D31" t="s">
        <v>307</v>
      </c>
      <c r="E31" t="s">
        <v>1149</v>
      </c>
      <c r="F31">
        <v>4</v>
      </c>
      <c r="G31" t="s">
        <v>9</v>
      </c>
      <c r="H31" t="s">
        <v>1150</v>
      </c>
      <c r="I31" t="s">
        <v>238</v>
      </c>
      <c r="J31" t="s">
        <v>2718</v>
      </c>
      <c r="K31">
        <v>350</v>
      </c>
      <c r="L31">
        <v>1</v>
      </c>
      <c r="M31">
        <v>1400</v>
      </c>
    </row>
    <row r="32" spans="1:13">
      <c r="A32">
        <v>13</v>
      </c>
      <c r="B32" t="s">
        <v>818</v>
      </c>
      <c r="C32" s="586">
        <v>46225</v>
      </c>
      <c r="D32" t="s">
        <v>307</v>
      </c>
      <c r="E32" t="s">
        <v>1105</v>
      </c>
      <c r="F32">
        <v>4</v>
      </c>
      <c r="G32" t="s">
        <v>1106</v>
      </c>
      <c r="H32" t="s">
        <v>1107</v>
      </c>
      <c r="I32" t="s">
        <v>17</v>
      </c>
      <c r="J32" t="s">
        <v>1145</v>
      </c>
      <c r="K32">
        <v>0</v>
      </c>
      <c r="L32">
        <v>0</v>
      </c>
      <c r="M32">
        <v>0</v>
      </c>
    </row>
    <row r="33" spans="1:13">
      <c r="A33">
        <v>13</v>
      </c>
      <c r="B33" t="s">
        <v>818</v>
      </c>
      <c r="C33" s="586">
        <v>46225</v>
      </c>
      <c r="D33" t="s">
        <v>307</v>
      </c>
      <c r="E33" t="s">
        <v>1109</v>
      </c>
      <c r="F33">
        <v>1400</v>
      </c>
      <c r="G33" t="s">
        <v>1110</v>
      </c>
      <c r="H33" t="s">
        <v>1111</v>
      </c>
      <c r="I33" t="s">
        <v>258</v>
      </c>
      <c r="J33" t="s">
        <v>1146</v>
      </c>
      <c r="K33">
        <v>0</v>
      </c>
      <c r="L33">
        <v>0</v>
      </c>
      <c r="M33">
        <v>0</v>
      </c>
    </row>
    <row r="34" spans="1:13">
      <c r="A34">
        <v>14</v>
      </c>
      <c r="B34" t="s">
        <v>928</v>
      </c>
      <c r="C34" s="586">
        <v>46225</v>
      </c>
      <c r="D34" t="s">
        <v>307</v>
      </c>
      <c r="E34" t="s">
        <v>1105</v>
      </c>
      <c r="F34">
        <v>0</v>
      </c>
      <c r="G34" t="s">
        <v>1106</v>
      </c>
      <c r="H34" t="s">
        <v>1107</v>
      </c>
      <c r="I34" t="s">
        <v>17</v>
      </c>
      <c r="J34" t="s">
        <v>1147</v>
      </c>
      <c r="K34">
        <v>0</v>
      </c>
      <c r="L34">
        <v>0</v>
      </c>
      <c r="M34">
        <v>0</v>
      </c>
    </row>
    <row r="35" spans="1:13">
      <c r="A35">
        <v>14</v>
      </c>
      <c r="B35" t="s">
        <v>928</v>
      </c>
      <c r="C35" s="586">
        <v>46225</v>
      </c>
      <c r="D35" t="s">
        <v>307</v>
      </c>
      <c r="E35" t="s">
        <v>1109</v>
      </c>
      <c r="F35">
        <v>0</v>
      </c>
      <c r="G35" t="s">
        <v>1110</v>
      </c>
      <c r="H35" t="s">
        <v>1111</v>
      </c>
      <c r="I35" t="s">
        <v>258</v>
      </c>
      <c r="J35" t="s">
        <v>1148</v>
      </c>
      <c r="K35">
        <v>0</v>
      </c>
      <c r="L35">
        <v>0</v>
      </c>
      <c r="M35">
        <v>0</v>
      </c>
    </row>
    <row r="36" spans="1:13">
      <c r="A36">
        <v>15</v>
      </c>
      <c r="B36" t="s">
        <v>931</v>
      </c>
      <c r="C36" s="586">
        <v>46225</v>
      </c>
      <c r="D36" t="s">
        <v>307</v>
      </c>
      <c r="E36" t="s">
        <v>1105</v>
      </c>
      <c r="F36">
        <v>0</v>
      </c>
      <c r="G36" t="s">
        <v>1106</v>
      </c>
      <c r="H36" t="s">
        <v>1107</v>
      </c>
      <c r="I36" t="s">
        <v>17</v>
      </c>
      <c r="J36" t="s">
        <v>1151</v>
      </c>
      <c r="K36">
        <v>0</v>
      </c>
      <c r="L36">
        <v>0</v>
      </c>
      <c r="M36">
        <v>0</v>
      </c>
    </row>
    <row r="37" spans="1:13">
      <c r="A37">
        <v>15</v>
      </c>
      <c r="B37" t="s">
        <v>931</v>
      </c>
      <c r="C37" s="586">
        <v>46225</v>
      </c>
      <c r="D37" t="s">
        <v>307</v>
      </c>
      <c r="E37" t="s">
        <v>1109</v>
      </c>
      <c r="F37">
        <v>0</v>
      </c>
      <c r="G37" t="s">
        <v>1110</v>
      </c>
      <c r="H37" t="s">
        <v>1111</v>
      </c>
      <c r="I37" t="s">
        <v>258</v>
      </c>
      <c r="J37" t="s">
        <v>1152</v>
      </c>
      <c r="K37">
        <v>0</v>
      </c>
      <c r="L37">
        <v>0</v>
      </c>
      <c r="M37">
        <v>0</v>
      </c>
    </row>
    <row r="38" spans="1:13">
      <c r="A38">
        <v>16</v>
      </c>
      <c r="B38" t="s">
        <v>1153</v>
      </c>
      <c r="C38" s="586">
        <v>46225</v>
      </c>
      <c r="D38" t="s">
        <v>307</v>
      </c>
      <c r="E38" t="s">
        <v>1105</v>
      </c>
      <c r="F38">
        <v>0</v>
      </c>
      <c r="G38" t="s">
        <v>1106</v>
      </c>
      <c r="H38" t="s">
        <v>1107</v>
      </c>
      <c r="I38" t="s">
        <v>17</v>
      </c>
      <c r="J38" t="s">
        <v>1154</v>
      </c>
      <c r="K38">
        <v>0</v>
      </c>
      <c r="L38">
        <v>0</v>
      </c>
      <c r="M38">
        <v>0</v>
      </c>
    </row>
    <row r="39" spans="1:13">
      <c r="A39">
        <v>16</v>
      </c>
      <c r="B39" t="s">
        <v>1153</v>
      </c>
      <c r="C39" s="586">
        <v>46225</v>
      </c>
      <c r="D39" t="s">
        <v>307</v>
      </c>
      <c r="E39" t="s">
        <v>1109</v>
      </c>
      <c r="F39">
        <v>0</v>
      </c>
      <c r="G39" t="s">
        <v>1110</v>
      </c>
      <c r="H39" t="s">
        <v>1111</v>
      </c>
      <c r="I39" t="s">
        <v>258</v>
      </c>
      <c r="J39" t="s">
        <v>1155</v>
      </c>
      <c r="K39">
        <v>0</v>
      </c>
      <c r="L39">
        <v>0</v>
      </c>
      <c r="M39">
        <v>0</v>
      </c>
    </row>
    <row r="40" spans="1:13">
      <c r="A40">
        <v>17</v>
      </c>
      <c r="B40" t="s">
        <v>544</v>
      </c>
      <c r="C40" s="586">
        <v>46225</v>
      </c>
      <c r="D40" t="s">
        <v>307</v>
      </c>
      <c r="E40" t="s">
        <v>1105</v>
      </c>
      <c r="F40">
        <v>0</v>
      </c>
      <c r="G40" t="s">
        <v>1106</v>
      </c>
      <c r="H40" t="s">
        <v>1107</v>
      </c>
      <c r="I40" t="s">
        <v>17</v>
      </c>
      <c r="J40" t="s">
        <v>1156</v>
      </c>
      <c r="K40">
        <v>0</v>
      </c>
      <c r="L40">
        <v>0</v>
      </c>
      <c r="M40">
        <v>0</v>
      </c>
    </row>
    <row r="41" spans="1:13">
      <c r="A41">
        <v>17</v>
      </c>
      <c r="B41" t="s">
        <v>544</v>
      </c>
      <c r="C41" s="586">
        <v>46225</v>
      </c>
      <c r="D41" t="s">
        <v>307</v>
      </c>
      <c r="E41" t="s">
        <v>1109</v>
      </c>
      <c r="F41">
        <v>0</v>
      </c>
      <c r="G41" t="s">
        <v>1110</v>
      </c>
      <c r="H41" t="s">
        <v>1111</v>
      </c>
      <c r="I41" t="s">
        <v>258</v>
      </c>
      <c r="J41" t="s">
        <v>1157</v>
      </c>
      <c r="K41">
        <v>0</v>
      </c>
      <c r="L41">
        <v>0</v>
      </c>
      <c r="M41">
        <v>0</v>
      </c>
    </row>
    <row r="42" spans="1:13">
      <c r="A42">
        <v>18</v>
      </c>
      <c r="B42" t="s">
        <v>1158</v>
      </c>
      <c r="C42" s="586">
        <v>46225</v>
      </c>
      <c r="D42" t="s">
        <v>307</v>
      </c>
      <c r="E42" t="s">
        <v>1113</v>
      </c>
      <c r="F42">
        <v>1</v>
      </c>
      <c r="G42" t="s">
        <v>94</v>
      </c>
      <c r="H42" t="s">
        <v>1103</v>
      </c>
      <c r="I42" t="s">
        <v>86</v>
      </c>
      <c r="J42" t="s">
        <v>2719</v>
      </c>
      <c r="K42">
        <v>684</v>
      </c>
      <c r="L42">
        <v>12</v>
      </c>
      <c r="M42">
        <v>684</v>
      </c>
    </row>
    <row r="43" spans="1:13">
      <c r="A43">
        <v>18</v>
      </c>
      <c r="B43" t="s">
        <v>1158</v>
      </c>
      <c r="C43" s="586">
        <v>46225</v>
      </c>
      <c r="D43" t="s">
        <v>307</v>
      </c>
      <c r="E43" t="s">
        <v>1105</v>
      </c>
      <c r="F43">
        <v>0</v>
      </c>
      <c r="G43" t="s">
        <v>1106</v>
      </c>
      <c r="H43" t="s">
        <v>1107</v>
      </c>
      <c r="I43" t="s">
        <v>17</v>
      </c>
      <c r="J43" t="s">
        <v>1159</v>
      </c>
      <c r="K43">
        <v>0</v>
      </c>
      <c r="L43">
        <v>0</v>
      </c>
      <c r="M43">
        <v>0</v>
      </c>
    </row>
    <row r="44" spans="1:13">
      <c r="A44">
        <v>18</v>
      </c>
      <c r="B44" t="s">
        <v>1158</v>
      </c>
      <c r="C44" s="586">
        <v>46225</v>
      </c>
      <c r="D44" t="s">
        <v>307</v>
      </c>
      <c r="E44" t="s">
        <v>1109</v>
      </c>
      <c r="F44">
        <v>684</v>
      </c>
      <c r="G44" t="s">
        <v>1110</v>
      </c>
      <c r="H44" t="s">
        <v>1111</v>
      </c>
      <c r="I44" t="s">
        <v>258</v>
      </c>
      <c r="J44" t="s">
        <v>1160</v>
      </c>
      <c r="K44">
        <v>0</v>
      </c>
      <c r="L44">
        <v>0</v>
      </c>
      <c r="M44">
        <v>0</v>
      </c>
    </row>
    <row r="45" spans="1:13">
      <c r="A45">
        <v>19</v>
      </c>
      <c r="B45" t="s">
        <v>543</v>
      </c>
      <c r="C45" s="586">
        <v>46225</v>
      </c>
      <c r="D45" t="s">
        <v>307</v>
      </c>
      <c r="E45" t="s">
        <v>1105</v>
      </c>
      <c r="F45">
        <v>0</v>
      </c>
      <c r="G45" t="s">
        <v>1106</v>
      </c>
      <c r="H45" t="s">
        <v>1107</v>
      </c>
      <c r="I45" t="s">
        <v>17</v>
      </c>
      <c r="J45" t="s">
        <v>1161</v>
      </c>
      <c r="K45">
        <v>0</v>
      </c>
      <c r="L45">
        <v>0</v>
      </c>
      <c r="M45">
        <v>0</v>
      </c>
    </row>
    <row r="46" spans="1:13">
      <c r="A46">
        <v>19</v>
      </c>
      <c r="B46" t="s">
        <v>543</v>
      </c>
      <c r="C46" s="586">
        <v>46225</v>
      </c>
      <c r="D46" t="s">
        <v>307</v>
      </c>
      <c r="E46" t="s">
        <v>1109</v>
      </c>
      <c r="F46">
        <v>0</v>
      </c>
      <c r="G46" t="s">
        <v>1110</v>
      </c>
      <c r="H46" t="s">
        <v>1111</v>
      </c>
      <c r="I46" t="s">
        <v>258</v>
      </c>
      <c r="J46" t="s">
        <v>1162</v>
      </c>
      <c r="K46">
        <v>0</v>
      </c>
      <c r="L46">
        <v>0</v>
      </c>
      <c r="M46">
        <v>0</v>
      </c>
    </row>
    <row r="47" spans="1:13">
      <c r="A47">
        <v>20</v>
      </c>
      <c r="B47" t="s">
        <v>842</v>
      </c>
      <c r="C47" s="586">
        <v>46225</v>
      </c>
      <c r="D47" t="s">
        <v>307</v>
      </c>
      <c r="E47" t="s">
        <v>1102</v>
      </c>
      <c r="F47">
        <v>40</v>
      </c>
      <c r="G47" t="s">
        <v>94</v>
      </c>
      <c r="H47" t="s">
        <v>1103</v>
      </c>
      <c r="I47" t="s">
        <v>111</v>
      </c>
      <c r="J47" t="s">
        <v>1163</v>
      </c>
      <c r="K47">
        <v>28</v>
      </c>
      <c r="L47">
        <v>0.5</v>
      </c>
      <c r="M47">
        <v>1120</v>
      </c>
    </row>
    <row r="48" spans="1:13">
      <c r="A48">
        <v>20</v>
      </c>
      <c r="B48" t="s">
        <v>842</v>
      </c>
      <c r="C48" s="586">
        <v>46225</v>
      </c>
      <c r="D48" t="s">
        <v>307</v>
      </c>
      <c r="E48" t="s">
        <v>1105</v>
      </c>
      <c r="F48">
        <v>0</v>
      </c>
      <c r="G48" t="s">
        <v>1106</v>
      </c>
      <c r="H48" t="s">
        <v>1107</v>
      </c>
      <c r="I48" t="s">
        <v>17</v>
      </c>
      <c r="J48" t="s">
        <v>1164</v>
      </c>
      <c r="K48">
        <v>0</v>
      </c>
      <c r="L48">
        <v>0</v>
      </c>
      <c r="M48">
        <v>0</v>
      </c>
    </row>
    <row r="49" spans="1:13">
      <c r="A49">
        <v>20</v>
      </c>
      <c r="B49" t="s">
        <v>842</v>
      </c>
      <c r="C49" s="586">
        <v>46225</v>
      </c>
      <c r="D49" t="s">
        <v>307</v>
      </c>
      <c r="E49" t="s">
        <v>1109</v>
      </c>
      <c r="F49">
        <v>1120</v>
      </c>
      <c r="G49" t="s">
        <v>1110</v>
      </c>
      <c r="H49" t="s">
        <v>1111</v>
      </c>
      <c r="I49" t="s">
        <v>258</v>
      </c>
      <c r="J49" t="s">
        <v>1165</v>
      </c>
      <c r="K49">
        <v>0</v>
      </c>
      <c r="L49">
        <v>0</v>
      </c>
      <c r="M49">
        <v>0</v>
      </c>
    </row>
    <row r="50" spans="1:13">
      <c r="A50">
        <v>21</v>
      </c>
      <c r="B50" t="s">
        <v>844</v>
      </c>
      <c r="C50" s="586">
        <v>46225</v>
      </c>
      <c r="D50" t="s">
        <v>307</v>
      </c>
      <c r="E50" t="s">
        <v>1105</v>
      </c>
      <c r="F50">
        <v>0</v>
      </c>
      <c r="G50" t="s">
        <v>1106</v>
      </c>
      <c r="H50" t="s">
        <v>1107</v>
      </c>
      <c r="I50" t="s">
        <v>17</v>
      </c>
      <c r="J50" t="s">
        <v>1166</v>
      </c>
      <c r="K50">
        <v>0</v>
      </c>
      <c r="L50">
        <v>0</v>
      </c>
      <c r="M50">
        <v>0</v>
      </c>
    </row>
    <row r="51" spans="1:13">
      <c r="A51">
        <v>21</v>
      </c>
      <c r="B51" t="s">
        <v>844</v>
      </c>
      <c r="C51" s="586">
        <v>46225</v>
      </c>
      <c r="D51" t="s">
        <v>307</v>
      </c>
      <c r="E51" t="s">
        <v>1109</v>
      </c>
      <c r="F51">
        <v>0</v>
      </c>
      <c r="G51" t="s">
        <v>1110</v>
      </c>
      <c r="H51" t="s">
        <v>1111</v>
      </c>
      <c r="I51" t="s">
        <v>258</v>
      </c>
      <c r="J51" t="s">
        <v>1167</v>
      </c>
      <c r="K51">
        <v>0</v>
      </c>
      <c r="L51">
        <v>0</v>
      </c>
      <c r="M51">
        <v>0</v>
      </c>
    </row>
    <row r="52" spans="1:13">
      <c r="A52">
        <v>22</v>
      </c>
      <c r="B52" t="s">
        <v>847</v>
      </c>
      <c r="C52" s="586">
        <v>46225</v>
      </c>
      <c r="D52" t="s">
        <v>307</v>
      </c>
      <c r="E52" t="s">
        <v>1113</v>
      </c>
      <c r="F52">
        <v>4</v>
      </c>
      <c r="G52" t="s">
        <v>94</v>
      </c>
      <c r="H52" t="s">
        <v>1103</v>
      </c>
      <c r="I52" t="s">
        <v>86</v>
      </c>
      <c r="J52" t="s">
        <v>1168</v>
      </c>
      <c r="K52">
        <v>672</v>
      </c>
      <c r="L52">
        <v>12</v>
      </c>
      <c r="M52">
        <v>2688</v>
      </c>
    </row>
    <row r="53" spans="1:13">
      <c r="A53">
        <v>22</v>
      </c>
      <c r="B53" t="s">
        <v>847</v>
      </c>
      <c r="C53" s="586">
        <v>46225</v>
      </c>
      <c r="D53" t="s">
        <v>307</v>
      </c>
      <c r="E53" t="s">
        <v>1169</v>
      </c>
      <c r="F53">
        <v>1</v>
      </c>
      <c r="G53" t="s">
        <v>1123</v>
      </c>
      <c r="H53" t="s">
        <v>1170</v>
      </c>
      <c r="I53" t="s">
        <v>99</v>
      </c>
      <c r="J53" t="s">
        <v>1171</v>
      </c>
      <c r="K53">
        <v>345</v>
      </c>
      <c r="L53">
        <v>5</v>
      </c>
      <c r="M53">
        <v>345</v>
      </c>
    </row>
    <row r="54" spans="1:13">
      <c r="A54">
        <v>22</v>
      </c>
      <c r="B54" t="s">
        <v>847</v>
      </c>
      <c r="C54" s="586">
        <v>46225</v>
      </c>
      <c r="D54" t="s">
        <v>307</v>
      </c>
      <c r="E54" t="s">
        <v>1149</v>
      </c>
      <c r="F54">
        <v>10</v>
      </c>
      <c r="G54" t="s">
        <v>9</v>
      </c>
      <c r="H54" t="s">
        <v>1150</v>
      </c>
      <c r="I54" t="s">
        <v>238</v>
      </c>
      <c r="J54" t="s">
        <v>1172</v>
      </c>
      <c r="K54">
        <v>330</v>
      </c>
      <c r="L54">
        <v>1</v>
      </c>
      <c r="M54">
        <v>3300</v>
      </c>
    </row>
    <row r="55" spans="1:13">
      <c r="A55">
        <v>22</v>
      </c>
      <c r="B55" t="s">
        <v>847</v>
      </c>
      <c r="C55" s="586">
        <v>46225</v>
      </c>
      <c r="D55" t="s">
        <v>307</v>
      </c>
      <c r="E55" t="s">
        <v>1105</v>
      </c>
      <c r="F55">
        <v>10</v>
      </c>
      <c r="G55" t="s">
        <v>1106</v>
      </c>
      <c r="H55" t="s">
        <v>1107</v>
      </c>
      <c r="I55" t="s">
        <v>17</v>
      </c>
      <c r="J55" t="s">
        <v>1173</v>
      </c>
      <c r="K55">
        <v>0</v>
      </c>
      <c r="L55">
        <v>0</v>
      </c>
      <c r="M55">
        <v>0</v>
      </c>
    </row>
    <row r="56" spans="1:13">
      <c r="A56">
        <v>22</v>
      </c>
      <c r="B56" t="s">
        <v>847</v>
      </c>
      <c r="C56" s="586">
        <v>46225</v>
      </c>
      <c r="D56" t="s">
        <v>307</v>
      </c>
      <c r="E56" t="s">
        <v>1109</v>
      </c>
      <c r="F56">
        <v>6333</v>
      </c>
      <c r="G56" t="s">
        <v>1110</v>
      </c>
      <c r="H56" t="s">
        <v>1111</v>
      </c>
      <c r="I56" t="s">
        <v>258</v>
      </c>
      <c r="J56" t="s">
        <v>1174</v>
      </c>
      <c r="K56">
        <v>0</v>
      </c>
      <c r="L56">
        <v>0</v>
      </c>
      <c r="M56">
        <v>0</v>
      </c>
    </row>
    <row r="57" spans="1:13">
      <c r="A57">
        <v>23</v>
      </c>
      <c r="B57" t="s">
        <v>812</v>
      </c>
      <c r="C57" s="586">
        <v>46225</v>
      </c>
      <c r="D57" t="s">
        <v>307</v>
      </c>
      <c r="E57" t="s">
        <v>1105</v>
      </c>
      <c r="F57">
        <v>0</v>
      </c>
      <c r="G57" t="s">
        <v>1106</v>
      </c>
      <c r="H57" t="s">
        <v>1107</v>
      </c>
      <c r="I57" t="s">
        <v>17</v>
      </c>
      <c r="J57" t="s">
        <v>1175</v>
      </c>
      <c r="K57">
        <v>0</v>
      </c>
      <c r="L57">
        <v>0</v>
      </c>
      <c r="M57">
        <v>0</v>
      </c>
    </row>
    <row r="58" spans="1:13">
      <c r="A58">
        <v>23</v>
      </c>
      <c r="B58" t="s">
        <v>812</v>
      </c>
      <c r="C58" s="586">
        <v>46225</v>
      </c>
      <c r="D58" t="s">
        <v>307</v>
      </c>
      <c r="E58" t="s">
        <v>1109</v>
      </c>
      <c r="F58">
        <v>0</v>
      </c>
      <c r="G58" t="s">
        <v>1110</v>
      </c>
      <c r="H58" t="s">
        <v>1111</v>
      </c>
      <c r="I58" t="s">
        <v>258</v>
      </c>
      <c r="J58" t="s">
        <v>1176</v>
      </c>
      <c r="K58">
        <v>0</v>
      </c>
      <c r="L58">
        <v>0</v>
      </c>
      <c r="M58">
        <v>0</v>
      </c>
    </row>
    <row r="59" spans="1:13">
      <c r="A59">
        <v>25</v>
      </c>
      <c r="B59" t="s">
        <v>577</v>
      </c>
      <c r="C59" s="586">
        <v>46225</v>
      </c>
      <c r="D59" t="s">
        <v>307</v>
      </c>
      <c r="E59" t="s">
        <v>1105</v>
      </c>
      <c r="F59">
        <v>0</v>
      </c>
      <c r="G59" t="s">
        <v>1106</v>
      </c>
      <c r="H59" t="s">
        <v>1107</v>
      </c>
      <c r="I59" t="s">
        <v>17</v>
      </c>
      <c r="J59" t="s">
        <v>1177</v>
      </c>
      <c r="K59">
        <v>0</v>
      </c>
      <c r="L59">
        <v>0</v>
      </c>
      <c r="M59">
        <v>0</v>
      </c>
    </row>
    <row r="60" spans="1:13">
      <c r="A60">
        <v>25</v>
      </c>
      <c r="B60" t="s">
        <v>577</v>
      </c>
      <c r="C60" s="586">
        <v>46225</v>
      </c>
      <c r="D60" t="s">
        <v>307</v>
      </c>
      <c r="E60" t="s">
        <v>1109</v>
      </c>
      <c r="F60">
        <v>0</v>
      </c>
      <c r="G60" t="s">
        <v>1110</v>
      </c>
      <c r="H60" t="s">
        <v>1111</v>
      </c>
      <c r="I60" t="s">
        <v>258</v>
      </c>
      <c r="J60" t="s">
        <v>1178</v>
      </c>
      <c r="K60">
        <v>0</v>
      </c>
      <c r="L60">
        <v>0</v>
      </c>
      <c r="M60">
        <v>0</v>
      </c>
    </row>
    <row r="61" spans="1:13">
      <c r="A61">
        <v>26</v>
      </c>
      <c r="B61" t="s">
        <v>396</v>
      </c>
      <c r="C61" s="586">
        <v>46225</v>
      </c>
      <c r="D61" t="s">
        <v>307</v>
      </c>
      <c r="E61" t="s">
        <v>1105</v>
      </c>
      <c r="F61">
        <v>0</v>
      </c>
      <c r="G61" t="s">
        <v>1106</v>
      </c>
      <c r="H61" t="s">
        <v>1107</v>
      </c>
      <c r="I61" t="s">
        <v>17</v>
      </c>
      <c r="J61" t="s">
        <v>1179</v>
      </c>
      <c r="K61">
        <v>0</v>
      </c>
      <c r="L61">
        <v>0</v>
      </c>
      <c r="M61">
        <v>0</v>
      </c>
    </row>
    <row r="62" spans="1:13">
      <c r="A62">
        <v>26</v>
      </c>
      <c r="B62" t="s">
        <v>396</v>
      </c>
      <c r="C62" s="586">
        <v>46225</v>
      </c>
      <c r="D62" t="s">
        <v>307</v>
      </c>
      <c r="E62" t="s">
        <v>1109</v>
      </c>
      <c r="F62">
        <v>0</v>
      </c>
      <c r="G62" t="s">
        <v>1110</v>
      </c>
      <c r="H62" t="s">
        <v>1111</v>
      </c>
      <c r="I62" t="s">
        <v>258</v>
      </c>
      <c r="J62" t="s">
        <v>1180</v>
      </c>
      <c r="K62">
        <v>0</v>
      </c>
      <c r="L62">
        <v>0</v>
      </c>
      <c r="M62">
        <v>0</v>
      </c>
    </row>
    <row r="63" spans="1:13">
      <c r="A63">
        <v>27</v>
      </c>
      <c r="B63" t="s">
        <v>933</v>
      </c>
      <c r="C63" s="586">
        <v>46225</v>
      </c>
      <c r="D63" t="s">
        <v>307</v>
      </c>
      <c r="E63" t="s">
        <v>1105</v>
      </c>
      <c r="F63">
        <v>0</v>
      </c>
      <c r="G63" t="s">
        <v>1106</v>
      </c>
      <c r="H63" t="s">
        <v>1107</v>
      </c>
      <c r="I63" t="s">
        <v>17</v>
      </c>
      <c r="J63" t="s">
        <v>1181</v>
      </c>
      <c r="K63">
        <v>0</v>
      </c>
      <c r="L63">
        <v>0</v>
      </c>
      <c r="M63">
        <v>0</v>
      </c>
    </row>
    <row r="64" spans="1:13">
      <c r="A64">
        <v>27</v>
      </c>
      <c r="B64" t="s">
        <v>933</v>
      </c>
      <c r="C64" s="586">
        <v>46225</v>
      </c>
      <c r="D64" t="s">
        <v>307</v>
      </c>
      <c r="E64" t="s">
        <v>1109</v>
      </c>
      <c r="F64">
        <v>0</v>
      </c>
      <c r="G64" t="s">
        <v>1110</v>
      </c>
      <c r="H64" t="s">
        <v>1111</v>
      </c>
      <c r="I64" t="s">
        <v>258</v>
      </c>
      <c r="J64" t="s">
        <v>1182</v>
      </c>
      <c r="K64">
        <v>0</v>
      </c>
      <c r="L64">
        <v>0</v>
      </c>
      <c r="M64">
        <v>0</v>
      </c>
    </row>
    <row r="65" spans="1:13">
      <c r="A65">
        <v>28</v>
      </c>
      <c r="B65" t="s">
        <v>1069</v>
      </c>
      <c r="C65" s="586">
        <v>46225</v>
      </c>
      <c r="D65" t="s">
        <v>307</v>
      </c>
      <c r="E65" t="s">
        <v>1102</v>
      </c>
      <c r="F65">
        <v>8</v>
      </c>
      <c r="G65" t="s">
        <v>94</v>
      </c>
      <c r="H65" t="s">
        <v>1103</v>
      </c>
      <c r="I65" t="s">
        <v>111</v>
      </c>
      <c r="J65" t="s">
        <v>1183</v>
      </c>
      <c r="K65">
        <v>27.75</v>
      </c>
      <c r="L65">
        <v>0.5</v>
      </c>
      <c r="M65">
        <v>222</v>
      </c>
    </row>
    <row r="66" spans="1:13">
      <c r="A66">
        <v>28</v>
      </c>
      <c r="B66" t="s">
        <v>1069</v>
      </c>
      <c r="C66" s="586">
        <v>46225</v>
      </c>
      <c r="D66" t="s">
        <v>307</v>
      </c>
      <c r="E66" t="s">
        <v>1224</v>
      </c>
      <c r="F66">
        <v>2</v>
      </c>
      <c r="G66" t="s">
        <v>1123</v>
      </c>
      <c r="H66" t="s">
        <v>1225</v>
      </c>
      <c r="I66" t="s">
        <v>99</v>
      </c>
      <c r="J66" t="s">
        <v>2720</v>
      </c>
      <c r="K66">
        <v>1000</v>
      </c>
      <c r="L66">
        <v>15</v>
      </c>
      <c r="M66">
        <v>2000</v>
      </c>
    </row>
    <row r="67" spans="1:13">
      <c r="A67">
        <v>28</v>
      </c>
      <c r="B67" t="s">
        <v>1069</v>
      </c>
      <c r="C67" s="586">
        <v>46225</v>
      </c>
      <c r="D67" t="s">
        <v>307</v>
      </c>
      <c r="E67" t="s">
        <v>1235</v>
      </c>
      <c r="F67">
        <v>2</v>
      </c>
      <c r="G67" t="s">
        <v>404</v>
      </c>
      <c r="H67" t="s">
        <v>1236</v>
      </c>
      <c r="I67" t="s">
        <v>235</v>
      </c>
      <c r="J67" t="s">
        <v>2721</v>
      </c>
      <c r="K67">
        <v>1300</v>
      </c>
      <c r="L67">
        <v>5</v>
      </c>
      <c r="M67">
        <v>2600</v>
      </c>
    </row>
    <row r="68" spans="1:13">
      <c r="A68">
        <v>28</v>
      </c>
      <c r="B68" t="s">
        <v>1069</v>
      </c>
      <c r="C68" s="586">
        <v>46225</v>
      </c>
      <c r="D68" t="s">
        <v>307</v>
      </c>
      <c r="E68" t="s">
        <v>1105</v>
      </c>
      <c r="F68">
        <v>10</v>
      </c>
      <c r="G68" t="s">
        <v>1106</v>
      </c>
      <c r="H68" t="s">
        <v>1107</v>
      </c>
      <c r="I68" t="s">
        <v>17</v>
      </c>
      <c r="J68" t="s">
        <v>1185</v>
      </c>
      <c r="K68">
        <v>0</v>
      </c>
      <c r="L68">
        <v>0</v>
      </c>
      <c r="M68">
        <v>0</v>
      </c>
    </row>
    <row r="69" spans="1:13">
      <c r="A69">
        <v>28</v>
      </c>
      <c r="B69" t="s">
        <v>1069</v>
      </c>
      <c r="C69" s="586">
        <v>46225</v>
      </c>
      <c r="D69" t="s">
        <v>307</v>
      </c>
      <c r="E69" t="s">
        <v>1109</v>
      </c>
      <c r="F69">
        <v>4822</v>
      </c>
      <c r="G69" t="s">
        <v>1110</v>
      </c>
      <c r="H69" t="s">
        <v>1111</v>
      </c>
      <c r="I69" t="s">
        <v>258</v>
      </c>
      <c r="J69" t="s">
        <v>1186</v>
      </c>
      <c r="K69">
        <v>0</v>
      </c>
      <c r="L69">
        <v>0</v>
      </c>
      <c r="M69">
        <v>0</v>
      </c>
    </row>
    <row r="70" spans="1:13">
      <c r="A70">
        <v>30</v>
      </c>
      <c r="B70" t="s">
        <v>848</v>
      </c>
      <c r="C70" s="586">
        <v>46225</v>
      </c>
      <c r="D70" t="s">
        <v>307</v>
      </c>
      <c r="E70" t="s">
        <v>1105</v>
      </c>
      <c r="F70">
        <v>0</v>
      </c>
      <c r="G70" t="s">
        <v>1106</v>
      </c>
      <c r="H70" t="s">
        <v>1107</v>
      </c>
      <c r="I70" t="s">
        <v>17</v>
      </c>
      <c r="J70" t="s">
        <v>1187</v>
      </c>
      <c r="K70">
        <v>0</v>
      </c>
      <c r="L70">
        <v>0</v>
      </c>
      <c r="M70">
        <v>0</v>
      </c>
    </row>
    <row r="71" spans="1:13">
      <c r="A71">
        <v>30</v>
      </c>
      <c r="B71" t="s">
        <v>848</v>
      </c>
      <c r="C71" s="586">
        <v>46225</v>
      </c>
      <c r="D71" t="s">
        <v>307</v>
      </c>
      <c r="E71" t="s">
        <v>1109</v>
      </c>
      <c r="F71">
        <v>0</v>
      </c>
      <c r="G71" t="s">
        <v>1110</v>
      </c>
      <c r="H71" t="s">
        <v>1111</v>
      </c>
      <c r="I71" t="s">
        <v>258</v>
      </c>
      <c r="J71" t="s">
        <v>1188</v>
      </c>
      <c r="K71">
        <v>0</v>
      </c>
      <c r="L71">
        <v>0</v>
      </c>
      <c r="M71">
        <v>0</v>
      </c>
    </row>
    <row r="72" spans="1:13">
      <c r="A72">
        <v>31</v>
      </c>
      <c r="B72" t="s">
        <v>1008</v>
      </c>
      <c r="C72" s="586">
        <v>46225</v>
      </c>
      <c r="D72" t="s">
        <v>307</v>
      </c>
      <c r="E72" t="s">
        <v>1105</v>
      </c>
      <c r="F72">
        <v>0</v>
      </c>
      <c r="G72" t="s">
        <v>1106</v>
      </c>
      <c r="H72" t="s">
        <v>1107</v>
      </c>
      <c r="I72" t="s">
        <v>17</v>
      </c>
      <c r="J72" t="s">
        <v>1189</v>
      </c>
      <c r="K72">
        <v>0</v>
      </c>
      <c r="L72">
        <v>0</v>
      </c>
      <c r="M72">
        <v>0</v>
      </c>
    </row>
    <row r="73" spans="1:13">
      <c r="A73">
        <v>31</v>
      </c>
      <c r="B73" t="s">
        <v>1008</v>
      </c>
      <c r="C73" s="586">
        <v>46225</v>
      </c>
      <c r="D73" t="s">
        <v>307</v>
      </c>
      <c r="E73" t="s">
        <v>1109</v>
      </c>
      <c r="F73">
        <v>0</v>
      </c>
      <c r="G73" t="s">
        <v>1110</v>
      </c>
      <c r="H73" t="s">
        <v>1111</v>
      </c>
      <c r="I73" t="s">
        <v>258</v>
      </c>
      <c r="J73" t="s">
        <v>1193</v>
      </c>
      <c r="K73">
        <v>0</v>
      </c>
      <c r="L73">
        <v>0</v>
      </c>
      <c r="M73">
        <v>0</v>
      </c>
    </row>
    <row r="74" spans="1:13">
      <c r="A74">
        <v>32</v>
      </c>
      <c r="B74" t="s">
        <v>359</v>
      </c>
      <c r="C74" s="586">
        <v>46225</v>
      </c>
      <c r="D74" t="s">
        <v>307</v>
      </c>
      <c r="E74" t="s">
        <v>1105</v>
      </c>
      <c r="F74">
        <v>0</v>
      </c>
      <c r="G74" t="s">
        <v>1106</v>
      </c>
      <c r="H74" t="s">
        <v>1107</v>
      </c>
      <c r="I74" t="s">
        <v>17</v>
      </c>
      <c r="J74" t="s">
        <v>1194</v>
      </c>
      <c r="K74">
        <v>0</v>
      </c>
      <c r="L74">
        <v>0</v>
      </c>
      <c r="M74">
        <v>0</v>
      </c>
    </row>
    <row r="75" spans="1:13">
      <c r="A75">
        <v>32</v>
      </c>
      <c r="B75" t="s">
        <v>359</v>
      </c>
      <c r="C75" s="586">
        <v>46225</v>
      </c>
      <c r="D75" t="s">
        <v>307</v>
      </c>
      <c r="E75" t="s">
        <v>1109</v>
      </c>
      <c r="F75">
        <v>0</v>
      </c>
      <c r="G75" t="s">
        <v>1110</v>
      </c>
      <c r="H75" t="s">
        <v>1111</v>
      </c>
      <c r="I75" t="s">
        <v>258</v>
      </c>
      <c r="J75" t="s">
        <v>1195</v>
      </c>
      <c r="K75">
        <v>0</v>
      </c>
      <c r="L75">
        <v>0</v>
      </c>
      <c r="M75">
        <v>0</v>
      </c>
    </row>
    <row r="76" spans="1:13">
      <c r="A76">
        <v>33</v>
      </c>
      <c r="B76" t="s">
        <v>316</v>
      </c>
      <c r="C76" s="586">
        <v>46225</v>
      </c>
      <c r="D76" t="s">
        <v>307</v>
      </c>
      <c r="E76" t="s">
        <v>1105</v>
      </c>
      <c r="F76">
        <v>0</v>
      </c>
      <c r="G76" t="s">
        <v>1106</v>
      </c>
      <c r="H76" t="s">
        <v>1107</v>
      </c>
      <c r="I76" t="s">
        <v>17</v>
      </c>
      <c r="J76" t="s">
        <v>1196</v>
      </c>
      <c r="K76">
        <v>0</v>
      </c>
      <c r="L76">
        <v>0</v>
      </c>
      <c r="M76">
        <v>0</v>
      </c>
    </row>
    <row r="77" spans="1:13">
      <c r="A77">
        <v>33</v>
      </c>
      <c r="B77" t="s">
        <v>316</v>
      </c>
      <c r="C77" s="586">
        <v>46225</v>
      </c>
      <c r="D77" t="s">
        <v>307</v>
      </c>
      <c r="E77" t="s">
        <v>1109</v>
      </c>
      <c r="F77">
        <v>0</v>
      </c>
      <c r="G77" t="s">
        <v>1110</v>
      </c>
      <c r="H77" t="s">
        <v>1111</v>
      </c>
      <c r="I77" t="s">
        <v>258</v>
      </c>
      <c r="J77" t="s">
        <v>1197</v>
      </c>
      <c r="K77">
        <v>0</v>
      </c>
      <c r="L77">
        <v>0</v>
      </c>
      <c r="M77">
        <v>0</v>
      </c>
    </row>
    <row r="78" spans="1:13">
      <c r="A78">
        <v>34</v>
      </c>
      <c r="B78" t="s">
        <v>450</v>
      </c>
      <c r="C78" s="586">
        <v>46225</v>
      </c>
      <c r="D78" t="s">
        <v>307</v>
      </c>
      <c r="E78" t="s">
        <v>1105</v>
      </c>
      <c r="F78">
        <v>0</v>
      </c>
      <c r="G78" t="s">
        <v>1106</v>
      </c>
      <c r="H78" t="s">
        <v>1107</v>
      </c>
      <c r="I78" t="s">
        <v>17</v>
      </c>
      <c r="J78" t="s">
        <v>1198</v>
      </c>
      <c r="K78">
        <v>0</v>
      </c>
      <c r="L78">
        <v>0</v>
      </c>
      <c r="M78">
        <v>0</v>
      </c>
    </row>
    <row r="79" spans="1:13">
      <c r="A79">
        <v>34</v>
      </c>
      <c r="B79" t="s">
        <v>450</v>
      </c>
      <c r="C79" s="586">
        <v>46225</v>
      </c>
      <c r="D79" t="s">
        <v>307</v>
      </c>
      <c r="E79" t="s">
        <v>1109</v>
      </c>
      <c r="F79">
        <v>0</v>
      </c>
      <c r="G79" t="s">
        <v>1110</v>
      </c>
      <c r="H79" t="s">
        <v>1111</v>
      </c>
      <c r="I79" t="s">
        <v>258</v>
      </c>
      <c r="J79" t="s">
        <v>1199</v>
      </c>
      <c r="K79">
        <v>0</v>
      </c>
      <c r="L79">
        <v>0</v>
      </c>
      <c r="M79">
        <v>0</v>
      </c>
    </row>
    <row r="80" spans="1:13">
      <c r="A80">
        <v>35</v>
      </c>
      <c r="B80" t="s">
        <v>366</v>
      </c>
      <c r="C80" s="586">
        <v>46225</v>
      </c>
      <c r="D80" t="s">
        <v>307</v>
      </c>
      <c r="E80" t="s">
        <v>1105</v>
      </c>
      <c r="F80">
        <v>0</v>
      </c>
      <c r="G80" t="s">
        <v>1106</v>
      </c>
      <c r="H80" t="s">
        <v>1107</v>
      </c>
      <c r="I80" t="s">
        <v>17</v>
      </c>
      <c r="J80" t="s">
        <v>1200</v>
      </c>
      <c r="K80">
        <v>0</v>
      </c>
      <c r="L80">
        <v>0</v>
      </c>
      <c r="M80">
        <v>0</v>
      </c>
    </row>
    <row r="81" spans="1:13">
      <c r="A81">
        <v>35</v>
      </c>
      <c r="B81" t="s">
        <v>366</v>
      </c>
      <c r="C81" s="586">
        <v>46225</v>
      </c>
      <c r="D81" t="s">
        <v>307</v>
      </c>
      <c r="E81" t="s">
        <v>1109</v>
      </c>
      <c r="F81">
        <v>0</v>
      </c>
      <c r="G81" t="s">
        <v>1110</v>
      </c>
      <c r="H81" t="s">
        <v>1111</v>
      </c>
      <c r="I81" t="s">
        <v>258</v>
      </c>
      <c r="J81" t="s">
        <v>1201</v>
      </c>
      <c r="K81">
        <v>0</v>
      </c>
      <c r="L81">
        <v>0</v>
      </c>
      <c r="M81">
        <v>0</v>
      </c>
    </row>
    <row r="82" spans="1:13">
      <c r="A82">
        <v>36</v>
      </c>
      <c r="B82" t="s">
        <v>459</v>
      </c>
      <c r="C82" s="586">
        <v>46225</v>
      </c>
      <c r="D82" t="s">
        <v>307</v>
      </c>
      <c r="E82" t="s">
        <v>1105</v>
      </c>
      <c r="F82">
        <v>0</v>
      </c>
      <c r="G82" t="s">
        <v>1106</v>
      </c>
      <c r="H82" t="s">
        <v>1107</v>
      </c>
      <c r="I82" t="s">
        <v>17</v>
      </c>
      <c r="J82" t="s">
        <v>1202</v>
      </c>
      <c r="K82">
        <v>0</v>
      </c>
      <c r="L82">
        <v>0</v>
      </c>
      <c r="M82">
        <v>0</v>
      </c>
    </row>
    <row r="83" spans="1:13">
      <c r="A83">
        <v>36</v>
      </c>
      <c r="B83" t="s">
        <v>459</v>
      </c>
      <c r="C83" s="586">
        <v>46225</v>
      </c>
      <c r="D83" t="s">
        <v>307</v>
      </c>
      <c r="E83" t="s">
        <v>1109</v>
      </c>
      <c r="F83">
        <v>0</v>
      </c>
      <c r="G83" t="s">
        <v>1110</v>
      </c>
      <c r="H83" t="s">
        <v>1111</v>
      </c>
      <c r="I83" t="s">
        <v>258</v>
      </c>
      <c r="J83" t="s">
        <v>1203</v>
      </c>
      <c r="K83">
        <v>0</v>
      </c>
      <c r="L83">
        <v>0</v>
      </c>
      <c r="M83">
        <v>0</v>
      </c>
    </row>
    <row r="84" spans="1:13">
      <c r="A84">
        <v>37</v>
      </c>
      <c r="B84" t="s">
        <v>409</v>
      </c>
      <c r="C84" s="586">
        <v>46225</v>
      </c>
      <c r="D84" t="s">
        <v>307</v>
      </c>
      <c r="E84" t="s">
        <v>1105</v>
      </c>
      <c r="F84">
        <v>0</v>
      </c>
      <c r="G84" t="s">
        <v>1106</v>
      </c>
      <c r="H84" t="s">
        <v>1107</v>
      </c>
      <c r="I84" t="s">
        <v>17</v>
      </c>
      <c r="J84" t="s">
        <v>1204</v>
      </c>
      <c r="K84">
        <v>0</v>
      </c>
      <c r="L84">
        <v>0</v>
      </c>
      <c r="M84">
        <v>0</v>
      </c>
    </row>
    <row r="85" spans="1:13">
      <c r="A85">
        <v>37</v>
      </c>
      <c r="B85" t="s">
        <v>409</v>
      </c>
      <c r="C85" s="586">
        <v>46225</v>
      </c>
      <c r="D85" t="s">
        <v>307</v>
      </c>
      <c r="E85" t="s">
        <v>1109</v>
      </c>
      <c r="F85">
        <v>0</v>
      </c>
      <c r="G85" t="s">
        <v>1110</v>
      </c>
      <c r="H85" t="s">
        <v>1111</v>
      </c>
      <c r="I85" t="s">
        <v>258</v>
      </c>
      <c r="J85" t="s">
        <v>1205</v>
      </c>
      <c r="K85">
        <v>0</v>
      </c>
      <c r="L85">
        <v>0</v>
      </c>
      <c r="M85">
        <v>0</v>
      </c>
    </row>
    <row r="86" spans="1:13">
      <c r="A86">
        <v>38</v>
      </c>
      <c r="B86" t="s">
        <v>402</v>
      </c>
      <c r="C86" s="586">
        <v>46225</v>
      </c>
      <c r="D86" t="s">
        <v>307</v>
      </c>
      <c r="E86" t="s">
        <v>1105</v>
      </c>
      <c r="F86">
        <v>0</v>
      </c>
      <c r="G86" t="s">
        <v>1106</v>
      </c>
      <c r="H86" t="s">
        <v>1107</v>
      </c>
      <c r="I86" t="s">
        <v>17</v>
      </c>
      <c r="J86" t="s">
        <v>1206</v>
      </c>
      <c r="K86">
        <v>0</v>
      </c>
      <c r="L86">
        <v>0</v>
      </c>
      <c r="M86">
        <v>0</v>
      </c>
    </row>
    <row r="87" spans="1:13">
      <c r="A87">
        <v>38</v>
      </c>
      <c r="B87" t="s">
        <v>402</v>
      </c>
      <c r="C87" s="586">
        <v>46225</v>
      </c>
      <c r="D87" t="s">
        <v>307</v>
      </c>
      <c r="E87" t="s">
        <v>1109</v>
      </c>
      <c r="F87">
        <v>0</v>
      </c>
      <c r="G87" t="s">
        <v>1110</v>
      </c>
      <c r="H87" t="s">
        <v>1111</v>
      </c>
      <c r="I87" t="s">
        <v>258</v>
      </c>
      <c r="J87" t="s">
        <v>1207</v>
      </c>
      <c r="K87">
        <v>0</v>
      </c>
      <c r="L87">
        <v>0</v>
      </c>
      <c r="M87">
        <v>0</v>
      </c>
    </row>
    <row r="88" spans="1:13">
      <c r="A88">
        <v>39</v>
      </c>
      <c r="B88" t="s">
        <v>575</v>
      </c>
      <c r="C88" s="586">
        <v>46225</v>
      </c>
      <c r="D88" t="s">
        <v>307</v>
      </c>
      <c r="E88" t="s">
        <v>1105</v>
      </c>
      <c r="F88">
        <v>0</v>
      </c>
      <c r="G88" t="s">
        <v>1106</v>
      </c>
      <c r="H88" t="s">
        <v>1107</v>
      </c>
      <c r="I88" t="s">
        <v>17</v>
      </c>
      <c r="J88" t="s">
        <v>1208</v>
      </c>
      <c r="K88">
        <v>0</v>
      </c>
      <c r="L88">
        <v>0</v>
      </c>
      <c r="M88">
        <v>0</v>
      </c>
    </row>
    <row r="89" spans="1:13">
      <c r="A89">
        <v>39</v>
      </c>
      <c r="B89" t="s">
        <v>575</v>
      </c>
      <c r="C89" s="586">
        <v>46225</v>
      </c>
      <c r="D89" t="s">
        <v>307</v>
      </c>
      <c r="E89" t="s">
        <v>1109</v>
      </c>
      <c r="F89">
        <v>0</v>
      </c>
      <c r="G89" t="s">
        <v>1110</v>
      </c>
      <c r="H89" t="s">
        <v>1111</v>
      </c>
      <c r="I89" t="s">
        <v>258</v>
      </c>
      <c r="J89" t="s">
        <v>1209</v>
      </c>
      <c r="K89">
        <v>0</v>
      </c>
      <c r="L89">
        <v>0</v>
      </c>
      <c r="M89">
        <v>0</v>
      </c>
    </row>
    <row r="90" spans="1:13">
      <c r="A90">
        <v>40</v>
      </c>
      <c r="B90" t="s">
        <v>1210</v>
      </c>
      <c r="C90" s="586">
        <v>46225</v>
      </c>
      <c r="D90" t="s">
        <v>307</v>
      </c>
      <c r="E90" t="s">
        <v>1105</v>
      </c>
      <c r="F90">
        <v>0</v>
      </c>
      <c r="G90" t="s">
        <v>1106</v>
      </c>
      <c r="H90" t="s">
        <v>1107</v>
      </c>
      <c r="I90" t="s">
        <v>17</v>
      </c>
      <c r="J90" t="s">
        <v>1211</v>
      </c>
      <c r="K90">
        <v>0</v>
      </c>
      <c r="L90">
        <v>0</v>
      </c>
      <c r="M90">
        <v>0</v>
      </c>
    </row>
    <row r="91" spans="1:13">
      <c r="A91">
        <v>40</v>
      </c>
      <c r="B91" t="s">
        <v>1210</v>
      </c>
      <c r="C91" s="586">
        <v>46225</v>
      </c>
      <c r="D91" t="s">
        <v>307</v>
      </c>
      <c r="E91" t="s">
        <v>1109</v>
      </c>
      <c r="F91">
        <v>0</v>
      </c>
      <c r="G91" t="s">
        <v>1110</v>
      </c>
      <c r="H91" t="s">
        <v>1111</v>
      </c>
      <c r="I91" t="s">
        <v>258</v>
      </c>
      <c r="J91" t="s">
        <v>1212</v>
      </c>
      <c r="K91">
        <v>0</v>
      </c>
      <c r="L91">
        <v>0</v>
      </c>
      <c r="M91">
        <v>0</v>
      </c>
    </row>
    <row r="92" spans="1:13">
      <c r="A92">
        <v>45</v>
      </c>
      <c r="B92" t="s">
        <v>401</v>
      </c>
      <c r="C92" s="586">
        <v>46225</v>
      </c>
      <c r="D92" t="s">
        <v>307</v>
      </c>
      <c r="E92" t="s">
        <v>1213</v>
      </c>
      <c r="F92">
        <v>1</v>
      </c>
      <c r="G92" t="s">
        <v>94</v>
      </c>
      <c r="H92" t="s">
        <v>1214</v>
      </c>
      <c r="I92" t="s">
        <v>86</v>
      </c>
      <c r="J92" t="s">
        <v>1215</v>
      </c>
      <c r="K92">
        <v>666</v>
      </c>
      <c r="L92">
        <v>12</v>
      </c>
      <c r="M92">
        <v>666</v>
      </c>
    </row>
    <row r="93" spans="1:13">
      <c r="A93">
        <v>45</v>
      </c>
      <c r="B93" t="s">
        <v>401</v>
      </c>
      <c r="C93" s="586">
        <v>46225</v>
      </c>
      <c r="D93" t="s">
        <v>307</v>
      </c>
      <c r="E93" t="s">
        <v>1273</v>
      </c>
      <c r="F93">
        <v>5</v>
      </c>
      <c r="G93" t="s">
        <v>9</v>
      </c>
      <c r="H93" t="s">
        <v>1274</v>
      </c>
      <c r="I93" t="s">
        <v>111</v>
      </c>
      <c r="J93" t="s">
        <v>2722</v>
      </c>
      <c r="K93">
        <v>81.167999999999978</v>
      </c>
      <c r="L93">
        <v>0.2</v>
      </c>
      <c r="M93">
        <v>405.83999999999992</v>
      </c>
    </row>
    <row r="94" spans="1:13">
      <c r="A94">
        <v>45</v>
      </c>
      <c r="B94" t="s">
        <v>401</v>
      </c>
      <c r="C94" s="586">
        <v>46225</v>
      </c>
      <c r="D94" t="s">
        <v>307</v>
      </c>
      <c r="E94" t="s">
        <v>1105</v>
      </c>
      <c r="F94">
        <v>1</v>
      </c>
      <c r="G94" t="s">
        <v>1106</v>
      </c>
      <c r="H94" t="s">
        <v>1107</v>
      </c>
      <c r="I94" t="s">
        <v>17</v>
      </c>
      <c r="J94" t="s">
        <v>1216</v>
      </c>
      <c r="K94">
        <v>0</v>
      </c>
      <c r="L94">
        <v>0</v>
      </c>
      <c r="M94">
        <v>0</v>
      </c>
    </row>
    <row r="95" spans="1:13">
      <c r="A95">
        <v>45</v>
      </c>
      <c r="B95" t="s">
        <v>401</v>
      </c>
      <c r="C95" s="586">
        <v>46225</v>
      </c>
      <c r="D95" t="s">
        <v>307</v>
      </c>
      <c r="E95" t="s">
        <v>1109</v>
      </c>
      <c r="F95">
        <v>1071.8399999999999</v>
      </c>
      <c r="G95" t="s">
        <v>1110</v>
      </c>
      <c r="H95" t="s">
        <v>1111</v>
      </c>
      <c r="I95" t="s">
        <v>258</v>
      </c>
      <c r="J95" t="s">
        <v>1217</v>
      </c>
      <c r="K95">
        <v>0</v>
      </c>
      <c r="L95">
        <v>0</v>
      </c>
      <c r="M95">
        <v>0</v>
      </c>
    </row>
    <row r="96" spans="1:13">
      <c r="A96">
        <v>46</v>
      </c>
      <c r="B96" t="s">
        <v>532</v>
      </c>
      <c r="C96" s="586">
        <v>46225</v>
      </c>
      <c r="D96" t="s">
        <v>307</v>
      </c>
      <c r="E96" t="s">
        <v>1105</v>
      </c>
      <c r="F96">
        <v>0</v>
      </c>
      <c r="G96" t="s">
        <v>1106</v>
      </c>
      <c r="H96" t="s">
        <v>1107</v>
      </c>
      <c r="I96" t="s">
        <v>17</v>
      </c>
      <c r="J96" t="s">
        <v>1220</v>
      </c>
      <c r="K96">
        <v>0</v>
      </c>
      <c r="L96">
        <v>0</v>
      </c>
      <c r="M96">
        <v>0</v>
      </c>
    </row>
    <row r="97" spans="1:13">
      <c r="A97">
        <v>46</v>
      </c>
      <c r="B97" t="s">
        <v>532</v>
      </c>
      <c r="C97" s="586">
        <v>46225</v>
      </c>
      <c r="D97" t="s">
        <v>307</v>
      </c>
      <c r="E97" t="s">
        <v>1109</v>
      </c>
      <c r="F97">
        <v>0</v>
      </c>
      <c r="G97" t="s">
        <v>1110</v>
      </c>
      <c r="H97" t="s">
        <v>1111</v>
      </c>
      <c r="I97" t="s">
        <v>258</v>
      </c>
      <c r="J97" t="s">
        <v>1221</v>
      </c>
      <c r="K97">
        <v>0</v>
      </c>
      <c r="L97">
        <v>0</v>
      </c>
      <c r="M97">
        <v>0</v>
      </c>
    </row>
    <row r="98" spans="1:13">
      <c r="A98">
        <v>47</v>
      </c>
      <c r="B98" t="s">
        <v>934</v>
      </c>
      <c r="C98" s="586">
        <v>46225</v>
      </c>
      <c r="D98" t="s">
        <v>307</v>
      </c>
      <c r="E98" t="s">
        <v>1313</v>
      </c>
      <c r="F98">
        <v>1</v>
      </c>
      <c r="G98" t="s">
        <v>6</v>
      </c>
      <c r="H98" t="s">
        <v>1272</v>
      </c>
      <c r="I98" t="s">
        <v>86</v>
      </c>
      <c r="J98" t="s">
        <v>2723</v>
      </c>
      <c r="K98">
        <v>611.40000000000009</v>
      </c>
      <c r="L98">
        <v>12</v>
      </c>
      <c r="M98">
        <v>611.40000000000009</v>
      </c>
    </row>
    <row r="99" spans="1:13">
      <c r="A99">
        <v>47</v>
      </c>
      <c r="B99" t="s">
        <v>934</v>
      </c>
      <c r="C99" s="586">
        <v>46225</v>
      </c>
      <c r="D99" t="s">
        <v>307</v>
      </c>
      <c r="E99" t="s">
        <v>1228</v>
      </c>
      <c r="F99">
        <v>1</v>
      </c>
      <c r="G99" t="s">
        <v>6</v>
      </c>
      <c r="H99" t="s">
        <v>1229</v>
      </c>
      <c r="I99" t="s">
        <v>86</v>
      </c>
      <c r="J99" t="s">
        <v>1230</v>
      </c>
      <c r="K99">
        <v>472</v>
      </c>
      <c r="L99">
        <v>10</v>
      </c>
      <c r="M99">
        <v>472</v>
      </c>
    </row>
    <row r="100" spans="1:13">
      <c r="A100">
        <v>47</v>
      </c>
      <c r="B100" t="s">
        <v>934</v>
      </c>
      <c r="C100" s="586">
        <v>46225</v>
      </c>
      <c r="D100" t="s">
        <v>307</v>
      </c>
      <c r="E100" t="s">
        <v>1149</v>
      </c>
      <c r="F100">
        <v>2</v>
      </c>
      <c r="G100" t="s">
        <v>9</v>
      </c>
      <c r="H100" t="s">
        <v>1150</v>
      </c>
      <c r="I100" t="s">
        <v>238</v>
      </c>
      <c r="J100" t="s">
        <v>2724</v>
      </c>
      <c r="K100">
        <v>346.03199999999998</v>
      </c>
      <c r="L100">
        <v>1</v>
      </c>
      <c r="M100">
        <v>692.06399999999996</v>
      </c>
    </row>
    <row r="101" spans="1:13">
      <c r="A101">
        <v>47</v>
      </c>
      <c r="B101" t="s">
        <v>934</v>
      </c>
      <c r="C101" s="586">
        <v>46225</v>
      </c>
      <c r="D101" t="s">
        <v>307</v>
      </c>
      <c r="E101" t="s">
        <v>1126</v>
      </c>
      <c r="F101">
        <v>20</v>
      </c>
      <c r="G101" t="s">
        <v>404</v>
      </c>
      <c r="H101" t="s">
        <v>1127</v>
      </c>
      <c r="I101" t="s">
        <v>235</v>
      </c>
      <c r="J101" t="s">
        <v>1234</v>
      </c>
      <c r="K101">
        <v>270</v>
      </c>
      <c r="L101">
        <v>1</v>
      </c>
      <c r="M101">
        <v>5400</v>
      </c>
    </row>
    <row r="102" spans="1:13">
      <c r="A102">
        <v>47</v>
      </c>
      <c r="B102" t="s">
        <v>934</v>
      </c>
      <c r="C102" s="586">
        <v>46225</v>
      </c>
      <c r="D102" t="s">
        <v>307</v>
      </c>
      <c r="E102" t="s">
        <v>1105</v>
      </c>
      <c r="F102">
        <v>22</v>
      </c>
      <c r="G102" t="s">
        <v>1106</v>
      </c>
      <c r="H102" t="s">
        <v>1107</v>
      </c>
      <c r="I102" t="s">
        <v>17</v>
      </c>
      <c r="J102" t="s">
        <v>1237</v>
      </c>
      <c r="K102">
        <v>0</v>
      </c>
      <c r="L102">
        <v>0</v>
      </c>
      <c r="M102">
        <v>0</v>
      </c>
    </row>
    <row r="103" spans="1:13">
      <c r="A103">
        <v>47</v>
      </c>
      <c r="B103" t="s">
        <v>934</v>
      </c>
      <c r="C103" s="586">
        <v>46225</v>
      </c>
      <c r="D103" t="s">
        <v>307</v>
      </c>
      <c r="E103" t="s">
        <v>1109</v>
      </c>
      <c r="F103">
        <v>7175.4639999999999</v>
      </c>
      <c r="G103" t="s">
        <v>1110</v>
      </c>
      <c r="H103" t="s">
        <v>1111</v>
      </c>
      <c r="I103" t="s">
        <v>258</v>
      </c>
      <c r="J103" t="s">
        <v>1238</v>
      </c>
      <c r="K103">
        <v>0</v>
      </c>
      <c r="L103">
        <v>0</v>
      </c>
      <c r="M103">
        <v>0</v>
      </c>
    </row>
    <row r="104" spans="1:13">
      <c r="A104">
        <v>48</v>
      </c>
      <c r="B104" t="s">
        <v>495</v>
      </c>
      <c r="C104" s="586">
        <v>46225</v>
      </c>
      <c r="D104" t="s">
        <v>307</v>
      </c>
      <c r="E104" t="s">
        <v>1105</v>
      </c>
      <c r="F104">
        <v>0</v>
      </c>
      <c r="G104" t="s">
        <v>1106</v>
      </c>
      <c r="H104" t="s">
        <v>1107</v>
      </c>
      <c r="I104" t="s">
        <v>17</v>
      </c>
      <c r="J104" t="s">
        <v>1239</v>
      </c>
      <c r="K104">
        <v>0</v>
      </c>
      <c r="L104">
        <v>0</v>
      </c>
      <c r="M104">
        <v>0</v>
      </c>
    </row>
    <row r="105" spans="1:13">
      <c r="A105">
        <v>48</v>
      </c>
      <c r="B105" t="s">
        <v>495</v>
      </c>
      <c r="C105" s="586">
        <v>46225</v>
      </c>
      <c r="D105" t="s">
        <v>307</v>
      </c>
      <c r="E105" t="s">
        <v>1109</v>
      </c>
      <c r="F105">
        <v>0</v>
      </c>
      <c r="G105" t="s">
        <v>1110</v>
      </c>
      <c r="H105" t="s">
        <v>1111</v>
      </c>
      <c r="I105" t="s">
        <v>258</v>
      </c>
      <c r="J105" t="s">
        <v>1240</v>
      </c>
      <c r="K105">
        <v>0</v>
      </c>
      <c r="L105">
        <v>0</v>
      </c>
      <c r="M105">
        <v>0</v>
      </c>
    </row>
    <row r="106" spans="1:13">
      <c r="A106">
        <v>49</v>
      </c>
      <c r="B106" t="s">
        <v>1241</v>
      </c>
      <c r="C106" s="586">
        <v>46225</v>
      </c>
      <c r="D106" t="s">
        <v>307</v>
      </c>
      <c r="E106" t="s">
        <v>1126</v>
      </c>
      <c r="F106">
        <v>15</v>
      </c>
      <c r="G106" t="s">
        <v>404</v>
      </c>
      <c r="H106" t="s">
        <v>1127</v>
      </c>
      <c r="I106" t="s">
        <v>235</v>
      </c>
      <c r="J106" t="s">
        <v>1242</v>
      </c>
      <c r="K106">
        <v>270</v>
      </c>
      <c r="L106">
        <v>1</v>
      </c>
      <c r="M106">
        <v>4050</v>
      </c>
    </row>
    <row r="107" spans="1:13">
      <c r="A107">
        <v>49</v>
      </c>
      <c r="B107" t="s">
        <v>1241</v>
      </c>
      <c r="C107" s="586">
        <v>46225</v>
      </c>
      <c r="D107" t="s">
        <v>307</v>
      </c>
      <c r="E107" t="s">
        <v>1105</v>
      </c>
      <c r="F107">
        <v>15</v>
      </c>
      <c r="G107" t="s">
        <v>1106</v>
      </c>
      <c r="H107" t="s">
        <v>1107</v>
      </c>
      <c r="I107" t="s">
        <v>17</v>
      </c>
      <c r="J107" t="s">
        <v>1243</v>
      </c>
      <c r="K107">
        <v>0</v>
      </c>
      <c r="L107">
        <v>0</v>
      </c>
      <c r="M107">
        <v>0</v>
      </c>
    </row>
    <row r="108" spans="1:13">
      <c r="A108">
        <v>49</v>
      </c>
      <c r="B108" t="s">
        <v>1241</v>
      </c>
      <c r="C108" s="586">
        <v>46225</v>
      </c>
      <c r="D108" t="s">
        <v>307</v>
      </c>
      <c r="E108" t="s">
        <v>1109</v>
      </c>
      <c r="F108">
        <v>4050</v>
      </c>
      <c r="G108" t="s">
        <v>1110</v>
      </c>
      <c r="H108" t="s">
        <v>1111</v>
      </c>
      <c r="I108" t="s">
        <v>258</v>
      </c>
      <c r="J108" t="s">
        <v>1244</v>
      </c>
      <c r="K108">
        <v>0</v>
      </c>
      <c r="L108">
        <v>0</v>
      </c>
      <c r="M108">
        <v>0</v>
      </c>
    </row>
    <row r="109" spans="1:13">
      <c r="A109">
        <v>50</v>
      </c>
      <c r="B109" t="s">
        <v>936</v>
      </c>
      <c r="C109" s="586">
        <v>46225</v>
      </c>
      <c r="D109" t="s">
        <v>307</v>
      </c>
      <c r="E109" t="s">
        <v>1231</v>
      </c>
      <c r="F109">
        <v>5</v>
      </c>
      <c r="G109" t="s">
        <v>1232</v>
      </c>
      <c r="H109" t="s">
        <v>1233</v>
      </c>
      <c r="I109" t="s">
        <v>421</v>
      </c>
      <c r="J109" t="s">
        <v>2725</v>
      </c>
      <c r="K109">
        <v>210</v>
      </c>
      <c r="L109">
        <v>1.8</v>
      </c>
      <c r="M109">
        <v>1050</v>
      </c>
    </row>
    <row r="110" spans="1:13">
      <c r="A110">
        <v>50</v>
      </c>
      <c r="B110" t="s">
        <v>936</v>
      </c>
      <c r="C110" s="586">
        <v>46225</v>
      </c>
      <c r="D110" t="s">
        <v>307</v>
      </c>
      <c r="E110" t="s">
        <v>1126</v>
      </c>
      <c r="F110">
        <v>15</v>
      </c>
      <c r="G110" t="s">
        <v>404</v>
      </c>
      <c r="H110" t="s">
        <v>1127</v>
      </c>
      <c r="I110" t="s">
        <v>235</v>
      </c>
      <c r="J110" t="s">
        <v>2726</v>
      </c>
      <c r="K110">
        <v>270</v>
      </c>
      <c r="L110">
        <v>1</v>
      </c>
      <c r="M110">
        <v>4050</v>
      </c>
    </row>
    <row r="111" spans="1:13">
      <c r="A111">
        <v>50</v>
      </c>
      <c r="B111" t="s">
        <v>936</v>
      </c>
      <c r="C111" s="586">
        <v>46225</v>
      </c>
      <c r="D111" t="s">
        <v>307</v>
      </c>
      <c r="E111" t="s">
        <v>1105</v>
      </c>
      <c r="F111">
        <v>15</v>
      </c>
      <c r="G111" t="s">
        <v>1106</v>
      </c>
      <c r="H111" t="s">
        <v>1107</v>
      </c>
      <c r="I111" t="s">
        <v>17</v>
      </c>
      <c r="J111" t="s">
        <v>1245</v>
      </c>
      <c r="K111">
        <v>0</v>
      </c>
      <c r="L111">
        <v>0</v>
      </c>
      <c r="M111">
        <v>0</v>
      </c>
    </row>
    <row r="112" spans="1:13">
      <c r="A112">
        <v>50</v>
      </c>
      <c r="B112" t="s">
        <v>936</v>
      </c>
      <c r="C112" s="586">
        <v>46225</v>
      </c>
      <c r="D112" t="s">
        <v>307</v>
      </c>
      <c r="E112" t="s">
        <v>1109</v>
      </c>
      <c r="F112">
        <v>5100</v>
      </c>
      <c r="G112" t="s">
        <v>1110</v>
      </c>
      <c r="H112" t="s">
        <v>1111</v>
      </c>
      <c r="I112" t="s">
        <v>258</v>
      </c>
      <c r="J112" t="s">
        <v>1246</v>
      </c>
      <c r="K112">
        <v>0</v>
      </c>
      <c r="L112">
        <v>0</v>
      </c>
      <c r="M112">
        <v>0</v>
      </c>
    </row>
    <row r="113" spans="1:13">
      <c r="A113">
        <v>51</v>
      </c>
      <c r="B113" t="s">
        <v>1005</v>
      </c>
      <c r="C113" s="586">
        <v>46225</v>
      </c>
      <c r="D113" t="s">
        <v>307</v>
      </c>
      <c r="E113" t="s">
        <v>1105</v>
      </c>
      <c r="F113">
        <v>0</v>
      </c>
      <c r="G113" t="s">
        <v>1106</v>
      </c>
      <c r="H113" t="s">
        <v>1107</v>
      </c>
      <c r="I113" t="s">
        <v>17</v>
      </c>
      <c r="J113" t="s">
        <v>1247</v>
      </c>
      <c r="K113">
        <v>0</v>
      </c>
      <c r="L113">
        <v>0</v>
      </c>
      <c r="M113">
        <v>0</v>
      </c>
    </row>
    <row r="114" spans="1:13">
      <c r="A114">
        <v>51</v>
      </c>
      <c r="B114" t="s">
        <v>1005</v>
      </c>
      <c r="C114" s="586">
        <v>46225</v>
      </c>
      <c r="D114" t="s">
        <v>307</v>
      </c>
      <c r="E114" t="s">
        <v>1109</v>
      </c>
      <c r="F114">
        <v>0</v>
      </c>
      <c r="G114" t="s">
        <v>1110</v>
      </c>
      <c r="H114" t="s">
        <v>1111</v>
      </c>
      <c r="I114" t="s">
        <v>258</v>
      </c>
      <c r="J114" t="s">
        <v>1248</v>
      </c>
      <c r="K114">
        <v>0</v>
      </c>
      <c r="L114">
        <v>0</v>
      </c>
      <c r="M114">
        <v>0</v>
      </c>
    </row>
    <row r="115" spans="1:13">
      <c r="A115">
        <v>52</v>
      </c>
      <c r="B115" t="s">
        <v>122</v>
      </c>
      <c r="C115" s="586">
        <v>46225</v>
      </c>
      <c r="D115" t="s">
        <v>307</v>
      </c>
      <c r="E115" t="s">
        <v>1113</v>
      </c>
      <c r="F115">
        <v>5</v>
      </c>
      <c r="G115" t="s">
        <v>94</v>
      </c>
      <c r="H115" t="s">
        <v>1103</v>
      </c>
      <c r="I115" t="s">
        <v>86</v>
      </c>
      <c r="J115" t="s">
        <v>1249</v>
      </c>
      <c r="K115">
        <v>666</v>
      </c>
      <c r="L115">
        <v>12</v>
      </c>
      <c r="M115">
        <v>3330</v>
      </c>
    </row>
    <row r="116" spans="1:13">
      <c r="A116">
        <v>52</v>
      </c>
      <c r="B116" t="s">
        <v>122</v>
      </c>
      <c r="C116" s="586">
        <v>46225</v>
      </c>
      <c r="D116" t="s">
        <v>307</v>
      </c>
      <c r="E116" t="s">
        <v>1105</v>
      </c>
      <c r="F116">
        <v>0</v>
      </c>
      <c r="G116" t="s">
        <v>1106</v>
      </c>
      <c r="H116" t="s">
        <v>1107</v>
      </c>
      <c r="I116" t="s">
        <v>17</v>
      </c>
      <c r="J116" t="s">
        <v>1250</v>
      </c>
      <c r="K116">
        <v>0</v>
      </c>
      <c r="L116">
        <v>0</v>
      </c>
      <c r="M116">
        <v>0</v>
      </c>
    </row>
    <row r="117" spans="1:13">
      <c r="A117">
        <v>52</v>
      </c>
      <c r="B117" t="s">
        <v>122</v>
      </c>
      <c r="C117" s="586">
        <v>46225</v>
      </c>
      <c r="D117" t="s">
        <v>307</v>
      </c>
      <c r="E117" t="s">
        <v>1109</v>
      </c>
      <c r="F117">
        <v>3330</v>
      </c>
      <c r="G117" t="s">
        <v>1110</v>
      </c>
      <c r="H117" t="s">
        <v>1111</v>
      </c>
      <c r="I117" t="s">
        <v>258</v>
      </c>
      <c r="J117" t="s">
        <v>1251</v>
      </c>
      <c r="K117">
        <v>0</v>
      </c>
      <c r="L117">
        <v>0</v>
      </c>
      <c r="M117">
        <v>0</v>
      </c>
    </row>
    <row r="118" spans="1:13">
      <c r="A118">
        <v>53</v>
      </c>
      <c r="B118" t="s">
        <v>412</v>
      </c>
      <c r="C118" s="586">
        <v>46225</v>
      </c>
      <c r="D118" t="s">
        <v>307</v>
      </c>
      <c r="E118" t="s">
        <v>1105</v>
      </c>
      <c r="F118">
        <v>0</v>
      </c>
      <c r="G118" t="s">
        <v>1106</v>
      </c>
      <c r="H118" t="s">
        <v>1107</v>
      </c>
      <c r="I118" t="s">
        <v>17</v>
      </c>
      <c r="J118" t="s">
        <v>1252</v>
      </c>
      <c r="K118">
        <v>0</v>
      </c>
      <c r="L118">
        <v>0</v>
      </c>
      <c r="M118">
        <v>0</v>
      </c>
    </row>
    <row r="119" spans="1:13">
      <c r="A119">
        <v>53</v>
      </c>
      <c r="B119" t="s">
        <v>412</v>
      </c>
      <c r="C119" s="586">
        <v>46225</v>
      </c>
      <c r="D119" t="s">
        <v>307</v>
      </c>
      <c r="E119" t="s">
        <v>1109</v>
      </c>
      <c r="F119">
        <v>0</v>
      </c>
      <c r="G119" t="s">
        <v>1110</v>
      </c>
      <c r="H119" t="s">
        <v>1111</v>
      </c>
      <c r="I119" t="s">
        <v>258</v>
      </c>
      <c r="J119" t="s">
        <v>1253</v>
      </c>
      <c r="K119">
        <v>0</v>
      </c>
      <c r="L119">
        <v>0</v>
      </c>
      <c r="M119">
        <v>0</v>
      </c>
    </row>
    <row r="120" spans="1:13">
      <c r="A120">
        <v>54</v>
      </c>
      <c r="B120" t="s">
        <v>315</v>
      </c>
      <c r="C120" s="586">
        <v>46225</v>
      </c>
      <c r="D120" t="s">
        <v>307</v>
      </c>
      <c r="E120" t="s">
        <v>1105</v>
      </c>
      <c r="F120">
        <v>0</v>
      </c>
      <c r="G120" t="s">
        <v>1106</v>
      </c>
      <c r="H120" t="s">
        <v>1107</v>
      </c>
      <c r="I120" t="s">
        <v>17</v>
      </c>
      <c r="J120" t="s">
        <v>1254</v>
      </c>
      <c r="K120">
        <v>0</v>
      </c>
      <c r="L120">
        <v>0</v>
      </c>
      <c r="M120">
        <v>0</v>
      </c>
    </row>
    <row r="121" spans="1:13">
      <c r="A121">
        <v>54</v>
      </c>
      <c r="B121" t="s">
        <v>315</v>
      </c>
      <c r="C121" s="586">
        <v>46225</v>
      </c>
      <c r="D121" t="s">
        <v>307</v>
      </c>
      <c r="E121" t="s">
        <v>1109</v>
      </c>
      <c r="F121">
        <v>0</v>
      </c>
      <c r="G121" t="s">
        <v>1110</v>
      </c>
      <c r="H121" t="s">
        <v>1111</v>
      </c>
      <c r="I121" t="s">
        <v>258</v>
      </c>
      <c r="J121" t="s">
        <v>1255</v>
      </c>
      <c r="K121">
        <v>0</v>
      </c>
      <c r="L121">
        <v>0</v>
      </c>
      <c r="M121">
        <v>0</v>
      </c>
    </row>
    <row r="122" spans="1:13">
      <c r="A122">
        <v>55</v>
      </c>
      <c r="B122" t="s">
        <v>165</v>
      </c>
      <c r="C122" s="586">
        <v>46225</v>
      </c>
      <c r="D122" t="s">
        <v>307</v>
      </c>
      <c r="E122" t="s">
        <v>1105</v>
      </c>
      <c r="F122">
        <v>0</v>
      </c>
      <c r="G122" t="s">
        <v>1106</v>
      </c>
      <c r="H122" t="s">
        <v>1107</v>
      </c>
      <c r="I122" t="s">
        <v>17</v>
      </c>
      <c r="J122" t="s">
        <v>1256</v>
      </c>
      <c r="K122">
        <v>0</v>
      </c>
      <c r="L122">
        <v>0</v>
      </c>
      <c r="M122">
        <v>0</v>
      </c>
    </row>
    <row r="123" spans="1:13">
      <c r="A123">
        <v>55</v>
      </c>
      <c r="B123" t="s">
        <v>165</v>
      </c>
      <c r="C123" s="586">
        <v>46225</v>
      </c>
      <c r="D123" t="s">
        <v>307</v>
      </c>
      <c r="E123" t="s">
        <v>1109</v>
      </c>
      <c r="F123">
        <v>0</v>
      </c>
      <c r="G123" t="s">
        <v>1110</v>
      </c>
      <c r="H123" t="s">
        <v>1111</v>
      </c>
      <c r="I123" t="s">
        <v>258</v>
      </c>
      <c r="J123" t="s">
        <v>1257</v>
      </c>
      <c r="K123">
        <v>0</v>
      </c>
      <c r="L123">
        <v>0</v>
      </c>
      <c r="M123">
        <v>0</v>
      </c>
    </row>
    <row r="124" spans="1:13">
      <c r="A124">
        <v>56</v>
      </c>
      <c r="B124" t="s">
        <v>810</v>
      </c>
      <c r="C124" s="586">
        <v>46225</v>
      </c>
      <c r="D124" t="s">
        <v>307</v>
      </c>
      <c r="E124" t="s">
        <v>1105</v>
      </c>
      <c r="F124">
        <v>0</v>
      </c>
      <c r="G124" t="s">
        <v>1106</v>
      </c>
      <c r="H124" t="s">
        <v>1107</v>
      </c>
      <c r="I124" t="s">
        <v>17</v>
      </c>
      <c r="J124" t="s">
        <v>1258</v>
      </c>
      <c r="K124">
        <v>0</v>
      </c>
      <c r="L124">
        <v>0</v>
      </c>
      <c r="M124">
        <v>0</v>
      </c>
    </row>
    <row r="125" spans="1:13">
      <c r="A125">
        <v>56</v>
      </c>
      <c r="B125" t="s">
        <v>810</v>
      </c>
      <c r="C125" s="586">
        <v>46225</v>
      </c>
      <c r="D125" t="s">
        <v>307</v>
      </c>
      <c r="E125" t="s">
        <v>1109</v>
      </c>
      <c r="F125">
        <v>0</v>
      </c>
      <c r="G125" t="s">
        <v>1110</v>
      </c>
      <c r="H125" t="s">
        <v>1111</v>
      </c>
      <c r="I125" t="s">
        <v>258</v>
      </c>
      <c r="J125" t="s">
        <v>1259</v>
      </c>
      <c r="K125">
        <v>0</v>
      </c>
      <c r="L125">
        <v>0</v>
      </c>
      <c r="M125">
        <v>0</v>
      </c>
    </row>
    <row r="126" spans="1:13">
      <c r="A126">
        <v>57</v>
      </c>
      <c r="B126" t="s">
        <v>582</v>
      </c>
      <c r="C126" s="586">
        <v>46225</v>
      </c>
      <c r="D126" t="s">
        <v>307</v>
      </c>
      <c r="E126" t="s">
        <v>1105</v>
      </c>
      <c r="F126">
        <v>0</v>
      </c>
      <c r="G126" t="s">
        <v>1106</v>
      </c>
      <c r="H126" t="s">
        <v>1107</v>
      </c>
      <c r="I126" t="s">
        <v>17</v>
      </c>
      <c r="J126" t="s">
        <v>1260</v>
      </c>
      <c r="K126">
        <v>0</v>
      </c>
      <c r="L126">
        <v>0</v>
      </c>
      <c r="M126">
        <v>0</v>
      </c>
    </row>
    <row r="127" spans="1:13">
      <c r="A127">
        <v>57</v>
      </c>
      <c r="B127" t="s">
        <v>582</v>
      </c>
      <c r="C127" s="586">
        <v>46225</v>
      </c>
      <c r="D127" t="s">
        <v>307</v>
      </c>
      <c r="E127" t="s">
        <v>1109</v>
      </c>
      <c r="F127">
        <v>0</v>
      </c>
      <c r="G127" t="s">
        <v>1110</v>
      </c>
      <c r="H127" t="s">
        <v>1111</v>
      </c>
      <c r="I127" t="s">
        <v>258</v>
      </c>
      <c r="J127" t="s">
        <v>1261</v>
      </c>
      <c r="K127">
        <v>0</v>
      </c>
      <c r="L127">
        <v>0</v>
      </c>
      <c r="M127">
        <v>0</v>
      </c>
    </row>
    <row r="128" spans="1:13">
      <c r="A128">
        <v>63</v>
      </c>
      <c r="B128" t="s">
        <v>1062</v>
      </c>
      <c r="C128" s="586">
        <v>46225</v>
      </c>
      <c r="D128" t="s">
        <v>307</v>
      </c>
      <c r="E128" t="s">
        <v>1262</v>
      </c>
      <c r="F128">
        <v>0</v>
      </c>
      <c r="G128" t="s">
        <v>9</v>
      </c>
      <c r="H128" t="s">
        <v>1263</v>
      </c>
      <c r="I128" t="s">
        <v>215</v>
      </c>
      <c r="J128" t="s">
        <v>1264</v>
      </c>
      <c r="K128">
        <v>0</v>
      </c>
      <c r="L128">
        <v>0.08</v>
      </c>
      <c r="M128">
        <v>0</v>
      </c>
    </row>
    <row r="129" spans="1:13">
      <c r="A129">
        <v>63</v>
      </c>
      <c r="B129" t="s">
        <v>1062</v>
      </c>
      <c r="C129" s="586">
        <v>46225</v>
      </c>
      <c r="D129" t="s">
        <v>307</v>
      </c>
      <c r="E129" t="s">
        <v>1105</v>
      </c>
      <c r="F129">
        <v>0</v>
      </c>
      <c r="G129" t="s">
        <v>1106</v>
      </c>
      <c r="H129" t="s">
        <v>1107</v>
      </c>
      <c r="I129" t="s">
        <v>17</v>
      </c>
      <c r="J129" t="s">
        <v>1265</v>
      </c>
      <c r="K129">
        <v>0</v>
      </c>
      <c r="L129">
        <v>0</v>
      </c>
      <c r="M129">
        <v>0</v>
      </c>
    </row>
    <row r="130" spans="1:13">
      <c r="A130">
        <v>63</v>
      </c>
      <c r="B130" t="s">
        <v>1062</v>
      </c>
      <c r="C130" s="586">
        <v>46225</v>
      </c>
      <c r="D130" t="s">
        <v>307</v>
      </c>
      <c r="E130" t="s">
        <v>1109</v>
      </c>
      <c r="F130">
        <v>0</v>
      </c>
      <c r="G130" t="s">
        <v>1110</v>
      </c>
      <c r="H130" t="s">
        <v>1111</v>
      </c>
      <c r="I130" t="s">
        <v>258</v>
      </c>
      <c r="J130" t="s">
        <v>1266</v>
      </c>
      <c r="K130">
        <v>0</v>
      </c>
      <c r="L130">
        <v>0</v>
      </c>
      <c r="M130">
        <v>0</v>
      </c>
    </row>
    <row r="131" spans="1:13">
      <c r="A131">
        <v>1</v>
      </c>
      <c r="B131" t="s">
        <v>940</v>
      </c>
      <c r="C131" s="586">
        <v>46225</v>
      </c>
      <c r="D131" t="s">
        <v>309</v>
      </c>
      <c r="E131" t="s">
        <v>1105</v>
      </c>
      <c r="F131">
        <v>0</v>
      </c>
      <c r="G131" t="s">
        <v>1106</v>
      </c>
      <c r="H131" t="s">
        <v>1107</v>
      </c>
      <c r="I131" t="s">
        <v>17</v>
      </c>
      <c r="J131" t="s">
        <v>1277</v>
      </c>
      <c r="K131">
        <v>0</v>
      </c>
      <c r="L131">
        <v>0</v>
      </c>
      <c r="M131">
        <v>0</v>
      </c>
    </row>
    <row r="132" spans="1:13">
      <c r="A132">
        <v>1</v>
      </c>
      <c r="B132" t="s">
        <v>940</v>
      </c>
      <c r="C132" s="586">
        <v>46225</v>
      </c>
      <c r="D132" t="s">
        <v>309</v>
      </c>
      <c r="E132" t="s">
        <v>1109</v>
      </c>
      <c r="F132">
        <v>0</v>
      </c>
      <c r="G132" t="s">
        <v>1110</v>
      </c>
      <c r="H132" t="s">
        <v>1111</v>
      </c>
      <c r="I132" t="s">
        <v>258</v>
      </c>
      <c r="J132" t="s">
        <v>1278</v>
      </c>
      <c r="K132">
        <v>0</v>
      </c>
      <c r="L132">
        <v>0</v>
      </c>
      <c r="M132">
        <v>0</v>
      </c>
    </row>
    <row r="133" spans="1:13">
      <c r="A133">
        <v>2</v>
      </c>
      <c r="B133" t="s">
        <v>941</v>
      </c>
      <c r="C133" s="586">
        <v>46225</v>
      </c>
      <c r="D133" t="s">
        <v>309</v>
      </c>
      <c r="E133" t="s">
        <v>1105</v>
      </c>
      <c r="F133">
        <v>0</v>
      </c>
      <c r="G133" t="s">
        <v>1106</v>
      </c>
      <c r="H133" t="s">
        <v>1107</v>
      </c>
      <c r="I133" t="s">
        <v>17</v>
      </c>
      <c r="J133" t="s">
        <v>1279</v>
      </c>
      <c r="K133">
        <v>0</v>
      </c>
      <c r="L133">
        <v>0</v>
      </c>
      <c r="M133">
        <v>0</v>
      </c>
    </row>
    <row r="134" spans="1:13">
      <c r="A134">
        <v>2</v>
      </c>
      <c r="B134" t="s">
        <v>941</v>
      </c>
      <c r="C134" s="586">
        <v>46225</v>
      </c>
      <c r="D134" t="s">
        <v>309</v>
      </c>
      <c r="E134" t="s">
        <v>1109</v>
      </c>
      <c r="F134">
        <v>0</v>
      </c>
      <c r="G134" t="s">
        <v>1110</v>
      </c>
      <c r="H134" t="s">
        <v>1111</v>
      </c>
      <c r="I134" t="s">
        <v>258</v>
      </c>
      <c r="J134" t="s">
        <v>1280</v>
      </c>
      <c r="K134">
        <v>0</v>
      </c>
      <c r="L134">
        <v>0</v>
      </c>
      <c r="M134">
        <v>0</v>
      </c>
    </row>
    <row r="135" spans="1:13">
      <c r="A135">
        <v>19</v>
      </c>
      <c r="B135" t="s">
        <v>1068</v>
      </c>
      <c r="C135" s="586">
        <v>46225</v>
      </c>
      <c r="D135" t="s">
        <v>309</v>
      </c>
      <c r="E135" t="s">
        <v>1281</v>
      </c>
      <c r="F135">
        <v>5</v>
      </c>
      <c r="G135" t="s">
        <v>1123</v>
      </c>
      <c r="H135" t="s">
        <v>1170</v>
      </c>
      <c r="I135" t="s">
        <v>86</v>
      </c>
      <c r="J135" t="s">
        <v>1282</v>
      </c>
      <c r="K135">
        <v>630</v>
      </c>
      <c r="L135">
        <v>10</v>
      </c>
      <c r="M135">
        <v>3150</v>
      </c>
    </row>
    <row r="136" spans="1:13">
      <c r="A136">
        <v>19</v>
      </c>
      <c r="B136" t="s">
        <v>1068</v>
      </c>
      <c r="C136" s="586">
        <v>46225</v>
      </c>
      <c r="D136" t="s">
        <v>309</v>
      </c>
      <c r="E136" t="s">
        <v>1105</v>
      </c>
      <c r="F136">
        <v>0</v>
      </c>
      <c r="G136" t="s">
        <v>1106</v>
      </c>
      <c r="H136" t="s">
        <v>1107</v>
      </c>
      <c r="I136" t="s">
        <v>17</v>
      </c>
      <c r="J136" t="s">
        <v>1283</v>
      </c>
      <c r="K136">
        <v>0</v>
      </c>
      <c r="L136">
        <v>0</v>
      </c>
      <c r="M136">
        <v>0</v>
      </c>
    </row>
    <row r="137" spans="1:13">
      <c r="A137">
        <v>19</v>
      </c>
      <c r="B137" t="s">
        <v>1068</v>
      </c>
      <c r="C137" s="586">
        <v>46225</v>
      </c>
      <c r="D137" t="s">
        <v>309</v>
      </c>
      <c r="E137" t="s">
        <v>1109</v>
      </c>
      <c r="F137">
        <v>3150</v>
      </c>
      <c r="G137" t="s">
        <v>1110</v>
      </c>
      <c r="H137" t="s">
        <v>1111</v>
      </c>
      <c r="I137" t="s">
        <v>258</v>
      </c>
      <c r="J137" t="s">
        <v>1284</v>
      </c>
      <c r="K137">
        <v>0</v>
      </c>
      <c r="L137">
        <v>0</v>
      </c>
      <c r="M137">
        <v>0</v>
      </c>
    </row>
    <row r="138" spans="1:13">
      <c r="A138">
        <v>20</v>
      </c>
      <c r="B138" t="s">
        <v>938</v>
      </c>
      <c r="C138" s="586">
        <v>46225</v>
      </c>
      <c r="D138" t="s">
        <v>309</v>
      </c>
      <c r="E138" t="s">
        <v>1105</v>
      </c>
      <c r="F138">
        <v>0</v>
      </c>
      <c r="G138" t="s">
        <v>1106</v>
      </c>
      <c r="H138" t="s">
        <v>1107</v>
      </c>
      <c r="I138" t="s">
        <v>17</v>
      </c>
      <c r="J138" t="s">
        <v>1285</v>
      </c>
      <c r="K138">
        <v>0</v>
      </c>
      <c r="L138">
        <v>0</v>
      </c>
      <c r="M138">
        <v>0</v>
      </c>
    </row>
    <row r="139" spans="1:13">
      <c r="A139">
        <v>20</v>
      </c>
      <c r="B139" t="s">
        <v>938</v>
      </c>
      <c r="C139" s="586">
        <v>46225</v>
      </c>
      <c r="D139" t="s">
        <v>309</v>
      </c>
      <c r="E139" t="s">
        <v>1109</v>
      </c>
      <c r="F139">
        <v>0</v>
      </c>
      <c r="G139" t="s">
        <v>1110</v>
      </c>
      <c r="H139" t="s">
        <v>1111</v>
      </c>
      <c r="I139" t="s">
        <v>258</v>
      </c>
      <c r="J139" t="s">
        <v>1286</v>
      </c>
      <c r="K139">
        <v>0</v>
      </c>
      <c r="L139">
        <v>0</v>
      </c>
      <c r="M139">
        <v>0</v>
      </c>
    </row>
    <row r="140" spans="1:13">
      <c r="A140">
        <v>21</v>
      </c>
      <c r="B140" t="s">
        <v>939</v>
      </c>
      <c r="C140" s="586">
        <v>46225</v>
      </c>
      <c r="D140" t="s">
        <v>309</v>
      </c>
      <c r="E140" t="s">
        <v>1184</v>
      </c>
      <c r="F140">
        <v>1</v>
      </c>
      <c r="G140" t="s">
        <v>1123</v>
      </c>
      <c r="H140" t="s">
        <v>1124</v>
      </c>
      <c r="I140" t="s">
        <v>86</v>
      </c>
      <c r="J140" t="s">
        <v>2727</v>
      </c>
      <c r="K140">
        <v>816</v>
      </c>
      <c r="L140">
        <v>12</v>
      </c>
      <c r="M140">
        <v>816</v>
      </c>
    </row>
    <row r="141" spans="1:13">
      <c r="A141">
        <v>21</v>
      </c>
      <c r="B141" t="s">
        <v>939</v>
      </c>
      <c r="C141" s="586">
        <v>46225</v>
      </c>
      <c r="D141" t="s">
        <v>309</v>
      </c>
      <c r="E141" t="s">
        <v>1105</v>
      </c>
      <c r="F141">
        <v>0</v>
      </c>
      <c r="G141" t="s">
        <v>1106</v>
      </c>
      <c r="H141" t="s">
        <v>1107</v>
      </c>
      <c r="I141" t="s">
        <v>17</v>
      </c>
      <c r="J141" t="s">
        <v>1287</v>
      </c>
      <c r="K141">
        <v>0</v>
      </c>
      <c r="L141">
        <v>0</v>
      </c>
      <c r="M141">
        <v>0</v>
      </c>
    </row>
    <row r="142" spans="1:13">
      <c r="A142">
        <v>21</v>
      </c>
      <c r="B142" t="s">
        <v>939</v>
      </c>
      <c r="C142" s="586">
        <v>46225</v>
      </c>
      <c r="D142" t="s">
        <v>309</v>
      </c>
      <c r="E142" t="s">
        <v>1109</v>
      </c>
      <c r="F142">
        <v>816</v>
      </c>
      <c r="G142" t="s">
        <v>1110</v>
      </c>
      <c r="H142" t="s">
        <v>1111</v>
      </c>
      <c r="I142" t="s">
        <v>258</v>
      </c>
      <c r="J142" t="s">
        <v>1288</v>
      </c>
      <c r="K142">
        <v>0</v>
      </c>
      <c r="L142">
        <v>0</v>
      </c>
      <c r="M142">
        <v>0</v>
      </c>
    </row>
    <row r="143" spans="1:13">
      <c r="A143">
        <v>22</v>
      </c>
      <c r="B143" t="s">
        <v>818</v>
      </c>
      <c r="C143" s="586">
        <v>46225</v>
      </c>
      <c r="D143" t="s">
        <v>309</v>
      </c>
      <c r="E143" t="s">
        <v>1113</v>
      </c>
      <c r="F143">
        <v>11</v>
      </c>
      <c r="G143" t="s">
        <v>94</v>
      </c>
      <c r="H143" t="s">
        <v>1103</v>
      </c>
      <c r="I143" t="s">
        <v>86</v>
      </c>
      <c r="J143" t="s">
        <v>1289</v>
      </c>
      <c r="K143">
        <v>666</v>
      </c>
      <c r="L143">
        <v>12</v>
      </c>
      <c r="M143">
        <v>7326</v>
      </c>
    </row>
    <row r="144" spans="1:13">
      <c r="A144">
        <v>22</v>
      </c>
      <c r="B144" t="s">
        <v>818</v>
      </c>
      <c r="C144" s="586">
        <v>46225</v>
      </c>
      <c r="D144" t="s">
        <v>309</v>
      </c>
      <c r="E144" t="s">
        <v>1122</v>
      </c>
      <c r="F144">
        <v>15</v>
      </c>
      <c r="G144" t="s">
        <v>1123</v>
      </c>
      <c r="H144" t="s">
        <v>1124</v>
      </c>
      <c r="I144" t="s">
        <v>111</v>
      </c>
      <c r="J144" t="s">
        <v>1290</v>
      </c>
      <c r="K144">
        <v>68</v>
      </c>
      <c r="L144">
        <v>1</v>
      </c>
      <c r="M144">
        <v>1020</v>
      </c>
    </row>
    <row r="145" spans="1:13">
      <c r="A145">
        <v>22</v>
      </c>
      <c r="B145" t="s">
        <v>818</v>
      </c>
      <c r="C145" s="586">
        <v>46225</v>
      </c>
      <c r="D145" t="s">
        <v>309</v>
      </c>
      <c r="E145" t="s">
        <v>1105</v>
      </c>
      <c r="F145">
        <v>0</v>
      </c>
      <c r="G145" t="s">
        <v>1106</v>
      </c>
      <c r="H145" t="s">
        <v>1107</v>
      </c>
      <c r="I145" t="s">
        <v>17</v>
      </c>
      <c r="J145" t="s">
        <v>1145</v>
      </c>
      <c r="K145">
        <v>0</v>
      </c>
      <c r="L145">
        <v>0</v>
      </c>
      <c r="M145">
        <v>0</v>
      </c>
    </row>
    <row r="146" spans="1:13">
      <c r="A146">
        <v>22</v>
      </c>
      <c r="B146" t="s">
        <v>818</v>
      </c>
      <c r="C146" s="586">
        <v>46225</v>
      </c>
      <c r="D146" t="s">
        <v>309</v>
      </c>
      <c r="E146" t="s">
        <v>1109</v>
      </c>
      <c r="F146">
        <v>8346</v>
      </c>
      <c r="G146" t="s">
        <v>1110</v>
      </c>
      <c r="H146" t="s">
        <v>1111</v>
      </c>
      <c r="I146" t="s">
        <v>258</v>
      </c>
      <c r="J146" t="s">
        <v>1146</v>
      </c>
      <c r="K146">
        <v>0</v>
      </c>
      <c r="L146">
        <v>0</v>
      </c>
      <c r="M146">
        <v>0</v>
      </c>
    </row>
    <row r="147" spans="1:13">
      <c r="A147">
        <v>23</v>
      </c>
      <c r="B147" t="s">
        <v>397</v>
      </c>
      <c r="C147" s="586">
        <v>46225</v>
      </c>
      <c r="D147" t="s">
        <v>309</v>
      </c>
      <c r="E147" t="s">
        <v>1105</v>
      </c>
      <c r="F147">
        <v>0</v>
      </c>
      <c r="G147" t="s">
        <v>1106</v>
      </c>
      <c r="H147" t="s">
        <v>1107</v>
      </c>
      <c r="I147" t="s">
        <v>17</v>
      </c>
      <c r="J147" t="s">
        <v>1291</v>
      </c>
      <c r="K147">
        <v>0</v>
      </c>
      <c r="L147">
        <v>0</v>
      </c>
      <c r="M147">
        <v>0</v>
      </c>
    </row>
    <row r="148" spans="1:13">
      <c r="A148">
        <v>23</v>
      </c>
      <c r="B148" t="s">
        <v>397</v>
      </c>
      <c r="C148" s="586">
        <v>46225</v>
      </c>
      <c r="D148" t="s">
        <v>309</v>
      </c>
      <c r="E148" t="s">
        <v>1109</v>
      </c>
      <c r="F148">
        <v>0</v>
      </c>
      <c r="G148" t="s">
        <v>1110</v>
      </c>
      <c r="H148" t="s">
        <v>1111</v>
      </c>
      <c r="I148" t="s">
        <v>258</v>
      </c>
      <c r="J148" t="s">
        <v>1292</v>
      </c>
      <c r="K148">
        <v>0</v>
      </c>
      <c r="L148">
        <v>0</v>
      </c>
      <c r="M148">
        <v>0</v>
      </c>
    </row>
    <row r="149" spans="1:13">
      <c r="A149">
        <v>24</v>
      </c>
      <c r="B149" t="s">
        <v>1293</v>
      </c>
      <c r="C149" s="586">
        <v>46225</v>
      </c>
      <c r="D149" t="s">
        <v>309</v>
      </c>
      <c r="E149" t="s">
        <v>1113</v>
      </c>
      <c r="F149">
        <v>2</v>
      </c>
      <c r="G149" t="s">
        <v>94</v>
      </c>
      <c r="H149" t="s">
        <v>1103</v>
      </c>
      <c r="I149" t="s">
        <v>86</v>
      </c>
      <c r="J149" t="s">
        <v>1294</v>
      </c>
      <c r="K149">
        <v>672</v>
      </c>
      <c r="L149">
        <v>12</v>
      </c>
      <c r="M149">
        <v>1344</v>
      </c>
    </row>
    <row r="150" spans="1:13">
      <c r="A150">
        <v>24</v>
      </c>
      <c r="B150" t="s">
        <v>1293</v>
      </c>
      <c r="C150" s="586">
        <v>46225</v>
      </c>
      <c r="D150" t="s">
        <v>309</v>
      </c>
      <c r="E150" t="s">
        <v>2728</v>
      </c>
      <c r="F150">
        <v>1</v>
      </c>
      <c r="G150" t="s">
        <v>1123</v>
      </c>
      <c r="H150" t="s">
        <v>1170</v>
      </c>
      <c r="I150" t="s">
        <v>111</v>
      </c>
      <c r="J150" t="s">
        <v>2729</v>
      </c>
      <c r="K150">
        <v>341.6</v>
      </c>
      <c r="L150">
        <v>5</v>
      </c>
      <c r="M150">
        <v>341.6</v>
      </c>
    </row>
    <row r="151" spans="1:13">
      <c r="A151">
        <v>24</v>
      </c>
      <c r="B151" t="s">
        <v>1293</v>
      </c>
      <c r="C151" s="586">
        <v>46225</v>
      </c>
      <c r="D151" t="s">
        <v>309</v>
      </c>
      <c r="E151" t="s">
        <v>1149</v>
      </c>
      <c r="F151">
        <v>3</v>
      </c>
      <c r="G151" t="s">
        <v>9</v>
      </c>
      <c r="H151" t="s">
        <v>1150</v>
      </c>
      <c r="I151" t="s">
        <v>238</v>
      </c>
      <c r="J151" t="s">
        <v>2730</v>
      </c>
      <c r="K151">
        <v>350</v>
      </c>
      <c r="L151">
        <v>1</v>
      </c>
      <c r="M151">
        <v>1050</v>
      </c>
    </row>
    <row r="152" spans="1:13">
      <c r="A152">
        <v>24</v>
      </c>
      <c r="B152" t="s">
        <v>1293</v>
      </c>
      <c r="C152" s="586">
        <v>46225</v>
      </c>
      <c r="D152" t="s">
        <v>309</v>
      </c>
      <c r="E152" t="s">
        <v>1105</v>
      </c>
      <c r="F152">
        <v>3</v>
      </c>
      <c r="G152" t="s">
        <v>1106</v>
      </c>
      <c r="H152" t="s">
        <v>1107</v>
      </c>
      <c r="I152" t="s">
        <v>17</v>
      </c>
      <c r="J152" t="s">
        <v>1295</v>
      </c>
      <c r="K152">
        <v>0</v>
      </c>
      <c r="L152">
        <v>0</v>
      </c>
      <c r="M152">
        <v>0</v>
      </c>
    </row>
    <row r="153" spans="1:13">
      <c r="A153">
        <v>24</v>
      </c>
      <c r="B153" t="s">
        <v>1293</v>
      </c>
      <c r="C153" s="586">
        <v>46225</v>
      </c>
      <c r="D153" t="s">
        <v>309</v>
      </c>
      <c r="E153" t="s">
        <v>1109</v>
      </c>
      <c r="F153">
        <v>2735.6</v>
      </c>
      <c r="G153" t="s">
        <v>1110</v>
      </c>
      <c r="H153" t="s">
        <v>1111</v>
      </c>
      <c r="I153" t="s">
        <v>258</v>
      </c>
      <c r="J153" t="s">
        <v>1296</v>
      </c>
      <c r="K153">
        <v>0</v>
      </c>
      <c r="L153">
        <v>0</v>
      </c>
      <c r="M153">
        <v>0</v>
      </c>
    </row>
    <row r="154" spans="1:13">
      <c r="A154">
        <v>25</v>
      </c>
      <c r="B154" t="s">
        <v>537</v>
      </c>
      <c r="C154" s="586">
        <v>46225</v>
      </c>
      <c r="D154" t="s">
        <v>309</v>
      </c>
      <c r="E154" t="s">
        <v>1105</v>
      </c>
      <c r="F154">
        <v>0</v>
      </c>
      <c r="G154" t="s">
        <v>1106</v>
      </c>
      <c r="H154" t="s">
        <v>1107</v>
      </c>
      <c r="I154" t="s">
        <v>17</v>
      </c>
      <c r="J154" t="s">
        <v>1297</v>
      </c>
      <c r="K154">
        <v>0</v>
      </c>
      <c r="L154">
        <v>0</v>
      </c>
      <c r="M154">
        <v>0</v>
      </c>
    </row>
    <row r="155" spans="1:13">
      <c r="A155">
        <v>25</v>
      </c>
      <c r="B155" t="s">
        <v>537</v>
      </c>
      <c r="C155" s="586">
        <v>46225</v>
      </c>
      <c r="D155" t="s">
        <v>309</v>
      </c>
      <c r="E155" t="s">
        <v>1109</v>
      </c>
      <c r="F155">
        <v>0</v>
      </c>
      <c r="G155" t="s">
        <v>1110</v>
      </c>
      <c r="H155" t="s">
        <v>1111</v>
      </c>
      <c r="I155" t="s">
        <v>258</v>
      </c>
      <c r="J155" t="s">
        <v>1298</v>
      </c>
      <c r="K155">
        <v>0</v>
      </c>
      <c r="L155">
        <v>0</v>
      </c>
      <c r="M155">
        <v>0</v>
      </c>
    </row>
    <row r="156" spans="1:13">
      <c r="A156">
        <v>27</v>
      </c>
      <c r="B156" t="s">
        <v>1299</v>
      </c>
      <c r="C156" s="586">
        <v>46225</v>
      </c>
      <c r="D156" t="s">
        <v>309</v>
      </c>
      <c r="E156" t="s">
        <v>1113</v>
      </c>
      <c r="F156">
        <v>8</v>
      </c>
      <c r="G156" t="s">
        <v>94</v>
      </c>
      <c r="H156" t="s">
        <v>1103</v>
      </c>
      <c r="I156" t="s">
        <v>86</v>
      </c>
      <c r="J156" t="s">
        <v>1300</v>
      </c>
      <c r="K156">
        <v>672</v>
      </c>
      <c r="L156">
        <v>12</v>
      </c>
      <c r="M156">
        <v>5376</v>
      </c>
    </row>
    <row r="157" spans="1:13">
      <c r="A157">
        <v>27</v>
      </c>
      <c r="B157" t="s">
        <v>1299</v>
      </c>
      <c r="C157" s="586">
        <v>46225</v>
      </c>
      <c r="D157" t="s">
        <v>309</v>
      </c>
      <c r="E157" t="s">
        <v>1122</v>
      </c>
      <c r="F157">
        <v>30</v>
      </c>
      <c r="G157" t="s">
        <v>1123</v>
      </c>
      <c r="H157" t="s">
        <v>1124</v>
      </c>
      <c r="I157" t="s">
        <v>111</v>
      </c>
      <c r="J157" t="s">
        <v>1301</v>
      </c>
      <c r="K157">
        <v>68</v>
      </c>
      <c r="L157">
        <v>1</v>
      </c>
      <c r="M157">
        <v>2040</v>
      </c>
    </row>
    <row r="158" spans="1:13">
      <c r="A158">
        <v>27</v>
      </c>
      <c r="B158" t="s">
        <v>1299</v>
      </c>
      <c r="C158" s="586">
        <v>46225</v>
      </c>
      <c r="D158" t="s">
        <v>309</v>
      </c>
      <c r="E158" t="s">
        <v>1149</v>
      </c>
      <c r="F158">
        <v>20</v>
      </c>
      <c r="G158" t="s">
        <v>9</v>
      </c>
      <c r="H158" t="s">
        <v>1150</v>
      </c>
      <c r="I158" t="s">
        <v>238</v>
      </c>
      <c r="J158" t="s">
        <v>1302</v>
      </c>
      <c r="K158">
        <v>330</v>
      </c>
      <c r="L158">
        <v>1</v>
      </c>
      <c r="M158">
        <v>6600</v>
      </c>
    </row>
    <row r="159" spans="1:13">
      <c r="A159">
        <v>27</v>
      </c>
      <c r="B159" t="s">
        <v>1299</v>
      </c>
      <c r="C159" s="586">
        <v>46225</v>
      </c>
      <c r="D159" t="s">
        <v>309</v>
      </c>
      <c r="E159" t="s">
        <v>1105</v>
      </c>
      <c r="F159">
        <v>20</v>
      </c>
      <c r="G159" t="s">
        <v>1106</v>
      </c>
      <c r="H159" t="s">
        <v>1107</v>
      </c>
      <c r="I159" t="s">
        <v>17</v>
      </c>
      <c r="J159" t="s">
        <v>1303</v>
      </c>
      <c r="K159">
        <v>0</v>
      </c>
      <c r="L159">
        <v>0</v>
      </c>
      <c r="M159">
        <v>0</v>
      </c>
    </row>
    <row r="160" spans="1:13">
      <c r="A160">
        <v>27</v>
      </c>
      <c r="B160" t="s">
        <v>1299</v>
      </c>
      <c r="C160" s="586">
        <v>46225</v>
      </c>
      <c r="D160" t="s">
        <v>309</v>
      </c>
      <c r="E160" t="s">
        <v>1109</v>
      </c>
      <c r="F160">
        <v>14016</v>
      </c>
      <c r="G160" t="s">
        <v>1110</v>
      </c>
      <c r="H160" t="s">
        <v>1111</v>
      </c>
      <c r="I160" t="s">
        <v>258</v>
      </c>
      <c r="J160" t="s">
        <v>1304</v>
      </c>
      <c r="K160">
        <v>0</v>
      </c>
      <c r="L160">
        <v>0</v>
      </c>
      <c r="M160">
        <v>0</v>
      </c>
    </row>
    <row r="161" spans="1:13">
      <c r="A161">
        <v>30</v>
      </c>
      <c r="B161" t="s">
        <v>319</v>
      </c>
      <c r="C161" s="586">
        <v>46225</v>
      </c>
      <c r="D161" t="s">
        <v>309</v>
      </c>
      <c r="E161" t="s">
        <v>1281</v>
      </c>
      <c r="F161">
        <v>7</v>
      </c>
      <c r="G161" t="s">
        <v>1123</v>
      </c>
      <c r="H161" t="s">
        <v>1170</v>
      </c>
      <c r="I161" t="s">
        <v>86</v>
      </c>
      <c r="J161" t="s">
        <v>1305</v>
      </c>
      <c r="K161">
        <v>630</v>
      </c>
      <c r="L161">
        <v>10</v>
      </c>
      <c r="M161">
        <v>4410</v>
      </c>
    </row>
    <row r="162" spans="1:13">
      <c r="A162">
        <v>30</v>
      </c>
      <c r="B162" t="s">
        <v>319</v>
      </c>
      <c r="C162" s="586">
        <v>46225</v>
      </c>
      <c r="D162" t="s">
        <v>309</v>
      </c>
      <c r="E162" t="s">
        <v>1105</v>
      </c>
      <c r="F162">
        <v>0</v>
      </c>
      <c r="G162" t="s">
        <v>1106</v>
      </c>
      <c r="H162" t="s">
        <v>1107</v>
      </c>
      <c r="I162" t="s">
        <v>17</v>
      </c>
      <c r="J162" t="s">
        <v>1306</v>
      </c>
      <c r="K162">
        <v>0</v>
      </c>
      <c r="L162">
        <v>0</v>
      </c>
      <c r="M162">
        <v>0</v>
      </c>
    </row>
    <row r="163" spans="1:13">
      <c r="A163">
        <v>30</v>
      </c>
      <c r="B163" t="s">
        <v>319</v>
      </c>
      <c r="C163" s="586">
        <v>46225</v>
      </c>
      <c r="D163" t="s">
        <v>309</v>
      </c>
      <c r="E163" t="s">
        <v>1109</v>
      </c>
      <c r="F163">
        <v>4410</v>
      </c>
      <c r="G163" t="s">
        <v>1110</v>
      </c>
      <c r="H163" t="s">
        <v>1111</v>
      </c>
      <c r="I163" t="s">
        <v>258</v>
      </c>
      <c r="J163" t="s">
        <v>1307</v>
      </c>
      <c r="K163">
        <v>0</v>
      </c>
      <c r="L163">
        <v>0</v>
      </c>
      <c r="M163">
        <v>0</v>
      </c>
    </row>
    <row r="164" spans="1:13">
      <c r="A164">
        <v>35</v>
      </c>
      <c r="B164" t="s">
        <v>320</v>
      </c>
      <c r="C164" s="586">
        <v>46225</v>
      </c>
      <c r="D164" t="s">
        <v>309</v>
      </c>
      <c r="E164" t="s">
        <v>1105</v>
      </c>
      <c r="F164">
        <v>0</v>
      </c>
      <c r="G164" t="s">
        <v>1106</v>
      </c>
      <c r="H164" t="s">
        <v>1107</v>
      </c>
      <c r="I164" t="s">
        <v>17</v>
      </c>
      <c r="J164" t="s">
        <v>1308</v>
      </c>
      <c r="K164">
        <v>0</v>
      </c>
      <c r="L164">
        <v>0</v>
      </c>
      <c r="M164">
        <v>0</v>
      </c>
    </row>
    <row r="165" spans="1:13">
      <c r="A165">
        <v>35</v>
      </c>
      <c r="B165" t="s">
        <v>320</v>
      </c>
      <c r="C165" s="586">
        <v>46225</v>
      </c>
      <c r="D165" t="s">
        <v>309</v>
      </c>
      <c r="E165" t="s">
        <v>1109</v>
      </c>
      <c r="F165">
        <v>0</v>
      </c>
      <c r="G165" t="s">
        <v>1110</v>
      </c>
      <c r="H165" t="s">
        <v>1111</v>
      </c>
      <c r="I165" t="s">
        <v>258</v>
      </c>
      <c r="J165" t="s">
        <v>1309</v>
      </c>
      <c r="K165">
        <v>0</v>
      </c>
      <c r="L165">
        <v>0</v>
      </c>
      <c r="M165">
        <v>0</v>
      </c>
    </row>
    <row r="166" spans="1:13">
      <c r="A166">
        <v>36</v>
      </c>
      <c r="B166" t="s">
        <v>511</v>
      </c>
      <c r="C166" s="586">
        <v>46225</v>
      </c>
      <c r="D166" t="s">
        <v>309</v>
      </c>
      <c r="E166" t="s">
        <v>1222</v>
      </c>
      <c r="F166">
        <v>1</v>
      </c>
      <c r="G166" t="s">
        <v>1123</v>
      </c>
      <c r="H166" t="s">
        <v>1223</v>
      </c>
      <c r="I166" t="s">
        <v>86</v>
      </c>
      <c r="J166" t="s">
        <v>1310</v>
      </c>
      <c r="K166">
        <v>1020</v>
      </c>
      <c r="L166">
        <v>12</v>
      </c>
      <c r="M166">
        <v>1020</v>
      </c>
    </row>
    <row r="167" spans="1:13">
      <c r="A167">
        <v>36</v>
      </c>
      <c r="B167" t="s">
        <v>511</v>
      </c>
      <c r="C167" s="586">
        <v>46225</v>
      </c>
      <c r="D167" t="s">
        <v>309</v>
      </c>
      <c r="E167" t="s">
        <v>1184</v>
      </c>
      <c r="F167">
        <v>1</v>
      </c>
      <c r="G167" t="s">
        <v>1123</v>
      </c>
      <c r="H167" t="s">
        <v>1124</v>
      </c>
      <c r="I167" t="s">
        <v>86</v>
      </c>
      <c r="J167" t="s">
        <v>1311</v>
      </c>
      <c r="K167">
        <v>816</v>
      </c>
      <c r="L167">
        <v>12</v>
      </c>
      <c r="M167">
        <v>816</v>
      </c>
    </row>
    <row r="168" spans="1:13">
      <c r="A168">
        <v>36</v>
      </c>
      <c r="B168" t="s">
        <v>511</v>
      </c>
      <c r="C168" s="586">
        <v>46225</v>
      </c>
      <c r="D168" t="s">
        <v>309</v>
      </c>
      <c r="E168" t="s">
        <v>1226</v>
      </c>
      <c r="F168">
        <v>2</v>
      </c>
      <c r="G168" t="s">
        <v>6</v>
      </c>
      <c r="H168" t="s">
        <v>1227</v>
      </c>
      <c r="I168" t="s">
        <v>86</v>
      </c>
      <c r="J168" t="s">
        <v>1312</v>
      </c>
      <c r="K168">
        <v>717</v>
      </c>
      <c r="L168">
        <v>12</v>
      </c>
      <c r="M168">
        <v>1434</v>
      </c>
    </row>
    <row r="169" spans="1:13">
      <c r="A169">
        <v>36</v>
      </c>
      <c r="B169" t="s">
        <v>511</v>
      </c>
      <c r="C169" s="586">
        <v>46225</v>
      </c>
      <c r="D169" t="s">
        <v>309</v>
      </c>
      <c r="E169" t="s">
        <v>1105</v>
      </c>
      <c r="F169">
        <v>0</v>
      </c>
      <c r="G169" t="s">
        <v>1106</v>
      </c>
      <c r="H169" t="s">
        <v>1107</v>
      </c>
      <c r="I169" t="s">
        <v>17</v>
      </c>
      <c r="J169" t="s">
        <v>1314</v>
      </c>
      <c r="K169">
        <v>0</v>
      </c>
      <c r="L169">
        <v>0</v>
      </c>
      <c r="M169">
        <v>0</v>
      </c>
    </row>
    <row r="170" spans="1:13">
      <c r="A170">
        <v>36</v>
      </c>
      <c r="B170" t="s">
        <v>511</v>
      </c>
      <c r="C170" s="586">
        <v>46225</v>
      </c>
      <c r="D170" t="s">
        <v>309</v>
      </c>
      <c r="E170" t="s">
        <v>1109</v>
      </c>
      <c r="F170">
        <v>3270</v>
      </c>
      <c r="G170" t="s">
        <v>1110</v>
      </c>
      <c r="H170" t="s">
        <v>1111</v>
      </c>
      <c r="I170" t="s">
        <v>258</v>
      </c>
      <c r="J170" t="s">
        <v>1315</v>
      </c>
      <c r="K170">
        <v>0</v>
      </c>
      <c r="L170">
        <v>0</v>
      </c>
      <c r="M170">
        <v>0</v>
      </c>
    </row>
    <row r="171" spans="1:13">
      <c r="A171">
        <v>37</v>
      </c>
      <c r="B171" t="s">
        <v>433</v>
      </c>
      <c r="C171" s="586">
        <v>46225</v>
      </c>
      <c r="D171" t="s">
        <v>309</v>
      </c>
      <c r="E171" t="s">
        <v>1213</v>
      </c>
      <c r="F171">
        <v>4</v>
      </c>
      <c r="G171" t="s">
        <v>94</v>
      </c>
      <c r="H171" t="s">
        <v>1214</v>
      </c>
      <c r="I171" t="s">
        <v>86</v>
      </c>
      <c r="J171" t="s">
        <v>1316</v>
      </c>
      <c r="K171">
        <v>666</v>
      </c>
      <c r="L171">
        <v>12</v>
      </c>
      <c r="M171">
        <v>2664</v>
      </c>
    </row>
    <row r="172" spans="1:13">
      <c r="A172">
        <v>37</v>
      </c>
      <c r="B172" t="s">
        <v>433</v>
      </c>
      <c r="C172" s="586">
        <v>46225</v>
      </c>
      <c r="D172" t="s">
        <v>309</v>
      </c>
      <c r="E172" t="s">
        <v>1768</v>
      </c>
      <c r="F172">
        <v>2</v>
      </c>
      <c r="G172" t="s">
        <v>1769</v>
      </c>
      <c r="H172" t="s">
        <v>1770</v>
      </c>
      <c r="I172" t="s">
        <v>16</v>
      </c>
      <c r="J172" t="s">
        <v>2731</v>
      </c>
      <c r="K172">
        <v>125.69999999999999</v>
      </c>
      <c r="L172">
        <v>1.2</v>
      </c>
      <c r="M172">
        <v>251.39999999999998</v>
      </c>
    </row>
    <row r="173" spans="1:13">
      <c r="A173">
        <v>37</v>
      </c>
      <c r="B173" t="s">
        <v>433</v>
      </c>
      <c r="C173" s="586">
        <v>46225</v>
      </c>
      <c r="D173" t="s">
        <v>309</v>
      </c>
      <c r="E173" t="s">
        <v>1184</v>
      </c>
      <c r="F173">
        <v>4</v>
      </c>
      <c r="G173" t="s">
        <v>1123</v>
      </c>
      <c r="H173" t="s">
        <v>1124</v>
      </c>
      <c r="I173" t="s">
        <v>86</v>
      </c>
      <c r="J173" t="s">
        <v>1317</v>
      </c>
      <c r="K173">
        <v>816</v>
      </c>
      <c r="L173">
        <v>12</v>
      </c>
      <c r="M173">
        <v>3264</v>
      </c>
    </row>
    <row r="174" spans="1:13">
      <c r="A174">
        <v>37</v>
      </c>
      <c r="B174" t="s">
        <v>433</v>
      </c>
      <c r="C174" s="586">
        <v>46225</v>
      </c>
      <c r="D174" t="s">
        <v>309</v>
      </c>
      <c r="E174" t="s">
        <v>1273</v>
      </c>
      <c r="F174">
        <v>20</v>
      </c>
      <c r="G174" t="s">
        <v>9</v>
      </c>
      <c r="H174" t="s">
        <v>1274</v>
      </c>
      <c r="I174" t="s">
        <v>111</v>
      </c>
      <c r="J174" t="s">
        <v>1318</v>
      </c>
      <c r="K174">
        <v>81.167999999999978</v>
      </c>
      <c r="L174">
        <v>0.2</v>
      </c>
      <c r="M174">
        <v>1623.3599999999997</v>
      </c>
    </row>
    <row r="175" spans="1:13">
      <c r="A175">
        <v>37</v>
      </c>
      <c r="B175" t="s">
        <v>433</v>
      </c>
      <c r="C175" s="586">
        <v>46225</v>
      </c>
      <c r="D175" t="s">
        <v>309</v>
      </c>
      <c r="E175" t="s">
        <v>1126</v>
      </c>
      <c r="F175">
        <v>8</v>
      </c>
      <c r="G175" t="s">
        <v>404</v>
      </c>
      <c r="H175" t="s">
        <v>1127</v>
      </c>
      <c r="I175" t="s">
        <v>235</v>
      </c>
      <c r="J175" t="s">
        <v>1319</v>
      </c>
      <c r="K175">
        <v>270</v>
      </c>
      <c r="L175">
        <v>1</v>
      </c>
      <c r="M175">
        <v>2160</v>
      </c>
    </row>
    <row r="176" spans="1:13">
      <c r="A176">
        <v>37</v>
      </c>
      <c r="B176" t="s">
        <v>433</v>
      </c>
      <c r="C176" s="586">
        <v>46225</v>
      </c>
      <c r="D176" t="s">
        <v>309</v>
      </c>
      <c r="E176" t="s">
        <v>1105</v>
      </c>
      <c r="F176">
        <v>12</v>
      </c>
      <c r="G176" t="s">
        <v>1106</v>
      </c>
      <c r="H176" t="s">
        <v>1107</v>
      </c>
      <c r="I176" t="s">
        <v>17</v>
      </c>
      <c r="J176" t="s">
        <v>1320</v>
      </c>
      <c r="K176">
        <v>0</v>
      </c>
      <c r="L176">
        <v>0</v>
      </c>
      <c r="M176">
        <v>0</v>
      </c>
    </row>
    <row r="177" spans="1:13">
      <c r="A177">
        <v>37</v>
      </c>
      <c r="B177" t="s">
        <v>433</v>
      </c>
      <c r="C177" s="586">
        <v>46225</v>
      </c>
      <c r="D177" t="s">
        <v>309</v>
      </c>
      <c r="E177" t="s">
        <v>2732</v>
      </c>
      <c r="F177">
        <v>6</v>
      </c>
      <c r="G177" t="s">
        <v>1191</v>
      </c>
      <c r="H177" t="s">
        <v>2733</v>
      </c>
      <c r="I177" t="s">
        <v>18</v>
      </c>
      <c r="J177" t="s">
        <v>2734</v>
      </c>
      <c r="K177">
        <v>144.66389466389464</v>
      </c>
      <c r="L177">
        <v>0.2</v>
      </c>
      <c r="M177">
        <v>867.98336798336777</v>
      </c>
    </row>
    <row r="178" spans="1:13">
      <c r="A178">
        <v>37</v>
      </c>
      <c r="B178" t="s">
        <v>433</v>
      </c>
      <c r="C178" s="586">
        <v>46225</v>
      </c>
      <c r="D178" t="s">
        <v>309</v>
      </c>
      <c r="E178" t="s">
        <v>2735</v>
      </c>
      <c r="F178">
        <v>1</v>
      </c>
      <c r="G178" t="s">
        <v>1191</v>
      </c>
      <c r="H178" t="s">
        <v>2736</v>
      </c>
      <c r="I178" t="s">
        <v>18</v>
      </c>
      <c r="J178" t="s">
        <v>2737</v>
      </c>
      <c r="K178">
        <v>345.63409563409562</v>
      </c>
      <c r="L178">
        <v>0.5</v>
      </c>
      <c r="M178">
        <v>345.63409563409562</v>
      </c>
    </row>
    <row r="179" spans="1:13">
      <c r="A179">
        <v>37</v>
      </c>
      <c r="B179" t="s">
        <v>433</v>
      </c>
      <c r="C179" s="586">
        <v>46225</v>
      </c>
      <c r="D179" t="s">
        <v>309</v>
      </c>
      <c r="E179" t="s">
        <v>2738</v>
      </c>
      <c r="F179">
        <v>3</v>
      </c>
      <c r="G179" t="s">
        <v>1191</v>
      </c>
      <c r="H179" t="s">
        <v>2739</v>
      </c>
      <c r="I179" t="s">
        <v>18</v>
      </c>
      <c r="J179" t="s">
        <v>2740</v>
      </c>
      <c r="K179">
        <v>683.47193347193331</v>
      </c>
      <c r="L179">
        <v>1</v>
      </c>
      <c r="M179">
        <v>2050.4158004157998</v>
      </c>
    </row>
    <row r="180" spans="1:13">
      <c r="A180">
        <v>37</v>
      </c>
      <c r="B180" t="s">
        <v>433</v>
      </c>
      <c r="C180" s="586">
        <v>46225</v>
      </c>
      <c r="D180" t="s">
        <v>309</v>
      </c>
      <c r="E180" t="s">
        <v>1353</v>
      </c>
      <c r="F180">
        <v>2</v>
      </c>
      <c r="G180" t="s">
        <v>256</v>
      </c>
      <c r="H180" t="s">
        <v>1354</v>
      </c>
      <c r="I180" t="s">
        <v>522</v>
      </c>
      <c r="J180" t="s">
        <v>2741</v>
      </c>
      <c r="K180">
        <v>192</v>
      </c>
      <c r="L180">
        <v>0</v>
      </c>
      <c r="M180">
        <v>384</v>
      </c>
    </row>
    <row r="181" spans="1:13">
      <c r="A181">
        <v>37</v>
      </c>
      <c r="B181" t="s">
        <v>433</v>
      </c>
      <c r="C181" s="586">
        <v>46225</v>
      </c>
      <c r="D181" t="s">
        <v>309</v>
      </c>
      <c r="E181" t="s">
        <v>1355</v>
      </c>
      <c r="F181">
        <v>10</v>
      </c>
      <c r="G181" t="s">
        <v>256</v>
      </c>
      <c r="H181" t="s">
        <v>1356</v>
      </c>
      <c r="I181" t="s">
        <v>16</v>
      </c>
      <c r="J181" t="s">
        <v>2742</v>
      </c>
      <c r="K181">
        <v>96</v>
      </c>
      <c r="L181">
        <v>0.2</v>
      </c>
      <c r="M181">
        <v>960</v>
      </c>
    </row>
    <row r="182" spans="1:13">
      <c r="A182">
        <v>37</v>
      </c>
      <c r="B182" t="s">
        <v>433</v>
      </c>
      <c r="C182" s="586">
        <v>46225</v>
      </c>
      <c r="D182" t="s">
        <v>309</v>
      </c>
      <c r="E182" t="s">
        <v>1109</v>
      </c>
      <c r="F182">
        <v>14570.793264033262</v>
      </c>
      <c r="G182" t="s">
        <v>1110</v>
      </c>
      <c r="H182" t="s">
        <v>1111</v>
      </c>
      <c r="I182" t="s">
        <v>258</v>
      </c>
      <c r="J182" t="s">
        <v>1321</v>
      </c>
      <c r="K182">
        <v>0</v>
      </c>
      <c r="L182">
        <v>0</v>
      </c>
      <c r="M182">
        <v>0</v>
      </c>
    </row>
    <row r="183" spans="1:13">
      <c r="A183">
        <v>38</v>
      </c>
      <c r="B183" t="s">
        <v>555</v>
      </c>
      <c r="C183" s="586">
        <v>46225</v>
      </c>
      <c r="D183" t="s">
        <v>309</v>
      </c>
      <c r="E183" t="s">
        <v>1105</v>
      </c>
      <c r="F183">
        <v>0</v>
      </c>
      <c r="G183" t="s">
        <v>1106</v>
      </c>
      <c r="H183" t="s">
        <v>1107</v>
      </c>
      <c r="I183" t="s">
        <v>17</v>
      </c>
      <c r="J183" t="s">
        <v>1322</v>
      </c>
      <c r="K183">
        <v>0</v>
      </c>
      <c r="L183">
        <v>0</v>
      </c>
      <c r="M183">
        <v>0</v>
      </c>
    </row>
    <row r="184" spans="1:13">
      <c r="A184">
        <v>38</v>
      </c>
      <c r="B184" t="s">
        <v>555</v>
      </c>
      <c r="C184" s="586">
        <v>46225</v>
      </c>
      <c r="D184" t="s">
        <v>309</v>
      </c>
      <c r="E184" t="s">
        <v>1109</v>
      </c>
      <c r="F184">
        <v>0</v>
      </c>
      <c r="G184" t="s">
        <v>1110</v>
      </c>
      <c r="H184" t="s">
        <v>1111</v>
      </c>
      <c r="I184" t="s">
        <v>258</v>
      </c>
      <c r="J184" t="s">
        <v>1323</v>
      </c>
      <c r="K184">
        <v>0</v>
      </c>
      <c r="L184">
        <v>0</v>
      </c>
      <c r="M184">
        <v>0</v>
      </c>
    </row>
    <row r="185" spans="1:13">
      <c r="A185">
        <v>39</v>
      </c>
      <c r="B185" t="s">
        <v>603</v>
      </c>
      <c r="C185" s="586">
        <v>46225</v>
      </c>
      <c r="D185" t="s">
        <v>309</v>
      </c>
      <c r="E185" t="s">
        <v>1113</v>
      </c>
      <c r="F185">
        <v>9</v>
      </c>
      <c r="G185" t="s">
        <v>94</v>
      </c>
      <c r="H185" t="s">
        <v>1103</v>
      </c>
      <c r="I185" t="s">
        <v>86</v>
      </c>
      <c r="J185" t="s">
        <v>1324</v>
      </c>
      <c r="K185">
        <v>666</v>
      </c>
      <c r="L185">
        <v>12</v>
      </c>
      <c r="M185">
        <v>5994</v>
      </c>
    </row>
    <row r="186" spans="1:13">
      <c r="A186">
        <v>39</v>
      </c>
      <c r="B186" t="s">
        <v>603</v>
      </c>
      <c r="C186" s="586">
        <v>46225</v>
      </c>
      <c r="D186" t="s">
        <v>309</v>
      </c>
      <c r="E186" t="s">
        <v>1768</v>
      </c>
      <c r="F186">
        <v>2</v>
      </c>
      <c r="G186" t="s">
        <v>1769</v>
      </c>
      <c r="H186" t="s">
        <v>1770</v>
      </c>
      <c r="I186" t="s">
        <v>16</v>
      </c>
      <c r="J186" t="s">
        <v>2743</v>
      </c>
      <c r="K186">
        <v>125.69999999999999</v>
      </c>
      <c r="L186">
        <v>1.2</v>
      </c>
      <c r="M186">
        <v>251.39999999999998</v>
      </c>
    </row>
    <row r="187" spans="1:13">
      <c r="A187">
        <v>39</v>
      </c>
      <c r="B187" t="s">
        <v>603</v>
      </c>
      <c r="C187" s="586">
        <v>46225</v>
      </c>
      <c r="D187" t="s">
        <v>309</v>
      </c>
      <c r="E187" t="s">
        <v>1281</v>
      </c>
      <c r="F187">
        <v>2</v>
      </c>
      <c r="G187" t="s">
        <v>1123</v>
      </c>
      <c r="H187" t="s">
        <v>1170</v>
      </c>
      <c r="I187" t="s">
        <v>86</v>
      </c>
      <c r="J187" t="s">
        <v>1325</v>
      </c>
      <c r="K187">
        <v>630</v>
      </c>
      <c r="L187">
        <v>10</v>
      </c>
      <c r="M187">
        <v>1260</v>
      </c>
    </row>
    <row r="188" spans="1:13">
      <c r="A188">
        <v>39</v>
      </c>
      <c r="B188" t="s">
        <v>603</v>
      </c>
      <c r="C188" s="586">
        <v>46225</v>
      </c>
      <c r="D188" t="s">
        <v>309</v>
      </c>
      <c r="E188" t="s">
        <v>1228</v>
      </c>
      <c r="F188">
        <v>3</v>
      </c>
      <c r="G188" t="s">
        <v>6</v>
      </c>
      <c r="H188" t="s">
        <v>1229</v>
      </c>
      <c r="I188" t="s">
        <v>86</v>
      </c>
      <c r="J188" t="s">
        <v>1326</v>
      </c>
      <c r="K188">
        <v>472</v>
      </c>
      <c r="L188">
        <v>10</v>
      </c>
      <c r="M188">
        <v>1416</v>
      </c>
    </row>
    <row r="189" spans="1:13">
      <c r="A189">
        <v>39</v>
      </c>
      <c r="B189" t="s">
        <v>603</v>
      </c>
      <c r="C189" s="586">
        <v>46225</v>
      </c>
      <c r="D189" t="s">
        <v>309</v>
      </c>
      <c r="E189" t="s">
        <v>1105</v>
      </c>
      <c r="F189">
        <v>0</v>
      </c>
      <c r="G189" t="s">
        <v>1106</v>
      </c>
      <c r="H189" t="s">
        <v>1107</v>
      </c>
      <c r="I189" t="s">
        <v>17</v>
      </c>
      <c r="J189" t="s">
        <v>1327</v>
      </c>
      <c r="K189">
        <v>0</v>
      </c>
      <c r="L189">
        <v>0</v>
      </c>
      <c r="M189">
        <v>0</v>
      </c>
    </row>
    <row r="190" spans="1:13">
      <c r="A190">
        <v>39</v>
      </c>
      <c r="B190" t="s">
        <v>603</v>
      </c>
      <c r="C190" s="586">
        <v>46225</v>
      </c>
      <c r="D190" t="s">
        <v>309</v>
      </c>
      <c r="E190" t="s">
        <v>1353</v>
      </c>
      <c r="F190">
        <v>2</v>
      </c>
      <c r="G190" t="s">
        <v>256</v>
      </c>
      <c r="H190" t="s">
        <v>1354</v>
      </c>
      <c r="I190" t="s">
        <v>522</v>
      </c>
      <c r="J190" t="s">
        <v>2744</v>
      </c>
      <c r="K190">
        <v>192</v>
      </c>
      <c r="L190">
        <v>0</v>
      </c>
      <c r="M190">
        <v>384</v>
      </c>
    </row>
    <row r="191" spans="1:13">
      <c r="A191">
        <v>39</v>
      </c>
      <c r="B191" t="s">
        <v>603</v>
      </c>
      <c r="C191" s="586">
        <v>46225</v>
      </c>
      <c r="D191" t="s">
        <v>309</v>
      </c>
      <c r="E191" t="s">
        <v>1109</v>
      </c>
      <c r="F191">
        <v>9305.4</v>
      </c>
      <c r="G191" t="s">
        <v>1110</v>
      </c>
      <c r="H191" t="s">
        <v>1111</v>
      </c>
      <c r="I191" t="s">
        <v>258</v>
      </c>
      <c r="J191" t="s">
        <v>1328</v>
      </c>
      <c r="K191">
        <v>0</v>
      </c>
      <c r="L191">
        <v>0</v>
      </c>
      <c r="M191">
        <v>0</v>
      </c>
    </row>
    <row r="192" spans="1:13">
      <c r="A192">
        <v>40</v>
      </c>
      <c r="B192" t="s">
        <v>944</v>
      </c>
      <c r="C192" s="586">
        <v>46225</v>
      </c>
      <c r="D192" t="s">
        <v>309</v>
      </c>
      <c r="E192" t="s">
        <v>1105</v>
      </c>
      <c r="F192">
        <v>0</v>
      </c>
      <c r="G192" t="s">
        <v>1106</v>
      </c>
      <c r="H192" t="s">
        <v>1107</v>
      </c>
      <c r="I192" t="s">
        <v>17</v>
      </c>
      <c r="J192" t="s">
        <v>1329</v>
      </c>
      <c r="K192">
        <v>0</v>
      </c>
      <c r="L192">
        <v>0</v>
      </c>
      <c r="M192">
        <v>0</v>
      </c>
    </row>
    <row r="193" spans="1:13">
      <c r="A193">
        <v>40</v>
      </c>
      <c r="B193" t="s">
        <v>944</v>
      </c>
      <c r="C193" s="586">
        <v>46225</v>
      </c>
      <c r="D193" t="s">
        <v>309</v>
      </c>
      <c r="E193" t="s">
        <v>1109</v>
      </c>
      <c r="F193">
        <v>0</v>
      </c>
      <c r="G193" t="s">
        <v>1110</v>
      </c>
      <c r="H193" t="s">
        <v>1111</v>
      </c>
      <c r="I193" t="s">
        <v>258</v>
      </c>
      <c r="J193" t="s">
        <v>1330</v>
      </c>
      <c r="K193">
        <v>0</v>
      </c>
      <c r="L193">
        <v>0</v>
      </c>
      <c r="M193">
        <v>0</v>
      </c>
    </row>
    <row r="194" spans="1:13">
      <c r="A194">
        <v>41</v>
      </c>
      <c r="B194" t="s">
        <v>440</v>
      </c>
      <c r="C194" s="586">
        <v>46225</v>
      </c>
      <c r="D194" t="s">
        <v>309</v>
      </c>
      <c r="E194" t="s">
        <v>1105</v>
      </c>
      <c r="F194">
        <v>0</v>
      </c>
      <c r="G194" t="s">
        <v>1106</v>
      </c>
      <c r="H194" t="s">
        <v>1107</v>
      </c>
      <c r="I194" t="s">
        <v>17</v>
      </c>
      <c r="J194" t="s">
        <v>1331</v>
      </c>
      <c r="K194">
        <v>0</v>
      </c>
      <c r="L194">
        <v>0</v>
      </c>
      <c r="M194">
        <v>0</v>
      </c>
    </row>
    <row r="195" spans="1:13">
      <c r="A195">
        <v>41</v>
      </c>
      <c r="B195" t="s">
        <v>440</v>
      </c>
      <c r="C195" s="586">
        <v>46225</v>
      </c>
      <c r="D195" t="s">
        <v>309</v>
      </c>
      <c r="E195" t="s">
        <v>1109</v>
      </c>
      <c r="F195">
        <v>0</v>
      </c>
      <c r="G195" t="s">
        <v>1110</v>
      </c>
      <c r="H195" t="s">
        <v>1111</v>
      </c>
      <c r="I195" t="s">
        <v>258</v>
      </c>
      <c r="J195" t="s">
        <v>1332</v>
      </c>
      <c r="K195">
        <v>0</v>
      </c>
      <c r="L195">
        <v>0</v>
      </c>
      <c r="M195">
        <v>0</v>
      </c>
    </row>
    <row r="196" spans="1:13">
      <c r="A196">
        <v>45</v>
      </c>
      <c r="B196" t="s">
        <v>411</v>
      </c>
      <c r="C196" s="586">
        <v>46225</v>
      </c>
      <c r="D196" t="s">
        <v>309</v>
      </c>
      <c r="E196" t="s">
        <v>1213</v>
      </c>
      <c r="F196">
        <v>21</v>
      </c>
      <c r="G196" t="s">
        <v>94</v>
      </c>
      <c r="H196" t="s">
        <v>1214</v>
      </c>
      <c r="I196" t="s">
        <v>86</v>
      </c>
      <c r="J196" t="s">
        <v>1333</v>
      </c>
      <c r="K196">
        <v>666</v>
      </c>
      <c r="L196">
        <v>12</v>
      </c>
      <c r="M196">
        <v>13986</v>
      </c>
    </row>
    <row r="197" spans="1:13">
      <c r="A197">
        <v>45</v>
      </c>
      <c r="B197" t="s">
        <v>411</v>
      </c>
      <c r="C197" s="586">
        <v>46225</v>
      </c>
      <c r="D197" t="s">
        <v>309</v>
      </c>
      <c r="E197" t="s">
        <v>1222</v>
      </c>
      <c r="F197">
        <v>1</v>
      </c>
      <c r="G197" t="s">
        <v>1123</v>
      </c>
      <c r="H197" t="s">
        <v>1223</v>
      </c>
      <c r="I197" t="s">
        <v>86</v>
      </c>
      <c r="J197" t="s">
        <v>1334</v>
      </c>
      <c r="K197">
        <v>1020</v>
      </c>
      <c r="L197">
        <v>12</v>
      </c>
      <c r="M197">
        <v>1020</v>
      </c>
    </row>
    <row r="198" spans="1:13">
      <c r="A198">
        <v>45</v>
      </c>
      <c r="B198" t="s">
        <v>411</v>
      </c>
      <c r="C198" s="586">
        <v>46225</v>
      </c>
      <c r="D198" t="s">
        <v>309</v>
      </c>
      <c r="E198" t="s">
        <v>1281</v>
      </c>
      <c r="F198">
        <v>1</v>
      </c>
      <c r="G198" t="s">
        <v>1123</v>
      </c>
      <c r="H198" t="s">
        <v>1170</v>
      </c>
      <c r="I198" t="s">
        <v>86</v>
      </c>
      <c r="J198" t="s">
        <v>2745</v>
      </c>
      <c r="K198">
        <v>630</v>
      </c>
      <c r="L198">
        <v>10</v>
      </c>
      <c r="M198">
        <v>630</v>
      </c>
    </row>
    <row r="199" spans="1:13">
      <c r="A199">
        <v>45</v>
      </c>
      <c r="B199" t="s">
        <v>411</v>
      </c>
      <c r="C199" s="586">
        <v>46225</v>
      </c>
      <c r="D199" t="s">
        <v>309</v>
      </c>
      <c r="E199" t="s">
        <v>1226</v>
      </c>
      <c r="F199">
        <v>1</v>
      </c>
      <c r="G199" t="s">
        <v>6</v>
      </c>
      <c r="H199" t="s">
        <v>1227</v>
      </c>
      <c r="I199" t="s">
        <v>86</v>
      </c>
      <c r="J199" t="s">
        <v>1335</v>
      </c>
      <c r="K199">
        <v>717</v>
      </c>
      <c r="L199">
        <v>12</v>
      </c>
      <c r="M199">
        <v>717</v>
      </c>
    </row>
    <row r="200" spans="1:13">
      <c r="A200">
        <v>45</v>
      </c>
      <c r="B200" t="s">
        <v>411</v>
      </c>
      <c r="C200" s="586">
        <v>46225</v>
      </c>
      <c r="D200" t="s">
        <v>309</v>
      </c>
      <c r="E200" t="s">
        <v>1228</v>
      </c>
      <c r="F200">
        <v>1</v>
      </c>
      <c r="G200" t="s">
        <v>6</v>
      </c>
      <c r="H200" t="s">
        <v>1229</v>
      </c>
      <c r="I200" t="s">
        <v>86</v>
      </c>
      <c r="J200" t="s">
        <v>2746</v>
      </c>
      <c r="K200">
        <v>472</v>
      </c>
      <c r="L200">
        <v>10</v>
      </c>
      <c r="M200">
        <v>472</v>
      </c>
    </row>
    <row r="201" spans="1:13">
      <c r="A201">
        <v>45</v>
      </c>
      <c r="B201" t="s">
        <v>411</v>
      </c>
      <c r="C201" s="586">
        <v>46225</v>
      </c>
      <c r="D201" t="s">
        <v>309</v>
      </c>
      <c r="E201" t="s">
        <v>1273</v>
      </c>
      <c r="F201">
        <v>5</v>
      </c>
      <c r="G201" t="s">
        <v>9</v>
      </c>
      <c r="H201" t="s">
        <v>1274</v>
      </c>
      <c r="I201" t="s">
        <v>111</v>
      </c>
      <c r="J201" t="s">
        <v>1336</v>
      </c>
      <c r="K201">
        <v>81.167999999999978</v>
      </c>
      <c r="L201">
        <v>0.2</v>
      </c>
      <c r="M201">
        <v>405.83999999999992</v>
      </c>
    </row>
    <row r="202" spans="1:13">
      <c r="A202">
        <v>45</v>
      </c>
      <c r="B202" t="s">
        <v>411</v>
      </c>
      <c r="C202" s="586">
        <v>46225</v>
      </c>
      <c r="D202" t="s">
        <v>309</v>
      </c>
      <c r="E202" t="s">
        <v>1126</v>
      </c>
      <c r="F202">
        <v>10</v>
      </c>
      <c r="G202" t="s">
        <v>404</v>
      </c>
      <c r="H202" t="s">
        <v>1127</v>
      </c>
      <c r="I202" t="s">
        <v>235</v>
      </c>
      <c r="J202" t="s">
        <v>1337</v>
      </c>
      <c r="K202">
        <v>270</v>
      </c>
      <c r="L202">
        <v>1</v>
      </c>
      <c r="M202">
        <v>2700</v>
      </c>
    </row>
    <row r="203" spans="1:13">
      <c r="A203">
        <v>45</v>
      </c>
      <c r="B203" t="s">
        <v>411</v>
      </c>
      <c r="C203" s="586">
        <v>46225</v>
      </c>
      <c r="D203" t="s">
        <v>309</v>
      </c>
      <c r="E203" t="s">
        <v>1105</v>
      </c>
      <c r="F203">
        <v>11</v>
      </c>
      <c r="G203" t="s">
        <v>1106</v>
      </c>
      <c r="H203" t="s">
        <v>1107</v>
      </c>
      <c r="I203" t="s">
        <v>17</v>
      </c>
      <c r="J203" t="s">
        <v>1338</v>
      </c>
      <c r="K203">
        <v>0</v>
      </c>
      <c r="L203">
        <v>0</v>
      </c>
      <c r="M203">
        <v>0</v>
      </c>
    </row>
    <row r="204" spans="1:13">
      <c r="A204">
        <v>45</v>
      </c>
      <c r="B204" t="s">
        <v>411</v>
      </c>
      <c r="C204" s="586">
        <v>46225</v>
      </c>
      <c r="D204" t="s">
        <v>309</v>
      </c>
      <c r="E204" t="s">
        <v>1109</v>
      </c>
      <c r="F204">
        <v>19930.84</v>
      </c>
      <c r="G204" t="s">
        <v>1110</v>
      </c>
      <c r="H204" t="s">
        <v>1111</v>
      </c>
      <c r="I204" t="s">
        <v>258</v>
      </c>
      <c r="J204" t="s">
        <v>1339</v>
      </c>
      <c r="K204">
        <v>0</v>
      </c>
      <c r="L204">
        <v>0</v>
      </c>
      <c r="M204">
        <v>0</v>
      </c>
    </row>
    <row r="205" spans="1:13">
      <c r="A205">
        <v>46</v>
      </c>
      <c r="B205" t="s">
        <v>943</v>
      </c>
      <c r="C205" s="586">
        <v>46225</v>
      </c>
      <c r="D205" t="s">
        <v>309</v>
      </c>
      <c r="E205" t="s">
        <v>1113</v>
      </c>
      <c r="F205">
        <v>3</v>
      </c>
      <c r="G205" t="s">
        <v>94</v>
      </c>
      <c r="H205" t="s">
        <v>1103</v>
      </c>
      <c r="I205" t="s">
        <v>86</v>
      </c>
      <c r="J205" t="s">
        <v>1340</v>
      </c>
      <c r="K205">
        <v>666</v>
      </c>
      <c r="L205">
        <v>12</v>
      </c>
      <c r="M205">
        <v>1998</v>
      </c>
    </row>
    <row r="206" spans="1:13">
      <c r="A206">
        <v>46</v>
      </c>
      <c r="B206" t="s">
        <v>943</v>
      </c>
      <c r="C206" s="586">
        <v>46225</v>
      </c>
      <c r="D206" t="s">
        <v>309</v>
      </c>
      <c r="E206" t="s">
        <v>1213</v>
      </c>
      <c r="F206">
        <v>3</v>
      </c>
      <c r="G206" t="s">
        <v>94</v>
      </c>
      <c r="H206" t="s">
        <v>1214</v>
      </c>
      <c r="I206" t="s">
        <v>86</v>
      </c>
      <c r="J206" t="s">
        <v>1341</v>
      </c>
      <c r="K206">
        <v>666</v>
      </c>
      <c r="L206">
        <v>12</v>
      </c>
      <c r="M206">
        <v>1998</v>
      </c>
    </row>
    <row r="207" spans="1:13">
      <c r="A207">
        <v>46</v>
      </c>
      <c r="B207" t="s">
        <v>943</v>
      </c>
      <c r="C207" s="586">
        <v>46225</v>
      </c>
      <c r="D207" t="s">
        <v>309</v>
      </c>
      <c r="E207" t="s">
        <v>1184</v>
      </c>
      <c r="F207">
        <v>1</v>
      </c>
      <c r="G207" t="s">
        <v>1123</v>
      </c>
      <c r="H207" t="s">
        <v>1124</v>
      </c>
      <c r="I207" t="s">
        <v>86</v>
      </c>
      <c r="J207" t="s">
        <v>2747</v>
      </c>
      <c r="K207">
        <v>816</v>
      </c>
      <c r="L207">
        <v>12</v>
      </c>
      <c r="M207">
        <v>816</v>
      </c>
    </row>
    <row r="208" spans="1:13">
      <c r="A208">
        <v>46</v>
      </c>
      <c r="B208" t="s">
        <v>943</v>
      </c>
      <c r="C208" s="586">
        <v>46225</v>
      </c>
      <c r="D208" t="s">
        <v>309</v>
      </c>
      <c r="E208" t="s">
        <v>1105</v>
      </c>
      <c r="F208">
        <v>0</v>
      </c>
      <c r="G208" t="s">
        <v>1106</v>
      </c>
      <c r="H208" t="s">
        <v>1107</v>
      </c>
      <c r="I208" t="s">
        <v>17</v>
      </c>
      <c r="J208" t="s">
        <v>1342</v>
      </c>
      <c r="K208">
        <v>0</v>
      </c>
      <c r="L208">
        <v>0</v>
      </c>
      <c r="M208">
        <v>0</v>
      </c>
    </row>
    <row r="209" spans="1:13">
      <c r="A209">
        <v>46</v>
      </c>
      <c r="B209" t="s">
        <v>943</v>
      </c>
      <c r="C209" s="586">
        <v>46225</v>
      </c>
      <c r="D209" t="s">
        <v>309</v>
      </c>
      <c r="E209" t="s">
        <v>1109</v>
      </c>
      <c r="F209">
        <v>4812</v>
      </c>
      <c r="G209" t="s">
        <v>1110</v>
      </c>
      <c r="H209" t="s">
        <v>1111</v>
      </c>
      <c r="I209" t="s">
        <v>258</v>
      </c>
      <c r="J209" t="s">
        <v>1343</v>
      </c>
      <c r="K209">
        <v>0</v>
      </c>
      <c r="L209">
        <v>0</v>
      </c>
      <c r="M209">
        <v>0</v>
      </c>
    </row>
    <row r="210" spans="1:13">
      <c r="A210">
        <v>47</v>
      </c>
      <c r="B210" t="s">
        <v>808</v>
      </c>
      <c r="C210" s="586">
        <v>46225</v>
      </c>
      <c r="D210" t="s">
        <v>309</v>
      </c>
      <c r="E210" t="s">
        <v>1105</v>
      </c>
      <c r="F210">
        <v>0</v>
      </c>
      <c r="G210" t="s">
        <v>1106</v>
      </c>
      <c r="H210" t="s">
        <v>1107</v>
      </c>
      <c r="I210" t="s">
        <v>17</v>
      </c>
      <c r="J210" t="s">
        <v>1344</v>
      </c>
      <c r="K210">
        <v>0</v>
      </c>
      <c r="L210">
        <v>0</v>
      </c>
      <c r="M210">
        <v>0</v>
      </c>
    </row>
    <row r="211" spans="1:13">
      <c r="A211">
        <v>47</v>
      </c>
      <c r="B211" t="s">
        <v>808</v>
      </c>
      <c r="C211" s="586">
        <v>46225</v>
      </c>
      <c r="D211" t="s">
        <v>309</v>
      </c>
      <c r="E211" t="s">
        <v>1109</v>
      </c>
      <c r="F211">
        <v>0</v>
      </c>
      <c r="G211" t="s">
        <v>1110</v>
      </c>
      <c r="H211" t="s">
        <v>1111</v>
      </c>
      <c r="I211" t="s">
        <v>258</v>
      </c>
      <c r="J211" t="s">
        <v>1345</v>
      </c>
      <c r="K211">
        <v>0</v>
      </c>
      <c r="L211">
        <v>0</v>
      </c>
      <c r="M211">
        <v>0</v>
      </c>
    </row>
    <row r="212" spans="1:13">
      <c r="A212">
        <v>48</v>
      </c>
      <c r="B212" t="s">
        <v>945</v>
      </c>
      <c r="C212" s="586">
        <v>46225</v>
      </c>
      <c r="D212" t="s">
        <v>309</v>
      </c>
      <c r="E212" t="s">
        <v>1105</v>
      </c>
      <c r="F212">
        <v>0</v>
      </c>
      <c r="G212" t="s">
        <v>1106</v>
      </c>
      <c r="H212" t="s">
        <v>1107</v>
      </c>
      <c r="I212" t="s">
        <v>17</v>
      </c>
      <c r="J212" t="s">
        <v>1346</v>
      </c>
      <c r="K212">
        <v>0</v>
      </c>
      <c r="L212">
        <v>0</v>
      </c>
      <c r="M212">
        <v>0</v>
      </c>
    </row>
    <row r="213" spans="1:13">
      <c r="A213">
        <v>48</v>
      </c>
      <c r="B213" t="s">
        <v>945</v>
      </c>
      <c r="C213" s="586">
        <v>46225</v>
      </c>
      <c r="D213" t="s">
        <v>309</v>
      </c>
      <c r="E213" t="s">
        <v>1109</v>
      </c>
      <c r="F213">
        <v>0</v>
      </c>
      <c r="G213" t="s">
        <v>1110</v>
      </c>
      <c r="H213" t="s">
        <v>1111</v>
      </c>
      <c r="I213" t="s">
        <v>258</v>
      </c>
      <c r="J213" t="s">
        <v>1347</v>
      </c>
      <c r="K213">
        <v>0</v>
      </c>
      <c r="L213">
        <v>0</v>
      </c>
      <c r="M213">
        <v>0</v>
      </c>
    </row>
    <row r="214" spans="1:13">
      <c r="A214">
        <v>49</v>
      </c>
      <c r="B214" t="s">
        <v>849</v>
      </c>
      <c r="C214" s="586">
        <v>46225</v>
      </c>
      <c r="D214" t="s">
        <v>309</v>
      </c>
      <c r="E214" t="s">
        <v>1105</v>
      </c>
      <c r="F214">
        <v>0</v>
      </c>
      <c r="G214" t="s">
        <v>1106</v>
      </c>
      <c r="H214" t="s">
        <v>1107</v>
      </c>
      <c r="I214" t="s">
        <v>17</v>
      </c>
      <c r="J214" t="s">
        <v>1348</v>
      </c>
      <c r="K214">
        <v>0</v>
      </c>
      <c r="L214">
        <v>0</v>
      </c>
      <c r="M214">
        <v>0</v>
      </c>
    </row>
    <row r="215" spans="1:13">
      <c r="A215">
        <v>49</v>
      </c>
      <c r="B215" t="s">
        <v>849</v>
      </c>
      <c r="C215" s="586">
        <v>46225</v>
      </c>
      <c r="D215" t="s">
        <v>309</v>
      </c>
      <c r="E215" t="s">
        <v>1109</v>
      </c>
      <c r="F215">
        <v>0</v>
      </c>
      <c r="G215" t="s">
        <v>1110</v>
      </c>
      <c r="H215" t="s">
        <v>1111</v>
      </c>
      <c r="I215" t="s">
        <v>258</v>
      </c>
      <c r="J215" t="s">
        <v>1349</v>
      </c>
      <c r="K215">
        <v>0</v>
      </c>
      <c r="L215">
        <v>0</v>
      </c>
      <c r="M215">
        <v>0</v>
      </c>
    </row>
    <row r="216" spans="1:13">
      <c r="A216">
        <v>50</v>
      </c>
      <c r="B216" t="s">
        <v>377</v>
      </c>
      <c r="C216" s="586">
        <v>46225</v>
      </c>
      <c r="D216" t="s">
        <v>309</v>
      </c>
      <c r="E216" t="s">
        <v>1105</v>
      </c>
      <c r="F216">
        <v>0</v>
      </c>
      <c r="G216" t="s">
        <v>1106</v>
      </c>
      <c r="H216" t="s">
        <v>1107</v>
      </c>
      <c r="I216" t="s">
        <v>17</v>
      </c>
      <c r="J216" t="s">
        <v>1350</v>
      </c>
      <c r="K216">
        <v>0</v>
      </c>
      <c r="L216">
        <v>0</v>
      </c>
      <c r="M216">
        <v>0</v>
      </c>
    </row>
    <row r="217" spans="1:13">
      <c r="A217">
        <v>50</v>
      </c>
      <c r="B217" t="s">
        <v>377</v>
      </c>
      <c r="C217" s="586">
        <v>46225</v>
      </c>
      <c r="D217" t="s">
        <v>309</v>
      </c>
      <c r="E217" t="s">
        <v>1109</v>
      </c>
      <c r="F217">
        <v>0</v>
      </c>
      <c r="G217" t="s">
        <v>1110</v>
      </c>
      <c r="H217" t="s">
        <v>1111</v>
      </c>
      <c r="I217" t="s">
        <v>258</v>
      </c>
      <c r="J217" t="s">
        <v>1351</v>
      </c>
      <c r="K217">
        <v>0</v>
      </c>
      <c r="L217">
        <v>0</v>
      </c>
      <c r="M217">
        <v>0</v>
      </c>
    </row>
    <row r="218" spans="1:13">
      <c r="A218">
        <v>1</v>
      </c>
      <c r="B218" t="s">
        <v>947</v>
      </c>
      <c r="C218" s="586">
        <v>46225</v>
      </c>
      <c r="D218" t="s">
        <v>331</v>
      </c>
      <c r="E218" t="s">
        <v>1105</v>
      </c>
      <c r="F218">
        <v>0</v>
      </c>
      <c r="G218" t="s">
        <v>1106</v>
      </c>
      <c r="H218" t="s">
        <v>1107</v>
      </c>
      <c r="I218" t="s">
        <v>17</v>
      </c>
      <c r="J218" t="s">
        <v>1352</v>
      </c>
      <c r="K218">
        <v>0</v>
      </c>
      <c r="L218">
        <v>0</v>
      </c>
      <c r="M218">
        <v>0</v>
      </c>
    </row>
    <row r="219" spans="1:13">
      <c r="A219">
        <v>1</v>
      </c>
      <c r="B219" t="s">
        <v>947</v>
      </c>
      <c r="C219" s="586">
        <v>46225</v>
      </c>
      <c r="D219" t="s">
        <v>331</v>
      </c>
      <c r="E219" t="s">
        <v>1109</v>
      </c>
      <c r="F219">
        <v>0</v>
      </c>
      <c r="G219" t="s">
        <v>1110</v>
      </c>
      <c r="H219" t="s">
        <v>1111</v>
      </c>
      <c r="I219" t="s">
        <v>258</v>
      </c>
      <c r="J219" t="s">
        <v>1357</v>
      </c>
      <c r="K219">
        <v>0</v>
      </c>
      <c r="L219">
        <v>0</v>
      </c>
      <c r="M219">
        <v>0</v>
      </c>
    </row>
    <row r="220" spans="1:13">
      <c r="A220">
        <v>2</v>
      </c>
      <c r="B220" t="s">
        <v>949</v>
      </c>
      <c r="C220" s="586">
        <v>46225</v>
      </c>
      <c r="D220" t="s">
        <v>331</v>
      </c>
      <c r="E220" t="s">
        <v>1122</v>
      </c>
      <c r="F220">
        <v>24</v>
      </c>
      <c r="G220" t="s">
        <v>1123</v>
      </c>
      <c r="H220" t="s">
        <v>1124</v>
      </c>
      <c r="I220" t="s">
        <v>111</v>
      </c>
      <c r="J220" t="s">
        <v>2748</v>
      </c>
      <c r="K220">
        <v>68</v>
      </c>
      <c r="L220">
        <v>1</v>
      </c>
      <c r="M220">
        <v>1632</v>
      </c>
    </row>
    <row r="221" spans="1:13">
      <c r="A221">
        <v>2</v>
      </c>
      <c r="B221" t="s">
        <v>949</v>
      </c>
      <c r="C221" s="586">
        <v>46225</v>
      </c>
      <c r="D221" t="s">
        <v>331</v>
      </c>
      <c r="E221" t="s">
        <v>1270</v>
      </c>
      <c r="F221">
        <v>48</v>
      </c>
      <c r="G221" t="s">
        <v>6</v>
      </c>
      <c r="H221" t="s">
        <v>1227</v>
      </c>
      <c r="I221" t="s">
        <v>111</v>
      </c>
      <c r="J221" t="s">
        <v>2749</v>
      </c>
      <c r="K221">
        <v>12.75</v>
      </c>
      <c r="L221">
        <v>0.2</v>
      </c>
      <c r="M221">
        <v>612</v>
      </c>
    </row>
    <row r="222" spans="1:13">
      <c r="A222">
        <v>2</v>
      </c>
      <c r="B222" t="s">
        <v>949</v>
      </c>
      <c r="C222" s="586">
        <v>46225</v>
      </c>
      <c r="D222" t="s">
        <v>331</v>
      </c>
      <c r="E222" t="s">
        <v>1271</v>
      </c>
      <c r="F222">
        <v>24</v>
      </c>
      <c r="G222" t="s">
        <v>6</v>
      </c>
      <c r="H222" t="s">
        <v>1272</v>
      </c>
      <c r="I222" t="s">
        <v>111</v>
      </c>
      <c r="J222" t="s">
        <v>2750</v>
      </c>
      <c r="K222">
        <v>50.95</v>
      </c>
      <c r="L222">
        <v>1</v>
      </c>
      <c r="M222">
        <v>1222.8000000000002</v>
      </c>
    </row>
    <row r="223" spans="1:13">
      <c r="A223">
        <v>2</v>
      </c>
      <c r="B223" t="s">
        <v>949</v>
      </c>
      <c r="C223" s="586">
        <v>46225</v>
      </c>
      <c r="D223" t="s">
        <v>331</v>
      </c>
      <c r="E223" t="s">
        <v>1273</v>
      </c>
      <c r="F223">
        <v>48</v>
      </c>
      <c r="G223" t="s">
        <v>9</v>
      </c>
      <c r="H223" t="s">
        <v>1274</v>
      </c>
      <c r="I223" t="s">
        <v>111</v>
      </c>
      <c r="J223" t="s">
        <v>2751</v>
      </c>
      <c r="K223">
        <v>80.36</v>
      </c>
      <c r="L223">
        <v>0.2</v>
      </c>
      <c r="M223">
        <v>3857.2799999999997</v>
      </c>
    </row>
    <row r="224" spans="1:13">
      <c r="A224">
        <v>2</v>
      </c>
      <c r="B224" t="s">
        <v>949</v>
      </c>
      <c r="C224" s="586">
        <v>46225</v>
      </c>
      <c r="D224" t="s">
        <v>331</v>
      </c>
      <c r="E224" t="s">
        <v>1275</v>
      </c>
      <c r="F224">
        <v>24</v>
      </c>
      <c r="G224" t="s">
        <v>9</v>
      </c>
      <c r="H224" t="s">
        <v>1276</v>
      </c>
      <c r="I224" t="s">
        <v>238</v>
      </c>
      <c r="J224" t="s">
        <v>2752</v>
      </c>
      <c r="K224">
        <v>176.3</v>
      </c>
      <c r="L224">
        <v>0.5</v>
      </c>
      <c r="M224">
        <v>4231.2000000000007</v>
      </c>
    </row>
    <row r="225" spans="1:13">
      <c r="A225">
        <v>2</v>
      </c>
      <c r="B225" t="s">
        <v>949</v>
      </c>
      <c r="C225" s="586">
        <v>46225</v>
      </c>
      <c r="D225" t="s">
        <v>331</v>
      </c>
      <c r="E225" t="s">
        <v>1105</v>
      </c>
      <c r="F225">
        <v>21.6</v>
      </c>
      <c r="G225" t="s">
        <v>1106</v>
      </c>
      <c r="H225" t="s">
        <v>1107</v>
      </c>
      <c r="I225" t="s">
        <v>17</v>
      </c>
      <c r="J225" t="s">
        <v>1358</v>
      </c>
      <c r="K225">
        <v>0</v>
      </c>
      <c r="L225">
        <v>0</v>
      </c>
      <c r="M225">
        <v>0</v>
      </c>
    </row>
    <row r="226" spans="1:13">
      <c r="A226">
        <v>2</v>
      </c>
      <c r="B226" t="s">
        <v>949</v>
      </c>
      <c r="C226" s="586">
        <v>46225</v>
      </c>
      <c r="D226" t="s">
        <v>331</v>
      </c>
      <c r="E226" t="s">
        <v>1353</v>
      </c>
      <c r="F226">
        <v>10</v>
      </c>
      <c r="G226" t="s">
        <v>256</v>
      </c>
      <c r="H226" t="s">
        <v>1354</v>
      </c>
      <c r="I226" t="s">
        <v>522</v>
      </c>
      <c r="J226" t="s">
        <v>2753</v>
      </c>
      <c r="K226">
        <v>192</v>
      </c>
      <c r="L226">
        <v>0</v>
      </c>
      <c r="M226">
        <v>1920</v>
      </c>
    </row>
    <row r="227" spans="1:13">
      <c r="A227">
        <v>2</v>
      </c>
      <c r="B227" t="s">
        <v>949</v>
      </c>
      <c r="C227" s="586">
        <v>46225</v>
      </c>
      <c r="D227" t="s">
        <v>331</v>
      </c>
      <c r="E227" t="s">
        <v>1355</v>
      </c>
      <c r="F227">
        <v>100</v>
      </c>
      <c r="G227" t="s">
        <v>256</v>
      </c>
      <c r="H227" t="s">
        <v>1356</v>
      </c>
      <c r="I227" t="s">
        <v>16</v>
      </c>
      <c r="J227" t="s">
        <v>2754</v>
      </c>
      <c r="K227">
        <v>96</v>
      </c>
      <c r="L227">
        <v>0.2</v>
      </c>
      <c r="M227">
        <v>9600</v>
      </c>
    </row>
    <row r="228" spans="1:13">
      <c r="A228">
        <v>2</v>
      </c>
      <c r="B228" t="s">
        <v>949</v>
      </c>
      <c r="C228" s="586">
        <v>46225</v>
      </c>
      <c r="D228" t="s">
        <v>331</v>
      </c>
      <c r="E228" t="s">
        <v>1109</v>
      </c>
      <c r="F228">
        <v>23075.279999999999</v>
      </c>
      <c r="G228" t="s">
        <v>1110</v>
      </c>
      <c r="H228" t="s">
        <v>1111</v>
      </c>
      <c r="I228" t="s">
        <v>258</v>
      </c>
      <c r="J228" t="s">
        <v>1359</v>
      </c>
      <c r="K228">
        <v>0</v>
      </c>
      <c r="L228">
        <v>0</v>
      </c>
      <c r="M228">
        <v>0</v>
      </c>
    </row>
    <row r="229" spans="1:13">
      <c r="A229">
        <v>3</v>
      </c>
      <c r="B229" t="s">
        <v>1360</v>
      </c>
      <c r="C229" s="586">
        <v>46225</v>
      </c>
      <c r="D229" t="s">
        <v>331</v>
      </c>
      <c r="E229" t="s">
        <v>1122</v>
      </c>
      <c r="F229">
        <v>6</v>
      </c>
      <c r="G229" t="s">
        <v>1123</v>
      </c>
      <c r="H229" t="s">
        <v>1124</v>
      </c>
      <c r="I229" t="s">
        <v>111</v>
      </c>
      <c r="J229" t="s">
        <v>1361</v>
      </c>
      <c r="K229">
        <v>68</v>
      </c>
      <c r="L229">
        <v>1</v>
      </c>
      <c r="M229">
        <v>408</v>
      </c>
    </row>
    <row r="230" spans="1:13">
      <c r="A230">
        <v>3</v>
      </c>
      <c r="B230" t="s">
        <v>1360</v>
      </c>
      <c r="C230" s="586">
        <v>46225</v>
      </c>
      <c r="D230" t="s">
        <v>331</v>
      </c>
      <c r="E230" t="s">
        <v>1270</v>
      </c>
      <c r="F230">
        <v>12</v>
      </c>
      <c r="G230" t="s">
        <v>6</v>
      </c>
      <c r="H230" t="s">
        <v>1227</v>
      </c>
      <c r="I230" t="s">
        <v>111</v>
      </c>
      <c r="J230" t="s">
        <v>1362</v>
      </c>
      <c r="K230">
        <v>12.75</v>
      </c>
      <c r="L230">
        <v>0.2</v>
      </c>
      <c r="M230">
        <v>153</v>
      </c>
    </row>
    <row r="231" spans="1:13">
      <c r="A231">
        <v>3</v>
      </c>
      <c r="B231" t="s">
        <v>1360</v>
      </c>
      <c r="C231" s="586">
        <v>46225</v>
      </c>
      <c r="D231" t="s">
        <v>331</v>
      </c>
      <c r="E231" t="s">
        <v>1273</v>
      </c>
      <c r="F231">
        <v>6</v>
      </c>
      <c r="G231" t="s">
        <v>9</v>
      </c>
      <c r="H231" t="s">
        <v>1274</v>
      </c>
      <c r="I231" t="s">
        <v>111</v>
      </c>
      <c r="J231" t="s">
        <v>1363</v>
      </c>
      <c r="K231">
        <v>80.36</v>
      </c>
      <c r="L231">
        <v>0.2</v>
      </c>
      <c r="M231">
        <v>482.15999999999997</v>
      </c>
    </row>
    <row r="232" spans="1:13">
      <c r="A232">
        <v>3</v>
      </c>
      <c r="B232" t="s">
        <v>1360</v>
      </c>
      <c r="C232" s="586">
        <v>46225</v>
      </c>
      <c r="D232" t="s">
        <v>331</v>
      </c>
      <c r="E232" t="s">
        <v>1275</v>
      </c>
      <c r="F232">
        <v>4</v>
      </c>
      <c r="G232" t="s">
        <v>9</v>
      </c>
      <c r="H232" t="s">
        <v>1276</v>
      </c>
      <c r="I232" t="s">
        <v>238</v>
      </c>
      <c r="J232" t="s">
        <v>1364</v>
      </c>
      <c r="K232">
        <v>176.3</v>
      </c>
      <c r="L232">
        <v>0.5</v>
      </c>
      <c r="M232">
        <v>705.2</v>
      </c>
    </row>
    <row r="233" spans="1:13">
      <c r="A233">
        <v>3</v>
      </c>
      <c r="B233" t="s">
        <v>1360</v>
      </c>
      <c r="C233" s="586">
        <v>46225</v>
      </c>
      <c r="D233" t="s">
        <v>331</v>
      </c>
      <c r="E233" t="s">
        <v>1105</v>
      </c>
      <c r="F233">
        <v>3.2</v>
      </c>
      <c r="G233" t="s">
        <v>1106</v>
      </c>
      <c r="H233" t="s">
        <v>1107</v>
      </c>
      <c r="I233" t="s">
        <v>17</v>
      </c>
      <c r="J233" t="s">
        <v>1365</v>
      </c>
      <c r="K233">
        <v>0</v>
      </c>
      <c r="L233">
        <v>0</v>
      </c>
      <c r="M233">
        <v>0</v>
      </c>
    </row>
    <row r="234" spans="1:13">
      <c r="A234">
        <v>3</v>
      </c>
      <c r="B234" t="s">
        <v>1360</v>
      </c>
      <c r="C234" s="586">
        <v>46225</v>
      </c>
      <c r="D234" t="s">
        <v>331</v>
      </c>
      <c r="E234" t="s">
        <v>1353</v>
      </c>
      <c r="F234">
        <v>1</v>
      </c>
      <c r="G234" t="s">
        <v>256</v>
      </c>
      <c r="H234" t="s">
        <v>1354</v>
      </c>
      <c r="I234" t="s">
        <v>522</v>
      </c>
      <c r="J234" t="s">
        <v>1366</v>
      </c>
      <c r="K234">
        <v>192</v>
      </c>
      <c r="L234">
        <v>0</v>
      </c>
      <c r="M234">
        <v>192</v>
      </c>
    </row>
    <row r="235" spans="1:13">
      <c r="A235">
        <v>3</v>
      </c>
      <c r="B235" t="s">
        <v>1360</v>
      </c>
      <c r="C235" s="586">
        <v>46225</v>
      </c>
      <c r="D235" t="s">
        <v>331</v>
      </c>
      <c r="E235" t="s">
        <v>1109</v>
      </c>
      <c r="F235">
        <v>1940.36</v>
      </c>
      <c r="G235" t="s">
        <v>1110</v>
      </c>
      <c r="H235" t="s">
        <v>1111</v>
      </c>
      <c r="I235" t="s">
        <v>258</v>
      </c>
      <c r="J235" t="s">
        <v>1367</v>
      </c>
      <c r="K235">
        <v>0</v>
      </c>
      <c r="L235">
        <v>0</v>
      </c>
      <c r="M235">
        <v>0</v>
      </c>
    </row>
    <row r="236" spans="1:13">
      <c r="A236">
        <v>4</v>
      </c>
      <c r="B236" t="s">
        <v>1010</v>
      </c>
      <c r="C236" s="586">
        <v>46225</v>
      </c>
      <c r="D236" t="s">
        <v>331</v>
      </c>
      <c r="E236" t="s">
        <v>1105</v>
      </c>
      <c r="F236">
        <v>0</v>
      </c>
      <c r="G236" t="s">
        <v>1106</v>
      </c>
      <c r="H236" t="s">
        <v>1107</v>
      </c>
      <c r="I236" t="s">
        <v>17</v>
      </c>
      <c r="J236" t="s">
        <v>1368</v>
      </c>
      <c r="K236">
        <v>0</v>
      </c>
      <c r="L236">
        <v>0</v>
      </c>
      <c r="M236">
        <v>0</v>
      </c>
    </row>
    <row r="237" spans="1:13">
      <c r="A237">
        <v>4</v>
      </c>
      <c r="B237" t="s">
        <v>1010</v>
      </c>
      <c r="C237" s="586">
        <v>46225</v>
      </c>
      <c r="D237" t="s">
        <v>331</v>
      </c>
      <c r="E237" t="s">
        <v>1109</v>
      </c>
      <c r="F237">
        <v>0</v>
      </c>
      <c r="G237" t="s">
        <v>1110</v>
      </c>
      <c r="H237" t="s">
        <v>1111</v>
      </c>
      <c r="I237" t="s">
        <v>258</v>
      </c>
      <c r="J237" t="s">
        <v>1369</v>
      </c>
      <c r="K237">
        <v>0</v>
      </c>
      <c r="L237">
        <v>0</v>
      </c>
      <c r="M237">
        <v>0</v>
      </c>
    </row>
    <row r="238" spans="1:13">
      <c r="A238">
        <v>5</v>
      </c>
      <c r="B238" t="s">
        <v>955</v>
      </c>
      <c r="C238" s="586">
        <v>46225</v>
      </c>
      <c r="D238" t="s">
        <v>331</v>
      </c>
      <c r="E238" t="s">
        <v>1275</v>
      </c>
      <c r="F238">
        <v>2</v>
      </c>
      <c r="G238" t="s">
        <v>9</v>
      </c>
      <c r="H238" t="s">
        <v>1276</v>
      </c>
      <c r="I238" t="s">
        <v>238</v>
      </c>
      <c r="J238" t="s">
        <v>2755</v>
      </c>
      <c r="K238">
        <v>175.15199999999993</v>
      </c>
      <c r="L238">
        <v>0.5</v>
      </c>
      <c r="M238">
        <v>350.30399999999986</v>
      </c>
    </row>
    <row r="239" spans="1:13">
      <c r="A239">
        <v>5</v>
      </c>
      <c r="B239" t="s">
        <v>955</v>
      </c>
      <c r="C239" s="586">
        <v>46225</v>
      </c>
      <c r="D239" t="s">
        <v>331</v>
      </c>
      <c r="E239" t="s">
        <v>1105</v>
      </c>
      <c r="F239">
        <v>1</v>
      </c>
      <c r="G239" t="s">
        <v>1106</v>
      </c>
      <c r="H239" t="s">
        <v>1107</v>
      </c>
      <c r="I239" t="s">
        <v>17</v>
      </c>
      <c r="J239" t="s">
        <v>1370</v>
      </c>
      <c r="K239">
        <v>0</v>
      </c>
      <c r="L239">
        <v>0</v>
      </c>
      <c r="M239">
        <v>0</v>
      </c>
    </row>
    <row r="240" spans="1:13">
      <c r="A240">
        <v>5</v>
      </c>
      <c r="B240" t="s">
        <v>955</v>
      </c>
      <c r="C240" s="586">
        <v>46225</v>
      </c>
      <c r="D240" t="s">
        <v>331</v>
      </c>
      <c r="E240" t="s">
        <v>1383</v>
      </c>
      <c r="F240">
        <v>2</v>
      </c>
      <c r="G240" t="s">
        <v>256</v>
      </c>
      <c r="H240" t="s">
        <v>1384</v>
      </c>
      <c r="I240" t="s">
        <v>16</v>
      </c>
      <c r="J240" t="s">
        <v>2756</v>
      </c>
      <c r="K240">
        <v>144</v>
      </c>
      <c r="L240">
        <v>17.28</v>
      </c>
      <c r="M240">
        <v>288</v>
      </c>
    </row>
    <row r="241" spans="1:13">
      <c r="A241">
        <v>5</v>
      </c>
      <c r="B241" t="s">
        <v>955</v>
      </c>
      <c r="C241" s="586">
        <v>46225</v>
      </c>
      <c r="D241" t="s">
        <v>331</v>
      </c>
      <c r="E241" t="s">
        <v>1353</v>
      </c>
      <c r="F241">
        <v>2</v>
      </c>
      <c r="G241" t="s">
        <v>256</v>
      </c>
      <c r="H241" t="s">
        <v>1354</v>
      </c>
      <c r="I241" t="s">
        <v>522</v>
      </c>
      <c r="J241" t="s">
        <v>2757</v>
      </c>
      <c r="K241">
        <v>192</v>
      </c>
      <c r="L241">
        <v>0</v>
      </c>
      <c r="M241">
        <v>384</v>
      </c>
    </row>
    <row r="242" spans="1:13">
      <c r="A242">
        <v>5</v>
      </c>
      <c r="B242" t="s">
        <v>955</v>
      </c>
      <c r="C242" s="586">
        <v>46225</v>
      </c>
      <c r="D242" t="s">
        <v>331</v>
      </c>
      <c r="E242" t="s">
        <v>1355</v>
      </c>
      <c r="F242">
        <v>5</v>
      </c>
      <c r="G242" t="s">
        <v>256</v>
      </c>
      <c r="H242" t="s">
        <v>1356</v>
      </c>
      <c r="I242" t="s">
        <v>16</v>
      </c>
      <c r="J242" t="s">
        <v>2758</v>
      </c>
      <c r="K242">
        <v>96</v>
      </c>
      <c r="L242">
        <v>0.2</v>
      </c>
      <c r="M242">
        <v>480</v>
      </c>
    </row>
    <row r="243" spans="1:13">
      <c r="A243">
        <v>5</v>
      </c>
      <c r="B243" t="s">
        <v>955</v>
      </c>
      <c r="C243" s="586">
        <v>46225</v>
      </c>
      <c r="D243" t="s">
        <v>331</v>
      </c>
      <c r="E243" t="s">
        <v>1109</v>
      </c>
      <c r="F243">
        <v>1502.3039999999999</v>
      </c>
      <c r="G243" t="s">
        <v>1110</v>
      </c>
      <c r="H243" t="s">
        <v>1111</v>
      </c>
      <c r="I243" t="s">
        <v>258</v>
      </c>
      <c r="J243" t="s">
        <v>1371</v>
      </c>
      <c r="K243">
        <v>0</v>
      </c>
      <c r="L243">
        <v>0</v>
      </c>
      <c r="M243">
        <v>0</v>
      </c>
    </row>
    <row r="244" spans="1:13">
      <c r="A244">
        <v>6</v>
      </c>
      <c r="B244" t="s">
        <v>956</v>
      </c>
      <c r="C244" s="586">
        <v>46225</v>
      </c>
      <c r="D244" t="s">
        <v>331</v>
      </c>
      <c r="E244" t="s">
        <v>1268</v>
      </c>
      <c r="F244">
        <v>5</v>
      </c>
      <c r="G244" t="s">
        <v>1123</v>
      </c>
      <c r="H244" t="s">
        <v>1269</v>
      </c>
      <c r="I244" t="s">
        <v>111</v>
      </c>
      <c r="J244" t="s">
        <v>2759</v>
      </c>
      <c r="K244">
        <v>29.75</v>
      </c>
      <c r="L244">
        <v>0.4</v>
      </c>
      <c r="M244">
        <v>148.75</v>
      </c>
    </row>
    <row r="245" spans="1:13">
      <c r="A245">
        <v>6</v>
      </c>
      <c r="B245" t="s">
        <v>956</v>
      </c>
      <c r="C245" s="586">
        <v>46225</v>
      </c>
      <c r="D245" t="s">
        <v>331</v>
      </c>
      <c r="E245" t="s">
        <v>1270</v>
      </c>
      <c r="F245">
        <v>10</v>
      </c>
      <c r="G245" t="s">
        <v>6</v>
      </c>
      <c r="H245" t="s">
        <v>1227</v>
      </c>
      <c r="I245" t="s">
        <v>111</v>
      </c>
      <c r="J245" t="s">
        <v>2760</v>
      </c>
      <c r="K245">
        <v>12.75</v>
      </c>
      <c r="L245">
        <v>0.2</v>
      </c>
      <c r="M245">
        <v>127.5</v>
      </c>
    </row>
    <row r="246" spans="1:13">
      <c r="A246">
        <v>6</v>
      </c>
      <c r="B246" t="s">
        <v>956</v>
      </c>
      <c r="C246" s="586">
        <v>46225</v>
      </c>
      <c r="D246" t="s">
        <v>331</v>
      </c>
      <c r="E246" t="s">
        <v>1273</v>
      </c>
      <c r="F246">
        <v>12</v>
      </c>
      <c r="G246" t="s">
        <v>9</v>
      </c>
      <c r="H246" t="s">
        <v>1274</v>
      </c>
      <c r="I246" t="s">
        <v>111</v>
      </c>
      <c r="J246" t="s">
        <v>2761</v>
      </c>
      <c r="K246">
        <v>81.167999999999978</v>
      </c>
      <c r="L246">
        <v>0.2</v>
      </c>
      <c r="M246">
        <v>974.01599999999974</v>
      </c>
    </row>
    <row r="247" spans="1:13">
      <c r="A247">
        <v>6</v>
      </c>
      <c r="B247" t="s">
        <v>956</v>
      </c>
      <c r="C247" s="586">
        <v>46225</v>
      </c>
      <c r="D247" t="s">
        <v>331</v>
      </c>
      <c r="E247" t="s">
        <v>1105</v>
      </c>
      <c r="F247">
        <v>2.4</v>
      </c>
      <c r="G247" t="s">
        <v>1106</v>
      </c>
      <c r="H247" t="s">
        <v>1107</v>
      </c>
      <c r="I247" t="s">
        <v>17</v>
      </c>
      <c r="J247" t="s">
        <v>1372</v>
      </c>
      <c r="K247">
        <v>0</v>
      </c>
      <c r="L247">
        <v>0</v>
      </c>
      <c r="M247">
        <v>0</v>
      </c>
    </row>
    <row r="248" spans="1:13">
      <c r="A248">
        <v>6</v>
      </c>
      <c r="B248" t="s">
        <v>956</v>
      </c>
      <c r="C248" s="586">
        <v>46225</v>
      </c>
      <c r="D248" t="s">
        <v>331</v>
      </c>
      <c r="E248" t="s">
        <v>1355</v>
      </c>
      <c r="F248">
        <v>10</v>
      </c>
      <c r="G248" t="s">
        <v>256</v>
      </c>
      <c r="H248" t="s">
        <v>1356</v>
      </c>
      <c r="I248" t="s">
        <v>16</v>
      </c>
      <c r="J248" t="s">
        <v>2762</v>
      </c>
      <c r="K248">
        <v>96</v>
      </c>
      <c r="L248">
        <v>0.2</v>
      </c>
      <c r="M248">
        <v>960</v>
      </c>
    </row>
    <row r="249" spans="1:13">
      <c r="A249">
        <v>6</v>
      </c>
      <c r="B249" t="s">
        <v>956</v>
      </c>
      <c r="C249" s="586">
        <v>46225</v>
      </c>
      <c r="D249" t="s">
        <v>331</v>
      </c>
      <c r="E249" t="s">
        <v>1109</v>
      </c>
      <c r="F249">
        <v>2210.2659999999996</v>
      </c>
      <c r="G249" t="s">
        <v>1110</v>
      </c>
      <c r="H249" t="s">
        <v>1111</v>
      </c>
      <c r="I249" t="s">
        <v>258</v>
      </c>
      <c r="J249" t="s">
        <v>1373</v>
      </c>
      <c r="K249">
        <v>0</v>
      </c>
      <c r="L249">
        <v>0</v>
      </c>
      <c r="M249">
        <v>0</v>
      </c>
    </row>
    <row r="250" spans="1:13">
      <c r="A250">
        <v>7</v>
      </c>
      <c r="B250" t="s">
        <v>957</v>
      </c>
      <c r="C250" s="586">
        <v>46225</v>
      </c>
      <c r="D250" t="s">
        <v>331</v>
      </c>
      <c r="E250" t="s">
        <v>1267</v>
      </c>
      <c r="F250">
        <v>15</v>
      </c>
      <c r="G250" t="s">
        <v>1123</v>
      </c>
      <c r="H250" t="s">
        <v>1223</v>
      </c>
      <c r="I250" t="s">
        <v>111</v>
      </c>
      <c r="J250" t="s">
        <v>1374</v>
      </c>
      <c r="K250">
        <v>17</v>
      </c>
      <c r="L250">
        <v>0.2</v>
      </c>
      <c r="M250">
        <v>255</v>
      </c>
    </row>
    <row r="251" spans="1:13">
      <c r="A251">
        <v>7</v>
      </c>
      <c r="B251" t="s">
        <v>957</v>
      </c>
      <c r="C251" s="586">
        <v>46225</v>
      </c>
      <c r="D251" t="s">
        <v>331</v>
      </c>
      <c r="E251" t="s">
        <v>1268</v>
      </c>
      <c r="F251">
        <v>6</v>
      </c>
      <c r="G251" t="s">
        <v>1123</v>
      </c>
      <c r="H251" t="s">
        <v>1269</v>
      </c>
      <c r="I251" t="s">
        <v>111</v>
      </c>
      <c r="J251" t="s">
        <v>1375</v>
      </c>
      <c r="K251">
        <v>29.75</v>
      </c>
      <c r="L251">
        <v>0.4</v>
      </c>
      <c r="M251">
        <v>178.5</v>
      </c>
    </row>
    <row r="252" spans="1:13">
      <c r="A252">
        <v>7</v>
      </c>
      <c r="B252" t="s">
        <v>957</v>
      </c>
      <c r="C252" s="586">
        <v>46225</v>
      </c>
      <c r="D252" t="s">
        <v>331</v>
      </c>
      <c r="E252" t="s">
        <v>1122</v>
      </c>
      <c r="F252">
        <v>10</v>
      </c>
      <c r="G252" t="s">
        <v>1123</v>
      </c>
      <c r="H252" t="s">
        <v>1124</v>
      </c>
      <c r="I252" t="s">
        <v>111</v>
      </c>
      <c r="J252" t="s">
        <v>1376</v>
      </c>
      <c r="K252">
        <v>68</v>
      </c>
      <c r="L252">
        <v>1</v>
      </c>
      <c r="M252">
        <v>680</v>
      </c>
    </row>
    <row r="253" spans="1:13">
      <c r="A253">
        <v>7</v>
      </c>
      <c r="B253" t="s">
        <v>957</v>
      </c>
      <c r="C253" s="586">
        <v>46225</v>
      </c>
      <c r="D253" t="s">
        <v>331</v>
      </c>
      <c r="E253" t="s">
        <v>1270</v>
      </c>
      <c r="F253">
        <v>15</v>
      </c>
      <c r="G253" t="s">
        <v>6</v>
      </c>
      <c r="H253" t="s">
        <v>1227</v>
      </c>
      <c r="I253" t="s">
        <v>111</v>
      </c>
      <c r="J253" t="s">
        <v>1377</v>
      </c>
      <c r="K253">
        <v>12.75</v>
      </c>
      <c r="L253">
        <v>0.2</v>
      </c>
      <c r="M253">
        <v>191.25</v>
      </c>
    </row>
    <row r="254" spans="1:13">
      <c r="A254">
        <v>7</v>
      </c>
      <c r="B254" t="s">
        <v>957</v>
      </c>
      <c r="C254" s="586">
        <v>46225</v>
      </c>
      <c r="D254" t="s">
        <v>331</v>
      </c>
      <c r="E254" t="s">
        <v>1271</v>
      </c>
      <c r="F254">
        <v>10</v>
      </c>
      <c r="G254" t="s">
        <v>6</v>
      </c>
      <c r="H254" t="s">
        <v>1272</v>
      </c>
      <c r="I254" t="s">
        <v>111</v>
      </c>
      <c r="J254" t="s">
        <v>1378</v>
      </c>
      <c r="K254">
        <v>50.95</v>
      </c>
      <c r="L254">
        <v>1</v>
      </c>
      <c r="M254">
        <v>509.5</v>
      </c>
    </row>
    <row r="255" spans="1:13">
      <c r="A255">
        <v>7</v>
      </c>
      <c r="B255" t="s">
        <v>957</v>
      </c>
      <c r="C255" s="586">
        <v>46225</v>
      </c>
      <c r="D255" t="s">
        <v>331</v>
      </c>
      <c r="E255" t="s">
        <v>1273</v>
      </c>
      <c r="F255">
        <v>10</v>
      </c>
      <c r="G255" t="s">
        <v>9</v>
      </c>
      <c r="H255" t="s">
        <v>1274</v>
      </c>
      <c r="I255" t="s">
        <v>111</v>
      </c>
      <c r="J255" t="s">
        <v>1379</v>
      </c>
      <c r="K255">
        <v>81.167999999999978</v>
      </c>
      <c r="L255">
        <v>0.2</v>
      </c>
      <c r="M255">
        <v>811.67999999999984</v>
      </c>
    </row>
    <row r="256" spans="1:13">
      <c r="A256">
        <v>7</v>
      </c>
      <c r="B256" t="s">
        <v>957</v>
      </c>
      <c r="C256" s="586">
        <v>46225</v>
      </c>
      <c r="D256" t="s">
        <v>331</v>
      </c>
      <c r="E256" t="s">
        <v>1275</v>
      </c>
      <c r="F256">
        <v>6</v>
      </c>
      <c r="G256" t="s">
        <v>9</v>
      </c>
      <c r="H256" t="s">
        <v>1276</v>
      </c>
      <c r="I256" t="s">
        <v>238</v>
      </c>
      <c r="J256" t="s">
        <v>1380</v>
      </c>
      <c r="K256">
        <v>175.15199999999993</v>
      </c>
      <c r="L256">
        <v>0.5</v>
      </c>
      <c r="M256">
        <v>1050.9119999999996</v>
      </c>
    </row>
    <row r="257" spans="1:13">
      <c r="A257">
        <v>7</v>
      </c>
      <c r="B257" t="s">
        <v>957</v>
      </c>
      <c r="C257" s="586">
        <v>46225</v>
      </c>
      <c r="D257" t="s">
        <v>331</v>
      </c>
      <c r="E257" t="s">
        <v>1149</v>
      </c>
      <c r="F257">
        <v>3</v>
      </c>
      <c r="G257" t="s">
        <v>9</v>
      </c>
      <c r="H257" t="s">
        <v>1150</v>
      </c>
      <c r="I257" t="s">
        <v>238</v>
      </c>
      <c r="J257" t="s">
        <v>1381</v>
      </c>
      <c r="K257">
        <v>346.03199999999998</v>
      </c>
      <c r="L257">
        <v>1</v>
      </c>
      <c r="M257">
        <v>1038.096</v>
      </c>
    </row>
    <row r="258" spans="1:13">
      <c r="A258">
        <v>7</v>
      </c>
      <c r="B258" t="s">
        <v>957</v>
      </c>
      <c r="C258" s="586">
        <v>46225</v>
      </c>
      <c r="D258" t="s">
        <v>331</v>
      </c>
      <c r="E258" t="s">
        <v>1105</v>
      </c>
      <c r="F258">
        <v>8</v>
      </c>
      <c r="G258" t="s">
        <v>1106</v>
      </c>
      <c r="H258" t="s">
        <v>1107</v>
      </c>
      <c r="I258" t="s">
        <v>17</v>
      </c>
      <c r="J258" t="s">
        <v>1382</v>
      </c>
      <c r="K258">
        <v>0</v>
      </c>
      <c r="L258">
        <v>0</v>
      </c>
      <c r="M258">
        <v>0</v>
      </c>
    </row>
    <row r="259" spans="1:13">
      <c r="A259">
        <v>7</v>
      </c>
      <c r="B259" t="s">
        <v>957</v>
      </c>
      <c r="C259" s="586">
        <v>46225</v>
      </c>
      <c r="D259" t="s">
        <v>331</v>
      </c>
      <c r="E259" t="s">
        <v>1353</v>
      </c>
      <c r="F259">
        <v>4</v>
      </c>
      <c r="G259" t="s">
        <v>256</v>
      </c>
      <c r="H259" t="s">
        <v>1354</v>
      </c>
      <c r="I259" t="s">
        <v>522</v>
      </c>
      <c r="J259" t="s">
        <v>1385</v>
      </c>
      <c r="K259">
        <v>192</v>
      </c>
      <c r="L259">
        <v>0</v>
      </c>
      <c r="M259">
        <v>768</v>
      </c>
    </row>
    <row r="260" spans="1:13">
      <c r="A260">
        <v>7</v>
      </c>
      <c r="B260" t="s">
        <v>957</v>
      </c>
      <c r="C260" s="586">
        <v>46225</v>
      </c>
      <c r="D260" t="s">
        <v>331</v>
      </c>
      <c r="E260" t="s">
        <v>1109</v>
      </c>
      <c r="F260">
        <v>5482.9380000000001</v>
      </c>
      <c r="G260" t="s">
        <v>1110</v>
      </c>
      <c r="H260" t="s">
        <v>1111</v>
      </c>
      <c r="I260" t="s">
        <v>258</v>
      </c>
      <c r="J260" t="s">
        <v>1386</v>
      </c>
      <c r="K260">
        <v>0</v>
      </c>
      <c r="L260">
        <v>0</v>
      </c>
      <c r="M260">
        <v>0</v>
      </c>
    </row>
    <row r="261" spans="1:13">
      <c r="A261">
        <v>8</v>
      </c>
      <c r="B261" t="s">
        <v>958</v>
      </c>
      <c r="C261" s="586">
        <v>46225</v>
      </c>
      <c r="D261" t="s">
        <v>331</v>
      </c>
      <c r="E261" t="s">
        <v>1267</v>
      </c>
      <c r="F261">
        <v>10</v>
      </c>
      <c r="G261" t="s">
        <v>1123</v>
      </c>
      <c r="H261" t="s">
        <v>1223</v>
      </c>
      <c r="I261" t="s">
        <v>111</v>
      </c>
      <c r="J261" t="s">
        <v>1387</v>
      </c>
      <c r="K261">
        <v>17</v>
      </c>
      <c r="L261">
        <v>0.2</v>
      </c>
      <c r="M261">
        <v>170</v>
      </c>
    </row>
    <row r="262" spans="1:13">
      <c r="A262">
        <v>8</v>
      </c>
      <c r="B262" t="s">
        <v>958</v>
      </c>
      <c r="C262" s="586">
        <v>46225</v>
      </c>
      <c r="D262" t="s">
        <v>331</v>
      </c>
      <c r="E262" t="s">
        <v>1270</v>
      </c>
      <c r="F262">
        <v>10</v>
      </c>
      <c r="G262" t="s">
        <v>6</v>
      </c>
      <c r="H262" t="s">
        <v>1227</v>
      </c>
      <c r="I262" t="s">
        <v>111</v>
      </c>
      <c r="J262" t="s">
        <v>1388</v>
      </c>
      <c r="K262">
        <v>12.75</v>
      </c>
      <c r="L262">
        <v>0.2</v>
      </c>
      <c r="M262">
        <v>127.5</v>
      </c>
    </row>
    <row r="263" spans="1:13">
      <c r="A263">
        <v>8</v>
      </c>
      <c r="B263" t="s">
        <v>958</v>
      </c>
      <c r="C263" s="586">
        <v>46225</v>
      </c>
      <c r="D263" t="s">
        <v>331</v>
      </c>
      <c r="E263" t="s">
        <v>1273</v>
      </c>
      <c r="F263">
        <v>15</v>
      </c>
      <c r="G263" t="s">
        <v>9</v>
      </c>
      <c r="H263" t="s">
        <v>1274</v>
      </c>
      <c r="I263" t="s">
        <v>111</v>
      </c>
      <c r="J263" t="s">
        <v>1389</v>
      </c>
      <c r="K263">
        <v>81.167999999999978</v>
      </c>
      <c r="L263">
        <v>0.2</v>
      </c>
      <c r="M263">
        <v>1217.5199999999998</v>
      </c>
    </row>
    <row r="264" spans="1:13">
      <c r="A264">
        <v>8</v>
      </c>
      <c r="B264" t="s">
        <v>958</v>
      </c>
      <c r="C264" s="586">
        <v>46225</v>
      </c>
      <c r="D264" t="s">
        <v>331</v>
      </c>
      <c r="E264" t="s">
        <v>1275</v>
      </c>
      <c r="F264">
        <v>10</v>
      </c>
      <c r="G264" t="s">
        <v>9</v>
      </c>
      <c r="H264" t="s">
        <v>1276</v>
      </c>
      <c r="I264" t="s">
        <v>238</v>
      </c>
      <c r="J264" t="s">
        <v>2763</v>
      </c>
      <c r="K264">
        <v>175.15199999999993</v>
      </c>
      <c r="L264">
        <v>0.5</v>
      </c>
      <c r="M264">
        <v>1751.5199999999993</v>
      </c>
    </row>
    <row r="265" spans="1:13">
      <c r="A265">
        <v>8</v>
      </c>
      <c r="B265" t="s">
        <v>958</v>
      </c>
      <c r="C265" s="586">
        <v>46225</v>
      </c>
      <c r="D265" t="s">
        <v>331</v>
      </c>
      <c r="E265" t="s">
        <v>1105</v>
      </c>
      <c r="F265">
        <v>8</v>
      </c>
      <c r="G265" t="s">
        <v>1106</v>
      </c>
      <c r="H265" t="s">
        <v>1107</v>
      </c>
      <c r="I265" t="s">
        <v>17</v>
      </c>
      <c r="J265" t="s">
        <v>1390</v>
      </c>
      <c r="K265">
        <v>0</v>
      </c>
      <c r="L265">
        <v>0</v>
      </c>
      <c r="M265">
        <v>0</v>
      </c>
    </row>
    <row r="266" spans="1:13">
      <c r="A266">
        <v>8</v>
      </c>
      <c r="B266" t="s">
        <v>958</v>
      </c>
      <c r="C266" s="586">
        <v>46225</v>
      </c>
      <c r="D266" t="s">
        <v>331</v>
      </c>
      <c r="E266" t="s">
        <v>1355</v>
      </c>
      <c r="F266">
        <v>5</v>
      </c>
      <c r="G266" t="s">
        <v>256</v>
      </c>
      <c r="H266" t="s">
        <v>1356</v>
      </c>
      <c r="I266" t="s">
        <v>16</v>
      </c>
      <c r="J266" t="s">
        <v>2764</v>
      </c>
      <c r="K266">
        <v>96</v>
      </c>
      <c r="L266">
        <v>0.2</v>
      </c>
      <c r="M266">
        <v>480</v>
      </c>
    </row>
    <row r="267" spans="1:13">
      <c r="A267">
        <v>8</v>
      </c>
      <c r="B267" t="s">
        <v>958</v>
      </c>
      <c r="C267" s="586">
        <v>46225</v>
      </c>
      <c r="D267" t="s">
        <v>331</v>
      </c>
      <c r="E267" t="s">
        <v>1109</v>
      </c>
      <c r="F267">
        <v>3746.5399999999991</v>
      </c>
      <c r="G267" t="s">
        <v>1110</v>
      </c>
      <c r="H267" t="s">
        <v>1111</v>
      </c>
      <c r="I267" t="s">
        <v>258</v>
      </c>
      <c r="J267" t="s">
        <v>1391</v>
      </c>
      <c r="K267">
        <v>0</v>
      </c>
      <c r="L267">
        <v>0</v>
      </c>
      <c r="M267">
        <v>0</v>
      </c>
    </row>
    <row r="268" spans="1:13">
      <c r="A268">
        <v>9</v>
      </c>
      <c r="B268" t="s">
        <v>960</v>
      </c>
      <c r="C268" s="586">
        <v>46225</v>
      </c>
      <c r="D268" t="s">
        <v>331</v>
      </c>
      <c r="E268" t="s">
        <v>1267</v>
      </c>
      <c r="F268">
        <v>10</v>
      </c>
      <c r="G268" t="s">
        <v>1123</v>
      </c>
      <c r="H268" t="s">
        <v>1223</v>
      </c>
      <c r="I268" t="s">
        <v>111</v>
      </c>
      <c r="J268" t="s">
        <v>1392</v>
      </c>
      <c r="K268">
        <v>17</v>
      </c>
      <c r="L268">
        <v>0.2</v>
      </c>
      <c r="M268">
        <v>170</v>
      </c>
    </row>
    <row r="269" spans="1:13">
      <c r="A269">
        <v>9</v>
      </c>
      <c r="B269" t="s">
        <v>960</v>
      </c>
      <c r="C269" s="586">
        <v>46225</v>
      </c>
      <c r="D269" t="s">
        <v>331</v>
      </c>
      <c r="E269" t="s">
        <v>1270</v>
      </c>
      <c r="F269">
        <v>10</v>
      </c>
      <c r="G269" t="s">
        <v>6</v>
      </c>
      <c r="H269" t="s">
        <v>1227</v>
      </c>
      <c r="I269" t="s">
        <v>111</v>
      </c>
      <c r="J269" t="s">
        <v>1393</v>
      </c>
      <c r="K269">
        <v>12.75</v>
      </c>
      <c r="L269">
        <v>0.2</v>
      </c>
      <c r="M269">
        <v>127.5</v>
      </c>
    </row>
    <row r="270" spans="1:13">
      <c r="A270">
        <v>9</v>
      </c>
      <c r="B270" t="s">
        <v>960</v>
      </c>
      <c r="C270" s="586">
        <v>46225</v>
      </c>
      <c r="D270" t="s">
        <v>331</v>
      </c>
      <c r="E270" t="s">
        <v>1271</v>
      </c>
      <c r="F270">
        <v>6</v>
      </c>
      <c r="G270" t="s">
        <v>6</v>
      </c>
      <c r="H270" t="s">
        <v>1272</v>
      </c>
      <c r="I270" t="s">
        <v>111</v>
      </c>
      <c r="J270" t="s">
        <v>1394</v>
      </c>
      <c r="K270">
        <v>50.95</v>
      </c>
      <c r="L270">
        <v>1</v>
      </c>
      <c r="M270">
        <v>305.70000000000005</v>
      </c>
    </row>
    <row r="271" spans="1:13">
      <c r="A271">
        <v>9</v>
      </c>
      <c r="B271" t="s">
        <v>960</v>
      </c>
      <c r="C271" s="586">
        <v>46225</v>
      </c>
      <c r="D271" t="s">
        <v>331</v>
      </c>
      <c r="E271" t="s">
        <v>1273</v>
      </c>
      <c r="F271">
        <v>6</v>
      </c>
      <c r="G271" t="s">
        <v>9</v>
      </c>
      <c r="H271" t="s">
        <v>1274</v>
      </c>
      <c r="I271" t="s">
        <v>111</v>
      </c>
      <c r="J271" t="s">
        <v>1395</v>
      </c>
      <c r="K271">
        <v>81.167999999999978</v>
      </c>
      <c r="L271">
        <v>0.2</v>
      </c>
      <c r="M271">
        <v>487.00799999999987</v>
      </c>
    </row>
    <row r="272" spans="1:13">
      <c r="A272">
        <v>9</v>
      </c>
      <c r="B272" t="s">
        <v>960</v>
      </c>
      <c r="C272" s="586">
        <v>46225</v>
      </c>
      <c r="D272" t="s">
        <v>331</v>
      </c>
      <c r="E272" t="s">
        <v>1105</v>
      </c>
      <c r="F272">
        <v>1.2</v>
      </c>
      <c r="G272" t="s">
        <v>1106</v>
      </c>
      <c r="H272" t="s">
        <v>1107</v>
      </c>
      <c r="I272" t="s">
        <v>17</v>
      </c>
      <c r="J272" t="s">
        <v>1396</v>
      </c>
      <c r="K272">
        <v>0</v>
      </c>
      <c r="L272">
        <v>0</v>
      </c>
      <c r="M272">
        <v>0</v>
      </c>
    </row>
    <row r="273" spans="1:13">
      <c r="A273">
        <v>9</v>
      </c>
      <c r="B273" t="s">
        <v>960</v>
      </c>
      <c r="C273" s="586">
        <v>46225</v>
      </c>
      <c r="D273" t="s">
        <v>331</v>
      </c>
      <c r="E273" t="s">
        <v>1109</v>
      </c>
      <c r="F273">
        <v>1090.2079999999999</v>
      </c>
      <c r="G273" t="s">
        <v>1110</v>
      </c>
      <c r="H273" t="s">
        <v>1111</v>
      </c>
      <c r="I273" t="s">
        <v>258</v>
      </c>
      <c r="J273" t="s">
        <v>1397</v>
      </c>
      <c r="K273">
        <v>0</v>
      </c>
      <c r="L273">
        <v>0</v>
      </c>
      <c r="M273">
        <v>0</v>
      </c>
    </row>
    <row r="274" spans="1:13">
      <c r="A274">
        <v>10</v>
      </c>
      <c r="B274" t="s">
        <v>961</v>
      </c>
      <c r="C274" s="586">
        <v>46225</v>
      </c>
      <c r="D274" t="s">
        <v>331</v>
      </c>
      <c r="E274" t="s">
        <v>1105</v>
      </c>
      <c r="F274">
        <v>0</v>
      </c>
      <c r="G274" t="s">
        <v>1106</v>
      </c>
      <c r="H274" t="s">
        <v>1107</v>
      </c>
      <c r="I274" t="s">
        <v>17</v>
      </c>
      <c r="J274" t="s">
        <v>1398</v>
      </c>
      <c r="K274">
        <v>0</v>
      </c>
      <c r="L274">
        <v>0</v>
      </c>
      <c r="M274">
        <v>0</v>
      </c>
    </row>
    <row r="275" spans="1:13">
      <c r="A275">
        <v>10</v>
      </c>
      <c r="B275" t="s">
        <v>961</v>
      </c>
      <c r="C275" s="586">
        <v>46225</v>
      </c>
      <c r="D275" t="s">
        <v>331</v>
      </c>
      <c r="E275" t="s">
        <v>1109</v>
      </c>
      <c r="F275">
        <v>0</v>
      </c>
      <c r="G275" t="s">
        <v>1110</v>
      </c>
      <c r="H275" t="s">
        <v>1111</v>
      </c>
      <c r="I275" t="s">
        <v>258</v>
      </c>
      <c r="J275" t="s">
        <v>1399</v>
      </c>
      <c r="K275">
        <v>0</v>
      </c>
      <c r="L275">
        <v>0</v>
      </c>
      <c r="M275">
        <v>0</v>
      </c>
    </row>
    <row r="276" spans="1:13">
      <c r="A276">
        <v>11</v>
      </c>
      <c r="B276" t="s">
        <v>962</v>
      </c>
      <c r="C276" s="586">
        <v>46225</v>
      </c>
      <c r="D276" t="s">
        <v>331</v>
      </c>
      <c r="E276" t="s">
        <v>1267</v>
      </c>
      <c r="F276">
        <v>10</v>
      </c>
      <c r="G276" t="s">
        <v>1123</v>
      </c>
      <c r="H276" t="s">
        <v>1223</v>
      </c>
      <c r="I276" t="s">
        <v>111</v>
      </c>
      <c r="J276" t="s">
        <v>1400</v>
      </c>
      <c r="K276">
        <v>17</v>
      </c>
      <c r="L276">
        <v>0.2</v>
      </c>
      <c r="M276">
        <v>170</v>
      </c>
    </row>
    <row r="277" spans="1:13">
      <c r="A277">
        <v>11</v>
      </c>
      <c r="B277" t="s">
        <v>962</v>
      </c>
      <c r="C277" s="586">
        <v>46225</v>
      </c>
      <c r="D277" t="s">
        <v>331</v>
      </c>
      <c r="E277" t="s">
        <v>1122</v>
      </c>
      <c r="F277">
        <v>10</v>
      </c>
      <c r="G277" t="s">
        <v>1123</v>
      </c>
      <c r="H277" t="s">
        <v>1124</v>
      </c>
      <c r="I277" t="s">
        <v>111</v>
      </c>
      <c r="J277" t="s">
        <v>1401</v>
      </c>
      <c r="K277">
        <v>68</v>
      </c>
      <c r="L277">
        <v>1</v>
      </c>
      <c r="M277">
        <v>680</v>
      </c>
    </row>
    <row r="278" spans="1:13">
      <c r="A278">
        <v>11</v>
      </c>
      <c r="B278" t="s">
        <v>962</v>
      </c>
      <c r="C278" s="586">
        <v>46225</v>
      </c>
      <c r="D278" t="s">
        <v>331</v>
      </c>
      <c r="E278" t="s">
        <v>1270</v>
      </c>
      <c r="F278">
        <v>10</v>
      </c>
      <c r="G278" t="s">
        <v>6</v>
      </c>
      <c r="H278" t="s">
        <v>1227</v>
      </c>
      <c r="I278" t="s">
        <v>111</v>
      </c>
      <c r="J278" t="s">
        <v>1402</v>
      </c>
      <c r="K278">
        <v>12.75</v>
      </c>
      <c r="L278">
        <v>0.2</v>
      </c>
      <c r="M278">
        <v>127.5</v>
      </c>
    </row>
    <row r="279" spans="1:13">
      <c r="A279">
        <v>11</v>
      </c>
      <c r="B279" t="s">
        <v>962</v>
      </c>
      <c r="C279" s="586">
        <v>46225</v>
      </c>
      <c r="D279" t="s">
        <v>331</v>
      </c>
      <c r="E279" t="s">
        <v>1271</v>
      </c>
      <c r="F279">
        <v>6</v>
      </c>
      <c r="G279" t="s">
        <v>6</v>
      </c>
      <c r="H279" t="s">
        <v>1272</v>
      </c>
      <c r="I279" t="s">
        <v>111</v>
      </c>
      <c r="J279" t="s">
        <v>1403</v>
      </c>
      <c r="K279">
        <v>50.95</v>
      </c>
      <c r="L279">
        <v>1</v>
      </c>
      <c r="M279">
        <v>305.70000000000005</v>
      </c>
    </row>
    <row r="280" spans="1:13">
      <c r="A280">
        <v>11</v>
      </c>
      <c r="B280" t="s">
        <v>962</v>
      </c>
      <c r="C280" s="586">
        <v>46225</v>
      </c>
      <c r="D280" t="s">
        <v>331</v>
      </c>
      <c r="E280" t="s">
        <v>1273</v>
      </c>
      <c r="F280">
        <v>20</v>
      </c>
      <c r="G280" t="s">
        <v>9</v>
      </c>
      <c r="H280" t="s">
        <v>1274</v>
      </c>
      <c r="I280" t="s">
        <v>111</v>
      </c>
      <c r="J280" t="s">
        <v>1404</v>
      </c>
      <c r="K280">
        <v>81.167999999999978</v>
      </c>
      <c r="L280">
        <v>0.2</v>
      </c>
      <c r="M280">
        <v>1623.3599999999997</v>
      </c>
    </row>
    <row r="281" spans="1:13">
      <c r="A281">
        <v>11</v>
      </c>
      <c r="B281" t="s">
        <v>962</v>
      </c>
      <c r="C281" s="586">
        <v>46225</v>
      </c>
      <c r="D281" t="s">
        <v>331</v>
      </c>
      <c r="E281" t="s">
        <v>1275</v>
      </c>
      <c r="F281">
        <v>10</v>
      </c>
      <c r="G281" t="s">
        <v>9</v>
      </c>
      <c r="H281" t="s">
        <v>1276</v>
      </c>
      <c r="I281" t="s">
        <v>238</v>
      </c>
      <c r="J281" t="s">
        <v>1405</v>
      </c>
      <c r="K281">
        <v>175.15199999999993</v>
      </c>
      <c r="L281">
        <v>0.5</v>
      </c>
      <c r="M281">
        <v>1751.5199999999993</v>
      </c>
    </row>
    <row r="282" spans="1:13">
      <c r="A282">
        <v>11</v>
      </c>
      <c r="B282" t="s">
        <v>962</v>
      </c>
      <c r="C282" s="586">
        <v>46225</v>
      </c>
      <c r="D282" t="s">
        <v>331</v>
      </c>
      <c r="E282" t="s">
        <v>1149</v>
      </c>
      <c r="F282">
        <v>2</v>
      </c>
      <c r="G282" t="s">
        <v>9</v>
      </c>
      <c r="H282" t="s">
        <v>1150</v>
      </c>
      <c r="I282" t="s">
        <v>238</v>
      </c>
      <c r="J282" t="s">
        <v>1406</v>
      </c>
      <c r="K282">
        <v>346.03199999999998</v>
      </c>
      <c r="L282">
        <v>1</v>
      </c>
      <c r="M282">
        <v>692.06399999999996</v>
      </c>
    </row>
    <row r="283" spans="1:13">
      <c r="A283">
        <v>11</v>
      </c>
      <c r="B283" t="s">
        <v>962</v>
      </c>
      <c r="C283" s="586">
        <v>46225</v>
      </c>
      <c r="D283" t="s">
        <v>331</v>
      </c>
      <c r="E283" t="s">
        <v>1105</v>
      </c>
      <c r="F283">
        <v>11</v>
      </c>
      <c r="G283" t="s">
        <v>1106</v>
      </c>
      <c r="H283" t="s">
        <v>1107</v>
      </c>
      <c r="I283" t="s">
        <v>17</v>
      </c>
      <c r="J283" t="s">
        <v>1407</v>
      </c>
      <c r="K283">
        <v>0</v>
      </c>
      <c r="L283">
        <v>0</v>
      </c>
      <c r="M283">
        <v>0</v>
      </c>
    </row>
    <row r="284" spans="1:13">
      <c r="A284">
        <v>11</v>
      </c>
      <c r="B284" t="s">
        <v>962</v>
      </c>
      <c r="C284" s="586">
        <v>46225</v>
      </c>
      <c r="D284" t="s">
        <v>331</v>
      </c>
      <c r="E284" t="s">
        <v>1383</v>
      </c>
      <c r="F284">
        <v>3</v>
      </c>
      <c r="G284" t="s">
        <v>256</v>
      </c>
      <c r="H284" t="s">
        <v>1384</v>
      </c>
      <c r="I284" t="s">
        <v>16</v>
      </c>
      <c r="J284" t="s">
        <v>2765</v>
      </c>
      <c r="K284">
        <v>144</v>
      </c>
      <c r="L284">
        <v>17.28</v>
      </c>
      <c r="M284">
        <v>432</v>
      </c>
    </row>
    <row r="285" spans="1:13">
      <c r="A285">
        <v>11</v>
      </c>
      <c r="B285" t="s">
        <v>962</v>
      </c>
      <c r="C285" s="586">
        <v>46225</v>
      </c>
      <c r="D285" t="s">
        <v>331</v>
      </c>
      <c r="E285" t="s">
        <v>1353</v>
      </c>
      <c r="F285">
        <v>6</v>
      </c>
      <c r="G285" t="s">
        <v>256</v>
      </c>
      <c r="H285" t="s">
        <v>1354</v>
      </c>
      <c r="I285" t="s">
        <v>522</v>
      </c>
      <c r="J285" t="s">
        <v>1408</v>
      </c>
      <c r="K285">
        <v>192</v>
      </c>
      <c r="L285">
        <v>0</v>
      </c>
      <c r="M285">
        <v>1152</v>
      </c>
    </row>
    <row r="286" spans="1:13">
      <c r="A286">
        <v>11</v>
      </c>
      <c r="B286" t="s">
        <v>962</v>
      </c>
      <c r="C286" s="586">
        <v>46225</v>
      </c>
      <c r="D286" t="s">
        <v>331</v>
      </c>
      <c r="E286" t="s">
        <v>1355</v>
      </c>
      <c r="F286">
        <v>6</v>
      </c>
      <c r="G286" t="s">
        <v>256</v>
      </c>
      <c r="H286" t="s">
        <v>1356</v>
      </c>
      <c r="I286" t="s">
        <v>16</v>
      </c>
      <c r="J286" t="s">
        <v>1409</v>
      </c>
      <c r="K286">
        <v>96</v>
      </c>
      <c r="L286">
        <v>0.2</v>
      </c>
      <c r="M286">
        <v>576</v>
      </c>
    </row>
    <row r="287" spans="1:13">
      <c r="A287">
        <v>11</v>
      </c>
      <c r="B287" t="s">
        <v>962</v>
      </c>
      <c r="C287" s="586">
        <v>46225</v>
      </c>
      <c r="D287" t="s">
        <v>331</v>
      </c>
      <c r="E287" t="s">
        <v>1109</v>
      </c>
      <c r="F287">
        <v>7510.1439999999993</v>
      </c>
      <c r="G287" t="s">
        <v>1110</v>
      </c>
      <c r="H287" t="s">
        <v>1111</v>
      </c>
      <c r="I287" t="s">
        <v>258</v>
      </c>
      <c r="J287" t="s">
        <v>1410</v>
      </c>
      <c r="K287">
        <v>0</v>
      </c>
      <c r="L287">
        <v>0</v>
      </c>
      <c r="M287">
        <v>0</v>
      </c>
    </row>
    <row r="288" spans="1:13">
      <c r="A288">
        <v>12</v>
      </c>
      <c r="B288" t="s">
        <v>963</v>
      </c>
      <c r="C288" s="586">
        <v>46225</v>
      </c>
      <c r="D288" t="s">
        <v>331</v>
      </c>
      <c r="E288" t="s">
        <v>1268</v>
      </c>
      <c r="F288">
        <v>5</v>
      </c>
      <c r="G288" t="s">
        <v>1123</v>
      </c>
      <c r="H288" t="s">
        <v>1269</v>
      </c>
      <c r="I288" t="s">
        <v>111</v>
      </c>
      <c r="J288" t="s">
        <v>1411</v>
      </c>
      <c r="K288">
        <v>29.75</v>
      </c>
      <c r="L288">
        <v>0.4</v>
      </c>
      <c r="M288">
        <v>148.75</v>
      </c>
    </row>
    <row r="289" spans="1:13">
      <c r="A289">
        <v>12</v>
      </c>
      <c r="B289" t="s">
        <v>963</v>
      </c>
      <c r="C289" s="586">
        <v>46225</v>
      </c>
      <c r="D289" t="s">
        <v>331</v>
      </c>
      <c r="E289" t="s">
        <v>1273</v>
      </c>
      <c r="F289">
        <v>15</v>
      </c>
      <c r="G289" t="s">
        <v>9</v>
      </c>
      <c r="H289" t="s">
        <v>1274</v>
      </c>
      <c r="I289" t="s">
        <v>111</v>
      </c>
      <c r="J289" t="s">
        <v>1412</v>
      </c>
      <c r="K289">
        <v>81.167999999999978</v>
      </c>
      <c r="L289">
        <v>0.2</v>
      </c>
      <c r="M289">
        <v>1217.5199999999998</v>
      </c>
    </row>
    <row r="290" spans="1:13">
      <c r="A290">
        <v>12</v>
      </c>
      <c r="B290" t="s">
        <v>963</v>
      </c>
      <c r="C290" s="586">
        <v>46225</v>
      </c>
      <c r="D290" t="s">
        <v>331</v>
      </c>
      <c r="E290" t="s">
        <v>1275</v>
      </c>
      <c r="F290">
        <v>10</v>
      </c>
      <c r="G290" t="s">
        <v>9</v>
      </c>
      <c r="H290" t="s">
        <v>1276</v>
      </c>
      <c r="I290" t="s">
        <v>238</v>
      </c>
      <c r="J290" t="s">
        <v>1413</v>
      </c>
      <c r="K290">
        <v>175.15199999999993</v>
      </c>
      <c r="L290">
        <v>0.5</v>
      </c>
      <c r="M290">
        <v>1751.5199999999993</v>
      </c>
    </row>
    <row r="291" spans="1:13">
      <c r="A291">
        <v>12</v>
      </c>
      <c r="B291" t="s">
        <v>963</v>
      </c>
      <c r="C291" s="586">
        <v>46225</v>
      </c>
      <c r="D291" t="s">
        <v>331</v>
      </c>
      <c r="E291" t="s">
        <v>1105</v>
      </c>
      <c r="F291">
        <v>8</v>
      </c>
      <c r="G291" t="s">
        <v>1106</v>
      </c>
      <c r="H291" t="s">
        <v>1107</v>
      </c>
      <c r="I291" t="s">
        <v>17</v>
      </c>
      <c r="J291" t="s">
        <v>1414</v>
      </c>
      <c r="K291">
        <v>0</v>
      </c>
      <c r="L291">
        <v>0</v>
      </c>
      <c r="M291">
        <v>0</v>
      </c>
    </row>
    <row r="292" spans="1:13">
      <c r="A292">
        <v>12</v>
      </c>
      <c r="B292" t="s">
        <v>963</v>
      </c>
      <c r="C292" s="586">
        <v>46225</v>
      </c>
      <c r="D292" t="s">
        <v>331</v>
      </c>
      <c r="E292" t="s">
        <v>1109</v>
      </c>
      <c r="F292">
        <v>3117.7899999999991</v>
      </c>
      <c r="G292" t="s">
        <v>1110</v>
      </c>
      <c r="H292" t="s">
        <v>1111</v>
      </c>
      <c r="I292" t="s">
        <v>258</v>
      </c>
      <c r="J292" t="s">
        <v>1415</v>
      </c>
      <c r="K292">
        <v>0</v>
      </c>
      <c r="L292">
        <v>0</v>
      </c>
      <c r="M292">
        <v>0</v>
      </c>
    </row>
    <row r="293" spans="1:13">
      <c r="A293">
        <v>13</v>
      </c>
      <c r="B293" t="s">
        <v>959</v>
      </c>
      <c r="C293" s="586">
        <v>46225</v>
      </c>
      <c r="D293" t="s">
        <v>331</v>
      </c>
      <c r="E293" t="s">
        <v>1105</v>
      </c>
      <c r="F293">
        <v>0</v>
      </c>
      <c r="G293" t="s">
        <v>1106</v>
      </c>
      <c r="H293" t="s">
        <v>1107</v>
      </c>
      <c r="I293" t="s">
        <v>17</v>
      </c>
      <c r="J293" t="s">
        <v>1416</v>
      </c>
      <c r="K293">
        <v>0</v>
      </c>
      <c r="L293">
        <v>0</v>
      </c>
      <c r="M293">
        <v>0</v>
      </c>
    </row>
    <row r="294" spans="1:13">
      <c r="A294">
        <v>13</v>
      </c>
      <c r="B294" t="s">
        <v>959</v>
      </c>
      <c r="C294" s="586">
        <v>46225</v>
      </c>
      <c r="D294" t="s">
        <v>331</v>
      </c>
      <c r="E294" t="s">
        <v>1109</v>
      </c>
      <c r="F294">
        <v>0</v>
      </c>
      <c r="G294" t="s">
        <v>1110</v>
      </c>
      <c r="H294" t="s">
        <v>1111</v>
      </c>
      <c r="I294" t="s">
        <v>258</v>
      </c>
      <c r="J294" t="s">
        <v>1417</v>
      </c>
      <c r="K294">
        <v>0</v>
      </c>
      <c r="L294">
        <v>0</v>
      </c>
      <c r="M294">
        <v>0</v>
      </c>
    </row>
    <row r="295" spans="1:13">
      <c r="A295">
        <v>14</v>
      </c>
      <c r="B295" t="s">
        <v>1418</v>
      </c>
      <c r="C295" s="586">
        <v>46225</v>
      </c>
      <c r="D295" t="s">
        <v>331</v>
      </c>
      <c r="E295" t="s">
        <v>1267</v>
      </c>
      <c r="F295">
        <v>20</v>
      </c>
      <c r="G295" t="s">
        <v>1123</v>
      </c>
      <c r="H295" t="s">
        <v>1223</v>
      </c>
      <c r="I295" t="s">
        <v>111</v>
      </c>
      <c r="J295" t="s">
        <v>2766</v>
      </c>
      <c r="K295">
        <v>17</v>
      </c>
      <c r="L295">
        <v>0.2</v>
      </c>
      <c r="M295">
        <v>340</v>
      </c>
    </row>
    <row r="296" spans="1:13">
      <c r="A296">
        <v>14</v>
      </c>
      <c r="B296" t="s">
        <v>1418</v>
      </c>
      <c r="C296" s="586">
        <v>46225</v>
      </c>
      <c r="D296" t="s">
        <v>331</v>
      </c>
      <c r="E296" t="s">
        <v>1122</v>
      </c>
      <c r="F296">
        <v>15</v>
      </c>
      <c r="G296" t="s">
        <v>1123</v>
      </c>
      <c r="H296" t="s">
        <v>1124</v>
      </c>
      <c r="I296" t="s">
        <v>111</v>
      </c>
      <c r="J296" t="s">
        <v>2767</v>
      </c>
      <c r="K296">
        <v>68</v>
      </c>
      <c r="L296">
        <v>1</v>
      </c>
      <c r="M296">
        <v>1020</v>
      </c>
    </row>
    <row r="297" spans="1:13">
      <c r="A297">
        <v>14</v>
      </c>
      <c r="B297" t="s">
        <v>1418</v>
      </c>
      <c r="C297" s="586">
        <v>46225</v>
      </c>
      <c r="D297" t="s">
        <v>331</v>
      </c>
      <c r="E297" t="s">
        <v>1270</v>
      </c>
      <c r="F297">
        <v>15</v>
      </c>
      <c r="G297" t="s">
        <v>6</v>
      </c>
      <c r="H297" t="s">
        <v>1227</v>
      </c>
      <c r="I297" t="s">
        <v>111</v>
      </c>
      <c r="J297" t="s">
        <v>2768</v>
      </c>
      <c r="K297">
        <v>12.75</v>
      </c>
      <c r="L297">
        <v>0.2</v>
      </c>
      <c r="M297">
        <v>191.25</v>
      </c>
    </row>
    <row r="298" spans="1:13">
      <c r="A298">
        <v>14</v>
      </c>
      <c r="B298" t="s">
        <v>1418</v>
      </c>
      <c r="C298" s="586">
        <v>46225</v>
      </c>
      <c r="D298" t="s">
        <v>331</v>
      </c>
      <c r="E298" t="s">
        <v>1271</v>
      </c>
      <c r="F298">
        <v>10</v>
      </c>
      <c r="G298" t="s">
        <v>6</v>
      </c>
      <c r="H298" t="s">
        <v>1272</v>
      </c>
      <c r="I298" t="s">
        <v>111</v>
      </c>
      <c r="J298" t="s">
        <v>2769</v>
      </c>
      <c r="K298">
        <v>50.95</v>
      </c>
      <c r="L298">
        <v>1</v>
      </c>
      <c r="M298">
        <v>509.5</v>
      </c>
    </row>
    <row r="299" spans="1:13">
      <c r="A299">
        <v>14</v>
      </c>
      <c r="B299" t="s">
        <v>1418</v>
      </c>
      <c r="C299" s="586">
        <v>46225</v>
      </c>
      <c r="D299" t="s">
        <v>331</v>
      </c>
      <c r="E299" t="s">
        <v>1273</v>
      </c>
      <c r="F299">
        <v>10</v>
      </c>
      <c r="G299" t="s">
        <v>9</v>
      </c>
      <c r="H299" t="s">
        <v>1274</v>
      </c>
      <c r="I299" t="s">
        <v>111</v>
      </c>
      <c r="J299" t="s">
        <v>2770</v>
      </c>
      <c r="K299">
        <v>81.167999999999978</v>
      </c>
      <c r="L299">
        <v>0.2</v>
      </c>
      <c r="M299">
        <v>811.67999999999984</v>
      </c>
    </row>
    <row r="300" spans="1:13">
      <c r="A300">
        <v>14</v>
      </c>
      <c r="B300" t="s">
        <v>1418</v>
      </c>
      <c r="C300" s="586">
        <v>46225</v>
      </c>
      <c r="D300" t="s">
        <v>331</v>
      </c>
      <c r="E300" t="s">
        <v>1275</v>
      </c>
      <c r="F300">
        <v>5</v>
      </c>
      <c r="G300" t="s">
        <v>9</v>
      </c>
      <c r="H300" t="s">
        <v>1276</v>
      </c>
      <c r="I300" t="s">
        <v>238</v>
      </c>
      <c r="J300" t="s">
        <v>2771</v>
      </c>
      <c r="K300">
        <v>175.15199999999993</v>
      </c>
      <c r="L300">
        <v>0.5</v>
      </c>
      <c r="M300">
        <v>875.75999999999965</v>
      </c>
    </row>
    <row r="301" spans="1:13">
      <c r="A301">
        <v>14</v>
      </c>
      <c r="B301" t="s">
        <v>1418</v>
      </c>
      <c r="C301" s="586">
        <v>46225</v>
      </c>
      <c r="D301" t="s">
        <v>331</v>
      </c>
      <c r="E301" t="s">
        <v>1105</v>
      </c>
      <c r="F301">
        <v>4.5</v>
      </c>
      <c r="G301" t="s">
        <v>1106</v>
      </c>
      <c r="H301" t="s">
        <v>1107</v>
      </c>
      <c r="I301" t="s">
        <v>17</v>
      </c>
      <c r="J301" t="s">
        <v>1419</v>
      </c>
      <c r="K301">
        <v>0</v>
      </c>
      <c r="L301">
        <v>0</v>
      </c>
      <c r="M301">
        <v>0</v>
      </c>
    </row>
    <row r="302" spans="1:13">
      <c r="A302">
        <v>14</v>
      </c>
      <c r="B302" t="s">
        <v>1418</v>
      </c>
      <c r="C302" s="586">
        <v>46225</v>
      </c>
      <c r="D302" t="s">
        <v>331</v>
      </c>
      <c r="E302" t="s">
        <v>1109</v>
      </c>
      <c r="F302">
        <v>3748.1899999999996</v>
      </c>
      <c r="G302" t="s">
        <v>1110</v>
      </c>
      <c r="H302" t="s">
        <v>1111</v>
      </c>
      <c r="I302" t="s">
        <v>258</v>
      </c>
      <c r="J302" t="s">
        <v>1420</v>
      </c>
      <c r="K302">
        <v>0</v>
      </c>
      <c r="L302">
        <v>0</v>
      </c>
      <c r="M302">
        <v>0</v>
      </c>
    </row>
    <row r="303" spans="1:13">
      <c r="A303">
        <v>15</v>
      </c>
      <c r="B303" t="s">
        <v>1421</v>
      </c>
      <c r="C303" s="586">
        <v>46225</v>
      </c>
      <c r="D303" t="s">
        <v>331</v>
      </c>
      <c r="E303" t="s">
        <v>1105</v>
      </c>
      <c r="F303">
        <v>0</v>
      </c>
      <c r="G303" t="s">
        <v>1106</v>
      </c>
      <c r="H303" t="s">
        <v>1107</v>
      </c>
      <c r="I303" t="s">
        <v>17</v>
      </c>
      <c r="J303" t="s">
        <v>1422</v>
      </c>
      <c r="K303">
        <v>0</v>
      </c>
      <c r="L303">
        <v>0</v>
      </c>
      <c r="M303">
        <v>0</v>
      </c>
    </row>
    <row r="304" spans="1:13">
      <c r="A304">
        <v>15</v>
      </c>
      <c r="B304" t="s">
        <v>1421</v>
      </c>
      <c r="C304" s="586">
        <v>46225</v>
      </c>
      <c r="D304" t="s">
        <v>331</v>
      </c>
      <c r="E304" t="s">
        <v>1109</v>
      </c>
      <c r="F304">
        <v>0</v>
      </c>
      <c r="G304" t="s">
        <v>1110</v>
      </c>
      <c r="H304" t="s">
        <v>1111</v>
      </c>
      <c r="I304" t="s">
        <v>258</v>
      </c>
      <c r="J304" t="s">
        <v>1423</v>
      </c>
      <c r="K304">
        <v>0</v>
      </c>
      <c r="L304">
        <v>0</v>
      </c>
      <c r="M304">
        <v>0</v>
      </c>
    </row>
    <row r="305" spans="1:13">
      <c r="A305">
        <v>16</v>
      </c>
      <c r="B305" t="s">
        <v>841</v>
      </c>
      <c r="C305" s="586">
        <v>46225</v>
      </c>
      <c r="D305" t="s">
        <v>331</v>
      </c>
      <c r="E305" t="s">
        <v>1105</v>
      </c>
      <c r="F305">
        <v>0</v>
      </c>
      <c r="G305" t="s">
        <v>1106</v>
      </c>
      <c r="H305" t="s">
        <v>1107</v>
      </c>
      <c r="I305" t="s">
        <v>17</v>
      </c>
      <c r="J305" t="s">
        <v>1424</v>
      </c>
      <c r="K305">
        <v>0</v>
      </c>
      <c r="L305">
        <v>0</v>
      </c>
      <c r="M305">
        <v>0</v>
      </c>
    </row>
    <row r="306" spans="1:13">
      <c r="A306">
        <v>16</v>
      </c>
      <c r="B306" t="s">
        <v>841</v>
      </c>
      <c r="C306" s="586">
        <v>46225</v>
      </c>
      <c r="D306" t="s">
        <v>331</v>
      </c>
      <c r="E306" t="s">
        <v>1109</v>
      </c>
      <c r="F306">
        <v>0</v>
      </c>
      <c r="G306" t="s">
        <v>1110</v>
      </c>
      <c r="H306" t="s">
        <v>1111</v>
      </c>
      <c r="I306" t="s">
        <v>258</v>
      </c>
      <c r="J306" t="s">
        <v>1425</v>
      </c>
      <c r="K306">
        <v>0</v>
      </c>
      <c r="L306">
        <v>0</v>
      </c>
      <c r="M306">
        <v>0</v>
      </c>
    </row>
    <row r="307" spans="1:13">
      <c r="A307">
        <v>17</v>
      </c>
      <c r="B307" t="s">
        <v>856</v>
      </c>
      <c r="C307" s="586">
        <v>46225</v>
      </c>
      <c r="D307" t="s">
        <v>331</v>
      </c>
      <c r="E307" t="s">
        <v>1105</v>
      </c>
      <c r="F307">
        <v>0</v>
      </c>
      <c r="G307" t="s">
        <v>1106</v>
      </c>
      <c r="H307" t="s">
        <v>1107</v>
      </c>
      <c r="I307" t="s">
        <v>17</v>
      </c>
      <c r="J307" t="s">
        <v>1426</v>
      </c>
      <c r="K307">
        <v>0</v>
      </c>
      <c r="L307">
        <v>0</v>
      </c>
      <c r="M307">
        <v>0</v>
      </c>
    </row>
    <row r="308" spans="1:13">
      <c r="A308">
        <v>17</v>
      </c>
      <c r="B308" t="s">
        <v>856</v>
      </c>
      <c r="C308" s="586">
        <v>46225</v>
      </c>
      <c r="D308" t="s">
        <v>331</v>
      </c>
      <c r="E308" t="s">
        <v>1109</v>
      </c>
      <c r="F308">
        <v>0</v>
      </c>
      <c r="G308" t="s">
        <v>1110</v>
      </c>
      <c r="H308" t="s">
        <v>1111</v>
      </c>
      <c r="I308" t="s">
        <v>258</v>
      </c>
      <c r="J308" t="s">
        <v>1427</v>
      </c>
      <c r="K308">
        <v>0</v>
      </c>
      <c r="L308">
        <v>0</v>
      </c>
      <c r="M308">
        <v>0</v>
      </c>
    </row>
    <row r="309" spans="1:13">
      <c r="A309">
        <v>18</v>
      </c>
      <c r="B309" t="s">
        <v>965</v>
      </c>
      <c r="C309" s="586">
        <v>46225</v>
      </c>
      <c r="D309" t="s">
        <v>331</v>
      </c>
      <c r="E309" t="s">
        <v>1105</v>
      </c>
      <c r="F309">
        <v>0</v>
      </c>
      <c r="G309" t="s">
        <v>1106</v>
      </c>
      <c r="H309" t="s">
        <v>1107</v>
      </c>
      <c r="I309" t="s">
        <v>17</v>
      </c>
      <c r="J309" t="s">
        <v>1428</v>
      </c>
      <c r="K309">
        <v>0</v>
      </c>
      <c r="L309">
        <v>0</v>
      </c>
      <c r="M309">
        <v>0</v>
      </c>
    </row>
    <row r="310" spans="1:13">
      <c r="A310">
        <v>18</v>
      </c>
      <c r="B310" t="s">
        <v>965</v>
      </c>
      <c r="C310" s="586">
        <v>46225</v>
      </c>
      <c r="D310" t="s">
        <v>331</v>
      </c>
      <c r="E310" t="s">
        <v>1109</v>
      </c>
      <c r="F310">
        <v>0</v>
      </c>
      <c r="G310" t="s">
        <v>1110</v>
      </c>
      <c r="H310" t="s">
        <v>1111</v>
      </c>
      <c r="I310" t="s">
        <v>258</v>
      </c>
      <c r="J310" t="s">
        <v>1429</v>
      </c>
      <c r="K310">
        <v>0</v>
      </c>
      <c r="L310">
        <v>0</v>
      </c>
      <c r="M310">
        <v>0</v>
      </c>
    </row>
    <row r="311" spans="1:13">
      <c r="A311">
        <v>19</v>
      </c>
      <c r="B311" t="s">
        <v>967</v>
      </c>
      <c r="C311" s="586">
        <v>46225</v>
      </c>
      <c r="D311" t="s">
        <v>331</v>
      </c>
      <c r="E311" t="s">
        <v>1105</v>
      </c>
      <c r="F311">
        <v>0</v>
      </c>
      <c r="G311" t="s">
        <v>1106</v>
      </c>
      <c r="H311" t="s">
        <v>1107</v>
      </c>
      <c r="I311" t="s">
        <v>17</v>
      </c>
      <c r="J311" t="s">
        <v>1430</v>
      </c>
      <c r="K311">
        <v>0</v>
      </c>
      <c r="L311">
        <v>0</v>
      </c>
      <c r="M311">
        <v>0</v>
      </c>
    </row>
    <row r="312" spans="1:13">
      <c r="A312">
        <v>19</v>
      </c>
      <c r="B312" t="s">
        <v>967</v>
      </c>
      <c r="C312" s="586">
        <v>46225</v>
      </c>
      <c r="D312" t="s">
        <v>331</v>
      </c>
      <c r="E312" t="s">
        <v>1109</v>
      </c>
      <c r="F312">
        <v>0</v>
      </c>
      <c r="G312" t="s">
        <v>1110</v>
      </c>
      <c r="H312" t="s">
        <v>1111</v>
      </c>
      <c r="I312" t="s">
        <v>258</v>
      </c>
      <c r="J312" t="s">
        <v>1431</v>
      </c>
      <c r="K312">
        <v>0</v>
      </c>
      <c r="L312">
        <v>0</v>
      </c>
      <c r="M312">
        <v>0</v>
      </c>
    </row>
    <row r="313" spans="1:13">
      <c r="A313">
        <v>20</v>
      </c>
      <c r="B313" t="s">
        <v>966</v>
      </c>
      <c r="C313" s="586">
        <v>46225</v>
      </c>
      <c r="D313" t="s">
        <v>331</v>
      </c>
      <c r="E313" t="s">
        <v>1105</v>
      </c>
      <c r="F313">
        <v>0</v>
      </c>
      <c r="G313" t="s">
        <v>1106</v>
      </c>
      <c r="H313" t="s">
        <v>1107</v>
      </c>
      <c r="I313" t="s">
        <v>17</v>
      </c>
      <c r="J313" t="s">
        <v>1432</v>
      </c>
      <c r="K313">
        <v>0</v>
      </c>
      <c r="L313">
        <v>0</v>
      </c>
      <c r="M313">
        <v>0</v>
      </c>
    </row>
    <row r="314" spans="1:13">
      <c r="A314">
        <v>20</v>
      </c>
      <c r="B314" t="s">
        <v>966</v>
      </c>
      <c r="C314" s="586">
        <v>46225</v>
      </c>
      <c r="D314" t="s">
        <v>331</v>
      </c>
      <c r="E314" t="s">
        <v>1109</v>
      </c>
      <c r="F314">
        <v>0</v>
      </c>
      <c r="G314" t="s">
        <v>1110</v>
      </c>
      <c r="H314" t="s">
        <v>1111</v>
      </c>
      <c r="I314" t="s">
        <v>258</v>
      </c>
      <c r="J314" t="s">
        <v>1433</v>
      </c>
      <c r="K314">
        <v>0</v>
      </c>
      <c r="L314">
        <v>0</v>
      </c>
      <c r="M314">
        <v>0</v>
      </c>
    </row>
    <row r="315" spans="1:13">
      <c r="A315">
        <v>21</v>
      </c>
      <c r="B315" t="s">
        <v>322</v>
      </c>
      <c r="C315" s="586">
        <v>46225</v>
      </c>
      <c r="D315" t="s">
        <v>331</v>
      </c>
      <c r="E315" t="s">
        <v>1105</v>
      </c>
      <c r="F315">
        <v>0</v>
      </c>
      <c r="G315" t="s">
        <v>1106</v>
      </c>
      <c r="H315" t="s">
        <v>1107</v>
      </c>
      <c r="I315" t="s">
        <v>17</v>
      </c>
      <c r="J315" t="s">
        <v>1434</v>
      </c>
      <c r="K315">
        <v>0</v>
      </c>
      <c r="L315">
        <v>0</v>
      </c>
      <c r="M315">
        <v>0</v>
      </c>
    </row>
    <row r="316" spans="1:13">
      <c r="A316">
        <v>21</v>
      </c>
      <c r="B316" t="s">
        <v>322</v>
      </c>
      <c r="C316" s="586">
        <v>46225</v>
      </c>
      <c r="D316" t="s">
        <v>331</v>
      </c>
      <c r="E316" t="s">
        <v>1109</v>
      </c>
      <c r="F316">
        <v>0</v>
      </c>
      <c r="G316" t="s">
        <v>1110</v>
      </c>
      <c r="H316" t="s">
        <v>1111</v>
      </c>
      <c r="I316" t="s">
        <v>258</v>
      </c>
      <c r="J316" t="s">
        <v>1435</v>
      </c>
      <c r="K316">
        <v>0</v>
      </c>
      <c r="L316">
        <v>0</v>
      </c>
      <c r="M316">
        <v>0</v>
      </c>
    </row>
    <row r="317" spans="1:13">
      <c r="A317">
        <v>22</v>
      </c>
      <c r="B317" t="s">
        <v>968</v>
      </c>
      <c r="C317" s="586">
        <v>46225</v>
      </c>
      <c r="D317" t="s">
        <v>331</v>
      </c>
      <c r="E317" t="s">
        <v>1105</v>
      </c>
      <c r="F317">
        <v>0</v>
      </c>
      <c r="G317" t="s">
        <v>1106</v>
      </c>
      <c r="H317" t="s">
        <v>1107</v>
      </c>
      <c r="I317" t="s">
        <v>17</v>
      </c>
      <c r="J317" t="s">
        <v>1436</v>
      </c>
      <c r="K317">
        <v>0</v>
      </c>
      <c r="L317">
        <v>0</v>
      </c>
      <c r="M317">
        <v>0</v>
      </c>
    </row>
    <row r="318" spans="1:13">
      <c r="A318">
        <v>22</v>
      </c>
      <c r="B318" t="s">
        <v>968</v>
      </c>
      <c r="C318" s="586">
        <v>46225</v>
      </c>
      <c r="D318" t="s">
        <v>331</v>
      </c>
      <c r="E318" t="s">
        <v>1109</v>
      </c>
      <c r="F318">
        <v>0</v>
      </c>
      <c r="G318" t="s">
        <v>1110</v>
      </c>
      <c r="H318" t="s">
        <v>1111</v>
      </c>
      <c r="I318" t="s">
        <v>258</v>
      </c>
      <c r="J318" t="s">
        <v>1437</v>
      </c>
      <c r="K318">
        <v>0</v>
      </c>
      <c r="L318">
        <v>0</v>
      </c>
      <c r="M318">
        <v>0</v>
      </c>
    </row>
    <row r="319" spans="1:13">
      <c r="A319">
        <v>24</v>
      </c>
      <c r="B319" t="s">
        <v>969</v>
      </c>
      <c r="C319" s="586">
        <v>46225</v>
      </c>
      <c r="D319" t="s">
        <v>331</v>
      </c>
      <c r="E319" t="s">
        <v>1105</v>
      </c>
      <c r="F319">
        <v>0</v>
      </c>
      <c r="G319" t="s">
        <v>1106</v>
      </c>
      <c r="H319" t="s">
        <v>1107</v>
      </c>
      <c r="I319" t="s">
        <v>17</v>
      </c>
      <c r="J319" t="s">
        <v>1438</v>
      </c>
      <c r="K319">
        <v>0</v>
      </c>
      <c r="L319">
        <v>0</v>
      </c>
      <c r="M319">
        <v>0</v>
      </c>
    </row>
    <row r="320" spans="1:13">
      <c r="A320">
        <v>24</v>
      </c>
      <c r="B320" t="s">
        <v>969</v>
      </c>
      <c r="C320" s="586">
        <v>46225</v>
      </c>
      <c r="D320" t="s">
        <v>331</v>
      </c>
      <c r="E320" t="s">
        <v>1109</v>
      </c>
      <c r="F320">
        <v>0</v>
      </c>
      <c r="G320" t="s">
        <v>1110</v>
      </c>
      <c r="H320" t="s">
        <v>1111</v>
      </c>
      <c r="I320" t="s">
        <v>258</v>
      </c>
      <c r="J320" t="s">
        <v>1439</v>
      </c>
      <c r="K320">
        <v>0</v>
      </c>
      <c r="L320">
        <v>0</v>
      </c>
      <c r="M320">
        <v>0</v>
      </c>
    </row>
    <row r="321" spans="1:13">
      <c r="A321">
        <v>25</v>
      </c>
      <c r="B321" t="s">
        <v>970</v>
      </c>
      <c r="C321" s="586">
        <v>46225</v>
      </c>
      <c r="D321" t="s">
        <v>331</v>
      </c>
      <c r="E321" t="s">
        <v>1105</v>
      </c>
      <c r="F321">
        <v>0</v>
      </c>
      <c r="G321" t="s">
        <v>1106</v>
      </c>
      <c r="H321" t="s">
        <v>1107</v>
      </c>
      <c r="I321" t="s">
        <v>17</v>
      </c>
      <c r="J321" t="s">
        <v>1440</v>
      </c>
      <c r="K321">
        <v>0</v>
      </c>
      <c r="L321">
        <v>0</v>
      </c>
      <c r="M321">
        <v>0</v>
      </c>
    </row>
    <row r="322" spans="1:13">
      <c r="A322">
        <v>25</v>
      </c>
      <c r="B322" t="s">
        <v>970</v>
      </c>
      <c r="C322" s="586">
        <v>46225</v>
      </c>
      <c r="D322" t="s">
        <v>331</v>
      </c>
      <c r="E322" t="s">
        <v>1109</v>
      </c>
      <c r="F322">
        <v>0</v>
      </c>
      <c r="G322" t="s">
        <v>1110</v>
      </c>
      <c r="H322" t="s">
        <v>1111</v>
      </c>
      <c r="I322" t="s">
        <v>258</v>
      </c>
      <c r="J322" t="s">
        <v>1441</v>
      </c>
      <c r="K322">
        <v>0</v>
      </c>
      <c r="L322">
        <v>0</v>
      </c>
      <c r="M322">
        <v>0</v>
      </c>
    </row>
    <row r="323" spans="1:13">
      <c r="A323">
        <v>26</v>
      </c>
      <c r="B323" t="s">
        <v>971</v>
      </c>
      <c r="C323" s="586">
        <v>46225</v>
      </c>
      <c r="D323" t="s">
        <v>331</v>
      </c>
      <c r="E323" t="s">
        <v>1267</v>
      </c>
      <c r="F323">
        <v>20</v>
      </c>
      <c r="G323" t="s">
        <v>1123</v>
      </c>
      <c r="H323" t="s">
        <v>1223</v>
      </c>
      <c r="I323" t="s">
        <v>111</v>
      </c>
      <c r="J323" t="s">
        <v>2772</v>
      </c>
      <c r="K323">
        <v>17.75</v>
      </c>
      <c r="L323">
        <v>0.2</v>
      </c>
      <c r="M323">
        <v>355</v>
      </c>
    </row>
    <row r="324" spans="1:13">
      <c r="A324">
        <v>26</v>
      </c>
      <c r="B324" t="s">
        <v>971</v>
      </c>
      <c r="C324" s="586">
        <v>46225</v>
      </c>
      <c r="D324" t="s">
        <v>331</v>
      </c>
      <c r="E324" t="s">
        <v>1122</v>
      </c>
      <c r="F324">
        <v>30</v>
      </c>
      <c r="G324" t="s">
        <v>1123</v>
      </c>
      <c r="H324" t="s">
        <v>1124</v>
      </c>
      <c r="I324" t="s">
        <v>111</v>
      </c>
      <c r="J324" t="s">
        <v>2773</v>
      </c>
      <c r="K324">
        <v>73</v>
      </c>
      <c r="L324">
        <v>1</v>
      </c>
      <c r="M324">
        <v>2190</v>
      </c>
    </row>
    <row r="325" spans="1:13">
      <c r="A325">
        <v>26</v>
      </c>
      <c r="B325" t="s">
        <v>971</v>
      </c>
      <c r="C325" s="586">
        <v>46225</v>
      </c>
      <c r="D325" t="s">
        <v>331</v>
      </c>
      <c r="E325" t="s">
        <v>1270</v>
      </c>
      <c r="F325">
        <v>20</v>
      </c>
      <c r="G325" t="s">
        <v>6</v>
      </c>
      <c r="H325" t="s">
        <v>1227</v>
      </c>
      <c r="I325" t="s">
        <v>111</v>
      </c>
      <c r="J325" t="s">
        <v>2774</v>
      </c>
      <c r="K325">
        <v>12.51</v>
      </c>
      <c r="L325">
        <v>0.2</v>
      </c>
      <c r="M325">
        <v>250.2</v>
      </c>
    </row>
    <row r="326" spans="1:13">
      <c r="A326">
        <v>26</v>
      </c>
      <c r="B326" t="s">
        <v>971</v>
      </c>
      <c r="C326" s="586">
        <v>46225</v>
      </c>
      <c r="D326" t="s">
        <v>331</v>
      </c>
      <c r="E326" t="s">
        <v>1271</v>
      </c>
      <c r="F326">
        <v>5</v>
      </c>
      <c r="G326" t="s">
        <v>6</v>
      </c>
      <c r="H326" t="s">
        <v>1272</v>
      </c>
      <c r="I326" t="s">
        <v>111</v>
      </c>
      <c r="J326" t="s">
        <v>2775</v>
      </c>
      <c r="K326">
        <v>56.83</v>
      </c>
      <c r="L326">
        <v>1</v>
      </c>
      <c r="M326">
        <v>284.14999999999998</v>
      </c>
    </row>
    <row r="327" spans="1:13">
      <c r="A327">
        <v>26</v>
      </c>
      <c r="B327" t="s">
        <v>971</v>
      </c>
      <c r="C327" s="586">
        <v>46225</v>
      </c>
      <c r="D327" t="s">
        <v>331</v>
      </c>
      <c r="E327" t="s">
        <v>1273</v>
      </c>
      <c r="F327">
        <v>15</v>
      </c>
      <c r="G327" t="s">
        <v>9</v>
      </c>
      <c r="H327" t="s">
        <v>1274</v>
      </c>
      <c r="I327" t="s">
        <v>111</v>
      </c>
      <c r="J327" t="s">
        <v>2776</v>
      </c>
      <c r="K327">
        <v>84.549999999999983</v>
      </c>
      <c r="L327">
        <v>0.2</v>
      </c>
      <c r="M327">
        <v>1268.2499999999998</v>
      </c>
    </row>
    <row r="328" spans="1:13">
      <c r="A328">
        <v>26</v>
      </c>
      <c r="B328" t="s">
        <v>971</v>
      </c>
      <c r="C328" s="586">
        <v>46225</v>
      </c>
      <c r="D328" t="s">
        <v>331</v>
      </c>
      <c r="E328" t="s">
        <v>1105</v>
      </c>
      <c r="F328">
        <v>3</v>
      </c>
      <c r="G328" t="s">
        <v>1106</v>
      </c>
      <c r="H328" t="s">
        <v>1107</v>
      </c>
      <c r="I328" t="s">
        <v>17</v>
      </c>
      <c r="J328" t="s">
        <v>1442</v>
      </c>
      <c r="K328">
        <v>0</v>
      </c>
      <c r="L328">
        <v>0</v>
      </c>
      <c r="M328">
        <v>0</v>
      </c>
    </row>
    <row r="329" spans="1:13">
      <c r="A329">
        <v>26</v>
      </c>
      <c r="B329" t="s">
        <v>971</v>
      </c>
      <c r="C329" s="586">
        <v>46225</v>
      </c>
      <c r="D329" t="s">
        <v>331</v>
      </c>
      <c r="E329" t="s">
        <v>1109</v>
      </c>
      <c r="F329">
        <v>4347.5999999999995</v>
      </c>
      <c r="G329" t="s">
        <v>1110</v>
      </c>
      <c r="H329" t="s">
        <v>1111</v>
      </c>
      <c r="I329" t="s">
        <v>258</v>
      </c>
      <c r="J329" t="s">
        <v>1443</v>
      </c>
      <c r="K329">
        <v>0</v>
      </c>
      <c r="L329">
        <v>0</v>
      </c>
      <c r="M329">
        <v>0</v>
      </c>
    </row>
    <row r="330" spans="1:13">
      <c r="A330">
        <v>28</v>
      </c>
      <c r="B330" t="s">
        <v>327</v>
      </c>
      <c r="C330" s="586">
        <v>46225</v>
      </c>
      <c r="D330" t="s">
        <v>331</v>
      </c>
      <c r="E330" t="s">
        <v>1105</v>
      </c>
      <c r="F330">
        <v>0</v>
      </c>
      <c r="G330" t="s">
        <v>1106</v>
      </c>
      <c r="H330" t="s">
        <v>1107</v>
      </c>
      <c r="I330" t="s">
        <v>17</v>
      </c>
      <c r="J330" t="s">
        <v>1444</v>
      </c>
      <c r="K330">
        <v>0</v>
      </c>
      <c r="L330">
        <v>0</v>
      </c>
      <c r="M330">
        <v>0</v>
      </c>
    </row>
    <row r="331" spans="1:13">
      <c r="A331">
        <v>28</v>
      </c>
      <c r="B331" t="s">
        <v>327</v>
      </c>
      <c r="C331" s="586">
        <v>46225</v>
      </c>
      <c r="D331" t="s">
        <v>331</v>
      </c>
      <c r="E331" t="s">
        <v>1109</v>
      </c>
      <c r="F331">
        <v>0</v>
      </c>
      <c r="G331" t="s">
        <v>1110</v>
      </c>
      <c r="H331" t="s">
        <v>1111</v>
      </c>
      <c r="I331" t="s">
        <v>258</v>
      </c>
      <c r="J331" t="s">
        <v>1445</v>
      </c>
      <c r="K331">
        <v>0</v>
      </c>
      <c r="L331">
        <v>0</v>
      </c>
      <c r="M331">
        <v>0</v>
      </c>
    </row>
    <row r="332" spans="1:13">
      <c r="A332">
        <v>29</v>
      </c>
      <c r="B332" t="s">
        <v>328</v>
      </c>
      <c r="C332" s="586">
        <v>46225</v>
      </c>
      <c r="D332" t="s">
        <v>331</v>
      </c>
      <c r="E332" t="s">
        <v>1105</v>
      </c>
      <c r="F332">
        <v>0</v>
      </c>
      <c r="G332" t="s">
        <v>1106</v>
      </c>
      <c r="H332" t="s">
        <v>1107</v>
      </c>
      <c r="I332" t="s">
        <v>17</v>
      </c>
      <c r="J332" t="s">
        <v>1446</v>
      </c>
      <c r="K332">
        <v>0</v>
      </c>
      <c r="L332">
        <v>0</v>
      </c>
      <c r="M332">
        <v>0</v>
      </c>
    </row>
    <row r="333" spans="1:13">
      <c r="A333">
        <v>29</v>
      </c>
      <c r="B333" t="s">
        <v>328</v>
      </c>
      <c r="C333" s="586">
        <v>46225</v>
      </c>
      <c r="D333" t="s">
        <v>331</v>
      </c>
      <c r="E333" t="s">
        <v>1109</v>
      </c>
      <c r="F333">
        <v>0</v>
      </c>
      <c r="G333" t="s">
        <v>1110</v>
      </c>
      <c r="H333" t="s">
        <v>1111</v>
      </c>
      <c r="I333" t="s">
        <v>258</v>
      </c>
      <c r="J333" t="s">
        <v>1447</v>
      </c>
      <c r="K333">
        <v>0</v>
      </c>
      <c r="L333">
        <v>0</v>
      </c>
      <c r="M333">
        <v>0</v>
      </c>
    </row>
    <row r="334" spans="1:13">
      <c r="A334">
        <v>30</v>
      </c>
      <c r="B334" t="s">
        <v>430</v>
      </c>
      <c r="C334" s="586">
        <v>46225</v>
      </c>
      <c r="D334" t="s">
        <v>331</v>
      </c>
      <c r="E334" t="s">
        <v>1105</v>
      </c>
      <c r="F334">
        <v>0</v>
      </c>
      <c r="G334" t="s">
        <v>1106</v>
      </c>
      <c r="H334" t="s">
        <v>1107</v>
      </c>
      <c r="I334" t="s">
        <v>17</v>
      </c>
      <c r="J334" t="s">
        <v>1448</v>
      </c>
      <c r="K334">
        <v>0</v>
      </c>
      <c r="L334">
        <v>0</v>
      </c>
      <c r="M334">
        <v>0</v>
      </c>
    </row>
    <row r="335" spans="1:13">
      <c r="A335">
        <v>30</v>
      </c>
      <c r="B335" t="s">
        <v>430</v>
      </c>
      <c r="C335" s="586">
        <v>46225</v>
      </c>
      <c r="D335" t="s">
        <v>331</v>
      </c>
      <c r="E335" t="s">
        <v>1109</v>
      </c>
      <c r="F335">
        <v>0</v>
      </c>
      <c r="G335" t="s">
        <v>1110</v>
      </c>
      <c r="H335" t="s">
        <v>1111</v>
      </c>
      <c r="I335" t="s">
        <v>258</v>
      </c>
      <c r="J335" t="s">
        <v>1449</v>
      </c>
      <c r="K335">
        <v>0</v>
      </c>
      <c r="L335">
        <v>0</v>
      </c>
      <c r="M335">
        <v>0</v>
      </c>
    </row>
    <row r="336" spans="1:13">
      <c r="A336">
        <v>32</v>
      </c>
      <c r="B336" t="s">
        <v>975</v>
      </c>
      <c r="C336" s="586">
        <v>46225</v>
      </c>
      <c r="D336" t="s">
        <v>331</v>
      </c>
      <c r="E336" t="s">
        <v>1105</v>
      </c>
      <c r="F336">
        <v>0</v>
      </c>
      <c r="G336" t="s">
        <v>1106</v>
      </c>
      <c r="H336" t="s">
        <v>1107</v>
      </c>
      <c r="I336" t="s">
        <v>17</v>
      </c>
      <c r="J336" t="s">
        <v>1450</v>
      </c>
      <c r="K336">
        <v>0</v>
      </c>
      <c r="L336">
        <v>0</v>
      </c>
      <c r="M336">
        <v>0</v>
      </c>
    </row>
    <row r="337" spans="1:13">
      <c r="A337">
        <v>32</v>
      </c>
      <c r="B337" t="s">
        <v>975</v>
      </c>
      <c r="C337" s="586">
        <v>46225</v>
      </c>
      <c r="D337" t="s">
        <v>331</v>
      </c>
      <c r="E337" t="s">
        <v>1109</v>
      </c>
      <c r="F337">
        <v>0</v>
      </c>
      <c r="G337" t="s">
        <v>1110</v>
      </c>
      <c r="H337" t="s">
        <v>1111</v>
      </c>
      <c r="I337" t="s">
        <v>258</v>
      </c>
      <c r="J337" t="s">
        <v>1451</v>
      </c>
      <c r="K337">
        <v>0</v>
      </c>
      <c r="L337">
        <v>0</v>
      </c>
      <c r="M337">
        <v>0</v>
      </c>
    </row>
    <row r="338" spans="1:13">
      <c r="A338">
        <v>33</v>
      </c>
      <c r="B338" t="s">
        <v>974</v>
      </c>
      <c r="C338" s="586">
        <v>46225</v>
      </c>
      <c r="D338" t="s">
        <v>331</v>
      </c>
      <c r="E338" t="s">
        <v>1105</v>
      </c>
      <c r="F338">
        <v>0</v>
      </c>
      <c r="G338" t="s">
        <v>1106</v>
      </c>
      <c r="H338" t="s">
        <v>1107</v>
      </c>
      <c r="I338" t="s">
        <v>17</v>
      </c>
      <c r="J338" t="s">
        <v>1452</v>
      </c>
      <c r="K338">
        <v>0</v>
      </c>
      <c r="L338">
        <v>0</v>
      </c>
      <c r="M338">
        <v>0</v>
      </c>
    </row>
    <row r="339" spans="1:13">
      <c r="A339">
        <v>33</v>
      </c>
      <c r="B339" t="s">
        <v>974</v>
      </c>
      <c r="C339" s="586">
        <v>46225</v>
      </c>
      <c r="D339" t="s">
        <v>331</v>
      </c>
      <c r="E339" t="s">
        <v>1109</v>
      </c>
      <c r="F339">
        <v>0</v>
      </c>
      <c r="G339" t="s">
        <v>1110</v>
      </c>
      <c r="H339" t="s">
        <v>1111</v>
      </c>
      <c r="I339" t="s">
        <v>258</v>
      </c>
      <c r="J339" t="s">
        <v>1453</v>
      </c>
      <c r="K339">
        <v>0</v>
      </c>
      <c r="L339">
        <v>0</v>
      </c>
      <c r="M339">
        <v>0</v>
      </c>
    </row>
    <row r="340" spans="1:13">
      <c r="A340">
        <v>34</v>
      </c>
      <c r="B340" t="s">
        <v>976</v>
      </c>
      <c r="C340" s="586">
        <v>46225</v>
      </c>
      <c r="D340" t="s">
        <v>331</v>
      </c>
      <c r="E340" t="s">
        <v>1105</v>
      </c>
      <c r="F340">
        <v>0</v>
      </c>
      <c r="G340" t="s">
        <v>1106</v>
      </c>
      <c r="H340" t="s">
        <v>1107</v>
      </c>
      <c r="I340" t="s">
        <v>17</v>
      </c>
      <c r="J340" t="s">
        <v>1454</v>
      </c>
      <c r="K340">
        <v>0</v>
      </c>
      <c r="L340">
        <v>0</v>
      </c>
      <c r="M340">
        <v>0</v>
      </c>
    </row>
    <row r="341" spans="1:13">
      <c r="A341">
        <v>34</v>
      </c>
      <c r="B341" t="s">
        <v>976</v>
      </c>
      <c r="C341" s="586">
        <v>46225</v>
      </c>
      <c r="D341" t="s">
        <v>331</v>
      </c>
      <c r="E341" t="s">
        <v>1109</v>
      </c>
      <c r="F341">
        <v>0</v>
      </c>
      <c r="G341" t="s">
        <v>1110</v>
      </c>
      <c r="H341" t="s">
        <v>1111</v>
      </c>
      <c r="I341" t="s">
        <v>258</v>
      </c>
      <c r="J341" t="s">
        <v>1455</v>
      </c>
      <c r="K341">
        <v>0</v>
      </c>
      <c r="L341">
        <v>0</v>
      </c>
      <c r="M341">
        <v>0</v>
      </c>
    </row>
    <row r="342" spans="1:13">
      <c r="A342">
        <v>35</v>
      </c>
      <c r="B342" t="s">
        <v>977</v>
      </c>
      <c r="C342" s="586">
        <v>46225</v>
      </c>
      <c r="D342" t="s">
        <v>331</v>
      </c>
      <c r="E342" t="s">
        <v>1105</v>
      </c>
      <c r="F342">
        <v>0</v>
      </c>
      <c r="G342" t="s">
        <v>1106</v>
      </c>
      <c r="H342" t="s">
        <v>1107</v>
      </c>
      <c r="I342" t="s">
        <v>17</v>
      </c>
      <c r="J342" t="s">
        <v>1456</v>
      </c>
      <c r="K342">
        <v>0</v>
      </c>
      <c r="L342">
        <v>0</v>
      </c>
      <c r="M342">
        <v>0</v>
      </c>
    </row>
    <row r="343" spans="1:13">
      <c r="A343">
        <v>35</v>
      </c>
      <c r="B343" t="s">
        <v>977</v>
      </c>
      <c r="C343" s="586">
        <v>46225</v>
      </c>
      <c r="D343" t="s">
        <v>331</v>
      </c>
      <c r="E343" t="s">
        <v>1109</v>
      </c>
      <c r="F343">
        <v>0</v>
      </c>
      <c r="G343" t="s">
        <v>1110</v>
      </c>
      <c r="H343" t="s">
        <v>1111</v>
      </c>
      <c r="I343" t="s">
        <v>258</v>
      </c>
      <c r="J343" t="s">
        <v>1457</v>
      </c>
      <c r="K343">
        <v>0</v>
      </c>
      <c r="L343">
        <v>0</v>
      </c>
      <c r="M343">
        <v>0</v>
      </c>
    </row>
    <row r="344" spans="1:13">
      <c r="A344">
        <v>36</v>
      </c>
      <c r="B344" t="s">
        <v>978</v>
      </c>
      <c r="C344" s="586">
        <v>46225</v>
      </c>
      <c r="D344" t="s">
        <v>331</v>
      </c>
      <c r="E344" t="s">
        <v>1105</v>
      </c>
      <c r="F344">
        <v>0</v>
      </c>
      <c r="G344" t="s">
        <v>1106</v>
      </c>
      <c r="H344" t="s">
        <v>1107</v>
      </c>
      <c r="I344" t="s">
        <v>17</v>
      </c>
      <c r="J344" t="s">
        <v>1458</v>
      </c>
      <c r="K344">
        <v>0</v>
      </c>
      <c r="L344">
        <v>0</v>
      </c>
      <c r="M344">
        <v>0</v>
      </c>
    </row>
    <row r="345" spans="1:13">
      <c r="A345">
        <v>36</v>
      </c>
      <c r="B345" t="s">
        <v>978</v>
      </c>
      <c r="C345" s="586">
        <v>46225</v>
      </c>
      <c r="D345" t="s">
        <v>331</v>
      </c>
      <c r="E345" t="s">
        <v>1109</v>
      </c>
      <c r="F345">
        <v>0</v>
      </c>
      <c r="G345" t="s">
        <v>1110</v>
      </c>
      <c r="H345" t="s">
        <v>1111</v>
      </c>
      <c r="I345" t="s">
        <v>258</v>
      </c>
      <c r="J345" t="s">
        <v>1459</v>
      </c>
      <c r="K345">
        <v>0</v>
      </c>
      <c r="L345">
        <v>0</v>
      </c>
      <c r="M345">
        <v>0</v>
      </c>
    </row>
    <row r="346" spans="1:13">
      <c r="A346">
        <v>37</v>
      </c>
      <c r="B346" t="s">
        <v>973</v>
      </c>
      <c r="C346" s="586">
        <v>46225</v>
      </c>
      <c r="D346" t="s">
        <v>331</v>
      </c>
      <c r="E346" t="s">
        <v>1105</v>
      </c>
      <c r="F346">
        <v>0</v>
      </c>
      <c r="G346" t="s">
        <v>1106</v>
      </c>
      <c r="H346" t="s">
        <v>1107</v>
      </c>
      <c r="I346" t="s">
        <v>17</v>
      </c>
      <c r="J346" t="s">
        <v>1461</v>
      </c>
      <c r="K346">
        <v>0</v>
      </c>
      <c r="L346">
        <v>0</v>
      </c>
      <c r="M346">
        <v>0</v>
      </c>
    </row>
    <row r="347" spans="1:13">
      <c r="A347">
        <v>37</v>
      </c>
      <c r="B347" t="s">
        <v>973</v>
      </c>
      <c r="C347" s="586">
        <v>46225</v>
      </c>
      <c r="D347" t="s">
        <v>331</v>
      </c>
      <c r="E347" t="s">
        <v>1109</v>
      </c>
      <c r="F347">
        <v>0</v>
      </c>
      <c r="G347" t="s">
        <v>1110</v>
      </c>
      <c r="H347" t="s">
        <v>1111</v>
      </c>
      <c r="I347" t="s">
        <v>258</v>
      </c>
      <c r="J347" t="s">
        <v>1462</v>
      </c>
      <c r="K347">
        <v>0</v>
      </c>
      <c r="L347">
        <v>0</v>
      </c>
      <c r="M347">
        <v>0</v>
      </c>
    </row>
    <row r="348" spans="1:13">
      <c r="A348">
        <v>38</v>
      </c>
      <c r="B348" t="s">
        <v>979</v>
      </c>
      <c r="C348" s="586">
        <v>46225</v>
      </c>
      <c r="D348" t="s">
        <v>331</v>
      </c>
      <c r="E348" t="s">
        <v>1105</v>
      </c>
      <c r="F348">
        <v>0</v>
      </c>
      <c r="G348" t="s">
        <v>1106</v>
      </c>
      <c r="H348" t="s">
        <v>1107</v>
      </c>
      <c r="I348" t="s">
        <v>17</v>
      </c>
      <c r="J348" t="s">
        <v>1463</v>
      </c>
      <c r="K348">
        <v>0</v>
      </c>
      <c r="L348">
        <v>0</v>
      </c>
      <c r="M348">
        <v>0</v>
      </c>
    </row>
    <row r="349" spans="1:13">
      <c r="A349">
        <v>38</v>
      </c>
      <c r="B349" t="s">
        <v>979</v>
      </c>
      <c r="C349" s="586">
        <v>46225</v>
      </c>
      <c r="D349" t="s">
        <v>331</v>
      </c>
      <c r="E349" t="s">
        <v>1109</v>
      </c>
      <c r="F349">
        <v>0</v>
      </c>
      <c r="G349" t="s">
        <v>1110</v>
      </c>
      <c r="H349" t="s">
        <v>1111</v>
      </c>
      <c r="I349" t="s">
        <v>258</v>
      </c>
      <c r="J349" t="s">
        <v>1464</v>
      </c>
      <c r="K349">
        <v>0</v>
      </c>
      <c r="L349">
        <v>0</v>
      </c>
      <c r="M349">
        <v>0</v>
      </c>
    </row>
    <row r="350" spans="1:13">
      <c r="A350">
        <v>39</v>
      </c>
      <c r="B350" t="s">
        <v>980</v>
      </c>
      <c r="C350" s="586">
        <v>46225</v>
      </c>
      <c r="D350" t="s">
        <v>331</v>
      </c>
      <c r="E350" t="s">
        <v>1105</v>
      </c>
      <c r="F350">
        <v>0</v>
      </c>
      <c r="G350" t="s">
        <v>1106</v>
      </c>
      <c r="H350" t="s">
        <v>1107</v>
      </c>
      <c r="I350" t="s">
        <v>17</v>
      </c>
      <c r="J350" t="s">
        <v>1465</v>
      </c>
      <c r="K350">
        <v>0</v>
      </c>
      <c r="L350">
        <v>0</v>
      </c>
      <c r="M350">
        <v>0</v>
      </c>
    </row>
    <row r="351" spans="1:13">
      <c r="A351">
        <v>39</v>
      </c>
      <c r="B351" t="s">
        <v>980</v>
      </c>
      <c r="C351" s="586">
        <v>46225</v>
      </c>
      <c r="D351" t="s">
        <v>331</v>
      </c>
      <c r="E351" t="s">
        <v>1109</v>
      </c>
      <c r="F351">
        <v>0</v>
      </c>
      <c r="G351" t="s">
        <v>1110</v>
      </c>
      <c r="H351" t="s">
        <v>1111</v>
      </c>
      <c r="I351" t="s">
        <v>258</v>
      </c>
      <c r="J351" t="s">
        <v>1466</v>
      </c>
      <c r="K351">
        <v>0</v>
      </c>
      <c r="L351">
        <v>0</v>
      </c>
      <c r="M351">
        <v>0</v>
      </c>
    </row>
    <row r="352" spans="1:13">
      <c r="A352">
        <v>40</v>
      </c>
      <c r="B352" t="s">
        <v>972</v>
      </c>
      <c r="C352" s="586">
        <v>46225</v>
      </c>
      <c r="D352" t="s">
        <v>331</v>
      </c>
      <c r="E352" t="s">
        <v>1105</v>
      </c>
      <c r="F352">
        <v>0</v>
      </c>
      <c r="G352" t="s">
        <v>1106</v>
      </c>
      <c r="H352" t="s">
        <v>1107</v>
      </c>
      <c r="I352" t="s">
        <v>17</v>
      </c>
      <c r="J352" t="s">
        <v>1467</v>
      </c>
      <c r="K352">
        <v>0</v>
      </c>
      <c r="L352">
        <v>0</v>
      </c>
      <c r="M352">
        <v>0</v>
      </c>
    </row>
    <row r="353" spans="1:13">
      <c r="A353">
        <v>40</v>
      </c>
      <c r="B353" t="s">
        <v>972</v>
      </c>
      <c r="C353" s="586">
        <v>46225</v>
      </c>
      <c r="D353" t="s">
        <v>331</v>
      </c>
      <c r="E353" t="s">
        <v>1109</v>
      </c>
      <c r="F353">
        <v>0</v>
      </c>
      <c r="G353" t="s">
        <v>1110</v>
      </c>
      <c r="H353" t="s">
        <v>1111</v>
      </c>
      <c r="I353" t="s">
        <v>258</v>
      </c>
      <c r="J353" t="s">
        <v>1468</v>
      </c>
      <c r="K353">
        <v>0</v>
      </c>
      <c r="L353">
        <v>0</v>
      </c>
      <c r="M353">
        <v>0</v>
      </c>
    </row>
    <row r="354" spans="1:13">
      <c r="A354">
        <v>41</v>
      </c>
      <c r="B354" t="s">
        <v>982</v>
      </c>
      <c r="C354" s="586">
        <v>46225</v>
      </c>
      <c r="D354" t="s">
        <v>331</v>
      </c>
      <c r="E354" t="s">
        <v>1105</v>
      </c>
      <c r="F354">
        <v>0</v>
      </c>
      <c r="G354" t="s">
        <v>1106</v>
      </c>
      <c r="H354" t="s">
        <v>1107</v>
      </c>
      <c r="I354" t="s">
        <v>17</v>
      </c>
      <c r="J354" t="s">
        <v>1469</v>
      </c>
      <c r="K354">
        <v>0</v>
      </c>
      <c r="L354">
        <v>0</v>
      </c>
      <c r="M354">
        <v>0</v>
      </c>
    </row>
    <row r="355" spans="1:13">
      <c r="A355">
        <v>41</v>
      </c>
      <c r="B355" t="s">
        <v>982</v>
      </c>
      <c r="C355" s="586">
        <v>46225</v>
      </c>
      <c r="D355" t="s">
        <v>331</v>
      </c>
      <c r="E355" t="s">
        <v>1109</v>
      </c>
      <c r="F355">
        <v>0</v>
      </c>
      <c r="G355" t="s">
        <v>1110</v>
      </c>
      <c r="H355" t="s">
        <v>1111</v>
      </c>
      <c r="I355" t="s">
        <v>258</v>
      </c>
      <c r="J355" t="s">
        <v>1470</v>
      </c>
      <c r="K355">
        <v>0</v>
      </c>
      <c r="L355">
        <v>0</v>
      </c>
      <c r="M355">
        <v>0</v>
      </c>
    </row>
    <row r="356" spans="1:13">
      <c r="A356">
        <v>42</v>
      </c>
      <c r="B356" t="s">
        <v>981</v>
      </c>
      <c r="C356" s="586">
        <v>46225</v>
      </c>
      <c r="D356" t="s">
        <v>331</v>
      </c>
      <c r="E356" t="s">
        <v>1460</v>
      </c>
      <c r="F356">
        <v>20</v>
      </c>
      <c r="G356" t="s">
        <v>94</v>
      </c>
      <c r="H356" t="s">
        <v>1214</v>
      </c>
      <c r="I356" t="s">
        <v>111</v>
      </c>
      <c r="J356" t="s">
        <v>2777</v>
      </c>
      <c r="K356">
        <v>28.1</v>
      </c>
      <c r="L356">
        <v>0.5</v>
      </c>
      <c r="M356">
        <v>562</v>
      </c>
    </row>
    <row r="357" spans="1:13">
      <c r="A357">
        <v>42</v>
      </c>
      <c r="B357" t="s">
        <v>981</v>
      </c>
      <c r="C357" s="586">
        <v>46225</v>
      </c>
      <c r="D357" t="s">
        <v>331</v>
      </c>
      <c r="E357" t="s">
        <v>1268</v>
      </c>
      <c r="F357">
        <v>30</v>
      </c>
      <c r="G357" t="s">
        <v>1123</v>
      </c>
      <c r="H357" t="s">
        <v>1269</v>
      </c>
      <c r="I357" t="s">
        <v>111</v>
      </c>
      <c r="J357" t="s">
        <v>2778</v>
      </c>
      <c r="K357">
        <v>29.75</v>
      </c>
      <c r="L357">
        <v>0.4</v>
      </c>
      <c r="M357">
        <v>892.5</v>
      </c>
    </row>
    <row r="358" spans="1:13">
      <c r="A358">
        <v>42</v>
      </c>
      <c r="B358" t="s">
        <v>981</v>
      </c>
      <c r="C358" s="586">
        <v>46225</v>
      </c>
      <c r="D358" t="s">
        <v>331</v>
      </c>
      <c r="E358" t="s">
        <v>1273</v>
      </c>
      <c r="F358">
        <v>20</v>
      </c>
      <c r="G358" t="s">
        <v>9</v>
      </c>
      <c r="H358" t="s">
        <v>1274</v>
      </c>
      <c r="I358" t="s">
        <v>111</v>
      </c>
      <c r="J358" t="s">
        <v>2779</v>
      </c>
      <c r="K358">
        <v>82.65</v>
      </c>
      <c r="L358">
        <v>0.2</v>
      </c>
      <c r="M358">
        <v>1653</v>
      </c>
    </row>
    <row r="359" spans="1:13">
      <c r="A359">
        <v>42</v>
      </c>
      <c r="B359" t="s">
        <v>981</v>
      </c>
      <c r="C359" s="586">
        <v>46225</v>
      </c>
      <c r="D359" t="s">
        <v>331</v>
      </c>
      <c r="E359" t="s">
        <v>1105</v>
      </c>
      <c r="F359">
        <v>4</v>
      </c>
      <c r="G359" t="s">
        <v>1106</v>
      </c>
      <c r="H359" t="s">
        <v>1107</v>
      </c>
      <c r="I359" t="s">
        <v>17</v>
      </c>
      <c r="J359" t="s">
        <v>1471</v>
      </c>
      <c r="K359">
        <v>0</v>
      </c>
      <c r="L359">
        <v>0</v>
      </c>
      <c r="M359">
        <v>0</v>
      </c>
    </row>
    <row r="360" spans="1:13">
      <c r="A360">
        <v>42</v>
      </c>
      <c r="B360" t="s">
        <v>981</v>
      </c>
      <c r="C360" s="586">
        <v>46225</v>
      </c>
      <c r="D360" t="s">
        <v>331</v>
      </c>
      <c r="E360" t="s">
        <v>1109</v>
      </c>
      <c r="F360">
        <v>3107.5</v>
      </c>
      <c r="G360" t="s">
        <v>1110</v>
      </c>
      <c r="H360" t="s">
        <v>1111</v>
      </c>
      <c r="I360" t="s">
        <v>258</v>
      </c>
      <c r="J360" t="s">
        <v>1472</v>
      </c>
      <c r="K360">
        <v>0</v>
      </c>
      <c r="L360">
        <v>0</v>
      </c>
      <c r="M360">
        <v>0</v>
      </c>
    </row>
    <row r="361" spans="1:13">
      <c r="A361">
        <v>43</v>
      </c>
      <c r="B361" t="s">
        <v>1473</v>
      </c>
      <c r="C361" s="586">
        <v>46225</v>
      </c>
      <c r="D361" t="s">
        <v>331</v>
      </c>
      <c r="E361" t="s">
        <v>1105</v>
      </c>
      <c r="F361">
        <v>0</v>
      </c>
      <c r="G361" t="s">
        <v>1106</v>
      </c>
      <c r="H361" t="s">
        <v>1107</v>
      </c>
      <c r="I361" t="s">
        <v>17</v>
      </c>
      <c r="J361" t="s">
        <v>1474</v>
      </c>
      <c r="K361">
        <v>0</v>
      </c>
      <c r="L361">
        <v>0</v>
      </c>
      <c r="M361">
        <v>0</v>
      </c>
    </row>
    <row r="362" spans="1:13">
      <c r="A362">
        <v>43</v>
      </c>
      <c r="B362" t="s">
        <v>1473</v>
      </c>
      <c r="C362" s="586">
        <v>46225</v>
      </c>
      <c r="D362" t="s">
        <v>331</v>
      </c>
      <c r="E362" t="s">
        <v>1109</v>
      </c>
      <c r="F362">
        <v>0</v>
      </c>
      <c r="G362" t="s">
        <v>1110</v>
      </c>
      <c r="H362" t="s">
        <v>1111</v>
      </c>
      <c r="I362" t="s">
        <v>258</v>
      </c>
      <c r="J362" t="s">
        <v>1475</v>
      </c>
      <c r="K362">
        <v>0</v>
      </c>
      <c r="L362">
        <v>0</v>
      </c>
      <c r="M362">
        <v>0</v>
      </c>
    </row>
    <row r="363" spans="1:13">
      <c r="A363">
        <v>46</v>
      </c>
      <c r="B363" t="s">
        <v>598</v>
      </c>
      <c r="C363" s="586">
        <v>46225</v>
      </c>
      <c r="D363" t="s">
        <v>331</v>
      </c>
      <c r="E363" t="s">
        <v>1105</v>
      </c>
      <c r="F363">
        <v>0</v>
      </c>
      <c r="G363" t="s">
        <v>1106</v>
      </c>
      <c r="H363" t="s">
        <v>1107</v>
      </c>
      <c r="I363" t="s">
        <v>17</v>
      </c>
      <c r="J363" t="s">
        <v>1476</v>
      </c>
      <c r="K363">
        <v>0</v>
      </c>
      <c r="L363">
        <v>0</v>
      </c>
      <c r="M363">
        <v>0</v>
      </c>
    </row>
    <row r="364" spans="1:13">
      <c r="A364">
        <v>46</v>
      </c>
      <c r="B364" t="s">
        <v>598</v>
      </c>
      <c r="C364" s="586">
        <v>46225</v>
      </c>
      <c r="D364" t="s">
        <v>331</v>
      </c>
      <c r="E364" t="s">
        <v>1109</v>
      </c>
      <c r="F364">
        <v>0</v>
      </c>
      <c r="G364" t="s">
        <v>1110</v>
      </c>
      <c r="H364" t="s">
        <v>1111</v>
      </c>
      <c r="I364" t="s">
        <v>258</v>
      </c>
      <c r="J364" t="s">
        <v>1477</v>
      </c>
      <c r="K364">
        <v>0</v>
      </c>
      <c r="L364">
        <v>0</v>
      </c>
      <c r="M364">
        <v>0</v>
      </c>
    </row>
    <row r="365" spans="1:13">
      <c r="A365">
        <v>47</v>
      </c>
      <c r="B365" t="s">
        <v>597</v>
      </c>
      <c r="C365" s="586">
        <v>46225</v>
      </c>
      <c r="D365" t="s">
        <v>331</v>
      </c>
      <c r="E365" t="s">
        <v>1105</v>
      </c>
      <c r="F365">
        <v>0</v>
      </c>
      <c r="G365" t="s">
        <v>1106</v>
      </c>
      <c r="H365" t="s">
        <v>1107</v>
      </c>
      <c r="I365" t="s">
        <v>17</v>
      </c>
      <c r="J365" t="s">
        <v>1478</v>
      </c>
      <c r="K365">
        <v>0</v>
      </c>
      <c r="L365">
        <v>0</v>
      </c>
      <c r="M365">
        <v>0</v>
      </c>
    </row>
    <row r="366" spans="1:13">
      <c r="A366">
        <v>47</v>
      </c>
      <c r="B366" t="s">
        <v>597</v>
      </c>
      <c r="C366" s="586">
        <v>46225</v>
      </c>
      <c r="D366" t="s">
        <v>331</v>
      </c>
      <c r="E366" t="s">
        <v>1109</v>
      </c>
      <c r="F366">
        <v>0</v>
      </c>
      <c r="G366" t="s">
        <v>1110</v>
      </c>
      <c r="H366" t="s">
        <v>1111</v>
      </c>
      <c r="I366" t="s">
        <v>258</v>
      </c>
      <c r="J366" t="s">
        <v>1479</v>
      </c>
      <c r="K366">
        <v>0</v>
      </c>
      <c r="L366">
        <v>0</v>
      </c>
      <c r="M366">
        <v>0</v>
      </c>
    </row>
    <row r="367" spans="1:13">
      <c r="A367">
        <v>48</v>
      </c>
      <c r="B367" t="s">
        <v>596</v>
      </c>
      <c r="C367" s="586">
        <v>46225</v>
      </c>
      <c r="D367" t="s">
        <v>331</v>
      </c>
      <c r="E367" t="s">
        <v>1105</v>
      </c>
      <c r="F367">
        <v>0</v>
      </c>
      <c r="G367" t="s">
        <v>1106</v>
      </c>
      <c r="H367" t="s">
        <v>1107</v>
      </c>
      <c r="I367" t="s">
        <v>17</v>
      </c>
      <c r="J367" t="s">
        <v>1480</v>
      </c>
      <c r="K367">
        <v>0</v>
      </c>
      <c r="L367">
        <v>0</v>
      </c>
      <c r="M367">
        <v>0</v>
      </c>
    </row>
    <row r="368" spans="1:13">
      <c r="A368">
        <v>48</v>
      </c>
      <c r="B368" t="s">
        <v>596</v>
      </c>
      <c r="C368" s="586">
        <v>46225</v>
      </c>
      <c r="D368" t="s">
        <v>331</v>
      </c>
      <c r="E368" t="s">
        <v>1109</v>
      </c>
      <c r="F368">
        <v>0</v>
      </c>
      <c r="G368" t="s">
        <v>1110</v>
      </c>
      <c r="H368" t="s">
        <v>1111</v>
      </c>
      <c r="I368" t="s">
        <v>258</v>
      </c>
      <c r="J368" t="s">
        <v>1481</v>
      </c>
      <c r="K368">
        <v>0</v>
      </c>
      <c r="L368">
        <v>0</v>
      </c>
      <c r="M368">
        <v>0</v>
      </c>
    </row>
    <row r="369" spans="1:13">
      <c r="A369">
        <v>49</v>
      </c>
      <c r="B369" t="s">
        <v>595</v>
      </c>
      <c r="C369" s="586">
        <v>46225</v>
      </c>
      <c r="D369" t="s">
        <v>331</v>
      </c>
      <c r="E369" t="s">
        <v>1105</v>
      </c>
      <c r="F369">
        <v>0</v>
      </c>
      <c r="G369" t="s">
        <v>1106</v>
      </c>
      <c r="H369" t="s">
        <v>1107</v>
      </c>
      <c r="I369" t="s">
        <v>17</v>
      </c>
      <c r="J369" t="s">
        <v>1482</v>
      </c>
      <c r="K369">
        <v>0</v>
      </c>
      <c r="L369">
        <v>0</v>
      </c>
      <c r="M369">
        <v>0</v>
      </c>
    </row>
    <row r="370" spans="1:13">
      <c r="A370">
        <v>49</v>
      </c>
      <c r="B370" t="s">
        <v>595</v>
      </c>
      <c r="C370" s="586">
        <v>46225</v>
      </c>
      <c r="D370" t="s">
        <v>331</v>
      </c>
      <c r="E370" t="s">
        <v>1109</v>
      </c>
      <c r="F370">
        <v>0</v>
      </c>
      <c r="G370" t="s">
        <v>1110</v>
      </c>
      <c r="H370" t="s">
        <v>1111</v>
      </c>
      <c r="I370" t="s">
        <v>258</v>
      </c>
      <c r="J370" t="s">
        <v>1483</v>
      </c>
      <c r="K370">
        <v>0</v>
      </c>
      <c r="L370">
        <v>0</v>
      </c>
      <c r="M370">
        <v>0</v>
      </c>
    </row>
    <row r="371" spans="1:13">
      <c r="A371">
        <v>50</v>
      </c>
      <c r="B371" t="s">
        <v>594</v>
      </c>
      <c r="C371" s="586">
        <v>46225</v>
      </c>
      <c r="D371" t="s">
        <v>331</v>
      </c>
      <c r="E371" t="s">
        <v>1105</v>
      </c>
      <c r="F371">
        <v>0</v>
      </c>
      <c r="G371" t="s">
        <v>1106</v>
      </c>
      <c r="H371" t="s">
        <v>1107</v>
      </c>
      <c r="I371" t="s">
        <v>17</v>
      </c>
      <c r="J371" t="s">
        <v>1484</v>
      </c>
      <c r="K371">
        <v>0</v>
      </c>
      <c r="L371">
        <v>0</v>
      </c>
      <c r="M371">
        <v>0</v>
      </c>
    </row>
    <row r="372" spans="1:13">
      <c r="A372">
        <v>50</v>
      </c>
      <c r="B372" t="s">
        <v>594</v>
      </c>
      <c r="C372" s="586">
        <v>46225</v>
      </c>
      <c r="D372" t="s">
        <v>331</v>
      </c>
      <c r="E372" t="s">
        <v>1109</v>
      </c>
      <c r="F372">
        <v>0</v>
      </c>
      <c r="G372" t="s">
        <v>1110</v>
      </c>
      <c r="H372" t="s">
        <v>1111</v>
      </c>
      <c r="I372" t="s">
        <v>258</v>
      </c>
      <c r="J372" t="s">
        <v>1485</v>
      </c>
      <c r="K372">
        <v>0</v>
      </c>
      <c r="L372">
        <v>0</v>
      </c>
      <c r="M372">
        <v>0</v>
      </c>
    </row>
    <row r="373" spans="1:13">
      <c r="A373">
        <v>51</v>
      </c>
      <c r="B373" t="s">
        <v>593</v>
      </c>
      <c r="C373" s="586">
        <v>46225</v>
      </c>
      <c r="D373" t="s">
        <v>331</v>
      </c>
      <c r="E373" t="s">
        <v>1105</v>
      </c>
      <c r="F373">
        <v>0</v>
      </c>
      <c r="G373" t="s">
        <v>1106</v>
      </c>
      <c r="H373" t="s">
        <v>1107</v>
      </c>
      <c r="I373" t="s">
        <v>17</v>
      </c>
      <c r="J373" t="s">
        <v>1486</v>
      </c>
      <c r="K373">
        <v>0</v>
      </c>
      <c r="L373">
        <v>0</v>
      </c>
      <c r="M373">
        <v>0</v>
      </c>
    </row>
    <row r="374" spans="1:13">
      <c r="A374">
        <v>51</v>
      </c>
      <c r="B374" t="s">
        <v>593</v>
      </c>
      <c r="C374" s="586">
        <v>46225</v>
      </c>
      <c r="D374" t="s">
        <v>331</v>
      </c>
      <c r="E374" t="s">
        <v>1109</v>
      </c>
      <c r="F374">
        <v>0</v>
      </c>
      <c r="G374" t="s">
        <v>1110</v>
      </c>
      <c r="H374" t="s">
        <v>1111</v>
      </c>
      <c r="I374" t="s">
        <v>258</v>
      </c>
      <c r="J374" t="s">
        <v>1487</v>
      </c>
      <c r="K374">
        <v>0</v>
      </c>
      <c r="L374">
        <v>0</v>
      </c>
      <c r="M374">
        <v>0</v>
      </c>
    </row>
    <row r="375" spans="1:13">
      <c r="A375">
        <v>52</v>
      </c>
      <c r="B375" t="s">
        <v>551</v>
      </c>
      <c r="C375" s="586">
        <v>46225</v>
      </c>
      <c r="D375" t="s">
        <v>331</v>
      </c>
      <c r="E375" t="s">
        <v>1105</v>
      </c>
      <c r="F375">
        <v>0</v>
      </c>
      <c r="G375" t="s">
        <v>1106</v>
      </c>
      <c r="H375" t="s">
        <v>1107</v>
      </c>
      <c r="I375" t="s">
        <v>17</v>
      </c>
      <c r="J375" t="s">
        <v>1488</v>
      </c>
      <c r="K375">
        <v>0</v>
      </c>
      <c r="L375">
        <v>0</v>
      </c>
      <c r="M375">
        <v>0</v>
      </c>
    </row>
    <row r="376" spans="1:13">
      <c r="A376">
        <v>52</v>
      </c>
      <c r="B376" t="s">
        <v>551</v>
      </c>
      <c r="C376" s="586">
        <v>46225</v>
      </c>
      <c r="D376" t="s">
        <v>331</v>
      </c>
      <c r="E376" t="s">
        <v>1109</v>
      </c>
      <c r="F376">
        <v>0</v>
      </c>
      <c r="G376" t="s">
        <v>1110</v>
      </c>
      <c r="H376" t="s">
        <v>1111</v>
      </c>
      <c r="I376" t="s">
        <v>258</v>
      </c>
      <c r="J376" t="s">
        <v>1489</v>
      </c>
      <c r="K376">
        <v>0</v>
      </c>
      <c r="L376">
        <v>0</v>
      </c>
      <c r="M376">
        <v>0</v>
      </c>
    </row>
    <row r="377" spans="1:13">
      <c r="A377">
        <v>53</v>
      </c>
      <c r="B377" t="s">
        <v>599</v>
      </c>
      <c r="C377" s="586">
        <v>46225</v>
      </c>
      <c r="D377" t="s">
        <v>331</v>
      </c>
      <c r="E377" t="s">
        <v>1105</v>
      </c>
      <c r="F377">
        <v>0</v>
      </c>
      <c r="G377" t="s">
        <v>1106</v>
      </c>
      <c r="H377" t="s">
        <v>1107</v>
      </c>
      <c r="I377" t="s">
        <v>17</v>
      </c>
      <c r="J377" t="s">
        <v>1490</v>
      </c>
      <c r="K377">
        <v>0</v>
      </c>
      <c r="L377">
        <v>0</v>
      </c>
      <c r="M377">
        <v>0</v>
      </c>
    </row>
    <row r="378" spans="1:13">
      <c r="A378">
        <v>53</v>
      </c>
      <c r="B378" t="s">
        <v>599</v>
      </c>
      <c r="C378" s="586">
        <v>46225</v>
      </c>
      <c r="D378" t="s">
        <v>331</v>
      </c>
      <c r="E378" t="s">
        <v>1109</v>
      </c>
      <c r="F378">
        <v>0</v>
      </c>
      <c r="G378" t="s">
        <v>1110</v>
      </c>
      <c r="H378" t="s">
        <v>1111</v>
      </c>
      <c r="I378" t="s">
        <v>258</v>
      </c>
      <c r="J378" t="s">
        <v>1491</v>
      </c>
      <c r="K378">
        <v>0</v>
      </c>
      <c r="L378">
        <v>0</v>
      </c>
      <c r="M378">
        <v>0</v>
      </c>
    </row>
    <row r="379" spans="1:13">
      <c r="A379">
        <v>54</v>
      </c>
      <c r="B379" t="s">
        <v>604</v>
      </c>
      <c r="C379" s="586">
        <v>46225</v>
      </c>
      <c r="D379" t="s">
        <v>331</v>
      </c>
      <c r="E379" t="s">
        <v>1105</v>
      </c>
      <c r="F379">
        <v>0</v>
      </c>
      <c r="G379" t="s">
        <v>1106</v>
      </c>
      <c r="H379" t="s">
        <v>1107</v>
      </c>
      <c r="I379" t="s">
        <v>17</v>
      </c>
      <c r="J379" t="s">
        <v>1492</v>
      </c>
      <c r="K379">
        <v>0</v>
      </c>
      <c r="L379">
        <v>0</v>
      </c>
      <c r="M379">
        <v>0</v>
      </c>
    </row>
    <row r="380" spans="1:13">
      <c r="A380">
        <v>54</v>
      </c>
      <c r="B380" t="s">
        <v>604</v>
      </c>
      <c r="C380" s="586">
        <v>46225</v>
      </c>
      <c r="D380" t="s">
        <v>331</v>
      </c>
      <c r="E380" t="s">
        <v>1109</v>
      </c>
      <c r="F380">
        <v>0</v>
      </c>
      <c r="G380" t="s">
        <v>1110</v>
      </c>
      <c r="H380" t="s">
        <v>1111</v>
      </c>
      <c r="I380" t="s">
        <v>258</v>
      </c>
      <c r="J380" t="s">
        <v>1493</v>
      </c>
      <c r="K380">
        <v>0</v>
      </c>
      <c r="L380">
        <v>0</v>
      </c>
      <c r="M380">
        <v>0</v>
      </c>
    </row>
    <row r="381" spans="1:13">
      <c r="A381">
        <v>55</v>
      </c>
      <c r="B381" t="s">
        <v>778</v>
      </c>
      <c r="C381" s="586">
        <v>46225</v>
      </c>
      <c r="D381" t="s">
        <v>331</v>
      </c>
      <c r="E381" t="s">
        <v>1105</v>
      </c>
      <c r="F381">
        <v>0</v>
      </c>
      <c r="G381" t="s">
        <v>1106</v>
      </c>
      <c r="H381" t="s">
        <v>1107</v>
      </c>
      <c r="I381" t="s">
        <v>17</v>
      </c>
      <c r="J381" t="s">
        <v>1494</v>
      </c>
      <c r="K381">
        <v>0</v>
      </c>
      <c r="L381">
        <v>0</v>
      </c>
      <c r="M381">
        <v>0</v>
      </c>
    </row>
    <row r="382" spans="1:13">
      <c r="A382">
        <v>55</v>
      </c>
      <c r="B382" t="s">
        <v>778</v>
      </c>
      <c r="C382" s="586">
        <v>46225</v>
      </c>
      <c r="D382" t="s">
        <v>331</v>
      </c>
      <c r="E382" t="s">
        <v>1109</v>
      </c>
      <c r="F382">
        <v>0</v>
      </c>
      <c r="G382" t="s">
        <v>1110</v>
      </c>
      <c r="H382" t="s">
        <v>1111</v>
      </c>
      <c r="I382" t="s">
        <v>258</v>
      </c>
      <c r="J382" t="s">
        <v>1495</v>
      </c>
      <c r="K382">
        <v>0</v>
      </c>
      <c r="L382">
        <v>0</v>
      </c>
      <c r="M382">
        <v>0</v>
      </c>
    </row>
    <row r="383" spans="1:13">
      <c r="A383">
        <v>56</v>
      </c>
      <c r="B383" t="s">
        <v>1496</v>
      </c>
      <c r="C383" s="586">
        <v>46225</v>
      </c>
      <c r="D383" t="s">
        <v>331</v>
      </c>
      <c r="E383" t="s">
        <v>1105</v>
      </c>
      <c r="F383">
        <v>0</v>
      </c>
      <c r="G383" t="s">
        <v>1106</v>
      </c>
      <c r="H383" t="s">
        <v>1107</v>
      </c>
      <c r="I383" t="s">
        <v>17</v>
      </c>
      <c r="J383" t="s">
        <v>1497</v>
      </c>
      <c r="K383">
        <v>0</v>
      </c>
      <c r="L383">
        <v>0</v>
      </c>
      <c r="M383">
        <v>0</v>
      </c>
    </row>
    <row r="384" spans="1:13">
      <c r="A384">
        <v>56</v>
      </c>
      <c r="B384" t="s">
        <v>1496</v>
      </c>
      <c r="C384" s="586">
        <v>46225</v>
      </c>
      <c r="D384" t="s">
        <v>331</v>
      </c>
      <c r="E384" t="s">
        <v>1109</v>
      </c>
      <c r="F384">
        <v>0</v>
      </c>
      <c r="G384" t="s">
        <v>1110</v>
      </c>
      <c r="H384" t="s">
        <v>1111</v>
      </c>
      <c r="I384" t="s">
        <v>258</v>
      </c>
      <c r="J384" t="s">
        <v>1498</v>
      </c>
      <c r="K384">
        <v>0</v>
      </c>
      <c r="L384">
        <v>0</v>
      </c>
      <c r="M384">
        <v>0</v>
      </c>
    </row>
    <row r="385" spans="1:13">
      <c r="A385">
        <v>57</v>
      </c>
      <c r="B385" t="s">
        <v>851</v>
      </c>
      <c r="C385" s="586">
        <v>46225</v>
      </c>
      <c r="D385" t="s">
        <v>331</v>
      </c>
      <c r="E385" t="s">
        <v>1105</v>
      </c>
      <c r="F385">
        <v>0</v>
      </c>
      <c r="G385" t="s">
        <v>1106</v>
      </c>
      <c r="H385" t="s">
        <v>1107</v>
      </c>
      <c r="I385" t="s">
        <v>17</v>
      </c>
      <c r="J385" t="s">
        <v>1499</v>
      </c>
      <c r="K385">
        <v>0</v>
      </c>
      <c r="L385">
        <v>0</v>
      </c>
      <c r="M385">
        <v>0</v>
      </c>
    </row>
    <row r="386" spans="1:13">
      <c r="A386">
        <v>57</v>
      </c>
      <c r="B386" t="s">
        <v>851</v>
      </c>
      <c r="C386" s="586">
        <v>46225</v>
      </c>
      <c r="D386" t="s">
        <v>331</v>
      </c>
      <c r="E386" t="s">
        <v>1109</v>
      </c>
      <c r="F386">
        <v>0</v>
      </c>
      <c r="G386" t="s">
        <v>1110</v>
      </c>
      <c r="H386" t="s">
        <v>1111</v>
      </c>
      <c r="I386" t="s">
        <v>258</v>
      </c>
      <c r="J386" t="s">
        <v>1500</v>
      </c>
      <c r="K386">
        <v>0</v>
      </c>
      <c r="L386">
        <v>0</v>
      </c>
      <c r="M386">
        <v>0</v>
      </c>
    </row>
    <row r="387" spans="1:13">
      <c r="A387">
        <v>58</v>
      </c>
      <c r="B387" t="s">
        <v>323</v>
      </c>
      <c r="C387" s="586">
        <v>46225</v>
      </c>
      <c r="D387" t="s">
        <v>331</v>
      </c>
      <c r="E387" t="s">
        <v>1102</v>
      </c>
      <c r="F387">
        <v>40</v>
      </c>
      <c r="G387" t="s">
        <v>94</v>
      </c>
      <c r="H387" t="s">
        <v>1103</v>
      </c>
      <c r="I387" t="s">
        <v>111</v>
      </c>
      <c r="J387" t="s">
        <v>2780</v>
      </c>
      <c r="K387">
        <v>27.75</v>
      </c>
      <c r="L387">
        <v>0.5</v>
      </c>
      <c r="M387">
        <v>1110</v>
      </c>
    </row>
    <row r="388" spans="1:13">
      <c r="A388">
        <v>58</v>
      </c>
      <c r="B388" t="s">
        <v>323</v>
      </c>
      <c r="C388" s="586">
        <v>46225</v>
      </c>
      <c r="D388" t="s">
        <v>331</v>
      </c>
      <c r="E388" t="s">
        <v>1460</v>
      </c>
      <c r="F388">
        <v>6</v>
      </c>
      <c r="G388" t="s">
        <v>94</v>
      </c>
      <c r="H388" t="s">
        <v>1214</v>
      </c>
      <c r="I388" t="s">
        <v>111</v>
      </c>
      <c r="J388" t="s">
        <v>2781</v>
      </c>
      <c r="K388">
        <v>27.75</v>
      </c>
      <c r="L388">
        <v>0.5</v>
      </c>
      <c r="M388">
        <v>166.5</v>
      </c>
    </row>
    <row r="389" spans="1:13">
      <c r="A389">
        <v>58</v>
      </c>
      <c r="B389" t="s">
        <v>323</v>
      </c>
      <c r="C389" s="586">
        <v>46225</v>
      </c>
      <c r="D389" t="s">
        <v>331</v>
      </c>
      <c r="E389" t="s">
        <v>1231</v>
      </c>
      <c r="F389">
        <v>1</v>
      </c>
      <c r="G389" t="s">
        <v>1232</v>
      </c>
      <c r="H389" t="s">
        <v>1233</v>
      </c>
      <c r="I389" t="s">
        <v>421</v>
      </c>
      <c r="J389" t="s">
        <v>2782</v>
      </c>
      <c r="K389">
        <v>210</v>
      </c>
      <c r="L389">
        <v>1.8</v>
      </c>
      <c r="M389">
        <v>210</v>
      </c>
    </row>
    <row r="390" spans="1:13">
      <c r="A390">
        <v>58</v>
      </c>
      <c r="B390" t="s">
        <v>323</v>
      </c>
      <c r="C390" s="586">
        <v>46225</v>
      </c>
      <c r="D390" t="s">
        <v>331</v>
      </c>
      <c r="E390" t="s">
        <v>1105</v>
      </c>
      <c r="F390">
        <v>0</v>
      </c>
      <c r="G390" t="s">
        <v>1106</v>
      </c>
      <c r="H390" t="s">
        <v>1107</v>
      </c>
      <c r="I390" t="s">
        <v>17</v>
      </c>
      <c r="J390" t="s">
        <v>1501</v>
      </c>
      <c r="K390">
        <v>0</v>
      </c>
      <c r="L390">
        <v>0</v>
      </c>
      <c r="M390">
        <v>0</v>
      </c>
    </row>
    <row r="391" spans="1:13">
      <c r="A391">
        <v>58</v>
      </c>
      <c r="B391" t="s">
        <v>323</v>
      </c>
      <c r="C391" s="586">
        <v>46225</v>
      </c>
      <c r="D391" t="s">
        <v>331</v>
      </c>
      <c r="E391" t="s">
        <v>2738</v>
      </c>
      <c r="F391">
        <v>2</v>
      </c>
      <c r="G391" t="s">
        <v>1191</v>
      </c>
      <c r="H391" t="s">
        <v>2739</v>
      </c>
      <c r="I391" t="s">
        <v>18</v>
      </c>
      <c r="J391" t="s">
        <v>2783</v>
      </c>
      <c r="K391">
        <v>683.47193347193331</v>
      </c>
      <c r="L391">
        <v>1</v>
      </c>
      <c r="M391">
        <v>1366.9438669438666</v>
      </c>
    </row>
    <row r="392" spans="1:13">
      <c r="A392">
        <v>58</v>
      </c>
      <c r="B392" t="s">
        <v>323</v>
      </c>
      <c r="C392" s="586">
        <v>46225</v>
      </c>
      <c r="D392" t="s">
        <v>331</v>
      </c>
      <c r="E392" t="s">
        <v>2784</v>
      </c>
      <c r="F392">
        <v>2</v>
      </c>
      <c r="G392" t="s">
        <v>1191</v>
      </c>
      <c r="H392" t="s">
        <v>2785</v>
      </c>
      <c r="I392" t="s">
        <v>18</v>
      </c>
      <c r="J392" t="s">
        <v>2786</v>
      </c>
      <c r="K392">
        <v>671.34442134442133</v>
      </c>
      <c r="L392">
        <v>1</v>
      </c>
      <c r="M392">
        <v>1342.6888426888427</v>
      </c>
    </row>
    <row r="393" spans="1:13">
      <c r="A393">
        <v>58</v>
      </c>
      <c r="B393" t="s">
        <v>323</v>
      </c>
      <c r="C393" s="586">
        <v>46225</v>
      </c>
      <c r="D393" t="s">
        <v>331</v>
      </c>
      <c r="E393" t="s">
        <v>2787</v>
      </c>
      <c r="F393">
        <v>2</v>
      </c>
      <c r="G393" t="s">
        <v>1191</v>
      </c>
      <c r="H393" t="s">
        <v>2788</v>
      </c>
      <c r="I393" t="s">
        <v>18</v>
      </c>
      <c r="J393" t="s">
        <v>2789</v>
      </c>
      <c r="K393">
        <v>766.63201663201653</v>
      </c>
      <c r="L393">
        <v>1</v>
      </c>
      <c r="M393">
        <v>1533.2640332640331</v>
      </c>
    </row>
    <row r="394" spans="1:13">
      <c r="A394">
        <v>58</v>
      </c>
      <c r="B394" t="s">
        <v>323</v>
      </c>
      <c r="C394" s="586">
        <v>46225</v>
      </c>
      <c r="D394" t="s">
        <v>331</v>
      </c>
      <c r="E394" t="s">
        <v>2790</v>
      </c>
      <c r="F394">
        <v>2</v>
      </c>
      <c r="G394" t="s">
        <v>1191</v>
      </c>
      <c r="H394" t="s">
        <v>2791</v>
      </c>
      <c r="I394" t="s">
        <v>18</v>
      </c>
      <c r="J394" t="s">
        <v>2792</v>
      </c>
      <c r="K394">
        <v>778.75952875952873</v>
      </c>
      <c r="L394">
        <v>1</v>
      </c>
      <c r="M394">
        <v>1557.5190575190575</v>
      </c>
    </row>
    <row r="395" spans="1:13">
      <c r="A395">
        <v>58</v>
      </c>
      <c r="B395" t="s">
        <v>323</v>
      </c>
      <c r="C395" s="586">
        <v>46225</v>
      </c>
      <c r="D395" t="s">
        <v>331</v>
      </c>
      <c r="E395" t="s">
        <v>1109</v>
      </c>
      <c r="F395">
        <v>7286.9158004157998</v>
      </c>
      <c r="G395" t="s">
        <v>1110</v>
      </c>
      <c r="H395" t="s">
        <v>1111</v>
      </c>
      <c r="I395" t="s">
        <v>258</v>
      </c>
      <c r="J395" t="s">
        <v>1502</v>
      </c>
      <c r="K395">
        <v>0</v>
      </c>
      <c r="L395">
        <v>0</v>
      </c>
      <c r="M395">
        <v>0</v>
      </c>
    </row>
    <row r="396" spans="1:13">
      <c r="A396">
        <v>59</v>
      </c>
      <c r="B396" t="s">
        <v>601</v>
      </c>
      <c r="C396" s="586">
        <v>46225</v>
      </c>
      <c r="D396" t="s">
        <v>331</v>
      </c>
      <c r="E396" t="s">
        <v>1105</v>
      </c>
      <c r="F396">
        <v>0</v>
      </c>
      <c r="G396" t="s">
        <v>1106</v>
      </c>
      <c r="H396" t="s">
        <v>1107</v>
      </c>
      <c r="I396" t="s">
        <v>17</v>
      </c>
      <c r="J396" t="s">
        <v>1503</v>
      </c>
      <c r="K396">
        <v>0</v>
      </c>
      <c r="L396">
        <v>0</v>
      </c>
      <c r="M396">
        <v>0</v>
      </c>
    </row>
    <row r="397" spans="1:13">
      <c r="A397">
        <v>59</v>
      </c>
      <c r="B397" t="s">
        <v>601</v>
      </c>
      <c r="C397" s="586">
        <v>46225</v>
      </c>
      <c r="D397" t="s">
        <v>331</v>
      </c>
      <c r="E397" t="s">
        <v>1109</v>
      </c>
      <c r="F397">
        <v>0</v>
      </c>
      <c r="G397" t="s">
        <v>1110</v>
      </c>
      <c r="H397" t="s">
        <v>1111</v>
      </c>
      <c r="I397" t="s">
        <v>258</v>
      </c>
      <c r="J397" t="s">
        <v>1504</v>
      </c>
      <c r="K397">
        <v>0</v>
      </c>
      <c r="L397">
        <v>0</v>
      </c>
      <c r="M397">
        <v>0</v>
      </c>
    </row>
    <row r="398" spans="1:13">
      <c r="A398">
        <v>60</v>
      </c>
      <c r="B398" t="s">
        <v>1011</v>
      </c>
      <c r="C398" s="586">
        <v>46225</v>
      </c>
      <c r="D398" t="s">
        <v>331</v>
      </c>
      <c r="E398" t="s">
        <v>1105</v>
      </c>
      <c r="F398">
        <v>0</v>
      </c>
      <c r="G398" t="s">
        <v>1106</v>
      </c>
      <c r="H398" t="s">
        <v>1107</v>
      </c>
      <c r="I398" t="s">
        <v>17</v>
      </c>
      <c r="J398" t="s">
        <v>1505</v>
      </c>
      <c r="K398">
        <v>0</v>
      </c>
      <c r="L398">
        <v>0</v>
      </c>
      <c r="M398">
        <v>0</v>
      </c>
    </row>
    <row r="399" spans="1:13">
      <c r="A399">
        <v>60</v>
      </c>
      <c r="B399" t="s">
        <v>1011</v>
      </c>
      <c r="C399" s="586">
        <v>46225</v>
      </c>
      <c r="D399" t="s">
        <v>331</v>
      </c>
      <c r="E399" t="s">
        <v>1109</v>
      </c>
      <c r="F399">
        <v>0</v>
      </c>
      <c r="G399" t="s">
        <v>1110</v>
      </c>
      <c r="H399" t="s">
        <v>1111</v>
      </c>
      <c r="I399" t="s">
        <v>258</v>
      </c>
      <c r="J399" t="s">
        <v>1506</v>
      </c>
      <c r="K399">
        <v>0</v>
      </c>
      <c r="L399">
        <v>0</v>
      </c>
      <c r="M399">
        <v>0</v>
      </c>
    </row>
    <row r="400" spans="1:13">
      <c r="A400">
        <v>62</v>
      </c>
      <c r="B400" t="s">
        <v>600</v>
      </c>
      <c r="C400" s="586">
        <v>46225</v>
      </c>
      <c r="D400" t="s">
        <v>331</v>
      </c>
      <c r="E400" t="s">
        <v>1105</v>
      </c>
      <c r="F400">
        <v>0</v>
      </c>
      <c r="G400" t="s">
        <v>1106</v>
      </c>
      <c r="H400" t="s">
        <v>1107</v>
      </c>
      <c r="I400" t="s">
        <v>17</v>
      </c>
      <c r="J400" t="s">
        <v>1507</v>
      </c>
      <c r="K400">
        <v>0</v>
      </c>
      <c r="L400">
        <v>0</v>
      </c>
      <c r="M400">
        <v>0</v>
      </c>
    </row>
    <row r="401" spans="1:13">
      <c r="A401">
        <v>62</v>
      </c>
      <c r="B401" t="s">
        <v>600</v>
      </c>
      <c r="C401" s="586">
        <v>46225</v>
      </c>
      <c r="D401" t="s">
        <v>331</v>
      </c>
      <c r="E401" t="s">
        <v>1109</v>
      </c>
      <c r="F401">
        <v>0</v>
      </c>
      <c r="G401" t="s">
        <v>1110</v>
      </c>
      <c r="H401" t="s">
        <v>1111</v>
      </c>
      <c r="I401" t="s">
        <v>258</v>
      </c>
      <c r="J401" t="s">
        <v>1508</v>
      </c>
      <c r="K401">
        <v>0</v>
      </c>
      <c r="L401">
        <v>0</v>
      </c>
      <c r="M401">
        <v>0</v>
      </c>
    </row>
    <row r="402" spans="1:13">
      <c r="A402">
        <v>1</v>
      </c>
      <c r="B402" t="s">
        <v>907</v>
      </c>
      <c r="C402" s="586">
        <v>46225</v>
      </c>
      <c r="D402" t="s">
        <v>137</v>
      </c>
      <c r="E402" t="s">
        <v>1122</v>
      </c>
      <c r="F402">
        <v>12</v>
      </c>
      <c r="G402" t="s">
        <v>1123</v>
      </c>
      <c r="H402" t="s">
        <v>1124</v>
      </c>
      <c r="I402" t="s">
        <v>111</v>
      </c>
      <c r="J402" t="s">
        <v>2793</v>
      </c>
      <c r="K402">
        <v>68</v>
      </c>
      <c r="L402">
        <v>1</v>
      </c>
      <c r="M402">
        <v>816</v>
      </c>
    </row>
    <row r="403" spans="1:13">
      <c r="A403">
        <v>1</v>
      </c>
      <c r="B403" t="s">
        <v>907</v>
      </c>
      <c r="C403" s="586">
        <v>46225</v>
      </c>
      <c r="D403" t="s">
        <v>137</v>
      </c>
      <c r="E403" t="s">
        <v>1273</v>
      </c>
      <c r="F403">
        <v>20</v>
      </c>
      <c r="G403" t="s">
        <v>9</v>
      </c>
      <c r="H403" t="s">
        <v>1274</v>
      </c>
      <c r="I403" t="s">
        <v>111</v>
      </c>
      <c r="J403" t="s">
        <v>1509</v>
      </c>
      <c r="K403">
        <v>80.36</v>
      </c>
      <c r="L403">
        <v>0.2</v>
      </c>
      <c r="M403">
        <v>1607.2</v>
      </c>
    </row>
    <row r="404" spans="1:13">
      <c r="A404">
        <v>1</v>
      </c>
      <c r="B404" t="s">
        <v>907</v>
      </c>
      <c r="C404" s="586">
        <v>46225</v>
      </c>
      <c r="D404" t="s">
        <v>137</v>
      </c>
      <c r="E404" t="s">
        <v>1275</v>
      </c>
      <c r="F404">
        <v>25</v>
      </c>
      <c r="G404" t="s">
        <v>9</v>
      </c>
      <c r="H404" t="s">
        <v>1276</v>
      </c>
      <c r="I404" t="s">
        <v>238</v>
      </c>
      <c r="J404" t="s">
        <v>1510</v>
      </c>
      <c r="K404">
        <v>176.3</v>
      </c>
      <c r="L404">
        <v>0.5</v>
      </c>
      <c r="M404">
        <v>4407.5</v>
      </c>
    </row>
    <row r="405" spans="1:13">
      <c r="A405">
        <v>1</v>
      </c>
      <c r="B405" t="s">
        <v>907</v>
      </c>
      <c r="C405" s="586">
        <v>46225</v>
      </c>
      <c r="D405" t="s">
        <v>137</v>
      </c>
      <c r="E405" t="s">
        <v>1105</v>
      </c>
      <c r="F405">
        <v>16.5</v>
      </c>
      <c r="G405" t="s">
        <v>1106</v>
      </c>
      <c r="H405" t="s">
        <v>1107</v>
      </c>
      <c r="I405" t="s">
        <v>17</v>
      </c>
      <c r="J405" t="s">
        <v>1511</v>
      </c>
      <c r="K405">
        <v>0</v>
      </c>
      <c r="L405">
        <v>0</v>
      </c>
      <c r="M405">
        <v>0</v>
      </c>
    </row>
    <row r="406" spans="1:13">
      <c r="A406">
        <v>1</v>
      </c>
      <c r="B406" t="s">
        <v>907</v>
      </c>
      <c r="C406" s="586">
        <v>46225</v>
      </c>
      <c r="D406" t="s">
        <v>137</v>
      </c>
      <c r="E406" t="s">
        <v>1109</v>
      </c>
      <c r="F406">
        <v>6830.7</v>
      </c>
      <c r="G406" t="s">
        <v>1110</v>
      </c>
      <c r="H406" t="s">
        <v>1111</v>
      </c>
      <c r="I406" t="s">
        <v>258</v>
      </c>
      <c r="J406" t="s">
        <v>1512</v>
      </c>
      <c r="K406">
        <v>679606734.7099601</v>
      </c>
      <c r="L406">
        <v>0</v>
      </c>
      <c r="M406">
        <v>4642189722783.3242</v>
      </c>
    </row>
    <row r="407" spans="1:13">
      <c r="A407">
        <v>2</v>
      </c>
      <c r="B407" t="s">
        <v>909</v>
      </c>
      <c r="C407" s="586">
        <v>46225</v>
      </c>
      <c r="D407" t="s">
        <v>137</v>
      </c>
      <c r="E407" t="s">
        <v>1105</v>
      </c>
      <c r="F407">
        <v>0</v>
      </c>
      <c r="G407" t="s">
        <v>1106</v>
      </c>
      <c r="H407" t="s">
        <v>1107</v>
      </c>
      <c r="I407" t="s">
        <v>17</v>
      </c>
      <c r="J407" t="s">
        <v>1513</v>
      </c>
      <c r="K407">
        <v>0</v>
      </c>
      <c r="L407">
        <v>0</v>
      </c>
      <c r="M407">
        <v>0</v>
      </c>
    </row>
    <row r="408" spans="1:13">
      <c r="A408">
        <v>2</v>
      </c>
      <c r="B408" t="s">
        <v>909</v>
      </c>
      <c r="C408" s="586">
        <v>46225</v>
      </c>
      <c r="D408" t="s">
        <v>137</v>
      </c>
      <c r="E408" t="s">
        <v>1109</v>
      </c>
      <c r="F408">
        <v>0</v>
      </c>
      <c r="G408" t="s">
        <v>1110</v>
      </c>
      <c r="H408" t="s">
        <v>1111</v>
      </c>
      <c r="I408" t="s">
        <v>258</v>
      </c>
      <c r="J408" t="s">
        <v>1514</v>
      </c>
      <c r="K408">
        <v>679606734.7099601</v>
      </c>
      <c r="L408">
        <v>0</v>
      </c>
      <c r="M408">
        <v>0</v>
      </c>
    </row>
    <row r="409" spans="1:13">
      <c r="A409">
        <v>3</v>
      </c>
      <c r="B409" t="s">
        <v>908</v>
      </c>
      <c r="C409" s="586">
        <v>46225</v>
      </c>
      <c r="D409" t="s">
        <v>137</v>
      </c>
      <c r="E409" t="s">
        <v>1105</v>
      </c>
      <c r="F409">
        <v>0</v>
      </c>
      <c r="G409" t="s">
        <v>1106</v>
      </c>
      <c r="H409" t="s">
        <v>1107</v>
      </c>
      <c r="I409" t="s">
        <v>17</v>
      </c>
      <c r="J409" t="s">
        <v>1515</v>
      </c>
      <c r="K409">
        <v>0</v>
      </c>
      <c r="L409">
        <v>0</v>
      </c>
      <c r="M409">
        <v>0</v>
      </c>
    </row>
    <row r="410" spans="1:13">
      <c r="A410">
        <v>3</v>
      </c>
      <c r="B410" t="s">
        <v>908</v>
      </c>
      <c r="C410" s="586">
        <v>46225</v>
      </c>
      <c r="D410" t="s">
        <v>137</v>
      </c>
      <c r="E410" t="s">
        <v>1109</v>
      </c>
      <c r="F410">
        <v>0</v>
      </c>
      <c r="G410" t="s">
        <v>1110</v>
      </c>
      <c r="H410" t="s">
        <v>1111</v>
      </c>
      <c r="I410" t="s">
        <v>258</v>
      </c>
      <c r="J410" t="s">
        <v>1516</v>
      </c>
      <c r="K410">
        <v>679606734.7099601</v>
      </c>
      <c r="L410">
        <v>0</v>
      </c>
      <c r="M410">
        <v>0</v>
      </c>
    </row>
    <row r="411" spans="1:13">
      <c r="A411">
        <v>7</v>
      </c>
      <c r="B411" t="s">
        <v>910</v>
      </c>
      <c r="C411" s="586">
        <v>46225</v>
      </c>
      <c r="D411" t="s">
        <v>137</v>
      </c>
      <c r="E411" t="s">
        <v>1267</v>
      </c>
      <c r="F411">
        <v>25</v>
      </c>
      <c r="G411" t="s">
        <v>1123</v>
      </c>
      <c r="H411" t="s">
        <v>1223</v>
      </c>
      <c r="I411" t="s">
        <v>111</v>
      </c>
      <c r="J411" t="s">
        <v>2794</v>
      </c>
      <c r="K411">
        <v>17</v>
      </c>
      <c r="L411">
        <v>0.2</v>
      </c>
      <c r="M411">
        <v>425</v>
      </c>
    </row>
    <row r="412" spans="1:13">
      <c r="A412">
        <v>7</v>
      </c>
      <c r="B412" t="s">
        <v>910</v>
      </c>
      <c r="C412" s="586">
        <v>46225</v>
      </c>
      <c r="D412" t="s">
        <v>137</v>
      </c>
      <c r="E412" t="s">
        <v>1268</v>
      </c>
      <c r="F412">
        <v>12</v>
      </c>
      <c r="G412" t="s">
        <v>1123</v>
      </c>
      <c r="H412" t="s">
        <v>1269</v>
      </c>
      <c r="I412" t="s">
        <v>111</v>
      </c>
      <c r="J412" t="s">
        <v>2795</v>
      </c>
      <c r="K412">
        <v>29.75</v>
      </c>
      <c r="L412">
        <v>0.4</v>
      </c>
      <c r="M412">
        <v>357</v>
      </c>
    </row>
    <row r="413" spans="1:13">
      <c r="A413">
        <v>7</v>
      </c>
      <c r="B413" t="s">
        <v>910</v>
      </c>
      <c r="C413" s="586">
        <v>46225</v>
      </c>
      <c r="D413" t="s">
        <v>137</v>
      </c>
      <c r="E413" t="s">
        <v>1122</v>
      </c>
      <c r="F413">
        <v>20</v>
      </c>
      <c r="G413" t="s">
        <v>1123</v>
      </c>
      <c r="H413" t="s">
        <v>1124</v>
      </c>
      <c r="I413" t="s">
        <v>111</v>
      </c>
      <c r="J413" t="s">
        <v>2796</v>
      </c>
      <c r="K413">
        <v>68</v>
      </c>
      <c r="L413">
        <v>1</v>
      </c>
      <c r="M413">
        <v>1360</v>
      </c>
    </row>
    <row r="414" spans="1:13">
      <c r="A414">
        <v>7</v>
      </c>
      <c r="B414" t="s">
        <v>910</v>
      </c>
      <c r="C414" s="586">
        <v>46225</v>
      </c>
      <c r="D414" t="s">
        <v>137</v>
      </c>
      <c r="E414" t="s">
        <v>1270</v>
      </c>
      <c r="F414">
        <v>20</v>
      </c>
      <c r="G414" t="s">
        <v>6</v>
      </c>
      <c r="H414" t="s">
        <v>1227</v>
      </c>
      <c r="I414" t="s">
        <v>111</v>
      </c>
      <c r="J414" t="s">
        <v>2797</v>
      </c>
      <c r="K414">
        <v>12.75</v>
      </c>
      <c r="L414">
        <v>0.2</v>
      </c>
      <c r="M414">
        <v>255</v>
      </c>
    </row>
    <row r="415" spans="1:13">
      <c r="A415">
        <v>7</v>
      </c>
      <c r="B415" t="s">
        <v>910</v>
      </c>
      <c r="C415" s="586">
        <v>46225</v>
      </c>
      <c r="D415" t="s">
        <v>137</v>
      </c>
      <c r="E415" t="s">
        <v>1271</v>
      </c>
      <c r="F415">
        <v>10</v>
      </c>
      <c r="G415" t="s">
        <v>6</v>
      </c>
      <c r="H415" t="s">
        <v>1272</v>
      </c>
      <c r="I415" t="s">
        <v>111</v>
      </c>
      <c r="J415" t="s">
        <v>2798</v>
      </c>
      <c r="K415">
        <v>50.95</v>
      </c>
      <c r="L415">
        <v>1</v>
      </c>
      <c r="M415">
        <v>509.5</v>
      </c>
    </row>
    <row r="416" spans="1:13">
      <c r="A416">
        <v>7</v>
      </c>
      <c r="B416" t="s">
        <v>910</v>
      </c>
      <c r="C416" s="586">
        <v>46225</v>
      </c>
      <c r="D416" t="s">
        <v>137</v>
      </c>
      <c r="E416" t="s">
        <v>1273</v>
      </c>
      <c r="F416">
        <v>12</v>
      </c>
      <c r="G416" t="s">
        <v>9</v>
      </c>
      <c r="H416" t="s">
        <v>1274</v>
      </c>
      <c r="I416" t="s">
        <v>111</v>
      </c>
      <c r="J416" t="s">
        <v>2799</v>
      </c>
      <c r="K416">
        <v>81.167999999999978</v>
      </c>
      <c r="L416">
        <v>0.2</v>
      </c>
      <c r="M416">
        <v>974.01599999999974</v>
      </c>
    </row>
    <row r="417" spans="1:13">
      <c r="A417">
        <v>7</v>
      </c>
      <c r="B417" t="s">
        <v>910</v>
      </c>
      <c r="C417" s="586">
        <v>46225</v>
      </c>
      <c r="D417" t="s">
        <v>137</v>
      </c>
      <c r="E417" t="s">
        <v>1275</v>
      </c>
      <c r="F417">
        <v>6</v>
      </c>
      <c r="G417" t="s">
        <v>9</v>
      </c>
      <c r="H417" t="s">
        <v>1276</v>
      </c>
      <c r="I417" t="s">
        <v>238</v>
      </c>
      <c r="J417" t="s">
        <v>2800</v>
      </c>
      <c r="K417">
        <v>175.15199999999993</v>
      </c>
      <c r="L417">
        <v>0.5</v>
      </c>
      <c r="M417">
        <v>1050.9119999999996</v>
      </c>
    </row>
    <row r="418" spans="1:13">
      <c r="A418">
        <v>7</v>
      </c>
      <c r="B418" t="s">
        <v>910</v>
      </c>
      <c r="C418" s="586">
        <v>46225</v>
      </c>
      <c r="D418" t="s">
        <v>137</v>
      </c>
      <c r="E418" t="s">
        <v>1105</v>
      </c>
      <c r="F418">
        <v>5.4</v>
      </c>
      <c r="G418" t="s">
        <v>1106</v>
      </c>
      <c r="H418" t="s">
        <v>1107</v>
      </c>
      <c r="I418" t="s">
        <v>17</v>
      </c>
      <c r="J418" t="s">
        <v>1517</v>
      </c>
      <c r="K418">
        <v>0</v>
      </c>
      <c r="L418">
        <v>0</v>
      </c>
      <c r="M418">
        <v>0</v>
      </c>
    </row>
    <row r="419" spans="1:13">
      <c r="A419">
        <v>7</v>
      </c>
      <c r="B419" t="s">
        <v>910</v>
      </c>
      <c r="C419" s="586">
        <v>46225</v>
      </c>
      <c r="D419" t="s">
        <v>137</v>
      </c>
      <c r="E419" t="s">
        <v>1109</v>
      </c>
      <c r="F419">
        <v>4931.427999999999</v>
      </c>
      <c r="G419" t="s">
        <v>1110</v>
      </c>
      <c r="H419" t="s">
        <v>1111</v>
      </c>
      <c r="I419" t="s">
        <v>258</v>
      </c>
      <c r="J419" t="s">
        <v>1518</v>
      </c>
      <c r="K419">
        <v>671347079.8859601</v>
      </c>
      <c r="L419">
        <v>0</v>
      </c>
      <c r="M419">
        <v>3310699787467.8599</v>
      </c>
    </row>
    <row r="420" spans="1:13">
      <c r="A420">
        <v>8</v>
      </c>
      <c r="B420" t="s">
        <v>911</v>
      </c>
      <c r="C420" s="586">
        <v>46225</v>
      </c>
      <c r="D420" t="s">
        <v>137</v>
      </c>
      <c r="E420" t="s">
        <v>1105</v>
      </c>
      <c r="F420">
        <v>0</v>
      </c>
      <c r="G420" t="s">
        <v>1106</v>
      </c>
      <c r="H420" t="s">
        <v>1107</v>
      </c>
      <c r="I420" t="s">
        <v>17</v>
      </c>
      <c r="J420" t="s">
        <v>1519</v>
      </c>
      <c r="K420">
        <v>0</v>
      </c>
      <c r="L420">
        <v>0</v>
      </c>
      <c r="M420">
        <v>0</v>
      </c>
    </row>
    <row r="421" spans="1:13">
      <c r="A421">
        <v>8</v>
      </c>
      <c r="B421" t="s">
        <v>911</v>
      </c>
      <c r="C421" s="586">
        <v>46225</v>
      </c>
      <c r="D421" t="s">
        <v>137</v>
      </c>
      <c r="E421" t="s">
        <v>1109</v>
      </c>
      <c r="F421">
        <v>0</v>
      </c>
      <c r="G421" t="s">
        <v>1110</v>
      </c>
      <c r="H421" t="s">
        <v>1111</v>
      </c>
      <c r="I421" t="s">
        <v>258</v>
      </c>
      <c r="J421" t="s">
        <v>1520</v>
      </c>
      <c r="K421">
        <v>671347079.8859601</v>
      </c>
      <c r="L421">
        <v>0</v>
      </c>
      <c r="M421">
        <v>0</v>
      </c>
    </row>
    <row r="422" spans="1:13">
      <c r="A422">
        <v>9</v>
      </c>
      <c r="B422" t="s">
        <v>912</v>
      </c>
      <c r="C422" s="586">
        <v>46225</v>
      </c>
      <c r="D422" t="s">
        <v>137</v>
      </c>
      <c r="E422" t="s">
        <v>1105</v>
      </c>
      <c r="F422">
        <v>0</v>
      </c>
      <c r="G422" t="s">
        <v>1106</v>
      </c>
      <c r="H422" t="s">
        <v>1107</v>
      </c>
      <c r="I422" t="s">
        <v>17</v>
      </c>
      <c r="J422" t="s">
        <v>1521</v>
      </c>
      <c r="K422">
        <v>0</v>
      </c>
      <c r="L422">
        <v>0</v>
      </c>
      <c r="M422">
        <v>0</v>
      </c>
    </row>
    <row r="423" spans="1:13">
      <c r="A423">
        <v>9</v>
      </c>
      <c r="B423" t="s">
        <v>912</v>
      </c>
      <c r="C423" s="586">
        <v>46225</v>
      </c>
      <c r="D423" t="s">
        <v>137</v>
      </c>
      <c r="E423" t="s">
        <v>1109</v>
      </c>
      <c r="F423">
        <v>0</v>
      </c>
      <c r="G423" t="s">
        <v>1110</v>
      </c>
      <c r="H423" t="s">
        <v>1111</v>
      </c>
      <c r="I423" t="s">
        <v>258</v>
      </c>
      <c r="J423" t="s">
        <v>1522</v>
      </c>
      <c r="K423">
        <v>671347079.8859601</v>
      </c>
      <c r="L423">
        <v>0</v>
      </c>
      <c r="M423">
        <v>0</v>
      </c>
    </row>
    <row r="424" spans="1:13">
      <c r="A424">
        <v>10</v>
      </c>
      <c r="B424" t="s">
        <v>952</v>
      </c>
      <c r="C424" s="586">
        <v>46225</v>
      </c>
      <c r="D424" t="s">
        <v>137</v>
      </c>
      <c r="E424" t="s">
        <v>1105</v>
      </c>
      <c r="F424">
        <v>0</v>
      </c>
      <c r="G424" t="s">
        <v>1106</v>
      </c>
      <c r="H424" t="s">
        <v>1107</v>
      </c>
      <c r="I424" t="s">
        <v>17</v>
      </c>
      <c r="J424" t="s">
        <v>1523</v>
      </c>
      <c r="K424">
        <v>0</v>
      </c>
      <c r="L424">
        <v>0</v>
      </c>
      <c r="M424">
        <v>0</v>
      </c>
    </row>
    <row r="425" spans="1:13">
      <c r="A425">
        <v>10</v>
      </c>
      <c r="B425" t="s">
        <v>952</v>
      </c>
      <c r="C425" s="586">
        <v>46225</v>
      </c>
      <c r="D425" t="s">
        <v>137</v>
      </c>
      <c r="E425" t="s">
        <v>1109</v>
      </c>
      <c r="F425">
        <v>0</v>
      </c>
      <c r="G425" t="s">
        <v>1110</v>
      </c>
      <c r="H425" t="s">
        <v>1111</v>
      </c>
      <c r="I425" t="s">
        <v>258</v>
      </c>
      <c r="J425" t="s">
        <v>1524</v>
      </c>
      <c r="K425">
        <v>671347079.8859601</v>
      </c>
      <c r="L425">
        <v>0</v>
      </c>
      <c r="M425">
        <v>0</v>
      </c>
    </row>
    <row r="426" spans="1:13">
      <c r="A426">
        <v>12</v>
      </c>
      <c r="B426" t="s">
        <v>913</v>
      </c>
      <c r="C426" s="586">
        <v>46225</v>
      </c>
      <c r="D426" t="s">
        <v>137</v>
      </c>
      <c r="E426" t="s">
        <v>1105</v>
      </c>
      <c r="F426">
        <v>0</v>
      </c>
      <c r="G426" t="s">
        <v>1106</v>
      </c>
      <c r="H426" t="s">
        <v>1107</v>
      </c>
      <c r="I426" t="s">
        <v>17</v>
      </c>
      <c r="J426" t="s">
        <v>1525</v>
      </c>
      <c r="K426">
        <v>0</v>
      </c>
      <c r="L426">
        <v>0</v>
      </c>
      <c r="M426">
        <v>0</v>
      </c>
    </row>
    <row r="427" spans="1:13">
      <c r="A427">
        <v>12</v>
      </c>
      <c r="B427" t="s">
        <v>913</v>
      </c>
      <c r="C427" s="586">
        <v>46225</v>
      </c>
      <c r="D427" t="s">
        <v>137</v>
      </c>
      <c r="E427" t="s">
        <v>1109</v>
      </c>
      <c r="F427">
        <v>0</v>
      </c>
      <c r="G427" t="s">
        <v>1110</v>
      </c>
      <c r="H427" t="s">
        <v>1111</v>
      </c>
      <c r="I427" t="s">
        <v>258</v>
      </c>
      <c r="J427" t="s">
        <v>1526</v>
      </c>
      <c r="K427">
        <v>598537340.65236008</v>
      </c>
      <c r="L427">
        <v>0</v>
      </c>
      <c r="M427">
        <v>0</v>
      </c>
    </row>
    <row r="428" spans="1:13">
      <c r="A428">
        <v>13</v>
      </c>
      <c r="B428" t="s">
        <v>914</v>
      </c>
      <c r="C428" s="586">
        <v>46225</v>
      </c>
      <c r="D428" t="s">
        <v>137</v>
      </c>
      <c r="E428" t="s">
        <v>1105</v>
      </c>
      <c r="F428">
        <v>0</v>
      </c>
      <c r="G428" t="s">
        <v>1106</v>
      </c>
      <c r="H428" t="s">
        <v>1107</v>
      </c>
      <c r="I428" t="s">
        <v>17</v>
      </c>
      <c r="J428" t="s">
        <v>1527</v>
      </c>
      <c r="K428">
        <v>0</v>
      </c>
      <c r="L428">
        <v>0</v>
      </c>
      <c r="M428">
        <v>0</v>
      </c>
    </row>
    <row r="429" spans="1:13">
      <c r="A429">
        <v>13</v>
      </c>
      <c r="B429" t="s">
        <v>914</v>
      </c>
      <c r="C429" s="586">
        <v>46225</v>
      </c>
      <c r="D429" t="s">
        <v>137</v>
      </c>
      <c r="E429" t="s">
        <v>1109</v>
      </c>
      <c r="F429">
        <v>0</v>
      </c>
      <c r="G429" t="s">
        <v>1110</v>
      </c>
      <c r="H429" t="s">
        <v>1111</v>
      </c>
      <c r="I429" t="s">
        <v>258</v>
      </c>
      <c r="J429" t="s">
        <v>1528</v>
      </c>
      <c r="K429">
        <v>598537340.65236008</v>
      </c>
      <c r="L429">
        <v>0</v>
      </c>
      <c r="M429">
        <v>0</v>
      </c>
    </row>
    <row r="430" spans="1:13">
      <c r="A430">
        <v>14</v>
      </c>
      <c r="B430" t="s">
        <v>987</v>
      </c>
      <c r="C430" s="586">
        <v>46225</v>
      </c>
      <c r="D430" t="s">
        <v>137</v>
      </c>
      <c r="E430" t="s">
        <v>1105</v>
      </c>
      <c r="F430">
        <v>0</v>
      </c>
      <c r="G430" t="s">
        <v>1106</v>
      </c>
      <c r="H430" t="s">
        <v>1107</v>
      </c>
      <c r="I430" t="s">
        <v>17</v>
      </c>
      <c r="J430" t="s">
        <v>1529</v>
      </c>
      <c r="K430">
        <v>0</v>
      </c>
      <c r="L430">
        <v>0</v>
      </c>
      <c r="M430">
        <v>0</v>
      </c>
    </row>
    <row r="431" spans="1:13">
      <c r="A431">
        <v>14</v>
      </c>
      <c r="B431" t="s">
        <v>987</v>
      </c>
      <c r="C431" s="586">
        <v>46225</v>
      </c>
      <c r="D431" t="s">
        <v>137</v>
      </c>
      <c r="E431" t="s">
        <v>1109</v>
      </c>
      <c r="F431">
        <v>0</v>
      </c>
      <c r="G431" t="s">
        <v>1110</v>
      </c>
      <c r="H431" t="s">
        <v>1111</v>
      </c>
      <c r="I431" t="s">
        <v>258</v>
      </c>
      <c r="J431" t="s">
        <v>1530</v>
      </c>
      <c r="K431">
        <v>598537340.65236008</v>
      </c>
      <c r="L431">
        <v>0</v>
      </c>
      <c r="M431">
        <v>0</v>
      </c>
    </row>
    <row r="432" spans="1:13">
      <c r="A432">
        <v>15</v>
      </c>
      <c r="B432" t="s">
        <v>988</v>
      </c>
      <c r="C432" s="586">
        <v>46225</v>
      </c>
      <c r="D432" t="s">
        <v>137</v>
      </c>
      <c r="E432" t="s">
        <v>1105</v>
      </c>
      <c r="F432">
        <v>0</v>
      </c>
      <c r="G432" t="s">
        <v>1106</v>
      </c>
      <c r="H432" t="s">
        <v>1107</v>
      </c>
      <c r="I432" t="s">
        <v>17</v>
      </c>
      <c r="J432" t="s">
        <v>1531</v>
      </c>
      <c r="K432">
        <v>0</v>
      </c>
      <c r="L432">
        <v>0</v>
      </c>
      <c r="M432">
        <v>0</v>
      </c>
    </row>
    <row r="433" spans="1:13">
      <c r="A433">
        <v>15</v>
      </c>
      <c r="B433" t="s">
        <v>988</v>
      </c>
      <c r="C433" s="586">
        <v>46225</v>
      </c>
      <c r="D433" t="s">
        <v>137</v>
      </c>
      <c r="E433" t="s">
        <v>1109</v>
      </c>
      <c r="F433">
        <v>0</v>
      </c>
      <c r="G433" t="s">
        <v>1110</v>
      </c>
      <c r="H433" t="s">
        <v>1111</v>
      </c>
      <c r="I433" t="s">
        <v>258</v>
      </c>
      <c r="J433" t="s">
        <v>1532</v>
      </c>
      <c r="K433">
        <v>598537340.65236008</v>
      </c>
      <c r="L433">
        <v>0</v>
      </c>
      <c r="M433">
        <v>0</v>
      </c>
    </row>
    <row r="434" spans="1:13">
      <c r="A434">
        <v>16</v>
      </c>
      <c r="B434" t="s">
        <v>989</v>
      </c>
      <c r="C434" s="586">
        <v>46225</v>
      </c>
      <c r="D434" t="s">
        <v>137</v>
      </c>
      <c r="E434" t="s">
        <v>1105</v>
      </c>
      <c r="F434">
        <v>0</v>
      </c>
      <c r="G434" t="s">
        <v>1106</v>
      </c>
      <c r="H434" t="s">
        <v>1107</v>
      </c>
      <c r="I434" t="s">
        <v>17</v>
      </c>
      <c r="J434" t="s">
        <v>1533</v>
      </c>
      <c r="K434">
        <v>0</v>
      </c>
      <c r="L434">
        <v>0</v>
      </c>
      <c r="M434">
        <v>0</v>
      </c>
    </row>
    <row r="435" spans="1:13">
      <c r="A435">
        <v>16</v>
      </c>
      <c r="B435" t="s">
        <v>989</v>
      </c>
      <c r="C435" s="586">
        <v>46225</v>
      </c>
      <c r="D435" t="s">
        <v>137</v>
      </c>
      <c r="E435" t="s">
        <v>1109</v>
      </c>
      <c r="F435">
        <v>0</v>
      </c>
      <c r="G435" t="s">
        <v>1110</v>
      </c>
      <c r="H435" t="s">
        <v>1111</v>
      </c>
      <c r="I435" t="s">
        <v>258</v>
      </c>
      <c r="J435" t="s">
        <v>1534</v>
      </c>
      <c r="K435">
        <v>804164326.50235999</v>
      </c>
      <c r="L435">
        <v>0</v>
      </c>
      <c r="M435">
        <v>0</v>
      </c>
    </row>
    <row r="436" spans="1:13">
      <c r="A436">
        <v>23</v>
      </c>
      <c r="B436" t="s">
        <v>136</v>
      </c>
      <c r="C436" s="586">
        <v>46225</v>
      </c>
      <c r="D436" t="s">
        <v>137</v>
      </c>
      <c r="E436" t="s">
        <v>1313</v>
      </c>
      <c r="F436">
        <v>3</v>
      </c>
      <c r="G436" t="s">
        <v>6</v>
      </c>
      <c r="H436" t="s">
        <v>1272</v>
      </c>
      <c r="I436" t="s">
        <v>86</v>
      </c>
      <c r="J436" t="s">
        <v>2801</v>
      </c>
      <c r="K436">
        <v>611.40000000000009</v>
      </c>
      <c r="L436">
        <v>12</v>
      </c>
      <c r="M436">
        <v>1834.2000000000003</v>
      </c>
    </row>
    <row r="437" spans="1:13">
      <c r="A437">
        <v>23</v>
      </c>
      <c r="B437" t="s">
        <v>136</v>
      </c>
      <c r="C437" s="586">
        <v>46225</v>
      </c>
      <c r="D437" t="s">
        <v>137</v>
      </c>
      <c r="E437" t="s">
        <v>1218</v>
      </c>
      <c r="F437">
        <v>1</v>
      </c>
      <c r="G437" t="s">
        <v>6</v>
      </c>
      <c r="H437" t="s">
        <v>1219</v>
      </c>
      <c r="I437" t="s">
        <v>99</v>
      </c>
      <c r="J437" t="s">
        <v>1535</v>
      </c>
      <c r="K437">
        <v>850</v>
      </c>
      <c r="L437">
        <v>15</v>
      </c>
      <c r="M437">
        <v>850</v>
      </c>
    </row>
    <row r="438" spans="1:13">
      <c r="A438">
        <v>23</v>
      </c>
      <c r="B438" t="s">
        <v>136</v>
      </c>
      <c r="C438" s="586">
        <v>46225</v>
      </c>
      <c r="D438" t="s">
        <v>137</v>
      </c>
      <c r="E438" t="s">
        <v>1105</v>
      </c>
      <c r="F438">
        <v>0</v>
      </c>
      <c r="G438" t="s">
        <v>1106</v>
      </c>
      <c r="H438" t="s">
        <v>1107</v>
      </c>
      <c r="I438" t="s">
        <v>17</v>
      </c>
      <c r="J438" t="s">
        <v>1536</v>
      </c>
      <c r="K438">
        <v>0</v>
      </c>
      <c r="L438">
        <v>0</v>
      </c>
      <c r="M438">
        <v>0</v>
      </c>
    </row>
    <row r="439" spans="1:13">
      <c r="A439">
        <v>23</v>
      </c>
      <c r="B439" t="s">
        <v>136</v>
      </c>
      <c r="C439" s="586">
        <v>46225</v>
      </c>
      <c r="D439" t="s">
        <v>137</v>
      </c>
      <c r="E439" t="s">
        <v>1109</v>
      </c>
      <c r="F439">
        <v>2684.2000000000003</v>
      </c>
      <c r="G439" t="s">
        <v>1110</v>
      </c>
      <c r="H439" t="s">
        <v>1111</v>
      </c>
      <c r="I439" t="s">
        <v>258</v>
      </c>
      <c r="J439" t="s">
        <v>1537</v>
      </c>
      <c r="K439">
        <v>959106694.38313305</v>
      </c>
      <c r="L439">
        <v>0</v>
      </c>
      <c r="M439">
        <v>2574434189063.2061</v>
      </c>
    </row>
    <row r="440" spans="1:13">
      <c r="A440">
        <v>24</v>
      </c>
      <c r="B440" t="s">
        <v>807</v>
      </c>
      <c r="C440" s="586">
        <v>46225</v>
      </c>
      <c r="D440" t="s">
        <v>137</v>
      </c>
      <c r="E440" t="s">
        <v>1105</v>
      </c>
      <c r="F440">
        <v>0</v>
      </c>
      <c r="G440" t="s">
        <v>1106</v>
      </c>
      <c r="H440" t="s">
        <v>1107</v>
      </c>
      <c r="I440" t="s">
        <v>17</v>
      </c>
      <c r="J440" t="s">
        <v>1538</v>
      </c>
      <c r="K440">
        <v>0</v>
      </c>
      <c r="L440">
        <v>0</v>
      </c>
      <c r="M440">
        <v>0</v>
      </c>
    </row>
    <row r="441" spans="1:13">
      <c r="A441">
        <v>24</v>
      </c>
      <c r="B441" t="s">
        <v>807</v>
      </c>
      <c r="C441" s="586">
        <v>46225</v>
      </c>
      <c r="D441" t="s">
        <v>137</v>
      </c>
      <c r="E441" t="s">
        <v>1190</v>
      </c>
      <c r="F441">
        <v>1</v>
      </c>
      <c r="G441" t="s">
        <v>1191</v>
      </c>
      <c r="H441" t="s">
        <v>1192</v>
      </c>
      <c r="I441" t="s">
        <v>19</v>
      </c>
      <c r="J441" t="s">
        <v>1539</v>
      </c>
      <c r="K441">
        <v>8900</v>
      </c>
      <c r="L441">
        <v>15</v>
      </c>
      <c r="M441">
        <v>8900</v>
      </c>
    </row>
    <row r="442" spans="1:13">
      <c r="A442">
        <v>24</v>
      </c>
      <c r="B442" t="s">
        <v>807</v>
      </c>
      <c r="C442" s="586">
        <v>46225</v>
      </c>
      <c r="D442" t="s">
        <v>137</v>
      </c>
      <c r="E442" t="s">
        <v>1109</v>
      </c>
      <c r="F442">
        <v>8900</v>
      </c>
      <c r="G442" t="s">
        <v>1110</v>
      </c>
      <c r="H442" t="s">
        <v>1111</v>
      </c>
      <c r="I442" t="s">
        <v>258</v>
      </c>
      <c r="J442" t="s">
        <v>1540</v>
      </c>
      <c r="K442">
        <v>959175103.98313296</v>
      </c>
      <c r="L442">
        <v>0</v>
      </c>
      <c r="M442">
        <v>8536658425449.8838</v>
      </c>
    </row>
    <row r="443" spans="1:13">
      <c r="A443">
        <v>25</v>
      </c>
      <c r="B443" t="s">
        <v>169</v>
      </c>
      <c r="C443" s="586">
        <v>46225</v>
      </c>
      <c r="D443" t="s">
        <v>137</v>
      </c>
      <c r="E443" t="s">
        <v>1105</v>
      </c>
      <c r="F443">
        <v>0</v>
      </c>
      <c r="G443" t="s">
        <v>1106</v>
      </c>
      <c r="H443" t="s">
        <v>1107</v>
      </c>
      <c r="I443" t="s">
        <v>17</v>
      </c>
      <c r="J443" t="s">
        <v>1541</v>
      </c>
      <c r="K443">
        <v>0</v>
      </c>
      <c r="L443">
        <v>0</v>
      </c>
      <c r="M443">
        <v>0</v>
      </c>
    </row>
    <row r="444" spans="1:13">
      <c r="A444">
        <v>25</v>
      </c>
      <c r="B444" t="s">
        <v>169</v>
      </c>
      <c r="C444" s="586">
        <v>46225</v>
      </c>
      <c r="D444" t="s">
        <v>137</v>
      </c>
      <c r="E444" t="s">
        <v>1109</v>
      </c>
      <c r="F444">
        <v>0</v>
      </c>
      <c r="G444" t="s">
        <v>1110</v>
      </c>
      <c r="H444" t="s">
        <v>1111</v>
      </c>
      <c r="I444" t="s">
        <v>258</v>
      </c>
      <c r="J444" t="s">
        <v>1542</v>
      </c>
      <c r="K444">
        <v>959175103.98313296</v>
      </c>
      <c r="L444">
        <v>0</v>
      </c>
      <c r="M444">
        <v>0</v>
      </c>
    </row>
    <row r="445" spans="1:13">
      <c r="A445">
        <v>26</v>
      </c>
      <c r="B445" t="s">
        <v>811</v>
      </c>
      <c r="C445" s="586">
        <v>46225</v>
      </c>
      <c r="D445" t="s">
        <v>137</v>
      </c>
      <c r="E445" t="s">
        <v>1105</v>
      </c>
      <c r="F445">
        <v>0</v>
      </c>
      <c r="G445" t="s">
        <v>1106</v>
      </c>
      <c r="H445" t="s">
        <v>1107</v>
      </c>
      <c r="I445" t="s">
        <v>17</v>
      </c>
      <c r="J445" t="s">
        <v>2802</v>
      </c>
      <c r="K445">
        <v>0</v>
      </c>
      <c r="L445">
        <v>0</v>
      </c>
      <c r="M445">
        <v>0</v>
      </c>
    </row>
    <row r="446" spans="1:13">
      <c r="A446">
        <v>26</v>
      </c>
      <c r="B446" t="s">
        <v>811</v>
      </c>
      <c r="C446" s="586">
        <v>46225</v>
      </c>
      <c r="D446" t="s">
        <v>137</v>
      </c>
      <c r="E446" t="s">
        <v>1190</v>
      </c>
      <c r="F446">
        <v>11</v>
      </c>
      <c r="G446" t="s">
        <v>1191</v>
      </c>
      <c r="H446" t="s">
        <v>1192</v>
      </c>
      <c r="I446" t="s">
        <v>19</v>
      </c>
      <c r="J446" t="s">
        <v>2803</v>
      </c>
      <c r="K446">
        <v>8500</v>
      </c>
      <c r="L446">
        <v>15</v>
      </c>
      <c r="M446">
        <v>93500</v>
      </c>
    </row>
    <row r="447" spans="1:13">
      <c r="A447">
        <v>26</v>
      </c>
      <c r="B447" t="s">
        <v>811</v>
      </c>
      <c r="C447" s="586">
        <v>46225</v>
      </c>
      <c r="D447" t="s">
        <v>137</v>
      </c>
      <c r="E447" t="s">
        <v>1109</v>
      </c>
      <c r="F447">
        <v>93500</v>
      </c>
      <c r="G447" t="s">
        <v>1110</v>
      </c>
      <c r="H447" t="s">
        <v>1111</v>
      </c>
      <c r="I447" t="s">
        <v>258</v>
      </c>
      <c r="J447" t="s">
        <v>2804</v>
      </c>
      <c r="K447">
        <v>955375103.98313296</v>
      </c>
      <c r="L447">
        <v>0</v>
      </c>
      <c r="M447">
        <v>89327572222422.938</v>
      </c>
    </row>
    <row r="448" spans="1:13">
      <c r="A448">
        <v>28</v>
      </c>
      <c r="B448" t="s">
        <v>915</v>
      </c>
      <c r="C448" s="586">
        <v>46225</v>
      </c>
      <c r="D448" t="s">
        <v>137</v>
      </c>
      <c r="E448" t="s">
        <v>1281</v>
      </c>
      <c r="F448">
        <v>3</v>
      </c>
      <c r="G448" t="s">
        <v>1123</v>
      </c>
      <c r="H448" t="s">
        <v>1170</v>
      </c>
      <c r="I448" t="s">
        <v>86</v>
      </c>
      <c r="J448" t="s">
        <v>1543</v>
      </c>
      <c r="K448">
        <v>630</v>
      </c>
      <c r="L448">
        <v>10</v>
      </c>
      <c r="M448">
        <v>1890</v>
      </c>
    </row>
    <row r="449" spans="1:13">
      <c r="A449">
        <v>28</v>
      </c>
      <c r="B449" t="s">
        <v>915</v>
      </c>
      <c r="C449" s="586">
        <v>46225</v>
      </c>
      <c r="D449" t="s">
        <v>137</v>
      </c>
      <c r="E449" t="s">
        <v>1105</v>
      </c>
      <c r="F449">
        <v>0</v>
      </c>
      <c r="G449" t="s">
        <v>1106</v>
      </c>
      <c r="H449" t="s">
        <v>1107</v>
      </c>
      <c r="I449" t="s">
        <v>17</v>
      </c>
      <c r="J449" t="s">
        <v>1544</v>
      </c>
      <c r="K449">
        <v>0</v>
      </c>
      <c r="L449">
        <v>0</v>
      </c>
      <c r="M449">
        <v>0</v>
      </c>
    </row>
    <row r="450" spans="1:13">
      <c r="A450">
        <v>28</v>
      </c>
      <c r="B450" t="s">
        <v>915</v>
      </c>
      <c r="C450" s="586">
        <v>46225</v>
      </c>
      <c r="D450" t="s">
        <v>137</v>
      </c>
      <c r="E450" t="s">
        <v>1109</v>
      </c>
      <c r="F450">
        <v>1890</v>
      </c>
      <c r="G450" t="s">
        <v>1110</v>
      </c>
      <c r="H450" t="s">
        <v>1111</v>
      </c>
      <c r="I450" t="s">
        <v>258</v>
      </c>
      <c r="J450" t="s">
        <v>1545</v>
      </c>
      <c r="K450">
        <v>959105944.38313305</v>
      </c>
      <c r="L450">
        <v>0</v>
      </c>
      <c r="M450">
        <v>1812710234884.1216</v>
      </c>
    </row>
    <row r="451" spans="1:13">
      <c r="A451">
        <v>31</v>
      </c>
      <c r="B451" t="s">
        <v>1546</v>
      </c>
      <c r="C451" s="586">
        <v>46225</v>
      </c>
      <c r="D451" t="s">
        <v>137</v>
      </c>
      <c r="E451" t="s">
        <v>1105</v>
      </c>
      <c r="F451">
        <v>0</v>
      </c>
      <c r="G451" t="s">
        <v>1106</v>
      </c>
      <c r="H451" t="s">
        <v>1107</v>
      </c>
      <c r="I451" t="s">
        <v>17</v>
      </c>
      <c r="J451" t="s">
        <v>1547</v>
      </c>
      <c r="K451">
        <v>0</v>
      </c>
      <c r="L451">
        <v>0</v>
      </c>
      <c r="M451">
        <v>0</v>
      </c>
    </row>
    <row r="452" spans="1:13">
      <c r="A452">
        <v>31</v>
      </c>
      <c r="B452" t="s">
        <v>1546</v>
      </c>
      <c r="C452" s="586">
        <v>46225</v>
      </c>
      <c r="D452" t="s">
        <v>137</v>
      </c>
      <c r="E452" t="s">
        <v>1109</v>
      </c>
      <c r="F452">
        <v>0</v>
      </c>
      <c r="G452" t="s">
        <v>1110</v>
      </c>
      <c r="H452" t="s">
        <v>1111</v>
      </c>
      <c r="I452" t="s">
        <v>258</v>
      </c>
      <c r="J452" t="s">
        <v>1548</v>
      </c>
      <c r="K452">
        <v>959175103.98313296</v>
      </c>
      <c r="L452">
        <v>0</v>
      </c>
      <c r="M452">
        <v>0</v>
      </c>
    </row>
    <row r="453" spans="1:13">
      <c r="A453">
        <v>32</v>
      </c>
      <c r="B453" t="s">
        <v>921</v>
      </c>
      <c r="C453" s="586">
        <v>46225</v>
      </c>
      <c r="D453" t="s">
        <v>137</v>
      </c>
      <c r="E453" t="s">
        <v>1105</v>
      </c>
      <c r="F453">
        <v>0</v>
      </c>
      <c r="G453" t="s">
        <v>1106</v>
      </c>
      <c r="H453" t="s">
        <v>1107</v>
      </c>
      <c r="I453" t="s">
        <v>17</v>
      </c>
      <c r="J453" t="s">
        <v>1549</v>
      </c>
      <c r="K453">
        <v>0</v>
      </c>
      <c r="L453">
        <v>0</v>
      </c>
      <c r="M453">
        <v>0</v>
      </c>
    </row>
    <row r="454" spans="1:13">
      <c r="A454">
        <v>32</v>
      </c>
      <c r="B454" t="s">
        <v>921</v>
      </c>
      <c r="C454" s="586">
        <v>46225</v>
      </c>
      <c r="D454" t="s">
        <v>137</v>
      </c>
      <c r="E454" t="s">
        <v>1109</v>
      </c>
      <c r="F454">
        <v>0</v>
      </c>
      <c r="G454" t="s">
        <v>1110</v>
      </c>
      <c r="H454" t="s">
        <v>1111</v>
      </c>
      <c r="I454" t="s">
        <v>258</v>
      </c>
      <c r="J454" t="s">
        <v>1550</v>
      </c>
      <c r="K454">
        <v>959175103.98313296</v>
      </c>
      <c r="L454">
        <v>0</v>
      </c>
      <c r="M454">
        <v>0</v>
      </c>
    </row>
    <row r="455" spans="1:13">
      <c r="A455">
        <v>33</v>
      </c>
      <c r="B455" t="s">
        <v>407</v>
      </c>
      <c r="C455" s="586">
        <v>46225</v>
      </c>
      <c r="D455" t="s">
        <v>137</v>
      </c>
      <c r="E455" t="s">
        <v>1105</v>
      </c>
      <c r="F455">
        <v>0</v>
      </c>
      <c r="G455" t="s">
        <v>1106</v>
      </c>
      <c r="H455" t="s">
        <v>1107</v>
      </c>
      <c r="I455" t="s">
        <v>17</v>
      </c>
      <c r="J455" t="s">
        <v>1551</v>
      </c>
      <c r="K455">
        <v>0</v>
      </c>
      <c r="L455">
        <v>0</v>
      </c>
      <c r="M455">
        <v>0</v>
      </c>
    </row>
    <row r="456" spans="1:13">
      <c r="A456">
        <v>33</v>
      </c>
      <c r="B456" t="s">
        <v>407</v>
      </c>
      <c r="C456" s="586">
        <v>46225</v>
      </c>
      <c r="D456" t="s">
        <v>137</v>
      </c>
      <c r="E456" t="s">
        <v>1109</v>
      </c>
      <c r="F456">
        <v>0</v>
      </c>
      <c r="G456" t="s">
        <v>1110</v>
      </c>
      <c r="H456" t="s">
        <v>1111</v>
      </c>
      <c r="I456" t="s">
        <v>258</v>
      </c>
      <c r="J456" t="s">
        <v>1552</v>
      </c>
      <c r="K456">
        <v>959175103.98313296</v>
      </c>
      <c r="L456">
        <v>0</v>
      </c>
      <c r="M456">
        <v>0</v>
      </c>
    </row>
    <row r="457" spans="1:13">
      <c r="A457">
        <v>34</v>
      </c>
      <c r="B457" t="s">
        <v>922</v>
      </c>
      <c r="C457" s="586">
        <v>46225</v>
      </c>
      <c r="D457" t="s">
        <v>137</v>
      </c>
      <c r="E457" t="s">
        <v>1105</v>
      </c>
      <c r="F457">
        <v>0</v>
      </c>
      <c r="G457" t="s">
        <v>1106</v>
      </c>
      <c r="H457" t="s">
        <v>1107</v>
      </c>
      <c r="I457" t="s">
        <v>17</v>
      </c>
      <c r="J457" t="s">
        <v>1553</v>
      </c>
      <c r="K457">
        <v>0</v>
      </c>
      <c r="L457">
        <v>0</v>
      </c>
      <c r="M457">
        <v>0</v>
      </c>
    </row>
    <row r="458" spans="1:13">
      <c r="A458">
        <v>34</v>
      </c>
      <c r="B458" t="s">
        <v>922</v>
      </c>
      <c r="C458" s="586">
        <v>46225</v>
      </c>
      <c r="D458" t="s">
        <v>137</v>
      </c>
      <c r="E458" t="s">
        <v>1109</v>
      </c>
      <c r="F458">
        <v>0</v>
      </c>
      <c r="G458" t="s">
        <v>1110</v>
      </c>
      <c r="H458" t="s">
        <v>1111</v>
      </c>
      <c r="I458" t="s">
        <v>258</v>
      </c>
      <c r="J458" t="s">
        <v>1554</v>
      </c>
      <c r="K458">
        <v>959175103.98313296</v>
      </c>
      <c r="L458">
        <v>0</v>
      </c>
      <c r="M458">
        <v>0</v>
      </c>
    </row>
    <row r="459" spans="1:13">
      <c r="A459">
        <v>35</v>
      </c>
      <c r="B459" t="s">
        <v>816</v>
      </c>
      <c r="C459" s="586">
        <v>46225</v>
      </c>
      <c r="D459" t="s">
        <v>137</v>
      </c>
      <c r="E459" t="s">
        <v>1105</v>
      </c>
      <c r="F459">
        <v>0</v>
      </c>
      <c r="G459" t="s">
        <v>1106</v>
      </c>
      <c r="H459" t="s">
        <v>1107</v>
      </c>
      <c r="I459" t="s">
        <v>17</v>
      </c>
      <c r="J459" t="s">
        <v>1555</v>
      </c>
      <c r="K459">
        <v>0</v>
      </c>
      <c r="L459">
        <v>0</v>
      </c>
      <c r="M459">
        <v>0</v>
      </c>
    </row>
    <row r="460" spans="1:13">
      <c r="A460">
        <v>35</v>
      </c>
      <c r="B460" t="s">
        <v>816</v>
      </c>
      <c r="C460" s="586">
        <v>46225</v>
      </c>
      <c r="D460" t="s">
        <v>137</v>
      </c>
      <c r="E460" t="s">
        <v>1109</v>
      </c>
      <c r="F460">
        <v>0</v>
      </c>
      <c r="G460" t="s">
        <v>1110</v>
      </c>
      <c r="H460" t="s">
        <v>1111</v>
      </c>
      <c r="I460" t="s">
        <v>258</v>
      </c>
      <c r="J460" t="s">
        <v>1556</v>
      </c>
      <c r="K460">
        <v>959175103.98313296</v>
      </c>
      <c r="L460">
        <v>0</v>
      </c>
      <c r="M460">
        <v>0</v>
      </c>
    </row>
    <row r="461" spans="1:13">
      <c r="A461">
        <v>36</v>
      </c>
      <c r="B461" t="s">
        <v>442</v>
      </c>
      <c r="C461" s="586">
        <v>46225</v>
      </c>
      <c r="D461" t="s">
        <v>137</v>
      </c>
      <c r="E461" t="s">
        <v>1105</v>
      </c>
      <c r="F461">
        <v>0</v>
      </c>
      <c r="G461" t="s">
        <v>1106</v>
      </c>
      <c r="H461" t="s">
        <v>1107</v>
      </c>
      <c r="I461" t="s">
        <v>17</v>
      </c>
      <c r="J461" t="s">
        <v>1557</v>
      </c>
      <c r="K461">
        <v>0</v>
      </c>
      <c r="L461">
        <v>0</v>
      </c>
      <c r="M461">
        <v>0</v>
      </c>
    </row>
    <row r="462" spans="1:13">
      <c r="A462">
        <v>36</v>
      </c>
      <c r="B462" t="s">
        <v>442</v>
      </c>
      <c r="C462" s="586">
        <v>46225</v>
      </c>
      <c r="D462" t="s">
        <v>137</v>
      </c>
      <c r="E462" t="s">
        <v>1109</v>
      </c>
      <c r="F462">
        <v>0</v>
      </c>
      <c r="G462" t="s">
        <v>1110</v>
      </c>
      <c r="H462" t="s">
        <v>1111</v>
      </c>
      <c r="I462" t="s">
        <v>258</v>
      </c>
      <c r="J462" t="s">
        <v>1558</v>
      </c>
      <c r="K462">
        <v>959175103.98313296</v>
      </c>
      <c r="L462">
        <v>0</v>
      </c>
      <c r="M462">
        <v>0</v>
      </c>
    </row>
    <row r="463" spans="1:13">
      <c r="A463">
        <v>37</v>
      </c>
      <c r="B463" t="s">
        <v>121</v>
      </c>
      <c r="C463" s="586">
        <v>46225</v>
      </c>
      <c r="D463" t="s">
        <v>137</v>
      </c>
      <c r="E463" t="s">
        <v>1105</v>
      </c>
      <c r="F463">
        <v>0</v>
      </c>
      <c r="G463" t="s">
        <v>1106</v>
      </c>
      <c r="H463" t="s">
        <v>1107</v>
      </c>
      <c r="I463" t="s">
        <v>17</v>
      </c>
      <c r="J463" t="s">
        <v>1559</v>
      </c>
      <c r="K463">
        <v>0</v>
      </c>
      <c r="L463">
        <v>0</v>
      </c>
      <c r="M463">
        <v>0</v>
      </c>
    </row>
    <row r="464" spans="1:13">
      <c r="A464">
        <v>37</v>
      </c>
      <c r="B464" t="s">
        <v>121</v>
      </c>
      <c r="C464" s="586">
        <v>46225</v>
      </c>
      <c r="D464" t="s">
        <v>137</v>
      </c>
      <c r="E464" t="s">
        <v>1109</v>
      </c>
      <c r="F464">
        <v>0</v>
      </c>
      <c r="G464" t="s">
        <v>1110</v>
      </c>
      <c r="H464" t="s">
        <v>1111</v>
      </c>
      <c r="I464" t="s">
        <v>258</v>
      </c>
      <c r="J464" t="s">
        <v>1560</v>
      </c>
      <c r="K464">
        <v>959175103.98313296</v>
      </c>
      <c r="L464">
        <v>0</v>
      </c>
      <c r="M464">
        <v>0</v>
      </c>
    </row>
    <row r="465" spans="1:13">
      <c r="A465">
        <v>42</v>
      </c>
      <c r="B465" t="s">
        <v>116</v>
      </c>
      <c r="C465" s="586">
        <v>46225</v>
      </c>
      <c r="D465" t="s">
        <v>137</v>
      </c>
      <c r="E465" t="s">
        <v>1184</v>
      </c>
      <c r="F465">
        <v>2</v>
      </c>
      <c r="G465" t="s">
        <v>1123</v>
      </c>
      <c r="H465" t="s">
        <v>1124</v>
      </c>
      <c r="I465" t="s">
        <v>86</v>
      </c>
      <c r="J465" t="s">
        <v>1561</v>
      </c>
      <c r="K465">
        <v>816</v>
      </c>
      <c r="L465">
        <v>12</v>
      </c>
      <c r="M465">
        <v>1632</v>
      </c>
    </row>
    <row r="466" spans="1:13">
      <c r="A466">
        <v>42</v>
      </c>
      <c r="B466" t="s">
        <v>116</v>
      </c>
      <c r="C466" s="586">
        <v>46225</v>
      </c>
      <c r="D466" t="s">
        <v>137</v>
      </c>
      <c r="E466" t="s">
        <v>1313</v>
      </c>
      <c r="F466">
        <v>1</v>
      </c>
      <c r="G466" t="s">
        <v>6</v>
      </c>
      <c r="H466" t="s">
        <v>1272</v>
      </c>
      <c r="I466" t="s">
        <v>86</v>
      </c>
      <c r="J466" t="s">
        <v>1562</v>
      </c>
      <c r="K466">
        <v>611.40000000000009</v>
      </c>
      <c r="L466">
        <v>12</v>
      </c>
      <c r="M466">
        <v>611.40000000000009</v>
      </c>
    </row>
    <row r="467" spans="1:13">
      <c r="A467">
        <v>42</v>
      </c>
      <c r="B467" t="s">
        <v>116</v>
      </c>
      <c r="C467" s="586">
        <v>46225</v>
      </c>
      <c r="D467" t="s">
        <v>137</v>
      </c>
      <c r="E467" t="s">
        <v>1105</v>
      </c>
      <c r="F467">
        <v>0</v>
      </c>
      <c r="G467" t="s">
        <v>1106</v>
      </c>
      <c r="H467" t="s">
        <v>1107</v>
      </c>
      <c r="I467" t="s">
        <v>17</v>
      </c>
      <c r="J467" t="s">
        <v>1563</v>
      </c>
      <c r="K467">
        <v>0</v>
      </c>
      <c r="L467">
        <v>0</v>
      </c>
      <c r="M467">
        <v>0</v>
      </c>
    </row>
    <row r="468" spans="1:13">
      <c r="A468">
        <v>42</v>
      </c>
      <c r="B468" t="s">
        <v>116</v>
      </c>
      <c r="C468" s="586">
        <v>46225</v>
      </c>
      <c r="D468" t="s">
        <v>137</v>
      </c>
      <c r="E468" t="s">
        <v>1109</v>
      </c>
      <c r="F468">
        <v>2243.4</v>
      </c>
      <c r="G468" t="s">
        <v>1110</v>
      </c>
      <c r="H468" t="s">
        <v>1111</v>
      </c>
      <c r="I468" t="s">
        <v>258</v>
      </c>
      <c r="J468" t="s">
        <v>1564</v>
      </c>
      <c r="K468">
        <v>959140369.38313305</v>
      </c>
      <c r="L468">
        <v>0</v>
      </c>
      <c r="M468">
        <v>2151735504674.1208</v>
      </c>
    </row>
    <row r="469" spans="1:13">
      <c r="A469">
        <v>43</v>
      </c>
      <c r="B469" t="s">
        <v>916</v>
      </c>
      <c r="C469" s="586">
        <v>46225</v>
      </c>
      <c r="D469" t="s">
        <v>137</v>
      </c>
      <c r="E469" t="s">
        <v>1113</v>
      </c>
      <c r="F469">
        <v>1</v>
      </c>
      <c r="G469" t="s">
        <v>94</v>
      </c>
      <c r="H469" t="s">
        <v>1103</v>
      </c>
      <c r="I469" t="s">
        <v>86</v>
      </c>
      <c r="J469" t="s">
        <v>1565</v>
      </c>
      <c r="K469">
        <v>666</v>
      </c>
      <c r="L469">
        <v>12</v>
      </c>
      <c r="M469">
        <v>666</v>
      </c>
    </row>
    <row r="470" spans="1:13">
      <c r="A470">
        <v>43</v>
      </c>
      <c r="B470" t="s">
        <v>916</v>
      </c>
      <c r="C470" s="586">
        <v>46225</v>
      </c>
      <c r="D470" t="s">
        <v>137</v>
      </c>
      <c r="E470" t="s">
        <v>1105</v>
      </c>
      <c r="F470">
        <v>0</v>
      </c>
      <c r="G470" t="s">
        <v>1106</v>
      </c>
      <c r="H470" t="s">
        <v>1107</v>
      </c>
      <c r="I470" t="s">
        <v>17</v>
      </c>
      <c r="J470" t="s">
        <v>1566</v>
      </c>
      <c r="K470">
        <v>0</v>
      </c>
      <c r="L470">
        <v>0</v>
      </c>
      <c r="M470">
        <v>0</v>
      </c>
    </row>
    <row r="471" spans="1:13">
      <c r="A471">
        <v>43</v>
      </c>
      <c r="B471" t="s">
        <v>916</v>
      </c>
      <c r="C471" s="586">
        <v>46225</v>
      </c>
      <c r="D471" t="s">
        <v>137</v>
      </c>
      <c r="E471" t="s">
        <v>1109</v>
      </c>
      <c r="F471">
        <v>666</v>
      </c>
      <c r="G471" t="s">
        <v>1110</v>
      </c>
      <c r="H471" t="s">
        <v>1111</v>
      </c>
      <c r="I471" t="s">
        <v>258</v>
      </c>
      <c r="J471" t="s">
        <v>1567</v>
      </c>
      <c r="K471">
        <v>959175103.98313296</v>
      </c>
      <c r="L471">
        <v>0</v>
      </c>
      <c r="M471">
        <v>638810619252.7666</v>
      </c>
    </row>
    <row r="472" spans="1:13">
      <c r="A472">
        <v>44</v>
      </c>
      <c r="B472" t="s">
        <v>367</v>
      </c>
      <c r="C472" s="586">
        <v>46225</v>
      </c>
      <c r="D472" t="s">
        <v>137</v>
      </c>
      <c r="E472" t="s">
        <v>1105</v>
      </c>
      <c r="F472">
        <v>0</v>
      </c>
      <c r="G472" t="s">
        <v>1106</v>
      </c>
      <c r="H472" t="s">
        <v>1107</v>
      </c>
      <c r="I472" t="s">
        <v>17</v>
      </c>
      <c r="J472" t="s">
        <v>1568</v>
      </c>
      <c r="K472">
        <v>0</v>
      </c>
      <c r="L472">
        <v>0</v>
      </c>
      <c r="M472">
        <v>0</v>
      </c>
    </row>
    <row r="473" spans="1:13">
      <c r="A473">
        <v>44</v>
      </c>
      <c r="B473" t="s">
        <v>367</v>
      </c>
      <c r="C473" s="586">
        <v>46225</v>
      </c>
      <c r="D473" t="s">
        <v>137</v>
      </c>
      <c r="E473" t="s">
        <v>1109</v>
      </c>
      <c r="F473">
        <v>0</v>
      </c>
      <c r="G473" t="s">
        <v>1110</v>
      </c>
      <c r="H473" t="s">
        <v>1111</v>
      </c>
      <c r="I473" t="s">
        <v>258</v>
      </c>
      <c r="J473" t="s">
        <v>1569</v>
      </c>
      <c r="K473">
        <v>959175103.98313296</v>
      </c>
      <c r="L473">
        <v>0</v>
      </c>
      <c r="M473">
        <v>0</v>
      </c>
    </row>
    <row r="474" spans="1:13">
      <c r="A474">
        <v>45</v>
      </c>
      <c r="B474" t="s">
        <v>917</v>
      </c>
      <c r="C474" s="586">
        <v>46225</v>
      </c>
      <c r="D474" t="s">
        <v>137</v>
      </c>
      <c r="E474" t="s">
        <v>1228</v>
      </c>
      <c r="F474">
        <v>1</v>
      </c>
      <c r="G474" t="s">
        <v>6</v>
      </c>
      <c r="H474" t="s">
        <v>1229</v>
      </c>
      <c r="I474" t="s">
        <v>86</v>
      </c>
      <c r="J474" t="s">
        <v>2805</v>
      </c>
      <c r="K474">
        <v>472</v>
      </c>
      <c r="L474">
        <v>10</v>
      </c>
      <c r="M474">
        <v>472</v>
      </c>
    </row>
    <row r="475" spans="1:13">
      <c r="A475">
        <v>45</v>
      </c>
      <c r="B475" t="s">
        <v>917</v>
      </c>
      <c r="C475" s="586">
        <v>46225</v>
      </c>
      <c r="D475" t="s">
        <v>137</v>
      </c>
      <c r="E475" t="s">
        <v>1105</v>
      </c>
      <c r="F475">
        <v>0</v>
      </c>
      <c r="G475" t="s">
        <v>1106</v>
      </c>
      <c r="H475" t="s">
        <v>1107</v>
      </c>
      <c r="I475" t="s">
        <v>17</v>
      </c>
      <c r="J475" t="s">
        <v>1570</v>
      </c>
      <c r="K475">
        <v>0</v>
      </c>
      <c r="L475">
        <v>0</v>
      </c>
      <c r="M475">
        <v>0</v>
      </c>
    </row>
    <row r="476" spans="1:13">
      <c r="A476">
        <v>45</v>
      </c>
      <c r="B476" t="s">
        <v>917</v>
      </c>
      <c r="C476" s="586">
        <v>46225</v>
      </c>
      <c r="D476" t="s">
        <v>137</v>
      </c>
      <c r="E476" t="s">
        <v>1109</v>
      </c>
      <c r="F476">
        <v>472</v>
      </c>
      <c r="G476" t="s">
        <v>1110</v>
      </c>
      <c r="H476" t="s">
        <v>1111</v>
      </c>
      <c r="I476" t="s">
        <v>258</v>
      </c>
      <c r="J476" t="s">
        <v>1571</v>
      </c>
      <c r="K476">
        <v>959175103.98313296</v>
      </c>
      <c r="L476">
        <v>0</v>
      </c>
      <c r="M476">
        <v>452730649080.03876</v>
      </c>
    </row>
    <row r="477" spans="1:13">
      <c r="A477">
        <v>46</v>
      </c>
      <c r="B477" t="s">
        <v>554</v>
      </c>
      <c r="C477" s="586">
        <v>46225</v>
      </c>
      <c r="D477" t="s">
        <v>137</v>
      </c>
      <c r="E477" t="s">
        <v>1105</v>
      </c>
      <c r="F477">
        <v>0</v>
      </c>
      <c r="G477" t="s">
        <v>1106</v>
      </c>
      <c r="H477" t="s">
        <v>1107</v>
      </c>
      <c r="I477" t="s">
        <v>17</v>
      </c>
      <c r="J477" t="s">
        <v>1572</v>
      </c>
      <c r="K477">
        <v>0</v>
      </c>
      <c r="L477">
        <v>0</v>
      </c>
      <c r="M477">
        <v>0</v>
      </c>
    </row>
    <row r="478" spans="1:13">
      <c r="A478">
        <v>46</v>
      </c>
      <c r="B478" t="s">
        <v>554</v>
      </c>
      <c r="C478" s="586">
        <v>46225</v>
      </c>
      <c r="D478" t="s">
        <v>137</v>
      </c>
      <c r="E478" t="s">
        <v>1109</v>
      </c>
      <c r="F478">
        <v>0</v>
      </c>
      <c r="G478" t="s">
        <v>1110</v>
      </c>
      <c r="H478" t="s">
        <v>1111</v>
      </c>
      <c r="I478" t="s">
        <v>258</v>
      </c>
      <c r="J478" t="s">
        <v>1573</v>
      </c>
      <c r="K478">
        <v>690824259.38853848</v>
      </c>
      <c r="L478">
        <v>0</v>
      </c>
      <c r="M478">
        <v>0</v>
      </c>
    </row>
    <row r="479" spans="1:13">
      <c r="A479">
        <v>47</v>
      </c>
      <c r="B479" t="s">
        <v>439</v>
      </c>
      <c r="C479" s="586">
        <v>46225</v>
      </c>
      <c r="D479" t="s">
        <v>137</v>
      </c>
      <c r="E479" t="s">
        <v>1105</v>
      </c>
      <c r="F479">
        <v>0</v>
      </c>
      <c r="G479" t="s">
        <v>1106</v>
      </c>
      <c r="H479" t="s">
        <v>1107</v>
      </c>
      <c r="I479" t="s">
        <v>17</v>
      </c>
      <c r="J479" t="s">
        <v>1574</v>
      </c>
      <c r="K479">
        <v>0</v>
      </c>
      <c r="L479">
        <v>0</v>
      </c>
      <c r="M479">
        <v>0</v>
      </c>
    </row>
    <row r="480" spans="1:13">
      <c r="A480">
        <v>47</v>
      </c>
      <c r="B480" t="s">
        <v>439</v>
      </c>
      <c r="C480" s="586">
        <v>46225</v>
      </c>
      <c r="D480" t="s">
        <v>137</v>
      </c>
      <c r="E480" t="s">
        <v>1109</v>
      </c>
      <c r="F480">
        <v>0</v>
      </c>
      <c r="G480" t="s">
        <v>1110</v>
      </c>
      <c r="H480" t="s">
        <v>1111</v>
      </c>
      <c r="I480" t="s">
        <v>258</v>
      </c>
      <c r="J480" t="s">
        <v>1575</v>
      </c>
      <c r="K480">
        <v>690824259.38853848</v>
      </c>
      <c r="L480">
        <v>0</v>
      </c>
      <c r="M480">
        <v>0</v>
      </c>
    </row>
    <row r="481" spans="1:13">
      <c r="A481">
        <v>48</v>
      </c>
      <c r="B481" t="s">
        <v>918</v>
      </c>
      <c r="C481" s="586">
        <v>46225</v>
      </c>
      <c r="D481" t="s">
        <v>137</v>
      </c>
      <c r="E481" t="s">
        <v>1184</v>
      </c>
      <c r="F481">
        <v>1</v>
      </c>
      <c r="G481" t="s">
        <v>1123</v>
      </c>
      <c r="H481" t="s">
        <v>1124</v>
      </c>
      <c r="I481" t="s">
        <v>86</v>
      </c>
      <c r="J481" t="s">
        <v>1576</v>
      </c>
      <c r="K481">
        <v>816</v>
      </c>
      <c r="L481">
        <v>12</v>
      </c>
      <c r="M481">
        <v>816</v>
      </c>
    </row>
    <row r="482" spans="1:13">
      <c r="A482">
        <v>48</v>
      </c>
      <c r="B482" t="s">
        <v>918</v>
      </c>
      <c r="C482" s="586">
        <v>46225</v>
      </c>
      <c r="D482" t="s">
        <v>137</v>
      </c>
      <c r="E482" t="s">
        <v>1281</v>
      </c>
      <c r="F482">
        <v>1</v>
      </c>
      <c r="G482" t="s">
        <v>1123</v>
      </c>
      <c r="H482" t="s">
        <v>1170</v>
      </c>
      <c r="I482" t="s">
        <v>86</v>
      </c>
      <c r="J482" t="s">
        <v>1577</v>
      </c>
      <c r="K482">
        <v>630</v>
      </c>
      <c r="L482">
        <v>10</v>
      </c>
      <c r="M482">
        <v>630</v>
      </c>
    </row>
    <row r="483" spans="1:13">
      <c r="A483">
        <v>48</v>
      </c>
      <c r="B483" t="s">
        <v>918</v>
      </c>
      <c r="C483" s="586">
        <v>46225</v>
      </c>
      <c r="D483" t="s">
        <v>137</v>
      </c>
      <c r="E483" t="s">
        <v>1313</v>
      </c>
      <c r="F483">
        <v>1</v>
      </c>
      <c r="G483" t="s">
        <v>6</v>
      </c>
      <c r="H483" t="s">
        <v>1272</v>
      </c>
      <c r="I483" t="s">
        <v>86</v>
      </c>
      <c r="J483" t="s">
        <v>2806</v>
      </c>
      <c r="K483">
        <v>611.40000000000009</v>
      </c>
      <c r="L483">
        <v>12</v>
      </c>
      <c r="M483">
        <v>611.40000000000009</v>
      </c>
    </row>
    <row r="484" spans="1:13">
      <c r="A484">
        <v>48</v>
      </c>
      <c r="B484" t="s">
        <v>918</v>
      </c>
      <c r="C484" s="586">
        <v>46225</v>
      </c>
      <c r="D484" t="s">
        <v>137</v>
      </c>
      <c r="E484" t="s">
        <v>1105</v>
      </c>
      <c r="F484">
        <v>0</v>
      </c>
      <c r="G484" t="s">
        <v>1106</v>
      </c>
      <c r="H484" t="s">
        <v>1107</v>
      </c>
      <c r="I484" t="s">
        <v>17</v>
      </c>
      <c r="J484" t="s">
        <v>1578</v>
      </c>
      <c r="K484">
        <v>0</v>
      </c>
      <c r="L484">
        <v>0</v>
      </c>
      <c r="M484">
        <v>0</v>
      </c>
    </row>
    <row r="485" spans="1:13">
      <c r="A485">
        <v>48</v>
      </c>
      <c r="B485" t="s">
        <v>918</v>
      </c>
      <c r="C485" s="586">
        <v>46225</v>
      </c>
      <c r="D485" t="s">
        <v>137</v>
      </c>
      <c r="E485" t="s">
        <v>1109</v>
      </c>
      <c r="F485">
        <v>2057.4</v>
      </c>
      <c r="G485" t="s">
        <v>1110</v>
      </c>
      <c r="H485" t="s">
        <v>1111</v>
      </c>
      <c r="I485" t="s">
        <v>258</v>
      </c>
      <c r="J485" t="s">
        <v>1579</v>
      </c>
      <c r="K485">
        <v>690824259.38853848</v>
      </c>
      <c r="L485">
        <v>0</v>
      </c>
      <c r="M485">
        <v>1421301831265.9792</v>
      </c>
    </row>
    <row r="486" spans="1:13">
      <c r="A486">
        <v>49</v>
      </c>
      <c r="B486" t="s">
        <v>1580</v>
      </c>
      <c r="C486" s="586">
        <v>46225</v>
      </c>
      <c r="D486" t="s">
        <v>137</v>
      </c>
      <c r="E486" t="s">
        <v>1105</v>
      </c>
      <c r="F486">
        <v>0</v>
      </c>
      <c r="G486" t="s">
        <v>1106</v>
      </c>
      <c r="H486" t="s">
        <v>1107</v>
      </c>
      <c r="I486" t="s">
        <v>17</v>
      </c>
      <c r="J486" t="s">
        <v>1581</v>
      </c>
      <c r="K486">
        <v>0</v>
      </c>
      <c r="L486">
        <v>0</v>
      </c>
      <c r="M486">
        <v>0</v>
      </c>
    </row>
    <row r="487" spans="1:13">
      <c r="A487">
        <v>49</v>
      </c>
      <c r="B487" t="s">
        <v>1580</v>
      </c>
      <c r="C487" s="586">
        <v>46225</v>
      </c>
      <c r="D487" t="s">
        <v>137</v>
      </c>
      <c r="E487" t="s">
        <v>1109</v>
      </c>
      <c r="F487">
        <v>0</v>
      </c>
      <c r="G487" t="s">
        <v>1110</v>
      </c>
      <c r="H487" t="s">
        <v>1111</v>
      </c>
      <c r="I487" t="s">
        <v>258</v>
      </c>
      <c r="J487" t="s">
        <v>1582</v>
      </c>
      <c r="K487">
        <v>690788057.78853834</v>
      </c>
      <c r="L487">
        <v>0</v>
      </c>
      <c r="M487">
        <v>0</v>
      </c>
    </row>
    <row r="488" spans="1:13">
      <c r="A488">
        <v>50</v>
      </c>
      <c r="B488" t="s">
        <v>506</v>
      </c>
      <c r="C488" s="586">
        <v>46225</v>
      </c>
      <c r="D488" t="s">
        <v>137</v>
      </c>
      <c r="E488" t="s">
        <v>1105</v>
      </c>
      <c r="F488">
        <v>0</v>
      </c>
      <c r="G488" t="s">
        <v>1106</v>
      </c>
      <c r="H488" t="s">
        <v>1107</v>
      </c>
      <c r="I488" t="s">
        <v>17</v>
      </c>
      <c r="J488" t="s">
        <v>1583</v>
      </c>
      <c r="K488">
        <v>0</v>
      </c>
      <c r="L488">
        <v>0</v>
      </c>
      <c r="M488">
        <v>0</v>
      </c>
    </row>
    <row r="489" spans="1:13">
      <c r="A489">
        <v>50</v>
      </c>
      <c r="B489" t="s">
        <v>506</v>
      </c>
      <c r="C489" s="586">
        <v>46225</v>
      </c>
      <c r="D489" t="s">
        <v>137</v>
      </c>
      <c r="E489" t="s">
        <v>1109</v>
      </c>
      <c r="F489">
        <v>0</v>
      </c>
      <c r="G489" t="s">
        <v>1110</v>
      </c>
      <c r="H489" t="s">
        <v>1111</v>
      </c>
      <c r="I489" t="s">
        <v>258</v>
      </c>
      <c r="J489" t="s">
        <v>1584</v>
      </c>
      <c r="K489">
        <v>690824259.38853848</v>
      </c>
      <c r="L489">
        <v>0</v>
      </c>
      <c r="M489">
        <v>0</v>
      </c>
    </row>
    <row r="490" spans="1:13">
      <c r="A490">
        <v>1</v>
      </c>
      <c r="B490" t="s">
        <v>857</v>
      </c>
      <c r="C490" s="586">
        <v>46225</v>
      </c>
      <c r="D490" t="s">
        <v>140</v>
      </c>
      <c r="E490" t="s">
        <v>1113</v>
      </c>
      <c r="F490">
        <v>2</v>
      </c>
      <c r="G490" t="s">
        <v>94</v>
      </c>
      <c r="H490" t="s">
        <v>1103</v>
      </c>
      <c r="I490" t="s">
        <v>86</v>
      </c>
      <c r="J490" t="s">
        <v>1585</v>
      </c>
      <c r="K490">
        <v>603.84</v>
      </c>
      <c r="L490">
        <v>12</v>
      </c>
      <c r="M490">
        <v>1207.68</v>
      </c>
    </row>
    <row r="491" spans="1:13">
      <c r="A491">
        <v>1</v>
      </c>
      <c r="B491" t="s">
        <v>857</v>
      </c>
      <c r="C491" s="586">
        <v>46225</v>
      </c>
      <c r="D491" t="s">
        <v>140</v>
      </c>
      <c r="E491" t="s">
        <v>1105</v>
      </c>
      <c r="F491">
        <v>0</v>
      </c>
      <c r="G491" t="s">
        <v>1106</v>
      </c>
      <c r="H491" t="s">
        <v>1107</v>
      </c>
      <c r="I491" t="s">
        <v>17</v>
      </c>
      <c r="J491" t="s">
        <v>1586</v>
      </c>
      <c r="K491">
        <v>0</v>
      </c>
      <c r="L491">
        <v>0</v>
      </c>
      <c r="M491">
        <v>0</v>
      </c>
    </row>
    <row r="492" spans="1:13">
      <c r="A492">
        <v>1</v>
      </c>
      <c r="B492" t="s">
        <v>857</v>
      </c>
      <c r="C492" s="586">
        <v>46225</v>
      </c>
      <c r="D492" t="s">
        <v>140</v>
      </c>
      <c r="E492" t="s">
        <v>1109</v>
      </c>
      <c r="F492">
        <v>1207.68</v>
      </c>
      <c r="G492" t="s">
        <v>1110</v>
      </c>
      <c r="H492" t="s">
        <v>1111</v>
      </c>
      <c r="I492" t="s">
        <v>258</v>
      </c>
      <c r="J492" t="s">
        <v>1587</v>
      </c>
      <c r="K492">
        <v>959118219.57263315</v>
      </c>
      <c r="L492">
        <v>0</v>
      </c>
      <c r="M492">
        <v>1158307891413.4775</v>
      </c>
    </row>
    <row r="493" spans="1:13">
      <c r="A493">
        <v>2</v>
      </c>
      <c r="B493" t="s">
        <v>858</v>
      </c>
      <c r="C493" s="586">
        <v>46225</v>
      </c>
      <c r="D493" t="s">
        <v>140</v>
      </c>
      <c r="E493" t="s">
        <v>1113</v>
      </c>
      <c r="F493">
        <v>2</v>
      </c>
      <c r="G493" t="s">
        <v>94</v>
      </c>
      <c r="H493" t="s">
        <v>1103</v>
      </c>
      <c r="I493" t="s">
        <v>86</v>
      </c>
      <c r="J493" t="s">
        <v>1588</v>
      </c>
      <c r="K493">
        <v>603.84</v>
      </c>
      <c r="L493">
        <v>12</v>
      </c>
      <c r="M493">
        <v>1207.68</v>
      </c>
    </row>
    <row r="494" spans="1:13">
      <c r="A494">
        <v>2</v>
      </c>
      <c r="B494" t="s">
        <v>858</v>
      </c>
      <c r="C494" s="586">
        <v>46225</v>
      </c>
      <c r="D494" t="s">
        <v>140</v>
      </c>
      <c r="E494" t="s">
        <v>1218</v>
      </c>
      <c r="F494">
        <v>2</v>
      </c>
      <c r="G494" t="s">
        <v>6</v>
      </c>
      <c r="H494" t="s">
        <v>1219</v>
      </c>
      <c r="I494" t="s">
        <v>99</v>
      </c>
      <c r="J494" t="s">
        <v>1589</v>
      </c>
      <c r="K494">
        <v>850</v>
      </c>
      <c r="L494">
        <v>15</v>
      </c>
      <c r="M494">
        <v>1700</v>
      </c>
    </row>
    <row r="495" spans="1:13">
      <c r="A495">
        <v>2</v>
      </c>
      <c r="B495" t="s">
        <v>858</v>
      </c>
      <c r="C495" s="586">
        <v>46225</v>
      </c>
      <c r="D495" t="s">
        <v>140</v>
      </c>
      <c r="E495" t="s">
        <v>1105</v>
      </c>
      <c r="F495">
        <v>0</v>
      </c>
      <c r="G495" t="s">
        <v>1106</v>
      </c>
      <c r="H495" t="s">
        <v>1107</v>
      </c>
      <c r="I495" t="s">
        <v>17</v>
      </c>
      <c r="J495" t="s">
        <v>1590</v>
      </c>
      <c r="K495">
        <v>0</v>
      </c>
      <c r="L495">
        <v>0</v>
      </c>
      <c r="M495">
        <v>0</v>
      </c>
    </row>
    <row r="496" spans="1:13">
      <c r="A496">
        <v>2</v>
      </c>
      <c r="B496" t="s">
        <v>858</v>
      </c>
      <c r="C496" s="586">
        <v>46225</v>
      </c>
      <c r="D496" t="s">
        <v>140</v>
      </c>
      <c r="E496" t="s">
        <v>1109</v>
      </c>
      <c r="F496">
        <v>2907.6800000000003</v>
      </c>
      <c r="G496" t="s">
        <v>1110</v>
      </c>
      <c r="H496" t="s">
        <v>1111</v>
      </c>
      <c r="I496" t="s">
        <v>258</v>
      </c>
      <c r="J496" t="s">
        <v>1591</v>
      </c>
      <c r="K496">
        <v>959118219.57263315</v>
      </c>
      <c r="L496">
        <v>0</v>
      </c>
      <c r="M496">
        <v>2788808864686.9541</v>
      </c>
    </row>
    <row r="497" spans="1:13">
      <c r="A497">
        <v>3</v>
      </c>
      <c r="B497" t="s">
        <v>1592</v>
      </c>
      <c r="C497" s="586">
        <v>46225</v>
      </c>
      <c r="D497" t="s">
        <v>140</v>
      </c>
      <c r="E497" t="s">
        <v>1113</v>
      </c>
      <c r="F497">
        <v>8</v>
      </c>
      <c r="G497" t="s">
        <v>94</v>
      </c>
      <c r="H497" t="s">
        <v>1103</v>
      </c>
      <c r="I497" t="s">
        <v>86</v>
      </c>
      <c r="J497" t="s">
        <v>1593</v>
      </c>
      <c r="K497">
        <v>603.84</v>
      </c>
      <c r="L497">
        <v>12</v>
      </c>
      <c r="M497">
        <v>4830.72</v>
      </c>
    </row>
    <row r="498" spans="1:13">
      <c r="A498">
        <v>3</v>
      </c>
      <c r="B498" t="s">
        <v>1592</v>
      </c>
      <c r="C498" s="586">
        <v>46225</v>
      </c>
      <c r="D498" t="s">
        <v>140</v>
      </c>
      <c r="E498" t="s">
        <v>1281</v>
      </c>
      <c r="F498">
        <v>1</v>
      </c>
      <c r="G498" t="s">
        <v>1123</v>
      </c>
      <c r="H498" t="s">
        <v>1170</v>
      </c>
      <c r="I498" t="s">
        <v>86</v>
      </c>
      <c r="J498" t="s">
        <v>1594</v>
      </c>
      <c r="K498">
        <v>630</v>
      </c>
      <c r="L498">
        <v>10</v>
      </c>
      <c r="M498">
        <v>630</v>
      </c>
    </row>
    <row r="499" spans="1:13">
      <c r="A499">
        <v>3</v>
      </c>
      <c r="B499" t="s">
        <v>1592</v>
      </c>
      <c r="C499" s="586">
        <v>46225</v>
      </c>
      <c r="D499" t="s">
        <v>140</v>
      </c>
      <c r="E499" t="s">
        <v>1226</v>
      </c>
      <c r="F499">
        <v>1</v>
      </c>
      <c r="G499" t="s">
        <v>6</v>
      </c>
      <c r="H499" t="s">
        <v>1227</v>
      </c>
      <c r="I499" t="s">
        <v>86</v>
      </c>
      <c r="J499" t="s">
        <v>2807</v>
      </c>
      <c r="K499">
        <v>717</v>
      </c>
      <c r="L499">
        <v>12</v>
      </c>
      <c r="M499">
        <v>717</v>
      </c>
    </row>
    <row r="500" spans="1:13">
      <c r="A500">
        <v>3</v>
      </c>
      <c r="B500" t="s">
        <v>1592</v>
      </c>
      <c r="C500" s="586">
        <v>46225</v>
      </c>
      <c r="D500" t="s">
        <v>140</v>
      </c>
      <c r="E500" t="s">
        <v>1228</v>
      </c>
      <c r="F500">
        <v>2</v>
      </c>
      <c r="G500" t="s">
        <v>6</v>
      </c>
      <c r="H500" t="s">
        <v>1229</v>
      </c>
      <c r="I500" t="s">
        <v>86</v>
      </c>
      <c r="J500" t="s">
        <v>1595</v>
      </c>
      <c r="K500">
        <v>472</v>
      </c>
      <c r="L500">
        <v>10</v>
      </c>
      <c r="M500">
        <v>944</v>
      </c>
    </row>
    <row r="501" spans="1:13">
      <c r="A501">
        <v>3</v>
      </c>
      <c r="B501" t="s">
        <v>1592</v>
      </c>
      <c r="C501" s="586">
        <v>46225</v>
      </c>
      <c r="D501" t="s">
        <v>140</v>
      </c>
      <c r="E501" t="s">
        <v>1126</v>
      </c>
      <c r="F501">
        <v>5</v>
      </c>
      <c r="G501" t="s">
        <v>404</v>
      </c>
      <c r="H501" t="s">
        <v>1127</v>
      </c>
      <c r="I501" t="s">
        <v>235</v>
      </c>
      <c r="J501" t="s">
        <v>2808</v>
      </c>
      <c r="K501">
        <v>270</v>
      </c>
      <c r="L501">
        <v>1</v>
      </c>
      <c r="M501">
        <v>1350</v>
      </c>
    </row>
    <row r="502" spans="1:13">
      <c r="A502">
        <v>3</v>
      </c>
      <c r="B502" t="s">
        <v>1592</v>
      </c>
      <c r="C502" s="586">
        <v>46225</v>
      </c>
      <c r="D502" t="s">
        <v>140</v>
      </c>
      <c r="E502" t="s">
        <v>1105</v>
      </c>
      <c r="F502">
        <v>5</v>
      </c>
      <c r="G502" t="s">
        <v>1106</v>
      </c>
      <c r="H502" t="s">
        <v>1107</v>
      </c>
      <c r="I502" t="s">
        <v>17</v>
      </c>
      <c r="J502" t="s">
        <v>1596</v>
      </c>
      <c r="K502">
        <v>0</v>
      </c>
      <c r="L502">
        <v>0</v>
      </c>
      <c r="M502">
        <v>0</v>
      </c>
    </row>
    <row r="503" spans="1:13">
      <c r="A503">
        <v>3</v>
      </c>
      <c r="B503" t="s">
        <v>1592</v>
      </c>
      <c r="C503" s="586">
        <v>46225</v>
      </c>
      <c r="D503" t="s">
        <v>140</v>
      </c>
      <c r="E503" t="s">
        <v>1109</v>
      </c>
      <c r="F503">
        <v>8471.7200000000012</v>
      </c>
      <c r="G503" t="s">
        <v>1110</v>
      </c>
      <c r="H503" t="s">
        <v>1111</v>
      </c>
      <c r="I503" t="s">
        <v>258</v>
      </c>
      <c r="J503" t="s">
        <v>1597</v>
      </c>
      <c r="K503">
        <v>959118219.57263315</v>
      </c>
      <c r="L503">
        <v>0</v>
      </c>
      <c r="M503">
        <v>8125381003117.8691</v>
      </c>
    </row>
    <row r="504" spans="1:13">
      <c r="A504">
        <v>4</v>
      </c>
      <c r="B504" t="s">
        <v>861</v>
      </c>
      <c r="C504" s="586">
        <v>46225</v>
      </c>
      <c r="D504" t="s">
        <v>140</v>
      </c>
      <c r="E504" t="s">
        <v>1113</v>
      </c>
      <c r="F504">
        <v>1</v>
      </c>
      <c r="G504" t="s">
        <v>94</v>
      </c>
      <c r="H504" t="s">
        <v>1103</v>
      </c>
      <c r="I504" t="s">
        <v>86</v>
      </c>
      <c r="J504" t="s">
        <v>1598</v>
      </c>
      <c r="K504">
        <v>603.84</v>
      </c>
      <c r="L504">
        <v>12</v>
      </c>
      <c r="M504">
        <v>603.84</v>
      </c>
    </row>
    <row r="505" spans="1:13">
      <c r="A505">
        <v>4</v>
      </c>
      <c r="B505" t="s">
        <v>861</v>
      </c>
      <c r="C505" s="586">
        <v>46225</v>
      </c>
      <c r="D505" t="s">
        <v>140</v>
      </c>
      <c r="E505" t="s">
        <v>1105</v>
      </c>
      <c r="F505">
        <v>0</v>
      </c>
      <c r="G505" t="s">
        <v>1106</v>
      </c>
      <c r="H505" t="s">
        <v>1107</v>
      </c>
      <c r="I505" t="s">
        <v>17</v>
      </c>
      <c r="J505" t="s">
        <v>1599</v>
      </c>
      <c r="K505">
        <v>0</v>
      </c>
      <c r="L505">
        <v>0</v>
      </c>
      <c r="M505">
        <v>0</v>
      </c>
    </row>
    <row r="506" spans="1:13">
      <c r="A506">
        <v>4</v>
      </c>
      <c r="B506" t="s">
        <v>861</v>
      </c>
      <c r="C506" s="586">
        <v>46225</v>
      </c>
      <c r="D506" t="s">
        <v>140</v>
      </c>
      <c r="E506" t="s">
        <v>1109</v>
      </c>
      <c r="F506">
        <v>603.84</v>
      </c>
      <c r="G506" t="s">
        <v>1110</v>
      </c>
      <c r="H506" t="s">
        <v>1111</v>
      </c>
      <c r="I506" t="s">
        <v>258</v>
      </c>
      <c r="J506" t="s">
        <v>1600</v>
      </c>
      <c r="K506">
        <v>959118219.57263315</v>
      </c>
      <c r="L506">
        <v>0</v>
      </c>
      <c r="M506">
        <v>579153945706.73877</v>
      </c>
    </row>
    <row r="507" spans="1:13">
      <c r="A507">
        <v>5</v>
      </c>
      <c r="B507" t="s">
        <v>863</v>
      </c>
      <c r="C507" s="586">
        <v>46225</v>
      </c>
      <c r="D507" t="s">
        <v>140</v>
      </c>
      <c r="E507" t="s">
        <v>1113</v>
      </c>
      <c r="F507">
        <v>9</v>
      </c>
      <c r="G507" t="s">
        <v>94</v>
      </c>
      <c r="H507" t="s">
        <v>1103</v>
      </c>
      <c r="I507" t="s">
        <v>86</v>
      </c>
      <c r="J507" t="s">
        <v>1601</v>
      </c>
      <c r="K507">
        <v>603.84</v>
      </c>
      <c r="L507">
        <v>12</v>
      </c>
      <c r="M507">
        <v>5434.56</v>
      </c>
    </row>
    <row r="508" spans="1:13">
      <c r="A508">
        <v>5</v>
      </c>
      <c r="B508" t="s">
        <v>863</v>
      </c>
      <c r="C508" s="586">
        <v>46225</v>
      </c>
      <c r="D508" t="s">
        <v>140</v>
      </c>
      <c r="E508" t="s">
        <v>1105</v>
      </c>
      <c r="F508">
        <v>0</v>
      </c>
      <c r="G508" t="s">
        <v>1106</v>
      </c>
      <c r="H508" t="s">
        <v>1107</v>
      </c>
      <c r="I508" t="s">
        <v>17</v>
      </c>
      <c r="J508" t="s">
        <v>1602</v>
      </c>
      <c r="K508">
        <v>0</v>
      </c>
      <c r="L508">
        <v>0</v>
      </c>
      <c r="M508">
        <v>0</v>
      </c>
    </row>
    <row r="509" spans="1:13">
      <c r="A509">
        <v>5</v>
      </c>
      <c r="B509" t="s">
        <v>863</v>
      </c>
      <c r="C509" s="586">
        <v>46225</v>
      </c>
      <c r="D509" t="s">
        <v>140</v>
      </c>
      <c r="E509" t="s">
        <v>1109</v>
      </c>
      <c r="F509">
        <v>5434.56</v>
      </c>
      <c r="G509" t="s">
        <v>1110</v>
      </c>
      <c r="H509" t="s">
        <v>1111</v>
      </c>
      <c r="I509" t="s">
        <v>258</v>
      </c>
      <c r="J509" t="s">
        <v>1603</v>
      </c>
      <c r="K509">
        <v>959118219.57263315</v>
      </c>
      <c r="L509">
        <v>0</v>
      </c>
      <c r="M509">
        <v>5212385511360.6494</v>
      </c>
    </row>
    <row r="510" spans="1:13">
      <c r="A510">
        <v>6</v>
      </c>
      <c r="B510" t="s">
        <v>864</v>
      </c>
      <c r="C510" s="586">
        <v>46225</v>
      </c>
      <c r="D510" t="s">
        <v>140</v>
      </c>
      <c r="E510" t="s">
        <v>1105</v>
      </c>
      <c r="F510">
        <v>0</v>
      </c>
      <c r="G510" t="s">
        <v>1106</v>
      </c>
      <c r="H510" t="s">
        <v>1107</v>
      </c>
      <c r="I510" t="s">
        <v>17</v>
      </c>
      <c r="J510" t="s">
        <v>1604</v>
      </c>
      <c r="K510">
        <v>0</v>
      </c>
      <c r="L510">
        <v>0</v>
      </c>
      <c r="M510">
        <v>0</v>
      </c>
    </row>
    <row r="511" spans="1:13">
      <c r="A511">
        <v>6</v>
      </c>
      <c r="B511" t="s">
        <v>864</v>
      </c>
      <c r="C511" s="586">
        <v>46225</v>
      </c>
      <c r="D511" t="s">
        <v>140</v>
      </c>
      <c r="E511" t="s">
        <v>1109</v>
      </c>
      <c r="F511">
        <v>0</v>
      </c>
      <c r="G511" t="s">
        <v>1110</v>
      </c>
      <c r="H511" t="s">
        <v>1111</v>
      </c>
      <c r="I511" t="s">
        <v>258</v>
      </c>
      <c r="J511" t="s">
        <v>1605</v>
      </c>
      <c r="K511">
        <v>959118219.57263315</v>
      </c>
      <c r="L511">
        <v>0</v>
      </c>
      <c r="M511">
        <v>0</v>
      </c>
    </row>
    <row r="512" spans="1:13">
      <c r="A512">
        <v>7</v>
      </c>
      <c r="B512" t="s">
        <v>874</v>
      </c>
      <c r="C512" s="586">
        <v>46225</v>
      </c>
      <c r="D512" t="s">
        <v>140</v>
      </c>
      <c r="E512" t="s">
        <v>1113</v>
      </c>
      <c r="F512">
        <v>3</v>
      </c>
      <c r="G512" t="s">
        <v>94</v>
      </c>
      <c r="H512" t="s">
        <v>1103</v>
      </c>
      <c r="I512" t="s">
        <v>86</v>
      </c>
      <c r="J512" t="s">
        <v>1606</v>
      </c>
      <c r="K512">
        <v>603.84</v>
      </c>
      <c r="L512">
        <v>12</v>
      </c>
      <c r="M512">
        <v>1811.52</v>
      </c>
    </row>
    <row r="513" spans="1:13">
      <c r="A513">
        <v>7</v>
      </c>
      <c r="B513" t="s">
        <v>874</v>
      </c>
      <c r="C513" s="586">
        <v>46225</v>
      </c>
      <c r="D513" t="s">
        <v>140</v>
      </c>
      <c r="E513" t="s">
        <v>1105</v>
      </c>
      <c r="F513">
        <v>0</v>
      </c>
      <c r="G513" t="s">
        <v>1106</v>
      </c>
      <c r="H513" t="s">
        <v>1107</v>
      </c>
      <c r="I513" t="s">
        <v>17</v>
      </c>
      <c r="J513" t="s">
        <v>1607</v>
      </c>
      <c r="K513">
        <v>0</v>
      </c>
      <c r="L513">
        <v>0</v>
      </c>
      <c r="M513">
        <v>0</v>
      </c>
    </row>
    <row r="514" spans="1:13">
      <c r="A514">
        <v>7</v>
      </c>
      <c r="B514" t="s">
        <v>874</v>
      </c>
      <c r="C514" s="586">
        <v>46225</v>
      </c>
      <c r="D514" t="s">
        <v>140</v>
      </c>
      <c r="E514" t="s">
        <v>1109</v>
      </c>
      <c r="F514">
        <v>1811.52</v>
      </c>
      <c r="G514" t="s">
        <v>1110</v>
      </c>
      <c r="H514" t="s">
        <v>1111</v>
      </c>
      <c r="I514" t="s">
        <v>258</v>
      </c>
      <c r="J514" t="s">
        <v>1608</v>
      </c>
      <c r="K514">
        <v>959118219.57263315</v>
      </c>
      <c r="L514">
        <v>0</v>
      </c>
      <c r="M514">
        <v>1737461837120.2163</v>
      </c>
    </row>
    <row r="515" spans="1:13">
      <c r="A515">
        <v>8</v>
      </c>
      <c r="B515" t="s">
        <v>865</v>
      </c>
      <c r="C515" s="586">
        <v>46225</v>
      </c>
      <c r="D515" t="s">
        <v>140</v>
      </c>
      <c r="E515" t="s">
        <v>1113</v>
      </c>
      <c r="F515">
        <v>1</v>
      </c>
      <c r="G515" t="s">
        <v>94</v>
      </c>
      <c r="H515" t="s">
        <v>1103</v>
      </c>
      <c r="I515" t="s">
        <v>86</v>
      </c>
      <c r="J515" t="s">
        <v>1609</v>
      </c>
      <c r="K515">
        <v>603.84</v>
      </c>
      <c r="L515">
        <v>12</v>
      </c>
      <c r="M515">
        <v>603.84</v>
      </c>
    </row>
    <row r="516" spans="1:13">
      <c r="A516">
        <v>8</v>
      </c>
      <c r="B516" t="s">
        <v>865</v>
      </c>
      <c r="C516" s="586">
        <v>46225</v>
      </c>
      <c r="D516" t="s">
        <v>140</v>
      </c>
      <c r="E516" t="s">
        <v>1105</v>
      </c>
      <c r="F516">
        <v>0</v>
      </c>
      <c r="G516" t="s">
        <v>1106</v>
      </c>
      <c r="H516" t="s">
        <v>1107</v>
      </c>
      <c r="I516" t="s">
        <v>17</v>
      </c>
      <c r="J516" t="s">
        <v>1610</v>
      </c>
      <c r="K516">
        <v>0</v>
      </c>
      <c r="L516">
        <v>0</v>
      </c>
      <c r="M516">
        <v>0</v>
      </c>
    </row>
    <row r="517" spans="1:13">
      <c r="A517">
        <v>8</v>
      </c>
      <c r="B517" t="s">
        <v>865</v>
      </c>
      <c r="C517" s="586">
        <v>46225</v>
      </c>
      <c r="D517" t="s">
        <v>140</v>
      </c>
      <c r="E517" t="s">
        <v>1109</v>
      </c>
      <c r="F517">
        <v>603.84</v>
      </c>
      <c r="G517" t="s">
        <v>1110</v>
      </c>
      <c r="H517" t="s">
        <v>1111</v>
      </c>
      <c r="I517" t="s">
        <v>258</v>
      </c>
      <c r="J517" t="s">
        <v>1611</v>
      </c>
      <c r="K517">
        <v>959118219.57263315</v>
      </c>
      <c r="L517">
        <v>0</v>
      </c>
      <c r="M517">
        <v>579153945706.73877</v>
      </c>
    </row>
    <row r="518" spans="1:13">
      <c r="A518">
        <v>9</v>
      </c>
      <c r="B518" t="s">
        <v>866</v>
      </c>
      <c r="C518" s="586">
        <v>46225</v>
      </c>
      <c r="D518" t="s">
        <v>140</v>
      </c>
      <c r="E518" t="s">
        <v>1113</v>
      </c>
      <c r="F518">
        <v>2</v>
      </c>
      <c r="G518" t="s">
        <v>94</v>
      </c>
      <c r="H518" t="s">
        <v>1103</v>
      </c>
      <c r="I518" t="s">
        <v>86</v>
      </c>
      <c r="J518" t="s">
        <v>1612</v>
      </c>
      <c r="K518">
        <v>603.84</v>
      </c>
      <c r="L518">
        <v>12</v>
      </c>
      <c r="M518">
        <v>1207.68</v>
      </c>
    </row>
    <row r="519" spans="1:13">
      <c r="A519">
        <v>9</v>
      </c>
      <c r="B519" t="s">
        <v>866</v>
      </c>
      <c r="C519" s="586">
        <v>46225</v>
      </c>
      <c r="D519" t="s">
        <v>140</v>
      </c>
      <c r="E519" t="s">
        <v>1126</v>
      </c>
      <c r="F519">
        <v>5</v>
      </c>
      <c r="G519" t="s">
        <v>404</v>
      </c>
      <c r="H519" t="s">
        <v>1127</v>
      </c>
      <c r="I519" t="s">
        <v>235</v>
      </c>
      <c r="J519" t="s">
        <v>2809</v>
      </c>
      <c r="K519">
        <v>270</v>
      </c>
      <c r="L519">
        <v>1</v>
      </c>
      <c r="M519">
        <v>1350</v>
      </c>
    </row>
    <row r="520" spans="1:13">
      <c r="A520">
        <v>9</v>
      </c>
      <c r="B520" t="s">
        <v>866</v>
      </c>
      <c r="C520" s="586">
        <v>46225</v>
      </c>
      <c r="D520" t="s">
        <v>140</v>
      </c>
      <c r="E520" t="s">
        <v>1105</v>
      </c>
      <c r="F520">
        <v>5</v>
      </c>
      <c r="G520" t="s">
        <v>1106</v>
      </c>
      <c r="H520" t="s">
        <v>1107</v>
      </c>
      <c r="I520" t="s">
        <v>17</v>
      </c>
      <c r="J520" t="s">
        <v>1613</v>
      </c>
      <c r="K520">
        <v>0</v>
      </c>
      <c r="L520">
        <v>0</v>
      </c>
      <c r="M520">
        <v>0</v>
      </c>
    </row>
    <row r="521" spans="1:13">
      <c r="A521">
        <v>9</v>
      </c>
      <c r="B521" t="s">
        <v>866</v>
      </c>
      <c r="C521" s="586">
        <v>46225</v>
      </c>
      <c r="D521" t="s">
        <v>140</v>
      </c>
      <c r="E521" t="s">
        <v>1109</v>
      </c>
      <c r="F521">
        <v>2557.6800000000003</v>
      </c>
      <c r="G521" t="s">
        <v>1110</v>
      </c>
      <c r="H521" t="s">
        <v>1111</v>
      </c>
      <c r="I521" t="s">
        <v>258</v>
      </c>
      <c r="J521" t="s">
        <v>1614</v>
      </c>
      <c r="K521">
        <v>959118219.57263315</v>
      </c>
      <c r="L521">
        <v>0</v>
      </c>
      <c r="M521">
        <v>2453117487836.5327</v>
      </c>
    </row>
    <row r="522" spans="1:13">
      <c r="A522">
        <v>10</v>
      </c>
      <c r="B522" t="s">
        <v>862</v>
      </c>
      <c r="C522" s="586">
        <v>46225</v>
      </c>
      <c r="D522" t="s">
        <v>140</v>
      </c>
      <c r="E522" t="s">
        <v>1105</v>
      </c>
      <c r="F522">
        <v>0</v>
      </c>
      <c r="G522" t="s">
        <v>1106</v>
      </c>
      <c r="H522" t="s">
        <v>1107</v>
      </c>
      <c r="I522" t="s">
        <v>17</v>
      </c>
      <c r="J522" t="s">
        <v>1615</v>
      </c>
      <c r="K522">
        <v>0</v>
      </c>
      <c r="L522">
        <v>0</v>
      </c>
      <c r="M522">
        <v>0</v>
      </c>
    </row>
    <row r="523" spans="1:13">
      <c r="A523">
        <v>10</v>
      </c>
      <c r="B523" t="s">
        <v>862</v>
      </c>
      <c r="C523" s="586">
        <v>46225</v>
      </c>
      <c r="D523" t="s">
        <v>140</v>
      </c>
      <c r="E523" t="s">
        <v>1109</v>
      </c>
      <c r="F523">
        <v>0</v>
      </c>
      <c r="G523" t="s">
        <v>1110</v>
      </c>
      <c r="H523" t="s">
        <v>1111</v>
      </c>
      <c r="I523" t="s">
        <v>258</v>
      </c>
      <c r="J523" t="s">
        <v>1616</v>
      </c>
      <c r="K523">
        <v>959118219.57263315</v>
      </c>
      <c r="L523">
        <v>0</v>
      </c>
      <c r="M523">
        <v>0</v>
      </c>
    </row>
    <row r="524" spans="1:13">
      <c r="A524">
        <v>11</v>
      </c>
      <c r="B524" t="s">
        <v>436</v>
      </c>
      <c r="C524" s="586">
        <v>46225</v>
      </c>
      <c r="D524" t="s">
        <v>140</v>
      </c>
      <c r="E524" t="s">
        <v>1113</v>
      </c>
      <c r="F524">
        <v>2</v>
      </c>
      <c r="G524" t="s">
        <v>94</v>
      </c>
      <c r="H524" t="s">
        <v>1103</v>
      </c>
      <c r="I524" t="s">
        <v>86</v>
      </c>
      <c r="J524" t="s">
        <v>1617</v>
      </c>
      <c r="K524">
        <v>603.84</v>
      </c>
      <c r="L524">
        <v>12</v>
      </c>
      <c r="M524">
        <v>1207.68</v>
      </c>
    </row>
    <row r="525" spans="1:13">
      <c r="A525">
        <v>11</v>
      </c>
      <c r="B525" t="s">
        <v>436</v>
      </c>
      <c r="C525" s="586">
        <v>46225</v>
      </c>
      <c r="D525" t="s">
        <v>140</v>
      </c>
      <c r="E525" t="s">
        <v>1105</v>
      </c>
      <c r="F525">
        <v>0</v>
      </c>
      <c r="G525" t="s">
        <v>1106</v>
      </c>
      <c r="H525" t="s">
        <v>1107</v>
      </c>
      <c r="I525" t="s">
        <v>17</v>
      </c>
      <c r="J525" t="s">
        <v>1618</v>
      </c>
      <c r="K525">
        <v>0</v>
      </c>
      <c r="L525">
        <v>0</v>
      </c>
      <c r="M525">
        <v>0</v>
      </c>
    </row>
    <row r="526" spans="1:13">
      <c r="A526">
        <v>11</v>
      </c>
      <c r="B526" t="s">
        <v>436</v>
      </c>
      <c r="C526" s="586">
        <v>46225</v>
      </c>
      <c r="D526" t="s">
        <v>140</v>
      </c>
      <c r="E526" t="s">
        <v>1353</v>
      </c>
      <c r="F526">
        <v>1</v>
      </c>
      <c r="G526" t="s">
        <v>256</v>
      </c>
      <c r="H526" t="s">
        <v>1354</v>
      </c>
      <c r="I526" t="s">
        <v>522</v>
      </c>
      <c r="J526" t="s">
        <v>2810</v>
      </c>
      <c r="K526">
        <v>192</v>
      </c>
      <c r="L526">
        <v>0</v>
      </c>
      <c r="M526">
        <v>192</v>
      </c>
    </row>
    <row r="527" spans="1:13">
      <c r="A527">
        <v>11</v>
      </c>
      <c r="B527" t="s">
        <v>436</v>
      </c>
      <c r="C527" s="586">
        <v>46225</v>
      </c>
      <c r="D527" t="s">
        <v>140</v>
      </c>
      <c r="E527" t="s">
        <v>1109</v>
      </c>
      <c r="F527">
        <v>1399.68</v>
      </c>
      <c r="G527" t="s">
        <v>1110</v>
      </c>
      <c r="H527" t="s">
        <v>1111</v>
      </c>
      <c r="I527" t="s">
        <v>258</v>
      </c>
      <c r="J527" t="s">
        <v>1619</v>
      </c>
      <c r="K527">
        <v>959118219.57263315</v>
      </c>
      <c r="L527">
        <v>0</v>
      </c>
      <c r="M527">
        <v>1342458589571.4233</v>
      </c>
    </row>
    <row r="528" spans="1:13">
      <c r="A528">
        <v>12</v>
      </c>
      <c r="B528" t="s">
        <v>868</v>
      </c>
      <c r="C528" s="586">
        <v>46225</v>
      </c>
      <c r="D528" t="s">
        <v>140</v>
      </c>
      <c r="E528" t="s">
        <v>1113</v>
      </c>
      <c r="F528">
        <v>2</v>
      </c>
      <c r="G528" t="s">
        <v>94</v>
      </c>
      <c r="H528" t="s">
        <v>1103</v>
      </c>
      <c r="I528" t="s">
        <v>86</v>
      </c>
      <c r="J528" t="s">
        <v>1620</v>
      </c>
      <c r="K528">
        <v>603.84</v>
      </c>
      <c r="L528">
        <v>12</v>
      </c>
      <c r="M528">
        <v>1207.68</v>
      </c>
    </row>
    <row r="529" spans="1:13">
      <c r="A529">
        <v>12</v>
      </c>
      <c r="B529" t="s">
        <v>868</v>
      </c>
      <c r="C529" s="586">
        <v>46225</v>
      </c>
      <c r="D529" t="s">
        <v>140</v>
      </c>
      <c r="E529" t="s">
        <v>1105</v>
      </c>
      <c r="F529">
        <v>0</v>
      </c>
      <c r="G529" t="s">
        <v>1106</v>
      </c>
      <c r="H529" t="s">
        <v>1107</v>
      </c>
      <c r="I529" t="s">
        <v>17</v>
      </c>
      <c r="J529" t="s">
        <v>1621</v>
      </c>
      <c r="K529">
        <v>0</v>
      </c>
      <c r="L529">
        <v>0</v>
      </c>
      <c r="M529">
        <v>0</v>
      </c>
    </row>
    <row r="530" spans="1:13">
      <c r="A530">
        <v>12</v>
      </c>
      <c r="B530" t="s">
        <v>868</v>
      </c>
      <c r="C530" s="586">
        <v>46225</v>
      </c>
      <c r="D530" t="s">
        <v>140</v>
      </c>
      <c r="E530" t="s">
        <v>1109</v>
      </c>
      <c r="F530">
        <v>1207.68</v>
      </c>
      <c r="G530" t="s">
        <v>1110</v>
      </c>
      <c r="H530" t="s">
        <v>1111</v>
      </c>
      <c r="I530" t="s">
        <v>258</v>
      </c>
      <c r="J530" t="s">
        <v>1622</v>
      </c>
      <c r="K530">
        <v>959118219.57263315</v>
      </c>
      <c r="L530">
        <v>0</v>
      </c>
      <c r="M530">
        <v>1158307891413.4775</v>
      </c>
    </row>
    <row r="531" spans="1:13">
      <c r="A531">
        <v>13</v>
      </c>
      <c r="B531" t="s">
        <v>869</v>
      </c>
      <c r="C531" s="586">
        <v>46225</v>
      </c>
      <c r="D531" t="s">
        <v>140</v>
      </c>
      <c r="E531" t="s">
        <v>1113</v>
      </c>
      <c r="F531">
        <v>3</v>
      </c>
      <c r="G531" t="s">
        <v>94</v>
      </c>
      <c r="H531" t="s">
        <v>1103</v>
      </c>
      <c r="I531" t="s">
        <v>86</v>
      </c>
      <c r="J531" t="s">
        <v>1623</v>
      </c>
      <c r="K531">
        <v>603.84</v>
      </c>
      <c r="L531">
        <v>12</v>
      </c>
      <c r="M531">
        <v>1811.52</v>
      </c>
    </row>
    <row r="532" spans="1:13">
      <c r="A532">
        <v>13</v>
      </c>
      <c r="B532" t="s">
        <v>869</v>
      </c>
      <c r="C532" s="586">
        <v>46225</v>
      </c>
      <c r="D532" t="s">
        <v>140</v>
      </c>
      <c r="E532" t="s">
        <v>1184</v>
      </c>
      <c r="F532">
        <v>1</v>
      </c>
      <c r="G532" t="s">
        <v>1123</v>
      </c>
      <c r="H532" t="s">
        <v>1124</v>
      </c>
      <c r="I532" t="s">
        <v>86</v>
      </c>
      <c r="J532" t="s">
        <v>1624</v>
      </c>
      <c r="K532">
        <v>816</v>
      </c>
      <c r="L532">
        <v>12</v>
      </c>
      <c r="M532">
        <v>816</v>
      </c>
    </row>
    <row r="533" spans="1:13">
      <c r="A533">
        <v>13</v>
      </c>
      <c r="B533" t="s">
        <v>869</v>
      </c>
      <c r="C533" s="586">
        <v>46225</v>
      </c>
      <c r="D533" t="s">
        <v>140</v>
      </c>
      <c r="E533" t="s">
        <v>1105</v>
      </c>
      <c r="F533">
        <v>0</v>
      </c>
      <c r="G533" t="s">
        <v>1106</v>
      </c>
      <c r="H533" t="s">
        <v>1107</v>
      </c>
      <c r="I533" t="s">
        <v>17</v>
      </c>
      <c r="J533" t="s">
        <v>1625</v>
      </c>
      <c r="K533">
        <v>0</v>
      </c>
      <c r="L533">
        <v>0</v>
      </c>
      <c r="M533">
        <v>0</v>
      </c>
    </row>
    <row r="534" spans="1:13">
      <c r="A534">
        <v>13</v>
      </c>
      <c r="B534" t="s">
        <v>869</v>
      </c>
      <c r="C534" s="586">
        <v>46225</v>
      </c>
      <c r="D534" t="s">
        <v>140</v>
      </c>
      <c r="E534" t="s">
        <v>1353</v>
      </c>
      <c r="F534">
        <v>1</v>
      </c>
      <c r="G534" t="s">
        <v>256</v>
      </c>
      <c r="H534" t="s">
        <v>1354</v>
      </c>
      <c r="I534" t="s">
        <v>522</v>
      </c>
      <c r="J534" t="s">
        <v>2811</v>
      </c>
      <c r="K534">
        <v>192</v>
      </c>
      <c r="L534">
        <v>0</v>
      </c>
      <c r="M534">
        <v>192</v>
      </c>
    </row>
    <row r="535" spans="1:13">
      <c r="A535">
        <v>13</v>
      </c>
      <c r="B535" t="s">
        <v>869</v>
      </c>
      <c r="C535" s="586">
        <v>46225</v>
      </c>
      <c r="D535" t="s">
        <v>140</v>
      </c>
      <c r="E535" t="s">
        <v>1109</v>
      </c>
      <c r="F535">
        <v>2819.52</v>
      </c>
      <c r="G535" t="s">
        <v>1110</v>
      </c>
      <c r="H535" t="s">
        <v>1111</v>
      </c>
      <c r="I535" t="s">
        <v>258</v>
      </c>
      <c r="J535" t="s">
        <v>1626</v>
      </c>
      <c r="K535">
        <v>959118219.57263315</v>
      </c>
      <c r="L535">
        <v>0</v>
      </c>
      <c r="M535">
        <v>2704253002449.4307</v>
      </c>
    </row>
    <row r="536" spans="1:13">
      <c r="A536">
        <v>14</v>
      </c>
      <c r="B536" t="s">
        <v>871</v>
      </c>
      <c r="C536" s="586">
        <v>46225</v>
      </c>
      <c r="D536" t="s">
        <v>140</v>
      </c>
      <c r="E536" t="s">
        <v>1113</v>
      </c>
      <c r="F536">
        <v>10</v>
      </c>
      <c r="G536" t="s">
        <v>94</v>
      </c>
      <c r="H536" t="s">
        <v>1103</v>
      </c>
      <c r="I536" t="s">
        <v>86</v>
      </c>
      <c r="J536" t="s">
        <v>1627</v>
      </c>
      <c r="K536">
        <v>603.84</v>
      </c>
      <c r="L536">
        <v>12</v>
      </c>
      <c r="M536">
        <v>6038.4000000000005</v>
      </c>
    </row>
    <row r="537" spans="1:13">
      <c r="A537">
        <v>14</v>
      </c>
      <c r="B537" t="s">
        <v>871</v>
      </c>
      <c r="C537" s="586">
        <v>46225</v>
      </c>
      <c r="D537" t="s">
        <v>140</v>
      </c>
      <c r="E537" t="s">
        <v>1224</v>
      </c>
      <c r="F537">
        <v>1</v>
      </c>
      <c r="G537" t="s">
        <v>1123</v>
      </c>
      <c r="H537" t="s">
        <v>1225</v>
      </c>
      <c r="I537" t="s">
        <v>99</v>
      </c>
      <c r="J537" t="s">
        <v>1628</v>
      </c>
      <c r="K537">
        <v>1000</v>
      </c>
      <c r="L537">
        <v>15</v>
      </c>
      <c r="M537">
        <v>1000</v>
      </c>
    </row>
    <row r="538" spans="1:13">
      <c r="A538">
        <v>14</v>
      </c>
      <c r="B538" t="s">
        <v>871</v>
      </c>
      <c r="C538" s="586">
        <v>46225</v>
      </c>
      <c r="D538" t="s">
        <v>140</v>
      </c>
      <c r="E538" t="s">
        <v>1313</v>
      </c>
      <c r="F538">
        <v>1</v>
      </c>
      <c r="G538" t="s">
        <v>6</v>
      </c>
      <c r="H538" t="s">
        <v>1272</v>
      </c>
      <c r="I538" t="s">
        <v>86</v>
      </c>
      <c r="J538" t="s">
        <v>2812</v>
      </c>
      <c r="K538">
        <v>611.40000000000009</v>
      </c>
      <c r="L538">
        <v>12</v>
      </c>
      <c r="M538">
        <v>611.40000000000009</v>
      </c>
    </row>
    <row r="539" spans="1:13">
      <c r="A539">
        <v>14</v>
      </c>
      <c r="B539" t="s">
        <v>871</v>
      </c>
      <c r="C539" s="586">
        <v>46225</v>
      </c>
      <c r="D539" t="s">
        <v>140</v>
      </c>
      <c r="E539" t="s">
        <v>1126</v>
      </c>
      <c r="F539">
        <v>10</v>
      </c>
      <c r="G539" t="s">
        <v>404</v>
      </c>
      <c r="H539" t="s">
        <v>1127</v>
      </c>
      <c r="I539" t="s">
        <v>235</v>
      </c>
      <c r="J539" t="s">
        <v>2813</v>
      </c>
      <c r="K539">
        <v>270</v>
      </c>
      <c r="L539">
        <v>1</v>
      </c>
      <c r="M539">
        <v>2700</v>
      </c>
    </row>
    <row r="540" spans="1:13">
      <c r="A540">
        <v>14</v>
      </c>
      <c r="B540" t="s">
        <v>871</v>
      </c>
      <c r="C540" s="586">
        <v>46225</v>
      </c>
      <c r="D540" t="s">
        <v>140</v>
      </c>
      <c r="E540" t="s">
        <v>1105</v>
      </c>
      <c r="F540">
        <v>10</v>
      </c>
      <c r="G540" t="s">
        <v>1106</v>
      </c>
      <c r="H540" t="s">
        <v>1107</v>
      </c>
      <c r="I540" t="s">
        <v>17</v>
      </c>
      <c r="J540" t="s">
        <v>1629</v>
      </c>
      <c r="K540">
        <v>0</v>
      </c>
      <c r="L540">
        <v>0</v>
      </c>
      <c r="M540">
        <v>0</v>
      </c>
    </row>
    <row r="541" spans="1:13">
      <c r="A541">
        <v>14</v>
      </c>
      <c r="B541" t="s">
        <v>871</v>
      </c>
      <c r="C541" s="586">
        <v>46225</v>
      </c>
      <c r="D541" t="s">
        <v>140</v>
      </c>
      <c r="E541" t="s">
        <v>1109</v>
      </c>
      <c r="F541">
        <v>10349.800000000001</v>
      </c>
      <c r="G541" t="s">
        <v>1110</v>
      </c>
      <c r="H541" t="s">
        <v>1111</v>
      </c>
      <c r="I541" t="s">
        <v>258</v>
      </c>
      <c r="J541" t="s">
        <v>1630</v>
      </c>
      <c r="K541">
        <v>959118219.57263315</v>
      </c>
      <c r="L541">
        <v>0</v>
      </c>
      <c r="M541">
        <v>9926681748932.8398</v>
      </c>
    </row>
    <row r="542" spans="1:13">
      <c r="A542">
        <v>15</v>
      </c>
      <c r="B542" t="s">
        <v>872</v>
      </c>
      <c r="C542" s="586">
        <v>46225</v>
      </c>
      <c r="D542" t="s">
        <v>140</v>
      </c>
      <c r="E542" t="s">
        <v>1113</v>
      </c>
      <c r="F542">
        <v>1</v>
      </c>
      <c r="G542" t="s">
        <v>94</v>
      </c>
      <c r="H542" t="s">
        <v>1103</v>
      </c>
      <c r="I542" t="s">
        <v>86</v>
      </c>
      <c r="J542" t="s">
        <v>1631</v>
      </c>
      <c r="K542">
        <v>603.84</v>
      </c>
      <c r="L542">
        <v>12</v>
      </c>
      <c r="M542">
        <v>603.84</v>
      </c>
    </row>
    <row r="543" spans="1:13">
      <c r="A543">
        <v>15</v>
      </c>
      <c r="B543" t="s">
        <v>872</v>
      </c>
      <c r="C543" s="586">
        <v>46225</v>
      </c>
      <c r="D543" t="s">
        <v>140</v>
      </c>
      <c r="E543" t="s">
        <v>1105</v>
      </c>
      <c r="F543">
        <v>0</v>
      </c>
      <c r="G543" t="s">
        <v>1106</v>
      </c>
      <c r="H543" t="s">
        <v>1107</v>
      </c>
      <c r="I543" t="s">
        <v>17</v>
      </c>
      <c r="J543" t="s">
        <v>1632</v>
      </c>
      <c r="K543">
        <v>0</v>
      </c>
      <c r="L543">
        <v>0</v>
      </c>
      <c r="M543">
        <v>0</v>
      </c>
    </row>
    <row r="544" spans="1:13">
      <c r="A544">
        <v>15</v>
      </c>
      <c r="B544" t="s">
        <v>872</v>
      </c>
      <c r="C544" s="586">
        <v>46225</v>
      </c>
      <c r="D544" t="s">
        <v>140</v>
      </c>
      <c r="E544" t="s">
        <v>1109</v>
      </c>
      <c r="F544">
        <v>603.84</v>
      </c>
      <c r="G544" t="s">
        <v>1110</v>
      </c>
      <c r="H544" t="s">
        <v>1111</v>
      </c>
      <c r="I544" t="s">
        <v>258</v>
      </c>
      <c r="J544" t="s">
        <v>1633</v>
      </c>
      <c r="K544">
        <v>959118219.57263315</v>
      </c>
      <c r="L544">
        <v>0</v>
      </c>
      <c r="M544">
        <v>579153945706.73877</v>
      </c>
    </row>
    <row r="545" spans="1:13">
      <c r="A545">
        <v>16</v>
      </c>
      <c r="B545" t="s">
        <v>873</v>
      </c>
      <c r="C545" s="586">
        <v>46225</v>
      </c>
      <c r="D545" t="s">
        <v>140</v>
      </c>
      <c r="E545" t="s">
        <v>1113</v>
      </c>
      <c r="F545">
        <v>8</v>
      </c>
      <c r="G545" t="s">
        <v>94</v>
      </c>
      <c r="H545" t="s">
        <v>1103</v>
      </c>
      <c r="I545" t="s">
        <v>86</v>
      </c>
      <c r="J545" t="s">
        <v>1634</v>
      </c>
      <c r="K545">
        <v>603.84</v>
      </c>
      <c r="L545">
        <v>12</v>
      </c>
      <c r="M545">
        <v>4830.72</v>
      </c>
    </row>
    <row r="546" spans="1:13">
      <c r="A546">
        <v>16</v>
      </c>
      <c r="B546" t="s">
        <v>873</v>
      </c>
      <c r="C546" s="586">
        <v>46225</v>
      </c>
      <c r="D546" t="s">
        <v>140</v>
      </c>
      <c r="E546" t="s">
        <v>1105</v>
      </c>
      <c r="F546">
        <v>0</v>
      </c>
      <c r="G546" t="s">
        <v>1106</v>
      </c>
      <c r="H546" t="s">
        <v>1107</v>
      </c>
      <c r="I546" t="s">
        <v>17</v>
      </c>
      <c r="J546" t="s">
        <v>1635</v>
      </c>
      <c r="K546">
        <v>0</v>
      </c>
      <c r="L546">
        <v>0</v>
      </c>
      <c r="M546">
        <v>0</v>
      </c>
    </row>
    <row r="547" spans="1:13">
      <c r="A547">
        <v>16</v>
      </c>
      <c r="B547" t="s">
        <v>873</v>
      </c>
      <c r="C547" s="586">
        <v>46225</v>
      </c>
      <c r="D547" t="s">
        <v>140</v>
      </c>
      <c r="E547" t="s">
        <v>1109</v>
      </c>
      <c r="F547">
        <v>4830.72</v>
      </c>
      <c r="G547" t="s">
        <v>1110</v>
      </c>
      <c r="H547" t="s">
        <v>1111</v>
      </c>
      <c r="I547" t="s">
        <v>258</v>
      </c>
      <c r="J547" t="s">
        <v>1636</v>
      </c>
      <c r="K547">
        <v>959118219.57263315</v>
      </c>
      <c r="L547">
        <v>0</v>
      </c>
      <c r="M547">
        <v>4633231565653.9102</v>
      </c>
    </row>
    <row r="548" spans="1:13">
      <c r="A548">
        <v>17</v>
      </c>
      <c r="B548" t="s">
        <v>143</v>
      </c>
      <c r="C548" s="586">
        <v>46225</v>
      </c>
      <c r="D548" t="s">
        <v>140</v>
      </c>
      <c r="E548" t="s">
        <v>1113</v>
      </c>
      <c r="F548">
        <v>2</v>
      </c>
      <c r="G548" t="s">
        <v>94</v>
      </c>
      <c r="H548" t="s">
        <v>1103</v>
      </c>
      <c r="I548" t="s">
        <v>86</v>
      </c>
      <c r="J548" t="s">
        <v>1637</v>
      </c>
      <c r="K548">
        <v>603.84</v>
      </c>
      <c r="L548">
        <v>12</v>
      </c>
      <c r="M548">
        <v>1207.68</v>
      </c>
    </row>
    <row r="549" spans="1:13">
      <c r="A549">
        <v>17</v>
      </c>
      <c r="B549" t="s">
        <v>143</v>
      </c>
      <c r="C549" s="586">
        <v>46225</v>
      </c>
      <c r="D549" t="s">
        <v>140</v>
      </c>
      <c r="E549" t="s">
        <v>1105</v>
      </c>
      <c r="F549">
        <v>0</v>
      </c>
      <c r="G549" t="s">
        <v>1106</v>
      </c>
      <c r="H549" t="s">
        <v>1107</v>
      </c>
      <c r="I549" t="s">
        <v>17</v>
      </c>
      <c r="J549" t="s">
        <v>1638</v>
      </c>
      <c r="K549">
        <v>0</v>
      </c>
      <c r="L549">
        <v>0</v>
      </c>
      <c r="M549">
        <v>0</v>
      </c>
    </row>
    <row r="550" spans="1:13">
      <c r="A550">
        <v>17</v>
      </c>
      <c r="B550" t="s">
        <v>143</v>
      </c>
      <c r="C550" s="586">
        <v>46225</v>
      </c>
      <c r="D550" t="s">
        <v>140</v>
      </c>
      <c r="E550" t="s">
        <v>1109</v>
      </c>
      <c r="F550">
        <v>1207.68</v>
      </c>
      <c r="G550" t="s">
        <v>1110</v>
      </c>
      <c r="H550" t="s">
        <v>1111</v>
      </c>
      <c r="I550" t="s">
        <v>258</v>
      </c>
      <c r="J550" t="s">
        <v>1639</v>
      </c>
      <c r="K550">
        <v>959118219.57263315</v>
      </c>
      <c r="L550">
        <v>0</v>
      </c>
      <c r="M550">
        <v>1158307891413.4775</v>
      </c>
    </row>
    <row r="551" spans="1:13">
      <c r="A551">
        <v>18</v>
      </c>
      <c r="B551" t="s">
        <v>876</v>
      </c>
      <c r="C551" s="586">
        <v>46225</v>
      </c>
      <c r="D551" t="s">
        <v>140</v>
      </c>
      <c r="E551" t="s">
        <v>1105</v>
      </c>
      <c r="F551">
        <v>0</v>
      </c>
      <c r="G551" t="s">
        <v>1106</v>
      </c>
      <c r="H551" t="s">
        <v>1107</v>
      </c>
      <c r="I551" t="s">
        <v>17</v>
      </c>
      <c r="J551" t="s">
        <v>1640</v>
      </c>
      <c r="K551">
        <v>0</v>
      </c>
      <c r="L551">
        <v>0</v>
      </c>
      <c r="M551">
        <v>0</v>
      </c>
    </row>
    <row r="552" spans="1:13">
      <c r="A552">
        <v>18</v>
      </c>
      <c r="B552" t="s">
        <v>876</v>
      </c>
      <c r="C552" s="586">
        <v>46225</v>
      </c>
      <c r="D552" t="s">
        <v>140</v>
      </c>
      <c r="E552" t="s">
        <v>1109</v>
      </c>
      <c r="F552">
        <v>0</v>
      </c>
      <c r="G552" t="s">
        <v>1110</v>
      </c>
      <c r="H552" t="s">
        <v>1111</v>
      </c>
      <c r="I552" t="s">
        <v>258</v>
      </c>
      <c r="J552" t="s">
        <v>1641</v>
      </c>
      <c r="K552">
        <v>959118219.57263315</v>
      </c>
      <c r="L552">
        <v>0</v>
      </c>
      <c r="M552">
        <v>0</v>
      </c>
    </row>
    <row r="553" spans="1:13">
      <c r="A553">
        <v>19</v>
      </c>
      <c r="B553" t="s">
        <v>875</v>
      </c>
      <c r="C553" s="586">
        <v>46225</v>
      </c>
      <c r="D553" t="s">
        <v>140</v>
      </c>
      <c r="E553" t="s">
        <v>1113</v>
      </c>
      <c r="F553">
        <v>2</v>
      </c>
      <c r="G553" t="s">
        <v>94</v>
      </c>
      <c r="H553" t="s">
        <v>1103</v>
      </c>
      <c r="I553" t="s">
        <v>86</v>
      </c>
      <c r="J553" t="s">
        <v>1642</v>
      </c>
      <c r="K553">
        <v>603.84</v>
      </c>
      <c r="L553">
        <v>12</v>
      </c>
      <c r="M553">
        <v>1207.68</v>
      </c>
    </row>
    <row r="554" spans="1:13">
      <c r="A554">
        <v>19</v>
      </c>
      <c r="B554" t="s">
        <v>875</v>
      </c>
      <c r="C554" s="586">
        <v>46225</v>
      </c>
      <c r="D554" t="s">
        <v>140</v>
      </c>
      <c r="E554" t="s">
        <v>1105</v>
      </c>
      <c r="F554">
        <v>0</v>
      </c>
      <c r="G554" t="s">
        <v>1106</v>
      </c>
      <c r="H554" t="s">
        <v>1107</v>
      </c>
      <c r="I554" t="s">
        <v>17</v>
      </c>
      <c r="J554" t="s">
        <v>1643</v>
      </c>
      <c r="K554">
        <v>0</v>
      </c>
      <c r="L554">
        <v>0</v>
      </c>
      <c r="M554">
        <v>0</v>
      </c>
    </row>
    <row r="555" spans="1:13">
      <c r="A555">
        <v>19</v>
      </c>
      <c r="B555" t="s">
        <v>875</v>
      </c>
      <c r="C555" s="586">
        <v>46225</v>
      </c>
      <c r="D555" t="s">
        <v>140</v>
      </c>
      <c r="E555" t="s">
        <v>1109</v>
      </c>
      <c r="F555">
        <v>1207.68</v>
      </c>
      <c r="G555" t="s">
        <v>1110</v>
      </c>
      <c r="H555" t="s">
        <v>1111</v>
      </c>
      <c r="I555" t="s">
        <v>258</v>
      </c>
      <c r="J555" t="s">
        <v>1644</v>
      </c>
      <c r="K555">
        <v>959118219.57263315</v>
      </c>
      <c r="L555">
        <v>0</v>
      </c>
      <c r="M555">
        <v>1158307891413.4775</v>
      </c>
    </row>
    <row r="556" spans="1:13">
      <c r="A556">
        <v>20</v>
      </c>
      <c r="B556" t="s">
        <v>877</v>
      </c>
      <c r="C556" s="586">
        <v>46225</v>
      </c>
      <c r="D556" t="s">
        <v>140</v>
      </c>
      <c r="E556" t="s">
        <v>1113</v>
      </c>
      <c r="F556">
        <v>2</v>
      </c>
      <c r="G556" t="s">
        <v>94</v>
      </c>
      <c r="H556" t="s">
        <v>1103</v>
      </c>
      <c r="I556" t="s">
        <v>86</v>
      </c>
      <c r="J556" t="s">
        <v>1645</v>
      </c>
      <c r="K556">
        <v>603.84</v>
      </c>
      <c r="L556">
        <v>12</v>
      </c>
      <c r="M556">
        <v>1207.68</v>
      </c>
    </row>
    <row r="557" spans="1:13">
      <c r="A557">
        <v>20</v>
      </c>
      <c r="B557" t="s">
        <v>877</v>
      </c>
      <c r="C557" s="586">
        <v>46225</v>
      </c>
      <c r="D557" t="s">
        <v>140</v>
      </c>
      <c r="E557" t="s">
        <v>1105</v>
      </c>
      <c r="F557">
        <v>0</v>
      </c>
      <c r="G557" t="s">
        <v>1106</v>
      </c>
      <c r="H557" t="s">
        <v>1107</v>
      </c>
      <c r="I557" t="s">
        <v>17</v>
      </c>
      <c r="J557" t="s">
        <v>1646</v>
      </c>
      <c r="K557">
        <v>0</v>
      </c>
      <c r="L557">
        <v>0</v>
      </c>
      <c r="M557">
        <v>0</v>
      </c>
    </row>
    <row r="558" spans="1:13">
      <c r="A558">
        <v>20</v>
      </c>
      <c r="B558" t="s">
        <v>877</v>
      </c>
      <c r="C558" s="586">
        <v>46225</v>
      </c>
      <c r="D558" t="s">
        <v>140</v>
      </c>
      <c r="E558" t="s">
        <v>1109</v>
      </c>
      <c r="F558">
        <v>1207.68</v>
      </c>
      <c r="G558" t="s">
        <v>1110</v>
      </c>
      <c r="H558" t="s">
        <v>1111</v>
      </c>
      <c r="I558" t="s">
        <v>258</v>
      </c>
      <c r="J558" t="s">
        <v>1647</v>
      </c>
      <c r="K558">
        <v>959118219.57263315</v>
      </c>
      <c r="L558">
        <v>0</v>
      </c>
      <c r="M558">
        <v>1158307891413.4775</v>
      </c>
    </row>
    <row r="559" spans="1:13">
      <c r="A559">
        <v>21</v>
      </c>
      <c r="B559" t="s">
        <v>878</v>
      </c>
      <c r="C559" s="586">
        <v>46225</v>
      </c>
      <c r="D559" t="s">
        <v>140</v>
      </c>
      <c r="E559" t="s">
        <v>1113</v>
      </c>
      <c r="F559">
        <v>5</v>
      </c>
      <c r="G559" t="s">
        <v>94</v>
      </c>
      <c r="H559" t="s">
        <v>1103</v>
      </c>
      <c r="I559" t="s">
        <v>86</v>
      </c>
      <c r="J559" t="s">
        <v>1648</v>
      </c>
      <c r="K559">
        <v>603.84</v>
      </c>
      <c r="L559">
        <v>12</v>
      </c>
      <c r="M559">
        <v>3019.2000000000003</v>
      </c>
    </row>
    <row r="560" spans="1:13">
      <c r="A560">
        <v>21</v>
      </c>
      <c r="B560" t="s">
        <v>878</v>
      </c>
      <c r="C560" s="586">
        <v>46225</v>
      </c>
      <c r="D560" t="s">
        <v>140</v>
      </c>
      <c r="E560" t="s">
        <v>1105</v>
      </c>
      <c r="F560">
        <v>0</v>
      </c>
      <c r="G560" t="s">
        <v>1106</v>
      </c>
      <c r="H560" t="s">
        <v>1107</v>
      </c>
      <c r="I560" t="s">
        <v>17</v>
      </c>
      <c r="J560" t="s">
        <v>1649</v>
      </c>
      <c r="K560">
        <v>0</v>
      </c>
      <c r="L560">
        <v>0</v>
      </c>
      <c r="M560">
        <v>0</v>
      </c>
    </row>
    <row r="561" spans="1:13">
      <c r="A561">
        <v>21</v>
      </c>
      <c r="B561" t="s">
        <v>878</v>
      </c>
      <c r="C561" s="586">
        <v>46225</v>
      </c>
      <c r="D561" t="s">
        <v>140</v>
      </c>
      <c r="E561" t="s">
        <v>1109</v>
      </c>
      <c r="F561">
        <v>3019.2000000000003</v>
      </c>
      <c r="G561" t="s">
        <v>1110</v>
      </c>
      <c r="H561" t="s">
        <v>1111</v>
      </c>
      <c r="I561" t="s">
        <v>258</v>
      </c>
      <c r="J561" t="s">
        <v>1650</v>
      </c>
      <c r="K561">
        <v>959118219.57263315</v>
      </c>
      <c r="L561">
        <v>0</v>
      </c>
      <c r="M561">
        <v>2895769728533.6943</v>
      </c>
    </row>
    <row r="562" spans="1:13">
      <c r="A562">
        <v>22</v>
      </c>
      <c r="B562" t="s">
        <v>161</v>
      </c>
      <c r="C562" s="586">
        <v>46225</v>
      </c>
      <c r="D562" t="s">
        <v>140</v>
      </c>
      <c r="E562" t="s">
        <v>1105</v>
      </c>
      <c r="F562">
        <v>0</v>
      </c>
      <c r="G562" t="s">
        <v>1106</v>
      </c>
      <c r="H562" t="s">
        <v>1107</v>
      </c>
      <c r="I562" t="s">
        <v>17</v>
      </c>
      <c r="J562" t="s">
        <v>1651</v>
      </c>
      <c r="K562">
        <v>0</v>
      </c>
      <c r="L562">
        <v>0</v>
      </c>
      <c r="M562">
        <v>0</v>
      </c>
    </row>
    <row r="563" spans="1:13">
      <c r="A563">
        <v>22</v>
      </c>
      <c r="B563" t="s">
        <v>161</v>
      </c>
      <c r="C563" s="586">
        <v>46225</v>
      </c>
      <c r="D563" t="s">
        <v>140</v>
      </c>
      <c r="E563" t="s">
        <v>1109</v>
      </c>
      <c r="F563">
        <v>0</v>
      </c>
      <c r="G563" t="s">
        <v>1110</v>
      </c>
      <c r="H563" t="s">
        <v>1111</v>
      </c>
      <c r="I563" t="s">
        <v>258</v>
      </c>
      <c r="J563" t="s">
        <v>1652</v>
      </c>
      <c r="K563">
        <v>959118219.57263315</v>
      </c>
      <c r="L563">
        <v>0</v>
      </c>
      <c r="M563">
        <v>0</v>
      </c>
    </row>
    <row r="564" spans="1:13">
      <c r="A564">
        <v>23</v>
      </c>
      <c r="B564" t="s">
        <v>859</v>
      </c>
      <c r="C564" s="586">
        <v>46225</v>
      </c>
      <c r="D564" t="s">
        <v>140</v>
      </c>
      <c r="E564" t="s">
        <v>1105</v>
      </c>
      <c r="F564">
        <v>0</v>
      </c>
      <c r="G564" t="s">
        <v>1106</v>
      </c>
      <c r="H564" t="s">
        <v>1107</v>
      </c>
      <c r="I564" t="s">
        <v>17</v>
      </c>
      <c r="J564" t="s">
        <v>1653</v>
      </c>
      <c r="K564">
        <v>0</v>
      </c>
      <c r="L564">
        <v>0</v>
      </c>
      <c r="M564">
        <v>0</v>
      </c>
    </row>
    <row r="565" spans="1:13">
      <c r="A565">
        <v>23</v>
      </c>
      <c r="B565" t="s">
        <v>859</v>
      </c>
      <c r="C565" s="586">
        <v>46225</v>
      </c>
      <c r="D565" t="s">
        <v>140</v>
      </c>
      <c r="E565" t="s">
        <v>1109</v>
      </c>
      <c r="F565">
        <v>0</v>
      </c>
      <c r="G565" t="s">
        <v>1110</v>
      </c>
      <c r="H565" t="s">
        <v>1111</v>
      </c>
      <c r="I565" t="s">
        <v>258</v>
      </c>
      <c r="J565" t="s">
        <v>1654</v>
      </c>
      <c r="K565">
        <v>959118219.57263315</v>
      </c>
      <c r="L565">
        <v>0</v>
      </c>
      <c r="M565">
        <v>0</v>
      </c>
    </row>
    <row r="566" spans="1:13">
      <c r="A566">
        <v>24</v>
      </c>
      <c r="B566" t="s">
        <v>167</v>
      </c>
      <c r="C566" s="586">
        <v>46225</v>
      </c>
      <c r="D566" t="s">
        <v>140</v>
      </c>
      <c r="E566" t="s">
        <v>1105</v>
      </c>
      <c r="F566">
        <v>0</v>
      </c>
      <c r="G566" t="s">
        <v>1106</v>
      </c>
      <c r="H566" t="s">
        <v>1107</v>
      </c>
      <c r="I566" t="s">
        <v>17</v>
      </c>
      <c r="J566" t="s">
        <v>1655</v>
      </c>
      <c r="K566">
        <v>0</v>
      </c>
      <c r="L566">
        <v>0</v>
      </c>
      <c r="M566">
        <v>0</v>
      </c>
    </row>
    <row r="567" spans="1:13">
      <c r="A567">
        <v>24</v>
      </c>
      <c r="B567" t="s">
        <v>167</v>
      </c>
      <c r="C567" s="586">
        <v>46225</v>
      </c>
      <c r="D567" t="s">
        <v>140</v>
      </c>
      <c r="E567" t="s">
        <v>1109</v>
      </c>
      <c r="F567">
        <v>0</v>
      </c>
      <c r="G567" t="s">
        <v>1110</v>
      </c>
      <c r="H567" t="s">
        <v>1111</v>
      </c>
      <c r="I567" t="s">
        <v>258</v>
      </c>
      <c r="J567" t="s">
        <v>1656</v>
      </c>
      <c r="K567">
        <v>959118219.57263315</v>
      </c>
      <c r="L567">
        <v>0</v>
      </c>
      <c r="M567">
        <v>0</v>
      </c>
    </row>
    <row r="568" spans="1:13">
      <c r="A568">
        <v>25</v>
      </c>
      <c r="B568" t="s">
        <v>453</v>
      </c>
      <c r="C568" s="586">
        <v>46225</v>
      </c>
      <c r="D568" t="s">
        <v>140</v>
      </c>
      <c r="E568" t="s">
        <v>1105</v>
      </c>
      <c r="F568">
        <v>0</v>
      </c>
      <c r="G568" t="s">
        <v>1106</v>
      </c>
      <c r="H568" t="s">
        <v>1107</v>
      </c>
      <c r="I568" t="s">
        <v>17</v>
      </c>
      <c r="J568" t="s">
        <v>1657</v>
      </c>
      <c r="K568">
        <v>0</v>
      </c>
      <c r="L568">
        <v>0</v>
      </c>
      <c r="M568">
        <v>0</v>
      </c>
    </row>
    <row r="569" spans="1:13">
      <c r="A569">
        <v>25</v>
      </c>
      <c r="B569" t="s">
        <v>453</v>
      </c>
      <c r="C569" s="586">
        <v>46225</v>
      </c>
      <c r="D569" t="s">
        <v>140</v>
      </c>
      <c r="E569" t="s">
        <v>1109</v>
      </c>
      <c r="F569">
        <v>0</v>
      </c>
      <c r="G569" t="s">
        <v>1110</v>
      </c>
      <c r="H569" t="s">
        <v>1111</v>
      </c>
      <c r="I569" t="s">
        <v>258</v>
      </c>
      <c r="J569" t="s">
        <v>1658</v>
      </c>
      <c r="K569">
        <v>959118219.57263315</v>
      </c>
      <c r="L569">
        <v>0</v>
      </c>
      <c r="M569">
        <v>0</v>
      </c>
    </row>
    <row r="570" spans="1:13">
      <c r="A570">
        <v>26</v>
      </c>
      <c r="B570" t="s">
        <v>867</v>
      </c>
      <c r="C570" s="586">
        <v>46225</v>
      </c>
      <c r="D570" t="s">
        <v>140</v>
      </c>
      <c r="E570" t="s">
        <v>1105</v>
      </c>
      <c r="F570">
        <v>0</v>
      </c>
      <c r="G570" t="s">
        <v>1106</v>
      </c>
      <c r="H570" t="s">
        <v>1107</v>
      </c>
      <c r="I570" t="s">
        <v>17</v>
      </c>
      <c r="J570" t="s">
        <v>1659</v>
      </c>
      <c r="K570">
        <v>0</v>
      </c>
      <c r="L570">
        <v>0</v>
      </c>
      <c r="M570">
        <v>0</v>
      </c>
    </row>
    <row r="571" spans="1:13">
      <c r="A571">
        <v>26</v>
      </c>
      <c r="B571" t="s">
        <v>867</v>
      </c>
      <c r="C571" s="586">
        <v>46225</v>
      </c>
      <c r="D571" t="s">
        <v>140</v>
      </c>
      <c r="E571" t="s">
        <v>1109</v>
      </c>
      <c r="F571">
        <v>0</v>
      </c>
      <c r="G571" t="s">
        <v>1110</v>
      </c>
      <c r="H571" t="s">
        <v>1111</v>
      </c>
      <c r="I571" t="s">
        <v>258</v>
      </c>
      <c r="J571" t="s">
        <v>1660</v>
      </c>
      <c r="K571">
        <v>959118219.57263315</v>
      </c>
      <c r="L571">
        <v>0</v>
      </c>
      <c r="M571">
        <v>0</v>
      </c>
    </row>
    <row r="572" spans="1:13">
      <c r="A572">
        <v>32</v>
      </c>
      <c r="B572" t="s">
        <v>398</v>
      </c>
      <c r="C572" s="586">
        <v>46225</v>
      </c>
      <c r="D572" t="s">
        <v>140</v>
      </c>
      <c r="E572" t="s">
        <v>1105</v>
      </c>
      <c r="F572">
        <v>0</v>
      </c>
      <c r="G572" t="s">
        <v>1106</v>
      </c>
      <c r="H572" t="s">
        <v>1107</v>
      </c>
      <c r="I572" t="s">
        <v>17</v>
      </c>
      <c r="J572" t="s">
        <v>1661</v>
      </c>
      <c r="K572">
        <v>0</v>
      </c>
      <c r="L572">
        <v>0</v>
      </c>
      <c r="M572">
        <v>0</v>
      </c>
    </row>
    <row r="573" spans="1:13">
      <c r="A573">
        <v>32</v>
      </c>
      <c r="B573" t="s">
        <v>398</v>
      </c>
      <c r="C573" s="586">
        <v>46225</v>
      </c>
      <c r="D573" t="s">
        <v>140</v>
      </c>
      <c r="E573" t="s">
        <v>1109</v>
      </c>
      <c r="F573">
        <v>0</v>
      </c>
      <c r="G573" t="s">
        <v>1110</v>
      </c>
      <c r="H573" t="s">
        <v>1111</v>
      </c>
      <c r="I573" t="s">
        <v>258</v>
      </c>
      <c r="J573" t="s">
        <v>1662</v>
      </c>
      <c r="K573">
        <v>959153488.12063301</v>
      </c>
      <c r="L573">
        <v>0</v>
      </c>
      <c r="M573">
        <v>0</v>
      </c>
    </row>
    <row r="574" spans="1:13">
      <c r="A574">
        <v>33</v>
      </c>
      <c r="B574" t="s">
        <v>879</v>
      </c>
      <c r="C574" s="586">
        <v>46225</v>
      </c>
      <c r="D574" t="s">
        <v>140</v>
      </c>
      <c r="E574" t="s">
        <v>1105</v>
      </c>
      <c r="F574">
        <v>0</v>
      </c>
      <c r="G574" t="s">
        <v>1106</v>
      </c>
      <c r="H574" t="s">
        <v>1107</v>
      </c>
      <c r="I574" t="s">
        <v>17</v>
      </c>
      <c r="J574" t="s">
        <v>1663</v>
      </c>
      <c r="K574">
        <v>0</v>
      </c>
      <c r="L574">
        <v>0</v>
      </c>
      <c r="M574">
        <v>0</v>
      </c>
    </row>
    <row r="575" spans="1:13">
      <c r="A575">
        <v>33</v>
      </c>
      <c r="B575" t="s">
        <v>879</v>
      </c>
      <c r="C575" s="586">
        <v>46225</v>
      </c>
      <c r="D575" t="s">
        <v>140</v>
      </c>
      <c r="E575" t="s">
        <v>1109</v>
      </c>
      <c r="F575">
        <v>0</v>
      </c>
      <c r="G575" t="s">
        <v>1110</v>
      </c>
      <c r="H575" t="s">
        <v>1111</v>
      </c>
      <c r="I575" t="s">
        <v>258</v>
      </c>
      <c r="J575" t="s">
        <v>1664</v>
      </c>
      <c r="K575">
        <v>959153488.12063301</v>
      </c>
      <c r="L575">
        <v>0</v>
      </c>
      <c r="M575">
        <v>0</v>
      </c>
    </row>
    <row r="576" spans="1:13">
      <c r="A576">
        <v>34</v>
      </c>
      <c r="B576" t="s">
        <v>115</v>
      </c>
      <c r="C576" s="586">
        <v>46225</v>
      </c>
      <c r="D576" t="s">
        <v>140</v>
      </c>
      <c r="E576" t="s">
        <v>1126</v>
      </c>
      <c r="F576">
        <v>10</v>
      </c>
      <c r="G576" t="s">
        <v>404</v>
      </c>
      <c r="H576" t="s">
        <v>1127</v>
      </c>
      <c r="I576" t="s">
        <v>235</v>
      </c>
      <c r="J576" t="s">
        <v>2814</v>
      </c>
      <c r="K576">
        <v>270</v>
      </c>
      <c r="L576">
        <v>1</v>
      </c>
      <c r="M576">
        <v>2700</v>
      </c>
    </row>
    <row r="577" spans="1:13">
      <c r="A577">
        <v>34</v>
      </c>
      <c r="B577" t="s">
        <v>115</v>
      </c>
      <c r="C577" s="586">
        <v>46225</v>
      </c>
      <c r="D577" t="s">
        <v>140</v>
      </c>
      <c r="E577" t="s">
        <v>1105</v>
      </c>
      <c r="F577">
        <v>10</v>
      </c>
      <c r="G577" t="s">
        <v>1106</v>
      </c>
      <c r="H577" t="s">
        <v>1107</v>
      </c>
      <c r="I577" t="s">
        <v>17</v>
      </c>
      <c r="J577" t="s">
        <v>1665</v>
      </c>
      <c r="K577">
        <v>0</v>
      </c>
      <c r="L577">
        <v>0</v>
      </c>
      <c r="M577">
        <v>0</v>
      </c>
    </row>
    <row r="578" spans="1:13">
      <c r="A578">
        <v>34</v>
      </c>
      <c r="B578" t="s">
        <v>115</v>
      </c>
      <c r="C578" s="586">
        <v>46225</v>
      </c>
      <c r="D578" t="s">
        <v>140</v>
      </c>
      <c r="E578" t="s">
        <v>1109</v>
      </c>
      <c r="F578">
        <v>2700</v>
      </c>
      <c r="G578" t="s">
        <v>1110</v>
      </c>
      <c r="H578" t="s">
        <v>1111</v>
      </c>
      <c r="I578" t="s">
        <v>258</v>
      </c>
      <c r="J578" t="s">
        <v>1666</v>
      </c>
      <c r="K578">
        <v>959153488.12063301</v>
      </c>
      <c r="L578">
        <v>0</v>
      </c>
      <c r="M578">
        <v>2589714417925.709</v>
      </c>
    </row>
    <row r="579" spans="1:13">
      <c r="A579">
        <v>35</v>
      </c>
      <c r="B579" t="s">
        <v>556</v>
      </c>
      <c r="C579" s="586">
        <v>46225</v>
      </c>
      <c r="D579" t="s">
        <v>140</v>
      </c>
      <c r="E579" t="s">
        <v>1460</v>
      </c>
      <c r="F579">
        <v>5</v>
      </c>
      <c r="G579" t="s">
        <v>94</v>
      </c>
      <c r="H579" t="s">
        <v>1214</v>
      </c>
      <c r="I579" t="s">
        <v>111</v>
      </c>
      <c r="J579" t="s">
        <v>1667</v>
      </c>
      <c r="K579">
        <v>27.75</v>
      </c>
      <c r="L579">
        <v>0.5</v>
      </c>
      <c r="M579">
        <v>138.75</v>
      </c>
    </row>
    <row r="580" spans="1:13">
      <c r="A580">
        <v>35</v>
      </c>
      <c r="B580" t="s">
        <v>556</v>
      </c>
      <c r="C580" s="586">
        <v>46225</v>
      </c>
      <c r="D580" t="s">
        <v>140</v>
      </c>
      <c r="E580" t="s">
        <v>1105</v>
      </c>
      <c r="F580">
        <v>0</v>
      </c>
      <c r="G580" t="s">
        <v>1106</v>
      </c>
      <c r="H580" t="s">
        <v>1107</v>
      </c>
      <c r="I580" t="s">
        <v>17</v>
      </c>
      <c r="J580" t="s">
        <v>1668</v>
      </c>
      <c r="K580">
        <v>0</v>
      </c>
      <c r="L580">
        <v>0</v>
      </c>
      <c r="M580">
        <v>0</v>
      </c>
    </row>
    <row r="581" spans="1:13">
      <c r="A581">
        <v>35</v>
      </c>
      <c r="B581" t="s">
        <v>556</v>
      </c>
      <c r="C581" s="586">
        <v>46225</v>
      </c>
      <c r="D581" t="s">
        <v>140</v>
      </c>
      <c r="E581" t="s">
        <v>1109</v>
      </c>
      <c r="F581">
        <v>138.75</v>
      </c>
      <c r="G581" t="s">
        <v>1110</v>
      </c>
      <c r="H581" t="s">
        <v>1111</v>
      </c>
      <c r="I581" t="s">
        <v>258</v>
      </c>
      <c r="J581" t="s">
        <v>1669</v>
      </c>
      <c r="K581">
        <v>690802643.52603829</v>
      </c>
      <c r="L581">
        <v>0</v>
      </c>
      <c r="M581">
        <v>95848866789.237808</v>
      </c>
    </row>
    <row r="582" spans="1:13">
      <c r="A582">
        <v>37</v>
      </c>
      <c r="B582" t="s">
        <v>845</v>
      </c>
      <c r="C582" s="586">
        <v>46225</v>
      </c>
      <c r="D582" t="s">
        <v>140</v>
      </c>
      <c r="E582" t="s">
        <v>1105</v>
      </c>
      <c r="F582">
        <v>0</v>
      </c>
      <c r="G582" t="s">
        <v>1106</v>
      </c>
      <c r="H582" t="s">
        <v>1107</v>
      </c>
      <c r="I582" t="s">
        <v>17</v>
      </c>
      <c r="J582" t="s">
        <v>1670</v>
      </c>
      <c r="K582">
        <v>0</v>
      </c>
      <c r="L582">
        <v>0</v>
      </c>
      <c r="M582">
        <v>0</v>
      </c>
    </row>
    <row r="583" spans="1:13">
      <c r="A583">
        <v>37</v>
      </c>
      <c r="B583" t="s">
        <v>845</v>
      </c>
      <c r="C583" s="586">
        <v>46225</v>
      </c>
      <c r="D583" t="s">
        <v>140</v>
      </c>
      <c r="E583" t="s">
        <v>1109</v>
      </c>
      <c r="F583">
        <v>0</v>
      </c>
      <c r="G583" t="s">
        <v>1110</v>
      </c>
      <c r="H583" t="s">
        <v>1111</v>
      </c>
      <c r="I583" t="s">
        <v>258</v>
      </c>
      <c r="J583" t="s">
        <v>1671</v>
      </c>
      <c r="K583">
        <v>690802643.52603829</v>
      </c>
      <c r="L583">
        <v>0</v>
      </c>
      <c r="M583">
        <v>0</v>
      </c>
    </row>
    <row r="584" spans="1:13">
      <c r="A584">
        <v>38</v>
      </c>
      <c r="B584" t="s">
        <v>1672</v>
      </c>
      <c r="C584" s="586">
        <v>46225</v>
      </c>
      <c r="D584" t="s">
        <v>140</v>
      </c>
      <c r="E584" t="s">
        <v>1105</v>
      </c>
      <c r="F584">
        <v>0</v>
      </c>
      <c r="G584" t="s">
        <v>1106</v>
      </c>
      <c r="H584" t="s">
        <v>1107</v>
      </c>
      <c r="I584" t="s">
        <v>17</v>
      </c>
      <c r="J584" t="s">
        <v>1673</v>
      </c>
      <c r="K584">
        <v>0</v>
      </c>
      <c r="L584">
        <v>0</v>
      </c>
      <c r="M584">
        <v>0</v>
      </c>
    </row>
    <row r="585" spans="1:13">
      <c r="A585">
        <v>38</v>
      </c>
      <c r="B585" t="s">
        <v>1672</v>
      </c>
      <c r="C585" s="586">
        <v>46225</v>
      </c>
      <c r="D585" t="s">
        <v>140</v>
      </c>
      <c r="E585" t="s">
        <v>1109</v>
      </c>
      <c r="F585">
        <v>0</v>
      </c>
      <c r="G585" t="s">
        <v>1110</v>
      </c>
      <c r="H585" t="s">
        <v>1111</v>
      </c>
      <c r="I585" t="s">
        <v>258</v>
      </c>
      <c r="J585" t="s">
        <v>1674</v>
      </c>
      <c r="K585">
        <v>598500759.83786011</v>
      </c>
      <c r="L585">
        <v>0</v>
      </c>
      <c r="M585">
        <v>0</v>
      </c>
    </row>
    <row r="586" spans="1:13">
      <c r="A586">
        <v>39</v>
      </c>
      <c r="B586" t="s">
        <v>883</v>
      </c>
      <c r="C586" s="586">
        <v>46225</v>
      </c>
      <c r="D586" t="s">
        <v>140</v>
      </c>
      <c r="E586" t="s">
        <v>1105</v>
      </c>
      <c r="F586">
        <v>0</v>
      </c>
      <c r="G586" t="s">
        <v>1106</v>
      </c>
      <c r="H586" t="s">
        <v>1107</v>
      </c>
      <c r="I586" t="s">
        <v>17</v>
      </c>
      <c r="J586" t="s">
        <v>1675</v>
      </c>
      <c r="K586">
        <v>0</v>
      </c>
      <c r="L586">
        <v>0</v>
      </c>
      <c r="M586">
        <v>0</v>
      </c>
    </row>
    <row r="587" spans="1:13">
      <c r="A587">
        <v>39</v>
      </c>
      <c r="B587" t="s">
        <v>883</v>
      </c>
      <c r="C587" s="586">
        <v>46225</v>
      </c>
      <c r="D587" t="s">
        <v>140</v>
      </c>
      <c r="E587" t="s">
        <v>1109</v>
      </c>
      <c r="F587">
        <v>0</v>
      </c>
      <c r="G587" t="s">
        <v>1110</v>
      </c>
      <c r="H587" t="s">
        <v>1111</v>
      </c>
      <c r="I587" t="s">
        <v>258</v>
      </c>
      <c r="J587" t="s">
        <v>1676</v>
      </c>
      <c r="K587">
        <v>598500759.83786011</v>
      </c>
      <c r="L587">
        <v>0</v>
      </c>
      <c r="M587">
        <v>0</v>
      </c>
    </row>
    <row r="588" spans="1:13">
      <c r="A588">
        <v>40</v>
      </c>
      <c r="B588" t="s">
        <v>882</v>
      </c>
      <c r="C588" s="586">
        <v>46225</v>
      </c>
      <c r="D588" t="s">
        <v>140</v>
      </c>
      <c r="E588" t="s">
        <v>1105</v>
      </c>
      <c r="F588">
        <v>0</v>
      </c>
      <c r="G588" t="s">
        <v>1106</v>
      </c>
      <c r="H588" t="s">
        <v>1107</v>
      </c>
      <c r="I588" t="s">
        <v>17</v>
      </c>
      <c r="J588" t="s">
        <v>1677</v>
      </c>
      <c r="K588">
        <v>0</v>
      </c>
      <c r="L588">
        <v>0</v>
      </c>
      <c r="M588">
        <v>0</v>
      </c>
    </row>
    <row r="589" spans="1:13">
      <c r="A589">
        <v>40</v>
      </c>
      <c r="B589" t="s">
        <v>882</v>
      </c>
      <c r="C589" s="586">
        <v>46225</v>
      </c>
      <c r="D589" t="s">
        <v>140</v>
      </c>
      <c r="E589" t="s">
        <v>1109</v>
      </c>
      <c r="F589">
        <v>0</v>
      </c>
      <c r="G589" t="s">
        <v>1110</v>
      </c>
      <c r="H589" t="s">
        <v>1111</v>
      </c>
      <c r="I589" t="s">
        <v>258</v>
      </c>
      <c r="J589" t="s">
        <v>1678</v>
      </c>
      <c r="K589">
        <v>598500759.83786011</v>
      </c>
      <c r="L589">
        <v>0</v>
      </c>
      <c r="M589">
        <v>0</v>
      </c>
    </row>
    <row r="590" spans="1:13">
      <c r="A590">
        <v>41</v>
      </c>
      <c r="B590" t="s">
        <v>889</v>
      </c>
      <c r="C590" s="586">
        <v>46225</v>
      </c>
      <c r="D590" t="s">
        <v>140</v>
      </c>
      <c r="E590" t="s">
        <v>1105</v>
      </c>
      <c r="F590">
        <v>0</v>
      </c>
      <c r="G590" t="s">
        <v>1106</v>
      </c>
      <c r="H590" t="s">
        <v>1107</v>
      </c>
      <c r="I590" t="s">
        <v>17</v>
      </c>
      <c r="J590" t="s">
        <v>1679</v>
      </c>
      <c r="K590">
        <v>0</v>
      </c>
      <c r="L590">
        <v>0</v>
      </c>
      <c r="M590">
        <v>0</v>
      </c>
    </row>
    <row r="591" spans="1:13">
      <c r="A591">
        <v>41</v>
      </c>
      <c r="B591" t="s">
        <v>889</v>
      </c>
      <c r="C591" s="586">
        <v>46225</v>
      </c>
      <c r="D591" t="s">
        <v>140</v>
      </c>
      <c r="E591" t="s">
        <v>1109</v>
      </c>
      <c r="F591">
        <v>0</v>
      </c>
      <c r="G591" t="s">
        <v>1110</v>
      </c>
      <c r="H591" t="s">
        <v>1111</v>
      </c>
      <c r="I591" t="s">
        <v>258</v>
      </c>
      <c r="J591" t="s">
        <v>1680</v>
      </c>
      <c r="K591">
        <v>598500759.83786011</v>
      </c>
      <c r="L591">
        <v>0</v>
      </c>
      <c r="M591">
        <v>0</v>
      </c>
    </row>
    <row r="592" spans="1:13">
      <c r="A592">
        <v>42</v>
      </c>
      <c r="B592" t="s">
        <v>886</v>
      </c>
      <c r="C592" s="586">
        <v>46225</v>
      </c>
      <c r="D592" t="s">
        <v>140</v>
      </c>
      <c r="E592" t="s">
        <v>1105</v>
      </c>
      <c r="F592">
        <v>0</v>
      </c>
      <c r="G592" t="s">
        <v>1106</v>
      </c>
      <c r="H592" t="s">
        <v>1107</v>
      </c>
      <c r="I592" t="s">
        <v>17</v>
      </c>
      <c r="J592" t="s">
        <v>1681</v>
      </c>
      <c r="K592">
        <v>0</v>
      </c>
      <c r="L592">
        <v>0</v>
      </c>
      <c r="M592">
        <v>0</v>
      </c>
    </row>
    <row r="593" spans="1:13">
      <c r="A593">
        <v>42</v>
      </c>
      <c r="B593" t="s">
        <v>886</v>
      </c>
      <c r="C593" s="586">
        <v>46225</v>
      </c>
      <c r="D593" t="s">
        <v>140</v>
      </c>
      <c r="E593" t="s">
        <v>1109</v>
      </c>
      <c r="F593">
        <v>0</v>
      </c>
      <c r="G593" t="s">
        <v>1110</v>
      </c>
      <c r="H593" t="s">
        <v>1111</v>
      </c>
      <c r="I593" t="s">
        <v>258</v>
      </c>
      <c r="J593" t="s">
        <v>1682</v>
      </c>
      <c r="K593">
        <v>598500759.83786011</v>
      </c>
      <c r="L593">
        <v>0</v>
      </c>
      <c r="M593">
        <v>0</v>
      </c>
    </row>
    <row r="594" spans="1:13">
      <c r="A594">
        <v>43</v>
      </c>
      <c r="B594" t="s">
        <v>994</v>
      </c>
      <c r="C594" s="586">
        <v>46225</v>
      </c>
      <c r="D594" t="s">
        <v>140</v>
      </c>
      <c r="E594" t="s">
        <v>1105</v>
      </c>
      <c r="F594">
        <v>0</v>
      </c>
      <c r="G594" t="s">
        <v>1106</v>
      </c>
      <c r="H594" t="s">
        <v>1107</v>
      </c>
      <c r="I594" t="s">
        <v>17</v>
      </c>
      <c r="J594" t="s">
        <v>1683</v>
      </c>
      <c r="K594">
        <v>0</v>
      </c>
      <c r="L594">
        <v>0</v>
      </c>
      <c r="M594">
        <v>0</v>
      </c>
    </row>
    <row r="595" spans="1:13">
      <c r="A595">
        <v>43</v>
      </c>
      <c r="B595" t="s">
        <v>994</v>
      </c>
      <c r="C595" s="586">
        <v>46225</v>
      </c>
      <c r="D595" t="s">
        <v>140</v>
      </c>
      <c r="E595" t="s">
        <v>1109</v>
      </c>
      <c r="F595">
        <v>0</v>
      </c>
      <c r="G595" t="s">
        <v>1110</v>
      </c>
      <c r="H595" t="s">
        <v>1111</v>
      </c>
      <c r="I595" t="s">
        <v>258</v>
      </c>
      <c r="J595" t="s">
        <v>1684</v>
      </c>
      <c r="K595">
        <v>598500759.83786011</v>
      </c>
      <c r="L595">
        <v>0</v>
      </c>
      <c r="M595">
        <v>0</v>
      </c>
    </row>
    <row r="596" spans="1:13">
      <c r="A596">
        <v>44</v>
      </c>
      <c r="B596" t="s">
        <v>881</v>
      </c>
      <c r="C596" s="586">
        <v>46225</v>
      </c>
      <c r="D596" t="s">
        <v>140</v>
      </c>
      <c r="E596" t="s">
        <v>1105</v>
      </c>
      <c r="F596">
        <v>0</v>
      </c>
      <c r="G596" t="s">
        <v>1106</v>
      </c>
      <c r="H596" t="s">
        <v>1107</v>
      </c>
      <c r="I596" t="s">
        <v>17</v>
      </c>
      <c r="J596" t="s">
        <v>1685</v>
      </c>
      <c r="K596">
        <v>0</v>
      </c>
      <c r="L596">
        <v>0</v>
      </c>
      <c r="M596">
        <v>0</v>
      </c>
    </row>
    <row r="597" spans="1:13">
      <c r="A597">
        <v>44</v>
      </c>
      <c r="B597" t="s">
        <v>881</v>
      </c>
      <c r="C597" s="586">
        <v>46225</v>
      </c>
      <c r="D597" t="s">
        <v>140</v>
      </c>
      <c r="E597" t="s">
        <v>1109</v>
      </c>
      <c r="F597">
        <v>0</v>
      </c>
      <c r="G597" t="s">
        <v>1110</v>
      </c>
      <c r="H597" t="s">
        <v>1111</v>
      </c>
      <c r="I597" t="s">
        <v>258</v>
      </c>
      <c r="J597" t="s">
        <v>1686</v>
      </c>
      <c r="K597">
        <v>598500759.83786011</v>
      </c>
      <c r="L597">
        <v>0</v>
      </c>
      <c r="M597">
        <v>0</v>
      </c>
    </row>
    <row r="598" spans="1:13">
      <c r="A598">
        <v>45</v>
      </c>
      <c r="B598" t="s">
        <v>888</v>
      </c>
      <c r="C598" s="586">
        <v>46225</v>
      </c>
      <c r="D598" t="s">
        <v>140</v>
      </c>
      <c r="E598" t="s">
        <v>1105</v>
      </c>
      <c r="F598">
        <v>0</v>
      </c>
      <c r="G598" t="s">
        <v>1106</v>
      </c>
      <c r="H598" t="s">
        <v>1107</v>
      </c>
      <c r="I598" t="s">
        <v>17</v>
      </c>
      <c r="J598" t="s">
        <v>1687</v>
      </c>
      <c r="K598">
        <v>0</v>
      </c>
      <c r="L598">
        <v>0</v>
      </c>
      <c r="M598">
        <v>0</v>
      </c>
    </row>
    <row r="599" spans="1:13">
      <c r="A599">
        <v>45</v>
      </c>
      <c r="B599" t="s">
        <v>888</v>
      </c>
      <c r="C599" s="586">
        <v>46225</v>
      </c>
      <c r="D599" t="s">
        <v>140</v>
      </c>
      <c r="E599" t="s">
        <v>1109</v>
      </c>
      <c r="F599">
        <v>0</v>
      </c>
      <c r="G599" t="s">
        <v>1110</v>
      </c>
      <c r="H599" t="s">
        <v>1111</v>
      </c>
      <c r="I599" t="s">
        <v>258</v>
      </c>
      <c r="J599" t="s">
        <v>1688</v>
      </c>
      <c r="K599">
        <v>598500759.83786011</v>
      </c>
      <c r="L599">
        <v>0</v>
      </c>
      <c r="M599">
        <v>0</v>
      </c>
    </row>
    <row r="600" spans="1:13">
      <c r="A600">
        <v>47</v>
      </c>
      <c r="B600" t="s">
        <v>887</v>
      </c>
      <c r="C600" s="586">
        <v>46225</v>
      </c>
      <c r="D600" t="s">
        <v>140</v>
      </c>
      <c r="E600" t="s">
        <v>1105</v>
      </c>
      <c r="F600">
        <v>0</v>
      </c>
      <c r="G600" t="s">
        <v>1106</v>
      </c>
      <c r="H600" t="s">
        <v>1107</v>
      </c>
      <c r="I600" t="s">
        <v>17</v>
      </c>
      <c r="J600" t="s">
        <v>1689</v>
      </c>
      <c r="K600">
        <v>0</v>
      </c>
      <c r="L600">
        <v>0</v>
      </c>
      <c r="M600">
        <v>0</v>
      </c>
    </row>
    <row r="601" spans="1:13">
      <c r="A601">
        <v>47</v>
      </c>
      <c r="B601" t="s">
        <v>887</v>
      </c>
      <c r="C601" s="586">
        <v>46225</v>
      </c>
      <c r="D601" t="s">
        <v>140</v>
      </c>
      <c r="E601" t="s">
        <v>1109</v>
      </c>
      <c r="F601">
        <v>0</v>
      </c>
      <c r="G601" t="s">
        <v>1110</v>
      </c>
      <c r="H601" t="s">
        <v>1111</v>
      </c>
      <c r="I601" t="s">
        <v>258</v>
      </c>
      <c r="J601" t="s">
        <v>1690</v>
      </c>
      <c r="K601">
        <v>598500759.83786011</v>
      </c>
      <c r="L601">
        <v>0</v>
      </c>
      <c r="M601">
        <v>0</v>
      </c>
    </row>
    <row r="602" spans="1:13">
      <c r="A602">
        <v>57</v>
      </c>
      <c r="B602" t="s">
        <v>880</v>
      </c>
      <c r="C602" s="586">
        <v>46225</v>
      </c>
      <c r="D602" t="s">
        <v>140</v>
      </c>
      <c r="E602" t="s">
        <v>1105</v>
      </c>
      <c r="F602">
        <v>0</v>
      </c>
      <c r="G602" t="s">
        <v>1106</v>
      </c>
      <c r="H602" t="s">
        <v>1107</v>
      </c>
      <c r="I602" t="s">
        <v>17</v>
      </c>
      <c r="J602" t="s">
        <v>1691</v>
      </c>
      <c r="K602">
        <v>0</v>
      </c>
      <c r="L602">
        <v>0</v>
      </c>
      <c r="M602">
        <v>0</v>
      </c>
    </row>
    <row r="603" spans="1:13">
      <c r="A603">
        <v>57</v>
      </c>
      <c r="B603" t="s">
        <v>880</v>
      </c>
      <c r="C603" s="586">
        <v>46225</v>
      </c>
      <c r="D603" t="s">
        <v>140</v>
      </c>
      <c r="E603" t="s">
        <v>1109</v>
      </c>
      <c r="F603">
        <v>0</v>
      </c>
      <c r="G603" t="s">
        <v>1110</v>
      </c>
      <c r="H603" t="s">
        <v>1111</v>
      </c>
      <c r="I603" t="s">
        <v>258</v>
      </c>
      <c r="J603" t="s">
        <v>1692</v>
      </c>
      <c r="K603">
        <v>679570153.89546013</v>
      </c>
      <c r="L603">
        <v>0</v>
      </c>
      <c r="M603">
        <v>0</v>
      </c>
    </row>
    <row r="604" spans="1:13">
      <c r="A604">
        <v>63</v>
      </c>
      <c r="B604" t="s">
        <v>804</v>
      </c>
      <c r="C604" s="586">
        <v>46225</v>
      </c>
      <c r="D604" t="s">
        <v>140</v>
      </c>
      <c r="E604" t="s">
        <v>1105</v>
      </c>
      <c r="F604">
        <v>0</v>
      </c>
      <c r="G604" t="s">
        <v>1106</v>
      </c>
      <c r="H604" t="s">
        <v>1107</v>
      </c>
      <c r="I604" t="s">
        <v>17</v>
      </c>
      <c r="J604" t="s">
        <v>1693</v>
      </c>
      <c r="K604">
        <v>0</v>
      </c>
      <c r="L604">
        <v>0</v>
      </c>
      <c r="M604">
        <v>0</v>
      </c>
    </row>
    <row r="605" spans="1:13">
      <c r="A605">
        <v>63</v>
      </c>
      <c r="B605" t="s">
        <v>804</v>
      </c>
      <c r="C605" s="586">
        <v>46225</v>
      </c>
      <c r="D605" t="s">
        <v>140</v>
      </c>
      <c r="E605" t="s">
        <v>1109</v>
      </c>
      <c r="F605">
        <v>0</v>
      </c>
      <c r="G605" t="s">
        <v>1110</v>
      </c>
      <c r="H605" t="s">
        <v>1111</v>
      </c>
      <c r="I605" t="s">
        <v>258</v>
      </c>
      <c r="J605" t="s">
        <v>1694</v>
      </c>
      <c r="K605">
        <v>690803833.92603838</v>
      </c>
      <c r="L605">
        <v>0</v>
      </c>
      <c r="M605">
        <v>0</v>
      </c>
    </row>
    <row r="606" spans="1:13">
      <c r="A606">
        <v>1</v>
      </c>
      <c r="B606" t="s">
        <v>463</v>
      </c>
      <c r="C606" s="586">
        <v>46225</v>
      </c>
      <c r="D606" t="s">
        <v>138</v>
      </c>
      <c r="E606" t="s">
        <v>1105</v>
      </c>
      <c r="F606">
        <v>0</v>
      </c>
      <c r="G606" t="s">
        <v>1106</v>
      </c>
      <c r="H606" t="s">
        <v>1107</v>
      </c>
      <c r="I606" t="s">
        <v>17</v>
      </c>
      <c r="J606" t="s">
        <v>1695</v>
      </c>
      <c r="K606">
        <v>0</v>
      </c>
      <c r="L606">
        <v>0</v>
      </c>
      <c r="M606">
        <v>0</v>
      </c>
    </row>
    <row r="607" spans="1:13">
      <c r="A607">
        <v>1</v>
      </c>
      <c r="B607" t="s">
        <v>463</v>
      </c>
      <c r="C607" s="586">
        <v>46225</v>
      </c>
      <c r="D607" t="s">
        <v>138</v>
      </c>
      <c r="E607" t="s">
        <v>1109</v>
      </c>
      <c r="F607">
        <v>0</v>
      </c>
      <c r="G607" t="s">
        <v>1110</v>
      </c>
      <c r="H607" t="s">
        <v>1111</v>
      </c>
      <c r="I607" t="s">
        <v>258</v>
      </c>
      <c r="J607" t="s">
        <v>1696</v>
      </c>
      <c r="K607">
        <v>0</v>
      </c>
      <c r="L607">
        <v>0</v>
      </c>
      <c r="M607">
        <v>0</v>
      </c>
    </row>
    <row r="608" spans="1:13">
      <c r="A608">
        <v>2</v>
      </c>
      <c r="B608" t="s">
        <v>1697</v>
      </c>
      <c r="C608" s="586">
        <v>46225</v>
      </c>
      <c r="D608" t="s">
        <v>138</v>
      </c>
      <c r="E608" t="s">
        <v>1105</v>
      </c>
      <c r="F608">
        <v>0</v>
      </c>
      <c r="G608" t="s">
        <v>1106</v>
      </c>
      <c r="H608" t="s">
        <v>1107</v>
      </c>
      <c r="I608" t="s">
        <v>17</v>
      </c>
      <c r="J608" t="s">
        <v>1698</v>
      </c>
      <c r="K608">
        <v>0</v>
      </c>
      <c r="L608">
        <v>0</v>
      </c>
      <c r="M608">
        <v>0</v>
      </c>
    </row>
    <row r="609" spans="1:13">
      <c r="A609">
        <v>2</v>
      </c>
      <c r="B609" t="s">
        <v>1697</v>
      </c>
      <c r="C609" s="586">
        <v>46225</v>
      </c>
      <c r="D609" t="s">
        <v>138</v>
      </c>
      <c r="E609" t="s">
        <v>1109</v>
      </c>
      <c r="F609">
        <v>0</v>
      </c>
      <c r="G609" t="s">
        <v>1110</v>
      </c>
      <c r="H609" t="s">
        <v>1111</v>
      </c>
      <c r="I609" t="s">
        <v>258</v>
      </c>
      <c r="J609" t="s">
        <v>1699</v>
      </c>
      <c r="K609">
        <v>0</v>
      </c>
      <c r="L609">
        <v>0</v>
      </c>
      <c r="M609">
        <v>0</v>
      </c>
    </row>
    <row r="610" spans="1:13">
      <c r="A610">
        <v>3</v>
      </c>
      <c r="B610" t="s">
        <v>1700</v>
      </c>
      <c r="C610" s="586">
        <v>46225</v>
      </c>
      <c r="D610" t="s">
        <v>138</v>
      </c>
      <c r="E610" t="s">
        <v>1105</v>
      </c>
      <c r="F610">
        <v>0</v>
      </c>
      <c r="G610" t="s">
        <v>1106</v>
      </c>
      <c r="H610" t="s">
        <v>1107</v>
      </c>
      <c r="I610" t="s">
        <v>17</v>
      </c>
      <c r="J610" t="s">
        <v>1701</v>
      </c>
      <c r="K610">
        <v>0</v>
      </c>
      <c r="L610">
        <v>0</v>
      </c>
      <c r="M610">
        <v>0</v>
      </c>
    </row>
    <row r="611" spans="1:13">
      <c r="A611">
        <v>3</v>
      </c>
      <c r="B611" t="s">
        <v>1700</v>
      </c>
      <c r="C611" s="586">
        <v>46225</v>
      </c>
      <c r="D611" t="s">
        <v>138</v>
      </c>
      <c r="E611" t="s">
        <v>1109</v>
      </c>
      <c r="F611">
        <v>0</v>
      </c>
      <c r="G611" t="s">
        <v>1110</v>
      </c>
      <c r="H611" t="s">
        <v>1111</v>
      </c>
      <c r="I611" t="s">
        <v>258</v>
      </c>
      <c r="J611" t="s">
        <v>1702</v>
      </c>
      <c r="K611">
        <v>0</v>
      </c>
      <c r="L611">
        <v>0</v>
      </c>
      <c r="M611">
        <v>0</v>
      </c>
    </row>
    <row r="612" spans="1:13">
      <c r="A612">
        <v>9</v>
      </c>
      <c r="B612" t="s">
        <v>1055</v>
      </c>
      <c r="C612" s="586">
        <v>46225</v>
      </c>
      <c r="D612" t="s">
        <v>138</v>
      </c>
      <c r="E612" t="s">
        <v>1228</v>
      </c>
      <c r="F612">
        <v>2</v>
      </c>
      <c r="G612" t="s">
        <v>6</v>
      </c>
      <c r="H612" t="s">
        <v>1229</v>
      </c>
      <c r="I612" t="s">
        <v>86</v>
      </c>
      <c r="J612" t="s">
        <v>2815</v>
      </c>
      <c r="K612">
        <v>472</v>
      </c>
      <c r="L612">
        <v>10</v>
      </c>
      <c r="M612">
        <v>944</v>
      </c>
    </row>
    <row r="613" spans="1:13">
      <c r="A613">
        <v>9</v>
      </c>
      <c r="B613" t="s">
        <v>1055</v>
      </c>
      <c r="C613" s="586">
        <v>46225</v>
      </c>
      <c r="D613" t="s">
        <v>138</v>
      </c>
      <c r="E613" t="s">
        <v>1273</v>
      </c>
      <c r="F613">
        <v>40</v>
      </c>
      <c r="G613" t="s">
        <v>9</v>
      </c>
      <c r="H613" t="s">
        <v>1274</v>
      </c>
      <c r="I613" t="s">
        <v>111</v>
      </c>
      <c r="J613" t="s">
        <v>1703</v>
      </c>
      <c r="K613">
        <v>81.167999999999978</v>
      </c>
      <c r="L613">
        <v>0.2</v>
      </c>
      <c r="M613">
        <v>3246.7199999999993</v>
      </c>
    </row>
    <row r="614" spans="1:13">
      <c r="A614">
        <v>9</v>
      </c>
      <c r="B614" t="s">
        <v>1055</v>
      </c>
      <c r="C614" s="586">
        <v>46225</v>
      </c>
      <c r="D614" t="s">
        <v>138</v>
      </c>
      <c r="E614" t="s">
        <v>1126</v>
      </c>
      <c r="F614">
        <v>30</v>
      </c>
      <c r="G614" t="s">
        <v>404</v>
      </c>
      <c r="H614" t="s">
        <v>1127</v>
      </c>
      <c r="I614" t="s">
        <v>235</v>
      </c>
      <c r="J614" t="s">
        <v>2816</v>
      </c>
      <c r="K614">
        <v>265</v>
      </c>
      <c r="L614">
        <v>1</v>
      </c>
      <c r="M614">
        <v>7950</v>
      </c>
    </row>
    <row r="615" spans="1:13">
      <c r="A615">
        <v>9</v>
      </c>
      <c r="B615" t="s">
        <v>1055</v>
      </c>
      <c r="C615" s="586">
        <v>46225</v>
      </c>
      <c r="D615" t="s">
        <v>138</v>
      </c>
      <c r="E615" t="s">
        <v>1105</v>
      </c>
      <c r="F615">
        <v>38</v>
      </c>
      <c r="G615" t="s">
        <v>1106</v>
      </c>
      <c r="H615" t="s">
        <v>1107</v>
      </c>
      <c r="I615" t="s">
        <v>17</v>
      </c>
      <c r="J615" t="s">
        <v>1704</v>
      </c>
      <c r="K615">
        <v>0</v>
      </c>
      <c r="L615">
        <v>0</v>
      </c>
      <c r="M615">
        <v>0</v>
      </c>
    </row>
    <row r="616" spans="1:13">
      <c r="A616">
        <v>9</v>
      </c>
      <c r="B616" t="s">
        <v>1055</v>
      </c>
      <c r="C616" s="586">
        <v>46225</v>
      </c>
      <c r="D616" t="s">
        <v>138</v>
      </c>
      <c r="E616" t="s">
        <v>1109</v>
      </c>
      <c r="F616">
        <v>12140.72</v>
      </c>
      <c r="G616" t="s">
        <v>1110</v>
      </c>
      <c r="H616" t="s">
        <v>1111</v>
      </c>
      <c r="I616" t="s">
        <v>258</v>
      </c>
      <c r="J616" t="s">
        <v>1705</v>
      </c>
      <c r="K616">
        <v>0</v>
      </c>
      <c r="L616">
        <v>0</v>
      </c>
      <c r="M616">
        <v>0</v>
      </c>
    </row>
    <row r="617" spans="1:13">
      <c r="A617">
        <v>10</v>
      </c>
      <c r="B617" t="s">
        <v>441</v>
      </c>
      <c r="C617" s="586">
        <v>46225</v>
      </c>
      <c r="D617" t="s">
        <v>138</v>
      </c>
      <c r="E617" t="s">
        <v>1105</v>
      </c>
      <c r="F617">
        <v>0</v>
      </c>
      <c r="G617" t="s">
        <v>1106</v>
      </c>
      <c r="H617" t="s">
        <v>1107</v>
      </c>
      <c r="I617" t="s">
        <v>17</v>
      </c>
      <c r="J617" t="s">
        <v>1706</v>
      </c>
      <c r="K617">
        <v>0</v>
      </c>
      <c r="L617">
        <v>0</v>
      </c>
      <c r="M617">
        <v>0</v>
      </c>
    </row>
    <row r="618" spans="1:13">
      <c r="A618">
        <v>10</v>
      </c>
      <c r="B618" t="s">
        <v>441</v>
      </c>
      <c r="C618" s="586">
        <v>46225</v>
      </c>
      <c r="D618" t="s">
        <v>138</v>
      </c>
      <c r="E618" t="s">
        <v>1109</v>
      </c>
      <c r="F618">
        <v>0</v>
      </c>
      <c r="G618" t="s">
        <v>1110</v>
      </c>
      <c r="H618" t="s">
        <v>1111</v>
      </c>
      <c r="I618" t="s">
        <v>258</v>
      </c>
      <c r="J618" t="s">
        <v>1707</v>
      </c>
      <c r="K618">
        <v>0</v>
      </c>
      <c r="L618">
        <v>0</v>
      </c>
      <c r="M618">
        <v>0</v>
      </c>
    </row>
    <row r="619" spans="1:13">
      <c r="A619">
        <v>11</v>
      </c>
      <c r="B619" t="s">
        <v>509</v>
      </c>
      <c r="C619" s="586">
        <v>46225</v>
      </c>
      <c r="D619" t="s">
        <v>138</v>
      </c>
      <c r="E619" t="s">
        <v>1262</v>
      </c>
      <c r="F619">
        <v>0</v>
      </c>
      <c r="G619" t="s">
        <v>9</v>
      </c>
      <c r="H619" t="s">
        <v>1263</v>
      </c>
      <c r="I619" t="s">
        <v>215</v>
      </c>
      <c r="J619" t="s">
        <v>1708</v>
      </c>
      <c r="K619">
        <v>0</v>
      </c>
      <c r="L619">
        <v>0.08</v>
      </c>
      <c r="M619">
        <v>0</v>
      </c>
    </row>
    <row r="620" spans="1:13">
      <c r="A620">
        <v>11</v>
      </c>
      <c r="B620" t="s">
        <v>509</v>
      </c>
      <c r="C620" s="586">
        <v>46225</v>
      </c>
      <c r="D620" t="s">
        <v>138</v>
      </c>
      <c r="E620" t="s">
        <v>1105</v>
      </c>
      <c r="F620">
        <v>0</v>
      </c>
      <c r="G620" t="s">
        <v>1106</v>
      </c>
      <c r="H620" t="s">
        <v>1107</v>
      </c>
      <c r="I620" t="s">
        <v>17</v>
      </c>
      <c r="J620" t="s">
        <v>1709</v>
      </c>
      <c r="K620">
        <v>0</v>
      </c>
      <c r="L620">
        <v>0</v>
      </c>
      <c r="M620">
        <v>0</v>
      </c>
    </row>
    <row r="621" spans="1:13">
      <c r="A621">
        <v>11</v>
      </c>
      <c r="B621" t="s">
        <v>509</v>
      </c>
      <c r="C621" s="586">
        <v>46225</v>
      </c>
      <c r="D621" t="s">
        <v>138</v>
      </c>
      <c r="E621" t="s">
        <v>1109</v>
      </c>
      <c r="F621">
        <v>0</v>
      </c>
      <c r="G621" t="s">
        <v>1110</v>
      </c>
      <c r="H621" t="s">
        <v>1111</v>
      </c>
      <c r="I621" t="s">
        <v>258</v>
      </c>
      <c r="J621" t="s">
        <v>1710</v>
      </c>
      <c r="K621">
        <v>0</v>
      </c>
      <c r="L621">
        <v>0</v>
      </c>
      <c r="M621">
        <v>0</v>
      </c>
    </row>
    <row r="622" spans="1:13">
      <c r="A622">
        <v>12</v>
      </c>
      <c r="B622" t="s">
        <v>1006</v>
      </c>
      <c r="C622" s="586">
        <v>46225</v>
      </c>
      <c r="D622" t="s">
        <v>138</v>
      </c>
      <c r="E622" t="s">
        <v>1262</v>
      </c>
      <c r="F622">
        <v>0</v>
      </c>
      <c r="G622" t="s">
        <v>9</v>
      </c>
      <c r="H622" t="s">
        <v>1263</v>
      </c>
      <c r="I622" t="s">
        <v>215</v>
      </c>
      <c r="J622" t="s">
        <v>1711</v>
      </c>
      <c r="K622">
        <v>0</v>
      </c>
      <c r="L622">
        <v>0.08</v>
      </c>
      <c r="M622">
        <v>0</v>
      </c>
    </row>
    <row r="623" spans="1:13">
      <c r="A623">
        <v>12</v>
      </c>
      <c r="B623" t="s">
        <v>1006</v>
      </c>
      <c r="C623" s="586">
        <v>46225</v>
      </c>
      <c r="D623" t="s">
        <v>138</v>
      </c>
      <c r="E623" t="s">
        <v>1105</v>
      </c>
      <c r="F623">
        <v>0</v>
      </c>
      <c r="G623" t="s">
        <v>1106</v>
      </c>
      <c r="H623" t="s">
        <v>1107</v>
      </c>
      <c r="I623" t="s">
        <v>17</v>
      </c>
      <c r="J623" t="s">
        <v>1712</v>
      </c>
      <c r="K623">
        <v>0</v>
      </c>
      <c r="L623">
        <v>0</v>
      </c>
      <c r="M623">
        <v>0</v>
      </c>
    </row>
    <row r="624" spans="1:13">
      <c r="A624">
        <v>12</v>
      </c>
      <c r="B624" t="s">
        <v>1006</v>
      </c>
      <c r="C624" s="586">
        <v>46225</v>
      </c>
      <c r="D624" t="s">
        <v>138</v>
      </c>
      <c r="E624" t="s">
        <v>1109</v>
      </c>
      <c r="F624">
        <v>0</v>
      </c>
      <c r="G624" t="s">
        <v>1110</v>
      </c>
      <c r="H624" t="s">
        <v>1111</v>
      </c>
      <c r="I624" t="s">
        <v>258</v>
      </c>
      <c r="J624" t="s">
        <v>1713</v>
      </c>
      <c r="K624">
        <v>0</v>
      </c>
      <c r="L624">
        <v>0</v>
      </c>
      <c r="M624">
        <v>0</v>
      </c>
    </row>
    <row r="625" spans="1:13">
      <c r="A625">
        <v>21</v>
      </c>
      <c r="B625" t="s">
        <v>761</v>
      </c>
      <c r="C625" s="586">
        <v>46225</v>
      </c>
      <c r="D625" t="s">
        <v>138</v>
      </c>
      <c r="E625" t="s">
        <v>1224</v>
      </c>
      <c r="F625">
        <v>12</v>
      </c>
      <c r="G625" t="s">
        <v>1123</v>
      </c>
      <c r="H625" t="s">
        <v>1225</v>
      </c>
      <c r="I625" t="s">
        <v>99</v>
      </c>
      <c r="J625" t="s">
        <v>2817</v>
      </c>
      <c r="K625">
        <v>1000</v>
      </c>
      <c r="L625">
        <v>15</v>
      </c>
      <c r="M625">
        <v>12000</v>
      </c>
    </row>
    <row r="626" spans="1:13">
      <c r="A626">
        <v>21</v>
      </c>
      <c r="B626" t="s">
        <v>761</v>
      </c>
      <c r="C626" s="586">
        <v>46225</v>
      </c>
      <c r="D626" t="s">
        <v>138</v>
      </c>
      <c r="E626" t="s">
        <v>1126</v>
      </c>
      <c r="F626">
        <v>30</v>
      </c>
      <c r="G626" t="s">
        <v>404</v>
      </c>
      <c r="H626" t="s">
        <v>1127</v>
      </c>
      <c r="I626" t="s">
        <v>235</v>
      </c>
      <c r="J626" t="s">
        <v>2818</v>
      </c>
      <c r="K626">
        <v>265</v>
      </c>
      <c r="L626">
        <v>1</v>
      </c>
      <c r="M626">
        <v>7950</v>
      </c>
    </row>
    <row r="627" spans="1:13">
      <c r="A627">
        <v>21</v>
      </c>
      <c r="B627" t="s">
        <v>761</v>
      </c>
      <c r="C627" s="586">
        <v>46225</v>
      </c>
      <c r="D627" t="s">
        <v>138</v>
      </c>
      <c r="E627" t="s">
        <v>1105</v>
      </c>
      <c r="F627">
        <v>30</v>
      </c>
      <c r="G627" t="s">
        <v>1106</v>
      </c>
      <c r="H627" t="s">
        <v>1107</v>
      </c>
      <c r="I627" t="s">
        <v>17</v>
      </c>
      <c r="J627" t="s">
        <v>1714</v>
      </c>
      <c r="K627">
        <v>0</v>
      </c>
      <c r="L627">
        <v>0</v>
      </c>
      <c r="M627">
        <v>0</v>
      </c>
    </row>
    <row r="628" spans="1:13">
      <c r="A628">
        <v>21</v>
      </c>
      <c r="B628" t="s">
        <v>761</v>
      </c>
      <c r="C628" s="586">
        <v>46225</v>
      </c>
      <c r="D628" t="s">
        <v>138</v>
      </c>
      <c r="E628" t="s">
        <v>1109</v>
      </c>
      <c r="F628">
        <v>19950</v>
      </c>
      <c r="G628" t="s">
        <v>1110</v>
      </c>
      <c r="H628" t="s">
        <v>1111</v>
      </c>
      <c r="I628" t="s">
        <v>258</v>
      </c>
      <c r="J628" t="s">
        <v>1715</v>
      </c>
      <c r="K628">
        <v>0</v>
      </c>
      <c r="L628">
        <v>0</v>
      </c>
      <c r="M628">
        <v>0</v>
      </c>
    </row>
    <row r="629" spans="1:13">
      <c r="A629">
        <v>22</v>
      </c>
      <c r="B629" t="s">
        <v>893</v>
      </c>
      <c r="C629" s="586">
        <v>46225</v>
      </c>
      <c r="D629" t="s">
        <v>138</v>
      </c>
      <c r="E629" t="s">
        <v>1222</v>
      </c>
      <c r="F629">
        <v>3</v>
      </c>
      <c r="G629" t="s">
        <v>1123</v>
      </c>
      <c r="H629" t="s">
        <v>1223</v>
      </c>
      <c r="I629" t="s">
        <v>86</v>
      </c>
      <c r="J629" t="s">
        <v>1716</v>
      </c>
      <c r="K629">
        <v>1020</v>
      </c>
      <c r="L629">
        <v>12</v>
      </c>
      <c r="M629">
        <v>3060</v>
      </c>
    </row>
    <row r="630" spans="1:13">
      <c r="A630">
        <v>22</v>
      </c>
      <c r="B630" t="s">
        <v>893</v>
      </c>
      <c r="C630" s="586">
        <v>46225</v>
      </c>
      <c r="D630" t="s">
        <v>138</v>
      </c>
      <c r="E630" t="s">
        <v>1105</v>
      </c>
      <c r="F630">
        <v>0</v>
      </c>
      <c r="G630" t="s">
        <v>1106</v>
      </c>
      <c r="H630" t="s">
        <v>1107</v>
      </c>
      <c r="I630" t="s">
        <v>17</v>
      </c>
      <c r="J630" t="s">
        <v>1717</v>
      </c>
      <c r="K630">
        <v>0</v>
      </c>
      <c r="L630">
        <v>0</v>
      </c>
      <c r="M630">
        <v>0</v>
      </c>
    </row>
    <row r="631" spans="1:13">
      <c r="A631">
        <v>22</v>
      </c>
      <c r="B631" t="s">
        <v>893</v>
      </c>
      <c r="C631" s="586">
        <v>46225</v>
      </c>
      <c r="D631" t="s">
        <v>138</v>
      </c>
      <c r="E631" t="s">
        <v>1109</v>
      </c>
      <c r="F631">
        <v>3060</v>
      </c>
      <c r="G631" t="s">
        <v>1110</v>
      </c>
      <c r="H631" t="s">
        <v>1111</v>
      </c>
      <c r="I631" t="s">
        <v>258</v>
      </c>
      <c r="J631" t="s">
        <v>1718</v>
      </c>
      <c r="K631">
        <v>0</v>
      </c>
      <c r="L631">
        <v>0</v>
      </c>
      <c r="M631">
        <v>0</v>
      </c>
    </row>
    <row r="632" spans="1:13">
      <c r="A632">
        <v>23</v>
      </c>
      <c r="B632" t="s">
        <v>123</v>
      </c>
      <c r="C632" s="586">
        <v>46225</v>
      </c>
      <c r="D632" t="s">
        <v>138</v>
      </c>
      <c r="E632" t="s">
        <v>1113</v>
      </c>
      <c r="F632">
        <v>16</v>
      </c>
      <c r="G632" t="s">
        <v>94</v>
      </c>
      <c r="H632" t="s">
        <v>1103</v>
      </c>
      <c r="I632" t="s">
        <v>86</v>
      </c>
      <c r="J632" t="s">
        <v>1719</v>
      </c>
      <c r="K632">
        <v>641</v>
      </c>
      <c r="L632">
        <v>12</v>
      </c>
      <c r="M632">
        <v>10256</v>
      </c>
    </row>
    <row r="633" spans="1:13">
      <c r="A633">
        <v>23</v>
      </c>
      <c r="B633" t="s">
        <v>123</v>
      </c>
      <c r="C633" s="586">
        <v>46225</v>
      </c>
      <c r="D633" t="s">
        <v>138</v>
      </c>
      <c r="E633" t="s">
        <v>1768</v>
      </c>
      <c r="F633">
        <v>20</v>
      </c>
      <c r="G633" t="s">
        <v>1769</v>
      </c>
      <c r="H633" t="s">
        <v>1770</v>
      </c>
      <c r="I633" t="s">
        <v>16</v>
      </c>
      <c r="J633" t="s">
        <v>2819</v>
      </c>
      <c r="K633">
        <v>125.69999999999999</v>
      </c>
      <c r="L633">
        <v>1.2</v>
      </c>
      <c r="M633">
        <v>2514</v>
      </c>
    </row>
    <row r="634" spans="1:13">
      <c r="A634">
        <v>23</v>
      </c>
      <c r="B634" t="s">
        <v>123</v>
      </c>
      <c r="C634" s="586">
        <v>46225</v>
      </c>
      <c r="D634" t="s">
        <v>138</v>
      </c>
      <c r="E634" t="s">
        <v>2820</v>
      </c>
      <c r="F634">
        <v>1</v>
      </c>
      <c r="G634" t="s">
        <v>1769</v>
      </c>
      <c r="H634" t="s">
        <v>1770</v>
      </c>
      <c r="I634" t="s">
        <v>157</v>
      </c>
      <c r="J634" t="s">
        <v>2821</v>
      </c>
      <c r="K634">
        <v>0</v>
      </c>
      <c r="L634">
        <v>1.2000000000000002</v>
      </c>
      <c r="M634">
        <v>0</v>
      </c>
    </row>
    <row r="635" spans="1:13">
      <c r="A635">
        <v>23</v>
      </c>
      <c r="B635" t="s">
        <v>123</v>
      </c>
      <c r="C635" s="586">
        <v>46225</v>
      </c>
      <c r="D635" t="s">
        <v>138</v>
      </c>
      <c r="E635" t="s">
        <v>1222</v>
      </c>
      <c r="F635">
        <v>1</v>
      </c>
      <c r="G635" t="s">
        <v>1123</v>
      </c>
      <c r="H635" t="s">
        <v>1223</v>
      </c>
      <c r="I635" t="s">
        <v>86</v>
      </c>
      <c r="J635" t="s">
        <v>1720</v>
      </c>
      <c r="K635">
        <v>1020</v>
      </c>
      <c r="L635">
        <v>12</v>
      </c>
      <c r="M635">
        <v>1020</v>
      </c>
    </row>
    <row r="636" spans="1:13">
      <c r="A636">
        <v>23</v>
      </c>
      <c r="B636" t="s">
        <v>123</v>
      </c>
      <c r="C636" s="586">
        <v>46225</v>
      </c>
      <c r="D636" t="s">
        <v>138</v>
      </c>
      <c r="E636" t="s">
        <v>1184</v>
      </c>
      <c r="F636">
        <v>1</v>
      </c>
      <c r="G636" t="s">
        <v>1123</v>
      </c>
      <c r="H636" t="s">
        <v>1124</v>
      </c>
      <c r="I636" t="s">
        <v>86</v>
      </c>
      <c r="J636" t="s">
        <v>1721</v>
      </c>
      <c r="K636">
        <v>816</v>
      </c>
      <c r="L636">
        <v>12</v>
      </c>
      <c r="M636">
        <v>816</v>
      </c>
    </row>
    <row r="637" spans="1:13">
      <c r="A637">
        <v>23</v>
      </c>
      <c r="B637" t="s">
        <v>123</v>
      </c>
      <c r="C637" s="586">
        <v>46225</v>
      </c>
      <c r="D637" t="s">
        <v>138</v>
      </c>
      <c r="E637" t="s">
        <v>1169</v>
      </c>
      <c r="F637">
        <v>5</v>
      </c>
      <c r="G637" t="s">
        <v>1123</v>
      </c>
      <c r="H637" t="s">
        <v>1170</v>
      </c>
      <c r="I637" t="s">
        <v>99</v>
      </c>
      <c r="J637" t="s">
        <v>2822</v>
      </c>
      <c r="K637">
        <v>345</v>
      </c>
      <c r="L637">
        <v>5</v>
      </c>
      <c r="M637">
        <v>1725</v>
      </c>
    </row>
    <row r="638" spans="1:13">
      <c r="A638">
        <v>23</v>
      </c>
      <c r="B638" t="s">
        <v>123</v>
      </c>
      <c r="C638" s="586">
        <v>46225</v>
      </c>
      <c r="D638" t="s">
        <v>138</v>
      </c>
      <c r="E638" t="s">
        <v>1224</v>
      </c>
      <c r="F638">
        <v>3</v>
      </c>
      <c r="G638" t="s">
        <v>1123</v>
      </c>
      <c r="H638" t="s">
        <v>1225</v>
      </c>
      <c r="I638" t="s">
        <v>99</v>
      </c>
      <c r="J638" t="s">
        <v>1722</v>
      </c>
      <c r="K638">
        <v>1000</v>
      </c>
      <c r="L638">
        <v>15</v>
      </c>
      <c r="M638">
        <v>3000</v>
      </c>
    </row>
    <row r="639" spans="1:13">
      <c r="A639">
        <v>23</v>
      </c>
      <c r="B639" t="s">
        <v>123</v>
      </c>
      <c r="C639" s="586">
        <v>46225</v>
      </c>
      <c r="D639" t="s">
        <v>138</v>
      </c>
      <c r="E639" t="s">
        <v>1126</v>
      </c>
      <c r="F639">
        <v>10</v>
      </c>
      <c r="G639" t="s">
        <v>404</v>
      </c>
      <c r="H639" t="s">
        <v>1127</v>
      </c>
      <c r="I639" t="s">
        <v>235</v>
      </c>
      <c r="J639" t="s">
        <v>1723</v>
      </c>
      <c r="K639">
        <v>265</v>
      </c>
      <c r="L639">
        <v>1</v>
      </c>
      <c r="M639">
        <v>2650</v>
      </c>
    </row>
    <row r="640" spans="1:13">
      <c r="A640">
        <v>23</v>
      </c>
      <c r="B640" t="s">
        <v>123</v>
      </c>
      <c r="C640" s="586">
        <v>46225</v>
      </c>
      <c r="D640" t="s">
        <v>138</v>
      </c>
      <c r="E640" t="s">
        <v>1105</v>
      </c>
      <c r="F640">
        <v>10</v>
      </c>
      <c r="G640" t="s">
        <v>1106</v>
      </c>
      <c r="H640" t="s">
        <v>1107</v>
      </c>
      <c r="I640" t="s">
        <v>17</v>
      </c>
      <c r="J640" t="s">
        <v>1724</v>
      </c>
      <c r="K640">
        <v>0</v>
      </c>
      <c r="L640">
        <v>0</v>
      </c>
      <c r="M640">
        <v>0</v>
      </c>
    </row>
    <row r="641" spans="1:13">
      <c r="A641">
        <v>23</v>
      </c>
      <c r="B641" t="s">
        <v>123</v>
      </c>
      <c r="C641" s="586">
        <v>46225</v>
      </c>
      <c r="D641" t="s">
        <v>138</v>
      </c>
      <c r="E641" t="s">
        <v>1109</v>
      </c>
      <c r="F641">
        <v>21981</v>
      </c>
      <c r="G641" t="s">
        <v>1110</v>
      </c>
      <c r="H641" t="s">
        <v>1111</v>
      </c>
      <c r="I641" t="s">
        <v>258</v>
      </c>
      <c r="J641" t="s">
        <v>1725</v>
      </c>
      <c r="K641">
        <v>0</v>
      </c>
      <c r="L641">
        <v>0</v>
      </c>
      <c r="M641">
        <v>0</v>
      </c>
    </row>
    <row r="642" spans="1:13">
      <c r="A642">
        <v>24</v>
      </c>
      <c r="B642" t="s">
        <v>890</v>
      </c>
      <c r="C642" s="586">
        <v>46225</v>
      </c>
      <c r="D642" t="s">
        <v>138</v>
      </c>
      <c r="E642" t="s">
        <v>1105</v>
      </c>
      <c r="F642">
        <v>0</v>
      </c>
      <c r="G642" t="s">
        <v>1106</v>
      </c>
      <c r="H642" t="s">
        <v>1107</v>
      </c>
      <c r="I642" t="s">
        <v>17</v>
      </c>
      <c r="J642" t="s">
        <v>1726</v>
      </c>
      <c r="K642">
        <v>0</v>
      </c>
      <c r="L642">
        <v>0</v>
      </c>
      <c r="M642">
        <v>0</v>
      </c>
    </row>
    <row r="643" spans="1:13">
      <c r="A643">
        <v>24</v>
      </c>
      <c r="B643" t="s">
        <v>890</v>
      </c>
      <c r="C643" s="586">
        <v>46225</v>
      </c>
      <c r="D643" t="s">
        <v>138</v>
      </c>
      <c r="E643" t="s">
        <v>1109</v>
      </c>
      <c r="F643">
        <v>0</v>
      </c>
      <c r="G643" t="s">
        <v>1110</v>
      </c>
      <c r="H643" t="s">
        <v>1111</v>
      </c>
      <c r="I643" t="s">
        <v>258</v>
      </c>
      <c r="J643" t="s">
        <v>1727</v>
      </c>
      <c r="K643">
        <v>0</v>
      </c>
      <c r="L643">
        <v>0</v>
      </c>
      <c r="M643">
        <v>0</v>
      </c>
    </row>
    <row r="644" spans="1:13">
      <c r="A644">
        <v>25</v>
      </c>
      <c r="B644" t="s">
        <v>124</v>
      </c>
      <c r="C644" s="586">
        <v>46225</v>
      </c>
      <c r="D644" t="s">
        <v>138</v>
      </c>
      <c r="E644" t="s">
        <v>1105</v>
      </c>
      <c r="F644">
        <v>0</v>
      </c>
      <c r="G644" t="s">
        <v>1106</v>
      </c>
      <c r="H644" t="s">
        <v>1107</v>
      </c>
      <c r="I644" t="s">
        <v>17</v>
      </c>
      <c r="J644" t="s">
        <v>1728</v>
      </c>
      <c r="K644">
        <v>0</v>
      </c>
      <c r="L644">
        <v>0</v>
      </c>
      <c r="M644">
        <v>0</v>
      </c>
    </row>
    <row r="645" spans="1:13">
      <c r="A645">
        <v>25</v>
      </c>
      <c r="B645" t="s">
        <v>124</v>
      </c>
      <c r="C645" s="586">
        <v>46225</v>
      </c>
      <c r="D645" t="s">
        <v>138</v>
      </c>
      <c r="E645" t="s">
        <v>1109</v>
      </c>
      <c r="F645">
        <v>0</v>
      </c>
      <c r="G645" t="s">
        <v>1110</v>
      </c>
      <c r="H645" t="s">
        <v>1111</v>
      </c>
      <c r="I645" t="s">
        <v>258</v>
      </c>
      <c r="J645" t="s">
        <v>1729</v>
      </c>
      <c r="K645">
        <v>0</v>
      </c>
      <c r="L645">
        <v>0</v>
      </c>
      <c r="M645">
        <v>0</v>
      </c>
    </row>
    <row r="646" spans="1:13">
      <c r="A646">
        <v>26</v>
      </c>
      <c r="B646" t="s">
        <v>125</v>
      </c>
      <c r="C646" s="586">
        <v>46225</v>
      </c>
      <c r="D646" t="s">
        <v>138</v>
      </c>
      <c r="E646" t="s">
        <v>1222</v>
      </c>
      <c r="F646">
        <v>2</v>
      </c>
      <c r="G646" t="s">
        <v>1123</v>
      </c>
      <c r="H646" t="s">
        <v>1223</v>
      </c>
      <c r="I646" t="s">
        <v>86</v>
      </c>
      <c r="J646" t="s">
        <v>2823</v>
      </c>
      <c r="K646">
        <v>1020</v>
      </c>
      <c r="L646">
        <v>12</v>
      </c>
      <c r="M646">
        <v>2040</v>
      </c>
    </row>
    <row r="647" spans="1:13">
      <c r="A647">
        <v>26</v>
      </c>
      <c r="B647" t="s">
        <v>125</v>
      </c>
      <c r="C647" s="586">
        <v>46225</v>
      </c>
      <c r="D647" t="s">
        <v>138</v>
      </c>
      <c r="E647" t="s">
        <v>1184</v>
      </c>
      <c r="F647">
        <v>3</v>
      </c>
      <c r="G647" t="s">
        <v>1123</v>
      </c>
      <c r="H647" t="s">
        <v>1124</v>
      </c>
      <c r="I647" t="s">
        <v>86</v>
      </c>
      <c r="J647" t="s">
        <v>2824</v>
      </c>
      <c r="K647">
        <v>816</v>
      </c>
      <c r="L647">
        <v>12</v>
      </c>
      <c r="M647">
        <v>2448</v>
      </c>
    </row>
    <row r="648" spans="1:13">
      <c r="A648">
        <v>26</v>
      </c>
      <c r="B648" t="s">
        <v>125</v>
      </c>
      <c r="C648" s="586">
        <v>46225</v>
      </c>
      <c r="D648" t="s">
        <v>138</v>
      </c>
      <c r="E648" t="s">
        <v>1226</v>
      </c>
      <c r="F648">
        <v>1</v>
      </c>
      <c r="G648" t="s">
        <v>6</v>
      </c>
      <c r="H648" t="s">
        <v>1227</v>
      </c>
      <c r="I648" t="s">
        <v>86</v>
      </c>
      <c r="J648" t="s">
        <v>2825</v>
      </c>
      <c r="K648">
        <v>717</v>
      </c>
      <c r="L648">
        <v>12</v>
      </c>
      <c r="M648">
        <v>717</v>
      </c>
    </row>
    <row r="649" spans="1:13">
      <c r="A649">
        <v>26</v>
      </c>
      <c r="B649" t="s">
        <v>125</v>
      </c>
      <c r="C649" s="586">
        <v>46225</v>
      </c>
      <c r="D649" t="s">
        <v>138</v>
      </c>
      <c r="E649" t="s">
        <v>1313</v>
      </c>
      <c r="F649">
        <v>2</v>
      </c>
      <c r="G649" t="s">
        <v>6</v>
      </c>
      <c r="H649" t="s">
        <v>1272</v>
      </c>
      <c r="I649" t="s">
        <v>86</v>
      </c>
      <c r="J649" t="s">
        <v>2826</v>
      </c>
      <c r="K649">
        <v>611.40000000000009</v>
      </c>
      <c r="L649">
        <v>12</v>
      </c>
      <c r="M649">
        <v>1222.8000000000002</v>
      </c>
    </row>
    <row r="650" spans="1:13">
      <c r="A650">
        <v>26</v>
      </c>
      <c r="B650" t="s">
        <v>125</v>
      </c>
      <c r="C650" s="586">
        <v>46225</v>
      </c>
      <c r="D650" t="s">
        <v>138</v>
      </c>
      <c r="E650" t="s">
        <v>1126</v>
      </c>
      <c r="F650">
        <v>60</v>
      </c>
      <c r="G650" t="s">
        <v>404</v>
      </c>
      <c r="H650" t="s">
        <v>1127</v>
      </c>
      <c r="I650" t="s">
        <v>235</v>
      </c>
      <c r="J650" t="s">
        <v>2827</v>
      </c>
      <c r="K650">
        <v>265</v>
      </c>
      <c r="L650">
        <v>1</v>
      </c>
      <c r="M650">
        <v>15900</v>
      </c>
    </row>
    <row r="651" spans="1:13">
      <c r="A651">
        <v>26</v>
      </c>
      <c r="B651" t="s">
        <v>125</v>
      </c>
      <c r="C651" s="586">
        <v>46225</v>
      </c>
      <c r="D651" t="s">
        <v>138</v>
      </c>
      <c r="E651" t="s">
        <v>1105</v>
      </c>
      <c r="F651">
        <v>60</v>
      </c>
      <c r="G651" t="s">
        <v>1106</v>
      </c>
      <c r="H651" t="s">
        <v>1107</v>
      </c>
      <c r="I651" t="s">
        <v>17</v>
      </c>
      <c r="J651" t="s">
        <v>1730</v>
      </c>
      <c r="K651">
        <v>0</v>
      </c>
      <c r="L651">
        <v>0</v>
      </c>
      <c r="M651">
        <v>0</v>
      </c>
    </row>
    <row r="652" spans="1:13">
      <c r="A652">
        <v>26</v>
      </c>
      <c r="B652" t="s">
        <v>125</v>
      </c>
      <c r="C652" s="586">
        <v>46225</v>
      </c>
      <c r="D652" t="s">
        <v>138</v>
      </c>
      <c r="E652" t="s">
        <v>1109</v>
      </c>
      <c r="F652">
        <v>22327.8</v>
      </c>
      <c r="G652" t="s">
        <v>1110</v>
      </c>
      <c r="H652" t="s">
        <v>1111</v>
      </c>
      <c r="I652" t="s">
        <v>258</v>
      </c>
      <c r="J652" t="s">
        <v>1731</v>
      </c>
      <c r="K652">
        <v>0</v>
      </c>
      <c r="L652">
        <v>0</v>
      </c>
      <c r="M652">
        <v>0</v>
      </c>
    </row>
    <row r="653" spans="1:13">
      <c r="A653">
        <v>27</v>
      </c>
      <c r="B653" t="s">
        <v>126</v>
      </c>
      <c r="C653" s="586">
        <v>46225</v>
      </c>
      <c r="D653" t="s">
        <v>138</v>
      </c>
      <c r="E653" t="s">
        <v>1105</v>
      </c>
      <c r="F653">
        <v>0</v>
      </c>
      <c r="G653" t="s">
        <v>1106</v>
      </c>
      <c r="H653" t="s">
        <v>1107</v>
      </c>
      <c r="I653" t="s">
        <v>17</v>
      </c>
      <c r="J653" t="s">
        <v>1732</v>
      </c>
      <c r="K653">
        <v>0</v>
      </c>
      <c r="L653">
        <v>0</v>
      </c>
      <c r="M653">
        <v>0</v>
      </c>
    </row>
    <row r="654" spans="1:13">
      <c r="A654">
        <v>27</v>
      </c>
      <c r="B654" t="s">
        <v>126</v>
      </c>
      <c r="C654" s="586">
        <v>46225</v>
      </c>
      <c r="D654" t="s">
        <v>138</v>
      </c>
      <c r="E654" t="s">
        <v>1109</v>
      </c>
      <c r="F654">
        <v>0</v>
      </c>
      <c r="G654" t="s">
        <v>1110</v>
      </c>
      <c r="H654" t="s">
        <v>1111</v>
      </c>
      <c r="I654" t="s">
        <v>258</v>
      </c>
      <c r="J654" t="s">
        <v>1733</v>
      </c>
      <c r="K654">
        <v>0</v>
      </c>
      <c r="L654">
        <v>0</v>
      </c>
      <c r="M654">
        <v>0</v>
      </c>
    </row>
    <row r="655" spans="1:13">
      <c r="A655">
        <v>28</v>
      </c>
      <c r="B655" t="s">
        <v>127</v>
      </c>
      <c r="C655" s="586">
        <v>46225</v>
      </c>
      <c r="D655" t="s">
        <v>138</v>
      </c>
      <c r="E655" t="s">
        <v>1105</v>
      </c>
      <c r="F655">
        <v>0</v>
      </c>
      <c r="G655" t="s">
        <v>1106</v>
      </c>
      <c r="H655" t="s">
        <v>1107</v>
      </c>
      <c r="I655" t="s">
        <v>17</v>
      </c>
      <c r="J655" t="s">
        <v>1734</v>
      </c>
      <c r="K655">
        <v>0</v>
      </c>
      <c r="L655">
        <v>0</v>
      </c>
      <c r="M655">
        <v>0</v>
      </c>
    </row>
    <row r="656" spans="1:13">
      <c r="A656">
        <v>28</v>
      </c>
      <c r="B656" t="s">
        <v>127</v>
      </c>
      <c r="C656" s="586">
        <v>46225</v>
      </c>
      <c r="D656" t="s">
        <v>138</v>
      </c>
      <c r="E656" t="s">
        <v>1109</v>
      </c>
      <c r="F656">
        <v>0</v>
      </c>
      <c r="G656" t="s">
        <v>1110</v>
      </c>
      <c r="H656" t="s">
        <v>1111</v>
      </c>
      <c r="I656" t="s">
        <v>258</v>
      </c>
      <c r="J656" t="s">
        <v>1735</v>
      </c>
      <c r="K656">
        <v>0</v>
      </c>
      <c r="L656">
        <v>0</v>
      </c>
      <c r="M656">
        <v>0</v>
      </c>
    </row>
    <row r="657" spans="1:13">
      <c r="A657">
        <v>29</v>
      </c>
      <c r="B657" t="s">
        <v>557</v>
      </c>
      <c r="C657" s="586">
        <v>46225</v>
      </c>
      <c r="D657" t="s">
        <v>138</v>
      </c>
      <c r="E657" t="s">
        <v>1105</v>
      </c>
      <c r="F657">
        <v>0</v>
      </c>
      <c r="G657" t="s">
        <v>1106</v>
      </c>
      <c r="H657" t="s">
        <v>1107</v>
      </c>
      <c r="I657" t="s">
        <v>17</v>
      </c>
      <c r="J657" t="s">
        <v>1736</v>
      </c>
      <c r="K657">
        <v>0</v>
      </c>
      <c r="L657">
        <v>0</v>
      </c>
      <c r="M657">
        <v>0</v>
      </c>
    </row>
    <row r="658" spans="1:13">
      <c r="A658">
        <v>29</v>
      </c>
      <c r="B658" t="s">
        <v>557</v>
      </c>
      <c r="C658" s="586">
        <v>46225</v>
      </c>
      <c r="D658" t="s">
        <v>138</v>
      </c>
      <c r="E658" t="s">
        <v>1109</v>
      </c>
      <c r="F658">
        <v>0</v>
      </c>
      <c r="G658" t="s">
        <v>1110</v>
      </c>
      <c r="H658" t="s">
        <v>1111</v>
      </c>
      <c r="I658" t="s">
        <v>258</v>
      </c>
      <c r="J658" t="s">
        <v>1737</v>
      </c>
      <c r="K658">
        <v>0</v>
      </c>
      <c r="L658">
        <v>0</v>
      </c>
      <c r="M658">
        <v>0</v>
      </c>
    </row>
    <row r="659" spans="1:13">
      <c r="A659">
        <v>30</v>
      </c>
      <c r="B659" t="s">
        <v>128</v>
      </c>
      <c r="C659" s="586">
        <v>46225</v>
      </c>
      <c r="D659" t="s">
        <v>138</v>
      </c>
      <c r="E659" t="s">
        <v>1105</v>
      </c>
      <c r="F659">
        <v>0</v>
      </c>
      <c r="G659" t="s">
        <v>1106</v>
      </c>
      <c r="H659" t="s">
        <v>1107</v>
      </c>
      <c r="I659" t="s">
        <v>17</v>
      </c>
      <c r="J659" t="s">
        <v>1738</v>
      </c>
      <c r="K659">
        <v>0</v>
      </c>
      <c r="L659">
        <v>0</v>
      </c>
      <c r="M659">
        <v>0</v>
      </c>
    </row>
    <row r="660" spans="1:13">
      <c r="A660">
        <v>30</v>
      </c>
      <c r="B660" t="s">
        <v>128</v>
      </c>
      <c r="C660" s="586">
        <v>46225</v>
      </c>
      <c r="D660" t="s">
        <v>138</v>
      </c>
      <c r="E660" t="s">
        <v>1109</v>
      </c>
      <c r="F660">
        <v>0</v>
      </c>
      <c r="G660" t="s">
        <v>1110</v>
      </c>
      <c r="H660" t="s">
        <v>1111</v>
      </c>
      <c r="I660" t="s">
        <v>258</v>
      </c>
      <c r="J660" t="s">
        <v>1739</v>
      </c>
      <c r="K660">
        <v>0</v>
      </c>
      <c r="L660">
        <v>0</v>
      </c>
      <c r="M660">
        <v>0</v>
      </c>
    </row>
    <row r="661" spans="1:13">
      <c r="A661">
        <v>31</v>
      </c>
      <c r="B661" t="s">
        <v>129</v>
      </c>
      <c r="C661" s="586">
        <v>46225</v>
      </c>
      <c r="D661" t="s">
        <v>138</v>
      </c>
      <c r="E661" t="s">
        <v>1113</v>
      </c>
      <c r="F661">
        <v>22</v>
      </c>
      <c r="G661" t="s">
        <v>94</v>
      </c>
      <c r="H661" t="s">
        <v>1103</v>
      </c>
      <c r="I661" t="s">
        <v>86</v>
      </c>
      <c r="J661" t="s">
        <v>1740</v>
      </c>
      <c r="K661">
        <v>641</v>
      </c>
      <c r="L661">
        <v>12</v>
      </c>
      <c r="M661">
        <v>14102</v>
      </c>
    </row>
    <row r="662" spans="1:13">
      <c r="A662">
        <v>31</v>
      </c>
      <c r="B662" t="s">
        <v>129</v>
      </c>
      <c r="C662" s="586">
        <v>46225</v>
      </c>
      <c r="D662" t="s">
        <v>138</v>
      </c>
      <c r="E662" t="s">
        <v>1213</v>
      </c>
      <c r="F662">
        <v>2</v>
      </c>
      <c r="G662" t="s">
        <v>94</v>
      </c>
      <c r="H662" t="s">
        <v>1214</v>
      </c>
      <c r="I662" t="s">
        <v>86</v>
      </c>
      <c r="J662" t="s">
        <v>1741</v>
      </c>
      <c r="K662">
        <v>666</v>
      </c>
      <c r="L662">
        <v>12</v>
      </c>
      <c r="M662">
        <v>1332</v>
      </c>
    </row>
    <row r="663" spans="1:13">
      <c r="A663">
        <v>31</v>
      </c>
      <c r="B663" t="s">
        <v>129</v>
      </c>
      <c r="C663" s="586">
        <v>46225</v>
      </c>
      <c r="D663" t="s">
        <v>138</v>
      </c>
      <c r="E663" t="s">
        <v>1184</v>
      </c>
      <c r="F663">
        <v>1</v>
      </c>
      <c r="G663" t="s">
        <v>1123</v>
      </c>
      <c r="H663" t="s">
        <v>1124</v>
      </c>
      <c r="I663" t="s">
        <v>86</v>
      </c>
      <c r="J663" t="s">
        <v>1742</v>
      </c>
      <c r="K663">
        <v>816</v>
      </c>
      <c r="L663">
        <v>12</v>
      </c>
      <c r="M663">
        <v>816</v>
      </c>
    </row>
    <row r="664" spans="1:13">
      <c r="A664">
        <v>31</v>
      </c>
      <c r="B664" t="s">
        <v>129</v>
      </c>
      <c r="C664" s="586">
        <v>46225</v>
      </c>
      <c r="D664" t="s">
        <v>138</v>
      </c>
      <c r="E664" t="s">
        <v>1169</v>
      </c>
      <c r="F664">
        <v>1</v>
      </c>
      <c r="G664" t="s">
        <v>1123</v>
      </c>
      <c r="H664" t="s">
        <v>1170</v>
      </c>
      <c r="I664" t="s">
        <v>99</v>
      </c>
      <c r="J664" t="s">
        <v>1743</v>
      </c>
      <c r="K664">
        <v>345</v>
      </c>
      <c r="L664">
        <v>5</v>
      </c>
      <c r="M664">
        <v>345</v>
      </c>
    </row>
    <row r="665" spans="1:13">
      <c r="A665">
        <v>31</v>
      </c>
      <c r="B665" t="s">
        <v>129</v>
      </c>
      <c r="C665" s="586">
        <v>46225</v>
      </c>
      <c r="D665" t="s">
        <v>138</v>
      </c>
      <c r="E665" t="s">
        <v>1126</v>
      </c>
      <c r="F665">
        <v>2</v>
      </c>
      <c r="G665" t="s">
        <v>404</v>
      </c>
      <c r="H665" t="s">
        <v>1127</v>
      </c>
      <c r="I665" t="s">
        <v>235</v>
      </c>
      <c r="J665" t="s">
        <v>2828</v>
      </c>
      <c r="K665">
        <v>270</v>
      </c>
      <c r="L665">
        <v>1</v>
      </c>
      <c r="M665">
        <v>540</v>
      </c>
    </row>
    <row r="666" spans="1:13">
      <c r="A666">
        <v>31</v>
      </c>
      <c r="B666" t="s">
        <v>129</v>
      </c>
      <c r="C666" s="586">
        <v>46225</v>
      </c>
      <c r="D666" t="s">
        <v>138</v>
      </c>
      <c r="E666" t="s">
        <v>1105</v>
      </c>
      <c r="F666">
        <v>2</v>
      </c>
      <c r="G666" t="s">
        <v>1106</v>
      </c>
      <c r="H666" t="s">
        <v>1107</v>
      </c>
      <c r="I666" t="s">
        <v>17</v>
      </c>
      <c r="J666" t="s">
        <v>1744</v>
      </c>
      <c r="K666">
        <v>0</v>
      </c>
      <c r="L666">
        <v>0</v>
      </c>
      <c r="M666">
        <v>0</v>
      </c>
    </row>
    <row r="667" spans="1:13">
      <c r="A667">
        <v>31</v>
      </c>
      <c r="B667" t="s">
        <v>129</v>
      </c>
      <c r="C667" s="586">
        <v>46225</v>
      </c>
      <c r="D667" t="s">
        <v>138</v>
      </c>
      <c r="E667" t="s">
        <v>1109</v>
      </c>
      <c r="F667">
        <v>17135</v>
      </c>
      <c r="G667" t="s">
        <v>1110</v>
      </c>
      <c r="H667" t="s">
        <v>1111</v>
      </c>
      <c r="I667" t="s">
        <v>258</v>
      </c>
      <c r="J667" t="s">
        <v>1745</v>
      </c>
      <c r="K667">
        <v>0</v>
      </c>
      <c r="L667">
        <v>0</v>
      </c>
      <c r="M667">
        <v>0</v>
      </c>
    </row>
    <row r="668" spans="1:13">
      <c r="A668">
        <v>32</v>
      </c>
      <c r="B668" t="s">
        <v>130</v>
      </c>
      <c r="C668" s="586">
        <v>46225</v>
      </c>
      <c r="D668" t="s">
        <v>138</v>
      </c>
      <c r="E668" t="s">
        <v>1113</v>
      </c>
      <c r="F668">
        <v>4</v>
      </c>
      <c r="G668" t="s">
        <v>94</v>
      </c>
      <c r="H668" t="s">
        <v>1103</v>
      </c>
      <c r="I668" t="s">
        <v>86</v>
      </c>
      <c r="J668" t="s">
        <v>1746</v>
      </c>
      <c r="K668">
        <v>641</v>
      </c>
      <c r="L668">
        <v>12</v>
      </c>
      <c r="M668">
        <v>2564</v>
      </c>
    </row>
    <row r="669" spans="1:13">
      <c r="A669">
        <v>32</v>
      </c>
      <c r="B669" t="s">
        <v>130</v>
      </c>
      <c r="C669" s="586">
        <v>46225</v>
      </c>
      <c r="D669" t="s">
        <v>138</v>
      </c>
      <c r="E669" t="s">
        <v>1105</v>
      </c>
      <c r="F669">
        <v>0</v>
      </c>
      <c r="G669" t="s">
        <v>1106</v>
      </c>
      <c r="H669" t="s">
        <v>1107</v>
      </c>
      <c r="I669" t="s">
        <v>17</v>
      </c>
      <c r="J669" t="s">
        <v>1747</v>
      </c>
      <c r="K669">
        <v>0</v>
      </c>
      <c r="L669">
        <v>0</v>
      </c>
      <c r="M669">
        <v>0</v>
      </c>
    </row>
    <row r="670" spans="1:13">
      <c r="A670">
        <v>32</v>
      </c>
      <c r="B670" t="s">
        <v>130</v>
      </c>
      <c r="C670" s="586">
        <v>46225</v>
      </c>
      <c r="D670" t="s">
        <v>138</v>
      </c>
      <c r="E670" t="s">
        <v>1109</v>
      </c>
      <c r="F670">
        <v>2564</v>
      </c>
      <c r="G670" t="s">
        <v>1110</v>
      </c>
      <c r="H670" t="s">
        <v>1111</v>
      </c>
      <c r="I670" t="s">
        <v>258</v>
      </c>
      <c r="J670" t="s">
        <v>1748</v>
      </c>
      <c r="K670">
        <v>0</v>
      </c>
      <c r="L670">
        <v>0</v>
      </c>
      <c r="M670">
        <v>0</v>
      </c>
    </row>
    <row r="671" spans="1:13">
      <c r="A671">
        <v>33</v>
      </c>
      <c r="B671" t="s">
        <v>113</v>
      </c>
      <c r="C671" s="586">
        <v>46225</v>
      </c>
      <c r="D671" t="s">
        <v>138</v>
      </c>
      <c r="E671" t="s">
        <v>1105</v>
      </c>
      <c r="F671">
        <v>0</v>
      </c>
      <c r="G671" t="s">
        <v>1106</v>
      </c>
      <c r="H671" t="s">
        <v>1107</v>
      </c>
      <c r="I671" t="s">
        <v>17</v>
      </c>
      <c r="J671" t="s">
        <v>1749</v>
      </c>
      <c r="K671">
        <v>0</v>
      </c>
      <c r="L671">
        <v>0</v>
      </c>
      <c r="M671">
        <v>0</v>
      </c>
    </row>
    <row r="672" spans="1:13">
      <c r="A672">
        <v>33</v>
      </c>
      <c r="B672" t="s">
        <v>113</v>
      </c>
      <c r="C672" s="586">
        <v>46225</v>
      </c>
      <c r="D672" t="s">
        <v>138</v>
      </c>
      <c r="E672" t="s">
        <v>1109</v>
      </c>
      <c r="F672">
        <v>0</v>
      </c>
      <c r="G672" t="s">
        <v>1110</v>
      </c>
      <c r="H672" t="s">
        <v>1111</v>
      </c>
      <c r="I672" t="s">
        <v>258</v>
      </c>
      <c r="J672" t="s">
        <v>1750</v>
      </c>
      <c r="K672">
        <v>0</v>
      </c>
      <c r="L672">
        <v>0</v>
      </c>
      <c r="M672">
        <v>0</v>
      </c>
    </row>
    <row r="673" spans="1:13">
      <c r="A673">
        <v>34</v>
      </c>
      <c r="B673" t="s">
        <v>131</v>
      </c>
      <c r="C673" s="586">
        <v>46225</v>
      </c>
      <c r="D673" t="s">
        <v>138</v>
      </c>
      <c r="E673" t="s">
        <v>1222</v>
      </c>
      <c r="F673">
        <v>1</v>
      </c>
      <c r="G673" t="s">
        <v>1123</v>
      </c>
      <c r="H673" t="s">
        <v>1223</v>
      </c>
      <c r="I673" t="s">
        <v>86</v>
      </c>
      <c r="J673" t="s">
        <v>2829</v>
      </c>
      <c r="K673">
        <v>1020</v>
      </c>
      <c r="L673">
        <v>12</v>
      </c>
      <c r="M673">
        <v>1020</v>
      </c>
    </row>
    <row r="674" spans="1:13">
      <c r="A674">
        <v>34</v>
      </c>
      <c r="B674" t="s">
        <v>131</v>
      </c>
      <c r="C674" s="586">
        <v>46225</v>
      </c>
      <c r="D674" t="s">
        <v>138</v>
      </c>
      <c r="E674" t="s">
        <v>1184</v>
      </c>
      <c r="F674">
        <v>1</v>
      </c>
      <c r="G674" t="s">
        <v>1123</v>
      </c>
      <c r="H674" t="s">
        <v>1124</v>
      </c>
      <c r="I674" t="s">
        <v>86</v>
      </c>
      <c r="J674" t="s">
        <v>1751</v>
      </c>
      <c r="K674">
        <v>816</v>
      </c>
      <c r="L674">
        <v>12</v>
      </c>
      <c r="M674">
        <v>816</v>
      </c>
    </row>
    <row r="675" spans="1:13">
      <c r="A675">
        <v>34</v>
      </c>
      <c r="B675" t="s">
        <v>131</v>
      </c>
      <c r="C675" s="586">
        <v>46225</v>
      </c>
      <c r="D675" t="s">
        <v>138</v>
      </c>
      <c r="E675" t="s">
        <v>1169</v>
      </c>
      <c r="F675">
        <v>5</v>
      </c>
      <c r="G675" t="s">
        <v>1123</v>
      </c>
      <c r="H675" t="s">
        <v>1170</v>
      </c>
      <c r="I675" t="s">
        <v>99</v>
      </c>
      <c r="J675" t="s">
        <v>2830</v>
      </c>
      <c r="K675">
        <v>345</v>
      </c>
      <c r="L675">
        <v>5</v>
      </c>
      <c r="M675">
        <v>1725</v>
      </c>
    </row>
    <row r="676" spans="1:13">
      <c r="A676">
        <v>34</v>
      </c>
      <c r="B676" t="s">
        <v>131</v>
      </c>
      <c r="C676" s="586">
        <v>46225</v>
      </c>
      <c r="D676" t="s">
        <v>138</v>
      </c>
      <c r="E676" t="s">
        <v>1224</v>
      </c>
      <c r="F676">
        <v>2</v>
      </c>
      <c r="G676" t="s">
        <v>1123</v>
      </c>
      <c r="H676" t="s">
        <v>1225</v>
      </c>
      <c r="I676" t="s">
        <v>99</v>
      </c>
      <c r="J676" t="s">
        <v>1752</v>
      </c>
      <c r="K676">
        <v>1000</v>
      </c>
      <c r="L676">
        <v>15</v>
      </c>
      <c r="M676">
        <v>2000</v>
      </c>
    </row>
    <row r="677" spans="1:13">
      <c r="A677">
        <v>34</v>
      </c>
      <c r="B677" t="s">
        <v>131</v>
      </c>
      <c r="C677" s="586">
        <v>46225</v>
      </c>
      <c r="D677" t="s">
        <v>138</v>
      </c>
      <c r="E677" t="s">
        <v>1218</v>
      </c>
      <c r="F677">
        <v>1</v>
      </c>
      <c r="G677" t="s">
        <v>6</v>
      </c>
      <c r="H677" t="s">
        <v>1219</v>
      </c>
      <c r="I677" t="s">
        <v>99</v>
      </c>
      <c r="J677" t="s">
        <v>2831</v>
      </c>
      <c r="K677">
        <v>850</v>
      </c>
      <c r="L677">
        <v>15</v>
      </c>
      <c r="M677">
        <v>850</v>
      </c>
    </row>
    <row r="678" spans="1:13">
      <c r="A678">
        <v>34</v>
      </c>
      <c r="B678" t="s">
        <v>131</v>
      </c>
      <c r="C678" s="586">
        <v>46225</v>
      </c>
      <c r="D678" t="s">
        <v>138</v>
      </c>
      <c r="E678" t="s">
        <v>1105</v>
      </c>
      <c r="F678">
        <v>0</v>
      </c>
      <c r="G678" t="s">
        <v>1106</v>
      </c>
      <c r="H678" t="s">
        <v>1107</v>
      </c>
      <c r="I678" t="s">
        <v>17</v>
      </c>
      <c r="J678" t="s">
        <v>1753</v>
      </c>
      <c r="K678">
        <v>0</v>
      </c>
      <c r="L678">
        <v>0</v>
      </c>
      <c r="M678">
        <v>0</v>
      </c>
    </row>
    <row r="679" spans="1:13">
      <c r="A679">
        <v>34</v>
      </c>
      <c r="B679" t="s">
        <v>131</v>
      </c>
      <c r="C679" s="586">
        <v>46225</v>
      </c>
      <c r="D679" t="s">
        <v>138</v>
      </c>
      <c r="E679" t="s">
        <v>1109</v>
      </c>
      <c r="F679">
        <v>6411</v>
      </c>
      <c r="G679" t="s">
        <v>1110</v>
      </c>
      <c r="H679" t="s">
        <v>1111</v>
      </c>
      <c r="I679" t="s">
        <v>258</v>
      </c>
      <c r="J679" t="s">
        <v>1754</v>
      </c>
      <c r="K679">
        <v>0</v>
      </c>
      <c r="L679">
        <v>0</v>
      </c>
      <c r="M679">
        <v>0</v>
      </c>
    </row>
    <row r="680" spans="1:13">
      <c r="A680">
        <v>35</v>
      </c>
      <c r="B680" t="s">
        <v>119</v>
      </c>
      <c r="C680" s="586">
        <v>46225</v>
      </c>
      <c r="D680" t="s">
        <v>138</v>
      </c>
      <c r="E680" t="s">
        <v>1169</v>
      </c>
      <c r="F680">
        <v>7</v>
      </c>
      <c r="G680" t="s">
        <v>1123</v>
      </c>
      <c r="H680" t="s">
        <v>1170</v>
      </c>
      <c r="I680" t="s">
        <v>99</v>
      </c>
      <c r="J680" t="s">
        <v>1755</v>
      </c>
      <c r="K680">
        <v>345</v>
      </c>
      <c r="L680">
        <v>5</v>
      </c>
      <c r="M680">
        <v>2415</v>
      </c>
    </row>
    <row r="681" spans="1:13">
      <c r="A681">
        <v>35</v>
      </c>
      <c r="B681" t="s">
        <v>119</v>
      </c>
      <c r="C681" s="586">
        <v>46225</v>
      </c>
      <c r="D681" t="s">
        <v>138</v>
      </c>
      <c r="E681" t="s">
        <v>1224</v>
      </c>
      <c r="F681">
        <v>3</v>
      </c>
      <c r="G681" t="s">
        <v>1123</v>
      </c>
      <c r="H681" t="s">
        <v>1225</v>
      </c>
      <c r="I681" t="s">
        <v>99</v>
      </c>
      <c r="J681" t="s">
        <v>1756</v>
      </c>
      <c r="K681">
        <v>1000</v>
      </c>
      <c r="L681">
        <v>15</v>
      </c>
      <c r="M681">
        <v>3000</v>
      </c>
    </row>
    <row r="682" spans="1:13">
      <c r="A682">
        <v>35</v>
      </c>
      <c r="B682" t="s">
        <v>119</v>
      </c>
      <c r="C682" s="586">
        <v>46225</v>
      </c>
      <c r="D682" t="s">
        <v>138</v>
      </c>
      <c r="E682" t="s">
        <v>1273</v>
      </c>
      <c r="F682">
        <v>15</v>
      </c>
      <c r="G682" t="s">
        <v>9</v>
      </c>
      <c r="H682" t="s">
        <v>1274</v>
      </c>
      <c r="I682" t="s">
        <v>111</v>
      </c>
      <c r="J682" t="s">
        <v>2832</v>
      </c>
      <c r="K682">
        <v>81.167999999999978</v>
      </c>
      <c r="L682">
        <v>0.2</v>
      </c>
      <c r="M682">
        <v>1217.5199999999998</v>
      </c>
    </row>
    <row r="683" spans="1:13">
      <c r="A683">
        <v>35</v>
      </c>
      <c r="B683" t="s">
        <v>119</v>
      </c>
      <c r="C683" s="586">
        <v>46225</v>
      </c>
      <c r="D683" t="s">
        <v>138</v>
      </c>
      <c r="E683" t="s">
        <v>1275</v>
      </c>
      <c r="F683">
        <v>4</v>
      </c>
      <c r="G683" t="s">
        <v>9</v>
      </c>
      <c r="H683" t="s">
        <v>1276</v>
      </c>
      <c r="I683" t="s">
        <v>238</v>
      </c>
      <c r="J683" t="s">
        <v>2833</v>
      </c>
      <c r="K683">
        <v>175.15199999999993</v>
      </c>
      <c r="L683">
        <v>0.5</v>
      </c>
      <c r="M683">
        <v>700.60799999999972</v>
      </c>
    </row>
    <row r="684" spans="1:13">
      <c r="A684">
        <v>35</v>
      </c>
      <c r="B684" t="s">
        <v>119</v>
      </c>
      <c r="C684" s="586">
        <v>46225</v>
      </c>
      <c r="D684" t="s">
        <v>138</v>
      </c>
      <c r="E684" t="s">
        <v>1149</v>
      </c>
      <c r="F684">
        <v>2</v>
      </c>
      <c r="G684" t="s">
        <v>9</v>
      </c>
      <c r="H684" t="s">
        <v>1150</v>
      </c>
      <c r="I684" t="s">
        <v>238</v>
      </c>
      <c r="J684" t="s">
        <v>2834</v>
      </c>
      <c r="K684">
        <v>346.03199999999998</v>
      </c>
      <c r="L684">
        <v>1</v>
      </c>
      <c r="M684">
        <v>692.06399999999996</v>
      </c>
    </row>
    <row r="685" spans="1:13">
      <c r="A685">
        <v>35</v>
      </c>
      <c r="B685" t="s">
        <v>119</v>
      </c>
      <c r="C685" s="586">
        <v>46225</v>
      </c>
      <c r="D685" t="s">
        <v>138</v>
      </c>
      <c r="E685" t="s">
        <v>1105</v>
      </c>
      <c r="F685">
        <v>7</v>
      </c>
      <c r="G685" t="s">
        <v>1106</v>
      </c>
      <c r="H685" t="s">
        <v>1107</v>
      </c>
      <c r="I685" t="s">
        <v>17</v>
      </c>
      <c r="J685" t="s">
        <v>1757</v>
      </c>
      <c r="K685">
        <v>0</v>
      </c>
      <c r="L685">
        <v>0</v>
      </c>
      <c r="M685">
        <v>0</v>
      </c>
    </row>
    <row r="686" spans="1:13">
      <c r="A686">
        <v>35</v>
      </c>
      <c r="B686" t="s">
        <v>119</v>
      </c>
      <c r="C686" s="586">
        <v>46225</v>
      </c>
      <c r="D686" t="s">
        <v>138</v>
      </c>
      <c r="E686" t="s">
        <v>1109</v>
      </c>
      <c r="F686">
        <v>8025.1919999999991</v>
      </c>
      <c r="G686" t="s">
        <v>1110</v>
      </c>
      <c r="H686" t="s">
        <v>1111</v>
      </c>
      <c r="I686" t="s">
        <v>258</v>
      </c>
      <c r="J686" t="s">
        <v>1758</v>
      </c>
      <c r="K686">
        <v>0</v>
      </c>
      <c r="L686">
        <v>0</v>
      </c>
      <c r="M686">
        <v>0</v>
      </c>
    </row>
    <row r="687" spans="1:13">
      <c r="A687">
        <v>36</v>
      </c>
      <c r="B687" t="s">
        <v>178</v>
      </c>
      <c r="C687" s="586">
        <v>46225</v>
      </c>
      <c r="D687" t="s">
        <v>138</v>
      </c>
      <c r="E687" t="s">
        <v>1105</v>
      </c>
      <c r="F687">
        <v>0</v>
      </c>
      <c r="G687" t="s">
        <v>1106</v>
      </c>
      <c r="H687" t="s">
        <v>1107</v>
      </c>
      <c r="I687" t="s">
        <v>17</v>
      </c>
      <c r="J687" t="s">
        <v>1759</v>
      </c>
      <c r="K687">
        <v>0</v>
      </c>
      <c r="L687">
        <v>0</v>
      </c>
      <c r="M687">
        <v>0</v>
      </c>
    </row>
    <row r="688" spans="1:13">
      <c r="A688">
        <v>36</v>
      </c>
      <c r="B688" t="s">
        <v>178</v>
      </c>
      <c r="C688" s="586">
        <v>46225</v>
      </c>
      <c r="D688" t="s">
        <v>138</v>
      </c>
      <c r="E688" t="s">
        <v>1109</v>
      </c>
      <c r="F688">
        <v>0</v>
      </c>
      <c r="G688" t="s">
        <v>1110</v>
      </c>
      <c r="H688" t="s">
        <v>1111</v>
      </c>
      <c r="I688" t="s">
        <v>258</v>
      </c>
      <c r="J688" t="s">
        <v>1760</v>
      </c>
      <c r="K688">
        <v>0</v>
      </c>
      <c r="L688">
        <v>0</v>
      </c>
      <c r="M688">
        <v>0</v>
      </c>
    </row>
    <row r="689" spans="1:13">
      <c r="A689">
        <v>37</v>
      </c>
      <c r="B689" t="s">
        <v>168</v>
      </c>
      <c r="C689" s="586">
        <v>46225</v>
      </c>
      <c r="D689" t="s">
        <v>138</v>
      </c>
      <c r="E689" t="s">
        <v>1222</v>
      </c>
      <c r="F689">
        <v>2</v>
      </c>
      <c r="G689" t="s">
        <v>1123</v>
      </c>
      <c r="H689" t="s">
        <v>1223</v>
      </c>
      <c r="I689" t="s">
        <v>86</v>
      </c>
      <c r="J689" t="s">
        <v>1761</v>
      </c>
      <c r="K689">
        <v>1020</v>
      </c>
      <c r="L689">
        <v>12</v>
      </c>
      <c r="M689">
        <v>2040</v>
      </c>
    </row>
    <row r="690" spans="1:13">
      <c r="A690">
        <v>37</v>
      </c>
      <c r="B690" t="s">
        <v>168</v>
      </c>
      <c r="C690" s="586">
        <v>46225</v>
      </c>
      <c r="D690" t="s">
        <v>138</v>
      </c>
      <c r="E690" t="s">
        <v>1149</v>
      </c>
      <c r="F690">
        <v>4</v>
      </c>
      <c r="G690" t="s">
        <v>9</v>
      </c>
      <c r="H690" t="s">
        <v>1150</v>
      </c>
      <c r="I690" t="s">
        <v>238</v>
      </c>
      <c r="J690" t="s">
        <v>2835</v>
      </c>
      <c r="K690">
        <v>346.03199999999998</v>
      </c>
      <c r="L690">
        <v>1</v>
      </c>
      <c r="M690">
        <v>1384.1279999999999</v>
      </c>
    </row>
    <row r="691" spans="1:13">
      <c r="A691">
        <v>37</v>
      </c>
      <c r="B691" t="s">
        <v>168</v>
      </c>
      <c r="C691" s="586">
        <v>46225</v>
      </c>
      <c r="D691" t="s">
        <v>138</v>
      </c>
      <c r="E691" t="s">
        <v>1105</v>
      </c>
      <c r="F691">
        <v>4</v>
      </c>
      <c r="G691" t="s">
        <v>1106</v>
      </c>
      <c r="H691" t="s">
        <v>1107</v>
      </c>
      <c r="I691" t="s">
        <v>17</v>
      </c>
      <c r="J691" t="s">
        <v>1762</v>
      </c>
      <c r="K691">
        <v>0</v>
      </c>
      <c r="L691">
        <v>0</v>
      </c>
      <c r="M691">
        <v>0</v>
      </c>
    </row>
    <row r="692" spans="1:13">
      <c r="A692">
        <v>37</v>
      </c>
      <c r="B692" t="s">
        <v>168</v>
      </c>
      <c r="C692" s="586">
        <v>46225</v>
      </c>
      <c r="D692" t="s">
        <v>138</v>
      </c>
      <c r="E692" t="s">
        <v>1109</v>
      </c>
      <c r="F692">
        <v>3424.1279999999997</v>
      </c>
      <c r="G692" t="s">
        <v>1110</v>
      </c>
      <c r="H692" t="s">
        <v>1111</v>
      </c>
      <c r="I692" t="s">
        <v>258</v>
      </c>
      <c r="J692" t="s">
        <v>1763</v>
      </c>
      <c r="K692">
        <v>0</v>
      </c>
      <c r="L692">
        <v>0</v>
      </c>
      <c r="M692">
        <v>0</v>
      </c>
    </row>
    <row r="693" spans="1:13">
      <c r="A693">
        <v>38</v>
      </c>
      <c r="B693" t="s">
        <v>458</v>
      </c>
      <c r="C693" s="586">
        <v>46225</v>
      </c>
      <c r="D693" t="s">
        <v>138</v>
      </c>
      <c r="E693" t="s">
        <v>1105</v>
      </c>
      <c r="F693">
        <v>0</v>
      </c>
      <c r="G693" t="s">
        <v>1106</v>
      </c>
      <c r="H693" t="s">
        <v>1107</v>
      </c>
      <c r="I693" t="s">
        <v>17</v>
      </c>
      <c r="J693" t="s">
        <v>1764</v>
      </c>
      <c r="K693">
        <v>0</v>
      </c>
      <c r="L693">
        <v>0</v>
      </c>
      <c r="M693">
        <v>0</v>
      </c>
    </row>
    <row r="694" spans="1:13">
      <c r="A694">
        <v>38</v>
      </c>
      <c r="B694" t="s">
        <v>458</v>
      </c>
      <c r="C694" s="586">
        <v>46225</v>
      </c>
      <c r="D694" t="s">
        <v>138</v>
      </c>
      <c r="E694" t="s">
        <v>1109</v>
      </c>
      <c r="F694">
        <v>0</v>
      </c>
      <c r="G694" t="s">
        <v>1110</v>
      </c>
      <c r="H694" t="s">
        <v>1111</v>
      </c>
      <c r="I694" t="s">
        <v>258</v>
      </c>
      <c r="J694" t="s">
        <v>1765</v>
      </c>
      <c r="K694">
        <v>0</v>
      </c>
      <c r="L694">
        <v>0</v>
      </c>
      <c r="M694">
        <v>0</v>
      </c>
    </row>
    <row r="695" spans="1:13">
      <c r="A695">
        <v>39</v>
      </c>
      <c r="B695" t="s">
        <v>793</v>
      </c>
      <c r="C695" s="586">
        <v>46225</v>
      </c>
      <c r="D695" t="s">
        <v>138</v>
      </c>
      <c r="E695" t="s">
        <v>1105</v>
      </c>
      <c r="F695">
        <v>0</v>
      </c>
      <c r="G695" t="s">
        <v>1106</v>
      </c>
      <c r="H695" t="s">
        <v>1107</v>
      </c>
      <c r="I695" t="s">
        <v>17</v>
      </c>
      <c r="J695" t="s">
        <v>1766</v>
      </c>
      <c r="K695">
        <v>0</v>
      </c>
      <c r="L695">
        <v>0</v>
      </c>
      <c r="M695">
        <v>0</v>
      </c>
    </row>
    <row r="696" spans="1:13">
      <c r="A696">
        <v>39</v>
      </c>
      <c r="B696" t="s">
        <v>793</v>
      </c>
      <c r="C696" s="586">
        <v>46225</v>
      </c>
      <c r="D696" t="s">
        <v>138</v>
      </c>
      <c r="E696" t="s">
        <v>1109</v>
      </c>
      <c r="F696">
        <v>0</v>
      </c>
      <c r="G696" t="s">
        <v>1110</v>
      </c>
      <c r="H696" t="s">
        <v>1111</v>
      </c>
      <c r="I696" t="s">
        <v>258</v>
      </c>
      <c r="J696" t="s">
        <v>1767</v>
      </c>
      <c r="K696">
        <v>0</v>
      </c>
      <c r="L696">
        <v>0</v>
      </c>
      <c r="M696">
        <v>0</v>
      </c>
    </row>
    <row r="697" spans="1:13">
      <c r="A697">
        <v>40</v>
      </c>
      <c r="B697" t="s">
        <v>817</v>
      </c>
      <c r="C697" s="586">
        <v>46225</v>
      </c>
      <c r="D697" t="s">
        <v>138</v>
      </c>
      <c r="E697" t="s">
        <v>1105</v>
      </c>
      <c r="F697">
        <v>0</v>
      </c>
      <c r="G697" t="s">
        <v>1106</v>
      </c>
      <c r="H697" t="s">
        <v>1107</v>
      </c>
      <c r="I697" t="s">
        <v>17</v>
      </c>
      <c r="J697" t="s">
        <v>1771</v>
      </c>
      <c r="K697">
        <v>0</v>
      </c>
      <c r="L697">
        <v>0</v>
      </c>
      <c r="M697">
        <v>0</v>
      </c>
    </row>
    <row r="698" spans="1:13">
      <c r="A698">
        <v>40</v>
      </c>
      <c r="B698" t="s">
        <v>817</v>
      </c>
      <c r="C698" s="586">
        <v>46225</v>
      </c>
      <c r="D698" t="s">
        <v>138</v>
      </c>
      <c r="E698" t="s">
        <v>1109</v>
      </c>
      <c r="F698">
        <v>0</v>
      </c>
      <c r="G698" t="s">
        <v>1110</v>
      </c>
      <c r="H698" t="s">
        <v>1111</v>
      </c>
      <c r="I698" t="s">
        <v>258</v>
      </c>
      <c r="J698" t="s">
        <v>1772</v>
      </c>
      <c r="K698">
        <v>0</v>
      </c>
      <c r="L698">
        <v>0</v>
      </c>
      <c r="M698">
        <v>0</v>
      </c>
    </row>
    <row r="699" spans="1:13">
      <c r="A699">
        <v>41</v>
      </c>
      <c r="B699" t="s">
        <v>894</v>
      </c>
      <c r="C699" s="586">
        <v>46225</v>
      </c>
      <c r="D699" t="s">
        <v>138</v>
      </c>
      <c r="E699" t="s">
        <v>1113</v>
      </c>
      <c r="F699">
        <v>1</v>
      </c>
      <c r="G699" t="s">
        <v>94</v>
      </c>
      <c r="H699" t="s">
        <v>1103</v>
      </c>
      <c r="I699" t="s">
        <v>86</v>
      </c>
      <c r="J699" t="s">
        <v>1773</v>
      </c>
      <c r="K699">
        <v>641</v>
      </c>
      <c r="L699">
        <v>12</v>
      </c>
      <c r="M699">
        <v>641</v>
      </c>
    </row>
    <row r="700" spans="1:13">
      <c r="A700">
        <v>41</v>
      </c>
      <c r="B700" t="s">
        <v>894</v>
      </c>
      <c r="C700" s="586">
        <v>46225</v>
      </c>
      <c r="D700" t="s">
        <v>138</v>
      </c>
      <c r="E700" t="s">
        <v>1105</v>
      </c>
      <c r="F700">
        <v>0</v>
      </c>
      <c r="G700" t="s">
        <v>1106</v>
      </c>
      <c r="H700" t="s">
        <v>1107</v>
      </c>
      <c r="I700" t="s">
        <v>17</v>
      </c>
      <c r="J700" t="s">
        <v>1774</v>
      </c>
      <c r="K700">
        <v>0</v>
      </c>
      <c r="L700">
        <v>0</v>
      </c>
      <c r="M700">
        <v>0</v>
      </c>
    </row>
    <row r="701" spans="1:13">
      <c r="A701">
        <v>41</v>
      </c>
      <c r="B701" t="s">
        <v>894</v>
      </c>
      <c r="C701" s="586">
        <v>46225</v>
      </c>
      <c r="D701" t="s">
        <v>138</v>
      </c>
      <c r="E701" t="s">
        <v>1109</v>
      </c>
      <c r="F701">
        <v>641</v>
      </c>
      <c r="G701" t="s">
        <v>1110</v>
      </c>
      <c r="H701" t="s">
        <v>1111</v>
      </c>
      <c r="I701" t="s">
        <v>258</v>
      </c>
      <c r="J701" t="s">
        <v>1775</v>
      </c>
      <c r="K701">
        <v>0</v>
      </c>
      <c r="L701">
        <v>0</v>
      </c>
      <c r="M701">
        <v>0</v>
      </c>
    </row>
    <row r="702" spans="1:13">
      <c r="A702">
        <v>42</v>
      </c>
      <c r="B702" t="s">
        <v>839</v>
      </c>
      <c r="C702" s="586">
        <v>46225</v>
      </c>
      <c r="D702" t="s">
        <v>138</v>
      </c>
      <c r="E702" t="s">
        <v>1126</v>
      </c>
      <c r="F702">
        <v>25</v>
      </c>
      <c r="G702" t="s">
        <v>404</v>
      </c>
      <c r="H702" t="s">
        <v>1127</v>
      </c>
      <c r="I702" t="s">
        <v>235</v>
      </c>
      <c r="J702" t="s">
        <v>1776</v>
      </c>
      <c r="K702">
        <v>270</v>
      </c>
      <c r="L702">
        <v>1</v>
      </c>
      <c r="M702">
        <v>6750</v>
      </c>
    </row>
    <row r="703" spans="1:13">
      <c r="A703">
        <v>42</v>
      </c>
      <c r="B703" t="s">
        <v>839</v>
      </c>
      <c r="C703" s="586">
        <v>46225</v>
      </c>
      <c r="D703" t="s">
        <v>138</v>
      </c>
      <c r="E703" t="s">
        <v>1105</v>
      </c>
      <c r="F703">
        <v>25</v>
      </c>
      <c r="G703" t="s">
        <v>1106</v>
      </c>
      <c r="H703" t="s">
        <v>1107</v>
      </c>
      <c r="I703" t="s">
        <v>17</v>
      </c>
      <c r="J703" t="s">
        <v>1777</v>
      </c>
      <c r="K703">
        <v>0</v>
      </c>
      <c r="L703">
        <v>0</v>
      </c>
      <c r="M703">
        <v>0</v>
      </c>
    </row>
    <row r="704" spans="1:13">
      <c r="A704">
        <v>42</v>
      </c>
      <c r="B704" t="s">
        <v>839</v>
      </c>
      <c r="C704" s="586">
        <v>46225</v>
      </c>
      <c r="D704" t="s">
        <v>138</v>
      </c>
      <c r="E704" t="s">
        <v>1109</v>
      </c>
      <c r="F704">
        <v>6750</v>
      </c>
      <c r="G704" t="s">
        <v>1110</v>
      </c>
      <c r="H704" t="s">
        <v>1111</v>
      </c>
      <c r="I704" t="s">
        <v>258</v>
      </c>
      <c r="J704" t="s">
        <v>1778</v>
      </c>
      <c r="K704">
        <v>0</v>
      </c>
      <c r="L704">
        <v>0</v>
      </c>
      <c r="M704">
        <v>0</v>
      </c>
    </row>
    <row r="705" spans="1:13">
      <c r="A705">
        <v>1</v>
      </c>
      <c r="B705" t="s">
        <v>132</v>
      </c>
      <c r="C705" s="586">
        <v>46225</v>
      </c>
      <c r="D705" t="s">
        <v>158</v>
      </c>
      <c r="E705" t="s">
        <v>1105</v>
      </c>
      <c r="F705">
        <v>0</v>
      </c>
      <c r="G705" t="s">
        <v>1106</v>
      </c>
      <c r="H705" t="s">
        <v>1107</v>
      </c>
      <c r="I705" t="s">
        <v>17</v>
      </c>
      <c r="J705" t="s">
        <v>1779</v>
      </c>
      <c r="K705">
        <v>0</v>
      </c>
      <c r="L705">
        <v>0</v>
      </c>
      <c r="M705">
        <v>0</v>
      </c>
    </row>
    <row r="706" spans="1:13">
      <c r="A706">
        <v>1</v>
      </c>
      <c r="B706" t="s">
        <v>132</v>
      </c>
      <c r="C706" s="586">
        <v>46225</v>
      </c>
      <c r="D706" t="s">
        <v>158</v>
      </c>
      <c r="E706" t="s">
        <v>1109</v>
      </c>
      <c r="F706">
        <v>0</v>
      </c>
      <c r="G706" t="s">
        <v>1110</v>
      </c>
      <c r="H706" t="s">
        <v>1111</v>
      </c>
      <c r="I706" t="s">
        <v>258</v>
      </c>
      <c r="J706" t="s">
        <v>1780</v>
      </c>
      <c r="K706">
        <v>0</v>
      </c>
      <c r="L706">
        <v>0</v>
      </c>
      <c r="M706">
        <v>0</v>
      </c>
    </row>
    <row r="707" spans="1:13">
      <c r="A707">
        <v>2</v>
      </c>
      <c r="B707" t="s">
        <v>565</v>
      </c>
      <c r="C707" s="586">
        <v>46225</v>
      </c>
      <c r="D707" t="s">
        <v>158</v>
      </c>
      <c r="E707" t="s">
        <v>1105</v>
      </c>
      <c r="F707">
        <v>0</v>
      </c>
      <c r="G707" t="s">
        <v>1106</v>
      </c>
      <c r="H707" t="s">
        <v>1107</v>
      </c>
      <c r="I707" t="s">
        <v>17</v>
      </c>
      <c r="J707" t="s">
        <v>1781</v>
      </c>
      <c r="K707">
        <v>0</v>
      </c>
      <c r="L707">
        <v>0</v>
      </c>
      <c r="M707">
        <v>0</v>
      </c>
    </row>
    <row r="708" spans="1:13">
      <c r="A708">
        <v>2</v>
      </c>
      <c r="B708" t="s">
        <v>565</v>
      </c>
      <c r="C708" s="586">
        <v>46225</v>
      </c>
      <c r="D708" t="s">
        <v>158</v>
      </c>
      <c r="E708" t="s">
        <v>1109</v>
      </c>
      <c r="F708">
        <v>0</v>
      </c>
      <c r="G708" t="s">
        <v>1110</v>
      </c>
      <c r="H708" t="s">
        <v>1111</v>
      </c>
      <c r="I708" t="s">
        <v>258</v>
      </c>
      <c r="J708" t="s">
        <v>1782</v>
      </c>
      <c r="K708">
        <v>0</v>
      </c>
      <c r="L708">
        <v>0</v>
      </c>
      <c r="M708">
        <v>0</v>
      </c>
    </row>
    <row r="709" spans="1:13">
      <c r="A709">
        <v>3</v>
      </c>
      <c r="B709" t="s">
        <v>564</v>
      </c>
      <c r="C709" s="586">
        <v>46225</v>
      </c>
      <c r="D709" t="s">
        <v>158</v>
      </c>
      <c r="E709" t="s">
        <v>1105</v>
      </c>
      <c r="F709">
        <v>0</v>
      </c>
      <c r="G709" t="s">
        <v>1106</v>
      </c>
      <c r="H709" t="s">
        <v>1107</v>
      </c>
      <c r="I709" t="s">
        <v>17</v>
      </c>
      <c r="J709" t="s">
        <v>1783</v>
      </c>
      <c r="K709">
        <v>0</v>
      </c>
      <c r="L709">
        <v>0</v>
      </c>
      <c r="M709">
        <v>0</v>
      </c>
    </row>
    <row r="710" spans="1:13">
      <c r="A710">
        <v>3</v>
      </c>
      <c r="B710" t="s">
        <v>564</v>
      </c>
      <c r="C710" s="586">
        <v>46225</v>
      </c>
      <c r="D710" t="s">
        <v>158</v>
      </c>
      <c r="E710" t="s">
        <v>1109</v>
      </c>
      <c r="F710">
        <v>0</v>
      </c>
      <c r="G710" t="s">
        <v>1110</v>
      </c>
      <c r="H710" t="s">
        <v>1111</v>
      </c>
      <c r="I710" t="s">
        <v>258</v>
      </c>
      <c r="J710" t="s">
        <v>1784</v>
      </c>
      <c r="K710">
        <v>0</v>
      </c>
      <c r="L710">
        <v>0</v>
      </c>
      <c r="M710">
        <v>0</v>
      </c>
    </row>
    <row r="711" spans="1:13">
      <c r="A711">
        <v>4</v>
      </c>
      <c r="B711" t="s">
        <v>902</v>
      </c>
      <c r="C711" s="586">
        <v>46225</v>
      </c>
      <c r="D711" t="s">
        <v>158</v>
      </c>
      <c r="E711" t="s">
        <v>1105</v>
      </c>
      <c r="F711">
        <v>0</v>
      </c>
      <c r="G711" t="s">
        <v>1106</v>
      </c>
      <c r="H711" t="s">
        <v>1107</v>
      </c>
      <c r="I711" t="s">
        <v>17</v>
      </c>
      <c r="J711" t="s">
        <v>1785</v>
      </c>
      <c r="K711">
        <v>0</v>
      </c>
      <c r="L711">
        <v>0</v>
      </c>
      <c r="M711">
        <v>0</v>
      </c>
    </row>
    <row r="712" spans="1:13">
      <c r="A712">
        <v>4</v>
      </c>
      <c r="B712" t="s">
        <v>902</v>
      </c>
      <c r="C712" s="586">
        <v>46225</v>
      </c>
      <c r="D712" t="s">
        <v>158</v>
      </c>
      <c r="E712" t="s">
        <v>1109</v>
      </c>
      <c r="F712">
        <v>0</v>
      </c>
      <c r="G712" t="s">
        <v>1110</v>
      </c>
      <c r="H712" t="s">
        <v>1111</v>
      </c>
      <c r="I712" t="s">
        <v>258</v>
      </c>
      <c r="J712" t="s">
        <v>1786</v>
      </c>
      <c r="K712">
        <v>0</v>
      </c>
      <c r="L712">
        <v>0</v>
      </c>
      <c r="M712">
        <v>0</v>
      </c>
    </row>
    <row r="713" spans="1:13">
      <c r="A713">
        <v>10</v>
      </c>
      <c r="B713" t="s">
        <v>151</v>
      </c>
      <c r="C713" s="586">
        <v>46225</v>
      </c>
      <c r="D713" t="s">
        <v>158</v>
      </c>
      <c r="E713" t="s">
        <v>1105</v>
      </c>
      <c r="F713">
        <v>0</v>
      </c>
      <c r="G713" t="s">
        <v>1106</v>
      </c>
      <c r="H713" t="s">
        <v>1107</v>
      </c>
      <c r="I713" t="s">
        <v>17</v>
      </c>
      <c r="J713" t="s">
        <v>1787</v>
      </c>
      <c r="K713">
        <v>0</v>
      </c>
      <c r="L713">
        <v>0</v>
      </c>
      <c r="M713">
        <v>0</v>
      </c>
    </row>
    <row r="714" spans="1:13">
      <c r="A714">
        <v>10</v>
      </c>
      <c r="B714" t="s">
        <v>151</v>
      </c>
      <c r="C714" s="586">
        <v>46225</v>
      </c>
      <c r="D714" t="s">
        <v>158</v>
      </c>
      <c r="E714" t="s">
        <v>1109</v>
      </c>
      <c r="F714">
        <v>0</v>
      </c>
      <c r="G714" t="s">
        <v>1110</v>
      </c>
      <c r="H714" t="s">
        <v>1111</v>
      </c>
      <c r="I714" t="s">
        <v>258</v>
      </c>
      <c r="J714" t="s">
        <v>1788</v>
      </c>
      <c r="K714">
        <v>0</v>
      </c>
      <c r="L714">
        <v>0</v>
      </c>
      <c r="M714">
        <v>0</v>
      </c>
    </row>
    <row r="715" spans="1:13">
      <c r="A715">
        <v>11</v>
      </c>
      <c r="B715" t="s">
        <v>403</v>
      </c>
      <c r="C715" s="586">
        <v>46225</v>
      </c>
      <c r="D715" t="s">
        <v>158</v>
      </c>
      <c r="E715" t="s">
        <v>1105</v>
      </c>
      <c r="F715">
        <v>0</v>
      </c>
      <c r="G715" t="s">
        <v>1106</v>
      </c>
      <c r="H715" t="s">
        <v>1107</v>
      </c>
      <c r="I715" t="s">
        <v>17</v>
      </c>
      <c r="J715" t="s">
        <v>1789</v>
      </c>
      <c r="K715">
        <v>0</v>
      </c>
      <c r="L715">
        <v>0</v>
      </c>
      <c r="M715">
        <v>0</v>
      </c>
    </row>
    <row r="716" spans="1:13">
      <c r="A716">
        <v>11</v>
      </c>
      <c r="B716" t="s">
        <v>403</v>
      </c>
      <c r="C716" s="586">
        <v>46225</v>
      </c>
      <c r="D716" t="s">
        <v>158</v>
      </c>
      <c r="E716" t="s">
        <v>1109</v>
      </c>
      <c r="F716">
        <v>0</v>
      </c>
      <c r="G716" t="s">
        <v>1110</v>
      </c>
      <c r="H716" t="s">
        <v>1111</v>
      </c>
      <c r="I716" t="s">
        <v>258</v>
      </c>
      <c r="J716" t="s">
        <v>1790</v>
      </c>
      <c r="K716">
        <v>0</v>
      </c>
      <c r="L716">
        <v>0</v>
      </c>
      <c r="M716">
        <v>0</v>
      </c>
    </row>
    <row r="717" spans="1:13">
      <c r="A717">
        <v>12</v>
      </c>
      <c r="B717" t="s">
        <v>133</v>
      </c>
      <c r="C717" s="586">
        <v>46225</v>
      </c>
      <c r="D717" t="s">
        <v>158</v>
      </c>
      <c r="E717" t="s">
        <v>1105</v>
      </c>
      <c r="F717">
        <v>0</v>
      </c>
      <c r="G717" t="s">
        <v>1106</v>
      </c>
      <c r="H717" t="s">
        <v>1107</v>
      </c>
      <c r="I717" t="s">
        <v>17</v>
      </c>
      <c r="J717" t="s">
        <v>1791</v>
      </c>
      <c r="K717">
        <v>0</v>
      </c>
      <c r="L717">
        <v>0</v>
      </c>
      <c r="M717">
        <v>0</v>
      </c>
    </row>
    <row r="718" spans="1:13">
      <c r="A718">
        <v>12</v>
      </c>
      <c r="B718" t="s">
        <v>133</v>
      </c>
      <c r="C718" s="586">
        <v>46225</v>
      </c>
      <c r="D718" t="s">
        <v>158</v>
      </c>
      <c r="E718" t="s">
        <v>1109</v>
      </c>
      <c r="F718">
        <v>0</v>
      </c>
      <c r="G718" t="s">
        <v>1110</v>
      </c>
      <c r="H718" t="s">
        <v>1111</v>
      </c>
      <c r="I718" t="s">
        <v>258</v>
      </c>
      <c r="J718" t="s">
        <v>1792</v>
      </c>
      <c r="K718">
        <v>0</v>
      </c>
      <c r="L718">
        <v>0</v>
      </c>
      <c r="M718">
        <v>0</v>
      </c>
    </row>
    <row r="719" spans="1:13">
      <c r="A719">
        <v>13</v>
      </c>
      <c r="B719" t="s">
        <v>148</v>
      </c>
      <c r="C719" s="586">
        <v>46225</v>
      </c>
      <c r="D719" t="s">
        <v>158</v>
      </c>
      <c r="E719" t="s">
        <v>1105</v>
      </c>
      <c r="F719">
        <v>0</v>
      </c>
      <c r="G719" t="s">
        <v>1106</v>
      </c>
      <c r="H719" t="s">
        <v>1107</v>
      </c>
      <c r="I719" t="s">
        <v>17</v>
      </c>
      <c r="J719" t="s">
        <v>1793</v>
      </c>
      <c r="K719">
        <v>0</v>
      </c>
      <c r="L719">
        <v>0</v>
      </c>
      <c r="M719">
        <v>0</v>
      </c>
    </row>
    <row r="720" spans="1:13">
      <c r="A720">
        <v>13</v>
      </c>
      <c r="B720" t="s">
        <v>148</v>
      </c>
      <c r="C720" s="586">
        <v>46225</v>
      </c>
      <c r="D720" t="s">
        <v>158</v>
      </c>
      <c r="E720" t="s">
        <v>1109</v>
      </c>
      <c r="F720">
        <v>0</v>
      </c>
      <c r="G720" t="s">
        <v>1110</v>
      </c>
      <c r="H720" t="s">
        <v>1111</v>
      </c>
      <c r="I720" t="s">
        <v>258</v>
      </c>
      <c r="J720" t="s">
        <v>1794</v>
      </c>
      <c r="K720">
        <v>0</v>
      </c>
      <c r="L720">
        <v>0</v>
      </c>
      <c r="M720">
        <v>0</v>
      </c>
    </row>
    <row r="721" spans="1:13">
      <c r="A721">
        <v>14</v>
      </c>
      <c r="B721" t="s">
        <v>180</v>
      </c>
      <c r="C721" s="586">
        <v>46225</v>
      </c>
      <c r="D721" t="s">
        <v>158</v>
      </c>
      <c r="E721" t="s">
        <v>1105</v>
      </c>
      <c r="F721">
        <v>0</v>
      </c>
      <c r="G721" t="s">
        <v>1106</v>
      </c>
      <c r="H721" t="s">
        <v>1107</v>
      </c>
      <c r="I721" t="s">
        <v>17</v>
      </c>
      <c r="J721" t="s">
        <v>1795</v>
      </c>
      <c r="K721">
        <v>0</v>
      </c>
      <c r="L721">
        <v>0</v>
      </c>
      <c r="M721">
        <v>0</v>
      </c>
    </row>
    <row r="722" spans="1:13">
      <c r="A722">
        <v>14</v>
      </c>
      <c r="B722" t="s">
        <v>180</v>
      </c>
      <c r="C722" s="586">
        <v>46225</v>
      </c>
      <c r="D722" t="s">
        <v>158</v>
      </c>
      <c r="E722" t="s">
        <v>1109</v>
      </c>
      <c r="F722">
        <v>0</v>
      </c>
      <c r="G722" t="s">
        <v>1110</v>
      </c>
      <c r="H722" t="s">
        <v>1111</v>
      </c>
      <c r="I722" t="s">
        <v>258</v>
      </c>
      <c r="J722" t="s">
        <v>1796</v>
      </c>
      <c r="K722">
        <v>0</v>
      </c>
      <c r="L722">
        <v>0</v>
      </c>
      <c r="M722">
        <v>0</v>
      </c>
    </row>
    <row r="723" spans="1:13">
      <c r="A723">
        <v>15</v>
      </c>
      <c r="B723" t="s">
        <v>134</v>
      </c>
      <c r="C723" s="586">
        <v>46225</v>
      </c>
      <c r="D723" t="s">
        <v>158</v>
      </c>
      <c r="E723" t="s">
        <v>1105</v>
      </c>
      <c r="F723">
        <v>0</v>
      </c>
      <c r="G723" t="s">
        <v>1106</v>
      </c>
      <c r="H723" t="s">
        <v>1107</v>
      </c>
      <c r="I723" t="s">
        <v>17</v>
      </c>
      <c r="J723" t="s">
        <v>1797</v>
      </c>
      <c r="K723">
        <v>0</v>
      </c>
      <c r="L723">
        <v>0</v>
      </c>
      <c r="M723">
        <v>0</v>
      </c>
    </row>
    <row r="724" spans="1:13">
      <c r="A724">
        <v>15</v>
      </c>
      <c r="B724" t="s">
        <v>134</v>
      </c>
      <c r="C724" s="586">
        <v>46225</v>
      </c>
      <c r="D724" t="s">
        <v>158</v>
      </c>
      <c r="E724" t="s">
        <v>1109</v>
      </c>
      <c r="F724">
        <v>0</v>
      </c>
      <c r="G724" t="s">
        <v>1110</v>
      </c>
      <c r="H724" t="s">
        <v>1111</v>
      </c>
      <c r="I724" t="s">
        <v>258</v>
      </c>
      <c r="J724" t="s">
        <v>1798</v>
      </c>
      <c r="K724">
        <v>0</v>
      </c>
      <c r="L724">
        <v>0</v>
      </c>
      <c r="M724">
        <v>0</v>
      </c>
    </row>
    <row r="725" spans="1:13">
      <c r="A725">
        <v>16</v>
      </c>
      <c r="B725" t="s">
        <v>152</v>
      </c>
      <c r="C725" s="586">
        <v>46225</v>
      </c>
      <c r="D725" t="s">
        <v>158</v>
      </c>
      <c r="E725" t="s">
        <v>1105</v>
      </c>
      <c r="F725">
        <v>0</v>
      </c>
      <c r="G725" t="s">
        <v>1106</v>
      </c>
      <c r="H725" t="s">
        <v>1107</v>
      </c>
      <c r="I725" t="s">
        <v>17</v>
      </c>
      <c r="J725" t="s">
        <v>1799</v>
      </c>
      <c r="K725">
        <v>0</v>
      </c>
      <c r="L725">
        <v>0</v>
      </c>
      <c r="M725">
        <v>0</v>
      </c>
    </row>
    <row r="726" spans="1:13">
      <c r="A726">
        <v>16</v>
      </c>
      <c r="B726" t="s">
        <v>152</v>
      </c>
      <c r="C726" s="586">
        <v>46225</v>
      </c>
      <c r="D726" t="s">
        <v>158</v>
      </c>
      <c r="E726" t="s">
        <v>1109</v>
      </c>
      <c r="F726">
        <v>0</v>
      </c>
      <c r="G726" t="s">
        <v>1110</v>
      </c>
      <c r="H726" t="s">
        <v>1111</v>
      </c>
      <c r="I726" t="s">
        <v>258</v>
      </c>
      <c r="J726" t="s">
        <v>1800</v>
      </c>
      <c r="K726">
        <v>0</v>
      </c>
      <c r="L726">
        <v>0</v>
      </c>
      <c r="M726">
        <v>0</v>
      </c>
    </row>
    <row r="727" spans="1:13">
      <c r="A727">
        <v>17</v>
      </c>
      <c r="B727" t="s">
        <v>153</v>
      </c>
      <c r="C727" s="586">
        <v>46225</v>
      </c>
      <c r="D727" t="s">
        <v>158</v>
      </c>
      <c r="E727" t="s">
        <v>1105</v>
      </c>
      <c r="F727">
        <v>0</v>
      </c>
      <c r="G727" t="s">
        <v>1106</v>
      </c>
      <c r="H727" t="s">
        <v>1107</v>
      </c>
      <c r="I727" t="s">
        <v>17</v>
      </c>
      <c r="J727" t="s">
        <v>1801</v>
      </c>
      <c r="K727">
        <v>0</v>
      </c>
      <c r="L727">
        <v>0</v>
      </c>
      <c r="M727">
        <v>0</v>
      </c>
    </row>
    <row r="728" spans="1:13">
      <c r="A728">
        <v>17</v>
      </c>
      <c r="B728" t="s">
        <v>153</v>
      </c>
      <c r="C728" s="586">
        <v>46225</v>
      </c>
      <c r="D728" t="s">
        <v>158</v>
      </c>
      <c r="E728" t="s">
        <v>1109</v>
      </c>
      <c r="F728">
        <v>0</v>
      </c>
      <c r="G728" t="s">
        <v>1110</v>
      </c>
      <c r="H728" t="s">
        <v>1111</v>
      </c>
      <c r="I728" t="s">
        <v>258</v>
      </c>
      <c r="J728" t="s">
        <v>1802</v>
      </c>
      <c r="K728">
        <v>0</v>
      </c>
      <c r="L728">
        <v>0</v>
      </c>
      <c r="M728">
        <v>0</v>
      </c>
    </row>
    <row r="729" spans="1:13">
      <c r="A729">
        <v>18</v>
      </c>
      <c r="B729" t="s">
        <v>903</v>
      </c>
      <c r="C729" s="586">
        <v>46225</v>
      </c>
      <c r="D729" t="s">
        <v>158</v>
      </c>
      <c r="E729" t="s">
        <v>1105</v>
      </c>
      <c r="F729">
        <v>0</v>
      </c>
      <c r="G729" t="s">
        <v>1106</v>
      </c>
      <c r="H729" t="s">
        <v>1107</v>
      </c>
      <c r="I729" t="s">
        <v>17</v>
      </c>
      <c r="J729" t="s">
        <v>1803</v>
      </c>
      <c r="K729">
        <v>0</v>
      </c>
      <c r="L729">
        <v>0</v>
      </c>
      <c r="M729">
        <v>0</v>
      </c>
    </row>
    <row r="730" spans="1:13">
      <c r="A730">
        <v>18</v>
      </c>
      <c r="B730" t="s">
        <v>903</v>
      </c>
      <c r="C730" s="586">
        <v>46225</v>
      </c>
      <c r="D730" t="s">
        <v>158</v>
      </c>
      <c r="E730" t="s">
        <v>1109</v>
      </c>
      <c r="F730">
        <v>0</v>
      </c>
      <c r="G730" t="s">
        <v>1110</v>
      </c>
      <c r="H730" t="s">
        <v>1111</v>
      </c>
      <c r="I730" t="s">
        <v>258</v>
      </c>
      <c r="J730" t="s">
        <v>1804</v>
      </c>
      <c r="K730">
        <v>0</v>
      </c>
      <c r="L730">
        <v>0</v>
      </c>
      <c r="M730">
        <v>0</v>
      </c>
    </row>
    <row r="731" spans="1:13">
      <c r="A731">
        <v>19</v>
      </c>
      <c r="B731" t="s">
        <v>163</v>
      </c>
      <c r="C731" s="586">
        <v>46225</v>
      </c>
      <c r="D731" t="s">
        <v>158</v>
      </c>
      <c r="E731" t="s">
        <v>1105</v>
      </c>
      <c r="F731">
        <v>0</v>
      </c>
      <c r="G731" t="s">
        <v>1106</v>
      </c>
      <c r="H731" t="s">
        <v>1107</v>
      </c>
      <c r="I731" t="s">
        <v>17</v>
      </c>
      <c r="J731" t="s">
        <v>1805</v>
      </c>
      <c r="K731">
        <v>0</v>
      </c>
      <c r="L731">
        <v>0</v>
      </c>
      <c r="M731">
        <v>0</v>
      </c>
    </row>
    <row r="732" spans="1:13">
      <c r="A732">
        <v>19</v>
      </c>
      <c r="B732" t="s">
        <v>163</v>
      </c>
      <c r="C732" s="586">
        <v>46225</v>
      </c>
      <c r="D732" t="s">
        <v>158</v>
      </c>
      <c r="E732" t="s">
        <v>1109</v>
      </c>
      <c r="F732">
        <v>0</v>
      </c>
      <c r="G732" t="s">
        <v>1110</v>
      </c>
      <c r="H732" t="s">
        <v>1111</v>
      </c>
      <c r="I732" t="s">
        <v>258</v>
      </c>
      <c r="J732" t="s">
        <v>1806</v>
      </c>
      <c r="K732">
        <v>0</v>
      </c>
      <c r="L732">
        <v>0</v>
      </c>
      <c r="M732">
        <v>0</v>
      </c>
    </row>
    <row r="733" spans="1:13">
      <c r="A733">
        <v>20</v>
      </c>
      <c r="B733" t="s">
        <v>357</v>
      </c>
      <c r="C733" s="586">
        <v>46225</v>
      </c>
      <c r="D733" t="s">
        <v>158</v>
      </c>
      <c r="E733" t="s">
        <v>1105</v>
      </c>
      <c r="F733">
        <v>0</v>
      </c>
      <c r="G733" t="s">
        <v>1106</v>
      </c>
      <c r="H733" t="s">
        <v>1107</v>
      </c>
      <c r="I733" t="s">
        <v>17</v>
      </c>
      <c r="J733" t="s">
        <v>1807</v>
      </c>
      <c r="K733">
        <v>0</v>
      </c>
      <c r="L733">
        <v>0</v>
      </c>
      <c r="M733">
        <v>0</v>
      </c>
    </row>
    <row r="734" spans="1:13">
      <c r="A734">
        <v>20</v>
      </c>
      <c r="B734" t="s">
        <v>357</v>
      </c>
      <c r="C734" s="586">
        <v>46225</v>
      </c>
      <c r="D734" t="s">
        <v>158</v>
      </c>
      <c r="E734" t="s">
        <v>1109</v>
      </c>
      <c r="F734">
        <v>0</v>
      </c>
      <c r="G734" t="s">
        <v>1110</v>
      </c>
      <c r="H734" t="s">
        <v>1111</v>
      </c>
      <c r="I734" t="s">
        <v>258</v>
      </c>
      <c r="J734" t="s">
        <v>1808</v>
      </c>
      <c r="K734">
        <v>0</v>
      </c>
      <c r="L734">
        <v>0</v>
      </c>
      <c r="M734">
        <v>0</v>
      </c>
    </row>
    <row r="735" spans="1:13">
      <c r="A735">
        <v>21</v>
      </c>
      <c r="B735" t="s">
        <v>135</v>
      </c>
      <c r="C735" s="586">
        <v>46225</v>
      </c>
      <c r="D735" t="s">
        <v>158</v>
      </c>
      <c r="E735" t="s">
        <v>1105</v>
      </c>
      <c r="F735">
        <v>0</v>
      </c>
      <c r="G735" t="s">
        <v>1106</v>
      </c>
      <c r="H735" t="s">
        <v>1107</v>
      </c>
      <c r="I735" t="s">
        <v>17</v>
      </c>
      <c r="J735" t="s">
        <v>1809</v>
      </c>
      <c r="K735">
        <v>0</v>
      </c>
      <c r="L735">
        <v>0</v>
      </c>
      <c r="M735">
        <v>0</v>
      </c>
    </row>
    <row r="736" spans="1:13">
      <c r="A736">
        <v>21</v>
      </c>
      <c r="B736" t="s">
        <v>135</v>
      </c>
      <c r="C736" s="586">
        <v>46225</v>
      </c>
      <c r="D736" t="s">
        <v>158</v>
      </c>
      <c r="E736" t="s">
        <v>1109</v>
      </c>
      <c r="F736">
        <v>0</v>
      </c>
      <c r="G736" t="s">
        <v>1110</v>
      </c>
      <c r="H736" t="s">
        <v>1111</v>
      </c>
      <c r="I736" t="s">
        <v>258</v>
      </c>
      <c r="J736" t="s">
        <v>1810</v>
      </c>
      <c r="K736">
        <v>0</v>
      </c>
      <c r="L736">
        <v>0</v>
      </c>
      <c r="M736">
        <v>0</v>
      </c>
    </row>
    <row r="737" spans="1:13">
      <c r="A737">
        <v>22</v>
      </c>
      <c r="B737" t="s">
        <v>184</v>
      </c>
      <c r="C737" s="586">
        <v>46225</v>
      </c>
      <c r="D737" t="s">
        <v>158</v>
      </c>
      <c r="E737" t="s">
        <v>1105</v>
      </c>
      <c r="F737">
        <v>0</v>
      </c>
      <c r="G737" t="s">
        <v>1106</v>
      </c>
      <c r="H737" t="s">
        <v>1107</v>
      </c>
      <c r="I737" t="s">
        <v>17</v>
      </c>
      <c r="J737" t="s">
        <v>1811</v>
      </c>
      <c r="K737">
        <v>0</v>
      </c>
      <c r="L737">
        <v>0</v>
      </c>
      <c r="M737">
        <v>0</v>
      </c>
    </row>
    <row r="738" spans="1:13">
      <c r="A738">
        <v>22</v>
      </c>
      <c r="B738" t="s">
        <v>184</v>
      </c>
      <c r="C738" s="586">
        <v>46225</v>
      </c>
      <c r="D738" t="s">
        <v>158</v>
      </c>
      <c r="E738" t="s">
        <v>1109</v>
      </c>
      <c r="F738">
        <v>0</v>
      </c>
      <c r="G738" t="s">
        <v>1110</v>
      </c>
      <c r="H738" t="s">
        <v>1111</v>
      </c>
      <c r="I738" t="s">
        <v>258</v>
      </c>
      <c r="J738" t="s">
        <v>1812</v>
      </c>
      <c r="K738">
        <v>0</v>
      </c>
      <c r="L738">
        <v>0</v>
      </c>
      <c r="M738">
        <v>0</v>
      </c>
    </row>
    <row r="739" spans="1:13">
      <c r="A739">
        <v>23</v>
      </c>
      <c r="B739" t="s">
        <v>370</v>
      </c>
      <c r="C739" s="586">
        <v>46225</v>
      </c>
      <c r="D739" t="s">
        <v>158</v>
      </c>
      <c r="E739" t="s">
        <v>1105</v>
      </c>
      <c r="F739">
        <v>0</v>
      </c>
      <c r="G739" t="s">
        <v>1106</v>
      </c>
      <c r="H739" t="s">
        <v>1107</v>
      </c>
      <c r="I739" t="s">
        <v>17</v>
      </c>
      <c r="J739" t="s">
        <v>1813</v>
      </c>
      <c r="K739">
        <v>0</v>
      </c>
      <c r="L739">
        <v>0</v>
      </c>
      <c r="M739">
        <v>0</v>
      </c>
    </row>
    <row r="740" spans="1:13">
      <c r="A740">
        <v>23</v>
      </c>
      <c r="B740" t="s">
        <v>370</v>
      </c>
      <c r="C740" s="586">
        <v>46225</v>
      </c>
      <c r="D740" t="s">
        <v>158</v>
      </c>
      <c r="E740" t="s">
        <v>1109</v>
      </c>
      <c r="F740">
        <v>0</v>
      </c>
      <c r="G740" t="s">
        <v>1110</v>
      </c>
      <c r="H740" t="s">
        <v>1111</v>
      </c>
      <c r="I740" t="s">
        <v>258</v>
      </c>
      <c r="J740" t="s">
        <v>1814</v>
      </c>
      <c r="K740">
        <v>0</v>
      </c>
      <c r="L740">
        <v>0</v>
      </c>
      <c r="M740">
        <v>0</v>
      </c>
    </row>
    <row r="741" spans="1:13">
      <c r="A741">
        <v>24</v>
      </c>
      <c r="B741" t="s">
        <v>573</v>
      </c>
      <c r="C741" s="586">
        <v>46225</v>
      </c>
      <c r="D741" t="s">
        <v>158</v>
      </c>
      <c r="E741" t="s">
        <v>1105</v>
      </c>
      <c r="F741">
        <v>0</v>
      </c>
      <c r="G741" t="s">
        <v>1106</v>
      </c>
      <c r="H741" t="s">
        <v>1107</v>
      </c>
      <c r="I741" t="s">
        <v>17</v>
      </c>
      <c r="J741" t="s">
        <v>1815</v>
      </c>
      <c r="K741">
        <v>0</v>
      </c>
      <c r="L741">
        <v>0</v>
      </c>
      <c r="M741">
        <v>0</v>
      </c>
    </row>
    <row r="742" spans="1:13">
      <c r="A742">
        <v>24</v>
      </c>
      <c r="B742" t="s">
        <v>573</v>
      </c>
      <c r="C742" s="586">
        <v>46225</v>
      </c>
      <c r="D742" t="s">
        <v>158</v>
      </c>
      <c r="E742" t="s">
        <v>1109</v>
      </c>
      <c r="F742">
        <v>0</v>
      </c>
      <c r="G742" t="s">
        <v>1110</v>
      </c>
      <c r="H742" t="s">
        <v>1111</v>
      </c>
      <c r="I742" t="s">
        <v>258</v>
      </c>
      <c r="J742" t="s">
        <v>1816</v>
      </c>
      <c r="K742">
        <v>0</v>
      </c>
      <c r="L742">
        <v>0</v>
      </c>
      <c r="M742">
        <v>0</v>
      </c>
    </row>
    <row r="743" spans="1:13">
      <c r="A743">
        <v>25</v>
      </c>
      <c r="B743" t="s">
        <v>112</v>
      </c>
      <c r="C743" s="586">
        <v>46225</v>
      </c>
      <c r="D743" t="s">
        <v>158</v>
      </c>
      <c r="E743" t="s">
        <v>1105</v>
      </c>
      <c r="F743">
        <v>0</v>
      </c>
      <c r="G743" t="s">
        <v>1106</v>
      </c>
      <c r="H743" t="s">
        <v>1107</v>
      </c>
      <c r="I743" t="s">
        <v>17</v>
      </c>
      <c r="J743" t="s">
        <v>1817</v>
      </c>
      <c r="K743">
        <v>0</v>
      </c>
      <c r="L743">
        <v>0</v>
      </c>
      <c r="M743">
        <v>0</v>
      </c>
    </row>
    <row r="744" spans="1:13">
      <c r="A744">
        <v>25</v>
      </c>
      <c r="B744" t="s">
        <v>112</v>
      </c>
      <c r="C744" s="586">
        <v>46225</v>
      </c>
      <c r="D744" t="s">
        <v>158</v>
      </c>
      <c r="E744" t="s">
        <v>1109</v>
      </c>
      <c r="F744">
        <v>0</v>
      </c>
      <c r="G744" t="s">
        <v>1110</v>
      </c>
      <c r="H744" t="s">
        <v>1111</v>
      </c>
      <c r="I744" t="s">
        <v>258</v>
      </c>
      <c r="J744" t="s">
        <v>1818</v>
      </c>
      <c r="K744">
        <v>0</v>
      </c>
      <c r="L744">
        <v>0</v>
      </c>
      <c r="M744">
        <v>0</v>
      </c>
    </row>
    <row r="745" spans="1:13">
      <c r="A745">
        <v>26</v>
      </c>
      <c r="B745" t="s">
        <v>904</v>
      </c>
      <c r="C745" s="586">
        <v>46225</v>
      </c>
      <c r="D745" t="s">
        <v>158</v>
      </c>
      <c r="E745" t="s">
        <v>1105</v>
      </c>
      <c r="F745">
        <v>0</v>
      </c>
      <c r="G745" t="s">
        <v>1106</v>
      </c>
      <c r="H745" t="s">
        <v>1107</v>
      </c>
      <c r="I745" t="s">
        <v>17</v>
      </c>
      <c r="J745" t="s">
        <v>1819</v>
      </c>
      <c r="K745">
        <v>0</v>
      </c>
      <c r="L745">
        <v>0</v>
      </c>
      <c r="M745">
        <v>0</v>
      </c>
    </row>
    <row r="746" spans="1:13">
      <c r="A746">
        <v>26</v>
      </c>
      <c r="B746" t="s">
        <v>904</v>
      </c>
      <c r="C746" s="586">
        <v>46225</v>
      </c>
      <c r="D746" t="s">
        <v>158</v>
      </c>
      <c r="E746" t="s">
        <v>1109</v>
      </c>
      <c r="F746">
        <v>0</v>
      </c>
      <c r="G746" t="s">
        <v>1110</v>
      </c>
      <c r="H746" t="s">
        <v>1111</v>
      </c>
      <c r="I746" t="s">
        <v>258</v>
      </c>
      <c r="J746" t="s">
        <v>1820</v>
      </c>
      <c r="K746">
        <v>0</v>
      </c>
      <c r="L746">
        <v>0</v>
      </c>
      <c r="M746">
        <v>0</v>
      </c>
    </row>
    <row r="747" spans="1:13">
      <c r="A747">
        <v>31</v>
      </c>
      <c r="B747" t="s">
        <v>906</v>
      </c>
      <c r="C747" s="586">
        <v>46225</v>
      </c>
      <c r="D747" t="s">
        <v>158</v>
      </c>
      <c r="E747" t="s">
        <v>1105</v>
      </c>
      <c r="F747">
        <v>0</v>
      </c>
      <c r="G747" t="s">
        <v>1106</v>
      </c>
      <c r="H747" t="s">
        <v>1107</v>
      </c>
      <c r="I747" t="s">
        <v>17</v>
      </c>
      <c r="J747" t="s">
        <v>1821</v>
      </c>
      <c r="K747">
        <v>0</v>
      </c>
      <c r="L747">
        <v>0</v>
      </c>
      <c r="M747">
        <v>0</v>
      </c>
    </row>
    <row r="748" spans="1:13">
      <c r="A748">
        <v>31</v>
      </c>
      <c r="B748" t="s">
        <v>906</v>
      </c>
      <c r="C748" s="586">
        <v>46225</v>
      </c>
      <c r="D748" t="s">
        <v>158</v>
      </c>
      <c r="E748" t="s">
        <v>1109</v>
      </c>
      <c r="F748">
        <v>0</v>
      </c>
      <c r="G748" t="s">
        <v>1110</v>
      </c>
      <c r="H748" t="s">
        <v>1111</v>
      </c>
      <c r="I748" t="s">
        <v>258</v>
      </c>
      <c r="J748" t="s">
        <v>1822</v>
      </c>
      <c r="K748">
        <v>0</v>
      </c>
      <c r="L748">
        <v>0</v>
      </c>
      <c r="M748">
        <v>0</v>
      </c>
    </row>
    <row r="749" spans="1:13">
      <c r="A749">
        <v>42</v>
      </c>
      <c r="B749" t="s">
        <v>711</v>
      </c>
      <c r="C749" s="586">
        <v>46225</v>
      </c>
      <c r="D749" t="s">
        <v>158</v>
      </c>
      <c r="E749" t="s">
        <v>1105</v>
      </c>
      <c r="F749">
        <v>0</v>
      </c>
      <c r="G749" t="s">
        <v>1106</v>
      </c>
      <c r="H749" t="s">
        <v>1107</v>
      </c>
      <c r="I749" t="s">
        <v>17</v>
      </c>
      <c r="J749" t="s">
        <v>1823</v>
      </c>
      <c r="K749">
        <v>0</v>
      </c>
      <c r="L749">
        <v>0</v>
      </c>
      <c r="M749">
        <v>0</v>
      </c>
    </row>
    <row r="750" spans="1:13">
      <c r="A750">
        <v>42</v>
      </c>
      <c r="B750" t="s">
        <v>711</v>
      </c>
      <c r="C750" s="586">
        <v>46225</v>
      </c>
      <c r="D750" t="s">
        <v>158</v>
      </c>
      <c r="E750" t="s">
        <v>1109</v>
      </c>
      <c r="F750">
        <v>0</v>
      </c>
      <c r="G750" t="s">
        <v>1110</v>
      </c>
      <c r="H750" t="s">
        <v>1111</v>
      </c>
      <c r="I750" t="s">
        <v>258</v>
      </c>
      <c r="J750" t="s">
        <v>1824</v>
      </c>
      <c r="K750">
        <v>0</v>
      </c>
      <c r="L750">
        <v>0</v>
      </c>
      <c r="M750">
        <v>0</v>
      </c>
    </row>
    <row r="751" spans="1:13">
      <c r="A751">
        <v>46</v>
      </c>
      <c r="B751" t="s">
        <v>182</v>
      </c>
      <c r="C751" s="586">
        <v>46225</v>
      </c>
      <c r="D751" t="s">
        <v>158</v>
      </c>
      <c r="E751" t="s">
        <v>1105</v>
      </c>
      <c r="F751">
        <v>0</v>
      </c>
      <c r="G751" t="s">
        <v>1106</v>
      </c>
      <c r="H751" t="s">
        <v>1107</v>
      </c>
      <c r="I751" t="s">
        <v>17</v>
      </c>
      <c r="J751" t="s">
        <v>1825</v>
      </c>
      <c r="K751">
        <v>0</v>
      </c>
      <c r="L751">
        <v>0</v>
      </c>
      <c r="M751">
        <v>0</v>
      </c>
    </row>
    <row r="752" spans="1:13">
      <c r="A752">
        <v>46</v>
      </c>
      <c r="B752" t="s">
        <v>182</v>
      </c>
      <c r="C752" s="586">
        <v>46225</v>
      </c>
      <c r="D752" t="s">
        <v>158</v>
      </c>
      <c r="E752" t="s">
        <v>1109</v>
      </c>
      <c r="F752">
        <v>0</v>
      </c>
      <c r="G752" t="s">
        <v>1110</v>
      </c>
      <c r="H752" t="s">
        <v>1111</v>
      </c>
      <c r="I752" t="s">
        <v>258</v>
      </c>
      <c r="J752" t="s">
        <v>1826</v>
      </c>
      <c r="K752">
        <v>0</v>
      </c>
      <c r="L752">
        <v>0</v>
      </c>
      <c r="M752">
        <v>0</v>
      </c>
    </row>
    <row r="753" spans="1:13">
      <c r="A753">
        <v>1</v>
      </c>
      <c r="B753" t="s">
        <v>378</v>
      </c>
      <c r="C753" s="586">
        <v>46225</v>
      </c>
      <c r="D753" t="s">
        <v>141</v>
      </c>
      <c r="E753" t="s">
        <v>1105</v>
      </c>
      <c r="F753">
        <v>0</v>
      </c>
      <c r="G753" t="s">
        <v>1106</v>
      </c>
      <c r="H753" t="s">
        <v>1107</v>
      </c>
      <c r="I753" t="s">
        <v>17</v>
      </c>
      <c r="J753" t="s">
        <v>1827</v>
      </c>
      <c r="K753">
        <v>0</v>
      </c>
      <c r="L753">
        <v>0</v>
      </c>
      <c r="M753">
        <v>0</v>
      </c>
    </row>
    <row r="754" spans="1:13">
      <c r="A754">
        <v>1</v>
      </c>
      <c r="B754" t="s">
        <v>378</v>
      </c>
      <c r="C754" s="586">
        <v>46225</v>
      </c>
      <c r="D754" t="s">
        <v>141</v>
      </c>
      <c r="E754" t="s">
        <v>1109</v>
      </c>
      <c r="F754">
        <v>0</v>
      </c>
      <c r="G754" t="s">
        <v>1110</v>
      </c>
      <c r="H754" t="s">
        <v>1111</v>
      </c>
      <c r="I754" t="s">
        <v>258</v>
      </c>
      <c r="J754" t="s">
        <v>1828</v>
      </c>
      <c r="K754">
        <v>0</v>
      </c>
      <c r="L754">
        <v>0</v>
      </c>
      <c r="M754">
        <v>0</v>
      </c>
    </row>
    <row r="755" spans="1:13">
      <c r="A755">
        <v>2</v>
      </c>
      <c r="B755" t="s">
        <v>711</v>
      </c>
      <c r="C755" s="586">
        <v>46225</v>
      </c>
      <c r="D755" t="s">
        <v>141</v>
      </c>
      <c r="E755" t="s">
        <v>1126</v>
      </c>
      <c r="F755">
        <v>35</v>
      </c>
      <c r="G755" t="s">
        <v>404</v>
      </c>
      <c r="H755" t="s">
        <v>1127</v>
      </c>
      <c r="I755" t="s">
        <v>235</v>
      </c>
      <c r="J755" t="s">
        <v>2836</v>
      </c>
      <c r="K755">
        <v>270</v>
      </c>
      <c r="L755">
        <v>1</v>
      </c>
      <c r="M755">
        <v>9450</v>
      </c>
    </row>
    <row r="756" spans="1:13">
      <c r="A756">
        <v>2</v>
      </c>
      <c r="B756" t="s">
        <v>711</v>
      </c>
      <c r="C756" s="586">
        <v>46225</v>
      </c>
      <c r="D756" t="s">
        <v>141</v>
      </c>
      <c r="E756" t="s">
        <v>1105</v>
      </c>
      <c r="F756">
        <v>35</v>
      </c>
      <c r="G756" t="s">
        <v>1106</v>
      </c>
      <c r="H756" t="s">
        <v>1107</v>
      </c>
      <c r="I756" t="s">
        <v>17</v>
      </c>
      <c r="J756" t="s">
        <v>1823</v>
      </c>
      <c r="K756">
        <v>0</v>
      </c>
      <c r="L756">
        <v>0</v>
      </c>
      <c r="M756">
        <v>0</v>
      </c>
    </row>
    <row r="757" spans="1:13">
      <c r="A757">
        <v>2</v>
      </c>
      <c r="B757" t="s">
        <v>711</v>
      </c>
      <c r="C757" s="586">
        <v>46225</v>
      </c>
      <c r="D757" t="s">
        <v>141</v>
      </c>
      <c r="E757" t="s">
        <v>1109</v>
      </c>
      <c r="F757">
        <v>9450</v>
      </c>
      <c r="G757" t="s">
        <v>1110</v>
      </c>
      <c r="H757" t="s">
        <v>1111</v>
      </c>
      <c r="I757" t="s">
        <v>258</v>
      </c>
      <c r="J757" t="s">
        <v>1824</v>
      </c>
      <c r="K757">
        <v>0</v>
      </c>
      <c r="L757">
        <v>0</v>
      </c>
      <c r="M757">
        <v>0</v>
      </c>
    </row>
    <row r="758" spans="1:13">
      <c r="A758">
        <v>3</v>
      </c>
      <c r="B758" t="s">
        <v>400</v>
      </c>
      <c r="C758" s="586">
        <v>46225</v>
      </c>
      <c r="D758" t="s">
        <v>141</v>
      </c>
      <c r="E758" t="s">
        <v>1105</v>
      </c>
      <c r="F758">
        <v>0</v>
      </c>
      <c r="G758" t="s">
        <v>1106</v>
      </c>
      <c r="H758" t="s">
        <v>1107</v>
      </c>
      <c r="I758" t="s">
        <v>17</v>
      </c>
      <c r="J758" t="s">
        <v>1829</v>
      </c>
      <c r="K758">
        <v>0</v>
      </c>
      <c r="L758">
        <v>0</v>
      </c>
      <c r="M758">
        <v>0</v>
      </c>
    </row>
    <row r="759" spans="1:13">
      <c r="A759">
        <v>3</v>
      </c>
      <c r="B759" t="s">
        <v>400</v>
      </c>
      <c r="C759" s="586">
        <v>46225</v>
      </c>
      <c r="D759" t="s">
        <v>141</v>
      </c>
      <c r="E759" t="s">
        <v>1109</v>
      </c>
      <c r="F759">
        <v>0</v>
      </c>
      <c r="G759" t="s">
        <v>1110</v>
      </c>
      <c r="H759" t="s">
        <v>1111</v>
      </c>
      <c r="I759" t="s">
        <v>258</v>
      </c>
      <c r="J759" t="s">
        <v>1830</v>
      </c>
      <c r="K759">
        <v>0</v>
      </c>
      <c r="L759">
        <v>0</v>
      </c>
      <c r="M759">
        <v>0</v>
      </c>
    </row>
    <row r="760" spans="1:13">
      <c r="A760">
        <v>4</v>
      </c>
      <c r="B760" t="s">
        <v>399</v>
      </c>
      <c r="C760" s="586">
        <v>46225</v>
      </c>
      <c r="D760" t="s">
        <v>141</v>
      </c>
      <c r="E760" t="s">
        <v>1105</v>
      </c>
      <c r="F760">
        <v>0</v>
      </c>
      <c r="G760" t="s">
        <v>1106</v>
      </c>
      <c r="H760" t="s">
        <v>1107</v>
      </c>
      <c r="I760" t="s">
        <v>17</v>
      </c>
      <c r="J760" t="s">
        <v>1831</v>
      </c>
      <c r="K760">
        <v>0</v>
      </c>
      <c r="L760">
        <v>0</v>
      </c>
      <c r="M760">
        <v>0</v>
      </c>
    </row>
    <row r="761" spans="1:13">
      <c r="A761">
        <v>4</v>
      </c>
      <c r="B761" t="s">
        <v>399</v>
      </c>
      <c r="C761" s="586">
        <v>46225</v>
      </c>
      <c r="D761" t="s">
        <v>141</v>
      </c>
      <c r="E761" t="s">
        <v>1109</v>
      </c>
      <c r="F761">
        <v>0</v>
      </c>
      <c r="G761" t="s">
        <v>1110</v>
      </c>
      <c r="H761" t="s">
        <v>1111</v>
      </c>
      <c r="I761" t="s">
        <v>258</v>
      </c>
      <c r="J761" t="s">
        <v>1832</v>
      </c>
      <c r="K761">
        <v>0</v>
      </c>
      <c r="L761">
        <v>0</v>
      </c>
      <c r="M761">
        <v>0</v>
      </c>
    </row>
    <row r="762" spans="1:13">
      <c r="A762">
        <v>5</v>
      </c>
      <c r="B762" t="s">
        <v>499</v>
      </c>
      <c r="C762" s="586">
        <v>46225</v>
      </c>
      <c r="D762" t="s">
        <v>141</v>
      </c>
      <c r="E762" t="s">
        <v>1105</v>
      </c>
      <c r="F762">
        <v>0</v>
      </c>
      <c r="G762" t="s">
        <v>1106</v>
      </c>
      <c r="H762" t="s">
        <v>1107</v>
      </c>
      <c r="I762" t="s">
        <v>17</v>
      </c>
      <c r="J762" t="s">
        <v>1833</v>
      </c>
      <c r="K762">
        <v>0</v>
      </c>
      <c r="L762">
        <v>0</v>
      </c>
      <c r="M762">
        <v>0</v>
      </c>
    </row>
    <row r="763" spans="1:13">
      <c r="A763">
        <v>5</v>
      </c>
      <c r="B763" t="s">
        <v>499</v>
      </c>
      <c r="C763" s="586">
        <v>46225</v>
      </c>
      <c r="D763" t="s">
        <v>141</v>
      </c>
      <c r="E763" t="s">
        <v>1109</v>
      </c>
      <c r="F763">
        <v>0</v>
      </c>
      <c r="G763" t="s">
        <v>1110</v>
      </c>
      <c r="H763" t="s">
        <v>1111</v>
      </c>
      <c r="I763" t="s">
        <v>258</v>
      </c>
      <c r="J763" t="s">
        <v>1834</v>
      </c>
      <c r="K763">
        <v>0</v>
      </c>
      <c r="L763">
        <v>0</v>
      </c>
      <c r="M763">
        <v>0</v>
      </c>
    </row>
    <row r="764" spans="1:13">
      <c r="A764">
        <v>6</v>
      </c>
      <c r="B764" t="s">
        <v>1053</v>
      </c>
      <c r="C764" s="586">
        <v>46225</v>
      </c>
      <c r="D764" t="s">
        <v>141</v>
      </c>
      <c r="E764" t="s">
        <v>1105</v>
      </c>
      <c r="F764">
        <v>0</v>
      </c>
      <c r="G764" t="s">
        <v>1106</v>
      </c>
      <c r="H764" t="s">
        <v>1107</v>
      </c>
      <c r="I764" t="s">
        <v>17</v>
      </c>
      <c r="J764" t="s">
        <v>1835</v>
      </c>
      <c r="K764">
        <v>0</v>
      </c>
      <c r="L764">
        <v>0</v>
      </c>
      <c r="M764">
        <v>0</v>
      </c>
    </row>
    <row r="765" spans="1:13">
      <c r="A765">
        <v>6</v>
      </c>
      <c r="B765" t="s">
        <v>1053</v>
      </c>
      <c r="C765" s="586">
        <v>46225</v>
      </c>
      <c r="D765" t="s">
        <v>141</v>
      </c>
      <c r="E765" t="s">
        <v>1109</v>
      </c>
      <c r="F765">
        <v>0</v>
      </c>
      <c r="G765" t="s">
        <v>1110</v>
      </c>
      <c r="H765" t="s">
        <v>1111</v>
      </c>
      <c r="I765" t="s">
        <v>258</v>
      </c>
      <c r="J765" t="s">
        <v>1836</v>
      </c>
      <c r="K765">
        <v>0</v>
      </c>
      <c r="L765">
        <v>0</v>
      </c>
      <c r="M765">
        <v>0</v>
      </c>
    </row>
    <row r="766" spans="1:13">
      <c r="A766">
        <v>16</v>
      </c>
      <c r="B766" t="s">
        <v>895</v>
      </c>
      <c r="C766" s="586">
        <v>46225</v>
      </c>
      <c r="D766" t="s">
        <v>141</v>
      </c>
      <c r="E766" t="s">
        <v>1105</v>
      </c>
      <c r="F766">
        <v>0</v>
      </c>
      <c r="G766" t="s">
        <v>1106</v>
      </c>
      <c r="H766" t="s">
        <v>1107</v>
      </c>
      <c r="I766" t="s">
        <v>17</v>
      </c>
      <c r="J766" t="s">
        <v>1837</v>
      </c>
      <c r="K766">
        <v>0</v>
      </c>
      <c r="L766">
        <v>0</v>
      </c>
      <c r="M766">
        <v>0</v>
      </c>
    </row>
    <row r="767" spans="1:13">
      <c r="A767">
        <v>16</v>
      </c>
      <c r="B767" t="s">
        <v>895</v>
      </c>
      <c r="C767" s="586">
        <v>46225</v>
      </c>
      <c r="D767" t="s">
        <v>141</v>
      </c>
      <c r="E767" t="s">
        <v>1109</v>
      </c>
      <c r="F767">
        <v>0</v>
      </c>
      <c r="G767" t="s">
        <v>1110</v>
      </c>
      <c r="H767" t="s">
        <v>1111</v>
      </c>
      <c r="I767" t="s">
        <v>258</v>
      </c>
      <c r="J767" t="s">
        <v>1838</v>
      </c>
      <c r="K767">
        <v>0</v>
      </c>
      <c r="L767">
        <v>0</v>
      </c>
      <c r="M767">
        <v>0</v>
      </c>
    </row>
    <row r="768" spans="1:13">
      <c r="A768">
        <v>34</v>
      </c>
      <c r="B768" t="s">
        <v>363</v>
      </c>
      <c r="C768" s="586">
        <v>46225</v>
      </c>
      <c r="D768" t="s">
        <v>141</v>
      </c>
      <c r="E768" t="s">
        <v>1105</v>
      </c>
      <c r="F768">
        <v>0</v>
      </c>
      <c r="G768" t="s">
        <v>1106</v>
      </c>
      <c r="H768" t="s">
        <v>1107</v>
      </c>
      <c r="I768" t="s">
        <v>17</v>
      </c>
      <c r="J768" t="s">
        <v>1839</v>
      </c>
      <c r="K768">
        <v>0</v>
      </c>
      <c r="L768">
        <v>0</v>
      </c>
      <c r="M768">
        <v>0</v>
      </c>
    </row>
    <row r="769" spans="1:13">
      <c r="A769">
        <v>34</v>
      </c>
      <c r="B769" t="s">
        <v>363</v>
      </c>
      <c r="C769" s="586">
        <v>46225</v>
      </c>
      <c r="D769" t="s">
        <v>141</v>
      </c>
      <c r="E769" t="s">
        <v>1109</v>
      </c>
      <c r="F769">
        <v>0</v>
      </c>
      <c r="G769" t="s">
        <v>1110</v>
      </c>
      <c r="H769" t="s">
        <v>1111</v>
      </c>
      <c r="I769" t="s">
        <v>258</v>
      </c>
      <c r="J769" t="s">
        <v>1840</v>
      </c>
      <c r="K769">
        <v>0</v>
      </c>
      <c r="L769">
        <v>0</v>
      </c>
      <c r="M769">
        <v>0</v>
      </c>
    </row>
    <row r="770" spans="1:13">
      <c r="A770">
        <v>1</v>
      </c>
      <c r="B770" t="s">
        <v>490</v>
      </c>
      <c r="C770" s="586">
        <v>46225</v>
      </c>
      <c r="D770" t="s">
        <v>305</v>
      </c>
      <c r="E770" t="s">
        <v>1149</v>
      </c>
      <c r="F770">
        <v>5</v>
      </c>
      <c r="G770" t="s">
        <v>9</v>
      </c>
      <c r="H770" t="s">
        <v>1150</v>
      </c>
      <c r="I770" t="s">
        <v>238</v>
      </c>
      <c r="J770" t="s">
        <v>2837</v>
      </c>
      <c r="K770">
        <v>320</v>
      </c>
      <c r="L770">
        <v>1</v>
      </c>
      <c r="M770">
        <v>1600</v>
      </c>
    </row>
    <row r="771" spans="1:13">
      <c r="A771">
        <v>1</v>
      </c>
      <c r="B771" t="s">
        <v>490</v>
      </c>
      <c r="C771" s="586">
        <v>46225</v>
      </c>
      <c r="D771" t="s">
        <v>305</v>
      </c>
      <c r="E771" t="s">
        <v>1105</v>
      </c>
      <c r="F771">
        <v>5</v>
      </c>
      <c r="G771" t="s">
        <v>1106</v>
      </c>
      <c r="H771" t="s">
        <v>1107</v>
      </c>
      <c r="I771" t="s">
        <v>17</v>
      </c>
      <c r="J771" t="s">
        <v>1841</v>
      </c>
      <c r="K771">
        <v>0</v>
      </c>
      <c r="L771">
        <v>0</v>
      </c>
      <c r="M771">
        <v>0</v>
      </c>
    </row>
    <row r="772" spans="1:13">
      <c r="A772">
        <v>1</v>
      </c>
      <c r="B772" t="s">
        <v>490</v>
      </c>
      <c r="C772" s="586">
        <v>46225</v>
      </c>
      <c r="D772" t="s">
        <v>305</v>
      </c>
      <c r="E772" t="s">
        <v>1109</v>
      </c>
      <c r="F772">
        <v>1600</v>
      </c>
      <c r="G772" t="s">
        <v>1110</v>
      </c>
      <c r="H772" t="s">
        <v>1111</v>
      </c>
      <c r="I772" t="s">
        <v>258</v>
      </c>
      <c r="J772" t="s">
        <v>1842</v>
      </c>
      <c r="K772">
        <v>0</v>
      </c>
      <c r="L772">
        <v>0</v>
      </c>
      <c r="M772">
        <v>0</v>
      </c>
    </row>
    <row r="773" spans="1:13">
      <c r="A773">
        <v>2</v>
      </c>
      <c r="B773" t="s">
        <v>170</v>
      </c>
      <c r="C773" s="586">
        <v>46225</v>
      </c>
      <c r="D773" t="s">
        <v>305</v>
      </c>
      <c r="E773" t="s">
        <v>1105</v>
      </c>
      <c r="F773">
        <v>0</v>
      </c>
      <c r="G773" t="s">
        <v>1106</v>
      </c>
      <c r="H773" t="s">
        <v>1107</v>
      </c>
      <c r="I773" t="s">
        <v>17</v>
      </c>
      <c r="J773" t="s">
        <v>1843</v>
      </c>
      <c r="K773">
        <v>0</v>
      </c>
      <c r="L773">
        <v>0</v>
      </c>
      <c r="M773">
        <v>0</v>
      </c>
    </row>
    <row r="774" spans="1:13">
      <c r="A774">
        <v>2</v>
      </c>
      <c r="B774" t="s">
        <v>170</v>
      </c>
      <c r="C774" s="586">
        <v>46225</v>
      </c>
      <c r="D774" t="s">
        <v>305</v>
      </c>
      <c r="E774" t="s">
        <v>1109</v>
      </c>
      <c r="F774">
        <v>0</v>
      </c>
      <c r="G774" t="s">
        <v>1110</v>
      </c>
      <c r="H774" t="s">
        <v>1111</v>
      </c>
      <c r="I774" t="s">
        <v>258</v>
      </c>
      <c r="J774" t="s">
        <v>1844</v>
      </c>
      <c r="K774">
        <v>0</v>
      </c>
      <c r="L774">
        <v>0</v>
      </c>
      <c r="M774">
        <v>0</v>
      </c>
    </row>
    <row r="775" spans="1:13">
      <c r="A775">
        <v>3</v>
      </c>
      <c r="B775" t="s">
        <v>185</v>
      </c>
      <c r="C775" s="586">
        <v>46225</v>
      </c>
      <c r="D775" t="s">
        <v>305</v>
      </c>
      <c r="E775" t="s">
        <v>1113</v>
      </c>
      <c r="F775">
        <v>7</v>
      </c>
      <c r="G775" t="s">
        <v>94</v>
      </c>
      <c r="H775" t="s">
        <v>1103</v>
      </c>
      <c r="I775" t="s">
        <v>86</v>
      </c>
      <c r="J775" t="s">
        <v>2838</v>
      </c>
      <c r="K775">
        <v>666</v>
      </c>
      <c r="L775">
        <v>12</v>
      </c>
      <c r="M775">
        <v>4662</v>
      </c>
    </row>
    <row r="776" spans="1:13">
      <c r="A776">
        <v>3</v>
      </c>
      <c r="B776" t="s">
        <v>185</v>
      </c>
      <c r="C776" s="586">
        <v>46225</v>
      </c>
      <c r="D776" t="s">
        <v>305</v>
      </c>
      <c r="E776" t="s">
        <v>1313</v>
      </c>
      <c r="F776">
        <v>2</v>
      </c>
      <c r="G776" t="s">
        <v>6</v>
      </c>
      <c r="H776" t="s">
        <v>1272</v>
      </c>
      <c r="I776" t="s">
        <v>86</v>
      </c>
      <c r="J776" t="s">
        <v>2839</v>
      </c>
      <c r="K776">
        <v>611.40000000000009</v>
      </c>
      <c r="L776">
        <v>12</v>
      </c>
      <c r="M776">
        <v>1222.8000000000002</v>
      </c>
    </row>
    <row r="777" spans="1:13">
      <c r="A777">
        <v>3</v>
      </c>
      <c r="B777" t="s">
        <v>185</v>
      </c>
      <c r="C777" s="586">
        <v>46225</v>
      </c>
      <c r="D777" t="s">
        <v>305</v>
      </c>
      <c r="E777" t="s">
        <v>1105</v>
      </c>
      <c r="F777">
        <v>0</v>
      </c>
      <c r="G777" t="s">
        <v>1106</v>
      </c>
      <c r="H777" t="s">
        <v>1107</v>
      </c>
      <c r="I777" t="s">
        <v>17</v>
      </c>
      <c r="J777" t="s">
        <v>1845</v>
      </c>
      <c r="K777">
        <v>0</v>
      </c>
      <c r="L777">
        <v>0</v>
      </c>
      <c r="M777">
        <v>0</v>
      </c>
    </row>
    <row r="778" spans="1:13">
      <c r="A778">
        <v>3</v>
      </c>
      <c r="B778" t="s">
        <v>185</v>
      </c>
      <c r="C778" s="586">
        <v>46225</v>
      </c>
      <c r="D778" t="s">
        <v>305</v>
      </c>
      <c r="E778" t="s">
        <v>1109</v>
      </c>
      <c r="F778">
        <v>5884.8</v>
      </c>
      <c r="G778" t="s">
        <v>1110</v>
      </c>
      <c r="H778" t="s">
        <v>1111</v>
      </c>
      <c r="I778" t="s">
        <v>258</v>
      </c>
      <c r="J778" t="s">
        <v>1846</v>
      </c>
      <c r="K778">
        <v>0</v>
      </c>
      <c r="L778">
        <v>0</v>
      </c>
      <c r="M778">
        <v>0</v>
      </c>
    </row>
    <row r="779" spans="1:13">
      <c r="A779">
        <v>4</v>
      </c>
      <c r="B779" t="s">
        <v>897</v>
      </c>
      <c r="C779" s="586">
        <v>46225</v>
      </c>
      <c r="D779" t="s">
        <v>305</v>
      </c>
      <c r="E779" t="s">
        <v>1105</v>
      </c>
      <c r="F779">
        <v>0</v>
      </c>
      <c r="G779" t="s">
        <v>1106</v>
      </c>
      <c r="H779" t="s">
        <v>1107</v>
      </c>
      <c r="I779" t="s">
        <v>17</v>
      </c>
      <c r="J779" t="s">
        <v>1847</v>
      </c>
      <c r="K779">
        <v>0</v>
      </c>
      <c r="L779">
        <v>0</v>
      </c>
      <c r="M779">
        <v>0</v>
      </c>
    </row>
    <row r="780" spans="1:13">
      <c r="A780">
        <v>4</v>
      </c>
      <c r="B780" t="s">
        <v>897</v>
      </c>
      <c r="C780" s="586">
        <v>46225</v>
      </c>
      <c r="D780" t="s">
        <v>305</v>
      </c>
      <c r="E780" t="s">
        <v>1109</v>
      </c>
      <c r="F780">
        <v>0</v>
      </c>
      <c r="G780" t="s">
        <v>1110</v>
      </c>
      <c r="H780" t="s">
        <v>1111</v>
      </c>
      <c r="I780" t="s">
        <v>258</v>
      </c>
      <c r="J780" t="s">
        <v>1848</v>
      </c>
      <c r="K780">
        <v>0</v>
      </c>
      <c r="L780">
        <v>0</v>
      </c>
      <c r="M780">
        <v>0</v>
      </c>
    </row>
    <row r="781" spans="1:13">
      <c r="A781">
        <v>5</v>
      </c>
      <c r="B781" t="s">
        <v>191</v>
      </c>
      <c r="C781" s="586">
        <v>46225</v>
      </c>
      <c r="D781" t="s">
        <v>305</v>
      </c>
      <c r="E781" t="s">
        <v>1105</v>
      </c>
      <c r="F781">
        <v>0</v>
      </c>
      <c r="G781" t="s">
        <v>1106</v>
      </c>
      <c r="H781" t="s">
        <v>1107</v>
      </c>
      <c r="I781" t="s">
        <v>17</v>
      </c>
      <c r="J781" t="s">
        <v>1849</v>
      </c>
      <c r="K781">
        <v>0</v>
      </c>
      <c r="L781">
        <v>0</v>
      </c>
      <c r="M781">
        <v>0</v>
      </c>
    </row>
    <row r="782" spans="1:13">
      <c r="A782">
        <v>5</v>
      </c>
      <c r="B782" t="s">
        <v>191</v>
      </c>
      <c r="C782" s="586">
        <v>46225</v>
      </c>
      <c r="D782" t="s">
        <v>305</v>
      </c>
      <c r="E782" t="s">
        <v>1109</v>
      </c>
      <c r="F782">
        <v>0</v>
      </c>
      <c r="G782" t="s">
        <v>1110</v>
      </c>
      <c r="H782" t="s">
        <v>1111</v>
      </c>
      <c r="I782" t="s">
        <v>258</v>
      </c>
      <c r="J782" t="s">
        <v>1850</v>
      </c>
      <c r="K782">
        <v>0</v>
      </c>
      <c r="L782">
        <v>0</v>
      </c>
      <c r="M782">
        <v>0</v>
      </c>
    </row>
    <row r="783" spans="1:13">
      <c r="A783">
        <v>6</v>
      </c>
      <c r="B783" t="s">
        <v>216</v>
      </c>
      <c r="C783" s="586">
        <v>46225</v>
      </c>
      <c r="D783" t="s">
        <v>305</v>
      </c>
      <c r="E783" t="s">
        <v>1105</v>
      </c>
      <c r="F783">
        <v>0</v>
      </c>
      <c r="G783" t="s">
        <v>1106</v>
      </c>
      <c r="H783" t="s">
        <v>1107</v>
      </c>
      <c r="I783" t="s">
        <v>17</v>
      </c>
      <c r="J783" t="s">
        <v>1851</v>
      </c>
      <c r="K783">
        <v>0</v>
      </c>
      <c r="L783">
        <v>0</v>
      </c>
      <c r="M783">
        <v>0</v>
      </c>
    </row>
    <row r="784" spans="1:13">
      <c r="A784">
        <v>6</v>
      </c>
      <c r="B784" t="s">
        <v>216</v>
      </c>
      <c r="C784" s="586">
        <v>46225</v>
      </c>
      <c r="D784" t="s">
        <v>305</v>
      </c>
      <c r="E784" t="s">
        <v>1109</v>
      </c>
      <c r="F784">
        <v>0</v>
      </c>
      <c r="G784" t="s">
        <v>1110</v>
      </c>
      <c r="H784" t="s">
        <v>1111</v>
      </c>
      <c r="I784" t="s">
        <v>258</v>
      </c>
      <c r="J784" t="s">
        <v>1852</v>
      </c>
      <c r="K784">
        <v>0</v>
      </c>
      <c r="L784">
        <v>0</v>
      </c>
      <c r="M784">
        <v>0</v>
      </c>
    </row>
    <row r="785" spans="1:13">
      <c r="A785">
        <v>7</v>
      </c>
      <c r="B785" t="s">
        <v>332</v>
      </c>
      <c r="C785" s="586">
        <v>46225</v>
      </c>
      <c r="D785" t="s">
        <v>305</v>
      </c>
      <c r="E785" t="s">
        <v>1105</v>
      </c>
      <c r="F785">
        <v>0</v>
      </c>
      <c r="G785" t="s">
        <v>1106</v>
      </c>
      <c r="H785" t="s">
        <v>1107</v>
      </c>
      <c r="I785" t="s">
        <v>17</v>
      </c>
      <c r="J785" t="s">
        <v>1853</v>
      </c>
      <c r="K785">
        <v>0</v>
      </c>
      <c r="L785">
        <v>0</v>
      </c>
      <c r="M785">
        <v>0</v>
      </c>
    </row>
    <row r="786" spans="1:13">
      <c r="A786">
        <v>7</v>
      </c>
      <c r="B786" t="s">
        <v>332</v>
      </c>
      <c r="C786" s="586">
        <v>46225</v>
      </c>
      <c r="D786" t="s">
        <v>305</v>
      </c>
      <c r="E786" t="s">
        <v>1109</v>
      </c>
      <c r="F786">
        <v>0</v>
      </c>
      <c r="G786" t="s">
        <v>1110</v>
      </c>
      <c r="H786" t="s">
        <v>1111</v>
      </c>
      <c r="I786" t="s">
        <v>258</v>
      </c>
      <c r="J786" t="s">
        <v>1854</v>
      </c>
      <c r="K786">
        <v>0</v>
      </c>
      <c r="L786">
        <v>0</v>
      </c>
      <c r="M786">
        <v>0</v>
      </c>
    </row>
    <row r="787" spans="1:13">
      <c r="A787">
        <v>20</v>
      </c>
      <c r="B787" t="s">
        <v>516</v>
      </c>
      <c r="C787" s="586">
        <v>46225</v>
      </c>
      <c r="D787" t="s">
        <v>305</v>
      </c>
      <c r="E787" t="s">
        <v>1105</v>
      </c>
      <c r="F787">
        <v>0</v>
      </c>
      <c r="G787" t="s">
        <v>1106</v>
      </c>
      <c r="H787" t="s">
        <v>1107</v>
      </c>
      <c r="I787" t="s">
        <v>17</v>
      </c>
      <c r="J787" t="s">
        <v>1855</v>
      </c>
      <c r="K787">
        <v>0</v>
      </c>
      <c r="L787">
        <v>0</v>
      </c>
      <c r="M787">
        <v>0</v>
      </c>
    </row>
    <row r="788" spans="1:13">
      <c r="A788">
        <v>20</v>
      </c>
      <c r="B788" t="s">
        <v>516</v>
      </c>
      <c r="C788" s="586">
        <v>46225</v>
      </c>
      <c r="D788" t="s">
        <v>305</v>
      </c>
      <c r="E788" t="s">
        <v>1109</v>
      </c>
      <c r="F788">
        <v>0</v>
      </c>
      <c r="G788" t="s">
        <v>1110</v>
      </c>
      <c r="H788" t="s">
        <v>1111</v>
      </c>
      <c r="I788" t="s">
        <v>258</v>
      </c>
      <c r="J788" t="s">
        <v>1856</v>
      </c>
      <c r="K788">
        <v>0</v>
      </c>
      <c r="L788">
        <v>0</v>
      </c>
      <c r="M788">
        <v>0</v>
      </c>
    </row>
    <row r="789" spans="1:13">
      <c r="A789">
        <v>63</v>
      </c>
      <c r="B789" t="s">
        <v>896</v>
      </c>
      <c r="C789" s="586">
        <v>46225</v>
      </c>
      <c r="D789" t="s">
        <v>305</v>
      </c>
      <c r="E789" t="s">
        <v>1262</v>
      </c>
      <c r="F789">
        <v>0</v>
      </c>
      <c r="G789" t="s">
        <v>9</v>
      </c>
      <c r="H789" t="s">
        <v>1263</v>
      </c>
      <c r="I789" t="s">
        <v>215</v>
      </c>
      <c r="J789" t="s">
        <v>1857</v>
      </c>
      <c r="K789">
        <v>0</v>
      </c>
      <c r="L789">
        <v>0.08</v>
      </c>
      <c r="M789">
        <v>0</v>
      </c>
    </row>
    <row r="790" spans="1:13">
      <c r="A790">
        <v>63</v>
      </c>
      <c r="B790" t="s">
        <v>896</v>
      </c>
      <c r="C790" s="586">
        <v>46225</v>
      </c>
      <c r="D790" t="s">
        <v>305</v>
      </c>
      <c r="E790" t="s">
        <v>1105</v>
      </c>
      <c r="F790">
        <v>0</v>
      </c>
      <c r="G790" t="s">
        <v>1106</v>
      </c>
      <c r="H790" t="s">
        <v>1107</v>
      </c>
      <c r="I790" t="s">
        <v>17</v>
      </c>
      <c r="J790" t="s">
        <v>1858</v>
      </c>
      <c r="K790">
        <v>0</v>
      </c>
      <c r="L790">
        <v>0</v>
      </c>
      <c r="M790">
        <v>0</v>
      </c>
    </row>
    <row r="791" spans="1:13">
      <c r="A791">
        <v>63</v>
      </c>
      <c r="B791" t="s">
        <v>896</v>
      </c>
      <c r="C791" s="586">
        <v>46225</v>
      </c>
      <c r="D791" t="s">
        <v>305</v>
      </c>
      <c r="E791" t="s">
        <v>1109</v>
      </c>
      <c r="F791">
        <v>0</v>
      </c>
      <c r="G791" t="s">
        <v>1110</v>
      </c>
      <c r="H791" t="s">
        <v>1111</v>
      </c>
      <c r="I791" t="s">
        <v>258</v>
      </c>
      <c r="J791" t="s">
        <v>1859</v>
      </c>
      <c r="K791">
        <v>0</v>
      </c>
      <c r="L791">
        <v>0</v>
      </c>
      <c r="M791">
        <v>0</v>
      </c>
    </row>
    <row r="792" spans="1:13">
      <c r="A792">
        <v>1</v>
      </c>
      <c r="B792" t="s">
        <v>1067</v>
      </c>
      <c r="C792" s="586">
        <v>46225</v>
      </c>
      <c r="D792" t="s">
        <v>139</v>
      </c>
      <c r="E792" t="s">
        <v>1105</v>
      </c>
      <c r="F792">
        <v>0</v>
      </c>
      <c r="G792" t="s">
        <v>1106</v>
      </c>
      <c r="H792" t="s">
        <v>1107</v>
      </c>
      <c r="I792" t="s">
        <v>17</v>
      </c>
      <c r="J792" t="s">
        <v>1860</v>
      </c>
      <c r="K792">
        <v>0</v>
      </c>
      <c r="L792">
        <v>0</v>
      </c>
      <c r="M792">
        <v>0</v>
      </c>
    </row>
    <row r="793" spans="1:13">
      <c r="A793">
        <v>1</v>
      </c>
      <c r="B793" t="s">
        <v>1067</v>
      </c>
      <c r="C793" s="586">
        <v>46225</v>
      </c>
      <c r="D793" t="s">
        <v>139</v>
      </c>
      <c r="E793" t="s">
        <v>1109</v>
      </c>
      <c r="F793">
        <v>0</v>
      </c>
      <c r="G793" t="s">
        <v>1110</v>
      </c>
      <c r="H793" t="s">
        <v>1111</v>
      </c>
      <c r="I793" t="s">
        <v>258</v>
      </c>
      <c r="J793" t="s">
        <v>1861</v>
      </c>
      <c r="K793">
        <v>0</v>
      </c>
      <c r="L793">
        <v>0</v>
      </c>
      <c r="M793">
        <v>0</v>
      </c>
    </row>
    <row r="794" spans="1:13">
      <c r="A794">
        <v>2</v>
      </c>
      <c r="B794" t="s">
        <v>898</v>
      </c>
      <c r="C794" s="586">
        <v>46225</v>
      </c>
      <c r="D794" t="s">
        <v>139</v>
      </c>
      <c r="E794" t="s">
        <v>1105</v>
      </c>
      <c r="F794">
        <v>0</v>
      </c>
      <c r="G794" t="s">
        <v>1106</v>
      </c>
      <c r="H794" t="s">
        <v>1107</v>
      </c>
      <c r="I794" t="s">
        <v>17</v>
      </c>
      <c r="J794" t="s">
        <v>1862</v>
      </c>
      <c r="K794">
        <v>0</v>
      </c>
      <c r="L794">
        <v>0</v>
      </c>
      <c r="M794">
        <v>0</v>
      </c>
    </row>
    <row r="795" spans="1:13">
      <c r="A795">
        <v>2</v>
      </c>
      <c r="B795" t="s">
        <v>898</v>
      </c>
      <c r="C795" s="586">
        <v>46225</v>
      </c>
      <c r="D795" t="s">
        <v>139</v>
      </c>
      <c r="E795" t="s">
        <v>1109</v>
      </c>
      <c r="F795">
        <v>0</v>
      </c>
      <c r="G795" t="s">
        <v>1110</v>
      </c>
      <c r="H795" t="s">
        <v>1111</v>
      </c>
      <c r="I795" t="s">
        <v>258</v>
      </c>
      <c r="J795" t="s">
        <v>1863</v>
      </c>
      <c r="K795">
        <v>0</v>
      </c>
      <c r="L795">
        <v>0</v>
      </c>
      <c r="M795">
        <v>0</v>
      </c>
    </row>
    <row r="796" spans="1:13">
      <c r="A796">
        <v>3</v>
      </c>
      <c r="B796" t="s">
        <v>552</v>
      </c>
      <c r="C796" s="586">
        <v>46225</v>
      </c>
      <c r="D796" t="s">
        <v>139</v>
      </c>
      <c r="E796" t="s">
        <v>1105</v>
      </c>
      <c r="F796">
        <v>0</v>
      </c>
      <c r="G796" t="s">
        <v>1106</v>
      </c>
      <c r="H796" t="s">
        <v>1107</v>
      </c>
      <c r="I796" t="s">
        <v>17</v>
      </c>
      <c r="J796" t="s">
        <v>1864</v>
      </c>
      <c r="K796">
        <v>0</v>
      </c>
      <c r="L796">
        <v>0</v>
      </c>
      <c r="M796">
        <v>0</v>
      </c>
    </row>
    <row r="797" spans="1:13">
      <c r="A797">
        <v>3</v>
      </c>
      <c r="B797" t="s">
        <v>552</v>
      </c>
      <c r="C797" s="586">
        <v>46225</v>
      </c>
      <c r="D797" t="s">
        <v>139</v>
      </c>
      <c r="E797" t="s">
        <v>1109</v>
      </c>
      <c r="F797">
        <v>0</v>
      </c>
      <c r="G797" t="s">
        <v>1110</v>
      </c>
      <c r="H797" t="s">
        <v>1111</v>
      </c>
      <c r="I797" t="s">
        <v>258</v>
      </c>
      <c r="J797" t="s">
        <v>1865</v>
      </c>
      <c r="K797">
        <v>0</v>
      </c>
      <c r="L797">
        <v>0</v>
      </c>
      <c r="M797">
        <v>0</v>
      </c>
    </row>
    <row r="798" spans="1:13">
      <c r="A798">
        <v>16</v>
      </c>
      <c r="B798" t="s">
        <v>155</v>
      </c>
      <c r="C798" s="586">
        <v>46225</v>
      </c>
      <c r="D798" t="s">
        <v>139</v>
      </c>
      <c r="E798" t="s">
        <v>1105</v>
      </c>
      <c r="F798">
        <v>0</v>
      </c>
      <c r="G798" t="s">
        <v>1106</v>
      </c>
      <c r="H798" t="s">
        <v>1107</v>
      </c>
      <c r="I798" t="s">
        <v>17</v>
      </c>
      <c r="J798" t="s">
        <v>1866</v>
      </c>
      <c r="K798">
        <v>0</v>
      </c>
      <c r="L798">
        <v>0</v>
      </c>
      <c r="M798">
        <v>0</v>
      </c>
    </row>
    <row r="799" spans="1:13">
      <c r="A799">
        <v>16</v>
      </c>
      <c r="B799" t="s">
        <v>155</v>
      </c>
      <c r="C799" s="586">
        <v>46225</v>
      </c>
      <c r="D799" t="s">
        <v>139</v>
      </c>
      <c r="E799" t="s">
        <v>1109</v>
      </c>
      <c r="F799">
        <v>0</v>
      </c>
      <c r="G799" t="s">
        <v>1110</v>
      </c>
      <c r="H799" t="s">
        <v>1111</v>
      </c>
      <c r="I799" t="s">
        <v>258</v>
      </c>
      <c r="J799" t="s">
        <v>1867</v>
      </c>
      <c r="K799">
        <v>0</v>
      </c>
      <c r="L799">
        <v>0</v>
      </c>
      <c r="M799">
        <v>0</v>
      </c>
    </row>
    <row r="800" spans="1:13">
      <c r="A800">
        <v>18</v>
      </c>
      <c r="B800" t="s">
        <v>166</v>
      </c>
      <c r="C800" s="586">
        <v>46225</v>
      </c>
      <c r="D800" t="s">
        <v>139</v>
      </c>
      <c r="E800" t="s">
        <v>1105</v>
      </c>
      <c r="F800">
        <v>0</v>
      </c>
      <c r="G800" t="s">
        <v>1106</v>
      </c>
      <c r="H800" t="s">
        <v>1107</v>
      </c>
      <c r="I800" t="s">
        <v>17</v>
      </c>
      <c r="J800" t="s">
        <v>1868</v>
      </c>
      <c r="K800">
        <v>0</v>
      </c>
      <c r="L800">
        <v>0</v>
      </c>
      <c r="M800">
        <v>0</v>
      </c>
    </row>
    <row r="801" spans="1:13">
      <c r="A801">
        <v>18</v>
      </c>
      <c r="B801" t="s">
        <v>166</v>
      </c>
      <c r="C801" s="586">
        <v>46225</v>
      </c>
      <c r="D801" t="s">
        <v>139</v>
      </c>
      <c r="E801" t="s">
        <v>1109</v>
      </c>
      <c r="F801">
        <v>0</v>
      </c>
      <c r="G801" t="s">
        <v>1110</v>
      </c>
      <c r="H801" t="s">
        <v>1111</v>
      </c>
      <c r="I801" t="s">
        <v>258</v>
      </c>
      <c r="J801" t="s">
        <v>1869</v>
      </c>
      <c r="K801">
        <v>0</v>
      </c>
      <c r="L801">
        <v>0</v>
      </c>
      <c r="M801">
        <v>0</v>
      </c>
    </row>
    <row r="802" spans="1:13">
      <c r="A802">
        <v>27</v>
      </c>
      <c r="B802" t="s">
        <v>583</v>
      </c>
      <c r="C802" s="586">
        <v>46225</v>
      </c>
      <c r="D802" t="s">
        <v>139</v>
      </c>
      <c r="E802" t="s">
        <v>1262</v>
      </c>
      <c r="F802">
        <v>0</v>
      </c>
      <c r="G802" t="s">
        <v>9</v>
      </c>
      <c r="H802" t="s">
        <v>1263</v>
      </c>
      <c r="I802" t="s">
        <v>215</v>
      </c>
      <c r="J802" t="s">
        <v>1870</v>
      </c>
      <c r="K802">
        <v>0</v>
      </c>
      <c r="L802">
        <v>0.08</v>
      </c>
      <c r="M802">
        <v>0</v>
      </c>
    </row>
    <row r="803" spans="1:13">
      <c r="A803">
        <v>27</v>
      </c>
      <c r="B803" t="s">
        <v>583</v>
      </c>
      <c r="C803" s="586">
        <v>46225</v>
      </c>
      <c r="D803" t="s">
        <v>139</v>
      </c>
      <c r="E803" t="s">
        <v>1105</v>
      </c>
      <c r="F803">
        <v>0</v>
      </c>
      <c r="G803" t="s">
        <v>1106</v>
      </c>
      <c r="H803" t="s">
        <v>1107</v>
      </c>
      <c r="I803" t="s">
        <v>17</v>
      </c>
      <c r="J803" t="s">
        <v>1871</v>
      </c>
      <c r="K803">
        <v>0</v>
      </c>
      <c r="L803">
        <v>0</v>
      </c>
      <c r="M803">
        <v>0</v>
      </c>
    </row>
    <row r="804" spans="1:13">
      <c r="A804">
        <v>27</v>
      </c>
      <c r="B804" t="s">
        <v>583</v>
      </c>
      <c r="C804" s="586">
        <v>46225</v>
      </c>
      <c r="D804" t="s">
        <v>139</v>
      </c>
      <c r="E804" t="s">
        <v>1109</v>
      </c>
      <c r="F804">
        <v>0</v>
      </c>
      <c r="G804" t="s">
        <v>1110</v>
      </c>
      <c r="H804" t="s">
        <v>1111</v>
      </c>
      <c r="I804" t="s">
        <v>258</v>
      </c>
      <c r="J804" t="s">
        <v>1872</v>
      </c>
      <c r="K804">
        <v>0</v>
      </c>
      <c r="L804">
        <v>0</v>
      </c>
      <c r="M804">
        <v>0</v>
      </c>
    </row>
    <row r="805" spans="1:13">
      <c r="A805">
        <v>28</v>
      </c>
      <c r="B805" t="s">
        <v>1012</v>
      </c>
      <c r="C805" s="586">
        <v>46225</v>
      </c>
      <c r="D805" t="s">
        <v>139</v>
      </c>
      <c r="E805" t="s">
        <v>1262</v>
      </c>
      <c r="F805">
        <v>0</v>
      </c>
      <c r="G805" t="s">
        <v>9</v>
      </c>
      <c r="H805" t="s">
        <v>1263</v>
      </c>
      <c r="I805" t="s">
        <v>215</v>
      </c>
      <c r="J805" t="s">
        <v>1873</v>
      </c>
      <c r="K805">
        <v>0</v>
      </c>
      <c r="L805">
        <v>0.08</v>
      </c>
      <c r="M805">
        <v>0</v>
      </c>
    </row>
    <row r="806" spans="1:13">
      <c r="A806">
        <v>28</v>
      </c>
      <c r="B806" t="s">
        <v>1012</v>
      </c>
      <c r="C806" s="586">
        <v>46225</v>
      </c>
      <c r="D806" t="s">
        <v>139</v>
      </c>
      <c r="E806" t="s">
        <v>1105</v>
      </c>
      <c r="F806">
        <v>0</v>
      </c>
      <c r="G806" t="s">
        <v>1106</v>
      </c>
      <c r="H806" t="s">
        <v>1107</v>
      </c>
      <c r="I806" t="s">
        <v>17</v>
      </c>
      <c r="J806" t="s">
        <v>1874</v>
      </c>
      <c r="K806">
        <v>0</v>
      </c>
      <c r="L806">
        <v>0</v>
      </c>
      <c r="M806">
        <v>0</v>
      </c>
    </row>
    <row r="807" spans="1:13">
      <c r="A807">
        <v>28</v>
      </c>
      <c r="B807" t="s">
        <v>1012</v>
      </c>
      <c r="C807" s="586">
        <v>46225</v>
      </c>
      <c r="D807" t="s">
        <v>139</v>
      </c>
      <c r="E807" t="s">
        <v>1109</v>
      </c>
      <c r="F807">
        <v>0</v>
      </c>
      <c r="G807" t="s">
        <v>1110</v>
      </c>
      <c r="H807" t="s">
        <v>1111</v>
      </c>
      <c r="I807" t="s">
        <v>258</v>
      </c>
      <c r="J807" t="s">
        <v>1875</v>
      </c>
      <c r="K807">
        <v>0</v>
      </c>
      <c r="L807">
        <v>0</v>
      </c>
      <c r="M807">
        <v>0</v>
      </c>
    </row>
    <row r="808" spans="1:13">
      <c r="A808">
        <v>29</v>
      </c>
      <c r="B808" t="s">
        <v>1052</v>
      </c>
      <c r="C808" s="586">
        <v>46225</v>
      </c>
      <c r="D808" t="s">
        <v>139</v>
      </c>
      <c r="E808" t="s">
        <v>1262</v>
      </c>
      <c r="F808">
        <v>0</v>
      </c>
      <c r="G808" t="s">
        <v>9</v>
      </c>
      <c r="H808" t="s">
        <v>1263</v>
      </c>
      <c r="I808" t="s">
        <v>215</v>
      </c>
      <c r="J808" t="s">
        <v>1876</v>
      </c>
      <c r="K808">
        <v>0</v>
      </c>
      <c r="L808">
        <v>0.08</v>
      </c>
      <c r="M808">
        <v>0</v>
      </c>
    </row>
    <row r="809" spans="1:13">
      <c r="A809">
        <v>29</v>
      </c>
      <c r="B809" t="s">
        <v>1052</v>
      </c>
      <c r="C809" s="586">
        <v>46225</v>
      </c>
      <c r="D809" t="s">
        <v>139</v>
      </c>
      <c r="E809" t="s">
        <v>1105</v>
      </c>
      <c r="F809">
        <v>0</v>
      </c>
      <c r="G809" t="s">
        <v>1106</v>
      </c>
      <c r="H809" t="s">
        <v>1107</v>
      </c>
      <c r="I809" t="s">
        <v>17</v>
      </c>
      <c r="J809" t="s">
        <v>1877</v>
      </c>
      <c r="K809">
        <v>0</v>
      </c>
      <c r="L809">
        <v>0</v>
      </c>
      <c r="M809">
        <v>0</v>
      </c>
    </row>
    <row r="810" spans="1:13">
      <c r="A810">
        <v>29</v>
      </c>
      <c r="B810" t="s">
        <v>1052</v>
      </c>
      <c r="C810" s="586">
        <v>46225</v>
      </c>
      <c r="D810" t="s">
        <v>139</v>
      </c>
      <c r="E810" t="s">
        <v>1109</v>
      </c>
      <c r="F810">
        <v>0</v>
      </c>
      <c r="G810" t="s">
        <v>1110</v>
      </c>
      <c r="H810" t="s">
        <v>1111</v>
      </c>
      <c r="I810" t="s">
        <v>258</v>
      </c>
      <c r="J810" t="s">
        <v>1878</v>
      </c>
      <c r="K810">
        <v>0</v>
      </c>
      <c r="L810">
        <v>0</v>
      </c>
      <c r="M810">
        <v>0</v>
      </c>
    </row>
    <row r="811" spans="1:13">
      <c r="A811">
        <v>32</v>
      </c>
      <c r="B811" t="s">
        <v>901</v>
      </c>
      <c r="C811" s="586">
        <v>46225</v>
      </c>
      <c r="D811" t="s">
        <v>139</v>
      </c>
      <c r="E811" t="s">
        <v>1105</v>
      </c>
      <c r="F811">
        <v>0</v>
      </c>
      <c r="G811" t="s">
        <v>1106</v>
      </c>
      <c r="H811" t="s">
        <v>1107</v>
      </c>
      <c r="I811" t="s">
        <v>17</v>
      </c>
      <c r="J811" t="s">
        <v>1879</v>
      </c>
      <c r="K811">
        <v>0</v>
      </c>
      <c r="L811">
        <v>0</v>
      </c>
      <c r="M811">
        <v>0</v>
      </c>
    </row>
    <row r="812" spans="1:13">
      <c r="A812">
        <v>32</v>
      </c>
      <c r="B812" t="s">
        <v>901</v>
      </c>
      <c r="C812" s="586">
        <v>46225</v>
      </c>
      <c r="D812" t="s">
        <v>139</v>
      </c>
      <c r="E812" t="s">
        <v>1109</v>
      </c>
      <c r="F812">
        <v>0</v>
      </c>
      <c r="G812" t="s">
        <v>1110</v>
      </c>
      <c r="H812" t="s">
        <v>1111</v>
      </c>
      <c r="I812" t="s">
        <v>258</v>
      </c>
      <c r="J812" t="s">
        <v>1880</v>
      </c>
      <c r="K812">
        <v>0</v>
      </c>
      <c r="L812">
        <v>0</v>
      </c>
      <c r="M812">
        <v>0</v>
      </c>
    </row>
    <row r="813" spans="1:13">
      <c r="A813">
        <v>33</v>
      </c>
      <c r="B813" t="s">
        <v>900</v>
      </c>
      <c r="C813" s="586">
        <v>46225</v>
      </c>
      <c r="D813" t="s">
        <v>139</v>
      </c>
      <c r="E813" t="s">
        <v>1262</v>
      </c>
      <c r="F813">
        <v>0</v>
      </c>
      <c r="G813" t="s">
        <v>9</v>
      </c>
      <c r="H813" t="s">
        <v>1263</v>
      </c>
      <c r="I813" t="s">
        <v>215</v>
      </c>
      <c r="J813" t="s">
        <v>1881</v>
      </c>
      <c r="K813">
        <v>0</v>
      </c>
      <c r="L813">
        <v>0.08</v>
      </c>
      <c r="M813">
        <v>0</v>
      </c>
    </row>
    <row r="814" spans="1:13">
      <c r="A814">
        <v>33</v>
      </c>
      <c r="B814" t="s">
        <v>900</v>
      </c>
      <c r="C814" s="586">
        <v>46225</v>
      </c>
      <c r="D814" t="s">
        <v>139</v>
      </c>
      <c r="E814" t="s">
        <v>1105</v>
      </c>
      <c r="F814">
        <v>0</v>
      </c>
      <c r="G814" t="s">
        <v>1106</v>
      </c>
      <c r="H814" t="s">
        <v>1107</v>
      </c>
      <c r="I814" t="s">
        <v>17</v>
      </c>
      <c r="J814" t="s">
        <v>1882</v>
      </c>
      <c r="K814">
        <v>0</v>
      </c>
      <c r="L814">
        <v>0</v>
      </c>
      <c r="M814">
        <v>0</v>
      </c>
    </row>
    <row r="815" spans="1:13">
      <c r="A815">
        <v>33</v>
      </c>
      <c r="B815" t="s">
        <v>900</v>
      </c>
      <c r="C815" s="586">
        <v>46225</v>
      </c>
      <c r="D815" t="s">
        <v>139</v>
      </c>
      <c r="E815" t="s">
        <v>1109</v>
      </c>
      <c r="F815">
        <v>0</v>
      </c>
      <c r="G815" t="s">
        <v>1110</v>
      </c>
      <c r="H815" t="s">
        <v>1111</v>
      </c>
      <c r="I815" t="s">
        <v>258</v>
      </c>
      <c r="J815" t="s">
        <v>1883</v>
      </c>
      <c r="K815">
        <v>0</v>
      </c>
      <c r="L815">
        <v>0</v>
      </c>
      <c r="M815">
        <v>0</v>
      </c>
    </row>
    <row r="816" spans="1:13">
      <c r="A816">
        <v>34</v>
      </c>
      <c r="B816" t="s">
        <v>899</v>
      </c>
      <c r="C816" s="586">
        <v>46225</v>
      </c>
      <c r="D816" t="s">
        <v>139</v>
      </c>
      <c r="E816" t="s">
        <v>1262</v>
      </c>
      <c r="F816">
        <v>0</v>
      </c>
      <c r="G816" t="s">
        <v>9</v>
      </c>
      <c r="H816" t="s">
        <v>1263</v>
      </c>
      <c r="I816" t="s">
        <v>215</v>
      </c>
      <c r="J816" t="s">
        <v>1884</v>
      </c>
      <c r="K816">
        <v>0</v>
      </c>
      <c r="L816">
        <v>0.08</v>
      </c>
      <c r="M816">
        <v>0</v>
      </c>
    </row>
    <row r="817" spans="1:13">
      <c r="A817">
        <v>34</v>
      </c>
      <c r="B817" t="s">
        <v>899</v>
      </c>
      <c r="C817" s="586">
        <v>46225</v>
      </c>
      <c r="D817" t="s">
        <v>139</v>
      </c>
      <c r="E817" t="s">
        <v>1105</v>
      </c>
      <c r="F817">
        <v>0</v>
      </c>
      <c r="G817" t="s">
        <v>1106</v>
      </c>
      <c r="H817" t="s">
        <v>1107</v>
      </c>
      <c r="I817" t="s">
        <v>17</v>
      </c>
      <c r="J817" t="s">
        <v>1885</v>
      </c>
      <c r="K817">
        <v>0</v>
      </c>
      <c r="L817">
        <v>0</v>
      </c>
      <c r="M817">
        <v>0</v>
      </c>
    </row>
    <row r="818" spans="1:13">
      <c r="A818">
        <v>34</v>
      </c>
      <c r="B818" t="s">
        <v>899</v>
      </c>
      <c r="C818" s="586">
        <v>46225</v>
      </c>
      <c r="D818" t="s">
        <v>139</v>
      </c>
      <c r="E818" t="s">
        <v>1109</v>
      </c>
      <c r="F818">
        <v>0</v>
      </c>
      <c r="G818" t="s">
        <v>1110</v>
      </c>
      <c r="H818" t="s">
        <v>1111</v>
      </c>
      <c r="I818" t="s">
        <v>258</v>
      </c>
      <c r="J818" t="s">
        <v>1886</v>
      </c>
      <c r="K818">
        <v>0</v>
      </c>
      <c r="L818">
        <v>0</v>
      </c>
      <c r="M818">
        <v>0</v>
      </c>
    </row>
    <row r="819" spans="1:13">
      <c r="A819">
        <v>1</v>
      </c>
      <c r="B819" t="s">
        <v>189</v>
      </c>
      <c r="C819" s="586">
        <v>46225</v>
      </c>
      <c r="D819" t="s">
        <v>188</v>
      </c>
      <c r="E819" t="s">
        <v>1105</v>
      </c>
      <c r="F819">
        <v>0</v>
      </c>
      <c r="G819" t="s">
        <v>1106</v>
      </c>
      <c r="H819" t="s">
        <v>1107</v>
      </c>
      <c r="I819" t="s">
        <v>17</v>
      </c>
      <c r="J819" t="s">
        <v>1887</v>
      </c>
      <c r="K819">
        <v>0</v>
      </c>
      <c r="L819">
        <v>0</v>
      </c>
      <c r="M819">
        <v>0</v>
      </c>
    </row>
    <row r="820" spans="1:13">
      <c r="A820">
        <v>1</v>
      </c>
      <c r="B820" t="s">
        <v>189</v>
      </c>
      <c r="C820" s="586">
        <v>46225</v>
      </c>
      <c r="D820" t="s">
        <v>188</v>
      </c>
      <c r="E820" t="s">
        <v>1109</v>
      </c>
      <c r="F820">
        <v>0</v>
      </c>
      <c r="G820" t="s">
        <v>1110</v>
      </c>
      <c r="H820" t="s">
        <v>1111</v>
      </c>
      <c r="I820" t="s">
        <v>258</v>
      </c>
      <c r="J820" t="s">
        <v>1888</v>
      </c>
      <c r="K820">
        <v>959153108.69563305</v>
      </c>
      <c r="L820">
        <v>0</v>
      </c>
      <c r="M820">
        <v>0</v>
      </c>
    </row>
    <row r="821" spans="1:13">
      <c r="A821">
        <v>16</v>
      </c>
      <c r="B821" t="s">
        <v>190</v>
      </c>
      <c r="C821" s="586">
        <v>46225</v>
      </c>
      <c r="D821" t="s">
        <v>188</v>
      </c>
      <c r="E821" t="s">
        <v>1105</v>
      </c>
      <c r="F821">
        <v>0</v>
      </c>
      <c r="G821" t="s">
        <v>1106</v>
      </c>
      <c r="H821" t="s">
        <v>1107</v>
      </c>
      <c r="I821" t="s">
        <v>17</v>
      </c>
      <c r="J821" t="s">
        <v>1889</v>
      </c>
      <c r="K821">
        <v>0</v>
      </c>
      <c r="L821">
        <v>0</v>
      </c>
      <c r="M821">
        <v>0</v>
      </c>
    </row>
    <row r="822" spans="1:13">
      <c r="A822">
        <v>16</v>
      </c>
      <c r="B822" t="s">
        <v>190</v>
      </c>
      <c r="C822" s="586">
        <v>46225</v>
      </c>
      <c r="D822" t="s">
        <v>188</v>
      </c>
      <c r="E822" t="s">
        <v>1109</v>
      </c>
      <c r="F822">
        <v>0</v>
      </c>
      <c r="G822" t="s">
        <v>1110</v>
      </c>
      <c r="H822" t="s">
        <v>1111</v>
      </c>
      <c r="I822" t="s">
        <v>258</v>
      </c>
      <c r="J822" t="s">
        <v>1890</v>
      </c>
      <c r="K822">
        <v>959209748.69563305</v>
      </c>
      <c r="L822">
        <v>0</v>
      </c>
      <c r="M822">
        <v>0</v>
      </c>
    </row>
    <row r="823" spans="1:13">
      <c r="A823">
        <v>17</v>
      </c>
      <c r="B823" t="s">
        <v>369</v>
      </c>
      <c r="C823" s="586">
        <v>46225</v>
      </c>
      <c r="D823" t="s">
        <v>188</v>
      </c>
      <c r="E823" t="s">
        <v>1105</v>
      </c>
      <c r="F823">
        <v>0</v>
      </c>
      <c r="G823" t="s">
        <v>1106</v>
      </c>
      <c r="H823" t="s">
        <v>1107</v>
      </c>
      <c r="I823" t="s">
        <v>17</v>
      </c>
      <c r="J823" t="s">
        <v>1891</v>
      </c>
      <c r="K823">
        <v>0</v>
      </c>
      <c r="L823">
        <v>0</v>
      </c>
      <c r="M823">
        <v>0</v>
      </c>
    </row>
    <row r="824" spans="1:13">
      <c r="A824">
        <v>17</v>
      </c>
      <c r="B824" t="s">
        <v>369</v>
      </c>
      <c r="C824" s="586">
        <v>46225</v>
      </c>
      <c r="D824" t="s">
        <v>188</v>
      </c>
      <c r="E824" t="s">
        <v>1109</v>
      </c>
      <c r="F824">
        <v>0</v>
      </c>
      <c r="G824" t="s">
        <v>1110</v>
      </c>
      <c r="H824" t="s">
        <v>1111</v>
      </c>
      <c r="I824" t="s">
        <v>258</v>
      </c>
      <c r="J824" t="s">
        <v>1892</v>
      </c>
      <c r="K824">
        <v>959071948.69563305</v>
      </c>
      <c r="L824">
        <v>0</v>
      </c>
      <c r="M824">
        <v>0</v>
      </c>
    </row>
    <row r="825" spans="1:13">
      <c r="A825">
        <v>18</v>
      </c>
      <c r="B825" t="s">
        <v>358</v>
      </c>
      <c r="C825" s="586">
        <v>46225</v>
      </c>
      <c r="D825" t="s">
        <v>188</v>
      </c>
      <c r="E825" t="s">
        <v>1105</v>
      </c>
      <c r="F825">
        <v>0</v>
      </c>
      <c r="G825" t="s">
        <v>1106</v>
      </c>
      <c r="H825" t="s">
        <v>1107</v>
      </c>
      <c r="I825" t="s">
        <v>17</v>
      </c>
      <c r="J825" t="s">
        <v>1893</v>
      </c>
      <c r="K825">
        <v>0</v>
      </c>
      <c r="L825">
        <v>0</v>
      </c>
      <c r="M825">
        <v>0</v>
      </c>
    </row>
    <row r="826" spans="1:13">
      <c r="A826">
        <v>18</v>
      </c>
      <c r="B826" t="s">
        <v>358</v>
      </c>
      <c r="C826" s="586">
        <v>46225</v>
      </c>
      <c r="D826" t="s">
        <v>188</v>
      </c>
      <c r="E826" t="s">
        <v>1109</v>
      </c>
      <c r="F826">
        <v>0</v>
      </c>
      <c r="G826" t="s">
        <v>1110</v>
      </c>
      <c r="H826" t="s">
        <v>1111</v>
      </c>
      <c r="I826" t="s">
        <v>258</v>
      </c>
      <c r="J826" t="s">
        <v>1894</v>
      </c>
      <c r="K826">
        <v>959071948.69563305</v>
      </c>
      <c r="L826">
        <v>0</v>
      </c>
      <c r="M826">
        <v>0</v>
      </c>
    </row>
    <row r="827" spans="1:13">
      <c r="A827">
        <v>19</v>
      </c>
      <c r="B827" t="s">
        <v>368</v>
      </c>
      <c r="C827" s="586">
        <v>46225</v>
      </c>
      <c r="D827" t="s">
        <v>188</v>
      </c>
      <c r="E827" t="s">
        <v>1105</v>
      </c>
      <c r="F827">
        <v>0</v>
      </c>
      <c r="G827" t="s">
        <v>1106</v>
      </c>
      <c r="H827" t="s">
        <v>1107</v>
      </c>
      <c r="I827" t="s">
        <v>17</v>
      </c>
      <c r="J827" t="s">
        <v>1895</v>
      </c>
      <c r="K827">
        <v>0</v>
      </c>
      <c r="L827">
        <v>0</v>
      </c>
      <c r="M827">
        <v>0</v>
      </c>
    </row>
    <row r="828" spans="1:13">
      <c r="A828">
        <v>19</v>
      </c>
      <c r="B828" t="s">
        <v>368</v>
      </c>
      <c r="C828" s="586">
        <v>46225</v>
      </c>
      <c r="D828" t="s">
        <v>188</v>
      </c>
      <c r="E828" t="s">
        <v>1109</v>
      </c>
      <c r="F828">
        <v>0</v>
      </c>
      <c r="G828" t="s">
        <v>1110</v>
      </c>
      <c r="H828" t="s">
        <v>1111</v>
      </c>
      <c r="I828" t="s">
        <v>258</v>
      </c>
      <c r="J828" t="s">
        <v>1896</v>
      </c>
      <c r="K828">
        <v>959071948.69563305</v>
      </c>
      <c r="L828">
        <v>0</v>
      </c>
      <c r="M828">
        <v>0</v>
      </c>
    </row>
    <row r="829" spans="1:13">
      <c r="A829">
        <v>20</v>
      </c>
      <c r="B829" t="s">
        <v>364</v>
      </c>
      <c r="C829" s="586">
        <v>46225</v>
      </c>
      <c r="D829" t="s">
        <v>188</v>
      </c>
      <c r="E829" t="s">
        <v>1105</v>
      </c>
      <c r="F829">
        <v>0</v>
      </c>
      <c r="G829" t="s">
        <v>1106</v>
      </c>
      <c r="H829" t="s">
        <v>1107</v>
      </c>
      <c r="I829" t="s">
        <v>17</v>
      </c>
      <c r="J829" t="s">
        <v>1897</v>
      </c>
      <c r="K829">
        <v>0</v>
      </c>
      <c r="L829">
        <v>0</v>
      </c>
      <c r="M829">
        <v>0</v>
      </c>
    </row>
    <row r="830" spans="1:13">
      <c r="A830">
        <v>20</v>
      </c>
      <c r="B830" t="s">
        <v>364</v>
      </c>
      <c r="C830" s="586">
        <v>46225</v>
      </c>
      <c r="D830" t="s">
        <v>188</v>
      </c>
      <c r="E830" t="s">
        <v>1109</v>
      </c>
      <c r="F830">
        <v>0</v>
      </c>
      <c r="G830" t="s">
        <v>1110</v>
      </c>
      <c r="H830" t="s">
        <v>1111</v>
      </c>
      <c r="I830" t="s">
        <v>258</v>
      </c>
      <c r="J830" t="s">
        <v>1898</v>
      </c>
      <c r="K830">
        <v>959071948.69563305</v>
      </c>
      <c r="L830">
        <v>0</v>
      </c>
      <c r="M830">
        <v>0</v>
      </c>
    </row>
    <row r="831" spans="1:13">
      <c r="A831">
        <v>1</v>
      </c>
      <c r="B831" t="s">
        <v>447</v>
      </c>
      <c r="C831" s="586">
        <v>46225</v>
      </c>
      <c r="D831" t="s">
        <v>446</v>
      </c>
      <c r="E831" t="s">
        <v>1105</v>
      </c>
      <c r="F831">
        <v>0</v>
      </c>
      <c r="G831" t="s">
        <v>1106</v>
      </c>
      <c r="H831" t="s">
        <v>1107</v>
      </c>
      <c r="I831" t="s">
        <v>17</v>
      </c>
      <c r="J831" t="s">
        <v>1899</v>
      </c>
      <c r="K831">
        <v>0</v>
      </c>
      <c r="L831">
        <v>0</v>
      </c>
      <c r="M831">
        <v>0</v>
      </c>
    </row>
    <row r="832" spans="1:13">
      <c r="A832">
        <v>1</v>
      </c>
      <c r="B832" t="s">
        <v>447</v>
      </c>
      <c r="C832" s="586">
        <v>46225</v>
      </c>
      <c r="D832" t="s">
        <v>446</v>
      </c>
      <c r="E832" t="s">
        <v>1109</v>
      </c>
      <c r="F832">
        <v>0</v>
      </c>
      <c r="G832" t="s">
        <v>1110</v>
      </c>
      <c r="H832" t="s">
        <v>1111</v>
      </c>
      <c r="I832" t="s">
        <v>258</v>
      </c>
      <c r="J832" t="s">
        <v>1900</v>
      </c>
      <c r="K832">
        <v>0</v>
      </c>
      <c r="L832">
        <v>0</v>
      </c>
      <c r="M832">
        <v>0</v>
      </c>
    </row>
    <row r="833" spans="1:13">
      <c r="A833">
        <v>2</v>
      </c>
      <c r="B833" t="s">
        <v>448</v>
      </c>
      <c r="C833" s="586">
        <v>46225</v>
      </c>
      <c r="D833" t="s">
        <v>446</v>
      </c>
      <c r="E833" t="s">
        <v>1105</v>
      </c>
      <c r="F833">
        <v>0</v>
      </c>
      <c r="G833" t="s">
        <v>1106</v>
      </c>
      <c r="H833" t="s">
        <v>1107</v>
      </c>
      <c r="I833" t="s">
        <v>17</v>
      </c>
      <c r="J833" t="s">
        <v>1901</v>
      </c>
      <c r="K833">
        <v>0</v>
      </c>
      <c r="L833">
        <v>0</v>
      </c>
      <c r="M833">
        <v>0</v>
      </c>
    </row>
    <row r="834" spans="1:13">
      <c r="A834">
        <v>2</v>
      </c>
      <c r="B834" t="s">
        <v>448</v>
      </c>
      <c r="C834" s="586">
        <v>46225</v>
      </c>
      <c r="D834" t="s">
        <v>446</v>
      </c>
      <c r="E834" t="s">
        <v>1109</v>
      </c>
      <c r="F834">
        <v>0</v>
      </c>
      <c r="G834" t="s">
        <v>1110</v>
      </c>
      <c r="H834" t="s">
        <v>1111</v>
      </c>
      <c r="I834" t="s">
        <v>258</v>
      </c>
      <c r="J834" t="s">
        <v>1902</v>
      </c>
      <c r="K834">
        <v>0</v>
      </c>
      <c r="L834">
        <v>0</v>
      </c>
      <c r="M834">
        <v>0</v>
      </c>
    </row>
    <row r="835" spans="1:13">
      <c r="A835">
        <v>3</v>
      </c>
      <c r="B835" t="s">
        <v>449</v>
      </c>
      <c r="C835" s="586">
        <v>46225</v>
      </c>
      <c r="D835" t="s">
        <v>446</v>
      </c>
      <c r="E835" t="s">
        <v>1105</v>
      </c>
      <c r="F835">
        <v>0</v>
      </c>
      <c r="G835" t="s">
        <v>1106</v>
      </c>
      <c r="H835" t="s">
        <v>1107</v>
      </c>
      <c r="I835" t="s">
        <v>17</v>
      </c>
      <c r="J835" t="s">
        <v>1903</v>
      </c>
      <c r="K835">
        <v>0</v>
      </c>
      <c r="L835">
        <v>0</v>
      </c>
      <c r="M835">
        <v>0</v>
      </c>
    </row>
    <row r="836" spans="1:13">
      <c r="A836">
        <v>3</v>
      </c>
      <c r="B836" t="s">
        <v>449</v>
      </c>
      <c r="C836" s="586">
        <v>46225</v>
      </c>
      <c r="D836" t="s">
        <v>446</v>
      </c>
      <c r="E836" t="s">
        <v>1109</v>
      </c>
      <c r="F836">
        <v>0</v>
      </c>
      <c r="G836" t="s">
        <v>1110</v>
      </c>
      <c r="H836" t="s">
        <v>1111</v>
      </c>
      <c r="I836" t="s">
        <v>258</v>
      </c>
      <c r="J836" t="s">
        <v>1904</v>
      </c>
      <c r="K836">
        <v>0</v>
      </c>
      <c r="L836">
        <v>0</v>
      </c>
      <c r="M836">
        <v>0</v>
      </c>
    </row>
    <row r="837" spans="1:13">
      <c r="A837">
        <v>4</v>
      </c>
      <c r="B837" t="s">
        <v>510</v>
      </c>
      <c r="C837" s="586">
        <v>46225</v>
      </c>
      <c r="D837" t="s">
        <v>446</v>
      </c>
      <c r="E837" t="s">
        <v>1105</v>
      </c>
      <c r="F837">
        <v>0</v>
      </c>
      <c r="G837" t="s">
        <v>1106</v>
      </c>
      <c r="H837" t="s">
        <v>1107</v>
      </c>
      <c r="I837" t="s">
        <v>17</v>
      </c>
      <c r="J837" t="s">
        <v>1905</v>
      </c>
      <c r="K837">
        <v>0</v>
      </c>
      <c r="L837">
        <v>0</v>
      </c>
      <c r="M837">
        <v>0</v>
      </c>
    </row>
    <row r="838" spans="1:13">
      <c r="A838">
        <v>4</v>
      </c>
      <c r="B838" t="s">
        <v>510</v>
      </c>
      <c r="C838" s="586">
        <v>46225</v>
      </c>
      <c r="D838" t="s">
        <v>446</v>
      </c>
      <c r="E838" t="s">
        <v>1109</v>
      </c>
      <c r="F838">
        <v>0</v>
      </c>
      <c r="G838" t="s">
        <v>1110</v>
      </c>
      <c r="H838" t="s">
        <v>1111</v>
      </c>
      <c r="I838" t="s">
        <v>258</v>
      </c>
      <c r="J838" t="s">
        <v>1906</v>
      </c>
      <c r="K838">
        <v>0</v>
      </c>
      <c r="L838">
        <v>0</v>
      </c>
      <c r="M838">
        <v>0</v>
      </c>
    </row>
    <row r="839" spans="1:13">
      <c r="A839">
        <v>5</v>
      </c>
      <c r="B839" t="s">
        <v>500</v>
      </c>
      <c r="C839" s="586">
        <v>46225</v>
      </c>
      <c r="D839" t="s">
        <v>446</v>
      </c>
      <c r="E839" t="s">
        <v>1105</v>
      </c>
      <c r="F839">
        <v>0</v>
      </c>
      <c r="G839" t="s">
        <v>1106</v>
      </c>
      <c r="H839" t="s">
        <v>1107</v>
      </c>
      <c r="I839" t="s">
        <v>17</v>
      </c>
      <c r="J839" t="s">
        <v>1907</v>
      </c>
      <c r="K839">
        <v>0</v>
      </c>
      <c r="L839">
        <v>0</v>
      </c>
      <c r="M839">
        <v>0</v>
      </c>
    </row>
    <row r="840" spans="1:13">
      <c r="A840">
        <v>5</v>
      </c>
      <c r="B840" t="s">
        <v>500</v>
      </c>
      <c r="C840" s="586">
        <v>46225</v>
      </c>
      <c r="D840" t="s">
        <v>446</v>
      </c>
      <c r="E840" t="s">
        <v>1109</v>
      </c>
      <c r="F840">
        <v>0</v>
      </c>
      <c r="G840" t="s">
        <v>1110</v>
      </c>
      <c r="H840" t="s">
        <v>1111</v>
      </c>
      <c r="I840" t="s">
        <v>258</v>
      </c>
      <c r="J840" t="s">
        <v>1908</v>
      </c>
      <c r="K840">
        <v>0</v>
      </c>
      <c r="L840">
        <v>0</v>
      </c>
      <c r="M840">
        <v>0</v>
      </c>
    </row>
    <row r="841" spans="1:13">
      <c r="A841">
        <v>6</v>
      </c>
      <c r="B841" t="s">
        <v>457</v>
      </c>
      <c r="C841" s="586">
        <v>46225</v>
      </c>
      <c r="D841" t="s">
        <v>446</v>
      </c>
      <c r="E841" t="s">
        <v>1105</v>
      </c>
      <c r="F841">
        <v>0</v>
      </c>
      <c r="G841" t="s">
        <v>1106</v>
      </c>
      <c r="H841" t="s">
        <v>1107</v>
      </c>
      <c r="I841" t="s">
        <v>17</v>
      </c>
      <c r="J841" t="s">
        <v>1909</v>
      </c>
      <c r="K841">
        <v>0</v>
      </c>
      <c r="L841">
        <v>0</v>
      </c>
      <c r="M841">
        <v>0</v>
      </c>
    </row>
    <row r="842" spans="1:13">
      <c r="A842">
        <v>6</v>
      </c>
      <c r="B842" t="s">
        <v>457</v>
      </c>
      <c r="C842" s="586">
        <v>46225</v>
      </c>
      <c r="D842" t="s">
        <v>446</v>
      </c>
      <c r="E842" t="s">
        <v>1109</v>
      </c>
      <c r="F842">
        <v>0</v>
      </c>
      <c r="G842" t="s">
        <v>1110</v>
      </c>
      <c r="H842" t="s">
        <v>1111</v>
      </c>
      <c r="I842" t="s">
        <v>258</v>
      </c>
      <c r="J842" t="s">
        <v>1910</v>
      </c>
      <c r="K842">
        <v>0</v>
      </c>
      <c r="L842">
        <v>0</v>
      </c>
      <c r="M842">
        <v>0</v>
      </c>
    </row>
    <row r="843" spans="1:13">
      <c r="A843">
        <v>7</v>
      </c>
      <c r="B843" t="s">
        <v>460</v>
      </c>
      <c r="C843" s="586">
        <v>46225</v>
      </c>
      <c r="D843" t="s">
        <v>446</v>
      </c>
      <c r="E843" t="s">
        <v>1105</v>
      </c>
      <c r="F843">
        <v>0</v>
      </c>
      <c r="G843" t="s">
        <v>1106</v>
      </c>
      <c r="H843" t="s">
        <v>1107</v>
      </c>
      <c r="I843" t="s">
        <v>17</v>
      </c>
      <c r="J843" t="s">
        <v>1911</v>
      </c>
      <c r="K843">
        <v>0</v>
      </c>
      <c r="L843">
        <v>0</v>
      </c>
      <c r="M843">
        <v>0</v>
      </c>
    </row>
    <row r="844" spans="1:13">
      <c r="A844">
        <v>7</v>
      </c>
      <c r="B844" t="s">
        <v>460</v>
      </c>
      <c r="C844" s="586">
        <v>46225</v>
      </c>
      <c r="D844" t="s">
        <v>446</v>
      </c>
      <c r="E844" t="s">
        <v>1109</v>
      </c>
      <c r="F844">
        <v>0</v>
      </c>
      <c r="G844" t="s">
        <v>1110</v>
      </c>
      <c r="H844" t="s">
        <v>1111</v>
      </c>
      <c r="I844" t="s">
        <v>258</v>
      </c>
      <c r="J844" t="s">
        <v>1912</v>
      </c>
      <c r="K844">
        <v>0</v>
      </c>
      <c r="L844">
        <v>0</v>
      </c>
      <c r="M844">
        <v>0</v>
      </c>
    </row>
    <row r="845" spans="1:13">
      <c r="A845">
        <v>8</v>
      </c>
      <c r="B845" t="s">
        <v>513</v>
      </c>
      <c r="C845" s="586">
        <v>46225</v>
      </c>
      <c r="D845" t="s">
        <v>446</v>
      </c>
      <c r="E845" t="s">
        <v>1105</v>
      </c>
      <c r="F845">
        <v>0</v>
      </c>
      <c r="G845" t="s">
        <v>1106</v>
      </c>
      <c r="H845" t="s">
        <v>1107</v>
      </c>
      <c r="I845" t="s">
        <v>17</v>
      </c>
      <c r="J845" t="s">
        <v>1913</v>
      </c>
      <c r="K845">
        <v>0</v>
      </c>
      <c r="L845">
        <v>0</v>
      </c>
      <c r="M845">
        <v>0</v>
      </c>
    </row>
    <row r="846" spans="1:13">
      <c r="A846">
        <v>8</v>
      </c>
      <c r="B846" t="s">
        <v>513</v>
      </c>
      <c r="C846" s="586">
        <v>46225</v>
      </c>
      <c r="D846" t="s">
        <v>446</v>
      </c>
      <c r="E846" t="s">
        <v>1109</v>
      </c>
      <c r="F846">
        <v>0</v>
      </c>
      <c r="G846" t="s">
        <v>1110</v>
      </c>
      <c r="H846" t="s">
        <v>1111</v>
      </c>
      <c r="I846" t="s">
        <v>258</v>
      </c>
      <c r="J846" t="s">
        <v>1914</v>
      </c>
      <c r="K846">
        <v>0</v>
      </c>
      <c r="L846">
        <v>0</v>
      </c>
      <c r="M846">
        <v>0</v>
      </c>
    </row>
    <row r="847" spans="1:13">
      <c r="A847">
        <v>9</v>
      </c>
      <c r="B847" t="s">
        <v>1915</v>
      </c>
      <c r="C847" s="586">
        <v>46225</v>
      </c>
      <c r="D847" t="s">
        <v>446</v>
      </c>
      <c r="E847" t="s">
        <v>1105</v>
      </c>
      <c r="F847">
        <v>0</v>
      </c>
      <c r="G847" t="s">
        <v>1106</v>
      </c>
      <c r="H847" t="s">
        <v>1107</v>
      </c>
      <c r="I847" t="s">
        <v>17</v>
      </c>
      <c r="J847" t="s">
        <v>1916</v>
      </c>
      <c r="K847">
        <v>0</v>
      </c>
      <c r="L847">
        <v>0</v>
      </c>
      <c r="M847">
        <v>0</v>
      </c>
    </row>
    <row r="848" spans="1:13">
      <c r="A848">
        <v>9</v>
      </c>
      <c r="B848" t="s">
        <v>1915</v>
      </c>
      <c r="C848" s="586">
        <v>46225</v>
      </c>
      <c r="D848" t="s">
        <v>446</v>
      </c>
      <c r="E848" t="s">
        <v>1109</v>
      </c>
      <c r="F848">
        <v>0</v>
      </c>
      <c r="G848" t="s">
        <v>1110</v>
      </c>
      <c r="H848" t="s">
        <v>1111</v>
      </c>
      <c r="I848" t="s">
        <v>258</v>
      </c>
      <c r="J848" t="s">
        <v>1917</v>
      </c>
      <c r="K848">
        <v>0</v>
      </c>
      <c r="L848">
        <v>0</v>
      </c>
      <c r="M848">
        <v>0</v>
      </c>
    </row>
    <row r="849" spans="1:13">
      <c r="A849">
        <v>10</v>
      </c>
      <c r="B849" t="s">
        <v>494</v>
      </c>
      <c r="C849" s="586">
        <v>46225</v>
      </c>
      <c r="D849" t="s">
        <v>446</v>
      </c>
      <c r="E849" t="s">
        <v>1105</v>
      </c>
      <c r="F849">
        <v>0</v>
      </c>
      <c r="G849" t="s">
        <v>1106</v>
      </c>
      <c r="H849" t="s">
        <v>1107</v>
      </c>
      <c r="I849" t="s">
        <v>17</v>
      </c>
      <c r="J849" t="s">
        <v>1918</v>
      </c>
      <c r="K849">
        <v>0</v>
      </c>
      <c r="L849">
        <v>0</v>
      </c>
      <c r="M849">
        <v>0</v>
      </c>
    </row>
    <row r="850" spans="1:13">
      <c r="A850">
        <v>10</v>
      </c>
      <c r="B850" t="s">
        <v>494</v>
      </c>
      <c r="C850" s="586">
        <v>46225</v>
      </c>
      <c r="D850" t="s">
        <v>446</v>
      </c>
      <c r="E850" t="s">
        <v>1109</v>
      </c>
      <c r="F850">
        <v>0</v>
      </c>
      <c r="G850" t="s">
        <v>1110</v>
      </c>
      <c r="H850" t="s">
        <v>1111</v>
      </c>
      <c r="I850" t="s">
        <v>258</v>
      </c>
      <c r="J850" t="s">
        <v>1919</v>
      </c>
      <c r="K850">
        <v>0</v>
      </c>
      <c r="L850">
        <v>0</v>
      </c>
      <c r="M850">
        <v>0</v>
      </c>
    </row>
    <row r="851" spans="1:13">
      <c r="A851">
        <v>11</v>
      </c>
      <c r="B851" t="s">
        <v>493</v>
      </c>
      <c r="C851" s="586">
        <v>46225</v>
      </c>
      <c r="D851" t="s">
        <v>446</v>
      </c>
      <c r="E851" t="s">
        <v>1105</v>
      </c>
      <c r="F851">
        <v>0</v>
      </c>
      <c r="G851" t="s">
        <v>1106</v>
      </c>
      <c r="H851" t="s">
        <v>1107</v>
      </c>
      <c r="I851" t="s">
        <v>17</v>
      </c>
      <c r="J851" t="s">
        <v>1920</v>
      </c>
      <c r="K851">
        <v>0</v>
      </c>
      <c r="L851">
        <v>0</v>
      </c>
      <c r="M851">
        <v>0</v>
      </c>
    </row>
    <row r="852" spans="1:13">
      <c r="A852">
        <v>11</v>
      </c>
      <c r="B852" t="s">
        <v>493</v>
      </c>
      <c r="C852" s="586">
        <v>46225</v>
      </c>
      <c r="D852" t="s">
        <v>446</v>
      </c>
      <c r="E852" t="s">
        <v>1109</v>
      </c>
      <c r="F852">
        <v>0</v>
      </c>
      <c r="G852" t="s">
        <v>1110</v>
      </c>
      <c r="H852" t="s">
        <v>1111</v>
      </c>
      <c r="I852" t="s">
        <v>258</v>
      </c>
      <c r="J852" t="s">
        <v>1921</v>
      </c>
      <c r="K852">
        <v>0</v>
      </c>
      <c r="L852">
        <v>0</v>
      </c>
      <c r="M852">
        <v>0</v>
      </c>
    </row>
    <row r="853" spans="1:13">
      <c r="A853">
        <v>12</v>
      </c>
      <c r="B853" t="s">
        <v>508</v>
      </c>
      <c r="C853" s="586">
        <v>46225</v>
      </c>
      <c r="D853" t="s">
        <v>446</v>
      </c>
      <c r="E853" t="s">
        <v>1105</v>
      </c>
      <c r="F853">
        <v>0</v>
      </c>
      <c r="G853" t="s">
        <v>1106</v>
      </c>
      <c r="H853" t="s">
        <v>1107</v>
      </c>
      <c r="I853" t="s">
        <v>17</v>
      </c>
      <c r="J853" t="s">
        <v>1922</v>
      </c>
      <c r="K853">
        <v>0</v>
      </c>
      <c r="L853">
        <v>0</v>
      </c>
      <c r="M853">
        <v>0</v>
      </c>
    </row>
    <row r="854" spans="1:13">
      <c r="A854">
        <v>12</v>
      </c>
      <c r="B854" t="s">
        <v>508</v>
      </c>
      <c r="C854" s="586">
        <v>46225</v>
      </c>
      <c r="D854" t="s">
        <v>446</v>
      </c>
      <c r="E854" t="s">
        <v>1109</v>
      </c>
      <c r="F854">
        <v>0</v>
      </c>
      <c r="G854" t="s">
        <v>1110</v>
      </c>
      <c r="H854" t="s">
        <v>1111</v>
      </c>
      <c r="I854" t="s">
        <v>258</v>
      </c>
      <c r="J854" t="s">
        <v>1923</v>
      </c>
      <c r="K854">
        <v>0</v>
      </c>
      <c r="L854">
        <v>0</v>
      </c>
      <c r="M854">
        <v>0</v>
      </c>
    </row>
    <row r="855" spans="1:13">
      <c r="A855">
        <v>13</v>
      </c>
      <c r="B855" t="s">
        <v>507</v>
      </c>
      <c r="C855" s="586">
        <v>46225</v>
      </c>
      <c r="D855" t="s">
        <v>446</v>
      </c>
      <c r="E855" t="s">
        <v>1105</v>
      </c>
      <c r="F855">
        <v>0</v>
      </c>
      <c r="G855" t="s">
        <v>1106</v>
      </c>
      <c r="H855" t="s">
        <v>1107</v>
      </c>
      <c r="I855" t="s">
        <v>17</v>
      </c>
      <c r="J855" t="s">
        <v>1924</v>
      </c>
      <c r="K855">
        <v>0</v>
      </c>
      <c r="L855">
        <v>0</v>
      </c>
      <c r="M855">
        <v>0</v>
      </c>
    </row>
    <row r="856" spans="1:13">
      <c r="A856">
        <v>13</v>
      </c>
      <c r="B856" t="s">
        <v>507</v>
      </c>
      <c r="C856" s="586">
        <v>46225</v>
      </c>
      <c r="D856" t="s">
        <v>446</v>
      </c>
      <c r="E856" t="s">
        <v>1109</v>
      </c>
      <c r="F856">
        <v>0</v>
      </c>
      <c r="G856" t="s">
        <v>1110</v>
      </c>
      <c r="H856" t="s">
        <v>1111</v>
      </c>
      <c r="I856" t="s">
        <v>258</v>
      </c>
      <c r="J856" t="s">
        <v>1925</v>
      </c>
      <c r="K856">
        <v>0</v>
      </c>
      <c r="L856">
        <v>0</v>
      </c>
      <c r="M856">
        <v>0</v>
      </c>
    </row>
    <row r="857" spans="1:13">
      <c r="A857">
        <v>14</v>
      </c>
      <c r="B857" t="s">
        <v>521</v>
      </c>
      <c r="C857" s="586">
        <v>46225</v>
      </c>
      <c r="D857" t="s">
        <v>446</v>
      </c>
      <c r="E857" t="s">
        <v>1105</v>
      </c>
      <c r="F857">
        <v>0</v>
      </c>
      <c r="G857" t="s">
        <v>1106</v>
      </c>
      <c r="H857" t="s">
        <v>1107</v>
      </c>
      <c r="I857" t="s">
        <v>17</v>
      </c>
      <c r="J857" t="s">
        <v>1926</v>
      </c>
      <c r="K857">
        <v>0</v>
      </c>
      <c r="L857">
        <v>0</v>
      </c>
      <c r="M857">
        <v>0</v>
      </c>
    </row>
    <row r="858" spans="1:13">
      <c r="A858">
        <v>14</v>
      </c>
      <c r="B858" t="s">
        <v>521</v>
      </c>
      <c r="C858" s="586">
        <v>46225</v>
      </c>
      <c r="D858" t="s">
        <v>446</v>
      </c>
      <c r="E858" t="s">
        <v>1109</v>
      </c>
      <c r="F858">
        <v>0</v>
      </c>
      <c r="G858" t="s">
        <v>1110</v>
      </c>
      <c r="H858" t="s">
        <v>1111</v>
      </c>
      <c r="I858" t="s">
        <v>258</v>
      </c>
      <c r="J858" t="s">
        <v>1927</v>
      </c>
      <c r="K858">
        <v>0</v>
      </c>
      <c r="L858">
        <v>0</v>
      </c>
      <c r="M858">
        <v>0</v>
      </c>
    </row>
    <row r="859" spans="1:13">
      <c r="A859">
        <v>1</v>
      </c>
      <c r="B859" t="s">
        <v>451</v>
      </c>
      <c r="C859" s="586">
        <v>46225</v>
      </c>
      <c r="D859" t="s">
        <v>142</v>
      </c>
      <c r="E859" t="s">
        <v>1105</v>
      </c>
      <c r="F859">
        <v>0</v>
      </c>
      <c r="G859" t="s">
        <v>1106</v>
      </c>
      <c r="H859" t="s">
        <v>1107</v>
      </c>
      <c r="I859" t="s">
        <v>17</v>
      </c>
      <c r="J859" t="s">
        <v>1928</v>
      </c>
      <c r="K859">
        <v>0</v>
      </c>
      <c r="L859">
        <v>0</v>
      </c>
      <c r="M859">
        <v>0</v>
      </c>
    </row>
    <row r="860" spans="1:13">
      <c r="A860">
        <v>1</v>
      </c>
      <c r="B860" t="s">
        <v>451</v>
      </c>
      <c r="C860" s="586">
        <v>46225</v>
      </c>
      <c r="D860" t="s">
        <v>142</v>
      </c>
      <c r="E860" t="s">
        <v>1109</v>
      </c>
      <c r="F860">
        <v>0</v>
      </c>
      <c r="G860" t="s">
        <v>1110</v>
      </c>
      <c r="H860" t="s">
        <v>1111</v>
      </c>
      <c r="I860" t="s">
        <v>258</v>
      </c>
      <c r="J860" t="s">
        <v>1929</v>
      </c>
      <c r="K860">
        <v>690767619.38853848</v>
      </c>
      <c r="L860">
        <v>0</v>
      </c>
      <c r="M860">
        <v>0</v>
      </c>
    </row>
    <row r="861" spans="1:13">
      <c r="A861">
        <v>2</v>
      </c>
      <c r="B861" t="s">
        <v>575</v>
      </c>
      <c r="C861" s="586">
        <v>46225</v>
      </c>
      <c r="D861" t="s">
        <v>142</v>
      </c>
      <c r="E861" t="s">
        <v>1105</v>
      </c>
      <c r="F861">
        <v>0</v>
      </c>
      <c r="G861" t="s">
        <v>1106</v>
      </c>
      <c r="H861" t="s">
        <v>1107</v>
      </c>
      <c r="I861" t="s">
        <v>17</v>
      </c>
      <c r="J861" t="s">
        <v>1208</v>
      </c>
      <c r="K861">
        <v>0</v>
      </c>
      <c r="L861">
        <v>0</v>
      </c>
      <c r="M861">
        <v>0</v>
      </c>
    </row>
    <row r="862" spans="1:13">
      <c r="A862">
        <v>2</v>
      </c>
      <c r="B862" t="s">
        <v>575</v>
      </c>
      <c r="C862" s="586">
        <v>46225</v>
      </c>
      <c r="D862" t="s">
        <v>142</v>
      </c>
      <c r="E862" t="s">
        <v>1109</v>
      </c>
      <c r="F862">
        <v>0</v>
      </c>
      <c r="G862" t="s">
        <v>1110</v>
      </c>
      <c r="H862" t="s">
        <v>1111</v>
      </c>
      <c r="I862" t="s">
        <v>258</v>
      </c>
      <c r="J862" t="s">
        <v>1209</v>
      </c>
      <c r="K862">
        <v>690824259.38853848</v>
      </c>
      <c r="L862">
        <v>0</v>
      </c>
      <c r="M862">
        <v>0</v>
      </c>
    </row>
    <row r="863" spans="1:13">
      <c r="A863">
        <v>3</v>
      </c>
      <c r="B863" t="s">
        <v>576</v>
      </c>
      <c r="C863" s="586">
        <v>46225</v>
      </c>
      <c r="D863" t="s">
        <v>142</v>
      </c>
      <c r="E863" t="s">
        <v>1105</v>
      </c>
      <c r="F863">
        <v>0</v>
      </c>
      <c r="G863" t="s">
        <v>1106</v>
      </c>
      <c r="H863" t="s">
        <v>1107</v>
      </c>
      <c r="I863" t="s">
        <v>17</v>
      </c>
      <c r="J863" t="s">
        <v>1930</v>
      </c>
      <c r="K863">
        <v>0</v>
      </c>
      <c r="L863">
        <v>0</v>
      </c>
      <c r="M863">
        <v>0</v>
      </c>
    </row>
    <row r="864" spans="1:13">
      <c r="A864">
        <v>3</v>
      </c>
      <c r="B864" t="s">
        <v>576</v>
      </c>
      <c r="C864" s="586">
        <v>46225</v>
      </c>
      <c r="D864" t="s">
        <v>142</v>
      </c>
      <c r="E864" t="s">
        <v>1109</v>
      </c>
      <c r="F864">
        <v>0</v>
      </c>
      <c r="G864" t="s">
        <v>1110</v>
      </c>
      <c r="H864" t="s">
        <v>1111</v>
      </c>
      <c r="I864" t="s">
        <v>258</v>
      </c>
      <c r="J864" t="s">
        <v>1931</v>
      </c>
      <c r="K864">
        <v>690824259.38853848</v>
      </c>
      <c r="L864">
        <v>0</v>
      </c>
      <c r="M864">
        <v>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8"/>
  <dimension ref="A1:AE864"/>
  <sheetViews>
    <sheetView workbookViewId="0">
      <selection activeCell="B3" sqref="B3"/>
    </sheetView>
  </sheetViews>
  <sheetFormatPr defaultRowHeight="15"/>
  <cols>
    <col min="1" max="1" width="6.85546875" bestFit="1" customWidth="1"/>
    <col min="2" max="2" width="55.28515625" bestFit="1" customWidth="1"/>
    <col min="3" max="3" width="10.42578125" bestFit="1" customWidth="1"/>
    <col min="4" max="4" width="12.85546875" bestFit="1" customWidth="1"/>
    <col min="5" max="5" width="55.5703125" bestFit="1" customWidth="1"/>
    <col min="6" max="6" width="12" bestFit="1" customWidth="1"/>
    <col min="7" max="7" width="24.140625" bestFit="1" customWidth="1"/>
    <col min="8" max="8" width="19" bestFit="1" customWidth="1"/>
    <col min="9" max="9" width="12" bestFit="1" customWidth="1"/>
    <col min="10" max="10" width="9.85546875" bestFit="1" customWidth="1"/>
    <col min="11" max="11" width="15" bestFit="1" customWidth="1"/>
    <col min="12" max="12" width="34.5703125" bestFit="1" customWidth="1"/>
    <col min="13" max="13" width="26.5703125" bestFit="1" customWidth="1"/>
    <col min="14" max="14" width="7.42578125" bestFit="1" customWidth="1"/>
    <col min="15" max="15" width="12.42578125" bestFit="1" customWidth="1"/>
    <col min="16" max="16" width="23.7109375" bestFit="1" customWidth="1"/>
    <col min="17" max="17" width="16.140625" bestFit="1" customWidth="1"/>
    <col min="18" max="18" width="30" bestFit="1" customWidth="1"/>
    <col min="19" max="19" width="12" bestFit="1" customWidth="1"/>
    <col min="20" max="20" width="14.5703125" bestFit="1" customWidth="1"/>
    <col min="21" max="21" width="17.85546875" bestFit="1" customWidth="1"/>
    <col min="22" max="22" width="66.7109375" bestFit="1" customWidth="1"/>
    <col min="23" max="23" width="16.7109375" bestFit="1" customWidth="1"/>
    <col min="24" max="24" width="14.28515625" bestFit="1" customWidth="1"/>
    <col min="25" max="25" width="12" bestFit="1" customWidth="1"/>
    <col min="26" max="26" width="16.140625" bestFit="1" customWidth="1"/>
    <col min="27" max="27" width="12.42578125" bestFit="1" customWidth="1"/>
    <col min="30" max="30" width="10.28515625" bestFit="1" customWidth="1"/>
    <col min="31" max="31" width="133.85546875" bestFit="1" customWidth="1"/>
  </cols>
  <sheetData>
    <row r="1" spans="1:31">
      <c r="A1" s="53" t="s">
        <v>14</v>
      </c>
      <c r="B1" s="53" t="s">
        <v>15</v>
      </c>
      <c r="C1" s="53" t="s">
        <v>1094</v>
      </c>
      <c r="D1" s="53" t="s">
        <v>379</v>
      </c>
      <c r="E1" s="53" t="s">
        <v>1095</v>
      </c>
      <c r="F1" s="53" t="s">
        <v>172</v>
      </c>
      <c r="G1" s="53" t="s">
        <v>1096</v>
      </c>
      <c r="H1" s="53" t="s">
        <v>1098</v>
      </c>
      <c r="I1" s="53" t="s">
        <v>213</v>
      </c>
      <c r="J1" s="53" t="s">
        <v>1100</v>
      </c>
      <c r="K1" s="53" t="s">
        <v>2843</v>
      </c>
      <c r="L1" s="53" t="s">
        <v>2844</v>
      </c>
      <c r="M1" s="53" t="s">
        <v>614</v>
      </c>
      <c r="N1" s="53" t="s">
        <v>1932</v>
      </c>
      <c r="O1" s="53" t="s">
        <v>1933</v>
      </c>
      <c r="P1" s="53" t="s">
        <v>1079</v>
      </c>
      <c r="Q1" s="53" t="s">
        <v>1080</v>
      </c>
      <c r="R1" s="53" t="s">
        <v>1081</v>
      </c>
      <c r="S1" s="53" t="s">
        <v>1934</v>
      </c>
      <c r="T1" s="53" t="s">
        <v>1935</v>
      </c>
      <c r="U1" s="53" t="s">
        <v>1936</v>
      </c>
      <c r="V1" s="53" t="s">
        <v>1937</v>
      </c>
      <c r="W1" s="53" t="s">
        <v>1938</v>
      </c>
      <c r="X1" s="53" t="s">
        <v>1939</v>
      </c>
      <c r="Y1" s="53" t="s">
        <v>1940</v>
      </c>
      <c r="Z1" s="53" t="s">
        <v>1941</v>
      </c>
      <c r="AA1" s="53" t="s">
        <v>1942</v>
      </c>
      <c r="AD1" s="53" t="s">
        <v>2714</v>
      </c>
      <c r="AE1" s="53" t="s">
        <v>2715</v>
      </c>
    </row>
    <row r="2" spans="1:31">
      <c r="A2">
        <v>1</v>
      </c>
      <c r="B2" t="s">
        <v>1066</v>
      </c>
      <c r="C2" s="586">
        <v>46225</v>
      </c>
      <c r="D2" t="s">
        <v>307</v>
      </c>
      <c r="E2" t="s">
        <v>1102</v>
      </c>
      <c r="F2">
        <v>30</v>
      </c>
      <c r="G2" t="s">
        <v>94</v>
      </c>
      <c r="H2" t="s">
        <v>111</v>
      </c>
      <c r="I2">
        <v>28</v>
      </c>
      <c r="J2">
        <v>0.5</v>
      </c>
      <c r="M2" t="s">
        <v>1943</v>
      </c>
      <c r="N2">
        <v>1</v>
      </c>
      <c r="O2">
        <v>0</v>
      </c>
      <c r="P2">
        <v>0</v>
      </c>
      <c r="Q2">
        <v>0</v>
      </c>
      <c r="R2">
        <v>0</v>
      </c>
      <c r="S2">
        <v>30</v>
      </c>
      <c r="T2">
        <v>840</v>
      </c>
      <c r="U2">
        <v>840</v>
      </c>
      <c r="V2" t="s">
        <v>1944</v>
      </c>
      <c r="W2">
        <v>30</v>
      </c>
      <c r="X2">
        <v>0</v>
      </c>
      <c r="Y2">
        <v>28</v>
      </c>
      <c r="Z2">
        <v>0</v>
      </c>
      <c r="AA2">
        <v>0</v>
      </c>
      <c r="AD2" t="s">
        <v>2716</v>
      </c>
      <c r="AE2" t="s">
        <v>2717</v>
      </c>
    </row>
    <row r="3" spans="1:31">
      <c r="A3">
        <v>1</v>
      </c>
      <c r="B3" t="s">
        <v>1066</v>
      </c>
      <c r="C3" s="586">
        <v>46225</v>
      </c>
      <c r="D3" t="s">
        <v>307</v>
      </c>
      <c r="E3" t="s">
        <v>1105</v>
      </c>
      <c r="F3">
        <v>0</v>
      </c>
      <c r="G3" t="s">
        <v>1106</v>
      </c>
      <c r="H3" t="s">
        <v>17</v>
      </c>
      <c r="I3">
        <v>0</v>
      </c>
      <c r="J3">
        <v>0</v>
      </c>
      <c r="M3" t="s">
        <v>425</v>
      </c>
      <c r="N3">
        <v>1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 t="s">
        <v>1945</v>
      </c>
      <c r="W3">
        <v>0</v>
      </c>
      <c r="X3">
        <v>0</v>
      </c>
      <c r="Y3">
        <v>0</v>
      </c>
      <c r="Z3">
        <v>0</v>
      </c>
      <c r="AA3">
        <v>0</v>
      </c>
    </row>
    <row r="4" spans="1:31">
      <c r="A4">
        <v>1</v>
      </c>
      <c r="B4" t="s">
        <v>1066</v>
      </c>
      <c r="C4" s="586">
        <v>46225</v>
      </c>
      <c r="D4" t="s">
        <v>307</v>
      </c>
      <c r="E4" t="s">
        <v>1109</v>
      </c>
      <c r="F4">
        <v>840</v>
      </c>
      <c r="G4" t="s">
        <v>1110</v>
      </c>
      <c r="H4" t="s">
        <v>258</v>
      </c>
      <c r="I4">
        <v>0</v>
      </c>
      <c r="J4">
        <v>0</v>
      </c>
      <c r="M4" t="s">
        <v>1946</v>
      </c>
      <c r="N4">
        <v>1</v>
      </c>
      <c r="O4">
        <v>0</v>
      </c>
      <c r="P4">
        <v>0</v>
      </c>
      <c r="Q4">
        <v>0</v>
      </c>
      <c r="R4">
        <v>0</v>
      </c>
      <c r="S4">
        <v>840</v>
      </c>
      <c r="T4">
        <v>0</v>
      </c>
      <c r="U4">
        <v>0</v>
      </c>
      <c r="V4" t="s">
        <v>1947</v>
      </c>
      <c r="W4">
        <v>840</v>
      </c>
      <c r="X4">
        <v>0</v>
      </c>
      <c r="Y4">
        <v>0</v>
      </c>
      <c r="Z4">
        <v>0</v>
      </c>
      <c r="AA4">
        <v>0</v>
      </c>
    </row>
    <row r="5" spans="1:31">
      <c r="A5">
        <v>2</v>
      </c>
      <c r="B5" t="s">
        <v>1063</v>
      </c>
      <c r="C5" s="586">
        <v>46225</v>
      </c>
      <c r="D5" t="s">
        <v>307</v>
      </c>
      <c r="E5" t="s">
        <v>1113</v>
      </c>
      <c r="F5">
        <v>2</v>
      </c>
      <c r="G5" t="s">
        <v>94</v>
      </c>
      <c r="H5" t="s">
        <v>86</v>
      </c>
      <c r="I5">
        <v>666</v>
      </c>
      <c r="J5">
        <v>12</v>
      </c>
      <c r="M5" t="s">
        <v>1943</v>
      </c>
      <c r="N5">
        <v>1</v>
      </c>
      <c r="O5">
        <v>0</v>
      </c>
      <c r="P5">
        <v>0</v>
      </c>
      <c r="Q5">
        <v>0</v>
      </c>
      <c r="R5">
        <v>0</v>
      </c>
      <c r="S5">
        <v>2</v>
      </c>
      <c r="T5">
        <v>1332</v>
      </c>
      <c r="U5">
        <v>1332</v>
      </c>
      <c r="V5" t="s">
        <v>1948</v>
      </c>
      <c r="W5">
        <v>2</v>
      </c>
      <c r="X5">
        <v>0</v>
      </c>
      <c r="Y5">
        <v>666</v>
      </c>
      <c r="Z5">
        <v>0</v>
      </c>
      <c r="AA5">
        <v>0</v>
      </c>
    </row>
    <row r="6" spans="1:31">
      <c r="A6">
        <v>2</v>
      </c>
      <c r="B6" t="s">
        <v>1063</v>
      </c>
      <c r="C6" s="586">
        <v>46225</v>
      </c>
      <c r="D6" t="s">
        <v>307</v>
      </c>
      <c r="E6" t="s">
        <v>1105</v>
      </c>
      <c r="F6">
        <v>0</v>
      </c>
      <c r="G6" t="s">
        <v>1106</v>
      </c>
      <c r="H6" t="s">
        <v>17</v>
      </c>
      <c r="I6">
        <v>0</v>
      </c>
      <c r="J6">
        <v>0</v>
      </c>
      <c r="M6" t="s">
        <v>425</v>
      </c>
      <c r="N6">
        <v>1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 t="s">
        <v>1949</v>
      </c>
      <c r="W6">
        <v>0</v>
      </c>
      <c r="X6">
        <v>0</v>
      </c>
      <c r="Y6">
        <v>0</v>
      </c>
      <c r="Z6">
        <v>0</v>
      </c>
      <c r="AA6">
        <v>0</v>
      </c>
    </row>
    <row r="7" spans="1:31">
      <c r="A7">
        <v>2</v>
      </c>
      <c r="B7" t="s">
        <v>1063</v>
      </c>
      <c r="C7" s="586">
        <v>46225</v>
      </c>
      <c r="D7" t="s">
        <v>307</v>
      </c>
      <c r="E7" t="s">
        <v>1109</v>
      </c>
      <c r="F7">
        <v>1332</v>
      </c>
      <c r="G7" t="s">
        <v>1110</v>
      </c>
      <c r="H7" t="s">
        <v>258</v>
      </c>
      <c r="I7">
        <v>0</v>
      </c>
      <c r="J7">
        <v>0</v>
      </c>
      <c r="M7" t="s">
        <v>1946</v>
      </c>
      <c r="N7">
        <v>1</v>
      </c>
      <c r="O7">
        <v>0</v>
      </c>
      <c r="P7">
        <v>0</v>
      </c>
      <c r="Q7">
        <v>0</v>
      </c>
      <c r="R7">
        <v>0</v>
      </c>
      <c r="S7">
        <v>1332</v>
      </c>
      <c r="T7">
        <v>0</v>
      </c>
      <c r="U7">
        <v>0</v>
      </c>
      <c r="V7" t="s">
        <v>1950</v>
      </c>
      <c r="W7">
        <v>1332</v>
      </c>
      <c r="X7">
        <v>0</v>
      </c>
      <c r="Y7">
        <v>0</v>
      </c>
      <c r="Z7">
        <v>0</v>
      </c>
      <c r="AA7">
        <v>0</v>
      </c>
    </row>
    <row r="8" spans="1:31">
      <c r="A8">
        <v>3</v>
      </c>
      <c r="B8" t="s">
        <v>1009</v>
      </c>
      <c r="C8" s="586">
        <v>46225</v>
      </c>
      <c r="D8" t="s">
        <v>307</v>
      </c>
      <c r="E8" t="s">
        <v>1105</v>
      </c>
      <c r="F8">
        <v>0</v>
      </c>
      <c r="G8" t="s">
        <v>1106</v>
      </c>
      <c r="H8" t="s">
        <v>17</v>
      </c>
      <c r="I8">
        <v>0</v>
      </c>
      <c r="J8">
        <v>0</v>
      </c>
      <c r="M8" t="s">
        <v>425</v>
      </c>
      <c r="N8">
        <v>1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 t="s">
        <v>1951</v>
      </c>
      <c r="W8">
        <v>0</v>
      </c>
      <c r="X8">
        <v>0</v>
      </c>
      <c r="Y8">
        <v>0</v>
      </c>
      <c r="Z8">
        <v>0</v>
      </c>
      <c r="AA8">
        <v>0</v>
      </c>
    </row>
    <row r="9" spans="1:31">
      <c r="A9">
        <v>3</v>
      </c>
      <c r="B9" t="s">
        <v>1009</v>
      </c>
      <c r="C9" s="586">
        <v>46225</v>
      </c>
      <c r="D9" t="s">
        <v>307</v>
      </c>
      <c r="E9" t="s">
        <v>1109</v>
      </c>
      <c r="F9">
        <v>0</v>
      </c>
      <c r="G9" t="s">
        <v>1110</v>
      </c>
      <c r="H9" t="s">
        <v>258</v>
      </c>
      <c r="I9">
        <v>0</v>
      </c>
      <c r="J9">
        <v>0</v>
      </c>
      <c r="M9" t="s">
        <v>1946</v>
      </c>
      <c r="N9">
        <v>1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 t="s">
        <v>1952</v>
      </c>
      <c r="W9">
        <v>0</v>
      </c>
      <c r="X9">
        <v>0</v>
      </c>
      <c r="Y9">
        <v>0</v>
      </c>
      <c r="Z9">
        <v>0</v>
      </c>
      <c r="AA9">
        <v>0</v>
      </c>
    </row>
    <row r="10" spans="1:31">
      <c r="A10">
        <v>4</v>
      </c>
      <c r="B10" t="s">
        <v>1004</v>
      </c>
      <c r="C10" s="586">
        <v>46225</v>
      </c>
      <c r="D10" t="s">
        <v>307</v>
      </c>
      <c r="E10" t="s">
        <v>1105</v>
      </c>
      <c r="F10">
        <v>0</v>
      </c>
      <c r="G10" t="s">
        <v>1106</v>
      </c>
      <c r="H10" t="s">
        <v>17</v>
      </c>
      <c r="I10">
        <v>0</v>
      </c>
      <c r="J10">
        <v>0</v>
      </c>
      <c r="M10" t="s">
        <v>425</v>
      </c>
      <c r="N10">
        <v>1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 t="s">
        <v>1953</v>
      </c>
      <c r="W10">
        <v>0</v>
      </c>
      <c r="X10">
        <v>0</v>
      </c>
      <c r="Y10">
        <v>0</v>
      </c>
      <c r="Z10">
        <v>0</v>
      </c>
      <c r="AA10">
        <v>0</v>
      </c>
    </row>
    <row r="11" spans="1:31">
      <c r="A11">
        <v>4</v>
      </c>
      <c r="B11" t="s">
        <v>1004</v>
      </c>
      <c r="C11" s="586">
        <v>46225</v>
      </c>
      <c r="D11" t="s">
        <v>307</v>
      </c>
      <c r="E11" t="s">
        <v>1109</v>
      </c>
      <c r="F11">
        <v>0</v>
      </c>
      <c r="G11" t="s">
        <v>1110</v>
      </c>
      <c r="H11" t="s">
        <v>258</v>
      </c>
      <c r="I11">
        <v>0</v>
      </c>
      <c r="J11">
        <v>0</v>
      </c>
      <c r="M11" t="s">
        <v>1946</v>
      </c>
      <c r="N11">
        <v>1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 t="s">
        <v>1954</v>
      </c>
      <c r="W11">
        <v>0</v>
      </c>
      <c r="X11">
        <v>0</v>
      </c>
      <c r="Y11">
        <v>0</v>
      </c>
      <c r="Z11">
        <v>0</v>
      </c>
      <c r="AA11">
        <v>0</v>
      </c>
    </row>
    <row r="12" spans="1:31">
      <c r="A12">
        <v>5</v>
      </c>
      <c r="B12" t="s">
        <v>1003</v>
      </c>
      <c r="C12" s="586">
        <v>46225</v>
      </c>
      <c r="D12" t="s">
        <v>307</v>
      </c>
      <c r="E12" t="s">
        <v>1102</v>
      </c>
      <c r="F12">
        <v>24</v>
      </c>
      <c r="G12" t="s">
        <v>94</v>
      </c>
      <c r="H12" t="s">
        <v>111</v>
      </c>
      <c r="I12">
        <v>28</v>
      </c>
      <c r="J12">
        <v>0.5</v>
      </c>
      <c r="M12" t="s">
        <v>1943</v>
      </c>
      <c r="N12">
        <v>1</v>
      </c>
      <c r="O12">
        <v>0</v>
      </c>
      <c r="P12">
        <v>0</v>
      </c>
      <c r="Q12">
        <v>0</v>
      </c>
      <c r="R12">
        <v>0</v>
      </c>
      <c r="S12">
        <v>24</v>
      </c>
      <c r="T12">
        <v>672</v>
      </c>
      <c r="U12">
        <v>672</v>
      </c>
      <c r="V12" t="s">
        <v>1955</v>
      </c>
      <c r="W12">
        <v>24</v>
      </c>
      <c r="X12">
        <v>0</v>
      </c>
      <c r="Y12">
        <v>28</v>
      </c>
      <c r="Z12">
        <v>0</v>
      </c>
      <c r="AA12">
        <v>0</v>
      </c>
    </row>
    <row r="13" spans="1:31">
      <c r="A13">
        <v>5</v>
      </c>
      <c r="B13" t="s">
        <v>1003</v>
      </c>
      <c r="C13" s="586">
        <v>46225</v>
      </c>
      <c r="D13" t="s">
        <v>307</v>
      </c>
      <c r="E13" t="s">
        <v>1122</v>
      </c>
      <c r="F13">
        <v>15</v>
      </c>
      <c r="G13" t="s">
        <v>1123</v>
      </c>
      <c r="H13" t="s">
        <v>111</v>
      </c>
      <c r="I13">
        <v>66</v>
      </c>
      <c r="J13">
        <v>1</v>
      </c>
      <c r="M13" t="s">
        <v>1956</v>
      </c>
      <c r="N13">
        <v>1</v>
      </c>
      <c r="O13">
        <v>0</v>
      </c>
      <c r="P13">
        <v>0</v>
      </c>
      <c r="Q13">
        <v>0</v>
      </c>
      <c r="R13">
        <v>0</v>
      </c>
      <c r="S13">
        <v>15</v>
      </c>
      <c r="T13">
        <v>990</v>
      </c>
      <c r="U13">
        <v>990</v>
      </c>
      <c r="V13" t="s">
        <v>1957</v>
      </c>
      <c r="W13">
        <v>15</v>
      </c>
      <c r="X13">
        <v>0</v>
      </c>
      <c r="Y13">
        <v>66</v>
      </c>
      <c r="Z13">
        <v>0</v>
      </c>
      <c r="AA13">
        <v>0</v>
      </c>
    </row>
    <row r="14" spans="1:31">
      <c r="A14">
        <v>5</v>
      </c>
      <c r="B14" t="s">
        <v>1003</v>
      </c>
      <c r="C14" s="586">
        <v>46225</v>
      </c>
      <c r="D14" t="s">
        <v>307</v>
      </c>
      <c r="E14" t="s">
        <v>1126</v>
      </c>
      <c r="F14">
        <v>14</v>
      </c>
      <c r="G14" t="s">
        <v>404</v>
      </c>
      <c r="H14" t="s">
        <v>235</v>
      </c>
      <c r="I14">
        <v>270</v>
      </c>
      <c r="J14">
        <v>1</v>
      </c>
      <c r="M14" t="s">
        <v>424</v>
      </c>
      <c r="N14">
        <v>1</v>
      </c>
      <c r="O14">
        <v>0</v>
      </c>
      <c r="P14">
        <v>0</v>
      </c>
      <c r="Q14">
        <v>0</v>
      </c>
      <c r="R14">
        <v>0</v>
      </c>
      <c r="S14">
        <v>14</v>
      </c>
      <c r="T14">
        <v>3780</v>
      </c>
      <c r="U14">
        <v>3780</v>
      </c>
      <c r="V14" t="s">
        <v>1958</v>
      </c>
      <c r="W14">
        <v>14</v>
      </c>
      <c r="X14">
        <v>0</v>
      </c>
      <c r="Y14">
        <v>270</v>
      </c>
      <c r="Z14">
        <v>0</v>
      </c>
      <c r="AA14">
        <v>0</v>
      </c>
    </row>
    <row r="15" spans="1:31">
      <c r="A15">
        <v>5</v>
      </c>
      <c r="B15" t="s">
        <v>1003</v>
      </c>
      <c r="C15" s="586">
        <v>46225</v>
      </c>
      <c r="D15" t="s">
        <v>307</v>
      </c>
      <c r="E15" t="s">
        <v>1105</v>
      </c>
      <c r="F15">
        <v>14</v>
      </c>
      <c r="G15" t="s">
        <v>1106</v>
      </c>
      <c r="H15" t="s">
        <v>17</v>
      </c>
      <c r="I15">
        <v>0</v>
      </c>
      <c r="J15">
        <v>0</v>
      </c>
      <c r="M15" t="s">
        <v>425</v>
      </c>
      <c r="N15">
        <v>1</v>
      </c>
      <c r="O15">
        <v>0</v>
      </c>
      <c r="P15">
        <v>0</v>
      </c>
      <c r="Q15">
        <v>0</v>
      </c>
      <c r="R15">
        <v>0</v>
      </c>
      <c r="S15">
        <v>14</v>
      </c>
      <c r="T15">
        <v>0</v>
      </c>
      <c r="U15">
        <v>0</v>
      </c>
      <c r="V15" t="s">
        <v>1959</v>
      </c>
      <c r="W15">
        <v>14</v>
      </c>
      <c r="X15">
        <v>0</v>
      </c>
      <c r="Y15">
        <v>0</v>
      </c>
      <c r="Z15">
        <v>0</v>
      </c>
      <c r="AA15">
        <v>0</v>
      </c>
    </row>
    <row r="16" spans="1:31">
      <c r="A16">
        <v>5</v>
      </c>
      <c r="B16" t="s">
        <v>1003</v>
      </c>
      <c r="C16" s="586">
        <v>46225</v>
      </c>
      <c r="D16" t="s">
        <v>307</v>
      </c>
      <c r="E16" t="s">
        <v>1109</v>
      </c>
      <c r="F16">
        <v>5442</v>
      </c>
      <c r="G16" t="s">
        <v>1110</v>
      </c>
      <c r="H16" t="s">
        <v>258</v>
      </c>
      <c r="I16">
        <v>0</v>
      </c>
      <c r="J16">
        <v>0</v>
      </c>
      <c r="M16" t="s">
        <v>1946</v>
      </c>
      <c r="N16">
        <v>1</v>
      </c>
      <c r="O16">
        <v>0</v>
      </c>
      <c r="P16">
        <v>0</v>
      </c>
      <c r="Q16">
        <v>0</v>
      </c>
      <c r="R16">
        <v>0</v>
      </c>
      <c r="S16">
        <v>5442</v>
      </c>
      <c r="T16">
        <v>0</v>
      </c>
      <c r="U16">
        <v>0</v>
      </c>
      <c r="V16" t="s">
        <v>1960</v>
      </c>
      <c r="W16">
        <v>5442</v>
      </c>
      <c r="X16">
        <v>0</v>
      </c>
      <c r="Y16">
        <v>0</v>
      </c>
      <c r="Z16">
        <v>0</v>
      </c>
      <c r="AA16">
        <v>0</v>
      </c>
    </row>
    <row r="17" spans="1:27">
      <c r="A17">
        <v>6</v>
      </c>
      <c r="B17" t="s">
        <v>1002</v>
      </c>
      <c r="C17" s="586">
        <v>46225</v>
      </c>
      <c r="D17" t="s">
        <v>307</v>
      </c>
      <c r="E17" t="s">
        <v>1105</v>
      </c>
      <c r="F17">
        <v>0</v>
      </c>
      <c r="G17" t="s">
        <v>1106</v>
      </c>
      <c r="H17" t="s">
        <v>17</v>
      </c>
      <c r="I17">
        <v>0</v>
      </c>
      <c r="J17">
        <v>0</v>
      </c>
      <c r="M17" t="s">
        <v>425</v>
      </c>
      <c r="N17">
        <v>1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 t="s">
        <v>1961</v>
      </c>
      <c r="W17">
        <v>0</v>
      </c>
      <c r="X17">
        <v>0</v>
      </c>
      <c r="Y17">
        <v>0</v>
      </c>
      <c r="Z17">
        <v>0</v>
      </c>
      <c r="AA17">
        <v>0</v>
      </c>
    </row>
    <row r="18" spans="1:27">
      <c r="A18">
        <v>6</v>
      </c>
      <c r="B18" t="s">
        <v>1002</v>
      </c>
      <c r="C18" s="586">
        <v>46225</v>
      </c>
      <c r="D18" t="s">
        <v>307</v>
      </c>
      <c r="E18" t="s">
        <v>1109</v>
      </c>
      <c r="F18">
        <v>0</v>
      </c>
      <c r="G18" t="s">
        <v>1110</v>
      </c>
      <c r="H18" t="s">
        <v>258</v>
      </c>
      <c r="I18">
        <v>0</v>
      </c>
      <c r="J18">
        <v>0</v>
      </c>
      <c r="M18" t="s">
        <v>1946</v>
      </c>
      <c r="N18">
        <v>1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 t="s">
        <v>1962</v>
      </c>
      <c r="W18">
        <v>0</v>
      </c>
      <c r="X18">
        <v>0</v>
      </c>
      <c r="Y18">
        <v>0</v>
      </c>
      <c r="Z18">
        <v>0</v>
      </c>
      <c r="AA18">
        <v>0</v>
      </c>
    </row>
    <row r="19" spans="1:27">
      <c r="A19">
        <v>7</v>
      </c>
      <c r="B19" t="s">
        <v>999</v>
      </c>
      <c r="C19" s="586">
        <v>46225</v>
      </c>
      <c r="D19" t="s">
        <v>307</v>
      </c>
      <c r="E19" t="s">
        <v>1105</v>
      </c>
      <c r="F19">
        <v>0</v>
      </c>
      <c r="G19" t="s">
        <v>1106</v>
      </c>
      <c r="H19" t="s">
        <v>17</v>
      </c>
      <c r="I19">
        <v>0</v>
      </c>
      <c r="J19">
        <v>0</v>
      </c>
      <c r="M19" t="s">
        <v>425</v>
      </c>
      <c r="N19">
        <v>1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 t="s">
        <v>1963</v>
      </c>
      <c r="W19">
        <v>0</v>
      </c>
      <c r="X19">
        <v>0</v>
      </c>
      <c r="Y19">
        <v>0</v>
      </c>
      <c r="Z19">
        <v>0</v>
      </c>
      <c r="AA19">
        <v>0</v>
      </c>
    </row>
    <row r="20" spans="1:27">
      <c r="A20">
        <v>7</v>
      </c>
      <c r="B20" t="s">
        <v>999</v>
      </c>
      <c r="C20" s="586">
        <v>46225</v>
      </c>
      <c r="D20" t="s">
        <v>307</v>
      </c>
      <c r="E20" t="s">
        <v>1109</v>
      </c>
      <c r="F20">
        <v>0</v>
      </c>
      <c r="G20" t="s">
        <v>1110</v>
      </c>
      <c r="H20" t="s">
        <v>258</v>
      </c>
      <c r="I20">
        <v>0</v>
      </c>
      <c r="J20">
        <v>0</v>
      </c>
      <c r="M20" t="s">
        <v>1946</v>
      </c>
      <c r="N20">
        <v>1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 t="s">
        <v>1964</v>
      </c>
      <c r="W20">
        <v>0</v>
      </c>
      <c r="X20">
        <v>0</v>
      </c>
      <c r="Y20">
        <v>0</v>
      </c>
      <c r="Z20">
        <v>0</v>
      </c>
      <c r="AA20">
        <v>0</v>
      </c>
    </row>
    <row r="21" spans="1:27">
      <c r="A21">
        <v>8</v>
      </c>
      <c r="B21" t="s">
        <v>993</v>
      </c>
      <c r="C21" s="586">
        <v>46225</v>
      </c>
      <c r="D21" t="s">
        <v>307</v>
      </c>
      <c r="E21" t="s">
        <v>1105</v>
      </c>
      <c r="F21">
        <v>0</v>
      </c>
      <c r="G21" t="s">
        <v>1106</v>
      </c>
      <c r="H21" t="s">
        <v>17</v>
      </c>
      <c r="I21">
        <v>0</v>
      </c>
      <c r="J21">
        <v>0</v>
      </c>
      <c r="M21" t="s">
        <v>425</v>
      </c>
      <c r="N21">
        <v>1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 t="s">
        <v>1965</v>
      </c>
      <c r="W21">
        <v>0</v>
      </c>
      <c r="X21">
        <v>0</v>
      </c>
      <c r="Y21">
        <v>0</v>
      </c>
      <c r="Z21">
        <v>0</v>
      </c>
      <c r="AA21">
        <v>0</v>
      </c>
    </row>
    <row r="22" spans="1:27">
      <c r="A22">
        <v>8</v>
      </c>
      <c r="B22" t="s">
        <v>993</v>
      </c>
      <c r="C22" s="586">
        <v>46225</v>
      </c>
      <c r="D22" t="s">
        <v>307</v>
      </c>
      <c r="E22" t="s">
        <v>1109</v>
      </c>
      <c r="F22">
        <v>0</v>
      </c>
      <c r="G22" t="s">
        <v>1110</v>
      </c>
      <c r="H22" t="s">
        <v>258</v>
      </c>
      <c r="I22">
        <v>0</v>
      </c>
      <c r="J22">
        <v>0</v>
      </c>
      <c r="M22" t="s">
        <v>1946</v>
      </c>
      <c r="N22">
        <v>1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 t="s">
        <v>1966</v>
      </c>
      <c r="W22">
        <v>0</v>
      </c>
      <c r="X22">
        <v>0</v>
      </c>
      <c r="Y22">
        <v>0</v>
      </c>
      <c r="Z22">
        <v>0</v>
      </c>
      <c r="AA22">
        <v>0</v>
      </c>
    </row>
    <row r="23" spans="1:27">
      <c r="A23">
        <v>9</v>
      </c>
      <c r="B23" t="s">
        <v>905</v>
      </c>
      <c r="C23" s="586">
        <v>46225</v>
      </c>
      <c r="D23" t="s">
        <v>307</v>
      </c>
      <c r="E23" t="s">
        <v>1105</v>
      </c>
      <c r="F23">
        <v>0</v>
      </c>
      <c r="G23" t="s">
        <v>1106</v>
      </c>
      <c r="H23" t="s">
        <v>17</v>
      </c>
      <c r="I23">
        <v>0</v>
      </c>
      <c r="J23">
        <v>0</v>
      </c>
      <c r="M23" t="s">
        <v>425</v>
      </c>
      <c r="N23">
        <v>1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 t="s">
        <v>1967</v>
      </c>
      <c r="W23">
        <v>0</v>
      </c>
      <c r="X23">
        <v>0</v>
      </c>
      <c r="Y23">
        <v>0</v>
      </c>
      <c r="Z23">
        <v>0</v>
      </c>
      <c r="AA23">
        <v>0</v>
      </c>
    </row>
    <row r="24" spans="1:27">
      <c r="A24">
        <v>9</v>
      </c>
      <c r="B24" t="s">
        <v>905</v>
      </c>
      <c r="C24" s="586">
        <v>46225</v>
      </c>
      <c r="D24" t="s">
        <v>307</v>
      </c>
      <c r="E24" t="s">
        <v>1109</v>
      </c>
      <c r="F24">
        <v>0</v>
      </c>
      <c r="G24" t="s">
        <v>1110</v>
      </c>
      <c r="H24" t="s">
        <v>258</v>
      </c>
      <c r="I24">
        <v>0</v>
      </c>
      <c r="J24">
        <v>0</v>
      </c>
      <c r="M24" t="s">
        <v>1946</v>
      </c>
      <c r="N24">
        <v>1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 t="s">
        <v>1968</v>
      </c>
      <c r="W24">
        <v>0</v>
      </c>
      <c r="X24">
        <v>0</v>
      </c>
      <c r="Y24">
        <v>0</v>
      </c>
      <c r="Z24">
        <v>0</v>
      </c>
      <c r="AA24">
        <v>0</v>
      </c>
    </row>
    <row r="25" spans="1:27">
      <c r="A25">
        <v>10</v>
      </c>
      <c r="B25" t="s">
        <v>853</v>
      </c>
      <c r="C25" s="586">
        <v>46225</v>
      </c>
      <c r="D25" t="s">
        <v>307</v>
      </c>
      <c r="E25" t="s">
        <v>1105</v>
      </c>
      <c r="F25">
        <v>0</v>
      </c>
      <c r="G25" t="s">
        <v>1106</v>
      </c>
      <c r="H25" t="s">
        <v>17</v>
      </c>
      <c r="I25">
        <v>0</v>
      </c>
      <c r="J25">
        <v>0</v>
      </c>
      <c r="M25" t="s">
        <v>425</v>
      </c>
      <c r="N25">
        <v>1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 t="s">
        <v>1969</v>
      </c>
      <c r="W25">
        <v>0</v>
      </c>
      <c r="X25">
        <v>0</v>
      </c>
      <c r="Y25">
        <v>0</v>
      </c>
      <c r="Z25">
        <v>0</v>
      </c>
      <c r="AA25">
        <v>0</v>
      </c>
    </row>
    <row r="26" spans="1:27">
      <c r="A26">
        <v>10</v>
      </c>
      <c r="B26" t="s">
        <v>853</v>
      </c>
      <c r="C26" s="586">
        <v>46225</v>
      </c>
      <c r="D26" t="s">
        <v>307</v>
      </c>
      <c r="E26" t="s">
        <v>1109</v>
      </c>
      <c r="F26">
        <v>0</v>
      </c>
      <c r="G26" t="s">
        <v>1110</v>
      </c>
      <c r="H26" t="s">
        <v>258</v>
      </c>
      <c r="I26">
        <v>0</v>
      </c>
      <c r="J26">
        <v>0</v>
      </c>
      <c r="M26" t="s">
        <v>1946</v>
      </c>
      <c r="N26">
        <v>1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 t="s">
        <v>1970</v>
      </c>
      <c r="W26">
        <v>0</v>
      </c>
      <c r="X26">
        <v>0</v>
      </c>
      <c r="Y26">
        <v>0</v>
      </c>
      <c r="Z26">
        <v>0</v>
      </c>
      <c r="AA26">
        <v>0</v>
      </c>
    </row>
    <row r="27" spans="1:27">
      <c r="A27">
        <v>11</v>
      </c>
      <c r="B27" t="s">
        <v>850</v>
      </c>
      <c r="C27" s="586">
        <v>46225</v>
      </c>
      <c r="D27" t="s">
        <v>307</v>
      </c>
      <c r="E27" t="s">
        <v>1105</v>
      </c>
      <c r="F27">
        <v>0</v>
      </c>
      <c r="G27" t="s">
        <v>1106</v>
      </c>
      <c r="H27" t="s">
        <v>17</v>
      </c>
      <c r="I27">
        <v>0</v>
      </c>
      <c r="J27">
        <v>0</v>
      </c>
      <c r="M27" t="s">
        <v>425</v>
      </c>
      <c r="N27">
        <v>1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 t="s">
        <v>1971</v>
      </c>
      <c r="W27">
        <v>0</v>
      </c>
      <c r="X27">
        <v>0</v>
      </c>
      <c r="Y27">
        <v>0</v>
      </c>
      <c r="Z27">
        <v>0</v>
      </c>
      <c r="AA27">
        <v>0</v>
      </c>
    </row>
    <row r="28" spans="1:27">
      <c r="A28">
        <v>11</v>
      </c>
      <c r="B28" t="s">
        <v>850</v>
      </c>
      <c r="C28" s="586">
        <v>46225</v>
      </c>
      <c r="D28" t="s">
        <v>307</v>
      </c>
      <c r="E28" t="s">
        <v>1109</v>
      </c>
      <c r="F28">
        <v>0</v>
      </c>
      <c r="G28" t="s">
        <v>1110</v>
      </c>
      <c r="H28" t="s">
        <v>258</v>
      </c>
      <c r="I28">
        <v>0</v>
      </c>
      <c r="J28">
        <v>0</v>
      </c>
      <c r="M28" t="s">
        <v>1946</v>
      </c>
      <c r="N28">
        <v>1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 t="s">
        <v>1972</v>
      </c>
      <c r="W28">
        <v>0</v>
      </c>
      <c r="X28">
        <v>0</v>
      </c>
      <c r="Y28">
        <v>0</v>
      </c>
      <c r="Z28">
        <v>0</v>
      </c>
      <c r="AA28">
        <v>0</v>
      </c>
    </row>
    <row r="29" spans="1:27">
      <c r="A29">
        <v>12</v>
      </c>
      <c r="B29" t="s">
        <v>797</v>
      </c>
      <c r="C29" s="586">
        <v>46225</v>
      </c>
      <c r="D29" t="s">
        <v>307</v>
      </c>
      <c r="E29" t="s">
        <v>1105</v>
      </c>
      <c r="F29">
        <v>0</v>
      </c>
      <c r="G29" t="s">
        <v>1106</v>
      </c>
      <c r="H29" t="s">
        <v>17</v>
      </c>
      <c r="I29">
        <v>0</v>
      </c>
      <c r="J29">
        <v>0</v>
      </c>
      <c r="M29" t="s">
        <v>425</v>
      </c>
      <c r="N29">
        <v>1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 t="s">
        <v>1973</v>
      </c>
      <c r="W29">
        <v>0</v>
      </c>
      <c r="X29">
        <v>0</v>
      </c>
      <c r="Y29">
        <v>0</v>
      </c>
      <c r="Z29">
        <v>0</v>
      </c>
      <c r="AA29">
        <v>0</v>
      </c>
    </row>
    <row r="30" spans="1:27">
      <c r="A30">
        <v>12</v>
      </c>
      <c r="B30" t="s">
        <v>797</v>
      </c>
      <c r="C30" s="586">
        <v>46225</v>
      </c>
      <c r="D30" t="s">
        <v>307</v>
      </c>
      <c r="E30" t="s">
        <v>1109</v>
      </c>
      <c r="F30">
        <v>0</v>
      </c>
      <c r="G30" t="s">
        <v>1110</v>
      </c>
      <c r="H30" t="s">
        <v>258</v>
      </c>
      <c r="I30">
        <v>0</v>
      </c>
      <c r="J30">
        <v>0</v>
      </c>
      <c r="M30" t="s">
        <v>1946</v>
      </c>
      <c r="N30">
        <v>1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 t="s">
        <v>1974</v>
      </c>
      <c r="W30">
        <v>0</v>
      </c>
      <c r="X30">
        <v>0</v>
      </c>
      <c r="Y30">
        <v>0</v>
      </c>
      <c r="Z30">
        <v>0</v>
      </c>
      <c r="AA30">
        <v>0</v>
      </c>
    </row>
    <row r="31" spans="1:27">
      <c r="A31">
        <v>13</v>
      </c>
      <c r="B31" t="s">
        <v>818</v>
      </c>
      <c r="C31" s="586">
        <v>46225</v>
      </c>
      <c r="D31" t="s">
        <v>307</v>
      </c>
      <c r="E31" t="s">
        <v>1149</v>
      </c>
      <c r="F31">
        <v>4</v>
      </c>
      <c r="G31" t="s">
        <v>9</v>
      </c>
      <c r="H31" t="s">
        <v>238</v>
      </c>
      <c r="I31">
        <v>350</v>
      </c>
      <c r="J31">
        <v>1</v>
      </c>
      <c r="M31" t="s">
        <v>1979</v>
      </c>
      <c r="N31">
        <v>1</v>
      </c>
      <c r="O31">
        <v>0</v>
      </c>
      <c r="P31">
        <v>0</v>
      </c>
      <c r="Q31">
        <v>0</v>
      </c>
      <c r="R31">
        <v>0</v>
      </c>
      <c r="S31">
        <v>4</v>
      </c>
      <c r="T31">
        <v>1400</v>
      </c>
      <c r="U31">
        <v>1400</v>
      </c>
      <c r="V31" t="s">
        <v>2845</v>
      </c>
      <c r="W31">
        <v>4</v>
      </c>
      <c r="X31">
        <v>0</v>
      </c>
      <c r="Y31">
        <v>350</v>
      </c>
      <c r="Z31">
        <v>0</v>
      </c>
      <c r="AA31">
        <v>0</v>
      </c>
    </row>
    <row r="32" spans="1:27">
      <c r="A32">
        <v>13</v>
      </c>
      <c r="B32" t="s">
        <v>818</v>
      </c>
      <c r="C32" s="586">
        <v>46225</v>
      </c>
      <c r="D32" t="s">
        <v>307</v>
      </c>
      <c r="E32" t="s">
        <v>1105</v>
      </c>
      <c r="F32">
        <v>4</v>
      </c>
      <c r="G32" t="s">
        <v>1106</v>
      </c>
      <c r="H32" t="s">
        <v>17</v>
      </c>
      <c r="I32">
        <v>0</v>
      </c>
      <c r="J32">
        <v>0</v>
      </c>
      <c r="M32" t="s">
        <v>425</v>
      </c>
      <c r="N32">
        <v>1</v>
      </c>
      <c r="O32">
        <v>0</v>
      </c>
      <c r="P32">
        <v>0</v>
      </c>
      <c r="Q32">
        <v>0</v>
      </c>
      <c r="R32">
        <v>0</v>
      </c>
      <c r="S32">
        <v>4</v>
      </c>
      <c r="T32">
        <v>0</v>
      </c>
      <c r="U32">
        <v>0</v>
      </c>
      <c r="V32" t="s">
        <v>1975</v>
      </c>
      <c r="W32">
        <v>4</v>
      </c>
      <c r="X32">
        <v>0</v>
      </c>
      <c r="Y32">
        <v>0</v>
      </c>
      <c r="Z32">
        <v>0</v>
      </c>
      <c r="AA32">
        <v>0</v>
      </c>
    </row>
    <row r="33" spans="1:27">
      <c r="A33">
        <v>13</v>
      </c>
      <c r="B33" t="s">
        <v>818</v>
      </c>
      <c r="C33" s="586">
        <v>46225</v>
      </c>
      <c r="D33" t="s">
        <v>307</v>
      </c>
      <c r="E33" t="s">
        <v>1109</v>
      </c>
      <c r="F33">
        <v>1400</v>
      </c>
      <c r="G33" t="s">
        <v>1110</v>
      </c>
      <c r="H33" t="s">
        <v>258</v>
      </c>
      <c r="I33">
        <v>0</v>
      </c>
      <c r="J33">
        <v>0</v>
      </c>
      <c r="M33" t="s">
        <v>1946</v>
      </c>
      <c r="N33">
        <v>1</v>
      </c>
      <c r="O33">
        <v>0</v>
      </c>
      <c r="P33">
        <v>0</v>
      </c>
      <c r="Q33">
        <v>0</v>
      </c>
      <c r="R33">
        <v>0</v>
      </c>
      <c r="S33">
        <v>1400</v>
      </c>
      <c r="T33">
        <v>0</v>
      </c>
      <c r="U33">
        <v>0</v>
      </c>
      <c r="V33" t="s">
        <v>1976</v>
      </c>
      <c r="W33">
        <v>9746</v>
      </c>
      <c r="X33">
        <v>0</v>
      </c>
      <c r="Y33">
        <v>0</v>
      </c>
      <c r="Z33">
        <v>0</v>
      </c>
      <c r="AA33">
        <v>0</v>
      </c>
    </row>
    <row r="34" spans="1:27">
      <c r="A34">
        <v>14</v>
      </c>
      <c r="B34" t="s">
        <v>928</v>
      </c>
      <c r="C34" s="586">
        <v>46225</v>
      </c>
      <c r="D34" t="s">
        <v>307</v>
      </c>
      <c r="E34" t="s">
        <v>1105</v>
      </c>
      <c r="F34">
        <v>0</v>
      </c>
      <c r="G34" t="s">
        <v>1106</v>
      </c>
      <c r="H34" t="s">
        <v>17</v>
      </c>
      <c r="I34">
        <v>0</v>
      </c>
      <c r="J34">
        <v>0</v>
      </c>
      <c r="M34" t="s">
        <v>425</v>
      </c>
      <c r="N34">
        <v>1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 t="s">
        <v>1977</v>
      </c>
      <c r="W34">
        <v>0</v>
      </c>
      <c r="X34">
        <v>0</v>
      </c>
      <c r="Y34">
        <v>0</v>
      </c>
      <c r="Z34">
        <v>0</v>
      </c>
      <c r="AA34">
        <v>0</v>
      </c>
    </row>
    <row r="35" spans="1:27">
      <c r="A35">
        <v>14</v>
      </c>
      <c r="B35" t="s">
        <v>928</v>
      </c>
      <c r="C35" s="586">
        <v>46225</v>
      </c>
      <c r="D35" t="s">
        <v>307</v>
      </c>
      <c r="E35" t="s">
        <v>1109</v>
      </c>
      <c r="F35">
        <v>0</v>
      </c>
      <c r="G35" t="s">
        <v>1110</v>
      </c>
      <c r="H35" t="s">
        <v>258</v>
      </c>
      <c r="I35">
        <v>0</v>
      </c>
      <c r="J35">
        <v>0</v>
      </c>
      <c r="M35" t="s">
        <v>1946</v>
      </c>
      <c r="N35">
        <v>1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 t="s">
        <v>1978</v>
      </c>
      <c r="W35">
        <v>0</v>
      </c>
      <c r="X35">
        <v>0</v>
      </c>
      <c r="Y35">
        <v>0</v>
      </c>
      <c r="Z35">
        <v>0</v>
      </c>
      <c r="AA35">
        <v>0</v>
      </c>
    </row>
    <row r="36" spans="1:27">
      <c r="A36">
        <v>15</v>
      </c>
      <c r="B36" t="s">
        <v>931</v>
      </c>
      <c r="C36" s="586">
        <v>46225</v>
      </c>
      <c r="D36" t="s">
        <v>307</v>
      </c>
      <c r="E36" t="s">
        <v>1105</v>
      </c>
      <c r="F36">
        <v>0</v>
      </c>
      <c r="G36" t="s">
        <v>1106</v>
      </c>
      <c r="H36" t="s">
        <v>17</v>
      </c>
      <c r="I36">
        <v>0</v>
      </c>
      <c r="J36">
        <v>0</v>
      </c>
      <c r="M36" t="s">
        <v>425</v>
      </c>
      <c r="N36">
        <v>1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 t="s">
        <v>1980</v>
      </c>
      <c r="W36">
        <v>0</v>
      </c>
      <c r="X36">
        <v>0</v>
      </c>
      <c r="Y36">
        <v>0</v>
      </c>
      <c r="Z36">
        <v>0</v>
      </c>
      <c r="AA36">
        <v>0</v>
      </c>
    </row>
    <row r="37" spans="1:27">
      <c r="A37">
        <v>15</v>
      </c>
      <c r="B37" t="s">
        <v>931</v>
      </c>
      <c r="C37" s="586">
        <v>46225</v>
      </c>
      <c r="D37" t="s">
        <v>307</v>
      </c>
      <c r="E37" t="s">
        <v>1109</v>
      </c>
      <c r="F37">
        <v>0</v>
      </c>
      <c r="G37" t="s">
        <v>1110</v>
      </c>
      <c r="H37" t="s">
        <v>258</v>
      </c>
      <c r="I37">
        <v>0</v>
      </c>
      <c r="J37">
        <v>0</v>
      </c>
      <c r="M37" t="s">
        <v>1946</v>
      </c>
      <c r="N37">
        <v>1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 t="s">
        <v>1981</v>
      </c>
      <c r="W37">
        <v>0</v>
      </c>
      <c r="X37">
        <v>0</v>
      </c>
      <c r="Y37">
        <v>0</v>
      </c>
      <c r="Z37">
        <v>0</v>
      </c>
      <c r="AA37">
        <v>0</v>
      </c>
    </row>
    <row r="38" spans="1:27">
      <c r="A38">
        <v>16</v>
      </c>
      <c r="B38" t="s">
        <v>1153</v>
      </c>
      <c r="C38" s="586">
        <v>46225</v>
      </c>
      <c r="D38" t="s">
        <v>307</v>
      </c>
      <c r="E38" t="s">
        <v>1105</v>
      </c>
      <c r="F38">
        <v>0</v>
      </c>
      <c r="G38" t="s">
        <v>1106</v>
      </c>
      <c r="H38" t="s">
        <v>17</v>
      </c>
      <c r="I38">
        <v>0</v>
      </c>
      <c r="J38">
        <v>0</v>
      </c>
      <c r="M38" t="s">
        <v>425</v>
      </c>
      <c r="N38">
        <v>1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 t="s">
        <v>1982</v>
      </c>
      <c r="W38">
        <v>0</v>
      </c>
      <c r="X38">
        <v>0</v>
      </c>
      <c r="Y38">
        <v>0</v>
      </c>
      <c r="Z38">
        <v>0</v>
      </c>
      <c r="AA38">
        <v>0</v>
      </c>
    </row>
    <row r="39" spans="1:27">
      <c r="A39">
        <v>16</v>
      </c>
      <c r="B39" t="s">
        <v>1153</v>
      </c>
      <c r="C39" s="586">
        <v>46225</v>
      </c>
      <c r="D39" t="s">
        <v>307</v>
      </c>
      <c r="E39" t="s">
        <v>1109</v>
      </c>
      <c r="F39">
        <v>0</v>
      </c>
      <c r="G39" t="s">
        <v>1110</v>
      </c>
      <c r="H39" t="s">
        <v>258</v>
      </c>
      <c r="I39">
        <v>0</v>
      </c>
      <c r="J39">
        <v>0</v>
      </c>
      <c r="M39" t="s">
        <v>1946</v>
      </c>
      <c r="N39">
        <v>1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 t="s">
        <v>1983</v>
      </c>
      <c r="W39">
        <v>0</v>
      </c>
      <c r="X39">
        <v>0</v>
      </c>
      <c r="Y39">
        <v>0</v>
      </c>
      <c r="Z39">
        <v>0</v>
      </c>
      <c r="AA39">
        <v>0</v>
      </c>
    </row>
    <row r="40" spans="1:27">
      <c r="A40">
        <v>17</v>
      </c>
      <c r="B40" t="s">
        <v>544</v>
      </c>
      <c r="C40" s="586">
        <v>46225</v>
      </c>
      <c r="D40" t="s">
        <v>307</v>
      </c>
      <c r="E40" t="s">
        <v>1105</v>
      </c>
      <c r="F40">
        <v>0</v>
      </c>
      <c r="G40" t="s">
        <v>1106</v>
      </c>
      <c r="H40" t="s">
        <v>17</v>
      </c>
      <c r="I40">
        <v>0</v>
      </c>
      <c r="J40">
        <v>0</v>
      </c>
      <c r="M40" t="s">
        <v>425</v>
      </c>
      <c r="N40">
        <v>1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 t="s">
        <v>1984</v>
      </c>
      <c r="W40">
        <v>0</v>
      </c>
      <c r="X40">
        <v>0</v>
      </c>
      <c r="Y40">
        <v>0</v>
      </c>
      <c r="Z40">
        <v>0</v>
      </c>
      <c r="AA40">
        <v>0</v>
      </c>
    </row>
    <row r="41" spans="1:27">
      <c r="A41">
        <v>17</v>
      </c>
      <c r="B41" t="s">
        <v>544</v>
      </c>
      <c r="C41" s="586">
        <v>46225</v>
      </c>
      <c r="D41" t="s">
        <v>307</v>
      </c>
      <c r="E41" t="s">
        <v>1109</v>
      </c>
      <c r="F41">
        <v>0</v>
      </c>
      <c r="G41" t="s">
        <v>1110</v>
      </c>
      <c r="H41" t="s">
        <v>258</v>
      </c>
      <c r="I41">
        <v>0</v>
      </c>
      <c r="J41">
        <v>0</v>
      </c>
      <c r="M41" t="s">
        <v>1946</v>
      </c>
      <c r="N41">
        <v>1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 t="s">
        <v>1985</v>
      </c>
      <c r="W41">
        <v>0</v>
      </c>
      <c r="X41">
        <v>0</v>
      </c>
      <c r="Y41">
        <v>0</v>
      </c>
      <c r="Z41">
        <v>0</v>
      </c>
      <c r="AA41">
        <v>0</v>
      </c>
    </row>
    <row r="42" spans="1:27">
      <c r="A42">
        <v>18</v>
      </c>
      <c r="B42" t="s">
        <v>1158</v>
      </c>
      <c r="C42" s="586">
        <v>46225</v>
      </c>
      <c r="D42" t="s">
        <v>307</v>
      </c>
      <c r="E42" t="s">
        <v>1113</v>
      </c>
      <c r="F42">
        <v>1</v>
      </c>
      <c r="G42" t="s">
        <v>94</v>
      </c>
      <c r="H42" t="s">
        <v>86</v>
      </c>
      <c r="I42">
        <v>684</v>
      </c>
      <c r="J42">
        <v>12</v>
      </c>
      <c r="M42" t="s">
        <v>1943</v>
      </c>
      <c r="N42">
        <v>1</v>
      </c>
      <c r="O42">
        <v>0</v>
      </c>
      <c r="P42">
        <v>0</v>
      </c>
      <c r="Q42">
        <v>0</v>
      </c>
      <c r="R42">
        <v>0</v>
      </c>
      <c r="S42">
        <v>1</v>
      </c>
      <c r="T42">
        <v>684</v>
      </c>
      <c r="U42">
        <v>684</v>
      </c>
      <c r="V42" t="s">
        <v>2846</v>
      </c>
      <c r="W42">
        <v>1</v>
      </c>
      <c r="X42">
        <v>0</v>
      </c>
      <c r="Y42">
        <v>684</v>
      </c>
      <c r="Z42">
        <v>0</v>
      </c>
      <c r="AA42">
        <v>0</v>
      </c>
    </row>
    <row r="43" spans="1:27">
      <c r="A43">
        <v>18</v>
      </c>
      <c r="B43" t="s">
        <v>1158</v>
      </c>
      <c r="C43" s="586">
        <v>46225</v>
      </c>
      <c r="D43" t="s">
        <v>307</v>
      </c>
      <c r="E43" t="s">
        <v>1105</v>
      </c>
      <c r="F43">
        <v>0</v>
      </c>
      <c r="G43" t="s">
        <v>1106</v>
      </c>
      <c r="H43" t="s">
        <v>17</v>
      </c>
      <c r="I43">
        <v>0</v>
      </c>
      <c r="J43">
        <v>0</v>
      </c>
      <c r="M43" t="s">
        <v>425</v>
      </c>
      <c r="N43">
        <v>1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 t="s">
        <v>1986</v>
      </c>
      <c r="W43">
        <v>0</v>
      </c>
      <c r="X43">
        <v>0</v>
      </c>
      <c r="Y43">
        <v>0</v>
      </c>
      <c r="Z43">
        <v>0</v>
      </c>
      <c r="AA43">
        <v>0</v>
      </c>
    </row>
    <row r="44" spans="1:27">
      <c r="A44">
        <v>18</v>
      </c>
      <c r="B44" t="s">
        <v>1158</v>
      </c>
      <c r="C44" s="586">
        <v>46225</v>
      </c>
      <c r="D44" t="s">
        <v>307</v>
      </c>
      <c r="E44" t="s">
        <v>1109</v>
      </c>
      <c r="F44">
        <v>684</v>
      </c>
      <c r="G44" t="s">
        <v>1110</v>
      </c>
      <c r="H44" t="s">
        <v>258</v>
      </c>
      <c r="I44">
        <v>0</v>
      </c>
      <c r="J44">
        <v>0</v>
      </c>
      <c r="M44" t="s">
        <v>1946</v>
      </c>
      <c r="N44">
        <v>1</v>
      </c>
      <c r="O44">
        <v>0</v>
      </c>
      <c r="P44">
        <v>0</v>
      </c>
      <c r="Q44">
        <v>0</v>
      </c>
      <c r="R44">
        <v>0</v>
      </c>
      <c r="S44">
        <v>684</v>
      </c>
      <c r="T44">
        <v>0</v>
      </c>
      <c r="U44">
        <v>0</v>
      </c>
      <c r="V44" t="s">
        <v>1987</v>
      </c>
      <c r="W44">
        <v>684</v>
      </c>
      <c r="X44">
        <v>0</v>
      </c>
      <c r="Y44">
        <v>0</v>
      </c>
      <c r="Z44">
        <v>0</v>
      </c>
      <c r="AA44">
        <v>0</v>
      </c>
    </row>
    <row r="45" spans="1:27">
      <c r="A45">
        <v>19</v>
      </c>
      <c r="B45" t="s">
        <v>543</v>
      </c>
      <c r="C45" s="586">
        <v>46225</v>
      </c>
      <c r="D45" t="s">
        <v>307</v>
      </c>
      <c r="E45" t="s">
        <v>1105</v>
      </c>
      <c r="F45">
        <v>0</v>
      </c>
      <c r="G45" t="s">
        <v>1106</v>
      </c>
      <c r="H45" t="s">
        <v>17</v>
      </c>
      <c r="I45">
        <v>0</v>
      </c>
      <c r="J45">
        <v>0</v>
      </c>
      <c r="M45" t="s">
        <v>425</v>
      </c>
      <c r="N45">
        <v>1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 t="s">
        <v>1988</v>
      </c>
      <c r="W45">
        <v>0</v>
      </c>
      <c r="X45">
        <v>0</v>
      </c>
      <c r="Y45">
        <v>0</v>
      </c>
      <c r="Z45">
        <v>0</v>
      </c>
      <c r="AA45">
        <v>0</v>
      </c>
    </row>
    <row r="46" spans="1:27">
      <c r="A46">
        <v>19</v>
      </c>
      <c r="B46" t="s">
        <v>543</v>
      </c>
      <c r="C46" s="586">
        <v>46225</v>
      </c>
      <c r="D46" t="s">
        <v>307</v>
      </c>
      <c r="E46" t="s">
        <v>1109</v>
      </c>
      <c r="F46">
        <v>0</v>
      </c>
      <c r="G46" t="s">
        <v>1110</v>
      </c>
      <c r="H46" t="s">
        <v>258</v>
      </c>
      <c r="I46">
        <v>0</v>
      </c>
      <c r="J46">
        <v>0</v>
      </c>
      <c r="M46" t="s">
        <v>1946</v>
      </c>
      <c r="N46">
        <v>1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 t="s">
        <v>1989</v>
      </c>
      <c r="W46">
        <v>0</v>
      </c>
      <c r="X46">
        <v>0</v>
      </c>
      <c r="Y46">
        <v>0</v>
      </c>
      <c r="Z46">
        <v>0</v>
      </c>
      <c r="AA46">
        <v>0</v>
      </c>
    </row>
    <row r="47" spans="1:27">
      <c r="A47">
        <v>20</v>
      </c>
      <c r="B47" t="s">
        <v>842</v>
      </c>
      <c r="C47" s="586">
        <v>46225</v>
      </c>
      <c r="D47" t="s">
        <v>307</v>
      </c>
      <c r="E47" t="s">
        <v>1102</v>
      </c>
      <c r="F47">
        <v>40</v>
      </c>
      <c r="G47" t="s">
        <v>94</v>
      </c>
      <c r="H47" t="s">
        <v>111</v>
      </c>
      <c r="I47">
        <v>28</v>
      </c>
      <c r="J47">
        <v>0.5</v>
      </c>
      <c r="M47" t="s">
        <v>1943</v>
      </c>
      <c r="N47">
        <v>1</v>
      </c>
      <c r="O47">
        <v>0</v>
      </c>
      <c r="P47">
        <v>0</v>
      </c>
      <c r="Q47">
        <v>0</v>
      </c>
      <c r="R47">
        <v>0</v>
      </c>
      <c r="S47">
        <v>40</v>
      </c>
      <c r="T47">
        <v>1120</v>
      </c>
      <c r="U47">
        <v>1120</v>
      </c>
      <c r="V47" t="s">
        <v>1990</v>
      </c>
      <c r="W47">
        <v>40</v>
      </c>
      <c r="X47">
        <v>0</v>
      </c>
      <c r="Y47">
        <v>28</v>
      </c>
      <c r="Z47">
        <v>0</v>
      </c>
      <c r="AA47">
        <v>0</v>
      </c>
    </row>
    <row r="48" spans="1:27">
      <c r="A48">
        <v>20</v>
      </c>
      <c r="B48" t="s">
        <v>842</v>
      </c>
      <c r="C48" s="586">
        <v>46225</v>
      </c>
      <c r="D48" t="s">
        <v>307</v>
      </c>
      <c r="E48" t="s">
        <v>1105</v>
      </c>
      <c r="F48">
        <v>0</v>
      </c>
      <c r="G48" t="s">
        <v>1106</v>
      </c>
      <c r="H48" t="s">
        <v>17</v>
      </c>
      <c r="I48">
        <v>0</v>
      </c>
      <c r="J48">
        <v>0</v>
      </c>
      <c r="M48" t="s">
        <v>425</v>
      </c>
      <c r="N48">
        <v>1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 t="s">
        <v>1991</v>
      </c>
      <c r="W48">
        <v>0</v>
      </c>
      <c r="X48">
        <v>0</v>
      </c>
      <c r="Y48">
        <v>0</v>
      </c>
      <c r="Z48">
        <v>0</v>
      </c>
      <c r="AA48">
        <v>0</v>
      </c>
    </row>
    <row r="49" spans="1:27">
      <c r="A49">
        <v>20</v>
      </c>
      <c r="B49" t="s">
        <v>842</v>
      </c>
      <c r="C49" s="586">
        <v>46225</v>
      </c>
      <c r="D49" t="s">
        <v>307</v>
      </c>
      <c r="E49" t="s">
        <v>1109</v>
      </c>
      <c r="F49">
        <v>1120</v>
      </c>
      <c r="G49" t="s">
        <v>1110</v>
      </c>
      <c r="H49" t="s">
        <v>258</v>
      </c>
      <c r="I49">
        <v>0</v>
      </c>
      <c r="J49">
        <v>0</v>
      </c>
      <c r="M49" t="s">
        <v>1946</v>
      </c>
      <c r="N49">
        <v>1</v>
      </c>
      <c r="O49">
        <v>0</v>
      </c>
      <c r="P49">
        <v>0</v>
      </c>
      <c r="Q49">
        <v>0</v>
      </c>
      <c r="R49">
        <v>0</v>
      </c>
      <c r="S49">
        <v>1120</v>
      </c>
      <c r="T49">
        <v>0</v>
      </c>
      <c r="U49">
        <v>0</v>
      </c>
      <c r="V49" t="s">
        <v>1992</v>
      </c>
      <c r="W49">
        <v>1120</v>
      </c>
      <c r="X49">
        <v>0</v>
      </c>
      <c r="Y49">
        <v>0</v>
      </c>
      <c r="Z49">
        <v>0</v>
      </c>
      <c r="AA49">
        <v>0</v>
      </c>
    </row>
    <row r="50" spans="1:27">
      <c r="A50">
        <v>21</v>
      </c>
      <c r="B50" t="s">
        <v>844</v>
      </c>
      <c r="C50" s="586">
        <v>46225</v>
      </c>
      <c r="D50" t="s">
        <v>307</v>
      </c>
      <c r="E50" t="s">
        <v>1105</v>
      </c>
      <c r="F50">
        <v>0</v>
      </c>
      <c r="G50" t="s">
        <v>1106</v>
      </c>
      <c r="H50" t="s">
        <v>17</v>
      </c>
      <c r="I50">
        <v>0</v>
      </c>
      <c r="J50">
        <v>0</v>
      </c>
      <c r="M50" t="s">
        <v>425</v>
      </c>
      <c r="N50">
        <v>1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 t="s">
        <v>1993</v>
      </c>
      <c r="W50">
        <v>0</v>
      </c>
      <c r="X50">
        <v>0</v>
      </c>
      <c r="Y50">
        <v>0</v>
      </c>
      <c r="Z50">
        <v>0</v>
      </c>
      <c r="AA50">
        <v>0</v>
      </c>
    </row>
    <row r="51" spans="1:27">
      <c r="A51">
        <v>21</v>
      </c>
      <c r="B51" t="s">
        <v>844</v>
      </c>
      <c r="C51" s="586">
        <v>46225</v>
      </c>
      <c r="D51" t="s">
        <v>307</v>
      </c>
      <c r="E51" t="s">
        <v>1109</v>
      </c>
      <c r="F51">
        <v>0</v>
      </c>
      <c r="G51" t="s">
        <v>1110</v>
      </c>
      <c r="H51" t="s">
        <v>258</v>
      </c>
      <c r="I51">
        <v>0</v>
      </c>
      <c r="J51">
        <v>0</v>
      </c>
      <c r="M51" t="s">
        <v>1946</v>
      </c>
      <c r="N51">
        <v>1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 t="s">
        <v>1994</v>
      </c>
      <c r="W51">
        <v>0</v>
      </c>
      <c r="X51">
        <v>0</v>
      </c>
      <c r="Y51">
        <v>0</v>
      </c>
      <c r="Z51">
        <v>0</v>
      </c>
      <c r="AA51">
        <v>0</v>
      </c>
    </row>
    <row r="52" spans="1:27">
      <c r="A52">
        <v>22</v>
      </c>
      <c r="B52" t="s">
        <v>847</v>
      </c>
      <c r="C52" s="586">
        <v>46225</v>
      </c>
      <c r="D52" t="s">
        <v>307</v>
      </c>
      <c r="E52" t="s">
        <v>1113</v>
      </c>
      <c r="F52">
        <v>4</v>
      </c>
      <c r="G52" t="s">
        <v>94</v>
      </c>
      <c r="H52" t="s">
        <v>86</v>
      </c>
      <c r="I52">
        <v>672</v>
      </c>
      <c r="J52">
        <v>12</v>
      </c>
      <c r="M52" t="s">
        <v>1943</v>
      </c>
      <c r="N52">
        <v>1</v>
      </c>
      <c r="O52">
        <v>0</v>
      </c>
      <c r="P52">
        <v>0</v>
      </c>
      <c r="Q52">
        <v>0</v>
      </c>
      <c r="R52">
        <v>0</v>
      </c>
      <c r="S52">
        <v>4</v>
      </c>
      <c r="T52">
        <v>2688</v>
      </c>
      <c r="U52">
        <v>2688</v>
      </c>
      <c r="V52" t="s">
        <v>1995</v>
      </c>
      <c r="W52">
        <v>4</v>
      </c>
      <c r="X52">
        <v>0</v>
      </c>
      <c r="Y52">
        <v>672</v>
      </c>
      <c r="Z52">
        <v>0</v>
      </c>
      <c r="AA52">
        <v>0</v>
      </c>
    </row>
    <row r="53" spans="1:27">
      <c r="A53">
        <v>22</v>
      </c>
      <c r="B53" t="s">
        <v>847</v>
      </c>
      <c r="C53" s="586">
        <v>46225</v>
      </c>
      <c r="D53" t="s">
        <v>307</v>
      </c>
      <c r="E53" t="s">
        <v>1169</v>
      </c>
      <c r="F53">
        <v>1</v>
      </c>
      <c r="G53" t="s">
        <v>1123</v>
      </c>
      <c r="H53" t="s">
        <v>99</v>
      </c>
      <c r="I53">
        <v>345</v>
      </c>
      <c r="J53">
        <v>5</v>
      </c>
      <c r="M53" t="s">
        <v>1996</v>
      </c>
      <c r="N53">
        <v>1</v>
      </c>
      <c r="O53">
        <v>0</v>
      </c>
      <c r="P53">
        <v>0</v>
      </c>
      <c r="Q53">
        <v>0</v>
      </c>
      <c r="R53">
        <v>0</v>
      </c>
      <c r="S53">
        <v>1</v>
      </c>
      <c r="T53">
        <v>345</v>
      </c>
      <c r="U53">
        <v>345</v>
      </c>
      <c r="V53" t="s">
        <v>1997</v>
      </c>
      <c r="W53">
        <v>1</v>
      </c>
      <c r="X53">
        <v>0</v>
      </c>
      <c r="Y53">
        <v>345</v>
      </c>
      <c r="Z53">
        <v>0</v>
      </c>
      <c r="AA53">
        <v>0</v>
      </c>
    </row>
    <row r="54" spans="1:27">
      <c r="A54">
        <v>22</v>
      </c>
      <c r="B54" t="s">
        <v>847</v>
      </c>
      <c r="C54" s="586">
        <v>46225</v>
      </c>
      <c r="D54" t="s">
        <v>307</v>
      </c>
      <c r="E54" t="s">
        <v>1149</v>
      </c>
      <c r="F54">
        <v>10</v>
      </c>
      <c r="G54" t="s">
        <v>9</v>
      </c>
      <c r="H54" t="s">
        <v>238</v>
      </c>
      <c r="I54">
        <v>330</v>
      </c>
      <c r="J54">
        <v>1</v>
      </c>
      <c r="M54" t="s">
        <v>1979</v>
      </c>
      <c r="N54">
        <v>1</v>
      </c>
      <c r="O54">
        <v>0</v>
      </c>
      <c r="P54">
        <v>0</v>
      </c>
      <c r="Q54">
        <v>0</v>
      </c>
      <c r="R54">
        <v>0</v>
      </c>
      <c r="S54">
        <v>10</v>
      </c>
      <c r="T54">
        <v>3300</v>
      </c>
      <c r="U54">
        <v>3300</v>
      </c>
      <c r="V54" t="s">
        <v>1998</v>
      </c>
      <c r="W54">
        <v>10</v>
      </c>
      <c r="X54">
        <v>0</v>
      </c>
      <c r="Y54">
        <v>330</v>
      </c>
      <c r="Z54">
        <v>0</v>
      </c>
      <c r="AA54">
        <v>0</v>
      </c>
    </row>
    <row r="55" spans="1:27">
      <c r="A55">
        <v>22</v>
      </c>
      <c r="B55" t="s">
        <v>847</v>
      </c>
      <c r="C55" s="586">
        <v>46225</v>
      </c>
      <c r="D55" t="s">
        <v>307</v>
      </c>
      <c r="E55" t="s">
        <v>1105</v>
      </c>
      <c r="F55">
        <v>10</v>
      </c>
      <c r="G55" t="s">
        <v>1106</v>
      </c>
      <c r="H55" t="s">
        <v>17</v>
      </c>
      <c r="I55">
        <v>0</v>
      </c>
      <c r="J55">
        <v>0</v>
      </c>
      <c r="M55" t="s">
        <v>425</v>
      </c>
      <c r="N55">
        <v>1</v>
      </c>
      <c r="O55">
        <v>0</v>
      </c>
      <c r="P55">
        <v>0</v>
      </c>
      <c r="Q55">
        <v>0</v>
      </c>
      <c r="R55">
        <v>0</v>
      </c>
      <c r="S55">
        <v>10</v>
      </c>
      <c r="T55">
        <v>0</v>
      </c>
      <c r="U55">
        <v>0</v>
      </c>
      <c r="V55" t="s">
        <v>1999</v>
      </c>
      <c r="W55">
        <v>10</v>
      </c>
      <c r="X55">
        <v>0</v>
      </c>
      <c r="Y55">
        <v>0</v>
      </c>
      <c r="Z55">
        <v>0</v>
      </c>
      <c r="AA55">
        <v>0</v>
      </c>
    </row>
    <row r="56" spans="1:27">
      <c r="A56">
        <v>22</v>
      </c>
      <c r="B56" t="s">
        <v>847</v>
      </c>
      <c r="C56" s="586">
        <v>46225</v>
      </c>
      <c r="D56" t="s">
        <v>307</v>
      </c>
      <c r="E56" t="s">
        <v>1109</v>
      </c>
      <c r="F56">
        <v>6333</v>
      </c>
      <c r="G56" t="s">
        <v>1110</v>
      </c>
      <c r="H56" t="s">
        <v>258</v>
      </c>
      <c r="I56">
        <v>0</v>
      </c>
      <c r="J56">
        <v>0</v>
      </c>
      <c r="M56" t="s">
        <v>1946</v>
      </c>
      <c r="N56">
        <v>1</v>
      </c>
      <c r="O56">
        <v>0</v>
      </c>
      <c r="P56">
        <v>0</v>
      </c>
      <c r="Q56">
        <v>0</v>
      </c>
      <c r="R56">
        <v>0</v>
      </c>
      <c r="S56">
        <v>6333</v>
      </c>
      <c r="T56">
        <v>0</v>
      </c>
      <c r="U56">
        <v>0</v>
      </c>
      <c r="V56" t="s">
        <v>2000</v>
      </c>
      <c r="W56">
        <v>6333</v>
      </c>
      <c r="X56">
        <v>0</v>
      </c>
      <c r="Y56">
        <v>0</v>
      </c>
      <c r="Z56">
        <v>0</v>
      </c>
      <c r="AA56">
        <v>0</v>
      </c>
    </row>
    <row r="57" spans="1:27">
      <c r="A57">
        <v>23</v>
      </c>
      <c r="B57" t="s">
        <v>812</v>
      </c>
      <c r="C57" s="586">
        <v>46225</v>
      </c>
      <c r="D57" t="s">
        <v>307</v>
      </c>
      <c r="E57" t="s">
        <v>1105</v>
      </c>
      <c r="F57">
        <v>0</v>
      </c>
      <c r="G57" t="s">
        <v>1106</v>
      </c>
      <c r="H57" t="s">
        <v>17</v>
      </c>
      <c r="I57">
        <v>0</v>
      </c>
      <c r="J57">
        <v>0</v>
      </c>
      <c r="M57" t="s">
        <v>425</v>
      </c>
      <c r="N57">
        <v>1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 t="s">
        <v>2001</v>
      </c>
      <c r="W57">
        <v>0</v>
      </c>
      <c r="X57">
        <v>0</v>
      </c>
      <c r="Y57">
        <v>0</v>
      </c>
      <c r="Z57">
        <v>0</v>
      </c>
      <c r="AA57">
        <v>0</v>
      </c>
    </row>
    <row r="58" spans="1:27">
      <c r="A58">
        <v>23</v>
      </c>
      <c r="B58" t="s">
        <v>812</v>
      </c>
      <c r="C58" s="586">
        <v>46225</v>
      </c>
      <c r="D58" t="s">
        <v>307</v>
      </c>
      <c r="E58" t="s">
        <v>1109</v>
      </c>
      <c r="F58">
        <v>0</v>
      </c>
      <c r="G58" t="s">
        <v>1110</v>
      </c>
      <c r="H58" t="s">
        <v>258</v>
      </c>
      <c r="I58">
        <v>0</v>
      </c>
      <c r="J58">
        <v>0</v>
      </c>
      <c r="M58" t="s">
        <v>1946</v>
      </c>
      <c r="N58">
        <v>1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 t="s">
        <v>2002</v>
      </c>
      <c r="W58">
        <v>0</v>
      </c>
      <c r="X58">
        <v>0</v>
      </c>
      <c r="Y58">
        <v>0</v>
      </c>
      <c r="Z58">
        <v>0</v>
      </c>
      <c r="AA58">
        <v>0</v>
      </c>
    </row>
    <row r="59" spans="1:27">
      <c r="A59">
        <v>25</v>
      </c>
      <c r="B59" t="s">
        <v>577</v>
      </c>
      <c r="C59" s="586">
        <v>46225</v>
      </c>
      <c r="D59" t="s">
        <v>307</v>
      </c>
      <c r="E59" t="s">
        <v>1105</v>
      </c>
      <c r="F59">
        <v>0</v>
      </c>
      <c r="G59" t="s">
        <v>1106</v>
      </c>
      <c r="H59" t="s">
        <v>17</v>
      </c>
      <c r="I59">
        <v>0</v>
      </c>
      <c r="J59">
        <v>0</v>
      </c>
      <c r="M59" t="s">
        <v>425</v>
      </c>
      <c r="N59">
        <v>1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 t="s">
        <v>2003</v>
      </c>
      <c r="W59">
        <v>0</v>
      </c>
      <c r="X59">
        <v>0</v>
      </c>
      <c r="Y59">
        <v>0</v>
      </c>
      <c r="Z59">
        <v>0</v>
      </c>
      <c r="AA59">
        <v>0</v>
      </c>
    </row>
    <row r="60" spans="1:27">
      <c r="A60">
        <v>25</v>
      </c>
      <c r="B60" t="s">
        <v>577</v>
      </c>
      <c r="C60" s="586">
        <v>46225</v>
      </c>
      <c r="D60" t="s">
        <v>307</v>
      </c>
      <c r="E60" t="s">
        <v>1109</v>
      </c>
      <c r="F60">
        <v>0</v>
      </c>
      <c r="G60" t="s">
        <v>1110</v>
      </c>
      <c r="H60" t="s">
        <v>258</v>
      </c>
      <c r="I60">
        <v>0</v>
      </c>
      <c r="J60">
        <v>0</v>
      </c>
      <c r="M60" t="s">
        <v>1946</v>
      </c>
      <c r="N60">
        <v>1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 t="s">
        <v>2004</v>
      </c>
      <c r="W60">
        <v>0</v>
      </c>
      <c r="X60">
        <v>0</v>
      </c>
      <c r="Y60">
        <v>0</v>
      </c>
      <c r="Z60">
        <v>0</v>
      </c>
      <c r="AA60">
        <v>0</v>
      </c>
    </row>
    <row r="61" spans="1:27">
      <c r="A61">
        <v>26</v>
      </c>
      <c r="B61" t="s">
        <v>396</v>
      </c>
      <c r="C61" s="586">
        <v>46225</v>
      </c>
      <c r="D61" t="s">
        <v>307</v>
      </c>
      <c r="E61" t="s">
        <v>1105</v>
      </c>
      <c r="F61">
        <v>0</v>
      </c>
      <c r="G61" t="s">
        <v>1106</v>
      </c>
      <c r="H61" t="s">
        <v>17</v>
      </c>
      <c r="I61">
        <v>0</v>
      </c>
      <c r="J61">
        <v>0</v>
      </c>
      <c r="M61" t="s">
        <v>425</v>
      </c>
      <c r="N61">
        <v>1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 t="s">
        <v>2005</v>
      </c>
      <c r="W61">
        <v>0</v>
      </c>
      <c r="X61">
        <v>0</v>
      </c>
      <c r="Y61">
        <v>0</v>
      </c>
      <c r="Z61">
        <v>0</v>
      </c>
      <c r="AA61">
        <v>0</v>
      </c>
    </row>
    <row r="62" spans="1:27">
      <c r="A62">
        <v>26</v>
      </c>
      <c r="B62" t="s">
        <v>396</v>
      </c>
      <c r="C62" s="586">
        <v>46225</v>
      </c>
      <c r="D62" t="s">
        <v>307</v>
      </c>
      <c r="E62" t="s">
        <v>1109</v>
      </c>
      <c r="F62">
        <v>0</v>
      </c>
      <c r="G62" t="s">
        <v>1110</v>
      </c>
      <c r="H62" t="s">
        <v>258</v>
      </c>
      <c r="I62">
        <v>0</v>
      </c>
      <c r="J62">
        <v>0</v>
      </c>
      <c r="M62" t="s">
        <v>1946</v>
      </c>
      <c r="N62">
        <v>1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 t="s">
        <v>2006</v>
      </c>
      <c r="W62">
        <v>0</v>
      </c>
      <c r="X62">
        <v>0</v>
      </c>
      <c r="Y62">
        <v>0</v>
      </c>
      <c r="Z62">
        <v>0</v>
      </c>
      <c r="AA62">
        <v>0</v>
      </c>
    </row>
    <row r="63" spans="1:27">
      <c r="A63">
        <v>27</v>
      </c>
      <c r="B63" t="s">
        <v>933</v>
      </c>
      <c r="C63" s="586">
        <v>46225</v>
      </c>
      <c r="D63" t="s">
        <v>307</v>
      </c>
      <c r="E63" t="s">
        <v>1105</v>
      </c>
      <c r="F63">
        <v>0</v>
      </c>
      <c r="G63" t="s">
        <v>1106</v>
      </c>
      <c r="H63" t="s">
        <v>17</v>
      </c>
      <c r="I63">
        <v>0</v>
      </c>
      <c r="J63">
        <v>0</v>
      </c>
      <c r="M63" t="s">
        <v>425</v>
      </c>
      <c r="N63">
        <v>1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 t="s">
        <v>2007</v>
      </c>
      <c r="W63">
        <v>0</v>
      </c>
      <c r="X63">
        <v>0</v>
      </c>
      <c r="Y63">
        <v>0</v>
      </c>
      <c r="Z63">
        <v>0</v>
      </c>
      <c r="AA63">
        <v>0</v>
      </c>
    </row>
    <row r="64" spans="1:27">
      <c r="A64">
        <v>27</v>
      </c>
      <c r="B64" t="s">
        <v>933</v>
      </c>
      <c r="C64" s="586">
        <v>46225</v>
      </c>
      <c r="D64" t="s">
        <v>307</v>
      </c>
      <c r="E64" t="s">
        <v>1109</v>
      </c>
      <c r="F64">
        <v>0</v>
      </c>
      <c r="G64" t="s">
        <v>1110</v>
      </c>
      <c r="H64" t="s">
        <v>258</v>
      </c>
      <c r="I64">
        <v>0</v>
      </c>
      <c r="J64">
        <v>0</v>
      </c>
      <c r="M64" t="s">
        <v>1946</v>
      </c>
      <c r="N64">
        <v>1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 t="s">
        <v>2008</v>
      </c>
      <c r="W64">
        <v>0</v>
      </c>
      <c r="X64">
        <v>0</v>
      </c>
      <c r="Y64">
        <v>0</v>
      </c>
      <c r="Z64">
        <v>0</v>
      </c>
      <c r="AA64">
        <v>0</v>
      </c>
    </row>
    <row r="65" spans="1:27">
      <c r="A65">
        <v>28</v>
      </c>
      <c r="B65" t="s">
        <v>1069</v>
      </c>
      <c r="C65" s="586">
        <v>46225</v>
      </c>
      <c r="D65" t="s">
        <v>307</v>
      </c>
      <c r="E65" t="s">
        <v>1102</v>
      </c>
      <c r="F65">
        <v>8</v>
      </c>
      <c r="G65" t="s">
        <v>94</v>
      </c>
      <c r="H65" t="s">
        <v>111</v>
      </c>
      <c r="I65">
        <v>27.75</v>
      </c>
      <c r="J65">
        <v>0.5</v>
      </c>
      <c r="M65" t="s">
        <v>1943</v>
      </c>
      <c r="N65">
        <v>1</v>
      </c>
      <c r="O65">
        <v>0</v>
      </c>
      <c r="P65">
        <v>0</v>
      </c>
      <c r="Q65">
        <v>0</v>
      </c>
      <c r="R65">
        <v>0</v>
      </c>
      <c r="S65">
        <v>8</v>
      </c>
      <c r="T65">
        <v>222</v>
      </c>
      <c r="U65">
        <v>222</v>
      </c>
      <c r="V65" t="s">
        <v>2009</v>
      </c>
      <c r="W65">
        <v>8</v>
      </c>
      <c r="X65">
        <v>0</v>
      </c>
      <c r="Y65">
        <v>27.75</v>
      </c>
      <c r="Z65">
        <v>0</v>
      </c>
      <c r="AA65">
        <v>0</v>
      </c>
    </row>
    <row r="66" spans="1:27">
      <c r="A66">
        <v>28</v>
      </c>
      <c r="B66" t="s">
        <v>1069</v>
      </c>
      <c r="C66" s="586">
        <v>46225</v>
      </c>
      <c r="D66" t="s">
        <v>307</v>
      </c>
      <c r="E66" t="s">
        <v>1224</v>
      </c>
      <c r="F66">
        <v>2</v>
      </c>
      <c r="G66" t="s">
        <v>1123</v>
      </c>
      <c r="H66" t="s">
        <v>99</v>
      </c>
      <c r="I66">
        <v>1000</v>
      </c>
      <c r="J66">
        <v>15</v>
      </c>
      <c r="M66" t="s">
        <v>2043</v>
      </c>
      <c r="N66">
        <v>1</v>
      </c>
      <c r="O66">
        <v>0</v>
      </c>
      <c r="P66">
        <v>0</v>
      </c>
      <c r="Q66">
        <v>0</v>
      </c>
      <c r="R66">
        <v>0</v>
      </c>
      <c r="S66">
        <v>2</v>
      </c>
      <c r="T66">
        <v>2000</v>
      </c>
      <c r="U66">
        <v>2000</v>
      </c>
      <c r="V66" t="s">
        <v>2847</v>
      </c>
      <c r="W66">
        <v>2</v>
      </c>
      <c r="X66">
        <v>0</v>
      </c>
      <c r="Y66">
        <v>1000</v>
      </c>
      <c r="Z66">
        <v>0</v>
      </c>
      <c r="AA66">
        <v>0</v>
      </c>
    </row>
    <row r="67" spans="1:27">
      <c r="A67">
        <v>28</v>
      </c>
      <c r="B67" t="s">
        <v>1069</v>
      </c>
      <c r="C67" s="586">
        <v>46225</v>
      </c>
      <c r="D67" t="s">
        <v>307</v>
      </c>
      <c r="E67" t="s">
        <v>1235</v>
      </c>
      <c r="F67">
        <v>2</v>
      </c>
      <c r="G67" t="s">
        <v>404</v>
      </c>
      <c r="H67" t="s">
        <v>235</v>
      </c>
      <c r="I67">
        <v>1300</v>
      </c>
      <c r="J67">
        <v>5</v>
      </c>
      <c r="M67" t="s">
        <v>425</v>
      </c>
      <c r="N67">
        <v>1</v>
      </c>
      <c r="O67">
        <v>0</v>
      </c>
      <c r="P67">
        <v>0</v>
      </c>
      <c r="Q67">
        <v>0</v>
      </c>
      <c r="R67">
        <v>0</v>
      </c>
      <c r="S67">
        <v>2</v>
      </c>
      <c r="T67">
        <v>2600</v>
      </c>
      <c r="U67">
        <v>2600</v>
      </c>
      <c r="V67" t="s">
        <v>2010</v>
      </c>
      <c r="W67">
        <v>12</v>
      </c>
      <c r="X67">
        <v>0</v>
      </c>
      <c r="Y67">
        <v>1300</v>
      </c>
      <c r="Z67">
        <v>0</v>
      </c>
      <c r="AA67">
        <v>0</v>
      </c>
    </row>
    <row r="68" spans="1:27">
      <c r="A68">
        <v>28</v>
      </c>
      <c r="B68" t="s">
        <v>1069</v>
      </c>
      <c r="C68" s="586">
        <v>46225</v>
      </c>
      <c r="D68" t="s">
        <v>307</v>
      </c>
      <c r="E68" t="s">
        <v>1105</v>
      </c>
      <c r="F68">
        <v>10</v>
      </c>
      <c r="G68" t="s">
        <v>1106</v>
      </c>
      <c r="H68" t="s">
        <v>17</v>
      </c>
      <c r="I68">
        <v>0</v>
      </c>
      <c r="J68">
        <v>0</v>
      </c>
      <c r="M68" t="s">
        <v>425</v>
      </c>
      <c r="N68">
        <v>1</v>
      </c>
      <c r="O68">
        <v>0</v>
      </c>
      <c r="P68">
        <v>0</v>
      </c>
      <c r="Q68">
        <v>0</v>
      </c>
      <c r="R68">
        <v>0</v>
      </c>
      <c r="S68">
        <v>10</v>
      </c>
      <c r="T68">
        <v>0</v>
      </c>
      <c r="U68">
        <v>0</v>
      </c>
      <c r="V68" t="s">
        <v>2010</v>
      </c>
      <c r="W68">
        <v>12</v>
      </c>
      <c r="X68">
        <v>0</v>
      </c>
      <c r="Y68">
        <v>0</v>
      </c>
      <c r="Z68">
        <v>0</v>
      </c>
      <c r="AA68">
        <v>0</v>
      </c>
    </row>
    <row r="69" spans="1:27">
      <c r="A69">
        <v>28</v>
      </c>
      <c r="B69" t="s">
        <v>1069</v>
      </c>
      <c r="C69" s="586">
        <v>46225</v>
      </c>
      <c r="D69" t="s">
        <v>307</v>
      </c>
      <c r="E69" t="s">
        <v>1109</v>
      </c>
      <c r="F69">
        <v>4822</v>
      </c>
      <c r="G69" t="s">
        <v>1110</v>
      </c>
      <c r="H69" t="s">
        <v>258</v>
      </c>
      <c r="I69">
        <v>0</v>
      </c>
      <c r="J69">
        <v>0</v>
      </c>
      <c r="M69" t="s">
        <v>1946</v>
      </c>
      <c r="N69">
        <v>1</v>
      </c>
      <c r="O69">
        <v>0</v>
      </c>
      <c r="P69">
        <v>0</v>
      </c>
      <c r="Q69">
        <v>0</v>
      </c>
      <c r="R69">
        <v>0</v>
      </c>
      <c r="S69">
        <v>4822</v>
      </c>
      <c r="T69">
        <v>0</v>
      </c>
      <c r="U69">
        <v>0</v>
      </c>
      <c r="V69" t="s">
        <v>2011</v>
      </c>
      <c r="W69">
        <v>4822</v>
      </c>
      <c r="X69">
        <v>0</v>
      </c>
      <c r="Y69">
        <v>0</v>
      </c>
      <c r="Z69">
        <v>0</v>
      </c>
      <c r="AA69">
        <v>0</v>
      </c>
    </row>
    <row r="70" spans="1:27">
      <c r="A70">
        <v>30</v>
      </c>
      <c r="B70" t="s">
        <v>848</v>
      </c>
      <c r="C70" s="586">
        <v>46225</v>
      </c>
      <c r="D70" t="s">
        <v>307</v>
      </c>
      <c r="E70" t="s">
        <v>1105</v>
      </c>
      <c r="F70">
        <v>0</v>
      </c>
      <c r="G70" t="s">
        <v>1106</v>
      </c>
      <c r="H70" t="s">
        <v>17</v>
      </c>
      <c r="I70">
        <v>0</v>
      </c>
      <c r="J70">
        <v>0</v>
      </c>
      <c r="M70" t="s">
        <v>425</v>
      </c>
      <c r="N70">
        <v>1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 t="s">
        <v>2012</v>
      </c>
      <c r="W70">
        <v>0</v>
      </c>
      <c r="X70">
        <v>0</v>
      </c>
      <c r="Y70">
        <v>0</v>
      </c>
      <c r="Z70">
        <v>0</v>
      </c>
      <c r="AA70">
        <v>0</v>
      </c>
    </row>
    <row r="71" spans="1:27">
      <c r="A71">
        <v>30</v>
      </c>
      <c r="B71" t="s">
        <v>848</v>
      </c>
      <c r="C71" s="586">
        <v>46225</v>
      </c>
      <c r="D71" t="s">
        <v>307</v>
      </c>
      <c r="E71" t="s">
        <v>1109</v>
      </c>
      <c r="F71">
        <v>0</v>
      </c>
      <c r="G71" t="s">
        <v>1110</v>
      </c>
      <c r="H71" t="s">
        <v>258</v>
      </c>
      <c r="I71">
        <v>0</v>
      </c>
      <c r="J71">
        <v>0</v>
      </c>
      <c r="M71" t="s">
        <v>1946</v>
      </c>
      <c r="N71">
        <v>1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 t="s">
        <v>2013</v>
      </c>
      <c r="W71">
        <v>0</v>
      </c>
      <c r="X71">
        <v>0</v>
      </c>
      <c r="Y71">
        <v>0</v>
      </c>
      <c r="Z71">
        <v>0</v>
      </c>
      <c r="AA71">
        <v>0</v>
      </c>
    </row>
    <row r="72" spans="1:27">
      <c r="A72">
        <v>31</v>
      </c>
      <c r="B72" t="s">
        <v>1008</v>
      </c>
      <c r="C72" s="586">
        <v>46225</v>
      </c>
      <c r="D72" t="s">
        <v>307</v>
      </c>
      <c r="E72" t="s">
        <v>1105</v>
      </c>
      <c r="F72">
        <v>0</v>
      </c>
      <c r="G72" t="s">
        <v>1106</v>
      </c>
      <c r="H72" t="s">
        <v>17</v>
      </c>
      <c r="I72">
        <v>0</v>
      </c>
      <c r="J72">
        <v>0</v>
      </c>
      <c r="M72" t="s">
        <v>425</v>
      </c>
      <c r="N72">
        <v>1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 t="s">
        <v>2014</v>
      </c>
      <c r="W72">
        <v>0</v>
      </c>
      <c r="X72">
        <v>0</v>
      </c>
      <c r="Y72">
        <v>0</v>
      </c>
      <c r="Z72">
        <v>0</v>
      </c>
      <c r="AA72">
        <v>0</v>
      </c>
    </row>
    <row r="73" spans="1:27">
      <c r="A73">
        <v>31</v>
      </c>
      <c r="B73" t="s">
        <v>1008</v>
      </c>
      <c r="C73" s="586">
        <v>46225</v>
      </c>
      <c r="D73" t="s">
        <v>307</v>
      </c>
      <c r="E73" t="s">
        <v>1109</v>
      </c>
      <c r="F73">
        <v>0</v>
      </c>
      <c r="G73" t="s">
        <v>1110</v>
      </c>
      <c r="H73" t="s">
        <v>258</v>
      </c>
      <c r="I73">
        <v>0</v>
      </c>
      <c r="J73">
        <v>0</v>
      </c>
      <c r="M73" t="s">
        <v>1946</v>
      </c>
      <c r="N73">
        <v>1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 t="s">
        <v>2016</v>
      </c>
      <c r="W73">
        <v>0</v>
      </c>
      <c r="X73">
        <v>0</v>
      </c>
      <c r="Y73">
        <v>0</v>
      </c>
      <c r="Z73">
        <v>0</v>
      </c>
      <c r="AA73">
        <v>0</v>
      </c>
    </row>
    <row r="74" spans="1:27">
      <c r="A74">
        <v>32</v>
      </c>
      <c r="B74" t="s">
        <v>359</v>
      </c>
      <c r="C74" s="586">
        <v>46225</v>
      </c>
      <c r="D74" t="s">
        <v>307</v>
      </c>
      <c r="E74" t="s">
        <v>1105</v>
      </c>
      <c r="F74">
        <v>0</v>
      </c>
      <c r="G74" t="s">
        <v>1106</v>
      </c>
      <c r="H74" t="s">
        <v>17</v>
      </c>
      <c r="I74">
        <v>0</v>
      </c>
      <c r="J74">
        <v>0</v>
      </c>
      <c r="M74" t="s">
        <v>425</v>
      </c>
      <c r="N74">
        <v>1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 t="s">
        <v>2017</v>
      </c>
      <c r="W74">
        <v>0</v>
      </c>
      <c r="X74">
        <v>0</v>
      </c>
      <c r="Y74">
        <v>0</v>
      </c>
      <c r="Z74">
        <v>0</v>
      </c>
      <c r="AA74">
        <v>0</v>
      </c>
    </row>
    <row r="75" spans="1:27">
      <c r="A75">
        <v>32</v>
      </c>
      <c r="B75" t="s">
        <v>359</v>
      </c>
      <c r="C75" s="586">
        <v>46225</v>
      </c>
      <c r="D75" t="s">
        <v>307</v>
      </c>
      <c r="E75" t="s">
        <v>1109</v>
      </c>
      <c r="F75">
        <v>0</v>
      </c>
      <c r="G75" t="s">
        <v>1110</v>
      </c>
      <c r="H75" t="s">
        <v>258</v>
      </c>
      <c r="I75">
        <v>0</v>
      </c>
      <c r="J75">
        <v>0</v>
      </c>
      <c r="M75" t="s">
        <v>1946</v>
      </c>
      <c r="N75">
        <v>1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 t="s">
        <v>2018</v>
      </c>
      <c r="W75">
        <v>0</v>
      </c>
      <c r="X75">
        <v>0</v>
      </c>
      <c r="Y75">
        <v>0</v>
      </c>
      <c r="Z75">
        <v>0</v>
      </c>
      <c r="AA75">
        <v>0</v>
      </c>
    </row>
    <row r="76" spans="1:27">
      <c r="A76">
        <v>33</v>
      </c>
      <c r="B76" t="s">
        <v>316</v>
      </c>
      <c r="C76" s="586">
        <v>46225</v>
      </c>
      <c r="D76" t="s">
        <v>307</v>
      </c>
      <c r="E76" t="s">
        <v>1105</v>
      </c>
      <c r="F76">
        <v>0</v>
      </c>
      <c r="G76" t="s">
        <v>1106</v>
      </c>
      <c r="H76" t="s">
        <v>17</v>
      </c>
      <c r="I76">
        <v>0</v>
      </c>
      <c r="J76">
        <v>0</v>
      </c>
      <c r="M76" t="s">
        <v>425</v>
      </c>
      <c r="N76">
        <v>1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 t="s">
        <v>2019</v>
      </c>
      <c r="W76">
        <v>0</v>
      </c>
      <c r="X76">
        <v>0</v>
      </c>
      <c r="Y76">
        <v>0</v>
      </c>
      <c r="Z76">
        <v>0</v>
      </c>
      <c r="AA76">
        <v>0</v>
      </c>
    </row>
    <row r="77" spans="1:27">
      <c r="A77">
        <v>33</v>
      </c>
      <c r="B77" t="s">
        <v>316</v>
      </c>
      <c r="C77" s="586">
        <v>46225</v>
      </c>
      <c r="D77" t="s">
        <v>307</v>
      </c>
      <c r="E77" t="s">
        <v>1109</v>
      </c>
      <c r="F77">
        <v>0</v>
      </c>
      <c r="G77" t="s">
        <v>1110</v>
      </c>
      <c r="H77" t="s">
        <v>258</v>
      </c>
      <c r="I77">
        <v>0</v>
      </c>
      <c r="J77">
        <v>0</v>
      </c>
      <c r="M77" t="s">
        <v>1946</v>
      </c>
      <c r="N77">
        <v>1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 t="s">
        <v>2020</v>
      </c>
      <c r="W77">
        <v>0</v>
      </c>
      <c r="X77">
        <v>0</v>
      </c>
      <c r="Y77">
        <v>0</v>
      </c>
      <c r="Z77">
        <v>0</v>
      </c>
      <c r="AA77">
        <v>0</v>
      </c>
    </row>
    <row r="78" spans="1:27">
      <c r="A78">
        <v>34</v>
      </c>
      <c r="B78" t="s">
        <v>450</v>
      </c>
      <c r="C78" s="586">
        <v>46225</v>
      </c>
      <c r="D78" t="s">
        <v>307</v>
      </c>
      <c r="E78" t="s">
        <v>1105</v>
      </c>
      <c r="F78">
        <v>0</v>
      </c>
      <c r="G78" t="s">
        <v>1106</v>
      </c>
      <c r="H78" t="s">
        <v>17</v>
      </c>
      <c r="I78">
        <v>0</v>
      </c>
      <c r="J78">
        <v>0</v>
      </c>
      <c r="M78" t="s">
        <v>425</v>
      </c>
      <c r="N78">
        <v>1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 t="s">
        <v>2021</v>
      </c>
      <c r="W78">
        <v>0</v>
      </c>
      <c r="X78">
        <v>0</v>
      </c>
      <c r="Y78">
        <v>0</v>
      </c>
      <c r="Z78">
        <v>0</v>
      </c>
      <c r="AA78">
        <v>0</v>
      </c>
    </row>
    <row r="79" spans="1:27">
      <c r="A79">
        <v>34</v>
      </c>
      <c r="B79" t="s">
        <v>450</v>
      </c>
      <c r="C79" s="586">
        <v>46225</v>
      </c>
      <c r="D79" t="s">
        <v>307</v>
      </c>
      <c r="E79" t="s">
        <v>1109</v>
      </c>
      <c r="F79">
        <v>0</v>
      </c>
      <c r="G79" t="s">
        <v>1110</v>
      </c>
      <c r="H79" t="s">
        <v>258</v>
      </c>
      <c r="I79">
        <v>0</v>
      </c>
      <c r="J79">
        <v>0</v>
      </c>
      <c r="M79" t="s">
        <v>1946</v>
      </c>
      <c r="N79">
        <v>1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 t="s">
        <v>2022</v>
      </c>
      <c r="W79">
        <v>0</v>
      </c>
      <c r="X79">
        <v>0</v>
      </c>
      <c r="Y79">
        <v>0</v>
      </c>
      <c r="Z79">
        <v>0</v>
      </c>
      <c r="AA79">
        <v>0</v>
      </c>
    </row>
    <row r="80" spans="1:27">
      <c r="A80">
        <v>35</v>
      </c>
      <c r="B80" t="s">
        <v>366</v>
      </c>
      <c r="C80" s="586">
        <v>46225</v>
      </c>
      <c r="D80" t="s">
        <v>307</v>
      </c>
      <c r="E80" t="s">
        <v>1105</v>
      </c>
      <c r="F80">
        <v>0</v>
      </c>
      <c r="G80" t="s">
        <v>1106</v>
      </c>
      <c r="H80" t="s">
        <v>17</v>
      </c>
      <c r="I80">
        <v>0</v>
      </c>
      <c r="J80">
        <v>0</v>
      </c>
      <c r="M80" t="s">
        <v>425</v>
      </c>
      <c r="N80">
        <v>1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 t="s">
        <v>2023</v>
      </c>
      <c r="W80">
        <v>0</v>
      </c>
      <c r="X80">
        <v>0</v>
      </c>
      <c r="Y80">
        <v>0</v>
      </c>
      <c r="Z80">
        <v>0</v>
      </c>
      <c r="AA80">
        <v>0</v>
      </c>
    </row>
    <row r="81" spans="1:27">
      <c r="A81">
        <v>35</v>
      </c>
      <c r="B81" t="s">
        <v>366</v>
      </c>
      <c r="C81" s="586">
        <v>46225</v>
      </c>
      <c r="D81" t="s">
        <v>307</v>
      </c>
      <c r="E81" t="s">
        <v>1109</v>
      </c>
      <c r="F81">
        <v>0</v>
      </c>
      <c r="G81" t="s">
        <v>1110</v>
      </c>
      <c r="H81" t="s">
        <v>258</v>
      </c>
      <c r="I81">
        <v>0</v>
      </c>
      <c r="J81">
        <v>0</v>
      </c>
      <c r="M81" t="s">
        <v>1946</v>
      </c>
      <c r="N81">
        <v>1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 t="s">
        <v>2024</v>
      </c>
      <c r="W81">
        <v>0</v>
      </c>
      <c r="X81">
        <v>0</v>
      </c>
      <c r="Y81">
        <v>0</v>
      </c>
      <c r="Z81">
        <v>0</v>
      </c>
      <c r="AA81">
        <v>0</v>
      </c>
    </row>
    <row r="82" spans="1:27">
      <c r="A82">
        <v>36</v>
      </c>
      <c r="B82" t="s">
        <v>459</v>
      </c>
      <c r="C82" s="586">
        <v>46225</v>
      </c>
      <c r="D82" t="s">
        <v>307</v>
      </c>
      <c r="E82" t="s">
        <v>1105</v>
      </c>
      <c r="F82">
        <v>0</v>
      </c>
      <c r="G82" t="s">
        <v>1106</v>
      </c>
      <c r="H82" t="s">
        <v>17</v>
      </c>
      <c r="I82">
        <v>0</v>
      </c>
      <c r="J82">
        <v>0</v>
      </c>
      <c r="M82" t="s">
        <v>425</v>
      </c>
      <c r="N82">
        <v>1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 t="s">
        <v>2025</v>
      </c>
      <c r="W82">
        <v>0</v>
      </c>
      <c r="X82">
        <v>0</v>
      </c>
      <c r="Y82">
        <v>0</v>
      </c>
      <c r="Z82">
        <v>0</v>
      </c>
      <c r="AA82">
        <v>0</v>
      </c>
    </row>
    <row r="83" spans="1:27">
      <c r="A83">
        <v>36</v>
      </c>
      <c r="B83" t="s">
        <v>459</v>
      </c>
      <c r="C83" s="586">
        <v>46225</v>
      </c>
      <c r="D83" t="s">
        <v>307</v>
      </c>
      <c r="E83" t="s">
        <v>1109</v>
      </c>
      <c r="F83">
        <v>0</v>
      </c>
      <c r="G83" t="s">
        <v>1110</v>
      </c>
      <c r="H83" t="s">
        <v>258</v>
      </c>
      <c r="I83">
        <v>0</v>
      </c>
      <c r="J83">
        <v>0</v>
      </c>
      <c r="M83" t="s">
        <v>1946</v>
      </c>
      <c r="N83">
        <v>1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 t="s">
        <v>2026</v>
      </c>
      <c r="W83">
        <v>0</v>
      </c>
      <c r="X83">
        <v>0</v>
      </c>
      <c r="Y83">
        <v>0</v>
      </c>
      <c r="Z83">
        <v>0</v>
      </c>
      <c r="AA83">
        <v>0</v>
      </c>
    </row>
    <row r="84" spans="1:27">
      <c r="A84">
        <v>37</v>
      </c>
      <c r="B84" t="s">
        <v>409</v>
      </c>
      <c r="C84" s="586">
        <v>46225</v>
      </c>
      <c r="D84" t="s">
        <v>307</v>
      </c>
      <c r="E84" t="s">
        <v>1105</v>
      </c>
      <c r="F84">
        <v>0</v>
      </c>
      <c r="G84" t="s">
        <v>1106</v>
      </c>
      <c r="H84" t="s">
        <v>17</v>
      </c>
      <c r="I84">
        <v>0</v>
      </c>
      <c r="J84">
        <v>0</v>
      </c>
      <c r="M84" t="s">
        <v>425</v>
      </c>
      <c r="N84">
        <v>1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 t="s">
        <v>2027</v>
      </c>
      <c r="W84">
        <v>0</v>
      </c>
      <c r="X84">
        <v>0</v>
      </c>
      <c r="Y84">
        <v>0</v>
      </c>
      <c r="Z84">
        <v>0</v>
      </c>
      <c r="AA84">
        <v>0</v>
      </c>
    </row>
    <row r="85" spans="1:27">
      <c r="A85">
        <v>37</v>
      </c>
      <c r="B85" t="s">
        <v>409</v>
      </c>
      <c r="C85" s="586">
        <v>46225</v>
      </c>
      <c r="D85" t="s">
        <v>307</v>
      </c>
      <c r="E85" t="s">
        <v>1109</v>
      </c>
      <c r="F85">
        <v>0</v>
      </c>
      <c r="G85" t="s">
        <v>1110</v>
      </c>
      <c r="H85" t="s">
        <v>258</v>
      </c>
      <c r="I85">
        <v>0</v>
      </c>
      <c r="J85">
        <v>0</v>
      </c>
      <c r="M85" t="s">
        <v>1946</v>
      </c>
      <c r="N85">
        <v>1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 t="s">
        <v>2028</v>
      </c>
      <c r="W85">
        <v>0</v>
      </c>
      <c r="X85">
        <v>0</v>
      </c>
      <c r="Y85">
        <v>0</v>
      </c>
      <c r="Z85">
        <v>0</v>
      </c>
      <c r="AA85">
        <v>0</v>
      </c>
    </row>
    <row r="86" spans="1:27">
      <c r="A86">
        <v>38</v>
      </c>
      <c r="B86" t="s">
        <v>402</v>
      </c>
      <c r="C86" s="586">
        <v>46225</v>
      </c>
      <c r="D86" t="s">
        <v>307</v>
      </c>
      <c r="E86" t="s">
        <v>1105</v>
      </c>
      <c r="F86">
        <v>0</v>
      </c>
      <c r="G86" t="s">
        <v>1106</v>
      </c>
      <c r="H86" t="s">
        <v>17</v>
      </c>
      <c r="I86">
        <v>0</v>
      </c>
      <c r="J86">
        <v>0</v>
      </c>
      <c r="M86" t="s">
        <v>425</v>
      </c>
      <c r="N86">
        <v>1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 t="s">
        <v>2029</v>
      </c>
      <c r="W86">
        <v>0</v>
      </c>
      <c r="X86">
        <v>0</v>
      </c>
      <c r="Y86">
        <v>0</v>
      </c>
      <c r="Z86">
        <v>0</v>
      </c>
      <c r="AA86">
        <v>0</v>
      </c>
    </row>
    <row r="87" spans="1:27">
      <c r="A87">
        <v>38</v>
      </c>
      <c r="B87" t="s">
        <v>402</v>
      </c>
      <c r="C87" s="586">
        <v>46225</v>
      </c>
      <c r="D87" t="s">
        <v>307</v>
      </c>
      <c r="E87" t="s">
        <v>1109</v>
      </c>
      <c r="F87">
        <v>0</v>
      </c>
      <c r="G87" t="s">
        <v>1110</v>
      </c>
      <c r="H87" t="s">
        <v>258</v>
      </c>
      <c r="I87">
        <v>0</v>
      </c>
      <c r="J87">
        <v>0</v>
      </c>
      <c r="M87" t="s">
        <v>1946</v>
      </c>
      <c r="N87">
        <v>1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 t="s">
        <v>2030</v>
      </c>
      <c r="W87">
        <v>0</v>
      </c>
      <c r="X87">
        <v>0</v>
      </c>
      <c r="Y87">
        <v>0</v>
      </c>
      <c r="Z87">
        <v>0</v>
      </c>
      <c r="AA87">
        <v>0</v>
      </c>
    </row>
    <row r="88" spans="1:27">
      <c r="A88">
        <v>39</v>
      </c>
      <c r="B88" t="s">
        <v>575</v>
      </c>
      <c r="C88" s="586">
        <v>46225</v>
      </c>
      <c r="D88" t="s">
        <v>307</v>
      </c>
      <c r="E88" t="s">
        <v>1105</v>
      </c>
      <c r="F88">
        <v>0</v>
      </c>
      <c r="G88" t="s">
        <v>1106</v>
      </c>
      <c r="H88" t="s">
        <v>17</v>
      </c>
      <c r="I88">
        <v>0</v>
      </c>
      <c r="J88">
        <v>0</v>
      </c>
      <c r="M88" t="s">
        <v>425</v>
      </c>
      <c r="N88">
        <v>1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 t="s">
        <v>2031</v>
      </c>
      <c r="W88">
        <v>0</v>
      </c>
      <c r="X88">
        <v>0</v>
      </c>
      <c r="Y88">
        <v>0</v>
      </c>
      <c r="Z88">
        <v>0</v>
      </c>
      <c r="AA88">
        <v>0</v>
      </c>
    </row>
    <row r="89" spans="1:27">
      <c r="A89">
        <v>39</v>
      </c>
      <c r="B89" t="s">
        <v>575</v>
      </c>
      <c r="C89" s="586">
        <v>46225</v>
      </c>
      <c r="D89" t="s">
        <v>307</v>
      </c>
      <c r="E89" t="s">
        <v>1109</v>
      </c>
      <c r="F89">
        <v>0</v>
      </c>
      <c r="G89" t="s">
        <v>1110</v>
      </c>
      <c r="H89" t="s">
        <v>258</v>
      </c>
      <c r="I89">
        <v>0</v>
      </c>
      <c r="J89">
        <v>0</v>
      </c>
      <c r="M89" t="s">
        <v>1946</v>
      </c>
      <c r="N89">
        <v>1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 t="s">
        <v>2032</v>
      </c>
      <c r="W89">
        <v>0</v>
      </c>
      <c r="X89">
        <v>0</v>
      </c>
      <c r="Y89">
        <v>0</v>
      </c>
      <c r="Z89">
        <v>0</v>
      </c>
      <c r="AA89">
        <v>0</v>
      </c>
    </row>
    <row r="90" spans="1:27">
      <c r="A90">
        <v>40</v>
      </c>
      <c r="B90" t="s">
        <v>1210</v>
      </c>
      <c r="C90" s="586">
        <v>46225</v>
      </c>
      <c r="D90" t="s">
        <v>307</v>
      </c>
      <c r="E90" t="s">
        <v>1105</v>
      </c>
      <c r="F90">
        <v>0</v>
      </c>
      <c r="G90" t="s">
        <v>1106</v>
      </c>
      <c r="H90" t="s">
        <v>17</v>
      </c>
      <c r="I90">
        <v>0</v>
      </c>
      <c r="J90">
        <v>0</v>
      </c>
      <c r="M90" t="s">
        <v>425</v>
      </c>
      <c r="N90">
        <v>1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 t="s">
        <v>2033</v>
      </c>
      <c r="W90">
        <v>0</v>
      </c>
      <c r="X90">
        <v>0</v>
      </c>
      <c r="Y90">
        <v>0</v>
      </c>
      <c r="Z90">
        <v>0</v>
      </c>
      <c r="AA90">
        <v>0</v>
      </c>
    </row>
    <row r="91" spans="1:27">
      <c r="A91">
        <v>40</v>
      </c>
      <c r="B91" t="s">
        <v>1210</v>
      </c>
      <c r="C91" s="586">
        <v>46225</v>
      </c>
      <c r="D91" t="s">
        <v>307</v>
      </c>
      <c r="E91" t="s">
        <v>1109</v>
      </c>
      <c r="F91">
        <v>0</v>
      </c>
      <c r="G91" t="s">
        <v>1110</v>
      </c>
      <c r="H91" t="s">
        <v>258</v>
      </c>
      <c r="I91">
        <v>0</v>
      </c>
      <c r="J91">
        <v>0</v>
      </c>
      <c r="M91" t="s">
        <v>1946</v>
      </c>
      <c r="N91">
        <v>1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 t="s">
        <v>2034</v>
      </c>
      <c r="W91">
        <v>0</v>
      </c>
      <c r="X91">
        <v>0</v>
      </c>
      <c r="Y91">
        <v>0</v>
      </c>
      <c r="Z91">
        <v>0</v>
      </c>
      <c r="AA91">
        <v>0</v>
      </c>
    </row>
    <row r="92" spans="1:27">
      <c r="A92">
        <v>45</v>
      </c>
      <c r="B92" t="s">
        <v>401</v>
      </c>
      <c r="C92" s="586">
        <v>46225</v>
      </c>
      <c r="D92" t="s">
        <v>307</v>
      </c>
      <c r="E92" t="s">
        <v>1213</v>
      </c>
      <c r="F92">
        <v>1</v>
      </c>
      <c r="G92" t="s">
        <v>94</v>
      </c>
      <c r="H92" t="s">
        <v>86</v>
      </c>
      <c r="I92">
        <v>666</v>
      </c>
      <c r="J92">
        <v>12</v>
      </c>
      <c r="M92" t="s">
        <v>2035</v>
      </c>
      <c r="N92">
        <v>1</v>
      </c>
      <c r="O92">
        <v>0</v>
      </c>
      <c r="P92">
        <v>0</v>
      </c>
      <c r="Q92">
        <v>0</v>
      </c>
      <c r="R92">
        <v>0</v>
      </c>
      <c r="S92">
        <v>1</v>
      </c>
      <c r="T92">
        <v>666</v>
      </c>
      <c r="U92">
        <v>666</v>
      </c>
      <c r="V92" t="s">
        <v>2036</v>
      </c>
      <c r="W92">
        <v>1</v>
      </c>
      <c r="X92">
        <v>0</v>
      </c>
      <c r="Y92">
        <v>666</v>
      </c>
      <c r="Z92">
        <v>0</v>
      </c>
      <c r="AA92">
        <v>0</v>
      </c>
    </row>
    <row r="93" spans="1:27">
      <c r="A93">
        <v>45</v>
      </c>
      <c r="B93" t="s">
        <v>401</v>
      </c>
      <c r="C93" s="586">
        <v>46225</v>
      </c>
      <c r="D93" t="s">
        <v>307</v>
      </c>
      <c r="E93" t="s">
        <v>1273</v>
      </c>
      <c r="F93">
        <v>5</v>
      </c>
      <c r="G93" t="s">
        <v>9</v>
      </c>
      <c r="H93" t="s">
        <v>111</v>
      </c>
      <c r="I93">
        <v>81.167999999999978</v>
      </c>
      <c r="J93">
        <v>0.2</v>
      </c>
      <c r="M93" t="s">
        <v>2079</v>
      </c>
      <c r="N93">
        <v>1</v>
      </c>
      <c r="O93">
        <v>0</v>
      </c>
      <c r="P93">
        <v>0</v>
      </c>
      <c r="Q93">
        <v>0</v>
      </c>
      <c r="R93">
        <v>0</v>
      </c>
      <c r="S93">
        <v>5</v>
      </c>
      <c r="T93">
        <v>405.83999999999992</v>
      </c>
      <c r="U93">
        <v>405.83999999999992</v>
      </c>
      <c r="V93" t="s">
        <v>2848</v>
      </c>
      <c r="W93">
        <v>5</v>
      </c>
      <c r="X93">
        <v>0</v>
      </c>
      <c r="Y93">
        <v>81.167999999999978</v>
      </c>
      <c r="Z93">
        <v>0</v>
      </c>
      <c r="AA93">
        <v>0</v>
      </c>
    </row>
    <row r="94" spans="1:27">
      <c r="A94">
        <v>45</v>
      </c>
      <c r="B94" t="s">
        <v>401</v>
      </c>
      <c r="C94" s="586">
        <v>46225</v>
      </c>
      <c r="D94" t="s">
        <v>307</v>
      </c>
      <c r="E94" t="s">
        <v>1105</v>
      </c>
      <c r="F94">
        <v>1</v>
      </c>
      <c r="G94" t="s">
        <v>1106</v>
      </c>
      <c r="H94" t="s">
        <v>17</v>
      </c>
      <c r="I94">
        <v>0</v>
      </c>
      <c r="J94">
        <v>0</v>
      </c>
      <c r="M94" t="s">
        <v>425</v>
      </c>
      <c r="N94">
        <v>1</v>
      </c>
      <c r="O94">
        <v>0</v>
      </c>
      <c r="P94">
        <v>0</v>
      </c>
      <c r="Q94">
        <v>0</v>
      </c>
      <c r="R94">
        <v>0</v>
      </c>
      <c r="S94">
        <v>1</v>
      </c>
      <c r="T94">
        <v>0</v>
      </c>
      <c r="U94">
        <v>0</v>
      </c>
      <c r="V94" t="s">
        <v>2037</v>
      </c>
      <c r="W94">
        <v>1</v>
      </c>
      <c r="X94">
        <v>0</v>
      </c>
      <c r="Y94">
        <v>0</v>
      </c>
      <c r="Z94">
        <v>0</v>
      </c>
      <c r="AA94">
        <v>0</v>
      </c>
    </row>
    <row r="95" spans="1:27">
      <c r="A95">
        <v>45</v>
      </c>
      <c r="B95" t="s">
        <v>401</v>
      </c>
      <c r="C95" s="586">
        <v>46225</v>
      </c>
      <c r="D95" t="s">
        <v>307</v>
      </c>
      <c r="E95" t="s">
        <v>1109</v>
      </c>
      <c r="F95">
        <v>1071.8399999999999</v>
      </c>
      <c r="G95" t="s">
        <v>1110</v>
      </c>
      <c r="H95" t="s">
        <v>258</v>
      </c>
      <c r="I95">
        <v>0</v>
      </c>
      <c r="J95">
        <v>0</v>
      </c>
      <c r="M95" t="s">
        <v>1946</v>
      </c>
      <c r="N95">
        <v>1</v>
      </c>
      <c r="O95">
        <v>0</v>
      </c>
      <c r="P95">
        <v>0</v>
      </c>
      <c r="Q95">
        <v>0</v>
      </c>
      <c r="R95">
        <v>0</v>
      </c>
      <c r="S95">
        <v>1071.8399999999999</v>
      </c>
      <c r="T95">
        <v>0</v>
      </c>
      <c r="U95">
        <v>0</v>
      </c>
      <c r="V95" t="s">
        <v>2038</v>
      </c>
      <c r="W95">
        <v>1071.8399999999999</v>
      </c>
      <c r="X95">
        <v>0</v>
      </c>
      <c r="Y95">
        <v>0</v>
      </c>
      <c r="Z95">
        <v>0</v>
      </c>
      <c r="AA95">
        <v>0</v>
      </c>
    </row>
    <row r="96" spans="1:27">
      <c r="A96">
        <v>46</v>
      </c>
      <c r="B96" t="s">
        <v>532</v>
      </c>
      <c r="C96" s="586">
        <v>46225</v>
      </c>
      <c r="D96" t="s">
        <v>307</v>
      </c>
      <c r="E96" t="s">
        <v>1105</v>
      </c>
      <c r="F96">
        <v>0</v>
      </c>
      <c r="G96" t="s">
        <v>1106</v>
      </c>
      <c r="H96" t="s">
        <v>17</v>
      </c>
      <c r="I96">
        <v>0</v>
      </c>
      <c r="J96">
        <v>0</v>
      </c>
      <c r="M96" t="s">
        <v>425</v>
      </c>
      <c r="N96">
        <v>1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 t="s">
        <v>2040</v>
      </c>
      <c r="W96">
        <v>0</v>
      </c>
      <c r="X96">
        <v>0</v>
      </c>
      <c r="Y96">
        <v>0</v>
      </c>
      <c r="Z96">
        <v>0</v>
      </c>
      <c r="AA96">
        <v>0</v>
      </c>
    </row>
    <row r="97" spans="1:27">
      <c r="A97">
        <v>46</v>
      </c>
      <c r="B97" t="s">
        <v>532</v>
      </c>
      <c r="C97" s="586">
        <v>46225</v>
      </c>
      <c r="D97" t="s">
        <v>307</v>
      </c>
      <c r="E97" t="s">
        <v>1109</v>
      </c>
      <c r="F97">
        <v>0</v>
      </c>
      <c r="G97" t="s">
        <v>1110</v>
      </c>
      <c r="H97" t="s">
        <v>258</v>
      </c>
      <c r="I97">
        <v>0</v>
      </c>
      <c r="J97">
        <v>0</v>
      </c>
      <c r="M97" t="s">
        <v>1946</v>
      </c>
      <c r="N97">
        <v>1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 t="s">
        <v>2041</v>
      </c>
      <c r="W97">
        <v>0</v>
      </c>
      <c r="X97">
        <v>0</v>
      </c>
      <c r="Y97">
        <v>0</v>
      </c>
      <c r="Z97">
        <v>0</v>
      </c>
      <c r="AA97">
        <v>0</v>
      </c>
    </row>
    <row r="98" spans="1:27">
      <c r="A98">
        <v>47</v>
      </c>
      <c r="B98" t="s">
        <v>934</v>
      </c>
      <c r="C98" s="586">
        <v>46225</v>
      </c>
      <c r="D98" t="s">
        <v>307</v>
      </c>
      <c r="E98" t="s">
        <v>1313</v>
      </c>
      <c r="F98">
        <v>1</v>
      </c>
      <c r="G98" t="s">
        <v>6</v>
      </c>
      <c r="H98" t="s">
        <v>86</v>
      </c>
      <c r="I98">
        <v>611.40000000000009</v>
      </c>
      <c r="J98">
        <v>12</v>
      </c>
      <c r="M98" t="s">
        <v>2078</v>
      </c>
      <c r="N98">
        <v>1</v>
      </c>
      <c r="O98">
        <v>0</v>
      </c>
      <c r="P98">
        <v>0</v>
      </c>
      <c r="Q98">
        <v>0</v>
      </c>
      <c r="R98">
        <v>0</v>
      </c>
      <c r="S98">
        <v>1</v>
      </c>
      <c r="T98">
        <v>611.40000000000009</v>
      </c>
      <c r="U98">
        <v>611.40000000000009</v>
      </c>
      <c r="V98" t="s">
        <v>2849</v>
      </c>
      <c r="W98">
        <v>1</v>
      </c>
      <c r="X98">
        <v>0</v>
      </c>
      <c r="Y98">
        <v>611.40000000000009</v>
      </c>
      <c r="Z98">
        <v>0</v>
      </c>
      <c r="AA98">
        <v>0</v>
      </c>
    </row>
    <row r="99" spans="1:27">
      <c r="A99">
        <v>47</v>
      </c>
      <c r="B99" t="s">
        <v>934</v>
      </c>
      <c r="C99" s="586">
        <v>46225</v>
      </c>
      <c r="D99" t="s">
        <v>307</v>
      </c>
      <c r="E99" t="s">
        <v>1228</v>
      </c>
      <c r="F99">
        <v>1</v>
      </c>
      <c r="G99" t="s">
        <v>6</v>
      </c>
      <c r="H99" t="s">
        <v>86</v>
      </c>
      <c r="I99">
        <v>472</v>
      </c>
      <c r="J99">
        <v>10</v>
      </c>
      <c r="M99" t="s">
        <v>2045</v>
      </c>
      <c r="N99">
        <v>1</v>
      </c>
      <c r="O99">
        <v>0</v>
      </c>
      <c r="P99">
        <v>0</v>
      </c>
      <c r="Q99">
        <v>0</v>
      </c>
      <c r="R99">
        <v>0</v>
      </c>
      <c r="S99">
        <v>1</v>
      </c>
      <c r="T99">
        <v>472</v>
      </c>
      <c r="U99">
        <v>472</v>
      </c>
      <c r="V99" t="s">
        <v>2046</v>
      </c>
      <c r="W99">
        <v>1</v>
      </c>
      <c r="X99">
        <v>0</v>
      </c>
      <c r="Y99">
        <v>472</v>
      </c>
      <c r="Z99">
        <v>0</v>
      </c>
      <c r="AA99">
        <v>0</v>
      </c>
    </row>
    <row r="100" spans="1:27">
      <c r="A100">
        <v>47</v>
      </c>
      <c r="B100" t="s">
        <v>934</v>
      </c>
      <c r="C100" s="586">
        <v>46225</v>
      </c>
      <c r="D100" t="s">
        <v>307</v>
      </c>
      <c r="E100" t="s">
        <v>1149</v>
      </c>
      <c r="F100">
        <v>2</v>
      </c>
      <c r="G100" t="s">
        <v>9</v>
      </c>
      <c r="H100" t="s">
        <v>238</v>
      </c>
      <c r="I100">
        <v>346.03199999999998</v>
      </c>
      <c r="J100">
        <v>1</v>
      </c>
      <c r="M100" t="s">
        <v>1979</v>
      </c>
      <c r="N100">
        <v>1</v>
      </c>
      <c r="O100">
        <v>0</v>
      </c>
      <c r="P100">
        <v>0</v>
      </c>
      <c r="Q100">
        <v>0</v>
      </c>
      <c r="R100">
        <v>0</v>
      </c>
      <c r="S100">
        <v>2</v>
      </c>
      <c r="T100">
        <v>692.06399999999996</v>
      </c>
      <c r="U100">
        <v>692.06399999999996</v>
      </c>
      <c r="V100" t="s">
        <v>2850</v>
      </c>
      <c r="W100">
        <v>2</v>
      </c>
      <c r="X100">
        <v>0</v>
      </c>
      <c r="Y100">
        <v>346.03199999999998</v>
      </c>
      <c r="Z100">
        <v>0</v>
      </c>
      <c r="AA100">
        <v>0</v>
      </c>
    </row>
    <row r="101" spans="1:27">
      <c r="A101">
        <v>47</v>
      </c>
      <c r="B101" t="s">
        <v>934</v>
      </c>
      <c r="C101" s="586">
        <v>46225</v>
      </c>
      <c r="D101" t="s">
        <v>307</v>
      </c>
      <c r="E101" t="s">
        <v>1126</v>
      </c>
      <c r="F101">
        <v>20</v>
      </c>
      <c r="G101" t="s">
        <v>404</v>
      </c>
      <c r="H101" t="s">
        <v>235</v>
      </c>
      <c r="I101">
        <v>270</v>
      </c>
      <c r="J101">
        <v>1</v>
      </c>
      <c r="M101" t="s">
        <v>424</v>
      </c>
      <c r="N101">
        <v>1</v>
      </c>
      <c r="O101">
        <v>0</v>
      </c>
      <c r="P101">
        <v>0</v>
      </c>
      <c r="Q101">
        <v>0</v>
      </c>
      <c r="R101">
        <v>0</v>
      </c>
      <c r="S101">
        <v>20</v>
      </c>
      <c r="T101">
        <v>5400</v>
      </c>
      <c r="U101">
        <v>5400</v>
      </c>
      <c r="V101" t="s">
        <v>2048</v>
      </c>
      <c r="W101">
        <v>20</v>
      </c>
      <c r="X101">
        <v>0</v>
      </c>
      <c r="Y101">
        <v>270</v>
      </c>
      <c r="Z101">
        <v>0</v>
      </c>
      <c r="AA101">
        <v>0</v>
      </c>
    </row>
    <row r="102" spans="1:27">
      <c r="A102">
        <v>47</v>
      </c>
      <c r="B102" t="s">
        <v>934</v>
      </c>
      <c r="C102" s="586">
        <v>46225</v>
      </c>
      <c r="D102" t="s">
        <v>307</v>
      </c>
      <c r="E102" t="s">
        <v>1105</v>
      </c>
      <c r="F102">
        <v>22</v>
      </c>
      <c r="G102" t="s">
        <v>1106</v>
      </c>
      <c r="H102" t="s">
        <v>17</v>
      </c>
      <c r="I102">
        <v>0</v>
      </c>
      <c r="J102">
        <v>0</v>
      </c>
      <c r="M102" t="s">
        <v>425</v>
      </c>
      <c r="N102">
        <v>1</v>
      </c>
      <c r="O102">
        <v>0</v>
      </c>
      <c r="P102">
        <v>0</v>
      </c>
      <c r="Q102">
        <v>0</v>
      </c>
      <c r="R102">
        <v>0</v>
      </c>
      <c r="S102">
        <v>22</v>
      </c>
      <c r="T102">
        <v>0</v>
      </c>
      <c r="U102">
        <v>0</v>
      </c>
      <c r="V102" t="s">
        <v>2049</v>
      </c>
      <c r="W102">
        <v>22</v>
      </c>
      <c r="X102">
        <v>0</v>
      </c>
      <c r="Y102">
        <v>0</v>
      </c>
      <c r="Z102">
        <v>0</v>
      </c>
      <c r="AA102">
        <v>0</v>
      </c>
    </row>
    <row r="103" spans="1:27">
      <c r="A103">
        <v>47</v>
      </c>
      <c r="B103" t="s">
        <v>934</v>
      </c>
      <c r="C103" s="586">
        <v>46225</v>
      </c>
      <c r="D103" t="s">
        <v>307</v>
      </c>
      <c r="E103" t="s">
        <v>1109</v>
      </c>
      <c r="F103">
        <v>7175.4639999999999</v>
      </c>
      <c r="G103" t="s">
        <v>1110</v>
      </c>
      <c r="H103" t="s">
        <v>258</v>
      </c>
      <c r="I103">
        <v>0</v>
      </c>
      <c r="J103">
        <v>0</v>
      </c>
      <c r="M103" t="s">
        <v>1946</v>
      </c>
      <c r="N103">
        <v>1</v>
      </c>
      <c r="O103">
        <v>0</v>
      </c>
      <c r="P103">
        <v>0</v>
      </c>
      <c r="Q103">
        <v>0</v>
      </c>
      <c r="R103">
        <v>0</v>
      </c>
      <c r="S103">
        <v>7175.4639999999999</v>
      </c>
      <c r="T103">
        <v>0</v>
      </c>
      <c r="U103">
        <v>0</v>
      </c>
      <c r="V103" t="s">
        <v>2050</v>
      </c>
      <c r="W103">
        <v>7175.4639999999999</v>
      </c>
      <c r="X103">
        <v>0</v>
      </c>
      <c r="Y103">
        <v>0</v>
      </c>
      <c r="Z103">
        <v>0</v>
      </c>
      <c r="AA103">
        <v>0</v>
      </c>
    </row>
    <row r="104" spans="1:27">
      <c r="A104">
        <v>48</v>
      </c>
      <c r="B104" t="s">
        <v>495</v>
      </c>
      <c r="C104" s="586">
        <v>46225</v>
      </c>
      <c r="D104" t="s">
        <v>307</v>
      </c>
      <c r="E104" t="s">
        <v>1105</v>
      </c>
      <c r="F104">
        <v>0</v>
      </c>
      <c r="G104" t="s">
        <v>1106</v>
      </c>
      <c r="H104" t="s">
        <v>17</v>
      </c>
      <c r="I104">
        <v>0</v>
      </c>
      <c r="J104">
        <v>0</v>
      </c>
      <c r="M104" t="s">
        <v>425</v>
      </c>
      <c r="N104">
        <v>1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 t="s">
        <v>2051</v>
      </c>
      <c r="W104">
        <v>0</v>
      </c>
      <c r="X104">
        <v>0</v>
      </c>
      <c r="Y104">
        <v>0</v>
      </c>
      <c r="Z104">
        <v>0</v>
      </c>
      <c r="AA104">
        <v>0</v>
      </c>
    </row>
    <row r="105" spans="1:27">
      <c r="A105">
        <v>48</v>
      </c>
      <c r="B105" t="s">
        <v>495</v>
      </c>
      <c r="C105" s="586">
        <v>46225</v>
      </c>
      <c r="D105" t="s">
        <v>307</v>
      </c>
      <c r="E105" t="s">
        <v>1109</v>
      </c>
      <c r="F105">
        <v>0</v>
      </c>
      <c r="G105" t="s">
        <v>1110</v>
      </c>
      <c r="H105" t="s">
        <v>258</v>
      </c>
      <c r="I105">
        <v>0</v>
      </c>
      <c r="J105">
        <v>0</v>
      </c>
      <c r="M105" t="s">
        <v>1946</v>
      </c>
      <c r="N105">
        <v>1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 t="s">
        <v>2052</v>
      </c>
      <c r="W105">
        <v>0</v>
      </c>
      <c r="X105">
        <v>0</v>
      </c>
      <c r="Y105">
        <v>0</v>
      </c>
      <c r="Z105">
        <v>0</v>
      </c>
      <c r="AA105">
        <v>0</v>
      </c>
    </row>
    <row r="106" spans="1:27">
      <c r="A106">
        <v>49</v>
      </c>
      <c r="B106" t="s">
        <v>1241</v>
      </c>
      <c r="C106" s="586">
        <v>46225</v>
      </c>
      <c r="D106" t="s">
        <v>307</v>
      </c>
      <c r="E106" t="s">
        <v>1126</v>
      </c>
      <c r="F106">
        <v>15</v>
      </c>
      <c r="G106" t="s">
        <v>404</v>
      </c>
      <c r="H106" t="s">
        <v>235</v>
      </c>
      <c r="I106">
        <v>270</v>
      </c>
      <c r="J106">
        <v>1</v>
      </c>
      <c r="M106" t="s">
        <v>424</v>
      </c>
      <c r="N106">
        <v>1</v>
      </c>
      <c r="O106">
        <v>0</v>
      </c>
      <c r="P106">
        <v>0</v>
      </c>
      <c r="Q106">
        <v>0</v>
      </c>
      <c r="R106">
        <v>0</v>
      </c>
      <c r="S106">
        <v>15</v>
      </c>
      <c r="T106">
        <v>4050</v>
      </c>
      <c r="U106">
        <v>4050</v>
      </c>
      <c r="V106" t="s">
        <v>2053</v>
      </c>
      <c r="W106">
        <v>15</v>
      </c>
      <c r="X106">
        <v>0</v>
      </c>
      <c r="Y106">
        <v>270</v>
      </c>
      <c r="Z106">
        <v>0</v>
      </c>
      <c r="AA106">
        <v>0</v>
      </c>
    </row>
    <row r="107" spans="1:27">
      <c r="A107">
        <v>49</v>
      </c>
      <c r="B107" t="s">
        <v>1241</v>
      </c>
      <c r="C107" s="586">
        <v>46225</v>
      </c>
      <c r="D107" t="s">
        <v>307</v>
      </c>
      <c r="E107" t="s">
        <v>1105</v>
      </c>
      <c r="F107">
        <v>15</v>
      </c>
      <c r="G107" t="s">
        <v>1106</v>
      </c>
      <c r="H107" t="s">
        <v>17</v>
      </c>
      <c r="I107">
        <v>0</v>
      </c>
      <c r="J107">
        <v>0</v>
      </c>
      <c r="M107" t="s">
        <v>425</v>
      </c>
      <c r="N107">
        <v>1</v>
      </c>
      <c r="O107">
        <v>0</v>
      </c>
      <c r="P107">
        <v>0</v>
      </c>
      <c r="Q107">
        <v>0</v>
      </c>
      <c r="R107">
        <v>0</v>
      </c>
      <c r="S107">
        <v>15</v>
      </c>
      <c r="T107">
        <v>0</v>
      </c>
      <c r="U107">
        <v>0</v>
      </c>
      <c r="V107" t="s">
        <v>2054</v>
      </c>
      <c r="W107">
        <v>15</v>
      </c>
      <c r="X107">
        <v>0</v>
      </c>
      <c r="Y107">
        <v>0</v>
      </c>
      <c r="Z107">
        <v>0</v>
      </c>
      <c r="AA107">
        <v>0</v>
      </c>
    </row>
    <row r="108" spans="1:27">
      <c r="A108">
        <v>49</v>
      </c>
      <c r="B108" t="s">
        <v>1241</v>
      </c>
      <c r="C108" s="586">
        <v>46225</v>
      </c>
      <c r="D108" t="s">
        <v>307</v>
      </c>
      <c r="E108" t="s">
        <v>1109</v>
      </c>
      <c r="F108">
        <v>4050</v>
      </c>
      <c r="G108" t="s">
        <v>1110</v>
      </c>
      <c r="H108" t="s">
        <v>258</v>
      </c>
      <c r="I108">
        <v>0</v>
      </c>
      <c r="J108">
        <v>0</v>
      </c>
      <c r="M108" t="s">
        <v>1946</v>
      </c>
      <c r="N108">
        <v>1</v>
      </c>
      <c r="O108">
        <v>0</v>
      </c>
      <c r="P108">
        <v>0</v>
      </c>
      <c r="Q108">
        <v>0</v>
      </c>
      <c r="R108">
        <v>0</v>
      </c>
      <c r="S108">
        <v>4050</v>
      </c>
      <c r="T108">
        <v>0</v>
      </c>
      <c r="U108">
        <v>0</v>
      </c>
      <c r="V108" t="s">
        <v>2055</v>
      </c>
      <c r="W108">
        <v>4050</v>
      </c>
      <c r="X108">
        <v>0</v>
      </c>
      <c r="Y108">
        <v>0</v>
      </c>
      <c r="Z108">
        <v>0</v>
      </c>
      <c r="AA108">
        <v>0</v>
      </c>
    </row>
    <row r="109" spans="1:27">
      <c r="A109">
        <v>50</v>
      </c>
      <c r="B109" t="s">
        <v>936</v>
      </c>
      <c r="C109" s="586">
        <v>46225</v>
      </c>
      <c r="D109" t="s">
        <v>307</v>
      </c>
      <c r="E109" t="s">
        <v>1231</v>
      </c>
      <c r="F109">
        <v>5</v>
      </c>
      <c r="G109" t="s">
        <v>1232</v>
      </c>
      <c r="H109" t="s">
        <v>421</v>
      </c>
      <c r="I109">
        <v>210</v>
      </c>
      <c r="J109">
        <v>1.8</v>
      </c>
      <c r="M109" t="s">
        <v>2047</v>
      </c>
      <c r="N109">
        <v>1</v>
      </c>
      <c r="O109">
        <v>0</v>
      </c>
      <c r="P109">
        <v>0</v>
      </c>
      <c r="Q109">
        <v>0</v>
      </c>
      <c r="R109">
        <v>0</v>
      </c>
      <c r="S109">
        <v>5</v>
      </c>
      <c r="T109">
        <v>1050</v>
      </c>
      <c r="U109">
        <v>1050</v>
      </c>
      <c r="V109" t="s">
        <v>2851</v>
      </c>
      <c r="W109">
        <v>5</v>
      </c>
      <c r="X109">
        <v>0</v>
      </c>
      <c r="Y109">
        <v>210</v>
      </c>
      <c r="Z109">
        <v>0</v>
      </c>
      <c r="AA109">
        <v>0</v>
      </c>
    </row>
    <row r="110" spans="1:27">
      <c r="A110">
        <v>50</v>
      </c>
      <c r="B110" t="s">
        <v>936</v>
      </c>
      <c r="C110" s="586">
        <v>46225</v>
      </c>
      <c r="D110" t="s">
        <v>307</v>
      </c>
      <c r="E110" t="s">
        <v>1126</v>
      </c>
      <c r="F110">
        <v>15</v>
      </c>
      <c r="G110" t="s">
        <v>404</v>
      </c>
      <c r="H110" t="s">
        <v>235</v>
      </c>
      <c r="I110">
        <v>270</v>
      </c>
      <c r="J110">
        <v>1</v>
      </c>
      <c r="M110" t="s">
        <v>424</v>
      </c>
      <c r="N110">
        <v>1</v>
      </c>
      <c r="O110">
        <v>0</v>
      </c>
      <c r="P110">
        <v>0</v>
      </c>
      <c r="Q110">
        <v>0</v>
      </c>
      <c r="R110">
        <v>0</v>
      </c>
      <c r="S110">
        <v>15</v>
      </c>
      <c r="T110">
        <v>4050</v>
      </c>
      <c r="U110">
        <v>4050</v>
      </c>
      <c r="V110" t="s">
        <v>2852</v>
      </c>
      <c r="W110">
        <v>15</v>
      </c>
      <c r="X110">
        <v>0</v>
      </c>
      <c r="Y110">
        <v>270</v>
      </c>
      <c r="Z110">
        <v>0</v>
      </c>
      <c r="AA110">
        <v>0</v>
      </c>
    </row>
    <row r="111" spans="1:27">
      <c r="A111">
        <v>50</v>
      </c>
      <c r="B111" t="s">
        <v>936</v>
      </c>
      <c r="C111" s="586">
        <v>46225</v>
      </c>
      <c r="D111" t="s">
        <v>307</v>
      </c>
      <c r="E111" t="s">
        <v>1105</v>
      </c>
      <c r="F111">
        <v>15</v>
      </c>
      <c r="G111" t="s">
        <v>1106</v>
      </c>
      <c r="H111" t="s">
        <v>17</v>
      </c>
      <c r="I111">
        <v>0</v>
      </c>
      <c r="J111">
        <v>0</v>
      </c>
      <c r="M111" t="s">
        <v>425</v>
      </c>
      <c r="N111">
        <v>1</v>
      </c>
      <c r="O111">
        <v>0</v>
      </c>
      <c r="P111">
        <v>0</v>
      </c>
      <c r="Q111">
        <v>0</v>
      </c>
      <c r="R111">
        <v>0</v>
      </c>
      <c r="S111">
        <v>15</v>
      </c>
      <c r="T111">
        <v>0</v>
      </c>
      <c r="U111">
        <v>0</v>
      </c>
      <c r="V111" t="s">
        <v>2056</v>
      </c>
      <c r="W111">
        <v>15</v>
      </c>
      <c r="X111">
        <v>0</v>
      </c>
      <c r="Y111">
        <v>0</v>
      </c>
      <c r="Z111">
        <v>0</v>
      </c>
      <c r="AA111">
        <v>0</v>
      </c>
    </row>
    <row r="112" spans="1:27">
      <c r="A112">
        <v>50</v>
      </c>
      <c r="B112" t="s">
        <v>936</v>
      </c>
      <c r="C112" s="586">
        <v>46225</v>
      </c>
      <c r="D112" t="s">
        <v>307</v>
      </c>
      <c r="E112" t="s">
        <v>1109</v>
      </c>
      <c r="F112">
        <v>5100</v>
      </c>
      <c r="G112" t="s">
        <v>1110</v>
      </c>
      <c r="H112" t="s">
        <v>258</v>
      </c>
      <c r="I112">
        <v>0</v>
      </c>
      <c r="J112">
        <v>0</v>
      </c>
      <c r="M112" t="s">
        <v>1946</v>
      </c>
      <c r="N112">
        <v>1</v>
      </c>
      <c r="O112">
        <v>0</v>
      </c>
      <c r="P112">
        <v>0</v>
      </c>
      <c r="Q112">
        <v>0</v>
      </c>
      <c r="R112">
        <v>0</v>
      </c>
      <c r="S112">
        <v>5100</v>
      </c>
      <c r="T112">
        <v>0</v>
      </c>
      <c r="U112">
        <v>0</v>
      </c>
      <c r="V112" t="s">
        <v>2057</v>
      </c>
      <c r="W112">
        <v>5100</v>
      </c>
      <c r="X112">
        <v>0</v>
      </c>
      <c r="Y112">
        <v>0</v>
      </c>
      <c r="Z112">
        <v>0</v>
      </c>
      <c r="AA112">
        <v>0</v>
      </c>
    </row>
    <row r="113" spans="1:27">
      <c r="A113">
        <v>51</v>
      </c>
      <c r="B113" t="s">
        <v>1005</v>
      </c>
      <c r="C113" s="586">
        <v>46225</v>
      </c>
      <c r="D113" t="s">
        <v>307</v>
      </c>
      <c r="E113" t="s">
        <v>1105</v>
      </c>
      <c r="F113">
        <v>0</v>
      </c>
      <c r="G113" t="s">
        <v>1106</v>
      </c>
      <c r="H113" t="s">
        <v>17</v>
      </c>
      <c r="I113">
        <v>0</v>
      </c>
      <c r="J113">
        <v>0</v>
      </c>
      <c r="M113" t="s">
        <v>425</v>
      </c>
      <c r="N113">
        <v>1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 t="s">
        <v>2058</v>
      </c>
      <c r="W113">
        <v>0</v>
      </c>
      <c r="X113">
        <v>0</v>
      </c>
      <c r="Y113">
        <v>0</v>
      </c>
      <c r="Z113">
        <v>0</v>
      </c>
      <c r="AA113">
        <v>0</v>
      </c>
    </row>
    <row r="114" spans="1:27">
      <c r="A114">
        <v>51</v>
      </c>
      <c r="B114" t="s">
        <v>1005</v>
      </c>
      <c r="C114" s="586">
        <v>46225</v>
      </c>
      <c r="D114" t="s">
        <v>307</v>
      </c>
      <c r="E114" t="s">
        <v>1109</v>
      </c>
      <c r="F114">
        <v>0</v>
      </c>
      <c r="G114" t="s">
        <v>1110</v>
      </c>
      <c r="H114" t="s">
        <v>258</v>
      </c>
      <c r="I114">
        <v>0</v>
      </c>
      <c r="J114">
        <v>0</v>
      </c>
      <c r="M114" t="s">
        <v>1946</v>
      </c>
      <c r="N114">
        <v>1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 t="s">
        <v>2059</v>
      </c>
      <c r="W114">
        <v>0</v>
      </c>
      <c r="X114">
        <v>0</v>
      </c>
      <c r="Y114">
        <v>0</v>
      </c>
      <c r="Z114">
        <v>0</v>
      </c>
      <c r="AA114">
        <v>0</v>
      </c>
    </row>
    <row r="115" spans="1:27">
      <c r="A115">
        <v>52</v>
      </c>
      <c r="B115" t="s">
        <v>122</v>
      </c>
      <c r="C115" s="586">
        <v>46225</v>
      </c>
      <c r="D115" t="s">
        <v>307</v>
      </c>
      <c r="E115" t="s">
        <v>1113</v>
      </c>
      <c r="F115">
        <v>5</v>
      </c>
      <c r="G115" t="s">
        <v>94</v>
      </c>
      <c r="H115" t="s">
        <v>86</v>
      </c>
      <c r="I115">
        <v>666</v>
      </c>
      <c r="J115">
        <v>12</v>
      </c>
      <c r="M115" t="s">
        <v>1943</v>
      </c>
      <c r="N115">
        <v>1</v>
      </c>
      <c r="O115">
        <v>0</v>
      </c>
      <c r="P115">
        <v>0</v>
      </c>
      <c r="Q115">
        <v>0</v>
      </c>
      <c r="R115">
        <v>0</v>
      </c>
      <c r="S115">
        <v>5</v>
      </c>
      <c r="T115">
        <v>3330</v>
      </c>
      <c r="U115">
        <v>3330</v>
      </c>
      <c r="V115" t="s">
        <v>2060</v>
      </c>
      <c r="W115">
        <v>5</v>
      </c>
      <c r="X115">
        <v>0</v>
      </c>
      <c r="Y115">
        <v>666</v>
      </c>
      <c r="Z115">
        <v>0</v>
      </c>
      <c r="AA115">
        <v>0</v>
      </c>
    </row>
    <row r="116" spans="1:27">
      <c r="A116">
        <v>52</v>
      </c>
      <c r="B116" t="s">
        <v>122</v>
      </c>
      <c r="C116" s="586">
        <v>46225</v>
      </c>
      <c r="D116" t="s">
        <v>307</v>
      </c>
      <c r="E116" t="s">
        <v>1105</v>
      </c>
      <c r="F116">
        <v>0</v>
      </c>
      <c r="G116" t="s">
        <v>1106</v>
      </c>
      <c r="H116" t="s">
        <v>17</v>
      </c>
      <c r="I116">
        <v>0</v>
      </c>
      <c r="J116">
        <v>0</v>
      </c>
      <c r="M116" t="s">
        <v>425</v>
      </c>
      <c r="N116">
        <v>1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 t="s">
        <v>2061</v>
      </c>
      <c r="W116">
        <v>0</v>
      </c>
      <c r="X116">
        <v>0</v>
      </c>
      <c r="Y116">
        <v>0</v>
      </c>
      <c r="Z116">
        <v>0</v>
      </c>
      <c r="AA116">
        <v>0</v>
      </c>
    </row>
    <row r="117" spans="1:27">
      <c r="A117">
        <v>52</v>
      </c>
      <c r="B117" t="s">
        <v>122</v>
      </c>
      <c r="C117" s="586">
        <v>46225</v>
      </c>
      <c r="D117" t="s">
        <v>307</v>
      </c>
      <c r="E117" t="s">
        <v>1109</v>
      </c>
      <c r="F117">
        <v>3330</v>
      </c>
      <c r="G117" t="s">
        <v>1110</v>
      </c>
      <c r="H117" t="s">
        <v>258</v>
      </c>
      <c r="I117">
        <v>0</v>
      </c>
      <c r="J117">
        <v>0</v>
      </c>
      <c r="M117" t="s">
        <v>1946</v>
      </c>
      <c r="N117">
        <v>1</v>
      </c>
      <c r="O117">
        <v>0</v>
      </c>
      <c r="P117">
        <v>0</v>
      </c>
      <c r="Q117">
        <v>0</v>
      </c>
      <c r="R117">
        <v>0</v>
      </c>
      <c r="S117">
        <v>3330</v>
      </c>
      <c r="T117">
        <v>0</v>
      </c>
      <c r="U117">
        <v>0</v>
      </c>
      <c r="V117" t="s">
        <v>2062</v>
      </c>
      <c r="W117">
        <v>3330</v>
      </c>
      <c r="X117">
        <v>0</v>
      </c>
      <c r="Y117">
        <v>0</v>
      </c>
      <c r="Z117">
        <v>0</v>
      </c>
      <c r="AA117">
        <v>0</v>
      </c>
    </row>
    <row r="118" spans="1:27">
      <c r="A118">
        <v>53</v>
      </c>
      <c r="B118" t="s">
        <v>412</v>
      </c>
      <c r="C118" s="586">
        <v>46225</v>
      </c>
      <c r="D118" t="s">
        <v>307</v>
      </c>
      <c r="E118" t="s">
        <v>1105</v>
      </c>
      <c r="F118">
        <v>0</v>
      </c>
      <c r="G118" t="s">
        <v>1106</v>
      </c>
      <c r="H118" t="s">
        <v>17</v>
      </c>
      <c r="I118">
        <v>0</v>
      </c>
      <c r="J118">
        <v>0</v>
      </c>
      <c r="M118" t="s">
        <v>425</v>
      </c>
      <c r="N118">
        <v>1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 t="s">
        <v>2063</v>
      </c>
      <c r="W118">
        <v>0</v>
      </c>
      <c r="X118">
        <v>0</v>
      </c>
      <c r="Y118">
        <v>0</v>
      </c>
      <c r="Z118">
        <v>0</v>
      </c>
      <c r="AA118">
        <v>0</v>
      </c>
    </row>
    <row r="119" spans="1:27">
      <c r="A119">
        <v>53</v>
      </c>
      <c r="B119" t="s">
        <v>412</v>
      </c>
      <c r="C119" s="586">
        <v>46225</v>
      </c>
      <c r="D119" t="s">
        <v>307</v>
      </c>
      <c r="E119" t="s">
        <v>1109</v>
      </c>
      <c r="F119">
        <v>0</v>
      </c>
      <c r="G119" t="s">
        <v>1110</v>
      </c>
      <c r="H119" t="s">
        <v>258</v>
      </c>
      <c r="I119">
        <v>0</v>
      </c>
      <c r="J119">
        <v>0</v>
      </c>
      <c r="M119" t="s">
        <v>1946</v>
      </c>
      <c r="N119">
        <v>1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 t="s">
        <v>2064</v>
      </c>
      <c r="W119">
        <v>0</v>
      </c>
      <c r="X119">
        <v>0</v>
      </c>
      <c r="Y119">
        <v>0</v>
      </c>
      <c r="Z119">
        <v>0</v>
      </c>
      <c r="AA119">
        <v>0</v>
      </c>
    </row>
    <row r="120" spans="1:27">
      <c r="A120">
        <v>54</v>
      </c>
      <c r="B120" t="s">
        <v>315</v>
      </c>
      <c r="C120" s="586">
        <v>46225</v>
      </c>
      <c r="D120" t="s">
        <v>307</v>
      </c>
      <c r="E120" t="s">
        <v>1105</v>
      </c>
      <c r="F120">
        <v>0</v>
      </c>
      <c r="G120" t="s">
        <v>1106</v>
      </c>
      <c r="H120" t="s">
        <v>17</v>
      </c>
      <c r="I120">
        <v>0</v>
      </c>
      <c r="J120">
        <v>0</v>
      </c>
      <c r="M120" t="s">
        <v>425</v>
      </c>
      <c r="N120">
        <v>1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 t="s">
        <v>2065</v>
      </c>
      <c r="W120">
        <v>0</v>
      </c>
      <c r="X120">
        <v>0</v>
      </c>
      <c r="Y120">
        <v>0</v>
      </c>
      <c r="Z120">
        <v>0</v>
      </c>
      <c r="AA120">
        <v>0</v>
      </c>
    </row>
    <row r="121" spans="1:27">
      <c r="A121">
        <v>54</v>
      </c>
      <c r="B121" t="s">
        <v>315</v>
      </c>
      <c r="C121" s="586">
        <v>46225</v>
      </c>
      <c r="D121" t="s">
        <v>307</v>
      </c>
      <c r="E121" t="s">
        <v>1109</v>
      </c>
      <c r="F121">
        <v>0</v>
      </c>
      <c r="G121" t="s">
        <v>1110</v>
      </c>
      <c r="H121" t="s">
        <v>258</v>
      </c>
      <c r="I121">
        <v>0</v>
      </c>
      <c r="J121">
        <v>0</v>
      </c>
      <c r="M121" t="s">
        <v>1946</v>
      </c>
      <c r="N121">
        <v>1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 t="s">
        <v>2066</v>
      </c>
      <c r="W121">
        <v>0</v>
      </c>
      <c r="X121">
        <v>0</v>
      </c>
      <c r="Y121">
        <v>0</v>
      </c>
      <c r="Z121">
        <v>0</v>
      </c>
      <c r="AA121">
        <v>0</v>
      </c>
    </row>
    <row r="122" spans="1:27">
      <c r="A122">
        <v>55</v>
      </c>
      <c r="B122" t="s">
        <v>165</v>
      </c>
      <c r="C122" s="586">
        <v>46225</v>
      </c>
      <c r="D122" t="s">
        <v>307</v>
      </c>
      <c r="E122" t="s">
        <v>1105</v>
      </c>
      <c r="F122">
        <v>0</v>
      </c>
      <c r="G122" t="s">
        <v>1106</v>
      </c>
      <c r="H122" t="s">
        <v>17</v>
      </c>
      <c r="I122">
        <v>0</v>
      </c>
      <c r="J122">
        <v>0</v>
      </c>
      <c r="M122" t="s">
        <v>425</v>
      </c>
      <c r="N122">
        <v>1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 t="s">
        <v>2067</v>
      </c>
      <c r="W122">
        <v>0</v>
      </c>
      <c r="X122">
        <v>0</v>
      </c>
      <c r="Y122">
        <v>0</v>
      </c>
      <c r="Z122">
        <v>0</v>
      </c>
      <c r="AA122">
        <v>0</v>
      </c>
    </row>
    <row r="123" spans="1:27">
      <c r="A123">
        <v>55</v>
      </c>
      <c r="B123" t="s">
        <v>165</v>
      </c>
      <c r="C123" s="586">
        <v>46225</v>
      </c>
      <c r="D123" t="s">
        <v>307</v>
      </c>
      <c r="E123" t="s">
        <v>1109</v>
      </c>
      <c r="F123">
        <v>0</v>
      </c>
      <c r="G123" t="s">
        <v>1110</v>
      </c>
      <c r="H123" t="s">
        <v>258</v>
      </c>
      <c r="I123">
        <v>0</v>
      </c>
      <c r="J123">
        <v>0</v>
      </c>
      <c r="M123" t="s">
        <v>1946</v>
      </c>
      <c r="N123">
        <v>1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 t="s">
        <v>2068</v>
      </c>
      <c r="W123">
        <v>0</v>
      </c>
      <c r="X123">
        <v>0</v>
      </c>
      <c r="Y123">
        <v>0</v>
      </c>
      <c r="Z123">
        <v>0</v>
      </c>
      <c r="AA123">
        <v>0</v>
      </c>
    </row>
    <row r="124" spans="1:27">
      <c r="A124">
        <v>56</v>
      </c>
      <c r="B124" t="s">
        <v>810</v>
      </c>
      <c r="C124" s="586">
        <v>46225</v>
      </c>
      <c r="D124" t="s">
        <v>307</v>
      </c>
      <c r="E124" t="s">
        <v>1105</v>
      </c>
      <c r="F124">
        <v>0</v>
      </c>
      <c r="G124" t="s">
        <v>1106</v>
      </c>
      <c r="H124" t="s">
        <v>17</v>
      </c>
      <c r="I124">
        <v>0</v>
      </c>
      <c r="J124">
        <v>0</v>
      </c>
      <c r="M124" t="s">
        <v>425</v>
      </c>
      <c r="N124">
        <v>1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 t="s">
        <v>2069</v>
      </c>
      <c r="W124">
        <v>0</v>
      </c>
      <c r="X124">
        <v>0</v>
      </c>
      <c r="Y124">
        <v>0</v>
      </c>
      <c r="Z124">
        <v>0</v>
      </c>
      <c r="AA124">
        <v>0</v>
      </c>
    </row>
    <row r="125" spans="1:27">
      <c r="A125">
        <v>56</v>
      </c>
      <c r="B125" t="s">
        <v>810</v>
      </c>
      <c r="C125" s="586">
        <v>46225</v>
      </c>
      <c r="D125" t="s">
        <v>307</v>
      </c>
      <c r="E125" t="s">
        <v>1109</v>
      </c>
      <c r="F125">
        <v>0</v>
      </c>
      <c r="G125" t="s">
        <v>1110</v>
      </c>
      <c r="H125" t="s">
        <v>258</v>
      </c>
      <c r="I125">
        <v>0</v>
      </c>
      <c r="J125">
        <v>0</v>
      </c>
      <c r="M125" t="s">
        <v>1946</v>
      </c>
      <c r="N125">
        <v>1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 t="s">
        <v>2070</v>
      </c>
      <c r="W125">
        <v>0</v>
      </c>
      <c r="X125">
        <v>0</v>
      </c>
      <c r="Y125">
        <v>0</v>
      </c>
      <c r="Z125">
        <v>0</v>
      </c>
      <c r="AA125">
        <v>0</v>
      </c>
    </row>
    <row r="126" spans="1:27">
      <c r="A126">
        <v>57</v>
      </c>
      <c r="B126" t="s">
        <v>582</v>
      </c>
      <c r="C126" s="586">
        <v>46225</v>
      </c>
      <c r="D126" t="s">
        <v>307</v>
      </c>
      <c r="E126" t="s">
        <v>1105</v>
      </c>
      <c r="F126">
        <v>0</v>
      </c>
      <c r="G126" t="s">
        <v>1106</v>
      </c>
      <c r="H126" t="s">
        <v>17</v>
      </c>
      <c r="I126">
        <v>0</v>
      </c>
      <c r="J126">
        <v>0</v>
      </c>
      <c r="M126" t="s">
        <v>425</v>
      </c>
      <c r="N126">
        <v>1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 t="s">
        <v>2071</v>
      </c>
      <c r="W126">
        <v>0</v>
      </c>
      <c r="X126">
        <v>0</v>
      </c>
      <c r="Y126">
        <v>0</v>
      </c>
      <c r="Z126">
        <v>0</v>
      </c>
      <c r="AA126">
        <v>0</v>
      </c>
    </row>
    <row r="127" spans="1:27">
      <c r="A127">
        <v>57</v>
      </c>
      <c r="B127" t="s">
        <v>582</v>
      </c>
      <c r="C127" s="586">
        <v>46225</v>
      </c>
      <c r="D127" t="s">
        <v>307</v>
      </c>
      <c r="E127" t="s">
        <v>1109</v>
      </c>
      <c r="F127">
        <v>0</v>
      </c>
      <c r="G127" t="s">
        <v>1110</v>
      </c>
      <c r="H127" t="s">
        <v>258</v>
      </c>
      <c r="I127">
        <v>0</v>
      </c>
      <c r="J127">
        <v>0</v>
      </c>
      <c r="M127" t="s">
        <v>1946</v>
      </c>
      <c r="N127">
        <v>1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 t="s">
        <v>2072</v>
      </c>
      <c r="W127">
        <v>0</v>
      </c>
      <c r="X127">
        <v>0</v>
      </c>
      <c r="Y127">
        <v>0</v>
      </c>
      <c r="Z127">
        <v>0</v>
      </c>
      <c r="AA127">
        <v>0</v>
      </c>
    </row>
    <row r="128" spans="1:27">
      <c r="A128">
        <v>63</v>
      </c>
      <c r="B128" t="s">
        <v>1062</v>
      </c>
      <c r="C128" s="586">
        <v>46225</v>
      </c>
      <c r="D128" t="s">
        <v>307</v>
      </c>
      <c r="E128" t="s">
        <v>1262</v>
      </c>
      <c r="F128">
        <v>0</v>
      </c>
      <c r="G128" t="s">
        <v>9</v>
      </c>
      <c r="H128" t="s">
        <v>215</v>
      </c>
      <c r="I128">
        <v>0</v>
      </c>
      <c r="J128">
        <v>0.08</v>
      </c>
      <c r="M128" t="s">
        <v>2073</v>
      </c>
      <c r="N128">
        <v>1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 t="s">
        <v>2074</v>
      </c>
      <c r="W128">
        <v>0</v>
      </c>
      <c r="X128">
        <v>0</v>
      </c>
      <c r="Y128">
        <v>0</v>
      </c>
      <c r="Z128">
        <v>0</v>
      </c>
      <c r="AA128">
        <v>0</v>
      </c>
    </row>
    <row r="129" spans="1:27">
      <c r="A129">
        <v>63</v>
      </c>
      <c r="B129" t="s">
        <v>1062</v>
      </c>
      <c r="C129" s="586">
        <v>46225</v>
      </c>
      <c r="D129" t="s">
        <v>307</v>
      </c>
      <c r="E129" t="s">
        <v>1105</v>
      </c>
      <c r="F129">
        <v>0</v>
      </c>
      <c r="G129" t="s">
        <v>1106</v>
      </c>
      <c r="H129" t="s">
        <v>17</v>
      </c>
      <c r="I129">
        <v>0</v>
      </c>
      <c r="J129">
        <v>0</v>
      </c>
      <c r="M129" t="s">
        <v>425</v>
      </c>
      <c r="N129">
        <v>1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 t="s">
        <v>2075</v>
      </c>
      <c r="W129">
        <v>0</v>
      </c>
      <c r="X129">
        <v>0</v>
      </c>
      <c r="Y129">
        <v>0</v>
      </c>
      <c r="Z129">
        <v>0</v>
      </c>
      <c r="AA129">
        <v>0</v>
      </c>
    </row>
    <row r="130" spans="1:27">
      <c r="A130">
        <v>63</v>
      </c>
      <c r="B130" t="s">
        <v>1062</v>
      </c>
      <c r="C130" s="586">
        <v>46225</v>
      </c>
      <c r="D130" t="s">
        <v>307</v>
      </c>
      <c r="E130" t="s">
        <v>1109</v>
      </c>
      <c r="F130">
        <v>0</v>
      </c>
      <c r="G130" t="s">
        <v>1110</v>
      </c>
      <c r="H130" t="s">
        <v>258</v>
      </c>
      <c r="I130">
        <v>0</v>
      </c>
      <c r="J130">
        <v>0</v>
      </c>
      <c r="M130" t="s">
        <v>1946</v>
      </c>
      <c r="N130">
        <v>1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 t="s">
        <v>2076</v>
      </c>
      <c r="W130">
        <v>0</v>
      </c>
      <c r="X130">
        <v>0</v>
      </c>
      <c r="Y130">
        <v>0</v>
      </c>
      <c r="Z130">
        <v>0</v>
      </c>
      <c r="AA130">
        <v>0</v>
      </c>
    </row>
    <row r="131" spans="1:27">
      <c r="A131">
        <v>1</v>
      </c>
      <c r="B131" t="s">
        <v>940</v>
      </c>
      <c r="C131" s="586">
        <v>46225</v>
      </c>
      <c r="D131" t="s">
        <v>309</v>
      </c>
      <c r="E131" t="s">
        <v>1105</v>
      </c>
      <c r="F131">
        <v>0</v>
      </c>
      <c r="G131" t="s">
        <v>1106</v>
      </c>
      <c r="H131" t="s">
        <v>17</v>
      </c>
      <c r="I131">
        <v>0</v>
      </c>
      <c r="J131">
        <v>0</v>
      </c>
      <c r="M131" t="s">
        <v>425</v>
      </c>
      <c r="N131">
        <v>1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 t="s">
        <v>2081</v>
      </c>
      <c r="W131">
        <v>0</v>
      </c>
      <c r="X131">
        <v>0</v>
      </c>
      <c r="Y131">
        <v>0</v>
      </c>
      <c r="Z131">
        <v>0</v>
      </c>
      <c r="AA131">
        <v>0</v>
      </c>
    </row>
    <row r="132" spans="1:27">
      <c r="A132">
        <v>1</v>
      </c>
      <c r="B132" t="s">
        <v>940</v>
      </c>
      <c r="C132" s="586">
        <v>46225</v>
      </c>
      <c r="D132" t="s">
        <v>309</v>
      </c>
      <c r="E132" t="s">
        <v>1109</v>
      </c>
      <c r="F132">
        <v>0</v>
      </c>
      <c r="G132" t="s">
        <v>1110</v>
      </c>
      <c r="H132" t="s">
        <v>258</v>
      </c>
      <c r="I132">
        <v>0</v>
      </c>
      <c r="J132">
        <v>0</v>
      </c>
      <c r="M132" t="s">
        <v>1946</v>
      </c>
      <c r="N132">
        <v>1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 t="s">
        <v>2082</v>
      </c>
      <c r="W132">
        <v>0</v>
      </c>
      <c r="X132">
        <v>0</v>
      </c>
      <c r="Y132">
        <v>0</v>
      </c>
      <c r="Z132">
        <v>0</v>
      </c>
      <c r="AA132">
        <v>0</v>
      </c>
    </row>
    <row r="133" spans="1:27">
      <c r="A133">
        <v>2</v>
      </c>
      <c r="B133" t="s">
        <v>941</v>
      </c>
      <c r="C133" s="586">
        <v>46225</v>
      </c>
      <c r="D133" t="s">
        <v>309</v>
      </c>
      <c r="E133" t="s">
        <v>1105</v>
      </c>
      <c r="F133">
        <v>0</v>
      </c>
      <c r="G133" t="s">
        <v>1106</v>
      </c>
      <c r="H133" t="s">
        <v>17</v>
      </c>
      <c r="I133">
        <v>0</v>
      </c>
      <c r="J133">
        <v>0</v>
      </c>
      <c r="M133" t="s">
        <v>425</v>
      </c>
      <c r="N133">
        <v>1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 t="s">
        <v>2083</v>
      </c>
      <c r="W133">
        <v>0</v>
      </c>
      <c r="X133">
        <v>0</v>
      </c>
      <c r="Y133">
        <v>0</v>
      </c>
      <c r="Z133">
        <v>0</v>
      </c>
      <c r="AA133">
        <v>0</v>
      </c>
    </row>
    <row r="134" spans="1:27">
      <c r="A134">
        <v>2</v>
      </c>
      <c r="B134" t="s">
        <v>941</v>
      </c>
      <c r="C134" s="586">
        <v>46225</v>
      </c>
      <c r="D134" t="s">
        <v>309</v>
      </c>
      <c r="E134" t="s">
        <v>1109</v>
      </c>
      <c r="F134">
        <v>0</v>
      </c>
      <c r="G134" t="s">
        <v>1110</v>
      </c>
      <c r="H134" t="s">
        <v>258</v>
      </c>
      <c r="I134">
        <v>0</v>
      </c>
      <c r="J134">
        <v>0</v>
      </c>
      <c r="M134" t="s">
        <v>1946</v>
      </c>
      <c r="N134">
        <v>1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 t="s">
        <v>2084</v>
      </c>
      <c r="W134">
        <v>0</v>
      </c>
      <c r="X134">
        <v>0</v>
      </c>
      <c r="Y134">
        <v>0</v>
      </c>
      <c r="Z134">
        <v>0</v>
      </c>
      <c r="AA134">
        <v>0</v>
      </c>
    </row>
    <row r="135" spans="1:27">
      <c r="A135">
        <v>19</v>
      </c>
      <c r="B135" t="s">
        <v>1068</v>
      </c>
      <c r="C135" s="586">
        <v>46225</v>
      </c>
      <c r="D135" t="s">
        <v>309</v>
      </c>
      <c r="E135" t="s">
        <v>1281</v>
      </c>
      <c r="F135">
        <v>5</v>
      </c>
      <c r="G135" t="s">
        <v>1123</v>
      </c>
      <c r="H135" t="s">
        <v>86</v>
      </c>
      <c r="I135">
        <v>630</v>
      </c>
      <c r="J135">
        <v>10</v>
      </c>
      <c r="M135" t="s">
        <v>1996</v>
      </c>
      <c r="N135">
        <v>1</v>
      </c>
      <c r="O135">
        <v>0</v>
      </c>
      <c r="P135">
        <v>0</v>
      </c>
      <c r="Q135">
        <v>0</v>
      </c>
      <c r="R135">
        <v>0</v>
      </c>
      <c r="S135">
        <v>5</v>
      </c>
      <c r="T135">
        <v>3150</v>
      </c>
      <c r="U135">
        <v>3150</v>
      </c>
      <c r="V135" t="s">
        <v>2085</v>
      </c>
      <c r="W135">
        <v>5</v>
      </c>
      <c r="X135">
        <v>0</v>
      </c>
      <c r="Y135">
        <v>630</v>
      </c>
      <c r="Z135">
        <v>0</v>
      </c>
      <c r="AA135">
        <v>0</v>
      </c>
    </row>
    <row r="136" spans="1:27">
      <c r="A136">
        <v>19</v>
      </c>
      <c r="B136" t="s">
        <v>1068</v>
      </c>
      <c r="C136" s="586">
        <v>46225</v>
      </c>
      <c r="D136" t="s">
        <v>309</v>
      </c>
      <c r="E136" t="s">
        <v>1105</v>
      </c>
      <c r="F136">
        <v>0</v>
      </c>
      <c r="G136" t="s">
        <v>1106</v>
      </c>
      <c r="H136" t="s">
        <v>17</v>
      </c>
      <c r="I136">
        <v>0</v>
      </c>
      <c r="J136">
        <v>0</v>
      </c>
      <c r="M136" t="s">
        <v>425</v>
      </c>
      <c r="N136">
        <v>1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 t="s">
        <v>2086</v>
      </c>
      <c r="W136">
        <v>0</v>
      </c>
      <c r="X136">
        <v>0</v>
      </c>
      <c r="Y136">
        <v>0</v>
      </c>
      <c r="Z136">
        <v>0</v>
      </c>
      <c r="AA136">
        <v>0</v>
      </c>
    </row>
    <row r="137" spans="1:27">
      <c r="A137">
        <v>19</v>
      </c>
      <c r="B137" t="s">
        <v>1068</v>
      </c>
      <c r="C137" s="586">
        <v>46225</v>
      </c>
      <c r="D137" t="s">
        <v>309</v>
      </c>
      <c r="E137" t="s">
        <v>1109</v>
      </c>
      <c r="F137">
        <v>3150</v>
      </c>
      <c r="G137" t="s">
        <v>1110</v>
      </c>
      <c r="H137" t="s">
        <v>258</v>
      </c>
      <c r="I137">
        <v>0</v>
      </c>
      <c r="J137">
        <v>0</v>
      </c>
      <c r="M137" t="s">
        <v>1946</v>
      </c>
      <c r="N137">
        <v>1</v>
      </c>
      <c r="O137">
        <v>0</v>
      </c>
      <c r="P137">
        <v>0</v>
      </c>
      <c r="Q137">
        <v>0</v>
      </c>
      <c r="R137">
        <v>0</v>
      </c>
      <c r="S137">
        <v>3150</v>
      </c>
      <c r="T137">
        <v>0</v>
      </c>
      <c r="U137">
        <v>0</v>
      </c>
      <c r="V137" t="s">
        <v>2087</v>
      </c>
      <c r="W137">
        <v>3150</v>
      </c>
      <c r="X137">
        <v>0</v>
      </c>
      <c r="Y137">
        <v>0</v>
      </c>
      <c r="Z137">
        <v>0</v>
      </c>
      <c r="AA137">
        <v>0</v>
      </c>
    </row>
    <row r="138" spans="1:27">
      <c r="A138">
        <v>20</v>
      </c>
      <c r="B138" t="s">
        <v>938</v>
      </c>
      <c r="C138" s="586">
        <v>46225</v>
      </c>
      <c r="D138" t="s">
        <v>309</v>
      </c>
      <c r="E138" t="s">
        <v>1105</v>
      </c>
      <c r="F138">
        <v>0</v>
      </c>
      <c r="G138" t="s">
        <v>1106</v>
      </c>
      <c r="H138" t="s">
        <v>17</v>
      </c>
      <c r="I138">
        <v>0</v>
      </c>
      <c r="J138">
        <v>0</v>
      </c>
      <c r="M138" t="s">
        <v>425</v>
      </c>
      <c r="N138">
        <v>1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 t="s">
        <v>2088</v>
      </c>
      <c r="W138">
        <v>0</v>
      </c>
      <c r="X138">
        <v>0</v>
      </c>
      <c r="Y138">
        <v>0</v>
      </c>
      <c r="Z138">
        <v>0</v>
      </c>
      <c r="AA138">
        <v>0</v>
      </c>
    </row>
    <row r="139" spans="1:27">
      <c r="A139">
        <v>20</v>
      </c>
      <c r="B139" t="s">
        <v>938</v>
      </c>
      <c r="C139" s="586">
        <v>46225</v>
      </c>
      <c r="D139" t="s">
        <v>309</v>
      </c>
      <c r="E139" t="s">
        <v>1109</v>
      </c>
      <c r="F139">
        <v>0</v>
      </c>
      <c r="G139" t="s">
        <v>1110</v>
      </c>
      <c r="H139" t="s">
        <v>258</v>
      </c>
      <c r="I139">
        <v>0</v>
      </c>
      <c r="J139">
        <v>0</v>
      </c>
      <c r="M139" t="s">
        <v>1946</v>
      </c>
      <c r="N139">
        <v>1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 t="s">
        <v>2089</v>
      </c>
      <c r="W139">
        <v>0</v>
      </c>
      <c r="X139">
        <v>0</v>
      </c>
      <c r="Y139">
        <v>0</v>
      </c>
      <c r="Z139">
        <v>0</v>
      </c>
      <c r="AA139">
        <v>0</v>
      </c>
    </row>
    <row r="140" spans="1:27">
      <c r="A140">
        <v>21</v>
      </c>
      <c r="B140" t="s">
        <v>939</v>
      </c>
      <c r="C140" s="586">
        <v>46225</v>
      </c>
      <c r="D140" t="s">
        <v>309</v>
      </c>
      <c r="E140" t="s">
        <v>1184</v>
      </c>
      <c r="F140">
        <v>1</v>
      </c>
      <c r="G140" t="s">
        <v>1123</v>
      </c>
      <c r="H140" t="s">
        <v>86</v>
      </c>
      <c r="I140">
        <v>816</v>
      </c>
      <c r="J140">
        <v>12</v>
      </c>
      <c r="M140" t="s">
        <v>1956</v>
      </c>
      <c r="N140">
        <v>1</v>
      </c>
      <c r="O140">
        <v>0</v>
      </c>
      <c r="P140">
        <v>0</v>
      </c>
      <c r="Q140">
        <v>0</v>
      </c>
      <c r="R140">
        <v>0</v>
      </c>
      <c r="S140">
        <v>1</v>
      </c>
      <c r="T140">
        <v>816</v>
      </c>
      <c r="U140">
        <v>816</v>
      </c>
      <c r="V140" t="s">
        <v>2853</v>
      </c>
      <c r="W140">
        <v>1</v>
      </c>
      <c r="X140">
        <v>0</v>
      </c>
      <c r="Y140">
        <v>816</v>
      </c>
      <c r="Z140">
        <v>0</v>
      </c>
      <c r="AA140">
        <v>0</v>
      </c>
    </row>
    <row r="141" spans="1:27">
      <c r="A141">
        <v>21</v>
      </c>
      <c r="B141" t="s">
        <v>939</v>
      </c>
      <c r="C141" s="586">
        <v>46225</v>
      </c>
      <c r="D141" t="s">
        <v>309</v>
      </c>
      <c r="E141" t="s">
        <v>1105</v>
      </c>
      <c r="F141">
        <v>0</v>
      </c>
      <c r="G141" t="s">
        <v>1106</v>
      </c>
      <c r="H141" t="s">
        <v>17</v>
      </c>
      <c r="I141">
        <v>0</v>
      </c>
      <c r="J141">
        <v>0</v>
      </c>
      <c r="M141" t="s">
        <v>425</v>
      </c>
      <c r="N141">
        <v>1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 t="s">
        <v>2090</v>
      </c>
      <c r="W141">
        <v>0</v>
      </c>
      <c r="X141">
        <v>0</v>
      </c>
      <c r="Y141">
        <v>0</v>
      </c>
      <c r="Z141">
        <v>0</v>
      </c>
      <c r="AA141">
        <v>0</v>
      </c>
    </row>
    <row r="142" spans="1:27">
      <c r="A142">
        <v>21</v>
      </c>
      <c r="B142" t="s">
        <v>939</v>
      </c>
      <c r="C142" s="586">
        <v>46225</v>
      </c>
      <c r="D142" t="s">
        <v>309</v>
      </c>
      <c r="E142" t="s">
        <v>1109</v>
      </c>
      <c r="F142">
        <v>816</v>
      </c>
      <c r="G142" t="s">
        <v>1110</v>
      </c>
      <c r="H142" t="s">
        <v>258</v>
      </c>
      <c r="I142">
        <v>0</v>
      </c>
      <c r="J142">
        <v>0</v>
      </c>
      <c r="M142" t="s">
        <v>1946</v>
      </c>
      <c r="N142">
        <v>1</v>
      </c>
      <c r="O142">
        <v>0</v>
      </c>
      <c r="P142">
        <v>0</v>
      </c>
      <c r="Q142">
        <v>0</v>
      </c>
      <c r="R142">
        <v>0</v>
      </c>
      <c r="S142">
        <v>816</v>
      </c>
      <c r="T142">
        <v>0</v>
      </c>
      <c r="U142">
        <v>0</v>
      </c>
      <c r="V142" t="s">
        <v>2091</v>
      </c>
      <c r="W142">
        <v>816</v>
      </c>
      <c r="X142">
        <v>0</v>
      </c>
      <c r="Y142">
        <v>0</v>
      </c>
      <c r="Z142">
        <v>0</v>
      </c>
      <c r="AA142">
        <v>0</v>
      </c>
    </row>
    <row r="143" spans="1:27">
      <c r="A143">
        <v>22</v>
      </c>
      <c r="B143" t="s">
        <v>818</v>
      </c>
      <c r="C143" s="586">
        <v>46225</v>
      </c>
      <c r="D143" t="s">
        <v>309</v>
      </c>
      <c r="E143" t="s">
        <v>1113</v>
      </c>
      <c r="F143">
        <v>11</v>
      </c>
      <c r="G143" t="s">
        <v>94</v>
      </c>
      <c r="H143" t="s">
        <v>86</v>
      </c>
      <c r="I143">
        <v>666</v>
      </c>
      <c r="J143">
        <v>12</v>
      </c>
      <c r="M143" t="s">
        <v>1943</v>
      </c>
      <c r="N143">
        <v>1</v>
      </c>
      <c r="O143">
        <v>0</v>
      </c>
      <c r="P143">
        <v>0</v>
      </c>
      <c r="Q143">
        <v>0</v>
      </c>
      <c r="R143">
        <v>0</v>
      </c>
      <c r="S143">
        <v>11</v>
      </c>
      <c r="T143">
        <v>7326</v>
      </c>
      <c r="U143">
        <v>7326</v>
      </c>
      <c r="V143" t="s">
        <v>2092</v>
      </c>
      <c r="W143">
        <v>11</v>
      </c>
      <c r="X143">
        <v>0</v>
      </c>
      <c r="Y143">
        <v>666</v>
      </c>
      <c r="Z143">
        <v>0</v>
      </c>
      <c r="AA143">
        <v>0</v>
      </c>
    </row>
    <row r="144" spans="1:27">
      <c r="A144">
        <v>22</v>
      </c>
      <c r="B144" t="s">
        <v>818</v>
      </c>
      <c r="C144" s="586">
        <v>46225</v>
      </c>
      <c r="D144" t="s">
        <v>309</v>
      </c>
      <c r="E144" t="s">
        <v>1122</v>
      </c>
      <c r="F144">
        <v>15</v>
      </c>
      <c r="G144" t="s">
        <v>1123</v>
      </c>
      <c r="H144" t="s">
        <v>111</v>
      </c>
      <c r="I144">
        <v>68</v>
      </c>
      <c r="J144">
        <v>1</v>
      </c>
      <c r="M144" t="s">
        <v>1956</v>
      </c>
      <c r="N144">
        <v>1</v>
      </c>
      <c r="O144">
        <v>0</v>
      </c>
      <c r="P144">
        <v>0</v>
      </c>
      <c r="Q144">
        <v>0</v>
      </c>
      <c r="R144">
        <v>0</v>
      </c>
      <c r="S144">
        <v>15</v>
      </c>
      <c r="T144">
        <v>1020</v>
      </c>
      <c r="U144">
        <v>1020</v>
      </c>
      <c r="V144" t="s">
        <v>2093</v>
      </c>
      <c r="W144">
        <v>15</v>
      </c>
      <c r="X144">
        <v>0</v>
      </c>
      <c r="Y144">
        <v>68</v>
      </c>
      <c r="Z144">
        <v>0</v>
      </c>
      <c r="AA144">
        <v>0</v>
      </c>
    </row>
    <row r="145" spans="1:27">
      <c r="A145">
        <v>22</v>
      </c>
      <c r="B145" t="s">
        <v>818</v>
      </c>
      <c r="C145" s="586">
        <v>46225</v>
      </c>
      <c r="D145" t="s">
        <v>309</v>
      </c>
      <c r="E145" t="s">
        <v>1105</v>
      </c>
      <c r="F145">
        <v>0</v>
      </c>
      <c r="G145" t="s">
        <v>1106</v>
      </c>
      <c r="H145" t="s">
        <v>17</v>
      </c>
      <c r="I145">
        <v>0</v>
      </c>
      <c r="J145">
        <v>0</v>
      </c>
      <c r="M145" t="s">
        <v>425</v>
      </c>
      <c r="N145">
        <v>1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 t="s">
        <v>1975</v>
      </c>
      <c r="W145">
        <v>4</v>
      </c>
      <c r="X145">
        <v>0</v>
      </c>
      <c r="Y145">
        <v>0</v>
      </c>
      <c r="Z145">
        <v>0</v>
      </c>
      <c r="AA145">
        <v>0</v>
      </c>
    </row>
    <row r="146" spans="1:27">
      <c r="A146">
        <v>22</v>
      </c>
      <c r="B146" t="s">
        <v>818</v>
      </c>
      <c r="C146" s="586">
        <v>46225</v>
      </c>
      <c r="D146" t="s">
        <v>309</v>
      </c>
      <c r="E146" t="s">
        <v>1109</v>
      </c>
      <c r="F146">
        <v>8346</v>
      </c>
      <c r="G146" t="s">
        <v>1110</v>
      </c>
      <c r="H146" t="s">
        <v>258</v>
      </c>
      <c r="I146">
        <v>0</v>
      </c>
      <c r="J146">
        <v>0</v>
      </c>
      <c r="M146" t="s">
        <v>1946</v>
      </c>
      <c r="N146">
        <v>1</v>
      </c>
      <c r="O146">
        <v>0</v>
      </c>
      <c r="P146">
        <v>0</v>
      </c>
      <c r="Q146">
        <v>0</v>
      </c>
      <c r="R146">
        <v>0</v>
      </c>
      <c r="S146">
        <v>8346</v>
      </c>
      <c r="T146">
        <v>0</v>
      </c>
      <c r="U146">
        <v>0</v>
      </c>
      <c r="V146" t="s">
        <v>1976</v>
      </c>
      <c r="W146">
        <v>9746</v>
      </c>
      <c r="X146">
        <v>0</v>
      </c>
      <c r="Y146">
        <v>0</v>
      </c>
      <c r="Z146">
        <v>0</v>
      </c>
      <c r="AA146">
        <v>0</v>
      </c>
    </row>
    <row r="147" spans="1:27">
      <c r="A147">
        <v>23</v>
      </c>
      <c r="B147" t="s">
        <v>397</v>
      </c>
      <c r="C147" s="586">
        <v>46225</v>
      </c>
      <c r="D147" t="s">
        <v>309</v>
      </c>
      <c r="E147" t="s">
        <v>1105</v>
      </c>
      <c r="F147">
        <v>0</v>
      </c>
      <c r="G147" t="s">
        <v>1106</v>
      </c>
      <c r="H147" t="s">
        <v>17</v>
      </c>
      <c r="I147">
        <v>0</v>
      </c>
      <c r="J147">
        <v>0</v>
      </c>
      <c r="M147" t="s">
        <v>425</v>
      </c>
      <c r="N147">
        <v>1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 t="s">
        <v>2094</v>
      </c>
      <c r="W147">
        <v>0</v>
      </c>
      <c r="X147">
        <v>0</v>
      </c>
      <c r="Y147">
        <v>0</v>
      </c>
      <c r="Z147">
        <v>0</v>
      </c>
      <c r="AA147">
        <v>0</v>
      </c>
    </row>
    <row r="148" spans="1:27">
      <c r="A148">
        <v>23</v>
      </c>
      <c r="B148" t="s">
        <v>397</v>
      </c>
      <c r="C148" s="586">
        <v>46225</v>
      </c>
      <c r="D148" t="s">
        <v>309</v>
      </c>
      <c r="E148" t="s">
        <v>1109</v>
      </c>
      <c r="F148">
        <v>0</v>
      </c>
      <c r="G148" t="s">
        <v>1110</v>
      </c>
      <c r="H148" t="s">
        <v>258</v>
      </c>
      <c r="I148">
        <v>0</v>
      </c>
      <c r="J148">
        <v>0</v>
      </c>
      <c r="M148" t="s">
        <v>1946</v>
      </c>
      <c r="N148">
        <v>1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 t="s">
        <v>2095</v>
      </c>
      <c r="W148">
        <v>0</v>
      </c>
      <c r="X148">
        <v>0</v>
      </c>
      <c r="Y148">
        <v>0</v>
      </c>
      <c r="Z148">
        <v>0</v>
      </c>
      <c r="AA148">
        <v>0</v>
      </c>
    </row>
    <row r="149" spans="1:27">
      <c r="A149">
        <v>24</v>
      </c>
      <c r="B149" t="s">
        <v>1293</v>
      </c>
      <c r="C149" s="586">
        <v>46225</v>
      </c>
      <c r="D149" t="s">
        <v>309</v>
      </c>
      <c r="E149" t="s">
        <v>1113</v>
      </c>
      <c r="F149">
        <v>2</v>
      </c>
      <c r="G149" t="s">
        <v>94</v>
      </c>
      <c r="H149" t="s">
        <v>86</v>
      </c>
      <c r="I149">
        <v>672</v>
      </c>
      <c r="J149">
        <v>12</v>
      </c>
      <c r="M149" t="s">
        <v>1943</v>
      </c>
      <c r="N149">
        <v>1</v>
      </c>
      <c r="O149">
        <v>0</v>
      </c>
      <c r="P149">
        <v>0</v>
      </c>
      <c r="Q149">
        <v>0</v>
      </c>
      <c r="R149">
        <v>0</v>
      </c>
      <c r="S149">
        <v>2</v>
      </c>
      <c r="T149">
        <v>1344</v>
      </c>
      <c r="U149">
        <v>1344</v>
      </c>
      <c r="V149" t="s">
        <v>2096</v>
      </c>
      <c r="W149">
        <v>2</v>
      </c>
      <c r="X149">
        <v>0</v>
      </c>
      <c r="Y149">
        <v>672</v>
      </c>
      <c r="Z149">
        <v>0</v>
      </c>
      <c r="AA149">
        <v>0</v>
      </c>
    </row>
    <row r="150" spans="1:27">
      <c r="A150">
        <v>24</v>
      </c>
      <c r="B150" t="s">
        <v>1293</v>
      </c>
      <c r="C150" s="586">
        <v>46225</v>
      </c>
      <c r="D150" t="s">
        <v>309</v>
      </c>
      <c r="E150" t="s">
        <v>2728</v>
      </c>
      <c r="F150">
        <v>1</v>
      </c>
      <c r="G150" t="s">
        <v>1123</v>
      </c>
      <c r="H150" t="s">
        <v>111</v>
      </c>
      <c r="I150">
        <v>341.6</v>
      </c>
      <c r="J150">
        <v>5</v>
      </c>
      <c r="M150" t="s">
        <v>1996</v>
      </c>
      <c r="N150">
        <v>1</v>
      </c>
      <c r="O150">
        <v>0</v>
      </c>
      <c r="P150">
        <v>0</v>
      </c>
      <c r="Q150">
        <v>0</v>
      </c>
      <c r="R150">
        <v>0</v>
      </c>
      <c r="S150">
        <v>1</v>
      </c>
      <c r="T150">
        <v>341.6</v>
      </c>
      <c r="U150">
        <v>341.6</v>
      </c>
      <c r="V150" t="s">
        <v>2854</v>
      </c>
      <c r="W150">
        <v>1</v>
      </c>
      <c r="X150">
        <v>0</v>
      </c>
      <c r="Y150">
        <v>341.6</v>
      </c>
      <c r="Z150">
        <v>0</v>
      </c>
      <c r="AA150">
        <v>0</v>
      </c>
    </row>
    <row r="151" spans="1:27">
      <c r="A151">
        <v>24</v>
      </c>
      <c r="B151" t="s">
        <v>1293</v>
      </c>
      <c r="C151" s="586">
        <v>46225</v>
      </c>
      <c r="D151" t="s">
        <v>309</v>
      </c>
      <c r="E151" t="s">
        <v>1149</v>
      </c>
      <c r="F151">
        <v>3</v>
      </c>
      <c r="G151" t="s">
        <v>9</v>
      </c>
      <c r="H151" t="s">
        <v>238</v>
      </c>
      <c r="I151">
        <v>350</v>
      </c>
      <c r="J151">
        <v>1</v>
      </c>
      <c r="M151" t="s">
        <v>1979</v>
      </c>
      <c r="N151">
        <v>1</v>
      </c>
      <c r="O151">
        <v>0</v>
      </c>
      <c r="P151">
        <v>0</v>
      </c>
      <c r="Q151">
        <v>0</v>
      </c>
      <c r="R151">
        <v>0</v>
      </c>
      <c r="S151">
        <v>3</v>
      </c>
      <c r="T151">
        <v>1050</v>
      </c>
      <c r="U151">
        <v>1050</v>
      </c>
      <c r="V151" t="s">
        <v>2855</v>
      </c>
      <c r="W151">
        <v>3</v>
      </c>
      <c r="X151">
        <v>0</v>
      </c>
      <c r="Y151">
        <v>350</v>
      </c>
      <c r="Z151">
        <v>0</v>
      </c>
      <c r="AA151">
        <v>0</v>
      </c>
    </row>
    <row r="152" spans="1:27">
      <c r="A152">
        <v>24</v>
      </c>
      <c r="B152" t="s">
        <v>1293</v>
      </c>
      <c r="C152" s="586">
        <v>46225</v>
      </c>
      <c r="D152" t="s">
        <v>309</v>
      </c>
      <c r="E152" t="s">
        <v>1105</v>
      </c>
      <c r="F152">
        <v>3</v>
      </c>
      <c r="G152" t="s">
        <v>1106</v>
      </c>
      <c r="H152" t="s">
        <v>17</v>
      </c>
      <c r="I152">
        <v>0</v>
      </c>
      <c r="J152">
        <v>0</v>
      </c>
      <c r="M152" t="s">
        <v>425</v>
      </c>
      <c r="N152">
        <v>1</v>
      </c>
      <c r="O152">
        <v>0</v>
      </c>
      <c r="P152">
        <v>0</v>
      </c>
      <c r="Q152">
        <v>0</v>
      </c>
      <c r="R152">
        <v>0</v>
      </c>
      <c r="S152">
        <v>3</v>
      </c>
      <c r="T152">
        <v>0</v>
      </c>
      <c r="U152">
        <v>0</v>
      </c>
      <c r="V152" t="s">
        <v>2097</v>
      </c>
      <c r="W152">
        <v>3</v>
      </c>
      <c r="X152">
        <v>0</v>
      </c>
      <c r="Y152">
        <v>0</v>
      </c>
      <c r="Z152">
        <v>0</v>
      </c>
      <c r="AA152">
        <v>0</v>
      </c>
    </row>
    <row r="153" spans="1:27">
      <c r="A153">
        <v>24</v>
      </c>
      <c r="B153" t="s">
        <v>1293</v>
      </c>
      <c r="C153" s="586">
        <v>46225</v>
      </c>
      <c r="D153" t="s">
        <v>309</v>
      </c>
      <c r="E153" t="s">
        <v>1109</v>
      </c>
      <c r="F153">
        <v>2735.6</v>
      </c>
      <c r="G153" t="s">
        <v>1110</v>
      </c>
      <c r="H153" t="s">
        <v>258</v>
      </c>
      <c r="I153">
        <v>0</v>
      </c>
      <c r="J153">
        <v>0</v>
      </c>
      <c r="M153" t="s">
        <v>1946</v>
      </c>
      <c r="N153">
        <v>1</v>
      </c>
      <c r="O153">
        <v>0</v>
      </c>
      <c r="P153">
        <v>0</v>
      </c>
      <c r="Q153">
        <v>0</v>
      </c>
      <c r="R153">
        <v>0</v>
      </c>
      <c r="S153">
        <v>2735.6</v>
      </c>
      <c r="T153">
        <v>0</v>
      </c>
      <c r="U153">
        <v>0</v>
      </c>
      <c r="V153" t="s">
        <v>2098</v>
      </c>
      <c r="W153">
        <v>2735.6</v>
      </c>
      <c r="X153">
        <v>0</v>
      </c>
      <c r="Y153">
        <v>0</v>
      </c>
      <c r="Z153">
        <v>0</v>
      </c>
      <c r="AA153">
        <v>0</v>
      </c>
    </row>
    <row r="154" spans="1:27">
      <c r="A154">
        <v>25</v>
      </c>
      <c r="B154" t="s">
        <v>537</v>
      </c>
      <c r="C154" s="586">
        <v>46225</v>
      </c>
      <c r="D154" t="s">
        <v>309</v>
      </c>
      <c r="E154" t="s">
        <v>1105</v>
      </c>
      <c r="F154">
        <v>0</v>
      </c>
      <c r="G154" t="s">
        <v>1106</v>
      </c>
      <c r="H154" t="s">
        <v>17</v>
      </c>
      <c r="I154">
        <v>0</v>
      </c>
      <c r="J154">
        <v>0</v>
      </c>
      <c r="M154" t="s">
        <v>425</v>
      </c>
      <c r="N154">
        <v>1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 t="s">
        <v>2099</v>
      </c>
      <c r="W154">
        <v>0</v>
      </c>
      <c r="X154">
        <v>0</v>
      </c>
      <c r="Y154">
        <v>0</v>
      </c>
      <c r="Z154">
        <v>0</v>
      </c>
      <c r="AA154">
        <v>0</v>
      </c>
    </row>
    <row r="155" spans="1:27">
      <c r="A155">
        <v>25</v>
      </c>
      <c r="B155" t="s">
        <v>537</v>
      </c>
      <c r="C155" s="586">
        <v>46225</v>
      </c>
      <c r="D155" t="s">
        <v>309</v>
      </c>
      <c r="E155" t="s">
        <v>1109</v>
      </c>
      <c r="F155">
        <v>0</v>
      </c>
      <c r="G155" t="s">
        <v>1110</v>
      </c>
      <c r="H155" t="s">
        <v>258</v>
      </c>
      <c r="I155">
        <v>0</v>
      </c>
      <c r="J155">
        <v>0</v>
      </c>
      <c r="M155" t="s">
        <v>1946</v>
      </c>
      <c r="N155">
        <v>1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 t="s">
        <v>2100</v>
      </c>
      <c r="W155">
        <v>0</v>
      </c>
      <c r="X155">
        <v>0</v>
      </c>
      <c r="Y155">
        <v>0</v>
      </c>
      <c r="Z155">
        <v>0</v>
      </c>
      <c r="AA155">
        <v>0</v>
      </c>
    </row>
    <row r="156" spans="1:27">
      <c r="A156">
        <v>27</v>
      </c>
      <c r="B156" t="s">
        <v>1299</v>
      </c>
      <c r="C156" s="586">
        <v>46225</v>
      </c>
      <c r="D156" t="s">
        <v>309</v>
      </c>
      <c r="E156" t="s">
        <v>1113</v>
      </c>
      <c r="F156">
        <v>8</v>
      </c>
      <c r="G156" t="s">
        <v>94</v>
      </c>
      <c r="H156" t="s">
        <v>86</v>
      </c>
      <c r="I156">
        <v>672</v>
      </c>
      <c r="J156">
        <v>12</v>
      </c>
      <c r="M156" t="s">
        <v>1943</v>
      </c>
      <c r="N156">
        <v>1</v>
      </c>
      <c r="O156">
        <v>0</v>
      </c>
      <c r="P156">
        <v>0</v>
      </c>
      <c r="Q156">
        <v>0</v>
      </c>
      <c r="R156">
        <v>0</v>
      </c>
      <c r="S156">
        <v>8</v>
      </c>
      <c r="T156">
        <v>5376</v>
      </c>
      <c r="U156">
        <v>5376</v>
      </c>
      <c r="V156" t="s">
        <v>2101</v>
      </c>
      <c r="W156">
        <v>8</v>
      </c>
      <c r="X156">
        <v>0</v>
      </c>
      <c r="Y156">
        <v>672</v>
      </c>
      <c r="Z156">
        <v>0</v>
      </c>
      <c r="AA156">
        <v>0</v>
      </c>
    </row>
    <row r="157" spans="1:27">
      <c r="A157">
        <v>27</v>
      </c>
      <c r="B157" t="s">
        <v>1299</v>
      </c>
      <c r="C157" s="586">
        <v>46225</v>
      </c>
      <c r="D157" t="s">
        <v>309</v>
      </c>
      <c r="E157" t="s">
        <v>1122</v>
      </c>
      <c r="F157">
        <v>30</v>
      </c>
      <c r="G157" t="s">
        <v>1123</v>
      </c>
      <c r="H157" t="s">
        <v>111</v>
      </c>
      <c r="I157">
        <v>68</v>
      </c>
      <c r="J157">
        <v>1</v>
      </c>
      <c r="M157" t="s">
        <v>1956</v>
      </c>
      <c r="N157">
        <v>1</v>
      </c>
      <c r="O157">
        <v>0</v>
      </c>
      <c r="P157">
        <v>0</v>
      </c>
      <c r="Q157">
        <v>0</v>
      </c>
      <c r="R157">
        <v>0</v>
      </c>
      <c r="S157">
        <v>30</v>
      </c>
      <c r="T157">
        <v>2040</v>
      </c>
      <c r="U157">
        <v>2040</v>
      </c>
      <c r="V157" t="s">
        <v>2102</v>
      </c>
      <c r="W157">
        <v>30</v>
      </c>
      <c r="X157">
        <v>0</v>
      </c>
      <c r="Y157">
        <v>68</v>
      </c>
      <c r="Z157">
        <v>0</v>
      </c>
      <c r="AA157">
        <v>0</v>
      </c>
    </row>
    <row r="158" spans="1:27">
      <c r="A158">
        <v>27</v>
      </c>
      <c r="B158" t="s">
        <v>1299</v>
      </c>
      <c r="C158" s="586">
        <v>46225</v>
      </c>
      <c r="D158" t="s">
        <v>309</v>
      </c>
      <c r="E158" t="s">
        <v>1149</v>
      </c>
      <c r="F158">
        <v>20</v>
      </c>
      <c r="G158" t="s">
        <v>9</v>
      </c>
      <c r="H158" t="s">
        <v>238</v>
      </c>
      <c r="I158">
        <v>330</v>
      </c>
      <c r="J158">
        <v>1</v>
      </c>
      <c r="M158" t="s">
        <v>1979</v>
      </c>
      <c r="N158">
        <v>1</v>
      </c>
      <c r="O158">
        <v>0</v>
      </c>
      <c r="P158">
        <v>0</v>
      </c>
      <c r="Q158">
        <v>0</v>
      </c>
      <c r="R158">
        <v>0</v>
      </c>
      <c r="S158">
        <v>20</v>
      </c>
      <c r="T158">
        <v>6600</v>
      </c>
      <c r="U158">
        <v>6600</v>
      </c>
      <c r="V158" t="s">
        <v>2103</v>
      </c>
      <c r="W158">
        <v>20</v>
      </c>
      <c r="X158">
        <v>0</v>
      </c>
      <c r="Y158">
        <v>330</v>
      </c>
      <c r="Z158">
        <v>0</v>
      </c>
      <c r="AA158">
        <v>0</v>
      </c>
    </row>
    <row r="159" spans="1:27">
      <c r="A159">
        <v>27</v>
      </c>
      <c r="B159" t="s">
        <v>1299</v>
      </c>
      <c r="C159" s="586">
        <v>46225</v>
      </c>
      <c r="D159" t="s">
        <v>309</v>
      </c>
      <c r="E159" t="s">
        <v>1105</v>
      </c>
      <c r="F159">
        <v>20</v>
      </c>
      <c r="G159" t="s">
        <v>1106</v>
      </c>
      <c r="H159" t="s">
        <v>17</v>
      </c>
      <c r="I159">
        <v>0</v>
      </c>
      <c r="J159">
        <v>0</v>
      </c>
      <c r="M159" t="s">
        <v>425</v>
      </c>
      <c r="N159">
        <v>1</v>
      </c>
      <c r="O159">
        <v>0</v>
      </c>
      <c r="P159">
        <v>0</v>
      </c>
      <c r="Q159">
        <v>0</v>
      </c>
      <c r="R159">
        <v>0</v>
      </c>
      <c r="S159">
        <v>20</v>
      </c>
      <c r="T159">
        <v>0</v>
      </c>
      <c r="U159">
        <v>0</v>
      </c>
      <c r="V159" t="s">
        <v>2104</v>
      </c>
      <c r="W159">
        <v>20</v>
      </c>
      <c r="X159">
        <v>0</v>
      </c>
      <c r="Y159">
        <v>0</v>
      </c>
      <c r="Z159">
        <v>0</v>
      </c>
      <c r="AA159">
        <v>0</v>
      </c>
    </row>
    <row r="160" spans="1:27">
      <c r="A160">
        <v>27</v>
      </c>
      <c r="B160" t="s">
        <v>1299</v>
      </c>
      <c r="C160" s="586">
        <v>46225</v>
      </c>
      <c r="D160" t="s">
        <v>309</v>
      </c>
      <c r="E160" t="s">
        <v>1109</v>
      </c>
      <c r="F160">
        <v>14016</v>
      </c>
      <c r="G160" t="s">
        <v>1110</v>
      </c>
      <c r="H160" t="s">
        <v>258</v>
      </c>
      <c r="I160">
        <v>0</v>
      </c>
      <c r="J160">
        <v>0</v>
      </c>
      <c r="M160" t="s">
        <v>1946</v>
      </c>
      <c r="N160">
        <v>1</v>
      </c>
      <c r="O160">
        <v>0</v>
      </c>
      <c r="P160">
        <v>0</v>
      </c>
      <c r="Q160">
        <v>0</v>
      </c>
      <c r="R160">
        <v>0</v>
      </c>
      <c r="S160">
        <v>14016</v>
      </c>
      <c r="T160">
        <v>0</v>
      </c>
      <c r="U160">
        <v>0</v>
      </c>
      <c r="V160" t="s">
        <v>2105</v>
      </c>
      <c r="W160">
        <v>14016</v>
      </c>
      <c r="X160">
        <v>0</v>
      </c>
      <c r="Y160">
        <v>0</v>
      </c>
      <c r="Z160">
        <v>0</v>
      </c>
      <c r="AA160">
        <v>0</v>
      </c>
    </row>
    <row r="161" spans="1:27">
      <c r="A161">
        <v>30</v>
      </c>
      <c r="B161" t="s">
        <v>319</v>
      </c>
      <c r="C161" s="586">
        <v>46225</v>
      </c>
      <c r="D161" t="s">
        <v>309</v>
      </c>
      <c r="E161" t="s">
        <v>1281</v>
      </c>
      <c r="F161">
        <v>7</v>
      </c>
      <c r="G161" t="s">
        <v>1123</v>
      </c>
      <c r="H161" t="s">
        <v>86</v>
      </c>
      <c r="I161">
        <v>630</v>
      </c>
      <c r="J161">
        <v>10</v>
      </c>
      <c r="M161" t="s">
        <v>1996</v>
      </c>
      <c r="N161">
        <v>1</v>
      </c>
      <c r="O161">
        <v>0</v>
      </c>
      <c r="P161">
        <v>0</v>
      </c>
      <c r="Q161">
        <v>0</v>
      </c>
      <c r="R161">
        <v>0</v>
      </c>
      <c r="S161">
        <v>7</v>
      </c>
      <c r="T161">
        <v>4410</v>
      </c>
      <c r="U161">
        <v>4410</v>
      </c>
      <c r="V161" t="s">
        <v>2106</v>
      </c>
      <c r="W161">
        <v>7</v>
      </c>
      <c r="X161">
        <v>0</v>
      </c>
      <c r="Y161">
        <v>630</v>
      </c>
      <c r="Z161">
        <v>0</v>
      </c>
      <c r="AA161">
        <v>0</v>
      </c>
    </row>
    <row r="162" spans="1:27">
      <c r="A162">
        <v>30</v>
      </c>
      <c r="B162" t="s">
        <v>319</v>
      </c>
      <c r="C162" s="586">
        <v>46225</v>
      </c>
      <c r="D162" t="s">
        <v>309</v>
      </c>
      <c r="E162" t="s">
        <v>1105</v>
      </c>
      <c r="F162">
        <v>0</v>
      </c>
      <c r="G162" t="s">
        <v>1106</v>
      </c>
      <c r="H162" t="s">
        <v>17</v>
      </c>
      <c r="I162">
        <v>0</v>
      </c>
      <c r="J162">
        <v>0</v>
      </c>
      <c r="M162" t="s">
        <v>425</v>
      </c>
      <c r="N162">
        <v>1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 t="s">
        <v>2107</v>
      </c>
      <c r="W162">
        <v>0</v>
      </c>
      <c r="X162">
        <v>0</v>
      </c>
      <c r="Y162">
        <v>0</v>
      </c>
      <c r="Z162">
        <v>0</v>
      </c>
      <c r="AA162">
        <v>0</v>
      </c>
    </row>
    <row r="163" spans="1:27">
      <c r="A163">
        <v>30</v>
      </c>
      <c r="B163" t="s">
        <v>319</v>
      </c>
      <c r="C163" s="586">
        <v>46225</v>
      </c>
      <c r="D163" t="s">
        <v>309</v>
      </c>
      <c r="E163" t="s">
        <v>1109</v>
      </c>
      <c r="F163">
        <v>4410</v>
      </c>
      <c r="G163" t="s">
        <v>1110</v>
      </c>
      <c r="H163" t="s">
        <v>258</v>
      </c>
      <c r="I163">
        <v>0</v>
      </c>
      <c r="J163">
        <v>0</v>
      </c>
      <c r="M163" t="s">
        <v>1946</v>
      </c>
      <c r="N163">
        <v>1</v>
      </c>
      <c r="O163">
        <v>0</v>
      </c>
      <c r="P163">
        <v>0</v>
      </c>
      <c r="Q163">
        <v>0</v>
      </c>
      <c r="R163">
        <v>0</v>
      </c>
      <c r="S163">
        <v>4410</v>
      </c>
      <c r="T163">
        <v>0</v>
      </c>
      <c r="U163">
        <v>0</v>
      </c>
      <c r="V163" t="s">
        <v>2108</v>
      </c>
      <c r="W163">
        <v>4410</v>
      </c>
      <c r="X163">
        <v>0</v>
      </c>
      <c r="Y163">
        <v>0</v>
      </c>
      <c r="Z163">
        <v>0</v>
      </c>
      <c r="AA163">
        <v>0</v>
      </c>
    </row>
    <row r="164" spans="1:27">
      <c r="A164">
        <v>35</v>
      </c>
      <c r="B164" t="s">
        <v>320</v>
      </c>
      <c r="C164" s="586">
        <v>46225</v>
      </c>
      <c r="D164" t="s">
        <v>309</v>
      </c>
      <c r="E164" t="s">
        <v>1105</v>
      </c>
      <c r="F164">
        <v>0</v>
      </c>
      <c r="G164" t="s">
        <v>1106</v>
      </c>
      <c r="H164" t="s">
        <v>17</v>
      </c>
      <c r="I164">
        <v>0</v>
      </c>
      <c r="J164">
        <v>0</v>
      </c>
      <c r="M164" t="s">
        <v>425</v>
      </c>
      <c r="N164">
        <v>1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 t="s">
        <v>2109</v>
      </c>
      <c r="W164">
        <v>0</v>
      </c>
      <c r="X164">
        <v>0</v>
      </c>
      <c r="Y164">
        <v>0</v>
      </c>
      <c r="Z164">
        <v>0</v>
      </c>
      <c r="AA164">
        <v>0</v>
      </c>
    </row>
    <row r="165" spans="1:27">
      <c r="A165">
        <v>35</v>
      </c>
      <c r="B165" t="s">
        <v>320</v>
      </c>
      <c r="C165" s="586">
        <v>46225</v>
      </c>
      <c r="D165" t="s">
        <v>309</v>
      </c>
      <c r="E165" t="s">
        <v>1109</v>
      </c>
      <c r="F165">
        <v>0</v>
      </c>
      <c r="G165" t="s">
        <v>1110</v>
      </c>
      <c r="H165" t="s">
        <v>258</v>
      </c>
      <c r="I165">
        <v>0</v>
      </c>
      <c r="J165">
        <v>0</v>
      </c>
      <c r="M165" t="s">
        <v>1946</v>
      </c>
      <c r="N165">
        <v>1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 t="s">
        <v>2110</v>
      </c>
      <c r="W165">
        <v>0</v>
      </c>
      <c r="X165">
        <v>0</v>
      </c>
      <c r="Y165">
        <v>0</v>
      </c>
      <c r="Z165">
        <v>0</v>
      </c>
      <c r="AA165">
        <v>0</v>
      </c>
    </row>
    <row r="166" spans="1:27">
      <c r="A166">
        <v>36</v>
      </c>
      <c r="B166" t="s">
        <v>511</v>
      </c>
      <c r="C166" s="586">
        <v>46225</v>
      </c>
      <c r="D166" t="s">
        <v>309</v>
      </c>
      <c r="E166" t="s">
        <v>1222</v>
      </c>
      <c r="F166">
        <v>1</v>
      </c>
      <c r="G166" t="s">
        <v>1123</v>
      </c>
      <c r="H166" t="s">
        <v>86</v>
      </c>
      <c r="I166">
        <v>1020</v>
      </c>
      <c r="J166">
        <v>12</v>
      </c>
      <c r="M166" t="s">
        <v>2042</v>
      </c>
      <c r="N166">
        <v>1</v>
      </c>
      <c r="O166">
        <v>0</v>
      </c>
      <c r="P166">
        <v>0</v>
      </c>
      <c r="Q166">
        <v>0</v>
      </c>
      <c r="R166">
        <v>0</v>
      </c>
      <c r="S166">
        <v>1</v>
      </c>
      <c r="T166">
        <v>1020</v>
      </c>
      <c r="U166">
        <v>1020</v>
      </c>
      <c r="V166" t="s">
        <v>2111</v>
      </c>
      <c r="W166">
        <v>1</v>
      </c>
      <c r="X166">
        <v>0</v>
      </c>
      <c r="Y166">
        <v>1020</v>
      </c>
      <c r="Z166">
        <v>0</v>
      </c>
      <c r="AA166">
        <v>0</v>
      </c>
    </row>
    <row r="167" spans="1:27">
      <c r="A167">
        <v>36</v>
      </c>
      <c r="B167" t="s">
        <v>511</v>
      </c>
      <c r="C167" s="586">
        <v>46225</v>
      </c>
      <c r="D167" t="s">
        <v>309</v>
      </c>
      <c r="E167" t="s">
        <v>1184</v>
      </c>
      <c r="F167">
        <v>1</v>
      </c>
      <c r="G167" t="s">
        <v>1123</v>
      </c>
      <c r="H167" t="s">
        <v>86</v>
      </c>
      <c r="I167">
        <v>816</v>
      </c>
      <c r="J167">
        <v>12</v>
      </c>
      <c r="M167" t="s">
        <v>1956</v>
      </c>
      <c r="N167">
        <v>1</v>
      </c>
      <c r="O167">
        <v>0</v>
      </c>
      <c r="P167">
        <v>0</v>
      </c>
      <c r="Q167">
        <v>0</v>
      </c>
      <c r="R167">
        <v>0</v>
      </c>
      <c r="S167">
        <v>1</v>
      </c>
      <c r="T167">
        <v>816</v>
      </c>
      <c r="U167">
        <v>816</v>
      </c>
      <c r="V167" t="s">
        <v>2112</v>
      </c>
      <c r="W167">
        <v>1</v>
      </c>
      <c r="X167">
        <v>0</v>
      </c>
      <c r="Y167">
        <v>816</v>
      </c>
      <c r="Z167">
        <v>0</v>
      </c>
      <c r="AA167">
        <v>0</v>
      </c>
    </row>
    <row r="168" spans="1:27">
      <c r="A168">
        <v>36</v>
      </c>
      <c r="B168" t="s">
        <v>511</v>
      </c>
      <c r="C168" s="586">
        <v>46225</v>
      </c>
      <c r="D168" t="s">
        <v>309</v>
      </c>
      <c r="E168" t="s">
        <v>1226</v>
      </c>
      <c r="F168">
        <v>2</v>
      </c>
      <c r="G168" t="s">
        <v>6</v>
      </c>
      <c r="H168" t="s">
        <v>86</v>
      </c>
      <c r="I168">
        <v>717</v>
      </c>
      <c r="J168">
        <v>12</v>
      </c>
      <c r="M168" t="s">
        <v>2044</v>
      </c>
      <c r="N168">
        <v>1</v>
      </c>
      <c r="O168">
        <v>0</v>
      </c>
      <c r="P168">
        <v>0</v>
      </c>
      <c r="Q168">
        <v>0</v>
      </c>
      <c r="R168">
        <v>0</v>
      </c>
      <c r="S168">
        <v>2</v>
      </c>
      <c r="T168">
        <v>1434</v>
      </c>
      <c r="U168">
        <v>1434</v>
      </c>
      <c r="V168" t="s">
        <v>2113</v>
      </c>
      <c r="W168">
        <v>2</v>
      </c>
      <c r="X168">
        <v>0</v>
      </c>
      <c r="Y168">
        <v>717</v>
      </c>
      <c r="Z168">
        <v>0</v>
      </c>
      <c r="AA168">
        <v>0</v>
      </c>
    </row>
    <row r="169" spans="1:27">
      <c r="A169">
        <v>36</v>
      </c>
      <c r="B169" t="s">
        <v>511</v>
      </c>
      <c r="C169" s="586">
        <v>46225</v>
      </c>
      <c r="D169" t="s">
        <v>309</v>
      </c>
      <c r="E169" t="s">
        <v>1105</v>
      </c>
      <c r="F169">
        <v>0</v>
      </c>
      <c r="G169" t="s">
        <v>1106</v>
      </c>
      <c r="H169" t="s">
        <v>17</v>
      </c>
      <c r="I169">
        <v>0</v>
      </c>
      <c r="J169">
        <v>0</v>
      </c>
      <c r="M169" t="s">
        <v>425</v>
      </c>
      <c r="N169">
        <v>1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 t="s">
        <v>2114</v>
      </c>
      <c r="W169">
        <v>0</v>
      </c>
      <c r="X169">
        <v>0</v>
      </c>
      <c r="Y169">
        <v>0</v>
      </c>
      <c r="Z169">
        <v>0</v>
      </c>
      <c r="AA169">
        <v>0</v>
      </c>
    </row>
    <row r="170" spans="1:27">
      <c r="A170">
        <v>36</v>
      </c>
      <c r="B170" t="s">
        <v>511</v>
      </c>
      <c r="C170" s="586">
        <v>46225</v>
      </c>
      <c r="D170" t="s">
        <v>309</v>
      </c>
      <c r="E170" t="s">
        <v>1109</v>
      </c>
      <c r="F170">
        <v>3270</v>
      </c>
      <c r="G170" t="s">
        <v>1110</v>
      </c>
      <c r="H170" t="s">
        <v>258</v>
      </c>
      <c r="I170">
        <v>0</v>
      </c>
      <c r="J170">
        <v>0</v>
      </c>
      <c r="M170" t="s">
        <v>1946</v>
      </c>
      <c r="N170">
        <v>1</v>
      </c>
      <c r="O170">
        <v>0</v>
      </c>
      <c r="P170">
        <v>0</v>
      </c>
      <c r="Q170">
        <v>0</v>
      </c>
      <c r="R170">
        <v>0</v>
      </c>
      <c r="S170">
        <v>3270</v>
      </c>
      <c r="T170">
        <v>0</v>
      </c>
      <c r="U170">
        <v>0</v>
      </c>
      <c r="V170" t="s">
        <v>2115</v>
      </c>
      <c r="W170">
        <v>3270</v>
      </c>
      <c r="X170">
        <v>0</v>
      </c>
      <c r="Y170">
        <v>0</v>
      </c>
      <c r="Z170">
        <v>0</v>
      </c>
      <c r="AA170">
        <v>0</v>
      </c>
    </row>
    <row r="171" spans="1:27">
      <c r="A171">
        <v>37</v>
      </c>
      <c r="B171" t="s">
        <v>433</v>
      </c>
      <c r="C171" s="586">
        <v>46225</v>
      </c>
      <c r="D171" t="s">
        <v>309</v>
      </c>
      <c r="E171" t="s">
        <v>1213</v>
      </c>
      <c r="F171">
        <v>4</v>
      </c>
      <c r="G171" t="s">
        <v>94</v>
      </c>
      <c r="H171" t="s">
        <v>86</v>
      </c>
      <c r="I171">
        <v>666</v>
      </c>
      <c r="J171">
        <v>12</v>
      </c>
      <c r="M171" t="s">
        <v>2035</v>
      </c>
      <c r="N171">
        <v>1</v>
      </c>
      <c r="O171">
        <v>0</v>
      </c>
      <c r="P171">
        <v>0</v>
      </c>
      <c r="Q171">
        <v>0</v>
      </c>
      <c r="R171">
        <v>0</v>
      </c>
      <c r="S171">
        <v>4</v>
      </c>
      <c r="T171">
        <v>2664</v>
      </c>
      <c r="U171">
        <v>2664</v>
      </c>
      <c r="V171" t="s">
        <v>2116</v>
      </c>
      <c r="W171">
        <v>4</v>
      </c>
      <c r="X171">
        <v>0</v>
      </c>
      <c r="Y171">
        <v>666</v>
      </c>
      <c r="Z171">
        <v>0</v>
      </c>
      <c r="AA171">
        <v>0</v>
      </c>
    </row>
    <row r="172" spans="1:27">
      <c r="A172">
        <v>37</v>
      </c>
      <c r="B172" t="s">
        <v>433</v>
      </c>
      <c r="C172" s="586">
        <v>46225</v>
      </c>
      <c r="D172" t="s">
        <v>309</v>
      </c>
      <c r="E172" t="s">
        <v>1768</v>
      </c>
      <c r="F172">
        <v>2</v>
      </c>
      <c r="G172" t="s">
        <v>1769</v>
      </c>
      <c r="H172" t="s">
        <v>16</v>
      </c>
      <c r="I172">
        <v>125.69999999999999</v>
      </c>
      <c r="J172">
        <v>1.2</v>
      </c>
      <c r="M172" t="s">
        <v>2553</v>
      </c>
      <c r="N172">
        <v>1</v>
      </c>
      <c r="O172">
        <v>0</v>
      </c>
      <c r="P172">
        <v>0</v>
      </c>
      <c r="Q172">
        <v>0</v>
      </c>
      <c r="R172">
        <v>0</v>
      </c>
      <c r="S172">
        <v>2</v>
      </c>
      <c r="T172">
        <v>251.39999999999998</v>
      </c>
      <c r="U172">
        <v>251.39999999999998</v>
      </c>
      <c r="V172" t="s">
        <v>2856</v>
      </c>
      <c r="W172">
        <v>2</v>
      </c>
      <c r="X172">
        <v>0</v>
      </c>
      <c r="Y172">
        <v>125.69999999999999</v>
      </c>
      <c r="Z172">
        <v>0</v>
      </c>
      <c r="AA172">
        <v>0</v>
      </c>
    </row>
    <row r="173" spans="1:27">
      <c r="A173">
        <v>37</v>
      </c>
      <c r="B173" t="s">
        <v>433</v>
      </c>
      <c r="C173" s="586">
        <v>46225</v>
      </c>
      <c r="D173" t="s">
        <v>309</v>
      </c>
      <c r="E173" t="s">
        <v>1184</v>
      </c>
      <c r="F173">
        <v>4</v>
      </c>
      <c r="G173" t="s">
        <v>1123</v>
      </c>
      <c r="H173" t="s">
        <v>86</v>
      </c>
      <c r="I173">
        <v>816</v>
      </c>
      <c r="J173">
        <v>12</v>
      </c>
      <c r="M173" t="s">
        <v>1956</v>
      </c>
      <c r="N173">
        <v>1</v>
      </c>
      <c r="O173">
        <v>0</v>
      </c>
      <c r="P173">
        <v>0</v>
      </c>
      <c r="Q173">
        <v>0</v>
      </c>
      <c r="R173">
        <v>0</v>
      </c>
      <c r="S173">
        <v>4</v>
      </c>
      <c r="T173">
        <v>3264</v>
      </c>
      <c r="U173">
        <v>3264</v>
      </c>
      <c r="V173" t="s">
        <v>2117</v>
      </c>
      <c r="W173">
        <v>4</v>
      </c>
      <c r="X173">
        <v>0</v>
      </c>
      <c r="Y173">
        <v>816</v>
      </c>
      <c r="Z173">
        <v>0</v>
      </c>
      <c r="AA173">
        <v>0</v>
      </c>
    </row>
    <row r="174" spans="1:27">
      <c r="A174">
        <v>37</v>
      </c>
      <c r="B174" t="s">
        <v>433</v>
      </c>
      <c r="C174" s="586">
        <v>46225</v>
      </c>
      <c r="D174" t="s">
        <v>309</v>
      </c>
      <c r="E174" t="s">
        <v>1273</v>
      </c>
      <c r="F174">
        <v>20</v>
      </c>
      <c r="G174" t="s">
        <v>9</v>
      </c>
      <c r="H174" t="s">
        <v>111</v>
      </c>
      <c r="I174">
        <v>81.167999999999978</v>
      </c>
      <c r="J174">
        <v>0.2</v>
      </c>
      <c r="M174" t="s">
        <v>2079</v>
      </c>
      <c r="N174">
        <v>1</v>
      </c>
      <c r="O174">
        <v>0</v>
      </c>
      <c r="P174">
        <v>0</v>
      </c>
      <c r="Q174">
        <v>0</v>
      </c>
      <c r="R174">
        <v>0</v>
      </c>
      <c r="S174">
        <v>20</v>
      </c>
      <c r="T174">
        <v>1623.3599999999997</v>
      </c>
      <c r="U174">
        <v>1623.3599999999997</v>
      </c>
      <c r="V174" t="s">
        <v>2118</v>
      </c>
      <c r="W174">
        <v>20</v>
      </c>
      <c r="X174">
        <v>0</v>
      </c>
      <c r="Y174">
        <v>81.167999999999978</v>
      </c>
      <c r="Z174">
        <v>0</v>
      </c>
      <c r="AA174">
        <v>0</v>
      </c>
    </row>
    <row r="175" spans="1:27">
      <c r="A175">
        <v>37</v>
      </c>
      <c r="B175" t="s">
        <v>433</v>
      </c>
      <c r="C175" s="586">
        <v>46225</v>
      </c>
      <c r="D175" t="s">
        <v>309</v>
      </c>
      <c r="E175" t="s">
        <v>1126</v>
      </c>
      <c r="F175">
        <v>8</v>
      </c>
      <c r="G175" t="s">
        <v>404</v>
      </c>
      <c r="H175" t="s">
        <v>235</v>
      </c>
      <c r="I175">
        <v>270</v>
      </c>
      <c r="J175">
        <v>1</v>
      </c>
      <c r="M175" t="s">
        <v>424</v>
      </c>
      <c r="N175">
        <v>1</v>
      </c>
      <c r="O175">
        <v>0</v>
      </c>
      <c r="P175">
        <v>0</v>
      </c>
      <c r="Q175">
        <v>0</v>
      </c>
      <c r="R175">
        <v>0</v>
      </c>
      <c r="S175">
        <v>8</v>
      </c>
      <c r="T175">
        <v>2160</v>
      </c>
      <c r="U175">
        <v>2160</v>
      </c>
      <c r="V175" t="s">
        <v>2119</v>
      </c>
      <c r="W175">
        <v>8</v>
      </c>
      <c r="X175">
        <v>0</v>
      </c>
      <c r="Y175">
        <v>270</v>
      </c>
      <c r="Z175">
        <v>0</v>
      </c>
      <c r="AA175">
        <v>0</v>
      </c>
    </row>
    <row r="176" spans="1:27">
      <c r="A176">
        <v>37</v>
      </c>
      <c r="B176" t="s">
        <v>433</v>
      </c>
      <c r="C176" s="586">
        <v>46225</v>
      </c>
      <c r="D176" t="s">
        <v>309</v>
      </c>
      <c r="E176" t="s">
        <v>1105</v>
      </c>
      <c r="F176">
        <v>12</v>
      </c>
      <c r="G176" t="s">
        <v>1106</v>
      </c>
      <c r="H176" t="s">
        <v>17</v>
      </c>
      <c r="I176">
        <v>0</v>
      </c>
      <c r="J176">
        <v>0</v>
      </c>
      <c r="M176" t="s">
        <v>425</v>
      </c>
      <c r="N176">
        <v>1</v>
      </c>
      <c r="O176">
        <v>0</v>
      </c>
      <c r="P176">
        <v>0</v>
      </c>
      <c r="Q176">
        <v>0</v>
      </c>
      <c r="R176">
        <v>0</v>
      </c>
      <c r="S176">
        <v>12</v>
      </c>
      <c r="T176">
        <v>0</v>
      </c>
      <c r="U176">
        <v>0</v>
      </c>
      <c r="V176" t="s">
        <v>2120</v>
      </c>
      <c r="W176">
        <v>12</v>
      </c>
      <c r="X176">
        <v>0</v>
      </c>
      <c r="Y176">
        <v>0</v>
      </c>
      <c r="Z176">
        <v>0</v>
      </c>
      <c r="AA176">
        <v>0</v>
      </c>
    </row>
    <row r="177" spans="1:27">
      <c r="A177">
        <v>37</v>
      </c>
      <c r="B177" t="s">
        <v>433</v>
      </c>
      <c r="C177" s="586">
        <v>46225</v>
      </c>
      <c r="D177" t="s">
        <v>309</v>
      </c>
      <c r="E177" t="s">
        <v>2732</v>
      </c>
      <c r="F177">
        <v>6</v>
      </c>
      <c r="G177" t="s">
        <v>1191</v>
      </c>
      <c r="H177" t="s">
        <v>18</v>
      </c>
      <c r="I177">
        <v>144.66389466389464</v>
      </c>
      <c r="J177">
        <v>0.2</v>
      </c>
      <c r="M177" t="s">
        <v>2857</v>
      </c>
      <c r="N177">
        <v>1</v>
      </c>
      <c r="O177">
        <v>0</v>
      </c>
      <c r="P177">
        <v>0</v>
      </c>
      <c r="Q177">
        <v>0</v>
      </c>
      <c r="R177">
        <v>0</v>
      </c>
      <c r="S177">
        <v>6</v>
      </c>
      <c r="T177">
        <v>867.98336798336777</v>
      </c>
      <c r="U177">
        <v>867.98336798336777</v>
      </c>
      <c r="V177" t="s">
        <v>2858</v>
      </c>
      <c r="W177">
        <v>6</v>
      </c>
      <c r="X177">
        <v>0</v>
      </c>
      <c r="Y177">
        <v>144.66389466389464</v>
      </c>
      <c r="Z177">
        <v>0</v>
      </c>
      <c r="AA177">
        <v>0</v>
      </c>
    </row>
    <row r="178" spans="1:27">
      <c r="A178">
        <v>37</v>
      </c>
      <c r="B178" t="s">
        <v>433</v>
      </c>
      <c r="C178" s="586">
        <v>46225</v>
      </c>
      <c r="D178" t="s">
        <v>309</v>
      </c>
      <c r="E178" t="s">
        <v>2735</v>
      </c>
      <c r="F178">
        <v>1</v>
      </c>
      <c r="G178" t="s">
        <v>1191</v>
      </c>
      <c r="H178" t="s">
        <v>18</v>
      </c>
      <c r="I178">
        <v>345.63409563409562</v>
      </c>
      <c r="J178">
        <v>0.5</v>
      </c>
      <c r="M178" t="s">
        <v>2859</v>
      </c>
      <c r="N178">
        <v>1</v>
      </c>
      <c r="O178">
        <v>0</v>
      </c>
      <c r="P178">
        <v>0</v>
      </c>
      <c r="Q178">
        <v>0</v>
      </c>
      <c r="R178">
        <v>0</v>
      </c>
      <c r="S178">
        <v>1</v>
      </c>
      <c r="T178">
        <v>345.63409563409562</v>
      </c>
      <c r="U178">
        <v>345.63409563409562</v>
      </c>
      <c r="V178" t="s">
        <v>2860</v>
      </c>
      <c r="W178">
        <v>1</v>
      </c>
      <c r="X178">
        <v>0</v>
      </c>
      <c r="Y178">
        <v>345.63409563409562</v>
      </c>
      <c r="Z178">
        <v>0</v>
      </c>
      <c r="AA178">
        <v>0</v>
      </c>
    </row>
    <row r="179" spans="1:27">
      <c r="A179">
        <v>37</v>
      </c>
      <c r="B179" t="s">
        <v>433</v>
      </c>
      <c r="C179" s="586">
        <v>46225</v>
      </c>
      <c r="D179" t="s">
        <v>309</v>
      </c>
      <c r="E179" t="s">
        <v>2738</v>
      </c>
      <c r="F179">
        <v>3</v>
      </c>
      <c r="G179" t="s">
        <v>1191</v>
      </c>
      <c r="H179" t="s">
        <v>18</v>
      </c>
      <c r="I179">
        <v>683.47193347193331</v>
      </c>
      <c r="J179">
        <v>1</v>
      </c>
      <c r="M179" t="s">
        <v>2861</v>
      </c>
      <c r="N179">
        <v>1</v>
      </c>
      <c r="O179">
        <v>0</v>
      </c>
      <c r="P179">
        <v>0</v>
      </c>
      <c r="Q179">
        <v>0</v>
      </c>
      <c r="R179">
        <v>0</v>
      </c>
      <c r="S179">
        <v>3</v>
      </c>
      <c r="T179">
        <v>2050.4158004157998</v>
      </c>
      <c r="U179">
        <v>2050.4158004157998</v>
      </c>
      <c r="V179" t="s">
        <v>2862</v>
      </c>
      <c r="W179">
        <v>3</v>
      </c>
      <c r="X179">
        <v>0</v>
      </c>
      <c r="Y179">
        <v>683.47193347193331</v>
      </c>
      <c r="Z179">
        <v>0</v>
      </c>
      <c r="AA179">
        <v>0</v>
      </c>
    </row>
    <row r="180" spans="1:27">
      <c r="A180">
        <v>37</v>
      </c>
      <c r="B180" t="s">
        <v>433</v>
      </c>
      <c r="C180" s="586">
        <v>46225</v>
      </c>
      <c r="D180" t="s">
        <v>309</v>
      </c>
      <c r="E180" t="s">
        <v>1353</v>
      </c>
      <c r="F180">
        <v>2</v>
      </c>
      <c r="G180" t="s">
        <v>256</v>
      </c>
      <c r="H180" t="s">
        <v>522</v>
      </c>
      <c r="I180">
        <v>192</v>
      </c>
      <c r="J180">
        <v>0</v>
      </c>
      <c r="M180" t="s">
        <v>2153</v>
      </c>
      <c r="N180">
        <v>1</v>
      </c>
      <c r="O180">
        <v>0</v>
      </c>
      <c r="P180">
        <v>0</v>
      </c>
      <c r="Q180">
        <v>0</v>
      </c>
      <c r="R180">
        <v>0</v>
      </c>
      <c r="S180">
        <v>2</v>
      </c>
      <c r="T180">
        <v>384</v>
      </c>
      <c r="U180">
        <v>384</v>
      </c>
      <c r="V180" t="s">
        <v>2863</v>
      </c>
      <c r="W180">
        <v>2</v>
      </c>
      <c r="X180">
        <v>0</v>
      </c>
      <c r="Y180">
        <v>192</v>
      </c>
      <c r="Z180">
        <v>0</v>
      </c>
      <c r="AA180">
        <v>0</v>
      </c>
    </row>
    <row r="181" spans="1:27">
      <c r="A181">
        <v>37</v>
      </c>
      <c r="B181" t="s">
        <v>433</v>
      </c>
      <c r="C181" s="586">
        <v>46225</v>
      </c>
      <c r="D181" t="s">
        <v>309</v>
      </c>
      <c r="E181" t="s">
        <v>1355</v>
      </c>
      <c r="F181">
        <v>10</v>
      </c>
      <c r="G181" t="s">
        <v>256</v>
      </c>
      <c r="H181" t="s">
        <v>16</v>
      </c>
      <c r="I181">
        <v>96</v>
      </c>
      <c r="J181">
        <v>0.2</v>
      </c>
      <c r="M181" t="s">
        <v>2154</v>
      </c>
      <c r="N181">
        <v>1</v>
      </c>
      <c r="O181">
        <v>0</v>
      </c>
      <c r="P181">
        <v>0</v>
      </c>
      <c r="Q181">
        <v>0</v>
      </c>
      <c r="R181">
        <v>0</v>
      </c>
      <c r="S181">
        <v>10</v>
      </c>
      <c r="T181">
        <v>960</v>
      </c>
      <c r="U181">
        <v>960</v>
      </c>
      <c r="V181" t="s">
        <v>2864</v>
      </c>
      <c r="W181">
        <v>10</v>
      </c>
      <c r="X181">
        <v>0</v>
      </c>
      <c r="Y181">
        <v>96</v>
      </c>
      <c r="Z181">
        <v>0</v>
      </c>
      <c r="AA181">
        <v>0</v>
      </c>
    </row>
    <row r="182" spans="1:27">
      <c r="A182">
        <v>37</v>
      </c>
      <c r="B182" t="s">
        <v>433</v>
      </c>
      <c r="C182" s="586">
        <v>46225</v>
      </c>
      <c r="D182" t="s">
        <v>309</v>
      </c>
      <c r="E182" t="s">
        <v>1109</v>
      </c>
      <c r="F182">
        <v>14570.793264033262</v>
      </c>
      <c r="G182" t="s">
        <v>1110</v>
      </c>
      <c r="H182" t="s">
        <v>258</v>
      </c>
      <c r="I182">
        <v>0</v>
      </c>
      <c r="J182">
        <v>0</v>
      </c>
      <c r="M182" t="s">
        <v>1946</v>
      </c>
      <c r="N182">
        <v>1</v>
      </c>
      <c r="O182">
        <v>0</v>
      </c>
      <c r="P182">
        <v>0</v>
      </c>
      <c r="Q182">
        <v>0</v>
      </c>
      <c r="R182">
        <v>0</v>
      </c>
      <c r="S182">
        <v>14570.793264033262</v>
      </c>
      <c r="T182">
        <v>0</v>
      </c>
      <c r="U182">
        <v>0</v>
      </c>
      <c r="V182" t="s">
        <v>2121</v>
      </c>
      <c r="W182">
        <v>14570.793264033262</v>
      </c>
      <c r="X182">
        <v>0</v>
      </c>
      <c r="Y182">
        <v>0</v>
      </c>
      <c r="Z182">
        <v>0</v>
      </c>
      <c r="AA182">
        <v>0</v>
      </c>
    </row>
    <row r="183" spans="1:27">
      <c r="A183">
        <v>38</v>
      </c>
      <c r="B183" t="s">
        <v>555</v>
      </c>
      <c r="C183" s="586">
        <v>46225</v>
      </c>
      <c r="D183" t="s">
        <v>309</v>
      </c>
      <c r="E183" t="s">
        <v>1105</v>
      </c>
      <c r="F183">
        <v>0</v>
      </c>
      <c r="G183" t="s">
        <v>1106</v>
      </c>
      <c r="H183" t="s">
        <v>17</v>
      </c>
      <c r="I183">
        <v>0</v>
      </c>
      <c r="J183">
        <v>0</v>
      </c>
      <c r="M183" t="s">
        <v>425</v>
      </c>
      <c r="N183">
        <v>1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 t="s">
        <v>2122</v>
      </c>
      <c r="W183">
        <v>0</v>
      </c>
      <c r="X183">
        <v>0</v>
      </c>
      <c r="Y183">
        <v>0</v>
      </c>
      <c r="Z183">
        <v>0</v>
      </c>
      <c r="AA183">
        <v>0</v>
      </c>
    </row>
    <row r="184" spans="1:27">
      <c r="A184">
        <v>38</v>
      </c>
      <c r="B184" t="s">
        <v>555</v>
      </c>
      <c r="C184" s="586">
        <v>46225</v>
      </c>
      <c r="D184" t="s">
        <v>309</v>
      </c>
      <c r="E184" t="s">
        <v>1109</v>
      </c>
      <c r="F184">
        <v>0</v>
      </c>
      <c r="G184" t="s">
        <v>1110</v>
      </c>
      <c r="H184" t="s">
        <v>258</v>
      </c>
      <c r="I184">
        <v>0</v>
      </c>
      <c r="J184">
        <v>0</v>
      </c>
      <c r="M184" t="s">
        <v>1946</v>
      </c>
      <c r="N184">
        <v>1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 t="s">
        <v>2123</v>
      </c>
      <c r="W184">
        <v>0</v>
      </c>
      <c r="X184">
        <v>0</v>
      </c>
      <c r="Y184">
        <v>0</v>
      </c>
      <c r="Z184">
        <v>0</v>
      </c>
      <c r="AA184">
        <v>0</v>
      </c>
    </row>
    <row r="185" spans="1:27">
      <c r="A185">
        <v>39</v>
      </c>
      <c r="B185" t="s">
        <v>603</v>
      </c>
      <c r="C185" s="586">
        <v>46225</v>
      </c>
      <c r="D185" t="s">
        <v>309</v>
      </c>
      <c r="E185" t="s">
        <v>1113</v>
      </c>
      <c r="F185">
        <v>9</v>
      </c>
      <c r="G185" t="s">
        <v>94</v>
      </c>
      <c r="H185" t="s">
        <v>86</v>
      </c>
      <c r="I185">
        <v>666</v>
      </c>
      <c r="J185">
        <v>12</v>
      </c>
      <c r="M185" t="s">
        <v>1943</v>
      </c>
      <c r="N185">
        <v>1</v>
      </c>
      <c r="O185">
        <v>0</v>
      </c>
      <c r="P185">
        <v>0</v>
      </c>
      <c r="Q185">
        <v>0</v>
      </c>
      <c r="R185">
        <v>0</v>
      </c>
      <c r="S185">
        <v>9</v>
      </c>
      <c r="T185">
        <v>5994</v>
      </c>
      <c r="U185">
        <v>5994</v>
      </c>
      <c r="V185" t="s">
        <v>2124</v>
      </c>
      <c r="W185">
        <v>9</v>
      </c>
      <c r="X185">
        <v>0</v>
      </c>
      <c r="Y185">
        <v>666</v>
      </c>
      <c r="Z185">
        <v>0</v>
      </c>
      <c r="AA185">
        <v>0</v>
      </c>
    </row>
    <row r="186" spans="1:27">
      <c r="A186">
        <v>39</v>
      </c>
      <c r="B186" t="s">
        <v>603</v>
      </c>
      <c r="C186" s="586">
        <v>46225</v>
      </c>
      <c r="D186" t="s">
        <v>309</v>
      </c>
      <c r="E186" t="s">
        <v>1768</v>
      </c>
      <c r="F186">
        <v>2</v>
      </c>
      <c r="G186" t="s">
        <v>1769</v>
      </c>
      <c r="H186" t="s">
        <v>16</v>
      </c>
      <c r="I186">
        <v>125.69999999999999</v>
      </c>
      <c r="J186">
        <v>1.2</v>
      </c>
      <c r="M186" t="s">
        <v>2553</v>
      </c>
      <c r="N186">
        <v>1</v>
      </c>
      <c r="O186">
        <v>0</v>
      </c>
      <c r="P186">
        <v>0</v>
      </c>
      <c r="Q186">
        <v>0</v>
      </c>
      <c r="R186">
        <v>0</v>
      </c>
      <c r="S186">
        <v>2</v>
      </c>
      <c r="T186">
        <v>251.39999999999998</v>
      </c>
      <c r="U186">
        <v>251.39999999999998</v>
      </c>
      <c r="V186" t="s">
        <v>2865</v>
      </c>
      <c r="W186">
        <v>2</v>
      </c>
      <c r="X186">
        <v>0</v>
      </c>
      <c r="Y186">
        <v>125.69999999999999</v>
      </c>
      <c r="Z186">
        <v>0</v>
      </c>
      <c r="AA186">
        <v>0</v>
      </c>
    </row>
    <row r="187" spans="1:27">
      <c r="A187">
        <v>39</v>
      </c>
      <c r="B187" t="s">
        <v>603</v>
      </c>
      <c r="C187" s="586">
        <v>46225</v>
      </c>
      <c r="D187" t="s">
        <v>309</v>
      </c>
      <c r="E187" t="s">
        <v>1281</v>
      </c>
      <c r="F187">
        <v>2</v>
      </c>
      <c r="G187" t="s">
        <v>1123</v>
      </c>
      <c r="H187" t="s">
        <v>86</v>
      </c>
      <c r="I187">
        <v>630</v>
      </c>
      <c r="J187">
        <v>10</v>
      </c>
      <c r="M187" t="s">
        <v>1996</v>
      </c>
      <c r="N187">
        <v>1</v>
      </c>
      <c r="O187">
        <v>0</v>
      </c>
      <c r="P187">
        <v>0</v>
      </c>
      <c r="Q187">
        <v>0</v>
      </c>
      <c r="R187">
        <v>0</v>
      </c>
      <c r="S187">
        <v>2</v>
      </c>
      <c r="T187">
        <v>1260</v>
      </c>
      <c r="U187">
        <v>1260</v>
      </c>
      <c r="V187" t="s">
        <v>2125</v>
      </c>
      <c r="W187">
        <v>2</v>
      </c>
      <c r="X187">
        <v>0</v>
      </c>
      <c r="Y187">
        <v>630</v>
      </c>
      <c r="Z187">
        <v>0</v>
      </c>
      <c r="AA187">
        <v>0</v>
      </c>
    </row>
    <row r="188" spans="1:27">
      <c r="A188">
        <v>39</v>
      </c>
      <c r="B188" t="s">
        <v>603</v>
      </c>
      <c r="C188" s="586">
        <v>46225</v>
      </c>
      <c r="D188" t="s">
        <v>309</v>
      </c>
      <c r="E188" t="s">
        <v>1228</v>
      </c>
      <c r="F188">
        <v>3</v>
      </c>
      <c r="G188" t="s">
        <v>6</v>
      </c>
      <c r="H188" t="s">
        <v>86</v>
      </c>
      <c r="I188">
        <v>472</v>
      </c>
      <c r="J188">
        <v>10</v>
      </c>
      <c r="M188" t="s">
        <v>2045</v>
      </c>
      <c r="N188">
        <v>1</v>
      </c>
      <c r="O188">
        <v>0</v>
      </c>
      <c r="P188">
        <v>0</v>
      </c>
      <c r="Q188">
        <v>0</v>
      </c>
      <c r="R188">
        <v>0</v>
      </c>
      <c r="S188">
        <v>3</v>
      </c>
      <c r="T188">
        <v>1416</v>
      </c>
      <c r="U188">
        <v>1416</v>
      </c>
      <c r="V188" t="s">
        <v>2126</v>
      </c>
      <c r="W188">
        <v>3</v>
      </c>
      <c r="X188">
        <v>0</v>
      </c>
      <c r="Y188">
        <v>472</v>
      </c>
      <c r="Z188">
        <v>0</v>
      </c>
      <c r="AA188">
        <v>0</v>
      </c>
    </row>
    <row r="189" spans="1:27">
      <c r="A189">
        <v>39</v>
      </c>
      <c r="B189" t="s">
        <v>603</v>
      </c>
      <c r="C189" s="586">
        <v>46225</v>
      </c>
      <c r="D189" t="s">
        <v>309</v>
      </c>
      <c r="E189" t="s">
        <v>1105</v>
      </c>
      <c r="F189">
        <v>0</v>
      </c>
      <c r="G189" t="s">
        <v>1106</v>
      </c>
      <c r="H189" t="s">
        <v>17</v>
      </c>
      <c r="I189">
        <v>0</v>
      </c>
      <c r="J189">
        <v>0</v>
      </c>
      <c r="M189" t="s">
        <v>425</v>
      </c>
      <c r="N189">
        <v>1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 t="s">
        <v>2127</v>
      </c>
      <c r="W189">
        <v>0</v>
      </c>
      <c r="X189">
        <v>0</v>
      </c>
      <c r="Y189">
        <v>0</v>
      </c>
      <c r="Z189">
        <v>0</v>
      </c>
      <c r="AA189">
        <v>0</v>
      </c>
    </row>
    <row r="190" spans="1:27">
      <c r="A190">
        <v>39</v>
      </c>
      <c r="B190" t="s">
        <v>603</v>
      </c>
      <c r="C190" s="586">
        <v>46225</v>
      </c>
      <c r="D190" t="s">
        <v>309</v>
      </c>
      <c r="E190" t="s">
        <v>1353</v>
      </c>
      <c r="F190">
        <v>2</v>
      </c>
      <c r="G190" t="s">
        <v>256</v>
      </c>
      <c r="H190" t="s">
        <v>522</v>
      </c>
      <c r="I190">
        <v>192</v>
      </c>
      <c r="J190">
        <v>0</v>
      </c>
      <c r="M190" t="s">
        <v>2153</v>
      </c>
      <c r="N190">
        <v>1</v>
      </c>
      <c r="O190">
        <v>0</v>
      </c>
      <c r="P190">
        <v>0</v>
      </c>
      <c r="Q190">
        <v>0</v>
      </c>
      <c r="R190">
        <v>0</v>
      </c>
      <c r="S190">
        <v>2</v>
      </c>
      <c r="T190">
        <v>384</v>
      </c>
      <c r="U190">
        <v>384</v>
      </c>
      <c r="V190" t="s">
        <v>2866</v>
      </c>
      <c r="W190">
        <v>2</v>
      </c>
      <c r="X190">
        <v>0</v>
      </c>
      <c r="Y190">
        <v>192</v>
      </c>
      <c r="Z190">
        <v>0</v>
      </c>
      <c r="AA190">
        <v>0</v>
      </c>
    </row>
    <row r="191" spans="1:27">
      <c r="A191">
        <v>39</v>
      </c>
      <c r="B191" t="s">
        <v>603</v>
      </c>
      <c r="C191" s="586">
        <v>46225</v>
      </c>
      <c r="D191" t="s">
        <v>309</v>
      </c>
      <c r="E191" t="s">
        <v>1109</v>
      </c>
      <c r="F191">
        <v>9305.4</v>
      </c>
      <c r="G191" t="s">
        <v>1110</v>
      </c>
      <c r="H191" t="s">
        <v>258</v>
      </c>
      <c r="I191">
        <v>0</v>
      </c>
      <c r="J191">
        <v>0</v>
      </c>
      <c r="M191" t="s">
        <v>1946</v>
      </c>
      <c r="N191">
        <v>1</v>
      </c>
      <c r="O191">
        <v>0</v>
      </c>
      <c r="P191">
        <v>0</v>
      </c>
      <c r="Q191">
        <v>0</v>
      </c>
      <c r="R191">
        <v>0</v>
      </c>
      <c r="S191">
        <v>9305.4</v>
      </c>
      <c r="T191">
        <v>0</v>
      </c>
      <c r="U191">
        <v>0</v>
      </c>
      <c r="V191" t="s">
        <v>2128</v>
      </c>
      <c r="W191">
        <v>9305.4</v>
      </c>
      <c r="X191">
        <v>0</v>
      </c>
      <c r="Y191">
        <v>0</v>
      </c>
      <c r="Z191">
        <v>0</v>
      </c>
      <c r="AA191">
        <v>0</v>
      </c>
    </row>
    <row r="192" spans="1:27">
      <c r="A192">
        <v>40</v>
      </c>
      <c r="B192" t="s">
        <v>944</v>
      </c>
      <c r="C192" s="586">
        <v>46225</v>
      </c>
      <c r="D192" t="s">
        <v>309</v>
      </c>
      <c r="E192" t="s">
        <v>1105</v>
      </c>
      <c r="F192">
        <v>0</v>
      </c>
      <c r="G192" t="s">
        <v>1106</v>
      </c>
      <c r="H192" t="s">
        <v>17</v>
      </c>
      <c r="I192">
        <v>0</v>
      </c>
      <c r="J192">
        <v>0</v>
      </c>
      <c r="M192" t="s">
        <v>425</v>
      </c>
      <c r="N192">
        <v>1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 t="s">
        <v>2129</v>
      </c>
      <c r="W192">
        <v>0</v>
      </c>
      <c r="X192">
        <v>0</v>
      </c>
      <c r="Y192">
        <v>0</v>
      </c>
      <c r="Z192">
        <v>0</v>
      </c>
      <c r="AA192">
        <v>0</v>
      </c>
    </row>
    <row r="193" spans="1:27">
      <c r="A193">
        <v>40</v>
      </c>
      <c r="B193" t="s">
        <v>944</v>
      </c>
      <c r="C193" s="586">
        <v>46225</v>
      </c>
      <c r="D193" t="s">
        <v>309</v>
      </c>
      <c r="E193" t="s">
        <v>1109</v>
      </c>
      <c r="F193">
        <v>0</v>
      </c>
      <c r="G193" t="s">
        <v>1110</v>
      </c>
      <c r="H193" t="s">
        <v>258</v>
      </c>
      <c r="I193">
        <v>0</v>
      </c>
      <c r="J193">
        <v>0</v>
      </c>
      <c r="M193" t="s">
        <v>1946</v>
      </c>
      <c r="N193">
        <v>1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 t="s">
        <v>2130</v>
      </c>
      <c r="W193">
        <v>0</v>
      </c>
      <c r="X193">
        <v>0</v>
      </c>
      <c r="Y193">
        <v>0</v>
      </c>
      <c r="Z193">
        <v>0</v>
      </c>
      <c r="AA193">
        <v>0</v>
      </c>
    </row>
    <row r="194" spans="1:27">
      <c r="A194">
        <v>41</v>
      </c>
      <c r="B194" t="s">
        <v>440</v>
      </c>
      <c r="C194" s="586">
        <v>46225</v>
      </c>
      <c r="D194" t="s">
        <v>309</v>
      </c>
      <c r="E194" t="s">
        <v>1105</v>
      </c>
      <c r="F194">
        <v>0</v>
      </c>
      <c r="G194" t="s">
        <v>1106</v>
      </c>
      <c r="H194" t="s">
        <v>17</v>
      </c>
      <c r="I194">
        <v>0</v>
      </c>
      <c r="J194">
        <v>0</v>
      </c>
      <c r="M194" t="s">
        <v>425</v>
      </c>
      <c r="N194">
        <v>1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 t="s">
        <v>2131</v>
      </c>
      <c r="W194">
        <v>0</v>
      </c>
      <c r="X194">
        <v>0</v>
      </c>
      <c r="Y194">
        <v>0</v>
      </c>
      <c r="Z194">
        <v>0</v>
      </c>
      <c r="AA194">
        <v>0</v>
      </c>
    </row>
    <row r="195" spans="1:27">
      <c r="A195">
        <v>41</v>
      </c>
      <c r="B195" t="s">
        <v>440</v>
      </c>
      <c r="C195" s="586">
        <v>46225</v>
      </c>
      <c r="D195" t="s">
        <v>309</v>
      </c>
      <c r="E195" t="s">
        <v>1109</v>
      </c>
      <c r="F195">
        <v>0</v>
      </c>
      <c r="G195" t="s">
        <v>1110</v>
      </c>
      <c r="H195" t="s">
        <v>258</v>
      </c>
      <c r="I195">
        <v>0</v>
      </c>
      <c r="J195">
        <v>0</v>
      </c>
      <c r="M195" t="s">
        <v>1946</v>
      </c>
      <c r="N195">
        <v>1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 t="s">
        <v>2132</v>
      </c>
      <c r="W195">
        <v>0</v>
      </c>
      <c r="X195">
        <v>0</v>
      </c>
      <c r="Y195">
        <v>0</v>
      </c>
      <c r="Z195">
        <v>0</v>
      </c>
      <c r="AA195">
        <v>0</v>
      </c>
    </row>
    <row r="196" spans="1:27">
      <c r="A196">
        <v>45</v>
      </c>
      <c r="B196" t="s">
        <v>411</v>
      </c>
      <c r="C196" s="586">
        <v>46225</v>
      </c>
      <c r="D196" t="s">
        <v>309</v>
      </c>
      <c r="E196" t="s">
        <v>1213</v>
      </c>
      <c r="F196">
        <v>21</v>
      </c>
      <c r="G196" t="s">
        <v>94</v>
      </c>
      <c r="H196" t="s">
        <v>86</v>
      </c>
      <c r="I196">
        <v>666</v>
      </c>
      <c r="J196">
        <v>12</v>
      </c>
      <c r="M196" t="s">
        <v>2035</v>
      </c>
      <c r="N196">
        <v>1</v>
      </c>
      <c r="O196">
        <v>0</v>
      </c>
      <c r="P196">
        <v>0</v>
      </c>
      <c r="Q196">
        <v>0</v>
      </c>
      <c r="R196">
        <v>0</v>
      </c>
      <c r="S196">
        <v>21</v>
      </c>
      <c r="T196">
        <v>13986</v>
      </c>
      <c r="U196">
        <v>13986</v>
      </c>
      <c r="V196" t="s">
        <v>2133</v>
      </c>
      <c r="W196">
        <v>21</v>
      </c>
      <c r="X196">
        <v>0</v>
      </c>
      <c r="Y196">
        <v>666</v>
      </c>
      <c r="Z196">
        <v>0</v>
      </c>
      <c r="AA196">
        <v>0</v>
      </c>
    </row>
    <row r="197" spans="1:27">
      <c r="A197">
        <v>45</v>
      </c>
      <c r="B197" t="s">
        <v>411</v>
      </c>
      <c r="C197" s="586">
        <v>46225</v>
      </c>
      <c r="D197" t="s">
        <v>309</v>
      </c>
      <c r="E197" t="s">
        <v>1222</v>
      </c>
      <c r="F197">
        <v>1</v>
      </c>
      <c r="G197" t="s">
        <v>1123</v>
      </c>
      <c r="H197" t="s">
        <v>86</v>
      </c>
      <c r="I197">
        <v>1020</v>
      </c>
      <c r="J197">
        <v>12</v>
      </c>
      <c r="M197" t="s">
        <v>2042</v>
      </c>
      <c r="N197">
        <v>1</v>
      </c>
      <c r="O197">
        <v>0</v>
      </c>
      <c r="P197">
        <v>0</v>
      </c>
      <c r="Q197">
        <v>0</v>
      </c>
      <c r="R197">
        <v>0</v>
      </c>
      <c r="S197">
        <v>1</v>
      </c>
      <c r="T197">
        <v>1020</v>
      </c>
      <c r="U197">
        <v>1020</v>
      </c>
      <c r="V197" t="s">
        <v>2134</v>
      </c>
      <c r="W197">
        <v>1</v>
      </c>
      <c r="X197">
        <v>0</v>
      </c>
      <c r="Y197">
        <v>1020</v>
      </c>
      <c r="Z197">
        <v>0</v>
      </c>
      <c r="AA197">
        <v>0</v>
      </c>
    </row>
    <row r="198" spans="1:27">
      <c r="A198">
        <v>45</v>
      </c>
      <c r="B198" t="s">
        <v>411</v>
      </c>
      <c r="C198" s="586">
        <v>46225</v>
      </c>
      <c r="D198" t="s">
        <v>309</v>
      </c>
      <c r="E198" t="s">
        <v>1281</v>
      </c>
      <c r="F198">
        <v>1</v>
      </c>
      <c r="G198" t="s">
        <v>1123</v>
      </c>
      <c r="H198" t="s">
        <v>86</v>
      </c>
      <c r="I198">
        <v>630</v>
      </c>
      <c r="J198">
        <v>10</v>
      </c>
      <c r="M198" t="s">
        <v>1996</v>
      </c>
      <c r="N198">
        <v>1</v>
      </c>
      <c r="O198">
        <v>0</v>
      </c>
      <c r="P198">
        <v>0</v>
      </c>
      <c r="Q198">
        <v>0</v>
      </c>
      <c r="R198">
        <v>0</v>
      </c>
      <c r="S198">
        <v>1</v>
      </c>
      <c r="T198">
        <v>630</v>
      </c>
      <c r="U198">
        <v>630</v>
      </c>
      <c r="V198" t="s">
        <v>2867</v>
      </c>
      <c r="W198">
        <v>1</v>
      </c>
      <c r="X198">
        <v>0</v>
      </c>
      <c r="Y198">
        <v>630</v>
      </c>
      <c r="Z198">
        <v>0</v>
      </c>
      <c r="AA198">
        <v>0</v>
      </c>
    </row>
    <row r="199" spans="1:27">
      <c r="A199">
        <v>45</v>
      </c>
      <c r="B199" t="s">
        <v>411</v>
      </c>
      <c r="C199" s="586">
        <v>46225</v>
      </c>
      <c r="D199" t="s">
        <v>309</v>
      </c>
      <c r="E199" t="s">
        <v>1226</v>
      </c>
      <c r="F199">
        <v>1</v>
      </c>
      <c r="G199" t="s">
        <v>6</v>
      </c>
      <c r="H199" t="s">
        <v>86</v>
      </c>
      <c r="I199">
        <v>717</v>
      </c>
      <c r="J199">
        <v>12</v>
      </c>
      <c r="M199" t="s">
        <v>2044</v>
      </c>
      <c r="N199">
        <v>1</v>
      </c>
      <c r="O199">
        <v>0</v>
      </c>
      <c r="P199">
        <v>0</v>
      </c>
      <c r="Q199">
        <v>0</v>
      </c>
      <c r="R199">
        <v>0</v>
      </c>
      <c r="S199">
        <v>1</v>
      </c>
      <c r="T199">
        <v>717</v>
      </c>
      <c r="U199">
        <v>717</v>
      </c>
      <c r="V199" t="s">
        <v>2135</v>
      </c>
      <c r="W199">
        <v>1</v>
      </c>
      <c r="X199">
        <v>0</v>
      </c>
      <c r="Y199">
        <v>717</v>
      </c>
      <c r="Z199">
        <v>0</v>
      </c>
      <c r="AA199">
        <v>0</v>
      </c>
    </row>
    <row r="200" spans="1:27">
      <c r="A200">
        <v>45</v>
      </c>
      <c r="B200" t="s">
        <v>411</v>
      </c>
      <c r="C200" s="586">
        <v>46225</v>
      </c>
      <c r="D200" t="s">
        <v>309</v>
      </c>
      <c r="E200" t="s">
        <v>1228</v>
      </c>
      <c r="F200">
        <v>1</v>
      </c>
      <c r="G200" t="s">
        <v>6</v>
      </c>
      <c r="H200" t="s">
        <v>86</v>
      </c>
      <c r="I200">
        <v>472</v>
      </c>
      <c r="J200">
        <v>10</v>
      </c>
      <c r="M200" t="s">
        <v>2045</v>
      </c>
      <c r="N200">
        <v>1</v>
      </c>
      <c r="O200">
        <v>0</v>
      </c>
      <c r="P200">
        <v>0</v>
      </c>
      <c r="Q200">
        <v>0</v>
      </c>
      <c r="R200">
        <v>0</v>
      </c>
      <c r="S200">
        <v>1</v>
      </c>
      <c r="T200">
        <v>472</v>
      </c>
      <c r="U200">
        <v>472</v>
      </c>
      <c r="V200" t="s">
        <v>2868</v>
      </c>
      <c r="W200">
        <v>1</v>
      </c>
      <c r="X200">
        <v>0</v>
      </c>
      <c r="Y200">
        <v>472</v>
      </c>
      <c r="Z200">
        <v>0</v>
      </c>
      <c r="AA200">
        <v>0</v>
      </c>
    </row>
    <row r="201" spans="1:27">
      <c r="A201">
        <v>45</v>
      </c>
      <c r="B201" t="s">
        <v>411</v>
      </c>
      <c r="C201" s="586">
        <v>46225</v>
      </c>
      <c r="D201" t="s">
        <v>309</v>
      </c>
      <c r="E201" t="s">
        <v>1273</v>
      </c>
      <c r="F201">
        <v>5</v>
      </c>
      <c r="G201" t="s">
        <v>9</v>
      </c>
      <c r="H201" t="s">
        <v>111</v>
      </c>
      <c r="I201">
        <v>81.167999999999978</v>
      </c>
      <c r="J201">
        <v>0.2</v>
      </c>
      <c r="M201" t="s">
        <v>2079</v>
      </c>
      <c r="N201">
        <v>1</v>
      </c>
      <c r="O201">
        <v>0</v>
      </c>
      <c r="P201">
        <v>0</v>
      </c>
      <c r="Q201">
        <v>0</v>
      </c>
      <c r="R201">
        <v>0</v>
      </c>
      <c r="S201">
        <v>5</v>
      </c>
      <c r="T201">
        <v>405.83999999999992</v>
      </c>
      <c r="U201">
        <v>405.83999999999992</v>
      </c>
      <c r="V201" t="s">
        <v>2136</v>
      </c>
      <c r="W201">
        <v>5</v>
      </c>
      <c r="X201">
        <v>0</v>
      </c>
      <c r="Y201">
        <v>81.167999999999978</v>
      </c>
      <c r="Z201">
        <v>0</v>
      </c>
      <c r="AA201">
        <v>0</v>
      </c>
    </row>
    <row r="202" spans="1:27">
      <c r="A202">
        <v>45</v>
      </c>
      <c r="B202" t="s">
        <v>411</v>
      </c>
      <c r="C202" s="586">
        <v>46225</v>
      </c>
      <c r="D202" t="s">
        <v>309</v>
      </c>
      <c r="E202" t="s">
        <v>1126</v>
      </c>
      <c r="F202">
        <v>10</v>
      </c>
      <c r="G202" t="s">
        <v>404</v>
      </c>
      <c r="H202" t="s">
        <v>235</v>
      </c>
      <c r="I202">
        <v>270</v>
      </c>
      <c r="J202">
        <v>1</v>
      </c>
      <c r="M202" t="s">
        <v>424</v>
      </c>
      <c r="N202">
        <v>1</v>
      </c>
      <c r="O202">
        <v>0</v>
      </c>
      <c r="P202">
        <v>0</v>
      </c>
      <c r="Q202">
        <v>0</v>
      </c>
      <c r="R202">
        <v>0</v>
      </c>
      <c r="S202">
        <v>10</v>
      </c>
      <c r="T202">
        <v>2700</v>
      </c>
      <c r="U202">
        <v>2700</v>
      </c>
      <c r="V202" t="s">
        <v>2137</v>
      </c>
      <c r="W202">
        <v>10</v>
      </c>
      <c r="X202">
        <v>0</v>
      </c>
      <c r="Y202">
        <v>270</v>
      </c>
      <c r="Z202">
        <v>0</v>
      </c>
      <c r="AA202">
        <v>0</v>
      </c>
    </row>
    <row r="203" spans="1:27">
      <c r="A203">
        <v>45</v>
      </c>
      <c r="B203" t="s">
        <v>411</v>
      </c>
      <c r="C203" s="586">
        <v>46225</v>
      </c>
      <c r="D203" t="s">
        <v>309</v>
      </c>
      <c r="E203" t="s">
        <v>1105</v>
      </c>
      <c r="F203">
        <v>11</v>
      </c>
      <c r="G203" t="s">
        <v>1106</v>
      </c>
      <c r="H203" t="s">
        <v>17</v>
      </c>
      <c r="I203">
        <v>0</v>
      </c>
      <c r="J203">
        <v>0</v>
      </c>
      <c r="M203" t="s">
        <v>425</v>
      </c>
      <c r="N203">
        <v>1</v>
      </c>
      <c r="O203">
        <v>0</v>
      </c>
      <c r="P203">
        <v>0</v>
      </c>
      <c r="Q203">
        <v>0</v>
      </c>
      <c r="R203">
        <v>0</v>
      </c>
      <c r="S203">
        <v>11</v>
      </c>
      <c r="T203">
        <v>0</v>
      </c>
      <c r="U203">
        <v>0</v>
      </c>
      <c r="V203" t="s">
        <v>2138</v>
      </c>
      <c r="W203">
        <v>11</v>
      </c>
      <c r="X203">
        <v>0</v>
      </c>
      <c r="Y203">
        <v>0</v>
      </c>
      <c r="Z203">
        <v>0</v>
      </c>
      <c r="AA203">
        <v>0</v>
      </c>
    </row>
    <row r="204" spans="1:27">
      <c r="A204">
        <v>45</v>
      </c>
      <c r="B204" t="s">
        <v>411</v>
      </c>
      <c r="C204" s="586">
        <v>46225</v>
      </c>
      <c r="D204" t="s">
        <v>309</v>
      </c>
      <c r="E204" t="s">
        <v>1109</v>
      </c>
      <c r="F204">
        <v>19930.84</v>
      </c>
      <c r="G204" t="s">
        <v>1110</v>
      </c>
      <c r="H204" t="s">
        <v>258</v>
      </c>
      <c r="I204">
        <v>0</v>
      </c>
      <c r="J204">
        <v>0</v>
      </c>
      <c r="M204" t="s">
        <v>1946</v>
      </c>
      <c r="N204">
        <v>1</v>
      </c>
      <c r="O204">
        <v>0</v>
      </c>
      <c r="P204">
        <v>0</v>
      </c>
      <c r="Q204">
        <v>0</v>
      </c>
      <c r="R204">
        <v>0</v>
      </c>
      <c r="S204">
        <v>19930.84</v>
      </c>
      <c r="T204">
        <v>0</v>
      </c>
      <c r="U204">
        <v>0</v>
      </c>
      <c r="V204" t="s">
        <v>2139</v>
      </c>
      <c r="W204">
        <v>19930.84</v>
      </c>
      <c r="X204">
        <v>0</v>
      </c>
      <c r="Y204">
        <v>0</v>
      </c>
      <c r="Z204">
        <v>0</v>
      </c>
      <c r="AA204">
        <v>0</v>
      </c>
    </row>
    <row r="205" spans="1:27">
      <c r="A205">
        <v>46</v>
      </c>
      <c r="B205" t="s">
        <v>943</v>
      </c>
      <c r="C205" s="586">
        <v>46225</v>
      </c>
      <c r="D205" t="s">
        <v>309</v>
      </c>
      <c r="E205" t="s">
        <v>1113</v>
      </c>
      <c r="F205">
        <v>3</v>
      </c>
      <c r="G205" t="s">
        <v>94</v>
      </c>
      <c r="H205" t="s">
        <v>86</v>
      </c>
      <c r="I205">
        <v>666</v>
      </c>
      <c r="J205">
        <v>12</v>
      </c>
      <c r="M205" t="s">
        <v>1943</v>
      </c>
      <c r="N205">
        <v>1</v>
      </c>
      <c r="O205">
        <v>0</v>
      </c>
      <c r="P205">
        <v>0</v>
      </c>
      <c r="Q205">
        <v>0</v>
      </c>
      <c r="R205">
        <v>0</v>
      </c>
      <c r="S205">
        <v>3</v>
      </c>
      <c r="T205">
        <v>1998</v>
      </c>
      <c r="U205">
        <v>1998</v>
      </c>
      <c r="V205" t="s">
        <v>2140</v>
      </c>
      <c r="W205">
        <v>3</v>
      </c>
      <c r="X205">
        <v>0</v>
      </c>
      <c r="Y205">
        <v>666</v>
      </c>
      <c r="Z205">
        <v>0</v>
      </c>
      <c r="AA205">
        <v>0</v>
      </c>
    </row>
    <row r="206" spans="1:27">
      <c r="A206">
        <v>46</v>
      </c>
      <c r="B206" t="s">
        <v>943</v>
      </c>
      <c r="C206" s="586">
        <v>46225</v>
      </c>
      <c r="D206" t="s">
        <v>309</v>
      </c>
      <c r="E206" t="s">
        <v>1213</v>
      </c>
      <c r="F206">
        <v>3</v>
      </c>
      <c r="G206" t="s">
        <v>94</v>
      </c>
      <c r="H206" t="s">
        <v>86</v>
      </c>
      <c r="I206">
        <v>666</v>
      </c>
      <c r="J206">
        <v>12</v>
      </c>
      <c r="M206" t="s">
        <v>2035</v>
      </c>
      <c r="N206">
        <v>1</v>
      </c>
      <c r="O206">
        <v>0</v>
      </c>
      <c r="P206">
        <v>0</v>
      </c>
      <c r="Q206">
        <v>0</v>
      </c>
      <c r="R206">
        <v>0</v>
      </c>
      <c r="S206">
        <v>3</v>
      </c>
      <c r="T206">
        <v>1998</v>
      </c>
      <c r="U206">
        <v>1998</v>
      </c>
      <c r="V206" t="s">
        <v>2141</v>
      </c>
      <c r="W206">
        <v>3</v>
      </c>
      <c r="X206">
        <v>0</v>
      </c>
      <c r="Y206">
        <v>666</v>
      </c>
      <c r="Z206">
        <v>0</v>
      </c>
      <c r="AA206">
        <v>0</v>
      </c>
    </row>
    <row r="207" spans="1:27">
      <c r="A207">
        <v>46</v>
      </c>
      <c r="B207" t="s">
        <v>943</v>
      </c>
      <c r="C207" s="586">
        <v>46225</v>
      </c>
      <c r="D207" t="s">
        <v>309</v>
      </c>
      <c r="E207" t="s">
        <v>1184</v>
      </c>
      <c r="F207">
        <v>1</v>
      </c>
      <c r="G207" t="s">
        <v>1123</v>
      </c>
      <c r="H207" t="s">
        <v>86</v>
      </c>
      <c r="I207">
        <v>816</v>
      </c>
      <c r="J207">
        <v>12</v>
      </c>
      <c r="M207" t="s">
        <v>1956</v>
      </c>
      <c r="N207">
        <v>1</v>
      </c>
      <c r="O207">
        <v>0</v>
      </c>
      <c r="P207">
        <v>0</v>
      </c>
      <c r="Q207">
        <v>0</v>
      </c>
      <c r="R207">
        <v>0</v>
      </c>
      <c r="S207">
        <v>1</v>
      </c>
      <c r="T207">
        <v>816</v>
      </c>
      <c r="U207">
        <v>816</v>
      </c>
      <c r="V207" t="s">
        <v>2869</v>
      </c>
      <c r="W207">
        <v>1</v>
      </c>
      <c r="X207">
        <v>0</v>
      </c>
      <c r="Y207">
        <v>816</v>
      </c>
      <c r="Z207">
        <v>0</v>
      </c>
      <c r="AA207">
        <v>0</v>
      </c>
    </row>
    <row r="208" spans="1:27">
      <c r="A208">
        <v>46</v>
      </c>
      <c r="B208" t="s">
        <v>943</v>
      </c>
      <c r="C208" s="586">
        <v>46225</v>
      </c>
      <c r="D208" t="s">
        <v>309</v>
      </c>
      <c r="E208" t="s">
        <v>1105</v>
      </c>
      <c r="F208">
        <v>0</v>
      </c>
      <c r="G208" t="s">
        <v>1106</v>
      </c>
      <c r="H208" t="s">
        <v>17</v>
      </c>
      <c r="I208">
        <v>0</v>
      </c>
      <c r="J208">
        <v>0</v>
      </c>
      <c r="M208" t="s">
        <v>425</v>
      </c>
      <c r="N208">
        <v>1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 t="s">
        <v>2142</v>
      </c>
      <c r="W208">
        <v>0</v>
      </c>
      <c r="X208">
        <v>0</v>
      </c>
      <c r="Y208">
        <v>0</v>
      </c>
      <c r="Z208">
        <v>0</v>
      </c>
      <c r="AA208">
        <v>0</v>
      </c>
    </row>
    <row r="209" spans="1:27">
      <c r="A209">
        <v>46</v>
      </c>
      <c r="B209" t="s">
        <v>943</v>
      </c>
      <c r="C209" s="586">
        <v>46225</v>
      </c>
      <c r="D209" t="s">
        <v>309</v>
      </c>
      <c r="E209" t="s">
        <v>1109</v>
      </c>
      <c r="F209">
        <v>4812</v>
      </c>
      <c r="G209" t="s">
        <v>1110</v>
      </c>
      <c r="H209" t="s">
        <v>258</v>
      </c>
      <c r="I209">
        <v>0</v>
      </c>
      <c r="J209">
        <v>0</v>
      </c>
      <c r="M209" t="s">
        <v>1946</v>
      </c>
      <c r="N209">
        <v>1</v>
      </c>
      <c r="O209">
        <v>0</v>
      </c>
      <c r="P209">
        <v>0</v>
      </c>
      <c r="Q209">
        <v>0</v>
      </c>
      <c r="R209">
        <v>0</v>
      </c>
      <c r="S209">
        <v>4812</v>
      </c>
      <c r="T209">
        <v>0</v>
      </c>
      <c r="U209">
        <v>0</v>
      </c>
      <c r="V209" t="s">
        <v>2143</v>
      </c>
      <c r="W209">
        <v>4812</v>
      </c>
      <c r="X209">
        <v>0</v>
      </c>
      <c r="Y209">
        <v>0</v>
      </c>
      <c r="Z209">
        <v>0</v>
      </c>
      <c r="AA209">
        <v>0</v>
      </c>
    </row>
    <row r="210" spans="1:27">
      <c r="A210">
        <v>47</v>
      </c>
      <c r="B210" t="s">
        <v>808</v>
      </c>
      <c r="C210" s="586">
        <v>46225</v>
      </c>
      <c r="D210" t="s">
        <v>309</v>
      </c>
      <c r="E210" t="s">
        <v>1105</v>
      </c>
      <c r="F210">
        <v>0</v>
      </c>
      <c r="G210" t="s">
        <v>1106</v>
      </c>
      <c r="H210" t="s">
        <v>17</v>
      </c>
      <c r="I210">
        <v>0</v>
      </c>
      <c r="J210">
        <v>0</v>
      </c>
      <c r="M210" t="s">
        <v>425</v>
      </c>
      <c r="N210">
        <v>1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 t="s">
        <v>2144</v>
      </c>
      <c r="W210">
        <v>0</v>
      </c>
      <c r="X210">
        <v>0</v>
      </c>
      <c r="Y210">
        <v>0</v>
      </c>
      <c r="Z210">
        <v>0</v>
      </c>
      <c r="AA210">
        <v>0</v>
      </c>
    </row>
    <row r="211" spans="1:27">
      <c r="A211">
        <v>47</v>
      </c>
      <c r="B211" t="s">
        <v>808</v>
      </c>
      <c r="C211" s="586">
        <v>46225</v>
      </c>
      <c r="D211" t="s">
        <v>309</v>
      </c>
      <c r="E211" t="s">
        <v>1109</v>
      </c>
      <c r="F211">
        <v>0</v>
      </c>
      <c r="G211" t="s">
        <v>1110</v>
      </c>
      <c r="H211" t="s">
        <v>258</v>
      </c>
      <c r="I211">
        <v>0</v>
      </c>
      <c r="J211">
        <v>0</v>
      </c>
      <c r="M211" t="s">
        <v>1946</v>
      </c>
      <c r="N211">
        <v>1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 t="s">
        <v>2145</v>
      </c>
      <c r="W211">
        <v>0</v>
      </c>
      <c r="X211">
        <v>0</v>
      </c>
      <c r="Y211">
        <v>0</v>
      </c>
      <c r="Z211">
        <v>0</v>
      </c>
      <c r="AA211">
        <v>0</v>
      </c>
    </row>
    <row r="212" spans="1:27">
      <c r="A212">
        <v>48</v>
      </c>
      <c r="B212" t="s">
        <v>945</v>
      </c>
      <c r="C212" s="586">
        <v>46225</v>
      </c>
      <c r="D212" t="s">
        <v>309</v>
      </c>
      <c r="E212" t="s">
        <v>1105</v>
      </c>
      <c r="F212">
        <v>0</v>
      </c>
      <c r="G212" t="s">
        <v>1106</v>
      </c>
      <c r="H212" t="s">
        <v>17</v>
      </c>
      <c r="I212">
        <v>0</v>
      </c>
      <c r="J212">
        <v>0</v>
      </c>
      <c r="M212" t="s">
        <v>425</v>
      </c>
      <c r="N212">
        <v>1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 t="s">
        <v>2146</v>
      </c>
      <c r="W212">
        <v>0</v>
      </c>
      <c r="X212">
        <v>0</v>
      </c>
      <c r="Y212">
        <v>0</v>
      </c>
      <c r="Z212">
        <v>0</v>
      </c>
      <c r="AA212">
        <v>0</v>
      </c>
    </row>
    <row r="213" spans="1:27">
      <c r="A213">
        <v>48</v>
      </c>
      <c r="B213" t="s">
        <v>945</v>
      </c>
      <c r="C213" s="586">
        <v>46225</v>
      </c>
      <c r="D213" t="s">
        <v>309</v>
      </c>
      <c r="E213" t="s">
        <v>1109</v>
      </c>
      <c r="F213">
        <v>0</v>
      </c>
      <c r="G213" t="s">
        <v>1110</v>
      </c>
      <c r="H213" t="s">
        <v>258</v>
      </c>
      <c r="I213">
        <v>0</v>
      </c>
      <c r="J213">
        <v>0</v>
      </c>
      <c r="M213" t="s">
        <v>1946</v>
      </c>
      <c r="N213">
        <v>1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 t="s">
        <v>2147</v>
      </c>
      <c r="W213">
        <v>0</v>
      </c>
      <c r="X213">
        <v>0</v>
      </c>
      <c r="Y213">
        <v>0</v>
      </c>
      <c r="Z213">
        <v>0</v>
      </c>
      <c r="AA213">
        <v>0</v>
      </c>
    </row>
    <row r="214" spans="1:27">
      <c r="A214">
        <v>49</v>
      </c>
      <c r="B214" t="s">
        <v>849</v>
      </c>
      <c r="C214" s="586">
        <v>46225</v>
      </c>
      <c r="D214" t="s">
        <v>309</v>
      </c>
      <c r="E214" t="s">
        <v>1105</v>
      </c>
      <c r="F214">
        <v>0</v>
      </c>
      <c r="G214" t="s">
        <v>1106</v>
      </c>
      <c r="H214" t="s">
        <v>17</v>
      </c>
      <c r="I214">
        <v>0</v>
      </c>
      <c r="J214">
        <v>0</v>
      </c>
      <c r="M214" t="s">
        <v>425</v>
      </c>
      <c r="N214">
        <v>1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 t="s">
        <v>2148</v>
      </c>
      <c r="W214">
        <v>0</v>
      </c>
      <c r="X214">
        <v>0</v>
      </c>
      <c r="Y214">
        <v>0</v>
      </c>
      <c r="Z214">
        <v>0</v>
      </c>
      <c r="AA214">
        <v>0</v>
      </c>
    </row>
    <row r="215" spans="1:27">
      <c r="A215">
        <v>49</v>
      </c>
      <c r="B215" t="s">
        <v>849</v>
      </c>
      <c r="C215" s="586">
        <v>46225</v>
      </c>
      <c r="D215" t="s">
        <v>309</v>
      </c>
      <c r="E215" t="s">
        <v>1109</v>
      </c>
      <c r="F215">
        <v>0</v>
      </c>
      <c r="G215" t="s">
        <v>1110</v>
      </c>
      <c r="H215" t="s">
        <v>258</v>
      </c>
      <c r="I215">
        <v>0</v>
      </c>
      <c r="J215">
        <v>0</v>
      </c>
      <c r="M215" t="s">
        <v>1946</v>
      </c>
      <c r="N215">
        <v>1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 t="s">
        <v>2149</v>
      </c>
      <c r="W215">
        <v>0</v>
      </c>
      <c r="X215">
        <v>0</v>
      </c>
      <c r="Y215">
        <v>0</v>
      </c>
      <c r="Z215">
        <v>0</v>
      </c>
      <c r="AA215">
        <v>0</v>
      </c>
    </row>
    <row r="216" spans="1:27">
      <c r="A216">
        <v>50</v>
      </c>
      <c r="B216" t="s">
        <v>377</v>
      </c>
      <c r="C216" s="586">
        <v>46225</v>
      </c>
      <c r="D216" t="s">
        <v>309</v>
      </c>
      <c r="E216" t="s">
        <v>1105</v>
      </c>
      <c r="F216">
        <v>0</v>
      </c>
      <c r="G216" t="s">
        <v>1106</v>
      </c>
      <c r="H216" t="s">
        <v>17</v>
      </c>
      <c r="I216">
        <v>0</v>
      </c>
      <c r="J216">
        <v>0</v>
      </c>
      <c r="M216" t="s">
        <v>425</v>
      </c>
      <c r="N216">
        <v>1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 t="s">
        <v>2150</v>
      </c>
      <c r="W216">
        <v>0</v>
      </c>
      <c r="X216">
        <v>0</v>
      </c>
      <c r="Y216">
        <v>0</v>
      </c>
      <c r="Z216">
        <v>0</v>
      </c>
      <c r="AA216">
        <v>0</v>
      </c>
    </row>
    <row r="217" spans="1:27">
      <c r="A217">
        <v>50</v>
      </c>
      <c r="B217" t="s">
        <v>377</v>
      </c>
      <c r="C217" s="586">
        <v>46225</v>
      </c>
      <c r="D217" t="s">
        <v>309</v>
      </c>
      <c r="E217" t="s">
        <v>1109</v>
      </c>
      <c r="F217">
        <v>0</v>
      </c>
      <c r="G217" t="s">
        <v>1110</v>
      </c>
      <c r="H217" t="s">
        <v>258</v>
      </c>
      <c r="I217">
        <v>0</v>
      </c>
      <c r="J217">
        <v>0</v>
      </c>
      <c r="M217" t="s">
        <v>1946</v>
      </c>
      <c r="N217">
        <v>1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 t="s">
        <v>2151</v>
      </c>
      <c r="W217">
        <v>0</v>
      </c>
      <c r="X217">
        <v>0</v>
      </c>
      <c r="Y217">
        <v>0</v>
      </c>
      <c r="Z217">
        <v>0</v>
      </c>
      <c r="AA217">
        <v>0</v>
      </c>
    </row>
    <row r="218" spans="1:27">
      <c r="A218">
        <v>1</v>
      </c>
      <c r="B218" t="s">
        <v>947</v>
      </c>
      <c r="C218" s="586">
        <v>46225</v>
      </c>
      <c r="D218" t="s">
        <v>331</v>
      </c>
      <c r="E218" t="s">
        <v>1105</v>
      </c>
      <c r="F218">
        <v>0</v>
      </c>
      <c r="G218" t="s">
        <v>1106</v>
      </c>
      <c r="H218" t="s">
        <v>17</v>
      </c>
      <c r="I218">
        <v>0</v>
      </c>
      <c r="J218">
        <v>0</v>
      </c>
      <c r="M218" t="s">
        <v>425</v>
      </c>
      <c r="N218">
        <v>1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 t="s">
        <v>2152</v>
      </c>
      <c r="W218">
        <v>0</v>
      </c>
      <c r="X218">
        <v>0</v>
      </c>
      <c r="Y218">
        <v>0</v>
      </c>
      <c r="Z218">
        <v>0</v>
      </c>
      <c r="AA218">
        <v>0</v>
      </c>
    </row>
    <row r="219" spans="1:27">
      <c r="A219">
        <v>1</v>
      </c>
      <c r="B219" t="s">
        <v>947</v>
      </c>
      <c r="C219" s="586">
        <v>46225</v>
      </c>
      <c r="D219" t="s">
        <v>331</v>
      </c>
      <c r="E219" t="s">
        <v>1109</v>
      </c>
      <c r="F219">
        <v>0</v>
      </c>
      <c r="G219" t="s">
        <v>1110</v>
      </c>
      <c r="H219" t="s">
        <v>258</v>
      </c>
      <c r="I219">
        <v>0</v>
      </c>
      <c r="J219">
        <v>0</v>
      </c>
      <c r="M219" t="s">
        <v>1946</v>
      </c>
      <c r="N219">
        <v>1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 t="s">
        <v>2155</v>
      </c>
      <c r="W219">
        <v>0</v>
      </c>
      <c r="X219">
        <v>0</v>
      </c>
      <c r="Y219">
        <v>0</v>
      </c>
      <c r="Z219">
        <v>0</v>
      </c>
      <c r="AA219">
        <v>0</v>
      </c>
    </row>
    <row r="220" spans="1:27">
      <c r="A220">
        <v>2</v>
      </c>
      <c r="B220" t="s">
        <v>949</v>
      </c>
      <c r="C220" s="586">
        <v>46225</v>
      </c>
      <c r="D220" t="s">
        <v>331</v>
      </c>
      <c r="E220" t="s">
        <v>1122</v>
      </c>
      <c r="F220">
        <v>24</v>
      </c>
      <c r="G220" t="s">
        <v>1123</v>
      </c>
      <c r="H220" t="s">
        <v>111</v>
      </c>
      <c r="I220">
        <v>68</v>
      </c>
      <c r="J220">
        <v>1</v>
      </c>
      <c r="M220" t="s">
        <v>1956</v>
      </c>
      <c r="N220">
        <v>1</v>
      </c>
      <c r="O220">
        <v>0</v>
      </c>
      <c r="P220">
        <v>0</v>
      </c>
      <c r="Q220">
        <v>0</v>
      </c>
      <c r="R220">
        <v>0</v>
      </c>
      <c r="S220">
        <v>24</v>
      </c>
      <c r="T220">
        <v>1632</v>
      </c>
      <c r="U220">
        <v>1632</v>
      </c>
      <c r="V220" t="s">
        <v>2870</v>
      </c>
      <c r="W220">
        <v>24</v>
      </c>
      <c r="X220">
        <v>0</v>
      </c>
      <c r="Y220">
        <v>68</v>
      </c>
      <c r="Z220">
        <v>0</v>
      </c>
      <c r="AA220">
        <v>0</v>
      </c>
    </row>
    <row r="221" spans="1:27">
      <c r="A221">
        <v>2</v>
      </c>
      <c r="B221" t="s">
        <v>949</v>
      </c>
      <c r="C221" s="586">
        <v>46225</v>
      </c>
      <c r="D221" t="s">
        <v>331</v>
      </c>
      <c r="E221" t="s">
        <v>1270</v>
      </c>
      <c r="F221">
        <v>48</v>
      </c>
      <c r="G221" t="s">
        <v>6</v>
      </c>
      <c r="H221" t="s">
        <v>111</v>
      </c>
      <c r="I221">
        <v>12.75</v>
      </c>
      <c r="J221">
        <v>0.2</v>
      </c>
      <c r="M221" t="s">
        <v>2044</v>
      </c>
      <c r="N221">
        <v>1</v>
      </c>
      <c r="O221">
        <v>0</v>
      </c>
      <c r="P221">
        <v>0</v>
      </c>
      <c r="Q221">
        <v>0</v>
      </c>
      <c r="R221">
        <v>0</v>
      </c>
      <c r="S221">
        <v>48</v>
      </c>
      <c r="T221">
        <v>612</v>
      </c>
      <c r="U221">
        <v>612</v>
      </c>
      <c r="V221" t="s">
        <v>2871</v>
      </c>
      <c r="W221">
        <v>48</v>
      </c>
      <c r="X221">
        <v>0</v>
      </c>
      <c r="Y221">
        <v>12.75</v>
      </c>
      <c r="Z221">
        <v>0</v>
      </c>
      <c r="AA221">
        <v>0</v>
      </c>
    </row>
    <row r="222" spans="1:27">
      <c r="A222">
        <v>2</v>
      </c>
      <c r="B222" t="s">
        <v>949</v>
      </c>
      <c r="C222" s="586">
        <v>46225</v>
      </c>
      <c r="D222" t="s">
        <v>331</v>
      </c>
      <c r="E222" t="s">
        <v>1271</v>
      </c>
      <c r="F222">
        <v>24</v>
      </c>
      <c r="G222" t="s">
        <v>6</v>
      </c>
      <c r="H222" t="s">
        <v>111</v>
      </c>
      <c r="I222">
        <v>50.95</v>
      </c>
      <c r="J222">
        <v>1</v>
      </c>
      <c r="M222" t="s">
        <v>2078</v>
      </c>
      <c r="N222">
        <v>1</v>
      </c>
      <c r="O222">
        <v>0</v>
      </c>
      <c r="P222">
        <v>0</v>
      </c>
      <c r="Q222">
        <v>0</v>
      </c>
      <c r="R222">
        <v>0</v>
      </c>
      <c r="S222">
        <v>24</v>
      </c>
      <c r="T222">
        <v>1222.8000000000002</v>
      </c>
      <c r="U222">
        <v>1222.8000000000002</v>
      </c>
      <c r="V222" t="s">
        <v>2872</v>
      </c>
      <c r="W222">
        <v>24</v>
      </c>
      <c r="X222">
        <v>0</v>
      </c>
      <c r="Y222">
        <v>50.95</v>
      </c>
      <c r="Z222">
        <v>0</v>
      </c>
      <c r="AA222">
        <v>0</v>
      </c>
    </row>
    <row r="223" spans="1:27">
      <c r="A223">
        <v>2</v>
      </c>
      <c r="B223" t="s">
        <v>949</v>
      </c>
      <c r="C223" s="586">
        <v>46225</v>
      </c>
      <c r="D223" t="s">
        <v>331</v>
      </c>
      <c r="E223" t="s">
        <v>1273</v>
      </c>
      <c r="F223">
        <v>48</v>
      </c>
      <c r="G223" t="s">
        <v>9</v>
      </c>
      <c r="H223" t="s">
        <v>111</v>
      </c>
      <c r="I223">
        <v>80.36</v>
      </c>
      <c r="J223">
        <v>0.2</v>
      </c>
      <c r="M223" t="s">
        <v>2079</v>
      </c>
      <c r="N223">
        <v>1</v>
      </c>
      <c r="O223">
        <v>0</v>
      </c>
      <c r="P223">
        <v>0</v>
      </c>
      <c r="Q223">
        <v>0</v>
      </c>
      <c r="R223">
        <v>0</v>
      </c>
      <c r="S223">
        <v>48</v>
      </c>
      <c r="T223">
        <v>3857.2799999999997</v>
      </c>
      <c r="U223">
        <v>3857.2799999999997</v>
      </c>
      <c r="V223" t="s">
        <v>2873</v>
      </c>
      <c r="W223">
        <v>48</v>
      </c>
      <c r="X223">
        <v>0</v>
      </c>
      <c r="Y223">
        <v>80.36</v>
      </c>
      <c r="Z223">
        <v>0</v>
      </c>
      <c r="AA223">
        <v>0</v>
      </c>
    </row>
    <row r="224" spans="1:27">
      <c r="A224">
        <v>2</v>
      </c>
      <c r="B224" t="s">
        <v>949</v>
      </c>
      <c r="C224" s="586">
        <v>46225</v>
      </c>
      <c r="D224" t="s">
        <v>331</v>
      </c>
      <c r="E224" t="s">
        <v>1275</v>
      </c>
      <c r="F224">
        <v>24</v>
      </c>
      <c r="G224" t="s">
        <v>9</v>
      </c>
      <c r="H224" t="s">
        <v>238</v>
      </c>
      <c r="I224">
        <v>176.3</v>
      </c>
      <c r="J224">
        <v>0.5</v>
      </c>
      <c r="M224" t="s">
        <v>2080</v>
      </c>
      <c r="N224">
        <v>1</v>
      </c>
      <c r="O224">
        <v>0</v>
      </c>
      <c r="P224">
        <v>0</v>
      </c>
      <c r="Q224">
        <v>0</v>
      </c>
      <c r="R224">
        <v>0</v>
      </c>
      <c r="S224">
        <v>24</v>
      </c>
      <c r="T224">
        <v>4231.2000000000007</v>
      </c>
      <c r="U224">
        <v>4231.2000000000007</v>
      </c>
      <c r="V224" t="s">
        <v>2874</v>
      </c>
      <c r="W224">
        <v>24</v>
      </c>
      <c r="X224">
        <v>0</v>
      </c>
      <c r="Y224">
        <v>176.3</v>
      </c>
      <c r="Z224">
        <v>0</v>
      </c>
      <c r="AA224">
        <v>0</v>
      </c>
    </row>
    <row r="225" spans="1:27">
      <c r="A225">
        <v>2</v>
      </c>
      <c r="B225" t="s">
        <v>949</v>
      </c>
      <c r="C225" s="586">
        <v>46225</v>
      </c>
      <c r="D225" t="s">
        <v>331</v>
      </c>
      <c r="E225" t="s">
        <v>1105</v>
      </c>
      <c r="F225">
        <v>21.6</v>
      </c>
      <c r="G225" t="s">
        <v>1106</v>
      </c>
      <c r="H225" t="s">
        <v>17</v>
      </c>
      <c r="I225">
        <v>0</v>
      </c>
      <c r="J225">
        <v>0</v>
      </c>
      <c r="M225" t="s">
        <v>425</v>
      </c>
      <c r="N225">
        <v>1</v>
      </c>
      <c r="O225">
        <v>0</v>
      </c>
      <c r="P225">
        <v>0</v>
      </c>
      <c r="Q225">
        <v>0</v>
      </c>
      <c r="R225">
        <v>0</v>
      </c>
      <c r="S225">
        <v>21.6</v>
      </c>
      <c r="T225">
        <v>0</v>
      </c>
      <c r="U225">
        <v>0</v>
      </c>
      <c r="V225" t="s">
        <v>2156</v>
      </c>
      <c r="W225">
        <v>21.6</v>
      </c>
      <c r="X225">
        <v>0</v>
      </c>
      <c r="Y225">
        <v>0</v>
      </c>
      <c r="Z225">
        <v>0</v>
      </c>
      <c r="AA225">
        <v>0</v>
      </c>
    </row>
    <row r="226" spans="1:27">
      <c r="A226">
        <v>2</v>
      </c>
      <c r="B226" t="s">
        <v>949</v>
      </c>
      <c r="C226" s="586">
        <v>46225</v>
      </c>
      <c r="D226" t="s">
        <v>331</v>
      </c>
      <c r="E226" t="s">
        <v>1353</v>
      </c>
      <c r="F226">
        <v>10</v>
      </c>
      <c r="G226" t="s">
        <v>256</v>
      </c>
      <c r="H226" t="s">
        <v>522</v>
      </c>
      <c r="I226">
        <v>192</v>
      </c>
      <c r="J226">
        <v>0</v>
      </c>
      <c r="M226" t="s">
        <v>2153</v>
      </c>
      <c r="N226">
        <v>1</v>
      </c>
      <c r="O226">
        <v>0</v>
      </c>
      <c r="P226">
        <v>0</v>
      </c>
      <c r="Q226">
        <v>0</v>
      </c>
      <c r="R226">
        <v>0</v>
      </c>
      <c r="S226">
        <v>10</v>
      </c>
      <c r="T226">
        <v>1920</v>
      </c>
      <c r="U226">
        <v>1920</v>
      </c>
      <c r="V226" t="s">
        <v>2875</v>
      </c>
      <c r="W226">
        <v>10</v>
      </c>
      <c r="X226">
        <v>0</v>
      </c>
      <c r="Y226">
        <v>192</v>
      </c>
      <c r="Z226">
        <v>0</v>
      </c>
      <c r="AA226">
        <v>0</v>
      </c>
    </row>
    <row r="227" spans="1:27">
      <c r="A227">
        <v>2</v>
      </c>
      <c r="B227" t="s">
        <v>949</v>
      </c>
      <c r="C227" s="586">
        <v>46225</v>
      </c>
      <c r="D227" t="s">
        <v>331</v>
      </c>
      <c r="E227" t="s">
        <v>1355</v>
      </c>
      <c r="F227">
        <v>100</v>
      </c>
      <c r="G227" t="s">
        <v>256</v>
      </c>
      <c r="H227" t="s">
        <v>16</v>
      </c>
      <c r="I227">
        <v>96</v>
      </c>
      <c r="J227">
        <v>0.2</v>
      </c>
      <c r="M227" t="s">
        <v>2154</v>
      </c>
      <c r="N227">
        <v>1</v>
      </c>
      <c r="O227">
        <v>0</v>
      </c>
      <c r="P227">
        <v>0</v>
      </c>
      <c r="Q227">
        <v>0</v>
      </c>
      <c r="R227">
        <v>0</v>
      </c>
      <c r="S227">
        <v>100</v>
      </c>
      <c r="T227">
        <v>9600</v>
      </c>
      <c r="U227">
        <v>9600</v>
      </c>
      <c r="V227" t="s">
        <v>2876</v>
      </c>
      <c r="W227">
        <v>100</v>
      </c>
      <c r="X227">
        <v>0</v>
      </c>
      <c r="Y227">
        <v>96</v>
      </c>
      <c r="Z227">
        <v>0</v>
      </c>
      <c r="AA227">
        <v>0</v>
      </c>
    </row>
    <row r="228" spans="1:27">
      <c r="A228">
        <v>2</v>
      </c>
      <c r="B228" t="s">
        <v>949</v>
      </c>
      <c r="C228" s="586">
        <v>46225</v>
      </c>
      <c r="D228" t="s">
        <v>331</v>
      </c>
      <c r="E228" t="s">
        <v>1109</v>
      </c>
      <c r="F228">
        <v>23075.279999999999</v>
      </c>
      <c r="G228" t="s">
        <v>1110</v>
      </c>
      <c r="H228" t="s">
        <v>258</v>
      </c>
      <c r="I228">
        <v>0</v>
      </c>
      <c r="J228">
        <v>0</v>
      </c>
      <c r="M228" t="s">
        <v>1946</v>
      </c>
      <c r="N228">
        <v>1</v>
      </c>
      <c r="O228">
        <v>0</v>
      </c>
      <c r="P228">
        <v>0</v>
      </c>
      <c r="Q228">
        <v>0</v>
      </c>
      <c r="R228">
        <v>0</v>
      </c>
      <c r="S228">
        <v>23075.279999999999</v>
      </c>
      <c r="T228">
        <v>0</v>
      </c>
      <c r="U228">
        <v>0</v>
      </c>
      <c r="V228" t="s">
        <v>2157</v>
      </c>
      <c r="W228">
        <v>23075.279999999999</v>
      </c>
      <c r="X228">
        <v>0</v>
      </c>
      <c r="Y228">
        <v>0</v>
      </c>
      <c r="Z228">
        <v>0</v>
      </c>
      <c r="AA228">
        <v>0</v>
      </c>
    </row>
    <row r="229" spans="1:27">
      <c r="A229">
        <v>3</v>
      </c>
      <c r="B229" t="s">
        <v>1360</v>
      </c>
      <c r="C229" s="586">
        <v>46225</v>
      </c>
      <c r="D229" t="s">
        <v>331</v>
      </c>
      <c r="E229" t="s">
        <v>1122</v>
      </c>
      <c r="F229">
        <v>6</v>
      </c>
      <c r="G229" t="s">
        <v>1123</v>
      </c>
      <c r="H229" t="s">
        <v>111</v>
      </c>
      <c r="I229">
        <v>68</v>
      </c>
      <c r="J229">
        <v>1</v>
      </c>
      <c r="M229" t="s">
        <v>1956</v>
      </c>
      <c r="N229">
        <v>1</v>
      </c>
      <c r="O229">
        <v>0</v>
      </c>
      <c r="P229">
        <v>0</v>
      </c>
      <c r="Q229">
        <v>0</v>
      </c>
      <c r="R229">
        <v>0</v>
      </c>
      <c r="S229">
        <v>6</v>
      </c>
      <c r="T229">
        <v>408</v>
      </c>
      <c r="U229">
        <v>408</v>
      </c>
      <c r="V229" t="s">
        <v>2158</v>
      </c>
      <c r="W229">
        <v>6</v>
      </c>
      <c r="X229">
        <v>0</v>
      </c>
      <c r="Y229">
        <v>68</v>
      </c>
      <c r="Z229">
        <v>0</v>
      </c>
      <c r="AA229">
        <v>0</v>
      </c>
    </row>
    <row r="230" spans="1:27">
      <c r="A230">
        <v>3</v>
      </c>
      <c r="B230" t="s">
        <v>1360</v>
      </c>
      <c r="C230" s="586">
        <v>46225</v>
      </c>
      <c r="D230" t="s">
        <v>331</v>
      </c>
      <c r="E230" t="s">
        <v>1270</v>
      </c>
      <c r="F230">
        <v>12</v>
      </c>
      <c r="G230" t="s">
        <v>6</v>
      </c>
      <c r="H230" t="s">
        <v>111</v>
      </c>
      <c r="I230">
        <v>12.75</v>
      </c>
      <c r="J230">
        <v>0.2</v>
      </c>
      <c r="M230" t="s">
        <v>2044</v>
      </c>
      <c r="N230">
        <v>1</v>
      </c>
      <c r="O230">
        <v>0</v>
      </c>
      <c r="P230">
        <v>0</v>
      </c>
      <c r="Q230">
        <v>0</v>
      </c>
      <c r="R230">
        <v>0</v>
      </c>
      <c r="S230">
        <v>12</v>
      </c>
      <c r="T230">
        <v>153</v>
      </c>
      <c r="U230">
        <v>153</v>
      </c>
      <c r="V230" t="s">
        <v>2159</v>
      </c>
      <c r="W230">
        <v>12</v>
      </c>
      <c r="X230">
        <v>0</v>
      </c>
      <c r="Y230">
        <v>12.75</v>
      </c>
      <c r="Z230">
        <v>0</v>
      </c>
      <c r="AA230">
        <v>0</v>
      </c>
    </row>
    <row r="231" spans="1:27">
      <c r="A231">
        <v>3</v>
      </c>
      <c r="B231" t="s">
        <v>1360</v>
      </c>
      <c r="C231" s="586">
        <v>46225</v>
      </c>
      <c r="D231" t="s">
        <v>331</v>
      </c>
      <c r="E231" t="s">
        <v>1273</v>
      </c>
      <c r="F231">
        <v>6</v>
      </c>
      <c r="G231" t="s">
        <v>9</v>
      </c>
      <c r="H231" t="s">
        <v>111</v>
      </c>
      <c r="I231">
        <v>80.36</v>
      </c>
      <c r="J231">
        <v>0.2</v>
      </c>
      <c r="M231" t="s">
        <v>2079</v>
      </c>
      <c r="N231">
        <v>1</v>
      </c>
      <c r="O231">
        <v>0</v>
      </c>
      <c r="P231">
        <v>0</v>
      </c>
      <c r="Q231">
        <v>0</v>
      </c>
      <c r="R231">
        <v>0</v>
      </c>
      <c r="S231">
        <v>6</v>
      </c>
      <c r="T231">
        <v>482.15999999999997</v>
      </c>
      <c r="U231">
        <v>482.15999999999997</v>
      </c>
      <c r="V231" t="s">
        <v>2160</v>
      </c>
      <c r="W231">
        <v>6</v>
      </c>
      <c r="X231">
        <v>0</v>
      </c>
      <c r="Y231">
        <v>80.36</v>
      </c>
      <c r="Z231">
        <v>0</v>
      </c>
      <c r="AA231">
        <v>0</v>
      </c>
    </row>
    <row r="232" spans="1:27">
      <c r="A232">
        <v>3</v>
      </c>
      <c r="B232" t="s">
        <v>1360</v>
      </c>
      <c r="C232" s="586">
        <v>46225</v>
      </c>
      <c r="D232" t="s">
        <v>331</v>
      </c>
      <c r="E232" t="s">
        <v>1275</v>
      </c>
      <c r="F232">
        <v>4</v>
      </c>
      <c r="G232" t="s">
        <v>9</v>
      </c>
      <c r="H232" t="s">
        <v>238</v>
      </c>
      <c r="I232">
        <v>176.3</v>
      </c>
      <c r="J232">
        <v>0.5</v>
      </c>
      <c r="M232" t="s">
        <v>2080</v>
      </c>
      <c r="N232">
        <v>1</v>
      </c>
      <c r="O232">
        <v>0</v>
      </c>
      <c r="P232">
        <v>0</v>
      </c>
      <c r="Q232">
        <v>0</v>
      </c>
      <c r="R232">
        <v>0</v>
      </c>
      <c r="S232">
        <v>4</v>
      </c>
      <c r="T232">
        <v>705.2</v>
      </c>
      <c r="U232">
        <v>705.2</v>
      </c>
      <c r="V232" t="s">
        <v>2161</v>
      </c>
      <c r="W232">
        <v>4</v>
      </c>
      <c r="X232">
        <v>0</v>
      </c>
      <c r="Y232">
        <v>176.3</v>
      </c>
      <c r="Z232">
        <v>0</v>
      </c>
      <c r="AA232">
        <v>0</v>
      </c>
    </row>
    <row r="233" spans="1:27">
      <c r="A233">
        <v>3</v>
      </c>
      <c r="B233" t="s">
        <v>1360</v>
      </c>
      <c r="C233" s="586">
        <v>46225</v>
      </c>
      <c r="D233" t="s">
        <v>331</v>
      </c>
      <c r="E233" t="s">
        <v>1105</v>
      </c>
      <c r="F233">
        <v>3.2</v>
      </c>
      <c r="G233" t="s">
        <v>1106</v>
      </c>
      <c r="H233" t="s">
        <v>17</v>
      </c>
      <c r="I233">
        <v>0</v>
      </c>
      <c r="J233">
        <v>0</v>
      </c>
      <c r="M233" t="s">
        <v>425</v>
      </c>
      <c r="N233">
        <v>1</v>
      </c>
      <c r="O233">
        <v>0</v>
      </c>
      <c r="P233">
        <v>0</v>
      </c>
      <c r="Q233">
        <v>0</v>
      </c>
      <c r="R233">
        <v>0</v>
      </c>
      <c r="S233">
        <v>3.2</v>
      </c>
      <c r="T233">
        <v>0</v>
      </c>
      <c r="U233">
        <v>0</v>
      </c>
      <c r="V233" t="s">
        <v>2162</v>
      </c>
      <c r="W233">
        <v>3.2</v>
      </c>
      <c r="X233">
        <v>0</v>
      </c>
      <c r="Y233">
        <v>0</v>
      </c>
      <c r="Z233">
        <v>0</v>
      </c>
      <c r="AA233">
        <v>0</v>
      </c>
    </row>
    <row r="234" spans="1:27">
      <c r="A234">
        <v>3</v>
      </c>
      <c r="B234" t="s">
        <v>1360</v>
      </c>
      <c r="C234" s="586">
        <v>46225</v>
      </c>
      <c r="D234" t="s">
        <v>331</v>
      </c>
      <c r="E234" t="s">
        <v>1353</v>
      </c>
      <c r="F234">
        <v>1</v>
      </c>
      <c r="G234" t="s">
        <v>256</v>
      </c>
      <c r="H234" t="s">
        <v>522</v>
      </c>
      <c r="I234">
        <v>192</v>
      </c>
      <c r="J234">
        <v>0</v>
      </c>
      <c r="M234" t="s">
        <v>2153</v>
      </c>
      <c r="N234">
        <v>1</v>
      </c>
      <c r="O234">
        <v>0</v>
      </c>
      <c r="P234">
        <v>0</v>
      </c>
      <c r="Q234">
        <v>0</v>
      </c>
      <c r="R234">
        <v>0</v>
      </c>
      <c r="S234">
        <v>1</v>
      </c>
      <c r="T234">
        <v>192</v>
      </c>
      <c r="U234">
        <v>192</v>
      </c>
      <c r="V234" t="s">
        <v>2163</v>
      </c>
      <c r="W234">
        <v>1</v>
      </c>
      <c r="X234">
        <v>0</v>
      </c>
      <c r="Y234">
        <v>192</v>
      </c>
      <c r="Z234">
        <v>0</v>
      </c>
      <c r="AA234">
        <v>0</v>
      </c>
    </row>
    <row r="235" spans="1:27">
      <c r="A235">
        <v>3</v>
      </c>
      <c r="B235" t="s">
        <v>1360</v>
      </c>
      <c r="C235" s="586">
        <v>46225</v>
      </c>
      <c r="D235" t="s">
        <v>331</v>
      </c>
      <c r="E235" t="s">
        <v>1109</v>
      </c>
      <c r="F235">
        <v>1940.36</v>
      </c>
      <c r="G235" t="s">
        <v>1110</v>
      </c>
      <c r="H235" t="s">
        <v>258</v>
      </c>
      <c r="I235">
        <v>0</v>
      </c>
      <c r="J235">
        <v>0</v>
      </c>
      <c r="M235" t="s">
        <v>1946</v>
      </c>
      <c r="N235">
        <v>1</v>
      </c>
      <c r="O235">
        <v>0</v>
      </c>
      <c r="P235">
        <v>0</v>
      </c>
      <c r="Q235">
        <v>0</v>
      </c>
      <c r="R235">
        <v>0</v>
      </c>
      <c r="S235">
        <v>1940.36</v>
      </c>
      <c r="T235">
        <v>0</v>
      </c>
      <c r="U235">
        <v>0</v>
      </c>
      <c r="V235" t="s">
        <v>2164</v>
      </c>
      <c r="W235">
        <v>1940.36</v>
      </c>
      <c r="X235">
        <v>0</v>
      </c>
      <c r="Y235">
        <v>0</v>
      </c>
      <c r="Z235">
        <v>0</v>
      </c>
      <c r="AA235">
        <v>0</v>
      </c>
    </row>
    <row r="236" spans="1:27">
      <c r="A236">
        <v>4</v>
      </c>
      <c r="B236" t="s">
        <v>1010</v>
      </c>
      <c r="C236" s="586">
        <v>46225</v>
      </c>
      <c r="D236" t="s">
        <v>331</v>
      </c>
      <c r="E236" t="s">
        <v>1105</v>
      </c>
      <c r="F236">
        <v>0</v>
      </c>
      <c r="G236" t="s">
        <v>1106</v>
      </c>
      <c r="H236" t="s">
        <v>17</v>
      </c>
      <c r="I236">
        <v>0</v>
      </c>
      <c r="J236">
        <v>0</v>
      </c>
      <c r="M236" t="s">
        <v>425</v>
      </c>
      <c r="N236">
        <v>1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 t="s">
        <v>2165</v>
      </c>
      <c r="W236">
        <v>0</v>
      </c>
      <c r="X236">
        <v>0</v>
      </c>
      <c r="Y236">
        <v>0</v>
      </c>
      <c r="Z236">
        <v>0</v>
      </c>
      <c r="AA236">
        <v>0</v>
      </c>
    </row>
    <row r="237" spans="1:27">
      <c r="A237">
        <v>4</v>
      </c>
      <c r="B237" t="s">
        <v>1010</v>
      </c>
      <c r="C237" s="586">
        <v>46225</v>
      </c>
      <c r="D237" t="s">
        <v>331</v>
      </c>
      <c r="E237" t="s">
        <v>1109</v>
      </c>
      <c r="F237">
        <v>0</v>
      </c>
      <c r="G237" t="s">
        <v>1110</v>
      </c>
      <c r="H237" t="s">
        <v>258</v>
      </c>
      <c r="I237">
        <v>0</v>
      </c>
      <c r="J237">
        <v>0</v>
      </c>
      <c r="M237" t="s">
        <v>1946</v>
      </c>
      <c r="N237">
        <v>1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 t="s">
        <v>2166</v>
      </c>
      <c r="W237">
        <v>0</v>
      </c>
      <c r="X237">
        <v>0</v>
      </c>
      <c r="Y237">
        <v>0</v>
      </c>
      <c r="Z237">
        <v>0</v>
      </c>
      <c r="AA237">
        <v>0</v>
      </c>
    </row>
    <row r="238" spans="1:27">
      <c r="A238">
        <v>5</v>
      </c>
      <c r="B238" t="s">
        <v>955</v>
      </c>
      <c r="C238" s="586">
        <v>46225</v>
      </c>
      <c r="D238" t="s">
        <v>331</v>
      </c>
      <c r="E238" t="s">
        <v>1275</v>
      </c>
      <c r="F238">
        <v>2</v>
      </c>
      <c r="G238" t="s">
        <v>9</v>
      </c>
      <c r="H238" t="s">
        <v>238</v>
      </c>
      <c r="I238">
        <v>175.15199999999993</v>
      </c>
      <c r="J238">
        <v>0.5</v>
      </c>
      <c r="M238" t="s">
        <v>2080</v>
      </c>
      <c r="N238">
        <v>1</v>
      </c>
      <c r="O238">
        <v>0</v>
      </c>
      <c r="P238">
        <v>0</v>
      </c>
      <c r="Q238">
        <v>0</v>
      </c>
      <c r="R238">
        <v>0</v>
      </c>
      <c r="S238">
        <v>2</v>
      </c>
      <c r="T238">
        <v>350.30399999999986</v>
      </c>
      <c r="U238">
        <v>350.30399999999986</v>
      </c>
      <c r="V238" t="s">
        <v>2877</v>
      </c>
      <c r="W238">
        <v>2</v>
      </c>
      <c r="X238">
        <v>0</v>
      </c>
      <c r="Y238">
        <v>175.15199999999993</v>
      </c>
      <c r="Z238">
        <v>0</v>
      </c>
      <c r="AA238">
        <v>0</v>
      </c>
    </row>
    <row r="239" spans="1:27">
      <c r="A239">
        <v>5</v>
      </c>
      <c r="B239" t="s">
        <v>955</v>
      </c>
      <c r="C239" s="586">
        <v>46225</v>
      </c>
      <c r="D239" t="s">
        <v>331</v>
      </c>
      <c r="E239" t="s">
        <v>1105</v>
      </c>
      <c r="F239">
        <v>1</v>
      </c>
      <c r="G239" t="s">
        <v>1106</v>
      </c>
      <c r="H239" t="s">
        <v>17</v>
      </c>
      <c r="I239">
        <v>0</v>
      </c>
      <c r="J239">
        <v>0</v>
      </c>
      <c r="M239" t="s">
        <v>425</v>
      </c>
      <c r="N239">
        <v>1</v>
      </c>
      <c r="O239">
        <v>0</v>
      </c>
      <c r="P239">
        <v>0</v>
      </c>
      <c r="Q239">
        <v>0</v>
      </c>
      <c r="R239">
        <v>0</v>
      </c>
      <c r="S239">
        <v>1</v>
      </c>
      <c r="T239">
        <v>0</v>
      </c>
      <c r="U239">
        <v>0</v>
      </c>
      <c r="V239" t="s">
        <v>2167</v>
      </c>
      <c r="W239">
        <v>1</v>
      </c>
      <c r="X239">
        <v>0</v>
      </c>
      <c r="Y239">
        <v>0</v>
      </c>
      <c r="Z239">
        <v>0</v>
      </c>
      <c r="AA239">
        <v>0</v>
      </c>
    </row>
    <row r="240" spans="1:27">
      <c r="A240">
        <v>5</v>
      </c>
      <c r="B240" t="s">
        <v>955</v>
      </c>
      <c r="C240" s="586">
        <v>46225</v>
      </c>
      <c r="D240" t="s">
        <v>331</v>
      </c>
      <c r="E240" t="s">
        <v>1383</v>
      </c>
      <c r="F240">
        <v>2</v>
      </c>
      <c r="G240" t="s">
        <v>256</v>
      </c>
      <c r="H240" t="s">
        <v>16</v>
      </c>
      <c r="I240">
        <v>144</v>
      </c>
      <c r="J240">
        <v>17.28</v>
      </c>
      <c r="M240" t="s">
        <v>2180</v>
      </c>
      <c r="N240">
        <v>1</v>
      </c>
      <c r="O240">
        <v>0</v>
      </c>
      <c r="P240">
        <v>0</v>
      </c>
      <c r="Q240">
        <v>0</v>
      </c>
      <c r="R240">
        <v>0</v>
      </c>
      <c r="S240">
        <v>2</v>
      </c>
      <c r="T240">
        <v>288</v>
      </c>
      <c r="U240">
        <v>288</v>
      </c>
      <c r="V240" t="s">
        <v>2878</v>
      </c>
      <c r="W240">
        <v>2</v>
      </c>
      <c r="X240">
        <v>0</v>
      </c>
      <c r="Y240">
        <v>144</v>
      </c>
      <c r="Z240">
        <v>0</v>
      </c>
      <c r="AA240">
        <v>0</v>
      </c>
    </row>
    <row r="241" spans="1:27">
      <c r="A241">
        <v>5</v>
      </c>
      <c r="B241" t="s">
        <v>955</v>
      </c>
      <c r="C241" s="586">
        <v>46225</v>
      </c>
      <c r="D241" t="s">
        <v>331</v>
      </c>
      <c r="E241" t="s">
        <v>1353</v>
      </c>
      <c r="F241">
        <v>2</v>
      </c>
      <c r="G241" t="s">
        <v>256</v>
      </c>
      <c r="H241" t="s">
        <v>522</v>
      </c>
      <c r="I241">
        <v>192</v>
      </c>
      <c r="J241">
        <v>0</v>
      </c>
      <c r="M241" t="s">
        <v>2153</v>
      </c>
      <c r="N241">
        <v>1</v>
      </c>
      <c r="O241">
        <v>0</v>
      </c>
      <c r="P241">
        <v>0</v>
      </c>
      <c r="Q241">
        <v>0</v>
      </c>
      <c r="R241">
        <v>0</v>
      </c>
      <c r="S241">
        <v>2</v>
      </c>
      <c r="T241">
        <v>384</v>
      </c>
      <c r="U241">
        <v>384</v>
      </c>
      <c r="V241" t="s">
        <v>2879</v>
      </c>
      <c r="W241">
        <v>2</v>
      </c>
      <c r="X241">
        <v>0</v>
      </c>
      <c r="Y241">
        <v>192</v>
      </c>
      <c r="Z241">
        <v>0</v>
      </c>
      <c r="AA241">
        <v>0</v>
      </c>
    </row>
    <row r="242" spans="1:27">
      <c r="A242">
        <v>5</v>
      </c>
      <c r="B242" t="s">
        <v>955</v>
      </c>
      <c r="C242" s="586">
        <v>46225</v>
      </c>
      <c r="D242" t="s">
        <v>331</v>
      </c>
      <c r="E242" t="s">
        <v>1355</v>
      </c>
      <c r="F242">
        <v>5</v>
      </c>
      <c r="G242" t="s">
        <v>256</v>
      </c>
      <c r="H242" t="s">
        <v>16</v>
      </c>
      <c r="I242">
        <v>96</v>
      </c>
      <c r="J242">
        <v>0.2</v>
      </c>
      <c r="M242" t="s">
        <v>2154</v>
      </c>
      <c r="N242">
        <v>1</v>
      </c>
      <c r="O242">
        <v>0</v>
      </c>
      <c r="P242">
        <v>0</v>
      </c>
      <c r="Q242">
        <v>0</v>
      </c>
      <c r="R242">
        <v>0</v>
      </c>
      <c r="S242">
        <v>5</v>
      </c>
      <c r="T242">
        <v>480</v>
      </c>
      <c r="U242">
        <v>480</v>
      </c>
      <c r="V242" t="s">
        <v>2880</v>
      </c>
      <c r="W242">
        <v>5</v>
      </c>
      <c r="X242">
        <v>0</v>
      </c>
      <c r="Y242">
        <v>96</v>
      </c>
      <c r="Z242">
        <v>0</v>
      </c>
      <c r="AA242">
        <v>0</v>
      </c>
    </row>
    <row r="243" spans="1:27">
      <c r="A243">
        <v>5</v>
      </c>
      <c r="B243" t="s">
        <v>955</v>
      </c>
      <c r="C243" s="586">
        <v>46225</v>
      </c>
      <c r="D243" t="s">
        <v>331</v>
      </c>
      <c r="E243" t="s">
        <v>1109</v>
      </c>
      <c r="F243">
        <v>1502.3039999999999</v>
      </c>
      <c r="G243" t="s">
        <v>1110</v>
      </c>
      <c r="H243" t="s">
        <v>258</v>
      </c>
      <c r="I243">
        <v>0</v>
      </c>
      <c r="J243">
        <v>0</v>
      </c>
      <c r="M243" t="s">
        <v>1946</v>
      </c>
      <c r="N243">
        <v>1</v>
      </c>
      <c r="O243">
        <v>0</v>
      </c>
      <c r="P243">
        <v>0</v>
      </c>
      <c r="Q243">
        <v>0</v>
      </c>
      <c r="R243">
        <v>0</v>
      </c>
      <c r="S243">
        <v>1502.3039999999999</v>
      </c>
      <c r="T243">
        <v>0</v>
      </c>
      <c r="U243">
        <v>0</v>
      </c>
      <c r="V243" t="s">
        <v>2168</v>
      </c>
      <c r="W243">
        <v>1502.3039999999999</v>
      </c>
      <c r="X243">
        <v>0</v>
      </c>
      <c r="Y243">
        <v>0</v>
      </c>
      <c r="Z243">
        <v>0</v>
      </c>
      <c r="AA243">
        <v>0</v>
      </c>
    </row>
    <row r="244" spans="1:27">
      <c r="A244">
        <v>6</v>
      </c>
      <c r="B244" t="s">
        <v>956</v>
      </c>
      <c r="C244" s="586">
        <v>46225</v>
      </c>
      <c r="D244" t="s">
        <v>331</v>
      </c>
      <c r="E244" t="s">
        <v>1268</v>
      </c>
      <c r="F244">
        <v>5</v>
      </c>
      <c r="G244" t="s">
        <v>1123</v>
      </c>
      <c r="H244" t="s">
        <v>111</v>
      </c>
      <c r="I244">
        <v>29.75</v>
      </c>
      <c r="J244">
        <v>0.4</v>
      </c>
      <c r="M244" t="s">
        <v>2077</v>
      </c>
      <c r="N244">
        <v>1</v>
      </c>
      <c r="O244">
        <v>0</v>
      </c>
      <c r="P244">
        <v>0</v>
      </c>
      <c r="Q244">
        <v>0</v>
      </c>
      <c r="R244">
        <v>0</v>
      </c>
      <c r="S244">
        <v>5</v>
      </c>
      <c r="T244">
        <v>148.75</v>
      </c>
      <c r="U244">
        <v>148.75</v>
      </c>
      <c r="V244" t="s">
        <v>2881</v>
      </c>
      <c r="W244">
        <v>5</v>
      </c>
      <c r="X244">
        <v>0</v>
      </c>
      <c r="Y244">
        <v>29.75</v>
      </c>
      <c r="Z244">
        <v>0</v>
      </c>
      <c r="AA244">
        <v>0</v>
      </c>
    </row>
    <row r="245" spans="1:27">
      <c r="A245">
        <v>6</v>
      </c>
      <c r="B245" t="s">
        <v>956</v>
      </c>
      <c r="C245" s="586">
        <v>46225</v>
      </c>
      <c r="D245" t="s">
        <v>331</v>
      </c>
      <c r="E245" t="s">
        <v>1270</v>
      </c>
      <c r="F245">
        <v>10</v>
      </c>
      <c r="G245" t="s">
        <v>6</v>
      </c>
      <c r="H245" t="s">
        <v>111</v>
      </c>
      <c r="I245">
        <v>12.75</v>
      </c>
      <c r="J245">
        <v>0.2</v>
      </c>
      <c r="M245" t="s">
        <v>2044</v>
      </c>
      <c r="N245">
        <v>1</v>
      </c>
      <c r="O245">
        <v>0</v>
      </c>
      <c r="P245">
        <v>0</v>
      </c>
      <c r="Q245">
        <v>0</v>
      </c>
      <c r="R245">
        <v>0</v>
      </c>
      <c r="S245">
        <v>10</v>
      </c>
      <c r="T245">
        <v>127.5</v>
      </c>
      <c r="U245">
        <v>127.5</v>
      </c>
      <c r="V245" t="s">
        <v>2882</v>
      </c>
      <c r="W245">
        <v>10</v>
      </c>
      <c r="X245">
        <v>0</v>
      </c>
      <c r="Y245">
        <v>12.75</v>
      </c>
      <c r="Z245">
        <v>0</v>
      </c>
      <c r="AA245">
        <v>0</v>
      </c>
    </row>
    <row r="246" spans="1:27">
      <c r="A246">
        <v>6</v>
      </c>
      <c r="B246" t="s">
        <v>956</v>
      </c>
      <c r="C246" s="586">
        <v>46225</v>
      </c>
      <c r="D246" t="s">
        <v>331</v>
      </c>
      <c r="E246" t="s">
        <v>1273</v>
      </c>
      <c r="F246">
        <v>12</v>
      </c>
      <c r="G246" t="s">
        <v>9</v>
      </c>
      <c r="H246" t="s">
        <v>111</v>
      </c>
      <c r="I246">
        <v>81.167999999999978</v>
      </c>
      <c r="J246">
        <v>0.2</v>
      </c>
      <c r="M246" t="s">
        <v>2079</v>
      </c>
      <c r="N246">
        <v>1</v>
      </c>
      <c r="O246">
        <v>0</v>
      </c>
      <c r="P246">
        <v>0</v>
      </c>
      <c r="Q246">
        <v>0</v>
      </c>
      <c r="R246">
        <v>0</v>
      </c>
      <c r="S246">
        <v>12</v>
      </c>
      <c r="T246">
        <v>974.01599999999974</v>
      </c>
      <c r="U246">
        <v>974.01599999999974</v>
      </c>
      <c r="V246" t="s">
        <v>2883</v>
      </c>
      <c r="W246">
        <v>12</v>
      </c>
      <c r="X246">
        <v>0</v>
      </c>
      <c r="Y246">
        <v>81.167999999999978</v>
      </c>
      <c r="Z246">
        <v>0</v>
      </c>
      <c r="AA246">
        <v>0</v>
      </c>
    </row>
    <row r="247" spans="1:27">
      <c r="A247">
        <v>6</v>
      </c>
      <c r="B247" t="s">
        <v>956</v>
      </c>
      <c r="C247" s="586">
        <v>46225</v>
      </c>
      <c r="D247" t="s">
        <v>331</v>
      </c>
      <c r="E247" t="s">
        <v>1105</v>
      </c>
      <c r="F247">
        <v>2.4</v>
      </c>
      <c r="G247" t="s">
        <v>1106</v>
      </c>
      <c r="H247" t="s">
        <v>17</v>
      </c>
      <c r="I247">
        <v>0</v>
      </c>
      <c r="J247">
        <v>0</v>
      </c>
      <c r="M247" t="s">
        <v>425</v>
      </c>
      <c r="N247">
        <v>1</v>
      </c>
      <c r="O247">
        <v>0</v>
      </c>
      <c r="P247">
        <v>0</v>
      </c>
      <c r="Q247">
        <v>0</v>
      </c>
      <c r="R247">
        <v>0</v>
      </c>
      <c r="S247">
        <v>2.4</v>
      </c>
      <c r="T247">
        <v>0</v>
      </c>
      <c r="U247">
        <v>0</v>
      </c>
      <c r="V247" t="s">
        <v>2169</v>
      </c>
      <c r="W247">
        <v>2.4</v>
      </c>
      <c r="X247">
        <v>0</v>
      </c>
      <c r="Y247">
        <v>0</v>
      </c>
      <c r="Z247">
        <v>0</v>
      </c>
      <c r="AA247">
        <v>0</v>
      </c>
    </row>
    <row r="248" spans="1:27">
      <c r="A248">
        <v>6</v>
      </c>
      <c r="B248" t="s">
        <v>956</v>
      </c>
      <c r="C248" s="586">
        <v>46225</v>
      </c>
      <c r="D248" t="s">
        <v>331</v>
      </c>
      <c r="E248" t="s">
        <v>1355</v>
      </c>
      <c r="F248">
        <v>10</v>
      </c>
      <c r="G248" t="s">
        <v>256</v>
      </c>
      <c r="H248" t="s">
        <v>16</v>
      </c>
      <c r="I248">
        <v>96</v>
      </c>
      <c r="J248">
        <v>0.2</v>
      </c>
      <c r="M248" t="s">
        <v>2154</v>
      </c>
      <c r="N248">
        <v>1</v>
      </c>
      <c r="O248">
        <v>0</v>
      </c>
      <c r="P248">
        <v>0</v>
      </c>
      <c r="Q248">
        <v>0</v>
      </c>
      <c r="R248">
        <v>0</v>
      </c>
      <c r="S248">
        <v>10</v>
      </c>
      <c r="T248">
        <v>960</v>
      </c>
      <c r="U248">
        <v>960</v>
      </c>
      <c r="V248" t="s">
        <v>2884</v>
      </c>
      <c r="W248">
        <v>10</v>
      </c>
      <c r="X248">
        <v>0</v>
      </c>
      <c r="Y248">
        <v>96</v>
      </c>
      <c r="Z248">
        <v>0</v>
      </c>
      <c r="AA248">
        <v>0</v>
      </c>
    </row>
    <row r="249" spans="1:27">
      <c r="A249">
        <v>6</v>
      </c>
      <c r="B249" t="s">
        <v>956</v>
      </c>
      <c r="C249" s="586">
        <v>46225</v>
      </c>
      <c r="D249" t="s">
        <v>331</v>
      </c>
      <c r="E249" t="s">
        <v>1109</v>
      </c>
      <c r="F249">
        <v>2210.2659999999996</v>
      </c>
      <c r="G249" t="s">
        <v>1110</v>
      </c>
      <c r="H249" t="s">
        <v>258</v>
      </c>
      <c r="I249">
        <v>0</v>
      </c>
      <c r="J249">
        <v>0</v>
      </c>
      <c r="M249" t="s">
        <v>1946</v>
      </c>
      <c r="N249">
        <v>1</v>
      </c>
      <c r="O249">
        <v>0</v>
      </c>
      <c r="P249">
        <v>0</v>
      </c>
      <c r="Q249">
        <v>0</v>
      </c>
      <c r="R249">
        <v>0</v>
      </c>
      <c r="S249">
        <v>2210.2659999999996</v>
      </c>
      <c r="T249">
        <v>0</v>
      </c>
      <c r="U249">
        <v>0</v>
      </c>
      <c r="V249" t="s">
        <v>2170</v>
      </c>
      <c r="W249">
        <v>2210.2659999999996</v>
      </c>
      <c r="X249">
        <v>0</v>
      </c>
      <c r="Y249">
        <v>0</v>
      </c>
      <c r="Z249">
        <v>0</v>
      </c>
      <c r="AA249">
        <v>0</v>
      </c>
    </row>
    <row r="250" spans="1:27">
      <c r="A250">
        <v>7</v>
      </c>
      <c r="B250" t="s">
        <v>957</v>
      </c>
      <c r="C250" s="586">
        <v>46225</v>
      </c>
      <c r="D250" t="s">
        <v>331</v>
      </c>
      <c r="E250" t="s">
        <v>1267</v>
      </c>
      <c r="F250">
        <v>15</v>
      </c>
      <c r="G250" t="s">
        <v>1123</v>
      </c>
      <c r="H250" t="s">
        <v>111</v>
      </c>
      <c r="I250">
        <v>17</v>
      </c>
      <c r="J250">
        <v>0.2</v>
      </c>
      <c r="M250" t="s">
        <v>2042</v>
      </c>
      <c r="N250">
        <v>1</v>
      </c>
      <c r="O250">
        <v>0</v>
      </c>
      <c r="P250">
        <v>0</v>
      </c>
      <c r="Q250">
        <v>0</v>
      </c>
      <c r="R250">
        <v>0</v>
      </c>
      <c r="S250">
        <v>15</v>
      </c>
      <c r="T250">
        <v>255</v>
      </c>
      <c r="U250">
        <v>255</v>
      </c>
      <c r="V250" t="s">
        <v>2171</v>
      </c>
      <c r="W250">
        <v>15</v>
      </c>
      <c r="X250">
        <v>0</v>
      </c>
      <c r="Y250">
        <v>17</v>
      </c>
      <c r="Z250">
        <v>0</v>
      </c>
      <c r="AA250">
        <v>0</v>
      </c>
    </row>
    <row r="251" spans="1:27">
      <c r="A251">
        <v>7</v>
      </c>
      <c r="B251" t="s">
        <v>957</v>
      </c>
      <c r="C251" s="586">
        <v>46225</v>
      </c>
      <c r="D251" t="s">
        <v>331</v>
      </c>
      <c r="E251" t="s">
        <v>1268</v>
      </c>
      <c r="F251">
        <v>6</v>
      </c>
      <c r="G251" t="s">
        <v>1123</v>
      </c>
      <c r="H251" t="s">
        <v>111</v>
      </c>
      <c r="I251">
        <v>29.75</v>
      </c>
      <c r="J251">
        <v>0.4</v>
      </c>
      <c r="M251" t="s">
        <v>2077</v>
      </c>
      <c r="N251">
        <v>1</v>
      </c>
      <c r="O251">
        <v>0</v>
      </c>
      <c r="P251">
        <v>0</v>
      </c>
      <c r="Q251">
        <v>0</v>
      </c>
      <c r="R251">
        <v>0</v>
      </c>
      <c r="S251">
        <v>6</v>
      </c>
      <c r="T251">
        <v>178.5</v>
      </c>
      <c r="U251">
        <v>178.5</v>
      </c>
      <c r="V251" t="s">
        <v>2172</v>
      </c>
      <c r="W251">
        <v>6</v>
      </c>
      <c r="X251">
        <v>0</v>
      </c>
      <c r="Y251">
        <v>29.75</v>
      </c>
      <c r="Z251">
        <v>0</v>
      </c>
      <c r="AA251">
        <v>0</v>
      </c>
    </row>
    <row r="252" spans="1:27">
      <c r="A252">
        <v>7</v>
      </c>
      <c r="B252" t="s">
        <v>957</v>
      </c>
      <c r="C252" s="586">
        <v>46225</v>
      </c>
      <c r="D252" t="s">
        <v>331</v>
      </c>
      <c r="E252" t="s">
        <v>1122</v>
      </c>
      <c r="F252">
        <v>10</v>
      </c>
      <c r="G252" t="s">
        <v>1123</v>
      </c>
      <c r="H252" t="s">
        <v>111</v>
      </c>
      <c r="I252">
        <v>68</v>
      </c>
      <c r="J252">
        <v>1</v>
      </c>
      <c r="M252" t="s">
        <v>1956</v>
      </c>
      <c r="N252">
        <v>1</v>
      </c>
      <c r="O252">
        <v>0</v>
      </c>
      <c r="P252">
        <v>0</v>
      </c>
      <c r="Q252">
        <v>0</v>
      </c>
      <c r="R252">
        <v>0</v>
      </c>
      <c r="S252">
        <v>10</v>
      </c>
      <c r="T252">
        <v>680</v>
      </c>
      <c r="U252">
        <v>680</v>
      </c>
      <c r="V252" t="s">
        <v>2173</v>
      </c>
      <c r="W252">
        <v>10</v>
      </c>
      <c r="X252">
        <v>0</v>
      </c>
      <c r="Y252">
        <v>68</v>
      </c>
      <c r="Z252">
        <v>0</v>
      </c>
      <c r="AA252">
        <v>0</v>
      </c>
    </row>
    <row r="253" spans="1:27">
      <c r="A253">
        <v>7</v>
      </c>
      <c r="B253" t="s">
        <v>957</v>
      </c>
      <c r="C253" s="586">
        <v>46225</v>
      </c>
      <c r="D253" t="s">
        <v>331</v>
      </c>
      <c r="E253" t="s">
        <v>1270</v>
      </c>
      <c r="F253">
        <v>15</v>
      </c>
      <c r="G253" t="s">
        <v>6</v>
      </c>
      <c r="H253" t="s">
        <v>111</v>
      </c>
      <c r="I253">
        <v>12.75</v>
      </c>
      <c r="J253">
        <v>0.2</v>
      </c>
      <c r="M253" t="s">
        <v>2044</v>
      </c>
      <c r="N253">
        <v>1</v>
      </c>
      <c r="O253">
        <v>0</v>
      </c>
      <c r="P253">
        <v>0</v>
      </c>
      <c r="Q253">
        <v>0</v>
      </c>
      <c r="R253">
        <v>0</v>
      </c>
      <c r="S253">
        <v>15</v>
      </c>
      <c r="T253">
        <v>191.25</v>
      </c>
      <c r="U253">
        <v>191.25</v>
      </c>
      <c r="V253" t="s">
        <v>2174</v>
      </c>
      <c r="W253">
        <v>15</v>
      </c>
      <c r="X253">
        <v>0</v>
      </c>
      <c r="Y253">
        <v>12.75</v>
      </c>
      <c r="Z253">
        <v>0</v>
      </c>
      <c r="AA253">
        <v>0</v>
      </c>
    </row>
    <row r="254" spans="1:27">
      <c r="A254">
        <v>7</v>
      </c>
      <c r="B254" t="s">
        <v>957</v>
      </c>
      <c r="C254" s="586">
        <v>46225</v>
      </c>
      <c r="D254" t="s">
        <v>331</v>
      </c>
      <c r="E254" t="s">
        <v>1271</v>
      </c>
      <c r="F254">
        <v>10</v>
      </c>
      <c r="G254" t="s">
        <v>6</v>
      </c>
      <c r="H254" t="s">
        <v>111</v>
      </c>
      <c r="I254">
        <v>50.95</v>
      </c>
      <c r="J254">
        <v>1</v>
      </c>
      <c r="M254" t="s">
        <v>2078</v>
      </c>
      <c r="N254">
        <v>1</v>
      </c>
      <c r="O254">
        <v>0</v>
      </c>
      <c r="P254">
        <v>0</v>
      </c>
      <c r="Q254">
        <v>0</v>
      </c>
      <c r="R254">
        <v>0</v>
      </c>
      <c r="S254">
        <v>10</v>
      </c>
      <c r="T254">
        <v>509.5</v>
      </c>
      <c r="U254">
        <v>509.5</v>
      </c>
      <c r="V254" t="s">
        <v>2175</v>
      </c>
      <c r="W254">
        <v>10</v>
      </c>
      <c r="X254">
        <v>0</v>
      </c>
      <c r="Y254">
        <v>50.95</v>
      </c>
      <c r="Z254">
        <v>0</v>
      </c>
      <c r="AA254">
        <v>0</v>
      </c>
    </row>
    <row r="255" spans="1:27">
      <c r="A255">
        <v>7</v>
      </c>
      <c r="B255" t="s">
        <v>957</v>
      </c>
      <c r="C255" s="586">
        <v>46225</v>
      </c>
      <c r="D255" t="s">
        <v>331</v>
      </c>
      <c r="E255" t="s">
        <v>1273</v>
      </c>
      <c r="F255">
        <v>10</v>
      </c>
      <c r="G255" t="s">
        <v>9</v>
      </c>
      <c r="H255" t="s">
        <v>111</v>
      </c>
      <c r="I255">
        <v>81.167999999999978</v>
      </c>
      <c r="J255">
        <v>0.2</v>
      </c>
      <c r="M255" t="s">
        <v>2079</v>
      </c>
      <c r="N255">
        <v>1</v>
      </c>
      <c r="O255">
        <v>0</v>
      </c>
      <c r="P255">
        <v>0</v>
      </c>
      <c r="Q255">
        <v>0</v>
      </c>
      <c r="R255">
        <v>0</v>
      </c>
      <c r="S255">
        <v>10</v>
      </c>
      <c r="T255">
        <v>811.67999999999984</v>
      </c>
      <c r="U255">
        <v>811.67999999999984</v>
      </c>
      <c r="V255" t="s">
        <v>2176</v>
      </c>
      <c r="W255">
        <v>10</v>
      </c>
      <c r="X255">
        <v>0</v>
      </c>
      <c r="Y255">
        <v>81.167999999999978</v>
      </c>
      <c r="Z255">
        <v>0</v>
      </c>
      <c r="AA255">
        <v>0</v>
      </c>
    </row>
    <row r="256" spans="1:27">
      <c r="A256">
        <v>7</v>
      </c>
      <c r="B256" t="s">
        <v>957</v>
      </c>
      <c r="C256" s="586">
        <v>46225</v>
      </c>
      <c r="D256" t="s">
        <v>331</v>
      </c>
      <c r="E256" t="s">
        <v>1275</v>
      </c>
      <c r="F256">
        <v>6</v>
      </c>
      <c r="G256" t="s">
        <v>9</v>
      </c>
      <c r="H256" t="s">
        <v>238</v>
      </c>
      <c r="I256">
        <v>175.15199999999993</v>
      </c>
      <c r="J256">
        <v>0.5</v>
      </c>
      <c r="M256" t="s">
        <v>2080</v>
      </c>
      <c r="N256">
        <v>1</v>
      </c>
      <c r="O256">
        <v>0</v>
      </c>
      <c r="P256">
        <v>0</v>
      </c>
      <c r="Q256">
        <v>0</v>
      </c>
      <c r="R256">
        <v>0</v>
      </c>
      <c r="S256">
        <v>6</v>
      </c>
      <c r="T256">
        <v>1050.9119999999996</v>
      </c>
      <c r="U256">
        <v>1050.9119999999996</v>
      </c>
      <c r="V256" t="s">
        <v>2177</v>
      </c>
      <c r="W256">
        <v>6</v>
      </c>
      <c r="X256">
        <v>0</v>
      </c>
      <c r="Y256">
        <v>175.15199999999993</v>
      </c>
      <c r="Z256">
        <v>0</v>
      </c>
      <c r="AA256">
        <v>0</v>
      </c>
    </row>
    <row r="257" spans="1:27">
      <c r="A257">
        <v>7</v>
      </c>
      <c r="B257" t="s">
        <v>957</v>
      </c>
      <c r="C257" s="586">
        <v>46225</v>
      </c>
      <c r="D257" t="s">
        <v>331</v>
      </c>
      <c r="E257" t="s">
        <v>1149</v>
      </c>
      <c r="F257">
        <v>3</v>
      </c>
      <c r="G257" t="s">
        <v>9</v>
      </c>
      <c r="H257" t="s">
        <v>238</v>
      </c>
      <c r="I257">
        <v>346.03199999999998</v>
      </c>
      <c r="J257">
        <v>1</v>
      </c>
      <c r="M257" t="s">
        <v>1979</v>
      </c>
      <c r="N257">
        <v>1</v>
      </c>
      <c r="O257">
        <v>0</v>
      </c>
      <c r="P257">
        <v>0</v>
      </c>
      <c r="Q257">
        <v>0</v>
      </c>
      <c r="R257">
        <v>0</v>
      </c>
      <c r="S257">
        <v>3</v>
      </c>
      <c r="T257">
        <v>1038.096</v>
      </c>
      <c r="U257">
        <v>1038.096</v>
      </c>
      <c r="V257" t="s">
        <v>2178</v>
      </c>
      <c r="W257">
        <v>3</v>
      </c>
      <c r="X257">
        <v>0</v>
      </c>
      <c r="Y257">
        <v>346.03199999999998</v>
      </c>
      <c r="Z257">
        <v>0</v>
      </c>
      <c r="AA257">
        <v>0</v>
      </c>
    </row>
    <row r="258" spans="1:27">
      <c r="A258">
        <v>7</v>
      </c>
      <c r="B258" t="s">
        <v>957</v>
      </c>
      <c r="C258" s="586">
        <v>46225</v>
      </c>
      <c r="D258" t="s">
        <v>331</v>
      </c>
      <c r="E258" t="s">
        <v>1105</v>
      </c>
      <c r="F258">
        <v>8</v>
      </c>
      <c r="G258" t="s">
        <v>1106</v>
      </c>
      <c r="H258" t="s">
        <v>17</v>
      </c>
      <c r="I258">
        <v>0</v>
      </c>
      <c r="J258">
        <v>0</v>
      </c>
      <c r="M258" t="s">
        <v>425</v>
      </c>
      <c r="N258">
        <v>1</v>
      </c>
      <c r="O258">
        <v>0</v>
      </c>
      <c r="P258">
        <v>0</v>
      </c>
      <c r="Q258">
        <v>0</v>
      </c>
      <c r="R258">
        <v>0</v>
      </c>
      <c r="S258">
        <v>8</v>
      </c>
      <c r="T258">
        <v>0</v>
      </c>
      <c r="U258">
        <v>0</v>
      </c>
      <c r="V258" t="s">
        <v>2179</v>
      </c>
      <c r="W258">
        <v>8</v>
      </c>
      <c r="X258">
        <v>0</v>
      </c>
      <c r="Y258">
        <v>0</v>
      </c>
      <c r="Z258">
        <v>0</v>
      </c>
      <c r="AA258">
        <v>0</v>
      </c>
    </row>
    <row r="259" spans="1:27">
      <c r="A259">
        <v>7</v>
      </c>
      <c r="B259" t="s">
        <v>957</v>
      </c>
      <c r="C259" s="586">
        <v>46225</v>
      </c>
      <c r="D259" t="s">
        <v>331</v>
      </c>
      <c r="E259" t="s">
        <v>1353</v>
      </c>
      <c r="F259">
        <v>4</v>
      </c>
      <c r="G259" t="s">
        <v>256</v>
      </c>
      <c r="H259" t="s">
        <v>522</v>
      </c>
      <c r="I259">
        <v>192</v>
      </c>
      <c r="J259">
        <v>0</v>
      </c>
      <c r="M259" t="s">
        <v>2153</v>
      </c>
      <c r="N259">
        <v>1</v>
      </c>
      <c r="O259">
        <v>0</v>
      </c>
      <c r="P259">
        <v>0</v>
      </c>
      <c r="Q259">
        <v>0</v>
      </c>
      <c r="R259">
        <v>0</v>
      </c>
      <c r="S259">
        <v>4</v>
      </c>
      <c r="T259">
        <v>768</v>
      </c>
      <c r="U259">
        <v>768</v>
      </c>
      <c r="V259" t="s">
        <v>2181</v>
      </c>
      <c r="W259">
        <v>4</v>
      </c>
      <c r="X259">
        <v>0</v>
      </c>
      <c r="Y259">
        <v>192</v>
      </c>
      <c r="Z259">
        <v>0</v>
      </c>
      <c r="AA259">
        <v>0</v>
      </c>
    </row>
    <row r="260" spans="1:27">
      <c r="A260">
        <v>7</v>
      </c>
      <c r="B260" t="s">
        <v>957</v>
      </c>
      <c r="C260" s="586">
        <v>46225</v>
      </c>
      <c r="D260" t="s">
        <v>331</v>
      </c>
      <c r="E260" t="s">
        <v>1109</v>
      </c>
      <c r="F260">
        <v>5482.9380000000001</v>
      </c>
      <c r="G260" t="s">
        <v>1110</v>
      </c>
      <c r="H260" t="s">
        <v>258</v>
      </c>
      <c r="I260">
        <v>0</v>
      </c>
      <c r="J260">
        <v>0</v>
      </c>
      <c r="M260" t="s">
        <v>1946</v>
      </c>
      <c r="N260">
        <v>1</v>
      </c>
      <c r="O260">
        <v>0</v>
      </c>
      <c r="P260">
        <v>0</v>
      </c>
      <c r="Q260">
        <v>0</v>
      </c>
      <c r="R260">
        <v>0</v>
      </c>
      <c r="S260">
        <v>5482.9380000000001</v>
      </c>
      <c r="T260">
        <v>0</v>
      </c>
      <c r="U260">
        <v>0</v>
      </c>
      <c r="V260" t="s">
        <v>2182</v>
      </c>
      <c r="W260">
        <v>5482.9380000000001</v>
      </c>
      <c r="X260">
        <v>0</v>
      </c>
      <c r="Y260">
        <v>0</v>
      </c>
      <c r="Z260">
        <v>0</v>
      </c>
      <c r="AA260">
        <v>0</v>
      </c>
    </row>
    <row r="261" spans="1:27">
      <c r="A261">
        <v>8</v>
      </c>
      <c r="B261" t="s">
        <v>958</v>
      </c>
      <c r="C261" s="586">
        <v>46225</v>
      </c>
      <c r="D261" t="s">
        <v>331</v>
      </c>
      <c r="E261" t="s">
        <v>1267</v>
      </c>
      <c r="F261">
        <v>10</v>
      </c>
      <c r="G261" t="s">
        <v>1123</v>
      </c>
      <c r="H261" t="s">
        <v>111</v>
      </c>
      <c r="I261">
        <v>17</v>
      </c>
      <c r="J261">
        <v>0.2</v>
      </c>
      <c r="M261" t="s">
        <v>2042</v>
      </c>
      <c r="N261">
        <v>1</v>
      </c>
      <c r="O261">
        <v>0</v>
      </c>
      <c r="P261">
        <v>0</v>
      </c>
      <c r="Q261">
        <v>0</v>
      </c>
      <c r="R261">
        <v>0</v>
      </c>
      <c r="S261">
        <v>10</v>
      </c>
      <c r="T261">
        <v>170</v>
      </c>
      <c r="U261">
        <v>170</v>
      </c>
      <c r="V261" t="s">
        <v>2183</v>
      </c>
      <c r="W261">
        <v>10</v>
      </c>
      <c r="X261">
        <v>0</v>
      </c>
      <c r="Y261">
        <v>17</v>
      </c>
      <c r="Z261">
        <v>0</v>
      </c>
      <c r="AA261">
        <v>0</v>
      </c>
    </row>
    <row r="262" spans="1:27">
      <c r="A262">
        <v>8</v>
      </c>
      <c r="B262" t="s">
        <v>958</v>
      </c>
      <c r="C262" s="586">
        <v>46225</v>
      </c>
      <c r="D262" t="s">
        <v>331</v>
      </c>
      <c r="E262" t="s">
        <v>1270</v>
      </c>
      <c r="F262">
        <v>10</v>
      </c>
      <c r="G262" t="s">
        <v>6</v>
      </c>
      <c r="H262" t="s">
        <v>111</v>
      </c>
      <c r="I262">
        <v>12.75</v>
      </c>
      <c r="J262">
        <v>0.2</v>
      </c>
      <c r="M262" t="s">
        <v>2044</v>
      </c>
      <c r="N262">
        <v>1</v>
      </c>
      <c r="O262">
        <v>0</v>
      </c>
      <c r="P262">
        <v>0</v>
      </c>
      <c r="Q262">
        <v>0</v>
      </c>
      <c r="R262">
        <v>0</v>
      </c>
      <c r="S262">
        <v>10</v>
      </c>
      <c r="T262">
        <v>127.5</v>
      </c>
      <c r="U262">
        <v>127.5</v>
      </c>
      <c r="V262" t="s">
        <v>2184</v>
      </c>
      <c r="W262">
        <v>10</v>
      </c>
      <c r="X262">
        <v>0</v>
      </c>
      <c r="Y262">
        <v>12.75</v>
      </c>
      <c r="Z262">
        <v>0</v>
      </c>
      <c r="AA262">
        <v>0</v>
      </c>
    </row>
    <row r="263" spans="1:27">
      <c r="A263">
        <v>8</v>
      </c>
      <c r="B263" t="s">
        <v>958</v>
      </c>
      <c r="C263" s="586">
        <v>46225</v>
      </c>
      <c r="D263" t="s">
        <v>331</v>
      </c>
      <c r="E263" t="s">
        <v>1273</v>
      </c>
      <c r="F263">
        <v>15</v>
      </c>
      <c r="G263" t="s">
        <v>9</v>
      </c>
      <c r="H263" t="s">
        <v>111</v>
      </c>
      <c r="I263">
        <v>81.167999999999978</v>
      </c>
      <c r="J263">
        <v>0.2</v>
      </c>
      <c r="M263" t="s">
        <v>2079</v>
      </c>
      <c r="N263">
        <v>1</v>
      </c>
      <c r="O263">
        <v>0</v>
      </c>
      <c r="P263">
        <v>0</v>
      </c>
      <c r="Q263">
        <v>0</v>
      </c>
      <c r="R263">
        <v>0</v>
      </c>
      <c r="S263">
        <v>15</v>
      </c>
      <c r="T263">
        <v>1217.5199999999998</v>
      </c>
      <c r="U263">
        <v>1217.5199999999998</v>
      </c>
      <c r="V263" t="s">
        <v>2185</v>
      </c>
      <c r="W263">
        <v>15</v>
      </c>
      <c r="X263">
        <v>0</v>
      </c>
      <c r="Y263">
        <v>81.167999999999978</v>
      </c>
      <c r="Z263">
        <v>0</v>
      </c>
      <c r="AA263">
        <v>0</v>
      </c>
    </row>
    <row r="264" spans="1:27">
      <c r="A264">
        <v>8</v>
      </c>
      <c r="B264" t="s">
        <v>958</v>
      </c>
      <c r="C264" s="586">
        <v>46225</v>
      </c>
      <c r="D264" t="s">
        <v>331</v>
      </c>
      <c r="E264" t="s">
        <v>1275</v>
      </c>
      <c r="F264">
        <v>10</v>
      </c>
      <c r="G264" t="s">
        <v>9</v>
      </c>
      <c r="H264" t="s">
        <v>238</v>
      </c>
      <c r="I264">
        <v>175.15199999999993</v>
      </c>
      <c r="J264">
        <v>0.5</v>
      </c>
      <c r="M264" t="s">
        <v>2080</v>
      </c>
      <c r="N264">
        <v>1</v>
      </c>
      <c r="O264">
        <v>0</v>
      </c>
      <c r="P264">
        <v>0</v>
      </c>
      <c r="Q264">
        <v>0</v>
      </c>
      <c r="R264">
        <v>0</v>
      </c>
      <c r="S264">
        <v>10</v>
      </c>
      <c r="T264">
        <v>1751.5199999999993</v>
      </c>
      <c r="U264">
        <v>1751.5199999999993</v>
      </c>
      <c r="V264" t="s">
        <v>2885</v>
      </c>
      <c r="W264">
        <v>10</v>
      </c>
      <c r="X264">
        <v>0</v>
      </c>
      <c r="Y264">
        <v>175.15199999999993</v>
      </c>
      <c r="Z264">
        <v>0</v>
      </c>
      <c r="AA264">
        <v>0</v>
      </c>
    </row>
    <row r="265" spans="1:27">
      <c r="A265">
        <v>8</v>
      </c>
      <c r="B265" t="s">
        <v>958</v>
      </c>
      <c r="C265" s="586">
        <v>46225</v>
      </c>
      <c r="D265" t="s">
        <v>331</v>
      </c>
      <c r="E265" t="s">
        <v>1105</v>
      </c>
      <c r="F265">
        <v>8</v>
      </c>
      <c r="G265" t="s">
        <v>1106</v>
      </c>
      <c r="H265" t="s">
        <v>17</v>
      </c>
      <c r="I265">
        <v>0</v>
      </c>
      <c r="J265">
        <v>0</v>
      </c>
      <c r="M265" t="s">
        <v>425</v>
      </c>
      <c r="N265">
        <v>1</v>
      </c>
      <c r="O265">
        <v>0</v>
      </c>
      <c r="P265">
        <v>0</v>
      </c>
      <c r="Q265">
        <v>0</v>
      </c>
      <c r="R265">
        <v>0</v>
      </c>
      <c r="S265">
        <v>8</v>
      </c>
      <c r="T265">
        <v>0</v>
      </c>
      <c r="U265">
        <v>0</v>
      </c>
      <c r="V265" t="s">
        <v>2186</v>
      </c>
      <c r="W265">
        <v>8</v>
      </c>
      <c r="X265">
        <v>0</v>
      </c>
      <c r="Y265">
        <v>0</v>
      </c>
      <c r="Z265">
        <v>0</v>
      </c>
      <c r="AA265">
        <v>0</v>
      </c>
    </row>
    <row r="266" spans="1:27">
      <c r="A266">
        <v>8</v>
      </c>
      <c r="B266" t="s">
        <v>958</v>
      </c>
      <c r="C266" s="586">
        <v>46225</v>
      </c>
      <c r="D266" t="s">
        <v>331</v>
      </c>
      <c r="E266" t="s">
        <v>1355</v>
      </c>
      <c r="F266">
        <v>5</v>
      </c>
      <c r="G266" t="s">
        <v>256</v>
      </c>
      <c r="H266" t="s">
        <v>16</v>
      </c>
      <c r="I266">
        <v>96</v>
      </c>
      <c r="J266">
        <v>0.2</v>
      </c>
      <c r="M266" t="s">
        <v>2154</v>
      </c>
      <c r="N266">
        <v>1</v>
      </c>
      <c r="O266">
        <v>0</v>
      </c>
      <c r="P266">
        <v>0</v>
      </c>
      <c r="Q266">
        <v>0</v>
      </c>
      <c r="R266">
        <v>0</v>
      </c>
      <c r="S266">
        <v>5</v>
      </c>
      <c r="T266">
        <v>480</v>
      </c>
      <c r="U266">
        <v>480</v>
      </c>
      <c r="V266" t="s">
        <v>2886</v>
      </c>
      <c r="W266">
        <v>5</v>
      </c>
      <c r="X266">
        <v>0</v>
      </c>
      <c r="Y266">
        <v>96</v>
      </c>
      <c r="Z266">
        <v>0</v>
      </c>
      <c r="AA266">
        <v>0</v>
      </c>
    </row>
    <row r="267" spans="1:27">
      <c r="A267">
        <v>8</v>
      </c>
      <c r="B267" t="s">
        <v>958</v>
      </c>
      <c r="C267" s="586">
        <v>46225</v>
      </c>
      <c r="D267" t="s">
        <v>331</v>
      </c>
      <c r="E267" t="s">
        <v>1109</v>
      </c>
      <c r="F267">
        <v>3746.5399999999991</v>
      </c>
      <c r="G267" t="s">
        <v>1110</v>
      </c>
      <c r="H267" t="s">
        <v>258</v>
      </c>
      <c r="I267">
        <v>0</v>
      </c>
      <c r="J267">
        <v>0</v>
      </c>
      <c r="M267" t="s">
        <v>1946</v>
      </c>
      <c r="N267">
        <v>1</v>
      </c>
      <c r="O267">
        <v>0</v>
      </c>
      <c r="P267">
        <v>0</v>
      </c>
      <c r="Q267">
        <v>0</v>
      </c>
      <c r="R267">
        <v>0</v>
      </c>
      <c r="S267">
        <v>3746.5399999999991</v>
      </c>
      <c r="T267">
        <v>0</v>
      </c>
      <c r="U267">
        <v>0</v>
      </c>
      <c r="V267" t="s">
        <v>2187</v>
      </c>
      <c r="W267">
        <v>3746.5399999999991</v>
      </c>
      <c r="X267">
        <v>0</v>
      </c>
      <c r="Y267">
        <v>0</v>
      </c>
      <c r="Z267">
        <v>0</v>
      </c>
      <c r="AA267">
        <v>0</v>
      </c>
    </row>
    <row r="268" spans="1:27">
      <c r="A268">
        <v>9</v>
      </c>
      <c r="B268" t="s">
        <v>960</v>
      </c>
      <c r="C268" s="586">
        <v>46225</v>
      </c>
      <c r="D268" t="s">
        <v>331</v>
      </c>
      <c r="E268" t="s">
        <v>1267</v>
      </c>
      <c r="F268">
        <v>10</v>
      </c>
      <c r="G268" t="s">
        <v>1123</v>
      </c>
      <c r="H268" t="s">
        <v>111</v>
      </c>
      <c r="I268">
        <v>17</v>
      </c>
      <c r="J268">
        <v>0.2</v>
      </c>
      <c r="M268" t="s">
        <v>2042</v>
      </c>
      <c r="N268">
        <v>1</v>
      </c>
      <c r="O268">
        <v>0</v>
      </c>
      <c r="P268">
        <v>0</v>
      </c>
      <c r="Q268">
        <v>0</v>
      </c>
      <c r="R268">
        <v>0</v>
      </c>
      <c r="S268">
        <v>10</v>
      </c>
      <c r="T268">
        <v>170</v>
      </c>
      <c r="U268">
        <v>170</v>
      </c>
      <c r="V268" t="s">
        <v>2188</v>
      </c>
      <c r="W268">
        <v>10</v>
      </c>
      <c r="X268">
        <v>0</v>
      </c>
      <c r="Y268">
        <v>17</v>
      </c>
      <c r="Z268">
        <v>0</v>
      </c>
      <c r="AA268">
        <v>0</v>
      </c>
    </row>
    <row r="269" spans="1:27">
      <c r="A269">
        <v>9</v>
      </c>
      <c r="B269" t="s">
        <v>960</v>
      </c>
      <c r="C269" s="586">
        <v>46225</v>
      </c>
      <c r="D269" t="s">
        <v>331</v>
      </c>
      <c r="E269" t="s">
        <v>1270</v>
      </c>
      <c r="F269">
        <v>10</v>
      </c>
      <c r="G269" t="s">
        <v>6</v>
      </c>
      <c r="H269" t="s">
        <v>111</v>
      </c>
      <c r="I269">
        <v>12.75</v>
      </c>
      <c r="J269">
        <v>0.2</v>
      </c>
      <c r="M269" t="s">
        <v>2044</v>
      </c>
      <c r="N269">
        <v>1</v>
      </c>
      <c r="O269">
        <v>0</v>
      </c>
      <c r="P269">
        <v>0</v>
      </c>
      <c r="Q269">
        <v>0</v>
      </c>
      <c r="R269">
        <v>0</v>
      </c>
      <c r="S269">
        <v>10</v>
      </c>
      <c r="T269">
        <v>127.5</v>
      </c>
      <c r="U269">
        <v>127.5</v>
      </c>
      <c r="V269" t="s">
        <v>2189</v>
      </c>
      <c r="W269">
        <v>10</v>
      </c>
      <c r="X269">
        <v>0</v>
      </c>
      <c r="Y269">
        <v>12.75</v>
      </c>
      <c r="Z269">
        <v>0</v>
      </c>
      <c r="AA269">
        <v>0</v>
      </c>
    </row>
    <row r="270" spans="1:27">
      <c r="A270">
        <v>9</v>
      </c>
      <c r="B270" t="s">
        <v>960</v>
      </c>
      <c r="C270" s="586">
        <v>46225</v>
      </c>
      <c r="D270" t="s">
        <v>331</v>
      </c>
      <c r="E270" t="s">
        <v>1271</v>
      </c>
      <c r="F270">
        <v>6</v>
      </c>
      <c r="G270" t="s">
        <v>6</v>
      </c>
      <c r="H270" t="s">
        <v>111</v>
      </c>
      <c r="I270">
        <v>50.95</v>
      </c>
      <c r="J270">
        <v>1</v>
      </c>
      <c r="M270" t="s">
        <v>2078</v>
      </c>
      <c r="N270">
        <v>1</v>
      </c>
      <c r="O270">
        <v>0</v>
      </c>
      <c r="P270">
        <v>0</v>
      </c>
      <c r="Q270">
        <v>0</v>
      </c>
      <c r="R270">
        <v>0</v>
      </c>
      <c r="S270">
        <v>6</v>
      </c>
      <c r="T270">
        <v>305.70000000000005</v>
      </c>
      <c r="U270">
        <v>305.70000000000005</v>
      </c>
      <c r="V270" t="s">
        <v>2190</v>
      </c>
      <c r="W270">
        <v>6</v>
      </c>
      <c r="X270">
        <v>0</v>
      </c>
      <c r="Y270">
        <v>50.95</v>
      </c>
      <c r="Z270">
        <v>0</v>
      </c>
      <c r="AA270">
        <v>0</v>
      </c>
    </row>
    <row r="271" spans="1:27">
      <c r="A271">
        <v>9</v>
      </c>
      <c r="B271" t="s">
        <v>960</v>
      </c>
      <c r="C271" s="586">
        <v>46225</v>
      </c>
      <c r="D271" t="s">
        <v>331</v>
      </c>
      <c r="E271" t="s">
        <v>1273</v>
      </c>
      <c r="F271">
        <v>6</v>
      </c>
      <c r="G271" t="s">
        <v>9</v>
      </c>
      <c r="H271" t="s">
        <v>111</v>
      </c>
      <c r="I271">
        <v>81.167999999999978</v>
      </c>
      <c r="J271">
        <v>0.2</v>
      </c>
      <c r="M271" t="s">
        <v>2079</v>
      </c>
      <c r="N271">
        <v>1</v>
      </c>
      <c r="O271">
        <v>0</v>
      </c>
      <c r="P271">
        <v>0</v>
      </c>
      <c r="Q271">
        <v>0</v>
      </c>
      <c r="R271">
        <v>0</v>
      </c>
      <c r="S271">
        <v>6</v>
      </c>
      <c r="T271">
        <v>487.00799999999987</v>
      </c>
      <c r="U271">
        <v>487.00799999999987</v>
      </c>
      <c r="V271" t="s">
        <v>2191</v>
      </c>
      <c r="W271">
        <v>6</v>
      </c>
      <c r="X271">
        <v>0</v>
      </c>
      <c r="Y271">
        <v>81.167999999999978</v>
      </c>
      <c r="Z271">
        <v>0</v>
      </c>
      <c r="AA271">
        <v>0</v>
      </c>
    </row>
    <row r="272" spans="1:27">
      <c r="A272">
        <v>9</v>
      </c>
      <c r="B272" t="s">
        <v>960</v>
      </c>
      <c r="C272" s="586">
        <v>46225</v>
      </c>
      <c r="D272" t="s">
        <v>331</v>
      </c>
      <c r="E272" t="s">
        <v>1105</v>
      </c>
      <c r="F272">
        <v>1.2</v>
      </c>
      <c r="G272" t="s">
        <v>1106</v>
      </c>
      <c r="H272" t="s">
        <v>17</v>
      </c>
      <c r="I272">
        <v>0</v>
      </c>
      <c r="J272">
        <v>0</v>
      </c>
      <c r="M272" t="s">
        <v>425</v>
      </c>
      <c r="N272">
        <v>1</v>
      </c>
      <c r="O272">
        <v>0</v>
      </c>
      <c r="P272">
        <v>0</v>
      </c>
      <c r="Q272">
        <v>0</v>
      </c>
      <c r="R272">
        <v>0</v>
      </c>
      <c r="S272">
        <v>1.2</v>
      </c>
      <c r="T272">
        <v>0</v>
      </c>
      <c r="U272">
        <v>0</v>
      </c>
      <c r="V272" t="s">
        <v>2192</v>
      </c>
      <c r="W272">
        <v>1.2</v>
      </c>
      <c r="X272">
        <v>0</v>
      </c>
      <c r="Y272">
        <v>0</v>
      </c>
      <c r="Z272">
        <v>0</v>
      </c>
      <c r="AA272">
        <v>0</v>
      </c>
    </row>
    <row r="273" spans="1:27">
      <c r="A273">
        <v>9</v>
      </c>
      <c r="B273" t="s">
        <v>960</v>
      </c>
      <c r="C273" s="586">
        <v>46225</v>
      </c>
      <c r="D273" t="s">
        <v>331</v>
      </c>
      <c r="E273" t="s">
        <v>1109</v>
      </c>
      <c r="F273">
        <v>1090.2079999999999</v>
      </c>
      <c r="G273" t="s">
        <v>1110</v>
      </c>
      <c r="H273" t="s">
        <v>258</v>
      </c>
      <c r="I273">
        <v>0</v>
      </c>
      <c r="J273">
        <v>0</v>
      </c>
      <c r="M273" t="s">
        <v>1946</v>
      </c>
      <c r="N273">
        <v>1</v>
      </c>
      <c r="O273">
        <v>0</v>
      </c>
      <c r="P273">
        <v>0</v>
      </c>
      <c r="Q273">
        <v>0</v>
      </c>
      <c r="R273">
        <v>0</v>
      </c>
      <c r="S273">
        <v>1090.2079999999999</v>
      </c>
      <c r="T273">
        <v>0</v>
      </c>
      <c r="U273">
        <v>0</v>
      </c>
      <c r="V273" t="s">
        <v>2193</v>
      </c>
      <c r="W273">
        <v>1090.2079999999999</v>
      </c>
      <c r="X273">
        <v>0</v>
      </c>
      <c r="Y273">
        <v>0</v>
      </c>
      <c r="Z273">
        <v>0</v>
      </c>
      <c r="AA273">
        <v>0</v>
      </c>
    </row>
    <row r="274" spans="1:27">
      <c r="A274">
        <v>10</v>
      </c>
      <c r="B274" t="s">
        <v>961</v>
      </c>
      <c r="C274" s="586">
        <v>46225</v>
      </c>
      <c r="D274" t="s">
        <v>331</v>
      </c>
      <c r="E274" t="s">
        <v>1105</v>
      </c>
      <c r="F274">
        <v>0</v>
      </c>
      <c r="G274" t="s">
        <v>1106</v>
      </c>
      <c r="H274" t="s">
        <v>17</v>
      </c>
      <c r="I274">
        <v>0</v>
      </c>
      <c r="J274">
        <v>0</v>
      </c>
      <c r="M274" t="s">
        <v>425</v>
      </c>
      <c r="N274">
        <v>1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 t="s">
        <v>2194</v>
      </c>
      <c r="W274">
        <v>0</v>
      </c>
      <c r="X274">
        <v>0</v>
      </c>
      <c r="Y274">
        <v>0</v>
      </c>
      <c r="Z274">
        <v>0</v>
      </c>
      <c r="AA274">
        <v>0</v>
      </c>
    </row>
    <row r="275" spans="1:27">
      <c r="A275">
        <v>10</v>
      </c>
      <c r="B275" t="s">
        <v>961</v>
      </c>
      <c r="C275" s="586">
        <v>46225</v>
      </c>
      <c r="D275" t="s">
        <v>331</v>
      </c>
      <c r="E275" t="s">
        <v>1109</v>
      </c>
      <c r="F275">
        <v>0</v>
      </c>
      <c r="G275" t="s">
        <v>1110</v>
      </c>
      <c r="H275" t="s">
        <v>258</v>
      </c>
      <c r="I275">
        <v>0</v>
      </c>
      <c r="J275">
        <v>0</v>
      </c>
      <c r="M275" t="s">
        <v>1946</v>
      </c>
      <c r="N275">
        <v>1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 t="s">
        <v>2195</v>
      </c>
      <c r="W275">
        <v>0</v>
      </c>
      <c r="X275">
        <v>0</v>
      </c>
      <c r="Y275">
        <v>0</v>
      </c>
      <c r="Z275">
        <v>0</v>
      </c>
      <c r="AA275">
        <v>0</v>
      </c>
    </row>
    <row r="276" spans="1:27">
      <c r="A276">
        <v>11</v>
      </c>
      <c r="B276" t="s">
        <v>962</v>
      </c>
      <c r="C276" s="586">
        <v>46225</v>
      </c>
      <c r="D276" t="s">
        <v>331</v>
      </c>
      <c r="E276" t="s">
        <v>1267</v>
      </c>
      <c r="F276">
        <v>10</v>
      </c>
      <c r="G276" t="s">
        <v>1123</v>
      </c>
      <c r="H276" t="s">
        <v>111</v>
      </c>
      <c r="I276">
        <v>17</v>
      </c>
      <c r="J276">
        <v>0.2</v>
      </c>
      <c r="M276" t="s">
        <v>2042</v>
      </c>
      <c r="N276">
        <v>1</v>
      </c>
      <c r="O276">
        <v>0</v>
      </c>
      <c r="P276">
        <v>0</v>
      </c>
      <c r="Q276">
        <v>0</v>
      </c>
      <c r="R276">
        <v>0</v>
      </c>
      <c r="S276">
        <v>10</v>
      </c>
      <c r="T276">
        <v>170</v>
      </c>
      <c r="U276">
        <v>170</v>
      </c>
      <c r="V276" t="s">
        <v>2196</v>
      </c>
      <c r="W276">
        <v>10</v>
      </c>
      <c r="X276">
        <v>0</v>
      </c>
      <c r="Y276">
        <v>17</v>
      </c>
      <c r="Z276">
        <v>0</v>
      </c>
      <c r="AA276">
        <v>0</v>
      </c>
    </row>
    <row r="277" spans="1:27">
      <c r="A277">
        <v>11</v>
      </c>
      <c r="B277" t="s">
        <v>962</v>
      </c>
      <c r="C277" s="586">
        <v>46225</v>
      </c>
      <c r="D277" t="s">
        <v>331</v>
      </c>
      <c r="E277" t="s">
        <v>1122</v>
      </c>
      <c r="F277">
        <v>10</v>
      </c>
      <c r="G277" t="s">
        <v>1123</v>
      </c>
      <c r="H277" t="s">
        <v>111</v>
      </c>
      <c r="I277">
        <v>68</v>
      </c>
      <c r="J277">
        <v>1</v>
      </c>
      <c r="M277" t="s">
        <v>1956</v>
      </c>
      <c r="N277">
        <v>1</v>
      </c>
      <c r="O277">
        <v>0</v>
      </c>
      <c r="P277">
        <v>0</v>
      </c>
      <c r="Q277">
        <v>0</v>
      </c>
      <c r="R277">
        <v>0</v>
      </c>
      <c r="S277">
        <v>10</v>
      </c>
      <c r="T277">
        <v>680</v>
      </c>
      <c r="U277">
        <v>680</v>
      </c>
      <c r="V277" t="s">
        <v>2197</v>
      </c>
      <c r="W277">
        <v>10</v>
      </c>
      <c r="X277">
        <v>0</v>
      </c>
      <c r="Y277">
        <v>68</v>
      </c>
      <c r="Z277">
        <v>0</v>
      </c>
      <c r="AA277">
        <v>0</v>
      </c>
    </row>
    <row r="278" spans="1:27">
      <c r="A278">
        <v>11</v>
      </c>
      <c r="B278" t="s">
        <v>962</v>
      </c>
      <c r="C278" s="586">
        <v>46225</v>
      </c>
      <c r="D278" t="s">
        <v>331</v>
      </c>
      <c r="E278" t="s">
        <v>1270</v>
      </c>
      <c r="F278">
        <v>10</v>
      </c>
      <c r="G278" t="s">
        <v>6</v>
      </c>
      <c r="H278" t="s">
        <v>111</v>
      </c>
      <c r="I278">
        <v>12.75</v>
      </c>
      <c r="J278">
        <v>0.2</v>
      </c>
      <c r="M278" t="s">
        <v>2044</v>
      </c>
      <c r="N278">
        <v>1</v>
      </c>
      <c r="O278">
        <v>0</v>
      </c>
      <c r="P278">
        <v>0</v>
      </c>
      <c r="Q278">
        <v>0</v>
      </c>
      <c r="R278">
        <v>0</v>
      </c>
      <c r="S278">
        <v>10</v>
      </c>
      <c r="T278">
        <v>127.5</v>
      </c>
      <c r="U278">
        <v>127.5</v>
      </c>
      <c r="V278" t="s">
        <v>2198</v>
      </c>
      <c r="W278">
        <v>10</v>
      </c>
      <c r="X278">
        <v>0</v>
      </c>
      <c r="Y278">
        <v>12.75</v>
      </c>
      <c r="Z278">
        <v>0</v>
      </c>
      <c r="AA278">
        <v>0</v>
      </c>
    </row>
    <row r="279" spans="1:27">
      <c r="A279">
        <v>11</v>
      </c>
      <c r="B279" t="s">
        <v>962</v>
      </c>
      <c r="C279" s="586">
        <v>46225</v>
      </c>
      <c r="D279" t="s">
        <v>331</v>
      </c>
      <c r="E279" t="s">
        <v>1271</v>
      </c>
      <c r="F279">
        <v>6</v>
      </c>
      <c r="G279" t="s">
        <v>6</v>
      </c>
      <c r="H279" t="s">
        <v>111</v>
      </c>
      <c r="I279">
        <v>50.95</v>
      </c>
      <c r="J279">
        <v>1</v>
      </c>
      <c r="M279" t="s">
        <v>2078</v>
      </c>
      <c r="N279">
        <v>1</v>
      </c>
      <c r="O279">
        <v>0</v>
      </c>
      <c r="P279">
        <v>0</v>
      </c>
      <c r="Q279">
        <v>0</v>
      </c>
      <c r="R279">
        <v>0</v>
      </c>
      <c r="S279">
        <v>6</v>
      </c>
      <c r="T279">
        <v>305.70000000000005</v>
      </c>
      <c r="U279">
        <v>305.70000000000005</v>
      </c>
      <c r="V279" t="s">
        <v>2199</v>
      </c>
      <c r="W279">
        <v>6</v>
      </c>
      <c r="X279">
        <v>0</v>
      </c>
      <c r="Y279">
        <v>50.95</v>
      </c>
      <c r="Z279">
        <v>0</v>
      </c>
      <c r="AA279">
        <v>0</v>
      </c>
    </row>
    <row r="280" spans="1:27">
      <c r="A280">
        <v>11</v>
      </c>
      <c r="B280" t="s">
        <v>962</v>
      </c>
      <c r="C280" s="586">
        <v>46225</v>
      </c>
      <c r="D280" t="s">
        <v>331</v>
      </c>
      <c r="E280" t="s">
        <v>1273</v>
      </c>
      <c r="F280">
        <v>20</v>
      </c>
      <c r="G280" t="s">
        <v>9</v>
      </c>
      <c r="H280" t="s">
        <v>111</v>
      </c>
      <c r="I280">
        <v>81.167999999999978</v>
      </c>
      <c r="J280">
        <v>0.2</v>
      </c>
      <c r="M280" t="s">
        <v>2079</v>
      </c>
      <c r="N280">
        <v>1</v>
      </c>
      <c r="O280">
        <v>0</v>
      </c>
      <c r="P280">
        <v>0</v>
      </c>
      <c r="Q280">
        <v>0</v>
      </c>
      <c r="R280">
        <v>0</v>
      </c>
      <c r="S280">
        <v>20</v>
      </c>
      <c r="T280">
        <v>1623.3599999999997</v>
      </c>
      <c r="U280">
        <v>1623.3599999999997</v>
      </c>
      <c r="V280" t="s">
        <v>2200</v>
      </c>
      <c r="W280">
        <v>20</v>
      </c>
      <c r="X280">
        <v>0</v>
      </c>
      <c r="Y280">
        <v>81.167999999999978</v>
      </c>
      <c r="Z280">
        <v>0</v>
      </c>
      <c r="AA280">
        <v>0</v>
      </c>
    </row>
    <row r="281" spans="1:27">
      <c r="A281">
        <v>11</v>
      </c>
      <c r="B281" t="s">
        <v>962</v>
      </c>
      <c r="C281" s="586">
        <v>46225</v>
      </c>
      <c r="D281" t="s">
        <v>331</v>
      </c>
      <c r="E281" t="s">
        <v>1275</v>
      </c>
      <c r="F281">
        <v>10</v>
      </c>
      <c r="G281" t="s">
        <v>9</v>
      </c>
      <c r="H281" t="s">
        <v>238</v>
      </c>
      <c r="I281">
        <v>175.15199999999993</v>
      </c>
      <c r="J281">
        <v>0.5</v>
      </c>
      <c r="M281" t="s">
        <v>2080</v>
      </c>
      <c r="N281">
        <v>1</v>
      </c>
      <c r="O281">
        <v>0</v>
      </c>
      <c r="P281">
        <v>0</v>
      </c>
      <c r="Q281">
        <v>0</v>
      </c>
      <c r="R281">
        <v>0</v>
      </c>
      <c r="S281">
        <v>10</v>
      </c>
      <c r="T281">
        <v>1751.5199999999993</v>
      </c>
      <c r="U281">
        <v>1751.5199999999993</v>
      </c>
      <c r="V281" t="s">
        <v>2201</v>
      </c>
      <c r="W281">
        <v>10</v>
      </c>
      <c r="X281">
        <v>0</v>
      </c>
      <c r="Y281">
        <v>175.15199999999993</v>
      </c>
      <c r="Z281">
        <v>0</v>
      </c>
      <c r="AA281">
        <v>0</v>
      </c>
    </row>
    <row r="282" spans="1:27">
      <c r="A282">
        <v>11</v>
      </c>
      <c r="B282" t="s">
        <v>962</v>
      </c>
      <c r="C282" s="586">
        <v>46225</v>
      </c>
      <c r="D282" t="s">
        <v>331</v>
      </c>
      <c r="E282" t="s">
        <v>1149</v>
      </c>
      <c r="F282">
        <v>2</v>
      </c>
      <c r="G282" t="s">
        <v>9</v>
      </c>
      <c r="H282" t="s">
        <v>238</v>
      </c>
      <c r="I282">
        <v>346.03199999999998</v>
      </c>
      <c r="J282">
        <v>1</v>
      </c>
      <c r="M282" t="s">
        <v>1979</v>
      </c>
      <c r="N282">
        <v>1</v>
      </c>
      <c r="O282">
        <v>0</v>
      </c>
      <c r="P282">
        <v>0</v>
      </c>
      <c r="Q282">
        <v>0</v>
      </c>
      <c r="R282">
        <v>0</v>
      </c>
      <c r="S282">
        <v>2</v>
      </c>
      <c r="T282">
        <v>692.06399999999996</v>
      </c>
      <c r="U282">
        <v>692.06399999999996</v>
      </c>
      <c r="V282" t="s">
        <v>2202</v>
      </c>
      <c r="W282">
        <v>2</v>
      </c>
      <c r="X282">
        <v>0</v>
      </c>
      <c r="Y282">
        <v>346.03199999999998</v>
      </c>
      <c r="Z282">
        <v>0</v>
      </c>
      <c r="AA282">
        <v>0</v>
      </c>
    </row>
    <row r="283" spans="1:27">
      <c r="A283">
        <v>11</v>
      </c>
      <c r="B283" t="s">
        <v>962</v>
      </c>
      <c r="C283" s="586">
        <v>46225</v>
      </c>
      <c r="D283" t="s">
        <v>331</v>
      </c>
      <c r="E283" t="s">
        <v>1105</v>
      </c>
      <c r="F283">
        <v>11</v>
      </c>
      <c r="G283" t="s">
        <v>1106</v>
      </c>
      <c r="H283" t="s">
        <v>17</v>
      </c>
      <c r="I283">
        <v>0</v>
      </c>
      <c r="J283">
        <v>0</v>
      </c>
      <c r="M283" t="s">
        <v>425</v>
      </c>
      <c r="N283">
        <v>1</v>
      </c>
      <c r="O283">
        <v>0</v>
      </c>
      <c r="P283">
        <v>0</v>
      </c>
      <c r="Q283">
        <v>0</v>
      </c>
      <c r="R283">
        <v>0</v>
      </c>
      <c r="S283">
        <v>11</v>
      </c>
      <c r="T283">
        <v>0</v>
      </c>
      <c r="U283">
        <v>0</v>
      </c>
      <c r="V283" t="s">
        <v>2203</v>
      </c>
      <c r="W283">
        <v>11</v>
      </c>
      <c r="X283">
        <v>0</v>
      </c>
      <c r="Y283">
        <v>0</v>
      </c>
      <c r="Z283">
        <v>0</v>
      </c>
      <c r="AA283">
        <v>0</v>
      </c>
    </row>
    <row r="284" spans="1:27">
      <c r="A284">
        <v>11</v>
      </c>
      <c r="B284" t="s">
        <v>962</v>
      </c>
      <c r="C284" s="586">
        <v>46225</v>
      </c>
      <c r="D284" t="s">
        <v>331</v>
      </c>
      <c r="E284" t="s">
        <v>1383</v>
      </c>
      <c r="F284">
        <v>3</v>
      </c>
      <c r="G284" t="s">
        <v>256</v>
      </c>
      <c r="H284" t="s">
        <v>16</v>
      </c>
      <c r="I284">
        <v>144</v>
      </c>
      <c r="J284">
        <v>17.28</v>
      </c>
      <c r="M284" t="s">
        <v>2180</v>
      </c>
      <c r="N284">
        <v>1</v>
      </c>
      <c r="O284">
        <v>0</v>
      </c>
      <c r="P284">
        <v>0</v>
      </c>
      <c r="Q284">
        <v>0</v>
      </c>
      <c r="R284">
        <v>0</v>
      </c>
      <c r="S284">
        <v>3</v>
      </c>
      <c r="T284">
        <v>432</v>
      </c>
      <c r="U284">
        <v>432</v>
      </c>
      <c r="V284" t="s">
        <v>2887</v>
      </c>
      <c r="W284">
        <v>3</v>
      </c>
      <c r="X284">
        <v>0</v>
      </c>
      <c r="Y284">
        <v>144</v>
      </c>
      <c r="Z284">
        <v>0</v>
      </c>
      <c r="AA284">
        <v>0</v>
      </c>
    </row>
    <row r="285" spans="1:27">
      <c r="A285">
        <v>11</v>
      </c>
      <c r="B285" t="s">
        <v>962</v>
      </c>
      <c r="C285" s="586">
        <v>46225</v>
      </c>
      <c r="D285" t="s">
        <v>331</v>
      </c>
      <c r="E285" t="s">
        <v>1353</v>
      </c>
      <c r="F285">
        <v>6</v>
      </c>
      <c r="G285" t="s">
        <v>256</v>
      </c>
      <c r="H285" t="s">
        <v>522</v>
      </c>
      <c r="I285">
        <v>192</v>
      </c>
      <c r="J285">
        <v>0</v>
      </c>
      <c r="M285" t="s">
        <v>2153</v>
      </c>
      <c r="N285">
        <v>1</v>
      </c>
      <c r="O285">
        <v>0</v>
      </c>
      <c r="P285">
        <v>0</v>
      </c>
      <c r="Q285">
        <v>0</v>
      </c>
      <c r="R285">
        <v>0</v>
      </c>
      <c r="S285">
        <v>6</v>
      </c>
      <c r="T285">
        <v>1152</v>
      </c>
      <c r="U285">
        <v>1152</v>
      </c>
      <c r="V285" t="s">
        <v>2204</v>
      </c>
      <c r="W285">
        <v>6</v>
      </c>
      <c r="X285">
        <v>0</v>
      </c>
      <c r="Y285">
        <v>192</v>
      </c>
      <c r="Z285">
        <v>0</v>
      </c>
      <c r="AA285">
        <v>0</v>
      </c>
    </row>
    <row r="286" spans="1:27">
      <c r="A286">
        <v>11</v>
      </c>
      <c r="B286" t="s">
        <v>962</v>
      </c>
      <c r="C286" s="586">
        <v>46225</v>
      </c>
      <c r="D286" t="s">
        <v>331</v>
      </c>
      <c r="E286" t="s">
        <v>1355</v>
      </c>
      <c r="F286">
        <v>6</v>
      </c>
      <c r="G286" t="s">
        <v>256</v>
      </c>
      <c r="H286" t="s">
        <v>16</v>
      </c>
      <c r="I286">
        <v>96</v>
      </c>
      <c r="J286">
        <v>0.2</v>
      </c>
      <c r="M286" t="s">
        <v>2154</v>
      </c>
      <c r="N286">
        <v>1</v>
      </c>
      <c r="O286">
        <v>0</v>
      </c>
      <c r="P286">
        <v>0</v>
      </c>
      <c r="Q286">
        <v>0</v>
      </c>
      <c r="R286">
        <v>0</v>
      </c>
      <c r="S286">
        <v>6</v>
      </c>
      <c r="T286">
        <v>576</v>
      </c>
      <c r="U286">
        <v>576</v>
      </c>
      <c r="V286" t="s">
        <v>2205</v>
      </c>
      <c r="W286">
        <v>6</v>
      </c>
      <c r="X286">
        <v>0</v>
      </c>
      <c r="Y286">
        <v>96</v>
      </c>
      <c r="Z286">
        <v>0</v>
      </c>
      <c r="AA286">
        <v>0</v>
      </c>
    </row>
    <row r="287" spans="1:27">
      <c r="A287">
        <v>11</v>
      </c>
      <c r="B287" t="s">
        <v>962</v>
      </c>
      <c r="C287" s="586">
        <v>46225</v>
      </c>
      <c r="D287" t="s">
        <v>331</v>
      </c>
      <c r="E287" t="s">
        <v>1109</v>
      </c>
      <c r="F287">
        <v>7510.1439999999993</v>
      </c>
      <c r="G287" t="s">
        <v>1110</v>
      </c>
      <c r="H287" t="s">
        <v>258</v>
      </c>
      <c r="I287">
        <v>0</v>
      </c>
      <c r="J287">
        <v>0</v>
      </c>
      <c r="M287" t="s">
        <v>1946</v>
      </c>
      <c r="N287">
        <v>1</v>
      </c>
      <c r="O287">
        <v>0</v>
      </c>
      <c r="P287">
        <v>0</v>
      </c>
      <c r="Q287">
        <v>0</v>
      </c>
      <c r="R287">
        <v>0</v>
      </c>
      <c r="S287">
        <v>7510.1439999999993</v>
      </c>
      <c r="T287">
        <v>0</v>
      </c>
      <c r="U287">
        <v>0</v>
      </c>
      <c r="V287" t="s">
        <v>2206</v>
      </c>
      <c r="W287">
        <v>7510.1439999999993</v>
      </c>
      <c r="X287">
        <v>0</v>
      </c>
      <c r="Y287">
        <v>0</v>
      </c>
      <c r="Z287">
        <v>0</v>
      </c>
      <c r="AA287">
        <v>0</v>
      </c>
    </row>
    <row r="288" spans="1:27">
      <c r="A288">
        <v>12</v>
      </c>
      <c r="B288" t="s">
        <v>963</v>
      </c>
      <c r="C288" s="586">
        <v>46225</v>
      </c>
      <c r="D288" t="s">
        <v>331</v>
      </c>
      <c r="E288" t="s">
        <v>1268</v>
      </c>
      <c r="F288">
        <v>5</v>
      </c>
      <c r="G288" t="s">
        <v>1123</v>
      </c>
      <c r="H288" t="s">
        <v>111</v>
      </c>
      <c r="I288">
        <v>29.75</v>
      </c>
      <c r="J288">
        <v>0.4</v>
      </c>
      <c r="M288" t="s">
        <v>2077</v>
      </c>
      <c r="N288">
        <v>1</v>
      </c>
      <c r="O288">
        <v>0</v>
      </c>
      <c r="P288">
        <v>0</v>
      </c>
      <c r="Q288">
        <v>0</v>
      </c>
      <c r="R288">
        <v>0</v>
      </c>
      <c r="S288">
        <v>5</v>
      </c>
      <c r="T288">
        <v>148.75</v>
      </c>
      <c r="U288">
        <v>148.75</v>
      </c>
      <c r="V288" t="s">
        <v>2207</v>
      </c>
      <c r="W288">
        <v>5</v>
      </c>
      <c r="X288">
        <v>0</v>
      </c>
      <c r="Y288">
        <v>29.75</v>
      </c>
      <c r="Z288">
        <v>0</v>
      </c>
      <c r="AA288">
        <v>0</v>
      </c>
    </row>
    <row r="289" spans="1:27">
      <c r="A289">
        <v>12</v>
      </c>
      <c r="B289" t="s">
        <v>963</v>
      </c>
      <c r="C289" s="586">
        <v>46225</v>
      </c>
      <c r="D289" t="s">
        <v>331</v>
      </c>
      <c r="E289" t="s">
        <v>1273</v>
      </c>
      <c r="F289">
        <v>15</v>
      </c>
      <c r="G289" t="s">
        <v>9</v>
      </c>
      <c r="H289" t="s">
        <v>111</v>
      </c>
      <c r="I289">
        <v>81.167999999999978</v>
      </c>
      <c r="J289">
        <v>0.2</v>
      </c>
      <c r="M289" t="s">
        <v>2079</v>
      </c>
      <c r="N289">
        <v>1</v>
      </c>
      <c r="O289">
        <v>0</v>
      </c>
      <c r="P289">
        <v>0</v>
      </c>
      <c r="Q289">
        <v>0</v>
      </c>
      <c r="R289">
        <v>0</v>
      </c>
      <c r="S289">
        <v>15</v>
      </c>
      <c r="T289">
        <v>1217.5199999999998</v>
      </c>
      <c r="U289">
        <v>1217.5199999999998</v>
      </c>
      <c r="V289" t="s">
        <v>2208</v>
      </c>
      <c r="W289">
        <v>15</v>
      </c>
      <c r="X289">
        <v>0</v>
      </c>
      <c r="Y289">
        <v>81.167999999999978</v>
      </c>
      <c r="Z289">
        <v>0</v>
      </c>
      <c r="AA289">
        <v>0</v>
      </c>
    </row>
    <row r="290" spans="1:27">
      <c r="A290">
        <v>12</v>
      </c>
      <c r="B290" t="s">
        <v>963</v>
      </c>
      <c r="C290" s="586">
        <v>46225</v>
      </c>
      <c r="D290" t="s">
        <v>331</v>
      </c>
      <c r="E290" t="s">
        <v>1275</v>
      </c>
      <c r="F290">
        <v>10</v>
      </c>
      <c r="G290" t="s">
        <v>9</v>
      </c>
      <c r="H290" t="s">
        <v>238</v>
      </c>
      <c r="I290">
        <v>175.15199999999993</v>
      </c>
      <c r="J290">
        <v>0.5</v>
      </c>
      <c r="M290" t="s">
        <v>2080</v>
      </c>
      <c r="N290">
        <v>1</v>
      </c>
      <c r="O290">
        <v>0</v>
      </c>
      <c r="P290">
        <v>0</v>
      </c>
      <c r="Q290">
        <v>0</v>
      </c>
      <c r="R290">
        <v>0</v>
      </c>
      <c r="S290">
        <v>10</v>
      </c>
      <c r="T290">
        <v>1751.5199999999993</v>
      </c>
      <c r="U290">
        <v>1751.5199999999993</v>
      </c>
      <c r="V290" t="s">
        <v>2209</v>
      </c>
      <c r="W290">
        <v>10</v>
      </c>
      <c r="X290">
        <v>0</v>
      </c>
      <c r="Y290">
        <v>175.15199999999993</v>
      </c>
      <c r="Z290">
        <v>0</v>
      </c>
      <c r="AA290">
        <v>0</v>
      </c>
    </row>
    <row r="291" spans="1:27">
      <c r="A291">
        <v>12</v>
      </c>
      <c r="B291" t="s">
        <v>963</v>
      </c>
      <c r="C291" s="586">
        <v>46225</v>
      </c>
      <c r="D291" t="s">
        <v>331</v>
      </c>
      <c r="E291" t="s">
        <v>1105</v>
      </c>
      <c r="F291">
        <v>8</v>
      </c>
      <c r="G291" t="s">
        <v>1106</v>
      </c>
      <c r="H291" t="s">
        <v>17</v>
      </c>
      <c r="I291">
        <v>0</v>
      </c>
      <c r="J291">
        <v>0</v>
      </c>
      <c r="M291" t="s">
        <v>425</v>
      </c>
      <c r="N291">
        <v>1</v>
      </c>
      <c r="O291">
        <v>0</v>
      </c>
      <c r="P291">
        <v>0</v>
      </c>
      <c r="Q291">
        <v>0</v>
      </c>
      <c r="R291">
        <v>0</v>
      </c>
      <c r="S291">
        <v>8</v>
      </c>
      <c r="T291">
        <v>0</v>
      </c>
      <c r="U291">
        <v>0</v>
      </c>
      <c r="V291" t="s">
        <v>2210</v>
      </c>
      <c r="W291">
        <v>8</v>
      </c>
      <c r="X291">
        <v>0</v>
      </c>
      <c r="Y291">
        <v>0</v>
      </c>
      <c r="Z291">
        <v>0</v>
      </c>
      <c r="AA291">
        <v>0</v>
      </c>
    </row>
    <row r="292" spans="1:27">
      <c r="A292">
        <v>12</v>
      </c>
      <c r="B292" t="s">
        <v>963</v>
      </c>
      <c r="C292" s="586">
        <v>46225</v>
      </c>
      <c r="D292" t="s">
        <v>331</v>
      </c>
      <c r="E292" t="s">
        <v>1109</v>
      </c>
      <c r="F292">
        <v>3117.7899999999991</v>
      </c>
      <c r="G292" t="s">
        <v>1110</v>
      </c>
      <c r="H292" t="s">
        <v>258</v>
      </c>
      <c r="I292">
        <v>0</v>
      </c>
      <c r="J292">
        <v>0</v>
      </c>
      <c r="M292" t="s">
        <v>1946</v>
      </c>
      <c r="N292">
        <v>1</v>
      </c>
      <c r="O292">
        <v>0</v>
      </c>
      <c r="P292">
        <v>0</v>
      </c>
      <c r="Q292">
        <v>0</v>
      </c>
      <c r="R292">
        <v>0</v>
      </c>
      <c r="S292">
        <v>3117.7899999999991</v>
      </c>
      <c r="T292">
        <v>0</v>
      </c>
      <c r="U292">
        <v>0</v>
      </c>
      <c r="V292" t="s">
        <v>2211</v>
      </c>
      <c r="W292">
        <v>3117.7899999999991</v>
      </c>
      <c r="X292">
        <v>0</v>
      </c>
      <c r="Y292">
        <v>0</v>
      </c>
      <c r="Z292">
        <v>0</v>
      </c>
      <c r="AA292">
        <v>0</v>
      </c>
    </row>
    <row r="293" spans="1:27">
      <c r="A293">
        <v>13</v>
      </c>
      <c r="B293" t="s">
        <v>959</v>
      </c>
      <c r="C293" s="586">
        <v>46225</v>
      </c>
      <c r="D293" t="s">
        <v>331</v>
      </c>
      <c r="E293" t="s">
        <v>1105</v>
      </c>
      <c r="F293">
        <v>0</v>
      </c>
      <c r="G293" t="s">
        <v>1106</v>
      </c>
      <c r="H293" t="s">
        <v>17</v>
      </c>
      <c r="I293">
        <v>0</v>
      </c>
      <c r="J293">
        <v>0</v>
      </c>
      <c r="M293" t="s">
        <v>425</v>
      </c>
      <c r="N293">
        <v>1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 t="s">
        <v>2212</v>
      </c>
      <c r="W293">
        <v>0</v>
      </c>
      <c r="X293">
        <v>0</v>
      </c>
      <c r="Y293">
        <v>0</v>
      </c>
      <c r="Z293">
        <v>0</v>
      </c>
      <c r="AA293">
        <v>0</v>
      </c>
    </row>
    <row r="294" spans="1:27">
      <c r="A294">
        <v>13</v>
      </c>
      <c r="B294" t="s">
        <v>959</v>
      </c>
      <c r="C294" s="586">
        <v>46225</v>
      </c>
      <c r="D294" t="s">
        <v>331</v>
      </c>
      <c r="E294" t="s">
        <v>1109</v>
      </c>
      <c r="F294">
        <v>0</v>
      </c>
      <c r="G294" t="s">
        <v>1110</v>
      </c>
      <c r="H294" t="s">
        <v>258</v>
      </c>
      <c r="I294">
        <v>0</v>
      </c>
      <c r="J294">
        <v>0</v>
      </c>
      <c r="M294" t="s">
        <v>1946</v>
      </c>
      <c r="N294">
        <v>1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 t="s">
        <v>2213</v>
      </c>
      <c r="W294">
        <v>0</v>
      </c>
      <c r="X294">
        <v>0</v>
      </c>
      <c r="Y294">
        <v>0</v>
      </c>
      <c r="Z294">
        <v>0</v>
      </c>
      <c r="AA294">
        <v>0</v>
      </c>
    </row>
    <row r="295" spans="1:27">
      <c r="A295">
        <v>14</v>
      </c>
      <c r="B295" t="s">
        <v>1418</v>
      </c>
      <c r="C295" s="586">
        <v>46225</v>
      </c>
      <c r="D295" t="s">
        <v>331</v>
      </c>
      <c r="E295" t="s">
        <v>1267</v>
      </c>
      <c r="F295">
        <v>20</v>
      </c>
      <c r="G295" t="s">
        <v>1123</v>
      </c>
      <c r="H295" t="s">
        <v>111</v>
      </c>
      <c r="I295">
        <v>17</v>
      </c>
      <c r="J295">
        <v>0.2</v>
      </c>
      <c r="M295" t="s">
        <v>2042</v>
      </c>
      <c r="N295">
        <v>1</v>
      </c>
      <c r="O295">
        <v>0</v>
      </c>
      <c r="P295">
        <v>0</v>
      </c>
      <c r="Q295">
        <v>0</v>
      </c>
      <c r="R295">
        <v>0</v>
      </c>
      <c r="S295">
        <v>20</v>
      </c>
      <c r="T295">
        <v>340</v>
      </c>
      <c r="U295">
        <v>340</v>
      </c>
      <c r="V295" t="s">
        <v>2888</v>
      </c>
      <c r="W295">
        <v>20</v>
      </c>
      <c r="X295">
        <v>0</v>
      </c>
      <c r="Y295">
        <v>17</v>
      </c>
      <c r="Z295">
        <v>0</v>
      </c>
      <c r="AA295">
        <v>0</v>
      </c>
    </row>
    <row r="296" spans="1:27">
      <c r="A296">
        <v>14</v>
      </c>
      <c r="B296" t="s">
        <v>1418</v>
      </c>
      <c r="C296" s="586">
        <v>46225</v>
      </c>
      <c r="D296" t="s">
        <v>331</v>
      </c>
      <c r="E296" t="s">
        <v>1122</v>
      </c>
      <c r="F296">
        <v>15</v>
      </c>
      <c r="G296" t="s">
        <v>1123</v>
      </c>
      <c r="H296" t="s">
        <v>111</v>
      </c>
      <c r="I296">
        <v>68</v>
      </c>
      <c r="J296">
        <v>1</v>
      </c>
      <c r="M296" t="s">
        <v>1956</v>
      </c>
      <c r="N296">
        <v>1</v>
      </c>
      <c r="O296">
        <v>0</v>
      </c>
      <c r="P296">
        <v>0</v>
      </c>
      <c r="Q296">
        <v>0</v>
      </c>
      <c r="R296">
        <v>0</v>
      </c>
      <c r="S296">
        <v>15</v>
      </c>
      <c r="T296">
        <v>1020</v>
      </c>
      <c r="U296">
        <v>1020</v>
      </c>
      <c r="V296" t="s">
        <v>2889</v>
      </c>
      <c r="W296">
        <v>15</v>
      </c>
      <c r="X296">
        <v>0</v>
      </c>
      <c r="Y296">
        <v>68</v>
      </c>
      <c r="Z296">
        <v>0</v>
      </c>
      <c r="AA296">
        <v>0</v>
      </c>
    </row>
    <row r="297" spans="1:27">
      <c r="A297">
        <v>14</v>
      </c>
      <c r="B297" t="s">
        <v>1418</v>
      </c>
      <c r="C297" s="586">
        <v>46225</v>
      </c>
      <c r="D297" t="s">
        <v>331</v>
      </c>
      <c r="E297" t="s">
        <v>1270</v>
      </c>
      <c r="F297">
        <v>15</v>
      </c>
      <c r="G297" t="s">
        <v>6</v>
      </c>
      <c r="H297" t="s">
        <v>111</v>
      </c>
      <c r="I297">
        <v>12.75</v>
      </c>
      <c r="J297">
        <v>0.2</v>
      </c>
      <c r="M297" t="s">
        <v>2044</v>
      </c>
      <c r="N297">
        <v>1</v>
      </c>
      <c r="O297">
        <v>0</v>
      </c>
      <c r="P297">
        <v>0</v>
      </c>
      <c r="Q297">
        <v>0</v>
      </c>
      <c r="R297">
        <v>0</v>
      </c>
      <c r="S297">
        <v>15</v>
      </c>
      <c r="T297">
        <v>191.25</v>
      </c>
      <c r="U297">
        <v>191.25</v>
      </c>
      <c r="V297" t="s">
        <v>2890</v>
      </c>
      <c r="W297">
        <v>15</v>
      </c>
      <c r="X297">
        <v>0</v>
      </c>
      <c r="Y297">
        <v>12.75</v>
      </c>
      <c r="Z297">
        <v>0</v>
      </c>
      <c r="AA297">
        <v>0</v>
      </c>
    </row>
    <row r="298" spans="1:27">
      <c r="A298">
        <v>14</v>
      </c>
      <c r="B298" t="s">
        <v>1418</v>
      </c>
      <c r="C298" s="586">
        <v>46225</v>
      </c>
      <c r="D298" t="s">
        <v>331</v>
      </c>
      <c r="E298" t="s">
        <v>1271</v>
      </c>
      <c r="F298">
        <v>10</v>
      </c>
      <c r="G298" t="s">
        <v>6</v>
      </c>
      <c r="H298" t="s">
        <v>111</v>
      </c>
      <c r="I298">
        <v>50.95</v>
      </c>
      <c r="J298">
        <v>1</v>
      </c>
      <c r="M298" t="s">
        <v>2078</v>
      </c>
      <c r="N298">
        <v>1</v>
      </c>
      <c r="O298">
        <v>0</v>
      </c>
      <c r="P298">
        <v>0</v>
      </c>
      <c r="Q298">
        <v>0</v>
      </c>
      <c r="R298">
        <v>0</v>
      </c>
      <c r="S298">
        <v>10</v>
      </c>
      <c r="T298">
        <v>509.5</v>
      </c>
      <c r="U298">
        <v>509.5</v>
      </c>
      <c r="V298" t="s">
        <v>2891</v>
      </c>
      <c r="W298">
        <v>10</v>
      </c>
      <c r="X298">
        <v>0</v>
      </c>
      <c r="Y298">
        <v>50.95</v>
      </c>
      <c r="Z298">
        <v>0</v>
      </c>
      <c r="AA298">
        <v>0</v>
      </c>
    </row>
    <row r="299" spans="1:27">
      <c r="A299">
        <v>14</v>
      </c>
      <c r="B299" t="s">
        <v>1418</v>
      </c>
      <c r="C299" s="586">
        <v>46225</v>
      </c>
      <c r="D299" t="s">
        <v>331</v>
      </c>
      <c r="E299" t="s">
        <v>1273</v>
      </c>
      <c r="F299">
        <v>10</v>
      </c>
      <c r="G299" t="s">
        <v>9</v>
      </c>
      <c r="H299" t="s">
        <v>111</v>
      </c>
      <c r="I299">
        <v>81.167999999999978</v>
      </c>
      <c r="J299">
        <v>0.2</v>
      </c>
      <c r="M299" t="s">
        <v>2079</v>
      </c>
      <c r="N299">
        <v>1</v>
      </c>
      <c r="O299">
        <v>0</v>
      </c>
      <c r="P299">
        <v>0</v>
      </c>
      <c r="Q299">
        <v>0</v>
      </c>
      <c r="R299">
        <v>0</v>
      </c>
      <c r="S299">
        <v>10</v>
      </c>
      <c r="T299">
        <v>811.67999999999984</v>
      </c>
      <c r="U299">
        <v>811.67999999999984</v>
      </c>
      <c r="V299" t="s">
        <v>2892</v>
      </c>
      <c r="W299">
        <v>10</v>
      </c>
      <c r="X299">
        <v>0</v>
      </c>
      <c r="Y299">
        <v>81.167999999999978</v>
      </c>
      <c r="Z299">
        <v>0</v>
      </c>
      <c r="AA299">
        <v>0</v>
      </c>
    </row>
    <row r="300" spans="1:27">
      <c r="A300">
        <v>14</v>
      </c>
      <c r="B300" t="s">
        <v>1418</v>
      </c>
      <c r="C300" s="586">
        <v>46225</v>
      </c>
      <c r="D300" t="s">
        <v>331</v>
      </c>
      <c r="E300" t="s">
        <v>1275</v>
      </c>
      <c r="F300">
        <v>5</v>
      </c>
      <c r="G300" t="s">
        <v>9</v>
      </c>
      <c r="H300" t="s">
        <v>238</v>
      </c>
      <c r="I300">
        <v>175.15199999999993</v>
      </c>
      <c r="J300">
        <v>0.5</v>
      </c>
      <c r="M300" t="s">
        <v>2080</v>
      </c>
      <c r="N300">
        <v>1</v>
      </c>
      <c r="O300">
        <v>0</v>
      </c>
      <c r="P300">
        <v>0</v>
      </c>
      <c r="Q300">
        <v>0</v>
      </c>
      <c r="R300">
        <v>0</v>
      </c>
      <c r="S300">
        <v>5</v>
      </c>
      <c r="T300">
        <v>875.75999999999965</v>
      </c>
      <c r="U300">
        <v>875.75999999999965</v>
      </c>
      <c r="V300" t="s">
        <v>2893</v>
      </c>
      <c r="W300">
        <v>5</v>
      </c>
      <c r="X300">
        <v>0</v>
      </c>
      <c r="Y300">
        <v>175.15199999999993</v>
      </c>
      <c r="Z300">
        <v>0</v>
      </c>
      <c r="AA300">
        <v>0</v>
      </c>
    </row>
    <row r="301" spans="1:27">
      <c r="A301">
        <v>14</v>
      </c>
      <c r="B301" t="s">
        <v>1418</v>
      </c>
      <c r="C301" s="586">
        <v>46225</v>
      </c>
      <c r="D301" t="s">
        <v>331</v>
      </c>
      <c r="E301" t="s">
        <v>1105</v>
      </c>
      <c r="F301">
        <v>4.5</v>
      </c>
      <c r="G301" t="s">
        <v>1106</v>
      </c>
      <c r="H301" t="s">
        <v>17</v>
      </c>
      <c r="I301">
        <v>0</v>
      </c>
      <c r="J301">
        <v>0</v>
      </c>
      <c r="M301" t="s">
        <v>425</v>
      </c>
      <c r="N301">
        <v>1</v>
      </c>
      <c r="O301">
        <v>0</v>
      </c>
      <c r="P301">
        <v>0</v>
      </c>
      <c r="Q301">
        <v>0</v>
      </c>
      <c r="R301">
        <v>0</v>
      </c>
      <c r="S301">
        <v>4.5</v>
      </c>
      <c r="T301">
        <v>0</v>
      </c>
      <c r="U301">
        <v>0</v>
      </c>
      <c r="V301" t="s">
        <v>2214</v>
      </c>
      <c r="W301">
        <v>4.5</v>
      </c>
      <c r="X301">
        <v>0</v>
      </c>
      <c r="Y301">
        <v>0</v>
      </c>
      <c r="Z301">
        <v>0</v>
      </c>
      <c r="AA301">
        <v>0</v>
      </c>
    </row>
    <row r="302" spans="1:27">
      <c r="A302">
        <v>14</v>
      </c>
      <c r="B302" t="s">
        <v>1418</v>
      </c>
      <c r="C302" s="586">
        <v>46225</v>
      </c>
      <c r="D302" t="s">
        <v>331</v>
      </c>
      <c r="E302" t="s">
        <v>1109</v>
      </c>
      <c r="F302">
        <v>3748.1899999999996</v>
      </c>
      <c r="G302" t="s">
        <v>1110</v>
      </c>
      <c r="H302" t="s">
        <v>258</v>
      </c>
      <c r="I302">
        <v>0</v>
      </c>
      <c r="J302">
        <v>0</v>
      </c>
      <c r="M302" t="s">
        <v>1946</v>
      </c>
      <c r="N302">
        <v>1</v>
      </c>
      <c r="O302">
        <v>0</v>
      </c>
      <c r="P302">
        <v>0</v>
      </c>
      <c r="Q302">
        <v>0</v>
      </c>
      <c r="R302">
        <v>0</v>
      </c>
      <c r="S302">
        <v>3748.1899999999996</v>
      </c>
      <c r="T302">
        <v>0</v>
      </c>
      <c r="U302">
        <v>0</v>
      </c>
      <c r="V302" t="s">
        <v>2215</v>
      </c>
      <c r="W302">
        <v>3748.1899999999996</v>
      </c>
      <c r="X302">
        <v>0</v>
      </c>
      <c r="Y302">
        <v>0</v>
      </c>
      <c r="Z302">
        <v>0</v>
      </c>
      <c r="AA302">
        <v>0</v>
      </c>
    </row>
    <row r="303" spans="1:27">
      <c r="A303">
        <v>15</v>
      </c>
      <c r="B303" t="s">
        <v>1421</v>
      </c>
      <c r="C303" s="586">
        <v>46225</v>
      </c>
      <c r="D303" t="s">
        <v>331</v>
      </c>
      <c r="E303" t="s">
        <v>1105</v>
      </c>
      <c r="F303">
        <v>0</v>
      </c>
      <c r="G303" t="s">
        <v>1106</v>
      </c>
      <c r="H303" t="s">
        <v>17</v>
      </c>
      <c r="I303">
        <v>0</v>
      </c>
      <c r="J303">
        <v>0</v>
      </c>
      <c r="M303" t="s">
        <v>425</v>
      </c>
      <c r="N303">
        <v>1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 t="s">
        <v>2216</v>
      </c>
      <c r="W303">
        <v>0</v>
      </c>
      <c r="X303">
        <v>0</v>
      </c>
      <c r="Y303">
        <v>0</v>
      </c>
      <c r="Z303">
        <v>0</v>
      </c>
      <c r="AA303">
        <v>0</v>
      </c>
    </row>
    <row r="304" spans="1:27">
      <c r="A304">
        <v>15</v>
      </c>
      <c r="B304" t="s">
        <v>1421</v>
      </c>
      <c r="C304" s="586">
        <v>46225</v>
      </c>
      <c r="D304" t="s">
        <v>331</v>
      </c>
      <c r="E304" t="s">
        <v>1109</v>
      </c>
      <c r="F304">
        <v>0</v>
      </c>
      <c r="G304" t="s">
        <v>1110</v>
      </c>
      <c r="H304" t="s">
        <v>258</v>
      </c>
      <c r="I304">
        <v>0</v>
      </c>
      <c r="J304">
        <v>0</v>
      </c>
      <c r="M304" t="s">
        <v>1946</v>
      </c>
      <c r="N304">
        <v>1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 t="s">
        <v>2217</v>
      </c>
      <c r="W304">
        <v>0</v>
      </c>
      <c r="X304">
        <v>0</v>
      </c>
      <c r="Y304">
        <v>0</v>
      </c>
      <c r="Z304">
        <v>0</v>
      </c>
      <c r="AA304">
        <v>0</v>
      </c>
    </row>
    <row r="305" spans="1:27">
      <c r="A305">
        <v>16</v>
      </c>
      <c r="B305" t="s">
        <v>841</v>
      </c>
      <c r="C305" s="586">
        <v>46225</v>
      </c>
      <c r="D305" t="s">
        <v>331</v>
      </c>
      <c r="E305" t="s">
        <v>1105</v>
      </c>
      <c r="F305">
        <v>0</v>
      </c>
      <c r="G305" t="s">
        <v>1106</v>
      </c>
      <c r="H305" t="s">
        <v>17</v>
      </c>
      <c r="I305">
        <v>0</v>
      </c>
      <c r="J305">
        <v>0</v>
      </c>
      <c r="M305" t="s">
        <v>425</v>
      </c>
      <c r="N305">
        <v>1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 t="s">
        <v>2218</v>
      </c>
      <c r="W305">
        <v>0</v>
      </c>
      <c r="X305">
        <v>0</v>
      </c>
      <c r="Y305">
        <v>0</v>
      </c>
      <c r="Z305">
        <v>0</v>
      </c>
      <c r="AA305">
        <v>0</v>
      </c>
    </row>
    <row r="306" spans="1:27">
      <c r="A306">
        <v>16</v>
      </c>
      <c r="B306" t="s">
        <v>841</v>
      </c>
      <c r="C306" s="586">
        <v>46225</v>
      </c>
      <c r="D306" t="s">
        <v>331</v>
      </c>
      <c r="E306" t="s">
        <v>1109</v>
      </c>
      <c r="F306">
        <v>0</v>
      </c>
      <c r="G306" t="s">
        <v>1110</v>
      </c>
      <c r="H306" t="s">
        <v>258</v>
      </c>
      <c r="I306">
        <v>0</v>
      </c>
      <c r="J306">
        <v>0</v>
      </c>
      <c r="M306" t="s">
        <v>1946</v>
      </c>
      <c r="N306">
        <v>1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 t="s">
        <v>2219</v>
      </c>
      <c r="W306">
        <v>0</v>
      </c>
      <c r="X306">
        <v>0</v>
      </c>
      <c r="Y306">
        <v>0</v>
      </c>
      <c r="Z306">
        <v>0</v>
      </c>
      <c r="AA306">
        <v>0</v>
      </c>
    </row>
    <row r="307" spans="1:27">
      <c r="A307">
        <v>17</v>
      </c>
      <c r="B307" t="s">
        <v>856</v>
      </c>
      <c r="C307" s="586">
        <v>46225</v>
      </c>
      <c r="D307" t="s">
        <v>331</v>
      </c>
      <c r="E307" t="s">
        <v>1105</v>
      </c>
      <c r="F307">
        <v>0</v>
      </c>
      <c r="G307" t="s">
        <v>1106</v>
      </c>
      <c r="H307" t="s">
        <v>17</v>
      </c>
      <c r="I307">
        <v>0</v>
      </c>
      <c r="J307">
        <v>0</v>
      </c>
      <c r="M307" t="s">
        <v>425</v>
      </c>
      <c r="N307">
        <v>1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 t="s">
        <v>2220</v>
      </c>
      <c r="W307">
        <v>0</v>
      </c>
      <c r="X307">
        <v>0</v>
      </c>
      <c r="Y307">
        <v>0</v>
      </c>
      <c r="Z307">
        <v>0</v>
      </c>
      <c r="AA307">
        <v>0</v>
      </c>
    </row>
    <row r="308" spans="1:27">
      <c r="A308">
        <v>17</v>
      </c>
      <c r="B308" t="s">
        <v>856</v>
      </c>
      <c r="C308" s="586">
        <v>46225</v>
      </c>
      <c r="D308" t="s">
        <v>331</v>
      </c>
      <c r="E308" t="s">
        <v>1109</v>
      </c>
      <c r="F308">
        <v>0</v>
      </c>
      <c r="G308" t="s">
        <v>1110</v>
      </c>
      <c r="H308" t="s">
        <v>258</v>
      </c>
      <c r="I308">
        <v>0</v>
      </c>
      <c r="J308">
        <v>0</v>
      </c>
      <c r="M308" t="s">
        <v>1946</v>
      </c>
      <c r="N308">
        <v>1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 t="s">
        <v>2221</v>
      </c>
      <c r="W308">
        <v>0</v>
      </c>
      <c r="X308">
        <v>0</v>
      </c>
      <c r="Y308">
        <v>0</v>
      </c>
      <c r="Z308">
        <v>0</v>
      </c>
      <c r="AA308">
        <v>0</v>
      </c>
    </row>
    <row r="309" spans="1:27">
      <c r="A309">
        <v>18</v>
      </c>
      <c r="B309" t="s">
        <v>965</v>
      </c>
      <c r="C309" s="586">
        <v>46225</v>
      </c>
      <c r="D309" t="s">
        <v>331</v>
      </c>
      <c r="E309" t="s">
        <v>1105</v>
      </c>
      <c r="F309">
        <v>0</v>
      </c>
      <c r="G309" t="s">
        <v>1106</v>
      </c>
      <c r="H309" t="s">
        <v>17</v>
      </c>
      <c r="I309">
        <v>0</v>
      </c>
      <c r="J309">
        <v>0</v>
      </c>
      <c r="M309" t="s">
        <v>425</v>
      </c>
      <c r="N309">
        <v>1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 t="s">
        <v>2222</v>
      </c>
      <c r="W309">
        <v>0</v>
      </c>
      <c r="X309">
        <v>0</v>
      </c>
      <c r="Y309">
        <v>0</v>
      </c>
      <c r="Z309">
        <v>0</v>
      </c>
      <c r="AA309">
        <v>0</v>
      </c>
    </row>
    <row r="310" spans="1:27">
      <c r="A310">
        <v>18</v>
      </c>
      <c r="B310" t="s">
        <v>965</v>
      </c>
      <c r="C310" s="586">
        <v>46225</v>
      </c>
      <c r="D310" t="s">
        <v>331</v>
      </c>
      <c r="E310" t="s">
        <v>1109</v>
      </c>
      <c r="F310">
        <v>0</v>
      </c>
      <c r="G310" t="s">
        <v>1110</v>
      </c>
      <c r="H310" t="s">
        <v>258</v>
      </c>
      <c r="I310">
        <v>0</v>
      </c>
      <c r="J310">
        <v>0</v>
      </c>
      <c r="M310" t="s">
        <v>1946</v>
      </c>
      <c r="N310">
        <v>1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 t="s">
        <v>2223</v>
      </c>
      <c r="W310">
        <v>0</v>
      </c>
      <c r="X310">
        <v>0</v>
      </c>
      <c r="Y310">
        <v>0</v>
      </c>
      <c r="Z310">
        <v>0</v>
      </c>
      <c r="AA310">
        <v>0</v>
      </c>
    </row>
    <row r="311" spans="1:27">
      <c r="A311">
        <v>19</v>
      </c>
      <c r="B311" t="s">
        <v>967</v>
      </c>
      <c r="C311" s="586">
        <v>46225</v>
      </c>
      <c r="D311" t="s">
        <v>331</v>
      </c>
      <c r="E311" t="s">
        <v>1105</v>
      </c>
      <c r="F311">
        <v>0</v>
      </c>
      <c r="G311" t="s">
        <v>1106</v>
      </c>
      <c r="H311" t="s">
        <v>17</v>
      </c>
      <c r="I311">
        <v>0</v>
      </c>
      <c r="J311">
        <v>0</v>
      </c>
      <c r="M311" t="s">
        <v>425</v>
      </c>
      <c r="N311">
        <v>1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 t="s">
        <v>2224</v>
      </c>
      <c r="W311">
        <v>0</v>
      </c>
      <c r="X311">
        <v>0</v>
      </c>
      <c r="Y311">
        <v>0</v>
      </c>
      <c r="Z311">
        <v>0</v>
      </c>
      <c r="AA311">
        <v>0</v>
      </c>
    </row>
    <row r="312" spans="1:27">
      <c r="A312">
        <v>19</v>
      </c>
      <c r="B312" t="s">
        <v>967</v>
      </c>
      <c r="C312" s="586">
        <v>46225</v>
      </c>
      <c r="D312" t="s">
        <v>331</v>
      </c>
      <c r="E312" t="s">
        <v>1109</v>
      </c>
      <c r="F312">
        <v>0</v>
      </c>
      <c r="G312" t="s">
        <v>1110</v>
      </c>
      <c r="H312" t="s">
        <v>258</v>
      </c>
      <c r="I312">
        <v>0</v>
      </c>
      <c r="J312">
        <v>0</v>
      </c>
      <c r="M312" t="s">
        <v>1946</v>
      </c>
      <c r="N312">
        <v>1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 t="s">
        <v>2225</v>
      </c>
      <c r="W312">
        <v>0</v>
      </c>
      <c r="X312">
        <v>0</v>
      </c>
      <c r="Y312">
        <v>0</v>
      </c>
      <c r="Z312">
        <v>0</v>
      </c>
      <c r="AA312">
        <v>0</v>
      </c>
    </row>
    <row r="313" spans="1:27">
      <c r="A313">
        <v>20</v>
      </c>
      <c r="B313" t="s">
        <v>966</v>
      </c>
      <c r="C313" s="586">
        <v>46225</v>
      </c>
      <c r="D313" t="s">
        <v>331</v>
      </c>
      <c r="E313" t="s">
        <v>1105</v>
      </c>
      <c r="F313">
        <v>0</v>
      </c>
      <c r="G313" t="s">
        <v>1106</v>
      </c>
      <c r="H313" t="s">
        <v>17</v>
      </c>
      <c r="I313">
        <v>0</v>
      </c>
      <c r="J313">
        <v>0</v>
      </c>
      <c r="M313" t="s">
        <v>425</v>
      </c>
      <c r="N313">
        <v>1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 t="s">
        <v>2226</v>
      </c>
      <c r="W313">
        <v>0</v>
      </c>
      <c r="X313">
        <v>0</v>
      </c>
      <c r="Y313">
        <v>0</v>
      </c>
      <c r="Z313">
        <v>0</v>
      </c>
      <c r="AA313">
        <v>0</v>
      </c>
    </row>
    <row r="314" spans="1:27">
      <c r="A314">
        <v>20</v>
      </c>
      <c r="B314" t="s">
        <v>966</v>
      </c>
      <c r="C314" s="586">
        <v>46225</v>
      </c>
      <c r="D314" t="s">
        <v>331</v>
      </c>
      <c r="E314" t="s">
        <v>1109</v>
      </c>
      <c r="F314">
        <v>0</v>
      </c>
      <c r="G314" t="s">
        <v>1110</v>
      </c>
      <c r="H314" t="s">
        <v>258</v>
      </c>
      <c r="I314">
        <v>0</v>
      </c>
      <c r="J314">
        <v>0</v>
      </c>
      <c r="M314" t="s">
        <v>1946</v>
      </c>
      <c r="N314">
        <v>1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 t="s">
        <v>2227</v>
      </c>
      <c r="W314">
        <v>0</v>
      </c>
      <c r="X314">
        <v>0</v>
      </c>
      <c r="Y314">
        <v>0</v>
      </c>
      <c r="Z314">
        <v>0</v>
      </c>
      <c r="AA314">
        <v>0</v>
      </c>
    </row>
    <row r="315" spans="1:27">
      <c r="A315">
        <v>21</v>
      </c>
      <c r="B315" t="s">
        <v>322</v>
      </c>
      <c r="C315" s="586">
        <v>46225</v>
      </c>
      <c r="D315" t="s">
        <v>331</v>
      </c>
      <c r="E315" t="s">
        <v>1105</v>
      </c>
      <c r="F315">
        <v>0</v>
      </c>
      <c r="G315" t="s">
        <v>1106</v>
      </c>
      <c r="H315" t="s">
        <v>17</v>
      </c>
      <c r="I315">
        <v>0</v>
      </c>
      <c r="J315">
        <v>0</v>
      </c>
      <c r="M315" t="s">
        <v>425</v>
      </c>
      <c r="N315">
        <v>1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 t="s">
        <v>2228</v>
      </c>
      <c r="W315">
        <v>0</v>
      </c>
      <c r="X315">
        <v>0</v>
      </c>
      <c r="Y315">
        <v>0</v>
      </c>
      <c r="Z315">
        <v>0</v>
      </c>
      <c r="AA315">
        <v>0</v>
      </c>
    </row>
    <row r="316" spans="1:27">
      <c r="A316">
        <v>21</v>
      </c>
      <c r="B316" t="s">
        <v>322</v>
      </c>
      <c r="C316" s="586">
        <v>46225</v>
      </c>
      <c r="D316" t="s">
        <v>331</v>
      </c>
      <c r="E316" t="s">
        <v>1109</v>
      </c>
      <c r="F316">
        <v>0</v>
      </c>
      <c r="G316" t="s">
        <v>1110</v>
      </c>
      <c r="H316" t="s">
        <v>258</v>
      </c>
      <c r="I316">
        <v>0</v>
      </c>
      <c r="J316">
        <v>0</v>
      </c>
      <c r="M316" t="s">
        <v>1946</v>
      </c>
      <c r="N316">
        <v>1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 t="s">
        <v>2229</v>
      </c>
      <c r="W316">
        <v>0</v>
      </c>
      <c r="X316">
        <v>0</v>
      </c>
      <c r="Y316">
        <v>0</v>
      </c>
      <c r="Z316">
        <v>0</v>
      </c>
      <c r="AA316">
        <v>0</v>
      </c>
    </row>
    <row r="317" spans="1:27">
      <c r="A317">
        <v>22</v>
      </c>
      <c r="B317" t="s">
        <v>968</v>
      </c>
      <c r="C317" s="586">
        <v>46225</v>
      </c>
      <c r="D317" t="s">
        <v>331</v>
      </c>
      <c r="E317" t="s">
        <v>1105</v>
      </c>
      <c r="F317">
        <v>0</v>
      </c>
      <c r="G317" t="s">
        <v>1106</v>
      </c>
      <c r="H317" t="s">
        <v>17</v>
      </c>
      <c r="I317">
        <v>0</v>
      </c>
      <c r="J317">
        <v>0</v>
      </c>
      <c r="M317" t="s">
        <v>425</v>
      </c>
      <c r="N317">
        <v>1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 t="s">
        <v>2230</v>
      </c>
      <c r="W317">
        <v>0</v>
      </c>
      <c r="X317">
        <v>0</v>
      </c>
      <c r="Y317">
        <v>0</v>
      </c>
      <c r="Z317">
        <v>0</v>
      </c>
      <c r="AA317">
        <v>0</v>
      </c>
    </row>
    <row r="318" spans="1:27">
      <c r="A318">
        <v>22</v>
      </c>
      <c r="B318" t="s">
        <v>968</v>
      </c>
      <c r="C318" s="586">
        <v>46225</v>
      </c>
      <c r="D318" t="s">
        <v>331</v>
      </c>
      <c r="E318" t="s">
        <v>1109</v>
      </c>
      <c r="F318">
        <v>0</v>
      </c>
      <c r="G318" t="s">
        <v>1110</v>
      </c>
      <c r="H318" t="s">
        <v>258</v>
      </c>
      <c r="I318">
        <v>0</v>
      </c>
      <c r="J318">
        <v>0</v>
      </c>
      <c r="M318" t="s">
        <v>1946</v>
      </c>
      <c r="N318">
        <v>1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 t="s">
        <v>2231</v>
      </c>
      <c r="W318">
        <v>0</v>
      </c>
      <c r="X318">
        <v>0</v>
      </c>
      <c r="Y318">
        <v>0</v>
      </c>
      <c r="Z318">
        <v>0</v>
      </c>
      <c r="AA318">
        <v>0</v>
      </c>
    </row>
    <row r="319" spans="1:27">
      <c r="A319">
        <v>24</v>
      </c>
      <c r="B319" t="s">
        <v>969</v>
      </c>
      <c r="C319" s="586">
        <v>46225</v>
      </c>
      <c r="D319" t="s">
        <v>331</v>
      </c>
      <c r="E319" t="s">
        <v>1105</v>
      </c>
      <c r="F319">
        <v>0</v>
      </c>
      <c r="G319" t="s">
        <v>1106</v>
      </c>
      <c r="H319" t="s">
        <v>17</v>
      </c>
      <c r="I319">
        <v>0</v>
      </c>
      <c r="J319">
        <v>0</v>
      </c>
      <c r="M319" t="s">
        <v>425</v>
      </c>
      <c r="N319">
        <v>1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 t="s">
        <v>2232</v>
      </c>
      <c r="W319">
        <v>0</v>
      </c>
      <c r="X319">
        <v>0</v>
      </c>
      <c r="Y319">
        <v>0</v>
      </c>
      <c r="Z319">
        <v>0</v>
      </c>
      <c r="AA319">
        <v>0</v>
      </c>
    </row>
    <row r="320" spans="1:27">
      <c r="A320">
        <v>24</v>
      </c>
      <c r="B320" t="s">
        <v>969</v>
      </c>
      <c r="C320" s="586">
        <v>46225</v>
      </c>
      <c r="D320" t="s">
        <v>331</v>
      </c>
      <c r="E320" t="s">
        <v>1109</v>
      </c>
      <c r="F320">
        <v>0</v>
      </c>
      <c r="G320" t="s">
        <v>1110</v>
      </c>
      <c r="H320" t="s">
        <v>258</v>
      </c>
      <c r="I320">
        <v>0</v>
      </c>
      <c r="J320">
        <v>0</v>
      </c>
      <c r="M320" t="s">
        <v>1946</v>
      </c>
      <c r="N320">
        <v>1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 t="s">
        <v>2233</v>
      </c>
      <c r="W320">
        <v>0</v>
      </c>
      <c r="X320">
        <v>0</v>
      </c>
      <c r="Y320">
        <v>0</v>
      </c>
      <c r="Z320">
        <v>0</v>
      </c>
      <c r="AA320">
        <v>0</v>
      </c>
    </row>
    <row r="321" spans="1:27">
      <c r="A321">
        <v>25</v>
      </c>
      <c r="B321" t="s">
        <v>970</v>
      </c>
      <c r="C321" s="586">
        <v>46225</v>
      </c>
      <c r="D321" t="s">
        <v>331</v>
      </c>
      <c r="E321" t="s">
        <v>1105</v>
      </c>
      <c r="F321">
        <v>0</v>
      </c>
      <c r="G321" t="s">
        <v>1106</v>
      </c>
      <c r="H321" t="s">
        <v>17</v>
      </c>
      <c r="I321">
        <v>0</v>
      </c>
      <c r="J321">
        <v>0</v>
      </c>
      <c r="M321" t="s">
        <v>425</v>
      </c>
      <c r="N321">
        <v>1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 t="s">
        <v>2234</v>
      </c>
      <c r="W321">
        <v>0</v>
      </c>
      <c r="X321">
        <v>0</v>
      </c>
      <c r="Y321">
        <v>0</v>
      </c>
      <c r="Z321">
        <v>0</v>
      </c>
      <c r="AA321">
        <v>0</v>
      </c>
    </row>
    <row r="322" spans="1:27">
      <c r="A322">
        <v>25</v>
      </c>
      <c r="B322" t="s">
        <v>970</v>
      </c>
      <c r="C322" s="586">
        <v>46225</v>
      </c>
      <c r="D322" t="s">
        <v>331</v>
      </c>
      <c r="E322" t="s">
        <v>1109</v>
      </c>
      <c r="F322">
        <v>0</v>
      </c>
      <c r="G322" t="s">
        <v>1110</v>
      </c>
      <c r="H322" t="s">
        <v>258</v>
      </c>
      <c r="I322">
        <v>0</v>
      </c>
      <c r="J322">
        <v>0</v>
      </c>
      <c r="M322" t="s">
        <v>1946</v>
      </c>
      <c r="N322">
        <v>1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 t="s">
        <v>2235</v>
      </c>
      <c r="W322">
        <v>0</v>
      </c>
      <c r="X322">
        <v>0</v>
      </c>
      <c r="Y322">
        <v>0</v>
      </c>
      <c r="Z322">
        <v>0</v>
      </c>
      <c r="AA322">
        <v>0</v>
      </c>
    </row>
    <row r="323" spans="1:27">
      <c r="A323">
        <v>26</v>
      </c>
      <c r="B323" t="s">
        <v>971</v>
      </c>
      <c r="C323" s="586">
        <v>46225</v>
      </c>
      <c r="D323" t="s">
        <v>331</v>
      </c>
      <c r="E323" t="s">
        <v>1267</v>
      </c>
      <c r="F323">
        <v>20</v>
      </c>
      <c r="G323" t="s">
        <v>1123</v>
      </c>
      <c r="H323" t="s">
        <v>111</v>
      </c>
      <c r="I323">
        <v>17.75</v>
      </c>
      <c r="J323">
        <v>0.2</v>
      </c>
      <c r="M323" t="s">
        <v>2042</v>
      </c>
      <c r="N323">
        <v>1</v>
      </c>
      <c r="O323">
        <v>0</v>
      </c>
      <c r="P323">
        <v>0</v>
      </c>
      <c r="Q323">
        <v>0</v>
      </c>
      <c r="R323">
        <v>0</v>
      </c>
      <c r="S323">
        <v>20</v>
      </c>
      <c r="T323">
        <v>355</v>
      </c>
      <c r="U323">
        <v>355</v>
      </c>
      <c r="V323" t="s">
        <v>2894</v>
      </c>
      <c r="W323">
        <v>20</v>
      </c>
      <c r="X323">
        <v>0</v>
      </c>
      <c r="Y323">
        <v>17.75</v>
      </c>
      <c r="Z323">
        <v>0</v>
      </c>
      <c r="AA323">
        <v>0</v>
      </c>
    </row>
    <row r="324" spans="1:27">
      <c r="A324">
        <v>26</v>
      </c>
      <c r="B324" t="s">
        <v>971</v>
      </c>
      <c r="C324" s="586">
        <v>46225</v>
      </c>
      <c r="D324" t="s">
        <v>331</v>
      </c>
      <c r="E324" t="s">
        <v>1122</v>
      </c>
      <c r="F324">
        <v>30</v>
      </c>
      <c r="G324" t="s">
        <v>1123</v>
      </c>
      <c r="H324" t="s">
        <v>111</v>
      </c>
      <c r="I324">
        <v>73</v>
      </c>
      <c r="J324">
        <v>1</v>
      </c>
      <c r="M324" t="s">
        <v>1956</v>
      </c>
      <c r="N324">
        <v>1</v>
      </c>
      <c r="O324">
        <v>0</v>
      </c>
      <c r="P324">
        <v>0</v>
      </c>
      <c r="Q324">
        <v>0</v>
      </c>
      <c r="R324">
        <v>0</v>
      </c>
      <c r="S324">
        <v>30</v>
      </c>
      <c r="T324">
        <v>2190</v>
      </c>
      <c r="U324">
        <v>2190</v>
      </c>
      <c r="V324" t="s">
        <v>2895</v>
      </c>
      <c r="W324">
        <v>30</v>
      </c>
      <c r="X324">
        <v>0</v>
      </c>
      <c r="Y324">
        <v>73</v>
      </c>
      <c r="Z324">
        <v>0</v>
      </c>
      <c r="AA324">
        <v>0</v>
      </c>
    </row>
    <row r="325" spans="1:27">
      <c r="A325">
        <v>26</v>
      </c>
      <c r="B325" t="s">
        <v>971</v>
      </c>
      <c r="C325" s="586">
        <v>46225</v>
      </c>
      <c r="D325" t="s">
        <v>331</v>
      </c>
      <c r="E325" t="s">
        <v>1270</v>
      </c>
      <c r="F325">
        <v>20</v>
      </c>
      <c r="G325" t="s">
        <v>6</v>
      </c>
      <c r="H325" t="s">
        <v>111</v>
      </c>
      <c r="I325">
        <v>12.51</v>
      </c>
      <c r="J325">
        <v>0.2</v>
      </c>
      <c r="M325" t="s">
        <v>2044</v>
      </c>
      <c r="N325">
        <v>1</v>
      </c>
      <c r="O325">
        <v>0</v>
      </c>
      <c r="P325">
        <v>0</v>
      </c>
      <c r="Q325">
        <v>0</v>
      </c>
      <c r="R325">
        <v>0</v>
      </c>
      <c r="S325">
        <v>20</v>
      </c>
      <c r="T325">
        <v>250.2</v>
      </c>
      <c r="U325">
        <v>250.2</v>
      </c>
      <c r="V325" t="s">
        <v>2896</v>
      </c>
      <c r="W325">
        <v>20</v>
      </c>
      <c r="X325">
        <v>0</v>
      </c>
      <c r="Y325">
        <v>12.51</v>
      </c>
      <c r="Z325">
        <v>0</v>
      </c>
      <c r="AA325">
        <v>0</v>
      </c>
    </row>
    <row r="326" spans="1:27">
      <c r="A326">
        <v>26</v>
      </c>
      <c r="B326" t="s">
        <v>971</v>
      </c>
      <c r="C326" s="586">
        <v>46225</v>
      </c>
      <c r="D326" t="s">
        <v>331</v>
      </c>
      <c r="E326" t="s">
        <v>1271</v>
      </c>
      <c r="F326">
        <v>5</v>
      </c>
      <c r="G326" t="s">
        <v>6</v>
      </c>
      <c r="H326" t="s">
        <v>111</v>
      </c>
      <c r="I326">
        <v>56.83</v>
      </c>
      <c r="J326">
        <v>1</v>
      </c>
      <c r="M326" t="s">
        <v>2078</v>
      </c>
      <c r="N326">
        <v>1</v>
      </c>
      <c r="O326">
        <v>0</v>
      </c>
      <c r="P326">
        <v>0</v>
      </c>
      <c r="Q326">
        <v>0</v>
      </c>
      <c r="R326">
        <v>0</v>
      </c>
      <c r="S326">
        <v>5</v>
      </c>
      <c r="T326">
        <v>284.14999999999998</v>
      </c>
      <c r="U326">
        <v>284.14999999999998</v>
      </c>
      <c r="V326" t="s">
        <v>2897</v>
      </c>
      <c r="W326">
        <v>5</v>
      </c>
      <c r="X326">
        <v>0</v>
      </c>
      <c r="Y326">
        <v>56.83</v>
      </c>
      <c r="Z326">
        <v>0</v>
      </c>
      <c r="AA326">
        <v>0</v>
      </c>
    </row>
    <row r="327" spans="1:27">
      <c r="A327">
        <v>26</v>
      </c>
      <c r="B327" t="s">
        <v>971</v>
      </c>
      <c r="C327" s="586">
        <v>46225</v>
      </c>
      <c r="D327" t="s">
        <v>331</v>
      </c>
      <c r="E327" t="s">
        <v>1273</v>
      </c>
      <c r="F327">
        <v>15</v>
      </c>
      <c r="G327" t="s">
        <v>9</v>
      </c>
      <c r="H327" t="s">
        <v>111</v>
      </c>
      <c r="I327">
        <v>84.549999999999983</v>
      </c>
      <c r="J327">
        <v>0.2</v>
      </c>
      <c r="M327" t="s">
        <v>2079</v>
      </c>
      <c r="N327">
        <v>1</v>
      </c>
      <c r="O327">
        <v>0</v>
      </c>
      <c r="P327">
        <v>0</v>
      </c>
      <c r="Q327">
        <v>0</v>
      </c>
      <c r="R327">
        <v>0</v>
      </c>
      <c r="S327">
        <v>15</v>
      </c>
      <c r="T327">
        <v>1268.2499999999998</v>
      </c>
      <c r="U327">
        <v>1268.2499999999998</v>
      </c>
      <c r="V327" t="s">
        <v>2898</v>
      </c>
      <c r="W327">
        <v>15</v>
      </c>
      <c r="X327">
        <v>0</v>
      </c>
      <c r="Y327">
        <v>84.549999999999983</v>
      </c>
      <c r="Z327">
        <v>0</v>
      </c>
      <c r="AA327">
        <v>0</v>
      </c>
    </row>
    <row r="328" spans="1:27">
      <c r="A328">
        <v>26</v>
      </c>
      <c r="B328" t="s">
        <v>971</v>
      </c>
      <c r="C328" s="586">
        <v>46225</v>
      </c>
      <c r="D328" t="s">
        <v>331</v>
      </c>
      <c r="E328" t="s">
        <v>1105</v>
      </c>
      <c r="F328">
        <v>3</v>
      </c>
      <c r="G328" t="s">
        <v>1106</v>
      </c>
      <c r="H328" t="s">
        <v>17</v>
      </c>
      <c r="I328">
        <v>0</v>
      </c>
      <c r="J328">
        <v>0</v>
      </c>
      <c r="M328" t="s">
        <v>425</v>
      </c>
      <c r="N328">
        <v>1</v>
      </c>
      <c r="O328">
        <v>0</v>
      </c>
      <c r="P328">
        <v>0</v>
      </c>
      <c r="Q328">
        <v>0</v>
      </c>
      <c r="R328">
        <v>0</v>
      </c>
      <c r="S328">
        <v>3</v>
      </c>
      <c r="T328">
        <v>0</v>
      </c>
      <c r="U328">
        <v>0</v>
      </c>
      <c r="V328" t="s">
        <v>2236</v>
      </c>
      <c r="W328">
        <v>3</v>
      </c>
      <c r="X328">
        <v>0</v>
      </c>
      <c r="Y328">
        <v>0</v>
      </c>
      <c r="Z328">
        <v>0</v>
      </c>
      <c r="AA328">
        <v>0</v>
      </c>
    </row>
    <row r="329" spans="1:27">
      <c r="A329">
        <v>26</v>
      </c>
      <c r="B329" t="s">
        <v>971</v>
      </c>
      <c r="C329" s="586">
        <v>46225</v>
      </c>
      <c r="D329" t="s">
        <v>331</v>
      </c>
      <c r="E329" t="s">
        <v>1109</v>
      </c>
      <c r="F329">
        <v>4347.5999999999995</v>
      </c>
      <c r="G329" t="s">
        <v>1110</v>
      </c>
      <c r="H329" t="s">
        <v>258</v>
      </c>
      <c r="I329">
        <v>0</v>
      </c>
      <c r="J329">
        <v>0</v>
      </c>
      <c r="M329" t="s">
        <v>1946</v>
      </c>
      <c r="N329">
        <v>1</v>
      </c>
      <c r="O329">
        <v>0</v>
      </c>
      <c r="P329">
        <v>0</v>
      </c>
      <c r="Q329">
        <v>0</v>
      </c>
      <c r="R329">
        <v>0</v>
      </c>
      <c r="S329">
        <v>4347.5999999999995</v>
      </c>
      <c r="T329">
        <v>0</v>
      </c>
      <c r="U329">
        <v>0</v>
      </c>
      <c r="V329" t="s">
        <v>2237</v>
      </c>
      <c r="W329">
        <v>4347.5999999999995</v>
      </c>
      <c r="X329">
        <v>0</v>
      </c>
      <c r="Y329">
        <v>0</v>
      </c>
      <c r="Z329">
        <v>0</v>
      </c>
      <c r="AA329">
        <v>0</v>
      </c>
    </row>
    <row r="330" spans="1:27">
      <c r="A330">
        <v>28</v>
      </c>
      <c r="B330" t="s">
        <v>327</v>
      </c>
      <c r="C330" s="586">
        <v>46225</v>
      </c>
      <c r="D330" t="s">
        <v>331</v>
      </c>
      <c r="E330" t="s">
        <v>1105</v>
      </c>
      <c r="F330">
        <v>0</v>
      </c>
      <c r="G330" t="s">
        <v>1106</v>
      </c>
      <c r="H330" t="s">
        <v>17</v>
      </c>
      <c r="I330">
        <v>0</v>
      </c>
      <c r="J330">
        <v>0</v>
      </c>
      <c r="M330" t="s">
        <v>425</v>
      </c>
      <c r="N330">
        <v>1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 t="s">
        <v>2238</v>
      </c>
      <c r="W330">
        <v>0</v>
      </c>
      <c r="X330">
        <v>0</v>
      </c>
      <c r="Y330">
        <v>0</v>
      </c>
      <c r="Z330">
        <v>0</v>
      </c>
      <c r="AA330">
        <v>0</v>
      </c>
    </row>
    <row r="331" spans="1:27">
      <c r="A331">
        <v>28</v>
      </c>
      <c r="B331" t="s">
        <v>327</v>
      </c>
      <c r="C331" s="586">
        <v>46225</v>
      </c>
      <c r="D331" t="s">
        <v>331</v>
      </c>
      <c r="E331" t="s">
        <v>1109</v>
      </c>
      <c r="F331">
        <v>0</v>
      </c>
      <c r="G331" t="s">
        <v>1110</v>
      </c>
      <c r="H331" t="s">
        <v>258</v>
      </c>
      <c r="I331">
        <v>0</v>
      </c>
      <c r="J331">
        <v>0</v>
      </c>
      <c r="M331" t="s">
        <v>1946</v>
      </c>
      <c r="N331">
        <v>1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 t="s">
        <v>2239</v>
      </c>
      <c r="W331">
        <v>0</v>
      </c>
      <c r="X331">
        <v>0</v>
      </c>
      <c r="Y331">
        <v>0</v>
      </c>
      <c r="Z331">
        <v>0</v>
      </c>
      <c r="AA331">
        <v>0</v>
      </c>
    </row>
    <row r="332" spans="1:27">
      <c r="A332">
        <v>29</v>
      </c>
      <c r="B332" t="s">
        <v>328</v>
      </c>
      <c r="C332" s="586">
        <v>46225</v>
      </c>
      <c r="D332" t="s">
        <v>331</v>
      </c>
      <c r="E332" t="s">
        <v>1105</v>
      </c>
      <c r="F332">
        <v>0</v>
      </c>
      <c r="G332" t="s">
        <v>1106</v>
      </c>
      <c r="H332" t="s">
        <v>17</v>
      </c>
      <c r="I332">
        <v>0</v>
      </c>
      <c r="J332">
        <v>0</v>
      </c>
      <c r="M332" t="s">
        <v>425</v>
      </c>
      <c r="N332">
        <v>1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 t="s">
        <v>2240</v>
      </c>
      <c r="W332">
        <v>0</v>
      </c>
      <c r="X332">
        <v>0</v>
      </c>
      <c r="Y332">
        <v>0</v>
      </c>
      <c r="Z332">
        <v>0</v>
      </c>
      <c r="AA332">
        <v>0</v>
      </c>
    </row>
    <row r="333" spans="1:27">
      <c r="A333">
        <v>29</v>
      </c>
      <c r="B333" t="s">
        <v>328</v>
      </c>
      <c r="C333" s="586">
        <v>46225</v>
      </c>
      <c r="D333" t="s">
        <v>331</v>
      </c>
      <c r="E333" t="s">
        <v>1109</v>
      </c>
      <c r="F333">
        <v>0</v>
      </c>
      <c r="G333" t="s">
        <v>1110</v>
      </c>
      <c r="H333" t="s">
        <v>258</v>
      </c>
      <c r="I333">
        <v>0</v>
      </c>
      <c r="J333">
        <v>0</v>
      </c>
      <c r="M333" t="s">
        <v>1946</v>
      </c>
      <c r="N333">
        <v>1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 t="s">
        <v>2241</v>
      </c>
      <c r="W333">
        <v>0</v>
      </c>
      <c r="X333">
        <v>0</v>
      </c>
      <c r="Y333">
        <v>0</v>
      </c>
      <c r="Z333">
        <v>0</v>
      </c>
      <c r="AA333">
        <v>0</v>
      </c>
    </row>
    <row r="334" spans="1:27">
      <c r="A334">
        <v>30</v>
      </c>
      <c r="B334" t="s">
        <v>430</v>
      </c>
      <c r="C334" s="586">
        <v>46225</v>
      </c>
      <c r="D334" t="s">
        <v>331</v>
      </c>
      <c r="E334" t="s">
        <v>1105</v>
      </c>
      <c r="F334">
        <v>0</v>
      </c>
      <c r="G334" t="s">
        <v>1106</v>
      </c>
      <c r="H334" t="s">
        <v>17</v>
      </c>
      <c r="I334">
        <v>0</v>
      </c>
      <c r="J334">
        <v>0</v>
      </c>
      <c r="M334" t="s">
        <v>425</v>
      </c>
      <c r="N334">
        <v>1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 t="s">
        <v>2242</v>
      </c>
      <c r="W334">
        <v>0</v>
      </c>
      <c r="X334">
        <v>0</v>
      </c>
      <c r="Y334">
        <v>0</v>
      </c>
      <c r="Z334">
        <v>0</v>
      </c>
      <c r="AA334">
        <v>0</v>
      </c>
    </row>
    <row r="335" spans="1:27">
      <c r="A335">
        <v>30</v>
      </c>
      <c r="B335" t="s">
        <v>430</v>
      </c>
      <c r="C335" s="586">
        <v>46225</v>
      </c>
      <c r="D335" t="s">
        <v>331</v>
      </c>
      <c r="E335" t="s">
        <v>1109</v>
      </c>
      <c r="F335">
        <v>0</v>
      </c>
      <c r="G335" t="s">
        <v>1110</v>
      </c>
      <c r="H335" t="s">
        <v>258</v>
      </c>
      <c r="I335">
        <v>0</v>
      </c>
      <c r="J335">
        <v>0</v>
      </c>
      <c r="M335" t="s">
        <v>1946</v>
      </c>
      <c r="N335">
        <v>1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 t="s">
        <v>2243</v>
      </c>
      <c r="W335">
        <v>0</v>
      </c>
      <c r="X335">
        <v>0</v>
      </c>
      <c r="Y335">
        <v>0</v>
      </c>
      <c r="Z335">
        <v>0</v>
      </c>
      <c r="AA335">
        <v>0</v>
      </c>
    </row>
    <row r="336" spans="1:27">
      <c r="A336">
        <v>32</v>
      </c>
      <c r="B336" t="s">
        <v>975</v>
      </c>
      <c r="C336" s="586">
        <v>46225</v>
      </c>
      <c r="D336" t="s">
        <v>331</v>
      </c>
      <c r="E336" t="s">
        <v>1105</v>
      </c>
      <c r="F336">
        <v>0</v>
      </c>
      <c r="G336" t="s">
        <v>1106</v>
      </c>
      <c r="H336" t="s">
        <v>17</v>
      </c>
      <c r="I336">
        <v>0</v>
      </c>
      <c r="J336">
        <v>0</v>
      </c>
      <c r="M336" t="s">
        <v>425</v>
      </c>
      <c r="N336">
        <v>1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 t="s">
        <v>2244</v>
      </c>
      <c r="W336">
        <v>0</v>
      </c>
      <c r="X336">
        <v>0</v>
      </c>
      <c r="Y336">
        <v>0</v>
      </c>
      <c r="Z336">
        <v>0</v>
      </c>
      <c r="AA336">
        <v>0</v>
      </c>
    </row>
    <row r="337" spans="1:27">
      <c r="A337">
        <v>32</v>
      </c>
      <c r="B337" t="s">
        <v>975</v>
      </c>
      <c r="C337" s="586">
        <v>46225</v>
      </c>
      <c r="D337" t="s">
        <v>331</v>
      </c>
      <c r="E337" t="s">
        <v>1109</v>
      </c>
      <c r="F337">
        <v>0</v>
      </c>
      <c r="G337" t="s">
        <v>1110</v>
      </c>
      <c r="H337" t="s">
        <v>258</v>
      </c>
      <c r="I337">
        <v>0</v>
      </c>
      <c r="J337">
        <v>0</v>
      </c>
      <c r="M337" t="s">
        <v>1946</v>
      </c>
      <c r="N337">
        <v>1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 t="s">
        <v>2245</v>
      </c>
      <c r="W337">
        <v>0</v>
      </c>
      <c r="X337">
        <v>0</v>
      </c>
      <c r="Y337">
        <v>0</v>
      </c>
      <c r="Z337">
        <v>0</v>
      </c>
      <c r="AA337">
        <v>0</v>
      </c>
    </row>
    <row r="338" spans="1:27">
      <c r="A338">
        <v>33</v>
      </c>
      <c r="B338" t="s">
        <v>974</v>
      </c>
      <c r="C338" s="586">
        <v>46225</v>
      </c>
      <c r="D338" t="s">
        <v>331</v>
      </c>
      <c r="E338" t="s">
        <v>1105</v>
      </c>
      <c r="F338">
        <v>0</v>
      </c>
      <c r="G338" t="s">
        <v>1106</v>
      </c>
      <c r="H338" t="s">
        <v>17</v>
      </c>
      <c r="I338">
        <v>0</v>
      </c>
      <c r="J338">
        <v>0</v>
      </c>
      <c r="M338" t="s">
        <v>425</v>
      </c>
      <c r="N338">
        <v>1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 t="s">
        <v>2246</v>
      </c>
      <c r="W338">
        <v>0</v>
      </c>
      <c r="X338">
        <v>0</v>
      </c>
      <c r="Y338">
        <v>0</v>
      </c>
      <c r="Z338">
        <v>0</v>
      </c>
      <c r="AA338">
        <v>0</v>
      </c>
    </row>
    <row r="339" spans="1:27">
      <c r="A339">
        <v>33</v>
      </c>
      <c r="B339" t="s">
        <v>974</v>
      </c>
      <c r="C339" s="586">
        <v>46225</v>
      </c>
      <c r="D339" t="s">
        <v>331</v>
      </c>
      <c r="E339" t="s">
        <v>1109</v>
      </c>
      <c r="F339">
        <v>0</v>
      </c>
      <c r="G339" t="s">
        <v>1110</v>
      </c>
      <c r="H339" t="s">
        <v>258</v>
      </c>
      <c r="I339">
        <v>0</v>
      </c>
      <c r="J339">
        <v>0</v>
      </c>
      <c r="M339" t="s">
        <v>1946</v>
      </c>
      <c r="N339">
        <v>1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 t="s">
        <v>2247</v>
      </c>
      <c r="W339">
        <v>0</v>
      </c>
      <c r="X339">
        <v>0</v>
      </c>
      <c r="Y339">
        <v>0</v>
      </c>
      <c r="Z339">
        <v>0</v>
      </c>
      <c r="AA339">
        <v>0</v>
      </c>
    </row>
    <row r="340" spans="1:27">
      <c r="A340">
        <v>34</v>
      </c>
      <c r="B340" t="s">
        <v>976</v>
      </c>
      <c r="C340" s="586">
        <v>46225</v>
      </c>
      <c r="D340" t="s">
        <v>331</v>
      </c>
      <c r="E340" t="s">
        <v>1105</v>
      </c>
      <c r="F340">
        <v>0</v>
      </c>
      <c r="G340" t="s">
        <v>1106</v>
      </c>
      <c r="H340" t="s">
        <v>17</v>
      </c>
      <c r="I340">
        <v>0</v>
      </c>
      <c r="J340">
        <v>0</v>
      </c>
      <c r="M340" t="s">
        <v>425</v>
      </c>
      <c r="N340">
        <v>1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 t="s">
        <v>2248</v>
      </c>
      <c r="W340">
        <v>0</v>
      </c>
      <c r="X340">
        <v>0</v>
      </c>
      <c r="Y340">
        <v>0</v>
      </c>
      <c r="Z340">
        <v>0</v>
      </c>
      <c r="AA340">
        <v>0</v>
      </c>
    </row>
    <row r="341" spans="1:27">
      <c r="A341">
        <v>34</v>
      </c>
      <c r="B341" t="s">
        <v>976</v>
      </c>
      <c r="C341" s="586">
        <v>46225</v>
      </c>
      <c r="D341" t="s">
        <v>331</v>
      </c>
      <c r="E341" t="s">
        <v>1109</v>
      </c>
      <c r="F341">
        <v>0</v>
      </c>
      <c r="G341" t="s">
        <v>1110</v>
      </c>
      <c r="H341" t="s">
        <v>258</v>
      </c>
      <c r="I341">
        <v>0</v>
      </c>
      <c r="J341">
        <v>0</v>
      </c>
      <c r="M341" t="s">
        <v>1946</v>
      </c>
      <c r="N341">
        <v>1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 t="s">
        <v>2249</v>
      </c>
      <c r="W341">
        <v>0</v>
      </c>
      <c r="X341">
        <v>0</v>
      </c>
      <c r="Y341">
        <v>0</v>
      </c>
      <c r="Z341">
        <v>0</v>
      </c>
      <c r="AA341">
        <v>0</v>
      </c>
    </row>
    <row r="342" spans="1:27">
      <c r="A342">
        <v>35</v>
      </c>
      <c r="B342" t="s">
        <v>977</v>
      </c>
      <c r="C342" s="586">
        <v>46225</v>
      </c>
      <c r="D342" t="s">
        <v>331</v>
      </c>
      <c r="E342" t="s">
        <v>1105</v>
      </c>
      <c r="F342">
        <v>0</v>
      </c>
      <c r="G342" t="s">
        <v>1106</v>
      </c>
      <c r="H342" t="s">
        <v>17</v>
      </c>
      <c r="I342">
        <v>0</v>
      </c>
      <c r="J342">
        <v>0</v>
      </c>
      <c r="M342" t="s">
        <v>425</v>
      </c>
      <c r="N342">
        <v>1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 t="s">
        <v>2250</v>
      </c>
      <c r="W342">
        <v>0</v>
      </c>
      <c r="X342">
        <v>0</v>
      </c>
      <c r="Y342">
        <v>0</v>
      </c>
      <c r="Z342">
        <v>0</v>
      </c>
      <c r="AA342">
        <v>0</v>
      </c>
    </row>
    <row r="343" spans="1:27">
      <c r="A343">
        <v>35</v>
      </c>
      <c r="B343" t="s">
        <v>977</v>
      </c>
      <c r="C343" s="586">
        <v>46225</v>
      </c>
      <c r="D343" t="s">
        <v>331</v>
      </c>
      <c r="E343" t="s">
        <v>1109</v>
      </c>
      <c r="F343">
        <v>0</v>
      </c>
      <c r="G343" t="s">
        <v>1110</v>
      </c>
      <c r="H343" t="s">
        <v>258</v>
      </c>
      <c r="I343">
        <v>0</v>
      </c>
      <c r="J343">
        <v>0</v>
      </c>
      <c r="M343" t="s">
        <v>1946</v>
      </c>
      <c r="N343">
        <v>1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 t="s">
        <v>2251</v>
      </c>
      <c r="W343">
        <v>0</v>
      </c>
      <c r="X343">
        <v>0</v>
      </c>
      <c r="Y343">
        <v>0</v>
      </c>
      <c r="Z343">
        <v>0</v>
      </c>
      <c r="AA343">
        <v>0</v>
      </c>
    </row>
    <row r="344" spans="1:27">
      <c r="A344">
        <v>36</v>
      </c>
      <c r="B344" t="s">
        <v>978</v>
      </c>
      <c r="C344" s="586">
        <v>46225</v>
      </c>
      <c r="D344" t="s">
        <v>331</v>
      </c>
      <c r="E344" t="s">
        <v>1105</v>
      </c>
      <c r="F344">
        <v>0</v>
      </c>
      <c r="G344" t="s">
        <v>1106</v>
      </c>
      <c r="H344" t="s">
        <v>17</v>
      </c>
      <c r="I344">
        <v>0</v>
      </c>
      <c r="J344">
        <v>0</v>
      </c>
      <c r="M344" t="s">
        <v>425</v>
      </c>
      <c r="N344">
        <v>1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 t="s">
        <v>2252</v>
      </c>
      <c r="W344">
        <v>0</v>
      </c>
      <c r="X344">
        <v>0</v>
      </c>
      <c r="Y344">
        <v>0</v>
      </c>
      <c r="Z344">
        <v>0</v>
      </c>
      <c r="AA344">
        <v>0</v>
      </c>
    </row>
    <row r="345" spans="1:27">
      <c r="A345">
        <v>36</v>
      </c>
      <c r="B345" t="s">
        <v>978</v>
      </c>
      <c r="C345" s="586">
        <v>46225</v>
      </c>
      <c r="D345" t="s">
        <v>331</v>
      </c>
      <c r="E345" t="s">
        <v>1109</v>
      </c>
      <c r="F345">
        <v>0</v>
      </c>
      <c r="G345" t="s">
        <v>1110</v>
      </c>
      <c r="H345" t="s">
        <v>258</v>
      </c>
      <c r="I345">
        <v>0</v>
      </c>
      <c r="J345">
        <v>0</v>
      </c>
      <c r="M345" t="s">
        <v>1946</v>
      </c>
      <c r="N345">
        <v>1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 t="s">
        <v>2253</v>
      </c>
      <c r="W345">
        <v>0</v>
      </c>
      <c r="X345">
        <v>0</v>
      </c>
      <c r="Y345">
        <v>0</v>
      </c>
      <c r="Z345">
        <v>0</v>
      </c>
      <c r="AA345">
        <v>0</v>
      </c>
    </row>
    <row r="346" spans="1:27">
      <c r="A346">
        <v>37</v>
      </c>
      <c r="B346" t="s">
        <v>973</v>
      </c>
      <c r="C346" s="586">
        <v>46225</v>
      </c>
      <c r="D346" t="s">
        <v>331</v>
      </c>
      <c r="E346" t="s">
        <v>1105</v>
      </c>
      <c r="F346">
        <v>0</v>
      </c>
      <c r="G346" t="s">
        <v>1106</v>
      </c>
      <c r="H346" t="s">
        <v>17</v>
      </c>
      <c r="I346">
        <v>0</v>
      </c>
      <c r="J346">
        <v>0</v>
      </c>
      <c r="M346" t="s">
        <v>425</v>
      </c>
      <c r="N346">
        <v>1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 t="s">
        <v>2254</v>
      </c>
      <c r="W346">
        <v>0</v>
      </c>
      <c r="X346">
        <v>0</v>
      </c>
      <c r="Y346">
        <v>0</v>
      </c>
      <c r="Z346">
        <v>0</v>
      </c>
      <c r="AA346">
        <v>0</v>
      </c>
    </row>
    <row r="347" spans="1:27">
      <c r="A347">
        <v>37</v>
      </c>
      <c r="B347" t="s">
        <v>973</v>
      </c>
      <c r="C347" s="586">
        <v>46225</v>
      </c>
      <c r="D347" t="s">
        <v>331</v>
      </c>
      <c r="E347" t="s">
        <v>1109</v>
      </c>
      <c r="F347">
        <v>0</v>
      </c>
      <c r="G347" t="s">
        <v>1110</v>
      </c>
      <c r="H347" t="s">
        <v>258</v>
      </c>
      <c r="I347">
        <v>0</v>
      </c>
      <c r="J347">
        <v>0</v>
      </c>
      <c r="M347" t="s">
        <v>1946</v>
      </c>
      <c r="N347">
        <v>1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 t="s">
        <v>2255</v>
      </c>
      <c r="W347">
        <v>0</v>
      </c>
      <c r="X347">
        <v>0</v>
      </c>
      <c r="Y347">
        <v>0</v>
      </c>
      <c r="Z347">
        <v>0</v>
      </c>
      <c r="AA347">
        <v>0</v>
      </c>
    </row>
    <row r="348" spans="1:27">
      <c r="A348">
        <v>38</v>
      </c>
      <c r="B348" t="s">
        <v>979</v>
      </c>
      <c r="C348" s="586">
        <v>46225</v>
      </c>
      <c r="D348" t="s">
        <v>331</v>
      </c>
      <c r="E348" t="s">
        <v>1105</v>
      </c>
      <c r="F348">
        <v>0</v>
      </c>
      <c r="G348" t="s">
        <v>1106</v>
      </c>
      <c r="H348" t="s">
        <v>17</v>
      </c>
      <c r="I348">
        <v>0</v>
      </c>
      <c r="J348">
        <v>0</v>
      </c>
      <c r="M348" t="s">
        <v>425</v>
      </c>
      <c r="N348">
        <v>1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 t="s">
        <v>2256</v>
      </c>
      <c r="W348">
        <v>0</v>
      </c>
      <c r="X348">
        <v>0</v>
      </c>
      <c r="Y348">
        <v>0</v>
      </c>
      <c r="Z348">
        <v>0</v>
      </c>
      <c r="AA348">
        <v>0</v>
      </c>
    </row>
    <row r="349" spans="1:27">
      <c r="A349">
        <v>38</v>
      </c>
      <c r="B349" t="s">
        <v>979</v>
      </c>
      <c r="C349" s="586">
        <v>46225</v>
      </c>
      <c r="D349" t="s">
        <v>331</v>
      </c>
      <c r="E349" t="s">
        <v>1109</v>
      </c>
      <c r="F349">
        <v>0</v>
      </c>
      <c r="G349" t="s">
        <v>1110</v>
      </c>
      <c r="H349" t="s">
        <v>258</v>
      </c>
      <c r="I349">
        <v>0</v>
      </c>
      <c r="J349">
        <v>0</v>
      </c>
      <c r="M349" t="s">
        <v>1946</v>
      </c>
      <c r="N349">
        <v>1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 t="s">
        <v>2257</v>
      </c>
      <c r="W349">
        <v>0</v>
      </c>
      <c r="X349">
        <v>0</v>
      </c>
      <c r="Y349">
        <v>0</v>
      </c>
      <c r="Z349">
        <v>0</v>
      </c>
      <c r="AA349">
        <v>0</v>
      </c>
    </row>
    <row r="350" spans="1:27">
      <c r="A350">
        <v>39</v>
      </c>
      <c r="B350" t="s">
        <v>980</v>
      </c>
      <c r="C350" s="586">
        <v>46225</v>
      </c>
      <c r="D350" t="s">
        <v>331</v>
      </c>
      <c r="E350" t="s">
        <v>1105</v>
      </c>
      <c r="F350">
        <v>0</v>
      </c>
      <c r="G350" t="s">
        <v>1106</v>
      </c>
      <c r="H350" t="s">
        <v>17</v>
      </c>
      <c r="I350">
        <v>0</v>
      </c>
      <c r="J350">
        <v>0</v>
      </c>
      <c r="M350" t="s">
        <v>425</v>
      </c>
      <c r="N350">
        <v>1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 t="s">
        <v>2258</v>
      </c>
      <c r="W350">
        <v>0</v>
      </c>
      <c r="X350">
        <v>0</v>
      </c>
      <c r="Y350">
        <v>0</v>
      </c>
      <c r="Z350">
        <v>0</v>
      </c>
      <c r="AA350">
        <v>0</v>
      </c>
    </row>
    <row r="351" spans="1:27">
      <c r="A351">
        <v>39</v>
      </c>
      <c r="B351" t="s">
        <v>980</v>
      </c>
      <c r="C351" s="586">
        <v>46225</v>
      </c>
      <c r="D351" t="s">
        <v>331</v>
      </c>
      <c r="E351" t="s">
        <v>1109</v>
      </c>
      <c r="F351">
        <v>0</v>
      </c>
      <c r="G351" t="s">
        <v>1110</v>
      </c>
      <c r="H351" t="s">
        <v>258</v>
      </c>
      <c r="I351">
        <v>0</v>
      </c>
      <c r="J351">
        <v>0</v>
      </c>
      <c r="M351" t="s">
        <v>1946</v>
      </c>
      <c r="N351">
        <v>1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 t="s">
        <v>2259</v>
      </c>
      <c r="W351">
        <v>0</v>
      </c>
      <c r="X351">
        <v>0</v>
      </c>
      <c r="Y351">
        <v>0</v>
      </c>
      <c r="Z351">
        <v>0</v>
      </c>
      <c r="AA351">
        <v>0</v>
      </c>
    </row>
    <row r="352" spans="1:27">
      <c r="A352">
        <v>40</v>
      </c>
      <c r="B352" t="s">
        <v>972</v>
      </c>
      <c r="C352" s="586">
        <v>46225</v>
      </c>
      <c r="D352" t="s">
        <v>331</v>
      </c>
      <c r="E352" t="s">
        <v>1105</v>
      </c>
      <c r="F352">
        <v>0</v>
      </c>
      <c r="G352" t="s">
        <v>1106</v>
      </c>
      <c r="H352" t="s">
        <v>17</v>
      </c>
      <c r="I352">
        <v>0</v>
      </c>
      <c r="J352">
        <v>0</v>
      </c>
      <c r="M352" t="s">
        <v>425</v>
      </c>
      <c r="N352">
        <v>1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 t="s">
        <v>2260</v>
      </c>
      <c r="W352">
        <v>0</v>
      </c>
      <c r="X352">
        <v>0</v>
      </c>
      <c r="Y352">
        <v>0</v>
      </c>
      <c r="Z352">
        <v>0</v>
      </c>
      <c r="AA352">
        <v>0</v>
      </c>
    </row>
    <row r="353" spans="1:27">
      <c r="A353">
        <v>40</v>
      </c>
      <c r="B353" t="s">
        <v>972</v>
      </c>
      <c r="C353" s="586">
        <v>46225</v>
      </c>
      <c r="D353" t="s">
        <v>331</v>
      </c>
      <c r="E353" t="s">
        <v>1109</v>
      </c>
      <c r="F353">
        <v>0</v>
      </c>
      <c r="G353" t="s">
        <v>1110</v>
      </c>
      <c r="H353" t="s">
        <v>258</v>
      </c>
      <c r="I353">
        <v>0</v>
      </c>
      <c r="J353">
        <v>0</v>
      </c>
      <c r="M353" t="s">
        <v>1946</v>
      </c>
      <c r="N353">
        <v>1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 t="s">
        <v>2261</v>
      </c>
      <c r="W353">
        <v>0</v>
      </c>
      <c r="X353">
        <v>0</v>
      </c>
      <c r="Y353">
        <v>0</v>
      </c>
      <c r="Z353">
        <v>0</v>
      </c>
      <c r="AA353">
        <v>0</v>
      </c>
    </row>
    <row r="354" spans="1:27">
      <c r="A354">
        <v>41</v>
      </c>
      <c r="B354" t="s">
        <v>982</v>
      </c>
      <c r="C354" s="586">
        <v>46225</v>
      </c>
      <c r="D354" t="s">
        <v>331</v>
      </c>
      <c r="E354" t="s">
        <v>1105</v>
      </c>
      <c r="F354">
        <v>0</v>
      </c>
      <c r="G354" t="s">
        <v>1106</v>
      </c>
      <c r="H354" t="s">
        <v>17</v>
      </c>
      <c r="I354">
        <v>0</v>
      </c>
      <c r="J354">
        <v>0</v>
      </c>
      <c r="M354" t="s">
        <v>425</v>
      </c>
      <c r="N354">
        <v>1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 t="s">
        <v>2262</v>
      </c>
      <c r="W354">
        <v>0</v>
      </c>
      <c r="X354">
        <v>0</v>
      </c>
      <c r="Y354">
        <v>0</v>
      </c>
      <c r="Z354">
        <v>0</v>
      </c>
      <c r="AA354">
        <v>0</v>
      </c>
    </row>
    <row r="355" spans="1:27">
      <c r="A355">
        <v>41</v>
      </c>
      <c r="B355" t="s">
        <v>982</v>
      </c>
      <c r="C355" s="586">
        <v>46225</v>
      </c>
      <c r="D355" t="s">
        <v>331</v>
      </c>
      <c r="E355" t="s">
        <v>1109</v>
      </c>
      <c r="F355">
        <v>0</v>
      </c>
      <c r="G355" t="s">
        <v>1110</v>
      </c>
      <c r="H355" t="s">
        <v>258</v>
      </c>
      <c r="I355">
        <v>0</v>
      </c>
      <c r="J355">
        <v>0</v>
      </c>
      <c r="M355" t="s">
        <v>1946</v>
      </c>
      <c r="N355">
        <v>1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 t="s">
        <v>2263</v>
      </c>
      <c r="W355">
        <v>0</v>
      </c>
      <c r="X355">
        <v>0</v>
      </c>
      <c r="Y355">
        <v>0</v>
      </c>
      <c r="Z355">
        <v>0</v>
      </c>
      <c r="AA355">
        <v>0</v>
      </c>
    </row>
    <row r="356" spans="1:27">
      <c r="A356">
        <v>42</v>
      </c>
      <c r="B356" t="s">
        <v>981</v>
      </c>
      <c r="C356" s="586">
        <v>46225</v>
      </c>
      <c r="D356" t="s">
        <v>331</v>
      </c>
      <c r="E356" t="s">
        <v>1460</v>
      </c>
      <c r="F356">
        <v>20</v>
      </c>
      <c r="G356" t="s">
        <v>94</v>
      </c>
      <c r="H356" t="s">
        <v>111</v>
      </c>
      <c r="I356">
        <v>28.1</v>
      </c>
      <c r="J356">
        <v>0.5</v>
      </c>
      <c r="M356" t="s">
        <v>2035</v>
      </c>
      <c r="N356">
        <v>1</v>
      </c>
      <c r="O356">
        <v>0</v>
      </c>
      <c r="P356">
        <v>0</v>
      </c>
      <c r="Q356">
        <v>0</v>
      </c>
      <c r="R356">
        <v>0</v>
      </c>
      <c r="S356">
        <v>20</v>
      </c>
      <c r="T356">
        <v>562</v>
      </c>
      <c r="U356">
        <v>562</v>
      </c>
      <c r="V356" t="s">
        <v>2899</v>
      </c>
      <c r="W356">
        <v>20</v>
      </c>
      <c r="X356">
        <v>0</v>
      </c>
      <c r="Y356">
        <v>28.1</v>
      </c>
      <c r="Z356">
        <v>0</v>
      </c>
      <c r="AA356">
        <v>0</v>
      </c>
    </row>
    <row r="357" spans="1:27">
      <c r="A357">
        <v>42</v>
      </c>
      <c r="B357" t="s">
        <v>981</v>
      </c>
      <c r="C357" s="586">
        <v>46225</v>
      </c>
      <c r="D357" t="s">
        <v>331</v>
      </c>
      <c r="E357" t="s">
        <v>1268</v>
      </c>
      <c r="F357">
        <v>30</v>
      </c>
      <c r="G357" t="s">
        <v>1123</v>
      </c>
      <c r="H357" t="s">
        <v>111</v>
      </c>
      <c r="I357">
        <v>29.75</v>
      </c>
      <c r="J357">
        <v>0.4</v>
      </c>
      <c r="M357" t="s">
        <v>2077</v>
      </c>
      <c r="N357">
        <v>1</v>
      </c>
      <c r="O357">
        <v>0</v>
      </c>
      <c r="P357">
        <v>0</v>
      </c>
      <c r="Q357">
        <v>0</v>
      </c>
      <c r="R357">
        <v>0</v>
      </c>
      <c r="S357">
        <v>30</v>
      </c>
      <c r="T357">
        <v>892.5</v>
      </c>
      <c r="U357">
        <v>892.5</v>
      </c>
      <c r="V357" t="s">
        <v>2900</v>
      </c>
      <c r="W357">
        <v>30</v>
      </c>
      <c r="X357">
        <v>0</v>
      </c>
      <c r="Y357">
        <v>29.75</v>
      </c>
      <c r="Z357">
        <v>0</v>
      </c>
      <c r="AA357">
        <v>0</v>
      </c>
    </row>
    <row r="358" spans="1:27">
      <c r="A358">
        <v>42</v>
      </c>
      <c r="B358" t="s">
        <v>981</v>
      </c>
      <c r="C358" s="586">
        <v>46225</v>
      </c>
      <c r="D358" t="s">
        <v>331</v>
      </c>
      <c r="E358" t="s">
        <v>1273</v>
      </c>
      <c r="F358">
        <v>20</v>
      </c>
      <c r="G358" t="s">
        <v>9</v>
      </c>
      <c r="H358" t="s">
        <v>111</v>
      </c>
      <c r="I358">
        <v>82.65</v>
      </c>
      <c r="J358">
        <v>0.2</v>
      </c>
      <c r="M358" t="s">
        <v>2079</v>
      </c>
      <c r="N358">
        <v>1</v>
      </c>
      <c r="O358">
        <v>0</v>
      </c>
      <c r="P358">
        <v>0</v>
      </c>
      <c r="Q358">
        <v>0</v>
      </c>
      <c r="R358">
        <v>0</v>
      </c>
      <c r="S358">
        <v>20</v>
      </c>
      <c r="T358">
        <v>1653</v>
      </c>
      <c r="U358">
        <v>1653</v>
      </c>
      <c r="V358" t="s">
        <v>2901</v>
      </c>
      <c r="W358">
        <v>20</v>
      </c>
      <c r="X358">
        <v>0</v>
      </c>
      <c r="Y358">
        <v>82.65</v>
      </c>
      <c r="Z358">
        <v>0</v>
      </c>
      <c r="AA358">
        <v>0</v>
      </c>
    </row>
    <row r="359" spans="1:27">
      <c r="A359">
        <v>42</v>
      </c>
      <c r="B359" t="s">
        <v>981</v>
      </c>
      <c r="C359" s="586">
        <v>46225</v>
      </c>
      <c r="D359" t="s">
        <v>331</v>
      </c>
      <c r="E359" t="s">
        <v>1105</v>
      </c>
      <c r="F359">
        <v>4</v>
      </c>
      <c r="G359" t="s">
        <v>1106</v>
      </c>
      <c r="H359" t="s">
        <v>17</v>
      </c>
      <c r="I359">
        <v>0</v>
      </c>
      <c r="J359">
        <v>0</v>
      </c>
      <c r="M359" t="s">
        <v>425</v>
      </c>
      <c r="N359">
        <v>1</v>
      </c>
      <c r="O359">
        <v>0</v>
      </c>
      <c r="P359">
        <v>0</v>
      </c>
      <c r="Q359">
        <v>0</v>
      </c>
      <c r="R359">
        <v>0</v>
      </c>
      <c r="S359">
        <v>4</v>
      </c>
      <c r="T359">
        <v>0</v>
      </c>
      <c r="U359">
        <v>0</v>
      </c>
      <c r="V359" t="s">
        <v>2264</v>
      </c>
      <c r="W359">
        <v>4</v>
      </c>
      <c r="X359">
        <v>0</v>
      </c>
      <c r="Y359">
        <v>0</v>
      </c>
      <c r="Z359">
        <v>0</v>
      </c>
      <c r="AA359">
        <v>0</v>
      </c>
    </row>
    <row r="360" spans="1:27">
      <c r="A360">
        <v>42</v>
      </c>
      <c r="B360" t="s">
        <v>981</v>
      </c>
      <c r="C360" s="586">
        <v>46225</v>
      </c>
      <c r="D360" t="s">
        <v>331</v>
      </c>
      <c r="E360" t="s">
        <v>1109</v>
      </c>
      <c r="F360">
        <v>3107.5</v>
      </c>
      <c r="G360" t="s">
        <v>1110</v>
      </c>
      <c r="H360" t="s">
        <v>258</v>
      </c>
      <c r="I360">
        <v>0</v>
      </c>
      <c r="J360">
        <v>0</v>
      </c>
      <c r="M360" t="s">
        <v>1946</v>
      </c>
      <c r="N360">
        <v>1</v>
      </c>
      <c r="O360">
        <v>0</v>
      </c>
      <c r="P360">
        <v>0</v>
      </c>
      <c r="Q360">
        <v>0</v>
      </c>
      <c r="R360">
        <v>0</v>
      </c>
      <c r="S360">
        <v>3107.5</v>
      </c>
      <c r="T360">
        <v>0</v>
      </c>
      <c r="U360">
        <v>0</v>
      </c>
      <c r="V360" t="s">
        <v>2265</v>
      </c>
      <c r="W360">
        <v>3107.5</v>
      </c>
      <c r="X360">
        <v>0</v>
      </c>
      <c r="Y360">
        <v>0</v>
      </c>
      <c r="Z360">
        <v>0</v>
      </c>
      <c r="AA360">
        <v>0</v>
      </c>
    </row>
    <row r="361" spans="1:27">
      <c r="A361">
        <v>43</v>
      </c>
      <c r="B361" t="s">
        <v>1473</v>
      </c>
      <c r="C361" s="586">
        <v>46225</v>
      </c>
      <c r="D361" t="s">
        <v>331</v>
      </c>
      <c r="E361" t="s">
        <v>1105</v>
      </c>
      <c r="F361">
        <v>0</v>
      </c>
      <c r="G361" t="s">
        <v>1106</v>
      </c>
      <c r="H361" t="s">
        <v>17</v>
      </c>
      <c r="I361">
        <v>0</v>
      </c>
      <c r="J361">
        <v>0</v>
      </c>
      <c r="M361" t="s">
        <v>425</v>
      </c>
      <c r="N361">
        <v>1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 t="s">
        <v>2266</v>
      </c>
      <c r="W361">
        <v>0</v>
      </c>
      <c r="X361">
        <v>0</v>
      </c>
      <c r="Y361">
        <v>0</v>
      </c>
      <c r="Z361">
        <v>0</v>
      </c>
      <c r="AA361">
        <v>0</v>
      </c>
    </row>
    <row r="362" spans="1:27">
      <c r="A362">
        <v>43</v>
      </c>
      <c r="B362" t="s">
        <v>1473</v>
      </c>
      <c r="C362" s="586">
        <v>46225</v>
      </c>
      <c r="D362" t="s">
        <v>331</v>
      </c>
      <c r="E362" t="s">
        <v>1109</v>
      </c>
      <c r="F362">
        <v>0</v>
      </c>
      <c r="G362" t="s">
        <v>1110</v>
      </c>
      <c r="H362" t="s">
        <v>258</v>
      </c>
      <c r="I362">
        <v>0</v>
      </c>
      <c r="J362">
        <v>0</v>
      </c>
      <c r="M362" t="s">
        <v>1946</v>
      </c>
      <c r="N362">
        <v>1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 t="s">
        <v>2267</v>
      </c>
      <c r="W362">
        <v>0</v>
      </c>
      <c r="X362">
        <v>0</v>
      </c>
      <c r="Y362">
        <v>0</v>
      </c>
      <c r="Z362">
        <v>0</v>
      </c>
      <c r="AA362">
        <v>0</v>
      </c>
    </row>
    <row r="363" spans="1:27">
      <c r="A363">
        <v>46</v>
      </c>
      <c r="B363" t="s">
        <v>598</v>
      </c>
      <c r="C363" s="586">
        <v>46225</v>
      </c>
      <c r="D363" t="s">
        <v>331</v>
      </c>
      <c r="E363" t="s">
        <v>1105</v>
      </c>
      <c r="F363">
        <v>0</v>
      </c>
      <c r="G363" t="s">
        <v>1106</v>
      </c>
      <c r="H363" t="s">
        <v>17</v>
      </c>
      <c r="I363">
        <v>0</v>
      </c>
      <c r="J363">
        <v>0</v>
      </c>
      <c r="M363" t="s">
        <v>425</v>
      </c>
      <c r="N363">
        <v>1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 t="s">
        <v>2268</v>
      </c>
      <c r="W363">
        <v>0</v>
      </c>
      <c r="X363">
        <v>0</v>
      </c>
      <c r="Y363">
        <v>0</v>
      </c>
      <c r="Z363">
        <v>0</v>
      </c>
      <c r="AA363">
        <v>0</v>
      </c>
    </row>
    <row r="364" spans="1:27">
      <c r="A364">
        <v>46</v>
      </c>
      <c r="B364" t="s">
        <v>598</v>
      </c>
      <c r="C364" s="586">
        <v>46225</v>
      </c>
      <c r="D364" t="s">
        <v>331</v>
      </c>
      <c r="E364" t="s">
        <v>1109</v>
      </c>
      <c r="F364">
        <v>0</v>
      </c>
      <c r="G364" t="s">
        <v>1110</v>
      </c>
      <c r="H364" t="s">
        <v>258</v>
      </c>
      <c r="I364">
        <v>0</v>
      </c>
      <c r="J364">
        <v>0</v>
      </c>
      <c r="M364" t="s">
        <v>1946</v>
      </c>
      <c r="N364">
        <v>1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 t="s">
        <v>2269</v>
      </c>
      <c r="W364">
        <v>0</v>
      </c>
      <c r="X364">
        <v>0</v>
      </c>
      <c r="Y364">
        <v>0</v>
      </c>
      <c r="Z364">
        <v>0</v>
      </c>
      <c r="AA364">
        <v>0</v>
      </c>
    </row>
    <row r="365" spans="1:27">
      <c r="A365">
        <v>47</v>
      </c>
      <c r="B365" t="s">
        <v>597</v>
      </c>
      <c r="C365" s="586">
        <v>46225</v>
      </c>
      <c r="D365" t="s">
        <v>331</v>
      </c>
      <c r="E365" t="s">
        <v>1105</v>
      </c>
      <c r="F365">
        <v>0</v>
      </c>
      <c r="G365" t="s">
        <v>1106</v>
      </c>
      <c r="H365" t="s">
        <v>17</v>
      </c>
      <c r="I365">
        <v>0</v>
      </c>
      <c r="J365">
        <v>0</v>
      </c>
      <c r="M365" t="s">
        <v>425</v>
      </c>
      <c r="N365">
        <v>1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 t="s">
        <v>2270</v>
      </c>
      <c r="W365">
        <v>0</v>
      </c>
      <c r="X365">
        <v>0</v>
      </c>
      <c r="Y365">
        <v>0</v>
      </c>
      <c r="Z365">
        <v>0</v>
      </c>
      <c r="AA365">
        <v>0</v>
      </c>
    </row>
    <row r="366" spans="1:27">
      <c r="A366">
        <v>47</v>
      </c>
      <c r="B366" t="s">
        <v>597</v>
      </c>
      <c r="C366" s="586">
        <v>46225</v>
      </c>
      <c r="D366" t="s">
        <v>331</v>
      </c>
      <c r="E366" t="s">
        <v>1109</v>
      </c>
      <c r="F366">
        <v>0</v>
      </c>
      <c r="G366" t="s">
        <v>1110</v>
      </c>
      <c r="H366" t="s">
        <v>258</v>
      </c>
      <c r="I366">
        <v>0</v>
      </c>
      <c r="J366">
        <v>0</v>
      </c>
      <c r="M366" t="s">
        <v>1946</v>
      </c>
      <c r="N366">
        <v>1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 t="s">
        <v>2271</v>
      </c>
      <c r="W366">
        <v>0</v>
      </c>
      <c r="X366">
        <v>0</v>
      </c>
      <c r="Y366">
        <v>0</v>
      </c>
      <c r="Z366">
        <v>0</v>
      </c>
      <c r="AA366">
        <v>0</v>
      </c>
    </row>
    <row r="367" spans="1:27">
      <c r="A367">
        <v>48</v>
      </c>
      <c r="B367" t="s">
        <v>596</v>
      </c>
      <c r="C367" s="586">
        <v>46225</v>
      </c>
      <c r="D367" t="s">
        <v>331</v>
      </c>
      <c r="E367" t="s">
        <v>1105</v>
      </c>
      <c r="F367">
        <v>0</v>
      </c>
      <c r="G367" t="s">
        <v>1106</v>
      </c>
      <c r="H367" t="s">
        <v>17</v>
      </c>
      <c r="I367">
        <v>0</v>
      </c>
      <c r="J367">
        <v>0</v>
      </c>
      <c r="M367" t="s">
        <v>425</v>
      </c>
      <c r="N367">
        <v>1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 t="s">
        <v>2272</v>
      </c>
      <c r="W367">
        <v>0</v>
      </c>
      <c r="X367">
        <v>0</v>
      </c>
      <c r="Y367">
        <v>0</v>
      </c>
      <c r="Z367">
        <v>0</v>
      </c>
      <c r="AA367">
        <v>0</v>
      </c>
    </row>
    <row r="368" spans="1:27">
      <c r="A368">
        <v>48</v>
      </c>
      <c r="B368" t="s">
        <v>596</v>
      </c>
      <c r="C368" s="586">
        <v>46225</v>
      </c>
      <c r="D368" t="s">
        <v>331</v>
      </c>
      <c r="E368" t="s">
        <v>1109</v>
      </c>
      <c r="F368">
        <v>0</v>
      </c>
      <c r="G368" t="s">
        <v>1110</v>
      </c>
      <c r="H368" t="s">
        <v>258</v>
      </c>
      <c r="I368">
        <v>0</v>
      </c>
      <c r="J368">
        <v>0</v>
      </c>
      <c r="M368" t="s">
        <v>1946</v>
      </c>
      <c r="N368">
        <v>1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 t="s">
        <v>2273</v>
      </c>
      <c r="W368">
        <v>0</v>
      </c>
      <c r="X368">
        <v>0</v>
      </c>
      <c r="Y368">
        <v>0</v>
      </c>
      <c r="Z368">
        <v>0</v>
      </c>
      <c r="AA368">
        <v>0</v>
      </c>
    </row>
    <row r="369" spans="1:27">
      <c r="A369">
        <v>49</v>
      </c>
      <c r="B369" t="s">
        <v>595</v>
      </c>
      <c r="C369" s="586">
        <v>46225</v>
      </c>
      <c r="D369" t="s">
        <v>331</v>
      </c>
      <c r="E369" t="s">
        <v>1105</v>
      </c>
      <c r="F369">
        <v>0</v>
      </c>
      <c r="G369" t="s">
        <v>1106</v>
      </c>
      <c r="H369" t="s">
        <v>17</v>
      </c>
      <c r="I369">
        <v>0</v>
      </c>
      <c r="J369">
        <v>0</v>
      </c>
      <c r="M369" t="s">
        <v>425</v>
      </c>
      <c r="N369">
        <v>1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 t="s">
        <v>2274</v>
      </c>
      <c r="W369">
        <v>0</v>
      </c>
      <c r="X369">
        <v>0</v>
      </c>
      <c r="Y369">
        <v>0</v>
      </c>
      <c r="Z369">
        <v>0</v>
      </c>
      <c r="AA369">
        <v>0</v>
      </c>
    </row>
    <row r="370" spans="1:27">
      <c r="A370">
        <v>49</v>
      </c>
      <c r="B370" t="s">
        <v>595</v>
      </c>
      <c r="C370" s="586">
        <v>46225</v>
      </c>
      <c r="D370" t="s">
        <v>331</v>
      </c>
      <c r="E370" t="s">
        <v>1109</v>
      </c>
      <c r="F370">
        <v>0</v>
      </c>
      <c r="G370" t="s">
        <v>1110</v>
      </c>
      <c r="H370" t="s">
        <v>258</v>
      </c>
      <c r="I370">
        <v>0</v>
      </c>
      <c r="J370">
        <v>0</v>
      </c>
      <c r="M370" t="s">
        <v>1946</v>
      </c>
      <c r="N370">
        <v>1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 t="s">
        <v>2275</v>
      </c>
      <c r="W370">
        <v>0</v>
      </c>
      <c r="X370">
        <v>0</v>
      </c>
      <c r="Y370">
        <v>0</v>
      </c>
      <c r="Z370">
        <v>0</v>
      </c>
      <c r="AA370">
        <v>0</v>
      </c>
    </row>
    <row r="371" spans="1:27">
      <c r="A371">
        <v>50</v>
      </c>
      <c r="B371" t="s">
        <v>594</v>
      </c>
      <c r="C371" s="586">
        <v>46225</v>
      </c>
      <c r="D371" t="s">
        <v>331</v>
      </c>
      <c r="E371" t="s">
        <v>1105</v>
      </c>
      <c r="F371">
        <v>0</v>
      </c>
      <c r="G371" t="s">
        <v>1106</v>
      </c>
      <c r="H371" t="s">
        <v>17</v>
      </c>
      <c r="I371">
        <v>0</v>
      </c>
      <c r="J371">
        <v>0</v>
      </c>
      <c r="M371" t="s">
        <v>425</v>
      </c>
      <c r="N371">
        <v>1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 t="s">
        <v>2276</v>
      </c>
      <c r="W371">
        <v>0</v>
      </c>
      <c r="X371">
        <v>0</v>
      </c>
      <c r="Y371">
        <v>0</v>
      </c>
      <c r="Z371">
        <v>0</v>
      </c>
      <c r="AA371">
        <v>0</v>
      </c>
    </row>
    <row r="372" spans="1:27">
      <c r="A372">
        <v>50</v>
      </c>
      <c r="B372" t="s">
        <v>594</v>
      </c>
      <c r="C372" s="586">
        <v>46225</v>
      </c>
      <c r="D372" t="s">
        <v>331</v>
      </c>
      <c r="E372" t="s">
        <v>1109</v>
      </c>
      <c r="F372">
        <v>0</v>
      </c>
      <c r="G372" t="s">
        <v>1110</v>
      </c>
      <c r="H372" t="s">
        <v>258</v>
      </c>
      <c r="I372">
        <v>0</v>
      </c>
      <c r="J372">
        <v>0</v>
      </c>
      <c r="M372" t="s">
        <v>1946</v>
      </c>
      <c r="N372">
        <v>1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 t="s">
        <v>2277</v>
      </c>
      <c r="W372">
        <v>0</v>
      </c>
      <c r="X372">
        <v>0</v>
      </c>
      <c r="Y372">
        <v>0</v>
      </c>
      <c r="Z372">
        <v>0</v>
      </c>
      <c r="AA372">
        <v>0</v>
      </c>
    </row>
    <row r="373" spans="1:27">
      <c r="A373">
        <v>51</v>
      </c>
      <c r="B373" t="s">
        <v>593</v>
      </c>
      <c r="C373" s="586">
        <v>46225</v>
      </c>
      <c r="D373" t="s">
        <v>331</v>
      </c>
      <c r="E373" t="s">
        <v>1105</v>
      </c>
      <c r="F373">
        <v>0</v>
      </c>
      <c r="G373" t="s">
        <v>1106</v>
      </c>
      <c r="H373" t="s">
        <v>17</v>
      </c>
      <c r="I373">
        <v>0</v>
      </c>
      <c r="J373">
        <v>0</v>
      </c>
      <c r="M373" t="s">
        <v>425</v>
      </c>
      <c r="N373">
        <v>1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 t="s">
        <v>2278</v>
      </c>
      <c r="W373">
        <v>0</v>
      </c>
      <c r="X373">
        <v>0</v>
      </c>
      <c r="Y373">
        <v>0</v>
      </c>
      <c r="Z373">
        <v>0</v>
      </c>
      <c r="AA373">
        <v>0</v>
      </c>
    </row>
    <row r="374" spans="1:27">
      <c r="A374">
        <v>51</v>
      </c>
      <c r="B374" t="s">
        <v>593</v>
      </c>
      <c r="C374" s="586">
        <v>46225</v>
      </c>
      <c r="D374" t="s">
        <v>331</v>
      </c>
      <c r="E374" t="s">
        <v>1109</v>
      </c>
      <c r="F374">
        <v>0</v>
      </c>
      <c r="G374" t="s">
        <v>1110</v>
      </c>
      <c r="H374" t="s">
        <v>258</v>
      </c>
      <c r="I374">
        <v>0</v>
      </c>
      <c r="J374">
        <v>0</v>
      </c>
      <c r="M374" t="s">
        <v>1946</v>
      </c>
      <c r="N374">
        <v>1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 t="s">
        <v>2279</v>
      </c>
      <c r="W374">
        <v>0</v>
      </c>
      <c r="X374">
        <v>0</v>
      </c>
      <c r="Y374">
        <v>0</v>
      </c>
      <c r="Z374">
        <v>0</v>
      </c>
      <c r="AA374">
        <v>0</v>
      </c>
    </row>
    <row r="375" spans="1:27">
      <c r="A375">
        <v>52</v>
      </c>
      <c r="B375" t="s">
        <v>551</v>
      </c>
      <c r="C375" s="586">
        <v>46225</v>
      </c>
      <c r="D375" t="s">
        <v>331</v>
      </c>
      <c r="E375" t="s">
        <v>1105</v>
      </c>
      <c r="F375">
        <v>0</v>
      </c>
      <c r="G375" t="s">
        <v>1106</v>
      </c>
      <c r="H375" t="s">
        <v>17</v>
      </c>
      <c r="I375">
        <v>0</v>
      </c>
      <c r="J375">
        <v>0</v>
      </c>
      <c r="M375" t="s">
        <v>425</v>
      </c>
      <c r="N375">
        <v>1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 t="s">
        <v>2280</v>
      </c>
      <c r="W375">
        <v>0</v>
      </c>
      <c r="X375">
        <v>0</v>
      </c>
      <c r="Y375">
        <v>0</v>
      </c>
      <c r="Z375">
        <v>0</v>
      </c>
      <c r="AA375">
        <v>0</v>
      </c>
    </row>
    <row r="376" spans="1:27">
      <c r="A376">
        <v>52</v>
      </c>
      <c r="B376" t="s">
        <v>551</v>
      </c>
      <c r="C376" s="586">
        <v>46225</v>
      </c>
      <c r="D376" t="s">
        <v>331</v>
      </c>
      <c r="E376" t="s">
        <v>1109</v>
      </c>
      <c r="F376">
        <v>0</v>
      </c>
      <c r="G376" t="s">
        <v>1110</v>
      </c>
      <c r="H376" t="s">
        <v>258</v>
      </c>
      <c r="I376">
        <v>0</v>
      </c>
      <c r="J376">
        <v>0</v>
      </c>
      <c r="M376" t="s">
        <v>1946</v>
      </c>
      <c r="N376">
        <v>1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 t="s">
        <v>2281</v>
      </c>
      <c r="W376">
        <v>0</v>
      </c>
      <c r="X376">
        <v>0</v>
      </c>
      <c r="Y376">
        <v>0</v>
      </c>
      <c r="Z376">
        <v>0</v>
      </c>
      <c r="AA376">
        <v>0</v>
      </c>
    </row>
    <row r="377" spans="1:27">
      <c r="A377">
        <v>53</v>
      </c>
      <c r="B377" t="s">
        <v>599</v>
      </c>
      <c r="C377" s="586">
        <v>46225</v>
      </c>
      <c r="D377" t="s">
        <v>331</v>
      </c>
      <c r="E377" t="s">
        <v>1105</v>
      </c>
      <c r="F377">
        <v>0</v>
      </c>
      <c r="G377" t="s">
        <v>1106</v>
      </c>
      <c r="H377" t="s">
        <v>17</v>
      </c>
      <c r="I377">
        <v>0</v>
      </c>
      <c r="J377">
        <v>0</v>
      </c>
      <c r="M377" t="s">
        <v>425</v>
      </c>
      <c r="N377">
        <v>1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 t="s">
        <v>2282</v>
      </c>
      <c r="W377">
        <v>0</v>
      </c>
      <c r="X377">
        <v>0</v>
      </c>
      <c r="Y377">
        <v>0</v>
      </c>
      <c r="Z377">
        <v>0</v>
      </c>
      <c r="AA377">
        <v>0</v>
      </c>
    </row>
    <row r="378" spans="1:27">
      <c r="A378">
        <v>53</v>
      </c>
      <c r="B378" t="s">
        <v>599</v>
      </c>
      <c r="C378" s="586">
        <v>46225</v>
      </c>
      <c r="D378" t="s">
        <v>331</v>
      </c>
      <c r="E378" t="s">
        <v>1109</v>
      </c>
      <c r="F378">
        <v>0</v>
      </c>
      <c r="G378" t="s">
        <v>1110</v>
      </c>
      <c r="H378" t="s">
        <v>258</v>
      </c>
      <c r="I378">
        <v>0</v>
      </c>
      <c r="J378">
        <v>0</v>
      </c>
      <c r="M378" t="s">
        <v>1946</v>
      </c>
      <c r="N378">
        <v>1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 t="s">
        <v>2283</v>
      </c>
      <c r="W378">
        <v>0</v>
      </c>
      <c r="X378">
        <v>0</v>
      </c>
      <c r="Y378">
        <v>0</v>
      </c>
      <c r="Z378">
        <v>0</v>
      </c>
      <c r="AA378">
        <v>0</v>
      </c>
    </row>
    <row r="379" spans="1:27">
      <c r="A379">
        <v>54</v>
      </c>
      <c r="B379" t="s">
        <v>604</v>
      </c>
      <c r="C379" s="586">
        <v>46225</v>
      </c>
      <c r="D379" t="s">
        <v>331</v>
      </c>
      <c r="E379" t="s">
        <v>1105</v>
      </c>
      <c r="F379">
        <v>0</v>
      </c>
      <c r="G379" t="s">
        <v>1106</v>
      </c>
      <c r="H379" t="s">
        <v>17</v>
      </c>
      <c r="I379">
        <v>0</v>
      </c>
      <c r="J379">
        <v>0</v>
      </c>
      <c r="M379" t="s">
        <v>425</v>
      </c>
      <c r="N379">
        <v>1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 t="s">
        <v>2284</v>
      </c>
      <c r="W379">
        <v>0</v>
      </c>
      <c r="X379">
        <v>0</v>
      </c>
      <c r="Y379">
        <v>0</v>
      </c>
      <c r="Z379">
        <v>0</v>
      </c>
      <c r="AA379">
        <v>0</v>
      </c>
    </row>
    <row r="380" spans="1:27">
      <c r="A380">
        <v>54</v>
      </c>
      <c r="B380" t="s">
        <v>604</v>
      </c>
      <c r="C380" s="586">
        <v>46225</v>
      </c>
      <c r="D380" t="s">
        <v>331</v>
      </c>
      <c r="E380" t="s">
        <v>1109</v>
      </c>
      <c r="F380">
        <v>0</v>
      </c>
      <c r="G380" t="s">
        <v>1110</v>
      </c>
      <c r="H380" t="s">
        <v>258</v>
      </c>
      <c r="I380">
        <v>0</v>
      </c>
      <c r="J380">
        <v>0</v>
      </c>
      <c r="M380" t="s">
        <v>1946</v>
      </c>
      <c r="N380">
        <v>1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 t="s">
        <v>2285</v>
      </c>
      <c r="W380">
        <v>0</v>
      </c>
      <c r="X380">
        <v>0</v>
      </c>
      <c r="Y380">
        <v>0</v>
      </c>
      <c r="Z380">
        <v>0</v>
      </c>
      <c r="AA380">
        <v>0</v>
      </c>
    </row>
    <row r="381" spans="1:27">
      <c r="A381">
        <v>55</v>
      </c>
      <c r="B381" t="s">
        <v>778</v>
      </c>
      <c r="C381" s="586">
        <v>46225</v>
      </c>
      <c r="D381" t="s">
        <v>331</v>
      </c>
      <c r="E381" t="s">
        <v>1105</v>
      </c>
      <c r="F381">
        <v>0</v>
      </c>
      <c r="G381" t="s">
        <v>1106</v>
      </c>
      <c r="H381" t="s">
        <v>17</v>
      </c>
      <c r="I381">
        <v>0</v>
      </c>
      <c r="J381">
        <v>0</v>
      </c>
      <c r="M381" t="s">
        <v>425</v>
      </c>
      <c r="N381">
        <v>1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 t="s">
        <v>2286</v>
      </c>
      <c r="W381">
        <v>0</v>
      </c>
      <c r="X381">
        <v>0</v>
      </c>
      <c r="Y381">
        <v>0</v>
      </c>
      <c r="Z381">
        <v>0</v>
      </c>
      <c r="AA381">
        <v>0</v>
      </c>
    </row>
    <row r="382" spans="1:27">
      <c r="A382">
        <v>55</v>
      </c>
      <c r="B382" t="s">
        <v>778</v>
      </c>
      <c r="C382" s="586">
        <v>46225</v>
      </c>
      <c r="D382" t="s">
        <v>331</v>
      </c>
      <c r="E382" t="s">
        <v>1109</v>
      </c>
      <c r="F382">
        <v>0</v>
      </c>
      <c r="G382" t="s">
        <v>1110</v>
      </c>
      <c r="H382" t="s">
        <v>258</v>
      </c>
      <c r="I382">
        <v>0</v>
      </c>
      <c r="J382">
        <v>0</v>
      </c>
      <c r="M382" t="s">
        <v>1946</v>
      </c>
      <c r="N382">
        <v>1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 t="s">
        <v>2287</v>
      </c>
      <c r="W382">
        <v>0</v>
      </c>
      <c r="X382">
        <v>0</v>
      </c>
      <c r="Y382">
        <v>0</v>
      </c>
      <c r="Z382">
        <v>0</v>
      </c>
      <c r="AA382">
        <v>0</v>
      </c>
    </row>
    <row r="383" spans="1:27">
      <c r="A383">
        <v>56</v>
      </c>
      <c r="B383" t="s">
        <v>1496</v>
      </c>
      <c r="C383" s="586">
        <v>46225</v>
      </c>
      <c r="D383" t="s">
        <v>331</v>
      </c>
      <c r="E383" t="s">
        <v>1105</v>
      </c>
      <c r="F383">
        <v>0</v>
      </c>
      <c r="G383" t="s">
        <v>1106</v>
      </c>
      <c r="H383" t="s">
        <v>17</v>
      </c>
      <c r="I383">
        <v>0</v>
      </c>
      <c r="J383">
        <v>0</v>
      </c>
      <c r="M383" t="s">
        <v>425</v>
      </c>
      <c r="N383">
        <v>1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 t="s">
        <v>2288</v>
      </c>
      <c r="W383">
        <v>0</v>
      </c>
      <c r="X383">
        <v>0</v>
      </c>
      <c r="Y383">
        <v>0</v>
      </c>
      <c r="Z383">
        <v>0</v>
      </c>
      <c r="AA383">
        <v>0</v>
      </c>
    </row>
    <row r="384" spans="1:27">
      <c r="A384">
        <v>56</v>
      </c>
      <c r="B384" t="s">
        <v>1496</v>
      </c>
      <c r="C384" s="586">
        <v>46225</v>
      </c>
      <c r="D384" t="s">
        <v>331</v>
      </c>
      <c r="E384" t="s">
        <v>1109</v>
      </c>
      <c r="F384">
        <v>0</v>
      </c>
      <c r="G384" t="s">
        <v>1110</v>
      </c>
      <c r="H384" t="s">
        <v>258</v>
      </c>
      <c r="I384">
        <v>0</v>
      </c>
      <c r="J384">
        <v>0</v>
      </c>
      <c r="M384" t="s">
        <v>1946</v>
      </c>
      <c r="N384">
        <v>1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 t="s">
        <v>2289</v>
      </c>
      <c r="W384">
        <v>0</v>
      </c>
      <c r="X384">
        <v>0</v>
      </c>
      <c r="Y384">
        <v>0</v>
      </c>
      <c r="Z384">
        <v>0</v>
      </c>
      <c r="AA384">
        <v>0</v>
      </c>
    </row>
    <row r="385" spans="1:27">
      <c r="A385">
        <v>57</v>
      </c>
      <c r="B385" t="s">
        <v>851</v>
      </c>
      <c r="C385" s="586">
        <v>46225</v>
      </c>
      <c r="D385" t="s">
        <v>331</v>
      </c>
      <c r="E385" t="s">
        <v>1105</v>
      </c>
      <c r="F385">
        <v>0</v>
      </c>
      <c r="G385" t="s">
        <v>1106</v>
      </c>
      <c r="H385" t="s">
        <v>17</v>
      </c>
      <c r="I385">
        <v>0</v>
      </c>
      <c r="J385">
        <v>0</v>
      </c>
      <c r="M385" t="s">
        <v>425</v>
      </c>
      <c r="N385">
        <v>1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 t="s">
        <v>2290</v>
      </c>
      <c r="W385">
        <v>0</v>
      </c>
      <c r="X385">
        <v>0</v>
      </c>
      <c r="Y385">
        <v>0</v>
      </c>
      <c r="Z385">
        <v>0</v>
      </c>
      <c r="AA385">
        <v>0</v>
      </c>
    </row>
    <row r="386" spans="1:27">
      <c r="A386">
        <v>57</v>
      </c>
      <c r="B386" t="s">
        <v>851</v>
      </c>
      <c r="C386" s="586">
        <v>46225</v>
      </c>
      <c r="D386" t="s">
        <v>331</v>
      </c>
      <c r="E386" t="s">
        <v>1109</v>
      </c>
      <c r="F386">
        <v>0</v>
      </c>
      <c r="G386" t="s">
        <v>1110</v>
      </c>
      <c r="H386" t="s">
        <v>258</v>
      </c>
      <c r="I386">
        <v>0</v>
      </c>
      <c r="J386">
        <v>0</v>
      </c>
      <c r="M386" t="s">
        <v>1946</v>
      </c>
      <c r="N386">
        <v>1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 t="s">
        <v>2291</v>
      </c>
      <c r="W386">
        <v>0</v>
      </c>
      <c r="X386">
        <v>0</v>
      </c>
      <c r="Y386">
        <v>0</v>
      </c>
      <c r="Z386">
        <v>0</v>
      </c>
      <c r="AA386">
        <v>0</v>
      </c>
    </row>
    <row r="387" spans="1:27">
      <c r="A387">
        <v>58</v>
      </c>
      <c r="B387" t="s">
        <v>323</v>
      </c>
      <c r="C387" s="586">
        <v>46225</v>
      </c>
      <c r="D387" t="s">
        <v>331</v>
      </c>
      <c r="E387" t="s">
        <v>1102</v>
      </c>
      <c r="F387">
        <v>40</v>
      </c>
      <c r="G387" t="s">
        <v>94</v>
      </c>
      <c r="H387" t="s">
        <v>111</v>
      </c>
      <c r="I387">
        <v>27.75</v>
      </c>
      <c r="J387">
        <v>0.5</v>
      </c>
      <c r="M387" t="s">
        <v>1943</v>
      </c>
      <c r="N387">
        <v>1</v>
      </c>
      <c r="O387">
        <v>0</v>
      </c>
      <c r="P387">
        <v>0</v>
      </c>
      <c r="Q387">
        <v>0</v>
      </c>
      <c r="R387">
        <v>0</v>
      </c>
      <c r="S387">
        <v>40</v>
      </c>
      <c r="T387">
        <v>1110</v>
      </c>
      <c r="U387">
        <v>1110</v>
      </c>
      <c r="V387" t="s">
        <v>2902</v>
      </c>
      <c r="W387">
        <v>40</v>
      </c>
      <c r="X387">
        <v>0</v>
      </c>
      <c r="Y387">
        <v>27.75</v>
      </c>
      <c r="Z387">
        <v>0</v>
      </c>
      <c r="AA387">
        <v>0</v>
      </c>
    </row>
    <row r="388" spans="1:27">
      <c r="A388">
        <v>58</v>
      </c>
      <c r="B388" t="s">
        <v>323</v>
      </c>
      <c r="C388" s="586">
        <v>46225</v>
      </c>
      <c r="D388" t="s">
        <v>331</v>
      </c>
      <c r="E388" t="s">
        <v>1460</v>
      </c>
      <c r="F388">
        <v>6</v>
      </c>
      <c r="G388" t="s">
        <v>94</v>
      </c>
      <c r="H388" t="s">
        <v>111</v>
      </c>
      <c r="I388">
        <v>27.75</v>
      </c>
      <c r="J388">
        <v>0.5</v>
      </c>
      <c r="M388" t="s">
        <v>2035</v>
      </c>
      <c r="N388">
        <v>1</v>
      </c>
      <c r="O388">
        <v>0</v>
      </c>
      <c r="P388">
        <v>0</v>
      </c>
      <c r="Q388">
        <v>0</v>
      </c>
      <c r="R388">
        <v>0</v>
      </c>
      <c r="S388">
        <v>6</v>
      </c>
      <c r="T388">
        <v>166.5</v>
      </c>
      <c r="U388">
        <v>166.5</v>
      </c>
      <c r="V388" t="s">
        <v>2903</v>
      </c>
      <c r="W388">
        <v>6</v>
      </c>
      <c r="X388">
        <v>0</v>
      </c>
      <c r="Y388">
        <v>27.75</v>
      </c>
      <c r="Z388">
        <v>0</v>
      </c>
      <c r="AA388">
        <v>0</v>
      </c>
    </row>
    <row r="389" spans="1:27">
      <c r="A389">
        <v>58</v>
      </c>
      <c r="B389" t="s">
        <v>323</v>
      </c>
      <c r="C389" s="586">
        <v>46225</v>
      </c>
      <c r="D389" t="s">
        <v>331</v>
      </c>
      <c r="E389" t="s">
        <v>1231</v>
      </c>
      <c r="F389">
        <v>1</v>
      </c>
      <c r="G389" t="s">
        <v>1232</v>
      </c>
      <c r="H389" t="s">
        <v>421</v>
      </c>
      <c r="I389">
        <v>210</v>
      </c>
      <c r="J389">
        <v>1.8</v>
      </c>
      <c r="M389" t="s">
        <v>2047</v>
      </c>
      <c r="N389">
        <v>1</v>
      </c>
      <c r="O389">
        <v>0</v>
      </c>
      <c r="P389">
        <v>0</v>
      </c>
      <c r="Q389">
        <v>0</v>
      </c>
      <c r="R389">
        <v>0</v>
      </c>
      <c r="S389">
        <v>1</v>
      </c>
      <c r="T389">
        <v>210</v>
      </c>
      <c r="U389">
        <v>210</v>
      </c>
      <c r="V389" t="s">
        <v>2904</v>
      </c>
      <c r="W389">
        <v>1</v>
      </c>
      <c r="X389">
        <v>0</v>
      </c>
      <c r="Y389">
        <v>210</v>
      </c>
      <c r="Z389">
        <v>0</v>
      </c>
      <c r="AA389">
        <v>0</v>
      </c>
    </row>
    <row r="390" spans="1:27">
      <c r="A390">
        <v>58</v>
      </c>
      <c r="B390" t="s">
        <v>323</v>
      </c>
      <c r="C390" s="586">
        <v>46225</v>
      </c>
      <c r="D390" t="s">
        <v>331</v>
      </c>
      <c r="E390" t="s">
        <v>1105</v>
      </c>
      <c r="F390">
        <v>0</v>
      </c>
      <c r="G390" t="s">
        <v>1106</v>
      </c>
      <c r="H390" t="s">
        <v>17</v>
      </c>
      <c r="I390">
        <v>0</v>
      </c>
      <c r="J390">
        <v>0</v>
      </c>
      <c r="M390" t="s">
        <v>425</v>
      </c>
      <c r="N390">
        <v>1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 t="s">
        <v>2292</v>
      </c>
      <c r="W390">
        <v>0</v>
      </c>
      <c r="X390">
        <v>0</v>
      </c>
      <c r="Y390">
        <v>0</v>
      </c>
      <c r="Z390">
        <v>0</v>
      </c>
      <c r="AA390">
        <v>0</v>
      </c>
    </row>
    <row r="391" spans="1:27">
      <c r="A391">
        <v>58</v>
      </c>
      <c r="B391" t="s">
        <v>323</v>
      </c>
      <c r="C391" s="586">
        <v>46225</v>
      </c>
      <c r="D391" t="s">
        <v>331</v>
      </c>
      <c r="E391" t="s">
        <v>2738</v>
      </c>
      <c r="F391">
        <v>2</v>
      </c>
      <c r="G391" t="s">
        <v>1191</v>
      </c>
      <c r="H391" t="s">
        <v>18</v>
      </c>
      <c r="I391">
        <v>683.47193347193331</v>
      </c>
      <c r="J391">
        <v>1</v>
      </c>
      <c r="M391" t="s">
        <v>2861</v>
      </c>
      <c r="N391">
        <v>1</v>
      </c>
      <c r="O391">
        <v>0</v>
      </c>
      <c r="P391">
        <v>0</v>
      </c>
      <c r="Q391">
        <v>0</v>
      </c>
      <c r="R391">
        <v>0</v>
      </c>
      <c r="S391">
        <v>2</v>
      </c>
      <c r="T391">
        <v>1366.9438669438666</v>
      </c>
      <c r="U391">
        <v>1366.9438669438666</v>
      </c>
      <c r="V391" t="s">
        <v>2905</v>
      </c>
      <c r="W391">
        <v>2</v>
      </c>
      <c r="X391">
        <v>0</v>
      </c>
      <c r="Y391">
        <v>683.47193347193331</v>
      </c>
      <c r="Z391">
        <v>0</v>
      </c>
      <c r="AA391">
        <v>0</v>
      </c>
    </row>
    <row r="392" spans="1:27">
      <c r="A392">
        <v>58</v>
      </c>
      <c r="B392" t="s">
        <v>323</v>
      </c>
      <c r="C392" s="586">
        <v>46225</v>
      </c>
      <c r="D392" t="s">
        <v>331</v>
      </c>
      <c r="E392" t="s">
        <v>2784</v>
      </c>
      <c r="F392">
        <v>2</v>
      </c>
      <c r="G392" t="s">
        <v>1191</v>
      </c>
      <c r="H392" t="s">
        <v>18</v>
      </c>
      <c r="I392">
        <v>671.34442134442133</v>
      </c>
      <c r="J392">
        <v>1</v>
      </c>
      <c r="M392" t="s">
        <v>2906</v>
      </c>
      <c r="N392">
        <v>1</v>
      </c>
      <c r="O392">
        <v>0</v>
      </c>
      <c r="P392">
        <v>0</v>
      </c>
      <c r="Q392">
        <v>0</v>
      </c>
      <c r="R392">
        <v>0</v>
      </c>
      <c r="S392">
        <v>2</v>
      </c>
      <c r="T392">
        <v>1342.6888426888427</v>
      </c>
      <c r="U392">
        <v>1342.6888426888427</v>
      </c>
      <c r="V392" t="s">
        <v>2907</v>
      </c>
      <c r="W392">
        <v>2</v>
      </c>
      <c r="X392">
        <v>0</v>
      </c>
      <c r="Y392">
        <v>671.34442134442133</v>
      </c>
      <c r="Z392">
        <v>0</v>
      </c>
      <c r="AA392">
        <v>0</v>
      </c>
    </row>
    <row r="393" spans="1:27">
      <c r="A393">
        <v>58</v>
      </c>
      <c r="B393" t="s">
        <v>323</v>
      </c>
      <c r="C393" s="586">
        <v>46225</v>
      </c>
      <c r="D393" t="s">
        <v>331</v>
      </c>
      <c r="E393" t="s">
        <v>2787</v>
      </c>
      <c r="F393">
        <v>2</v>
      </c>
      <c r="G393" t="s">
        <v>1191</v>
      </c>
      <c r="H393" t="s">
        <v>18</v>
      </c>
      <c r="I393">
        <v>766.63201663201653</v>
      </c>
      <c r="J393">
        <v>1</v>
      </c>
      <c r="M393" t="s">
        <v>2908</v>
      </c>
      <c r="N393">
        <v>1</v>
      </c>
      <c r="O393">
        <v>0</v>
      </c>
      <c r="P393">
        <v>0</v>
      </c>
      <c r="Q393">
        <v>0</v>
      </c>
      <c r="R393">
        <v>0</v>
      </c>
      <c r="S393">
        <v>2</v>
      </c>
      <c r="T393">
        <v>1533.2640332640331</v>
      </c>
      <c r="U393">
        <v>1533.2640332640331</v>
      </c>
      <c r="V393" t="s">
        <v>2909</v>
      </c>
      <c r="W393">
        <v>2</v>
      </c>
      <c r="X393">
        <v>0</v>
      </c>
      <c r="Y393">
        <v>766.63201663201653</v>
      </c>
      <c r="Z393">
        <v>0</v>
      </c>
      <c r="AA393">
        <v>0</v>
      </c>
    </row>
    <row r="394" spans="1:27">
      <c r="A394">
        <v>58</v>
      </c>
      <c r="B394" t="s">
        <v>323</v>
      </c>
      <c r="C394" s="586">
        <v>46225</v>
      </c>
      <c r="D394" t="s">
        <v>331</v>
      </c>
      <c r="E394" t="s">
        <v>2790</v>
      </c>
      <c r="F394">
        <v>2</v>
      </c>
      <c r="G394" t="s">
        <v>1191</v>
      </c>
      <c r="H394" t="s">
        <v>18</v>
      </c>
      <c r="I394">
        <v>778.75952875952873</v>
      </c>
      <c r="J394">
        <v>1</v>
      </c>
      <c r="M394" t="s">
        <v>2910</v>
      </c>
      <c r="N394">
        <v>1</v>
      </c>
      <c r="O394">
        <v>0</v>
      </c>
      <c r="P394">
        <v>0</v>
      </c>
      <c r="Q394">
        <v>0</v>
      </c>
      <c r="R394">
        <v>0</v>
      </c>
      <c r="S394">
        <v>2</v>
      </c>
      <c r="T394">
        <v>1557.5190575190575</v>
      </c>
      <c r="U394">
        <v>1557.5190575190575</v>
      </c>
      <c r="V394" t="s">
        <v>2911</v>
      </c>
      <c r="W394">
        <v>2</v>
      </c>
      <c r="X394">
        <v>0</v>
      </c>
      <c r="Y394">
        <v>778.75952875952873</v>
      </c>
      <c r="Z394">
        <v>0</v>
      </c>
      <c r="AA394">
        <v>0</v>
      </c>
    </row>
    <row r="395" spans="1:27">
      <c r="A395">
        <v>58</v>
      </c>
      <c r="B395" t="s">
        <v>323</v>
      </c>
      <c r="C395" s="586">
        <v>46225</v>
      </c>
      <c r="D395" t="s">
        <v>331</v>
      </c>
      <c r="E395" t="s">
        <v>1109</v>
      </c>
      <c r="F395">
        <v>7286.9158004157998</v>
      </c>
      <c r="G395" t="s">
        <v>1110</v>
      </c>
      <c r="H395" t="s">
        <v>258</v>
      </c>
      <c r="I395">
        <v>0</v>
      </c>
      <c r="J395">
        <v>0</v>
      </c>
      <c r="M395" t="s">
        <v>1946</v>
      </c>
      <c r="N395">
        <v>1</v>
      </c>
      <c r="O395">
        <v>0</v>
      </c>
      <c r="P395">
        <v>0</v>
      </c>
      <c r="Q395">
        <v>0</v>
      </c>
      <c r="R395">
        <v>0</v>
      </c>
      <c r="S395">
        <v>7286.9158004157998</v>
      </c>
      <c r="T395">
        <v>0</v>
      </c>
      <c r="U395">
        <v>0</v>
      </c>
      <c r="V395" t="s">
        <v>2293</v>
      </c>
      <c r="W395">
        <v>7286.9158004157998</v>
      </c>
      <c r="X395">
        <v>0</v>
      </c>
      <c r="Y395">
        <v>0</v>
      </c>
      <c r="Z395">
        <v>0</v>
      </c>
      <c r="AA395">
        <v>0</v>
      </c>
    </row>
    <row r="396" spans="1:27">
      <c r="A396">
        <v>59</v>
      </c>
      <c r="B396" t="s">
        <v>601</v>
      </c>
      <c r="C396" s="586">
        <v>46225</v>
      </c>
      <c r="D396" t="s">
        <v>331</v>
      </c>
      <c r="E396" t="s">
        <v>1105</v>
      </c>
      <c r="F396">
        <v>0</v>
      </c>
      <c r="G396" t="s">
        <v>1106</v>
      </c>
      <c r="H396" t="s">
        <v>17</v>
      </c>
      <c r="I396">
        <v>0</v>
      </c>
      <c r="J396">
        <v>0</v>
      </c>
      <c r="M396" t="s">
        <v>425</v>
      </c>
      <c r="N396">
        <v>1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 t="s">
        <v>2294</v>
      </c>
      <c r="W396">
        <v>0</v>
      </c>
      <c r="X396">
        <v>0</v>
      </c>
      <c r="Y396">
        <v>0</v>
      </c>
      <c r="Z396">
        <v>0</v>
      </c>
      <c r="AA396">
        <v>0</v>
      </c>
    </row>
    <row r="397" spans="1:27">
      <c r="A397">
        <v>59</v>
      </c>
      <c r="B397" t="s">
        <v>601</v>
      </c>
      <c r="C397" s="586">
        <v>46225</v>
      </c>
      <c r="D397" t="s">
        <v>331</v>
      </c>
      <c r="E397" t="s">
        <v>1109</v>
      </c>
      <c r="F397">
        <v>0</v>
      </c>
      <c r="G397" t="s">
        <v>1110</v>
      </c>
      <c r="H397" t="s">
        <v>258</v>
      </c>
      <c r="I397">
        <v>0</v>
      </c>
      <c r="J397">
        <v>0</v>
      </c>
      <c r="M397" t="s">
        <v>1946</v>
      </c>
      <c r="N397">
        <v>1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 t="s">
        <v>2295</v>
      </c>
      <c r="W397">
        <v>0</v>
      </c>
      <c r="X397">
        <v>0</v>
      </c>
      <c r="Y397">
        <v>0</v>
      </c>
      <c r="Z397">
        <v>0</v>
      </c>
      <c r="AA397">
        <v>0</v>
      </c>
    </row>
    <row r="398" spans="1:27">
      <c r="A398">
        <v>60</v>
      </c>
      <c r="B398" t="s">
        <v>1011</v>
      </c>
      <c r="C398" s="586">
        <v>46225</v>
      </c>
      <c r="D398" t="s">
        <v>331</v>
      </c>
      <c r="E398" t="s">
        <v>1105</v>
      </c>
      <c r="F398">
        <v>0</v>
      </c>
      <c r="G398" t="s">
        <v>1106</v>
      </c>
      <c r="H398" t="s">
        <v>17</v>
      </c>
      <c r="I398">
        <v>0</v>
      </c>
      <c r="J398">
        <v>0</v>
      </c>
      <c r="M398" t="s">
        <v>425</v>
      </c>
      <c r="N398">
        <v>1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 t="s">
        <v>2296</v>
      </c>
      <c r="W398">
        <v>0</v>
      </c>
      <c r="X398">
        <v>0</v>
      </c>
      <c r="Y398">
        <v>0</v>
      </c>
      <c r="Z398">
        <v>0</v>
      </c>
      <c r="AA398">
        <v>0</v>
      </c>
    </row>
    <row r="399" spans="1:27">
      <c r="A399">
        <v>60</v>
      </c>
      <c r="B399" t="s">
        <v>1011</v>
      </c>
      <c r="C399" s="586">
        <v>46225</v>
      </c>
      <c r="D399" t="s">
        <v>331</v>
      </c>
      <c r="E399" t="s">
        <v>1109</v>
      </c>
      <c r="F399">
        <v>0</v>
      </c>
      <c r="G399" t="s">
        <v>1110</v>
      </c>
      <c r="H399" t="s">
        <v>258</v>
      </c>
      <c r="I399">
        <v>0</v>
      </c>
      <c r="J399">
        <v>0</v>
      </c>
      <c r="M399" t="s">
        <v>1946</v>
      </c>
      <c r="N399">
        <v>1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 t="s">
        <v>2297</v>
      </c>
      <c r="W399">
        <v>0</v>
      </c>
      <c r="X399">
        <v>0</v>
      </c>
      <c r="Y399">
        <v>0</v>
      </c>
      <c r="Z399">
        <v>0</v>
      </c>
      <c r="AA399">
        <v>0</v>
      </c>
    </row>
    <row r="400" spans="1:27">
      <c r="A400">
        <v>62</v>
      </c>
      <c r="B400" t="s">
        <v>600</v>
      </c>
      <c r="C400" s="586">
        <v>46225</v>
      </c>
      <c r="D400" t="s">
        <v>331</v>
      </c>
      <c r="E400" t="s">
        <v>1105</v>
      </c>
      <c r="F400">
        <v>0</v>
      </c>
      <c r="G400" t="s">
        <v>1106</v>
      </c>
      <c r="H400" t="s">
        <v>17</v>
      </c>
      <c r="I400">
        <v>0</v>
      </c>
      <c r="J400">
        <v>0</v>
      </c>
      <c r="M400" t="s">
        <v>425</v>
      </c>
      <c r="N400">
        <v>1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 t="s">
        <v>2298</v>
      </c>
      <c r="W400">
        <v>0</v>
      </c>
      <c r="X400">
        <v>0</v>
      </c>
      <c r="Y400">
        <v>0</v>
      </c>
      <c r="Z400">
        <v>0</v>
      </c>
      <c r="AA400">
        <v>0</v>
      </c>
    </row>
    <row r="401" spans="1:27">
      <c r="A401">
        <v>62</v>
      </c>
      <c r="B401" t="s">
        <v>600</v>
      </c>
      <c r="C401" s="586">
        <v>46225</v>
      </c>
      <c r="D401" t="s">
        <v>331</v>
      </c>
      <c r="E401" t="s">
        <v>1109</v>
      </c>
      <c r="F401">
        <v>0</v>
      </c>
      <c r="G401" t="s">
        <v>1110</v>
      </c>
      <c r="H401" t="s">
        <v>258</v>
      </c>
      <c r="I401">
        <v>0</v>
      </c>
      <c r="J401">
        <v>0</v>
      </c>
      <c r="M401" t="s">
        <v>1946</v>
      </c>
      <c r="N401">
        <v>1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 t="s">
        <v>2299</v>
      </c>
      <c r="W401">
        <v>0</v>
      </c>
      <c r="X401">
        <v>0</v>
      </c>
      <c r="Y401">
        <v>0</v>
      </c>
      <c r="Z401">
        <v>0</v>
      </c>
      <c r="AA401">
        <v>0</v>
      </c>
    </row>
    <row r="402" spans="1:27">
      <c r="A402">
        <v>1</v>
      </c>
      <c r="B402" t="s">
        <v>907</v>
      </c>
      <c r="C402" s="586">
        <v>46225</v>
      </c>
      <c r="D402" t="s">
        <v>137</v>
      </c>
      <c r="E402" t="s">
        <v>1122</v>
      </c>
      <c r="F402">
        <v>12</v>
      </c>
      <c r="G402" t="s">
        <v>1123</v>
      </c>
      <c r="H402" t="s">
        <v>111</v>
      </c>
      <c r="I402">
        <v>68</v>
      </c>
      <c r="J402">
        <v>1</v>
      </c>
      <c r="M402" t="s">
        <v>1956</v>
      </c>
      <c r="N402">
        <v>1</v>
      </c>
      <c r="O402">
        <v>0</v>
      </c>
      <c r="P402">
        <v>0</v>
      </c>
      <c r="Q402">
        <v>0</v>
      </c>
      <c r="R402">
        <v>0</v>
      </c>
      <c r="S402">
        <v>12</v>
      </c>
      <c r="T402">
        <v>816</v>
      </c>
      <c r="U402">
        <v>816</v>
      </c>
      <c r="V402" t="s">
        <v>2912</v>
      </c>
      <c r="W402">
        <v>12</v>
      </c>
      <c r="X402">
        <v>0</v>
      </c>
      <c r="Y402">
        <v>68</v>
      </c>
      <c r="Z402">
        <v>0</v>
      </c>
      <c r="AA402">
        <v>0</v>
      </c>
    </row>
    <row r="403" spans="1:27">
      <c r="A403">
        <v>1</v>
      </c>
      <c r="B403" t="s">
        <v>907</v>
      </c>
      <c r="C403" s="586">
        <v>46225</v>
      </c>
      <c r="D403" t="s">
        <v>137</v>
      </c>
      <c r="E403" t="s">
        <v>1273</v>
      </c>
      <c r="F403">
        <v>20</v>
      </c>
      <c r="G403" t="s">
        <v>9</v>
      </c>
      <c r="H403" t="s">
        <v>111</v>
      </c>
      <c r="I403">
        <v>80.36</v>
      </c>
      <c r="J403">
        <v>0.2</v>
      </c>
      <c r="M403" t="s">
        <v>2079</v>
      </c>
      <c r="N403">
        <v>1</v>
      </c>
      <c r="O403">
        <v>0</v>
      </c>
      <c r="P403">
        <v>0</v>
      </c>
      <c r="Q403">
        <v>0</v>
      </c>
      <c r="R403">
        <v>0</v>
      </c>
      <c r="S403">
        <v>20</v>
      </c>
      <c r="T403">
        <v>1607.2</v>
      </c>
      <c r="U403">
        <v>1607.2</v>
      </c>
      <c r="V403" t="s">
        <v>2300</v>
      </c>
      <c r="W403">
        <v>20</v>
      </c>
      <c r="X403">
        <v>0</v>
      </c>
      <c r="Y403">
        <v>80.36</v>
      </c>
      <c r="Z403">
        <v>0</v>
      </c>
      <c r="AA403">
        <v>0</v>
      </c>
    </row>
    <row r="404" spans="1:27">
      <c r="A404">
        <v>1</v>
      </c>
      <c r="B404" t="s">
        <v>907</v>
      </c>
      <c r="C404" s="586">
        <v>46225</v>
      </c>
      <c r="D404" t="s">
        <v>137</v>
      </c>
      <c r="E404" t="s">
        <v>1275</v>
      </c>
      <c r="F404">
        <v>25</v>
      </c>
      <c r="G404" t="s">
        <v>9</v>
      </c>
      <c r="H404" t="s">
        <v>238</v>
      </c>
      <c r="I404">
        <v>176.3</v>
      </c>
      <c r="J404">
        <v>0.5</v>
      </c>
      <c r="M404" t="s">
        <v>2080</v>
      </c>
      <c r="N404">
        <v>1</v>
      </c>
      <c r="O404">
        <v>0</v>
      </c>
      <c r="P404">
        <v>0</v>
      </c>
      <c r="Q404">
        <v>0</v>
      </c>
      <c r="R404">
        <v>0</v>
      </c>
      <c r="S404">
        <v>25</v>
      </c>
      <c r="T404">
        <v>4407.5</v>
      </c>
      <c r="U404">
        <v>4407.5</v>
      </c>
      <c r="V404" t="s">
        <v>2301</v>
      </c>
      <c r="W404">
        <v>25</v>
      </c>
      <c r="X404">
        <v>0</v>
      </c>
      <c r="Y404">
        <v>176.3</v>
      </c>
      <c r="Z404">
        <v>0</v>
      </c>
      <c r="AA404">
        <v>0</v>
      </c>
    </row>
    <row r="405" spans="1:27">
      <c r="A405">
        <v>1</v>
      </c>
      <c r="B405" t="s">
        <v>907</v>
      </c>
      <c r="C405" s="586">
        <v>46225</v>
      </c>
      <c r="D405" t="s">
        <v>137</v>
      </c>
      <c r="E405" t="s">
        <v>1105</v>
      </c>
      <c r="F405">
        <v>16.5</v>
      </c>
      <c r="G405" t="s">
        <v>1106</v>
      </c>
      <c r="H405" t="s">
        <v>17</v>
      </c>
      <c r="I405">
        <v>0</v>
      </c>
      <c r="J405">
        <v>0</v>
      </c>
      <c r="M405" t="s">
        <v>425</v>
      </c>
      <c r="N405">
        <v>1</v>
      </c>
      <c r="O405">
        <v>0</v>
      </c>
      <c r="P405">
        <v>0</v>
      </c>
      <c r="Q405">
        <v>0</v>
      </c>
      <c r="R405">
        <v>0</v>
      </c>
      <c r="S405">
        <v>16.5</v>
      </c>
      <c r="T405">
        <v>0</v>
      </c>
      <c r="U405">
        <v>0</v>
      </c>
      <c r="V405" t="s">
        <v>2302</v>
      </c>
      <c r="W405">
        <v>16.5</v>
      </c>
      <c r="X405">
        <v>0</v>
      </c>
      <c r="Y405">
        <v>0</v>
      </c>
      <c r="Z405">
        <v>0</v>
      </c>
      <c r="AA405">
        <v>0</v>
      </c>
    </row>
    <row r="406" spans="1:27">
      <c r="A406">
        <v>1</v>
      </c>
      <c r="B406" t="s">
        <v>907</v>
      </c>
      <c r="C406" s="586">
        <v>46225</v>
      </c>
      <c r="D406" t="s">
        <v>137</v>
      </c>
      <c r="E406" t="s">
        <v>1109</v>
      </c>
      <c r="F406">
        <v>6830.7</v>
      </c>
      <c r="G406" t="s">
        <v>1110</v>
      </c>
      <c r="H406" t="s">
        <v>258</v>
      </c>
      <c r="I406">
        <v>679606734.7099601</v>
      </c>
      <c r="J406">
        <v>0</v>
      </c>
      <c r="M406" t="s">
        <v>1946</v>
      </c>
      <c r="N406">
        <v>1</v>
      </c>
      <c r="O406">
        <v>0</v>
      </c>
      <c r="P406">
        <v>0</v>
      </c>
      <c r="Q406">
        <v>0</v>
      </c>
      <c r="R406">
        <v>0</v>
      </c>
      <c r="S406">
        <v>6830.7</v>
      </c>
      <c r="T406">
        <v>4642189722783.3242</v>
      </c>
      <c r="U406">
        <v>4642189722783.3242</v>
      </c>
      <c r="V406" t="s">
        <v>2303</v>
      </c>
      <c r="W406">
        <v>6830.7</v>
      </c>
      <c r="X406">
        <v>0</v>
      </c>
      <c r="Y406">
        <v>679606734.7099601</v>
      </c>
      <c r="Z406">
        <v>0</v>
      </c>
      <c r="AA406">
        <v>0</v>
      </c>
    </row>
    <row r="407" spans="1:27">
      <c r="A407">
        <v>2</v>
      </c>
      <c r="B407" t="s">
        <v>909</v>
      </c>
      <c r="C407" s="586">
        <v>46225</v>
      </c>
      <c r="D407" t="s">
        <v>137</v>
      </c>
      <c r="E407" t="s">
        <v>1105</v>
      </c>
      <c r="F407">
        <v>0</v>
      </c>
      <c r="G407" t="s">
        <v>1106</v>
      </c>
      <c r="H407" t="s">
        <v>17</v>
      </c>
      <c r="I407">
        <v>0</v>
      </c>
      <c r="J407">
        <v>0</v>
      </c>
      <c r="M407" t="s">
        <v>425</v>
      </c>
      <c r="N407">
        <v>1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 t="s">
        <v>2304</v>
      </c>
      <c r="W407">
        <v>0</v>
      </c>
      <c r="X407">
        <v>0</v>
      </c>
      <c r="Y407">
        <v>0</v>
      </c>
      <c r="Z407">
        <v>0</v>
      </c>
      <c r="AA407">
        <v>0</v>
      </c>
    </row>
    <row r="408" spans="1:27">
      <c r="A408">
        <v>2</v>
      </c>
      <c r="B408" t="s">
        <v>909</v>
      </c>
      <c r="C408" s="586">
        <v>46225</v>
      </c>
      <c r="D408" t="s">
        <v>137</v>
      </c>
      <c r="E408" t="s">
        <v>1109</v>
      </c>
      <c r="F408">
        <v>0</v>
      </c>
      <c r="G408" t="s">
        <v>1110</v>
      </c>
      <c r="H408" t="s">
        <v>258</v>
      </c>
      <c r="I408">
        <v>679606734.7099601</v>
      </c>
      <c r="J408">
        <v>0</v>
      </c>
      <c r="M408" t="s">
        <v>1946</v>
      </c>
      <c r="N408">
        <v>1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 t="s">
        <v>2305</v>
      </c>
      <c r="W408">
        <v>0</v>
      </c>
      <c r="X408">
        <v>0</v>
      </c>
      <c r="Y408">
        <v>679606734.7099601</v>
      </c>
      <c r="Z408">
        <v>0</v>
      </c>
      <c r="AA408">
        <v>0</v>
      </c>
    </row>
    <row r="409" spans="1:27">
      <c r="A409">
        <v>3</v>
      </c>
      <c r="B409" t="s">
        <v>908</v>
      </c>
      <c r="C409" s="586">
        <v>46225</v>
      </c>
      <c r="D409" t="s">
        <v>137</v>
      </c>
      <c r="E409" t="s">
        <v>1105</v>
      </c>
      <c r="F409">
        <v>0</v>
      </c>
      <c r="G409" t="s">
        <v>1106</v>
      </c>
      <c r="H409" t="s">
        <v>17</v>
      </c>
      <c r="I409">
        <v>0</v>
      </c>
      <c r="J409">
        <v>0</v>
      </c>
      <c r="M409" t="s">
        <v>425</v>
      </c>
      <c r="N409">
        <v>1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 t="s">
        <v>2306</v>
      </c>
      <c r="W409">
        <v>0</v>
      </c>
      <c r="X409">
        <v>0</v>
      </c>
      <c r="Y409">
        <v>0</v>
      </c>
      <c r="Z409">
        <v>0</v>
      </c>
      <c r="AA409">
        <v>0</v>
      </c>
    </row>
    <row r="410" spans="1:27">
      <c r="A410">
        <v>3</v>
      </c>
      <c r="B410" t="s">
        <v>908</v>
      </c>
      <c r="C410" s="586">
        <v>46225</v>
      </c>
      <c r="D410" t="s">
        <v>137</v>
      </c>
      <c r="E410" t="s">
        <v>1109</v>
      </c>
      <c r="F410">
        <v>0</v>
      </c>
      <c r="G410" t="s">
        <v>1110</v>
      </c>
      <c r="H410" t="s">
        <v>258</v>
      </c>
      <c r="I410">
        <v>679606734.7099601</v>
      </c>
      <c r="J410">
        <v>0</v>
      </c>
      <c r="M410" t="s">
        <v>1946</v>
      </c>
      <c r="N410">
        <v>1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 t="s">
        <v>2307</v>
      </c>
      <c r="W410">
        <v>0</v>
      </c>
      <c r="X410">
        <v>0</v>
      </c>
      <c r="Y410">
        <v>679606734.7099601</v>
      </c>
      <c r="Z410">
        <v>0</v>
      </c>
      <c r="AA410">
        <v>0</v>
      </c>
    </row>
    <row r="411" spans="1:27">
      <c r="A411">
        <v>7</v>
      </c>
      <c r="B411" t="s">
        <v>910</v>
      </c>
      <c r="C411" s="586">
        <v>46225</v>
      </c>
      <c r="D411" t="s">
        <v>137</v>
      </c>
      <c r="E411" t="s">
        <v>1267</v>
      </c>
      <c r="F411">
        <v>25</v>
      </c>
      <c r="G411" t="s">
        <v>1123</v>
      </c>
      <c r="H411" t="s">
        <v>111</v>
      </c>
      <c r="I411">
        <v>17</v>
      </c>
      <c r="J411">
        <v>0.2</v>
      </c>
      <c r="M411" t="s">
        <v>2042</v>
      </c>
      <c r="N411">
        <v>1</v>
      </c>
      <c r="O411">
        <v>0</v>
      </c>
      <c r="P411">
        <v>0</v>
      </c>
      <c r="Q411">
        <v>0</v>
      </c>
      <c r="R411">
        <v>0</v>
      </c>
      <c r="S411">
        <v>25</v>
      </c>
      <c r="T411">
        <v>425</v>
      </c>
      <c r="U411">
        <v>425</v>
      </c>
      <c r="V411" t="s">
        <v>2913</v>
      </c>
      <c r="W411">
        <v>25</v>
      </c>
      <c r="X411">
        <v>0</v>
      </c>
      <c r="Y411">
        <v>17</v>
      </c>
      <c r="Z411">
        <v>0</v>
      </c>
      <c r="AA411">
        <v>0</v>
      </c>
    </row>
    <row r="412" spans="1:27">
      <c r="A412">
        <v>7</v>
      </c>
      <c r="B412" t="s">
        <v>910</v>
      </c>
      <c r="C412" s="586">
        <v>46225</v>
      </c>
      <c r="D412" t="s">
        <v>137</v>
      </c>
      <c r="E412" t="s">
        <v>1268</v>
      </c>
      <c r="F412">
        <v>12</v>
      </c>
      <c r="G412" t="s">
        <v>1123</v>
      </c>
      <c r="H412" t="s">
        <v>111</v>
      </c>
      <c r="I412">
        <v>29.75</v>
      </c>
      <c r="J412">
        <v>0.4</v>
      </c>
      <c r="M412" t="s">
        <v>2077</v>
      </c>
      <c r="N412">
        <v>1</v>
      </c>
      <c r="O412">
        <v>0</v>
      </c>
      <c r="P412">
        <v>0</v>
      </c>
      <c r="Q412">
        <v>0</v>
      </c>
      <c r="R412">
        <v>0</v>
      </c>
      <c r="S412">
        <v>12</v>
      </c>
      <c r="T412">
        <v>357</v>
      </c>
      <c r="U412">
        <v>357</v>
      </c>
      <c r="V412" t="s">
        <v>2914</v>
      </c>
      <c r="W412">
        <v>12</v>
      </c>
      <c r="X412">
        <v>0</v>
      </c>
      <c r="Y412">
        <v>29.75</v>
      </c>
      <c r="Z412">
        <v>0</v>
      </c>
      <c r="AA412">
        <v>0</v>
      </c>
    </row>
    <row r="413" spans="1:27">
      <c r="A413">
        <v>7</v>
      </c>
      <c r="B413" t="s">
        <v>910</v>
      </c>
      <c r="C413" s="586">
        <v>46225</v>
      </c>
      <c r="D413" t="s">
        <v>137</v>
      </c>
      <c r="E413" t="s">
        <v>1122</v>
      </c>
      <c r="F413">
        <v>20</v>
      </c>
      <c r="G413" t="s">
        <v>1123</v>
      </c>
      <c r="H413" t="s">
        <v>111</v>
      </c>
      <c r="I413">
        <v>68</v>
      </c>
      <c r="J413">
        <v>1</v>
      </c>
      <c r="M413" t="s">
        <v>1956</v>
      </c>
      <c r="N413">
        <v>1</v>
      </c>
      <c r="O413">
        <v>0</v>
      </c>
      <c r="P413">
        <v>0</v>
      </c>
      <c r="Q413">
        <v>0</v>
      </c>
      <c r="R413">
        <v>0</v>
      </c>
      <c r="S413">
        <v>20</v>
      </c>
      <c r="T413">
        <v>1360</v>
      </c>
      <c r="U413">
        <v>1360</v>
      </c>
      <c r="V413" t="s">
        <v>2915</v>
      </c>
      <c r="W413">
        <v>20</v>
      </c>
      <c r="X413">
        <v>0</v>
      </c>
      <c r="Y413">
        <v>68</v>
      </c>
      <c r="Z413">
        <v>0</v>
      </c>
      <c r="AA413">
        <v>0</v>
      </c>
    </row>
    <row r="414" spans="1:27">
      <c r="A414">
        <v>7</v>
      </c>
      <c r="B414" t="s">
        <v>910</v>
      </c>
      <c r="C414" s="586">
        <v>46225</v>
      </c>
      <c r="D414" t="s">
        <v>137</v>
      </c>
      <c r="E414" t="s">
        <v>1270</v>
      </c>
      <c r="F414">
        <v>20</v>
      </c>
      <c r="G414" t="s">
        <v>6</v>
      </c>
      <c r="H414" t="s">
        <v>111</v>
      </c>
      <c r="I414">
        <v>12.75</v>
      </c>
      <c r="J414">
        <v>0.2</v>
      </c>
      <c r="M414" t="s">
        <v>2044</v>
      </c>
      <c r="N414">
        <v>1</v>
      </c>
      <c r="O414">
        <v>0</v>
      </c>
      <c r="P414">
        <v>0</v>
      </c>
      <c r="Q414">
        <v>0</v>
      </c>
      <c r="R414">
        <v>0</v>
      </c>
      <c r="S414">
        <v>20</v>
      </c>
      <c r="T414">
        <v>255</v>
      </c>
      <c r="U414">
        <v>255</v>
      </c>
      <c r="V414" t="s">
        <v>2916</v>
      </c>
      <c r="W414">
        <v>20</v>
      </c>
      <c r="X414">
        <v>0</v>
      </c>
      <c r="Y414">
        <v>12.75</v>
      </c>
      <c r="Z414">
        <v>0</v>
      </c>
      <c r="AA414">
        <v>0</v>
      </c>
    </row>
    <row r="415" spans="1:27">
      <c r="A415">
        <v>7</v>
      </c>
      <c r="B415" t="s">
        <v>910</v>
      </c>
      <c r="C415" s="586">
        <v>46225</v>
      </c>
      <c r="D415" t="s">
        <v>137</v>
      </c>
      <c r="E415" t="s">
        <v>1271</v>
      </c>
      <c r="F415">
        <v>10</v>
      </c>
      <c r="G415" t="s">
        <v>6</v>
      </c>
      <c r="H415" t="s">
        <v>111</v>
      </c>
      <c r="I415">
        <v>50.95</v>
      </c>
      <c r="J415">
        <v>1</v>
      </c>
      <c r="M415" t="s">
        <v>2078</v>
      </c>
      <c r="N415">
        <v>1</v>
      </c>
      <c r="O415">
        <v>0</v>
      </c>
      <c r="P415">
        <v>0</v>
      </c>
      <c r="Q415">
        <v>0</v>
      </c>
      <c r="R415">
        <v>0</v>
      </c>
      <c r="S415">
        <v>10</v>
      </c>
      <c r="T415">
        <v>509.5</v>
      </c>
      <c r="U415">
        <v>509.5</v>
      </c>
      <c r="V415" t="s">
        <v>2917</v>
      </c>
      <c r="W415">
        <v>10</v>
      </c>
      <c r="X415">
        <v>0</v>
      </c>
      <c r="Y415">
        <v>50.95</v>
      </c>
      <c r="Z415">
        <v>0</v>
      </c>
      <c r="AA415">
        <v>0</v>
      </c>
    </row>
    <row r="416" spans="1:27">
      <c r="A416">
        <v>7</v>
      </c>
      <c r="B416" t="s">
        <v>910</v>
      </c>
      <c r="C416" s="586">
        <v>46225</v>
      </c>
      <c r="D416" t="s">
        <v>137</v>
      </c>
      <c r="E416" t="s">
        <v>1273</v>
      </c>
      <c r="F416">
        <v>12</v>
      </c>
      <c r="G416" t="s">
        <v>9</v>
      </c>
      <c r="H416" t="s">
        <v>111</v>
      </c>
      <c r="I416">
        <v>81.167999999999978</v>
      </c>
      <c r="J416">
        <v>0.2</v>
      </c>
      <c r="M416" t="s">
        <v>2079</v>
      </c>
      <c r="N416">
        <v>1</v>
      </c>
      <c r="O416">
        <v>0</v>
      </c>
      <c r="P416">
        <v>0</v>
      </c>
      <c r="Q416">
        <v>0</v>
      </c>
      <c r="R416">
        <v>0</v>
      </c>
      <c r="S416">
        <v>12</v>
      </c>
      <c r="T416">
        <v>974.01599999999974</v>
      </c>
      <c r="U416">
        <v>974.01599999999974</v>
      </c>
      <c r="V416" t="s">
        <v>2918</v>
      </c>
      <c r="W416">
        <v>12</v>
      </c>
      <c r="X416">
        <v>0</v>
      </c>
      <c r="Y416">
        <v>81.167999999999978</v>
      </c>
      <c r="Z416">
        <v>0</v>
      </c>
      <c r="AA416">
        <v>0</v>
      </c>
    </row>
    <row r="417" spans="1:27">
      <c r="A417">
        <v>7</v>
      </c>
      <c r="B417" t="s">
        <v>910</v>
      </c>
      <c r="C417" s="586">
        <v>46225</v>
      </c>
      <c r="D417" t="s">
        <v>137</v>
      </c>
      <c r="E417" t="s">
        <v>1275</v>
      </c>
      <c r="F417">
        <v>6</v>
      </c>
      <c r="G417" t="s">
        <v>9</v>
      </c>
      <c r="H417" t="s">
        <v>238</v>
      </c>
      <c r="I417">
        <v>175.15199999999993</v>
      </c>
      <c r="J417">
        <v>0.5</v>
      </c>
      <c r="M417" t="s">
        <v>2080</v>
      </c>
      <c r="N417">
        <v>1</v>
      </c>
      <c r="O417">
        <v>0</v>
      </c>
      <c r="P417">
        <v>0</v>
      </c>
      <c r="Q417">
        <v>0</v>
      </c>
      <c r="R417">
        <v>0</v>
      </c>
      <c r="S417">
        <v>6</v>
      </c>
      <c r="T417">
        <v>1050.9119999999996</v>
      </c>
      <c r="U417">
        <v>1050.9119999999996</v>
      </c>
      <c r="V417" t="s">
        <v>2919</v>
      </c>
      <c r="W417">
        <v>6</v>
      </c>
      <c r="X417">
        <v>0</v>
      </c>
      <c r="Y417">
        <v>175.15199999999993</v>
      </c>
      <c r="Z417">
        <v>0</v>
      </c>
      <c r="AA417">
        <v>0</v>
      </c>
    </row>
    <row r="418" spans="1:27">
      <c r="A418">
        <v>7</v>
      </c>
      <c r="B418" t="s">
        <v>910</v>
      </c>
      <c r="C418" s="586">
        <v>46225</v>
      </c>
      <c r="D418" t="s">
        <v>137</v>
      </c>
      <c r="E418" t="s">
        <v>1105</v>
      </c>
      <c r="F418">
        <v>5.4</v>
      </c>
      <c r="G418" t="s">
        <v>1106</v>
      </c>
      <c r="H418" t="s">
        <v>17</v>
      </c>
      <c r="I418">
        <v>0</v>
      </c>
      <c r="J418">
        <v>0</v>
      </c>
      <c r="M418" t="s">
        <v>425</v>
      </c>
      <c r="N418">
        <v>1</v>
      </c>
      <c r="O418">
        <v>0</v>
      </c>
      <c r="P418">
        <v>0</v>
      </c>
      <c r="Q418">
        <v>0</v>
      </c>
      <c r="R418">
        <v>0</v>
      </c>
      <c r="S418">
        <v>5.4</v>
      </c>
      <c r="T418">
        <v>0</v>
      </c>
      <c r="U418">
        <v>0</v>
      </c>
      <c r="V418" t="s">
        <v>2308</v>
      </c>
      <c r="W418">
        <v>5.4</v>
      </c>
      <c r="X418">
        <v>0</v>
      </c>
      <c r="Y418">
        <v>0</v>
      </c>
      <c r="Z418">
        <v>0</v>
      </c>
      <c r="AA418">
        <v>0</v>
      </c>
    </row>
    <row r="419" spans="1:27">
      <c r="A419">
        <v>7</v>
      </c>
      <c r="B419" t="s">
        <v>910</v>
      </c>
      <c r="C419" s="586">
        <v>46225</v>
      </c>
      <c r="D419" t="s">
        <v>137</v>
      </c>
      <c r="E419" t="s">
        <v>1109</v>
      </c>
      <c r="F419">
        <v>4931.427999999999</v>
      </c>
      <c r="G419" t="s">
        <v>1110</v>
      </c>
      <c r="H419" t="s">
        <v>258</v>
      </c>
      <c r="I419">
        <v>671347079.8859601</v>
      </c>
      <c r="J419">
        <v>0</v>
      </c>
      <c r="M419" t="s">
        <v>1946</v>
      </c>
      <c r="N419">
        <v>1</v>
      </c>
      <c r="O419">
        <v>0</v>
      </c>
      <c r="P419">
        <v>0</v>
      </c>
      <c r="Q419">
        <v>0</v>
      </c>
      <c r="R419">
        <v>0</v>
      </c>
      <c r="S419">
        <v>4931.427999999999</v>
      </c>
      <c r="T419">
        <v>3310699787467.8599</v>
      </c>
      <c r="U419">
        <v>3310699787467.8599</v>
      </c>
      <c r="V419" t="s">
        <v>2309</v>
      </c>
      <c r="W419">
        <v>4931.427999999999</v>
      </c>
      <c r="X419">
        <v>0</v>
      </c>
      <c r="Y419">
        <v>671347079.8859601</v>
      </c>
      <c r="Z419">
        <v>0</v>
      </c>
      <c r="AA419">
        <v>0</v>
      </c>
    </row>
    <row r="420" spans="1:27">
      <c r="A420">
        <v>8</v>
      </c>
      <c r="B420" t="s">
        <v>911</v>
      </c>
      <c r="C420" s="586">
        <v>46225</v>
      </c>
      <c r="D420" t="s">
        <v>137</v>
      </c>
      <c r="E420" t="s">
        <v>1105</v>
      </c>
      <c r="F420">
        <v>0</v>
      </c>
      <c r="G420" t="s">
        <v>1106</v>
      </c>
      <c r="H420" t="s">
        <v>17</v>
      </c>
      <c r="I420">
        <v>0</v>
      </c>
      <c r="J420">
        <v>0</v>
      </c>
      <c r="M420" t="s">
        <v>425</v>
      </c>
      <c r="N420">
        <v>1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 t="s">
        <v>2310</v>
      </c>
      <c r="W420">
        <v>0</v>
      </c>
      <c r="X420">
        <v>0</v>
      </c>
      <c r="Y420">
        <v>0</v>
      </c>
      <c r="Z420">
        <v>0</v>
      </c>
      <c r="AA420">
        <v>0</v>
      </c>
    </row>
    <row r="421" spans="1:27">
      <c r="A421">
        <v>8</v>
      </c>
      <c r="B421" t="s">
        <v>911</v>
      </c>
      <c r="C421" s="586">
        <v>46225</v>
      </c>
      <c r="D421" t="s">
        <v>137</v>
      </c>
      <c r="E421" t="s">
        <v>1109</v>
      </c>
      <c r="F421">
        <v>0</v>
      </c>
      <c r="G421" t="s">
        <v>1110</v>
      </c>
      <c r="H421" t="s">
        <v>258</v>
      </c>
      <c r="I421">
        <v>671347079.8859601</v>
      </c>
      <c r="J421">
        <v>0</v>
      </c>
      <c r="M421" t="s">
        <v>1946</v>
      </c>
      <c r="N421">
        <v>1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 t="s">
        <v>2311</v>
      </c>
      <c r="W421">
        <v>0</v>
      </c>
      <c r="X421">
        <v>0</v>
      </c>
      <c r="Y421">
        <v>671347079.8859601</v>
      </c>
      <c r="Z421">
        <v>0</v>
      </c>
      <c r="AA421">
        <v>0</v>
      </c>
    </row>
    <row r="422" spans="1:27">
      <c r="A422">
        <v>9</v>
      </c>
      <c r="B422" t="s">
        <v>912</v>
      </c>
      <c r="C422" s="586">
        <v>46225</v>
      </c>
      <c r="D422" t="s">
        <v>137</v>
      </c>
      <c r="E422" t="s">
        <v>1105</v>
      </c>
      <c r="F422">
        <v>0</v>
      </c>
      <c r="G422" t="s">
        <v>1106</v>
      </c>
      <c r="H422" t="s">
        <v>17</v>
      </c>
      <c r="I422">
        <v>0</v>
      </c>
      <c r="J422">
        <v>0</v>
      </c>
      <c r="M422" t="s">
        <v>425</v>
      </c>
      <c r="N422">
        <v>1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 t="s">
        <v>2312</v>
      </c>
      <c r="W422">
        <v>0</v>
      </c>
      <c r="X422">
        <v>0</v>
      </c>
      <c r="Y422">
        <v>0</v>
      </c>
      <c r="Z422">
        <v>0</v>
      </c>
      <c r="AA422">
        <v>0</v>
      </c>
    </row>
    <row r="423" spans="1:27">
      <c r="A423">
        <v>9</v>
      </c>
      <c r="B423" t="s">
        <v>912</v>
      </c>
      <c r="C423" s="586">
        <v>46225</v>
      </c>
      <c r="D423" t="s">
        <v>137</v>
      </c>
      <c r="E423" t="s">
        <v>1109</v>
      </c>
      <c r="F423">
        <v>0</v>
      </c>
      <c r="G423" t="s">
        <v>1110</v>
      </c>
      <c r="H423" t="s">
        <v>258</v>
      </c>
      <c r="I423">
        <v>671347079.8859601</v>
      </c>
      <c r="J423">
        <v>0</v>
      </c>
      <c r="M423" t="s">
        <v>1946</v>
      </c>
      <c r="N423">
        <v>1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 t="s">
        <v>2313</v>
      </c>
      <c r="W423">
        <v>0</v>
      </c>
      <c r="X423">
        <v>0</v>
      </c>
      <c r="Y423">
        <v>671347079.8859601</v>
      </c>
      <c r="Z423">
        <v>0</v>
      </c>
      <c r="AA423">
        <v>0</v>
      </c>
    </row>
    <row r="424" spans="1:27">
      <c r="A424">
        <v>10</v>
      </c>
      <c r="B424" t="s">
        <v>952</v>
      </c>
      <c r="C424" s="586">
        <v>46225</v>
      </c>
      <c r="D424" t="s">
        <v>137</v>
      </c>
      <c r="E424" t="s">
        <v>1105</v>
      </c>
      <c r="F424">
        <v>0</v>
      </c>
      <c r="G424" t="s">
        <v>1106</v>
      </c>
      <c r="H424" t="s">
        <v>17</v>
      </c>
      <c r="I424">
        <v>0</v>
      </c>
      <c r="J424">
        <v>0</v>
      </c>
      <c r="M424" t="s">
        <v>425</v>
      </c>
      <c r="N424">
        <v>1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 t="s">
        <v>2314</v>
      </c>
      <c r="W424">
        <v>0</v>
      </c>
      <c r="X424">
        <v>0</v>
      </c>
      <c r="Y424">
        <v>0</v>
      </c>
      <c r="Z424">
        <v>0</v>
      </c>
      <c r="AA424">
        <v>0</v>
      </c>
    </row>
    <row r="425" spans="1:27">
      <c r="A425">
        <v>10</v>
      </c>
      <c r="B425" t="s">
        <v>952</v>
      </c>
      <c r="C425" s="586">
        <v>46225</v>
      </c>
      <c r="D425" t="s">
        <v>137</v>
      </c>
      <c r="E425" t="s">
        <v>1109</v>
      </c>
      <c r="F425">
        <v>0</v>
      </c>
      <c r="G425" t="s">
        <v>1110</v>
      </c>
      <c r="H425" t="s">
        <v>258</v>
      </c>
      <c r="I425">
        <v>671347079.8859601</v>
      </c>
      <c r="J425">
        <v>0</v>
      </c>
      <c r="M425" t="s">
        <v>1946</v>
      </c>
      <c r="N425">
        <v>1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 t="s">
        <v>2315</v>
      </c>
      <c r="W425">
        <v>0</v>
      </c>
      <c r="X425">
        <v>0</v>
      </c>
      <c r="Y425">
        <v>671347079.8859601</v>
      </c>
      <c r="Z425">
        <v>0</v>
      </c>
      <c r="AA425">
        <v>0</v>
      </c>
    </row>
    <row r="426" spans="1:27">
      <c r="A426">
        <v>12</v>
      </c>
      <c r="B426" t="s">
        <v>913</v>
      </c>
      <c r="C426" s="586">
        <v>46225</v>
      </c>
      <c r="D426" t="s">
        <v>137</v>
      </c>
      <c r="E426" t="s">
        <v>1105</v>
      </c>
      <c r="F426">
        <v>0</v>
      </c>
      <c r="G426" t="s">
        <v>1106</v>
      </c>
      <c r="H426" t="s">
        <v>17</v>
      </c>
      <c r="I426">
        <v>0</v>
      </c>
      <c r="J426">
        <v>0</v>
      </c>
      <c r="M426" t="s">
        <v>425</v>
      </c>
      <c r="N426">
        <v>1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 t="s">
        <v>2316</v>
      </c>
      <c r="W426">
        <v>0</v>
      </c>
      <c r="X426">
        <v>0</v>
      </c>
      <c r="Y426">
        <v>0</v>
      </c>
      <c r="Z426">
        <v>0</v>
      </c>
      <c r="AA426">
        <v>0</v>
      </c>
    </row>
    <row r="427" spans="1:27">
      <c r="A427">
        <v>12</v>
      </c>
      <c r="B427" t="s">
        <v>913</v>
      </c>
      <c r="C427" s="586">
        <v>46225</v>
      </c>
      <c r="D427" t="s">
        <v>137</v>
      </c>
      <c r="E427" t="s">
        <v>1109</v>
      </c>
      <c r="F427">
        <v>0</v>
      </c>
      <c r="G427" t="s">
        <v>1110</v>
      </c>
      <c r="H427" t="s">
        <v>258</v>
      </c>
      <c r="I427">
        <v>598537340.65236008</v>
      </c>
      <c r="J427">
        <v>0</v>
      </c>
      <c r="M427" t="s">
        <v>1946</v>
      </c>
      <c r="N427">
        <v>1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 t="s">
        <v>2317</v>
      </c>
      <c r="W427">
        <v>0</v>
      </c>
      <c r="X427">
        <v>0</v>
      </c>
      <c r="Y427">
        <v>598537340.65236008</v>
      </c>
      <c r="Z427">
        <v>0</v>
      </c>
      <c r="AA427">
        <v>0</v>
      </c>
    </row>
    <row r="428" spans="1:27">
      <c r="A428">
        <v>13</v>
      </c>
      <c r="B428" t="s">
        <v>914</v>
      </c>
      <c r="C428" s="586">
        <v>46225</v>
      </c>
      <c r="D428" t="s">
        <v>137</v>
      </c>
      <c r="E428" t="s">
        <v>1105</v>
      </c>
      <c r="F428">
        <v>0</v>
      </c>
      <c r="G428" t="s">
        <v>1106</v>
      </c>
      <c r="H428" t="s">
        <v>17</v>
      </c>
      <c r="I428">
        <v>0</v>
      </c>
      <c r="J428">
        <v>0</v>
      </c>
      <c r="M428" t="s">
        <v>425</v>
      </c>
      <c r="N428">
        <v>1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 t="s">
        <v>2318</v>
      </c>
      <c r="W428">
        <v>0</v>
      </c>
      <c r="X428">
        <v>0</v>
      </c>
      <c r="Y428">
        <v>0</v>
      </c>
      <c r="Z428">
        <v>0</v>
      </c>
      <c r="AA428">
        <v>0</v>
      </c>
    </row>
    <row r="429" spans="1:27">
      <c r="A429">
        <v>13</v>
      </c>
      <c r="B429" t="s">
        <v>914</v>
      </c>
      <c r="C429" s="586">
        <v>46225</v>
      </c>
      <c r="D429" t="s">
        <v>137</v>
      </c>
      <c r="E429" t="s">
        <v>1109</v>
      </c>
      <c r="F429">
        <v>0</v>
      </c>
      <c r="G429" t="s">
        <v>1110</v>
      </c>
      <c r="H429" t="s">
        <v>258</v>
      </c>
      <c r="I429">
        <v>598537340.65236008</v>
      </c>
      <c r="J429">
        <v>0</v>
      </c>
      <c r="M429" t="s">
        <v>1946</v>
      </c>
      <c r="N429">
        <v>1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 t="s">
        <v>2319</v>
      </c>
      <c r="W429">
        <v>0</v>
      </c>
      <c r="X429">
        <v>0</v>
      </c>
      <c r="Y429">
        <v>598537340.65236008</v>
      </c>
      <c r="Z429">
        <v>0</v>
      </c>
      <c r="AA429">
        <v>0</v>
      </c>
    </row>
    <row r="430" spans="1:27">
      <c r="A430">
        <v>14</v>
      </c>
      <c r="B430" t="s">
        <v>987</v>
      </c>
      <c r="C430" s="586">
        <v>46225</v>
      </c>
      <c r="D430" t="s">
        <v>137</v>
      </c>
      <c r="E430" t="s">
        <v>1105</v>
      </c>
      <c r="F430">
        <v>0</v>
      </c>
      <c r="G430" t="s">
        <v>1106</v>
      </c>
      <c r="H430" t="s">
        <v>17</v>
      </c>
      <c r="I430">
        <v>0</v>
      </c>
      <c r="J430">
        <v>0</v>
      </c>
      <c r="M430" t="s">
        <v>425</v>
      </c>
      <c r="N430">
        <v>1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 t="s">
        <v>2320</v>
      </c>
      <c r="W430">
        <v>0</v>
      </c>
      <c r="X430">
        <v>0</v>
      </c>
      <c r="Y430">
        <v>0</v>
      </c>
      <c r="Z430">
        <v>0</v>
      </c>
      <c r="AA430">
        <v>0</v>
      </c>
    </row>
    <row r="431" spans="1:27">
      <c r="A431">
        <v>14</v>
      </c>
      <c r="B431" t="s">
        <v>987</v>
      </c>
      <c r="C431" s="586">
        <v>46225</v>
      </c>
      <c r="D431" t="s">
        <v>137</v>
      </c>
      <c r="E431" t="s">
        <v>1109</v>
      </c>
      <c r="F431">
        <v>0</v>
      </c>
      <c r="G431" t="s">
        <v>1110</v>
      </c>
      <c r="H431" t="s">
        <v>258</v>
      </c>
      <c r="I431">
        <v>598537340.65236008</v>
      </c>
      <c r="J431">
        <v>0</v>
      </c>
      <c r="M431" t="s">
        <v>1946</v>
      </c>
      <c r="N431">
        <v>1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 t="s">
        <v>2321</v>
      </c>
      <c r="W431">
        <v>0</v>
      </c>
      <c r="X431">
        <v>0</v>
      </c>
      <c r="Y431">
        <v>598537340.65236008</v>
      </c>
      <c r="Z431">
        <v>0</v>
      </c>
      <c r="AA431">
        <v>0</v>
      </c>
    </row>
    <row r="432" spans="1:27">
      <c r="A432">
        <v>15</v>
      </c>
      <c r="B432" t="s">
        <v>988</v>
      </c>
      <c r="C432" s="586">
        <v>46225</v>
      </c>
      <c r="D432" t="s">
        <v>137</v>
      </c>
      <c r="E432" t="s">
        <v>1105</v>
      </c>
      <c r="F432">
        <v>0</v>
      </c>
      <c r="G432" t="s">
        <v>1106</v>
      </c>
      <c r="H432" t="s">
        <v>17</v>
      </c>
      <c r="I432">
        <v>0</v>
      </c>
      <c r="J432">
        <v>0</v>
      </c>
      <c r="M432" t="s">
        <v>425</v>
      </c>
      <c r="N432">
        <v>1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 t="s">
        <v>2322</v>
      </c>
      <c r="W432">
        <v>0</v>
      </c>
      <c r="X432">
        <v>0</v>
      </c>
      <c r="Y432">
        <v>0</v>
      </c>
      <c r="Z432">
        <v>0</v>
      </c>
      <c r="AA432">
        <v>0</v>
      </c>
    </row>
    <row r="433" spans="1:27">
      <c r="A433">
        <v>15</v>
      </c>
      <c r="B433" t="s">
        <v>988</v>
      </c>
      <c r="C433" s="586">
        <v>46225</v>
      </c>
      <c r="D433" t="s">
        <v>137</v>
      </c>
      <c r="E433" t="s">
        <v>1109</v>
      </c>
      <c r="F433">
        <v>0</v>
      </c>
      <c r="G433" t="s">
        <v>1110</v>
      </c>
      <c r="H433" t="s">
        <v>258</v>
      </c>
      <c r="I433">
        <v>598537340.65236008</v>
      </c>
      <c r="J433">
        <v>0</v>
      </c>
      <c r="M433" t="s">
        <v>1946</v>
      </c>
      <c r="N433">
        <v>1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 t="s">
        <v>2323</v>
      </c>
      <c r="W433">
        <v>0</v>
      </c>
      <c r="X433">
        <v>0</v>
      </c>
      <c r="Y433">
        <v>598537340.65236008</v>
      </c>
      <c r="Z433">
        <v>0</v>
      </c>
      <c r="AA433">
        <v>0</v>
      </c>
    </row>
    <row r="434" spans="1:27">
      <c r="A434">
        <v>16</v>
      </c>
      <c r="B434" t="s">
        <v>989</v>
      </c>
      <c r="C434" s="586">
        <v>46225</v>
      </c>
      <c r="D434" t="s">
        <v>137</v>
      </c>
      <c r="E434" t="s">
        <v>1105</v>
      </c>
      <c r="F434">
        <v>0</v>
      </c>
      <c r="G434" t="s">
        <v>1106</v>
      </c>
      <c r="H434" t="s">
        <v>17</v>
      </c>
      <c r="I434">
        <v>0</v>
      </c>
      <c r="J434">
        <v>0</v>
      </c>
      <c r="M434" t="s">
        <v>425</v>
      </c>
      <c r="N434">
        <v>1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 t="s">
        <v>2324</v>
      </c>
      <c r="W434">
        <v>0</v>
      </c>
      <c r="X434">
        <v>0</v>
      </c>
      <c r="Y434">
        <v>0</v>
      </c>
      <c r="Z434">
        <v>0</v>
      </c>
      <c r="AA434">
        <v>0</v>
      </c>
    </row>
    <row r="435" spans="1:27">
      <c r="A435">
        <v>16</v>
      </c>
      <c r="B435" t="s">
        <v>989</v>
      </c>
      <c r="C435" s="586">
        <v>46225</v>
      </c>
      <c r="D435" t="s">
        <v>137</v>
      </c>
      <c r="E435" t="s">
        <v>1109</v>
      </c>
      <c r="F435">
        <v>0</v>
      </c>
      <c r="G435" t="s">
        <v>1110</v>
      </c>
      <c r="H435" t="s">
        <v>258</v>
      </c>
      <c r="I435">
        <v>804164326.50235999</v>
      </c>
      <c r="J435">
        <v>0</v>
      </c>
      <c r="M435" t="s">
        <v>1946</v>
      </c>
      <c r="N435">
        <v>1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 t="s">
        <v>2325</v>
      </c>
      <c r="W435">
        <v>0</v>
      </c>
      <c r="X435">
        <v>0</v>
      </c>
      <c r="Y435">
        <v>804164326.50235999</v>
      </c>
      <c r="Z435">
        <v>0</v>
      </c>
      <c r="AA435">
        <v>0</v>
      </c>
    </row>
    <row r="436" spans="1:27">
      <c r="A436">
        <v>23</v>
      </c>
      <c r="B436" t="s">
        <v>136</v>
      </c>
      <c r="C436" s="586">
        <v>46225</v>
      </c>
      <c r="D436" t="s">
        <v>137</v>
      </c>
      <c r="E436" t="s">
        <v>1313</v>
      </c>
      <c r="F436">
        <v>3</v>
      </c>
      <c r="G436" t="s">
        <v>6</v>
      </c>
      <c r="H436" t="s">
        <v>86</v>
      </c>
      <c r="I436">
        <v>611.40000000000009</v>
      </c>
      <c r="J436">
        <v>12</v>
      </c>
      <c r="M436" t="s">
        <v>2078</v>
      </c>
      <c r="N436">
        <v>1</v>
      </c>
      <c r="O436">
        <v>0</v>
      </c>
      <c r="P436">
        <v>0</v>
      </c>
      <c r="Q436">
        <v>0</v>
      </c>
      <c r="R436">
        <v>0</v>
      </c>
      <c r="S436">
        <v>3</v>
      </c>
      <c r="T436">
        <v>1834.2000000000003</v>
      </c>
      <c r="U436">
        <v>1834.2000000000003</v>
      </c>
      <c r="V436" t="s">
        <v>2920</v>
      </c>
      <c r="W436">
        <v>3</v>
      </c>
      <c r="X436">
        <v>0</v>
      </c>
      <c r="Y436">
        <v>611.40000000000009</v>
      </c>
      <c r="Z436">
        <v>0</v>
      </c>
      <c r="AA436">
        <v>0</v>
      </c>
    </row>
    <row r="437" spans="1:27">
      <c r="A437">
        <v>23</v>
      </c>
      <c r="B437" t="s">
        <v>136</v>
      </c>
      <c r="C437" s="586">
        <v>46225</v>
      </c>
      <c r="D437" t="s">
        <v>137</v>
      </c>
      <c r="E437" t="s">
        <v>1218</v>
      </c>
      <c r="F437">
        <v>1</v>
      </c>
      <c r="G437" t="s">
        <v>6</v>
      </c>
      <c r="H437" t="s">
        <v>99</v>
      </c>
      <c r="I437">
        <v>850</v>
      </c>
      <c r="J437">
        <v>15</v>
      </c>
      <c r="M437" t="s">
        <v>2039</v>
      </c>
      <c r="N437">
        <v>1</v>
      </c>
      <c r="O437">
        <v>0</v>
      </c>
      <c r="P437">
        <v>0</v>
      </c>
      <c r="Q437">
        <v>0</v>
      </c>
      <c r="R437">
        <v>0</v>
      </c>
      <c r="S437">
        <v>1</v>
      </c>
      <c r="T437">
        <v>850</v>
      </c>
      <c r="U437">
        <v>850</v>
      </c>
      <c r="V437" t="s">
        <v>2326</v>
      </c>
      <c r="W437">
        <v>1</v>
      </c>
      <c r="X437">
        <v>0</v>
      </c>
      <c r="Y437">
        <v>850</v>
      </c>
      <c r="Z437">
        <v>0</v>
      </c>
      <c r="AA437">
        <v>0</v>
      </c>
    </row>
    <row r="438" spans="1:27">
      <c r="A438">
        <v>23</v>
      </c>
      <c r="B438" t="s">
        <v>136</v>
      </c>
      <c r="C438" s="586">
        <v>46225</v>
      </c>
      <c r="D438" t="s">
        <v>137</v>
      </c>
      <c r="E438" t="s">
        <v>1105</v>
      </c>
      <c r="F438">
        <v>0</v>
      </c>
      <c r="G438" t="s">
        <v>1106</v>
      </c>
      <c r="H438" t="s">
        <v>17</v>
      </c>
      <c r="I438">
        <v>0</v>
      </c>
      <c r="J438">
        <v>0</v>
      </c>
      <c r="M438" t="s">
        <v>425</v>
      </c>
      <c r="N438">
        <v>1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 t="s">
        <v>2327</v>
      </c>
      <c r="W438">
        <v>0</v>
      </c>
      <c r="X438">
        <v>0</v>
      </c>
      <c r="Y438">
        <v>0</v>
      </c>
      <c r="Z438">
        <v>0</v>
      </c>
      <c r="AA438">
        <v>0</v>
      </c>
    </row>
    <row r="439" spans="1:27">
      <c r="A439">
        <v>23</v>
      </c>
      <c r="B439" t="s">
        <v>136</v>
      </c>
      <c r="C439" s="586">
        <v>46225</v>
      </c>
      <c r="D439" t="s">
        <v>137</v>
      </c>
      <c r="E439" t="s">
        <v>1109</v>
      </c>
      <c r="F439">
        <v>2684.2000000000003</v>
      </c>
      <c r="G439" t="s">
        <v>1110</v>
      </c>
      <c r="H439" t="s">
        <v>258</v>
      </c>
      <c r="I439">
        <v>959106694.38313305</v>
      </c>
      <c r="J439">
        <v>0</v>
      </c>
      <c r="M439" t="s">
        <v>1946</v>
      </c>
      <c r="N439">
        <v>1</v>
      </c>
      <c r="O439">
        <v>0</v>
      </c>
      <c r="P439">
        <v>0</v>
      </c>
      <c r="Q439">
        <v>0</v>
      </c>
      <c r="R439">
        <v>0</v>
      </c>
      <c r="S439">
        <v>2684.2000000000003</v>
      </c>
      <c r="T439">
        <v>2574434189063.2061</v>
      </c>
      <c r="U439">
        <v>2574434189063.2061</v>
      </c>
      <c r="V439" t="s">
        <v>2328</v>
      </c>
      <c r="W439">
        <v>2684.2000000000003</v>
      </c>
      <c r="X439">
        <v>0</v>
      </c>
      <c r="Y439">
        <v>959106694.38313305</v>
      </c>
      <c r="Z439">
        <v>0</v>
      </c>
      <c r="AA439">
        <v>0</v>
      </c>
    </row>
    <row r="440" spans="1:27">
      <c r="A440">
        <v>24</v>
      </c>
      <c r="B440" t="s">
        <v>807</v>
      </c>
      <c r="C440" s="586">
        <v>46225</v>
      </c>
      <c r="D440" t="s">
        <v>137</v>
      </c>
      <c r="E440" t="s">
        <v>1105</v>
      </c>
      <c r="F440">
        <v>0</v>
      </c>
      <c r="G440" t="s">
        <v>1106</v>
      </c>
      <c r="H440" t="s">
        <v>17</v>
      </c>
      <c r="I440">
        <v>0</v>
      </c>
      <c r="J440">
        <v>0</v>
      </c>
      <c r="M440" t="s">
        <v>425</v>
      </c>
      <c r="N440">
        <v>1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 t="s">
        <v>2329</v>
      </c>
      <c r="W440">
        <v>0</v>
      </c>
      <c r="X440">
        <v>0</v>
      </c>
      <c r="Y440">
        <v>0</v>
      </c>
      <c r="Z440">
        <v>0</v>
      </c>
      <c r="AA440">
        <v>0</v>
      </c>
    </row>
    <row r="441" spans="1:27">
      <c r="A441">
        <v>24</v>
      </c>
      <c r="B441" t="s">
        <v>807</v>
      </c>
      <c r="C441" s="586">
        <v>46225</v>
      </c>
      <c r="D441" t="s">
        <v>137</v>
      </c>
      <c r="E441" t="s">
        <v>1190</v>
      </c>
      <c r="F441">
        <v>1</v>
      </c>
      <c r="G441" t="s">
        <v>1191</v>
      </c>
      <c r="H441" t="s">
        <v>19</v>
      </c>
      <c r="I441">
        <v>8900</v>
      </c>
      <c r="J441">
        <v>15</v>
      </c>
      <c r="M441" t="s">
        <v>2015</v>
      </c>
      <c r="N441">
        <v>1</v>
      </c>
      <c r="O441">
        <v>0</v>
      </c>
      <c r="P441">
        <v>0</v>
      </c>
      <c r="Q441">
        <v>0</v>
      </c>
      <c r="R441">
        <v>0</v>
      </c>
      <c r="S441">
        <v>1</v>
      </c>
      <c r="T441">
        <v>8900</v>
      </c>
      <c r="U441">
        <v>8900</v>
      </c>
      <c r="V441" t="s">
        <v>2330</v>
      </c>
      <c r="W441">
        <v>1</v>
      </c>
      <c r="X441">
        <v>0</v>
      </c>
      <c r="Y441">
        <v>8900</v>
      </c>
      <c r="Z441">
        <v>0</v>
      </c>
      <c r="AA441">
        <v>0</v>
      </c>
    </row>
    <row r="442" spans="1:27">
      <c r="A442">
        <v>24</v>
      </c>
      <c r="B442" t="s">
        <v>807</v>
      </c>
      <c r="C442" s="586">
        <v>46225</v>
      </c>
      <c r="D442" t="s">
        <v>137</v>
      </c>
      <c r="E442" t="s">
        <v>1109</v>
      </c>
      <c r="F442">
        <v>8900</v>
      </c>
      <c r="G442" t="s">
        <v>1110</v>
      </c>
      <c r="H442" t="s">
        <v>258</v>
      </c>
      <c r="I442">
        <v>959175103.98313296</v>
      </c>
      <c r="J442">
        <v>0</v>
      </c>
      <c r="M442" t="s">
        <v>1946</v>
      </c>
      <c r="N442">
        <v>1</v>
      </c>
      <c r="O442">
        <v>0</v>
      </c>
      <c r="P442">
        <v>0</v>
      </c>
      <c r="Q442">
        <v>0</v>
      </c>
      <c r="R442">
        <v>0</v>
      </c>
      <c r="S442">
        <v>8900</v>
      </c>
      <c r="T442">
        <v>8536658425449.8838</v>
      </c>
      <c r="U442">
        <v>8536658425449.8838</v>
      </c>
      <c r="V442" t="s">
        <v>2331</v>
      </c>
      <c r="W442">
        <v>8900</v>
      </c>
      <c r="X442">
        <v>0</v>
      </c>
      <c r="Y442">
        <v>959175103.98313296</v>
      </c>
      <c r="Z442">
        <v>0</v>
      </c>
      <c r="AA442">
        <v>0</v>
      </c>
    </row>
    <row r="443" spans="1:27">
      <c r="A443">
        <v>25</v>
      </c>
      <c r="B443" t="s">
        <v>169</v>
      </c>
      <c r="C443" s="586">
        <v>46225</v>
      </c>
      <c r="D443" t="s">
        <v>137</v>
      </c>
      <c r="E443" t="s">
        <v>1105</v>
      </c>
      <c r="F443">
        <v>0</v>
      </c>
      <c r="G443" t="s">
        <v>1106</v>
      </c>
      <c r="H443" t="s">
        <v>17</v>
      </c>
      <c r="I443">
        <v>0</v>
      </c>
      <c r="J443">
        <v>0</v>
      </c>
      <c r="M443" t="s">
        <v>425</v>
      </c>
      <c r="N443">
        <v>1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 t="s">
        <v>2332</v>
      </c>
      <c r="W443">
        <v>0</v>
      </c>
      <c r="X443">
        <v>0</v>
      </c>
      <c r="Y443">
        <v>0</v>
      </c>
      <c r="Z443">
        <v>0</v>
      </c>
      <c r="AA443">
        <v>0</v>
      </c>
    </row>
    <row r="444" spans="1:27">
      <c r="A444">
        <v>25</v>
      </c>
      <c r="B444" t="s">
        <v>169</v>
      </c>
      <c r="C444" s="586">
        <v>46225</v>
      </c>
      <c r="D444" t="s">
        <v>137</v>
      </c>
      <c r="E444" t="s">
        <v>1109</v>
      </c>
      <c r="F444">
        <v>0</v>
      </c>
      <c r="G444" t="s">
        <v>1110</v>
      </c>
      <c r="H444" t="s">
        <v>258</v>
      </c>
      <c r="I444">
        <v>959175103.98313296</v>
      </c>
      <c r="J444">
        <v>0</v>
      </c>
      <c r="M444" t="s">
        <v>1946</v>
      </c>
      <c r="N444">
        <v>1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 t="s">
        <v>2333</v>
      </c>
      <c r="W444">
        <v>0</v>
      </c>
      <c r="X444">
        <v>0</v>
      </c>
      <c r="Y444">
        <v>959175103.98313296</v>
      </c>
      <c r="Z444">
        <v>0</v>
      </c>
      <c r="AA444">
        <v>0</v>
      </c>
    </row>
    <row r="445" spans="1:27">
      <c r="A445">
        <v>26</v>
      </c>
      <c r="B445" t="s">
        <v>811</v>
      </c>
      <c r="C445" s="586">
        <v>46225</v>
      </c>
      <c r="D445" t="s">
        <v>137</v>
      </c>
      <c r="E445" t="s">
        <v>1105</v>
      </c>
      <c r="F445">
        <v>0</v>
      </c>
      <c r="G445" t="s">
        <v>1106</v>
      </c>
      <c r="H445" t="s">
        <v>17</v>
      </c>
      <c r="I445">
        <v>0</v>
      </c>
      <c r="J445">
        <v>0</v>
      </c>
      <c r="M445" t="s">
        <v>425</v>
      </c>
      <c r="N445">
        <v>1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 t="s">
        <v>2921</v>
      </c>
      <c r="W445">
        <v>0</v>
      </c>
      <c r="X445">
        <v>0</v>
      </c>
      <c r="Y445">
        <v>0</v>
      </c>
      <c r="Z445">
        <v>0</v>
      </c>
      <c r="AA445">
        <v>0</v>
      </c>
    </row>
    <row r="446" spans="1:27">
      <c r="A446">
        <v>26</v>
      </c>
      <c r="B446" t="s">
        <v>811</v>
      </c>
      <c r="C446" s="586">
        <v>46225</v>
      </c>
      <c r="D446" t="s">
        <v>137</v>
      </c>
      <c r="E446" t="s">
        <v>1190</v>
      </c>
      <c r="F446">
        <v>11</v>
      </c>
      <c r="G446" t="s">
        <v>1191</v>
      </c>
      <c r="H446" t="s">
        <v>19</v>
      </c>
      <c r="I446">
        <v>8500</v>
      </c>
      <c r="J446">
        <v>15</v>
      </c>
      <c r="M446" t="s">
        <v>2015</v>
      </c>
      <c r="N446">
        <v>1</v>
      </c>
      <c r="O446">
        <v>0</v>
      </c>
      <c r="P446">
        <v>0</v>
      </c>
      <c r="Q446">
        <v>0</v>
      </c>
      <c r="R446">
        <v>0</v>
      </c>
      <c r="S446">
        <v>11</v>
      </c>
      <c r="T446">
        <v>93500</v>
      </c>
      <c r="U446">
        <v>93500</v>
      </c>
      <c r="V446" t="s">
        <v>2922</v>
      </c>
      <c r="W446">
        <v>11</v>
      </c>
      <c r="X446">
        <v>0</v>
      </c>
      <c r="Y446">
        <v>8500</v>
      </c>
      <c r="Z446">
        <v>0</v>
      </c>
      <c r="AA446">
        <v>0</v>
      </c>
    </row>
    <row r="447" spans="1:27">
      <c r="A447">
        <v>26</v>
      </c>
      <c r="B447" t="s">
        <v>811</v>
      </c>
      <c r="C447" s="586">
        <v>46225</v>
      </c>
      <c r="D447" t="s">
        <v>137</v>
      </c>
      <c r="E447" t="s">
        <v>1109</v>
      </c>
      <c r="F447">
        <v>93500</v>
      </c>
      <c r="G447" t="s">
        <v>1110</v>
      </c>
      <c r="H447" t="s">
        <v>258</v>
      </c>
      <c r="I447">
        <v>955375103.98313296</v>
      </c>
      <c r="J447">
        <v>0</v>
      </c>
      <c r="M447" t="s">
        <v>1946</v>
      </c>
      <c r="N447">
        <v>1</v>
      </c>
      <c r="O447">
        <v>0</v>
      </c>
      <c r="P447">
        <v>0</v>
      </c>
      <c r="Q447">
        <v>0</v>
      </c>
      <c r="R447">
        <v>0</v>
      </c>
      <c r="S447">
        <v>93500</v>
      </c>
      <c r="T447">
        <v>89327572222422.938</v>
      </c>
      <c r="U447">
        <v>89327572222422.938</v>
      </c>
      <c r="V447" t="s">
        <v>2923</v>
      </c>
      <c r="W447">
        <v>93500</v>
      </c>
      <c r="X447">
        <v>0</v>
      </c>
      <c r="Y447">
        <v>955375103.98313296</v>
      </c>
      <c r="Z447">
        <v>0</v>
      </c>
      <c r="AA447">
        <v>0</v>
      </c>
    </row>
    <row r="448" spans="1:27">
      <c r="A448">
        <v>28</v>
      </c>
      <c r="B448" t="s">
        <v>915</v>
      </c>
      <c r="C448" s="586">
        <v>46225</v>
      </c>
      <c r="D448" t="s">
        <v>137</v>
      </c>
      <c r="E448" t="s">
        <v>1281</v>
      </c>
      <c r="F448">
        <v>3</v>
      </c>
      <c r="G448" t="s">
        <v>1123</v>
      </c>
      <c r="H448" t="s">
        <v>86</v>
      </c>
      <c r="I448">
        <v>630</v>
      </c>
      <c r="J448">
        <v>10</v>
      </c>
      <c r="M448" t="s">
        <v>1996</v>
      </c>
      <c r="N448">
        <v>1</v>
      </c>
      <c r="O448">
        <v>0</v>
      </c>
      <c r="P448">
        <v>0</v>
      </c>
      <c r="Q448">
        <v>0</v>
      </c>
      <c r="R448">
        <v>0</v>
      </c>
      <c r="S448">
        <v>3</v>
      </c>
      <c r="T448">
        <v>1890</v>
      </c>
      <c r="U448">
        <v>1890</v>
      </c>
      <c r="V448" t="s">
        <v>2334</v>
      </c>
      <c r="W448">
        <v>3</v>
      </c>
      <c r="X448">
        <v>0</v>
      </c>
      <c r="Y448">
        <v>630</v>
      </c>
      <c r="Z448">
        <v>0</v>
      </c>
      <c r="AA448">
        <v>0</v>
      </c>
    </row>
    <row r="449" spans="1:27">
      <c r="A449">
        <v>28</v>
      </c>
      <c r="B449" t="s">
        <v>915</v>
      </c>
      <c r="C449" s="586">
        <v>46225</v>
      </c>
      <c r="D449" t="s">
        <v>137</v>
      </c>
      <c r="E449" t="s">
        <v>1105</v>
      </c>
      <c r="F449">
        <v>0</v>
      </c>
      <c r="G449" t="s">
        <v>1106</v>
      </c>
      <c r="H449" t="s">
        <v>17</v>
      </c>
      <c r="I449">
        <v>0</v>
      </c>
      <c r="J449">
        <v>0</v>
      </c>
      <c r="M449" t="s">
        <v>425</v>
      </c>
      <c r="N449">
        <v>1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 t="s">
        <v>2335</v>
      </c>
      <c r="W449">
        <v>0</v>
      </c>
      <c r="X449">
        <v>0</v>
      </c>
      <c r="Y449">
        <v>0</v>
      </c>
      <c r="Z449">
        <v>0</v>
      </c>
      <c r="AA449">
        <v>0</v>
      </c>
    </row>
    <row r="450" spans="1:27">
      <c r="A450">
        <v>28</v>
      </c>
      <c r="B450" t="s">
        <v>915</v>
      </c>
      <c r="C450" s="586">
        <v>46225</v>
      </c>
      <c r="D450" t="s">
        <v>137</v>
      </c>
      <c r="E450" t="s">
        <v>1109</v>
      </c>
      <c r="F450">
        <v>1890</v>
      </c>
      <c r="G450" t="s">
        <v>1110</v>
      </c>
      <c r="H450" t="s">
        <v>258</v>
      </c>
      <c r="I450">
        <v>959105944.38313305</v>
      </c>
      <c r="J450">
        <v>0</v>
      </c>
      <c r="M450" t="s">
        <v>1946</v>
      </c>
      <c r="N450">
        <v>1</v>
      </c>
      <c r="O450">
        <v>0</v>
      </c>
      <c r="P450">
        <v>0</v>
      </c>
      <c r="Q450">
        <v>0</v>
      </c>
      <c r="R450">
        <v>0</v>
      </c>
      <c r="S450">
        <v>1890</v>
      </c>
      <c r="T450">
        <v>1812710234884.1216</v>
      </c>
      <c r="U450">
        <v>1812710234884.1216</v>
      </c>
      <c r="V450" t="s">
        <v>2336</v>
      </c>
      <c r="W450">
        <v>1890</v>
      </c>
      <c r="X450">
        <v>0</v>
      </c>
      <c r="Y450">
        <v>959105944.38313305</v>
      </c>
      <c r="Z450">
        <v>0</v>
      </c>
      <c r="AA450">
        <v>0</v>
      </c>
    </row>
    <row r="451" spans="1:27">
      <c r="A451">
        <v>31</v>
      </c>
      <c r="B451" t="s">
        <v>1546</v>
      </c>
      <c r="C451" s="586">
        <v>46225</v>
      </c>
      <c r="D451" t="s">
        <v>137</v>
      </c>
      <c r="E451" t="s">
        <v>1105</v>
      </c>
      <c r="F451">
        <v>0</v>
      </c>
      <c r="G451" t="s">
        <v>1106</v>
      </c>
      <c r="H451" t="s">
        <v>17</v>
      </c>
      <c r="I451">
        <v>0</v>
      </c>
      <c r="J451">
        <v>0</v>
      </c>
      <c r="M451" t="s">
        <v>425</v>
      </c>
      <c r="N451">
        <v>1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 t="s">
        <v>2337</v>
      </c>
      <c r="W451">
        <v>0</v>
      </c>
      <c r="X451">
        <v>0</v>
      </c>
      <c r="Y451">
        <v>0</v>
      </c>
      <c r="Z451">
        <v>0</v>
      </c>
      <c r="AA451">
        <v>0</v>
      </c>
    </row>
    <row r="452" spans="1:27">
      <c r="A452">
        <v>31</v>
      </c>
      <c r="B452" t="s">
        <v>1546</v>
      </c>
      <c r="C452" s="586">
        <v>46225</v>
      </c>
      <c r="D452" t="s">
        <v>137</v>
      </c>
      <c r="E452" t="s">
        <v>1109</v>
      </c>
      <c r="F452">
        <v>0</v>
      </c>
      <c r="G452" t="s">
        <v>1110</v>
      </c>
      <c r="H452" t="s">
        <v>258</v>
      </c>
      <c r="I452">
        <v>959175103.98313296</v>
      </c>
      <c r="J452">
        <v>0</v>
      </c>
      <c r="M452" t="s">
        <v>1946</v>
      </c>
      <c r="N452">
        <v>1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 t="s">
        <v>2338</v>
      </c>
      <c r="W452">
        <v>0</v>
      </c>
      <c r="X452">
        <v>0</v>
      </c>
      <c r="Y452">
        <v>959175103.98313296</v>
      </c>
      <c r="Z452">
        <v>0</v>
      </c>
      <c r="AA452">
        <v>0</v>
      </c>
    </row>
    <row r="453" spans="1:27">
      <c r="A453">
        <v>32</v>
      </c>
      <c r="B453" t="s">
        <v>921</v>
      </c>
      <c r="C453" s="586">
        <v>46225</v>
      </c>
      <c r="D453" t="s">
        <v>137</v>
      </c>
      <c r="E453" t="s">
        <v>1105</v>
      </c>
      <c r="F453">
        <v>0</v>
      </c>
      <c r="G453" t="s">
        <v>1106</v>
      </c>
      <c r="H453" t="s">
        <v>17</v>
      </c>
      <c r="I453">
        <v>0</v>
      </c>
      <c r="J453">
        <v>0</v>
      </c>
      <c r="M453" t="s">
        <v>425</v>
      </c>
      <c r="N453">
        <v>1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 t="s">
        <v>2339</v>
      </c>
      <c r="W453">
        <v>0</v>
      </c>
      <c r="X453">
        <v>0</v>
      </c>
      <c r="Y453">
        <v>0</v>
      </c>
      <c r="Z453">
        <v>0</v>
      </c>
      <c r="AA453">
        <v>0</v>
      </c>
    </row>
    <row r="454" spans="1:27">
      <c r="A454">
        <v>32</v>
      </c>
      <c r="B454" t="s">
        <v>921</v>
      </c>
      <c r="C454" s="586">
        <v>46225</v>
      </c>
      <c r="D454" t="s">
        <v>137</v>
      </c>
      <c r="E454" t="s">
        <v>1109</v>
      </c>
      <c r="F454">
        <v>0</v>
      </c>
      <c r="G454" t="s">
        <v>1110</v>
      </c>
      <c r="H454" t="s">
        <v>258</v>
      </c>
      <c r="I454">
        <v>959175103.98313296</v>
      </c>
      <c r="J454">
        <v>0</v>
      </c>
      <c r="M454" t="s">
        <v>1946</v>
      </c>
      <c r="N454">
        <v>1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 t="s">
        <v>2340</v>
      </c>
      <c r="W454">
        <v>0</v>
      </c>
      <c r="X454">
        <v>0</v>
      </c>
      <c r="Y454">
        <v>959175103.98313296</v>
      </c>
      <c r="Z454">
        <v>0</v>
      </c>
      <c r="AA454">
        <v>0</v>
      </c>
    </row>
    <row r="455" spans="1:27">
      <c r="A455">
        <v>33</v>
      </c>
      <c r="B455" t="s">
        <v>407</v>
      </c>
      <c r="C455" s="586">
        <v>46225</v>
      </c>
      <c r="D455" t="s">
        <v>137</v>
      </c>
      <c r="E455" t="s">
        <v>1105</v>
      </c>
      <c r="F455">
        <v>0</v>
      </c>
      <c r="G455" t="s">
        <v>1106</v>
      </c>
      <c r="H455" t="s">
        <v>17</v>
      </c>
      <c r="I455">
        <v>0</v>
      </c>
      <c r="J455">
        <v>0</v>
      </c>
      <c r="M455" t="s">
        <v>425</v>
      </c>
      <c r="N455">
        <v>1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 t="s">
        <v>2341</v>
      </c>
      <c r="W455">
        <v>0</v>
      </c>
      <c r="X455">
        <v>0</v>
      </c>
      <c r="Y455">
        <v>0</v>
      </c>
      <c r="Z455">
        <v>0</v>
      </c>
      <c r="AA455">
        <v>0</v>
      </c>
    </row>
    <row r="456" spans="1:27">
      <c r="A456">
        <v>33</v>
      </c>
      <c r="B456" t="s">
        <v>407</v>
      </c>
      <c r="C456" s="586">
        <v>46225</v>
      </c>
      <c r="D456" t="s">
        <v>137</v>
      </c>
      <c r="E456" t="s">
        <v>1109</v>
      </c>
      <c r="F456">
        <v>0</v>
      </c>
      <c r="G456" t="s">
        <v>1110</v>
      </c>
      <c r="H456" t="s">
        <v>258</v>
      </c>
      <c r="I456">
        <v>959175103.98313296</v>
      </c>
      <c r="J456">
        <v>0</v>
      </c>
      <c r="M456" t="s">
        <v>1946</v>
      </c>
      <c r="N456">
        <v>1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 t="s">
        <v>2342</v>
      </c>
      <c r="W456">
        <v>0</v>
      </c>
      <c r="X456">
        <v>0</v>
      </c>
      <c r="Y456">
        <v>959175103.98313296</v>
      </c>
      <c r="Z456">
        <v>0</v>
      </c>
      <c r="AA456">
        <v>0</v>
      </c>
    </row>
    <row r="457" spans="1:27">
      <c r="A457">
        <v>34</v>
      </c>
      <c r="B457" t="s">
        <v>922</v>
      </c>
      <c r="C457" s="586">
        <v>46225</v>
      </c>
      <c r="D457" t="s">
        <v>137</v>
      </c>
      <c r="E457" t="s">
        <v>1105</v>
      </c>
      <c r="F457">
        <v>0</v>
      </c>
      <c r="G457" t="s">
        <v>1106</v>
      </c>
      <c r="H457" t="s">
        <v>17</v>
      </c>
      <c r="I457">
        <v>0</v>
      </c>
      <c r="J457">
        <v>0</v>
      </c>
      <c r="M457" t="s">
        <v>425</v>
      </c>
      <c r="N457">
        <v>1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 t="s">
        <v>2343</v>
      </c>
      <c r="W457">
        <v>0</v>
      </c>
      <c r="X457">
        <v>0</v>
      </c>
      <c r="Y457">
        <v>0</v>
      </c>
      <c r="Z457">
        <v>0</v>
      </c>
      <c r="AA457">
        <v>0</v>
      </c>
    </row>
    <row r="458" spans="1:27">
      <c r="A458">
        <v>34</v>
      </c>
      <c r="B458" t="s">
        <v>922</v>
      </c>
      <c r="C458" s="586">
        <v>46225</v>
      </c>
      <c r="D458" t="s">
        <v>137</v>
      </c>
      <c r="E458" t="s">
        <v>1109</v>
      </c>
      <c r="F458">
        <v>0</v>
      </c>
      <c r="G458" t="s">
        <v>1110</v>
      </c>
      <c r="H458" t="s">
        <v>258</v>
      </c>
      <c r="I458">
        <v>959175103.98313296</v>
      </c>
      <c r="J458">
        <v>0</v>
      </c>
      <c r="M458" t="s">
        <v>1946</v>
      </c>
      <c r="N458">
        <v>1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 t="s">
        <v>2344</v>
      </c>
      <c r="W458">
        <v>0</v>
      </c>
      <c r="X458">
        <v>0</v>
      </c>
      <c r="Y458">
        <v>959175103.98313296</v>
      </c>
      <c r="Z458">
        <v>0</v>
      </c>
      <c r="AA458">
        <v>0</v>
      </c>
    </row>
    <row r="459" spans="1:27">
      <c r="A459">
        <v>35</v>
      </c>
      <c r="B459" t="s">
        <v>816</v>
      </c>
      <c r="C459" s="586">
        <v>46225</v>
      </c>
      <c r="D459" t="s">
        <v>137</v>
      </c>
      <c r="E459" t="s">
        <v>1105</v>
      </c>
      <c r="F459">
        <v>0</v>
      </c>
      <c r="G459" t="s">
        <v>1106</v>
      </c>
      <c r="H459" t="s">
        <v>17</v>
      </c>
      <c r="I459">
        <v>0</v>
      </c>
      <c r="J459">
        <v>0</v>
      </c>
      <c r="M459" t="s">
        <v>425</v>
      </c>
      <c r="N459">
        <v>1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 t="s">
        <v>2345</v>
      </c>
      <c r="W459">
        <v>0</v>
      </c>
      <c r="X459">
        <v>0</v>
      </c>
      <c r="Y459">
        <v>0</v>
      </c>
      <c r="Z459">
        <v>0</v>
      </c>
      <c r="AA459">
        <v>0</v>
      </c>
    </row>
    <row r="460" spans="1:27">
      <c r="A460">
        <v>35</v>
      </c>
      <c r="B460" t="s">
        <v>816</v>
      </c>
      <c r="C460" s="586">
        <v>46225</v>
      </c>
      <c r="D460" t="s">
        <v>137</v>
      </c>
      <c r="E460" t="s">
        <v>1109</v>
      </c>
      <c r="F460">
        <v>0</v>
      </c>
      <c r="G460" t="s">
        <v>1110</v>
      </c>
      <c r="H460" t="s">
        <v>258</v>
      </c>
      <c r="I460">
        <v>959175103.98313296</v>
      </c>
      <c r="J460">
        <v>0</v>
      </c>
      <c r="M460" t="s">
        <v>1946</v>
      </c>
      <c r="N460">
        <v>1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 t="s">
        <v>2346</v>
      </c>
      <c r="W460">
        <v>0</v>
      </c>
      <c r="X460">
        <v>0</v>
      </c>
      <c r="Y460">
        <v>959175103.98313296</v>
      </c>
      <c r="Z460">
        <v>0</v>
      </c>
      <c r="AA460">
        <v>0</v>
      </c>
    </row>
    <row r="461" spans="1:27">
      <c r="A461">
        <v>36</v>
      </c>
      <c r="B461" t="s">
        <v>442</v>
      </c>
      <c r="C461" s="586">
        <v>46225</v>
      </c>
      <c r="D461" t="s">
        <v>137</v>
      </c>
      <c r="E461" t="s">
        <v>1105</v>
      </c>
      <c r="F461">
        <v>0</v>
      </c>
      <c r="G461" t="s">
        <v>1106</v>
      </c>
      <c r="H461" t="s">
        <v>17</v>
      </c>
      <c r="I461">
        <v>0</v>
      </c>
      <c r="J461">
        <v>0</v>
      </c>
      <c r="M461" t="s">
        <v>425</v>
      </c>
      <c r="N461">
        <v>1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 t="s">
        <v>2347</v>
      </c>
      <c r="W461">
        <v>0</v>
      </c>
      <c r="X461">
        <v>0</v>
      </c>
      <c r="Y461">
        <v>0</v>
      </c>
      <c r="Z461">
        <v>0</v>
      </c>
      <c r="AA461">
        <v>0</v>
      </c>
    </row>
    <row r="462" spans="1:27">
      <c r="A462">
        <v>36</v>
      </c>
      <c r="B462" t="s">
        <v>442</v>
      </c>
      <c r="C462" s="586">
        <v>46225</v>
      </c>
      <c r="D462" t="s">
        <v>137</v>
      </c>
      <c r="E462" t="s">
        <v>1109</v>
      </c>
      <c r="F462">
        <v>0</v>
      </c>
      <c r="G462" t="s">
        <v>1110</v>
      </c>
      <c r="H462" t="s">
        <v>258</v>
      </c>
      <c r="I462">
        <v>959175103.98313296</v>
      </c>
      <c r="J462">
        <v>0</v>
      </c>
      <c r="M462" t="s">
        <v>1946</v>
      </c>
      <c r="N462">
        <v>1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 t="s">
        <v>2348</v>
      </c>
      <c r="W462">
        <v>0</v>
      </c>
      <c r="X462">
        <v>0</v>
      </c>
      <c r="Y462">
        <v>959175103.98313296</v>
      </c>
      <c r="Z462">
        <v>0</v>
      </c>
      <c r="AA462">
        <v>0</v>
      </c>
    </row>
    <row r="463" spans="1:27">
      <c r="A463">
        <v>37</v>
      </c>
      <c r="B463" t="s">
        <v>121</v>
      </c>
      <c r="C463" s="586">
        <v>46225</v>
      </c>
      <c r="D463" t="s">
        <v>137</v>
      </c>
      <c r="E463" t="s">
        <v>1105</v>
      </c>
      <c r="F463">
        <v>0</v>
      </c>
      <c r="G463" t="s">
        <v>1106</v>
      </c>
      <c r="H463" t="s">
        <v>17</v>
      </c>
      <c r="I463">
        <v>0</v>
      </c>
      <c r="J463">
        <v>0</v>
      </c>
      <c r="M463" t="s">
        <v>425</v>
      </c>
      <c r="N463">
        <v>1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 t="s">
        <v>2349</v>
      </c>
      <c r="W463">
        <v>0</v>
      </c>
      <c r="X463">
        <v>0</v>
      </c>
      <c r="Y463">
        <v>0</v>
      </c>
      <c r="Z463">
        <v>0</v>
      </c>
      <c r="AA463">
        <v>0</v>
      </c>
    </row>
    <row r="464" spans="1:27">
      <c r="A464">
        <v>37</v>
      </c>
      <c r="B464" t="s">
        <v>121</v>
      </c>
      <c r="C464" s="586">
        <v>46225</v>
      </c>
      <c r="D464" t="s">
        <v>137</v>
      </c>
      <c r="E464" t="s">
        <v>1109</v>
      </c>
      <c r="F464">
        <v>0</v>
      </c>
      <c r="G464" t="s">
        <v>1110</v>
      </c>
      <c r="H464" t="s">
        <v>258</v>
      </c>
      <c r="I464">
        <v>959175103.98313296</v>
      </c>
      <c r="J464">
        <v>0</v>
      </c>
      <c r="M464" t="s">
        <v>1946</v>
      </c>
      <c r="N464">
        <v>1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 t="s">
        <v>2350</v>
      </c>
      <c r="W464">
        <v>0</v>
      </c>
      <c r="X464">
        <v>0</v>
      </c>
      <c r="Y464">
        <v>959175103.98313296</v>
      </c>
      <c r="Z464">
        <v>0</v>
      </c>
      <c r="AA464">
        <v>0</v>
      </c>
    </row>
    <row r="465" spans="1:27">
      <c r="A465">
        <v>42</v>
      </c>
      <c r="B465" t="s">
        <v>116</v>
      </c>
      <c r="C465" s="586">
        <v>46225</v>
      </c>
      <c r="D465" t="s">
        <v>137</v>
      </c>
      <c r="E465" t="s">
        <v>1184</v>
      </c>
      <c r="F465">
        <v>2</v>
      </c>
      <c r="G465" t="s">
        <v>1123</v>
      </c>
      <c r="H465" t="s">
        <v>86</v>
      </c>
      <c r="I465">
        <v>816</v>
      </c>
      <c r="J465">
        <v>12</v>
      </c>
      <c r="M465" t="s">
        <v>1956</v>
      </c>
      <c r="N465">
        <v>1</v>
      </c>
      <c r="O465">
        <v>0</v>
      </c>
      <c r="P465">
        <v>0</v>
      </c>
      <c r="Q465">
        <v>0</v>
      </c>
      <c r="R465">
        <v>0</v>
      </c>
      <c r="S465">
        <v>2</v>
      </c>
      <c r="T465">
        <v>1632</v>
      </c>
      <c r="U465">
        <v>1632</v>
      </c>
      <c r="V465" t="s">
        <v>2351</v>
      </c>
      <c r="W465">
        <v>2</v>
      </c>
      <c r="X465">
        <v>0</v>
      </c>
      <c r="Y465">
        <v>816</v>
      </c>
      <c r="Z465">
        <v>0</v>
      </c>
      <c r="AA465">
        <v>0</v>
      </c>
    </row>
    <row r="466" spans="1:27">
      <c r="A466">
        <v>42</v>
      </c>
      <c r="B466" t="s">
        <v>116</v>
      </c>
      <c r="C466" s="586">
        <v>46225</v>
      </c>
      <c r="D466" t="s">
        <v>137</v>
      </c>
      <c r="E466" t="s">
        <v>1313</v>
      </c>
      <c r="F466">
        <v>1</v>
      </c>
      <c r="G466" t="s">
        <v>6</v>
      </c>
      <c r="H466" t="s">
        <v>86</v>
      </c>
      <c r="I466">
        <v>611.40000000000009</v>
      </c>
      <c r="J466">
        <v>12</v>
      </c>
      <c r="M466" t="s">
        <v>2078</v>
      </c>
      <c r="N466">
        <v>1</v>
      </c>
      <c r="O466">
        <v>0</v>
      </c>
      <c r="P466">
        <v>0</v>
      </c>
      <c r="Q466">
        <v>0</v>
      </c>
      <c r="R466">
        <v>0</v>
      </c>
      <c r="S466">
        <v>1</v>
      </c>
      <c r="T466">
        <v>611.40000000000009</v>
      </c>
      <c r="U466">
        <v>611.40000000000009</v>
      </c>
      <c r="V466" t="s">
        <v>2352</v>
      </c>
      <c r="W466">
        <v>1</v>
      </c>
      <c r="X466">
        <v>0</v>
      </c>
      <c r="Y466">
        <v>611.40000000000009</v>
      </c>
      <c r="Z466">
        <v>0</v>
      </c>
      <c r="AA466">
        <v>0</v>
      </c>
    </row>
    <row r="467" spans="1:27">
      <c r="A467">
        <v>42</v>
      </c>
      <c r="B467" t="s">
        <v>116</v>
      </c>
      <c r="C467" s="586">
        <v>46225</v>
      </c>
      <c r="D467" t="s">
        <v>137</v>
      </c>
      <c r="E467" t="s">
        <v>1105</v>
      </c>
      <c r="F467">
        <v>0</v>
      </c>
      <c r="G467" t="s">
        <v>1106</v>
      </c>
      <c r="H467" t="s">
        <v>17</v>
      </c>
      <c r="I467">
        <v>0</v>
      </c>
      <c r="J467">
        <v>0</v>
      </c>
      <c r="M467" t="s">
        <v>425</v>
      </c>
      <c r="N467">
        <v>1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 t="s">
        <v>2353</v>
      </c>
      <c r="W467">
        <v>0</v>
      </c>
      <c r="X467">
        <v>0</v>
      </c>
      <c r="Y467">
        <v>0</v>
      </c>
      <c r="Z467">
        <v>0</v>
      </c>
      <c r="AA467">
        <v>0</v>
      </c>
    </row>
    <row r="468" spans="1:27">
      <c r="A468">
        <v>42</v>
      </c>
      <c r="B468" t="s">
        <v>116</v>
      </c>
      <c r="C468" s="586">
        <v>46225</v>
      </c>
      <c r="D468" t="s">
        <v>137</v>
      </c>
      <c r="E468" t="s">
        <v>1109</v>
      </c>
      <c r="F468">
        <v>2243.4</v>
      </c>
      <c r="G468" t="s">
        <v>1110</v>
      </c>
      <c r="H468" t="s">
        <v>258</v>
      </c>
      <c r="I468">
        <v>959140369.38313305</v>
      </c>
      <c r="J468">
        <v>0</v>
      </c>
      <c r="M468" t="s">
        <v>1946</v>
      </c>
      <c r="N468">
        <v>1</v>
      </c>
      <c r="O468">
        <v>0</v>
      </c>
      <c r="P468">
        <v>0</v>
      </c>
      <c r="Q468">
        <v>0</v>
      </c>
      <c r="R468">
        <v>0</v>
      </c>
      <c r="S468">
        <v>2243.4</v>
      </c>
      <c r="T468">
        <v>2151735504674.1208</v>
      </c>
      <c r="U468">
        <v>2151735504674.1208</v>
      </c>
      <c r="V468" t="s">
        <v>2354</v>
      </c>
      <c r="W468">
        <v>2243.4</v>
      </c>
      <c r="X468">
        <v>0</v>
      </c>
      <c r="Y468">
        <v>959140369.38313305</v>
      </c>
      <c r="Z468">
        <v>0</v>
      </c>
      <c r="AA468">
        <v>0</v>
      </c>
    </row>
    <row r="469" spans="1:27">
      <c r="A469">
        <v>43</v>
      </c>
      <c r="B469" t="s">
        <v>916</v>
      </c>
      <c r="C469" s="586">
        <v>46225</v>
      </c>
      <c r="D469" t="s">
        <v>137</v>
      </c>
      <c r="E469" t="s">
        <v>1113</v>
      </c>
      <c r="F469">
        <v>1</v>
      </c>
      <c r="G469" t="s">
        <v>94</v>
      </c>
      <c r="H469" t="s">
        <v>86</v>
      </c>
      <c r="I469">
        <v>666</v>
      </c>
      <c r="J469">
        <v>12</v>
      </c>
      <c r="M469" t="s">
        <v>1943</v>
      </c>
      <c r="N469">
        <v>1</v>
      </c>
      <c r="O469">
        <v>0</v>
      </c>
      <c r="P469">
        <v>0</v>
      </c>
      <c r="Q469">
        <v>0</v>
      </c>
      <c r="R469">
        <v>0</v>
      </c>
      <c r="S469">
        <v>1</v>
      </c>
      <c r="T469">
        <v>666</v>
      </c>
      <c r="U469">
        <v>666</v>
      </c>
      <c r="V469" t="s">
        <v>2355</v>
      </c>
      <c r="W469">
        <v>1</v>
      </c>
      <c r="X469">
        <v>0</v>
      </c>
      <c r="Y469">
        <v>666</v>
      </c>
      <c r="Z469">
        <v>0</v>
      </c>
      <c r="AA469">
        <v>0</v>
      </c>
    </row>
    <row r="470" spans="1:27">
      <c r="A470">
        <v>43</v>
      </c>
      <c r="B470" t="s">
        <v>916</v>
      </c>
      <c r="C470" s="586">
        <v>46225</v>
      </c>
      <c r="D470" t="s">
        <v>137</v>
      </c>
      <c r="E470" t="s">
        <v>1105</v>
      </c>
      <c r="F470">
        <v>0</v>
      </c>
      <c r="G470" t="s">
        <v>1106</v>
      </c>
      <c r="H470" t="s">
        <v>17</v>
      </c>
      <c r="I470">
        <v>0</v>
      </c>
      <c r="J470">
        <v>0</v>
      </c>
      <c r="M470" t="s">
        <v>425</v>
      </c>
      <c r="N470">
        <v>1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 t="s">
        <v>2356</v>
      </c>
      <c r="W470">
        <v>0</v>
      </c>
      <c r="X470">
        <v>0</v>
      </c>
      <c r="Y470">
        <v>0</v>
      </c>
      <c r="Z470">
        <v>0</v>
      </c>
      <c r="AA470">
        <v>0</v>
      </c>
    </row>
    <row r="471" spans="1:27">
      <c r="A471">
        <v>43</v>
      </c>
      <c r="B471" t="s">
        <v>916</v>
      </c>
      <c r="C471" s="586">
        <v>46225</v>
      </c>
      <c r="D471" t="s">
        <v>137</v>
      </c>
      <c r="E471" t="s">
        <v>1109</v>
      </c>
      <c r="F471">
        <v>666</v>
      </c>
      <c r="G471" t="s">
        <v>1110</v>
      </c>
      <c r="H471" t="s">
        <v>258</v>
      </c>
      <c r="I471">
        <v>959175103.98313296</v>
      </c>
      <c r="J471">
        <v>0</v>
      </c>
      <c r="M471" t="s">
        <v>1946</v>
      </c>
      <c r="N471">
        <v>1</v>
      </c>
      <c r="O471">
        <v>0</v>
      </c>
      <c r="P471">
        <v>0</v>
      </c>
      <c r="Q471">
        <v>0</v>
      </c>
      <c r="R471">
        <v>0</v>
      </c>
      <c r="S471">
        <v>666</v>
      </c>
      <c r="T471">
        <v>638810619252.7666</v>
      </c>
      <c r="U471">
        <v>638810619252.7666</v>
      </c>
      <c r="V471" t="s">
        <v>2357</v>
      </c>
      <c r="W471">
        <v>666</v>
      </c>
      <c r="X471">
        <v>0</v>
      </c>
      <c r="Y471">
        <v>959175103.98313296</v>
      </c>
      <c r="Z471">
        <v>0</v>
      </c>
      <c r="AA471">
        <v>0</v>
      </c>
    </row>
    <row r="472" spans="1:27">
      <c r="A472">
        <v>44</v>
      </c>
      <c r="B472" t="s">
        <v>367</v>
      </c>
      <c r="C472" s="586">
        <v>46225</v>
      </c>
      <c r="D472" t="s">
        <v>137</v>
      </c>
      <c r="E472" t="s">
        <v>1105</v>
      </c>
      <c r="F472">
        <v>0</v>
      </c>
      <c r="G472" t="s">
        <v>1106</v>
      </c>
      <c r="H472" t="s">
        <v>17</v>
      </c>
      <c r="I472">
        <v>0</v>
      </c>
      <c r="J472">
        <v>0</v>
      </c>
      <c r="M472" t="s">
        <v>425</v>
      </c>
      <c r="N472">
        <v>1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 t="s">
        <v>2358</v>
      </c>
      <c r="W472">
        <v>0</v>
      </c>
      <c r="X472">
        <v>0</v>
      </c>
      <c r="Y472">
        <v>0</v>
      </c>
      <c r="Z472">
        <v>0</v>
      </c>
      <c r="AA472">
        <v>0</v>
      </c>
    </row>
    <row r="473" spans="1:27">
      <c r="A473">
        <v>44</v>
      </c>
      <c r="B473" t="s">
        <v>367</v>
      </c>
      <c r="C473" s="586">
        <v>46225</v>
      </c>
      <c r="D473" t="s">
        <v>137</v>
      </c>
      <c r="E473" t="s">
        <v>1109</v>
      </c>
      <c r="F473">
        <v>0</v>
      </c>
      <c r="G473" t="s">
        <v>1110</v>
      </c>
      <c r="H473" t="s">
        <v>258</v>
      </c>
      <c r="I473">
        <v>959175103.98313296</v>
      </c>
      <c r="J473">
        <v>0</v>
      </c>
      <c r="M473" t="s">
        <v>1946</v>
      </c>
      <c r="N473">
        <v>1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 t="s">
        <v>2359</v>
      </c>
      <c r="W473">
        <v>0</v>
      </c>
      <c r="X473">
        <v>0</v>
      </c>
      <c r="Y473">
        <v>959175103.98313296</v>
      </c>
      <c r="Z473">
        <v>0</v>
      </c>
      <c r="AA473">
        <v>0</v>
      </c>
    </row>
    <row r="474" spans="1:27">
      <c r="A474">
        <v>45</v>
      </c>
      <c r="B474" t="s">
        <v>917</v>
      </c>
      <c r="C474" s="586">
        <v>46225</v>
      </c>
      <c r="D474" t="s">
        <v>137</v>
      </c>
      <c r="E474" t="s">
        <v>1228</v>
      </c>
      <c r="F474">
        <v>1</v>
      </c>
      <c r="G474" t="s">
        <v>6</v>
      </c>
      <c r="H474" t="s">
        <v>86</v>
      </c>
      <c r="I474">
        <v>472</v>
      </c>
      <c r="J474">
        <v>10</v>
      </c>
      <c r="M474" t="s">
        <v>2045</v>
      </c>
      <c r="N474">
        <v>1</v>
      </c>
      <c r="O474">
        <v>0</v>
      </c>
      <c r="P474">
        <v>0</v>
      </c>
      <c r="Q474">
        <v>0</v>
      </c>
      <c r="R474">
        <v>0</v>
      </c>
      <c r="S474">
        <v>1</v>
      </c>
      <c r="T474">
        <v>472</v>
      </c>
      <c r="U474">
        <v>472</v>
      </c>
      <c r="V474" t="s">
        <v>2924</v>
      </c>
      <c r="W474">
        <v>1</v>
      </c>
      <c r="X474">
        <v>0</v>
      </c>
      <c r="Y474">
        <v>472</v>
      </c>
      <c r="Z474">
        <v>0</v>
      </c>
      <c r="AA474">
        <v>0</v>
      </c>
    </row>
    <row r="475" spans="1:27">
      <c r="A475">
        <v>45</v>
      </c>
      <c r="B475" t="s">
        <v>917</v>
      </c>
      <c r="C475" s="586">
        <v>46225</v>
      </c>
      <c r="D475" t="s">
        <v>137</v>
      </c>
      <c r="E475" t="s">
        <v>1105</v>
      </c>
      <c r="F475">
        <v>0</v>
      </c>
      <c r="G475" t="s">
        <v>1106</v>
      </c>
      <c r="H475" t="s">
        <v>17</v>
      </c>
      <c r="I475">
        <v>0</v>
      </c>
      <c r="J475">
        <v>0</v>
      </c>
      <c r="M475" t="s">
        <v>425</v>
      </c>
      <c r="N475">
        <v>1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 t="s">
        <v>2360</v>
      </c>
      <c r="W475">
        <v>0</v>
      </c>
      <c r="X475">
        <v>0</v>
      </c>
      <c r="Y475">
        <v>0</v>
      </c>
      <c r="Z475">
        <v>0</v>
      </c>
      <c r="AA475">
        <v>0</v>
      </c>
    </row>
    <row r="476" spans="1:27">
      <c r="A476">
        <v>45</v>
      </c>
      <c r="B476" t="s">
        <v>917</v>
      </c>
      <c r="C476" s="586">
        <v>46225</v>
      </c>
      <c r="D476" t="s">
        <v>137</v>
      </c>
      <c r="E476" t="s">
        <v>1109</v>
      </c>
      <c r="F476">
        <v>472</v>
      </c>
      <c r="G476" t="s">
        <v>1110</v>
      </c>
      <c r="H476" t="s">
        <v>258</v>
      </c>
      <c r="I476">
        <v>959175103.98313296</v>
      </c>
      <c r="J476">
        <v>0</v>
      </c>
      <c r="M476" t="s">
        <v>1946</v>
      </c>
      <c r="N476">
        <v>1</v>
      </c>
      <c r="O476">
        <v>0</v>
      </c>
      <c r="P476">
        <v>0</v>
      </c>
      <c r="Q476">
        <v>0</v>
      </c>
      <c r="R476">
        <v>0</v>
      </c>
      <c r="S476">
        <v>472</v>
      </c>
      <c r="T476">
        <v>452730649080.03876</v>
      </c>
      <c r="U476">
        <v>452730649080.03876</v>
      </c>
      <c r="V476" t="s">
        <v>2361</v>
      </c>
      <c r="W476">
        <v>472</v>
      </c>
      <c r="X476">
        <v>0</v>
      </c>
      <c r="Y476">
        <v>959175103.98313296</v>
      </c>
      <c r="Z476">
        <v>0</v>
      </c>
      <c r="AA476">
        <v>0</v>
      </c>
    </row>
    <row r="477" spans="1:27">
      <c r="A477">
        <v>46</v>
      </c>
      <c r="B477" t="s">
        <v>554</v>
      </c>
      <c r="C477" s="586">
        <v>46225</v>
      </c>
      <c r="D477" t="s">
        <v>137</v>
      </c>
      <c r="E477" t="s">
        <v>1105</v>
      </c>
      <c r="F477">
        <v>0</v>
      </c>
      <c r="G477" t="s">
        <v>1106</v>
      </c>
      <c r="H477" t="s">
        <v>17</v>
      </c>
      <c r="I477">
        <v>0</v>
      </c>
      <c r="J477">
        <v>0</v>
      </c>
      <c r="M477" t="s">
        <v>425</v>
      </c>
      <c r="N477">
        <v>1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 t="s">
        <v>2362</v>
      </c>
      <c r="W477">
        <v>0</v>
      </c>
      <c r="X477">
        <v>0</v>
      </c>
      <c r="Y477">
        <v>0</v>
      </c>
      <c r="Z477">
        <v>0</v>
      </c>
      <c r="AA477">
        <v>0</v>
      </c>
    </row>
    <row r="478" spans="1:27">
      <c r="A478">
        <v>46</v>
      </c>
      <c r="B478" t="s">
        <v>554</v>
      </c>
      <c r="C478" s="586">
        <v>46225</v>
      </c>
      <c r="D478" t="s">
        <v>137</v>
      </c>
      <c r="E478" t="s">
        <v>1109</v>
      </c>
      <c r="F478">
        <v>0</v>
      </c>
      <c r="G478" t="s">
        <v>1110</v>
      </c>
      <c r="H478" t="s">
        <v>258</v>
      </c>
      <c r="I478">
        <v>690824259.38853848</v>
      </c>
      <c r="J478">
        <v>0</v>
      </c>
      <c r="M478" t="s">
        <v>1946</v>
      </c>
      <c r="N478">
        <v>1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 t="s">
        <v>2363</v>
      </c>
      <c r="W478">
        <v>0</v>
      </c>
      <c r="X478">
        <v>0</v>
      </c>
      <c r="Y478">
        <v>690824259.38853848</v>
      </c>
      <c r="Z478">
        <v>0</v>
      </c>
      <c r="AA478">
        <v>0</v>
      </c>
    </row>
    <row r="479" spans="1:27">
      <c r="A479">
        <v>47</v>
      </c>
      <c r="B479" t="s">
        <v>439</v>
      </c>
      <c r="C479" s="586">
        <v>46225</v>
      </c>
      <c r="D479" t="s">
        <v>137</v>
      </c>
      <c r="E479" t="s">
        <v>1105</v>
      </c>
      <c r="F479">
        <v>0</v>
      </c>
      <c r="G479" t="s">
        <v>1106</v>
      </c>
      <c r="H479" t="s">
        <v>17</v>
      </c>
      <c r="I479">
        <v>0</v>
      </c>
      <c r="J479">
        <v>0</v>
      </c>
      <c r="M479" t="s">
        <v>425</v>
      </c>
      <c r="N479">
        <v>1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 t="s">
        <v>2364</v>
      </c>
      <c r="W479">
        <v>0</v>
      </c>
      <c r="X479">
        <v>0</v>
      </c>
      <c r="Y479">
        <v>0</v>
      </c>
      <c r="Z479">
        <v>0</v>
      </c>
      <c r="AA479">
        <v>0</v>
      </c>
    </row>
    <row r="480" spans="1:27">
      <c r="A480">
        <v>47</v>
      </c>
      <c r="B480" t="s">
        <v>439</v>
      </c>
      <c r="C480" s="586">
        <v>46225</v>
      </c>
      <c r="D480" t="s">
        <v>137</v>
      </c>
      <c r="E480" t="s">
        <v>1109</v>
      </c>
      <c r="F480">
        <v>0</v>
      </c>
      <c r="G480" t="s">
        <v>1110</v>
      </c>
      <c r="H480" t="s">
        <v>258</v>
      </c>
      <c r="I480">
        <v>690824259.38853848</v>
      </c>
      <c r="J480">
        <v>0</v>
      </c>
      <c r="M480" t="s">
        <v>1946</v>
      </c>
      <c r="N480">
        <v>1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 t="s">
        <v>2365</v>
      </c>
      <c r="W480">
        <v>0</v>
      </c>
      <c r="X480">
        <v>0</v>
      </c>
      <c r="Y480">
        <v>690824259.38853848</v>
      </c>
      <c r="Z480">
        <v>0</v>
      </c>
      <c r="AA480">
        <v>0</v>
      </c>
    </row>
    <row r="481" spans="1:27">
      <c r="A481">
        <v>48</v>
      </c>
      <c r="B481" t="s">
        <v>918</v>
      </c>
      <c r="C481" s="586">
        <v>46225</v>
      </c>
      <c r="D481" t="s">
        <v>137</v>
      </c>
      <c r="E481" t="s">
        <v>1184</v>
      </c>
      <c r="F481">
        <v>1</v>
      </c>
      <c r="G481" t="s">
        <v>1123</v>
      </c>
      <c r="H481" t="s">
        <v>86</v>
      </c>
      <c r="I481">
        <v>816</v>
      </c>
      <c r="J481">
        <v>12</v>
      </c>
      <c r="M481" t="s">
        <v>1956</v>
      </c>
      <c r="N481">
        <v>1</v>
      </c>
      <c r="O481">
        <v>0</v>
      </c>
      <c r="P481">
        <v>0</v>
      </c>
      <c r="Q481">
        <v>0</v>
      </c>
      <c r="R481">
        <v>0</v>
      </c>
      <c r="S481">
        <v>1</v>
      </c>
      <c r="T481">
        <v>816</v>
      </c>
      <c r="U481">
        <v>816</v>
      </c>
      <c r="V481" t="s">
        <v>2366</v>
      </c>
      <c r="W481">
        <v>1</v>
      </c>
      <c r="X481">
        <v>0</v>
      </c>
      <c r="Y481">
        <v>816</v>
      </c>
      <c r="Z481">
        <v>0</v>
      </c>
      <c r="AA481">
        <v>0</v>
      </c>
    </row>
    <row r="482" spans="1:27">
      <c r="A482">
        <v>48</v>
      </c>
      <c r="B482" t="s">
        <v>918</v>
      </c>
      <c r="C482" s="586">
        <v>46225</v>
      </c>
      <c r="D482" t="s">
        <v>137</v>
      </c>
      <c r="E482" t="s">
        <v>1281</v>
      </c>
      <c r="F482">
        <v>1</v>
      </c>
      <c r="G482" t="s">
        <v>1123</v>
      </c>
      <c r="H482" t="s">
        <v>86</v>
      </c>
      <c r="I482">
        <v>630</v>
      </c>
      <c r="J482">
        <v>10</v>
      </c>
      <c r="M482" t="s">
        <v>1996</v>
      </c>
      <c r="N482">
        <v>1</v>
      </c>
      <c r="O482">
        <v>0</v>
      </c>
      <c r="P482">
        <v>0</v>
      </c>
      <c r="Q482">
        <v>0</v>
      </c>
      <c r="R482">
        <v>0</v>
      </c>
      <c r="S482">
        <v>1</v>
      </c>
      <c r="T482">
        <v>630</v>
      </c>
      <c r="U482">
        <v>630</v>
      </c>
      <c r="V482" t="s">
        <v>2367</v>
      </c>
      <c r="W482">
        <v>1</v>
      </c>
      <c r="X482">
        <v>0</v>
      </c>
      <c r="Y482">
        <v>630</v>
      </c>
      <c r="Z482">
        <v>0</v>
      </c>
      <c r="AA482">
        <v>0</v>
      </c>
    </row>
    <row r="483" spans="1:27">
      <c r="A483">
        <v>48</v>
      </c>
      <c r="B483" t="s">
        <v>918</v>
      </c>
      <c r="C483" s="586">
        <v>46225</v>
      </c>
      <c r="D483" t="s">
        <v>137</v>
      </c>
      <c r="E483" t="s">
        <v>1313</v>
      </c>
      <c r="F483">
        <v>1</v>
      </c>
      <c r="G483" t="s">
        <v>6</v>
      </c>
      <c r="H483" t="s">
        <v>86</v>
      </c>
      <c r="I483">
        <v>611.40000000000009</v>
      </c>
      <c r="J483">
        <v>12</v>
      </c>
      <c r="M483" t="s">
        <v>2078</v>
      </c>
      <c r="N483">
        <v>1</v>
      </c>
      <c r="O483">
        <v>0</v>
      </c>
      <c r="P483">
        <v>0</v>
      </c>
      <c r="Q483">
        <v>0</v>
      </c>
      <c r="R483">
        <v>0</v>
      </c>
      <c r="S483">
        <v>1</v>
      </c>
      <c r="T483">
        <v>611.40000000000009</v>
      </c>
      <c r="U483">
        <v>611.40000000000009</v>
      </c>
      <c r="V483" t="s">
        <v>2925</v>
      </c>
      <c r="W483">
        <v>1</v>
      </c>
      <c r="X483">
        <v>0</v>
      </c>
      <c r="Y483">
        <v>611.40000000000009</v>
      </c>
      <c r="Z483">
        <v>0</v>
      </c>
      <c r="AA483">
        <v>0</v>
      </c>
    </row>
    <row r="484" spans="1:27">
      <c r="A484">
        <v>48</v>
      </c>
      <c r="B484" t="s">
        <v>918</v>
      </c>
      <c r="C484" s="586">
        <v>46225</v>
      </c>
      <c r="D484" t="s">
        <v>137</v>
      </c>
      <c r="E484" t="s">
        <v>1105</v>
      </c>
      <c r="F484">
        <v>0</v>
      </c>
      <c r="G484" t="s">
        <v>1106</v>
      </c>
      <c r="H484" t="s">
        <v>17</v>
      </c>
      <c r="I484">
        <v>0</v>
      </c>
      <c r="J484">
        <v>0</v>
      </c>
      <c r="M484" t="s">
        <v>425</v>
      </c>
      <c r="N484">
        <v>1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 t="s">
        <v>2368</v>
      </c>
      <c r="W484">
        <v>0</v>
      </c>
      <c r="X484">
        <v>0</v>
      </c>
      <c r="Y484">
        <v>0</v>
      </c>
      <c r="Z484">
        <v>0</v>
      </c>
      <c r="AA484">
        <v>0</v>
      </c>
    </row>
    <row r="485" spans="1:27">
      <c r="A485">
        <v>48</v>
      </c>
      <c r="B485" t="s">
        <v>918</v>
      </c>
      <c r="C485" s="586">
        <v>46225</v>
      </c>
      <c r="D485" t="s">
        <v>137</v>
      </c>
      <c r="E485" t="s">
        <v>1109</v>
      </c>
      <c r="F485">
        <v>2057.4</v>
      </c>
      <c r="G485" t="s">
        <v>1110</v>
      </c>
      <c r="H485" t="s">
        <v>258</v>
      </c>
      <c r="I485">
        <v>690824259.38853848</v>
      </c>
      <c r="J485">
        <v>0</v>
      </c>
      <c r="M485" t="s">
        <v>1946</v>
      </c>
      <c r="N485">
        <v>1</v>
      </c>
      <c r="O485">
        <v>0</v>
      </c>
      <c r="P485">
        <v>0</v>
      </c>
      <c r="Q485">
        <v>0</v>
      </c>
      <c r="R485">
        <v>0</v>
      </c>
      <c r="S485">
        <v>2057.4</v>
      </c>
      <c r="T485">
        <v>1421301831265.9792</v>
      </c>
      <c r="U485">
        <v>1421301831265.9792</v>
      </c>
      <c r="V485" t="s">
        <v>2369</v>
      </c>
      <c r="W485">
        <v>2057.4</v>
      </c>
      <c r="X485">
        <v>0</v>
      </c>
      <c r="Y485">
        <v>690824259.38853848</v>
      </c>
      <c r="Z485">
        <v>0</v>
      </c>
      <c r="AA485">
        <v>0</v>
      </c>
    </row>
    <row r="486" spans="1:27">
      <c r="A486">
        <v>49</v>
      </c>
      <c r="B486" t="s">
        <v>1580</v>
      </c>
      <c r="C486" s="586">
        <v>46225</v>
      </c>
      <c r="D486" t="s">
        <v>137</v>
      </c>
      <c r="E486" t="s">
        <v>1105</v>
      </c>
      <c r="F486">
        <v>0</v>
      </c>
      <c r="G486" t="s">
        <v>1106</v>
      </c>
      <c r="H486" t="s">
        <v>17</v>
      </c>
      <c r="I486">
        <v>0</v>
      </c>
      <c r="J486">
        <v>0</v>
      </c>
      <c r="M486" t="s">
        <v>425</v>
      </c>
      <c r="N486">
        <v>1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 t="s">
        <v>2370</v>
      </c>
      <c r="W486">
        <v>0</v>
      </c>
      <c r="X486">
        <v>0</v>
      </c>
      <c r="Y486">
        <v>0</v>
      </c>
      <c r="Z486">
        <v>0</v>
      </c>
      <c r="AA486">
        <v>0</v>
      </c>
    </row>
    <row r="487" spans="1:27">
      <c r="A487">
        <v>49</v>
      </c>
      <c r="B487" t="s">
        <v>1580</v>
      </c>
      <c r="C487" s="586">
        <v>46225</v>
      </c>
      <c r="D487" t="s">
        <v>137</v>
      </c>
      <c r="E487" t="s">
        <v>1109</v>
      </c>
      <c r="F487">
        <v>0</v>
      </c>
      <c r="G487" t="s">
        <v>1110</v>
      </c>
      <c r="H487" t="s">
        <v>258</v>
      </c>
      <c r="I487">
        <v>690788057.78853834</v>
      </c>
      <c r="J487">
        <v>0</v>
      </c>
      <c r="M487" t="s">
        <v>1946</v>
      </c>
      <c r="N487">
        <v>1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 t="s">
        <v>2371</v>
      </c>
      <c r="W487">
        <v>0</v>
      </c>
      <c r="X487">
        <v>0</v>
      </c>
      <c r="Y487">
        <v>690788057.78853834</v>
      </c>
      <c r="Z487">
        <v>0</v>
      </c>
      <c r="AA487">
        <v>0</v>
      </c>
    </row>
    <row r="488" spans="1:27">
      <c r="A488">
        <v>50</v>
      </c>
      <c r="B488" t="s">
        <v>506</v>
      </c>
      <c r="C488" s="586">
        <v>46225</v>
      </c>
      <c r="D488" t="s">
        <v>137</v>
      </c>
      <c r="E488" t="s">
        <v>1105</v>
      </c>
      <c r="F488">
        <v>0</v>
      </c>
      <c r="G488" t="s">
        <v>1106</v>
      </c>
      <c r="H488" t="s">
        <v>17</v>
      </c>
      <c r="I488">
        <v>0</v>
      </c>
      <c r="J488">
        <v>0</v>
      </c>
      <c r="M488" t="s">
        <v>425</v>
      </c>
      <c r="N488">
        <v>1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 t="s">
        <v>2372</v>
      </c>
      <c r="W488">
        <v>0</v>
      </c>
      <c r="X488">
        <v>0</v>
      </c>
      <c r="Y488">
        <v>0</v>
      </c>
      <c r="Z488">
        <v>0</v>
      </c>
      <c r="AA488">
        <v>0</v>
      </c>
    </row>
    <row r="489" spans="1:27">
      <c r="A489">
        <v>50</v>
      </c>
      <c r="B489" t="s">
        <v>506</v>
      </c>
      <c r="C489" s="586">
        <v>46225</v>
      </c>
      <c r="D489" t="s">
        <v>137</v>
      </c>
      <c r="E489" t="s">
        <v>1109</v>
      </c>
      <c r="F489">
        <v>0</v>
      </c>
      <c r="G489" t="s">
        <v>1110</v>
      </c>
      <c r="H489" t="s">
        <v>258</v>
      </c>
      <c r="I489">
        <v>690824259.38853848</v>
      </c>
      <c r="J489">
        <v>0</v>
      </c>
      <c r="M489" t="s">
        <v>1946</v>
      </c>
      <c r="N489">
        <v>1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 t="s">
        <v>2373</v>
      </c>
      <c r="W489">
        <v>0</v>
      </c>
      <c r="X489">
        <v>0</v>
      </c>
      <c r="Y489">
        <v>690824259.38853848</v>
      </c>
      <c r="Z489">
        <v>0</v>
      </c>
      <c r="AA489">
        <v>0</v>
      </c>
    </row>
    <row r="490" spans="1:27">
      <c r="A490">
        <v>1</v>
      </c>
      <c r="B490" t="s">
        <v>857</v>
      </c>
      <c r="C490" s="586">
        <v>46225</v>
      </c>
      <c r="D490" t="s">
        <v>140</v>
      </c>
      <c r="E490" t="s">
        <v>1113</v>
      </c>
      <c r="F490">
        <v>2</v>
      </c>
      <c r="G490" t="s">
        <v>94</v>
      </c>
      <c r="H490" t="s">
        <v>86</v>
      </c>
      <c r="I490">
        <v>603.84</v>
      </c>
      <c r="J490">
        <v>12</v>
      </c>
      <c r="M490" t="s">
        <v>1943</v>
      </c>
      <c r="N490">
        <v>1</v>
      </c>
      <c r="O490">
        <v>0</v>
      </c>
      <c r="P490">
        <v>0</v>
      </c>
      <c r="Q490">
        <v>0</v>
      </c>
      <c r="R490">
        <v>0</v>
      </c>
      <c r="S490">
        <v>2</v>
      </c>
      <c r="T490">
        <v>1207.68</v>
      </c>
      <c r="U490">
        <v>1207.68</v>
      </c>
      <c r="V490" t="s">
        <v>2374</v>
      </c>
      <c r="W490">
        <v>2</v>
      </c>
      <c r="X490">
        <v>0</v>
      </c>
      <c r="Y490">
        <v>603.84</v>
      </c>
      <c r="Z490">
        <v>0</v>
      </c>
      <c r="AA490">
        <v>0</v>
      </c>
    </row>
    <row r="491" spans="1:27">
      <c r="A491">
        <v>1</v>
      </c>
      <c r="B491" t="s">
        <v>857</v>
      </c>
      <c r="C491" s="586">
        <v>46225</v>
      </c>
      <c r="D491" t="s">
        <v>140</v>
      </c>
      <c r="E491" t="s">
        <v>1105</v>
      </c>
      <c r="F491">
        <v>0</v>
      </c>
      <c r="G491" t="s">
        <v>1106</v>
      </c>
      <c r="H491" t="s">
        <v>17</v>
      </c>
      <c r="I491">
        <v>0</v>
      </c>
      <c r="J491">
        <v>0</v>
      </c>
      <c r="M491" t="s">
        <v>425</v>
      </c>
      <c r="N491">
        <v>1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 t="s">
        <v>2375</v>
      </c>
      <c r="W491">
        <v>0</v>
      </c>
      <c r="X491">
        <v>0</v>
      </c>
      <c r="Y491">
        <v>0</v>
      </c>
      <c r="Z491">
        <v>0</v>
      </c>
      <c r="AA491">
        <v>0</v>
      </c>
    </row>
    <row r="492" spans="1:27">
      <c r="A492">
        <v>1</v>
      </c>
      <c r="B492" t="s">
        <v>857</v>
      </c>
      <c r="C492" s="586">
        <v>46225</v>
      </c>
      <c r="D492" t="s">
        <v>140</v>
      </c>
      <c r="E492" t="s">
        <v>1109</v>
      </c>
      <c r="F492">
        <v>1207.68</v>
      </c>
      <c r="G492" t="s">
        <v>1110</v>
      </c>
      <c r="H492" t="s">
        <v>258</v>
      </c>
      <c r="I492">
        <v>959118219.57263315</v>
      </c>
      <c r="J492">
        <v>0</v>
      </c>
      <c r="M492" t="s">
        <v>1946</v>
      </c>
      <c r="N492">
        <v>1</v>
      </c>
      <c r="O492">
        <v>0</v>
      </c>
      <c r="P492">
        <v>0</v>
      </c>
      <c r="Q492">
        <v>0</v>
      </c>
      <c r="R492">
        <v>0</v>
      </c>
      <c r="S492">
        <v>1207.68</v>
      </c>
      <c r="T492">
        <v>1158307891413.4775</v>
      </c>
      <c r="U492">
        <v>1158307891413.4775</v>
      </c>
      <c r="V492" t="s">
        <v>2376</v>
      </c>
      <c r="W492">
        <v>1207.68</v>
      </c>
      <c r="X492">
        <v>0</v>
      </c>
      <c r="Y492">
        <v>959118219.57263315</v>
      </c>
      <c r="Z492">
        <v>0</v>
      </c>
      <c r="AA492">
        <v>0</v>
      </c>
    </row>
    <row r="493" spans="1:27">
      <c r="A493">
        <v>2</v>
      </c>
      <c r="B493" t="s">
        <v>858</v>
      </c>
      <c r="C493" s="586">
        <v>46225</v>
      </c>
      <c r="D493" t="s">
        <v>140</v>
      </c>
      <c r="E493" t="s">
        <v>1113</v>
      </c>
      <c r="F493">
        <v>2</v>
      </c>
      <c r="G493" t="s">
        <v>94</v>
      </c>
      <c r="H493" t="s">
        <v>86</v>
      </c>
      <c r="I493">
        <v>603.84</v>
      </c>
      <c r="J493">
        <v>12</v>
      </c>
      <c r="M493" t="s">
        <v>1943</v>
      </c>
      <c r="N493">
        <v>1</v>
      </c>
      <c r="O493">
        <v>0</v>
      </c>
      <c r="P493">
        <v>0</v>
      </c>
      <c r="Q493">
        <v>0</v>
      </c>
      <c r="R493">
        <v>0</v>
      </c>
      <c r="S493">
        <v>2</v>
      </c>
      <c r="T493">
        <v>1207.68</v>
      </c>
      <c r="U493">
        <v>1207.68</v>
      </c>
      <c r="V493" t="s">
        <v>2377</v>
      </c>
      <c r="W493">
        <v>2</v>
      </c>
      <c r="X493">
        <v>0</v>
      </c>
      <c r="Y493">
        <v>603.84</v>
      </c>
      <c r="Z493">
        <v>0</v>
      </c>
      <c r="AA493">
        <v>0</v>
      </c>
    </row>
    <row r="494" spans="1:27">
      <c r="A494">
        <v>2</v>
      </c>
      <c r="B494" t="s">
        <v>858</v>
      </c>
      <c r="C494" s="586">
        <v>46225</v>
      </c>
      <c r="D494" t="s">
        <v>140</v>
      </c>
      <c r="E494" t="s">
        <v>1218</v>
      </c>
      <c r="F494">
        <v>2</v>
      </c>
      <c r="G494" t="s">
        <v>6</v>
      </c>
      <c r="H494" t="s">
        <v>99</v>
      </c>
      <c r="I494">
        <v>850</v>
      </c>
      <c r="J494">
        <v>15</v>
      </c>
      <c r="M494" t="s">
        <v>2039</v>
      </c>
      <c r="N494">
        <v>1</v>
      </c>
      <c r="O494">
        <v>0</v>
      </c>
      <c r="P494">
        <v>0</v>
      </c>
      <c r="Q494">
        <v>0</v>
      </c>
      <c r="R494">
        <v>0</v>
      </c>
      <c r="S494">
        <v>2</v>
      </c>
      <c r="T494">
        <v>1700</v>
      </c>
      <c r="U494">
        <v>1700</v>
      </c>
      <c r="V494" t="s">
        <v>2378</v>
      </c>
      <c r="W494">
        <v>2</v>
      </c>
      <c r="X494">
        <v>0</v>
      </c>
      <c r="Y494">
        <v>850</v>
      </c>
      <c r="Z494">
        <v>0</v>
      </c>
      <c r="AA494">
        <v>0</v>
      </c>
    </row>
    <row r="495" spans="1:27">
      <c r="A495">
        <v>2</v>
      </c>
      <c r="B495" t="s">
        <v>858</v>
      </c>
      <c r="C495" s="586">
        <v>46225</v>
      </c>
      <c r="D495" t="s">
        <v>140</v>
      </c>
      <c r="E495" t="s">
        <v>1105</v>
      </c>
      <c r="F495">
        <v>0</v>
      </c>
      <c r="G495" t="s">
        <v>1106</v>
      </c>
      <c r="H495" t="s">
        <v>17</v>
      </c>
      <c r="I495">
        <v>0</v>
      </c>
      <c r="J495">
        <v>0</v>
      </c>
      <c r="M495" t="s">
        <v>425</v>
      </c>
      <c r="N495">
        <v>1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 t="s">
        <v>2379</v>
      </c>
      <c r="W495">
        <v>0</v>
      </c>
      <c r="X495">
        <v>0</v>
      </c>
      <c r="Y495">
        <v>0</v>
      </c>
      <c r="Z495">
        <v>0</v>
      </c>
      <c r="AA495">
        <v>0</v>
      </c>
    </row>
    <row r="496" spans="1:27">
      <c r="A496">
        <v>2</v>
      </c>
      <c r="B496" t="s">
        <v>858</v>
      </c>
      <c r="C496" s="586">
        <v>46225</v>
      </c>
      <c r="D496" t="s">
        <v>140</v>
      </c>
      <c r="E496" t="s">
        <v>1109</v>
      </c>
      <c r="F496">
        <v>2907.6800000000003</v>
      </c>
      <c r="G496" t="s">
        <v>1110</v>
      </c>
      <c r="H496" t="s">
        <v>258</v>
      </c>
      <c r="I496">
        <v>959118219.57263315</v>
      </c>
      <c r="J496">
        <v>0</v>
      </c>
      <c r="M496" t="s">
        <v>1946</v>
      </c>
      <c r="N496">
        <v>1</v>
      </c>
      <c r="O496">
        <v>0</v>
      </c>
      <c r="P496">
        <v>0</v>
      </c>
      <c r="Q496">
        <v>0</v>
      </c>
      <c r="R496">
        <v>0</v>
      </c>
      <c r="S496">
        <v>2907.6800000000003</v>
      </c>
      <c r="T496">
        <v>2788808864686.9541</v>
      </c>
      <c r="U496">
        <v>2788808864686.9541</v>
      </c>
      <c r="V496" t="s">
        <v>2380</v>
      </c>
      <c r="W496">
        <v>2907.6800000000003</v>
      </c>
      <c r="X496">
        <v>0</v>
      </c>
      <c r="Y496">
        <v>959118219.57263315</v>
      </c>
      <c r="Z496">
        <v>0</v>
      </c>
      <c r="AA496">
        <v>0</v>
      </c>
    </row>
    <row r="497" spans="1:27">
      <c r="A497">
        <v>3</v>
      </c>
      <c r="B497" t="s">
        <v>1592</v>
      </c>
      <c r="C497" s="586">
        <v>46225</v>
      </c>
      <c r="D497" t="s">
        <v>140</v>
      </c>
      <c r="E497" t="s">
        <v>1113</v>
      </c>
      <c r="F497">
        <v>8</v>
      </c>
      <c r="G497" t="s">
        <v>94</v>
      </c>
      <c r="H497" t="s">
        <v>86</v>
      </c>
      <c r="I497">
        <v>603.84</v>
      </c>
      <c r="J497">
        <v>12</v>
      </c>
      <c r="M497" t="s">
        <v>1943</v>
      </c>
      <c r="N497">
        <v>1</v>
      </c>
      <c r="O497">
        <v>0</v>
      </c>
      <c r="P497">
        <v>0</v>
      </c>
      <c r="Q497">
        <v>0</v>
      </c>
      <c r="R497">
        <v>0</v>
      </c>
      <c r="S497">
        <v>8</v>
      </c>
      <c r="T497">
        <v>4830.72</v>
      </c>
      <c r="U497">
        <v>4830.72</v>
      </c>
      <c r="V497" t="s">
        <v>2381</v>
      </c>
      <c r="W497">
        <v>8</v>
      </c>
      <c r="X497">
        <v>0</v>
      </c>
      <c r="Y497">
        <v>603.84</v>
      </c>
      <c r="Z497">
        <v>0</v>
      </c>
      <c r="AA497">
        <v>0</v>
      </c>
    </row>
    <row r="498" spans="1:27">
      <c r="A498">
        <v>3</v>
      </c>
      <c r="B498" t="s">
        <v>1592</v>
      </c>
      <c r="C498" s="586">
        <v>46225</v>
      </c>
      <c r="D498" t="s">
        <v>140</v>
      </c>
      <c r="E498" t="s">
        <v>1281</v>
      </c>
      <c r="F498">
        <v>1</v>
      </c>
      <c r="G498" t="s">
        <v>1123</v>
      </c>
      <c r="H498" t="s">
        <v>86</v>
      </c>
      <c r="I498">
        <v>630</v>
      </c>
      <c r="J498">
        <v>10</v>
      </c>
      <c r="M498" t="s">
        <v>1996</v>
      </c>
      <c r="N498">
        <v>1</v>
      </c>
      <c r="O498">
        <v>0</v>
      </c>
      <c r="P498">
        <v>0</v>
      </c>
      <c r="Q498">
        <v>0</v>
      </c>
      <c r="R498">
        <v>0</v>
      </c>
      <c r="S498">
        <v>1</v>
      </c>
      <c r="T498">
        <v>630</v>
      </c>
      <c r="U498">
        <v>630</v>
      </c>
      <c r="V498" t="s">
        <v>2382</v>
      </c>
      <c r="W498">
        <v>1</v>
      </c>
      <c r="X498">
        <v>0</v>
      </c>
      <c r="Y498">
        <v>630</v>
      </c>
      <c r="Z498">
        <v>0</v>
      </c>
      <c r="AA498">
        <v>0</v>
      </c>
    </row>
    <row r="499" spans="1:27">
      <c r="A499">
        <v>3</v>
      </c>
      <c r="B499" t="s">
        <v>1592</v>
      </c>
      <c r="C499" s="586">
        <v>46225</v>
      </c>
      <c r="D499" t="s">
        <v>140</v>
      </c>
      <c r="E499" t="s">
        <v>1226</v>
      </c>
      <c r="F499">
        <v>1</v>
      </c>
      <c r="G499" t="s">
        <v>6</v>
      </c>
      <c r="H499" t="s">
        <v>86</v>
      </c>
      <c r="I499">
        <v>717</v>
      </c>
      <c r="J499">
        <v>12</v>
      </c>
      <c r="M499" t="s">
        <v>2044</v>
      </c>
      <c r="N499">
        <v>1</v>
      </c>
      <c r="O499">
        <v>0</v>
      </c>
      <c r="P499">
        <v>0</v>
      </c>
      <c r="Q499">
        <v>0</v>
      </c>
      <c r="R499">
        <v>0</v>
      </c>
      <c r="S499">
        <v>1</v>
      </c>
      <c r="T499">
        <v>717</v>
      </c>
      <c r="U499">
        <v>717</v>
      </c>
      <c r="V499" t="s">
        <v>2926</v>
      </c>
      <c r="W499">
        <v>1</v>
      </c>
      <c r="X499">
        <v>0</v>
      </c>
      <c r="Y499">
        <v>717</v>
      </c>
      <c r="Z499">
        <v>0</v>
      </c>
      <c r="AA499">
        <v>0</v>
      </c>
    </row>
    <row r="500" spans="1:27">
      <c r="A500">
        <v>3</v>
      </c>
      <c r="B500" t="s">
        <v>1592</v>
      </c>
      <c r="C500" s="586">
        <v>46225</v>
      </c>
      <c r="D500" t="s">
        <v>140</v>
      </c>
      <c r="E500" t="s">
        <v>1228</v>
      </c>
      <c r="F500">
        <v>2</v>
      </c>
      <c r="G500" t="s">
        <v>6</v>
      </c>
      <c r="H500" t="s">
        <v>86</v>
      </c>
      <c r="I500">
        <v>472</v>
      </c>
      <c r="J500">
        <v>10</v>
      </c>
      <c r="M500" t="s">
        <v>2045</v>
      </c>
      <c r="N500">
        <v>1</v>
      </c>
      <c r="O500">
        <v>0</v>
      </c>
      <c r="P500">
        <v>0</v>
      </c>
      <c r="Q500">
        <v>0</v>
      </c>
      <c r="R500">
        <v>0</v>
      </c>
      <c r="S500">
        <v>2</v>
      </c>
      <c r="T500">
        <v>944</v>
      </c>
      <c r="U500">
        <v>944</v>
      </c>
      <c r="V500" t="s">
        <v>2383</v>
      </c>
      <c r="W500">
        <v>2</v>
      </c>
      <c r="X500">
        <v>0</v>
      </c>
      <c r="Y500">
        <v>472</v>
      </c>
      <c r="Z500">
        <v>0</v>
      </c>
      <c r="AA500">
        <v>0</v>
      </c>
    </row>
    <row r="501" spans="1:27">
      <c r="A501">
        <v>3</v>
      </c>
      <c r="B501" t="s">
        <v>1592</v>
      </c>
      <c r="C501" s="586">
        <v>46225</v>
      </c>
      <c r="D501" t="s">
        <v>140</v>
      </c>
      <c r="E501" t="s">
        <v>1126</v>
      </c>
      <c r="F501">
        <v>5</v>
      </c>
      <c r="G501" t="s">
        <v>404</v>
      </c>
      <c r="H501" t="s">
        <v>235</v>
      </c>
      <c r="I501">
        <v>270</v>
      </c>
      <c r="J501">
        <v>1</v>
      </c>
      <c r="M501" t="s">
        <v>424</v>
      </c>
      <c r="N501">
        <v>1</v>
      </c>
      <c r="O501">
        <v>0</v>
      </c>
      <c r="P501">
        <v>0</v>
      </c>
      <c r="Q501">
        <v>0</v>
      </c>
      <c r="R501">
        <v>0</v>
      </c>
      <c r="S501">
        <v>5</v>
      </c>
      <c r="T501">
        <v>1350</v>
      </c>
      <c r="U501">
        <v>1350</v>
      </c>
      <c r="V501" t="s">
        <v>2927</v>
      </c>
      <c r="W501">
        <v>5</v>
      </c>
      <c r="X501">
        <v>0</v>
      </c>
      <c r="Y501">
        <v>270</v>
      </c>
      <c r="Z501">
        <v>0</v>
      </c>
      <c r="AA501">
        <v>0</v>
      </c>
    </row>
    <row r="502" spans="1:27">
      <c r="A502">
        <v>3</v>
      </c>
      <c r="B502" t="s">
        <v>1592</v>
      </c>
      <c r="C502" s="586">
        <v>46225</v>
      </c>
      <c r="D502" t="s">
        <v>140</v>
      </c>
      <c r="E502" t="s">
        <v>1105</v>
      </c>
      <c r="F502">
        <v>5</v>
      </c>
      <c r="G502" t="s">
        <v>1106</v>
      </c>
      <c r="H502" t="s">
        <v>17</v>
      </c>
      <c r="I502">
        <v>0</v>
      </c>
      <c r="J502">
        <v>0</v>
      </c>
      <c r="M502" t="s">
        <v>425</v>
      </c>
      <c r="N502">
        <v>1</v>
      </c>
      <c r="O502">
        <v>0</v>
      </c>
      <c r="P502">
        <v>0</v>
      </c>
      <c r="Q502">
        <v>0</v>
      </c>
      <c r="R502">
        <v>0</v>
      </c>
      <c r="S502">
        <v>5</v>
      </c>
      <c r="T502">
        <v>0</v>
      </c>
      <c r="U502">
        <v>0</v>
      </c>
      <c r="V502" t="s">
        <v>2384</v>
      </c>
      <c r="W502">
        <v>5</v>
      </c>
      <c r="X502">
        <v>0</v>
      </c>
      <c r="Y502">
        <v>0</v>
      </c>
      <c r="Z502">
        <v>0</v>
      </c>
      <c r="AA502">
        <v>0</v>
      </c>
    </row>
    <row r="503" spans="1:27">
      <c r="A503">
        <v>3</v>
      </c>
      <c r="B503" t="s">
        <v>1592</v>
      </c>
      <c r="C503" s="586">
        <v>46225</v>
      </c>
      <c r="D503" t="s">
        <v>140</v>
      </c>
      <c r="E503" t="s">
        <v>1109</v>
      </c>
      <c r="F503">
        <v>8471.7200000000012</v>
      </c>
      <c r="G503" t="s">
        <v>1110</v>
      </c>
      <c r="H503" t="s">
        <v>258</v>
      </c>
      <c r="I503">
        <v>959118219.57263315</v>
      </c>
      <c r="J503">
        <v>0</v>
      </c>
      <c r="M503" t="s">
        <v>1946</v>
      </c>
      <c r="N503">
        <v>1</v>
      </c>
      <c r="O503">
        <v>0</v>
      </c>
      <c r="P503">
        <v>0</v>
      </c>
      <c r="Q503">
        <v>0</v>
      </c>
      <c r="R503">
        <v>0</v>
      </c>
      <c r="S503">
        <v>8471.7200000000012</v>
      </c>
      <c r="T503">
        <v>8125381003117.8691</v>
      </c>
      <c r="U503">
        <v>8125381003117.8691</v>
      </c>
      <c r="V503" t="s">
        <v>2385</v>
      </c>
      <c r="W503">
        <v>8471.7200000000012</v>
      </c>
      <c r="X503">
        <v>0</v>
      </c>
      <c r="Y503">
        <v>959118219.57263315</v>
      </c>
      <c r="Z503">
        <v>0</v>
      </c>
      <c r="AA503">
        <v>0</v>
      </c>
    </row>
    <row r="504" spans="1:27">
      <c r="A504">
        <v>4</v>
      </c>
      <c r="B504" t="s">
        <v>861</v>
      </c>
      <c r="C504" s="586">
        <v>46225</v>
      </c>
      <c r="D504" t="s">
        <v>140</v>
      </c>
      <c r="E504" t="s">
        <v>1113</v>
      </c>
      <c r="F504">
        <v>1</v>
      </c>
      <c r="G504" t="s">
        <v>94</v>
      </c>
      <c r="H504" t="s">
        <v>86</v>
      </c>
      <c r="I504">
        <v>603.84</v>
      </c>
      <c r="J504">
        <v>12</v>
      </c>
      <c r="M504" t="s">
        <v>1943</v>
      </c>
      <c r="N504">
        <v>1</v>
      </c>
      <c r="O504">
        <v>0</v>
      </c>
      <c r="P504">
        <v>0</v>
      </c>
      <c r="Q504">
        <v>0</v>
      </c>
      <c r="R504">
        <v>0</v>
      </c>
      <c r="S504">
        <v>1</v>
      </c>
      <c r="T504">
        <v>603.84</v>
      </c>
      <c r="U504">
        <v>603.84</v>
      </c>
      <c r="V504" t="s">
        <v>2386</v>
      </c>
      <c r="W504">
        <v>1</v>
      </c>
      <c r="X504">
        <v>0</v>
      </c>
      <c r="Y504">
        <v>603.84</v>
      </c>
      <c r="Z504">
        <v>0</v>
      </c>
      <c r="AA504">
        <v>0</v>
      </c>
    </row>
    <row r="505" spans="1:27">
      <c r="A505">
        <v>4</v>
      </c>
      <c r="B505" t="s">
        <v>861</v>
      </c>
      <c r="C505" s="586">
        <v>46225</v>
      </c>
      <c r="D505" t="s">
        <v>140</v>
      </c>
      <c r="E505" t="s">
        <v>1105</v>
      </c>
      <c r="F505">
        <v>0</v>
      </c>
      <c r="G505" t="s">
        <v>1106</v>
      </c>
      <c r="H505" t="s">
        <v>17</v>
      </c>
      <c r="I505">
        <v>0</v>
      </c>
      <c r="J505">
        <v>0</v>
      </c>
      <c r="M505" t="s">
        <v>425</v>
      </c>
      <c r="N505">
        <v>1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 t="s">
        <v>2387</v>
      </c>
      <c r="W505">
        <v>0</v>
      </c>
      <c r="X505">
        <v>0</v>
      </c>
      <c r="Y505">
        <v>0</v>
      </c>
      <c r="Z505">
        <v>0</v>
      </c>
      <c r="AA505">
        <v>0</v>
      </c>
    </row>
    <row r="506" spans="1:27">
      <c r="A506">
        <v>4</v>
      </c>
      <c r="B506" t="s">
        <v>861</v>
      </c>
      <c r="C506" s="586">
        <v>46225</v>
      </c>
      <c r="D506" t="s">
        <v>140</v>
      </c>
      <c r="E506" t="s">
        <v>1109</v>
      </c>
      <c r="F506">
        <v>603.84</v>
      </c>
      <c r="G506" t="s">
        <v>1110</v>
      </c>
      <c r="H506" t="s">
        <v>258</v>
      </c>
      <c r="I506">
        <v>959118219.57263315</v>
      </c>
      <c r="J506">
        <v>0</v>
      </c>
      <c r="M506" t="s">
        <v>1946</v>
      </c>
      <c r="N506">
        <v>1</v>
      </c>
      <c r="O506">
        <v>0</v>
      </c>
      <c r="P506">
        <v>0</v>
      </c>
      <c r="Q506">
        <v>0</v>
      </c>
      <c r="R506">
        <v>0</v>
      </c>
      <c r="S506">
        <v>603.84</v>
      </c>
      <c r="T506">
        <v>579153945706.73877</v>
      </c>
      <c r="U506">
        <v>579153945706.73877</v>
      </c>
      <c r="V506" t="s">
        <v>2388</v>
      </c>
      <c r="W506">
        <v>603.84</v>
      </c>
      <c r="X506">
        <v>0</v>
      </c>
      <c r="Y506">
        <v>959118219.57263315</v>
      </c>
      <c r="Z506">
        <v>0</v>
      </c>
      <c r="AA506">
        <v>0</v>
      </c>
    </row>
    <row r="507" spans="1:27">
      <c r="A507">
        <v>5</v>
      </c>
      <c r="B507" t="s">
        <v>863</v>
      </c>
      <c r="C507" s="586">
        <v>46225</v>
      </c>
      <c r="D507" t="s">
        <v>140</v>
      </c>
      <c r="E507" t="s">
        <v>1113</v>
      </c>
      <c r="F507">
        <v>9</v>
      </c>
      <c r="G507" t="s">
        <v>94</v>
      </c>
      <c r="H507" t="s">
        <v>86</v>
      </c>
      <c r="I507">
        <v>603.84</v>
      </c>
      <c r="J507">
        <v>12</v>
      </c>
      <c r="M507" t="s">
        <v>1943</v>
      </c>
      <c r="N507">
        <v>1</v>
      </c>
      <c r="O507">
        <v>0</v>
      </c>
      <c r="P507">
        <v>0</v>
      </c>
      <c r="Q507">
        <v>0</v>
      </c>
      <c r="R507">
        <v>0</v>
      </c>
      <c r="S507">
        <v>9</v>
      </c>
      <c r="T507">
        <v>5434.56</v>
      </c>
      <c r="U507">
        <v>5434.56</v>
      </c>
      <c r="V507" t="s">
        <v>2389</v>
      </c>
      <c r="W507">
        <v>9</v>
      </c>
      <c r="X507">
        <v>0</v>
      </c>
      <c r="Y507">
        <v>603.84</v>
      </c>
      <c r="Z507">
        <v>0</v>
      </c>
      <c r="AA507">
        <v>0</v>
      </c>
    </row>
    <row r="508" spans="1:27">
      <c r="A508">
        <v>5</v>
      </c>
      <c r="B508" t="s">
        <v>863</v>
      </c>
      <c r="C508" s="586">
        <v>46225</v>
      </c>
      <c r="D508" t="s">
        <v>140</v>
      </c>
      <c r="E508" t="s">
        <v>1105</v>
      </c>
      <c r="F508">
        <v>0</v>
      </c>
      <c r="G508" t="s">
        <v>1106</v>
      </c>
      <c r="H508" t="s">
        <v>17</v>
      </c>
      <c r="I508">
        <v>0</v>
      </c>
      <c r="J508">
        <v>0</v>
      </c>
      <c r="M508" t="s">
        <v>425</v>
      </c>
      <c r="N508">
        <v>1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 t="s">
        <v>2390</v>
      </c>
      <c r="W508">
        <v>0</v>
      </c>
      <c r="X508">
        <v>0</v>
      </c>
      <c r="Y508">
        <v>0</v>
      </c>
      <c r="Z508">
        <v>0</v>
      </c>
      <c r="AA508">
        <v>0</v>
      </c>
    </row>
    <row r="509" spans="1:27">
      <c r="A509">
        <v>5</v>
      </c>
      <c r="B509" t="s">
        <v>863</v>
      </c>
      <c r="C509" s="586">
        <v>46225</v>
      </c>
      <c r="D509" t="s">
        <v>140</v>
      </c>
      <c r="E509" t="s">
        <v>1109</v>
      </c>
      <c r="F509">
        <v>5434.56</v>
      </c>
      <c r="G509" t="s">
        <v>1110</v>
      </c>
      <c r="H509" t="s">
        <v>258</v>
      </c>
      <c r="I509">
        <v>959118219.57263315</v>
      </c>
      <c r="J509">
        <v>0</v>
      </c>
      <c r="M509" t="s">
        <v>1946</v>
      </c>
      <c r="N509">
        <v>1</v>
      </c>
      <c r="O509">
        <v>0</v>
      </c>
      <c r="P509">
        <v>0</v>
      </c>
      <c r="Q509">
        <v>0</v>
      </c>
      <c r="R509">
        <v>0</v>
      </c>
      <c r="S509">
        <v>5434.56</v>
      </c>
      <c r="T509">
        <v>5212385511360.6494</v>
      </c>
      <c r="U509">
        <v>5212385511360.6494</v>
      </c>
      <c r="V509" t="s">
        <v>2391</v>
      </c>
      <c r="W509">
        <v>5434.56</v>
      </c>
      <c r="X509">
        <v>0</v>
      </c>
      <c r="Y509">
        <v>959118219.57263315</v>
      </c>
      <c r="Z509">
        <v>0</v>
      </c>
      <c r="AA509">
        <v>0</v>
      </c>
    </row>
    <row r="510" spans="1:27">
      <c r="A510">
        <v>6</v>
      </c>
      <c r="B510" t="s">
        <v>864</v>
      </c>
      <c r="C510" s="586">
        <v>46225</v>
      </c>
      <c r="D510" t="s">
        <v>140</v>
      </c>
      <c r="E510" t="s">
        <v>1105</v>
      </c>
      <c r="F510">
        <v>0</v>
      </c>
      <c r="G510" t="s">
        <v>1106</v>
      </c>
      <c r="H510" t="s">
        <v>17</v>
      </c>
      <c r="I510">
        <v>0</v>
      </c>
      <c r="J510">
        <v>0</v>
      </c>
      <c r="M510" t="s">
        <v>425</v>
      </c>
      <c r="N510">
        <v>1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  <c r="V510" t="s">
        <v>2392</v>
      </c>
      <c r="W510">
        <v>0</v>
      </c>
      <c r="X510">
        <v>0</v>
      </c>
      <c r="Y510">
        <v>0</v>
      </c>
      <c r="Z510">
        <v>0</v>
      </c>
      <c r="AA510">
        <v>0</v>
      </c>
    </row>
    <row r="511" spans="1:27">
      <c r="A511">
        <v>6</v>
      </c>
      <c r="B511" t="s">
        <v>864</v>
      </c>
      <c r="C511" s="586">
        <v>46225</v>
      </c>
      <c r="D511" t="s">
        <v>140</v>
      </c>
      <c r="E511" t="s">
        <v>1109</v>
      </c>
      <c r="F511">
        <v>0</v>
      </c>
      <c r="G511" t="s">
        <v>1110</v>
      </c>
      <c r="H511" t="s">
        <v>258</v>
      </c>
      <c r="I511">
        <v>959118219.57263315</v>
      </c>
      <c r="J511">
        <v>0</v>
      </c>
      <c r="M511" t="s">
        <v>1946</v>
      </c>
      <c r="N511">
        <v>1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 t="s">
        <v>2393</v>
      </c>
      <c r="W511">
        <v>0</v>
      </c>
      <c r="X511">
        <v>0</v>
      </c>
      <c r="Y511">
        <v>959118219.57263315</v>
      </c>
      <c r="Z511">
        <v>0</v>
      </c>
      <c r="AA511">
        <v>0</v>
      </c>
    </row>
    <row r="512" spans="1:27">
      <c r="A512">
        <v>7</v>
      </c>
      <c r="B512" t="s">
        <v>874</v>
      </c>
      <c r="C512" s="586">
        <v>46225</v>
      </c>
      <c r="D512" t="s">
        <v>140</v>
      </c>
      <c r="E512" t="s">
        <v>1113</v>
      </c>
      <c r="F512">
        <v>3</v>
      </c>
      <c r="G512" t="s">
        <v>94</v>
      </c>
      <c r="H512" t="s">
        <v>86</v>
      </c>
      <c r="I512">
        <v>603.84</v>
      </c>
      <c r="J512">
        <v>12</v>
      </c>
      <c r="M512" t="s">
        <v>1943</v>
      </c>
      <c r="N512">
        <v>1</v>
      </c>
      <c r="O512">
        <v>0</v>
      </c>
      <c r="P512">
        <v>0</v>
      </c>
      <c r="Q512">
        <v>0</v>
      </c>
      <c r="R512">
        <v>0</v>
      </c>
      <c r="S512">
        <v>3</v>
      </c>
      <c r="T512">
        <v>1811.52</v>
      </c>
      <c r="U512">
        <v>1811.52</v>
      </c>
      <c r="V512" t="s">
        <v>2394</v>
      </c>
      <c r="W512">
        <v>3</v>
      </c>
      <c r="X512">
        <v>0</v>
      </c>
      <c r="Y512">
        <v>603.84</v>
      </c>
      <c r="Z512">
        <v>0</v>
      </c>
      <c r="AA512">
        <v>0</v>
      </c>
    </row>
    <row r="513" spans="1:27">
      <c r="A513">
        <v>7</v>
      </c>
      <c r="B513" t="s">
        <v>874</v>
      </c>
      <c r="C513" s="586">
        <v>46225</v>
      </c>
      <c r="D513" t="s">
        <v>140</v>
      </c>
      <c r="E513" t="s">
        <v>1105</v>
      </c>
      <c r="F513">
        <v>0</v>
      </c>
      <c r="G513" t="s">
        <v>1106</v>
      </c>
      <c r="H513" t="s">
        <v>17</v>
      </c>
      <c r="I513">
        <v>0</v>
      </c>
      <c r="J513">
        <v>0</v>
      </c>
      <c r="M513" t="s">
        <v>425</v>
      </c>
      <c r="N513">
        <v>1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 t="s">
        <v>2395</v>
      </c>
      <c r="W513">
        <v>0</v>
      </c>
      <c r="X513">
        <v>0</v>
      </c>
      <c r="Y513">
        <v>0</v>
      </c>
      <c r="Z513">
        <v>0</v>
      </c>
      <c r="AA513">
        <v>0</v>
      </c>
    </row>
    <row r="514" spans="1:27">
      <c r="A514">
        <v>7</v>
      </c>
      <c r="B514" t="s">
        <v>874</v>
      </c>
      <c r="C514" s="586">
        <v>46225</v>
      </c>
      <c r="D514" t="s">
        <v>140</v>
      </c>
      <c r="E514" t="s">
        <v>1109</v>
      </c>
      <c r="F514">
        <v>1811.52</v>
      </c>
      <c r="G514" t="s">
        <v>1110</v>
      </c>
      <c r="H514" t="s">
        <v>258</v>
      </c>
      <c r="I514">
        <v>959118219.57263315</v>
      </c>
      <c r="J514">
        <v>0</v>
      </c>
      <c r="M514" t="s">
        <v>1946</v>
      </c>
      <c r="N514">
        <v>1</v>
      </c>
      <c r="O514">
        <v>0</v>
      </c>
      <c r="P514">
        <v>0</v>
      </c>
      <c r="Q514">
        <v>0</v>
      </c>
      <c r="R514">
        <v>0</v>
      </c>
      <c r="S514">
        <v>1811.52</v>
      </c>
      <c r="T514">
        <v>1737461837120.2163</v>
      </c>
      <c r="U514">
        <v>1737461837120.2163</v>
      </c>
      <c r="V514" t="s">
        <v>2396</v>
      </c>
      <c r="W514">
        <v>1811.52</v>
      </c>
      <c r="X514">
        <v>0</v>
      </c>
      <c r="Y514">
        <v>959118219.57263315</v>
      </c>
      <c r="Z514">
        <v>0</v>
      </c>
      <c r="AA514">
        <v>0</v>
      </c>
    </row>
    <row r="515" spans="1:27">
      <c r="A515">
        <v>8</v>
      </c>
      <c r="B515" t="s">
        <v>865</v>
      </c>
      <c r="C515" s="586">
        <v>46225</v>
      </c>
      <c r="D515" t="s">
        <v>140</v>
      </c>
      <c r="E515" t="s">
        <v>1113</v>
      </c>
      <c r="F515">
        <v>1</v>
      </c>
      <c r="G515" t="s">
        <v>94</v>
      </c>
      <c r="H515" t="s">
        <v>86</v>
      </c>
      <c r="I515">
        <v>603.84</v>
      </c>
      <c r="J515">
        <v>12</v>
      </c>
      <c r="M515" t="s">
        <v>1943</v>
      </c>
      <c r="N515">
        <v>1</v>
      </c>
      <c r="O515">
        <v>0</v>
      </c>
      <c r="P515">
        <v>0</v>
      </c>
      <c r="Q515">
        <v>0</v>
      </c>
      <c r="R515">
        <v>0</v>
      </c>
      <c r="S515">
        <v>1</v>
      </c>
      <c r="T515">
        <v>603.84</v>
      </c>
      <c r="U515">
        <v>603.84</v>
      </c>
      <c r="V515" t="s">
        <v>2397</v>
      </c>
      <c r="W515">
        <v>1</v>
      </c>
      <c r="X515">
        <v>0</v>
      </c>
      <c r="Y515">
        <v>603.84</v>
      </c>
      <c r="Z515">
        <v>0</v>
      </c>
      <c r="AA515">
        <v>0</v>
      </c>
    </row>
    <row r="516" spans="1:27">
      <c r="A516">
        <v>8</v>
      </c>
      <c r="B516" t="s">
        <v>865</v>
      </c>
      <c r="C516" s="586">
        <v>46225</v>
      </c>
      <c r="D516" t="s">
        <v>140</v>
      </c>
      <c r="E516" t="s">
        <v>1105</v>
      </c>
      <c r="F516">
        <v>0</v>
      </c>
      <c r="G516" t="s">
        <v>1106</v>
      </c>
      <c r="H516" t="s">
        <v>17</v>
      </c>
      <c r="I516">
        <v>0</v>
      </c>
      <c r="J516">
        <v>0</v>
      </c>
      <c r="M516" t="s">
        <v>425</v>
      </c>
      <c r="N516">
        <v>1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 t="s">
        <v>2398</v>
      </c>
      <c r="W516">
        <v>0</v>
      </c>
      <c r="X516">
        <v>0</v>
      </c>
      <c r="Y516">
        <v>0</v>
      </c>
      <c r="Z516">
        <v>0</v>
      </c>
      <c r="AA516">
        <v>0</v>
      </c>
    </row>
    <row r="517" spans="1:27">
      <c r="A517">
        <v>8</v>
      </c>
      <c r="B517" t="s">
        <v>865</v>
      </c>
      <c r="C517" s="586">
        <v>46225</v>
      </c>
      <c r="D517" t="s">
        <v>140</v>
      </c>
      <c r="E517" t="s">
        <v>1109</v>
      </c>
      <c r="F517">
        <v>603.84</v>
      </c>
      <c r="G517" t="s">
        <v>1110</v>
      </c>
      <c r="H517" t="s">
        <v>258</v>
      </c>
      <c r="I517">
        <v>959118219.57263315</v>
      </c>
      <c r="J517">
        <v>0</v>
      </c>
      <c r="M517" t="s">
        <v>1946</v>
      </c>
      <c r="N517">
        <v>1</v>
      </c>
      <c r="O517">
        <v>0</v>
      </c>
      <c r="P517">
        <v>0</v>
      </c>
      <c r="Q517">
        <v>0</v>
      </c>
      <c r="R517">
        <v>0</v>
      </c>
      <c r="S517">
        <v>603.84</v>
      </c>
      <c r="T517">
        <v>579153945706.73877</v>
      </c>
      <c r="U517">
        <v>579153945706.73877</v>
      </c>
      <c r="V517" t="s">
        <v>2399</v>
      </c>
      <c r="W517">
        <v>603.84</v>
      </c>
      <c r="X517">
        <v>0</v>
      </c>
      <c r="Y517">
        <v>959118219.57263315</v>
      </c>
      <c r="Z517">
        <v>0</v>
      </c>
      <c r="AA517">
        <v>0</v>
      </c>
    </row>
    <row r="518" spans="1:27">
      <c r="A518">
        <v>9</v>
      </c>
      <c r="B518" t="s">
        <v>866</v>
      </c>
      <c r="C518" s="586">
        <v>46225</v>
      </c>
      <c r="D518" t="s">
        <v>140</v>
      </c>
      <c r="E518" t="s">
        <v>1113</v>
      </c>
      <c r="F518">
        <v>2</v>
      </c>
      <c r="G518" t="s">
        <v>94</v>
      </c>
      <c r="H518" t="s">
        <v>86</v>
      </c>
      <c r="I518">
        <v>603.84</v>
      </c>
      <c r="J518">
        <v>12</v>
      </c>
      <c r="M518" t="s">
        <v>1943</v>
      </c>
      <c r="N518">
        <v>1</v>
      </c>
      <c r="O518">
        <v>0</v>
      </c>
      <c r="P518">
        <v>0</v>
      </c>
      <c r="Q518">
        <v>0</v>
      </c>
      <c r="R518">
        <v>0</v>
      </c>
      <c r="S518">
        <v>2</v>
      </c>
      <c r="T518">
        <v>1207.68</v>
      </c>
      <c r="U518">
        <v>1207.68</v>
      </c>
      <c r="V518" t="s">
        <v>2400</v>
      </c>
      <c r="W518">
        <v>2</v>
      </c>
      <c r="X518">
        <v>0</v>
      </c>
      <c r="Y518">
        <v>603.84</v>
      </c>
      <c r="Z518">
        <v>0</v>
      </c>
      <c r="AA518">
        <v>0</v>
      </c>
    </row>
    <row r="519" spans="1:27">
      <c r="A519">
        <v>9</v>
      </c>
      <c r="B519" t="s">
        <v>866</v>
      </c>
      <c r="C519" s="586">
        <v>46225</v>
      </c>
      <c r="D519" t="s">
        <v>140</v>
      </c>
      <c r="E519" t="s">
        <v>1126</v>
      </c>
      <c r="F519">
        <v>5</v>
      </c>
      <c r="G519" t="s">
        <v>404</v>
      </c>
      <c r="H519" t="s">
        <v>235</v>
      </c>
      <c r="I519">
        <v>270</v>
      </c>
      <c r="J519">
        <v>1</v>
      </c>
      <c r="M519" t="s">
        <v>424</v>
      </c>
      <c r="N519">
        <v>1</v>
      </c>
      <c r="O519">
        <v>0</v>
      </c>
      <c r="P519">
        <v>0</v>
      </c>
      <c r="Q519">
        <v>0</v>
      </c>
      <c r="R519">
        <v>0</v>
      </c>
      <c r="S519">
        <v>5</v>
      </c>
      <c r="T519">
        <v>1350</v>
      </c>
      <c r="U519">
        <v>1350</v>
      </c>
      <c r="V519" t="s">
        <v>2928</v>
      </c>
      <c r="W519">
        <v>5</v>
      </c>
      <c r="X519">
        <v>0</v>
      </c>
      <c r="Y519">
        <v>270</v>
      </c>
      <c r="Z519">
        <v>0</v>
      </c>
      <c r="AA519">
        <v>0</v>
      </c>
    </row>
    <row r="520" spans="1:27">
      <c r="A520">
        <v>9</v>
      </c>
      <c r="B520" t="s">
        <v>866</v>
      </c>
      <c r="C520" s="586">
        <v>46225</v>
      </c>
      <c r="D520" t="s">
        <v>140</v>
      </c>
      <c r="E520" t="s">
        <v>1105</v>
      </c>
      <c r="F520">
        <v>5</v>
      </c>
      <c r="G520" t="s">
        <v>1106</v>
      </c>
      <c r="H520" t="s">
        <v>17</v>
      </c>
      <c r="I520">
        <v>0</v>
      </c>
      <c r="J520">
        <v>0</v>
      </c>
      <c r="M520" t="s">
        <v>425</v>
      </c>
      <c r="N520">
        <v>1</v>
      </c>
      <c r="O520">
        <v>0</v>
      </c>
      <c r="P520">
        <v>0</v>
      </c>
      <c r="Q520">
        <v>0</v>
      </c>
      <c r="R520">
        <v>0</v>
      </c>
      <c r="S520">
        <v>5</v>
      </c>
      <c r="T520">
        <v>0</v>
      </c>
      <c r="U520">
        <v>0</v>
      </c>
      <c r="V520" t="s">
        <v>2401</v>
      </c>
      <c r="W520">
        <v>5</v>
      </c>
      <c r="X520">
        <v>0</v>
      </c>
      <c r="Y520">
        <v>0</v>
      </c>
      <c r="Z520">
        <v>0</v>
      </c>
      <c r="AA520">
        <v>0</v>
      </c>
    </row>
    <row r="521" spans="1:27">
      <c r="A521">
        <v>9</v>
      </c>
      <c r="B521" t="s">
        <v>866</v>
      </c>
      <c r="C521" s="586">
        <v>46225</v>
      </c>
      <c r="D521" t="s">
        <v>140</v>
      </c>
      <c r="E521" t="s">
        <v>1109</v>
      </c>
      <c r="F521">
        <v>2557.6800000000003</v>
      </c>
      <c r="G521" t="s">
        <v>1110</v>
      </c>
      <c r="H521" t="s">
        <v>258</v>
      </c>
      <c r="I521">
        <v>959118219.57263315</v>
      </c>
      <c r="J521">
        <v>0</v>
      </c>
      <c r="M521" t="s">
        <v>1946</v>
      </c>
      <c r="N521">
        <v>1</v>
      </c>
      <c r="O521">
        <v>0</v>
      </c>
      <c r="P521">
        <v>0</v>
      </c>
      <c r="Q521">
        <v>0</v>
      </c>
      <c r="R521">
        <v>0</v>
      </c>
      <c r="S521">
        <v>2557.6800000000003</v>
      </c>
      <c r="T521">
        <v>2453117487836.5327</v>
      </c>
      <c r="U521">
        <v>2453117487836.5327</v>
      </c>
      <c r="V521" t="s">
        <v>2402</v>
      </c>
      <c r="W521">
        <v>2557.6800000000003</v>
      </c>
      <c r="X521">
        <v>0</v>
      </c>
      <c r="Y521">
        <v>959118219.57263315</v>
      </c>
      <c r="Z521">
        <v>0</v>
      </c>
      <c r="AA521">
        <v>0</v>
      </c>
    </row>
    <row r="522" spans="1:27">
      <c r="A522">
        <v>10</v>
      </c>
      <c r="B522" t="s">
        <v>862</v>
      </c>
      <c r="C522" s="586">
        <v>46225</v>
      </c>
      <c r="D522" t="s">
        <v>140</v>
      </c>
      <c r="E522" t="s">
        <v>1105</v>
      </c>
      <c r="F522">
        <v>0</v>
      </c>
      <c r="G522" t="s">
        <v>1106</v>
      </c>
      <c r="H522" t="s">
        <v>17</v>
      </c>
      <c r="I522">
        <v>0</v>
      </c>
      <c r="J522">
        <v>0</v>
      </c>
      <c r="M522" t="s">
        <v>425</v>
      </c>
      <c r="N522">
        <v>1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 t="s">
        <v>2403</v>
      </c>
      <c r="W522">
        <v>0</v>
      </c>
      <c r="X522">
        <v>0</v>
      </c>
      <c r="Y522">
        <v>0</v>
      </c>
      <c r="Z522">
        <v>0</v>
      </c>
      <c r="AA522">
        <v>0</v>
      </c>
    </row>
    <row r="523" spans="1:27">
      <c r="A523">
        <v>10</v>
      </c>
      <c r="B523" t="s">
        <v>862</v>
      </c>
      <c r="C523" s="586">
        <v>46225</v>
      </c>
      <c r="D523" t="s">
        <v>140</v>
      </c>
      <c r="E523" t="s">
        <v>1109</v>
      </c>
      <c r="F523">
        <v>0</v>
      </c>
      <c r="G523" t="s">
        <v>1110</v>
      </c>
      <c r="H523" t="s">
        <v>258</v>
      </c>
      <c r="I523">
        <v>959118219.57263315</v>
      </c>
      <c r="J523">
        <v>0</v>
      </c>
      <c r="M523" t="s">
        <v>1946</v>
      </c>
      <c r="N523">
        <v>1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  <c r="U523">
        <v>0</v>
      </c>
      <c r="V523" t="s">
        <v>2404</v>
      </c>
      <c r="W523">
        <v>0</v>
      </c>
      <c r="X523">
        <v>0</v>
      </c>
      <c r="Y523">
        <v>959118219.57263315</v>
      </c>
      <c r="Z523">
        <v>0</v>
      </c>
      <c r="AA523">
        <v>0</v>
      </c>
    </row>
    <row r="524" spans="1:27">
      <c r="A524">
        <v>11</v>
      </c>
      <c r="B524" t="s">
        <v>436</v>
      </c>
      <c r="C524" s="586">
        <v>46225</v>
      </c>
      <c r="D524" t="s">
        <v>140</v>
      </c>
      <c r="E524" t="s">
        <v>1113</v>
      </c>
      <c r="F524">
        <v>2</v>
      </c>
      <c r="G524" t="s">
        <v>94</v>
      </c>
      <c r="H524" t="s">
        <v>86</v>
      </c>
      <c r="I524">
        <v>603.84</v>
      </c>
      <c r="J524">
        <v>12</v>
      </c>
      <c r="M524" t="s">
        <v>1943</v>
      </c>
      <c r="N524">
        <v>1</v>
      </c>
      <c r="O524">
        <v>0</v>
      </c>
      <c r="P524">
        <v>0</v>
      </c>
      <c r="Q524">
        <v>0</v>
      </c>
      <c r="R524">
        <v>0</v>
      </c>
      <c r="S524">
        <v>2</v>
      </c>
      <c r="T524">
        <v>1207.68</v>
      </c>
      <c r="U524">
        <v>1207.68</v>
      </c>
      <c r="V524" t="s">
        <v>2405</v>
      </c>
      <c r="W524">
        <v>2</v>
      </c>
      <c r="X524">
        <v>0</v>
      </c>
      <c r="Y524">
        <v>603.84</v>
      </c>
      <c r="Z524">
        <v>0</v>
      </c>
      <c r="AA524">
        <v>0</v>
      </c>
    </row>
    <row r="525" spans="1:27">
      <c r="A525">
        <v>11</v>
      </c>
      <c r="B525" t="s">
        <v>436</v>
      </c>
      <c r="C525" s="586">
        <v>46225</v>
      </c>
      <c r="D525" t="s">
        <v>140</v>
      </c>
      <c r="E525" t="s">
        <v>1105</v>
      </c>
      <c r="F525">
        <v>0</v>
      </c>
      <c r="G525" t="s">
        <v>1106</v>
      </c>
      <c r="H525" t="s">
        <v>17</v>
      </c>
      <c r="I525">
        <v>0</v>
      </c>
      <c r="J525">
        <v>0</v>
      </c>
      <c r="M525" t="s">
        <v>425</v>
      </c>
      <c r="N525">
        <v>1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  <c r="V525" t="s">
        <v>2406</v>
      </c>
      <c r="W525">
        <v>0</v>
      </c>
      <c r="X525">
        <v>0</v>
      </c>
      <c r="Y525">
        <v>0</v>
      </c>
      <c r="Z525">
        <v>0</v>
      </c>
      <c r="AA525">
        <v>0</v>
      </c>
    </row>
    <row r="526" spans="1:27">
      <c r="A526">
        <v>11</v>
      </c>
      <c r="B526" t="s">
        <v>436</v>
      </c>
      <c r="C526" s="586">
        <v>46225</v>
      </c>
      <c r="D526" t="s">
        <v>140</v>
      </c>
      <c r="E526" t="s">
        <v>1353</v>
      </c>
      <c r="F526">
        <v>1</v>
      </c>
      <c r="G526" t="s">
        <v>256</v>
      </c>
      <c r="H526" t="s">
        <v>522</v>
      </c>
      <c r="I526">
        <v>192</v>
      </c>
      <c r="J526">
        <v>0</v>
      </c>
      <c r="M526" t="s">
        <v>2153</v>
      </c>
      <c r="N526">
        <v>1</v>
      </c>
      <c r="O526">
        <v>0</v>
      </c>
      <c r="P526">
        <v>0</v>
      </c>
      <c r="Q526">
        <v>0</v>
      </c>
      <c r="R526">
        <v>0</v>
      </c>
      <c r="S526">
        <v>1</v>
      </c>
      <c r="T526">
        <v>192</v>
      </c>
      <c r="U526">
        <v>192</v>
      </c>
      <c r="V526" t="s">
        <v>2929</v>
      </c>
      <c r="W526">
        <v>1</v>
      </c>
      <c r="X526">
        <v>0</v>
      </c>
      <c r="Y526">
        <v>192</v>
      </c>
      <c r="Z526">
        <v>0</v>
      </c>
      <c r="AA526">
        <v>0</v>
      </c>
    </row>
    <row r="527" spans="1:27">
      <c r="A527">
        <v>11</v>
      </c>
      <c r="B527" t="s">
        <v>436</v>
      </c>
      <c r="C527" s="586">
        <v>46225</v>
      </c>
      <c r="D527" t="s">
        <v>140</v>
      </c>
      <c r="E527" t="s">
        <v>1109</v>
      </c>
      <c r="F527">
        <v>1399.68</v>
      </c>
      <c r="G527" t="s">
        <v>1110</v>
      </c>
      <c r="H527" t="s">
        <v>258</v>
      </c>
      <c r="I527">
        <v>959118219.57263315</v>
      </c>
      <c r="J527">
        <v>0</v>
      </c>
      <c r="M527" t="s">
        <v>1946</v>
      </c>
      <c r="N527">
        <v>1</v>
      </c>
      <c r="O527">
        <v>0</v>
      </c>
      <c r="P527">
        <v>0</v>
      </c>
      <c r="Q527">
        <v>0</v>
      </c>
      <c r="R527">
        <v>0</v>
      </c>
      <c r="S527">
        <v>1399.68</v>
      </c>
      <c r="T527">
        <v>1342458589571.4233</v>
      </c>
      <c r="U527">
        <v>1342458589571.4233</v>
      </c>
      <c r="V527" t="s">
        <v>2407</v>
      </c>
      <c r="W527">
        <v>1399.68</v>
      </c>
      <c r="X527">
        <v>0</v>
      </c>
      <c r="Y527">
        <v>959118219.57263315</v>
      </c>
      <c r="Z527">
        <v>0</v>
      </c>
      <c r="AA527">
        <v>0</v>
      </c>
    </row>
    <row r="528" spans="1:27">
      <c r="A528">
        <v>12</v>
      </c>
      <c r="B528" t="s">
        <v>868</v>
      </c>
      <c r="C528" s="586">
        <v>46225</v>
      </c>
      <c r="D528" t="s">
        <v>140</v>
      </c>
      <c r="E528" t="s">
        <v>1113</v>
      </c>
      <c r="F528">
        <v>2</v>
      </c>
      <c r="G528" t="s">
        <v>94</v>
      </c>
      <c r="H528" t="s">
        <v>86</v>
      </c>
      <c r="I528">
        <v>603.84</v>
      </c>
      <c r="J528">
        <v>12</v>
      </c>
      <c r="M528" t="s">
        <v>1943</v>
      </c>
      <c r="N528">
        <v>1</v>
      </c>
      <c r="O528">
        <v>0</v>
      </c>
      <c r="P528">
        <v>0</v>
      </c>
      <c r="Q528">
        <v>0</v>
      </c>
      <c r="R528">
        <v>0</v>
      </c>
      <c r="S528">
        <v>2</v>
      </c>
      <c r="T528">
        <v>1207.68</v>
      </c>
      <c r="U528">
        <v>1207.68</v>
      </c>
      <c r="V528" t="s">
        <v>2408</v>
      </c>
      <c r="W528">
        <v>2</v>
      </c>
      <c r="X528">
        <v>0</v>
      </c>
      <c r="Y528">
        <v>603.84</v>
      </c>
      <c r="Z528">
        <v>0</v>
      </c>
      <c r="AA528">
        <v>0</v>
      </c>
    </row>
    <row r="529" spans="1:27">
      <c r="A529">
        <v>12</v>
      </c>
      <c r="B529" t="s">
        <v>868</v>
      </c>
      <c r="C529" s="586">
        <v>46225</v>
      </c>
      <c r="D529" t="s">
        <v>140</v>
      </c>
      <c r="E529" t="s">
        <v>1105</v>
      </c>
      <c r="F529">
        <v>0</v>
      </c>
      <c r="G529" t="s">
        <v>1106</v>
      </c>
      <c r="H529" t="s">
        <v>17</v>
      </c>
      <c r="I529">
        <v>0</v>
      </c>
      <c r="J529">
        <v>0</v>
      </c>
      <c r="M529" t="s">
        <v>425</v>
      </c>
      <c r="N529">
        <v>1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 t="s">
        <v>2409</v>
      </c>
      <c r="W529">
        <v>0</v>
      </c>
      <c r="X529">
        <v>0</v>
      </c>
      <c r="Y529">
        <v>0</v>
      </c>
      <c r="Z529">
        <v>0</v>
      </c>
      <c r="AA529">
        <v>0</v>
      </c>
    </row>
    <row r="530" spans="1:27">
      <c r="A530">
        <v>12</v>
      </c>
      <c r="B530" t="s">
        <v>868</v>
      </c>
      <c r="C530" s="586">
        <v>46225</v>
      </c>
      <c r="D530" t="s">
        <v>140</v>
      </c>
      <c r="E530" t="s">
        <v>1109</v>
      </c>
      <c r="F530">
        <v>1207.68</v>
      </c>
      <c r="G530" t="s">
        <v>1110</v>
      </c>
      <c r="H530" t="s">
        <v>258</v>
      </c>
      <c r="I530">
        <v>959118219.57263315</v>
      </c>
      <c r="J530">
        <v>0</v>
      </c>
      <c r="M530" t="s">
        <v>1946</v>
      </c>
      <c r="N530">
        <v>1</v>
      </c>
      <c r="O530">
        <v>0</v>
      </c>
      <c r="P530">
        <v>0</v>
      </c>
      <c r="Q530">
        <v>0</v>
      </c>
      <c r="R530">
        <v>0</v>
      </c>
      <c r="S530">
        <v>1207.68</v>
      </c>
      <c r="T530">
        <v>1158307891413.4775</v>
      </c>
      <c r="U530">
        <v>1158307891413.4775</v>
      </c>
      <c r="V530" t="s">
        <v>2410</v>
      </c>
      <c r="W530">
        <v>1207.68</v>
      </c>
      <c r="X530">
        <v>0</v>
      </c>
      <c r="Y530">
        <v>959118219.57263315</v>
      </c>
      <c r="Z530">
        <v>0</v>
      </c>
      <c r="AA530">
        <v>0</v>
      </c>
    </row>
    <row r="531" spans="1:27">
      <c r="A531">
        <v>13</v>
      </c>
      <c r="B531" t="s">
        <v>869</v>
      </c>
      <c r="C531" s="586">
        <v>46225</v>
      </c>
      <c r="D531" t="s">
        <v>140</v>
      </c>
      <c r="E531" t="s">
        <v>1113</v>
      </c>
      <c r="F531">
        <v>3</v>
      </c>
      <c r="G531" t="s">
        <v>94</v>
      </c>
      <c r="H531" t="s">
        <v>86</v>
      </c>
      <c r="I531">
        <v>603.84</v>
      </c>
      <c r="J531">
        <v>12</v>
      </c>
      <c r="M531" t="s">
        <v>1943</v>
      </c>
      <c r="N531">
        <v>1</v>
      </c>
      <c r="O531">
        <v>0</v>
      </c>
      <c r="P531">
        <v>0</v>
      </c>
      <c r="Q531">
        <v>0</v>
      </c>
      <c r="R531">
        <v>0</v>
      </c>
      <c r="S531">
        <v>3</v>
      </c>
      <c r="T531">
        <v>1811.52</v>
      </c>
      <c r="U531">
        <v>1811.52</v>
      </c>
      <c r="V531" t="s">
        <v>2411</v>
      </c>
      <c r="W531">
        <v>3</v>
      </c>
      <c r="X531">
        <v>0</v>
      </c>
      <c r="Y531">
        <v>603.84</v>
      </c>
      <c r="Z531">
        <v>0</v>
      </c>
      <c r="AA531">
        <v>0</v>
      </c>
    </row>
    <row r="532" spans="1:27">
      <c r="A532">
        <v>13</v>
      </c>
      <c r="B532" t="s">
        <v>869</v>
      </c>
      <c r="C532" s="586">
        <v>46225</v>
      </c>
      <c r="D532" t="s">
        <v>140</v>
      </c>
      <c r="E532" t="s">
        <v>1184</v>
      </c>
      <c r="F532">
        <v>1</v>
      </c>
      <c r="G532" t="s">
        <v>1123</v>
      </c>
      <c r="H532" t="s">
        <v>86</v>
      </c>
      <c r="I532">
        <v>816</v>
      </c>
      <c r="J532">
        <v>12</v>
      </c>
      <c r="M532" t="s">
        <v>1956</v>
      </c>
      <c r="N532">
        <v>1</v>
      </c>
      <c r="O532">
        <v>0</v>
      </c>
      <c r="P532">
        <v>0</v>
      </c>
      <c r="Q532">
        <v>0</v>
      </c>
      <c r="R532">
        <v>0</v>
      </c>
      <c r="S532">
        <v>1</v>
      </c>
      <c r="T532">
        <v>816</v>
      </c>
      <c r="U532">
        <v>816</v>
      </c>
      <c r="V532" t="s">
        <v>2412</v>
      </c>
      <c r="W532">
        <v>1</v>
      </c>
      <c r="X532">
        <v>0</v>
      </c>
      <c r="Y532">
        <v>816</v>
      </c>
      <c r="Z532">
        <v>0</v>
      </c>
      <c r="AA532">
        <v>0</v>
      </c>
    </row>
    <row r="533" spans="1:27">
      <c r="A533">
        <v>13</v>
      </c>
      <c r="B533" t="s">
        <v>869</v>
      </c>
      <c r="C533" s="586">
        <v>46225</v>
      </c>
      <c r="D533" t="s">
        <v>140</v>
      </c>
      <c r="E533" t="s">
        <v>1105</v>
      </c>
      <c r="F533">
        <v>0</v>
      </c>
      <c r="G533" t="s">
        <v>1106</v>
      </c>
      <c r="H533" t="s">
        <v>17</v>
      </c>
      <c r="I533">
        <v>0</v>
      </c>
      <c r="J533">
        <v>0</v>
      </c>
      <c r="M533" t="s">
        <v>425</v>
      </c>
      <c r="N533">
        <v>1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V533" t="s">
        <v>2413</v>
      </c>
      <c r="W533">
        <v>0</v>
      </c>
      <c r="X533">
        <v>0</v>
      </c>
      <c r="Y533">
        <v>0</v>
      </c>
      <c r="Z533">
        <v>0</v>
      </c>
      <c r="AA533">
        <v>0</v>
      </c>
    </row>
    <row r="534" spans="1:27">
      <c r="A534">
        <v>13</v>
      </c>
      <c r="B534" t="s">
        <v>869</v>
      </c>
      <c r="C534" s="586">
        <v>46225</v>
      </c>
      <c r="D534" t="s">
        <v>140</v>
      </c>
      <c r="E534" t="s">
        <v>1353</v>
      </c>
      <c r="F534">
        <v>1</v>
      </c>
      <c r="G534" t="s">
        <v>256</v>
      </c>
      <c r="H534" t="s">
        <v>522</v>
      </c>
      <c r="I534">
        <v>192</v>
      </c>
      <c r="J534">
        <v>0</v>
      </c>
      <c r="M534" t="s">
        <v>2153</v>
      </c>
      <c r="N534">
        <v>1</v>
      </c>
      <c r="O534">
        <v>0</v>
      </c>
      <c r="P534">
        <v>0</v>
      </c>
      <c r="Q534">
        <v>0</v>
      </c>
      <c r="R534">
        <v>0</v>
      </c>
      <c r="S534">
        <v>1</v>
      </c>
      <c r="T534">
        <v>192</v>
      </c>
      <c r="U534">
        <v>192</v>
      </c>
      <c r="V534" t="s">
        <v>2930</v>
      </c>
      <c r="W534">
        <v>1</v>
      </c>
      <c r="X534">
        <v>0</v>
      </c>
      <c r="Y534">
        <v>192</v>
      </c>
      <c r="Z534">
        <v>0</v>
      </c>
      <c r="AA534">
        <v>0</v>
      </c>
    </row>
    <row r="535" spans="1:27">
      <c r="A535">
        <v>13</v>
      </c>
      <c r="B535" t="s">
        <v>869</v>
      </c>
      <c r="C535" s="586">
        <v>46225</v>
      </c>
      <c r="D535" t="s">
        <v>140</v>
      </c>
      <c r="E535" t="s">
        <v>1109</v>
      </c>
      <c r="F535">
        <v>2819.52</v>
      </c>
      <c r="G535" t="s">
        <v>1110</v>
      </c>
      <c r="H535" t="s">
        <v>258</v>
      </c>
      <c r="I535">
        <v>959118219.57263315</v>
      </c>
      <c r="J535">
        <v>0</v>
      </c>
      <c r="M535" t="s">
        <v>1946</v>
      </c>
      <c r="N535">
        <v>1</v>
      </c>
      <c r="O535">
        <v>0</v>
      </c>
      <c r="P535">
        <v>0</v>
      </c>
      <c r="Q535">
        <v>0</v>
      </c>
      <c r="R535">
        <v>0</v>
      </c>
      <c r="S535">
        <v>2819.52</v>
      </c>
      <c r="T535">
        <v>2704253002449.4307</v>
      </c>
      <c r="U535">
        <v>2704253002449.4307</v>
      </c>
      <c r="V535" t="s">
        <v>2414</v>
      </c>
      <c r="W535">
        <v>2819.52</v>
      </c>
      <c r="X535">
        <v>0</v>
      </c>
      <c r="Y535">
        <v>959118219.57263315</v>
      </c>
      <c r="Z535">
        <v>0</v>
      </c>
      <c r="AA535">
        <v>0</v>
      </c>
    </row>
    <row r="536" spans="1:27">
      <c r="A536">
        <v>14</v>
      </c>
      <c r="B536" t="s">
        <v>871</v>
      </c>
      <c r="C536" s="586">
        <v>46225</v>
      </c>
      <c r="D536" t="s">
        <v>140</v>
      </c>
      <c r="E536" t="s">
        <v>1113</v>
      </c>
      <c r="F536">
        <v>10</v>
      </c>
      <c r="G536" t="s">
        <v>94</v>
      </c>
      <c r="H536" t="s">
        <v>86</v>
      </c>
      <c r="I536">
        <v>603.84</v>
      </c>
      <c r="J536">
        <v>12</v>
      </c>
      <c r="M536" t="s">
        <v>1943</v>
      </c>
      <c r="N536">
        <v>1</v>
      </c>
      <c r="O536">
        <v>0</v>
      </c>
      <c r="P536">
        <v>0</v>
      </c>
      <c r="Q536">
        <v>0</v>
      </c>
      <c r="R536">
        <v>0</v>
      </c>
      <c r="S536">
        <v>10</v>
      </c>
      <c r="T536">
        <v>6038.4000000000005</v>
      </c>
      <c r="U536">
        <v>6038.4000000000005</v>
      </c>
      <c r="V536" t="s">
        <v>2415</v>
      </c>
      <c r="W536">
        <v>10</v>
      </c>
      <c r="X536">
        <v>0</v>
      </c>
      <c r="Y536">
        <v>603.84</v>
      </c>
      <c r="Z536">
        <v>0</v>
      </c>
      <c r="AA536">
        <v>0</v>
      </c>
    </row>
    <row r="537" spans="1:27">
      <c r="A537">
        <v>14</v>
      </c>
      <c r="B537" t="s">
        <v>871</v>
      </c>
      <c r="C537" s="586">
        <v>46225</v>
      </c>
      <c r="D537" t="s">
        <v>140</v>
      </c>
      <c r="E537" t="s">
        <v>1224</v>
      </c>
      <c r="F537">
        <v>1</v>
      </c>
      <c r="G537" t="s">
        <v>1123</v>
      </c>
      <c r="H537" t="s">
        <v>99</v>
      </c>
      <c r="I537">
        <v>1000</v>
      </c>
      <c r="J537">
        <v>15</v>
      </c>
      <c r="M537" t="s">
        <v>2043</v>
      </c>
      <c r="N537">
        <v>1</v>
      </c>
      <c r="O537">
        <v>0</v>
      </c>
      <c r="P537">
        <v>0</v>
      </c>
      <c r="Q537">
        <v>0</v>
      </c>
      <c r="R537">
        <v>0</v>
      </c>
      <c r="S537">
        <v>1</v>
      </c>
      <c r="T537">
        <v>1000</v>
      </c>
      <c r="U537">
        <v>1000</v>
      </c>
      <c r="V537" t="s">
        <v>2416</v>
      </c>
      <c r="W537">
        <v>1</v>
      </c>
      <c r="X537">
        <v>0</v>
      </c>
      <c r="Y537">
        <v>1000</v>
      </c>
      <c r="Z537">
        <v>0</v>
      </c>
      <c r="AA537">
        <v>0</v>
      </c>
    </row>
    <row r="538" spans="1:27">
      <c r="A538">
        <v>14</v>
      </c>
      <c r="B538" t="s">
        <v>871</v>
      </c>
      <c r="C538" s="586">
        <v>46225</v>
      </c>
      <c r="D538" t="s">
        <v>140</v>
      </c>
      <c r="E538" t="s">
        <v>1313</v>
      </c>
      <c r="F538">
        <v>1</v>
      </c>
      <c r="G538" t="s">
        <v>6</v>
      </c>
      <c r="H538" t="s">
        <v>86</v>
      </c>
      <c r="I538">
        <v>611.40000000000009</v>
      </c>
      <c r="J538">
        <v>12</v>
      </c>
      <c r="M538" t="s">
        <v>2078</v>
      </c>
      <c r="N538">
        <v>1</v>
      </c>
      <c r="O538">
        <v>0</v>
      </c>
      <c r="P538">
        <v>0</v>
      </c>
      <c r="Q538">
        <v>0</v>
      </c>
      <c r="R538">
        <v>0</v>
      </c>
      <c r="S538">
        <v>1</v>
      </c>
      <c r="T538">
        <v>611.40000000000009</v>
      </c>
      <c r="U538">
        <v>611.40000000000009</v>
      </c>
      <c r="V538" t="s">
        <v>2931</v>
      </c>
      <c r="W538">
        <v>1</v>
      </c>
      <c r="X538">
        <v>0</v>
      </c>
      <c r="Y538">
        <v>611.40000000000009</v>
      </c>
      <c r="Z538">
        <v>0</v>
      </c>
      <c r="AA538">
        <v>0</v>
      </c>
    </row>
    <row r="539" spans="1:27">
      <c r="A539">
        <v>14</v>
      </c>
      <c r="B539" t="s">
        <v>871</v>
      </c>
      <c r="C539" s="586">
        <v>46225</v>
      </c>
      <c r="D539" t="s">
        <v>140</v>
      </c>
      <c r="E539" t="s">
        <v>1126</v>
      </c>
      <c r="F539">
        <v>10</v>
      </c>
      <c r="G539" t="s">
        <v>404</v>
      </c>
      <c r="H539" t="s">
        <v>235</v>
      </c>
      <c r="I539">
        <v>270</v>
      </c>
      <c r="J539">
        <v>1</v>
      </c>
      <c r="M539" t="s">
        <v>424</v>
      </c>
      <c r="N539">
        <v>1</v>
      </c>
      <c r="O539">
        <v>0</v>
      </c>
      <c r="P539">
        <v>0</v>
      </c>
      <c r="Q539">
        <v>0</v>
      </c>
      <c r="R539">
        <v>0</v>
      </c>
      <c r="S539">
        <v>10</v>
      </c>
      <c r="T539">
        <v>2700</v>
      </c>
      <c r="U539">
        <v>2700</v>
      </c>
      <c r="V539" t="s">
        <v>2932</v>
      </c>
      <c r="W539">
        <v>10</v>
      </c>
      <c r="X539">
        <v>0</v>
      </c>
      <c r="Y539">
        <v>270</v>
      </c>
      <c r="Z539">
        <v>0</v>
      </c>
      <c r="AA539">
        <v>0</v>
      </c>
    </row>
    <row r="540" spans="1:27">
      <c r="A540">
        <v>14</v>
      </c>
      <c r="B540" t="s">
        <v>871</v>
      </c>
      <c r="C540" s="586">
        <v>46225</v>
      </c>
      <c r="D540" t="s">
        <v>140</v>
      </c>
      <c r="E540" t="s">
        <v>1105</v>
      </c>
      <c r="F540">
        <v>10</v>
      </c>
      <c r="G540" t="s">
        <v>1106</v>
      </c>
      <c r="H540" t="s">
        <v>17</v>
      </c>
      <c r="I540">
        <v>0</v>
      </c>
      <c r="J540">
        <v>0</v>
      </c>
      <c r="M540" t="s">
        <v>425</v>
      </c>
      <c r="N540">
        <v>1</v>
      </c>
      <c r="O540">
        <v>0</v>
      </c>
      <c r="P540">
        <v>0</v>
      </c>
      <c r="Q540">
        <v>0</v>
      </c>
      <c r="R540">
        <v>0</v>
      </c>
      <c r="S540">
        <v>10</v>
      </c>
      <c r="T540">
        <v>0</v>
      </c>
      <c r="U540">
        <v>0</v>
      </c>
      <c r="V540" t="s">
        <v>2417</v>
      </c>
      <c r="W540">
        <v>10</v>
      </c>
      <c r="X540">
        <v>0</v>
      </c>
      <c r="Y540">
        <v>0</v>
      </c>
      <c r="Z540">
        <v>0</v>
      </c>
      <c r="AA540">
        <v>0</v>
      </c>
    </row>
    <row r="541" spans="1:27">
      <c r="A541">
        <v>14</v>
      </c>
      <c r="B541" t="s">
        <v>871</v>
      </c>
      <c r="C541" s="586">
        <v>46225</v>
      </c>
      <c r="D541" t="s">
        <v>140</v>
      </c>
      <c r="E541" t="s">
        <v>1109</v>
      </c>
      <c r="F541">
        <v>10349.800000000001</v>
      </c>
      <c r="G541" t="s">
        <v>1110</v>
      </c>
      <c r="H541" t="s">
        <v>258</v>
      </c>
      <c r="I541">
        <v>959118219.57263315</v>
      </c>
      <c r="J541">
        <v>0</v>
      </c>
      <c r="M541" t="s">
        <v>1946</v>
      </c>
      <c r="N541">
        <v>1</v>
      </c>
      <c r="O541">
        <v>0</v>
      </c>
      <c r="P541">
        <v>0</v>
      </c>
      <c r="Q541">
        <v>0</v>
      </c>
      <c r="R541">
        <v>0</v>
      </c>
      <c r="S541">
        <v>10349.800000000001</v>
      </c>
      <c r="T541">
        <v>9926681748932.8398</v>
      </c>
      <c r="U541">
        <v>9926681748932.8398</v>
      </c>
      <c r="V541" t="s">
        <v>2418</v>
      </c>
      <c r="W541">
        <v>10349.800000000001</v>
      </c>
      <c r="X541">
        <v>0</v>
      </c>
      <c r="Y541">
        <v>959118219.57263315</v>
      </c>
      <c r="Z541">
        <v>0</v>
      </c>
      <c r="AA541">
        <v>0</v>
      </c>
    </row>
    <row r="542" spans="1:27">
      <c r="A542">
        <v>15</v>
      </c>
      <c r="B542" t="s">
        <v>872</v>
      </c>
      <c r="C542" s="586">
        <v>46225</v>
      </c>
      <c r="D542" t="s">
        <v>140</v>
      </c>
      <c r="E542" t="s">
        <v>1113</v>
      </c>
      <c r="F542">
        <v>1</v>
      </c>
      <c r="G542" t="s">
        <v>94</v>
      </c>
      <c r="H542" t="s">
        <v>86</v>
      </c>
      <c r="I542">
        <v>603.84</v>
      </c>
      <c r="J542">
        <v>12</v>
      </c>
      <c r="M542" t="s">
        <v>1943</v>
      </c>
      <c r="N542">
        <v>1</v>
      </c>
      <c r="O542">
        <v>0</v>
      </c>
      <c r="P542">
        <v>0</v>
      </c>
      <c r="Q542">
        <v>0</v>
      </c>
      <c r="R542">
        <v>0</v>
      </c>
      <c r="S542">
        <v>1</v>
      </c>
      <c r="T542">
        <v>603.84</v>
      </c>
      <c r="U542">
        <v>603.84</v>
      </c>
      <c r="V542" t="s">
        <v>2419</v>
      </c>
      <c r="W542">
        <v>1</v>
      </c>
      <c r="X542">
        <v>0</v>
      </c>
      <c r="Y542">
        <v>603.84</v>
      </c>
      <c r="Z542">
        <v>0</v>
      </c>
      <c r="AA542">
        <v>0</v>
      </c>
    </row>
    <row r="543" spans="1:27">
      <c r="A543">
        <v>15</v>
      </c>
      <c r="B543" t="s">
        <v>872</v>
      </c>
      <c r="C543" s="586">
        <v>46225</v>
      </c>
      <c r="D543" t="s">
        <v>140</v>
      </c>
      <c r="E543" t="s">
        <v>1105</v>
      </c>
      <c r="F543">
        <v>0</v>
      </c>
      <c r="G543" t="s">
        <v>1106</v>
      </c>
      <c r="H543" t="s">
        <v>17</v>
      </c>
      <c r="I543">
        <v>0</v>
      </c>
      <c r="J543">
        <v>0</v>
      </c>
      <c r="M543" t="s">
        <v>425</v>
      </c>
      <c r="N543">
        <v>1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 t="s">
        <v>2420</v>
      </c>
      <c r="W543">
        <v>0</v>
      </c>
      <c r="X543">
        <v>0</v>
      </c>
      <c r="Y543">
        <v>0</v>
      </c>
      <c r="Z543">
        <v>0</v>
      </c>
      <c r="AA543">
        <v>0</v>
      </c>
    </row>
    <row r="544" spans="1:27">
      <c r="A544">
        <v>15</v>
      </c>
      <c r="B544" t="s">
        <v>872</v>
      </c>
      <c r="C544" s="586">
        <v>46225</v>
      </c>
      <c r="D544" t="s">
        <v>140</v>
      </c>
      <c r="E544" t="s">
        <v>1109</v>
      </c>
      <c r="F544">
        <v>603.84</v>
      </c>
      <c r="G544" t="s">
        <v>1110</v>
      </c>
      <c r="H544" t="s">
        <v>258</v>
      </c>
      <c r="I544">
        <v>959118219.57263315</v>
      </c>
      <c r="J544">
        <v>0</v>
      </c>
      <c r="M544" t="s">
        <v>1946</v>
      </c>
      <c r="N544">
        <v>1</v>
      </c>
      <c r="O544">
        <v>0</v>
      </c>
      <c r="P544">
        <v>0</v>
      </c>
      <c r="Q544">
        <v>0</v>
      </c>
      <c r="R544">
        <v>0</v>
      </c>
      <c r="S544">
        <v>603.84</v>
      </c>
      <c r="T544">
        <v>579153945706.73877</v>
      </c>
      <c r="U544">
        <v>579153945706.73877</v>
      </c>
      <c r="V544" t="s">
        <v>2421</v>
      </c>
      <c r="W544">
        <v>603.84</v>
      </c>
      <c r="X544">
        <v>0</v>
      </c>
      <c r="Y544">
        <v>959118219.57263315</v>
      </c>
      <c r="Z544">
        <v>0</v>
      </c>
      <c r="AA544">
        <v>0</v>
      </c>
    </row>
    <row r="545" spans="1:27">
      <c r="A545">
        <v>16</v>
      </c>
      <c r="B545" t="s">
        <v>873</v>
      </c>
      <c r="C545" s="586">
        <v>46225</v>
      </c>
      <c r="D545" t="s">
        <v>140</v>
      </c>
      <c r="E545" t="s">
        <v>1113</v>
      </c>
      <c r="F545">
        <v>8</v>
      </c>
      <c r="G545" t="s">
        <v>94</v>
      </c>
      <c r="H545" t="s">
        <v>86</v>
      </c>
      <c r="I545">
        <v>603.84</v>
      </c>
      <c r="J545">
        <v>12</v>
      </c>
      <c r="M545" t="s">
        <v>1943</v>
      </c>
      <c r="N545">
        <v>1</v>
      </c>
      <c r="O545">
        <v>0</v>
      </c>
      <c r="P545">
        <v>0</v>
      </c>
      <c r="Q545">
        <v>0</v>
      </c>
      <c r="R545">
        <v>0</v>
      </c>
      <c r="S545">
        <v>8</v>
      </c>
      <c r="T545">
        <v>4830.72</v>
      </c>
      <c r="U545">
        <v>4830.72</v>
      </c>
      <c r="V545" t="s">
        <v>2422</v>
      </c>
      <c r="W545">
        <v>8</v>
      </c>
      <c r="X545">
        <v>0</v>
      </c>
      <c r="Y545">
        <v>603.84</v>
      </c>
      <c r="Z545">
        <v>0</v>
      </c>
      <c r="AA545">
        <v>0</v>
      </c>
    </row>
    <row r="546" spans="1:27">
      <c r="A546">
        <v>16</v>
      </c>
      <c r="B546" t="s">
        <v>873</v>
      </c>
      <c r="C546" s="586">
        <v>46225</v>
      </c>
      <c r="D546" t="s">
        <v>140</v>
      </c>
      <c r="E546" t="s">
        <v>1105</v>
      </c>
      <c r="F546">
        <v>0</v>
      </c>
      <c r="G546" t="s">
        <v>1106</v>
      </c>
      <c r="H546" t="s">
        <v>17</v>
      </c>
      <c r="I546">
        <v>0</v>
      </c>
      <c r="J546">
        <v>0</v>
      </c>
      <c r="M546" t="s">
        <v>425</v>
      </c>
      <c r="N546">
        <v>1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  <c r="V546" t="s">
        <v>2423</v>
      </c>
      <c r="W546">
        <v>0</v>
      </c>
      <c r="X546">
        <v>0</v>
      </c>
      <c r="Y546">
        <v>0</v>
      </c>
      <c r="Z546">
        <v>0</v>
      </c>
      <c r="AA546">
        <v>0</v>
      </c>
    </row>
    <row r="547" spans="1:27">
      <c r="A547">
        <v>16</v>
      </c>
      <c r="B547" t="s">
        <v>873</v>
      </c>
      <c r="C547" s="586">
        <v>46225</v>
      </c>
      <c r="D547" t="s">
        <v>140</v>
      </c>
      <c r="E547" t="s">
        <v>1109</v>
      </c>
      <c r="F547">
        <v>4830.72</v>
      </c>
      <c r="G547" t="s">
        <v>1110</v>
      </c>
      <c r="H547" t="s">
        <v>258</v>
      </c>
      <c r="I547">
        <v>959118219.57263315</v>
      </c>
      <c r="J547">
        <v>0</v>
      </c>
      <c r="M547" t="s">
        <v>1946</v>
      </c>
      <c r="N547">
        <v>1</v>
      </c>
      <c r="O547">
        <v>0</v>
      </c>
      <c r="P547">
        <v>0</v>
      </c>
      <c r="Q547">
        <v>0</v>
      </c>
      <c r="R547">
        <v>0</v>
      </c>
      <c r="S547">
        <v>4830.72</v>
      </c>
      <c r="T547">
        <v>4633231565653.9102</v>
      </c>
      <c r="U547">
        <v>4633231565653.9102</v>
      </c>
      <c r="V547" t="s">
        <v>2424</v>
      </c>
      <c r="W547">
        <v>4830.72</v>
      </c>
      <c r="X547">
        <v>0</v>
      </c>
      <c r="Y547">
        <v>959118219.57263315</v>
      </c>
      <c r="Z547">
        <v>0</v>
      </c>
      <c r="AA547">
        <v>0</v>
      </c>
    </row>
    <row r="548" spans="1:27">
      <c r="A548">
        <v>17</v>
      </c>
      <c r="B548" t="s">
        <v>143</v>
      </c>
      <c r="C548" s="586">
        <v>46225</v>
      </c>
      <c r="D548" t="s">
        <v>140</v>
      </c>
      <c r="E548" t="s">
        <v>1113</v>
      </c>
      <c r="F548">
        <v>2</v>
      </c>
      <c r="G548" t="s">
        <v>94</v>
      </c>
      <c r="H548" t="s">
        <v>86</v>
      </c>
      <c r="I548">
        <v>603.84</v>
      </c>
      <c r="J548">
        <v>12</v>
      </c>
      <c r="M548" t="s">
        <v>1943</v>
      </c>
      <c r="N548">
        <v>1</v>
      </c>
      <c r="O548">
        <v>0</v>
      </c>
      <c r="P548">
        <v>0</v>
      </c>
      <c r="Q548">
        <v>0</v>
      </c>
      <c r="R548">
        <v>0</v>
      </c>
      <c r="S548">
        <v>2</v>
      </c>
      <c r="T548">
        <v>1207.68</v>
      </c>
      <c r="U548">
        <v>1207.68</v>
      </c>
      <c r="V548" t="s">
        <v>2425</v>
      </c>
      <c r="W548">
        <v>2</v>
      </c>
      <c r="X548">
        <v>0</v>
      </c>
      <c r="Y548">
        <v>603.84</v>
      </c>
      <c r="Z548">
        <v>0</v>
      </c>
      <c r="AA548">
        <v>0</v>
      </c>
    </row>
    <row r="549" spans="1:27">
      <c r="A549">
        <v>17</v>
      </c>
      <c r="B549" t="s">
        <v>143</v>
      </c>
      <c r="C549" s="586">
        <v>46225</v>
      </c>
      <c r="D549" t="s">
        <v>140</v>
      </c>
      <c r="E549" t="s">
        <v>1105</v>
      </c>
      <c r="F549">
        <v>0</v>
      </c>
      <c r="G549" t="s">
        <v>1106</v>
      </c>
      <c r="H549" t="s">
        <v>17</v>
      </c>
      <c r="I549">
        <v>0</v>
      </c>
      <c r="J549">
        <v>0</v>
      </c>
      <c r="M549" t="s">
        <v>425</v>
      </c>
      <c r="N549">
        <v>1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  <c r="V549" t="s">
        <v>2426</v>
      </c>
      <c r="W549">
        <v>0</v>
      </c>
      <c r="X549">
        <v>0</v>
      </c>
      <c r="Y549">
        <v>0</v>
      </c>
      <c r="Z549">
        <v>0</v>
      </c>
      <c r="AA549">
        <v>0</v>
      </c>
    </row>
    <row r="550" spans="1:27">
      <c r="A550">
        <v>17</v>
      </c>
      <c r="B550" t="s">
        <v>143</v>
      </c>
      <c r="C550" s="586">
        <v>46225</v>
      </c>
      <c r="D550" t="s">
        <v>140</v>
      </c>
      <c r="E550" t="s">
        <v>1109</v>
      </c>
      <c r="F550">
        <v>1207.68</v>
      </c>
      <c r="G550" t="s">
        <v>1110</v>
      </c>
      <c r="H550" t="s">
        <v>258</v>
      </c>
      <c r="I550">
        <v>959118219.57263315</v>
      </c>
      <c r="J550">
        <v>0</v>
      </c>
      <c r="M550" t="s">
        <v>1946</v>
      </c>
      <c r="N550">
        <v>1</v>
      </c>
      <c r="O550">
        <v>0</v>
      </c>
      <c r="P550">
        <v>0</v>
      </c>
      <c r="Q550">
        <v>0</v>
      </c>
      <c r="R550">
        <v>0</v>
      </c>
      <c r="S550">
        <v>1207.68</v>
      </c>
      <c r="T550">
        <v>1158307891413.4775</v>
      </c>
      <c r="U550">
        <v>1158307891413.4775</v>
      </c>
      <c r="V550" t="s">
        <v>2427</v>
      </c>
      <c r="W550">
        <v>1207.68</v>
      </c>
      <c r="X550">
        <v>0</v>
      </c>
      <c r="Y550">
        <v>959118219.57263315</v>
      </c>
      <c r="Z550">
        <v>0</v>
      </c>
      <c r="AA550">
        <v>0</v>
      </c>
    </row>
    <row r="551" spans="1:27">
      <c r="A551">
        <v>18</v>
      </c>
      <c r="B551" t="s">
        <v>876</v>
      </c>
      <c r="C551" s="586">
        <v>46225</v>
      </c>
      <c r="D551" t="s">
        <v>140</v>
      </c>
      <c r="E551" t="s">
        <v>1105</v>
      </c>
      <c r="F551">
        <v>0</v>
      </c>
      <c r="G551" t="s">
        <v>1106</v>
      </c>
      <c r="H551" t="s">
        <v>17</v>
      </c>
      <c r="I551">
        <v>0</v>
      </c>
      <c r="J551">
        <v>0</v>
      </c>
      <c r="M551" t="s">
        <v>425</v>
      </c>
      <c r="N551">
        <v>1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 t="s">
        <v>2428</v>
      </c>
      <c r="W551">
        <v>0</v>
      </c>
      <c r="X551">
        <v>0</v>
      </c>
      <c r="Y551">
        <v>0</v>
      </c>
      <c r="Z551">
        <v>0</v>
      </c>
      <c r="AA551">
        <v>0</v>
      </c>
    </row>
    <row r="552" spans="1:27">
      <c r="A552">
        <v>18</v>
      </c>
      <c r="B552" t="s">
        <v>876</v>
      </c>
      <c r="C552" s="586">
        <v>46225</v>
      </c>
      <c r="D552" t="s">
        <v>140</v>
      </c>
      <c r="E552" t="s">
        <v>1109</v>
      </c>
      <c r="F552">
        <v>0</v>
      </c>
      <c r="G552" t="s">
        <v>1110</v>
      </c>
      <c r="H552" t="s">
        <v>258</v>
      </c>
      <c r="I552">
        <v>959118219.57263315</v>
      </c>
      <c r="J552">
        <v>0</v>
      </c>
      <c r="M552" t="s">
        <v>1946</v>
      </c>
      <c r="N552">
        <v>1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 t="s">
        <v>2429</v>
      </c>
      <c r="W552">
        <v>0</v>
      </c>
      <c r="X552">
        <v>0</v>
      </c>
      <c r="Y552">
        <v>959118219.57263315</v>
      </c>
      <c r="Z552">
        <v>0</v>
      </c>
      <c r="AA552">
        <v>0</v>
      </c>
    </row>
    <row r="553" spans="1:27">
      <c r="A553">
        <v>19</v>
      </c>
      <c r="B553" t="s">
        <v>875</v>
      </c>
      <c r="C553" s="586">
        <v>46225</v>
      </c>
      <c r="D553" t="s">
        <v>140</v>
      </c>
      <c r="E553" t="s">
        <v>1113</v>
      </c>
      <c r="F553">
        <v>2</v>
      </c>
      <c r="G553" t="s">
        <v>94</v>
      </c>
      <c r="H553" t="s">
        <v>86</v>
      </c>
      <c r="I553">
        <v>603.84</v>
      </c>
      <c r="J553">
        <v>12</v>
      </c>
      <c r="M553" t="s">
        <v>1943</v>
      </c>
      <c r="N553">
        <v>1</v>
      </c>
      <c r="O553">
        <v>0</v>
      </c>
      <c r="P553">
        <v>0</v>
      </c>
      <c r="Q553">
        <v>0</v>
      </c>
      <c r="R553">
        <v>0</v>
      </c>
      <c r="S553">
        <v>2</v>
      </c>
      <c r="T553">
        <v>1207.68</v>
      </c>
      <c r="U553">
        <v>1207.68</v>
      </c>
      <c r="V553" t="s">
        <v>2430</v>
      </c>
      <c r="W553">
        <v>2</v>
      </c>
      <c r="X553">
        <v>0</v>
      </c>
      <c r="Y553">
        <v>603.84</v>
      </c>
      <c r="Z553">
        <v>0</v>
      </c>
      <c r="AA553">
        <v>0</v>
      </c>
    </row>
    <row r="554" spans="1:27">
      <c r="A554">
        <v>19</v>
      </c>
      <c r="B554" t="s">
        <v>875</v>
      </c>
      <c r="C554" s="586">
        <v>46225</v>
      </c>
      <c r="D554" t="s">
        <v>140</v>
      </c>
      <c r="E554" t="s">
        <v>1105</v>
      </c>
      <c r="F554">
        <v>0</v>
      </c>
      <c r="G554" t="s">
        <v>1106</v>
      </c>
      <c r="H554" t="s">
        <v>17</v>
      </c>
      <c r="I554">
        <v>0</v>
      </c>
      <c r="J554">
        <v>0</v>
      </c>
      <c r="M554" t="s">
        <v>425</v>
      </c>
      <c r="N554">
        <v>1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 t="s">
        <v>2431</v>
      </c>
      <c r="W554">
        <v>0</v>
      </c>
      <c r="X554">
        <v>0</v>
      </c>
      <c r="Y554">
        <v>0</v>
      </c>
      <c r="Z554">
        <v>0</v>
      </c>
      <c r="AA554">
        <v>0</v>
      </c>
    </row>
    <row r="555" spans="1:27">
      <c r="A555">
        <v>19</v>
      </c>
      <c r="B555" t="s">
        <v>875</v>
      </c>
      <c r="C555" s="586">
        <v>46225</v>
      </c>
      <c r="D555" t="s">
        <v>140</v>
      </c>
      <c r="E555" t="s">
        <v>1109</v>
      </c>
      <c r="F555">
        <v>1207.68</v>
      </c>
      <c r="G555" t="s">
        <v>1110</v>
      </c>
      <c r="H555" t="s">
        <v>258</v>
      </c>
      <c r="I555">
        <v>959118219.57263315</v>
      </c>
      <c r="J555">
        <v>0</v>
      </c>
      <c r="M555" t="s">
        <v>1946</v>
      </c>
      <c r="N555">
        <v>1</v>
      </c>
      <c r="O555">
        <v>0</v>
      </c>
      <c r="P555">
        <v>0</v>
      </c>
      <c r="Q555">
        <v>0</v>
      </c>
      <c r="R555">
        <v>0</v>
      </c>
      <c r="S555">
        <v>1207.68</v>
      </c>
      <c r="T555">
        <v>1158307891413.4775</v>
      </c>
      <c r="U555">
        <v>1158307891413.4775</v>
      </c>
      <c r="V555" t="s">
        <v>2432</v>
      </c>
      <c r="W555">
        <v>1207.68</v>
      </c>
      <c r="X555">
        <v>0</v>
      </c>
      <c r="Y555">
        <v>959118219.57263315</v>
      </c>
      <c r="Z555">
        <v>0</v>
      </c>
      <c r="AA555">
        <v>0</v>
      </c>
    </row>
    <row r="556" spans="1:27">
      <c r="A556">
        <v>20</v>
      </c>
      <c r="B556" t="s">
        <v>877</v>
      </c>
      <c r="C556" s="586">
        <v>46225</v>
      </c>
      <c r="D556" t="s">
        <v>140</v>
      </c>
      <c r="E556" t="s">
        <v>1113</v>
      </c>
      <c r="F556">
        <v>2</v>
      </c>
      <c r="G556" t="s">
        <v>94</v>
      </c>
      <c r="H556" t="s">
        <v>86</v>
      </c>
      <c r="I556">
        <v>603.84</v>
      </c>
      <c r="J556">
        <v>12</v>
      </c>
      <c r="M556" t="s">
        <v>1943</v>
      </c>
      <c r="N556">
        <v>1</v>
      </c>
      <c r="O556">
        <v>0</v>
      </c>
      <c r="P556">
        <v>0</v>
      </c>
      <c r="Q556">
        <v>0</v>
      </c>
      <c r="R556">
        <v>0</v>
      </c>
      <c r="S556">
        <v>2</v>
      </c>
      <c r="T556">
        <v>1207.68</v>
      </c>
      <c r="U556">
        <v>1207.68</v>
      </c>
      <c r="V556" t="s">
        <v>2433</v>
      </c>
      <c r="W556">
        <v>2</v>
      </c>
      <c r="X556">
        <v>0</v>
      </c>
      <c r="Y556">
        <v>603.84</v>
      </c>
      <c r="Z556">
        <v>0</v>
      </c>
      <c r="AA556">
        <v>0</v>
      </c>
    </row>
    <row r="557" spans="1:27">
      <c r="A557">
        <v>20</v>
      </c>
      <c r="B557" t="s">
        <v>877</v>
      </c>
      <c r="C557" s="586">
        <v>46225</v>
      </c>
      <c r="D557" t="s">
        <v>140</v>
      </c>
      <c r="E557" t="s">
        <v>1105</v>
      </c>
      <c r="F557">
        <v>0</v>
      </c>
      <c r="G557" t="s">
        <v>1106</v>
      </c>
      <c r="H557" t="s">
        <v>17</v>
      </c>
      <c r="I557">
        <v>0</v>
      </c>
      <c r="J557">
        <v>0</v>
      </c>
      <c r="M557" t="s">
        <v>425</v>
      </c>
      <c r="N557">
        <v>1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 t="s">
        <v>2434</v>
      </c>
      <c r="W557">
        <v>0</v>
      </c>
      <c r="X557">
        <v>0</v>
      </c>
      <c r="Y557">
        <v>0</v>
      </c>
      <c r="Z557">
        <v>0</v>
      </c>
      <c r="AA557">
        <v>0</v>
      </c>
    </row>
    <row r="558" spans="1:27">
      <c r="A558">
        <v>20</v>
      </c>
      <c r="B558" t="s">
        <v>877</v>
      </c>
      <c r="C558" s="586">
        <v>46225</v>
      </c>
      <c r="D558" t="s">
        <v>140</v>
      </c>
      <c r="E558" t="s">
        <v>1109</v>
      </c>
      <c r="F558">
        <v>1207.68</v>
      </c>
      <c r="G558" t="s">
        <v>1110</v>
      </c>
      <c r="H558" t="s">
        <v>258</v>
      </c>
      <c r="I558">
        <v>959118219.57263315</v>
      </c>
      <c r="J558">
        <v>0</v>
      </c>
      <c r="M558" t="s">
        <v>1946</v>
      </c>
      <c r="N558">
        <v>1</v>
      </c>
      <c r="O558">
        <v>0</v>
      </c>
      <c r="P558">
        <v>0</v>
      </c>
      <c r="Q558">
        <v>0</v>
      </c>
      <c r="R558">
        <v>0</v>
      </c>
      <c r="S558">
        <v>1207.68</v>
      </c>
      <c r="T558">
        <v>1158307891413.4775</v>
      </c>
      <c r="U558">
        <v>1158307891413.4775</v>
      </c>
      <c r="V558" t="s">
        <v>2435</v>
      </c>
      <c r="W558">
        <v>1207.68</v>
      </c>
      <c r="X558">
        <v>0</v>
      </c>
      <c r="Y558">
        <v>959118219.57263315</v>
      </c>
      <c r="Z558">
        <v>0</v>
      </c>
      <c r="AA558">
        <v>0</v>
      </c>
    </row>
    <row r="559" spans="1:27">
      <c r="A559">
        <v>21</v>
      </c>
      <c r="B559" t="s">
        <v>878</v>
      </c>
      <c r="C559" s="586">
        <v>46225</v>
      </c>
      <c r="D559" t="s">
        <v>140</v>
      </c>
      <c r="E559" t="s">
        <v>1113</v>
      </c>
      <c r="F559">
        <v>5</v>
      </c>
      <c r="G559" t="s">
        <v>94</v>
      </c>
      <c r="H559" t="s">
        <v>86</v>
      </c>
      <c r="I559">
        <v>603.84</v>
      </c>
      <c r="J559">
        <v>12</v>
      </c>
      <c r="M559" t="s">
        <v>1943</v>
      </c>
      <c r="N559">
        <v>1</v>
      </c>
      <c r="O559">
        <v>0</v>
      </c>
      <c r="P559">
        <v>0</v>
      </c>
      <c r="Q559">
        <v>0</v>
      </c>
      <c r="R559">
        <v>0</v>
      </c>
      <c r="S559">
        <v>5</v>
      </c>
      <c r="T559">
        <v>3019.2000000000003</v>
      </c>
      <c r="U559">
        <v>3019.2000000000003</v>
      </c>
      <c r="V559" t="s">
        <v>2436</v>
      </c>
      <c r="W559">
        <v>5</v>
      </c>
      <c r="X559">
        <v>0</v>
      </c>
      <c r="Y559">
        <v>603.84</v>
      </c>
      <c r="Z559">
        <v>0</v>
      </c>
      <c r="AA559">
        <v>0</v>
      </c>
    </row>
    <row r="560" spans="1:27">
      <c r="A560">
        <v>21</v>
      </c>
      <c r="B560" t="s">
        <v>878</v>
      </c>
      <c r="C560" s="586">
        <v>46225</v>
      </c>
      <c r="D560" t="s">
        <v>140</v>
      </c>
      <c r="E560" t="s">
        <v>1105</v>
      </c>
      <c r="F560">
        <v>0</v>
      </c>
      <c r="G560" t="s">
        <v>1106</v>
      </c>
      <c r="H560" t="s">
        <v>17</v>
      </c>
      <c r="I560">
        <v>0</v>
      </c>
      <c r="J560">
        <v>0</v>
      </c>
      <c r="M560" t="s">
        <v>425</v>
      </c>
      <c r="N560">
        <v>1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 t="s">
        <v>2437</v>
      </c>
      <c r="W560">
        <v>0</v>
      </c>
      <c r="X560">
        <v>0</v>
      </c>
      <c r="Y560">
        <v>0</v>
      </c>
      <c r="Z560">
        <v>0</v>
      </c>
      <c r="AA560">
        <v>0</v>
      </c>
    </row>
    <row r="561" spans="1:27">
      <c r="A561">
        <v>21</v>
      </c>
      <c r="B561" t="s">
        <v>878</v>
      </c>
      <c r="C561" s="586">
        <v>46225</v>
      </c>
      <c r="D561" t="s">
        <v>140</v>
      </c>
      <c r="E561" t="s">
        <v>1109</v>
      </c>
      <c r="F561">
        <v>3019.2000000000003</v>
      </c>
      <c r="G561" t="s">
        <v>1110</v>
      </c>
      <c r="H561" t="s">
        <v>258</v>
      </c>
      <c r="I561">
        <v>959118219.57263315</v>
      </c>
      <c r="J561">
        <v>0</v>
      </c>
      <c r="M561" t="s">
        <v>1946</v>
      </c>
      <c r="N561">
        <v>1</v>
      </c>
      <c r="O561">
        <v>0</v>
      </c>
      <c r="P561">
        <v>0</v>
      </c>
      <c r="Q561">
        <v>0</v>
      </c>
      <c r="R561">
        <v>0</v>
      </c>
      <c r="S561">
        <v>3019.2000000000003</v>
      </c>
      <c r="T561">
        <v>2895769728533.6943</v>
      </c>
      <c r="U561">
        <v>2895769728533.6943</v>
      </c>
      <c r="V561" t="s">
        <v>2438</v>
      </c>
      <c r="W561">
        <v>3019.2000000000003</v>
      </c>
      <c r="X561">
        <v>0</v>
      </c>
      <c r="Y561">
        <v>959118219.57263315</v>
      </c>
      <c r="Z561">
        <v>0</v>
      </c>
      <c r="AA561">
        <v>0</v>
      </c>
    </row>
    <row r="562" spans="1:27">
      <c r="A562">
        <v>22</v>
      </c>
      <c r="B562" t="s">
        <v>161</v>
      </c>
      <c r="C562" s="586">
        <v>46225</v>
      </c>
      <c r="D562" t="s">
        <v>140</v>
      </c>
      <c r="E562" t="s">
        <v>1105</v>
      </c>
      <c r="F562">
        <v>0</v>
      </c>
      <c r="G562" t="s">
        <v>1106</v>
      </c>
      <c r="H562" t="s">
        <v>17</v>
      </c>
      <c r="I562">
        <v>0</v>
      </c>
      <c r="J562">
        <v>0</v>
      </c>
      <c r="M562" t="s">
        <v>425</v>
      </c>
      <c r="N562">
        <v>1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 t="s">
        <v>2439</v>
      </c>
      <c r="W562">
        <v>0</v>
      </c>
      <c r="X562">
        <v>0</v>
      </c>
      <c r="Y562">
        <v>0</v>
      </c>
      <c r="Z562">
        <v>0</v>
      </c>
      <c r="AA562">
        <v>0</v>
      </c>
    </row>
    <row r="563" spans="1:27">
      <c r="A563">
        <v>22</v>
      </c>
      <c r="B563" t="s">
        <v>161</v>
      </c>
      <c r="C563" s="586">
        <v>46225</v>
      </c>
      <c r="D563" t="s">
        <v>140</v>
      </c>
      <c r="E563" t="s">
        <v>1109</v>
      </c>
      <c r="F563">
        <v>0</v>
      </c>
      <c r="G563" t="s">
        <v>1110</v>
      </c>
      <c r="H563" t="s">
        <v>258</v>
      </c>
      <c r="I563">
        <v>959118219.57263315</v>
      </c>
      <c r="J563">
        <v>0</v>
      </c>
      <c r="M563" t="s">
        <v>1946</v>
      </c>
      <c r="N563">
        <v>1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 t="s">
        <v>2440</v>
      </c>
      <c r="W563">
        <v>0</v>
      </c>
      <c r="X563">
        <v>0</v>
      </c>
      <c r="Y563">
        <v>959118219.57263315</v>
      </c>
      <c r="Z563">
        <v>0</v>
      </c>
      <c r="AA563">
        <v>0</v>
      </c>
    </row>
    <row r="564" spans="1:27">
      <c r="A564">
        <v>23</v>
      </c>
      <c r="B564" t="s">
        <v>859</v>
      </c>
      <c r="C564" s="586">
        <v>46225</v>
      </c>
      <c r="D564" t="s">
        <v>140</v>
      </c>
      <c r="E564" t="s">
        <v>1105</v>
      </c>
      <c r="F564">
        <v>0</v>
      </c>
      <c r="G564" t="s">
        <v>1106</v>
      </c>
      <c r="H564" t="s">
        <v>17</v>
      </c>
      <c r="I564">
        <v>0</v>
      </c>
      <c r="J564">
        <v>0</v>
      </c>
      <c r="M564" t="s">
        <v>425</v>
      </c>
      <c r="N564">
        <v>1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 t="s">
        <v>2441</v>
      </c>
      <c r="W564">
        <v>0</v>
      </c>
      <c r="X564">
        <v>0</v>
      </c>
      <c r="Y564">
        <v>0</v>
      </c>
      <c r="Z564">
        <v>0</v>
      </c>
      <c r="AA564">
        <v>0</v>
      </c>
    </row>
    <row r="565" spans="1:27">
      <c r="A565">
        <v>23</v>
      </c>
      <c r="B565" t="s">
        <v>859</v>
      </c>
      <c r="C565" s="586">
        <v>46225</v>
      </c>
      <c r="D565" t="s">
        <v>140</v>
      </c>
      <c r="E565" t="s">
        <v>1109</v>
      </c>
      <c r="F565">
        <v>0</v>
      </c>
      <c r="G565" t="s">
        <v>1110</v>
      </c>
      <c r="H565" t="s">
        <v>258</v>
      </c>
      <c r="I565">
        <v>959118219.57263315</v>
      </c>
      <c r="J565">
        <v>0</v>
      </c>
      <c r="M565" t="s">
        <v>1946</v>
      </c>
      <c r="N565">
        <v>1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 t="s">
        <v>2442</v>
      </c>
      <c r="W565">
        <v>0</v>
      </c>
      <c r="X565">
        <v>0</v>
      </c>
      <c r="Y565">
        <v>959118219.57263315</v>
      </c>
      <c r="Z565">
        <v>0</v>
      </c>
      <c r="AA565">
        <v>0</v>
      </c>
    </row>
    <row r="566" spans="1:27">
      <c r="A566">
        <v>24</v>
      </c>
      <c r="B566" t="s">
        <v>167</v>
      </c>
      <c r="C566" s="586">
        <v>46225</v>
      </c>
      <c r="D566" t="s">
        <v>140</v>
      </c>
      <c r="E566" t="s">
        <v>1105</v>
      </c>
      <c r="F566">
        <v>0</v>
      </c>
      <c r="G566" t="s">
        <v>1106</v>
      </c>
      <c r="H566" t="s">
        <v>17</v>
      </c>
      <c r="I566">
        <v>0</v>
      </c>
      <c r="J566">
        <v>0</v>
      </c>
      <c r="M566" t="s">
        <v>425</v>
      </c>
      <c r="N566">
        <v>1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 t="s">
        <v>2443</v>
      </c>
      <c r="W566">
        <v>0</v>
      </c>
      <c r="X566">
        <v>0</v>
      </c>
      <c r="Y566">
        <v>0</v>
      </c>
      <c r="Z566">
        <v>0</v>
      </c>
      <c r="AA566">
        <v>0</v>
      </c>
    </row>
    <row r="567" spans="1:27">
      <c r="A567">
        <v>24</v>
      </c>
      <c r="B567" t="s">
        <v>167</v>
      </c>
      <c r="C567" s="586">
        <v>46225</v>
      </c>
      <c r="D567" t="s">
        <v>140</v>
      </c>
      <c r="E567" t="s">
        <v>1109</v>
      </c>
      <c r="F567">
        <v>0</v>
      </c>
      <c r="G567" t="s">
        <v>1110</v>
      </c>
      <c r="H567" t="s">
        <v>258</v>
      </c>
      <c r="I567">
        <v>959118219.57263315</v>
      </c>
      <c r="J567">
        <v>0</v>
      </c>
      <c r="M567" t="s">
        <v>1946</v>
      </c>
      <c r="N567">
        <v>1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0</v>
      </c>
      <c r="V567" t="s">
        <v>2444</v>
      </c>
      <c r="W567">
        <v>0</v>
      </c>
      <c r="X567">
        <v>0</v>
      </c>
      <c r="Y567">
        <v>959118219.57263315</v>
      </c>
      <c r="Z567">
        <v>0</v>
      </c>
      <c r="AA567">
        <v>0</v>
      </c>
    </row>
    <row r="568" spans="1:27">
      <c r="A568">
        <v>25</v>
      </c>
      <c r="B568" t="s">
        <v>453</v>
      </c>
      <c r="C568" s="586">
        <v>46225</v>
      </c>
      <c r="D568" t="s">
        <v>140</v>
      </c>
      <c r="E568" t="s">
        <v>1105</v>
      </c>
      <c r="F568">
        <v>0</v>
      </c>
      <c r="G568" t="s">
        <v>1106</v>
      </c>
      <c r="H568" t="s">
        <v>17</v>
      </c>
      <c r="I568">
        <v>0</v>
      </c>
      <c r="J568">
        <v>0</v>
      </c>
      <c r="M568" t="s">
        <v>425</v>
      </c>
      <c r="N568">
        <v>1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 t="s">
        <v>2445</v>
      </c>
      <c r="W568">
        <v>0</v>
      </c>
      <c r="X568">
        <v>0</v>
      </c>
      <c r="Y568">
        <v>0</v>
      </c>
      <c r="Z568">
        <v>0</v>
      </c>
      <c r="AA568">
        <v>0</v>
      </c>
    </row>
    <row r="569" spans="1:27">
      <c r="A569">
        <v>25</v>
      </c>
      <c r="B569" t="s">
        <v>453</v>
      </c>
      <c r="C569" s="586">
        <v>46225</v>
      </c>
      <c r="D569" t="s">
        <v>140</v>
      </c>
      <c r="E569" t="s">
        <v>1109</v>
      </c>
      <c r="F569">
        <v>0</v>
      </c>
      <c r="G569" t="s">
        <v>1110</v>
      </c>
      <c r="H569" t="s">
        <v>258</v>
      </c>
      <c r="I569">
        <v>959118219.57263315</v>
      </c>
      <c r="J569">
        <v>0</v>
      </c>
      <c r="M569" t="s">
        <v>1946</v>
      </c>
      <c r="N569">
        <v>1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 t="s">
        <v>2446</v>
      </c>
      <c r="W569">
        <v>0</v>
      </c>
      <c r="X569">
        <v>0</v>
      </c>
      <c r="Y569">
        <v>959118219.57263315</v>
      </c>
      <c r="Z569">
        <v>0</v>
      </c>
      <c r="AA569">
        <v>0</v>
      </c>
    </row>
    <row r="570" spans="1:27">
      <c r="A570">
        <v>26</v>
      </c>
      <c r="B570" t="s">
        <v>867</v>
      </c>
      <c r="C570" s="586">
        <v>46225</v>
      </c>
      <c r="D570" t="s">
        <v>140</v>
      </c>
      <c r="E570" t="s">
        <v>1105</v>
      </c>
      <c r="F570">
        <v>0</v>
      </c>
      <c r="G570" t="s">
        <v>1106</v>
      </c>
      <c r="H570" t="s">
        <v>17</v>
      </c>
      <c r="I570">
        <v>0</v>
      </c>
      <c r="J570">
        <v>0</v>
      </c>
      <c r="M570" t="s">
        <v>425</v>
      </c>
      <c r="N570">
        <v>1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 t="s">
        <v>2447</v>
      </c>
      <c r="W570">
        <v>0</v>
      </c>
      <c r="X570">
        <v>0</v>
      </c>
      <c r="Y570">
        <v>0</v>
      </c>
      <c r="Z570">
        <v>0</v>
      </c>
      <c r="AA570">
        <v>0</v>
      </c>
    </row>
    <row r="571" spans="1:27">
      <c r="A571">
        <v>26</v>
      </c>
      <c r="B571" t="s">
        <v>867</v>
      </c>
      <c r="C571" s="586">
        <v>46225</v>
      </c>
      <c r="D571" t="s">
        <v>140</v>
      </c>
      <c r="E571" t="s">
        <v>1109</v>
      </c>
      <c r="F571">
        <v>0</v>
      </c>
      <c r="G571" t="s">
        <v>1110</v>
      </c>
      <c r="H571" t="s">
        <v>258</v>
      </c>
      <c r="I571">
        <v>959118219.57263315</v>
      </c>
      <c r="J571">
        <v>0</v>
      </c>
      <c r="M571" t="s">
        <v>1946</v>
      </c>
      <c r="N571">
        <v>1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0</v>
      </c>
      <c r="V571" t="s">
        <v>2448</v>
      </c>
      <c r="W571">
        <v>0</v>
      </c>
      <c r="X571">
        <v>0</v>
      </c>
      <c r="Y571">
        <v>959118219.57263315</v>
      </c>
      <c r="Z571">
        <v>0</v>
      </c>
      <c r="AA571">
        <v>0</v>
      </c>
    </row>
    <row r="572" spans="1:27">
      <c r="A572">
        <v>32</v>
      </c>
      <c r="B572" t="s">
        <v>398</v>
      </c>
      <c r="C572" s="586">
        <v>46225</v>
      </c>
      <c r="D572" t="s">
        <v>140</v>
      </c>
      <c r="E572" t="s">
        <v>1105</v>
      </c>
      <c r="F572">
        <v>0</v>
      </c>
      <c r="G572" t="s">
        <v>1106</v>
      </c>
      <c r="H572" t="s">
        <v>17</v>
      </c>
      <c r="I572">
        <v>0</v>
      </c>
      <c r="J572">
        <v>0</v>
      </c>
      <c r="M572" t="s">
        <v>425</v>
      </c>
      <c r="N572">
        <v>1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0</v>
      </c>
      <c r="V572" t="s">
        <v>2449</v>
      </c>
      <c r="W572">
        <v>0</v>
      </c>
      <c r="X572">
        <v>0</v>
      </c>
      <c r="Y572">
        <v>0</v>
      </c>
      <c r="Z572">
        <v>0</v>
      </c>
      <c r="AA572">
        <v>0</v>
      </c>
    </row>
    <row r="573" spans="1:27">
      <c r="A573">
        <v>32</v>
      </c>
      <c r="B573" t="s">
        <v>398</v>
      </c>
      <c r="C573" s="586">
        <v>46225</v>
      </c>
      <c r="D573" t="s">
        <v>140</v>
      </c>
      <c r="E573" t="s">
        <v>1109</v>
      </c>
      <c r="F573">
        <v>0</v>
      </c>
      <c r="G573" t="s">
        <v>1110</v>
      </c>
      <c r="H573" t="s">
        <v>258</v>
      </c>
      <c r="I573">
        <v>959153488.12063301</v>
      </c>
      <c r="J573">
        <v>0</v>
      </c>
      <c r="M573" t="s">
        <v>1946</v>
      </c>
      <c r="N573">
        <v>1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  <c r="V573" t="s">
        <v>2450</v>
      </c>
      <c r="W573">
        <v>0</v>
      </c>
      <c r="X573">
        <v>0</v>
      </c>
      <c r="Y573">
        <v>959153488.12063301</v>
      </c>
      <c r="Z573">
        <v>0</v>
      </c>
      <c r="AA573">
        <v>0</v>
      </c>
    </row>
    <row r="574" spans="1:27">
      <c r="A574">
        <v>33</v>
      </c>
      <c r="B574" t="s">
        <v>879</v>
      </c>
      <c r="C574" s="586">
        <v>46225</v>
      </c>
      <c r="D574" t="s">
        <v>140</v>
      </c>
      <c r="E574" t="s">
        <v>1105</v>
      </c>
      <c r="F574">
        <v>0</v>
      </c>
      <c r="G574" t="s">
        <v>1106</v>
      </c>
      <c r="H574" t="s">
        <v>17</v>
      </c>
      <c r="I574">
        <v>0</v>
      </c>
      <c r="J574">
        <v>0</v>
      </c>
      <c r="M574" t="s">
        <v>425</v>
      </c>
      <c r="N574">
        <v>1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V574" t="s">
        <v>2451</v>
      </c>
      <c r="W574">
        <v>0</v>
      </c>
      <c r="X574">
        <v>0</v>
      </c>
      <c r="Y574">
        <v>0</v>
      </c>
      <c r="Z574">
        <v>0</v>
      </c>
      <c r="AA574">
        <v>0</v>
      </c>
    </row>
    <row r="575" spans="1:27">
      <c r="A575">
        <v>33</v>
      </c>
      <c r="B575" t="s">
        <v>879</v>
      </c>
      <c r="C575" s="586">
        <v>46225</v>
      </c>
      <c r="D575" t="s">
        <v>140</v>
      </c>
      <c r="E575" t="s">
        <v>1109</v>
      </c>
      <c r="F575">
        <v>0</v>
      </c>
      <c r="G575" t="s">
        <v>1110</v>
      </c>
      <c r="H575" t="s">
        <v>258</v>
      </c>
      <c r="I575">
        <v>959153488.12063301</v>
      </c>
      <c r="J575">
        <v>0</v>
      </c>
      <c r="M575" t="s">
        <v>1946</v>
      </c>
      <c r="N575">
        <v>1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 t="s">
        <v>2452</v>
      </c>
      <c r="W575">
        <v>0</v>
      </c>
      <c r="X575">
        <v>0</v>
      </c>
      <c r="Y575">
        <v>959153488.12063301</v>
      </c>
      <c r="Z575">
        <v>0</v>
      </c>
      <c r="AA575">
        <v>0</v>
      </c>
    </row>
    <row r="576" spans="1:27">
      <c r="A576">
        <v>34</v>
      </c>
      <c r="B576" t="s">
        <v>115</v>
      </c>
      <c r="C576" s="586">
        <v>46225</v>
      </c>
      <c r="D576" t="s">
        <v>140</v>
      </c>
      <c r="E576" t="s">
        <v>1126</v>
      </c>
      <c r="F576">
        <v>10</v>
      </c>
      <c r="G576" t="s">
        <v>404</v>
      </c>
      <c r="H576" t="s">
        <v>235</v>
      </c>
      <c r="I576">
        <v>270</v>
      </c>
      <c r="J576">
        <v>1</v>
      </c>
      <c r="M576" t="s">
        <v>424</v>
      </c>
      <c r="N576">
        <v>1</v>
      </c>
      <c r="O576">
        <v>0</v>
      </c>
      <c r="P576">
        <v>0</v>
      </c>
      <c r="Q576">
        <v>0</v>
      </c>
      <c r="R576">
        <v>0</v>
      </c>
      <c r="S576">
        <v>10</v>
      </c>
      <c r="T576">
        <v>2700</v>
      </c>
      <c r="U576">
        <v>2700</v>
      </c>
      <c r="V576" t="s">
        <v>2933</v>
      </c>
      <c r="W576">
        <v>10</v>
      </c>
      <c r="X576">
        <v>0</v>
      </c>
      <c r="Y576">
        <v>270</v>
      </c>
      <c r="Z576">
        <v>0</v>
      </c>
      <c r="AA576">
        <v>0</v>
      </c>
    </row>
    <row r="577" spans="1:27">
      <c r="A577">
        <v>34</v>
      </c>
      <c r="B577" t="s">
        <v>115</v>
      </c>
      <c r="C577" s="586">
        <v>46225</v>
      </c>
      <c r="D577" t="s">
        <v>140</v>
      </c>
      <c r="E577" t="s">
        <v>1105</v>
      </c>
      <c r="F577">
        <v>10</v>
      </c>
      <c r="G577" t="s">
        <v>1106</v>
      </c>
      <c r="H577" t="s">
        <v>17</v>
      </c>
      <c r="I577">
        <v>0</v>
      </c>
      <c r="J577">
        <v>0</v>
      </c>
      <c r="M577" t="s">
        <v>425</v>
      </c>
      <c r="N577">
        <v>1</v>
      </c>
      <c r="O577">
        <v>0</v>
      </c>
      <c r="P577">
        <v>0</v>
      </c>
      <c r="Q577">
        <v>0</v>
      </c>
      <c r="R577">
        <v>0</v>
      </c>
      <c r="S577">
        <v>10</v>
      </c>
      <c r="T577">
        <v>0</v>
      </c>
      <c r="U577">
        <v>0</v>
      </c>
      <c r="V577" t="s">
        <v>2453</v>
      </c>
      <c r="W577">
        <v>10</v>
      </c>
      <c r="X577">
        <v>0</v>
      </c>
      <c r="Y577">
        <v>0</v>
      </c>
      <c r="Z577">
        <v>0</v>
      </c>
      <c r="AA577">
        <v>0</v>
      </c>
    </row>
    <row r="578" spans="1:27">
      <c r="A578">
        <v>34</v>
      </c>
      <c r="B578" t="s">
        <v>115</v>
      </c>
      <c r="C578" s="586">
        <v>46225</v>
      </c>
      <c r="D578" t="s">
        <v>140</v>
      </c>
      <c r="E578" t="s">
        <v>1109</v>
      </c>
      <c r="F578">
        <v>2700</v>
      </c>
      <c r="G578" t="s">
        <v>1110</v>
      </c>
      <c r="H578" t="s">
        <v>258</v>
      </c>
      <c r="I578">
        <v>959153488.12063301</v>
      </c>
      <c r="J578">
        <v>0</v>
      </c>
      <c r="M578" t="s">
        <v>1946</v>
      </c>
      <c r="N578">
        <v>1</v>
      </c>
      <c r="O578">
        <v>0</v>
      </c>
      <c r="P578">
        <v>0</v>
      </c>
      <c r="Q578">
        <v>0</v>
      </c>
      <c r="R578">
        <v>0</v>
      </c>
      <c r="S578">
        <v>2700</v>
      </c>
      <c r="T578">
        <v>2589714417925.709</v>
      </c>
      <c r="U578">
        <v>2589714417925.709</v>
      </c>
      <c r="V578" t="s">
        <v>2454</v>
      </c>
      <c r="W578">
        <v>2700</v>
      </c>
      <c r="X578">
        <v>0</v>
      </c>
      <c r="Y578">
        <v>959153488.12063301</v>
      </c>
      <c r="Z578">
        <v>0</v>
      </c>
      <c r="AA578">
        <v>0</v>
      </c>
    </row>
    <row r="579" spans="1:27">
      <c r="A579">
        <v>35</v>
      </c>
      <c r="B579" t="s">
        <v>556</v>
      </c>
      <c r="C579" s="586">
        <v>46225</v>
      </c>
      <c r="D579" t="s">
        <v>140</v>
      </c>
      <c r="E579" t="s">
        <v>1460</v>
      </c>
      <c r="F579">
        <v>5</v>
      </c>
      <c r="G579" t="s">
        <v>94</v>
      </c>
      <c r="H579" t="s">
        <v>111</v>
      </c>
      <c r="I579">
        <v>27.75</v>
      </c>
      <c r="J579">
        <v>0.5</v>
      </c>
      <c r="M579" t="s">
        <v>2035</v>
      </c>
      <c r="N579">
        <v>1</v>
      </c>
      <c r="O579">
        <v>0</v>
      </c>
      <c r="P579">
        <v>0</v>
      </c>
      <c r="Q579">
        <v>0</v>
      </c>
      <c r="R579">
        <v>0</v>
      </c>
      <c r="S579">
        <v>5</v>
      </c>
      <c r="T579">
        <v>138.75</v>
      </c>
      <c r="U579">
        <v>138.75</v>
      </c>
      <c r="V579" t="s">
        <v>2455</v>
      </c>
      <c r="W579">
        <v>5</v>
      </c>
      <c r="X579">
        <v>0</v>
      </c>
      <c r="Y579">
        <v>27.75</v>
      </c>
      <c r="Z579">
        <v>0</v>
      </c>
      <c r="AA579">
        <v>0</v>
      </c>
    </row>
    <row r="580" spans="1:27">
      <c r="A580">
        <v>35</v>
      </c>
      <c r="B580" t="s">
        <v>556</v>
      </c>
      <c r="C580" s="586">
        <v>46225</v>
      </c>
      <c r="D580" t="s">
        <v>140</v>
      </c>
      <c r="E580" t="s">
        <v>1105</v>
      </c>
      <c r="F580">
        <v>0</v>
      </c>
      <c r="G580" t="s">
        <v>1106</v>
      </c>
      <c r="H580" t="s">
        <v>17</v>
      </c>
      <c r="I580">
        <v>0</v>
      </c>
      <c r="J580">
        <v>0</v>
      </c>
      <c r="M580" t="s">
        <v>425</v>
      </c>
      <c r="N580">
        <v>1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 t="s">
        <v>2456</v>
      </c>
      <c r="W580">
        <v>0</v>
      </c>
      <c r="X580">
        <v>0</v>
      </c>
      <c r="Y580">
        <v>0</v>
      </c>
      <c r="Z580">
        <v>0</v>
      </c>
      <c r="AA580">
        <v>0</v>
      </c>
    </row>
    <row r="581" spans="1:27">
      <c r="A581">
        <v>35</v>
      </c>
      <c r="B581" t="s">
        <v>556</v>
      </c>
      <c r="C581" s="586">
        <v>46225</v>
      </c>
      <c r="D581" t="s">
        <v>140</v>
      </c>
      <c r="E581" t="s">
        <v>1109</v>
      </c>
      <c r="F581">
        <v>138.75</v>
      </c>
      <c r="G581" t="s">
        <v>1110</v>
      </c>
      <c r="H581" t="s">
        <v>258</v>
      </c>
      <c r="I581">
        <v>690802643.52603829</v>
      </c>
      <c r="J581">
        <v>0</v>
      </c>
      <c r="M581" t="s">
        <v>1946</v>
      </c>
      <c r="N581">
        <v>1</v>
      </c>
      <c r="O581">
        <v>0</v>
      </c>
      <c r="P581">
        <v>0</v>
      </c>
      <c r="Q581">
        <v>0</v>
      </c>
      <c r="R581">
        <v>0</v>
      </c>
      <c r="S581">
        <v>138.75</v>
      </c>
      <c r="T581">
        <v>95848866789.237808</v>
      </c>
      <c r="U581">
        <v>95848866789.237808</v>
      </c>
      <c r="V581" t="s">
        <v>2457</v>
      </c>
      <c r="W581">
        <v>138.75</v>
      </c>
      <c r="X581">
        <v>0</v>
      </c>
      <c r="Y581">
        <v>690802643.52603829</v>
      </c>
      <c r="Z581">
        <v>0</v>
      </c>
      <c r="AA581">
        <v>0</v>
      </c>
    </row>
    <row r="582" spans="1:27">
      <c r="A582">
        <v>37</v>
      </c>
      <c r="B582" t="s">
        <v>845</v>
      </c>
      <c r="C582" s="586">
        <v>46225</v>
      </c>
      <c r="D582" t="s">
        <v>140</v>
      </c>
      <c r="E582" t="s">
        <v>1105</v>
      </c>
      <c r="F582">
        <v>0</v>
      </c>
      <c r="G582" t="s">
        <v>1106</v>
      </c>
      <c r="H582" t="s">
        <v>17</v>
      </c>
      <c r="I582">
        <v>0</v>
      </c>
      <c r="J582">
        <v>0</v>
      </c>
      <c r="M582" t="s">
        <v>425</v>
      </c>
      <c r="N582">
        <v>1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 t="s">
        <v>2458</v>
      </c>
      <c r="W582">
        <v>0</v>
      </c>
      <c r="X582">
        <v>0</v>
      </c>
      <c r="Y582">
        <v>0</v>
      </c>
      <c r="Z582">
        <v>0</v>
      </c>
      <c r="AA582">
        <v>0</v>
      </c>
    </row>
    <row r="583" spans="1:27">
      <c r="A583">
        <v>37</v>
      </c>
      <c r="B583" t="s">
        <v>845</v>
      </c>
      <c r="C583" s="586">
        <v>46225</v>
      </c>
      <c r="D583" t="s">
        <v>140</v>
      </c>
      <c r="E583" t="s">
        <v>1109</v>
      </c>
      <c r="F583">
        <v>0</v>
      </c>
      <c r="G583" t="s">
        <v>1110</v>
      </c>
      <c r="H583" t="s">
        <v>258</v>
      </c>
      <c r="I583">
        <v>690802643.52603829</v>
      </c>
      <c r="J583">
        <v>0</v>
      </c>
      <c r="M583" t="s">
        <v>1946</v>
      </c>
      <c r="N583">
        <v>1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 t="s">
        <v>2459</v>
      </c>
      <c r="W583">
        <v>0</v>
      </c>
      <c r="X583">
        <v>0</v>
      </c>
      <c r="Y583">
        <v>690802643.52603829</v>
      </c>
      <c r="Z583">
        <v>0</v>
      </c>
      <c r="AA583">
        <v>0</v>
      </c>
    </row>
    <row r="584" spans="1:27">
      <c r="A584">
        <v>38</v>
      </c>
      <c r="B584" t="s">
        <v>1672</v>
      </c>
      <c r="C584" s="586">
        <v>46225</v>
      </c>
      <c r="D584" t="s">
        <v>140</v>
      </c>
      <c r="E584" t="s">
        <v>1105</v>
      </c>
      <c r="F584">
        <v>0</v>
      </c>
      <c r="G584" t="s">
        <v>1106</v>
      </c>
      <c r="H584" t="s">
        <v>17</v>
      </c>
      <c r="I584">
        <v>0</v>
      </c>
      <c r="J584">
        <v>0</v>
      </c>
      <c r="M584" t="s">
        <v>425</v>
      </c>
      <c r="N584">
        <v>1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0</v>
      </c>
      <c r="V584" t="s">
        <v>2460</v>
      </c>
      <c r="W584">
        <v>0</v>
      </c>
      <c r="X584">
        <v>0</v>
      </c>
      <c r="Y584">
        <v>0</v>
      </c>
      <c r="Z584">
        <v>0</v>
      </c>
      <c r="AA584">
        <v>0</v>
      </c>
    </row>
    <row r="585" spans="1:27">
      <c r="A585">
        <v>38</v>
      </c>
      <c r="B585" t="s">
        <v>1672</v>
      </c>
      <c r="C585" s="586">
        <v>46225</v>
      </c>
      <c r="D585" t="s">
        <v>140</v>
      </c>
      <c r="E585" t="s">
        <v>1109</v>
      </c>
      <c r="F585">
        <v>0</v>
      </c>
      <c r="G585" t="s">
        <v>1110</v>
      </c>
      <c r="H585" t="s">
        <v>258</v>
      </c>
      <c r="I585">
        <v>598500759.83786011</v>
      </c>
      <c r="J585">
        <v>0</v>
      </c>
      <c r="M585" t="s">
        <v>1946</v>
      </c>
      <c r="N585">
        <v>1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 t="s">
        <v>2461</v>
      </c>
      <c r="W585">
        <v>0</v>
      </c>
      <c r="X585">
        <v>0</v>
      </c>
      <c r="Y585">
        <v>598500759.83786011</v>
      </c>
      <c r="Z585">
        <v>0</v>
      </c>
      <c r="AA585">
        <v>0</v>
      </c>
    </row>
    <row r="586" spans="1:27">
      <c r="A586">
        <v>39</v>
      </c>
      <c r="B586" t="s">
        <v>883</v>
      </c>
      <c r="C586" s="586">
        <v>46225</v>
      </c>
      <c r="D586" t="s">
        <v>140</v>
      </c>
      <c r="E586" t="s">
        <v>1105</v>
      </c>
      <c r="F586">
        <v>0</v>
      </c>
      <c r="G586" t="s">
        <v>1106</v>
      </c>
      <c r="H586" t="s">
        <v>17</v>
      </c>
      <c r="I586">
        <v>0</v>
      </c>
      <c r="J586">
        <v>0</v>
      </c>
      <c r="M586" t="s">
        <v>425</v>
      </c>
      <c r="N586">
        <v>1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 t="s">
        <v>2462</v>
      </c>
      <c r="W586">
        <v>0</v>
      </c>
      <c r="X586">
        <v>0</v>
      </c>
      <c r="Y586">
        <v>0</v>
      </c>
      <c r="Z586">
        <v>0</v>
      </c>
      <c r="AA586">
        <v>0</v>
      </c>
    </row>
    <row r="587" spans="1:27">
      <c r="A587">
        <v>39</v>
      </c>
      <c r="B587" t="s">
        <v>883</v>
      </c>
      <c r="C587" s="586">
        <v>46225</v>
      </c>
      <c r="D587" t="s">
        <v>140</v>
      </c>
      <c r="E587" t="s">
        <v>1109</v>
      </c>
      <c r="F587">
        <v>0</v>
      </c>
      <c r="G587" t="s">
        <v>1110</v>
      </c>
      <c r="H587" t="s">
        <v>258</v>
      </c>
      <c r="I587">
        <v>598500759.83786011</v>
      </c>
      <c r="J587">
        <v>0</v>
      </c>
      <c r="M587" t="s">
        <v>1946</v>
      </c>
      <c r="N587">
        <v>1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 t="s">
        <v>2463</v>
      </c>
      <c r="W587">
        <v>0</v>
      </c>
      <c r="X587">
        <v>0</v>
      </c>
      <c r="Y587">
        <v>598500759.83786011</v>
      </c>
      <c r="Z587">
        <v>0</v>
      </c>
      <c r="AA587">
        <v>0</v>
      </c>
    </row>
    <row r="588" spans="1:27">
      <c r="A588">
        <v>40</v>
      </c>
      <c r="B588" t="s">
        <v>882</v>
      </c>
      <c r="C588" s="586">
        <v>46225</v>
      </c>
      <c r="D588" t="s">
        <v>140</v>
      </c>
      <c r="E588" t="s">
        <v>1105</v>
      </c>
      <c r="F588">
        <v>0</v>
      </c>
      <c r="G588" t="s">
        <v>1106</v>
      </c>
      <c r="H588" t="s">
        <v>17</v>
      </c>
      <c r="I588">
        <v>0</v>
      </c>
      <c r="J588">
        <v>0</v>
      </c>
      <c r="M588" t="s">
        <v>425</v>
      </c>
      <c r="N588">
        <v>1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 t="s">
        <v>2464</v>
      </c>
      <c r="W588">
        <v>0</v>
      </c>
      <c r="X588">
        <v>0</v>
      </c>
      <c r="Y588">
        <v>0</v>
      </c>
      <c r="Z588">
        <v>0</v>
      </c>
      <c r="AA588">
        <v>0</v>
      </c>
    </row>
    <row r="589" spans="1:27">
      <c r="A589">
        <v>40</v>
      </c>
      <c r="B589" t="s">
        <v>882</v>
      </c>
      <c r="C589" s="586">
        <v>46225</v>
      </c>
      <c r="D589" t="s">
        <v>140</v>
      </c>
      <c r="E589" t="s">
        <v>1109</v>
      </c>
      <c r="F589">
        <v>0</v>
      </c>
      <c r="G589" t="s">
        <v>1110</v>
      </c>
      <c r="H589" t="s">
        <v>258</v>
      </c>
      <c r="I589">
        <v>598500759.83786011</v>
      </c>
      <c r="J589">
        <v>0</v>
      </c>
      <c r="M589" t="s">
        <v>1946</v>
      </c>
      <c r="N589">
        <v>1</v>
      </c>
      <c r="O589">
        <v>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 t="s">
        <v>2465</v>
      </c>
      <c r="W589">
        <v>0</v>
      </c>
      <c r="X589">
        <v>0</v>
      </c>
      <c r="Y589">
        <v>598500759.83786011</v>
      </c>
      <c r="Z589">
        <v>0</v>
      </c>
      <c r="AA589">
        <v>0</v>
      </c>
    </row>
    <row r="590" spans="1:27">
      <c r="A590">
        <v>41</v>
      </c>
      <c r="B590" t="s">
        <v>889</v>
      </c>
      <c r="C590" s="586">
        <v>46225</v>
      </c>
      <c r="D590" t="s">
        <v>140</v>
      </c>
      <c r="E590" t="s">
        <v>1105</v>
      </c>
      <c r="F590">
        <v>0</v>
      </c>
      <c r="G590" t="s">
        <v>1106</v>
      </c>
      <c r="H590" t="s">
        <v>17</v>
      </c>
      <c r="I590">
        <v>0</v>
      </c>
      <c r="J590">
        <v>0</v>
      </c>
      <c r="M590" t="s">
        <v>425</v>
      </c>
      <c r="N590">
        <v>1</v>
      </c>
      <c r="O590">
        <v>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V590" t="s">
        <v>2466</v>
      </c>
      <c r="W590">
        <v>0</v>
      </c>
      <c r="X590">
        <v>0</v>
      </c>
      <c r="Y590">
        <v>0</v>
      </c>
      <c r="Z590">
        <v>0</v>
      </c>
      <c r="AA590">
        <v>0</v>
      </c>
    </row>
    <row r="591" spans="1:27">
      <c r="A591">
        <v>41</v>
      </c>
      <c r="B591" t="s">
        <v>889</v>
      </c>
      <c r="C591" s="586">
        <v>46225</v>
      </c>
      <c r="D591" t="s">
        <v>140</v>
      </c>
      <c r="E591" t="s">
        <v>1109</v>
      </c>
      <c r="F591">
        <v>0</v>
      </c>
      <c r="G591" t="s">
        <v>1110</v>
      </c>
      <c r="H591" t="s">
        <v>258</v>
      </c>
      <c r="I591">
        <v>598500759.83786011</v>
      </c>
      <c r="J591">
        <v>0</v>
      </c>
      <c r="M591" t="s">
        <v>1946</v>
      </c>
      <c r="N591">
        <v>1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 t="s">
        <v>2467</v>
      </c>
      <c r="W591">
        <v>0</v>
      </c>
      <c r="X591">
        <v>0</v>
      </c>
      <c r="Y591">
        <v>598500759.83786011</v>
      </c>
      <c r="Z591">
        <v>0</v>
      </c>
      <c r="AA591">
        <v>0</v>
      </c>
    </row>
    <row r="592" spans="1:27">
      <c r="A592">
        <v>42</v>
      </c>
      <c r="B592" t="s">
        <v>886</v>
      </c>
      <c r="C592" s="586">
        <v>46225</v>
      </c>
      <c r="D592" t="s">
        <v>140</v>
      </c>
      <c r="E592" t="s">
        <v>1105</v>
      </c>
      <c r="F592">
        <v>0</v>
      </c>
      <c r="G592" t="s">
        <v>1106</v>
      </c>
      <c r="H592" t="s">
        <v>17</v>
      </c>
      <c r="I592">
        <v>0</v>
      </c>
      <c r="J592">
        <v>0</v>
      </c>
      <c r="M592" t="s">
        <v>425</v>
      </c>
      <c r="N592">
        <v>1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 t="s">
        <v>2468</v>
      </c>
      <c r="W592">
        <v>0</v>
      </c>
      <c r="X592">
        <v>0</v>
      </c>
      <c r="Y592">
        <v>0</v>
      </c>
      <c r="Z592">
        <v>0</v>
      </c>
      <c r="AA592">
        <v>0</v>
      </c>
    </row>
    <row r="593" spans="1:27">
      <c r="A593">
        <v>42</v>
      </c>
      <c r="B593" t="s">
        <v>886</v>
      </c>
      <c r="C593" s="586">
        <v>46225</v>
      </c>
      <c r="D593" t="s">
        <v>140</v>
      </c>
      <c r="E593" t="s">
        <v>1109</v>
      </c>
      <c r="F593">
        <v>0</v>
      </c>
      <c r="G593" t="s">
        <v>1110</v>
      </c>
      <c r="H593" t="s">
        <v>258</v>
      </c>
      <c r="I593">
        <v>598500759.83786011</v>
      </c>
      <c r="J593">
        <v>0</v>
      </c>
      <c r="M593" t="s">
        <v>1946</v>
      </c>
      <c r="N593">
        <v>1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 t="s">
        <v>2469</v>
      </c>
      <c r="W593">
        <v>0</v>
      </c>
      <c r="X593">
        <v>0</v>
      </c>
      <c r="Y593">
        <v>598500759.83786011</v>
      </c>
      <c r="Z593">
        <v>0</v>
      </c>
      <c r="AA593">
        <v>0</v>
      </c>
    </row>
    <row r="594" spans="1:27">
      <c r="A594">
        <v>43</v>
      </c>
      <c r="B594" t="s">
        <v>994</v>
      </c>
      <c r="C594" s="586">
        <v>46225</v>
      </c>
      <c r="D594" t="s">
        <v>140</v>
      </c>
      <c r="E594" t="s">
        <v>1105</v>
      </c>
      <c r="F594">
        <v>0</v>
      </c>
      <c r="G594" t="s">
        <v>1106</v>
      </c>
      <c r="H594" t="s">
        <v>17</v>
      </c>
      <c r="I594">
        <v>0</v>
      </c>
      <c r="J594">
        <v>0</v>
      </c>
      <c r="M594" t="s">
        <v>425</v>
      </c>
      <c r="N594">
        <v>1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0</v>
      </c>
      <c r="V594" t="s">
        <v>2470</v>
      </c>
      <c r="W594">
        <v>0</v>
      </c>
      <c r="X594">
        <v>0</v>
      </c>
      <c r="Y594">
        <v>0</v>
      </c>
      <c r="Z594">
        <v>0</v>
      </c>
      <c r="AA594">
        <v>0</v>
      </c>
    </row>
    <row r="595" spans="1:27">
      <c r="A595">
        <v>43</v>
      </c>
      <c r="B595" t="s">
        <v>994</v>
      </c>
      <c r="C595" s="586">
        <v>46225</v>
      </c>
      <c r="D595" t="s">
        <v>140</v>
      </c>
      <c r="E595" t="s">
        <v>1109</v>
      </c>
      <c r="F595">
        <v>0</v>
      </c>
      <c r="G595" t="s">
        <v>1110</v>
      </c>
      <c r="H595" t="s">
        <v>258</v>
      </c>
      <c r="I595">
        <v>598500759.83786011</v>
      </c>
      <c r="J595">
        <v>0</v>
      </c>
      <c r="M595" t="s">
        <v>1946</v>
      </c>
      <c r="N595">
        <v>1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0</v>
      </c>
      <c r="V595" t="s">
        <v>2471</v>
      </c>
      <c r="W595">
        <v>0</v>
      </c>
      <c r="X595">
        <v>0</v>
      </c>
      <c r="Y595">
        <v>598500759.83786011</v>
      </c>
      <c r="Z595">
        <v>0</v>
      </c>
      <c r="AA595">
        <v>0</v>
      </c>
    </row>
    <row r="596" spans="1:27">
      <c r="A596">
        <v>44</v>
      </c>
      <c r="B596" t="s">
        <v>881</v>
      </c>
      <c r="C596" s="586">
        <v>46225</v>
      </c>
      <c r="D596" t="s">
        <v>140</v>
      </c>
      <c r="E596" t="s">
        <v>1105</v>
      </c>
      <c r="F596">
        <v>0</v>
      </c>
      <c r="G596" t="s">
        <v>1106</v>
      </c>
      <c r="H596" t="s">
        <v>17</v>
      </c>
      <c r="I596">
        <v>0</v>
      </c>
      <c r="J596">
        <v>0</v>
      </c>
      <c r="M596" t="s">
        <v>425</v>
      </c>
      <c r="N596">
        <v>1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 t="s">
        <v>2472</v>
      </c>
      <c r="W596">
        <v>0</v>
      </c>
      <c r="X596">
        <v>0</v>
      </c>
      <c r="Y596">
        <v>0</v>
      </c>
      <c r="Z596">
        <v>0</v>
      </c>
      <c r="AA596">
        <v>0</v>
      </c>
    </row>
    <row r="597" spans="1:27">
      <c r="A597">
        <v>44</v>
      </c>
      <c r="B597" t="s">
        <v>881</v>
      </c>
      <c r="C597" s="586">
        <v>46225</v>
      </c>
      <c r="D597" t="s">
        <v>140</v>
      </c>
      <c r="E597" t="s">
        <v>1109</v>
      </c>
      <c r="F597">
        <v>0</v>
      </c>
      <c r="G597" t="s">
        <v>1110</v>
      </c>
      <c r="H597" t="s">
        <v>258</v>
      </c>
      <c r="I597">
        <v>598500759.83786011</v>
      </c>
      <c r="J597">
        <v>0</v>
      </c>
      <c r="M597" t="s">
        <v>1946</v>
      </c>
      <c r="N597">
        <v>1</v>
      </c>
      <c r="O597">
        <v>0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0</v>
      </c>
      <c r="V597" t="s">
        <v>2473</v>
      </c>
      <c r="W597">
        <v>0</v>
      </c>
      <c r="X597">
        <v>0</v>
      </c>
      <c r="Y597">
        <v>598500759.83786011</v>
      </c>
      <c r="Z597">
        <v>0</v>
      </c>
      <c r="AA597">
        <v>0</v>
      </c>
    </row>
    <row r="598" spans="1:27">
      <c r="A598">
        <v>45</v>
      </c>
      <c r="B598" t="s">
        <v>888</v>
      </c>
      <c r="C598" s="586">
        <v>46225</v>
      </c>
      <c r="D598" t="s">
        <v>140</v>
      </c>
      <c r="E598" t="s">
        <v>1105</v>
      </c>
      <c r="F598">
        <v>0</v>
      </c>
      <c r="G598" t="s">
        <v>1106</v>
      </c>
      <c r="H598" t="s">
        <v>17</v>
      </c>
      <c r="I598">
        <v>0</v>
      </c>
      <c r="J598">
        <v>0</v>
      </c>
      <c r="M598" t="s">
        <v>425</v>
      </c>
      <c r="N598">
        <v>1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 t="s">
        <v>2474</v>
      </c>
      <c r="W598">
        <v>0</v>
      </c>
      <c r="X598">
        <v>0</v>
      </c>
      <c r="Y598">
        <v>0</v>
      </c>
      <c r="Z598">
        <v>0</v>
      </c>
      <c r="AA598">
        <v>0</v>
      </c>
    </row>
    <row r="599" spans="1:27">
      <c r="A599">
        <v>45</v>
      </c>
      <c r="B599" t="s">
        <v>888</v>
      </c>
      <c r="C599" s="586">
        <v>46225</v>
      </c>
      <c r="D599" t="s">
        <v>140</v>
      </c>
      <c r="E599" t="s">
        <v>1109</v>
      </c>
      <c r="F599">
        <v>0</v>
      </c>
      <c r="G599" t="s">
        <v>1110</v>
      </c>
      <c r="H599" t="s">
        <v>258</v>
      </c>
      <c r="I599">
        <v>598500759.83786011</v>
      </c>
      <c r="J599">
        <v>0</v>
      </c>
      <c r="M599" t="s">
        <v>1946</v>
      </c>
      <c r="N599">
        <v>1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  <c r="V599" t="s">
        <v>2475</v>
      </c>
      <c r="W599">
        <v>0</v>
      </c>
      <c r="X599">
        <v>0</v>
      </c>
      <c r="Y599">
        <v>598500759.83786011</v>
      </c>
      <c r="Z599">
        <v>0</v>
      </c>
      <c r="AA599">
        <v>0</v>
      </c>
    </row>
    <row r="600" spans="1:27">
      <c r="A600">
        <v>47</v>
      </c>
      <c r="B600" t="s">
        <v>887</v>
      </c>
      <c r="C600" s="586">
        <v>46225</v>
      </c>
      <c r="D600" t="s">
        <v>140</v>
      </c>
      <c r="E600" t="s">
        <v>1105</v>
      </c>
      <c r="F600">
        <v>0</v>
      </c>
      <c r="G600" t="s">
        <v>1106</v>
      </c>
      <c r="H600" t="s">
        <v>17</v>
      </c>
      <c r="I600">
        <v>0</v>
      </c>
      <c r="J600">
        <v>0</v>
      </c>
      <c r="M600" t="s">
        <v>425</v>
      </c>
      <c r="N600">
        <v>1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0</v>
      </c>
      <c r="V600" t="s">
        <v>2476</v>
      </c>
      <c r="W600">
        <v>0</v>
      </c>
      <c r="X600">
        <v>0</v>
      </c>
      <c r="Y600">
        <v>0</v>
      </c>
      <c r="Z600">
        <v>0</v>
      </c>
      <c r="AA600">
        <v>0</v>
      </c>
    </row>
    <row r="601" spans="1:27">
      <c r="A601">
        <v>47</v>
      </c>
      <c r="B601" t="s">
        <v>887</v>
      </c>
      <c r="C601" s="586">
        <v>46225</v>
      </c>
      <c r="D601" t="s">
        <v>140</v>
      </c>
      <c r="E601" t="s">
        <v>1109</v>
      </c>
      <c r="F601">
        <v>0</v>
      </c>
      <c r="G601" t="s">
        <v>1110</v>
      </c>
      <c r="H601" t="s">
        <v>258</v>
      </c>
      <c r="I601">
        <v>598500759.83786011</v>
      </c>
      <c r="J601">
        <v>0</v>
      </c>
      <c r="M601" t="s">
        <v>1946</v>
      </c>
      <c r="N601">
        <v>1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  <c r="V601" t="s">
        <v>2477</v>
      </c>
      <c r="W601">
        <v>0</v>
      </c>
      <c r="X601">
        <v>0</v>
      </c>
      <c r="Y601">
        <v>598500759.83786011</v>
      </c>
      <c r="Z601">
        <v>0</v>
      </c>
      <c r="AA601">
        <v>0</v>
      </c>
    </row>
    <row r="602" spans="1:27">
      <c r="A602">
        <v>57</v>
      </c>
      <c r="B602" t="s">
        <v>880</v>
      </c>
      <c r="C602" s="586">
        <v>46225</v>
      </c>
      <c r="D602" t="s">
        <v>140</v>
      </c>
      <c r="E602" t="s">
        <v>1105</v>
      </c>
      <c r="F602">
        <v>0</v>
      </c>
      <c r="G602" t="s">
        <v>1106</v>
      </c>
      <c r="H602" t="s">
        <v>17</v>
      </c>
      <c r="I602">
        <v>0</v>
      </c>
      <c r="J602">
        <v>0</v>
      </c>
      <c r="M602" t="s">
        <v>425</v>
      </c>
      <c r="N602">
        <v>1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0</v>
      </c>
      <c r="V602" t="s">
        <v>2478</v>
      </c>
      <c r="W602">
        <v>0</v>
      </c>
      <c r="X602">
        <v>0</v>
      </c>
      <c r="Y602">
        <v>0</v>
      </c>
      <c r="Z602">
        <v>0</v>
      </c>
      <c r="AA602">
        <v>0</v>
      </c>
    </row>
    <row r="603" spans="1:27">
      <c r="A603">
        <v>57</v>
      </c>
      <c r="B603" t="s">
        <v>880</v>
      </c>
      <c r="C603" s="586">
        <v>46225</v>
      </c>
      <c r="D603" t="s">
        <v>140</v>
      </c>
      <c r="E603" t="s">
        <v>1109</v>
      </c>
      <c r="F603">
        <v>0</v>
      </c>
      <c r="G603" t="s">
        <v>1110</v>
      </c>
      <c r="H603" t="s">
        <v>258</v>
      </c>
      <c r="I603">
        <v>679570153.89546013</v>
      </c>
      <c r="J603">
        <v>0</v>
      </c>
      <c r="M603" t="s">
        <v>1946</v>
      </c>
      <c r="N603">
        <v>1</v>
      </c>
      <c r="O603">
        <v>0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  <c r="V603" t="s">
        <v>2479</v>
      </c>
      <c r="W603">
        <v>0</v>
      </c>
      <c r="X603">
        <v>0</v>
      </c>
      <c r="Y603">
        <v>679570153.89546013</v>
      </c>
      <c r="Z603">
        <v>0</v>
      </c>
      <c r="AA603">
        <v>0</v>
      </c>
    </row>
    <row r="604" spans="1:27">
      <c r="A604">
        <v>63</v>
      </c>
      <c r="B604" t="s">
        <v>804</v>
      </c>
      <c r="C604" s="586">
        <v>46225</v>
      </c>
      <c r="D604" t="s">
        <v>140</v>
      </c>
      <c r="E604" t="s">
        <v>1105</v>
      </c>
      <c r="F604">
        <v>0</v>
      </c>
      <c r="G604" t="s">
        <v>1106</v>
      </c>
      <c r="H604" t="s">
        <v>17</v>
      </c>
      <c r="I604">
        <v>0</v>
      </c>
      <c r="J604">
        <v>0</v>
      </c>
      <c r="M604" t="s">
        <v>425</v>
      </c>
      <c r="N604">
        <v>1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 t="s">
        <v>2480</v>
      </c>
      <c r="W604">
        <v>0</v>
      </c>
      <c r="X604">
        <v>0</v>
      </c>
      <c r="Y604">
        <v>0</v>
      </c>
      <c r="Z604">
        <v>0</v>
      </c>
      <c r="AA604">
        <v>0</v>
      </c>
    </row>
    <row r="605" spans="1:27">
      <c r="A605">
        <v>63</v>
      </c>
      <c r="B605" t="s">
        <v>804</v>
      </c>
      <c r="C605" s="586">
        <v>46225</v>
      </c>
      <c r="D605" t="s">
        <v>140</v>
      </c>
      <c r="E605" t="s">
        <v>1109</v>
      </c>
      <c r="F605">
        <v>0</v>
      </c>
      <c r="G605" t="s">
        <v>1110</v>
      </c>
      <c r="H605" t="s">
        <v>258</v>
      </c>
      <c r="I605">
        <v>690803833.92603838</v>
      </c>
      <c r="J605">
        <v>0</v>
      </c>
      <c r="M605" t="s">
        <v>1946</v>
      </c>
      <c r="N605">
        <v>1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 t="s">
        <v>2481</v>
      </c>
      <c r="W605">
        <v>0</v>
      </c>
      <c r="X605">
        <v>0</v>
      </c>
      <c r="Y605">
        <v>690803833.92603838</v>
      </c>
      <c r="Z605">
        <v>0</v>
      </c>
      <c r="AA605">
        <v>0</v>
      </c>
    </row>
    <row r="606" spans="1:27">
      <c r="A606">
        <v>1</v>
      </c>
      <c r="B606" t="s">
        <v>463</v>
      </c>
      <c r="C606" s="586">
        <v>46225</v>
      </c>
      <c r="D606" t="s">
        <v>138</v>
      </c>
      <c r="E606" t="s">
        <v>1105</v>
      </c>
      <c r="F606">
        <v>0</v>
      </c>
      <c r="G606" t="s">
        <v>1106</v>
      </c>
      <c r="H606" t="s">
        <v>17</v>
      </c>
      <c r="I606">
        <v>0</v>
      </c>
      <c r="J606">
        <v>0</v>
      </c>
      <c r="M606" t="s">
        <v>425</v>
      </c>
      <c r="N606">
        <v>1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0</v>
      </c>
      <c r="U606">
        <v>0</v>
      </c>
      <c r="V606" t="s">
        <v>2482</v>
      </c>
      <c r="W606">
        <v>0</v>
      </c>
      <c r="X606">
        <v>0</v>
      </c>
      <c r="Y606">
        <v>0</v>
      </c>
      <c r="Z606">
        <v>0</v>
      </c>
      <c r="AA606">
        <v>0</v>
      </c>
    </row>
    <row r="607" spans="1:27">
      <c r="A607">
        <v>1</v>
      </c>
      <c r="B607" t="s">
        <v>463</v>
      </c>
      <c r="C607" s="586">
        <v>46225</v>
      </c>
      <c r="D607" t="s">
        <v>138</v>
      </c>
      <c r="E607" t="s">
        <v>1109</v>
      </c>
      <c r="F607">
        <v>0</v>
      </c>
      <c r="G607" t="s">
        <v>1110</v>
      </c>
      <c r="H607" t="s">
        <v>258</v>
      </c>
      <c r="I607">
        <v>0</v>
      </c>
      <c r="J607">
        <v>0</v>
      </c>
      <c r="M607" t="s">
        <v>1946</v>
      </c>
      <c r="N607">
        <v>1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 t="s">
        <v>2483</v>
      </c>
      <c r="W607">
        <v>0</v>
      </c>
      <c r="X607">
        <v>0</v>
      </c>
      <c r="Y607">
        <v>0</v>
      </c>
      <c r="Z607">
        <v>0</v>
      </c>
      <c r="AA607">
        <v>0</v>
      </c>
    </row>
    <row r="608" spans="1:27">
      <c r="A608">
        <v>2</v>
      </c>
      <c r="B608" t="s">
        <v>1697</v>
      </c>
      <c r="C608" s="586">
        <v>46225</v>
      </c>
      <c r="D608" t="s">
        <v>138</v>
      </c>
      <c r="E608" t="s">
        <v>1105</v>
      </c>
      <c r="F608">
        <v>0</v>
      </c>
      <c r="G608" t="s">
        <v>1106</v>
      </c>
      <c r="H608" t="s">
        <v>17</v>
      </c>
      <c r="I608">
        <v>0</v>
      </c>
      <c r="J608">
        <v>0</v>
      </c>
      <c r="M608" t="s">
        <v>425</v>
      </c>
      <c r="N608">
        <v>1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 t="s">
        <v>2484</v>
      </c>
      <c r="W608">
        <v>0</v>
      </c>
      <c r="X608">
        <v>0</v>
      </c>
      <c r="Y608">
        <v>0</v>
      </c>
      <c r="Z608">
        <v>0</v>
      </c>
      <c r="AA608">
        <v>0</v>
      </c>
    </row>
    <row r="609" spans="1:27">
      <c r="A609">
        <v>2</v>
      </c>
      <c r="B609" t="s">
        <v>1697</v>
      </c>
      <c r="C609" s="586">
        <v>46225</v>
      </c>
      <c r="D609" t="s">
        <v>138</v>
      </c>
      <c r="E609" t="s">
        <v>1109</v>
      </c>
      <c r="F609">
        <v>0</v>
      </c>
      <c r="G609" t="s">
        <v>1110</v>
      </c>
      <c r="H609" t="s">
        <v>258</v>
      </c>
      <c r="I609">
        <v>0</v>
      </c>
      <c r="J609">
        <v>0</v>
      </c>
      <c r="M609" t="s">
        <v>1946</v>
      </c>
      <c r="N609">
        <v>1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0</v>
      </c>
      <c r="V609" t="s">
        <v>2485</v>
      </c>
      <c r="W609">
        <v>0</v>
      </c>
      <c r="X609">
        <v>0</v>
      </c>
      <c r="Y609">
        <v>0</v>
      </c>
      <c r="Z609">
        <v>0</v>
      </c>
      <c r="AA609">
        <v>0</v>
      </c>
    </row>
    <row r="610" spans="1:27">
      <c r="A610">
        <v>3</v>
      </c>
      <c r="B610" t="s">
        <v>1700</v>
      </c>
      <c r="C610" s="586">
        <v>46225</v>
      </c>
      <c r="D610" t="s">
        <v>138</v>
      </c>
      <c r="E610" t="s">
        <v>1105</v>
      </c>
      <c r="F610">
        <v>0</v>
      </c>
      <c r="G610" t="s">
        <v>1106</v>
      </c>
      <c r="H610" t="s">
        <v>17</v>
      </c>
      <c r="I610">
        <v>0</v>
      </c>
      <c r="J610">
        <v>0</v>
      </c>
      <c r="M610" t="s">
        <v>425</v>
      </c>
      <c r="N610">
        <v>1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 t="s">
        <v>2486</v>
      </c>
      <c r="W610">
        <v>0</v>
      </c>
      <c r="X610">
        <v>0</v>
      </c>
      <c r="Y610">
        <v>0</v>
      </c>
      <c r="Z610">
        <v>0</v>
      </c>
      <c r="AA610">
        <v>0</v>
      </c>
    </row>
    <row r="611" spans="1:27">
      <c r="A611">
        <v>3</v>
      </c>
      <c r="B611" t="s">
        <v>1700</v>
      </c>
      <c r="C611" s="586">
        <v>46225</v>
      </c>
      <c r="D611" t="s">
        <v>138</v>
      </c>
      <c r="E611" t="s">
        <v>1109</v>
      </c>
      <c r="F611">
        <v>0</v>
      </c>
      <c r="G611" t="s">
        <v>1110</v>
      </c>
      <c r="H611" t="s">
        <v>258</v>
      </c>
      <c r="I611">
        <v>0</v>
      </c>
      <c r="J611">
        <v>0</v>
      </c>
      <c r="M611" t="s">
        <v>1946</v>
      </c>
      <c r="N611">
        <v>1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 t="s">
        <v>2487</v>
      </c>
      <c r="W611">
        <v>0</v>
      </c>
      <c r="X611">
        <v>0</v>
      </c>
      <c r="Y611">
        <v>0</v>
      </c>
      <c r="Z611">
        <v>0</v>
      </c>
      <c r="AA611">
        <v>0</v>
      </c>
    </row>
    <row r="612" spans="1:27">
      <c r="A612">
        <v>9</v>
      </c>
      <c r="B612" t="s">
        <v>1055</v>
      </c>
      <c r="C612" s="586">
        <v>46225</v>
      </c>
      <c r="D612" t="s">
        <v>138</v>
      </c>
      <c r="E612" t="s">
        <v>1228</v>
      </c>
      <c r="F612">
        <v>2</v>
      </c>
      <c r="G612" t="s">
        <v>6</v>
      </c>
      <c r="H612" t="s">
        <v>86</v>
      </c>
      <c r="I612">
        <v>472</v>
      </c>
      <c r="J612">
        <v>10</v>
      </c>
      <c r="M612" t="s">
        <v>2045</v>
      </c>
      <c r="N612">
        <v>1</v>
      </c>
      <c r="O612">
        <v>0</v>
      </c>
      <c r="P612">
        <v>0</v>
      </c>
      <c r="Q612">
        <v>0</v>
      </c>
      <c r="R612">
        <v>0</v>
      </c>
      <c r="S612">
        <v>2</v>
      </c>
      <c r="T612">
        <v>944</v>
      </c>
      <c r="U612">
        <v>944</v>
      </c>
      <c r="V612" t="s">
        <v>2934</v>
      </c>
      <c r="W612">
        <v>2</v>
      </c>
      <c r="X612">
        <v>0</v>
      </c>
      <c r="Y612">
        <v>472</v>
      </c>
      <c r="Z612">
        <v>0</v>
      </c>
      <c r="AA612">
        <v>0</v>
      </c>
    </row>
    <row r="613" spans="1:27">
      <c r="A613">
        <v>9</v>
      </c>
      <c r="B613" t="s">
        <v>1055</v>
      </c>
      <c r="C613" s="586">
        <v>46225</v>
      </c>
      <c r="D613" t="s">
        <v>138</v>
      </c>
      <c r="E613" t="s">
        <v>1273</v>
      </c>
      <c r="F613">
        <v>40</v>
      </c>
      <c r="G613" t="s">
        <v>9</v>
      </c>
      <c r="H613" t="s">
        <v>111</v>
      </c>
      <c r="I613">
        <v>81.167999999999978</v>
      </c>
      <c r="J613">
        <v>0.2</v>
      </c>
      <c r="M613" t="s">
        <v>2079</v>
      </c>
      <c r="N613">
        <v>1</v>
      </c>
      <c r="O613">
        <v>0</v>
      </c>
      <c r="P613">
        <v>0</v>
      </c>
      <c r="Q613">
        <v>0</v>
      </c>
      <c r="R613">
        <v>0</v>
      </c>
      <c r="S613">
        <v>40</v>
      </c>
      <c r="T613">
        <v>3246.7199999999993</v>
      </c>
      <c r="U613">
        <v>3246.7199999999993</v>
      </c>
      <c r="V613" t="s">
        <v>2488</v>
      </c>
      <c r="W613">
        <v>40</v>
      </c>
      <c r="X613">
        <v>0</v>
      </c>
      <c r="Y613">
        <v>81.167999999999978</v>
      </c>
      <c r="Z613">
        <v>0</v>
      </c>
      <c r="AA613">
        <v>0</v>
      </c>
    </row>
    <row r="614" spans="1:27">
      <c r="A614">
        <v>9</v>
      </c>
      <c r="B614" t="s">
        <v>1055</v>
      </c>
      <c r="C614" s="586">
        <v>46225</v>
      </c>
      <c r="D614" t="s">
        <v>138</v>
      </c>
      <c r="E614" t="s">
        <v>1126</v>
      </c>
      <c r="F614">
        <v>30</v>
      </c>
      <c r="G614" t="s">
        <v>404</v>
      </c>
      <c r="H614" t="s">
        <v>235</v>
      </c>
      <c r="I614">
        <v>265</v>
      </c>
      <c r="J614">
        <v>1</v>
      </c>
      <c r="M614" t="s">
        <v>424</v>
      </c>
      <c r="N614">
        <v>1</v>
      </c>
      <c r="O614">
        <v>0</v>
      </c>
      <c r="P614">
        <v>0</v>
      </c>
      <c r="Q614">
        <v>0</v>
      </c>
      <c r="R614">
        <v>0</v>
      </c>
      <c r="S614">
        <v>30</v>
      </c>
      <c r="T614">
        <v>7950</v>
      </c>
      <c r="U614">
        <v>7950</v>
      </c>
      <c r="V614" t="s">
        <v>2935</v>
      </c>
      <c r="W614">
        <v>30</v>
      </c>
      <c r="X614">
        <v>0</v>
      </c>
      <c r="Y614">
        <v>265</v>
      </c>
      <c r="Z614">
        <v>0</v>
      </c>
      <c r="AA614">
        <v>0</v>
      </c>
    </row>
    <row r="615" spans="1:27">
      <c r="A615">
        <v>9</v>
      </c>
      <c r="B615" t="s">
        <v>1055</v>
      </c>
      <c r="C615" s="586">
        <v>46225</v>
      </c>
      <c r="D615" t="s">
        <v>138</v>
      </c>
      <c r="E615" t="s">
        <v>1105</v>
      </c>
      <c r="F615">
        <v>38</v>
      </c>
      <c r="G615" t="s">
        <v>1106</v>
      </c>
      <c r="H615" t="s">
        <v>17</v>
      </c>
      <c r="I615">
        <v>0</v>
      </c>
      <c r="J615">
        <v>0</v>
      </c>
      <c r="M615" t="s">
        <v>425</v>
      </c>
      <c r="N615">
        <v>1</v>
      </c>
      <c r="O615">
        <v>0</v>
      </c>
      <c r="P615">
        <v>0</v>
      </c>
      <c r="Q615">
        <v>0</v>
      </c>
      <c r="R615">
        <v>0</v>
      </c>
      <c r="S615">
        <v>38</v>
      </c>
      <c r="T615">
        <v>0</v>
      </c>
      <c r="U615">
        <v>0</v>
      </c>
      <c r="V615" t="s">
        <v>2489</v>
      </c>
      <c r="W615">
        <v>38</v>
      </c>
      <c r="X615">
        <v>0</v>
      </c>
      <c r="Y615">
        <v>0</v>
      </c>
      <c r="Z615">
        <v>0</v>
      </c>
      <c r="AA615">
        <v>0</v>
      </c>
    </row>
    <row r="616" spans="1:27">
      <c r="A616">
        <v>9</v>
      </c>
      <c r="B616" t="s">
        <v>1055</v>
      </c>
      <c r="C616" s="586">
        <v>46225</v>
      </c>
      <c r="D616" t="s">
        <v>138</v>
      </c>
      <c r="E616" t="s">
        <v>1109</v>
      </c>
      <c r="F616">
        <v>12140.72</v>
      </c>
      <c r="G616" t="s">
        <v>1110</v>
      </c>
      <c r="H616" t="s">
        <v>258</v>
      </c>
      <c r="I616">
        <v>0</v>
      </c>
      <c r="J616">
        <v>0</v>
      </c>
      <c r="M616" t="s">
        <v>1946</v>
      </c>
      <c r="N616">
        <v>1</v>
      </c>
      <c r="O616">
        <v>0</v>
      </c>
      <c r="P616">
        <v>0</v>
      </c>
      <c r="Q616">
        <v>0</v>
      </c>
      <c r="R616">
        <v>0</v>
      </c>
      <c r="S616">
        <v>12140.72</v>
      </c>
      <c r="T616">
        <v>0</v>
      </c>
      <c r="U616">
        <v>0</v>
      </c>
      <c r="V616" t="s">
        <v>2490</v>
      </c>
      <c r="W616">
        <v>12140.72</v>
      </c>
      <c r="X616">
        <v>0</v>
      </c>
      <c r="Y616">
        <v>0</v>
      </c>
      <c r="Z616">
        <v>0</v>
      </c>
      <c r="AA616">
        <v>0</v>
      </c>
    </row>
    <row r="617" spans="1:27">
      <c r="A617">
        <v>10</v>
      </c>
      <c r="B617" t="s">
        <v>441</v>
      </c>
      <c r="C617" s="586">
        <v>46225</v>
      </c>
      <c r="D617" t="s">
        <v>138</v>
      </c>
      <c r="E617" t="s">
        <v>1105</v>
      </c>
      <c r="F617">
        <v>0</v>
      </c>
      <c r="G617" t="s">
        <v>1106</v>
      </c>
      <c r="H617" t="s">
        <v>17</v>
      </c>
      <c r="I617">
        <v>0</v>
      </c>
      <c r="J617">
        <v>0</v>
      </c>
      <c r="M617" t="s">
        <v>425</v>
      </c>
      <c r="N617">
        <v>1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 t="s">
        <v>2491</v>
      </c>
      <c r="W617">
        <v>0</v>
      </c>
      <c r="X617">
        <v>0</v>
      </c>
      <c r="Y617">
        <v>0</v>
      </c>
      <c r="Z617">
        <v>0</v>
      </c>
      <c r="AA617">
        <v>0</v>
      </c>
    </row>
    <row r="618" spans="1:27">
      <c r="A618">
        <v>10</v>
      </c>
      <c r="B618" t="s">
        <v>441</v>
      </c>
      <c r="C618" s="586">
        <v>46225</v>
      </c>
      <c r="D618" t="s">
        <v>138</v>
      </c>
      <c r="E618" t="s">
        <v>1109</v>
      </c>
      <c r="F618">
        <v>0</v>
      </c>
      <c r="G618" t="s">
        <v>1110</v>
      </c>
      <c r="H618" t="s">
        <v>258</v>
      </c>
      <c r="I618">
        <v>0</v>
      </c>
      <c r="J618">
        <v>0</v>
      </c>
      <c r="M618" t="s">
        <v>1946</v>
      </c>
      <c r="N618">
        <v>1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 t="s">
        <v>2492</v>
      </c>
      <c r="W618">
        <v>0</v>
      </c>
      <c r="X618">
        <v>0</v>
      </c>
      <c r="Y618">
        <v>0</v>
      </c>
      <c r="Z618">
        <v>0</v>
      </c>
      <c r="AA618">
        <v>0</v>
      </c>
    </row>
    <row r="619" spans="1:27">
      <c r="A619">
        <v>11</v>
      </c>
      <c r="B619" t="s">
        <v>509</v>
      </c>
      <c r="C619" s="586">
        <v>46225</v>
      </c>
      <c r="D619" t="s">
        <v>138</v>
      </c>
      <c r="E619" t="s">
        <v>1262</v>
      </c>
      <c r="F619">
        <v>0</v>
      </c>
      <c r="G619" t="s">
        <v>9</v>
      </c>
      <c r="H619" t="s">
        <v>215</v>
      </c>
      <c r="I619">
        <v>0</v>
      </c>
      <c r="J619">
        <v>0.08</v>
      </c>
      <c r="M619" t="s">
        <v>2073</v>
      </c>
      <c r="N619">
        <v>1</v>
      </c>
      <c r="O619">
        <v>0</v>
      </c>
      <c r="P619">
        <v>0</v>
      </c>
      <c r="Q619">
        <v>0</v>
      </c>
      <c r="R619">
        <v>0</v>
      </c>
      <c r="S619">
        <v>0</v>
      </c>
      <c r="T619">
        <v>0</v>
      </c>
      <c r="U619">
        <v>0</v>
      </c>
      <c r="V619" t="s">
        <v>2493</v>
      </c>
      <c r="W619">
        <v>0</v>
      </c>
      <c r="X619">
        <v>0</v>
      </c>
      <c r="Y619">
        <v>0</v>
      </c>
      <c r="Z619">
        <v>0</v>
      </c>
      <c r="AA619">
        <v>0</v>
      </c>
    </row>
    <row r="620" spans="1:27">
      <c r="A620">
        <v>11</v>
      </c>
      <c r="B620" t="s">
        <v>509</v>
      </c>
      <c r="C620" s="586">
        <v>46225</v>
      </c>
      <c r="D620" t="s">
        <v>138</v>
      </c>
      <c r="E620" t="s">
        <v>1105</v>
      </c>
      <c r="F620">
        <v>0</v>
      </c>
      <c r="G620" t="s">
        <v>1106</v>
      </c>
      <c r="H620" t="s">
        <v>17</v>
      </c>
      <c r="I620">
        <v>0</v>
      </c>
      <c r="J620">
        <v>0</v>
      </c>
      <c r="M620" t="s">
        <v>425</v>
      </c>
      <c r="N620">
        <v>1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 t="s">
        <v>2494</v>
      </c>
      <c r="W620">
        <v>0</v>
      </c>
      <c r="X620">
        <v>0</v>
      </c>
      <c r="Y620">
        <v>0</v>
      </c>
      <c r="Z620">
        <v>0</v>
      </c>
      <c r="AA620">
        <v>0</v>
      </c>
    </row>
    <row r="621" spans="1:27">
      <c r="A621">
        <v>11</v>
      </c>
      <c r="B621" t="s">
        <v>509</v>
      </c>
      <c r="C621" s="586">
        <v>46225</v>
      </c>
      <c r="D621" t="s">
        <v>138</v>
      </c>
      <c r="E621" t="s">
        <v>1109</v>
      </c>
      <c r="F621">
        <v>0</v>
      </c>
      <c r="G621" t="s">
        <v>1110</v>
      </c>
      <c r="H621" t="s">
        <v>258</v>
      </c>
      <c r="I621">
        <v>0</v>
      </c>
      <c r="J621">
        <v>0</v>
      </c>
      <c r="M621" t="s">
        <v>1946</v>
      </c>
      <c r="N621">
        <v>1</v>
      </c>
      <c r="O621">
        <v>0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  <c r="V621" t="s">
        <v>2495</v>
      </c>
      <c r="W621">
        <v>0</v>
      </c>
      <c r="X621">
        <v>0</v>
      </c>
      <c r="Y621">
        <v>0</v>
      </c>
      <c r="Z621">
        <v>0</v>
      </c>
      <c r="AA621">
        <v>0</v>
      </c>
    </row>
    <row r="622" spans="1:27">
      <c r="A622">
        <v>12</v>
      </c>
      <c r="B622" t="s">
        <v>1006</v>
      </c>
      <c r="C622" s="586">
        <v>46225</v>
      </c>
      <c r="D622" t="s">
        <v>138</v>
      </c>
      <c r="E622" t="s">
        <v>1262</v>
      </c>
      <c r="F622">
        <v>0</v>
      </c>
      <c r="G622" t="s">
        <v>9</v>
      </c>
      <c r="H622" t="s">
        <v>215</v>
      </c>
      <c r="I622">
        <v>0</v>
      </c>
      <c r="J622">
        <v>0.08</v>
      </c>
      <c r="M622" t="s">
        <v>2073</v>
      </c>
      <c r="N622">
        <v>1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  <c r="V622" t="s">
        <v>2496</v>
      </c>
      <c r="W622">
        <v>0</v>
      </c>
      <c r="X622">
        <v>0</v>
      </c>
      <c r="Y622">
        <v>0</v>
      </c>
      <c r="Z622">
        <v>0</v>
      </c>
      <c r="AA622">
        <v>0</v>
      </c>
    </row>
    <row r="623" spans="1:27">
      <c r="A623">
        <v>12</v>
      </c>
      <c r="B623" t="s">
        <v>1006</v>
      </c>
      <c r="C623" s="586">
        <v>46225</v>
      </c>
      <c r="D623" t="s">
        <v>138</v>
      </c>
      <c r="E623" t="s">
        <v>1105</v>
      </c>
      <c r="F623">
        <v>0</v>
      </c>
      <c r="G623" t="s">
        <v>1106</v>
      </c>
      <c r="H623" t="s">
        <v>17</v>
      </c>
      <c r="I623">
        <v>0</v>
      </c>
      <c r="J623">
        <v>0</v>
      </c>
      <c r="M623" t="s">
        <v>425</v>
      </c>
      <c r="N623">
        <v>1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 t="s">
        <v>2497</v>
      </c>
      <c r="W623">
        <v>0</v>
      </c>
      <c r="X623">
        <v>0</v>
      </c>
      <c r="Y623">
        <v>0</v>
      </c>
      <c r="Z623">
        <v>0</v>
      </c>
      <c r="AA623">
        <v>0</v>
      </c>
    </row>
    <row r="624" spans="1:27">
      <c r="A624">
        <v>12</v>
      </c>
      <c r="B624" t="s">
        <v>1006</v>
      </c>
      <c r="C624" s="586">
        <v>46225</v>
      </c>
      <c r="D624" t="s">
        <v>138</v>
      </c>
      <c r="E624" t="s">
        <v>1109</v>
      </c>
      <c r="F624">
        <v>0</v>
      </c>
      <c r="G624" t="s">
        <v>1110</v>
      </c>
      <c r="H624" t="s">
        <v>258</v>
      </c>
      <c r="I624">
        <v>0</v>
      </c>
      <c r="J624">
        <v>0</v>
      </c>
      <c r="M624" t="s">
        <v>1946</v>
      </c>
      <c r="N624">
        <v>1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0</v>
      </c>
      <c r="V624" t="s">
        <v>2498</v>
      </c>
      <c r="W624">
        <v>0</v>
      </c>
      <c r="X624">
        <v>0</v>
      </c>
      <c r="Y624">
        <v>0</v>
      </c>
      <c r="Z624">
        <v>0</v>
      </c>
      <c r="AA624">
        <v>0</v>
      </c>
    </row>
    <row r="625" spans="1:27">
      <c r="A625">
        <v>21</v>
      </c>
      <c r="B625" t="s">
        <v>761</v>
      </c>
      <c r="C625" s="586">
        <v>46225</v>
      </c>
      <c r="D625" t="s">
        <v>138</v>
      </c>
      <c r="E625" t="s">
        <v>1224</v>
      </c>
      <c r="F625">
        <v>12</v>
      </c>
      <c r="G625" t="s">
        <v>1123</v>
      </c>
      <c r="H625" t="s">
        <v>99</v>
      </c>
      <c r="I625">
        <v>1000</v>
      </c>
      <c r="J625">
        <v>15</v>
      </c>
      <c r="M625" t="s">
        <v>2043</v>
      </c>
      <c r="N625">
        <v>1</v>
      </c>
      <c r="O625">
        <v>0</v>
      </c>
      <c r="P625">
        <v>0</v>
      </c>
      <c r="Q625">
        <v>0</v>
      </c>
      <c r="R625">
        <v>0</v>
      </c>
      <c r="S625">
        <v>12</v>
      </c>
      <c r="T625">
        <v>12000</v>
      </c>
      <c r="U625">
        <v>12000</v>
      </c>
      <c r="V625" t="s">
        <v>2936</v>
      </c>
      <c r="W625">
        <v>12</v>
      </c>
      <c r="X625">
        <v>0</v>
      </c>
      <c r="Y625">
        <v>1000</v>
      </c>
      <c r="Z625">
        <v>0</v>
      </c>
      <c r="AA625">
        <v>0</v>
      </c>
    </row>
    <row r="626" spans="1:27">
      <c r="A626">
        <v>21</v>
      </c>
      <c r="B626" t="s">
        <v>761</v>
      </c>
      <c r="C626" s="586">
        <v>46225</v>
      </c>
      <c r="D626" t="s">
        <v>138</v>
      </c>
      <c r="E626" t="s">
        <v>1126</v>
      </c>
      <c r="F626">
        <v>30</v>
      </c>
      <c r="G626" t="s">
        <v>404</v>
      </c>
      <c r="H626" t="s">
        <v>235</v>
      </c>
      <c r="I626">
        <v>265</v>
      </c>
      <c r="J626">
        <v>1</v>
      </c>
      <c r="M626" t="s">
        <v>424</v>
      </c>
      <c r="N626">
        <v>1</v>
      </c>
      <c r="O626">
        <v>0</v>
      </c>
      <c r="P626">
        <v>0</v>
      </c>
      <c r="Q626">
        <v>0</v>
      </c>
      <c r="R626">
        <v>0</v>
      </c>
      <c r="S626">
        <v>30</v>
      </c>
      <c r="T626">
        <v>7950</v>
      </c>
      <c r="U626">
        <v>7950</v>
      </c>
      <c r="V626" t="s">
        <v>2937</v>
      </c>
      <c r="W626">
        <v>30</v>
      </c>
      <c r="X626">
        <v>0</v>
      </c>
      <c r="Y626">
        <v>265</v>
      </c>
      <c r="Z626">
        <v>0</v>
      </c>
      <c r="AA626">
        <v>0</v>
      </c>
    </row>
    <row r="627" spans="1:27">
      <c r="A627">
        <v>21</v>
      </c>
      <c r="B627" t="s">
        <v>761</v>
      </c>
      <c r="C627" s="586">
        <v>46225</v>
      </c>
      <c r="D627" t="s">
        <v>138</v>
      </c>
      <c r="E627" t="s">
        <v>1105</v>
      </c>
      <c r="F627">
        <v>30</v>
      </c>
      <c r="G627" t="s">
        <v>1106</v>
      </c>
      <c r="H627" t="s">
        <v>17</v>
      </c>
      <c r="I627">
        <v>0</v>
      </c>
      <c r="J627">
        <v>0</v>
      </c>
      <c r="M627" t="s">
        <v>425</v>
      </c>
      <c r="N627">
        <v>1</v>
      </c>
      <c r="O627">
        <v>0</v>
      </c>
      <c r="P627">
        <v>0</v>
      </c>
      <c r="Q627">
        <v>0</v>
      </c>
      <c r="R627">
        <v>0</v>
      </c>
      <c r="S627">
        <v>30</v>
      </c>
      <c r="T627">
        <v>0</v>
      </c>
      <c r="U627">
        <v>0</v>
      </c>
      <c r="V627" t="s">
        <v>2499</v>
      </c>
      <c r="W627">
        <v>30</v>
      </c>
      <c r="X627">
        <v>0</v>
      </c>
      <c r="Y627">
        <v>0</v>
      </c>
      <c r="Z627">
        <v>0</v>
      </c>
      <c r="AA627">
        <v>0</v>
      </c>
    </row>
    <row r="628" spans="1:27">
      <c r="A628">
        <v>21</v>
      </c>
      <c r="B628" t="s">
        <v>761</v>
      </c>
      <c r="C628" s="586">
        <v>46225</v>
      </c>
      <c r="D628" t="s">
        <v>138</v>
      </c>
      <c r="E628" t="s">
        <v>1109</v>
      </c>
      <c r="F628">
        <v>19950</v>
      </c>
      <c r="G628" t="s">
        <v>1110</v>
      </c>
      <c r="H628" t="s">
        <v>258</v>
      </c>
      <c r="I628">
        <v>0</v>
      </c>
      <c r="J628">
        <v>0</v>
      </c>
      <c r="M628" t="s">
        <v>1946</v>
      </c>
      <c r="N628">
        <v>1</v>
      </c>
      <c r="O628">
        <v>0</v>
      </c>
      <c r="P628">
        <v>0</v>
      </c>
      <c r="Q628">
        <v>0</v>
      </c>
      <c r="R628">
        <v>0</v>
      </c>
      <c r="S628">
        <v>19950</v>
      </c>
      <c r="T628">
        <v>0</v>
      </c>
      <c r="U628">
        <v>0</v>
      </c>
      <c r="V628" t="s">
        <v>2500</v>
      </c>
      <c r="W628">
        <v>19950</v>
      </c>
      <c r="X628">
        <v>0</v>
      </c>
      <c r="Y628">
        <v>0</v>
      </c>
      <c r="Z628">
        <v>0</v>
      </c>
      <c r="AA628">
        <v>0</v>
      </c>
    </row>
    <row r="629" spans="1:27">
      <c r="A629">
        <v>22</v>
      </c>
      <c r="B629" t="s">
        <v>893</v>
      </c>
      <c r="C629" s="586">
        <v>46225</v>
      </c>
      <c r="D629" t="s">
        <v>138</v>
      </c>
      <c r="E629" t="s">
        <v>1222</v>
      </c>
      <c r="F629">
        <v>3</v>
      </c>
      <c r="G629" t="s">
        <v>1123</v>
      </c>
      <c r="H629" t="s">
        <v>86</v>
      </c>
      <c r="I629">
        <v>1020</v>
      </c>
      <c r="J629">
        <v>12</v>
      </c>
      <c r="M629" t="s">
        <v>2042</v>
      </c>
      <c r="N629">
        <v>1</v>
      </c>
      <c r="O629">
        <v>0</v>
      </c>
      <c r="P629">
        <v>0</v>
      </c>
      <c r="Q629">
        <v>0</v>
      </c>
      <c r="R629">
        <v>0</v>
      </c>
      <c r="S629">
        <v>3</v>
      </c>
      <c r="T629">
        <v>3060</v>
      </c>
      <c r="U629">
        <v>3060</v>
      </c>
      <c r="V629" t="s">
        <v>2501</v>
      </c>
      <c r="W629">
        <v>3</v>
      </c>
      <c r="X629">
        <v>0</v>
      </c>
      <c r="Y629">
        <v>1020</v>
      </c>
      <c r="Z629">
        <v>0</v>
      </c>
      <c r="AA629">
        <v>0</v>
      </c>
    </row>
    <row r="630" spans="1:27">
      <c r="A630">
        <v>22</v>
      </c>
      <c r="B630" t="s">
        <v>893</v>
      </c>
      <c r="C630" s="586">
        <v>46225</v>
      </c>
      <c r="D630" t="s">
        <v>138</v>
      </c>
      <c r="E630" t="s">
        <v>1105</v>
      </c>
      <c r="F630">
        <v>0</v>
      </c>
      <c r="G630" t="s">
        <v>1106</v>
      </c>
      <c r="H630" t="s">
        <v>17</v>
      </c>
      <c r="I630">
        <v>0</v>
      </c>
      <c r="J630">
        <v>0</v>
      </c>
      <c r="M630" t="s">
        <v>425</v>
      </c>
      <c r="N630">
        <v>1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 t="s">
        <v>2502</v>
      </c>
      <c r="W630">
        <v>0</v>
      </c>
      <c r="X630">
        <v>0</v>
      </c>
      <c r="Y630">
        <v>0</v>
      </c>
      <c r="Z630">
        <v>0</v>
      </c>
      <c r="AA630">
        <v>0</v>
      </c>
    </row>
    <row r="631" spans="1:27">
      <c r="A631">
        <v>22</v>
      </c>
      <c r="B631" t="s">
        <v>893</v>
      </c>
      <c r="C631" s="586">
        <v>46225</v>
      </c>
      <c r="D631" t="s">
        <v>138</v>
      </c>
      <c r="E631" t="s">
        <v>1109</v>
      </c>
      <c r="F631">
        <v>3060</v>
      </c>
      <c r="G631" t="s">
        <v>1110</v>
      </c>
      <c r="H631" t="s">
        <v>258</v>
      </c>
      <c r="I631">
        <v>0</v>
      </c>
      <c r="J631">
        <v>0</v>
      </c>
      <c r="M631" t="s">
        <v>1946</v>
      </c>
      <c r="N631">
        <v>1</v>
      </c>
      <c r="O631">
        <v>0</v>
      </c>
      <c r="P631">
        <v>0</v>
      </c>
      <c r="Q631">
        <v>0</v>
      </c>
      <c r="R631">
        <v>0</v>
      </c>
      <c r="S631">
        <v>3060</v>
      </c>
      <c r="T631">
        <v>0</v>
      </c>
      <c r="U631">
        <v>0</v>
      </c>
      <c r="V631" t="s">
        <v>2503</v>
      </c>
      <c r="W631">
        <v>3060</v>
      </c>
      <c r="X631">
        <v>0</v>
      </c>
      <c r="Y631">
        <v>0</v>
      </c>
      <c r="Z631">
        <v>0</v>
      </c>
      <c r="AA631">
        <v>0</v>
      </c>
    </row>
    <row r="632" spans="1:27">
      <c r="A632">
        <v>23</v>
      </c>
      <c r="B632" t="s">
        <v>123</v>
      </c>
      <c r="C632" s="586">
        <v>46225</v>
      </c>
      <c r="D632" t="s">
        <v>138</v>
      </c>
      <c r="E632" t="s">
        <v>1113</v>
      </c>
      <c r="F632">
        <v>16</v>
      </c>
      <c r="G632" t="s">
        <v>94</v>
      </c>
      <c r="H632" t="s">
        <v>86</v>
      </c>
      <c r="I632">
        <v>641</v>
      </c>
      <c r="J632">
        <v>12</v>
      </c>
      <c r="M632" t="s">
        <v>1943</v>
      </c>
      <c r="N632">
        <v>1</v>
      </c>
      <c r="O632">
        <v>0</v>
      </c>
      <c r="P632">
        <v>0</v>
      </c>
      <c r="Q632">
        <v>0</v>
      </c>
      <c r="R632">
        <v>0</v>
      </c>
      <c r="S632">
        <v>16</v>
      </c>
      <c r="T632">
        <v>10256</v>
      </c>
      <c r="U632">
        <v>10256</v>
      </c>
      <c r="V632" t="s">
        <v>2504</v>
      </c>
      <c r="W632">
        <v>16</v>
      </c>
      <c r="X632">
        <v>0</v>
      </c>
      <c r="Y632">
        <v>641</v>
      </c>
      <c r="Z632">
        <v>0</v>
      </c>
      <c r="AA632">
        <v>0</v>
      </c>
    </row>
    <row r="633" spans="1:27">
      <c r="A633">
        <v>23</v>
      </c>
      <c r="B633" t="s">
        <v>123</v>
      </c>
      <c r="C633" s="586">
        <v>46225</v>
      </c>
      <c r="D633" t="s">
        <v>138</v>
      </c>
      <c r="E633" t="s">
        <v>1768</v>
      </c>
      <c r="F633">
        <v>20</v>
      </c>
      <c r="G633" t="s">
        <v>1769</v>
      </c>
      <c r="H633" t="s">
        <v>16</v>
      </c>
      <c r="I633">
        <v>125.69999999999999</v>
      </c>
      <c r="J633">
        <v>1.2</v>
      </c>
      <c r="M633" t="s">
        <v>2553</v>
      </c>
      <c r="N633">
        <v>1</v>
      </c>
      <c r="O633">
        <v>0</v>
      </c>
      <c r="P633">
        <v>0</v>
      </c>
      <c r="Q633">
        <v>0</v>
      </c>
      <c r="R633">
        <v>0</v>
      </c>
      <c r="S633">
        <v>20</v>
      </c>
      <c r="T633">
        <v>2514</v>
      </c>
      <c r="U633">
        <v>2514</v>
      </c>
      <c r="V633" t="s">
        <v>2938</v>
      </c>
      <c r="W633">
        <v>21</v>
      </c>
      <c r="X633">
        <v>0</v>
      </c>
      <c r="Y633">
        <v>125.69999999999999</v>
      </c>
      <c r="Z633">
        <v>0</v>
      </c>
      <c r="AA633">
        <v>0</v>
      </c>
    </row>
    <row r="634" spans="1:27">
      <c r="A634">
        <v>23</v>
      </c>
      <c r="B634" t="s">
        <v>123</v>
      </c>
      <c r="C634" s="586">
        <v>46225</v>
      </c>
      <c r="D634" t="s">
        <v>138</v>
      </c>
      <c r="E634" t="s">
        <v>2820</v>
      </c>
      <c r="F634">
        <v>1</v>
      </c>
      <c r="G634" t="s">
        <v>1769</v>
      </c>
      <c r="H634" t="s">
        <v>157</v>
      </c>
      <c r="I634">
        <v>0</v>
      </c>
      <c r="J634">
        <v>1.2000000000000002</v>
      </c>
      <c r="M634" t="s">
        <v>2553</v>
      </c>
      <c r="N634">
        <v>1</v>
      </c>
      <c r="O634">
        <v>0</v>
      </c>
      <c r="P634">
        <v>0</v>
      </c>
      <c r="Q634">
        <v>0</v>
      </c>
      <c r="R634">
        <v>0</v>
      </c>
      <c r="S634">
        <v>1</v>
      </c>
      <c r="T634">
        <v>0</v>
      </c>
      <c r="U634">
        <v>0</v>
      </c>
      <c r="V634" t="s">
        <v>2938</v>
      </c>
      <c r="W634">
        <v>21</v>
      </c>
      <c r="X634">
        <v>0</v>
      </c>
      <c r="Y634">
        <v>0</v>
      </c>
      <c r="Z634">
        <v>0</v>
      </c>
      <c r="AA634">
        <v>0</v>
      </c>
    </row>
    <row r="635" spans="1:27">
      <c r="A635">
        <v>23</v>
      </c>
      <c r="B635" t="s">
        <v>123</v>
      </c>
      <c r="C635" s="586">
        <v>46225</v>
      </c>
      <c r="D635" t="s">
        <v>138</v>
      </c>
      <c r="E635" t="s">
        <v>1222</v>
      </c>
      <c r="F635">
        <v>1</v>
      </c>
      <c r="G635" t="s">
        <v>1123</v>
      </c>
      <c r="H635" t="s">
        <v>86</v>
      </c>
      <c r="I635">
        <v>1020</v>
      </c>
      <c r="J635">
        <v>12</v>
      </c>
      <c r="M635" t="s">
        <v>2042</v>
      </c>
      <c r="N635">
        <v>1</v>
      </c>
      <c r="O635">
        <v>0</v>
      </c>
      <c r="P635">
        <v>0</v>
      </c>
      <c r="Q635">
        <v>0</v>
      </c>
      <c r="R635">
        <v>0</v>
      </c>
      <c r="S635">
        <v>1</v>
      </c>
      <c r="T635">
        <v>1020</v>
      </c>
      <c r="U635">
        <v>1020</v>
      </c>
      <c r="V635" t="s">
        <v>2505</v>
      </c>
      <c r="W635">
        <v>1</v>
      </c>
      <c r="X635">
        <v>0</v>
      </c>
      <c r="Y635">
        <v>1020</v>
      </c>
      <c r="Z635">
        <v>0</v>
      </c>
      <c r="AA635">
        <v>0</v>
      </c>
    </row>
    <row r="636" spans="1:27">
      <c r="A636">
        <v>23</v>
      </c>
      <c r="B636" t="s">
        <v>123</v>
      </c>
      <c r="C636" s="586">
        <v>46225</v>
      </c>
      <c r="D636" t="s">
        <v>138</v>
      </c>
      <c r="E636" t="s">
        <v>1184</v>
      </c>
      <c r="F636">
        <v>1</v>
      </c>
      <c r="G636" t="s">
        <v>1123</v>
      </c>
      <c r="H636" t="s">
        <v>86</v>
      </c>
      <c r="I636">
        <v>816</v>
      </c>
      <c r="J636">
        <v>12</v>
      </c>
      <c r="M636" t="s">
        <v>1956</v>
      </c>
      <c r="N636">
        <v>1</v>
      </c>
      <c r="O636">
        <v>0</v>
      </c>
      <c r="P636">
        <v>0</v>
      </c>
      <c r="Q636">
        <v>0</v>
      </c>
      <c r="R636">
        <v>0</v>
      </c>
      <c r="S636">
        <v>1</v>
      </c>
      <c r="T636">
        <v>816</v>
      </c>
      <c r="U636">
        <v>816</v>
      </c>
      <c r="V636" t="s">
        <v>2506</v>
      </c>
      <c r="W636">
        <v>1</v>
      </c>
      <c r="X636">
        <v>0</v>
      </c>
      <c r="Y636">
        <v>816</v>
      </c>
      <c r="Z636">
        <v>0</v>
      </c>
      <c r="AA636">
        <v>0</v>
      </c>
    </row>
    <row r="637" spans="1:27">
      <c r="A637">
        <v>23</v>
      </c>
      <c r="B637" t="s">
        <v>123</v>
      </c>
      <c r="C637" s="586">
        <v>46225</v>
      </c>
      <c r="D637" t="s">
        <v>138</v>
      </c>
      <c r="E637" t="s">
        <v>1169</v>
      </c>
      <c r="F637">
        <v>5</v>
      </c>
      <c r="G637" t="s">
        <v>1123</v>
      </c>
      <c r="H637" t="s">
        <v>99</v>
      </c>
      <c r="I637">
        <v>345</v>
      </c>
      <c r="J637">
        <v>5</v>
      </c>
      <c r="M637" t="s">
        <v>1996</v>
      </c>
      <c r="N637">
        <v>1</v>
      </c>
      <c r="O637">
        <v>0</v>
      </c>
      <c r="P637">
        <v>0</v>
      </c>
      <c r="Q637">
        <v>0</v>
      </c>
      <c r="R637">
        <v>0</v>
      </c>
      <c r="S637">
        <v>5</v>
      </c>
      <c r="T637">
        <v>1725</v>
      </c>
      <c r="U637">
        <v>1725</v>
      </c>
      <c r="V637" t="s">
        <v>2939</v>
      </c>
      <c r="W637">
        <v>5</v>
      </c>
      <c r="X637">
        <v>0</v>
      </c>
      <c r="Y637">
        <v>345</v>
      </c>
      <c r="Z637">
        <v>0</v>
      </c>
      <c r="AA637">
        <v>0</v>
      </c>
    </row>
    <row r="638" spans="1:27">
      <c r="A638">
        <v>23</v>
      </c>
      <c r="B638" t="s">
        <v>123</v>
      </c>
      <c r="C638" s="586">
        <v>46225</v>
      </c>
      <c r="D638" t="s">
        <v>138</v>
      </c>
      <c r="E638" t="s">
        <v>1224</v>
      </c>
      <c r="F638">
        <v>3</v>
      </c>
      <c r="G638" t="s">
        <v>1123</v>
      </c>
      <c r="H638" t="s">
        <v>99</v>
      </c>
      <c r="I638">
        <v>1000</v>
      </c>
      <c r="J638">
        <v>15</v>
      </c>
      <c r="M638" t="s">
        <v>2043</v>
      </c>
      <c r="N638">
        <v>1</v>
      </c>
      <c r="O638">
        <v>0</v>
      </c>
      <c r="P638">
        <v>0</v>
      </c>
      <c r="Q638">
        <v>0</v>
      </c>
      <c r="R638">
        <v>0</v>
      </c>
      <c r="S638">
        <v>3</v>
      </c>
      <c r="T638">
        <v>3000</v>
      </c>
      <c r="U638">
        <v>3000</v>
      </c>
      <c r="V638" t="s">
        <v>2507</v>
      </c>
      <c r="W638">
        <v>3</v>
      </c>
      <c r="X638">
        <v>0</v>
      </c>
      <c r="Y638">
        <v>1000</v>
      </c>
      <c r="Z638">
        <v>0</v>
      </c>
      <c r="AA638">
        <v>0</v>
      </c>
    </row>
    <row r="639" spans="1:27">
      <c r="A639">
        <v>23</v>
      </c>
      <c r="B639" t="s">
        <v>123</v>
      </c>
      <c r="C639" s="586">
        <v>46225</v>
      </c>
      <c r="D639" t="s">
        <v>138</v>
      </c>
      <c r="E639" t="s">
        <v>1126</v>
      </c>
      <c r="F639">
        <v>10</v>
      </c>
      <c r="G639" t="s">
        <v>404</v>
      </c>
      <c r="H639" t="s">
        <v>235</v>
      </c>
      <c r="I639">
        <v>265</v>
      </c>
      <c r="J639">
        <v>1</v>
      </c>
      <c r="M639" t="s">
        <v>424</v>
      </c>
      <c r="N639">
        <v>1</v>
      </c>
      <c r="O639">
        <v>0</v>
      </c>
      <c r="P639">
        <v>0</v>
      </c>
      <c r="Q639">
        <v>0</v>
      </c>
      <c r="R639">
        <v>0</v>
      </c>
      <c r="S639">
        <v>10</v>
      </c>
      <c r="T639">
        <v>2650</v>
      </c>
      <c r="U639">
        <v>2650</v>
      </c>
      <c r="V639" t="s">
        <v>2508</v>
      </c>
      <c r="W639">
        <v>10</v>
      </c>
      <c r="X639">
        <v>0</v>
      </c>
      <c r="Y639">
        <v>265</v>
      </c>
      <c r="Z639">
        <v>0</v>
      </c>
      <c r="AA639">
        <v>0</v>
      </c>
    </row>
    <row r="640" spans="1:27">
      <c r="A640">
        <v>23</v>
      </c>
      <c r="B640" t="s">
        <v>123</v>
      </c>
      <c r="C640" s="586">
        <v>46225</v>
      </c>
      <c r="D640" t="s">
        <v>138</v>
      </c>
      <c r="E640" t="s">
        <v>1105</v>
      </c>
      <c r="F640">
        <v>10</v>
      </c>
      <c r="G640" t="s">
        <v>1106</v>
      </c>
      <c r="H640" t="s">
        <v>17</v>
      </c>
      <c r="I640">
        <v>0</v>
      </c>
      <c r="J640">
        <v>0</v>
      </c>
      <c r="M640" t="s">
        <v>425</v>
      </c>
      <c r="N640">
        <v>1</v>
      </c>
      <c r="O640">
        <v>0</v>
      </c>
      <c r="P640">
        <v>0</v>
      </c>
      <c r="Q640">
        <v>0</v>
      </c>
      <c r="R640">
        <v>0</v>
      </c>
      <c r="S640">
        <v>10</v>
      </c>
      <c r="T640">
        <v>0</v>
      </c>
      <c r="U640">
        <v>0</v>
      </c>
      <c r="V640" t="s">
        <v>2509</v>
      </c>
      <c r="W640">
        <v>10</v>
      </c>
      <c r="X640">
        <v>0</v>
      </c>
      <c r="Y640">
        <v>0</v>
      </c>
      <c r="Z640">
        <v>0</v>
      </c>
      <c r="AA640">
        <v>0</v>
      </c>
    </row>
    <row r="641" spans="1:27">
      <c r="A641">
        <v>23</v>
      </c>
      <c r="B641" t="s">
        <v>123</v>
      </c>
      <c r="C641" s="586">
        <v>46225</v>
      </c>
      <c r="D641" t="s">
        <v>138</v>
      </c>
      <c r="E641" t="s">
        <v>1109</v>
      </c>
      <c r="F641">
        <v>21981</v>
      </c>
      <c r="G641" t="s">
        <v>1110</v>
      </c>
      <c r="H641" t="s">
        <v>258</v>
      </c>
      <c r="I641">
        <v>0</v>
      </c>
      <c r="J641">
        <v>0</v>
      </c>
      <c r="M641" t="s">
        <v>1946</v>
      </c>
      <c r="N641">
        <v>1</v>
      </c>
      <c r="O641">
        <v>0</v>
      </c>
      <c r="P641">
        <v>0</v>
      </c>
      <c r="Q641">
        <v>0</v>
      </c>
      <c r="R641">
        <v>0</v>
      </c>
      <c r="S641">
        <v>21981</v>
      </c>
      <c r="T641">
        <v>0</v>
      </c>
      <c r="U641">
        <v>0</v>
      </c>
      <c r="V641" t="s">
        <v>2510</v>
      </c>
      <c r="W641">
        <v>21981</v>
      </c>
      <c r="X641">
        <v>0</v>
      </c>
      <c r="Y641">
        <v>0</v>
      </c>
      <c r="Z641">
        <v>0</v>
      </c>
      <c r="AA641">
        <v>0</v>
      </c>
    </row>
    <row r="642" spans="1:27">
      <c r="A642">
        <v>24</v>
      </c>
      <c r="B642" t="s">
        <v>890</v>
      </c>
      <c r="C642" s="586">
        <v>46225</v>
      </c>
      <c r="D642" t="s">
        <v>138</v>
      </c>
      <c r="E642" t="s">
        <v>1105</v>
      </c>
      <c r="F642">
        <v>0</v>
      </c>
      <c r="G642" t="s">
        <v>1106</v>
      </c>
      <c r="H642" t="s">
        <v>17</v>
      </c>
      <c r="I642">
        <v>0</v>
      </c>
      <c r="J642">
        <v>0</v>
      </c>
      <c r="M642" t="s">
        <v>425</v>
      </c>
      <c r="N642">
        <v>1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0</v>
      </c>
      <c r="V642" t="s">
        <v>2511</v>
      </c>
      <c r="W642">
        <v>0</v>
      </c>
      <c r="X642">
        <v>0</v>
      </c>
      <c r="Y642">
        <v>0</v>
      </c>
      <c r="Z642">
        <v>0</v>
      </c>
      <c r="AA642">
        <v>0</v>
      </c>
    </row>
    <row r="643" spans="1:27">
      <c r="A643">
        <v>24</v>
      </c>
      <c r="B643" t="s">
        <v>890</v>
      </c>
      <c r="C643" s="586">
        <v>46225</v>
      </c>
      <c r="D643" t="s">
        <v>138</v>
      </c>
      <c r="E643" t="s">
        <v>1109</v>
      </c>
      <c r="F643">
        <v>0</v>
      </c>
      <c r="G643" t="s">
        <v>1110</v>
      </c>
      <c r="H643" t="s">
        <v>258</v>
      </c>
      <c r="I643">
        <v>0</v>
      </c>
      <c r="J643">
        <v>0</v>
      </c>
      <c r="M643" t="s">
        <v>1946</v>
      </c>
      <c r="N643">
        <v>1</v>
      </c>
      <c r="O643">
        <v>0</v>
      </c>
      <c r="P643">
        <v>0</v>
      </c>
      <c r="Q643">
        <v>0</v>
      </c>
      <c r="R643">
        <v>0</v>
      </c>
      <c r="S643">
        <v>0</v>
      </c>
      <c r="T643">
        <v>0</v>
      </c>
      <c r="U643">
        <v>0</v>
      </c>
      <c r="V643" t="s">
        <v>2512</v>
      </c>
      <c r="W643">
        <v>0</v>
      </c>
      <c r="X643">
        <v>0</v>
      </c>
      <c r="Y643">
        <v>0</v>
      </c>
      <c r="Z643">
        <v>0</v>
      </c>
      <c r="AA643">
        <v>0</v>
      </c>
    </row>
    <row r="644" spans="1:27">
      <c r="A644">
        <v>25</v>
      </c>
      <c r="B644" t="s">
        <v>124</v>
      </c>
      <c r="C644" s="586">
        <v>46225</v>
      </c>
      <c r="D644" t="s">
        <v>138</v>
      </c>
      <c r="E644" t="s">
        <v>1105</v>
      </c>
      <c r="F644">
        <v>0</v>
      </c>
      <c r="G644" t="s">
        <v>1106</v>
      </c>
      <c r="H644" t="s">
        <v>17</v>
      </c>
      <c r="I644">
        <v>0</v>
      </c>
      <c r="J644">
        <v>0</v>
      </c>
      <c r="M644" t="s">
        <v>425</v>
      </c>
      <c r="N644">
        <v>1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  <c r="V644" t="s">
        <v>2513</v>
      </c>
      <c r="W644">
        <v>0</v>
      </c>
      <c r="X644">
        <v>0</v>
      </c>
      <c r="Y644">
        <v>0</v>
      </c>
      <c r="Z644">
        <v>0</v>
      </c>
      <c r="AA644">
        <v>0</v>
      </c>
    </row>
    <row r="645" spans="1:27">
      <c r="A645">
        <v>25</v>
      </c>
      <c r="B645" t="s">
        <v>124</v>
      </c>
      <c r="C645" s="586">
        <v>46225</v>
      </c>
      <c r="D645" t="s">
        <v>138</v>
      </c>
      <c r="E645" t="s">
        <v>1109</v>
      </c>
      <c r="F645">
        <v>0</v>
      </c>
      <c r="G645" t="s">
        <v>1110</v>
      </c>
      <c r="H645" t="s">
        <v>258</v>
      </c>
      <c r="I645">
        <v>0</v>
      </c>
      <c r="J645">
        <v>0</v>
      </c>
      <c r="M645" t="s">
        <v>1946</v>
      </c>
      <c r="N645">
        <v>1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0</v>
      </c>
      <c r="U645">
        <v>0</v>
      </c>
      <c r="V645" t="s">
        <v>2514</v>
      </c>
      <c r="W645">
        <v>0</v>
      </c>
      <c r="X645">
        <v>0</v>
      </c>
      <c r="Y645">
        <v>0</v>
      </c>
      <c r="Z645">
        <v>0</v>
      </c>
      <c r="AA645">
        <v>0</v>
      </c>
    </row>
    <row r="646" spans="1:27">
      <c r="A646">
        <v>26</v>
      </c>
      <c r="B646" t="s">
        <v>125</v>
      </c>
      <c r="C646" s="586">
        <v>46225</v>
      </c>
      <c r="D646" t="s">
        <v>138</v>
      </c>
      <c r="E646" t="s">
        <v>1222</v>
      </c>
      <c r="F646">
        <v>2</v>
      </c>
      <c r="G646" t="s">
        <v>1123</v>
      </c>
      <c r="H646" t="s">
        <v>86</v>
      </c>
      <c r="I646">
        <v>1020</v>
      </c>
      <c r="J646">
        <v>12</v>
      </c>
      <c r="M646" t="s">
        <v>2042</v>
      </c>
      <c r="N646">
        <v>1</v>
      </c>
      <c r="O646">
        <v>0</v>
      </c>
      <c r="P646">
        <v>0</v>
      </c>
      <c r="Q646">
        <v>0</v>
      </c>
      <c r="R646">
        <v>0</v>
      </c>
      <c r="S646">
        <v>2</v>
      </c>
      <c r="T646">
        <v>2040</v>
      </c>
      <c r="U646">
        <v>2040</v>
      </c>
      <c r="V646" t="s">
        <v>2940</v>
      </c>
      <c r="W646">
        <v>2</v>
      </c>
      <c r="X646">
        <v>0</v>
      </c>
      <c r="Y646">
        <v>1020</v>
      </c>
      <c r="Z646">
        <v>0</v>
      </c>
      <c r="AA646">
        <v>0</v>
      </c>
    </row>
    <row r="647" spans="1:27">
      <c r="A647">
        <v>26</v>
      </c>
      <c r="B647" t="s">
        <v>125</v>
      </c>
      <c r="C647" s="586">
        <v>46225</v>
      </c>
      <c r="D647" t="s">
        <v>138</v>
      </c>
      <c r="E647" t="s">
        <v>1184</v>
      </c>
      <c r="F647">
        <v>3</v>
      </c>
      <c r="G647" t="s">
        <v>1123</v>
      </c>
      <c r="H647" t="s">
        <v>86</v>
      </c>
      <c r="I647">
        <v>816</v>
      </c>
      <c r="J647">
        <v>12</v>
      </c>
      <c r="M647" t="s">
        <v>1956</v>
      </c>
      <c r="N647">
        <v>1</v>
      </c>
      <c r="O647">
        <v>0</v>
      </c>
      <c r="P647">
        <v>0</v>
      </c>
      <c r="Q647">
        <v>0</v>
      </c>
      <c r="R647">
        <v>0</v>
      </c>
      <c r="S647">
        <v>3</v>
      </c>
      <c r="T647">
        <v>2448</v>
      </c>
      <c r="U647">
        <v>2448</v>
      </c>
      <c r="V647" t="s">
        <v>2941</v>
      </c>
      <c r="W647">
        <v>3</v>
      </c>
      <c r="X647">
        <v>0</v>
      </c>
      <c r="Y647">
        <v>816</v>
      </c>
      <c r="Z647">
        <v>0</v>
      </c>
      <c r="AA647">
        <v>0</v>
      </c>
    </row>
    <row r="648" spans="1:27">
      <c r="A648">
        <v>26</v>
      </c>
      <c r="B648" t="s">
        <v>125</v>
      </c>
      <c r="C648" s="586">
        <v>46225</v>
      </c>
      <c r="D648" t="s">
        <v>138</v>
      </c>
      <c r="E648" t="s">
        <v>1226</v>
      </c>
      <c r="F648">
        <v>1</v>
      </c>
      <c r="G648" t="s">
        <v>6</v>
      </c>
      <c r="H648" t="s">
        <v>86</v>
      </c>
      <c r="I648">
        <v>717</v>
      </c>
      <c r="J648">
        <v>12</v>
      </c>
      <c r="M648" t="s">
        <v>2044</v>
      </c>
      <c r="N648">
        <v>1</v>
      </c>
      <c r="O648">
        <v>0</v>
      </c>
      <c r="P648">
        <v>0</v>
      </c>
      <c r="Q648">
        <v>0</v>
      </c>
      <c r="R648">
        <v>0</v>
      </c>
      <c r="S648">
        <v>1</v>
      </c>
      <c r="T648">
        <v>717</v>
      </c>
      <c r="U648">
        <v>717</v>
      </c>
      <c r="V648" t="s">
        <v>2942</v>
      </c>
      <c r="W648">
        <v>1</v>
      </c>
      <c r="X648">
        <v>0</v>
      </c>
      <c r="Y648">
        <v>717</v>
      </c>
      <c r="Z648">
        <v>0</v>
      </c>
      <c r="AA648">
        <v>0</v>
      </c>
    </row>
    <row r="649" spans="1:27">
      <c r="A649">
        <v>26</v>
      </c>
      <c r="B649" t="s">
        <v>125</v>
      </c>
      <c r="C649" s="586">
        <v>46225</v>
      </c>
      <c r="D649" t="s">
        <v>138</v>
      </c>
      <c r="E649" t="s">
        <v>1313</v>
      </c>
      <c r="F649">
        <v>2</v>
      </c>
      <c r="G649" t="s">
        <v>6</v>
      </c>
      <c r="H649" t="s">
        <v>86</v>
      </c>
      <c r="I649">
        <v>611.40000000000009</v>
      </c>
      <c r="J649">
        <v>12</v>
      </c>
      <c r="M649" t="s">
        <v>2078</v>
      </c>
      <c r="N649">
        <v>1</v>
      </c>
      <c r="O649">
        <v>0</v>
      </c>
      <c r="P649">
        <v>0</v>
      </c>
      <c r="Q649">
        <v>0</v>
      </c>
      <c r="R649">
        <v>0</v>
      </c>
      <c r="S649">
        <v>2</v>
      </c>
      <c r="T649">
        <v>1222.8000000000002</v>
      </c>
      <c r="U649">
        <v>1222.8000000000002</v>
      </c>
      <c r="V649" t="s">
        <v>2943</v>
      </c>
      <c r="W649">
        <v>2</v>
      </c>
      <c r="X649">
        <v>0</v>
      </c>
      <c r="Y649">
        <v>611.40000000000009</v>
      </c>
      <c r="Z649">
        <v>0</v>
      </c>
      <c r="AA649">
        <v>0</v>
      </c>
    </row>
    <row r="650" spans="1:27">
      <c r="A650">
        <v>26</v>
      </c>
      <c r="B650" t="s">
        <v>125</v>
      </c>
      <c r="C650" s="586">
        <v>46225</v>
      </c>
      <c r="D650" t="s">
        <v>138</v>
      </c>
      <c r="E650" t="s">
        <v>1126</v>
      </c>
      <c r="F650">
        <v>60</v>
      </c>
      <c r="G650" t="s">
        <v>404</v>
      </c>
      <c r="H650" t="s">
        <v>235</v>
      </c>
      <c r="I650">
        <v>265</v>
      </c>
      <c r="J650">
        <v>1</v>
      </c>
      <c r="M650" t="s">
        <v>424</v>
      </c>
      <c r="N650">
        <v>1</v>
      </c>
      <c r="O650">
        <v>0</v>
      </c>
      <c r="P650">
        <v>0</v>
      </c>
      <c r="Q650">
        <v>0</v>
      </c>
      <c r="R650">
        <v>0</v>
      </c>
      <c r="S650">
        <v>60</v>
      </c>
      <c r="T650">
        <v>15900</v>
      </c>
      <c r="U650">
        <v>15900</v>
      </c>
      <c r="V650" t="s">
        <v>2944</v>
      </c>
      <c r="W650">
        <v>60</v>
      </c>
      <c r="X650">
        <v>0</v>
      </c>
      <c r="Y650">
        <v>265</v>
      </c>
      <c r="Z650">
        <v>0</v>
      </c>
      <c r="AA650">
        <v>0</v>
      </c>
    </row>
    <row r="651" spans="1:27">
      <c r="A651">
        <v>26</v>
      </c>
      <c r="B651" t="s">
        <v>125</v>
      </c>
      <c r="C651" s="586">
        <v>46225</v>
      </c>
      <c r="D651" t="s">
        <v>138</v>
      </c>
      <c r="E651" t="s">
        <v>1105</v>
      </c>
      <c r="F651">
        <v>60</v>
      </c>
      <c r="G651" t="s">
        <v>1106</v>
      </c>
      <c r="H651" t="s">
        <v>17</v>
      </c>
      <c r="I651">
        <v>0</v>
      </c>
      <c r="J651">
        <v>0</v>
      </c>
      <c r="M651" t="s">
        <v>425</v>
      </c>
      <c r="N651">
        <v>1</v>
      </c>
      <c r="O651">
        <v>0</v>
      </c>
      <c r="P651">
        <v>0</v>
      </c>
      <c r="Q651">
        <v>0</v>
      </c>
      <c r="R651">
        <v>0</v>
      </c>
      <c r="S651">
        <v>60</v>
      </c>
      <c r="T651">
        <v>0</v>
      </c>
      <c r="U651">
        <v>0</v>
      </c>
      <c r="V651" t="s">
        <v>2515</v>
      </c>
      <c r="W651">
        <v>60</v>
      </c>
      <c r="X651">
        <v>0</v>
      </c>
      <c r="Y651">
        <v>0</v>
      </c>
      <c r="Z651">
        <v>0</v>
      </c>
      <c r="AA651">
        <v>0</v>
      </c>
    </row>
    <row r="652" spans="1:27">
      <c r="A652">
        <v>26</v>
      </c>
      <c r="B652" t="s">
        <v>125</v>
      </c>
      <c r="C652" s="586">
        <v>46225</v>
      </c>
      <c r="D652" t="s">
        <v>138</v>
      </c>
      <c r="E652" t="s">
        <v>1109</v>
      </c>
      <c r="F652">
        <v>22327.8</v>
      </c>
      <c r="G652" t="s">
        <v>1110</v>
      </c>
      <c r="H652" t="s">
        <v>258</v>
      </c>
      <c r="I652">
        <v>0</v>
      </c>
      <c r="J652">
        <v>0</v>
      </c>
      <c r="M652" t="s">
        <v>1946</v>
      </c>
      <c r="N652">
        <v>1</v>
      </c>
      <c r="O652">
        <v>0</v>
      </c>
      <c r="P652">
        <v>0</v>
      </c>
      <c r="Q652">
        <v>0</v>
      </c>
      <c r="R652">
        <v>0</v>
      </c>
      <c r="S652">
        <v>22327.8</v>
      </c>
      <c r="T652">
        <v>0</v>
      </c>
      <c r="U652">
        <v>0</v>
      </c>
      <c r="V652" t="s">
        <v>2516</v>
      </c>
      <c r="W652">
        <v>22327.8</v>
      </c>
      <c r="X652">
        <v>0</v>
      </c>
      <c r="Y652">
        <v>0</v>
      </c>
      <c r="Z652">
        <v>0</v>
      </c>
      <c r="AA652">
        <v>0</v>
      </c>
    </row>
    <row r="653" spans="1:27">
      <c r="A653">
        <v>27</v>
      </c>
      <c r="B653" t="s">
        <v>126</v>
      </c>
      <c r="C653" s="586">
        <v>46225</v>
      </c>
      <c r="D653" t="s">
        <v>138</v>
      </c>
      <c r="E653" t="s">
        <v>1105</v>
      </c>
      <c r="F653">
        <v>0</v>
      </c>
      <c r="G653" t="s">
        <v>1106</v>
      </c>
      <c r="H653" t="s">
        <v>17</v>
      </c>
      <c r="I653">
        <v>0</v>
      </c>
      <c r="J653">
        <v>0</v>
      </c>
      <c r="M653" t="s">
        <v>425</v>
      </c>
      <c r="N653">
        <v>1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  <c r="V653" t="s">
        <v>2517</v>
      </c>
      <c r="W653">
        <v>0</v>
      </c>
      <c r="X653">
        <v>0</v>
      </c>
      <c r="Y653">
        <v>0</v>
      </c>
      <c r="Z653">
        <v>0</v>
      </c>
      <c r="AA653">
        <v>0</v>
      </c>
    </row>
    <row r="654" spans="1:27">
      <c r="A654">
        <v>27</v>
      </c>
      <c r="B654" t="s">
        <v>126</v>
      </c>
      <c r="C654" s="586">
        <v>46225</v>
      </c>
      <c r="D654" t="s">
        <v>138</v>
      </c>
      <c r="E654" t="s">
        <v>1109</v>
      </c>
      <c r="F654">
        <v>0</v>
      </c>
      <c r="G654" t="s">
        <v>1110</v>
      </c>
      <c r="H654" t="s">
        <v>258</v>
      </c>
      <c r="I654">
        <v>0</v>
      </c>
      <c r="J654">
        <v>0</v>
      </c>
      <c r="M654" t="s">
        <v>1946</v>
      </c>
      <c r="N654">
        <v>1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0</v>
      </c>
      <c r="V654" t="s">
        <v>2518</v>
      </c>
      <c r="W654">
        <v>0</v>
      </c>
      <c r="X654">
        <v>0</v>
      </c>
      <c r="Y654">
        <v>0</v>
      </c>
      <c r="Z654">
        <v>0</v>
      </c>
      <c r="AA654">
        <v>0</v>
      </c>
    </row>
    <row r="655" spans="1:27">
      <c r="A655">
        <v>28</v>
      </c>
      <c r="B655" t="s">
        <v>127</v>
      </c>
      <c r="C655" s="586">
        <v>46225</v>
      </c>
      <c r="D655" t="s">
        <v>138</v>
      </c>
      <c r="E655" t="s">
        <v>1105</v>
      </c>
      <c r="F655">
        <v>0</v>
      </c>
      <c r="G655" t="s">
        <v>1106</v>
      </c>
      <c r="H655" t="s">
        <v>17</v>
      </c>
      <c r="I655">
        <v>0</v>
      </c>
      <c r="J655">
        <v>0</v>
      </c>
      <c r="M655" t="s">
        <v>425</v>
      </c>
      <c r="N655">
        <v>1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0</v>
      </c>
      <c r="V655" t="s">
        <v>2519</v>
      </c>
      <c r="W655">
        <v>0</v>
      </c>
      <c r="X655">
        <v>0</v>
      </c>
      <c r="Y655">
        <v>0</v>
      </c>
      <c r="Z655">
        <v>0</v>
      </c>
      <c r="AA655">
        <v>0</v>
      </c>
    </row>
    <row r="656" spans="1:27">
      <c r="A656">
        <v>28</v>
      </c>
      <c r="B656" t="s">
        <v>127</v>
      </c>
      <c r="C656" s="586">
        <v>46225</v>
      </c>
      <c r="D656" t="s">
        <v>138</v>
      </c>
      <c r="E656" t="s">
        <v>1109</v>
      </c>
      <c r="F656">
        <v>0</v>
      </c>
      <c r="G656" t="s">
        <v>1110</v>
      </c>
      <c r="H656" t="s">
        <v>258</v>
      </c>
      <c r="I656">
        <v>0</v>
      </c>
      <c r="J656">
        <v>0</v>
      </c>
      <c r="M656" t="s">
        <v>1946</v>
      </c>
      <c r="N656">
        <v>1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 t="s">
        <v>2520</v>
      </c>
      <c r="W656">
        <v>0</v>
      </c>
      <c r="X656">
        <v>0</v>
      </c>
      <c r="Y656">
        <v>0</v>
      </c>
      <c r="Z656">
        <v>0</v>
      </c>
      <c r="AA656">
        <v>0</v>
      </c>
    </row>
    <row r="657" spans="1:27">
      <c r="A657">
        <v>29</v>
      </c>
      <c r="B657" t="s">
        <v>557</v>
      </c>
      <c r="C657" s="586">
        <v>46225</v>
      </c>
      <c r="D657" t="s">
        <v>138</v>
      </c>
      <c r="E657" t="s">
        <v>1105</v>
      </c>
      <c r="F657">
        <v>0</v>
      </c>
      <c r="G657" t="s">
        <v>1106</v>
      </c>
      <c r="H657" t="s">
        <v>17</v>
      </c>
      <c r="I657">
        <v>0</v>
      </c>
      <c r="J657">
        <v>0</v>
      </c>
      <c r="M657" t="s">
        <v>425</v>
      </c>
      <c r="N657">
        <v>1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  <c r="U657">
        <v>0</v>
      </c>
      <c r="V657" t="s">
        <v>2521</v>
      </c>
      <c r="W657">
        <v>0</v>
      </c>
      <c r="X657">
        <v>0</v>
      </c>
      <c r="Y657">
        <v>0</v>
      </c>
      <c r="Z657">
        <v>0</v>
      </c>
      <c r="AA657">
        <v>0</v>
      </c>
    </row>
    <row r="658" spans="1:27">
      <c r="A658">
        <v>29</v>
      </c>
      <c r="B658" t="s">
        <v>557</v>
      </c>
      <c r="C658" s="586">
        <v>46225</v>
      </c>
      <c r="D658" t="s">
        <v>138</v>
      </c>
      <c r="E658" t="s">
        <v>1109</v>
      </c>
      <c r="F658">
        <v>0</v>
      </c>
      <c r="G658" t="s">
        <v>1110</v>
      </c>
      <c r="H658" t="s">
        <v>258</v>
      </c>
      <c r="I658">
        <v>0</v>
      </c>
      <c r="J658">
        <v>0</v>
      </c>
      <c r="M658" t="s">
        <v>1946</v>
      </c>
      <c r="N658">
        <v>1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  <c r="V658" t="s">
        <v>2522</v>
      </c>
      <c r="W658">
        <v>0</v>
      </c>
      <c r="X658">
        <v>0</v>
      </c>
      <c r="Y658">
        <v>0</v>
      </c>
      <c r="Z658">
        <v>0</v>
      </c>
      <c r="AA658">
        <v>0</v>
      </c>
    </row>
    <row r="659" spans="1:27">
      <c r="A659">
        <v>30</v>
      </c>
      <c r="B659" t="s">
        <v>128</v>
      </c>
      <c r="C659" s="586">
        <v>46225</v>
      </c>
      <c r="D659" t="s">
        <v>138</v>
      </c>
      <c r="E659" t="s">
        <v>1105</v>
      </c>
      <c r="F659">
        <v>0</v>
      </c>
      <c r="G659" t="s">
        <v>1106</v>
      </c>
      <c r="H659" t="s">
        <v>17</v>
      </c>
      <c r="I659">
        <v>0</v>
      </c>
      <c r="J659">
        <v>0</v>
      </c>
      <c r="M659" t="s">
        <v>425</v>
      </c>
      <c r="N659">
        <v>1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  <c r="U659">
        <v>0</v>
      </c>
      <c r="V659" t="s">
        <v>2523</v>
      </c>
      <c r="W659">
        <v>0</v>
      </c>
      <c r="X659">
        <v>0</v>
      </c>
      <c r="Y659">
        <v>0</v>
      </c>
      <c r="Z659">
        <v>0</v>
      </c>
      <c r="AA659">
        <v>0</v>
      </c>
    </row>
    <row r="660" spans="1:27">
      <c r="A660">
        <v>30</v>
      </c>
      <c r="B660" t="s">
        <v>128</v>
      </c>
      <c r="C660" s="586">
        <v>46225</v>
      </c>
      <c r="D660" t="s">
        <v>138</v>
      </c>
      <c r="E660" t="s">
        <v>1109</v>
      </c>
      <c r="F660">
        <v>0</v>
      </c>
      <c r="G660" t="s">
        <v>1110</v>
      </c>
      <c r="H660" t="s">
        <v>258</v>
      </c>
      <c r="I660">
        <v>0</v>
      </c>
      <c r="J660">
        <v>0</v>
      </c>
      <c r="M660" t="s">
        <v>1946</v>
      </c>
      <c r="N660">
        <v>1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  <c r="V660" t="s">
        <v>2524</v>
      </c>
      <c r="W660">
        <v>0</v>
      </c>
      <c r="X660">
        <v>0</v>
      </c>
      <c r="Y660">
        <v>0</v>
      </c>
      <c r="Z660">
        <v>0</v>
      </c>
      <c r="AA660">
        <v>0</v>
      </c>
    </row>
    <row r="661" spans="1:27">
      <c r="A661">
        <v>31</v>
      </c>
      <c r="B661" t="s">
        <v>129</v>
      </c>
      <c r="C661" s="586">
        <v>46225</v>
      </c>
      <c r="D661" t="s">
        <v>138</v>
      </c>
      <c r="E661" t="s">
        <v>1113</v>
      </c>
      <c r="F661">
        <v>22</v>
      </c>
      <c r="G661" t="s">
        <v>94</v>
      </c>
      <c r="H661" t="s">
        <v>86</v>
      </c>
      <c r="I661">
        <v>641</v>
      </c>
      <c r="J661">
        <v>12</v>
      </c>
      <c r="M661" t="s">
        <v>1943</v>
      </c>
      <c r="N661">
        <v>1</v>
      </c>
      <c r="O661">
        <v>0</v>
      </c>
      <c r="P661">
        <v>0</v>
      </c>
      <c r="Q661">
        <v>0</v>
      </c>
      <c r="R661">
        <v>0</v>
      </c>
      <c r="S661">
        <v>22</v>
      </c>
      <c r="T661">
        <v>14102</v>
      </c>
      <c r="U661">
        <v>14102</v>
      </c>
      <c r="V661" t="s">
        <v>2525</v>
      </c>
      <c r="W661">
        <v>22</v>
      </c>
      <c r="X661">
        <v>0</v>
      </c>
      <c r="Y661">
        <v>641</v>
      </c>
      <c r="Z661">
        <v>0</v>
      </c>
      <c r="AA661">
        <v>0</v>
      </c>
    </row>
    <row r="662" spans="1:27">
      <c r="A662">
        <v>31</v>
      </c>
      <c r="B662" t="s">
        <v>129</v>
      </c>
      <c r="C662" s="586">
        <v>46225</v>
      </c>
      <c r="D662" t="s">
        <v>138</v>
      </c>
      <c r="E662" t="s">
        <v>1213</v>
      </c>
      <c r="F662">
        <v>2</v>
      </c>
      <c r="G662" t="s">
        <v>94</v>
      </c>
      <c r="H662" t="s">
        <v>86</v>
      </c>
      <c r="I662">
        <v>666</v>
      </c>
      <c r="J662">
        <v>12</v>
      </c>
      <c r="M662" t="s">
        <v>2035</v>
      </c>
      <c r="N662">
        <v>1</v>
      </c>
      <c r="O662">
        <v>0</v>
      </c>
      <c r="P662">
        <v>0</v>
      </c>
      <c r="Q662">
        <v>0</v>
      </c>
      <c r="R662">
        <v>0</v>
      </c>
      <c r="S662">
        <v>2</v>
      </c>
      <c r="T662">
        <v>1332</v>
      </c>
      <c r="U662">
        <v>1332</v>
      </c>
      <c r="V662" t="s">
        <v>2526</v>
      </c>
      <c r="W662">
        <v>2</v>
      </c>
      <c r="X662">
        <v>0</v>
      </c>
      <c r="Y662">
        <v>666</v>
      </c>
      <c r="Z662">
        <v>0</v>
      </c>
      <c r="AA662">
        <v>0</v>
      </c>
    </row>
    <row r="663" spans="1:27">
      <c r="A663">
        <v>31</v>
      </c>
      <c r="B663" t="s">
        <v>129</v>
      </c>
      <c r="C663" s="586">
        <v>46225</v>
      </c>
      <c r="D663" t="s">
        <v>138</v>
      </c>
      <c r="E663" t="s">
        <v>1184</v>
      </c>
      <c r="F663">
        <v>1</v>
      </c>
      <c r="G663" t="s">
        <v>1123</v>
      </c>
      <c r="H663" t="s">
        <v>86</v>
      </c>
      <c r="I663">
        <v>816</v>
      </c>
      <c r="J663">
        <v>12</v>
      </c>
      <c r="M663" t="s">
        <v>1956</v>
      </c>
      <c r="N663">
        <v>1</v>
      </c>
      <c r="O663">
        <v>0</v>
      </c>
      <c r="P663">
        <v>0</v>
      </c>
      <c r="Q663">
        <v>0</v>
      </c>
      <c r="R663">
        <v>0</v>
      </c>
      <c r="S663">
        <v>1</v>
      </c>
      <c r="T663">
        <v>816</v>
      </c>
      <c r="U663">
        <v>816</v>
      </c>
      <c r="V663" t="s">
        <v>2527</v>
      </c>
      <c r="W663">
        <v>1</v>
      </c>
      <c r="X663">
        <v>0</v>
      </c>
      <c r="Y663">
        <v>816</v>
      </c>
      <c r="Z663">
        <v>0</v>
      </c>
      <c r="AA663">
        <v>0</v>
      </c>
    </row>
    <row r="664" spans="1:27">
      <c r="A664">
        <v>31</v>
      </c>
      <c r="B664" t="s">
        <v>129</v>
      </c>
      <c r="C664" s="586">
        <v>46225</v>
      </c>
      <c r="D664" t="s">
        <v>138</v>
      </c>
      <c r="E664" t="s">
        <v>1169</v>
      </c>
      <c r="F664">
        <v>1</v>
      </c>
      <c r="G664" t="s">
        <v>1123</v>
      </c>
      <c r="H664" t="s">
        <v>99</v>
      </c>
      <c r="I664">
        <v>345</v>
      </c>
      <c r="J664">
        <v>5</v>
      </c>
      <c r="M664" t="s">
        <v>1996</v>
      </c>
      <c r="N664">
        <v>1</v>
      </c>
      <c r="O664">
        <v>0</v>
      </c>
      <c r="P664">
        <v>0</v>
      </c>
      <c r="Q664">
        <v>0</v>
      </c>
      <c r="R664">
        <v>0</v>
      </c>
      <c r="S664">
        <v>1</v>
      </c>
      <c r="T664">
        <v>345</v>
      </c>
      <c r="U664">
        <v>345</v>
      </c>
      <c r="V664" t="s">
        <v>2528</v>
      </c>
      <c r="W664">
        <v>1</v>
      </c>
      <c r="X664">
        <v>0</v>
      </c>
      <c r="Y664">
        <v>345</v>
      </c>
      <c r="Z664">
        <v>0</v>
      </c>
      <c r="AA664">
        <v>0</v>
      </c>
    </row>
    <row r="665" spans="1:27">
      <c r="A665">
        <v>31</v>
      </c>
      <c r="B665" t="s">
        <v>129</v>
      </c>
      <c r="C665" s="586">
        <v>46225</v>
      </c>
      <c r="D665" t="s">
        <v>138</v>
      </c>
      <c r="E665" t="s">
        <v>1126</v>
      </c>
      <c r="F665">
        <v>2</v>
      </c>
      <c r="G665" t="s">
        <v>404</v>
      </c>
      <c r="H665" t="s">
        <v>235</v>
      </c>
      <c r="I665">
        <v>270</v>
      </c>
      <c r="J665">
        <v>1</v>
      </c>
      <c r="M665" t="s">
        <v>424</v>
      </c>
      <c r="N665">
        <v>1</v>
      </c>
      <c r="O665">
        <v>0</v>
      </c>
      <c r="P665">
        <v>0</v>
      </c>
      <c r="Q665">
        <v>0</v>
      </c>
      <c r="R665">
        <v>0</v>
      </c>
      <c r="S665">
        <v>2</v>
      </c>
      <c r="T665">
        <v>540</v>
      </c>
      <c r="U665">
        <v>540</v>
      </c>
      <c r="V665" t="s">
        <v>2945</v>
      </c>
      <c r="W665">
        <v>2</v>
      </c>
      <c r="X665">
        <v>0</v>
      </c>
      <c r="Y665">
        <v>270</v>
      </c>
      <c r="Z665">
        <v>0</v>
      </c>
      <c r="AA665">
        <v>0</v>
      </c>
    </row>
    <row r="666" spans="1:27">
      <c r="A666">
        <v>31</v>
      </c>
      <c r="B666" t="s">
        <v>129</v>
      </c>
      <c r="C666" s="586">
        <v>46225</v>
      </c>
      <c r="D666" t="s">
        <v>138</v>
      </c>
      <c r="E666" t="s">
        <v>1105</v>
      </c>
      <c r="F666">
        <v>2</v>
      </c>
      <c r="G666" t="s">
        <v>1106</v>
      </c>
      <c r="H666" t="s">
        <v>17</v>
      </c>
      <c r="I666">
        <v>0</v>
      </c>
      <c r="J666">
        <v>0</v>
      </c>
      <c r="M666" t="s">
        <v>425</v>
      </c>
      <c r="N666">
        <v>1</v>
      </c>
      <c r="O666">
        <v>0</v>
      </c>
      <c r="P666">
        <v>0</v>
      </c>
      <c r="Q666">
        <v>0</v>
      </c>
      <c r="R666">
        <v>0</v>
      </c>
      <c r="S666">
        <v>2</v>
      </c>
      <c r="T666">
        <v>0</v>
      </c>
      <c r="U666">
        <v>0</v>
      </c>
      <c r="V666" t="s">
        <v>2529</v>
      </c>
      <c r="W666">
        <v>2</v>
      </c>
      <c r="X666">
        <v>0</v>
      </c>
      <c r="Y666">
        <v>0</v>
      </c>
      <c r="Z666">
        <v>0</v>
      </c>
      <c r="AA666">
        <v>0</v>
      </c>
    </row>
    <row r="667" spans="1:27">
      <c r="A667">
        <v>31</v>
      </c>
      <c r="B667" t="s">
        <v>129</v>
      </c>
      <c r="C667" s="586">
        <v>46225</v>
      </c>
      <c r="D667" t="s">
        <v>138</v>
      </c>
      <c r="E667" t="s">
        <v>1109</v>
      </c>
      <c r="F667">
        <v>17135</v>
      </c>
      <c r="G667" t="s">
        <v>1110</v>
      </c>
      <c r="H667" t="s">
        <v>258</v>
      </c>
      <c r="I667">
        <v>0</v>
      </c>
      <c r="J667">
        <v>0</v>
      </c>
      <c r="M667" t="s">
        <v>1946</v>
      </c>
      <c r="N667">
        <v>1</v>
      </c>
      <c r="O667">
        <v>0</v>
      </c>
      <c r="P667">
        <v>0</v>
      </c>
      <c r="Q667">
        <v>0</v>
      </c>
      <c r="R667">
        <v>0</v>
      </c>
      <c r="S667">
        <v>17135</v>
      </c>
      <c r="T667">
        <v>0</v>
      </c>
      <c r="U667">
        <v>0</v>
      </c>
      <c r="V667" t="s">
        <v>2530</v>
      </c>
      <c r="W667">
        <v>17135</v>
      </c>
      <c r="X667">
        <v>0</v>
      </c>
      <c r="Y667">
        <v>0</v>
      </c>
      <c r="Z667">
        <v>0</v>
      </c>
      <c r="AA667">
        <v>0</v>
      </c>
    </row>
    <row r="668" spans="1:27">
      <c r="A668">
        <v>32</v>
      </c>
      <c r="B668" t="s">
        <v>130</v>
      </c>
      <c r="C668" s="586">
        <v>46225</v>
      </c>
      <c r="D668" t="s">
        <v>138</v>
      </c>
      <c r="E668" t="s">
        <v>1113</v>
      </c>
      <c r="F668">
        <v>4</v>
      </c>
      <c r="G668" t="s">
        <v>94</v>
      </c>
      <c r="H668" t="s">
        <v>86</v>
      </c>
      <c r="I668">
        <v>641</v>
      </c>
      <c r="J668">
        <v>12</v>
      </c>
      <c r="M668" t="s">
        <v>1943</v>
      </c>
      <c r="N668">
        <v>1</v>
      </c>
      <c r="O668">
        <v>0</v>
      </c>
      <c r="P668">
        <v>0</v>
      </c>
      <c r="Q668">
        <v>0</v>
      </c>
      <c r="R668">
        <v>0</v>
      </c>
      <c r="S668">
        <v>4</v>
      </c>
      <c r="T668">
        <v>2564</v>
      </c>
      <c r="U668">
        <v>2564</v>
      </c>
      <c r="V668" t="s">
        <v>2531</v>
      </c>
      <c r="W668">
        <v>4</v>
      </c>
      <c r="X668">
        <v>0</v>
      </c>
      <c r="Y668">
        <v>641</v>
      </c>
      <c r="Z668">
        <v>0</v>
      </c>
      <c r="AA668">
        <v>0</v>
      </c>
    </row>
    <row r="669" spans="1:27">
      <c r="A669">
        <v>32</v>
      </c>
      <c r="B669" t="s">
        <v>130</v>
      </c>
      <c r="C669" s="586">
        <v>46225</v>
      </c>
      <c r="D669" t="s">
        <v>138</v>
      </c>
      <c r="E669" t="s">
        <v>1105</v>
      </c>
      <c r="F669">
        <v>0</v>
      </c>
      <c r="G669" t="s">
        <v>1106</v>
      </c>
      <c r="H669" t="s">
        <v>17</v>
      </c>
      <c r="I669">
        <v>0</v>
      </c>
      <c r="J669">
        <v>0</v>
      </c>
      <c r="M669" t="s">
        <v>425</v>
      </c>
      <c r="N669">
        <v>1</v>
      </c>
      <c r="O669">
        <v>0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0</v>
      </c>
      <c r="V669" t="s">
        <v>2532</v>
      </c>
      <c r="W669">
        <v>0</v>
      </c>
      <c r="X669">
        <v>0</v>
      </c>
      <c r="Y669">
        <v>0</v>
      </c>
      <c r="Z669">
        <v>0</v>
      </c>
      <c r="AA669">
        <v>0</v>
      </c>
    </row>
    <row r="670" spans="1:27">
      <c r="A670">
        <v>32</v>
      </c>
      <c r="B670" t="s">
        <v>130</v>
      </c>
      <c r="C670" s="586">
        <v>46225</v>
      </c>
      <c r="D670" t="s">
        <v>138</v>
      </c>
      <c r="E670" t="s">
        <v>1109</v>
      </c>
      <c r="F670">
        <v>2564</v>
      </c>
      <c r="G670" t="s">
        <v>1110</v>
      </c>
      <c r="H670" t="s">
        <v>258</v>
      </c>
      <c r="I670">
        <v>0</v>
      </c>
      <c r="J670">
        <v>0</v>
      </c>
      <c r="M670" t="s">
        <v>1946</v>
      </c>
      <c r="N670">
        <v>1</v>
      </c>
      <c r="O670">
        <v>0</v>
      </c>
      <c r="P670">
        <v>0</v>
      </c>
      <c r="Q670">
        <v>0</v>
      </c>
      <c r="R670">
        <v>0</v>
      </c>
      <c r="S670">
        <v>2564</v>
      </c>
      <c r="T670">
        <v>0</v>
      </c>
      <c r="U670">
        <v>0</v>
      </c>
      <c r="V670" t="s">
        <v>2533</v>
      </c>
      <c r="W670">
        <v>2564</v>
      </c>
      <c r="X670">
        <v>0</v>
      </c>
      <c r="Y670">
        <v>0</v>
      </c>
      <c r="Z670">
        <v>0</v>
      </c>
      <c r="AA670">
        <v>0</v>
      </c>
    </row>
    <row r="671" spans="1:27">
      <c r="A671">
        <v>33</v>
      </c>
      <c r="B671" t="s">
        <v>113</v>
      </c>
      <c r="C671" s="586">
        <v>46225</v>
      </c>
      <c r="D671" t="s">
        <v>138</v>
      </c>
      <c r="E671" t="s">
        <v>1105</v>
      </c>
      <c r="F671">
        <v>0</v>
      </c>
      <c r="G671" t="s">
        <v>1106</v>
      </c>
      <c r="H671" t="s">
        <v>17</v>
      </c>
      <c r="I671">
        <v>0</v>
      </c>
      <c r="J671">
        <v>0</v>
      </c>
      <c r="M671" t="s">
        <v>425</v>
      </c>
      <c r="N671">
        <v>1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0</v>
      </c>
      <c r="V671" t="s">
        <v>2534</v>
      </c>
      <c r="W671">
        <v>0</v>
      </c>
      <c r="X671">
        <v>0</v>
      </c>
      <c r="Y671">
        <v>0</v>
      </c>
      <c r="Z671">
        <v>0</v>
      </c>
      <c r="AA671">
        <v>0</v>
      </c>
    </row>
    <row r="672" spans="1:27">
      <c r="A672">
        <v>33</v>
      </c>
      <c r="B672" t="s">
        <v>113</v>
      </c>
      <c r="C672" s="586">
        <v>46225</v>
      </c>
      <c r="D672" t="s">
        <v>138</v>
      </c>
      <c r="E672" t="s">
        <v>1109</v>
      </c>
      <c r="F672">
        <v>0</v>
      </c>
      <c r="G672" t="s">
        <v>1110</v>
      </c>
      <c r="H672" t="s">
        <v>258</v>
      </c>
      <c r="I672">
        <v>0</v>
      </c>
      <c r="J672">
        <v>0</v>
      </c>
      <c r="M672" t="s">
        <v>1946</v>
      </c>
      <c r="N672">
        <v>1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0</v>
      </c>
      <c r="V672" t="s">
        <v>2535</v>
      </c>
      <c r="W672">
        <v>0</v>
      </c>
      <c r="X672">
        <v>0</v>
      </c>
      <c r="Y672">
        <v>0</v>
      </c>
      <c r="Z672">
        <v>0</v>
      </c>
      <c r="AA672">
        <v>0</v>
      </c>
    </row>
    <row r="673" spans="1:27">
      <c r="A673">
        <v>34</v>
      </c>
      <c r="B673" t="s">
        <v>131</v>
      </c>
      <c r="C673" s="586">
        <v>46225</v>
      </c>
      <c r="D673" t="s">
        <v>138</v>
      </c>
      <c r="E673" t="s">
        <v>1222</v>
      </c>
      <c r="F673">
        <v>1</v>
      </c>
      <c r="G673" t="s">
        <v>1123</v>
      </c>
      <c r="H673" t="s">
        <v>86</v>
      </c>
      <c r="I673">
        <v>1020</v>
      </c>
      <c r="J673">
        <v>12</v>
      </c>
      <c r="M673" t="s">
        <v>2042</v>
      </c>
      <c r="N673">
        <v>1</v>
      </c>
      <c r="O673">
        <v>0</v>
      </c>
      <c r="P673">
        <v>0</v>
      </c>
      <c r="Q673">
        <v>0</v>
      </c>
      <c r="R673">
        <v>0</v>
      </c>
      <c r="S673">
        <v>1</v>
      </c>
      <c r="T673">
        <v>1020</v>
      </c>
      <c r="U673">
        <v>1020</v>
      </c>
      <c r="V673" t="s">
        <v>2946</v>
      </c>
      <c r="W673">
        <v>1</v>
      </c>
      <c r="X673">
        <v>0</v>
      </c>
      <c r="Y673">
        <v>1020</v>
      </c>
      <c r="Z673">
        <v>0</v>
      </c>
      <c r="AA673">
        <v>0</v>
      </c>
    </row>
    <row r="674" spans="1:27">
      <c r="A674">
        <v>34</v>
      </c>
      <c r="B674" t="s">
        <v>131</v>
      </c>
      <c r="C674" s="586">
        <v>46225</v>
      </c>
      <c r="D674" t="s">
        <v>138</v>
      </c>
      <c r="E674" t="s">
        <v>1184</v>
      </c>
      <c r="F674">
        <v>1</v>
      </c>
      <c r="G674" t="s">
        <v>1123</v>
      </c>
      <c r="H674" t="s">
        <v>86</v>
      </c>
      <c r="I674">
        <v>816</v>
      </c>
      <c r="J674">
        <v>12</v>
      </c>
      <c r="M674" t="s">
        <v>1956</v>
      </c>
      <c r="N674">
        <v>1</v>
      </c>
      <c r="O674">
        <v>0</v>
      </c>
      <c r="P674">
        <v>0</v>
      </c>
      <c r="Q674">
        <v>0</v>
      </c>
      <c r="R674">
        <v>0</v>
      </c>
      <c r="S674">
        <v>1</v>
      </c>
      <c r="T674">
        <v>816</v>
      </c>
      <c r="U674">
        <v>816</v>
      </c>
      <c r="V674" t="s">
        <v>2536</v>
      </c>
      <c r="W674">
        <v>1</v>
      </c>
      <c r="X674">
        <v>0</v>
      </c>
      <c r="Y674">
        <v>816</v>
      </c>
      <c r="Z674">
        <v>0</v>
      </c>
      <c r="AA674">
        <v>0</v>
      </c>
    </row>
    <row r="675" spans="1:27">
      <c r="A675">
        <v>34</v>
      </c>
      <c r="B675" t="s">
        <v>131</v>
      </c>
      <c r="C675" s="586">
        <v>46225</v>
      </c>
      <c r="D675" t="s">
        <v>138</v>
      </c>
      <c r="E675" t="s">
        <v>1169</v>
      </c>
      <c r="F675">
        <v>5</v>
      </c>
      <c r="G675" t="s">
        <v>1123</v>
      </c>
      <c r="H675" t="s">
        <v>99</v>
      </c>
      <c r="I675">
        <v>345</v>
      </c>
      <c r="J675">
        <v>5</v>
      </c>
      <c r="M675" t="s">
        <v>1996</v>
      </c>
      <c r="N675">
        <v>1</v>
      </c>
      <c r="O675">
        <v>0</v>
      </c>
      <c r="P675">
        <v>0</v>
      </c>
      <c r="Q675">
        <v>0</v>
      </c>
      <c r="R675">
        <v>0</v>
      </c>
      <c r="S675">
        <v>5</v>
      </c>
      <c r="T675">
        <v>1725</v>
      </c>
      <c r="U675">
        <v>1725</v>
      </c>
      <c r="V675" t="s">
        <v>2947</v>
      </c>
      <c r="W675">
        <v>5</v>
      </c>
      <c r="X675">
        <v>0</v>
      </c>
      <c r="Y675">
        <v>345</v>
      </c>
      <c r="Z675">
        <v>0</v>
      </c>
      <c r="AA675">
        <v>0</v>
      </c>
    </row>
    <row r="676" spans="1:27">
      <c r="A676">
        <v>34</v>
      </c>
      <c r="B676" t="s">
        <v>131</v>
      </c>
      <c r="C676" s="586">
        <v>46225</v>
      </c>
      <c r="D676" t="s">
        <v>138</v>
      </c>
      <c r="E676" t="s">
        <v>1224</v>
      </c>
      <c r="F676">
        <v>2</v>
      </c>
      <c r="G676" t="s">
        <v>1123</v>
      </c>
      <c r="H676" t="s">
        <v>99</v>
      </c>
      <c r="I676">
        <v>1000</v>
      </c>
      <c r="J676">
        <v>15</v>
      </c>
      <c r="M676" t="s">
        <v>2043</v>
      </c>
      <c r="N676">
        <v>1</v>
      </c>
      <c r="O676">
        <v>0</v>
      </c>
      <c r="P676">
        <v>0</v>
      </c>
      <c r="Q676">
        <v>0</v>
      </c>
      <c r="R676">
        <v>0</v>
      </c>
      <c r="S676">
        <v>2</v>
      </c>
      <c r="T676">
        <v>2000</v>
      </c>
      <c r="U676">
        <v>2000</v>
      </c>
      <c r="V676" t="s">
        <v>2537</v>
      </c>
      <c r="W676">
        <v>2</v>
      </c>
      <c r="X676">
        <v>0</v>
      </c>
      <c r="Y676">
        <v>1000</v>
      </c>
      <c r="Z676">
        <v>0</v>
      </c>
      <c r="AA676">
        <v>0</v>
      </c>
    </row>
    <row r="677" spans="1:27">
      <c r="A677">
        <v>34</v>
      </c>
      <c r="B677" t="s">
        <v>131</v>
      </c>
      <c r="C677" s="586">
        <v>46225</v>
      </c>
      <c r="D677" t="s">
        <v>138</v>
      </c>
      <c r="E677" t="s">
        <v>1218</v>
      </c>
      <c r="F677">
        <v>1</v>
      </c>
      <c r="G677" t="s">
        <v>6</v>
      </c>
      <c r="H677" t="s">
        <v>99</v>
      </c>
      <c r="I677">
        <v>850</v>
      </c>
      <c r="J677">
        <v>15</v>
      </c>
      <c r="M677" t="s">
        <v>2039</v>
      </c>
      <c r="N677">
        <v>1</v>
      </c>
      <c r="O677">
        <v>0</v>
      </c>
      <c r="P677">
        <v>0</v>
      </c>
      <c r="Q677">
        <v>0</v>
      </c>
      <c r="R677">
        <v>0</v>
      </c>
      <c r="S677">
        <v>1</v>
      </c>
      <c r="T677">
        <v>850</v>
      </c>
      <c r="U677">
        <v>850</v>
      </c>
      <c r="V677" t="s">
        <v>2948</v>
      </c>
      <c r="W677">
        <v>1</v>
      </c>
      <c r="X677">
        <v>0</v>
      </c>
      <c r="Y677">
        <v>850</v>
      </c>
      <c r="Z677">
        <v>0</v>
      </c>
      <c r="AA677">
        <v>0</v>
      </c>
    </row>
    <row r="678" spans="1:27">
      <c r="A678">
        <v>34</v>
      </c>
      <c r="B678" t="s">
        <v>131</v>
      </c>
      <c r="C678" s="586">
        <v>46225</v>
      </c>
      <c r="D678" t="s">
        <v>138</v>
      </c>
      <c r="E678" t="s">
        <v>1105</v>
      </c>
      <c r="F678">
        <v>0</v>
      </c>
      <c r="G678" t="s">
        <v>1106</v>
      </c>
      <c r="H678" t="s">
        <v>17</v>
      </c>
      <c r="I678">
        <v>0</v>
      </c>
      <c r="J678">
        <v>0</v>
      </c>
      <c r="M678" t="s">
        <v>425</v>
      </c>
      <c r="N678">
        <v>1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 t="s">
        <v>2538</v>
      </c>
      <c r="W678">
        <v>0</v>
      </c>
      <c r="X678">
        <v>0</v>
      </c>
      <c r="Y678">
        <v>0</v>
      </c>
      <c r="Z678">
        <v>0</v>
      </c>
      <c r="AA678">
        <v>0</v>
      </c>
    </row>
    <row r="679" spans="1:27">
      <c r="A679">
        <v>34</v>
      </c>
      <c r="B679" t="s">
        <v>131</v>
      </c>
      <c r="C679" s="586">
        <v>46225</v>
      </c>
      <c r="D679" t="s">
        <v>138</v>
      </c>
      <c r="E679" t="s">
        <v>1109</v>
      </c>
      <c r="F679">
        <v>6411</v>
      </c>
      <c r="G679" t="s">
        <v>1110</v>
      </c>
      <c r="H679" t="s">
        <v>258</v>
      </c>
      <c r="I679">
        <v>0</v>
      </c>
      <c r="J679">
        <v>0</v>
      </c>
      <c r="M679" t="s">
        <v>1946</v>
      </c>
      <c r="N679">
        <v>1</v>
      </c>
      <c r="O679">
        <v>0</v>
      </c>
      <c r="P679">
        <v>0</v>
      </c>
      <c r="Q679">
        <v>0</v>
      </c>
      <c r="R679">
        <v>0</v>
      </c>
      <c r="S679">
        <v>6411</v>
      </c>
      <c r="T679">
        <v>0</v>
      </c>
      <c r="U679">
        <v>0</v>
      </c>
      <c r="V679" t="s">
        <v>2539</v>
      </c>
      <c r="W679">
        <v>6411</v>
      </c>
      <c r="X679">
        <v>0</v>
      </c>
      <c r="Y679">
        <v>0</v>
      </c>
      <c r="Z679">
        <v>0</v>
      </c>
      <c r="AA679">
        <v>0</v>
      </c>
    </row>
    <row r="680" spans="1:27">
      <c r="A680">
        <v>35</v>
      </c>
      <c r="B680" t="s">
        <v>119</v>
      </c>
      <c r="C680" s="586">
        <v>46225</v>
      </c>
      <c r="D680" t="s">
        <v>138</v>
      </c>
      <c r="E680" t="s">
        <v>1169</v>
      </c>
      <c r="F680">
        <v>7</v>
      </c>
      <c r="G680" t="s">
        <v>1123</v>
      </c>
      <c r="H680" t="s">
        <v>99</v>
      </c>
      <c r="I680">
        <v>345</v>
      </c>
      <c r="J680">
        <v>5</v>
      </c>
      <c r="M680" t="s">
        <v>1996</v>
      </c>
      <c r="N680">
        <v>1</v>
      </c>
      <c r="O680">
        <v>0</v>
      </c>
      <c r="P680">
        <v>0</v>
      </c>
      <c r="Q680">
        <v>0</v>
      </c>
      <c r="R680">
        <v>0</v>
      </c>
      <c r="S680">
        <v>7</v>
      </c>
      <c r="T680">
        <v>2415</v>
      </c>
      <c r="U680">
        <v>2415</v>
      </c>
      <c r="V680" t="s">
        <v>2540</v>
      </c>
      <c r="W680">
        <v>7</v>
      </c>
      <c r="X680">
        <v>0</v>
      </c>
      <c r="Y680">
        <v>345</v>
      </c>
      <c r="Z680">
        <v>0</v>
      </c>
      <c r="AA680">
        <v>0</v>
      </c>
    </row>
    <row r="681" spans="1:27">
      <c r="A681">
        <v>35</v>
      </c>
      <c r="B681" t="s">
        <v>119</v>
      </c>
      <c r="C681" s="586">
        <v>46225</v>
      </c>
      <c r="D681" t="s">
        <v>138</v>
      </c>
      <c r="E681" t="s">
        <v>1224</v>
      </c>
      <c r="F681">
        <v>3</v>
      </c>
      <c r="G681" t="s">
        <v>1123</v>
      </c>
      <c r="H681" t="s">
        <v>99</v>
      </c>
      <c r="I681">
        <v>1000</v>
      </c>
      <c r="J681">
        <v>15</v>
      </c>
      <c r="M681" t="s">
        <v>2043</v>
      </c>
      <c r="N681">
        <v>1</v>
      </c>
      <c r="O681">
        <v>0</v>
      </c>
      <c r="P681">
        <v>0</v>
      </c>
      <c r="Q681">
        <v>0</v>
      </c>
      <c r="R681">
        <v>0</v>
      </c>
      <c r="S681">
        <v>3</v>
      </c>
      <c r="T681">
        <v>3000</v>
      </c>
      <c r="U681">
        <v>3000</v>
      </c>
      <c r="V681" t="s">
        <v>2541</v>
      </c>
      <c r="W681">
        <v>3</v>
      </c>
      <c r="X681">
        <v>0</v>
      </c>
      <c r="Y681">
        <v>1000</v>
      </c>
      <c r="Z681">
        <v>0</v>
      </c>
      <c r="AA681">
        <v>0</v>
      </c>
    </row>
    <row r="682" spans="1:27">
      <c r="A682">
        <v>35</v>
      </c>
      <c r="B682" t="s">
        <v>119</v>
      </c>
      <c r="C682" s="586">
        <v>46225</v>
      </c>
      <c r="D682" t="s">
        <v>138</v>
      </c>
      <c r="E682" t="s">
        <v>1273</v>
      </c>
      <c r="F682">
        <v>15</v>
      </c>
      <c r="G682" t="s">
        <v>9</v>
      </c>
      <c r="H682" t="s">
        <v>111</v>
      </c>
      <c r="I682">
        <v>81.167999999999978</v>
      </c>
      <c r="J682">
        <v>0.2</v>
      </c>
      <c r="M682" t="s">
        <v>2079</v>
      </c>
      <c r="N682">
        <v>1</v>
      </c>
      <c r="O682">
        <v>0</v>
      </c>
      <c r="P682">
        <v>0</v>
      </c>
      <c r="Q682">
        <v>0</v>
      </c>
      <c r="R682">
        <v>0</v>
      </c>
      <c r="S682">
        <v>15</v>
      </c>
      <c r="T682">
        <v>1217.5199999999998</v>
      </c>
      <c r="U682">
        <v>1217.5199999999998</v>
      </c>
      <c r="V682" t="s">
        <v>2949</v>
      </c>
      <c r="W682">
        <v>15</v>
      </c>
      <c r="X682">
        <v>0</v>
      </c>
      <c r="Y682">
        <v>81.167999999999978</v>
      </c>
      <c r="Z682">
        <v>0</v>
      </c>
      <c r="AA682">
        <v>0</v>
      </c>
    </row>
    <row r="683" spans="1:27">
      <c r="A683">
        <v>35</v>
      </c>
      <c r="B683" t="s">
        <v>119</v>
      </c>
      <c r="C683" s="586">
        <v>46225</v>
      </c>
      <c r="D683" t="s">
        <v>138</v>
      </c>
      <c r="E683" t="s">
        <v>1275</v>
      </c>
      <c r="F683">
        <v>4</v>
      </c>
      <c r="G683" t="s">
        <v>9</v>
      </c>
      <c r="H683" t="s">
        <v>238</v>
      </c>
      <c r="I683">
        <v>175.15199999999993</v>
      </c>
      <c r="J683">
        <v>0.5</v>
      </c>
      <c r="M683" t="s">
        <v>2080</v>
      </c>
      <c r="N683">
        <v>1</v>
      </c>
      <c r="O683">
        <v>0</v>
      </c>
      <c r="P683">
        <v>0</v>
      </c>
      <c r="Q683">
        <v>0</v>
      </c>
      <c r="R683">
        <v>0</v>
      </c>
      <c r="S683">
        <v>4</v>
      </c>
      <c r="T683">
        <v>700.60799999999972</v>
      </c>
      <c r="U683">
        <v>700.60799999999972</v>
      </c>
      <c r="V683" t="s">
        <v>2950</v>
      </c>
      <c r="W683">
        <v>4</v>
      </c>
      <c r="X683">
        <v>0</v>
      </c>
      <c r="Y683">
        <v>175.15199999999993</v>
      </c>
      <c r="Z683">
        <v>0</v>
      </c>
      <c r="AA683">
        <v>0</v>
      </c>
    </row>
    <row r="684" spans="1:27">
      <c r="A684">
        <v>35</v>
      </c>
      <c r="B684" t="s">
        <v>119</v>
      </c>
      <c r="C684" s="586">
        <v>46225</v>
      </c>
      <c r="D684" t="s">
        <v>138</v>
      </c>
      <c r="E684" t="s">
        <v>1149</v>
      </c>
      <c r="F684">
        <v>2</v>
      </c>
      <c r="G684" t="s">
        <v>9</v>
      </c>
      <c r="H684" t="s">
        <v>238</v>
      </c>
      <c r="I684">
        <v>346.03199999999998</v>
      </c>
      <c r="J684">
        <v>1</v>
      </c>
      <c r="M684" t="s">
        <v>1979</v>
      </c>
      <c r="N684">
        <v>1</v>
      </c>
      <c r="O684">
        <v>0</v>
      </c>
      <c r="P684">
        <v>0</v>
      </c>
      <c r="Q684">
        <v>0</v>
      </c>
      <c r="R684">
        <v>0</v>
      </c>
      <c r="S684">
        <v>2</v>
      </c>
      <c r="T684">
        <v>692.06399999999996</v>
      </c>
      <c r="U684">
        <v>692.06399999999996</v>
      </c>
      <c r="V684" t="s">
        <v>2951</v>
      </c>
      <c r="W684">
        <v>2</v>
      </c>
      <c r="X684">
        <v>0</v>
      </c>
      <c r="Y684">
        <v>346.03199999999998</v>
      </c>
      <c r="Z684">
        <v>0</v>
      </c>
      <c r="AA684">
        <v>0</v>
      </c>
    </row>
    <row r="685" spans="1:27">
      <c r="A685">
        <v>35</v>
      </c>
      <c r="B685" t="s">
        <v>119</v>
      </c>
      <c r="C685" s="586">
        <v>46225</v>
      </c>
      <c r="D685" t="s">
        <v>138</v>
      </c>
      <c r="E685" t="s">
        <v>1105</v>
      </c>
      <c r="F685">
        <v>7</v>
      </c>
      <c r="G685" t="s">
        <v>1106</v>
      </c>
      <c r="H685" t="s">
        <v>17</v>
      </c>
      <c r="I685">
        <v>0</v>
      </c>
      <c r="J685">
        <v>0</v>
      </c>
      <c r="M685" t="s">
        <v>425</v>
      </c>
      <c r="N685">
        <v>1</v>
      </c>
      <c r="O685">
        <v>0</v>
      </c>
      <c r="P685">
        <v>0</v>
      </c>
      <c r="Q685">
        <v>0</v>
      </c>
      <c r="R685">
        <v>0</v>
      </c>
      <c r="S685">
        <v>7</v>
      </c>
      <c r="T685">
        <v>0</v>
      </c>
      <c r="U685">
        <v>0</v>
      </c>
      <c r="V685" t="s">
        <v>2542</v>
      </c>
      <c r="W685">
        <v>7</v>
      </c>
      <c r="X685">
        <v>0</v>
      </c>
      <c r="Y685">
        <v>0</v>
      </c>
      <c r="Z685">
        <v>0</v>
      </c>
      <c r="AA685">
        <v>0</v>
      </c>
    </row>
    <row r="686" spans="1:27">
      <c r="A686">
        <v>35</v>
      </c>
      <c r="B686" t="s">
        <v>119</v>
      </c>
      <c r="C686" s="586">
        <v>46225</v>
      </c>
      <c r="D686" t="s">
        <v>138</v>
      </c>
      <c r="E686" t="s">
        <v>1109</v>
      </c>
      <c r="F686">
        <v>8025.1919999999991</v>
      </c>
      <c r="G686" t="s">
        <v>1110</v>
      </c>
      <c r="H686" t="s">
        <v>258</v>
      </c>
      <c r="I686">
        <v>0</v>
      </c>
      <c r="J686">
        <v>0</v>
      </c>
      <c r="M686" t="s">
        <v>1946</v>
      </c>
      <c r="N686">
        <v>1</v>
      </c>
      <c r="O686">
        <v>0</v>
      </c>
      <c r="P686">
        <v>0</v>
      </c>
      <c r="Q686">
        <v>0</v>
      </c>
      <c r="R686">
        <v>0</v>
      </c>
      <c r="S686">
        <v>8025.1919999999991</v>
      </c>
      <c r="T686">
        <v>0</v>
      </c>
      <c r="U686">
        <v>0</v>
      </c>
      <c r="V686" t="s">
        <v>2543</v>
      </c>
      <c r="W686">
        <v>8025.1919999999991</v>
      </c>
      <c r="X686">
        <v>0</v>
      </c>
      <c r="Y686">
        <v>0</v>
      </c>
      <c r="Z686">
        <v>0</v>
      </c>
      <c r="AA686">
        <v>0</v>
      </c>
    </row>
    <row r="687" spans="1:27">
      <c r="A687">
        <v>36</v>
      </c>
      <c r="B687" t="s">
        <v>178</v>
      </c>
      <c r="C687" s="586">
        <v>46225</v>
      </c>
      <c r="D687" t="s">
        <v>138</v>
      </c>
      <c r="E687" t="s">
        <v>1105</v>
      </c>
      <c r="F687">
        <v>0</v>
      </c>
      <c r="G687" t="s">
        <v>1106</v>
      </c>
      <c r="H687" t="s">
        <v>17</v>
      </c>
      <c r="I687">
        <v>0</v>
      </c>
      <c r="J687">
        <v>0</v>
      </c>
      <c r="M687" t="s">
        <v>425</v>
      </c>
      <c r="N687">
        <v>1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  <c r="U687">
        <v>0</v>
      </c>
      <c r="V687" t="s">
        <v>2544</v>
      </c>
      <c r="W687">
        <v>0</v>
      </c>
      <c r="X687">
        <v>0</v>
      </c>
      <c r="Y687">
        <v>0</v>
      </c>
      <c r="Z687">
        <v>0</v>
      </c>
      <c r="AA687">
        <v>0</v>
      </c>
    </row>
    <row r="688" spans="1:27">
      <c r="A688">
        <v>36</v>
      </c>
      <c r="B688" t="s">
        <v>178</v>
      </c>
      <c r="C688" s="586">
        <v>46225</v>
      </c>
      <c r="D688" t="s">
        <v>138</v>
      </c>
      <c r="E688" t="s">
        <v>1109</v>
      </c>
      <c r="F688">
        <v>0</v>
      </c>
      <c r="G688" t="s">
        <v>1110</v>
      </c>
      <c r="H688" t="s">
        <v>258</v>
      </c>
      <c r="I688">
        <v>0</v>
      </c>
      <c r="J688">
        <v>0</v>
      </c>
      <c r="M688" t="s">
        <v>1946</v>
      </c>
      <c r="N688">
        <v>1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 t="s">
        <v>2545</v>
      </c>
      <c r="W688">
        <v>0</v>
      </c>
      <c r="X688">
        <v>0</v>
      </c>
      <c r="Y688">
        <v>0</v>
      </c>
      <c r="Z688">
        <v>0</v>
      </c>
      <c r="AA688">
        <v>0</v>
      </c>
    </row>
    <row r="689" spans="1:27">
      <c r="A689">
        <v>37</v>
      </c>
      <c r="B689" t="s">
        <v>168</v>
      </c>
      <c r="C689" s="586">
        <v>46225</v>
      </c>
      <c r="D689" t="s">
        <v>138</v>
      </c>
      <c r="E689" t="s">
        <v>1222</v>
      </c>
      <c r="F689">
        <v>2</v>
      </c>
      <c r="G689" t="s">
        <v>1123</v>
      </c>
      <c r="H689" t="s">
        <v>86</v>
      </c>
      <c r="I689">
        <v>1020</v>
      </c>
      <c r="J689">
        <v>12</v>
      </c>
      <c r="M689" t="s">
        <v>2042</v>
      </c>
      <c r="N689">
        <v>1</v>
      </c>
      <c r="O689">
        <v>0</v>
      </c>
      <c r="P689">
        <v>0</v>
      </c>
      <c r="Q689">
        <v>0</v>
      </c>
      <c r="R689">
        <v>0</v>
      </c>
      <c r="S689">
        <v>2</v>
      </c>
      <c r="T689">
        <v>2040</v>
      </c>
      <c r="U689">
        <v>2040</v>
      </c>
      <c r="V689" t="s">
        <v>2546</v>
      </c>
      <c r="W689">
        <v>2</v>
      </c>
      <c r="X689">
        <v>0</v>
      </c>
      <c r="Y689">
        <v>1020</v>
      </c>
      <c r="Z689">
        <v>0</v>
      </c>
      <c r="AA689">
        <v>0</v>
      </c>
    </row>
    <row r="690" spans="1:27">
      <c r="A690">
        <v>37</v>
      </c>
      <c r="B690" t="s">
        <v>168</v>
      </c>
      <c r="C690" s="586">
        <v>46225</v>
      </c>
      <c r="D690" t="s">
        <v>138</v>
      </c>
      <c r="E690" t="s">
        <v>1149</v>
      </c>
      <c r="F690">
        <v>4</v>
      </c>
      <c r="G690" t="s">
        <v>9</v>
      </c>
      <c r="H690" t="s">
        <v>238</v>
      </c>
      <c r="I690">
        <v>346.03199999999998</v>
      </c>
      <c r="J690">
        <v>1</v>
      </c>
      <c r="M690" t="s">
        <v>1979</v>
      </c>
      <c r="N690">
        <v>1</v>
      </c>
      <c r="O690">
        <v>0</v>
      </c>
      <c r="P690">
        <v>0</v>
      </c>
      <c r="Q690">
        <v>0</v>
      </c>
      <c r="R690">
        <v>0</v>
      </c>
      <c r="S690">
        <v>4</v>
      </c>
      <c r="T690">
        <v>1384.1279999999999</v>
      </c>
      <c r="U690">
        <v>1384.1279999999999</v>
      </c>
      <c r="V690" t="s">
        <v>2952</v>
      </c>
      <c r="W690">
        <v>4</v>
      </c>
      <c r="X690">
        <v>0</v>
      </c>
      <c r="Y690">
        <v>346.03199999999998</v>
      </c>
      <c r="Z690">
        <v>0</v>
      </c>
      <c r="AA690">
        <v>0</v>
      </c>
    </row>
    <row r="691" spans="1:27">
      <c r="A691">
        <v>37</v>
      </c>
      <c r="B691" t="s">
        <v>168</v>
      </c>
      <c r="C691" s="586">
        <v>46225</v>
      </c>
      <c r="D691" t="s">
        <v>138</v>
      </c>
      <c r="E691" t="s">
        <v>1105</v>
      </c>
      <c r="F691">
        <v>4</v>
      </c>
      <c r="G691" t="s">
        <v>1106</v>
      </c>
      <c r="H691" t="s">
        <v>17</v>
      </c>
      <c r="I691">
        <v>0</v>
      </c>
      <c r="J691">
        <v>0</v>
      </c>
      <c r="M691" t="s">
        <v>425</v>
      </c>
      <c r="N691">
        <v>1</v>
      </c>
      <c r="O691">
        <v>0</v>
      </c>
      <c r="P691">
        <v>0</v>
      </c>
      <c r="Q691">
        <v>0</v>
      </c>
      <c r="R691">
        <v>0</v>
      </c>
      <c r="S691">
        <v>4</v>
      </c>
      <c r="T691">
        <v>0</v>
      </c>
      <c r="U691">
        <v>0</v>
      </c>
      <c r="V691" t="s">
        <v>2547</v>
      </c>
      <c r="W691">
        <v>4</v>
      </c>
      <c r="X691">
        <v>0</v>
      </c>
      <c r="Y691">
        <v>0</v>
      </c>
      <c r="Z691">
        <v>0</v>
      </c>
      <c r="AA691">
        <v>0</v>
      </c>
    </row>
    <row r="692" spans="1:27">
      <c r="A692">
        <v>37</v>
      </c>
      <c r="B692" t="s">
        <v>168</v>
      </c>
      <c r="C692" s="586">
        <v>46225</v>
      </c>
      <c r="D692" t="s">
        <v>138</v>
      </c>
      <c r="E692" t="s">
        <v>1109</v>
      </c>
      <c r="F692">
        <v>3424.1279999999997</v>
      </c>
      <c r="G692" t="s">
        <v>1110</v>
      </c>
      <c r="H692" t="s">
        <v>258</v>
      </c>
      <c r="I692">
        <v>0</v>
      </c>
      <c r="J692">
        <v>0</v>
      </c>
      <c r="M692" t="s">
        <v>1946</v>
      </c>
      <c r="N692">
        <v>1</v>
      </c>
      <c r="O692">
        <v>0</v>
      </c>
      <c r="P692">
        <v>0</v>
      </c>
      <c r="Q692">
        <v>0</v>
      </c>
      <c r="R692">
        <v>0</v>
      </c>
      <c r="S692">
        <v>3424.1279999999997</v>
      </c>
      <c r="T692">
        <v>0</v>
      </c>
      <c r="U692">
        <v>0</v>
      </c>
      <c r="V692" t="s">
        <v>2548</v>
      </c>
      <c r="W692">
        <v>3424.1279999999997</v>
      </c>
      <c r="X692">
        <v>0</v>
      </c>
      <c r="Y692">
        <v>0</v>
      </c>
      <c r="Z692">
        <v>0</v>
      </c>
      <c r="AA692">
        <v>0</v>
      </c>
    </row>
    <row r="693" spans="1:27">
      <c r="A693">
        <v>38</v>
      </c>
      <c r="B693" t="s">
        <v>458</v>
      </c>
      <c r="C693" s="586">
        <v>46225</v>
      </c>
      <c r="D693" t="s">
        <v>138</v>
      </c>
      <c r="E693" t="s">
        <v>1105</v>
      </c>
      <c r="F693">
        <v>0</v>
      </c>
      <c r="G693" t="s">
        <v>1106</v>
      </c>
      <c r="H693" t="s">
        <v>17</v>
      </c>
      <c r="I693">
        <v>0</v>
      </c>
      <c r="J693">
        <v>0</v>
      </c>
      <c r="M693" t="s">
        <v>425</v>
      </c>
      <c r="N693">
        <v>1</v>
      </c>
      <c r="O693">
        <v>0</v>
      </c>
      <c r="P693">
        <v>0</v>
      </c>
      <c r="Q693">
        <v>0</v>
      </c>
      <c r="R693">
        <v>0</v>
      </c>
      <c r="S693">
        <v>0</v>
      </c>
      <c r="T693">
        <v>0</v>
      </c>
      <c r="U693">
        <v>0</v>
      </c>
      <c r="V693" t="s">
        <v>2549</v>
      </c>
      <c r="W693">
        <v>0</v>
      </c>
      <c r="X693">
        <v>0</v>
      </c>
      <c r="Y693">
        <v>0</v>
      </c>
      <c r="Z693">
        <v>0</v>
      </c>
      <c r="AA693">
        <v>0</v>
      </c>
    </row>
    <row r="694" spans="1:27">
      <c r="A694">
        <v>38</v>
      </c>
      <c r="B694" t="s">
        <v>458</v>
      </c>
      <c r="C694" s="586">
        <v>46225</v>
      </c>
      <c r="D694" t="s">
        <v>138</v>
      </c>
      <c r="E694" t="s">
        <v>1109</v>
      </c>
      <c r="F694">
        <v>0</v>
      </c>
      <c r="G694" t="s">
        <v>1110</v>
      </c>
      <c r="H694" t="s">
        <v>258</v>
      </c>
      <c r="I694">
        <v>0</v>
      </c>
      <c r="J694">
        <v>0</v>
      </c>
      <c r="M694" t="s">
        <v>1946</v>
      </c>
      <c r="N694">
        <v>1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  <c r="V694" t="s">
        <v>2550</v>
      </c>
      <c r="W694">
        <v>0</v>
      </c>
      <c r="X694">
        <v>0</v>
      </c>
      <c r="Y694">
        <v>0</v>
      </c>
      <c r="Z694">
        <v>0</v>
      </c>
      <c r="AA694">
        <v>0</v>
      </c>
    </row>
    <row r="695" spans="1:27">
      <c r="A695">
        <v>39</v>
      </c>
      <c r="B695" t="s">
        <v>793</v>
      </c>
      <c r="C695" s="586">
        <v>46225</v>
      </c>
      <c r="D695" t="s">
        <v>138</v>
      </c>
      <c r="E695" t="s">
        <v>1105</v>
      </c>
      <c r="F695">
        <v>0</v>
      </c>
      <c r="G695" t="s">
        <v>1106</v>
      </c>
      <c r="H695" t="s">
        <v>17</v>
      </c>
      <c r="I695">
        <v>0</v>
      </c>
      <c r="J695">
        <v>0</v>
      </c>
      <c r="M695" t="s">
        <v>425</v>
      </c>
      <c r="N695">
        <v>1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0</v>
      </c>
      <c r="V695" t="s">
        <v>2551</v>
      </c>
      <c r="W695">
        <v>0</v>
      </c>
      <c r="X695">
        <v>0</v>
      </c>
      <c r="Y695">
        <v>0</v>
      </c>
      <c r="Z695">
        <v>0</v>
      </c>
      <c r="AA695">
        <v>0</v>
      </c>
    </row>
    <row r="696" spans="1:27">
      <c r="A696">
        <v>39</v>
      </c>
      <c r="B696" t="s">
        <v>793</v>
      </c>
      <c r="C696" s="586">
        <v>46225</v>
      </c>
      <c r="D696" t="s">
        <v>138</v>
      </c>
      <c r="E696" t="s">
        <v>1109</v>
      </c>
      <c r="F696">
        <v>0</v>
      </c>
      <c r="G696" t="s">
        <v>1110</v>
      </c>
      <c r="H696" t="s">
        <v>258</v>
      </c>
      <c r="I696">
        <v>0</v>
      </c>
      <c r="J696">
        <v>0</v>
      </c>
      <c r="M696" t="s">
        <v>1946</v>
      </c>
      <c r="N696">
        <v>1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0</v>
      </c>
      <c r="V696" t="s">
        <v>2552</v>
      </c>
      <c r="W696">
        <v>0</v>
      </c>
      <c r="X696">
        <v>0</v>
      </c>
      <c r="Y696">
        <v>0</v>
      </c>
      <c r="Z696">
        <v>0</v>
      </c>
      <c r="AA696">
        <v>0</v>
      </c>
    </row>
    <row r="697" spans="1:27">
      <c r="A697">
        <v>40</v>
      </c>
      <c r="B697" t="s">
        <v>817</v>
      </c>
      <c r="C697" s="586">
        <v>46225</v>
      </c>
      <c r="D697" t="s">
        <v>138</v>
      </c>
      <c r="E697" t="s">
        <v>1105</v>
      </c>
      <c r="F697">
        <v>0</v>
      </c>
      <c r="G697" t="s">
        <v>1106</v>
      </c>
      <c r="H697" t="s">
        <v>17</v>
      </c>
      <c r="I697">
        <v>0</v>
      </c>
      <c r="J697">
        <v>0</v>
      </c>
      <c r="M697" t="s">
        <v>425</v>
      </c>
      <c r="N697">
        <v>1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0</v>
      </c>
      <c r="V697" t="s">
        <v>2554</v>
      </c>
      <c r="W697">
        <v>0</v>
      </c>
      <c r="X697">
        <v>0</v>
      </c>
      <c r="Y697">
        <v>0</v>
      </c>
      <c r="Z697">
        <v>0</v>
      </c>
      <c r="AA697">
        <v>0</v>
      </c>
    </row>
    <row r="698" spans="1:27">
      <c r="A698">
        <v>40</v>
      </c>
      <c r="B698" t="s">
        <v>817</v>
      </c>
      <c r="C698" s="586">
        <v>46225</v>
      </c>
      <c r="D698" t="s">
        <v>138</v>
      </c>
      <c r="E698" t="s">
        <v>1109</v>
      </c>
      <c r="F698">
        <v>0</v>
      </c>
      <c r="G698" t="s">
        <v>1110</v>
      </c>
      <c r="H698" t="s">
        <v>258</v>
      </c>
      <c r="I698">
        <v>0</v>
      </c>
      <c r="J698">
        <v>0</v>
      </c>
      <c r="M698" t="s">
        <v>1946</v>
      </c>
      <c r="N698">
        <v>1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0</v>
      </c>
      <c r="V698" t="s">
        <v>2555</v>
      </c>
      <c r="W698">
        <v>0</v>
      </c>
      <c r="X698">
        <v>0</v>
      </c>
      <c r="Y698">
        <v>0</v>
      </c>
      <c r="Z698">
        <v>0</v>
      </c>
      <c r="AA698">
        <v>0</v>
      </c>
    </row>
    <row r="699" spans="1:27">
      <c r="A699">
        <v>41</v>
      </c>
      <c r="B699" t="s">
        <v>894</v>
      </c>
      <c r="C699" s="586">
        <v>46225</v>
      </c>
      <c r="D699" t="s">
        <v>138</v>
      </c>
      <c r="E699" t="s">
        <v>1113</v>
      </c>
      <c r="F699">
        <v>1</v>
      </c>
      <c r="G699" t="s">
        <v>94</v>
      </c>
      <c r="H699" t="s">
        <v>86</v>
      </c>
      <c r="I699">
        <v>641</v>
      </c>
      <c r="J699">
        <v>12</v>
      </c>
      <c r="M699" t="s">
        <v>1943</v>
      </c>
      <c r="N699">
        <v>1</v>
      </c>
      <c r="O699">
        <v>0</v>
      </c>
      <c r="P699">
        <v>0</v>
      </c>
      <c r="Q699">
        <v>0</v>
      </c>
      <c r="R699">
        <v>0</v>
      </c>
      <c r="S699">
        <v>1</v>
      </c>
      <c r="T699">
        <v>641</v>
      </c>
      <c r="U699">
        <v>641</v>
      </c>
      <c r="V699" t="s">
        <v>2556</v>
      </c>
      <c r="W699">
        <v>1</v>
      </c>
      <c r="X699">
        <v>0</v>
      </c>
      <c r="Y699">
        <v>641</v>
      </c>
      <c r="Z699">
        <v>0</v>
      </c>
      <c r="AA699">
        <v>0</v>
      </c>
    </row>
    <row r="700" spans="1:27">
      <c r="A700">
        <v>41</v>
      </c>
      <c r="B700" t="s">
        <v>894</v>
      </c>
      <c r="C700" s="586">
        <v>46225</v>
      </c>
      <c r="D700" t="s">
        <v>138</v>
      </c>
      <c r="E700" t="s">
        <v>1105</v>
      </c>
      <c r="F700">
        <v>0</v>
      </c>
      <c r="G700" t="s">
        <v>1106</v>
      </c>
      <c r="H700" t="s">
        <v>17</v>
      </c>
      <c r="I700">
        <v>0</v>
      </c>
      <c r="J700">
        <v>0</v>
      </c>
      <c r="M700" t="s">
        <v>425</v>
      </c>
      <c r="N700">
        <v>1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 t="s">
        <v>2557</v>
      </c>
      <c r="W700">
        <v>0</v>
      </c>
      <c r="X700">
        <v>0</v>
      </c>
      <c r="Y700">
        <v>0</v>
      </c>
      <c r="Z700">
        <v>0</v>
      </c>
      <c r="AA700">
        <v>0</v>
      </c>
    </row>
    <row r="701" spans="1:27">
      <c r="A701">
        <v>41</v>
      </c>
      <c r="B701" t="s">
        <v>894</v>
      </c>
      <c r="C701" s="586">
        <v>46225</v>
      </c>
      <c r="D701" t="s">
        <v>138</v>
      </c>
      <c r="E701" t="s">
        <v>1109</v>
      </c>
      <c r="F701">
        <v>641</v>
      </c>
      <c r="G701" t="s">
        <v>1110</v>
      </c>
      <c r="H701" t="s">
        <v>258</v>
      </c>
      <c r="I701">
        <v>0</v>
      </c>
      <c r="J701">
        <v>0</v>
      </c>
      <c r="M701" t="s">
        <v>1946</v>
      </c>
      <c r="N701">
        <v>1</v>
      </c>
      <c r="O701">
        <v>0</v>
      </c>
      <c r="P701">
        <v>0</v>
      </c>
      <c r="Q701">
        <v>0</v>
      </c>
      <c r="R701">
        <v>0</v>
      </c>
      <c r="S701">
        <v>641</v>
      </c>
      <c r="T701">
        <v>0</v>
      </c>
      <c r="U701">
        <v>0</v>
      </c>
      <c r="V701" t="s">
        <v>2558</v>
      </c>
      <c r="W701">
        <v>641</v>
      </c>
      <c r="X701">
        <v>0</v>
      </c>
      <c r="Y701">
        <v>0</v>
      </c>
      <c r="Z701">
        <v>0</v>
      </c>
      <c r="AA701">
        <v>0</v>
      </c>
    </row>
    <row r="702" spans="1:27">
      <c r="A702">
        <v>42</v>
      </c>
      <c r="B702" t="s">
        <v>839</v>
      </c>
      <c r="C702" s="586">
        <v>46225</v>
      </c>
      <c r="D702" t="s">
        <v>138</v>
      </c>
      <c r="E702" t="s">
        <v>1126</v>
      </c>
      <c r="F702">
        <v>25</v>
      </c>
      <c r="G702" t="s">
        <v>404</v>
      </c>
      <c r="H702" t="s">
        <v>235</v>
      </c>
      <c r="I702">
        <v>270</v>
      </c>
      <c r="J702">
        <v>1</v>
      </c>
      <c r="M702" t="s">
        <v>424</v>
      </c>
      <c r="N702">
        <v>1</v>
      </c>
      <c r="O702">
        <v>0</v>
      </c>
      <c r="P702">
        <v>0</v>
      </c>
      <c r="Q702">
        <v>0</v>
      </c>
      <c r="R702">
        <v>0</v>
      </c>
      <c r="S702">
        <v>25</v>
      </c>
      <c r="T702">
        <v>6750</v>
      </c>
      <c r="U702">
        <v>6750</v>
      </c>
      <c r="V702" t="s">
        <v>2559</v>
      </c>
      <c r="W702">
        <v>25</v>
      </c>
      <c r="X702">
        <v>0</v>
      </c>
      <c r="Y702">
        <v>270</v>
      </c>
      <c r="Z702">
        <v>0</v>
      </c>
      <c r="AA702">
        <v>0</v>
      </c>
    </row>
    <row r="703" spans="1:27">
      <c r="A703">
        <v>42</v>
      </c>
      <c r="B703" t="s">
        <v>839</v>
      </c>
      <c r="C703" s="586">
        <v>46225</v>
      </c>
      <c r="D703" t="s">
        <v>138</v>
      </c>
      <c r="E703" t="s">
        <v>1105</v>
      </c>
      <c r="F703">
        <v>25</v>
      </c>
      <c r="G703" t="s">
        <v>1106</v>
      </c>
      <c r="H703" t="s">
        <v>17</v>
      </c>
      <c r="I703">
        <v>0</v>
      </c>
      <c r="J703">
        <v>0</v>
      </c>
      <c r="M703" t="s">
        <v>425</v>
      </c>
      <c r="N703">
        <v>1</v>
      </c>
      <c r="O703">
        <v>0</v>
      </c>
      <c r="P703">
        <v>0</v>
      </c>
      <c r="Q703">
        <v>0</v>
      </c>
      <c r="R703">
        <v>0</v>
      </c>
      <c r="S703">
        <v>25</v>
      </c>
      <c r="T703">
        <v>0</v>
      </c>
      <c r="U703">
        <v>0</v>
      </c>
      <c r="V703" t="s">
        <v>2560</v>
      </c>
      <c r="W703">
        <v>25</v>
      </c>
      <c r="X703">
        <v>0</v>
      </c>
      <c r="Y703">
        <v>0</v>
      </c>
      <c r="Z703">
        <v>0</v>
      </c>
      <c r="AA703">
        <v>0</v>
      </c>
    </row>
    <row r="704" spans="1:27">
      <c r="A704">
        <v>42</v>
      </c>
      <c r="B704" t="s">
        <v>839</v>
      </c>
      <c r="C704" s="586">
        <v>46225</v>
      </c>
      <c r="D704" t="s">
        <v>138</v>
      </c>
      <c r="E704" t="s">
        <v>1109</v>
      </c>
      <c r="F704">
        <v>6750</v>
      </c>
      <c r="G704" t="s">
        <v>1110</v>
      </c>
      <c r="H704" t="s">
        <v>258</v>
      </c>
      <c r="I704">
        <v>0</v>
      </c>
      <c r="J704">
        <v>0</v>
      </c>
      <c r="M704" t="s">
        <v>1946</v>
      </c>
      <c r="N704">
        <v>1</v>
      </c>
      <c r="O704">
        <v>0</v>
      </c>
      <c r="P704">
        <v>0</v>
      </c>
      <c r="Q704">
        <v>0</v>
      </c>
      <c r="R704">
        <v>0</v>
      </c>
      <c r="S704">
        <v>6750</v>
      </c>
      <c r="T704">
        <v>0</v>
      </c>
      <c r="U704">
        <v>0</v>
      </c>
      <c r="V704" t="s">
        <v>2561</v>
      </c>
      <c r="W704">
        <v>6750</v>
      </c>
      <c r="X704">
        <v>0</v>
      </c>
      <c r="Y704">
        <v>0</v>
      </c>
      <c r="Z704">
        <v>0</v>
      </c>
      <c r="AA704">
        <v>0</v>
      </c>
    </row>
    <row r="705" spans="1:27">
      <c r="A705">
        <v>1</v>
      </c>
      <c r="B705" t="s">
        <v>132</v>
      </c>
      <c r="C705" s="586">
        <v>46225</v>
      </c>
      <c r="D705" t="s">
        <v>158</v>
      </c>
      <c r="E705" t="s">
        <v>1105</v>
      </c>
      <c r="F705">
        <v>0</v>
      </c>
      <c r="G705" t="s">
        <v>1106</v>
      </c>
      <c r="H705" t="s">
        <v>17</v>
      </c>
      <c r="I705">
        <v>0</v>
      </c>
      <c r="J705">
        <v>0</v>
      </c>
      <c r="M705" t="s">
        <v>425</v>
      </c>
      <c r="N705">
        <v>1</v>
      </c>
      <c r="O705">
        <v>0</v>
      </c>
      <c r="P705">
        <v>0</v>
      </c>
      <c r="Q705">
        <v>0</v>
      </c>
      <c r="R705">
        <v>0</v>
      </c>
      <c r="S705">
        <v>0</v>
      </c>
      <c r="T705">
        <v>0</v>
      </c>
      <c r="U705">
        <v>0</v>
      </c>
      <c r="V705" t="s">
        <v>2562</v>
      </c>
      <c r="W705">
        <v>0</v>
      </c>
      <c r="X705">
        <v>0</v>
      </c>
      <c r="Y705">
        <v>0</v>
      </c>
      <c r="Z705">
        <v>0</v>
      </c>
      <c r="AA705">
        <v>0</v>
      </c>
    </row>
    <row r="706" spans="1:27">
      <c r="A706">
        <v>1</v>
      </c>
      <c r="B706" t="s">
        <v>132</v>
      </c>
      <c r="C706" s="586">
        <v>46225</v>
      </c>
      <c r="D706" t="s">
        <v>158</v>
      </c>
      <c r="E706" t="s">
        <v>1109</v>
      </c>
      <c r="F706">
        <v>0</v>
      </c>
      <c r="G706" t="s">
        <v>1110</v>
      </c>
      <c r="H706" t="s">
        <v>258</v>
      </c>
      <c r="I706">
        <v>0</v>
      </c>
      <c r="J706">
        <v>0</v>
      </c>
      <c r="M706" t="s">
        <v>1946</v>
      </c>
      <c r="N706">
        <v>1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0</v>
      </c>
      <c r="V706" t="s">
        <v>2563</v>
      </c>
      <c r="W706">
        <v>0</v>
      </c>
      <c r="X706">
        <v>0</v>
      </c>
      <c r="Y706">
        <v>0</v>
      </c>
      <c r="Z706">
        <v>0</v>
      </c>
      <c r="AA706">
        <v>0</v>
      </c>
    </row>
    <row r="707" spans="1:27">
      <c r="A707">
        <v>2</v>
      </c>
      <c r="B707" t="s">
        <v>565</v>
      </c>
      <c r="C707" s="586">
        <v>46225</v>
      </c>
      <c r="D707" t="s">
        <v>158</v>
      </c>
      <c r="E707" t="s">
        <v>1105</v>
      </c>
      <c r="F707">
        <v>0</v>
      </c>
      <c r="G707" t="s">
        <v>1106</v>
      </c>
      <c r="H707" t="s">
        <v>17</v>
      </c>
      <c r="I707">
        <v>0</v>
      </c>
      <c r="J707">
        <v>0</v>
      </c>
      <c r="M707" t="s">
        <v>425</v>
      </c>
      <c r="N707">
        <v>1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0</v>
      </c>
      <c r="U707">
        <v>0</v>
      </c>
      <c r="V707" t="s">
        <v>2564</v>
      </c>
      <c r="W707">
        <v>0</v>
      </c>
      <c r="X707">
        <v>0</v>
      </c>
      <c r="Y707">
        <v>0</v>
      </c>
      <c r="Z707">
        <v>0</v>
      </c>
      <c r="AA707">
        <v>0</v>
      </c>
    </row>
    <row r="708" spans="1:27">
      <c r="A708">
        <v>2</v>
      </c>
      <c r="B708" t="s">
        <v>565</v>
      </c>
      <c r="C708" s="586">
        <v>46225</v>
      </c>
      <c r="D708" t="s">
        <v>158</v>
      </c>
      <c r="E708" t="s">
        <v>1109</v>
      </c>
      <c r="F708">
        <v>0</v>
      </c>
      <c r="G708" t="s">
        <v>1110</v>
      </c>
      <c r="H708" t="s">
        <v>258</v>
      </c>
      <c r="I708">
        <v>0</v>
      </c>
      <c r="J708">
        <v>0</v>
      </c>
      <c r="M708" t="s">
        <v>1946</v>
      </c>
      <c r="N708">
        <v>1</v>
      </c>
      <c r="O708">
        <v>0</v>
      </c>
      <c r="P708">
        <v>0</v>
      </c>
      <c r="Q708">
        <v>0</v>
      </c>
      <c r="R708">
        <v>0</v>
      </c>
      <c r="S708">
        <v>0</v>
      </c>
      <c r="T708">
        <v>0</v>
      </c>
      <c r="U708">
        <v>0</v>
      </c>
      <c r="V708" t="s">
        <v>2565</v>
      </c>
      <c r="W708">
        <v>0</v>
      </c>
      <c r="X708">
        <v>0</v>
      </c>
      <c r="Y708">
        <v>0</v>
      </c>
      <c r="Z708">
        <v>0</v>
      </c>
      <c r="AA708">
        <v>0</v>
      </c>
    </row>
    <row r="709" spans="1:27">
      <c r="A709">
        <v>3</v>
      </c>
      <c r="B709" t="s">
        <v>564</v>
      </c>
      <c r="C709" s="586">
        <v>46225</v>
      </c>
      <c r="D709" t="s">
        <v>158</v>
      </c>
      <c r="E709" t="s">
        <v>1105</v>
      </c>
      <c r="F709">
        <v>0</v>
      </c>
      <c r="G709" t="s">
        <v>1106</v>
      </c>
      <c r="H709" t="s">
        <v>17</v>
      </c>
      <c r="I709">
        <v>0</v>
      </c>
      <c r="J709">
        <v>0</v>
      </c>
      <c r="M709" t="s">
        <v>425</v>
      </c>
      <c r="N709">
        <v>1</v>
      </c>
      <c r="O709">
        <v>0</v>
      </c>
      <c r="P709">
        <v>0</v>
      </c>
      <c r="Q709">
        <v>0</v>
      </c>
      <c r="R709">
        <v>0</v>
      </c>
      <c r="S709">
        <v>0</v>
      </c>
      <c r="T709">
        <v>0</v>
      </c>
      <c r="U709">
        <v>0</v>
      </c>
      <c r="V709" t="s">
        <v>2566</v>
      </c>
      <c r="W709">
        <v>0</v>
      </c>
      <c r="X709">
        <v>0</v>
      </c>
      <c r="Y709">
        <v>0</v>
      </c>
      <c r="Z709">
        <v>0</v>
      </c>
      <c r="AA709">
        <v>0</v>
      </c>
    </row>
    <row r="710" spans="1:27">
      <c r="A710">
        <v>3</v>
      </c>
      <c r="B710" t="s">
        <v>564</v>
      </c>
      <c r="C710" s="586">
        <v>46225</v>
      </c>
      <c r="D710" t="s">
        <v>158</v>
      </c>
      <c r="E710" t="s">
        <v>1109</v>
      </c>
      <c r="F710">
        <v>0</v>
      </c>
      <c r="G710" t="s">
        <v>1110</v>
      </c>
      <c r="H710" t="s">
        <v>258</v>
      </c>
      <c r="I710">
        <v>0</v>
      </c>
      <c r="J710">
        <v>0</v>
      </c>
      <c r="M710" t="s">
        <v>1946</v>
      </c>
      <c r="N710">
        <v>1</v>
      </c>
      <c r="O710">
        <v>0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0</v>
      </c>
      <c r="V710" t="s">
        <v>2567</v>
      </c>
      <c r="W710">
        <v>0</v>
      </c>
      <c r="X710">
        <v>0</v>
      </c>
      <c r="Y710">
        <v>0</v>
      </c>
      <c r="Z710">
        <v>0</v>
      </c>
      <c r="AA710">
        <v>0</v>
      </c>
    </row>
    <row r="711" spans="1:27">
      <c r="A711">
        <v>4</v>
      </c>
      <c r="B711" t="s">
        <v>902</v>
      </c>
      <c r="C711" s="586">
        <v>46225</v>
      </c>
      <c r="D711" t="s">
        <v>158</v>
      </c>
      <c r="E711" t="s">
        <v>1105</v>
      </c>
      <c r="F711">
        <v>0</v>
      </c>
      <c r="G711" t="s">
        <v>1106</v>
      </c>
      <c r="H711" t="s">
        <v>17</v>
      </c>
      <c r="I711">
        <v>0</v>
      </c>
      <c r="J711">
        <v>0</v>
      </c>
      <c r="M711" t="s">
        <v>425</v>
      </c>
      <c r="N711">
        <v>1</v>
      </c>
      <c r="O711">
        <v>0</v>
      </c>
      <c r="P711">
        <v>0</v>
      </c>
      <c r="Q711">
        <v>0</v>
      </c>
      <c r="R711">
        <v>0</v>
      </c>
      <c r="S711">
        <v>0</v>
      </c>
      <c r="T711">
        <v>0</v>
      </c>
      <c r="U711">
        <v>0</v>
      </c>
      <c r="V711" t="s">
        <v>2568</v>
      </c>
      <c r="W711">
        <v>0</v>
      </c>
      <c r="X711">
        <v>0</v>
      </c>
      <c r="Y711">
        <v>0</v>
      </c>
      <c r="Z711">
        <v>0</v>
      </c>
      <c r="AA711">
        <v>0</v>
      </c>
    </row>
    <row r="712" spans="1:27">
      <c r="A712">
        <v>4</v>
      </c>
      <c r="B712" t="s">
        <v>902</v>
      </c>
      <c r="C712" s="586">
        <v>46225</v>
      </c>
      <c r="D712" t="s">
        <v>158</v>
      </c>
      <c r="E712" t="s">
        <v>1109</v>
      </c>
      <c r="F712">
        <v>0</v>
      </c>
      <c r="G712" t="s">
        <v>1110</v>
      </c>
      <c r="H712" t="s">
        <v>258</v>
      </c>
      <c r="I712">
        <v>0</v>
      </c>
      <c r="J712">
        <v>0</v>
      </c>
      <c r="M712" t="s">
        <v>1946</v>
      </c>
      <c r="N712">
        <v>1</v>
      </c>
      <c r="O712">
        <v>0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0</v>
      </c>
      <c r="V712" t="s">
        <v>2569</v>
      </c>
      <c r="W712">
        <v>0</v>
      </c>
      <c r="X712">
        <v>0</v>
      </c>
      <c r="Y712">
        <v>0</v>
      </c>
      <c r="Z712">
        <v>0</v>
      </c>
      <c r="AA712">
        <v>0</v>
      </c>
    </row>
    <row r="713" spans="1:27">
      <c r="A713">
        <v>10</v>
      </c>
      <c r="B713" t="s">
        <v>151</v>
      </c>
      <c r="C713" s="586">
        <v>46225</v>
      </c>
      <c r="D713" t="s">
        <v>158</v>
      </c>
      <c r="E713" t="s">
        <v>1105</v>
      </c>
      <c r="F713">
        <v>0</v>
      </c>
      <c r="G713" t="s">
        <v>1106</v>
      </c>
      <c r="H713" t="s">
        <v>17</v>
      </c>
      <c r="I713">
        <v>0</v>
      </c>
      <c r="J713">
        <v>0</v>
      </c>
      <c r="M713" t="s">
        <v>425</v>
      </c>
      <c r="N713">
        <v>1</v>
      </c>
      <c r="O713">
        <v>0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0</v>
      </c>
      <c r="V713" t="s">
        <v>2570</v>
      </c>
      <c r="W713">
        <v>0</v>
      </c>
      <c r="X713">
        <v>0</v>
      </c>
      <c r="Y713">
        <v>0</v>
      </c>
      <c r="Z713">
        <v>0</v>
      </c>
      <c r="AA713">
        <v>0</v>
      </c>
    </row>
    <row r="714" spans="1:27">
      <c r="A714">
        <v>10</v>
      </c>
      <c r="B714" t="s">
        <v>151</v>
      </c>
      <c r="C714" s="586">
        <v>46225</v>
      </c>
      <c r="D714" t="s">
        <v>158</v>
      </c>
      <c r="E714" t="s">
        <v>1109</v>
      </c>
      <c r="F714">
        <v>0</v>
      </c>
      <c r="G714" t="s">
        <v>1110</v>
      </c>
      <c r="H714" t="s">
        <v>258</v>
      </c>
      <c r="I714">
        <v>0</v>
      </c>
      <c r="J714">
        <v>0</v>
      </c>
      <c r="M714" t="s">
        <v>1946</v>
      </c>
      <c r="N714">
        <v>1</v>
      </c>
      <c r="O714">
        <v>0</v>
      </c>
      <c r="P714">
        <v>0</v>
      </c>
      <c r="Q714">
        <v>0</v>
      </c>
      <c r="R714">
        <v>0</v>
      </c>
      <c r="S714">
        <v>0</v>
      </c>
      <c r="T714">
        <v>0</v>
      </c>
      <c r="U714">
        <v>0</v>
      </c>
      <c r="V714" t="s">
        <v>2571</v>
      </c>
      <c r="W714">
        <v>0</v>
      </c>
      <c r="X714">
        <v>0</v>
      </c>
      <c r="Y714">
        <v>0</v>
      </c>
      <c r="Z714">
        <v>0</v>
      </c>
      <c r="AA714">
        <v>0</v>
      </c>
    </row>
    <row r="715" spans="1:27">
      <c r="A715">
        <v>11</v>
      </c>
      <c r="B715" t="s">
        <v>403</v>
      </c>
      <c r="C715" s="586">
        <v>46225</v>
      </c>
      <c r="D715" t="s">
        <v>158</v>
      </c>
      <c r="E715" t="s">
        <v>1105</v>
      </c>
      <c r="F715">
        <v>0</v>
      </c>
      <c r="G715" t="s">
        <v>1106</v>
      </c>
      <c r="H715" t="s">
        <v>17</v>
      </c>
      <c r="I715">
        <v>0</v>
      </c>
      <c r="J715">
        <v>0</v>
      </c>
      <c r="M715" t="s">
        <v>425</v>
      </c>
      <c r="N715">
        <v>1</v>
      </c>
      <c r="O715">
        <v>0</v>
      </c>
      <c r="P715">
        <v>0</v>
      </c>
      <c r="Q715">
        <v>0</v>
      </c>
      <c r="R715">
        <v>0</v>
      </c>
      <c r="S715">
        <v>0</v>
      </c>
      <c r="T715">
        <v>0</v>
      </c>
      <c r="U715">
        <v>0</v>
      </c>
      <c r="V715" t="s">
        <v>2572</v>
      </c>
      <c r="W715">
        <v>0</v>
      </c>
      <c r="X715">
        <v>0</v>
      </c>
      <c r="Y715">
        <v>0</v>
      </c>
      <c r="Z715">
        <v>0</v>
      </c>
      <c r="AA715">
        <v>0</v>
      </c>
    </row>
    <row r="716" spans="1:27">
      <c r="A716">
        <v>11</v>
      </c>
      <c r="B716" t="s">
        <v>403</v>
      </c>
      <c r="C716" s="586">
        <v>46225</v>
      </c>
      <c r="D716" t="s">
        <v>158</v>
      </c>
      <c r="E716" t="s">
        <v>1109</v>
      </c>
      <c r="F716">
        <v>0</v>
      </c>
      <c r="G716" t="s">
        <v>1110</v>
      </c>
      <c r="H716" t="s">
        <v>258</v>
      </c>
      <c r="I716">
        <v>0</v>
      </c>
      <c r="J716">
        <v>0</v>
      </c>
      <c r="M716" t="s">
        <v>1946</v>
      </c>
      <c r="N716">
        <v>1</v>
      </c>
      <c r="O716">
        <v>0</v>
      </c>
      <c r="P716">
        <v>0</v>
      </c>
      <c r="Q716">
        <v>0</v>
      </c>
      <c r="R716">
        <v>0</v>
      </c>
      <c r="S716">
        <v>0</v>
      </c>
      <c r="T716">
        <v>0</v>
      </c>
      <c r="U716">
        <v>0</v>
      </c>
      <c r="V716" t="s">
        <v>2573</v>
      </c>
      <c r="W716">
        <v>0</v>
      </c>
      <c r="X716">
        <v>0</v>
      </c>
      <c r="Y716">
        <v>0</v>
      </c>
      <c r="Z716">
        <v>0</v>
      </c>
      <c r="AA716">
        <v>0</v>
      </c>
    </row>
    <row r="717" spans="1:27">
      <c r="A717">
        <v>12</v>
      </c>
      <c r="B717" t="s">
        <v>133</v>
      </c>
      <c r="C717" s="586">
        <v>46225</v>
      </c>
      <c r="D717" t="s">
        <v>158</v>
      </c>
      <c r="E717" t="s">
        <v>1105</v>
      </c>
      <c r="F717">
        <v>0</v>
      </c>
      <c r="G717" t="s">
        <v>1106</v>
      </c>
      <c r="H717" t="s">
        <v>17</v>
      </c>
      <c r="I717">
        <v>0</v>
      </c>
      <c r="J717">
        <v>0</v>
      </c>
      <c r="M717" t="s">
        <v>425</v>
      </c>
      <c r="N717">
        <v>1</v>
      </c>
      <c r="O717">
        <v>0</v>
      </c>
      <c r="P717">
        <v>0</v>
      </c>
      <c r="Q717">
        <v>0</v>
      </c>
      <c r="R717">
        <v>0</v>
      </c>
      <c r="S717">
        <v>0</v>
      </c>
      <c r="T717">
        <v>0</v>
      </c>
      <c r="U717">
        <v>0</v>
      </c>
      <c r="V717" t="s">
        <v>2574</v>
      </c>
      <c r="W717">
        <v>0</v>
      </c>
      <c r="X717">
        <v>0</v>
      </c>
      <c r="Y717">
        <v>0</v>
      </c>
      <c r="Z717">
        <v>0</v>
      </c>
      <c r="AA717">
        <v>0</v>
      </c>
    </row>
    <row r="718" spans="1:27">
      <c r="A718">
        <v>12</v>
      </c>
      <c r="B718" t="s">
        <v>133</v>
      </c>
      <c r="C718" s="586">
        <v>46225</v>
      </c>
      <c r="D718" t="s">
        <v>158</v>
      </c>
      <c r="E718" t="s">
        <v>1109</v>
      </c>
      <c r="F718">
        <v>0</v>
      </c>
      <c r="G718" t="s">
        <v>1110</v>
      </c>
      <c r="H718" t="s">
        <v>258</v>
      </c>
      <c r="I718">
        <v>0</v>
      </c>
      <c r="J718">
        <v>0</v>
      </c>
      <c r="M718" t="s">
        <v>1946</v>
      </c>
      <c r="N718">
        <v>1</v>
      </c>
      <c r="O718">
        <v>0</v>
      </c>
      <c r="P718">
        <v>0</v>
      </c>
      <c r="Q718">
        <v>0</v>
      </c>
      <c r="R718">
        <v>0</v>
      </c>
      <c r="S718">
        <v>0</v>
      </c>
      <c r="T718">
        <v>0</v>
      </c>
      <c r="U718">
        <v>0</v>
      </c>
      <c r="V718" t="s">
        <v>2575</v>
      </c>
      <c r="W718">
        <v>0</v>
      </c>
      <c r="X718">
        <v>0</v>
      </c>
      <c r="Y718">
        <v>0</v>
      </c>
      <c r="Z718">
        <v>0</v>
      </c>
      <c r="AA718">
        <v>0</v>
      </c>
    </row>
    <row r="719" spans="1:27">
      <c r="A719">
        <v>13</v>
      </c>
      <c r="B719" t="s">
        <v>148</v>
      </c>
      <c r="C719" s="586">
        <v>46225</v>
      </c>
      <c r="D719" t="s">
        <v>158</v>
      </c>
      <c r="E719" t="s">
        <v>1105</v>
      </c>
      <c r="F719">
        <v>0</v>
      </c>
      <c r="G719" t="s">
        <v>1106</v>
      </c>
      <c r="H719" t="s">
        <v>17</v>
      </c>
      <c r="I719">
        <v>0</v>
      </c>
      <c r="J719">
        <v>0</v>
      </c>
      <c r="M719" t="s">
        <v>425</v>
      </c>
      <c r="N719">
        <v>1</v>
      </c>
      <c r="O719">
        <v>0</v>
      </c>
      <c r="P719">
        <v>0</v>
      </c>
      <c r="Q719">
        <v>0</v>
      </c>
      <c r="R719">
        <v>0</v>
      </c>
      <c r="S719">
        <v>0</v>
      </c>
      <c r="T719">
        <v>0</v>
      </c>
      <c r="U719">
        <v>0</v>
      </c>
      <c r="V719" t="s">
        <v>2576</v>
      </c>
      <c r="W719">
        <v>0</v>
      </c>
      <c r="X719">
        <v>0</v>
      </c>
      <c r="Y719">
        <v>0</v>
      </c>
      <c r="Z719">
        <v>0</v>
      </c>
      <c r="AA719">
        <v>0</v>
      </c>
    </row>
    <row r="720" spans="1:27">
      <c r="A720">
        <v>13</v>
      </c>
      <c r="B720" t="s">
        <v>148</v>
      </c>
      <c r="C720" s="586">
        <v>46225</v>
      </c>
      <c r="D720" t="s">
        <v>158</v>
      </c>
      <c r="E720" t="s">
        <v>1109</v>
      </c>
      <c r="F720">
        <v>0</v>
      </c>
      <c r="G720" t="s">
        <v>1110</v>
      </c>
      <c r="H720" t="s">
        <v>258</v>
      </c>
      <c r="I720">
        <v>0</v>
      </c>
      <c r="J720">
        <v>0</v>
      </c>
      <c r="M720" t="s">
        <v>1946</v>
      </c>
      <c r="N720">
        <v>1</v>
      </c>
      <c r="O720">
        <v>0</v>
      </c>
      <c r="P720">
        <v>0</v>
      </c>
      <c r="Q720">
        <v>0</v>
      </c>
      <c r="R720">
        <v>0</v>
      </c>
      <c r="S720">
        <v>0</v>
      </c>
      <c r="T720">
        <v>0</v>
      </c>
      <c r="U720">
        <v>0</v>
      </c>
      <c r="V720" t="s">
        <v>2577</v>
      </c>
      <c r="W720">
        <v>0</v>
      </c>
      <c r="X720">
        <v>0</v>
      </c>
      <c r="Y720">
        <v>0</v>
      </c>
      <c r="Z720">
        <v>0</v>
      </c>
      <c r="AA720">
        <v>0</v>
      </c>
    </row>
    <row r="721" spans="1:27">
      <c r="A721">
        <v>14</v>
      </c>
      <c r="B721" t="s">
        <v>180</v>
      </c>
      <c r="C721" s="586">
        <v>46225</v>
      </c>
      <c r="D721" t="s">
        <v>158</v>
      </c>
      <c r="E721" t="s">
        <v>1105</v>
      </c>
      <c r="F721">
        <v>0</v>
      </c>
      <c r="G721" t="s">
        <v>1106</v>
      </c>
      <c r="H721" t="s">
        <v>17</v>
      </c>
      <c r="I721">
        <v>0</v>
      </c>
      <c r="J721">
        <v>0</v>
      </c>
      <c r="M721" t="s">
        <v>425</v>
      </c>
      <c r="N721">
        <v>1</v>
      </c>
      <c r="O721">
        <v>0</v>
      </c>
      <c r="P721">
        <v>0</v>
      </c>
      <c r="Q721">
        <v>0</v>
      </c>
      <c r="R721">
        <v>0</v>
      </c>
      <c r="S721">
        <v>0</v>
      </c>
      <c r="T721">
        <v>0</v>
      </c>
      <c r="U721">
        <v>0</v>
      </c>
      <c r="V721" t="s">
        <v>2578</v>
      </c>
      <c r="W721">
        <v>0</v>
      </c>
      <c r="X721">
        <v>0</v>
      </c>
      <c r="Y721">
        <v>0</v>
      </c>
      <c r="Z721">
        <v>0</v>
      </c>
      <c r="AA721">
        <v>0</v>
      </c>
    </row>
    <row r="722" spans="1:27">
      <c r="A722">
        <v>14</v>
      </c>
      <c r="B722" t="s">
        <v>180</v>
      </c>
      <c r="C722" s="586">
        <v>46225</v>
      </c>
      <c r="D722" t="s">
        <v>158</v>
      </c>
      <c r="E722" t="s">
        <v>1109</v>
      </c>
      <c r="F722">
        <v>0</v>
      </c>
      <c r="G722" t="s">
        <v>1110</v>
      </c>
      <c r="H722" t="s">
        <v>258</v>
      </c>
      <c r="I722">
        <v>0</v>
      </c>
      <c r="J722">
        <v>0</v>
      </c>
      <c r="M722" t="s">
        <v>1946</v>
      </c>
      <c r="N722">
        <v>1</v>
      </c>
      <c r="O722">
        <v>0</v>
      </c>
      <c r="P722">
        <v>0</v>
      </c>
      <c r="Q722">
        <v>0</v>
      </c>
      <c r="R722">
        <v>0</v>
      </c>
      <c r="S722">
        <v>0</v>
      </c>
      <c r="T722">
        <v>0</v>
      </c>
      <c r="U722">
        <v>0</v>
      </c>
      <c r="V722" t="s">
        <v>2579</v>
      </c>
      <c r="W722">
        <v>0</v>
      </c>
      <c r="X722">
        <v>0</v>
      </c>
      <c r="Y722">
        <v>0</v>
      </c>
      <c r="Z722">
        <v>0</v>
      </c>
      <c r="AA722">
        <v>0</v>
      </c>
    </row>
    <row r="723" spans="1:27">
      <c r="A723">
        <v>15</v>
      </c>
      <c r="B723" t="s">
        <v>134</v>
      </c>
      <c r="C723" s="586">
        <v>46225</v>
      </c>
      <c r="D723" t="s">
        <v>158</v>
      </c>
      <c r="E723" t="s">
        <v>1105</v>
      </c>
      <c r="F723">
        <v>0</v>
      </c>
      <c r="G723" t="s">
        <v>1106</v>
      </c>
      <c r="H723" t="s">
        <v>17</v>
      </c>
      <c r="I723">
        <v>0</v>
      </c>
      <c r="J723">
        <v>0</v>
      </c>
      <c r="M723" t="s">
        <v>425</v>
      </c>
      <c r="N723">
        <v>1</v>
      </c>
      <c r="O723">
        <v>0</v>
      </c>
      <c r="P723">
        <v>0</v>
      </c>
      <c r="Q723">
        <v>0</v>
      </c>
      <c r="R723">
        <v>0</v>
      </c>
      <c r="S723">
        <v>0</v>
      </c>
      <c r="T723">
        <v>0</v>
      </c>
      <c r="U723">
        <v>0</v>
      </c>
      <c r="V723" t="s">
        <v>2580</v>
      </c>
      <c r="W723">
        <v>0</v>
      </c>
      <c r="X723">
        <v>0</v>
      </c>
      <c r="Y723">
        <v>0</v>
      </c>
      <c r="Z723">
        <v>0</v>
      </c>
      <c r="AA723">
        <v>0</v>
      </c>
    </row>
    <row r="724" spans="1:27">
      <c r="A724">
        <v>15</v>
      </c>
      <c r="B724" t="s">
        <v>134</v>
      </c>
      <c r="C724" s="586">
        <v>46225</v>
      </c>
      <c r="D724" t="s">
        <v>158</v>
      </c>
      <c r="E724" t="s">
        <v>1109</v>
      </c>
      <c r="F724">
        <v>0</v>
      </c>
      <c r="G724" t="s">
        <v>1110</v>
      </c>
      <c r="H724" t="s">
        <v>258</v>
      </c>
      <c r="I724">
        <v>0</v>
      </c>
      <c r="J724">
        <v>0</v>
      </c>
      <c r="M724" t="s">
        <v>1946</v>
      </c>
      <c r="N724">
        <v>1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 t="s">
        <v>2581</v>
      </c>
      <c r="W724">
        <v>0</v>
      </c>
      <c r="X724">
        <v>0</v>
      </c>
      <c r="Y724">
        <v>0</v>
      </c>
      <c r="Z724">
        <v>0</v>
      </c>
      <c r="AA724">
        <v>0</v>
      </c>
    </row>
    <row r="725" spans="1:27">
      <c r="A725">
        <v>16</v>
      </c>
      <c r="B725" t="s">
        <v>152</v>
      </c>
      <c r="C725" s="586">
        <v>46225</v>
      </c>
      <c r="D725" t="s">
        <v>158</v>
      </c>
      <c r="E725" t="s">
        <v>1105</v>
      </c>
      <c r="F725">
        <v>0</v>
      </c>
      <c r="G725" t="s">
        <v>1106</v>
      </c>
      <c r="H725" t="s">
        <v>17</v>
      </c>
      <c r="I725">
        <v>0</v>
      </c>
      <c r="J725">
        <v>0</v>
      </c>
      <c r="M725" t="s">
        <v>425</v>
      </c>
      <c r="N725">
        <v>1</v>
      </c>
      <c r="O725">
        <v>0</v>
      </c>
      <c r="P725">
        <v>0</v>
      </c>
      <c r="Q725">
        <v>0</v>
      </c>
      <c r="R725">
        <v>0</v>
      </c>
      <c r="S725">
        <v>0</v>
      </c>
      <c r="T725">
        <v>0</v>
      </c>
      <c r="U725">
        <v>0</v>
      </c>
      <c r="V725" t="s">
        <v>2582</v>
      </c>
      <c r="W725">
        <v>0</v>
      </c>
      <c r="X725">
        <v>0</v>
      </c>
      <c r="Y725">
        <v>0</v>
      </c>
      <c r="Z725">
        <v>0</v>
      </c>
      <c r="AA725">
        <v>0</v>
      </c>
    </row>
    <row r="726" spans="1:27">
      <c r="A726">
        <v>16</v>
      </c>
      <c r="B726" t="s">
        <v>152</v>
      </c>
      <c r="C726" s="586">
        <v>46225</v>
      </c>
      <c r="D726" t="s">
        <v>158</v>
      </c>
      <c r="E726" t="s">
        <v>1109</v>
      </c>
      <c r="F726">
        <v>0</v>
      </c>
      <c r="G726" t="s">
        <v>1110</v>
      </c>
      <c r="H726" t="s">
        <v>258</v>
      </c>
      <c r="I726">
        <v>0</v>
      </c>
      <c r="J726">
        <v>0</v>
      </c>
      <c r="M726" t="s">
        <v>1946</v>
      </c>
      <c r="N726">
        <v>1</v>
      </c>
      <c r="O726">
        <v>0</v>
      </c>
      <c r="P726">
        <v>0</v>
      </c>
      <c r="Q726">
        <v>0</v>
      </c>
      <c r="R726">
        <v>0</v>
      </c>
      <c r="S726">
        <v>0</v>
      </c>
      <c r="T726">
        <v>0</v>
      </c>
      <c r="U726">
        <v>0</v>
      </c>
      <c r="V726" t="s">
        <v>2583</v>
      </c>
      <c r="W726">
        <v>0</v>
      </c>
      <c r="X726">
        <v>0</v>
      </c>
      <c r="Y726">
        <v>0</v>
      </c>
      <c r="Z726">
        <v>0</v>
      </c>
      <c r="AA726">
        <v>0</v>
      </c>
    </row>
    <row r="727" spans="1:27">
      <c r="A727">
        <v>17</v>
      </c>
      <c r="B727" t="s">
        <v>153</v>
      </c>
      <c r="C727" s="586">
        <v>46225</v>
      </c>
      <c r="D727" t="s">
        <v>158</v>
      </c>
      <c r="E727" t="s">
        <v>1105</v>
      </c>
      <c r="F727">
        <v>0</v>
      </c>
      <c r="G727" t="s">
        <v>1106</v>
      </c>
      <c r="H727" t="s">
        <v>17</v>
      </c>
      <c r="I727">
        <v>0</v>
      </c>
      <c r="J727">
        <v>0</v>
      </c>
      <c r="M727" t="s">
        <v>425</v>
      </c>
      <c r="N727">
        <v>1</v>
      </c>
      <c r="O727">
        <v>0</v>
      </c>
      <c r="P727">
        <v>0</v>
      </c>
      <c r="Q727">
        <v>0</v>
      </c>
      <c r="R727">
        <v>0</v>
      </c>
      <c r="S727">
        <v>0</v>
      </c>
      <c r="T727">
        <v>0</v>
      </c>
      <c r="U727">
        <v>0</v>
      </c>
      <c r="V727" t="s">
        <v>2584</v>
      </c>
      <c r="W727">
        <v>0</v>
      </c>
      <c r="X727">
        <v>0</v>
      </c>
      <c r="Y727">
        <v>0</v>
      </c>
      <c r="Z727">
        <v>0</v>
      </c>
      <c r="AA727">
        <v>0</v>
      </c>
    </row>
    <row r="728" spans="1:27">
      <c r="A728">
        <v>17</v>
      </c>
      <c r="B728" t="s">
        <v>153</v>
      </c>
      <c r="C728" s="586">
        <v>46225</v>
      </c>
      <c r="D728" t="s">
        <v>158</v>
      </c>
      <c r="E728" t="s">
        <v>1109</v>
      </c>
      <c r="F728">
        <v>0</v>
      </c>
      <c r="G728" t="s">
        <v>1110</v>
      </c>
      <c r="H728" t="s">
        <v>258</v>
      </c>
      <c r="I728">
        <v>0</v>
      </c>
      <c r="J728">
        <v>0</v>
      </c>
      <c r="M728" t="s">
        <v>1946</v>
      </c>
      <c r="N728">
        <v>1</v>
      </c>
      <c r="O728">
        <v>0</v>
      </c>
      <c r="P728">
        <v>0</v>
      </c>
      <c r="Q728">
        <v>0</v>
      </c>
      <c r="R728">
        <v>0</v>
      </c>
      <c r="S728">
        <v>0</v>
      </c>
      <c r="T728">
        <v>0</v>
      </c>
      <c r="U728">
        <v>0</v>
      </c>
      <c r="V728" t="s">
        <v>2585</v>
      </c>
      <c r="W728">
        <v>0</v>
      </c>
      <c r="X728">
        <v>0</v>
      </c>
      <c r="Y728">
        <v>0</v>
      </c>
      <c r="Z728">
        <v>0</v>
      </c>
      <c r="AA728">
        <v>0</v>
      </c>
    </row>
    <row r="729" spans="1:27">
      <c r="A729">
        <v>18</v>
      </c>
      <c r="B729" t="s">
        <v>903</v>
      </c>
      <c r="C729" s="586">
        <v>46225</v>
      </c>
      <c r="D729" t="s">
        <v>158</v>
      </c>
      <c r="E729" t="s">
        <v>1105</v>
      </c>
      <c r="F729">
        <v>0</v>
      </c>
      <c r="G729" t="s">
        <v>1106</v>
      </c>
      <c r="H729" t="s">
        <v>17</v>
      </c>
      <c r="I729">
        <v>0</v>
      </c>
      <c r="J729">
        <v>0</v>
      </c>
      <c r="M729" t="s">
        <v>425</v>
      </c>
      <c r="N729">
        <v>1</v>
      </c>
      <c r="O729">
        <v>0</v>
      </c>
      <c r="P729">
        <v>0</v>
      </c>
      <c r="Q729">
        <v>0</v>
      </c>
      <c r="R729">
        <v>0</v>
      </c>
      <c r="S729">
        <v>0</v>
      </c>
      <c r="T729">
        <v>0</v>
      </c>
      <c r="U729">
        <v>0</v>
      </c>
      <c r="V729" t="s">
        <v>2586</v>
      </c>
      <c r="W729">
        <v>0</v>
      </c>
      <c r="X729">
        <v>0</v>
      </c>
      <c r="Y729">
        <v>0</v>
      </c>
      <c r="Z729">
        <v>0</v>
      </c>
      <c r="AA729">
        <v>0</v>
      </c>
    </row>
    <row r="730" spans="1:27">
      <c r="A730">
        <v>18</v>
      </c>
      <c r="B730" t="s">
        <v>903</v>
      </c>
      <c r="C730" s="586">
        <v>46225</v>
      </c>
      <c r="D730" t="s">
        <v>158</v>
      </c>
      <c r="E730" t="s">
        <v>1109</v>
      </c>
      <c r="F730">
        <v>0</v>
      </c>
      <c r="G730" t="s">
        <v>1110</v>
      </c>
      <c r="H730" t="s">
        <v>258</v>
      </c>
      <c r="I730">
        <v>0</v>
      </c>
      <c r="J730">
        <v>0</v>
      </c>
      <c r="M730" t="s">
        <v>1946</v>
      </c>
      <c r="N730">
        <v>1</v>
      </c>
      <c r="O730">
        <v>0</v>
      </c>
      <c r="P730">
        <v>0</v>
      </c>
      <c r="Q730">
        <v>0</v>
      </c>
      <c r="R730">
        <v>0</v>
      </c>
      <c r="S730">
        <v>0</v>
      </c>
      <c r="T730">
        <v>0</v>
      </c>
      <c r="U730">
        <v>0</v>
      </c>
      <c r="V730" t="s">
        <v>2587</v>
      </c>
      <c r="W730">
        <v>0</v>
      </c>
      <c r="X730">
        <v>0</v>
      </c>
      <c r="Y730">
        <v>0</v>
      </c>
      <c r="Z730">
        <v>0</v>
      </c>
      <c r="AA730">
        <v>0</v>
      </c>
    </row>
    <row r="731" spans="1:27">
      <c r="A731">
        <v>19</v>
      </c>
      <c r="B731" t="s">
        <v>163</v>
      </c>
      <c r="C731" s="586">
        <v>46225</v>
      </c>
      <c r="D731" t="s">
        <v>158</v>
      </c>
      <c r="E731" t="s">
        <v>1105</v>
      </c>
      <c r="F731">
        <v>0</v>
      </c>
      <c r="G731" t="s">
        <v>1106</v>
      </c>
      <c r="H731" t="s">
        <v>17</v>
      </c>
      <c r="I731">
        <v>0</v>
      </c>
      <c r="J731">
        <v>0</v>
      </c>
      <c r="M731" t="s">
        <v>425</v>
      </c>
      <c r="N731">
        <v>1</v>
      </c>
      <c r="O731">
        <v>0</v>
      </c>
      <c r="P731">
        <v>0</v>
      </c>
      <c r="Q731">
        <v>0</v>
      </c>
      <c r="R731">
        <v>0</v>
      </c>
      <c r="S731">
        <v>0</v>
      </c>
      <c r="T731">
        <v>0</v>
      </c>
      <c r="U731">
        <v>0</v>
      </c>
      <c r="V731" t="s">
        <v>2588</v>
      </c>
      <c r="W731">
        <v>0</v>
      </c>
      <c r="X731">
        <v>0</v>
      </c>
      <c r="Y731">
        <v>0</v>
      </c>
      <c r="Z731">
        <v>0</v>
      </c>
      <c r="AA731">
        <v>0</v>
      </c>
    </row>
    <row r="732" spans="1:27">
      <c r="A732">
        <v>19</v>
      </c>
      <c r="B732" t="s">
        <v>163</v>
      </c>
      <c r="C732" s="586">
        <v>46225</v>
      </c>
      <c r="D732" t="s">
        <v>158</v>
      </c>
      <c r="E732" t="s">
        <v>1109</v>
      </c>
      <c r="F732">
        <v>0</v>
      </c>
      <c r="G732" t="s">
        <v>1110</v>
      </c>
      <c r="H732" t="s">
        <v>258</v>
      </c>
      <c r="I732">
        <v>0</v>
      </c>
      <c r="J732">
        <v>0</v>
      </c>
      <c r="M732" t="s">
        <v>1946</v>
      </c>
      <c r="N732">
        <v>1</v>
      </c>
      <c r="O732">
        <v>0</v>
      </c>
      <c r="P732">
        <v>0</v>
      </c>
      <c r="Q732">
        <v>0</v>
      </c>
      <c r="R732">
        <v>0</v>
      </c>
      <c r="S732">
        <v>0</v>
      </c>
      <c r="T732">
        <v>0</v>
      </c>
      <c r="U732">
        <v>0</v>
      </c>
      <c r="V732" t="s">
        <v>2589</v>
      </c>
      <c r="W732">
        <v>0</v>
      </c>
      <c r="X732">
        <v>0</v>
      </c>
      <c r="Y732">
        <v>0</v>
      </c>
      <c r="Z732">
        <v>0</v>
      </c>
      <c r="AA732">
        <v>0</v>
      </c>
    </row>
    <row r="733" spans="1:27">
      <c r="A733">
        <v>20</v>
      </c>
      <c r="B733" t="s">
        <v>357</v>
      </c>
      <c r="C733" s="586">
        <v>46225</v>
      </c>
      <c r="D733" t="s">
        <v>158</v>
      </c>
      <c r="E733" t="s">
        <v>1105</v>
      </c>
      <c r="F733">
        <v>0</v>
      </c>
      <c r="G733" t="s">
        <v>1106</v>
      </c>
      <c r="H733" t="s">
        <v>17</v>
      </c>
      <c r="I733">
        <v>0</v>
      </c>
      <c r="J733">
        <v>0</v>
      </c>
      <c r="M733" t="s">
        <v>425</v>
      </c>
      <c r="N733">
        <v>1</v>
      </c>
      <c r="O733">
        <v>0</v>
      </c>
      <c r="P733">
        <v>0</v>
      </c>
      <c r="Q733">
        <v>0</v>
      </c>
      <c r="R733">
        <v>0</v>
      </c>
      <c r="S733">
        <v>0</v>
      </c>
      <c r="T733">
        <v>0</v>
      </c>
      <c r="U733">
        <v>0</v>
      </c>
      <c r="V733" t="s">
        <v>2590</v>
      </c>
      <c r="W733">
        <v>0</v>
      </c>
      <c r="X733">
        <v>0</v>
      </c>
      <c r="Y733">
        <v>0</v>
      </c>
      <c r="Z733">
        <v>0</v>
      </c>
      <c r="AA733">
        <v>0</v>
      </c>
    </row>
    <row r="734" spans="1:27">
      <c r="A734">
        <v>20</v>
      </c>
      <c r="B734" t="s">
        <v>357</v>
      </c>
      <c r="C734" s="586">
        <v>46225</v>
      </c>
      <c r="D734" t="s">
        <v>158</v>
      </c>
      <c r="E734" t="s">
        <v>1109</v>
      </c>
      <c r="F734">
        <v>0</v>
      </c>
      <c r="G734" t="s">
        <v>1110</v>
      </c>
      <c r="H734" t="s">
        <v>258</v>
      </c>
      <c r="I734">
        <v>0</v>
      </c>
      <c r="J734">
        <v>0</v>
      </c>
      <c r="M734" t="s">
        <v>1946</v>
      </c>
      <c r="N734">
        <v>1</v>
      </c>
      <c r="O734">
        <v>0</v>
      </c>
      <c r="P734">
        <v>0</v>
      </c>
      <c r="Q734">
        <v>0</v>
      </c>
      <c r="R734">
        <v>0</v>
      </c>
      <c r="S734">
        <v>0</v>
      </c>
      <c r="T734">
        <v>0</v>
      </c>
      <c r="U734">
        <v>0</v>
      </c>
      <c r="V734" t="s">
        <v>2591</v>
      </c>
      <c r="W734">
        <v>0</v>
      </c>
      <c r="X734">
        <v>0</v>
      </c>
      <c r="Y734">
        <v>0</v>
      </c>
      <c r="Z734">
        <v>0</v>
      </c>
      <c r="AA734">
        <v>0</v>
      </c>
    </row>
    <row r="735" spans="1:27">
      <c r="A735">
        <v>21</v>
      </c>
      <c r="B735" t="s">
        <v>135</v>
      </c>
      <c r="C735" s="586">
        <v>46225</v>
      </c>
      <c r="D735" t="s">
        <v>158</v>
      </c>
      <c r="E735" t="s">
        <v>1105</v>
      </c>
      <c r="F735">
        <v>0</v>
      </c>
      <c r="G735" t="s">
        <v>1106</v>
      </c>
      <c r="H735" t="s">
        <v>17</v>
      </c>
      <c r="I735">
        <v>0</v>
      </c>
      <c r="J735">
        <v>0</v>
      </c>
      <c r="M735" t="s">
        <v>425</v>
      </c>
      <c r="N735">
        <v>1</v>
      </c>
      <c r="O735">
        <v>0</v>
      </c>
      <c r="P735">
        <v>0</v>
      </c>
      <c r="Q735">
        <v>0</v>
      </c>
      <c r="R735">
        <v>0</v>
      </c>
      <c r="S735">
        <v>0</v>
      </c>
      <c r="T735">
        <v>0</v>
      </c>
      <c r="U735">
        <v>0</v>
      </c>
      <c r="V735" t="s">
        <v>2592</v>
      </c>
      <c r="W735">
        <v>0</v>
      </c>
      <c r="X735">
        <v>0</v>
      </c>
      <c r="Y735">
        <v>0</v>
      </c>
      <c r="Z735">
        <v>0</v>
      </c>
      <c r="AA735">
        <v>0</v>
      </c>
    </row>
    <row r="736" spans="1:27">
      <c r="A736">
        <v>21</v>
      </c>
      <c r="B736" t="s">
        <v>135</v>
      </c>
      <c r="C736" s="586">
        <v>46225</v>
      </c>
      <c r="D736" t="s">
        <v>158</v>
      </c>
      <c r="E736" t="s">
        <v>1109</v>
      </c>
      <c r="F736">
        <v>0</v>
      </c>
      <c r="G736" t="s">
        <v>1110</v>
      </c>
      <c r="H736" t="s">
        <v>258</v>
      </c>
      <c r="I736">
        <v>0</v>
      </c>
      <c r="J736">
        <v>0</v>
      </c>
      <c r="M736" t="s">
        <v>1946</v>
      </c>
      <c r="N736">
        <v>1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 t="s">
        <v>2593</v>
      </c>
      <c r="W736">
        <v>0</v>
      </c>
      <c r="X736">
        <v>0</v>
      </c>
      <c r="Y736">
        <v>0</v>
      </c>
      <c r="Z736">
        <v>0</v>
      </c>
      <c r="AA736">
        <v>0</v>
      </c>
    </row>
    <row r="737" spans="1:27">
      <c r="A737">
        <v>22</v>
      </c>
      <c r="B737" t="s">
        <v>184</v>
      </c>
      <c r="C737" s="586">
        <v>46225</v>
      </c>
      <c r="D737" t="s">
        <v>158</v>
      </c>
      <c r="E737" t="s">
        <v>1105</v>
      </c>
      <c r="F737">
        <v>0</v>
      </c>
      <c r="G737" t="s">
        <v>1106</v>
      </c>
      <c r="H737" t="s">
        <v>17</v>
      </c>
      <c r="I737">
        <v>0</v>
      </c>
      <c r="J737">
        <v>0</v>
      </c>
      <c r="M737" t="s">
        <v>425</v>
      </c>
      <c r="N737">
        <v>1</v>
      </c>
      <c r="O737">
        <v>0</v>
      </c>
      <c r="P737">
        <v>0</v>
      </c>
      <c r="Q737">
        <v>0</v>
      </c>
      <c r="R737">
        <v>0</v>
      </c>
      <c r="S737">
        <v>0</v>
      </c>
      <c r="T737">
        <v>0</v>
      </c>
      <c r="U737">
        <v>0</v>
      </c>
      <c r="V737" t="s">
        <v>2594</v>
      </c>
      <c r="W737">
        <v>0</v>
      </c>
      <c r="X737">
        <v>0</v>
      </c>
      <c r="Y737">
        <v>0</v>
      </c>
      <c r="Z737">
        <v>0</v>
      </c>
      <c r="AA737">
        <v>0</v>
      </c>
    </row>
    <row r="738" spans="1:27">
      <c r="A738">
        <v>22</v>
      </c>
      <c r="B738" t="s">
        <v>184</v>
      </c>
      <c r="C738" s="586">
        <v>46225</v>
      </c>
      <c r="D738" t="s">
        <v>158</v>
      </c>
      <c r="E738" t="s">
        <v>1109</v>
      </c>
      <c r="F738">
        <v>0</v>
      </c>
      <c r="G738" t="s">
        <v>1110</v>
      </c>
      <c r="H738" t="s">
        <v>258</v>
      </c>
      <c r="I738">
        <v>0</v>
      </c>
      <c r="J738">
        <v>0</v>
      </c>
      <c r="M738" t="s">
        <v>1946</v>
      </c>
      <c r="N738">
        <v>1</v>
      </c>
      <c r="O738">
        <v>0</v>
      </c>
      <c r="P738">
        <v>0</v>
      </c>
      <c r="Q738">
        <v>0</v>
      </c>
      <c r="R738">
        <v>0</v>
      </c>
      <c r="S738">
        <v>0</v>
      </c>
      <c r="T738">
        <v>0</v>
      </c>
      <c r="U738">
        <v>0</v>
      </c>
      <c r="V738" t="s">
        <v>2595</v>
      </c>
      <c r="W738">
        <v>0</v>
      </c>
      <c r="X738">
        <v>0</v>
      </c>
      <c r="Y738">
        <v>0</v>
      </c>
      <c r="Z738">
        <v>0</v>
      </c>
      <c r="AA738">
        <v>0</v>
      </c>
    </row>
    <row r="739" spans="1:27">
      <c r="A739">
        <v>23</v>
      </c>
      <c r="B739" t="s">
        <v>370</v>
      </c>
      <c r="C739" s="586">
        <v>46225</v>
      </c>
      <c r="D739" t="s">
        <v>158</v>
      </c>
      <c r="E739" t="s">
        <v>1105</v>
      </c>
      <c r="F739">
        <v>0</v>
      </c>
      <c r="G739" t="s">
        <v>1106</v>
      </c>
      <c r="H739" t="s">
        <v>17</v>
      </c>
      <c r="I739">
        <v>0</v>
      </c>
      <c r="J739">
        <v>0</v>
      </c>
      <c r="M739" t="s">
        <v>425</v>
      </c>
      <c r="N739">
        <v>1</v>
      </c>
      <c r="O739">
        <v>0</v>
      </c>
      <c r="P739">
        <v>0</v>
      </c>
      <c r="Q739">
        <v>0</v>
      </c>
      <c r="R739">
        <v>0</v>
      </c>
      <c r="S739">
        <v>0</v>
      </c>
      <c r="T739">
        <v>0</v>
      </c>
      <c r="U739">
        <v>0</v>
      </c>
      <c r="V739" t="s">
        <v>2596</v>
      </c>
      <c r="W739">
        <v>0</v>
      </c>
      <c r="X739">
        <v>0</v>
      </c>
      <c r="Y739">
        <v>0</v>
      </c>
      <c r="Z739">
        <v>0</v>
      </c>
      <c r="AA739">
        <v>0</v>
      </c>
    </row>
    <row r="740" spans="1:27">
      <c r="A740">
        <v>23</v>
      </c>
      <c r="B740" t="s">
        <v>370</v>
      </c>
      <c r="C740" s="586">
        <v>46225</v>
      </c>
      <c r="D740" t="s">
        <v>158</v>
      </c>
      <c r="E740" t="s">
        <v>1109</v>
      </c>
      <c r="F740">
        <v>0</v>
      </c>
      <c r="G740" t="s">
        <v>1110</v>
      </c>
      <c r="H740" t="s">
        <v>258</v>
      </c>
      <c r="I740">
        <v>0</v>
      </c>
      <c r="J740">
        <v>0</v>
      </c>
      <c r="M740" t="s">
        <v>1946</v>
      </c>
      <c r="N740">
        <v>1</v>
      </c>
      <c r="O740">
        <v>0</v>
      </c>
      <c r="P740">
        <v>0</v>
      </c>
      <c r="Q740">
        <v>0</v>
      </c>
      <c r="R740">
        <v>0</v>
      </c>
      <c r="S740">
        <v>0</v>
      </c>
      <c r="T740">
        <v>0</v>
      </c>
      <c r="U740">
        <v>0</v>
      </c>
      <c r="V740" t="s">
        <v>2597</v>
      </c>
      <c r="W740">
        <v>0</v>
      </c>
      <c r="X740">
        <v>0</v>
      </c>
      <c r="Y740">
        <v>0</v>
      </c>
      <c r="Z740">
        <v>0</v>
      </c>
      <c r="AA740">
        <v>0</v>
      </c>
    </row>
    <row r="741" spans="1:27">
      <c r="A741">
        <v>24</v>
      </c>
      <c r="B741" t="s">
        <v>573</v>
      </c>
      <c r="C741" s="586">
        <v>46225</v>
      </c>
      <c r="D741" t="s">
        <v>158</v>
      </c>
      <c r="E741" t="s">
        <v>1105</v>
      </c>
      <c r="F741">
        <v>0</v>
      </c>
      <c r="G741" t="s">
        <v>1106</v>
      </c>
      <c r="H741" t="s">
        <v>17</v>
      </c>
      <c r="I741">
        <v>0</v>
      </c>
      <c r="J741">
        <v>0</v>
      </c>
      <c r="M741" t="s">
        <v>425</v>
      </c>
      <c r="N741">
        <v>1</v>
      </c>
      <c r="O741">
        <v>0</v>
      </c>
      <c r="P741">
        <v>0</v>
      </c>
      <c r="Q741">
        <v>0</v>
      </c>
      <c r="R741">
        <v>0</v>
      </c>
      <c r="S741">
        <v>0</v>
      </c>
      <c r="T741">
        <v>0</v>
      </c>
      <c r="U741">
        <v>0</v>
      </c>
      <c r="V741" t="s">
        <v>2598</v>
      </c>
      <c r="W741">
        <v>0</v>
      </c>
      <c r="X741">
        <v>0</v>
      </c>
      <c r="Y741">
        <v>0</v>
      </c>
      <c r="Z741">
        <v>0</v>
      </c>
      <c r="AA741">
        <v>0</v>
      </c>
    </row>
    <row r="742" spans="1:27">
      <c r="A742">
        <v>24</v>
      </c>
      <c r="B742" t="s">
        <v>573</v>
      </c>
      <c r="C742" s="586">
        <v>46225</v>
      </c>
      <c r="D742" t="s">
        <v>158</v>
      </c>
      <c r="E742" t="s">
        <v>1109</v>
      </c>
      <c r="F742">
        <v>0</v>
      </c>
      <c r="G742" t="s">
        <v>1110</v>
      </c>
      <c r="H742" t="s">
        <v>258</v>
      </c>
      <c r="I742">
        <v>0</v>
      </c>
      <c r="J742">
        <v>0</v>
      </c>
      <c r="M742" t="s">
        <v>1946</v>
      </c>
      <c r="N742">
        <v>1</v>
      </c>
      <c r="O742">
        <v>0</v>
      </c>
      <c r="P742">
        <v>0</v>
      </c>
      <c r="Q742">
        <v>0</v>
      </c>
      <c r="R742">
        <v>0</v>
      </c>
      <c r="S742">
        <v>0</v>
      </c>
      <c r="T742">
        <v>0</v>
      </c>
      <c r="U742">
        <v>0</v>
      </c>
      <c r="V742" t="s">
        <v>2599</v>
      </c>
      <c r="W742">
        <v>0</v>
      </c>
      <c r="X742">
        <v>0</v>
      </c>
      <c r="Y742">
        <v>0</v>
      </c>
      <c r="Z742">
        <v>0</v>
      </c>
      <c r="AA742">
        <v>0</v>
      </c>
    </row>
    <row r="743" spans="1:27">
      <c r="A743">
        <v>25</v>
      </c>
      <c r="B743" t="s">
        <v>112</v>
      </c>
      <c r="C743" s="586">
        <v>46225</v>
      </c>
      <c r="D743" t="s">
        <v>158</v>
      </c>
      <c r="E743" t="s">
        <v>1105</v>
      </c>
      <c r="F743">
        <v>0</v>
      </c>
      <c r="G743" t="s">
        <v>1106</v>
      </c>
      <c r="H743" t="s">
        <v>17</v>
      </c>
      <c r="I743">
        <v>0</v>
      </c>
      <c r="J743">
        <v>0</v>
      </c>
      <c r="M743" t="s">
        <v>425</v>
      </c>
      <c r="N743">
        <v>1</v>
      </c>
      <c r="O743">
        <v>0</v>
      </c>
      <c r="P743">
        <v>0</v>
      </c>
      <c r="Q743">
        <v>0</v>
      </c>
      <c r="R743">
        <v>0</v>
      </c>
      <c r="S743">
        <v>0</v>
      </c>
      <c r="T743">
        <v>0</v>
      </c>
      <c r="U743">
        <v>0</v>
      </c>
      <c r="V743" t="s">
        <v>2600</v>
      </c>
      <c r="W743">
        <v>0</v>
      </c>
      <c r="X743">
        <v>0</v>
      </c>
      <c r="Y743">
        <v>0</v>
      </c>
      <c r="Z743">
        <v>0</v>
      </c>
      <c r="AA743">
        <v>0</v>
      </c>
    </row>
    <row r="744" spans="1:27">
      <c r="A744">
        <v>25</v>
      </c>
      <c r="B744" t="s">
        <v>112</v>
      </c>
      <c r="C744" s="586">
        <v>46225</v>
      </c>
      <c r="D744" t="s">
        <v>158</v>
      </c>
      <c r="E744" t="s">
        <v>1109</v>
      </c>
      <c r="F744">
        <v>0</v>
      </c>
      <c r="G744" t="s">
        <v>1110</v>
      </c>
      <c r="H744" t="s">
        <v>258</v>
      </c>
      <c r="I744">
        <v>0</v>
      </c>
      <c r="J744">
        <v>0</v>
      </c>
      <c r="M744" t="s">
        <v>1946</v>
      </c>
      <c r="N744">
        <v>1</v>
      </c>
      <c r="O744">
        <v>0</v>
      </c>
      <c r="P744">
        <v>0</v>
      </c>
      <c r="Q744">
        <v>0</v>
      </c>
      <c r="R744">
        <v>0</v>
      </c>
      <c r="S744">
        <v>0</v>
      </c>
      <c r="T744">
        <v>0</v>
      </c>
      <c r="U744">
        <v>0</v>
      </c>
      <c r="V744" t="s">
        <v>2601</v>
      </c>
      <c r="W744">
        <v>0</v>
      </c>
      <c r="X744">
        <v>0</v>
      </c>
      <c r="Y744">
        <v>0</v>
      </c>
      <c r="Z744">
        <v>0</v>
      </c>
      <c r="AA744">
        <v>0</v>
      </c>
    </row>
    <row r="745" spans="1:27">
      <c r="A745">
        <v>26</v>
      </c>
      <c r="B745" t="s">
        <v>904</v>
      </c>
      <c r="C745" s="586">
        <v>46225</v>
      </c>
      <c r="D745" t="s">
        <v>158</v>
      </c>
      <c r="E745" t="s">
        <v>1105</v>
      </c>
      <c r="F745">
        <v>0</v>
      </c>
      <c r="G745" t="s">
        <v>1106</v>
      </c>
      <c r="H745" t="s">
        <v>17</v>
      </c>
      <c r="I745">
        <v>0</v>
      </c>
      <c r="J745">
        <v>0</v>
      </c>
      <c r="M745" t="s">
        <v>425</v>
      </c>
      <c r="N745">
        <v>1</v>
      </c>
      <c r="O745">
        <v>0</v>
      </c>
      <c r="P745">
        <v>0</v>
      </c>
      <c r="Q745">
        <v>0</v>
      </c>
      <c r="R745">
        <v>0</v>
      </c>
      <c r="S745">
        <v>0</v>
      </c>
      <c r="T745">
        <v>0</v>
      </c>
      <c r="U745">
        <v>0</v>
      </c>
      <c r="V745" t="s">
        <v>2602</v>
      </c>
      <c r="W745">
        <v>0</v>
      </c>
      <c r="X745">
        <v>0</v>
      </c>
      <c r="Y745">
        <v>0</v>
      </c>
      <c r="Z745">
        <v>0</v>
      </c>
      <c r="AA745">
        <v>0</v>
      </c>
    </row>
    <row r="746" spans="1:27">
      <c r="A746">
        <v>26</v>
      </c>
      <c r="B746" t="s">
        <v>904</v>
      </c>
      <c r="C746" s="586">
        <v>46225</v>
      </c>
      <c r="D746" t="s">
        <v>158</v>
      </c>
      <c r="E746" t="s">
        <v>1109</v>
      </c>
      <c r="F746">
        <v>0</v>
      </c>
      <c r="G746" t="s">
        <v>1110</v>
      </c>
      <c r="H746" t="s">
        <v>258</v>
      </c>
      <c r="I746">
        <v>0</v>
      </c>
      <c r="J746">
        <v>0</v>
      </c>
      <c r="M746" t="s">
        <v>1946</v>
      </c>
      <c r="N746">
        <v>1</v>
      </c>
      <c r="O746">
        <v>0</v>
      </c>
      <c r="P746">
        <v>0</v>
      </c>
      <c r="Q746">
        <v>0</v>
      </c>
      <c r="R746">
        <v>0</v>
      </c>
      <c r="S746">
        <v>0</v>
      </c>
      <c r="T746">
        <v>0</v>
      </c>
      <c r="U746">
        <v>0</v>
      </c>
      <c r="V746" t="s">
        <v>2603</v>
      </c>
      <c r="W746">
        <v>0</v>
      </c>
      <c r="X746">
        <v>0</v>
      </c>
      <c r="Y746">
        <v>0</v>
      </c>
      <c r="Z746">
        <v>0</v>
      </c>
      <c r="AA746">
        <v>0</v>
      </c>
    </row>
    <row r="747" spans="1:27">
      <c r="A747">
        <v>31</v>
      </c>
      <c r="B747" t="s">
        <v>906</v>
      </c>
      <c r="C747" s="586">
        <v>46225</v>
      </c>
      <c r="D747" t="s">
        <v>158</v>
      </c>
      <c r="E747" t="s">
        <v>1105</v>
      </c>
      <c r="F747">
        <v>0</v>
      </c>
      <c r="G747" t="s">
        <v>1106</v>
      </c>
      <c r="H747" t="s">
        <v>17</v>
      </c>
      <c r="I747">
        <v>0</v>
      </c>
      <c r="J747">
        <v>0</v>
      </c>
      <c r="M747" t="s">
        <v>425</v>
      </c>
      <c r="N747">
        <v>1</v>
      </c>
      <c r="O747">
        <v>0</v>
      </c>
      <c r="P747">
        <v>0</v>
      </c>
      <c r="Q747">
        <v>0</v>
      </c>
      <c r="R747">
        <v>0</v>
      </c>
      <c r="S747">
        <v>0</v>
      </c>
      <c r="T747">
        <v>0</v>
      </c>
      <c r="U747">
        <v>0</v>
      </c>
      <c r="V747" t="s">
        <v>2604</v>
      </c>
      <c r="W747">
        <v>0</v>
      </c>
      <c r="X747">
        <v>0</v>
      </c>
      <c r="Y747">
        <v>0</v>
      </c>
      <c r="Z747">
        <v>0</v>
      </c>
      <c r="AA747">
        <v>0</v>
      </c>
    </row>
    <row r="748" spans="1:27">
      <c r="A748">
        <v>31</v>
      </c>
      <c r="B748" t="s">
        <v>906</v>
      </c>
      <c r="C748" s="586">
        <v>46225</v>
      </c>
      <c r="D748" t="s">
        <v>158</v>
      </c>
      <c r="E748" t="s">
        <v>1109</v>
      </c>
      <c r="F748">
        <v>0</v>
      </c>
      <c r="G748" t="s">
        <v>1110</v>
      </c>
      <c r="H748" t="s">
        <v>258</v>
      </c>
      <c r="I748">
        <v>0</v>
      </c>
      <c r="J748">
        <v>0</v>
      </c>
      <c r="M748" t="s">
        <v>1946</v>
      </c>
      <c r="N748">
        <v>1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 t="s">
        <v>2605</v>
      </c>
      <c r="W748">
        <v>0</v>
      </c>
      <c r="X748">
        <v>0</v>
      </c>
      <c r="Y748">
        <v>0</v>
      </c>
      <c r="Z748">
        <v>0</v>
      </c>
      <c r="AA748">
        <v>0</v>
      </c>
    </row>
    <row r="749" spans="1:27">
      <c r="A749">
        <v>42</v>
      </c>
      <c r="B749" t="s">
        <v>711</v>
      </c>
      <c r="C749" s="586">
        <v>46225</v>
      </c>
      <c r="D749" t="s">
        <v>158</v>
      </c>
      <c r="E749" t="s">
        <v>1105</v>
      </c>
      <c r="F749">
        <v>0</v>
      </c>
      <c r="G749" t="s">
        <v>1106</v>
      </c>
      <c r="H749" t="s">
        <v>17</v>
      </c>
      <c r="I749">
        <v>0</v>
      </c>
      <c r="J749">
        <v>0</v>
      </c>
      <c r="M749" t="s">
        <v>425</v>
      </c>
      <c r="N749">
        <v>1</v>
      </c>
      <c r="O749">
        <v>0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0</v>
      </c>
      <c r="V749" t="s">
        <v>2606</v>
      </c>
      <c r="W749">
        <v>35</v>
      </c>
      <c r="X749">
        <v>0</v>
      </c>
      <c r="Y749">
        <v>0</v>
      </c>
      <c r="Z749">
        <v>0</v>
      </c>
      <c r="AA749">
        <v>0</v>
      </c>
    </row>
    <row r="750" spans="1:27">
      <c r="A750">
        <v>42</v>
      </c>
      <c r="B750" t="s">
        <v>711</v>
      </c>
      <c r="C750" s="586">
        <v>46225</v>
      </c>
      <c r="D750" t="s">
        <v>158</v>
      </c>
      <c r="E750" t="s">
        <v>1109</v>
      </c>
      <c r="F750">
        <v>0</v>
      </c>
      <c r="G750" t="s">
        <v>1110</v>
      </c>
      <c r="H750" t="s">
        <v>258</v>
      </c>
      <c r="I750">
        <v>0</v>
      </c>
      <c r="J750">
        <v>0</v>
      </c>
      <c r="M750" t="s">
        <v>1946</v>
      </c>
      <c r="N750">
        <v>1</v>
      </c>
      <c r="O750">
        <v>0</v>
      </c>
      <c r="P750">
        <v>0</v>
      </c>
      <c r="Q750">
        <v>0</v>
      </c>
      <c r="R750">
        <v>0</v>
      </c>
      <c r="S750">
        <v>0</v>
      </c>
      <c r="T750">
        <v>0</v>
      </c>
      <c r="U750">
        <v>0</v>
      </c>
      <c r="V750" t="s">
        <v>2607</v>
      </c>
      <c r="W750">
        <v>9450</v>
      </c>
      <c r="X750">
        <v>0</v>
      </c>
      <c r="Y750">
        <v>0</v>
      </c>
      <c r="Z750">
        <v>0</v>
      </c>
      <c r="AA750">
        <v>0</v>
      </c>
    </row>
    <row r="751" spans="1:27">
      <c r="A751">
        <v>46</v>
      </c>
      <c r="B751" t="s">
        <v>182</v>
      </c>
      <c r="C751" s="586">
        <v>46225</v>
      </c>
      <c r="D751" t="s">
        <v>158</v>
      </c>
      <c r="E751" t="s">
        <v>1105</v>
      </c>
      <c r="F751">
        <v>0</v>
      </c>
      <c r="G751" t="s">
        <v>1106</v>
      </c>
      <c r="H751" t="s">
        <v>17</v>
      </c>
      <c r="I751">
        <v>0</v>
      </c>
      <c r="J751">
        <v>0</v>
      </c>
      <c r="M751" t="s">
        <v>425</v>
      </c>
      <c r="N751">
        <v>1</v>
      </c>
      <c r="O751">
        <v>0</v>
      </c>
      <c r="P751">
        <v>0</v>
      </c>
      <c r="Q751">
        <v>0</v>
      </c>
      <c r="R751">
        <v>0</v>
      </c>
      <c r="S751">
        <v>0</v>
      </c>
      <c r="T751">
        <v>0</v>
      </c>
      <c r="U751">
        <v>0</v>
      </c>
      <c r="V751" t="s">
        <v>2608</v>
      </c>
      <c r="W751">
        <v>0</v>
      </c>
      <c r="X751">
        <v>0</v>
      </c>
      <c r="Y751">
        <v>0</v>
      </c>
      <c r="Z751">
        <v>0</v>
      </c>
      <c r="AA751">
        <v>0</v>
      </c>
    </row>
    <row r="752" spans="1:27">
      <c r="A752">
        <v>46</v>
      </c>
      <c r="B752" t="s">
        <v>182</v>
      </c>
      <c r="C752" s="586">
        <v>46225</v>
      </c>
      <c r="D752" t="s">
        <v>158</v>
      </c>
      <c r="E752" t="s">
        <v>1109</v>
      </c>
      <c r="F752">
        <v>0</v>
      </c>
      <c r="G752" t="s">
        <v>1110</v>
      </c>
      <c r="H752" t="s">
        <v>258</v>
      </c>
      <c r="I752">
        <v>0</v>
      </c>
      <c r="J752">
        <v>0</v>
      </c>
      <c r="M752" t="s">
        <v>1946</v>
      </c>
      <c r="N752">
        <v>1</v>
      </c>
      <c r="O752">
        <v>0</v>
      </c>
      <c r="P752">
        <v>0</v>
      </c>
      <c r="Q752">
        <v>0</v>
      </c>
      <c r="R752">
        <v>0</v>
      </c>
      <c r="S752">
        <v>0</v>
      </c>
      <c r="T752">
        <v>0</v>
      </c>
      <c r="U752">
        <v>0</v>
      </c>
      <c r="V752" t="s">
        <v>2609</v>
      </c>
      <c r="W752">
        <v>0</v>
      </c>
      <c r="X752">
        <v>0</v>
      </c>
      <c r="Y752">
        <v>0</v>
      </c>
      <c r="Z752">
        <v>0</v>
      </c>
      <c r="AA752">
        <v>0</v>
      </c>
    </row>
    <row r="753" spans="1:27">
      <c r="A753">
        <v>1</v>
      </c>
      <c r="B753" t="s">
        <v>378</v>
      </c>
      <c r="C753" s="586">
        <v>46225</v>
      </c>
      <c r="D753" t="s">
        <v>141</v>
      </c>
      <c r="E753" t="s">
        <v>1105</v>
      </c>
      <c r="F753">
        <v>0</v>
      </c>
      <c r="G753" t="s">
        <v>1106</v>
      </c>
      <c r="H753" t="s">
        <v>17</v>
      </c>
      <c r="I753">
        <v>0</v>
      </c>
      <c r="J753">
        <v>0</v>
      </c>
      <c r="M753" t="s">
        <v>425</v>
      </c>
      <c r="N753">
        <v>1</v>
      </c>
      <c r="O753">
        <v>0</v>
      </c>
      <c r="P753">
        <v>0</v>
      </c>
      <c r="Q753">
        <v>0</v>
      </c>
      <c r="R753">
        <v>0</v>
      </c>
      <c r="S753">
        <v>0</v>
      </c>
      <c r="T753">
        <v>0</v>
      </c>
      <c r="U753">
        <v>0</v>
      </c>
      <c r="V753" t="s">
        <v>2610</v>
      </c>
      <c r="W753">
        <v>0</v>
      </c>
      <c r="X753">
        <v>0</v>
      </c>
      <c r="Y753">
        <v>0</v>
      </c>
      <c r="Z753">
        <v>0</v>
      </c>
      <c r="AA753">
        <v>0</v>
      </c>
    </row>
    <row r="754" spans="1:27">
      <c r="A754">
        <v>1</v>
      </c>
      <c r="B754" t="s">
        <v>378</v>
      </c>
      <c r="C754" s="586">
        <v>46225</v>
      </c>
      <c r="D754" t="s">
        <v>141</v>
      </c>
      <c r="E754" t="s">
        <v>1109</v>
      </c>
      <c r="F754">
        <v>0</v>
      </c>
      <c r="G754" t="s">
        <v>1110</v>
      </c>
      <c r="H754" t="s">
        <v>258</v>
      </c>
      <c r="I754">
        <v>0</v>
      </c>
      <c r="J754">
        <v>0</v>
      </c>
      <c r="M754" t="s">
        <v>1946</v>
      </c>
      <c r="N754">
        <v>1</v>
      </c>
      <c r="O754">
        <v>0</v>
      </c>
      <c r="P754">
        <v>0</v>
      </c>
      <c r="Q754">
        <v>0</v>
      </c>
      <c r="R754">
        <v>0</v>
      </c>
      <c r="S754">
        <v>0</v>
      </c>
      <c r="T754">
        <v>0</v>
      </c>
      <c r="U754">
        <v>0</v>
      </c>
      <c r="V754" t="s">
        <v>2611</v>
      </c>
      <c r="W754">
        <v>0</v>
      </c>
      <c r="X754">
        <v>0</v>
      </c>
      <c r="Y754">
        <v>0</v>
      </c>
      <c r="Z754">
        <v>0</v>
      </c>
      <c r="AA754">
        <v>0</v>
      </c>
    </row>
    <row r="755" spans="1:27">
      <c r="A755">
        <v>2</v>
      </c>
      <c r="B755" t="s">
        <v>711</v>
      </c>
      <c r="C755" s="586">
        <v>46225</v>
      </c>
      <c r="D755" t="s">
        <v>141</v>
      </c>
      <c r="E755" t="s">
        <v>1126</v>
      </c>
      <c r="F755">
        <v>35</v>
      </c>
      <c r="G755" t="s">
        <v>404</v>
      </c>
      <c r="H755" t="s">
        <v>235</v>
      </c>
      <c r="I755">
        <v>270</v>
      </c>
      <c r="J755">
        <v>1</v>
      </c>
      <c r="M755" t="s">
        <v>424</v>
      </c>
      <c r="N755">
        <v>1</v>
      </c>
      <c r="O755">
        <v>0</v>
      </c>
      <c r="P755">
        <v>0</v>
      </c>
      <c r="Q755">
        <v>0</v>
      </c>
      <c r="R755">
        <v>0</v>
      </c>
      <c r="S755">
        <v>35</v>
      </c>
      <c r="T755">
        <v>9450</v>
      </c>
      <c r="U755">
        <v>9450</v>
      </c>
      <c r="V755" t="s">
        <v>2953</v>
      </c>
      <c r="W755">
        <v>35</v>
      </c>
      <c r="X755">
        <v>0</v>
      </c>
      <c r="Y755">
        <v>270</v>
      </c>
      <c r="Z755">
        <v>0</v>
      </c>
      <c r="AA755">
        <v>0</v>
      </c>
    </row>
    <row r="756" spans="1:27">
      <c r="A756">
        <v>2</v>
      </c>
      <c r="B756" t="s">
        <v>711</v>
      </c>
      <c r="C756" s="586">
        <v>46225</v>
      </c>
      <c r="D756" t="s">
        <v>141</v>
      </c>
      <c r="E756" t="s">
        <v>1105</v>
      </c>
      <c r="F756">
        <v>35</v>
      </c>
      <c r="G756" t="s">
        <v>1106</v>
      </c>
      <c r="H756" t="s">
        <v>17</v>
      </c>
      <c r="I756">
        <v>0</v>
      </c>
      <c r="J756">
        <v>0</v>
      </c>
      <c r="M756" t="s">
        <v>425</v>
      </c>
      <c r="N756">
        <v>1</v>
      </c>
      <c r="O756">
        <v>0</v>
      </c>
      <c r="P756">
        <v>0</v>
      </c>
      <c r="Q756">
        <v>0</v>
      </c>
      <c r="R756">
        <v>0</v>
      </c>
      <c r="S756">
        <v>35</v>
      </c>
      <c r="T756">
        <v>0</v>
      </c>
      <c r="U756">
        <v>0</v>
      </c>
      <c r="V756" t="s">
        <v>2606</v>
      </c>
      <c r="W756">
        <v>35</v>
      </c>
      <c r="X756">
        <v>0</v>
      </c>
      <c r="Y756">
        <v>0</v>
      </c>
      <c r="Z756">
        <v>0</v>
      </c>
      <c r="AA756">
        <v>0</v>
      </c>
    </row>
    <row r="757" spans="1:27">
      <c r="A757">
        <v>2</v>
      </c>
      <c r="B757" t="s">
        <v>711</v>
      </c>
      <c r="C757" s="586">
        <v>46225</v>
      </c>
      <c r="D757" t="s">
        <v>141</v>
      </c>
      <c r="E757" t="s">
        <v>1109</v>
      </c>
      <c r="F757">
        <v>9450</v>
      </c>
      <c r="G757" t="s">
        <v>1110</v>
      </c>
      <c r="H757" t="s">
        <v>258</v>
      </c>
      <c r="I757">
        <v>0</v>
      </c>
      <c r="J757">
        <v>0</v>
      </c>
      <c r="M757" t="s">
        <v>1946</v>
      </c>
      <c r="N757">
        <v>1</v>
      </c>
      <c r="O757">
        <v>0</v>
      </c>
      <c r="P757">
        <v>0</v>
      </c>
      <c r="Q757">
        <v>0</v>
      </c>
      <c r="R757">
        <v>0</v>
      </c>
      <c r="S757">
        <v>9450</v>
      </c>
      <c r="T757">
        <v>0</v>
      </c>
      <c r="U757">
        <v>0</v>
      </c>
      <c r="V757" t="s">
        <v>2607</v>
      </c>
      <c r="W757">
        <v>9450</v>
      </c>
      <c r="X757">
        <v>0</v>
      </c>
      <c r="Y757">
        <v>0</v>
      </c>
      <c r="Z757">
        <v>0</v>
      </c>
      <c r="AA757">
        <v>0</v>
      </c>
    </row>
    <row r="758" spans="1:27">
      <c r="A758">
        <v>3</v>
      </c>
      <c r="B758" t="s">
        <v>400</v>
      </c>
      <c r="C758" s="586">
        <v>46225</v>
      </c>
      <c r="D758" t="s">
        <v>141</v>
      </c>
      <c r="E758" t="s">
        <v>1105</v>
      </c>
      <c r="F758">
        <v>0</v>
      </c>
      <c r="G758" t="s">
        <v>1106</v>
      </c>
      <c r="H758" t="s">
        <v>17</v>
      </c>
      <c r="I758">
        <v>0</v>
      </c>
      <c r="J758">
        <v>0</v>
      </c>
      <c r="M758" t="s">
        <v>425</v>
      </c>
      <c r="N758">
        <v>1</v>
      </c>
      <c r="O758">
        <v>0</v>
      </c>
      <c r="P758">
        <v>0</v>
      </c>
      <c r="Q758">
        <v>0</v>
      </c>
      <c r="R758">
        <v>0</v>
      </c>
      <c r="S758">
        <v>0</v>
      </c>
      <c r="T758">
        <v>0</v>
      </c>
      <c r="U758">
        <v>0</v>
      </c>
      <c r="V758" t="s">
        <v>2612</v>
      </c>
      <c r="W758">
        <v>0</v>
      </c>
      <c r="X758">
        <v>0</v>
      </c>
      <c r="Y758">
        <v>0</v>
      </c>
      <c r="Z758">
        <v>0</v>
      </c>
      <c r="AA758">
        <v>0</v>
      </c>
    </row>
    <row r="759" spans="1:27">
      <c r="A759">
        <v>3</v>
      </c>
      <c r="B759" t="s">
        <v>400</v>
      </c>
      <c r="C759" s="586">
        <v>46225</v>
      </c>
      <c r="D759" t="s">
        <v>141</v>
      </c>
      <c r="E759" t="s">
        <v>1109</v>
      </c>
      <c r="F759">
        <v>0</v>
      </c>
      <c r="G759" t="s">
        <v>1110</v>
      </c>
      <c r="H759" t="s">
        <v>258</v>
      </c>
      <c r="I759">
        <v>0</v>
      </c>
      <c r="J759">
        <v>0</v>
      </c>
      <c r="M759" t="s">
        <v>1946</v>
      </c>
      <c r="N759">
        <v>1</v>
      </c>
      <c r="O759">
        <v>0</v>
      </c>
      <c r="P759">
        <v>0</v>
      </c>
      <c r="Q759">
        <v>0</v>
      </c>
      <c r="R759">
        <v>0</v>
      </c>
      <c r="S759">
        <v>0</v>
      </c>
      <c r="T759">
        <v>0</v>
      </c>
      <c r="U759">
        <v>0</v>
      </c>
      <c r="V759" t="s">
        <v>2613</v>
      </c>
      <c r="W759">
        <v>0</v>
      </c>
      <c r="X759">
        <v>0</v>
      </c>
      <c r="Y759">
        <v>0</v>
      </c>
      <c r="Z759">
        <v>0</v>
      </c>
      <c r="AA759">
        <v>0</v>
      </c>
    </row>
    <row r="760" spans="1:27">
      <c r="A760">
        <v>4</v>
      </c>
      <c r="B760" t="s">
        <v>399</v>
      </c>
      <c r="C760" s="586">
        <v>46225</v>
      </c>
      <c r="D760" t="s">
        <v>141</v>
      </c>
      <c r="E760" t="s">
        <v>1105</v>
      </c>
      <c r="F760">
        <v>0</v>
      </c>
      <c r="G760" t="s">
        <v>1106</v>
      </c>
      <c r="H760" t="s">
        <v>17</v>
      </c>
      <c r="I760">
        <v>0</v>
      </c>
      <c r="J760">
        <v>0</v>
      </c>
      <c r="M760" t="s">
        <v>425</v>
      </c>
      <c r="N760">
        <v>1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 t="s">
        <v>2614</v>
      </c>
      <c r="W760">
        <v>0</v>
      </c>
      <c r="X760">
        <v>0</v>
      </c>
      <c r="Y760">
        <v>0</v>
      </c>
      <c r="Z760">
        <v>0</v>
      </c>
      <c r="AA760">
        <v>0</v>
      </c>
    </row>
    <row r="761" spans="1:27">
      <c r="A761">
        <v>4</v>
      </c>
      <c r="B761" t="s">
        <v>399</v>
      </c>
      <c r="C761" s="586">
        <v>46225</v>
      </c>
      <c r="D761" t="s">
        <v>141</v>
      </c>
      <c r="E761" t="s">
        <v>1109</v>
      </c>
      <c r="F761">
        <v>0</v>
      </c>
      <c r="G761" t="s">
        <v>1110</v>
      </c>
      <c r="H761" t="s">
        <v>258</v>
      </c>
      <c r="I761">
        <v>0</v>
      </c>
      <c r="J761">
        <v>0</v>
      </c>
      <c r="M761" t="s">
        <v>1946</v>
      </c>
      <c r="N761">
        <v>1</v>
      </c>
      <c r="O761">
        <v>0</v>
      </c>
      <c r="P761">
        <v>0</v>
      </c>
      <c r="Q761">
        <v>0</v>
      </c>
      <c r="R761">
        <v>0</v>
      </c>
      <c r="S761">
        <v>0</v>
      </c>
      <c r="T761">
        <v>0</v>
      </c>
      <c r="U761">
        <v>0</v>
      </c>
      <c r="V761" t="s">
        <v>2615</v>
      </c>
      <c r="W761">
        <v>0</v>
      </c>
      <c r="X761">
        <v>0</v>
      </c>
      <c r="Y761">
        <v>0</v>
      </c>
      <c r="Z761">
        <v>0</v>
      </c>
      <c r="AA761">
        <v>0</v>
      </c>
    </row>
    <row r="762" spans="1:27">
      <c r="A762">
        <v>5</v>
      </c>
      <c r="B762" t="s">
        <v>499</v>
      </c>
      <c r="C762" s="586">
        <v>46225</v>
      </c>
      <c r="D762" t="s">
        <v>141</v>
      </c>
      <c r="E762" t="s">
        <v>1105</v>
      </c>
      <c r="F762">
        <v>0</v>
      </c>
      <c r="G762" t="s">
        <v>1106</v>
      </c>
      <c r="H762" t="s">
        <v>17</v>
      </c>
      <c r="I762">
        <v>0</v>
      </c>
      <c r="J762">
        <v>0</v>
      </c>
      <c r="M762" t="s">
        <v>425</v>
      </c>
      <c r="N762">
        <v>1</v>
      </c>
      <c r="O762">
        <v>0</v>
      </c>
      <c r="P762">
        <v>0</v>
      </c>
      <c r="Q762">
        <v>0</v>
      </c>
      <c r="R762">
        <v>0</v>
      </c>
      <c r="S762">
        <v>0</v>
      </c>
      <c r="T762">
        <v>0</v>
      </c>
      <c r="U762">
        <v>0</v>
      </c>
      <c r="V762" t="s">
        <v>2616</v>
      </c>
      <c r="W762">
        <v>0</v>
      </c>
      <c r="X762">
        <v>0</v>
      </c>
      <c r="Y762">
        <v>0</v>
      </c>
      <c r="Z762">
        <v>0</v>
      </c>
      <c r="AA762">
        <v>0</v>
      </c>
    </row>
    <row r="763" spans="1:27">
      <c r="A763">
        <v>5</v>
      </c>
      <c r="B763" t="s">
        <v>499</v>
      </c>
      <c r="C763" s="586">
        <v>46225</v>
      </c>
      <c r="D763" t="s">
        <v>141</v>
      </c>
      <c r="E763" t="s">
        <v>1109</v>
      </c>
      <c r="F763">
        <v>0</v>
      </c>
      <c r="G763" t="s">
        <v>1110</v>
      </c>
      <c r="H763" t="s">
        <v>258</v>
      </c>
      <c r="I763">
        <v>0</v>
      </c>
      <c r="J763">
        <v>0</v>
      </c>
      <c r="M763" t="s">
        <v>1946</v>
      </c>
      <c r="N763">
        <v>1</v>
      </c>
      <c r="O763">
        <v>0</v>
      </c>
      <c r="P763">
        <v>0</v>
      </c>
      <c r="Q763">
        <v>0</v>
      </c>
      <c r="R763">
        <v>0</v>
      </c>
      <c r="S763">
        <v>0</v>
      </c>
      <c r="T763">
        <v>0</v>
      </c>
      <c r="U763">
        <v>0</v>
      </c>
      <c r="V763" t="s">
        <v>2617</v>
      </c>
      <c r="W763">
        <v>0</v>
      </c>
      <c r="X763">
        <v>0</v>
      </c>
      <c r="Y763">
        <v>0</v>
      </c>
      <c r="Z763">
        <v>0</v>
      </c>
      <c r="AA763">
        <v>0</v>
      </c>
    </row>
    <row r="764" spans="1:27">
      <c r="A764">
        <v>6</v>
      </c>
      <c r="B764" t="s">
        <v>1053</v>
      </c>
      <c r="C764" s="586">
        <v>46225</v>
      </c>
      <c r="D764" t="s">
        <v>141</v>
      </c>
      <c r="E764" t="s">
        <v>1105</v>
      </c>
      <c r="F764">
        <v>0</v>
      </c>
      <c r="G764" t="s">
        <v>1106</v>
      </c>
      <c r="H764" t="s">
        <v>17</v>
      </c>
      <c r="I764">
        <v>0</v>
      </c>
      <c r="J764">
        <v>0</v>
      </c>
      <c r="M764" t="s">
        <v>425</v>
      </c>
      <c r="N764">
        <v>1</v>
      </c>
      <c r="O764">
        <v>0</v>
      </c>
      <c r="P764">
        <v>0</v>
      </c>
      <c r="Q764">
        <v>0</v>
      </c>
      <c r="R764">
        <v>0</v>
      </c>
      <c r="S764">
        <v>0</v>
      </c>
      <c r="T764">
        <v>0</v>
      </c>
      <c r="U764">
        <v>0</v>
      </c>
      <c r="V764" t="s">
        <v>2618</v>
      </c>
      <c r="W764">
        <v>0</v>
      </c>
      <c r="X764">
        <v>0</v>
      </c>
      <c r="Y764">
        <v>0</v>
      </c>
      <c r="Z764">
        <v>0</v>
      </c>
      <c r="AA764">
        <v>0</v>
      </c>
    </row>
    <row r="765" spans="1:27">
      <c r="A765">
        <v>6</v>
      </c>
      <c r="B765" t="s">
        <v>1053</v>
      </c>
      <c r="C765" s="586">
        <v>46225</v>
      </c>
      <c r="D765" t="s">
        <v>141</v>
      </c>
      <c r="E765" t="s">
        <v>1109</v>
      </c>
      <c r="F765">
        <v>0</v>
      </c>
      <c r="G765" t="s">
        <v>1110</v>
      </c>
      <c r="H765" t="s">
        <v>258</v>
      </c>
      <c r="I765">
        <v>0</v>
      </c>
      <c r="J765">
        <v>0</v>
      </c>
      <c r="M765" t="s">
        <v>1946</v>
      </c>
      <c r="N765">
        <v>1</v>
      </c>
      <c r="O765">
        <v>0</v>
      </c>
      <c r="P765">
        <v>0</v>
      </c>
      <c r="Q765">
        <v>0</v>
      </c>
      <c r="R765">
        <v>0</v>
      </c>
      <c r="S765">
        <v>0</v>
      </c>
      <c r="T765">
        <v>0</v>
      </c>
      <c r="U765">
        <v>0</v>
      </c>
      <c r="V765" t="s">
        <v>2619</v>
      </c>
      <c r="W765">
        <v>0</v>
      </c>
      <c r="X765">
        <v>0</v>
      </c>
      <c r="Y765">
        <v>0</v>
      </c>
      <c r="Z765">
        <v>0</v>
      </c>
      <c r="AA765">
        <v>0</v>
      </c>
    </row>
    <row r="766" spans="1:27">
      <c r="A766">
        <v>16</v>
      </c>
      <c r="B766" t="s">
        <v>895</v>
      </c>
      <c r="C766" s="586">
        <v>46225</v>
      </c>
      <c r="D766" t="s">
        <v>141</v>
      </c>
      <c r="E766" t="s">
        <v>1105</v>
      </c>
      <c r="F766">
        <v>0</v>
      </c>
      <c r="G766" t="s">
        <v>1106</v>
      </c>
      <c r="H766" t="s">
        <v>17</v>
      </c>
      <c r="I766">
        <v>0</v>
      </c>
      <c r="J766">
        <v>0</v>
      </c>
      <c r="M766" t="s">
        <v>425</v>
      </c>
      <c r="N766">
        <v>1</v>
      </c>
      <c r="O766">
        <v>0</v>
      </c>
      <c r="P766">
        <v>0</v>
      </c>
      <c r="Q766">
        <v>0</v>
      </c>
      <c r="R766">
        <v>0</v>
      </c>
      <c r="S766">
        <v>0</v>
      </c>
      <c r="T766">
        <v>0</v>
      </c>
      <c r="U766">
        <v>0</v>
      </c>
      <c r="V766" t="s">
        <v>2620</v>
      </c>
      <c r="W766">
        <v>0</v>
      </c>
      <c r="X766">
        <v>0</v>
      </c>
      <c r="Y766">
        <v>0</v>
      </c>
      <c r="Z766">
        <v>0</v>
      </c>
      <c r="AA766">
        <v>0</v>
      </c>
    </row>
    <row r="767" spans="1:27">
      <c r="A767">
        <v>16</v>
      </c>
      <c r="B767" t="s">
        <v>895</v>
      </c>
      <c r="C767" s="586">
        <v>46225</v>
      </c>
      <c r="D767" t="s">
        <v>141</v>
      </c>
      <c r="E767" t="s">
        <v>1109</v>
      </c>
      <c r="F767">
        <v>0</v>
      </c>
      <c r="G767" t="s">
        <v>1110</v>
      </c>
      <c r="H767" t="s">
        <v>258</v>
      </c>
      <c r="I767">
        <v>0</v>
      </c>
      <c r="J767">
        <v>0</v>
      </c>
      <c r="M767" t="s">
        <v>1946</v>
      </c>
      <c r="N767">
        <v>1</v>
      </c>
      <c r="O767">
        <v>0</v>
      </c>
      <c r="P767">
        <v>0</v>
      </c>
      <c r="Q767">
        <v>0</v>
      </c>
      <c r="R767">
        <v>0</v>
      </c>
      <c r="S767">
        <v>0</v>
      </c>
      <c r="T767">
        <v>0</v>
      </c>
      <c r="U767">
        <v>0</v>
      </c>
      <c r="V767" t="s">
        <v>2621</v>
      </c>
      <c r="W767">
        <v>0</v>
      </c>
      <c r="X767">
        <v>0</v>
      </c>
      <c r="Y767">
        <v>0</v>
      </c>
      <c r="Z767">
        <v>0</v>
      </c>
      <c r="AA767">
        <v>0</v>
      </c>
    </row>
    <row r="768" spans="1:27">
      <c r="A768">
        <v>34</v>
      </c>
      <c r="B768" t="s">
        <v>363</v>
      </c>
      <c r="C768" s="586">
        <v>46225</v>
      </c>
      <c r="D768" t="s">
        <v>141</v>
      </c>
      <c r="E768" t="s">
        <v>1105</v>
      </c>
      <c r="F768">
        <v>0</v>
      </c>
      <c r="G768" t="s">
        <v>1106</v>
      </c>
      <c r="H768" t="s">
        <v>17</v>
      </c>
      <c r="I768">
        <v>0</v>
      </c>
      <c r="J768">
        <v>0</v>
      </c>
      <c r="M768" t="s">
        <v>425</v>
      </c>
      <c r="N768">
        <v>1</v>
      </c>
      <c r="O768">
        <v>0</v>
      </c>
      <c r="P768">
        <v>0</v>
      </c>
      <c r="Q768">
        <v>0</v>
      </c>
      <c r="R768">
        <v>0</v>
      </c>
      <c r="S768">
        <v>0</v>
      </c>
      <c r="T768">
        <v>0</v>
      </c>
      <c r="U768">
        <v>0</v>
      </c>
      <c r="V768" t="s">
        <v>2622</v>
      </c>
      <c r="W768">
        <v>0</v>
      </c>
      <c r="X768">
        <v>0</v>
      </c>
      <c r="Y768">
        <v>0</v>
      </c>
      <c r="Z768">
        <v>0</v>
      </c>
      <c r="AA768">
        <v>0</v>
      </c>
    </row>
    <row r="769" spans="1:27">
      <c r="A769">
        <v>34</v>
      </c>
      <c r="B769" t="s">
        <v>363</v>
      </c>
      <c r="C769" s="586">
        <v>46225</v>
      </c>
      <c r="D769" t="s">
        <v>141</v>
      </c>
      <c r="E769" t="s">
        <v>1109</v>
      </c>
      <c r="F769">
        <v>0</v>
      </c>
      <c r="G769" t="s">
        <v>1110</v>
      </c>
      <c r="H769" t="s">
        <v>258</v>
      </c>
      <c r="I769">
        <v>0</v>
      </c>
      <c r="J769">
        <v>0</v>
      </c>
      <c r="M769" t="s">
        <v>1946</v>
      </c>
      <c r="N769">
        <v>1</v>
      </c>
      <c r="O769">
        <v>0</v>
      </c>
      <c r="P769">
        <v>0</v>
      </c>
      <c r="Q769">
        <v>0</v>
      </c>
      <c r="R769">
        <v>0</v>
      </c>
      <c r="S769">
        <v>0</v>
      </c>
      <c r="T769">
        <v>0</v>
      </c>
      <c r="U769">
        <v>0</v>
      </c>
      <c r="V769" t="s">
        <v>2623</v>
      </c>
      <c r="W769">
        <v>0</v>
      </c>
      <c r="X769">
        <v>0</v>
      </c>
      <c r="Y769">
        <v>0</v>
      </c>
      <c r="Z769">
        <v>0</v>
      </c>
      <c r="AA769">
        <v>0</v>
      </c>
    </row>
    <row r="770" spans="1:27">
      <c r="A770">
        <v>1</v>
      </c>
      <c r="B770" t="s">
        <v>490</v>
      </c>
      <c r="C770" s="586">
        <v>46225</v>
      </c>
      <c r="D770" t="s">
        <v>305</v>
      </c>
      <c r="E770" t="s">
        <v>1149</v>
      </c>
      <c r="F770">
        <v>5</v>
      </c>
      <c r="G770" t="s">
        <v>9</v>
      </c>
      <c r="H770" t="s">
        <v>238</v>
      </c>
      <c r="I770">
        <v>320</v>
      </c>
      <c r="J770">
        <v>1</v>
      </c>
      <c r="M770" t="s">
        <v>1979</v>
      </c>
      <c r="N770">
        <v>1</v>
      </c>
      <c r="O770">
        <v>0</v>
      </c>
      <c r="P770">
        <v>0</v>
      </c>
      <c r="Q770">
        <v>0</v>
      </c>
      <c r="R770">
        <v>0</v>
      </c>
      <c r="S770">
        <v>5</v>
      </c>
      <c r="T770">
        <v>1600</v>
      </c>
      <c r="U770">
        <v>1600</v>
      </c>
      <c r="V770" t="s">
        <v>2954</v>
      </c>
      <c r="W770">
        <v>5</v>
      </c>
      <c r="X770">
        <v>0</v>
      </c>
      <c r="Y770">
        <v>320</v>
      </c>
      <c r="Z770">
        <v>0</v>
      </c>
      <c r="AA770">
        <v>0</v>
      </c>
    </row>
    <row r="771" spans="1:27">
      <c r="A771">
        <v>1</v>
      </c>
      <c r="B771" t="s">
        <v>490</v>
      </c>
      <c r="C771" s="586">
        <v>46225</v>
      </c>
      <c r="D771" t="s">
        <v>305</v>
      </c>
      <c r="E771" t="s">
        <v>1105</v>
      </c>
      <c r="F771">
        <v>5</v>
      </c>
      <c r="G771" t="s">
        <v>1106</v>
      </c>
      <c r="H771" t="s">
        <v>17</v>
      </c>
      <c r="I771">
        <v>0</v>
      </c>
      <c r="J771">
        <v>0</v>
      </c>
      <c r="M771" t="s">
        <v>425</v>
      </c>
      <c r="N771">
        <v>1</v>
      </c>
      <c r="O771">
        <v>0</v>
      </c>
      <c r="P771">
        <v>0</v>
      </c>
      <c r="Q771">
        <v>0</v>
      </c>
      <c r="R771">
        <v>0</v>
      </c>
      <c r="S771">
        <v>5</v>
      </c>
      <c r="T771">
        <v>0</v>
      </c>
      <c r="U771">
        <v>0</v>
      </c>
      <c r="V771" t="s">
        <v>2624</v>
      </c>
      <c r="W771">
        <v>5</v>
      </c>
      <c r="X771">
        <v>0</v>
      </c>
      <c r="Y771">
        <v>0</v>
      </c>
      <c r="Z771">
        <v>0</v>
      </c>
      <c r="AA771">
        <v>0</v>
      </c>
    </row>
    <row r="772" spans="1:27">
      <c r="A772">
        <v>1</v>
      </c>
      <c r="B772" t="s">
        <v>490</v>
      </c>
      <c r="C772" s="586">
        <v>46225</v>
      </c>
      <c r="D772" t="s">
        <v>305</v>
      </c>
      <c r="E772" t="s">
        <v>1109</v>
      </c>
      <c r="F772">
        <v>1600</v>
      </c>
      <c r="G772" t="s">
        <v>1110</v>
      </c>
      <c r="H772" t="s">
        <v>258</v>
      </c>
      <c r="I772">
        <v>0</v>
      </c>
      <c r="J772">
        <v>0</v>
      </c>
      <c r="M772" t="s">
        <v>1946</v>
      </c>
      <c r="N772">
        <v>1</v>
      </c>
      <c r="O772">
        <v>0</v>
      </c>
      <c r="P772">
        <v>0</v>
      </c>
      <c r="Q772">
        <v>0</v>
      </c>
      <c r="R772">
        <v>0</v>
      </c>
      <c r="S772">
        <v>1600</v>
      </c>
      <c r="T772">
        <v>0</v>
      </c>
      <c r="U772">
        <v>0</v>
      </c>
      <c r="V772" t="s">
        <v>2625</v>
      </c>
      <c r="W772">
        <v>1600</v>
      </c>
      <c r="X772">
        <v>0</v>
      </c>
      <c r="Y772">
        <v>0</v>
      </c>
      <c r="Z772">
        <v>0</v>
      </c>
      <c r="AA772">
        <v>0</v>
      </c>
    </row>
    <row r="773" spans="1:27">
      <c r="A773">
        <v>2</v>
      </c>
      <c r="B773" t="s">
        <v>170</v>
      </c>
      <c r="C773" s="586">
        <v>46225</v>
      </c>
      <c r="D773" t="s">
        <v>305</v>
      </c>
      <c r="E773" t="s">
        <v>1105</v>
      </c>
      <c r="F773">
        <v>0</v>
      </c>
      <c r="G773" t="s">
        <v>1106</v>
      </c>
      <c r="H773" t="s">
        <v>17</v>
      </c>
      <c r="I773">
        <v>0</v>
      </c>
      <c r="J773">
        <v>0</v>
      </c>
      <c r="M773" t="s">
        <v>425</v>
      </c>
      <c r="N773">
        <v>1</v>
      </c>
      <c r="O773">
        <v>0</v>
      </c>
      <c r="P773">
        <v>0</v>
      </c>
      <c r="Q773">
        <v>0</v>
      </c>
      <c r="R773">
        <v>0</v>
      </c>
      <c r="S773">
        <v>0</v>
      </c>
      <c r="T773">
        <v>0</v>
      </c>
      <c r="U773">
        <v>0</v>
      </c>
      <c r="V773" t="s">
        <v>2626</v>
      </c>
      <c r="W773">
        <v>0</v>
      </c>
      <c r="X773">
        <v>0</v>
      </c>
      <c r="Y773">
        <v>0</v>
      </c>
      <c r="Z773">
        <v>0</v>
      </c>
      <c r="AA773">
        <v>0</v>
      </c>
    </row>
    <row r="774" spans="1:27">
      <c r="A774">
        <v>2</v>
      </c>
      <c r="B774" t="s">
        <v>170</v>
      </c>
      <c r="C774" s="586">
        <v>46225</v>
      </c>
      <c r="D774" t="s">
        <v>305</v>
      </c>
      <c r="E774" t="s">
        <v>1109</v>
      </c>
      <c r="F774">
        <v>0</v>
      </c>
      <c r="G774" t="s">
        <v>1110</v>
      </c>
      <c r="H774" t="s">
        <v>258</v>
      </c>
      <c r="I774">
        <v>0</v>
      </c>
      <c r="J774">
        <v>0</v>
      </c>
      <c r="M774" t="s">
        <v>1946</v>
      </c>
      <c r="N774">
        <v>1</v>
      </c>
      <c r="O774">
        <v>0</v>
      </c>
      <c r="P774">
        <v>0</v>
      </c>
      <c r="Q774">
        <v>0</v>
      </c>
      <c r="R774">
        <v>0</v>
      </c>
      <c r="S774">
        <v>0</v>
      </c>
      <c r="T774">
        <v>0</v>
      </c>
      <c r="U774">
        <v>0</v>
      </c>
      <c r="V774" t="s">
        <v>2627</v>
      </c>
      <c r="W774">
        <v>0</v>
      </c>
      <c r="X774">
        <v>0</v>
      </c>
      <c r="Y774">
        <v>0</v>
      </c>
      <c r="Z774">
        <v>0</v>
      </c>
      <c r="AA774">
        <v>0</v>
      </c>
    </row>
    <row r="775" spans="1:27">
      <c r="A775">
        <v>3</v>
      </c>
      <c r="B775" t="s">
        <v>185</v>
      </c>
      <c r="C775" s="586">
        <v>46225</v>
      </c>
      <c r="D775" t="s">
        <v>305</v>
      </c>
      <c r="E775" t="s">
        <v>1113</v>
      </c>
      <c r="F775">
        <v>7</v>
      </c>
      <c r="G775" t="s">
        <v>94</v>
      </c>
      <c r="H775" t="s">
        <v>86</v>
      </c>
      <c r="I775">
        <v>666</v>
      </c>
      <c r="J775">
        <v>12</v>
      </c>
      <c r="M775" t="s">
        <v>1943</v>
      </c>
      <c r="N775">
        <v>1</v>
      </c>
      <c r="O775">
        <v>0</v>
      </c>
      <c r="P775">
        <v>0</v>
      </c>
      <c r="Q775">
        <v>0</v>
      </c>
      <c r="R775">
        <v>0</v>
      </c>
      <c r="S775">
        <v>7</v>
      </c>
      <c r="T775">
        <v>4662</v>
      </c>
      <c r="U775">
        <v>4662</v>
      </c>
      <c r="V775" t="s">
        <v>2955</v>
      </c>
      <c r="W775">
        <v>7</v>
      </c>
      <c r="X775">
        <v>0</v>
      </c>
      <c r="Y775">
        <v>666</v>
      </c>
      <c r="Z775">
        <v>0</v>
      </c>
      <c r="AA775">
        <v>0</v>
      </c>
    </row>
    <row r="776" spans="1:27">
      <c r="A776">
        <v>3</v>
      </c>
      <c r="B776" t="s">
        <v>185</v>
      </c>
      <c r="C776" s="586">
        <v>46225</v>
      </c>
      <c r="D776" t="s">
        <v>305</v>
      </c>
      <c r="E776" t="s">
        <v>1313</v>
      </c>
      <c r="F776">
        <v>2</v>
      </c>
      <c r="G776" t="s">
        <v>6</v>
      </c>
      <c r="H776" t="s">
        <v>86</v>
      </c>
      <c r="I776">
        <v>611.40000000000009</v>
      </c>
      <c r="J776">
        <v>12</v>
      </c>
      <c r="M776" t="s">
        <v>2078</v>
      </c>
      <c r="N776">
        <v>1</v>
      </c>
      <c r="O776">
        <v>0</v>
      </c>
      <c r="P776">
        <v>0</v>
      </c>
      <c r="Q776">
        <v>0</v>
      </c>
      <c r="R776">
        <v>0</v>
      </c>
      <c r="S776">
        <v>2</v>
      </c>
      <c r="T776">
        <v>1222.8000000000002</v>
      </c>
      <c r="U776">
        <v>1222.8000000000002</v>
      </c>
      <c r="V776" t="s">
        <v>2956</v>
      </c>
      <c r="W776">
        <v>2</v>
      </c>
      <c r="X776">
        <v>0</v>
      </c>
      <c r="Y776">
        <v>611.40000000000009</v>
      </c>
      <c r="Z776">
        <v>0</v>
      </c>
      <c r="AA776">
        <v>0</v>
      </c>
    </row>
    <row r="777" spans="1:27">
      <c r="A777">
        <v>3</v>
      </c>
      <c r="B777" t="s">
        <v>185</v>
      </c>
      <c r="C777" s="586">
        <v>46225</v>
      </c>
      <c r="D777" t="s">
        <v>305</v>
      </c>
      <c r="E777" t="s">
        <v>1105</v>
      </c>
      <c r="F777">
        <v>0</v>
      </c>
      <c r="G777" t="s">
        <v>1106</v>
      </c>
      <c r="H777" t="s">
        <v>17</v>
      </c>
      <c r="I777">
        <v>0</v>
      </c>
      <c r="J777">
        <v>0</v>
      </c>
      <c r="M777" t="s">
        <v>425</v>
      </c>
      <c r="N777">
        <v>1</v>
      </c>
      <c r="O777">
        <v>0</v>
      </c>
      <c r="P777">
        <v>0</v>
      </c>
      <c r="Q777">
        <v>0</v>
      </c>
      <c r="R777">
        <v>0</v>
      </c>
      <c r="S777">
        <v>0</v>
      </c>
      <c r="T777">
        <v>0</v>
      </c>
      <c r="U777">
        <v>0</v>
      </c>
      <c r="V777" t="s">
        <v>2628</v>
      </c>
      <c r="W777">
        <v>0</v>
      </c>
      <c r="X777">
        <v>0</v>
      </c>
      <c r="Y777">
        <v>0</v>
      </c>
      <c r="Z777">
        <v>0</v>
      </c>
      <c r="AA777">
        <v>0</v>
      </c>
    </row>
    <row r="778" spans="1:27">
      <c r="A778">
        <v>3</v>
      </c>
      <c r="B778" t="s">
        <v>185</v>
      </c>
      <c r="C778" s="586">
        <v>46225</v>
      </c>
      <c r="D778" t="s">
        <v>305</v>
      </c>
      <c r="E778" t="s">
        <v>1109</v>
      </c>
      <c r="F778">
        <v>5884.8</v>
      </c>
      <c r="G778" t="s">
        <v>1110</v>
      </c>
      <c r="H778" t="s">
        <v>258</v>
      </c>
      <c r="I778">
        <v>0</v>
      </c>
      <c r="J778">
        <v>0</v>
      </c>
      <c r="M778" t="s">
        <v>1946</v>
      </c>
      <c r="N778">
        <v>1</v>
      </c>
      <c r="O778">
        <v>0</v>
      </c>
      <c r="P778">
        <v>0</v>
      </c>
      <c r="Q778">
        <v>0</v>
      </c>
      <c r="R778">
        <v>0</v>
      </c>
      <c r="S778">
        <v>5884.8</v>
      </c>
      <c r="T778">
        <v>0</v>
      </c>
      <c r="U778">
        <v>0</v>
      </c>
      <c r="V778" t="s">
        <v>2629</v>
      </c>
      <c r="W778">
        <v>5884.8</v>
      </c>
      <c r="X778">
        <v>0</v>
      </c>
      <c r="Y778">
        <v>0</v>
      </c>
      <c r="Z778">
        <v>0</v>
      </c>
      <c r="AA778">
        <v>0</v>
      </c>
    </row>
    <row r="779" spans="1:27">
      <c r="A779">
        <v>4</v>
      </c>
      <c r="B779" t="s">
        <v>897</v>
      </c>
      <c r="C779" s="586">
        <v>46225</v>
      </c>
      <c r="D779" t="s">
        <v>305</v>
      </c>
      <c r="E779" t="s">
        <v>1105</v>
      </c>
      <c r="F779">
        <v>0</v>
      </c>
      <c r="G779" t="s">
        <v>1106</v>
      </c>
      <c r="H779" t="s">
        <v>17</v>
      </c>
      <c r="I779">
        <v>0</v>
      </c>
      <c r="J779">
        <v>0</v>
      </c>
      <c r="M779" t="s">
        <v>425</v>
      </c>
      <c r="N779">
        <v>1</v>
      </c>
      <c r="O779">
        <v>0</v>
      </c>
      <c r="P779">
        <v>0</v>
      </c>
      <c r="Q779">
        <v>0</v>
      </c>
      <c r="R779">
        <v>0</v>
      </c>
      <c r="S779">
        <v>0</v>
      </c>
      <c r="T779">
        <v>0</v>
      </c>
      <c r="U779">
        <v>0</v>
      </c>
      <c r="V779" t="s">
        <v>2630</v>
      </c>
      <c r="W779">
        <v>0</v>
      </c>
      <c r="X779">
        <v>0</v>
      </c>
      <c r="Y779">
        <v>0</v>
      </c>
      <c r="Z779">
        <v>0</v>
      </c>
      <c r="AA779">
        <v>0</v>
      </c>
    </row>
    <row r="780" spans="1:27">
      <c r="A780">
        <v>4</v>
      </c>
      <c r="B780" t="s">
        <v>897</v>
      </c>
      <c r="C780" s="586">
        <v>46225</v>
      </c>
      <c r="D780" t="s">
        <v>305</v>
      </c>
      <c r="E780" t="s">
        <v>1109</v>
      </c>
      <c r="F780">
        <v>0</v>
      </c>
      <c r="G780" t="s">
        <v>1110</v>
      </c>
      <c r="H780" t="s">
        <v>258</v>
      </c>
      <c r="I780">
        <v>0</v>
      </c>
      <c r="J780">
        <v>0</v>
      </c>
      <c r="M780" t="s">
        <v>1946</v>
      </c>
      <c r="N780">
        <v>1</v>
      </c>
      <c r="O780">
        <v>0</v>
      </c>
      <c r="P780">
        <v>0</v>
      </c>
      <c r="Q780">
        <v>0</v>
      </c>
      <c r="R780">
        <v>0</v>
      </c>
      <c r="S780">
        <v>0</v>
      </c>
      <c r="T780">
        <v>0</v>
      </c>
      <c r="U780">
        <v>0</v>
      </c>
      <c r="V780" t="s">
        <v>2631</v>
      </c>
      <c r="W780">
        <v>0</v>
      </c>
      <c r="X780">
        <v>0</v>
      </c>
      <c r="Y780">
        <v>0</v>
      </c>
      <c r="Z780">
        <v>0</v>
      </c>
      <c r="AA780">
        <v>0</v>
      </c>
    </row>
    <row r="781" spans="1:27">
      <c r="A781">
        <v>5</v>
      </c>
      <c r="B781" t="s">
        <v>191</v>
      </c>
      <c r="C781" s="586">
        <v>46225</v>
      </c>
      <c r="D781" t="s">
        <v>305</v>
      </c>
      <c r="E781" t="s">
        <v>1105</v>
      </c>
      <c r="F781">
        <v>0</v>
      </c>
      <c r="G781" t="s">
        <v>1106</v>
      </c>
      <c r="H781" t="s">
        <v>17</v>
      </c>
      <c r="I781">
        <v>0</v>
      </c>
      <c r="J781">
        <v>0</v>
      </c>
      <c r="M781" t="s">
        <v>425</v>
      </c>
      <c r="N781">
        <v>1</v>
      </c>
      <c r="O781">
        <v>0</v>
      </c>
      <c r="P781">
        <v>0</v>
      </c>
      <c r="Q781">
        <v>0</v>
      </c>
      <c r="R781">
        <v>0</v>
      </c>
      <c r="S781">
        <v>0</v>
      </c>
      <c r="T781">
        <v>0</v>
      </c>
      <c r="U781">
        <v>0</v>
      </c>
      <c r="V781" t="s">
        <v>2632</v>
      </c>
      <c r="W781">
        <v>0</v>
      </c>
      <c r="X781">
        <v>0</v>
      </c>
      <c r="Y781">
        <v>0</v>
      </c>
      <c r="Z781">
        <v>0</v>
      </c>
      <c r="AA781">
        <v>0</v>
      </c>
    </row>
    <row r="782" spans="1:27">
      <c r="A782">
        <v>5</v>
      </c>
      <c r="B782" t="s">
        <v>191</v>
      </c>
      <c r="C782" s="586">
        <v>46225</v>
      </c>
      <c r="D782" t="s">
        <v>305</v>
      </c>
      <c r="E782" t="s">
        <v>1109</v>
      </c>
      <c r="F782">
        <v>0</v>
      </c>
      <c r="G782" t="s">
        <v>1110</v>
      </c>
      <c r="H782" t="s">
        <v>258</v>
      </c>
      <c r="I782">
        <v>0</v>
      </c>
      <c r="J782">
        <v>0</v>
      </c>
      <c r="M782" t="s">
        <v>1946</v>
      </c>
      <c r="N782">
        <v>1</v>
      </c>
      <c r="O782">
        <v>0</v>
      </c>
      <c r="P782">
        <v>0</v>
      </c>
      <c r="Q782">
        <v>0</v>
      </c>
      <c r="R782">
        <v>0</v>
      </c>
      <c r="S782">
        <v>0</v>
      </c>
      <c r="T782">
        <v>0</v>
      </c>
      <c r="U782">
        <v>0</v>
      </c>
      <c r="V782" t="s">
        <v>2633</v>
      </c>
      <c r="W782">
        <v>0</v>
      </c>
      <c r="X782">
        <v>0</v>
      </c>
      <c r="Y782">
        <v>0</v>
      </c>
      <c r="Z782">
        <v>0</v>
      </c>
      <c r="AA782">
        <v>0</v>
      </c>
    </row>
    <row r="783" spans="1:27">
      <c r="A783">
        <v>6</v>
      </c>
      <c r="B783" t="s">
        <v>216</v>
      </c>
      <c r="C783" s="586">
        <v>46225</v>
      </c>
      <c r="D783" t="s">
        <v>305</v>
      </c>
      <c r="E783" t="s">
        <v>1105</v>
      </c>
      <c r="F783">
        <v>0</v>
      </c>
      <c r="G783" t="s">
        <v>1106</v>
      </c>
      <c r="H783" t="s">
        <v>17</v>
      </c>
      <c r="I783">
        <v>0</v>
      </c>
      <c r="J783">
        <v>0</v>
      </c>
      <c r="M783" t="s">
        <v>425</v>
      </c>
      <c r="N783">
        <v>1</v>
      </c>
      <c r="O783">
        <v>0</v>
      </c>
      <c r="P783">
        <v>0</v>
      </c>
      <c r="Q783">
        <v>0</v>
      </c>
      <c r="R783">
        <v>0</v>
      </c>
      <c r="S783">
        <v>0</v>
      </c>
      <c r="T783">
        <v>0</v>
      </c>
      <c r="U783">
        <v>0</v>
      </c>
      <c r="V783" t="s">
        <v>2634</v>
      </c>
      <c r="W783">
        <v>0</v>
      </c>
      <c r="X783">
        <v>0</v>
      </c>
      <c r="Y783">
        <v>0</v>
      </c>
      <c r="Z783">
        <v>0</v>
      </c>
      <c r="AA783">
        <v>0</v>
      </c>
    </row>
    <row r="784" spans="1:27">
      <c r="A784">
        <v>6</v>
      </c>
      <c r="B784" t="s">
        <v>216</v>
      </c>
      <c r="C784" s="586">
        <v>46225</v>
      </c>
      <c r="D784" t="s">
        <v>305</v>
      </c>
      <c r="E784" t="s">
        <v>1109</v>
      </c>
      <c r="F784">
        <v>0</v>
      </c>
      <c r="G784" t="s">
        <v>1110</v>
      </c>
      <c r="H784" t="s">
        <v>258</v>
      </c>
      <c r="I784">
        <v>0</v>
      </c>
      <c r="J784">
        <v>0</v>
      </c>
      <c r="M784" t="s">
        <v>1946</v>
      </c>
      <c r="N784">
        <v>1</v>
      </c>
      <c r="O784">
        <v>0</v>
      </c>
      <c r="P784">
        <v>0</v>
      </c>
      <c r="Q784">
        <v>0</v>
      </c>
      <c r="R784">
        <v>0</v>
      </c>
      <c r="S784">
        <v>0</v>
      </c>
      <c r="T784">
        <v>0</v>
      </c>
      <c r="U784">
        <v>0</v>
      </c>
      <c r="V784" t="s">
        <v>2635</v>
      </c>
      <c r="W784">
        <v>0</v>
      </c>
      <c r="X784">
        <v>0</v>
      </c>
      <c r="Y784">
        <v>0</v>
      </c>
      <c r="Z784">
        <v>0</v>
      </c>
      <c r="AA784">
        <v>0</v>
      </c>
    </row>
    <row r="785" spans="1:27">
      <c r="A785">
        <v>7</v>
      </c>
      <c r="B785" t="s">
        <v>332</v>
      </c>
      <c r="C785" s="586">
        <v>46225</v>
      </c>
      <c r="D785" t="s">
        <v>305</v>
      </c>
      <c r="E785" t="s">
        <v>1105</v>
      </c>
      <c r="F785">
        <v>0</v>
      </c>
      <c r="G785" t="s">
        <v>1106</v>
      </c>
      <c r="H785" t="s">
        <v>17</v>
      </c>
      <c r="I785">
        <v>0</v>
      </c>
      <c r="J785">
        <v>0</v>
      </c>
      <c r="M785" t="s">
        <v>425</v>
      </c>
      <c r="N785">
        <v>1</v>
      </c>
      <c r="O785">
        <v>0</v>
      </c>
      <c r="P785">
        <v>0</v>
      </c>
      <c r="Q785">
        <v>0</v>
      </c>
      <c r="R785">
        <v>0</v>
      </c>
      <c r="S785">
        <v>0</v>
      </c>
      <c r="T785">
        <v>0</v>
      </c>
      <c r="U785">
        <v>0</v>
      </c>
      <c r="V785" t="s">
        <v>2636</v>
      </c>
      <c r="W785">
        <v>0</v>
      </c>
      <c r="X785">
        <v>0</v>
      </c>
      <c r="Y785">
        <v>0</v>
      </c>
      <c r="Z785">
        <v>0</v>
      </c>
      <c r="AA785">
        <v>0</v>
      </c>
    </row>
    <row r="786" spans="1:27">
      <c r="A786">
        <v>7</v>
      </c>
      <c r="B786" t="s">
        <v>332</v>
      </c>
      <c r="C786" s="586">
        <v>46225</v>
      </c>
      <c r="D786" t="s">
        <v>305</v>
      </c>
      <c r="E786" t="s">
        <v>1109</v>
      </c>
      <c r="F786">
        <v>0</v>
      </c>
      <c r="G786" t="s">
        <v>1110</v>
      </c>
      <c r="H786" t="s">
        <v>258</v>
      </c>
      <c r="I786">
        <v>0</v>
      </c>
      <c r="J786">
        <v>0</v>
      </c>
      <c r="M786" t="s">
        <v>1946</v>
      </c>
      <c r="N786">
        <v>1</v>
      </c>
      <c r="O786">
        <v>0</v>
      </c>
      <c r="P786">
        <v>0</v>
      </c>
      <c r="Q786">
        <v>0</v>
      </c>
      <c r="R786">
        <v>0</v>
      </c>
      <c r="S786">
        <v>0</v>
      </c>
      <c r="T786">
        <v>0</v>
      </c>
      <c r="U786">
        <v>0</v>
      </c>
      <c r="V786" t="s">
        <v>2637</v>
      </c>
      <c r="W786">
        <v>0</v>
      </c>
      <c r="X786">
        <v>0</v>
      </c>
      <c r="Y786">
        <v>0</v>
      </c>
      <c r="Z786">
        <v>0</v>
      </c>
      <c r="AA786">
        <v>0</v>
      </c>
    </row>
    <row r="787" spans="1:27">
      <c r="A787">
        <v>20</v>
      </c>
      <c r="B787" t="s">
        <v>516</v>
      </c>
      <c r="C787" s="586">
        <v>46225</v>
      </c>
      <c r="D787" t="s">
        <v>305</v>
      </c>
      <c r="E787" t="s">
        <v>1105</v>
      </c>
      <c r="F787">
        <v>0</v>
      </c>
      <c r="G787" t="s">
        <v>1106</v>
      </c>
      <c r="H787" t="s">
        <v>17</v>
      </c>
      <c r="I787">
        <v>0</v>
      </c>
      <c r="J787">
        <v>0</v>
      </c>
      <c r="M787" t="s">
        <v>425</v>
      </c>
      <c r="N787">
        <v>1</v>
      </c>
      <c r="O787">
        <v>0</v>
      </c>
      <c r="P787">
        <v>0</v>
      </c>
      <c r="Q787">
        <v>0</v>
      </c>
      <c r="R787">
        <v>0</v>
      </c>
      <c r="S787">
        <v>0</v>
      </c>
      <c r="T787">
        <v>0</v>
      </c>
      <c r="U787">
        <v>0</v>
      </c>
      <c r="V787" t="s">
        <v>2638</v>
      </c>
      <c r="W787">
        <v>0</v>
      </c>
      <c r="X787">
        <v>0</v>
      </c>
      <c r="Y787">
        <v>0</v>
      </c>
      <c r="Z787">
        <v>0</v>
      </c>
      <c r="AA787">
        <v>0</v>
      </c>
    </row>
    <row r="788" spans="1:27">
      <c r="A788">
        <v>20</v>
      </c>
      <c r="B788" t="s">
        <v>516</v>
      </c>
      <c r="C788" s="586">
        <v>46225</v>
      </c>
      <c r="D788" t="s">
        <v>305</v>
      </c>
      <c r="E788" t="s">
        <v>1109</v>
      </c>
      <c r="F788">
        <v>0</v>
      </c>
      <c r="G788" t="s">
        <v>1110</v>
      </c>
      <c r="H788" t="s">
        <v>258</v>
      </c>
      <c r="I788">
        <v>0</v>
      </c>
      <c r="J788">
        <v>0</v>
      </c>
      <c r="M788" t="s">
        <v>1946</v>
      </c>
      <c r="N788">
        <v>1</v>
      </c>
      <c r="O788">
        <v>0</v>
      </c>
      <c r="P788">
        <v>0</v>
      </c>
      <c r="Q788">
        <v>0</v>
      </c>
      <c r="R788">
        <v>0</v>
      </c>
      <c r="S788">
        <v>0</v>
      </c>
      <c r="T788">
        <v>0</v>
      </c>
      <c r="U788">
        <v>0</v>
      </c>
      <c r="V788" t="s">
        <v>2639</v>
      </c>
      <c r="W788">
        <v>0</v>
      </c>
      <c r="X788">
        <v>0</v>
      </c>
      <c r="Y788">
        <v>0</v>
      </c>
      <c r="Z788">
        <v>0</v>
      </c>
      <c r="AA788">
        <v>0</v>
      </c>
    </row>
    <row r="789" spans="1:27">
      <c r="A789">
        <v>63</v>
      </c>
      <c r="B789" t="s">
        <v>896</v>
      </c>
      <c r="C789" s="586">
        <v>46225</v>
      </c>
      <c r="D789" t="s">
        <v>305</v>
      </c>
      <c r="E789" t="s">
        <v>1262</v>
      </c>
      <c r="F789">
        <v>0</v>
      </c>
      <c r="G789" t="s">
        <v>9</v>
      </c>
      <c r="H789" t="s">
        <v>215</v>
      </c>
      <c r="I789">
        <v>0</v>
      </c>
      <c r="J789">
        <v>0.08</v>
      </c>
      <c r="M789" t="s">
        <v>2073</v>
      </c>
      <c r="N789">
        <v>1</v>
      </c>
      <c r="O789">
        <v>0</v>
      </c>
      <c r="P789">
        <v>0</v>
      </c>
      <c r="Q789">
        <v>0</v>
      </c>
      <c r="R789">
        <v>0</v>
      </c>
      <c r="S789">
        <v>0</v>
      </c>
      <c r="T789">
        <v>0</v>
      </c>
      <c r="U789">
        <v>0</v>
      </c>
      <c r="V789" t="s">
        <v>2640</v>
      </c>
      <c r="W789">
        <v>0</v>
      </c>
      <c r="X789">
        <v>0</v>
      </c>
      <c r="Y789">
        <v>0</v>
      </c>
      <c r="Z789">
        <v>0</v>
      </c>
      <c r="AA789">
        <v>0</v>
      </c>
    </row>
    <row r="790" spans="1:27">
      <c r="A790">
        <v>63</v>
      </c>
      <c r="B790" t="s">
        <v>896</v>
      </c>
      <c r="C790" s="586">
        <v>46225</v>
      </c>
      <c r="D790" t="s">
        <v>305</v>
      </c>
      <c r="E790" t="s">
        <v>1105</v>
      </c>
      <c r="F790">
        <v>0</v>
      </c>
      <c r="G790" t="s">
        <v>1106</v>
      </c>
      <c r="H790" t="s">
        <v>17</v>
      </c>
      <c r="I790">
        <v>0</v>
      </c>
      <c r="J790">
        <v>0</v>
      </c>
      <c r="M790" t="s">
        <v>425</v>
      </c>
      <c r="N790">
        <v>1</v>
      </c>
      <c r="O790">
        <v>0</v>
      </c>
      <c r="P790">
        <v>0</v>
      </c>
      <c r="Q790">
        <v>0</v>
      </c>
      <c r="R790">
        <v>0</v>
      </c>
      <c r="S790">
        <v>0</v>
      </c>
      <c r="T790">
        <v>0</v>
      </c>
      <c r="U790">
        <v>0</v>
      </c>
      <c r="V790" t="s">
        <v>2641</v>
      </c>
      <c r="W790">
        <v>0</v>
      </c>
      <c r="X790">
        <v>0</v>
      </c>
      <c r="Y790">
        <v>0</v>
      </c>
      <c r="Z790">
        <v>0</v>
      </c>
      <c r="AA790">
        <v>0</v>
      </c>
    </row>
    <row r="791" spans="1:27">
      <c r="A791">
        <v>63</v>
      </c>
      <c r="B791" t="s">
        <v>896</v>
      </c>
      <c r="C791" s="586">
        <v>46225</v>
      </c>
      <c r="D791" t="s">
        <v>305</v>
      </c>
      <c r="E791" t="s">
        <v>1109</v>
      </c>
      <c r="F791">
        <v>0</v>
      </c>
      <c r="G791" t="s">
        <v>1110</v>
      </c>
      <c r="H791" t="s">
        <v>258</v>
      </c>
      <c r="I791">
        <v>0</v>
      </c>
      <c r="J791">
        <v>0</v>
      </c>
      <c r="M791" t="s">
        <v>1946</v>
      </c>
      <c r="N791">
        <v>1</v>
      </c>
      <c r="O791">
        <v>0</v>
      </c>
      <c r="P791">
        <v>0</v>
      </c>
      <c r="Q791">
        <v>0</v>
      </c>
      <c r="R791">
        <v>0</v>
      </c>
      <c r="S791">
        <v>0</v>
      </c>
      <c r="T791">
        <v>0</v>
      </c>
      <c r="U791">
        <v>0</v>
      </c>
      <c r="V791" t="s">
        <v>2642</v>
      </c>
      <c r="W791">
        <v>0</v>
      </c>
      <c r="X791">
        <v>0</v>
      </c>
      <c r="Y791">
        <v>0</v>
      </c>
      <c r="Z791">
        <v>0</v>
      </c>
      <c r="AA791">
        <v>0</v>
      </c>
    </row>
    <row r="792" spans="1:27">
      <c r="A792">
        <v>1</v>
      </c>
      <c r="B792" t="s">
        <v>1067</v>
      </c>
      <c r="C792" s="586">
        <v>46225</v>
      </c>
      <c r="D792" t="s">
        <v>139</v>
      </c>
      <c r="E792" t="s">
        <v>1105</v>
      </c>
      <c r="F792">
        <v>0</v>
      </c>
      <c r="G792" t="s">
        <v>1106</v>
      </c>
      <c r="H792" t="s">
        <v>17</v>
      </c>
      <c r="I792">
        <v>0</v>
      </c>
      <c r="J792">
        <v>0</v>
      </c>
      <c r="M792" t="s">
        <v>425</v>
      </c>
      <c r="N792">
        <v>1</v>
      </c>
      <c r="O792">
        <v>0</v>
      </c>
      <c r="P792">
        <v>0</v>
      </c>
      <c r="Q792">
        <v>0</v>
      </c>
      <c r="R792">
        <v>0</v>
      </c>
      <c r="S792">
        <v>0</v>
      </c>
      <c r="T792">
        <v>0</v>
      </c>
      <c r="U792">
        <v>0</v>
      </c>
      <c r="V792" t="s">
        <v>2643</v>
      </c>
      <c r="W792">
        <v>0</v>
      </c>
      <c r="X792">
        <v>0</v>
      </c>
      <c r="Y792">
        <v>0</v>
      </c>
      <c r="Z792">
        <v>0</v>
      </c>
      <c r="AA792">
        <v>0</v>
      </c>
    </row>
    <row r="793" spans="1:27">
      <c r="A793">
        <v>1</v>
      </c>
      <c r="B793" t="s">
        <v>1067</v>
      </c>
      <c r="C793" s="586">
        <v>46225</v>
      </c>
      <c r="D793" t="s">
        <v>139</v>
      </c>
      <c r="E793" t="s">
        <v>1109</v>
      </c>
      <c r="F793">
        <v>0</v>
      </c>
      <c r="G793" t="s">
        <v>1110</v>
      </c>
      <c r="H793" t="s">
        <v>258</v>
      </c>
      <c r="I793">
        <v>0</v>
      </c>
      <c r="J793">
        <v>0</v>
      </c>
      <c r="M793" t="s">
        <v>1946</v>
      </c>
      <c r="N793">
        <v>1</v>
      </c>
      <c r="O793">
        <v>0</v>
      </c>
      <c r="P793">
        <v>0</v>
      </c>
      <c r="Q793">
        <v>0</v>
      </c>
      <c r="R793">
        <v>0</v>
      </c>
      <c r="S793">
        <v>0</v>
      </c>
      <c r="T793">
        <v>0</v>
      </c>
      <c r="U793">
        <v>0</v>
      </c>
      <c r="V793" t="s">
        <v>2644</v>
      </c>
      <c r="W793">
        <v>0</v>
      </c>
      <c r="X793">
        <v>0</v>
      </c>
      <c r="Y793">
        <v>0</v>
      </c>
      <c r="Z793">
        <v>0</v>
      </c>
      <c r="AA793">
        <v>0</v>
      </c>
    </row>
    <row r="794" spans="1:27">
      <c r="A794">
        <v>2</v>
      </c>
      <c r="B794" t="s">
        <v>898</v>
      </c>
      <c r="C794" s="586">
        <v>46225</v>
      </c>
      <c r="D794" t="s">
        <v>139</v>
      </c>
      <c r="E794" t="s">
        <v>1105</v>
      </c>
      <c r="F794">
        <v>0</v>
      </c>
      <c r="G794" t="s">
        <v>1106</v>
      </c>
      <c r="H794" t="s">
        <v>17</v>
      </c>
      <c r="I794">
        <v>0</v>
      </c>
      <c r="J794">
        <v>0</v>
      </c>
      <c r="M794" t="s">
        <v>425</v>
      </c>
      <c r="N794">
        <v>1</v>
      </c>
      <c r="O794">
        <v>0</v>
      </c>
      <c r="P794">
        <v>0</v>
      </c>
      <c r="Q794">
        <v>0</v>
      </c>
      <c r="R794">
        <v>0</v>
      </c>
      <c r="S794">
        <v>0</v>
      </c>
      <c r="T794">
        <v>0</v>
      </c>
      <c r="U794">
        <v>0</v>
      </c>
      <c r="V794" t="s">
        <v>2645</v>
      </c>
      <c r="W794">
        <v>0</v>
      </c>
      <c r="X794">
        <v>0</v>
      </c>
      <c r="Y794">
        <v>0</v>
      </c>
      <c r="Z794">
        <v>0</v>
      </c>
      <c r="AA794">
        <v>0</v>
      </c>
    </row>
    <row r="795" spans="1:27">
      <c r="A795">
        <v>2</v>
      </c>
      <c r="B795" t="s">
        <v>898</v>
      </c>
      <c r="C795" s="586">
        <v>46225</v>
      </c>
      <c r="D795" t="s">
        <v>139</v>
      </c>
      <c r="E795" t="s">
        <v>1109</v>
      </c>
      <c r="F795">
        <v>0</v>
      </c>
      <c r="G795" t="s">
        <v>1110</v>
      </c>
      <c r="H795" t="s">
        <v>258</v>
      </c>
      <c r="I795">
        <v>0</v>
      </c>
      <c r="J795">
        <v>0</v>
      </c>
      <c r="M795" t="s">
        <v>1946</v>
      </c>
      <c r="N795">
        <v>1</v>
      </c>
      <c r="O795">
        <v>0</v>
      </c>
      <c r="P795">
        <v>0</v>
      </c>
      <c r="Q795">
        <v>0</v>
      </c>
      <c r="R795">
        <v>0</v>
      </c>
      <c r="S795">
        <v>0</v>
      </c>
      <c r="T795">
        <v>0</v>
      </c>
      <c r="U795">
        <v>0</v>
      </c>
      <c r="V795" t="s">
        <v>2646</v>
      </c>
      <c r="W795">
        <v>0</v>
      </c>
      <c r="X795">
        <v>0</v>
      </c>
      <c r="Y795">
        <v>0</v>
      </c>
      <c r="Z795">
        <v>0</v>
      </c>
      <c r="AA795">
        <v>0</v>
      </c>
    </row>
    <row r="796" spans="1:27">
      <c r="A796">
        <v>3</v>
      </c>
      <c r="B796" t="s">
        <v>552</v>
      </c>
      <c r="C796" s="586">
        <v>46225</v>
      </c>
      <c r="D796" t="s">
        <v>139</v>
      </c>
      <c r="E796" t="s">
        <v>1105</v>
      </c>
      <c r="F796">
        <v>0</v>
      </c>
      <c r="G796" t="s">
        <v>1106</v>
      </c>
      <c r="H796" t="s">
        <v>17</v>
      </c>
      <c r="I796">
        <v>0</v>
      </c>
      <c r="J796">
        <v>0</v>
      </c>
      <c r="M796" t="s">
        <v>425</v>
      </c>
      <c r="N796">
        <v>1</v>
      </c>
      <c r="O796">
        <v>0</v>
      </c>
      <c r="P796">
        <v>0</v>
      </c>
      <c r="Q796">
        <v>0</v>
      </c>
      <c r="R796">
        <v>0</v>
      </c>
      <c r="S796">
        <v>0</v>
      </c>
      <c r="T796">
        <v>0</v>
      </c>
      <c r="U796">
        <v>0</v>
      </c>
      <c r="V796" t="s">
        <v>2647</v>
      </c>
      <c r="W796">
        <v>0</v>
      </c>
      <c r="X796">
        <v>0</v>
      </c>
      <c r="Y796">
        <v>0</v>
      </c>
      <c r="Z796">
        <v>0</v>
      </c>
      <c r="AA796">
        <v>0</v>
      </c>
    </row>
    <row r="797" spans="1:27">
      <c r="A797">
        <v>3</v>
      </c>
      <c r="B797" t="s">
        <v>552</v>
      </c>
      <c r="C797" s="586">
        <v>46225</v>
      </c>
      <c r="D797" t="s">
        <v>139</v>
      </c>
      <c r="E797" t="s">
        <v>1109</v>
      </c>
      <c r="F797">
        <v>0</v>
      </c>
      <c r="G797" t="s">
        <v>1110</v>
      </c>
      <c r="H797" t="s">
        <v>258</v>
      </c>
      <c r="I797">
        <v>0</v>
      </c>
      <c r="J797">
        <v>0</v>
      </c>
      <c r="M797" t="s">
        <v>1946</v>
      </c>
      <c r="N797">
        <v>1</v>
      </c>
      <c r="O797">
        <v>0</v>
      </c>
      <c r="P797">
        <v>0</v>
      </c>
      <c r="Q797">
        <v>0</v>
      </c>
      <c r="R797">
        <v>0</v>
      </c>
      <c r="S797">
        <v>0</v>
      </c>
      <c r="T797">
        <v>0</v>
      </c>
      <c r="U797">
        <v>0</v>
      </c>
      <c r="V797" t="s">
        <v>2648</v>
      </c>
      <c r="W797">
        <v>0</v>
      </c>
      <c r="X797">
        <v>0</v>
      </c>
      <c r="Y797">
        <v>0</v>
      </c>
      <c r="Z797">
        <v>0</v>
      </c>
      <c r="AA797">
        <v>0</v>
      </c>
    </row>
    <row r="798" spans="1:27">
      <c r="A798">
        <v>16</v>
      </c>
      <c r="B798" t="s">
        <v>155</v>
      </c>
      <c r="C798" s="586">
        <v>46225</v>
      </c>
      <c r="D798" t="s">
        <v>139</v>
      </c>
      <c r="E798" t="s">
        <v>1105</v>
      </c>
      <c r="F798">
        <v>0</v>
      </c>
      <c r="G798" t="s">
        <v>1106</v>
      </c>
      <c r="H798" t="s">
        <v>17</v>
      </c>
      <c r="I798">
        <v>0</v>
      </c>
      <c r="J798">
        <v>0</v>
      </c>
      <c r="M798" t="s">
        <v>425</v>
      </c>
      <c r="N798">
        <v>1</v>
      </c>
      <c r="O798">
        <v>0</v>
      </c>
      <c r="P798">
        <v>0</v>
      </c>
      <c r="Q798">
        <v>0</v>
      </c>
      <c r="R798">
        <v>0</v>
      </c>
      <c r="S798">
        <v>0</v>
      </c>
      <c r="T798">
        <v>0</v>
      </c>
      <c r="U798">
        <v>0</v>
      </c>
      <c r="V798" t="s">
        <v>2649</v>
      </c>
      <c r="W798">
        <v>0</v>
      </c>
      <c r="X798">
        <v>0</v>
      </c>
      <c r="Y798">
        <v>0</v>
      </c>
      <c r="Z798">
        <v>0</v>
      </c>
      <c r="AA798">
        <v>0</v>
      </c>
    </row>
    <row r="799" spans="1:27">
      <c r="A799">
        <v>16</v>
      </c>
      <c r="B799" t="s">
        <v>155</v>
      </c>
      <c r="C799" s="586">
        <v>46225</v>
      </c>
      <c r="D799" t="s">
        <v>139</v>
      </c>
      <c r="E799" t="s">
        <v>1109</v>
      </c>
      <c r="F799">
        <v>0</v>
      </c>
      <c r="G799" t="s">
        <v>1110</v>
      </c>
      <c r="H799" t="s">
        <v>258</v>
      </c>
      <c r="I799">
        <v>0</v>
      </c>
      <c r="J799">
        <v>0</v>
      </c>
      <c r="M799" t="s">
        <v>1946</v>
      </c>
      <c r="N799">
        <v>1</v>
      </c>
      <c r="O799">
        <v>0</v>
      </c>
      <c r="P799">
        <v>0</v>
      </c>
      <c r="Q799">
        <v>0</v>
      </c>
      <c r="R799">
        <v>0</v>
      </c>
      <c r="S799">
        <v>0</v>
      </c>
      <c r="T799">
        <v>0</v>
      </c>
      <c r="U799">
        <v>0</v>
      </c>
      <c r="V799" t="s">
        <v>2650</v>
      </c>
      <c r="W799">
        <v>0</v>
      </c>
      <c r="X799">
        <v>0</v>
      </c>
      <c r="Y799">
        <v>0</v>
      </c>
      <c r="Z799">
        <v>0</v>
      </c>
      <c r="AA799">
        <v>0</v>
      </c>
    </row>
    <row r="800" spans="1:27">
      <c r="A800">
        <v>18</v>
      </c>
      <c r="B800" t="s">
        <v>166</v>
      </c>
      <c r="C800" s="586">
        <v>46225</v>
      </c>
      <c r="D800" t="s">
        <v>139</v>
      </c>
      <c r="E800" t="s">
        <v>1105</v>
      </c>
      <c r="F800">
        <v>0</v>
      </c>
      <c r="G800" t="s">
        <v>1106</v>
      </c>
      <c r="H800" t="s">
        <v>17</v>
      </c>
      <c r="I800">
        <v>0</v>
      </c>
      <c r="J800">
        <v>0</v>
      </c>
      <c r="M800" t="s">
        <v>425</v>
      </c>
      <c r="N800">
        <v>1</v>
      </c>
      <c r="O800">
        <v>0</v>
      </c>
      <c r="P800">
        <v>0</v>
      </c>
      <c r="Q800">
        <v>0</v>
      </c>
      <c r="R800">
        <v>0</v>
      </c>
      <c r="S800">
        <v>0</v>
      </c>
      <c r="T800">
        <v>0</v>
      </c>
      <c r="U800">
        <v>0</v>
      </c>
      <c r="V800" t="s">
        <v>2651</v>
      </c>
      <c r="W800">
        <v>0</v>
      </c>
      <c r="X800">
        <v>0</v>
      </c>
      <c r="Y800">
        <v>0</v>
      </c>
      <c r="Z800">
        <v>0</v>
      </c>
      <c r="AA800">
        <v>0</v>
      </c>
    </row>
    <row r="801" spans="1:27">
      <c r="A801">
        <v>18</v>
      </c>
      <c r="B801" t="s">
        <v>166</v>
      </c>
      <c r="C801" s="586">
        <v>46225</v>
      </c>
      <c r="D801" t="s">
        <v>139</v>
      </c>
      <c r="E801" t="s">
        <v>1109</v>
      </c>
      <c r="F801">
        <v>0</v>
      </c>
      <c r="G801" t="s">
        <v>1110</v>
      </c>
      <c r="H801" t="s">
        <v>258</v>
      </c>
      <c r="I801">
        <v>0</v>
      </c>
      <c r="J801">
        <v>0</v>
      </c>
      <c r="M801" t="s">
        <v>1946</v>
      </c>
      <c r="N801">
        <v>1</v>
      </c>
      <c r="O801">
        <v>0</v>
      </c>
      <c r="P801">
        <v>0</v>
      </c>
      <c r="Q801">
        <v>0</v>
      </c>
      <c r="R801">
        <v>0</v>
      </c>
      <c r="S801">
        <v>0</v>
      </c>
      <c r="T801">
        <v>0</v>
      </c>
      <c r="U801">
        <v>0</v>
      </c>
      <c r="V801" t="s">
        <v>2652</v>
      </c>
      <c r="W801">
        <v>0</v>
      </c>
      <c r="X801">
        <v>0</v>
      </c>
      <c r="Y801">
        <v>0</v>
      </c>
      <c r="Z801">
        <v>0</v>
      </c>
      <c r="AA801">
        <v>0</v>
      </c>
    </row>
    <row r="802" spans="1:27">
      <c r="A802">
        <v>27</v>
      </c>
      <c r="B802" t="s">
        <v>583</v>
      </c>
      <c r="C802" s="586">
        <v>46225</v>
      </c>
      <c r="D802" t="s">
        <v>139</v>
      </c>
      <c r="E802" t="s">
        <v>1262</v>
      </c>
      <c r="F802">
        <v>0</v>
      </c>
      <c r="G802" t="s">
        <v>9</v>
      </c>
      <c r="H802" t="s">
        <v>215</v>
      </c>
      <c r="I802">
        <v>0</v>
      </c>
      <c r="J802">
        <v>0.08</v>
      </c>
      <c r="M802" t="s">
        <v>2073</v>
      </c>
      <c r="N802">
        <v>1</v>
      </c>
      <c r="O802">
        <v>0</v>
      </c>
      <c r="P802">
        <v>0</v>
      </c>
      <c r="Q802">
        <v>0</v>
      </c>
      <c r="R802">
        <v>0</v>
      </c>
      <c r="S802">
        <v>0</v>
      </c>
      <c r="T802">
        <v>0</v>
      </c>
      <c r="U802">
        <v>0</v>
      </c>
      <c r="V802" t="s">
        <v>2653</v>
      </c>
      <c r="W802">
        <v>0</v>
      </c>
      <c r="X802">
        <v>0</v>
      </c>
      <c r="Y802">
        <v>0</v>
      </c>
      <c r="Z802">
        <v>0</v>
      </c>
      <c r="AA802">
        <v>0</v>
      </c>
    </row>
    <row r="803" spans="1:27">
      <c r="A803">
        <v>27</v>
      </c>
      <c r="B803" t="s">
        <v>583</v>
      </c>
      <c r="C803" s="586">
        <v>46225</v>
      </c>
      <c r="D803" t="s">
        <v>139</v>
      </c>
      <c r="E803" t="s">
        <v>1105</v>
      </c>
      <c r="F803">
        <v>0</v>
      </c>
      <c r="G803" t="s">
        <v>1106</v>
      </c>
      <c r="H803" t="s">
        <v>17</v>
      </c>
      <c r="I803">
        <v>0</v>
      </c>
      <c r="J803">
        <v>0</v>
      </c>
      <c r="M803" t="s">
        <v>425</v>
      </c>
      <c r="N803">
        <v>1</v>
      </c>
      <c r="O803">
        <v>0</v>
      </c>
      <c r="P803">
        <v>0</v>
      </c>
      <c r="Q803">
        <v>0</v>
      </c>
      <c r="R803">
        <v>0</v>
      </c>
      <c r="S803">
        <v>0</v>
      </c>
      <c r="T803">
        <v>0</v>
      </c>
      <c r="U803">
        <v>0</v>
      </c>
      <c r="V803" t="s">
        <v>2654</v>
      </c>
      <c r="W803">
        <v>0</v>
      </c>
      <c r="X803">
        <v>0</v>
      </c>
      <c r="Y803">
        <v>0</v>
      </c>
      <c r="Z803">
        <v>0</v>
      </c>
      <c r="AA803">
        <v>0</v>
      </c>
    </row>
    <row r="804" spans="1:27">
      <c r="A804">
        <v>27</v>
      </c>
      <c r="B804" t="s">
        <v>583</v>
      </c>
      <c r="C804" s="586">
        <v>46225</v>
      </c>
      <c r="D804" t="s">
        <v>139</v>
      </c>
      <c r="E804" t="s">
        <v>1109</v>
      </c>
      <c r="F804">
        <v>0</v>
      </c>
      <c r="G804" t="s">
        <v>1110</v>
      </c>
      <c r="H804" t="s">
        <v>258</v>
      </c>
      <c r="I804">
        <v>0</v>
      </c>
      <c r="J804">
        <v>0</v>
      </c>
      <c r="M804" t="s">
        <v>1946</v>
      </c>
      <c r="N804">
        <v>1</v>
      </c>
      <c r="O804">
        <v>0</v>
      </c>
      <c r="P804">
        <v>0</v>
      </c>
      <c r="Q804">
        <v>0</v>
      </c>
      <c r="R804">
        <v>0</v>
      </c>
      <c r="S804">
        <v>0</v>
      </c>
      <c r="T804">
        <v>0</v>
      </c>
      <c r="U804">
        <v>0</v>
      </c>
      <c r="V804" t="s">
        <v>2655</v>
      </c>
      <c r="W804">
        <v>0</v>
      </c>
      <c r="X804">
        <v>0</v>
      </c>
      <c r="Y804">
        <v>0</v>
      </c>
      <c r="Z804">
        <v>0</v>
      </c>
      <c r="AA804">
        <v>0</v>
      </c>
    </row>
    <row r="805" spans="1:27">
      <c r="A805">
        <v>28</v>
      </c>
      <c r="B805" t="s">
        <v>1012</v>
      </c>
      <c r="C805" s="586">
        <v>46225</v>
      </c>
      <c r="D805" t="s">
        <v>139</v>
      </c>
      <c r="E805" t="s">
        <v>1262</v>
      </c>
      <c r="F805">
        <v>0</v>
      </c>
      <c r="G805" t="s">
        <v>9</v>
      </c>
      <c r="H805" t="s">
        <v>215</v>
      </c>
      <c r="I805">
        <v>0</v>
      </c>
      <c r="J805">
        <v>0.08</v>
      </c>
      <c r="M805" t="s">
        <v>2073</v>
      </c>
      <c r="N805">
        <v>1</v>
      </c>
      <c r="O805">
        <v>0</v>
      </c>
      <c r="P805">
        <v>0</v>
      </c>
      <c r="Q805">
        <v>0</v>
      </c>
      <c r="R805">
        <v>0</v>
      </c>
      <c r="S805">
        <v>0</v>
      </c>
      <c r="T805">
        <v>0</v>
      </c>
      <c r="U805">
        <v>0</v>
      </c>
      <c r="V805" t="s">
        <v>2656</v>
      </c>
      <c r="W805">
        <v>0</v>
      </c>
      <c r="X805">
        <v>0</v>
      </c>
      <c r="Y805">
        <v>0</v>
      </c>
      <c r="Z805">
        <v>0</v>
      </c>
      <c r="AA805">
        <v>0</v>
      </c>
    </row>
    <row r="806" spans="1:27">
      <c r="A806">
        <v>28</v>
      </c>
      <c r="B806" t="s">
        <v>1012</v>
      </c>
      <c r="C806" s="586">
        <v>46225</v>
      </c>
      <c r="D806" t="s">
        <v>139</v>
      </c>
      <c r="E806" t="s">
        <v>1105</v>
      </c>
      <c r="F806">
        <v>0</v>
      </c>
      <c r="G806" t="s">
        <v>1106</v>
      </c>
      <c r="H806" t="s">
        <v>17</v>
      </c>
      <c r="I806">
        <v>0</v>
      </c>
      <c r="J806">
        <v>0</v>
      </c>
      <c r="M806" t="s">
        <v>425</v>
      </c>
      <c r="N806">
        <v>1</v>
      </c>
      <c r="O806">
        <v>0</v>
      </c>
      <c r="P806">
        <v>0</v>
      </c>
      <c r="Q806">
        <v>0</v>
      </c>
      <c r="R806">
        <v>0</v>
      </c>
      <c r="S806">
        <v>0</v>
      </c>
      <c r="T806">
        <v>0</v>
      </c>
      <c r="U806">
        <v>0</v>
      </c>
      <c r="V806" t="s">
        <v>2657</v>
      </c>
      <c r="W806">
        <v>0</v>
      </c>
      <c r="X806">
        <v>0</v>
      </c>
      <c r="Y806">
        <v>0</v>
      </c>
      <c r="Z806">
        <v>0</v>
      </c>
      <c r="AA806">
        <v>0</v>
      </c>
    </row>
    <row r="807" spans="1:27">
      <c r="A807">
        <v>28</v>
      </c>
      <c r="B807" t="s">
        <v>1012</v>
      </c>
      <c r="C807" s="586">
        <v>46225</v>
      </c>
      <c r="D807" t="s">
        <v>139</v>
      </c>
      <c r="E807" t="s">
        <v>1109</v>
      </c>
      <c r="F807">
        <v>0</v>
      </c>
      <c r="G807" t="s">
        <v>1110</v>
      </c>
      <c r="H807" t="s">
        <v>258</v>
      </c>
      <c r="I807">
        <v>0</v>
      </c>
      <c r="J807">
        <v>0</v>
      </c>
      <c r="M807" t="s">
        <v>1946</v>
      </c>
      <c r="N807">
        <v>1</v>
      </c>
      <c r="O807">
        <v>0</v>
      </c>
      <c r="P807">
        <v>0</v>
      </c>
      <c r="Q807">
        <v>0</v>
      </c>
      <c r="R807">
        <v>0</v>
      </c>
      <c r="S807">
        <v>0</v>
      </c>
      <c r="T807">
        <v>0</v>
      </c>
      <c r="U807">
        <v>0</v>
      </c>
      <c r="V807" t="s">
        <v>2658</v>
      </c>
      <c r="W807">
        <v>0</v>
      </c>
      <c r="X807">
        <v>0</v>
      </c>
      <c r="Y807">
        <v>0</v>
      </c>
      <c r="Z807">
        <v>0</v>
      </c>
      <c r="AA807">
        <v>0</v>
      </c>
    </row>
    <row r="808" spans="1:27">
      <c r="A808">
        <v>29</v>
      </c>
      <c r="B808" t="s">
        <v>1052</v>
      </c>
      <c r="C808" s="586">
        <v>46225</v>
      </c>
      <c r="D808" t="s">
        <v>139</v>
      </c>
      <c r="E808" t="s">
        <v>1262</v>
      </c>
      <c r="F808">
        <v>0</v>
      </c>
      <c r="G808" t="s">
        <v>9</v>
      </c>
      <c r="H808" t="s">
        <v>215</v>
      </c>
      <c r="I808">
        <v>0</v>
      </c>
      <c r="J808">
        <v>0.08</v>
      </c>
      <c r="M808" t="s">
        <v>2073</v>
      </c>
      <c r="N808">
        <v>1</v>
      </c>
      <c r="O808">
        <v>0</v>
      </c>
      <c r="P808">
        <v>0</v>
      </c>
      <c r="Q808">
        <v>0</v>
      </c>
      <c r="R808">
        <v>0</v>
      </c>
      <c r="S808">
        <v>0</v>
      </c>
      <c r="T808">
        <v>0</v>
      </c>
      <c r="U808">
        <v>0</v>
      </c>
      <c r="V808" t="s">
        <v>2659</v>
      </c>
      <c r="W808">
        <v>0</v>
      </c>
      <c r="X808">
        <v>0</v>
      </c>
      <c r="Y808">
        <v>0</v>
      </c>
      <c r="Z808">
        <v>0</v>
      </c>
      <c r="AA808">
        <v>0</v>
      </c>
    </row>
    <row r="809" spans="1:27">
      <c r="A809">
        <v>29</v>
      </c>
      <c r="B809" t="s">
        <v>1052</v>
      </c>
      <c r="C809" s="586">
        <v>46225</v>
      </c>
      <c r="D809" t="s">
        <v>139</v>
      </c>
      <c r="E809" t="s">
        <v>1105</v>
      </c>
      <c r="F809">
        <v>0</v>
      </c>
      <c r="G809" t="s">
        <v>1106</v>
      </c>
      <c r="H809" t="s">
        <v>17</v>
      </c>
      <c r="I809">
        <v>0</v>
      </c>
      <c r="J809">
        <v>0</v>
      </c>
      <c r="M809" t="s">
        <v>425</v>
      </c>
      <c r="N809">
        <v>1</v>
      </c>
      <c r="O809">
        <v>0</v>
      </c>
      <c r="P809">
        <v>0</v>
      </c>
      <c r="Q809">
        <v>0</v>
      </c>
      <c r="R809">
        <v>0</v>
      </c>
      <c r="S809">
        <v>0</v>
      </c>
      <c r="T809">
        <v>0</v>
      </c>
      <c r="U809">
        <v>0</v>
      </c>
      <c r="V809" t="s">
        <v>2660</v>
      </c>
      <c r="W809">
        <v>0</v>
      </c>
      <c r="X809">
        <v>0</v>
      </c>
      <c r="Y809">
        <v>0</v>
      </c>
      <c r="Z809">
        <v>0</v>
      </c>
      <c r="AA809">
        <v>0</v>
      </c>
    </row>
    <row r="810" spans="1:27">
      <c r="A810">
        <v>29</v>
      </c>
      <c r="B810" t="s">
        <v>1052</v>
      </c>
      <c r="C810" s="586">
        <v>46225</v>
      </c>
      <c r="D810" t="s">
        <v>139</v>
      </c>
      <c r="E810" t="s">
        <v>1109</v>
      </c>
      <c r="F810">
        <v>0</v>
      </c>
      <c r="G810" t="s">
        <v>1110</v>
      </c>
      <c r="H810" t="s">
        <v>258</v>
      </c>
      <c r="I810">
        <v>0</v>
      </c>
      <c r="J810">
        <v>0</v>
      </c>
      <c r="M810" t="s">
        <v>1946</v>
      </c>
      <c r="N810">
        <v>1</v>
      </c>
      <c r="O810">
        <v>0</v>
      </c>
      <c r="P810">
        <v>0</v>
      </c>
      <c r="Q810">
        <v>0</v>
      </c>
      <c r="R810">
        <v>0</v>
      </c>
      <c r="S810">
        <v>0</v>
      </c>
      <c r="T810">
        <v>0</v>
      </c>
      <c r="U810">
        <v>0</v>
      </c>
      <c r="V810" t="s">
        <v>2661</v>
      </c>
      <c r="W810">
        <v>0</v>
      </c>
      <c r="X810">
        <v>0</v>
      </c>
      <c r="Y810">
        <v>0</v>
      </c>
      <c r="Z810">
        <v>0</v>
      </c>
      <c r="AA810">
        <v>0</v>
      </c>
    </row>
    <row r="811" spans="1:27">
      <c r="A811">
        <v>32</v>
      </c>
      <c r="B811" t="s">
        <v>901</v>
      </c>
      <c r="C811" s="586">
        <v>46225</v>
      </c>
      <c r="D811" t="s">
        <v>139</v>
      </c>
      <c r="E811" t="s">
        <v>1105</v>
      </c>
      <c r="F811">
        <v>0</v>
      </c>
      <c r="G811" t="s">
        <v>1106</v>
      </c>
      <c r="H811" t="s">
        <v>17</v>
      </c>
      <c r="I811">
        <v>0</v>
      </c>
      <c r="J811">
        <v>0</v>
      </c>
      <c r="M811" t="s">
        <v>425</v>
      </c>
      <c r="N811">
        <v>1</v>
      </c>
      <c r="O811">
        <v>0</v>
      </c>
      <c r="P811">
        <v>0</v>
      </c>
      <c r="Q811">
        <v>0</v>
      </c>
      <c r="R811">
        <v>0</v>
      </c>
      <c r="S811">
        <v>0</v>
      </c>
      <c r="T811">
        <v>0</v>
      </c>
      <c r="U811">
        <v>0</v>
      </c>
      <c r="V811" t="s">
        <v>2662</v>
      </c>
      <c r="W811">
        <v>0</v>
      </c>
      <c r="X811">
        <v>0</v>
      </c>
      <c r="Y811">
        <v>0</v>
      </c>
      <c r="Z811">
        <v>0</v>
      </c>
      <c r="AA811">
        <v>0</v>
      </c>
    </row>
    <row r="812" spans="1:27">
      <c r="A812">
        <v>32</v>
      </c>
      <c r="B812" t="s">
        <v>901</v>
      </c>
      <c r="C812" s="586">
        <v>46225</v>
      </c>
      <c r="D812" t="s">
        <v>139</v>
      </c>
      <c r="E812" t="s">
        <v>1109</v>
      </c>
      <c r="F812">
        <v>0</v>
      </c>
      <c r="G812" t="s">
        <v>1110</v>
      </c>
      <c r="H812" t="s">
        <v>258</v>
      </c>
      <c r="I812">
        <v>0</v>
      </c>
      <c r="J812">
        <v>0</v>
      </c>
      <c r="M812" t="s">
        <v>1946</v>
      </c>
      <c r="N812">
        <v>1</v>
      </c>
      <c r="O812">
        <v>0</v>
      </c>
      <c r="P812">
        <v>0</v>
      </c>
      <c r="Q812">
        <v>0</v>
      </c>
      <c r="R812">
        <v>0</v>
      </c>
      <c r="S812">
        <v>0</v>
      </c>
      <c r="T812">
        <v>0</v>
      </c>
      <c r="U812">
        <v>0</v>
      </c>
      <c r="V812" t="s">
        <v>2663</v>
      </c>
      <c r="W812">
        <v>0</v>
      </c>
      <c r="X812">
        <v>0</v>
      </c>
      <c r="Y812">
        <v>0</v>
      </c>
      <c r="Z812">
        <v>0</v>
      </c>
      <c r="AA812">
        <v>0</v>
      </c>
    </row>
    <row r="813" spans="1:27">
      <c r="A813">
        <v>33</v>
      </c>
      <c r="B813" t="s">
        <v>900</v>
      </c>
      <c r="C813" s="586">
        <v>46225</v>
      </c>
      <c r="D813" t="s">
        <v>139</v>
      </c>
      <c r="E813" t="s">
        <v>1262</v>
      </c>
      <c r="F813">
        <v>0</v>
      </c>
      <c r="G813" t="s">
        <v>9</v>
      </c>
      <c r="H813" t="s">
        <v>215</v>
      </c>
      <c r="I813">
        <v>0</v>
      </c>
      <c r="J813">
        <v>0.08</v>
      </c>
      <c r="M813" t="s">
        <v>2073</v>
      </c>
      <c r="N813">
        <v>1</v>
      </c>
      <c r="O813">
        <v>0</v>
      </c>
      <c r="P813">
        <v>0</v>
      </c>
      <c r="Q813">
        <v>0</v>
      </c>
      <c r="R813">
        <v>0</v>
      </c>
      <c r="S813">
        <v>0</v>
      </c>
      <c r="T813">
        <v>0</v>
      </c>
      <c r="U813">
        <v>0</v>
      </c>
      <c r="V813" t="s">
        <v>2664</v>
      </c>
      <c r="W813">
        <v>0</v>
      </c>
      <c r="X813">
        <v>0</v>
      </c>
      <c r="Y813">
        <v>0</v>
      </c>
      <c r="Z813">
        <v>0</v>
      </c>
      <c r="AA813">
        <v>0</v>
      </c>
    </row>
    <row r="814" spans="1:27">
      <c r="A814">
        <v>33</v>
      </c>
      <c r="B814" t="s">
        <v>900</v>
      </c>
      <c r="C814" s="586">
        <v>46225</v>
      </c>
      <c r="D814" t="s">
        <v>139</v>
      </c>
      <c r="E814" t="s">
        <v>1105</v>
      </c>
      <c r="F814">
        <v>0</v>
      </c>
      <c r="G814" t="s">
        <v>1106</v>
      </c>
      <c r="H814" t="s">
        <v>17</v>
      </c>
      <c r="I814">
        <v>0</v>
      </c>
      <c r="J814">
        <v>0</v>
      </c>
      <c r="M814" t="s">
        <v>425</v>
      </c>
      <c r="N814">
        <v>1</v>
      </c>
      <c r="O814">
        <v>0</v>
      </c>
      <c r="P814">
        <v>0</v>
      </c>
      <c r="Q814">
        <v>0</v>
      </c>
      <c r="R814">
        <v>0</v>
      </c>
      <c r="S814">
        <v>0</v>
      </c>
      <c r="T814">
        <v>0</v>
      </c>
      <c r="U814">
        <v>0</v>
      </c>
      <c r="V814" t="s">
        <v>2665</v>
      </c>
      <c r="W814">
        <v>0</v>
      </c>
      <c r="X814">
        <v>0</v>
      </c>
      <c r="Y814">
        <v>0</v>
      </c>
      <c r="Z814">
        <v>0</v>
      </c>
      <c r="AA814">
        <v>0</v>
      </c>
    </row>
    <row r="815" spans="1:27">
      <c r="A815">
        <v>33</v>
      </c>
      <c r="B815" t="s">
        <v>900</v>
      </c>
      <c r="C815" s="586">
        <v>46225</v>
      </c>
      <c r="D815" t="s">
        <v>139</v>
      </c>
      <c r="E815" t="s">
        <v>1109</v>
      </c>
      <c r="F815">
        <v>0</v>
      </c>
      <c r="G815" t="s">
        <v>1110</v>
      </c>
      <c r="H815" t="s">
        <v>258</v>
      </c>
      <c r="I815">
        <v>0</v>
      </c>
      <c r="J815">
        <v>0</v>
      </c>
      <c r="M815" t="s">
        <v>1946</v>
      </c>
      <c r="N815">
        <v>1</v>
      </c>
      <c r="O815">
        <v>0</v>
      </c>
      <c r="P815">
        <v>0</v>
      </c>
      <c r="Q815">
        <v>0</v>
      </c>
      <c r="R815">
        <v>0</v>
      </c>
      <c r="S815">
        <v>0</v>
      </c>
      <c r="T815">
        <v>0</v>
      </c>
      <c r="U815">
        <v>0</v>
      </c>
      <c r="V815" t="s">
        <v>2666</v>
      </c>
      <c r="W815">
        <v>0</v>
      </c>
      <c r="X815">
        <v>0</v>
      </c>
      <c r="Y815">
        <v>0</v>
      </c>
      <c r="Z815">
        <v>0</v>
      </c>
      <c r="AA815">
        <v>0</v>
      </c>
    </row>
    <row r="816" spans="1:27">
      <c r="A816">
        <v>34</v>
      </c>
      <c r="B816" t="s">
        <v>899</v>
      </c>
      <c r="C816" s="586">
        <v>46225</v>
      </c>
      <c r="D816" t="s">
        <v>139</v>
      </c>
      <c r="E816" t="s">
        <v>1262</v>
      </c>
      <c r="F816">
        <v>0</v>
      </c>
      <c r="G816" t="s">
        <v>9</v>
      </c>
      <c r="H816" t="s">
        <v>215</v>
      </c>
      <c r="I816">
        <v>0</v>
      </c>
      <c r="J816">
        <v>0.08</v>
      </c>
      <c r="M816" t="s">
        <v>2073</v>
      </c>
      <c r="N816">
        <v>1</v>
      </c>
      <c r="O816">
        <v>0</v>
      </c>
      <c r="P816">
        <v>0</v>
      </c>
      <c r="Q816">
        <v>0</v>
      </c>
      <c r="R816">
        <v>0</v>
      </c>
      <c r="S816">
        <v>0</v>
      </c>
      <c r="T816">
        <v>0</v>
      </c>
      <c r="U816">
        <v>0</v>
      </c>
      <c r="V816" t="s">
        <v>2667</v>
      </c>
      <c r="W816">
        <v>0</v>
      </c>
      <c r="X816">
        <v>0</v>
      </c>
      <c r="Y816">
        <v>0</v>
      </c>
      <c r="Z816">
        <v>0</v>
      </c>
      <c r="AA816">
        <v>0</v>
      </c>
    </row>
    <row r="817" spans="1:27">
      <c r="A817">
        <v>34</v>
      </c>
      <c r="B817" t="s">
        <v>899</v>
      </c>
      <c r="C817" s="586">
        <v>46225</v>
      </c>
      <c r="D817" t="s">
        <v>139</v>
      </c>
      <c r="E817" t="s">
        <v>1105</v>
      </c>
      <c r="F817">
        <v>0</v>
      </c>
      <c r="G817" t="s">
        <v>1106</v>
      </c>
      <c r="H817" t="s">
        <v>17</v>
      </c>
      <c r="I817">
        <v>0</v>
      </c>
      <c r="J817">
        <v>0</v>
      </c>
      <c r="M817" t="s">
        <v>425</v>
      </c>
      <c r="N817">
        <v>1</v>
      </c>
      <c r="O817">
        <v>0</v>
      </c>
      <c r="P817">
        <v>0</v>
      </c>
      <c r="Q817">
        <v>0</v>
      </c>
      <c r="R817">
        <v>0</v>
      </c>
      <c r="S817">
        <v>0</v>
      </c>
      <c r="T817">
        <v>0</v>
      </c>
      <c r="U817">
        <v>0</v>
      </c>
      <c r="V817" t="s">
        <v>2668</v>
      </c>
      <c r="W817">
        <v>0</v>
      </c>
      <c r="X817">
        <v>0</v>
      </c>
      <c r="Y817">
        <v>0</v>
      </c>
      <c r="Z817">
        <v>0</v>
      </c>
      <c r="AA817">
        <v>0</v>
      </c>
    </row>
    <row r="818" spans="1:27">
      <c r="A818">
        <v>34</v>
      </c>
      <c r="B818" t="s">
        <v>899</v>
      </c>
      <c r="C818" s="586">
        <v>46225</v>
      </c>
      <c r="D818" t="s">
        <v>139</v>
      </c>
      <c r="E818" t="s">
        <v>1109</v>
      </c>
      <c r="F818">
        <v>0</v>
      </c>
      <c r="G818" t="s">
        <v>1110</v>
      </c>
      <c r="H818" t="s">
        <v>258</v>
      </c>
      <c r="I818">
        <v>0</v>
      </c>
      <c r="J818">
        <v>0</v>
      </c>
      <c r="M818" t="s">
        <v>1946</v>
      </c>
      <c r="N818">
        <v>1</v>
      </c>
      <c r="O818">
        <v>0</v>
      </c>
      <c r="P818">
        <v>0</v>
      </c>
      <c r="Q818">
        <v>0</v>
      </c>
      <c r="R818">
        <v>0</v>
      </c>
      <c r="S818">
        <v>0</v>
      </c>
      <c r="T818">
        <v>0</v>
      </c>
      <c r="U818">
        <v>0</v>
      </c>
      <c r="V818" t="s">
        <v>2669</v>
      </c>
      <c r="W818">
        <v>0</v>
      </c>
      <c r="X818">
        <v>0</v>
      </c>
      <c r="Y818">
        <v>0</v>
      </c>
      <c r="Z818">
        <v>0</v>
      </c>
      <c r="AA818">
        <v>0</v>
      </c>
    </row>
    <row r="819" spans="1:27">
      <c r="A819">
        <v>1</v>
      </c>
      <c r="B819" t="s">
        <v>189</v>
      </c>
      <c r="C819" s="586">
        <v>46225</v>
      </c>
      <c r="D819" t="s">
        <v>188</v>
      </c>
      <c r="E819" t="s">
        <v>1105</v>
      </c>
      <c r="F819">
        <v>0</v>
      </c>
      <c r="G819" t="s">
        <v>1106</v>
      </c>
      <c r="H819" t="s">
        <v>17</v>
      </c>
      <c r="I819">
        <v>0</v>
      </c>
      <c r="J819">
        <v>0</v>
      </c>
      <c r="M819" t="s">
        <v>425</v>
      </c>
      <c r="N819">
        <v>1</v>
      </c>
      <c r="O819">
        <v>0</v>
      </c>
      <c r="P819">
        <v>0</v>
      </c>
      <c r="Q819">
        <v>0</v>
      </c>
      <c r="R819">
        <v>0</v>
      </c>
      <c r="S819">
        <v>0</v>
      </c>
      <c r="T819">
        <v>0</v>
      </c>
      <c r="U819">
        <v>0</v>
      </c>
      <c r="V819" t="s">
        <v>2670</v>
      </c>
      <c r="W819">
        <v>0</v>
      </c>
      <c r="X819">
        <v>0</v>
      </c>
      <c r="Y819">
        <v>0</v>
      </c>
      <c r="Z819">
        <v>0</v>
      </c>
      <c r="AA819">
        <v>0</v>
      </c>
    </row>
    <row r="820" spans="1:27">
      <c r="A820">
        <v>1</v>
      </c>
      <c r="B820" t="s">
        <v>189</v>
      </c>
      <c r="C820" s="586">
        <v>46225</v>
      </c>
      <c r="D820" t="s">
        <v>188</v>
      </c>
      <c r="E820" t="s">
        <v>1109</v>
      </c>
      <c r="F820">
        <v>0</v>
      </c>
      <c r="G820" t="s">
        <v>1110</v>
      </c>
      <c r="H820" t="s">
        <v>258</v>
      </c>
      <c r="I820">
        <v>959153108.69563305</v>
      </c>
      <c r="J820">
        <v>0</v>
      </c>
      <c r="M820" t="s">
        <v>1946</v>
      </c>
      <c r="N820">
        <v>1</v>
      </c>
      <c r="O820">
        <v>0</v>
      </c>
      <c r="P820">
        <v>0</v>
      </c>
      <c r="Q820">
        <v>0</v>
      </c>
      <c r="R820">
        <v>0</v>
      </c>
      <c r="S820">
        <v>0</v>
      </c>
      <c r="T820">
        <v>0</v>
      </c>
      <c r="U820">
        <v>0</v>
      </c>
      <c r="V820" t="s">
        <v>2671</v>
      </c>
      <c r="W820">
        <v>0</v>
      </c>
      <c r="X820">
        <v>0</v>
      </c>
      <c r="Y820">
        <v>959153108.69563305</v>
      </c>
      <c r="Z820">
        <v>0</v>
      </c>
      <c r="AA820">
        <v>0</v>
      </c>
    </row>
    <row r="821" spans="1:27">
      <c r="A821">
        <v>16</v>
      </c>
      <c r="B821" t="s">
        <v>190</v>
      </c>
      <c r="C821" s="586">
        <v>46225</v>
      </c>
      <c r="D821" t="s">
        <v>188</v>
      </c>
      <c r="E821" t="s">
        <v>1105</v>
      </c>
      <c r="F821">
        <v>0</v>
      </c>
      <c r="G821" t="s">
        <v>1106</v>
      </c>
      <c r="H821" t="s">
        <v>17</v>
      </c>
      <c r="I821">
        <v>0</v>
      </c>
      <c r="J821">
        <v>0</v>
      </c>
      <c r="M821" t="s">
        <v>425</v>
      </c>
      <c r="N821">
        <v>1</v>
      </c>
      <c r="O821">
        <v>0</v>
      </c>
      <c r="P821">
        <v>0</v>
      </c>
      <c r="Q821">
        <v>0</v>
      </c>
      <c r="R821">
        <v>0</v>
      </c>
      <c r="S821">
        <v>0</v>
      </c>
      <c r="T821">
        <v>0</v>
      </c>
      <c r="U821">
        <v>0</v>
      </c>
      <c r="V821" t="s">
        <v>2672</v>
      </c>
      <c r="W821">
        <v>0</v>
      </c>
      <c r="X821">
        <v>0</v>
      </c>
      <c r="Y821">
        <v>0</v>
      </c>
      <c r="Z821">
        <v>0</v>
      </c>
      <c r="AA821">
        <v>0</v>
      </c>
    </row>
    <row r="822" spans="1:27">
      <c r="A822">
        <v>16</v>
      </c>
      <c r="B822" t="s">
        <v>190</v>
      </c>
      <c r="C822" s="586">
        <v>46225</v>
      </c>
      <c r="D822" t="s">
        <v>188</v>
      </c>
      <c r="E822" t="s">
        <v>1109</v>
      </c>
      <c r="F822">
        <v>0</v>
      </c>
      <c r="G822" t="s">
        <v>1110</v>
      </c>
      <c r="H822" t="s">
        <v>258</v>
      </c>
      <c r="I822">
        <v>959209748.69563305</v>
      </c>
      <c r="J822">
        <v>0</v>
      </c>
      <c r="M822" t="s">
        <v>1946</v>
      </c>
      <c r="N822">
        <v>1</v>
      </c>
      <c r="O822">
        <v>0</v>
      </c>
      <c r="P822">
        <v>0</v>
      </c>
      <c r="Q822">
        <v>0</v>
      </c>
      <c r="R822">
        <v>0</v>
      </c>
      <c r="S822">
        <v>0</v>
      </c>
      <c r="T822">
        <v>0</v>
      </c>
      <c r="U822">
        <v>0</v>
      </c>
      <c r="V822" t="s">
        <v>2673</v>
      </c>
      <c r="W822">
        <v>0</v>
      </c>
      <c r="X822">
        <v>0</v>
      </c>
      <c r="Y822">
        <v>959209748.69563305</v>
      </c>
      <c r="Z822">
        <v>0</v>
      </c>
      <c r="AA822">
        <v>0</v>
      </c>
    </row>
    <row r="823" spans="1:27">
      <c r="A823">
        <v>17</v>
      </c>
      <c r="B823" t="s">
        <v>369</v>
      </c>
      <c r="C823" s="586">
        <v>46225</v>
      </c>
      <c r="D823" t="s">
        <v>188</v>
      </c>
      <c r="E823" t="s">
        <v>1105</v>
      </c>
      <c r="F823">
        <v>0</v>
      </c>
      <c r="G823" t="s">
        <v>1106</v>
      </c>
      <c r="H823" t="s">
        <v>17</v>
      </c>
      <c r="I823">
        <v>0</v>
      </c>
      <c r="J823">
        <v>0</v>
      </c>
      <c r="M823" t="s">
        <v>425</v>
      </c>
      <c r="N823">
        <v>1</v>
      </c>
      <c r="O823">
        <v>0</v>
      </c>
      <c r="P823">
        <v>0</v>
      </c>
      <c r="Q823">
        <v>0</v>
      </c>
      <c r="R823">
        <v>0</v>
      </c>
      <c r="S823">
        <v>0</v>
      </c>
      <c r="T823">
        <v>0</v>
      </c>
      <c r="U823">
        <v>0</v>
      </c>
      <c r="V823" t="s">
        <v>2674</v>
      </c>
      <c r="W823">
        <v>0</v>
      </c>
      <c r="X823">
        <v>0</v>
      </c>
      <c r="Y823">
        <v>0</v>
      </c>
      <c r="Z823">
        <v>0</v>
      </c>
      <c r="AA823">
        <v>0</v>
      </c>
    </row>
    <row r="824" spans="1:27">
      <c r="A824">
        <v>17</v>
      </c>
      <c r="B824" t="s">
        <v>369</v>
      </c>
      <c r="C824" s="586">
        <v>46225</v>
      </c>
      <c r="D824" t="s">
        <v>188</v>
      </c>
      <c r="E824" t="s">
        <v>1109</v>
      </c>
      <c r="F824">
        <v>0</v>
      </c>
      <c r="G824" t="s">
        <v>1110</v>
      </c>
      <c r="H824" t="s">
        <v>258</v>
      </c>
      <c r="I824">
        <v>959071948.69563305</v>
      </c>
      <c r="J824">
        <v>0</v>
      </c>
      <c r="M824" t="s">
        <v>1946</v>
      </c>
      <c r="N824">
        <v>1</v>
      </c>
      <c r="O824">
        <v>0</v>
      </c>
      <c r="P824">
        <v>0</v>
      </c>
      <c r="Q824">
        <v>0</v>
      </c>
      <c r="R824">
        <v>0</v>
      </c>
      <c r="S824">
        <v>0</v>
      </c>
      <c r="T824">
        <v>0</v>
      </c>
      <c r="U824">
        <v>0</v>
      </c>
      <c r="V824" t="s">
        <v>2675</v>
      </c>
      <c r="W824">
        <v>0</v>
      </c>
      <c r="X824">
        <v>0</v>
      </c>
      <c r="Y824">
        <v>959071948.69563305</v>
      </c>
      <c r="Z824">
        <v>0</v>
      </c>
      <c r="AA824">
        <v>0</v>
      </c>
    </row>
    <row r="825" spans="1:27">
      <c r="A825">
        <v>18</v>
      </c>
      <c r="B825" t="s">
        <v>358</v>
      </c>
      <c r="C825" s="586">
        <v>46225</v>
      </c>
      <c r="D825" t="s">
        <v>188</v>
      </c>
      <c r="E825" t="s">
        <v>1105</v>
      </c>
      <c r="F825">
        <v>0</v>
      </c>
      <c r="G825" t="s">
        <v>1106</v>
      </c>
      <c r="H825" t="s">
        <v>17</v>
      </c>
      <c r="I825">
        <v>0</v>
      </c>
      <c r="J825">
        <v>0</v>
      </c>
      <c r="M825" t="s">
        <v>425</v>
      </c>
      <c r="N825">
        <v>1</v>
      </c>
      <c r="O825">
        <v>0</v>
      </c>
      <c r="P825">
        <v>0</v>
      </c>
      <c r="Q825">
        <v>0</v>
      </c>
      <c r="R825">
        <v>0</v>
      </c>
      <c r="S825">
        <v>0</v>
      </c>
      <c r="T825">
        <v>0</v>
      </c>
      <c r="U825">
        <v>0</v>
      </c>
      <c r="V825" t="s">
        <v>2676</v>
      </c>
      <c r="W825">
        <v>0</v>
      </c>
      <c r="X825">
        <v>0</v>
      </c>
      <c r="Y825">
        <v>0</v>
      </c>
      <c r="Z825">
        <v>0</v>
      </c>
      <c r="AA825">
        <v>0</v>
      </c>
    </row>
    <row r="826" spans="1:27">
      <c r="A826">
        <v>18</v>
      </c>
      <c r="B826" t="s">
        <v>358</v>
      </c>
      <c r="C826" s="586">
        <v>46225</v>
      </c>
      <c r="D826" t="s">
        <v>188</v>
      </c>
      <c r="E826" t="s">
        <v>1109</v>
      </c>
      <c r="F826">
        <v>0</v>
      </c>
      <c r="G826" t="s">
        <v>1110</v>
      </c>
      <c r="H826" t="s">
        <v>258</v>
      </c>
      <c r="I826">
        <v>959071948.69563305</v>
      </c>
      <c r="J826">
        <v>0</v>
      </c>
      <c r="M826" t="s">
        <v>1946</v>
      </c>
      <c r="N826">
        <v>1</v>
      </c>
      <c r="O826">
        <v>0</v>
      </c>
      <c r="P826">
        <v>0</v>
      </c>
      <c r="Q826">
        <v>0</v>
      </c>
      <c r="R826">
        <v>0</v>
      </c>
      <c r="S826">
        <v>0</v>
      </c>
      <c r="T826">
        <v>0</v>
      </c>
      <c r="U826">
        <v>0</v>
      </c>
      <c r="V826" t="s">
        <v>2677</v>
      </c>
      <c r="W826">
        <v>0</v>
      </c>
      <c r="X826">
        <v>0</v>
      </c>
      <c r="Y826">
        <v>959071948.69563305</v>
      </c>
      <c r="Z826">
        <v>0</v>
      </c>
      <c r="AA826">
        <v>0</v>
      </c>
    </row>
    <row r="827" spans="1:27">
      <c r="A827">
        <v>19</v>
      </c>
      <c r="B827" t="s">
        <v>368</v>
      </c>
      <c r="C827" s="586">
        <v>46225</v>
      </c>
      <c r="D827" t="s">
        <v>188</v>
      </c>
      <c r="E827" t="s">
        <v>1105</v>
      </c>
      <c r="F827">
        <v>0</v>
      </c>
      <c r="G827" t="s">
        <v>1106</v>
      </c>
      <c r="H827" t="s">
        <v>17</v>
      </c>
      <c r="I827">
        <v>0</v>
      </c>
      <c r="J827">
        <v>0</v>
      </c>
      <c r="M827" t="s">
        <v>425</v>
      </c>
      <c r="N827">
        <v>1</v>
      </c>
      <c r="O827">
        <v>0</v>
      </c>
      <c r="P827">
        <v>0</v>
      </c>
      <c r="Q827">
        <v>0</v>
      </c>
      <c r="R827">
        <v>0</v>
      </c>
      <c r="S827">
        <v>0</v>
      </c>
      <c r="T827">
        <v>0</v>
      </c>
      <c r="U827">
        <v>0</v>
      </c>
      <c r="V827" t="s">
        <v>2678</v>
      </c>
      <c r="W827">
        <v>0</v>
      </c>
      <c r="X827">
        <v>0</v>
      </c>
      <c r="Y827">
        <v>0</v>
      </c>
      <c r="Z827">
        <v>0</v>
      </c>
      <c r="AA827">
        <v>0</v>
      </c>
    </row>
    <row r="828" spans="1:27">
      <c r="A828">
        <v>19</v>
      </c>
      <c r="B828" t="s">
        <v>368</v>
      </c>
      <c r="C828" s="586">
        <v>46225</v>
      </c>
      <c r="D828" t="s">
        <v>188</v>
      </c>
      <c r="E828" t="s">
        <v>1109</v>
      </c>
      <c r="F828">
        <v>0</v>
      </c>
      <c r="G828" t="s">
        <v>1110</v>
      </c>
      <c r="H828" t="s">
        <v>258</v>
      </c>
      <c r="I828">
        <v>959071948.69563305</v>
      </c>
      <c r="J828">
        <v>0</v>
      </c>
      <c r="M828" t="s">
        <v>1946</v>
      </c>
      <c r="N828">
        <v>1</v>
      </c>
      <c r="O828">
        <v>0</v>
      </c>
      <c r="P828">
        <v>0</v>
      </c>
      <c r="Q828">
        <v>0</v>
      </c>
      <c r="R828">
        <v>0</v>
      </c>
      <c r="S828">
        <v>0</v>
      </c>
      <c r="T828">
        <v>0</v>
      </c>
      <c r="U828">
        <v>0</v>
      </c>
      <c r="V828" t="s">
        <v>2679</v>
      </c>
      <c r="W828">
        <v>0</v>
      </c>
      <c r="X828">
        <v>0</v>
      </c>
      <c r="Y828">
        <v>959071948.69563305</v>
      </c>
      <c r="Z828">
        <v>0</v>
      </c>
      <c r="AA828">
        <v>0</v>
      </c>
    </row>
    <row r="829" spans="1:27">
      <c r="A829">
        <v>20</v>
      </c>
      <c r="B829" t="s">
        <v>364</v>
      </c>
      <c r="C829" s="586">
        <v>46225</v>
      </c>
      <c r="D829" t="s">
        <v>188</v>
      </c>
      <c r="E829" t="s">
        <v>1105</v>
      </c>
      <c r="F829">
        <v>0</v>
      </c>
      <c r="G829" t="s">
        <v>1106</v>
      </c>
      <c r="H829" t="s">
        <v>17</v>
      </c>
      <c r="I829">
        <v>0</v>
      </c>
      <c r="J829">
        <v>0</v>
      </c>
      <c r="M829" t="s">
        <v>425</v>
      </c>
      <c r="N829">
        <v>1</v>
      </c>
      <c r="O829">
        <v>0</v>
      </c>
      <c r="P829">
        <v>0</v>
      </c>
      <c r="Q829">
        <v>0</v>
      </c>
      <c r="R829">
        <v>0</v>
      </c>
      <c r="S829">
        <v>0</v>
      </c>
      <c r="T829">
        <v>0</v>
      </c>
      <c r="U829">
        <v>0</v>
      </c>
      <c r="V829" t="s">
        <v>2680</v>
      </c>
      <c r="W829">
        <v>0</v>
      </c>
      <c r="X829">
        <v>0</v>
      </c>
      <c r="Y829">
        <v>0</v>
      </c>
      <c r="Z829">
        <v>0</v>
      </c>
      <c r="AA829">
        <v>0</v>
      </c>
    </row>
    <row r="830" spans="1:27">
      <c r="A830">
        <v>20</v>
      </c>
      <c r="B830" t="s">
        <v>364</v>
      </c>
      <c r="C830" s="586">
        <v>46225</v>
      </c>
      <c r="D830" t="s">
        <v>188</v>
      </c>
      <c r="E830" t="s">
        <v>1109</v>
      </c>
      <c r="F830">
        <v>0</v>
      </c>
      <c r="G830" t="s">
        <v>1110</v>
      </c>
      <c r="H830" t="s">
        <v>258</v>
      </c>
      <c r="I830">
        <v>959071948.69563305</v>
      </c>
      <c r="J830">
        <v>0</v>
      </c>
      <c r="M830" t="s">
        <v>1946</v>
      </c>
      <c r="N830">
        <v>1</v>
      </c>
      <c r="O830">
        <v>0</v>
      </c>
      <c r="P830">
        <v>0</v>
      </c>
      <c r="Q830">
        <v>0</v>
      </c>
      <c r="R830">
        <v>0</v>
      </c>
      <c r="S830">
        <v>0</v>
      </c>
      <c r="T830">
        <v>0</v>
      </c>
      <c r="U830">
        <v>0</v>
      </c>
      <c r="V830" t="s">
        <v>2681</v>
      </c>
      <c r="W830">
        <v>0</v>
      </c>
      <c r="X830">
        <v>0</v>
      </c>
      <c r="Y830">
        <v>959071948.69563305</v>
      </c>
      <c r="Z830">
        <v>0</v>
      </c>
      <c r="AA830">
        <v>0</v>
      </c>
    </row>
    <row r="831" spans="1:27">
      <c r="A831">
        <v>1</v>
      </c>
      <c r="B831" t="s">
        <v>447</v>
      </c>
      <c r="C831" s="586">
        <v>46225</v>
      </c>
      <c r="D831" t="s">
        <v>446</v>
      </c>
      <c r="E831" t="s">
        <v>1105</v>
      </c>
      <c r="F831">
        <v>0</v>
      </c>
      <c r="G831" t="s">
        <v>1106</v>
      </c>
      <c r="H831" t="s">
        <v>17</v>
      </c>
      <c r="I831">
        <v>0</v>
      </c>
      <c r="J831">
        <v>0</v>
      </c>
      <c r="M831" t="s">
        <v>425</v>
      </c>
      <c r="N831">
        <v>1</v>
      </c>
      <c r="O831">
        <v>0</v>
      </c>
      <c r="P831">
        <v>0</v>
      </c>
      <c r="Q831">
        <v>0</v>
      </c>
      <c r="R831">
        <v>0</v>
      </c>
      <c r="S831">
        <v>0</v>
      </c>
      <c r="T831">
        <v>0</v>
      </c>
      <c r="U831">
        <v>0</v>
      </c>
      <c r="V831" t="s">
        <v>2682</v>
      </c>
      <c r="W831">
        <v>0</v>
      </c>
      <c r="X831">
        <v>0</v>
      </c>
      <c r="Y831">
        <v>0</v>
      </c>
      <c r="Z831">
        <v>0</v>
      </c>
      <c r="AA831">
        <v>0</v>
      </c>
    </row>
    <row r="832" spans="1:27">
      <c r="A832">
        <v>1</v>
      </c>
      <c r="B832" t="s">
        <v>447</v>
      </c>
      <c r="C832" s="586">
        <v>46225</v>
      </c>
      <c r="D832" t="s">
        <v>446</v>
      </c>
      <c r="E832" t="s">
        <v>1109</v>
      </c>
      <c r="F832">
        <v>0</v>
      </c>
      <c r="G832" t="s">
        <v>1110</v>
      </c>
      <c r="H832" t="s">
        <v>258</v>
      </c>
      <c r="I832">
        <v>0</v>
      </c>
      <c r="J832">
        <v>0</v>
      </c>
      <c r="M832" t="s">
        <v>1946</v>
      </c>
      <c r="N832">
        <v>1</v>
      </c>
      <c r="O832">
        <v>0</v>
      </c>
      <c r="P832">
        <v>0</v>
      </c>
      <c r="Q832">
        <v>0</v>
      </c>
      <c r="R832">
        <v>0</v>
      </c>
      <c r="S832">
        <v>0</v>
      </c>
      <c r="T832">
        <v>0</v>
      </c>
      <c r="U832">
        <v>0</v>
      </c>
      <c r="V832" t="s">
        <v>2683</v>
      </c>
      <c r="W832">
        <v>0</v>
      </c>
      <c r="X832">
        <v>0</v>
      </c>
      <c r="Y832">
        <v>0</v>
      </c>
      <c r="Z832">
        <v>0</v>
      </c>
      <c r="AA832">
        <v>0</v>
      </c>
    </row>
    <row r="833" spans="1:27">
      <c r="A833">
        <v>2</v>
      </c>
      <c r="B833" t="s">
        <v>448</v>
      </c>
      <c r="C833" s="586">
        <v>46225</v>
      </c>
      <c r="D833" t="s">
        <v>446</v>
      </c>
      <c r="E833" t="s">
        <v>1105</v>
      </c>
      <c r="F833">
        <v>0</v>
      </c>
      <c r="G833" t="s">
        <v>1106</v>
      </c>
      <c r="H833" t="s">
        <v>17</v>
      </c>
      <c r="I833">
        <v>0</v>
      </c>
      <c r="J833">
        <v>0</v>
      </c>
      <c r="M833" t="s">
        <v>425</v>
      </c>
      <c r="N833">
        <v>1</v>
      </c>
      <c r="O833">
        <v>0</v>
      </c>
      <c r="P833">
        <v>0</v>
      </c>
      <c r="Q833">
        <v>0</v>
      </c>
      <c r="R833">
        <v>0</v>
      </c>
      <c r="S833">
        <v>0</v>
      </c>
      <c r="T833">
        <v>0</v>
      </c>
      <c r="U833">
        <v>0</v>
      </c>
      <c r="V833" t="s">
        <v>2684</v>
      </c>
      <c r="W833">
        <v>0</v>
      </c>
      <c r="X833">
        <v>0</v>
      </c>
      <c r="Y833">
        <v>0</v>
      </c>
      <c r="Z833">
        <v>0</v>
      </c>
      <c r="AA833">
        <v>0</v>
      </c>
    </row>
    <row r="834" spans="1:27">
      <c r="A834">
        <v>2</v>
      </c>
      <c r="B834" t="s">
        <v>448</v>
      </c>
      <c r="C834" s="586">
        <v>46225</v>
      </c>
      <c r="D834" t="s">
        <v>446</v>
      </c>
      <c r="E834" t="s">
        <v>1109</v>
      </c>
      <c r="F834">
        <v>0</v>
      </c>
      <c r="G834" t="s">
        <v>1110</v>
      </c>
      <c r="H834" t="s">
        <v>258</v>
      </c>
      <c r="I834">
        <v>0</v>
      </c>
      <c r="J834">
        <v>0</v>
      </c>
      <c r="M834" t="s">
        <v>1946</v>
      </c>
      <c r="N834">
        <v>1</v>
      </c>
      <c r="O834">
        <v>0</v>
      </c>
      <c r="P834">
        <v>0</v>
      </c>
      <c r="Q834">
        <v>0</v>
      </c>
      <c r="R834">
        <v>0</v>
      </c>
      <c r="S834">
        <v>0</v>
      </c>
      <c r="T834">
        <v>0</v>
      </c>
      <c r="U834">
        <v>0</v>
      </c>
      <c r="V834" t="s">
        <v>2685</v>
      </c>
      <c r="W834">
        <v>0</v>
      </c>
      <c r="X834">
        <v>0</v>
      </c>
      <c r="Y834">
        <v>0</v>
      </c>
      <c r="Z834">
        <v>0</v>
      </c>
      <c r="AA834">
        <v>0</v>
      </c>
    </row>
    <row r="835" spans="1:27">
      <c r="A835">
        <v>3</v>
      </c>
      <c r="B835" t="s">
        <v>449</v>
      </c>
      <c r="C835" s="586">
        <v>46225</v>
      </c>
      <c r="D835" t="s">
        <v>446</v>
      </c>
      <c r="E835" t="s">
        <v>1105</v>
      </c>
      <c r="F835">
        <v>0</v>
      </c>
      <c r="G835" t="s">
        <v>1106</v>
      </c>
      <c r="H835" t="s">
        <v>17</v>
      </c>
      <c r="I835">
        <v>0</v>
      </c>
      <c r="J835">
        <v>0</v>
      </c>
      <c r="M835" t="s">
        <v>425</v>
      </c>
      <c r="N835">
        <v>1</v>
      </c>
      <c r="O835">
        <v>0</v>
      </c>
      <c r="P835">
        <v>0</v>
      </c>
      <c r="Q835">
        <v>0</v>
      </c>
      <c r="R835">
        <v>0</v>
      </c>
      <c r="S835">
        <v>0</v>
      </c>
      <c r="T835">
        <v>0</v>
      </c>
      <c r="U835">
        <v>0</v>
      </c>
      <c r="V835" t="s">
        <v>2686</v>
      </c>
      <c r="W835">
        <v>0</v>
      </c>
      <c r="X835">
        <v>0</v>
      </c>
      <c r="Y835">
        <v>0</v>
      </c>
      <c r="Z835">
        <v>0</v>
      </c>
      <c r="AA835">
        <v>0</v>
      </c>
    </row>
    <row r="836" spans="1:27">
      <c r="A836">
        <v>3</v>
      </c>
      <c r="B836" t="s">
        <v>449</v>
      </c>
      <c r="C836" s="586">
        <v>46225</v>
      </c>
      <c r="D836" t="s">
        <v>446</v>
      </c>
      <c r="E836" t="s">
        <v>1109</v>
      </c>
      <c r="F836">
        <v>0</v>
      </c>
      <c r="G836" t="s">
        <v>1110</v>
      </c>
      <c r="H836" t="s">
        <v>258</v>
      </c>
      <c r="I836">
        <v>0</v>
      </c>
      <c r="J836">
        <v>0</v>
      </c>
      <c r="M836" t="s">
        <v>1946</v>
      </c>
      <c r="N836">
        <v>1</v>
      </c>
      <c r="O836">
        <v>0</v>
      </c>
      <c r="P836">
        <v>0</v>
      </c>
      <c r="Q836">
        <v>0</v>
      </c>
      <c r="R836">
        <v>0</v>
      </c>
      <c r="S836">
        <v>0</v>
      </c>
      <c r="T836">
        <v>0</v>
      </c>
      <c r="U836">
        <v>0</v>
      </c>
      <c r="V836" t="s">
        <v>2687</v>
      </c>
      <c r="W836">
        <v>0</v>
      </c>
      <c r="X836">
        <v>0</v>
      </c>
      <c r="Y836">
        <v>0</v>
      </c>
      <c r="Z836">
        <v>0</v>
      </c>
      <c r="AA836">
        <v>0</v>
      </c>
    </row>
    <row r="837" spans="1:27">
      <c r="A837">
        <v>4</v>
      </c>
      <c r="B837" t="s">
        <v>510</v>
      </c>
      <c r="C837" s="586">
        <v>46225</v>
      </c>
      <c r="D837" t="s">
        <v>446</v>
      </c>
      <c r="E837" t="s">
        <v>1105</v>
      </c>
      <c r="F837">
        <v>0</v>
      </c>
      <c r="G837" t="s">
        <v>1106</v>
      </c>
      <c r="H837" t="s">
        <v>17</v>
      </c>
      <c r="I837">
        <v>0</v>
      </c>
      <c r="J837">
        <v>0</v>
      </c>
      <c r="M837" t="s">
        <v>425</v>
      </c>
      <c r="N837">
        <v>1</v>
      </c>
      <c r="O837">
        <v>0</v>
      </c>
      <c r="P837">
        <v>0</v>
      </c>
      <c r="Q837">
        <v>0</v>
      </c>
      <c r="R837">
        <v>0</v>
      </c>
      <c r="S837">
        <v>0</v>
      </c>
      <c r="T837">
        <v>0</v>
      </c>
      <c r="U837">
        <v>0</v>
      </c>
      <c r="V837" t="s">
        <v>2688</v>
      </c>
      <c r="W837">
        <v>0</v>
      </c>
      <c r="X837">
        <v>0</v>
      </c>
      <c r="Y837">
        <v>0</v>
      </c>
      <c r="Z837">
        <v>0</v>
      </c>
      <c r="AA837">
        <v>0</v>
      </c>
    </row>
    <row r="838" spans="1:27">
      <c r="A838">
        <v>4</v>
      </c>
      <c r="B838" t="s">
        <v>510</v>
      </c>
      <c r="C838" s="586">
        <v>46225</v>
      </c>
      <c r="D838" t="s">
        <v>446</v>
      </c>
      <c r="E838" t="s">
        <v>1109</v>
      </c>
      <c r="F838">
        <v>0</v>
      </c>
      <c r="G838" t="s">
        <v>1110</v>
      </c>
      <c r="H838" t="s">
        <v>258</v>
      </c>
      <c r="I838">
        <v>0</v>
      </c>
      <c r="J838">
        <v>0</v>
      </c>
      <c r="M838" t="s">
        <v>1946</v>
      </c>
      <c r="N838">
        <v>1</v>
      </c>
      <c r="O838">
        <v>0</v>
      </c>
      <c r="P838">
        <v>0</v>
      </c>
      <c r="Q838">
        <v>0</v>
      </c>
      <c r="R838">
        <v>0</v>
      </c>
      <c r="S838">
        <v>0</v>
      </c>
      <c r="T838">
        <v>0</v>
      </c>
      <c r="U838">
        <v>0</v>
      </c>
      <c r="V838" t="s">
        <v>2689</v>
      </c>
      <c r="W838">
        <v>0</v>
      </c>
      <c r="X838">
        <v>0</v>
      </c>
      <c r="Y838">
        <v>0</v>
      </c>
      <c r="Z838">
        <v>0</v>
      </c>
      <c r="AA838">
        <v>0</v>
      </c>
    </row>
    <row r="839" spans="1:27">
      <c r="A839">
        <v>5</v>
      </c>
      <c r="B839" t="s">
        <v>500</v>
      </c>
      <c r="C839" s="586">
        <v>46225</v>
      </c>
      <c r="D839" t="s">
        <v>446</v>
      </c>
      <c r="E839" t="s">
        <v>1105</v>
      </c>
      <c r="F839">
        <v>0</v>
      </c>
      <c r="G839" t="s">
        <v>1106</v>
      </c>
      <c r="H839" t="s">
        <v>17</v>
      </c>
      <c r="I839">
        <v>0</v>
      </c>
      <c r="J839">
        <v>0</v>
      </c>
      <c r="M839" t="s">
        <v>425</v>
      </c>
      <c r="N839">
        <v>1</v>
      </c>
      <c r="O839">
        <v>0</v>
      </c>
      <c r="P839">
        <v>0</v>
      </c>
      <c r="Q839">
        <v>0</v>
      </c>
      <c r="R839">
        <v>0</v>
      </c>
      <c r="S839">
        <v>0</v>
      </c>
      <c r="T839">
        <v>0</v>
      </c>
      <c r="U839">
        <v>0</v>
      </c>
      <c r="V839" t="s">
        <v>2690</v>
      </c>
      <c r="W839">
        <v>0</v>
      </c>
      <c r="X839">
        <v>0</v>
      </c>
      <c r="Y839">
        <v>0</v>
      </c>
      <c r="Z839">
        <v>0</v>
      </c>
      <c r="AA839">
        <v>0</v>
      </c>
    </row>
    <row r="840" spans="1:27">
      <c r="A840">
        <v>5</v>
      </c>
      <c r="B840" t="s">
        <v>500</v>
      </c>
      <c r="C840" s="586">
        <v>46225</v>
      </c>
      <c r="D840" t="s">
        <v>446</v>
      </c>
      <c r="E840" t="s">
        <v>1109</v>
      </c>
      <c r="F840">
        <v>0</v>
      </c>
      <c r="G840" t="s">
        <v>1110</v>
      </c>
      <c r="H840" t="s">
        <v>258</v>
      </c>
      <c r="I840">
        <v>0</v>
      </c>
      <c r="J840">
        <v>0</v>
      </c>
      <c r="M840" t="s">
        <v>1946</v>
      </c>
      <c r="N840">
        <v>1</v>
      </c>
      <c r="O840">
        <v>0</v>
      </c>
      <c r="P840">
        <v>0</v>
      </c>
      <c r="Q840">
        <v>0</v>
      </c>
      <c r="R840">
        <v>0</v>
      </c>
      <c r="S840">
        <v>0</v>
      </c>
      <c r="T840">
        <v>0</v>
      </c>
      <c r="U840">
        <v>0</v>
      </c>
      <c r="V840" t="s">
        <v>2691</v>
      </c>
      <c r="W840">
        <v>0</v>
      </c>
      <c r="X840">
        <v>0</v>
      </c>
      <c r="Y840">
        <v>0</v>
      </c>
      <c r="Z840">
        <v>0</v>
      </c>
      <c r="AA840">
        <v>0</v>
      </c>
    </row>
    <row r="841" spans="1:27">
      <c r="A841">
        <v>6</v>
      </c>
      <c r="B841" t="s">
        <v>457</v>
      </c>
      <c r="C841" s="586">
        <v>46225</v>
      </c>
      <c r="D841" t="s">
        <v>446</v>
      </c>
      <c r="E841" t="s">
        <v>1105</v>
      </c>
      <c r="F841">
        <v>0</v>
      </c>
      <c r="G841" t="s">
        <v>1106</v>
      </c>
      <c r="H841" t="s">
        <v>17</v>
      </c>
      <c r="I841">
        <v>0</v>
      </c>
      <c r="J841">
        <v>0</v>
      </c>
      <c r="M841" t="s">
        <v>425</v>
      </c>
      <c r="N841">
        <v>1</v>
      </c>
      <c r="O841">
        <v>0</v>
      </c>
      <c r="P841">
        <v>0</v>
      </c>
      <c r="Q841">
        <v>0</v>
      </c>
      <c r="R841">
        <v>0</v>
      </c>
      <c r="S841">
        <v>0</v>
      </c>
      <c r="T841">
        <v>0</v>
      </c>
      <c r="U841">
        <v>0</v>
      </c>
      <c r="V841" t="s">
        <v>2692</v>
      </c>
      <c r="W841">
        <v>0</v>
      </c>
      <c r="X841">
        <v>0</v>
      </c>
      <c r="Y841">
        <v>0</v>
      </c>
      <c r="Z841">
        <v>0</v>
      </c>
      <c r="AA841">
        <v>0</v>
      </c>
    </row>
    <row r="842" spans="1:27">
      <c r="A842">
        <v>6</v>
      </c>
      <c r="B842" t="s">
        <v>457</v>
      </c>
      <c r="C842" s="586">
        <v>46225</v>
      </c>
      <c r="D842" t="s">
        <v>446</v>
      </c>
      <c r="E842" t="s">
        <v>1109</v>
      </c>
      <c r="F842">
        <v>0</v>
      </c>
      <c r="G842" t="s">
        <v>1110</v>
      </c>
      <c r="H842" t="s">
        <v>258</v>
      </c>
      <c r="I842">
        <v>0</v>
      </c>
      <c r="J842">
        <v>0</v>
      </c>
      <c r="M842" t="s">
        <v>1946</v>
      </c>
      <c r="N842">
        <v>1</v>
      </c>
      <c r="O842">
        <v>0</v>
      </c>
      <c r="P842">
        <v>0</v>
      </c>
      <c r="Q842">
        <v>0</v>
      </c>
      <c r="R842">
        <v>0</v>
      </c>
      <c r="S842">
        <v>0</v>
      </c>
      <c r="T842">
        <v>0</v>
      </c>
      <c r="U842">
        <v>0</v>
      </c>
      <c r="V842" t="s">
        <v>2693</v>
      </c>
      <c r="W842">
        <v>0</v>
      </c>
      <c r="X842">
        <v>0</v>
      </c>
      <c r="Y842">
        <v>0</v>
      </c>
      <c r="Z842">
        <v>0</v>
      </c>
      <c r="AA842">
        <v>0</v>
      </c>
    </row>
    <row r="843" spans="1:27">
      <c r="A843">
        <v>7</v>
      </c>
      <c r="B843" t="s">
        <v>460</v>
      </c>
      <c r="C843" s="586">
        <v>46225</v>
      </c>
      <c r="D843" t="s">
        <v>446</v>
      </c>
      <c r="E843" t="s">
        <v>1105</v>
      </c>
      <c r="F843">
        <v>0</v>
      </c>
      <c r="G843" t="s">
        <v>1106</v>
      </c>
      <c r="H843" t="s">
        <v>17</v>
      </c>
      <c r="I843">
        <v>0</v>
      </c>
      <c r="J843">
        <v>0</v>
      </c>
      <c r="M843" t="s">
        <v>425</v>
      </c>
      <c r="N843">
        <v>1</v>
      </c>
      <c r="O843">
        <v>0</v>
      </c>
      <c r="P843">
        <v>0</v>
      </c>
      <c r="Q843">
        <v>0</v>
      </c>
      <c r="R843">
        <v>0</v>
      </c>
      <c r="S843">
        <v>0</v>
      </c>
      <c r="T843">
        <v>0</v>
      </c>
      <c r="U843">
        <v>0</v>
      </c>
      <c r="V843" t="s">
        <v>2694</v>
      </c>
      <c r="W843">
        <v>0</v>
      </c>
      <c r="X843">
        <v>0</v>
      </c>
      <c r="Y843">
        <v>0</v>
      </c>
      <c r="Z843">
        <v>0</v>
      </c>
      <c r="AA843">
        <v>0</v>
      </c>
    </row>
    <row r="844" spans="1:27">
      <c r="A844">
        <v>7</v>
      </c>
      <c r="B844" t="s">
        <v>460</v>
      </c>
      <c r="C844" s="586">
        <v>46225</v>
      </c>
      <c r="D844" t="s">
        <v>446</v>
      </c>
      <c r="E844" t="s">
        <v>1109</v>
      </c>
      <c r="F844">
        <v>0</v>
      </c>
      <c r="G844" t="s">
        <v>1110</v>
      </c>
      <c r="H844" t="s">
        <v>258</v>
      </c>
      <c r="I844">
        <v>0</v>
      </c>
      <c r="J844">
        <v>0</v>
      </c>
      <c r="M844" t="s">
        <v>1946</v>
      </c>
      <c r="N844">
        <v>1</v>
      </c>
      <c r="O844">
        <v>0</v>
      </c>
      <c r="P844">
        <v>0</v>
      </c>
      <c r="Q844">
        <v>0</v>
      </c>
      <c r="R844">
        <v>0</v>
      </c>
      <c r="S844">
        <v>0</v>
      </c>
      <c r="T844">
        <v>0</v>
      </c>
      <c r="U844">
        <v>0</v>
      </c>
      <c r="V844" t="s">
        <v>2695</v>
      </c>
      <c r="W844">
        <v>0</v>
      </c>
      <c r="X844">
        <v>0</v>
      </c>
      <c r="Y844">
        <v>0</v>
      </c>
      <c r="Z844">
        <v>0</v>
      </c>
      <c r="AA844">
        <v>0</v>
      </c>
    </row>
    <row r="845" spans="1:27">
      <c r="A845">
        <v>8</v>
      </c>
      <c r="B845" t="s">
        <v>513</v>
      </c>
      <c r="C845" s="586">
        <v>46225</v>
      </c>
      <c r="D845" t="s">
        <v>446</v>
      </c>
      <c r="E845" t="s">
        <v>1105</v>
      </c>
      <c r="F845">
        <v>0</v>
      </c>
      <c r="G845" t="s">
        <v>1106</v>
      </c>
      <c r="H845" t="s">
        <v>17</v>
      </c>
      <c r="I845">
        <v>0</v>
      </c>
      <c r="J845">
        <v>0</v>
      </c>
      <c r="M845" t="s">
        <v>425</v>
      </c>
      <c r="N845">
        <v>1</v>
      </c>
      <c r="O845">
        <v>0</v>
      </c>
      <c r="P845">
        <v>0</v>
      </c>
      <c r="Q845">
        <v>0</v>
      </c>
      <c r="R845">
        <v>0</v>
      </c>
      <c r="S845">
        <v>0</v>
      </c>
      <c r="T845">
        <v>0</v>
      </c>
      <c r="U845">
        <v>0</v>
      </c>
      <c r="V845" t="s">
        <v>2696</v>
      </c>
      <c r="W845">
        <v>0</v>
      </c>
      <c r="X845">
        <v>0</v>
      </c>
      <c r="Y845">
        <v>0</v>
      </c>
      <c r="Z845">
        <v>0</v>
      </c>
      <c r="AA845">
        <v>0</v>
      </c>
    </row>
    <row r="846" spans="1:27">
      <c r="A846">
        <v>8</v>
      </c>
      <c r="B846" t="s">
        <v>513</v>
      </c>
      <c r="C846" s="586">
        <v>46225</v>
      </c>
      <c r="D846" t="s">
        <v>446</v>
      </c>
      <c r="E846" t="s">
        <v>1109</v>
      </c>
      <c r="F846">
        <v>0</v>
      </c>
      <c r="G846" t="s">
        <v>1110</v>
      </c>
      <c r="H846" t="s">
        <v>258</v>
      </c>
      <c r="I846">
        <v>0</v>
      </c>
      <c r="J846">
        <v>0</v>
      </c>
      <c r="M846" t="s">
        <v>1946</v>
      </c>
      <c r="N846">
        <v>1</v>
      </c>
      <c r="O846">
        <v>0</v>
      </c>
      <c r="P846">
        <v>0</v>
      </c>
      <c r="Q846">
        <v>0</v>
      </c>
      <c r="R846">
        <v>0</v>
      </c>
      <c r="S846">
        <v>0</v>
      </c>
      <c r="T846">
        <v>0</v>
      </c>
      <c r="U846">
        <v>0</v>
      </c>
      <c r="V846" t="s">
        <v>2697</v>
      </c>
      <c r="W846">
        <v>0</v>
      </c>
      <c r="X846">
        <v>0</v>
      </c>
      <c r="Y846">
        <v>0</v>
      </c>
      <c r="Z846">
        <v>0</v>
      </c>
      <c r="AA846">
        <v>0</v>
      </c>
    </row>
    <row r="847" spans="1:27">
      <c r="A847">
        <v>9</v>
      </c>
      <c r="B847" t="s">
        <v>1915</v>
      </c>
      <c r="C847" s="586">
        <v>46225</v>
      </c>
      <c r="D847" t="s">
        <v>446</v>
      </c>
      <c r="E847" t="s">
        <v>1105</v>
      </c>
      <c r="F847">
        <v>0</v>
      </c>
      <c r="G847" t="s">
        <v>1106</v>
      </c>
      <c r="H847" t="s">
        <v>17</v>
      </c>
      <c r="I847">
        <v>0</v>
      </c>
      <c r="J847">
        <v>0</v>
      </c>
      <c r="M847" t="s">
        <v>425</v>
      </c>
      <c r="N847">
        <v>1</v>
      </c>
      <c r="O847">
        <v>0</v>
      </c>
      <c r="P847">
        <v>0</v>
      </c>
      <c r="Q847">
        <v>0</v>
      </c>
      <c r="R847">
        <v>0</v>
      </c>
      <c r="S847">
        <v>0</v>
      </c>
      <c r="T847">
        <v>0</v>
      </c>
      <c r="U847">
        <v>0</v>
      </c>
      <c r="V847" t="s">
        <v>2698</v>
      </c>
      <c r="W847">
        <v>0</v>
      </c>
      <c r="X847">
        <v>0</v>
      </c>
      <c r="Y847">
        <v>0</v>
      </c>
      <c r="Z847">
        <v>0</v>
      </c>
      <c r="AA847">
        <v>0</v>
      </c>
    </row>
    <row r="848" spans="1:27">
      <c r="A848">
        <v>9</v>
      </c>
      <c r="B848" t="s">
        <v>1915</v>
      </c>
      <c r="C848" s="586">
        <v>46225</v>
      </c>
      <c r="D848" t="s">
        <v>446</v>
      </c>
      <c r="E848" t="s">
        <v>1109</v>
      </c>
      <c r="F848">
        <v>0</v>
      </c>
      <c r="G848" t="s">
        <v>1110</v>
      </c>
      <c r="H848" t="s">
        <v>258</v>
      </c>
      <c r="I848">
        <v>0</v>
      </c>
      <c r="J848">
        <v>0</v>
      </c>
      <c r="M848" t="s">
        <v>1946</v>
      </c>
      <c r="N848">
        <v>1</v>
      </c>
      <c r="O848">
        <v>0</v>
      </c>
      <c r="P848">
        <v>0</v>
      </c>
      <c r="Q848">
        <v>0</v>
      </c>
      <c r="R848">
        <v>0</v>
      </c>
      <c r="S848">
        <v>0</v>
      </c>
      <c r="T848">
        <v>0</v>
      </c>
      <c r="U848">
        <v>0</v>
      </c>
      <c r="V848" t="s">
        <v>2699</v>
      </c>
      <c r="W848">
        <v>0</v>
      </c>
      <c r="X848">
        <v>0</v>
      </c>
      <c r="Y848">
        <v>0</v>
      </c>
      <c r="Z848">
        <v>0</v>
      </c>
      <c r="AA848">
        <v>0</v>
      </c>
    </row>
    <row r="849" spans="1:27">
      <c r="A849">
        <v>10</v>
      </c>
      <c r="B849" t="s">
        <v>494</v>
      </c>
      <c r="C849" s="586">
        <v>46225</v>
      </c>
      <c r="D849" t="s">
        <v>446</v>
      </c>
      <c r="E849" t="s">
        <v>1105</v>
      </c>
      <c r="F849">
        <v>0</v>
      </c>
      <c r="G849" t="s">
        <v>1106</v>
      </c>
      <c r="H849" t="s">
        <v>17</v>
      </c>
      <c r="I849">
        <v>0</v>
      </c>
      <c r="J849">
        <v>0</v>
      </c>
      <c r="M849" t="s">
        <v>425</v>
      </c>
      <c r="N849">
        <v>1</v>
      </c>
      <c r="O849">
        <v>0</v>
      </c>
      <c r="P849">
        <v>0</v>
      </c>
      <c r="Q849">
        <v>0</v>
      </c>
      <c r="R849">
        <v>0</v>
      </c>
      <c r="S849">
        <v>0</v>
      </c>
      <c r="T849">
        <v>0</v>
      </c>
      <c r="U849">
        <v>0</v>
      </c>
      <c r="V849" t="s">
        <v>2700</v>
      </c>
      <c r="W849">
        <v>0</v>
      </c>
      <c r="X849">
        <v>0</v>
      </c>
      <c r="Y849">
        <v>0</v>
      </c>
      <c r="Z849">
        <v>0</v>
      </c>
      <c r="AA849">
        <v>0</v>
      </c>
    </row>
    <row r="850" spans="1:27">
      <c r="A850">
        <v>10</v>
      </c>
      <c r="B850" t="s">
        <v>494</v>
      </c>
      <c r="C850" s="586">
        <v>46225</v>
      </c>
      <c r="D850" t="s">
        <v>446</v>
      </c>
      <c r="E850" t="s">
        <v>1109</v>
      </c>
      <c r="F850">
        <v>0</v>
      </c>
      <c r="G850" t="s">
        <v>1110</v>
      </c>
      <c r="H850" t="s">
        <v>258</v>
      </c>
      <c r="I850">
        <v>0</v>
      </c>
      <c r="J850">
        <v>0</v>
      </c>
      <c r="M850" t="s">
        <v>1946</v>
      </c>
      <c r="N850">
        <v>1</v>
      </c>
      <c r="O850">
        <v>0</v>
      </c>
      <c r="P850">
        <v>0</v>
      </c>
      <c r="Q850">
        <v>0</v>
      </c>
      <c r="R850">
        <v>0</v>
      </c>
      <c r="S850">
        <v>0</v>
      </c>
      <c r="T850">
        <v>0</v>
      </c>
      <c r="U850">
        <v>0</v>
      </c>
      <c r="V850" t="s">
        <v>2701</v>
      </c>
      <c r="W850">
        <v>0</v>
      </c>
      <c r="X850">
        <v>0</v>
      </c>
      <c r="Y850">
        <v>0</v>
      </c>
      <c r="Z850">
        <v>0</v>
      </c>
      <c r="AA850">
        <v>0</v>
      </c>
    </row>
    <row r="851" spans="1:27">
      <c r="A851">
        <v>11</v>
      </c>
      <c r="B851" t="s">
        <v>493</v>
      </c>
      <c r="C851" s="586">
        <v>46225</v>
      </c>
      <c r="D851" t="s">
        <v>446</v>
      </c>
      <c r="E851" t="s">
        <v>1105</v>
      </c>
      <c r="F851">
        <v>0</v>
      </c>
      <c r="G851" t="s">
        <v>1106</v>
      </c>
      <c r="H851" t="s">
        <v>17</v>
      </c>
      <c r="I851">
        <v>0</v>
      </c>
      <c r="J851">
        <v>0</v>
      </c>
      <c r="M851" t="s">
        <v>425</v>
      </c>
      <c r="N851">
        <v>1</v>
      </c>
      <c r="O851">
        <v>0</v>
      </c>
      <c r="P851">
        <v>0</v>
      </c>
      <c r="Q851">
        <v>0</v>
      </c>
      <c r="R851">
        <v>0</v>
      </c>
      <c r="S851">
        <v>0</v>
      </c>
      <c r="T851">
        <v>0</v>
      </c>
      <c r="U851">
        <v>0</v>
      </c>
      <c r="V851" t="s">
        <v>2702</v>
      </c>
      <c r="W851">
        <v>0</v>
      </c>
      <c r="X851">
        <v>0</v>
      </c>
      <c r="Y851">
        <v>0</v>
      </c>
      <c r="Z851">
        <v>0</v>
      </c>
      <c r="AA851">
        <v>0</v>
      </c>
    </row>
    <row r="852" spans="1:27">
      <c r="A852">
        <v>11</v>
      </c>
      <c r="B852" t="s">
        <v>493</v>
      </c>
      <c r="C852" s="586">
        <v>46225</v>
      </c>
      <c r="D852" t="s">
        <v>446</v>
      </c>
      <c r="E852" t="s">
        <v>1109</v>
      </c>
      <c r="F852">
        <v>0</v>
      </c>
      <c r="G852" t="s">
        <v>1110</v>
      </c>
      <c r="H852" t="s">
        <v>258</v>
      </c>
      <c r="I852">
        <v>0</v>
      </c>
      <c r="J852">
        <v>0</v>
      </c>
      <c r="M852" t="s">
        <v>1946</v>
      </c>
      <c r="N852">
        <v>1</v>
      </c>
      <c r="O852">
        <v>0</v>
      </c>
      <c r="P852">
        <v>0</v>
      </c>
      <c r="Q852">
        <v>0</v>
      </c>
      <c r="R852">
        <v>0</v>
      </c>
      <c r="S852">
        <v>0</v>
      </c>
      <c r="T852">
        <v>0</v>
      </c>
      <c r="U852">
        <v>0</v>
      </c>
      <c r="V852" t="s">
        <v>2703</v>
      </c>
      <c r="W852">
        <v>0</v>
      </c>
      <c r="X852">
        <v>0</v>
      </c>
      <c r="Y852">
        <v>0</v>
      </c>
      <c r="Z852">
        <v>0</v>
      </c>
      <c r="AA852">
        <v>0</v>
      </c>
    </row>
    <row r="853" spans="1:27">
      <c r="A853">
        <v>12</v>
      </c>
      <c r="B853" t="s">
        <v>508</v>
      </c>
      <c r="C853" s="586">
        <v>46225</v>
      </c>
      <c r="D853" t="s">
        <v>446</v>
      </c>
      <c r="E853" t="s">
        <v>1105</v>
      </c>
      <c r="F853">
        <v>0</v>
      </c>
      <c r="G853" t="s">
        <v>1106</v>
      </c>
      <c r="H853" t="s">
        <v>17</v>
      </c>
      <c r="I853">
        <v>0</v>
      </c>
      <c r="J853">
        <v>0</v>
      </c>
      <c r="M853" t="s">
        <v>425</v>
      </c>
      <c r="N853">
        <v>1</v>
      </c>
      <c r="O853">
        <v>0</v>
      </c>
      <c r="P853">
        <v>0</v>
      </c>
      <c r="Q853">
        <v>0</v>
      </c>
      <c r="R853">
        <v>0</v>
      </c>
      <c r="S853">
        <v>0</v>
      </c>
      <c r="T853">
        <v>0</v>
      </c>
      <c r="U853">
        <v>0</v>
      </c>
      <c r="V853" t="s">
        <v>2704</v>
      </c>
      <c r="W853">
        <v>0</v>
      </c>
      <c r="X853">
        <v>0</v>
      </c>
      <c r="Y853">
        <v>0</v>
      </c>
      <c r="Z853">
        <v>0</v>
      </c>
      <c r="AA853">
        <v>0</v>
      </c>
    </row>
    <row r="854" spans="1:27">
      <c r="A854">
        <v>12</v>
      </c>
      <c r="B854" t="s">
        <v>508</v>
      </c>
      <c r="C854" s="586">
        <v>46225</v>
      </c>
      <c r="D854" t="s">
        <v>446</v>
      </c>
      <c r="E854" t="s">
        <v>1109</v>
      </c>
      <c r="F854">
        <v>0</v>
      </c>
      <c r="G854" t="s">
        <v>1110</v>
      </c>
      <c r="H854" t="s">
        <v>258</v>
      </c>
      <c r="I854">
        <v>0</v>
      </c>
      <c r="J854">
        <v>0</v>
      </c>
      <c r="M854" t="s">
        <v>1946</v>
      </c>
      <c r="N854">
        <v>1</v>
      </c>
      <c r="O854">
        <v>0</v>
      </c>
      <c r="P854">
        <v>0</v>
      </c>
      <c r="Q854">
        <v>0</v>
      </c>
      <c r="R854">
        <v>0</v>
      </c>
      <c r="S854">
        <v>0</v>
      </c>
      <c r="T854">
        <v>0</v>
      </c>
      <c r="U854">
        <v>0</v>
      </c>
      <c r="V854" t="s">
        <v>2705</v>
      </c>
      <c r="W854">
        <v>0</v>
      </c>
      <c r="X854">
        <v>0</v>
      </c>
      <c r="Y854">
        <v>0</v>
      </c>
      <c r="Z854">
        <v>0</v>
      </c>
      <c r="AA854">
        <v>0</v>
      </c>
    </row>
    <row r="855" spans="1:27">
      <c r="A855">
        <v>13</v>
      </c>
      <c r="B855" t="s">
        <v>507</v>
      </c>
      <c r="C855" s="586">
        <v>46225</v>
      </c>
      <c r="D855" t="s">
        <v>446</v>
      </c>
      <c r="E855" t="s">
        <v>1105</v>
      </c>
      <c r="F855">
        <v>0</v>
      </c>
      <c r="G855" t="s">
        <v>1106</v>
      </c>
      <c r="H855" t="s">
        <v>17</v>
      </c>
      <c r="I855">
        <v>0</v>
      </c>
      <c r="J855">
        <v>0</v>
      </c>
      <c r="M855" t="s">
        <v>425</v>
      </c>
      <c r="N855">
        <v>1</v>
      </c>
      <c r="O855">
        <v>0</v>
      </c>
      <c r="P855">
        <v>0</v>
      </c>
      <c r="Q855">
        <v>0</v>
      </c>
      <c r="R855">
        <v>0</v>
      </c>
      <c r="S855">
        <v>0</v>
      </c>
      <c r="T855">
        <v>0</v>
      </c>
      <c r="U855">
        <v>0</v>
      </c>
      <c r="V855" t="s">
        <v>2706</v>
      </c>
      <c r="W855">
        <v>0</v>
      </c>
      <c r="X855">
        <v>0</v>
      </c>
      <c r="Y855">
        <v>0</v>
      </c>
      <c r="Z855">
        <v>0</v>
      </c>
      <c r="AA855">
        <v>0</v>
      </c>
    </row>
    <row r="856" spans="1:27">
      <c r="A856">
        <v>13</v>
      </c>
      <c r="B856" t="s">
        <v>507</v>
      </c>
      <c r="C856" s="586">
        <v>46225</v>
      </c>
      <c r="D856" t="s">
        <v>446</v>
      </c>
      <c r="E856" t="s">
        <v>1109</v>
      </c>
      <c r="F856">
        <v>0</v>
      </c>
      <c r="G856" t="s">
        <v>1110</v>
      </c>
      <c r="H856" t="s">
        <v>258</v>
      </c>
      <c r="I856">
        <v>0</v>
      </c>
      <c r="J856">
        <v>0</v>
      </c>
      <c r="M856" t="s">
        <v>1946</v>
      </c>
      <c r="N856">
        <v>1</v>
      </c>
      <c r="O856">
        <v>0</v>
      </c>
      <c r="P856">
        <v>0</v>
      </c>
      <c r="Q856">
        <v>0</v>
      </c>
      <c r="R856">
        <v>0</v>
      </c>
      <c r="S856">
        <v>0</v>
      </c>
      <c r="T856">
        <v>0</v>
      </c>
      <c r="U856">
        <v>0</v>
      </c>
      <c r="V856" t="s">
        <v>2707</v>
      </c>
      <c r="W856">
        <v>0</v>
      </c>
      <c r="X856">
        <v>0</v>
      </c>
      <c r="Y856">
        <v>0</v>
      </c>
      <c r="Z856">
        <v>0</v>
      </c>
      <c r="AA856">
        <v>0</v>
      </c>
    </row>
    <row r="857" spans="1:27">
      <c r="A857">
        <v>14</v>
      </c>
      <c r="B857" t="s">
        <v>521</v>
      </c>
      <c r="C857" s="586">
        <v>46225</v>
      </c>
      <c r="D857" t="s">
        <v>446</v>
      </c>
      <c r="E857" t="s">
        <v>1105</v>
      </c>
      <c r="F857">
        <v>0</v>
      </c>
      <c r="G857" t="s">
        <v>1106</v>
      </c>
      <c r="H857" t="s">
        <v>17</v>
      </c>
      <c r="I857">
        <v>0</v>
      </c>
      <c r="J857">
        <v>0</v>
      </c>
      <c r="M857" t="s">
        <v>425</v>
      </c>
      <c r="N857">
        <v>1</v>
      </c>
      <c r="O857">
        <v>0</v>
      </c>
      <c r="P857">
        <v>0</v>
      </c>
      <c r="Q857">
        <v>0</v>
      </c>
      <c r="R857">
        <v>0</v>
      </c>
      <c r="S857">
        <v>0</v>
      </c>
      <c r="T857">
        <v>0</v>
      </c>
      <c r="U857">
        <v>0</v>
      </c>
      <c r="V857" t="s">
        <v>2708</v>
      </c>
      <c r="W857">
        <v>0</v>
      </c>
      <c r="X857">
        <v>0</v>
      </c>
      <c r="Y857">
        <v>0</v>
      </c>
      <c r="Z857">
        <v>0</v>
      </c>
      <c r="AA857">
        <v>0</v>
      </c>
    </row>
    <row r="858" spans="1:27">
      <c r="A858">
        <v>14</v>
      </c>
      <c r="B858" t="s">
        <v>521</v>
      </c>
      <c r="C858" s="586">
        <v>46225</v>
      </c>
      <c r="D858" t="s">
        <v>446</v>
      </c>
      <c r="E858" t="s">
        <v>1109</v>
      </c>
      <c r="F858">
        <v>0</v>
      </c>
      <c r="G858" t="s">
        <v>1110</v>
      </c>
      <c r="H858" t="s">
        <v>258</v>
      </c>
      <c r="I858">
        <v>0</v>
      </c>
      <c r="J858">
        <v>0</v>
      </c>
      <c r="M858" t="s">
        <v>1946</v>
      </c>
      <c r="N858">
        <v>1</v>
      </c>
      <c r="O858">
        <v>0</v>
      </c>
      <c r="P858">
        <v>0</v>
      </c>
      <c r="Q858">
        <v>0</v>
      </c>
      <c r="R858">
        <v>0</v>
      </c>
      <c r="S858">
        <v>0</v>
      </c>
      <c r="T858">
        <v>0</v>
      </c>
      <c r="U858">
        <v>0</v>
      </c>
      <c r="V858" t="s">
        <v>2709</v>
      </c>
      <c r="W858">
        <v>0</v>
      </c>
      <c r="X858">
        <v>0</v>
      </c>
      <c r="Y858">
        <v>0</v>
      </c>
      <c r="Z858">
        <v>0</v>
      </c>
      <c r="AA858">
        <v>0</v>
      </c>
    </row>
    <row r="859" spans="1:27">
      <c r="A859">
        <v>1</v>
      </c>
      <c r="B859" t="s">
        <v>451</v>
      </c>
      <c r="C859" s="586">
        <v>46225</v>
      </c>
      <c r="D859" t="s">
        <v>142</v>
      </c>
      <c r="E859" t="s">
        <v>1105</v>
      </c>
      <c r="F859">
        <v>0</v>
      </c>
      <c r="G859" t="s">
        <v>1106</v>
      </c>
      <c r="H859" t="s">
        <v>17</v>
      </c>
      <c r="I859">
        <v>0</v>
      </c>
      <c r="J859">
        <v>0</v>
      </c>
      <c r="M859" t="s">
        <v>425</v>
      </c>
      <c r="N859">
        <v>1</v>
      </c>
      <c r="O859">
        <v>0</v>
      </c>
      <c r="P859">
        <v>0</v>
      </c>
      <c r="Q859">
        <v>0</v>
      </c>
      <c r="R859">
        <v>0</v>
      </c>
      <c r="S859">
        <v>0</v>
      </c>
      <c r="T859">
        <v>0</v>
      </c>
      <c r="U859">
        <v>0</v>
      </c>
      <c r="V859" t="s">
        <v>2710</v>
      </c>
      <c r="W859">
        <v>0</v>
      </c>
      <c r="X859">
        <v>0</v>
      </c>
      <c r="Y859">
        <v>0</v>
      </c>
      <c r="Z859">
        <v>0</v>
      </c>
      <c r="AA859">
        <v>0</v>
      </c>
    </row>
    <row r="860" spans="1:27">
      <c r="A860">
        <v>1</v>
      </c>
      <c r="B860" t="s">
        <v>451</v>
      </c>
      <c r="C860" s="586">
        <v>46225</v>
      </c>
      <c r="D860" t="s">
        <v>142</v>
      </c>
      <c r="E860" t="s">
        <v>1109</v>
      </c>
      <c r="F860">
        <v>0</v>
      </c>
      <c r="G860" t="s">
        <v>1110</v>
      </c>
      <c r="H860" t="s">
        <v>258</v>
      </c>
      <c r="I860">
        <v>690767619.38853848</v>
      </c>
      <c r="J860">
        <v>0</v>
      </c>
      <c r="M860" t="s">
        <v>1946</v>
      </c>
      <c r="N860">
        <v>1</v>
      </c>
      <c r="O860">
        <v>0</v>
      </c>
      <c r="P860">
        <v>0</v>
      </c>
      <c r="Q860">
        <v>0</v>
      </c>
      <c r="R860">
        <v>0</v>
      </c>
      <c r="S860">
        <v>0</v>
      </c>
      <c r="T860">
        <v>0</v>
      </c>
      <c r="U860">
        <v>0</v>
      </c>
      <c r="V860" t="s">
        <v>2711</v>
      </c>
      <c r="W860">
        <v>0</v>
      </c>
      <c r="X860">
        <v>0</v>
      </c>
      <c r="Y860">
        <v>690767619.38853848</v>
      </c>
      <c r="Z860">
        <v>0</v>
      </c>
      <c r="AA860">
        <v>0</v>
      </c>
    </row>
    <row r="861" spans="1:27">
      <c r="A861">
        <v>2</v>
      </c>
      <c r="B861" t="s">
        <v>575</v>
      </c>
      <c r="C861" s="586">
        <v>46225</v>
      </c>
      <c r="D861" t="s">
        <v>142</v>
      </c>
      <c r="E861" t="s">
        <v>1105</v>
      </c>
      <c r="F861">
        <v>0</v>
      </c>
      <c r="G861" t="s">
        <v>1106</v>
      </c>
      <c r="H861" t="s">
        <v>17</v>
      </c>
      <c r="I861">
        <v>0</v>
      </c>
      <c r="J861">
        <v>0</v>
      </c>
      <c r="M861" t="s">
        <v>425</v>
      </c>
      <c r="N861">
        <v>1</v>
      </c>
      <c r="O861">
        <v>0</v>
      </c>
      <c r="P861">
        <v>0</v>
      </c>
      <c r="Q861">
        <v>0</v>
      </c>
      <c r="R861">
        <v>0</v>
      </c>
      <c r="S861">
        <v>0</v>
      </c>
      <c r="T861">
        <v>0</v>
      </c>
      <c r="U861">
        <v>0</v>
      </c>
      <c r="V861" t="s">
        <v>2031</v>
      </c>
      <c r="W861">
        <v>0</v>
      </c>
      <c r="X861">
        <v>0</v>
      </c>
      <c r="Y861">
        <v>0</v>
      </c>
      <c r="Z861">
        <v>0</v>
      </c>
      <c r="AA861">
        <v>0</v>
      </c>
    </row>
    <row r="862" spans="1:27">
      <c r="A862">
        <v>2</v>
      </c>
      <c r="B862" t="s">
        <v>575</v>
      </c>
      <c r="C862" s="586">
        <v>46225</v>
      </c>
      <c r="D862" t="s">
        <v>142</v>
      </c>
      <c r="E862" t="s">
        <v>1109</v>
      </c>
      <c r="F862">
        <v>0</v>
      </c>
      <c r="G862" t="s">
        <v>1110</v>
      </c>
      <c r="H862" t="s">
        <v>258</v>
      </c>
      <c r="I862">
        <v>690824259.38853848</v>
      </c>
      <c r="J862">
        <v>0</v>
      </c>
      <c r="M862" t="s">
        <v>1946</v>
      </c>
      <c r="N862">
        <v>1</v>
      </c>
      <c r="O862">
        <v>0</v>
      </c>
      <c r="P862">
        <v>0</v>
      </c>
      <c r="Q862">
        <v>0</v>
      </c>
      <c r="R862">
        <v>0</v>
      </c>
      <c r="S862">
        <v>0</v>
      </c>
      <c r="T862">
        <v>0</v>
      </c>
      <c r="U862">
        <v>0</v>
      </c>
      <c r="V862" t="s">
        <v>2032</v>
      </c>
      <c r="W862">
        <v>0</v>
      </c>
      <c r="X862">
        <v>0</v>
      </c>
      <c r="Y862">
        <v>690824259.38853848</v>
      </c>
      <c r="Z862">
        <v>0</v>
      </c>
      <c r="AA862">
        <v>0</v>
      </c>
    </row>
    <row r="863" spans="1:27">
      <c r="A863">
        <v>3</v>
      </c>
      <c r="B863" t="s">
        <v>576</v>
      </c>
      <c r="C863" s="586">
        <v>46225</v>
      </c>
      <c r="D863" t="s">
        <v>142</v>
      </c>
      <c r="E863" t="s">
        <v>1105</v>
      </c>
      <c r="F863">
        <v>0</v>
      </c>
      <c r="G863" t="s">
        <v>1106</v>
      </c>
      <c r="H863" t="s">
        <v>17</v>
      </c>
      <c r="I863">
        <v>0</v>
      </c>
      <c r="J863">
        <v>0</v>
      </c>
      <c r="M863" t="s">
        <v>425</v>
      </c>
      <c r="N863">
        <v>1</v>
      </c>
      <c r="O863">
        <v>0</v>
      </c>
      <c r="P863">
        <v>0</v>
      </c>
      <c r="Q863">
        <v>0</v>
      </c>
      <c r="R863">
        <v>0</v>
      </c>
      <c r="S863">
        <v>0</v>
      </c>
      <c r="T863">
        <v>0</v>
      </c>
      <c r="U863">
        <v>0</v>
      </c>
      <c r="V863" t="s">
        <v>2712</v>
      </c>
      <c r="W863">
        <v>0</v>
      </c>
      <c r="X863">
        <v>0</v>
      </c>
      <c r="Y863">
        <v>0</v>
      </c>
      <c r="Z863">
        <v>0</v>
      </c>
      <c r="AA863">
        <v>0</v>
      </c>
    </row>
    <row r="864" spans="1:27">
      <c r="A864">
        <v>3</v>
      </c>
      <c r="B864" t="s">
        <v>576</v>
      </c>
      <c r="C864" s="586">
        <v>46225</v>
      </c>
      <c r="D864" t="s">
        <v>142</v>
      </c>
      <c r="E864" t="s">
        <v>1109</v>
      </c>
      <c r="F864">
        <v>0</v>
      </c>
      <c r="G864" t="s">
        <v>1110</v>
      </c>
      <c r="H864" t="s">
        <v>258</v>
      </c>
      <c r="I864">
        <v>690824259.38853848</v>
      </c>
      <c r="J864">
        <v>0</v>
      </c>
      <c r="M864" t="s">
        <v>1946</v>
      </c>
      <c r="N864">
        <v>1</v>
      </c>
      <c r="O864">
        <v>0</v>
      </c>
      <c r="P864">
        <v>0</v>
      </c>
      <c r="Q864">
        <v>0</v>
      </c>
      <c r="R864">
        <v>0</v>
      </c>
      <c r="S864">
        <v>0</v>
      </c>
      <c r="T864">
        <v>0</v>
      </c>
      <c r="U864">
        <v>0</v>
      </c>
      <c r="V864" t="s">
        <v>2713</v>
      </c>
      <c r="W864">
        <v>0</v>
      </c>
      <c r="X864">
        <v>0</v>
      </c>
      <c r="Y864">
        <v>690824259.38853848</v>
      </c>
      <c r="Z864">
        <v>0</v>
      </c>
      <c r="AA864">
        <v>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39"/>
  <dimension ref="A1:G1"/>
  <sheetViews>
    <sheetView workbookViewId="0">
      <selection activeCell="B1" sqref="B1"/>
    </sheetView>
  </sheetViews>
  <sheetFormatPr defaultRowHeight="15"/>
  <sheetData>
    <row r="1" spans="1:7">
      <c r="A1" s="53" t="s">
        <v>2957</v>
      </c>
      <c r="B1" s="53" t="s">
        <v>380</v>
      </c>
      <c r="C1" s="53" t="s">
        <v>1072</v>
      </c>
      <c r="D1" s="53" t="s">
        <v>1073</v>
      </c>
      <c r="E1" s="53" t="s">
        <v>614</v>
      </c>
      <c r="F1" s="53" t="s">
        <v>1074</v>
      </c>
      <c r="G1" s="53" t="s">
        <v>1075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494CB9-522A-418F-A768-E96592A18260}">
  <dimension ref="A1:T669"/>
  <sheetViews>
    <sheetView tabSelected="1" topLeftCell="A328" workbookViewId="0">
      <selection activeCell="L350" sqref="L350"/>
    </sheetView>
  </sheetViews>
  <sheetFormatPr defaultRowHeight="15"/>
  <cols>
    <col min="1" max="1" width="13.7109375" customWidth="1"/>
    <col min="2" max="2" width="40.7109375" customWidth="1"/>
    <col min="3" max="5" width="12.7109375" customWidth="1"/>
    <col min="9" max="10" width="13.7109375" customWidth="1"/>
    <col min="11" max="11" width="16.7109375" customWidth="1"/>
    <col min="12" max="12" width="24.7109375" customWidth="1"/>
    <col min="13" max="13" width="42.7109375" style="962" customWidth="1"/>
    <col min="14" max="14" width="18.7109375" customWidth="1"/>
    <col min="15" max="15" width="16.7109375" customWidth="1"/>
    <col min="16" max="16" width="20.7109375" customWidth="1"/>
    <col min="17" max="17" width="42.7109375" style="962" customWidth="1"/>
    <col min="18" max="19" width="18.7109375" customWidth="1"/>
    <col min="20" max="20" width="14.7109375" customWidth="1"/>
  </cols>
  <sheetData>
    <row r="1" spans="1:20" s="53" customFormat="1">
      <c r="A1" s="53" t="s">
        <v>1094</v>
      </c>
      <c r="B1" s="53" t="s">
        <v>3450</v>
      </c>
      <c r="C1" s="53" t="s">
        <v>1075</v>
      </c>
      <c r="D1" s="53" t="s">
        <v>213</v>
      </c>
      <c r="E1" s="53" t="s">
        <v>3451</v>
      </c>
      <c r="G1" s="53" t="s">
        <v>3452</v>
      </c>
      <c r="H1" s="53" t="s">
        <v>3453</v>
      </c>
      <c r="I1" s="53" t="s">
        <v>3454</v>
      </c>
      <c r="J1" s="53" t="s">
        <v>3455</v>
      </c>
      <c r="K1" s="53" t="s">
        <v>3456</v>
      </c>
      <c r="L1" s="53" t="s">
        <v>2993</v>
      </c>
      <c r="M1" s="964" t="s">
        <v>2994</v>
      </c>
      <c r="N1" s="53" t="s">
        <v>2995</v>
      </c>
      <c r="O1" s="53" t="s">
        <v>2996</v>
      </c>
      <c r="P1" s="53" t="s">
        <v>2997</v>
      </c>
      <c r="Q1" s="964" t="s">
        <v>2998</v>
      </c>
      <c r="R1" s="53" t="s">
        <v>2999</v>
      </c>
      <c r="S1" s="53" t="s">
        <v>3000</v>
      </c>
      <c r="T1" s="53" t="s">
        <v>3457</v>
      </c>
    </row>
    <row r="2" spans="1:20" s="53" customFormat="1">
      <c r="I2" s="53" t="s">
        <v>3458</v>
      </c>
      <c r="J2" s="53" t="s">
        <v>3459</v>
      </c>
      <c r="M2" s="964"/>
      <c r="Q2" s="964"/>
    </row>
    <row r="3" spans="1:20" ht="45">
      <c r="A3" s="961">
        <v>46262</v>
      </c>
      <c r="B3" s="53" t="s">
        <v>1066</v>
      </c>
      <c r="G3" t="s">
        <v>3460</v>
      </c>
      <c r="H3">
        <v>12112</v>
      </c>
      <c r="I3">
        <v>11610</v>
      </c>
      <c r="L3" t="s">
        <v>1066</v>
      </c>
      <c r="M3" s="962" t="s">
        <v>3405</v>
      </c>
      <c r="N3" t="s">
        <v>3003</v>
      </c>
      <c r="O3">
        <v>493111</v>
      </c>
      <c r="P3" t="s">
        <v>3406</v>
      </c>
      <c r="Q3" s="962" t="s">
        <v>3405</v>
      </c>
      <c r="R3" t="s">
        <v>3406</v>
      </c>
      <c r="S3">
        <v>493111</v>
      </c>
    </row>
    <row r="4" spans="1:20">
      <c r="B4" t="s">
        <v>3461</v>
      </c>
      <c r="C4">
        <v>12112</v>
      </c>
      <c r="E4" s="963">
        <v>11610</v>
      </c>
    </row>
    <row r="5" spans="1:20">
      <c r="B5" t="s">
        <v>3462</v>
      </c>
      <c r="J5">
        <v>2240</v>
      </c>
    </row>
    <row r="6" spans="1:20">
      <c r="B6" t="s">
        <v>3463</v>
      </c>
      <c r="C6">
        <v>3.3333333333333335</v>
      </c>
      <c r="D6">
        <v>672</v>
      </c>
      <c r="E6">
        <v>2240</v>
      </c>
      <c r="K6" t="s">
        <v>3464</v>
      </c>
    </row>
    <row r="7" spans="1:20">
      <c r="B7" t="s">
        <v>3465</v>
      </c>
      <c r="J7">
        <v>1276.2</v>
      </c>
    </row>
    <row r="8" spans="1:20">
      <c r="B8" t="s">
        <v>3466</v>
      </c>
      <c r="C8">
        <v>2</v>
      </c>
      <c r="D8">
        <v>638.1</v>
      </c>
      <c r="E8">
        <v>1276.2</v>
      </c>
      <c r="K8" t="s">
        <v>3464</v>
      </c>
    </row>
    <row r="9" spans="1:20">
      <c r="B9" t="s">
        <v>3467</v>
      </c>
      <c r="J9">
        <v>8030</v>
      </c>
    </row>
    <row r="10" spans="1:20">
      <c r="B10" t="s">
        <v>3468</v>
      </c>
      <c r="C10">
        <v>22</v>
      </c>
      <c r="D10">
        <v>365</v>
      </c>
      <c r="E10">
        <v>8030</v>
      </c>
      <c r="K10" t="s">
        <v>3464</v>
      </c>
    </row>
    <row r="11" spans="1:20">
      <c r="B11" t="s">
        <v>3469</v>
      </c>
      <c r="J11">
        <v>31.9</v>
      </c>
    </row>
    <row r="12" spans="1:20">
      <c r="B12" t="s">
        <v>3470</v>
      </c>
      <c r="J12">
        <v>31.9</v>
      </c>
    </row>
    <row r="13" spans="1:20" ht="45">
      <c r="A13" s="961">
        <v>46262</v>
      </c>
      <c r="B13" s="53" t="s">
        <v>1003</v>
      </c>
      <c r="G13" t="s">
        <v>3460</v>
      </c>
      <c r="H13">
        <v>12113</v>
      </c>
      <c r="I13">
        <v>6664</v>
      </c>
      <c r="L13" t="s">
        <v>1003</v>
      </c>
      <c r="M13" s="962" t="s">
        <v>3374</v>
      </c>
      <c r="N13" t="s">
        <v>3003</v>
      </c>
      <c r="P13" t="s">
        <v>3375</v>
      </c>
      <c r="Q13" s="962" t="s">
        <v>3374</v>
      </c>
      <c r="R13" t="s">
        <v>3375</v>
      </c>
    </row>
    <row r="14" spans="1:20">
      <c r="B14" t="s">
        <v>3461</v>
      </c>
      <c r="C14">
        <v>12113</v>
      </c>
      <c r="E14" s="963">
        <v>6664</v>
      </c>
    </row>
    <row r="15" spans="1:20">
      <c r="B15" t="s">
        <v>3462</v>
      </c>
      <c r="J15">
        <v>672</v>
      </c>
    </row>
    <row r="16" spans="1:20">
      <c r="B16" t="s">
        <v>3463</v>
      </c>
      <c r="C16">
        <v>1</v>
      </c>
      <c r="D16">
        <v>672</v>
      </c>
      <c r="E16">
        <v>672</v>
      </c>
      <c r="K16" t="s">
        <v>3464</v>
      </c>
    </row>
    <row r="17" spans="1:19">
      <c r="B17" t="s">
        <v>3465</v>
      </c>
      <c r="J17">
        <v>960</v>
      </c>
    </row>
    <row r="18" spans="1:19">
      <c r="B18" t="s">
        <v>3471</v>
      </c>
      <c r="C18">
        <v>1.1666666666666667</v>
      </c>
      <c r="D18">
        <v>822.86</v>
      </c>
      <c r="E18">
        <v>960</v>
      </c>
      <c r="K18" t="s">
        <v>3464</v>
      </c>
    </row>
    <row r="19" spans="1:19">
      <c r="B19" t="s">
        <v>3467</v>
      </c>
      <c r="J19">
        <v>4984</v>
      </c>
    </row>
    <row r="20" spans="1:19">
      <c r="B20" t="s">
        <v>3468</v>
      </c>
      <c r="C20">
        <v>14</v>
      </c>
      <c r="D20">
        <v>356</v>
      </c>
      <c r="E20">
        <v>4984</v>
      </c>
      <c r="K20" t="s">
        <v>3464</v>
      </c>
    </row>
    <row r="21" spans="1:19">
      <c r="B21" t="s">
        <v>3469</v>
      </c>
      <c r="J21">
        <v>24</v>
      </c>
    </row>
    <row r="22" spans="1:19">
      <c r="B22" t="s">
        <v>3470</v>
      </c>
      <c r="J22">
        <v>24</v>
      </c>
    </row>
    <row r="23" spans="1:19" ht="45">
      <c r="A23" s="961">
        <v>46262</v>
      </c>
      <c r="B23" s="53" t="s">
        <v>999</v>
      </c>
      <c r="G23" t="s">
        <v>3460</v>
      </c>
      <c r="H23">
        <v>12114</v>
      </c>
      <c r="I23">
        <v>5400</v>
      </c>
      <c r="L23" t="s">
        <v>999</v>
      </c>
      <c r="M23" s="962" t="s">
        <v>3366</v>
      </c>
      <c r="N23" t="s">
        <v>3003</v>
      </c>
      <c r="O23">
        <v>492001</v>
      </c>
      <c r="P23" t="s">
        <v>3367</v>
      </c>
      <c r="Q23" s="962" t="s">
        <v>3366</v>
      </c>
      <c r="R23" t="s">
        <v>3367</v>
      </c>
      <c r="S23">
        <v>492001</v>
      </c>
    </row>
    <row r="24" spans="1:19">
      <c r="B24" t="s">
        <v>3461</v>
      </c>
      <c r="C24">
        <v>12114</v>
      </c>
      <c r="E24" s="963">
        <v>5400</v>
      </c>
    </row>
    <row r="25" spans="1:19">
      <c r="B25" t="s">
        <v>3467</v>
      </c>
      <c r="J25">
        <v>5400</v>
      </c>
    </row>
    <row r="26" spans="1:19">
      <c r="B26" t="s">
        <v>3468</v>
      </c>
      <c r="C26">
        <v>15</v>
      </c>
      <c r="D26">
        <v>360</v>
      </c>
      <c r="E26">
        <v>5400</v>
      </c>
      <c r="K26" t="s">
        <v>3464</v>
      </c>
    </row>
    <row r="27" spans="1:19" ht="30">
      <c r="A27" s="961">
        <v>46262</v>
      </c>
      <c r="B27" s="53" t="s">
        <v>993</v>
      </c>
      <c r="G27" t="s">
        <v>3460</v>
      </c>
      <c r="H27">
        <v>12115</v>
      </c>
      <c r="I27">
        <v>2530</v>
      </c>
      <c r="L27" t="s">
        <v>993</v>
      </c>
      <c r="M27" s="962" t="s">
        <v>3362</v>
      </c>
      <c r="N27" t="s">
        <v>3003</v>
      </c>
      <c r="O27">
        <v>492001</v>
      </c>
      <c r="P27" t="s">
        <v>3363</v>
      </c>
      <c r="Q27" s="962" t="s">
        <v>3362</v>
      </c>
      <c r="R27" t="s">
        <v>3363</v>
      </c>
      <c r="S27">
        <v>492001</v>
      </c>
    </row>
    <row r="28" spans="1:19">
      <c r="B28" t="s">
        <v>3461</v>
      </c>
      <c r="C28">
        <v>12115</v>
      </c>
      <c r="E28" s="963">
        <v>2530</v>
      </c>
    </row>
    <row r="29" spans="1:19">
      <c r="B29" t="s">
        <v>3462</v>
      </c>
      <c r="J29">
        <v>280</v>
      </c>
    </row>
    <row r="30" spans="1:19">
      <c r="B30" t="s">
        <v>3463</v>
      </c>
      <c r="C30">
        <v>0.41666666666666669</v>
      </c>
      <c r="D30">
        <v>672</v>
      </c>
      <c r="E30">
        <v>280</v>
      </c>
      <c r="K30" t="s">
        <v>3464</v>
      </c>
    </row>
    <row r="31" spans="1:19">
      <c r="B31" t="s">
        <v>3465</v>
      </c>
      <c r="J31">
        <v>428.57</v>
      </c>
    </row>
    <row r="32" spans="1:19">
      <c r="B32" t="s">
        <v>3471</v>
      </c>
      <c r="C32">
        <v>0.5</v>
      </c>
      <c r="D32">
        <v>857.14</v>
      </c>
      <c r="E32">
        <v>428.57</v>
      </c>
      <c r="K32" t="s">
        <v>3464</v>
      </c>
    </row>
    <row r="33" spans="1:19">
      <c r="B33" t="s">
        <v>3467</v>
      </c>
      <c r="J33">
        <v>1800</v>
      </c>
    </row>
    <row r="34" spans="1:19">
      <c r="B34" t="s">
        <v>3468</v>
      </c>
      <c r="C34">
        <v>5</v>
      </c>
      <c r="D34">
        <v>360</v>
      </c>
      <c r="E34">
        <v>1800</v>
      </c>
      <c r="K34" t="s">
        <v>3464</v>
      </c>
    </row>
    <row r="35" spans="1:19">
      <c r="B35" t="s">
        <v>3469</v>
      </c>
      <c r="J35">
        <v>10.71</v>
      </c>
    </row>
    <row r="36" spans="1:19">
      <c r="B36" t="s">
        <v>3470</v>
      </c>
      <c r="J36">
        <v>10.71</v>
      </c>
    </row>
    <row r="37" spans="1:19">
      <c r="B37" t="s">
        <v>3472</v>
      </c>
      <c r="J37">
        <v>0.01</v>
      </c>
    </row>
    <row r="38" spans="1:19">
      <c r="A38" s="961">
        <v>46262</v>
      </c>
      <c r="B38" s="53" t="s">
        <v>2991</v>
      </c>
      <c r="G38" t="s">
        <v>3460</v>
      </c>
      <c r="H38">
        <v>12116</v>
      </c>
      <c r="I38">
        <v>4664</v>
      </c>
      <c r="L38" t="s">
        <v>2991</v>
      </c>
      <c r="M38" s="962" t="s">
        <v>3231</v>
      </c>
      <c r="N38" t="s">
        <v>3003</v>
      </c>
      <c r="O38">
        <v>492001</v>
      </c>
      <c r="P38" t="s">
        <v>3232</v>
      </c>
      <c r="Q38" s="962" t="s">
        <v>3231</v>
      </c>
      <c r="R38" t="s">
        <v>3232</v>
      </c>
      <c r="S38">
        <v>492001</v>
      </c>
    </row>
    <row r="39" spans="1:19">
      <c r="B39" t="s">
        <v>3461</v>
      </c>
      <c r="C39">
        <v>12116</v>
      </c>
      <c r="E39" s="963">
        <v>4664</v>
      </c>
    </row>
    <row r="40" spans="1:19">
      <c r="B40" t="s">
        <v>3462</v>
      </c>
      <c r="J40">
        <v>684</v>
      </c>
    </row>
    <row r="41" spans="1:19">
      <c r="B41" t="s">
        <v>3463</v>
      </c>
      <c r="C41">
        <v>1</v>
      </c>
      <c r="D41">
        <v>684</v>
      </c>
      <c r="E41">
        <v>684</v>
      </c>
      <c r="K41" t="s">
        <v>3464</v>
      </c>
    </row>
    <row r="42" spans="1:19">
      <c r="B42" t="s">
        <v>3465</v>
      </c>
      <c r="J42">
        <v>2076.1999999999998</v>
      </c>
    </row>
    <row r="43" spans="1:19">
      <c r="B43" t="s">
        <v>3473</v>
      </c>
      <c r="C43">
        <v>2</v>
      </c>
      <c r="D43">
        <v>1038.0999999999999</v>
      </c>
      <c r="E43">
        <v>2076.1999999999998</v>
      </c>
      <c r="K43" t="s">
        <v>3464</v>
      </c>
    </row>
    <row r="44" spans="1:19">
      <c r="B44" t="s">
        <v>3467</v>
      </c>
      <c r="J44">
        <v>1800</v>
      </c>
    </row>
    <row r="45" spans="1:19">
      <c r="B45" t="s">
        <v>3468</v>
      </c>
      <c r="C45">
        <v>5</v>
      </c>
      <c r="D45">
        <v>360</v>
      </c>
      <c r="E45">
        <v>1800</v>
      </c>
      <c r="K45" t="s">
        <v>3464</v>
      </c>
    </row>
    <row r="46" spans="1:19">
      <c r="B46" t="s">
        <v>3469</v>
      </c>
      <c r="J46">
        <v>51.9</v>
      </c>
    </row>
    <row r="47" spans="1:19">
      <c r="B47" t="s">
        <v>3470</v>
      </c>
      <c r="J47">
        <v>51.9</v>
      </c>
    </row>
    <row r="48" spans="1:19" ht="30">
      <c r="A48" s="961">
        <v>46262</v>
      </c>
      <c r="B48" s="53" t="s">
        <v>842</v>
      </c>
      <c r="G48" t="s">
        <v>3460</v>
      </c>
      <c r="H48">
        <v>12117</v>
      </c>
      <c r="I48">
        <v>13670</v>
      </c>
      <c r="L48" t="s">
        <v>842</v>
      </c>
      <c r="M48" s="962" t="s">
        <v>3235</v>
      </c>
      <c r="N48" t="s">
        <v>3003</v>
      </c>
      <c r="O48">
        <v>492001</v>
      </c>
      <c r="P48" t="s">
        <v>3236</v>
      </c>
      <c r="Q48" s="962" t="s">
        <v>3235</v>
      </c>
      <c r="R48" t="s">
        <v>3236</v>
      </c>
      <c r="S48">
        <v>492001</v>
      </c>
    </row>
    <row r="49" spans="1:19">
      <c r="B49" t="s">
        <v>3461</v>
      </c>
      <c r="C49">
        <v>12117</v>
      </c>
      <c r="E49" s="963">
        <v>13670</v>
      </c>
    </row>
    <row r="50" spans="1:19">
      <c r="B50" t="s">
        <v>3462</v>
      </c>
      <c r="J50">
        <v>1120</v>
      </c>
    </row>
    <row r="51" spans="1:19">
      <c r="B51" t="s">
        <v>3463</v>
      </c>
      <c r="C51">
        <v>1.6666666666666667</v>
      </c>
      <c r="D51">
        <v>672</v>
      </c>
      <c r="E51">
        <v>1120</v>
      </c>
      <c r="K51" t="s">
        <v>3464</v>
      </c>
    </row>
    <row r="52" spans="1:19">
      <c r="B52" t="s">
        <v>3465</v>
      </c>
      <c r="J52">
        <v>5000</v>
      </c>
    </row>
    <row r="53" spans="1:19">
      <c r="B53" t="s">
        <v>3473</v>
      </c>
      <c r="C53">
        <v>5</v>
      </c>
      <c r="D53">
        <v>1000</v>
      </c>
      <c r="E53">
        <v>5000</v>
      </c>
      <c r="K53" t="s">
        <v>3464</v>
      </c>
    </row>
    <row r="54" spans="1:19">
      <c r="B54" t="s">
        <v>3467</v>
      </c>
      <c r="J54">
        <v>7300</v>
      </c>
    </row>
    <row r="55" spans="1:19">
      <c r="B55" t="s">
        <v>3468</v>
      </c>
      <c r="C55">
        <v>20</v>
      </c>
      <c r="D55">
        <v>365</v>
      </c>
      <c r="E55">
        <v>7300</v>
      </c>
      <c r="K55" t="s">
        <v>3464</v>
      </c>
    </row>
    <row r="56" spans="1:19">
      <c r="B56" t="s">
        <v>3469</v>
      </c>
      <c r="J56">
        <v>125</v>
      </c>
    </row>
    <row r="57" spans="1:19">
      <c r="B57" t="s">
        <v>3470</v>
      </c>
      <c r="J57">
        <v>125</v>
      </c>
    </row>
    <row r="58" spans="1:19">
      <c r="A58" s="961">
        <v>46262</v>
      </c>
      <c r="B58" s="53" t="s">
        <v>2962</v>
      </c>
      <c r="G58" t="s">
        <v>3460</v>
      </c>
      <c r="H58">
        <v>12118</v>
      </c>
      <c r="I58">
        <v>6700</v>
      </c>
      <c r="L58" t="s">
        <v>2962</v>
      </c>
      <c r="M58" s="962" t="s">
        <v>3246</v>
      </c>
      <c r="N58" t="s">
        <v>3003</v>
      </c>
      <c r="O58">
        <v>492099</v>
      </c>
      <c r="P58" t="s">
        <v>3199</v>
      </c>
      <c r="Q58" s="962" t="s">
        <v>3246</v>
      </c>
      <c r="R58" t="s">
        <v>3199</v>
      </c>
      <c r="S58">
        <v>492099</v>
      </c>
    </row>
    <row r="59" spans="1:19">
      <c r="B59" t="s">
        <v>3461</v>
      </c>
      <c r="C59">
        <v>12118</v>
      </c>
      <c r="E59" s="963">
        <v>6700</v>
      </c>
    </row>
    <row r="60" spans="1:19">
      <c r="B60" t="s">
        <v>3465</v>
      </c>
      <c r="J60">
        <v>6381</v>
      </c>
    </row>
    <row r="61" spans="1:19">
      <c r="B61" t="s">
        <v>3466</v>
      </c>
      <c r="C61">
        <v>10</v>
      </c>
      <c r="D61">
        <v>638.1</v>
      </c>
      <c r="E61">
        <v>6381</v>
      </c>
      <c r="K61" t="s">
        <v>3464</v>
      </c>
    </row>
    <row r="62" spans="1:19">
      <c r="B62" t="s">
        <v>3469</v>
      </c>
      <c r="J62">
        <v>159.52000000000001</v>
      </c>
    </row>
    <row r="63" spans="1:19">
      <c r="B63" t="s">
        <v>3470</v>
      </c>
      <c r="J63">
        <v>159.52000000000001</v>
      </c>
    </row>
    <row r="64" spans="1:19">
      <c r="B64" t="s">
        <v>3472</v>
      </c>
      <c r="I64">
        <v>0.04</v>
      </c>
    </row>
    <row r="65" spans="1:19" ht="45">
      <c r="A65" s="961">
        <v>46262</v>
      </c>
      <c r="B65" s="53" t="s">
        <v>1069</v>
      </c>
      <c r="G65" t="s">
        <v>3460</v>
      </c>
      <c r="H65">
        <v>12119</v>
      </c>
      <c r="I65">
        <v>1030</v>
      </c>
      <c r="L65" t="s">
        <v>1069</v>
      </c>
      <c r="M65" s="962" t="s">
        <v>3411</v>
      </c>
      <c r="N65" t="s">
        <v>3003</v>
      </c>
      <c r="O65">
        <v>492001</v>
      </c>
      <c r="P65" t="s">
        <v>3412</v>
      </c>
      <c r="Q65" s="962" t="s">
        <v>3411</v>
      </c>
      <c r="R65" t="s">
        <v>3412</v>
      </c>
      <c r="S65">
        <v>492001</v>
      </c>
    </row>
    <row r="66" spans="1:19">
      <c r="B66" t="s">
        <v>3461</v>
      </c>
      <c r="C66">
        <v>12119</v>
      </c>
      <c r="E66" s="963">
        <v>1030</v>
      </c>
    </row>
    <row r="67" spans="1:19">
      <c r="B67" t="s">
        <v>3462</v>
      </c>
      <c r="J67">
        <v>166.5</v>
      </c>
    </row>
    <row r="68" spans="1:19">
      <c r="B68" t="s">
        <v>3463</v>
      </c>
      <c r="C68">
        <v>0.25</v>
      </c>
      <c r="D68">
        <v>666</v>
      </c>
      <c r="E68">
        <v>166.5</v>
      </c>
      <c r="K68" t="s">
        <v>3464</v>
      </c>
    </row>
    <row r="69" spans="1:19">
      <c r="B69" t="s">
        <v>3465</v>
      </c>
      <c r="J69">
        <v>822.86</v>
      </c>
    </row>
    <row r="70" spans="1:19">
      <c r="B70" t="s">
        <v>3471</v>
      </c>
      <c r="C70">
        <v>1</v>
      </c>
      <c r="D70">
        <v>822.86</v>
      </c>
      <c r="E70">
        <v>822.86</v>
      </c>
      <c r="K70" t="s">
        <v>3464</v>
      </c>
    </row>
    <row r="71" spans="1:19">
      <c r="B71" t="s">
        <v>3469</v>
      </c>
      <c r="J71">
        <v>20.57</v>
      </c>
    </row>
    <row r="72" spans="1:19">
      <c r="B72" t="s">
        <v>3470</v>
      </c>
      <c r="J72">
        <v>20.57</v>
      </c>
    </row>
    <row r="73" spans="1:19">
      <c r="B73" t="s">
        <v>3472</v>
      </c>
      <c r="I73">
        <v>0.5</v>
      </c>
    </row>
    <row r="74" spans="1:19" ht="30">
      <c r="A74" s="961">
        <v>46262</v>
      </c>
      <c r="B74" s="53" t="s">
        <v>401</v>
      </c>
      <c r="G74" t="s">
        <v>3460</v>
      </c>
      <c r="H74">
        <v>12120</v>
      </c>
      <c r="I74">
        <v>1035</v>
      </c>
      <c r="L74" t="s">
        <v>401</v>
      </c>
      <c r="M74" s="962" t="s">
        <v>3262</v>
      </c>
      <c r="N74" t="s">
        <v>3003</v>
      </c>
      <c r="O74">
        <v>492015</v>
      </c>
      <c r="P74" t="s">
        <v>3263</v>
      </c>
      <c r="Q74" s="962" t="s">
        <v>3262</v>
      </c>
      <c r="R74" t="s">
        <v>3263</v>
      </c>
      <c r="S74">
        <v>492015</v>
      </c>
    </row>
    <row r="75" spans="1:19">
      <c r="B75" t="s">
        <v>3461</v>
      </c>
      <c r="C75">
        <v>12120</v>
      </c>
      <c r="E75" s="963">
        <v>1035</v>
      </c>
    </row>
    <row r="76" spans="1:19">
      <c r="B76" t="s">
        <v>3465</v>
      </c>
      <c r="J76">
        <v>985.71</v>
      </c>
    </row>
    <row r="77" spans="1:19">
      <c r="B77" t="s">
        <v>3474</v>
      </c>
      <c r="C77">
        <v>1</v>
      </c>
      <c r="D77">
        <v>985.71</v>
      </c>
      <c r="E77">
        <v>985.71</v>
      </c>
      <c r="K77" t="s">
        <v>3464</v>
      </c>
    </row>
    <row r="78" spans="1:19">
      <c r="B78" t="s">
        <v>3469</v>
      </c>
      <c r="J78">
        <v>24.64</v>
      </c>
    </row>
    <row r="79" spans="1:19">
      <c r="B79" t="s">
        <v>3470</v>
      </c>
      <c r="J79">
        <v>24.64</v>
      </c>
    </row>
    <row r="80" spans="1:19">
      <c r="B80" t="s">
        <v>3472</v>
      </c>
      <c r="J80">
        <v>0.01</v>
      </c>
    </row>
    <row r="81" spans="1:19" ht="30">
      <c r="A81" s="961">
        <v>46262</v>
      </c>
      <c r="B81" s="53" t="s">
        <v>495</v>
      </c>
      <c r="G81" t="s">
        <v>3460</v>
      </c>
      <c r="H81">
        <v>12121</v>
      </c>
      <c r="I81">
        <v>2780</v>
      </c>
      <c r="L81" t="s">
        <v>495</v>
      </c>
      <c r="M81" s="962" t="s">
        <v>3266</v>
      </c>
      <c r="N81" t="s">
        <v>3003</v>
      </c>
      <c r="O81">
        <v>493221</v>
      </c>
      <c r="P81" t="s">
        <v>3267</v>
      </c>
      <c r="Q81" s="962" t="s">
        <v>3266</v>
      </c>
      <c r="R81" t="s">
        <v>3267</v>
      </c>
      <c r="S81">
        <v>493221</v>
      </c>
    </row>
    <row r="82" spans="1:19">
      <c r="B82" t="s">
        <v>3461</v>
      </c>
      <c r="C82">
        <v>12121</v>
      </c>
      <c r="E82" s="963">
        <v>2780</v>
      </c>
    </row>
    <row r="83" spans="1:19">
      <c r="B83" t="s">
        <v>3465</v>
      </c>
      <c r="J83">
        <v>1971.42</v>
      </c>
    </row>
    <row r="84" spans="1:19">
      <c r="B84" t="s">
        <v>3474</v>
      </c>
      <c r="C84">
        <v>2</v>
      </c>
      <c r="D84">
        <v>985.71</v>
      </c>
      <c r="E84">
        <v>1971.42</v>
      </c>
      <c r="K84" t="s">
        <v>3464</v>
      </c>
    </row>
    <row r="85" spans="1:19">
      <c r="B85" t="s">
        <v>3467</v>
      </c>
      <c r="J85">
        <v>710</v>
      </c>
    </row>
    <row r="86" spans="1:19">
      <c r="B86" t="s">
        <v>3468</v>
      </c>
      <c r="C86">
        <v>2</v>
      </c>
      <c r="D86">
        <v>355</v>
      </c>
      <c r="E86">
        <v>710</v>
      </c>
      <c r="K86" t="s">
        <v>3464</v>
      </c>
    </row>
    <row r="87" spans="1:19">
      <c r="B87" t="s">
        <v>3469</v>
      </c>
      <c r="J87">
        <v>49.29</v>
      </c>
    </row>
    <row r="88" spans="1:19">
      <c r="B88" t="s">
        <v>3470</v>
      </c>
      <c r="J88">
        <v>49.29</v>
      </c>
    </row>
    <row r="89" spans="1:19" ht="60">
      <c r="A89" s="961">
        <v>46262</v>
      </c>
      <c r="B89" s="53" t="s">
        <v>1005</v>
      </c>
      <c r="G89" t="s">
        <v>3460</v>
      </c>
      <c r="H89">
        <v>12122</v>
      </c>
      <c r="I89">
        <v>5325</v>
      </c>
      <c r="L89" t="s">
        <v>1005</v>
      </c>
      <c r="M89" s="962" t="s">
        <v>3378</v>
      </c>
      <c r="N89" t="s">
        <v>3003</v>
      </c>
      <c r="O89">
        <v>492101</v>
      </c>
      <c r="P89" t="s">
        <v>3379</v>
      </c>
      <c r="Q89" s="962" t="s">
        <v>3378</v>
      </c>
      <c r="R89" t="s">
        <v>3379</v>
      </c>
      <c r="S89">
        <v>492101</v>
      </c>
    </row>
    <row r="90" spans="1:19">
      <c r="B90" t="s">
        <v>3461</v>
      </c>
      <c r="C90">
        <v>12122</v>
      </c>
      <c r="E90" s="963">
        <v>5325</v>
      </c>
    </row>
    <row r="91" spans="1:19">
      <c r="B91" t="s">
        <v>3467</v>
      </c>
      <c r="J91">
        <v>5325</v>
      </c>
    </row>
    <row r="92" spans="1:19">
      <c r="B92" t="s">
        <v>3468</v>
      </c>
      <c r="C92">
        <v>15</v>
      </c>
      <c r="D92">
        <v>355</v>
      </c>
      <c r="E92">
        <v>5325</v>
      </c>
      <c r="K92" t="s">
        <v>3464</v>
      </c>
    </row>
    <row r="93" spans="1:19" ht="30">
      <c r="A93" s="961">
        <v>46262</v>
      </c>
      <c r="B93" s="53" t="s">
        <v>315</v>
      </c>
      <c r="G93" t="s">
        <v>3460</v>
      </c>
      <c r="H93">
        <v>12123</v>
      </c>
      <c r="I93">
        <v>2130</v>
      </c>
      <c r="L93" t="s">
        <v>315</v>
      </c>
      <c r="M93" s="962" t="s">
        <v>3271</v>
      </c>
      <c r="N93" t="s">
        <v>3003</v>
      </c>
      <c r="O93">
        <v>493111</v>
      </c>
      <c r="Q93" s="962" t="s">
        <v>3271</v>
      </c>
      <c r="S93">
        <v>493111</v>
      </c>
    </row>
    <row r="94" spans="1:19">
      <c r="B94" t="s">
        <v>3461</v>
      </c>
      <c r="C94">
        <v>12123</v>
      </c>
      <c r="E94" s="963">
        <v>2130</v>
      </c>
    </row>
    <row r="95" spans="1:19">
      <c r="B95" t="s">
        <v>3467</v>
      </c>
      <c r="J95">
        <v>2130</v>
      </c>
    </row>
    <row r="96" spans="1:19">
      <c r="B96" t="s">
        <v>3468</v>
      </c>
      <c r="C96">
        <v>6</v>
      </c>
      <c r="D96">
        <v>355</v>
      </c>
      <c r="E96">
        <v>2130</v>
      </c>
      <c r="K96" t="s">
        <v>3464</v>
      </c>
    </row>
    <row r="97" spans="1:19" ht="45">
      <c r="A97" s="961">
        <v>46262</v>
      </c>
      <c r="B97" s="53" t="s">
        <v>2990</v>
      </c>
      <c r="G97" t="s">
        <v>3460</v>
      </c>
      <c r="H97">
        <v>12124</v>
      </c>
      <c r="I97">
        <v>4931</v>
      </c>
      <c r="L97" t="s">
        <v>2990</v>
      </c>
      <c r="M97" s="962" t="s">
        <v>3055</v>
      </c>
      <c r="N97" t="s">
        <v>3003</v>
      </c>
      <c r="O97">
        <v>492001</v>
      </c>
      <c r="P97" t="s">
        <v>3031</v>
      </c>
      <c r="Q97" s="962" t="s">
        <v>3055</v>
      </c>
      <c r="R97" t="s">
        <v>3031</v>
      </c>
      <c r="S97">
        <v>492001</v>
      </c>
    </row>
    <row r="98" spans="1:19">
      <c r="B98" t="s">
        <v>3461</v>
      </c>
      <c r="C98">
        <v>12124</v>
      </c>
      <c r="E98" s="963">
        <v>4931</v>
      </c>
    </row>
    <row r="99" spans="1:19">
      <c r="B99" t="s">
        <v>3465</v>
      </c>
      <c r="J99">
        <v>2137.14</v>
      </c>
    </row>
    <row r="100" spans="1:19">
      <c r="B100" t="s">
        <v>3474</v>
      </c>
      <c r="C100">
        <v>0.5</v>
      </c>
      <c r="D100">
        <v>971.43</v>
      </c>
      <c r="E100">
        <v>485.72</v>
      </c>
      <c r="K100" t="s">
        <v>3464</v>
      </c>
    </row>
    <row r="101" spans="1:19">
      <c r="B101" t="s">
        <v>3475</v>
      </c>
      <c r="C101">
        <v>0.33333333333333331</v>
      </c>
      <c r="D101">
        <v>850</v>
      </c>
      <c r="E101">
        <v>283.33</v>
      </c>
      <c r="K101" t="s">
        <v>3464</v>
      </c>
    </row>
    <row r="102" spans="1:19">
      <c r="B102" t="s">
        <v>3471</v>
      </c>
      <c r="C102">
        <v>0.83333333333333337</v>
      </c>
      <c r="D102">
        <v>825.71</v>
      </c>
      <c r="E102">
        <v>688.09</v>
      </c>
      <c r="K102" t="s">
        <v>3464</v>
      </c>
    </row>
    <row r="103" spans="1:19">
      <c r="B103" t="s">
        <v>3476</v>
      </c>
      <c r="C103">
        <v>0.25</v>
      </c>
      <c r="D103">
        <v>777.14</v>
      </c>
      <c r="E103">
        <v>194.28</v>
      </c>
      <c r="K103" t="s">
        <v>3464</v>
      </c>
    </row>
    <row r="104" spans="1:19">
      <c r="B104" t="s">
        <v>3477</v>
      </c>
      <c r="C104">
        <v>0.83333333333333337</v>
      </c>
      <c r="D104">
        <v>582.86</v>
      </c>
      <c r="E104">
        <v>485.72</v>
      </c>
      <c r="K104" t="s">
        <v>3464</v>
      </c>
    </row>
    <row r="105" spans="1:19">
      <c r="B105" t="s">
        <v>3467</v>
      </c>
      <c r="J105">
        <v>1918.68</v>
      </c>
    </row>
    <row r="106" spans="1:19">
      <c r="B106" t="s">
        <v>3478</v>
      </c>
      <c r="C106">
        <v>10</v>
      </c>
      <c r="D106">
        <v>81.168000000000006</v>
      </c>
      <c r="E106">
        <v>811.68</v>
      </c>
      <c r="K106" t="s">
        <v>3464</v>
      </c>
    </row>
    <row r="107" spans="1:19">
      <c r="B107" t="s">
        <v>3479</v>
      </c>
      <c r="C107">
        <v>6</v>
      </c>
      <c r="D107">
        <v>184.5</v>
      </c>
      <c r="E107">
        <v>1107</v>
      </c>
      <c r="K107" t="s">
        <v>3464</v>
      </c>
    </row>
    <row r="108" spans="1:19">
      <c r="B108" t="s">
        <v>3480</v>
      </c>
      <c r="J108">
        <v>182.86</v>
      </c>
    </row>
    <row r="109" spans="1:19">
      <c r="B109" t="s">
        <v>3481</v>
      </c>
      <c r="C109">
        <v>1</v>
      </c>
      <c r="D109">
        <v>182.86</v>
      </c>
      <c r="E109">
        <v>182.86</v>
      </c>
      <c r="K109" t="s">
        <v>3464</v>
      </c>
    </row>
    <row r="110" spans="1:19">
      <c r="B110" t="s">
        <v>3482</v>
      </c>
      <c r="J110">
        <v>548.58000000000004</v>
      </c>
    </row>
    <row r="111" spans="1:19">
      <c r="B111" t="s">
        <v>3483</v>
      </c>
      <c r="C111">
        <v>6</v>
      </c>
      <c r="D111">
        <v>91.43</v>
      </c>
      <c r="E111">
        <v>548.58000000000004</v>
      </c>
      <c r="K111" t="s">
        <v>3464</v>
      </c>
    </row>
    <row r="112" spans="1:19">
      <c r="B112" t="s">
        <v>3469</v>
      </c>
      <c r="J112">
        <v>71.709999999999994</v>
      </c>
    </row>
    <row r="113" spans="1:19">
      <c r="B113" t="s">
        <v>3470</v>
      </c>
      <c r="J113">
        <v>71.709999999999994</v>
      </c>
    </row>
    <row r="114" spans="1:19">
      <c r="B114" t="s">
        <v>3472</v>
      </c>
      <c r="J114">
        <v>0.32</v>
      </c>
    </row>
    <row r="115" spans="1:19" ht="45">
      <c r="A115" s="961">
        <v>46262</v>
      </c>
      <c r="B115" s="53" t="s">
        <v>938</v>
      </c>
      <c r="G115" t="s">
        <v>3460</v>
      </c>
      <c r="H115">
        <v>12125</v>
      </c>
      <c r="I115">
        <v>2480</v>
      </c>
      <c r="L115" t="s">
        <v>938</v>
      </c>
      <c r="M115" s="962" t="s">
        <v>3276</v>
      </c>
      <c r="N115" t="s">
        <v>3003</v>
      </c>
      <c r="O115">
        <v>492001</v>
      </c>
      <c r="P115" t="s">
        <v>3277</v>
      </c>
      <c r="Q115" s="962" t="s">
        <v>3276</v>
      </c>
      <c r="R115" t="s">
        <v>3277</v>
      </c>
      <c r="S115">
        <v>492001</v>
      </c>
    </row>
    <row r="116" spans="1:19">
      <c r="B116" t="s">
        <v>3461</v>
      </c>
      <c r="C116">
        <v>12125</v>
      </c>
      <c r="E116" s="963">
        <v>2480</v>
      </c>
    </row>
    <row r="117" spans="1:19">
      <c r="B117" t="s">
        <v>3465</v>
      </c>
      <c r="J117">
        <v>666.67</v>
      </c>
    </row>
    <row r="118" spans="1:19">
      <c r="B118" t="s">
        <v>3466</v>
      </c>
      <c r="C118">
        <v>1</v>
      </c>
      <c r="D118">
        <v>666.67</v>
      </c>
      <c r="E118">
        <v>666.67</v>
      </c>
      <c r="K118" t="s">
        <v>3464</v>
      </c>
    </row>
    <row r="119" spans="1:19">
      <c r="B119" t="s">
        <v>3467</v>
      </c>
      <c r="J119">
        <v>1780</v>
      </c>
    </row>
    <row r="120" spans="1:19">
      <c r="B120" t="s">
        <v>3468</v>
      </c>
      <c r="C120">
        <v>5</v>
      </c>
      <c r="D120">
        <v>356</v>
      </c>
      <c r="E120">
        <v>1780</v>
      </c>
      <c r="K120" t="s">
        <v>3464</v>
      </c>
    </row>
    <row r="121" spans="1:19">
      <c r="B121" t="s">
        <v>3469</v>
      </c>
      <c r="J121">
        <v>16.670000000000002</v>
      </c>
    </row>
    <row r="122" spans="1:19">
      <c r="B122" t="s">
        <v>3470</v>
      </c>
      <c r="J122">
        <v>16.670000000000002</v>
      </c>
    </row>
    <row r="123" spans="1:19">
      <c r="B123" t="s">
        <v>3472</v>
      </c>
      <c r="I123">
        <v>0.01</v>
      </c>
    </row>
    <row r="124" spans="1:19" ht="30">
      <c r="A124" s="961">
        <v>46262</v>
      </c>
      <c r="B124" s="53" t="s">
        <v>2978</v>
      </c>
      <c r="G124" t="s">
        <v>3460</v>
      </c>
      <c r="H124">
        <v>12126</v>
      </c>
      <c r="I124">
        <v>6160</v>
      </c>
      <c r="L124" t="s">
        <v>2978</v>
      </c>
      <c r="M124" s="962" t="s">
        <v>3299</v>
      </c>
      <c r="N124" t="s">
        <v>3003</v>
      </c>
      <c r="O124">
        <v>492101</v>
      </c>
      <c r="P124" t="s">
        <v>3300</v>
      </c>
      <c r="Q124" s="962" t="s">
        <v>3299</v>
      </c>
      <c r="R124" t="s">
        <v>3300</v>
      </c>
      <c r="S124">
        <v>492101</v>
      </c>
    </row>
    <row r="125" spans="1:19">
      <c r="B125" t="s">
        <v>3461</v>
      </c>
      <c r="C125">
        <v>12126</v>
      </c>
      <c r="E125" s="963">
        <v>6160</v>
      </c>
    </row>
    <row r="126" spans="1:19">
      <c r="B126" t="s">
        <v>3462</v>
      </c>
      <c r="J126">
        <v>3360</v>
      </c>
    </row>
    <row r="127" spans="1:19">
      <c r="B127" t="s">
        <v>3463</v>
      </c>
      <c r="C127">
        <v>5</v>
      </c>
      <c r="D127">
        <v>672</v>
      </c>
      <c r="E127">
        <v>3360</v>
      </c>
      <c r="K127" t="s">
        <v>3464</v>
      </c>
    </row>
    <row r="128" spans="1:19">
      <c r="B128" t="s">
        <v>3465</v>
      </c>
      <c r="J128">
        <v>2666.68</v>
      </c>
    </row>
    <row r="129" spans="1:19">
      <c r="B129" t="s">
        <v>3466</v>
      </c>
      <c r="C129">
        <v>4</v>
      </c>
      <c r="D129">
        <v>666.67</v>
      </c>
      <c r="E129">
        <v>2666.68</v>
      </c>
      <c r="K129" t="s">
        <v>3464</v>
      </c>
    </row>
    <row r="130" spans="1:19">
      <c r="B130" t="s">
        <v>3469</v>
      </c>
      <c r="J130">
        <v>66.67</v>
      </c>
    </row>
    <row r="131" spans="1:19">
      <c r="B131" t="s">
        <v>3470</v>
      </c>
      <c r="J131">
        <v>66.67</v>
      </c>
    </row>
    <row r="132" spans="1:19">
      <c r="B132" t="s">
        <v>3472</v>
      </c>
      <c r="I132">
        <v>0.02</v>
      </c>
    </row>
    <row r="133" spans="1:19" ht="60">
      <c r="A133" s="961">
        <v>46262</v>
      </c>
      <c r="B133" s="53" t="s">
        <v>2979</v>
      </c>
      <c r="G133" t="s">
        <v>3460</v>
      </c>
      <c r="H133">
        <v>12127</v>
      </c>
      <c r="I133">
        <v>15880</v>
      </c>
      <c r="L133" t="s">
        <v>2979</v>
      </c>
      <c r="M133" s="962" t="s">
        <v>3382</v>
      </c>
      <c r="N133" t="s">
        <v>3003</v>
      </c>
      <c r="O133">
        <v>493441</v>
      </c>
      <c r="P133" t="s">
        <v>3383</v>
      </c>
      <c r="Q133" s="962" t="s">
        <v>3382</v>
      </c>
      <c r="R133" t="s">
        <v>3383</v>
      </c>
      <c r="S133">
        <v>493441</v>
      </c>
    </row>
    <row r="134" spans="1:19">
      <c r="B134" t="s">
        <v>3461</v>
      </c>
      <c r="C134">
        <v>12127</v>
      </c>
      <c r="E134" s="963">
        <v>15880</v>
      </c>
    </row>
    <row r="135" spans="1:19">
      <c r="B135" t="s">
        <v>3462</v>
      </c>
      <c r="J135">
        <v>6720</v>
      </c>
    </row>
    <row r="136" spans="1:19">
      <c r="B136" t="s">
        <v>3463</v>
      </c>
      <c r="C136">
        <v>10</v>
      </c>
      <c r="D136">
        <v>672</v>
      </c>
      <c r="E136">
        <v>6720</v>
      </c>
      <c r="K136" t="s">
        <v>3464</v>
      </c>
    </row>
    <row r="137" spans="1:19">
      <c r="B137" t="s">
        <v>3465</v>
      </c>
      <c r="J137">
        <v>2057.15</v>
      </c>
    </row>
    <row r="138" spans="1:19">
      <c r="B138" t="s">
        <v>3471</v>
      </c>
      <c r="C138">
        <v>2.5</v>
      </c>
      <c r="D138">
        <v>822.86</v>
      </c>
      <c r="E138">
        <v>2057.15</v>
      </c>
      <c r="K138" t="s">
        <v>3464</v>
      </c>
    </row>
    <row r="139" spans="1:19">
      <c r="B139" t="s">
        <v>3467</v>
      </c>
      <c r="J139">
        <v>7000</v>
      </c>
    </row>
    <row r="140" spans="1:19">
      <c r="B140" t="s">
        <v>3468</v>
      </c>
      <c r="C140">
        <v>20</v>
      </c>
      <c r="D140">
        <v>350</v>
      </c>
      <c r="E140">
        <v>7000</v>
      </c>
      <c r="K140" t="s">
        <v>3464</v>
      </c>
    </row>
    <row r="141" spans="1:19">
      <c r="B141" t="s">
        <v>3469</v>
      </c>
      <c r="J141">
        <v>51.43</v>
      </c>
    </row>
    <row r="142" spans="1:19">
      <c r="B142" t="s">
        <v>3470</v>
      </c>
      <c r="J142">
        <v>51.43</v>
      </c>
    </row>
    <row r="143" spans="1:19">
      <c r="B143" t="s">
        <v>3472</v>
      </c>
      <c r="I143">
        <v>0.01</v>
      </c>
    </row>
    <row r="144" spans="1:19">
      <c r="A144" s="961">
        <v>46262</v>
      </c>
      <c r="B144" s="53" t="s">
        <v>2961</v>
      </c>
      <c r="G144" t="s">
        <v>3460</v>
      </c>
      <c r="H144">
        <v>12128</v>
      </c>
      <c r="I144">
        <v>2010</v>
      </c>
      <c r="L144" t="s">
        <v>2961</v>
      </c>
      <c r="M144" s="962" t="s">
        <v>3296</v>
      </c>
      <c r="N144" t="s">
        <v>3003</v>
      </c>
      <c r="O144">
        <v>493661</v>
      </c>
      <c r="P144" t="s">
        <v>3297</v>
      </c>
      <c r="Q144" s="962" t="s">
        <v>3296</v>
      </c>
      <c r="R144" t="s">
        <v>3297</v>
      </c>
      <c r="S144">
        <v>493661</v>
      </c>
    </row>
    <row r="145" spans="1:19">
      <c r="B145" t="s">
        <v>3461</v>
      </c>
      <c r="C145">
        <v>12128</v>
      </c>
      <c r="E145" s="963">
        <v>2010</v>
      </c>
    </row>
    <row r="146" spans="1:19">
      <c r="B146" t="s">
        <v>3465</v>
      </c>
      <c r="J146">
        <v>1914.3</v>
      </c>
    </row>
    <row r="147" spans="1:19">
      <c r="B147" t="s">
        <v>3466</v>
      </c>
      <c r="C147">
        <v>3</v>
      </c>
      <c r="D147">
        <v>638.1</v>
      </c>
      <c r="E147">
        <v>1914.3</v>
      </c>
      <c r="K147" t="s">
        <v>3464</v>
      </c>
    </row>
    <row r="148" spans="1:19">
      <c r="B148" t="s">
        <v>3469</v>
      </c>
      <c r="J148">
        <v>47.86</v>
      </c>
    </row>
    <row r="149" spans="1:19">
      <c r="B149" t="s">
        <v>3470</v>
      </c>
      <c r="J149">
        <v>47.86</v>
      </c>
    </row>
    <row r="150" spans="1:19">
      <c r="B150" t="s">
        <v>3472</v>
      </c>
      <c r="I150">
        <v>0.02</v>
      </c>
    </row>
    <row r="151" spans="1:19" ht="30">
      <c r="A151" s="961">
        <v>46262</v>
      </c>
      <c r="B151" s="53" t="s">
        <v>511</v>
      </c>
      <c r="G151" t="s">
        <v>3460</v>
      </c>
      <c r="H151">
        <v>12129</v>
      </c>
      <c r="I151">
        <v>7405</v>
      </c>
      <c r="L151" t="s">
        <v>511</v>
      </c>
      <c r="M151" s="962" t="s">
        <v>3291</v>
      </c>
      <c r="N151" t="s">
        <v>3003</v>
      </c>
      <c r="O151">
        <v>492001</v>
      </c>
      <c r="P151" t="s">
        <v>3292</v>
      </c>
      <c r="Q151" s="962" t="s">
        <v>3291</v>
      </c>
      <c r="R151" t="s">
        <v>3292</v>
      </c>
      <c r="S151">
        <v>492001</v>
      </c>
    </row>
    <row r="152" spans="1:19">
      <c r="B152" t="s">
        <v>3461</v>
      </c>
      <c r="C152">
        <v>12129</v>
      </c>
      <c r="E152" s="963">
        <v>7405</v>
      </c>
    </row>
    <row r="153" spans="1:19">
      <c r="B153" t="s">
        <v>3465</v>
      </c>
      <c r="J153">
        <v>6665.71</v>
      </c>
    </row>
    <row r="154" spans="1:19">
      <c r="B154" t="s">
        <v>3474</v>
      </c>
      <c r="C154">
        <v>3</v>
      </c>
      <c r="D154">
        <v>985.71</v>
      </c>
      <c r="E154">
        <v>2957.13</v>
      </c>
      <c r="K154" t="s">
        <v>3464</v>
      </c>
    </row>
    <row r="155" spans="1:19">
      <c r="B155" t="s">
        <v>3471</v>
      </c>
      <c r="C155">
        <v>2</v>
      </c>
      <c r="D155">
        <v>822.86</v>
      </c>
      <c r="E155">
        <v>1645.72</v>
      </c>
      <c r="K155" t="s">
        <v>3464</v>
      </c>
    </row>
    <row r="156" spans="1:19">
      <c r="B156" t="s">
        <v>3476</v>
      </c>
      <c r="C156">
        <v>2</v>
      </c>
      <c r="D156">
        <v>740</v>
      </c>
      <c r="E156">
        <v>1480</v>
      </c>
      <c r="K156" t="s">
        <v>3464</v>
      </c>
    </row>
    <row r="157" spans="1:19">
      <c r="B157" t="s">
        <v>3477</v>
      </c>
      <c r="C157">
        <v>1</v>
      </c>
      <c r="D157">
        <v>582.86</v>
      </c>
      <c r="E157">
        <v>582.86</v>
      </c>
      <c r="K157" t="s">
        <v>3464</v>
      </c>
    </row>
    <row r="158" spans="1:19">
      <c r="B158" t="s">
        <v>3467</v>
      </c>
      <c r="J158">
        <v>405.84</v>
      </c>
    </row>
    <row r="159" spans="1:19">
      <c r="B159" t="s">
        <v>3478</v>
      </c>
      <c r="C159">
        <v>5</v>
      </c>
      <c r="D159">
        <v>81.168000000000006</v>
      </c>
      <c r="E159">
        <v>405.84</v>
      </c>
      <c r="K159" t="s">
        <v>3464</v>
      </c>
    </row>
    <row r="160" spans="1:19">
      <c r="B160" t="s">
        <v>3469</v>
      </c>
      <c r="J160">
        <v>166.64</v>
      </c>
    </row>
    <row r="161" spans="1:19">
      <c r="B161" t="s">
        <v>3470</v>
      </c>
      <c r="J161">
        <v>166.64</v>
      </c>
    </row>
    <row r="162" spans="1:19">
      <c r="B162" t="s">
        <v>3472</v>
      </c>
      <c r="J162">
        <v>0.17</v>
      </c>
    </row>
    <row r="163" spans="1:19" ht="30">
      <c r="A163" s="961">
        <v>46262</v>
      </c>
      <c r="B163" s="53" t="s">
        <v>433</v>
      </c>
      <c r="G163" t="s">
        <v>3460</v>
      </c>
      <c r="H163">
        <v>12130</v>
      </c>
      <c r="I163">
        <v>20850</v>
      </c>
      <c r="L163" t="s">
        <v>433</v>
      </c>
      <c r="M163" s="962" t="s">
        <v>3301</v>
      </c>
      <c r="N163" t="s">
        <v>3003</v>
      </c>
      <c r="O163">
        <v>492101</v>
      </c>
      <c r="Q163" s="962" t="s">
        <v>3301</v>
      </c>
      <c r="S163">
        <v>492101</v>
      </c>
    </row>
    <row r="164" spans="1:19">
      <c r="B164" t="s">
        <v>3461</v>
      </c>
      <c r="C164">
        <v>12130</v>
      </c>
      <c r="E164" s="963">
        <v>20850</v>
      </c>
    </row>
    <row r="165" spans="1:19">
      <c r="B165" t="s">
        <v>3462</v>
      </c>
      <c r="J165">
        <v>2664</v>
      </c>
    </row>
    <row r="166" spans="1:19">
      <c r="B166" t="s">
        <v>3484</v>
      </c>
      <c r="C166">
        <v>4</v>
      </c>
      <c r="D166">
        <v>666</v>
      </c>
      <c r="E166">
        <v>2664</v>
      </c>
      <c r="K166" t="s">
        <v>3464</v>
      </c>
    </row>
    <row r="167" spans="1:19">
      <c r="B167" t="s">
        <v>3465</v>
      </c>
      <c r="J167">
        <v>5920</v>
      </c>
    </row>
    <row r="168" spans="1:19">
      <c r="B168" t="s">
        <v>3474</v>
      </c>
      <c r="C168">
        <v>2</v>
      </c>
      <c r="D168">
        <v>985.71</v>
      </c>
      <c r="E168">
        <v>1971.42</v>
      </c>
      <c r="K168" t="s">
        <v>3464</v>
      </c>
    </row>
    <row r="169" spans="1:19">
      <c r="B169" t="s">
        <v>3471</v>
      </c>
      <c r="C169">
        <v>3</v>
      </c>
      <c r="D169">
        <v>822.86</v>
      </c>
      <c r="E169">
        <v>2468.58</v>
      </c>
      <c r="K169" t="s">
        <v>3464</v>
      </c>
    </row>
    <row r="170" spans="1:19">
      <c r="B170" t="s">
        <v>3476</v>
      </c>
      <c r="C170">
        <v>2</v>
      </c>
      <c r="D170">
        <v>740</v>
      </c>
      <c r="E170">
        <v>1480</v>
      </c>
      <c r="K170" t="s">
        <v>3464</v>
      </c>
    </row>
    <row r="171" spans="1:19">
      <c r="B171" t="s">
        <v>3467</v>
      </c>
      <c r="J171">
        <v>11970.08</v>
      </c>
    </row>
    <row r="172" spans="1:19">
      <c r="B172" t="s">
        <v>3478</v>
      </c>
      <c r="C172">
        <v>60</v>
      </c>
      <c r="D172">
        <v>81.168000000000006</v>
      </c>
      <c r="E172">
        <v>4870.08</v>
      </c>
      <c r="K172" t="s">
        <v>3464</v>
      </c>
    </row>
    <row r="173" spans="1:19">
      <c r="B173" t="s">
        <v>3468</v>
      </c>
      <c r="C173">
        <v>20</v>
      </c>
      <c r="D173">
        <v>355</v>
      </c>
      <c r="E173">
        <v>7100</v>
      </c>
      <c r="K173" t="s">
        <v>3464</v>
      </c>
    </row>
    <row r="174" spans="1:19">
      <c r="B174" t="s">
        <v>3469</v>
      </c>
      <c r="J174">
        <v>148</v>
      </c>
    </row>
    <row r="175" spans="1:19">
      <c r="B175" t="s">
        <v>3470</v>
      </c>
      <c r="J175">
        <v>148</v>
      </c>
    </row>
    <row r="176" spans="1:19">
      <c r="B176" t="s">
        <v>3472</v>
      </c>
      <c r="I176">
        <v>0.08</v>
      </c>
    </row>
    <row r="177" spans="1:19" ht="30">
      <c r="A177" s="961">
        <v>46262</v>
      </c>
      <c r="B177" s="53" t="s">
        <v>603</v>
      </c>
      <c r="G177" t="s">
        <v>3460</v>
      </c>
      <c r="H177">
        <v>12131</v>
      </c>
      <c r="I177">
        <v>10366</v>
      </c>
      <c r="L177" t="s">
        <v>603</v>
      </c>
      <c r="M177" s="962" t="s">
        <v>3294</v>
      </c>
      <c r="N177" t="s">
        <v>3003</v>
      </c>
      <c r="O177">
        <v>492006</v>
      </c>
      <c r="P177" t="s">
        <v>3295</v>
      </c>
      <c r="Q177" s="962" t="s">
        <v>3294</v>
      </c>
      <c r="R177" t="s">
        <v>3295</v>
      </c>
      <c r="S177">
        <v>492006</v>
      </c>
    </row>
    <row r="178" spans="1:19">
      <c r="B178" t="s">
        <v>3461</v>
      </c>
      <c r="C178">
        <v>12131</v>
      </c>
      <c r="E178" s="963">
        <v>10366</v>
      </c>
    </row>
    <row r="179" spans="1:19">
      <c r="B179" t="s">
        <v>3462</v>
      </c>
      <c r="J179">
        <v>4662</v>
      </c>
    </row>
    <row r="180" spans="1:19">
      <c r="B180" t="s">
        <v>3463</v>
      </c>
      <c r="C180">
        <v>7</v>
      </c>
      <c r="D180">
        <v>666</v>
      </c>
      <c r="E180">
        <v>4662</v>
      </c>
      <c r="K180" t="s">
        <v>3464</v>
      </c>
    </row>
    <row r="181" spans="1:19">
      <c r="B181" t="s">
        <v>3465</v>
      </c>
      <c r="J181">
        <v>5432.39</v>
      </c>
    </row>
    <row r="182" spans="1:19">
      <c r="B182" t="s">
        <v>3471</v>
      </c>
      <c r="C182">
        <v>1</v>
      </c>
      <c r="D182">
        <v>822.86</v>
      </c>
      <c r="E182">
        <v>822.86</v>
      </c>
      <c r="K182" t="s">
        <v>3464</v>
      </c>
    </row>
    <row r="183" spans="1:19">
      <c r="B183" t="s">
        <v>3466</v>
      </c>
      <c r="C183">
        <v>2</v>
      </c>
      <c r="D183">
        <v>638.1</v>
      </c>
      <c r="E183">
        <v>1276.2</v>
      </c>
      <c r="K183" t="s">
        <v>3464</v>
      </c>
    </row>
    <row r="184" spans="1:19">
      <c r="B184" t="s">
        <v>3485</v>
      </c>
      <c r="C184">
        <v>7</v>
      </c>
      <c r="D184">
        <v>476.19</v>
      </c>
      <c r="E184">
        <v>3333.33</v>
      </c>
      <c r="K184" t="s">
        <v>3464</v>
      </c>
    </row>
    <row r="185" spans="1:19">
      <c r="B185" t="s">
        <v>3469</v>
      </c>
      <c r="J185">
        <v>135.81</v>
      </c>
    </row>
    <row r="186" spans="1:19">
      <c r="B186" t="s">
        <v>3470</v>
      </c>
      <c r="J186">
        <v>135.81</v>
      </c>
    </row>
    <row r="187" spans="1:19">
      <c r="B187" t="s">
        <v>3472</v>
      </c>
      <c r="I187">
        <v>0.01</v>
      </c>
    </row>
    <row r="188" spans="1:19" ht="30">
      <c r="A188" s="961">
        <v>46262</v>
      </c>
      <c r="B188" s="53" t="s">
        <v>440</v>
      </c>
      <c r="G188" t="s">
        <v>3460</v>
      </c>
      <c r="H188">
        <v>12132</v>
      </c>
      <c r="I188">
        <v>1000</v>
      </c>
      <c r="L188" t="s">
        <v>440</v>
      </c>
      <c r="M188" s="962" t="s">
        <v>3281</v>
      </c>
      <c r="N188" t="s">
        <v>3003</v>
      </c>
      <c r="Q188" s="962" t="s">
        <v>3281</v>
      </c>
    </row>
    <row r="189" spans="1:19">
      <c r="B189" t="s">
        <v>3461</v>
      </c>
      <c r="C189">
        <v>12132</v>
      </c>
      <c r="E189" s="963">
        <v>1000</v>
      </c>
    </row>
    <row r="190" spans="1:19">
      <c r="B190" t="s">
        <v>3465</v>
      </c>
      <c r="J190">
        <v>952.38</v>
      </c>
    </row>
    <row r="191" spans="1:19">
      <c r="B191" t="s">
        <v>3485</v>
      </c>
      <c r="C191">
        <v>2</v>
      </c>
      <c r="D191">
        <v>476.19</v>
      </c>
      <c r="E191">
        <v>952.38</v>
      </c>
      <c r="K191" t="s">
        <v>3464</v>
      </c>
    </row>
    <row r="192" spans="1:19">
      <c r="B192" t="s">
        <v>3469</v>
      </c>
      <c r="J192">
        <v>23.81</v>
      </c>
    </row>
    <row r="193" spans="1:19">
      <c r="B193" t="s">
        <v>3470</v>
      </c>
      <c r="J193">
        <v>23.81</v>
      </c>
    </row>
    <row r="194" spans="1:19" ht="45">
      <c r="A194" s="961">
        <v>46262</v>
      </c>
      <c r="B194" s="53" t="s">
        <v>411</v>
      </c>
      <c r="G194" t="s">
        <v>3460</v>
      </c>
      <c r="H194">
        <v>12133</v>
      </c>
      <c r="I194">
        <v>7388</v>
      </c>
      <c r="L194" t="s">
        <v>411</v>
      </c>
      <c r="M194" s="962" t="s">
        <v>3287</v>
      </c>
      <c r="N194" t="s">
        <v>3003</v>
      </c>
      <c r="O194">
        <v>492015</v>
      </c>
      <c r="Q194" s="962" t="s">
        <v>3287</v>
      </c>
      <c r="S194">
        <v>492015</v>
      </c>
    </row>
    <row r="195" spans="1:19">
      <c r="B195" t="s">
        <v>3461</v>
      </c>
      <c r="C195">
        <v>12133</v>
      </c>
      <c r="E195" s="963">
        <v>7388</v>
      </c>
    </row>
    <row r="196" spans="1:19">
      <c r="B196" t="s">
        <v>3462</v>
      </c>
      <c r="J196">
        <v>1998</v>
      </c>
    </row>
    <row r="197" spans="1:19">
      <c r="B197" t="s">
        <v>3484</v>
      </c>
      <c r="C197">
        <v>3</v>
      </c>
      <c r="D197">
        <v>666</v>
      </c>
      <c r="E197">
        <v>1998</v>
      </c>
      <c r="K197" t="s">
        <v>3464</v>
      </c>
    </row>
    <row r="198" spans="1:19">
      <c r="B198" t="s">
        <v>3465</v>
      </c>
      <c r="J198">
        <v>1752.39</v>
      </c>
    </row>
    <row r="199" spans="1:19">
      <c r="B199" t="s">
        <v>3466</v>
      </c>
      <c r="C199">
        <v>2</v>
      </c>
      <c r="D199">
        <v>638.1</v>
      </c>
      <c r="E199">
        <v>1276.2</v>
      </c>
      <c r="K199" t="s">
        <v>3464</v>
      </c>
    </row>
    <row r="200" spans="1:19">
      <c r="B200" t="s">
        <v>3485</v>
      </c>
      <c r="C200">
        <v>1</v>
      </c>
      <c r="D200">
        <v>476.19</v>
      </c>
      <c r="E200">
        <v>476.19</v>
      </c>
      <c r="K200" t="s">
        <v>3464</v>
      </c>
    </row>
    <row r="201" spans="1:19">
      <c r="B201" t="s">
        <v>3467</v>
      </c>
      <c r="J201">
        <v>3550</v>
      </c>
    </row>
    <row r="202" spans="1:19">
      <c r="B202" t="s">
        <v>3468</v>
      </c>
      <c r="C202">
        <v>10</v>
      </c>
      <c r="D202">
        <v>355</v>
      </c>
      <c r="E202">
        <v>3550</v>
      </c>
      <c r="K202" t="s">
        <v>3464</v>
      </c>
    </row>
    <row r="203" spans="1:19">
      <c r="B203" t="s">
        <v>3469</v>
      </c>
      <c r="J203">
        <v>43.81</v>
      </c>
    </row>
    <row r="204" spans="1:19">
      <c r="B204" t="s">
        <v>3470</v>
      </c>
      <c r="J204">
        <v>43.81</v>
      </c>
    </row>
    <row r="205" spans="1:19">
      <c r="B205" t="s">
        <v>3472</v>
      </c>
      <c r="I205">
        <v>0.01</v>
      </c>
    </row>
    <row r="206" spans="1:19" ht="30">
      <c r="A206" s="961">
        <v>46262</v>
      </c>
      <c r="B206" s="53" t="s">
        <v>943</v>
      </c>
      <c r="G206" t="s">
        <v>3460</v>
      </c>
      <c r="H206">
        <v>12134</v>
      </c>
      <c r="I206">
        <v>4476</v>
      </c>
      <c r="L206" t="s">
        <v>943</v>
      </c>
      <c r="M206" s="962" t="s">
        <v>3278</v>
      </c>
      <c r="N206" t="s">
        <v>3003</v>
      </c>
      <c r="O206">
        <v>492001</v>
      </c>
      <c r="Q206" s="962" t="s">
        <v>3278</v>
      </c>
      <c r="S206">
        <v>492001</v>
      </c>
    </row>
    <row r="207" spans="1:19">
      <c r="B207" t="s">
        <v>3461</v>
      </c>
      <c r="C207">
        <v>12134</v>
      </c>
      <c r="E207" s="963">
        <v>4476</v>
      </c>
    </row>
    <row r="208" spans="1:19">
      <c r="B208" t="s">
        <v>3462</v>
      </c>
      <c r="J208">
        <v>2664</v>
      </c>
    </row>
    <row r="209" spans="1:19">
      <c r="B209" t="s">
        <v>3463</v>
      </c>
      <c r="C209">
        <v>1</v>
      </c>
      <c r="D209">
        <v>666</v>
      </c>
      <c r="E209">
        <v>666</v>
      </c>
      <c r="K209" t="s">
        <v>3464</v>
      </c>
    </row>
    <row r="210" spans="1:19">
      <c r="B210" t="s">
        <v>3484</v>
      </c>
      <c r="C210">
        <v>3</v>
      </c>
      <c r="D210">
        <v>666</v>
      </c>
      <c r="E210">
        <v>1998</v>
      </c>
      <c r="K210" t="s">
        <v>3464</v>
      </c>
    </row>
    <row r="211" spans="1:19">
      <c r="B211" t="s">
        <v>3465</v>
      </c>
      <c r="J211">
        <v>1725.71</v>
      </c>
    </row>
    <row r="212" spans="1:19">
      <c r="B212" t="s">
        <v>3474</v>
      </c>
      <c r="C212">
        <v>1</v>
      </c>
      <c r="D212">
        <v>985.71</v>
      </c>
      <c r="E212">
        <v>985.71</v>
      </c>
      <c r="K212" t="s">
        <v>3464</v>
      </c>
    </row>
    <row r="213" spans="1:19">
      <c r="B213" t="s">
        <v>3476</v>
      </c>
      <c r="C213">
        <v>1</v>
      </c>
      <c r="D213">
        <v>740</v>
      </c>
      <c r="E213">
        <v>740</v>
      </c>
      <c r="K213" t="s">
        <v>3464</v>
      </c>
    </row>
    <row r="214" spans="1:19">
      <c r="B214" t="s">
        <v>3469</v>
      </c>
      <c r="J214">
        <v>43.14</v>
      </c>
    </row>
    <row r="215" spans="1:19">
      <c r="B215" t="s">
        <v>3470</v>
      </c>
      <c r="J215">
        <v>43.14</v>
      </c>
    </row>
    <row r="216" spans="1:19">
      <c r="B216" t="s">
        <v>3472</v>
      </c>
      <c r="J216">
        <v>0.01</v>
      </c>
    </row>
    <row r="217" spans="1:19" ht="60">
      <c r="A217" s="961">
        <v>46262</v>
      </c>
      <c r="B217" s="53" t="s">
        <v>945</v>
      </c>
      <c r="G217" t="s">
        <v>3460</v>
      </c>
      <c r="H217">
        <v>12135</v>
      </c>
      <c r="I217">
        <v>19666</v>
      </c>
      <c r="L217" t="s">
        <v>945</v>
      </c>
      <c r="M217" s="962" t="s">
        <v>3359</v>
      </c>
      <c r="N217" t="s">
        <v>3003</v>
      </c>
      <c r="O217">
        <v>493881</v>
      </c>
      <c r="Q217" s="962" t="s">
        <v>3359</v>
      </c>
      <c r="S217">
        <v>493881</v>
      </c>
    </row>
    <row r="218" spans="1:19">
      <c r="B218" t="s">
        <v>3461</v>
      </c>
      <c r="C218">
        <v>12135</v>
      </c>
      <c r="E218" s="963">
        <v>19666</v>
      </c>
    </row>
    <row r="219" spans="1:19">
      <c r="B219" t="s">
        <v>3465</v>
      </c>
      <c r="J219">
        <v>1276.2</v>
      </c>
    </row>
    <row r="220" spans="1:19">
      <c r="B220" t="s">
        <v>3466</v>
      </c>
      <c r="C220">
        <v>2</v>
      </c>
      <c r="D220">
        <v>638.1</v>
      </c>
      <c r="E220">
        <v>1276.2</v>
      </c>
      <c r="K220" t="s">
        <v>3464</v>
      </c>
    </row>
    <row r="221" spans="1:19">
      <c r="B221" t="s">
        <v>3467</v>
      </c>
      <c r="J221">
        <v>17750</v>
      </c>
    </row>
    <row r="222" spans="1:19">
      <c r="B222" t="s">
        <v>3468</v>
      </c>
      <c r="C222">
        <v>50</v>
      </c>
      <c r="D222">
        <v>355</v>
      </c>
      <c r="E222">
        <v>17750</v>
      </c>
      <c r="K222" t="s">
        <v>3464</v>
      </c>
    </row>
    <row r="223" spans="1:19">
      <c r="B223" t="s">
        <v>3482</v>
      </c>
      <c r="J223">
        <v>548.58000000000004</v>
      </c>
    </row>
    <row r="224" spans="1:19">
      <c r="B224" t="s">
        <v>3483</v>
      </c>
      <c r="C224">
        <v>6</v>
      </c>
      <c r="D224">
        <v>91.43</v>
      </c>
      <c r="E224">
        <v>548.58000000000004</v>
      </c>
      <c r="K224" t="s">
        <v>3464</v>
      </c>
    </row>
    <row r="225" spans="1:19">
      <c r="B225" t="s">
        <v>3469</v>
      </c>
      <c r="J225">
        <v>45.62</v>
      </c>
    </row>
    <row r="226" spans="1:19">
      <c r="B226" t="s">
        <v>3470</v>
      </c>
      <c r="J226">
        <v>45.62</v>
      </c>
    </row>
    <row r="227" spans="1:19">
      <c r="B227" t="s">
        <v>3472</v>
      </c>
      <c r="I227">
        <v>0.02</v>
      </c>
    </row>
    <row r="228" spans="1:19">
      <c r="A228" s="961">
        <v>46262</v>
      </c>
      <c r="B228" s="53" t="s">
        <v>849</v>
      </c>
      <c r="G228" t="s">
        <v>3460</v>
      </c>
      <c r="H228">
        <v>12136</v>
      </c>
      <c r="I228">
        <v>13490</v>
      </c>
      <c r="L228" t="s">
        <v>849</v>
      </c>
      <c r="M228" s="962" t="s">
        <v>3288</v>
      </c>
      <c r="N228" t="s">
        <v>3003</v>
      </c>
      <c r="O228">
        <v>493661</v>
      </c>
      <c r="Q228" s="962" t="s">
        <v>3288</v>
      </c>
      <c r="S228">
        <v>493661</v>
      </c>
    </row>
    <row r="229" spans="1:19">
      <c r="B229" t="s">
        <v>3461</v>
      </c>
      <c r="C229">
        <v>12136</v>
      </c>
      <c r="E229" s="963">
        <v>13490</v>
      </c>
    </row>
    <row r="230" spans="1:19">
      <c r="B230" t="s">
        <v>3467</v>
      </c>
      <c r="J230">
        <v>13490</v>
      </c>
    </row>
    <row r="231" spans="1:19">
      <c r="B231" t="s">
        <v>3468</v>
      </c>
      <c r="C231">
        <v>38</v>
      </c>
      <c r="D231">
        <v>355</v>
      </c>
      <c r="E231">
        <v>13490</v>
      </c>
      <c r="K231" t="s">
        <v>3464</v>
      </c>
    </row>
    <row r="232" spans="1:19">
      <c r="A232" s="961">
        <v>46262</v>
      </c>
      <c r="B232" s="53" t="s">
        <v>2990</v>
      </c>
      <c r="G232" t="s">
        <v>3460</v>
      </c>
      <c r="H232">
        <v>12137</v>
      </c>
      <c r="I232">
        <v>6764</v>
      </c>
      <c r="L232" t="s">
        <v>2990</v>
      </c>
      <c r="M232" s="962" t="s">
        <v>3316</v>
      </c>
      <c r="N232" t="s">
        <v>3003</v>
      </c>
      <c r="O232">
        <v>492001</v>
      </c>
      <c r="P232" t="s">
        <v>3031</v>
      </c>
      <c r="Q232" s="962" t="s">
        <v>3316</v>
      </c>
      <c r="R232" t="s">
        <v>3031</v>
      </c>
      <c r="S232">
        <v>492001</v>
      </c>
    </row>
    <row r="233" spans="1:19">
      <c r="B233" t="s">
        <v>3461</v>
      </c>
      <c r="C233">
        <v>12137</v>
      </c>
      <c r="E233" s="963">
        <v>6764</v>
      </c>
    </row>
    <row r="234" spans="1:19">
      <c r="B234" t="s">
        <v>3465</v>
      </c>
      <c r="J234">
        <v>1049.1400000000001</v>
      </c>
    </row>
    <row r="235" spans="1:19">
      <c r="B235" t="s">
        <v>3474</v>
      </c>
      <c r="C235">
        <v>0.1</v>
      </c>
      <c r="D235">
        <v>971.43</v>
      </c>
      <c r="E235">
        <v>97.14</v>
      </c>
      <c r="K235" t="s">
        <v>3464</v>
      </c>
    </row>
    <row r="236" spans="1:19">
      <c r="B236" t="s">
        <v>3475</v>
      </c>
      <c r="C236">
        <v>0.2</v>
      </c>
      <c r="D236">
        <v>850</v>
      </c>
      <c r="E236">
        <v>170</v>
      </c>
      <c r="K236" t="s">
        <v>3464</v>
      </c>
    </row>
    <row r="237" spans="1:19">
      <c r="B237" t="s">
        <v>3471</v>
      </c>
      <c r="C237">
        <v>0.5</v>
      </c>
      <c r="D237">
        <v>825.71</v>
      </c>
      <c r="E237">
        <v>412.86</v>
      </c>
      <c r="K237" t="s">
        <v>3464</v>
      </c>
    </row>
    <row r="238" spans="1:19">
      <c r="B238" t="s">
        <v>3476</v>
      </c>
      <c r="C238">
        <v>0.1</v>
      </c>
      <c r="D238">
        <v>777.14</v>
      </c>
      <c r="E238">
        <v>77.709999999999994</v>
      </c>
      <c r="K238" t="s">
        <v>3464</v>
      </c>
    </row>
    <row r="239" spans="1:19">
      <c r="B239" t="s">
        <v>3477</v>
      </c>
      <c r="C239">
        <v>0.5</v>
      </c>
      <c r="D239">
        <v>582.86</v>
      </c>
      <c r="E239">
        <v>291.43</v>
      </c>
      <c r="K239" t="s">
        <v>3464</v>
      </c>
    </row>
    <row r="240" spans="1:19">
      <c r="B240" t="s">
        <v>3467</v>
      </c>
      <c r="J240">
        <v>1918.68</v>
      </c>
    </row>
    <row r="241" spans="1:19">
      <c r="B241" t="s">
        <v>3478</v>
      </c>
      <c r="C241">
        <v>10</v>
      </c>
      <c r="D241">
        <v>81.168000000000006</v>
      </c>
      <c r="E241">
        <v>811.68</v>
      </c>
      <c r="K241" t="s">
        <v>3464</v>
      </c>
    </row>
    <row r="242" spans="1:19">
      <c r="B242" t="s">
        <v>3479</v>
      </c>
      <c r="C242">
        <v>6</v>
      </c>
      <c r="D242">
        <v>184.5</v>
      </c>
      <c r="E242">
        <v>1107</v>
      </c>
      <c r="K242" t="s">
        <v>3464</v>
      </c>
    </row>
    <row r="243" spans="1:19">
      <c r="B243" t="s">
        <v>3480</v>
      </c>
      <c r="J243">
        <v>365.72</v>
      </c>
    </row>
    <row r="244" spans="1:19">
      <c r="B244" t="s">
        <v>3481</v>
      </c>
      <c r="C244">
        <v>2</v>
      </c>
      <c r="D244">
        <v>182.86</v>
      </c>
      <c r="E244">
        <v>365.72</v>
      </c>
      <c r="K244" t="s">
        <v>3464</v>
      </c>
    </row>
    <row r="245" spans="1:19">
      <c r="B245" t="s">
        <v>3482</v>
      </c>
      <c r="J245">
        <v>3200.05</v>
      </c>
    </row>
    <row r="246" spans="1:19">
      <c r="B246" t="s">
        <v>3483</v>
      </c>
      <c r="C246">
        <v>35</v>
      </c>
      <c r="D246">
        <v>91.43</v>
      </c>
      <c r="E246">
        <v>3200.05</v>
      </c>
      <c r="K246" t="s">
        <v>3464</v>
      </c>
    </row>
    <row r="247" spans="1:19">
      <c r="B247" t="s">
        <v>3469</v>
      </c>
      <c r="J247">
        <v>115.37</v>
      </c>
    </row>
    <row r="248" spans="1:19">
      <c r="B248" t="s">
        <v>3470</v>
      </c>
      <c r="J248">
        <v>115.37</v>
      </c>
    </row>
    <row r="249" spans="1:19">
      <c r="B249" t="s">
        <v>3472</v>
      </c>
      <c r="I249">
        <v>0.33</v>
      </c>
    </row>
    <row r="250" spans="1:19">
      <c r="A250" s="961">
        <v>46262</v>
      </c>
      <c r="B250" s="53" t="s">
        <v>2990</v>
      </c>
      <c r="G250" t="s">
        <v>3460</v>
      </c>
      <c r="H250">
        <v>12138</v>
      </c>
      <c r="I250">
        <v>5831</v>
      </c>
      <c r="L250" t="s">
        <v>2990</v>
      </c>
      <c r="M250" s="962" t="s">
        <v>3318</v>
      </c>
      <c r="N250" t="s">
        <v>3003</v>
      </c>
      <c r="O250">
        <v>492001</v>
      </c>
      <c r="P250" t="s">
        <v>3031</v>
      </c>
      <c r="Q250" s="962" t="s">
        <v>3318</v>
      </c>
      <c r="R250" t="s">
        <v>3031</v>
      </c>
      <c r="S250">
        <v>492001</v>
      </c>
    </row>
    <row r="251" spans="1:19">
      <c r="B251" t="s">
        <v>3461</v>
      </c>
      <c r="C251">
        <v>12138</v>
      </c>
      <c r="E251" s="963">
        <v>5831</v>
      </c>
    </row>
    <row r="252" spans="1:19">
      <c r="B252" t="s">
        <v>3465</v>
      </c>
      <c r="J252">
        <v>1784.99</v>
      </c>
    </row>
    <row r="253" spans="1:19">
      <c r="B253" t="s">
        <v>3474</v>
      </c>
      <c r="C253">
        <v>0.16666666666666666</v>
      </c>
      <c r="D253">
        <v>971.43</v>
      </c>
      <c r="E253">
        <v>161.9</v>
      </c>
      <c r="K253" t="s">
        <v>3464</v>
      </c>
    </row>
    <row r="254" spans="1:19">
      <c r="B254" t="s">
        <v>3475</v>
      </c>
      <c r="C254">
        <v>0.2</v>
      </c>
      <c r="D254">
        <v>850</v>
      </c>
      <c r="E254">
        <v>170</v>
      </c>
      <c r="K254" t="s">
        <v>3464</v>
      </c>
    </row>
    <row r="255" spans="1:19">
      <c r="B255" t="s">
        <v>3471</v>
      </c>
      <c r="C255">
        <v>1.25</v>
      </c>
      <c r="D255">
        <v>825.71</v>
      </c>
      <c r="E255">
        <v>1032.1400000000001</v>
      </c>
      <c r="K255" t="s">
        <v>3464</v>
      </c>
    </row>
    <row r="256" spans="1:19">
      <c r="B256" t="s">
        <v>3476</v>
      </c>
      <c r="C256">
        <v>0.16666666666666666</v>
      </c>
      <c r="D256">
        <v>777.14</v>
      </c>
      <c r="E256">
        <v>129.52000000000001</v>
      </c>
      <c r="K256" t="s">
        <v>3464</v>
      </c>
    </row>
    <row r="257" spans="1:19">
      <c r="B257" t="s">
        <v>3477</v>
      </c>
      <c r="C257">
        <v>0.5</v>
      </c>
      <c r="D257">
        <v>582.86</v>
      </c>
      <c r="E257">
        <v>291.43</v>
      </c>
      <c r="K257" t="s">
        <v>3464</v>
      </c>
    </row>
    <row r="258" spans="1:19">
      <c r="B258" t="s">
        <v>3467</v>
      </c>
      <c r="J258">
        <v>2324.52</v>
      </c>
    </row>
    <row r="259" spans="1:19">
      <c r="B259" t="s">
        <v>3478</v>
      </c>
      <c r="C259">
        <v>15</v>
      </c>
      <c r="D259">
        <v>81.168000000000006</v>
      </c>
      <c r="E259">
        <v>1217.52</v>
      </c>
      <c r="K259" t="s">
        <v>3464</v>
      </c>
    </row>
    <row r="260" spans="1:19">
      <c r="B260" t="s">
        <v>3479</v>
      </c>
      <c r="C260">
        <v>6</v>
      </c>
      <c r="D260">
        <v>184.5</v>
      </c>
      <c r="E260">
        <v>1107</v>
      </c>
      <c r="K260" t="s">
        <v>3464</v>
      </c>
    </row>
    <row r="261" spans="1:19">
      <c r="B261" t="s">
        <v>3480</v>
      </c>
      <c r="J261">
        <v>182.86</v>
      </c>
    </row>
    <row r="262" spans="1:19">
      <c r="B262" t="s">
        <v>3481</v>
      </c>
      <c r="C262">
        <v>1</v>
      </c>
      <c r="D262">
        <v>182.86</v>
      </c>
      <c r="E262">
        <v>182.86</v>
      </c>
      <c r="K262" t="s">
        <v>3464</v>
      </c>
    </row>
    <row r="263" spans="1:19">
      <c r="B263" t="s">
        <v>3482</v>
      </c>
      <c r="J263">
        <v>1371.45</v>
      </c>
    </row>
    <row r="264" spans="1:19">
      <c r="B264" t="s">
        <v>3483</v>
      </c>
      <c r="C264">
        <v>15</v>
      </c>
      <c r="D264">
        <v>91.43</v>
      </c>
      <c r="E264">
        <v>1371.45</v>
      </c>
      <c r="K264" t="s">
        <v>3464</v>
      </c>
    </row>
    <row r="265" spans="1:19">
      <c r="B265" t="s">
        <v>3469</v>
      </c>
      <c r="J265">
        <v>83.48</v>
      </c>
    </row>
    <row r="266" spans="1:19">
      <c r="B266" t="s">
        <v>3470</v>
      </c>
      <c r="J266">
        <v>83.48</v>
      </c>
    </row>
    <row r="267" spans="1:19">
      <c r="B267" t="s">
        <v>3472</v>
      </c>
      <c r="J267">
        <v>0.22</v>
      </c>
    </row>
    <row r="268" spans="1:19">
      <c r="A268" s="961">
        <v>46262</v>
      </c>
      <c r="B268" s="53" t="s">
        <v>2990</v>
      </c>
      <c r="G268" t="s">
        <v>3460</v>
      </c>
      <c r="H268">
        <v>12139</v>
      </c>
      <c r="I268">
        <v>10358</v>
      </c>
      <c r="L268" t="s">
        <v>2990</v>
      </c>
      <c r="M268" s="962" t="s">
        <v>3320</v>
      </c>
      <c r="N268" t="s">
        <v>3003</v>
      </c>
      <c r="O268">
        <v>492001</v>
      </c>
      <c r="P268" t="s">
        <v>3031</v>
      </c>
      <c r="Q268" s="962" t="s">
        <v>3320</v>
      </c>
      <c r="R268" t="s">
        <v>3031</v>
      </c>
      <c r="S268">
        <v>492001</v>
      </c>
    </row>
    <row r="269" spans="1:19">
      <c r="B269" t="s">
        <v>3461</v>
      </c>
      <c r="C269">
        <v>12139</v>
      </c>
      <c r="E269" s="963">
        <v>10358</v>
      </c>
    </row>
    <row r="270" spans="1:19">
      <c r="B270" t="s">
        <v>3486</v>
      </c>
      <c r="J270">
        <v>696</v>
      </c>
    </row>
    <row r="271" spans="1:19">
      <c r="B271" t="s">
        <v>3487</v>
      </c>
      <c r="C271">
        <v>1</v>
      </c>
      <c r="D271">
        <v>696</v>
      </c>
      <c r="E271">
        <v>696</v>
      </c>
      <c r="K271" t="s">
        <v>3464</v>
      </c>
    </row>
    <row r="272" spans="1:19">
      <c r="B272" t="s">
        <v>3465</v>
      </c>
      <c r="J272">
        <v>3019.52</v>
      </c>
    </row>
    <row r="273" spans="2:11">
      <c r="B273" t="s">
        <v>3474</v>
      </c>
      <c r="C273">
        <v>0.5</v>
      </c>
      <c r="D273">
        <v>971.43</v>
      </c>
      <c r="E273">
        <v>485.72</v>
      </c>
      <c r="K273" t="s">
        <v>3464</v>
      </c>
    </row>
    <row r="274" spans="2:11">
      <c r="B274" t="s">
        <v>3475</v>
      </c>
      <c r="C274">
        <v>0.33333333333333331</v>
      </c>
      <c r="D274">
        <v>850</v>
      </c>
      <c r="E274">
        <v>283.33</v>
      </c>
      <c r="K274" t="s">
        <v>3464</v>
      </c>
    </row>
    <row r="275" spans="2:11">
      <c r="B275" t="s">
        <v>3471</v>
      </c>
      <c r="C275">
        <v>1.6666666666666667</v>
      </c>
      <c r="D275">
        <v>825.71</v>
      </c>
      <c r="E275">
        <v>1376.18</v>
      </c>
      <c r="K275" t="s">
        <v>3464</v>
      </c>
    </row>
    <row r="276" spans="2:11">
      <c r="B276" t="s">
        <v>3476</v>
      </c>
      <c r="C276">
        <v>0.5</v>
      </c>
      <c r="D276">
        <v>777.14</v>
      </c>
      <c r="E276">
        <v>388.57</v>
      </c>
      <c r="K276" t="s">
        <v>3464</v>
      </c>
    </row>
    <row r="277" spans="2:11">
      <c r="B277" t="s">
        <v>3477</v>
      </c>
      <c r="C277">
        <v>0.83333333333333337</v>
      </c>
      <c r="D277">
        <v>582.86</v>
      </c>
      <c r="E277">
        <v>485.72</v>
      </c>
      <c r="K277" t="s">
        <v>3464</v>
      </c>
    </row>
    <row r="278" spans="2:11">
      <c r="B278" t="s">
        <v>3467</v>
      </c>
      <c r="J278">
        <v>5243.36</v>
      </c>
    </row>
    <row r="279" spans="2:11">
      <c r="B279" t="s">
        <v>3478</v>
      </c>
      <c r="C279">
        <v>20</v>
      </c>
      <c r="D279">
        <v>81.168000000000006</v>
      </c>
      <c r="E279">
        <v>1623.36</v>
      </c>
      <c r="K279" t="s">
        <v>3464</v>
      </c>
    </row>
    <row r="280" spans="2:11">
      <c r="B280" t="s">
        <v>3479</v>
      </c>
      <c r="C280">
        <v>10</v>
      </c>
      <c r="D280">
        <v>184.5</v>
      </c>
      <c r="E280">
        <v>1845</v>
      </c>
      <c r="K280" t="s">
        <v>3464</v>
      </c>
    </row>
    <row r="281" spans="2:11">
      <c r="B281" t="s">
        <v>3468</v>
      </c>
      <c r="C281">
        <v>5</v>
      </c>
      <c r="D281">
        <v>355</v>
      </c>
      <c r="E281">
        <v>1775</v>
      </c>
      <c r="K281" t="s">
        <v>3464</v>
      </c>
    </row>
    <row r="282" spans="2:11">
      <c r="B282" t="s">
        <v>3480</v>
      </c>
      <c r="J282">
        <v>731.44</v>
      </c>
    </row>
    <row r="283" spans="2:11">
      <c r="B283" t="s">
        <v>3481</v>
      </c>
      <c r="C283">
        <v>4</v>
      </c>
      <c r="D283">
        <v>182.86</v>
      </c>
      <c r="E283">
        <v>731.44</v>
      </c>
      <c r="K283" t="s">
        <v>3464</v>
      </c>
    </row>
    <row r="284" spans="2:11">
      <c r="B284" t="s">
        <v>3482</v>
      </c>
      <c r="J284">
        <v>457.15</v>
      </c>
    </row>
    <row r="285" spans="2:11">
      <c r="B285" t="s">
        <v>3483</v>
      </c>
      <c r="C285">
        <v>5</v>
      </c>
      <c r="D285">
        <v>91.43</v>
      </c>
      <c r="E285">
        <v>457.15</v>
      </c>
      <c r="K285" t="s">
        <v>3464</v>
      </c>
    </row>
    <row r="286" spans="2:11">
      <c r="B286" t="s">
        <v>3469</v>
      </c>
      <c r="J286">
        <v>105.2</v>
      </c>
    </row>
    <row r="287" spans="2:11">
      <c r="B287" t="s">
        <v>3470</v>
      </c>
      <c r="J287">
        <v>105.2</v>
      </c>
    </row>
    <row r="288" spans="2:11">
      <c r="B288" t="s">
        <v>3472</v>
      </c>
      <c r="J288">
        <v>0.13</v>
      </c>
    </row>
    <row r="289" spans="1:19">
      <c r="A289" s="961">
        <v>46262</v>
      </c>
      <c r="B289" s="53" t="s">
        <v>2990</v>
      </c>
      <c r="G289" t="s">
        <v>3460</v>
      </c>
      <c r="H289">
        <v>12140</v>
      </c>
      <c r="I289">
        <v>5626</v>
      </c>
      <c r="L289" t="s">
        <v>2990</v>
      </c>
      <c r="M289" s="962" t="s">
        <v>3322</v>
      </c>
      <c r="N289" t="s">
        <v>3003</v>
      </c>
      <c r="O289">
        <v>492001</v>
      </c>
      <c r="P289" t="s">
        <v>3031</v>
      </c>
      <c r="Q289" s="962" t="s">
        <v>3322</v>
      </c>
      <c r="R289" t="s">
        <v>3031</v>
      </c>
      <c r="S289">
        <v>492001</v>
      </c>
    </row>
    <row r="290" spans="1:19">
      <c r="B290" t="s">
        <v>3461</v>
      </c>
      <c r="C290">
        <v>12140</v>
      </c>
      <c r="E290" s="963">
        <v>5626</v>
      </c>
    </row>
    <row r="291" spans="1:19">
      <c r="B291" t="s">
        <v>3486</v>
      </c>
      <c r="J291">
        <v>696</v>
      </c>
    </row>
    <row r="292" spans="1:19">
      <c r="B292" t="s">
        <v>3487</v>
      </c>
      <c r="C292">
        <v>1</v>
      </c>
      <c r="D292">
        <v>696</v>
      </c>
      <c r="E292">
        <v>696</v>
      </c>
      <c r="K292" t="s">
        <v>3464</v>
      </c>
    </row>
    <row r="293" spans="1:19">
      <c r="B293" t="s">
        <v>3465</v>
      </c>
      <c r="J293">
        <v>2129.0300000000002</v>
      </c>
    </row>
    <row r="294" spans="1:19">
      <c r="B294" t="s">
        <v>3474</v>
      </c>
      <c r="C294">
        <v>0.16666666666666666</v>
      </c>
      <c r="D294">
        <v>971.43</v>
      </c>
      <c r="E294">
        <v>161.9</v>
      </c>
      <c r="K294" t="s">
        <v>3464</v>
      </c>
    </row>
    <row r="295" spans="1:19">
      <c r="B295" t="s">
        <v>3475</v>
      </c>
      <c r="C295">
        <v>0.2</v>
      </c>
      <c r="D295">
        <v>850</v>
      </c>
      <c r="E295">
        <v>170</v>
      </c>
      <c r="K295" t="s">
        <v>3464</v>
      </c>
    </row>
    <row r="296" spans="1:19">
      <c r="B296" t="s">
        <v>3471</v>
      </c>
      <c r="C296">
        <v>1.6666666666666667</v>
      </c>
      <c r="D296">
        <v>825.71</v>
      </c>
      <c r="E296">
        <v>1376.18</v>
      </c>
      <c r="K296" t="s">
        <v>3464</v>
      </c>
    </row>
    <row r="297" spans="1:19">
      <c r="B297" t="s">
        <v>3476</v>
      </c>
      <c r="C297">
        <v>0.16666666666666666</v>
      </c>
      <c r="D297">
        <v>777.14</v>
      </c>
      <c r="E297">
        <v>129.52000000000001</v>
      </c>
      <c r="K297" t="s">
        <v>3464</v>
      </c>
    </row>
    <row r="298" spans="1:19">
      <c r="B298" t="s">
        <v>3477</v>
      </c>
      <c r="C298">
        <v>0.5</v>
      </c>
      <c r="D298">
        <v>582.86</v>
      </c>
      <c r="E298">
        <v>291.43</v>
      </c>
      <c r="K298" t="s">
        <v>3464</v>
      </c>
    </row>
    <row r="299" spans="1:19">
      <c r="B299" t="s">
        <v>3467</v>
      </c>
      <c r="J299">
        <v>1734.18</v>
      </c>
    </row>
    <row r="300" spans="1:19">
      <c r="B300" t="s">
        <v>3478</v>
      </c>
      <c r="C300">
        <v>10</v>
      </c>
      <c r="D300">
        <v>81.168000000000006</v>
      </c>
      <c r="E300">
        <v>811.68</v>
      </c>
      <c r="K300" t="s">
        <v>3464</v>
      </c>
    </row>
    <row r="301" spans="1:19">
      <c r="B301" t="s">
        <v>3479</v>
      </c>
      <c r="C301">
        <v>5</v>
      </c>
      <c r="D301">
        <v>184.5</v>
      </c>
      <c r="E301">
        <v>922.5</v>
      </c>
      <c r="K301" t="s">
        <v>3464</v>
      </c>
    </row>
    <row r="302" spans="1:19">
      <c r="B302" t="s">
        <v>3482</v>
      </c>
      <c r="J302">
        <v>914.3</v>
      </c>
    </row>
    <row r="303" spans="1:19">
      <c r="B303" t="s">
        <v>3483</v>
      </c>
      <c r="C303">
        <v>10</v>
      </c>
      <c r="D303">
        <v>91.43</v>
      </c>
      <c r="E303">
        <v>914.3</v>
      </c>
      <c r="K303" t="s">
        <v>3464</v>
      </c>
    </row>
    <row r="304" spans="1:19">
      <c r="B304" t="s">
        <v>3469</v>
      </c>
      <c r="J304">
        <v>76.08</v>
      </c>
    </row>
    <row r="305" spans="1:19">
      <c r="B305" t="s">
        <v>3470</v>
      </c>
      <c r="J305">
        <v>76.08</v>
      </c>
    </row>
    <row r="306" spans="1:19">
      <c r="B306" t="s">
        <v>3472</v>
      </c>
      <c r="J306">
        <v>0.33</v>
      </c>
    </row>
    <row r="307" spans="1:19">
      <c r="A307" s="961">
        <v>46262</v>
      </c>
      <c r="B307" s="53" t="s">
        <v>2990</v>
      </c>
      <c r="G307" t="s">
        <v>3460</v>
      </c>
      <c r="H307">
        <v>12141</v>
      </c>
      <c r="I307">
        <v>5207</v>
      </c>
      <c r="L307" t="s">
        <v>2990</v>
      </c>
      <c r="M307" s="962" t="s">
        <v>3447</v>
      </c>
      <c r="N307" t="s">
        <v>3003</v>
      </c>
      <c r="O307">
        <v>492001</v>
      </c>
      <c r="P307" t="s">
        <v>3031</v>
      </c>
      <c r="Q307" s="962" t="s">
        <v>3447</v>
      </c>
      <c r="R307" t="s">
        <v>3031</v>
      </c>
      <c r="S307">
        <v>492001</v>
      </c>
    </row>
    <row r="308" spans="1:19">
      <c r="B308" t="s">
        <v>3461</v>
      </c>
      <c r="C308">
        <v>12141</v>
      </c>
      <c r="E308" s="963">
        <v>5207</v>
      </c>
    </row>
    <row r="309" spans="1:19">
      <c r="B309" t="s">
        <v>3465</v>
      </c>
      <c r="J309">
        <v>1323.57</v>
      </c>
    </row>
    <row r="310" spans="1:19">
      <c r="B310" t="s">
        <v>3471</v>
      </c>
      <c r="C310">
        <v>1.25</v>
      </c>
      <c r="D310">
        <v>825.71</v>
      </c>
      <c r="E310">
        <v>1032.1400000000001</v>
      </c>
      <c r="K310" t="s">
        <v>3464</v>
      </c>
    </row>
    <row r="311" spans="1:19">
      <c r="B311" t="s">
        <v>3477</v>
      </c>
      <c r="C311">
        <v>0.5</v>
      </c>
      <c r="D311">
        <v>582.86</v>
      </c>
      <c r="E311">
        <v>291.43</v>
      </c>
      <c r="K311" t="s">
        <v>3464</v>
      </c>
    </row>
    <row r="312" spans="1:19">
      <c r="B312" t="s">
        <v>3467</v>
      </c>
      <c r="J312">
        <v>1512.84</v>
      </c>
    </row>
    <row r="313" spans="1:19">
      <c r="B313" t="s">
        <v>3478</v>
      </c>
      <c r="C313">
        <v>5</v>
      </c>
      <c r="D313">
        <v>81.168000000000006</v>
      </c>
      <c r="E313">
        <v>405.84</v>
      </c>
      <c r="K313" t="s">
        <v>3464</v>
      </c>
    </row>
    <row r="314" spans="1:19">
      <c r="B314" t="s">
        <v>3479</v>
      </c>
      <c r="C314">
        <v>6</v>
      </c>
      <c r="D314">
        <v>184.5</v>
      </c>
      <c r="E314">
        <v>1107</v>
      </c>
      <c r="K314" t="s">
        <v>3464</v>
      </c>
    </row>
    <row r="315" spans="1:19">
      <c r="B315" t="s">
        <v>3480</v>
      </c>
      <c r="J315">
        <v>365.72</v>
      </c>
    </row>
    <row r="316" spans="1:19">
      <c r="B316" t="s">
        <v>3481</v>
      </c>
      <c r="C316">
        <v>2</v>
      </c>
      <c r="D316">
        <v>182.86</v>
      </c>
      <c r="E316">
        <v>365.72</v>
      </c>
      <c r="K316" t="s">
        <v>3464</v>
      </c>
    </row>
    <row r="317" spans="1:19">
      <c r="B317" t="s">
        <v>3482</v>
      </c>
      <c r="J317">
        <v>1828.6</v>
      </c>
    </row>
    <row r="318" spans="1:19">
      <c r="B318" t="s">
        <v>3483</v>
      </c>
      <c r="C318">
        <v>20</v>
      </c>
      <c r="D318">
        <v>91.43</v>
      </c>
      <c r="E318">
        <v>1828.6</v>
      </c>
      <c r="K318" t="s">
        <v>3464</v>
      </c>
    </row>
    <row r="319" spans="1:19">
      <c r="B319" t="s">
        <v>3469</v>
      </c>
      <c r="J319">
        <v>87.95</v>
      </c>
    </row>
    <row r="320" spans="1:19">
      <c r="B320" t="s">
        <v>3470</v>
      </c>
      <c r="J320">
        <v>87.95</v>
      </c>
    </row>
    <row r="321" spans="1:19">
      <c r="B321" t="s">
        <v>3472</v>
      </c>
      <c r="J321">
        <v>0.37</v>
      </c>
    </row>
    <row r="322" spans="1:19">
      <c r="A322" s="961">
        <v>46262</v>
      </c>
      <c r="B322" s="53" t="s">
        <v>2990</v>
      </c>
      <c r="G322" t="s">
        <v>3460</v>
      </c>
      <c r="H322">
        <v>12142</v>
      </c>
      <c r="I322">
        <v>11574</v>
      </c>
      <c r="L322" t="s">
        <v>2990</v>
      </c>
      <c r="M322" s="962" t="s">
        <v>3327</v>
      </c>
      <c r="N322" t="s">
        <v>3003</v>
      </c>
      <c r="O322">
        <v>492001</v>
      </c>
      <c r="P322" t="s">
        <v>3031</v>
      </c>
      <c r="Q322" s="962" t="s">
        <v>3327</v>
      </c>
      <c r="R322" t="s">
        <v>3031</v>
      </c>
      <c r="S322">
        <v>492001</v>
      </c>
    </row>
    <row r="323" spans="1:19">
      <c r="B323" t="s">
        <v>3461</v>
      </c>
      <c r="C323">
        <v>12142</v>
      </c>
      <c r="E323" s="963">
        <v>11574</v>
      </c>
    </row>
    <row r="324" spans="1:19">
      <c r="B324" t="s">
        <v>3465</v>
      </c>
      <c r="J324">
        <v>4112.37</v>
      </c>
    </row>
    <row r="325" spans="1:19">
      <c r="B325" t="s">
        <v>3474</v>
      </c>
      <c r="C325">
        <v>0.41666666666666669</v>
      </c>
      <c r="D325">
        <v>971.43</v>
      </c>
      <c r="E325">
        <v>404.76</v>
      </c>
      <c r="K325" t="s">
        <v>3464</v>
      </c>
    </row>
    <row r="326" spans="1:19">
      <c r="B326" t="s">
        <v>3475</v>
      </c>
      <c r="C326">
        <v>0.33333333333333331</v>
      </c>
      <c r="D326">
        <v>850</v>
      </c>
      <c r="E326">
        <v>283.33</v>
      </c>
      <c r="K326" t="s">
        <v>3464</v>
      </c>
    </row>
    <row r="327" spans="1:19">
      <c r="B327" t="s">
        <v>3471</v>
      </c>
      <c r="C327">
        <v>2.5</v>
      </c>
      <c r="D327">
        <v>825.71</v>
      </c>
      <c r="E327">
        <v>2064.2800000000002</v>
      </c>
      <c r="K327" t="s">
        <v>3464</v>
      </c>
    </row>
    <row r="328" spans="1:19">
      <c r="B328" t="s">
        <v>3476</v>
      </c>
      <c r="C328">
        <v>0.5</v>
      </c>
      <c r="D328">
        <v>777.14</v>
      </c>
      <c r="E328">
        <v>388.57</v>
      </c>
      <c r="K328" t="s">
        <v>3464</v>
      </c>
    </row>
    <row r="329" spans="1:19">
      <c r="B329" t="s">
        <v>3477</v>
      </c>
      <c r="C329">
        <v>1.6666666666666667</v>
      </c>
      <c r="D329">
        <v>582.86</v>
      </c>
      <c r="E329">
        <v>971.43</v>
      </c>
      <c r="K329" t="s">
        <v>3464</v>
      </c>
    </row>
    <row r="330" spans="1:19">
      <c r="B330" t="s">
        <v>3467</v>
      </c>
      <c r="J330">
        <v>4280.04</v>
      </c>
    </row>
    <row r="331" spans="1:19">
      <c r="B331" t="s">
        <v>3478</v>
      </c>
      <c r="C331">
        <v>30</v>
      </c>
      <c r="D331">
        <v>81.168000000000006</v>
      </c>
      <c r="E331">
        <v>2435.04</v>
      </c>
      <c r="K331" t="s">
        <v>3464</v>
      </c>
    </row>
    <row r="332" spans="1:19">
      <c r="B332" t="s">
        <v>3479</v>
      </c>
      <c r="C332">
        <v>10</v>
      </c>
      <c r="D332">
        <v>184.5</v>
      </c>
      <c r="E332">
        <v>1845</v>
      </c>
      <c r="K332" t="s">
        <v>3464</v>
      </c>
    </row>
    <row r="333" spans="1:19">
      <c r="B333" t="s">
        <v>3480</v>
      </c>
      <c r="J333">
        <v>1097.1600000000001</v>
      </c>
    </row>
    <row r="334" spans="1:19">
      <c r="B334" t="s">
        <v>3481</v>
      </c>
      <c r="C334">
        <v>6</v>
      </c>
      <c r="D334">
        <v>182.86</v>
      </c>
      <c r="E334">
        <v>1097.1600000000001</v>
      </c>
      <c r="K334" t="s">
        <v>3464</v>
      </c>
    </row>
    <row r="335" spans="1:19">
      <c r="B335" t="s">
        <v>3482</v>
      </c>
      <c r="J335">
        <v>1737.17</v>
      </c>
    </row>
    <row r="336" spans="1:19">
      <c r="B336" t="s">
        <v>3483</v>
      </c>
      <c r="C336">
        <v>19</v>
      </c>
      <c r="D336">
        <v>91.43</v>
      </c>
      <c r="E336">
        <v>1737.17</v>
      </c>
      <c r="K336" t="s">
        <v>3464</v>
      </c>
    </row>
    <row r="337" spans="1:19">
      <c r="B337" t="s">
        <v>3469</v>
      </c>
      <c r="J337">
        <v>173.67</v>
      </c>
    </row>
    <row r="338" spans="1:19">
      <c r="B338" t="s">
        <v>3470</v>
      </c>
      <c r="J338">
        <v>173.67</v>
      </c>
    </row>
    <row r="339" spans="1:19">
      <c r="B339" t="s">
        <v>3472</v>
      </c>
      <c r="I339">
        <v>0.08</v>
      </c>
    </row>
    <row r="340" spans="1:19">
      <c r="A340" s="961">
        <v>46262</v>
      </c>
      <c r="B340" s="53" t="s">
        <v>2990</v>
      </c>
      <c r="G340" t="s">
        <v>3460</v>
      </c>
      <c r="H340">
        <v>12143</v>
      </c>
      <c r="I340">
        <v>4731</v>
      </c>
      <c r="L340" t="s">
        <v>2990</v>
      </c>
      <c r="M340" s="962" t="s">
        <v>3329</v>
      </c>
      <c r="N340" t="s">
        <v>3003</v>
      </c>
      <c r="O340">
        <v>492001</v>
      </c>
      <c r="P340" t="s">
        <v>3031</v>
      </c>
      <c r="Q340" s="962" t="s">
        <v>3329</v>
      </c>
      <c r="R340" t="s">
        <v>3031</v>
      </c>
      <c r="S340">
        <v>492001</v>
      </c>
    </row>
    <row r="341" spans="1:19">
      <c r="B341" t="s">
        <v>3461</v>
      </c>
      <c r="C341">
        <v>12143</v>
      </c>
      <c r="E341" s="963">
        <v>4731</v>
      </c>
    </row>
    <row r="342" spans="1:19">
      <c r="B342" t="s">
        <v>3465</v>
      </c>
      <c r="J342">
        <v>1364.04</v>
      </c>
    </row>
    <row r="343" spans="1:19">
      <c r="B343" t="s">
        <v>3474</v>
      </c>
      <c r="C343">
        <v>0.16666666666666666</v>
      </c>
      <c r="D343">
        <v>971.43</v>
      </c>
      <c r="E343">
        <v>161.9</v>
      </c>
      <c r="K343" t="s">
        <v>3464</v>
      </c>
    </row>
    <row r="344" spans="1:19">
      <c r="B344" t="s">
        <v>3475</v>
      </c>
      <c r="C344">
        <v>0.16666666666666666</v>
      </c>
      <c r="D344">
        <v>850</v>
      </c>
      <c r="E344">
        <v>141.66999999999999</v>
      </c>
      <c r="K344" t="s">
        <v>3464</v>
      </c>
    </row>
    <row r="345" spans="1:19">
      <c r="B345" t="s">
        <v>3471</v>
      </c>
      <c r="C345">
        <v>0.83333333333333337</v>
      </c>
      <c r="D345">
        <v>825.71</v>
      </c>
      <c r="E345">
        <v>688.09</v>
      </c>
      <c r="K345" t="s">
        <v>3464</v>
      </c>
    </row>
    <row r="346" spans="1:19">
      <c r="B346" t="s">
        <v>3476</v>
      </c>
      <c r="C346">
        <v>0.16666666666666666</v>
      </c>
      <c r="D346">
        <v>777.14</v>
      </c>
      <c r="E346">
        <v>129.52000000000001</v>
      </c>
      <c r="K346" t="s">
        <v>3464</v>
      </c>
    </row>
    <row r="347" spans="1:19">
      <c r="B347" t="s">
        <v>3477</v>
      </c>
      <c r="C347">
        <v>0.41666666666666669</v>
      </c>
      <c r="D347">
        <v>582.86</v>
      </c>
      <c r="E347">
        <v>242.86</v>
      </c>
      <c r="K347" t="s">
        <v>3464</v>
      </c>
    </row>
    <row r="348" spans="1:19">
      <c r="B348" t="s">
        <v>3467</v>
      </c>
      <c r="J348">
        <v>2914.86</v>
      </c>
    </row>
    <row r="349" spans="1:19">
      <c r="B349" t="s">
        <v>3478</v>
      </c>
      <c r="C349">
        <v>20</v>
      </c>
      <c r="D349">
        <v>81.168000000000006</v>
      </c>
      <c r="E349">
        <v>1623.36</v>
      </c>
      <c r="K349" t="s">
        <v>3464</v>
      </c>
    </row>
    <row r="350" spans="1:19">
      <c r="B350" t="s">
        <v>3479</v>
      </c>
      <c r="C350">
        <v>7</v>
      </c>
      <c r="D350">
        <v>184.5</v>
      </c>
      <c r="E350">
        <v>1291.5</v>
      </c>
      <c r="K350" t="s">
        <v>3464</v>
      </c>
    </row>
    <row r="351" spans="1:19">
      <c r="B351" t="s">
        <v>3480</v>
      </c>
      <c r="J351">
        <v>365.72</v>
      </c>
    </row>
    <row r="352" spans="1:19">
      <c r="B352" t="s">
        <v>3481</v>
      </c>
      <c r="C352">
        <v>2</v>
      </c>
      <c r="D352">
        <v>182.86</v>
      </c>
      <c r="E352">
        <v>365.72</v>
      </c>
      <c r="K352" t="s">
        <v>3464</v>
      </c>
    </row>
    <row r="353" spans="1:19">
      <c r="B353" t="s">
        <v>3469</v>
      </c>
      <c r="J353">
        <v>43.24</v>
      </c>
    </row>
    <row r="354" spans="1:19">
      <c r="B354" t="s">
        <v>3470</v>
      </c>
      <c r="J354">
        <v>43.24</v>
      </c>
    </row>
    <row r="355" spans="1:19">
      <c r="B355" t="s">
        <v>3472</v>
      </c>
      <c r="I355">
        <v>0.1</v>
      </c>
    </row>
    <row r="356" spans="1:19" ht="30">
      <c r="A356" s="961">
        <v>46262</v>
      </c>
      <c r="B356" s="53" t="s">
        <v>2990</v>
      </c>
      <c r="G356" t="s">
        <v>3460</v>
      </c>
      <c r="H356">
        <v>12144</v>
      </c>
      <c r="I356">
        <v>6963</v>
      </c>
      <c r="L356" t="s">
        <v>2990</v>
      </c>
      <c r="M356" s="962" t="s">
        <v>3064</v>
      </c>
      <c r="N356" t="s">
        <v>3003</v>
      </c>
      <c r="O356">
        <v>492001</v>
      </c>
      <c r="P356" t="s">
        <v>3031</v>
      </c>
      <c r="Q356" s="962" t="s">
        <v>3064</v>
      </c>
      <c r="R356" t="s">
        <v>3031</v>
      </c>
      <c r="S356">
        <v>492001</v>
      </c>
    </row>
    <row r="357" spans="1:19">
      <c r="B357" t="s">
        <v>3461</v>
      </c>
      <c r="C357">
        <v>12144</v>
      </c>
      <c r="E357" s="963">
        <v>6963</v>
      </c>
    </row>
    <row r="358" spans="1:19">
      <c r="B358" t="s">
        <v>3465</v>
      </c>
      <c r="J358">
        <v>2343.58</v>
      </c>
    </row>
    <row r="359" spans="1:19">
      <c r="B359" t="s">
        <v>3474</v>
      </c>
      <c r="C359">
        <v>0.33333333333333331</v>
      </c>
      <c r="D359">
        <v>971.43</v>
      </c>
      <c r="E359">
        <v>323.81</v>
      </c>
      <c r="K359" t="s">
        <v>3464</v>
      </c>
    </row>
    <row r="360" spans="1:19">
      <c r="B360" t="s">
        <v>3471</v>
      </c>
      <c r="C360">
        <v>1.25</v>
      </c>
      <c r="D360">
        <v>825.71</v>
      </c>
      <c r="E360">
        <v>1032.1400000000001</v>
      </c>
      <c r="K360" t="s">
        <v>3464</v>
      </c>
    </row>
    <row r="361" spans="1:19">
      <c r="B361" t="s">
        <v>3476</v>
      </c>
      <c r="C361">
        <v>0.33333333333333331</v>
      </c>
      <c r="D361">
        <v>777.14</v>
      </c>
      <c r="E361">
        <v>259.05</v>
      </c>
      <c r="K361" t="s">
        <v>3464</v>
      </c>
    </row>
    <row r="362" spans="1:19">
      <c r="B362" t="s">
        <v>3477</v>
      </c>
      <c r="C362">
        <v>1.25</v>
      </c>
      <c r="D362">
        <v>582.86</v>
      </c>
      <c r="E362">
        <v>728.58</v>
      </c>
      <c r="K362" t="s">
        <v>3464</v>
      </c>
    </row>
    <row r="363" spans="1:19">
      <c r="B363" t="s">
        <v>3467</v>
      </c>
      <c r="J363">
        <v>3062.52</v>
      </c>
    </row>
    <row r="364" spans="1:19">
      <c r="B364" t="s">
        <v>3478</v>
      </c>
      <c r="C364">
        <v>15</v>
      </c>
      <c r="D364">
        <v>81.168000000000006</v>
      </c>
      <c r="E364">
        <v>1217.52</v>
      </c>
      <c r="K364" t="s">
        <v>3464</v>
      </c>
    </row>
    <row r="365" spans="1:19">
      <c r="B365" t="s">
        <v>3479</v>
      </c>
      <c r="C365">
        <v>10</v>
      </c>
      <c r="D365">
        <v>184.5</v>
      </c>
      <c r="E365">
        <v>1845</v>
      </c>
      <c r="K365" t="s">
        <v>3464</v>
      </c>
    </row>
    <row r="366" spans="1:19">
      <c r="B366" t="s">
        <v>3482</v>
      </c>
      <c r="J366">
        <v>1371.45</v>
      </c>
    </row>
    <row r="367" spans="1:19">
      <c r="B367" t="s">
        <v>3483</v>
      </c>
      <c r="C367">
        <v>15</v>
      </c>
      <c r="D367">
        <v>91.43</v>
      </c>
      <c r="E367">
        <v>1371.45</v>
      </c>
      <c r="K367" t="s">
        <v>3464</v>
      </c>
    </row>
    <row r="368" spans="1:19">
      <c r="B368" t="s">
        <v>3469</v>
      </c>
      <c r="J368">
        <v>92.88</v>
      </c>
    </row>
    <row r="369" spans="1:19">
      <c r="B369" t="s">
        <v>3470</v>
      </c>
      <c r="J369">
        <v>92.88</v>
      </c>
    </row>
    <row r="370" spans="1:19">
      <c r="B370" t="s">
        <v>3472</v>
      </c>
      <c r="I370">
        <v>0.31</v>
      </c>
    </row>
    <row r="371" spans="1:19" ht="30">
      <c r="A371" s="961">
        <v>46262</v>
      </c>
      <c r="B371" s="53" t="s">
        <v>2990</v>
      </c>
      <c r="G371" t="s">
        <v>3460</v>
      </c>
      <c r="H371">
        <v>12145</v>
      </c>
      <c r="I371">
        <v>8884</v>
      </c>
      <c r="L371" t="s">
        <v>2990</v>
      </c>
      <c r="M371" s="962" t="s">
        <v>3331</v>
      </c>
      <c r="N371" t="s">
        <v>3003</v>
      </c>
      <c r="O371">
        <v>492001</v>
      </c>
      <c r="P371" t="s">
        <v>3031</v>
      </c>
      <c r="Q371" s="962" t="s">
        <v>3331</v>
      </c>
      <c r="R371" t="s">
        <v>3031</v>
      </c>
      <c r="S371">
        <v>492001</v>
      </c>
    </row>
    <row r="372" spans="1:19">
      <c r="B372" t="s">
        <v>3461</v>
      </c>
      <c r="C372">
        <v>12145</v>
      </c>
      <c r="E372" s="963">
        <v>8884</v>
      </c>
    </row>
    <row r="373" spans="1:19">
      <c r="B373" t="s">
        <v>3465</v>
      </c>
      <c r="J373">
        <v>1465.23</v>
      </c>
    </row>
    <row r="374" spans="1:19">
      <c r="B374" t="s">
        <v>3474</v>
      </c>
      <c r="C374">
        <v>0.16666666666666666</v>
      </c>
      <c r="D374">
        <v>971.43</v>
      </c>
      <c r="E374">
        <v>161.9</v>
      </c>
      <c r="K374" t="s">
        <v>3464</v>
      </c>
    </row>
    <row r="375" spans="1:19">
      <c r="B375" t="s">
        <v>3471</v>
      </c>
      <c r="C375">
        <v>0.83333333333333337</v>
      </c>
      <c r="D375">
        <v>825.71</v>
      </c>
      <c r="E375">
        <v>688.09</v>
      </c>
      <c r="K375" t="s">
        <v>3464</v>
      </c>
    </row>
    <row r="376" spans="1:19">
      <c r="B376" t="s">
        <v>3476</v>
      </c>
      <c r="C376">
        <v>0.16666666666666666</v>
      </c>
      <c r="D376">
        <v>777.14</v>
      </c>
      <c r="E376">
        <v>129.52000000000001</v>
      </c>
      <c r="K376" t="s">
        <v>3464</v>
      </c>
    </row>
    <row r="377" spans="1:19">
      <c r="B377" t="s">
        <v>3477</v>
      </c>
      <c r="C377">
        <v>0.83333333333333337</v>
      </c>
      <c r="D377">
        <v>582.86</v>
      </c>
      <c r="E377">
        <v>485.72</v>
      </c>
      <c r="K377" t="s">
        <v>3464</v>
      </c>
    </row>
    <row r="378" spans="1:19">
      <c r="B378" t="s">
        <v>3467</v>
      </c>
      <c r="J378">
        <v>3985.02</v>
      </c>
    </row>
    <row r="379" spans="1:19">
      <c r="B379" t="s">
        <v>3478</v>
      </c>
      <c r="C379">
        <v>15</v>
      </c>
      <c r="D379">
        <v>81.168000000000006</v>
      </c>
      <c r="E379">
        <v>1217.52</v>
      </c>
      <c r="K379" t="s">
        <v>3464</v>
      </c>
    </row>
    <row r="380" spans="1:19">
      <c r="B380" t="s">
        <v>3479</v>
      </c>
      <c r="C380">
        <v>15</v>
      </c>
      <c r="D380">
        <v>184.5</v>
      </c>
      <c r="E380">
        <v>2767.5</v>
      </c>
      <c r="K380" t="s">
        <v>3464</v>
      </c>
    </row>
    <row r="381" spans="1:19">
      <c r="B381" t="s">
        <v>3482</v>
      </c>
      <c r="J381">
        <v>3200.05</v>
      </c>
    </row>
    <row r="382" spans="1:19">
      <c r="B382" t="s">
        <v>3483</v>
      </c>
      <c r="C382">
        <v>35</v>
      </c>
      <c r="D382">
        <v>91.43</v>
      </c>
      <c r="E382">
        <v>3200.05</v>
      </c>
      <c r="K382" t="s">
        <v>3464</v>
      </c>
    </row>
    <row r="383" spans="1:19">
      <c r="B383" t="s">
        <v>3469</v>
      </c>
      <c r="J383">
        <v>116.63</v>
      </c>
    </row>
    <row r="384" spans="1:19">
      <c r="B384" t="s">
        <v>3470</v>
      </c>
      <c r="J384">
        <v>116.63</v>
      </c>
    </row>
    <row r="385" spans="1:19">
      <c r="B385" t="s">
        <v>3472</v>
      </c>
      <c r="J385">
        <v>0.44</v>
      </c>
    </row>
    <row r="386" spans="1:19" ht="30">
      <c r="A386" s="961">
        <v>46262</v>
      </c>
      <c r="B386" s="53" t="s">
        <v>394</v>
      </c>
      <c r="G386" t="s">
        <v>3460</v>
      </c>
      <c r="H386">
        <v>12146</v>
      </c>
      <c r="I386">
        <v>3461</v>
      </c>
      <c r="L386" t="s">
        <v>394</v>
      </c>
      <c r="M386" s="962" t="s">
        <v>3020</v>
      </c>
      <c r="N386" t="s">
        <v>3003</v>
      </c>
      <c r="O386">
        <v>492001</v>
      </c>
      <c r="P386" t="s">
        <v>3021</v>
      </c>
      <c r="Q386" s="962" t="s">
        <v>3020</v>
      </c>
      <c r="R386" t="s">
        <v>3021</v>
      </c>
      <c r="S386">
        <v>492001</v>
      </c>
    </row>
    <row r="387" spans="1:19">
      <c r="B387" t="s">
        <v>3461</v>
      </c>
      <c r="C387">
        <v>12146</v>
      </c>
      <c r="E387" s="963">
        <v>3461</v>
      </c>
    </row>
    <row r="388" spans="1:19">
      <c r="B388" t="s">
        <v>3465</v>
      </c>
      <c r="J388">
        <v>2329.7399999999998</v>
      </c>
    </row>
    <row r="389" spans="1:19">
      <c r="B389" t="s">
        <v>3474</v>
      </c>
      <c r="C389">
        <v>0.2</v>
      </c>
      <c r="D389">
        <v>1028.57</v>
      </c>
      <c r="E389">
        <v>205.71</v>
      </c>
      <c r="K389" t="s">
        <v>3464</v>
      </c>
    </row>
    <row r="390" spans="1:19">
      <c r="B390" t="s">
        <v>3475</v>
      </c>
      <c r="C390">
        <v>0.4</v>
      </c>
      <c r="D390">
        <v>871.43</v>
      </c>
      <c r="E390">
        <v>348.57</v>
      </c>
      <c r="K390" t="s">
        <v>3464</v>
      </c>
    </row>
    <row r="391" spans="1:19">
      <c r="B391" t="s">
        <v>3471</v>
      </c>
      <c r="C391">
        <v>1.25</v>
      </c>
      <c r="D391">
        <v>857.14</v>
      </c>
      <c r="E391">
        <v>1071.42</v>
      </c>
      <c r="K391" t="s">
        <v>3464</v>
      </c>
    </row>
    <row r="392" spans="1:19">
      <c r="B392" t="s">
        <v>3476</v>
      </c>
      <c r="C392">
        <v>0.25</v>
      </c>
      <c r="D392">
        <v>797.14</v>
      </c>
      <c r="E392">
        <v>199.28</v>
      </c>
      <c r="K392" t="s">
        <v>3464</v>
      </c>
    </row>
    <row r="393" spans="1:19">
      <c r="B393" t="s">
        <v>3477</v>
      </c>
      <c r="C393">
        <v>0.83333333333333337</v>
      </c>
      <c r="D393">
        <v>605.71</v>
      </c>
      <c r="E393">
        <v>504.76</v>
      </c>
      <c r="K393" t="s">
        <v>3464</v>
      </c>
    </row>
    <row r="394" spans="1:19">
      <c r="B394" t="s">
        <v>3467</v>
      </c>
      <c r="J394">
        <v>1014.6</v>
      </c>
    </row>
    <row r="395" spans="1:19">
      <c r="B395" t="s">
        <v>3478</v>
      </c>
      <c r="C395">
        <v>12</v>
      </c>
      <c r="D395">
        <v>84.55</v>
      </c>
      <c r="E395">
        <v>1014.6</v>
      </c>
      <c r="K395" t="s">
        <v>3464</v>
      </c>
    </row>
    <row r="396" spans="1:19">
      <c r="B396" t="s">
        <v>3469</v>
      </c>
      <c r="J396">
        <v>58.24</v>
      </c>
    </row>
    <row r="397" spans="1:19">
      <c r="B397" t="s">
        <v>3470</v>
      </c>
      <c r="J397">
        <v>58.24</v>
      </c>
    </row>
    <row r="398" spans="1:19">
      <c r="B398" t="s">
        <v>3472</v>
      </c>
      <c r="J398">
        <v>0.18</v>
      </c>
    </row>
    <row r="399" spans="1:19" ht="60">
      <c r="A399" s="961">
        <v>46262</v>
      </c>
      <c r="B399" s="53" t="s">
        <v>2988</v>
      </c>
      <c r="G399" t="s">
        <v>3460</v>
      </c>
      <c r="H399">
        <v>12147</v>
      </c>
      <c r="I399">
        <v>25681</v>
      </c>
      <c r="L399" t="s">
        <v>2988</v>
      </c>
      <c r="M399" s="962" t="s">
        <v>3125</v>
      </c>
      <c r="N399" t="s">
        <v>3003</v>
      </c>
      <c r="O399">
        <v>492015</v>
      </c>
      <c r="P399" t="s">
        <v>3126</v>
      </c>
      <c r="Q399" s="962" t="s">
        <v>3125</v>
      </c>
      <c r="R399" t="s">
        <v>3126</v>
      </c>
      <c r="S399">
        <v>492015</v>
      </c>
    </row>
    <row r="400" spans="1:19">
      <c r="B400" t="s">
        <v>3461</v>
      </c>
      <c r="C400">
        <v>12147</v>
      </c>
      <c r="E400" s="963">
        <v>25681</v>
      </c>
    </row>
    <row r="401" spans="1:19">
      <c r="B401" t="s">
        <v>3462</v>
      </c>
      <c r="J401">
        <v>6069.6</v>
      </c>
    </row>
    <row r="402" spans="1:19">
      <c r="B402" t="s">
        <v>3463</v>
      </c>
      <c r="C402">
        <v>4.0000000000000009</v>
      </c>
      <c r="D402">
        <v>674.4</v>
      </c>
      <c r="E402">
        <v>2697.6</v>
      </c>
      <c r="K402" t="s">
        <v>3464</v>
      </c>
    </row>
    <row r="403" spans="1:19">
      <c r="B403" t="s">
        <v>3484</v>
      </c>
      <c r="C403">
        <v>5.0000000000000009</v>
      </c>
      <c r="D403">
        <v>674.4</v>
      </c>
      <c r="E403">
        <v>3372</v>
      </c>
      <c r="K403" t="s">
        <v>3464</v>
      </c>
    </row>
    <row r="404" spans="1:19">
      <c r="B404" t="s">
        <v>3465</v>
      </c>
      <c r="J404">
        <v>8329.9699999999993</v>
      </c>
    </row>
    <row r="405" spans="1:19">
      <c r="B405" t="s">
        <v>3475</v>
      </c>
      <c r="C405">
        <v>3</v>
      </c>
      <c r="D405">
        <v>850</v>
      </c>
      <c r="E405">
        <v>2550</v>
      </c>
      <c r="K405" t="s">
        <v>3464</v>
      </c>
    </row>
    <row r="406" spans="1:19">
      <c r="B406" t="s">
        <v>3471</v>
      </c>
      <c r="C406">
        <v>7</v>
      </c>
      <c r="D406">
        <v>825.71</v>
      </c>
      <c r="E406">
        <v>5779.97</v>
      </c>
      <c r="K406" t="s">
        <v>3464</v>
      </c>
    </row>
    <row r="407" spans="1:19">
      <c r="B407" t="s">
        <v>3467</v>
      </c>
      <c r="J407">
        <v>7025.25</v>
      </c>
    </row>
    <row r="408" spans="1:19">
      <c r="B408" t="s">
        <v>3478</v>
      </c>
      <c r="C408">
        <v>85</v>
      </c>
      <c r="D408">
        <v>82.65</v>
      </c>
      <c r="E408">
        <v>7025.25</v>
      </c>
      <c r="K408" t="s">
        <v>3464</v>
      </c>
    </row>
    <row r="409" spans="1:19">
      <c r="B409" t="s">
        <v>3480</v>
      </c>
      <c r="J409">
        <v>3657.2</v>
      </c>
    </row>
    <row r="410" spans="1:19">
      <c r="B410" t="s">
        <v>3481</v>
      </c>
      <c r="C410">
        <v>20</v>
      </c>
      <c r="D410">
        <v>182.86</v>
      </c>
      <c r="E410">
        <v>3657.2</v>
      </c>
      <c r="K410" t="s">
        <v>3464</v>
      </c>
    </row>
    <row r="411" spans="1:19">
      <c r="B411" t="s">
        <v>3469</v>
      </c>
      <c r="J411">
        <v>299.68</v>
      </c>
    </row>
    <row r="412" spans="1:19">
      <c r="B412" t="s">
        <v>3470</v>
      </c>
      <c r="J412">
        <v>299.68</v>
      </c>
    </row>
    <row r="413" spans="1:19">
      <c r="B413" t="s">
        <v>3472</v>
      </c>
      <c r="I413">
        <v>0.38</v>
      </c>
    </row>
    <row r="414" spans="1:19">
      <c r="A414" s="961">
        <v>46262</v>
      </c>
      <c r="B414" s="53" t="s">
        <v>2969</v>
      </c>
      <c r="G414" t="s">
        <v>3460</v>
      </c>
      <c r="H414">
        <v>12148</v>
      </c>
      <c r="I414">
        <v>5018</v>
      </c>
      <c r="L414" t="s">
        <v>2969</v>
      </c>
      <c r="M414" s="962" t="s">
        <v>85</v>
      </c>
      <c r="N414" t="s">
        <v>3003</v>
      </c>
      <c r="O414">
        <v>492001</v>
      </c>
      <c r="P414" t="s">
        <v>3341</v>
      </c>
      <c r="Q414" s="962" t="s">
        <v>85</v>
      </c>
      <c r="R414" t="s">
        <v>3341</v>
      </c>
      <c r="S414">
        <v>492001</v>
      </c>
    </row>
    <row r="415" spans="1:19">
      <c r="B415" t="s">
        <v>3461</v>
      </c>
      <c r="C415">
        <v>12148</v>
      </c>
      <c r="E415" s="963">
        <v>5018</v>
      </c>
    </row>
    <row r="416" spans="1:19">
      <c r="B416" t="s">
        <v>3462</v>
      </c>
      <c r="J416">
        <v>666</v>
      </c>
    </row>
    <row r="417" spans="1:19">
      <c r="B417" t="s">
        <v>3463</v>
      </c>
      <c r="C417">
        <v>0.75</v>
      </c>
      <c r="D417">
        <v>666</v>
      </c>
      <c r="E417">
        <v>499.5</v>
      </c>
      <c r="K417" t="s">
        <v>3464</v>
      </c>
    </row>
    <row r="418" spans="1:19">
      <c r="B418" t="s">
        <v>3484</v>
      </c>
      <c r="C418">
        <v>0.25</v>
      </c>
      <c r="D418">
        <v>666</v>
      </c>
      <c r="E418">
        <v>166.5</v>
      </c>
      <c r="K418" t="s">
        <v>3464</v>
      </c>
    </row>
    <row r="419" spans="1:19">
      <c r="B419" t="s">
        <v>3465</v>
      </c>
      <c r="J419">
        <v>2000</v>
      </c>
    </row>
    <row r="420" spans="1:19">
      <c r="B420" t="s">
        <v>3473</v>
      </c>
      <c r="C420">
        <v>2</v>
      </c>
      <c r="D420">
        <v>1000</v>
      </c>
      <c r="E420">
        <v>2000</v>
      </c>
      <c r="K420" t="s">
        <v>3464</v>
      </c>
    </row>
    <row r="421" spans="1:19">
      <c r="B421" t="s">
        <v>3467</v>
      </c>
      <c r="J421">
        <v>1676.5</v>
      </c>
    </row>
    <row r="422" spans="1:19">
      <c r="B422" t="s">
        <v>3478</v>
      </c>
      <c r="C422">
        <v>3</v>
      </c>
      <c r="D422">
        <v>81.168000000000006</v>
      </c>
      <c r="E422">
        <v>243.5</v>
      </c>
      <c r="K422" t="s">
        <v>3464</v>
      </c>
    </row>
    <row r="423" spans="1:19">
      <c r="B423" t="s">
        <v>3479</v>
      </c>
      <c r="C423">
        <v>2</v>
      </c>
      <c r="D423">
        <v>184</v>
      </c>
      <c r="E423">
        <v>368</v>
      </c>
      <c r="K423" t="s">
        <v>3464</v>
      </c>
    </row>
    <row r="424" spans="1:19">
      <c r="B424" t="s">
        <v>3468</v>
      </c>
      <c r="C424">
        <v>3</v>
      </c>
      <c r="D424">
        <v>355</v>
      </c>
      <c r="E424">
        <v>1065</v>
      </c>
      <c r="K424" t="s">
        <v>3464</v>
      </c>
    </row>
    <row r="425" spans="1:19">
      <c r="B425" t="s">
        <v>3482</v>
      </c>
      <c r="J425">
        <v>548.58000000000004</v>
      </c>
    </row>
    <row r="426" spans="1:19">
      <c r="B426" t="s">
        <v>3483</v>
      </c>
      <c r="C426">
        <v>6</v>
      </c>
      <c r="D426">
        <v>91.43</v>
      </c>
      <c r="E426">
        <v>548.58000000000004</v>
      </c>
      <c r="K426" t="s">
        <v>3464</v>
      </c>
    </row>
    <row r="427" spans="1:19">
      <c r="B427" t="s">
        <v>3469</v>
      </c>
      <c r="J427">
        <v>63.71</v>
      </c>
    </row>
    <row r="428" spans="1:19">
      <c r="B428" t="s">
        <v>3470</v>
      </c>
      <c r="J428">
        <v>63.71</v>
      </c>
    </row>
    <row r="429" spans="1:19">
      <c r="B429" t="s">
        <v>3472</v>
      </c>
      <c r="I429">
        <v>0.5</v>
      </c>
    </row>
    <row r="430" spans="1:19" ht="45">
      <c r="A430" s="961">
        <v>46262</v>
      </c>
      <c r="B430" s="53" t="s">
        <v>2989</v>
      </c>
      <c r="G430" t="s">
        <v>3460</v>
      </c>
      <c r="H430">
        <v>12149</v>
      </c>
      <c r="I430">
        <v>12255</v>
      </c>
      <c r="L430" t="s">
        <v>2989</v>
      </c>
      <c r="M430" s="962" t="s">
        <v>3182</v>
      </c>
      <c r="N430" t="s">
        <v>3003</v>
      </c>
      <c r="O430">
        <v>491001</v>
      </c>
      <c r="P430" t="s">
        <v>3105</v>
      </c>
      <c r="Q430" s="962" t="s">
        <v>3182</v>
      </c>
      <c r="R430" t="s">
        <v>3105</v>
      </c>
      <c r="S430">
        <v>491001</v>
      </c>
    </row>
    <row r="431" spans="1:19">
      <c r="B431" t="s">
        <v>3461</v>
      </c>
      <c r="C431">
        <v>12149</v>
      </c>
      <c r="E431" s="963">
        <v>12255</v>
      </c>
    </row>
    <row r="432" spans="1:19">
      <c r="B432" t="s">
        <v>3465</v>
      </c>
      <c r="J432">
        <v>3901.9</v>
      </c>
    </row>
    <row r="433" spans="1:19">
      <c r="B433" t="s">
        <v>3471</v>
      </c>
      <c r="C433">
        <v>3</v>
      </c>
      <c r="D433">
        <v>825.71</v>
      </c>
      <c r="E433">
        <v>2477.13</v>
      </c>
      <c r="K433" t="s">
        <v>3464</v>
      </c>
    </row>
    <row r="434" spans="1:19">
      <c r="B434" t="s">
        <v>3476</v>
      </c>
      <c r="C434">
        <v>0.33333333333333331</v>
      </c>
      <c r="D434">
        <v>777.14</v>
      </c>
      <c r="E434">
        <v>259.05</v>
      </c>
      <c r="K434" t="s">
        <v>3464</v>
      </c>
    </row>
    <row r="435" spans="1:19">
      <c r="B435" t="s">
        <v>3477</v>
      </c>
      <c r="C435">
        <v>2</v>
      </c>
      <c r="D435">
        <v>582.86</v>
      </c>
      <c r="E435">
        <v>1165.72</v>
      </c>
      <c r="K435" t="s">
        <v>3464</v>
      </c>
    </row>
    <row r="436" spans="1:19">
      <c r="B436" t="s">
        <v>3467</v>
      </c>
      <c r="J436">
        <v>6621.5</v>
      </c>
    </row>
    <row r="437" spans="1:19">
      <c r="B437" t="s">
        <v>3478</v>
      </c>
      <c r="C437">
        <v>25</v>
      </c>
      <c r="D437">
        <v>80.36</v>
      </c>
      <c r="E437">
        <v>2009</v>
      </c>
      <c r="K437" t="s">
        <v>3464</v>
      </c>
    </row>
    <row r="438" spans="1:19">
      <c r="B438" t="s">
        <v>3479</v>
      </c>
      <c r="C438">
        <v>25</v>
      </c>
      <c r="D438">
        <v>184.5</v>
      </c>
      <c r="E438">
        <v>4612.5</v>
      </c>
      <c r="K438" t="s">
        <v>3464</v>
      </c>
    </row>
    <row r="439" spans="1:19">
      <c r="B439" t="s">
        <v>3480</v>
      </c>
      <c r="J439">
        <v>1462.88</v>
      </c>
    </row>
    <row r="440" spans="1:19">
      <c r="B440" t="s">
        <v>3481</v>
      </c>
      <c r="C440">
        <v>8</v>
      </c>
      <c r="D440">
        <v>182.86</v>
      </c>
      <c r="E440">
        <v>1462.88</v>
      </c>
      <c r="K440" t="s">
        <v>3464</v>
      </c>
    </row>
    <row r="441" spans="1:19">
      <c r="B441" t="s">
        <v>3469</v>
      </c>
      <c r="J441">
        <v>134.12</v>
      </c>
    </row>
    <row r="442" spans="1:19">
      <c r="B442" t="s">
        <v>3470</v>
      </c>
      <c r="J442">
        <v>134.12</v>
      </c>
    </row>
    <row r="443" spans="1:19">
      <c r="B443" t="s">
        <v>3472</v>
      </c>
      <c r="J443">
        <v>0.48</v>
      </c>
    </row>
    <row r="444" spans="1:19">
      <c r="A444" s="961">
        <v>46262</v>
      </c>
      <c r="B444" s="53" t="s">
        <v>136</v>
      </c>
      <c r="G444" t="s">
        <v>3460</v>
      </c>
      <c r="H444">
        <v>12150</v>
      </c>
      <c r="I444">
        <v>6300</v>
      </c>
      <c r="L444" t="s">
        <v>136</v>
      </c>
      <c r="M444" s="962" t="s">
        <v>3195</v>
      </c>
      <c r="N444" t="s">
        <v>3003</v>
      </c>
      <c r="O444">
        <v>490023</v>
      </c>
      <c r="P444" t="s">
        <v>3196</v>
      </c>
      <c r="Q444" s="962" t="s">
        <v>3195</v>
      </c>
      <c r="R444" t="s">
        <v>3196</v>
      </c>
      <c r="S444">
        <v>490023</v>
      </c>
    </row>
    <row r="445" spans="1:19">
      <c r="B445" t="s">
        <v>3461</v>
      </c>
      <c r="C445">
        <v>12150</v>
      </c>
      <c r="E445" s="963">
        <v>6300</v>
      </c>
    </row>
    <row r="446" spans="1:19">
      <c r="B446" t="s">
        <v>3465</v>
      </c>
      <c r="J446">
        <v>6000</v>
      </c>
    </row>
    <row r="447" spans="1:19">
      <c r="B447" t="s">
        <v>3473</v>
      </c>
      <c r="C447">
        <v>6</v>
      </c>
      <c r="D447">
        <v>1000</v>
      </c>
      <c r="E447">
        <v>6000</v>
      </c>
      <c r="K447" t="s">
        <v>3464</v>
      </c>
    </row>
    <row r="448" spans="1:19">
      <c r="B448" t="s">
        <v>3469</v>
      </c>
      <c r="J448">
        <v>150</v>
      </c>
    </row>
    <row r="449" spans="1:19">
      <c r="B449" t="s">
        <v>3470</v>
      </c>
      <c r="J449">
        <v>150</v>
      </c>
    </row>
    <row r="450" spans="1:19" ht="45">
      <c r="A450" s="961">
        <v>46262</v>
      </c>
      <c r="B450" s="53" t="s">
        <v>169</v>
      </c>
      <c r="G450" t="s">
        <v>3460</v>
      </c>
      <c r="H450">
        <v>12151</v>
      </c>
      <c r="I450">
        <v>2603</v>
      </c>
      <c r="L450" t="s">
        <v>169</v>
      </c>
      <c r="M450" s="962" t="s">
        <v>3430</v>
      </c>
      <c r="N450" t="s">
        <v>3003</v>
      </c>
      <c r="O450">
        <v>490022</v>
      </c>
      <c r="P450" t="s">
        <v>3432</v>
      </c>
      <c r="Q450" s="962" t="s">
        <v>3430</v>
      </c>
      <c r="R450" t="s">
        <v>3432</v>
      </c>
      <c r="S450">
        <v>490022</v>
      </c>
    </row>
    <row r="451" spans="1:19">
      <c r="B451" t="s">
        <v>3461</v>
      </c>
      <c r="C451">
        <v>12151</v>
      </c>
      <c r="E451" s="963">
        <v>2603</v>
      </c>
    </row>
    <row r="452" spans="1:19">
      <c r="B452" t="s">
        <v>3465</v>
      </c>
      <c r="J452">
        <v>2479.0500000000002</v>
      </c>
    </row>
    <row r="453" spans="1:19">
      <c r="B453" t="s">
        <v>3471</v>
      </c>
      <c r="C453">
        <v>2</v>
      </c>
      <c r="D453">
        <v>822.86</v>
      </c>
      <c r="E453">
        <v>1645.72</v>
      </c>
      <c r="K453" t="s">
        <v>3464</v>
      </c>
    </row>
    <row r="454" spans="1:19">
      <c r="B454" t="s">
        <v>3488</v>
      </c>
      <c r="C454">
        <v>1</v>
      </c>
      <c r="D454">
        <v>833.33</v>
      </c>
      <c r="E454">
        <v>833.33</v>
      </c>
      <c r="K454" t="s">
        <v>3464</v>
      </c>
    </row>
    <row r="455" spans="1:19">
      <c r="B455" t="s">
        <v>3469</v>
      </c>
      <c r="J455">
        <v>61.98</v>
      </c>
    </row>
    <row r="456" spans="1:19">
      <c r="B456" t="s">
        <v>3470</v>
      </c>
      <c r="J456">
        <v>61.98</v>
      </c>
    </row>
    <row r="457" spans="1:19">
      <c r="B457" t="s">
        <v>3472</v>
      </c>
      <c r="I457">
        <v>0.01</v>
      </c>
    </row>
    <row r="458" spans="1:19">
      <c r="A458" s="961">
        <v>46262</v>
      </c>
      <c r="B458" s="53" t="s">
        <v>398</v>
      </c>
      <c r="G458" t="s">
        <v>3460</v>
      </c>
      <c r="H458">
        <v>12152</v>
      </c>
      <c r="I458">
        <v>12178</v>
      </c>
      <c r="L458" t="s">
        <v>398</v>
      </c>
      <c r="M458" s="962" t="s">
        <v>3113</v>
      </c>
      <c r="N458" t="s">
        <v>3003</v>
      </c>
      <c r="O458">
        <v>493441</v>
      </c>
      <c r="P458" t="s">
        <v>3115</v>
      </c>
      <c r="Q458" s="962" t="s">
        <v>3113</v>
      </c>
      <c r="R458" t="s">
        <v>3115</v>
      </c>
      <c r="S458">
        <v>493441</v>
      </c>
    </row>
    <row r="459" spans="1:19">
      <c r="B459" t="s">
        <v>3461</v>
      </c>
      <c r="C459">
        <v>12152</v>
      </c>
      <c r="E459" s="963">
        <v>12178</v>
      </c>
    </row>
    <row r="460" spans="1:19">
      <c r="B460" t="s">
        <v>3462</v>
      </c>
      <c r="J460">
        <v>1332</v>
      </c>
    </row>
    <row r="461" spans="1:19">
      <c r="B461" t="s">
        <v>3463</v>
      </c>
      <c r="C461">
        <v>2</v>
      </c>
      <c r="D461">
        <v>666</v>
      </c>
      <c r="E461">
        <v>1332</v>
      </c>
      <c r="K461" t="s">
        <v>3464</v>
      </c>
    </row>
    <row r="462" spans="1:19">
      <c r="B462" t="s">
        <v>3465</v>
      </c>
      <c r="J462">
        <v>2794.28</v>
      </c>
    </row>
    <row r="463" spans="1:19">
      <c r="B463" t="s">
        <v>3474</v>
      </c>
      <c r="C463">
        <v>2</v>
      </c>
      <c r="D463">
        <v>985.71</v>
      </c>
      <c r="E463">
        <v>1971.42</v>
      </c>
      <c r="K463" t="s">
        <v>3464</v>
      </c>
    </row>
    <row r="464" spans="1:19">
      <c r="B464" t="s">
        <v>3471</v>
      </c>
      <c r="C464">
        <v>1</v>
      </c>
      <c r="D464">
        <v>822.86</v>
      </c>
      <c r="E464">
        <v>822.86</v>
      </c>
      <c r="K464" t="s">
        <v>3464</v>
      </c>
    </row>
    <row r="465" spans="1:19">
      <c r="B465" t="s">
        <v>3467</v>
      </c>
      <c r="J465">
        <v>7911.68</v>
      </c>
    </row>
    <row r="466" spans="1:19">
      <c r="B466" t="s">
        <v>3478</v>
      </c>
      <c r="C466">
        <v>10</v>
      </c>
      <c r="D466">
        <v>81.168000000000006</v>
      </c>
      <c r="E466">
        <v>811.68</v>
      </c>
      <c r="K466" t="s">
        <v>3464</v>
      </c>
    </row>
    <row r="467" spans="1:19">
      <c r="B467" t="s">
        <v>3468</v>
      </c>
      <c r="C467">
        <v>20</v>
      </c>
      <c r="D467">
        <v>355</v>
      </c>
      <c r="E467">
        <v>7100</v>
      </c>
      <c r="K467" t="s">
        <v>3464</v>
      </c>
    </row>
    <row r="468" spans="1:19">
      <c r="B468" t="s">
        <v>3469</v>
      </c>
      <c r="J468">
        <v>69.86</v>
      </c>
    </row>
    <row r="469" spans="1:19">
      <c r="B469" t="s">
        <v>3470</v>
      </c>
      <c r="J469">
        <v>69.86</v>
      </c>
    </row>
    <row r="470" spans="1:19">
      <c r="B470" t="s">
        <v>3472</v>
      </c>
      <c r="J470">
        <v>0.32</v>
      </c>
    </row>
    <row r="471" spans="1:19" ht="45">
      <c r="A471" s="961">
        <v>46262</v>
      </c>
      <c r="B471" s="53" t="s">
        <v>2971</v>
      </c>
      <c r="G471" t="s">
        <v>3460</v>
      </c>
      <c r="H471">
        <v>12153</v>
      </c>
      <c r="I471">
        <v>83</v>
      </c>
      <c r="L471" t="s">
        <v>2971</v>
      </c>
      <c r="M471" s="962" t="s">
        <v>3117</v>
      </c>
      <c r="N471" t="s">
        <v>3003</v>
      </c>
      <c r="O471">
        <v>495001</v>
      </c>
      <c r="P471" t="s">
        <v>3118</v>
      </c>
      <c r="Q471" s="962" t="s">
        <v>3117</v>
      </c>
      <c r="R471" t="s">
        <v>3118</v>
      </c>
      <c r="S471">
        <v>495001</v>
      </c>
    </row>
    <row r="472" spans="1:19">
      <c r="B472" t="s">
        <v>3461</v>
      </c>
      <c r="C472">
        <v>12153</v>
      </c>
      <c r="E472" s="963">
        <v>83</v>
      </c>
    </row>
    <row r="473" spans="1:19">
      <c r="B473" t="s">
        <v>3462</v>
      </c>
      <c r="J473">
        <v>83.25</v>
      </c>
    </row>
    <row r="474" spans="1:19">
      <c r="B474" t="s">
        <v>3484</v>
      </c>
      <c r="C474">
        <v>0.125</v>
      </c>
      <c r="D474">
        <v>666</v>
      </c>
      <c r="E474">
        <v>83.25</v>
      </c>
      <c r="K474" t="s">
        <v>3464</v>
      </c>
    </row>
    <row r="475" spans="1:19">
      <c r="B475" t="s">
        <v>3472</v>
      </c>
      <c r="I475">
        <v>0.25</v>
      </c>
    </row>
    <row r="476" spans="1:19" ht="45">
      <c r="A476" s="961">
        <v>46262</v>
      </c>
      <c r="B476" s="53" t="s">
        <v>2989</v>
      </c>
      <c r="G476" t="s">
        <v>3460</v>
      </c>
      <c r="H476">
        <v>12154</v>
      </c>
      <c r="I476">
        <v>9917</v>
      </c>
      <c r="L476" t="s">
        <v>2989</v>
      </c>
      <c r="M476" s="962" t="s">
        <v>3122</v>
      </c>
      <c r="N476" t="s">
        <v>3003</v>
      </c>
      <c r="O476">
        <v>495006</v>
      </c>
      <c r="P476" t="s">
        <v>3105</v>
      </c>
      <c r="Q476" s="962" t="s">
        <v>3122</v>
      </c>
      <c r="R476" t="s">
        <v>3105</v>
      </c>
      <c r="S476">
        <v>495006</v>
      </c>
    </row>
    <row r="477" spans="1:19">
      <c r="B477" t="s">
        <v>3461</v>
      </c>
      <c r="C477">
        <v>12154</v>
      </c>
      <c r="E477" s="963">
        <v>9917</v>
      </c>
    </row>
    <row r="478" spans="1:19">
      <c r="B478" t="s">
        <v>3465</v>
      </c>
      <c r="J478">
        <v>2752.37</v>
      </c>
    </row>
    <row r="479" spans="1:19">
      <c r="B479" t="s">
        <v>3471</v>
      </c>
      <c r="C479">
        <v>2</v>
      </c>
      <c r="D479">
        <v>825.71</v>
      </c>
      <c r="E479">
        <v>1651.42</v>
      </c>
      <c r="K479" t="s">
        <v>3464</v>
      </c>
    </row>
    <row r="480" spans="1:19">
      <c r="B480" t="s">
        <v>3476</v>
      </c>
      <c r="C480">
        <v>0.66666666666666663</v>
      </c>
      <c r="D480">
        <v>777.14</v>
      </c>
      <c r="E480">
        <v>518.09</v>
      </c>
      <c r="K480" t="s">
        <v>3464</v>
      </c>
    </row>
    <row r="481" spans="1:19">
      <c r="B481" t="s">
        <v>3477</v>
      </c>
      <c r="C481">
        <v>1</v>
      </c>
      <c r="D481">
        <v>582.86</v>
      </c>
      <c r="E481">
        <v>582.86</v>
      </c>
      <c r="K481" t="s">
        <v>3464</v>
      </c>
    </row>
    <row r="482" spans="1:19">
      <c r="B482" t="s">
        <v>3467</v>
      </c>
      <c r="J482">
        <v>3571.1</v>
      </c>
    </row>
    <row r="483" spans="1:19">
      <c r="B483" t="s">
        <v>3478</v>
      </c>
      <c r="C483">
        <v>10</v>
      </c>
      <c r="D483">
        <v>80.36</v>
      </c>
      <c r="E483">
        <v>803.6</v>
      </c>
      <c r="K483" t="s">
        <v>3464</v>
      </c>
    </row>
    <row r="484" spans="1:19">
      <c r="B484" t="s">
        <v>3479</v>
      </c>
      <c r="C484">
        <v>15</v>
      </c>
      <c r="D484">
        <v>184.5</v>
      </c>
      <c r="E484">
        <v>2767.5</v>
      </c>
      <c r="K484" t="s">
        <v>3464</v>
      </c>
    </row>
    <row r="485" spans="1:19">
      <c r="B485" t="s">
        <v>3480</v>
      </c>
      <c r="J485">
        <v>1462.88</v>
      </c>
    </row>
    <row r="486" spans="1:19">
      <c r="B486" t="s">
        <v>3481</v>
      </c>
      <c r="C486">
        <v>8</v>
      </c>
      <c r="D486">
        <v>182.86</v>
      </c>
      <c r="E486">
        <v>1462.88</v>
      </c>
      <c r="K486" t="s">
        <v>3464</v>
      </c>
    </row>
    <row r="487" spans="1:19">
      <c r="B487" t="s">
        <v>3482</v>
      </c>
      <c r="J487">
        <v>1828.6</v>
      </c>
    </row>
    <row r="488" spans="1:19">
      <c r="B488" t="s">
        <v>3483</v>
      </c>
      <c r="C488">
        <v>20</v>
      </c>
      <c r="D488">
        <v>91.43</v>
      </c>
      <c r="E488">
        <v>1828.6</v>
      </c>
      <c r="K488" t="s">
        <v>3464</v>
      </c>
    </row>
    <row r="489" spans="1:19">
      <c r="B489" t="s">
        <v>3469</v>
      </c>
      <c r="J489">
        <v>151.1</v>
      </c>
    </row>
    <row r="490" spans="1:19">
      <c r="B490" t="s">
        <v>3470</v>
      </c>
      <c r="J490">
        <v>151.1</v>
      </c>
    </row>
    <row r="491" spans="1:19">
      <c r="B491" t="s">
        <v>3472</v>
      </c>
      <c r="I491">
        <v>0.15</v>
      </c>
    </row>
    <row r="492" spans="1:19" ht="30">
      <c r="A492" s="961">
        <v>46262</v>
      </c>
      <c r="B492" s="53" t="s">
        <v>1055</v>
      </c>
      <c r="G492" t="s">
        <v>3460</v>
      </c>
      <c r="H492">
        <v>12155</v>
      </c>
      <c r="I492">
        <v>2484</v>
      </c>
      <c r="L492" t="s">
        <v>1055</v>
      </c>
      <c r="M492" s="962" t="s">
        <v>3398</v>
      </c>
      <c r="N492" t="s">
        <v>3003</v>
      </c>
      <c r="O492">
        <v>493554</v>
      </c>
      <c r="Q492" s="962" t="s">
        <v>3398</v>
      </c>
      <c r="S492">
        <v>493554</v>
      </c>
    </row>
    <row r="493" spans="1:19">
      <c r="B493" t="s">
        <v>3461</v>
      </c>
      <c r="C493">
        <v>12155</v>
      </c>
      <c r="E493" s="963">
        <v>2484</v>
      </c>
    </row>
    <row r="494" spans="1:19">
      <c r="B494" t="s">
        <v>3486</v>
      </c>
      <c r="J494">
        <v>120</v>
      </c>
    </row>
    <row r="495" spans="1:19">
      <c r="B495" t="s">
        <v>3487</v>
      </c>
      <c r="C495">
        <v>0.16666666666666666</v>
      </c>
      <c r="D495">
        <v>720</v>
      </c>
      <c r="E495">
        <v>120</v>
      </c>
      <c r="K495" t="s">
        <v>3464</v>
      </c>
    </row>
    <row r="496" spans="1:19">
      <c r="B496" t="s">
        <v>3465</v>
      </c>
      <c r="J496">
        <v>2251.4299999999998</v>
      </c>
    </row>
    <row r="497" spans="1:17">
      <c r="B497" t="s">
        <v>3471</v>
      </c>
      <c r="C497">
        <v>1</v>
      </c>
      <c r="D497">
        <v>822.86</v>
      </c>
      <c r="E497">
        <v>822.86</v>
      </c>
      <c r="K497" t="s">
        <v>3464</v>
      </c>
    </row>
    <row r="498" spans="1:17">
      <c r="B498" t="s">
        <v>3485</v>
      </c>
      <c r="C498">
        <v>3</v>
      </c>
      <c r="D498">
        <v>476.19</v>
      </c>
      <c r="E498">
        <v>1428.57</v>
      </c>
      <c r="K498" t="s">
        <v>3464</v>
      </c>
    </row>
    <row r="499" spans="1:17">
      <c r="B499" t="s">
        <v>3469</v>
      </c>
      <c r="J499">
        <v>56.29</v>
      </c>
    </row>
    <row r="500" spans="1:17">
      <c r="B500" t="s">
        <v>3470</v>
      </c>
      <c r="J500">
        <v>56.29</v>
      </c>
    </row>
    <row r="501" spans="1:17">
      <c r="B501" t="s">
        <v>3472</v>
      </c>
      <c r="I501">
        <v>0.01</v>
      </c>
    </row>
    <row r="502" spans="1:17">
      <c r="A502" s="961">
        <v>46262</v>
      </c>
      <c r="B502" s="53" t="s">
        <v>123</v>
      </c>
      <c r="G502" t="s">
        <v>3460</v>
      </c>
      <c r="H502">
        <v>12156</v>
      </c>
      <c r="I502">
        <v>20576</v>
      </c>
      <c r="L502" t="s">
        <v>123</v>
      </c>
      <c r="M502" s="962" t="s">
        <v>3135</v>
      </c>
      <c r="N502" t="s">
        <v>3003</v>
      </c>
      <c r="Q502" s="962" t="s">
        <v>3135</v>
      </c>
    </row>
    <row r="503" spans="1:17">
      <c r="B503" t="s">
        <v>3461</v>
      </c>
      <c r="C503">
        <v>12156</v>
      </c>
      <c r="E503" s="963">
        <v>20576</v>
      </c>
    </row>
    <row r="504" spans="1:17">
      <c r="B504" t="s">
        <v>3462</v>
      </c>
      <c r="J504">
        <v>10656</v>
      </c>
    </row>
    <row r="505" spans="1:17">
      <c r="B505" t="s">
        <v>3463</v>
      </c>
      <c r="C505">
        <v>16</v>
      </c>
      <c r="D505">
        <v>666</v>
      </c>
      <c r="E505">
        <v>10656</v>
      </c>
      <c r="K505" t="s">
        <v>3464</v>
      </c>
    </row>
    <row r="506" spans="1:17">
      <c r="B506" t="s">
        <v>3465</v>
      </c>
      <c r="J506">
        <v>2685.7</v>
      </c>
    </row>
    <row r="507" spans="1:17">
      <c r="B507" t="s">
        <v>3474</v>
      </c>
      <c r="C507">
        <v>2</v>
      </c>
      <c r="D507">
        <v>985.71</v>
      </c>
      <c r="E507">
        <v>1971.42</v>
      </c>
      <c r="K507" t="s">
        <v>3464</v>
      </c>
    </row>
    <row r="508" spans="1:17">
      <c r="B508" t="s">
        <v>3489</v>
      </c>
      <c r="C508">
        <v>2</v>
      </c>
      <c r="D508">
        <v>357.14</v>
      </c>
      <c r="E508">
        <v>714.28</v>
      </c>
      <c r="K508" t="s">
        <v>3464</v>
      </c>
    </row>
    <row r="509" spans="1:17">
      <c r="B509" t="s">
        <v>3467</v>
      </c>
      <c r="J509">
        <v>7100</v>
      </c>
    </row>
    <row r="510" spans="1:17">
      <c r="B510" t="s">
        <v>3468</v>
      </c>
      <c r="C510">
        <v>20</v>
      </c>
      <c r="D510">
        <v>355</v>
      </c>
      <c r="E510">
        <v>7100</v>
      </c>
      <c r="K510" t="s">
        <v>3464</v>
      </c>
    </row>
    <row r="511" spans="1:17">
      <c r="B511" t="s">
        <v>3469</v>
      </c>
      <c r="J511">
        <v>67.14</v>
      </c>
    </row>
    <row r="512" spans="1:17">
      <c r="B512" t="s">
        <v>3470</v>
      </c>
      <c r="J512">
        <v>67.14</v>
      </c>
    </row>
    <row r="513" spans="1:19">
      <c r="B513" t="s">
        <v>3472</v>
      </c>
      <c r="J513">
        <v>0.02</v>
      </c>
    </row>
    <row r="514" spans="1:19">
      <c r="A514" s="961">
        <v>46262</v>
      </c>
      <c r="B514" s="53" t="s">
        <v>125</v>
      </c>
      <c r="G514" t="s">
        <v>3460</v>
      </c>
      <c r="H514">
        <v>12157</v>
      </c>
      <c r="I514">
        <v>21786</v>
      </c>
      <c r="L514" t="s">
        <v>125</v>
      </c>
      <c r="M514" s="962" t="s">
        <v>3144</v>
      </c>
      <c r="N514" t="s">
        <v>3003</v>
      </c>
      <c r="O514">
        <v>496001</v>
      </c>
      <c r="P514" t="s">
        <v>3145</v>
      </c>
      <c r="Q514" s="962" t="s">
        <v>3144</v>
      </c>
      <c r="R514" t="s">
        <v>3145</v>
      </c>
      <c r="S514">
        <v>496001</v>
      </c>
    </row>
    <row r="515" spans="1:19">
      <c r="B515" t="s">
        <v>3461</v>
      </c>
      <c r="C515">
        <v>12157</v>
      </c>
      <c r="E515" s="963">
        <v>21786</v>
      </c>
    </row>
    <row r="516" spans="1:19">
      <c r="B516" t="s">
        <v>3486</v>
      </c>
      <c r="J516">
        <v>876</v>
      </c>
    </row>
    <row r="517" spans="1:19">
      <c r="B517" t="s">
        <v>3490</v>
      </c>
      <c r="C517">
        <v>1</v>
      </c>
      <c r="D517">
        <v>876</v>
      </c>
      <c r="E517">
        <v>876</v>
      </c>
      <c r="K517" t="s">
        <v>3464</v>
      </c>
    </row>
    <row r="518" spans="1:19">
      <c r="B518" t="s">
        <v>3465</v>
      </c>
      <c r="J518">
        <v>8019.04</v>
      </c>
    </row>
    <row r="519" spans="1:19">
      <c r="B519" t="s">
        <v>3474</v>
      </c>
      <c r="C519">
        <v>2</v>
      </c>
      <c r="D519">
        <v>985.71</v>
      </c>
      <c r="E519">
        <v>1971.42</v>
      </c>
      <c r="K519" t="s">
        <v>3464</v>
      </c>
    </row>
    <row r="520" spans="1:19">
      <c r="B520" t="s">
        <v>3475</v>
      </c>
      <c r="C520">
        <v>1</v>
      </c>
      <c r="D520">
        <v>828.57</v>
      </c>
      <c r="E520">
        <v>828.57</v>
      </c>
      <c r="K520" t="s">
        <v>3464</v>
      </c>
    </row>
    <row r="521" spans="1:19">
      <c r="B521" t="s">
        <v>3471</v>
      </c>
      <c r="C521">
        <v>2</v>
      </c>
      <c r="D521">
        <v>822.86</v>
      </c>
      <c r="E521">
        <v>1645.72</v>
      </c>
      <c r="K521" t="s">
        <v>3464</v>
      </c>
    </row>
    <row r="522" spans="1:19">
      <c r="B522" t="s">
        <v>3473</v>
      </c>
      <c r="C522">
        <v>2</v>
      </c>
      <c r="D522">
        <v>1000</v>
      </c>
      <c r="E522">
        <v>2000</v>
      </c>
      <c r="K522" t="s">
        <v>3464</v>
      </c>
    </row>
    <row r="523" spans="1:19">
      <c r="B523" t="s">
        <v>3476</v>
      </c>
      <c r="C523">
        <v>1</v>
      </c>
      <c r="D523">
        <v>740</v>
      </c>
      <c r="E523">
        <v>740</v>
      </c>
      <c r="K523" t="s">
        <v>3464</v>
      </c>
    </row>
    <row r="524" spans="1:19">
      <c r="B524" t="s">
        <v>3488</v>
      </c>
      <c r="C524">
        <v>1</v>
      </c>
      <c r="D524">
        <v>833.33</v>
      </c>
      <c r="E524">
        <v>833.33</v>
      </c>
      <c r="K524" t="s">
        <v>3464</v>
      </c>
    </row>
    <row r="525" spans="1:19">
      <c r="B525" t="s">
        <v>3467</v>
      </c>
      <c r="J525">
        <v>12490</v>
      </c>
    </row>
    <row r="526" spans="1:19">
      <c r="B526" t="s">
        <v>3479</v>
      </c>
      <c r="C526">
        <v>10</v>
      </c>
      <c r="D526">
        <v>184</v>
      </c>
      <c r="E526">
        <v>1840</v>
      </c>
      <c r="K526" t="s">
        <v>3464</v>
      </c>
    </row>
    <row r="527" spans="1:19">
      <c r="B527" t="s">
        <v>3468</v>
      </c>
      <c r="C527">
        <v>30</v>
      </c>
      <c r="D527">
        <v>355</v>
      </c>
      <c r="E527">
        <v>10650</v>
      </c>
      <c r="K527" t="s">
        <v>3464</v>
      </c>
    </row>
    <row r="528" spans="1:19">
      <c r="B528" t="s">
        <v>3469</v>
      </c>
      <c r="J528">
        <v>200.48</v>
      </c>
    </row>
    <row r="529" spans="1:19">
      <c r="B529" t="s">
        <v>3470</v>
      </c>
      <c r="J529">
        <v>200.48</v>
      </c>
    </row>
    <row r="530" spans="1:19">
      <c r="A530" s="961">
        <v>46262</v>
      </c>
      <c r="B530" s="53" t="s">
        <v>127</v>
      </c>
      <c r="G530" t="s">
        <v>3460</v>
      </c>
      <c r="H530">
        <v>12158</v>
      </c>
      <c r="I530">
        <v>8523</v>
      </c>
      <c r="L530" t="s">
        <v>127</v>
      </c>
      <c r="M530" s="962" t="s">
        <v>3149</v>
      </c>
      <c r="N530" t="s">
        <v>3003</v>
      </c>
      <c r="Q530" s="962" t="s">
        <v>3149</v>
      </c>
    </row>
    <row r="531" spans="1:19">
      <c r="B531" t="s">
        <v>3461</v>
      </c>
      <c r="C531">
        <v>12158</v>
      </c>
      <c r="E531" s="963">
        <v>8523</v>
      </c>
    </row>
    <row r="532" spans="1:19">
      <c r="B532" t="s">
        <v>3465</v>
      </c>
      <c r="J532">
        <v>3942.84</v>
      </c>
    </row>
    <row r="533" spans="1:19">
      <c r="B533" t="s">
        <v>3474</v>
      </c>
      <c r="C533">
        <v>4</v>
      </c>
      <c r="D533">
        <v>985.71</v>
      </c>
      <c r="E533">
        <v>3942.84</v>
      </c>
      <c r="K533" t="s">
        <v>3464</v>
      </c>
    </row>
    <row r="534" spans="1:19">
      <c r="B534" t="s">
        <v>3467</v>
      </c>
      <c r="J534">
        <v>4383.3599999999997</v>
      </c>
    </row>
    <row r="535" spans="1:19">
      <c r="B535" t="s">
        <v>3478</v>
      </c>
      <c r="C535">
        <v>20</v>
      </c>
      <c r="D535">
        <v>81.168000000000006</v>
      </c>
      <c r="E535">
        <v>1623.36</v>
      </c>
      <c r="K535" t="s">
        <v>3464</v>
      </c>
    </row>
    <row r="536" spans="1:19">
      <c r="B536" t="s">
        <v>3479</v>
      </c>
      <c r="C536">
        <v>15</v>
      </c>
      <c r="D536">
        <v>184</v>
      </c>
      <c r="E536">
        <v>2760</v>
      </c>
      <c r="K536" t="s">
        <v>3464</v>
      </c>
    </row>
    <row r="537" spans="1:19">
      <c r="B537" t="s">
        <v>3469</v>
      </c>
      <c r="J537">
        <v>98.57</v>
      </c>
    </row>
    <row r="538" spans="1:19">
      <c r="B538" t="s">
        <v>3470</v>
      </c>
      <c r="J538">
        <v>98.57</v>
      </c>
    </row>
    <row r="539" spans="1:19">
      <c r="B539" t="s">
        <v>3472</v>
      </c>
      <c r="I539">
        <v>0.34</v>
      </c>
    </row>
    <row r="540" spans="1:19" ht="30">
      <c r="A540" s="961">
        <v>46262</v>
      </c>
      <c r="B540" s="53" t="s">
        <v>129</v>
      </c>
      <c r="G540" t="s">
        <v>3460</v>
      </c>
      <c r="H540">
        <v>12159</v>
      </c>
      <c r="I540">
        <v>16200</v>
      </c>
      <c r="L540" t="s">
        <v>129</v>
      </c>
      <c r="M540" s="962" t="s">
        <v>3151</v>
      </c>
      <c r="N540" t="s">
        <v>3003</v>
      </c>
      <c r="O540">
        <v>496001</v>
      </c>
      <c r="Q540" s="962" t="s">
        <v>3151</v>
      </c>
      <c r="S540">
        <v>496001</v>
      </c>
    </row>
    <row r="541" spans="1:19">
      <c r="B541" t="s">
        <v>3461</v>
      </c>
      <c r="C541">
        <v>12159</v>
      </c>
      <c r="E541" s="963">
        <v>16200</v>
      </c>
    </row>
    <row r="542" spans="1:19">
      <c r="B542" t="s">
        <v>3462</v>
      </c>
      <c r="J542">
        <v>13320</v>
      </c>
    </row>
    <row r="543" spans="1:19">
      <c r="B543" t="s">
        <v>3463</v>
      </c>
      <c r="C543">
        <v>20</v>
      </c>
      <c r="D543">
        <v>666</v>
      </c>
      <c r="E543">
        <v>13320</v>
      </c>
      <c r="K543" t="s">
        <v>3464</v>
      </c>
    </row>
    <row r="544" spans="1:19">
      <c r="B544" t="s">
        <v>3465</v>
      </c>
      <c r="J544">
        <v>2742.86</v>
      </c>
    </row>
    <row r="545" spans="1:19">
      <c r="B545" t="s">
        <v>3471</v>
      </c>
      <c r="C545">
        <v>2</v>
      </c>
      <c r="D545">
        <v>822.86</v>
      </c>
      <c r="E545">
        <v>1645.72</v>
      </c>
      <c r="K545" t="s">
        <v>3464</v>
      </c>
    </row>
    <row r="546" spans="1:19">
      <c r="B546" t="s">
        <v>3489</v>
      </c>
      <c r="C546">
        <v>1</v>
      </c>
      <c r="D546">
        <v>357.14</v>
      </c>
      <c r="E546">
        <v>357.14</v>
      </c>
      <c r="K546" t="s">
        <v>3464</v>
      </c>
    </row>
    <row r="547" spans="1:19">
      <c r="B547" t="s">
        <v>3476</v>
      </c>
      <c r="C547">
        <v>1</v>
      </c>
      <c r="D547">
        <v>740</v>
      </c>
      <c r="E547">
        <v>740</v>
      </c>
      <c r="K547" t="s">
        <v>3464</v>
      </c>
    </row>
    <row r="548" spans="1:19">
      <c r="B548" t="s">
        <v>3469</v>
      </c>
      <c r="J548">
        <v>68.569999999999993</v>
      </c>
    </row>
    <row r="549" spans="1:19">
      <c r="B549" t="s">
        <v>3470</v>
      </c>
      <c r="J549">
        <v>68.569999999999993</v>
      </c>
    </row>
    <row r="550" spans="1:19" ht="30">
      <c r="A550" s="961">
        <v>46262</v>
      </c>
      <c r="B550" s="53" t="s">
        <v>130</v>
      </c>
      <c r="G550" t="s">
        <v>3460</v>
      </c>
      <c r="H550">
        <v>12160</v>
      </c>
      <c r="I550">
        <v>1998</v>
      </c>
      <c r="L550" t="s">
        <v>130</v>
      </c>
      <c r="M550" s="962" t="s">
        <v>3153</v>
      </c>
      <c r="N550" t="s">
        <v>3003</v>
      </c>
      <c r="Q550" s="962" t="s">
        <v>3153</v>
      </c>
    </row>
    <row r="551" spans="1:19">
      <c r="B551" t="s">
        <v>3461</v>
      </c>
      <c r="C551">
        <v>12160</v>
      </c>
      <c r="E551" s="963">
        <v>1998</v>
      </c>
    </row>
    <row r="552" spans="1:19">
      <c r="B552" t="s">
        <v>3462</v>
      </c>
      <c r="J552">
        <v>1998</v>
      </c>
    </row>
    <row r="553" spans="1:19">
      <c r="B553" t="s">
        <v>3463</v>
      </c>
      <c r="C553">
        <v>3</v>
      </c>
      <c r="D553">
        <v>666</v>
      </c>
      <c r="E553">
        <v>1998</v>
      </c>
      <c r="K553" t="s">
        <v>3464</v>
      </c>
    </row>
    <row r="554" spans="1:19" ht="60">
      <c r="A554" s="961">
        <v>46262</v>
      </c>
      <c r="B554" s="53" t="s">
        <v>119</v>
      </c>
      <c r="G554" t="s">
        <v>3460</v>
      </c>
      <c r="H554">
        <v>12161</v>
      </c>
      <c r="I554">
        <v>16656</v>
      </c>
      <c r="L554" t="s">
        <v>119</v>
      </c>
      <c r="M554" s="962" t="s">
        <v>3154</v>
      </c>
      <c r="N554" t="s">
        <v>3003</v>
      </c>
      <c r="O554">
        <v>496001</v>
      </c>
      <c r="Q554" s="962" t="s">
        <v>3154</v>
      </c>
      <c r="S554">
        <v>496001</v>
      </c>
    </row>
    <row r="555" spans="1:19">
      <c r="B555" t="s">
        <v>3461</v>
      </c>
      <c r="C555">
        <v>12161</v>
      </c>
      <c r="E555" s="963">
        <v>16656</v>
      </c>
    </row>
    <row r="556" spans="1:19">
      <c r="B556" t="s">
        <v>3486</v>
      </c>
      <c r="J556">
        <v>876</v>
      </c>
    </row>
    <row r="557" spans="1:19">
      <c r="B557" t="s">
        <v>3490</v>
      </c>
      <c r="C557">
        <v>1</v>
      </c>
      <c r="D557">
        <v>876</v>
      </c>
      <c r="E557">
        <v>876</v>
      </c>
      <c r="K557" t="s">
        <v>3464</v>
      </c>
    </row>
    <row r="558" spans="1:19">
      <c r="B558" t="s">
        <v>3465</v>
      </c>
      <c r="J558">
        <v>2857.12</v>
      </c>
    </row>
    <row r="559" spans="1:19">
      <c r="B559" t="s">
        <v>3489</v>
      </c>
      <c r="C559">
        <v>8</v>
      </c>
      <c r="D559">
        <v>357.14</v>
      </c>
      <c r="E559">
        <v>2857.12</v>
      </c>
      <c r="K559" t="s">
        <v>3464</v>
      </c>
    </row>
    <row r="560" spans="1:19">
      <c r="B560" t="s">
        <v>3467</v>
      </c>
      <c r="J560">
        <v>12780</v>
      </c>
    </row>
    <row r="561" spans="1:19">
      <c r="B561" t="s">
        <v>3468</v>
      </c>
      <c r="C561">
        <v>36</v>
      </c>
      <c r="D561">
        <v>355</v>
      </c>
      <c r="E561">
        <v>12780</v>
      </c>
      <c r="K561" t="s">
        <v>3464</v>
      </c>
    </row>
    <row r="562" spans="1:19">
      <c r="B562" t="s">
        <v>3469</v>
      </c>
      <c r="J562">
        <v>71.430000000000007</v>
      </c>
    </row>
    <row r="563" spans="1:19">
      <c r="B563" t="s">
        <v>3470</v>
      </c>
      <c r="J563">
        <v>71.430000000000007</v>
      </c>
    </row>
    <row r="564" spans="1:19">
      <c r="B564" t="s">
        <v>3472</v>
      </c>
      <c r="J564">
        <v>0.02</v>
      </c>
    </row>
    <row r="565" spans="1:19">
      <c r="A565" s="961">
        <v>46262</v>
      </c>
      <c r="B565" s="53" t="s">
        <v>793</v>
      </c>
      <c r="G565" t="s">
        <v>3460</v>
      </c>
      <c r="H565">
        <v>12162</v>
      </c>
      <c r="I565">
        <v>35500</v>
      </c>
      <c r="L565" t="s">
        <v>793</v>
      </c>
      <c r="M565" s="962" t="s">
        <v>3161</v>
      </c>
      <c r="N565" t="s">
        <v>3003</v>
      </c>
      <c r="Q565" s="962" t="s">
        <v>3161</v>
      </c>
    </row>
    <row r="566" spans="1:19">
      <c r="B566" t="s">
        <v>3461</v>
      </c>
      <c r="C566">
        <v>12162</v>
      </c>
      <c r="E566" s="963">
        <v>35500</v>
      </c>
    </row>
    <row r="567" spans="1:19">
      <c r="B567" t="s">
        <v>3467</v>
      </c>
      <c r="J567">
        <v>35500</v>
      </c>
    </row>
    <row r="568" spans="1:19">
      <c r="B568" t="s">
        <v>3468</v>
      </c>
      <c r="C568">
        <v>100</v>
      </c>
      <c r="D568">
        <v>355</v>
      </c>
      <c r="E568">
        <v>35500</v>
      </c>
      <c r="K568" t="s">
        <v>3464</v>
      </c>
    </row>
    <row r="569" spans="1:19">
      <c r="A569" s="961">
        <v>46262</v>
      </c>
      <c r="B569" s="53" t="s">
        <v>817</v>
      </c>
      <c r="G569" t="s">
        <v>3460</v>
      </c>
      <c r="H569">
        <v>12163</v>
      </c>
      <c r="I569">
        <v>4260</v>
      </c>
      <c r="L569" t="s">
        <v>817</v>
      </c>
      <c r="M569" s="962" t="s">
        <v>3155</v>
      </c>
      <c r="N569" t="s">
        <v>3003</v>
      </c>
      <c r="O569">
        <v>496001</v>
      </c>
      <c r="Q569" s="962" t="s">
        <v>3155</v>
      </c>
      <c r="S569">
        <v>496001</v>
      </c>
    </row>
    <row r="570" spans="1:19">
      <c r="B570" t="s">
        <v>3461</v>
      </c>
      <c r="C570">
        <v>12163</v>
      </c>
      <c r="E570" s="963">
        <v>4260</v>
      </c>
    </row>
    <row r="571" spans="1:19">
      <c r="B571" t="s">
        <v>3467</v>
      </c>
      <c r="J571">
        <v>4260</v>
      </c>
    </row>
    <row r="572" spans="1:19">
      <c r="B572" t="s">
        <v>3468</v>
      </c>
      <c r="C572">
        <v>12</v>
      </c>
      <c r="D572">
        <v>355</v>
      </c>
      <c r="E572">
        <v>4260</v>
      </c>
      <c r="K572" t="s">
        <v>3464</v>
      </c>
    </row>
    <row r="573" spans="1:19">
      <c r="A573" s="961">
        <v>46262</v>
      </c>
      <c r="B573" s="53" t="s">
        <v>557</v>
      </c>
      <c r="G573" t="s">
        <v>3460</v>
      </c>
      <c r="H573">
        <v>12164</v>
      </c>
      <c r="I573">
        <v>666</v>
      </c>
      <c r="L573" t="s">
        <v>557</v>
      </c>
      <c r="M573" s="962" t="s">
        <v>3159</v>
      </c>
      <c r="N573" t="s">
        <v>3003</v>
      </c>
      <c r="O573">
        <v>492001</v>
      </c>
      <c r="P573" t="s">
        <v>3160</v>
      </c>
      <c r="Q573" s="962" t="s">
        <v>3159</v>
      </c>
      <c r="R573" t="s">
        <v>3160</v>
      </c>
      <c r="S573">
        <v>492001</v>
      </c>
    </row>
    <row r="574" spans="1:19">
      <c r="B574" t="s">
        <v>3461</v>
      </c>
      <c r="C574">
        <v>12164</v>
      </c>
      <c r="E574" s="963">
        <v>666</v>
      </c>
    </row>
    <row r="575" spans="1:19">
      <c r="B575" t="s">
        <v>3462</v>
      </c>
      <c r="J575">
        <v>666</v>
      </c>
    </row>
    <row r="576" spans="1:19">
      <c r="B576" t="s">
        <v>3463</v>
      </c>
      <c r="C576">
        <v>1</v>
      </c>
      <c r="D576">
        <v>666</v>
      </c>
      <c r="E576">
        <v>666</v>
      </c>
      <c r="K576" t="s">
        <v>3464</v>
      </c>
    </row>
    <row r="577" spans="1:19" ht="30">
      <c r="A577" s="961">
        <v>46262</v>
      </c>
      <c r="B577" s="53" t="s">
        <v>839</v>
      </c>
      <c r="G577" t="s">
        <v>3460</v>
      </c>
      <c r="H577">
        <v>12165</v>
      </c>
      <c r="I577">
        <v>3150</v>
      </c>
      <c r="L577" t="s">
        <v>839</v>
      </c>
      <c r="M577" s="962" t="s">
        <v>3162</v>
      </c>
      <c r="N577" t="s">
        <v>3003</v>
      </c>
      <c r="O577">
        <v>493558</v>
      </c>
      <c r="Q577" s="962" t="s">
        <v>3162</v>
      </c>
      <c r="S577">
        <v>493558</v>
      </c>
    </row>
    <row r="578" spans="1:19">
      <c r="B578" t="s">
        <v>3461</v>
      </c>
      <c r="C578">
        <v>12165</v>
      </c>
      <c r="E578" s="963">
        <v>3150</v>
      </c>
    </row>
    <row r="579" spans="1:19">
      <c r="B579" t="s">
        <v>3465</v>
      </c>
      <c r="J579">
        <v>3000</v>
      </c>
    </row>
    <row r="580" spans="1:19">
      <c r="B580" t="s">
        <v>3473</v>
      </c>
      <c r="C580">
        <v>3</v>
      </c>
      <c r="D580">
        <v>1000</v>
      </c>
      <c r="E580">
        <v>3000</v>
      </c>
      <c r="K580" t="s">
        <v>3464</v>
      </c>
    </row>
    <row r="581" spans="1:19">
      <c r="B581" t="s">
        <v>3469</v>
      </c>
      <c r="J581">
        <v>75</v>
      </c>
    </row>
    <row r="582" spans="1:19">
      <c r="B582" t="s">
        <v>3470</v>
      </c>
      <c r="J582">
        <v>75</v>
      </c>
    </row>
    <row r="583" spans="1:19">
      <c r="A583" s="961">
        <v>46262</v>
      </c>
      <c r="B583" s="53" t="s">
        <v>399</v>
      </c>
      <c r="G583" t="s">
        <v>3460</v>
      </c>
      <c r="H583">
        <v>12166</v>
      </c>
      <c r="I583">
        <v>14315</v>
      </c>
      <c r="L583" t="s">
        <v>399</v>
      </c>
      <c r="M583" s="962" t="s">
        <v>3166</v>
      </c>
      <c r="N583" t="s">
        <v>3003</v>
      </c>
      <c r="O583">
        <v>493445</v>
      </c>
      <c r="P583" t="s">
        <v>3167</v>
      </c>
      <c r="Q583" s="962" t="s">
        <v>3166</v>
      </c>
      <c r="R583" t="s">
        <v>3167</v>
      </c>
      <c r="S583">
        <v>493445</v>
      </c>
    </row>
    <row r="584" spans="1:19">
      <c r="B584" t="s">
        <v>3461</v>
      </c>
      <c r="C584">
        <v>12166</v>
      </c>
      <c r="E584" s="963">
        <v>14315</v>
      </c>
    </row>
    <row r="585" spans="1:19">
      <c r="B585" t="s">
        <v>3465</v>
      </c>
      <c r="J585">
        <v>7620.98</v>
      </c>
    </row>
    <row r="586" spans="1:19">
      <c r="B586" t="s">
        <v>3474</v>
      </c>
      <c r="C586">
        <v>1</v>
      </c>
      <c r="D586">
        <v>985.71</v>
      </c>
      <c r="E586">
        <v>985.71</v>
      </c>
      <c r="K586" t="s">
        <v>3464</v>
      </c>
    </row>
    <row r="587" spans="1:19">
      <c r="B587" t="s">
        <v>3471</v>
      </c>
      <c r="C587">
        <v>2</v>
      </c>
      <c r="D587">
        <v>822.86</v>
      </c>
      <c r="E587">
        <v>1645.72</v>
      </c>
      <c r="K587" t="s">
        <v>3464</v>
      </c>
    </row>
    <row r="588" spans="1:19">
      <c r="B588" t="s">
        <v>3466</v>
      </c>
      <c r="C588">
        <v>5</v>
      </c>
      <c r="D588">
        <v>638.1</v>
      </c>
      <c r="E588">
        <v>3190.5</v>
      </c>
      <c r="K588" t="s">
        <v>3464</v>
      </c>
    </row>
    <row r="589" spans="1:19">
      <c r="B589" t="s">
        <v>3476</v>
      </c>
      <c r="C589">
        <v>1</v>
      </c>
      <c r="D589">
        <v>740</v>
      </c>
      <c r="E589">
        <v>740</v>
      </c>
      <c r="K589" t="s">
        <v>3464</v>
      </c>
    </row>
    <row r="590" spans="1:19">
      <c r="B590" t="s">
        <v>3477</v>
      </c>
      <c r="C590">
        <v>1</v>
      </c>
      <c r="D590">
        <v>582.86</v>
      </c>
      <c r="E590">
        <v>582.86</v>
      </c>
      <c r="K590" t="s">
        <v>3464</v>
      </c>
    </row>
    <row r="591" spans="1:19">
      <c r="B591" t="s">
        <v>3485</v>
      </c>
      <c r="C591">
        <v>1</v>
      </c>
      <c r="D591">
        <v>476.19</v>
      </c>
      <c r="E591">
        <v>476.19</v>
      </c>
      <c r="K591" t="s">
        <v>3464</v>
      </c>
    </row>
    <row r="592" spans="1:19">
      <c r="B592" t="s">
        <v>3467</v>
      </c>
      <c r="J592">
        <v>5833.4</v>
      </c>
    </row>
    <row r="593" spans="1:12">
      <c r="B593" t="s">
        <v>3478</v>
      </c>
      <c r="C593">
        <v>50</v>
      </c>
      <c r="D593">
        <v>81.168000000000006</v>
      </c>
      <c r="E593">
        <v>4058.4</v>
      </c>
      <c r="K593" t="s">
        <v>3464</v>
      </c>
    </row>
    <row r="594" spans="1:12">
      <c r="B594" t="s">
        <v>3468</v>
      </c>
      <c r="C594">
        <v>5</v>
      </c>
      <c r="D594">
        <v>355</v>
      </c>
      <c r="E594">
        <v>1775</v>
      </c>
      <c r="K594" t="s">
        <v>3464</v>
      </c>
    </row>
    <row r="595" spans="1:12">
      <c r="B595" t="s">
        <v>3482</v>
      </c>
      <c r="J595">
        <v>457.15</v>
      </c>
    </row>
    <row r="596" spans="1:12">
      <c r="B596" t="s">
        <v>3483</v>
      </c>
      <c r="C596">
        <v>5</v>
      </c>
      <c r="D596">
        <v>91.43</v>
      </c>
      <c r="E596">
        <v>457.15</v>
      </c>
      <c r="K596" t="s">
        <v>3464</v>
      </c>
    </row>
    <row r="597" spans="1:12">
      <c r="B597" t="s">
        <v>3469</v>
      </c>
      <c r="J597">
        <v>201.95</v>
      </c>
    </row>
    <row r="598" spans="1:12">
      <c r="B598" t="s">
        <v>3470</v>
      </c>
      <c r="J598">
        <v>201.95</v>
      </c>
    </row>
    <row r="599" spans="1:12">
      <c r="B599" t="s">
        <v>3472</v>
      </c>
      <c r="I599">
        <v>0.43</v>
      </c>
    </row>
    <row r="600" spans="1:12">
      <c r="A600" s="961">
        <v>46262</v>
      </c>
      <c r="B600" s="53" t="s">
        <v>3438</v>
      </c>
      <c r="G600" t="s">
        <v>3460</v>
      </c>
      <c r="H600">
        <v>12167</v>
      </c>
      <c r="I600">
        <v>8838</v>
      </c>
      <c r="L600" t="s">
        <v>185</v>
      </c>
    </row>
    <row r="601" spans="1:12">
      <c r="B601" t="s">
        <v>3461</v>
      </c>
      <c r="C601">
        <v>12167</v>
      </c>
      <c r="E601" s="963">
        <v>8838</v>
      </c>
    </row>
    <row r="602" spans="1:12">
      <c r="B602" t="s">
        <v>3462</v>
      </c>
      <c r="J602">
        <v>4662</v>
      </c>
    </row>
    <row r="603" spans="1:12">
      <c r="B603" t="s">
        <v>3463</v>
      </c>
      <c r="C603">
        <v>7</v>
      </c>
      <c r="D603">
        <v>666</v>
      </c>
      <c r="E603">
        <v>4662</v>
      </c>
      <c r="K603" t="s">
        <v>3464</v>
      </c>
    </row>
    <row r="604" spans="1:12">
      <c r="B604" t="s">
        <v>3465</v>
      </c>
      <c r="J604">
        <v>3977.16</v>
      </c>
    </row>
    <row r="605" spans="1:12">
      <c r="B605" t="s">
        <v>3471</v>
      </c>
      <c r="C605">
        <v>2</v>
      </c>
      <c r="D605">
        <v>822.86</v>
      </c>
      <c r="E605">
        <v>1645.72</v>
      </c>
      <c r="K605" t="s">
        <v>3464</v>
      </c>
    </row>
    <row r="606" spans="1:12">
      <c r="B606" t="s">
        <v>3477</v>
      </c>
      <c r="C606">
        <v>4</v>
      </c>
      <c r="D606">
        <v>582.86</v>
      </c>
      <c r="E606">
        <v>2331.44</v>
      </c>
      <c r="K606" t="s">
        <v>3464</v>
      </c>
    </row>
    <row r="607" spans="1:12">
      <c r="B607" t="s">
        <v>3469</v>
      </c>
      <c r="J607">
        <v>99.43</v>
      </c>
    </row>
    <row r="608" spans="1:12">
      <c r="B608" t="s">
        <v>3470</v>
      </c>
      <c r="J608">
        <v>99.43</v>
      </c>
    </row>
    <row r="609" spans="1:19">
      <c r="B609" t="s">
        <v>3472</v>
      </c>
      <c r="I609">
        <v>0.02</v>
      </c>
    </row>
    <row r="610" spans="1:19" ht="60">
      <c r="A610" s="961">
        <v>46262</v>
      </c>
      <c r="B610" s="53" t="s">
        <v>1067</v>
      </c>
      <c r="G610" t="s">
        <v>3460</v>
      </c>
      <c r="H610">
        <v>12168</v>
      </c>
      <c r="I610">
        <v>56288</v>
      </c>
      <c r="L610" t="s">
        <v>1067</v>
      </c>
      <c r="M610" s="962" t="s">
        <v>3407</v>
      </c>
      <c r="N610" t="s">
        <v>3003</v>
      </c>
      <c r="O610">
        <v>495677</v>
      </c>
      <c r="P610" t="s">
        <v>3408</v>
      </c>
      <c r="Q610" s="962" t="s">
        <v>3407</v>
      </c>
      <c r="R610" t="s">
        <v>3408</v>
      </c>
      <c r="S610">
        <v>495677</v>
      </c>
    </row>
    <row r="611" spans="1:19">
      <c r="B611" t="s">
        <v>3461</v>
      </c>
      <c r="C611">
        <v>12168</v>
      </c>
      <c r="E611" s="963">
        <v>56288</v>
      </c>
    </row>
    <row r="612" spans="1:19">
      <c r="B612" t="s">
        <v>3465</v>
      </c>
      <c r="J612">
        <v>21702.89</v>
      </c>
    </row>
    <row r="613" spans="1:19">
      <c r="B613" t="s">
        <v>3471</v>
      </c>
      <c r="C613">
        <v>2</v>
      </c>
      <c r="D613">
        <v>822.86</v>
      </c>
      <c r="E613">
        <v>1645.72</v>
      </c>
      <c r="K613" t="s">
        <v>3464</v>
      </c>
    </row>
    <row r="614" spans="1:19">
      <c r="B614" t="s">
        <v>3489</v>
      </c>
      <c r="C614">
        <v>20</v>
      </c>
      <c r="D614">
        <v>371.43</v>
      </c>
      <c r="E614">
        <v>7428.6</v>
      </c>
      <c r="K614" t="s">
        <v>3464</v>
      </c>
    </row>
    <row r="615" spans="1:19">
      <c r="B615" t="s">
        <v>3473</v>
      </c>
      <c r="C615">
        <v>10</v>
      </c>
      <c r="D615">
        <v>1000</v>
      </c>
      <c r="E615">
        <v>10000</v>
      </c>
      <c r="K615" t="s">
        <v>3464</v>
      </c>
    </row>
    <row r="616" spans="1:19">
      <c r="B616" t="s">
        <v>3488</v>
      </c>
      <c r="C616">
        <v>3</v>
      </c>
      <c r="D616">
        <v>876.19</v>
      </c>
      <c r="E616">
        <v>2628.57</v>
      </c>
      <c r="K616" t="s">
        <v>3464</v>
      </c>
    </row>
    <row r="617" spans="1:19">
      <c r="B617" t="s">
        <v>3467</v>
      </c>
      <c r="J617">
        <v>33500</v>
      </c>
    </row>
    <row r="618" spans="1:19">
      <c r="B618" t="s">
        <v>3468</v>
      </c>
      <c r="C618">
        <v>100</v>
      </c>
      <c r="D618">
        <v>335</v>
      </c>
      <c r="E618">
        <v>33500</v>
      </c>
      <c r="K618" t="s">
        <v>3464</v>
      </c>
    </row>
    <row r="619" spans="1:19">
      <c r="B619" t="s">
        <v>3469</v>
      </c>
      <c r="J619">
        <v>542.57000000000005</v>
      </c>
    </row>
    <row r="620" spans="1:19">
      <c r="B620" t="s">
        <v>3470</v>
      </c>
      <c r="J620">
        <v>542.57000000000005</v>
      </c>
    </row>
    <row r="621" spans="1:19">
      <c r="B621" t="s">
        <v>3472</v>
      </c>
      <c r="I621">
        <v>0.03</v>
      </c>
    </row>
    <row r="622" spans="1:19" ht="45">
      <c r="A622" s="961">
        <v>46262</v>
      </c>
      <c r="B622" s="53" t="s">
        <v>2964</v>
      </c>
      <c r="G622" t="s">
        <v>3460</v>
      </c>
      <c r="H622">
        <v>12169</v>
      </c>
      <c r="I622">
        <v>1332</v>
      </c>
      <c r="Q622" s="962" t="s">
        <v>3002</v>
      </c>
      <c r="R622" t="s">
        <v>3005</v>
      </c>
      <c r="S622">
        <v>490023</v>
      </c>
    </row>
    <row r="623" spans="1:19">
      <c r="B623" t="s">
        <v>3461</v>
      </c>
      <c r="C623">
        <v>12169</v>
      </c>
      <c r="E623" s="963">
        <v>1332</v>
      </c>
    </row>
    <row r="624" spans="1:19">
      <c r="B624" t="s">
        <v>3462</v>
      </c>
      <c r="J624">
        <v>1332</v>
      </c>
    </row>
    <row r="625" spans="1:19">
      <c r="B625" t="s">
        <v>3463</v>
      </c>
      <c r="C625">
        <v>2</v>
      </c>
      <c r="D625">
        <v>666</v>
      </c>
      <c r="E625">
        <v>1332</v>
      </c>
      <c r="K625" t="s">
        <v>3464</v>
      </c>
    </row>
    <row r="626" spans="1:19" ht="45">
      <c r="A626" s="961">
        <v>46262</v>
      </c>
      <c r="B626" s="53" t="s">
        <v>2964</v>
      </c>
      <c r="G626" t="s">
        <v>3460</v>
      </c>
      <c r="H626">
        <v>12170</v>
      </c>
      <c r="I626">
        <v>6066</v>
      </c>
      <c r="Q626" s="962" t="s">
        <v>3002</v>
      </c>
      <c r="R626" t="s">
        <v>3005</v>
      </c>
      <c r="S626">
        <v>490023</v>
      </c>
    </row>
    <row r="627" spans="1:19">
      <c r="B627" t="s">
        <v>3461</v>
      </c>
      <c r="C627">
        <v>12170</v>
      </c>
      <c r="E627" s="963">
        <v>6066</v>
      </c>
    </row>
    <row r="628" spans="1:19">
      <c r="B628" t="s">
        <v>3465</v>
      </c>
      <c r="J628">
        <v>5777.15</v>
      </c>
    </row>
    <row r="629" spans="1:19">
      <c r="B629" t="s">
        <v>3471</v>
      </c>
      <c r="C629">
        <v>3</v>
      </c>
      <c r="D629">
        <v>822.86</v>
      </c>
      <c r="E629">
        <v>2468.58</v>
      </c>
      <c r="K629" t="s">
        <v>3464</v>
      </c>
    </row>
    <row r="630" spans="1:19">
      <c r="B630" t="s">
        <v>3477</v>
      </c>
      <c r="C630">
        <v>2</v>
      </c>
      <c r="D630">
        <v>582.86</v>
      </c>
      <c r="E630">
        <v>1165.72</v>
      </c>
      <c r="K630" t="s">
        <v>3464</v>
      </c>
    </row>
    <row r="631" spans="1:19">
      <c r="B631" t="s">
        <v>3485</v>
      </c>
      <c r="C631">
        <v>1</v>
      </c>
      <c r="D631">
        <v>476.19</v>
      </c>
      <c r="E631">
        <v>476.19</v>
      </c>
      <c r="K631" t="s">
        <v>3464</v>
      </c>
    </row>
    <row r="632" spans="1:19">
      <c r="B632" t="s">
        <v>3488</v>
      </c>
      <c r="C632">
        <v>2</v>
      </c>
      <c r="D632">
        <v>833.33</v>
      </c>
      <c r="E632">
        <v>1666.66</v>
      </c>
      <c r="K632" t="s">
        <v>3464</v>
      </c>
    </row>
    <row r="633" spans="1:19">
      <c r="B633" t="s">
        <v>3469</v>
      </c>
      <c r="J633">
        <v>144.43</v>
      </c>
    </row>
    <row r="634" spans="1:19">
      <c r="B634" t="s">
        <v>3470</v>
      </c>
      <c r="J634">
        <v>144.43</v>
      </c>
    </row>
    <row r="635" spans="1:19">
      <c r="B635" t="s">
        <v>3472</v>
      </c>
      <c r="I635">
        <v>0.01</v>
      </c>
    </row>
    <row r="636" spans="1:19" ht="45">
      <c r="A636" s="961">
        <v>46262</v>
      </c>
      <c r="B636" s="53" t="s">
        <v>179</v>
      </c>
      <c r="G636" t="s">
        <v>3460</v>
      </c>
      <c r="H636">
        <v>12171</v>
      </c>
      <c r="I636">
        <v>35159</v>
      </c>
      <c r="Q636" s="962" t="s">
        <v>3110</v>
      </c>
      <c r="R636" t="s">
        <v>3112</v>
      </c>
      <c r="S636">
        <v>495001</v>
      </c>
    </row>
    <row r="637" spans="1:19">
      <c r="B637" t="s">
        <v>3461</v>
      </c>
      <c r="C637">
        <v>12171</v>
      </c>
      <c r="E637" s="963">
        <v>35159</v>
      </c>
    </row>
    <row r="638" spans="1:19">
      <c r="B638" t="s">
        <v>3462</v>
      </c>
      <c r="J638">
        <v>35159.040000000001</v>
      </c>
    </row>
    <row r="639" spans="1:19">
      <c r="B639" t="s">
        <v>3463</v>
      </c>
      <c r="C639">
        <v>56</v>
      </c>
      <c r="D639">
        <v>627.84</v>
      </c>
      <c r="E639">
        <v>35159.040000000001</v>
      </c>
      <c r="K639" t="s">
        <v>3464</v>
      </c>
    </row>
    <row r="640" spans="1:19">
      <c r="B640" t="s">
        <v>3472</v>
      </c>
      <c r="I640">
        <v>0.04</v>
      </c>
    </row>
    <row r="641" spans="1:19" ht="45">
      <c r="A641" s="961">
        <v>46262</v>
      </c>
      <c r="B641" s="53" t="s">
        <v>179</v>
      </c>
      <c r="G641" t="s">
        <v>3460</v>
      </c>
      <c r="H641">
        <v>12172</v>
      </c>
      <c r="I641">
        <v>24424</v>
      </c>
      <c r="Q641" s="962" t="s">
        <v>3110</v>
      </c>
      <c r="R641" t="s">
        <v>3112</v>
      </c>
      <c r="S641">
        <v>495001</v>
      </c>
    </row>
    <row r="642" spans="1:19">
      <c r="B642" t="s">
        <v>3461</v>
      </c>
      <c r="C642">
        <v>12172</v>
      </c>
      <c r="E642" s="963">
        <v>24424</v>
      </c>
    </row>
    <row r="643" spans="1:19">
      <c r="B643" t="s">
        <v>3465</v>
      </c>
      <c r="J643">
        <v>7132.37</v>
      </c>
    </row>
    <row r="644" spans="1:19">
      <c r="B644" t="s">
        <v>3488</v>
      </c>
      <c r="C644">
        <v>4</v>
      </c>
      <c r="D644">
        <v>833.33</v>
      </c>
      <c r="E644">
        <v>3333.32</v>
      </c>
      <c r="K644" t="s">
        <v>3464</v>
      </c>
    </row>
    <row r="645" spans="1:19">
      <c r="B645" t="s">
        <v>3485</v>
      </c>
      <c r="C645">
        <v>1</v>
      </c>
      <c r="D645">
        <v>476.19</v>
      </c>
      <c r="E645">
        <v>476.19</v>
      </c>
      <c r="K645" t="s">
        <v>3464</v>
      </c>
    </row>
    <row r="646" spans="1:19">
      <c r="B646" t="s">
        <v>3473</v>
      </c>
      <c r="C646">
        <v>2</v>
      </c>
      <c r="D646">
        <v>1000</v>
      </c>
      <c r="E646">
        <v>2000</v>
      </c>
      <c r="K646" t="s">
        <v>3464</v>
      </c>
    </row>
    <row r="647" spans="1:19">
      <c r="B647" t="s">
        <v>3477</v>
      </c>
      <c r="C647">
        <v>1</v>
      </c>
      <c r="D647">
        <v>582.86</v>
      </c>
      <c r="E647">
        <v>582.86</v>
      </c>
      <c r="K647" t="s">
        <v>3464</v>
      </c>
    </row>
    <row r="648" spans="1:19">
      <c r="B648" t="s">
        <v>3476</v>
      </c>
      <c r="C648">
        <v>1</v>
      </c>
      <c r="D648">
        <v>740</v>
      </c>
      <c r="E648">
        <v>740</v>
      </c>
      <c r="K648" t="s">
        <v>3464</v>
      </c>
    </row>
    <row r="649" spans="1:19">
      <c r="B649" t="s">
        <v>3467</v>
      </c>
      <c r="J649">
        <v>15975</v>
      </c>
    </row>
    <row r="650" spans="1:19">
      <c r="B650" t="s">
        <v>3468</v>
      </c>
      <c r="C650">
        <v>45</v>
      </c>
      <c r="D650">
        <v>355</v>
      </c>
      <c r="E650">
        <v>15975</v>
      </c>
      <c r="K650" t="s">
        <v>3464</v>
      </c>
    </row>
    <row r="651" spans="1:19">
      <c r="B651" t="s">
        <v>3482</v>
      </c>
      <c r="J651">
        <v>914.3</v>
      </c>
    </row>
    <row r="652" spans="1:19">
      <c r="B652" t="s">
        <v>3483</v>
      </c>
      <c r="C652">
        <v>10</v>
      </c>
      <c r="D652">
        <v>91.43</v>
      </c>
      <c r="E652">
        <v>914.3</v>
      </c>
      <c r="K652" t="s">
        <v>3464</v>
      </c>
    </row>
    <row r="653" spans="1:19">
      <c r="B653" t="s">
        <v>3469</v>
      </c>
      <c r="J653">
        <v>201.17</v>
      </c>
    </row>
    <row r="654" spans="1:19">
      <c r="B654" t="s">
        <v>3470</v>
      </c>
      <c r="J654">
        <v>201.17</v>
      </c>
    </row>
    <row r="655" spans="1:19">
      <c r="B655" t="s">
        <v>3472</v>
      </c>
      <c r="I655">
        <v>0.01</v>
      </c>
    </row>
    <row r="656" spans="1:19">
      <c r="A656" s="961">
        <v>46262</v>
      </c>
      <c r="B656" s="53" t="s">
        <v>132</v>
      </c>
      <c r="G656" t="s">
        <v>3460</v>
      </c>
      <c r="H656">
        <v>12173</v>
      </c>
      <c r="I656">
        <v>19800</v>
      </c>
      <c r="Q656" s="962" t="s">
        <v>3418</v>
      </c>
      <c r="S656">
        <v>768028</v>
      </c>
    </row>
    <row r="657" spans="1:19">
      <c r="B657" t="s">
        <v>3461</v>
      </c>
      <c r="C657">
        <v>12173</v>
      </c>
      <c r="E657" s="963">
        <v>19800</v>
      </c>
    </row>
    <row r="658" spans="1:19">
      <c r="B658" t="s">
        <v>3467</v>
      </c>
      <c r="J658">
        <v>19800</v>
      </c>
    </row>
    <row r="659" spans="1:19">
      <c r="B659" t="s">
        <v>3468</v>
      </c>
      <c r="C659">
        <v>60</v>
      </c>
      <c r="D659">
        <v>330</v>
      </c>
      <c r="E659">
        <v>19800</v>
      </c>
      <c r="K659" t="s">
        <v>3464</v>
      </c>
    </row>
    <row r="660" spans="1:19" ht="30">
      <c r="A660" s="961">
        <v>46262</v>
      </c>
      <c r="B660" s="53" t="s">
        <v>558</v>
      </c>
      <c r="G660" t="s">
        <v>3460</v>
      </c>
      <c r="H660">
        <v>12174</v>
      </c>
      <c r="I660">
        <v>33485</v>
      </c>
      <c r="Q660" s="962" t="s">
        <v>3420</v>
      </c>
      <c r="R660" t="s">
        <v>3422</v>
      </c>
      <c r="S660">
        <v>768020</v>
      </c>
    </row>
    <row r="661" spans="1:19">
      <c r="B661" t="s">
        <v>3461</v>
      </c>
      <c r="C661">
        <v>12174</v>
      </c>
      <c r="E661" s="963">
        <v>33485</v>
      </c>
    </row>
    <row r="662" spans="1:19">
      <c r="B662" t="s">
        <v>3465</v>
      </c>
      <c r="J662">
        <v>25604.81</v>
      </c>
    </row>
    <row r="663" spans="1:19">
      <c r="B663" t="s">
        <v>3489</v>
      </c>
      <c r="C663">
        <v>13</v>
      </c>
      <c r="D663">
        <v>319.05</v>
      </c>
      <c r="E663">
        <v>4147.6499999999996</v>
      </c>
      <c r="K663" t="s">
        <v>3464</v>
      </c>
    </row>
    <row r="664" spans="1:19">
      <c r="B664" t="s">
        <v>3473</v>
      </c>
      <c r="C664">
        <v>17</v>
      </c>
      <c r="D664">
        <v>1000</v>
      </c>
      <c r="E664">
        <v>17000</v>
      </c>
      <c r="K664" t="s">
        <v>3464</v>
      </c>
    </row>
    <row r="665" spans="1:19">
      <c r="B665" t="s">
        <v>3471</v>
      </c>
      <c r="C665">
        <v>6</v>
      </c>
      <c r="D665">
        <v>742.86</v>
      </c>
      <c r="E665">
        <v>4457.16</v>
      </c>
      <c r="K665" t="s">
        <v>3464</v>
      </c>
    </row>
    <row r="666" spans="1:19">
      <c r="B666" t="s">
        <v>3467</v>
      </c>
      <c r="J666">
        <v>6600</v>
      </c>
    </row>
    <row r="667" spans="1:19">
      <c r="B667" t="s">
        <v>3468</v>
      </c>
      <c r="C667">
        <v>20</v>
      </c>
      <c r="D667">
        <v>330</v>
      </c>
      <c r="E667">
        <v>6600</v>
      </c>
      <c r="K667" t="s">
        <v>3464</v>
      </c>
    </row>
    <row r="668" spans="1:19">
      <c r="B668" t="s">
        <v>3491</v>
      </c>
      <c r="J668">
        <v>1280.24</v>
      </c>
    </row>
    <row r="669" spans="1:19">
      <c r="B669" t="s">
        <v>3472</v>
      </c>
      <c r="I669">
        <v>0.05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tnUpdateStock">
              <controlPr defaultSize="0" print="0" autoFill="0" autoPict="0" macro="[0]!UpdateStockFromDayBook">
                <anchor moveWithCells="1" sizeWithCells="1">
                  <from>
                    <xdr:col>21</xdr:col>
                    <xdr:colOff>0</xdr:colOff>
                    <xdr:row>0</xdr:row>
                    <xdr:rowOff>0</xdr:rowOff>
                  </from>
                  <to>
                    <xdr:col>23</xdr:col>
                    <xdr:colOff>552450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86088a4b-b653-42ce-9119-010c9f13e167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D7BA39C6863EA40BAFBE98B4913F201" ma:contentTypeVersion="12" ma:contentTypeDescription="Create a new document." ma:contentTypeScope="" ma:versionID="4e7d7834165ee977a9929d0e49fee9f5">
  <xsd:schema xmlns:xsd="http://www.w3.org/2001/XMLSchema" xmlns:xs="http://www.w3.org/2001/XMLSchema" xmlns:p="http://schemas.microsoft.com/office/2006/metadata/properties" xmlns:ns3="86088a4b-b653-42ce-9119-010c9f13e167" targetNamespace="http://schemas.microsoft.com/office/2006/metadata/properties" ma:root="true" ma:fieldsID="76089bf292d5cbd373055817b9873b09" ns3:_="">
    <xsd:import namespace="86088a4b-b653-42ce-9119-010c9f13e167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_activity" minOccurs="0"/>
                <xsd:element ref="ns3:MediaServiceDateTaken" minOccurs="0"/>
                <xsd:element ref="ns3:MediaServiceObjectDetectorVersions" minOccurs="0"/>
                <xsd:element ref="ns3:MediaLengthInSeconds" minOccurs="0"/>
                <xsd:element ref="ns3:MediaServiceSearchProperties" minOccurs="0"/>
                <xsd:element ref="ns3:MediaServiceSystemTag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6088a4b-b653-42ce-9119-010c9f13e16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_activity" ma:index="14" nillable="true" ma:displayName="_activity" ma:hidden="true" ma:internalName="_activity">
      <xsd:simpleType>
        <xsd:restriction base="dms:Note"/>
      </xsd:simple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6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  <xsd:element name="MediaServiceSearchProperties" ma:index="18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SystemTags" ma:index="19" nillable="true" ma:displayName="MediaServiceSystemTags" ma:hidden="true" ma:internalName="MediaServiceSystemTag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5A150AF-560E-4606-B3FF-66562A49A444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980F0F0C-013E-44C7-8438-C0350F90E2C2}">
  <ds:schemaRefs>
    <ds:schemaRef ds:uri="http://purl.org/dc/dcmitype/"/>
    <ds:schemaRef ds:uri="86088a4b-b653-42ce-9119-010c9f13e167"/>
    <ds:schemaRef ds:uri="http://schemas.microsoft.com/office/2006/documentManagement/types"/>
    <ds:schemaRef ds:uri="http://www.w3.org/XML/1998/namespace"/>
    <ds:schemaRef ds:uri="http://purl.org/dc/elements/1.1/"/>
    <ds:schemaRef ds:uri="http://purl.org/dc/terms/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</ds:schemaRefs>
</ds:datastoreItem>
</file>

<file path=customXml/itemProps3.xml><?xml version="1.0" encoding="utf-8"?>
<ds:datastoreItem xmlns:ds="http://schemas.openxmlformats.org/officeDocument/2006/customXml" ds:itemID="{E7EF5C33-387F-41AB-916E-F4A9C2F4F0B0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E7A80D3B-306E-476E-93E4-273AF2D12D4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6088a4b-b653-42ce-9119-010c9f13e16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40</vt:i4>
      </vt:variant>
    </vt:vector>
  </HeadingPairs>
  <TitlesOfParts>
    <vt:vector size="40" baseType="lpstr">
      <vt:lpstr>Production Summary</vt:lpstr>
      <vt:lpstr>Raipur-1</vt:lpstr>
      <vt:lpstr>Raipur-2</vt:lpstr>
      <vt:lpstr>Raipur-3</vt:lpstr>
      <vt:lpstr>Bhilai</vt:lpstr>
      <vt:lpstr>Bilaspur</vt:lpstr>
      <vt:lpstr>Raigarh</vt:lpstr>
      <vt:lpstr>Odisha</vt:lpstr>
      <vt:lpstr>Mahasamund</vt:lpstr>
      <vt:lpstr>Rajnandgaon</vt:lpstr>
      <vt:lpstr>Korba</vt:lpstr>
      <vt:lpstr>Nagpur</vt:lpstr>
      <vt:lpstr>Other States</vt:lpstr>
      <vt:lpstr>Jagdalpur</vt:lpstr>
      <vt:lpstr>Upcoming City</vt:lpstr>
      <vt:lpstr>Reporting</vt:lpstr>
      <vt:lpstr>Distributor Master</vt:lpstr>
      <vt:lpstr>City Wise Sales Report</vt:lpstr>
      <vt:lpstr>SO Wise Sale</vt:lpstr>
      <vt:lpstr>Working</vt:lpstr>
      <vt:lpstr>Raipur-1 R</vt:lpstr>
      <vt:lpstr>Raipur-2 R</vt:lpstr>
      <vt:lpstr>Raipur-3 R</vt:lpstr>
      <vt:lpstr>Bhilai R</vt:lpstr>
      <vt:lpstr>Rajnandgaon R</vt:lpstr>
      <vt:lpstr>Raigarh R</vt:lpstr>
      <vt:lpstr>Korba R</vt:lpstr>
      <vt:lpstr>Bilaspur R</vt:lpstr>
      <vt:lpstr>Odisha R</vt:lpstr>
      <vt:lpstr>Nagpur R</vt:lpstr>
      <vt:lpstr>Other States R</vt:lpstr>
      <vt:lpstr>Mahasamund R</vt:lpstr>
      <vt:lpstr>Jagdalpur R</vt:lpstr>
      <vt:lpstr>Config</vt:lpstr>
      <vt:lpstr>Import Log</vt:lpstr>
      <vt:lpstr>PM Master</vt:lpstr>
      <vt:lpstr>Report A</vt:lpstr>
      <vt:lpstr>Report B</vt:lpstr>
      <vt:lpstr>Extra Orders</vt:lpstr>
      <vt:lpstr>Day Book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mis vamaa dairy</cp:lastModifiedBy>
  <cp:lastPrinted>2026-05-30T05:24:47Z</cp:lastPrinted>
  <dcterms:created xsi:type="dcterms:W3CDTF">2021-03-02T16:25:35Z</dcterms:created>
  <dcterms:modified xsi:type="dcterms:W3CDTF">2026-08-29T05:27:32Z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0x010100DD7BA39C6863EA40BAFBE98B4913F201</vt:lpwstr>
  </property>
</Properties>
</file>